
<file path=[Content_Types].xml><?xml version="1.0" encoding="utf-8"?>
<Types xmlns="http://schemas.openxmlformats.org/package/2006/content-types">
  <Override PartName="/xl/worksheets/sheet24.xml" ContentType="application/vnd.openxmlformats-officedocument.spreadsheetml.worksheet+xml"/>
  <Override PartName="/xl/worksheets/sheet35.xml" ContentType="application/vnd.openxmlformats-officedocument.spreadsheetml.worksheet+xml"/>
  <Override PartName="/xl/worksheets/sheet13.xml" ContentType="application/vnd.openxmlformats-officedocument.spreadsheetml.worksheet+xml"/>
  <Override PartName="/xl/worksheets/sheet60.xml" ContentType="application/vnd.openxmlformats-officedocument.spreadsheetml.worksheet+xml"/>
  <Override PartName="/xl/styles.xml" ContentType="application/vnd.openxmlformats-officedocument.spreadsheetml.styles+xml"/>
  <Override PartName="/xl/charts/chart4.xml" ContentType="application/vnd.openxmlformats-officedocument.drawingml.chart+xml"/>
  <Override PartName="/xl/comments8.xml" ContentType="application/vnd.openxmlformats-officedocument.spreadsheetml.comments+xml"/>
  <Override PartName="/xl/drawings/drawing39.xml" ContentType="application/vnd.openxmlformats-officedocument.drawing+xml"/>
  <Override PartName="/xl/charts/style6.xml" ContentType="application/vnd.ms-office.chartstyle+xml"/>
  <Override PartName="/xl/drawings/drawing17.xml" ContentType="application/vnd.openxmlformats-officedocument.drawing+xml"/>
  <Override PartName="/xl/drawings/drawing28.xml" ContentType="application/vnd.openxmlformats-officedocument.drawing+xml"/>
  <Override PartName="/xl/comments29.xml" ContentType="application/vnd.openxmlformats-officedocument.spreadsheetml.comments+xml"/>
  <Override PartName="/xl/drawings/drawing64.xml" ContentType="application/vnd.openxmlformats-officedocument.drawing+xml"/>
  <Default Extension="xml" ContentType="application/xml"/>
  <Override PartName="/xl/drawings/drawing2.xml" ContentType="application/vnd.openxmlformats-officedocument.drawing+xml"/>
  <Override PartName="/xl/comments18.xml" ContentType="application/vnd.openxmlformats-officedocument.spreadsheetml.comments+xml"/>
  <Override PartName="/xl/drawings/drawing53.xml" ContentType="application/vnd.openxmlformats-officedocument.drawing+xml"/>
  <Override PartName="/xl/charts/colors13.xml" ContentType="application/vnd.ms-office.chartcolorstyle+xml"/>
  <Override PartName="/xl/charts/colors9.xml" ContentType="application/vnd.ms-office.chartcolorstyle+xml"/>
  <Override PartName="/xl/charts/style14.xml" ContentType="application/vnd.ms-office.chartstyle+xml"/>
  <Override PartName="/xl/worksheets/sheet3.xml" ContentType="application/vnd.openxmlformats-officedocument.spreadsheetml.worksheet+xml"/>
  <Override PartName="/xl/drawings/drawing42.xml" ContentType="application/vnd.openxmlformats-officedocument.drawing+xml"/>
  <Override PartName="/xl/drawings/drawing20.xml" ContentType="application/vnd.openxmlformats-officedocument.drawing+xml"/>
  <Override PartName="/xl/drawings/drawing31.xml" ContentType="application/vnd.openxmlformats-officedocument.drawing+xml"/>
  <Override PartName="/xl/comments43.xml" ContentType="application/vnd.openxmlformats-officedocument.spreadsheetml.comments+xml"/>
  <Override PartName="/xl/worksheets/sheet29.xml" ContentType="application/vnd.openxmlformats-officedocument.spreadsheetml.worksheet+xml"/>
  <Override PartName="/xl/comments21.xml" ContentType="application/vnd.openxmlformats-officedocument.spreadsheetml.comments+xml"/>
  <Override PartName="/xl/comments32.xml" ContentType="application/vnd.openxmlformats-officedocument.spreadsheetml.comments+xml"/>
  <Override PartName="/xl/worksheets/sheet18.xml" ContentType="application/vnd.openxmlformats-officedocument.spreadsheetml.worksheet+xml"/>
  <Override PartName="/xl/worksheets/sheet54.xml" ContentType="application/vnd.openxmlformats-officedocument.spreadsheetml.worksheet+xml"/>
  <Override PartName="/xl/worksheets/sheet65.xml" ContentType="application/vnd.openxmlformats-officedocument.spreadsheetml.worksheet+xml"/>
  <Override PartName="/xl/charts/chart9.xml" ContentType="application/vnd.openxmlformats-officedocument.drawingml.chart+xml"/>
  <Override PartName="/xl/comments10.xml" ContentType="application/vnd.openxmlformats-officedocument.spreadsheetml.comments+xml"/>
  <Override PartName="/xl/charts/colors1.xml" ContentType="application/vnd.ms-office.chartcolorstyle+xml"/>
  <Override PartName="/xl/worksheets/sheet25.xml" ContentType="application/vnd.openxmlformats-officedocument.spreadsheetml.worksheet+xml"/>
  <Override PartName="/xl/worksheets/sheet43.xml" ContentType="application/vnd.openxmlformats-officedocument.spreadsheetml.worksheet+xml"/>
  <Default Extension="bin" ContentType="application/vnd.openxmlformats-officedocument.spreadsheetml.printerSettings"/>
  <Default Extension="png" ContentType="image/png"/>
  <Override PartName="/customXml/itemProps2.xml" ContentType="application/vnd.openxmlformats-officedocument.customXmlProperties+xml"/>
  <Override PartName="/xl/worksheets/sheet14.xml" ContentType="application/vnd.openxmlformats-officedocument.spreadsheetml.worksheet+xml"/>
  <Override PartName="/xl/worksheets/sheet32.xml" ContentType="application/vnd.openxmlformats-officedocument.spreadsheetml.worksheet+xml"/>
  <Override PartName="/xl/worksheets/sheet50.xml" ContentType="application/vnd.openxmlformats-officedocument.spreadsheetml.worksheet+xml"/>
  <Override PartName="/xl/worksheets/sheet61.xml" ContentType="application/vnd.openxmlformats-officedocument.spreadsheetml.worksheet+xml"/>
  <Override PartName="/xl/charts/chart5.xml" ContentType="application/vnd.openxmlformats-officedocument.drawingml.chart+xml"/>
  <Override PartName="/xl/drawings/drawing7.xml" ContentType="application/vnd.openxmlformats-officedocument.drawing+xml"/>
  <Override PartName="/xl/comments9.xml" ContentType="application/vnd.openxmlformats-officedocument.spreadsheetml.comments+xml"/>
  <Override PartName="/xl/drawings/drawing29.xml" ContentType="application/vnd.openxmlformats-officedocument.drawing+xml"/>
  <Override PartName="/xl/drawings/drawing58.xml" ContentType="application/vnd.openxmlformats-officedocument.drawing+xml"/>
  <Override PartName="/xl/charts/style7.xml" ContentType="application/vnd.ms-office.chartstyle+xml"/>
  <Override PartName="/xl/worksheets/sheet8.xml" ContentType="application/vnd.openxmlformats-officedocument.spreadsheetml.worksheet+xml"/>
  <Override PartName="/xl/worksheets/sheet21.xml" ContentType="application/vnd.openxmlformats-officedocument.spreadsheetml.worksheet+xml"/>
  <Override PartName="/xl/drawings/drawing18.xml" ContentType="application/vnd.openxmlformats-officedocument.drawing+xml"/>
  <Override PartName="/xl/drawings/drawing36.xml" ContentType="application/vnd.openxmlformats-officedocument.drawing+xml"/>
  <Override PartName="/xl/drawings/drawing47.xml" ContentType="application/vnd.openxmlformats-officedocument.drawing+xml"/>
  <Override PartName="/xl/drawings/drawing65.xml" ContentType="application/vnd.openxmlformats-officedocument.drawing+xml"/>
  <Override PartName="/xl/workbook.xml" ContentType="application/vnd.openxmlformats-officedocument.spreadsheetml.sheet.main+xml"/>
  <Override PartName="/xl/worksheets/sheet4.xml" ContentType="application/vnd.openxmlformats-officedocument.spreadsheetml.worksheet+xml"/>
  <Override PartName="/xl/worksheets/sheet10.xml" ContentType="application/vnd.openxmlformats-officedocument.spreadsheetml.worksheet+xml"/>
  <Override PartName="/xl/drawings/drawing3.xml" ContentType="application/vnd.openxmlformats-officedocument.drawing+xml"/>
  <Override PartName="/xl/charts/chart1.xml" ContentType="application/vnd.openxmlformats-officedocument.drawingml.chart+xml"/>
  <Override PartName="/xl/comments5.xml" ContentType="application/vnd.openxmlformats-officedocument.spreadsheetml.comments+xml"/>
  <Override PartName="/xl/comments19.xml" ContentType="application/vnd.openxmlformats-officedocument.spreadsheetml.comments+xml"/>
  <Override PartName="/xl/drawings/drawing25.xml" ContentType="application/vnd.openxmlformats-officedocument.drawing+xml"/>
  <Override PartName="/xl/drawings/drawing43.xml" ContentType="application/vnd.openxmlformats-officedocument.drawing+xml"/>
  <Override PartName="/xl/comments37.xml" ContentType="application/vnd.openxmlformats-officedocument.spreadsheetml.comments+xml"/>
  <Override PartName="/xl/drawings/drawing54.xml" ContentType="application/vnd.openxmlformats-officedocument.drawing+xml"/>
  <Override PartName="/xl/charts/style3.xml" ContentType="application/vnd.ms-office.chartstyle+xml"/>
  <Override PartName="/xl/charts/colors14.xml" ContentType="application/vnd.ms-office.chartcolorstyle+xml"/>
  <Override PartName="/docProps/app.xml" ContentType="application/vnd.openxmlformats-officedocument.extended-properties+xml"/>
  <Override PartName="/xl/drawings/drawing14.xml" ContentType="application/vnd.openxmlformats-officedocument.drawing+xml"/>
  <Override PartName="/xl/comments26.xml" ContentType="application/vnd.openxmlformats-officedocument.spreadsheetml.comments+xml"/>
  <Override PartName="/xl/drawings/drawing32.xml" ContentType="application/vnd.openxmlformats-officedocument.drawing+xml"/>
  <Override PartName="/xl/drawings/drawing61.xml" ContentType="application/vnd.openxmlformats-officedocument.drawing+xml"/>
  <Override PartName="/xl/comments44.xml" ContentType="application/vnd.openxmlformats-officedocument.spreadsheetml.comments+xml"/>
  <Override PartName="/xl/charts/colors6.xml" ContentType="application/vnd.ms-office.chartcolorstyle+xml"/>
  <Override PartName="/xl/worksheets/sheet59.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comments15.xml" ContentType="application/vnd.openxmlformats-officedocument.spreadsheetml.comments+xml"/>
  <Override PartName="/xl/drawings/drawing21.xml" ContentType="application/vnd.openxmlformats-officedocument.drawing+xml"/>
  <Override PartName="/xl/comments33.xml" ContentType="application/vnd.openxmlformats-officedocument.spreadsheetml.comments+xml"/>
  <Override PartName="/xl/drawings/drawing50.xml" ContentType="application/vnd.openxmlformats-officedocument.drawing+xml"/>
  <Override PartName="/xl/calcChain.xml" ContentType="application/vnd.openxmlformats-officedocument.spreadsheetml.calcChain+xml"/>
  <Override PartName="/xl/charts/colors10.xml" ContentType="application/vnd.ms-office.chartcolorstyle+xml"/>
  <Override PartName="/xl/charts/style11.xml" ContentType="application/vnd.ms-office.chartstyle+xml"/>
  <Override PartName="/xl/worksheets/sheet19.xml" ContentType="application/vnd.openxmlformats-officedocument.spreadsheetml.worksheet+xml"/>
  <Override PartName="/xl/worksheets/sheet48.xml" ContentType="application/vnd.openxmlformats-officedocument.spreadsheetml.worksheet+xml"/>
  <Override PartName="/xl/worksheets/sheet66.xml" ContentType="application/vnd.openxmlformats-officedocument.spreadsheetml.worksheet+xml"/>
  <Override PartName="/xl/charts/chart13.xml" ContentType="application/vnd.openxmlformats-officedocument.drawingml.chart+xml"/>
  <Override PartName="/xl/drawings/drawing10.xml" ContentType="application/vnd.openxmlformats-officedocument.drawing+xml"/>
  <Override PartName="/xl/comments22.xml" ContentType="application/vnd.openxmlformats-officedocument.spreadsheetml.comments+xml"/>
  <Override PartName="/xl/comments40.xml" ContentType="application/vnd.openxmlformats-officedocument.spreadsheetml.comments+xml"/>
  <Override PartName="/xl/charts/colors2.xml" ContentType="application/vnd.ms-office.chartcolorstyle+xml"/>
  <Override PartName="/xl/worksheets/sheet26.xml" ContentType="application/vnd.openxmlformats-officedocument.spreadsheetml.worksheet+xml"/>
  <Override PartName="/xl/worksheets/sheet37.xml" ContentType="application/vnd.openxmlformats-officedocument.spreadsheetml.worksheet+xml"/>
  <Override PartName="/xl/worksheets/sheet55.xml" ContentType="application/vnd.openxmlformats-officedocument.spreadsheetml.worksheet+xml"/>
  <Override PartName="/xl/comments11.xml" ContentType="application/vnd.openxmlformats-officedocument.spreadsheetml.comments+xml"/>
  <Override PartName="/docProps/core.xml" ContentType="application/vnd.openxmlformats-package.core-properties+xml"/>
  <Override PartName="/xl/worksheets/sheet15.xml" ContentType="application/vnd.openxmlformats-officedocument.spreadsheetml.worksheet+xml"/>
  <Override PartName="/xl/worksheets/sheet44.xml" ContentType="application/vnd.openxmlformats-officedocument.spreadsheetml.worksheet+xml"/>
  <Override PartName="/xl/worksheets/sheet62.xml" ContentType="application/vnd.openxmlformats-officedocument.spreadsheetml.worksheet+xml"/>
  <Override PartName="/xl/charts/chart6.xml" ContentType="application/vnd.openxmlformats-officedocument.drawingml.chart+xml"/>
  <Override PartName="/xl/drawings/drawing59.xml" ContentType="application/vnd.openxmlformats-officedocument.drawing+xml"/>
  <Override PartName="/customXml/itemProps3.xml" ContentType="application/vnd.openxmlformats-officedocument.customXmlProperties+xml"/>
  <Override PartName="/xl/charts/style8.xml" ContentType="application/vnd.ms-office.chartstyle+xml"/>
  <Override PartName="/xl/worksheets/sheet9.xml" ContentType="application/vnd.openxmlformats-officedocument.spreadsheetml.worksheet+xml"/>
  <Override PartName="/xl/worksheets/sheet22.xml" ContentType="application/vnd.openxmlformats-officedocument.spreadsheetml.worksheet+xml"/>
  <Override PartName="/xl/worksheets/sheet33.xml" ContentType="application/vnd.openxmlformats-officedocument.spreadsheetml.worksheet+xml"/>
  <Override PartName="/xl/worksheets/sheet51.xml" ContentType="application/vnd.openxmlformats-officedocument.spreadsheetml.worksheet+xml"/>
  <Override PartName="/xl/theme/theme1.xml" ContentType="application/vnd.openxmlformats-officedocument.theme+xml"/>
  <Override PartName="/xl/drawings/drawing8.xml" ContentType="application/vnd.openxmlformats-officedocument.drawing+xml"/>
  <Override PartName="/xl/drawings/drawing19.xml" ContentType="application/vnd.openxmlformats-officedocument.drawing+xml"/>
  <Override PartName="/xl/drawings/drawing48.xml" ContentType="application/vnd.openxmlformats-officedocument.drawing+xml"/>
  <Override PartName="/xl/drawings/drawing66.xml" ContentType="application/vnd.openxmlformats-officedocument.drawing+xml"/>
  <Override PartName="/xl/worksheets/sheet11.xml" ContentType="application/vnd.openxmlformats-officedocument.spreadsheetml.worksheet+xml"/>
  <Override PartName="/xl/worksheets/sheet40.xml" ContentType="application/vnd.openxmlformats-officedocument.spreadsheetml.worksheet+xml"/>
  <Override PartName="/xl/drawings/drawing4.xml" ContentType="application/vnd.openxmlformats-officedocument.drawing+xml"/>
  <Override PartName="/xl/charts/chart2.xml" ContentType="application/vnd.openxmlformats-officedocument.drawingml.chart+xml"/>
  <Override PartName="/xl/comments6.xml" ContentType="application/vnd.openxmlformats-officedocument.spreadsheetml.comments+xml"/>
  <Override PartName="/xl/drawings/drawing37.xml" ContentType="application/vnd.openxmlformats-officedocument.drawing+xml"/>
  <Override PartName="/xl/drawings/drawing55.xml" ContentType="application/vnd.openxmlformats-officedocument.drawing+xml"/>
  <Override PartName="/xl/charts/style4.xml" ContentType="application/vnd.ms-office.chartstyle+xml"/>
  <Default Extension="rels" ContentType="application/vnd.openxmlformats-package.relationships+xml"/>
  <Override PartName="/xl/worksheets/sheet5.xml" ContentType="application/vnd.openxmlformats-officedocument.spreadsheetml.worksheet+xml"/>
  <Override PartName="/xl/drawings/drawing15.xml" ContentType="application/vnd.openxmlformats-officedocument.drawing+xml"/>
  <Override PartName="/xl/drawings/drawing26.xml" ContentType="application/vnd.openxmlformats-officedocument.drawing+xml"/>
  <Override PartName="/xl/comments27.xml" ContentType="application/vnd.openxmlformats-officedocument.spreadsheetml.comments+xml"/>
  <Override PartName="/xl/drawings/drawing44.xml" ContentType="application/vnd.openxmlformats-officedocument.drawing+xml"/>
  <Override PartName="/xl/comments38.xml" ContentType="application/vnd.openxmlformats-officedocument.spreadsheetml.comments+xml"/>
  <Override PartName="/xl/drawings/drawing62.xml" ContentType="application/vnd.openxmlformats-officedocument.drawing+xml"/>
  <Override PartName="/xl/comments2.xml" ContentType="application/vnd.openxmlformats-officedocument.spreadsheetml.comments+xml"/>
  <Override PartName="/xl/comments16.xml" ContentType="application/vnd.openxmlformats-officedocument.spreadsheetml.comments+xml"/>
  <Override PartName="/xl/drawings/drawing22.xml" ContentType="application/vnd.openxmlformats-officedocument.drawing+xml"/>
  <Override PartName="/xl/drawings/drawing33.xml" ContentType="application/vnd.openxmlformats-officedocument.drawing+xml"/>
  <Override PartName="/xl/drawings/drawing51.xml" ContentType="application/vnd.openxmlformats-officedocument.drawing+xml"/>
  <Override PartName="/xl/comments45.xml" ContentType="application/vnd.openxmlformats-officedocument.spreadsheetml.comments+xml"/>
  <Override PartName="/xl/charts/colors11.xml" ContentType="application/vnd.ms-office.chartcolorstyle+xml"/>
  <Override PartName="/xl/charts/colors7.xml" ContentType="application/vnd.ms-office.chartcolorstyle+xml"/>
  <Override PartName="/xl/charts/style12.xml" ContentType="application/vnd.ms-office.chartstyle+xml"/>
  <Override PartName="/xl/worksheets/sheet1.xml" ContentType="application/vnd.openxmlformats-officedocument.spreadsheetml.worksheet+xml"/>
  <Override PartName="/xl/worksheets/sheet49.xml" ContentType="application/vnd.openxmlformats-officedocument.spreadsheetml.worksheet+xml"/>
  <Override PartName="/xl/drawings/drawing11.xml" ContentType="application/vnd.openxmlformats-officedocument.drawing+xml"/>
  <Override PartName="/xl/comments23.xml" ContentType="application/vnd.openxmlformats-officedocument.spreadsheetml.comments+xml"/>
  <Override PartName="/xl/drawings/drawing40.xml" ContentType="application/vnd.openxmlformats-officedocument.drawing+xml"/>
  <Override PartName="/xl/comments34.xml" ContentType="application/vnd.openxmlformats-officedocument.spreadsheetml.comments+xml"/>
  <Override PartName="/xl/worksheets/sheet38.xml" ContentType="application/vnd.openxmlformats-officedocument.spreadsheetml.worksheet+xml"/>
  <Override PartName="/xl/worksheets/sheet67.xml" ContentType="application/vnd.openxmlformats-officedocument.spreadsheetml.worksheet+xml"/>
  <Override PartName="/xl/charts/chart14.xml" ContentType="application/vnd.openxmlformats-officedocument.drawingml.chart+xml"/>
  <Override PartName="/xl/comments12.xml" ContentType="application/vnd.openxmlformats-officedocument.spreadsheetml.comments+xml"/>
  <Override PartName="/xl/comments41.xml" ContentType="application/vnd.openxmlformats-officedocument.spreadsheetml.comments+xml"/>
  <Override PartName="/xl/charts/colors3.xml" ContentType="application/vnd.ms-office.chartcolorstyle+xml"/>
  <Override PartName="/xl/worksheets/sheet27.xml" ContentType="application/vnd.openxmlformats-officedocument.spreadsheetml.worksheet+xml"/>
  <Override PartName="/xl/worksheets/sheet45.xml" ContentType="application/vnd.openxmlformats-officedocument.spreadsheetml.worksheet+xml"/>
  <Override PartName="/xl/worksheets/sheet56.xml" ContentType="application/vnd.openxmlformats-officedocument.spreadsheetml.worksheet+xml"/>
  <Override PartName="/xl/comments30.xml" ContentType="application/vnd.openxmlformats-officedocument.spreadsheetml.comments+xml"/>
  <Override PartName="/xl/worksheets/sheet16.xml" ContentType="application/vnd.openxmlformats-officedocument.spreadsheetml.worksheet+xml"/>
  <Override PartName="/xl/worksheets/sheet34.xml" ContentType="application/vnd.openxmlformats-officedocument.spreadsheetml.worksheet+xml"/>
  <Override PartName="/xl/worksheets/sheet52.xml" ContentType="application/vnd.openxmlformats-officedocument.spreadsheetml.worksheet+xml"/>
  <Override PartName="/xl/worksheets/sheet63.xml" ContentType="application/vnd.openxmlformats-officedocument.spreadsheetml.worksheet+xml"/>
  <Override PartName="/xl/charts/chart7.xml" ContentType="application/vnd.openxmlformats-officedocument.drawingml.chart+xml"/>
  <Override PartName="/xl/charts/chart10.xml" ContentType="application/vnd.openxmlformats-officedocument.drawingml.chart+xml"/>
  <Override PartName="/xl/drawings/drawing9.xml" ContentType="application/vnd.openxmlformats-officedocument.drawing+xml"/>
  <Override PartName="/xl/charts/style9.xml" ContentType="application/vnd.ms-office.chartstyle+xml"/>
  <Override PartName="/xl/worksheets/sheet23.xml" ContentType="application/vnd.openxmlformats-officedocument.spreadsheetml.worksheet+xml"/>
  <Override PartName="/xl/worksheets/sheet41.xml" ContentType="application/vnd.openxmlformats-officedocument.spreadsheetml.worksheet+xml"/>
  <Override PartName="/xl/drawings/drawing38.xml" ContentType="application/vnd.openxmlformats-officedocument.drawing+xml"/>
  <Override PartName="/xl/drawings/drawing49.xml" ContentType="application/vnd.openxmlformats-officedocument.drawing+xml"/>
  <Override PartName="/xl/drawings/drawing67.xml" ContentType="application/vnd.openxmlformats-officedocument.drawing+xml"/>
  <Override PartName="/xl/worksheets/sheet6.xml" ContentType="application/vnd.openxmlformats-officedocument.spreadsheetml.worksheet+xml"/>
  <Override PartName="/xl/worksheets/sheet12.xml" ContentType="application/vnd.openxmlformats-officedocument.spreadsheetml.worksheet+xml"/>
  <Override PartName="/xl/worksheets/sheet30.xml" ContentType="application/vnd.openxmlformats-officedocument.spreadsheetml.worksheet+xml"/>
  <Override PartName="/xl/charts/chart3.xml" ContentType="application/vnd.openxmlformats-officedocument.drawingml.chart+xml"/>
  <Override PartName="/xl/drawings/drawing5.xml" ContentType="application/vnd.openxmlformats-officedocument.drawing+xml"/>
  <Override PartName="/xl/comments7.xml" ContentType="application/vnd.openxmlformats-officedocument.spreadsheetml.comments+xml"/>
  <Override PartName="/xl/drawings/drawing27.xml" ContentType="application/vnd.openxmlformats-officedocument.drawing+xml"/>
  <Override PartName="/xl/drawings/drawing45.xml" ContentType="application/vnd.openxmlformats-officedocument.drawing+xml"/>
  <Override PartName="/xl/comments39.xml" ContentType="application/vnd.openxmlformats-officedocument.spreadsheetml.comments+xml"/>
  <Override PartName="/xl/drawings/drawing56.xml" ContentType="application/vnd.openxmlformats-officedocument.drawing+xml"/>
  <Override PartName="/xl/charts/style5.xml" ContentType="application/vnd.ms-office.chartstyle+xml"/>
  <Override PartName="/xl/drawings/drawing16.xml" ContentType="application/vnd.openxmlformats-officedocument.drawing+xml"/>
  <Override PartName="/xl/comments28.xml" ContentType="application/vnd.openxmlformats-officedocument.spreadsheetml.comments+xml"/>
  <Override PartName="/xl/drawings/drawing34.xml" ContentType="application/vnd.openxmlformats-officedocument.drawing+xml"/>
  <Override PartName="/xl/drawings/drawing63.xml" ContentType="application/vnd.openxmlformats-officedocument.drawing+xml"/>
  <Override PartName="/xl/comments46.xml" ContentType="application/vnd.openxmlformats-officedocument.spreadsheetml.comments+xml"/>
  <Override PartName="/xl/charts/colors8.xml" ContentType="application/vnd.ms-office.chartcolorstyle+xml"/>
  <Override PartName="/xl/charts/style1.xml" ContentType="application/vnd.ms-office.chartstyle+xml"/>
  <Override PartName="/xl/worksheets/sheet2.xml" ContentType="application/vnd.openxmlformats-officedocument.spreadsheetml.worksheet+xml"/>
  <Override PartName="/xl/drawings/drawing1.xml" ContentType="application/vnd.openxmlformats-officedocument.drawing+xml"/>
  <Override PartName="/xl/comments3.xml" ContentType="application/vnd.openxmlformats-officedocument.spreadsheetml.comments+xml"/>
  <Override PartName="/xl/comments17.xml" ContentType="application/vnd.openxmlformats-officedocument.spreadsheetml.comments+xml"/>
  <Override PartName="/xl/drawings/drawing23.xml" ContentType="application/vnd.openxmlformats-officedocument.drawing+xml"/>
  <Override PartName="/xl/drawings/drawing41.xml" ContentType="application/vnd.openxmlformats-officedocument.drawing+xml"/>
  <Override PartName="/xl/comments35.xml" ContentType="application/vnd.openxmlformats-officedocument.spreadsheetml.comments+xml"/>
  <Override PartName="/xl/drawings/drawing52.xml" ContentType="application/vnd.openxmlformats-officedocument.drawing+xml"/>
  <Override PartName="/xl/charts/style13.xml" ContentType="application/vnd.ms-office.chartstyle+xml"/>
  <Override PartName="/xl/charts/colors12.xml" ContentType="application/vnd.ms-office.chartcolorstyle+xml"/>
  <Override PartName="/xl/worksheets/sheet68.xml" ContentType="application/vnd.openxmlformats-officedocument.spreadsheetml.worksheet+xml"/>
  <Override PartName="/xl/drawings/drawing12.xml" ContentType="application/vnd.openxmlformats-officedocument.drawing+xml"/>
  <Override PartName="/xl/comments24.xml" ContentType="application/vnd.openxmlformats-officedocument.spreadsheetml.comments+xml"/>
  <Override PartName="/xl/drawings/drawing30.xml" ContentType="application/vnd.openxmlformats-officedocument.drawing+xml"/>
  <Override PartName="/xl/comments42.xml" ContentType="application/vnd.openxmlformats-officedocument.spreadsheetml.comments+xml"/>
  <Override PartName="/xl/charts/colors4.xml" ContentType="application/vnd.ms-office.chartcolorstyle+xml"/>
  <Override PartName="/xl/worksheets/sheet28.xml" ContentType="application/vnd.openxmlformats-officedocument.spreadsheetml.worksheet+xml"/>
  <Override PartName="/xl/worksheets/sheet39.xml" ContentType="application/vnd.openxmlformats-officedocument.spreadsheetml.worksheet+xml"/>
  <Override PartName="/xl/worksheets/sheet57.xml" ContentType="application/vnd.openxmlformats-officedocument.spreadsheetml.worksheet+xml"/>
  <Override PartName="/xl/comments13.xml" ContentType="application/vnd.openxmlformats-officedocument.spreadsheetml.comments+xml"/>
  <Override PartName="/xl/comments31.xml" ContentType="application/vnd.openxmlformats-officedocument.spreadsheetml.comments+xml"/>
  <Override PartName="/xl/worksheets/sheet17.xml" ContentType="application/vnd.openxmlformats-officedocument.spreadsheetml.worksheet+xml"/>
  <Override PartName="/xl/worksheets/sheet46.xml" ContentType="application/vnd.openxmlformats-officedocument.spreadsheetml.worksheet+xml"/>
  <Override PartName="/xl/worksheets/sheet64.xml" ContentType="application/vnd.openxmlformats-officedocument.spreadsheetml.worksheet+xml"/>
  <Override PartName="/xl/charts/chart8.xml" ContentType="application/vnd.openxmlformats-officedocument.drawingml.chart+xml"/>
  <Override PartName="/xl/charts/chart11.xml" ContentType="application/vnd.openxmlformats-officedocument.drawingml.chart+xml"/>
  <Override PartName="/xl/comments20.xml" ContentType="application/vnd.openxmlformats-officedocument.spreadsheetml.comments+xml"/>
  <Override PartName="/xl/worksheets/sheet53.xml" ContentType="application/vnd.openxmlformats-officedocument.spreadsheetml.worksheet+xml"/>
  <Override PartName="/xl/worksheets/sheet42.xml" ContentType="application/vnd.openxmlformats-officedocument.spreadsheetml.worksheet+xml"/>
  <Override PartName="/xl/drawings/drawing6.xml" ContentType="application/vnd.openxmlformats-officedocument.drawing+xml"/>
  <Override PartName="/xl/drawings/drawing57.xml" ContentType="application/vnd.openxmlformats-officedocument.drawing+xml"/>
  <Override PartName="/customXml/itemProps1.xml" ContentType="application/vnd.openxmlformats-officedocument.customXmlProperties+xml"/>
  <Override PartName="/xl/worksheets/sheet7.xml" ContentType="application/vnd.openxmlformats-officedocument.spreadsheetml.worksheet+xml"/>
  <Override PartName="/xl/worksheets/sheet20.xml" ContentType="application/vnd.openxmlformats-officedocument.spreadsheetml.worksheet+xml"/>
  <Override PartName="/xl/worksheets/sheet31.xml" ContentType="application/vnd.openxmlformats-officedocument.spreadsheetml.worksheet+xml"/>
  <Override PartName="/xl/drawings/drawing46.xml" ContentType="application/vnd.openxmlformats-officedocument.drawing+xml"/>
  <Override PartName="/xl/comments4.xml" ContentType="application/vnd.openxmlformats-officedocument.spreadsheetml.comments+xml"/>
  <Override PartName="/xl/drawings/drawing35.xml" ContentType="application/vnd.openxmlformats-officedocument.drawing+xml"/>
  <Override PartName="/xl/charts/style2.xml" ContentType="application/vnd.ms-office.chartstyle+xml"/>
  <Override PartName="/xl/drawings/drawing13.xml" ContentType="application/vnd.openxmlformats-officedocument.drawing+xml"/>
  <Override PartName="/xl/drawings/drawing24.xml" ContentType="application/vnd.openxmlformats-officedocument.drawing+xml"/>
  <Override PartName="/xl/comments25.xml" ContentType="application/vnd.openxmlformats-officedocument.spreadsheetml.comments+xml"/>
  <Override PartName="/xl/comments36.xml" ContentType="application/vnd.openxmlformats-officedocument.spreadsheetml.comments+xml"/>
  <Override PartName="/xl/drawings/drawing60.xml" ContentType="application/vnd.openxmlformats-officedocument.drawing+xml"/>
  <Override PartName="/xl/worksheets/sheet69.xml" ContentType="application/vnd.openxmlformats-officedocument.spreadsheetml.worksheet+xml"/>
  <Override PartName="/xl/comments14.xml" ContentType="application/vnd.openxmlformats-officedocument.spreadsheetml.comments+xml"/>
  <Override PartName="/xl/charts/colors5.xml" ContentType="application/vnd.ms-office.chartcolorstyle+xml"/>
  <Override PartName="/xl/charts/style10.xml" ContentType="application/vnd.ms-office.chartstyle+xml"/>
  <Override PartName="/xl/worksheets/sheet47.xml" ContentType="application/vnd.openxmlformats-officedocument.spreadsheetml.worksheet+xml"/>
  <Override PartName="/xl/worksheets/sheet58.xml" ContentType="application/vnd.openxmlformats-officedocument.spreadsheetml.worksheet+xml"/>
  <Override PartName="/xl/sharedStrings.xml" ContentType="application/vnd.openxmlformats-officedocument.spreadsheetml.sharedStrings+xml"/>
  <Override PartName="/xl/worksheets/sheet36.xml" ContentType="application/vnd.openxmlformats-officedocument.spreadsheetml.worksheet+xml"/>
  <Override PartName="/xl/charts/chart12.xml" ContentType="application/vnd.openxmlformats-officedocument.drawingml.chart+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5" rupBuild="4507"/>
  <workbookPr codeName="EstaPasta_de_trabalho" defaultThemeVersion="124226"/>
  <bookViews>
    <workbookView xWindow="0" yWindow="0" windowWidth="20430" windowHeight="8250" tabRatio="0"/>
  </bookViews>
  <sheets>
    <sheet name="Ini" sheetId="93" r:id="rId1"/>
    <sheet name="Cargos" sheetId="38" r:id="rId2"/>
    <sheet name="Benef" sheetId="40" r:id="rId3"/>
    <sheet name="Gra" sheetId="31" r:id="rId4"/>
    <sheet name="Rel" sheetId="33" r:id="rId5"/>
    <sheet name="Func2" sheetId="42" r:id="rId6"/>
    <sheet name="Func3" sheetId="43" r:id="rId7"/>
    <sheet name="Func4" sheetId="44" r:id="rId8"/>
    <sheet name="Func5" sheetId="45" r:id="rId9"/>
    <sheet name="Func6" sheetId="46" r:id="rId10"/>
    <sheet name="Func7" sheetId="47" r:id="rId11"/>
    <sheet name="Func8" sheetId="48" r:id="rId12"/>
    <sheet name="Func9" sheetId="49" r:id="rId13"/>
    <sheet name="Func10" sheetId="50" r:id="rId14"/>
    <sheet name="Func11" sheetId="51" r:id="rId15"/>
    <sheet name="Func12" sheetId="52" r:id="rId16"/>
    <sheet name="Func13" sheetId="53" r:id="rId17"/>
    <sheet name="Func14" sheetId="54" r:id="rId18"/>
    <sheet name="Func15" sheetId="55" r:id="rId19"/>
    <sheet name="Func16" sheetId="56" r:id="rId20"/>
    <sheet name="Func17" sheetId="57" r:id="rId21"/>
    <sheet name="Func18" sheetId="58" r:id="rId22"/>
    <sheet name="Func19" sheetId="59" r:id="rId23"/>
    <sheet name="Func20" sheetId="60" r:id="rId24"/>
    <sheet name="Func21" sheetId="61" r:id="rId25"/>
    <sheet name="Func22" sheetId="62" r:id="rId26"/>
    <sheet name="Func23" sheetId="63" r:id="rId27"/>
    <sheet name="Func24" sheetId="64" r:id="rId28"/>
    <sheet name="Func25" sheetId="65" r:id="rId29"/>
    <sheet name="Func26" sheetId="66" r:id="rId30"/>
    <sheet name="Func27" sheetId="67" r:id="rId31"/>
    <sheet name="Func28" sheetId="68" r:id="rId32"/>
    <sheet name="Func29" sheetId="69" r:id="rId33"/>
    <sheet name="Func30" sheetId="70" r:id="rId34"/>
    <sheet name="Ale" sheetId="32" r:id="rId35"/>
    <sheet name="Func" sheetId="28" r:id="rId36"/>
    <sheet name="DB Func" sheetId="41" r:id="rId37"/>
    <sheet name="Ho Ex" sheetId="39" r:id="rId38"/>
    <sheet name="Ferias" sheetId="100" r:id="rId39"/>
    <sheet name="Folha Ferias" sheetId="98" r:id="rId40"/>
    <sheet name="auxiliar 13 sal" sheetId="99" r:id="rId41"/>
    <sheet name="Folha 13" sheetId="97" r:id="rId42"/>
    <sheet name="terceiro" sheetId="101" r:id="rId43"/>
    <sheet name="P Gerais" sheetId="27" r:id="rId44"/>
    <sheet name="Resul" sheetId="30" r:id="rId45"/>
    <sheet name="Lanc" sheetId="29" r:id="rId46"/>
    <sheet name="Folha" sheetId="34" state="hidden" r:id="rId47"/>
    <sheet name="Fev" sheetId="71" r:id="rId48"/>
    <sheet name="Folha Fev" sheetId="82" r:id="rId49"/>
    <sheet name="Mar" sheetId="72" r:id="rId50"/>
    <sheet name="Folha Mar" sheetId="83" r:id="rId51"/>
    <sheet name="Abr" sheetId="73" r:id="rId52"/>
    <sheet name="Folha Abr" sheetId="84" r:id="rId53"/>
    <sheet name="Mai" sheetId="74" r:id="rId54"/>
    <sheet name="Folha Mai" sheetId="85" r:id="rId55"/>
    <sheet name="Jun" sheetId="75" r:id="rId56"/>
    <sheet name="Folha Jun" sheetId="86" r:id="rId57"/>
    <sheet name="Jul" sheetId="76" r:id="rId58"/>
    <sheet name="Folha Jul" sheetId="87" r:id="rId59"/>
    <sheet name="Ago" sheetId="77" r:id="rId60"/>
    <sheet name="Folha Ago" sheetId="88" r:id="rId61"/>
    <sheet name="Set" sheetId="78" r:id="rId62"/>
    <sheet name="Folha Set" sheetId="89" r:id="rId63"/>
    <sheet name="Out" sheetId="79" r:id="rId64"/>
    <sheet name="Folha Out" sheetId="90" r:id="rId65"/>
    <sheet name="Nov" sheetId="80" r:id="rId66"/>
    <sheet name="Folha Nov" sheetId="91" r:id="rId67"/>
    <sheet name="Dez" sheetId="81" r:id="rId68"/>
    <sheet name="Folha Dez" sheetId="92" r:id="rId69"/>
  </sheets>
  <definedNames>
    <definedName name="_xlnm.Print_Area" localSheetId="46">Folha!$C$8:$O$87</definedName>
    <definedName name="_xlnm.Print_Area" localSheetId="41">INDIRECT('Folha 13'!$C$6)</definedName>
    <definedName name="_xlnm.Print_Area" localSheetId="52">'Folha Abr'!$C$8:$O$87</definedName>
    <definedName name="_xlnm.Print_Area" localSheetId="60">'Folha Ago'!$C$8:$O$87</definedName>
    <definedName name="_xlnm.Print_Area" localSheetId="68">'Folha Dez'!$C$8:$O$87</definedName>
    <definedName name="_xlnm.Print_Area" localSheetId="39">'Folha Ferias'!$C$7:$V$71</definedName>
    <definedName name="_xlnm.Print_Area" localSheetId="48">'Folha Fev'!$C$8:$O$87</definedName>
    <definedName name="_xlnm.Print_Area" localSheetId="58">'Folha Jul'!$C$8:$O$87</definedName>
    <definedName name="_xlnm.Print_Area" localSheetId="56">'Folha Jun'!$C$8:$O$87</definedName>
    <definedName name="_xlnm.Print_Area" localSheetId="54">'Folha Mai'!$C$8:$O$87</definedName>
    <definedName name="_xlnm.Print_Area" localSheetId="50">'Folha Mar'!$C$8:$O$87</definedName>
    <definedName name="_xlnm.Print_Area" localSheetId="66">'Folha Nov'!$C$8:$O$87</definedName>
    <definedName name="_xlnm.Print_Area" localSheetId="64">'Folha Out'!$C$8:$O$87</definedName>
    <definedName name="_xlnm.Print_Area" localSheetId="62">'Folha Set'!$C$8:$O$87</definedName>
    <definedName name="_xlnm.Print_Area" localSheetId="4">Rel!$C$5:$P$99</definedName>
    <definedName name="db">'DB Func'!$B$3:$FW$32</definedName>
    <definedName name="dbabr">Abr!$C$8:$CK$37</definedName>
    <definedName name="dbago">Ago!$C$8:$CK$37</definedName>
    <definedName name="dbdez">Dez!$C$8:$CK$37</definedName>
    <definedName name="dbfev">Fev!$C$8:$CH$37</definedName>
    <definedName name="dbjan" localSheetId="38">Ferias!$C$8:$CL$37</definedName>
    <definedName name="dbjan" localSheetId="42">terceiro!$C$8:$CS$37</definedName>
    <definedName name="dbjan">Lanc!$C$8:$BZ$37</definedName>
    <definedName name="dbjul">Jul!$C$8:$CK$37</definedName>
    <definedName name="dbjun">Jun!$C$8:$CK$37</definedName>
    <definedName name="dbmai">Mai!$C$8:$CK$37</definedName>
    <definedName name="dbmar">Mar!$C$8:$CK$37</definedName>
    <definedName name="dbnov">Nov!$C$8:$CK$37</definedName>
    <definedName name="dbout">Out!$C$8:$CK$37</definedName>
    <definedName name="dbset">Set!$C$8:$CK$37</definedName>
    <definedName name="doisferias">'Folha Ferias'!$C$7:$V$71</definedName>
    <definedName name="doisterceiro">'Folha 13'!$C$7:$AC$86</definedName>
    <definedName name="umferias">'Folha Ferias'!$C$7:$K$71</definedName>
    <definedName name="umterceiro">'Folha 13'!$C$7:$O$86</definedName>
  </definedNames>
  <calcPr calcId="125725"/>
</workbook>
</file>

<file path=xl/calcChain.xml><?xml version="1.0" encoding="utf-8"?>
<calcChain xmlns="http://schemas.openxmlformats.org/spreadsheetml/2006/main">
  <c r="C4" i="30"/>
  <c r="AY37" i="71"/>
  <c r="AY36"/>
  <c r="AY35"/>
  <c r="AY34"/>
  <c r="AY33"/>
  <c r="AY32"/>
  <c r="AY31"/>
  <c r="AY30"/>
  <c r="AY29"/>
  <c r="AY28"/>
  <c r="AY27"/>
  <c r="AY26"/>
  <c r="AY25"/>
  <c r="AY24"/>
  <c r="AY23"/>
  <c r="AY22"/>
  <c r="AY21"/>
  <c r="AY20"/>
  <c r="AY19"/>
  <c r="AY18"/>
  <c r="AY17"/>
  <c r="AY16"/>
  <c r="AY15"/>
  <c r="AY14"/>
  <c r="AY13"/>
  <c r="AY12"/>
  <c r="AY11"/>
  <c r="AY10"/>
  <c r="AY9"/>
  <c r="AY8"/>
  <c r="AY39" s="1"/>
  <c r="F19" i="30"/>
  <c r="G19"/>
  <c r="H19"/>
  <c r="I19"/>
  <c r="J19"/>
  <c r="K19"/>
  <c r="L19"/>
  <c r="M19"/>
  <c r="F20"/>
  <c r="G20"/>
  <c r="H20"/>
  <c r="I20"/>
  <c r="J20"/>
  <c r="K20"/>
  <c r="L20"/>
  <c r="M20"/>
  <c r="N20"/>
  <c r="O20"/>
  <c r="F24"/>
  <c r="G24"/>
  <c r="H24"/>
  <c r="I24"/>
  <c r="J24"/>
  <c r="K24"/>
  <c r="L24"/>
  <c r="M24"/>
  <c r="N24"/>
  <c r="O24"/>
  <c r="AY38" i="71" l="1"/>
  <c r="C33" i="34"/>
  <c r="C76" s="1"/>
  <c r="C34"/>
  <c r="C77" s="1"/>
  <c r="C36"/>
  <c r="C79" s="1"/>
  <c r="C37"/>
  <c r="C80" s="1"/>
  <c r="C38"/>
  <c r="C81" s="1"/>
  <c r="C39"/>
  <c r="C40"/>
  <c r="C41"/>
  <c r="C42"/>
  <c r="C85" s="1"/>
  <c r="C43"/>
  <c r="C83"/>
  <c r="D15" i="33"/>
  <c r="E15"/>
  <c r="F15"/>
  <c r="G15"/>
  <c r="H15"/>
  <c r="I15"/>
  <c r="J15"/>
  <c r="K15"/>
  <c r="L15"/>
  <c r="M15"/>
  <c r="N15"/>
  <c r="O15"/>
  <c r="P15"/>
  <c r="C16"/>
  <c r="D16"/>
  <c r="E16"/>
  <c r="F16"/>
  <c r="G16"/>
  <c r="H16"/>
  <c r="I16"/>
  <c r="J16"/>
  <c r="K16"/>
  <c r="L16"/>
  <c r="M16"/>
  <c r="N16"/>
  <c r="O16"/>
  <c r="C17"/>
  <c r="C18"/>
  <c r="C19"/>
  <c r="C20"/>
  <c r="C21"/>
  <c r="C22"/>
  <c r="C23"/>
  <c r="C24"/>
  <c r="C25"/>
  <c r="C26"/>
  <c r="C27"/>
  <c r="C28"/>
  <c r="C29"/>
  <c r="C30"/>
  <c r="C31"/>
  <c r="C32"/>
  <c r="C33"/>
  <c r="C34"/>
  <c r="C35"/>
  <c r="C36"/>
  <c r="C37"/>
  <c r="C38"/>
  <c r="C39"/>
  <c r="C40"/>
  <c r="C41"/>
  <c r="H51" i="92"/>
  <c r="C52"/>
  <c r="C53"/>
  <c r="C55"/>
  <c r="D55"/>
  <c r="I55"/>
  <c r="J55"/>
  <c r="C56"/>
  <c r="C58"/>
  <c r="I58"/>
  <c r="J58"/>
  <c r="K58"/>
  <c r="C59"/>
  <c r="C60"/>
  <c r="I60"/>
  <c r="C61"/>
  <c r="C62"/>
  <c r="C63"/>
  <c r="C64"/>
  <c r="C65"/>
  <c r="C66"/>
  <c r="C67"/>
  <c r="C68"/>
  <c r="I68"/>
  <c r="C69"/>
  <c r="I69"/>
  <c r="C70"/>
  <c r="I70"/>
  <c r="C71"/>
  <c r="C72"/>
  <c r="C73"/>
  <c r="C74"/>
  <c r="C75"/>
  <c r="C78"/>
  <c r="C87"/>
  <c r="J87"/>
  <c r="K87"/>
  <c r="J89"/>
  <c r="C90"/>
  <c r="E90"/>
  <c r="F90"/>
  <c r="H90"/>
  <c r="J90"/>
  <c r="K91"/>
  <c r="H51" i="91"/>
  <c r="C52"/>
  <c r="C53"/>
  <c r="C55"/>
  <c r="D55"/>
  <c r="I55"/>
  <c r="J55"/>
  <c r="C56"/>
  <c r="C58"/>
  <c r="I58"/>
  <c r="J58"/>
  <c r="K58"/>
  <c r="C59"/>
  <c r="C60"/>
  <c r="I60"/>
  <c r="C61"/>
  <c r="C62"/>
  <c r="C63"/>
  <c r="C64"/>
  <c r="C65"/>
  <c r="C66"/>
  <c r="C67"/>
  <c r="C68"/>
  <c r="I68"/>
  <c r="C69"/>
  <c r="I69"/>
  <c r="C70"/>
  <c r="I70"/>
  <c r="C71"/>
  <c r="C72"/>
  <c r="C73"/>
  <c r="C74"/>
  <c r="C75"/>
  <c r="C78"/>
  <c r="C87"/>
  <c r="J87"/>
  <c r="K87"/>
  <c r="J89"/>
  <c r="C90"/>
  <c r="E90"/>
  <c r="F90"/>
  <c r="H90"/>
  <c r="J90"/>
  <c r="K91"/>
  <c r="H51" i="90"/>
  <c r="C52"/>
  <c r="C53"/>
  <c r="C55"/>
  <c r="D55"/>
  <c r="I55"/>
  <c r="J55"/>
  <c r="C56"/>
  <c r="C58"/>
  <c r="I58"/>
  <c r="J58"/>
  <c r="K58"/>
  <c r="C59"/>
  <c r="C60"/>
  <c r="I60"/>
  <c r="C61"/>
  <c r="C62"/>
  <c r="C63"/>
  <c r="C64"/>
  <c r="C65"/>
  <c r="C66"/>
  <c r="C67"/>
  <c r="C68"/>
  <c r="I68"/>
  <c r="C69"/>
  <c r="I69"/>
  <c r="C70"/>
  <c r="I70"/>
  <c r="C71"/>
  <c r="C72"/>
  <c r="C73"/>
  <c r="C74"/>
  <c r="C75"/>
  <c r="C78"/>
  <c r="C87"/>
  <c r="J87"/>
  <c r="K87"/>
  <c r="J89"/>
  <c r="C90"/>
  <c r="E90"/>
  <c r="F90"/>
  <c r="H90"/>
  <c r="J90"/>
  <c r="K91"/>
  <c r="H51" i="89"/>
  <c r="C52"/>
  <c r="C53"/>
  <c r="C55"/>
  <c r="D55"/>
  <c r="I55"/>
  <c r="J55"/>
  <c r="C56"/>
  <c r="C58"/>
  <c r="I58"/>
  <c r="J58"/>
  <c r="K58"/>
  <c r="C59"/>
  <c r="C60"/>
  <c r="I60"/>
  <c r="C61"/>
  <c r="C62"/>
  <c r="C63"/>
  <c r="C64"/>
  <c r="C65"/>
  <c r="C66"/>
  <c r="C67"/>
  <c r="C68"/>
  <c r="I68"/>
  <c r="C69"/>
  <c r="I69"/>
  <c r="C70"/>
  <c r="I70"/>
  <c r="C71"/>
  <c r="C72"/>
  <c r="C73"/>
  <c r="C74"/>
  <c r="C75"/>
  <c r="C78"/>
  <c r="C87"/>
  <c r="J87"/>
  <c r="K87"/>
  <c r="J89"/>
  <c r="C90"/>
  <c r="E90"/>
  <c r="F90"/>
  <c r="H90"/>
  <c r="J90"/>
  <c r="K91"/>
  <c r="H51" i="88"/>
  <c r="C52"/>
  <c r="C53"/>
  <c r="C55"/>
  <c r="D55"/>
  <c r="I55"/>
  <c r="J55"/>
  <c r="C56"/>
  <c r="C58"/>
  <c r="I58"/>
  <c r="J58"/>
  <c r="K58"/>
  <c r="C59"/>
  <c r="C60"/>
  <c r="I60"/>
  <c r="C61"/>
  <c r="C62"/>
  <c r="C63"/>
  <c r="C64"/>
  <c r="C65"/>
  <c r="C66"/>
  <c r="C67"/>
  <c r="C68"/>
  <c r="I68"/>
  <c r="C69"/>
  <c r="I69"/>
  <c r="C70"/>
  <c r="I70"/>
  <c r="C71"/>
  <c r="C72"/>
  <c r="C73"/>
  <c r="C74"/>
  <c r="C75"/>
  <c r="C78"/>
  <c r="C87"/>
  <c r="J87"/>
  <c r="K87"/>
  <c r="J89"/>
  <c r="C90"/>
  <c r="E90"/>
  <c r="F90"/>
  <c r="H90"/>
  <c r="J90"/>
  <c r="K91"/>
  <c r="H51" i="87"/>
  <c r="C52"/>
  <c r="C53"/>
  <c r="C55"/>
  <c r="D55"/>
  <c r="I55"/>
  <c r="J55"/>
  <c r="C56"/>
  <c r="C58"/>
  <c r="I58"/>
  <c r="J58"/>
  <c r="K58"/>
  <c r="C59"/>
  <c r="C60"/>
  <c r="I60"/>
  <c r="C61"/>
  <c r="C62"/>
  <c r="C63"/>
  <c r="C64"/>
  <c r="C65"/>
  <c r="C66"/>
  <c r="C67"/>
  <c r="C68"/>
  <c r="I68"/>
  <c r="C69"/>
  <c r="I69"/>
  <c r="C70"/>
  <c r="I70"/>
  <c r="C71"/>
  <c r="C72"/>
  <c r="C73"/>
  <c r="C74"/>
  <c r="C75"/>
  <c r="C78"/>
  <c r="C87"/>
  <c r="J87"/>
  <c r="K87"/>
  <c r="J89"/>
  <c r="C90"/>
  <c r="E90"/>
  <c r="F90"/>
  <c r="H90"/>
  <c r="J90"/>
  <c r="K91"/>
  <c r="H51" i="86"/>
  <c r="C52"/>
  <c r="C53"/>
  <c r="C55"/>
  <c r="D55"/>
  <c r="I55"/>
  <c r="J55"/>
  <c r="C56"/>
  <c r="C58"/>
  <c r="I58"/>
  <c r="J58"/>
  <c r="K58"/>
  <c r="C59"/>
  <c r="C60"/>
  <c r="C61"/>
  <c r="C62"/>
  <c r="C63"/>
  <c r="C64"/>
  <c r="C65"/>
  <c r="C66"/>
  <c r="C67"/>
  <c r="C68"/>
  <c r="I68"/>
  <c r="C69"/>
  <c r="I69"/>
  <c r="C70"/>
  <c r="I70"/>
  <c r="C71"/>
  <c r="C72"/>
  <c r="C73"/>
  <c r="C74"/>
  <c r="C75"/>
  <c r="C78"/>
  <c r="C87"/>
  <c r="J87"/>
  <c r="K87"/>
  <c r="J89"/>
  <c r="C90"/>
  <c r="E90"/>
  <c r="F90"/>
  <c r="H90"/>
  <c r="J90"/>
  <c r="K91"/>
  <c r="H51" i="85"/>
  <c r="C52"/>
  <c r="C53"/>
  <c r="C55"/>
  <c r="D55"/>
  <c r="I55"/>
  <c r="J55"/>
  <c r="C56"/>
  <c r="C58"/>
  <c r="I58"/>
  <c r="J58"/>
  <c r="K58"/>
  <c r="C59"/>
  <c r="C60"/>
  <c r="C61"/>
  <c r="C62"/>
  <c r="C63"/>
  <c r="C64"/>
  <c r="C65"/>
  <c r="C66"/>
  <c r="C67"/>
  <c r="C68"/>
  <c r="I68"/>
  <c r="C69"/>
  <c r="I69"/>
  <c r="C70"/>
  <c r="I70"/>
  <c r="C71"/>
  <c r="C72"/>
  <c r="C73"/>
  <c r="C74"/>
  <c r="C75"/>
  <c r="C78"/>
  <c r="C87"/>
  <c r="J87"/>
  <c r="K87"/>
  <c r="J89"/>
  <c r="C90"/>
  <c r="E90"/>
  <c r="F90"/>
  <c r="H90"/>
  <c r="J90"/>
  <c r="K91"/>
  <c r="H51" i="84"/>
  <c r="C52"/>
  <c r="C53"/>
  <c r="C55"/>
  <c r="D55"/>
  <c r="I55"/>
  <c r="J55"/>
  <c r="C56"/>
  <c r="C58"/>
  <c r="I58"/>
  <c r="J58"/>
  <c r="K58"/>
  <c r="C59"/>
  <c r="C60"/>
  <c r="C61"/>
  <c r="C62"/>
  <c r="C63"/>
  <c r="C64"/>
  <c r="C65"/>
  <c r="C66"/>
  <c r="C67"/>
  <c r="C68"/>
  <c r="I68"/>
  <c r="C69"/>
  <c r="I69"/>
  <c r="C70"/>
  <c r="I70"/>
  <c r="C71"/>
  <c r="C72"/>
  <c r="C73"/>
  <c r="C74"/>
  <c r="C75"/>
  <c r="C78"/>
  <c r="C87"/>
  <c r="J87"/>
  <c r="K87"/>
  <c r="J89"/>
  <c r="C90"/>
  <c r="E90"/>
  <c r="F90"/>
  <c r="H90"/>
  <c r="J90"/>
  <c r="K91"/>
  <c r="H51" i="83"/>
  <c r="C52"/>
  <c r="C53"/>
  <c r="C55"/>
  <c r="D55"/>
  <c r="I55"/>
  <c r="J55"/>
  <c r="C56"/>
  <c r="C58"/>
  <c r="I58"/>
  <c r="J58"/>
  <c r="K58"/>
  <c r="C59"/>
  <c r="C60"/>
  <c r="I60"/>
  <c r="C61"/>
  <c r="C62"/>
  <c r="C63"/>
  <c r="C64"/>
  <c r="C65"/>
  <c r="C66"/>
  <c r="C67"/>
  <c r="C68"/>
  <c r="I68"/>
  <c r="C69"/>
  <c r="I69"/>
  <c r="C70"/>
  <c r="I70"/>
  <c r="C71"/>
  <c r="C72"/>
  <c r="C73"/>
  <c r="C74"/>
  <c r="C75"/>
  <c r="C78"/>
  <c r="C87"/>
  <c r="J87"/>
  <c r="K87"/>
  <c r="J89"/>
  <c r="C90"/>
  <c r="E90"/>
  <c r="F90"/>
  <c r="H90"/>
  <c r="J90"/>
  <c r="H51" i="82"/>
  <c r="C52"/>
  <c r="C53"/>
  <c r="C55"/>
  <c r="D55"/>
  <c r="I55"/>
  <c r="J55"/>
  <c r="C56"/>
  <c r="C58"/>
  <c r="I58"/>
  <c r="J58"/>
  <c r="K58"/>
  <c r="C59"/>
  <c r="C60"/>
  <c r="C61"/>
  <c r="C62"/>
  <c r="C63"/>
  <c r="C64"/>
  <c r="C65"/>
  <c r="C66"/>
  <c r="C67"/>
  <c r="C68"/>
  <c r="I68"/>
  <c r="C69"/>
  <c r="I69"/>
  <c r="C70"/>
  <c r="I70"/>
  <c r="C71"/>
  <c r="C72"/>
  <c r="C73"/>
  <c r="C74"/>
  <c r="C75"/>
  <c r="C78"/>
  <c r="C87"/>
  <c r="J87"/>
  <c r="K87"/>
  <c r="J89"/>
  <c r="C90"/>
  <c r="E90"/>
  <c r="F90"/>
  <c r="H90"/>
  <c r="J90"/>
  <c r="H51" i="34"/>
  <c r="M51"/>
  <c r="C52"/>
  <c r="C53"/>
  <c r="C55"/>
  <c r="D55"/>
  <c r="I55"/>
  <c r="J55"/>
  <c r="C56"/>
  <c r="C58"/>
  <c r="I58"/>
  <c r="J58"/>
  <c r="K58"/>
  <c r="C59"/>
  <c r="C60"/>
  <c r="C61"/>
  <c r="C62"/>
  <c r="C63"/>
  <c r="C64"/>
  <c r="C65"/>
  <c r="C66"/>
  <c r="C67"/>
  <c r="C68"/>
  <c r="C69"/>
  <c r="C70"/>
  <c r="C71"/>
  <c r="C72"/>
  <c r="C73"/>
  <c r="C74"/>
  <c r="C75"/>
  <c r="C78"/>
  <c r="C82"/>
  <c r="C84"/>
  <c r="C86"/>
  <c r="N86"/>
  <c r="C87"/>
  <c r="J87"/>
  <c r="K87"/>
  <c r="J89"/>
  <c r="C90"/>
  <c r="E90"/>
  <c r="F90"/>
  <c r="H90"/>
  <c r="J90"/>
  <c r="G91"/>
  <c r="I91"/>
  <c r="K91"/>
  <c r="C43" i="85"/>
  <c r="C86" s="1"/>
  <c r="C43" i="86"/>
  <c r="C86" s="1"/>
  <c r="C43" i="87"/>
  <c r="C86" s="1"/>
  <c r="C43" i="88"/>
  <c r="C86" s="1"/>
  <c r="C43" i="89"/>
  <c r="C86" s="1"/>
  <c r="C43" i="90"/>
  <c r="C86" s="1"/>
  <c r="C43" i="91"/>
  <c r="C86" s="1"/>
  <c r="C43" i="92"/>
  <c r="C86" s="1"/>
  <c r="C43" i="84"/>
  <c r="C86" s="1"/>
  <c r="C42" i="85"/>
  <c r="C85" s="1"/>
  <c r="C42" i="86"/>
  <c r="C85" s="1"/>
  <c r="C42" i="87"/>
  <c r="C85" s="1"/>
  <c r="C42" i="88"/>
  <c r="C85" s="1"/>
  <c r="C42" i="89"/>
  <c r="C85" s="1"/>
  <c r="C42" i="90"/>
  <c r="C85" s="1"/>
  <c r="C42" i="91"/>
  <c r="C85" s="1"/>
  <c r="C42" i="92"/>
  <c r="C85" s="1"/>
  <c r="C42" i="84"/>
  <c r="C85" s="1"/>
  <c r="C41" i="85"/>
  <c r="C84" s="1"/>
  <c r="C41" i="86"/>
  <c r="C84" s="1"/>
  <c r="C41" i="87"/>
  <c r="C84" s="1"/>
  <c r="C41" i="88"/>
  <c r="C84" s="1"/>
  <c r="C41" i="89"/>
  <c r="C84" s="1"/>
  <c r="C41" i="90"/>
  <c r="C84" s="1"/>
  <c r="C41" i="91"/>
  <c r="C84" s="1"/>
  <c r="C41" i="92"/>
  <c r="C84" s="1"/>
  <c r="C41" i="84"/>
  <c r="C84" s="1"/>
  <c r="C40" i="85"/>
  <c r="C83" s="1"/>
  <c r="C40" i="86"/>
  <c r="C83" s="1"/>
  <c r="C40" i="87"/>
  <c r="C83" s="1"/>
  <c r="C40" i="88"/>
  <c r="C83" s="1"/>
  <c r="C40" i="89"/>
  <c r="C83" s="1"/>
  <c r="C40" i="90"/>
  <c r="C83" s="1"/>
  <c r="C40" i="91"/>
  <c r="C83" s="1"/>
  <c r="C40" i="92"/>
  <c r="C83" s="1"/>
  <c r="C40" i="84"/>
  <c r="C83" s="1"/>
  <c r="C39" i="85"/>
  <c r="C82" s="1"/>
  <c r="C39" i="86"/>
  <c r="C82" s="1"/>
  <c r="C39" i="87"/>
  <c r="C82" s="1"/>
  <c r="C39" i="88"/>
  <c r="C82" s="1"/>
  <c r="C39" i="89"/>
  <c r="C82" s="1"/>
  <c r="C39" i="90"/>
  <c r="C82" s="1"/>
  <c r="C39" i="91"/>
  <c r="C82" s="1"/>
  <c r="C39" i="92"/>
  <c r="C82" s="1"/>
  <c r="C39" i="84"/>
  <c r="C82" s="1"/>
  <c r="C38" i="85"/>
  <c r="C81" s="1"/>
  <c r="C38" i="86"/>
  <c r="C81" s="1"/>
  <c r="C38" i="87"/>
  <c r="C81" s="1"/>
  <c r="C38" i="88"/>
  <c r="C81" s="1"/>
  <c r="C38" i="89"/>
  <c r="C81" s="1"/>
  <c r="C38" i="90"/>
  <c r="C81" s="1"/>
  <c r="C38" i="91"/>
  <c r="C81" s="1"/>
  <c r="C38" i="92"/>
  <c r="C81" s="1"/>
  <c r="C38" i="84"/>
  <c r="C81" s="1"/>
  <c r="C37" i="85"/>
  <c r="C80" s="1"/>
  <c r="C37" i="86"/>
  <c r="C80" s="1"/>
  <c r="C37" i="87"/>
  <c r="C80" s="1"/>
  <c r="C37" i="88"/>
  <c r="C80" s="1"/>
  <c r="C37" i="89"/>
  <c r="C80" s="1"/>
  <c r="C37" i="90"/>
  <c r="C80" s="1"/>
  <c r="C37" i="91"/>
  <c r="C80" s="1"/>
  <c r="C37" i="92"/>
  <c r="C80" s="1"/>
  <c r="C37" i="84"/>
  <c r="C80" s="1"/>
  <c r="F48"/>
  <c r="F91" s="1"/>
  <c r="F48" i="85"/>
  <c r="F91" s="1"/>
  <c r="F48" i="86"/>
  <c r="F91" s="1"/>
  <c r="F48" i="87"/>
  <c r="F91" s="1"/>
  <c r="F48" i="88"/>
  <c r="F91" s="1"/>
  <c r="F48" i="89"/>
  <c r="F91" s="1"/>
  <c r="F48" i="90"/>
  <c r="F91" s="1"/>
  <c r="F48" i="91"/>
  <c r="F91" s="1"/>
  <c r="F48" i="92"/>
  <c r="F91" s="1"/>
  <c r="F48" i="83"/>
  <c r="F91" s="1"/>
  <c r="C43"/>
  <c r="C86" s="1"/>
  <c r="C41"/>
  <c r="C84" s="1"/>
  <c r="C40"/>
  <c r="C83" s="1"/>
  <c r="C39"/>
  <c r="C82" s="1"/>
  <c r="C38"/>
  <c r="C81" s="1"/>
  <c r="C37"/>
  <c r="C80" s="1"/>
  <c r="C36" i="84"/>
  <c r="C79" s="1"/>
  <c r="C36" i="85"/>
  <c r="C79" s="1"/>
  <c r="C36" i="86"/>
  <c r="C79" s="1"/>
  <c r="C36" i="87"/>
  <c r="C79" s="1"/>
  <c r="C36" i="88"/>
  <c r="C79" s="1"/>
  <c r="C36" i="89"/>
  <c r="C79" s="1"/>
  <c r="C36" i="90"/>
  <c r="C79" s="1"/>
  <c r="C36" i="91"/>
  <c r="C79" s="1"/>
  <c r="C36" i="92"/>
  <c r="C79" s="1"/>
  <c r="C36" i="83"/>
  <c r="C79" s="1"/>
  <c r="C34" i="84"/>
  <c r="C77" s="1"/>
  <c r="C34" i="85"/>
  <c r="C77" s="1"/>
  <c r="C34" i="86"/>
  <c r="C77" s="1"/>
  <c r="C34" i="87"/>
  <c r="C77" s="1"/>
  <c r="C34" i="88"/>
  <c r="C77" s="1"/>
  <c r="C34" i="89"/>
  <c r="C77" s="1"/>
  <c r="C34" i="90"/>
  <c r="C77" s="1"/>
  <c r="C34" i="91"/>
  <c r="C77" s="1"/>
  <c r="C34" i="92"/>
  <c r="C77" s="1"/>
  <c r="C34" i="83"/>
  <c r="C77" s="1"/>
  <c r="C33" i="84"/>
  <c r="C76" s="1"/>
  <c r="C33" i="85"/>
  <c r="C76" s="1"/>
  <c r="C33" i="86"/>
  <c r="C76" s="1"/>
  <c r="C33" i="87"/>
  <c r="C76" s="1"/>
  <c r="C33" i="88"/>
  <c r="C76" s="1"/>
  <c r="C33" i="89"/>
  <c r="C76" s="1"/>
  <c r="C33" i="90"/>
  <c r="C76" s="1"/>
  <c r="C33" i="91"/>
  <c r="C76" s="1"/>
  <c r="C33" i="92"/>
  <c r="C76" s="1"/>
  <c r="C33" i="83"/>
  <c r="C76" s="1"/>
  <c r="F48" i="82"/>
  <c r="F91" s="1"/>
  <c r="C43"/>
  <c r="C86" s="1"/>
  <c r="C42" i="83"/>
  <c r="C85" s="1"/>
  <c r="C42" i="82"/>
  <c r="C85" s="1"/>
  <c r="C41"/>
  <c r="C84" s="1"/>
  <c r="C40"/>
  <c r="C83" s="1"/>
  <c r="C39"/>
  <c r="C82" s="1"/>
  <c r="C38"/>
  <c r="C81" s="1"/>
  <c r="C37"/>
  <c r="C80" s="1"/>
  <c r="C36"/>
  <c r="C79" s="1"/>
  <c r="C34"/>
  <c r="C77" s="1"/>
  <c r="C33"/>
  <c r="C76" s="1"/>
  <c r="F48" i="34"/>
  <c r="F91" s="1"/>
  <c r="FL38" i="73" l="1"/>
  <c r="FK38"/>
  <c r="FK38" i="75"/>
  <c r="FK38" i="78"/>
  <c r="FK38" i="80"/>
  <c r="FL38" i="75"/>
  <c r="FL38" i="78"/>
  <c r="FL38" i="80"/>
  <c r="G30" i="33"/>
  <c r="H30"/>
  <c r="I30"/>
  <c r="J30"/>
  <c r="K30"/>
  <c r="L30"/>
  <c r="M30"/>
  <c r="N30"/>
  <c r="O30"/>
  <c r="D20" i="30"/>
  <c r="D30" i="33" s="1"/>
  <c r="F29"/>
  <c r="G29"/>
  <c r="H29"/>
  <c r="I29"/>
  <c r="J29"/>
  <c r="K29"/>
  <c r="L29"/>
  <c r="M29"/>
  <c r="FQ8" i="72"/>
  <c r="FQ8" i="73"/>
  <c r="FQ8" i="74"/>
  <c r="FQ38" s="1"/>
  <c r="FQ8" i="75"/>
  <c r="FQ8" i="76"/>
  <c r="FQ8" i="77"/>
  <c r="FQ8" i="78"/>
  <c r="FQ38" s="1"/>
  <c r="FQ8" i="79"/>
  <c r="FQ8" i="80"/>
  <c r="FQ8" i="81"/>
  <c r="FQ8" i="71"/>
  <c r="FQ8" i="29"/>
  <c r="FQ38" s="1"/>
  <c r="C32" i="30"/>
  <c r="C42" i="33" s="1"/>
  <c r="C33" i="30"/>
  <c r="C43" i="33" s="1"/>
  <c r="C34" i="30"/>
  <c r="C44" i="33" s="1"/>
  <c r="C35" i="30"/>
  <c r="C45" i="33" s="1"/>
  <c r="C36" i="30"/>
  <c r="C46" i="33" s="1"/>
  <c r="C37" i="30"/>
  <c r="C47" i="33" s="1"/>
  <c r="C38" i="30"/>
  <c r="C48" i="33" s="1"/>
  <c r="C39" i="30"/>
  <c r="C49" i="33" s="1"/>
  <c r="S39" i="71"/>
  <c r="T39"/>
  <c r="U39"/>
  <c r="V39"/>
  <c r="W39"/>
  <c r="X39"/>
  <c r="Y39"/>
  <c r="S39" i="72"/>
  <c r="T39"/>
  <c r="U39"/>
  <c r="V39"/>
  <c r="W39"/>
  <c r="X39"/>
  <c r="Y39"/>
  <c r="S39" i="73"/>
  <c r="T39"/>
  <c r="U39"/>
  <c r="V39"/>
  <c r="W39"/>
  <c r="X39"/>
  <c r="Y39"/>
  <c r="S39" i="74"/>
  <c r="T39"/>
  <c r="U39"/>
  <c r="V39"/>
  <c r="W39"/>
  <c r="X39"/>
  <c r="Y39"/>
  <c r="S39" i="75"/>
  <c r="T39"/>
  <c r="U39"/>
  <c r="V39"/>
  <c r="W39"/>
  <c r="X39"/>
  <c r="Y39"/>
  <c r="S39" i="76"/>
  <c r="T39"/>
  <c r="U39"/>
  <c r="V39"/>
  <c r="W39"/>
  <c r="X39"/>
  <c r="Y39"/>
  <c r="S39" i="77"/>
  <c r="T39"/>
  <c r="U39"/>
  <c r="V39"/>
  <c r="W39"/>
  <c r="X39"/>
  <c r="Y39"/>
  <c r="S39" i="78"/>
  <c r="T39"/>
  <c r="U39"/>
  <c r="V39"/>
  <c r="W39"/>
  <c r="X39"/>
  <c r="Y39"/>
  <c r="S39" i="79"/>
  <c r="T39"/>
  <c r="U39"/>
  <c r="V39"/>
  <c r="W39"/>
  <c r="X39"/>
  <c r="Y39"/>
  <c r="S39" i="80"/>
  <c r="T39"/>
  <c r="U39"/>
  <c r="V39"/>
  <c r="W39"/>
  <c r="X39"/>
  <c r="Y39"/>
  <c r="S39" i="81"/>
  <c r="T39"/>
  <c r="U39"/>
  <c r="V39"/>
  <c r="W39"/>
  <c r="X39"/>
  <c r="Y39"/>
  <c r="S39" i="29"/>
  <c r="D33" i="30" s="1"/>
  <c r="D43" i="33" s="1"/>
  <c r="T39" i="29"/>
  <c r="D34" i="30" s="1"/>
  <c r="D44" i="33" s="1"/>
  <c r="U39" i="29"/>
  <c r="D35" i="30" s="1"/>
  <c r="D45" i="33" s="1"/>
  <c r="V39" i="29"/>
  <c r="D36" i="30" s="1"/>
  <c r="D46" i="33" s="1"/>
  <c r="W39" i="29"/>
  <c r="D37" i="30" s="1"/>
  <c r="D47" i="33" s="1"/>
  <c r="X39" i="29"/>
  <c r="D38" i="30" s="1"/>
  <c r="D48" i="33" s="1"/>
  <c r="Y39" i="29"/>
  <c r="D39" i="30" s="1"/>
  <c r="D49" i="33" s="1"/>
  <c r="R39" i="71"/>
  <c r="R39" i="72"/>
  <c r="R39" i="73"/>
  <c r="R39" i="74"/>
  <c r="R39" i="75"/>
  <c r="R39" i="76"/>
  <c r="R39" i="77"/>
  <c r="R39" i="78"/>
  <c r="R39" i="79"/>
  <c r="R39" i="80"/>
  <c r="R39" i="81"/>
  <c r="R39" i="29"/>
  <c r="D32" i="30" s="1"/>
  <c r="D42" i="33" s="1"/>
  <c r="AA39" i="72"/>
  <c r="Z39"/>
  <c r="Z39" i="71"/>
  <c r="AA39"/>
  <c r="CA38" i="72"/>
  <c r="CE38"/>
  <c r="CJ38"/>
  <c r="CK38"/>
  <c r="DZ38"/>
  <c r="CA38" i="73"/>
  <c r="CE38"/>
  <c r="CJ38"/>
  <c r="CK38"/>
  <c r="DY38"/>
  <c r="CA38" i="74"/>
  <c r="CE38"/>
  <c r="CJ38"/>
  <c r="CK38"/>
  <c r="DZ38"/>
  <c r="CA38" i="75"/>
  <c r="CE38"/>
  <c r="CJ38"/>
  <c r="CK38"/>
  <c r="DY38"/>
  <c r="CA38" i="76"/>
  <c r="CE38"/>
  <c r="CJ38"/>
  <c r="CK38"/>
  <c r="DZ38"/>
  <c r="CA38" i="77"/>
  <c r="CE38"/>
  <c r="CJ38"/>
  <c r="CK38"/>
  <c r="DZ38"/>
  <c r="CA38" i="78"/>
  <c r="CE38"/>
  <c r="CJ38"/>
  <c r="CK38"/>
  <c r="DY38"/>
  <c r="CA38" i="79"/>
  <c r="CE38"/>
  <c r="CJ38"/>
  <c r="CK38"/>
  <c r="DZ38"/>
  <c r="CA38" i="80"/>
  <c r="CE38"/>
  <c r="CJ38"/>
  <c r="CK38"/>
  <c r="DY38"/>
  <c r="CA38" i="81"/>
  <c r="CE38"/>
  <c r="CJ38"/>
  <c r="CK38"/>
  <c r="DZ38"/>
  <c r="CA38" i="71"/>
  <c r="CE38"/>
  <c r="CJ38"/>
  <c r="CK38"/>
  <c r="DX38"/>
  <c r="CA38" i="29"/>
  <c r="CE38"/>
  <c r="CJ38"/>
  <c r="CK38"/>
  <c r="DZ38"/>
  <c r="FO38"/>
  <c r="N6" i="98"/>
  <c r="E85" i="97"/>
  <c r="C82"/>
  <c r="J82"/>
  <c r="K82"/>
  <c r="J84"/>
  <c r="X84"/>
  <c r="Q85"/>
  <c r="S85"/>
  <c r="T85"/>
  <c r="V85"/>
  <c r="X85"/>
  <c r="X86"/>
  <c r="Y86"/>
  <c r="Q60"/>
  <c r="Q61"/>
  <c r="Q62"/>
  <c r="Q63"/>
  <c r="Q64"/>
  <c r="Q68"/>
  <c r="H32" i="30"/>
  <c r="M36"/>
  <c r="K33"/>
  <c r="H33"/>
  <c r="L38"/>
  <c r="M35"/>
  <c r="F34"/>
  <c r="J33"/>
  <c r="J35"/>
  <c r="K39"/>
  <c r="O32"/>
  <c r="G35"/>
  <c r="H38"/>
  <c r="F32"/>
  <c r="M38"/>
  <c r="G34"/>
  <c r="M33"/>
  <c r="N36"/>
  <c r="O35"/>
  <c r="E38"/>
  <c r="K34"/>
  <c r="G37"/>
  <c r="F36"/>
  <c r="M34"/>
  <c r="J38"/>
  <c r="J34"/>
  <c r="G39"/>
  <c r="O39"/>
  <c r="G36"/>
  <c r="I38"/>
  <c r="L37"/>
  <c r="F37"/>
  <c r="L36"/>
  <c r="J37"/>
  <c r="E37"/>
  <c r="E33"/>
  <c r="M32"/>
  <c r="O36"/>
  <c r="E32"/>
  <c r="I33"/>
  <c r="H34"/>
  <c r="N32"/>
  <c r="O38"/>
  <c r="I39"/>
  <c r="F39"/>
  <c r="H39"/>
  <c r="I32"/>
  <c r="L34"/>
  <c r="E36"/>
  <c r="H35"/>
  <c r="J39"/>
  <c r="M39"/>
  <c r="H36"/>
  <c r="I35"/>
  <c r="M37"/>
  <c r="E34"/>
  <c r="O33"/>
  <c r="G38"/>
  <c r="N33"/>
  <c r="N37"/>
  <c r="F33"/>
  <c r="K35"/>
  <c r="K38"/>
  <c r="I34"/>
  <c r="G32"/>
  <c r="K37"/>
  <c r="N39"/>
  <c r="N38"/>
  <c r="F38"/>
  <c r="F35"/>
  <c r="L35"/>
  <c r="J32"/>
  <c r="I37"/>
  <c r="E35"/>
  <c r="H37"/>
  <c r="K36"/>
  <c r="E39"/>
  <c r="I36"/>
  <c r="K32"/>
  <c r="N35"/>
  <c r="O37"/>
  <c r="N34"/>
  <c r="L32"/>
  <c r="L39"/>
  <c r="L33"/>
  <c r="G33"/>
  <c r="O34"/>
  <c r="J36"/>
  <c r="E24" l="1"/>
  <c r="E34" i="33" s="1"/>
  <c r="H45"/>
  <c r="M42"/>
  <c r="M46"/>
  <c r="L44"/>
  <c r="N44"/>
  <c r="L49"/>
  <c r="E43"/>
  <c r="I44"/>
  <c r="M45"/>
  <c r="E47"/>
  <c r="I48"/>
  <c r="M49"/>
  <c r="L45"/>
  <c r="J42"/>
  <c r="N43"/>
  <c r="F45"/>
  <c r="J46"/>
  <c r="N47"/>
  <c r="F49"/>
  <c r="H43"/>
  <c r="K42"/>
  <c r="O43"/>
  <c r="G45"/>
  <c r="K46"/>
  <c r="O47"/>
  <c r="H47"/>
  <c r="E42"/>
  <c r="I43"/>
  <c r="M44"/>
  <c r="E46"/>
  <c r="I47"/>
  <c r="M48"/>
  <c r="L42"/>
  <c r="L48"/>
  <c r="N42"/>
  <c r="F44"/>
  <c r="J45"/>
  <c r="N46"/>
  <c r="F48"/>
  <c r="J49"/>
  <c r="H44"/>
  <c r="O42"/>
  <c r="G44"/>
  <c r="K45"/>
  <c r="O46"/>
  <c r="G48"/>
  <c r="K49"/>
  <c r="H48"/>
  <c r="I45"/>
  <c r="E48"/>
  <c r="F42"/>
  <c r="H46"/>
  <c r="L47"/>
  <c r="I42"/>
  <c r="M43"/>
  <c r="E45"/>
  <c r="I46"/>
  <c r="M47"/>
  <c r="E49"/>
  <c r="L43"/>
  <c r="H49"/>
  <c r="F43"/>
  <c r="J44"/>
  <c r="N45"/>
  <c r="F47"/>
  <c r="J48"/>
  <c r="N49"/>
  <c r="L46"/>
  <c r="G43"/>
  <c r="K44"/>
  <c r="O45"/>
  <c r="G47"/>
  <c r="K48"/>
  <c r="O49"/>
  <c r="E44"/>
  <c r="I49"/>
  <c r="J43"/>
  <c r="F46"/>
  <c r="J47"/>
  <c r="N48"/>
  <c r="H42"/>
  <c r="G42"/>
  <c r="K43"/>
  <c r="O44"/>
  <c r="G46"/>
  <c r="K47"/>
  <c r="O48"/>
  <c r="G49"/>
  <c r="F34"/>
  <c r="FQ38" i="75"/>
  <c r="FQ38" i="71"/>
  <c r="FQ38" i="79"/>
  <c r="FQ38" i="81"/>
  <c r="FQ38" i="77"/>
  <c r="FQ38" i="73"/>
  <c r="FQ38" i="80"/>
  <c r="FQ38" i="76"/>
  <c r="FQ38" i="72"/>
  <c r="P32" i="30"/>
  <c r="P42" i="33" s="1"/>
  <c r="P33" i="30"/>
  <c r="P43" i="33" s="1"/>
  <c r="P34" i="30"/>
  <c r="P44" i="33" s="1"/>
  <c r="P35" i="30"/>
  <c r="P45" i="33" s="1"/>
  <c r="P36" i="30"/>
  <c r="P46" i="33" s="1"/>
  <c r="P37" i="30"/>
  <c r="P47" i="33" s="1"/>
  <c r="P38" i="30"/>
  <c r="P48" i="33" s="1"/>
  <c r="P39" i="30"/>
  <c r="P49" i="33" s="1"/>
  <c r="G9" i="101"/>
  <c r="G10"/>
  <c r="G11"/>
  <c r="G12"/>
  <c r="G13"/>
  <c r="G14"/>
  <c r="G15"/>
  <c r="G16"/>
  <c r="G17"/>
  <c r="G18"/>
  <c r="G19"/>
  <c r="G20"/>
  <c r="G21"/>
  <c r="G22"/>
  <c r="G23"/>
  <c r="G24"/>
  <c r="G25"/>
  <c r="G26"/>
  <c r="G27"/>
  <c r="G28"/>
  <c r="G29"/>
  <c r="G30"/>
  <c r="G31"/>
  <c r="G32"/>
  <c r="G33"/>
  <c r="G34"/>
  <c r="G35"/>
  <c r="G36"/>
  <c r="G37"/>
  <c r="AA9"/>
  <c r="AA8"/>
  <c r="M9"/>
  <c r="N9"/>
  <c r="AB9"/>
  <c r="AC9"/>
  <c r="M10"/>
  <c r="N10"/>
  <c r="AA10"/>
  <c r="AB10"/>
  <c r="AC10"/>
  <c r="M11"/>
  <c r="N11"/>
  <c r="AA11"/>
  <c r="AB11"/>
  <c r="AC11"/>
  <c r="M12"/>
  <c r="N12"/>
  <c r="AA12"/>
  <c r="AB12"/>
  <c r="AC12"/>
  <c r="M13"/>
  <c r="N13"/>
  <c r="AA13"/>
  <c r="AB13"/>
  <c r="AC13"/>
  <c r="M14"/>
  <c r="N14"/>
  <c r="AA14"/>
  <c r="AB14"/>
  <c r="AC14"/>
  <c r="M15"/>
  <c r="N15"/>
  <c r="AA15"/>
  <c r="AB15"/>
  <c r="AC15"/>
  <c r="M16"/>
  <c r="N16"/>
  <c r="AA16"/>
  <c r="AB16"/>
  <c r="AC16"/>
  <c r="M17"/>
  <c r="N17"/>
  <c r="AA17"/>
  <c r="AB17"/>
  <c r="AC17"/>
  <c r="M18"/>
  <c r="N18"/>
  <c r="AA18"/>
  <c r="AB18"/>
  <c r="AC18"/>
  <c r="M19"/>
  <c r="N19"/>
  <c r="AA19"/>
  <c r="AB19"/>
  <c r="AC19"/>
  <c r="M20"/>
  <c r="N20"/>
  <c r="AA20"/>
  <c r="AB20"/>
  <c r="AC20"/>
  <c r="M21"/>
  <c r="N21"/>
  <c r="AA21"/>
  <c r="AB21"/>
  <c r="AC21"/>
  <c r="M22"/>
  <c r="N22"/>
  <c r="AA22"/>
  <c r="AB22"/>
  <c r="AC22"/>
  <c r="M23"/>
  <c r="N23"/>
  <c r="AA23"/>
  <c r="AB23"/>
  <c r="AC23"/>
  <c r="M24"/>
  <c r="N24"/>
  <c r="AA24"/>
  <c r="AB24"/>
  <c r="AC24"/>
  <c r="M25"/>
  <c r="N25"/>
  <c r="AA25"/>
  <c r="AB25"/>
  <c r="AC25"/>
  <c r="M26"/>
  <c r="N26"/>
  <c r="AA26"/>
  <c r="AB26"/>
  <c r="AC26"/>
  <c r="M27"/>
  <c r="N27"/>
  <c r="AA27"/>
  <c r="AB27"/>
  <c r="AC27"/>
  <c r="M28"/>
  <c r="N28"/>
  <c r="AA28"/>
  <c r="AB28"/>
  <c r="AC28"/>
  <c r="M29"/>
  <c r="N29"/>
  <c r="AA29"/>
  <c r="AB29"/>
  <c r="AC29"/>
  <c r="M30"/>
  <c r="N30"/>
  <c r="AA30"/>
  <c r="AB30"/>
  <c r="AC30"/>
  <c r="M31"/>
  <c r="N31"/>
  <c r="AA31"/>
  <c r="AB31"/>
  <c r="AC31"/>
  <c r="M32"/>
  <c r="N32"/>
  <c r="AA32"/>
  <c r="AB32"/>
  <c r="AC32"/>
  <c r="M33"/>
  <c r="N33"/>
  <c r="AA33"/>
  <c r="AB33"/>
  <c r="AC33"/>
  <c r="M34"/>
  <c r="N34"/>
  <c r="AA34"/>
  <c r="AB34"/>
  <c r="AC34"/>
  <c r="M35"/>
  <c r="N35"/>
  <c r="AA35"/>
  <c r="AB35"/>
  <c r="AC35"/>
  <c r="M36"/>
  <c r="N36"/>
  <c r="AA36"/>
  <c r="AB36"/>
  <c r="AC36"/>
  <c r="M37"/>
  <c r="N37"/>
  <c r="AA37"/>
  <c r="AB37"/>
  <c r="AC37"/>
  <c r="CD9" i="81"/>
  <c r="CL9"/>
  <c r="CM9"/>
  <c r="CM11" s="1"/>
  <c r="CM13" s="1"/>
  <c r="CM15" s="1"/>
  <c r="CM17" s="1"/>
  <c r="CM19" s="1"/>
  <c r="CM21" s="1"/>
  <c r="CM23" s="1"/>
  <c r="CM25" s="1"/>
  <c r="CM27" s="1"/>
  <c r="CM29" s="1"/>
  <c r="CM31" s="1"/>
  <c r="CM33" s="1"/>
  <c r="CM35" s="1"/>
  <c r="CM37" s="1"/>
  <c r="CN9"/>
  <c r="CO9"/>
  <c r="CO11" s="1"/>
  <c r="CO13" s="1"/>
  <c r="CO15" s="1"/>
  <c r="CO17" s="1"/>
  <c r="CO19" s="1"/>
  <c r="CO21" s="1"/>
  <c r="CO23" s="1"/>
  <c r="CO25" s="1"/>
  <c r="CO27" s="1"/>
  <c r="CO29" s="1"/>
  <c r="CO31" s="1"/>
  <c r="CO33" s="1"/>
  <c r="CO35" s="1"/>
  <c r="CO37" s="1"/>
  <c r="CP9"/>
  <c r="CQ9"/>
  <c r="CQ11" s="1"/>
  <c r="CQ13" s="1"/>
  <c r="CQ15" s="1"/>
  <c r="CQ17" s="1"/>
  <c r="CQ19" s="1"/>
  <c r="CQ21" s="1"/>
  <c r="CQ23" s="1"/>
  <c r="CQ25" s="1"/>
  <c r="CQ27" s="1"/>
  <c r="CQ29" s="1"/>
  <c r="CQ31" s="1"/>
  <c r="CQ33" s="1"/>
  <c r="CQ35" s="1"/>
  <c r="CQ37" s="1"/>
  <c r="CR9"/>
  <c r="CR11" s="1"/>
  <c r="CR13" s="1"/>
  <c r="CR15" s="1"/>
  <c r="CR17" s="1"/>
  <c r="CR19" s="1"/>
  <c r="CR21" s="1"/>
  <c r="CR23" s="1"/>
  <c r="CR25" s="1"/>
  <c r="CR27" s="1"/>
  <c r="CR29" s="1"/>
  <c r="CR31" s="1"/>
  <c r="CR33" s="1"/>
  <c r="CR35" s="1"/>
  <c r="CR37" s="1"/>
  <c r="CS9"/>
  <c r="CS11" s="1"/>
  <c r="CS13" s="1"/>
  <c r="CS15" s="1"/>
  <c r="CS17" s="1"/>
  <c r="CS19" s="1"/>
  <c r="CS21" s="1"/>
  <c r="CS23" s="1"/>
  <c r="CS25" s="1"/>
  <c r="CS27" s="1"/>
  <c r="CS29" s="1"/>
  <c r="CT9"/>
  <c r="CU9"/>
  <c r="CU11" s="1"/>
  <c r="CU13" s="1"/>
  <c r="CU15" s="1"/>
  <c r="CU17" s="1"/>
  <c r="CU19" s="1"/>
  <c r="CU21" s="1"/>
  <c r="CU23" s="1"/>
  <c r="CU25" s="1"/>
  <c r="CU27" s="1"/>
  <c r="CU29" s="1"/>
  <c r="CU31" s="1"/>
  <c r="CU33" s="1"/>
  <c r="CU35" s="1"/>
  <c r="CU37" s="1"/>
  <c r="CV9"/>
  <c r="CV11" s="1"/>
  <c r="CV13" s="1"/>
  <c r="CV15" s="1"/>
  <c r="CV17" s="1"/>
  <c r="CV19" s="1"/>
  <c r="CV21" s="1"/>
  <c r="CV23" s="1"/>
  <c r="CV25" s="1"/>
  <c r="CV27" s="1"/>
  <c r="CV29" s="1"/>
  <c r="CV31" s="1"/>
  <c r="CV33" s="1"/>
  <c r="CV35" s="1"/>
  <c r="CV37" s="1"/>
  <c r="CW9"/>
  <c r="CW11" s="1"/>
  <c r="CX9"/>
  <c r="CY9"/>
  <c r="CZ9"/>
  <c r="CZ11" s="1"/>
  <c r="CZ13" s="1"/>
  <c r="CZ15" s="1"/>
  <c r="CZ17" s="1"/>
  <c r="CZ19" s="1"/>
  <c r="CZ21" s="1"/>
  <c r="CZ23" s="1"/>
  <c r="CZ25" s="1"/>
  <c r="CZ27" s="1"/>
  <c r="CZ29" s="1"/>
  <c r="CZ31" s="1"/>
  <c r="CZ33" s="1"/>
  <c r="CZ35" s="1"/>
  <c r="CZ37" s="1"/>
  <c r="DA9"/>
  <c r="DA11" s="1"/>
  <c r="DA13" s="1"/>
  <c r="DA15" s="1"/>
  <c r="DA17" s="1"/>
  <c r="DA19" s="1"/>
  <c r="DA21" s="1"/>
  <c r="DA23" s="1"/>
  <c r="DA25" s="1"/>
  <c r="DA27" s="1"/>
  <c r="DA29" s="1"/>
  <c r="DA31" s="1"/>
  <c r="DA33" s="1"/>
  <c r="DA35" s="1"/>
  <c r="DA37" s="1"/>
  <c r="DB9"/>
  <c r="DC9"/>
  <c r="DC11" s="1"/>
  <c r="DC13" s="1"/>
  <c r="DC15" s="1"/>
  <c r="DC17" s="1"/>
  <c r="DC19" s="1"/>
  <c r="DC21" s="1"/>
  <c r="DC23" s="1"/>
  <c r="DC25" s="1"/>
  <c r="DC27" s="1"/>
  <c r="DC29" s="1"/>
  <c r="DC31" s="1"/>
  <c r="DC33" s="1"/>
  <c r="DC35" s="1"/>
  <c r="DC37" s="1"/>
  <c r="DD9"/>
  <c r="DD11" s="1"/>
  <c r="DD13" s="1"/>
  <c r="DD15" s="1"/>
  <c r="DD17" s="1"/>
  <c r="DD19" s="1"/>
  <c r="DD21" s="1"/>
  <c r="DD23" s="1"/>
  <c r="DE9"/>
  <c r="DE11" s="1"/>
  <c r="DE13" s="1"/>
  <c r="DE15" s="1"/>
  <c r="DE17" s="1"/>
  <c r="DE19" s="1"/>
  <c r="DE21" s="1"/>
  <c r="DE23" s="1"/>
  <c r="DE25" s="1"/>
  <c r="DE27" s="1"/>
  <c r="DE29" s="1"/>
  <c r="DE31" s="1"/>
  <c r="DE33" s="1"/>
  <c r="DE35" s="1"/>
  <c r="DE37" s="1"/>
  <c r="DF9"/>
  <c r="DG9"/>
  <c r="DG11" s="1"/>
  <c r="DG13" s="1"/>
  <c r="DG15" s="1"/>
  <c r="DG17" s="1"/>
  <c r="DG19" s="1"/>
  <c r="DG21" s="1"/>
  <c r="DG23" s="1"/>
  <c r="DG25" s="1"/>
  <c r="DG27" s="1"/>
  <c r="DG29" s="1"/>
  <c r="DG31" s="1"/>
  <c r="DG33" s="1"/>
  <c r="DG35" s="1"/>
  <c r="DG37" s="1"/>
  <c r="DH9"/>
  <c r="DH11" s="1"/>
  <c r="DH13" s="1"/>
  <c r="DH15" s="1"/>
  <c r="DH17" s="1"/>
  <c r="DH19" s="1"/>
  <c r="DH21" s="1"/>
  <c r="DH23" s="1"/>
  <c r="DH25" s="1"/>
  <c r="DH27" s="1"/>
  <c r="DH29" s="1"/>
  <c r="DH31" s="1"/>
  <c r="DI9"/>
  <c r="DI11" s="1"/>
  <c r="DI13" s="1"/>
  <c r="DI15" s="1"/>
  <c r="DI17" s="1"/>
  <c r="DI19" s="1"/>
  <c r="DI21" s="1"/>
  <c r="DI23" s="1"/>
  <c r="DI25" s="1"/>
  <c r="DI27" s="1"/>
  <c r="DI29" s="1"/>
  <c r="DI31" s="1"/>
  <c r="DI33" s="1"/>
  <c r="DI35" s="1"/>
  <c r="DI37" s="1"/>
  <c r="DJ9"/>
  <c r="DK9"/>
  <c r="DK11" s="1"/>
  <c r="DK13" s="1"/>
  <c r="DK15" s="1"/>
  <c r="DK17" s="1"/>
  <c r="DK19" s="1"/>
  <c r="DL9"/>
  <c r="DL11" s="1"/>
  <c r="DL13" s="1"/>
  <c r="DL15" s="1"/>
  <c r="DL17" s="1"/>
  <c r="DL19" s="1"/>
  <c r="DL21" s="1"/>
  <c r="DL23" s="1"/>
  <c r="DL25" s="1"/>
  <c r="DL27" s="1"/>
  <c r="DL29" s="1"/>
  <c r="DL31" s="1"/>
  <c r="DL33" s="1"/>
  <c r="DL35" s="1"/>
  <c r="DL37" s="1"/>
  <c r="DM9"/>
  <c r="DM11" s="1"/>
  <c r="DN9"/>
  <c r="DO9"/>
  <c r="DO11" s="1"/>
  <c r="DO13" s="1"/>
  <c r="DO15" s="1"/>
  <c r="DO17" s="1"/>
  <c r="DO19" s="1"/>
  <c r="DO21" s="1"/>
  <c r="DO23" s="1"/>
  <c r="DO25" s="1"/>
  <c r="DO27" s="1"/>
  <c r="DO29" s="1"/>
  <c r="DO31" s="1"/>
  <c r="DO33" s="1"/>
  <c r="DO35" s="1"/>
  <c r="DO37" s="1"/>
  <c r="DP9"/>
  <c r="DP11" s="1"/>
  <c r="DP13" s="1"/>
  <c r="DP15" s="1"/>
  <c r="DP17" s="1"/>
  <c r="DP19" s="1"/>
  <c r="DP21" s="1"/>
  <c r="DP23" s="1"/>
  <c r="DP25" s="1"/>
  <c r="DP27" s="1"/>
  <c r="DP29" s="1"/>
  <c r="DP31" s="1"/>
  <c r="DP33" s="1"/>
  <c r="DP35" s="1"/>
  <c r="DP37" s="1"/>
  <c r="DS9"/>
  <c r="DT9"/>
  <c r="DU9"/>
  <c r="DV9"/>
  <c r="DW9"/>
  <c r="DX9"/>
  <c r="DY9"/>
  <c r="FK9"/>
  <c r="AR10"/>
  <c r="AS10"/>
  <c r="AT10"/>
  <c r="AU10"/>
  <c r="AV10"/>
  <c r="CD10"/>
  <c r="DS10"/>
  <c r="DT10"/>
  <c r="DU10"/>
  <c r="DV10"/>
  <c r="DW10"/>
  <c r="DX10"/>
  <c r="DY10"/>
  <c r="FK10"/>
  <c r="AR11"/>
  <c r="AS11"/>
  <c r="AT11"/>
  <c r="AU11"/>
  <c r="AV11"/>
  <c r="CD11"/>
  <c r="CL11"/>
  <c r="CL13" s="1"/>
  <c r="CL15" s="1"/>
  <c r="CL17" s="1"/>
  <c r="CL19" s="1"/>
  <c r="CL21" s="1"/>
  <c r="CL23" s="1"/>
  <c r="CP11"/>
  <c r="CT11"/>
  <c r="CT13" s="1"/>
  <c r="CT15" s="1"/>
  <c r="CT17" s="1"/>
  <c r="CT19" s="1"/>
  <c r="CT21" s="1"/>
  <c r="CT23" s="1"/>
  <c r="CT25" s="1"/>
  <c r="CT27" s="1"/>
  <c r="CT29" s="1"/>
  <c r="CT31" s="1"/>
  <c r="CT33" s="1"/>
  <c r="CT35" s="1"/>
  <c r="CT37" s="1"/>
  <c r="CX11"/>
  <c r="CX13" s="1"/>
  <c r="CX15" s="1"/>
  <c r="CX17" s="1"/>
  <c r="CX19" s="1"/>
  <c r="CX21" s="1"/>
  <c r="CX23" s="1"/>
  <c r="CX25" s="1"/>
  <c r="CX27" s="1"/>
  <c r="CX29" s="1"/>
  <c r="CX31" s="1"/>
  <c r="CX33" s="1"/>
  <c r="CX35" s="1"/>
  <c r="CX37" s="1"/>
  <c r="CY11"/>
  <c r="CY13" s="1"/>
  <c r="CY15" s="1"/>
  <c r="CY17" s="1"/>
  <c r="CY19" s="1"/>
  <c r="CY21" s="1"/>
  <c r="CY23" s="1"/>
  <c r="CY25" s="1"/>
  <c r="CY27" s="1"/>
  <c r="CY29" s="1"/>
  <c r="CY31" s="1"/>
  <c r="CY33" s="1"/>
  <c r="CY35" s="1"/>
  <c r="CY37" s="1"/>
  <c r="DB11"/>
  <c r="DF11"/>
  <c r="DF13" s="1"/>
  <c r="DF15" s="1"/>
  <c r="DF17" s="1"/>
  <c r="DF19" s="1"/>
  <c r="DF21" s="1"/>
  <c r="DF23" s="1"/>
  <c r="DF25" s="1"/>
  <c r="DF27" s="1"/>
  <c r="DF29" s="1"/>
  <c r="DF31" s="1"/>
  <c r="DF33" s="1"/>
  <c r="DF35" s="1"/>
  <c r="DF37" s="1"/>
  <c r="DJ11"/>
  <c r="DJ13" s="1"/>
  <c r="DN11"/>
  <c r="DN13" s="1"/>
  <c r="DN15" s="1"/>
  <c r="DN17" s="1"/>
  <c r="DN19" s="1"/>
  <c r="DN21" s="1"/>
  <c r="DN23" s="1"/>
  <c r="DN25" s="1"/>
  <c r="DN27" s="1"/>
  <c r="DN29" s="1"/>
  <c r="DN31" s="1"/>
  <c r="DN33" s="1"/>
  <c r="DN35" s="1"/>
  <c r="DN37" s="1"/>
  <c r="DS11"/>
  <c r="DT11"/>
  <c r="DU11"/>
  <c r="DV11"/>
  <c r="DW11"/>
  <c r="DX11"/>
  <c r="DY11"/>
  <c r="FK11"/>
  <c r="AR12"/>
  <c r="AS12"/>
  <c r="AT12"/>
  <c r="AU12"/>
  <c r="AV12"/>
  <c r="CD12"/>
  <c r="DS12"/>
  <c r="DT12"/>
  <c r="DU12"/>
  <c r="DV12"/>
  <c r="DW12"/>
  <c r="DX12"/>
  <c r="DY12"/>
  <c r="FK12"/>
  <c r="AR13"/>
  <c r="AS13"/>
  <c r="AT13"/>
  <c r="AU13"/>
  <c r="AV13"/>
  <c r="CD13"/>
  <c r="CP13"/>
  <c r="CW13"/>
  <c r="DB13"/>
  <c r="DB15" s="1"/>
  <c r="DB17" s="1"/>
  <c r="DB19" s="1"/>
  <c r="DB21" s="1"/>
  <c r="DB23" s="1"/>
  <c r="DB25" s="1"/>
  <c r="DB27" s="1"/>
  <c r="DB29" s="1"/>
  <c r="DB31" s="1"/>
  <c r="DB33" s="1"/>
  <c r="DB35" s="1"/>
  <c r="DB37" s="1"/>
  <c r="DM13"/>
  <c r="DM15" s="1"/>
  <c r="DM17" s="1"/>
  <c r="DM19" s="1"/>
  <c r="DM21" s="1"/>
  <c r="DM23" s="1"/>
  <c r="DM25" s="1"/>
  <c r="DM27" s="1"/>
  <c r="DM29" s="1"/>
  <c r="DM31" s="1"/>
  <c r="DM33" s="1"/>
  <c r="DM35" s="1"/>
  <c r="DM37" s="1"/>
  <c r="DS13"/>
  <c r="DT13"/>
  <c r="DU13"/>
  <c r="DV13"/>
  <c r="DW13"/>
  <c r="DX13"/>
  <c r="DY13"/>
  <c r="FK13"/>
  <c r="AR14"/>
  <c r="AS14"/>
  <c r="AT14"/>
  <c r="AU14"/>
  <c r="AV14"/>
  <c r="CD14"/>
  <c r="DS14"/>
  <c r="DT14"/>
  <c r="DU14"/>
  <c r="DV14"/>
  <c r="DW14"/>
  <c r="DX14"/>
  <c r="DY14"/>
  <c r="FK14"/>
  <c r="AR15"/>
  <c r="AS15"/>
  <c r="AT15"/>
  <c r="AU15"/>
  <c r="AV15"/>
  <c r="CD15"/>
  <c r="CP15"/>
  <c r="CP17" s="1"/>
  <c r="CW15"/>
  <c r="CW17" s="1"/>
  <c r="CW19" s="1"/>
  <c r="CW21" s="1"/>
  <c r="CW23" s="1"/>
  <c r="CW25" s="1"/>
  <c r="CW27" s="1"/>
  <c r="CW29" s="1"/>
  <c r="CW31" s="1"/>
  <c r="CW33" s="1"/>
  <c r="CW35" s="1"/>
  <c r="CW37" s="1"/>
  <c r="DJ15"/>
  <c r="DJ17" s="1"/>
  <c r="DJ19" s="1"/>
  <c r="DJ21" s="1"/>
  <c r="DJ23" s="1"/>
  <c r="DJ25" s="1"/>
  <c r="DJ27" s="1"/>
  <c r="DJ29" s="1"/>
  <c r="DJ31" s="1"/>
  <c r="DJ33" s="1"/>
  <c r="DJ35" s="1"/>
  <c r="DJ37" s="1"/>
  <c r="DS15"/>
  <c r="DT15"/>
  <c r="DU15"/>
  <c r="DV15"/>
  <c r="DW15"/>
  <c r="DX15"/>
  <c r="DY15"/>
  <c r="FK15"/>
  <c r="AR16"/>
  <c r="AS16"/>
  <c r="AT16"/>
  <c r="AU16"/>
  <c r="AV16"/>
  <c r="CD16"/>
  <c r="DS16"/>
  <c r="DT16"/>
  <c r="DU16"/>
  <c r="DV16"/>
  <c r="DW16"/>
  <c r="DX16"/>
  <c r="DY16"/>
  <c r="FK16"/>
  <c r="AR17"/>
  <c r="AS17"/>
  <c r="AT17"/>
  <c r="AU17"/>
  <c r="AV17"/>
  <c r="CD17"/>
  <c r="DS17"/>
  <c r="DT17"/>
  <c r="DU17"/>
  <c r="DV17"/>
  <c r="DW17"/>
  <c r="DX17"/>
  <c r="DY17"/>
  <c r="FK17"/>
  <c r="AR18"/>
  <c r="AS18"/>
  <c r="AT18"/>
  <c r="AU18"/>
  <c r="AV18"/>
  <c r="CD18"/>
  <c r="DS18"/>
  <c r="DT18"/>
  <c r="DU18"/>
  <c r="DV18"/>
  <c r="DW18"/>
  <c r="DX18"/>
  <c r="DY18"/>
  <c r="FK18"/>
  <c r="AR19"/>
  <c r="AS19"/>
  <c r="AT19"/>
  <c r="AU19"/>
  <c r="AV19"/>
  <c r="CD19"/>
  <c r="CP19"/>
  <c r="CP21" s="1"/>
  <c r="CP23" s="1"/>
  <c r="CP25" s="1"/>
  <c r="CP27" s="1"/>
  <c r="CP29" s="1"/>
  <c r="CP31" s="1"/>
  <c r="CP33" s="1"/>
  <c r="CP35" s="1"/>
  <c r="CP37" s="1"/>
  <c r="DS19"/>
  <c r="DT19"/>
  <c r="DU19"/>
  <c r="DV19"/>
  <c r="DW19"/>
  <c r="DX19"/>
  <c r="DY19"/>
  <c r="FK19"/>
  <c r="AR20"/>
  <c r="AS20"/>
  <c r="AT20"/>
  <c r="AU20"/>
  <c r="AV20"/>
  <c r="CD20"/>
  <c r="DS20"/>
  <c r="DT20"/>
  <c r="DU20"/>
  <c r="DV20"/>
  <c r="DW20"/>
  <c r="DX20"/>
  <c r="DY20"/>
  <c r="FK20"/>
  <c r="AR21"/>
  <c r="AS21"/>
  <c r="AT21"/>
  <c r="AU21"/>
  <c r="AV21"/>
  <c r="CD21"/>
  <c r="DK21"/>
  <c r="DK23" s="1"/>
  <c r="DK25" s="1"/>
  <c r="DK27" s="1"/>
  <c r="DK29" s="1"/>
  <c r="DK31" s="1"/>
  <c r="DK33" s="1"/>
  <c r="DK35" s="1"/>
  <c r="DK37" s="1"/>
  <c r="DS21"/>
  <c r="DT21"/>
  <c r="DU21"/>
  <c r="DV21"/>
  <c r="DW21"/>
  <c r="DX21"/>
  <c r="DY21"/>
  <c r="FK21"/>
  <c r="AR22"/>
  <c r="AS22"/>
  <c r="AT22"/>
  <c r="AU22"/>
  <c r="AV22"/>
  <c r="CD22"/>
  <c r="DS22"/>
  <c r="DT22"/>
  <c r="DU22"/>
  <c r="DV22"/>
  <c r="DW22"/>
  <c r="DX22"/>
  <c r="DY22"/>
  <c r="FK22"/>
  <c r="AR23"/>
  <c r="AS23"/>
  <c r="AT23"/>
  <c r="AU23"/>
  <c r="AV23"/>
  <c r="CD23"/>
  <c r="DS23"/>
  <c r="DT23"/>
  <c r="DU23"/>
  <c r="DV23"/>
  <c r="DW23"/>
  <c r="DX23"/>
  <c r="DY23"/>
  <c r="FK23"/>
  <c r="AR24"/>
  <c r="AS24"/>
  <c r="AT24"/>
  <c r="AU24"/>
  <c r="AV24"/>
  <c r="CD24"/>
  <c r="DS24"/>
  <c r="DT24"/>
  <c r="DU24"/>
  <c r="DV24"/>
  <c r="DW24"/>
  <c r="DX24"/>
  <c r="DY24"/>
  <c r="FK24"/>
  <c r="AR25"/>
  <c r="AS25"/>
  <c r="AT25"/>
  <c r="AU25"/>
  <c r="AV25"/>
  <c r="CD25"/>
  <c r="DD25"/>
  <c r="DD27" s="1"/>
  <c r="DD29" s="1"/>
  <c r="DD31" s="1"/>
  <c r="DD33" s="1"/>
  <c r="DD35" s="1"/>
  <c r="DD37" s="1"/>
  <c r="DS25"/>
  <c r="DT25"/>
  <c r="DU25"/>
  <c r="DV25"/>
  <c r="DW25"/>
  <c r="DX25"/>
  <c r="DY25"/>
  <c r="FK25"/>
  <c r="AR26"/>
  <c r="AS26"/>
  <c r="AT26"/>
  <c r="AU26"/>
  <c r="AV26"/>
  <c r="CD26"/>
  <c r="DS26"/>
  <c r="DT26"/>
  <c r="DU26"/>
  <c r="DV26"/>
  <c r="DW26"/>
  <c r="DX26"/>
  <c r="DY26"/>
  <c r="FK26"/>
  <c r="AR27"/>
  <c r="AS27"/>
  <c r="AT27"/>
  <c r="AU27"/>
  <c r="AV27"/>
  <c r="CD27"/>
  <c r="DS27"/>
  <c r="DT27"/>
  <c r="DU27"/>
  <c r="DV27"/>
  <c r="DW27"/>
  <c r="DX27"/>
  <c r="DY27"/>
  <c r="FK27"/>
  <c r="AR28"/>
  <c r="AS28"/>
  <c r="AT28"/>
  <c r="AU28"/>
  <c r="AV28"/>
  <c r="CD28"/>
  <c r="DS28"/>
  <c r="DT28"/>
  <c r="DU28"/>
  <c r="DV28"/>
  <c r="DW28"/>
  <c r="DX28"/>
  <c r="DY28"/>
  <c r="FK28"/>
  <c r="AR29"/>
  <c r="AS29"/>
  <c r="AT29"/>
  <c r="AU29"/>
  <c r="AV29"/>
  <c r="CD29"/>
  <c r="DS29"/>
  <c r="DT29"/>
  <c r="DU29"/>
  <c r="DV29"/>
  <c r="DW29"/>
  <c r="DX29"/>
  <c r="DY29"/>
  <c r="FK29"/>
  <c r="AR30"/>
  <c r="AS30"/>
  <c r="AT30"/>
  <c r="AU30"/>
  <c r="AV30"/>
  <c r="CD30"/>
  <c r="DS30"/>
  <c r="DT30"/>
  <c r="DU30"/>
  <c r="DV30"/>
  <c r="DW30"/>
  <c r="DX30"/>
  <c r="DY30"/>
  <c r="FK30"/>
  <c r="AR31"/>
  <c r="AS31"/>
  <c r="AT31"/>
  <c r="AU31"/>
  <c r="AV31"/>
  <c r="CD31"/>
  <c r="CS31"/>
  <c r="CS33" s="1"/>
  <c r="CS35" s="1"/>
  <c r="CS37" s="1"/>
  <c r="DS31"/>
  <c r="DT31"/>
  <c r="DU31"/>
  <c r="DV31"/>
  <c r="DW31"/>
  <c r="DX31"/>
  <c r="DY31"/>
  <c r="FK31"/>
  <c r="AR32"/>
  <c r="AS32"/>
  <c r="AT32"/>
  <c r="AU32"/>
  <c r="AV32"/>
  <c r="CD32"/>
  <c r="DS32"/>
  <c r="DT32"/>
  <c r="DU32"/>
  <c r="DV32"/>
  <c r="DW32"/>
  <c r="DX32"/>
  <c r="DY32"/>
  <c r="FK32"/>
  <c r="AR33"/>
  <c r="AS33"/>
  <c r="AT33"/>
  <c r="AU33"/>
  <c r="AV33"/>
  <c r="CD33"/>
  <c r="DH33"/>
  <c r="DH35" s="1"/>
  <c r="DH37" s="1"/>
  <c r="DS33"/>
  <c r="DT33"/>
  <c r="DU33"/>
  <c r="DV33"/>
  <c r="DW33"/>
  <c r="DX33"/>
  <c r="DY33"/>
  <c r="FK33"/>
  <c r="AR34"/>
  <c r="AS34"/>
  <c r="AT34"/>
  <c r="AU34"/>
  <c r="AV34"/>
  <c r="CD34"/>
  <c r="DS34"/>
  <c r="DT34"/>
  <c r="DU34"/>
  <c r="DV34"/>
  <c r="DW34"/>
  <c r="DX34"/>
  <c r="DY34"/>
  <c r="FK34"/>
  <c r="AR35"/>
  <c r="AS35"/>
  <c r="AT35"/>
  <c r="AU35"/>
  <c r="AV35"/>
  <c r="CD35"/>
  <c r="DS35"/>
  <c r="DT35"/>
  <c r="DU35"/>
  <c r="DV35"/>
  <c r="DW35"/>
  <c r="DX35"/>
  <c r="DY35"/>
  <c r="FK35"/>
  <c r="AR36"/>
  <c r="AS36"/>
  <c r="AT36"/>
  <c r="AU36"/>
  <c r="AV36"/>
  <c r="CD36"/>
  <c r="DS36"/>
  <c r="DT36"/>
  <c r="DU36"/>
  <c r="DV36"/>
  <c r="DW36"/>
  <c r="DX36"/>
  <c r="DY36"/>
  <c r="FK36"/>
  <c r="AR37"/>
  <c r="AS37"/>
  <c r="AT37"/>
  <c r="AU37"/>
  <c r="AV37"/>
  <c r="CD37"/>
  <c r="DS37"/>
  <c r="DT37"/>
  <c r="DU37"/>
  <c r="DV37"/>
  <c r="DW37"/>
  <c r="DX37"/>
  <c r="DY37"/>
  <c r="FK37"/>
  <c r="CD9" i="80"/>
  <c r="CL9"/>
  <c r="CM9"/>
  <c r="CM11" s="1"/>
  <c r="CM13" s="1"/>
  <c r="CM15" s="1"/>
  <c r="CN9"/>
  <c r="CO9"/>
  <c r="CO11" s="1"/>
  <c r="CP9"/>
  <c r="CP11" s="1"/>
  <c r="CP13" s="1"/>
  <c r="CP15" s="1"/>
  <c r="CP17" s="1"/>
  <c r="CP19" s="1"/>
  <c r="CP21" s="1"/>
  <c r="CP23" s="1"/>
  <c r="CP25" s="1"/>
  <c r="CP27" s="1"/>
  <c r="CP29" s="1"/>
  <c r="CP31" s="1"/>
  <c r="CP33" s="1"/>
  <c r="CP35" s="1"/>
  <c r="CP37" s="1"/>
  <c r="CQ9"/>
  <c r="CR9"/>
  <c r="CR11" s="1"/>
  <c r="CR13" s="1"/>
  <c r="CR15" s="1"/>
  <c r="CR17" s="1"/>
  <c r="CR19" s="1"/>
  <c r="CR21" s="1"/>
  <c r="CR23" s="1"/>
  <c r="CR25" s="1"/>
  <c r="CR27" s="1"/>
  <c r="CR29" s="1"/>
  <c r="CR31" s="1"/>
  <c r="CR33" s="1"/>
  <c r="CR35" s="1"/>
  <c r="CR37" s="1"/>
  <c r="CS9"/>
  <c r="CS11" s="1"/>
  <c r="CS13" s="1"/>
  <c r="CT9"/>
  <c r="CT11" s="1"/>
  <c r="CT13" s="1"/>
  <c r="CT15" s="1"/>
  <c r="CT17" s="1"/>
  <c r="CT19" s="1"/>
  <c r="CT21" s="1"/>
  <c r="CT23" s="1"/>
  <c r="CT25" s="1"/>
  <c r="CT27" s="1"/>
  <c r="CT29" s="1"/>
  <c r="CT31" s="1"/>
  <c r="CT33" s="1"/>
  <c r="CT35" s="1"/>
  <c r="CT37" s="1"/>
  <c r="CU9"/>
  <c r="CU11" s="1"/>
  <c r="CU13" s="1"/>
  <c r="CU15" s="1"/>
  <c r="CU17" s="1"/>
  <c r="CU19" s="1"/>
  <c r="CU21" s="1"/>
  <c r="CU23" s="1"/>
  <c r="CU25" s="1"/>
  <c r="CU27" s="1"/>
  <c r="CU29" s="1"/>
  <c r="CU31" s="1"/>
  <c r="CU33" s="1"/>
  <c r="CU35" s="1"/>
  <c r="CU37" s="1"/>
  <c r="CV9"/>
  <c r="CV11" s="1"/>
  <c r="CV13" s="1"/>
  <c r="CV15" s="1"/>
  <c r="CW9"/>
  <c r="CX9"/>
  <c r="CX11" s="1"/>
  <c r="CX13" s="1"/>
  <c r="CX15" s="1"/>
  <c r="CX17" s="1"/>
  <c r="CX19" s="1"/>
  <c r="CX21" s="1"/>
  <c r="CX23" s="1"/>
  <c r="CX25" s="1"/>
  <c r="CX27" s="1"/>
  <c r="CX29" s="1"/>
  <c r="CX31" s="1"/>
  <c r="CX33" s="1"/>
  <c r="CX35" s="1"/>
  <c r="CX37" s="1"/>
  <c r="CY9"/>
  <c r="CZ9"/>
  <c r="CZ11" s="1"/>
  <c r="CZ13" s="1"/>
  <c r="CZ15" s="1"/>
  <c r="CZ17" s="1"/>
  <c r="CZ19" s="1"/>
  <c r="CZ21" s="1"/>
  <c r="CZ23" s="1"/>
  <c r="CZ25" s="1"/>
  <c r="CZ27" s="1"/>
  <c r="CZ29" s="1"/>
  <c r="CZ31" s="1"/>
  <c r="CZ33" s="1"/>
  <c r="CZ35" s="1"/>
  <c r="CZ37" s="1"/>
  <c r="DA9"/>
  <c r="DA11" s="1"/>
  <c r="DA13" s="1"/>
  <c r="DB9"/>
  <c r="DB11" s="1"/>
  <c r="DB13" s="1"/>
  <c r="DB15" s="1"/>
  <c r="DB17" s="1"/>
  <c r="DB19" s="1"/>
  <c r="DB21" s="1"/>
  <c r="DB23" s="1"/>
  <c r="DB25" s="1"/>
  <c r="DB27" s="1"/>
  <c r="DB29" s="1"/>
  <c r="DB31" s="1"/>
  <c r="DB33" s="1"/>
  <c r="DB35" s="1"/>
  <c r="DB37" s="1"/>
  <c r="DC9"/>
  <c r="DD9"/>
  <c r="DD11" s="1"/>
  <c r="DD13" s="1"/>
  <c r="DD15" s="1"/>
  <c r="DD17" s="1"/>
  <c r="DD19" s="1"/>
  <c r="DD21" s="1"/>
  <c r="DD23" s="1"/>
  <c r="DD25" s="1"/>
  <c r="DD27" s="1"/>
  <c r="DD29" s="1"/>
  <c r="DD31" s="1"/>
  <c r="DD33" s="1"/>
  <c r="DD35" s="1"/>
  <c r="DD37" s="1"/>
  <c r="DE9"/>
  <c r="DE11" s="1"/>
  <c r="DF9"/>
  <c r="DG9"/>
  <c r="DH9"/>
  <c r="DH11" s="1"/>
  <c r="DH13" s="1"/>
  <c r="DH15" s="1"/>
  <c r="DH17" s="1"/>
  <c r="DH19" s="1"/>
  <c r="DH21" s="1"/>
  <c r="DH23" s="1"/>
  <c r="DH25" s="1"/>
  <c r="DH27" s="1"/>
  <c r="DH29" s="1"/>
  <c r="DH31" s="1"/>
  <c r="DH33" s="1"/>
  <c r="DH35" s="1"/>
  <c r="DH37" s="1"/>
  <c r="DI9"/>
  <c r="DJ9"/>
  <c r="DJ11" s="1"/>
  <c r="DJ13" s="1"/>
  <c r="DJ15" s="1"/>
  <c r="DJ17" s="1"/>
  <c r="DJ19" s="1"/>
  <c r="DJ21" s="1"/>
  <c r="DJ23" s="1"/>
  <c r="DJ25" s="1"/>
  <c r="DJ27" s="1"/>
  <c r="DJ29" s="1"/>
  <c r="DJ31" s="1"/>
  <c r="DJ33" s="1"/>
  <c r="DJ35" s="1"/>
  <c r="DJ37" s="1"/>
  <c r="DK9"/>
  <c r="DL9"/>
  <c r="DL11" s="1"/>
  <c r="DL13" s="1"/>
  <c r="DL15" s="1"/>
  <c r="DM9"/>
  <c r="DM11" s="1"/>
  <c r="DN9"/>
  <c r="DN11" s="1"/>
  <c r="DN13" s="1"/>
  <c r="DN15" s="1"/>
  <c r="DN17" s="1"/>
  <c r="DN19" s="1"/>
  <c r="DN21" s="1"/>
  <c r="DN23" s="1"/>
  <c r="DN25" s="1"/>
  <c r="DN27" s="1"/>
  <c r="DN29" s="1"/>
  <c r="DN31" s="1"/>
  <c r="DN33" s="1"/>
  <c r="DN35" s="1"/>
  <c r="DN37" s="1"/>
  <c r="DO9"/>
  <c r="DO11" s="1"/>
  <c r="DO13" s="1"/>
  <c r="DO15" s="1"/>
  <c r="DO17" s="1"/>
  <c r="DO19" s="1"/>
  <c r="DO21" s="1"/>
  <c r="DO23" s="1"/>
  <c r="DO25" s="1"/>
  <c r="DO27" s="1"/>
  <c r="DO29" s="1"/>
  <c r="DO31" s="1"/>
  <c r="DO33" s="1"/>
  <c r="DO35" s="1"/>
  <c r="DO37" s="1"/>
  <c r="DR9"/>
  <c r="DS9"/>
  <c r="DT9"/>
  <c r="DU9"/>
  <c r="DV9"/>
  <c r="DW9"/>
  <c r="DX9"/>
  <c r="FI9"/>
  <c r="AR10"/>
  <c r="AS10"/>
  <c r="AT10"/>
  <c r="AU10"/>
  <c r="AV10"/>
  <c r="CD10"/>
  <c r="DR10"/>
  <c r="DS10"/>
  <c r="DT10"/>
  <c r="DU10"/>
  <c r="DV10"/>
  <c r="DW10"/>
  <c r="DX10"/>
  <c r="FI10"/>
  <c r="AR11"/>
  <c r="AS11"/>
  <c r="AT11"/>
  <c r="AU11"/>
  <c r="AV11"/>
  <c r="CD11"/>
  <c r="CL11"/>
  <c r="CL13" s="1"/>
  <c r="CL15" s="1"/>
  <c r="CL17" s="1"/>
  <c r="CL19" s="1"/>
  <c r="CL21" s="1"/>
  <c r="CQ11"/>
  <c r="CQ13" s="1"/>
  <c r="CQ15" s="1"/>
  <c r="CQ17" s="1"/>
  <c r="CQ19" s="1"/>
  <c r="CQ21" s="1"/>
  <c r="CQ23" s="1"/>
  <c r="CQ25" s="1"/>
  <c r="CQ27" s="1"/>
  <c r="CQ29" s="1"/>
  <c r="CQ31" s="1"/>
  <c r="CQ33" s="1"/>
  <c r="CQ35" s="1"/>
  <c r="CQ37" s="1"/>
  <c r="CW11"/>
  <c r="CW13" s="1"/>
  <c r="CW15" s="1"/>
  <c r="CW17" s="1"/>
  <c r="CW19" s="1"/>
  <c r="CW21" s="1"/>
  <c r="CW23" s="1"/>
  <c r="CW25" s="1"/>
  <c r="CW27" s="1"/>
  <c r="CW29" s="1"/>
  <c r="CW31" s="1"/>
  <c r="CW33" s="1"/>
  <c r="CW35" s="1"/>
  <c r="CW37" s="1"/>
  <c r="CY11"/>
  <c r="CY13" s="1"/>
  <c r="CY15" s="1"/>
  <c r="CY17" s="1"/>
  <c r="CY19" s="1"/>
  <c r="CY21" s="1"/>
  <c r="CY23" s="1"/>
  <c r="CY25" s="1"/>
  <c r="CY27" s="1"/>
  <c r="CY29" s="1"/>
  <c r="CY31" s="1"/>
  <c r="CY33" s="1"/>
  <c r="CY35" s="1"/>
  <c r="CY37" s="1"/>
  <c r="DC11"/>
  <c r="DC13" s="1"/>
  <c r="DC15" s="1"/>
  <c r="DC17" s="1"/>
  <c r="DC19" s="1"/>
  <c r="DC21" s="1"/>
  <c r="DC23" s="1"/>
  <c r="DC25" s="1"/>
  <c r="DC27" s="1"/>
  <c r="DC29" s="1"/>
  <c r="DF11"/>
  <c r="DF13" s="1"/>
  <c r="DG11"/>
  <c r="DG13" s="1"/>
  <c r="DG15" s="1"/>
  <c r="DG17" s="1"/>
  <c r="DG19" s="1"/>
  <c r="DG21" s="1"/>
  <c r="DG23" s="1"/>
  <c r="DG25" s="1"/>
  <c r="DG27" s="1"/>
  <c r="DG29" s="1"/>
  <c r="DG31" s="1"/>
  <c r="DG33" s="1"/>
  <c r="DG35" s="1"/>
  <c r="DG37" s="1"/>
  <c r="DI11"/>
  <c r="DI13" s="1"/>
  <c r="DI15" s="1"/>
  <c r="DI17" s="1"/>
  <c r="DI19" s="1"/>
  <c r="DI21" s="1"/>
  <c r="DI23" s="1"/>
  <c r="DI25" s="1"/>
  <c r="DI27" s="1"/>
  <c r="DI29" s="1"/>
  <c r="DI31" s="1"/>
  <c r="DI33" s="1"/>
  <c r="DI35" s="1"/>
  <c r="DI37" s="1"/>
  <c r="DK11"/>
  <c r="DR11"/>
  <c r="DS11"/>
  <c r="DT11"/>
  <c r="DU11"/>
  <c r="DV11"/>
  <c r="DW11"/>
  <c r="DX11"/>
  <c r="FI11"/>
  <c r="AR12"/>
  <c r="AS12"/>
  <c r="AT12"/>
  <c r="AU12"/>
  <c r="AV12"/>
  <c r="CD12"/>
  <c r="DR12"/>
  <c r="DS12"/>
  <c r="DT12"/>
  <c r="DU12"/>
  <c r="DV12"/>
  <c r="DW12"/>
  <c r="DX12"/>
  <c r="FI12"/>
  <c r="AR13"/>
  <c r="AS13"/>
  <c r="AT13"/>
  <c r="AU13"/>
  <c r="AV13"/>
  <c r="CD13"/>
  <c r="CO13"/>
  <c r="CO15" s="1"/>
  <c r="CO17" s="1"/>
  <c r="CO19" s="1"/>
  <c r="CO21" s="1"/>
  <c r="CO23" s="1"/>
  <c r="CO25" s="1"/>
  <c r="CO27" s="1"/>
  <c r="CO29" s="1"/>
  <c r="CO31" s="1"/>
  <c r="CO33" s="1"/>
  <c r="CO35" s="1"/>
  <c r="CO37" s="1"/>
  <c r="DE13"/>
  <c r="DE15" s="1"/>
  <c r="DE17" s="1"/>
  <c r="DE19" s="1"/>
  <c r="DE21" s="1"/>
  <c r="DE23" s="1"/>
  <c r="DE25" s="1"/>
  <c r="DE27" s="1"/>
  <c r="DE29" s="1"/>
  <c r="DE31" s="1"/>
  <c r="DE33" s="1"/>
  <c r="DE35" s="1"/>
  <c r="DE37" s="1"/>
  <c r="DK13"/>
  <c r="DK15" s="1"/>
  <c r="DK17" s="1"/>
  <c r="DK19" s="1"/>
  <c r="DK21" s="1"/>
  <c r="DK23" s="1"/>
  <c r="DK25" s="1"/>
  <c r="DK27" s="1"/>
  <c r="DK29" s="1"/>
  <c r="DK31" s="1"/>
  <c r="DK33" s="1"/>
  <c r="DK35" s="1"/>
  <c r="DK37" s="1"/>
  <c r="DM13"/>
  <c r="DM15" s="1"/>
  <c r="DM17" s="1"/>
  <c r="DM19" s="1"/>
  <c r="DM21" s="1"/>
  <c r="DM23" s="1"/>
  <c r="DM25" s="1"/>
  <c r="DM27" s="1"/>
  <c r="DM29" s="1"/>
  <c r="DM31" s="1"/>
  <c r="DM33" s="1"/>
  <c r="DM35" s="1"/>
  <c r="DM37" s="1"/>
  <c r="DR13"/>
  <c r="DS13"/>
  <c r="DT13"/>
  <c r="DU13"/>
  <c r="DV13"/>
  <c r="DW13"/>
  <c r="DX13"/>
  <c r="FI13"/>
  <c r="AR14"/>
  <c r="AS14"/>
  <c r="AT14"/>
  <c r="AU14"/>
  <c r="AV14"/>
  <c r="CD14"/>
  <c r="DR14"/>
  <c r="DS14"/>
  <c r="DT14"/>
  <c r="DU14"/>
  <c r="DV14"/>
  <c r="DW14"/>
  <c r="DX14"/>
  <c r="FI14"/>
  <c r="AR15"/>
  <c r="AS15"/>
  <c r="AT15"/>
  <c r="AU15"/>
  <c r="AV15"/>
  <c r="CD15"/>
  <c r="CS15"/>
  <c r="CS17" s="1"/>
  <c r="CS19" s="1"/>
  <c r="CS21" s="1"/>
  <c r="CS23" s="1"/>
  <c r="CS25" s="1"/>
  <c r="CS27" s="1"/>
  <c r="CS29" s="1"/>
  <c r="CS31" s="1"/>
  <c r="CS33" s="1"/>
  <c r="CS35" s="1"/>
  <c r="CS37" s="1"/>
  <c r="DA15"/>
  <c r="DA17" s="1"/>
  <c r="DA19" s="1"/>
  <c r="DA21" s="1"/>
  <c r="DA23" s="1"/>
  <c r="DA25" s="1"/>
  <c r="DA27" s="1"/>
  <c r="DA29" s="1"/>
  <c r="DA31" s="1"/>
  <c r="DA33" s="1"/>
  <c r="DA35" s="1"/>
  <c r="DA37" s="1"/>
  <c r="DF15"/>
  <c r="DF17" s="1"/>
  <c r="DF19" s="1"/>
  <c r="DF21" s="1"/>
  <c r="DF23" s="1"/>
  <c r="DF25" s="1"/>
  <c r="DF27" s="1"/>
  <c r="DF29" s="1"/>
  <c r="DF31" s="1"/>
  <c r="DF33" s="1"/>
  <c r="DF35" s="1"/>
  <c r="DF37" s="1"/>
  <c r="DR15"/>
  <c r="DS15"/>
  <c r="DT15"/>
  <c r="DU15"/>
  <c r="DV15"/>
  <c r="DW15"/>
  <c r="DX15"/>
  <c r="FI15"/>
  <c r="AR16"/>
  <c r="AS16"/>
  <c r="AT16"/>
  <c r="AU16"/>
  <c r="AV16"/>
  <c r="CD16"/>
  <c r="DR16"/>
  <c r="DS16"/>
  <c r="DT16"/>
  <c r="DU16"/>
  <c r="DV16"/>
  <c r="DW16"/>
  <c r="DX16"/>
  <c r="FI16"/>
  <c r="AR17"/>
  <c r="AS17"/>
  <c r="AT17"/>
  <c r="AU17"/>
  <c r="AV17"/>
  <c r="CD17"/>
  <c r="CV17"/>
  <c r="CV19" s="1"/>
  <c r="CV21" s="1"/>
  <c r="CV23" s="1"/>
  <c r="CV25" s="1"/>
  <c r="CV27" s="1"/>
  <c r="CV29" s="1"/>
  <c r="CV31" s="1"/>
  <c r="CV33" s="1"/>
  <c r="CV35" s="1"/>
  <c r="CV37" s="1"/>
  <c r="DL17"/>
  <c r="DL19" s="1"/>
  <c r="DL21" s="1"/>
  <c r="DL23" s="1"/>
  <c r="DL25" s="1"/>
  <c r="DL27" s="1"/>
  <c r="DL29" s="1"/>
  <c r="DL31" s="1"/>
  <c r="DL33" s="1"/>
  <c r="DL35" s="1"/>
  <c r="DL37" s="1"/>
  <c r="DR17"/>
  <c r="DS17"/>
  <c r="DT17"/>
  <c r="DU17"/>
  <c r="DV17"/>
  <c r="DW17"/>
  <c r="DX17"/>
  <c r="FI17"/>
  <c r="AR18"/>
  <c r="AS18"/>
  <c r="AT18"/>
  <c r="AU18"/>
  <c r="AV18"/>
  <c r="CD18"/>
  <c r="DR18"/>
  <c r="DS18"/>
  <c r="DT18"/>
  <c r="DU18"/>
  <c r="DV18"/>
  <c r="DW18"/>
  <c r="DX18"/>
  <c r="FI18"/>
  <c r="AR19"/>
  <c r="AS19"/>
  <c r="AT19"/>
  <c r="AU19"/>
  <c r="AV19"/>
  <c r="CD19"/>
  <c r="DR19"/>
  <c r="DS19"/>
  <c r="DT19"/>
  <c r="DU19"/>
  <c r="DV19"/>
  <c r="DW19"/>
  <c r="DX19"/>
  <c r="FI19"/>
  <c r="AR20"/>
  <c r="AS20"/>
  <c r="AT20"/>
  <c r="AU20"/>
  <c r="AV20"/>
  <c r="CD20"/>
  <c r="DR20"/>
  <c r="DS20"/>
  <c r="DT20"/>
  <c r="DU20"/>
  <c r="DV20"/>
  <c r="DW20"/>
  <c r="DX20"/>
  <c r="FI20"/>
  <c r="AR21"/>
  <c r="AS21"/>
  <c r="AT21"/>
  <c r="AU21"/>
  <c r="AV21"/>
  <c r="CD21"/>
  <c r="DR21"/>
  <c r="DS21"/>
  <c r="DT21"/>
  <c r="DU21"/>
  <c r="DV21"/>
  <c r="DW21"/>
  <c r="DX21"/>
  <c r="FI21"/>
  <c r="AR22"/>
  <c r="AS22"/>
  <c r="AT22"/>
  <c r="AU22"/>
  <c r="AV22"/>
  <c r="CD22"/>
  <c r="DR22"/>
  <c r="DS22"/>
  <c r="DT22"/>
  <c r="DU22"/>
  <c r="DV22"/>
  <c r="DW22"/>
  <c r="DX22"/>
  <c r="FI22"/>
  <c r="AR23"/>
  <c r="AS23"/>
  <c r="AT23"/>
  <c r="AU23"/>
  <c r="AV23"/>
  <c r="CD23"/>
  <c r="DR23"/>
  <c r="DS23"/>
  <c r="DT23"/>
  <c r="DU23"/>
  <c r="DV23"/>
  <c r="DW23"/>
  <c r="DX23"/>
  <c r="FI23"/>
  <c r="AR24"/>
  <c r="AS24"/>
  <c r="AT24"/>
  <c r="AU24"/>
  <c r="AV24"/>
  <c r="CD24"/>
  <c r="DR24"/>
  <c r="DS24"/>
  <c r="DT24"/>
  <c r="DU24"/>
  <c r="DV24"/>
  <c r="DW24"/>
  <c r="DX24"/>
  <c r="FI24"/>
  <c r="AR25"/>
  <c r="AS25"/>
  <c r="AT25"/>
  <c r="AU25"/>
  <c r="AV25"/>
  <c r="CD25"/>
  <c r="DR25"/>
  <c r="DS25"/>
  <c r="DT25"/>
  <c r="DU25"/>
  <c r="DV25"/>
  <c r="DW25"/>
  <c r="DX25"/>
  <c r="FI25"/>
  <c r="AR26"/>
  <c r="AS26"/>
  <c r="AT26"/>
  <c r="AU26"/>
  <c r="AV26"/>
  <c r="CD26"/>
  <c r="DR26"/>
  <c r="DS26"/>
  <c r="DT26"/>
  <c r="DU26"/>
  <c r="DV26"/>
  <c r="DW26"/>
  <c r="DX26"/>
  <c r="FI26"/>
  <c r="AR27"/>
  <c r="AS27"/>
  <c r="AT27"/>
  <c r="AU27"/>
  <c r="AV27"/>
  <c r="CD27"/>
  <c r="DR27"/>
  <c r="DS27"/>
  <c r="DT27"/>
  <c r="DU27"/>
  <c r="DV27"/>
  <c r="DW27"/>
  <c r="DX27"/>
  <c r="FI27"/>
  <c r="AR28"/>
  <c r="AS28"/>
  <c r="AT28"/>
  <c r="AU28"/>
  <c r="AV28"/>
  <c r="CD28"/>
  <c r="DR28"/>
  <c r="DS28"/>
  <c r="DT28"/>
  <c r="DU28"/>
  <c r="DV28"/>
  <c r="DW28"/>
  <c r="DX28"/>
  <c r="FI28"/>
  <c r="AR29"/>
  <c r="AS29"/>
  <c r="AT29"/>
  <c r="AU29"/>
  <c r="AV29"/>
  <c r="CD29"/>
  <c r="DR29"/>
  <c r="DS29"/>
  <c r="DT29"/>
  <c r="DU29"/>
  <c r="DV29"/>
  <c r="DW29"/>
  <c r="DX29"/>
  <c r="FI29"/>
  <c r="AR30"/>
  <c r="AS30"/>
  <c r="AT30"/>
  <c r="AU30"/>
  <c r="AV30"/>
  <c r="CD30"/>
  <c r="DR30"/>
  <c r="DS30"/>
  <c r="DT30"/>
  <c r="DU30"/>
  <c r="DV30"/>
  <c r="DW30"/>
  <c r="DX30"/>
  <c r="FI30"/>
  <c r="AR31"/>
  <c r="AS31"/>
  <c r="AT31"/>
  <c r="AU31"/>
  <c r="AV31"/>
  <c r="CD31"/>
  <c r="DC31"/>
  <c r="DC33" s="1"/>
  <c r="DC35" s="1"/>
  <c r="DC37" s="1"/>
  <c r="DR31"/>
  <c r="DS31"/>
  <c r="DT31"/>
  <c r="DU31"/>
  <c r="DV31"/>
  <c r="DW31"/>
  <c r="DX31"/>
  <c r="FI31"/>
  <c r="AR32"/>
  <c r="AS32"/>
  <c r="AT32"/>
  <c r="AU32"/>
  <c r="AV32"/>
  <c r="CD32"/>
  <c r="DR32"/>
  <c r="DS32"/>
  <c r="DT32"/>
  <c r="DU32"/>
  <c r="DV32"/>
  <c r="DW32"/>
  <c r="DX32"/>
  <c r="FI32"/>
  <c r="AR33"/>
  <c r="AS33"/>
  <c r="AT33"/>
  <c r="AU33"/>
  <c r="AV33"/>
  <c r="CD33"/>
  <c r="DR33"/>
  <c r="DS33"/>
  <c r="DT33"/>
  <c r="DU33"/>
  <c r="DV33"/>
  <c r="DW33"/>
  <c r="DX33"/>
  <c r="FI33"/>
  <c r="AR34"/>
  <c r="AS34"/>
  <c r="AT34"/>
  <c r="AU34"/>
  <c r="AV34"/>
  <c r="CD34"/>
  <c r="DR34"/>
  <c r="DS34"/>
  <c r="DT34"/>
  <c r="DU34"/>
  <c r="DV34"/>
  <c r="DW34"/>
  <c r="DX34"/>
  <c r="FI34"/>
  <c r="AR35"/>
  <c r="AS35"/>
  <c r="AT35"/>
  <c r="AU35"/>
  <c r="AV35"/>
  <c r="CD35"/>
  <c r="DR35"/>
  <c r="DS35"/>
  <c r="DT35"/>
  <c r="DU35"/>
  <c r="DV35"/>
  <c r="DW35"/>
  <c r="DX35"/>
  <c r="FI35"/>
  <c r="AR36"/>
  <c r="AS36"/>
  <c r="AT36"/>
  <c r="AU36"/>
  <c r="AV36"/>
  <c r="CD36"/>
  <c r="DR36"/>
  <c r="DS36"/>
  <c r="DT36"/>
  <c r="DU36"/>
  <c r="DV36"/>
  <c r="DW36"/>
  <c r="DX36"/>
  <c r="FI36"/>
  <c r="AR37"/>
  <c r="AS37"/>
  <c r="AT37"/>
  <c r="AU37"/>
  <c r="AV37"/>
  <c r="CD37"/>
  <c r="DR37"/>
  <c r="DS37"/>
  <c r="DT37"/>
  <c r="DU37"/>
  <c r="DV37"/>
  <c r="DW37"/>
  <c r="DX37"/>
  <c r="FI37"/>
  <c r="CD9" i="79"/>
  <c r="CL9"/>
  <c r="CM9"/>
  <c r="CM11" s="1"/>
  <c r="CM13" s="1"/>
  <c r="CM15" s="1"/>
  <c r="CM17" s="1"/>
  <c r="CM19" s="1"/>
  <c r="CM21" s="1"/>
  <c r="CN9"/>
  <c r="CO9"/>
  <c r="CO11" s="1"/>
  <c r="CO13" s="1"/>
  <c r="CO15" s="1"/>
  <c r="CO17" s="1"/>
  <c r="CO19" s="1"/>
  <c r="CO21" s="1"/>
  <c r="CO23" s="1"/>
  <c r="CO25" s="1"/>
  <c r="CO27" s="1"/>
  <c r="CO29" s="1"/>
  <c r="CO31" s="1"/>
  <c r="CO33" s="1"/>
  <c r="CO35" s="1"/>
  <c r="CO37" s="1"/>
  <c r="CP9"/>
  <c r="CP11" s="1"/>
  <c r="CP13" s="1"/>
  <c r="CP15" s="1"/>
  <c r="CQ9"/>
  <c r="CQ11" s="1"/>
  <c r="CQ13" s="1"/>
  <c r="CQ15" s="1"/>
  <c r="CQ17" s="1"/>
  <c r="CQ19" s="1"/>
  <c r="CQ21" s="1"/>
  <c r="CQ23" s="1"/>
  <c r="CQ25" s="1"/>
  <c r="CQ27" s="1"/>
  <c r="CQ29" s="1"/>
  <c r="CQ31" s="1"/>
  <c r="CQ33" s="1"/>
  <c r="CQ35" s="1"/>
  <c r="CQ37" s="1"/>
  <c r="CR9"/>
  <c r="CR11" s="1"/>
  <c r="CR13" s="1"/>
  <c r="CS9"/>
  <c r="CT9"/>
  <c r="CU9"/>
  <c r="CU11" s="1"/>
  <c r="CU13" s="1"/>
  <c r="CU15" s="1"/>
  <c r="CU17" s="1"/>
  <c r="CU19" s="1"/>
  <c r="CU21" s="1"/>
  <c r="CU23" s="1"/>
  <c r="CU25" s="1"/>
  <c r="CU27" s="1"/>
  <c r="CU29" s="1"/>
  <c r="CU31" s="1"/>
  <c r="CU33" s="1"/>
  <c r="CU35" s="1"/>
  <c r="CU37" s="1"/>
  <c r="CV9"/>
  <c r="CV11" s="1"/>
  <c r="CV13" s="1"/>
  <c r="CV15" s="1"/>
  <c r="CV17" s="1"/>
  <c r="CV19" s="1"/>
  <c r="CV21" s="1"/>
  <c r="CV23" s="1"/>
  <c r="CV25" s="1"/>
  <c r="CW9"/>
  <c r="CW11" s="1"/>
  <c r="CW13" s="1"/>
  <c r="CW15" s="1"/>
  <c r="CW17" s="1"/>
  <c r="CW19" s="1"/>
  <c r="CW21" s="1"/>
  <c r="CW23" s="1"/>
  <c r="CW25" s="1"/>
  <c r="CW27" s="1"/>
  <c r="CW29" s="1"/>
  <c r="CW31" s="1"/>
  <c r="CW33" s="1"/>
  <c r="CW35" s="1"/>
  <c r="CW37" s="1"/>
  <c r="CX9"/>
  <c r="CX11" s="1"/>
  <c r="CX13" s="1"/>
  <c r="CX15" s="1"/>
  <c r="CX17" s="1"/>
  <c r="CX19" s="1"/>
  <c r="CX21" s="1"/>
  <c r="CX23" s="1"/>
  <c r="CX25" s="1"/>
  <c r="CX27" s="1"/>
  <c r="CX29" s="1"/>
  <c r="CX31" s="1"/>
  <c r="CX33" s="1"/>
  <c r="CX35" s="1"/>
  <c r="CX37" s="1"/>
  <c r="CY9"/>
  <c r="CY11" s="1"/>
  <c r="CY13" s="1"/>
  <c r="CY15" s="1"/>
  <c r="CY17" s="1"/>
  <c r="CY19" s="1"/>
  <c r="CY21" s="1"/>
  <c r="CY23" s="1"/>
  <c r="CY25" s="1"/>
  <c r="CY27" s="1"/>
  <c r="CY29" s="1"/>
  <c r="CY31" s="1"/>
  <c r="CY33" s="1"/>
  <c r="CY35" s="1"/>
  <c r="CY37" s="1"/>
  <c r="CZ9"/>
  <c r="CZ11" s="1"/>
  <c r="CZ13" s="1"/>
  <c r="CZ15" s="1"/>
  <c r="CZ17" s="1"/>
  <c r="CZ19" s="1"/>
  <c r="CZ21" s="1"/>
  <c r="CZ23" s="1"/>
  <c r="CZ25" s="1"/>
  <c r="CZ27" s="1"/>
  <c r="DA9"/>
  <c r="DB9"/>
  <c r="DC9"/>
  <c r="DC11" s="1"/>
  <c r="DC13" s="1"/>
  <c r="DC15" s="1"/>
  <c r="DC17" s="1"/>
  <c r="DC19" s="1"/>
  <c r="DC21" s="1"/>
  <c r="DC23" s="1"/>
  <c r="DC25" s="1"/>
  <c r="DC27" s="1"/>
  <c r="DC29" s="1"/>
  <c r="DC31" s="1"/>
  <c r="DC33" s="1"/>
  <c r="DC35" s="1"/>
  <c r="DC37" s="1"/>
  <c r="DD9"/>
  <c r="DD11" s="1"/>
  <c r="DD13" s="1"/>
  <c r="DD15" s="1"/>
  <c r="DD17" s="1"/>
  <c r="DD19" s="1"/>
  <c r="DD21" s="1"/>
  <c r="DD23" s="1"/>
  <c r="DD25" s="1"/>
  <c r="DD27" s="1"/>
  <c r="DD29" s="1"/>
  <c r="DD31" s="1"/>
  <c r="DD33" s="1"/>
  <c r="DD35" s="1"/>
  <c r="DD37" s="1"/>
  <c r="DE9"/>
  <c r="DF9"/>
  <c r="DF11" s="1"/>
  <c r="DF13" s="1"/>
  <c r="DF15" s="1"/>
  <c r="DF17" s="1"/>
  <c r="DF19" s="1"/>
  <c r="DF21" s="1"/>
  <c r="DF23" s="1"/>
  <c r="DF25" s="1"/>
  <c r="DF27" s="1"/>
  <c r="DF29" s="1"/>
  <c r="DF31" s="1"/>
  <c r="DF33" s="1"/>
  <c r="DF35" s="1"/>
  <c r="DF37" s="1"/>
  <c r="DG9"/>
  <c r="DG11" s="1"/>
  <c r="DG13" s="1"/>
  <c r="DG15" s="1"/>
  <c r="DG17" s="1"/>
  <c r="DG19" s="1"/>
  <c r="DG21" s="1"/>
  <c r="DG23" s="1"/>
  <c r="DG25" s="1"/>
  <c r="DG27" s="1"/>
  <c r="DG29" s="1"/>
  <c r="DG31" s="1"/>
  <c r="DG33" s="1"/>
  <c r="DG35" s="1"/>
  <c r="DG37" s="1"/>
  <c r="DH9"/>
  <c r="DH11" s="1"/>
  <c r="DH13" s="1"/>
  <c r="DI9"/>
  <c r="DI11" s="1"/>
  <c r="DI13" s="1"/>
  <c r="DI15" s="1"/>
  <c r="DI17" s="1"/>
  <c r="DI19" s="1"/>
  <c r="DI21" s="1"/>
  <c r="DI23" s="1"/>
  <c r="DI25" s="1"/>
  <c r="DI27" s="1"/>
  <c r="DI29" s="1"/>
  <c r="DI31" s="1"/>
  <c r="DI33" s="1"/>
  <c r="DI35" s="1"/>
  <c r="DI37" s="1"/>
  <c r="DJ9"/>
  <c r="DK9"/>
  <c r="DK11" s="1"/>
  <c r="DK13" s="1"/>
  <c r="DK15" s="1"/>
  <c r="DK17" s="1"/>
  <c r="DK19" s="1"/>
  <c r="DK21" s="1"/>
  <c r="DK23" s="1"/>
  <c r="DK25" s="1"/>
  <c r="DK27" s="1"/>
  <c r="DK29" s="1"/>
  <c r="DK31" s="1"/>
  <c r="DK33" s="1"/>
  <c r="DK35" s="1"/>
  <c r="DK37" s="1"/>
  <c r="DL9"/>
  <c r="DL11" s="1"/>
  <c r="DL13" s="1"/>
  <c r="DL15" s="1"/>
  <c r="DL17" s="1"/>
  <c r="DL19" s="1"/>
  <c r="DL21" s="1"/>
  <c r="DL23" s="1"/>
  <c r="DL25" s="1"/>
  <c r="DL27" s="1"/>
  <c r="DL29" s="1"/>
  <c r="DL31" s="1"/>
  <c r="DL33" s="1"/>
  <c r="DL35" s="1"/>
  <c r="DL37" s="1"/>
  <c r="DM9"/>
  <c r="DM11" s="1"/>
  <c r="DM13" s="1"/>
  <c r="DM15" s="1"/>
  <c r="DM17" s="1"/>
  <c r="DM19" s="1"/>
  <c r="DM21" s="1"/>
  <c r="DM23" s="1"/>
  <c r="DM25" s="1"/>
  <c r="DM27" s="1"/>
  <c r="DM29" s="1"/>
  <c r="DM31" s="1"/>
  <c r="DM33" s="1"/>
  <c r="DM35" s="1"/>
  <c r="DM37" s="1"/>
  <c r="DN9"/>
  <c r="DO9"/>
  <c r="DO11" s="1"/>
  <c r="DO13" s="1"/>
  <c r="DO15" s="1"/>
  <c r="DO17" s="1"/>
  <c r="DO19" s="1"/>
  <c r="DO21" s="1"/>
  <c r="DO23" s="1"/>
  <c r="DO25" s="1"/>
  <c r="DO27" s="1"/>
  <c r="DO29" s="1"/>
  <c r="DO31" s="1"/>
  <c r="DO33" s="1"/>
  <c r="DO35" s="1"/>
  <c r="DO37" s="1"/>
  <c r="DP9"/>
  <c r="DP11" s="1"/>
  <c r="DP13" s="1"/>
  <c r="DP15" s="1"/>
  <c r="DP17" s="1"/>
  <c r="DP19" s="1"/>
  <c r="DP21" s="1"/>
  <c r="DP23" s="1"/>
  <c r="DP25" s="1"/>
  <c r="DP27" s="1"/>
  <c r="DS9"/>
  <c r="DT9"/>
  <c r="DU9"/>
  <c r="DV9"/>
  <c r="DW9"/>
  <c r="DX9"/>
  <c r="DY9"/>
  <c r="FK9"/>
  <c r="AR10"/>
  <c r="AS10"/>
  <c r="AT10"/>
  <c r="AU10"/>
  <c r="AV10"/>
  <c r="CD10"/>
  <c r="DS10"/>
  <c r="DT10"/>
  <c r="DU10"/>
  <c r="DV10"/>
  <c r="DW10"/>
  <c r="DX10"/>
  <c r="DY10"/>
  <c r="FK10"/>
  <c r="AR11"/>
  <c r="AS11"/>
  <c r="AT11"/>
  <c r="AU11"/>
  <c r="AV11"/>
  <c r="CD11"/>
  <c r="CL11"/>
  <c r="CL13" s="1"/>
  <c r="CS11"/>
  <c r="CS13" s="1"/>
  <c r="CS15" s="1"/>
  <c r="CS17" s="1"/>
  <c r="CS19" s="1"/>
  <c r="CS21" s="1"/>
  <c r="CS23" s="1"/>
  <c r="CS25" s="1"/>
  <c r="CS27" s="1"/>
  <c r="CS29" s="1"/>
  <c r="CS31" s="1"/>
  <c r="CS33" s="1"/>
  <c r="CS35" s="1"/>
  <c r="CS37" s="1"/>
  <c r="CT11"/>
  <c r="DA11"/>
  <c r="DA13" s="1"/>
  <c r="DA15" s="1"/>
  <c r="DA17" s="1"/>
  <c r="DA19" s="1"/>
  <c r="DA21" s="1"/>
  <c r="DA23" s="1"/>
  <c r="DA25" s="1"/>
  <c r="DB11"/>
  <c r="DE11"/>
  <c r="DE13" s="1"/>
  <c r="DE15" s="1"/>
  <c r="DE17" s="1"/>
  <c r="DE19" s="1"/>
  <c r="DE21" s="1"/>
  <c r="DE23" s="1"/>
  <c r="DE25" s="1"/>
  <c r="DE27" s="1"/>
  <c r="DE29" s="1"/>
  <c r="DE31" s="1"/>
  <c r="DE33" s="1"/>
  <c r="DE35" s="1"/>
  <c r="DE37" s="1"/>
  <c r="DJ11"/>
  <c r="DJ13" s="1"/>
  <c r="DJ15" s="1"/>
  <c r="DJ17" s="1"/>
  <c r="DJ19" s="1"/>
  <c r="DJ21" s="1"/>
  <c r="DJ23" s="1"/>
  <c r="DJ25" s="1"/>
  <c r="DJ27" s="1"/>
  <c r="DJ29" s="1"/>
  <c r="DJ31" s="1"/>
  <c r="DJ33" s="1"/>
  <c r="DJ35" s="1"/>
  <c r="DJ37" s="1"/>
  <c r="DN11"/>
  <c r="DN13" s="1"/>
  <c r="DN15" s="1"/>
  <c r="DN17" s="1"/>
  <c r="DN19" s="1"/>
  <c r="DN21" s="1"/>
  <c r="DN23" s="1"/>
  <c r="DN25" s="1"/>
  <c r="DN27" s="1"/>
  <c r="DN29" s="1"/>
  <c r="DN31" s="1"/>
  <c r="DN33" s="1"/>
  <c r="DN35" s="1"/>
  <c r="DN37" s="1"/>
  <c r="DS11"/>
  <c r="DT11"/>
  <c r="DU11"/>
  <c r="DV11"/>
  <c r="DW11"/>
  <c r="DX11"/>
  <c r="DY11"/>
  <c r="FK11"/>
  <c r="AR12"/>
  <c r="AS12"/>
  <c r="AT12"/>
  <c r="AU12"/>
  <c r="AV12"/>
  <c r="CD12"/>
  <c r="DS12"/>
  <c r="DT12"/>
  <c r="DU12"/>
  <c r="DV12"/>
  <c r="DW12"/>
  <c r="DX12"/>
  <c r="DY12"/>
  <c r="FK12"/>
  <c r="AR13"/>
  <c r="AS13"/>
  <c r="AT13"/>
  <c r="AU13"/>
  <c r="AV13"/>
  <c r="CD13"/>
  <c r="CT13"/>
  <c r="CT15" s="1"/>
  <c r="CT17" s="1"/>
  <c r="CT19" s="1"/>
  <c r="CT21" s="1"/>
  <c r="CT23" s="1"/>
  <c r="CT25" s="1"/>
  <c r="CT27" s="1"/>
  <c r="CT29" s="1"/>
  <c r="CT31" s="1"/>
  <c r="CT33" s="1"/>
  <c r="CT35" s="1"/>
  <c r="CT37" s="1"/>
  <c r="DB13"/>
  <c r="DB15" s="1"/>
  <c r="DB17" s="1"/>
  <c r="DB19" s="1"/>
  <c r="DB21" s="1"/>
  <c r="DB23" s="1"/>
  <c r="DB25" s="1"/>
  <c r="DB27" s="1"/>
  <c r="DB29" s="1"/>
  <c r="DB31" s="1"/>
  <c r="DB33" s="1"/>
  <c r="DB35" s="1"/>
  <c r="DB37" s="1"/>
  <c r="DS13"/>
  <c r="DT13"/>
  <c r="DU13"/>
  <c r="DV13"/>
  <c r="DW13"/>
  <c r="DX13"/>
  <c r="DY13"/>
  <c r="FK13"/>
  <c r="AR14"/>
  <c r="AS14"/>
  <c r="AT14"/>
  <c r="AU14"/>
  <c r="AV14"/>
  <c r="CD14"/>
  <c r="DS14"/>
  <c r="DT14"/>
  <c r="DU14"/>
  <c r="DV14"/>
  <c r="DW14"/>
  <c r="DX14"/>
  <c r="DY14"/>
  <c r="FK14"/>
  <c r="AR15"/>
  <c r="AS15"/>
  <c r="AT15"/>
  <c r="AU15"/>
  <c r="AV15"/>
  <c r="CD15"/>
  <c r="CR15"/>
  <c r="CR17" s="1"/>
  <c r="CR19" s="1"/>
  <c r="CR21" s="1"/>
  <c r="CR23" s="1"/>
  <c r="CR25" s="1"/>
  <c r="CR27" s="1"/>
  <c r="CR29" s="1"/>
  <c r="CR31" s="1"/>
  <c r="CR33" s="1"/>
  <c r="CR35" s="1"/>
  <c r="CR37" s="1"/>
  <c r="DH15"/>
  <c r="DH17" s="1"/>
  <c r="DH19" s="1"/>
  <c r="DH21" s="1"/>
  <c r="DH23" s="1"/>
  <c r="DH25" s="1"/>
  <c r="DH27" s="1"/>
  <c r="DH29" s="1"/>
  <c r="DH31" s="1"/>
  <c r="DH33" s="1"/>
  <c r="DH35" s="1"/>
  <c r="DH37" s="1"/>
  <c r="DS15"/>
  <c r="DT15"/>
  <c r="DU15"/>
  <c r="DV15"/>
  <c r="DW15"/>
  <c r="DX15"/>
  <c r="DY15"/>
  <c r="FK15"/>
  <c r="AR16"/>
  <c r="AS16"/>
  <c r="AT16"/>
  <c r="AU16"/>
  <c r="AV16"/>
  <c r="CD16"/>
  <c r="DS16"/>
  <c r="DT16"/>
  <c r="DU16"/>
  <c r="DV16"/>
  <c r="DW16"/>
  <c r="DX16"/>
  <c r="DY16"/>
  <c r="FK16"/>
  <c r="AR17"/>
  <c r="AS17"/>
  <c r="AT17"/>
  <c r="AU17"/>
  <c r="AV17"/>
  <c r="CD17"/>
  <c r="CP17"/>
  <c r="CP19" s="1"/>
  <c r="CP21" s="1"/>
  <c r="CP23" s="1"/>
  <c r="CP25" s="1"/>
  <c r="CP27" s="1"/>
  <c r="CP29" s="1"/>
  <c r="CP31" s="1"/>
  <c r="CP33" s="1"/>
  <c r="CP35" s="1"/>
  <c r="CP37" s="1"/>
  <c r="DS17"/>
  <c r="DT17"/>
  <c r="DU17"/>
  <c r="DV17"/>
  <c r="DW17"/>
  <c r="DX17"/>
  <c r="DY17"/>
  <c r="FK17"/>
  <c r="AR18"/>
  <c r="AS18"/>
  <c r="AT18"/>
  <c r="AU18"/>
  <c r="AV18"/>
  <c r="CD18"/>
  <c r="DS18"/>
  <c r="DT18"/>
  <c r="DU18"/>
  <c r="DV18"/>
  <c r="DW18"/>
  <c r="DX18"/>
  <c r="DY18"/>
  <c r="FK18"/>
  <c r="AR19"/>
  <c r="AS19"/>
  <c r="AT19"/>
  <c r="AU19"/>
  <c r="AV19"/>
  <c r="CD19"/>
  <c r="DS19"/>
  <c r="DT19"/>
  <c r="DU19"/>
  <c r="DV19"/>
  <c r="DW19"/>
  <c r="DX19"/>
  <c r="DY19"/>
  <c r="FK19"/>
  <c r="AR20"/>
  <c r="AS20"/>
  <c r="AT20"/>
  <c r="AU20"/>
  <c r="AV20"/>
  <c r="CD20"/>
  <c r="DS20"/>
  <c r="DT20"/>
  <c r="DU20"/>
  <c r="DV20"/>
  <c r="DW20"/>
  <c r="DX20"/>
  <c r="DY20"/>
  <c r="FK20"/>
  <c r="AR21"/>
  <c r="AS21"/>
  <c r="AT21"/>
  <c r="AU21"/>
  <c r="AV21"/>
  <c r="CD21"/>
  <c r="DS21"/>
  <c r="DT21"/>
  <c r="DU21"/>
  <c r="DV21"/>
  <c r="DW21"/>
  <c r="DX21"/>
  <c r="DY21"/>
  <c r="FK21"/>
  <c r="AR22"/>
  <c r="AS22"/>
  <c r="AT22"/>
  <c r="AU22"/>
  <c r="AV22"/>
  <c r="CD22"/>
  <c r="DS22"/>
  <c r="DT22"/>
  <c r="DU22"/>
  <c r="DV22"/>
  <c r="DW22"/>
  <c r="DX22"/>
  <c r="DY22"/>
  <c r="FK22"/>
  <c r="AR23"/>
  <c r="AS23"/>
  <c r="AT23"/>
  <c r="AU23"/>
  <c r="AV23"/>
  <c r="CD23"/>
  <c r="CM23"/>
  <c r="CM25" s="1"/>
  <c r="CM27" s="1"/>
  <c r="CM29" s="1"/>
  <c r="CM31" s="1"/>
  <c r="CM33" s="1"/>
  <c r="CM35" s="1"/>
  <c r="CM37" s="1"/>
  <c r="DS23"/>
  <c r="DT23"/>
  <c r="DU23"/>
  <c r="DV23"/>
  <c r="DW23"/>
  <c r="DX23"/>
  <c r="DY23"/>
  <c r="FK23"/>
  <c r="AR24"/>
  <c r="AS24"/>
  <c r="AT24"/>
  <c r="AU24"/>
  <c r="AV24"/>
  <c r="CD24"/>
  <c r="DS24"/>
  <c r="DT24"/>
  <c r="DU24"/>
  <c r="DV24"/>
  <c r="DW24"/>
  <c r="DX24"/>
  <c r="DY24"/>
  <c r="FK24"/>
  <c r="AR25"/>
  <c r="AS25"/>
  <c r="AT25"/>
  <c r="AU25"/>
  <c r="AV25"/>
  <c r="CD25"/>
  <c r="DS25"/>
  <c r="DT25"/>
  <c r="DU25"/>
  <c r="DV25"/>
  <c r="DW25"/>
  <c r="DX25"/>
  <c r="DY25"/>
  <c r="FK25"/>
  <c r="AR26"/>
  <c r="AS26"/>
  <c r="AT26"/>
  <c r="AU26"/>
  <c r="AV26"/>
  <c r="CD26"/>
  <c r="DS26"/>
  <c r="DT26"/>
  <c r="DU26"/>
  <c r="DV26"/>
  <c r="DW26"/>
  <c r="DX26"/>
  <c r="DY26"/>
  <c r="FK26"/>
  <c r="AR27"/>
  <c r="AS27"/>
  <c r="AT27"/>
  <c r="AU27"/>
  <c r="AV27"/>
  <c r="CD27"/>
  <c r="CV27"/>
  <c r="CV29" s="1"/>
  <c r="CV31" s="1"/>
  <c r="CV33" s="1"/>
  <c r="CV35" s="1"/>
  <c r="CV37" s="1"/>
  <c r="DA27"/>
  <c r="DA29" s="1"/>
  <c r="DA31" s="1"/>
  <c r="DA33" s="1"/>
  <c r="DA35" s="1"/>
  <c r="DA37" s="1"/>
  <c r="DS27"/>
  <c r="DT27"/>
  <c r="DU27"/>
  <c r="DV27"/>
  <c r="DW27"/>
  <c r="DX27"/>
  <c r="DY27"/>
  <c r="FK27"/>
  <c r="AR28"/>
  <c r="AS28"/>
  <c r="AT28"/>
  <c r="AU28"/>
  <c r="AV28"/>
  <c r="CD28"/>
  <c r="DS28"/>
  <c r="DT28"/>
  <c r="DU28"/>
  <c r="DV28"/>
  <c r="DW28"/>
  <c r="DX28"/>
  <c r="DY28"/>
  <c r="FK28"/>
  <c r="AR29"/>
  <c r="AS29"/>
  <c r="AT29"/>
  <c r="AU29"/>
  <c r="AV29"/>
  <c r="CD29"/>
  <c r="CZ29"/>
  <c r="CZ31" s="1"/>
  <c r="CZ33" s="1"/>
  <c r="CZ35" s="1"/>
  <c r="CZ37" s="1"/>
  <c r="DP29"/>
  <c r="DP31" s="1"/>
  <c r="DP33" s="1"/>
  <c r="DP35" s="1"/>
  <c r="DP37" s="1"/>
  <c r="DS29"/>
  <c r="DT29"/>
  <c r="DU29"/>
  <c r="DV29"/>
  <c r="DW29"/>
  <c r="DX29"/>
  <c r="DY29"/>
  <c r="FK29"/>
  <c r="AR30"/>
  <c r="AS30"/>
  <c r="AT30"/>
  <c r="AU30"/>
  <c r="AV30"/>
  <c r="CD30"/>
  <c r="DS30"/>
  <c r="DT30"/>
  <c r="DU30"/>
  <c r="DV30"/>
  <c r="DW30"/>
  <c r="DX30"/>
  <c r="DY30"/>
  <c r="FK30"/>
  <c r="AR31"/>
  <c r="AS31"/>
  <c r="AT31"/>
  <c r="AU31"/>
  <c r="AV31"/>
  <c r="CD31"/>
  <c r="DS31"/>
  <c r="DT31"/>
  <c r="DU31"/>
  <c r="DV31"/>
  <c r="DW31"/>
  <c r="DX31"/>
  <c r="DY31"/>
  <c r="FK31"/>
  <c r="AR32"/>
  <c r="AS32"/>
  <c r="AT32"/>
  <c r="AU32"/>
  <c r="AV32"/>
  <c r="CD32"/>
  <c r="DS32"/>
  <c r="DT32"/>
  <c r="DU32"/>
  <c r="DV32"/>
  <c r="DW32"/>
  <c r="DX32"/>
  <c r="DY32"/>
  <c r="FK32"/>
  <c r="AR33"/>
  <c r="AS33"/>
  <c r="AT33"/>
  <c r="AU33"/>
  <c r="AV33"/>
  <c r="CD33"/>
  <c r="DS33"/>
  <c r="DT33"/>
  <c r="DU33"/>
  <c r="DV33"/>
  <c r="DW33"/>
  <c r="DX33"/>
  <c r="DY33"/>
  <c r="FK33"/>
  <c r="AR34"/>
  <c r="AS34"/>
  <c r="AT34"/>
  <c r="AU34"/>
  <c r="AV34"/>
  <c r="CD34"/>
  <c r="DS34"/>
  <c r="DT34"/>
  <c r="DU34"/>
  <c r="DV34"/>
  <c r="DW34"/>
  <c r="DX34"/>
  <c r="DY34"/>
  <c r="FK34"/>
  <c r="AR35"/>
  <c r="AS35"/>
  <c r="AT35"/>
  <c r="AU35"/>
  <c r="AV35"/>
  <c r="CD35"/>
  <c r="DS35"/>
  <c r="DT35"/>
  <c r="DU35"/>
  <c r="DV35"/>
  <c r="DW35"/>
  <c r="DX35"/>
  <c r="DY35"/>
  <c r="FK35"/>
  <c r="AR36"/>
  <c r="AS36"/>
  <c r="AT36"/>
  <c r="AU36"/>
  <c r="AV36"/>
  <c r="CD36"/>
  <c r="DS36"/>
  <c r="DT36"/>
  <c r="DU36"/>
  <c r="DV36"/>
  <c r="DW36"/>
  <c r="DX36"/>
  <c r="DY36"/>
  <c r="FK36"/>
  <c r="AR37"/>
  <c r="AS37"/>
  <c r="AT37"/>
  <c r="AU37"/>
  <c r="AV37"/>
  <c r="CD37"/>
  <c r="DS37"/>
  <c r="DT37"/>
  <c r="DU37"/>
  <c r="DV37"/>
  <c r="DW37"/>
  <c r="DX37"/>
  <c r="DY37"/>
  <c r="FK37"/>
  <c r="CD9" i="78"/>
  <c r="CL9"/>
  <c r="CM9"/>
  <c r="CM11" s="1"/>
  <c r="CN9"/>
  <c r="CO9"/>
  <c r="CP9"/>
  <c r="CP11" s="1"/>
  <c r="CP13" s="1"/>
  <c r="CP15" s="1"/>
  <c r="CP17" s="1"/>
  <c r="CP19" s="1"/>
  <c r="CP21" s="1"/>
  <c r="CP23" s="1"/>
  <c r="CP25" s="1"/>
  <c r="CP27" s="1"/>
  <c r="CP29" s="1"/>
  <c r="CP31" s="1"/>
  <c r="CP33" s="1"/>
  <c r="CP35" s="1"/>
  <c r="CP37" s="1"/>
  <c r="CQ9"/>
  <c r="CR9"/>
  <c r="CR11" s="1"/>
  <c r="CR13" s="1"/>
  <c r="CR15" s="1"/>
  <c r="CR17" s="1"/>
  <c r="CR19" s="1"/>
  <c r="CR21" s="1"/>
  <c r="CR23" s="1"/>
  <c r="CR25" s="1"/>
  <c r="CR27" s="1"/>
  <c r="CR29" s="1"/>
  <c r="CR31" s="1"/>
  <c r="CR33" s="1"/>
  <c r="CS9"/>
  <c r="CS11" s="1"/>
  <c r="CS13" s="1"/>
  <c r="CT9"/>
  <c r="CT11" s="1"/>
  <c r="CT13" s="1"/>
  <c r="CT15" s="1"/>
  <c r="CT17" s="1"/>
  <c r="CT19" s="1"/>
  <c r="CT21" s="1"/>
  <c r="CT23" s="1"/>
  <c r="CT25" s="1"/>
  <c r="CT27" s="1"/>
  <c r="CT29" s="1"/>
  <c r="CT31" s="1"/>
  <c r="CT33" s="1"/>
  <c r="CT35" s="1"/>
  <c r="CT37" s="1"/>
  <c r="CU9"/>
  <c r="CU11" s="1"/>
  <c r="CU13" s="1"/>
  <c r="CU15" s="1"/>
  <c r="CU17" s="1"/>
  <c r="CU19" s="1"/>
  <c r="CU21" s="1"/>
  <c r="CU23" s="1"/>
  <c r="CU25" s="1"/>
  <c r="CU27" s="1"/>
  <c r="CU29" s="1"/>
  <c r="CU31" s="1"/>
  <c r="CU33" s="1"/>
  <c r="CU35" s="1"/>
  <c r="CU37" s="1"/>
  <c r="CV9"/>
  <c r="CV11" s="1"/>
  <c r="CV13" s="1"/>
  <c r="CV15" s="1"/>
  <c r="CV17" s="1"/>
  <c r="CV19" s="1"/>
  <c r="CV21" s="1"/>
  <c r="CV23" s="1"/>
  <c r="CV25" s="1"/>
  <c r="CV27" s="1"/>
  <c r="CV29" s="1"/>
  <c r="CV31" s="1"/>
  <c r="CV33" s="1"/>
  <c r="CV35" s="1"/>
  <c r="CV37" s="1"/>
  <c r="CW9"/>
  <c r="CW11" s="1"/>
  <c r="CW13" s="1"/>
  <c r="CW15" s="1"/>
  <c r="CW17" s="1"/>
  <c r="CW19" s="1"/>
  <c r="CW21" s="1"/>
  <c r="CW23" s="1"/>
  <c r="CW25" s="1"/>
  <c r="CW27" s="1"/>
  <c r="CW29" s="1"/>
  <c r="CW31" s="1"/>
  <c r="CW33" s="1"/>
  <c r="CW35" s="1"/>
  <c r="CW37" s="1"/>
  <c r="CX9"/>
  <c r="CY9"/>
  <c r="CZ9"/>
  <c r="CZ11" s="1"/>
  <c r="CZ13" s="1"/>
  <c r="CZ15" s="1"/>
  <c r="CZ17" s="1"/>
  <c r="CZ19" s="1"/>
  <c r="CZ21" s="1"/>
  <c r="CZ23" s="1"/>
  <c r="CZ25" s="1"/>
  <c r="CZ27" s="1"/>
  <c r="CZ29" s="1"/>
  <c r="CZ31" s="1"/>
  <c r="CZ33" s="1"/>
  <c r="CZ35" s="1"/>
  <c r="CZ37" s="1"/>
  <c r="DA9"/>
  <c r="DA11" s="1"/>
  <c r="DA13" s="1"/>
  <c r="DA15" s="1"/>
  <c r="DA17" s="1"/>
  <c r="DA19" s="1"/>
  <c r="DA21" s="1"/>
  <c r="DA23" s="1"/>
  <c r="DA25" s="1"/>
  <c r="DA27" s="1"/>
  <c r="DA29" s="1"/>
  <c r="DA31" s="1"/>
  <c r="DA33" s="1"/>
  <c r="DA35" s="1"/>
  <c r="DA37" s="1"/>
  <c r="DB9"/>
  <c r="DC9"/>
  <c r="DC11" s="1"/>
  <c r="DD9"/>
  <c r="DD11" s="1"/>
  <c r="DD13" s="1"/>
  <c r="DD15" s="1"/>
  <c r="DD17" s="1"/>
  <c r="DD19" s="1"/>
  <c r="DD21" s="1"/>
  <c r="DD23" s="1"/>
  <c r="DD25" s="1"/>
  <c r="DD27" s="1"/>
  <c r="DD29" s="1"/>
  <c r="DD31" s="1"/>
  <c r="DD33" s="1"/>
  <c r="DD35" s="1"/>
  <c r="DD37" s="1"/>
  <c r="DE9"/>
  <c r="DE11" s="1"/>
  <c r="DE13" s="1"/>
  <c r="DE15" s="1"/>
  <c r="DE17" s="1"/>
  <c r="DE19" s="1"/>
  <c r="DE21" s="1"/>
  <c r="DE23" s="1"/>
  <c r="DE25" s="1"/>
  <c r="DE27" s="1"/>
  <c r="DE29" s="1"/>
  <c r="DE31" s="1"/>
  <c r="DE33" s="1"/>
  <c r="DE35" s="1"/>
  <c r="DE37" s="1"/>
  <c r="DF9"/>
  <c r="DF11" s="1"/>
  <c r="DF13" s="1"/>
  <c r="DF15" s="1"/>
  <c r="DF17" s="1"/>
  <c r="DF19" s="1"/>
  <c r="DF21" s="1"/>
  <c r="DF23" s="1"/>
  <c r="DF25" s="1"/>
  <c r="DF27" s="1"/>
  <c r="DF29" s="1"/>
  <c r="DF31" s="1"/>
  <c r="DF33" s="1"/>
  <c r="DF35" s="1"/>
  <c r="DF37" s="1"/>
  <c r="DG9"/>
  <c r="DH9"/>
  <c r="DH11" s="1"/>
  <c r="DH13" s="1"/>
  <c r="DH15" s="1"/>
  <c r="DH17" s="1"/>
  <c r="DH19" s="1"/>
  <c r="DH21" s="1"/>
  <c r="DH23" s="1"/>
  <c r="DH25" s="1"/>
  <c r="DH27" s="1"/>
  <c r="DH29" s="1"/>
  <c r="DH31" s="1"/>
  <c r="DH33" s="1"/>
  <c r="DH35" s="1"/>
  <c r="DH37" s="1"/>
  <c r="DI9"/>
  <c r="DI11" s="1"/>
  <c r="DI13" s="1"/>
  <c r="DI15" s="1"/>
  <c r="DI17" s="1"/>
  <c r="DI19" s="1"/>
  <c r="DI21" s="1"/>
  <c r="DI23" s="1"/>
  <c r="DI25" s="1"/>
  <c r="DI27" s="1"/>
  <c r="DI29" s="1"/>
  <c r="DI31" s="1"/>
  <c r="DI33" s="1"/>
  <c r="DI35" s="1"/>
  <c r="DI37" s="1"/>
  <c r="DJ9"/>
  <c r="DJ11" s="1"/>
  <c r="DJ13" s="1"/>
  <c r="DJ15" s="1"/>
  <c r="DJ17" s="1"/>
  <c r="DJ19" s="1"/>
  <c r="DJ21" s="1"/>
  <c r="DJ23" s="1"/>
  <c r="DJ25" s="1"/>
  <c r="DJ27" s="1"/>
  <c r="DJ29" s="1"/>
  <c r="DJ31" s="1"/>
  <c r="DJ33" s="1"/>
  <c r="DJ35" s="1"/>
  <c r="DJ37" s="1"/>
  <c r="DK9"/>
  <c r="DK11" s="1"/>
  <c r="DK13" s="1"/>
  <c r="DK15" s="1"/>
  <c r="DK17" s="1"/>
  <c r="DK19" s="1"/>
  <c r="DK21" s="1"/>
  <c r="DK23" s="1"/>
  <c r="DK25" s="1"/>
  <c r="DK27" s="1"/>
  <c r="DK29" s="1"/>
  <c r="DK31" s="1"/>
  <c r="DK33" s="1"/>
  <c r="DK35" s="1"/>
  <c r="DK37" s="1"/>
  <c r="DL9"/>
  <c r="DL11" s="1"/>
  <c r="DL13" s="1"/>
  <c r="DL15" s="1"/>
  <c r="DL17" s="1"/>
  <c r="DL19" s="1"/>
  <c r="DL21" s="1"/>
  <c r="DL23" s="1"/>
  <c r="DL25" s="1"/>
  <c r="DL27" s="1"/>
  <c r="DL29" s="1"/>
  <c r="DL31" s="1"/>
  <c r="DL33" s="1"/>
  <c r="DL35" s="1"/>
  <c r="DL37" s="1"/>
  <c r="DM9"/>
  <c r="DM11" s="1"/>
  <c r="DM13" s="1"/>
  <c r="DM15" s="1"/>
  <c r="DM17" s="1"/>
  <c r="DM19" s="1"/>
  <c r="DM21" s="1"/>
  <c r="DM23" s="1"/>
  <c r="DM25" s="1"/>
  <c r="DM27" s="1"/>
  <c r="DM29" s="1"/>
  <c r="DM31" s="1"/>
  <c r="DM33" s="1"/>
  <c r="DM35" s="1"/>
  <c r="DM37" s="1"/>
  <c r="DN9"/>
  <c r="DO9"/>
  <c r="DO11" s="1"/>
  <c r="DR9"/>
  <c r="DS9"/>
  <c r="DT9"/>
  <c r="DU9"/>
  <c r="DV9"/>
  <c r="DW9"/>
  <c r="DX9"/>
  <c r="FI9"/>
  <c r="AR10"/>
  <c r="AS10"/>
  <c r="AT10"/>
  <c r="AU10"/>
  <c r="AV10"/>
  <c r="CD10"/>
  <c r="DR10"/>
  <c r="DS10"/>
  <c r="DT10"/>
  <c r="DU10"/>
  <c r="DV10"/>
  <c r="DW10"/>
  <c r="DX10"/>
  <c r="FI10"/>
  <c r="AR11"/>
  <c r="AS11"/>
  <c r="AT11"/>
  <c r="AU11"/>
  <c r="AV11"/>
  <c r="CD11"/>
  <c r="CL11"/>
  <c r="CL13" s="1"/>
  <c r="CL15" s="1"/>
  <c r="CL17" s="1"/>
  <c r="CL19" s="1"/>
  <c r="CL21" s="1"/>
  <c r="CL23" s="1"/>
  <c r="CQ11"/>
  <c r="CQ13" s="1"/>
  <c r="CQ15" s="1"/>
  <c r="CQ17" s="1"/>
  <c r="CQ19" s="1"/>
  <c r="CX11"/>
  <c r="CX13" s="1"/>
  <c r="CX15" s="1"/>
  <c r="CX17" s="1"/>
  <c r="CX19" s="1"/>
  <c r="CX21" s="1"/>
  <c r="CX23" s="1"/>
  <c r="CX25" s="1"/>
  <c r="CX27" s="1"/>
  <c r="CX29" s="1"/>
  <c r="CX31" s="1"/>
  <c r="CX33" s="1"/>
  <c r="CX35" s="1"/>
  <c r="CX37" s="1"/>
  <c r="CY11"/>
  <c r="DB11"/>
  <c r="DB13" s="1"/>
  <c r="DB15" s="1"/>
  <c r="DB17" s="1"/>
  <c r="DB19" s="1"/>
  <c r="DB21" s="1"/>
  <c r="DB23" s="1"/>
  <c r="DB25" s="1"/>
  <c r="DB27" s="1"/>
  <c r="DB29" s="1"/>
  <c r="DB31" s="1"/>
  <c r="DB33" s="1"/>
  <c r="DB35" s="1"/>
  <c r="DB37" s="1"/>
  <c r="DG11"/>
  <c r="DG13" s="1"/>
  <c r="DG15" s="1"/>
  <c r="DG17" s="1"/>
  <c r="DG19" s="1"/>
  <c r="DG21" s="1"/>
  <c r="DG23" s="1"/>
  <c r="DG25" s="1"/>
  <c r="DG27" s="1"/>
  <c r="DG29" s="1"/>
  <c r="DG31" s="1"/>
  <c r="DG33" s="1"/>
  <c r="DG35" s="1"/>
  <c r="DG37" s="1"/>
  <c r="DN11"/>
  <c r="DN13" s="1"/>
  <c r="DR11"/>
  <c r="DS11"/>
  <c r="DT11"/>
  <c r="DU11"/>
  <c r="DV11"/>
  <c r="DW11"/>
  <c r="DX11"/>
  <c r="FI11"/>
  <c r="AR12"/>
  <c r="AS12"/>
  <c r="AT12"/>
  <c r="AU12"/>
  <c r="AV12"/>
  <c r="CD12"/>
  <c r="DR12"/>
  <c r="DS12"/>
  <c r="DT12"/>
  <c r="DU12"/>
  <c r="DV12"/>
  <c r="DW12"/>
  <c r="DX12"/>
  <c r="FI12"/>
  <c r="AR13"/>
  <c r="AS13"/>
  <c r="AT13"/>
  <c r="AU13"/>
  <c r="AV13"/>
  <c r="CD13"/>
  <c r="CM13"/>
  <c r="CM15" s="1"/>
  <c r="CM17" s="1"/>
  <c r="CY13"/>
  <c r="CY15" s="1"/>
  <c r="CY17" s="1"/>
  <c r="CY19" s="1"/>
  <c r="CY21" s="1"/>
  <c r="CY23" s="1"/>
  <c r="CY25" s="1"/>
  <c r="CY27" s="1"/>
  <c r="CY29" s="1"/>
  <c r="CY31" s="1"/>
  <c r="CY33" s="1"/>
  <c r="CY35" s="1"/>
  <c r="CY37" s="1"/>
  <c r="DC13"/>
  <c r="DC15" s="1"/>
  <c r="DC17" s="1"/>
  <c r="DC19" s="1"/>
  <c r="DC21" s="1"/>
  <c r="DC23" s="1"/>
  <c r="DC25" s="1"/>
  <c r="DC27" s="1"/>
  <c r="DC29" s="1"/>
  <c r="DC31" s="1"/>
  <c r="DC33" s="1"/>
  <c r="DC35" s="1"/>
  <c r="DC37" s="1"/>
  <c r="DO13"/>
  <c r="DO15" s="1"/>
  <c r="DO17" s="1"/>
  <c r="DO19" s="1"/>
  <c r="DO21" s="1"/>
  <c r="DO23" s="1"/>
  <c r="DO25" s="1"/>
  <c r="DO27" s="1"/>
  <c r="DO29" s="1"/>
  <c r="DO31" s="1"/>
  <c r="DO33" s="1"/>
  <c r="DO35" s="1"/>
  <c r="DO37" s="1"/>
  <c r="DR13"/>
  <c r="DS13"/>
  <c r="DT13"/>
  <c r="DU13"/>
  <c r="DV13"/>
  <c r="DW13"/>
  <c r="DX13"/>
  <c r="FI13"/>
  <c r="AR14"/>
  <c r="AS14"/>
  <c r="AT14"/>
  <c r="AU14"/>
  <c r="AV14"/>
  <c r="CD14"/>
  <c r="DR14"/>
  <c r="DS14"/>
  <c r="DT14"/>
  <c r="DU14"/>
  <c r="DV14"/>
  <c r="DW14"/>
  <c r="DX14"/>
  <c r="FI14"/>
  <c r="AR15"/>
  <c r="AS15"/>
  <c r="AT15"/>
  <c r="AU15"/>
  <c r="AV15"/>
  <c r="CD15"/>
  <c r="CS15"/>
  <c r="CS17" s="1"/>
  <c r="CS19" s="1"/>
  <c r="CS21" s="1"/>
  <c r="CS23" s="1"/>
  <c r="CS25" s="1"/>
  <c r="CS27" s="1"/>
  <c r="CS29" s="1"/>
  <c r="CS31" s="1"/>
  <c r="CS33" s="1"/>
  <c r="CS35" s="1"/>
  <c r="CS37" s="1"/>
  <c r="DN15"/>
  <c r="DN17" s="1"/>
  <c r="DN19" s="1"/>
  <c r="DN21" s="1"/>
  <c r="DN23" s="1"/>
  <c r="DN25" s="1"/>
  <c r="DN27" s="1"/>
  <c r="DN29" s="1"/>
  <c r="DN31" s="1"/>
  <c r="DN33" s="1"/>
  <c r="DN35" s="1"/>
  <c r="DN37" s="1"/>
  <c r="DR15"/>
  <c r="DS15"/>
  <c r="DT15"/>
  <c r="DU15"/>
  <c r="DV15"/>
  <c r="DW15"/>
  <c r="DX15"/>
  <c r="FI15"/>
  <c r="AR16"/>
  <c r="AS16"/>
  <c r="AT16"/>
  <c r="AU16"/>
  <c r="AV16"/>
  <c r="CD16"/>
  <c r="DR16"/>
  <c r="DS16"/>
  <c r="DT16"/>
  <c r="DU16"/>
  <c r="DV16"/>
  <c r="DW16"/>
  <c r="DX16"/>
  <c r="FI16"/>
  <c r="AR17"/>
  <c r="AS17"/>
  <c r="AT17"/>
  <c r="AU17"/>
  <c r="AV17"/>
  <c r="CD17"/>
  <c r="DR17"/>
  <c r="DS17"/>
  <c r="DT17"/>
  <c r="DU17"/>
  <c r="DV17"/>
  <c r="DW17"/>
  <c r="DX17"/>
  <c r="FI17"/>
  <c r="AR18"/>
  <c r="AS18"/>
  <c r="AT18"/>
  <c r="AU18"/>
  <c r="AV18"/>
  <c r="CD18"/>
  <c r="DR18"/>
  <c r="DS18"/>
  <c r="DT18"/>
  <c r="DU18"/>
  <c r="DV18"/>
  <c r="DW18"/>
  <c r="DX18"/>
  <c r="FI18"/>
  <c r="AR19"/>
  <c r="AS19"/>
  <c r="AT19"/>
  <c r="AU19"/>
  <c r="AV19"/>
  <c r="CD19"/>
  <c r="DR19"/>
  <c r="DS19"/>
  <c r="DT19"/>
  <c r="DU19"/>
  <c r="DV19"/>
  <c r="DW19"/>
  <c r="DX19"/>
  <c r="FI19"/>
  <c r="AR20"/>
  <c r="AS20"/>
  <c r="AT20"/>
  <c r="AU20"/>
  <c r="AV20"/>
  <c r="CD20"/>
  <c r="DR20"/>
  <c r="DS20"/>
  <c r="DT20"/>
  <c r="DU20"/>
  <c r="DV20"/>
  <c r="DW20"/>
  <c r="DX20"/>
  <c r="FI20"/>
  <c r="AR21"/>
  <c r="AS21"/>
  <c r="AT21"/>
  <c r="AU21"/>
  <c r="AV21"/>
  <c r="CD21"/>
  <c r="CQ21"/>
  <c r="CQ23" s="1"/>
  <c r="CQ25" s="1"/>
  <c r="CQ27" s="1"/>
  <c r="CQ29" s="1"/>
  <c r="CQ31" s="1"/>
  <c r="CQ33" s="1"/>
  <c r="CQ35" s="1"/>
  <c r="CQ37" s="1"/>
  <c r="DR21"/>
  <c r="DS21"/>
  <c r="DT21"/>
  <c r="DU21"/>
  <c r="DV21"/>
  <c r="DW21"/>
  <c r="DX21"/>
  <c r="FI21"/>
  <c r="AR22"/>
  <c r="AS22"/>
  <c r="AT22"/>
  <c r="AU22"/>
  <c r="AV22"/>
  <c r="CD22"/>
  <c r="DR22"/>
  <c r="DS22"/>
  <c r="DT22"/>
  <c r="DU22"/>
  <c r="DV22"/>
  <c r="DW22"/>
  <c r="DX22"/>
  <c r="FI22"/>
  <c r="AR23"/>
  <c r="AS23"/>
  <c r="AT23"/>
  <c r="AU23"/>
  <c r="AV23"/>
  <c r="CD23"/>
  <c r="DR23"/>
  <c r="DS23"/>
  <c r="DT23"/>
  <c r="DU23"/>
  <c r="DV23"/>
  <c r="DW23"/>
  <c r="DX23"/>
  <c r="FI23"/>
  <c r="AR24"/>
  <c r="AS24"/>
  <c r="AT24"/>
  <c r="AU24"/>
  <c r="AV24"/>
  <c r="CD24"/>
  <c r="DR24"/>
  <c r="DS24"/>
  <c r="DT24"/>
  <c r="DU24"/>
  <c r="DV24"/>
  <c r="DW24"/>
  <c r="DX24"/>
  <c r="FI24"/>
  <c r="AR25"/>
  <c r="AS25"/>
  <c r="AT25"/>
  <c r="AU25"/>
  <c r="AV25"/>
  <c r="CD25"/>
  <c r="DR25"/>
  <c r="DS25"/>
  <c r="DT25"/>
  <c r="DU25"/>
  <c r="DV25"/>
  <c r="DW25"/>
  <c r="DX25"/>
  <c r="FI25"/>
  <c r="AR26"/>
  <c r="AS26"/>
  <c r="AT26"/>
  <c r="AU26"/>
  <c r="AV26"/>
  <c r="CD26"/>
  <c r="DR26"/>
  <c r="DS26"/>
  <c r="DT26"/>
  <c r="DU26"/>
  <c r="DV26"/>
  <c r="DW26"/>
  <c r="DX26"/>
  <c r="FI26"/>
  <c r="AR27"/>
  <c r="AS27"/>
  <c r="AT27"/>
  <c r="AU27"/>
  <c r="AV27"/>
  <c r="CD27"/>
  <c r="DR27"/>
  <c r="DS27"/>
  <c r="DT27"/>
  <c r="DU27"/>
  <c r="DV27"/>
  <c r="DW27"/>
  <c r="DX27"/>
  <c r="FI27"/>
  <c r="AR28"/>
  <c r="AS28"/>
  <c r="AT28"/>
  <c r="AU28"/>
  <c r="AV28"/>
  <c r="CD28"/>
  <c r="DR28"/>
  <c r="DS28"/>
  <c r="DT28"/>
  <c r="DU28"/>
  <c r="DV28"/>
  <c r="DW28"/>
  <c r="DX28"/>
  <c r="FI28"/>
  <c r="AR29"/>
  <c r="AS29"/>
  <c r="AT29"/>
  <c r="AU29"/>
  <c r="AV29"/>
  <c r="CD29"/>
  <c r="DR29"/>
  <c r="DS29"/>
  <c r="DT29"/>
  <c r="DU29"/>
  <c r="DV29"/>
  <c r="DW29"/>
  <c r="DX29"/>
  <c r="FI29"/>
  <c r="AR30"/>
  <c r="AS30"/>
  <c r="AT30"/>
  <c r="AU30"/>
  <c r="AV30"/>
  <c r="CD30"/>
  <c r="DR30"/>
  <c r="DS30"/>
  <c r="DT30"/>
  <c r="DU30"/>
  <c r="DV30"/>
  <c r="DW30"/>
  <c r="DX30"/>
  <c r="FI30"/>
  <c r="AR31"/>
  <c r="AS31"/>
  <c r="AT31"/>
  <c r="AU31"/>
  <c r="AV31"/>
  <c r="CD31"/>
  <c r="DR31"/>
  <c r="DS31"/>
  <c r="DT31"/>
  <c r="DU31"/>
  <c r="DV31"/>
  <c r="DW31"/>
  <c r="DX31"/>
  <c r="FI31"/>
  <c r="AR32"/>
  <c r="AS32"/>
  <c r="AT32"/>
  <c r="AU32"/>
  <c r="AV32"/>
  <c r="CD32"/>
  <c r="DR32"/>
  <c r="DS32"/>
  <c r="DT32"/>
  <c r="DU32"/>
  <c r="DV32"/>
  <c r="DW32"/>
  <c r="DX32"/>
  <c r="FI32"/>
  <c r="AR33"/>
  <c r="AS33"/>
  <c r="AT33"/>
  <c r="AU33"/>
  <c r="AV33"/>
  <c r="CD33"/>
  <c r="DR33"/>
  <c r="DS33"/>
  <c r="DT33"/>
  <c r="DU33"/>
  <c r="DV33"/>
  <c r="DW33"/>
  <c r="DX33"/>
  <c r="FI33"/>
  <c r="AR34"/>
  <c r="AS34"/>
  <c r="AT34"/>
  <c r="AU34"/>
  <c r="AV34"/>
  <c r="CD34"/>
  <c r="DR34"/>
  <c r="DS34"/>
  <c r="DT34"/>
  <c r="DU34"/>
  <c r="DV34"/>
  <c r="DW34"/>
  <c r="DX34"/>
  <c r="FI34"/>
  <c r="AR35"/>
  <c r="AS35"/>
  <c r="AT35"/>
  <c r="AU35"/>
  <c r="AV35"/>
  <c r="CD35"/>
  <c r="CR35"/>
  <c r="CR37" s="1"/>
  <c r="DR35"/>
  <c r="DS35"/>
  <c r="DT35"/>
  <c r="DU35"/>
  <c r="DV35"/>
  <c r="DW35"/>
  <c r="DX35"/>
  <c r="FI35"/>
  <c r="AR36"/>
  <c r="AS36"/>
  <c r="AT36"/>
  <c r="AU36"/>
  <c r="AV36"/>
  <c r="CD36"/>
  <c r="DR36"/>
  <c r="DS36"/>
  <c r="DT36"/>
  <c r="DU36"/>
  <c r="DV36"/>
  <c r="DW36"/>
  <c r="DX36"/>
  <c r="FI36"/>
  <c r="AR37"/>
  <c r="AS37"/>
  <c r="AT37"/>
  <c r="AU37"/>
  <c r="AV37"/>
  <c r="CD37"/>
  <c r="DR37"/>
  <c r="DS37"/>
  <c r="DT37"/>
  <c r="DU37"/>
  <c r="DV37"/>
  <c r="DW37"/>
  <c r="DX37"/>
  <c r="FI37"/>
  <c r="CD9" i="77"/>
  <c r="CL9"/>
  <c r="CL11" s="1"/>
  <c r="CL13" s="1"/>
  <c r="CL15" s="1"/>
  <c r="CL17" s="1"/>
  <c r="CL19" s="1"/>
  <c r="CM9"/>
  <c r="CM11" s="1"/>
  <c r="CM13" s="1"/>
  <c r="CN9"/>
  <c r="CO9"/>
  <c r="CO11" s="1"/>
  <c r="CO13" s="1"/>
  <c r="CP9"/>
  <c r="CQ9"/>
  <c r="CR9"/>
  <c r="CR11" s="1"/>
  <c r="CR13" s="1"/>
  <c r="CR15" s="1"/>
  <c r="CS9"/>
  <c r="CS11" s="1"/>
  <c r="CS13" s="1"/>
  <c r="CS15" s="1"/>
  <c r="CS17" s="1"/>
  <c r="CS19" s="1"/>
  <c r="CS21" s="1"/>
  <c r="CS23" s="1"/>
  <c r="CS25" s="1"/>
  <c r="CS27" s="1"/>
  <c r="CS29" s="1"/>
  <c r="CS31" s="1"/>
  <c r="CS33" s="1"/>
  <c r="CS35" s="1"/>
  <c r="CS37" s="1"/>
  <c r="CT9"/>
  <c r="CU9"/>
  <c r="CU11" s="1"/>
  <c r="CU13" s="1"/>
  <c r="CU15" s="1"/>
  <c r="CU17" s="1"/>
  <c r="CU19" s="1"/>
  <c r="CU21" s="1"/>
  <c r="CU23" s="1"/>
  <c r="CU25" s="1"/>
  <c r="CU27" s="1"/>
  <c r="CU29" s="1"/>
  <c r="CU31" s="1"/>
  <c r="CU33" s="1"/>
  <c r="CU35" s="1"/>
  <c r="CU37" s="1"/>
  <c r="CV9"/>
  <c r="CV11" s="1"/>
  <c r="CV13" s="1"/>
  <c r="CV15" s="1"/>
  <c r="CV17" s="1"/>
  <c r="CV19" s="1"/>
  <c r="CV21" s="1"/>
  <c r="CV23" s="1"/>
  <c r="CV25" s="1"/>
  <c r="CV27" s="1"/>
  <c r="CV29" s="1"/>
  <c r="CV31" s="1"/>
  <c r="CV33" s="1"/>
  <c r="CV35" s="1"/>
  <c r="CV37" s="1"/>
  <c r="CW9"/>
  <c r="CW11" s="1"/>
  <c r="CW13" s="1"/>
  <c r="CW15" s="1"/>
  <c r="CW17" s="1"/>
  <c r="CW19" s="1"/>
  <c r="CW21" s="1"/>
  <c r="CW23" s="1"/>
  <c r="CW25" s="1"/>
  <c r="CW27" s="1"/>
  <c r="CW29" s="1"/>
  <c r="CW31" s="1"/>
  <c r="CW33" s="1"/>
  <c r="CW35" s="1"/>
  <c r="CX9"/>
  <c r="CX11" s="1"/>
  <c r="CY9"/>
  <c r="CZ9"/>
  <c r="CZ11" s="1"/>
  <c r="CZ13" s="1"/>
  <c r="CZ15" s="1"/>
  <c r="CZ17" s="1"/>
  <c r="CZ19" s="1"/>
  <c r="CZ21" s="1"/>
  <c r="CZ23" s="1"/>
  <c r="CZ25" s="1"/>
  <c r="CZ27" s="1"/>
  <c r="CZ29" s="1"/>
  <c r="CZ31" s="1"/>
  <c r="CZ33" s="1"/>
  <c r="CZ35" s="1"/>
  <c r="CZ37" s="1"/>
  <c r="DA9"/>
  <c r="DA11" s="1"/>
  <c r="DA13" s="1"/>
  <c r="DA15" s="1"/>
  <c r="DA17" s="1"/>
  <c r="DA19" s="1"/>
  <c r="DA21" s="1"/>
  <c r="DA23" s="1"/>
  <c r="DA25" s="1"/>
  <c r="DA27" s="1"/>
  <c r="DA29" s="1"/>
  <c r="DA31" s="1"/>
  <c r="DA33" s="1"/>
  <c r="DA35" s="1"/>
  <c r="DA37" s="1"/>
  <c r="DB9"/>
  <c r="DC9"/>
  <c r="DD9"/>
  <c r="DD11" s="1"/>
  <c r="DD13" s="1"/>
  <c r="DD15" s="1"/>
  <c r="DD17" s="1"/>
  <c r="DD19" s="1"/>
  <c r="DD21" s="1"/>
  <c r="DD23" s="1"/>
  <c r="DD25" s="1"/>
  <c r="DD27" s="1"/>
  <c r="DD29" s="1"/>
  <c r="DD31" s="1"/>
  <c r="DD33" s="1"/>
  <c r="DD35" s="1"/>
  <c r="DD37" s="1"/>
  <c r="DE9"/>
  <c r="DE11" s="1"/>
  <c r="DE13" s="1"/>
  <c r="DE15" s="1"/>
  <c r="DE17" s="1"/>
  <c r="DE19" s="1"/>
  <c r="DE21" s="1"/>
  <c r="DE23" s="1"/>
  <c r="DE25" s="1"/>
  <c r="DE27" s="1"/>
  <c r="DE29" s="1"/>
  <c r="DE31" s="1"/>
  <c r="DE33" s="1"/>
  <c r="DE35" s="1"/>
  <c r="DE37" s="1"/>
  <c r="DF9"/>
  <c r="DG9"/>
  <c r="DH9"/>
  <c r="DH11" s="1"/>
  <c r="DH13" s="1"/>
  <c r="DH15" s="1"/>
  <c r="DH17" s="1"/>
  <c r="DH19" s="1"/>
  <c r="DH21" s="1"/>
  <c r="DH23" s="1"/>
  <c r="DH25" s="1"/>
  <c r="DH27" s="1"/>
  <c r="DH29" s="1"/>
  <c r="DH31" s="1"/>
  <c r="DH33" s="1"/>
  <c r="DH35" s="1"/>
  <c r="DH37" s="1"/>
  <c r="DI9"/>
  <c r="DI11" s="1"/>
  <c r="DI13" s="1"/>
  <c r="DI15" s="1"/>
  <c r="DI17" s="1"/>
  <c r="DI19" s="1"/>
  <c r="DI21" s="1"/>
  <c r="DJ9"/>
  <c r="DK9"/>
  <c r="DL9"/>
  <c r="DL11" s="1"/>
  <c r="DM9"/>
  <c r="DM11" s="1"/>
  <c r="DM13" s="1"/>
  <c r="DM15" s="1"/>
  <c r="DM17" s="1"/>
  <c r="DM19" s="1"/>
  <c r="DM21" s="1"/>
  <c r="DM23" s="1"/>
  <c r="DM25" s="1"/>
  <c r="DM27" s="1"/>
  <c r="DM29" s="1"/>
  <c r="DN9"/>
  <c r="DN11" s="1"/>
  <c r="DN13" s="1"/>
  <c r="DN15" s="1"/>
  <c r="DN17" s="1"/>
  <c r="DN19" s="1"/>
  <c r="DN21" s="1"/>
  <c r="DN23" s="1"/>
  <c r="DN25" s="1"/>
  <c r="DN27" s="1"/>
  <c r="DN29" s="1"/>
  <c r="DN31" s="1"/>
  <c r="DN33" s="1"/>
  <c r="DN35" s="1"/>
  <c r="DN37" s="1"/>
  <c r="DO9"/>
  <c r="DO11" s="1"/>
  <c r="DO13" s="1"/>
  <c r="DO15" s="1"/>
  <c r="DO17" s="1"/>
  <c r="DP9"/>
  <c r="DP11" s="1"/>
  <c r="DP13" s="1"/>
  <c r="DP15" s="1"/>
  <c r="DP17" s="1"/>
  <c r="DP19" s="1"/>
  <c r="DP21" s="1"/>
  <c r="DP23" s="1"/>
  <c r="DP25" s="1"/>
  <c r="DP27" s="1"/>
  <c r="DP29" s="1"/>
  <c r="DP31" s="1"/>
  <c r="DP33" s="1"/>
  <c r="DP35" s="1"/>
  <c r="DP37" s="1"/>
  <c r="DS9"/>
  <c r="DT9"/>
  <c r="DU9"/>
  <c r="DV9"/>
  <c r="DW9"/>
  <c r="DX9"/>
  <c r="DY9"/>
  <c r="FK9"/>
  <c r="AR10"/>
  <c r="AS10"/>
  <c r="AT10"/>
  <c r="AU10"/>
  <c r="AV10"/>
  <c r="CD10"/>
  <c r="DS10"/>
  <c r="DT10"/>
  <c r="DU10"/>
  <c r="DV10"/>
  <c r="DW10"/>
  <c r="DX10"/>
  <c r="DY10"/>
  <c r="FK10"/>
  <c r="AR11"/>
  <c r="AS11"/>
  <c r="AT11"/>
  <c r="AU11"/>
  <c r="AV11"/>
  <c r="CD11"/>
  <c r="CP11"/>
  <c r="CP13" s="1"/>
  <c r="CP15" s="1"/>
  <c r="CP17" s="1"/>
  <c r="CQ11"/>
  <c r="CQ13" s="1"/>
  <c r="CQ15" s="1"/>
  <c r="CQ17" s="1"/>
  <c r="CQ19" s="1"/>
  <c r="CQ21" s="1"/>
  <c r="CQ23" s="1"/>
  <c r="CQ25" s="1"/>
  <c r="CQ27" s="1"/>
  <c r="CQ29" s="1"/>
  <c r="CQ31" s="1"/>
  <c r="CQ33" s="1"/>
  <c r="CQ35" s="1"/>
  <c r="CQ37" s="1"/>
  <c r="CT11"/>
  <c r="CT13" s="1"/>
  <c r="CT15" s="1"/>
  <c r="CT17" s="1"/>
  <c r="CT19" s="1"/>
  <c r="CT21" s="1"/>
  <c r="CT23" s="1"/>
  <c r="CT25" s="1"/>
  <c r="CT27" s="1"/>
  <c r="CT29" s="1"/>
  <c r="CT31" s="1"/>
  <c r="CT33" s="1"/>
  <c r="CT35" s="1"/>
  <c r="CT37" s="1"/>
  <c r="CY11"/>
  <c r="CY13" s="1"/>
  <c r="CY15" s="1"/>
  <c r="DB11"/>
  <c r="DB13" s="1"/>
  <c r="DB15" s="1"/>
  <c r="DB17" s="1"/>
  <c r="DB19" s="1"/>
  <c r="DB21" s="1"/>
  <c r="DB23" s="1"/>
  <c r="DB25" s="1"/>
  <c r="DB27" s="1"/>
  <c r="DB29" s="1"/>
  <c r="DB31" s="1"/>
  <c r="DB33" s="1"/>
  <c r="DB35" s="1"/>
  <c r="DB37" s="1"/>
  <c r="DC11"/>
  <c r="DC13" s="1"/>
  <c r="DC15" s="1"/>
  <c r="DC17" s="1"/>
  <c r="DC19" s="1"/>
  <c r="DC21" s="1"/>
  <c r="DC23" s="1"/>
  <c r="DC25" s="1"/>
  <c r="DC27" s="1"/>
  <c r="DC29" s="1"/>
  <c r="DC31" s="1"/>
  <c r="DC33" s="1"/>
  <c r="DC35" s="1"/>
  <c r="DC37" s="1"/>
  <c r="DF11"/>
  <c r="DF13" s="1"/>
  <c r="DF15" s="1"/>
  <c r="DF17" s="1"/>
  <c r="DF19" s="1"/>
  <c r="DF21" s="1"/>
  <c r="DF23" s="1"/>
  <c r="DF25" s="1"/>
  <c r="DF27" s="1"/>
  <c r="DF29" s="1"/>
  <c r="DF31" s="1"/>
  <c r="DF33" s="1"/>
  <c r="DF35" s="1"/>
  <c r="DF37" s="1"/>
  <c r="DG11"/>
  <c r="DG13" s="1"/>
  <c r="DG15" s="1"/>
  <c r="DG17" s="1"/>
  <c r="DG19" s="1"/>
  <c r="DG21" s="1"/>
  <c r="DG23" s="1"/>
  <c r="DG25" s="1"/>
  <c r="DG27" s="1"/>
  <c r="DG29" s="1"/>
  <c r="DG31" s="1"/>
  <c r="DG33" s="1"/>
  <c r="DG35" s="1"/>
  <c r="DG37" s="1"/>
  <c r="DJ11"/>
  <c r="DJ13" s="1"/>
  <c r="DK11"/>
  <c r="DK13" s="1"/>
  <c r="DK15" s="1"/>
  <c r="DK17" s="1"/>
  <c r="DK19" s="1"/>
  <c r="DK21" s="1"/>
  <c r="DK23" s="1"/>
  <c r="DK25" s="1"/>
  <c r="DK27" s="1"/>
  <c r="DK29" s="1"/>
  <c r="DK31" s="1"/>
  <c r="DK33" s="1"/>
  <c r="DK35" s="1"/>
  <c r="DK37" s="1"/>
  <c r="DS11"/>
  <c r="DT11"/>
  <c r="DU11"/>
  <c r="DV11"/>
  <c r="DW11"/>
  <c r="DX11"/>
  <c r="DY11"/>
  <c r="FK11"/>
  <c r="AR12"/>
  <c r="AS12"/>
  <c r="AT12"/>
  <c r="AU12"/>
  <c r="AV12"/>
  <c r="CD12"/>
  <c r="DS12"/>
  <c r="DT12"/>
  <c r="DU12"/>
  <c r="DV12"/>
  <c r="DW12"/>
  <c r="DX12"/>
  <c r="DY12"/>
  <c r="FK12"/>
  <c r="AR13"/>
  <c r="AS13"/>
  <c r="AT13"/>
  <c r="AU13"/>
  <c r="AV13"/>
  <c r="CD13"/>
  <c r="CX13"/>
  <c r="DL13"/>
  <c r="DL15" s="1"/>
  <c r="DL17" s="1"/>
  <c r="DL19" s="1"/>
  <c r="DL21" s="1"/>
  <c r="DL23" s="1"/>
  <c r="DL25" s="1"/>
  <c r="DL27" s="1"/>
  <c r="DL29" s="1"/>
  <c r="DL31" s="1"/>
  <c r="DL33" s="1"/>
  <c r="DL35" s="1"/>
  <c r="DL37" s="1"/>
  <c r="DS13"/>
  <c r="DT13"/>
  <c r="DU13"/>
  <c r="DV13"/>
  <c r="DW13"/>
  <c r="DX13"/>
  <c r="DY13"/>
  <c r="FK13"/>
  <c r="AR14"/>
  <c r="AS14"/>
  <c r="AT14"/>
  <c r="AU14"/>
  <c r="AV14"/>
  <c r="CD14"/>
  <c r="DS14"/>
  <c r="DT14"/>
  <c r="DU14"/>
  <c r="DV14"/>
  <c r="DW14"/>
  <c r="DX14"/>
  <c r="DY14"/>
  <c r="FK14"/>
  <c r="AR15"/>
  <c r="AS15"/>
  <c r="AT15"/>
  <c r="AU15"/>
  <c r="AV15"/>
  <c r="CD15"/>
  <c r="CM15"/>
  <c r="CM17" s="1"/>
  <c r="CM19" s="1"/>
  <c r="CM21" s="1"/>
  <c r="CM23" s="1"/>
  <c r="CM25" s="1"/>
  <c r="CM27" s="1"/>
  <c r="CM29" s="1"/>
  <c r="CM31" s="1"/>
  <c r="CM33" s="1"/>
  <c r="CM35" s="1"/>
  <c r="CM37" s="1"/>
  <c r="CO15"/>
  <c r="CO17" s="1"/>
  <c r="CO19" s="1"/>
  <c r="CO21" s="1"/>
  <c r="CO23" s="1"/>
  <c r="CO25" s="1"/>
  <c r="CO27" s="1"/>
  <c r="CO29" s="1"/>
  <c r="CO31" s="1"/>
  <c r="CO33" s="1"/>
  <c r="CO35" s="1"/>
  <c r="CO37" s="1"/>
  <c r="CX15"/>
  <c r="CX17" s="1"/>
  <c r="CX19" s="1"/>
  <c r="CX21" s="1"/>
  <c r="CX23" s="1"/>
  <c r="CX25" s="1"/>
  <c r="CX27" s="1"/>
  <c r="CX29" s="1"/>
  <c r="CX31" s="1"/>
  <c r="CX33" s="1"/>
  <c r="CX35" s="1"/>
  <c r="CX37" s="1"/>
  <c r="DJ15"/>
  <c r="DJ17" s="1"/>
  <c r="DJ19" s="1"/>
  <c r="DJ21" s="1"/>
  <c r="DJ23" s="1"/>
  <c r="DJ25" s="1"/>
  <c r="DJ27" s="1"/>
  <c r="DJ29" s="1"/>
  <c r="DJ31" s="1"/>
  <c r="DJ33" s="1"/>
  <c r="DJ35" s="1"/>
  <c r="DJ37" s="1"/>
  <c r="DS15"/>
  <c r="DT15"/>
  <c r="DU15"/>
  <c r="DV15"/>
  <c r="DW15"/>
  <c r="DX15"/>
  <c r="DY15"/>
  <c r="FK15"/>
  <c r="AR16"/>
  <c r="AS16"/>
  <c r="AT16"/>
  <c r="AU16"/>
  <c r="AV16"/>
  <c r="CD16"/>
  <c r="DS16"/>
  <c r="DT16"/>
  <c r="DU16"/>
  <c r="DV16"/>
  <c r="DW16"/>
  <c r="DX16"/>
  <c r="DY16"/>
  <c r="FK16"/>
  <c r="AR17"/>
  <c r="AS17"/>
  <c r="AT17"/>
  <c r="AU17"/>
  <c r="AV17"/>
  <c r="CD17"/>
  <c r="CR17"/>
  <c r="CR19" s="1"/>
  <c r="CR21" s="1"/>
  <c r="CR23" s="1"/>
  <c r="CR25" s="1"/>
  <c r="CR27" s="1"/>
  <c r="CR29" s="1"/>
  <c r="CR31" s="1"/>
  <c r="CR33" s="1"/>
  <c r="CR35" s="1"/>
  <c r="CR37" s="1"/>
  <c r="CY17"/>
  <c r="CY19" s="1"/>
  <c r="CY21" s="1"/>
  <c r="CY23" s="1"/>
  <c r="CY25" s="1"/>
  <c r="CY27" s="1"/>
  <c r="CY29" s="1"/>
  <c r="CY31" s="1"/>
  <c r="CY33" s="1"/>
  <c r="CY35" s="1"/>
  <c r="CY37" s="1"/>
  <c r="DS17"/>
  <c r="DT17"/>
  <c r="DU17"/>
  <c r="DV17"/>
  <c r="DW17"/>
  <c r="DX17"/>
  <c r="DY17"/>
  <c r="FK17"/>
  <c r="AR18"/>
  <c r="AS18"/>
  <c r="AT18"/>
  <c r="AU18"/>
  <c r="AV18"/>
  <c r="CD18"/>
  <c r="DS18"/>
  <c r="DT18"/>
  <c r="DU18"/>
  <c r="DV18"/>
  <c r="DW18"/>
  <c r="DX18"/>
  <c r="DY18"/>
  <c r="FK18"/>
  <c r="AR19"/>
  <c r="AS19"/>
  <c r="AT19"/>
  <c r="AU19"/>
  <c r="AV19"/>
  <c r="CD19"/>
  <c r="CP19"/>
  <c r="CP21" s="1"/>
  <c r="CP23" s="1"/>
  <c r="CP25" s="1"/>
  <c r="CP27" s="1"/>
  <c r="CP29" s="1"/>
  <c r="CP31" s="1"/>
  <c r="CP33" s="1"/>
  <c r="CP35" s="1"/>
  <c r="CP37" s="1"/>
  <c r="DO19"/>
  <c r="DO21" s="1"/>
  <c r="DO23" s="1"/>
  <c r="DO25" s="1"/>
  <c r="DO27" s="1"/>
  <c r="DO29" s="1"/>
  <c r="DO31" s="1"/>
  <c r="DO33" s="1"/>
  <c r="DO35" s="1"/>
  <c r="DO37" s="1"/>
  <c r="DS19"/>
  <c r="DT19"/>
  <c r="DU19"/>
  <c r="DV19"/>
  <c r="DW19"/>
  <c r="DX19"/>
  <c r="DY19"/>
  <c r="FK19"/>
  <c r="AR20"/>
  <c r="AS20"/>
  <c r="AT20"/>
  <c r="AU20"/>
  <c r="AV20"/>
  <c r="CD20"/>
  <c r="DS20"/>
  <c r="DT20"/>
  <c r="DU20"/>
  <c r="DV20"/>
  <c r="DW20"/>
  <c r="DX20"/>
  <c r="DY20"/>
  <c r="FK20"/>
  <c r="AR21"/>
  <c r="AS21"/>
  <c r="AT21"/>
  <c r="AU21"/>
  <c r="AV21"/>
  <c r="CD21"/>
  <c r="DS21"/>
  <c r="DT21"/>
  <c r="DU21"/>
  <c r="DV21"/>
  <c r="DW21"/>
  <c r="DX21"/>
  <c r="DY21"/>
  <c r="FK21"/>
  <c r="AR22"/>
  <c r="AS22"/>
  <c r="AT22"/>
  <c r="AU22"/>
  <c r="AV22"/>
  <c r="CD22"/>
  <c r="DS22"/>
  <c r="DT22"/>
  <c r="DU22"/>
  <c r="DV22"/>
  <c r="DW22"/>
  <c r="DX22"/>
  <c r="DY22"/>
  <c r="FK22"/>
  <c r="AR23"/>
  <c r="AS23"/>
  <c r="AT23"/>
  <c r="AU23"/>
  <c r="AV23"/>
  <c r="CD23"/>
  <c r="DI23"/>
  <c r="DI25" s="1"/>
  <c r="DI27" s="1"/>
  <c r="DI29" s="1"/>
  <c r="DI31" s="1"/>
  <c r="DI33" s="1"/>
  <c r="DI35" s="1"/>
  <c r="DI37" s="1"/>
  <c r="DS23"/>
  <c r="DT23"/>
  <c r="DU23"/>
  <c r="DV23"/>
  <c r="DW23"/>
  <c r="DX23"/>
  <c r="DY23"/>
  <c r="FK23"/>
  <c r="AR24"/>
  <c r="AS24"/>
  <c r="AT24"/>
  <c r="AU24"/>
  <c r="AV24"/>
  <c r="CD24"/>
  <c r="DS24"/>
  <c r="DT24"/>
  <c r="DU24"/>
  <c r="DV24"/>
  <c r="DW24"/>
  <c r="DX24"/>
  <c r="DY24"/>
  <c r="FK24"/>
  <c r="AR25"/>
  <c r="AS25"/>
  <c r="AT25"/>
  <c r="AU25"/>
  <c r="AV25"/>
  <c r="CD25"/>
  <c r="DS25"/>
  <c r="DT25"/>
  <c r="DU25"/>
  <c r="DV25"/>
  <c r="DW25"/>
  <c r="DX25"/>
  <c r="DY25"/>
  <c r="FK25"/>
  <c r="AR26"/>
  <c r="AS26"/>
  <c r="AT26"/>
  <c r="AU26"/>
  <c r="AV26"/>
  <c r="CD26"/>
  <c r="DS26"/>
  <c r="DT26"/>
  <c r="DU26"/>
  <c r="DV26"/>
  <c r="DW26"/>
  <c r="DX26"/>
  <c r="DY26"/>
  <c r="FK26"/>
  <c r="AR27"/>
  <c r="AS27"/>
  <c r="AT27"/>
  <c r="AU27"/>
  <c r="AV27"/>
  <c r="CD27"/>
  <c r="DS27"/>
  <c r="DT27"/>
  <c r="DU27"/>
  <c r="DV27"/>
  <c r="DW27"/>
  <c r="DX27"/>
  <c r="DY27"/>
  <c r="FK27"/>
  <c r="AR28"/>
  <c r="AS28"/>
  <c r="AT28"/>
  <c r="AU28"/>
  <c r="AV28"/>
  <c r="CD28"/>
  <c r="DS28"/>
  <c r="DT28"/>
  <c r="DU28"/>
  <c r="DV28"/>
  <c r="DW28"/>
  <c r="DX28"/>
  <c r="DY28"/>
  <c r="FK28"/>
  <c r="AR29"/>
  <c r="AS29"/>
  <c r="AT29"/>
  <c r="AU29"/>
  <c r="AV29"/>
  <c r="CD29"/>
  <c r="DS29"/>
  <c r="DT29"/>
  <c r="DU29"/>
  <c r="DV29"/>
  <c r="DW29"/>
  <c r="DX29"/>
  <c r="DY29"/>
  <c r="FK29"/>
  <c r="AR30"/>
  <c r="AS30"/>
  <c r="AT30"/>
  <c r="AU30"/>
  <c r="AV30"/>
  <c r="CD30"/>
  <c r="DS30"/>
  <c r="DT30"/>
  <c r="DU30"/>
  <c r="DV30"/>
  <c r="DW30"/>
  <c r="DX30"/>
  <c r="DY30"/>
  <c r="FK30"/>
  <c r="AR31"/>
  <c r="AS31"/>
  <c r="AT31"/>
  <c r="AU31"/>
  <c r="AV31"/>
  <c r="CD31"/>
  <c r="DM31"/>
  <c r="DM33" s="1"/>
  <c r="DM35" s="1"/>
  <c r="DM37" s="1"/>
  <c r="DS31"/>
  <c r="DT31"/>
  <c r="DU31"/>
  <c r="DV31"/>
  <c r="DW31"/>
  <c r="DX31"/>
  <c r="DY31"/>
  <c r="FK31"/>
  <c r="AR32"/>
  <c r="AS32"/>
  <c r="AT32"/>
  <c r="AU32"/>
  <c r="AV32"/>
  <c r="CD32"/>
  <c r="DS32"/>
  <c r="DT32"/>
  <c r="DU32"/>
  <c r="DV32"/>
  <c r="DW32"/>
  <c r="DX32"/>
  <c r="DY32"/>
  <c r="FK32"/>
  <c r="AR33"/>
  <c r="AS33"/>
  <c r="AT33"/>
  <c r="AU33"/>
  <c r="AV33"/>
  <c r="CD33"/>
  <c r="DS33"/>
  <c r="DT33"/>
  <c r="DU33"/>
  <c r="DV33"/>
  <c r="DW33"/>
  <c r="DX33"/>
  <c r="DY33"/>
  <c r="FK33"/>
  <c r="AR34"/>
  <c r="AS34"/>
  <c r="AT34"/>
  <c r="AU34"/>
  <c r="AV34"/>
  <c r="CD34"/>
  <c r="DS34"/>
  <c r="DT34"/>
  <c r="DU34"/>
  <c r="DV34"/>
  <c r="DW34"/>
  <c r="DX34"/>
  <c r="DY34"/>
  <c r="FK34"/>
  <c r="AR35"/>
  <c r="AS35"/>
  <c r="AT35"/>
  <c r="AU35"/>
  <c r="AV35"/>
  <c r="CD35"/>
  <c r="DS35"/>
  <c r="DT35"/>
  <c r="DU35"/>
  <c r="DV35"/>
  <c r="DW35"/>
  <c r="DX35"/>
  <c r="DY35"/>
  <c r="FK35"/>
  <c r="AR36"/>
  <c r="AS36"/>
  <c r="AT36"/>
  <c r="AU36"/>
  <c r="AV36"/>
  <c r="CD36"/>
  <c r="DS36"/>
  <c r="DT36"/>
  <c r="DU36"/>
  <c r="DV36"/>
  <c r="DW36"/>
  <c r="DX36"/>
  <c r="DY36"/>
  <c r="FK36"/>
  <c r="AR37"/>
  <c r="AS37"/>
  <c r="AT37"/>
  <c r="AU37"/>
  <c r="AV37"/>
  <c r="CD37"/>
  <c r="CW37"/>
  <c r="DS37"/>
  <c r="DT37"/>
  <c r="DU37"/>
  <c r="DV37"/>
  <c r="DW37"/>
  <c r="DX37"/>
  <c r="DY37"/>
  <c r="FK37"/>
  <c r="CD9" i="76"/>
  <c r="CL9"/>
  <c r="CL11" s="1"/>
  <c r="CM9"/>
  <c r="CM11" s="1"/>
  <c r="CN9"/>
  <c r="CO9"/>
  <c r="CP9"/>
  <c r="CQ9"/>
  <c r="CQ11" s="1"/>
  <c r="CQ13" s="1"/>
  <c r="CR9"/>
  <c r="CR11" s="1"/>
  <c r="CR13" s="1"/>
  <c r="CR15" s="1"/>
  <c r="CR17" s="1"/>
  <c r="CR19" s="1"/>
  <c r="CR21" s="1"/>
  <c r="CR23" s="1"/>
  <c r="CR25" s="1"/>
  <c r="CR27" s="1"/>
  <c r="CR29" s="1"/>
  <c r="CR31" s="1"/>
  <c r="CR33" s="1"/>
  <c r="CR35" s="1"/>
  <c r="CR37" s="1"/>
  <c r="CS9"/>
  <c r="CT9"/>
  <c r="CU9"/>
  <c r="CU11" s="1"/>
  <c r="CU13" s="1"/>
  <c r="CU15" s="1"/>
  <c r="CU17" s="1"/>
  <c r="CV9"/>
  <c r="CV11" s="1"/>
  <c r="CV13" s="1"/>
  <c r="CV15" s="1"/>
  <c r="CV17" s="1"/>
  <c r="CV19" s="1"/>
  <c r="CV21" s="1"/>
  <c r="CV23" s="1"/>
  <c r="CV25" s="1"/>
  <c r="CV27" s="1"/>
  <c r="CV29" s="1"/>
  <c r="CV31" s="1"/>
  <c r="CV33" s="1"/>
  <c r="CV35" s="1"/>
  <c r="CV37" s="1"/>
  <c r="CW9"/>
  <c r="CX9"/>
  <c r="CY9"/>
  <c r="CZ9"/>
  <c r="CZ11" s="1"/>
  <c r="CZ13" s="1"/>
  <c r="CZ15" s="1"/>
  <c r="CZ17" s="1"/>
  <c r="CZ19" s="1"/>
  <c r="CZ21" s="1"/>
  <c r="CZ23" s="1"/>
  <c r="CZ25" s="1"/>
  <c r="CZ27" s="1"/>
  <c r="CZ29" s="1"/>
  <c r="CZ31" s="1"/>
  <c r="CZ33" s="1"/>
  <c r="CZ35" s="1"/>
  <c r="CZ37" s="1"/>
  <c r="DA9"/>
  <c r="DB9"/>
  <c r="DB11" s="1"/>
  <c r="DB13" s="1"/>
  <c r="DB15" s="1"/>
  <c r="DB17" s="1"/>
  <c r="DB19" s="1"/>
  <c r="DB21" s="1"/>
  <c r="DB23" s="1"/>
  <c r="DB25" s="1"/>
  <c r="DB27" s="1"/>
  <c r="DB29" s="1"/>
  <c r="DC9"/>
  <c r="DC11" s="1"/>
  <c r="DC13" s="1"/>
  <c r="DC15" s="1"/>
  <c r="DC17" s="1"/>
  <c r="DC19" s="1"/>
  <c r="DC21" s="1"/>
  <c r="DC23" s="1"/>
  <c r="DC25" s="1"/>
  <c r="DD9"/>
  <c r="DD11" s="1"/>
  <c r="DD13" s="1"/>
  <c r="DD15" s="1"/>
  <c r="DE9"/>
  <c r="DF9"/>
  <c r="DG9"/>
  <c r="DG11" s="1"/>
  <c r="DG13" s="1"/>
  <c r="DH9"/>
  <c r="DH11" s="1"/>
  <c r="DH13" s="1"/>
  <c r="DI9"/>
  <c r="DJ9"/>
  <c r="DJ11" s="1"/>
  <c r="DJ13" s="1"/>
  <c r="DJ15" s="1"/>
  <c r="DJ17" s="1"/>
  <c r="DJ19" s="1"/>
  <c r="DJ21" s="1"/>
  <c r="DJ23" s="1"/>
  <c r="DJ25" s="1"/>
  <c r="DJ27" s="1"/>
  <c r="DJ29" s="1"/>
  <c r="DJ31" s="1"/>
  <c r="DJ33" s="1"/>
  <c r="DJ35" s="1"/>
  <c r="DJ37" s="1"/>
  <c r="DK9"/>
  <c r="DL9"/>
  <c r="DL11" s="1"/>
  <c r="DL13" s="1"/>
  <c r="DL15" s="1"/>
  <c r="DL17" s="1"/>
  <c r="DL19" s="1"/>
  <c r="DL21" s="1"/>
  <c r="DL23" s="1"/>
  <c r="DL25" s="1"/>
  <c r="DL27" s="1"/>
  <c r="DL29" s="1"/>
  <c r="DL31" s="1"/>
  <c r="DL33" s="1"/>
  <c r="DL35" s="1"/>
  <c r="DL37" s="1"/>
  <c r="DM9"/>
  <c r="DN9"/>
  <c r="DO9"/>
  <c r="DO11" s="1"/>
  <c r="DP9"/>
  <c r="DP11" s="1"/>
  <c r="DP13" s="1"/>
  <c r="DP15" s="1"/>
  <c r="DP17" s="1"/>
  <c r="DP19" s="1"/>
  <c r="DP21" s="1"/>
  <c r="DP23" s="1"/>
  <c r="DP25" s="1"/>
  <c r="DP27" s="1"/>
  <c r="DP29" s="1"/>
  <c r="DP31" s="1"/>
  <c r="DP33" s="1"/>
  <c r="DP35" s="1"/>
  <c r="DP37" s="1"/>
  <c r="DS9"/>
  <c r="DT9"/>
  <c r="DU9"/>
  <c r="DV9"/>
  <c r="DW9"/>
  <c r="DX9"/>
  <c r="DY9"/>
  <c r="FK9"/>
  <c r="AR10"/>
  <c r="AS10"/>
  <c r="AT10"/>
  <c r="AU10"/>
  <c r="AV10"/>
  <c r="CD10"/>
  <c r="DS10"/>
  <c r="DT10"/>
  <c r="DU10"/>
  <c r="DV10"/>
  <c r="DW10"/>
  <c r="DX10"/>
  <c r="DY10"/>
  <c r="FK10"/>
  <c r="AR11"/>
  <c r="AS11"/>
  <c r="AT11"/>
  <c r="AU11"/>
  <c r="AV11"/>
  <c r="CD11"/>
  <c r="CO11"/>
  <c r="CO13" s="1"/>
  <c r="CO15" s="1"/>
  <c r="CO17" s="1"/>
  <c r="CO19" s="1"/>
  <c r="CO21" s="1"/>
  <c r="CO23" s="1"/>
  <c r="CO25" s="1"/>
  <c r="CO27" s="1"/>
  <c r="CO29" s="1"/>
  <c r="CP11"/>
  <c r="CP13" s="1"/>
  <c r="CP15" s="1"/>
  <c r="CP17" s="1"/>
  <c r="CP19" s="1"/>
  <c r="CP21" s="1"/>
  <c r="CP23" s="1"/>
  <c r="CP25" s="1"/>
  <c r="CP27" s="1"/>
  <c r="CP29" s="1"/>
  <c r="CP31" s="1"/>
  <c r="CP33" s="1"/>
  <c r="CP35" s="1"/>
  <c r="CP37" s="1"/>
  <c r="CS11"/>
  <c r="CT11"/>
  <c r="CT13" s="1"/>
  <c r="CT15" s="1"/>
  <c r="CT17" s="1"/>
  <c r="CT19" s="1"/>
  <c r="CT21" s="1"/>
  <c r="CT23" s="1"/>
  <c r="CT25" s="1"/>
  <c r="CT27" s="1"/>
  <c r="CT29" s="1"/>
  <c r="CT31" s="1"/>
  <c r="CT33" s="1"/>
  <c r="CT35" s="1"/>
  <c r="CT37" s="1"/>
  <c r="CW11"/>
  <c r="CX11"/>
  <c r="CX13" s="1"/>
  <c r="CX15" s="1"/>
  <c r="CX17" s="1"/>
  <c r="CX19" s="1"/>
  <c r="CX21" s="1"/>
  <c r="CX23" s="1"/>
  <c r="CX25" s="1"/>
  <c r="CX27" s="1"/>
  <c r="CX29" s="1"/>
  <c r="CX31" s="1"/>
  <c r="CX33" s="1"/>
  <c r="CX35" s="1"/>
  <c r="CX37" s="1"/>
  <c r="CY11"/>
  <c r="CY13" s="1"/>
  <c r="DA11"/>
  <c r="DA13" s="1"/>
  <c r="DA15" s="1"/>
  <c r="DA17" s="1"/>
  <c r="DA19" s="1"/>
  <c r="DA21" s="1"/>
  <c r="DA23" s="1"/>
  <c r="DA25" s="1"/>
  <c r="DA27" s="1"/>
  <c r="DA29" s="1"/>
  <c r="DA31" s="1"/>
  <c r="DA33" s="1"/>
  <c r="DA35" s="1"/>
  <c r="DA37" s="1"/>
  <c r="DE11"/>
  <c r="DE13" s="1"/>
  <c r="DE15" s="1"/>
  <c r="DE17" s="1"/>
  <c r="DE19" s="1"/>
  <c r="DE21" s="1"/>
  <c r="DE23" s="1"/>
  <c r="DE25" s="1"/>
  <c r="DE27" s="1"/>
  <c r="DE29" s="1"/>
  <c r="DE31" s="1"/>
  <c r="DE33" s="1"/>
  <c r="DE35" s="1"/>
  <c r="DE37" s="1"/>
  <c r="DF11"/>
  <c r="DF13" s="1"/>
  <c r="DF15" s="1"/>
  <c r="DF17" s="1"/>
  <c r="DF19" s="1"/>
  <c r="DF21" s="1"/>
  <c r="DF23" s="1"/>
  <c r="DF25" s="1"/>
  <c r="DF27" s="1"/>
  <c r="DF29" s="1"/>
  <c r="DF31" s="1"/>
  <c r="DF33" s="1"/>
  <c r="DF35" s="1"/>
  <c r="DF37" s="1"/>
  <c r="DI11"/>
  <c r="DK11"/>
  <c r="DK13" s="1"/>
  <c r="DK15" s="1"/>
  <c r="DK17" s="1"/>
  <c r="DK19" s="1"/>
  <c r="DK21" s="1"/>
  <c r="DK23" s="1"/>
  <c r="DK25" s="1"/>
  <c r="DK27" s="1"/>
  <c r="DK29" s="1"/>
  <c r="DK31" s="1"/>
  <c r="DK33" s="1"/>
  <c r="DK35" s="1"/>
  <c r="DK37" s="1"/>
  <c r="DM11"/>
  <c r="DM13" s="1"/>
  <c r="DN11"/>
  <c r="DS11"/>
  <c r="DT11"/>
  <c r="DU11"/>
  <c r="DV11"/>
  <c r="DW11"/>
  <c r="DX11"/>
  <c r="DY11"/>
  <c r="FK11"/>
  <c r="AR12"/>
  <c r="AS12"/>
  <c r="AT12"/>
  <c r="AU12"/>
  <c r="AV12"/>
  <c r="CD12"/>
  <c r="DS12"/>
  <c r="DT12"/>
  <c r="DU12"/>
  <c r="DV12"/>
  <c r="DW12"/>
  <c r="DX12"/>
  <c r="DY12"/>
  <c r="FK12"/>
  <c r="AR13"/>
  <c r="AS13"/>
  <c r="AT13"/>
  <c r="AU13"/>
  <c r="AV13"/>
  <c r="CD13"/>
  <c r="CM13"/>
  <c r="CM15" s="1"/>
  <c r="CM17" s="1"/>
  <c r="CM19" s="1"/>
  <c r="CM21" s="1"/>
  <c r="CM23" s="1"/>
  <c r="CM25" s="1"/>
  <c r="CM27" s="1"/>
  <c r="CM29" s="1"/>
  <c r="CM31" s="1"/>
  <c r="CM33" s="1"/>
  <c r="CM35" s="1"/>
  <c r="CM37" s="1"/>
  <c r="CS13"/>
  <c r="CS15" s="1"/>
  <c r="CS17" s="1"/>
  <c r="CS19" s="1"/>
  <c r="CS21" s="1"/>
  <c r="CW13"/>
  <c r="CW15" s="1"/>
  <c r="CW17" s="1"/>
  <c r="CW19" s="1"/>
  <c r="CW21" s="1"/>
  <c r="CW23" s="1"/>
  <c r="CW25" s="1"/>
  <c r="CW27" s="1"/>
  <c r="CW29" s="1"/>
  <c r="CW31" s="1"/>
  <c r="CW33" s="1"/>
  <c r="CW35" s="1"/>
  <c r="CW37" s="1"/>
  <c r="DI13"/>
  <c r="DI15" s="1"/>
  <c r="DI17" s="1"/>
  <c r="DI19" s="1"/>
  <c r="DI21" s="1"/>
  <c r="DI23" s="1"/>
  <c r="DI25" s="1"/>
  <c r="DI27" s="1"/>
  <c r="DI29" s="1"/>
  <c r="DI31" s="1"/>
  <c r="DI33" s="1"/>
  <c r="DI35" s="1"/>
  <c r="DI37" s="1"/>
  <c r="DN13"/>
  <c r="DN15" s="1"/>
  <c r="DN17" s="1"/>
  <c r="DN19" s="1"/>
  <c r="DN21" s="1"/>
  <c r="DN23" s="1"/>
  <c r="DN25" s="1"/>
  <c r="DN27" s="1"/>
  <c r="DN29" s="1"/>
  <c r="DN31" s="1"/>
  <c r="DN33" s="1"/>
  <c r="DN35" s="1"/>
  <c r="DN37" s="1"/>
  <c r="DO13"/>
  <c r="DS13"/>
  <c r="DT13"/>
  <c r="DU13"/>
  <c r="DV13"/>
  <c r="DW13"/>
  <c r="DX13"/>
  <c r="DY13"/>
  <c r="FK13"/>
  <c r="AR14"/>
  <c r="AS14"/>
  <c r="AT14"/>
  <c r="AU14"/>
  <c r="AV14"/>
  <c r="CD14"/>
  <c r="DS14"/>
  <c r="DT14"/>
  <c r="DU14"/>
  <c r="DV14"/>
  <c r="DW14"/>
  <c r="DX14"/>
  <c r="DY14"/>
  <c r="FK14"/>
  <c r="AR15"/>
  <c r="AS15"/>
  <c r="AT15"/>
  <c r="AU15"/>
  <c r="AV15"/>
  <c r="CD15"/>
  <c r="CQ15"/>
  <c r="CQ17" s="1"/>
  <c r="CQ19" s="1"/>
  <c r="CQ21" s="1"/>
  <c r="CQ23" s="1"/>
  <c r="CQ25" s="1"/>
  <c r="CQ27" s="1"/>
  <c r="CQ29" s="1"/>
  <c r="CQ31" s="1"/>
  <c r="CQ33" s="1"/>
  <c r="CQ35" s="1"/>
  <c r="CQ37" s="1"/>
  <c r="CY15"/>
  <c r="CY17" s="1"/>
  <c r="CY19" s="1"/>
  <c r="CY21" s="1"/>
  <c r="CY23" s="1"/>
  <c r="CY25" s="1"/>
  <c r="CY27" s="1"/>
  <c r="CY29" s="1"/>
  <c r="CY31" s="1"/>
  <c r="CY33" s="1"/>
  <c r="CY35" s="1"/>
  <c r="CY37" s="1"/>
  <c r="DG15"/>
  <c r="DH15"/>
  <c r="DH17" s="1"/>
  <c r="DH19" s="1"/>
  <c r="DH21" s="1"/>
  <c r="DH23" s="1"/>
  <c r="DH25" s="1"/>
  <c r="DH27" s="1"/>
  <c r="DH29" s="1"/>
  <c r="DH31" s="1"/>
  <c r="DH33" s="1"/>
  <c r="DH35" s="1"/>
  <c r="DH37" s="1"/>
  <c r="DM15"/>
  <c r="DM17" s="1"/>
  <c r="DM19" s="1"/>
  <c r="DM21" s="1"/>
  <c r="DM23" s="1"/>
  <c r="DM25" s="1"/>
  <c r="DM27" s="1"/>
  <c r="DM29" s="1"/>
  <c r="DM31" s="1"/>
  <c r="DM33" s="1"/>
  <c r="DM35" s="1"/>
  <c r="DM37" s="1"/>
  <c r="DO15"/>
  <c r="DS15"/>
  <c r="DT15"/>
  <c r="DU15"/>
  <c r="DV15"/>
  <c r="DW15"/>
  <c r="DX15"/>
  <c r="DY15"/>
  <c r="FK15"/>
  <c r="AR16"/>
  <c r="AS16"/>
  <c r="AT16"/>
  <c r="AU16"/>
  <c r="AV16"/>
  <c r="CD16"/>
  <c r="DS16"/>
  <c r="DT16"/>
  <c r="DU16"/>
  <c r="DV16"/>
  <c r="DW16"/>
  <c r="DX16"/>
  <c r="DY16"/>
  <c r="FK16"/>
  <c r="AR17"/>
  <c r="AS17"/>
  <c r="AT17"/>
  <c r="AU17"/>
  <c r="AV17"/>
  <c r="CD17"/>
  <c r="DD17"/>
  <c r="DD19" s="1"/>
  <c r="DD21" s="1"/>
  <c r="DD23" s="1"/>
  <c r="DD25" s="1"/>
  <c r="DD27" s="1"/>
  <c r="DD29" s="1"/>
  <c r="DD31" s="1"/>
  <c r="DD33" s="1"/>
  <c r="DD35" s="1"/>
  <c r="DD37" s="1"/>
  <c r="DG17"/>
  <c r="DO17"/>
  <c r="DO19" s="1"/>
  <c r="DO21" s="1"/>
  <c r="DO23" s="1"/>
  <c r="DO25" s="1"/>
  <c r="DO27" s="1"/>
  <c r="DO29" s="1"/>
  <c r="DO31" s="1"/>
  <c r="DO33" s="1"/>
  <c r="DO35" s="1"/>
  <c r="DO37" s="1"/>
  <c r="DS17"/>
  <c r="DT17"/>
  <c r="DU17"/>
  <c r="DV17"/>
  <c r="DW17"/>
  <c r="DX17"/>
  <c r="DY17"/>
  <c r="FK17"/>
  <c r="AR18"/>
  <c r="AS18"/>
  <c r="AT18"/>
  <c r="AU18"/>
  <c r="AV18"/>
  <c r="CD18"/>
  <c r="DS18"/>
  <c r="DT18"/>
  <c r="DU18"/>
  <c r="DV18"/>
  <c r="DW18"/>
  <c r="DX18"/>
  <c r="DY18"/>
  <c r="FK18"/>
  <c r="AR19"/>
  <c r="AS19"/>
  <c r="AT19"/>
  <c r="AU19"/>
  <c r="AV19"/>
  <c r="CD19"/>
  <c r="CU19"/>
  <c r="CU21" s="1"/>
  <c r="CU23" s="1"/>
  <c r="CU25" s="1"/>
  <c r="CU27" s="1"/>
  <c r="DG19"/>
  <c r="DG21" s="1"/>
  <c r="DG23" s="1"/>
  <c r="DG25" s="1"/>
  <c r="DG27" s="1"/>
  <c r="DG29" s="1"/>
  <c r="DG31" s="1"/>
  <c r="DG33" s="1"/>
  <c r="DG35" s="1"/>
  <c r="DG37" s="1"/>
  <c r="DS19"/>
  <c r="DT19"/>
  <c r="DU19"/>
  <c r="DV19"/>
  <c r="DW19"/>
  <c r="DX19"/>
  <c r="DY19"/>
  <c r="FK19"/>
  <c r="AR20"/>
  <c r="AS20"/>
  <c r="AT20"/>
  <c r="AU20"/>
  <c r="AV20"/>
  <c r="CD20"/>
  <c r="DS20"/>
  <c r="DT20"/>
  <c r="DU20"/>
  <c r="DV20"/>
  <c r="DW20"/>
  <c r="DX20"/>
  <c r="DY20"/>
  <c r="FK20"/>
  <c r="AR21"/>
  <c r="AS21"/>
  <c r="AT21"/>
  <c r="AU21"/>
  <c r="AV21"/>
  <c r="CD21"/>
  <c r="DS21"/>
  <c r="DT21"/>
  <c r="DU21"/>
  <c r="DV21"/>
  <c r="DW21"/>
  <c r="DX21"/>
  <c r="DY21"/>
  <c r="FK21"/>
  <c r="AR22"/>
  <c r="AS22"/>
  <c r="AT22"/>
  <c r="AU22"/>
  <c r="AV22"/>
  <c r="CD22"/>
  <c r="DS22"/>
  <c r="DT22"/>
  <c r="DU22"/>
  <c r="DV22"/>
  <c r="DW22"/>
  <c r="DX22"/>
  <c r="DY22"/>
  <c r="FK22"/>
  <c r="AR23"/>
  <c r="AS23"/>
  <c r="AT23"/>
  <c r="AU23"/>
  <c r="AV23"/>
  <c r="CD23"/>
  <c r="CS23"/>
  <c r="CS25" s="1"/>
  <c r="CS27" s="1"/>
  <c r="CS29" s="1"/>
  <c r="CS31" s="1"/>
  <c r="CS33" s="1"/>
  <c r="CS35" s="1"/>
  <c r="CS37" s="1"/>
  <c r="DS23"/>
  <c r="DT23"/>
  <c r="DU23"/>
  <c r="DV23"/>
  <c r="DW23"/>
  <c r="DX23"/>
  <c r="DY23"/>
  <c r="FK23"/>
  <c r="AR24"/>
  <c r="AS24"/>
  <c r="AT24"/>
  <c r="AU24"/>
  <c r="AV24"/>
  <c r="CD24"/>
  <c r="DS24"/>
  <c r="DT24"/>
  <c r="DU24"/>
  <c r="DV24"/>
  <c r="DW24"/>
  <c r="DX24"/>
  <c r="DY24"/>
  <c r="FK24"/>
  <c r="AR25"/>
  <c r="AS25"/>
  <c r="AT25"/>
  <c r="AU25"/>
  <c r="AV25"/>
  <c r="CD25"/>
  <c r="DS25"/>
  <c r="DT25"/>
  <c r="DU25"/>
  <c r="DV25"/>
  <c r="DW25"/>
  <c r="DX25"/>
  <c r="DY25"/>
  <c r="FK25"/>
  <c r="AR26"/>
  <c r="AS26"/>
  <c r="AT26"/>
  <c r="AU26"/>
  <c r="AV26"/>
  <c r="CD26"/>
  <c r="DS26"/>
  <c r="DT26"/>
  <c r="DU26"/>
  <c r="DV26"/>
  <c r="DW26"/>
  <c r="DX26"/>
  <c r="DY26"/>
  <c r="FK26"/>
  <c r="AR27"/>
  <c r="AS27"/>
  <c r="AT27"/>
  <c r="AU27"/>
  <c r="AV27"/>
  <c r="CD27"/>
  <c r="DC27"/>
  <c r="DC29" s="1"/>
  <c r="DC31" s="1"/>
  <c r="DC33" s="1"/>
  <c r="DC35" s="1"/>
  <c r="DC37" s="1"/>
  <c r="DS27"/>
  <c r="DT27"/>
  <c r="DU27"/>
  <c r="DV27"/>
  <c r="DW27"/>
  <c r="DX27"/>
  <c r="DY27"/>
  <c r="FK27"/>
  <c r="AR28"/>
  <c r="AS28"/>
  <c r="AT28"/>
  <c r="AU28"/>
  <c r="AV28"/>
  <c r="CD28"/>
  <c r="DS28"/>
  <c r="DT28"/>
  <c r="DU28"/>
  <c r="DV28"/>
  <c r="DW28"/>
  <c r="DX28"/>
  <c r="DY28"/>
  <c r="FK28"/>
  <c r="AR29"/>
  <c r="AS29"/>
  <c r="AT29"/>
  <c r="AU29"/>
  <c r="AV29"/>
  <c r="CD29"/>
  <c r="CU29"/>
  <c r="CU31" s="1"/>
  <c r="CU33" s="1"/>
  <c r="CU35" s="1"/>
  <c r="CU37" s="1"/>
  <c r="DS29"/>
  <c r="DT29"/>
  <c r="DU29"/>
  <c r="DV29"/>
  <c r="DW29"/>
  <c r="DX29"/>
  <c r="DY29"/>
  <c r="FK29"/>
  <c r="AR30"/>
  <c r="AS30"/>
  <c r="AT30"/>
  <c r="AU30"/>
  <c r="AV30"/>
  <c r="CD30"/>
  <c r="DS30"/>
  <c r="DT30"/>
  <c r="DU30"/>
  <c r="DV30"/>
  <c r="DW30"/>
  <c r="DX30"/>
  <c r="DY30"/>
  <c r="FK30"/>
  <c r="AR31"/>
  <c r="AS31"/>
  <c r="AT31"/>
  <c r="AU31"/>
  <c r="AV31"/>
  <c r="CD31"/>
  <c r="CO31"/>
  <c r="CO33" s="1"/>
  <c r="CO35" s="1"/>
  <c r="CO37" s="1"/>
  <c r="DB31"/>
  <c r="DB33" s="1"/>
  <c r="DB35" s="1"/>
  <c r="DB37" s="1"/>
  <c r="DS31"/>
  <c r="DT31"/>
  <c r="DU31"/>
  <c r="DV31"/>
  <c r="DW31"/>
  <c r="DX31"/>
  <c r="DY31"/>
  <c r="FK31"/>
  <c r="AR32"/>
  <c r="AS32"/>
  <c r="AT32"/>
  <c r="AU32"/>
  <c r="AV32"/>
  <c r="CD32"/>
  <c r="DS32"/>
  <c r="DT32"/>
  <c r="DU32"/>
  <c r="DV32"/>
  <c r="DW32"/>
  <c r="DX32"/>
  <c r="DY32"/>
  <c r="FK32"/>
  <c r="AR33"/>
  <c r="AS33"/>
  <c r="AT33"/>
  <c r="AU33"/>
  <c r="AV33"/>
  <c r="CD33"/>
  <c r="DS33"/>
  <c r="DT33"/>
  <c r="DU33"/>
  <c r="DV33"/>
  <c r="DW33"/>
  <c r="DX33"/>
  <c r="DY33"/>
  <c r="FK33"/>
  <c r="AR34"/>
  <c r="AS34"/>
  <c r="AT34"/>
  <c r="AU34"/>
  <c r="AV34"/>
  <c r="CD34"/>
  <c r="DS34"/>
  <c r="DT34"/>
  <c r="DU34"/>
  <c r="DV34"/>
  <c r="DW34"/>
  <c r="DX34"/>
  <c r="DY34"/>
  <c r="FK34"/>
  <c r="AR35"/>
  <c r="AS35"/>
  <c r="AT35"/>
  <c r="AU35"/>
  <c r="AV35"/>
  <c r="CD35"/>
  <c r="DS35"/>
  <c r="DT35"/>
  <c r="DU35"/>
  <c r="DV35"/>
  <c r="DW35"/>
  <c r="DX35"/>
  <c r="DY35"/>
  <c r="FK35"/>
  <c r="AR36"/>
  <c r="AS36"/>
  <c r="AT36"/>
  <c r="AU36"/>
  <c r="AV36"/>
  <c r="CD36"/>
  <c r="DS36"/>
  <c r="DT36"/>
  <c r="DU36"/>
  <c r="DV36"/>
  <c r="DW36"/>
  <c r="DX36"/>
  <c r="DY36"/>
  <c r="FK36"/>
  <c r="AR37"/>
  <c r="AS37"/>
  <c r="AT37"/>
  <c r="AU37"/>
  <c r="AV37"/>
  <c r="CD37"/>
  <c r="DS37"/>
  <c r="DT37"/>
  <c r="DU37"/>
  <c r="DV37"/>
  <c r="DW37"/>
  <c r="DX37"/>
  <c r="DY37"/>
  <c r="FK37"/>
  <c r="CD9" i="75"/>
  <c r="CL9"/>
  <c r="CL11" s="1"/>
  <c r="CL13" s="1"/>
  <c r="CL15" s="1"/>
  <c r="CL17" s="1"/>
  <c r="CL19" s="1"/>
  <c r="CL21" s="1"/>
  <c r="CL23" s="1"/>
  <c r="CL25" s="1"/>
  <c r="CL27" s="1"/>
  <c r="CM9"/>
  <c r="CM11" s="1"/>
  <c r="CM13" s="1"/>
  <c r="CM15" s="1"/>
  <c r="CN9"/>
  <c r="CO9"/>
  <c r="CP9"/>
  <c r="CP11" s="1"/>
  <c r="CP13" s="1"/>
  <c r="CP15" s="1"/>
  <c r="CP17" s="1"/>
  <c r="CP19" s="1"/>
  <c r="CP21" s="1"/>
  <c r="CP23" s="1"/>
  <c r="CP25" s="1"/>
  <c r="CP27" s="1"/>
  <c r="CP29" s="1"/>
  <c r="CP31" s="1"/>
  <c r="CP33" s="1"/>
  <c r="CP35" s="1"/>
  <c r="CP37" s="1"/>
  <c r="CQ9"/>
  <c r="CQ11" s="1"/>
  <c r="CR9"/>
  <c r="CR11" s="1"/>
  <c r="CR13" s="1"/>
  <c r="CR15" s="1"/>
  <c r="CR17" s="1"/>
  <c r="CR19" s="1"/>
  <c r="CR21" s="1"/>
  <c r="CR23" s="1"/>
  <c r="CR25" s="1"/>
  <c r="CR27" s="1"/>
  <c r="CR29" s="1"/>
  <c r="CR31" s="1"/>
  <c r="CR33" s="1"/>
  <c r="CR35" s="1"/>
  <c r="CR37" s="1"/>
  <c r="CS9"/>
  <c r="CT9"/>
  <c r="CT11" s="1"/>
  <c r="CT13" s="1"/>
  <c r="CT15" s="1"/>
  <c r="CT17" s="1"/>
  <c r="CT19" s="1"/>
  <c r="CT21" s="1"/>
  <c r="CT23" s="1"/>
  <c r="CT25" s="1"/>
  <c r="CT27" s="1"/>
  <c r="CT29" s="1"/>
  <c r="CT31" s="1"/>
  <c r="CT33" s="1"/>
  <c r="CT35" s="1"/>
  <c r="CT37" s="1"/>
  <c r="CU9"/>
  <c r="CU11" s="1"/>
  <c r="CU13" s="1"/>
  <c r="CU15" s="1"/>
  <c r="CU17" s="1"/>
  <c r="CU19" s="1"/>
  <c r="CU21" s="1"/>
  <c r="CU23" s="1"/>
  <c r="CU25" s="1"/>
  <c r="CU27" s="1"/>
  <c r="CU29" s="1"/>
  <c r="CU31" s="1"/>
  <c r="CU33" s="1"/>
  <c r="CU35" s="1"/>
  <c r="CU37" s="1"/>
  <c r="CV9"/>
  <c r="CV11" s="1"/>
  <c r="CV13" s="1"/>
  <c r="CV15" s="1"/>
  <c r="CV17" s="1"/>
  <c r="CW9"/>
  <c r="CX9"/>
  <c r="CX11" s="1"/>
  <c r="CX13" s="1"/>
  <c r="CX15" s="1"/>
  <c r="CX17" s="1"/>
  <c r="CX19" s="1"/>
  <c r="CX21" s="1"/>
  <c r="CX23" s="1"/>
  <c r="CX25" s="1"/>
  <c r="CX27" s="1"/>
  <c r="CX29" s="1"/>
  <c r="CX31" s="1"/>
  <c r="CX33" s="1"/>
  <c r="CX35" s="1"/>
  <c r="CX37" s="1"/>
  <c r="CY9"/>
  <c r="CY11" s="1"/>
  <c r="CY13" s="1"/>
  <c r="CY15" s="1"/>
  <c r="CY17" s="1"/>
  <c r="CY19" s="1"/>
  <c r="CY21" s="1"/>
  <c r="CY23" s="1"/>
  <c r="CY25" s="1"/>
  <c r="CY27" s="1"/>
  <c r="CY29" s="1"/>
  <c r="CY31" s="1"/>
  <c r="CY33" s="1"/>
  <c r="CY35" s="1"/>
  <c r="CY37" s="1"/>
  <c r="CZ9"/>
  <c r="CZ11" s="1"/>
  <c r="CZ13" s="1"/>
  <c r="CZ15" s="1"/>
  <c r="CZ17" s="1"/>
  <c r="CZ19" s="1"/>
  <c r="CZ21" s="1"/>
  <c r="CZ23" s="1"/>
  <c r="CZ25" s="1"/>
  <c r="CZ27" s="1"/>
  <c r="CZ29" s="1"/>
  <c r="CZ31" s="1"/>
  <c r="CZ33" s="1"/>
  <c r="CZ35" s="1"/>
  <c r="CZ37" s="1"/>
  <c r="DA9"/>
  <c r="DB9"/>
  <c r="DB11" s="1"/>
  <c r="DB13" s="1"/>
  <c r="DB15" s="1"/>
  <c r="DB17" s="1"/>
  <c r="DB19" s="1"/>
  <c r="DB21" s="1"/>
  <c r="DB23" s="1"/>
  <c r="DB25" s="1"/>
  <c r="DB27" s="1"/>
  <c r="DB29" s="1"/>
  <c r="DB31" s="1"/>
  <c r="DB33" s="1"/>
  <c r="DB35" s="1"/>
  <c r="DB37" s="1"/>
  <c r="DC9"/>
  <c r="DC11" s="1"/>
  <c r="DD9"/>
  <c r="DD11" s="1"/>
  <c r="DD13" s="1"/>
  <c r="DD15" s="1"/>
  <c r="DD17" s="1"/>
  <c r="DD19" s="1"/>
  <c r="DD21" s="1"/>
  <c r="DD23" s="1"/>
  <c r="DD25" s="1"/>
  <c r="DE9"/>
  <c r="DF9"/>
  <c r="DF11" s="1"/>
  <c r="DF13" s="1"/>
  <c r="DF15" s="1"/>
  <c r="DF17" s="1"/>
  <c r="DF19" s="1"/>
  <c r="DF21" s="1"/>
  <c r="DF23" s="1"/>
  <c r="DF25" s="1"/>
  <c r="DF27" s="1"/>
  <c r="DF29" s="1"/>
  <c r="DF31" s="1"/>
  <c r="DF33" s="1"/>
  <c r="DF35" s="1"/>
  <c r="DF37" s="1"/>
  <c r="DG9"/>
  <c r="DG11" s="1"/>
  <c r="DH9"/>
  <c r="DH11" s="1"/>
  <c r="DH13" s="1"/>
  <c r="DH15" s="1"/>
  <c r="DH17" s="1"/>
  <c r="DH19" s="1"/>
  <c r="DH21" s="1"/>
  <c r="DH23" s="1"/>
  <c r="DH25" s="1"/>
  <c r="DH27" s="1"/>
  <c r="DH29" s="1"/>
  <c r="DH31" s="1"/>
  <c r="DH33" s="1"/>
  <c r="DH35" s="1"/>
  <c r="DH37" s="1"/>
  <c r="DI9"/>
  <c r="DJ9"/>
  <c r="DJ11" s="1"/>
  <c r="DJ13" s="1"/>
  <c r="DJ15" s="1"/>
  <c r="DJ17" s="1"/>
  <c r="DJ19" s="1"/>
  <c r="DJ21" s="1"/>
  <c r="DJ23" s="1"/>
  <c r="DJ25" s="1"/>
  <c r="DJ27" s="1"/>
  <c r="DJ29" s="1"/>
  <c r="DJ31" s="1"/>
  <c r="DJ33" s="1"/>
  <c r="DJ35" s="1"/>
  <c r="DJ37" s="1"/>
  <c r="DK9"/>
  <c r="DL9"/>
  <c r="DL11" s="1"/>
  <c r="DL13" s="1"/>
  <c r="DL15" s="1"/>
  <c r="DL17" s="1"/>
  <c r="DM9"/>
  <c r="DN9"/>
  <c r="DN11" s="1"/>
  <c r="DN13" s="1"/>
  <c r="DN15" s="1"/>
  <c r="DN17" s="1"/>
  <c r="DN19" s="1"/>
  <c r="DN21" s="1"/>
  <c r="DN23" s="1"/>
  <c r="DN25" s="1"/>
  <c r="DN27" s="1"/>
  <c r="DN29" s="1"/>
  <c r="DN31" s="1"/>
  <c r="DN33" s="1"/>
  <c r="DN35" s="1"/>
  <c r="DN37" s="1"/>
  <c r="DO9"/>
  <c r="DO11" s="1"/>
  <c r="DO13" s="1"/>
  <c r="DO15" s="1"/>
  <c r="DO17" s="1"/>
  <c r="DO19" s="1"/>
  <c r="DO21" s="1"/>
  <c r="DO23" s="1"/>
  <c r="DO25" s="1"/>
  <c r="DO27" s="1"/>
  <c r="DO29" s="1"/>
  <c r="DO31" s="1"/>
  <c r="DO33" s="1"/>
  <c r="DO35" s="1"/>
  <c r="DO37" s="1"/>
  <c r="DR9"/>
  <c r="DS9"/>
  <c r="DT9"/>
  <c r="DU9"/>
  <c r="DV9"/>
  <c r="DW9"/>
  <c r="DX9"/>
  <c r="FI9"/>
  <c r="AR10"/>
  <c r="AS10"/>
  <c r="AT10"/>
  <c r="AU10"/>
  <c r="AV10"/>
  <c r="CD10"/>
  <c r="DR10"/>
  <c r="DS10"/>
  <c r="DT10"/>
  <c r="DU10"/>
  <c r="DV10"/>
  <c r="DW10"/>
  <c r="DX10"/>
  <c r="FI10"/>
  <c r="AR11"/>
  <c r="AS11"/>
  <c r="AT11"/>
  <c r="AU11"/>
  <c r="AV11"/>
  <c r="CD11"/>
  <c r="CO11"/>
  <c r="CO13" s="1"/>
  <c r="CS11"/>
  <c r="CS13" s="1"/>
  <c r="CS15" s="1"/>
  <c r="CS17" s="1"/>
  <c r="CS19" s="1"/>
  <c r="CS21" s="1"/>
  <c r="CS23" s="1"/>
  <c r="CS25" s="1"/>
  <c r="CS27" s="1"/>
  <c r="CS29" s="1"/>
  <c r="CS31" s="1"/>
  <c r="CS33" s="1"/>
  <c r="CS35" s="1"/>
  <c r="CS37" s="1"/>
  <c r="CW11"/>
  <c r="CW13" s="1"/>
  <c r="CW15" s="1"/>
  <c r="CW17" s="1"/>
  <c r="CW19" s="1"/>
  <c r="CW21" s="1"/>
  <c r="CW23" s="1"/>
  <c r="CW25" s="1"/>
  <c r="CW27" s="1"/>
  <c r="CW29" s="1"/>
  <c r="CW31" s="1"/>
  <c r="CW33" s="1"/>
  <c r="CW35" s="1"/>
  <c r="CW37" s="1"/>
  <c r="DA11"/>
  <c r="DA13" s="1"/>
  <c r="DA15" s="1"/>
  <c r="DA17" s="1"/>
  <c r="DA19" s="1"/>
  <c r="DA21" s="1"/>
  <c r="DA23" s="1"/>
  <c r="DA25" s="1"/>
  <c r="DA27" s="1"/>
  <c r="DA29" s="1"/>
  <c r="DA31" s="1"/>
  <c r="DA33" s="1"/>
  <c r="DA35" s="1"/>
  <c r="DA37" s="1"/>
  <c r="DE11"/>
  <c r="DE13" s="1"/>
  <c r="DE15" s="1"/>
  <c r="DE17" s="1"/>
  <c r="DE19" s="1"/>
  <c r="DE21" s="1"/>
  <c r="DE23" s="1"/>
  <c r="DE25" s="1"/>
  <c r="DE27" s="1"/>
  <c r="DE29" s="1"/>
  <c r="DE31" s="1"/>
  <c r="DE33" s="1"/>
  <c r="DI11"/>
  <c r="DI13" s="1"/>
  <c r="DI15" s="1"/>
  <c r="DI17" s="1"/>
  <c r="DI19" s="1"/>
  <c r="DI21" s="1"/>
  <c r="DI23" s="1"/>
  <c r="DI25" s="1"/>
  <c r="DI27" s="1"/>
  <c r="DI29" s="1"/>
  <c r="DI31" s="1"/>
  <c r="DI33" s="1"/>
  <c r="DI35" s="1"/>
  <c r="DI37" s="1"/>
  <c r="DK11"/>
  <c r="DK13" s="1"/>
  <c r="DK15" s="1"/>
  <c r="DK17" s="1"/>
  <c r="DK19" s="1"/>
  <c r="DK21" s="1"/>
  <c r="DK23" s="1"/>
  <c r="DK25" s="1"/>
  <c r="DK27" s="1"/>
  <c r="DK29" s="1"/>
  <c r="DK31" s="1"/>
  <c r="DK33" s="1"/>
  <c r="DK35" s="1"/>
  <c r="DK37" s="1"/>
  <c r="DM11"/>
  <c r="DM13" s="1"/>
  <c r="DM15" s="1"/>
  <c r="DM17" s="1"/>
  <c r="DM19" s="1"/>
  <c r="DM21" s="1"/>
  <c r="DM23" s="1"/>
  <c r="DM25" s="1"/>
  <c r="DM27" s="1"/>
  <c r="DM29" s="1"/>
  <c r="DM31" s="1"/>
  <c r="DM33" s="1"/>
  <c r="DM35" s="1"/>
  <c r="DM37" s="1"/>
  <c r="DR11"/>
  <c r="DS11"/>
  <c r="DT11"/>
  <c r="DU11"/>
  <c r="DV11"/>
  <c r="DW11"/>
  <c r="DX11"/>
  <c r="FI11"/>
  <c r="AR12"/>
  <c r="AS12"/>
  <c r="AT12"/>
  <c r="AU12"/>
  <c r="AV12"/>
  <c r="CD12"/>
  <c r="DR12"/>
  <c r="DS12"/>
  <c r="DT12"/>
  <c r="DU12"/>
  <c r="DV12"/>
  <c r="DW12"/>
  <c r="DX12"/>
  <c r="FI12"/>
  <c r="AR13"/>
  <c r="AS13"/>
  <c r="AT13"/>
  <c r="AU13"/>
  <c r="AV13"/>
  <c r="CD13"/>
  <c r="CQ13"/>
  <c r="CQ15" s="1"/>
  <c r="CQ17" s="1"/>
  <c r="CQ19" s="1"/>
  <c r="CQ21" s="1"/>
  <c r="CQ23" s="1"/>
  <c r="CQ25" s="1"/>
  <c r="CQ27" s="1"/>
  <c r="CQ29" s="1"/>
  <c r="CQ31" s="1"/>
  <c r="CQ33" s="1"/>
  <c r="CQ35" s="1"/>
  <c r="CQ37" s="1"/>
  <c r="DC13"/>
  <c r="DC15" s="1"/>
  <c r="DC17" s="1"/>
  <c r="DC19" s="1"/>
  <c r="DC21" s="1"/>
  <c r="DC23" s="1"/>
  <c r="DC25" s="1"/>
  <c r="DC27" s="1"/>
  <c r="DC29" s="1"/>
  <c r="DC31" s="1"/>
  <c r="DC33" s="1"/>
  <c r="DC35" s="1"/>
  <c r="DC37" s="1"/>
  <c r="DG13"/>
  <c r="DG15" s="1"/>
  <c r="DG17" s="1"/>
  <c r="DG19" s="1"/>
  <c r="DG21" s="1"/>
  <c r="DG23" s="1"/>
  <c r="DG25" s="1"/>
  <c r="DG27" s="1"/>
  <c r="DG29" s="1"/>
  <c r="DG31" s="1"/>
  <c r="DG33" s="1"/>
  <c r="DG35" s="1"/>
  <c r="DG37" s="1"/>
  <c r="DR13"/>
  <c r="DS13"/>
  <c r="DT13"/>
  <c r="DU13"/>
  <c r="DV13"/>
  <c r="DW13"/>
  <c r="DX13"/>
  <c r="FI13"/>
  <c r="AR14"/>
  <c r="AS14"/>
  <c r="AT14"/>
  <c r="AU14"/>
  <c r="AV14"/>
  <c r="CD14"/>
  <c r="DR14"/>
  <c r="DS14"/>
  <c r="DT14"/>
  <c r="DU14"/>
  <c r="DV14"/>
  <c r="DW14"/>
  <c r="DX14"/>
  <c r="FI14"/>
  <c r="AR15"/>
  <c r="AS15"/>
  <c r="AT15"/>
  <c r="AU15"/>
  <c r="AV15"/>
  <c r="CD15"/>
  <c r="CO15"/>
  <c r="CO17" s="1"/>
  <c r="CO19" s="1"/>
  <c r="CO21" s="1"/>
  <c r="CO23" s="1"/>
  <c r="CO25" s="1"/>
  <c r="CO27" s="1"/>
  <c r="CO29" s="1"/>
  <c r="CO31" s="1"/>
  <c r="CO33" s="1"/>
  <c r="CO35" s="1"/>
  <c r="CO37" s="1"/>
  <c r="DR15"/>
  <c r="DS15"/>
  <c r="DT15"/>
  <c r="DU15"/>
  <c r="DV15"/>
  <c r="DW15"/>
  <c r="DX15"/>
  <c r="FI15"/>
  <c r="AR16"/>
  <c r="AS16"/>
  <c r="AT16"/>
  <c r="AU16"/>
  <c r="AV16"/>
  <c r="CD16"/>
  <c r="DR16"/>
  <c r="DS16"/>
  <c r="DT16"/>
  <c r="DU16"/>
  <c r="DV16"/>
  <c r="DW16"/>
  <c r="DX16"/>
  <c r="FI16"/>
  <c r="AR17"/>
  <c r="AS17"/>
  <c r="AT17"/>
  <c r="AU17"/>
  <c r="AV17"/>
  <c r="CD17"/>
  <c r="DR17"/>
  <c r="DS17"/>
  <c r="DT17"/>
  <c r="DU17"/>
  <c r="DV17"/>
  <c r="DW17"/>
  <c r="DX17"/>
  <c r="FI17"/>
  <c r="AR18"/>
  <c r="AS18"/>
  <c r="AT18"/>
  <c r="AU18"/>
  <c r="AV18"/>
  <c r="CD18"/>
  <c r="DR18"/>
  <c r="DS18"/>
  <c r="DT18"/>
  <c r="DU18"/>
  <c r="DV18"/>
  <c r="DW18"/>
  <c r="DX18"/>
  <c r="FI18"/>
  <c r="AR19"/>
  <c r="AS19"/>
  <c r="AT19"/>
  <c r="AU19"/>
  <c r="AV19"/>
  <c r="CD19"/>
  <c r="CV19"/>
  <c r="CV21" s="1"/>
  <c r="DL19"/>
  <c r="DL21" s="1"/>
  <c r="DL23" s="1"/>
  <c r="DL25" s="1"/>
  <c r="DL27" s="1"/>
  <c r="DL29" s="1"/>
  <c r="DL31" s="1"/>
  <c r="DL33" s="1"/>
  <c r="DL35" s="1"/>
  <c r="DL37" s="1"/>
  <c r="DR19"/>
  <c r="DS19"/>
  <c r="DT19"/>
  <c r="DU19"/>
  <c r="DV19"/>
  <c r="DW19"/>
  <c r="DX19"/>
  <c r="FI19"/>
  <c r="AR20"/>
  <c r="AS20"/>
  <c r="AT20"/>
  <c r="AU20"/>
  <c r="AV20"/>
  <c r="CD20"/>
  <c r="DR20"/>
  <c r="DS20"/>
  <c r="DT20"/>
  <c r="DU20"/>
  <c r="DV20"/>
  <c r="DW20"/>
  <c r="DX20"/>
  <c r="FI20"/>
  <c r="AR21"/>
  <c r="AS21"/>
  <c r="AT21"/>
  <c r="AU21"/>
  <c r="AV21"/>
  <c r="CD21"/>
  <c r="DR21"/>
  <c r="DS21"/>
  <c r="DT21"/>
  <c r="DU21"/>
  <c r="DV21"/>
  <c r="DW21"/>
  <c r="DX21"/>
  <c r="FI21"/>
  <c r="AR22"/>
  <c r="AS22"/>
  <c r="AT22"/>
  <c r="AU22"/>
  <c r="AV22"/>
  <c r="CD22"/>
  <c r="DR22"/>
  <c r="DS22"/>
  <c r="DT22"/>
  <c r="DU22"/>
  <c r="DV22"/>
  <c r="DW22"/>
  <c r="DX22"/>
  <c r="FI22"/>
  <c r="AR23"/>
  <c r="AS23"/>
  <c r="AT23"/>
  <c r="AU23"/>
  <c r="AV23"/>
  <c r="CD23"/>
  <c r="CV23"/>
  <c r="CV25" s="1"/>
  <c r="CV27" s="1"/>
  <c r="CV29" s="1"/>
  <c r="CV31" s="1"/>
  <c r="CV33" s="1"/>
  <c r="CV35" s="1"/>
  <c r="CV37" s="1"/>
  <c r="DR23"/>
  <c r="DS23"/>
  <c r="DT23"/>
  <c r="DU23"/>
  <c r="DV23"/>
  <c r="DW23"/>
  <c r="DX23"/>
  <c r="FI23"/>
  <c r="AR24"/>
  <c r="AS24"/>
  <c r="AT24"/>
  <c r="AU24"/>
  <c r="AV24"/>
  <c r="CD24"/>
  <c r="DR24"/>
  <c r="DS24"/>
  <c r="DT24"/>
  <c r="DU24"/>
  <c r="DV24"/>
  <c r="DW24"/>
  <c r="DX24"/>
  <c r="FI24"/>
  <c r="AR25"/>
  <c r="AS25"/>
  <c r="AT25"/>
  <c r="AU25"/>
  <c r="AV25"/>
  <c r="CD25"/>
  <c r="DR25"/>
  <c r="DS25"/>
  <c r="DT25"/>
  <c r="DU25"/>
  <c r="DV25"/>
  <c r="DW25"/>
  <c r="DX25"/>
  <c r="FI25"/>
  <c r="AR26"/>
  <c r="AS26"/>
  <c r="AT26"/>
  <c r="AU26"/>
  <c r="AV26"/>
  <c r="CD26"/>
  <c r="DR26"/>
  <c r="DS26"/>
  <c r="DT26"/>
  <c r="DU26"/>
  <c r="DV26"/>
  <c r="DW26"/>
  <c r="DX26"/>
  <c r="FI26"/>
  <c r="AR27"/>
  <c r="AS27"/>
  <c r="AT27"/>
  <c r="AU27"/>
  <c r="AV27"/>
  <c r="CD27"/>
  <c r="DD27"/>
  <c r="DD29" s="1"/>
  <c r="DD31" s="1"/>
  <c r="DD33" s="1"/>
  <c r="DD35" s="1"/>
  <c r="DD37" s="1"/>
  <c r="DR27"/>
  <c r="DS27"/>
  <c r="DT27"/>
  <c r="DU27"/>
  <c r="DV27"/>
  <c r="DW27"/>
  <c r="DX27"/>
  <c r="FI27"/>
  <c r="AR28"/>
  <c r="AS28"/>
  <c r="AT28"/>
  <c r="AU28"/>
  <c r="AV28"/>
  <c r="CD28"/>
  <c r="DR28"/>
  <c r="DS28"/>
  <c r="DT28"/>
  <c r="DU28"/>
  <c r="DV28"/>
  <c r="DW28"/>
  <c r="DX28"/>
  <c r="FI28"/>
  <c r="AR29"/>
  <c r="AS29"/>
  <c r="AT29"/>
  <c r="AU29"/>
  <c r="AV29"/>
  <c r="CD29"/>
  <c r="DR29"/>
  <c r="DS29"/>
  <c r="DT29"/>
  <c r="DU29"/>
  <c r="DV29"/>
  <c r="DW29"/>
  <c r="DX29"/>
  <c r="FI29"/>
  <c r="AR30"/>
  <c r="AS30"/>
  <c r="AT30"/>
  <c r="AU30"/>
  <c r="AV30"/>
  <c r="CD30"/>
  <c r="DR30"/>
  <c r="DS30"/>
  <c r="DT30"/>
  <c r="DU30"/>
  <c r="DV30"/>
  <c r="DW30"/>
  <c r="DX30"/>
  <c r="FI30"/>
  <c r="AR31"/>
  <c r="AS31"/>
  <c r="AT31"/>
  <c r="AU31"/>
  <c r="AV31"/>
  <c r="CD31"/>
  <c r="DR31"/>
  <c r="DS31"/>
  <c r="DT31"/>
  <c r="DU31"/>
  <c r="DV31"/>
  <c r="DW31"/>
  <c r="DX31"/>
  <c r="FI31"/>
  <c r="AR32"/>
  <c r="AS32"/>
  <c r="AT32"/>
  <c r="AU32"/>
  <c r="AV32"/>
  <c r="CD32"/>
  <c r="DR32"/>
  <c r="DS32"/>
  <c r="DT32"/>
  <c r="DU32"/>
  <c r="DV32"/>
  <c r="DW32"/>
  <c r="DX32"/>
  <c r="FI32"/>
  <c r="AR33"/>
  <c r="AS33"/>
  <c r="AT33"/>
  <c r="AU33"/>
  <c r="AV33"/>
  <c r="CD33"/>
  <c r="DR33"/>
  <c r="DS33"/>
  <c r="DT33"/>
  <c r="DU33"/>
  <c r="DV33"/>
  <c r="DW33"/>
  <c r="DX33"/>
  <c r="FI33"/>
  <c r="AR34"/>
  <c r="AS34"/>
  <c r="AT34"/>
  <c r="AU34"/>
  <c r="AV34"/>
  <c r="CD34"/>
  <c r="DR34"/>
  <c r="DS34"/>
  <c r="DT34"/>
  <c r="DU34"/>
  <c r="DV34"/>
  <c r="DW34"/>
  <c r="DX34"/>
  <c r="FI34"/>
  <c r="AR35"/>
  <c r="AS35"/>
  <c r="AT35"/>
  <c r="AU35"/>
  <c r="AV35"/>
  <c r="CD35"/>
  <c r="DE35"/>
  <c r="DE37" s="1"/>
  <c r="DR35"/>
  <c r="DS35"/>
  <c r="DT35"/>
  <c r="DU35"/>
  <c r="DV35"/>
  <c r="DW35"/>
  <c r="DX35"/>
  <c r="FI35"/>
  <c r="AR36"/>
  <c r="AS36"/>
  <c r="AT36"/>
  <c r="AU36"/>
  <c r="AV36"/>
  <c r="CD36"/>
  <c r="DR36"/>
  <c r="DS36"/>
  <c r="DT36"/>
  <c r="DU36"/>
  <c r="DV36"/>
  <c r="DW36"/>
  <c r="DX36"/>
  <c r="FI36"/>
  <c r="AR37"/>
  <c r="AS37"/>
  <c r="AT37"/>
  <c r="AU37"/>
  <c r="AV37"/>
  <c r="CD37"/>
  <c r="DR37"/>
  <c r="DS37"/>
  <c r="DT37"/>
  <c r="DU37"/>
  <c r="DV37"/>
  <c r="DW37"/>
  <c r="DX37"/>
  <c r="FI37"/>
  <c r="CD9" i="74"/>
  <c r="CL9"/>
  <c r="CL11" s="1"/>
  <c r="CL13" s="1"/>
  <c r="CL15" s="1"/>
  <c r="CL17" s="1"/>
  <c r="CL19" s="1"/>
  <c r="CM9"/>
  <c r="CN9"/>
  <c r="CO9"/>
  <c r="CP9"/>
  <c r="CP11" s="1"/>
  <c r="CP13" s="1"/>
  <c r="CP15" s="1"/>
  <c r="CP17" s="1"/>
  <c r="CP19" s="1"/>
  <c r="CP21" s="1"/>
  <c r="CP23" s="1"/>
  <c r="CP25" s="1"/>
  <c r="CP27" s="1"/>
  <c r="CP29" s="1"/>
  <c r="CP31" s="1"/>
  <c r="CP33" s="1"/>
  <c r="CP35" s="1"/>
  <c r="CP37" s="1"/>
  <c r="CQ9"/>
  <c r="CQ11" s="1"/>
  <c r="CQ13" s="1"/>
  <c r="CQ15" s="1"/>
  <c r="CQ17" s="1"/>
  <c r="CQ19" s="1"/>
  <c r="CQ21" s="1"/>
  <c r="CQ23" s="1"/>
  <c r="CQ25" s="1"/>
  <c r="CQ27" s="1"/>
  <c r="CQ29" s="1"/>
  <c r="CQ31" s="1"/>
  <c r="CQ33" s="1"/>
  <c r="CQ35" s="1"/>
  <c r="CQ37" s="1"/>
  <c r="CR9"/>
  <c r="CR11" s="1"/>
  <c r="CR13" s="1"/>
  <c r="CS9"/>
  <c r="CT9"/>
  <c r="CT11" s="1"/>
  <c r="CT13" s="1"/>
  <c r="CT15" s="1"/>
  <c r="CT17" s="1"/>
  <c r="CT19" s="1"/>
  <c r="CT21" s="1"/>
  <c r="CT23" s="1"/>
  <c r="CT25" s="1"/>
  <c r="CT27" s="1"/>
  <c r="CT29" s="1"/>
  <c r="CT31" s="1"/>
  <c r="CT33" s="1"/>
  <c r="CT35" s="1"/>
  <c r="CT37" s="1"/>
  <c r="CU9"/>
  <c r="CU11" s="1"/>
  <c r="CU13" s="1"/>
  <c r="CU15" s="1"/>
  <c r="CU17" s="1"/>
  <c r="CU19" s="1"/>
  <c r="CU21" s="1"/>
  <c r="CU23" s="1"/>
  <c r="CU25" s="1"/>
  <c r="CU27" s="1"/>
  <c r="CU29" s="1"/>
  <c r="CU31" s="1"/>
  <c r="CU33" s="1"/>
  <c r="CU35" s="1"/>
  <c r="CU37" s="1"/>
  <c r="CV9"/>
  <c r="CV11" s="1"/>
  <c r="CV13" s="1"/>
  <c r="CV15" s="1"/>
  <c r="CV17" s="1"/>
  <c r="CV19" s="1"/>
  <c r="CV21" s="1"/>
  <c r="CV23" s="1"/>
  <c r="CV25" s="1"/>
  <c r="CV27" s="1"/>
  <c r="CV29" s="1"/>
  <c r="CV31" s="1"/>
  <c r="CV33" s="1"/>
  <c r="CV35" s="1"/>
  <c r="CV37" s="1"/>
  <c r="CW9"/>
  <c r="CX9"/>
  <c r="CX11" s="1"/>
  <c r="CX13" s="1"/>
  <c r="CX15" s="1"/>
  <c r="CX17" s="1"/>
  <c r="CX19" s="1"/>
  <c r="CX21" s="1"/>
  <c r="CX23" s="1"/>
  <c r="CX25" s="1"/>
  <c r="CX27" s="1"/>
  <c r="CX29" s="1"/>
  <c r="CX31" s="1"/>
  <c r="CX33" s="1"/>
  <c r="CX35" s="1"/>
  <c r="CX37" s="1"/>
  <c r="CY9"/>
  <c r="CY11" s="1"/>
  <c r="CY13" s="1"/>
  <c r="CY15" s="1"/>
  <c r="CY17" s="1"/>
  <c r="CY19" s="1"/>
  <c r="CY21" s="1"/>
  <c r="CY23" s="1"/>
  <c r="CY25" s="1"/>
  <c r="CY27" s="1"/>
  <c r="CY29" s="1"/>
  <c r="CY31" s="1"/>
  <c r="CY33" s="1"/>
  <c r="CY35" s="1"/>
  <c r="CY37" s="1"/>
  <c r="CZ9"/>
  <c r="CZ11" s="1"/>
  <c r="CZ13" s="1"/>
  <c r="CZ15" s="1"/>
  <c r="CZ17" s="1"/>
  <c r="CZ19" s="1"/>
  <c r="CZ21" s="1"/>
  <c r="CZ23" s="1"/>
  <c r="CZ25" s="1"/>
  <c r="CZ27" s="1"/>
  <c r="CZ29" s="1"/>
  <c r="CZ31" s="1"/>
  <c r="CZ33" s="1"/>
  <c r="CZ35" s="1"/>
  <c r="CZ37" s="1"/>
  <c r="DA9"/>
  <c r="DB9"/>
  <c r="DB11" s="1"/>
  <c r="DB13" s="1"/>
  <c r="DB15" s="1"/>
  <c r="DB17" s="1"/>
  <c r="DB19" s="1"/>
  <c r="DB21" s="1"/>
  <c r="DB23" s="1"/>
  <c r="DB25" s="1"/>
  <c r="DB27" s="1"/>
  <c r="DB29" s="1"/>
  <c r="DB31" s="1"/>
  <c r="DB33" s="1"/>
  <c r="DB35" s="1"/>
  <c r="DB37" s="1"/>
  <c r="DC9"/>
  <c r="DC11" s="1"/>
  <c r="DC13" s="1"/>
  <c r="DC15" s="1"/>
  <c r="DC17" s="1"/>
  <c r="DC19" s="1"/>
  <c r="DC21" s="1"/>
  <c r="DC23" s="1"/>
  <c r="DC25" s="1"/>
  <c r="DC27" s="1"/>
  <c r="DC29" s="1"/>
  <c r="DC31" s="1"/>
  <c r="DC33" s="1"/>
  <c r="DC35" s="1"/>
  <c r="DC37" s="1"/>
  <c r="DD9"/>
  <c r="DD11" s="1"/>
  <c r="DD13" s="1"/>
  <c r="DD15" s="1"/>
  <c r="DD17" s="1"/>
  <c r="DD19" s="1"/>
  <c r="DD21" s="1"/>
  <c r="DD23" s="1"/>
  <c r="DD25" s="1"/>
  <c r="DD27" s="1"/>
  <c r="DD29" s="1"/>
  <c r="DD31" s="1"/>
  <c r="DD33" s="1"/>
  <c r="DD35" s="1"/>
  <c r="DD37" s="1"/>
  <c r="DE9"/>
  <c r="DF9"/>
  <c r="DF11" s="1"/>
  <c r="DF13" s="1"/>
  <c r="DF15" s="1"/>
  <c r="DF17" s="1"/>
  <c r="DG9"/>
  <c r="DH9"/>
  <c r="DH11" s="1"/>
  <c r="DH13" s="1"/>
  <c r="DH15" s="1"/>
  <c r="DH17" s="1"/>
  <c r="DH19" s="1"/>
  <c r="DH21" s="1"/>
  <c r="DH23" s="1"/>
  <c r="DH25" s="1"/>
  <c r="DH27" s="1"/>
  <c r="DH29" s="1"/>
  <c r="DH31" s="1"/>
  <c r="DH33" s="1"/>
  <c r="DH35" s="1"/>
  <c r="DH37" s="1"/>
  <c r="DI9"/>
  <c r="DJ9"/>
  <c r="DJ11" s="1"/>
  <c r="DJ13" s="1"/>
  <c r="DJ15" s="1"/>
  <c r="DJ17" s="1"/>
  <c r="DJ19" s="1"/>
  <c r="DJ21" s="1"/>
  <c r="DJ23" s="1"/>
  <c r="DJ25" s="1"/>
  <c r="DJ27" s="1"/>
  <c r="DJ29" s="1"/>
  <c r="DJ31" s="1"/>
  <c r="DJ33" s="1"/>
  <c r="DJ35" s="1"/>
  <c r="DJ37" s="1"/>
  <c r="DK9"/>
  <c r="DK11" s="1"/>
  <c r="DK13" s="1"/>
  <c r="DK15" s="1"/>
  <c r="DK17" s="1"/>
  <c r="DK19" s="1"/>
  <c r="DK21" s="1"/>
  <c r="DK23" s="1"/>
  <c r="DK25" s="1"/>
  <c r="DK27" s="1"/>
  <c r="DK29" s="1"/>
  <c r="DK31" s="1"/>
  <c r="DK33" s="1"/>
  <c r="DK35" s="1"/>
  <c r="DK37" s="1"/>
  <c r="DL9"/>
  <c r="DL11" s="1"/>
  <c r="DL13" s="1"/>
  <c r="DL15" s="1"/>
  <c r="DM9"/>
  <c r="DN9"/>
  <c r="DN11" s="1"/>
  <c r="DN13" s="1"/>
  <c r="DN15" s="1"/>
  <c r="DN17" s="1"/>
  <c r="DN19" s="1"/>
  <c r="DN21" s="1"/>
  <c r="DN23" s="1"/>
  <c r="DN25" s="1"/>
  <c r="DN27" s="1"/>
  <c r="DN29" s="1"/>
  <c r="DN31" s="1"/>
  <c r="DN33" s="1"/>
  <c r="DN35" s="1"/>
  <c r="DN37" s="1"/>
  <c r="DO9"/>
  <c r="DO11" s="1"/>
  <c r="DO13" s="1"/>
  <c r="DO15" s="1"/>
  <c r="DO17" s="1"/>
  <c r="DO19" s="1"/>
  <c r="DO21" s="1"/>
  <c r="DO23" s="1"/>
  <c r="DO25" s="1"/>
  <c r="DO27" s="1"/>
  <c r="DO29" s="1"/>
  <c r="DO31" s="1"/>
  <c r="DO33" s="1"/>
  <c r="DO35" s="1"/>
  <c r="DO37" s="1"/>
  <c r="DP9"/>
  <c r="DP11" s="1"/>
  <c r="DP13" s="1"/>
  <c r="DS9"/>
  <c r="DT9"/>
  <c r="DU9"/>
  <c r="DV9"/>
  <c r="DW9"/>
  <c r="DX9"/>
  <c r="DY9"/>
  <c r="FK9"/>
  <c r="AR10"/>
  <c r="AS10"/>
  <c r="AT10"/>
  <c r="AU10"/>
  <c r="AV10"/>
  <c r="CD10"/>
  <c r="DS10"/>
  <c r="DT10"/>
  <c r="DU10"/>
  <c r="DV10"/>
  <c r="DW10"/>
  <c r="DX10"/>
  <c r="DY10"/>
  <c r="FK10"/>
  <c r="AR11"/>
  <c r="AS11"/>
  <c r="AT11"/>
  <c r="AU11"/>
  <c r="AV11"/>
  <c r="CD11"/>
  <c r="CM11"/>
  <c r="CM13" s="1"/>
  <c r="CM15" s="1"/>
  <c r="CM17" s="1"/>
  <c r="CO11"/>
  <c r="CS11"/>
  <c r="CW11"/>
  <c r="CW13" s="1"/>
  <c r="CW15" s="1"/>
  <c r="CW17" s="1"/>
  <c r="CW19" s="1"/>
  <c r="CW21" s="1"/>
  <c r="CW23" s="1"/>
  <c r="CW25" s="1"/>
  <c r="CW27" s="1"/>
  <c r="CW29" s="1"/>
  <c r="CW31" s="1"/>
  <c r="CW33" s="1"/>
  <c r="CW35" s="1"/>
  <c r="CW37" s="1"/>
  <c r="DA11"/>
  <c r="DA13" s="1"/>
  <c r="DA15" s="1"/>
  <c r="DA17" s="1"/>
  <c r="DE11"/>
  <c r="DE13" s="1"/>
  <c r="DE15" s="1"/>
  <c r="DE17" s="1"/>
  <c r="DE19" s="1"/>
  <c r="DE21" s="1"/>
  <c r="DE23" s="1"/>
  <c r="DE25" s="1"/>
  <c r="DE27" s="1"/>
  <c r="DE29" s="1"/>
  <c r="DE31" s="1"/>
  <c r="DE33" s="1"/>
  <c r="DE35" s="1"/>
  <c r="DE37" s="1"/>
  <c r="DG11"/>
  <c r="DG13" s="1"/>
  <c r="DG15" s="1"/>
  <c r="DG17" s="1"/>
  <c r="DG19" s="1"/>
  <c r="DG21" s="1"/>
  <c r="DG23" s="1"/>
  <c r="DG25" s="1"/>
  <c r="DG27" s="1"/>
  <c r="DG29" s="1"/>
  <c r="DG31" s="1"/>
  <c r="DG33" s="1"/>
  <c r="DG35" s="1"/>
  <c r="DG37" s="1"/>
  <c r="DI11"/>
  <c r="DI13" s="1"/>
  <c r="DI15" s="1"/>
  <c r="DI17" s="1"/>
  <c r="DI19" s="1"/>
  <c r="DI21" s="1"/>
  <c r="DI23" s="1"/>
  <c r="DI25" s="1"/>
  <c r="DI27" s="1"/>
  <c r="DI29" s="1"/>
  <c r="DI31" s="1"/>
  <c r="DI33" s="1"/>
  <c r="DI35" s="1"/>
  <c r="DI37" s="1"/>
  <c r="DM11"/>
  <c r="DM13" s="1"/>
  <c r="DM15" s="1"/>
  <c r="DM17" s="1"/>
  <c r="DM19" s="1"/>
  <c r="DM21" s="1"/>
  <c r="DM23" s="1"/>
  <c r="DM25" s="1"/>
  <c r="DM27" s="1"/>
  <c r="DM29" s="1"/>
  <c r="DM31" s="1"/>
  <c r="DM33" s="1"/>
  <c r="DM35" s="1"/>
  <c r="DM37" s="1"/>
  <c r="DS11"/>
  <c r="DT11"/>
  <c r="DU11"/>
  <c r="DV11"/>
  <c r="DW11"/>
  <c r="DX11"/>
  <c r="DY11"/>
  <c r="FK11"/>
  <c r="AR12"/>
  <c r="AS12"/>
  <c r="AT12"/>
  <c r="AU12"/>
  <c r="AV12"/>
  <c r="CD12"/>
  <c r="DS12"/>
  <c r="DT12"/>
  <c r="DU12"/>
  <c r="DV12"/>
  <c r="DW12"/>
  <c r="DX12"/>
  <c r="DY12"/>
  <c r="FK12"/>
  <c r="AR13"/>
  <c r="AS13"/>
  <c r="AT13"/>
  <c r="AU13"/>
  <c r="AV13"/>
  <c r="CD13"/>
  <c r="CO13"/>
  <c r="CO15" s="1"/>
  <c r="CO17" s="1"/>
  <c r="CO19" s="1"/>
  <c r="CO21" s="1"/>
  <c r="CO23" s="1"/>
  <c r="CO25" s="1"/>
  <c r="CO27" s="1"/>
  <c r="CO29" s="1"/>
  <c r="CO31" s="1"/>
  <c r="CO33" s="1"/>
  <c r="CO35" s="1"/>
  <c r="CO37" s="1"/>
  <c r="CS13"/>
  <c r="CS15" s="1"/>
  <c r="CS17" s="1"/>
  <c r="CS19" s="1"/>
  <c r="CS21" s="1"/>
  <c r="CS23" s="1"/>
  <c r="CS25" s="1"/>
  <c r="CS27" s="1"/>
  <c r="CS29" s="1"/>
  <c r="CS31" s="1"/>
  <c r="CS33" s="1"/>
  <c r="CS35" s="1"/>
  <c r="CS37" s="1"/>
  <c r="DS13"/>
  <c r="DT13"/>
  <c r="DU13"/>
  <c r="DV13"/>
  <c r="DW13"/>
  <c r="DX13"/>
  <c r="DY13"/>
  <c r="FK13"/>
  <c r="AR14"/>
  <c r="AS14"/>
  <c r="AT14"/>
  <c r="AU14"/>
  <c r="AV14"/>
  <c r="CD14"/>
  <c r="DS14"/>
  <c r="DT14"/>
  <c r="DU14"/>
  <c r="DV14"/>
  <c r="DW14"/>
  <c r="DX14"/>
  <c r="DY14"/>
  <c r="FK14"/>
  <c r="AR15"/>
  <c r="AS15"/>
  <c r="AT15"/>
  <c r="AU15"/>
  <c r="AV15"/>
  <c r="CD15"/>
  <c r="CR15"/>
  <c r="CR17" s="1"/>
  <c r="CR19" s="1"/>
  <c r="CR21" s="1"/>
  <c r="CR23" s="1"/>
  <c r="CR25" s="1"/>
  <c r="CR27" s="1"/>
  <c r="CR29" s="1"/>
  <c r="CR31" s="1"/>
  <c r="CR33" s="1"/>
  <c r="CR35" s="1"/>
  <c r="CR37" s="1"/>
  <c r="DP15"/>
  <c r="DP17" s="1"/>
  <c r="DP19" s="1"/>
  <c r="DP21" s="1"/>
  <c r="DP23" s="1"/>
  <c r="DP25" s="1"/>
  <c r="DP27" s="1"/>
  <c r="DP29" s="1"/>
  <c r="DP31" s="1"/>
  <c r="DP33" s="1"/>
  <c r="DP35" s="1"/>
  <c r="DP37" s="1"/>
  <c r="DS15"/>
  <c r="DT15"/>
  <c r="DU15"/>
  <c r="DV15"/>
  <c r="DW15"/>
  <c r="DX15"/>
  <c r="DY15"/>
  <c r="FK15"/>
  <c r="AR16"/>
  <c r="AS16"/>
  <c r="AT16"/>
  <c r="AU16"/>
  <c r="AV16"/>
  <c r="CD16"/>
  <c r="DS16"/>
  <c r="DT16"/>
  <c r="DU16"/>
  <c r="DV16"/>
  <c r="DW16"/>
  <c r="DX16"/>
  <c r="DY16"/>
  <c r="FK16"/>
  <c r="AR17"/>
  <c r="AS17"/>
  <c r="AT17"/>
  <c r="AU17"/>
  <c r="AV17"/>
  <c r="CD17"/>
  <c r="DL17"/>
  <c r="DL19" s="1"/>
  <c r="DS17"/>
  <c r="DT17"/>
  <c r="DU17"/>
  <c r="DV17"/>
  <c r="DW17"/>
  <c r="DX17"/>
  <c r="DY17"/>
  <c r="FK17"/>
  <c r="AR18"/>
  <c r="AS18"/>
  <c r="AT18"/>
  <c r="AU18"/>
  <c r="AV18"/>
  <c r="CD18"/>
  <c r="DS18"/>
  <c r="DT18"/>
  <c r="DU18"/>
  <c r="DV18"/>
  <c r="DW18"/>
  <c r="DX18"/>
  <c r="DY18"/>
  <c r="FK18"/>
  <c r="AR19"/>
  <c r="AS19"/>
  <c r="AT19"/>
  <c r="AU19"/>
  <c r="AV19"/>
  <c r="CD19"/>
  <c r="DA19"/>
  <c r="DF19"/>
  <c r="DF21" s="1"/>
  <c r="DF23" s="1"/>
  <c r="DF25" s="1"/>
  <c r="DF27" s="1"/>
  <c r="DF29" s="1"/>
  <c r="DF31" s="1"/>
  <c r="DF33" s="1"/>
  <c r="DF35" s="1"/>
  <c r="DF37" s="1"/>
  <c r="DS19"/>
  <c r="DT19"/>
  <c r="DU19"/>
  <c r="DV19"/>
  <c r="DW19"/>
  <c r="DX19"/>
  <c r="DY19"/>
  <c r="FK19"/>
  <c r="AR20"/>
  <c r="AS20"/>
  <c r="AT20"/>
  <c r="AU20"/>
  <c r="AV20"/>
  <c r="CD20"/>
  <c r="DS20"/>
  <c r="DT20"/>
  <c r="DU20"/>
  <c r="DV20"/>
  <c r="DW20"/>
  <c r="DX20"/>
  <c r="DY20"/>
  <c r="FK20"/>
  <c r="AR21"/>
  <c r="AS21"/>
  <c r="AT21"/>
  <c r="AU21"/>
  <c r="AV21"/>
  <c r="CD21"/>
  <c r="DA21"/>
  <c r="DA23" s="1"/>
  <c r="DA25" s="1"/>
  <c r="DA27" s="1"/>
  <c r="DA29" s="1"/>
  <c r="DA31" s="1"/>
  <c r="DA33" s="1"/>
  <c r="DA35" s="1"/>
  <c r="DA37" s="1"/>
  <c r="DL21"/>
  <c r="DL23" s="1"/>
  <c r="DL25" s="1"/>
  <c r="DL27" s="1"/>
  <c r="DL29" s="1"/>
  <c r="DL31" s="1"/>
  <c r="DL33" s="1"/>
  <c r="DL35" s="1"/>
  <c r="DL37" s="1"/>
  <c r="DS21"/>
  <c r="DT21"/>
  <c r="DU21"/>
  <c r="DV21"/>
  <c r="DW21"/>
  <c r="DX21"/>
  <c r="DY21"/>
  <c r="FK21"/>
  <c r="AR22"/>
  <c r="AS22"/>
  <c r="AT22"/>
  <c r="AU22"/>
  <c r="AV22"/>
  <c r="CD22"/>
  <c r="DS22"/>
  <c r="DT22"/>
  <c r="DU22"/>
  <c r="DV22"/>
  <c r="DW22"/>
  <c r="DX22"/>
  <c r="DY22"/>
  <c r="FK22"/>
  <c r="AR23"/>
  <c r="AS23"/>
  <c r="AT23"/>
  <c r="AU23"/>
  <c r="AV23"/>
  <c r="CD23"/>
  <c r="DS23"/>
  <c r="DT23"/>
  <c r="DU23"/>
  <c r="DV23"/>
  <c r="DW23"/>
  <c r="DX23"/>
  <c r="DY23"/>
  <c r="FK23"/>
  <c r="AR24"/>
  <c r="AS24"/>
  <c r="AT24"/>
  <c r="AU24"/>
  <c r="AV24"/>
  <c r="CD24"/>
  <c r="DS24"/>
  <c r="DT24"/>
  <c r="DU24"/>
  <c r="DV24"/>
  <c r="DW24"/>
  <c r="DX24"/>
  <c r="DY24"/>
  <c r="FK24"/>
  <c r="AR25"/>
  <c r="AS25"/>
  <c r="AT25"/>
  <c r="AU25"/>
  <c r="AV25"/>
  <c r="CD25"/>
  <c r="DS25"/>
  <c r="DT25"/>
  <c r="DU25"/>
  <c r="DV25"/>
  <c r="DW25"/>
  <c r="DX25"/>
  <c r="DY25"/>
  <c r="FK25"/>
  <c r="AR26"/>
  <c r="AS26"/>
  <c r="AT26"/>
  <c r="AU26"/>
  <c r="AV26"/>
  <c r="CD26"/>
  <c r="DS26"/>
  <c r="DT26"/>
  <c r="DU26"/>
  <c r="DV26"/>
  <c r="DW26"/>
  <c r="DX26"/>
  <c r="DY26"/>
  <c r="FK26"/>
  <c r="AR27"/>
  <c r="AS27"/>
  <c r="AT27"/>
  <c r="AU27"/>
  <c r="AV27"/>
  <c r="CD27"/>
  <c r="DS27"/>
  <c r="DT27"/>
  <c r="DU27"/>
  <c r="DV27"/>
  <c r="DW27"/>
  <c r="DX27"/>
  <c r="DY27"/>
  <c r="FK27"/>
  <c r="AR28"/>
  <c r="AS28"/>
  <c r="AT28"/>
  <c r="AU28"/>
  <c r="AV28"/>
  <c r="CD28"/>
  <c r="DS28"/>
  <c r="DT28"/>
  <c r="DU28"/>
  <c r="DV28"/>
  <c r="DW28"/>
  <c r="DX28"/>
  <c r="DY28"/>
  <c r="FK28"/>
  <c r="AR29"/>
  <c r="AS29"/>
  <c r="AT29"/>
  <c r="AU29"/>
  <c r="AV29"/>
  <c r="CD29"/>
  <c r="DS29"/>
  <c r="DT29"/>
  <c r="DU29"/>
  <c r="DV29"/>
  <c r="DW29"/>
  <c r="DX29"/>
  <c r="DY29"/>
  <c r="FK29"/>
  <c r="AR30"/>
  <c r="AS30"/>
  <c r="AT30"/>
  <c r="AU30"/>
  <c r="AV30"/>
  <c r="CD30"/>
  <c r="DS30"/>
  <c r="DT30"/>
  <c r="DU30"/>
  <c r="DV30"/>
  <c r="DW30"/>
  <c r="DX30"/>
  <c r="DY30"/>
  <c r="FK30"/>
  <c r="AR31"/>
  <c r="AS31"/>
  <c r="AT31"/>
  <c r="AU31"/>
  <c r="AV31"/>
  <c r="CD31"/>
  <c r="DS31"/>
  <c r="DT31"/>
  <c r="DU31"/>
  <c r="DV31"/>
  <c r="DW31"/>
  <c r="DX31"/>
  <c r="DY31"/>
  <c r="FK31"/>
  <c r="AR32"/>
  <c r="AS32"/>
  <c r="AT32"/>
  <c r="AU32"/>
  <c r="AV32"/>
  <c r="CD32"/>
  <c r="DS32"/>
  <c r="DT32"/>
  <c r="DU32"/>
  <c r="DV32"/>
  <c r="DW32"/>
  <c r="DX32"/>
  <c r="DY32"/>
  <c r="FK32"/>
  <c r="AR33"/>
  <c r="AS33"/>
  <c r="AT33"/>
  <c r="AU33"/>
  <c r="AV33"/>
  <c r="CD33"/>
  <c r="DS33"/>
  <c r="DT33"/>
  <c r="DU33"/>
  <c r="DV33"/>
  <c r="DW33"/>
  <c r="DX33"/>
  <c r="DY33"/>
  <c r="FK33"/>
  <c r="AR34"/>
  <c r="AS34"/>
  <c r="AT34"/>
  <c r="AU34"/>
  <c r="AV34"/>
  <c r="CD34"/>
  <c r="DS34"/>
  <c r="DT34"/>
  <c r="DU34"/>
  <c r="DV34"/>
  <c r="DW34"/>
  <c r="DX34"/>
  <c r="DY34"/>
  <c r="FK34"/>
  <c r="AR35"/>
  <c r="AS35"/>
  <c r="AT35"/>
  <c r="AU35"/>
  <c r="AV35"/>
  <c r="CD35"/>
  <c r="DS35"/>
  <c r="DT35"/>
  <c r="DU35"/>
  <c r="DV35"/>
  <c r="DW35"/>
  <c r="DX35"/>
  <c r="DY35"/>
  <c r="FK35"/>
  <c r="AR36"/>
  <c r="AS36"/>
  <c r="AT36"/>
  <c r="AU36"/>
  <c r="AV36"/>
  <c r="CD36"/>
  <c r="DS36"/>
  <c r="DT36"/>
  <c r="DU36"/>
  <c r="DV36"/>
  <c r="DW36"/>
  <c r="DX36"/>
  <c r="DY36"/>
  <c r="FK36"/>
  <c r="AR37"/>
  <c r="AS37"/>
  <c r="AT37"/>
  <c r="AU37"/>
  <c r="AV37"/>
  <c r="CD37"/>
  <c r="DS37"/>
  <c r="DT37"/>
  <c r="DU37"/>
  <c r="DV37"/>
  <c r="DW37"/>
  <c r="DX37"/>
  <c r="DY37"/>
  <c r="FK37"/>
  <c r="CD9" i="73"/>
  <c r="CL9"/>
  <c r="CL11" s="1"/>
  <c r="CL13" s="1"/>
  <c r="CL15" s="1"/>
  <c r="CL17" s="1"/>
  <c r="CL19" s="1"/>
  <c r="CL21" s="1"/>
  <c r="CL23" s="1"/>
  <c r="CL25" s="1"/>
  <c r="CL27" s="1"/>
  <c r="CL29" s="1"/>
  <c r="CL31" s="1"/>
  <c r="CL33" s="1"/>
  <c r="CM9"/>
  <c r="CM11" s="1"/>
  <c r="CM13" s="1"/>
  <c r="CM15" s="1"/>
  <c r="CN9"/>
  <c r="CN11" s="1"/>
  <c r="CN13" s="1"/>
  <c r="CO9"/>
  <c r="CO11" s="1"/>
  <c r="CO13" s="1"/>
  <c r="CO15" s="1"/>
  <c r="CO17" s="1"/>
  <c r="CO19" s="1"/>
  <c r="CO21" s="1"/>
  <c r="CO23" s="1"/>
  <c r="CO25" s="1"/>
  <c r="CO27" s="1"/>
  <c r="CO29" s="1"/>
  <c r="CO31" s="1"/>
  <c r="CO33" s="1"/>
  <c r="CO35" s="1"/>
  <c r="CO37" s="1"/>
  <c r="CP9"/>
  <c r="CQ9"/>
  <c r="CR9"/>
  <c r="CR11" s="1"/>
  <c r="CR13" s="1"/>
  <c r="CS9"/>
  <c r="CS11" s="1"/>
  <c r="CS13" s="1"/>
  <c r="CS15" s="1"/>
  <c r="CS17" s="1"/>
  <c r="CS19" s="1"/>
  <c r="CS21" s="1"/>
  <c r="CS23" s="1"/>
  <c r="CS25" s="1"/>
  <c r="CS27" s="1"/>
  <c r="CS29" s="1"/>
  <c r="CS31" s="1"/>
  <c r="CS33" s="1"/>
  <c r="CS35" s="1"/>
  <c r="CS37" s="1"/>
  <c r="CT9"/>
  <c r="CT11" s="1"/>
  <c r="CT13" s="1"/>
  <c r="CT15" s="1"/>
  <c r="CT17" s="1"/>
  <c r="CT19" s="1"/>
  <c r="CT21" s="1"/>
  <c r="CT23" s="1"/>
  <c r="CT25" s="1"/>
  <c r="CT27" s="1"/>
  <c r="CT29" s="1"/>
  <c r="CT31" s="1"/>
  <c r="CT33" s="1"/>
  <c r="CT35" s="1"/>
  <c r="CT37" s="1"/>
  <c r="CU9"/>
  <c r="CU11" s="1"/>
  <c r="CU13" s="1"/>
  <c r="CU15" s="1"/>
  <c r="CU17" s="1"/>
  <c r="CU19" s="1"/>
  <c r="CU21" s="1"/>
  <c r="CU23" s="1"/>
  <c r="CU25" s="1"/>
  <c r="CU27" s="1"/>
  <c r="CU29" s="1"/>
  <c r="CU31" s="1"/>
  <c r="CU33" s="1"/>
  <c r="CU35" s="1"/>
  <c r="CU37" s="1"/>
  <c r="CV9"/>
  <c r="CV11" s="1"/>
  <c r="CV13" s="1"/>
  <c r="CW9"/>
  <c r="CW11" s="1"/>
  <c r="CW13" s="1"/>
  <c r="CW15" s="1"/>
  <c r="CW17" s="1"/>
  <c r="CW19" s="1"/>
  <c r="CW21" s="1"/>
  <c r="CW23" s="1"/>
  <c r="CW25" s="1"/>
  <c r="CW27" s="1"/>
  <c r="CW29" s="1"/>
  <c r="CW31" s="1"/>
  <c r="CW33" s="1"/>
  <c r="CW35" s="1"/>
  <c r="CW37" s="1"/>
  <c r="CX9"/>
  <c r="CX11" s="1"/>
  <c r="CX13" s="1"/>
  <c r="CX15" s="1"/>
  <c r="CX17" s="1"/>
  <c r="CX19" s="1"/>
  <c r="CX21" s="1"/>
  <c r="CX23" s="1"/>
  <c r="CX25" s="1"/>
  <c r="CX27" s="1"/>
  <c r="CX29" s="1"/>
  <c r="CX31" s="1"/>
  <c r="CX33" s="1"/>
  <c r="CX35" s="1"/>
  <c r="CX37" s="1"/>
  <c r="CY9"/>
  <c r="CY11" s="1"/>
  <c r="CY13" s="1"/>
  <c r="CY15" s="1"/>
  <c r="CY17" s="1"/>
  <c r="CY19" s="1"/>
  <c r="CY21" s="1"/>
  <c r="CY23" s="1"/>
  <c r="CY25" s="1"/>
  <c r="CY27" s="1"/>
  <c r="CY29" s="1"/>
  <c r="CY31" s="1"/>
  <c r="CY33" s="1"/>
  <c r="CY35" s="1"/>
  <c r="CY37" s="1"/>
  <c r="CZ9"/>
  <c r="CZ11" s="1"/>
  <c r="CZ13" s="1"/>
  <c r="DA9"/>
  <c r="DA11" s="1"/>
  <c r="DA13" s="1"/>
  <c r="DA15" s="1"/>
  <c r="DA17" s="1"/>
  <c r="DA19" s="1"/>
  <c r="DA21" s="1"/>
  <c r="DA23" s="1"/>
  <c r="DA25" s="1"/>
  <c r="DA27" s="1"/>
  <c r="DA29" s="1"/>
  <c r="DA31" s="1"/>
  <c r="DA33" s="1"/>
  <c r="DA35" s="1"/>
  <c r="DA37" s="1"/>
  <c r="DB9"/>
  <c r="DB11" s="1"/>
  <c r="DB13" s="1"/>
  <c r="DB15" s="1"/>
  <c r="DB17" s="1"/>
  <c r="DB19" s="1"/>
  <c r="DB21" s="1"/>
  <c r="DB23" s="1"/>
  <c r="DB25" s="1"/>
  <c r="DB27" s="1"/>
  <c r="DB29" s="1"/>
  <c r="DB31" s="1"/>
  <c r="DB33" s="1"/>
  <c r="DB35" s="1"/>
  <c r="DB37" s="1"/>
  <c r="DC9"/>
  <c r="DC11" s="1"/>
  <c r="DC13" s="1"/>
  <c r="DC15" s="1"/>
  <c r="DC17" s="1"/>
  <c r="DC19" s="1"/>
  <c r="DC21" s="1"/>
  <c r="DC23" s="1"/>
  <c r="DC25" s="1"/>
  <c r="DC27" s="1"/>
  <c r="DC29" s="1"/>
  <c r="DC31" s="1"/>
  <c r="DC33" s="1"/>
  <c r="DC35" s="1"/>
  <c r="DC37" s="1"/>
  <c r="DD9"/>
  <c r="DD11" s="1"/>
  <c r="DD13" s="1"/>
  <c r="DE9"/>
  <c r="DE11" s="1"/>
  <c r="DE13" s="1"/>
  <c r="DE15" s="1"/>
  <c r="DE17" s="1"/>
  <c r="DE19" s="1"/>
  <c r="DE21" s="1"/>
  <c r="DE23" s="1"/>
  <c r="DE25" s="1"/>
  <c r="DE27" s="1"/>
  <c r="DE29" s="1"/>
  <c r="DE31" s="1"/>
  <c r="DE33" s="1"/>
  <c r="DE35" s="1"/>
  <c r="DE37" s="1"/>
  <c r="DF9"/>
  <c r="DF11" s="1"/>
  <c r="DF13" s="1"/>
  <c r="DF15" s="1"/>
  <c r="DF17" s="1"/>
  <c r="DF19" s="1"/>
  <c r="DF21" s="1"/>
  <c r="DF23" s="1"/>
  <c r="DF25" s="1"/>
  <c r="DF27" s="1"/>
  <c r="DF29" s="1"/>
  <c r="DF31" s="1"/>
  <c r="DF33" s="1"/>
  <c r="DF35" s="1"/>
  <c r="DF37" s="1"/>
  <c r="DG9"/>
  <c r="DG11" s="1"/>
  <c r="DG13" s="1"/>
  <c r="DG15" s="1"/>
  <c r="DG17" s="1"/>
  <c r="DG19" s="1"/>
  <c r="DG21" s="1"/>
  <c r="DG23" s="1"/>
  <c r="DG25" s="1"/>
  <c r="DG27" s="1"/>
  <c r="DG29" s="1"/>
  <c r="DG31" s="1"/>
  <c r="DG33" s="1"/>
  <c r="DG35" s="1"/>
  <c r="DG37" s="1"/>
  <c r="DH9"/>
  <c r="DH11" s="1"/>
  <c r="DH13" s="1"/>
  <c r="DI9"/>
  <c r="DI11" s="1"/>
  <c r="DI13" s="1"/>
  <c r="DI15" s="1"/>
  <c r="DI17" s="1"/>
  <c r="DI19" s="1"/>
  <c r="DI21" s="1"/>
  <c r="DI23" s="1"/>
  <c r="DI25" s="1"/>
  <c r="DI27" s="1"/>
  <c r="DI29" s="1"/>
  <c r="DI31" s="1"/>
  <c r="DI33" s="1"/>
  <c r="DI35" s="1"/>
  <c r="DI37" s="1"/>
  <c r="DJ9"/>
  <c r="DK9"/>
  <c r="DK11" s="1"/>
  <c r="DK13" s="1"/>
  <c r="DK15" s="1"/>
  <c r="DK17" s="1"/>
  <c r="DK19" s="1"/>
  <c r="DK21" s="1"/>
  <c r="DK23" s="1"/>
  <c r="DK25" s="1"/>
  <c r="DK27" s="1"/>
  <c r="DK29" s="1"/>
  <c r="DK31" s="1"/>
  <c r="DK33" s="1"/>
  <c r="DK35" s="1"/>
  <c r="DK37" s="1"/>
  <c r="DL9"/>
  <c r="DL11" s="1"/>
  <c r="DL13" s="1"/>
  <c r="DM9"/>
  <c r="DM11" s="1"/>
  <c r="DM13" s="1"/>
  <c r="DM15" s="1"/>
  <c r="DM17" s="1"/>
  <c r="DM19" s="1"/>
  <c r="DM21" s="1"/>
  <c r="DM23" s="1"/>
  <c r="DM25" s="1"/>
  <c r="DM27" s="1"/>
  <c r="DM29" s="1"/>
  <c r="DM31" s="1"/>
  <c r="DM33" s="1"/>
  <c r="DM35" s="1"/>
  <c r="DM37" s="1"/>
  <c r="DN9"/>
  <c r="DO9"/>
  <c r="DR9"/>
  <c r="DS9"/>
  <c r="DT9"/>
  <c r="DU9"/>
  <c r="DV9"/>
  <c r="DW9"/>
  <c r="DX9"/>
  <c r="FI9"/>
  <c r="AR10"/>
  <c r="AS10"/>
  <c r="AT10"/>
  <c r="AU10"/>
  <c r="AV10"/>
  <c r="CD10"/>
  <c r="DR10"/>
  <c r="DS10"/>
  <c r="DT10"/>
  <c r="DU10"/>
  <c r="DV10"/>
  <c r="DW10"/>
  <c r="DX10"/>
  <c r="FI10"/>
  <c r="AR11"/>
  <c r="AS11"/>
  <c r="AT11"/>
  <c r="AU11"/>
  <c r="AV11"/>
  <c r="CD11"/>
  <c r="CP11"/>
  <c r="CP13" s="1"/>
  <c r="CP15" s="1"/>
  <c r="CP17" s="1"/>
  <c r="CP19" s="1"/>
  <c r="CP21" s="1"/>
  <c r="CP23" s="1"/>
  <c r="CP25" s="1"/>
  <c r="CP27" s="1"/>
  <c r="CP29" s="1"/>
  <c r="CP31" s="1"/>
  <c r="CP33" s="1"/>
  <c r="CP35" s="1"/>
  <c r="CP37" s="1"/>
  <c r="CQ11"/>
  <c r="CQ13" s="1"/>
  <c r="CQ15" s="1"/>
  <c r="CQ17" s="1"/>
  <c r="CQ19" s="1"/>
  <c r="CQ21" s="1"/>
  <c r="CQ23" s="1"/>
  <c r="CQ25" s="1"/>
  <c r="CQ27" s="1"/>
  <c r="CQ29" s="1"/>
  <c r="CQ31" s="1"/>
  <c r="CQ33" s="1"/>
  <c r="CQ35" s="1"/>
  <c r="CQ37" s="1"/>
  <c r="DJ11"/>
  <c r="DJ13" s="1"/>
  <c r="DJ15" s="1"/>
  <c r="DJ17" s="1"/>
  <c r="DJ19" s="1"/>
  <c r="DJ21" s="1"/>
  <c r="DJ23" s="1"/>
  <c r="DJ25" s="1"/>
  <c r="DJ27" s="1"/>
  <c r="DJ29" s="1"/>
  <c r="DJ31" s="1"/>
  <c r="DJ33" s="1"/>
  <c r="DJ35" s="1"/>
  <c r="DJ37" s="1"/>
  <c r="DN11"/>
  <c r="DN13" s="1"/>
  <c r="DO11"/>
  <c r="DO13" s="1"/>
  <c r="DO15" s="1"/>
  <c r="DO17" s="1"/>
  <c r="DO19" s="1"/>
  <c r="DO21" s="1"/>
  <c r="DO23" s="1"/>
  <c r="DO25" s="1"/>
  <c r="DO27" s="1"/>
  <c r="DO29" s="1"/>
  <c r="DO31" s="1"/>
  <c r="DO33" s="1"/>
  <c r="DO35" s="1"/>
  <c r="DO37" s="1"/>
  <c r="DR11"/>
  <c r="DS11"/>
  <c r="DT11"/>
  <c r="DU11"/>
  <c r="DV11"/>
  <c r="DW11"/>
  <c r="DX11"/>
  <c r="FI11"/>
  <c r="AR12"/>
  <c r="AS12"/>
  <c r="AT12"/>
  <c r="AU12"/>
  <c r="AV12"/>
  <c r="CD12"/>
  <c r="DR12"/>
  <c r="DS12"/>
  <c r="DT12"/>
  <c r="DU12"/>
  <c r="DV12"/>
  <c r="DW12"/>
  <c r="DX12"/>
  <c r="FI12"/>
  <c r="AR13"/>
  <c r="AS13"/>
  <c r="AT13"/>
  <c r="AU13"/>
  <c r="AV13"/>
  <c r="CD13"/>
  <c r="DR13"/>
  <c r="DS13"/>
  <c r="DT13"/>
  <c r="DU13"/>
  <c r="DV13"/>
  <c r="DW13"/>
  <c r="DX13"/>
  <c r="FI13"/>
  <c r="AR14"/>
  <c r="AS14"/>
  <c r="AT14"/>
  <c r="AU14"/>
  <c r="AV14"/>
  <c r="CD14"/>
  <c r="DR14"/>
  <c r="DS14"/>
  <c r="DT14"/>
  <c r="DU14"/>
  <c r="DV14"/>
  <c r="DW14"/>
  <c r="DX14"/>
  <c r="FI14"/>
  <c r="AR15"/>
  <c r="AS15"/>
  <c r="AT15"/>
  <c r="AU15"/>
  <c r="AV15"/>
  <c r="CD15"/>
  <c r="CN15"/>
  <c r="CN17" s="1"/>
  <c r="CN19" s="1"/>
  <c r="CN21" s="1"/>
  <c r="CN23" s="1"/>
  <c r="CN25" s="1"/>
  <c r="CN27" s="1"/>
  <c r="CN29" s="1"/>
  <c r="CN31" s="1"/>
  <c r="CN33" s="1"/>
  <c r="CN35" s="1"/>
  <c r="CN37" s="1"/>
  <c r="CR15"/>
  <c r="CR17" s="1"/>
  <c r="CR19" s="1"/>
  <c r="CR21" s="1"/>
  <c r="CR23" s="1"/>
  <c r="CR25" s="1"/>
  <c r="CR27" s="1"/>
  <c r="CR29" s="1"/>
  <c r="CR31" s="1"/>
  <c r="CR33" s="1"/>
  <c r="CR35" s="1"/>
  <c r="CR37" s="1"/>
  <c r="CV15"/>
  <c r="CV17" s="1"/>
  <c r="CV19" s="1"/>
  <c r="CV21" s="1"/>
  <c r="CV23" s="1"/>
  <c r="CV25" s="1"/>
  <c r="CV27" s="1"/>
  <c r="CV29" s="1"/>
  <c r="CV31" s="1"/>
  <c r="CV33" s="1"/>
  <c r="CV35" s="1"/>
  <c r="CV37" s="1"/>
  <c r="CZ15"/>
  <c r="CZ17" s="1"/>
  <c r="CZ19" s="1"/>
  <c r="CZ21" s="1"/>
  <c r="CZ23" s="1"/>
  <c r="CZ25" s="1"/>
  <c r="CZ27" s="1"/>
  <c r="CZ29" s="1"/>
  <c r="CZ31" s="1"/>
  <c r="CZ33" s="1"/>
  <c r="CZ35" s="1"/>
  <c r="CZ37" s="1"/>
  <c r="DD15"/>
  <c r="DD17" s="1"/>
  <c r="DD19" s="1"/>
  <c r="DD21" s="1"/>
  <c r="DD23" s="1"/>
  <c r="DD25" s="1"/>
  <c r="DD27" s="1"/>
  <c r="DD29" s="1"/>
  <c r="DD31" s="1"/>
  <c r="DH15"/>
  <c r="DH17" s="1"/>
  <c r="DH19" s="1"/>
  <c r="DH21" s="1"/>
  <c r="DH23" s="1"/>
  <c r="DH25" s="1"/>
  <c r="DH27" s="1"/>
  <c r="DH29" s="1"/>
  <c r="DH31" s="1"/>
  <c r="DH33" s="1"/>
  <c r="DH35" s="1"/>
  <c r="DH37" s="1"/>
  <c r="DL15"/>
  <c r="DL17" s="1"/>
  <c r="DL19" s="1"/>
  <c r="DL21" s="1"/>
  <c r="DL23" s="1"/>
  <c r="DL25" s="1"/>
  <c r="DL27" s="1"/>
  <c r="DL29" s="1"/>
  <c r="DL31" s="1"/>
  <c r="DL33" s="1"/>
  <c r="DL35" s="1"/>
  <c r="DL37" s="1"/>
  <c r="DN15"/>
  <c r="DN17" s="1"/>
  <c r="DN19" s="1"/>
  <c r="DN21" s="1"/>
  <c r="DN23" s="1"/>
  <c r="DN25" s="1"/>
  <c r="DN27" s="1"/>
  <c r="DN29" s="1"/>
  <c r="DN31" s="1"/>
  <c r="DN33" s="1"/>
  <c r="DN35" s="1"/>
  <c r="DN37" s="1"/>
  <c r="DR15"/>
  <c r="DS15"/>
  <c r="DT15"/>
  <c r="DU15"/>
  <c r="DV15"/>
  <c r="DW15"/>
  <c r="DX15"/>
  <c r="FI15"/>
  <c r="AR16"/>
  <c r="AS16"/>
  <c r="AT16"/>
  <c r="AU16"/>
  <c r="AV16"/>
  <c r="CD16"/>
  <c r="DR16"/>
  <c r="DS16"/>
  <c r="DT16"/>
  <c r="DU16"/>
  <c r="DV16"/>
  <c r="DW16"/>
  <c r="DX16"/>
  <c r="FI16"/>
  <c r="AR17"/>
  <c r="AS17"/>
  <c r="AT17"/>
  <c r="AU17"/>
  <c r="AV17"/>
  <c r="CD17"/>
  <c r="DR17"/>
  <c r="DS17"/>
  <c r="DT17"/>
  <c r="DU17"/>
  <c r="DV17"/>
  <c r="DW17"/>
  <c r="DX17"/>
  <c r="FI17"/>
  <c r="AR18"/>
  <c r="AS18"/>
  <c r="AT18"/>
  <c r="AU18"/>
  <c r="AV18"/>
  <c r="CD18"/>
  <c r="DR18"/>
  <c r="DS18"/>
  <c r="DT18"/>
  <c r="DU18"/>
  <c r="DV18"/>
  <c r="DW18"/>
  <c r="DX18"/>
  <c r="FI18"/>
  <c r="AR19"/>
  <c r="AS19"/>
  <c r="AT19"/>
  <c r="AU19"/>
  <c r="AV19"/>
  <c r="CD19"/>
  <c r="DR19"/>
  <c r="DS19"/>
  <c r="DT19"/>
  <c r="DU19"/>
  <c r="DV19"/>
  <c r="DW19"/>
  <c r="DX19"/>
  <c r="FI19"/>
  <c r="AR20"/>
  <c r="AS20"/>
  <c r="AT20"/>
  <c r="AU20"/>
  <c r="AV20"/>
  <c r="CD20"/>
  <c r="DR20"/>
  <c r="DS20"/>
  <c r="DT20"/>
  <c r="DU20"/>
  <c r="DV20"/>
  <c r="DW20"/>
  <c r="DX20"/>
  <c r="FI20"/>
  <c r="AR21"/>
  <c r="AS21"/>
  <c r="AT21"/>
  <c r="AU21"/>
  <c r="AV21"/>
  <c r="CD21"/>
  <c r="DR21"/>
  <c r="DS21"/>
  <c r="DT21"/>
  <c r="DU21"/>
  <c r="DV21"/>
  <c r="DW21"/>
  <c r="DX21"/>
  <c r="FI21"/>
  <c r="AR22"/>
  <c r="AS22"/>
  <c r="AT22"/>
  <c r="AU22"/>
  <c r="AV22"/>
  <c r="CD22"/>
  <c r="DR22"/>
  <c r="DS22"/>
  <c r="DT22"/>
  <c r="DU22"/>
  <c r="DV22"/>
  <c r="DW22"/>
  <c r="DX22"/>
  <c r="FI22"/>
  <c r="AR23"/>
  <c r="AS23"/>
  <c r="AT23"/>
  <c r="AU23"/>
  <c r="AV23"/>
  <c r="CD23"/>
  <c r="DR23"/>
  <c r="DS23"/>
  <c r="DT23"/>
  <c r="DU23"/>
  <c r="DV23"/>
  <c r="DW23"/>
  <c r="DX23"/>
  <c r="FI23"/>
  <c r="AR24"/>
  <c r="AS24"/>
  <c r="AT24"/>
  <c r="AU24"/>
  <c r="AV24"/>
  <c r="CD24"/>
  <c r="DR24"/>
  <c r="DS24"/>
  <c r="DT24"/>
  <c r="DU24"/>
  <c r="DV24"/>
  <c r="DW24"/>
  <c r="DX24"/>
  <c r="FI24"/>
  <c r="AR25"/>
  <c r="AS25"/>
  <c r="AT25"/>
  <c r="AU25"/>
  <c r="AV25"/>
  <c r="CD25"/>
  <c r="DR25"/>
  <c r="DS25"/>
  <c r="DT25"/>
  <c r="DU25"/>
  <c r="DV25"/>
  <c r="DW25"/>
  <c r="DX25"/>
  <c r="FI25"/>
  <c r="AR26"/>
  <c r="AS26"/>
  <c r="AT26"/>
  <c r="AU26"/>
  <c r="AV26"/>
  <c r="CD26"/>
  <c r="DR26"/>
  <c r="DS26"/>
  <c r="DT26"/>
  <c r="DU26"/>
  <c r="DV26"/>
  <c r="DW26"/>
  <c r="DX26"/>
  <c r="FI26"/>
  <c r="AR27"/>
  <c r="AS27"/>
  <c r="AT27"/>
  <c r="AU27"/>
  <c r="AV27"/>
  <c r="CD27"/>
  <c r="DR27"/>
  <c r="DS27"/>
  <c r="DT27"/>
  <c r="DU27"/>
  <c r="DV27"/>
  <c r="DW27"/>
  <c r="DX27"/>
  <c r="FI27"/>
  <c r="AR28"/>
  <c r="AS28"/>
  <c r="AT28"/>
  <c r="AU28"/>
  <c r="AV28"/>
  <c r="CD28"/>
  <c r="DR28"/>
  <c r="DS28"/>
  <c r="DT28"/>
  <c r="DU28"/>
  <c r="DV28"/>
  <c r="DW28"/>
  <c r="DX28"/>
  <c r="FI28"/>
  <c r="AR29"/>
  <c r="AS29"/>
  <c r="AT29"/>
  <c r="AU29"/>
  <c r="AV29"/>
  <c r="CD29"/>
  <c r="DR29"/>
  <c r="DS29"/>
  <c r="DT29"/>
  <c r="DU29"/>
  <c r="DV29"/>
  <c r="DW29"/>
  <c r="DX29"/>
  <c r="FI29"/>
  <c r="AR30"/>
  <c r="AS30"/>
  <c r="AT30"/>
  <c r="AU30"/>
  <c r="AV30"/>
  <c r="CD30"/>
  <c r="DR30"/>
  <c r="DS30"/>
  <c r="DT30"/>
  <c r="DU30"/>
  <c r="DV30"/>
  <c r="DW30"/>
  <c r="DX30"/>
  <c r="FI30"/>
  <c r="AR31"/>
  <c r="AS31"/>
  <c r="AT31"/>
  <c r="AU31"/>
  <c r="AV31"/>
  <c r="CD31"/>
  <c r="DR31"/>
  <c r="DS31"/>
  <c r="DT31"/>
  <c r="DU31"/>
  <c r="DV31"/>
  <c r="DW31"/>
  <c r="DX31"/>
  <c r="FI31"/>
  <c r="AR32"/>
  <c r="AS32"/>
  <c r="AT32"/>
  <c r="AU32"/>
  <c r="AV32"/>
  <c r="CD32"/>
  <c r="DR32"/>
  <c r="DS32"/>
  <c r="DT32"/>
  <c r="DU32"/>
  <c r="DV32"/>
  <c r="DW32"/>
  <c r="DX32"/>
  <c r="FI32"/>
  <c r="AR33"/>
  <c r="AS33"/>
  <c r="AT33"/>
  <c r="AU33"/>
  <c r="AV33"/>
  <c r="CD33"/>
  <c r="DD33"/>
  <c r="DD35" s="1"/>
  <c r="DD37" s="1"/>
  <c r="DR33"/>
  <c r="DS33"/>
  <c r="DT33"/>
  <c r="DU33"/>
  <c r="DV33"/>
  <c r="DW33"/>
  <c r="DX33"/>
  <c r="FI33"/>
  <c r="AR34"/>
  <c r="AS34"/>
  <c r="AT34"/>
  <c r="AU34"/>
  <c r="AV34"/>
  <c r="CD34"/>
  <c r="DR34"/>
  <c r="DS34"/>
  <c r="DT34"/>
  <c r="DU34"/>
  <c r="DV34"/>
  <c r="DW34"/>
  <c r="DX34"/>
  <c r="FI34"/>
  <c r="AR35"/>
  <c r="AS35"/>
  <c r="AT35"/>
  <c r="AU35"/>
  <c r="AV35"/>
  <c r="CD35"/>
  <c r="DR35"/>
  <c r="DS35"/>
  <c r="DT35"/>
  <c r="DU35"/>
  <c r="DV35"/>
  <c r="DW35"/>
  <c r="DX35"/>
  <c r="FI35"/>
  <c r="AR36"/>
  <c r="AS36"/>
  <c r="AT36"/>
  <c r="AU36"/>
  <c r="AV36"/>
  <c r="CD36"/>
  <c r="DR36"/>
  <c r="DS36"/>
  <c r="DT36"/>
  <c r="DU36"/>
  <c r="DV36"/>
  <c r="DW36"/>
  <c r="DX36"/>
  <c r="FI36"/>
  <c r="AR37"/>
  <c r="AS37"/>
  <c r="AT37"/>
  <c r="AU37"/>
  <c r="AV37"/>
  <c r="CD37"/>
  <c r="DR37"/>
  <c r="DS37"/>
  <c r="DT37"/>
  <c r="DU37"/>
  <c r="DV37"/>
  <c r="DW37"/>
  <c r="DX37"/>
  <c r="FI37"/>
  <c r="CD9" i="72"/>
  <c r="CL9"/>
  <c r="CM9"/>
  <c r="CM11" s="1"/>
  <c r="CM13" s="1"/>
  <c r="CM15" s="1"/>
  <c r="CM17" s="1"/>
  <c r="CM19" s="1"/>
  <c r="CM21" s="1"/>
  <c r="CM23" s="1"/>
  <c r="CM25" s="1"/>
  <c r="CM27" s="1"/>
  <c r="CM29" s="1"/>
  <c r="CM31" s="1"/>
  <c r="CM33" s="1"/>
  <c r="CM35" s="1"/>
  <c r="CM37" s="1"/>
  <c r="CN9"/>
  <c r="CO9"/>
  <c r="CO11" s="1"/>
  <c r="CO13" s="1"/>
  <c r="CO15" s="1"/>
  <c r="CO17" s="1"/>
  <c r="CO19" s="1"/>
  <c r="CO21" s="1"/>
  <c r="CO23" s="1"/>
  <c r="CO25" s="1"/>
  <c r="CO27" s="1"/>
  <c r="CO29" s="1"/>
  <c r="CO31" s="1"/>
  <c r="CO33" s="1"/>
  <c r="CO35" s="1"/>
  <c r="CO37" s="1"/>
  <c r="CP9"/>
  <c r="CP11" s="1"/>
  <c r="CP13" s="1"/>
  <c r="CP15" s="1"/>
  <c r="CP17" s="1"/>
  <c r="CP19" s="1"/>
  <c r="CP21" s="1"/>
  <c r="CP23" s="1"/>
  <c r="CP25" s="1"/>
  <c r="CP27" s="1"/>
  <c r="CP29" s="1"/>
  <c r="CP31" s="1"/>
  <c r="CP33" s="1"/>
  <c r="CP35" s="1"/>
  <c r="CP37" s="1"/>
  <c r="CQ9"/>
  <c r="CR9"/>
  <c r="CR11" s="1"/>
  <c r="CR13" s="1"/>
  <c r="CS9"/>
  <c r="CS11" s="1"/>
  <c r="CS13" s="1"/>
  <c r="CS15" s="1"/>
  <c r="CS17" s="1"/>
  <c r="CS19" s="1"/>
  <c r="CS21" s="1"/>
  <c r="CS23" s="1"/>
  <c r="CS25" s="1"/>
  <c r="CS27" s="1"/>
  <c r="CS29" s="1"/>
  <c r="CS31" s="1"/>
  <c r="CS33" s="1"/>
  <c r="CS35" s="1"/>
  <c r="CS37" s="1"/>
  <c r="CT9"/>
  <c r="CT11" s="1"/>
  <c r="CT13" s="1"/>
  <c r="CU9"/>
  <c r="CU11" s="1"/>
  <c r="CV9"/>
  <c r="CV11" s="1"/>
  <c r="CV13" s="1"/>
  <c r="CV15" s="1"/>
  <c r="CV17" s="1"/>
  <c r="CV19" s="1"/>
  <c r="CV21" s="1"/>
  <c r="CV23" s="1"/>
  <c r="CV25" s="1"/>
  <c r="CV27" s="1"/>
  <c r="CV29" s="1"/>
  <c r="CV31" s="1"/>
  <c r="CV33" s="1"/>
  <c r="CV35" s="1"/>
  <c r="CV37" s="1"/>
  <c r="CW9"/>
  <c r="CW11" s="1"/>
  <c r="CW13" s="1"/>
  <c r="CW15" s="1"/>
  <c r="CW17" s="1"/>
  <c r="CW19" s="1"/>
  <c r="CW21" s="1"/>
  <c r="CW23" s="1"/>
  <c r="CW25" s="1"/>
  <c r="CW27" s="1"/>
  <c r="CW29" s="1"/>
  <c r="CW31" s="1"/>
  <c r="CW33" s="1"/>
  <c r="CW35" s="1"/>
  <c r="CW37" s="1"/>
  <c r="CX9"/>
  <c r="CY9"/>
  <c r="CY11" s="1"/>
  <c r="CY13" s="1"/>
  <c r="CY15" s="1"/>
  <c r="CY17" s="1"/>
  <c r="CY19" s="1"/>
  <c r="CY21" s="1"/>
  <c r="CY23" s="1"/>
  <c r="CY25" s="1"/>
  <c r="CY27" s="1"/>
  <c r="CY29" s="1"/>
  <c r="CY31" s="1"/>
  <c r="CY33" s="1"/>
  <c r="CY35" s="1"/>
  <c r="CY37" s="1"/>
  <c r="CZ9"/>
  <c r="CZ11" s="1"/>
  <c r="CZ13" s="1"/>
  <c r="DA9"/>
  <c r="DA11" s="1"/>
  <c r="DA13" s="1"/>
  <c r="DA15" s="1"/>
  <c r="DA17" s="1"/>
  <c r="DA19" s="1"/>
  <c r="DA21" s="1"/>
  <c r="DA23" s="1"/>
  <c r="DA25" s="1"/>
  <c r="DA27" s="1"/>
  <c r="DA29" s="1"/>
  <c r="DA31" s="1"/>
  <c r="DA33" s="1"/>
  <c r="DA35" s="1"/>
  <c r="DA37" s="1"/>
  <c r="DB9"/>
  <c r="DB11" s="1"/>
  <c r="DB13" s="1"/>
  <c r="DB15" s="1"/>
  <c r="DB17" s="1"/>
  <c r="DB19" s="1"/>
  <c r="DB21" s="1"/>
  <c r="DB23" s="1"/>
  <c r="DC9"/>
  <c r="DD9"/>
  <c r="DD11" s="1"/>
  <c r="DD13" s="1"/>
  <c r="DE9"/>
  <c r="DE11" s="1"/>
  <c r="DE13" s="1"/>
  <c r="DE15" s="1"/>
  <c r="DE17" s="1"/>
  <c r="DE19" s="1"/>
  <c r="DE21" s="1"/>
  <c r="DE23" s="1"/>
  <c r="DE25" s="1"/>
  <c r="DE27" s="1"/>
  <c r="DE29" s="1"/>
  <c r="DE31" s="1"/>
  <c r="DE33" s="1"/>
  <c r="DE35" s="1"/>
  <c r="DE37" s="1"/>
  <c r="DF9"/>
  <c r="DF11" s="1"/>
  <c r="DF13" s="1"/>
  <c r="DF15" s="1"/>
  <c r="DF17" s="1"/>
  <c r="DF19" s="1"/>
  <c r="DF21" s="1"/>
  <c r="DF23" s="1"/>
  <c r="DF25" s="1"/>
  <c r="DF27" s="1"/>
  <c r="DF29" s="1"/>
  <c r="DF31" s="1"/>
  <c r="DF33" s="1"/>
  <c r="DF35" s="1"/>
  <c r="DF37" s="1"/>
  <c r="DG9"/>
  <c r="DG11" s="1"/>
  <c r="DG13" s="1"/>
  <c r="DG15" s="1"/>
  <c r="DG17" s="1"/>
  <c r="DG19" s="1"/>
  <c r="DG21" s="1"/>
  <c r="DG23" s="1"/>
  <c r="DG25" s="1"/>
  <c r="DG27" s="1"/>
  <c r="DG29" s="1"/>
  <c r="DG31" s="1"/>
  <c r="DG33" s="1"/>
  <c r="DG35" s="1"/>
  <c r="DG37" s="1"/>
  <c r="DH9"/>
  <c r="DH11" s="1"/>
  <c r="DH13" s="1"/>
  <c r="DH15" s="1"/>
  <c r="DH17" s="1"/>
  <c r="DH19" s="1"/>
  <c r="DH21" s="1"/>
  <c r="DH23" s="1"/>
  <c r="DH25" s="1"/>
  <c r="DH27" s="1"/>
  <c r="DH29" s="1"/>
  <c r="DH31" s="1"/>
  <c r="DH33" s="1"/>
  <c r="DH35" s="1"/>
  <c r="DH37" s="1"/>
  <c r="DI9"/>
  <c r="DI11" s="1"/>
  <c r="DI13" s="1"/>
  <c r="DI15" s="1"/>
  <c r="DI17" s="1"/>
  <c r="DJ9"/>
  <c r="DJ11" s="1"/>
  <c r="DJ13" s="1"/>
  <c r="DJ15" s="1"/>
  <c r="DJ17" s="1"/>
  <c r="DJ19" s="1"/>
  <c r="DJ21" s="1"/>
  <c r="DJ23" s="1"/>
  <c r="DJ25" s="1"/>
  <c r="DJ27" s="1"/>
  <c r="DJ29" s="1"/>
  <c r="DJ31" s="1"/>
  <c r="DJ33" s="1"/>
  <c r="DJ35" s="1"/>
  <c r="DJ37" s="1"/>
  <c r="DK9"/>
  <c r="DK11" s="1"/>
  <c r="DK13" s="1"/>
  <c r="DK15" s="1"/>
  <c r="DK17" s="1"/>
  <c r="DK19" s="1"/>
  <c r="DK21" s="1"/>
  <c r="DK23" s="1"/>
  <c r="DK25" s="1"/>
  <c r="DK27" s="1"/>
  <c r="DK29" s="1"/>
  <c r="DK31" s="1"/>
  <c r="DK33" s="1"/>
  <c r="DK35" s="1"/>
  <c r="DK37" s="1"/>
  <c r="DL9"/>
  <c r="DL11" s="1"/>
  <c r="DL13" s="1"/>
  <c r="DM9"/>
  <c r="DM11" s="1"/>
  <c r="DM13" s="1"/>
  <c r="DM15" s="1"/>
  <c r="DM17" s="1"/>
  <c r="DM19" s="1"/>
  <c r="DM21" s="1"/>
  <c r="DM23" s="1"/>
  <c r="DM25" s="1"/>
  <c r="DM27" s="1"/>
  <c r="DM29" s="1"/>
  <c r="DM31" s="1"/>
  <c r="DM33" s="1"/>
  <c r="DM35" s="1"/>
  <c r="DM37" s="1"/>
  <c r="DN9"/>
  <c r="DO9"/>
  <c r="DO11" s="1"/>
  <c r="DO13" s="1"/>
  <c r="DO15" s="1"/>
  <c r="DO17" s="1"/>
  <c r="DO19" s="1"/>
  <c r="DO21" s="1"/>
  <c r="DO23" s="1"/>
  <c r="DO25" s="1"/>
  <c r="DO27" s="1"/>
  <c r="DO29" s="1"/>
  <c r="DO31" s="1"/>
  <c r="DO33" s="1"/>
  <c r="DO35" s="1"/>
  <c r="DO37" s="1"/>
  <c r="DP9"/>
  <c r="DP11" s="1"/>
  <c r="DP13" s="1"/>
  <c r="DS9"/>
  <c r="DT9"/>
  <c r="DU9"/>
  <c r="DV9"/>
  <c r="DW9"/>
  <c r="DX9"/>
  <c r="DY9"/>
  <c r="FK9"/>
  <c r="AR10"/>
  <c r="AS10"/>
  <c r="AT10"/>
  <c r="AU10"/>
  <c r="AV10"/>
  <c r="CD10"/>
  <c r="DS10"/>
  <c r="DT10"/>
  <c r="DU10"/>
  <c r="DV10"/>
  <c r="DW10"/>
  <c r="DX10"/>
  <c r="DY10"/>
  <c r="FK10"/>
  <c r="AR11"/>
  <c r="AS11"/>
  <c r="AT11"/>
  <c r="AU11"/>
  <c r="AV11"/>
  <c r="CD11"/>
  <c r="CL11"/>
  <c r="CQ11"/>
  <c r="CQ13" s="1"/>
  <c r="CQ15" s="1"/>
  <c r="CQ17" s="1"/>
  <c r="CQ19" s="1"/>
  <c r="CQ21" s="1"/>
  <c r="CQ23" s="1"/>
  <c r="CQ25" s="1"/>
  <c r="CX11"/>
  <c r="CX13" s="1"/>
  <c r="CX15" s="1"/>
  <c r="CX17" s="1"/>
  <c r="CX19" s="1"/>
  <c r="CX21" s="1"/>
  <c r="CX23" s="1"/>
  <c r="DC11"/>
  <c r="DC13" s="1"/>
  <c r="DC15" s="1"/>
  <c r="DC17" s="1"/>
  <c r="DC19" s="1"/>
  <c r="DC21" s="1"/>
  <c r="DC23" s="1"/>
  <c r="DC25" s="1"/>
  <c r="DC27" s="1"/>
  <c r="DC29" s="1"/>
  <c r="DC31" s="1"/>
  <c r="DC33" s="1"/>
  <c r="DC35" s="1"/>
  <c r="DC37" s="1"/>
  <c r="DN11"/>
  <c r="DN13" s="1"/>
  <c r="DN15" s="1"/>
  <c r="DN17" s="1"/>
  <c r="DN19" s="1"/>
  <c r="DN21" s="1"/>
  <c r="DN23" s="1"/>
  <c r="DN25" s="1"/>
  <c r="DN27" s="1"/>
  <c r="DN29" s="1"/>
  <c r="DN31" s="1"/>
  <c r="DN33" s="1"/>
  <c r="DN35" s="1"/>
  <c r="DN37" s="1"/>
  <c r="DS11"/>
  <c r="DT11"/>
  <c r="DU11"/>
  <c r="DV11"/>
  <c r="DW11"/>
  <c r="DX11"/>
  <c r="DY11"/>
  <c r="FK11"/>
  <c r="AR12"/>
  <c r="AS12"/>
  <c r="AT12"/>
  <c r="AU12"/>
  <c r="AV12"/>
  <c r="CD12"/>
  <c r="DS12"/>
  <c r="DT12"/>
  <c r="DU12"/>
  <c r="DV12"/>
  <c r="DW12"/>
  <c r="DX12"/>
  <c r="DY12"/>
  <c r="FK12"/>
  <c r="AR13"/>
  <c r="AS13"/>
  <c r="AT13"/>
  <c r="AU13"/>
  <c r="AV13"/>
  <c r="CD13"/>
  <c r="CU13"/>
  <c r="CU15" s="1"/>
  <c r="CU17" s="1"/>
  <c r="CU19" s="1"/>
  <c r="CU21" s="1"/>
  <c r="CU23" s="1"/>
  <c r="CU25" s="1"/>
  <c r="CU27" s="1"/>
  <c r="CU29" s="1"/>
  <c r="CU31" s="1"/>
  <c r="CU33" s="1"/>
  <c r="CU35" s="1"/>
  <c r="CU37" s="1"/>
  <c r="DS13"/>
  <c r="DT13"/>
  <c r="DU13"/>
  <c r="DV13"/>
  <c r="DW13"/>
  <c r="DX13"/>
  <c r="DY13"/>
  <c r="FK13"/>
  <c r="AR14"/>
  <c r="AS14"/>
  <c r="AT14"/>
  <c r="AU14"/>
  <c r="AV14"/>
  <c r="CD14"/>
  <c r="DS14"/>
  <c r="DT14"/>
  <c r="DU14"/>
  <c r="DV14"/>
  <c r="DW14"/>
  <c r="DX14"/>
  <c r="DY14"/>
  <c r="FK14"/>
  <c r="AR15"/>
  <c r="AS15"/>
  <c r="AT15"/>
  <c r="AU15"/>
  <c r="AV15"/>
  <c r="CD15"/>
  <c r="CR15"/>
  <c r="CR17" s="1"/>
  <c r="CR19" s="1"/>
  <c r="CR21" s="1"/>
  <c r="CR23" s="1"/>
  <c r="CR25" s="1"/>
  <c r="CR27" s="1"/>
  <c r="CR29" s="1"/>
  <c r="CR31" s="1"/>
  <c r="CR33" s="1"/>
  <c r="CR35" s="1"/>
  <c r="CR37" s="1"/>
  <c r="CT15"/>
  <c r="CT17" s="1"/>
  <c r="CT19" s="1"/>
  <c r="CT21" s="1"/>
  <c r="CT23" s="1"/>
  <c r="CT25" s="1"/>
  <c r="CT27" s="1"/>
  <c r="CT29" s="1"/>
  <c r="CT31" s="1"/>
  <c r="CT33" s="1"/>
  <c r="CT35" s="1"/>
  <c r="CT37" s="1"/>
  <c r="CZ15"/>
  <c r="CZ17" s="1"/>
  <c r="CZ19" s="1"/>
  <c r="CZ21" s="1"/>
  <c r="CZ23" s="1"/>
  <c r="CZ25" s="1"/>
  <c r="CZ27" s="1"/>
  <c r="CZ29" s="1"/>
  <c r="CZ31" s="1"/>
  <c r="CZ33" s="1"/>
  <c r="CZ35" s="1"/>
  <c r="CZ37" s="1"/>
  <c r="DD15"/>
  <c r="DD17" s="1"/>
  <c r="DD19" s="1"/>
  <c r="DD21" s="1"/>
  <c r="DD23" s="1"/>
  <c r="DD25" s="1"/>
  <c r="DD27" s="1"/>
  <c r="DD29" s="1"/>
  <c r="DD31" s="1"/>
  <c r="DD33" s="1"/>
  <c r="DD35" s="1"/>
  <c r="DD37" s="1"/>
  <c r="DL15"/>
  <c r="DP15"/>
  <c r="DP17" s="1"/>
  <c r="DP19" s="1"/>
  <c r="DP21" s="1"/>
  <c r="DP23" s="1"/>
  <c r="DP25" s="1"/>
  <c r="DP27" s="1"/>
  <c r="DP29" s="1"/>
  <c r="DP31" s="1"/>
  <c r="DP33" s="1"/>
  <c r="DP35" s="1"/>
  <c r="DP37" s="1"/>
  <c r="DS15"/>
  <c r="DT15"/>
  <c r="DU15"/>
  <c r="DV15"/>
  <c r="DW15"/>
  <c r="DX15"/>
  <c r="DY15"/>
  <c r="FK15"/>
  <c r="AR16"/>
  <c r="AS16"/>
  <c r="AT16"/>
  <c r="AU16"/>
  <c r="AV16"/>
  <c r="CD16"/>
  <c r="DS16"/>
  <c r="DT16"/>
  <c r="DU16"/>
  <c r="DV16"/>
  <c r="DW16"/>
  <c r="DX16"/>
  <c r="DY16"/>
  <c r="FK16"/>
  <c r="AR17"/>
  <c r="AS17"/>
  <c r="AT17"/>
  <c r="AU17"/>
  <c r="AV17"/>
  <c r="CD17"/>
  <c r="DL17"/>
  <c r="DL19" s="1"/>
  <c r="DL21" s="1"/>
  <c r="DL23" s="1"/>
  <c r="DL25" s="1"/>
  <c r="DL27" s="1"/>
  <c r="DL29" s="1"/>
  <c r="DL31" s="1"/>
  <c r="DL33" s="1"/>
  <c r="DL35" s="1"/>
  <c r="DL37" s="1"/>
  <c r="DS17"/>
  <c r="DT17"/>
  <c r="DU17"/>
  <c r="DV17"/>
  <c r="DW17"/>
  <c r="DX17"/>
  <c r="DY17"/>
  <c r="FK17"/>
  <c r="AR18"/>
  <c r="AS18"/>
  <c r="AT18"/>
  <c r="AU18"/>
  <c r="AV18"/>
  <c r="CD18"/>
  <c r="DS18"/>
  <c r="DT18"/>
  <c r="DU18"/>
  <c r="DV18"/>
  <c r="DW18"/>
  <c r="DX18"/>
  <c r="DY18"/>
  <c r="FK18"/>
  <c r="AR19"/>
  <c r="AS19"/>
  <c r="AT19"/>
  <c r="AU19"/>
  <c r="AV19"/>
  <c r="CD19"/>
  <c r="DI19"/>
  <c r="DI21" s="1"/>
  <c r="DI23" s="1"/>
  <c r="DI25" s="1"/>
  <c r="DI27" s="1"/>
  <c r="DI29" s="1"/>
  <c r="DI31" s="1"/>
  <c r="DI33" s="1"/>
  <c r="DI35" s="1"/>
  <c r="DI37" s="1"/>
  <c r="DS19"/>
  <c r="DT19"/>
  <c r="DU19"/>
  <c r="DV19"/>
  <c r="DW19"/>
  <c r="DX19"/>
  <c r="DY19"/>
  <c r="FK19"/>
  <c r="AR20"/>
  <c r="AS20"/>
  <c r="AT20"/>
  <c r="AU20"/>
  <c r="AV20"/>
  <c r="CD20"/>
  <c r="DS20"/>
  <c r="DT20"/>
  <c r="DU20"/>
  <c r="DV20"/>
  <c r="DW20"/>
  <c r="DX20"/>
  <c r="DY20"/>
  <c r="FK20"/>
  <c r="AR21"/>
  <c r="AS21"/>
  <c r="AT21"/>
  <c r="AU21"/>
  <c r="AV21"/>
  <c r="CD21"/>
  <c r="DS21"/>
  <c r="DT21"/>
  <c r="DU21"/>
  <c r="DV21"/>
  <c r="DW21"/>
  <c r="DX21"/>
  <c r="DY21"/>
  <c r="FK21"/>
  <c r="AR22"/>
  <c r="AS22"/>
  <c r="AT22"/>
  <c r="AU22"/>
  <c r="AV22"/>
  <c r="CD22"/>
  <c r="DS22"/>
  <c r="DT22"/>
  <c r="DU22"/>
  <c r="DV22"/>
  <c r="DW22"/>
  <c r="DX22"/>
  <c r="DY22"/>
  <c r="FK22"/>
  <c r="AR23"/>
  <c r="AS23"/>
  <c r="AT23"/>
  <c r="AU23"/>
  <c r="AV23"/>
  <c r="CD23"/>
  <c r="DS23"/>
  <c r="DT23"/>
  <c r="DU23"/>
  <c r="DV23"/>
  <c r="DW23"/>
  <c r="DX23"/>
  <c r="DY23"/>
  <c r="FK23"/>
  <c r="AR24"/>
  <c r="AS24"/>
  <c r="AT24"/>
  <c r="AU24"/>
  <c r="AV24"/>
  <c r="CD24"/>
  <c r="DS24"/>
  <c r="DT24"/>
  <c r="DU24"/>
  <c r="DV24"/>
  <c r="DW24"/>
  <c r="DX24"/>
  <c r="DY24"/>
  <c r="FK24"/>
  <c r="AR25"/>
  <c r="AS25"/>
  <c r="AT25"/>
  <c r="AU25"/>
  <c r="AV25"/>
  <c r="CD25"/>
  <c r="CX25"/>
  <c r="CX27" s="1"/>
  <c r="CX29" s="1"/>
  <c r="CX31" s="1"/>
  <c r="CX33" s="1"/>
  <c r="CX35" s="1"/>
  <c r="CX37" s="1"/>
  <c r="DB25"/>
  <c r="DB27" s="1"/>
  <c r="DB29" s="1"/>
  <c r="DB31" s="1"/>
  <c r="DB33" s="1"/>
  <c r="DB35" s="1"/>
  <c r="DB37" s="1"/>
  <c r="DS25"/>
  <c r="DT25"/>
  <c r="DU25"/>
  <c r="DV25"/>
  <c r="DW25"/>
  <c r="DX25"/>
  <c r="DY25"/>
  <c r="FK25"/>
  <c r="AR26"/>
  <c r="AS26"/>
  <c r="AT26"/>
  <c r="AU26"/>
  <c r="AV26"/>
  <c r="CD26"/>
  <c r="DS26"/>
  <c r="DT26"/>
  <c r="DU26"/>
  <c r="DV26"/>
  <c r="DW26"/>
  <c r="DX26"/>
  <c r="DY26"/>
  <c r="FK26"/>
  <c r="AR27"/>
  <c r="AS27"/>
  <c r="AT27"/>
  <c r="AU27"/>
  <c r="AV27"/>
  <c r="CD27"/>
  <c r="CQ27"/>
  <c r="CQ29" s="1"/>
  <c r="CQ31" s="1"/>
  <c r="CQ33" s="1"/>
  <c r="CQ35" s="1"/>
  <c r="CQ37" s="1"/>
  <c r="DS27"/>
  <c r="DT27"/>
  <c r="DU27"/>
  <c r="DV27"/>
  <c r="DW27"/>
  <c r="DX27"/>
  <c r="DY27"/>
  <c r="FK27"/>
  <c r="AR28"/>
  <c r="AS28"/>
  <c r="AT28"/>
  <c r="AU28"/>
  <c r="AV28"/>
  <c r="CD28"/>
  <c r="DS28"/>
  <c r="DT28"/>
  <c r="DU28"/>
  <c r="DV28"/>
  <c r="DW28"/>
  <c r="DX28"/>
  <c r="DY28"/>
  <c r="FK28"/>
  <c r="AR29"/>
  <c r="AS29"/>
  <c r="AT29"/>
  <c r="AU29"/>
  <c r="AV29"/>
  <c r="CD29"/>
  <c r="DS29"/>
  <c r="DT29"/>
  <c r="DU29"/>
  <c r="DV29"/>
  <c r="DW29"/>
  <c r="DX29"/>
  <c r="DY29"/>
  <c r="FK29"/>
  <c r="AR30"/>
  <c r="AS30"/>
  <c r="AT30"/>
  <c r="AU30"/>
  <c r="AV30"/>
  <c r="CD30"/>
  <c r="DS30"/>
  <c r="DT30"/>
  <c r="DU30"/>
  <c r="DV30"/>
  <c r="DW30"/>
  <c r="DX30"/>
  <c r="DY30"/>
  <c r="FK30"/>
  <c r="AR31"/>
  <c r="AS31"/>
  <c r="AT31"/>
  <c r="AU31"/>
  <c r="AV31"/>
  <c r="CD31"/>
  <c r="DS31"/>
  <c r="DT31"/>
  <c r="DU31"/>
  <c r="DV31"/>
  <c r="DW31"/>
  <c r="DX31"/>
  <c r="DY31"/>
  <c r="FK31"/>
  <c r="AR32"/>
  <c r="AS32"/>
  <c r="AT32"/>
  <c r="AU32"/>
  <c r="AV32"/>
  <c r="CD32"/>
  <c r="DS32"/>
  <c r="DT32"/>
  <c r="DU32"/>
  <c r="DV32"/>
  <c r="DW32"/>
  <c r="DX32"/>
  <c r="DY32"/>
  <c r="FK32"/>
  <c r="AR33"/>
  <c r="AS33"/>
  <c r="AT33"/>
  <c r="AU33"/>
  <c r="AV33"/>
  <c r="CD33"/>
  <c r="DS33"/>
  <c r="DT33"/>
  <c r="DU33"/>
  <c r="DV33"/>
  <c r="DW33"/>
  <c r="DX33"/>
  <c r="DY33"/>
  <c r="FK33"/>
  <c r="AR34"/>
  <c r="AS34"/>
  <c r="AT34"/>
  <c r="AU34"/>
  <c r="AV34"/>
  <c r="CD34"/>
  <c r="DS34"/>
  <c r="DT34"/>
  <c r="DU34"/>
  <c r="DV34"/>
  <c r="DW34"/>
  <c r="DX34"/>
  <c r="DY34"/>
  <c r="FK34"/>
  <c r="AR35"/>
  <c r="AS35"/>
  <c r="AT35"/>
  <c r="AU35"/>
  <c r="AV35"/>
  <c r="CD35"/>
  <c r="DS35"/>
  <c r="DT35"/>
  <c r="DU35"/>
  <c r="DV35"/>
  <c r="DW35"/>
  <c r="DX35"/>
  <c r="DY35"/>
  <c r="FK35"/>
  <c r="AR36"/>
  <c r="AS36"/>
  <c r="AT36"/>
  <c r="AU36"/>
  <c r="AV36"/>
  <c r="CD36"/>
  <c r="DS36"/>
  <c r="DT36"/>
  <c r="DU36"/>
  <c r="DV36"/>
  <c r="DW36"/>
  <c r="DX36"/>
  <c r="DY36"/>
  <c r="FK36"/>
  <c r="AR37"/>
  <c r="AS37"/>
  <c r="AT37"/>
  <c r="AU37"/>
  <c r="AV37"/>
  <c r="CD37"/>
  <c r="DS37"/>
  <c r="DT37"/>
  <c r="DU37"/>
  <c r="DV37"/>
  <c r="DW37"/>
  <c r="DX37"/>
  <c r="DY37"/>
  <c r="FK37"/>
  <c r="AR9" i="29"/>
  <c r="AS9"/>
  <c r="AT9"/>
  <c r="AU9"/>
  <c r="AV9"/>
  <c r="CD9"/>
  <c r="CL9"/>
  <c r="CL11" s="1"/>
  <c r="CL13" s="1"/>
  <c r="CL15" s="1"/>
  <c r="CL17" s="1"/>
  <c r="CL19" s="1"/>
  <c r="CL21" s="1"/>
  <c r="CL23" s="1"/>
  <c r="CL25" s="1"/>
  <c r="CL27" s="1"/>
  <c r="CL29" s="1"/>
  <c r="CL31" s="1"/>
  <c r="CL33" s="1"/>
  <c r="CL35" s="1"/>
  <c r="CM9"/>
  <c r="CM11" s="1"/>
  <c r="CM13" s="1"/>
  <c r="CM15" s="1"/>
  <c r="CM17" s="1"/>
  <c r="CM19" s="1"/>
  <c r="CM21" s="1"/>
  <c r="CN9"/>
  <c r="CN11" s="1"/>
  <c r="CN13" s="1"/>
  <c r="CN15" s="1"/>
  <c r="CN17" s="1"/>
  <c r="CN19" s="1"/>
  <c r="CN21" s="1"/>
  <c r="CN23" s="1"/>
  <c r="CN25" s="1"/>
  <c r="CN27" s="1"/>
  <c r="CN29" s="1"/>
  <c r="CN31" s="1"/>
  <c r="CN33" s="1"/>
  <c r="CN35" s="1"/>
  <c r="CN37" s="1"/>
  <c r="CO9"/>
  <c r="CO11" s="1"/>
  <c r="CO13" s="1"/>
  <c r="CO15" s="1"/>
  <c r="CO17" s="1"/>
  <c r="CO19" s="1"/>
  <c r="CO21" s="1"/>
  <c r="CO23" s="1"/>
  <c r="CO25" s="1"/>
  <c r="CO27" s="1"/>
  <c r="CO29" s="1"/>
  <c r="CO31" s="1"/>
  <c r="CO33" s="1"/>
  <c r="CO35" s="1"/>
  <c r="CO37" s="1"/>
  <c r="CP9"/>
  <c r="CP11" s="1"/>
  <c r="CP13" s="1"/>
  <c r="CP15" s="1"/>
  <c r="CP17" s="1"/>
  <c r="CP19" s="1"/>
  <c r="CP21" s="1"/>
  <c r="CP23" s="1"/>
  <c r="CP25" s="1"/>
  <c r="CP27" s="1"/>
  <c r="CP29" s="1"/>
  <c r="CP31" s="1"/>
  <c r="CP33" s="1"/>
  <c r="CP35" s="1"/>
  <c r="CP37" s="1"/>
  <c r="CQ9"/>
  <c r="CR9"/>
  <c r="CR11" s="1"/>
  <c r="CR13" s="1"/>
  <c r="CR15" s="1"/>
  <c r="CR17" s="1"/>
  <c r="CR19" s="1"/>
  <c r="CR21" s="1"/>
  <c r="CR23" s="1"/>
  <c r="CR25" s="1"/>
  <c r="CR27" s="1"/>
  <c r="CR29" s="1"/>
  <c r="CR31" s="1"/>
  <c r="CR33" s="1"/>
  <c r="CR35" s="1"/>
  <c r="CR37" s="1"/>
  <c r="CS9"/>
  <c r="CT9"/>
  <c r="CT11" s="1"/>
  <c r="CT13" s="1"/>
  <c r="CT15" s="1"/>
  <c r="CT17" s="1"/>
  <c r="CT19" s="1"/>
  <c r="CT21" s="1"/>
  <c r="CT23" s="1"/>
  <c r="CT25" s="1"/>
  <c r="CT27" s="1"/>
  <c r="CT29" s="1"/>
  <c r="CT31" s="1"/>
  <c r="CT33" s="1"/>
  <c r="CT35" s="1"/>
  <c r="CT37" s="1"/>
  <c r="CU9"/>
  <c r="CV9"/>
  <c r="CW9"/>
  <c r="CX9"/>
  <c r="CX11" s="1"/>
  <c r="CX13" s="1"/>
  <c r="CX15" s="1"/>
  <c r="CX17" s="1"/>
  <c r="CX19" s="1"/>
  <c r="CX21" s="1"/>
  <c r="CX23" s="1"/>
  <c r="CX25" s="1"/>
  <c r="CX27" s="1"/>
  <c r="CX29" s="1"/>
  <c r="CX31" s="1"/>
  <c r="CX33" s="1"/>
  <c r="CX35" s="1"/>
  <c r="CX37" s="1"/>
  <c r="CY9"/>
  <c r="CZ9"/>
  <c r="CZ11" s="1"/>
  <c r="CZ13" s="1"/>
  <c r="CZ15" s="1"/>
  <c r="CZ17" s="1"/>
  <c r="CZ19" s="1"/>
  <c r="CZ21" s="1"/>
  <c r="CZ23" s="1"/>
  <c r="CZ25" s="1"/>
  <c r="CZ27" s="1"/>
  <c r="CZ29" s="1"/>
  <c r="CZ31" s="1"/>
  <c r="CZ33" s="1"/>
  <c r="CZ35" s="1"/>
  <c r="CZ37" s="1"/>
  <c r="DA9"/>
  <c r="DA11" s="1"/>
  <c r="DA13" s="1"/>
  <c r="DA15" s="1"/>
  <c r="DA17" s="1"/>
  <c r="DA19" s="1"/>
  <c r="DA21" s="1"/>
  <c r="DA23" s="1"/>
  <c r="DA25" s="1"/>
  <c r="DA27" s="1"/>
  <c r="DA29" s="1"/>
  <c r="DA31" s="1"/>
  <c r="DA33" s="1"/>
  <c r="DA35" s="1"/>
  <c r="DA37" s="1"/>
  <c r="DB9"/>
  <c r="DB11" s="1"/>
  <c r="DB13" s="1"/>
  <c r="DB15" s="1"/>
  <c r="DB17" s="1"/>
  <c r="DB19" s="1"/>
  <c r="DB21" s="1"/>
  <c r="DB23" s="1"/>
  <c r="DB25" s="1"/>
  <c r="DB27" s="1"/>
  <c r="DB29" s="1"/>
  <c r="DB31" s="1"/>
  <c r="DB33" s="1"/>
  <c r="DB35" s="1"/>
  <c r="DB37" s="1"/>
  <c r="DC9"/>
  <c r="DD9"/>
  <c r="DD11" s="1"/>
  <c r="DD13" s="1"/>
  <c r="DD15" s="1"/>
  <c r="DD17" s="1"/>
  <c r="DD19" s="1"/>
  <c r="DD21" s="1"/>
  <c r="DD23" s="1"/>
  <c r="DD25" s="1"/>
  <c r="DD27" s="1"/>
  <c r="DD29" s="1"/>
  <c r="DD31" s="1"/>
  <c r="DD33" s="1"/>
  <c r="DD35" s="1"/>
  <c r="DD37" s="1"/>
  <c r="DE9"/>
  <c r="DE11" s="1"/>
  <c r="DE13" s="1"/>
  <c r="DE15" s="1"/>
  <c r="DE17" s="1"/>
  <c r="DE19" s="1"/>
  <c r="DE21" s="1"/>
  <c r="DE23" s="1"/>
  <c r="DE25" s="1"/>
  <c r="DE27" s="1"/>
  <c r="DE29" s="1"/>
  <c r="DE31" s="1"/>
  <c r="DE33" s="1"/>
  <c r="DE35" s="1"/>
  <c r="DE37" s="1"/>
  <c r="DF9"/>
  <c r="DF11" s="1"/>
  <c r="DG9"/>
  <c r="DH9"/>
  <c r="DH11" s="1"/>
  <c r="DH13" s="1"/>
  <c r="DH15" s="1"/>
  <c r="DH17" s="1"/>
  <c r="DH19" s="1"/>
  <c r="DH21" s="1"/>
  <c r="DH23" s="1"/>
  <c r="DH25" s="1"/>
  <c r="DH27" s="1"/>
  <c r="DH29" s="1"/>
  <c r="DH31" s="1"/>
  <c r="DH33" s="1"/>
  <c r="DH35" s="1"/>
  <c r="DH37" s="1"/>
  <c r="DI9"/>
  <c r="DJ9"/>
  <c r="DJ11" s="1"/>
  <c r="DJ13" s="1"/>
  <c r="DJ15" s="1"/>
  <c r="DJ17" s="1"/>
  <c r="DJ19" s="1"/>
  <c r="DJ21" s="1"/>
  <c r="DJ23" s="1"/>
  <c r="DJ25" s="1"/>
  <c r="DJ27" s="1"/>
  <c r="DJ29" s="1"/>
  <c r="DJ31" s="1"/>
  <c r="DJ33" s="1"/>
  <c r="DJ35" s="1"/>
  <c r="DJ37" s="1"/>
  <c r="DK9"/>
  <c r="DL9"/>
  <c r="DM9"/>
  <c r="DN9"/>
  <c r="DN11" s="1"/>
  <c r="DO9"/>
  <c r="DP9"/>
  <c r="DP11" s="1"/>
  <c r="DP13" s="1"/>
  <c r="DP15" s="1"/>
  <c r="DP17" s="1"/>
  <c r="DP19" s="1"/>
  <c r="DP21" s="1"/>
  <c r="DP23" s="1"/>
  <c r="DP25" s="1"/>
  <c r="DP27" s="1"/>
  <c r="DP29" s="1"/>
  <c r="DP31" s="1"/>
  <c r="DP33" s="1"/>
  <c r="DP35" s="1"/>
  <c r="DP37" s="1"/>
  <c r="DS9"/>
  <c r="DT9"/>
  <c r="DU9"/>
  <c r="DV9"/>
  <c r="DW9"/>
  <c r="DX9"/>
  <c r="DY9"/>
  <c r="FK9"/>
  <c r="FN9"/>
  <c r="AR10"/>
  <c r="AS10"/>
  <c r="AT10"/>
  <c r="AU10"/>
  <c r="AV10"/>
  <c r="CD10"/>
  <c r="DS10"/>
  <c r="DT10"/>
  <c r="DU10"/>
  <c r="DV10"/>
  <c r="DW10"/>
  <c r="DX10"/>
  <c r="DY10"/>
  <c r="FK10"/>
  <c r="FN10"/>
  <c r="AR11"/>
  <c r="AS11"/>
  <c r="AT11"/>
  <c r="AU11"/>
  <c r="AV11"/>
  <c r="CD11"/>
  <c r="CQ11"/>
  <c r="CQ13" s="1"/>
  <c r="CQ15" s="1"/>
  <c r="CQ17" s="1"/>
  <c r="CQ19" s="1"/>
  <c r="CQ21" s="1"/>
  <c r="CQ23" s="1"/>
  <c r="CQ25" s="1"/>
  <c r="CQ27" s="1"/>
  <c r="CQ29" s="1"/>
  <c r="CQ31" s="1"/>
  <c r="CQ33" s="1"/>
  <c r="CQ35" s="1"/>
  <c r="CQ37" s="1"/>
  <c r="CS11"/>
  <c r="CS13" s="1"/>
  <c r="CS15" s="1"/>
  <c r="CS17" s="1"/>
  <c r="CS19" s="1"/>
  <c r="CS21" s="1"/>
  <c r="CS23" s="1"/>
  <c r="CS25" s="1"/>
  <c r="CS27" s="1"/>
  <c r="CS29" s="1"/>
  <c r="CS31" s="1"/>
  <c r="CS33" s="1"/>
  <c r="CS35" s="1"/>
  <c r="CS37" s="1"/>
  <c r="CU11"/>
  <c r="CU13" s="1"/>
  <c r="CU15" s="1"/>
  <c r="CU17" s="1"/>
  <c r="CU19" s="1"/>
  <c r="CU21" s="1"/>
  <c r="CU23" s="1"/>
  <c r="CU25" s="1"/>
  <c r="CU27" s="1"/>
  <c r="CU29" s="1"/>
  <c r="CU31" s="1"/>
  <c r="CU33" s="1"/>
  <c r="CU35" s="1"/>
  <c r="CU37" s="1"/>
  <c r="CV11"/>
  <c r="CV13" s="1"/>
  <c r="CV15" s="1"/>
  <c r="CV17" s="1"/>
  <c r="CV19" s="1"/>
  <c r="CV21" s="1"/>
  <c r="CV23" s="1"/>
  <c r="CV25" s="1"/>
  <c r="CV27" s="1"/>
  <c r="CV29" s="1"/>
  <c r="CV31" s="1"/>
  <c r="CV33" s="1"/>
  <c r="CV35" s="1"/>
  <c r="CV37" s="1"/>
  <c r="CW11"/>
  <c r="CY11"/>
  <c r="CY13" s="1"/>
  <c r="CY15" s="1"/>
  <c r="CY17" s="1"/>
  <c r="CY19" s="1"/>
  <c r="CY21" s="1"/>
  <c r="CY23" s="1"/>
  <c r="CY25" s="1"/>
  <c r="CY27" s="1"/>
  <c r="CY29" s="1"/>
  <c r="CY31" s="1"/>
  <c r="CY33" s="1"/>
  <c r="CY35" s="1"/>
  <c r="CY37" s="1"/>
  <c r="DC11"/>
  <c r="DC13" s="1"/>
  <c r="DC15" s="1"/>
  <c r="DC17" s="1"/>
  <c r="DC19" s="1"/>
  <c r="DC21" s="1"/>
  <c r="DC23" s="1"/>
  <c r="DC25" s="1"/>
  <c r="DC27" s="1"/>
  <c r="DC29" s="1"/>
  <c r="DC31" s="1"/>
  <c r="DC33" s="1"/>
  <c r="DC35" s="1"/>
  <c r="DC37" s="1"/>
  <c r="DG11"/>
  <c r="DG13" s="1"/>
  <c r="DG15" s="1"/>
  <c r="DG17" s="1"/>
  <c r="DG19" s="1"/>
  <c r="DG21" s="1"/>
  <c r="DG23" s="1"/>
  <c r="DG25" s="1"/>
  <c r="DG27" s="1"/>
  <c r="DG29" s="1"/>
  <c r="DG31" s="1"/>
  <c r="DG33" s="1"/>
  <c r="DG35" s="1"/>
  <c r="DG37" s="1"/>
  <c r="DI11"/>
  <c r="DI13" s="1"/>
  <c r="DI15" s="1"/>
  <c r="DI17" s="1"/>
  <c r="DI19" s="1"/>
  <c r="DI21" s="1"/>
  <c r="DI23" s="1"/>
  <c r="DI25" s="1"/>
  <c r="DI27" s="1"/>
  <c r="DI29" s="1"/>
  <c r="DI31" s="1"/>
  <c r="DI33" s="1"/>
  <c r="DI35" s="1"/>
  <c r="DI37" s="1"/>
  <c r="DK11"/>
  <c r="DK13" s="1"/>
  <c r="DK15" s="1"/>
  <c r="DK17" s="1"/>
  <c r="DK19" s="1"/>
  <c r="DK21" s="1"/>
  <c r="DK23" s="1"/>
  <c r="DK25" s="1"/>
  <c r="DK27" s="1"/>
  <c r="DK29" s="1"/>
  <c r="DK31" s="1"/>
  <c r="DK33" s="1"/>
  <c r="DK35" s="1"/>
  <c r="DK37" s="1"/>
  <c r="DL11"/>
  <c r="DL13" s="1"/>
  <c r="DL15" s="1"/>
  <c r="DL17" s="1"/>
  <c r="DL19" s="1"/>
  <c r="DL21" s="1"/>
  <c r="DL23" s="1"/>
  <c r="DL25" s="1"/>
  <c r="DL27" s="1"/>
  <c r="DL29" s="1"/>
  <c r="DL31" s="1"/>
  <c r="DL33" s="1"/>
  <c r="DL35" s="1"/>
  <c r="DL37" s="1"/>
  <c r="DM11"/>
  <c r="DO11"/>
  <c r="DO13" s="1"/>
  <c r="DO15" s="1"/>
  <c r="DO17" s="1"/>
  <c r="DO19" s="1"/>
  <c r="DO21" s="1"/>
  <c r="DO23" s="1"/>
  <c r="DO25" s="1"/>
  <c r="DO27" s="1"/>
  <c r="DO29" s="1"/>
  <c r="DO31" s="1"/>
  <c r="DO33" s="1"/>
  <c r="DO35" s="1"/>
  <c r="DO37" s="1"/>
  <c r="DS11"/>
  <c r="DT11"/>
  <c r="DU11"/>
  <c r="DV11"/>
  <c r="DW11"/>
  <c r="DX11"/>
  <c r="DY11"/>
  <c r="FK11"/>
  <c r="FN11"/>
  <c r="AR12"/>
  <c r="AS12"/>
  <c r="AT12"/>
  <c r="AU12"/>
  <c r="AV12"/>
  <c r="CD12"/>
  <c r="DS12"/>
  <c r="DT12"/>
  <c r="DU12"/>
  <c r="DV12"/>
  <c r="DW12"/>
  <c r="DX12"/>
  <c r="DY12"/>
  <c r="FK12"/>
  <c r="FN12"/>
  <c r="AR13"/>
  <c r="AS13"/>
  <c r="AT13"/>
  <c r="AU13"/>
  <c r="AV13"/>
  <c r="CD13"/>
  <c r="CW13"/>
  <c r="CW15" s="1"/>
  <c r="CW17" s="1"/>
  <c r="CW19" s="1"/>
  <c r="CW21" s="1"/>
  <c r="CW23" s="1"/>
  <c r="CW25" s="1"/>
  <c r="CW27" s="1"/>
  <c r="CW29" s="1"/>
  <c r="CW31" s="1"/>
  <c r="CW33" s="1"/>
  <c r="CW35" s="1"/>
  <c r="CW37" s="1"/>
  <c r="DF13"/>
  <c r="DF15" s="1"/>
  <c r="DF17" s="1"/>
  <c r="DF19" s="1"/>
  <c r="DF21" s="1"/>
  <c r="DF23" s="1"/>
  <c r="DF25" s="1"/>
  <c r="DF27" s="1"/>
  <c r="DF29" s="1"/>
  <c r="DF31" s="1"/>
  <c r="DF33" s="1"/>
  <c r="DF35" s="1"/>
  <c r="DF37" s="1"/>
  <c r="DM13"/>
  <c r="DM15" s="1"/>
  <c r="DM17" s="1"/>
  <c r="DM19" s="1"/>
  <c r="DM21" s="1"/>
  <c r="DM23" s="1"/>
  <c r="DM25" s="1"/>
  <c r="DM27" s="1"/>
  <c r="DM29" s="1"/>
  <c r="DM31" s="1"/>
  <c r="DM33" s="1"/>
  <c r="DM35" s="1"/>
  <c r="DM37" s="1"/>
  <c r="DN13"/>
  <c r="DN15" s="1"/>
  <c r="DN17" s="1"/>
  <c r="DN19" s="1"/>
  <c r="DN21" s="1"/>
  <c r="DN23" s="1"/>
  <c r="DN25" s="1"/>
  <c r="DN27" s="1"/>
  <c r="DN29" s="1"/>
  <c r="DN31" s="1"/>
  <c r="DN33" s="1"/>
  <c r="DN35" s="1"/>
  <c r="DN37" s="1"/>
  <c r="DS13"/>
  <c r="DT13"/>
  <c r="DU13"/>
  <c r="DV13"/>
  <c r="DW13"/>
  <c r="DX13"/>
  <c r="DY13"/>
  <c r="FK13"/>
  <c r="FN13"/>
  <c r="AR14"/>
  <c r="AS14"/>
  <c r="AT14"/>
  <c r="AU14"/>
  <c r="AV14"/>
  <c r="CD14"/>
  <c r="DS14"/>
  <c r="DT14"/>
  <c r="DU14"/>
  <c r="DV14"/>
  <c r="DW14"/>
  <c r="DX14"/>
  <c r="DY14"/>
  <c r="FK14"/>
  <c r="FN14"/>
  <c r="AR15"/>
  <c r="AS15"/>
  <c r="AT15"/>
  <c r="AU15"/>
  <c r="AV15"/>
  <c r="CD15"/>
  <c r="DS15"/>
  <c r="DT15"/>
  <c r="DU15"/>
  <c r="DV15"/>
  <c r="DW15"/>
  <c r="DX15"/>
  <c r="DY15"/>
  <c r="FK15"/>
  <c r="FN15"/>
  <c r="AR16"/>
  <c r="AS16"/>
  <c r="AT16"/>
  <c r="AU16"/>
  <c r="AV16"/>
  <c r="CD16"/>
  <c r="DS16"/>
  <c r="DT16"/>
  <c r="DU16"/>
  <c r="DV16"/>
  <c r="DW16"/>
  <c r="DX16"/>
  <c r="DY16"/>
  <c r="FK16"/>
  <c r="FN16"/>
  <c r="AR17"/>
  <c r="AS17"/>
  <c r="AT17"/>
  <c r="AU17"/>
  <c r="AV17"/>
  <c r="CD17"/>
  <c r="DS17"/>
  <c r="DT17"/>
  <c r="DU17"/>
  <c r="DV17"/>
  <c r="DW17"/>
  <c r="DX17"/>
  <c r="DY17"/>
  <c r="FK17"/>
  <c r="FN17"/>
  <c r="AR18"/>
  <c r="AS18"/>
  <c r="AT18"/>
  <c r="AU18"/>
  <c r="AV18"/>
  <c r="CD18"/>
  <c r="DS18"/>
  <c r="DT18"/>
  <c r="DU18"/>
  <c r="DV18"/>
  <c r="DW18"/>
  <c r="DX18"/>
  <c r="DY18"/>
  <c r="FK18"/>
  <c r="FN18"/>
  <c r="AR19"/>
  <c r="AS19"/>
  <c r="AT19"/>
  <c r="AU19"/>
  <c r="AV19"/>
  <c r="CD19"/>
  <c r="DS19"/>
  <c r="DT19"/>
  <c r="DU19"/>
  <c r="DV19"/>
  <c r="DW19"/>
  <c r="DX19"/>
  <c r="DY19"/>
  <c r="FK19"/>
  <c r="FN19"/>
  <c r="AR20"/>
  <c r="AS20"/>
  <c r="AT20"/>
  <c r="AU20"/>
  <c r="AV20"/>
  <c r="CD20"/>
  <c r="DS20"/>
  <c r="DT20"/>
  <c r="DU20"/>
  <c r="DV20"/>
  <c r="DW20"/>
  <c r="DX20"/>
  <c r="DY20"/>
  <c r="FK20"/>
  <c r="FN20"/>
  <c r="AR21"/>
  <c r="AS21"/>
  <c r="AT21"/>
  <c r="AU21"/>
  <c r="AV21"/>
  <c r="CD21"/>
  <c r="DS21"/>
  <c r="DT21"/>
  <c r="DU21"/>
  <c r="DV21"/>
  <c r="DW21"/>
  <c r="DX21"/>
  <c r="DY21"/>
  <c r="FK21"/>
  <c r="FN21"/>
  <c r="AR22"/>
  <c r="AS22"/>
  <c r="AT22"/>
  <c r="AU22"/>
  <c r="AV22"/>
  <c r="CD22"/>
  <c r="DS22"/>
  <c r="DT22"/>
  <c r="DU22"/>
  <c r="DV22"/>
  <c r="DW22"/>
  <c r="DX22"/>
  <c r="DY22"/>
  <c r="FK22"/>
  <c r="FN22"/>
  <c r="AR23"/>
  <c r="AS23"/>
  <c r="AT23"/>
  <c r="AU23"/>
  <c r="AV23"/>
  <c r="CD23"/>
  <c r="DS23"/>
  <c r="DT23"/>
  <c r="DU23"/>
  <c r="DV23"/>
  <c r="DW23"/>
  <c r="DX23"/>
  <c r="DY23"/>
  <c r="FK23"/>
  <c r="FN23"/>
  <c r="AR24"/>
  <c r="AS24"/>
  <c r="AT24"/>
  <c r="AU24"/>
  <c r="AV24"/>
  <c r="CD24"/>
  <c r="DS24"/>
  <c r="DT24"/>
  <c r="DU24"/>
  <c r="DV24"/>
  <c r="DW24"/>
  <c r="DX24"/>
  <c r="DY24"/>
  <c r="FK24"/>
  <c r="FN24"/>
  <c r="AR25"/>
  <c r="AS25"/>
  <c r="AT25"/>
  <c r="AU25"/>
  <c r="AV25"/>
  <c r="CD25"/>
  <c r="DS25"/>
  <c r="DT25"/>
  <c r="DU25"/>
  <c r="DV25"/>
  <c r="DW25"/>
  <c r="DX25"/>
  <c r="DY25"/>
  <c r="FK25"/>
  <c r="FN25"/>
  <c r="AR26"/>
  <c r="AS26"/>
  <c r="AT26"/>
  <c r="AU26"/>
  <c r="AV26"/>
  <c r="CD26"/>
  <c r="DS26"/>
  <c r="DT26"/>
  <c r="DU26"/>
  <c r="DV26"/>
  <c r="DW26"/>
  <c r="DX26"/>
  <c r="DY26"/>
  <c r="FK26"/>
  <c r="FN26"/>
  <c r="AR27"/>
  <c r="AS27"/>
  <c r="AT27"/>
  <c r="AU27"/>
  <c r="AV27"/>
  <c r="CD27"/>
  <c r="DS27"/>
  <c r="DT27"/>
  <c r="DU27"/>
  <c r="DV27"/>
  <c r="DW27"/>
  <c r="DX27"/>
  <c r="DY27"/>
  <c r="FK27"/>
  <c r="FN27"/>
  <c r="AR28"/>
  <c r="AS28"/>
  <c r="AT28"/>
  <c r="AU28"/>
  <c r="AV28"/>
  <c r="CD28"/>
  <c r="DS28"/>
  <c r="DT28"/>
  <c r="DU28"/>
  <c r="DV28"/>
  <c r="DW28"/>
  <c r="DX28"/>
  <c r="DY28"/>
  <c r="FK28"/>
  <c r="FN28"/>
  <c r="AR29"/>
  <c r="AS29"/>
  <c r="AT29"/>
  <c r="AU29"/>
  <c r="AV29"/>
  <c r="CD29"/>
  <c r="DS29"/>
  <c r="DT29"/>
  <c r="DU29"/>
  <c r="DV29"/>
  <c r="DW29"/>
  <c r="DX29"/>
  <c r="DY29"/>
  <c r="FK29"/>
  <c r="FN29"/>
  <c r="AR30"/>
  <c r="AS30"/>
  <c r="AT30"/>
  <c r="AU30"/>
  <c r="AV30"/>
  <c r="CD30"/>
  <c r="DS30"/>
  <c r="DT30"/>
  <c r="DU30"/>
  <c r="DV30"/>
  <c r="DW30"/>
  <c r="DX30"/>
  <c r="DY30"/>
  <c r="FK30"/>
  <c r="FN30"/>
  <c r="AR31"/>
  <c r="AS31"/>
  <c r="AT31"/>
  <c r="AU31"/>
  <c r="AV31"/>
  <c r="CD31"/>
  <c r="DS31"/>
  <c r="DT31"/>
  <c r="DU31"/>
  <c r="DV31"/>
  <c r="DW31"/>
  <c r="DX31"/>
  <c r="DY31"/>
  <c r="FK31"/>
  <c r="FN31"/>
  <c r="AR32"/>
  <c r="AS32"/>
  <c r="AT32"/>
  <c r="AU32"/>
  <c r="AV32"/>
  <c r="CD32"/>
  <c r="DS32"/>
  <c r="DT32"/>
  <c r="DU32"/>
  <c r="DV32"/>
  <c r="DW32"/>
  <c r="DX32"/>
  <c r="DY32"/>
  <c r="FK32"/>
  <c r="FN32"/>
  <c r="AR33"/>
  <c r="AS33"/>
  <c r="AT33"/>
  <c r="AU33"/>
  <c r="AV33"/>
  <c r="CD33"/>
  <c r="DS33"/>
  <c r="DT33"/>
  <c r="DU33"/>
  <c r="DV33"/>
  <c r="DW33"/>
  <c r="DX33"/>
  <c r="DY33"/>
  <c r="FK33"/>
  <c r="FN33"/>
  <c r="AR34"/>
  <c r="AS34"/>
  <c r="AT34"/>
  <c r="AU34"/>
  <c r="AV34"/>
  <c r="CD34"/>
  <c r="DS34"/>
  <c r="DT34"/>
  <c r="DU34"/>
  <c r="DV34"/>
  <c r="DW34"/>
  <c r="DX34"/>
  <c r="DY34"/>
  <c r="FK34"/>
  <c r="FN34"/>
  <c r="AR35"/>
  <c r="AS35"/>
  <c r="AT35"/>
  <c r="AU35"/>
  <c r="AV35"/>
  <c r="CD35"/>
  <c r="DS35"/>
  <c r="DT35"/>
  <c r="DU35"/>
  <c r="DV35"/>
  <c r="DW35"/>
  <c r="DX35"/>
  <c r="DY35"/>
  <c r="FK35"/>
  <c r="FN35"/>
  <c r="AR36"/>
  <c r="AS36"/>
  <c r="AT36"/>
  <c r="AU36"/>
  <c r="AV36"/>
  <c r="CD36"/>
  <c r="DS36"/>
  <c r="DT36"/>
  <c r="DU36"/>
  <c r="DV36"/>
  <c r="DW36"/>
  <c r="DX36"/>
  <c r="DY36"/>
  <c r="FK36"/>
  <c r="FN36"/>
  <c r="AR37"/>
  <c r="AS37"/>
  <c r="AT37"/>
  <c r="AU37"/>
  <c r="AV37"/>
  <c r="CD37"/>
  <c r="DS37"/>
  <c r="DT37"/>
  <c r="DU37"/>
  <c r="DV37"/>
  <c r="DW37"/>
  <c r="DX37"/>
  <c r="DY37"/>
  <c r="FK37"/>
  <c r="FN37"/>
  <c r="AR9" i="71"/>
  <c r="AS9"/>
  <c r="AT9"/>
  <c r="AU9"/>
  <c r="AV9"/>
  <c r="CD9"/>
  <c r="CL9"/>
  <c r="CM9"/>
  <c r="CM11" s="1"/>
  <c r="CM13" s="1"/>
  <c r="CN9"/>
  <c r="CN11" s="1"/>
  <c r="CN13" s="1"/>
  <c r="CN15" s="1"/>
  <c r="CN17" s="1"/>
  <c r="CN19" s="1"/>
  <c r="CN21" s="1"/>
  <c r="CN23" s="1"/>
  <c r="CN25" s="1"/>
  <c r="CN27" s="1"/>
  <c r="CN29" s="1"/>
  <c r="CN31" s="1"/>
  <c r="CN33" s="1"/>
  <c r="CN35" s="1"/>
  <c r="CN37" s="1"/>
  <c r="CO9"/>
  <c r="CO11" s="1"/>
  <c r="CO13" s="1"/>
  <c r="CO15" s="1"/>
  <c r="CO17" s="1"/>
  <c r="CO19" s="1"/>
  <c r="CO21" s="1"/>
  <c r="CO23" s="1"/>
  <c r="CO25" s="1"/>
  <c r="CO27" s="1"/>
  <c r="CO29" s="1"/>
  <c r="CO31" s="1"/>
  <c r="CO33" s="1"/>
  <c r="CO35" s="1"/>
  <c r="CO37" s="1"/>
  <c r="CP9"/>
  <c r="CP11" s="1"/>
  <c r="CP13" s="1"/>
  <c r="CP15" s="1"/>
  <c r="CP17" s="1"/>
  <c r="CP19" s="1"/>
  <c r="CP21" s="1"/>
  <c r="CP23" s="1"/>
  <c r="CP25" s="1"/>
  <c r="CP27" s="1"/>
  <c r="CP29" s="1"/>
  <c r="CP31" s="1"/>
  <c r="CP33" s="1"/>
  <c r="CP35" s="1"/>
  <c r="CP37" s="1"/>
  <c r="CQ9"/>
  <c r="CQ11" s="1"/>
  <c r="CQ13" s="1"/>
  <c r="CQ15" s="1"/>
  <c r="CQ17" s="1"/>
  <c r="CQ19" s="1"/>
  <c r="CQ21" s="1"/>
  <c r="CQ23" s="1"/>
  <c r="CQ25" s="1"/>
  <c r="CQ27" s="1"/>
  <c r="CQ29" s="1"/>
  <c r="CQ31" s="1"/>
  <c r="CQ33" s="1"/>
  <c r="CQ35" s="1"/>
  <c r="CQ37" s="1"/>
  <c r="CR9"/>
  <c r="CR11" s="1"/>
  <c r="CR13" s="1"/>
  <c r="CR15" s="1"/>
  <c r="CR17" s="1"/>
  <c r="CR19" s="1"/>
  <c r="CR21" s="1"/>
  <c r="CR23" s="1"/>
  <c r="CR25" s="1"/>
  <c r="CR27" s="1"/>
  <c r="CR29" s="1"/>
  <c r="CR31" s="1"/>
  <c r="CR33" s="1"/>
  <c r="CR35" s="1"/>
  <c r="CR37" s="1"/>
  <c r="CS9"/>
  <c r="CT9"/>
  <c r="CU9"/>
  <c r="CU11" s="1"/>
  <c r="CV9"/>
  <c r="CV11" s="1"/>
  <c r="CV13" s="1"/>
  <c r="CV15" s="1"/>
  <c r="CV17" s="1"/>
  <c r="CV19" s="1"/>
  <c r="CV21" s="1"/>
  <c r="CV23" s="1"/>
  <c r="CV25" s="1"/>
  <c r="CV27" s="1"/>
  <c r="CV29" s="1"/>
  <c r="CV31" s="1"/>
  <c r="CV33" s="1"/>
  <c r="CV35" s="1"/>
  <c r="CV37" s="1"/>
  <c r="CW9"/>
  <c r="CW11" s="1"/>
  <c r="CW13" s="1"/>
  <c r="CW15" s="1"/>
  <c r="CW17" s="1"/>
  <c r="CW19" s="1"/>
  <c r="CW21" s="1"/>
  <c r="CW23" s="1"/>
  <c r="CW25" s="1"/>
  <c r="CW27" s="1"/>
  <c r="CW29" s="1"/>
  <c r="CW31" s="1"/>
  <c r="CW33" s="1"/>
  <c r="CW35" s="1"/>
  <c r="CW37" s="1"/>
  <c r="CX9"/>
  <c r="CX11" s="1"/>
  <c r="CX13" s="1"/>
  <c r="CX15" s="1"/>
  <c r="CX17" s="1"/>
  <c r="CX19" s="1"/>
  <c r="CX21" s="1"/>
  <c r="CX23" s="1"/>
  <c r="CX25" s="1"/>
  <c r="CX27" s="1"/>
  <c r="CX29" s="1"/>
  <c r="CX31" s="1"/>
  <c r="CX33" s="1"/>
  <c r="CX35" s="1"/>
  <c r="CX37" s="1"/>
  <c r="CY9"/>
  <c r="CY11" s="1"/>
  <c r="CY13" s="1"/>
  <c r="CY15" s="1"/>
  <c r="CY17" s="1"/>
  <c r="CY19" s="1"/>
  <c r="CY21" s="1"/>
  <c r="CY23" s="1"/>
  <c r="CY25" s="1"/>
  <c r="CY27" s="1"/>
  <c r="CY29" s="1"/>
  <c r="CY31" s="1"/>
  <c r="CY33" s="1"/>
  <c r="CY35" s="1"/>
  <c r="CY37" s="1"/>
  <c r="CZ9"/>
  <c r="CZ11" s="1"/>
  <c r="DA9"/>
  <c r="DB9"/>
  <c r="DC9"/>
  <c r="DC11" s="1"/>
  <c r="DC13" s="1"/>
  <c r="DC15" s="1"/>
  <c r="DC17" s="1"/>
  <c r="DC19" s="1"/>
  <c r="DC21" s="1"/>
  <c r="DC23" s="1"/>
  <c r="DC25" s="1"/>
  <c r="DC27" s="1"/>
  <c r="DC29" s="1"/>
  <c r="DC31" s="1"/>
  <c r="DC33" s="1"/>
  <c r="DC35" s="1"/>
  <c r="DC37" s="1"/>
  <c r="DD9"/>
  <c r="DD11" s="1"/>
  <c r="DD13" s="1"/>
  <c r="DD15" s="1"/>
  <c r="DD17" s="1"/>
  <c r="DD19" s="1"/>
  <c r="DD21" s="1"/>
  <c r="DD23" s="1"/>
  <c r="DD25" s="1"/>
  <c r="DD27" s="1"/>
  <c r="DD29" s="1"/>
  <c r="DD31" s="1"/>
  <c r="DD33" s="1"/>
  <c r="DD35" s="1"/>
  <c r="DD37" s="1"/>
  <c r="DE9"/>
  <c r="DE11" s="1"/>
  <c r="DE13" s="1"/>
  <c r="DE15" s="1"/>
  <c r="DE17" s="1"/>
  <c r="DE19" s="1"/>
  <c r="DE21" s="1"/>
  <c r="DE23" s="1"/>
  <c r="DE25" s="1"/>
  <c r="DE27" s="1"/>
  <c r="DE29" s="1"/>
  <c r="DE31" s="1"/>
  <c r="DE33" s="1"/>
  <c r="DE35" s="1"/>
  <c r="DE37" s="1"/>
  <c r="DF9"/>
  <c r="DF11" s="1"/>
  <c r="DF13" s="1"/>
  <c r="DF15" s="1"/>
  <c r="DF17" s="1"/>
  <c r="DF19" s="1"/>
  <c r="DF21" s="1"/>
  <c r="DF23" s="1"/>
  <c r="DF25" s="1"/>
  <c r="DF27" s="1"/>
  <c r="DF29" s="1"/>
  <c r="DF31" s="1"/>
  <c r="DF33" s="1"/>
  <c r="DF35" s="1"/>
  <c r="DF37" s="1"/>
  <c r="DG9"/>
  <c r="DG11" s="1"/>
  <c r="DG13" s="1"/>
  <c r="DG15" s="1"/>
  <c r="DG17" s="1"/>
  <c r="DG19" s="1"/>
  <c r="DG21" s="1"/>
  <c r="DG23" s="1"/>
  <c r="DG25" s="1"/>
  <c r="DG27" s="1"/>
  <c r="DG29" s="1"/>
  <c r="DG31" s="1"/>
  <c r="DG33" s="1"/>
  <c r="DG35" s="1"/>
  <c r="DG37" s="1"/>
  <c r="DH9"/>
  <c r="DH11" s="1"/>
  <c r="DH13" s="1"/>
  <c r="DH15" s="1"/>
  <c r="DH17" s="1"/>
  <c r="DH19" s="1"/>
  <c r="DH21" s="1"/>
  <c r="DH23" s="1"/>
  <c r="DH25" s="1"/>
  <c r="DH27" s="1"/>
  <c r="DH29" s="1"/>
  <c r="DH31" s="1"/>
  <c r="DH33" s="1"/>
  <c r="DH35" s="1"/>
  <c r="DH37" s="1"/>
  <c r="DI9"/>
  <c r="DJ9"/>
  <c r="DK9"/>
  <c r="DK11" s="1"/>
  <c r="DL9"/>
  <c r="DL11" s="1"/>
  <c r="DM9"/>
  <c r="DM11" s="1"/>
  <c r="DM13" s="1"/>
  <c r="DM15" s="1"/>
  <c r="DM17" s="1"/>
  <c r="DM19" s="1"/>
  <c r="DM21" s="1"/>
  <c r="DM23" s="1"/>
  <c r="DM25" s="1"/>
  <c r="DM27" s="1"/>
  <c r="DM29" s="1"/>
  <c r="DM31" s="1"/>
  <c r="DM33" s="1"/>
  <c r="DM35" s="1"/>
  <c r="DM37" s="1"/>
  <c r="DQ9"/>
  <c r="DR9"/>
  <c r="DS9"/>
  <c r="DT9"/>
  <c r="DU9"/>
  <c r="DV9"/>
  <c r="DW9"/>
  <c r="FG9"/>
  <c r="AR10"/>
  <c r="AS10"/>
  <c r="AT10"/>
  <c r="AU10"/>
  <c r="AV10"/>
  <c r="CD10"/>
  <c r="DQ10"/>
  <c r="DR10"/>
  <c r="DS10"/>
  <c r="DT10"/>
  <c r="DU10"/>
  <c r="DV10"/>
  <c r="DW10"/>
  <c r="FG10"/>
  <c r="AR11"/>
  <c r="AS11"/>
  <c r="AT11"/>
  <c r="AU11"/>
  <c r="AV11"/>
  <c r="CD11"/>
  <c r="CL11"/>
  <c r="CL13" s="1"/>
  <c r="CL15" s="1"/>
  <c r="CS11"/>
  <c r="CS13" s="1"/>
  <c r="CS15" s="1"/>
  <c r="CS17" s="1"/>
  <c r="CS19" s="1"/>
  <c r="CS21" s="1"/>
  <c r="CS23" s="1"/>
  <c r="CS25" s="1"/>
  <c r="CS27" s="1"/>
  <c r="CS29" s="1"/>
  <c r="CS31" s="1"/>
  <c r="CS33" s="1"/>
  <c r="CS35" s="1"/>
  <c r="CS37" s="1"/>
  <c r="CT11"/>
  <c r="CT13" s="1"/>
  <c r="CT15" s="1"/>
  <c r="CT17" s="1"/>
  <c r="CT19" s="1"/>
  <c r="CT21" s="1"/>
  <c r="CT23" s="1"/>
  <c r="CT25" s="1"/>
  <c r="CT27" s="1"/>
  <c r="CT29" s="1"/>
  <c r="CT31" s="1"/>
  <c r="CT33" s="1"/>
  <c r="CT35" s="1"/>
  <c r="CT37" s="1"/>
  <c r="DA11"/>
  <c r="DA13" s="1"/>
  <c r="DA15" s="1"/>
  <c r="DA17" s="1"/>
  <c r="DA19" s="1"/>
  <c r="DA21" s="1"/>
  <c r="DA23" s="1"/>
  <c r="DA25" s="1"/>
  <c r="DA27" s="1"/>
  <c r="DA29" s="1"/>
  <c r="DA31" s="1"/>
  <c r="DA33" s="1"/>
  <c r="DA35" s="1"/>
  <c r="DA37" s="1"/>
  <c r="DB11"/>
  <c r="DB13" s="1"/>
  <c r="DB15" s="1"/>
  <c r="DB17" s="1"/>
  <c r="DB19" s="1"/>
  <c r="DB21" s="1"/>
  <c r="DB23" s="1"/>
  <c r="DB25" s="1"/>
  <c r="DB27" s="1"/>
  <c r="DB29" s="1"/>
  <c r="DB31" s="1"/>
  <c r="DB33" s="1"/>
  <c r="DB35" s="1"/>
  <c r="DB37" s="1"/>
  <c r="DI11"/>
  <c r="DI13" s="1"/>
  <c r="DI15" s="1"/>
  <c r="DI17" s="1"/>
  <c r="DI19" s="1"/>
  <c r="DI21" s="1"/>
  <c r="DI23" s="1"/>
  <c r="DI25" s="1"/>
  <c r="DI27" s="1"/>
  <c r="DI29" s="1"/>
  <c r="DI31" s="1"/>
  <c r="DI33" s="1"/>
  <c r="DI35" s="1"/>
  <c r="DI37" s="1"/>
  <c r="DJ11"/>
  <c r="DJ13" s="1"/>
  <c r="DJ15" s="1"/>
  <c r="DJ17" s="1"/>
  <c r="DJ19" s="1"/>
  <c r="DJ21" s="1"/>
  <c r="DJ23" s="1"/>
  <c r="DJ25" s="1"/>
  <c r="DJ27" s="1"/>
  <c r="DJ29" s="1"/>
  <c r="DJ31" s="1"/>
  <c r="DJ33" s="1"/>
  <c r="DJ35" s="1"/>
  <c r="DJ37" s="1"/>
  <c r="DQ11"/>
  <c r="DR11"/>
  <c r="DS11"/>
  <c r="DT11"/>
  <c r="DU11"/>
  <c r="DV11"/>
  <c r="DW11"/>
  <c r="FG11"/>
  <c r="AR12"/>
  <c r="AS12"/>
  <c r="AT12"/>
  <c r="AU12"/>
  <c r="AV12"/>
  <c r="CD12"/>
  <c r="DQ12"/>
  <c r="DR12"/>
  <c r="DS12"/>
  <c r="DT12"/>
  <c r="DU12"/>
  <c r="DV12"/>
  <c r="DW12"/>
  <c r="FG12"/>
  <c r="AR13"/>
  <c r="AS13"/>
  <c r="AT13"/>
  <c r="AU13"/>
  <c r="AV13"/>
  <c r="CD13"/>
  <c r="CU13"/>
  <c r="CU15" s="1"/>
  <c r="CU17" s="1"/>
  <c r="CU19" s="1"/>
  <c r="CU21" s="1"/>
  <c r="CU23" s="1"/>
  <c r="CU25" s="1"/>
  <c r="CU27" s="1"/>
  <c r="CU29" s="1"/>
  <c r="CU31" s="1"/>
  <c r="CU33" s="1"/>
  <c r="CU35" s="1"/>
  <c r="CU37" s="1"/>
  <c r="CZ13"/>
  <c r="CZ15" s="1"/>
  <c r="CZ17" s="1"/>
  <c r="CZ19" s="1"/>
  <c r="CZ21" s="1"/>
  <c r="CZ23" s="1"/>
  <c r="CZ25" s="1"/>
  <c r="CZ27" s="1"/>
  <c r="CZ29" s="1"/>
  <c r="CZ31" s="1"/>
  <c r="CZ33" s="1"/>
  <c r="CZ35" s="1"/>
  <c r="CZ37" s="1"/>
  <c r="DK13"/>
  <c r="DK15" s="1"/>
  <c r="DK17" s="1"/>
  <c r="DK19" s="1"/>
  <c r="DK21" s="1"/>
  <c r="DK23" s="1"/>
  <c r="DK25" s="1"/>
  <c r="DK27" s="1"/>
  <c r="DK29" s="1"/>
  <c r="DK31" s="1"/>
  <c r="DK33" s="1"/>
  <c r="DK35" s="1"/>
  <c r="DK37" s="1"/>
  <c r="DL13"/>
  <c r="DL15" s="1"/>
  <c r="DL17" s="1"/>
  <c r="DL19" s="1"/>
  <c r="DL21" s="1"/>
  <c r="DL23" s="1"/>
  <c r="DL25" s="1"/>
  <c r="DL27" s="1"/>
  <c r="DL29" s="1"/>
  <c r="DL31" s="1"/>
  <c r="DL33" s="1"/>
  <c r="DL35" s="1"/>
  <c r="DL37" s="1"/>
  <c r="DQ13"/>
  <c r="DR13"/>
  <c r="DS13"/>
  <c r="DT13"/>
  <c r="DU13"/>
  <c r="DV13"/>
  <c r="DW13"/>
  <c r="FG13"/>
  <c r="AR14"/>
  <c r="AS14"/>
  <c r="AT14"/>
  <c r="AU14"/>
  <c r="AV14"/>
  <c r="CD14"/>
  <c r="DQ14"/>
  <c r="DR14"/>
  <c r="DS14"/>
  <c r="DT14"/>
  <c r="DU14"/>
  <c r="DV14"/>
  <c r="DW14"/>
  <c r="FG14"/>
  <c r="AR15"/>
  <c r="AS15"/>
  <c r="AT15"/>
  <c r="AU15"/>
  <c r="AV15"/>
  <c r="CD15"/>
  <c r="DQ15"/>
  <c r="DR15"/>
  <c r="DS15"/>
  <c r="DT15"/>
  <c r="DU15"/>
  <c r="DV15"/>
  <c r="DW15"/>
  <c r="FG15"/>
  <c r="AR16"/>
  <c r="AS16"/>
  <c r="AT16"/>
  <c r="AU16"/>
  <c r="AV16"/>
  <c r="CD16"/>
  <c r="DQ16"/>
  <c r="DR16"/>
  <c r="DS16"/>
  <c r="DT16"/>
  <c r="DU16"/>
  <c r="DV16"/>
  <c r="DW16"/>
  <c r="FG16"/>
  <c r="AR17"/>
  <c r="AS17"/>
  <c r="AT17"/>
  <c r="AU17"/>
  <c r="AV17"/>
  <c r="CD17"/>
  <c r="DQ17"/>
  <c r="DR17"/>
  <c r="DS17"/>
  <c r="DT17"/>
  <c r="DU17"/>
  <c r="DV17"/>
  <c r="DW17"/>
  <c r="FG17"/>
  <c r="AR18"/>
  <c r="AS18"/>
  <c r="AT18"/>
  <c r="AU18"/>
  <c r="AV18"/>
  <c r="CD18"/>
  <c r="DQ18"/>
  <c r="DR18"/>
  <c r="DS18"/>
  <c r="DT18"/>
  <c r="DU18"/>
  <c r="DV18"/>
  <c r="DW18"/>
  <c r="FG18"/>
  <c r="AR19"/>
  <c r="AS19"/>
  <c r="AT19"/>
  <c r="AU19"/>
  <c r="AV19"/>
  <c r="CD19"/>
  <c r="DQ19"/>
  <c r="DR19"/>
  <c r="DS19"/>
  <c r="DT19"/>
  <c r="DU19"/>
  <c r="DV19"/>
  <c r="DW19"/>
  <c r="FG19"/>
  <c r="AR20"/>
  <c r="AS20"/>
  <c r="AT20"/>
  <c r="AU20"/>
  <c r="AV20"/>
  <c r="CD20"/>
  <c r="DQ20"/>
  <c r="DR20"/>
  <c r="DS20"/>
  <c r="DT20"/>
  <c r="DU20"/>
  <c r="DV20"/>
  <c r="DW20"/>
  <c r="FG20"/>
  <c r="AR21"/>
  <c r="AS21"/>
  <c r="AT21"/>
  <c r="AU21"/>
  <c r="AV21"/>
  <c r="CD21"/>
  <c r="DQ21"/>
  <c r="DR21"/>
  <c r="DS21"/>
  <c r="DT21"/>
  <c r="DU21"/>
  <c r="DV21"/>
  <c r="DW21"/>
  <c r="FG21"/>
  <c r="AR22"/>
  <c r="AS22"/>
  <c r="AT22"/>
  <c r="AU22"/>
  <c r="AV22"/>
  <c r="CD22"/>
  <c r="DQ22"/>
  <c r="DR22"/>
  <c r="DS22"/>
  <c r="DT22"/>
  <c r="DU22"/>
  <c r="DV22"/>
  <c r="DW22"/>
  <c r="FG22"/>
  <c r="AR23"/>
  <c r="AS23"/>
  <c r="AT23"/>
  <c r="AU23"/>
  <c r="AV23"/>
  <c r="CD23"/>
  <c r="DQ23"/>
  <c r="DR23"/>
  <c r="DS23"/>
  <c r="DT23"/>
  <c r="DU23"/>
  <c r="DV23"/>
  <c r="DW23"/>
  <c r="FG23"/>
  <c r="AR24"/>
  <c r="AS24"/>
  <c r="AT24"/>
  <c r="AU24"/>
  <c r="AV24"/>
  <c r="CD24"/>
  <c r="DQ24"/>
  <c r="DR24"/>
  <c r="DS24"/>
  <c r="DT24"/>
  <c r="DU24"/>
  <c r="DV24"/>
  <c r="DW24"/>
  <c r="FG24"/>
  <c r="AR25"/>
  <c r="AS25"/>
  <c r="AT25"/>
  <c r="AU25"/>
  <c r="AV25"/>
  <c r="CD25"/>
  <c r="DQ25"/>
  <c r="DR25"/>
  <c r="DS25"/>
  <c r="DT25"/>
  <c r="DU25"/>
  <c r="DV25"/>
  <c r="DW25"/>
  <c r="FG25"/>
  <c r="AR26"/>
  <c r="AS26"/>
  <c r="AT26"/>
  <c r="AU26"/>
  <c r="AV26"/>
  <c r="CD26"/>
  <c r="DQ26"/>
  <c r="DR26"/>
  <c r="DS26"/>
  <c r="DT26"/>
  <c r="DU26"/>
  <c r="DV26"/>
  <c r="DW26"/>
  <c r="FG26"/>
  <c r="AR27"/>
  <c r="AS27"/>
  <c r="AT27"/>
  <c r="AU27"/>
  <c r="AV27"/>
  <c r="CD27"/>
  <c r="DQ27"/>
  <c r="DR27"/>
  <c r="DS27"/>
  <c r="DT27"/>
  <c r="DU27"/>
  <c r="DV27"/>
  <c r="DW27"/>
  <c r="FG27"/>
  <c r="AR28"/>
  <c r="AS28"/>
  <c r="AT28"/>
  <c r="AU28"/>
  <c r="AV28"/>
  <c r="CD28"/>
  <c r="DQ28"/>
  <c r="DR28"/>
  <c r="DS28"/>
  <c r="DT28"/>
  <c r="DU28"/>
  <c r="DV28"/>
  <c r="DW28"/>
  <c r="FG28"/>
  <c r="AR29"/>
  <c r="AS29"/>
  <c r="AT29"/>
  <c r="AU29"/>
  <c r="AV29"/>
  <c r="CD29"/>
  <c r="DQ29"/>
  <c r="DR29"/>
  <c r="DS29"/>
  <c r="DT29"/>
  <c r="DU29"/>
  <c r="DV29"/>
  <c r="DW29"/>
  <c r="FG29"/>
  <c r="AR30"/>
  <c r="AS30"/>
  <c r="AT30"/>
  <c r="AU30"/>
  <c r="AV30"/>
  <c r="CD30"/>
  <c r="DQ30"/>
  <c r="DR30"/>
  <c r="DS30"/>
  <c r="DT30"/>
  <c r="DU30"/>
  <c r="DV30"/>
  <c r="DW30"/>
  <c r="FG30"/>
  <c r="AR31"/>
  <c r="AS31"/>
  <c r="AT31"/>
  <c r="AU31"/>
  <c r="AV31"/>
  <c r="CD31"/>
  <c r="DQ31"/>
  <c r="DR31"/>
  <c r="DS31"/>
  <c r="DT31"/>
  <c r="DU31"/>
  <c r="DV31"/>
  <c r="DW31"/>
  <c r="FG31"/>
  <c r="AR32"/>
  <c r="AS32"/>
  <c r="AT32"/>
  <c r="AU32"/>
  <c r="AV32"/>
  <c r="CD32"/>
  <c r="DQ32"/>
  <c r="DR32"/>
  <c r="DS32"/>
  <c r="DT32"/>
  <c r="DU32"/>
  <c r="DV32"/>
  <c r="DW32"/>
  <c r="FG32"/>
  <c r="AR33"/>
  <c r="AS33"/>
  <c r="AT33"/>
  <c r="AU33"/>
  <c r="AV33"/>
  <c r="CD33"/>
  <c r="DQ33"/>
  <c r="DR33"/>
  <c r="DS33"/>
  <c r="DT33"/>
  <c r="DU33"/>
  <c r="DV33"/>
  <c r="DW33"/>
  <c r="FG33"/>
  <c r="AR34"/>
  <c r="AS34"/>
  <c r="AT34"/>
  <c r="AU34"/>
  <c r="AV34"/>
  <c r="CD34"/>
  <c r="DQ34"/>
  <c r="DR34"/>
  <c r="DS34"/>
  <c r="DT34"/>
  <c r="DU34"/>
  <c r="DV34"/>
  <c r="DW34"/>
  <c r="FG34"/>
  <c r="AR35"/>
  <c r="AS35"/>
  <c r="AT35"/>
  <c r="AU35"/>
  <c r="AV35"/>
  <c r="CD35"/>
  <c r="DQ35"/>
  <c r="DR35"/>
  <c r="DS35"/>
  <c r="DT35"/>
  <c r="DU35"/>
  <c r="DV35"/>
  <c r="DW35"/>
  <c r="FG35"/>
  <c r="AR36"/>
  <c r="AS36"/>
  <c r="AT36"/>
  <c r="AU36"/>
  <c r="AV36"/>
  <c r="CD36"/>
  <c r="DQ36"/>
  <c r="DR36"/>
  <c r="DS36"/>
  <c r="DT36"/>
  <c r="DU36"/>
  <c r="DV36"/>
  <c r="DW36"/>
  <c r="FG36"/>
  <c r="AR37"/>
  <c r="AS37"/>
  <c r="AT37"/>
  <c r="AU37"/>
  <c r="AV37"/>
  <c r="CD37"/>
  <c r="DQ37"/>
  <c r="DR37"/>
  <c r="DS37"/>
  <c r="DT37"/>
  <c r="DU37"/>
  <c r="DV37"/>
  <c r="DW37"/>
  <c r="FG37"/>
  <c r="AD17" i="101"/>
  <c r="AD24"/>
  <c r="AE31"/>
  <c r="AF22"/>
  <c r="AD32"/>
  <c r="AE24"/>
  <c r="AE34"/>
  <c r="AE9"/>
  <c r="AD19"/>
  <c r="AD25"/>
  <c r="AE12"/>
  <c r="AD14"/>
  <c r="AF37"/>
  <c r="AF11"/>
  <c r="AD18"/>
  <c r="AE10"/>
  <c r="AE11"/>
  <c r="AD20"/>
  <c r="AE36"/>
  <c r="AF31"/>
  <c r="AF13"/>
  <c r="AD16"/>
  <c r="AF19"/>
  <c r="AF35"/>
  <c r="AF29"/>
  <c r="AF16"/>
  <c r="AF28"/>
  <c r="AE23"/>
  <c r="AD9"/>
  <c r="AF33"/>
  <c r="AF15"/>
  <c r="AD10"/>
  <c r="AE14"/>
  <c r="AF30"/>
  <c r="AE16"/>
  <c r="AD34"/>
  <c r="AF14"/>
  <c r="AE25"/>
  <c r="AE35"/>
  <c r="AE37"/>
  <c r="AD21"/>
  <c r="AF32"/>
  <c r="AE17"/>
  <c r="AE27"/>
  <c r="AD31"/>
  <c r="AD36"/>
  <c r="AE26"/>
  <c r="AD35"/>
  <c r="AF21"/>
  <c r="AD37"/>
  <c r="AD30"/>
  <c r="AD13"/>
  <c r="AE13"/>
  <c r="AD12"/>
  <c r="AF9"/>
  <c r="AD29"/>
  <c r="AD15"/>
  <c r="AE20"/>
  <c r="AF26"/>
  <c r="AE21"/>
  <c r="AE32"/>
  <c r="AF17"/>
  <c r="AF12"/>
  <c r="AF20"/>
  <c r="AE29"/>
  <c r="AF23"/>
  <c r="AF24"/>
  <c r="AE18"/>
  <c r="AE30"/>
  <c r="AD27"/>
  <c r="AF25"/>
  <c r="AE15"/>
  <c r="AF34"/>
  <c r="AE22"/>
  <c r="AF10"/>
  <c r="AD26"/>
  <c r="AE28"/>
  <c r="AD33"/>
  <c r="AE19"/>
  <c r="AF36"/>
  <c r="AF18"/>
  <c r="AE33"/>
  <c r="AF27"/>
  <c r="AD22"/>
  <c r="AD23"/>
  <c r="AD11"/>
  <c r="AD28"/>
  <c r="DP9" i="78" l="1"/>
  <c r="CO11"/>
  <c r="CO13" s="1"/>
  <c r="CO15" s="1"/>
  <c r="CO17" s="1"/>
  <c r="CO19" s="1"/>
  <c r="CO21" s="1"/>
  <c r="CO23" s="1"/>
  <c r="CO25" s="1"/>
  <c r="CO27" s="1"/>
  <c r="CO29" s="1"/>
  <c r="CO31" s="1"/>
  <c r="CO33" s="1"/>
  <c r="CO35" s="1"/>
  <c r="CO37" s="1"/>
  <c r="DP9" i="75"/>
  <c r="AZ23" i="76"/>
  <c r="CC23" s="1"/>
  <c r="AZ30" i="78"/>
  <c r="CC30" s="1"/>
  <c r="AZ22" i="79"/>
  <c r="CC22" s="1"/>
  <c r="AZ26" i="76"/>
  <c r="CC26" s="1"/>
  <c r="DR11" i="29"/>
  <c r="DQ11"/>
  <c r="AZ28" i="75"/>
  <c r="CC28" s="1"/>
  <c r="AZ12" i="72"/>
  <c r="CC12" s="1"/>
  <c r="AZ30" i="77"/>
  <c r="CC30" s="1"/>
  <c r="AZ14" i="78"/>
  <c r="CC14" s="1"/>
  <c r="AZ36" i="79"/>
  <c r="CC36" s="1"/>
  <c r="AZ34" i="77"/>
  <c r="CC34" s="1"/>
  <c r="AZ26"/>
  <c r="CC26" s="1"/>
  <c r="AZ27" i="79"/>
  <c r="CC27" s="1"/>
  <c r="AZ16"/>
  <c r="CC16" s="1"/>
  <c r="DP9" i="80"/>
  <c r="AZ15" i="81"/>
  <c r="CC15" s="1"/>
  <c r="AZ11"/>
  <c r="CC11" s="1"/>
  <c r="DP9" i="73"/>
  <c r="AZ22"/>
  <c r="CC22" s="1"/>
  <c r="AZ16"/>
  <c r="CC16" s="1"/>
  <c r="AZ37" i="77"/>
  <c r="CC37" s="1"/>
  <c r="AZ37" i="29"/>
  <c r="CC37" s="1"/>
  <c r="AZ18"/>
  <c r="CC18" s="1"/>
  <c r="AZ17"/>
  <c r="CC17" s="1"/>
  <c r="AZ23" i="80"/>
  <c r="CC23" s="1"/>
  <c r="AZ18" i="81"/>
  <c r="CC18" s="1"/>
  <c r="AZ15" i="29"/>
  <c r="CC15" s="1"/>
  <c r="AZ10"/>
  <c r="CC10" s="1"/>
  <c r="AZ33" i="72"/>
  <c r="CC33" s="1"/>
  <c r="AZ26"/>
  <c r="CC26" s="1"/>
  <c r="AZ23"/>
  <c r="CC23" s="1"/>
  <c r="AZ15"/>
  <c r="CC15" s="1"/>
  <c r="AZ31" i="71"/>
  <c r="CC31" s="1"/>
  <c r="AZ10"/>
  <c r="CC10" s="1"/>
  <c r="AZ31" i="29"/>
  <c r="CC31" s="1"/>
  <c r="AZ23"/>
  <c r="CC23" s="1"/>
  <c r="AZ37" i="73"/>
  <c r="CC37" s="1"/>
  <c r="AZ26"/>
  <c r="CC26" s="1"/>
  <c r="AZ11" i="74"/>
  <c r="CC11" s="1"/>
  <c r="AZ31" i="76"/>
  <c r="CC31" s="1"/>
  <c r="AZ27"/>
  <c r="CC27" s="1"/>
  <c r="AZ14"/>
  <c r="CC14" s="1"/>
  <c r="AZ28" i="79"/>
  <c r="CC28" s="1"/>
  <c r="AZ27" i="80"/>
  <c r="CC27" s="1"/>
  <c r="AZ25" i="81"/>
  <c r="CC25" s="1"/>
  <c r="AZ21"/>
  <c r="CC21" s="1"/>
  <c r="AZ36" i="71"/>
  <c r="CC36" s="1"/>
  <c r="AZ26"/>
  <c r="CC26" s="1"/>
  <c r="AZ22" i="72"/>
  <c r="CC22" s="1"/>
  <c r="AZ17"/>
  <c r="CC17" s="1"/>
  <c r="AZ21" i="74"/>
  <c r="CC21" s="1"/>
  <c r="AZ20"/>
  <c r="CC20" s="1"/>
  <c r="AZ27" i="75"/>
  <c r="CC27" s="1"/>
  <c r="AZ13"/>
  <c r="CC13" s="1"/>
  <c r="AZ20" i="76"/>
  <c r="CC20" s="1"/>
  <c r="AZ17"/>
  <c r="CC17" s="1"/>
  <c r="AZ21" i="77"/>
  <c r="CC21" s="1"/>
  <c r="AZ27" i="78"/>
  <c r="CC27" s="1"/>
  <c r="AZ20"/>
  <c r="CC20" s="1"/>
  <c r="AZ30" i="79"/>
  <c r="CC30" s="1"/>
  <c r="AZ34" i="80"/>
  <c r="CC34" s="1"/>
  <c r="AZ34" i="81"/>
  <c r="CC34" s="1"/>
  <c r="AZ33"/>
  <c r="CC33" s="1"/>
  <c r="AZ31"/>
  <c r="CC31" s="1"/>
  <c r="AZ23" i="73"/>
  <c r="CC23" s="1"/>
  <c r="AZ20" i="71"/>
  <c r="CC20" s="1"/>
  <c r="AZ30" i="29"/>
  <c r="CC30" s="1"/>
  <c r="AZ11" i="72"/>
  <c r="CC11" s="1"/>
  <c r="AZ13" i="74"/>
  <c r="CC13" s="1"/>
  <c r="AZ10"/>
  <c r="CC10" s="1"/>
  <c r="AZ33" i="75"/>
  <c r="CC33" s="1"/>
  <c r="AZ12"/>
  <c r="CC12" s="1"/>
  <c r="AZ37" i="76"/>
  <c r="CC37" s="1"/>
  <c r="AZ12" i="77"/>
  <c r="CC12" s="1"/>
  <c r="AZ35" i="78"/>
  <c r="CC35" s="1"/>
  <c r="AZ32"/>
  <c r="CC32" s="1"/>
  <c r="AZ15"/>
  <c r="CC15" s="1"/>
  <c r="AZ19" i="81"/>
  <c r="CC19" s="1"/>
  <c r="AZ35" i="71"/>
  <c r="CC35" s="1"/>
  <c r="AZ27"/>
  <c r="CC27" s="1"/>
  <c r="AZ35" i="29"/>
  <c r="CC35" s="1"/>
  <c r="AZ19"/>
  <c r="CC19" s="1"/>
  <c r="AZ14" i="73"/>
  <c r="CC14" s="1"/>
  <c r="AZ33" i="74"/>
  <c r="CC33" s="1"/>
  <c r="AZ29"/>
  <c r="CC29" s="1"/>
  <c r="AZ28"/>
  <c r="CC28" s="1"/>
  <c r="AZ27"/>
  <c r="CC27" s="1"/>
  <c r="AZ29" i="75"/>
  <c r="CC29" s="1"/>
  <c r="AZ22" i="76"/>
  <c r="CC22" s="1"/>
  <c r="AZ14" i="77"/>
  <c r="CC14" s="1"/>
  <c r="AZ25" i="78"/>
  <c r="CC25" s="1"/>
  <c r="AZ21"/>
  <c r="CC21" s="1"/>
  <c r="AZ29" i="79"/>
  <c r="CC29" s="1"/>
  <c r="AZ15"/>
  <c r="CC15" s="1"/>
  <c r="AZ14" i="80"/>
  <c r="CC14" s="1"/>
  <c r="AZ13"/>
  <c r="CC13" s="1"/>
  <c r="AZ37" i="81"/>
  <c r="CC37" s="1"/>
  <c r="AZ36"/>
  <c r="CC36" s="1"/>
  <c r="AZ20" i="79"/>
  <c r="CC20" s="1"/>
  <c r="AZ14" i="71"/>
  <c r="CC14" s="1"/>
  <c r="AZ32" i="29"/>
  <c r="CC32" s="1"/>
  <c r="AZ28"/>
  <c r="CC28" s="1"/>
  <c r="AZ36" i="72"/>
  <c r="CC36" s="1"/>
  <c r="AZ34"/>
  <c r="CC34" s="1"/>
  <c r="AZ32"/>
  <c r="CC32" s="1"/>
  <c r="AZ14"/>
  <c r="CC14" s="1"/>
  <c r="AZ13"/>
  <c r="CC13" s="1"/>
  <c r="AZ36" i="73"/>
  <c r="CC36" s="1"/>
  <c r="AZ34"/>
  <c r="CC34" s="1"/>
  <c r="AZ32"/>
  <c r="CC32" s="1"/>
  <c r="AZ21"/>
  <c r="CC21" s="1"/>
  <c r="AZ15"/>
  <c r="CC15" s="1"/>
  <c r="AZ32" i="74"/>
  <c r="CC32" s="1"/>
  <c r="AZ30"/>
  <c r="CC30" s="1"/>
  <c r="AZ31" i="75"/>
  <c r="CC31" s="1"/>
  <c r="AZ18"/>
  <c r="CC18" s="1"/>
  <c r="AZ15"/>
  <c r="CC15" s="1"/>
  <c r="AZ11"/>
  <c r="CC11" s="1"/>
  <c r="AZ36" i="76"/>
  <c r="CC36" s="1"/>
  <c r="AZ35"/>
  <c r="CC35" s="1"/>
  <c r="AZ33"/>
  <c r="CC33" s="1"/>
  <c r="AZ18"/>
  <c r="CC18" s="1"/>
  <c r="AZ15"/>
  <c r="CC15" s="1"/>
  <c r="AZ12"/>
  <c r="CC12" s="1"/>
  <c r="AZ10"/>
  <c r="CC10" s="1"/>
  <c r="AZ31" i="77"/>
  <c r="CC31" s="1"/>
  <c r="AZ23"/>
  <c r="CC23" s="1"/>
  <c r="AZ11"/>
  <c r="CC11" s="1"/>
  <c r="AZ10"/>
  <c r="CC10" s="1"/>
  <c r="AZ34" i="78"/>
  <c r="CC34" s="1"/>
  <c r="AZ31"/>
  <c r="CC31" s="1"/>
  <c r="AZ28"/>
  <c r="CC28" s="1"/>
  <c r="AZ24"/>
  <c r="CC24" s="1"/>
  <c r="AZ37" i="79"/>
  <c r="CC37" s="1"/>
  <c r="AZ35"/>
  <c r="CC35" s="1"/>
  <c r="AZ33"/>
  <c r="CC33" s="1"/>
  <c r="AZ21"/>
  <c r="CC21" s="1"/>
  <c r="AZ14"/>
  <c r="CC14" s="1"/>
  <c r="AZ12"/>
  <c r="CC12" s="1"/>
  <c r="AZ17" i="80"/>
  <c r="CC17" s="1"/>
  <c r="AZ35" i="81"/>
  <c r="CC35" s="1"/>
  <c r="AZ32"/>
  <c r="CC32" s="1"/>
  <c r="AZ30"/>
  <c r="CC30" s="1"/>
  <c r="AZ28"/>
  <c r="CC28" s="1"/>
  <c r="AZ14"/>
  <c r="CC14" s="1"/>
  <c r="AZ13"/>
  <c r="CC13" s="1"/>
  <c r="AZ37" i="71"/>
  <c r="CC37" s="1"/>
  <c r="AZ36" i="29"/>
  <c r="CC36" s="1"/>
  <c r="AZ33"/>
  <c r="CC33" s="1"/>
  <c r="AZ29"/>
  <c r="CC29" s="1"/>
  <c r="AZ13"/>
  <c r="CC13" s="1"/>
  <c r="AZ37" i="72"/>
  <c r="CC37" s="1"/>
  <c r="AZ31"/>
  <c r="CC31" s="1"/>
  <c r="AZ29"/>
  <c r="CC29" s="1"/>
  <c r="AZ28"/>
  <c r="CC28" s="1"/>
  <c r="AZ27"/>
  <c r="CC27" s="1"/>
  <c r="AZ35" i="73"/>
  <c r="CC35" s="1"/>
  <c r="AZ30"/>
  <c r="CC30" s="1"/>
  <c r="AZ29"/>
  <c r="CC29" s="1"/>
  <c r="AZ28"/>
  <c r="CC28" s="1"/>
  <c r="AZ13"/>
  <c r="CC13" s="1"/>
  <c r="AZ10"/>
  <c r="CC10" s="1"/>
  <c r="AZ37" i="74"/>
  <c r="CC37" s="1"/>
  <c r="AZ36"/>
  <c r="CC36" s="1"/>
  <c r="AZ35"/>
  <c r="CC35" s="1"/>
  <c r="AZ16"/>
  <c r="CC16" s="1"/>
  <c r="AZ37" i="75"/>
  <c r="CC37" s="1"/>
  <c r="AZ21"/>
  <c r="CC21" s="1"/>
  <c r="AZ10"/>
  <c r="CC10" s="1"/>
  <c r="AZ34" i="76"/>
  <c r="CC34" s="1"/>
  <c r="AZ30"/>
  <c r="CC30" s="1"/>
  <c r="AZ28"/>
  <c r="CC28" s="1"/>
  <c r="AZ25"/>
  <c r="CC25" s="1"/>
  <c r="AZ21"/>
  <c r="CC21" s="1"/>
  <c r="AZ19"/>
  <c r="CC19" s="1"/>
  <c r="AZ11"/>
  <c r="CC11" s="1"/>
  <c r="AZ35" i="77"/>
  <c r="CC35" s="1"/>
  <c r="AZ32"/>
  <c r="CC32" s="1"/>
  <c r="AZ16"/>
  <c r="CC16" s="1"/>
  <c r="AZ36" i="78"/>
  <c r="CC36" s="1"/>
  <c r="AZ11"/>
  <c r="CC11" s="1"/>
  <c r="AZ34" i="79"/>
  <c r="CC34" s="1"/>
  <c r="AZ32"/>
  <c r="CC32" s="1"/>
  <c r="AZ23"/>
  <c r="CC23" s="1"/>
  <c r="AZ17"/>
  <c r="CC17" s="1"/>
  <c r="AZ15" i="80"/>
  <c r="CC15" s="1"/>
  <c r="AZ11"/>
  <c r="CC11" s="1"/>
  <c r="AZ20" i="81"/>
  <c r="CC20" s="1"/>
  <c r="AZ12"/>
  <c r="CC12" s="1"/>
  <c r="AZ35" i="80"/>
  <c r="CC35" s="1"/>
  <c r="AZ29" i="71"/>
  <c r="CC29" s="1"/>
  <c r="AZ28"/>
  <c r="CC28" s="1"/>
  <c r="AZ23"/>
  <c r="CC23" s="1"/>
  <c r="AZ34" i="29"/>
  <c r="CC34" s="1"/>
  <c r="AZ25"/>
  <c r="CC25" s="1"/>
  <c r="AZ22"/>
  <c r="CC22" s="1"/>
  <c r="AZ9"/>
  <c r="CC9" s="1"/>
  <c r="AZ35" i="72"/>
  <c r="CC35" s="1"/>
  <c r="AZ30"/>
  <c r="CC30" s="1"/>
  <c r="AZ24"/>
  <c r="CC24" s="1"/>
  <c r="AZ18"/>
  <c r="CC18" s="1"/>
  <c r="AZ16"/>
  <c r="CC16" s="1"/>
  <c r="AZ10"/>
  <c r="CC10" s="1"/>
  <c r="AZ33" i="73"/>
  <c r="CC33" s="1"/>
  <c r="AZ31"/>
  <c r="CC31" s="1"/>
  <c r="AZ25"/>
  <c r="CC25" s="1"/>
  <c r="AZ18"/>
  <c r="CC18" s="1"/>
  <c r="AZ11"/>
  <c r="CC11" s="1"/>
  <c r="AZ34" i="74"/>
  <c r="CC34" s="1"/>
  <c r="AZ25"/>
  <c r="CC25" s="1"/>
  <c r="AZ14"/>
  <c r="CC14" s="1"/>
  <c r="AZ12"/>
  <c r="CC12" s="1"/>
  <c r="AZ36" i="75"/>
  <c r="CC36" s="1"/>
  <c r="AZ35"/>
  <c r="CC35" s="1"/>
  <c r="AZ34"/>
  <c r="CC34" s="1"/>
  <c r="AZ32"/>
  <c r="CC32" s="1"/>
  <c r="AZ30"/>
  <c r="CC30" s="1"/>
  <c r="AZ26"/>
  <c r="CC26" s="1"/>
  <c r="AZ25"/>
  <c r="CC25" s="1"/>
  <c r="AZ22"/>
  <c r="CC22" s="1"/>
  <c r="AZ16"/>
  <c r="CC16" s="1"/>
  <c r="AZ13" i="76"/>
  <c r="CC13" s="1"/>
  <c r="AZ36" i="77"/>
  <c r="CC36" s="1"/>
  <c r="AZ33"/>
  <c r="CC33" s="1"/>
  <c r="AZ29"/>
  <c r="CC29" s="1"/>
  <c r="AZ28"/>
  <c r="CC28" s="1"/>
  <c r="AZ20"/>
  <c r="CC20" s="1"/>
  <c r="AZ37" i="78"/>
  <c r="CC37" s="1"/>
  <c r="AZ33"/>
  <c r="CC33" s="1"/>
  <c r="AZ26"/>
  <c r="CC26" s="1"/>
  <c r="AZ18"/>
  <c r="CC18" s="1"/>
  <c r="AZ16"/>
  <c r="CC16" s="1"/>
  <c r="AZ12"/>
  <c r="CC12" s="1"/>
  <c r="AZ10"/>
  <c r="CC10" s="1"/>
  <c r="AZ31" i="79"/>
  <c r="CC31" s="1"/>
  <c r="AZ25"/>
  <c r="CC25" s="1"/>
  <c r="AZ13"/>
  <c r="CC13" s="1"/>
  <c r="AZ11"/>
  <c r="CC11" s="1"/>
  <c r="AZ10"/>
  <c r="CC10" s="1"/>
  <c r="AZ33" i="80"/>
  <c r="CC33" s="1"/>
  <c r="AZ10"/>
  <c r="CC10" s="1"/>
  <c r="AZ29" i="81"/>
  <c r="CC29" s="1"/>
  <c r="AZ26"/>
  <c r="CC26" s="1"/>
  <c r="AZ10"/>
  <c r="CC10" s="1"/>
  <c r="AZ25" i="72"/>
  <c r="CC25" s="1"/>
  <c r="AZ25" i="77"/>
  <c r="CC25" s="1"/>
  <c r="AZ25" i="80"/>
  <c r="CC25" s="1"/>
  <c r="AZ24" i="29"/>
  <c r="CC24" s="1"/>
  <c r="AZ24" i="76"/>
  <c r="CC24" s="1"/>
  <c r="AZ24" i="77"/>
  <c r="CC24" s="1"/>
  <c r="AZ24" i="81"/>
  <c r="CC24" s="1"/>
  <c r="AZ24" i="74"/>
  <c r="CC24" s="1"/>
  <c r="AZ19" i="78"/>
  <c r="CC19" s="1"/>
  <c r="AZ19" i="75"/>
  <c r="CC19" s="1"/>
  <c r="AZ19" i="72"/>
  <c r="CC19" s="1"/>
  <c r="AZ19" i="77"/>
  <c r="CC19" s="1"/>
  <c r="AZ19" i="73"/>
  <c r="CC19" s="1"/>
  <c r="AZ19" i="74"/>
  <c r="CC19" s="1"/>
  <c r="AZ18" i="79"/>
  <c r="CC18" s="1"/>
  <c r="AZ18" i="74"/>
  <c r="CC18" s="1"/>
  <c r="AZ18" i="80"/>
  <c r="CC18" s="1"/>
  <c r="AZ18" i="77"/>
  <c r="CC18" s="1"/>
  <c r="AZ27" i="81"/>
  <c r="CC27" s="1"/>
  <c r="CL25"/>
  <c r="AZ22"/>
  <c r="CC22" s="1"/>
  <c r="AZ23"/>
  <c r="CC23" s="1"/>
  <c r="AZ17"/>
  <c r="CC17" s="1"/>
  <c r="AZ16"/>
  <c r="CC16" s="1"/>
  <c r="DQ9"/>
  <c r="DR9"/>
  <c r="CN11"/>
  <c r="CN13" s="1"/>
  <c r="CN15" s="1"/>
  <c r="AZ37" i="80"/>
  <c r="CC37" s="1"/>
  <c r="AZ30"/>
  <c r="CC30" s="1"/>
  <c r="AZ36"/>
  <c r="CC36" s="1"/>
  <c r="AZ31"/>
  <c r="CC31" s="1"/>
  <c r="AZ26"/>
  <c r="CC26" s="1"/>
  <c r="AZ32"/>
  <c r="CC32" s="1"/>
  <c r="AZ24"/>
  <c r="CC24" s="1"/>
  <c r="AZ22"/>
  <c r="CC22" s="1"/>
  <c r="AZ29"/>
  <c r="CC29" s="1"/>
  <c r="CM17"/>
  <c r="AZ28"/>
  <c r="CC28" s="1"/>
  <c r="CL23"/>
  <c r="AZ16"/>
  <c r="CC16" s="1"/>
  <c r="AZ21"/>
  <c r="CC21" s="1"/>
  <c r="AZ20"/>
  <c r="CC20" s="1"/>
  <c r="AZ19"/>
  <c r="CC19" s="1"/>
  <c r="DQ9"/>
  <c r="CN11"/>
  <c r="CN13" s="1"/>
  <c r="AZ12"/>
  <c r="CC12" s="1"/>
  <c r="AZ24" i="79"/>
  <c r="CC24" s="1"/>
  <c r="AZ26"/>
  <c r="CC26" s="1"/>
  <c r="AZ19"/>
  <c r="CC19" s="1"/>
  <c r="DQ9"/>
  <c r="DR9"/>
  <c r="CN11"/>
  <c r="CL15"/>
  <c r="DQ11"/>
  <c r="CM19" i="78"/>
  <c r="CL25"/>
  <c r="AZ29"/>
  <c r="CC29" s="1"/>
  <c r="AZ23"/>
  <c r="CC23" s="1"/>
  <c r="AZ22"/>
  <c r="CC22" s="1"/>
  <c r="AZ17"/>
  <c r="CC17" s="1"/>
  <c r="AZ13"/>
  <c r="CC13" s="1"/>
  <c r="DQ9"/>
  <c r="CN11"/>
  <c r="CN13" s="1"/>
  <c r="DP13" s="1"/>
  <c r="AZ27" i="77"/>
  <c r="CC27" s="1"/>
  <c r="AZ22"/>
  <c r="CC22" s="1"/>
  <c r="AZ17"/>
  <c r="CC17" s="1"/>
  <c r="AZ13"/>
  <c r="CC13" s="1"/>
  <c r="CL21"/>
  <c r="AZ15"/>
  <c r="CC15" s="1"/>
  <c r="DQ9"/>
  <c r="DR9"/>
  <c r="CN11"/>
  <c r="AZ32" i="76"/>
  <c r="CC32" s="1"/>
  <c r="AZ29"/>
  <c r="CC29" s="1"/>
  <c r="AZ16"/>
  <c r="CC16" s="1"/>
  <c r="CL13"/>
  <c r="DQ9"/>
  <c r="DR9"/>
  <c r="CN11"/>
  <c r="CN13" s="1"/>
  <c r="CN15" s="1"/>
  <c r="CN17" s="1"/>
  <c r="CN19" s="1"/>
  <c r="CN21" s="1"/>
  <c r="CN23" s="1"/>
  <c r="CN25" s="1"/>
  <c r="CN27" s="1"/>
  <c r="CN29" s="1"/>
  <c r="CN31" s="1"/>
  <c r="CN33" s="1"/>
  <c r="CN35" s="1"/>
  <c r="CN37" s="1"/>
  <c r="CL29" i="75"/>
  <c r="AZ23"/>
  <c r="CC23" s="1"/>
  <c r="AZ24"/>
  <c r="CC24" s="1"/>
  <c r="AZ17"/>
  <c r="CC17" s="1"/>
  <c r="AZ20"/>
  <c r="CC20" s="1"/>
  <c r="CM17"/>
  <c r="DQ13"/>
  <c r="AZ14"/>
  <c r="CC14" s="1"/>
  <c r="DQ9"/>
  <c r="CN11"/>
  <c r="CN13" s="1"/>
  <c r="CN15" s="1"/>
  <c r="DP15" s="1"/>
  <c r="DP11"/>
  <c r="AZ31" i="74"/>
  <c r="CC31" s="1"/>
  <c r="AZ22"/>
  <c r="CC22" s="1"/>
  <c r="AZ23"/>
  <c r="CC23" s="1"/>
  <c r="CL21"/>
  <c r="AZ26"/>
  <c r="CC26" s="1"/>
  <c r="CM19"/>
  <c r="CM21" s="1"/>
  <c r="CM23" s="1"/>
  <c r="CM25" s="1"/>
  <c r="CM27" s="1"/>
  <c r="CM29" s="1"/>
  <c r="CM31" s="1"/>
  <c r="CM33" s="1"/>
  <c r="CM35" s="1"/>
  <c r="CM37" s="1"/>
  <c r="AZ17"/>
  <c r="CC17" s="1"/>
  <c r="AZ15"/>
  <c r="CC15" s="1"/>
  <c r="DQ9"/>
  <c r="DR9"/>
  <c r="CN11"/>
  <c r="CL35" i="73"/>
  <c r="AZ27"/>
  <c r="CC27" s="1"/>
  <c r="AZ24"/>
  <c r="CC24" s="1"/>
  <c r="AZ20"/>
  <c r="CC20" s="1"/>
  <c r="DP15"/>
  <c r="DQ15"/>
  <c r="CM17"/>
  <c r="DQ13"/>
  <c r="AZ17"/>
  <c r="CC17" s="1"/>
  <c r="DP13"/>
  <c r="AZ12"/>
  <c r="CC12" s="1"/>
  <c r="DP11"/>
  <c r="DQ11"/>
  <c r="DQ9"/>
  <c r="AZ21" i="72"/>
  <c r="CC21" s="1"/>
  <c r="AZ20"/>
  <c r="CC20" s="1"/>
  <c r="DQ9"/>
  <c r="DR9"/>
  <c r="CN11"/>
  <c r="CN13" s="1"/>
  <c r="CN15" s="1"/>
  <c r="CN17" s="1"/>
  <c r="CN19" s="1"/>
  <c r="CN21" s="1"/>
  <c r="CN23" s="1"/>
  <c r="CN25" s="1"/>
  <c r="CN27" s="1"/>
  <c r="CN29" s="1"/>
  <c r="CN31" s="1"/>
  <c r="CN33" s="1"/>
  <c r="CN35" s="1"/>
  <c r="CN37" s="1"/>
  <c r="CL13"/>
  <c r="CL37" i="29"/>
  <c r="AZ27"/>
  <c r="CC27" s="1"/>
  <c r="AZ26"/>
  <c r="CC26" s="1"/>
  <c r="AZ21"/>
  <c r="CC21" s="1"/>
  <c r="AZ20"/>
  <c r="CC20" s="1"/>
  <c r="DQ21"/>
  <c r="DR21"/>
  <c r="CM23"/>
  <c r="DQ19"/>
  <c r="DR17"/>
  <c r="AZ16"/>
  <c r="CC16" s="1"/>
  <c r="DR15"/>
  <c r="AZ11"/>
  <c r="CC11" s="1"/>
  <c r="DR19"/>
  <c r="DQ17"/>
  <c r="DQ15"/>
  <c r="AZ12"/>
  <c r="CC12" s="1"/>
  <c r="DQ13"/>
  <c r="DR13"/>
  <c r="AZ14"/>
  <c r="CC14" s="1"/>
  <c r="DQ9"/>
  <c r="DR9"/>
  <c r="AZ34" i="71"/>
  <c r="CC34" s="1"/>
  <c r="AZ33"/>
  <c r="CC33" s="1"/>
  <c r="AZ32"/>
  <c r="CC32" s="1"/>
  <c r="AZ30"/>
  <c r="CC30" s="1"/>
  <c r="AZ25"/>
  <c r="CC25" s="1"/>
  <c r="AZ24"/>
  <c r="CC24" s="1"/>
  <c r="AZ22"/>
  <c r="CC22" s="1"/>
  <c r="CL17"/>
  <c r="AZ13"/>
  <c r="CC13" s="1"/>
  <c r="AZ21"/>
  <c r="CC21" s="1"/>
  <c r="AZ17"/>
  <c r="CC17" s="1"/>
  <c r="AZ16"/>
  <c r="CC16" s="1"/>
  <c r="AZ19"/>
  <c r="CC19" s="1"/>
  <c r="AZ18"/>
  <c r="CC18" s="1"/>
  <c r="AZ15"/>
  <c r="CC15" s="1"/>
  <c r="CM15"/>
  <c r="CM17" s="1"/>
  <c r="CM19" s="1"/>
  <c r="CM21" s="1"/>
  <c r="CM23" s="1"/>
  <c r="CM25" s="1"/>
  <c r="CM27" s="1"/>
  <c r="CM29" s="1"/>
  <c r="CM31" s="1"/>
  <c r="CM33" s="1"/>
  <c r="CM35" s="1"/>
  <c r="CM37" s="1"/>
  <c r="AZ9"/>
  <c r="CC9" s="1"/>
  <c r="AZ12"/>
  <c r="CC12" s="1"/>
  <c r="AZ11"/>
  <c r="CC11" s="1"/>
  <c r="AB8" i="101"/>
  <c r="AC8"/>
  <c r="N8"/>
  <c r="AF8"/>
  <c r="DR13" i="81" l="1"/>
  <c r="DR11" i="72"/>
  <c r="DQ11" i="75"/>
  <c r="DR11" i="76"/>
  <c r="DQ11" i="78"/>
  <c r="DP11"/>
  <c r="DQ13" i="81"/>
  <c r="DQ11" i="76"/>
  <c r="DR11" i="81"/>
  <c r="DR15"/>
  <c r="CN17"/>
  <c r="DQ11"/>
  <c r="DQ15"/>
  <c r="CL27"/>
  <c r="CM19" i="80"/>
  <c r="DQ13"/>
  <c r="CN15"/>
  <c r="DQ11"/>
  <c r="DP13"/>
  <c r="CL25"/>
  <c r="DP11"/>
  <c r="CL17" i="79"/>
  <c r="CN13"/>
  <c r="DR11"/>
  <c r="DQ13" i="78"/>
  <c r="CN15"/>
  <c r="CM21"/>
  <c r="CL27"/>
  <c r="DR11" i="77"/>
  <c r="DQ11"/>
  <c r="CN13"/>
  <c r="CL23"/>
  <c r="DR13" i="76"/>
  <c r="DQ13"/>
  <c r="CL15"/>
  <c r="CL31" i="75"/>
  <c r="CN17"/>
  <c r="CN19" s="1"/>
  <c r="CN21" s="1"/>
  <c r="CN23" s="1"/>
  <c r="CN25" s="1"/>
  <c r="CN27" s="1"/>
  <c r="CN29" s="1"/>
  <c r="CN31" s="1"/>
  <c r="CN33" s="1"/>
  <c r="CN35" s="1"/>
  <c r="CN37" s="1"/>
  <c r="DQ15"/>
  <c r="DP13"/>
  <c r="CM19"/>
  <c r="CN13" i="74"/>
  <c r="DR11"/>
  <c r="CL23"/>
  <c r="DQ11"/>
  <c r="DP17" i="73"/>
  <c r="DQ17"/>
  <c r="CM19"/>
  <c r="CL37"/>
  <c r="DQ11" i="72"/>
  <c r="DQ13"/>
  <c r="DR13"/>
  <c r="CL15"/>
  <c r="CM25" i="29"/>
  <c r="DQ23"/>
  <c r="DR23"/>
  <c r="CL19" i="71"/>
  <c r="M8" i="101"/>
  <c r="C42"/>
  <c r="FY5"/>
  <c r="FX5"/>
  <c r="FW5"/>
  <c r="FV5"/>
  <c r="FU5"/>
  <c r="FT5"/>
  <c r="FS5"/>
  <c r="FR5"/>
  <c r="FQ5"/>
  <c r="FP5"/>
  <c r="FO5"/>
  <c r="FN5"/>
  <c r="FM5"/>
  <c r="FL5"/>
  <c r="FK5"/>
  <c r="FJ5"/>
  <c r="FI5"/>
  <c r="FH5"/>
  <c r="FG5"/>
  <c r="FF5"/>
  <c r="FE5"/>
  <c r="FD5"/>
  <c r="FC5"/>
  <c r="FB5"/>
  <c r="FA5"/>
  <c r="EZ5"/>
  <c r="EY5"/>
  <c r="EX5"/>
  <c r="EW5"/>
  <c r="EV5"/>
  <c r="EU5"/>
  <c r="EI5"/>
  <c r="EH5"/>
  <c r="EG5"/>
  <c r="EF5"/>
  <c r="EE5"/>
  <c r="ED5"/>
  <c r="EC5"/>
  <c r="EB5"/>
  <c r="EA5"/>
  <c r="DZ5"/>
  <c r="DY5"/>
  <c r="DX5"/>
  <c r="DW5"/>
  <c r="DV5"/>
  <c r="DU5"/>
  <c r="DT5"/>
  <c r="DS5"/>
  <c r="DR5"/>
  <c r="DQ5"/>
  <c r="DP5"/>
  <c r="DO5"/>
  <c r="DN5"/>
  <c r="DM5"/>
  <c r="DL5"/>
  <c r="DK5"/>
  <c r="DJ5"/>
  <c r="DI5"/>
  <c r="DH5"/>
  <c r="DG5"/>
  <c r="DF5"/>
  <c r="DE5"/>
  <c r="C3" i="41"/>
  <c r="DQ17" i="75" l="1"/>
  <c r="DQ17" i="81"/>
  <c r="DR17"/>
  <c r="CN19"/>
  <c r="CL29"/>
  <c r="CL27" i="80"/>
  <c r="CM21"/>
  <c r="CN17"/>
  <c r="DP15"/>
  <c r="DQ15"/>
  <c r="CN15" i="79"/>
  <c r="DR13"/>
  <c r="DQ13"/>
  <c r="CL19"/>
  <c r="CL29" i="78"/>
  <c r="DP15"/>
  <c r="CN17"/>
  <c r="DQ15"/>
  <c r="CM23"/>
  <c r="DQ13" i="77"/>
  <c r="DR13"/>
  <c r="CN15"/>
  <c r="CL25"/>
  <c r="DR15" i="76"/>
  <c r="DQ15"/>
  <c r="CL17"/>
  <c r="DP17" i="75"/>
  <c r="CL33"/>
  <c r="DP19"/>
  <c r="CM21"/>
  <c r="DQ19"/>
  <c r="CL25" i="74"/>
  <c r="CN15"/>
  <c r="DR13"/>
  <c r="DQ13"/>
  <c r="DQ19" i="73"/>
  <c r="CM21"/>
  <c r="DP19"/>
  <c r="DQ15" i="72"/>
  <c r="CL17"/>
  <c r="DR15"/>
  <c r="DR25" i="29"/>
  <c r="CM27"/>
  <c r="DQ25"/>
  <c r="CL21" i="71"/>
  <c r="N48" i="98"/>
  <c r="S48"/>
  <c r="U48"/>
  <c r="N49"/>
  <c r="P49"/>
  <c r="S49"/>
  <c r="N50"/>
  <c r="S50"/>
  <c r="N51"/>
  <c r="P51"/>
  <c r="R51"/>
  <c r="N54"/>
  <c r="T54"/>
  <c r="U54"/>
  <c r="V54"/>
  <c r="N55"/>
  <c r="N56"/>
  <c r="N57"/>
  <c r="N58"/>
  <c r="N59"/>
  <c r="N60"/>
  <c r="N66"/>
  <c r="U66"/>
  <c r="V66"/>
  <c r="N67"/>
  <c r="U68"/>
  <c r="S8"/>
  <c r="S41" s="1"/>
  <c r="N9"/>
  <c r="N42" s="1"/>
  <c r="V9"/>
  <c r="V42" s="1"/>
  <c r="N10"/>
  <c r="N43" s="1"/>
  <c r="N11"/>
  <c r="N44" s="1"/>
  <c r="O11"/>
  <c r="O44" s="1"/>
  <c r="T11"/>
  <c r="T44" s="1"/>
  <c r="U11"/>
  <c r="U44" s="1"/>
  <c r="H41"/>
  <c r="C42"/>
  <c r="K42"/>
  <c r="C43"/>
  <c r="C44"/>
  <c r="D44"/>
  <c r="I44"/>
  <c r="J44"/>
  <c r="C45"/>
  <c r="C48"/>
  <c r="H48"/>
  <c r="J48"/>
  <c r="C49"/>
  <c r="E49"/>
  <c r="H49"/>
  <c r="C50"/>
  <c r="H50"/>
  <c r="C51"/>
  <c r="E51"/>
  <c r="G51"/>
  <c r="C54"/>
  <c r="I54"/>
  <c r="J54"/>
  <c r="K54"/>
  <c r="C55"/>
  <c r="C56"/>
  <c r="C57"/>
  <c r="C58"/>
  <c r="C59"/>
  <c r="C60"/>
  <c r="C66"/>
  <c r="J66"/>
  <c r="K66"/>
  <c r="C67"/>
  <c r="J68"/>
  <c r="V8" i="100"/>
  <c r="O9"/>
  <c r="P9" s="1"/>
  <c r="T9" s="1"/>
  <c r="Q9"/>
  <c r="R9"/>
  <c r="V9"/>
  <c r="W9" s="1"/>
  <c r="X9" s="1"/>
  <c r="Y9"/>
  <c r="Z9" s="1"/>
  <c r="O10"/>
  <c r="P10" s="1"/>
  <c r="T10" s="1"/>
  <c r="Q10"/>
  <c r="R10"/>
  <c r="V10"/>
  <c r="W10" s="1"/>
  <c r="X10" s="1"/>
  <c r="Y10"/>
  <c r="Z10" s="1"/>
  <c r="O11"/>
  <c r="P11" s="1"/>
  <c r="T11" s="1"/>
  <c r="Q11"/>
  <c r="R11"/>
  <c r="V11"/>
  <c r="W11" s="1"/>
  <c r="X11" s="1"/>
  <c r="Y11"/>
  <c r="Z11" s="1"/>
  <c r="O12"/>
  <c r="P12" s="1"/>
  <c r="T12" s="1"/>
  <c r="Q12"/>
  <c r="R12"/>
  <c r="V12"/>
  <c r="W12" s="1"/>
  <c r="X12" s="1"/>
  <c r="Y12"/>
  <c r="Z12" s="1"/>
  <c r="O13"/>
  <c r="P13" s="1"/>
  <c r="T13" s="1"/>
  <c r="Q13"/>
  <c r="R13"/>
  <c r="V13"/>
  <c r="W13" s="1"/>
  <c r="X13" s="1"/>
  <c r="Y13"/>
  <c r="Z13" s="1"/>
  <c r="O14"/>
  <c r="P14"/>
  <c r="T14" s="1"/>
  <c r="Q14"/>
  <c r="R14"/>
  <c r="V14"/>
  <c r="W14" s="1"/>
  <c r="X14" s="1"/>
  <c r="Y14"/>
  <c r="Z14" s="1"/>
  <c r="O15"/>
  <c r="P15" s="1"/>
  <c r="T15" s="1"/>
  <c r="Q15"/>
  <c r="R15"/>
  <c r="V15"/>
  <c r="W15" s="1"/>
  <c r="X15" s="1"/>
  <c r="Y15"/>
  <c r="Z15" s="1"/>
  <c r="O16"/>
  <c r="P16" s="1"/>
  <c r="T16" s="1"/>
  <c r="Q16"/>
  <c r="R16"/>
  <c r="V16"/>
  <c r="W16" s="1"/>
  <c r="Y16"/>
  <c r="Z16" s="1"/>
  <c r="O17"/>
  <c r="P17" s="1"/>
  <c r="T17" s="1"/>
  <c r="Q17"/>
  <c r="R17"/>
  <c r="V17"/>
  <c r="W17"/>
  <c r="X17" s="1"/>
  <c r="Y17"/>
  <c r="Z17" s="1"/>
  <c r="O18"/>
  <c r="P18" s="1"/>
  <c r="T18" s="1"/>
  <c r="Q18"/>
  <c r="R18"/>
  <c r="V18"/>
  <c r="W18"/>
  <c r="X18" s="1"/>
  <c r="Y18"/>
  <c r="Z18" s="1"/>
  <c r="O19"/>
  <c r="P19" s="1"/>
  <c r="T19" s="1"/>
  <c r="Q19"/>
  <c r="R19"/>
  <c r="V19"/>
  <c r="W19" s="1"/>
  <c r="X19" s="1"/>
  <c r="Y19"/>
  <c r="Z19" s="1"/>
  <c r="O20"/>
  <c r="P20" s="1"/>
  <c r="T20" s="1"/>
  <c r="Q20"/>
  <c r="R20"/>
  <c r="V20"/>
  <c r="W20" s="1"/>
  <c r="Y20"/>
  <c r="Z20" s="1"/>
  <c r="O21"/>
  <c r="P21" s="1"/>
  <c r="T21" s="1"/>
  <c r="Q21"/>
  <c r="R21"/>
  <c r="V21"/>
  <c r="W21"/>
  <c r="X21" s="1"/>
  <c r="Y21"/>
  <c r="Z21" s="1"/>
  <c r="O22"/>
  <c r="P22" s="1"/>
  <c r="T22" s="1"/>
  <c r="Q22"/>
  <c r="R22"/>
  <c r="V22"/>
  <c r="W22"/>
  <c r="X22" s="1"/>
  <c r="Y22"/>
  <c r="Z22" s="1"/>
  <c r="O23"/>
  <c r="P23" s="1"/>
  <c r="T23" s="1"/>
  <c r="Q23"/>
  <c r="R23"/>
  <c r="V23"/>
  <c r="W23"/>
  <c r="X23" s="1"/>
  <c r="Y23"/>
  <c r="Z23" s="1"/>
  <c r="O24"/>
  <c r="P24" s="1"/>
  <c r="T24" s="1"/>
  <c r="Q24"/>
  <c r="R24"/>
  <c r="V24"/>
  <c r="W24" s="1"/>
  <c r="X24" s="1"/>
  <c r="Y24"/>
  <c r="Z24" s="1"/>
  <c r="O25"/>
  <c r="P25" s="1"/>
  <c r="T25" s="1"/>
  <c r="Q25"/>
  <c r="R25"/>
  <c r="V25"/>
  <c r="W25"/>
  <c r="X25" s="1"/>
  <c r="Y25"/>
  <c r="Z25" s="1"/>
  <c r="O26"/>
  <c r="P26" s="1"/>
  <c r="T26" s="1"/>
  <c r="Q26"/>
  <c r="R26"/>
  <c r="V26"/>
  <c r="W26"/>
  <c r="X26" s="1"/>
  <c r="Y26"/>
  <c r="Z26" s="1"/>
  <c r="O27"/>
  <c r="P27" s="1"/>
  <c r="Q27"/>
  <c r="R27"/>
  <c r="T27"/>
  <c r="V27"/>
  <c r="W27"/>
  <c r="X27" s="1"/>
  <c r="Y27"/>
  <c r="Z27" s="1"/>
  <c r="O28"/>
  <c r="P28" s="1"/>
  <c r="T28" s="1"/>
  <c r="Q28"/>
  <c r="R28"/>
  <c r="V28"/>
  <c r="W28"/>
  <c r="X28" s="1"/>
  <c r="Y28"/>
  <c r="Z28" s="1"/>
  <c r="O29"/>
  <c r="P29" s="1"/>
  <c r="T29" s="1"/>
  <c r="Q29"/>
  <c r="R29"/>
  <c r="V29"/>
  <c r="W29" s="1"/>
  <c r="X29" s="1"/>
  <c r="Y29"/>
  <c r="Z29" s="1"/>
  <c r="O30"/>
  <c r="P30" s="1"/>
  <c r="T30" s="1"/>
  <c r="Q30"/>
  <c r="R30"/>
  <c r="V30"/>
  <c r="W30" s="1"/>
  <c r="X30" s="1"/>
  <c r="Y30"/>
  <c r="Z30" s="1"/>
  <c r="O31"/>
  <c r="P31" s="1"/>
  <c r="T31" s="1"/>
  <c r="Q31"/>
  <c r="R31"/>
  <c r="V31"/>
  <c r="W31" s="1"/>
  <c r="X31" s="1"/>
  <c r="Y31"/>
  <c r="Z31" s="1"/>
  <c r="O32"/>
  <c r="P32" s="1"/>
  <c r="T32" s="1"/>
  <c r="Q32"/>
  <c r="R32"/>
  <c r="V32"/>
  <c r="W32" s="1"/>
  <c r="X32" s="1"/>
  <c r="Y32"/>
  <c r="Z32" s="1"/>
  <c r="O33"/>
  <c r="P33" s="1"/>
  <c r="T33" s="1"/>
  <c r="Q33"/>
  <c r="R33"/>
  <c r="V33"/>
  <c r="W33" s="1"/>
  <c r="Y33"/>
  <c r="Z33" s="1"/>
  <c r="O34"/>
  <c r="P34" s="1"/>
  <c r="T34" s="1"/>
  <c r="Q34"/>
  <c r="R34"/>
  <c r="V34"/>
  <c r="W34" s="1"/>
  <c r="X34" s="1"/>
  <c r="Y34"/>
  <c r="Z34"/>
  <c r="O35"/>
  <c r="P35" s="1"/>
  <c r="T35" s="1"/>
  <c r="Q35"/>
  <c r="R35"/>
  <c r="V35"/>
  <c r="W35" s="1"/>
  <c r="X35" s="1"/>
  <c r="Y35"/>
  <c r="Z35" s="1"/>
  <c r="O36"/>
  <c r="Q36"/>
  <c r="R36"/>
  <c r="V36"/>
  <c r="W36" s="1"/>
  <c r="X36" s="1"/>
  <c r="Y36"/>
  <c r="Z36" s="1"/>
  <c r="O37"/>
  <c r="P37" s="1"/>
  <c r="T37" s="1"/>
  <c r="Q37"/>
  <c r="R37"/>
  <c r="V37"/>
  <c r="W37" s="1"/>
  <c r="X37" s="1"/>
  <c r="Y37"/>
  <c r="Z37"/>
  <c r="R8"/>
  <c r="Q8"/>
  <c r="O8"/>
  <c r="Y8"/>
  <c r="Z8" s="1"/>
  <c r="W8"/>
  <c r="X8" s="1"/>
  <c r="C42"/>
  <c r="U33" l="1"/>
  <c r="AA33" s="1"/>
  <c r="U22"/>
  <c r="AB22" s="1"/>
  <c r="AB18"/>
  <c r="U18"/>
  <c r="AI18" s="1"/>
  <c r="AA18"/>
  <c r="U16"/>
  <c r="AA16" s="1"/>
  <c r="U14"/>
  <c r="AI14" s="1"/>
  <c r="U20"/>
  <c r="AA20" s="1"/>
  <c r="DR19" i="81"/>
  <c r="CN21"/>
  <c r="DQ19"/>
  <c r="CL31"/>
  <c r="CN19" i="80"/>
  <c r="DQ17"/>
  <c r="DP17"/>
  <c r="CL29"/>
  <c r="CM23"/>
  <c r="CL21" i="79"/>
  <c r="CN17"/>
  <c r="DQ15"/>
  <c r="DR15"/>
  <c r="CM25" i="78"/>
  <c r="CL31"/>
  <c r="CN19"/>
  <c r="DP17"/>
  <c r="DQ17"/>
  <c r="DR15" i="77"/>
  <c r="CN17"/>
  <c r="DQ15"/>
  <c r="CL27"/>
  <c r="DR17" i="76"/>
  <c r="CL19"/>
  <c r="DQ17"/>
  <c r="CL35" i="75"/>
  <c r="DQ21"/>
  <c r="CM23"/>
  <c r="DP21"/>
  <c r="CN17" i="74"/>
  <c r="DQ15"/>
  <c r="DR15"/>
  <c r="CL27"/>
  <c r="CM23" i="73"/>
  <c r="DP21"/>
  <c r="DQ21"/>
  <c r="CL19" i="72"/>
  <c r="DQ17"/>
  <c r="DR17"/>
  <c r="DQ27" i="29"/>
  <c r="DR27"/>
  <c r="CM29"/>
  <c r="CL23" i="71"/>
  <c r="U30" i="100"/>
  <c r="AI30" s="1"/>
  <c r="U35"/>
  <c r="AI35" s="1"/>
  <c r="U31"/>
  <c r="AA31" s="1"/>
  <c r="AH31"/>
  <c r="AI31"/>
  <c r="P36"/>
  <c r="T36" s="1"/>
  <c r="U29"/>
  <c r="AH29" s="1"/>
  <c r="U26"/>
  <c r="AI26" s="1"/>
  <c r="U37"/>
  <c r="AH37" s="1"/>
  <c r="AH33"/>
  <c r="U32"/>
  <c r="AA32" s="1"/>
  <c r="U27"/>
  <c r="AI27" s="1"/>
  <c r="U24"/>
  <c r="AB24" s="1"/>
  <c r="U34"/>
  <c r="AB34" s="1"/>
  <c r="X33"/>
  <c r="AI33" s="1"/>
  <c r="AH19"/>
  <c r="U19"/>
  <c r="AA19" s="1"/>
  <c r="AI19"/>
  <c r="X16"/>
  <c r="AB16" s="1"/>
  <c r="AI16"/>
  <c r="U12"/>
  <c r="AA12" s="1"/>
  <c r="AI22"/>
  <c r="U28"/>
  <c r="AI28" s="1"/>
  <c r="U25"/>
  <c r="AB25" s="1"/>
  <c r="U23"/>
  <c r="AI23" s="1"/>
  <c r="X20"/>
  <c r="AI20"/>
  <c r="U15"/>
  <c r="AB15" s="1"/>
  <c r="U10"/>
  <c r="AH10" s="1"/>
  <c r="AH20"/>
  <c r="AH16"/>
  <c r="AH22"/>
  <c r="U21"/>
  <c r="AH21" s="1"/>
  <c r="AH18"/>
  <c r="U17"/>
  <c r="AH17" s="1"/>
  <c r="AH14"/>
  <c r="U13"/>
  <c r="AA13" s="1"/>
  <c r="U11"/>
  <c r="AI11" s="1"/>
  <c r="U9"/>
  <c r="AI9" s="1"/>
  <c r="P8"/>
  <c r="AE5" i="99"/>
  <c r="AF5"/>
  <c r="AE6"/>
  <c r="AF6"/>
  <c r="AE7"/>
  <c r="AF7"/>
  <c r="AE8"/>
  <c r="AF8"/>
  <c r="AE9"/>
  <c r="AF9"/>
  <c r="AE10"/>
  <c r="AF10"/>
  <c r="AE11"/>
  <c r="AF11"/>
  <c r="AE12"/>
  <c r="AF12"/>
  <c r="AE13"/>
  <c r="AF13"/>
  <c r="AE14"/>
  <c r="AF14"/>
  <c r="AE15"/>
  <c r="AF15"/>
  <c r="AE16"/>
  <c r="AF16"/>
  <c r="AE17"/>
  <c r="AF17"/>
  <c r="AE18"/>
  <c r="AF18"/>
  <c r="AE19"/>
  <c r="AF19"/>
  <c r="AE20"/>
  <c r="AF20"/>
  <c r="AE21"/>
  <c r="AF21"/>
  <c r="AE22"/>
  <c r="AF22"/>
  <c r="AE23"/>
  <c r="AF23"/>
  <c r="AE24"/>
  <c r="AF24"/>
  <c r="AE25"/>
  <c r="AF25"/>
  <c r="AE26"/>
  <c r="AF26"/>
  <c r="AE27"/>
  <c r="AF27"/>
  <c r="AE28"/>
  <c r="AF28"/>
  <c r="AE29"/>
  <c r="AF29"/>
  <c r="AE30"/>
  <c r="AF30"/>
  <c r="AE31"/>
  <c r="AF31"/>
  <c r="AE32"/>
  <c r="AF32"/>
  <c r="AE33"/>
  <c r="AF33"/>
  <c r="AF4"/>
  <c r="AE4"/>
  <c r="FN8" i="29"/>
  <c r="FN38" s="1"/>
  <c r="AA14" i="100" l="1"/>
  <c r="AA22"/>
  <c r="AI21"/>
  <c r="AI15"/>
  <c r="AH28"/>
  <c r="AI29"/>
  <c r="AH35"/>
  <c r="AB12"/>
  <c r="AB31"/>
  <c r="AB20"/>
  <c r="AA26"/>
  <c r="AB29"/>
  <c r="AA29"/>
  <c r="AA30"/>
  <c r="AB26"/>
  <c r="AA15"/>
  <c r="AA21"/>
  <c r="AB13"/>
  <c r="AA28"/>
  <c r="AB11"/>
  <c r="AB35"/>
  <c r="AB28"/>
  <c r="AB17"/>
  <c r="AB14"/>
  <c r="AB30"/>
  <c r="AA17"/>
  <c r="AA23"/>
  <c r="AB33"/>
  <c r="AH11"/>
  <c r="AH15"/>
  <c r="AH30"/>
  <c r="AB23"/>
  <c r="AB32"/>
  <c r="AB21"/>
  <c r="AA25"/>
  <c r="AA34"/>
  <c r="AA35"/>
  <c r="AB19"/>
  <c r="AB37"/>
  <c r="AB27"/>
  <c r="AA27"/>
  <c r="AA37"/>
  <c r="AA24"/>
  <c r="AH9"/>
  <c r="AA11"/>
  <c r="AA10"/>
  <c r="AB10"/>
  <c r="AB9"/>
  <c r="AA9"/>
  <c r="T8"/>
  <c r="CL33" i="81"/>
  <c r="CN23"/>
  <c r="DQ21"/>
  <c r="DR21"/>
  <c r="CM25" i="80"/>
  <c r="CL31"/>
  <c r="CN21"/>
  <c r="DP19"/>
  <c r="DQ19"/>
  <c r="CN19" i="79"/>
  <c r="DQ17"/>
  <c r="DR17"/>
  <c r="CL23"/>
  <c r="CN21" i="78"/>
  <c r="DP19"/>
  <c r="DQ19"/>
  <c r="CL33"/>
  <c r="CM27"/>
  <c r="CL29" i="77"/>
  <c r="DR17"/>
  <c r="CN19"/>
  <c r="DQ17"/>
  <c r="CL21" i="76"/>
  <c r="DQ19"/>
  <c r="DR19"/>
  <c r="CL37" i="75"/>
  <c r="DQ23"/>
  <c r="CM25"/>
  <c r="DP23"/>
  <c r="CL29" i="74"/>
  <c r="CN19"/>
  <c r="DR17"/>
  <c r="DQ17"/>
  <c r="CM25" i="73"/>
  <c r="DP23"/>
  <c r="DQ23"/>
  <c r="DR19" i="72"/>
  <c r="CL21"/>
  <c r="DQ19"/>
  <c r="DR29" i="29"/>
  <c r="DQ29"/>
  <c r="CM31"/>
  <c r="CL25" i="71"/>
  <c r="AI12" i="100"/>
  <c r="AI36"/>
  <c r="U36"/>
  <c r="AA36" s="1"/>
  <c r="AH13"/>
  <c r="AI13"/>
  <c r="AI17"/>
  <c r="AI10"/>
  <c r="AH25"/>
  <c r="AH12"/>
  <c r="AH24"/>
  <c r="AI24"/>
  <c r="AH32"/>
  <c r="AI32"/>
  <c r="AI25"/>
  <c r="AH23"/>
  <c r="AI34"/>
  <c r="AH34"/>
  <c r="AI37"/>
  <c r="AH27"/>
  <c r="AH26"/>
  <c r="EB5" i="73"/>
  <c r="EC5"/>
  <c r="ED5"/>
  <c r="EE5"/>
  <c r="EF5"/>
  <c r="EG5"/>
  <c r="EH5"/>
  <c r="EI5"/>
  <c r="EJ5"/>
  <c r="EK5"/>
  <c r="EL5"/>
  <c r="EM5"/>
  <c r="EN5"/>
  <c r="EO5"/>
  <c r="EP5"/>
  <c r="EQ5"/>
  <c r="ER5"/>
  <c r="ES5"/>
  <c r="ET5"/>
  <c r="EU5"/>
  <c r="EV5"/>
  <c r="EW5"/>
  <c r="EX5"/>
  <c r="EY5"/>
  <c r="EZ5"/>
  <c r="FA5"/>
  <c r="FB5"/>
  <c r="FC5"/>
  <c r="FD5"/>
  <c r="EB6"/>
  <c r="EC6"/>
  <c r="ED6"/>
  <c r="EE6"/>
  <c r="EF6"/>
  <c r="EG6"/>
  <c r="EH6"/>
  <c r="EI6"/>
  <c r="EJ6"/>
  <c r="EK6"/>
  <c r="EL6"/>
  <c r="EM6"/>
  <c r="EN6"/>
  <c r="EO6"/>
  <c r="EP6"/>
  <c r="EQ6"/>
  <c r="ER6"/>
  <c r="ES6"/>
  <c r="ET6"/>
  <c r="EU6"/>
  <c r="EV6"/>
  <c r="EW6"/>
  <c r="EX6"/>
  <c r="EY6"/>
  <c r="EZ6"/>
  <c r="FA6"/>
  <c r="FB6"/>
  <c r="FC6"/>
  <c r="FD6"/>
  <c r="EA6"/>
  <c r="EA5"/>
  <c r="CM5"/>
  <c r="CN5"/>
  <c r="CO5"/>
  <c r="CP5"/>
  <c r="CQ5"/>
  <c r="CR5"/>
  <c r="CS5"/>
  <c r="CT5"/>
  <c r="CU5"/>
  <c r="CV5"/>
  <c r="CW5"/>
  <c r="CX5"/>
  <c r="CY5"/>
  <c r="CZ5"/>
  <c r="DA5"/>
  <c r="DB5"/>
  <c r="DC5"/>
  <c r="DD5"/>
  <c r="DE5"/>
  <c r="DF5"/>
  <c r="DG5"/>
  <c r="DH5"/>
  <c r="DI5"/>
  <c r="DJ5"/>
  <c r="DK5"/>
  <c r="DL5"/>
  <c r="DM5"/>
  <c r="DN5"/>
  <c r="DO5"/>
  <c r="CM6"/>
  <c r="CN6"/>
  <c r="CO6"/>
  <c r="CP6"/>
  <c r="CQ6"/>
  <c r="CR6"/>
  <c r="CS6"/>
  <c r="CT6"/>
  <c r="CU6"/>
  <c r="CV6"/>
  <c r="CW6"/>
  <c r="CX6"/>
  <c r="CY6"/>
  <c r="CZ6"/>
  <c r="DA6"/>
  <c r="DB6"/>
  <c r="DC6"/>
  <c r="DD6"/>
  <c r="DE6"/>
  <c r="DF6"/>
  <c r="DG6"/>
  <c r="DH6"/>
  <c r="DI6"/>
  <c r="DJ6"/>
  <c r="DK6"/>
  <c r="DL6"/>
  <c r="DM6"/>
  <c r="DN6"/>
  <c r="DO6"/>
  <c r="CL6"/>
  <c r="CL5"/>
  <c r="EB5" i="75"/>
  <c r="EC5"/>
  <c r="ED5"/>
  <c r="EE5"/>
  <c r="EF5"/>
  <c r="EG5"/>
  <c r="EH5"/>
  <c r="EI5"/>
  <c r="EJ5"/>
  <c r="EK5"/>
  <c r="EL5"/>
  <c r="EM5"/>
  <c r="EN5"/>
  <c r="EO5"/>
  <c r="EP5"/>
  <c r="EQ5"/>
  <c r="ER5"/>
  <c r="ES5"/>
  <c r="ET5"/>
  <c r="EU5"/>
  <c r="EV5"/>
  <c r="EW5"/>
  <c r="EX5"/>
  <c r="EY5"/>
  <c r="EZ5"/>
  <c r="FA5"/>
  <c r="FB5"/>
  <c r="FC5"/>
  <c r="FD5"/>
  <c r="EB6"/>
  <c r="EC6"/>
  <c r="ED6"/>
  <c r="EE6"/>
  <c r="EF6"/>
  <c r="EG6"/>
  <c r="EH6"/>
  <c r="EI6"/>
  <c r="EJ6"/>
  <c r="EK6"/>
  <c r="EL6"/>
  <c r="EM6"/>
  <c r="EN6"/>
  <c r="EO6"/>
  <c r="EP6"/>
  <c r="EQ6"/>
  <c r="ER6"/>
  <c r="ES6"/>
  <c r="ET6"/>
  <c r="EU6"/>
  <c r="EV6"/>
  <c r="EW6"/>
  <c r="EX6"/>
  <c r="EY6"/>
  <c r="EZ6"/>
  <c r="FA6"/>
  <c r="FB6"/>
  <c r="FC6"/>
  <c r="FD6"/>
  <c r="EA6"/>
  <c r="EA5"/>
  <c r="CM5"/>
  <c r="CN5"/>
  <c r="CO5"/>
  <c r="CP5"/>
  <c r="CQ5"/>
  <c r="CR5"/>
  <c r="CS5"/>
  <c r="CT5"/>
  <c r="CU5"/>
  <c r="CV5"/>
  <c r="CW5"/>
  <c r="CX5"/>
  <c r="CY5"/>
  <c r="CZ5"/>
  <c r="DA5"/>
  <c r="DB5"/>
  <c r="DC5"/>
  <c r="DD5"/>
  <c r="DE5"/>
  <c r="DF5"/>
  <c r="DG5"/>
  <c r="DH5"/>
  <c r="DI5"/>
  <c r="DJ5"/>
  <c r="DK5"/>
  <c r="DL5"/>
  <c r="DM5"/>
  <c r="DN5"/>
  <c r="DO5"/>
  <c r="CM6"/>
  <c r="CN6"/>
  <c r="CO6"/>
  <c r="CP6"/>
  <c r="CQ6"/>
  <c r="CR6"/>
  <c r="CS6"/>
  <c r="CT6"/>
  <c r="CU6"/>
  <c r="CV6"/>
  <c r="CW6"/>
  <c r="CX6"/>
  <c r="CY6"/>
  <c r="CZ6"/>
  <c r="DA6"/>
  <c r="DB6"/>
  <c r="DC6"/>
  <c r="DD6"/>
  <c r="DE6"/>
  <c r="DF6"/>
  <c r="DG6"/>
  <c r="DH6"/>
  <c r="DI6"/>
  <c r="DJ6"/>
  <c r="DK6"/>
  <c r="DL6"/>
  <c r="DM6"/>
  <c r="DN6"/>
  <c r="DO6"/>
  <c r="CL6"/>
  <c r="CL5"/>
  <c r="EB5" i="78"/>
  <c r="EC5"/>
  <c r="ED5"/>
  <c r="EE5"/>
  <c r="EF5"/>
  <c r="EG5"/>
  <c r="EH5"/>
  <c r="EI5"/>
  <c r="EJ5"/>
  <c r="EK5"/>
  <c r="EL5"/>
  <c r="EM5"/>
  <c r="EN5"/>
  <c r="EO5"/>
  <c r="EP5"/>
  <c r="EQ5"/>
  <c r="ER5"/>
  <c r="ES5"/>
  <c r="ET5"/>
  <c r="EU5"/>
  <c r="EV5"/>
  <c r="EW5"/>
  <c r="EX5"/>
  <c r="EY5"/>
  <c r="EZ5"/>
  <c r="FA5"/>
  <c r="FB5"/>
  <c r="FC5"/>
  <c r="FD5"/>
  <c r="EB6"/>
  <c r="EC6"/>
  <c r="ED6"/>
  <c r="EE6"/>
  <c r="EF6"/>
  <c r="EG6"/>
  <c r="EH6"/>
  <c r="EI6"/>
  <c r="EJ6"/>
  <c r="EK6"/>
  <c r="EL6"/>
  <c r="EM6"/>
  <c r="EN6"/>
  <c r="EO6"/>
  <c r="EP6"/>
  <c r="EQ6"/>
  <c r="ER6"/>
  <c r="ES6"/>
  <c r="ET6"/>
  <c r="EU6"/>
  <c r="EV6"/>
  <c r="EW6"/>
  <c r="EX6"/>
  <c r="EY6"/>
  <c r="EZ6"/>
  <c r="FA6"/>
  <c r="FB6"/>
  <c r="FC6"/>
  <c r="FD6"/>
  <c r="EA6"/>
  <c r="EA5"/>
  <c r="CM5"/>
  <c r="CN5"/>
  <c r="CO5"/>
  <c r="CP5"/>
  <c r="CQ5"/>
  <c r="CR5"/>
  <c r="CS5"/>
  <c r="CT5"/>
  <c r="CU5"/>
  <c r="CV5"/>
  <c r="CW5"/>
  <c r="CX5"/>
  <c r="CY5"/>
  <c r="CZ5"/>
  <c r="DA5"/>
  <c r="DB5"/>
  <c r="DC5"/>
  <c r="DD5"/>
  <c r="DE5"/>
  <c r="DF5"/>
  <c r="DG5"/>
  <c r="DH5"/>
  <c r="DI5"/>
  <c r="DJ5"/>
  <c r="DK5"/>
  <c r="DL5"/>
  <c r="DM5"/>
  <c r="DN5"/>
  <c r="DO5"/>
  <c r="CM6"/>
  <c r="CN6"/>
  <c r="CO6"/>
  <c r="CP6"/>
  <c r="CQ6"/>
  <c r="CR6"/>
  <c r="CS6"/>
  <c r="CT6"/>
  <c r="CU6"/>
  <c r="CV6"/>
  <c r="CW6"/>
  <c r="CX6"/>
  <c r="CY6"/>
  <c r="CZ6"/>
  <c r="DA6"/>
  <c r="DB6"/>
  <c r="DC6"/>
  <c r="DD6"/>
  <c r="DE6"/>
  <c r="DF6"/>
  <c r="DG6"/>
  <c r="DH6"/>
  <c r="DI6"/>
  <c r="DJ6"/>
  <c r="DK6"/>
  <c r="DL6"/>
  <c r="DM6"/>
  <c r="DN6"/>
  <c r="DO6"/>
  <c r="CL6"/>
  <c r="CL5"/>
  <c r="EB5" i="80"/>
  <c r="EC5"/>
  <c r="ED5"/>
  <c r="EE5"/>
  <c r="EF5"/>
  <c r="EG5"/>
  <c r="EH5"/>
  <c r="EI5"/>
  <c r="EJ5"/>
  <c r="EK5"/>
  <c r="EL5"/>
  <c r="EM5"/>
  <c r="EN5"/>
  <c r="EO5"/>
  <c r="EP5"/>
  <c r="EQ5"/>
  <c r="ER5"/>
  <c r="ES5"/>
  <c r="ET5"/>
  <c r="EU5"/>
  <c r="EV5"/>
  <c r="EW5"/>
  <c r="EX5"/>
  <c r="EY5"/>
  <c r="EZ5"/>
  <c r="FA5"/>
  <c r="FB5"/>
  <c r="FC5"/>
  <c r="FD5"/>
  <c r="EB6"/>
  <c r="EC6"/>
  <c r="ED6"/>
  <c r="EE6"/>
  <c r="EF6"/>
  <c r="EG6"/>
  <c r="EH6"/>
  <c r="EI6"/>
  <c r="EJ6"/>
  <c r="EK6"/>
  <c r="EL6"/>
  <c r="EM6"/>
  <c r="EN6"/>
  <c r="EO6"/>
  <c r="EP6"/>
  <c r="EQ6"/>
  <c r="ER6"/>
  <c r="ES6"/>
  <c r="ET6"/>
  <c r="EU6"/>
  <c r="EV6"/>
  <c r="EW6"/>
  <c r="EX6"/>
  <c r="EY6"/>
  <c r="EZ6"/>
  <c r="FA6"/>
  <c r="FB6"/>
  <c r="FC6"/>
  <c r="FD6"/>
  <c r="EA6"/>
  <c r="EA5"/>
  <c r="CM5"/>
  <c r="CN5"/>
  <c r="CO5"/>
  <c r="CP5"/>
  <c r="CQ5"/>
  <c r="CR5"/>
  <c r="CS5"/>
  <c r="CT5"/>
  <c r="CU5"/>
  <c r="CV5"/>
  <c r="CW5"/>
  <c r="CX5"/>
  <c r="CY5"/>
  <c r="CZ5"/>
  <c r="DA5"/>
  <c r="DB5"/>
  <c r="DC5"/>
  <c r="DD5"/>
  <c r="DE5"/>
  <c r="DF5"/>
  <c r="DG5"/>
  <c r="DH5"/>
  <c r="DI5"/>
  <c r="DJ5"/>
  <c r="DK5"/>
  <c r="DL5"/>
  <c r="DM5"/>
  <c r="DN5"/>
  <c r="DO5"/>
  <c r="CM6"/>
  <c r="CN6"/>
  <c r="CO6"/>
  <c r="CP6"/>
  <c r="CQ6"/>
  <c r="CR6"/>
  <c r="CS6"/>
  <c r="CT6"/>
  <c r="CU6"/>
  <c r="CV6"/>
  <c r="CW6"/>
  <c r="CX6"/>
  <c r="CY6"/>
  <c r="CZ6"/>
  <c r="DA6"/>
  <c r="DB6"/>
  <c r="DC6"/>
  <c r="DD6"/>
  <c r="DE6"/>
  <c r="DF6"/>
  <c r="DG6"/>
  <c r="DH6"/>
  <c r="DI6"/>
  <c r="DJ6"/>
  <c r="DK6"/>
  <c r="DL6"/>
  <c r="DM6"/>
  <c r="DN6"/>
  <c r="DO6"/>
  <c r="CL6"/>
  <c r="CL5"/>
  <c r="FI8"/>
  <c r="FI38" s="1"/>
  <c r="N28" i="30" s="1"/>
  <c r="N38" i="33" s="1"/>
  <c r="CD8" i="80"/>
  <c r="CD38" s="1"/>
  <c r="FI8" i="78"/>
  <c r="FI38" s="1"/>
  <c r="L28" i="30" s="1"/>
  <c r="L38" i="33" s="1"/>
  <c r="CD8" i="78"/>
  <c r="CD38" s="1"/>
  <c r="FI8" i="75"/>
  <c r="FI38" s="1"/>
  <c r="I28" i="30" s="1"/>
  <c r="I38" i="33" s="1"/>
  <c r="CD8" i="75"/>
  <c r="CD38" s="1"/>
  <c r="FI8" i="73"/>
  <c r="FI38" s="1"/>
  <c r="G28" i="30" s="1"/>
  <c r="G38" i="33" s="1"/>
  <c r="CD8" i="73"/>
  <c r="CD38" s="1"/>
  <c r="AB36" i="100" l="1"/>
  <c r="U8"/>
  <c r="AI8" s="1"/>
  <c r="CN25" i="81"/>
  <c r="DQ23"/>
  <c r="DR23"/>
  <c r="CL35"/>
  <c r="CN23" i="80"/>
  <c r="DP21"/>
  <c r="DQ21"/>
  <c r="CL33"/>
  <c r="CM27"/>
  <c r="CL25" i="79"/>
  <c r="CN21"/>
  <c r="DQ19"/>
  <c r="DR19"/>
  <c r="CL35" i="78"/>
  <c r="CM29"/>
  <c r="CN23"/>
  <c r="DP21"/>
  <c r="DQ21"/>
  <c r="CN21" i="77"/>
  <c r="DR19"/>
  <c r="DQ19"/>
  <c r="CL31"/>
  <c r="CL23" i="76"/>
  <c r="DQ21"/>
  <c r="DR21"/>
  <c r="CM27" i="75"/>
  <c r="DP25"/>
  <c r="DQ25"/>
  <c r="CN21" i="74"/>
  <c r="DR19"/>
  <c r="DQ19"/>
  <c r="CL31"/>
  <c r="DP25" i="73"/>
  <c r="DQ25"/>
  <c r="CM27"/>
  <c r="DQ21" i="72"/>
  <c r="CL23"/>
  <c r="DR21"/>
  <c r="DR31" i="29"/>
  <c r="CM33"/>
  <c r="DQ31"/>
  <c r="CL27" i="71"/>
  <c r="AH36" i="100"/>
  <c r="EC5" i="74"/>
  <c r="ED5"/>
  <c r="EE5"/>
  <c r="EF5"/>
  <c r="EG5"/>
  <c r="EH5"/>
  <c r="EI5"/>
  <c r="EJ5"/>
  <c r="EK5"/>
  <c r="EL5"/>
  <c r="EM5"/>
  <c r="EN5"/>
  <c r="EO5"/>
  <c r="EP5"/>
  <c r="EQ5"/>
  <c r="ER5"/>
  <c r="ES5"/>
  <c r="ET5"/>
  <c r="EU5"/>
  <c r="EV5"/>
  <c r="EW5"/>
  <c r="EX5"/>
  <c r="EY5"/>
  <c r="EZ5"/>
  <c r="FA5"/>
  <c r="FB5"/>
  <c r="FC5"/>
  <c r="FD5"/>
  <c r="FE5"/>
  <c r="FF5"/>
  <c r="EC6"/>
  <c r="ED6"/>
  <c r="EE6"/>
  <c r="EF6"/>
  <c r="EG6"/>
  <c r="EH6"/>
  <c r="EI6"/>
  <c r="EJ6"/>
  <c r="EK6"/>
  <c r="EL6"/>
  <c r="EM6"/>
  <c r="EN6"/>
  <c r="EO6"/>
  <c r="EP6"/>
  <c r="EQ6"/>
  <c r="ER6"/>
  <c r="ES6"/>
  <c r="ET6"/>
  <c r="EU6"/>
  <c r="EV6"/>
  <c r="EW6"/>
  <c r="EX6"/>
  <c r="EY6"/>
  <c r="EZ6"/>
  <c r="FA6"/>
  <c r="FB6"/>
  <c r="FC6"/>
  <c r="FD6"/>
  <c r="FE6"/>
  <c r="FF6"/>
  <c r="EB6"/>
  <c r="EB5"/>
  <c r="CM5"/>
  <c r="CN5"/>
  <c r="CO5"/>
  <c r="CP5"/>
  <c r="CQ5"/>
  <c r="CR5"/>
  <c r="CS5"/>
  <c r="CT5"/>
  <c r="CU5"/>
  <c r="CV5"/>
  <c r="CW5"/>
  <c r="CX5"/>
  <c r="CY5"/>
  <c r="CZ5"/>
  <c r="DA5"/>
  <c r="DB5"/>
  <c r="DC5"/>
  <c r="DD5"/>
  <c r="DE5"/>
  <c r="DF5"/>
  <c r="DG5"/>
  <c r="DH5"/>
  <c r="DI5"/>
  <c r="DJ5"/>
  <c r="DK5"/>
  <c r="DL5"/>
  <c r="DM5"/>
  <c r="DN5"/>
  <c r="DO5"/>
  <c r="DP5"/>
  <c r="CM6"/>
  <c r="CN6"/>
  <c r="CO6"/>
  <c r="CP6"/>
  <c r="CQ6"/>
  <c r="CR6"/>
  <c r="CS6"/>
  <c r="CT6"/>
  <c r="CU6"/>
  <c r="CV6"/>
  <c r="CW6"/>
  <c r="CX6"/>
  <c r="CY6"/>
  <c r="CZ6"/>
  <c r="DA6"/>
  <c r="DB6"/>
  <c r="DC6"/>
  <c r="DD6"/>
  <c r="DE6"/>
  <c r="DF6"/>
  <c r="DG6"/>
  <c r="DH6"/>
  <c r="DI6"/>
  <c r="DJ6"/>
  <c r="DK6"/>
  <c r="DL6"/>
  <c r="DM6"/>
  <c r="DN6"/>
  <c r="DO6"/>
  <c r="DP6"/>
  <c r="CL6"/>
  <c r="CL5"/>
  <c r="EC5" i="76"/>
  <c r="ED5"/>
  <c r="EE5"/>
  <c r="EF5"/>
  <c r="EG5"/>
  <c r="EH5"/>
  <c r="EI5"/>
  <c r="EJ5"/>
  <c r="EK5"/>
  <c r="EL5"/>
  <c r="EM5"/>
  <c r="EN5"/>
  <c r="EO5"/>
  <c r="EP5"/>
  <c r="EQ5"/>
  <c r="ER5"/>
  <c r="ES5"/>
  <c r="ET5"/>
  <c r="EU5"/>
  <c r="EV5"/>
  <c r="EW5"/>
  <c r="EX5"/>
  <c r="EY5"/>
  <c r="EZ5"/>
  <c r="FA5"/>
  <c r="FB5"/>
  <c r="FC5"/>
  <c r="FD5"/>
  <c r="FE5"/>
  <c r="FF5"/>
  <c r="EC6"/>
  <c r="ED6"/>
  <c r="EE6"/>
  <c r="EF6"/>
  <c r="EG6"/>
  <c r="EH6"/>
  <c r="EI6"/>
  <c r="EJ6"/>
  <c r="EK6"/>
  <c r="EL6"/>
  <c r="EM6"/>
  <c r="EN6"/>
  <c r="EO6"/>
  <c r="EP6"/>
  <c r="EQ6"/>
  <c r="ER6"/>
  <c r="ES6"/>
  <c r="ET6"/>
  <c r="EU6"/>
  <c r="EV6"/>
  <c r="EW6"/>
  <c r="EX6"/>
  <c r="EY6"/>
  <c r="EZ6"/>
  <c r="FA6"/>
  <c r="FB6"/>
  <c r="FC6"/>
  <c r="FD6"/>
  <c r="FE6"/>
  <c r="FF6"/>
  <c r="EB5"/>
  <c r="EB6"/>
  <c r="CM5"/>
  <c r="CN5"/>
  <c r="CO5"/>
  <c r="CP5"/>
  <c r="CQ5"/>
  <c r="CR5"/>
  <c r="CS5"/>
  <c r="CT5"/>
  <c r="CU5"/>
  <c r="CV5"/>
  <c r="CW5"/>
  <c r="CX5"/>
  <c r="CY5"/>
  <c r="CZ5"/>
  <c r="DA5"/>
  <c r="DB5"/>
  <c r="DC5"/>
  <c r="DD5"/>
  <c r="DE5"/>
  <c r="DF5"/>
  <c r="DG5"/>
  <c r="DH5"/>
  <c r="DI5"/>
  <c r="DJ5"/>
  <c r="DK5"/>
  <c r="DL5"/>
  <c r="DM5"/>
  <c r="DN5"/>
  <c r="DO5"/>
  <c r="DP5"/>
  <c r="CM6"/>
  <c r="CN6"/>
  <c r="CO6"/>
  <c r="CP6"/>
  <c r="CQ6"/>
  <c r="CR6"/>
  <c r="CS6"/>
  <c r="CT6"/>
  <c r="CU6"/>
  <c r="CV6"/>
  <c r="CW6"/>
  <c r="CX6"/>
  <c r="CY6"/>
  <c r="CZ6"/>
  <c r="DA6"/>
  <c r="DB6"/>
  <c r="DC6"/>
  <c r="DD6"/>
  <c r="DE6"/>
  <c r="DF6"/>
  <c r="DG6"/>
  <c r="DH6"/>
  <c r="DI6"/>
  <c r="DJ6"/>
  <c r="DK6"/>
  <c r="DL6"/>
  <c r="DM6"/>
  <c r="DN6"/>
  <c r="DO6"/>
  <c r="DP6"/>
  <c r="CL6"/>
  <c r="CL5"/>
  <c r="EC5" i="77"/>
  <c r="ED5"/>
  <c r="EE5"/>
  <c r="EF5"/>
  <c r="EG5"/>
  <c r="EH5"/>
  <c r="EI5"/>
  <c r="EJ5"/>
  <c r="EK5"/>
  <c r="EL5"/>
  <c r="EM5"/>
  <c r="EN5"/>
  <c r="EO5"/>
  <c r="EP5"/>
  <c r="EQ5"/>
  <c r="ER5"/>
  <c r="ES5"/>
  <c r="ET5"/>
  <c r="EU5"/>
  <c r="EV5"/>
  <c r="EW5"/>
  <c r="EX5"/>
  <c r="EY5"/>
  <c r="EZ5"/>
  <c r="FA5"/>
  <c r="FB5"/>
  <c r="FC5"/>
  <c r="FD5"/>
  <c r="FE5"/>
  <c r="FF5"/>
  <c r="EC6"/>
  <c r="ED6"/>
  <c r="EE6"/>
  <c r="EF6"/>
  <c r="EG6"/>
  <c r="EH6"/>
  <c r="EI6"/>
  <c r="EJ6"/>
  <c r="EK6"/>
  <c r="EL6"/>
  <c r="EM6"/>
  <c r="EN6"/>
  <c r="EO6"/>
  <c r="EP6"/>
  <c r="EQ6"/>
  <c r="ER6"/>
  <c r="ES6"/>
  <c r="ET6"/>
  <c r="EU6"/>
  <c r="EV6"/>
  <c r="EW6"/>
  <c r="EX6"/>
  <c r="EY6"/>
  <c r="EZ6"/>
  <c r="FA6"/>
  <c r="FB6"/>
  <c r="FC6"/>
  <c r="FD6"/>
  <c r="FE6"/>
  <c r="FF6"/>
  <c r="EB6"/>
  <c r="EB5"/>
  <c r="CM5"/>
  <c r="CN5"/>
  <c r="CO5"/>
  <c r="CP5"/>
  <c r="CQ5"/>
  <c r="CR5"/>
  <c r="CS5"/>
  <c r="CT5"/>
  <c r="CU5"/>
  <c r="CV5"/>
  <c r="CW5"/>
  <c r="CX5"/>
  <c r="CY5"/>
  <c r="CZ5"/>
  <c r="DA5"/>
  <c r="DB5"/>
  <c r="DC5"/>
  <c r="DD5"/>
  <c r="DE5"/>
  <c r="DF5"/>
  <c r="DG5"/>
  <c r="DH5"/>
  <c r="DI5"/>
  <c r="DJ5"/>
  <c r="DK5"/>
  <c r="DL5"/>
  <c r="DM5"/>
  <c r="DN5"/>
  <c r="DO5"/>
  <c r="DP5"/>
  <c r="CM6"/>
  <c r="CN6"/>
  <c r="CO6"/>
  <c r="CP6"/>
  <c r="CQ6"/>
  <c r="CR6"/>
  <c r="CS6"/>
  <c r="CT6"/>
  <c r="CU6"/>
  <c r="CV6"/>
  <c r="CW6"/>
  <c r="CX6"/>
  <c r="CY6"/>
  <c r="CZ6"/>
  <c r="DA6"/>
  <c r="DB6"/>
  <c r="DC6"/>
  <c r="DD6"/>
  <c r="DE6"/>
  <c r="DF6"/>
  <c r="DG6"/>
  <c r="DH6"/>
  <c r="DI6"/>
  <c r="DJ6"/>
  <c r="DK6"/>
  <c r="DL6"/>
  <c r="DM6"/>
  <c r="DN6"/>
  <c r="DO6"/>
  <c r="DP6"/>
  <c r="CL6"/>
  <c r="CL5"/>
  <c r="EC5" i="79"/>
  <c r="ED5"/>
  <c r="EE5"/>
  <c r="EF5"/>
  <c r="EG5"/>
  <c r="EH5"/>
  <c r="EI5"/>
  <c r="EJ5"/>
  <c r="EK5"/>
  <c r="EL5"/>
  <c r="EM5"/>
  <c r="EN5"/>
  <c r="EO5"/>
  <c r="EP5"/>
  <c r="EQ5"/>
  <c r="ER5"/>
  <c r="ES5"/>
  <c r="ET5"/>
  <c r="EU5"/>
  <c r="EV5"/>
  <c r="EW5"/>
  <c r="EX5"/>
  <c r="EY5"/>
  <c r="EZ5"/>
  <c r="FA5"/>
  <c r="FB5"/>
  <c r="FC5"/>
  <c r="FD5"/>
  <c r="FE5"/>
  <c r="FF5"/>
  <c r="EC6"/>
  <c r="ED6"/>
  <c r="EE6"/>
  <c r="EF6"/>
  <c r="EG6"/>
  <c r="EH6"/>
  <c r="EI6"/>
  <c r="EJ6"/>
  <c r="EK6"/>
  <c r="EL6"/>
  <c r="EM6"/>
  <c r="EN6"/>
  <c r="EO6"/>
  <c r="EP6"/>
  <c r="EQ6"/>
  <c r="ER6"/>
  <c r="ES6"/>
  <c r="ET6"/>
  <c r="EU6"/>
  <c r="EV6"/>
  <c r="EW6"/>
  <c r="EX6"/>
  <c r="EY6"/>
  <c r="EZ6"/>
  <c r="FA6"/>
  <c r="FB6"/>
  <c r="FC6"/>
  <c r="FD6"/>
  <c r="FE6"/>
  <c r="FF6"/>
  <c r="EB5"/>
  <c r="EB6"/>
  <c r="CM5"/>
  <c r="CN5"/>
  <c r="CO5"/>
  <c r="CP5"/>
  <c r="CQ5"/>
  <c r="CR5"/>
  <c r="CS5"/>
  <c r="CT5"/>
  <c r="CU5"/>
  <c r="CV5"/>
  <c r="CW5"/>
  <c r="CX5"/>
  <c r="CY5"/>
  <c r="CZ5"/>
  <c r="DA5"/>
  <c r="DB5"/>
  <c r="DC5"/>
  <c r="DD5"/>
  <c r="DE5"/>
  <c r="DF5"/>
  <c r="DG5"/>
  <c r="DH5"/>
  <c r="DI5"/>
  <c r="DJ5"/>
  <c r="DK5"/>
  <c r="DL5"/>
  <c r="DM5"/>
  <c r="DN5"/>
  <c r="DO5"/>
  <c r="DP5"/>
  <c r="CM6"/>
  <c r="CN6"/>
  <c r="CO6"/>
  <c r="CP6"/>
  <c r="CQ6"/>
  <c r="CR6"/>
  <c r="CS6"/>
  <c r="CT6"/>
  <c r="CU6"/>
  <c r="CV6"/>
  <c r="CW6"/>
  <c r="CX6"/>
  <c r="CY6"/>
  <c r="CZ6"/>
  <c r="DA6"/>
  <c r="DB6"/>
  <c r="DC6"/>
  <c r="DD6"/>
  <c r="DE6"/>
  <c r="DF6"/>
  <c r="DG6"/>
  <c r="DH6"/>
  <c r="DI6"/>
  <c r="DJ6"/>
  <c r="DK6"/>
  <c r="DL6"/>
  <c r="DM6"/>
  <c r="DN6"/>
  <c r="DO6"/>
  <c r="DP6"/>
  <c r="CL6"/>
  <c r="CL5"/>
  <c r="EC5" i="81"/>
  <c r="ED5"/>
  <c r="EE5"/>
  <c r="EF5"/>
  <c r="EG5"/>
  <c r="EH5"/>
  <c r="EI5"/>
  <c r="EJ5"/>
  <c r="EK5"/>
  <c r="EL5"/>
  <c r="EM5"/>
  <c r="EN5"/>
  <c r="EO5"/>
  <c r="EP5"/>
  <c r="EQ5"/>
  <c r="ER5"/>
  <c r="ES5"/>
  <c r="ET5"/>
  <c r="EU5"/>
  <c r="EV5"/>
  <c r="EW5"/>
  <c r="EX5"/>
  <c r="EY5"/>
  <c r="EZ5"/>
  <c r="FA5"/>
  <c r="FB5"/>
  <c r="FC5"/>
  <c r="FD5"/>
  <c r="FE5"/>
  <c r="FF5"/>
  <c r="EC6"/>
  <c r="ED6"/>
  <c r="EE6"/>
  <c r="EF6"/>
  <c r="EG6"/>
  <c r="EH6"/>
  <c r="EI6"/>
  <c r="EJ6"/>
  <c r="EK6"/>
  <c r="EL6"/>
  <c r="EM6"/>
  <c r="EN6"/>
  <c r="EO6"/>
  <c r="EP6"/>
  <c r="EQ6"/>
  <c r="ER6"/>
  <c r="ES6"/>
  <c r="ET6"/>
  <c r="EU6"/>
  <c r="EV6"/>
  <c r="EW6"/>
  <c r="EX6"/>
  <c r="EY6"/>
  <c r="EZ6"/>
  <c r="FA6"/>
  <c r="FB6"/>
  <c r="FC6"/>
  <c r="FD6"/>
  <c r="FE6"/>
  <c r="FF6"/>
  <c r="EB6"/>
  <c r="EB5"/>
  <c r="CM5"/>
  <c r="CN5"/>
  <c r="CO5"/>
  <c r="CP5"/>
  <c r="CQ5"/>
  <c r="CR5"/>
  <c r="CS5"/>
  <c r="CT5"/>
  <c r="CU5"/>
  <c r="CV5"/>
  <c r="CW5"/>
  <c r="CX5"/>
  <c r="CY5"/>
  <c r="CZ5"/>
  <c r="DA5"/>
  <c r="DB5"/>
  <c r="DC5"/>
  <c r="DD5"/>
  <c r="DE5"/>
  <c r="DF5"/>
  <c r="DG5"/>
  <c r="DH5"/>
  <c r="DI5"/>
  <c r="DJ5"/>
  <c r="DK5"/>
  <c r="DL5"/>
  <c r="DM5"/>
  <c r="DN5"/>
  <c r="DO5"/>
  <c r="DP5"/>
  <c r="CM6"/>
  <c r="CN6"/>
  <c r="CO6"/>
  <c r="CP6"/>
  <c r="CQ6"/>
  <c r="CR6"/>
  <c r="CS6"/>
  <c r="CT6"/>
  <c r="CU6"/>
  <c r="CV6"/>
  <c r="CW6"/>
  <c r="CX6"/>
  <c r="CY6"/>
  <c r="CZ6"/>
  <c r="DA6"/>
  <c r="DB6"/>
  <c r="DC6"/>
  <c r="DD6"/>
  <c r="DE6"/>
  <c r="DF6"/>
  <c r="DG6"/>
  <c r="DH6"/>
  <c r="DI6"/>
  <c r="DJ6"/>
  <c r="DK6"/>
  <c r="DL6"/>
  <c r="DM6"/>
  <c r="DN6"/>
  <c r="DO6"/>
  <c r="DP6"/>
  <c r="CL6"/>
  <c r="CL5"/>
  <c r="FK8"/>
  <c r="FK38" s="1"/>
  <c r="O28" i="30" s="1"/>
  <c r="O38" i="33" s="1"/>
  <c r="CD8" i="81"/>
  <c r="CD38" s="1"/>
  <c r="FK8" i="79"/>
  <c r="FK38" s="1"/>
  <c r="M28" i="30" s="1"/>
  <c r="M38" i="33" s="1"/>
  <c r="CD8" i="79"/>
  <c r="CD38" s="1"/>
  <c r="FK8" i="77"/>
  <c r="FK38" s="1"/>
  <c r="K28" i="30" s="1"/>
  <c r="K38" i="33" s="1"/>
  <c r="CD8" i="77"/>
  <c r="CD38" s="1"/>
  <c r="FK8" i="76"/>
  <c r="FK38" s="1"/>
  <c r="J28" i="30" s="1"/>
  <c r="J38" i="33" s="1"/>
  <c r="CD8" i="76"/>
  <c r="CD38" s="1"/>
  <c r="FK8" i="74"/>
  <c r="FK38" s="1"/>
  <c r="H28" i="30" s="1"/>
  <c r="H38" i="33" s="1"/>
  <c r="CD8" i="74"/>
  <c r="CD38" s="1"/>
  <c r="AH8" i="100" l="1"/>
  <c r="AB8"/>
  <c r="AA8"/>
  <c r="CL37" i="81"/>
  <c r="CN27"/>
  <c r="DQ25"/>
  <c r="DR25"/>
  <c r="CM29" i="80"/>
  <c r="CL35"/>
  <c r="CN25"/>
  <c r="DP23"/>
  <c r="DQ23"/>
  <c r="CN23" i="79"/>
  <c r="DQ21"/>
  <c r="DR21"/>
  <c r="CL27"/>
  <c r="CM31" i="78"/>
  <c r="CL37"/>
  <c r="CN25"/>
  <c r="DP23"/>
  <c r="DQ23"/>
  <c r="CL33" i="77"/>
  <c r="CN23"/>
  <c r="DQ21"/>
  <c r="DR21"/>
  <c r="DR23" i="76"/>
  <c r="CL25"/>
  <c r="DQ23"/>
  <c r="CM29" i="75"/>
  <c r="DQ27"/>
  <c r="DP27"/>
  <c r="CL33" i="74"/>
  <c r="CN23"/>
  <c r="DQ21"/>
  <c r="DR21"/>
  <c r="CM29" i="73"/>
  <c r="DP27"/>
  <c r="DQ27"/>
  <c r="DQ23" i="72"/>
  <c r="DR23"/>
  <c r="CL25"/>
  <c r="DR33" i="29"/>
  <c r="CM35"/>
  <c r="DQ33"/>
  <c r="CL29" i="71"/>
  <c r="EA5"/>
  <c r="EB5"/>
  <c r="EC5"/>
  <c r="ED5"/>
  <c r="EE5"/>
  <c r="EF5"/>
  <c r="EG5"/>
  <c r="EH5"/>
  <c r="EI5"/>
  <c r="EJ5"/>
  <c r="EK5"/>
  <c r="EL5"/>
  <c r="EM5"/>
  <c r="EN5"/>
  <c r="EO5"/>
  <c r="EP5"/>
  <c r="EQ5"/>
  <c r="ER5"/>
  <c r="ES5"/>
  <c r="ET5"/>
  <c r="EU5"/>
  <c r="EV5"/>
  <c r="EW5"/>
  <c r="EX5"/>
  <c r="EY5"/>
  <c r="EZ5"/>
  <c r="FA5"/>
  <c r="FB5"/>
  <c r="EA6"/>
  <c r="EB6"/>
  <c r="EC6"/>
  <c r="ED6"/>
  <c r="EE6"/>
  <c r="EF6"/>
  <c r="EG6"/>
  <c r="EH6"/>
  <c r="EI6"/>
  <c r="EJ6"/>
  <c r="EK6"/>
  <c r="EL6"/>
  <c r="EM6"/>
  <c r="EN6"/>
  <c r="EO6"/>
  <c r="EP6"/>
  <c r="EQ6"/>
  <c r="ER6"/>
  <c r="ES6"/>
  <c r="ET6"/>
  <c r="EU6"/>
  <c r="EV6"/>
  <c r="EW6"/>
  <c r="EX6"/>
  <c r="EY6"/>
  <c r="EZ6"/>
  <c r="FA6"/>
  <c r="FB6"/>
  <c r="DZ5"/>
  <c r="DZ6"/>
  <c r="CM6"/>
  <c r="CN6"/>
  <c r="CO6"/>
  <c r="CP6"/>
  <c r="CQ6"/>
  <c r="CR6"/>
  <c r="CS6"/>
  <c r="CT6"/>
  <c r="CU6"/>
  <c r="CV6"/>
  <c r="CW6"/>
  <c r="CX6"/>
  <c r="CY6"/>
  <c r="CZ6"/>
  <c r="DA6"/>
  <c r="DB6"/>
  <c r="DC6"/>
  <c r="DD6"/>
  <c r="DE6"/>
  <c r="DF6"/>
  <c r="DG6"/>
  <c r="DH6"/>
  <c r="DI6"/>
  <c r="DJ6"/>
  <c r="DK6"/>
  <c r="DL6"/>
  <c r="DM6"/>
  <c r="DN6"/>
  <c r="CL6"/>
  <c r="EC5" i="72"/>
  <c r="ED5"/>
  <c r="EE5"/>
  <c r="EF5"/>
  <c r="EG5"/>
  <c r="EH5"/>
  <c r="EI5"/>
  <c r="EJ5"/>
  <c r="EK5"/>
  <c r="EL5"/>
  <c r="EM5"/>
  <c r="EN5"/>
  <c r="EO5"/>
  <c r="EP5"/>
  <c r="EQ5"/>
  <c r="ER5"/>
  <c r="ES5"/>
  <c r="ET5"/>
  <c r="EU5"/>
  <c r="EV5"/>
  <c r="EW5"/>
  <c r="EX5"/>
  <c r="EY5"/>
  <c r="EZ5"/>
  <c r="FA5"/>
  <c r="FB5"/>
  <c r="FC5"/>
  <c r="FD5"/>
  <c r="FE5"/>
  <c r="FF5"/>
  <c r="EC6"/>
  <c r="ED6"/>
  <c r="EE6"/>
  <c r="EF6"/>
  <c r="EG6"/>
  <c r="EH6"/>
  <c r="EI6"/>
  <c r="EJ6"/>
  <c r="EK6"/>
  <c r="EL6"/>
  <c r="EM6"/>
  <c r="EN6"/>
  <c r="EO6"/>
  <c r="EP6"/>
  <c r="EQ6"/>
  <c r="ER6"/>
  <c r="ES6"/>
  <c r="ET6"/>
  <c r="EU6"/>
  <c r="EV6"/>
  <c r="EW6"/>
  <c r="EX6"/>
  <c r="EY6"/>
  <c r="EZ6"/>
  <c r="FA6"/>
  <c r="FB6"/>
  <c r="FC6"/>
  <c r="FD6"/>
  <c r="FE6"/>
  <c r="FF6"/>
  <c r="EB5"/>
  <c r="EB6"/>
  <c r="CL6"/>
  <c r="CM6"/>
  <c r="CN6"/>
  <c r="CO6"/>
  <c r="CP6"/>
  <c r="CQ6"/>
  <c r="CR6"/>
  <c r="CS6"/>
  <c r="CT6"/>
  <c r="CU6"/>
  <c r="CV6"/>
  <c r="CW6"/>
  <c r="CX6"/>
  <c r="CY6"/>
  <c r="CZ6"/>
  <c r="DA6"/>
  <c r="DB6"/>
  <c r="DC6"/>
  <c r="DD6"/>
  <c r="DE6"/>
  <c r="DF6"/>
  <c r="DG6"/>
  <c r="DH6"/>
  <c r="DI6"/>
  <c r="DJ6"/>
  <c r="DK6"/>
  <c r="DL6"/>
  <c r="DM6"/>
  <c r="DN6"/>
  <c r="DO6"/>
  <c r="DP6"/>
  <c r="CM5"/>
  <c r="CN5"/>
  <c r="CO5"/>
  <c r="CP5"/>
  <c r="CQ5"/>
  <c r="CR5"/>
  <c r="CS5"/>
  <c r="CT5"/>
  <c r="CU5"/>
  <c r="CV5"/>
  <c r="CW5"/>
  <c r="CX5"/>
  <c r="CY5"/>
  <c r="CZ5"/>
  <c r="DA5"/>
  <c r="DB5"/>
  <c r="DC5"/>
  <c r="DD5"/>
  <c r="DE5"/>
  <c r="DF5"/>
  <c r="DG5"/>
  <c r="DH5"/>
  <c r="DI5"/>
  <c r="DJ5"/>
  <c r="DK5"/>
  <c r="DL5"/>
  <c r="DM5"/>
  <c r="DN5"/>
  <c r="DO5"/>
  <c r="DP5"/>
  <c r="CL5"/>
  <c r="FK8"/>
  <c r="FK38" s="1"/>
  <c r="F28" i="30" s="1"/>
  <c r="F38" i="33" s="1"/>
  <c r="CD8" i="72"/>
  <c r="CD38" s="1"/>
  <c r="DM4" i="71"/>
  <c r="DN4" s="1"/>
  <c r="DN9" l="1"/>
  <c r="DN11"/>
  <c r="DN13" s="1"/>
  <c r="DN15" s="1"/>
  <c r="DN17" s="1"/>
  <c r="DN19" s="1"/>
  <c r="DN21" s="1"/>
  <c r="DN23" s="1"/>
  <c r="DN25" s="1"/>
  <c r="DN27" s="1"/>
  <c r="DN29" s="1"/>
  <c r="CN29" i="81"/>
  <c r="DQ27"/>
  <c r="DR27"/>
  <c r="CN27" i="80"/>
  <c r="DQ25"/>
  <c r="DP25"/>
  <c r="CL37"/>
  <c r="CM31"/>
  <c r="CL29" i="79"/>
  <c r="CN25"/>
  <c r="DQ23"/>
  <c r="DR23"/>
  <c r="CN27" i="78"/>
  <c r="DP25"/>
  <c r="DQ25"/>
  <c r="CM33"/>
  <c r="CN25" i="77"/>
  <c r="DQ23"/>
  <c r="DR23"/>
  <c r="CL35"/>
  <c r="DQ25" i="76"/>
  <c r="DR25"/>
  <c r="CL27"/>
  <c r="CM31" i="75"/>
  <c r="DQ29"/>
  <c r="DP29"/>
  <c r="CN25" i="74"/>
  <c r="DQ23"/>
  <c r="DR23"/>
  <c r="CL35"/>
  <c r="DQ29" i="73"/>
  <c r="CM31"/>
  <c r="DP29"/>
  <c r="DQ25" i="72"/>
  <c r="CL27"/>
  <c r="DR25"/>
  <c r="CM37" i="29"/>
  <c r="DR35"/>
  <c r="DQ35"/>
  <c r="CL31" i="71"/>
  <c r="CM5"/>
  <c r="CN5"/>
  <c r="CO5"/>
  <c r="CP5"/>
  <c r="CQ5"/>
  <c r="CR5"/>
  <c r="CS5"/>
  <c r="CT5"/>
  <c r="CU5"/>
  <c r="CV5"/>
  <c r="CW5"/>
  <c r="CX5"/>
  <c r="CY5"/>
  <c r="CZ5"/>
  <c r="DA5"/>
  <c r="DB5"/>
  <c r="DC5"/>
  <c r="DD5"/>
  <c r="DE5"/>
  <c r="DF5"/>
  <c r="DG5"/>
  <c r="DH5"/>
  <c r="DI5"/>
  <c r="DJ5"/>
  <c r="DK5"/>
  <c r="DL5"/>
  <c r="DM5"/>
  <c r="DN5"/>
  <c r="CL5"/>
  <c r="FG8"/>
  <c r="FG38" s="1"/>
  <c r="E28" i="30" s="1"/>
  <c r="E38" i="33" s="1"/>
  <c r="CD8" i="71"/>
  <c r="CD38" s="1"/>
  <c r="Y7" i="72"/>
  <c r="HC7" s="1"/>
  <c r="X7"/>
  <c r="HB7" s="1"/>
  <c r="W7"/>
  <c r="HA7" s="1"/>
  <c r="V7"/>
  <c r="GZ7" s="1"/>
  <c r="U7"/>
  <c r="GY7" s="1"/>
  <c r="T7"/>
  <c r="GX7" s="1"/>
  <c r="S7"/>
  <c r="GW7" s="1"/>
  <c r="R7"/>
  <c r="GV7" s="1"/>
  <c r="Y7" i="73"/>
  <c r="HC7" s="1"/>
  <c r="X7"/>
  <c r="HB7" s="1"/>
  <c r="W7"/>
  <c r="HA7" s="1"/>
  <c r="V7"/>
  <c r="GZ7" s="1"/>
  <c r="U7"/>
  <c r="GY7" s="1"/>
  <c r="T7"/>
  <c r="GX7" s="1"/>
  <c r="S7"/>
  <c r="GW7" s="1"/>
  <c r="R7"/>
  <c r="GV7" s="1"/>
  <c r="Y7" i="74"/>
  <c r="HC7" s="1"/>
  <c r="X7"/>
  <c r="HB7" s="1"/>
  <c r="W7"/>
  <c r="HA7" s="1"/>
  <c r="V7"/>
  <c r="GZ7" s="1"/>
  <c r="U7"/>
  <c r="GY7" s="1"/>
  <c r="T7"/>
  <c r="GX7" s="1"/>
  <c r="S7"/>
  <c r="GW7" s="1"/>
  <c r="R7"/>
  <c r="GV7" s="1"/>
  <c r="Y7" i="75"/>
  <c r="HC7" s="1"/>
  <c r="X7"/>
  <c r="HB7" s="1"/>
  <c r="W7"/>
  <c r="HA7" s="1"/>
  <c r="V7"/>
  <c r="GZ7" s="1"/>
  <c r="U7"/>
  <c r="GY7" s="1"/>
  <c r="T7"/>
  <c r="GX7" s="1"/>
  <c r="S7"/>
  <c r="GW7" s="1"/>
  <c r="R7"/>
  <c r="GV7" s="1"/>
  <c r="Y7" i="76"/>
  <c r="HC7" s="1"/>
  <c r="X7"/>
  <c r="HB7" s="1"/>
  <c r="W7"/>
  <c r="HA7" s="1"/>
  <c r="V7"/>
  <c r="GZ7" s="1"/>
  <c r="U7"/>
  <c r="GY7" s="1"/>
  <c r="T7"/>
  <c r="GX7" s="1"/>
  <c r="S7"/>
  <c r="GW7" s="1"/>
  <c r="R7"/>
  <c r="GV7" s="1"/>
  <c r="Y7" i="77"/>
  <c r="HC7" s="1"/>
  <c r="X7"/>
  <c r="HB7" s="1"/>
  <c r="W7"/>
  <c r="HA7" s="1"/>
  <c r="V7"/>
  <c r="GZ7" s="1"/>
  <c r="U7"/>
  <c r="GY7" s="1"/>
  <c r="T7"/>
  <c r="GX7" s="1"/>
  <c r="S7"/>
  <c r="GW7" s="1"/>
  <c r="R7"/>
  <c r="GV7" s="1"/>
  <c r="Y7" i="78"/>
  <c r="HC7" s="1"/>
  <c r="X7"/>
  <c r="HB7" s="1"/>
  <c r="W7"/>
  <c r="HA7" s="1"/>
  <c r="V7"/>
  <c r="GZ7" s="1"/>
  <c r="U7"/>
  <c r="GY7" s="1"/>
  <c r="T7"/>
  <c r="GX7" s="1"/>
  <c r="S7"/>
  <c r="GW7" s="1"/>
  <c r="R7"/>
  <c r="GV7" s="1"/>
  <c r="Y7" i="79"/>
  <c r="HC7" s="1"/>
  <c r="X7"/>
  <c r="HB7" s="1"/>
  <c r="W7"/>
  <c r="HA7" s="1"/>
  <c r="V7"/>
  <c r="GZ7" s="1"/>
  <c r="U7"/>
  <c r="GY7" s="1"/>
  <c r="T7"/>
  <c r="GX7" s="1"/>
  <c r="S7"/>
  <c r="GW7" s="1"/>
  <c r="R7"/>
  <c r="GV7" s="1"/>
  <c r="Y7" i="80"/>
  <c r="HC7" s="1"/>
  <c r="X7"/>
  <c r="HB7" s="1"/>
  <c r="W7"/>
  <c r="HA7" s="1"/>
  <c r="V7"/>
  <c r="GZ7" s="1"/>
  <c r="U7"/>
  <c r="GY7" s="1"/>
  <c r="T7"/>
  <c r="GX7" s="1"/>
  <c r="S7"/>
  <c r="GW7" s="1"/>
  <c r="R7"/>
  <c r="GV7" s="1"/>
  <c r="Y7" i="81"/>
  <c r="HC7" s="1"/>
  <c r="X7"/>
  <c r="HB7" s="1"/>
  <c r="W7"/>
  <c r="HA7" s="1"/>
  <c r="V7"/>
  <c r="GZ7" s="1"/>
  <c r="U7"/>
  <c r="GY7" s="1"/>
  <c r="T7"/>
  <c r="GX7" s="1"/>
  <c r="S7"/>
  <c r="GW7" s="1"/>
  <c r="R7"/>
  <c r="GV7" s="1"/>
  <c r="Y7" i="71"/>
  <c r="HC7" s="1"/>
  <c r="X7"/>
  <c r="HB7" s="1"/>
  <c r="W7"/>
  <c r="HA7" s="1"/>
  <c r="V7"/>
  <c r="GZ7" s="1"/>
  <c r="U7"/>
  <c r="GY7" s="1"/>
  <c r="T7"/>
  <c r="GX7" s="1"/>
  <c r="S7"/>
  <c r="GW7" s="1"/>
  <c r="R7"/>
  <c r="GV7" s="1"/>
  <c r="N39"/>
  <c r="O39"/>
  <c r="P39"/>
  <c r="Q39"/>
  <c r="AB39"/>
  <c r="AD39"/>
  <c r="AE39"/>
  <c r="AF39"/>
  <c r="AI39"/>
  <c r="AL42" i="29"/>
  <c r="E31" i="30"/>
  <c r="E29"/>
  <c r="E30"/>
  <c r="DN31" i="71" l="1"/>
  <c r="DN33" s="1"/>
  <c r="DN35" s="1"/>
  <c r="DN37" s="1"/>
  <c r="DP29"/>
  <c r="DO29"/>
  <c r="E39" i="33"/>
  <c r="E41"/>
  <c r="E40"/>
  <c r="DO17" i="71"/>
  <c r="DP17"/>
  <c r="DP13"/>
  <c r="DO13"/>
  <c r="DO27"/>
  <c r="DP27"/>
  <c r="DP19"/>
  <c r="DO19"/>
  <c r="DO9"/>
  <c r="DP9"/>
  <c r="DO25"/>
  <c r="DP25"/>
  <c r="DP11"/>
  <c r="DO11"/>
  <c r="DP21"/>
  <c r="DO21"/>
  <c r="DP23"/>
  <c r="DO23"/>
  <c r="DO15"/>
  <c r="DP15"/>
  <c r="CN31" i="81"/>
  <c r="DR29"/>
  <c r="DQ29"/>
  <c r="CM33" i="80"/>
  <c r="CN29"/>
  <c r="DP27"/>
  <c r="DQ27"/>
  <c r="CN27" i="79"/>
  <c r="DR25"/>
  <c r="DQ25"/>
  <c r="CL31"/>
  <c r="CM35" i="78"/>
  <c r="CN29"/>
  <c r="DQ27"/>
  <c r="DP27"/>
  <c r="CL37" i="77"/>
  <c r="CN27"/>
  <c r="DR25"/>
  <c r="DQ25"/>
  <c r="DR27" i="76"/>
  <c r="CL29"/>
  <c r="DQ27"/>
  <c r="CM33" i="75"/>
  <c r="DP31"/>
  <c r="DQ31"/>
  <c r="CL37" i="74"/>
  <c r="CN27"/>
  <c r="DQ25"/>
  <c r="DR25"/>
  <c r="CM33" i="73"/>
  <c r="DQ31"/>
  <c r="DP31"/>
  <c r="DR27" i="72"/>
  <c r="CL29"/>
  <c r="DQ27"/>
  <c r="DR37" i="29"/>
  <c r="DQ37"/>
  <c r="DP31" i="71"/>
  <c r="CL33"/>
  <c r="DO31"/>
  <c r="K21" i="42"/>
  <c r="N21" s="1"/>
  <c r="L20"/>
  <c r="K20"/>
  <c r="N20" s="1"/>
  <c r="M19"/>
  <c r="K19"/>
  <c r="N19" s="1"/>
  <c r="M18"/>
  <c r="L18"/>
  <c r="K18"/>
  <c r="N18" s="1"/>
  <c r="K17"/>
  <c r="N17" s="1"/>
  <c r="L16"/>
  <c r="K16"/>
  <c r="N16" s="1"/>
  <c r="M15"/>
  <c r="K15"/>
  <c r="K21" i="43"/>
  <c r="M21" s="1"/>
  <c r="K20"/>
  <c r="M20" s="1"/>
  <c r="K19"/>
  <c r="M19" s="1"/>
  <c r="K18"/>
  <c r="M18" s="1"/>
  <c r="K17"/>
  <c r="M17" s="1"/>
  <c r="K16"/>
  <c r="M16" s="1"/>
  <c r="K15"/>
  <c r="J13" s="1"/>
  <c r="K21" i="44"/>
  <c r="K20"/>
  <c r="K19"/>
  <c r="N19" s="1"/>
  <c r="K18"/>
  <c r="K17"/>
  <c r="K16"/>
  <c r="K15"/>
  <c r="K21" i="45"/>
  <c r="K20"/>
  <c r="L20" s="1"/>
  <c r="K19"/>
  <c r="L18"/>
  <c r="K18"/>
  <c r="K17"/>
  <c r="K16"/>
  <c r="L16" s="1"/>
  <c r="K15"/>
  <c r="K21" i="46"/>
  <c r="N21" s="1"/>
  <c r="L20"/>
  <c r="K20"/>
  <c r="N20" s="1"/>
  <c r="M19"/>
  <c r="K19"/>
  <c r="N19" s="1"/>
  <c r="L18"/>
  <c r="K18"/>
  <c r="N18" s="1"/>
  <c r="K17"/>
  <c r="N17" s="1"/>
  <c r="L16"/>
  <c r="K16"/>
  <c r="N16" s="1"/>
  <c r="M15"/>
  <c r="K15"/>
  <c r="L15" s="1"/>
  <c r="M21" i="47"/>
  <c r="K21"/>
  <c r="N21" s="1"/>
  <c r="M20"/>
  <c r="K20"/>
  <c r="N20" s="1"/>
  <c r="M19"/>
  <c r="K19"/>
  <c r="N19" s="1"/>
  <c r="M18"/>
  <c r="K18"/>
  <c r="N18" s="1"/>
  <c r="M17"/>
  <c r="K17"/>
  <c r="N17" s="1"/>
  <c r="M16"/>
  <c r="K16"/>
  <c r="L16" s="1"/>
  <c r="K15"/>
  <c r="K21" i="48"/>
  <c r="N21" s="1"/>
  <c r="K20"/>
  <c r="N19"/>
  <c r="K19"/>
  <c r="K18"/>
  <c r="K17"/>
  <c r="N17" s="1"/>
  <c r="K16"/>
  <c r="N15"/>
  <c r="K15"/>
  <c r="K21" i="49"/>
  <c r="L21" s="1"/>
  <c r="K20"/>
  <c r="L20" s="1"/>
  <c r="K19"/>
  <c r="L18"/>
  <c r="K18"/>
  <c r="K17"/>
  <c r="K16"/>
  <c r="L16" s="1"/>
  <c r="K15"/>
  <c r="K21" i="50"/>
  <c r="N21" s="1"/>
  <c r="L20"/>
  <c r="K20"/>
  <c r="N20" s="1"/>
  <c r="M19"/>
  <c r="K19"/>
  <c r="N19" s="1"/>
  <c r="L18"/>
  <c r="K18"/>
  <c r="N18" s="1"/>
  <c r="K17"/>
  <c r="N17" s="1"/>
  <c r="L16"/>
  <c r="K16"/>
  <c r="N16" s="1"/>
  <c r="M15"/>
  <c r="K15"/>
  <c r="L15" s="1"/>
  <c r="K21" i="51"/>
  <c r="N21" s="1"/>
  <c r="K20"/>
  <c r="N20" s="1"/>
  <c r="K19"/>
  <c r="N19" s="1"/>
  <c r="K18"/>
  <c r="N18" s="1"/>
  <c r="K17"/>
  <c r="N17" s="1"/>
  <c r="M16"/>
  <c r="K16"/>
  <c r="L16" s="1"/>
  <c r="N15"/>
  <c r="K15"/>
  <c r="K21" i="52"/>
  <c r="N21" s="1"/>
  <c r="K20"/>
  <c r="N20" s="1"/>
  <c r="N19"/>
  <c r="K19"/>
  <c r="K18"/>
  <c r="K17"/>
  <c r="N17" s="1"/>
  <c r="K16"/>
  <c r="N16" s="1"/>
  <c r="N15"/>
  <c r="K15"/>
  <c r="L21" i="53"/>
  <c r="K21"/>
  <c r="K20"/>
  <c r="K19"/>
  <c r="L19" s="1"/>
  <c r="K18"/>
  <c r="L17"/>
  <c r="K17"/>
  <c r="K16"/>
  <c r="L16" s="1"/>
  <c r="K15"/>
  <c r="J13" s="1"/>
  <c r="L21" i="54"/>
  <c r="K21"/>
  <c r="N21" s="1"/>
  <c r="M20"/>
  <c r="K20"/>
  <c r="N20" s="1"/>
  <c r="M19"/>
  <c r="L19"/>
  <c r="K19"/>
  <c r="N19" s="1"/>
  <c r="K18"/>
  <c r="N18" s="1"/>
  <c r="L17"/>
  <c r="K17"/>
  <c r="N17" s="1"/>
  <c r="M16"/>
  <c r="K16"/>
  <c r="N16" s="1"/>
  <c r="L15"/>
  <c r="K15"/>
  <c r="M15" s="1"/>
  <c r="N21" i="55"/>
  <c r="L21"/>
  <c r="K21"/>
  <c r="M21" s="1"/>
  <c r="N20"/>
  <c r="L20"/>
  <c r="K20"/>
  <c r="M20" s="1"/>
  <c r="N19"/>
  <c r="L19"/>
  <c r="K19"/>
  <c r="M19" s="1"/>
  <c r="N18"/>
  <c r="L18"/>
  <c r="K18"/>
  <c r="M18" s="1"/>
  <c r="N17"/>
  <c r="L17"/>
  <c r="K17"/>
  <c r="M17" s="1"/>
  <c r="K16"/>
  <c r="L16" s="1"/>
  <c r="N15"/>
  <c r="M15"/>
  <c r="K15"/>
  <c r="K21" i="56"/>
  <c r="N21" s="1"/>
  <c r="K20"/>
  <c r="N20" s="1"/>
  <c r="K19"/>
  <c r="N18"/>
  <c r="K18"/>
  <c r="K17"/>
  <c r="K16"/>
  <c r="N16" s="1"/>
  <c r="K15"/>
  <c r="L21" i="57"/>
  <c r="K21"/>
  <c r="K20"/>
  <c r="K19"/>
  <c r="L19" s="1"/>
  <c r="K18"/>
  <c r="K17"/>
  <c r="N17" s="1"/>
  <c r="K16"/>
  <c r="N16" s="1"/>
  <c r="K15"/>
  <c r="L21" i="58"/>
  <c r="K21"/>
  <c r="N21" s="1"/>
  <c r="K20"/>
  <c r="N20" s="1"/>
  <c r="M19"/>
  <c r="L19"/>
  <c r="K19"/>
  <c r="N19" s="1"/>
  <c r="M18"/>
  <c r="K18"/>
  <c r="N18" s="1"/>
  <c r="L17"/>
  <c r="K17"/>
  <c r="N17" s="1"/>
  <c r="K16"/>
  <c r="N16" s="1"/>
  <c r="M15"/>
  <c r="L15"/>
  <c r="K15"/>
  <c r="N21" i="59"/>
  <c r="L21"/>
  <c r="K21"/>
  <c r="M21" s="1"/>
  <c r="N20"/>
  <c r="L20"/>
  <c r="K20"/>
  <c r="M20" s="1"/>
  <c r="N19"/>
  <c r="L19"/>
  <c r="K19"/>
  <c r="M19" s="1"/>
  <c r="N18"/>
  <c r="L18"/>
  <c r="K18"/>
  <c r="M18" s="1"/>
  <c r="N17"/>
  <c r="L17"/>
  <c r="K17"/>
  <c r="M17" s="1"/>
  <c r="N16"/>
  <c r="L16"/>
  <c r="K16"/>
  <c r="M16" s="1"/>
  <c r="N15"/>
  <c r="L15"/>
  <c r="K15"/>
  <c r="J13" s="1"/>
  <c r="N21" i="60"/>
  <c r="K21"/>
  <c r="M21" s="1"/>
  <c r="N20"/>
  <c r="K20"/>
  <c r="M20" s="1"/>
  <c r="N19"/>
  <c r="K19"/>
  <c r="M19" s="1"/>
  <c r="N18"/>
  <c r="K18"/>
  <c r="M18" s="1"/>
  <c r="N17"/>
  <c r="K17"/>
  <c r="M17" s="1"/>
  <c r="N16"/>
  <c r="K16"/>
  <c r="M16" s="1"/>
  <c r="N15"/>
  <c r="K15"/>
  <c r="K21" i="61"/>
  <c r="N21" s="1"/>
  <c r="K20"/>
  <c r="N20" s="1"/>
  <c r="K19"/>
  <c r="N19" s="1"/>
  <c r="K18"/>
  <c r="N18" s="1"/>
  <c r="K17"/>
  <c r="N17" s="1"/>
  <c r="K16"/>
  <c r="N16" s="1"/>
  <c r="K15"/>
  <c r="L21" i="62"/>
  <c r="K21"/>
  <c r="N21" s="1"/>
  <c r="K20"/>
  <c r="N20" s="1"/>
  <c r="M19"/>
  <c r="L19"/>
  <c r="K19"/>
  <c r="N19" s="1"/>
  <c r="M18"/>
  <c r="K18"/>
  <c r="N18" s="1"/>
  <c r="L17"/>
  <c r="K17"/>
  <c r="N17" s="1"/>
  <c r="K16"/>
  <c r="N16" s="1"/>
  <c r="M15"/>
  <c r="L15"/>
  <c r="K15"/>
  <c r="N21" i="63"/>
  <c r="M21"/>
  <c r="L21"/>
  <c r="K21"/>
  <c r="N20"/>
  <c r="L20"/>
  <c r="K20"/>
  <c r="M20" s="1"/>
  <c r="N19"/>
  <c r="L19"/>
  <c r="K19"/>
  <c r="M19" s="1"/>
  <c r="N18"/>
  <c r="L18"/>
  <c r="K18"/>
  <c r="M18" s="1"/>
  <c r="N17"/>
  <c r="L17"/>
  <c r="K17"/>
  <c r="M17" s="1"/>
  <c r="N16"/>
  <c r="L16"/>
  <c r="K16"/>
  <c r="M16" s="1"/>
  <c r="N15"/>
  <c r="L15"/>
  <c r="K15"/>
  <c r="J13" s="1"/>
  <c r="N21" i="64"/>
  <c r="K21"/>
  <c r="M21" s="1"/>
  <c r="N20"/>
  <c r="K20"/>
  <c r="M20" s="1"/>
  <c r="N19"/>
  <c r="K19"/>
  <c r="M19" s="1"/>
  <c r="N18"/>
  <c r="K18"/>
  <c r="M18" s="1"/>
  <c r="N17"/>
  <c r="K17"/>
  <c r="M17" s="1"/>
  <c r="N16"/>
  <c r="K16"/>
  <c r="M16" s="1"/>
  <c r="N15"/>
  <c r="K15"/>
  <c r="K21" i="65"/>
  <c r="N21" s="1"/>
  <c r="K20"/>
  <c r="N20" s="1"/>
  <c r="K19"/>
  <c r="N19" s="1"/>
  <c r="K18"/>
  <c r="N18" s="1"/>
  <c r="K17"/>
  <c r="N17" s="1"/>
  <c r="K16"/>
  <c r="N16" s="1"/>
  <c r="K15"/>
  <c r="L21" i="66"/>
  <c r="K21"/>
  <c r="N21" s="1"/>
  <c r="K20"/>
  <c r="N20" s="1"/>
  <c r="M19"/>
  <c r="L19"/>
  <c r="K19"/>
  <c r="N19" s="1"/>
  <c r="M18"/>
  <c r="K18"/>
  <c r="N18" s="1"/>
  <c r="L17"/>
  <c r="K17"/>
  <c r="N17" s="1"/>
  <c r="K16"/>
  <c r="N16" s="1"/>
  <c r="L15"/>
  <c r="K15"/>
  <c r="N21" i="67"/>
  <c r="L21"/>
  <c r="K21"/>
  <c r="M21" s="1"/>
  <c r="N20"/>
  <c r="L20"/>
  <c r="K20"/>
  <c r="M20" s="1"/>
  <c r="N19"/>
  <c r="L19"/>
  <c r="K19"/>
  <c r="M19" s="1"/>
  <c r="N18"/>
  <c r="L18"/>
  <c r="K18"/>
  <c r="M18" s="1"/>
  <c r="N17"/>
  <c r="K17"/>
  <c r="M17" s="1"/>
  <c r="K16"/>
  <c r="N16" s="1"/>
  <c r="K15"/>
  <c r="J13" s="1"/>
  <c r="N21" i="68"/>
  <c r="K21"/>
  <c r="M21" s="1"/>
  <c r="K20"/>
  <c r="M20" s="1"/>
  <c r="N19"/>
  <c r="K19"/>
  <c r="M19" s="1"/>
  <c r="K18"/>
  <c r="M18" s="1"/>
  <c r="K17"/>
  <c r="M17" s="1"/>
  <c r="K16"/>
  <c r="M16" s="1"/>
  <c r="K15"/>
  <c r="K21" i="69"/>
  <c r="N21" s="1"/>
  <c r="K20"/>
  <c r="N20" s="1"/>
  <c r="K19"/>
  <c r="N19" s="1"/>
  <c r="K18"/>
  <c r="N18" s="1"/>
  <c r="K17"/>
  <c r="N17" s="1"/>
  <c r="K16"/>
  <c r="N16" s="1"/>
  <c r="K15"/>
  <c r="K21" i="70"/>
  <c r="N21" s="1"/>
  <c r="K20"/>
  <c r="N20" s="1"/>
  <c r="M19"/>
  <c r="K19"/>
  <c r="N19" s="1"/>
  <c r="M18"/>
  <c r="L18"/>
  <c r="K18"/>
  <c r="N18" s="1"/>
  <c r="K17"/>
  <c r="N17" s="1"/>
  <c r="K16"/>
  <c r="N16" s="1"/>
  <c r="M15"/>
  <c r="K15"/>
  <c r="N15" i="66" l="1"/>
  <c r="J13"/>
  <c r="L16"/>
  <c r="M17"/>
  <c r="L20"/>
  <c r="M21"/>
  <c r="M15" i="64"/>
  <c r="J13"/>
  <c r="M15" i="63"/>
  <c r="L18" i="62"/>
  <c r="N15" i="58"/>
  <c r="J13"/>
  <c r="L16"/>
  <c r="M17"/>
  <c r="L20"/>
  <c r="M21"/>
  <c r="L15" i="55"/>
  <c r="L22" s="1"/>
  <c r="J13"/>
  <c r="M16"/>
  <c r="L18" i="54"/>
  <c r="L15" i="53"/>
  <c r="L17" i="51"/>
  <c r="L18"/>
  <c r="L19"/>
  <c r="L20"/>
  <c r="L21"/>
  <c r="M16" i="50"/>
  <c r="L19"/>
  <c r="M20"/>
  <c r="L15" i="49"/>
  <c r="J13"/>
  <c r="L17" i="47"/>
  <c r="L18"/>
  <c r="L19"/>
  <c r="L20"/>
  <c r="L21"/>
  <c r="M16" i="46"/>
  <c r="L19"/>
  <c r="M20"/>
  <c r="J13" i="45"/>
  <c r="N15" i="43"/>
  <c r="N16"/>
  <c r="N17"/>
  <c r="N18"/>
  <c r="N19"/>
  <c r="N20"/>
  <c r="N21"/>
  <c r="L17" i="42"/>
  <c r="L21"/>
  <c r="L17" i="70"/>
  <c r="L21"/>
  <c r="N16" i="68"/>
  <c r="N18"/>
  <c r="N20"/>
  <c r="L15" i="67"/>
  <c r="L16"/>
  <c r="L17"/>
  <c r="M16" i="66"/>
  <c r="M20"/>
  <c r="N15" i="65"/>
  <c r="J13"/>
  <c r="M16" i="58"/>
  <c r="M20"/>
  <c r="L22" s="1"/>
  <c r="N15" i="57"/>
  <c r="J13"/>
  <c r="N16" i="55"/>
  <c r="M18" i="54"/>
  <c r="L15" i="51"/>
  <c r="J13"/>
  <c r="M17"/>
  <c r="M18"/>
  <c r="M19"/>
  <c r="M20"/>
  <c r="M21"/>
  <c r="L15" i="47"/>
  <c r="J13"/>
  <c r="N15" i="42"/>
  <c r="J13"/>
  <c r="M17"/>
  <c r="M21"/>
  <c r="N15" i="70"/>
  <c r="J13"/>
  <c r="L16"/>
  <c r="M17"/>
  <c r="L20"/>
  <c r="M21"/>
  <c r="M15" i="68"/>
  <c r="J13"/>
  <c r="M15" i="67"/>
  <c r="M16"/>
  <c r="M15" i="66"/>
  <c r="L22" s="1"/>
  <c r="L18"/>
  <c r="N15" i="62"/>
  <c r="J13"/>
  <c r="L16"/>
  <c r="L22" s="1"/>
  <c r="M17"/>
  <c r="L20"/>
  <c r="M21"/>
  <c r="M15" i="60"/>
  <c r="J13"/>
  <c r="M15" i="59"/>
  <c r="L22" s="1"/>
  <c r="L18" i="58"/>
  <c r="N15" i="56"/>
  <c r="J13"/>
  <c r="N15" i="54"/>
  <c r="J13"/>
  <c r="L16"/>
  <c r="M17"/>
  <c r="L20"/>
  <c r="M21"/>
  <c r="J13" i="52"/>
  <c r="M15" i="51"/>
  <c r="N16"/>
  <c r="L17" i="50"/>
  <c r="L22" s="1"/>
  <c r="M18"/>
  <c r="L21"/>
  <c r="J13" i="48"/>
  <c r="M15" i="47"/>
  <c r="N16"/>
  <c r="L17" i="46"/>
  <c r="M18"/>
  <c r="L21"/>
  <c r="N15" i="44"/>
  <c r="J13"/>
  <c r="L15" i="43"/>
  <c r="L16"/>
  <c r="L17"/>
  <c r="L18"/>
  <c r="L19"/>
  <c r="L20"/>
  <c r="L21"/>
  <c r="L15" i="42"/>
  <c r="M16"/>
  <c r="L19"/>
  <c r="M20"/>
  <c r="L15" i="70"/>
  <c r="M16"/>
  <c r="L19"/>
  <c r="M20"/>
  <c r="N15" i="69"/>
  <c r="J13"/>
  <c r="N15" i="68"/>
  <c r="N17"/>
  <c r="N15" i="67"/>
  <c r="L22" i="63"/>
  <c r="M16" i="62"/>
  <c r="M20"/>
  <c r="N15" i="61"/>
  <c r="J13"/>
  <c r="N15" i="50"/>
  <c r="J13"/>
  <c r="M17"/>
  <c r="M21"/>
  <c r="N15" i="47"/>
  <c r="N15" i="46"/>
  <c r="J13"/>
  <c r="M17"/>
  <c r="M21"/>
  <c r="M15" i="43"/>
  <c r="CN33" i="81"/>
  <c r="DQ31"/>
  <c r="DR31"/>
  <c r="CN31" i="80"/>
  <c r="DP29"/>
  <c r="DQ29"/>
  <c r="CM35"/>
  <c r="CL33" i="79"/>
  <c r="CN29"/>
  <c r="DQ27"/>
  <c r="DR27"/>
  <c r="CN31" i="78"/>
  <c r="DP29"/>
  <c r="DQ29"/>
  <c r="CM37"/>
  <c r="CN29" i="77"/>
  <c r="DQ27"/>
  <c r="DR27"/>
  <c r="CL31" i="76"/>
  <c r="DQ29"/>
  <c r="DR29"/>
  <c r="CM35" i="75"/>
  <c r="DP33"/>
  <c r="DQ33"/>
  <c r="CN29" i="74"/>
  <c r="DQ27"/>
  <c r="DR27"/>
  <c r="CM35" i="73"/>
  <c r="DP33"/>
  <c r="DQ33"/>
  <c r="CL31" i="72"/>
  <c r="DQ29"/>
  <c r="DR29"/>
  <c r="DO33" i="71"/>
  <c r="DP33"/>
  <c r="CL35"/>
  <c r="N18" i="57"/>
  <c r="M18"/>
  <c r="N20"/>
  <c r="M20"/>
  <c r="M18" i="52"/>
  <c r="L18"/>
  <c r="N17" i="49"/>
  <c r="M17"/>
  <c r="N19"/>
  <c r="M19"/>
  <c r="M17" i="44"/>
  <c r="L17"/>
  <c r="M21"/>
  <c r="L21"/>
  <c r="L16" i="69"/>
  <c r="L18"/>
  <c r="L19"/>
  <c r="L21"/>
  <c r="L15" i="65"/>
  <c r="L17"/>
  <c r="L20"/>
  <c r="L15" i="61"/>
  <c r="L17"/>
  <c r="L18"/>
  <c r="L20"/>
  <c r="L15" i="57"/>
  <c r="L17"/>
  <c r="L18"/>
  <c r="L20"/>
  <c r="M17" i="56"/>
  <c r="L17"/>
  <c r="M19"/>
  <c r="L19"/>
  <c r="N18" i="53"/>
  <c r="M18"/>
  <c r="N20"/>
  <c r="M20"/>
  <c r="N18" i="52"/>
  <c r="L22" i="51"/>
  <c r="L17" i="49"/>
  <c r="L19"/>
  <c r="M16" i="48"/>
  <c r="L16"/>
  <c r="M18"/>
  <c r="L18"/>
  <c r="M20"/>
  <c r="L20"/>
  <c r="L22" i="46"/>
  <c r="N15" i="45"/>
  <c r="M15"/>
  <c r="N17"/>
  <c r="M17"/>
  <c r="N19"/>
  <c r="M19"/>
  <c r="N21"/>
  <c r="M21"/>
  <c r="N17" i="44"/>
  <c r="N21"/>
  <c r="M15" i="69"/>
  <c r="M16"/>
  <c r="M17"/>
  <c r="M18"/>
  <c r="M19"/>
  <c r="M20"/>
  <c r="M21"/>
  <c r="L15" i="68"/>
  <c r="L16"/>
  <c r="L17"/>
  <c r="L18"/>
  <c r="L19"/>
  <c r="L20"/>
  <c r="L21"/>
  <c r="M15" i="65"/>
  <c r="M16"/>
  <c r="M17"/>
  <c r="M18"/>
  <c r="M19"/>
  <c r="M20"/>
  <c r="M21"/>
  <c r="L15" i="64"/>
  <c r="L16"/>
  <c r="L17"/>
  <c r="L18"/>
  <c r="L19"/>
  <c r="L20"/>
  <c r="L21"/>
  <c r="M15" i="61"/>
  <c r="M16"/>
  <c r="M17"/>
  <c r="M18"/>
  <c r="M19"/>
  <c r="M20"/>
  <c r="M21"/>
  <c r="L15" i="60"/>
  <c r="L16"/>
  <c r="L17"/>
  <c r="L18"/>
  <c r="L19"/>
  <c r="L20"/>
  <c r="L21"/>
  <c r="M15" i="57"/>
  <c r="M16"/>
  <c r="M17"/>
  <c r="N19"/>
  <c r="M19"/>
  <c r="N21"/>
  <c r="M21"/>
  <c r="N17" i="56"/>
  <c r="N19"/>
  <c r="L18" i="53"/>
  <c r="L20"/>
  <c r="M15" i="52"/>
  <c r="L15"/>
  <c r="M17"/>
  <c r="L17"/>
  <c r="M19"/>
  <c r="L19"/>
  <c r="M21"/>
  <c r="L21"/>
  <c r="N16" i="49"/>
  <c r="M16"/>
  <c r="N18"/>
  <c r="M18"/>
  <c r="N20"/>
  <c r="M20"/>
  <c r="N16" i="48"/>
  <c r="N18"/>
  <c r="N20"/>
  <c r="L22" i="47"/>
  <c r="L15" i="45"/>
  <c r="L17"/>
  <c r="L19"/>
  <c r="L21"/>
  <c r="M16" i="44"/>
  <c r="L16"/>
  <c r="M18"/>
  <c r="L18"/>
  <c r="M20"/>
  <c r="L20"/>
  <c r="M16" i="52"/>
  <c r="L16"/>
  <c r="M20"/>
  <c r="L20"/>
  <c r="N15" i="49"/>
  <c r="M15"/>
  <c r="N21"/>
  <c r="M21"/>
  <c r="M15" i="44"/>
  <c r="L15"/>
  <c r="M19"/>
  <c r="L19"/>
  <c r="L15" i="69"/>
  <c r="L17"/>
  <c r="L20"/>
  <c r="L16" i="65"/>
  <c r="L18"/>
  <c r="L19"/>
  <c r="L21"/>
  <c r="L16" i="61"/>
  <c r="L19"/>
  <c r="L21"/>
  <c r="L16" i="57"/>
  <c r="M15" i="56"/>
  <c r="L15"/>
  <c r="M21"/>
  <c r="L21"/>
  <c r="N16" i="53"/>
  <c r="M16"/>
  <c r="M16" i="56"/>
  <c r="L16"/>
  <c r="M18"/>
  <c r="L18"/>
  <c r="M20"/>
  <c r="L20"/>
  <c r="L22" i="54"/>
  <c r="N15" i="53"/>
  <c r="M15"/>
  <c r="N17"/>
  <c r="M17"/>
  <c r="N19"/>
  <c r="M19"/>
  <c r="N21"/>
  <c r="M21"/>
  <c r="M15" i="48"/>
  <c r="L15"/>
  <c r="M17"/>
  <c r="L17"/>
  <c r="M19"/>
  <c r="L19"/>
  <c r="M21"/>
  <c r="L21"/>
  <c r="N16" i="45"/>
  <c r="M16"/>
  <c r="N18"/>
  <c r="M18"/>
  <c r="N20"/>
  <c r="M20"/>
  <c r="N16" i="44"/>
  <c r="N18"/>
  <c r="N20"/>
  <c r="K16" i="28"/>
  <c r="K17"/>
  <c r="K18"/>
  <c r="K19"/>
  <c r="N19" s="1"/>
  <c r="K20"/>
  <c r="K21"/>
  <c r="L21" s="1"/>
  <c r="GG9" i="41"/>
  <c r="GG12"/>
  <c r="GG20"/>
  <c r="GG24"/>
  <c r="GG13"/>
  <c r="GG21"/>
  <c r="GG28"/>
  <c r="GG8"/>
  <c r="GG17"/>
  <c r="GG16"/>
  <c r="GG25"/>
  <c r="L22" i="49" l="1"/>
  <c r="L22" i="70"/>
  <c r="L22" i="42"/>
  <c r="L22" i="67"/>
  <c r="L22" i="45"/>
  <c r="L22" i="53"/>
  <c r="L22" i="60"/>
  <c r="L22" i="43"/>
  <c r="N21" i="28"/>
  <c r="M21"/>
  <c r="M20"/>
  <c r="N20"/>
  <c r="L20" s="1"/>
  <c r="CN35" i="81"/>
  <c r="DR33"/>
  <c r="DQ33"/>
  <c r="CM37" i="80"/>
  <c r="CN33"/>
  <c r="DP31"/>
  <c r="DQ31"/>
  <c r="CN31" i="79"/>
  <c r="DQ29"/>
  <c r="DR29"/>
  <c r="CL35"/>
  <c r="CN33" i="78"/>
  <c r="DP31"/>
  <c r="DQ31"/>
  <c r="CN31" i="77"/>
  <c r="DQ29"/>
  <c r="DR29"/>
  <c r="DR31" i="76"/>
  <c r="CL33"/>
  <c r="DQ31"/>
  <c r="CM37" i="75"/>
  <c r="DQ35"/>
  <c r="DP35"/>
  <c r="CN31" i="74"/>
  <c r="DQ29"/>
  <c r="DR29"/>
  <c r="CM37" i="73"/>
  <c r="DP35"/>
  <c r="DQ35"/>
  <c r="DR31" i="72"/>
  <c r="DQ31"/>
  <c r="CL33"/>
  <c r="DO35" i="71"/>
  <c r="DP35"/>
  <c r="CL37"/>
  <c r="L22" i="68"/>
  <c r="L22" i="61"/>
  <c r="L22" i="48"/>
  <c r="L22" i="44"/>
  <c r="L22" i="56"/>
  <c r="L22" i="69"/>
  <c r="L22" i="64"/>
  <c r="L22" i="57"/>
  <c r="L22" i="52"/>
  <c r="L22" i="65"/>
  <c r="N16" i="28"/>
  <c r="L16" s="1"/>
  <c r="M16"/>
  <c r="M19"/>
  <c r="L19"/>
  <c r="N18"/>
  <c r="L18" s="1"/>
  <c r="M18"/>
  <c r="K15"/>
  <c r="J13" s="1"/>
  <c r="GG7" i="41"/>
  <c r="GG11"/>
  <c r="GG6"/>
  <c r="GG18"/>
  <c r="GG26"/>
  <c r="GG14"/>
  <c r="GG19"/>
  <c r="GG5"/>
  <c r="GG23"/>
  <c r="GG30"/>
  <c r="GG27"/>
  <c r="GG32"/>
  <c r="GG31"/>
  <c r="GG10"/>
  <c r="GG29"/>
  <c r="GG22"/>
  <c r="GG15"/>
  <c r="GG4"/>
  <c r="CN37" i="81" l="1"/>
  <c r="DQ35"/>
  <c r="DR35"/>
  <c r="CN35" i="80"/>
  <c r="DP33"/>
  <c r="DQ33"/>
  <c r="CL37" i="79"/>
  <c r="CN33"/>
  <c r="DQ31"/>
  <c r="DR31"/>
  <c r="CN35" i="78"/>
  <c r="DP33"/>
  <c r="DQ33"/>
  <c r="CN33" i="77"/>
  <c r="DR31"/>
  <c r="DQ31"/>
  <c r="DR33" i="76"/>
  <c r="DQ33"/>
  <c r="CL35"/>
  <c r="DP37" i="75"/>
  <c r="DQ37"/>
  <c r="CN33" i="74"/>
  <c r="DR31"/>
  <c r="DQ31"/>
  <c r="DQ37" i="73"/>
  <c r="DP37"/>
  <c r="DQ33" i="72"/>
  <c r="DR33"/>
  <c r="CL35"/>
  <c r="DO37" i="71"/>
  <c r="DP37"/>
  <c r="N15" i="28"/>
  <c r="L15" s="1"/>
  <c r="M15"/>
  <c r="Y7" i="29"/>
  <c r="HC7" s="1"/>
  <c r="X7"/>
  <c r="HB7" s="1"/>
  <c r="W7"/>
  <c r="HA7" s="1"/>
  <c r="V7"/>
  <c r="GZ7" s="1"/>
  <c r="U7"/>
  <c r="GY7" s="1"/>
  <c r="T7"/>
  <c r="GX7" s="1"/>
  <c r="S7"/>
  <c r="GW7" s="1"/>
  <c r="R7"/>
  <c r="GV7" s="1"/>
  <c r="DR37" i="81" l="1"/>
  <c r="DQ37"/>
  <c r="CN37" i="80"/>
  <c r="DP35"/>
  <c r="DQ35"/>
  <c r="CN35" i="79"/>
  <c r="DQ33"/>
  <c r="DR33"/>
  <c r="CN37" i="78"/>
  <c r="DQ35"/>
  <c r="DP35"/>
  <c r="CN35" i="77"/>
  <c r="DR33"/>
  <c r="DQ33"/>
  <c r="CL37" i="76"/>
  <c r="DQ35"/>
  <c r="DR35"/>
  <c r="CN35" i="74"/>
  <c r="DQ33"/>
  <c r="DR33"/>
  <c r="CL37" i="72"/>
  <c r="DR35"/>
  <c r="DQ35"/>
  <c r="K68" i="28"/>
  <c r="FF6" i="29"/>
  <c r="FE6"/>
  <c r="FD6"/>
  <c r="FC6"/>
  <c r="FB6"/>
  <c r="FA6"/>
  <c r="EZ6"/>
  <c r="EY6"/>
  <c r="EX6"/>
  <c r="EW6"/>
  <c r="EV6"/>
  <c r="EU6"/>
  <c r="ET6"/>
  <c r="ES6"/>
  <c r="ER6"/>
  <c r="EQ6"/>
  <c r="EP6"/>
  <c r="EO6"/>
  <c r="EN6"/>
  <c r="EM6"/>
  <c r="EL6"/>
  <c r="EK6"/>
  <c r="EJ6"/>
  <c r="EI6"/>
  <c r="EH6"/>
  <c r="EG6"/>
  <c r="EF6"/>
  <c r="EE6"/>
  <c r="ED6"/>
  <c r="EC6"/>
  <c r="EB6"/>
  <c r="FF5"/>
  <c r="FE5"/>
  <c r="FD5"/>
  <c r="FC5"/>
  <c r="FB5"/>
  <c r="FA5"/>
  <c r="EZ5"/>
  <c r="EY5"/>
  <c r="EX5"/>
  <c r="EW5"/>
  <c r="EV5"/>
  <c r="EU5"/>
  <c r="ET5"/>
  <c r="ES5"/>
  <c r="ER5"/>
  <c r="EQ5"/>
  <c r="EP5"/>
  <c r="EO5"/>
  <c r="EN5"/>
  <c r="EM5"/>
  <c r="EL5"/>
  <c r="EK5"/>
  <c r="EJ5"/>
  <c r="EI5"/>
  <c r="EH5"/>
  <c r="EG5"/>
  <c r="EF5"/>
  <c r="EE5"/>
  <c r="ED5"/>
  <c r="EC5"/>
  <c r="EB5"/>
  <c r="CM5"/>
  <c r="CN5"/>
  <c r="CO5"/>
  <c r="CP5"/>
  <c r="CQ5"/>
  <c r="CR5"/>
  <c r="CS5"/>
  <c r="CT5"/>
  <c r="CU5"/>
  <c r="CV5"/>
  <c r="CW5"/>
  <c r="CX5"/>
  <c r="CY5"/>
  <c r="CZ5"/>
  <c r="DA5"/>
  <c r="DB5"/>
  <c r="DC5"/>
  <c r="DD5"/>
  <c r="DE5"/>
  <c r="DF5"/>
  <c r="DG5"/>
  <c r="DH5"/>
  <c r="DI5"/>
  <c r="DJ5"/>
  <c r="DK5"/>
  <c r="DL5"/>
  <c r="DM5"/>
  <c r="DN5"/>
  <c r="DO5"/>
  <c r="DP5"/>
  <c r="CL5"/>
  <c r="EZ3" i="41"/>
  <c r="DP37" i="80" l="1"/>
  <c r="DQ37"/>
  <c r="CN37" i="79"/>
  <c r="DQ35"/>
  <c r="DR35"/>
  <c r="DQ37" i="78"/>
  <c r="DP37"/>
  <c r="CN37" i="77"/>
  <c r="DR35"/>
  <c r="DQ35"/>
  <c r="DR37" i="76"/>
  <c r="DQ37"/>
  <c r="CN37" i="74"/>
  <c r="DR35"/>
  <c r="DQ35"/>
  <c r="DQ37" i="72"/>
  <c r="DR37"/>
  <c r="CM6" i="29"/>
  <c r="CN6"/>
  <c r="CO6"/>
  <c r="CP6"/>
  <c r="CQ6"/>
  <c r="CR6"/>
  <c r="CS6"/>
  <c r="CT6"/>
  <c r="CU6"/>
  <c r="CV6"/>
  <c r="CW6"/>
  <c r="CX6"/>
  <c r="CY6"/>
  <c r="CZ6"/>
  <c r="DA6"/>
  <c r="DB6"/>
  <c r="DC6"/>
  <c r="DD6"/>
  <c r="DE6"/>
  <c r="DF6"/>
  <c r="DG6"/>
  <c r="DH6"/>
  <c r="DI6"/>
  <c r="DJ6"/>
  <c r="DK6"/>
  <c r="DL6"/>
  <c r="DM6"/>
  <c r="DN6"/>
  <c r="DO6"/>
  <c r="DP6"/>
  <c r="CL6"/>
  <c r="DR37" i="79" l="1"/>
  <c r="DQ37"/>
  <c r="DR37" i="77"/>
  <c r="DQ37"/>
  <c r="DR37" i="74"/>
  <c r="DQ37"/>
  <c r="AB39" i="29"/>
  <c r="AB42"/>
  <c r="N17" i="28"/>
  <c r="AL3" i="41"/>
  <c r="W3"/>
  <c r="AG3"/>
  <c r="AB3"/>
  <c r="M3"/>
  <c r="AQ3"/>
  <c r="R3"/>
  <c r="DR8" i="80" l="1"/>
  <c r="DR38" s="1"/>
  <c r="DX8"/>
  <c r="DX38" s="1"/>
  <c r="DW8"/>
  <c r="DW38" s="1"/>
  <c r="DU8"/>
  <c r="DU38" s="1"/>
  <c r="DS8"/>
  <c r="DS38" s="1"/>
  <c r="DV8"/>
  <c r="DV38" s="1"/>
  <c r="DT8"/>
  <c r="DX8" i="78"/>
  <c r="DX38" s="1"/>
  <c r="DW8"/>
  <c r="DW38" s="1"/>
  <c r="DU8"/>
  <c r="DU38" s="1"/>
  <c r="DS8"/>
  <c r="DS38" s="1"/>
  <c r="DV8"/>
  <c r="DV38" s="1"/>
  <c r="DR8"/>
  <c r="DR38" s="1"/>
  <c r="DT8"/>
  <c r="DT38" s="1"/>
  <c r="DX8" i="75"/>
  <c r="DX38" s="1"/>
  <c r="DW8"/>
  <c r="DW38" s="1"/>
  <c r="DU8"/>
  <c r="DU38" s="1"/>
  <c r="DS8"/>
  <c r="DS38" s="1"/>
  <c r="DV8"/>
  <c r="DV38" s="1"/>
  <c r="DR8"/>
  <c r="DR38" s="1"/>
  <c r="DT8"/>
  <c r="DT38" s="1"/>
  <c r="DX8" i="73"/>
  <c r="DX38" s="1"/>
  <c r="DW8"/>
  <c r="DW38" s="1"/>
  <c r="DU8"/>
  <c r="DU38" s="1"/>
  <c r="DS8"/>
  <c r="DS38" s="1"/>
  <c r="DV8"/>
  <c r="DV38" s="1"/>
  <c r="DR8"/>
  <c r="DR38" s="1"/>
  <c r="DT8"/>
  <c r="DT38" s="1"/>
  <c r="DW8" i="81"/>
  <c r="DW38" s="1"/>
  <c r="DS8"/>
  <c r="DS38" s="1"/>
  <c r="DY8"/>
  <c r="DY38" s="1"/>
  <c r="DV8"/>
  <c r="DV38" s="1"/>
  <c r="DT8"/>
  <c r="DT38" s="1"/>
  <c r="DU8"/>
  <c r="DU38" s="1"/>
  <c r="DX8"/>
  <c r="DX38" s="1"/>
  <c r="DW8" i="79"/>
  <c r="DW38" s="1"/>
  <c r="DS8"/>
  <c r="DS38" s="1"/>
  <c r="DY8"/>
  <c r="DY38" s="1"/>
  <c r="DV8"/>
  <c r="DV38" s="1"/>
  <c r="DT8"/>
  <c r="DT38" s="1"/>
  <c r="DU8"/>
  <c r="DU38" s="1"/>
  <c r="DX8"/>
  <c r="DX38" s="1"/>
  <c r="DW8" i="77"/>
  <c r="DW38" s="1"/>
  <c r="DS8"/>
  <c r="DS38" s="1"/>
  <c r="DY8"/>
  <c r="DY38" s="1"/>
  <c r="DV8"/>
  <c r="DV38" s="1"/>
  <c r="DT8"/>
  <c r="DT38" s="1"/>
  <c r="DU8"/>
  <c r="DU38" s="1"/>
  <c r="DX8"/>
  <c r="DX38" s="1"/>
  <c r="DW8" i="76"/>
  <c r="DW38" s="1"/>
  <c r="DS8"/>
  <c r="DS38" s="1"/>
  <c r="DY8"/>
  <c r="DY38" s="1"/>
  <c r="DV8"/>
  <c r="DV38" s="1"/>
  <c r="DT8"/>
  <c r="DT38" s="1"/>
  <c r="DU8"/>
  <c r="DU38" s="1"/>
  <c r="DX8"/>
  <c r="DX38" s="1"/>
  <c r="DW8" i="74"/>
  <c r="DW38" s="1"/>
  <c r="DS8"/>
  <c r="DS38" s="1"/>
  <c r="DY8"/>
  <c r="DY38" s="1"/>
  <c r="DV8"/>
  <c r="DV38" s="1"/>
  <c r="DT8"/>
  <c r="DT38" s="1"/>
  <c r="DU8"/>
  <c r="DU38" s="1"/>
  <c r="DX8"/>
  <c r="DX38" s="1"/>
  <c r="DU8" i="72"/>
  <c r="DU38" s="1"/>
  <c r="DW8"/>
  <c r="DW38" s="1"/>
  <c r="DY8"/>
  <c r="DY38" s="1"/>
  <c r="DT8"/>
  <c r="DT38" s="1"/>
  <c r="DX8"/>
  <c r="DX38" s="1"/>
  <c r="DS8"/>
  <c r="DS38" s="1"/>
  <c r="DV8"/>
  <c r="DV38" s="1"/>
  <c r="DS8" i="71"/>
  <c r="DW8"/>
  <c r="DW38" s="1"/>
  <c r="DV8"/>
  <c r="DV38" s="1"/>
  <c r="DT8"/>
  <c r="DT38" s="1"/>
  <c r="DU8"/>
  <c r="DU38" s="1"/>
  <c r="DR8"/>
  <c r="DR38" s="1"/>
  <c r="DQ8"/>
  <c r="DQ38" s="1"/>
  <c r="L17" i="28"/>
  <c r="M17"/>
  <c r="DV8" i="29"/>
  <c r="DV38" s="1"/>
  <c r="DY8"/>
  <c r="DY38" s="1"/>
  <c r="DX8"/>
  <c r="DX38" s="1"/>
  <c r="DT8"/>
  <c r="DU8"/>
  <c r="DU38" s="1"/>
  <c r="DW8"/>
  <c r="DW38" s="1"/>
  <c r="DS8"/>
  <c r="DS38" s="1"/>
  <c r="DT38" l="1"/>
  <c r="DI8"/>
  <c r="DP8"/>
  <c r="CN8"/>
  <c r="CU8"/>
  <c r="DB8"/>
  <c r="DS38" i="71"/>
  <c r="DN8"/>
  <c r="DT38" i="80"/>
  <c r="DF8"/>
  <c r="CY8"/>
  <c r="DM8"/>
  <c r="CR8"/>
  <c r="DM8" i="73"/>
  <c r="DF8"/>
  <c r="CY8"/>
  <c r="CR8"/>
  <c r="DM8" i="75"/>
  <c r="DF8"/>
  <c r="CY8"/>
  <c r="CR8"/>
  <c r="CY8" i="78"/>
  <c r="DF8"/>
  <c r="DM8"/>
  <c r="CR8"/>
  <c r="CN8" i="80"/>
  <c r="DI8"/>
  <c r="CU8"/>
  <c r="DB8"/>
  <c r="DD8"/>
  <c r="CW8"/>
  <c r="CP8"/>
  <c r="DK8"/>
  <c r="DA8"/>
  <c r="DH8"/>
  <c r="CM8"/>
  <c r="CT8"/>
  <c r="DO8"/>
  <c r="CV8"/>
  <c r="CO8"/>
  <c r="DJ8"/>
  <c r="DC8"/>
  <c r="DL8"/>
  <c r="DE8"/>
  <c r="CQ8"/>
  <c r="CX8"/>
  <c r="CS8"/>
  <c r="CZ8"/>
  <c r="DG8"/>
  <c r="DN8"/>
  <c r="CL8"/>
  <c r="CO8" i="78"/>
  <c r="DC8"/>
  <c r="DJ8"/>
  <c r="CV8"/>
  <c r="CW8"/>
  <c r="DD8"/>
  <c r="CP8"/>
  <c r="DK8"/>
  <c r="DI8"/>
  <c r="CU8"/>
  <c r="DB8"/>
  <c r="CN8"/>
  <c r="DA8"/>
  <c r="DO8"/>
  <c r="CM8"/>
  <c r="DH8"/>
  <c r="CT8"/>
  <c r="DE8"/>
  <c r="CQ8"/>
  <c r="CX8"/>
  <c r="DL8"/>
  <c r="CS8"/>
  <c r="CL8"/>
  <c r="DG8"/>
  <c r="DN8"/>
  <c r="CZ8"/>
  <c r="DK8" i="75"/>
  <c r="CP8"/>
  <c r="CW8"/>
  <c r="DD8"/>
  <c r="CM8"/>
  <c r="DO8"/>
  <c r="DA8"/>
  <c r="DH8"/>
  <c r="CT8"/>
  <c r="CU8"/>
  <c r="DB8"/>
  <c r="CN8"/>
  <c r="DI8"/>
  <c r="DJ8"/>
  <c r="CV8"/>
  <c r="CO8"/>
  <c r="DC8"/>
  <c r="CQ8"/>
  <c r="DL8"/>
  <c r="DE8"/>
  <c r="CX8"/>
  <c r="DG8"/>
  <c r="CL8"/>
  <c r="DN8"/>
  <c r="CZ8"/>
  <c r="CS8"/>
  <c r="CN8" i="73"/>
  <c r="CU8"/>
  <c r="DB8"/>
  <c r="DI8"/>
  <c r="CV8"/>
  <c r="CO8"/>
  <c r="DC8"/>
  <c r="DJ8"/>
  <c r="DD8"/>
  <c r="CP8"/>
  <c r="CW8"/>
  <c r="DK8"/>
  <c r="DH8"/>
  <c r="CT8"/>
  <c r="DA8"/>
  <c r="CM8"/>
  <c r="DO8"/>
  <c r="DL8"/>
  <c r="CX8"/>
  <c r="CQ8"/>
  <c r="DE8"/>
  <c r="CZ8"/>
  <c r="CL8"/>
  <c r="DG8"/>
  <c r="DN8"/>
  <c r="CS8"/>
  <c r="CY8" i="74"/>
  <c r="DM8"/>
  <c r="DF8"/>
  <c r="CR8"/>
  <c r="DF8" i="76"/>
  <c r="DM8"/>
  <c r="CY8"/>
  <c r="CR8"/>
  <c r="CR8" i="77"/>
  <c r="DM8"/>
  <c r="DF8"/>
  <c r="CY8"/>
  <c r="CY8" i="79"/>
  <c r="DF8"/>
  <c r="DM8"/>
  <c r="CR8"/>
  <c r="DM8" i="81"/>
  <c r="DF8"/>
  <c r="CY8"/>
  <c r="CR8"/>
  <c r="CW8"/>
  <c r="DK8"/>
  <c r="CP8"/>
  <c r="DD8"/>
  <c r="DG8"/>
  <c r="CL8"/>
  <c r="CZ8"/>
  <c r="DN8"/>
  <c r="CS8"/>
  <c r="CV8"/>
  <c r="DJ8"/>
  <c r="CO8"/>
  <c r="DC8"/>
  <c r="CM8"/>
  <c r="DA8"/>
  <c r="DO8"/>
  <c r="CT8"/>
  <c r="DH8"/>
  <c r="DB8"/>
  <c r="DP8"/>
  <c r="CU8"/>
  <c r="CN8"/>
  <c r="DI8"/>
  <c r="DL8"/>
  <c r="CQ8"/>
  <c r="DE8"/>
  <c r="CX8"/>
  <c r="DD8" i="79"/>
  <c r="DK8"/>
  <c r="CP8"/>
  <c r="CW8"/>
  <c r="CZ8"/>
  <c r="CL8"/>
  <c r="DG8"/>
  <c r="DN8"/>
  <c r="CS8"/>
  <c r="CV8"/>
  <c r="DJ8"/>
  <c r="CO8"/>
  <c r="DC8"/>
  <c r="DH8"/>
  <c r="DA8"/>
  <c r="CT8"/>
  <c r="DO8"/>
  <c r="CM8"/>
  <c r="CN8"/>
  <c r="DP8"/>
  <c r="CU8"/>
  <c r="DI8"/>
  <c r="DB8"/>
  <c r="DL8"/>
  <c r="CQ8"/>
  <c r="DE8"/>
  <c r="CX8"/>
  <c r="CW8" i="77"/>
  <c r="DK8"/>
  <c r="DD8"/>
  <c r="CP8"/>
  <c r="CS8"/>
  <c r="CL8"/>
  <c r="CZ8"/>
  <c r="DG8"/>
  <c r="DN8"/>
  <c r="CO8"/>
  <c r="CV8"/>
  <c r="DJ8"/>
  <c r="DC8"/>
  <c r="DA8"/>
  <c r="DO8"/>
  <c r="CM8"/>
  <c r="DH8"/>
  <c r="CT8"/>
  <c r="DI8"/>
  <c r="CN8"/>
  <c r="DB8"/>
  <c r="CU8"/>
  <c r="DP8"/>
  <c r="DE8"/>
  <c r="CX8"/>
  <c r="DL8"/>
  <c r="CQ8"/>
  <c r="DD8" i="76"/>
  <c r="CP8"/>
  <c r="CW8"/>
  <c r="DK8"/>
  <c r="CZ8"/>
  <c r="DN8"/>
  <c r="CL8"/>
  <c r="DG8"/>
  <c r="CS8"/>
  <c r="CV8"/>
  <c r="DJ8"/>
  <c r="CO8"/>
  <c r="DC8"/>
  <c r="DH8"/>
  <c r="CT8"/>
  <c r="CM8"/>
  <c r="DO8"/>
  <c r="DA8"/>
  <c r="DP8"/>
  <c r="CN8"/>
  <c r="DB8"/>
  <c r="CU8"/>
  <c r="DI8"/>
  <c r="DL8"/>
  <c r="CX8"/>
  <c r="DE8"/>
  <c r="CQ8"/>
  <c r="CP8" i="74"/>
  <c r="CW8"/>
  <c r="DK8"/>
  <c r="DD8"/>
  <c r="DN8"/>
  <c r="CL8"/>
  <c r="CS8"/>
  <c r="DG8"/>
  <c r="CZ8"/>
  <c r="DJ8"/>
  <c r="CO8"/>
  <c r="CV8"/>
  <c r="DC8"/>
  <c r="DA8"/>
  <c r="CT8"/>
  <c r="CM8"/>
  <c r="DH8"/>
  <c r="DO8"/>
  <c r="DI8"/>
  <c r="DB8"/>
  <c r="CN8"/>
  <c r="DP8"/>
  <c r="CU8"/>
  <c r="CX8"/>
  <c r="DE8"/>
  <c r="DL8"/>
  <c r="CQ8"/>
  <c r="DI8" i="71"/>
  <c r="DB8"/>
  <c r="CU8"/>
  <c r="CN8"/>
  <c r="DP8" i="72"/>
  <c r="DB8"/>
  <c r="CU8"/>
  <c r="DI8"/>
  <c r="CN8"/>
  <c r="CQ8"/>
  <c r="DE8"/>
  <c r="CX8"/>
  <c r="DL8"/>
  <c r="CL8"/>
  <c r="CS8"/>
  <c r="DN8"/>
  <c r="DG8"/>
  <c r="CZ8"/>
  <c r="CO8"/>
  <c r="DJ8"/>
  <c r="DC8"/>
  <c r="CV8"/>
  <c r="CP8"/>
  <c r="DK8"/>
  <c r="DD8"/>
  <c r="CW8"/>
  <c r="CT8"/>
  <c r="DO8"/>
  <c r="DH8"/>
  <c r="CM8"/>
  <c r="DA8"/>
  <c r="DF8"/>
  <c r="CY8"/>
  <c r="DM8"/>
  <c r="CR8"/>
  <c r="DG8" i="71"/>
  <c r="CL8"/>
  <c r="CS8"/>
  <c r="CZ8"/>
  <c r="DK8"/>
  <c r="CP8"/>
  <c r="CW8"/>
  <c r="DD8"/>
  <c r="CQ8"/>
  <c r="CX8"/>
  <c r="DL8"/>
  <c r="DE8"/>
  <c r="DC8"/>
  <c r="CV8"/>
  <c r="DJ8"/>
  <c r="CO8"/>
  <c r="CM8"/>
  <c r="DH8"/>
  <c r="CT8"/>
  <c r="DA8"/>
  <c r="CY8"/>
  <c r="CR8"/>
  <c r="DM8"/>
  <c r="DF8"/>
  <c r="L22" i="28"/>
  <c r="DL8" i="29"/>
  <c r="DE8"/>
  <c r="CX8"/>
  <c r="CQ8"/>
  <c r="DA8"/>
  <c r="CM8"/>
  <c r="DH8"/>
  <c r="CT8"/>
  <c r="DO8"/>
  <c r="CO8"/>
  <c r="DC8"/>
  <c r="DJ8"/>
  <c r="CV8"/>
  <c r="CY8"/>
  <c r="DM8"/>
  <c r="CR8"/>
  <c r="DF8"/>
  <c r="CZ8"/>
  <c r="CL8"/>
  <c r="DG8"/>
  <c r="CS8"/>
  <c r="DN8"/>
  <c r="DD8"/>
  <c r="DK8"/>
  <c r="CW8"/>
  <c r="CP8"/>
  <c r="J58" i="28"/>
  <c r="J59"/>
  <c r="J60"/>
  <c r="J61"/>
  <c r="J62"/>
  <c r="J63"/>
  <c r="J64"/>
  <c r="J65"/>
  <c r="J66"/>
  <c r="J57"/>
  <c r="J57" i="70"/>
  <c r="GG3" i="41"/>
  <c r="DM10" i="80" l="1"/>
  <c r="DM12" s="1"/>
  <c r="DM14" s="1"/>
  <c r="DM16" s="1"/>
  <c r="DM18" s="1"/>
  <c r="DM20" s="1"/>
  <c r="DM22" s="1"/>
  <c r="DM24" s="1"/>
  <c r="DM26" s="1"/>
  <c r="DM28" s="1"/>
  <c r="DM30" s="1"/>
  <c r="DM32" s="1"/>
  <c r="DM34" s="1"/>
  <c r="DM36" s="1"/>
  <c r="DN10" i="71"/>
  <c r="DN12" s="1"/>
  <c r="DN14" s="1"/>
  <c r="DN16" s="1"/>
  <c r="DN18" s="1"/>
  <c r="DN20" s="1"/>
  <c r="DN22" s="1"/>
  <c r="DN24" s="1"/>
  <c r="DN26" s="1"/>
  <c r="DN28" s="1"/>
  <c r="DN30" s="1"/>
  <c r="DN32" s="1"/>
  <c r="DN34" s="1"/>
  <c r="DN36" s="1"/>
  <c r="CN10" i="29"/>
  <c r="CN12" s="1"/>
  <c r="CN14" s="1"/>
  <c r="CN16" s="1"/>
  <c r="CN18" s="1"/>
  <c r="CN20" s="1"/>
  <c r="CN22" s="1"/>
  <c r="CN24" s="1"/>
  <c r="CN26" s="1"/>
  <c r="CN28" s="1"/>
  <c r="CN30" s="1"/>
  <c r="CN32" s="1"/>
  <c r="CN34" s="1"/>
  <c r="CN36" s="1"/>
  <c r="CY10" i="80"/>
  <c r="CY12" s="1"/>
  <c r="CY14" s="1"/>
  <c r="CY16" s="1"/>
  <c r="CY18" s="1"/>
  <c r="CY20" s="1"/>
  <c r="CY22" s="1"/>
  <c r="CY24" s="1"/>
  <c r="CY26" s="1"/>
  <c r="CY28" s="1"/>
  <c r="CY30" s="1"/>
  <c r="CY32" s="1"/>
  <c r="CY34" s="1"/>
  <c r="CY36" s="1"/>
  <c r="DP10" i="29"/>
  <c r="DP12" s="1"/>
  <c r="DP14" s="1"/>
  <c r="DP16" s="1"/>
  <c r="DP18" s="1"/>
  <c r="DP20" s="1"/>
  <c r="DP22" s="1"/>
  <c r="DP24" s="1"/>
  <c r="DP26" s="1"/>
  <c r="DP28" s="1"/>
  <c r="DP30" s="1"/>
  <c r="DP32" s="1"/>
  <c r="DP34" s="1"/>
  <c r="DP36" s="1"/>
  <c r="DF10" i="80"/>
  <c r="DF12" s="1"/>
  <c r="DF14" s="1"/>
  <c r="DF16" s="1"/>
  <c r="DF18" s="1"/>
  <c r="DF20" s="1"/>
  <c r="DF22" s="1"/>
  <c r="DF24" s="1"/>
  <c r="DF26" s="1"/>
  <c r="DF28" s="1"/>
  <c r="DF30" s="1"/>
  <c r="DF32" s="1"/>
  <c r="DF34" s="1"/>
  <c r="DF36" s="1"/>
  <c r="DB10" i="29"/>
  <c r="DB12" s="1"/>
  <c r="DB14" s="1"/>
  <c r="DB16" s="1"/>
  <c r="DB18" s="1"/>
  <c r="DB20" s="1"/>
  <c r="DB22" s="1"/>
  <c r="DB24" s="1"/>
  <c r="DB26" s="1"/>
  <c r="DB28" s="1"/>
  <c r="DB30" s="1"/>
  <c r="DB32" s="1"/>
  <c r="DB34" s="1"/>
  <c r="DB36" s="1"/>
  <c r="DI10"/>
  <c r="DI12" s="1"/>
  <c r="DI14" s="1"/>
  <c r="DI16" s="1"/>
  <c r="DI18" s="1"/>
  <c r="DI20" s="1"/>
  <c r="DI22" s="1"/>
  <c r="DI24" s="1"/>
  <c r="DI26" s="1"/>
  <c r="DI28" s="1"/>
  <c r="DI30" s="1"/>
  <c r="DI32" s="1"/>
  <c r="DI34" s="1"/>
  <c r="DI36" s="1"/>
  <c r="CR10" i="80"/>
  <c r="CR12" s="1"/>
  <c r="CR14" s="1"/>
  <c r="CR16" s="1"/>
  <c r="CR18" s="1"/>
  <c r="CR20" s="1"/>
  <c r="CR22" s="1"/>
  <c r="CR24" s="1"/>
  <c r="CR26" s="1"/>
  <c r="CR28" s="1"/>
  <c r="CR30" s="1"/>
  <c r="CR32" s="1"/>
  <c r="CR34" s="1"/>
  <c r="CR36" s="1"/>
  <c r="CU10" i="29"/>
  <c r="CU12" s="1"/>
  <c r="CU14" s="1"/>
  <c r="CU16" s="1"/>
  <c r="CU18" s="1"/>
  <c r="CU20" s="1"/>
  <c r="CU22" s="1"/>
  <c r="CU24" s="1"/>
  <c r="CU26" s="1"/>
  <c r="CU28" s="1"/>
  <c r="CU30" s="1"/>
  <c r="CU32" s="1"/>
  <c r="CU34" s="1"/>
  <c r="CU36" s="1"/>
  <c r="CR10" i="71"/>
  <c r="CR12" s="1"/>
  <c r="CR14" s="1"/>
  <c r="CR16" s="1"/>
  <c r="CR18" s="1"/>
  <c r="CR20" s="1"/>
  <c r="CR22" s="1"/>
  <c r="CR24" s="1"/>
  <c r="CR26" s="1"/>
  <c r="CR28" s="1"/>
  <c r="CR30" s="1"/>
  <c r="CR32" s="1"/>
  <c r="CR34" s="1"/>
  <c r="CR36" s="1"/>
  <c r="CY10" i="72"/>
  <c r="CY12" s="1"/>
  <c r="CY14" s="1"/>
  <c r="CY16" s="1"/>
  <c r="CY18" s="1"/>
  <c r="CY20" s="1"/>
  <c r="CY22" s="1"/>
  <c r="CY24" s="1"/>
  <c r="CY26" s="1"/>
  <c r="CY28" s="1"/>
  <c r="CY30" s="1"/>
  <c r="CY32" s="1"/>
  <c r="CY34" s="1"/>
  <c r="CY36" s="1"/>
  <c r="CM10" i="74"/>
  <c r="CM12" s="1"/>
  <c r="CM14" s="1"/>
  <c r="CM16" s="1"/>
  <c r="CM18" s="1"/>
  <c r="CM20" s="1"/>
  <c r="CM22" s="1"/>
  <c r="CM24" s="1"/>
  <c r="CM26" s="1"/>
  <c r="CM28" s="1"/>
  <c r="CM30" s="1"/>
  <c r="CM32" s="1"/>
  <c r="CM34" s="1"/>
  <c r="CM36" s="1"/>
  <c r="DJ10" i="76"/>
  <c r="DJ12" s="1"/>
  <c r="DJ14" s="1"/>
  <c r="DJ16" s="1"/>
  <c r="DJ18" s="1"/>
  <c r="DJ20" s="1"/>
  <c r="DJ22" s="1"/>
  <c r="DJ24" s="1"/>
  <c r="DJ26" s="1"/>
  <c r="DJ28" s="1"/>
  <c r="DJ30" s="1"/>
  <c r="DJ32" s="1"/>
  <c r="DJ34" s="1"/>
  <c r="DJ36" s="1"/>
  <c r="CL10" i="77"/>
  <c r="CL12" s="1"/>
  <c r="CL14" s="1"/>
  <c r="CL16" s="1"/>
  <c r="CL18" s="1"/>
  <c r="CL20" s="1"/>
  <c r="CL22" s="1"/>
  <c r="CL24" s="1"/>
  <c r="CL26" s="1"/>
  <c r="CL28" s="1"/>
  <c r="CL30" s="1"/>
  <c r="CL32" s="1"/>
  <c r="CL34" s="1"/>
  <c r="CL36" s="1"/>
  <c r="CU10" i="79"/>
  <c r="CU12" s="1"/>
  <c r="CU14" s="1"/>
  <c r="CU16" s="1"/>
  <c r="CU18" s="1"/>
  <c r="CU20" s="1"/>
  <c r="CU22" s="1"/>
  <c r="CU24" s="1"/>
  <c r="CU26" s="1"/>
  <c r="CU28" s="1"/>
  <c r="CU30" s="1"/>
  <c r="CU32" s="1"/>
  <c r="CU34" s="1"/>
  <c r="CU36" s="1"/>
  <c r="DD10" i="81"/>
  <c r="DD12" s="1"/>
  <c r="DD14" s="1"/>
  <c r="DD16" s="1"/>
  <c r="DD18" s="1"/>
  <c r="DD20" s="1"/>
  <c r="DD22" s="1"/>
  <c r="DD24" s="1"/>
  <c r="DD26" s="1"/>
  <c r="DD28" s="1"/>
  <c r="DD30" s="1"/>
  <c r="DD32" s="1"/>
  <c r="DD34" s="1"/>
  <c r="DD36" s="1"/>
  <c r="DE10" i="75"/>
  <c r="DE12" s="1"/>
  <c r="DE14" s="1"/>
  <c r="DE16" s="1"/>
  <c r="DE18" s="1"/>
  <c r="DE20" s="1"/>
  <c r="DE22" s="1"/>
  <c r="DE24" s="1"/>
  <c r="DE26" s="1"/>
  <c r="DE28" s="1"/>
  <c r="DE30" s="1"/>
  <c r="DE32" s="1"/>
  <c r="DE34" s="1"/>
  <c r="DE36" s="1"/>
  <c r="DD10" i="78"/>
  <c r="DD12" s="1"/>
  <c r="DD14" s="1"/>
  <c r="DD16" s="1"/>
  <c r="DD18" s="1"/>
  <c r="DD20" s="1"/>
  <c r="DD22" s="1"/>
  <c r="DD24" s="1"/>
  <c r="DD26" s="1"/>
  <c r="DD28" s="1"/>
  <c r="DD30" s="1"/>
  <c r="DD32" s="1"/>
  <c r="DD34" s="1"/>
  <c r="DD36" s="1"/>
  <c r="CY10" i="71"/>
  <c r="CY12" s="1"/>
  <c r="CY14" s="1"/>
  <c r="CY16" s="1"/>
  <c r="CY18" s="1"/>
  <c r="CY20" s="1"/>
  <c r="CY22" s="1"/>
  <c r="CY24" s="1"/>
  <c r="CY26" s="1"/>
  <c r="CY28" s="1"/>
  <c r="CY30" s="1"/>
  <c r="CY32" s="1"/>
  <c r="CY34" s="1"/>
  <c r="CY36" s="1"/>
  <c r="DF10" i="72"/>
  <c r="DF12" s="1"/>
  <c r="DF14" s="1"/>
  <c r="DF16" s="1"/>
  <c r="DF18" s="1"/>
  <c r="DF20" s="1"/>
  <c r="DF22" s="1"/>
  <c r="DF24" s="1"/>
  <c r="DF26" s="1"/>
  <c r="DF28" s="1"/>
  <c r="DF30" s="1"/>
  <c r="DF32" s="1"/>
  <c r="DF34" s="1"/>
  <c r="DF36" s="1"/>
  <c r="CT10" i="74"/>
  <c r="CT12" s="1"/>
  <c r="CT14" s="1"/>
  <c r="CT16" s="1"/>
  <c r="CT18" s="1"/>
  <c r="CT20" s="1"/>
  <c r="CT22" s="1"/>
  <c r="CT24" s="1"/>
  <c r="CT26" s="1"/>
  <c r="CT28" s="1"/>
  <c r="CT30" s="1"/>
  <c r="CT32" s="1"/>
  <c r="CT34" s="1"/>
  <c r="CT36" s="1"/>
  <c r="CV10" i="76"/>
  <c r="CV12" s="1"/>
  <c r="CV14" s="1"/>
  <c r="CV16" s="1"/>
  <c r="CV18" s="1"/>
  <c r="CV20" s="1"/>
  <c r="CV22" s="1"/>
  <c r="CV24" s="1"/>
  <c r="CV26" s="1"/>
  <c r="CV28" s="1"/>
  <c r="CV30" s="1"/>
  <c r="CV32" s="1"/>
  <c r="CV34" s="1"/>
  <c r="CV36" s="1"/>
  <c r="DN10" i="77"/>
  <c r="DN12" s="1"/>
  <c r="DN14" s="1"/>
  <c r="DN16" s="1"/>
  <c r="DN18" s="1"/>
  <c r="DN20" s="1"/>
  <c r="DN22" s="1"/>
  <c r="DN24" s="1"/>
  <c r="DN26" s="1"/>
  <c r="DN28" s="1"/>
  <c r="DN30" s="1"/>
  <c r="DN32" s="1"/>
  <c r="DN34" s="1"/>
  <c r="DN36" s="1"/>
  <c r="CS10"/>
  <c r="CS12" s="1"/>
  <c r="CS14" s="1"/>
  <c r="CS16" s="1"/>
  <c r="CS18" s="1"/>
  <c r="CS20" s="1"/>
  <c r="CS22" s="1"/>
  <c r="CS24" s="1"/>
  <c r="CS26" s="1"/>
  <c r="CS28" s="1"/>
  <c r="CS30" s="1"/>
  <c r="CS32" s="1"/>
  <c r="CS34" s="1"/>
  <c r="CS36" s="1"/>
  <c r="DP10" i="79"/>
  <c r="DP12" s="1"/>
  <c r="DP14" s="1"/>
  <c r="DP16" s="1"/>
  <c r="DP18" s="1"/>
  <c r="DP20" s="1"/>
  <c r="DP22" s="1"/>
  <c r="DP24" s="1"/>
  <c r="DP26" s="1"/>
  <c r="DP28" s="1"/>
  <c r="DP30" s="1"/>
  <c r="DP32" s="1"/>
  <c r="DP34" s="1"/>
  <c r="DP36" s="1"/>
  <c r="CP10" i="81"/>
  <c r="CP12" s="1"/>
  <c r="CP14" s="1"/>
  <c r="CP16" s="1"/>
  <c r="CP18" s="1"/>
  <c r="CP20" s="1"/>
  <c r="CP22" s="1"/>
  <c r="CP24" s="1"/>
  <c r="CP26" s="1"/>
  <c r="CP28" s="1"/>
  <c r="CP30" s="1"/>
  <c r="CP32" s="1"/>
  <c r="CP34" s="1"/>
  <c r="CP36" s="1"/>
  <c r="DL10" i="75"/>
  <c r="DL12" s="1"/>
  <c r="DL14" s="1"/>
  <c r="DL16" s="1"/>
  <c r="DL18" s="1"/>
  <c r="DL20" s="1"/>
  <c r="DL22" s="1"/>
  <c r="DL24" s="1"/>
  <c r="DL26" s="1"/>
  <c r="DL28" s="1"/>
  <c r="DL30" s="1"/>
  <c r="DL32" s="1"/>
  <c r="DL34" s="1"/>
  <c r="DL36" s="1"/>
  <c r="CW10" i="78"/>
  <c r="CW12" s="1"/>
  <c r="CW14" s="1"/>
  <c r="CW16" s="1"/>
  <c r="CW18" s="1"/>
  <c r="CW20" s="1"/>
  <c r="CW22" s="1"/>
  <c r="CW24" s="1"/>
  <c r="CW26" s="1"/>
  <c r="CW28" s="1"/>
  <c r="CW30" s="1"/>
  <c r="CW32" s="1"/>
  <c r="CW34" s="1"/>
  <c r="CW36" s="1"/>
  <c r="DF10" i="71"/>
  <c r="DF12" s="1"/>
  <c r="DF14" s="1"/>
  <c r="DF16" s="1"/>
  <c r="DF18" s="1"/>
  <c r="DF20" s="1"/>
  <c r="DF22" s="1"/>
  <c r="DF24" s="1"/>
  <c r="DF26" s="1"/>
  <c r="DF28" s="1"/>
  <c r="DF30" s="1"/>
  <c r="DF32" s="1"/>
  <c r="DF34" s="1"/>
  <c r="DF36" s="1"/>
  <c r="CR10" i="72"/>
  <c r="CR12" s="1"/>
  <c r="CR14" s="1"/>
  <c r="CR16" s="1"/>
  <c r="CR18" s="1"/>
  <c r="CR20" s="1"/>
  <c r="CR22" s="1"/>
  <c r="CR24" s="1"/>
  <c r="CR26" s="1"/>
  <c r="CR28" s="1"/>
  <c r="CR30" s="1"/>
  <c r="CR32" s="1"/>
  <c r="CR34" s="1"/>
  <c r="CR36" s="1"/>
  <c r="DO10" i="74"/>
  <c r="DO12" s="1"/>
  <c r="DO14" s="1"/>
  <c r="DO16" s="1"/>
  <c r="DO18" s="1"/>
  <c r="DO20" s="1"/>
  <c r="DO22" s="1"/>
  <c r="DO24" s="1"/>
  <c r="DO26" s="1"/>
  <c r="DO28" s="1"/>
  <c r="DO30" s="1"/>
  <c r="DO32" s="1"/>
  <c r="DO34" s="1"/>
  <c r="DO36" s="1"/>
  <c r="DA10"/>
  <c r="DA12" s="1"/>
  <c r="DA14" s="1"/>
  <c r="DA16" s="1"/>
  <c r="DA18" s="1"/>
  <c r="DA20" s="1"/>
  <c r="DA22" s="1"/>
  <c r="DA24" s="1"/>
  <c r="DA26" s="1"/>
  <c r="DA28" s="1"/>
  <c r="DA30" s="1"/>
  <c r="DA32" s="1"/>
  <c r="DA34" s="1"/>
  <c r="DA36" s="1"/>
  <c r="DC10" i="76"/>
  <c r="DC12" s="1"/>
  <c r="DC14" s="1"/>
  <c r="DC16" s="1"/>
  <c r="DC18" s="1"/>
  <c r="DC20" s="1"/>
  <c r="DC22" s="1"/>
  <c r="DC24" s="1"/>
  <c r="DC26" s="1"/>
  <c r="DC28" s="1"/>
  <c r="DC30" s="1"/>
  <c r="DC32" s="1"/>
  <c r="DC34" s="1"/>
  <c r="DC36" s="1"/>
  <c r="DG10" i="77"/>
  <c r="DG12" s="1"/>
  <c r="DG14" s="1"/>
  <c r="DG16" s="1"/>
  <c r="DG18" s="1"/>
  <c r="DG20" s="1"/>
  <c r="DG22" s="1"/>
  <c r="DG24" s="1"/>
  <c r="DG26" s="1"/>
  <c r="DG28" s="1"/>
  <c r="DG30" s="1"/>
  <c r="DG32" s="1"/>
  <c r="DG34" s="1"/>
  <c r="DG36" s="1"/>
  <c r="DB10" i="79"/>
  <c r="DB12" s="1"/>
  <c r="DB14" s="1"/>
  <c r="DB16" s="1"/>
  <c r="DB18" s="1"/>
  <c r="DB20" s="1"/>
  <c r="DB22" s="1"/>
  <c r="DB24" s="1"/>
  <c r="DB26" s="1"/>
  <c r="DB28" s="1"/>
  <c r="DB30" s="1"/>
  <c r="DB32" s="1"/>
  <c r="DB34" s="1"/>
  <c r="DB36" s="1"/>
  <c r="CN10"/>
  <c r="CN12" s="1"/>
  <c r="CN14" s="1"/>
  <c r="CN16" s="1"/>
  <c r="CN18" s="1"/>
  <c r="CN20" s="1"/>
  <c r="CN22" s="1"/>
  <c r="CN24" s="1"/>
  <c r="CN26" s="1"/>
  <c r="CN28" s="1"/>
  <c r="CN30" s="1"/>
  <c r="CN32" s="1"/>
  <c r="CN34" s="1"/>
  <c r="CN36" s="1"/>
  <c r="DK10" i="81"/>
  <c r="DK12" s="1"/>
  <c r="DK14" s="1"/>
  <c r="DK16" s="1"/>
  <c r="DK18" s="1"/>
  <c r="DK20" s="1"/>
  <c r="DK22" s="1"/>
  <c r="DK24" s="1"/>
  <c r="DK26" s="1"/>
  <c r="DK28" s="1"/>
  <c r="DK30" s="1"/>
  <c r="DK32" s="1"/>
  <c r="DK34" s="1"/>
  <c r="DK36" s="1"/>
  <c r="CQ10" i="75"/>
  <c r="CQ12" s="1"/>
  <c r="CQ14" s="1"/>
  <c r="CQ16" s="1"/>
  <c r="CQ18" s="1"/>
  <c r="CQ20" s="1"/>
  <c r="CQ22" s="1"/>
  <c r="CQ24" s="1"/>
  <c r="CQ26" s="1"/>
  <c r="CQ28" s="1"/>
  <c r="CQ30" s="1"/>
  <c r="CQ32" s="1"/>
  <c r="CQ34" s="1"/>
  <c r="CQ36" s="1"/>
  <c r="DK10" i="78"/>
  <c r="DK12" s="1"/>
  <c r="DK14" s="1"/>
  <c r="DK16" s="1"/>
  <c r="DK18" s="1"/>
  <c r="DK20" s="1"/>
  <c r="DK22" s="1"/>
  <c r="DK24" s="1"/>
  <c r="DK26" s="1"/>
  <c r="DK28" s="1"/>
  <c r="DK30" s="1"/>
  <c r="DK32" s="1"/>
  <c r="DK34" s="1"/>
  <c r="DK36" s="1"/>
  <c r="DM10" i="71"/>
  <c r="DM12" s="1"/>
  <c r="DM14" s="1"/>
  <c r="DM16" s="1"/>
  <c r="DM18" s="1"/>
  <c r="DM20" s="1"/>
  <c r="DM22" s="1"/>
  <c r="DM24" s="1"/>
  <c r="DM26" s="1"/>
  <c r="DM28" s="1"/>
  <c r="DM30" s="1"/>
  <c r="DM32" s="1"/>
  <c r="DM34" s="1"/>
  <c r="DM36" s="1"/>
  <c r="DM10" i="72"/>
  <c r="DM12" s="1"/>
  <c r="DM14" s="1"/>
  <c r="DM16" s="1"/>
  <c r="DM18" s="1"/>
  <c r="DM20" s="1"/>
  <c r="DM22" s="1"/>
  <c r="DM24" s="1"/>
  <c r="DM26" s="1"/>
  <c r="DM28" s="1"/>
  <c r="DM30" s="1"/>
  <c r="DM32" s="1"/>
  <c r="DM34" s="1"/>
  <c r="DM36" s="1"/>
  <c r="DH10" i="74"/>
  <c r="DH12" s="1"/>
  <c r="DH14" s="1"/>
  <c r="DH16" s="1"/>
  <c r="DH18" s="1"/>
  <c r="DH20" s="1"/>
  <c r="DH22" s="1"/>
  <c r="DH24" s="1"/>
  <c r="DH26" s="1"/>
  <c r="DH28" s="1"/>
  <c r="DH30" s="1"/>
  <c r="DH32" s="1"/>
  <c r="DH34" s="1"/>
  <c r="DH36" s="1"/>
  <c r="CO10" i="76"/>
  <c r="CO12" s="1"/>
  <c r="CO14" s="1"/>
  <c r="CO16" s="1"/>
  <c r="CO18" s="1"/>
  <c r="CO20" s="1"/>
  <c r="CO22" s="1"/>
  <c r="CO24" s="1"/>
  <c r="CO26" s="1"/>
  <c r="CO28" s="1"/>
  <c r="CO30" s="1"/>
  <c r="CO32" s="1"/>
  <c r="CO34" s="1"/>
  <c r="CO36" s="1"/>
  <c r="CZ10" i="77"/>
  <c r="CZ12" s="1"/>
  <c r="CZ14" s="1"/>
  <c r="CZ16" s="1"/>
  <c r="CZ18" s="1"/>
  <c r="CZ20" s="1"/>
  <c r="CZ22" s="1"/>
  <c r="CZ24" s="1"/>
  <c r="CZ26" s="1"/>
  <c r="CZ28" s="1"/>
  <c r="CZ30" s="1"/>
  <c r="CZ32" s="1"/>
  <c r="CZ34" s="1"/>
  <c r="CZ36" s="1"/>
  <c r="DI10" i="79"/>
  <c r="DI12" s="1"/>
  <c r="DI14" s="1"/>
  <c r="DI16" s="1"/>
  <c r="DI18" s="1"/>
  <c r="DI20" s="1"/>
  <c r="DI22" s="1"/>
  <c r="DI24" s="1"/>
  <c r="DI26" s="1"/>
  <c r="DI28" s="1"/>
  <c r="DI30" s="1"/>
  <c r="DI32" s="1"/>
  <c r="DI34" s="1"/>
  <c r="DI36" s="1"/>
  <c r="CW10" i="81"/>
  <c r="CW12" s="1"/>
  <c r="CW14" s="1"/>
  <c r="CW16" s="1"/>
  <c r="CW18" s="1"/>
  <c r="CW20" s="1"/>
  <c r="CW22" s="1"/>
  <c r="CW24" s="1"/>
  <c r="CW26" s="1"/>
  <c r="CW28" s="1"/>
  <c r="CW30" s="1"/>
  <c r="CW32" s="1"/>
  <c r="CW34" s="1"/>
  <c r="CW36" s="1"/>
  <c r="CX10" i="75"/>
  <c r="CX12" s="1"/>
  <c r="CX14" s="1"/>
  <c r="CX16" s="1"/>
  <c r="CX18" s="1"/>
  <c r="CX20" s="1"/>
  <c r="CX22" s="1"/>
  <c r="CX24" s="1"/>
  <c r="CX26" s="1"/>
  <c r="CX28" s="1"/>
  <c r="CX30" s="1"/>
  <c r="CX32" s="1"/>
  <c r="CX34" s="1"/>
  <c r="CX36" s="1"/>
  <c r="CP10" i="78"/>
  <c r="CP12" s="1"/>
  <c r="CP14" s="1"/>
  <c r="CP16" s="1"/>
  <c r="CP18" s="1"/>
  <c r="CP20" s="1"/>
  <c r="CP22" s="1"/>
  <c r="CP24" s="1"/>
  <c r="CP26" s="1"/>
  <c r="CP28" s="1"/>
  <c r="CP30" s="1"/>
  <c r="CP32" s="1"/>
  <c r="CP34" s="1"/>
  <c r="CP36" s="1"/>
  <c r="CO10" i="73"/>
  <c r="CO12" s="1"/>
  <c r="CO14" s="1"/>
  <c r="CO16" s="1"/>
  <c r="CO18" s="1"/>
  <c r="CO20" s="1"/>
  <c r="CO22" s="1"/>
  <c r="CO24" s="1"/>
  <c r="CO26" s="1"/>
  <c r="CO28" s="1"/>
  <c r="CO30" s="1"/>
  <c r="CO32" s="1"/>
  <c r="CO34" s="1"/>
  <c r="CO36" s="1"/>
  <c r="CV10"/>
  <c r="CV12" s="1"/>
  <c r="CV14" s="1"/>
  <c r="CV16" s="1"/>
  <c r="CV18" s="1"/>
  <c r="CV20" s="1"/>
  <c r="CV22" s="1"/>
  <c r="CV24" s="1"/>
  <c r="CV26" s="1"/>
  <c r="CV28" s="1"/>
  <c r="CV30" s="1"/>
  <c r="CV32" s="1"/>
  <c r="CV34" s="1"/>
  <c r="CV36" s="1"/>
  <c r="DJ10"/>
  <c r="DJ12" s="1"/>
  <c r="DJ14" s="1"/>
  <c r="DJ16" s="1"/>
  <c r="DJ18" s="1"/>
  <c r="DJ20" s="1"/>
  <c r="DJ22" s="1"/>
  <c r="DJ24" s="1"/>
  <c r="DJ26" s="1"/>
  <c r="DJ28" s="1"/>
  <c r="DJ30" s="1"/>
  <c r="DJ32" s="1"/>
  <c r="DJ34" s="1"/>
  <c r="DJ36" s="1"/>
  <c r="DC10"/>
  <c r="DC12" s="1"/>
  <c r="DC14" s="1"/>
  <c r="DC16" s="1"/>
  <c r="DC18" s="1"/>
  <c r="DC20" s="1"/>
  <c r="DC22" s="1"/>
  <c r="DC24" s="1"/>
  <c r="DC26" s="1"/>
  <c r="DC28" s="1"/>
  <c r="DC30" s="1"/>
  <c r="DC32" s="1"/>
  <c r="DC34" s="1"/>
  <c r="DC36" s="1"/>
  <c r="CX10" i="71"/>
  <c r="CX12" s="1"/>
  <c r="CX14" s="1"/>
  <c r="CX16" s="1"/>
  <c r="CX18" s="1"/>
  <c r="CX20" s="1"/>
  <c r="CX22" s="1"/>
  <c r="CX24" s="1"/>
  <c r="CX26" s="1"/>
  <c r="CX28" s="1"/>
  <c r="CX30" s="1"/>
  <c r="CX32" s="1"/>
  <c r="CX34" s="1"/>
  <c r="CX36" s="1"/>
  <c r="CL10"/>
  <c r="DD10" i="72"/>
  <c r="DD12" s="1"/>
  <c r="DD14" s="1"/>
  <c r="DD16" s="1"/>
  <c r="DD18" s="1"/>
  <c r="DD20" s="1"/>
  <c r="DD22" s="1"/>
  <c r="DD24" s="1"/>
  <c r="DD26" s="1"/>
  <c r="DD28" s="1"/>
  <c r="DD30" s="1"/>
  <c r="DD32" s="1"/>
  <c r="DD34" s="1"/>
  <c r="DD36" s="1"/>
  <c r="DG10"/>
  <c r="DG12" s="1"/>
  <c r="DG14" s="1"/>
  <c r="DG16" s="1"/>
  <c r="DG18" s="1"/>
  <c r="DG20" s="1"/>
  <c r="DG22" s="1"/>
  <c r="DG24" s="1"/>
  <c r="DG26" s="1"/>
  <c r="DG28" s="1"/>
  <c r="DG30" s="1"/>
  <c r="DG32" s="1"/>
  <c r="DG34" s="1"/>
  <c r="DG36" s="1"/>
  <c r="CN10"/>
  <c r="CN12" s="1"/>
  <c r="CN14" s="1"/>
  <c r="CN16" s="1"/>
  <c r="CN18" s="1"/>
  <c r="CN20" s="1"/>
  <c r="CN22" s="1"/>
  <c r="CN24" s="1"/>
  <c r="CN26" s="1"/>
  <c r="CN28" s="1"/>
  <c r="CN30" s="1"/>
  <c r="CN32" s="1"/>
  <c r="CN34" s="1"/>
  <c r="CN36" s="1"/>
  <c r="DP10"/>
  <c r="DP12" s="1"/>
  <c r="DP14" s="1"/>
  <c r="DP16" s="1"/>
  <c r="DP18" s="1"/>
  <c r="DP20" s="1"/>
  <c r="DP22" s="1"/>
  <c r="DP24" s="1"/>
  <c r="DP26" s="1"/>
  <c r="DP28" s="1"/>
  <c r="DP30" s="1"/>
  <c r="DP32" s="1"/>
  <c r="DP34" s="1"/>
  <c r="DP36" s="1"/>
  <c r="CX10" i="74"/>
  <c r="CX12" s="1"/>
  <c r="CX14" s="1"/>
  <c r="CX16" s="1"/>
  <c r="CX18" s="1"/>
  <c r="CX20" s="1"/>
  <c r="CX22" s="1"/>
  <c r="CX24" s="1"/>
  <c r="CX26" s="1"/>
  <c r="CX28" s="1"/>
  <c r="CX30" s="1"/>
  <c r="CX32" s="1"/>
  <c r="CX34" s="1"/>
  <c r="CX36" s="1"/>
  <c r="CV10"/>
  <c r="CV12" s="1"/>
  <c r="CV14" s="1"/>
  <c r="CV16" s="1"/>
  <c r="CV18" s="1"/>
  <c r="CV20" s="1"/>
  <c r="CV22" s="1"/>
  <c r="CV24" s="1"/>
  <c r="CV26" s="1"/>
  <c r="CV28" s="1"/>
  <c r="CV30" s="1"/>
  <c r="CV32" s="1"/>
  <c r="CV34" s="1"/>
  <c r="CV36" s="1"/>
  <c r="DD10"/>
  <c r="DD12" s="1"/>
  <c r="DD14" s="1"/>
  <c r="DD16" s="1"/>
  <c r="DD18" s="1"/>
  <c r="DD20" s="1"/>
  <c r="DD22" s="1"/>
  <c r="DD24" s="1"/>
  <c r="DD26" s="1"/>
  <c r="DD28" s="1"/>
  <c r="DD30" s="1"/>
  <c r="DD32" s="1"/>
  <c r="DD34" s="1"/>
  <c r="DD36" s="1"/>
  <c r="DI10" i="76"/>
  <c r="DI12" s="1"/>
  <c r="DI14" s="1"/>
  <c r="DI16" s="1"/>
  <c r="DI18" s="1"/>
  <c r="DI20" s="1"/>
  <c r="DI22" s="1"/>
  <c r="DI24" s="1"/>
  <c r="DI26" s="1"/>
  <c r="DI28" s="1"/>
  <c r="DI30" s="1"/>
  <c r="DI32" s="1"/>
  <c r="DI34" s="1"/>
  <c r="DI36" s="1"/>
  <c r="CT10"/>
  <c r="CT12" s="1"/>
  <c r="CT14" s="1"/>
  <c r="CT16" s="1"/>
  <c r="CT18" s="1"/>
  <c r="CT20" s="1"/>
  <c r="CT22" s="1"/>
  <c r="CT24" s="1"/>
  <c r="CT26" s="1"/>
  <c r="CT28" s="1"/>
  <c r="CT30" s="1"/>
  <c r="CT32" s="1"/>
  <c r="CT34" s="1"/>
  <c r="CT36" s="1"/>
  <c r="CW10"/>
  <c r="CW12" s="1"/>
  <c r="CW14" s="1"/>
  <c r="CW16" s="1"/>
  <c r="CW18" s="1"/>
  <c r="CW20" s="1"/>
  <c r="CW22" s="1"/>
  <c r="CW24" s="1"/>
  <c r="CW26" s="1"/>
  <c r="CW28" s="1"/>
  <c r="CW30" s="1"/>
  <c r="CW32" s="1"/>
  <c r="CW34" s="1"/>
  <c r="CW36" s="1"/>
  <c r="CU10" i="77"/>
  <c r="CU12" s="1"/>
  <c r="CU14" s="1"/>
  <c r="CU16" s="1"/>
  <c r="CU18" s="1"/>
  <c r="CU20" s="1"/>
  <c r="CU22" s="1"/>
  <c r="CU24" s="1"/>
  <c r="CU26" s="1"/>
  <c r="CU28" s="1"/>
  <c r="CU30" s="1"/>
  <c r="CU32" s="1"/>
  <c r="CU34" s="1"/>
  <c r="CU36" s="1"/>
  <c r="DA10"/>
  <c r="DA12" s="1"/>
  <c r="DA14" s="1"/>
  <c r="DA16" s="1"/>
  <c r="DA18" s="1"/>
  <c r="DA20" s="1"/>
  <c r="DA22" s="1"/>
  <c r="DA24" s="1"/>
  <c r="DA26" s="1"/>
  <c r="DA28" s="1"/>
  <c r="DA30" s="1"/>
  <c r="DA32" s="1"/>
  <c r="DA34" s="1"/>
  <c r="DA36" s="1"/>
  <c r="DK10"/>
  <c r="DK12" s="1"/>
  <c r="DK14" s="1"/>
  <c r="DK16" s="1"/>
  <c r="DK18" s="1"/>
  <c r="DK20" s="1"/>
  <c r="DK22" s="1"/>
  <c r="DK24" s="1"/>
  <c r="DK26" s="1"/>
  <c r="DK28" s="1"/>
  <c r="DK30" s="1"/>
  <c r="DK32" s="1"/>
  <c r="DK34" s="1"/>
  <c r="DK36" s="1"/>
  <c r="DO10" i="79"/>
  <c r="DO12" s="1"/>
  <c r="DO14" s="1"/>
  <c r="DO16" s="1"/>
  <c r="DO18" s="1"/>
  <c r="DO20" s="1"/>
  <c r="DO22" s="1"/>
  <c r="DO24" s="1"/>
  <c r="DO26" s="1"/>
  <c r="DO28" s="1"/>
  <c r="DO30" s="1"/>
  <c r="DO32" s="1"/>
  <c r="DO34" s="1"/>
  <c r="DO36" s="1"/>
  <c r="CS10"/>
  <c r="CS12" s="1"/>
  <c r="CS14" s="1"/>
  <c r="CS16" s="1"/>
  <c r="CS18" s="1"/>
  <c r="CS20" s="1"/>
  <c r="CS22" s="1"/>
  <c r="CS24" s="1"/>
  <c r="CS26" s="1"/>
  <c r="CS28" s="1"/>
  <c r="CS30" s="1"/>
  <c r="CS32" s="1"/>
  <c r="CS34" s="1"/>
  <c r="CS36" s="1"/>
  <c r="DD10"/>
  <c r="DD12" s="1"/>
  <c r="DD14" s="1"/>
  <c r="DD16" s="1"/>
  <c r="DD18" s="1"/>
  <c r="DD20" s="1"/>
  <c r="DD22" s="1"/>
  <c r="DD24" s="1"/>
  <c r="DD26" s="1"/>
  <c r="DD28" s="1"/>
  <c r="DD30" s="1"/>
  <c r="DD32" s="1"/>
  <c r="DD34" s="1"/>
  <c r="DD36" s="1"/>
  <c r="DP10" i="81"/>
  <c r="DP12" s="1"/>
  <c r="DP14" s="1"/>
  <c r="DP16" s="1"/>
  <c r="DP18" s="1"/>
  <c r="DP20" s="1"/>
  <c r="DP22" s="1"/>
  <c r="DP24" s="1"/>
  <c r="DP26" s="1"/>
  <c r="DP28" s="1"/>
  <c r="DP30" s="1"/>
  <c r="DP32" s="1"/>
  <c r="DP34" s="1"/>
  <c r="DP36" s="1"/>
  <c r="CO10"/>
  <c r="CO12" s="1"/>
  <c r="CO14" s="1"/>
  <c r="CO16" s="1"/>
  <c r="CO18" s="1"/>
  <c r="CO20" s="1"/>
  <c r="CO22" s="1"/>
  <c r="CO24" s="1"/>
  <c r="CO26" s="1"/>
  <c r="CO28" s="1"/>
  <c r="CO30" s="1"/>
  <c r="CO32" s="1"/>
  <c r="CO34" s="1"/>
  <c r="CO36" s="1"/>
  <c r="CR10"/>
  <c r="CR12" s="1"/>
  <c r="CR14" s="1"/>
  <c r="CR16" s="1"/>
  <c r="CR18" s="1"/>
  <c r="CR20" s="1"/>
  <c r="CR22" s="1"/>
  <c r="CR24" s="1"/>
  <c r="CR26" s="1"/>
  <c r="CR28" s="1"/>
  <c r="CR30" s="1"/>
  <c r="CR32" s="1"/>
  <c r="CR34" s="1"/>
  <c r="CR36" s="1"/>
  <c r="CR10" i="79"/>
  <c r="CR12" s="1"/>
  <c r="CR14" s="1"/>
  <c r="CR16" s="1"/>
  <c r="CR18" s="1"/>
  <c r="CR20" s="1"/>
  <c r="CR22" s="1"/>
  <c r="CR24" s="1"/>
  <c r="CR26" s="1"/>
  <c r="CR28" s="1"/>
  <c r="CR30" s="1"/>
  <c r="CR32" s="1"/>
  <c r="CR34" s="1"/>
  <c r="CR36" s="1"/>
  <c r="CR10" i="76"/>
  <c r="CR12" s="1"/>
  <c r="CR14" s="1"/>
  <c r="CR16" s="1"/>
  <c r="CR18" s="1"/>
  <c r="CR20" s="1"/>
  <c r="CR22" s="1"/>
  <c r="CR24" s="1"/>
  <c r="CR26" s="1"/>
  <c r="CR28" s="1"/>
  <c r="CR30" s="1"/>
  <c r="CR32" s="1"/>
  <c r="CR34" s="1"/>
  <c r="CR36" s="1"/>
  <c r="CS10" i="73"/>
  <c r="CS12" s="1"/>
  <c r="CS14" s="1"/>
  <c r="CS16" s="1"/>
  <c r="CS18" s="1"/>
  <c r="CS20" s="1"/>
  <c r="CS22" s="1"/>
  <c r="CS24" s="1"/>
  <c r="CS26" s="1"/>
  <c r="CS28" s="1"/>
  <c r="CS30" s="1"/>
  <c r="CS32" s="1"/>
  <c r="CS34" s="1"/>
  <c r="CS36" s="1"/>
  <c r="DL10"/>
  <c r="DL12" s="1"/>
  <c r="DL14" s="1"/>
  <c r="DL16" s="1"/>
  <c r="DL18" s="1"/>
  <c r="DL20" s="1"/>
  <c r="DL22" s="1"/>
  <c r="DL24" s="1"/>
  <c r="DL26" s="1"/>
  <c r="DL28" s="1"/>
  <c r="DL30" s="1"/>
  <c r="DL32" s="1"/>
  <c r="DL34" s="1"/>
  <c r="DL36" s="1"/>
  <c r="CP10"/>
  <c r="CP12" s="1"/>
  <c r="CP14" s="1"/>
  <c r="CP16" s="1"/>
  <c r="CP18" s="1"/>
  <c r="CP20" s="1"/>
  <c r="CP22" s="1"/>
  <c r="CP24" s="1"/>
  <c r="CP26" s="1"/>
  <c r="CP28" s="1"/>
  <c r="CP30" s="1"/>
  <c r="CP32" s="1"/>
  <c r="CP34" s="1"/>
  <c r="CP36" s="1"/>
  <c r="DN10" i="75"/>
  <c r="DN12" s="1"/>
  <c r="DN14" s="1"/>
  <c r="DN16" s="1"/>
  <c r="DN18" s="1"/>
  <c r="DN20" s="1"/>
  <c r="DN22" s="1"/>
  <c r="DN24" s="1"/>
  <c r="DN26" s="1"/>
  <c r="DN28" s="1"/>
  <c r="DN30" s="1"/>
  <c r="DN32" s="1"/>
  <c r="DN34" s="1"/>
  <c r="DN36" s="1"/>
  <c r="CN10"/>
  <c r="CN12" s="1"/>
  <c r="CN14" s="1"/>
  <c r="CN16" s="1"/>
  <c r="CN18" s="1"/>
  <c r="CN20" s="1"/>
  <c r="CN22" s="1"/>
  <c r="CN24" s="1"/>
  <c r="CN26" s="1"/>
  <c r="CN28" s="1"/>
  <c r="CN30" s="1"/>
  <c r="CN32" s="1"/>
  <c r="CN34" s="1"/>
  <c r="CN36" s="1"/>
  <c r="DD10"/>
  <c r="DD12" s="1"/>
  <c r="DD14" s="1"/>
  <c r="DD16" s="1"/>
  <c r="DD18" s="1"/>
  <c r="DD20" s="1"/>
  <c r="DD22" s="1"/>
  <c r="DD24" s="1"/>
  <c r="DD26" s="1"/>
  <c r="DD28" s="1"/>
  <c r="DD30" s="1"/>
  <c r="DD32" s="1"/>
  <c r="DD34" s="1"/>
  <c r="DD36" s="1"/>
  <c r="DE10" i="78"/>
  <c r="DE12" s="1"/>
  <c r="DE14" s="1"/>
  <c r="DE16" s="1"/>
  <c r="DE18" s="1"/>
  <c r="DE20" s="1"/>
  <c r="DE22" s="1"/>
  <c r="DE24" s="1"/>
  <c r="DE26" s="1"/>
  <c r="DE28" s="1"/>
  <c r="DE30" s="1"/>
  <c r="DE32" s="1"/>
  <c r="DE34" s="1"/>
  <c r="DE36" s="1"/>
  <c r="CU10"/>
  <c r="CU12" s="1"/>
  <c r="CU14" s="1"/>
  <c r="CU16" s="1"/>
  <c r="CU18" s="1"/>
  <c r="CU20" s="1"/>
  <c r="CU22" s="1"/>
  <c r="CU24" s="1"/>
  <c r="CU26" s="1"/>
  <c r="CU28" s="1"/>
  <c r="CU30" s="1"/>
  <c r="CU32" s="1"/>
  <c r="CU34" s="1"/>
  <c r="CU36" s="1"/>
  <c r="DG10" i="80"/>
  <c r="DG12" s="1"/>
  <c r="DG14" s="1"/>
  <c r="DG16" s="1"/>
  <c r="DG18" s="1"/>
  <c r="DG20" s="1"/>
  <c r="DG22" s="1"/>
  <c r="DG24" s="1"/>
  <c r="DG26" s="1"/>
  <c r="DG28" s="1"/>
  <c r="DG30" s="1"/>
  <c r="DG32" s="1"/>
  <c r="DG34" s="1"/>
  <c r="DG36" s="1"/>
  <c r="DJ10"/>
  <c r="DJ12" s="1"/>
  <c r="DJ14" s="1"/>
  <c r="DJ16" s="1"/>
  <c r="DJ18" s="1"/>
  <c r="DJ20" s="1"/>
  <c r="DJ22" s="1"/>
  <c r="DJ24" s="1"/>
  <c r="DJ26" s="1"/>
  <c r="DJ28" s="1"/>
  <c r="DJ30" s="1"/>
  <c r="DJ32" s="1"/>
  <c r="DJ34" s="1"/>
  <c r="DJ36" s="1"/>
  <c r="CT10"/>
  <c r="CT12" s="1"/>
  <c r="CT14" s="1"/>
  <c r="CT16" s="1"/>
  <c r="CT18" s="1"/>
  <c r="CT20" s="1"/>
  <c r="CT22" s="1"/>
  <c r="CT24" s="1"/>
  <c r="CT26" s="1"/>
  <c r="CT28" s="1"/>
  <c r="CT30" s="1"/>
  <c r="CT32" s="1"/>
  <c r="CT34" s="1"/>
  <c r="CT36" s="1"/>
  <c r="DB10"/>
  <c r="DB12" s="1"/>
  <c r="DB14" s="1"/>
  <c r="DB16" s="1"/>
  <c r="DB18" s="1"/>
  <c r="DB20" s="1"/>
  <c r="DB22" s="1"/>
  <c r="DB24" s="1"/>
  <c r="DB26" s="1"/>
  <c r="DB28" s="1"/>
  <c r="DB30" s="1"/>
  <c r="DB32" s="1"/>
  <c r="DB34" s="1"/>
  <c r="DB36" s="1"/>
  <c r="CR10" i="73"/>
  <c r="CR12" s="1"/>
  <c r="CR14" s="1"/>
  <c r="CR16" s="1"/>
  <c r="CR18" s="1"/>
  <c r="CR20" s="1"/>
  <c r="CR22" s="1"/>
  <c r="CR24" s="1"/>
  <c r="CR26" s="1"/>
  <c r="CR28" s="1"/>
  <c r="CR30" s="1"/>
  <c r="CR32" s="1"/>
  <c r="CR34" s="1"/>
  <c r="CR36" s="1"/>
  <c r="CQ10" i="71"/>
  <c r="CQ12" s="1"/>
  <c r="CQ14" s="1"/>
  <c r="CQ16" s="1"/>
  <c r="CQ18" s="1"/>
  <c r="CQ20" s="1"/>
  <c r="CQ22" s="1"/>
  <c r="CQ24" s="1"/>
  <c r="CQ26" s="1"/>
  <c r="CQ28" s="1"/>
  <c r="CQ30" s="1"/>
  <c r="CQ32" s="1"/>
  <c r="CQ34" s="1"/>
  <c r="CQ36" s="1"/>
  <c r="DN10" i="72"/>
  <c r="DN12" s="1"/>
  <c r="DN14" s="1"/>
  <c r="DN16" s="1"/>
  <c r="DN18" s="1"/>
  <c r="DN20" s="1"/>
  <c r="DN22" s="1"/>
  <c r="DN24" s="1"/>
  <c r="DN26" s="1"/>
  <c r="DN28" s="1"/>
  <c r="DN30" s="1"/>
  <c r="DN32" s="1"/>
  <c r="DN34" s="1"/>
  <c r="DN36" s="1"/>
  <c r="DI10"/>
  <c r="DI12" s="1"/>
  <c r="DI14" s="1"/>
  <c r="DI16" s="1"/>
  <c r="DI18" s="1"/>
  <c r="DI20" s="1"/>
  <c r="DI22" s="1"/>
  <c r="DI24" s="1"/>
  <c r="DI26" s="1"/>
  <c r="DI28" s="1"/>
  <c r="DI30" s="1"/>
  <c r="DI32" s="1"/>
  <c r="DI34" s="1"/>
  <c r="DI36" s="1"/>
  <c r="CN10" i="71"/>
  <c r="CN12" s="1"/>
  <c r="CN14" s="1"/>
  <c r="CN16" s="1"/>
  <c r="CN18" s="1"/>
  <c r="CN20" s="1"/>
  <c r="CN22" s="1"/>
  <c r="CN24" s="1"/>
  <c r="CN26" s="1"/>
  <c r="CN28" s="1"/>
  <c r="CN30" s="1"/>
  <c r="CN32" s="1"/>
  <c r="CN34" s="1"/>
  <c r="CN36" s="1"/>
  <c r="CU10" i="74"/>
  <c r="CU12" s="1"/>
  <c r="CU14" s="1"/>
  <c r="CU16" s="1"/>
  <c r="CU18" s="1"/>
  <c r="CU20" s="1"/>
  <c r="CU22" s="1"/>
  <c r="CU24" s="1"/>
  <c r="CU26" s="1"/>
  <c r="CU28" s="1"/>
  <c r="CU30" s="1"/>
  <c r="CU32" s="1"/>
  <c r="CU34" s="1"/>
  <c r="CU36" s="1"/>
  <c r="CO10"/>
  <c r="CO12" s="1"/>
  <c r="CO14" s="1"/>
  <c r="CO16" s="1"/>
  <c r="CO18" s="1"/>
  <c r="CO20" s="1"/>
  <c r="CO22" s="1"/>
  <c r="CO24" s="1"/>
  <c r="CO26" s="1"/>
  <c r="CO28" s="1"/>
  <c r="CO30" s="1"/>
  <c r="CO32" s="1"/>
  <c r="CO34" s="1"/>
  <c r="CO36" s="1"/>
  <c r="DK10"/>
  <c r="DK12" s="1"/>
  <c r="DK14" s="1"/>
  <c r="DK16" s="1"/>
  <c r="DK18" s="1"/>
  <c r="DK20" s="1"/>
  <c r="DK22" s="1"/>
  <c r="DK24" s="1"/>
  <c r="DK26" s="1"/>
  <c r="DK28" s="1"/>
  <c r="DK30" s="1"/>
  <c r="DK32" s="1"/>
  <c r="DK34" s="1"/>
  <c r="DK36" s="1"/>
  <c r="DE10" i="76"/>
  <c r="DE12" s="1"/>
  <c r="DE14" s="1"/>
  <c r="DE16" s="1"/>
  <c r="DE18" s="1"/>
  <c r="DE20" s="1"/>
  <c r="DE22" s="1"/>
  <c r="DE24" s="1"/>
  <c r="DE26" s="1"/>
  <c r="DE28" s="1"/>
  <c r="DE30" s="1"/>
  <c r="DE32" s="1"/>
  <c r="DE34" s="1"/>
  <c r="DE36" s="1"/>
  <c r="DA10"/>
  <c r="DA12" s="1"/>
  <c r="DA14" s="1"/>
  <c r="DA16" s="1"/>
  <c r="DA18" s="1"/>
  <c r="DA20" s="1"/>
  <c r="DA22" s="1"/>
  <c r="DA24" s="1"/>
  <c r="DA26" s="1"/>
  <c r="DA28" s="1"/>
  <c r="DA30" s="1"/>
  <c r="DA32" s="1"/>
  <c r="DA34" s="1"/>
  <c r="DA36" s="1"/>
  <c r="DN10"/>
  <c r="DN12" s="1"/>
  <c r="DN14" s="1"/>
  <c r="DN16" s="1"/>
  <c r="DN18" s="1"/>
  <c r="DN20" s="1"/>
  <c r="DN22" s="1"/>
  <c r="DN24" s="1"/>
  <c r="DN26" s="1"/>
  <c r="DN28" s="1"/>
  <c r="DN30" s="1"/>
  <c r="DN32" s="1"/>
  <c r="DN34" s="1"/>
  <c r="DN36" s="1"/>
  <c r="CX10" i="77"/>
  <c r="CX12" s="1"/>
  <c r="CX14" s="1"/>
  <c r="CX16" s="1"/>
  <c r="CX18" s="1"/>
  <c r="CX20" s="1"/>
  <c r="CX22" s="1"/>
  <c r="CX24" s="1"/>
  <c r="CX26" s="1"/>
  <c r="CX28" s="1"/>
  <c r="CX30" s="1"/>
  <c r="CX32" s="1"/>
  <c r="CX34" s="1"/>
  <c r="CX36" s="1"/>
  <c r="DH10"/>
  <c r="DH12" s="1"/>
  <c r="DH14" s="1"/>
  <c r="DH16" s="1"/>
  <c r="DH18" s="1"/>
  <c r="DH20" s="1"/>
  <c r="DH22" s="1"/>
  <c r="DH24" s="1"/>
  <c r="DH26" s="1"/>
  <c r="DH28" s="1"/>
  <c r="DH30" s="1"/>
  <c r="DH32" s="1"/>
  <c r="DH34" s="1"/>
  <c r="DH36" s="1"/>
  <c r="CW10"/>
  <c r="CW12" s="1"/>
  <c r="CW14" s="1"/>
  <c r="CW16" s="1"/>
  <c r="CW18" s="1"/>
  <c r="CW20" s="1"/>
  <c r="CW22" s="1"/>
  <c r="CW24" s="1"/>
  <c r="CW26" s="1"/>
  <c r="CW28" s="1"/>
  <c r="CW30" s="1"/>
  <c r="CW32" s="1"/>
  <c r="CW34" s="1"/>
  <c r="CW36" s="1"/>
  <c r="CT10" i="79"/>
  <c r="CT12" s="1"/>
  <c r="CT14" s="1"/>
  <c r="CT16" s="1"/>
  <c r="CT18" s="1"/>
  <c r="CT20" s="1"/>
  <c r="CT22" s="1"/>
  <c r="CT24" s="1"/>
  <c r="CT26" s="1"/>
  <c r="CT28" s="1"/>
  <c r="CT30" s="1"/>
  <c r="CT32" s="1"/>
  <c r="CT34" s="1"/>
  <c r="CT36" s="1"/>
  <c r="DN10"/>
  <c r="DN12" s="1"/>
  <c r="DN14" s="1"/>
  <c r="DN16" s="1"/>
  <c r="DN18" s="1"/>
  <c r="DN20" s="1"/>
  <c r="DN22" s="1"/>
  <c r="DN24" s="1"/>
  <c r="DN26" s="1"/>
  <c r="DN28" s="1"/>
  <c r="DN30" s="1"/>
  <c r="DN32" s="1"/>
  <c r="DN34" s="1"/>
  <c r="DN36" s="1"/>
  <c r="CX10" i="81"/>
  <c r="CX12" s="1"/>
  <c r="CX14" s="1"/>
  <c r="CX16" s="1"/>
  <c r="CX18" s="1"/>
  <c r="CX20" s="1"/>
  <c r="CX22" s="1"/>
  <c r="CX24" s="1"/>
  <c r="CX26" s="1"/>
  <c r="CX28" s="1"/>
  <c r="CX30" s="1"/>
  <c r="CX32" s="1"/>
  <c r="CX34" s="1"/>
  <c r="CX36" s="1"/>
  <c r="DI10"/>
  <c r="DI12" s="1"/>
  <c r="DI14" s="1"/>
  <c r="DI16" s="1"/>
  <c r="DI18" s="1"/>
  <c r="DI20" s="1"/>
  <c r="DI22" s="1"/>
  <c r="DI24" s="1"/>
  <c r="DI26" s="1"/>
  <c r="DI28" s="1"/>
  <c r="DI30" s="1"/>
  <c r="DI32" s="1"/>
  <c r="DI34" s="1"/>
  <c r="DI36" s="1"/>
  <c r="DA10"/>
  <c r="DA12" s="1"/>
  <c r="DA14" s="1"/>
  <c r="DA16" s="1"/>
  <c r="DA18" s="1"/>
  <c r="DA20" s="1"/>
  <c r="DA22" s="1"/>
  <c r="DA24" s="1"/>
  <c r="DA26" s="1"/>
  <c r="DA28" s="1"/>
  <c r="DA30" s="1"/>
  <c r="DA32" s="1"/>
  <c r="DA34" s="1"/>
  <c r="DA36" s="1"/>
  <c r="CZ10"/>
  <c r="CZ12" s="1"/>
  <c r="CZ14" s="1"/>
  <c r="CZ16" s="1"/>
  <c r="CZ18" s="1"/>
  <c r="CZ20" s="1"/>
  <c r="CZ22" s="1"/>
  <c r="CZ24" s="1"/>
  <c r="CZ26" s="1"/>
  <c r="CZ28" s="1"/>
  <c r="CZ30" s="1"/>
  <c r="CZ32" s="1"/>
  <c r="CZ34" s="1"/>
  <c r="CZ36" s="1"/>
  <c r="DM10" i="79"/>
  <c r="DM12" s="1"/>
  <c r="DM14" s="1"/>
  <c r="DM16" s="1"/>
  <c r="DM18" s="1"/>
  <c r="DM20" s="1"/>
  <c r="DM22" s="1"/>
  <c r="DM24" s="1"/>
  <c r="DM26" s="1"/>
  <c r="DM28" s="1"/>
  <c r="DM30" s="1"/>
  <c r="DM32" s="1"/>
  <c r="DM34" s="1"/>
  <c r="DM36" s="1"/>
  <c r="CY10" i="76"/>
  <c r="CY12" s="1"/>
  <c r="CY14" s="1"/>
  <c r="CY16" s="1"/>
  <c r="CY18" s="1"/>
  <c r="CY20" s="1"/>
  <c r="CY22" s="1"/>
  <c r="CY24" s="1"/>
  <c r="CY26" s="1"/>
  <c r="CY28" s="1"/>
  <c r="CY30" s="1"/>
  <c r="CY32" s="1"/>
  <c r="CY34" s="1"/>
  <c r="CY36" s="1"/>
  <c r="DN10" i="73"/>
  <c r="DN12" s="1"/>
  <c r="DN14" s="1"/>
  <c r="DN16" s="1"/>
  <c r="DN18" s="1"/>
  <c r="DN20" s="1"/>
  <c r="DN22" s="1"/>
  <c r="DN24" s="1"/>
  <c r="DN26" s="1"/>
  <c r="DN28" s="1"/>
  <c r="DN30" s="1"/>
  <c r="DN32" s="1"/>
  <c r="DN34" s="1"/>
  <c r="DN36" s="1"/>
  <c r="DO10"/>
  <c r="DO12" s="1"/>
  <c r="DO14" s="1"/>
  <c r="DO16" s="1"/>
  <c r="DO18" s="1"/>
  <c r="DO20" s="1"/>
  <c r="DO22" s="1"/>
  <c r="DO24" s="1"/>
  <c r="DO26" s="1"/>
  <c r="DO28" s="1"/>
  <c r="DO30" s="1"/>
  <c r="DO32" s="1"/>
  <c r="DO34" s="1"/>
  <c r="DO36" s="1"/>
  <c r="DD10"/>
  <c r="DD12" s="1"/>
  <c r="DD14" s="1"/>
  <c r="DD16" s="1"/>
  <c r="DD18" s="1"/>
  <c r="DD20" s="1"/>
  <c r="DD22" s="1"/>
  <c r="DD24" s="1"/>
  <c r="DD26" s="1"/>
  <c r="DD28" s="1"/>
  <c r="DD30" s="1"/>
  <c r="DD32" s="1"/>
  <c r="DD34" s="1"/>
  <c r="DD36" s="1"/>
  <c r="CL10" i="75"/>
  <c r="CL12" s="1"/>
  <c r="DB10"/>
  <c r="DB12" s="1"/>
  <c r="DB14" s="1"/>
  <c r="DB16" s="1"/>
  <c r="DB18" s="1"/>
  <c r="DB20" s="1"/>
  <c r="DB22" s="1"/>
  <c r="DB24" s="1"/>
  <c r="DB26" s="1"/>
  <c r="DB28" s="1"/>
  <c r="DB30" s="1"/>
  <c r="DB32" s="1"/>
  <c r="DB34" s="1"/>
  <c r="DB36" s="1"/>
  <c r="CW10"/>
  <c r="CW12" s="1"/>
  <c r="CW14" s="1"/>
  <c r="CW16" s="1"/>
  <c r="CW18" s="1"/>
  <c r="CW20" s="1"/>
  <c r="CW22" s="1"/>
  <c r="CW24" s="1"/>
  <c r="CW26" s="1"/>
  <c r="CW28" s="1"/>
  <c r="CW30" s="1"/>
  <c r="CW32" s="1"/>
  <c r="CW34" s="1"/>
  <c r="CW36" s="1"/>
  <c r="DL10" i="78"/>
  <c r="DL12" s="1"/>
  <c r="DL14" s="1"/>
  <c r="DL16" s="1"/>
  <c r="DL18" s="1"/>
  <c r="DL20" s="1"/>
  <c r="DL22" s="1"/>
  <c r="DL24" s="1"/>
  <c r="DL26" s="1"/>
  <c r="DL28" s="1"/>
  <c r="DL30" s="1"/>
  <c r="DL32" s="1"/>
  <c r="DL34" s="1"/>
  <c r="DL36" s="1"/>
  <c r="DA10"/>
  <c r="DA12" s="1"/>
  <c r="DA14" s="1"/>
  <c r="DA16" s="1"/>
  <c r="DA18" s="1"/>
  <c r="DA20" s="1"/>
  <c r="DA22" s="1"/>
  <c r="DA24" s="1"/>
  <c r="DA26" s="1"/>
  <c r="DA28" s="1"/>
  <c r="DA30" s="1"/>
  <c r="DA32" s="1"/>
  <c r="DA34" s="1"/>
  <c r="DA36" s="1"/>
  <c r="CO10"/>
  <c r="CO12" s="1"/>
  <c r="CO14" s="1"/>
  <c r="CO16" s="1"/>
  <c r="CO18" s="1"/>
  <c r="CO20" s="1"/>
  <c r="CO22" s="1"/>
  <c r="CO24" s="1"/>
  <c r="CO26" s="1"/>
  <c r="CO28" s="1"/>
  <c r="CO30" s="1"/>
  <c r="CO32" s="1"/>
  <c r="CO34" s="1"/>
  <c r="CO36" s="1"/>
  <c r="CZ10" i="80"/>
  <c r="CZ12" s="1"/>
  <c r="CZ14" s="1"/>
  <c r="CZ16" s="1"/>
  <c r="CZ18" s="1"/>
  <c r="CZ20" s="1"/>
  <c r="CZ22" s="1"/>
  <c r="CZ24" s="1"/>
  <c r="CZ26" s="1"/>
  <c r="CZ28" s="1"/>
  <c r="CZ30" s="1"/>
  <c r="CZ32" s="1"/>
  <c r="CZ34" s="1"/>
  <c r="CZ36" s="1"/>
  <c r="DE10"/>
  <c r="DE12" s="1"/>
  <c r="DE14" s="1"/>
  <c r="DE16" s="1"/>
  <c r="DE18" s="1"/>
  <c r="DE20" s="1"/>
  <c r="DE22" s="1"/>
  <c r="DE24" s="1"/>
  <c r="DE26" s="1"/>
  <c r="DE28" s="1"/>
  <c r="DE30" s="1"/>
  <c r="DE32" s="1"/>
  <c r="DE34" s="1"/>
  <c r="DE36" s="1"/>
  <c r="CO10"/>
  <c r="CO12" s="1"/>
  <c r="CO14" s="1"/>
  <c r="CO16" s="1"/>
  <c r="CO18" s="1"/>
  <c r="CO20" s="1"/>
  <c r="CO22" s="1"/>
  <c r="CO24" s="1"/>
  <c r="CO26" s="1"/>
  <c r="CO28" s="1"/>
  <c r="CO30" s="1"/>
  <c r="CO32" s="1"/>
  <c r="CO34" s="1"/>
  <c r="CO36" s="1"/>
  <c r="CP10"/>
  <c r="CP12" s="1"/>
  <c r="CP14" s="1"/>
  <c r="CP16" s="1"/>
  <c r="CP18" s="1"/>
  <c r="CP20" s="1"/>
  <c r="CP22" s="1"/>
  <c r="CP24" s="1"/>
  <c r="CP26" s="1"/>
  <c r="CP28" s="1"/>
  <c r="CP30" s="1"/>
  <c r="CP32" s="1"/>
  <c r="CP34" s="1"/>
  <c r="CP36" s="1"/>
  <c r="CU10"/>
  <c r="CU12" s="1"/>
  <c r="CU14" s="1"/>
  <c r="CU16" s="1"/>
  <c r="CU18" s="1"/>
  <c r="CU20" s="1"/>
  <c r="CU22" s="1"/>
  <c r="CU24" s="1"/>
  <c r="CU26" s="1"/>
  <c r="CU28" s="1"/>
  <c r="CU30" s="1"/>
  <c r="CU32" s="1"/>
  <c r="CU34" s="1"/>
  <c r="CU36" s="1"/>
  <c r="DM10" i="78"/>
  <c r="DM12" s="1"/>
  <c r="DM14" s="1"/>
  <c r="DM16" s="1"/>
  <c r="DM18" s="1"/>
  <c r="DM20" s="1"/>
  <c r="DM22" s="1"/>
  <c r="DM24" s="1"/>
  <c r="DM26" s="1"/>
  <c r="DM28" s="1"/>
  <c r="DM30" s="1"/>
  <c r="DM32" s="1"/>
  <c r="DM34" s="1"/>
  <c r="DM36" s="1"/>
  <c r="CY10" i="75"/>
  <c r="CY12" s="1"/>
  <c r="CY14" s="1"/>
  <c r="CY16" s="1"/>
  <c r="CY18" s="1"/>
  <c r="CY20" s="1"/>
  <c r="CY22" s="1"/>
  <c r="CY24" s="1"/>
  <c r="CY26" s="1"/>
  <c r="CY28" s="1"/>
  <c r="CY30" s="1"/>
  <c r="CY32" s="1"/>
  <c r="CY34" s="1"/>
  <c r="CY36" s="1"/>
  <c r="CY10" i="73"/>
  <c r="CY12" s="1"/>
  <c r="CY14" s="1"/>
  <c r="CY16" s="1"/>
  <c r="CY18" s="1"/>
  <c r="CY20" s="1"/>
  <c r="CY22" s="1"/>
  <c r="CY24" s="1"/>
  <c r="CY26" s="1"/>
  <c r="CY28" s="1"/>
  <c r="CY30" s="1"/>
  <c r="CY32" s="1"/>
  <c r="CY34" s="1"/>
  <c r="CY36" s="1"/>
  <c r="DA10" i="71"/>
  <c r="DA12" s="1"/>
  <c r="DA14" s="1"/>
  <c r="DA16" s="1"/>
  <c r="DA18" s="1"/>
  <c r="DA20" s="1"/>
  <c r="DA22" s="1"/>
  <c r="DA24" s="1"/>
  <c r="DA26" s="1"/>
  <c r="DA28" s="1"/>
  <c r="DA30" s="1"/>
  <c r="DA32" s="1"/>
  <c r="DA34" s="1"/>
  <c r="DA36" s="1"/>
  <c r="CO10"/>
  <c r="CO12" s="1"/>
  <c r="CO14" s="1"/>
  <c r="CO16" s="1"/>
  <c r="CO18" s="1"/>
  <c r="CO20" s="1"/>
  <c r="CO22" s="1"/>
  <c r="CO24" s="1"/>
  <c r="CO26" s="1"/>
  <c r="CO28" s="1"/>
  <c r="CO30" s="1"/>
  <c r="CO32" s="1"/>
  <c r="CO34" s="1"/>
  <c r="CO36" s="1"/>
  <c r="DE10"/>
  <c r="DE12" s="1"/>
  <c r="DE14" s="1"/>
  <c r="DE16" s="1"/>
  <c r="DE18" s="1"/>
  <c r="DE20" s="1"/>
  <c r="DE22" s="1"/>
  <c r="DE24" s="1"/>
  <c r="DE26" s="1"/>
  <c r="DE28" s="1"/>
  <c r="DE30" s="1"/>
  <c r="DE32" s="1"/>
  <c r="DE34" s="1"/>
  <c r="DE36" s="1"/>
  <c r="DD10"/>
  <c r="DD12" s="1"/>
  <c r="DD14" s="1"/>
  <c r="DD16" s="1"/>
  <c r="DD18" s="1"/>
  <c r="DD20" s="1"/>
  <c r="DD22" s="1"/>
  <c r="DD24" s="1"/>
  <c r="DD26" s="1"/>
  <c r="DD28" s="1"/>
  <c r="DD30" s="1"/>
  <c r="DD32" s="1"/>
  <c r="DD34" s="1"/>
  <c r="DD36" s="1"/>
  <c r="CZ10"/>
  <c r="CZ12" s="1"/>
  <c r="CZ14" s="1"/>
  <c r="CZ16" s="1"/>
  <c r="CZ18" s="1"/>
  <c r="CZ20" s="1"/>
  <c r="CZ22" s="1"/>
  <c r="CZ24" s="1"/>
  <c r="CZ26" s="1"/>
  <c r="CZ28" s="1"/>
  <c r="CZ30" s="1"/>
  <c r="CZ32" s="1"/>
  <c r="CZ34" s="1"/>
  <c r="CZ36" s="1"/>
  <c r="DA10" i="72"/>
  <c r="DA12" s="1"/>
  <c r="DA14" s="1"/>
  <c r="DA16" s="1"/>
  <c r="DA18" s="1"/>
  <c r="DA20" s="1"/>
  <c r="DA22" s="1"/>
  <c r="DA24" s="1"/>
  <c r="DA26" s="1"/>
  <c r="DA28" s="1"/>
  <c r="DA30" s="1"/>
  <c r="DA32" s="1"/>
  <c r="DA34" s="1"/>
  <c r="DA36" s="1"/>
  <c r="CT10"/>
  <c r="CT12" s="1"/>
  <c r="CT14" s="1"/>
  <c r="CT16" s="1"/>
  <c r="CT18" s="1"/>
  <c r="CT20" s="1"/>
  <c r="CT22" s="1"/>
  <c r="CT24" s="1"/>
  <c r="CT26" s="1"/>
  <c r="CT28" s="1"/>
  <c r="CT30" s="1"/>
  <c r="CT32" s="1"/>
  <c r="CT34" s="1"/>
  <c r="CT36" s="1"/>
  <c r="CP10"/>
  <c r="CP12" s="1"/>
  <c r="CP14" s="1"/>
  <c r="CP16" s="1"/>
  <c r="CP18" s="1"/>
  <c r="CP20" s="1"/>
  <c r="CP22" s="1"/>
  <c r="CP24" s="1"/>
  <c r="CP26" s="1"/>
  <c r="CP28" s="1"/>
  <c r="CP30" s="1"/>
  <c r="CP32" s="1"/>
  <c r="CP34" s="1"/>
  <c r="CP36" s="1"/>
  <c r="CO10"/>
  <c r="CO12" s="1"/>
  <c r="CO14" s="1"/>
  <c r="CO16" s="1"/>
  <c r="CO18" s="1"/>
  <c r="CO20" s="1"/>
  <c r="CO22" s="1"/>
  <c r="CO24" s="1"/>
  <c r="CO26" s="1"/>
  <c r="CO28" s="1"/>
  <c r="CO30" s="1"/>
  <c r="CO32" s="1"/>
  <c r="CO34" s="1"/>
  <c r="CO36" s="1"/>
  <c r="CS10"/>
  <c r="CS12" s="1"/>
  <c r="CS14" s="1"/>
  <c r="CS16" s="1"/>
  <c r="CS18" s="1"/>
  <c r="CS20" s="1"/>
  <c r="CS22" s="1"/>
  <c r="CS24" s="1"/>
  <c r="CS26" s="1"/>
  <c r="CS28" s="1"/>
  <c r="CS30" s="1"/>
  <c r="CS32" s="1"/>
  <c r="CS34" s="1"/>
  <c r="CS36" s="1"/>
  <c r="DE10"/>
  <c r="DE12" s="1"/>
  <c r="DE14" s="1"/>
  <c r="DE16" s="1"/>
  <c r="DE18" s="1"/>
  <c r="DE20" s="1"/>
  <c r="DE22" s="1"/>
  <c r="DE24" s="1"/>
  <c r="DE26" s="1"/>
  <c r="DE28" s="1"/>
  <c r="DE30" s="1"/>
  <c r="DE32" s="1"/>
  <c r="DE34" s="1"/>
  <c r="DE36" s="1"/>
  <c r="CU10"/>
  <c r="CU12" s="1"/>
  <c r="CU14" s="1"/>
  <c r="CU16" s="1"/>
  <c r="CU18" s="1"/>
  <c r="CU20" s="1"/>
  <c r="CU22" s="1"/>
  <c r="CU24" s="1"/>
  <c r="CU26" s="1"/>
  <c r="CU28" s="1"/>
  <c r="CU30" s="1"/>
  <c r="CU32" s="1"/>
  <c r="CU34" s="1"/>
  <c r="CU36" s="1"/>
  <c r="CU10" i="71"/>
  <c r="CU12" s="1"/>
  <c r="CU14" s="1"/>
  <c r="CU16" s="1"/>
  <c r="CU18" s="1"/>
  <c r="CU20" s="1"/>
  <c r="CU22" s="1"/>
  <c r="CU24" s="1"/>
  <c r="CU26" s="1"/>
  <c r="CU28" s="1"/>
  <c r="CU30" s="1"/>
  <c r="CU32" s="1"/>
  <c r="CU34" s="1"/>
  <c r="CU36" s="1"/>
  <c r="DL10" i="74"/>
  <c r="DL12" s="1"/>
  <c r="DL14" s="1"/>
  <c r="DL16" s="1"/>
  <c r="DL18" s="1"/>
  <c r="DL20" s="1"/>
  <c r="DL22" s="1"/>
  <c r="DL24" s="1"/>
  <c r="DL26" s="1"/>
  <c r="DL28" s="1"/>
  <c r="DL30" s="1"/>
  <c r="DL32" s="1"/>
  <c r="DL34" s="1"/>
  <c r="DL36" s="1"/>
  <c r="DP10"/>
  <c r="DP12" s="1"/>
  <c r="DP14" s="1"/>
  <c r="DP16" s="1"/>
  <c r="DP18" s="1"/>
  <c r="DP20" s="1"/>
  <c r="DP22" s="1"/>
  <c r="DP24" s="1"/>
  <c r="DP26" s="1"/>
  <c r="DP28" s="1"/>
  <c r="DP30" s="1"/>
  <c r="DP32" s="1"/>
  <c r="DP34" s="1"/>
  <c r="DP36" s="1"/>
  <c r="DJ10"/>
  <c r="DJ12" s="1"/>
  <c r="DJ14" s="1"/>
  <c r="DJ16" s="1"/>
  <c r="DJ18" s="1"/>
  <c r="DJ20" s="1"/>
  <c r="DJ22" s="1"/>
  <c r="DJ24" s="1"/>
  <c r="DJ26" s="1"/>
  <c r="DJ28" s="1"/>
  <c r="DJ30" s="1"/>
  <c r="DJ32" s="1"/>
  <c r="DJ34" s="1"/>
  <c r="DJ36" s="1"/>
  <c r="CL10"/>
  <c r="CL12" s="1"/>
  <c r="CW10"/>
  <c r="CW12" s="1"/>
  <c r="CW14" s="1"/>
  <c r="CW16" s="1"/>
  <c r="CW18" s="1"/>
  <c r="CW20" s="1"/>
  <c r="CW22" s="1"/>
  <c r="CW24" s="1"/>
  <c r="CW26" s="1"/>
  <c r="CW28" s="1"/>
  <c r="CW30" s="1"/>
  <c r="CW32" s="1"/>
  <c r="CW34" s="1"/>
  <c r="CW36" s="1"/>
  <c r="CX10" i="76"/>
  <c r="CX12" s="1"/>
  <c r="CX14" s="1"/>
  <c r="CX16" s="1"/>
  <c r="CX18" s="1"/>
  <c r="CX20" s="1"/>
  <c r="CX22" s="1"/>
  <c r="CX24" s="1"/>
  <c r="CX26" s="1"/>
  <c r="CX28" s="1"/>
  <c r="CX30" s="1"/>
  <c r="CX32" s="1"/>
  <c r="CX34" s="1"/>
  <c r="CX36" s="1"/>
  <c r="DB10"/>
  <c r="DB12" s="1"/>
  <c r="DB14" s="1"/>
  <c r="DB16" s="1"/>
  <c r="DB18" s="1"/>
  <c r="DB20" s="1"/>
  <c r="DB22" s="1"/>
  <c r="DB24" s="1"/>
  <c r="DB26" s="1"/>
  <c r="DB28" s="1"/>
  <c r="DB30" s="1"/>
  <c r="DB32" s="1"/>
  <c r="DB34" s="1"/>
  <c r="DB36" s="1"/>
  <c r="DO10"/>
  <c r="DO12" s="1"/>
  <c r="DO14" s="1"/>
  <c r="DO16" s="1"/>
  <c r="DO18" s="1"/>
  <c r="DO20" s="1"/>
  <c r="DO22" s="1"/>
  <c r="DO24" s="1"/>
  <c r="DO26" s="1"/>
  <c r="DO28" s="1"/>
  <c r="DO30" s="1"/>
  <c r="DO32" s="1"/>
  <c r="DO34" s="1"/>
  <c r="DO36" s="1"/>
  <c r="CS10"/>
  <c r="CS12" s="1"/>
  <c r="CS14" s="1"/>
  <c r="CS16" s="1"/>
  <c r="CS18" s="1"/>
  <c r="CS20" s="1"/>
  <c r="CS22" s="1"/>
  <c r="CS24" s="1"/>
  <c r="CS26" s="1"/>
  <c r="CS28" s="1"/>
  <c r="CS30" s="1"/>
  <c r="CS32" s="1"/>
  <c r="CS34" s="1"/>
  <c r="CS36" s="1"/>
  <c r="CZ10"/>
  <c r="CZ12" s="1"/>
  <c r="CZ14" s="1"/>
  <c r="CZ16" s="1"/>
  <c r="CZ18" s="1"/>
  <c r="CZ20" s="1"/>
  <c r="CZ22" s="1"/>
  <c r="CZ24" s="1"/>
  <c r="CZ26" s="1"/>
  <c r="CZ28" s="1"/>
  <c r="CZ30" s="1"/>
  <c r="CZ32" s="1"/>
  <c r="CZ34" s="1"/>
  <c r="CZ36" s="1"/>
  <c r="DD10"/>
  <c r="DD12" s="1"/>
  <c r="DD14" s="1"/>
  <c r="DD16" s="1"/>
  <c r="DD18" s="1"/>
  <c r="DD20" s="1"/>
  <c r="DD22" s="1"/>
  <c r="DD24" s="1"/>
  <c r="DD26" s="1"/>
  <c r="DD28" s="1"/>
  <c r="DD30" s="1"/>
  <c r="DD32" s="1"/>
  <c r="DD34" s="1"/>
  <c r="DD36" s="1"/>
  <c r="DE10" i="77"/>
  <c r="DE12" s="1"/>
  <c r="DE14" s="1"/>
  <c r="DE16" s="1"/>
  <c r="DE18" s="1"/>
  <c r="DE20" s="1"/>
  <c r="DE22" s="1"/>
  <c r="DE24" s="1"/>
  <c r="DE26" s="1"/>
  <c r="DE28" s="1"/>
  <c r="DE30" s="1"/>
  <c r="DE32" s="1"/>
  <c r="DE34" s="1"/>
  <c r="DE36" s="1"/>
  <c r="CN10"/>
  <c r="CN12" s="1"/>
  <c r="CN14" s="1"/>
  <c r="CN16" s="1"/>
  <c r="CN18" s="1"/>
  <c r="CN20" s="1"/>
  <c r="CN22" s="1"/>
  <c r="CN24" s="1"/>
  <c r="CN26" s="1"/>
  <c r="CN28" s="1"/>
  <c r="CN30" s="1"/>
  <c r="CN32" s="1"/>
  <c r="CN34" s="1"/>
  <c r="CN36" s="1"/>
  <c r="CM10"/>
  <c r="CM12" s="1"/>
  <c r="DJ10"/>
  <c r="DJ12" s="1"/>
  <c r="DJ14" s="1"/>
  <c r="DJ16" s="1"/>
  <c r="DJ18" s="1"/>
  <c r="DJ20" s="1"/>
  <c r="DJ22" s="1"/>
  <c r="DJ24" s="1"/>
  <c r="DJ26" s="1"/>
  <c r="DJ28" s="1"/>
  <c r="DJ30" s="1"/>
  <c r="DJ32" s="1"/>
  <c r="DJ34" s="1"/>
  <c r="DJ36" s="1"/>
  <c r="CP10"/>
  <c r="CP12" s="1"/>
  <c r="CP14" s="1"/>
  <c r="CP16" s="1"/>
  <c r="CP18" s="1"/>
  <c r="CP20" s="1"/>
  <c r="CP22" s="1"/>
  <c r="CP24" s="1"/>
  <c r="CP26" s="1"/>
  <c r="CP28" s="1"/>
  <c r="CP30" s="1"/>
  <c r="CP32" s="1"/>
  <c r="CP34" s="1"/>
  <c r="CP36" s="1"/>
  <c r="CX10" i="79"/>
  <c r="CX12" s="1"/>
  <c r="CX14" s="1"/>
  <c r="CX16" s="1"/>
  <c r="CX18" s="1"/>
  <c r="CX20" s="1"/>
  <c r="CX22" s="1"/>
  <c r="CX24" s="1"/>
  <c r="CX26" s="1"/>
  <c r="CX28" s="1"/>
  <c r="CX30" s="1"/>
  <c r="CX32" s="1"/>
  <c r="CX34" s="1"/>
  <c r="CX36" s="1"/>
  <c r="DA10"/>
  <c r="DA12" s="1"/>
  <c r="DA14" s="1"/>
  <c r="DA16" s="1"/>
  <c r="DA18" s="1"/>
  <c r="DA20" s="1"/>
  <c r="DA22" s="1"/>
  <c r="DA24" s="1"/>
  <c r="DA26" s="1"/>
  <c r="DA28" s="1"/>
  <c r="DA30" s="1"/>
  <c r="DA32" s="1"/>
  <c r="DA34" s="1"/>
  <c r="DA36" s="1"/>
  <c r="DJ10"/>
  <c r="DJ12" s="1"/>
  <c r="DJ14" s="1"/>
  <c r="DJ16" s="1"/>
  <c r="DJ18" s="1"/>
  <c r="DJ20" s="1"/>
  <c r="DJ22" s="1"/>
  <c r="DJ24" s="1"/>
  <c r="DJ26" s="1"/>
  <c r="DJ28" s="1"/>
  <c r="DJ30" s="1"/>
  <c r="DJ32" s="1"/>
  <c r="DJ34" s="1"/>
  <c r="DJ36" s="1"/>
  <c r="DG10"/>
  <c r="DG12" s="1"/>
  <c r="DG14" s="1"/>
  <c r="DG16" s="1"/>
  <c r="DG18" s="1"/>
  <c r="DG20" s="1"/>
  <c r="DG22" s="1"/>
  <c r="DG24" s="1"/>
  <c r="DG26" s="1"/>
  <c r="DG28" s="1"/>
  <c r="DG30" s="1"/>
  <c r="DG32" s="1"/>
  <c r="DG34" s="1"/>
  <c r="DG36" s="1"/>
  <c r="CP10"/>
  <c r="CP12" s="1"/>
  <c r="CP14" s="1"/>
  <c r="CP16" s="1"/>
  <c r="CP18" s="1"/>
  <c r="CP20" s="1"/>
  <c r="CP22" s="1"/>
  <c r="CP24" s="1"/>
  <c r="CP26" s="1"/>
  <c r="CP28" s="1"/>
  <c r="CP30" s="1"/>
  <c r="CP32" s="1"/>
  <c r="CP34" s="1"/>
  <c r="CP36" s="1"/>
  <c r="DE10" i="81"/>
  <c r="DE12" s="1"/>
  <c r="DE14" s="1"/>
  <c r="DE16" s="1"/>
  <c r="DE18" s="1"/>
  <c r="DE20" s="1"/>
  <c r="DE22" s="1"/>
  <c r="DE24" s="1"/>
  <c r="DE26" s="1"/>
  <c r="DE28" s="1"/>
  <c r="DE30" s="1"/>
  <c r="DE32" s="1"/>
  <c r="DE34" s="1"/>
  <c r="DE36" s="1"/>
  <c r="CN10"/>
  <c r="CN12" s="1"/>
  <c r="CN14" s="1"/>
  <c r="CN16" s="1"/>
  <c r="CN18" s="1"/>
  <c r="CN20" s="1"/>
  <c r="CN22" s="1"/>
  <c r="CN24" s="1"/>
  <c r="CN26" s="1"/>
  <c r="CN28" s="1"/>
  <c r="CN30" s="1"/>
  <c r="CN32" s="1"/>
  <c r="CN34" s="1"/>
  <c r="CN36" s="1"/>
  <c r="DH10"/>
  <c r="DH12" s="1"/>
  <c r="DH14" s="1"/>
  <c r="DH16" s="1"/>
  <c r="DH18" s="1"/>
  <c r="DH20" s="1"/>
  <c r="DH22" s="1"/>
  <c r="DH24" s="1"/>
  <c r="DH26" s="1"/>
  <c r="DH28" s="1"/>
  <c r="DH30" s="1"/>
  <c r="DH32" s="1"/>
  <c r="DH34" s="1"/>
  <c r="DH36" s="1"/>
  <c r="CM10"/>
  <c r="CM12" s="1"/>
  <c r="CM14" s="1"/>
  <c r="CM16" s="1"/>
  <c r="CM18" s="1"/>
  <c r="CM20" s="1"/>
  <c r="CM22" s="1"/>
  <c r="CM24" s="1"/>
  <c r="CM26" s="1"/>
  <c r="CM28" s="1"/>
  <c r="CM30" s="1"/>
  <c r="CM32" s="1"/>
  <c r="CM34" s="1"/>
  <c r="CM36" s="1"/>
  <c r="CV10"/>
  <c r="CV12" s="1"/>
  <c r="CV14" s="1"/>
  <c r="CV16" s="1"/>
  <c r="CV18" s="1"/>
  <c r="CV20" s="1"/>
  <c r="CV22" s="1"/>
  <c r="CV24" s="1"/>
  <c r="CV26" s="1"/>
  <c r="CV28" s="1"/>
  <c r="CV30" s="1"/>
  <c r="CV32" s="1"/>
  <c r="CV34" s="1"/>
  <c r="CV36" s="1"/>
  <c r="CL10"/>
  <c r="CL12" s="1"/>
  <c r="DF10"/>
  <c r="DF12" s="1"/>
  <c r="DF14" s="1"/>
  <c r="DF16" s="1"/>
  <c r="DF18" s="1"/>
  <c r="DF20" s="1"/>
  <c r="DF22" s="1"/>
  <c r="DF24" s="1"/>
  <c r="DF26" s="1"/>
  <c r="DF28" s="1"/>
  <c r="DF30" s="1"/>
  <c r="DF32" s="1"/>
  <c r="DF34" s="1"/>
  <c r="DF36" s="1"/>
  <c r="DF10" i="79"/>
  <c r="DF12" s="1"/>
  <c r="DF14" s="1"/>
  <c r="DF16" s="1"/>
  <c r="DF18" s="1"/>
  <c r="DF20" s="1"/>
  <c r="DF22" s="1"/>
  <c r="DF24" s="1"/>
  <c r="DF26" s="1"/>
  <c r="DF28" s="1"/>
  <c r="DF30" s="1"/>
  <c r="DF32" s="1"/>
  <c r="DF34" s="1"/>
  <c r="DF36" s="1"/>
  <c r="DM10" i="77"/>
  <c r="DM12" s="1"/>
  <c r="DM14" s="1"/>
  <c r="DM16" s="1"/>
  <c r="DM18" s="1"/>
  <c r="DM20" s="1"/>
  <c r="DM22" s="1"/>
  <c r="DM24" s="1"/>
  <c r="DM26" s="1"/>
  <c r="DM28" s="1"/>
  <c r="DM30" s="1"/>
  <c r="DM32" s="1"/>
  <c r="DM34" s="1"/>
  <c r="DM36" s="1"/>
  <c r="DM10" i="76"/>
  <c r="DM12" s="1"/>
  <c r="DM14" s="1"/>
  <c r="DM16" s="1"/>
  <c r="DM18" s="1"/>
  <c r="DM20" s="1"/>
  <c r="DM22" s="1"/>
  <c r="DM24" s="1"/>
  <c r="DM26" s="1"/>
  <c r="DM28" s="1"/>
  <c r="DM30" s="1"/>
  <c r="DM32" s="1"/>
  <c r="DM34" s="1"/>
  <c r="DM36" s="1"/>
  <c r="DM10" i="74"/>
  <c r="DM12" s="1"/>
  <c r="DM14" s="1"/>
  <c r="DM16" s="1"/>
  <c r="DM18" s="1"/>
  <c r="DM20" s="1"/>
  <c r="DM22" s="1"/>
  <c r="DM24" s="1"/>
  <c r="DM26" s="1"/>
  <c r="DM28" s="1"/>
  <c r="DM30" s="1"/>
  <c r="DM32" s="1"/>
  <c r="DM34" s="1"/>
  <c r="DM36" s="1"/>
  <c r="DG10" i="73"/>
  <c r="DG12" s="1"/>
  <c r="DG14" s="1"/>
  <c r="DG16" s="1"/>
  <c r="DG18" s="1"/>
  <c r="DG20" s="1"/>
  <c r="DG22" s="1"/>
  <c r="DG24" s="1"/>
  <c r="DG26" s="1"/>
  <c r="DG28" s="1"/>
  <c r="DG30" s="1"/>
  <c r="DG32" s="1"/>
  <c r="DG34" s="1"/>
  <c r="DG36" s="1"/>
  <c r="CQ10"/>
  <c r="CQ12" s="1"/>
  <c r="CQ14" s="1"/>
  <c r="CQ16" s="1"/>
  <c r="CQ18" s="1"/>
  <c r="CQ20" s="1"/>
  <c r="CQ22" s="1"/>
  <c r="CQ24" s="1"/>
  <c r="CQ26" s="1"/>
  <c r="CQ28" s="1"/>
  <c r="CQ30" s="1"/>
  <c r="CQ32" s="1"/>
  <c r="CQ34" s="1"/>
  <c r="CQ36" s="1"/>
  <c r="CM10"/>
  <c r="CM12" s="1"/>
  <c r="CM14" s="1"/>
  <c r="CM16" s="1"/>
  <c r="CM18" s="1"/>
  <c r="CM20" s="1"/>
  <c r="CM22" s="1"/>
  <c r="CM24" s="1"/>
  <c r="CM26" s="1"/>
  <c r="CM28" s="1"/>
  <c r="CM30" s="1"/>
  <c r="CM32" s="1"/>
  <c r="CM34" s="1"/>
  <c r="CM36" s="1"/>
  <c r="DK10"/>
  <c r="DK12" s="1"/>
  <c r="DK14" s="1"/>
  <c r="DK16" s="1"/>
  <c r="DK18" s="1"/>
  <c r="DK20" s="1"/>
  <c r="DK22" s="1"/>
  <c r="DK24" s="1"/>
  <c r="DK26" s="1"/>
  <c r="DK28" s="1"/>
  <c r="DK30" s="1"/>
  <c r="DK32" s="1"/>
  <c r="DK34" s="1"/>
  <c r="DK36" s="1"/>
  <c r="DI10"/>
  <c r="DI12" s="1"/>
  <c r="DI14" s="1"/>
  <c r="DI16" s="1"/>
  <c r="DI18" s="1"/>
  <c r="DI20" s="1"/>
  <c r="DI22" s="1"/>
  <c r="DI24" s="1"/>
  <c r="DI26" s="1"/>
  <c r="DI28" s="1"/>
  <c r="DI30" s="1"/>
  <c r="DI32" s="1"/>
  <c r="DI34" s="1"/>
  <c r="DI36" s="1"/>
  <c r="CS10" i="75"/>
  <c r="CS12" s="1"/>
  <c r="CS14" s="1"/>
  <c r="CS16" s="1"/>
  <c r="CS18" s="1"/>
  <c r="CS20" s="1"/>
  <c r="CS22" s="1"/>
  <c r="CS24" s="1"/>
  <c r="CS26" s="1"/>
  <c r="CS28" s="1"/>
  <c r="CS30" s="1"/>
  <c r="CS32" s="1"/>
  <c r="CS34" s="1"/>
  <c r="CS36" s="1"/>
  <c r="DG10"/>
  <c r="DG12" s="1"/>
  <c r="DG14" s="1"/>
  <c r="DG16" s="1"/>
  <c r="DG18" s="1"/>
  <c r="DG20" s="1"/>
  <c r="DG22" s="1"/>
  <c r="DG24" s="1"/>
  <c r="DG26" s="1"/>
  <c r="DG28" s="1"/>
  <c r="DG30" s="1"/>
  <c r="DG32" s="1"/>
  <c r="DG34" s="1"/>
  <c r="DG36" s="1"/>
  <c r="DJ10"/>
  <c r="DJ12" s="1"/>
  <c r="DJ14" s="1"/>
  <c r="DJ16" s="1"/>
  <c r="DJ18" s="1"/>
  <c r="DJ20" s="1"/>
  <c r="DJ22" s="1"/>
  <c r="DJ24" s="1"/>
  <c r="DJ26" s="1"/>
  <c r="DJ28" s="1"/>
  <c r="DJ30" s="1"/>
  <c r="DJ32" s="1"/>
  <c r="DJ34" s="1"/>
  <c r="DJ36" s="1"/>
  <c r="CU10"/>
  <c r="CU12" s="1"/>
  <c r="CU14" s="1"/>
  <c r="CU16" s="1"/>
  <c r="CU18" s="1"/>
  <c r="CU20" s="1"/>
  <c r="CU22" s="1"/>
  <c r="CU24" s="1"/>
  <c r="CU26" s="1"/>
  <c r="CU28" s="1"/>
  <c r="CU30" s="1"/>
  <c r="CU32" s="1"/>
  <c r="CU34" s="1"/>
  <c r="CU36" s="1"/>
  <c r="DO10"/>
  <c r="DO12" s="1"/>
  <c r="DO14" s="1"/>
  <c r="DO16" s="1"/>
  <c r="DO18" s="1"/>
  <c r="DO20" s="1"/>
  <c r="DO22" s="1"/>
  <c r="DO24" s="1"/>
  <c r="DO26" s="1"/>
  <c r="DO28" s="1"/>
  <c r="DO30" s="1"/>
  <c r="DO32" s="1"/>
  <c r="DO34" s="1"/>
  <c r="DO36" s="1"/>
  <c r="CP10"/>
  <c r="CP12" s="1"/>
  <c r="CP14" s="1"/>
  <c r="CP16" s="1"/>
  <c r="CP18" s="1"/>
  <c r="CP20" s="1"/>
  <c r="CP22" s="1"/>
  <c r="CP24" s="1"/>
  <c r="CP26" s="1"/>
  <c r="CP28" s="1"/>
  <c r="CP30" s="1"/>
  <c r="CP32" s="1"/>
  <c r="CP34" s="1"/>
  <c r="CP36" s="1"/>
  <c r="DG10" i="78"/>
  <c r="DG12" s="1"/>
  <c r="DG14" s="1"/>
  <c r="DG16" s="1"/>
  <c r="DG18" s="1"/>
  <c r="DG20" s="1"/>
  <c r="DG22" s="1"/>
  <c r="DG24" s="1"/>
  <c r="DG26" s="1"/>
  <c r="DG28" s="1"/>
  <c r="DG30" s="1"/>
  <c r="DG32" s="1"/>
  <c r="DG34" s="1"/>
  <c r="DG36" s="1"/>
  <c r="CX10"/>
  <c r="CX12" s="1"/>
  <c r="CX14" s="1"/>
  <c r="CX16" s="1"/>
  <c r="CX18" s="1"/>
  <c r="CX20" s="1"/>
  <c r="CX22" s="1"/>
  <c r="CX24" s="1"/>
  <c r="CX26" s="1"/>
  <c r="CX28" s="1"/>
  <c r="CX30" s="1"/>
  <c r="CX32" s="1"/>
  <c r="CX34" s="1"/>
  <c r="CX36" s="1"/>
  <c r="DH10"/>
  <c r="DH12" s="1"/>
  <c r="DH14" s="1"/>
  <c r="DH16" s="1"/>
  <c r="DH18" s="1"/>
  <c r="DH20" s="1"/>
  <c r="DH22" s="1"/>
  <c r="DH24" s="1"/>
  <c r="DH26" s="1"/>
  <c r="DH28" s="1"/>
  <c r="DH30" s="1"/>
  <c r="DH32" s="1"/>
  <c r="DH34" s="1"/>
  <c r="DH36" s="1"/>
  <c r="CN10"/>
  <c r="CN12" s="1"/>
  <c r="CN14" s="1"/>
  <c r="CN16" s="1"/>
  <c r="CN18" s="1"/>
  <c r="CN20" s="1"/>
  <c r="CN22" s="1"/>
  <c r="CN24" s="1"/>
  <c r="CN26" s="1"/>
  <c r="CN28" s="1"/>
  <c r="CN30" s="1"/>
  <c r="CN32" s="1"/>
  <c r="CN34" s="1"/>
  <c r="CN36" s="1"/>
  <c r="CV10"/>
  <c r="CV12" s="1"/>
  <c r="CV14" s="1"/>
  <c r="CV16" s="1"/>
  <c r="CV18" s="1"/>
  <c r="CV20" s="1"/>
  <c r="CV22" s="1"/>
  <c r="CV24" s="1"/>
  <c r="CV26" s="1"/>
  <c r="CV28" s="1"/>
  <c r="CV30" s="1"/>
  <c r="CV32" s="1"/>
  <c r="CV34" s="1"/>
  <c r="CV36" s="1"/>
  <c r="CL10" i="80"/>
  <c r="CL12" s="1"/>
  <c r="CS10"/>
  <c r="CS12" s="1"/>
  <c r="CS14" s="1"/>
  <c r="CS16" s="1"/>
  <c r="CS18" s="1"/>
  <c r="CS20" s="1"/>
  <c r="CS22" s="1"/>
  <c r="CS24" s="1"/>
  <c r="CS26" s="1"/>
  <c r="CS28" s="1"/>
  <c r="CS30" s="1"/>
  <c r="CS32" s="1"/>
  <c r="CS34" s="1"/>
  <c r="CS36" s="1"/>
  <c r="DL10"/>
  <c r="DL12" s="1"/>
  <c r="DL14" s="1"/>
  <c r="DL16" s="1"/>
  <c r="DL18" s="1"/>
  <c r="DL20" s="1"/>
  <c r="DL22" s="1"/>
  <c r="DL24" s="1"/>
  <c r="DL26" s="1"/>
  <c r="DL28" s="1"/>
  <c r="DL30" s="1"/>
  <c r="DL32" s="1"/>
  <c r="DL34" s="1"/>
  <c r="DL36" s="1"/>
  <c r="CV10"/>
  <c r="CV12" s="1"/>
  <c r="CV14" s="1"/>
  <c r="CV16" s="1"/>
  <c r="CV18" s="1"/>
  <c r="CV20" s="1"/>
  <c r="CV22" s="1"/>
  <c r="CV24" s="1"/>
  <c r="CV26" s="1"/>
  <c r="CV28" s="1"/>
  <c r="CV30" s="1"/>
  <c r="CV32" s="1"/>
  <c r="CV34" s="1"/>
  <c r="CV36" s="1"/>
  <c r="DH10"/>
  <c r="DH12" s="1"/>
  <c r="DH14" s="1"/>
  <c r="DH16" s="1"/>
  <c r="DH18" s="1"/>
  <c r="DH20" s="1"/>
  <c r="DH22" s="1"/>
  <c r="DH24" s="1"/>
  <c r="DH26" s="1"/>
  <c r="DH28" s="1"/>
  <c r="DH30" s="1"/>
  <c r="DH32" s="1"/>
  <c r="DH34" s="1"/>
  <c r="DH36" s="1"/>
  <c r="CW10"/>
  <c r="CW12" s="1"/>
  <c r="CW14" s="1"/>
  <c r="CW16" s="1"/>
  <c r="CW18" s="1"/>
  <c r="CW20" s="1"/>
  <c r="CW22" s="1"/>
  <c r="CW24" s="1"/>
  <c r="CW26" s="1"/>
  <c r="CW28" s="1"/>
  <c r="CW30" s="1"/>
  <c r="CW32" s="1"/>
  <c r="CW34" s="1"/>
  <c r="CW36" s="1"/>
  <c r="DI10"/>
  <c r="DI12" s="1"/>
  <c r="DI14" s="1"/>
  <c r="DI16" s="1"/>
  <c r="DI18" s="1"/>
  <c r="DI20" s="1"/>
  <c r="DI22" s="1"/>
  <c r="DI24" s="1"/>
  <c r="DI26" s="1"/>
  <c r="DI28" s="1"/>
  <c r="DI30" s="1"/>
  <c r="DI32" s="1"/>
  <c r="DI34" s="1"/>
  <c r="DI36" s="1"/>
  <c r="DF10" i="78"/>
  <c r="DF12" s="1"/>
  <c r="DF14" s="1"/>
  <c r="DF16" s="1"/>
  <c r="DF18" s="1"/>
  <c r="DF20" s="1"/>
  <c r="DF22" s="1"/>
  <c r="DF24" s="1"/>
  <c r="DF26" s="1"/>
  <c r="DF28" s="1"/>
  <c r="DF30" s="1"/>
  <c r="DF32" s="1"/>
  <c r="DF34" s="1"/>
  <c r="DF36" s="1"/>
  <c r="DF10" i="75"/>
  <c r="DF12" s="1"/>
  <c r="DF14" s="1"/>
  <c r="DF16" s="1"/>
  <c r="DF18" s="1"/>
  <c r="DF20" s="1"/>
  <c r="DF22" s="1"/>
  <c r="DF24" s="1"/>
  <c r="DF26" s="1"/>
  <c r="DF28" s="1"/>
  <c r="DF30" s="1"/>
  <c r="DF32" s="1"/>
  <c r="DF34" s="1"/>
  <c r="DF36" s="1"/>
  <c r="DF10" i="73"/>
  <c r="DF12" s="1"/>
  <c r="DF14" s="1"/>
  <c r="DF16" s="1"/>
  <c r="DF18" s="1"/>
  <c r="DF20" s="1"/>
  <c r="DF22" s="1"/>
  <c r="DF24" s="1"/>
  <c r="DF26" s="1"/>
  <c r="DF28" s="1"/>
  <c r="DF30" s="1"/>
  <c r="DF32" s="1"/>
  <c r="DF34" s="1"/>
  <c r="DF36" s="1"/>
  <c r="DH10" i="71"/>
  <c r="DH12" s="1"/>
  <c r="DH14" s="1"/>
  <c r="DH16" s="1"/>
  <c r="DH18" s="1"/>
  <c r="DH20" s="1"/>
  <c r="DH22" s="1"/>
  <c r="DH24" s="1"/>
  <c r="DH26" s="1"/>
  <c r="DH28" s="1"/>
  <c r="DH30" s="1"/>
  <c r="DH32" s="1"/>
  <c r="DH34" s="1"/>
  <c r="DH36" s="1"/>
  <c r="CV10"/>
  <c r="CV12" s="1"/>
  <c r="CV14" s="1"/>
  <c r="CV16" s="1"/>
  <c r="CV18" s="1"/>
  <c r="CV20" s="1"/>
  <c r="CV22" s="1"/>
  <c r="CV24" s="1"/>
  <c r="CV26" s="1"/>
  <c r="CV28" s="1"/>
  <c r="CV30" s="1"/>
  <c r="CV32" s="1"/>
  <c r="CV34" s="1"/>
  <c r="CV36" s="1"/>
  <c r="CP10"/>
  <c r="CP12" s="1"/>
  <c r="CP14" s="1"/>
  <c r="CP16" s="1"/>
  <c r="CP18" s="1"/>
  <c r="CP20" s="1"/>
  <c r="CP22" s="1"/>
  <c r="CP24" s="1"/>
  <c r="CP26" s="1"/>
  <c r="CP28" s="1"/>
  <c r="CP30" s="1"/>
  <c r="CP32" s="1"/>
  <c r="CP34" s="1"/>
  <c r="CP36" s="1"/>
  <c r="DH10" i="72"/>
  <c r="DH12" s="1"/>
  <c r="DH14" s="1"/>
  <c r="DH16" s="1"/>
  <c r="DH18" s="1"/>
  <c r="DH20" s="1"/>
  <c r="DH22" s="1"/>
  <c r="DH24" s="1"/>
  <c r="DH26" s="1"/>
  <c r="DH28" s="1"/>
  <c r="DH30" s="1"/>
  <c r="DH32" s="1"/>
  <c r="DH34" s="1"/>
  <c r="DH36" s="1"/>
  <c r="DC10"/>
  <c r="DC12" s="1"/>
  <c r="DC14" s="1"/>
  <c r="DC16" s="1"/>
  <c r="DC18" s="1"/>
  <c r="DC20" s="1"/>
  <c r="DC22" s="1"/>
  <c r="DC24" s="1"/>
  <c r="DC26" s="1"/>
  <c r="DC28" s="1"/>
  <c r="DC30" s="1"/>
  <c r="DC32" s="1"/>
  <c r="DC34" s="1"/>
  <c r="DC36" s="1"/>
  <c r="DL10"/>
  <c r="DL12" s="1"/>
  <c r="DL14" s="1"/>
  <c r="DL16" s="1"/>
  <c r="DL18" s="1"/>
  <c r="DL20" s="1"/>
  <c r="DL22" s="1"/>
  <c r="DL24" s="1"/>
  <c r="DL26" s="1"/>
  <c r="DL28" s="1"/>
  <c r="DL30" s="1"/>
  <c r="DL32" s="1"/>
  <c r="DL34" s="1"/>
  <c r="DL36" s="1"/>
  <c r="DI10" i="71"/>
  <c r="DI12" s="1"/>
  <c r="DI14" s="1"/>
  <c r="DI16" s="1"/>
  <c r="DI18" s="1"/>
  <c r="DI20" s="1"/>
  <c r="DI22" s="1"/>
  <c r="DI24" s="1"/>
  <c r="DI26" s="1"/>
  <c r="DI28" s="1"/>
  <c r="DI30" s="1"/>
  <c r="DI32" s="1"/>
  <c r="DI34" s="1"/>
  <c r="DI36" s="1"/>
  <c r="DB10" i="74"/>
  <c r="DB12" s="1"/>
  <c r="DB14" s="1"/>
  <c r="DB16" s="1"/>
  <c r="DB18" s="1"/>
  <c r="DB20" s="1"/>
  <c r="DB22" s="1"/>
  <c r="DB24" s="1"/>
  <c r="DB26" s="1"/>
  <c r="DB28" s="1"/>
  <c r="DB30" s="1"/>
  <c r="DB32" s="1"/>
  <c r="DB34" s="1"/>
  <c r="DB36" s="1"/>
  <c r="DG10"/>
  <c r="DG12" s="1"/>
  <c r="DG14" s="1"/>
  <c r="DG16" s="1"/>
  <c r="DG18" s="1"/>
  <c r="DG20" s="1"/>
  <c r="DG22" s="1"/>
  <c r="DG24" s="1"/>
  <c r="DG26" s="1"/>
  <c r="DG28" s="1"/>
  <c r="DG30" s="1"/>
  <c r="DG32" s="1"/>
  <c r="DG34" s="1"/>
  <c r="DG36" s="1"/>
  <c r="CQ10" i="76"/>
  <c r="CQ12" s="1"/>
  <c r="CQ14" s="1"/>
  <c r="CQ16" s="1"/>
  <c r="CQ18" s="1"/>
  <c r="CQ20" s="1"/>
  <c r="CQ22" s="1"/>
  <c r="CQ24" s="1"/>
  <c r="CQ26" s="1"/>
  <c r="CQ28" s="1"/>
  <c r="CQ30" s="1"/>
  <c r="CQ32" s="1"/>
  <c r="CQ34" s="1"/>
  <c r="CQ36" s="1"/>
  <c r="DP10"/>
  <c r="DP12" s="1"/>
  <c r="DP14" s="1"/>
  <c r="DP16" s="1"/>
  <c r="DP18" s="1"/>
  <c r="DP20" s="1"/>
  <c r="DP22" s="1"/>
  <c r="DP24" s="1"/>
  <c r="DP26" s="1"/>
  <c r="DP28" s="1"/>
  <c r="DP30" s="1"/>
  <c r="DP32" s="1"/>
  <c r="DP34" s="1"/>
  <c r="DP36" s="1"/>
  <c r="CL10"/>
  <c r="DL10" i="77"/>
  <c r="DL12" s="1"/>
  <c r="DL14" s="1"/>
  <c r="DL16" s="1"/>
  <c r="DL18" s="1"/>
  <c r="DL20" s="1"/>
  <c r="DL22" s="1"/>
  <c r="DL24" s="1"/>
  <c r="DL26" s="1"/>
  <c r="DL28" s="1"/>
  <c r="DL30" s="1"/>
  <c r="DL32" s="1"/>
  <c r="DL34" s="1"/>
  <c r="DL36" s="1"/>
  <c r="CT10"/>
  <c r="CT12" s="1"/>
  <c r="CT14" s="1"/>
  <c r="CT16" s="1"/>
  <c r="CT18" s="1"/>
  <c r="CT20" s="1"/>
  <c r="CT22" s="1"/>
  <c r="CT24" s="1"/>
  <c r="CT26" s="1"/>
  <c r="CT28" s="1"/>
  <c r="CT30" s="1"/>
  <c r="CT32" s="1"/>
  <c r="CT34" s="1"/>
  <c r="CT36" s="1"/>
  <c r="CO10"/>
  <c r="CO12" s="1"/>
  <c r="CO14" s="1"/>
  <c r="CO16" s="1"/>
  <c r="CO18" s="1"/>
  <c r="CO20" s="1"/>
  <c r="CO22" s="1"/>
  <c r="CO24" s="1"/>
  <c r="CO26" s="1"/>
  <c r="CO28" s="1"/>
  <c r="CO30" s="1"/>
  <c r="CO32" s="1"/>
  <c r="CO34" s="1"/>
  <c r="CO36" s="1"/>
  <c r="CQ10" i="79"/>
  <c r="CQ12" s="1"/>
  <c r="CQ14" s="1"/>
  <c r="CQ16" s="1"/>
  <c r="CQ18" s="1"/>
  <c r="CQ20" s="1"/>
  <c r="CQ22" s="1"/>
  <c r="CQ24" s="1"/>
  <c r="CQ26" s="1"/>
  <c r="CQ28" s="1"/>
  <c r="CQ30" s="1"/>
  <c r="CQ32" s="1"/>
  <c r="CQ34" s="1"/>
  <c r="CQ36" s="1"/>
  <c r="DC10"/>
  <c r="DC12" s="1"/>
  <c r="DC14" s="1"/>
  <c r="DC16" s="1"/>
  <c r="DC18" s="1"/>
  <c r="DC20" s="1"/>
  <c r="DC22" s="1"/>
  <c r="DC24" s="1"/>
  <c r="DC26" s="1"/>
  <c r="DC28" s="1"/>
  <c r="DC30" s="1"/>
  <c r="DC32" s="1"/>
  <c r="DC34" s="1"/>
  <c r="DC36" s="1"/>
  <c r="CZ10"/>
  <c r="CZ12" s="1"/>
  <c r="CZ14" s="1"/>
  <c r="CZ16" s="1"/>
  <c r="CZ18" s="1"/>
  <c r="CZ20" s="1"/>
  <c r="CZ22" s="1"/>
  <c r="CZ24" s="1"/>
  <c r="CZ26" s="1"/>
  <c r="CZ28" s="1"/>
  <c r="CZ30" s="1"/>
  <c r="CZ32" s="1"/>
  <c r="CZ34" s="1"/>
  <c r="CZ36" s="1"/>
  <c r="DL10" i="81"/>
  <c r="DL12" s="1"/>
  <c r="DL14" s="1"/>
  <c r="DL16" s="1"/>
  <c r="DL18" s="1"/>
  <c r="DL20" s="1"/>
  <c r="DL22" s="1"/>
  <c r="DL24" s="1"/>
  <c r="DL26" s="1"/>
  <c r="DL28" s="1"/>
  <c r="DL30" s="1"/>
  <c r="DL32" s="1"/>
  <c r="DL34" s="1"/>
  <c r="DL36" s="1"/>
  <c r="DO10"/>
  <c r="DO12" s="1"/>
  <c r="DO14" s="1"/>
  <c r="DO16" s="1"/>
  <c r="DO18" s="1"/>
  <c r="DO20" s="1"/>
  <c r="DO22" s="1"/>
  <c r="DO24" s="1"/>
  <c r="DO26" s="1"/>
  <c r="DO28" s="1"/>
  <c r="DO30" s="1"/>
  <c r="DO32" s="1"/>
  <c r="DO34" s="1"/>
  <c r="DO36" s="1"/>
  <c r="DN10"/>
  <c r="DN12" s="1"/>
  <c r="DN14" s="1"/>
  <c r="DN16" s="1"/>
  <c r="DN18" s="1"/>
  <c r="DN20" s="1"/>
  <c r="DN22" s="1"/>
  <c r="DN24" s="1"/>
  <c r="DN26" s="1"/>
  <c r="DN28" s="1"/>
  <c r="DN30" s="1"/>
  <c r="DN32" s="1"/>
  <c r="DN34" s="1"/>
  <c r="DN36" s="1"/>
  <c r="CY10" i="77"/>
  <c r="CY12" s="1"/>
  <c r="CY14" s="1"/>
  <c r="CY16" s="1"/>
  <c r="CY18" s="1"/>
  <c r="CY20" s="1"/>
  <c r="CY22" s="1"/>
  <c r="CY24" s="1"/>
  <c r="CY26" s="1"/>
  <c r="CY28" s="1"/>
  <c r="CY30" s="1"/>
  <c r="CY32" s="1"/>
  <c r="CY34" s="1"/>
  <c r="CY36" s="1"/>
  <c r="CR10" i="74"/>
  <c r="CR12" s="1"/>
  <c r="CR14" s="1"/>
  <c r="CR16" s="1"/>
  <c r="CR18" s="1"/>
  <c r="CR20" s="1"/>
  <c r="CR22" s="1"/>
  <c r="CR24" s="1"/>
  <c r="CR26" s="1"/>
  <c r="CR28" s="1"/>
  <c r="CR30" s="1"/>
  <c r="CR32" s="1"/>
  <c r="CR34" s="1"/>
  <c r="CR36" s="1"/>
  <c r="CZ10" i="73"/>
  <c r="CZ12" s="1"/>
  <c r="CZ14" s="1"/>
  <c r="CZ16" s="1"/>
  <c r="CZ18" s="1"/>
  <c r="CZ20" s="1"/>
  <c r="CZ22" s="1"/>
  <c r="CZ24" s="1"/>
  <c r="CZ26" s="1"/>
  <c r="CZ28" s="1"/>
  <c r="CZ30" s="1"/>
  <c r="CZ32" s="1"/>
  <c r="CZ34" s="1"/>
  <c r="CZ36" s="1"/>
  <c r="CT10"/>
  <c r="CT12" s="1"/>
  <c r="CT14" s="1"/>
  <c r="CT16" s="1"/>
  <c r="CT18" s="1"/>
  <c r="CT20" s="1"/>
  <c r="CT22" s="1"/>
  <c r="CT24" s="1"/>
  <c r="CT26" s="1"/>
  <c r="CT28" s="1"/>
  <c r="CT30" s="1"/>
  <c r="CT32" s="1"/>
  <c r="CT34" s="1"/>
  <c r="CT36" s="1"/>
  <c r="CU10"/>
  <c r="CU12" s="1"/>
  <c r="CU14" s="1"/>
  <c r="CU16" s="1"/>
  <c r="CU18" s="1"/>
  <c r="CU20" s="1"/>
  <c r="CU22" s="1"/>
  <c r="CU24" s="1"/>
  <c r="CU26" s="1"/>
  <c r="CU28" s="1"/>
  <c r="CU30" s="1"/>
  <c r="CU32" s="1"/>
  <c r="CU34" s="1"/>
  <c r="CU36" s="1"/>
  <c r="CO10" i="75"/>
  <c r="CO12" s="1"/>
  <c r="CO14" s="1"/>
  <c r="CO16" s="1"/>
  <c r="CO18" s="1"/>
  <c r="CO20" s="1"/>
  <c r="CO22" s="1"/>
  <c r="CO24" s="1"/>
  <c r="CO26" s="1"/>
  <c r="CO28" s="1"/>
  <c r="CO30" s="1"/>
  <c r="CO32" s="1"/>
  <c r="CO34" s="1"/>
  <c r="CO36" s="1"/>
  <c r="DH10"/>
  <c r="DH12" s="1"/>
  <c r="DH14" s="1"/>
  <c r="DH16" s="1"/>
  <c r="DH18" s="1"/>
  <c r="DH20" s="1"/>
  <c r="DH22" s="1"/>
  <c r="DH24" s="1"/>
  <c r="DH26" s="1"/>
  <c r="DH28" s="1"/>
  <c r="DH30" s="1"/>
  <c r="DH32" s="1"/>
  <c r="DH34" s="1"/>
  <c r="DH36" s="1"/>
  <c r="CZ10" i="78"/>
  <c r="CZ12" s="1"/>
  <c r="CZ14" s="1"/>
  <c r="CZ16" s="1"/>
  <c r="CZ18" s="1"/>
  <c r="CZ20" s="1"/>
  <c r="CZ22" s="1"/>
  <c r="CZ24" s="1"/>
  <c r="CZ26" s="1"/>
  <c r="CZ28" s="1"/>
  <c r="CZ30" s="1"/>
  <c r="CZ32" s="1"/>
  <c r="CZ34" s="1"/>
  <c r="CZ36" s="1"/>
  <c r="CS10"/>
  <c r="CS12" s="1"/>
  <c r="CS14" s="1"/>
  <c r="CS16" s="1"/>
  <c r="CS18" s="1"/>
  <c r="CS20" s="1"/>
  <c r="CS22" s="1"/>
  <c r="CS24" s="1"/>
  <c r="CS26" s="1"/>
  <c r="CS28" s="1"/>
  <c r="CS30" s="1"/>
  <c r="CS32" s="1"/>
  <c r="CS34" s="1"/>
  <c r="CS36" s="1"/>
  <c r="DO10"/>
  <c r="DO12" s="1"/>
  <c r="DO14" s="1"/>
  <c r="DO16" s="1"/>
  <c r="DO18" s="1"/>
  <c r="DO20" s="1"/>
  <c r="DO22" s="1"/>
  <c r="DO24" s="1"/>
  <c r="DO26" s="1"/>
  <c r="DO28" s="1"/>
  <c r="DO30" s="1"/>
  <c r="DO32" s="1"/>
  <c r="DO34" s="1"/>
  <c r="DO36" s="1"/>
  <c r="DC10"/>
  <c r="DC12" s="1"/>
  <c r="DC14" s="1"/>
  <c r="DC16" s="1"/>
  <c r="DC18" s="1"/>
  <c r="DC20" s="1"/>
  <c r="DC22" s="1"/>
  <c r="DC24" s="1"/>
  <c r="DC26" s="1"/>
  <c r="DC28" s="1"/>
  <c r="DC30" s="1"/>
  <c r="DC32" s="1"/>
  <c r="DC34" s="1"/>
  <c r="DC36" s="1"/>
  <c r="CQ10" i="80"/>
  <c r="CQ12" s="1"/>
  <c r="CQ14" s="1"/>
  <c r="CQ16" s="1"/>
  <c r="CQ18" s="1"/>
  <c r="CQ20" s="1"/>
  <c r="CQ22" s="1"/>
  <c r="CQ24" s="1"/>
  <c r="CQ26" s="1"/>
  <c r="CQ28" s="1"/>
  <c r="CQ30" s="1"/>
  <c r="CQ32" s="1"/>
  <c r="CQ34" s="1"/>
  <c r="CQ36" s="1"/>
  <c r="DK10"/>
  <c r="DK12" s="1"/>
  <c r="DK14" s="1"/>
  <c r="DK16" s="1"/>
  <c r="DK18" s="1"/>
  <c r="DK20" s="1"/>
  <c r="DK22" s="1"/>
  <c r="DK24" s="1"/>
  <c r="DK26" s="1"/>
  <c r="DK28" s="1"/>
  <c r="DK30" s="1"/>
  <c r="DK32" s="1"/>
  <c r="DK34" s="1"/>
  <c r="DK36" s="1"/>
  <c r="CR10" i="78"/>
  <c r="CR12" s="1"/>
  <c r="CR14" s="1"/>
  <c r="CR16" s="1"/>
  <c r="CR18" s="1"/>
  <c r="CR20" s="1"/>
  <c r="CR22" s="1"/>
  <c r="CR24" s="1"/>
  <c r="CR26" s="1"/>
  <c r="CR28" s="1"/>
  <c r="CR30" s="1"/>
  <c r="CR32" s="1"/>
  <c r="CR34" s="1"/>
  <c r="CR36" s="1"/>
  <c r="CR10" i="75"/>
  <c r="CR12" s="1"/>
  <c r="CR14" s="1"/>
  <c r="CR16" s="1"/>
  <c r="CR18" s="1"/>
  <c r="CR20" s="1"/>
  <c r="CR22" s="1"/>
  <c r="CR24" s="1"/>
  <c r="CR26" s="1"/>
  <c r="CR28" s="1"/>
  <c r="CR30" s="1"/>
  <c r="CR32" s="1"/>
  <c r="CR34" s="1"/>
  <c r="CR36" s="1"/>
  <c r="CM10" i="71"/>
  <c r="CM12" s="1"/>
  <c r="CM14" s="1"/>
  <c r="CM16" s="1"/>
  <c r="CM18" s="1"/>
  <c r="CM20" s="1"/>
  <c r="CM22" s="1"/>
  <c r="CM24" s="1"/>
  <c r="CM26" s="1"/>
  <c r="CM28" s="1"/>
  <c r="CM30" s="1"/>
  <c r="CM32" s="1"/>
  <c r="CM34" s="1"/>
  <c r="CM36" s="1"/>
  <c r="DC10"/>
  <c r="DC12" s="1"/>
  <c r="DC14" s="1"/>
  <c r="DC16" s="1"/>
  <c r="DC18" s="1"/>
  <c r="DC20" s="1"/>
  <c r="DC22" s="1"/>
  <c r="DC24" s="1"/>
  <c r="DC26" s="1"/>
  <c r="DC28" s="1"/>
  <c r="DC30" s="1"/>
  <c r="DC32" s="1"/>
  <c r="DC34" s="1"/>
  <c r="DC36" s="1"/>
  <c r="DK10"/>
  <c r="DK12" s="1"/>
  <c r="DK14" s="1"/>
  <c r="DK16" s="1"/>
  <c r="DK18" s="1"/>
  <c r="DK20" s="1"/>
  <c r="DK22" s="1"/>
  <c r="DK24" s="1"/>
  <c r="DK26" s="1"/>
  <c r="DK28" s="1"/>
  <c r="DK30" s="1"/>
  <c r="DK32" s="1"/>
  <c r="DK34" s="1"/>
  <c r="DK36" s="1"/>
  <c r="DG10"/>
  <c r="DG12" s="1"/>
  <c r="DG14" s="1"/>
  <c r="DG16" s="1"/>
  <c r="DG18" s="1"/>
  <c r="DG20" s="1"/>
  <c r="DG22" s="1"/>
  <c r="DG24" s="1"/>
  <c r="DG26" s="1"/>
  <c r="DG28" s="1"/>
  <c r="DG30" s="1"/>
  <c r="DG32" s="1"/>
  <c r="DG34" s="1"/>
  <c r="DG36" s="1"/>
  <c r="DO10" i="72"/>
  <c r="DO12" s="1"/>
  <c r="DO14" s="1"/>
  <c r="DO16" s="1"/>
  <c r="DO18" s="1"/>
  <c r="DO20" s="1"/>
  <c r="DO22" s="1"/>
  <c r="DO24" s="1"/>
  <c r="DO26" s="1"/>
  <c r="DO28" s="1"/>
  <c r="DO30" s="1"/>
  <c r="DO32" s="1"/>
  <c r="DO34" s="1"/>
  <c r="DO36" s="1"/>
  <c r="DK10"/>
  <c r="DK12" s="1"/>
  <c r="DK14" s="1"/>
  <c r="DK16" s="1"/>
  <c r="DK18" s="1"/>
  <c r="DK20" s="1"/>
  <c r="DK22" s="1"/>
  <c r="DK24" s="1"/>
  <c r="DK26" s="1"/>
  <c r="DK28" s="1"/>
  <c r="DK30" s="1"/>
  <c r="DK32" s="1"/>
  <c r="DK34" s="1"/>
  <c r="DK36" s="1"/>
  <c r="DJ10"/>
  <c r="DJ12" s="1"/>
  <c r="DJ14" s="1"/>
  <c r="DJ16" s="1"/>
  <c r="DJ18" s="1"/>
  <c r="DJ20" s="1"/>
  <c r="DJ22" s="1"/>
  <c r="DJ24" s="1"/>
  <c r="DJ26" s="1"/>
  <c r="DJ28" s="1"/>
  <c r="DJ30" s="1"/>
  <c r="DJ32" s="1"/>
  <c r="DJ34" s="1"/>
  <c r="DJ36" s="1"/>
  <c r="CX10"/>
  <c r="CQ10" i="74"/>
  <c r="CQ12" s="1"/>
  <c r="CQ14" s="1"/>
  <c r="CQ16" s="1"/>
  <c r="CQ18" s="1"/>
  <c r="CQ20" s="1"/>
  <c r="CQ22" s="1"/>
  <c r="CQ24" s="1"/>
  <c r="CQ26" s="1"/>
  <c r="CQ28" s="1"/>
  <c r="CQ30" s="1"/>
  <c r="CQ32" s="1"/>
  <c r="CQ34" s="1"/>
  <c r="CQ36" s="1"/>
  <c r="DI10"/>
  <c r="CS10"/>
  <c r="CS12" s="1"/>
  <c r="CS14" s="1"/>
  <c r="CS16" s="1"/>
  <c r="CS18" s="1"/>
  <c r="CS20" s="1"/>
  <c r="CS22" s="1"/>
  <c r="CS24" s="1"/>
  <c r="CS26" s="1"/>
  <c r="CS28" s="1"/>
  <c r="CS30" s="1"/>
  <c r="CS32" s="1"/>
  <c r="CS34" s="1"/>
  <c r="CS36" s="1"/>
  <c r="CU10" i="76"/>
  <c r="DH10"/>
  <c r="DH12" s="1"/>
  <c r="DH14" s="1"/>
  <c r="DH16" s="1"/>
  <c r="DH18" s="1"/>
  <c r="DH20" s="1"/>
  <c r="DH22" s="1"/>
  <c r="DH24" s="1"/>
  <c r="DH26" s="1"/>
  <c r="DH28" s="1"/>
  <c r="DH30" s="1"/>
  <c r="DH32" s="1"/>
  <c r="DH34" s="1"/>
  <c r="DH36" s="1"/>
  <c r="CP10"/>
  <c r="DB10" i="77"/>
  <c r="DB12" s="1"/>
  <c r="DB14" s="1"/>
  <c r="DB16" s="1"/>
  <c r="DB18" s="1"/>
  <c r="DB20" s="1"/>
  <c r="DB22" s="1"/>
  <c r="DB24" s="1"/>
  <c r="DB26" s="1"/>
  <c r="DB28" s="1"/>
  <c r="DB30" s="1"/>
  <c r="DB32" s="1"/>
  <c r="DB34" s="1"/>
  <c r="DB36" s="1"/>
  <c r="DC10"/>
  <c r="DL10" i="79"/>
  <c r="DL12" s="1"/>
  <c r="DL14" s="1"/>
  <c r="DL16" s="1"/>
  <c r="DL18" s="1"/>
  <c r="DL20" s="1"/>
  <c r="DL22" s="1"/>
  <c r="DL24" s="1"/>
  <c r="DL26" s="1"/>
  <c r="DL28" s="1"/>
  <c r="DL30" s="1"/>
  <c r="DL32" s="1"/>
  <c r="DL34" s="1"/>
  <c r="DL36" s="1"/>
  <c r="CO10"/>
  <c r="CW10"/>
  <c r="CW12" s="1"/>
  <c r="CW14" s="1"/>
  <c r="CW16" s="1"/>
  <c r="CW18" s="1"/>
  <c r="CW20" s="1"/>
  <c r="CW22" s="1"/>
  <c r="CW24" s="1"/>
  <c r="CW26" s="1"/>
  <c r="CW28" s="1"/>
  <c r="CW30" s="1"/>
  <c r="CW32" s="1"/>
  <c r="CW34" s="1"/>
  <c r="CW36" s="1"/>
  <c r="DB10" i="81"/>
  <c r="DJ10"/>
  <c r="DJ12" s="1"/>
  <c r="DJ14" s="1"/>
  <c r="DJ16" s="1"/>
  <c r="DJ18" s="1"/>
  <c r="DJ20" s="1"/>
  <c r="DJ22" s="1"/>
  <c r="DJ24" s="1"/>
  <c r="DJ26" s="1"/>
  <c r="DJ28" s="1"/>
  <c r="DJ30" s="1"/>
  <c r="DJ32" s="1"/>
  <c r="DJ34" s="1"/>
  <c r="DJ36" s="1"/>
  <c r="CY10"/>
  <c r="DF10" i="77"/>
  <c r="DF12" s="1"/>
  <c r="DF14" s="1"/>
  <c r="DF16" s="1"/>
  <c r="DF18" s="1"/>
  <c r="DF20" s="1"/>
  <c r="DF22" s="1"/>
  <c r="DF24" s="1"/>
  <c r="DF26" s="1"/>
  <c r="DF28" s="1"/>
  <c r="DF30" s="1"/>
  <c r="DF32" s="1"/>
  <c r="DF34" s="1"/>
  <c r="DF36" s="1"/>
  <c r="DF10" i="74"/>
  <c r="DE10" i="73"/>
  <c r="DE12" s="1"/>
  <c r="DE14" s="1"/>
  <c r="DE16" s="1"/>
  <c r="DE18" s="1"/>
  <c r="DE20" s="1"/>
  <c r="DE22" s="1"/>
  <c r="DE24" s="1"/>
  <c r="DE26" s="1"/>
  <c r="DE28" s="1"/>
  <c r="DE30" s="1"/>
  <c r="DE32" s="1"/>
  <c r="DE34" s="1"/>
  <c r="DE36" s="1"/>
  <c r="DH10"/>
  <c r="CN10"/>
  <c r="CN12" s="1"/>
  <c r="CN14" s="1"/>
  <c r="CN16" s="1"/>
  <c r="CN18" s="1"/>
  <c r="CN20" s="1"/>
  <c r="CN22" s="1"/>
  <c r="CN24" s="1"/>
  <c r="CN26" s="1"/>
  <c r="CN28" s="1"/>
  <c r="CN30" s="1"/>
  <c r="CN32" s="1"/>
  <c r="CN34" s="1"/>
  <c r="CN36" s="1"/>
  <c r="CV10" i="75"/>
  <c r="DA10"/>
  <c r="DA12" s="1"/>
  <c r="DA14" s="1"/>
  <c r="DA16" s="1"/>
  <c r="DA18" s="1"/>
  <c r="DA20" s="1"/>
  <c r="DA22" s="1"/>
  <c r="DA24" s="1"/>
  <c r="DA26" s="1"/>
  <c r="DA28" s="1"/>
  <c r="DA30" s="1"/>
  <c r="DA32" s="1"/>
  <c r="DA34" s="1"/>
  <c r="DA36" s="1"/>
  <c r="DN10" i="78"/>
  <c r="CT10"/>
  <c r="CT12" s="1"/>
  <c r="CT14" s="1"/>
  <c r="CT16" s="1"/>
  <c r="CT18" s="1"/>
  <c r="CT20" s="1"/>
  <c r="CT22" s="1"/>
  <c r="CT24" s="1"/>
  <c r="CT26" s="1"/>
  <c r="CT28" s="1"/>
  <c r="CT30" s="1"/>
  <c r="CT32" s="1"/>
  <c r="CT34" s="1"/>
  <c r="CT36" s="1"/>
  <c r="DI10"/>
  <c r="CM10" i="80"/>
  <c r="CM12" s="1"/>
  <c r="CM14" s="1"/>
  <c r="CM16" s="1"/>
  <c r="CM18" s="1"/>
  <c r="CM20" s="1"/>
  <c r="CM22" s="1"/>
  <c r="CM24" s="1"/>
  <c r="CM26" s="1"/>
  <c r="CM28" s="1"/>
  <c r="CM30" s="1"/>
  <c r="CM32" s="1"/>
  <c r="CM34" s="1"/>
  <c r="CM36" s="1"/>
  <c r="CT10" i="71"/>
  <c r="DJ10"/>
  <c r="DJ12" s="1"/>
  <c r="DJ14" s="1"/>
  <c r="DJ16" s="1"/>
  <c r="DJ18" s="1"/>
  <c r="DJ20" s="1"/>
  <c r="DJ22" s="1"/>
  <c r="DJ24" s="1"/>
  <c r="DJ26" s="1"/>
  <c r="DJ28" s="1"/>
  <c r="DJ30" s="1"/>
  <c r="DJ32" s="1"/>
  <c r="DJ34" s="1"/>
  <c r="DJ36" s="1"/>
  <c r="DL10"/>
  <c r="CW10"/>
  <c r="CW12" s="1"/>
  <c r="CW14" s="1"/>
  <c r="CW16" s="1"/>
  <c r="CW18" s="1"/>
  <c r="CW20" s="1"/>
  <c r="CW22" s="1"/>
  <c r="CW24" s="1"/>
  <c r="CW26" s="1"/>
  <c r="CW28" s="1"/>
  <c r="CW30" s="1"/>
  <c r="CW32" s="1"/>
  <c r="CW34" s="1"/>
  <c r="CW36" s="1"/>
  <c r="CS10"/>
  <c r="CM10" i="72"/>
  <c r="CM12" s="1"/>
  <c r="CM14" s="1"/>
  <c r="CM16" s="1"/>
  <c r="CM18" s="1"/>
  <c r="CM20" s="1"/>
  <c r="CM22" s="1"/>
  <c r="CM24" s="1"/>
  <c r="CM26" s="1"/>
  <c r="CM28" s="1"/>
  <c r="CM30" s="1"/>
  <c r="CM32" s="1"/>
  <c r="CM34" s="1"/>
  <c r="CM36" s="1"/>
  <c r="CW10"/>
  <c r="CV10"/>
  <c r="CV12" s="1"/>
  <c r="CV14" s="1"/>
  <c r="CV16" s="1"/>
  <c r="CV18" s="1"/>
  <c r="CV20" s="1"/>
  <c r="CV22" s="1"/>
  <c r="CV24" s="1"/>
  <c r="CV26" s="1"/>
  <c r="CV28" s="1"/>
  <c r="CV30" s="1"/>
  <c r="CV32" s="1"/>
  <c r="CV34" s="1"/>
  <c r="CV36" s="1"/>
  <c r="CZ10"/>
  <c r="CL10"/>
  <c r="CL12" s="1"/>
  <c r="CQ10"/>
  <c r="DB10"/>
  <c r="DB12" s="1"/>
  <c r="DB14" s="1"/>
  <c r="DB16" s="1"/>
  <c r="DB18" s="1"/>
  <c r="DB20" s="1"/>
  <c r="DB22" s="1"/>
  <c r="DB24" s="1"/>
  <c r="DB26" s="1"/>
  <c r="DB28" s="1"/>
  <c r="DB30" s="1"/>
  <c r="DB32" s="1"/>
  <c r="DB34" s="1"/>
  <c r="DB36" s="1"/>
  <c r="DB10" i="71"/>
  <c r="DE10" i="74"/>
  <c r="DE12" s="1"/>
  <c r="DE14" s="1"/>
  <c r="DE16" s="1"/>
  <c r="DE18" s="1"/>
  <c r="DE20" s="1"/>
  <c r="DE22" s="1"/>
  <c r="DE24" s="1"/>
  <c r="DE26" s="1"/>
  <c r="DE28" s="1"/>
  <c r="DE30" s="1"/>
  <c r="DE32" s="1"/>
  <c r="DE34" s="1"/>
  <c r="DE36" s="1"/>
  <c r="CN10"/>
  <c r="DC10"/>
  <c r="DC12" s="1"/>
  <c r="DC14" s="1"/>
  <c r="DC16" s="1"/>
  <c r="DC18" s="1"/>
  <c r="DC20" s="1"/>
  <c r="DC22" s="1"/>
  <c r="DC24" s="1"/>
  <c r="DC26" s="1"/>
  <c r="DC28" s="1"/>
  <c r="DC30" s="1"/>
  <c r="DC32" s="1"/>
  <c r="DC34" s="1"/>
  <c r="DC36" s="1"/>
  <c r="CZ10"/>
  <c r="DN10"/>
  <c r="DN12" s="1"/>
  <c r="DN14" s="1"/>
  <c r="DN16" s="1"/>
  <c r="DN18" s="1"/>
  <c r="DN20" s="1"/>
  <c r="DN22" s="1"/>
  <c r="DN24" s="1"/>
  <c r="DN26" s="1"/>
  <c r="DN28" s="1"/>
  <c r="DN30" s="1"/>
  <c r="DN32" s="1"/>
  <c r="DN34" s="1"/>
  <c r="DN36" s="1"/>
  <c r="CP10"/>
  <c r="DL10" i="76"/>
  <c r="DL12" s="1"/>
  <c r="DL14" s="1"/>
  <c r="DL16" s="1"/>
  <c r="DL18" s="1"/>
  <c r="DL20" s="1"/>
  <c r="DL22" s="1"/>
  <c r="DL24" s="1"/>
  <c r="DL26" s="1"/>
  <c r="DL28" s="1"/>
  <c r="DL30" s="1"/>
  <c r="DL32" s="1"/>
  <c r="DL34" s="1"/>
  <c r="DL36" s="1"/>
  <c r="CN10"/>
  <c r="CM10"/>
  <c r="CM12" s="1"/>
  <c r="CM14" s="1"/>
  <c r="CM16" s="1"/>
  <c r="CM18" s="1"/>
  <c r="CM20" s="1"/>
  <c r="CM22" s="1"/>
  <c r="CM24" s="1"/>
  <c r="CM26" s="1"/>
  <c r="CM28" s="1"/>
  <c r="CM30" s="1"/>
  <c r="CM32" s="1"/>
  <c r="CM34" s="1"/>
  <c r="CM36" s="1"/>
  <c r="DG10"/>
  <c r="DK10"/>
  <c r="DK12" s="1"/>
  <c r="DK14" s="1"/>
  <c r="DK16" s="1"/>
  <c r="DK18" s="1"/>
  <c r="DK20" s="1"/>
  <c r="DK22" s="1"/>
  <c r="DK24" s="1"/>
  <c r="DK26" s="1"/>
  <c r="DK28" s="1"/>
  <c r="DK30" s="1"/>
  <c r="DK32" s="1"/>
  <c r="DK34" s="1"/>
  <c r="DK36" s="1"/>
  <c r="CQ10" i="77"/>
  <c r="DP10"/>
  <c r="DP12" s="1"/>
  <c r="DP14" s="1"/>
  <c r="DP16" s="1"/>
  <c r="DP18" s="1"/>
  <c r="DP20" s="1"/>
  <c r="DP22" s="1"/>
  <c r="DP24" s="1"/>
  <c r="DP26" s="1"/>
  <c r="DP28" s="1"/>
  <c r="DP30" s="1"/>
  <c r="DP32" s="1"/>
  <c r="DP34" s="1"/>
  <c r="DP36" s="1"/>
  <c r="DI10"/>
  <c r="DO10"/>
  <c r="DO12" s="1"/>
  <c r="DO14" s="1"/>
  <c r="DO16" s="1"/>
  <c r="DO18" s="1"/>
  <c r="DO20" s="1"/>
  <c r="DO22" s="1"/>
  <c r="DO24" s="1"/>
  <c r="DO26" s="1"/>
  <c r="DO28" s="1"/>
  <c r="DO30" s="1"/>
  <c r="DO32" s="1"/>
  <c r="DO34" s="1"/>
  <c r="DO36" s="1"/>
  <c r="CV10"/>
  <c r="DD10"/>
  <c r="DD12" s="1"/>
  <c r="DD14" s="1"/>
  <c r="DD16" s="1"/>
  <c r="DD18" s="1"/>
  <c r="DD20" s="1"/>
  <c r="DD22" s="1"/>
  <c r="DD24" s="1"/>
  <c r="DD26" s="1"/>
  <c r="DD28" s="1"/>
  <c r="DD30" s="1"/>
  <c r="DD32" s="1"/>
  <c r="DD34" s="1"/>
  <c r="DD36" s="1"/>
  <c r="DE10" i="79"/>
  <c r="CM10"/>
  <c r="CM12" s="1"/>
  <c r="CM14" s="1"/>
  <c r="CM16" s="1"/>
  <c r="CM18" s="1"/>
  <c r="CM20" s="1"/>
  <c r="CM22" s="1"/>
  <c r="CM24" s="1"/>
  <c r="CM26" s="1"/>
  <c r="CM28" s="1"/>
  <c r="CM30" s="1"/>
  <c r="CM32" s="1"/>
  <c r="CM34" s="1"/>
  <c r="CM36" s="1"/>
  <c r="DH10"/>
  <c r="CV10"/>
  <c r="CV12" s="1"/>
  <c r="CV14" s="1"/>
  <c r="CV16" s="1"/>
  <c r="CV18" s="1"/>
  <c r="CV20" s="1"/>
  <c r="CV22" s="1"/>
  <c r="CV24" s="1"/>
  <c r="CV26" s="1"/>
  <c r="CV28" s="1"/>
  <c r="CV30" s="1"/>
  <c r="CV32" s="1"/>
  <c r="CV34" s="1"/>
  <c r="CV36" s="1"/>
  <c r="CL10"/>
  <c r="DK10"/>
  <c r="DK12" s="1"/>
  <c r="DK14" s="1"/>
  <c r="DK16" s="1"/>
  <c r="DK18" s="1"/>
  <c r="DK20" s="1"/>
  <c r="DK22" s="1"/>
  <c r="DK24" s="1"/>
  <c r="DK26" s="1"/>
  <c r="DK28" s="1"/>
  <c r="DK30" s="1"/>
  <c r="DK32" s="1"/>
  <c r="DK34" s="1"/>
  <c r="DK36" s="1"/>
  <c r="CQ10" i="81"/>
  <c r="CU10"/>
  <c r="CU12" s="1"/>
  <c r="CU14" s="1"/>
  <c r="CU16" s="1"/>
  <c r="CU18" s="1"/>
  <c r="CU20" s="1"/>
  <c r="CU22" s="1"/>
  <c r="CU24" s="1"/>
  <c r="CU26" s="1"/>
  <c r="CU28" s="1"/>
  <c r="CU30" s="1"/>
  <c r="CU32" s="1"/>
  <c r="CU34" s="1"/>
  <c r="CU36" s="1"/>
  <c r="CT10"/>
  <c r="DC10"/>
  <c r="DC12" s="1"/>
  <c r="DC14" s="1"/>
  <c r="DC16" s="1"/>
  <c r="DC18" s="1"/>
  <c r="DC20" s="1"/>
  <c r="DC22" s="1"/>
  <c r="DC24" s="1"/>
  <c r="DC26" s="1"/>
  <c r="DC28" s="1"/>
  <c r="DC30" s="1"/>
  <c r="DC32" s="1"/>
  <c r="DC34" s="1"/>
  <c r="DC36" s="1"/>
  <c r="CS10"/>
  <c r="DG10"/>
  <c r="DG12" s="1"/>
  <c r="DG14" s="1"/>
  <c r="DG16" s="1"/>
  <c r="DG18" s="1"/>
  <c r="DG20" s="1"/>
  <c r="DG22" s="1"/>
  <c r="DG24" s="1"/>
  <c r="DG26" s="1"/>
  <c r="DG28" s="1"/>
  <c r="DG30" s="1"/>
  <c r="DG32" s="1"/>
  <c r="DG34" s="1"/>
  <c r="DG36" s="1"/>
  <c r="DM10"/>
  <c r="CY10" i="79"/>
  <c r="CY12" s="1"/>
  <c r="CY14" s="1"/>
  <c r="CY16" s="1"/>
  <c r="CY18" s="1"/>
  <c r="CY20" s="1"/>
  <c r="CY22" s="1"/>
  <c r="CY24" s="1"/>
  <c r="CY26" s="1"/>
  <c r="CY28" s="1"/>
  <c r="CY30" s="1"/>
  <c r="CY32" s="1"/>
  <c r="CY34" s="1"/>
  <c r="CY36" s="1"/>
  <c r="CR10" i="77"/>
  <c r="DF10" i="76"/>
  <c r="DF12" s="1"/>
  <c r="DF14" s="1"/>
  <c r="DF16" s="1"/>
  <c r="DF18" s="1"/>
  <c r="DF20" s="1"/>
  <c r="DF22" s="1"/>
  <c r="DF24" s="1"/>
  <c r="DF26" s="1"/>
  <c r="DF28" s="1"/>
  <c r="DF30" s="1"/>
  <c r="DF32" s="1"/>
  <c r="DF34" s="1"/>
  <c r="DF36" s="1"/>
  <c r="CY10" i="74"/>
  <c r="CL10" i="73"/>
  <c r="CL12" s="1"/>
  <c r="CX10"/>
  <c r="DA10"/>
  <c r="DA12" s="1"/>
  <c r="DA14" s="1"/>
  <c r="DA16" s="1"/>
  <c r="DA18" s="1"/>
  <c r="DA20" s="1"/>
  <c r="DA22" s="1"/>
  <c r="DA24" s="1"/>
  <c r="DA26" s="1"/>
  <c r="DA28" s="1"/>
  <c r="DA30" s="1"/>
  <c r="DA32" s="1"/>
  <c r="DA34" s="1"/>
  <c r="DA36" s="1"/>
  <c r="CW10"/>
  <c r="DB10"/>
  <c r="DB12" s="1"/>
  <c r="DB14" s="1"/>
  <c r="DB16" s="1"/>
  <c r="DB18" s="1"/>
  <c r="DB20" s="1"/>
  <c r="DB22" s="1"/>
  <c r="DB24" s="1"/>
  <c r="DB26" s="1"/>
  <c r="DB28" s="1"/>
  <c r="DB30" s="1"/>
  <c r="DB32" s="1"/>
  <c r="DB34" s="1"/>
  <c r="DB36" s="1"/>
  <c r="CZ10" i="75"/>
  <c r="DC10"/>
  <c r="DC12" s="1"/>
  <c r="DC14" s="1"/>
  <c r="DC16" s="1"/>
  <c r="DC18" s="1"/>
  <c r="DC20" s="1"/>
  <c r="DC22" s="1"/>
  <c r="DC24" s="1"/>
  <c r="DC26" s="1"/>
  <c r="DC28" s="1"/>
  <c r="DC30" s="1"/>
  <c r="DC32" s="1"/>
  <c r="DC34" s="1"/>
  <c r="DC36" s="1"/>
  <c r="DI10"/>
  <c r="CT10"/>
  <c r="CT12" s="1"/>
  <c r="CT14" s="1"/>
  <c r="CT16" s="1"/>
  <c r="CT18" s="1"/>
  <c r="CT20" s="1"/>
  <c r="CT22" s="1"/>
  <c r="CT24" s="1"/>
  <c r="CT26" s="1"/>
  <c r="CT28" s="1"/>
  <c r="CT30" s="1"/>
  <c r="CT32" s="1"/>
  <c r="CT34" s="1"/>
  <c r="CT36" s="1"/>
  <c r="CM10"/>
  <c r="DK10"/>
  <c r="DK12" s="1"/>
  <c r="DK14" s="1"/>
  <c r="DK16" s="1"/>
  <c r="DK18" s="1"/>
  <c r="DK20" s="1"/>
  <c r="DK22" s="1"/>
  <c r="DK24" s="1"/>
  <c r="DK26" s="1"/>
  <c r="DK28" s="1"/>
  <c r="DK30" s="1"/>
  <c r="DK32" s="1"/>
  <c r="DK34" s="1"/>
  <c r="DK36" s="1"/>
  <c r="CL10" i="78"/>
  <c r="CQ10"/>
  <c r="CQ12" s="1"/>
  <c r="CQ14" s="1"/>
  <c r="CQ16" s="1"/>
  <c r="CQ18" s="1"/>
  <c r="CQ20" s="1"/>
  <c r="CQ22" s="1"/>
  <c r="CQ24" s="1"/>
  <c r="CQ26" s="1"/>
  <c r="CQ28" s="1"/>
  <c r="CQ30" s="1"/>
  <c r="CQ32" s="1"/>
  <c r="CQ34" s="1"/>
  <c r="CQ36" s="1"/>
  <c r="CM10"/>
  <c r="DB10"/>
  <c r="DB12" s="1"/>
  <c r="DB14" s="1"/>
  <c r="DB16" s="1"/>
  <c r="DB18" s="1"/>
  <c r="DB20" s="1"/>
  <c r="DB22" s="1"/>
  <c r="DB24" s="1"/>
  <c r="DB26" s="1"/>
  <c r="DB28" s="1"/>
  <c r="DB30" s="1"/>
  <c r="DB32" s="1"/>
  <c r="DB34" s="1"/>
  <c r="DB36" s="1"/>
  <c r="DJ10"/>
  <c r="DN10" i="80"/>
  <c r="DN12" s="1"/>
  <c r="DN14" s="1"/>
  <c r="DN16" s="1"/>
  <c r="DN18" s="1"/>
  <c r="DN20" s="1"/>
  <c r="DN22" s="1"/>
  <c r="DN24" s="1"/>
  <c r="DN26" s="1"/>
  <c r="DN28" s="1"/>
  <c r="DN30" s="1"/>
  <c r="DN32" s="1"/>
  <c r="DN34" s="1"/>
  <c r="DN36" s="1"/>
  <c r="CX10"/>
  <c r="DC10"/>
  <c r="DC12" s="1"/>
  <c r="DC14" s="1"/>
  <c r="DC16" s="1"/>
  <c r="DC18" s="1"/>
  <c r="DC20" s="1"/>
  <c r="DC22" s="1"/>
  <c r="DC24" s="1"/>
  <c r="DC26" s="1"/>
  <c r="DC28" s="1"/>
  <c r="DC30" s="1"/>
  <c r="DC32" s="1"/>
  <c r="DC34" s="1"/>
  <c r="DC36" s="1"/>
  <c r="DO10"/>
  <c r="DA10"/>
  <c r="DA12" s="1"/>
  <c r="DA14" s="1"/>
  <c r="DA16" s="1"/>
  <c r="DA18" s="1"/>
  <c r="DA20" s="1"/>
  <c r="DA22" s="1"/>
  <c r="DA24" s="1"/>
  <c r="DA26" s="1"/>
  <c r="DA28" s="1"/>
  <c r="DA30" s="1"/>
  <c r="DA32" s="1"/>
  <c r="DA34" s="1"/>
  <c r="DA36" s="1"/>
  <c r="DD10"/>
  <c r="CN10"/>
  <c r="CN12" s="1"/>
  <c r="CN14" s="1"/>
  <c r="CN16" s="1"/>
  <c r="CN18" s="1"/>
  <c r="CN20" s="1"/>
  <c r="CN22" s="1"/>
  <c r="CN24" s="1"/>
  <c r="CN26" s="1"/>
  <c r="CN28" s="1"/>
  <c r="CN30" s="1"/>
  <c r="CN32" s="1"/>
  <c r="CN34" s="1"/>
  <c r="CN36" s="1"/>
  <c r="CY10" i="78"/>
  <c r="DM10" i="75"/>
  <c r="DM12" s="1"/>
  <c r="DM14" s="1"/>
  <c r="DM16" s="1"/>
  <c r="DM18" s="1"/>
  <c r="DM20" s="1"/>
  <c r="DM22" s="1"/>
  <c r="DM24" s="1"/>
  <c r="DM26" s="1"/>
  <c r="DM28" s="1"/>
  <c r="DM30" s="1"/>
  <c r="DM32" s="1"/>
  <c r="DM34" s="1"/>
  <c r="DM36" s="1"/>
  <c r="DM10" i="73"/>
  <c r="DF10" i="29"/>
  <c r="DF12" s="1"/>
  <c r="DF14" s="1"/>
  <c r="DF16" s="1"/>
  <c r="DF18" s="1"/>
  <c r="DF20" s="1"/>
  <c r="DF22" s="1"/>
  <c r="DF24" s="1"/>
  <c r="DF26" s="1"/>
  <c r="DF28" s="1"/>
  <c r="DF30" s="1"/>
  <c r="DF32" s="1"/>
  <c r="DF34" s="1"/>
  <c r="DF36" s="1"/>
  <c r="DA10"/>
  <c r="DA12" s="1"/>
  <c r="DA14" s="1"/>
  <c r="DA16" s="1"/>
  <c r="DA18" s="1"/>
  <c r="DA20" s="1"/>
  <c r="DA22" s="1"/>
  <c r="DA24" s="1"/>
  <c r="DA26" s="1"/>
  <c r="DA28" s="1"/>
  <c r="DA30" s="1"/>
  <c r="DA32" s="1"/>
  <c r="DA34" s="1"/>
  <c r="DA36" s="1"/>
  <c r="DL10"/>
  <c r="DL12" s="1"/>
  <c r="DL14" s="1"/>
  <c r="DL16" s="1"/>
  <c r="DL18" s="1"/>
  <c r="DL20" s="1"/>
  <c r="DL22" s="1"/>
  <c r="DL24" s="1"/>
  <c r="DL26" s="1"/>
  <c r="DL28" s="1"/>
  <c r="DL30" s="1"/>
  <c r="DL32" s="1"/>
  <c r="DL34" s="1"/>
  <c r="DL36" s="1"/>
  <c r="DK10"/>
  <c r="DK12" s="1"/>
  <c r="DK14" s="1"/>
  <c r="DK16" s="1"/>
  <c r="DK18" s="1"/>
  <c r="DK20" s="1"/>
  <c r="DK22" s="1"/>
  <c r="DK24" s="1"/>
  <c r="DK26" s="1"/>
  <c r="DK28" s="1"/>
  <c r="DK30" s="1"/>
  <c r="DK32" s="1"/>
  <c r="DK34" s="1"/>
  <c r="DK36" s="1"/>
  <c r="CW10"/>
  <c r="CW12" s="1"/>
  <c r="CW14" s="1"/>
  <c r="CW16" s="1"/>
  <c r="CW18" s="1"/>
  <c r="CW20" s="1"/>
  <c r="CW22" s="1"/>
  <c r="CW24" s="1"/>
  <c r="CW26" s="1"/>
  <c r="CW28" s="1"/>
  <c r="CW30" s="1"/>
  <c r="CW32" s="1"/>
  <c r="CW34" s="1"/>
  <c r="CW36" s="1"/>
  <c r="CV10"/>
  <c r="CV12" s="1"/>
  <c r="CV14" s="1"/>
  <c r="CV16" s="1"/>
  <c r="CV18" s="1"/>
  <c r="CV20" s="1"/>
  <c r="CV22" s="1"/>
  <c r="CV24" s="1"/>
  <c r="CV26" s="1"/>
  <c r="CV28" s="1"/>
  <c r="CV30" s="1"/>
  <c r="CV32" s="1"/>
  <c r="CV34" s="1"/>
  <c r="CV36" s="1"/>
  <c r="DG10"/>
  <c r="DG12" s="1"/>
  <c r="DG14" s="1"/>
  <c r="DG16" s="1"/>
  <c r="DG18" s="1"/>
  <c r="DG20" s="1"/>
  <c r="DG22" s="1"/>
  <c r="DG24" s="1"/>
  <c r="DG26" s="1"/>
  <c r="DG28" s="1"/>
  <c r="DG30" s="1"/>
  <c r="DG32" s="1"/>
  <c r="DG34" s="1"/>
  <c r="DG36" s="1"/>
  <c r="CR10"/>
  <c r="CR12" s="1"/>
  <c r="CR14" s="1"/>
  <c r="CR16" s="1"/>
  <c r="CR18" s="1"/>
  <c r="CR20" s="1"/>
  <c r="CR22" s="1"/>
  <c r="CR24" s="1"/>
  <c r="CR26" s="1"/>
  <c r="CR28" s="1"/>
  <c r="CR30" s="1"/>
  <c r="CR32" s="1"/>
  <c r="CR34" s="1"/>
  <c r="CR36" s="1"/>
  <c r="DJ10"/>
  <c r="DJ12" s="1"/>
  <c r="DJ14" s="1"/>
  <c r="DJ16" s="1"/>
  <c r="DJ18" s="1"/>
  <c r="DJ20" s="1"/>
  <c r="DJ22" s="1"/>
  <c r="DJ24" s="1"/>
  <c r="DJ26" s="1"/>
  <c r="DJ28" s="1"/>
  <c r="DJ30" s="1"/>
  <c r="DJ32" s="1"/>
  <c r="DJ34" s="1"/>
  <c r="DJ36" s="1"/>
  <c r="CT10"/>
  <c r="CT12" s="1"/>
  <c r="CT14" s="1"/>
  <c r="CT16" s="1"/>
  <c r="CT18" s="1"/>
  <c r="CT20" s="1"/>
  <c r="CT22" s="1"/>
  <c r="CT24" s="1"/>
  <c r="CT26" s="1"/>
  <c r="CT28" s="1"/>
  <c r="CT30" s="1"/>
  <c r="CT32" s="1"/>
  <c r="CT34" s="1"/>
  <c r="CT36" s="1"/>
  <c r="CQ10"/>
  <c r="CQ12" s="1"/>
  <c r="CQ14" s="1"/>
  <c r="CQ16" s="1"/>
  <c r="CQ18" s="1"/>
  <c r="CQ20" s="1"/>
  <c r="CQ22" s="1"/>
  <c r="CQ24" s="1"/>
  <c r="CQ26" s="1"/>
  <c r="CQ28" s="1"/>
  <c r="CQ30" s="1"/>
  <c r="CQ32" s="1"/>
  <c r="CQ34" s="1"/>
  <c r="CQ36" s="1"/>
  <c r="DD10"/>
  <c r="DD12" s="1"/>
  <c r="DD14" s="1"/>
  <c r="DD16" s="1"/>
  <c r="DD18" s="1"/>
  <c r="DD20" s="1"/>
  <c r="DD22" s="1"/>
  <c r="DD24" s="1"/>
  <c r="DD26" s="1"/>
  <c r="DD28" s="1"/>
  <c r="DD30" s="1"/>
  <c r="DD32" s="1"/>
  <c r="DD34" s="1"/>
  <c r="DD36" s="1"/>
  <c r="CL10"/>
  <c r="CL12" s="1"/>
  <c r="DM10"/>
  <c r="DM12" s="1"/>
  <c r="DM14" s="1"/>
  <c r="DM16" s="1"/>
  <c r="DM18" s="1"/>
  <c r="DM20" s="1"/>
  <c r="DM22" s="1"/>
  <c r="DM24" s="1"/>
  <c r="DM26" s="1"/>
  <c r="DM28" s="1"/>
  <c r="DM30" s="1"/>
  <c r="DM32" s="1"/>
  <c r="DM34" s="1"/>
  <c r="DM36" s="1"/>
  <c r="DC10"/>
  <c r="DC12" s="1"/>
  <c r="DC14" s="1"/>
  <c r="DC16" s="1"/>
  <c r="DC18" s="1"/>
  <c r="DC20" s="1"/>
  <c r="DC22" s="1"/>
  <c r="DC24" s="1"/>
  <c r="DC26" s="1"/>
  <c r="DC28" s="1"/>
  <c r="DC30" s="1"/>
  <c r="DC32" s="1"/>
  <c r="DC34" s="1"/>
  <c r="DC36" s="1"/>
  <c r="DH10"/>
  <c r="DH12" s="1"/>
  <c r="DH14" s="1"/>
  <c r="DH16" s="1"/>
  <c r="DH18" s="1"/>
  <c r="DH20" s="1"/>
  <c r="DH22" s="1"/>
  <c r="DH24" s="1"/>
  <c r="DH26" s="1"/>
  <c r="DH28" s="1"/>
  <c r="DH30" s="1"/>
  <c r="DH32" s="1"/>
  <c r="DH34" s="1"/>
  <c r="DH36" s="1"/>
  <c r="CX10"/>
  <c r="CX12" s="1"/>
  <c r="CX14" s="1"/>
  <c r="CX16" s="1"/>
  <c r="CX18" s="1"/>
  <c r="CX20" s="1"/>
  <c r="CX22" s="1"/>
  <c r="CX24" s="1"/>
  <c r="CX26" s="1"/>
  <c r="CX28" s="1"/>
  <c r="CX30" s="1"/>
  <c r="CX32" s="1"/>
  <c r="CX34" s="1"/>
  <c r="CX36" s="1"/>
  <c r="CS10"/>
  <c r="CS12" s="1"/>
  <c r="CS14" s="1"/>
  <c r="CS16" s="1"/>
  <c r="CS18" s="1"/>
  <c r="CS20" s="1"/>
  <c r="CS22" s="1"/>
  <c r="CS24" s="1"/>
  <c r="CS26" s="1"/>
  <c r="CS28" s="1"/>
  <c r="CS30" s="1"/>
  <c r="CS32" s="1"/>
  <c r="CS34" s="1"/>
  <c r="CS36" s="1"/>
  <c r="DO10"/>
  <c r="DO12" s="1"/>
  <c r="DO14" s="1"/>
  <c r="DO16" s="1"/>
  <c r="DO18" s="1"/>
  <c r="DO20" s="1"/>
  <c r="DO22" s="1"/>
  <c r="DO24" s="1"/>
  <c r="DO26" s="1"/>
  <c r="DO28" s="1"/>
  <c r="DO30" s="1"/>
  <c r="DO32" s="1"/>
  <c r="DO34" s="1"/>
  <c r="DO36" s="1"/>
  <c r="CP10"/>
  <c r="CP12" s="1"/>
  <c r="CP14" s="1"/>
  <c r="CP16" s="1"/>
  <c r="CP18" s="1"/>
  <c r="CP20" s="1"/>
  <c r="CP22" s="1"/>
  <c r="CP24" s="1"/>
  <c r="CP26" s="1"/>
  <c r="CP28" s="1"/>
  <c r="CP30" s="1"/>
  <c r="CP32" s="1"/>
  <c r="CP34" s="1"/>
  <c r="CP36" s="1"/>
  <c r="DN10"/>
  <c r="DN12" s="1"/>
  <c r="DN14" s="1"/>
  <c r="DN16" s="1"/>
  <c r="DN18" s="1"/>
  <c r="DN20" s="1"/>
  <c r="DN22" s="1"/>
  <c r="DN24" s="1"/>
  <c r="DN26" s="1"/>
  <c r="DN28" s="1"/>
  <c r="DN30" s="1"/>
  <c r="DN32" s="1"/>
  <c r="DN34" s="1"/>
  <c r="DN36" s="1"/>
  <c r="CZ10"/>
  <c r="CZ12" s="1"/>
  <c r="CZ14" s="1"/>
  <c r="CZ16" s="1"/>
  <c r="CZ18" s="1"/>
  <c r="CZ20" s="1"/>
  <c r="CZ22" s="1"/>
  <c r="CZ24" s="1"/>
  <c r="CZ26" s="1"/>
  <c r="CZ28" s="1"/>
  <c r="CZ30" s="1"/>
  <c r="CZ32" s="1"/>
  <c r="CZ34" s="1"/>
  <c r="CZ36" s="1"/>
  <c r="CY10"/>
  <c r="CY12" s="1"/>
  <c r="CY14" s="1"/>
  <c r="CY16" s="1"/>
  <c r="CY18" s="1"/>
  <c r="CY20" s="1"/>
  <c r="CY22" s="1"/>
  <c r="CY24" s="1"/>
  <c r="CY26" s="1"/>
  <c r="CY28" s="1"/>
  <c r="CY30" s="1"/>
  <c r="CY32" s="1"/>
  <c r="CY34" s="1"/>
  <c r="CY36" s="1"/>
  <c r="CO10"/>
  <c r="CO12" s="1"/>
  <c r="CO14" s="1"/>
  <c r="CO16" s="1"/>
  <c r="CO18" s="1"/>
  <c r="CO20" s="1"/>
  <c r="CO22" s="1"/>
  <c r="CO24" s="1"/>
  <c r="CO26" s="1"/>
  <c r="CO28" s="1"/>
  <c r="CO30" s="1"/>
  <c r="CO32" s="1"/>
  <c r="CO34" s="1"/>
  <c r="CO36" s="1"/>
  <c r="CM10"/>
  <c r="CM12" s="1"/>
  <c r="CM14" s="1"/>
  <c r="CM16" s="1"/>
  <c r="CM18" s="1"/>
  <c r="CM20" s="1"/>
  <c r="CM22" s="1"/>
  <c r="CM24" s="1"/>
  <c r="CM26" s="1"/>
  <c r="CM28" s="1"/>
  <c r="CM30" s="1"/>
  <c r="CM32" s="1"/>
  <c r="CM34" s="1"/>
  <c r="CM36" s="1"/>
  <c r="DE10"/>
  <c r="DE12" s="1"/>
  <c r="DE14" s="1"/>
  <c r="DE16" s="1"/>
  <c r="DE18" s="1"/>
  <c r="DE20" s="1"/>
  <c r="DE22" s="1"/>
  <c r="DE24" s="1"/>
  <c r="DE26" s="1"/>
  <c r="DE28" s="1"/>
  <c r="DE30" s="1"/>
  <c r="DE32" s="1"/>
  <c r="DE34" s="1"/>
  <c r="DE36" s="1"/>
  <c r="CL12" i="71"/>
  <c r="DQ8" i="80"/>
  <c r="DP8"/>
  <c r="DQ8" i="78"/>
  <c r="DP8"/>
  <c r="DQ8" i="75"/>
  <c r="DP8"/>
  <c r="DQ8" i="73"/>
  <c r="DP8"/>
  <c r="DR8" i="81"/>
  <c r="DQ8"/>
  <c r="DR8" i="79"/>
  <c r="DQ8"/>
  <c r="DR8" i="77"/>
  <c r="DQ8"/>
  <c r="DQ8" i="76"/>
  <c r="DR8"/>
  <c r="DR8" i="74"/>
  <c r="DQ8"/>
  <c r="DR8" i="72"/>
  <c r="DQ8"/>
  <c r="DP8" i="71"/>
  <c r="DO8"/>
  <c r="DR8" i="29"/>
  <c r="DQ8"/>
  <c r="C29" i="98"/>
  <c r="C62" s="1"/>
  <c r="C30"/>
  <c r="C63" s="1"/>
  <c r="Q26" i="97"/>
  <c r="Q67" s="1"/>
  <c r="CU38" i="29" l="1"/>
  <c r="DI38"/>
  <c r="DF38" i="80"/>
  <c r="CY38"/>
  <c r="DN38" i="71"/>
  <c r="CR38" i="80"/>
  <c r="DB38" i="29"/>
  <c r="DP38"/>
  <c r="CN38"/>
  <c r="DM38" i="80"/>
  <c r="CX38" i="75"/>
  <c r="DI38" i="79"/>
  <c r="CO38" i="76"/>
  <c r="DM38" i="72"/>
  <c r="DK38" i="78"/>
  <c r="DK38" i="81"/>
  <c r="DB38" i="79"/>
  <c r="DC38" i="76"/>
  <c r="DO38" i="74"/>
  <c r="DF38" i="71"/>
  <c r="DL38" i="75"/>
  <c r="DP38" i="79"/>
  <c r="DN38" i="77"/>
  <c r="CT38" i="74"/>
  <c r="CY38" i="71"/>
  <c r="DE38" i="75"/>
  <c r="CU38" i="79"/>
  <c r="DJ38" i="76"/>
  <c r="CY38" i="72"/>
  <c r="CP38" i="78"/>
  <c r="CW38" i="81"/>
  <c r="CZ38" i="77"/>
  <c r="DH38" i="74"/>
  <c r="DM38" i="71"/>
  <c r="CQ38" i="75"/>
  <c r="CN38" i="79"/>
  <c r="DG38" i="77"/>
  <c r="DA38" i="74"/>
  <c r="CR38" i="72"/>
  <c r="CW38" i="78"/>
  <c r="CP38" i="81"/>
  <c r="CS38" i="77"/>
  <c r="CV38" i="76"/>
  <c r="DF38" i="72"/>
  <c r="DD38" i="78"/>
  <c r="DD38" i="81"/>
  <c r="CL38" i="77"/>
  <c r="CM38" i="74"/>
  <c r="CR38" i="71"/>
  <c r="DC38" i="73"/>
  <c r="CV38"/>
  <c r="DJ38"/>
  <c r="CO38"/>
  <c r="CQ38" i="78"/>
  <c r="DR10" i="77"/>
  <c r="CN38" i="81"/>
  <c r="DL38" i="78"/>
  <c r="DH38" i="76"/>
  <c r="DG38" i="73"/>
  <c r="DJ38" i="74"/>
  <c r="DH38" i="77"/>
  <c r="CV38" i="79"/>
  <c r="DC38"/>
  <c r="DO38"/>
  <c r="CM38" i="76"/>
  <c r="CV38" i="72"/>
  <c r="CQ38" i="74"/>
  <c r="DL38" i="77"/>
  <c r="DF38" i="79"/>
  <c r="DJ38"/>
  <c r="CU38" i="72"/>
  <c r="DN38" i="74"/>
  <c r="DA38" i="75"/>
  <c r="CQ38" i="80"/>
  <c r="DH38" i="71"/>
  <c r="CX38" i="78"/>
  <c r="DJ38" i="77"/>
  <c r="DN38" i="80"/>
  <c r="CU38" i="81"/>
  <c r="DE38" i="73"/>
  <c r="CZ38" i="78"/>
  <c r="DI38" i="80"/>
  <c r="CU38" i="75"/>
  <c r="DB38" i="76"/>
  <c r="DA38" i="81"/>
  <c r="DG38" i="80"/>
  <c r="DR10" i="81"/>
  <c r="DP10" i="73"/>
  <c r="DM38" i="75"/>
  <c r="CT38"/>
  <c r="DF38" i="76"/>
  <c r="DD38" i="77"/>
  <c r="DE38" i="74"/>
  <c r="CW38" i="71"/>
  <c r="DJ38" i="81"/>
  <c r="DO38" i="72"/>
  <c r="CT38" i="73"/>
  <c r="DG38" i="74"/>
  <c r="DL38" i="80"/>
  <c r="CP38"/>
  <c r="DN38" i="72"/>
  <c r="CR38" i="79"/>
  <c r="DP38" i="72"/>
  <c r="DA38" i="80"/>
  <c r="DB38" i="73"/>
  <c r="DG38" i="81"/>
  <c r="DP38" i="77"/>
  <c r="CM38" i="80"/>
  <c r="DL38" i="79"/>
  <c r="CM38" i="71"/>
  <c r="DN38" i="81"/>
  <c r="DC38" i="72"/>
  <c r="DI38" i="73"/>
  <c r="DD38" i="76"/>
  <c r="CP38" i="72"/>
  <c r="DM38" i="78"/>
  <c r="DM38" i="79"/>
  <c r="CN38" i="71"/>
  <c r="CS38" i="73"/>
  <c r="CV38" i="74"/>
  <c r="DD38" i="71"/>
  <c r="DB38" i="75"/>
  <c r="DN38" i="76"/>
  <c r="DE38" i="78"/>
  <c r="DA38" i="77"/>
  <c r="DC38" i="80"/>
  <c r="DK38" i="75"/>
  <c r="DA38" i="73"/>
  <c r="CY38" i="79"/>
  <c r="DK38"/>
  <c r="DO38" i="77"/>
  <c r="DL38" i="76"/>
  <c r="DB38" i="72"/>
  <c r="CM38"/>
  <c r="CT38" i="78"/>
  <c r="DF38" i="77"/>
  <c r="DB38"/>
  <c r="DJ38" i="72"/>
  <c r="CR38" i="78"/>
  <c r="CO38" i="75"/>
  <c r="DL38" i="81"/>
  <c r="DP38" i="76"/>
  <c r="CP38" i="71"/>
  <c r="DH38" i="80"/>
  <c r="CN38" i="78"/>
  <c r="DG38" i="75"/>
  <c r="DM38" i="76"/>
  <c r="CM38" i="81"/>
  <c r="CX38" i="79"/>
  <c r="CS38" i="76"/>
  <c r="DL38" i="74"/>
  <c r="DA38" i="72"/>
  <c r="CY38" i="73"/>
  <c r="CO38" i="78"/>
  <c r="DN38" i="73"/>
  <c r="CT38" i="79"/>
  <c r="CO38" i="74"/>
  <c r="CT38" i="80"/>
  <c r="CP38" i="73"/>
  <c r="DD38" i="79"/>
  <c r="DI38" i="76"/>
  <c r="DP10" i="71"/>
  <c r="CN38" i="80"/>
  <c r="DQ10"/>
  <c r="DB38" i="78"/>
  <c r="DC38" i="75"/>
  <c r="DC38" i="81"/>
  <c r="DQ10" i="79"/>
  <c r="CM38"/>
  <c r="DK38" i="76"/>
  <c r="DC38" i="74"/>
  <c r="DQ10" i="72"/>
  <c r="DJ38" i="71"/>
  <c r="CN38" i="73"/>
  <c r="CW38" i="79"/>
  <c r="CS38" i="74"/>
  <c r="DK38" i="71"/>
  <c r="DO38" i="78"/>
  <c r="CR38" i="74"/>
  <c r="CO38" i="77"/>
  <c r="DI38" i="71"/>
  <c r="DF38" i="75"/>
  <c r="CP38"/>
  <c r="CM38" i="73"/>
  <c r="CP38" i="79"/>
  <c r="CN38" i="77"/>
  <c r="CW38" i="74"/>
  <c r="CS38" i="72"/>
  <c r="CO38" i="71"/>
  <c r="DE38" i="80"/>
  <c r="DD38" i="73"/>
  <c r="CX38" i="81"/>
  <c r="DE38" i="76"/>
  <c r="CR38" i="73"/>
  <c r="CN38" i="75"/>
  <c r="CO38" i="81"/>
  <c r="CW38" i="76"/>
  <c r="DG38" i="72"/>
  <c r="DP10" i="78"/>
  <c r="CL12"/>
  <c r="CL14" s="1"/>
  <c r="DQ10"/>
  <c r="DQ10" i="73"/>
  <c r="CQ12" i="81"/>
  <c r="CQ14" s="1"/>
  <c r="CQ16" s="1"/>
  <c r="CQ18" s="1"/>
  <c r="CQ20" s="1"/>
  <c r="CQ22" s="1"/>
  <c r="CQ24" s="1"/>
  <c r="CQ26" s="1"/>
  <c r="CQ28" s="1"/>
  <c r="CQ30" s="1"/>
  <c r="CQ32" s="1"/>
  <c r="CQ34" s="1"/>
  <c r="CQ36" s="1"/>
  <c r="CN12" i="76"/>
  <c r="CN14" s="1"/>
  <c r="CN16" s="1"/>
  <c r="CN18" s="1"/>
  <c r="CN20" s="1"/>
  <c r="CN22" s="1"/>
  <c r="CN24" s="1"/>
  <c r="CN26" s="1"/>
  <c r="CN28" s="1"/>
  <c r="CN30" s="1"/>
  <c r="CN32" s="1"/>
  <c r="CN34" s="1"/>
  <c r="CN36" s="1"/>
  <c r="DR10"/>
  <c r="DF12" i="74"/>
  <c r="DF14" s="1"/>
  <c r="DF16" s="1"/>
  <c r="DF18" s="1"/>
  <c r="DF20" s="1"/>
  <c r="DF22" s="1"/>
  <c r="DF24" s="1"/>
  <c r="DF26" s="1"/>
  <c r="DF28" s="1"/>
  <c r="DF30" s="1"/>
  <c r="DF32" s="1"/>
  <c r="DF34" s="1"/>
  <c r="DF36" s="1"/>
  <c r="DC12" i="77"/>
  <c r="DC14" s="1"/>
  <c r="DC16" s="1"/>
  <c r="DC18" s="1"/>
  <c r="DC20" s="1"/>
  <c r="DC22" s="1"/>
  <c r="DC24" s="1"/>
  <c r="DC26" s="1"/>
  <c r="DC28" s="1"/>
  <c r="DC30" s="1"/>
  <c r="DC32" s="1"/>
  <c r="DC34" s="1"/>
  <c r="DC36" s="1"/>
  <c r="DD12" i="80"/>
  <c r="DD14" s="1"/>
  <c r="DD16" s="1"/>
  <c r="DD18" s="1"/>
  <c r="DD20" s="1"/>
  <c r="DD22" s="1"/>
  <c r="DD24" s="1"/>
  <c r="DD26" s="1"/>
  <c r="DD28" s="1"/>
  <c r="DD30" s="1"/>
  <c r="DD32" s="1"/>
  <c r="DD34" s="1"/>
  <c r="DD36" s="1"/>
  <c r="CM12" i="78"/>
  <c r="CM14" s="1"/>
  <c r="CM16" s="1"/>
  <c r="CM18" s="1"/>
  <c r="CM20" s="1"/>
  <c r="CM22" s="1"/>
  <c r="CM24" s="1"/>
  <c r="CM26" s="1"/>
  <c r="CM28" s="1"/>
  <c r="CM30" s="1"/>
  <c r="CM32" s="1"/>
  <c r="CM34" s="1"/>
  <c r="CM36" s="1"/>
  <c r="CZ12" i="75"/>
  <c r="CZ14" s="1"/>
  <c r="CZ16" s="1"/>
  <c r="CZ18" s="1"/>
  <c r="CZ20" s="1"/>
  <c r="CZ22" s="1"/>
  <c r="CZ24" s="1"/>
  <c r="CZ26" s="1"/>
  <c r="CZ28" s="1"/>
  <c r="CZ30" s="1"/>
  <c r="CZ32" s="1"/>
  <c r="CZ34" s="1"/>
  <c r="CZ36" s="1"/>
  <c r="CY12" i="74"/>
  <c r="CY14" s="1"/>
  <c r="CY16" s="1"/>
  <c r="CY18" s="1"/>
  <c r="CY20" s="1"/>
  <c r="CY22" s="1"/>
  <c r="CY24" s="1"/>
  <c r="CY26" s="1"/>
  <c r="CY28" s="1"/>
  <c r="CY30" s="1"/>
  <c r="CY32" s="1"/>
  <c r="CY34" s="1"/>
  <c r="CY36" s="1"/>
  <c r="CT12" i="81"/>
  <c r="CT14" s="1"/>
  <c r="CT16" s="1"/>
  <c r="CT18" s="1"/>
  <c r="CT20" s="1"/>
  <c r="CT22" s="1"/>
  <c r="CT24" s="1"/>
  <c r="CT26" s="1"/>
  <c r="CT28" s="1"/>
  <c r="CT30" s="1"/>
  <c r="CT32" s="1"/>
  <c r="CT34" s="1"/>
  <c r="CT36" s="1"/>
  <c r="DE12" i="79"/>
  <c r="DE14" s="1"/>
  <c r="DE16" s="1"/>
  <c r="DE18" s="1"/>
  <c r="DE20" s="1"/>
  <c r="DE22" s="1"/>
  <c r="DE24" s="1"/>
  <c r="DE26" s="1"/>
  <c r="DE28" s="1"/>
  <c r="DE30" s="1"/>
  <c r="DE32" s="1"/>
  <c r="DE34" s="1"/>
  <c r="DE36" s="1"/>
  <c r="DG12" i="76"/>
  <c r="DG14" s="1"/>
  <c r="DG16" s="1"/>
  <c r="DG18" s="1"/>
  <c r="DG20" s="1"/>
  <c r="DG22" s="1"/>
  <c r="DG24" s="1"/>
  <c r="DG26" s="1"/>
  <c r="DG28" s="1"/>
  <c r="DG30" s="1"/>
  <c r="DG32" s="1"/>
  <c r="DG34" s="1"/>
  <c r="DG36" s="1"/>
  <c r="CN12" i="74"/>
  <c r="CN14" s="1"/>
  <c r="CN16" s="1"/>
  <c r="CN18" s="1"/>
  <c r="CN20" s="1"/>
  <c r="CN22" s="1"/>
  <c r="CN24" s="1"/>
  <c r="CN26" s="1"/>
  <c r="CN28" s="1"/>
  <c r="CN30" s="1"/>
  <c r="CN32" s="1"/>
  <c r="CN34" s="1"/>
  <c r="CN36" s="1"/>
  <c r="DQ10"/>
  <c r="CZ12" i="72"/>
  <c r="CZ14" s="1"/>
  <c r="CZ16" s="1"/>
  <c r="CZ18" s="1"/>
  <c r="CZ20" s="1"/>
  <c r="CZ22" s="1"/>
  <c r="CZ24" s="1"/>
  <c r="CZ26" s="1"/>
  <c r="CZ28" s="1"/>
  <c r="CZ30" s="1"/>
  <c r="CZ32" s="1"/>
  <c r="CZ34" s="1"/>
  <c r="CZ36" s="1"/>
  <c r="CT12" i="71"/>
  <c r="CT14" s="1"/>
  <c r="CT16" s="1"/>
  <c r="CT18" s="1"/>
  <c r="CT20" s="1"/>
  <c r="CT22" s="1"/>
  <c r="CT24" s="1"/>
  <c r="CT26" s="1"/>
  <c r="CT28" s="1"/>
  <c r="CT30" s="1"/>
  <c r="CT32" s="1"/>
  <c r="CT34" s="1"/>
  <c r="CT36" s="1"/>
  <c r="DH12" i="73"/>
  <c r="DH14" s="1"/>
  <c r="DH16" s="1"/>
  <c r="DH18" s="1"/>
  <c r="DH20" s="1"/>
  <c r="DH22" s="1"/>
  <c r="DH24" s="1"/>
  <c r="DH26" s="1"/>
  <c r="DH28" s="1"/>
  <c r="DH30" s="1"/>
  <c r="DH32" s="1"/>
  <c r="DH34" s="1"/>
  <c r="DH36" s="1"/>
  <c r="CO12" i="79"/>
  <c r="CO14" s="1"/>
  <c r="CO16" s="1"/>
  <c r="CO18" s="1"/>
  <c r="CO20" s="1"/>
  <c r="CO22" s="1"/>
  <c r="CO24" s="1"/>
  <c r="CO26" s="1"/>
  <c r="CO28" s="1"/>
  <c r="CO30" s="1"/>
  <c r="CO32" s="1"/>
  <c r="CO34" s="1"/>
  <c r="CO36" s="1"/>
  <c r="DI12" i="74"/>
  <c r="DI14" s="1"/>
  <c r="DI16" s="1"/>
  <c r="DI18" s="1"/>
  <c r="DI20" s="1"/>
  <c r="DI22" s="1"/>
  <c r="DI24" s="1"/>
  <c r="DI26" s="1"/>
  <c r="DI28" s="1"/>
  <c r="DI30" s="1"/>
  <c r="DI32" s="1"/>
  <c r="DI34" s="1"/>
  <c r="DI36" s="1"/>
  <c r="DO12" i="80"/>
  <c r="DO14" s="1"/>
  <c r="DO16" s="1"/>
  <c r="DO18" s="1"/>
  <c r="DO20" s="1"/>
  <c r="DO22" s="1"/>
  <c r="DO24" s="1"/>
  <c r="DO26" s="1"/>
  <c r="DO28" s="1"/>
  <c r="DO30" s="1"/>
  <c r="DO32" s="1"/>
  <c r="DO34" s="1"/>
  <c r="DO36" s="1"/>
  <c r="CW12" i="73"/>
  <c r="CW14" s="1"/>
  <c r="CW16" s="1"/>
  <c r="CW18" s="1"/>
  <c r="CW20" s="1"/>
  <c r="CW22" s="1"/>
  <c r="CW24" s="1"/>
  <c r="CW26" s="1"/>
  <c r="CW28" s="1"/>
  <c r="CW30" s="1"/>
  <c r="CW32" s="1"/>
  <c r="CW34" s="1"/>
  <c r="CW36" s="1"/>
  <c r="CR12" i="77"/>
  <c r="CR14" s="1"/>
  <c r="CR16" s="1"/>
  <c r="CR18" s="1"/>
  <c r="CR20" s="1"/>
  <c r="CR22" s="1"/>
  <c r="CR24" s="1"/>
  <c r="CR26" s="1"/>
  <c r="CR28" s="1"/>
  <c r="CR30" s="1"/>
  <c r="CR32" s="1"/>
  <c r="CR34" s="1"/>
  <c r="CR36" s="1"/>
  <c r="CV12"/>
  <c r="CV14" s="1"/>
  <c r="CV16" s="1"/>
  <c r="CV18" s="1"/>
  <c r="CV20" s="1"/>
  <c r="CV22" s="1"/>
  <c r="CV24" s="1"/>
  <c r="CV26" s="1"/>
  <c r="CV28" s="1"/>
  <c r="CV30" s="1"/>
  <c r="CV32" s="1"/>
  <c r="CV34" s="1"/>
  <c r="CV36" s="1"/>
  <c r="DB12" i="71"/>
  <c r="DB14" s="1"/>
  <c r="DB16" s="1"/>
  <c r="DB18" s="1"/>
  <c r="DB20" s="1"/>
  <c r="DB22" s="1"/>
  <c r="DB24" s="1"/>
  <c r="DB26" s="1"/>
  <c r="DB28" s="1"/>
  <c r="DB30" s="1"/>
  <c r="DB32" s="1"/>
  <c r="DB34" s="1"/>
  <c r="DB36" s="1"/>
  <c r="CW12" i="72"/>
  <c r="CW14" s="1"/>
  <c r="CW16" s="1"/>
  <c r="CW18" s="1"/>
  <c r="CW20" s="1"/>
  <c r="CW22" s="1"/>
  <c r="CW24" s="1"/>
  <c r="CW26" s="1"/>
  <c r="CW28" s="1"/>
  <c r="CW30" s="1"/>
  <c r="CW32" s="1"/>
  <c r="CW34" s="1"/>
  <c r="CW36" s="1"/>
  <c r="DI12" i="78"/>
  <c r="DI14" s="1"/>
  <c r="DI16" s="1"/>
  <c r="DI18" s="1"/>
  <c r="DI20" s="1"/>
  <c r="DI22" s="1"/>
  <c r="DI24" s="1"/>
  <c r="DI26" s="1"/>
  <c r="DI28" s="1"/>
  <c r="DI30" s="1"/>
  <c r="DI32" s="1"/>
  <c r="DI34" s="1"/>
  <c r="DI36" s="1"/>
  <c r="CX12" i="72"/>
  <c r="CX14" s="1"/>
  <c r="CX16" s="1"/>
  <c r="CX18" s="1"/>
  <c r="CX20" s="1"/>
  <c r="CX22" s="1"/>
  <c r="CX24" s="1"/>
  <c r="CX26" s="1"/>
  <c r="CX28" s="1"/>
  <c r="CX30" s="1"/>
  <c r="CX32" s="1"/>
  <c r="CX34" s="1"/>
  <c r="CX36" s="1"/>
  <c r="DQ10" i="76"/>
  <c r="CY12" i="78"/>
  <c r="CY14" s="1"/>
  <c r="CY16" s="1"/>
  <c r="CY18" s="1"/>
  <c r="CY20" s="1"/>
  <c r="CY22" s="1"/>
  <c r="CY24" s="1"/>
  <c r="CY26" s="1"/>
  <c r="CY28" s="1"/>
  <c r="CY30" s="1"/>
  <c r="CY32" s="1"/>
  <c r="CY34" s="1"/>
  <c r="CY36" s="1"/>
  <c r="DJ12"/>
  <c r="DJ14" s="1"/>
  <c r="DJ16" s="1"/>
  <c r="DJ18" s="1"/>
  <c r="DJ20" s="1"/>
  <c r="DJ22" s="1"/>
  <c r="DJ24" s="1"/>
  <c r="DJ26" s="1"/>
  <c r="DJ28" s="1"/>
  <c r="DJ30" s="1"/>
  <c r="DJ32" s="1"/>
  <c r="DJ34" s="1"/>
  <c r="DJ36" s="1"/>
  <c r="DI12" i="75"/>
  <c r="DI14" s="1"/>
  <c r="DI16" s="1"/>
  <c r="DI18" s="1"/>
  <c r="DI20" s="1"/>
  <c r="DI22" s="1"/>
  <c r="DI24" s="1"/>
  <c r="DI26" s="1"/>
  <c r="DI28" s="1"/>
  <c r="DI30" s="1"/>
  <c r="DI32" s="1"/>
  <c r="DI34" s="1"/>
  <c r="DI36" s="1"/>
  <c r="CS12" i="81"/>
  <c r="CS14" s="1"/>
  <c r="CS16" s="1"/>
  <c r="CS18" s="1"/>
  <c r="CS20" s="1"/>
  <c r="CS22" s="1"/>
  <c r="CS24" s="1"/>
  <c r="CS26" s="1"/>
  <c r="CS28" s="1"/>
  <c r="CS30" s="1"/>
  <c r="CS32" s="1"/>
  <c r="CS34" s="1"/>
  <c r="CS36" s="1"/>
  <c r="DH12" i="79"/>
  <c r="DH14" s="1"/>
  <c r="DH16" s="1"/>
  <c r="DH18" s="1"/>
  <c r="DH20" s="1"/>
  <c r="DH22" s="1"/>
  <c r="DH24" s="1"/>
  <c r="DH26" s="1"/>
  <c r="DH28" s="1"/>
  <c r="DH30" s="1"/>
  <c r="DH32" s="1"/>
  <c r="DH34" s="1"/>
  <c r="DH36" s="1"/>
  <c r="CQ12" i="77"/>
  <c r="CQ14" s="1"/>
  <c r="CQ16" s="1"/>
  <c r="CQ18" s="1"/>
  <c r="CQ20" s="1"/>
  <c r="CQ22" s="1"/>
  <c r="CQ24" s="1"/>
  <c r="CQ26" s="1"/>
  <c r="CQ28" s="1"/>
  <c r="CQ30" s="1"/>
  <c r="CQ32" s="1"/>
  <c r="CQ34" s="1"/>
  <c r="CQ36" s="1"/>
  <c r="CZ12" i="74"/>
  <c r="CZ14" s="1"/>
  <c r="CZ16" s="1"/>
  <c r="CZ18" s="1"/>
  <c r="CZ20" s="1"/>
  <c r="CZ22" s="1"/>
  <c r="CZ24" s="1"/>
  <c r="CZ26" s="1"/>
  <c r="CZ28" s="1"/>
  <c r="CZ30" s="1"/>
  <c r="CZ32" s="1"/>
  <c r="CZ34" s="1"/>
  <c r="CZ36" s="1"/>
  <c r="DL12" i="71"/>
  <c r="DL14" s="1"/>
  <c r="DL16" s="1"/>
  <c r="DL18" s="1"/>
  <c r="DL20" s="1"/>
  <c r="DL22" s="1"/>
  <c r="DL24" s="1"/>
  <c r="DL26" s="1"/>
  <c r="DL28" s="1"/>
  <c r="DL30" s="1"/>
  <c r="DL32" s="1"/>
  <c r="DL34" s="1"/>
  <c r="DL36" s="1"/>
  <c r="CV12" i="75"/>
  <c r="CV14" s="1"/>
  <c r="CV16" s="1"/>
  <c r="CV18" s="1"/>
  <c r="CV20" s="1"/>
  <c r="CV22" s="1"/>
  <c r="CV24" s="1"/>
  <c r="CV26" s="1"/>
  <c r="CV28" s="1"/>
  <c r="CV30" s="1"/>
  <c r="CV32" s="1"/>
  <c r="CV34" s="1"/>
  <c r="CV36" s="1"/>
  <c r="DB12" i="81"/>
  <c r="DB14" s="1"/>
  <c r="DB16" s="1"/>
  <c r="DB18" s="1"/>
  <c r="DB20" s="1"/>
  <c r="DB22" s="1"/>
  <c r="DB24" s="1"/>
  <c r="DB26" s="1"/>
  <c r="DB28" s="1"/>
  <c r="DB30" s="1"/>
  <c r="DB32" s="1"/>
  <c r="DB34" s="1"/>
  <c r="DB36" s="1"/>
  <c r="CU12" i="76"/>
  <c r="CU14" s="1"/>
  <c r="CU16" s="1"/>
  <c r="CU18" s="1"/>
  <c r="CU20" s="1"/>
  <c r="CU22" s="1"/>
  <c r="CU24" s="1"/>
  <c r="CU26" s="1"/>
  <c r="CU28" s="1"/>
  <c r="CU30" s="1"/>
  <c r="CU32" s="1"/>
  <c r="CU34" s="1"/>
  <c r="CU36" s="1"/>
  <c r="DM12" i="73"/>
  <c r="DM14" s="1"/>
  <c r="DM16" s="1"/>
  <c r="DM18" s="1"/>
  <c r="DM20" s="1"/>
  <c r="DM22" s="1"/>
  <c r="DM24" s="1"/>
  <c r="DM26" s="1"/>
  <c r="DM28" s="1"/>
  <c r="DM30" s="1"/>
  <c r="DM32" s="1"/>
  <c r="DM34" s="1"/>
  <c r="DM36" s="1"/>
  <c r="CX12" i="80"/>
  <c r="CX14" s="1"/>
  <c r="CX16" s="1"/>
  <c r="CX18" s="1"/>
  <c r="CX20" s="1"/>
  <c r="CX22" s="1"/>
  <c r="CX24" s="1"/>
  <c r="CX26" s="1"/>
  <c r="CX28" s="1"/>
  <c r="CX30" s="1"/>
  <c r="CX32" s="1"/>
  <c r="CX34" s="1"/>
  <c r="CX36" s="1"/>
  <c r="DP10"/>
  <c r="CM12" i="75"/>
  <c r="CM14" s="1"/>
  <c r="CM16" s="1"/>
  <c r="CM18" s="1"/>
  <c r="CM20" s="1"/>
  <c r="CM22" s="1"/>
  <c r="CM24" s="1"/>
  <c r="CM26" s="1"/>
  <c r="CM28" s="1"/>
  <c r="CM30" s="1"/>
  <c r="CM32" s="1"/>
  <c r="CM34" s="1"/>
  <c r="CM36" s="1"/>
  <c r="CM38" s="1"/>
  <c r="DQ10"/>
  <c r="DP10"/>
  <c r="CX12" i="73"/>
  <c r="CX14" s="1"/>
  <c r="CX16" s="1"/>
  <c r="CX18" s="1"/>
  <c r="CX20" s="1"/>
  <c r="CX22" s="1"/>
  <c r="CX24" s="1"/>
  <c r="CX26" s="1"/>
  <c r="CX28" s="1"/>
  <c r="CX30" s="1"/>
  <c r="CX32" s="1"/>
  <c r="CX34" s="1"/>
  <c r="CX36" s="1"/>
  <c r="DM12" i="81"/>
  <c r="DM14" s="1"/>
  <c r="DM16" s="1"/>
  <c r="DM18" s="1"/>
  <c r="DM20" s="1"/>
  <c r="DM22" s="1"/>
  <c r="DM24" s="1"/>
  <c r="DM26" s="1"/>
  <c r="DM28" s="1"/>
  <c r="DM30" s="1"/>
  <c r="DM32" s="1"/>
  <c r="DM34" s="1"/>
  <c r="DM36" s="1"/>
  <c r="CL12" i="79"/>
  <c r="CL14" s="1"/>
  <c r="DR10"/>
  <c r="DI12" i="77"/>
  <c r="DI14" s="1"/>
  <c r="DI16" s="1"/>
  <c r="DI18" s="1"/>
  <c r="DI20" s="1"/>
  <c r="DI22" s="1"/>
  <c r="DI24" s="1"/>
  <c r="DI26" s="1"/>
  <c r="DI28" s="1"/>
  <c r="DI30" s="1"/>
  <c r="DI32" s="1"/>
  <c r="DI34" s="1"/>
  <c r="DI36" s="1"/>
  <c r="CP12" i="74"/>
  <c r="CP14" s="1"/>
  <c r="CP16" s="1"/>
  <c r="CP18" s="1"/>
  <c r="CP20" s="1"/>
  <c r="CP22" s="1"/>
  <c r="CP24" s="1"/>
  <c r="CP26" s="1"/>
  <c r="CP28" s="1"/>
  <c r="CP30" s="1"/>
  <c r="CP32" s="1"/>
  <c r="CP34" s="1"/>
  <c r="CP36" s="1"/>
  <c r="CQ12" i="72"/>
  <c r="CQ14" s="1"/>
  <c r="CQ16" s="1"/>
  <c r="CQ18" s="1"/>
  <c r="CQ20" s="1"/>
  <c r="CQ22" s="1"/>
  <c r="CQ24" s="1"/>
  <c r="CQ26" s="1"/>
  <c r="CQ28" s="1"/>
  <c r="CQ30" s="1"/>
  <c r="CQ32" s="1"/>
  <c r="CQ34" s="1"/>
  <c r="CQ36" s="1"/>
  <c r="DR10"/>
  <c r="CS12" i="71"/>
  <c r="CS14" s="1"/>
  <c r="CS16" s="1"/>
  <c r="CS18" s="1"/>
  <c r="CS20" s="1"/>
  <c r="CS22" s="1"/>
  <c r="CS24" s="1"/>
  <c r="CS26" s="1"/>
  <c r="CS28" s="1"/>
  <c r="CS30" s="1"/>
  <c r="CS32" s="1"/>
  <c r="CS34" s="1"/>
  <c r="CS36" s="1"/>
  <c r="DO10"/>
  <c r="DN12" i="78"/>
  <c r="DN14" s="1"/>
  <c r="DN16" s="1"/>
  <c r="DN18" s="1"/>
  <c r="DN20" s="1"/>
  <c r="DN22" s="1"/>
  <c r="DN24" s="1"/>
  <c r="DN26" s="1"/>
  <c r="DN28" s="1"/>
  <c r="DN30" s="1"/>
  <c r="DN32" s="1"/>
  <c r="DN34" s="1"/>
  <c r="DN36" s="1"/>
  <c r="CY12" i="81"/>
  <c r="CY14" s="1"/>
  <c r="CY16" s="1"/>
  <c r="CY18" s="1"/>
  <c r="CY20" s="1"/>
  <c r="CY22" s="1"/>
  <c r="CY24" s="1"/>
  <c r="CY26" s="1"/>
  <c r="CY28" s="1"/>
  <c r="CY30" s="1"/>
  <c r="CY32" s="1"/>
  <c r="CY34" s="1"/>
  <c r="CY36" s="1"/>
  <c r="CP12" i="76"/>
  <c r="CP14" s="1"/>
  <c r="CP16" s="1"/>
  <c r="CP18" s="1"/>
  <c r="CP20" s="1"/>
  <c r="CP22" s="1"/>
  <c r="CP24" s="1"/>
  <c r="CP26" s="1"/>
  <c r="CP28" s="1"/>
  <c r="CP30" s="1"/>
  <c r="CP32" s="1"/>
  <c r="CP34" s="1"/>
  <c r="CP36" s="1"/>
  <c r="DQ10" i="81"/>
  <c r="DR10" i="74"/>
  <c r="CL12" i="76"/>
  <c r="CL14" s="1"/>
  <c r="DQ10" i="77"/>
  <c r="DK38" i="72"/>
  <c r="DG38" i="71"/>
  <c r="DC38"/>
  <c r="CR38" i="75"/>
  <c r="DK38" i="80"/>
  <c r="DC38" i="78"/>
  <c r="CS38"/>
  <c r="DH38" i="75"/>
  <c r="CU38" i="73"/>
  <c r="CZ38"/>
  <c r="CY38" i="77"/>
  <c r="DO38" i="81"/>
  <c r="CZ38" i="79"/>
  <c r="CQ38"/>
  <c r="CT38" i="77"/>
  <c r="CQ38" i="76"/>
  <c r="DB38" i="74"/>
  <c r="DL38" i="72"/>
  <c r="DH38"/>
  <c r="CV38" i="71"/>
  <c r="DF38" i="73"/>
  <c r="DF38" i="78"/>
  <c r="CW38" i="80"/>
  <c r="CV38"/>
  <c r="CS38"/>
  <c r="CV38" i="78"/>
  <c r="DH38"/>
  <c r="DG38"/>
  <c r="DO38" i="75"/>
  <c r="DJ38"/>
  <c r="CS38"/>
  <c r="DK38" i="73"/>
  <c r="CQ38"/>
  <c r="DM38" i="74"/>
  <c r="DM38" i="77"/>
  <c r="DF38" i="81"/>
  <c r="CV38"/>
  <c r="DH38"/>
  <c r="DE38"/>
  <c r="DG38" i="79"/>
  <c r="DA38"/>
  <c r="CP38" i="77"/>
  <c r="DE38"/>
  <c r="CZ38" i="76"/>
  <c r="DO38"/>
  <c r="CX38"/>
  <c r="DP38" i="74"/>
  <c r="CU38" i="71"/>
  <c r="DE38" i="72"/>
  <c r="CO38"/>
  <c r="CT38"/>
  <c r="CZ38" i="71"/>
  <c r="DE38"/>
  <c r="DA38"/>
  <c r="CY38" i="75"/>
  <c r="CU38" i="80"/>
  <c r="CO38"/>
  <c r="CZ38"/>
  <c r="DA38" i="78"/>
  <c r="CW38" i="75"/>
  <c r="DO38" i="73"/>
  <c r="CY38" i="76"/>
  <c r="CZ38" i="81"/>
  <c r="DI38"/>
  <c r="DN38" i="79"/>
  <c r="CW38" i="77"/>
  <c r="CX38"/>
  <c r="DA38" i="76"/>
  <c r="DK38" i="74"/>
  <c r="CU38"/>
  <c r="DI38" i="72"/>
  <c r="CQ38" i="71"/>
  <c r="DB38" i="80"/>
  <c r="DJ38"/>
  <c r="CU38" i="78"/>
  <c r="DD38" i="75"/>
  <c r="DN38"/>
  <c r="DL38" i="73"/>
  <c r="CR38" i="76"/>
  <c r="CR38" i="81"/>
  <c r="DP38"/>
  <c r="CS38" i="79"/>
  <c r="DK38" i="77"/>
  <c r="CU38"/>
  <c r="CT38" i="76"/>
  <c r="DD38" i="74"/>
  <c r="CX38"/>
  <c r="CN38" i="72"/>
  <c r="DD38"/>
  <c r="CX38" i="71"/>
  <c r="DR10" i="29"/>
  <c r="DQ10"/>
  <c r="DE38"/>
  <c r="CO38"/>
  <c r="CZ38"/>
  <c r="CP38"/>
  <c r="CS38"/>
  <c r="DH38"/>
  <c r="DM38"/>
  <c r="DD38"/>
  <c r="CT38"/>
  <c r="CR38"/>
  <c r="CV38"/>
  <c r="DK38"/>
  <c r="DA38"/>
  <c r="CM38"/>
  <c r="CY38"/>
  <c r="DN38"/>
  <c r="DO38"/>
  <c r="CX38"/>
  <c r="DC38"/>
  <c r="CQ38"/>
  <c r="DJ38"/>
  <c r="DG38"/>
  <c r="CW38"/>
  <c r="DL38"/>
  <c r="DF38"/>
  <c r="CL14" i="81"/>
  <c r="CL14" i="80"/>
  <c r="CM14" i="77"/>
  <c r="CL14" i="75"/>
  <c r="CL14" i="74"/>
  <c r="CL14" i="73"/>
  <c r="CL14" i="72"/>
  <c r="DR12" i="29"/>
  <c r="DQ12"/>
  <c r="CL14"/>
  <c r="CL14" i="71"/>
  <c r="CD8" i="29"/>
  <c r="CD38" s="1"/>
  <c r="Q17" i="97"/>
  <c r="DP12" i="80" l="1"/>
  <c r="DI38" i="78"/>
  <c r="DR12" i="74"/>
  <c r="DP12" i="73"/>
  <c r="DO12" i="71"/>
  <c r="CP38" i="76"/>
  <c r="DP12" i="78"/>
  <c r="DH38" i="73"/>
  <c r="DQ12" i="76"/>
  <c r="DR12"/>
  <c r="CN38" i="74"/>
  <c r="DQ12" i="72"/>
  <c r="DQ12" i="74"/>
  <c r="DP12" i="75"/>
  <c r="DR12" i="79"/>
  <c r="DQ12" i="81"/>
  <c r="DR12" i="72"/>
  <c r="DQ12" i="75"/>
  <c r="DL38" i="71"/>
  <c r="DN38" i="78"/>
  <c r="CX38" i="73"/>
  <c r="CS38" i="81"/>
  <c r="CR38" i="77"/>
  <c r="CY38" i="74"/>
  <c r="CP38"/>
  <c r="DC38" i="77"/>
  <c r="CQ38"/>
  <c r="DO38" i="80"/>
  <c r="CZ38" i="72"/>
  <c r="CM38" i="78"/>
  <c r="CQ38" i="81"/>
  <c r="DR12" i="77"/>
  <c r="CX38" i="80"/>
  <c r="DB38" i="81"/>
  <c r="DJ38" i="78"/>
  <c r="DB38" i="71"/>
  <c r="DI38" i="74"/>
  <c r="DE38" i="79"/>
  <c r="DP12" i="71"/>
  <c r="DQ12" i="78"/>
  <c r="DQ12" i="73"/>
  <c r="DQ12" i="77"/>
  <c r="DQ12" i="79"/>
  <c r="DQ12" i="80"/>
  <c r="DR12" i="81"/>
  <c r="CY38"/>
  <c r="CQ38" i="72"/>
  <c r="DI38" i="77"/>
  <c r="DM38" i="73"/>
  <c r="CU38" i="76"/>
  <c r="CV38" i="75"/>
  <c r="CZ38" i="74"/>
  <c r="DH38" i="79"/>
  <c r="DI38" i="75"/>
  <c r="CY38" i="78"/>
  <c r="CX38" i="72"/>
  <c r="CW38"/>
  <c r="CV38" i="77"/>
  <c r="CW38" i="73"/>
  <c r="DG38" i="76"/>
  <c r="CT38" i="81"/>
  <c r="CZ38" i="75"/>
  <c r="DD38" i="80"/>
  <c r="DF38" i="74"/>
  <c r="CN38" i="76"/>
  <c r="CS38" i="71"/>
  <c r="DM38" i="81"/>
  <c r="CO38" i="79"/>
  <c r="CT38" i="71"/>
  <c r="Q25" i="97"/>
  <c r="Q66" s="1"/>
  <c r="Q58"/>
  <c r="DQ14" i="81"/>
  <c r="DR14"/>
  <c r="CL16"/>
  <c r="DP14" i="80"/>
  <c r="DQ14"/>
  <c r="CL16"/>
  <c r="DQ14" i="79"/>
  <c r="DR14"/>
  <c r="CL16"/>
  <c r="DP14" i="78"/>
  <c r="CL16"/>
  <c r="DQ14"/>
  <c r="DR14" i="77"/>
  <c r="DQ14"/>
  <c r="CM16"/>
  <c r="DQ14" i="76"/>
  <c r="DR14"/>
  <c r="CL16"/>
  <c r="DQ14" i="75"/>
  <c r="DP14"/>
  <c r="CL16"/>
  <c r="DQ14" i="74"/>
  <c r="DR14"/>
  <c r="CL16"/>
  <c r="DQ14" i="73"/>
  <c r="DP14"/>
  <c r="CL16"/>
  <c r="DQ14" i="72"/>
  <c r="CL16"/>
  <c r="DR14"/>
  <c r="DQ14" i="29"/>
  <c r="DR14"/>
  <c r="CL16"/>
  <c r="DO14" i="71"/>
  <c r="DP14"/>
  <c r="CL16"/>
  <c r="CO39" i="74"/>
  <c r="CO39" i="81"/>
  <c r="CO39" i="77"/>
  <c r="CO39" i="73"/>
  <c r="CO39" i="79"/>
  <c r="CO39" i="78"/>
  <c r="CO39" i="75"/>
  <c r="CO39" i="80"/>
  <c r="CO39" i="76"/>
  <c r="CO39" i="72"/>
  <c r="CD39" i="29"/>
  <c r="FX34" i="41"/>
  <c r="FY34"/>
  <c r="FZ34"/>
  <c r="GA34"/>
  <c r="GB34"/>
  <c r="GC34"/>
  <c r="GD34"/>
  <c r="GE34"/>
  <c r="ET9"/>
  <c r="DV10"/>
  <c r="EB14"/>
  <c r="CX22"/>
  <c r="ET27"/>
  <c r="DP8"/>
  <c r="DJ23"/>
  <c r="DP3"/>
  <c r="GE15"/>
  <c r="EN3"/>
  <c r="DV17"/>
  <c r="EN23"/>
  <c r="EH5"/>
  <c r="CR19"/>
  <c r="DP9"/>
  <c r="EN11"/>
  <c r="EH20"/>
  <c r="GE11"/>
  <c r="DJ24"/>
  <c r="CX12"/>
  <c r="EN16"/>
  <c r="GE8"/>
  <c r="CR10"/>
  <c r="CX32"/>
  <c r="CR3"/>
  <c r="ET31"/>
  <c r="GE19"/>
  <c r="CR14"/>
  <c r="DV13"/>
  <c r="CR20"/>
  <c r="GE31"/>
  <c r="DJ31"/>
  <c r="ET18"/>
  <c r="EB21"/>
  <c r="CX10"/>
  <c r="EN4"/>
  <c r="DJ25"/>
  <c r="EH16"/>
  <c r="EH31"/>
  <c r="GE30"/>
  <c r="EN25"/>
  <c r="EH14"/>
  <c r="DJ22"/>
  <c r="DJ17"/>
  <c r="CR11"/>
  <c r="DD20"/>
  <c r="EN27"/>
  <c r="EH17"/>
  <c r="GE16"/>
  <c r="EH26"/>
  <c r="DD11"/>
  <c r="DV23"/>
  <c r="GE27"/>
  <c r="EN32"/>
  <c r="DJ3"/>
  <c r="CR8"/>
  <c r="EB4"/>
  <c r="DP14"/>
  <c r="CX14"/>
  <c r="DV7"/>
  <c r="EB7"/>
  <c r="GE18"/>
  <c r="ET12"/>
  <c r="EH13"/>
  <c r="CR5"/>
  <c r="CX30"/>
  <c r="DV16"/>
  <c r="DP31"/>
  <c r="CR15"/>
  <c r="EB10"/>
  <c r="GE32"/>
  <c r="DD18"/>
  <c r="CR24"/>
  <c r="ET13"/>
  <c r="GE9"/>
  <c r="DD13"/>
  <c r="DV18"/>
  <c r="DV28"/>
  <c r="CX23"/>
  <c r="EN30"/>
  <c r="DV32"/>
  <c r="ET11"/>
  <c r="DP6"/>
  <c r="GE14"/>
  <c r="EH3"/>
  <c r="DJ7"/>
  <c r="DD3"/>
  <c r="DP11"/>
  <c r="DV29"/>
  <c r="CR12"/>
  <c r="CX13"/>
  <c r="EN22"/>
  <c r="GE21"/>
  <c r="DJ16"/>
  <c r="EN12"/>
  <c r="EH7"/>
  <c r="DV25"/>
  <c r="CX21"/>
  <c r="DP30"/>
  <c r="DJ11"/>
  <c r="CX8"/>
  <c r="GE20"/>
  <c r="DJ9"/>
  <c r="DV30"/>
  <c r="DD28"/>
  <c r="GE7"/>
  <c r="ET23"/>
  <c r="DP18"/>
  <c r="CX9"/>
  <c r="DP32"/>
  <c r="DP25"/>
  <c r="ET7"/>
  <c r="EB31"/>
  <c r="CR30"/>
  <c r="GE6"/>
  <c r="DD16"/>
  <c r="DP5"/>
  <c r="DP27"/>
  <c r="CR21"/>
  <c r="DV22"/>
  <c r="DJ27"/>
  <c r="EH11"/>
  <c r="CX24"/>
  <c r="GE25"/>
  <c r="CX29"/>
  <c r="CR27"/>
  <c r="CR32"/>
  <c r="GE28"/>
  <c r="DD15"/>
  <c r="DJ13"/>
  <c r="EB19"/>
  <c r="DP22"/>
  <c r="CX28"/>
  <c r="CR22"/>
  <c r="EH12"/>
  <c r="DJ10"/>
  <c r="GE3"/>
  <c r="EB12"/>
  <c r="DP13"/>
  <c r="EB23"/>
  <c r="DD12"/>
  <c r="ET5"/>
  <c r="DD5"/>
  <c r="DP28"/>
  <c r="ET15"/>
  <c r="EB32"/>
  <c r="ET25"/>
  <c r="CX18"/>
  <c r="DP12"/>
  <c r="CX25"/>
  <c r="DP26"/>
  <c r="DJ19"/>
  <c r="EH27"/>
  <c r="EH30"/>
  <c r="GE13"/>
  <c r="CX4"/>
  <c r="EN8"/>
  <c r="ET32"/>
  <c r="GE10"/>
  <c r="EH8"/>
  <c r="CX26"/>
  <c r="ET4"/>
  <c r="DV4"/>
  <c r="CX16"/>
  <c r="DV24"/>
  <c r="ET14"/>
  <c r="CR6"/>
  <c r="GE23"/>
  <c r="ET30"/>
  <c r="ET24"/>
  <c r="ET16"/>
  <c r="EN9"/>
  <c r="DJ5"/>
  <c r="DV26"/>
  <c r="EH6"/>
  <c r="DV5"/>
  <c r="DJ20"/>
  <c r="EH15"/>
  <c r="EB28"/>
  <c r="DP23"/>
  <c r="DV21"/>
  <c r="EB9"/>
  <c r="EH25"/>
  <c r="DD8"/>
  <c r="CR17"/>
  <c r="DD10"/>
  <c r="DV27"/>
  <c r="DJ21"/>
  <c r="CR16"/>
  <c r="GE5"/>
  <c r="CX15"/>
  <c r="DD23"/>
  <c r="DD14"/>
  <c r="ET8"/>
  <c r="ET21"/>
  <c r="EN7"/>
  <c r="EN5"/>
  <c r="EH18"/>
  <c r="DD30"/>
  <c r="DJ12"/>
  <c r="DV8"/>
  <c r="EB22"/>
  <c r="EB25"/>
  <c r="ET28"/>
  <c r="DP21"/>
  <c r="DV15"/>
  <c r="EB3"/>
  <c r="DD19"/>
  <c r="EN28"/>
  <c r="EB27"/>
  <c r="DD7"/>
  <c r="GE12"/>
  <c r="EH10"/>
  <c r="DJ4"/>
  <c r="CR4"/>
  <c r="DD21"/>
  <c r="DD17"/>
  <c r="EH22"/>
  <c r="CX20"/>
  <c r="DD27"/>
  <c r="DV19"/>
  <c r="CR23"/>
  <c r="EB20"/>
  <c r="EB15"/>
  <c r="EN29"/>
  <c r="ET6"/>
  <c r="DJ18"/>
  <c r="CX17"/>
  <c r="CR18"/>
  <c r="ET26"/>
  <c r="ET3"/>
  <c r="EN31"/>
  <c r="DV20"/>
  <c r="EB16"/>
  <c r="DV14"/>
  <c r="DP10"/>
  <c r="EH23"/>
  <c r="DV11"/>
  <c r="EH19"/>
  <c r="EH21"/>
  <c r="ET17"/>
  <c r="CX6"/>
  <c r="GE22"/>
  <c r="CR13"/>
  <c r="DP24"/>
  <c r="EB13"/>
  <c r="ET19"/>
  <c r="CR9"/>
  <c r="CX7"/>
  <c r="DD31"/>
  <c r="CR7"/>
  <c r="CY4"/>
  <c r="EN6"/>
  <c r="EH32"/>
  <c r="DD32"/>
  <c r="DJ6"/>
  <c r="EH9"/>
  <c r="EN17"/>
  <c r="CX5"/>
  <c r="CR26"/>
  <c r="EB29"/>
  <c r="DV6"/>
  <c r="EB8"/>
  <c r="DV12"/>
  <c r="GE26"/>
  <c r="EB18"/>
  <c r="CX11"/>
  <c r="CR31"/>
  <c r="CR28"/>
  <c r="DV3"/>
  <c r="EB17"/>
  <c r="DP4"/>
  <c r="DD22"/>
  <c r="DJ15"/>
  <c r="ET22"/>
  <c r="DD4"/>
  <c r="EN13"/>
  <c r="DJ26"/>
  <c r="CX3"/>
  <c r="EH4"/>
  <c r="EB6"/>
  <c r="EB5"/>
  <c r="DP19"/>
  <c r="EB11"/>
  <c r="DD6"/>
  <c r="DP29"/>
  <c r="DP16"/>
  <c r="EN26"/>
  <c r="EN18"/>
  <c r="CX19"/>
  <c r="CR29"/>
  <c r="EH24"/>
  <c r="EN21"/>
  <c r="EH28"/>
  <c r="EN15"/>
  <c r="GE24"/>
  <c r="DV31"/>
  <c r="EN10"/>
  <c r="DD25"/>
  <c r="DJ29"/>
  <c r="DP7"/>
  <c r="EB30"/>
  <c r="DD9"/>
  <c r="CX27"/>
  <c r="CX31"/>
  <c r="EN14"/>
  <c r="EN24"/>
  <c r="DJ28"/>
  <c r="ET10"/>
  <c r="DJ8"/>
  <c r="EH29"/>
  <c r="EN19"/>
  <c r="DP20"/>
  <c r="DD29"/>
  <c r="DP17"/>
  <c r="EB24"/>
  <c r="EB26"/>
  <c r="GE29"/>
  <c r="DV9"/>
  <c r="DJ14"/>
  <c r="DD24"/>
  <c r="CR25"/>
  <c r="EN20"/>
  <c r="DD26"/>
  <c r="ET20"/>
  <c r="DP15"/>
  <c r="GE17"/>
  <c r="DJ30"/>
  <c r="ET29"/>
  <c r="DJ32"/>
  <c r="GE4"/>
  <c r="DR16" i="81" l="1"/>
  <c r="DQ16"/>
  <c r="CL18"/>
  <c r="DQ16" i="80"/>
  <c r="CL18"/>
  <c r="DP16"/>
  <c r="DR16" i="79"/>
  <c r="DQ16"/>
  <c r="CL18"/>
  <c r="DP16" i="78"/>
  <c r="DQ16"/>
  <c r="CL18"/>
  <c r="DR16" i="77"/>
  <c r="DQ16"/>
  <c r="CM18"/>
  <c r="DQ16" i="76"/>
  <c r="DR16"/>
  <c r="CL18"/>
  <c r="DQ16" i="75"/>
  <c r="CL18"/>
  <c r="DP16"/>
  <c r="DQ16" i="74"/>
  <c r="CL18"/>
  <c r="DR16"/>
  <c r="DP16" i="73"/>
  <c r="DQ16"/>
  <c r="CL18"/>
  <c r="DR16" i="72"/>
  <c r="CL18"/>
  <c r="DQ16"/>
  <c r="DR16" i="29"/>
  <c r="DQ16"/>
  <c r="CL18"/>
  <c r="CL18" i="71"/>
  <c r="DO16"/>
  <c r="DP16"/>
  <c r="AH8" i="29"/>
  <c r="AH34"/>
  <c r="AH15"/>
  <c r="AH21"/>
  <c r="AH10"/>
  <c r="AH20"/>
  <c r="AH33"/>
  <c r="AH28"/>
  <c r="AH14"/>
  <c r="AH31"/>
  <c r="AH32"/>
  <c r="AH23"/>
  <c r="AH29"/>
  <c r="AH17"/>
  <c r="AH19"/>
  <c r="AH11"/>
  <c r="AH24"/>
  <c r="AH35"/>
  <c r="AH16"/>
  <c r="AH12"/>
  <c r="AH30"/>
  <c r="AH25"/>
  <c r="AH9"/>
  <c r="AH37"/>
  <c r="AH36"/>
  <c r="AH18"/>
  <c r="AH13"/>
  <c r="AH27"/>
  <c r="AH26"/>
  <c r="AH22"/>
  <c r="D12" i="98"/>
  <c r="D10"/>
  <c r="D9"/>
  <c r="C8"/>
  <c r="D45" l="1"/>
  <c r="O12"/>
  <c r="D42"/>
  <c r="O9"/>
  <c r="O42" s="1"/>
  <c r="D43"/>
  <c r="O10"/>
  <c r="O43" s="1"/>
  <c r="C41"/>
  <c r="N8"/>
  <c r="N41" s="1"/>
  <c r="DQ18" i="81"/>
  <c r="DR18"/>
  <c r="CL20"/>
  <c r="DP18" i="80"/>
  <c r="CL20"/>
  <c r="DQ18"/>
  <c r="CL20" i="79"/>
  <c r="DQ18"/>
  <c r="DR18"/>
  <c r="DP18" i="78"/>
  <c r="CL20"/>
  <c r="DQ18"/>
  <c r="DR18" i="77"/>
  <c r="DQ18"/>
  <c r="CM20"/>
  <c r="CL20" i="76"/>
  <c r="DQ18"/>
  <c r="DR18"/>
  <c r="DQ18" i="75"/>
  <c r="CL20"/>
  <c r="DP18"/>
  <c r="DR18" i="74"/>
  <c r="CL20"/>
  <c r="DQ18"/>
  <c r="DP18" i="73"/>
  <c r="CL20"/>
  <c r="DQ18"/>
  <c r="DQ18" i="72"/>
  <c r="DR18"/>
  <c r="CL20"/>
  <c r="DQ18" i="29"/>
  <c r="CL20"/>
  <c r="DR18"/>
  <c r="DO18" i="71"/>
  <c r="DP18"/>
  <c r="CL20"/>
  <c r="H37" i="98"/>
  <c r="H70" s="1"/>
  <c r="R51" i="97"/>
  <c r="R50"/>
  <c r="Q49"/>
  <c r="T46"/>
  <c r="T86" s="1"/>
  <c r="D51"/>
  <c r="D50"/>
  <c r="C49"/>
  <c r="F46"/>
  <c r="F86" s="1"/>
  <c r="D13"/>
  <c r="D54" s="1"/>
  <c r="D10"/>
  <c r="R10" s="1"/>
  <c r="D9"/>
  <c r="R9" s="1"/>
  <c r="C8"/>
  <c r="Q8" s="1"/>
  <c r="O45" i="98" l="1"/>
  <c r="S37"/>
  <c r="S70" s="1"/>
  <c r="CL22" i="81"/>
  <c r="DQ20"/>
  <c r="DR20"/>
  <c r="DP20" i="80"/>
  <c r="CL22"/>
  <c r="DQ20"/>
  <c r="DQ20" i="79"/>
  <c r="DR20"/>
  <c r="CL22"/>
  <c r="DQ20" i="78"/>
  <c r="DP20"/>
  <c r="CL22"/>
  <c r="DQ20" i="77"/>
  <c r="CM22"/>
  <c r="DR20"/>
  <c r="DQ20" i="76"/>
  <c r="DR20"/>
  <c r="CL22"/>
  <c r="DP20" i="75"/>
  <c r="CL22"/>
  <c r="DQ20"/>
  <c r="DQ20" i="74"/>
  <c r="DR20"/>
  <c r="CL22"/>
  <c r="DP20" i="73"/>
  <c r="CL22"/>
  <c r="DQ20"/>
  <c r="CL22" i="72"/>
  <c r="DQ20"/>
  <c r="DR20"/>
  <c r="DQ20" i="29"/>
  <c r="CL22"/>
  <c r="DR20"/>
  <c r="DP20" i="71"/>
  <c r="CL22"/>
  <c r="DO20"/>
  <c r="R13" i="97"/>
  <c r="R54" s="1"/>
  <c r="DR22" i="81" l="1"/>
  <c r="CL24"/>
  <c r="DQ22"/>
  <c r="CL24" i="80"/>
  <c r="DP22"/>
  <c r="DQ22"/>
  <c r="DQ22" i="79"/>
  <c r="DR22"/>
  <c r="CL24"/>
  <c r="DP22" i="78"/>
  <c r="CL24"/>
  <c r="DQ22"/>
  <c r="DQ22" i="77"/>
  <c r="CM24"/>
  <c r="DR22"/>
  <c r="DQ22" i="76"/>
  <c r="DR22"/>
  <c r="CL24"/>
  <c r="DP22" i="75"/>
  <c r="CL24"/>
  <c r="DQ22"/>
  <c r="CL24" i="74"/>
  <c r="DQ22"/>
  <c r="DR22"/>
  <c r="DP22" i="73"/>
  <c r="CL24"/>
  <c r="DQ22"/>
  <c r="CL24" i="72"/>
  <c r="DQ22"/>
  <c r="DR22"/>
  <c r="DQ22" i="29"/>
  <c r="DR22"/>
  <c r="CL24"/>
  <c r="DO22" i="71"/>
  <c r="DP22"/>
  <c r="CL24"/>
  <c r="CL26" i="81" l="1"/>
  <c r="DQ24"/>
  <c r="DR24"/>
  <c r="DQ24" i="80"/>
  <c r="CL26"/>
  <c r="DP24"/>
  <c r="CL26" i="79"/>
  <c r="DR24"/>
  <c r="DQ24"/>
  <c r="DP24" i="78"/>
  <c r="CL26"/>
  <c r="DQ24"/>
  <c r="DR24" i="77"/>
  <c r="DQ24"/>
  <c r="CM26"/>
  <c r="CL26" i="76"/>
  <c r="DQ24"/>
  <c r="DR24"/>
  <c r="DP24" i="75"/>
  <c r="CL26"/>
  <c r="DQ24"/>
  <c r="DQ24" i="74"/>
  <c r="DR24"/>
  <c r="CL26"/>
  <c r="DP24" i="73"/>
  <c r="CL26"/>
  <c r="DQ24"/>
  <c r="DR24" i="72"/>
  <c r="CL26"/>
  <c r="DQ24"/>
  <c r="DQ24" i="29"/>
  <c r="DR24"/>
  <c r="CL26"/>
  <c r="DO24" i="71"/>
  <c r="DP24"/>
  <c r="CL26"/>
  <c r="I21" i="27"/>
  <c r="DR26" i="81" l="1"/>
  <c r="DQ26"/>
  <c r="CL28"/>
  <c r="DP26" i="80"/>
  <c r="CL28"/>
  <c r="DQ26"/>
  <c r="DR26" i="79"/>
  <c r="CL28"/>
  <c r="DQ26"/>
  <c r="DP26" i="78"/>
  <c r="CL28"/>
  <c r="DQ26"/>
  <c r="DQ26" i="77"/>
  <c r="CM28"/>
  <c r="DR26"/>
  <c r="DR26" i="76"/>
  <c r="DQ26"/>
  <c r="CL28"/>
  <c r="DQ26" i="75"/>
  <c r="CL28"/>
  <c r="DP26"/>
  <c r="DQ26" i="74"/>
  <c r="DR26"/>
  <c r="CL28"/>
  <c r="CL28" i="73"/>
  <c r="DP26"/>
  <c r="DQ26"/>
  <c r="DQ26" i="72"/>
  <c r="DR26"/>
  <c r="CL28"/>
  <c r="DQ26" i="29"/>
  <c r="DR26"/>
  <c r="CL28"/>
  <c r="DO26" i="71"/>
  <c r="DP26"/>
  <c r="CL28"/>
  <c r="K68" i="42"/>
  <c r="K68" i="43"/>
  <c r="K68" i="44"/>
  <c r="K68" i="45"/>
  <c r="K68" i="46"/>
  <c r="K68" i="47"/>
  <c r="K68" i="48"/>
  <c r="K68" i="49"/>
  <c r="K68" i="50"/>
  <c r="K68" i="51"/>
  <c r="K68" i="52"/>
  <c r="K68" i="53"/>
  <c r="K68" i="54"/>
  <c r="K68" i="55"/>
  <c r="K68" i="56"/>
  <c r="K68" i="57"/>
  <c r="K68" i="58"/>
  <c r="K68" i="59"/>
  <c r="K68" i="60"/>
  <c r="K68" i="61"/>
  <c r="K68" i="62"/>
  <c r="K68" i="63"/>
  <c r="K68" i="64"/>
  <c r="K68" i="65"/>
  <c r="K68" i="66"/>
  <c r="K68" i="67"/>
  <c r="K68" i="68"/>
  <c r="K68" i="69"/>
  <c r="K68" i="70"/>
  <c r="CL30" i="81" l="1"/>
  <c r="DQ28"/>
  <c r="DR28"/>
  <c r="DP28" i="80"/>
  <c r="CL30"/>
  <c r="DQ28"/>
  <c r="DQ28" i="79"/>
  <c r="DR28"/>
  <c r="CL30"/>
  <c r="DP28" i="78"/>
  <c r="CL30"/>
  <c r="DQ28"/>
  <c r="CM30" i="77"/>
  <c r="DR28"/>
  <c r="DQ28"/>
  <c r="CL30" i="76"/>
  <c r="DQ28"/>
  <c r="DR28"/>
  <c r="DP28" i="75"/>
  <c r="CL30"/>
  <c r="DQ28"/>
  <c r="DQ28" i="74"/>
  <c r="DR28"/>
  <c r="CL30"/>
  <c r="DP28" i="73"/>
  <c r="CL30"/>
  <c r="DQ28"/>
  <c r="CL30" i="72"/>
  <c r="DQ28"/>
  <c r="DR28"/>
  <c r="DR28" i="29"/>
  <c r="CL30"/>
  <c r="DQ28"/>
  <c r="DO28" i="71"/>
  <c r="DP28"/>
  <c r="CL30"/>
  <c r="DR30" i="81" l="1"/>
  <c r="CL32"/>
  <c r="DQ30"/>
  <c r="DP30" i="80"/>
  <c r="CL32"/>
  <c r="DQ30"/>
  <c r="DQ30" i="79"/>
  <c r="CL32"/>
  <c r="DR30"/>
  <c r="DQ30" i="78"/>
  <c r="CL32"/>
  <c r="DP30"/>
  <c r="CM32" i="77"/>
  <c r="DR30"/>
  <c r="DQ30"/>
  <c r="DQ30" i="76"/>
  <c r="DR30"/>
  <c r="CL32"/>
  <c r="DP30" i="75"/>
  <c r="DQ30"/>
  <c r="CL32"/>
  <c r="DQ30" i="74"/>
  <c r="DR30"/>
  <c r="CL32"/>
  <c r="DP30" i="73"/>
  <c r="DQ30"/>
  <c r="CL32"/>
  <c r="DQ30" i="72"/>
  <c r="DR30"/>
  <c r="CL32"/>
  <c r="DR30" i="29"/>
  <c r="DQ30"/>
  <c r="CL32"/>
  <c r="CL32" i="71"/>
  <c r="DP30"/>
  <c r="DO30"/>
  <c r="AL42" i="72"/>
  <c r="AL42" i="73"/>
  <c r="AL42" i="74"/>
  <c r="AL42" i="75"/>
  <c r="AL42" i="76"/>
  <c r="AL42" i="77"/>
  <c r="AL42" i="78"/>
  <c r="AL42" i="79"/>
  <c r="AL42" i="80"/>
  <c r="AL42" i="81"/>
  <c r="AL42" i="71"/>
  <c r="DQ32" i="81" l="1"/>
  <c r="DR32"/>
  <c r="CL34"/>
  <c r="DP32" i="80"/>
  <c r="DQ32"/>
  <c r="CL34"/>
  <c r="DR32" i="79"/>
  <c r="CL34"/>
  <c r="DQ32"/>
  <c r="DQ32" i="78"/>
  <c r="CL34"/>
  <c r="DP32"/>
  <c r="CM34" i="77"/>
  <c r="DR32"/>
  <c r="DQ32"/>
  <c r="DQ32" i="76"/>
  <c r="DR32"/>
  <c r="CL34"/>
  <c r="DP32" i="75"/>
  <c r="CL34"/>
  <c r="DQ32"/>
  <c r="CL34" i="74"/>
  <c r="DQ32"/>
  <c r="DR32"/>
  <c r="DP32" i="73"/>
  <c r="CL34"/>
  <c r="DQ32"/>
  <c r="CL34" i="72"/>
  <c r="DQ32"/>
  <c r="DR32"/>
  <c r="DR32" i="29"/>
  <c r="DQ32"/>
  <c r="CL34"/>
  <c r="DO32" i="71"/>
  <c r="CL34"/>
  <c r="DP32"/>
  <c r="FW34" i="41"/>
  <c r="FV34"/>
  <c r="FU34"/>
  <c r="FT34"/>
  <c r="FS34"/>
  <c r="FR34"/>
  <c r="FQ34"/>
  <c r="FP34"/>
  <c r="FO34"/>
  <c r="FN34"/>
  <c r="FM34"/>
  <c r="FL34"/>
  <c r="FK34"/>
  <c r="FJ34"/>
  <c r="FI34"/>
  <c r="FH34"/>
  <c r="FG34"/>
  <c r="FF34"/>
  <c r="FE34"/>
  <c r="FD34"/>
  <c r="FC34"/>
  <c r="FB34"/>
  <c r="FA34"/>
  <c r="EZ34"/>
  <c r="EY34"/>
  <c r="EX34"/>
  <c r="EW34"/>
  <c r="EV34"/>
  <c r="EU34"/>
  <c r="ES34"/>
  <c r="ER34"/>
  <c r="EQ34"/>
  <c r="EP34"/>
  <c r="EO34"/>
  <c r="EM34"/>
  <c r="EL34"/>
  <c r="EK34"/>
  <c r="EJ34"/>
  <c r="EI34"/>
  <c r="EG34"/>
  <c r="EF34"/>
  <c r="EE34"/>
  <c r="ED34"/>
  <c r="EC34"/>
  <c r="EA34"/>
  <c r="DZ34"/>
  <c r="DY34"/>
  <c r="DX34"/>
  <c r="DW34"/>
  <c r="DU34"/>
  <c r="DT34"/>
  <c r="DS34"/>
  <c r="DR34"/>
  <c r="DQ34"/>
  <c r="DO34"/>
  <c r="DN34"/>
  <c r="DM34"/>
  <c r="DL34"/>
  <c r="DK34"/>
  <c r="DI34"/>
  <c r="DH34"/>
  <c r="DG34"/>
  <c r="DF34"/>
  <c r="DE34"/>
  <c r="DC34"/>
  <c r="DB34"/>
  <c r="DA34"/>
  <c r="CZ34"/>
  <c r="CY34"/>
  <c r="CW34"/>
  <c r="CV34"/>
  <c r="CU34"/>
  <c r="CT34"/>
  <c r="CS34"/>
  <c r="CQ34"/>
  <c r="CP34"/>
  <c r="CO34"/>
  <c r="CN34"/>
  <c r="CM34"/>
  <c r="CL34"/>
  <c r="CK34"/>
  <c r="CJ34"/>
  <c r="CI34"/>
  <c r="CH34"/>
  <c r="CG34"/>
  <c r="CF34"/>
  <c r="CE34"/>
  <c r="CD34"/>
  <c r="CC34"/>
  <c r="CB34"/>
  <c r="CA34"/>
  <c r="BZ34"/>
  <c r="BY34"/>
  <c r="BX34"/>
  <c r="BW34"/>
  <c r="BV34"/>
  <c r="BU34"/>
  <c r="BT34"/>
  <c r="BS34"/>
  <c r="BR34"/>
  <c r="BQ34"/>
  <c r="BP34"/>
  <c r="BO34"/>
  <c r="BN34"/>
  <c r="BM34"/>
  <c r="BL34"/>
  <c r="BK34"/>
  <c r="BJ34"/>
  <c r="BI34"/>
  <c r="BH34"/>
  <c r="BG34"/>
  <c r="BF34"/>
  <c r="BE34"/>
  <c r="BD34"/>
  <c r="BC34"/>
  <c r="BB34"/>
  <c r="BA34"/>
  <c r="AZ34"/>
  <c r="AY34"/>
  <c r="AX34"/>
  <c r="AW34"/>
  <c r="AV34"/>
  <c r="AU34"/>
  <c r="AT34"/>
  <c r="AS34"/>
  <c r="AR34"/>
  <c r="AP34"/>
  <c r="AO34"/>
  <c r="AN34"/>
  <c r="AM34"/>
  <c r="AK34"/>
  <c r="AJ34"/>
  <c r="AI34"/>
  <c r="AH34"/>
  <c r="AF34"/>
  <c r="AE34"/>
  <c r="AD34"/>
  <c r="AC34"/>
  <c r="AA34"/>
  <c r="Z34"/>
  <c r="Y34"/>
  <c r="X34"/>
  <c r="V34"/>
  <c r="U34"/>
  <c r="T34"/>
  <c r="S34"/>
  <c r="Q34"/>
  <c r="P34"/>
  <c r="O34"/>
  <c r="N34"/>
  <c r="L34"/>
  <c r="K34"/>
  <c r="J34"/>
  <c r="I34"/>
  <c r="H34"/>
  <c r="G34"/>
  <c r="F34"/>
  <c r="E34"/>
  <c r="D34"/>
  <c r="C34"/>
  <c r="B34"/>
  <c r="FV1"/>
  <c r="D13" i="92"/>
  <c r="D56" s="1"/>
  <c r="D10"/>
  <c r="D53" s="1"/>
  <c r="K9"/>
  <c r="K52" s="1"/>
  <c r="D9"/>
  <c r="D52" s="1"/>
  <c r="C8"/>
  <c r="C51" s="1"/>
  <c r="D13" i="91"/>
  <c r="D56" s="1"/>
  <c r="D10"/>
  <c r="D53" s="1"/>
  <c r="K9"/>
  <c r="K52" s="1"/>
  <c r="D9"/>
  <c r="D52" s="1"/>
  <c r="C8"/>
  <c r="C51" s="1"/>
  <c r="D13" i="90"/>
  <c r="D56" s="1"/>
  <c r="D10"/>
  <c r="D53" s="1"/>
  <c r="K9"/>
  <c r="K52" s="1"/>
  <c r="D9"/>
  <c r="D52" s="1"/>
  <c r="C8"/>
  <c r="C51" s="1"/>
  <c r="D13" i="89"/>
  <c r="D56" s="1"/>
  <c r="D10"/>
  <c r="D53" s="1"/>
  <c r="K9"/>
  <c r="K52" s="1"/>
  <c r="D9"/>
  <c r="D52" s="1"/>
  <c r="C8"/>
  <c r="C51" s="1"/>
  <c r="D13" i="88"/>
  <c r="D56" s="1"/>
  <c r="D10"/>
  <c r="D53" s="1"/>
  <c r="K9"/>
  <c r="K52" s="1"/>
  <c r="D9"/>
  <c r="D52" s="1"/>
  <c r="C8"/>
  <c r="C51" s="1"/>
  <c r="D13" i="87"/>
  <c r="D56" s="1"/>
  <c r="D10"/>
  <c r="D53" s="1"/>
  <c r="K9"/>
  <c r="K52" s="1"/>
  <c r="D9"/>
  <c r="D52" s="1"/>
  <c r="C8"/>
  <c r="C51" s="1"/>
  <c r="D13" i="86"/>
  <c r="D56" s="1"/>
  <c r="D10"/>
  <c r="D53" s="1"/>
  <c r="K9"/>
  <c r="K52" s="1"/>
  <c r="D9"/>
  <c r="D52" s="1"/>
  <c r="C8"/>
  <c r="C51" s="1"/>
  <c r="D13" i="85"/>
  <c r="D56" s="1"/>
  <c r="D10"/>
  <c r="D53" s="1"/>
  <c r="K9"/>
  <c r="K52" s="1"/>
  <c r="D9"/>
  <c r="D52" s="1"/>
  <c r="C8"/>
  <c r="C51" s="1"/>
  <c r="D13" i="84"/>
  <c r="D56" s="1"/>
  <c r="D10"/>
  <c r="D53" s="1"/>
  <c r="K9"/>
  <c r="K52" s="1"/>
  <c r="D9"/>
  <c r="D52" s="1"/>
  <c r="C8"/>
  <c r="C51" s="1"/>
  <c r="D13" i="83"/>
  <c r="D56" s="1"/>
  <c r="D10"/>
  <c r="D53" s="1"/>
  <c r="K9"/>
  <c r="K52" s="1"/>
  <c r="D9"/>
  <c r="D52" s="1"/>
  <c r="C8"/>
  <c r="C51" s="1"/>
  <c r="D13" i="82"/>
  <c r="D56" s="1"/>
  <c r="D10"/>
  <c r="D53" s="1"/>
  <c r="K9"/>
  <c r="K52" s="1"/>
  <c r="D9"/>
  <c r="D52" s="1"/>
  <c r="C8"/>
  <c r="C51" s="1"/>
  <c r="D13" i="34"/>
  <c r="D56" s="1"/>
  <c r="D10"/>
  <c r="D53" s="1"/>
  <c r="K9"/>
  <c r="K52" s="1"/>
  <c r="D9"/>
  <c r="D52" s="1"/>
  <c r="C8"/>
  <c r="C51" s="1"/>
  <c r="CF42" i="81"/>
  <c r="CE42"/>
  <c r="CD42"/>
  <c r="CC42"/>
  <c r="CB42"/>
  <c r="CA42"/>
  <c r="BZ42"/>
  <c r="BY42"/>
  <c r="BX42"/>
  <c r="BW42"/>
  <c r="BV42"/>
  <c r="BU42"/>
  <c r="BT42"/>
  <c r="BS42"/>
  <c r="BR42"/>
  <c r="BQ42"/>
  <c r="BP42"/>
  <c r="BO42"/>
  <c r="BN42"/>
  <c r="BM42"/>
  <c r="BL42"/>
  <c r="BJ42"/>
  <c r="BI42"/>
  <c r="BH42"/>
  <c r="BG42"/>
  <c r="BF42"/>
  <c r="BE42"/>
  <c r="BD42"/>
  <c r="BC42"/>
  <c r="BB42"/>
  <c r="BA42"/>
  <c r="AZ42"/>
  <c r="AY42"/>
  <c r="AX42"/>
  <c r="AW42"/>
  <c r="AV42"/>
  <c r="AU42"/>
  <c r="AT42"/>
  <c r="AS42"/>
  <c r="AR42"/>
  <c r="AQ42"/>
  <c r="AP42"/>
  <c r="AO42"/>
  <c r="AN42"/>
  <c r="AM42"/>
  <c r="AK42"/>
  <c r="AJ42"/>
  <c r="AI42"/>
  <c r="AI39"/>
  <c r="AE39"/>
  <c r="AD39"/>
  <c r="AB39"/>
  <c r="AA39"/>
  <c r="Z39"/>
  <c r="Q39"/>
  <c r="P39"/>
  <c r="O39"/>
  <c r="N39"/>
  <c r="M39"/>
  <c r="CF42" i="80"/>
  <c r="CE42"/>
  <c r="CD42"/>
  <c r="CC42"/>
  <c r="CB42"/>
  <c r="CA42"/>
  <c r="BZ42"/>
  <c r="BY42"/>
  <c r="BX42"/>
  <c r="BW42"/>
  <c r="BV42"/>
  <c r="BU42"/>
  <c r="BT42"/>
  <c r="BS42"/>
  <c r="BR42"/>
  <c r="BQ42"/>
  <c r="BP42"/>
  <c r="BO42"/>
  <c r="BN42"/>
  <c r="BM42"/>
  <c r="BL42"/>
  <c r="BJ42"/>
  <c r="BI42"/>
  <c r="BH42"/>
  <c r="BG42"/>
  <c r="BF42"/>
  <c r="BE42"/>
  <c r="BD42"/>
  <c r="BC42"/>
  <c r="BB42"/>
  <c r="BA42"/>
  <c r="AZ42"/>
  <c r="AY42"/>
  <c r="AX42"/>
  <c r="AW42"/>
  <c r="AV42"/>
  <c r="AU42"/>
  <c r="AT42"/>
  <c r="AS42"/>
  <c r="AR42"/>
  <c r="AQ42"/>
  <c r="AP42"/>
  <c r="AO42"/>
  <c r="AN42"/>
  <c r="AM42"/>
  <c r="AK42"/>
  <c r="AJ42"/>
  <c r="AI42"/>
  <c r="AI39"/>
  <c r="AF39"/>
  <c r="AE39"/>
  <c r="AD39"/>
  <c r="AB39"/>
  <c r="AA39"/>
  <c r="Z39"/>
  <c r="Q39"/>
  <c r="P39"/>
  <c r="O39"/>
  <c r="N39"/>
  <c r="M39"/>
  <c r="CF42" i="79"/>
  <c r="CE42"/>
  <c r="CD42"/>
  <c r="CC42"/>
  <c r="CB42"/>
  <c r="CA42"/>
  <c r="BZ42"/>
  <c r="BY42"/>
  <c r="BX42"/>
  <c r="BW42"/>
  <c r="BV42"/>
  <c r="BU42"/>
  <c r="BT42"/>
  <c r="BS42"/>
  <c r="BR42"/>
  <c r="BQ42"/>
  <c r="BP42"/>
  <c r="BO42"/>
  <c r="BN42"/>
  <c r="BM42"/>
  <c r="BL42"/>
  <c r="BJ42"/>
  <c r="BI42"/>
  <c r="BH42"/>
  <c r="BG42"/>
  <c r="BF42"/>
  <c r="BE42"/>
  <c r="BD42"/>
  <c r="BC42"/>
  <c r="BB42"/>
  <c r="BA42"/>
  <c r="AZ42"/>
  <c r="AY42"/>
  <c r="AX42"/>
  <c r="AW42"/>
  <c r="AV42"/>
  <c r="AU42"/>
  <c r="AT42"/>
  <c r="AS42"/>
  <c r="AR42"/>
  <c r="AQ42"/>
  <c r="AP42"/>
  <c r="AO42"/>
  <c r="AN42"/>
  <c r="AM42"/>
  <c r="AK42"/>
  <c r="AJ42"/>
  <c r="AI42"/>
  <c r="AH42"/>
  <c r="AI39"/>
  <c r="AF39"/>
  <c r="AE39"/>
  <c r="AD39"/>
  <c r="AB39"/>
  <c r="AA39"/>
  <c r="Z39"/>
  <c r="M34" i="33" s="1"/>
  <c r="Q39" i="79"/>
  <c r="P39"/>
  <c r="O39"/>
  <c r="N39"/>
  <c r="M39"/>
  <c r="CF42" i="78"/>
  <c r="CE42"/>
  <c r="CD42"/>
  <c r="CC42"/>
  <c r="CB42"/>
  <c r="CA42"/>
  <c r="BZ42"/>
  <c r="BY42"/>
  <c r="BX42"/>
  <c r="BW42"/>
  <c r="BV42"/>
  <c r="BU42"/>
  <c r="BT42"/>
  <c r="BS42"/>
  <c r="BR42"/>
  <c r="BQ42"/>
  <c r="BP42"/>
  <c r="BO42"/>
  <c r="BN42"/>
  <c r="BM42"/>
  <c r="BL42"/>
  <c r="BJ42"/>
  <c r="BI42"/>
  <c r="BH42"/>
  <c r="BG42"/>
  <c r="BF42"/>
  <c r="BE42"/>
  <c r="BD42"/>
  <c r="BC42"/>
  <c r="BB42"/>
  <c r="BA42"/>
  <c r="AZ42"/>
  <c r="AY42"/>
  <c r="AX42"/>
  <c r="AW42"/>
  <c r="AV42"/>
  <c r="AU42"/>
  <c r="AT42"/>
  <c r="AS42"/>
  <c r="AR42"/>
  <c r="AQ42"/>
  <c r="AP42"/>
  <c r="AO42"/>
  <c r="AN42"/>
  <c r="AM42"/>
  <c r="AK42"/>
  <c r="AJ42"/>
  <c r="AI42"/>
  <c r="AH42"/>
  <c r="AI39"/>
  <c r="AF39"/>
  <c r="AE39"/>
  <c r="AD39"/>
  <c r="AB39"/>
  <c r="AA39"/>
  <c r="Z39"/>
  <c r="Q39"/>
  <c r="P39"/>
  <c r="O39"/>
  <c r="N39"/>
  <c r="M39"/>
  <c r="CF42" i="77"/>
  <c r="CE42"/>
  <c r="CD42"/>
  <c r="CC42"/>
  <c r="CB42"/>
  <c r="CA42"/>
  <c r="BZ42"/>
  <c r="BY42"/>
  <c r="BX42"/>
  <c r="BW42"/>
  <c r="BV42"/>
  <c r="BU42"/>
  <c r="BT42"/>
  <c r="BS42"/>
  <c r="BR42"/>
  <c r="BQ42"/>
  <c r="BP42"/>
  <c r="BO42"/>
  <c r="BN42"/>
  <c r="BM42"/>
  <c r="BL42"/>
  <c r="BJ42"/>
  <c r="BI42"/>
  <c r="BH42"/>
  <c r="BG42"/>
  <c r="BF42"/>
  <c r="BE42"/>
  <c r="BD42"/>
  <c r="BC42"/>
  <c r="BB42"/>
  <c r="BA42"/>
  <c r="AZ42"/>
  <c r="AY42"/>
  <c r="AX42"/>
  <c r="AW42"/>
  <c r="AV42"/>
  <c r="AU42"/>
  <c r="AT42"/>
  <c r="AS42"/>
  <c r="AR42"/>
  <c r="AQ42"/>
  <c r="AP42"/>
  <c r="AO42"/>
  <c r="AN42"/>
  <c r="AM42"/>
  <c r="AK42"/>
  <c r="AJ42"/>
  <c r="AI42"/>
  <c r="AH42"/>
  <c r="AI39"/>
  <c r="AF39"/>
  <c r="AE39"/>
  <c r="AD39"/>
  <c r="AB39"/>
  <c r="AA39"/>
  <c r="Z39"/>
  <c r="Q39"/>
  <c r="P39"/>
  <c r="O39"/>
  <c r="N39"/>
  <c r="M39"/>
  <c r="CF42" i="76"/>
  <c r="CE42"/>
  <c r="CD42"/>
  <c r="CC42"/>
  <c r="CB42"/>
  <c r="CA42"/>
  <c r="BZ42"/>
  <c r="BY42"/>
  <c r="BX42"/>
  <c r="BW42"/>
  <c r="BV42"/>
  <c r="BU42"/>
  <c r="BT42"/>
  <c r="BS42"/>
  <c r="BR42"/>
  <c r="BQ42"/>
  <c r="BP42"/>
  <c r="BO42"/>
  <c r="BN42"/>
  <c r="BM42"/>
  <c r="BL42"/>
  <c r="BJ42"/>
  <c r="BI42"/>
  <c r="BH42"/>
  <c r="BG42"/>
  <c r="BF42"/>
  <c r="BE42"/>
  <c r="BD42"/>
  <c r="BC42"/>
  <c r="BB42"/>
  <c r="BA42"/>
  <c r="AZ42"/>
  <c r="AY42"/>
  <c r="AX42"/>
  <c r="AW42"/>
  <c r="AV42"/>
  <c r="AU42"/>
  <c r="AT42"/>
  <c r="AS42"/>
  <c r="AR42"/>
  <c r="AQ42"/>
  <c r="AP42"/>
  <c r="AO42"/>
  <c r="AN42"/>
  <c r="AM42"/>
  <c r="AK42"/>
  <c r="AJ42"/>
  <c r="AI42"/>
  <c r="AH42"/>
  <c r="AI39"/>
  <c r="AF39"/>
  <c r="AD39"/>
  <c r="AB39"/>
  <c r="AA39"/>
  <c r="Z39"/>
  <c r="Q39"/>
  <c r="P39"/>
  <c r="O39"/>
  <c r="N39"/>
  <c r="M39"/>
  <c r="CF42" i="75"/>
  <c r="CE42"/>
  <c r="CD42"/>
  <c r="CC42"/>
  <c r="CB42"/>
  <c r="CA42"/>
  <c r="BZ42"/>
  <c r="BY42"/>
  <c r="BX42"/>
  <c r="BW42"/>
  <c r="BV42"/>
  <c r="BU42"/>
  <c r="BT42"/>
  <c r="BS42"/>
  <c r="BR42"/>
  <c r="BQ42"/>
  <c r="BP42"/>
  <c r="BO42"/>
  <c r="BN42"/>
  <c r="BM42"/>
  <c r="BL42"/>
  <c r="BJ42"/>
  <c r="BI42"/>
  <c r="BH42"/>
  <c r="BG42"/>
  <c r="BF42"/>
  <c r="BE42"/>
  <c r="BD42"/>
  <c r="BC42"/>
  <c r="BB42"/>
  <c r="BA42"/>
  <c r="AZ42"/>
  <c r="AY42"/>
  <c r="AX42"/>
  <c r="AW42"/>
  <c r="AV42"/>
  <c r="AU42"/>
  <c r="AT42"/>
  <c r="AS42"/>
  <c r="AR42"/>
  <c r="AQ42"/>
  <c r="AP42"/>
  <c r="AO42"/>
  <c r="AN42"/>
  <c r="AM42"/>
  <c r="AK42"/>
  <c r="AJ42"/>
  <c r="AI42"/>
  <c r="AH42"/>
  <c r="AI39"/>
  <c r="AF39"/>
  <c r="AE39"/>
  <c r="AD39"/>
  <c r="AB39"/>
  <c r="AA39"/>
  <c r="Z39"/>
  <c r="Q39"/>
  <c r="P39"/>
  <c r="O39"/>
  <c r="N39"/>
  <c r="M39"/>
  <c r="CF42" i="74"/>
  <c r="CE42"/>
  <c r="CD42"/>
  <c r="CC42"/>
  <c r="CB42"/>
  <c r="CA42"/>
  <c r="BZ42"/>
  <c r="BY42"/>
  <c r="BX42"/>
  <c r="BW42"/>
  <c r="BV42"/>
  <c r="BU42"/>
  <c r="BT42"/>
  <c r="BS42"/>
  <c r="BR42"/>
  <c r="BQ42"/>
  <c r="BP42"/>
  <c r="BO42"/>
  <c r="BN42"/>
  <c r="BM42"/>
  <c r="BL42"/>
  <c r="BJ42"/>
  <c r="BI42"/>
  <c r="BH42"/>
  <c r="BG42"/>
  <c r="BF42"/>
  <c r="BE42"/>
  <c r="BD42"/>
  <c r="BC42"/>
  <c r="BB42"/>
  <c r="BA42"/>
  <c r="AZ42"/>
  <c r="AY42"/>
  <c r="AX42"/>
  <c r="AW42"/>
  <c r="AV42"/>
  <c r="AU42"/>
  <c r="AT42"/>
  <c r="AS42"/>
  <c r="AR42"/>
  <c r="AQ42"/>
  <c r="AP42"/>
  <c r="AO42"/>
  <c r="AN42"/>
  <c r="AM42"/>
  <c r="AK42"/>
  <c r="AJ42"/>
  <c r="AI42"/>
  <c r="AH42"/>
  <c r="AI39"/>
  <c r="AF39"/>
  <c r="AE39"/>
  <c r="AD39"/>
  <c r="AB39"/>
  <c r="AA39"/>
  <c r="Z39"/>
  <c r="H34" i="33" s="1"/>
  <c r="Q39" i="74"/>
  <c r="P39"/>
  <c r="O39"/>
  <c r="N39"/>
  <c r="M39"/>
  <c r="CF42" i="73"/>
  <c r="CE42"/>
  <c r="CD42"/>
  <c r="CC42"/>
  <c r="CB42"/>
  <c r="CA42"/>
  <c r="BZ42"/>
  <c r="BY42"/>
  <c r="BX42"/>
  <c r="BW42"/>
  <c r="BV42"/>
  <c r="BU42"/>
  <c r="BT42"/>
  <c r="BS42"/>
  <c r="BR42"/>
  <c r="BQ42"/>
  <c r="BP42"/>
  <c r="BO42"/>
  <c r="BN42"/>
  <c r="BM42"/>
  <c r="BL42"/>
  <c r="BJ42"/>
  <c r="BI42"/>
  <c r="BH42"/>
  <c r="BG42"/>
  <c r="BF42"/>
  <c r="BE42"/>
  <c r="BD42"/>
  <c r="BC42"/>
  <c r="BB42"/>
  <c r="BA42"/>
  <c r="AZ42"/>
  <c r="AY42"/>
  <c r="AX42"/>
  <c r="AW42"/>
  <c r="AV42"/>
  <c r="AU42"/>
  <c r="AT42"/>
  <c r="AS42"/>
  <c r="AR42"/>
  <c r="AQ42"/>
  <c r="AP42"/>
  <c r="AO42"/>
  <c r="AN42"/>
  <c r="AM42"/>
  <c r="AK42"/>
  <c r="AJ42"/>
  <c r="AI42"/>
  <c r="AH42"/>
  <c r="AI39"/>
  <c r="AF39"/>
  <c r="AE39"/>
  <c r="AD39"/>
  <c r="AB39"/>
  <c r="AA39"/>
  <c r="Z39"/>
  <c r="Q39"/>
  <c r="P39"/>
  <c r="O39"/>
  <c r="N39"/>
  <c r="M39"/>
  <c r="CF42" i="72"/>
  <c r="CE42"/>
  <c r="CD42"/>
  <c r="CC42"/>
  <c r="CB42"/>
  <c r="CA42"/>
  <c r="BZ42"/>
  <c r="BY42"/>
  <c r="BX42"/>
  <c r="BW42"/>
  <c r="BV42"/>
  <c r="BU42"/>
  <c r="BT42"/>
  <c r="BS42"/>
  <c r="BR42"/>
  <c r="BQ42"/>
  <c r="BP42"/>
  <c r="BO42"/>
  <c r="BN42"/>
  <c r="BM42"/>
  <c r="BL42"/>
  <c r="BJ42"/>
  <c r="BI42"/>
  <c r="BH42"/>
  <c r="BG42"/>
  <c r="BF42"/>
  <c r="BE42"/>
  <c r="BD42"/>
  <c r="BC42"/>
  <c r="BB42"/>
  <c r="BA42"/>
  <c r="AZ42"/>
  <c r="AY42"/>
  <c r="AX42"/>
  <c r="AW42"/>
  <c r="AV42"/>
  <c r="AU42"/>
  <c r="AT42"/>
  <c r="AS42"/>
  <c r="AR42"/>
  <c r="AQ42"/>
  <c r="AP42"/>
  <c r="AO42"/>
  <c r="AN42"/>
  <c r="AM42"/>
  <c r="AK42"/>
  <c r="AJ42"/>
  <c r="AI42"/>
  <c r="AH42"/>
  <c r="AI39"/>
  <c r="AF39"/>
  <c r="AE39"/>
  <c r="AD39"/>
  <c r="AB39"/>
  <c r="Q39"/>
  <c r="P39"/>
  <c r="O39"/>
  <c r="N39"/>
  <c r="M39"/>
  <c r="CE42" i="71"/>
  <c r="CD42"/>
  <c r="CC42"/>
  <c r="CB42"/>
  <c r="CA42"/>
  <c r="BZ42"/>
  <c r="BY42"/>
  <c r="BX42"/>
  <c r="BW42"/>
  <c r="BV42"/>
  <c r="BU42"/>
  <c r="BT42"/>
  <c r="BS42"/>
  <c r="BR42"/>
  <c r="BQ42"/>
  <c r="BP42"/>
  <c r="BO42"/>
  <c r="BN42"/>
  <c r="BM42"/>
  <c r="BL42"/>
  <c r="BJ42"/>
  <c r="BI42"/>
  <c r="BH42"/>
  <c r="BG42"/>
  <c r="BF42"/>
  <c r="BE42"/>
  <c r="BD42"/>
  <c r="BC42"/>
  <c r="BB42"/>
  <c r="BA42"/>
  <c r="AZ42"/>
  <c r="AY42"/>
  <c r="AX42"/>
  <c r="AW42"/>
  <c r="AV42"/>
  <c r="AU42"/>
  <c r="AT42"/>
  <c r="AS42"/>
  <c r="AR42"/>
  <c r="AQ42"/>
  <c r="AP42"/>
  <c r="AO42"/>
  <c r="AN42"/>
  <c r="AM42"/>
  <c r="AK42"/>
  <c r="AJ42"/>
  <c r="AI42"/>
  <c r="AH42"/>
  <c r="BZ42" i="29"/>
  <c r="BY42"/>
  <c r="BX42"/>
  <c r="BW42"/>
  <c r="BV42"/>
  <c r="BU42"/>
  <c r="BT42"/>
  <c r="BS42"/>
  <c r="BR42"/>
  <c r="BQ42"/>
  <c r="BP42"/>
  <c r="BO42"/>
  <c r="BN42"/>
  <c r="BM42"/>
  <c r="BL42"/>
  <c r="BK42"/>
  <c r="BJ42"/>
  <c r="BE42"/>
  <c r="BB42"/>
  <c r="AZ42"/>
  <c r="AY42"/>
  <c r="AX42"/>
  <c r="AW42"/>
  <c r="AV42"/>
  <c r="AU42"/>
  <c r="AT42"/>
  <c r="AS42"/>
  <c r="AR42"/>
  <c r="AJ42"/>
  <c r="AI42"/>
  <c r="AH42"/>
  <c r="AF42"/>
  <c r="AE42"/>
  <c r="AD42"/>
  <c r="AA42"/>
  <c r="Z42"/>
  <c r="Q42"/>
  <c r="P42"/>
  <c r="O42"/>
  <c r="N42"/>
  <c r="M42"/>
  <c r="F42"/>
  <c r="D42"/>
  <c r="C42"/>
  <c r="AI39"/>
  <c r="AF39"/>
  <c r="D31" i="30" s="1"/>
  <c r="D41" i="33" s="1"/>
  <c r="AE39" i="29"/>
  <c r="D30" i="30" s="1"/>
  <c r="D40" i="33" s="1"/>
  <c r="AD39" i="29"/>
  <c r="D29" i="30" s="1"/>
  <c r="D39" i="33" s="1"/>
  <c r="AA39" i="29"/>
  <c r="Z39"/>
  <c r="D24" i="30" s="1"/>
  <c r="D34" i="33" s="1"/>
  <c r="Q39" i="29"/>
  <c r="P39"/>
  <c r="O39"/>
  <c r="N39"/>
  <c r="M39"/>
  <c r="J66" i="70"/>
  <c r="E66"/>
  <c r="J65"/>
  <c r="E65"/>
  <c r="J64"/>
  <c r="E64"/>
  <c r="J63"/>
  <c r="E63"/>
  <c r="J62"/>
  <c r="E62"/>
  <c r="J61"/>
  <c r="E61"/>
  <c r="J60"/>
  <c r="E60"/>
  <c r="J59"/>
  <c r="E59"/>
  <c r="J58"/>
  <c r="E58"/>
  <c r="E57"/>
  <c r="H54"/>
  <c r="J66" i="69"/>
  <c r="E66"/>
  <c r="J65"/>
  <c r="E65"/>
  <c r="J64"/>
  <c r="E64"/>
  <c r="J63"/>
  <c r="E63"/>
  <c r="J62"/>
  <c r="E62"/>
  <c r="J61"/>
  <c r="E61"/>
  <c r="J60"/>
  <c r="E60"/>
  <c r="J59"/>
  <c r="E59"/>
  <c r="J58"/>
  <c r="E58"/>
  <c r="J57"/>
  <c r="E57"/>
  <c r="H54"/>
  <c r="J66" i="68"/>
  <c r="E66"/>
  <c r="J65"/>
  <c r="E65"/>
  <c r="J64"/>
  <c r="E64"/>
  <c r="J63"/>
  <c r="E63"/>
  <c r="J62"/>
  <c r="E62"/>
  <c r="J61"/>
  <c r="E61"/>
  <c r="J60"/>
  <c r="E60"/>
  <c r="J59"/>
  <c r="E59"/>
  <c r="J58"/>
  <c r="E58"/>
  <c r="J57"/>
  <c r="E57"/>
  <c r="H54"/>
  <c r="J66" i="67"/>
  <c r="E66"/>
  <c r="J65"/>
  <c r="E65"/>
  <c r="J64"/>
  <c r="E64"/>
  <c r="J63"/>
  <c r="E63"/>
  <c r="J62"/>
  <c r="E62"/>
  <c r="J61"/>
  <c r="E61"/>
  <c r="J60"/>
  <c r="E60"/>
  <c r="J59"/>
  <c r="E59"/>
  <c r="J58"/>
  <c r="E58"/>
  <c r="J57"/>
  <c r="E57"/>
  <c r="H54"/>
  <c r="J66" i="66"/>
  <c r="E66"/>
  <c r="J65"/>
  <c r="E65"/>
  <c r="J64"/>
  <c r="E64"/>
  <c r="J63"/>
  <c r="E63"/>
  <c r="J62"/>
  <c r="E62"/>
  <c r="J61"/>
  <c r="E61"/>
  <c r="J60"/>
  <c r="E60"/>
  <c r="J59"/>
  <c r="E59"/>
  <c r="J58"/>
  <c r="E58"/>
  <c r="J57"/>
  <c r="E57"/>
  <c r="H54"/>
  <c r="J66" i="65"/>
  <c r="E66"/>
  <c r="J65"/>
  <c r="E65"/>
  <c r="J64"/>
  <c r="E64"/>
  <c r="J63"/>
  <c r="E63"/>
  <c r="J62"/>
  <c r="E62"/>
  <c r="J61"/>
  <c r="E61"/>
  <c r="J60"/>
  <c r="E60"/>
  <c r="J59"/>
  <c r="E59"/>
  <c r="J58"/>
  <c r="E58"/>
  <c r="J57"/>
  <c r="E57"/>
  <c r="H54"/>
  <c r="J66" i="64"/>
  <c r="E66"/>
  <c r="J65"/>
  <c r="E65"/>
  <c r="J64"/>
  <c r="E64"/>
  <c r="J63"/>
  <c r="E63"/>
  <c r="J62"/>
  <c r="E62"/>
  <c r="J61"/>
  <c r="E61"/>
  <c r="J60"/>
  <c r="E60"/>
  <c r="J59"/>
  <c r="E59"/>
  <c r="J58"/>
  <c r="E58"/>
  <c r="J57"/>
  <c r="E57"/>
  <c r="H54"/>
  <c r="J66" i="63"/>
  <c r="E66"/>
  <c r="J65"/>
  <c r="E65"/>
  <c r="J64"/>
  <c r="E64"/>
  <c r="J63"/>
  <c r="E63"/>
  <c r="J62"/>
  <c r="E62"/>
  <c r="J61"/>
  <c r="E61"/>
  <c r="J60"/>
  <c r="E60"/>
  <c r="J59"/>
  <c r="E59"/>
  <c r="J58"/>
  <c r="E58"/>
  <c r="J57"/>
  <c r="E57"/>
  <c r="H54"/>
  <c r="J66" i="62"/>
  <c r="E66"/>
  <c r="J65"/>
  <c r="E65"/>
  <c r="J64"/>
  <c r="E64"/>
  <c r="J63"/>
  <c r="E63"/>
  <c r="J62"/>
  <c r="E62"/>
  <c r="J61"/>
  <c r="E61"/>
  <c r="J60"/>
  <c r="E60"/>
  <c r="J59"/>
  <c r="E59"/>
  <c r="J58"/>
  <c r="E58"/>
  <c r="J57"/>
  <c r="E57"/>
  <c r="H54"/>
  <c r="J66" i="61"/>
  <c r="E66"/>
  <c r="J65"/>
  <c r="E65"/>
  <c r="J64"/>
  <c r="E64"/>
  <c r="J63"/>
  <c r="E63"/>
  <c r="J62"/>
  <c r="E62"/>
  <c r="J61"/>
  <c r="E61"/>
  <c r="J60"/>
  <c r="E60"/>
  <c r="J59"/>
  <c r="E59"/>
  <c r="J58"/>
  <c r="E58"/>
  <c r="J57"/>
  <c r="E57"/>
  <c r="H54"/>
  <c r="J66" i="60"/>
  <c r="E66"/>
  <c r="J65"/>
  <c r="E65"/>
  <c r="J64"/>
  <c r="E64"/>
  <c r="J63"/>
  <c r="E63"/>
  <c r="J62"/>
  <c r="E62"/>
  <c r="J61"/>
  <c r="E61"/>
  <c r="J60"/>
  <c r="E60"/>
  <c r="J59"/>
  <c r="E59"/>
  <c r="J58"/>
  <c r="E58"/>
  <c r="J57"/>
  <c r="E57"/>
  <c r="H54"/>
  <c r="J66" i="59"/>
  <c r="E66"/>
  <c r="J65"/>
  <c r="E65"/>
  <c r="J64"/>
  <c r="E64"/>
  <c r="J63"/>
  <c r="E63"/>
  <c r="J62"/>
  <c r="E62"/>
  <c r="J61"/>
  <c r="E61"/>
  <c r="J60"/>
  <c r="E60"/>
  <c r="J59"/>
  <c r="E59"/>
  <c r="J58"/>
  <c r="E58"/>
  <c r="J57"/>
  <c r="E57"/>
  <c r="H54"/>
  <c r="J66" i="58"/>
  <c r="E66"/>
  <c r="J65"/>
  <c r="E65"/>
  <c r="J64"/>
  <c r="E64"/>
  <c r="J63"/>
  <c r="E63"/>
  <c r="J62"/>
  <c r="E62"/>
  <c r="J61"/>
  <c r="E61"/>
  <c r="J60"/>
  <c r="E60"/>
  <c r="J59"/>
  <c r="E59"/>
  <c r="J58"/>
  <c r="E58"/>
  <c r="J57"/>
  <c r="E57"/>
  <c r="H54"/>
  <c r="J66" i="57"/>
  <c r="E66"/>
  <c r="J65"/>
  <c r="E65"/>
  <c r="J64"/>
  <c r="E64"/>
  <c r="J63"/>
  <c r="E63"/>
  <c r="J62"/>
  <c r="E62"/>
  <c r="J61"/>
  <c r="E61"/>
  <c r="J60"/>
  <c r="E60"/>
  <c r="J59"/>
  <c r="E59"/>
  <c r="J58"/>
  <c r="E58"/>
  <c r="J57"/>
  <c r="E57"/>
  <c r="H54"/>
  <c r="J66" i="56"/>
  <c r="E66"/>
  <c r="J65"/>
  <c r="E65"/>
  <c r="J64"/>
  <c r="E64"/>
  <c r="J63"/>
  <c r="E63"/>
  <c r="J62"/>
  <c r="E62"/>
  <c r="J61"/>
  <c r="E61"/>
  <c r="J60"/>
  <c r="E60"/>
  <c r="J59"/>
  <c r="E59"/>
  <c r="J58"/>
  <c r="E58"/>
  <c r="J57"/>
  <c r="E57"/>
  <c r="H54"/>
  <c r="J66" i="55"/>
  <c r="E66"/>
  <c r="J65"/>
  <c r="E65"/>
  <c r="J64"/>
  <c r="E64"/>
  <c r="J63"/>
  <c r="E63"/>
  <c r="J62"/>
  <c r="E62"/>
  <c r="J61"/>
  <c r="E61"/>
  <c r="J60"/>
  <c r="E60"/>
  <c r="J59"/>
  <c r="E59"/>
  <c r="J58"/>
  <c r="E58"/>
  <c r="J57"/>
  <c r="E57"/>
  <c r="H54"/>
  <c r="J66" i="54"/>
  <c r="E66"/>
  <c r="J65"/>
  <c r="E65"/>
  <c r="J64"/>
  <c r="E64"/>
  <c r="J63"/>
  <c r="E63"/>
  <c r="J62"/>
  <c r="E62"/>
  <c r="J61"/>
  <c r="E61"/>
  <c r="J60"/>
  <c r="E60"/>
  <c r="J59"/>
  <c r="E59"/>
  <c r="J58"/>
  <c r="E58"/>
  <c r="J57"/>
  <c r="E57"/>
  <c r="H54"/>
  <c r="J66" i="53"/>
  <c r="E66"/>
  <c r="J65"/>
  <c r="E65"/>
  <c r="J64"/>
  <c r="E64"/>
  <c r="J63"/>
  <c r="E63"/>
  <c r="J62"/>
  <c r="E62"/>
  <c r="J61"/>
  <c r="E61"/>
  <c r="J60"/>
  <c r="E60"/>
  <c r="J59"/>
  <c r="E59"/>
  <c r="J58"/>
  <c r="E58"/>
  <c r="J57"/>
  <c r="E57"/>
  <c r="H54"/>
  <c r="J66" i="52"/>
  <c r="E66"/>
  <c r="J65"/>
  <c r="E65"/>
  <c r="J64"/>
  <c r="E64"/>
  <c r="J63"/>
  <c r="E63"/>
  <c r="J62"/>
  <c r="E62"/>
  <c r="J61"/>
  <c r="E61"/>
  <c r="J60"/>
  <c r="E60"/>
  <c r="J59"/>
  <c r="E59"/>
  <c r="J58"/>
  <c r="E58"/>
  <c r="J57"/>
  <c r="E57"/>
  <c r="H54"/>
  <c r="M30"/>
  <c r="J66" i="51"/>
  <c r="E66"/>
  <c r="J65"/>
  <c r="E65"/>
  <c r="J64"/>
  <c r="E64"/>
  <c r="J63"/>
  <c r="E63"/>
  <c r="J62"/>
  <c r="E62"/>
  <c r="J61"/>
  <c r="E61"/>
  <c r="J60"/>
  <c r="E60"/>
  <c r="J59"/>
  <c r="E59"/>
  <c r="J58"/>
  <c r="E58"/>
  <c r="J57"/>
  <c r="E57"/>
  <c r="H54"/>
  <c r="J66" i="50"/>
  <c r="E66"/>
  <c r="J65"/>
  <c r="E65"/>
  <c r="J64"/>
  <c r="E64"/>
  <c r="J63"/>
  <c r="E63"/>
  <c r="J62"/>
  <c r="E62"/>
  <c r="J61"/>
  <c r="E61"/>
  <c r="J60"/>
  <c r="E60"/>
  <c r="J59"/>
  <c r="E59"/>
  <c r="J58"/>
  <c r="E58"/>
  <c r="J57"/>
  <c r="E57"/>
  <c r="H54"/>
  <c r="J66" i="49"/>
  <c r="E66"/>
  <c r="J65"/>
  <c r="E65"/>
  <c r="J64"/>
  <c r="E64"/>
  <c r="J63"/>
  <c r="E63"/>
  <c r="J62"/>
  <c r="E62"/>
  <c r="J61"/>
  <c r="E61"/>
  <c r="J60"/>
  <c r="E60"/>
  <c r="J59"/>
  <c r="E59"/>
  <c r="J58"/>
  <c r="E58"/>
  <c r="J57"/>
  <c r="E57"/>
  <c r="H54"/>
  <c r="J66" i="48"/>
  <c r="E66"/>
  <c r="J65"/>
  <c r="E65"/>
  <c r="J64"/>
  <c r="E64"/>
  <c r="J63"/>
  <c r="E63"/>
  <c r="J62"/>
  <c r="E62"/>
  <c r="J61"/>
  <c r="E61"/>
  <c r="J60"/>
  <c r="E60"/>
  <c r="J59"/>
  <c r="E59"/>
  <c r="J58"/>
  <c r="E58"/>
  <c r="J57"/>
  <c r="E57"/>
  <c r="H54"/>
  <c r="J66" i="47"/>
  <c r="E66"/>
  <c r="J65"/>
  <c r="E65"/>
  <c r="J64"/>
  <c r="E64"/>
  <c r="J63"/>
  <c r="E63"/>
  <c r="J62"/>
  <c r="E62"/>
  <c r="J61"/>
  <c r="E61"/>
  <c r="J60"/>
  <c r="E60"/>
  <c r="J59"/>
  <c r="E59"/>
  <c r="J58"/>
  <c r="E58"/>
  <c r="J57"/>
  <c r="E57"/>
  <c r="H54"/>
  <c r="J66" i="46"/>
  <c r="E66"/>
  <c r="J65"/>
  <c r="E65"/>
  <c r="J64"/>
  <c r="E64"/>
  <c r="J63"/>
  <c r="E63"/>
  <c r="J62"/>
  <c r="E62"/>
  <c r="J61"/>
  <c r="E61"/>
  <c r="J60"/>
  <c r="E60"/>
  <c r="J59"/>
  <c r="E59"/>
  <c r="J58"/>
  <c r="E58"/>
  <c r="J57"/>
  <c r="E57"/>
  <c r="H54"/>
  <c r="J66" i="45"/>
  <c r="E66"/>
  <c r="J65"/>
  <c r="E65"/>
  <c r="J64"/>
  <c r="E64"/>
  <c r="J63"/>
  <c r="E63"/>
  <c r="J62"/>
  <c r="E62"/>
  <c r="J61"/>
  <c r="E61"/>
  <c r="J60"/>
  <c r="E60"/>
  <c r="J59"/>
  <c r="E59"/>
  <c r="J58"/>
  <c r="E58"/>
  <c r="J57"/>
  <c r="E57"/>
  <c r="H54"/>
  <c r="J66" i="44"/>
  <c r="E66"/>
  <c r="J65"/>
  <c r="E65"/>
  <c r="J64"/>
  <c r="E64"/>
  <c r="J63"/>
  <c r="E63"/>
  <c r="J62"/>
  <c r="E62"/>
  <c r="J61"/>
  <c r="E61"/>
  <c r="J60"/>
  <c r="E60"/>
  <c r="J59"/>
  <c r="E59"/>
  <c r="J58"/>
  <c r="E58"/>
  <c r="J57"/>
  <c r="E57"/>
  <c r="H54"/>
  <c r="J66" i="43"/>
  <c r="E66"/>
  <c r="J65"/>
  <c r="E65"/>
  <c r="J64"/>
  <c r="E64"/>
  <c r="J63"/>
  <c r="E63"/>
  <c r="J62"/>
  <c r="E62"/>
  <c r="J61"/>
  <c r="E61"/>
  <c r="J60"/>
  <c r="E60"/>
  <c r="J59"/>
  <c r="E59"/>
  <c r="J58"/>
  <c r="E58"/>
  <c r="J57"/>
  <c r="E57"/>
  <c r="H54"/>
  <c r="J66" i="42"/>
  <c r="E66"/>
  <c r="J65"/>
  <c r="E65"/>
  <c r="J64"/>
  <c r="E64"/>
  <c r="J63"/>
  <c r="E63"/>
  <c r="J62"/>
  <c r="E62"/>
  <c r="J61"/>
  <c r="E61"/>
  <c r="J60"/>
  <c r="E60"/>
  <c r="J59"/>
  <c r="E59"/>
  <c r="J58"/>
  <c r="E58"/>
  <c r="J57"/>
  <c r="E57"/>
  <c r="H54"/>
  <c r="E66" i="28"/>
  <c r="E65"/>
  <c r="E64"/>
  <c r="E63"/>
  <c r="E62"/>
  <c r="E61"/>
  <c r="E60"/>
  <c r="E59"/>
  <c r="E58"/>
  <c r="E57"/>
  <c r="H54"/>
  <c r="M9" i="32"/>
  <c r="M11" s="1"/>
  <c r="L9"/>
  <c r="L11" s="1"/>
  <c r="K9"/>
  <c r="K11" s="1"/>
  <c r="J9"/>
  <c r="J11" s="1"/>
  <c r="I9"/>
  <c r="I11" s="1"/>
  <c r="H9"/>
  <c r="H11" s="1"/>
  <c r="G9"/>
  <c r="G11" s="1"/>
  <c r="P6" i="30"/>
  <c r="P16" i="33" s="1"/>
  <c r="BP9" i="38"/>
  <c r="BO9"/>
  <c r="BN9"/>
  <c r="BM9"/>
  <c r="BL9"/>
  <c r="BK9"/>
  <c r="BJ9"/>
  <c r="BI9"/>
  <c r="BH9"/>
  <c r="BG9"/>
  <c r="BF9"/>
  <c r="BE9"/>
  <c r="BD9"/>
  <c r="BC9"/>
  <c r="BB9"/>
  <c r="BA9"/>
  <c r="AZ9"/>
  <c r="AY9"/>
  <c r="AX9"/>
  <c r="AW9"/>
  <c r="AV9"/>
  <c r="AU9"/>
  <c r="AT9"/>
  <c r="AS9"/>
  <c r="AR9"/>
  <c r="AQ9"/>
  <c r="AP9"/>
  <c r="AO9"/>
  <c r="AN9"/>
  <c r="AM9"/>
  <c r="AL9"/>
  <c r="AK9"/>
  <c r="AJ9"/>
  <c r="AI9"/>
  <c r="AH9"/>
  <c r="AG9"/>
  <c r="AF9"/>
  <c r="AE9"/>
  <c r="AD9"/>
  <c r="AC9"/>
  <c r="BP8"/>
  <c r="BO8"/>
  <c r="AO46" i="30" s="1"/>
  <c r="BN8" i="38"/>
  <c r="BM8"/>
  <c r="AM46" i="30" s="1"/>
  <c r="BL8" i="38"/>
  <c r="AL46" i="30" s="1"/>
  <c r="BK8" i="38"/>
  <c r="AK46" i="30" s="1"/>
  <c r="BJ8" i="38"/>
  <c r="BI8"/>
  <c r="AI46" i="30" s="1"/>
  <c r="BH8" i="38"/>
  <c r="AH46" i="30" s="1"/>
  <c r="BG8" i="38"/>
  <c r="AG46" i="30" s="1"/>
  <c r="BF8" i="38"/>
  <c r="AF46" i="30" s="1"/>
  <c r="BE8" i="38"/>
  <c r="BD8"/>
  <c r="AD46" i="30" s="1"/>
  <c r="BC8" i="38"/>
  <c r="AC46" i="30" s="1"/>
  <c r="BB8" i="38"/>
  <c r="BA8"/>
  <c r="AA46" i="30" s="1"/>
  <c r="AZ8" i="38"/>
  <c r="AY8"/>
  <c r="Y46" i="30" s="1"/>
  <c r="AX8" i="38"/>
  <c r="AW8"/>
  <c r="W46" i="30" s="1"/>
  <c r="AV8" i="38"/>
  <c r="V46" i="30" s="1"/>
  <c r="AU8" i="38"/>
  <c r="U46" i="30" s="1"/>
  <c r="AT8" i="38"/>
  <c r="T46" i="30" s="1"/>
  <c r="AS8" i="38"/>
  <c r="S46" i="30" s="1"/>
  <c r="AR8" i="38"/>
  <c r="R46" i="30" s="1"/>
  <c r="AQ8" i="38"/>
  <c r="Q46" i="30" s="1"/>
  <c r="AP8" i="38"/>
  <c r="AO8"/>
  <c r="AN8"/>
  <c r="AM8"/>
  <c r="M46" i="30" s="1"/>
  <c r="AL8" i="38"/>
  <c r="L46" i="30" s="1"/>
  <c r="AK8" i="38"/>
  <c r="K46" i="30" s="1"/>
  <c r="AJ8" i="38"/>
  <c r="AI8"/>
  <c r="I46" i="30" s="1"/>
  <c r="AH8" i="38"/>
  <c r="AG8"/>
  <c r="G46" i="30" s="1"/>
  <c r="AF8" i="38"/>
  <c r="AE8"/>
  <c r="AD8"/>
  <c r="AC8"/>
  <c r="C46" i="30" s="1"/>
  <c r="B13" i="27"/>
  <c r="K30" i="30"/>
  <c r="H31"/>
  <c r="N31"/>
  <c r="O30"/>
  <c r="H30"/>
  <c r="M30"/>
  <c r="I29"/>
  <c r="N29"/>
  <c r="F30"/>
  <c r="J31"/>
  <c r="G31"/>
  <c r="F31"/>
  <c r="K29"/>
  <c r="G30"/>
  <c r="O29"/>
  <c r="L30"/>
  <c r="L31"/>
  <c r="J29"/>
  <c r="L29"/>
  <c r="G29"/>
  <c r="N30"/>
  <c r="I31"/>
  <c r="F29"/>
  <c r="I30"/>
  <c r="H29"/>
  <c r="M29"/>
  <c r="M31"/>
  <c r="K31"/>
  <c r="S11" i="54" l="1"/>
  <c r="J46" i="30"/>
  <c r="W11" i="54"/>
  <c r="N46" i="30"/>
  <c r="AI11" i="54"/>
  <c r="Z46" i="30"/>
  <c r="AY11" i="54"/>
  <c r="AP46" i="30"/>
  <c r="AE11" i="28"/>
  <c r="AU11"/>
  <c r="AA11" i="43"/>
  <c r="AQ11"/>
  <c r="S11" i="45"/>
  <c r="AI11"/>
  <c r="AY11"/>
  <c r="W11" i="47"/>
  <c r="AM11"/>
  <c r="AP11" i="49"/>
  <c r="AD11" i="50"/>
  <c r="R11" i="51"/>
  <c r="AF11" i="52"/>
  <c r="X11" i="61"/>
  <c r="O46" i="30"/>
  <c r="AN11" i="52"/>
  <c r="AE46" i="30"/>
  <c r="S11" i="28"/>
  <c r="AI11"/>
  <c r="AY11"/>
  <c r="AE11" i="43"/>
  <c r="AU11"/>
  <c r="W11" i="45"/>
  <c r="AM11"/>
  <c r="AA11" i="47"/>
  <c r="AQ11"/>
  <c r="R11" i="49"/>
  <c r="AX11"/>
  <c r="AL11" i="50"/>
  <c r="AH11" i="51"/>
  <c r="AV11" i="52"/>
  <c r="AE11" i="54"/>
  <c r="Y11" i="47"/>
  <c r="P46" i="30"/>
  <c r="AG11" i="55"/>
  <c r="X46" i="30"/>
  <c r="AK11" i="55"/>
  <c r="AB46" i="30"/>
  <c r="AS11" i="46"/>
  <c r="AJ46" i="30"/>
  <c r="AW11" i="47"/>
  <c r="AN46" i="30"/>
  <c r="W11" i="28"/>
  <c r="AM11"/>
  <c r="S11" i="43"/>
  <c r="AI11"/>
  <c r="AA11" i="45"/>
  <c r="AQ11"/>
  <c r="AE11" i="47"/>
  <c r="AU11"/>
  <c r="Z11" i="49"/>
  <c r="AV11" i="50"/>
  <c r="AX11" i="51"/>
  <c r="AU11" i="54"/>
  <c r="AA11" i="28"/>
  <c r="AQ11"/>
  <c r="W11" i="43"/>
  <c r="AM11"/>
  <c r="AE11" i="45"/>
  <c r="AU11"/>
  <c r="S11" i="47"/>
  <c r="AI11"/>
  <c r="AH11" i="49"/>
  <c r="V11" i="50"/>
  <c r="J34" i="33"/>
  <c r="K34"/>
  <c r="G41"/>
  <c r="K41"/>
  <c r="I39"/>
  <c r="O39"/>
  <c r="J39"/>
  <c r="O40"/>
  <c r="K40"/>
  <c r="G39"/>
  <c r="L40"/>
  <c r="L41"/>
  <c r="F39"/>
  <c r="K39"/>
  <c r="F40"/>
  <c r="L39"/>
  <c r="F41"/>
  <c r="M39"/>
  <c r="M40"/>
  <c r="H41"/>
  <c r="M41"/>
  <c r="I41"/>
  <c r="N41"/>
  <c r="G40"/>
  <c r="H39"/>
  <c r="H40"/>
  <c r="N39"/>
  <c r="I40"/>
  <c r="N40"/>
  <c r="J41"/>
  <c r="L34"/>
  <c r="I34"/>
  <c r="N34"/>
  <c r="O34"/>
  <c r="P29" i="30"/>
  <c r="P39" i="33" s="1"/>
  <c r="G34"/>
  <c r="DQ34" i="81"/>
  <c r="CL36"/>
  <c r="CL38" s="1"/>
  <c r="DR34"/>
  <c r="DQ34" i="80"/>
  <c r="DP34"/>
  <c r="CL36"/>
  <c r="CL38" s="1"/>
  <c r="CL36" i="79"/>
  <c r="CL38" s="1"/>
  <c r="DQ34"/>
  <c r="DR34"/>
  <c r="DQ34" i="78"/>
  <c r="DP34"/>
  <c r="CL36"/>
  <c r="CL38" s="1"/>
  <c r="CM36" i="77"/>
  <c r="CM38" s="1"/>
  <c r="DQ34"/>
  <c r="DR34"/>
  <c r="DR34" i="76"/>
  <c r="CL36"/>
  <c r="CL38" s="1"/>
  <c r="DQ34"/>
  <c r="DQ34" i="75"/>
  <c r="DP34"/>
  <c r="CL36"/>
  <c r="CL38" s="1"/>
  <c r="DQ34" i="74"/>
  <c r="CL36"/>
  <c r="CL38" s="1"/>
  <c r="DR34"/>
  <c r="DP34" i="73"/>
  <c r="CL36"/>
  <c r="CL38" s="1"/>
  <c r="DQ34"/>
  <c r="DR34" i="72"/>
  <c r="DQ34"/>
  <c r="CL36"/>
  <c r="CL38" s="1"/>
  <c r="DQ34" i="29"/>
  <c r="CL36"/>
  <c r="CL38" s="1"/>
  <c r="DR34"/>
  <c r="DP34" i="71"/>
  <c r="CL36"/>
  <c r="CL38" s="1"/>
  <c r="DO34"/>
  <c r="D9" i="32"/>
  <c r="O11" i="48"/>
  <c r="F46" i="30"/>
  <c r="Q11" i="47"/>
  <c r="H46" i="30"/>
  <c r="N11" i="50"/>
  <c r="E46" i="30"/>
  <c r="M11" i="55"/>
  <c r="D46" i="30"/>
  <c r="P11" i="52"/>
  <c r="O11" i="43"/>
  <c r="O11" i="45"/>
  <c r="O11" i="28"/>
  <c r="O11" i="54"/>
  <c r="O11" i="47"/>
  <c r="N11" i="56"/>
  <c r="AY11" i="43"/>
  <c r="AY11" i="47"/>
  <c r="U11" i="69"/>
  <c r="U11" i="67"/>
  <c r="U11" i="65"/>
  <c r="U11" i="63"/>
  <c r="U11" i="70"/>
  <c r="U11" i="68"/>
  <c r="U11" i="66"/>
  <c r="U11" i="64"/>
  <c r="U11" i="62"/>
  <c r="U11" i="60"/>
  <c r="U11" i="58"/>
  <c r="U11" i="56"/>
  <c r="U11" i="61"/>
  <c r="U11" i="59"/>
  <c r="U11" i="57"/>
  <c r="U11" i="51"/>
  <c r="U11" i="49"/>
  <c r="U11" i="54"/>
  <c r="U11" i="52"/>
  <c r="U11" i="50"/>
  <c r="AC11" i="69"/>
  <c r="AC11" i="67"/>
  <c r="AC11" i="65"/>
  <c r="AC11" i="63"/>
  <c r="AC11" i="62"/>
  <c r="AC11" i="60"/>
  <c r="AC11" i="58"/>
  <c r="AC11" i="56"/>
  <c r="AC11" i="70"/>
  <c r="AC11" i="68"/>
  <c r="AC11" i="66"/>
  <c r="AC11" i="64"/>
  <c r="AC11" i="61"/>
  <c r="AC11" i="59"/>
  <c r="AC11" i="57"/>
  <c r="AC11" i="51"/>
  <c r="AC11" i="49"/>
  <c r="AC11" i="54"/>
  <c r="AC11" i="52"/>
  <c r="AC11" i="50"/>
  <c r="AO11" i="69"/>
  <c r="AO11" i="67"/>
  <c r="AO11" i="65"/>
  <c r="AO11" i="63"/>
  <c r="AO11" i="60"/>
  <c r="AO11" i="58"/>
  <c r="AO11" i="56"/>
  <c r="AO11" i="61"/>
  <c r="AO11" i="59"/>
  <c r="AO11" i="57"/>
  <c r="AO11" i="51"/>
  <c r="AO11" i="49"/>
  <c r="AO11" i="70"/>
  <c r="AO11" i="68"/>
  <c r="AO11" i="66"/>
  <c r="AO11" i="64"/>
  <c r="AO11" i="62"/>
  <c r="AO11" i="54"/>
  <c r="AO11" i="52"/>
  <c r="AO11" i="50"/>
  <c r="Q11" i="42"/>
  <c r="Y11"/>
  <c r="AO11"/>
  <c r="AW11"/>
  <c r="M11" i="44"/>
  <c r="Y11"/>
  <c r="AK11"/>
  <c r="AS11"/>
  <c r="M11" i="46"/>
  <c r="Y11"/>
  <c r="Q11" i="48"/>
  <c r="AC11"/>
  <c r="AO11"/>
  <c r="M11" i="53"/>
  <c r="AC11" i="55"/>
  <c r="N11" i="69"/>
  <c r="N11" i="67"/>
  <c r="N11" i="65"/>
  <c r="N11" i="63"/>
  <c r="N11" i="70"/>
  <c r="N11" i="68"/>
  <c r="N11" i="66"/>
  <c r="N11" i="64"/>
  <c r="N11" i="61"/>
  <c r="N11" i="59"/>
  <c r="N11" i="57"/>
  <c r="N11" i="54"/>
  <c r="N11" i="52"/>
  <c r="N11" i="62"/>
  <c r="N11" i="60"/>
  <c r="N11" i="58"/>
  <c r="N11" i="55"/>
  <c r="N11" i="53"/>
  <c r="R11" i="69"/>
  <c r="R11" i="67"/>
  <c r="R11" i="65"/>
  <c r="R11" i="63"/>
  <c r="R11" i="70"/>
  <c r="R11" i="68"/>
  <c r="R11" i="66"/>
  <c r="R11" i="64"/>
  <c r="R11" i="61"/>
  <c r="R11" i="59"/>
  <c r="R11" i="57"/>
  <c r="R11" i="54"/>
  <c r="R11" i="62"/>
  <c r="R11" i="60"/>
  <c r="R11" i="58"/>
  <c r="R11" i="56"/>
  <c r="R11" i="52"/>
  <c r="R11" i="55"/>
  <c r="R11" i="53"/>
  <c r="V11" i="69"/>
  <c r="V11" i="67"/>
  <c r="V11" i="65"/>
  <c r="V11" i="63"/>
  <c r="V11" i="70"/>
  <c r="V11" i="68"/>
  <c r="V11" i="66"/>
  <c r="V11" i="64"/>
  <c r="V11" i="61"/>
  <c r="V11" i="59"/>
  <c r="V11" i="57"/>
  <c r="V11" i="62"/>
  <c r="V11" i="60"/>
  <c r="V11" i="58"/>
  <c r="V11" i="54"/>
  <c r="V11" i="52"/>
  <c r="V11" i="55"/>
  <c r="V11" i="53"/>
  <c r="Z11" i="69"/>
  <c r="Z11" i="67"/>
  <c r="Z11" i="65"/>
  <c r="Z11" i="63"/>
  <c r="Z11" i="70"/>
  <c r="Z11" i="68"/>
  <c r="Z11" i="66"/>
  <c r="Z11" i="64"/>
  <c r="Z11" i="61"/>
  <c r="Z11" i="59"/>
  <c r="Z11" i="57"/>
  <c r="Z11" i="54"/>
  <c r="Z11" i="56"/>
  <c r="Z11" i="52"/>
  <c r="Z11" i="55"/>
  <c r="Z11" i="53"/>
  <c r="AD11" i="69"/>
  <c r="AD11" i="67"/>
  <c r="AD11" i="65"/>
  <c r="AD11" i="63"/>
  <c r="AD11" i="70"/>
  <c r="AD11" i="68"/>
  <c r="AD11" i="66"/>
  <c r="AD11" i="64"/>
  <c r="AD11" i="61"/>
  <c r="AD11" i="59"/>
  <c r="AD11" i="57"/>
  <c r="AD11" i="54"/>
  <c r="AD11" i="52"/>
  <c r="AD11" i="62"/>
  <c r="AD11" i="60"/>
  <c r="AD11" i="58"/>
  <c r="AD11" i="55"/>
  <c r="AD11" i="53"/>
  <c r="AH11" i="69"/>
  <c r="AH11" i="67"/>
  <c r="AH11" i="65"/>
  <c r="AH11" i="63"/>
  <c r="AH11" i="70"/>
  <c r="AH11" i="68"/>
  <c r="AH11" i="66"/>
  <c r="AH11" i="64"/>
  <c r="AH11" i="62"/>
  <c r="AH11" i="61"/>
  <c r="AH11" i="59"/>
  <c r="AH11" i="57"/>
  <c r="AH11" i="54"/>
  <c r="AH11" i="60"/>
  <c r="AH11" i="58"/>
  <c r="AH11" i="56"/>
  <c r="AH11" i="52"/>
  <c r="AH11" i="55"/>
  <c r="AH11" i="53"/>
  <c r="AL11" i="69"/>
  <c r="AL11" i="67"/>
  <c r="AL11" i="65"/>
  <c r="AL11" i="63"/>
  <c r="AL11" i="70"/>
  <c r="AL11" i="68"/>
  <c r="AL11" i="66"/>
  <c r="AL11" i="64"/>
  <c r="AL11" i="62"/>
  <c r="AL11" i="61"/>
  <c r="AL11" i="59"/>
  <c r="AL11" i="57"/>
  <c r="AL11" i="60"/>
  <c r="AL11" i="58"/>
  <c r="AL11" i="56"/>
  <c r="AL11" i="54"/>
  <c r="AL11" i="52"/>
  <c r="AL11" i="55"/>
  <c r="AL11" i="53"/>
  <c r="AP11" i="69"/>
  <c r="AP11" i="67"/>
  <c r="AP11" i="65"/>
  <c r="AP11" i="63"/>
  <c r="AP11" i="70"/>
  <c r="AP11" i="68"/>
  <c r="AP11" i="66"/>
  <c r="AP11" i="64"/>
  <c r="AP11" i="62"/>
  <c r="AP11" i="61"/>
  <c r="AP11" i="59"/>
  <c r="AP11" i="57"/>
  <c r="AP11" i="54"/>
  <c r="AP11" i="52"/>
  <c r="AP11" i="55"/>
  <c r="AP11" i="53"/>
  <c r="AT11" i="69"/>
  <c r="AT11" i="67"/>
  <c r="AT11" i="65"/>
  <c r="AT11" i="63"/>
  <c r="AT11" i="70"/>
  <c r="AT11" i="68"/>
  <c r="AT11" i="66"/>
  <c r="AT11" i="64"/>
  <c r="AT11" i="62"/>
  <c r="AT11" i="61"/>
  <c r="AT11" i="59"/>
  <c r="AT11" i="57"/>
  <c r="AT11" i="54"/>
  <c r="AT11" i="52"/>
  <c r="AT11" i="50"/>
  <c r="AT11" i="60"/>
  <c r="AT11" i="58"/>
  <c r="AT11" i="56"/>
  <c r="AT11" i="55"/>
  <c r="AT11" i="53"/>
  <c r="AX11" i="69"/>
  <c r="AX11" i="67"/>
  <c r="AX11" i="65"/>
  <c r="AX11" i="63"/>
  <c r="AX11" i="70"/>
  <c r="AX11" i="68"/>
  <c r="AX11" i="66"/>
  <c r="AX11" i="64"/>
  <c r="AX11" i="62"/>
  <c r="AX11" i="61"/>
  <c r="AX11" i="59"/>
  <c r="AX11" i="57"/>
  <c r="AX11" i="54"/>
  <c r="AX11" i="60"/>
  <c r="AX11" i="58"/>
  <c r="AX11" i="56"/>
  <c r="AX11" i="52"/>
  <c r="AX11" i="50"/>
  <c r="AX11" i="53"/>
  <c r="L11" i="28"/>
  <c r="P11"/>
  <c r="T11"/>
  <c r="X11"/>
  <c r="AB11"/>
  <c r="AF11"/>
  <c r="AJ11"/>
  <c r="AN11"/>
  <c r="AR11"/>
  <c r="AV11"/>
  <c r="N11" i="42"/>
  <c r="R11"/>
  <c r="V11"/>
  <c r="Z11"/>
  <c r="AD11"/>
  <c r="AH11"/>
  <c r="AL11"/>
  <c r="AP11"/>
  <c r="AT11"/>
  <c r="AX11"/>
  <c r="L11" i="43"/>
  <c r="P11"/>
  <c r="T11"/>
  <c r="X11"/>
  <c r="AB11"/>
  <c r="AF11"/>
  <c r="AJ11"/>
  <c r="AN11"/>
  <c r="AR11"/>
  <c r="AV11"/>
  <c r="N11" i="44"/>
  <c r="R11"/>
  <c r="V11"/>
  <c r="Z11"/>
  <c r="AD11"/>
  <c r="AH11"/>
  <c r="AL11"/>
  <c r="AP11"/>
  <c r="AT11"/>
  <c r="AX11"/>
  <c r="L11" i="45"/>
  <c r="P11"/>
  <c r="T11"/>
  <c r="X11"/>
  <c r="AB11"/>
  <c r="AF11"/>
  <c r="AJ11"/>
  <c r="AN11"/>
  <c r="AR11"/>
  <c r="AV11"/>
  <c r="N11" i="46"/>
  <c r="R11"/>
  <c r="V11"/>
  <c r="Z11"/>
  <c r="AD11"/>
  <c r="AH11"/>
  <c r="AL11"/>
  <c r="AP11"/>
  <c r="AT11"/>
  <c r="AX11"/>
  <c r="L11" i="47"/>
  <c r="P11"/>
  <c r="T11"/>
  <c r="X11"/>
  <c r="AB11"/>
  <c r="AF11"/>
  <c r="AJ11"/>
  <c r="AN11"/>
  <c r="AR11"/>
  <c r="AV11"/>
  <c r="N11" i="48"/>
  <c r="R11"/>
  <c r="V11"/>
  <c r="Z11"/>
  <c r="AD11"/>
  <c r="AH11"/>
  <c r="AL11"/>
  <c r="AP11"/>
  <c r="AT11"/>
  <c r="AX11"/>
  <c r="L11" i="49"/>
  <c r="T11"/>
  <c r="AB11"/>
  <c r="AJ11"/>
  <c r="AR11"/>
  <c r="P11" i="50"/>
  <c r="X11"/>
  <c r="AF11"/>
  <c r="AN11"/>
  <c r="V11" i="51"/>
  <c r="AL11"/>
  <c r="T11" i="52"/>
  <c r="AJ11"/>
  <c r="Q11" i="53"/>
  <c r="AG11"/>
  <c r="AW11"/>
  <c r="Q11" i="55"/>
  <c r="AX11"/>
  <c r="V11" i="56"/>
  <c r="M11" i="69"/>
  <c r="M11" i="67"/>
  <c r="M11" i="65"/>
  <c r="M11" i="63"/>
  <c r="M11" i="62"/>
  <c r="M11" i="60"/>
  <c r="M11" i="58"/>
  <c r="M11" i="56"/>
  <c r="M11" i="70"/>
  <c r="M11" i="68"/>
  <c r="M11" i="66"/>
  <c r="M11" i="64"/>
  <c r="M11" i="61"/>
  <c r="M11" i="59"/>
  <c r="M11" i="57"/>
  <c r="M11" i="51"/>
  <c r="M11" i="49"/>
  <c r="M11" i="54"/>
  <c r="M11" i="52"/>
  <c r="M11" i="50"/>
  <c r="AG11" i="69"/>
  <c r="AG11" i="67"/>
  <c r="AG11" i="65"/>
  <c r="AG11" i="63"/>
  <c r="AG11" i="60"/>
  <c r="AG11" i="58"/>
  <c r="AG11" i="56"/>
  <c r="AG11" i="70"/>
  <c r="AG11" i="68"/>
  <c r="AG11" i="66"/>
  <c r="AG11" i="64"/>
  <c r="AG11" i="62"/>
  <c r="AG11" i="61"/>
  <c r="AG11" i="59"/>
  <c r="AG11" i="57"/>
  <c r="AG11" i="51"/>
  <c r="AG11" i="49"/>
  <c r="AG11" i="54"/>
  <c r="AG11" i="52"/>
  <c r="AG11" i="50"/>
  <c r="AS11" i="69"/>
  <c r="AS11" i="67"/>
  <c r="AS11" i="65"/>
  <c r="AS11" i="63"/>
  <c r="AS11" i="60"/>
  <c r="AS11" i="58"/>
  <c r="AS11" i="56"/>
  <c r="AS11" i="70"/>
  <c r="AS11" i="68"/>
  <c r="AS11" i="66"/>
  <c r="AS11" i="64"/>
  <c r="AS11" i="62"/>
  <c r="AS11" i="61"/>
  <c r="AS11" i="59"/>
  <c r="AS11" i="57"/>
  <c r="AS11" i="51"/>
  <c r="AS11" i="49"/>
  <c r="AS11" i="54"/>
  <c r="AS11" i="52"/>
  <c r="AS11" i="50"/>
  <c r="M11" i="42"/>
  <c r="AG11"/>
  <c r="Q11" i="44"/>
  <c r="AC11"/>
  <c r="AG11"/>
  <c r="AW11"/>
  <c r="U11" i="46"/>
  <c r="AG11"/>
  <c r="AK11"/>
  <c r="AW11"/>
  <c r="M11" i="48"/>
  <c r="Y11"/>
  <c r="AK11"/>
  <c r="AW11"/>
  <c r="AC11" i="53"/>
  <c r="AS11" i="55"/>
  <c r="S11" i="70"/>
  <c r="S11" i="68"/>
  <c r="S11" i="66"/>
  <c r="S11" i="64"/>
  <c r="S11" i="61"/>
  <c r="S11" i="59"/>
  <c r="S11" i="57"/>
  <c r="S11" i="69"/>
  <c r="S11" i="67"/>
  <c r="S11" i="65"/>
  <c r="S11" i="63"/>
  <c r="S11" i="62"/>
  <c r="S11" i="60"/>
  <c r="S11" i="58"/>
  <c r="S11" i="56"/>
  <c r="S11" i="52"/>
  <c r="S11" i="50"/>
  <c r="S11" i="55"/>
  <c r="S11" i="53"/>
  <c r="S11" i="51"/>
  <c r="S11" i="49"/>
  <c r="AA11" i="70"/>
  <c r="AA11" i="68"/>
  <c r="AA11" i="66"/>
  <c r="AA11" i="64"/>
  <c r="AA11" i="61"/>
  <c r="AA11" i="59"/>
  <c r="AA11" i="57"/>
  <c r="AA11" i="62"/>
  <c r="AA11" i="60"/>
  <c r="AA11" i="58"/>
  <c r="AA11" i="56"/>
  <c r="AA11" i="52"/>
  <c r="AA11" i="50"/>
  <c r="AA11" i="55"/>
  <c r="AA11" i="53"/>
  <c r="AA11" i="69"/>
  <c r="AA11" i="67"/>
  <c r="AA11" i="65"/>
  <c r="AA11" i="63"/>
  <c r="AA11" i="51"/>
  <c r="AA11" i="49"/>
  <c r="AE11" i="70"/>
  <c r="AE11" i="68"/>
  <c r="AE11" i="66"/>
  <c r="AE11" i="64"/>
  <c r="AE11" i="61"/>
  <c r="AE11" i="59"/>
  <c r="AE11" i="57"/>
  <c r="AE11" i="69"/>
  <c r="AE11" i="67"/>
  <c r="AE11" i="65"/>
  <c r="AE11" i="63"/>
  <c r="AE11" i="62"/>
  <c r="AE11" i="60"/>
  <c r="AE11" i="58"/>
  <c r="AE11" i="56"/>
  <c r="AE11" i="52"/>
  <c r="AE11" i="50"/>
  <c r="AE11" i="55"/>
  <c r="AE11" i="53"/>
  <c r="AE11" i="51"/>
  <c r="AE11" i="49"/>
  <c r="AI11" i="70"/>
  <c r="AI11" i="68"/>
  <c r="AI11" i="66"/>
  <c r="AI11" i="64"/>
  <c r="AI11" i="62"/>
  <c r="AI11" i="61"/>
  <c r="AI11" i="59"/>
  <c r="AI11" i="57"/>
  <c r="AI11" i="69"/>
  <c r="AI11" i="67"/>
  <c r="AI11" i="65"/>
  <c r="AI11" i="63"/>
  <c r="AI11" i="60"/>
  <c r="AI11" i="58"/>
  <c r="AI11" i="56"/>
  <c r="AI11" i="52"/>
  <c r="AI11" i="50"/>
  <c r="AI11" i="55"/>
  <c r="AI11" i="53"/>
  <c r="AI11" i="51"/>
  <c r="AI11" i="49"/>
  <c r="AM11" i="70"/>
  <c r="AM11" i="68"/>
  <c r="AM11" i="66"/>
  <c r="AM11" i="64"/>
  <c r="AM11" i="62"/>
  <c r="AM11" i="69"/>
  <c r="AM11" i="67"/>
  <c r="AM11" i="65"/>
  <c r="AM11" i="63"/>
  <c r="AM11" i="61"/>
  <c r="AM11" i="59"/>
  <c r="AM11" i="57"/>
  <c r="AM11" i="60"/>
  <c r="AM11" i="58"/>
  <c r="AM11" i="56"/>
  <c r="AM11" i="52"/>
  <c r="AM11" i="50"/>
  <c r="AM11" i="55"/>
  <c r="AM11" i="53"/>
  <c r="AM11" i="51"/>
  <c r="AM11" i="49"/>
  <c r="AQ11" i="70"/>
  <c r="AQ11" i="68"/>
  <c r="AQ11" i="66"/>
  <c r="AQ11" i="64"/>
  <c r="AQ11" i="62"/>
  <c r="AQ11" i="61"/>
  <c r="AQ11" i="59"/>
  <c r="AQ11" i="57"/>
  <c r="AQ11" i="60"/>
  <c r="AQ11" i="58"/>
  <c r="AQ11" i="56"/>
  <c r="AQ11" i="52"/>
  <c r="AQ11" i="50"/>
  <c r="AQ11" i="69"/>
  <c r="AQ11" i="67"/>
  <c r="AQ11" i="65"/>
  <c r="AQ11" i="63"/>
  <c r="AQ11" i="55"/>
  <c r="AQ11" i="53"/>
  <c r="AQ11" i="51"/>
  <c r="AQ11" i="49"/>
  <c r="AU11" i="70"/>
  <c r="AU11" i="68"/>
  <c r="AU11" i="66"/>
  <c r="AU11" i="64"/>
  <c r="AU11" i="62"/>
  <c r="AU11" i="61"/>
  <c r="AU11" i="59"/>
  <c r="AU11" i="57"/>
  <c r="AU11" i="69"/>
  <c r="AU11" i="67"/>
  <c r="AU11" i="65"/>
  <c r="AU11" i="63"/>
  <c r="AU11" i="60"/>
  <c r="AU11" i="58"/>
  <c r="AU11" i="56"/>
  <c r="AU11" i="52"/>
  <c r="AU11" i="50"/>
  <c r="AU11" i="55"/>
  <c r="AU11" i="53"/>
  <c r="AU11" i="51"/>
  <c r="AU11" i="49"/>
  <c r="AY11" i="70"/>
  <c r="AY11" i="68"/>
  <c r="AY11" i="66"/>
  <c r="AY11" i="64"/>
  <c r="AY11" i="62"/>
  <c r="AY11" i="61"/>
  <c r="AY11" i="59"/>
  <c r="AY11" i="57"/>
  <c r="AY11" i="55"/>
  <c r="AY11" i="69"/>
  <c r="AY11" i="67"/>
  <c r="AY11" i="65"/>
  <c r="AY11" i="63"/>
  <c r="AY11" i="60"/>
  <c r="AY11" i="58"/>
  <c r="AY11" i="56"/>
  <c r="AY11" i="52"/>
  <c r="AY11" i="50"/>
  <c r="AY11" i="53"/>
  <c r="AY11" i="51"/>
  <c r="AY11" i="49"/>
  <c r="M11" i="28"/>
  <c r="Q11"/>
  <c r="U11"/>
  <c r="Y11"/>
  <c r="AC11"/>
  <c r="AG11"/>
  <c r="AK11"/>
  <c r="AO11"/>
  <c r="AS11"/>
  <c r="AW11"/>
  <c r="O11" i="42"/>
  <c r="S11"/>
  <c r="W11"/>
  <c r="AA11"/>
  <c r="AE11"/>
  <c r="AI11"/>
  <c r="AM11"/>
  <c r="AQ11"/>
  <c r="AU11"/>
  <c r="AY11"/>
  <c r="M11" i="43"/>
  <c r="Q11"/>
  <c r="U11"/>
  <c r="Y11"/>
  <c r="AC11"/>
  <c r="AG11"/>
  <c r="AK11"/>
  <c r="AO11"/>
  <c r="AS11"/>
  <c r="AW11"/>
  <c r="O11" i="44"/>
  <c r="S11"/>
  <c r="W11"/>
  <c r="AA11"/>
  <c r="AE11"/>
  <c r="AI11"/>
  <c r="AM11"/>
  <c r="AQ11"/>
  <c r="AU11"/>
  <c r="AY11"/>
  <c r="M11" i="45"/>
  <c r="Q11"/>
  <c r="U11"/>
  <c r="Y11"/>
  <c r="AC11"/>
  <c r="AG11"/>
  <c r="AK11"/>
  <c r="AO11"/>
  <c r="AS11"/>
  <c r="AW11"/>
  <c r="O11" i="46"/>
  <c r="S11"/>
  <c r="W11"/>
  <c r="AA11"/>
  <c r="AE11"/>
  <c r="AI11"/>
  <c r="AM11"/>
  <c r="AQ11"/>
  <c r="AU11"/>
  <c r="AY11"/>
  <c r="M11" i="47"/>
  <c r="U11"/>
  <c r="AC11"/>
  <c r="AG11"/>
  <c r="AK11"/>
  <c r="AO11"/>
  <c r="AS11"/>
  <c r="S11" i="48"/>
  <c r="W11"/>
  <c r="AA11"/>
  <c r="AE11"/>
  <c r="AI11"/>
  <c r="AM11"/>
  <c r="AQ11"/>
  <c r="AU11"/>
  <c r="AY11"/>
  <c r="N11" i="49"/>
  <c r="V11"/>
  <c r="AD11"/>
  <c r="AL11"/>
  <c r="AT11"/>
  <c r="R11" i="50"/>
  <c r="Z11"/>
  <c r="AH11"/>
  <c r="AP11"/>
  <c r="Z11" i="51"/>
  <c r="AP11"/>
  <c r="X11" i="52"/>
  <c r="U11" i="53"/>
  <c r="AK11"/>
  <c r="AM11" i="54"/>
  <c r="U11" i="55"/>
  <c r="AD11" i="56"/>
  <c r="X11" i="57"/>
  <c r="Z11" i="58"/>
  <c r="X11" i="59"/>
  <c r="Z11" i="60"/>
  <c r="Z11" i="62"/>
  <c r="Q11" i="69"/>
  <c r="Q11" i="67"/>
  <c r="Q11" i="65"/>
  <c r="Q11" i="63"/>
  <c r="Q11" i="62"/>
  <c r="Q11" i="60"/>
  <c r="Q11" i="58"/>
  <c r="Q11" i="56"/>
  <c r="Q11" i="70"/>
  <c r="Q11" i="68"/>
  <c r="Q11" i="66"/>
  <c r="Q11" i="64"/>
  <c r="Q11" i="61"/>
  <c r="Q11" i="59"/>
  <c r="Q11" i="57"/>
  <c r="Q11" i="51"/>
  <c r="Q11" i="49"/>
  <c r="Q11" i="54"/>
  <c r="Q11" i="52"/>
  <c r="Q11" i="50"/>
  <c r="Y11" i="69"/>
  <c r="Y11" i="67"/>
  <c r="Y11" i="65"/>
  <c r="Y11" i="63"/>
  <c r="Y11" i="62"/>
  <c r="Y11" i="60"/>
  <c r="Y11" i="58"/>
  <c r="Y11" i="56"/>
  <c r="Y11" i="61"/>
  <c r="Y11" i="59"/>
  <c r="Y11" i="57"/>
  <c r="Y11" i="51"/>
  <c r="Y11" i="49"/>
  <c r="Y11" i="54"/>
  <c r="Y11" i="70"/>
  <c r="Y11" i="68"/>
  <c r="Y11" i="66"/>
  <c r="Y11" i="64"/>
  <c r="Y11" i="52"/>
  <c r="Y11" i="50"/>
  <c r="AK11" i="69"/>
  <c r="AK11" i="67"/>
  <c r="AK11" i="65"/>
  <c r="AK11" i="63"/>
  <c r="AK11" i="70"/>
  <c r="AK11" i="68"/>
  <c r="AK11" i="66"/>
  <c r="AK11" i="64"/>
  <c r="AK11" i="62"/>
  <c r="AK11" i="60"/>
  <c r="AK11" i="58"/>
  <c r="AK11" i="56"/>
  <c r="AK11" i="61"/>
  <c r="AK11" i="59"/>
  <c r="AK11" i="57"/>
  <c r="AK11" i="51"/>
  <c r="AK11" i="49"/>
  <c r="AK11" i="54"/>
  <c r="AK11" i="52"/>
  <c r="AK11" i="50"/>
  <c r="AW11" i="69"/>
  <c r="AW11" i="67"/>
  <c r="AW11" i="65"/>
  <c r="AW11" i="63"/>
  <c r="AW11" i="60"/>
  <c r="AW11" i="58"/>
  <c r="AW11" i="56"/>
  <c r="AW11" i="70"/>
  <c r="AW11" i="68"/>
  <c r="AW11" i="66"/>
  <c r="AW11" i="64"/>
  <c r="AW11" i="62"/>
  <c r="AW11" i="61"/>
  <c r="AW11" i="59"/>
  <c r="AW11" i="57"/>
  <c r="AW11" i="55"/>
  <c r="AW11" i="51"/>
  <c r="AW11" i="49"/>
  <c r="AW11" i="54"/>
  <c r="AW11" i="52"/>
  <c r="AW11" i="50"/>
  <c r="U11" i="42"/>
  <c r="AC11"/>
  <c r="AK11"/>
  <c r="AS11"/>
  <c r="U11" i="44"/>
  <c r="AO11"/>
  <c r="Q11" i="46"/>
  <c r="AC11"/>
  <c r="AO11"/>
  <c r="U11" i="48"/>
  <c r="AG11"/>
  <c r="AS11"/>
  <c r="AS11" i="53"/>
  <c r="O11" i="70"/>
  <c r="O11" i="68"/>
  <c r="O11" i="66"/>
  <c r="O11" i="64"/>
  <c r="O11" i="61"/>
  <c r="O11" i="59"/>
  <c r="O11" i="57"/>
  <c r="O11" i="69"/>
  <c r="O11" i="67"/>
  <c r="O11" i="65"/>
  <c r="O11" i="63"/>
  <c r="O11" i="62"/>
  <c r="O11" i="60"/>
  <c r="O11" i="58"/>
  <c r="O11" i="56"/>
  <c r="O11" i="52"/>
  <c r="O11" i="50"/>
  <c r="O11" i="55"/>
  <c r="O11" i="53"/>
  <c r="O11" i="51"/>
  <c r="O11" i="49"/>
  <c r="W11" i="70"/>
  <c r="W11" i="68"/>
  <c r="W11" i="66"/>
  <c r="W11" i="64"/>
  <c r="W11" i="69"/>
  <c r="W11" i="67"/>
  <c r="W11" i="65"/>
  <c r="W11" i="63"/>
  <c r="W11" i="61"/>
  <c r="W11" i="59"/>
  <c r="W11" i="57"/>
  <c r="W11" i="62"/>
  <c r="W11" i="60"/>
  <c r="W11" i="58"/>
  <c r="W11" i="56"/>
  <c r="W11" i="52"/>
  <c r="W11" i="50"/>
  <c r="W11" i="55"/>
  <c r="W11" i="53"/>
  <c r="W11" i="51"/>
  <c r="W11" i="49"/>
  <c r="L11" i="70"/>
  <c r="L11" i="68"/>
  <c r="L11" i="66"/>
  <c r="L11" i="64"/>
  <c r="L11" i="69"/>
  <c r="L11" i="67"/>
  <c r="L11" i="65"/>
  <c r="L11" i="63"/>
  <c r="L11" i="62"/>
  <c r="L11" i="60"/>
  <c r="L11" i="58"/>
  <c r="L11" i="56"/>
  <c r="L11" i="55"/>
  <c r="L11" i="53"/>
  <c r="L11" i="51"/>
  <c r="L11" i="61"/>
  <c r="L11" i="59"/>
  <c r="L11" i="57"/>
  <c r="L11" i="54"/>
  <c r="P11" i="70"/>
  <c r="P11" i="68"/>
  <c r="P11" i="66"/>
  <c r="P11" i="64"/>
  <c r="P11" i="69"/>
  <c r="P11" i="67"/>
  <c r="P11" i="65"/>
  <c r="P11" i="63"/>
  <c r="P11" i="62"/>
  <c r="P11" i="60"/>
  <c r="P11" i="58"/>
  <c r="P11" i="55"/>
  <c r="P11" i="53"/>
  <c r="P11" i="61"/>
  <c r="P11" i="59"/>
  <c r="P11" i="57"/>
  <c r="P11" i="51"/>
  <c r="P11" i="56"/>
  <c r="P11" i="54"/>
  <c r="T11" i="70"/>
  <c r="T11" i="68"/>
  <c r="T11" i="66"/>
  <c r="T11" i="64"/>
  <c r="T11" i="69"/>
  <c r="T11" i="67"/>
  <c r="T11" i="65"/>
  <c r="T11" i="63"/>
  <c r="T11" i="62"/>
  <c r="T11" i="60"/>
  <c r="T11" i="58"/>
  <c r="T11" i="61"/>
  <c r="T11" i="59"/>
  <c r="T11" i="57"/>
  <c r="T11" i="56"/>
  <c r="T11" i="55"/>
  <c r="T11" i="53"/>
  <c r="T11" i="51"/>
  <c r="T11" i="54"/>
  <c r="X11" i="70"/>
  <c r="X11" i="68"/>
  <c r="X11" i="66"/>
  <c r="X11" i="64"/>
  <c r="X11" i="69"/>
  <c r="X11" i="67"/>
  <c r="X11" i="65"/>
  <c r="X11" i="63"/>
  <c r="X11" i="62"/>
  <c r="X11" i="60"/>
  <c r="X11" i="58"/>
  <c r="X11" i="55"/>
  <c r="X11" i="53"/>
  <c r="X11" i="51"/>
  <c r="X11" i="56"/>
  <c r="X11" i="54"/>
  <c r="AB11" i="70"/>
  <c r="AB11" i="68"/>
  <c r="AB11" i="66"/>
  <c r="AB11" i="64"/>
  <c r="AB11" i="69"/>
  <c r="AB11" i="67"/>
  <c r="AB11" i="65"/>
  <c r="AB11" i="63"/>
  <c r="AB11" i="62"/>
  <c r="AB11" i="60"/>
  <c r="AB11" i="58"/>
  <c r="AB11" i="56"/>
  <c r="AB11" i="55"/>
  <c r="AB11" i="53"/>
  <c r="AB11" i="51"/>
  <c r="AB11" i="61"/>
  <c r="AB11" i="59"/>
  <c r="AB11" i="57"/>
  <c r="AB11" i="54"/>
  <c r="AF11" i="70"/>
  <c r="AF11" i="68"/>
  <c r="AF11" i="66"/>
  <c r="AF11" i="64"/>
  <c r="AF11" i="62"/>
  <c r="AF11" i="69"/>
  <c r="AF11" i="67"/>
  <c r="AF11" i="65"/>
  <c r="AF11" i="63"/>
  <c r="AF11" i="60"/>
  <c r="AF11" i="58"/>
  <c r="AF11" i="55"/>
  <c r="AF11" i="53"/>
  <c r="AF11" i="61"/>
  <c r="AF11" i="59"/>
  <c r="AF11" i="57"/>
  <c r="AF11" i="51"/>
  <c r="AF11" i="56"/>
  <c r="AF11" i="54"/>
  <c r="AJ11" i="70"/>
  <c r="AJ11" i="68"/>
  <c r="AJ11" i="66"/>
  <c r="AJ11" i="64"/>
  <c r="AJ11" i="62"/>
  <c r="AJ11" i="69"/>
  <c r="AJ11" i="67"/>
  <c r="AJ11" i="65"/>
  <c r="AJ11" i="63"/>
  <c r="AJ11" i="60"/>
  <c r="AJ11" i="58"/>
  <c r="AJ11" i="56"/>
  <c r="AJ11" i="61"/>
  <c r="AJ11" i="59"/>
  <c r="AJ11" i="57"/>
  <c r="AJ11" i="55"/>
  <c r="AJ11" i="53"/>
  <c r="AJ11" i="51"/>
  <c r="AJ11" i="54"/>
  <c r="AN11" i="70"/>
  <c r="AN11" i="68"/>
  <c r="AN11" i="66"/>
  <c r="AN11" i="64"/>
  <c r="AN11" i="62"/>
  <c r="AN11" i="69"/>
  <c r="AN11" i="67"/>
  <c r="AN11" i="65"/>
  <c r="AN11" i="63"/>
  <c r="AN11" i="60"/>
  <c r="AN11" i="58"/>
  <c r="AN11" i="56"/>
  <c r="AN11" i="55"/>
  <c r="AN11" i="53"/>
  <c r="AN11" i="51"/>
  <c r="AN11" i="54"/>
  <c r="AR11" i="70"/>
  <c r="AR11" i="68"/>
  <c r="AR11" i="66"/>
  <c r="AR11" i="64"/>
  <c r="AR11" i="62"/>
  <c r="AR11" i="69"/>
  <c r="AR11" i="67"/>
  <c r="AR11" i="65"/>
  <c r="AR11" i="63"/>
  <c r="AR11" i="60"/>
  <c r="AR11" i="58"/>
  <c r="AR11" i="56"/>
  <c r="AR11" i="55"/>
  <c r="AR11" i="53"/>
  <c r="AR11" i="51"/>
  <c r="AR11" i="61"/>
  <c r="AR11" i="59"/>
  <c r="AR11" i="57"/>
  <c r="AR11" i="54"/>
  <c r="AV11" i="70"/>
  <c r="AV11" i="68"/>
  <c r="AV11" i="66"/>
  <c r="AV11" i="64"/>
  <c r="AV11" i="62"/>
  <c r="AV11" i="69"/>
  <c r="AV11" i="67"/>
  <c r="AV11" i="65"/>
  <c r="AV11" i="63"/>
  <c r="AV11" i="60"/>
  <c r="AV11" i="58"/>
  <c r="AV11" i="56"/>
  <c r="AV11" i="55"/>
  <c r="AV11" i="53"/>
  <c r="AV11" i="61"/>
  <c r="AV11" i="59"/>
  <c r="AV11" i="57"/>
  <c r="AV11" i="51"/>
  <c r="AV11" i="54"/>
  <c r="N11" i="28"/>
  <c r="R11"/>
  <c r="V11"/>
  <c r="Z11"/>
  <c r="AD11"/>
  <c r="AH11"/>
  <c r="AL11"/>
  <c r="AP11"/>
  <c r="AT11"/>
  <c r="AX11"/>
  <c r="L11" i="42"/>
  <c r="P11"/>
  <c r="T11"/>
  <c r="X11"/>
  <c r="AB11"/>
  <c r="AF11"/>
  <c r="AJ11"/>
  <c r="AN11"/>
  <c r="AR11"/>
  <c r="AV11"/>
  <c r="N11" i="43"/>
  <c r="R11"/>
  <c r="V11"/>
  <c r="Z11"/>
  <c r="AD11"/>
  <c r="AH11"/>
  <c r="AL11"/>
  <c r="AP11"/>
  <c r="AT11"/>
  <c r="AX11"/>
  <c r="L11" i="44"/>
  <c r="P11"/>
  <c r="T11"/>
  <c r="X11"/>
  <c r="AB11"/>
  <c r="AF11"/>
  <c r="AJ11"/>
  <c r="AN11"/>
  <c r="AR11"/>
  <c r="AV11"/>
  <c r="N11" i="45"/>
  <c r="R11"/>
  <c r="V11"/>
  <c r="Z11"/>
  <c r="AD11"/>
  <c r="AH11"/>
  <c r="AL11"/>
  <c r="AP11"/>
  <c r="AT11"/>
  <c r="AX11"/>
  <c r="L11" i="46"/>
  <c r="P11"/>
  <c r="T11"/>
  <c r="X11"/>
  <c r="AB11"/>
  <c r="AF11"/>
  <c r="AJ11"/>
  <c r="AN11"/>
  <c r="AR11"/>
  <c r="AV11"/>
  <c r="N11" i="47"/>
  <c r="R11"/>
  <c r="V11"/>
  <c r="Z11"/>
  <c r="AD11"/>
  <c r="AH11"/>
  <c r="AL11"/>
  <c r="AP11"/>
  <c r="AT11"/>
  <c r="AX11"/>
  <c r="L11" i="48"/>
  <c r="P11"/>
  <c r="T11"/>
  <c r="X11"/>
  <c r="AB11"/>
  <c r="AF11"/>
  <c r="AJ11"/>
  <c r="AN11"/>
  <c r="AR11"/>
  <c r="AV11"/>
  <c r="P11" i="49"/>
  <c r="X11"/>
  <c r="AF11"/>
  <c r="AN11"/>
  <c r="AV11"/>
  <c r="L11" i="50"/>
  <c r="T11"/>
  <c r="AB11"/>
  <c r="AJ11"/>
  <c r="AR11"/>
  <c r="N11" i="51"/>
  <c r="AD11"/>
  <c r="AT11"/>
  <c r="L11" i="52"/>
  <c r="AB11"/>
  <c r="AR11"/>
  <c r="Y11" i="53"/>
  <c r="AO11"/>
  <c r="AA11" i="54"/>
  <c r="AQ11"/>
  <c r="Y11" i="55"/>
  <c r="AO11"/>
  <c r="AP11" i="56"/>
  <c r="AN11" i="57"/>
  <c r="AP11" i="58"/>
  <c r="AN11" i="59"/>
  <c r="AP11" i="60"/>
  <c r="AN11" i="61"/>
  <c r="C9" i="32"/>
  <c r="DR36" i="81" l="1"/>
  <c r="DR38" s="1"/>
  <c r="DQ36"/>
  <c r="DQ38" s="1"/>
  <c r="DP36" i="80"/>
  <c r="DP38" s="1"/>
  <c r="DQ36"/>
  <c r="DQ38" s="1"/>
  <c r="DR36" i="79"/>
  <c r="DR38" s="1"/>
  <c r="DQ36"/>
  <c r="DQ38" s="1"/>
  <c r="DP36" i="78"/>
  <c r="DP38" s="1"/>
  <c r="DQ36"/>
  <c r="DQ38" s="1"/>
  <c r="DR36" i="77"/>
  <c r="DR38" s="1"/>
  <c r="DQ36"/>
  <c r="DQ38" s="1"/>
  <c r="DQ36" i="76"/>
  <c r="DQ38" s="1"/>
  <c r="DR36"/>
  <c r="DR38" s="1"/>
  <c r="DP36" i="75"/>
  <c r="DP38" s="1"/>
  <c r="DQ36"/>
  <c r="DQ38" s="1"/>
  <c r="DQ36" i="74"/>
  <c r="DQ38" s="1"/>
  <c r="DR36"/>
  <c r="DR38" s="1"/>
  <c r="DP36" i="73"/>
  <c r="DP38" s="1"/>
  <c r="DQ36"/>
  <c r="DQ38" s="1"/>
  <c r="DQ36" i="72"/>
  <c r="DQ38" s="1"/>
  <c r="DR36"/>
  <c r="DR38" s="1"/>
  <c r="DQ36" i="29"/>
  <c r="DQ38" s="1"/>
  <c r="DR36"/>
  <c r="DR38" s="1"/>
  <c r="DO36" i="71"/>
  <c r="DO38" s="1"/>
  <c r="DP36"/>
  <c r="DP38" s="1"/>
  <c r="CL39" l="1"/>
  <c r="AE39" i="76" l="1"/>
  <c r="J30" i="30"/>
  <c r="J40" i="33" l="1"/>
  <c r="P30" i="30"/>
  <c r="P40" i="33" s="1"/>
  <c r="AH39" i="29"/>
  <c r="M39" i="71" l="1"/>
  <c r="CA39" l="1"/>
  <c r="CJ39"/>
  <c r="CM39" i="72"/>
  <c r="CA39"/>
  <c r="CK39"/>
  <c r="CK39" i="81" l="1"/>
  <c r="CA39"/>
  <c r="CA39" i="74"/>
  <c r="CK39" i="79"/>
  <c r="CA39" i="77"/>
  <c r="CM39" i="81"/>
  <c r="CK39" i="77"/>
  <c r="CM39" i="76"/>
  <c r="CM39" i="77"/>
  <c r="CK39" i="76"/>
  <c r="CA39"/>
  <c r="CA39" i="79"/>
  <c r="Q29" i="99"/>
  <c r="U29"/>
  <c r="R29"/>
  <c r="S29"/>
  <c r="T29"/>
  <c r="T13"/>
  <c r="Q13"/>
  <c r="U13"/>
  <c r="R13"/>
  <c r="S13"/>
  <c r="R10"/>
  <c r="Q10"/>
  <c r="S10"/>
  <c r="T10"/>
  <c r="U10"/>
  <c r="R33"/>
  <c r="S33"/>
  <c r="Q33"/>
  <c r="T33"/>
  <c r="U33"/>
  <c r="S31"/>
  <c r="R31"/>
  <c r="T31"/>
  <c r="Q31"/>
  <c r="U31"/>
  <c r="T8"/>
  <c r="Q8"/>
  <c r="U8"/>
  <c r="R8"/>
  <c r="S8"/>
  <c r="Q22"/>
  <c r="U22"/>
  <c r="R22"/>
  <c r="S22"/>
  <c r="T22"/>
  <c r="Q17"/>
  <c r="U17"/>
  <c r="R17"/>
  <c r="S17"/>
  <c r="T17"/>
  <c r="S14"/>
  <c r="R14"/>
  <c r="T14"/>
  <c r="Q14"/>
  <c r="U14"/>
  <c r="S9"/>
  <c r="T9"/>
  <c r="Q9"/>
  <c r="U9"/>
  <c r="R9"/>
  <c r="R28"/>
  <c r="S28"/>
  <c r="U28"/>
  <c r="Q28"/>
  <c r="T28"/>
  <c r="R21"/>
  <c r="S21"/>
  <c r="T21"/>
  <c r="Q21"/>
  <c r="U21"/>
  <c r="S20"/>
  <c r="T20"/>
  <c r="Q20"/>
  <c r="U20"/>
  <c r="R20"/>
  <c r="S15"/>
  <c r="T15"/>
  <c r="Q15"/>
  <c r="U15"/>
  <c r="R15"/>
  <c r="R16"/>
  <c r="S16"/>
  <c r="T16"/>
  <c r="Q16"/>
  <c r="U16"/>
  <c r="S6"/>
  <c r="T6"/>
  <c r="Q6"/>
  <c r="U6"/>
  <c r="R6"/>
  <c r="T30"/>
  <c r="Q30"/>
  <c r="U30"/>
  <c r="S30"/>
  <c r="R30"/>
  <c r="T23"/>
  <c r="R23"/>
  <c r="S23"/>
  <c r="U23"/>
  <c r="Q23"/>
  <c r="S27"/>
  <c r="T27"/>
  <c r="R27"/>
  <c r="U27"/>
  <c r="Q27"/>
  <c r="R11"/>
  <c r="S11"/>
  <c r="Q11"/>
  <c r="T11"/>
  <c r="U11"/>
  <c r="Q12"/>
  <c r="U12"/>
  <c r="R12"/>
  <c r="T12"/>
  <c r="S12"/>
  <c r="T26"/>
  <c r="Q26"/>
  <c r="U26"/>
  <c r="R26"/>
  <c r="S26"/>
  <c r="Q25"/>
  <c r="U25"/>
  <c r="R25"/>
  <c r="S25"/>
  <c r="T25"/>
  <c r="R7"/>
  <c r="S7"/>
  <c r="T7"/>
  <c r="Q7"/>
  <c r="U7"/>
  <c r="T18"/>
  <c r="Q18"/>
  <c r="U18"/>
  <c r="S18"/>
  <c r="R18"/>
  <c r="S19"/>
  <c r="T19"/>
  <c r="Q19"/>
  <c r="R19"/>
  <c r="U19"/>
  <c r="R32"/>
  <c r="Q32"/>
  <c r="S32"/>
  <c r="T32"/>
  <c r="U32"/>
  <c r="Q24"/>
  <c r="U24"/>
  <c r="R24"/>
  <c r="S24"/>
  <c r="T24"/>
  <c r="AA20" l="1"/>
  <c r="AA27"/>
  <c r="AA6"/>
  <c r="AA8"/>
  <c r="AA15"/>
  <c r="AA9"/>
  <c r="AA19"/>
  <c r="AA25"/>
  <c r="AA12"/>
  <c r="AA16"/>
  <c r="AA28"/>
  <c r="AA22"/>
  <c r="AA26"/>
  <c r="AA23"/>
  <c r="AA14"/>
  <c r="AA33"/>
  <c r="AA10"/>
  <c r="AA24"/>
  <c r="AA21"/>
  <c r="AA17"/>
  <c r="AA31"/>
  <c r="AA29"/>
  <c r="AA32"/>
  <c r="AA18"/>
  <c r="AA7"/>
  <c r="AA11"/>
  <c r="AA30"/>
  <c r="AA13"/>
  <c r="CA39" i="80"/>
  <c r="CK39" i="73"/>
  <c r="CK39" i="78"/>
  <c r="CM39"/>
  <c r="CM39" i="80"/>
  <c r="CK39" i="75"/>
  <c r="CM39"/>
  <c r="CA39"/>
  <c r="CK39" i="80"/>
  <c r="CM39" i="73"/>
  <c r="CA39" i="78"/>
  <c r="CM39" i="74"/>
  <c r="CA39" i="73"/>
  <c r="CK39" i="74"/>
  <c r="CM39" i="79"/>
  <c r="CK39" i="71"/>
  <c r="CN39" i="72"/>
  <c r="AQ17" i="99" l="1"/>
  <c r="AQ9"/>
  <c r="AQ23"/>
  <c r="AQ22"/>
  <c r="CN39" i="79"/>
  <c r="CN39" i="81"/>
  <c r="CN39" i="78"/>
  <c r="CN39" i="75"/>
  <c r="CN39" i="77"/>
  <c r="CN39" i="74"/>
  <c r="DZ8" i="75" l="1"/>
  <c r="EA8" i="76"/>
  <c r="CI8" i="81"/>
  <c r="GF3" i="41"/>
  <c r="CI8" i="77"/>
  <c r="DZ8" i="80"/>
  <c r="CI8" i="74"/>
  <c r="DZ8" i="73"/>
  <c r="EA8" i="81"/>
  <c r="DY8" i="71"/>
  <c r="FB8" s="1"/>
  <c r="CI8" i="73"/>
  <c r="CI8" i="29"/>
  <c r="CI8" i="78"/>
  <c r="EA8" i="79"/>
  <c r="CI8" i="72"/>
  <c r="DZ8" i="78"/>
  <c r="CI8" i="71"/>
  <c r="CI8" i="75"/>
  <c r="EA8" i="72"/>
  <c r="EA8" i="77"/>
  <c r="EA8" i="74"/>
  <c r="CI8" i="80"/>
  <c r="FV3" i="41"/>
  <c r="CI8" i="76"/>
  <c r="EA8" i="29"/>
  <c r="CI8" i="79"/>
  <c r="AQ12" i="99"/>
  <c r="AQ6"/>
  <c r="AQ29"/>
  <c r="AQ26"/>
  <c r="AQ10"/>
  <c r="AQ18"/>
  <c r="AQ24"/>
  <c r="AQ16"/>
  <c r="AQ33"/>
  <c r="AQ25"/>
  <c r="AQ7"/>
  <c r="AQ13"/>
  <c r="AQ28"/>
  <c r="AQ21"/>
  <c r="AQ20"/>
  <c r="AQ27"/>
  <c r="AQ31"/>
  <c r="AQ11"/>
  <c r="AQ30"/>
  <c r="AQ32"/>
  <c r="AQ14"/>
  <c r="AQ8"/>
  <c r="CH8" i="76" l="1"/>
  <c r="CG8" s="1"/>
  <c r="FE8" i="77"/>
  <c r="EF8" i="73"/>
  <c r="CH8"/>
  <c r="CH8" i="81"/>
  <c r="CG8" s="1"/>
  <c r="CH8" i="79"/>
  <c r="CH8" i="80"/>
  <c r="CG8" s="1"/>
  <c r="CH8" i="75"/>
  <c r="CG8" s="1"/>
  <c r="EL8" i="79"/>
  <c r="EI8" i="80"/>
  <c r="CH8" i="72"/>
  <c r="CG8" s="1"/>
  <c r="CH8" i="74"/>
  <c r="CG8" s="1"/>
  <c r="EO8"/>
  <c r="CH8" i="71"/>
  <c r="CG8" s="1"/>
  <c r="CH8" i="78"/>
  <c r="CG8" s="1"/>
  <c r="EK8" i="81"/>
  <c r="CH8" i="77"/>
  <c r="CG8" s="1"/>
  <c r="EN8" i="75"/>
  <c r="CH8" i="29"/>
  <c r="CG8" s="1"/>
  <c r="EX8" i="77"/>
  <c r="EZ8" i="73"/>
  <c r="EA8"/>
  <c r="EU8"/>
  <c r="ER8"/>
  <c r="EN8"/>
  <c r="EO8"/>
  <c r="EC8"/>
  <c r="EG8"/>
  <c r="EK8"/>
  <c r="EJ8"/>
  <c r="EC8" i="77"/>
  <c r="EB8" i="73"/>
  <c r="EV8"/>
  <c r="ET8"/>
  <c r="EX8"/>
  <c r="FB8"/>
  <c r="EE8"/>
  <c r="FD8" i="77"/>
  <c r="EX8" i="75"/>
  <c r="EJ8" i="74"/>
  <c r="ET8"/>
  <c r="FC8" i="75"/>
  <c r="EF8" i="81"/>
  <c r="EP8" i="75"/>
  <c r="EU8"/>
  <c r="EL8"/>
  <c r="EM8"/>
  <c r="EH8"/>
  <c r="EE8"/>
  <c r="ED8"/>
  <c r="EQ8"/>
  <c r="FA8"/>
  <c r="EZ8"/>
  <c r="EW8"/>
  <c r="ER8"/>
  <c r="ES8"/>
  <c r="EJ8"/>
  <c r="EO8"/>
  <c r="EB8"/>
  <c r="EK8"/>
  <c r="EY8"/>
  <c r="EG8"/>
  <c r="EI8"/>
  <c r="EC8"/>
  <c r="EA8"/>
  <c r="FD8"/>
  <c r="ET8"/>
  <c r="FB8"/>
  <c r="FA8" i="81"/>
  <c r="EQ8"/>
  <c r="EU8"/>
  <c r="EV8"/>
  <c r="EX8"/>
  <c r="EG8"/>
  <c r="EY8"/>
  <c r="FC8"/>
  <c r="ES8"/>
  <c r="EM8"/>
  <c r="FF8"/>
  <c r="FB8"/>
  <c r="EE8"/>
  <c r="EC8"/>
  <c r="EN8"/>
  <c r="EF8" i="75"/>
  <c r="EV8"/>
  <c r="FG8"/>
  <c r="EZ8" i="81"/>
  <c r="EL8"/>
  <c r="FD8" i="74"/>
  <c r="EK8"/>
  <c r="FE8" i="81"/>
  <c r="EW8"/>
  <c r="EP8"/>
  <c r="EH8"/>
  <c r="EB8"/>
  <c r="EX8" i="74"/>
  <c r="ER8" i="81"/>
  <c r="EI8"/>
  <c r="ED8"/>
  <c r="FD8"/>
  <c r="ET8"/>
  <c r="EJ8"/>
  <c r="ES8" i="73"/>
  <c r="EI8"/>
  <c r="EW8"/>
  <c r="EM8"/>
  <c r="FA8"/>
  <c r="EQ8"/>
  <c r="EP8"/>
  <c r="EL8" i="77"/>
  <c r="EJ8"/>
  <c r="ED8" i="73"/>
  <c r="EY8"/>
  <c r="EH8"/>
  <c r="FC8"/>
  <c r="EL8"/>
  <c r="FD8"/>
  <c r="EQ8" i="77"/>
  <c r="ER8"/>
  <c r="FF8"/>
  <c r="FA8" i="78"/>
  <c r="EA8"/>
  <c r="EC8"/>
  <c r="FC8" i="77"/>
  <c r="EV8"/>
  <c r="EW8"/>
  <c r="EP8"/>
  <c r="EU8"/>
  <c r="EY8"/>
  <c r="ES8"/>
  <c r="EM8"/>
  <c r="ED8"/>
  <c r="EN8"/>
  <c r="EF8"/>
  <c r="EH8"/>
  <c r="EO8"/>
  <c r="EG8"/>
  <c r="ET8"/>
  <c r="FA8"/>
  <c r="EB8"/>
  <c r="EG8" i="78"/>
  <c r="EY8"/>
  <c r="ET8"/>
  <c r="EI8" i="77"/>
  <c r="EE8"/>
  <c r="FB8"/>
  <c r="EK8"/>
  <c r="EZ8"/>
  <c r="EK8" i="78"/>
  <c r="EE8"/>
  <c r="EJ8"/>
  <c r="EB8"/>
  <c r="EZ8"/>
  <c r="EX8"/>
  <c r="EH8"/>
  <c r="ED8"/>
  <c r="EP8"/>
  <c r="EO8"/>
  <c r="EL8"/>
  <c r="FD8"/>
  <c r="EQ8"/>
  <c r="FB8"/>
  <c r="EF8"/>
  <c r="EU8"/>
  <c r="EV8"/>
  <c r="ES8"/>
  <c r="EW8"/>
  <c r="EW8" i="29"/>
  <c r="EG8"/>
  <c r="EX8"/>
  <c r="FB8"/>
  <c r="EJ8"/>
  <c r="ED8"/>
  <c r="FE8" i="74"/>
  <c r="EU8"/>
  <c r="EG8"/>
  <c r="FC8"/>
  <c r="EF8"/>
  <c r="FA8"/>
  <c r="EQ8" i="72"/>
  <c r="EF8"/>
  <c r="EO8"/>
  <c r="FG8" i="73"/>
  <c r="EI8" i="78"/>
  <c r="ER8"/>
  <c r="EM8"/>
  <c r="EN8"/>
  <c r="FC8"/>
  <c r="EO8" i="81"/>
  <c r="EY8" i="74"/>
  <c r="EB8"/>
  <c r="ER8"/>
  <c r="EV8"/>
  <c r="EL8" i="29"/>
  <c r="EL8" i="74"/>
  <c r="EY8" i="29"/>
  <c r="FI8"/>
  <c r="FF8"/>
  <c r="EK8"/>
  <c r="FA8"/>
  <c r="EE8"/>
  <c r="EB8"/>
  <c r="EQ8"/>
  <c r="FC8"/>
  <c r="FD8"/>
  <c r="EZ8"/>
  <c r="EO8"/>
  <c r="EC8" i="74"/>
  <c r="EE8"/>
  <c r="EM8"/>
  <c r="EZ8"/>
  <c r="EQ8"/>
  <c r="ES8"/>
  <c r="EP8"/>
  <c r="FI8"/>
  <c r="EW8"/>
  <c r="ED8"/>
  <c r="EI8"/>
  <c r="EH8"/>
  <c r="EN8"/>
  <c r="EK8" i="72"/>
  <c r="FG8" i="78"/>
  <c r="ER8" i="72"/>
  <c r="EC8"/>
  <c r="EH8"/>
  <c r="EE8"/>
  <c r="EB8"/>
  <c r="ET8"/>
  <c r="EU8"/>
  <c r="FA8"/>
  <c r="FE8"/>
  <c r="EP8"/>
  <c r="EG8"/>
  <c r="EL8"/>
  <c r="EI8"/>
  <c r="FB8"/>
  <c r="EZ8"/>
  <c r="FD8"/>
  <c r="FF8"/>
  <c r="EW8"/>
  <c r="EX8"/>
  <c r="ES8"/>
  <c r="ED8"/>
  <c r="EJ8"/>
  <c r="FI8"/>
  <c r="EY8"/>
  <c r="EV8"/>
  <c r="FC8"/>
  <c r="EH8" i="29"/>
  <c r="EF8"/>
  <c r="EI8"/>
  <c r="FI8" i="77"/>
  <c r="EV8" i="29"/>
  <c r="ES8"/>
  <c r="EC8"/>
  <c r="ER8"/>
  <c r="FI8" i="81"/>
  <c r="EM8" i="29"/>
  <c r="EU8"/>
  <c r="FE8"/>
  <c r="EB8" i="80"/>
  <c r="FG8"/>
  <c r="ER8"/>
  <c r="EC8"/>
  <c r="EJ8"/>
  <c r="FD8"/>
  <c r="EP8"/>
  <c r="FC8"/>
  <c r="EL8"/>
  <c r="EX8"/>
  <c r="EF8"/>
  <c r="ET8"/>
  <c r="EQ8"/>
  <c r="FA8"/>
  <c r="EM8"/>
  <c r="EW8"/>
  <c r="EY8"/>
  <c r="EH8"/>
  <c r="EU8"/>
  <c r="ED8"/>
  <c r="EA8"/>
  <c r="EK8"/>
  <c r="EZ8"/>
  <c r="EG8"/>
  <c r="EN8"/>
  <c r="EO8"/>
  <c r="EZ8" i="79"/>
  <c r="FB8" i="80"/>
  <c r="EE8"/>
  <c r="FI8" i="79"/>
  <c r="EF8"/>
  <c r="EM8"/>
  <c r="EW8"/>
  <c r="EP8"/>
  <c r="EE8"/>
  <c r="EO8"/>
  <c r="ET8"/>
  <c r="FF8"/>
  <c r="EJ8"/>
  <c r="FC8"/>
  <c r="EB8"/>
  <c r="EG8"/>
  <c r="EI8"/>
  <c r="EK8"/>
  <c r="EX8"/>
  <c r="ER8"/>
  <c r="EH8"/>
  <c r="EY8"/>
  <c r="ES8"/>
  <c r="EV8"/>
  <c r="ED8"/>
  <c r="EU8"/>
  <c r="EC8"/>
  <c r="FD8"/>
  <c r="EQ8"/>
  <c r="FB8"/>
  <c r="FE8"/>
  <c r="EN8"/>
  <c r="EI8" i="76"/>
  <c r="EQ8"/>
  <c r="FE8"/>
  <c r="EV8" i="80"/>
  <c r="ES8"/>
  <c r="FA8" i="79"/>
  <c r="EW8" i="71"/>
  <c r="EH8"/>
  <c r="FE8"/>
  <c r="EK8"/>
  <c r="ED8"/>
  <c r="EP8"/>
  <c r="EX8"/>
  <c r="EQ8"/>
  <c r="EE8"/>
  <c r="EU8"/>
  <c r="EV8"/>
  <c r="EZ8"/>
  <c r="ES8"/>
  <c r="DZ8"/>
  <c r="EO8"/>
  <c r="EA8"/>
  <c r="EJ8"/>
  <c r="ET8"/>
  <c r="EL8"/>
  <c r="EM8"/>
  <c r="EY8"/>
  <c r="EF8"/>
  <c r="ER8"/>
  <c r="EI8"/>
  <c r="EN8"/>
  <c r="EC8"/>
  <c r="FA8"/>
  <c r="EM8" i="76"/>
  <c r="EG8"/>
  <c r="FA8"/>
  <c r="FB8"/>
  <c r="EZ8"/>
  <c r="FF8"/>
  <c r="EJ8"/>
  <c r="EB8"/>
  <c r="EL8"/>
  <c r="EC8"/>
  <c r="EE8"/>
  <c r="ER8"/>
  <c r="EY8"/>
  <c r="ET8"/>
  <c r="EO8"/>
  <c r="EF8"/>
  <c r="EH8"/>
  <c r="EP8"/>
  <c r="FI8"/>
  <c r="EX8"/>
  <c r="EU8"/>
  <c r="FC8"/>
  <c r="EV8"/>
  <c r="FD8"/>
  <c r="EK8"/>
  <c r="ES8"/>
  <c r="EN8"/>
  <c r="EW8"/>
  <c r="EG8" i="71"/>
  <c r="EB8"/>
  <c r="ED8" i="76"/>
  <c r="EN8" i="29"/>
  <c r="EP8"/>
  <c r="ET8"/>
  <c r="FF8" i="74"/>
  <c r="FB8"/>
  <c r="EN8" i="72"/>
  <c r="EM8"/>
  <c r="AQ19" i="99"/>
  <c r="AQ15"/>
  <c r="AQ5"/>
  <c r="AQ4"/>
  <c r="CN39" i="73"/>
  <c r="CN39" i="80"/>
  <c r="CN39" i="76"/>
  <c r="CF8" i="75" l="1"/>
  <c r="CF8" i="74"/>
  <c r="CF8" i="81"/>
  <c r="CF8" i="78"/>
  <c r="CF8" i="76"/>
  <c r="CF8" i="77"/>
  <c r="CF8" i="72"/>
  <c r="CF8" i="71"/>
  <c r="CG8" i="73"/>
  <c r="CF8" i="80"/>
  <c r="CG8" i="79"/>
  <c r="CF8" i="29"/>
  <c r="AF39" i="81"/>
  <c r="FE8" i="75"/>
  <c r="FG8" i="81"/>
  <c r="FG8" i="77"/>
  <c r="FE8" i="73"/>
  <c r="FE8" i="78"/>
  <c r="FG8" i="79"/>
  <c r="FE8" i="80"/>
  <c r="FG8" i="74"/>
  <c r="FG8" i="76"/>
  <c r="FC8" i="71"/>
  <c r="FG8" i="72"/>
  <c r="FG8" i="29"/>
  <c r="O31" i="30"/>
  <c r="O41" i="33" l="1"/>
  <c r="P31" i="30"/>
  <c r="P41" i="33" s="1"/>
  <c r="FF8" i="73"/>
  <c r="CF8"/>
  <c r="FF8" i="80"/>
  <c r="CF8" i="79"/>
  <c r="FD8" i="71"/>
  <c r="FH8" i="79"/>
  <c r="FH8" i="81"/>
  <c r="FH8" i="74"/>
  <c r="FH8" i="72"/>
  <c r="FH8" i="77"/>
  <c r="FH8" i="76"/>
  <c r="FF8" i="78"/>
  <c r="FF8" i="75"/>
  <c r="FH8" i="29"/>
  <c r="N63" i="98"/>
  <c r="N62"/>
  <c r="P24" i="30" l="1"/>
  <c r="P34" i="33" s="1"/>
  <c r="I69" i="34" l="1"/>
  <c r="I70" l="1"/>
  <c r="I68"/>
  <c r="AV8" i="72" l="1"/>
  <c r="AR8"/>
  <c r="AS8"/>
  <c r="AU8"/>
  <c r="AT8"/>
  <c r="AS8" i="73"/>
  <c r="AR8"/>
  <c r="AU8"/>
  <c r="AT8"/>
  <c r="AV8"/>
  <c r="AU8" i="71"/>
  <c r="AS8"/>
  <c r="AT8"/>
  <c r="AR8"/>
  <c r="AV8"/>
  <c r="AS8" i="79"/>
  <c r="AU8"/>
  <c r="AV8"/>
  <c r="AR8"/>
  <c r="AT8"/>
  <c r="AR9" i="72"/>
  <c r="AV9"/>
  <c r="AS9"/>
  <c r="AU9"/>
  <c r="AT9"/>
  <c r="AR8" i="78"/>
  <c r="AU8"/>
  <c r="AV8"/>
  <c r="AS8"/>
  <c r="AT8"/>
  <c r="AS8" i="77"/>
  <c r="AT8"/>
  <c r="AR8"/>
  <c r="AU8"/>
  <c r="AV8"/>
  <c r="AR8" i="81"/>
  <c r="AS8"/>
  <c r="AV8"/>
  <c r="AT8"/>
  <c r="AU8"/>
  <c r="AT9"/>
  <c r="AU9"/>
  <c r="AV9"/>
  <c r="AR9"/>
  <c r="AS9"/>
  <c r="AV8" i="80"/>
  <c r="AU8"/>
  <c r="AR8"/>
  <c r="AS8"/>
  <c r="AT8"/>
  <c r="AU8" i="76"/>
  <c r="AT8"/>
  <c r="AV8"/>
  <c r="AR8"/>
  <c r="AS8"/>
  <c r="AT8" i="75"/>
  <c r="AV8"/>
  <c r="AU8"/>
  <c r="AR8"/>
  <c r="AS8"/>
  <c r="AU39" i="72"/>
  <c r="AR39"/>
  <c r="F12" i="30"/>
  <c r="F15"/>
  <c r="AZ9" i="72" l="1"/>
  <c r="AT39"/>
  <c r="AV39"/>
  <c r="AZ8" i="79"/>
  <c r="CC8" s="1"/>
  <c r="AU9" i="76"/>
  <c r="AV9"/>
  <c r="AT9"/>
  <c r="AR9"/>
  <c r="AS9"/>
  <c r="AS39" s="1"/>
  <c r="AT38"/>
  <c r="AT39"/>
  <c r="AU39"/>
  <c r="AU38"/>
  <c r="AS9" i="78"/>
  <c r="AV9"/>
  <c r="AU9"/>
  <c r="AR9"/>
  <c r="AR38" s="1"/>
  <c r="AT9"/>
  <c r="AU38" i="81"/>
  <c r="AU39"/>
  <c r="AT9" i="73"/>
  <c r="AS9"/>
  <c r="AS39" s="1"/>
  <c r="AR9"/>
  <c r="AV9"/>
  <c r="AU9"/>
  <c r="AZ8" i="77"/>
  <c r="CC8" s="1"/>
  <c r="AZ8" i="78"/>
  <c r="CC8" s="1"/>
  <c r="AV9" i="79"/>
  <c r="AU9"/>
  <c r="AT9"/>
  <c r="AT38" s="1"/>
  <c r="AR9"/>
  <c r="AS9"/>
  <c r="AR39" i="71"/>
  <c r="AR38"/>
  <c r="AZ8"/>
  <c r="AS38"/>
  <c r="AS39"/>
  <c r="AV38" i="73"/>
  <c r="AV39"/>
  <c r="AT38" i="72"/>
  <c r="AV38"/>
  <c r="AZ8" i="76"/>
  <c r="AR39"/>
  <c r="AZ8" i="80"/>
  <c r="AZ9" i="81"/>
  <c r="AT38"/>
  <c r="AT39"/>
  <c r="AS39"/>
  <c r="AS38"/>
  <c r="AT38" i="78"/>
  <c r="AV38"/>
  <c r="AS9" i="77"/>
  <c r="AV9"/>
  <c r="AR9"/>
  <c r="AR38" s="1"/>
  <c r="AU9"/>
  <c r="AT9"/>
  <c r="AT38" s="1"/>
  <c r="AU39" i="71"/>
  <c r="AU38"/>
  <c r="AZ8" i="72"/>
  <c r="CC8" s="1"/>
  <c r="AR38"/>
  <c r="AV38" i="76"/>
  <c r="AV39"/>
  <c r="AV39" i="81"/>
  <c r="AV38"/>
  <c r="AR39"/>
  <c r="AZ8"/>
  <c r="AR38"/>
  <c r="AU9" i="75"/>
  <c r="AV9"/>
  <c r="AV39" s="1"/>
  <c r="AR9"/>
  <c r="AR39" s="1"/>
  <c r="AS9"/>
  <c r="AS39" s="1"/>
  <c r="AT9"/>
  <c r="AS9" i="80"/>
  <c r="AU9"/>
  <c r="AU39" s="1"/>
  <c r="AR9"/>
  <c r="AV9"/>
  <c r="AV38" s="1"/>
  <c r="AT9"/>
  <c r="AT39" i="73"/>
  <c r="AZ8"/>
  <c r="AR39"/>
  <c r="AU38" i="72"/>
  <c r="AZ8" i="75"/>
  <c r="AV38"/>
  <c r="AS38" i="80"/>
  <c r="AS39"/>
  <c r="AU38"/>
  <c r="AS38" i="77"/>
  <c r="AU39" i="78"/>
  <c r="AU38"/>
  <c r="AU8" i="29"/>
  <c r="AS8"/>
  <c r="AV8"/>
  <c r="AT8"/>
  <c r="AR8"/>
  <c r="AV39" i="71"/>
  <c r="AV38"/>
  <c r="AT39"/>
  <c r="AT38"/>
  <c r="AU38" i="73"/>
  <c r="AS38" i="72"/>
  <c r="AS39"/>
  <c r="AZ39"/>
  <c r="F14" i="30"/>
  <c r="J15"/>
  <c r="O15"/>
  <c r="J16"/>
  <c r="I12"/>
  <c r="N15"/>
  <c r="G14"/>
  <c r="G12"/>
  <c r="L15"/>
  <c r="F16"/>
  <c r="J14"/>
  <c r="E12"/>
  <c r="G16"/>
  <c r="J12"/>
  <c r="O14"/>
  <c r="E15"/>
  <c r="O16"/>
  <c r="O12"/>
  <c r="I16"/>
  <c r="E16"/>
  <c r="E14"/>
  <c r="E13"/>
  <c r="G13"/>
  <c r="O13"/>
  <c r="F13"/>
  <c r="N13"/>
  <c r="I13"/>
  <c r="J13"/>
  <c r="AZ38" i="72" l="1"/>
  <c r="AR38" i="75"/>
  <c r="CG16" i="77"/>
  <c r="CF16" s="1"/>
  <c r="CG16" i="74"/>
  <c r="CF16" s="1"/>
  <c r="CG16" i="81"/>
  <c r="CF16" s="1"/>
  <c r="CG16" i="71"/>
  <c r="CF16" s="1"/>
  <c r="CG16" i="78"/>
  <c r="CF16" s="1"/>
  <c r="CG16" i="29"/>
  <c r="CF16" s="1"/>
  <c r="CG16" i="73"/>
  <c r="CF16" s="1"/>
  <c r="CG16" i="76"/>
  <c r="CF16" s="1"/>
  <c r="CG16" i="79"/>
  <c r="CF16" s="1"/>
  <c r="CG16" i="80"/>
  <c r="CF16" s="1"/>
  <c r="CG16" i="72"/>
  <c r="CF16" s="1"/>
  <c r="CG16" i="75"/>
  <c r="CF16" s="1"/>
  <c r="CG19" i="81"/>
  <c r="CF19" s="1"/>
  <c r="CG19" i="76"/>
  <c r="CF19" s="1"/>
  <c r="CG19" i="72"/>
  <c r="CF19" s="1"/>
  <c r="CG19" i="29"/>
  <c r="CF19" s="1"/>
  <c r="CG19" i="79"/>
  <c r="CF19" s="1"/>
  <c r="CG19" i="75"/>
  <c r="CF19" s="1"/>
  <c r="CG19" i="74"/>
  <c r="CF19" s="1"/>
  <c r="CG19" i="77"/>
  <c r="CF19" s="1"/>
  <c r="CG19" i="80"/>
  <c r="CF19" s="1"/>
  <c r="CG19" i="73"/>
  <c r="CF19" s="1"/>
  <c r="CG19" i="71"/>
  <c r="CF19" s="1"/>
  <c r="CG19" i="78"/>
  <c r="CF19" s="1"/>
  <c r="CG31"/>
  <c r="CF31" s="1"/>
  <c r="CG31" i="72"/>
  <c r="CF31" s="1"/>
  <c r="CG31" i="77"/>
  <c r="CF31" s="1"/>
  <c r="CG31" i="74"/>
  <c r="CF31" s="1"/>
  <c r="CG31" i="81"/>
  <c r="CF31" s="1"/>
  <c r="CG31" i="80"/>
  <c r="CF31" s="1"/>
  <c r="CG31" i="73"/>
  <c r="CF31" s="1"/>
  <c r="CG31" i="75"/>
  <c r="CF31" s="1"/>
  <c r="CG31" i="29"/>
  <c r="CF31" s="1"/>
  <c r="CG31" i="71"/>
  <c r="CF31" s="1"/>
  <c r="CG31" i="76"/>
  <c r="CF31" s="1"/>
  <c r="CG31" i="79"/>
  <c r="CF31" s="1"/>
  <c r="CG17" i="78"/>
  <c r="CF17" s="1"/>
  <c r="CG17" i="73"/>
  <c r="CF17" s="1"/>
  <c r="CG17" i="72"/>
  <c r="CF17" s="1"/>
  <c r="CG17" i="79"/>
  <c r="CF17" s="1"/>
  <c r="CG17" i="74"/>
  <c r="CF17" s="1"/>
  <c r="CG17" i="71"/>
  <c r="CF17" s="1"/>
  <c r="CG17" i="77"/>
  <c r="CF17" s="1"/>
  <c r="CG17" i="81"/>
  <c r="CF17" s="1"/>
  <c r="CG17" i="75"/>
  <c r="CF17" s="1"/>
  <c r="CG17" i="80"/>
  <c r="CF17" s="1"/>
  <c r="CG17" i="29"/>
  <c r="CF17" s="1"/>
  <c r="CG17" i="76"/>
  <c r="CF17" s="1"/>
  <c r="CG10" i="78"/>
  <c r="CF10" s="1"/>
  <c r="CG10" i="76"/>
  <c r="CF10" s="1"/>
  <c r="CG10" i="72"/>
  <c r="CF10" s="1"/>
  <c r="CG10" i="81"/>
  <c r="CF10" s="1"/>
  <c r="CG10" i="29"/>
  <c r="CF10" s="1"/>
  <c r="CG10" i="80"/>
  <c r="CG10" i="73"/>
  <c r="CF10" s="1"/>
  <c r="CG10" i="77"/>
  <c r="CF10" s="1"/>
  <c r="CG10" i="75"/>
  <c r="CG10" i="79"/>
  <c r="CF10" s="1"/>
  <c r="CG10" i="71"/>
  <c r="CG10" i="74"/>
  <c r="CF10" s="1"/>
  <c r="CG24" i="78"/>
  <c r="CF24" s="1"/>
  <c r="CG24" i="81"/>
  <c r="CF24" s="1"/>
  <c r="CG24" i="75"/>
  <c r="CF24" s="1"/>
  <c r="CG24" i="74"/>
  <c r="CF24" s="1"/>
  <c r="CG24" i="77"/>
  <c r="CF24" s="1"/>
  <c r="CG24" i="76"/>
  <c r="CF24" s="1"/>
  <c r="CG24" i="71"/>
  <c r="CF24" s="1"/>
  <c r="CG24" i="73"/>
  <c r="CF24" s="1"/>
  <c r="CG24" i="79"/>
  <c r="CF24" s="1"/>
  <c r="CG24" i="80"/>
  <c r="CF24" s="1"/>
  <c r="CG24" i="29"/>
  <c r="CF24" s="1"/>
  <c r="CG24" i="72"/>
  <c r="CF24" s="1"/>
  <c r="CG15" i="81"/>
  <c r="CF15" s="1"/>
  <c r="CG15" i="75"/>
  <c r="CF15" s="1"/>
  <c r="CG15" i="71"/>
  <c r="CF15" s="1"/>
  <c r="CG15" i="77"/>
  <c r="CF15" s="1"/>
  <c r="CG15" i="76"/>
  <c r="CF15" s="1"/>
  <c r="CG15" i="80"/>
  <c r="CF15" s="1"/>
  <c r="CG15" i="73"/>
  <c r="CF15" s="1"/>
  <c r="CG15" i="79"/>
  <c r="CF15" s="1"/>
  <c r="CG15" i="78"/>
  <c r="CF15" s="1"/>
  <c r="CG15" i="29"/>
  <c r="CF15" s="1"/>
  <c r="CG15" i="72"/>
  <c r="CF15" s="1"/>
  <c r="CG15" i="74"/>
  <c r="CF15" s="1"/>
  <c r="CG28" i="81"/>
  <c r="CF28" s="1"/>
  <c r="CG28" i="73"/>
  <c r="CF28" s="1"/>
  <c r="CG28" i="75"/>
  <c r="CF28" s="1"/>
  <c r="CG28" i="72"/>
  <c r="CF28" s="1"/>
  <c r="CG28" i="71"/>
  <c r="CF28" s="1"/>
  <c r="CG28" i="79"/>
  <c r="CF28" s="1"/>
  <c r="CG28" i="78"/>
  <c r="CF28" s="1"/>
  <c r="CG28" i="29"/>
  <c r="CF28" s="1"/>
  <c r="CG28" i="77"/>
  <c r="CF28" s="1"/>
  <c r="CG28" i="74"/>
  <c r="CF28" s="1"/>
  <c r="CG28" i="80"/>
  <c r="CF28" s="1"/>
  <c r="CG28" i="76"/>
  <c r="CF28" s="1"/>
  <c r="CG9"/>
  <c r="CF9" s="1"/>
  <c r="CG9" i="74"/>
  <c r="CG9" i="71"/>
  <c r="CF9" s="1"/>
  <c r="CG9" i="79"/>
  <c r="CG9" i="72"/>
  <c r="CF9" s="1"/>
  <c r="CG9" i="73"/>
  <c r="CF9" s="1"/>
  <c r="CG9" i="77"/>
  <c r="CG9" i="29"/>
  <c r="CF9" s="1"/>
  <c r="CG9" i="80"/>
  <c r="CG9" i="75"/>
  <c r="CF9" s="1"/>
  <c r="CG9" i="78"/>
  <c r="CF9" s="1"/>
  <c r="CG9" i="81"/>
  <c r="CF9" s="1"/>
  <c r="CG20" i="75"/>
  <c r="CF20" s="1"/>
  <c r="CG20" i="71"/>
  <c r="CF20" s="1"/>
  <c r="CG20" i="76"/>
  <c r="CF20" s="1"/>
  <c r="CG20" i="80"/>
  <c r="CF20" s="1"/>
  <c r="CG20" i="29"/>
  <c r="CF20" s="1"/>
  <c r="CG20" i="73"/>
  <c r="CG20" i="79"/>
  <c r="CF20" s="1"/>
  <c r="CG20" i="78"/>
  <c r="CF20" s="1"/>
  <c r="CG20" i="74"/>
  <c r="CF20" s="1"/>
  <c r="CG20" i="77"/>
  <c r="CF20" s="1"/>
  <c r="CG20" i="81"/>
  <c r="CF20" s="1"/>
  <c r="CG20" i="72"/>
  <c r="CF20" s="1"/>
  <c r="CG25" i="71"/>
  <c r="CF25" s="1"/>
  <c r="CG25" i="80"/>
  <c r="CF25" s="1"/>
  <c r="CG25" i="74"/>
  <c r="CF25" s="1"/>
  <c r="CG25" i="78"/>
  <c r="CF25" s="1"/>
  <c r="CG25" i="73"/>
  <c r="CF25" s="1"/>
  <c r="CG25" i="75"/>
  <c r="CF25" s="1"/>
  <c r="CG25" i="76"/>
  <c r="CF25" s="1"/>
  <c r="CG25" i="77"/>
  <c r="CF25" s="1"/>
  <c r="CG25" i="79"/>
  <c r="CF25" s="1"/>
  <c r="CG25" i="72"/>
  <c r="CF25" s="1"/>
  <c r="CG25" i="29"/>
  <c r="CF25" s="1"/>
  <c r="CG25" i="81"/>
  <c r="CF25" s="1"/>
  <c r="CG18" i="75"/>
  <c r="CF18" s="1"/>
  <c r="CG18" i="80"/>
  <c r="CF18" s="1"/>
  <c r="CG18" i="79"/>
  <c r="CF18" s="1"/>
  <c r="CG18" i="74"/>
  <c r="CF18" s="1"/>
  <c r="CG18" i="72"/>
  <c r="CF18" s="1"/>
  <c r="CG18" i="81"/>
  <c r="CF18" s="1"/>
  <c r="CG18" i="78"/>
  <c r="CF18" s="1"/>
  <c r="CG18" i="29"/>
  <c r="CF18" s="1"/>
  <c r="CG18" i="76"/>
  <c r="CF18" s="1"/>
  <c r="CG18" i="73"/>
  <c r="CF18" s="1"/>
  <c r="CG18" i="71"/>
  <c r="CF18" s="1"/>
  <c r="CG18" i="77"/>
  <c r="CF18" s="1"/>
  <c r="CG33" i="71"/>
  <c r="CF33" s="1"/>
  <c r="CG33" i="79"/>
  <c r="CF33" s="1"/>
  <c r="CG33" i="73"/>
  <c r="CF33" s="1"/>
  <c r="CG33" i="80"/>
  <c r="CF33" s="1"/>
  <c r="CG33" i="74"/>
  <c r="CF33" s="1"/>
  <c r="CG33" i="81"/>
  <c r="CF33" s="1"/>
  <c r="CG33" i="76"/>
  <c r="CF33" s="1"/>
  <c r="CG33" i="72"/>
  <c r="CF33" s="1"/>
  <c r="CG33" i="75"/>
  <c r="CF33" s="1"/>
  <c r="CG33" i="29"/>
  <c r="CF33" s="1"/>
  <c r="CG33" i="77"/>
  <c r="CF33" s="1"/>
  <c r="CG33" i="78"/>
  <c r="CF33" s="1"/>
  <c r="CG13" i="71"/>
  <c r="CF13" s="1"/>
  <c r="CG13" i="72"/>
  <c r="CG13" i="76"/>
  <c r="CF13" s="1"/>
  <c r="CG13" i="75"/>
  <c r="CF13" s="1"/>
  <c r="CG13" i="29"/>
  <c r="CF13" s="1"/>
  <c r="CG13" i="73"/>
  <c r="CF13" s="1"/>
  <c r="CG13" i="77"/>
  <c r="CF13" s="1"/>
  <c r="CG13" i="78"/>
  <c r="CF13" s="1"/>
  <c r="CG13" i="80"/>
  <c r="CF13" s="1"/>
  <c r="CG13" i="81"/>
  <c r="CF13" s="1"/>
  <c r="CG13" i="79"/>
  <c r="CF13" s="1"/>
  <c r="CG13" i="74"/>
  <c r="CF13" s="1"/>
  <c r="CG35"/>
  <c r="CF35" s="1"/>
  <c r="CG35" i="29"/>
  <c r="CF35" s="1"/>
  <c r="CG35" i="81"/>
  <c r="CF35" s="1"/>
  <c r="CG35" i="77"/>
  <c r="CF35" s="1"/>
  <c r="CG35" i="73"/>
  <c r="CF35" s="1"/>
  <c r="CG35" i="75"/>
  <c r="CF35" s="1"/>
  <c r="CG35" i="80"/>
  <c r="CF35" s="1"/>
  <c r="CG35" i="71"/>
  <c r="CF35" s="1"/>
  <c r="CG35" i="76"/>
  <c r="CF35" s="1"/>
  <c r="CG35" i="79"/>
  <c r="CF35" s="1"/>
  <c r="CG35" i="78"/>
  <c r="CF35" s="1"/>
  <c r="CG35" i="72"/>
  <c r="CF35" s="1"/>
  <c r="CG11" i="75"/>
  <c r="CF11" s="1"/>
  <c r="CG11" i="76"/>
  <c r="CG11" i="80"/>
  <c r="CF11" s="1"/>
  <c r="CG11" i="72"/>
  <c r="CF11" s="1"/>
  <c r="CG11" i="71"/>
  <c r="CF11" s="1"/>
  <c r="CG11" i="78"/>
  <c r="CG11" i="74"/>
  <c r="CF11" s="1"/>
  <c r="CG11" i="81"/>
  <c r="CF11" s="1"/>
  <c r="CG11" i="29"/>
  <c r="CG11" i="73"/>
  <c r="CF11" s="1"/>
  <c r="CG11" i="79"/>
  <c r="CF11" s="1"/>
  <c r="CG11" i="77"/>
  <c r="CF11" s="1"/>
  <c r="CG27" i="71"/>
  <c r="CF27" s="1"/>
  <c r="CG27" i="78"/>
  <c r="CF27" s="1"/>
  <c r="CG27" i="74"/>
  <c r="CF27" s="1"/>
  <c r="CG27" i="75"/>
  <c r="CF27" s="1"/>
  <c r="CG27" i="77"/>
  <c r="CF27" s="1"/>
  <c r="CG27" i="76"/>
  <c r="CF27" s="1"/>
  <c r="CG27" i="29"/>
  <c r="CF27" s="1"/>
  <c r="CG27" i="81"/>
  <c r="CF27" s="1"/>
  <c r="CG27" i="79"/>
  <c r="CF27" s="1"/>
  <c r="CG27" i="73"/>
  <c r="CF27" s="1"/>
  <c r="CG27" i="80"/>
  <c r="CF27" s="1"/>
  <c r="CG27" i="72"/>
  <c r="CF27" s="1"/>
  <c r="CG22"/>
  <c r="CF22" s="1"/>
  <c r="CG22" i="78"/>
  <c r="CF22" s="1"/>
  <c r="CG22" i="71"/>
  <c r="CF22" s="1"/>
  <c r="CG22" i="80"/>
  <c r="CF22" s="1"/>
  <c r="CG22" i="29"/>
  <c r="CF22" s="1"/>
  <c r="CG22" i="76"/>
  <c r="CF22" s="1"/>
  <c r="CG22" i="79"/>
  <c r="CF22" s="1"/>
  <c r="CG22" i="81"/>
  <c r="CF22" s="1"/>
  <c r="CG22" i="73"/>
  <c r="CF22" s="1"/>
  <c r="CG22" i="75"/>
  <c r="CF22" s="1"/>
  <c r="CG22" i="74"/>
  <c r="CF22" s="1"/>
  <c r="CG22" i="77"/>
  <c r="CF22" s="1"/>
  <c r="CG34" i="73"/>
  <c r="CF34" s="1"/>
  <c r="CG34" i="74"/>
  <c r="CF34" s="1"/>
  <c r="CG34" i="72"/>
  <c r="CF34" s="1"/>
  <c r="CG34" i="80"/>
  <c r="CF34" s="1"/>
  <c r="CG34" i="77"/>
  <c r="CF34" s="1"/>
  <c r="CG34" i="81"/>
  <c r="CF34" s="1"/>
  <c r="CG34" i="71"/>
  <c r="CF34" s="1"/>
  <c r="CG34" i="75"/>
  <c r="CF34" s="1"/>
  <c r="CG34" i="78"/>
  <c r="CF34" s="1"/>
  <c r="CG34" i="76"/>
  <c r="CF34" s="1"/>
  <c r="CG34" i="29"/>
  <c r="CF34" s="1"/>
  <c r="CG34" i="79"/>
  <c r="CF34" s="1"/>
  <c r="CG26" i="77"/>
  <c r="CF26" s="1"/>
  <c r="CG26" i="79"/>
  <c r="CF26" s="1"/>
  <c r="CG26" i="76"/>
  <c r="CF26" s="1"/>
  <c r="CG26" i="78"/>
  <c r="CF26" s="1"/>
  <c r="CG26" i="73"/>
  <c r="CF26" s="1"/>
  <c r="CG26" i="71"/>
  <c r="CF26" s="1"/>
  <c r="CG26" i="80"/>
  <c r="CF26" s="1"/>
  <c r="CG26" i="29"/>
  <c r="CF26" s="1"/>
  <c r="CG26" i="74"/>
  <c r="CF26" s="1"/>
  <c r="CG26" i="81"/>
  <c r="CF26" s="1"/>
  <c r="CG26" i="72"/>
  <c r="CF26" s="1"/>
  <c r="CG26" i="75"/>
  <c r="CF26" s="1"/>
  <c r="CG23" i="77"/>
  <c r="CF23" s="1"/>
  <c r="CG23" i="78"/>
  <c r="CF23" s="1"/>
  <c r="CG23" i="73"/>
  <c r="CF23" s="1"/>
  <c r="CG23" i="79"/>
  <c r="CF23" s="1"/>
  <c r="CG23" i="75"/>
  <c r="CF23" s="1"/>
  <c r="CG23" i="76"/>
  <c r="CF23" s="1"/>
  <c r="CG23" i="74"/>
  <c r="CF23" s="1"/>
  <c r="CG23" i="72"/>
  <c r="CF23" s="1"/>
  <c r="CG23" i="29"/>
  <c r="CF23" s="1"/>
  <c r="CG23" i="71"/>
  <c r="CF23" s="1"/>
  <c r="CG23" i="81"/>
  <c r="CF23" s="1"/>
  <c r="CG23" i="80"/>
  <c r="CF23" s="1"/>
  <c r="CG30"/>
  <c r="CF30" s="1"/>
  <c r="CG30" i="81"/>
  <c r="CF30" s="1"/>
  <c r="CG30" i="71"/>
  <c r="CF30" s="1"/>
  <c r="CG30" i="74"/>
  <c r="CF30" s="1"/>
  <c r="CG30" i="76"/>
  <c r="CF30" s="1"/>
  <c r="CG30" i="78"/>
  <c r="CF30" s="1"/>
  <c r="CG30" i="79"/>
  <c r="CF30" s="1"/>
  <c r="CG30" i="73"/>
  <c r="CF30" s="1"/>
  <c r="CG30" i="77"/>
  <c r="CF30" s="1"/>
  <c r="CG30" i="75"/>
  <c r="CF30" s="1"/>
  <c r="CG30" i="72"/>
  <c r="CF30" s="1"/>
  <c r="CG30" i="29"/>
  <c r="CF30" s="1"/>
  <c r="CG32" i="76"/>
  <c r="CF32" s="1"/>
  <c r="CG32" i="73"/>
  <c r="CF32" s="1"/>
  <c r="CG32" i="29"/>
  <c r="CF32" s="1"/>
  <c r="CG32" i="79"/>
  <c r="CF32" s="1"/>
  <c r="CG32" i="71"/>
  <c r="CF32" s="1"/>
  <c r="CG32" i="81"/>
  <c r="CF32" s="1"/>
  <c r="CG32" i="74"/>
  <c r="CF32" s="1"/>
  <c r="CG32" i="75"/>
  <c r="CF32" s="1"/>
  <c r="CG32" i="72"/>
  <c r="CF32" s="1"/>
  <c r="CG32" i="77"/>
  <c r="CF32" s="1"/>
  <c r="CG32" i="78"/>
  <c r="CF32" s="1"/>
  <c r="CG32" i="80"/>
  <c r="CF32" s="1"/>
  <c r="CG12" i="78"/>
  <c r="CF12" s="1"/>
  <c r="CG12" i="73"/>
  <c r="CF12" s="1"/>
  <c r="CG12" i="72"/>
  <c r="CF12" s="1"/>
  <c r="CG12" i="77"/>
  <c r="CF12" s="1"/>
  <c r="CG12" i="29"/>
  <c r="CF12" s="1"/>
  <c r="CG12" i="79"/>
  <c r="CF12" s="1"/>
  <c r="CG12" i="71"/>
  <c r="CF12" s="1"/>
  <c r="CG12" i="74"/>
  <c r="CF12" s="1"/>
  <c r="CG12" i="81"/>
  <c r="CF12" s="1"/>
  <c r="CG12" i="80"/>
  <c r="CF12" s="1"/>
  <c r="CG12" i="75"/>
  <c r="CF12" s="1"/>
  <c r="CG12" i="76"/>
  <c r="CF12" s="1"/>
  <c r="CG37" i="79"/>
  <c r="CF37" s="1"/>
  <c r="CG37" i="76"/>
  <c r="CF37" s="1"/>
  <c r="CG37" i="75"/>
  <c r="CF37" s="1"/>
  <c r="CG37" i="80"/>
  <c r="CF37" s="1"/>
  <c r="CG37" i="81"/>
  <c r="CF37" s="1"/>
  <c r="CG37" i="73"/>
  <c r="CF37" s="1"/>
  <c r="CG37" i="77"/>
  <c r="CF37" s="1"/>
  <c r="CG37" i="72"/>
  <c r="CF37" s="1"/>
  <c r="CG37" i="29"/>
  <c r="CF37" s="1"/>
  <c r="CG37" i="74"/>
  <c r="CF37" s="1"/>
  <c r="CG37" i="78"/>
  <c r="CF37" s="1"/>
  <c r="CG37" i="71"/>
  <c r="CF37" s="1"/>
  <c r="CG14" i="77"/>
  <c r="CF14" s="1"/>
  <c r="CG14" i="75"/>
  <c r="CF14" s="1"/>
  <c r="CG14" i="74"/>
  <c r="CF14" s="1"/>
  <c r="CG14" i="79"/>
  <c r="CF14" s="1"/>
  <c r="CG14" i="76"/>
  <c r="CF14" s="1"/>
  <c r="CG14" i="72"/>
  <c r="CF14" s="1"/>
  <c r="CG14" i="29"/>
  <c r="CF14" s="1"/>
  <c r="CG14" i="73"/>
  <c r="CF14" s="1"/>
  <c r="CG14" i="71"/>
  <c r="CF14" s="1"/>
  <c r="CG14" i="78"/>
  <c r="CF14" s="1"/>
  <c r="CG14" i="80"/>
  <c r="CF14" s="1"/>
  <c r="CG14" i="81"/>
  <c r="CF14" s="1"/>
  <c r="CG21" i="78"/>
  <c r="CF21" s="1"/>
  <c r="CG21" i="81"/>
  <c r="CF21" s="1"/>
  <c r="CG21" i="72"/>
  <c r="CF21" s="1"/>
  <c r="CG21" i="76"/>
  <c r="CF21" s="1"/>
  <c r="CG21" i="74"/>
  <c r="CF21" s="1"/>
  <c r="CG21" i="73"/>
  <c r="CF21" s="1"/>
  <c r="CG21" i="79"/>
  <c r="CF21" s="1"/>
  <c r="CG21" i="77"/>
  <c r="CF21" s="1"/>
  <c r="CG21" i="71"/>
  <c r="CF21" s="1"/>
  <c r="CG21" i="29"/>
  <c r="CF21" s="1"/>
  <c r="CG21" i="75"/>
  <c r="CF21" s="1"/>
  <c r="CG21" i="80"/>
  <c r="CF21" s="1"/>
  <c r="CG29"/>
  <c r="CF29" s="1"/>
  <c r="CG29" i="29"/>
  <c r="CF29" s="1"/>
  <c r="CG29" i="81"/>
  <c r="CF29" s="1"/>
  <c r="CG29" i="73"/>
  <c r="CF29" s="1"/>
  <c r="CG29" i="74"/>
  <c r="CF29" s="1"/>
  <c r="CG29" i="71"/>
  <c r="CF29" s="1"/>
  <c r="CG29" i="76"/>
  <c r="CF29" s="1"/>
  <c r="CG29" i="75"/>
  <c r="CF29" s="1"/>
  <c r="CG29" i="72"/>
  <c r="CF29" s="1"/>
  <c r="CG29" i="78"/>
  <c r="CF29" s="1"/>
  <c r="CG29" i="79"/>
  <c r="CF29" s="1"/>
  <c r="CG29" i="77"/>
  <c r="CF29" s="1"/>
  <c r="CG36" i="74"/>
  <c r="CF36" s="1"/>
  <c r="CG36" i="81"/>
  <c r="CF36" s="1"/>
  <c r="CG36" i="29"/>
  <c r="CF36" s="1"/>
  <c r="CG36" i="79"/>
  <c r="CF36" s="1"/>
  <c r="CG36" i="75"/>
  <c r="CF36" s="1"/>
  <c r="CG36" i="73"/>
  <c r="CF36" s="1"/>
  <c r="CG36" i="71"/>
  <c r="CF36" s="1"/>
  <c r="CG36" i="80"/>
  <c r="CF36" s="1"/>
  <c r="CG36" i="76"/>
  <c r="CF36" s="1"/>
  <c r="CG36" i="72"/>
  <c r="CF36" s="1"/>
  <c r="CG36" i="78"/>
  <c r="CF36" s="1"/>
  <c r="CG36" i="77"/>
  <c r="CF36" s="1"/>
  <c r="CF9" i="80"/>
  <c r="AR39" i="29"/>
  <c r="D12" i="30" s="1"/>
  <c r="AZ8" i="29"/>
  <c r="AZ39" s="1"/>
  <c r="AR38"/>
  <c r="AU38" i="75"/>
  <c r="AU39"/>
  <c r="AT39" i="80"/>
  <c r="AS38" i="75"/>
  <c r="AS39" i="77"/>
  <c r="AU39"/>
  <c r="CC9" i="81"/>
  <c r="AR39" i="80"/>
  <c r="AU39" i="73"/>
  <c r="AS38"/>
  <c r="AS38" i="78"/>
  <c r="AS39"/>
  <c r="AT38" i="29"/>
  <c r="AT39"/>
  <c r="D14" i="30" s="1"/>
  <c r="AU39" i="29"/>
  <c r="D15" i="30" s="1"/>
  <c r="AU38" i="29"/>
  <c r="AZ9" i="75"/>
  <c r="AR39" i="77"/>
  <c r="AZ9"/>
  <c r="CC9" s="1"/>
  <c r="CC38" s="1"/>
  <c r="AU38"/>
  <c r="CC8" i="80"/>
  <c r="CC8" i="76"/>
  <c r="AZ38" i="71"/>
  <c r="AZ39"/>
  <c r="CC8"/>
  <c r="CC38" s="1"/>
  <c r="AS39" i="79"/>
  <c r="AS38"/>
  <c r="AU38"/>
  <c r="AU39"/>
  <c r="CC8" i="73"/>
  <c r="AR38" i="80"/>
  <c r="AZ9"/>
  <c r="AT39" i="75"/>
  <c r="AT39" i="77"/>
  <c r="AR38" i="79"/>
  <c r="AR39"/>
  <c r="AZ9"/>
  <c r="CC9" s="1"/>
  <c r="CC38" s="1"/>
  <c r="AV39"/>
  <c r="AV38"/>
  <c r="AV38" i="77"/>
  <c r="AR38" i="73"/>
  <c r="AZ9"/>
  <c r="AZ38" s="1"/>
  <c r="AT38"/>
  <c r="AT39" i="78"/>
  <c r="AV39" i="80"/>
  <c r="AS38" i="76"/>
  <c r="AR38"/>
  <c r="AZ9"/>
  <c r="AZ39" s="1"/>
  <c r="AT38" i="75"/>
  <c r="AV38" i="29"/>
  <c r="AV39"/>
  <c r="D16" i="30" s="1"/>
  <c r="D26" i="33" s="1"/>
  <c r="AS38" i="29"/>
  <c r="AS39"/>
  <c r="D13" i="30" s="1"/>
  <c r="CC8" i="75"/>
  <c r="CC8" i="81"/>
  <c r="AZ39"/>
  <c r="AZ38"/>
  <c r="AT38" i="80"/>
  <c r="AT39" i="79"/>
  <c r="AV39" i="77"/>
  <c r="AR39" i="78"/>
  <c r="AZ9"/>
  <c r="CC9" s="1"/>
  <c r="CC38" s="1"/>
  <c r="AV39"/>
  <c r="CC9" i="75"/>
  <c r="CC9" i="72"/>
  <c r="CC38" s="1"/>
  <c r="I15" i="30"/>
  <c r="K15"/>
  <c r="N12"/>
  <c r="K12"/>
  <c r="K14"/>
  <c r="M12"/>
  <c r="M16"/>
  <c r="L14"/>
  <c r="K16"/>
  <c r="N14"/>
  <c r="G15"/>
  <c r="M15"/>
  <c r="I14"/>
  <c r="N16"/>
  <c r="M14"/>
  <c r="L12"/>
  <c r="L16"/>
  <c r="K13"/>
  <c r="M13"/>
  <c r="L13"/>
  <c r="CC38" i="75" l="1"/>
  <c r="CG38" i="81"/>
  <c r="FB29" i="71"/>
  <c r="FB21"/>
  <c r="FB32"/>
  <c r="FB36"/>
  <c r="FB20"/>
  <c r="CF10" i="80"/>
  <c r="CF38" s="1"/>
  <c r="CG38"/>
  <c r="CF9" i="77"/>
  <c r="CF38" s="1"/>
  <c r="CG38"/>
  <c r="CF9" i="74"/>
  <c r="CF38" s="1"/>
  <c r="CG38"/>
  <c r="CF10" i="71"/>
  <c r="CF38" s="1"/>
  <c r="CG38"/>
  <c r="CF11" i="29"/>
  <c r="CF38" s="1"/>
  <c r="CG38"/>
  <c r="CF11" i="78"/>
  <c r="CF38" s="1"/>
  <c r="CG38"/>
  <c r="CF11" i="76"/>
  <c r="CF38" s="1"/>
  <c r="CG38"/>
  <c r="CF13" i="72"/>
  <c r="CF38" s="1"/>
  <c r="CG38"/>
  <c r="CF20" i="73"/>
  <c r="CF38" s="1"/>
  <c r="CG38"/>
  <c r="CF9" i="79"/>
  <c r="CF38" s="1"/>
  <c r="CG38"/>
  <c r="CF10" i="75"/>
  <c r="CF38" s="1"/>
  <c r="CG38"/>
  <c r="CF38" i="81"/>
  <c r="D19" i="30"/>
  <c r="AZ39" i="78"/>
  <c r="AZ38"/>
  <c r="AZ38" i="80"/>
  <c r="CC9"/>
  <c r="CC38" s="1"/>
  <c r="AZ39" i="73"/>
  <c r="AZ38" i="77"/>
  <c r="AZ39"/>
  <c r="D25" i="33"/>
  <c r="D24"/>
  <c r="CC38" i="81"/>
  <c r="CC8" i="29"/>
  <c r="AZ38"/>
  <c r="D22" i="33"/>
  <c r="D11" i="30"/>
  <c r="D21" i="33" s="1"/>
  <c r="D23"/>
  <c r="AZ38" i="76"/>
  <c r="CC9"/>
  <c r="CC38" s="1"/>
  <c r="CC9" i="73"/>
  <c r="CC38" s="1"/>
  <c r="AZ39" i="79"/>
  <c r="AZ38"/>
  <c r="AZ39" i="80"/>
  <c r="AZ38" i="75"/>
  <c r="AZ39"/>
  <c r="FB23" i="71" l="1"/>
  <c r="FB22"/>
  <c r="FB11"/>
  <c r="FB35"/>
  <c r="FB13"/>
  <c r="FB15"/>
  <c r="FB27"/>
  <c r="FB34"/>
  <c r="FB33"/>
  <c r="FB10"/>
  <c r="FB17"/>
  <c r="FB16"/>
  <c r="FB37"/>
  <c r="FB18"/>
  <c r="FB14"/>
  <c r="FB12"/>
  <c r="FB30"/>
  <c r="FB26"/>
  <c r="FB25"/>
  <c r="FB24"/>
  <c r="FB9"/>
  <c r="FB28"/>
  <c r="FB31"/>
  <c r="D29" i="33"/>
  <c r="CC39" i="29"/>
  <c r="CC38"/>
  <c r="FB19" i="71" l="1"/>
  <c r="FB38" s="1"/>
  <c r="AT9" i="74" l="1"/>
  <c r="AS9"/>
  <c r="AR9"/>
  <c r="AU9"/>
  <c r="AV9"/>
  <c r="E20" i="30"/>
  <c r="F30" i="33"/>
  <c r="F26" l="1"/>
  <c r="F23"/>
  <c r="N23"/>
  <c r="E24"/>
  <c r="N24"/>
  <c r="L25"/>
  <c r="K25"/>
  <c r="J23"/>
  <c r="I26"/>
  <c r="G23"/>
  <c r="K23"/>
  <c r="E23"/>
  <c r="F24"/>
  <c r="E26"/>
  <c r="J26"/>
  <c r="G25"/>
  <c r="G24"/>
  <c r="L26"/>
  <c r="M24"/>
  <c r="O25"/>
  <c r="E25"/>
  <c r="N26"/>
  <c r="M26"/>
  <c r="O24"/>
  <c r="M25"/>
  <c r="L24"/>
  <c r="J24"/>
  <c r="I25"/>
  <c r="O23"/>
  <c r="O26"/>
  <c r="G26"/>
  <c r="I24"/>
  <c r="I23"/>
  <c r="M23"/>
  <c r="K26"/>
  <c r="F25"/>
  <c r="J25"/>
  <c r="L23"/>
  <c r="N25"/>
  <c r="K24"/>
  <c r="P20" i="30"/>
  <c r="P30" i="33" s="1"/>
  <c r="E30"/>
  <c r="T5" i="99"/>
  <c r="R5"/>
  <c r="S5"/>
  <c r="U5"/>
  <c r="AZ9" i="74"/>
  <c r="Q5" i="99"/>
  <c r="AR8" i="74" l="1"/>
  <c r="AS8"/>
  <c r="AU8"/>
  <c r="AT8"/>
  <c r="AV8"/>
  <c r="AA5" i="99"/>
  <c r="CC9" i="74"/>
  <c r="AV39" l="1"/>
  <c r="AV38"/>
  <c r="U4" i="99"/>
  <c r="AR39" i="74"/>
  <c r="AZ8"/>
  <c r="Q4" i="99"/>
  <c r="AR38" i="74"/>
  <c r="T4" i="99"/>
  <c r="AU38" i="74"/>
  <c r="AU39"/>
  <c r="S4" i="99"/>
  <c r="AT38" i="74"/>
  <c r="AT39"/>
  <c r="AS39"/>
  <c r="R4" i="99"/>
  <c r="AS38" i="74"/>
  <c r="H12" i="30"/>
  <c r="H15"/>
  <c r="H16"/>
  <c r="H14"/>
  <c r="FK8" i="29" l="1"/>
  <c r="FK38" s="1"/>
  <c r="D28" i="30" s="1"/>
  <c r="E19"/>
  <c r="E29" i="33" s="1"/>
  <c r="H24"/>
  <c r="P14" i="30"/>
  <c r="P24" i="33" s="1"/>
  <c r="H25"/>
  <c r="P15" i="30"/>
  <c r="P25" i="33" s="1"/>
  <c r="H26"/>
  <c r="P16" i="30"/>
  <c r="P26" i="33" s="1"/>
  <c r="AA4" i="99"/>
  <c r="CC8" i="74"/>
  <c r="CC38" s="1"/>
  <c r="AZ39"/>
  <c r="AZ38"/>
  <c r="P28" i="30" l="1"/>
  <c r="P38" i="33" s="1"/>
  <c r="D38"/>
  <c r="E11" i="30" l="1"/>
  <c r="E21" i="33" s="1"/>
  <c r="E22"/>
  <c r="H22" l="1"/>
  <c r="G11" i="30"/>
  <c r="G21" i="33" s="1"/>
  <c r="G22"/>
  <c r="L22"/>
  <c r="L11" i="30"/>
  <c r="L21" i="33" s="1"/>
  <c r="N11" i="30"/>
  <c r="N21" i="33" s="1"/>
  <c r="N22"/>
  <c r="K11" i="30"/>
  <c r="K21" i="33" s="1"/>
  <c r="K22"/>
  <c r="O11" i="30"/>
  <c r="O21" i="33" s="1"/>
  <c r="O22"/>
  <c r="J22"/>
  <c r="J11" i="30"/>
  <c r="J21" i="33" s="1"/>
  <c r="F22"/>
  <c r="F11" i="30"/>
  <c r="F21" i="33" s="1"/>
  <c r="P12" i="30"/>
  <c r="P22" i="33" s="1"/>
  <c r="I22"/>
  <c r="I11" i="30"/>
  <c r="I21" i="33" s="1"/>
  <c r="M11" i="30"/>
  <c r="M21" i="33" s="1"/>
  <c r="M22"/>
  <c r="DB19" i="41"/>
  <c r="EU30"/>
  <c r="CA22"/>
  <c r="Z25"/>
  <c r="BG21"/>
  <c r="CW31"/>
  <c r="BS31"/>
  <c r="FE8"/>
  <c r="CV16"/>
  <c r="FF25"/>
  <c r="EP23"/>
  <c r="CB26"/>
  <c r="FS26"/>
  <c r="CE30"/>
  <c r="J7"/>
  <c r="Y20"/>
  <c r="AJ29"/>
  <c r="DK12"/>
  <c r="GD17"/>
  <c r="FI9"/>
  <c r="EP29"/>
  <c r="B31"/>
  <c r="BS25"/>
  <c r="F7"/>
  <c r="BR25"/>
  <c r="DK28"/>
  <c r="DL6"/>
  <c r="AV32"/>
  <c r="CJ32"/>
  <c r="FT10"/>
  <c r="CF27"/>
  <c r="G27"/>
  <c r="EU25"/>
  <c r="DX24"/>
  <c r="BY31"/>
  <c r="DT22"/>
  <c r="EV24"/>
  <c r="CI27"/>
  <c r="CT27"/>
  <c r="FR32"/>
  <c r="FS16"/>
  <c r="EM32"/>
  <c r="F21"/>
  <c r="EZ25"/>
  <c r="BR29"/>
  <c r="CS28"/>
  <c r="CT17"/>
  <c r="DT28"/>
  <c r="G18"/>
  <c r="CV24"/>
  <c r="EF19"/>
  <c r="ES18"/>
  <c r="ED14"/>
  <c r="CE20"/>
  <c r="DA29"/>
  <c r="AA32"/>
  <c r="DY6"/>
  <c r="U25"/>
  <c r="BS30"/>
  <c r="AC25"/>
  <c r="CA32"/>
  <c r="DT27"/>
  <c r="AA26"/>
  <c r="CH22"/>
  <c r="CO21"/>
  <c r="DB20"/>
  <c r="DB30"/>
  <c r="DM9"/>
  <c r="CV8"/>
  <c r="GD15"/>
  <c r="AO15"/>
  <c r="EX30"/>
  <c r="DF31"/>
  <c r="CA30"/>
  <c r="CW20"/>
  <c r="BM19"/>
  <c r="BF13"/>
  <c r="CF30"/>
  <c r="DI7"/>
  <c r="FQ27"/>
  <c r="AI25"/>
  <c r="AY29"/>
  <c r="L27"/>
  <c r="FF26"/>
  <c r="E10"/>
  <c r="AM28"/>
  <c r="DG23"/>
  <c r="AP25"/>
  <c r="AE32"/>
  <c r="AM17"/>
  <c r="X31"/>
  <c r="FK7"/>
  <c r="CL13"/>
  <c r="AC19"/>
  <c r="CS29"/>
  <c r="AR15"/>
  <c r="BT26"/>
  <c r="CW19"/>
  <c r="EP26"/>
  <c r="AS20"/>
  <c r="AH28"/>
  <c r="DI24"/>
  <c r="AP29"/>
  <c r="CB7"/>
  <c r="BG31"/>
  <c r="FU13"/>
  <c r="BI28"/>
  <c r="EQ3"/>
  <c r="AC27"/>
  <c r="CB31"/>
  <c r="DW16"/>
  <c r="BQ12"/>
  <c r="BL22"/>
  <c r="AI29"/>
  <c r="EX20"/>
  <c r="GB13"/>
  <c r="ER27"/>
  <c r="AY31"/>
  <c r="CQ29"/>
  <c r="BW20"/>
  <c r="D23"/>
  <c r="EJ22"/>
  <c r="J26"/>
  <c r="FK31"/>
  <c r="CY31"/>
  <c r="FM30"/>
  <c r="FD26"/>
  <c r="CD32"/>
  <c r="DR17"/>
  <c r="EJ18"/>
  <c r="EI6"/>
  <c r="AF21"/>
  <c r="EJ32"/>
  <c r="CT30"/>
  <c r="AM29"/>
  <c r="CV31"/>
  <c r="DA30"/>
  <c r="BK28"/>
  <c r="CQ28"/>
  <c r="EI30"/>
  <c r="BS24"/>
  <c r="CQ30"/>
  <c r="EZ29"/>
  <c r="BS19"/>
  <c r="EV28"/>
  <c r="CU27"/>
  <c r="AA16"/>
  <c r="EV19"/>
  <c r="CS32"/>
  <c r="BT23"/>
  <c r="U32"/>
  <c r="L9"/>
  <c r="DO21"/>
  <c r="AE21"/>
  <c r="FM29"/>
  <c r="O20"/>
  <c r="AC14"/>
  <c r="FK5"/>
  <c r="EF8"/>
  <c r="BG32"/>
  <c r="CS19"/>
  <c r="BU30"/>
  <c r="AA15"/>
  <c r="BY14"/>
  <c r="DF11"/>
  <c r="FA11"/>
  <c r="FI12"/>
  <c r="BK3"/>
  <c r="CM16"/>
  <c r="AX18"/>
  <c r="BH23"/>
  <c r="EL3"/>
  <c r="AN24"/>
  <c r="DZ20"/>
  <c r="CC31"/>
  <c r="E27"/>
  <c r="EF24"/>
  <c r="Z30"/>
  <c r="CO8"/>
  <c r="DN3"/>
  <c r="BJ28"/>
  <c r="EO32"/>
  <c r="EX11"/>
  <c r="EY32"/>
  <c r="AR26"/>
  <c r="BD27"/>
  <c r="CA24"/>
  <c r="DK25"/>
  <c r="AW29"/>
  <c r="BG9"/>
  <c r="D30"/>
  <c r="BN31"/>
  <c r="FM17"/>
  <c r="BV15"/>
  <c r="DL31"/>
  <c r="CK31"/>
  <c r="AS27"/>
  <c r="AV10"/>
  <c r="CT25"/>
  <c r="BL10"/>
  <c r="CA31"/>
  <c r="CS15"/>
  <c r="EI28"/>
  <c r="AV23"/>
  <c r="DW18"/>
  <c r="EA6"/>
  <c r="BP27"/>
  <c r="DT11"/>
  <c r="BH18"/>
  <c r="FI21"/>
  <c r="FG19"/>
  <c r="DE31"/>
  <c r="ED13"/>
  <c r="I32"/>
  <c r="EK27"/>
  <c r="FQ18"/>
  <c r="DW31"/>
  <c r="EM24"/>
  <c r="DG28"/>
  <c r="CD29"/>
  <c r="GB28"/>
  <c r="AY6"/>
  <c r="DA7"/>
  <c r="FK3"/>
  <c r="U20"/>
  <c r="EY29"/>
  <c r="P29"/>
  <c r="ES30"/>
  <c r="CJ23"/>
  <c r="BQ5"/>
  <c r="BV22"/>
  <c r="EW29"/>
  <c r="BA22"/>
  <c r="DM16"/>
  <c r="EY26"/>
  <c r="AO20"/>
  <c r="DN30"/>
  <c r="FQ24"/>
  <c r="FC19"/>
  <c r="BQ22"/>
  <c r="FB30"/>
  <c r="FB11"/>
  <c r="CM29"/>
  <c r="Q13"/>
  <c r="FR7"/>
  <c r="EX28"/>
  <c r="BL30"/>
  <c r="AZ29"/>
  <c r="CY27"/>
  <c r="FT24"/>
  <c r="DL13"/>
  <c r="AK29"/>
  <c r="AF28"/>
  <c r="DN13"/>
  <c r="FS28"/>
  <c r="FP13"/>
  <c r="AZ19"/>
  <c r="DW32"/>
  <c r="EA8"/>
  <c r="FL26"/>
  <c r="FP31"/>
  <c r="BF30"/>
  <c r="DT3"/>
  <c r="EC20"/>
  <c r="GB21"/>
  <c r="DR30"/>
  <c r="EW17"/>
  <c r="EE26"/>
  <c r="AH10"/>
  <c r="BZ30"/>
  <c r="DY25"/>
  <c r="FM32"/>
  <c r="AO24"/>
  <c r="AD5"/>
  <c r="CS31"/>
  <c r="FQ30"/>
  <c r="DR4"/>
  <c r="DC24"/>
  <c r="J30"/>
  <c r="EX23"/>
  <c r="BL26"/>
  <c r="GD18"/>
  <c r="DO27"/>
  <c r="D28"/>
  <c r="AC28"/>
  <c r="FS7"/>
  <c r="AZ21"/>
  <c r="DB24"/>
  <c r="CH29"/>
  <c r="F32"/>
  <c r="CM32"/>
  <c r="DB32"/>
  <c r="CP25"/>
  <c r="EF3"/>
  <c r="B24"/>
  <c r="AH24"/>
  <c r="CS24"/>
  <c r="K22"/>
  <c r="AR32"/>
  <c r="FQ32"/>
  <c r="O28"/>
  <c r="FT5"/>
  <c r="DR25"/>
  <c r="BE29"/>
  <c r="EC28"/>
  <c r="FC30"/>
  <c r="FE6"/>
  <c r="EO22"/>
  <c r="DX29"/>
  <c r="DQ27"/>
  <c r="CI31"/>
  <c r="BZ23"/>
  <c r="X32"/>
  <c r="E22"/>
  <c r="FA24"/>
  <c r="BN22"/>
  <c r="FI32"/>
  <c r="L24"/>
  <c r="EW23"/>
  <c r="EU32"/>
  <c r="ED26"/>
  <c r="FG31"/>
  <c r="CM28"/>
  <c r="FM23"/>
  <c r="BV13"/>
  <c r="BB27"/>
  <c r="Z19"/>
  <c r="CH31"/>
  <c r="AZ20"/>
  <c r="DG21"/>
  <c r="BY32"/>
  <c r="ED24"/>
  <c r="CF31"/>
  <c r="CO20"/>
  <c r="BJ25"/>
  <c r="DS30"/>
  <c r="DC32"/>
  <c r="BN32"/>
  <c r="BT17"/>
  <c r="AJ21"/>
  <c r="G13"/>
  <c r="EZ30"/>
  <c r="BH22"/>
  <c r="AO31"/>
  <c r="BQ32"/>
  <c r="BK25"/>
  <c r="AN9"/>
  <c r="CV30"/>
  <c r="BP30"/>
  <c r="FE31"/>
  <c r="CB6"/>
  <c r="FU32"/>
  <c r="AZ16"/>
  <c r="DR18"/>
  <c r="H24"/>
  <c r="S21"/>
  <c r="FG30"/>
  <c r="AF4"/>
  <c r="DA32"/>
  <c r="BE24"/>
  <c r="AW31"/>
  <c r="FA22"/>
  <c r="AS30"/>
  <c r="AD23"/>
  <c r="DT32"/>
  <c r="EI20"/>
  <c r="DH20"/>
  <c r="BT14"/>
  <c r="H13" i="30"/>
  <c r="B21" i="41"/>
  <c r="P20"/>
  <c r="BZ12"/>
  <c r="CA13"/>
  <c r="FE9"/>
  <c r="V27"/>
  <c r="CP6"/>
  <c r="AC5"/>
  <c r="DA31"/>
  <c r="DR22"/>
  <c r="DL29"/>
  <c r="U17"/>
  <c r="DM28"/>
  <c r="ER11"/>
  <c r="P13"/>
  <c r="EW27"/>
  <c r="CW23"/>
  <c r="CE29"/>
  <c r="ES15"/>
  <c r="GD28"/>
  <c r="FD25"/>
  <c r="BD28"/>
  <c r="EY22"/>
  <c r="EC31"/>
  <c r="DZ29"/>
  <c r="DZ26"/>
  <c r="CS26"/>
  <c r="BV29"/>
  <c r="CV3"/>
  <c r="ED23"/>
  <c r="H5"/>
  <c r="EM14"/>
  <c r="AR29"/>
  <c r="I10"/>
  <c r="AP22"/>
  <c r="DQ24"/>
  <c r="EJ7"/>
  <c r="DO4"/>
  <c r="FJ29"/>
  <c r="AE25"/>
  <c r="DU20"/>
  <c r="FF18"/>
  <c r="EK24"/>
  <c r="EI19"/>
  <c r="EU29"/>
  <c r="AU3"/>
  <c r="DW27"/>
  <c r="AY10"/>
  <c r="AE10"/>
  <c r="DR32"/>
  <c r="BT21"/>
  <c r="AK27"/>
  <c r="X13"/>
  <c r="CY10"/>
  <c r="EL18"/>
  <c r="AP21"/>
  <c r="CH6"/>
  <c r="EK14"/>
  <c r="EU10"/>
  <c r="I12"/>
  <c r="FN12"/>
  <c r="AN29"/>
  <c r="EA22"/>
  <c r="BT20"/>
  <c r="BY28"/>
  <c r="DS9"/>
  <c r="EU4"/>
  <c r="GD24"/>
  <c r="CG24"/>
  <c r="BC18"/>
  <c r="EM25"/>
  <c r="GB9"/>
  <c r="EL31"/>
  <c r="DN31"/>
  <c r="AW10"/>
  <c r="FQ3"/>
  <c r="DF3"/>
  <c r="BR28"/>
  <c r="L30"/>
  <c r="CD23"/>
  <c r="FN28"/>
  <c r="FU27"/>
  <c r="DQ28"/>
  <c r="AD29"/>
  <c r="CO9"/>
  <c r="DS21"/>
  <c r="GA31"/>
  <c r="CZ30"/>
  <c r="CV26"/>
  <c r="BC31"/>
  <c r="BJ15"/>
  <c r="CA15"/>
  <c r="EA13"/>
  <c r="AH3"/>
  <c r="CG28"/>
  <c r="DE25"/>
  <c r="CW32"/>
  <c r="CH26"/>
  <c r="FU31"/>
  <c r="EJ25"/>
  <c r="EG23"/>
  <c r="BC16"/>
  <c r="CF32"/>
  <c r="BF27"/>
  <c r="BI25"/>
  <c r="CL4"/>
  <c r="GD26"/>
  <c r="DG12"/>
  <c r="L32"/>
  <c r="DZ30"/>
  <c r="V16"/>
  <c r="DO30"/>
  <c r="Z28"/>
  <c r="EE28"/>
  <c r="CZ14"/>
  <c r="BV24"/>
  <c r="DH6"/>
  <c r="AY9"/>
  <c r="DA12"/>
  <c r="DU12"/>
  <c r="C24"/>
  <c r="H9"/>
  <c r="FD15"/>
  <c r="DS11"/>
  <c r="DO11"/>
  <c r="EY18"/>
  <c r="FC18"/>
  <c r="BG27"/>
  <c r="CU32"/>
  <c r="H15"/>
  <c r="DQ26"/>
  <c r="V10"/>
  <c r="AD20"/>
  <c r="BM26"/>
  <c r="EU23"/>
  <c r="BQ21"/>
  <c r="AC15"/>
  <c r="I20"/>
  <c r="AW13"/>
  <c r="FL22"/>
  <c r="AK10"/>
  <c r="DL9"/>
  <c r="FH31"/>
  <c r="BI26"/>
  <c r="I22"/>
  <c r="GD25"/>
  <c r="BH29"/>
  <c r="BP32"/>
  <c r="U28"/>
  <c r="CQ14"/>
  <c r="CV32"/>
  <c r="C31"/>
  <c r="AS29"/>
  <c r="CK20"/>
  <c r="AF31"/>
  <c r="EZ27"/>
  <c r="EF32"/>
  <c r="AP19"/>
  <c r="CH25"/>
  <c r="DU17"/>
  <c r="FU29"/>
  <c r="AD18"/>
  <c r="BB25"/>
  <c r="FK12"/>
  <c r="DF30"/>
  <c r="BT28"/>
  <c r="ER30"/>
  <c r="FC28"/>
  <c r="H22"/>
  <c r="EG26"/>
  <c r="EE11"/>
  <c r="K27"/>
  <c r="DT23"/>
  <c r="EQ13"/>
  <c r="S30"/>
  <c r="FM11"/>
  <c r="BX32"/>
  <c r="AI31"/>
  <c r="EU16"/>
  <c r="BK27"/>
  <c r="AU32"/>
  <c r="CO30"/>
  <c r="FN23"/>
  <c r="BZ29"/>
  <c r="BI19"/>
  <c r="CI14"/>
  <c r="BR30"/>
  <c r="H21"/>
  <c r="FD30"/>
  <c r="N30"/>
  <c r="AU31"/>
  <c r="CN31"/>
  <c r="AH8"/>
  <c r="Y21"/>
  <c r="AJ30"/>
  <c r="AP13"/>
  <c r="FG14"/>
  <c r="FE14"/>
  <c r="AV30"/>
  <c r="FS31"/>
  <c r="AE30"/>
  <c r="DU28"/>
  <c r="AU23"/>
  <c r="CE31"/>
  <c r="CD25"/>
  <c r="EL17"/>
  <c r="CS22"/>
  <c r="EO24"/>
  <c r="BI11"/>
  <c r="CG19"/>
  <c r="BW32"/>
  <c r="DQ23"/>
  <c r="BO9"/>
  <c r="Q30"/>
  <c r="FU17"/>
  <c r="FA19"/>
  <c r="CG22"/>
  <c r="CY32"/>
  <c r="AO32"/>
  <c r="EW32"/>
  <c r="EE21"/>
  <c r="DG30"/>
  <c r="BD23"/>
  <c r="AN13"/>
  <c r="DU3"/>
  <c r="CB28"/>
  <c r="AY5"/>
  <c r="DN20"/>
  <c r="EI26"/>
  <c r="BU17"/>
  <c r="BB26"/>
  <c r="BR4"/>
  <c r="CK29"/>
  <c r="DT30"/>
  <c r="BZ32"/>
  <c r="BX27"/>
  <c r="FM31"/>
  <c r="S17"/>
  <c r="EI32"/>
  <c r="BX26"/>
  <c r="FA9"/>
  <c r="DX17"/>
  <c r="CM27"/>
  <c r="AM27"/>
  <c r="EA31"/>
  <c r="CD30"/>
  <c r="BI31"/>
  <c r="O29"/>
  <c r="BP21"/>
  <c r="H29"/>
  <c r="DI25"/>
  <c r="BX31"/>
  <c r="BW12"/>
  <c r="FP20"/>
  <c r="CU25"/>
  <c r="C27"/>
  <c r="EW20"/>
  <c r="EF26"/>
  <c r="DM21"/>
  <c r="CN7"/>
  <c r="EZ6"/>
  <c r="P16"/>
  <c r="FP4"/>
  <c r="BF26"/>
  <c r="DF6"/>
  <c r="EV27"/>
  <c r="BV21"/>
  <c r="BN28"/>
  <c r="BN13"/>
  <c r="CP31"/>
  <c r="AT27"/>
  <c r="EM15"/>
  <c r="EY25"/>
  <c r="BY6"/>
  <c r="FD28"/>
  <c r="BW26"/>
  <c r="O42" i="30"/>
  <c r="U24" i="41"/>
  <c r="EM4"/>
  <c r="EJ20"/>
  <c r="FE29"/>
  <c r="CE24"/>
  <c r="BS21"/>
  <c r="CP32"/>
  <c r="CA9"/>
  <c r="AD10"/>
  <c r="FL27"/>
  <c r="CI29"/>
  <c r="AD30"/>
  <c r="CO13"/>
  <c r="DE26"/>
  <c r="GB14"/>
  <c r="DB23"/>
  <c r="E3"/>
  <c r="CY20"/>
  <c r="FN9"/>
  <c r="BS27"/>
  <c r="DN7"/>
  <c r="BM22"/>
  <c r="DN5"/>
  <c r="DF15"/>
  <c r="CA25"/>
  <c r="Q29"/>
  <c r="DQ10"/>
  <c r="EX9"/>
  <c r="CY11"/>
  <c r="AV16"/>
  <c r="FB27"/>
  <c r="BR7"/>
  <c r="DK15"/>
  <c r="P21"/>
  <c r="FE21"/>
  <c r="FS32"/>
  <c r="AV20"/>
  <c r="EY28"/>
  <c r="K25"/>
  <c r="CC26"/>
  <c r="Q22"/>
  <c r="CA4"/>
  <c r="FH6"/>
  <c r="BL11"/>
  <c r="CF10"/>
  <c r="CS25"/>
  <c r="N22"/>
  <c r="DL16"/>
  <c r="DM26"/>
  <c r="Q17"/>
  <c r="EF12"/>
  <c r="DE12"/>
  <c r="DS22"/>
  <c r="DS5"/>
  <c r="N16"/>
  <c r="CW27"/>
  <c r="FQ4"/>
  <c r="FM9"/>
  <c r="BU28"/>
  <c r="DE10"/>
  <c r="EL11"/>
  <c r="BJ24"/>
  <c r="FH11"/>
  <c r="FG8"/>
  <c r="AA5"/>
  <c r="BZ10"/>
  <c r="DW9"/>
  <c r="EE19"/>
  <c r="P4"/>
  <c r="CH21"/>
  <c r="AI24"/>
  <c r="AN25"/>
  <c r="FT16"/>
  <c r="FH15"/>
  <c r="AH15"/>
  <c r="FJ14"/>
  <c r="FT29"/>
  <c r="DO25"/>
  <c r="DN24"/>
  <c r="AX30"/>
  <c r="AK26"/>
  <c r="CQ31"/>
  <c r="EZ23"/>
  <c r="EG20"/>
  <c r="FE20"/>
  <c r="DC13"/>
  <c r="CA11"/>
  <c r="EQ5"/>
  <c r="BN5"/>
  <c r="CA29"/>
  <c r="X10"/>
  <c r="Y7"/>
  <c r="V14"/>
  <c r="AF20"/>
  <c r="AI15"/>
  <c r="C29"/>
  <c r="CS30"/>
  <c r="ES23"/>
  <c r="CI32"/>
  <c r="O31"/>
  <c r="AV31"/>
  <c r="FK10"/>
  <c r="FE28"/>
  <c r="G32"/>
  <c r="AF12"/>
  <c r="N7"/>
  <c r="AN31"/>
  <c r="X18"/>
  <c r="FK22"/>
  <c r="EY23"/>
  <c r="EJ21"/>
  <c r="BS13"/>
  <c r="FB28"/>
  <c r="DI14"/>
  <c r="Z26"/>
  <c r="BX29"/>
  <c r="BG23"/>
  <c r="AP9"/>
  <c r="N27"/>
  <c r="BE31"/>
  <c r="EG7"/>
  <c r="CC24"/>
  <c r="FR19"/>
  <c r="AC29"/>
  <c r="BK22"/>
  <c r="X7"/>
  <c r="DQ29"/>
  <c r="CK32"/>
  <c r="FQ9"/>
  <c r="AV27"/>
  <c r="I28"/>
  <c r="B20"/>
  <c r="ES29"/>
  <c r="AF32"/>
  <c r="AN17"/>
  <c r="AM26"/>
  <c r="AO19"/>
  <c r="G26"/>
  <c r="GB26"/>
  <c r="FR14"/>
  <c r="D18"/>
  <c r="CJ3"/>
  <c r="FC20"/>
  <c r="EO30"/>
  <c r="AV8"/>
  <c r="FU15"/>
  <c r="AJ23"/>
  <c r="DH30"/>
  <c r="F19"/>
  <c r="DI28"/>
  <c r="FM18"/>
  <c r="Q18"/>
  <c r="AS5"/>
  <c r="FI19"/>
  <c r="EL27"/>
  <c r="EM28"/>
  <c r="AR20"/>
  <c r="CB30"/>
  <c r="DF26"/>
  <c r="DX22"/>
  <c r="FA13"/>
  <c r="GA28"/>
  <c r="BG20"/>
  <c r="BD30"/>
  <c r="BU27"/>
  <c r="AC32"/>
  <c r="BN12"/>
  <c r="FG26"/>
  <c r="EE20"/>
  <c r="DM27"/>
  <c r="GA7"/>
  <c r="I14"/>
  <c r="DI27"/>
  <c r="FM26"/>
  <c r="DU26"/>
  <c r="AV25"/>
  <c r="CA5"/>
  <c r="DY9"/>
  <c r="BN24"/>
  <c r="BC15"/>
  <c r="BJ14"/>
  <c r="EW19"/>
  <c r="CW11"/>
  <c r="I26"/>
  <c r="GB27"/>
  <c r="DQ32"/>
  <c r="AU15"/>
  <c r="BY17"/>
  <c r="DZ5"/>
  <c r="AK24"/>
  <c r="AT32"/>
  <c r="EK31"/>
  <c r="DT29"/>
  <c r="CM19"/>
  <c r="FH26"/>
  <c r="EE30"/>
  <c r="EK28"/>
  <c r="DR28"/>
  <c r="G3"/>
  <c r="DY30"/>
  <c r="GA6"/>
  <c r="EX27"/>
  <c r="AF24"/>
  <c r="CD28"/>
  <c r="BN11"/>
  <c r="V32"/>
  <c r="FJ28"/>
  <c r="EU22"/>
  <c r="AZ26"/>
  <c r="CW28"/>
  <c r="CL32"/>
  <c r="AE6"/>
  <c r="DX25"/>
  <c r="AU14"/>
  <c r="GA29"/>
  <c r="FU21"/>
  <c r="DT17"/>
  <c r="BM32"/>
  <c r="CG26"/>
  <c r="AU29"/>
  <c r="BG29"/>
  <c r="DY15"/>
  <c r="BU8"/>
  <c r="FB22"/>
  <c r="S11"/>
  <c r="DB28"/>
  <c r="Y22"/>
  <c r="N11"/>
  <c r="DY12"/>
  <c r="DW23"/>
  <c r="AN22"/>
  <c r="FP6"/>
  <c r="ER4"/>
  <c r="CW14"/>
  <c r="FA3"/>
  <c r="EY5"/>
  <c r="BU13"/>
  <c r="O27"/>
  <c r="FK29"/>
  <c r="CQ21"/>
  <c r="FT23"/>
  <c r="AR19"/>
  <c r="CK3"/>
  <c r="DF10"/>
  <c r="X28"/>
  <c r="AX8"/>
  <c r="EO10"/>
  <c r="DG32"/>
  <c r="DW5"/>
  <c r="EK25"/>
  <c r="AZ25"/>
  <c r="AW26"/>
  <c r="CZ5"/>
  <c r="F28"/>
  <c r="FH24"/>
  <c r="DB31"/>
  <c r="N28"/>
  <c r="BM16"/>
  <c r="CG16"/>
  <c r="FP23"/>
  <c r="BX23"/>
  <c r="BF8"/>
  <c r="U29"/>
  <c r="DY22"/>
  <c r="CQ25"/>
  <c r="DQ13"/>
  <c r="DN22"/>
  <c r="DU25"/>
  <c r="DQ22"/>
  <c r="DZ13"/>
  <c r="BT9"/>
  <c r="AU28"/>
  <c r="CU22"/>
  <c r="CP22"/>
  <c r="BK29"/>
  <c r="CH19"/>
  <c r="BG12"/>
  <c r="DZ6"/>
  <c r="BH25"/>
  <c r="ER17"/>
  <c r="F31"/>
  <c r="EZ11"/>
  <c r="BI6"/>
  <c r="BU24"/>
  <c r="FK28"/>
  <c r="CB19"/>
  <c r="CK21"/>
  <c r="FK15"/>
  <c r="I42" i="30"/>
  <c r="EG3" i="41"/>
  <c r="FJ5"/>
  <c r="B16"/>
  <c r="AW16"/>
  <c r="AF15"/>
  <c r="BR12"/>
  <c r="CQ19"/>
  <c r="K7"/>
  <c r="EO11"/>
  <c r="EK16"/>
  <c r="X22"/>
  <c r="AT28"/>
  <c r="AR21"/>
  <c r="FK18"/>
  <c r="FM16"/>
  <c r="AE5"/>
  <c r="Q11"/>
  <c r="FP21"/>
  <c r="AM23"/>
  <c r="BJ23"/>
  <c r="AF3"/>
  <c r="BR10"/>
  <c r="CM25"/>
  <c r="AE22"/>
  <c r="CQ6"/>
  <c r="FK20"/>
  <c r="BV7"/>
  <c r="FM7"/>
  <c r="FL14"/>
  <c r="BH21"/>
  <c r="EV18"/>
  <c r="EG5"/>
  <c r="FM24"/>
  <c r="FS15"/>
  <c r="BM27"/>
  <c r="BE11"/>
  <c r="DL23"/>
  <c r="FI15"/>
  <c r="AJ18"/>
  <c r="DG24"/>
  <c r="DT21"/>
  <c r="ER25"/>
  <c r="BM25"/>
  <c r="FS20"/>
  <c r="AJ9"/>
  <c r="BN17"/>
  <c r="BK17"/>
  <c r="AN28"/>
  <c r="DS4"/>
  <c r="DN29"/>
  <c r="EP8"/>
  <c r="DQ21"/>
  <c r="DY32"/>
  <c r="AJ25"/>
  <c r="AI32"/>
  <c r="BJ20"/>
  <c r="CY7"/>
  <c r="Y14"/>
  <c r="AU21"/>
  <c r="FO10"/>
  <c r="FC22"/>
  <c r="BM13"/>
  <c r="N18"/>
  <c r="CO15"/>
  <c r="FK30"/>
  <c r="BV28"/>
  <c r="Y3"/>
  <c r="EL9"/>
  <c r="BY3"/>
  <c r="AT20"/>
  <c r="T5"/>
  <c r="AS25"/>
  <c r="CC19"/>
  <c r="AN30"/>
  <c r="BF16"/>
  <c r="FA14"/>
  <c r="FF15"/>
  <c r="T32"/>
  <c r="F24"/>
  <c r="EF10"/>
  <c r="DQ16"/>
  <c r="GA22"/>
  <c r="DR19"/>
  <c r="CC6"/>
  <c r="O32"/>
  <c r="DH31"/>
  <c r="CJ30"/>
  <c r="I4"/>
  <c r="DW28"/>
  <c r="S24"/>
  <c r="CK24"/>
  <c r="AV29"/>
  <c r="EU27"/>
  <c r="FF30"/>
  <c r="V12"/>
  <c r="P14"/>
  <c r="FJ15"/>
  <c r="H17"/>
  <c r="BZ20"/>
  <c r="BD25"/>
  <c r="FE13"/>
  <c r="FL28"/>
  <c r="EF28"/>
  <c r="EI24"/>
  <c r="EQ28"/>
  <c r="CI22"/>
  <c r="FE24"/>
  <c r="CJ31"/>
  <c r="X30"/>
  <c r="G15"/>
  <c r="AF25"/>
  <c r="FH28"/>
  <c r="FO27"/>
  <c r="DU22"/>
  <c r="EX24"/>
  <c r="FH27"/>
  <c r="BH15"/>
  <c r="DA15"/>
  <c r="BO18"/>
  <c r="BF20"/>
  <c r="BL21"/>
  <c r="FN19"/>
  <c r="DB29"/>
  <c r="BO8"/>
  <c r="FI3"/>
  <c r="FR10"/>
  <c r="DM32"/>
  <c r="BP5"/>
  <c r="AD22"/>
  <c r="CL24"/>
  <c r="FF3"/>
  <c r="K24"/>
  <c r="BA9"/>
  <c r="L18"/>
  <c r="EG4"/>
  <c r="DL8"/>
  <c r="DE28"/>
  <c r="EZ21"/>
  <c r="CN23"/>
  <c r="FO30"/>
  <c r="D31"/>
  <c r="CE32"/>
  <c r="FP24"/>
  <c r="FI28"/>
  <c r="AW20"/>
  <c r="EJ4"/>
  <c r="CF21"/>
  <c r="CL31"/>
  <c r="FI30"/>
  <c r="AZ14"/>
  <c r="EX10"/>
  <c r="F8"/>
  <c r="BV26"/>
  <c r="EV23"/>
  <c r="EQ21"/>
  <c r="EM27"/>
  <c r="BH10"/>
  <c r="ER21"/>
  <c r="FC29"/>
  <c r="CP26"/>
  <c r="BA28"/>
  <c r="DY21"/>
  <c r="DC14"/>
  <c r="BP24"/>
  <c r="DX15"/>
  <c r="DW25"/>
  <c r="F26"/>
  <c r="J8"/>
  <c r="CQ16"/>
  <c r="BG8"/>
  <c r="AD12"/>
  <c r="X3"/>
  <c r="DI20"/>
  <c r="FU28"/>
  <c r="BI24"/>
  <c r="P30"/>
  <c r="EG30"/>
  <c r="AI13"/>
  <c r="DZ9"/>
  <c r="BK30"/>
  <c r="BL29"/>
  <c r="CP24"/>
  <c r="BT18"/>
  <c r="CQ18"/>
  <c r="AW25"/>
  <c r="ES25"/>
  <c r="FS21"/>
  <c r="ES27"/>
  <c r="AM25"/>
  <c r="CJ19"/>
  <c r="AT15"/>
  <c r="FA27"/>
  <c r="FC14"/>
  <c r="DO23"/>
  <c r="DZ14"/>
  <c r="BK12"/>
  <c r="EG21"/>
  <c r="CS27"/>
  <c r="FU24"/>
  <c r="EL24"/>
  <c r="BH17"/>
  <c r="BK20"/>
  <c r="T31"/>
  <c r="DL30"/>
  <c r="FD22"/>
  <c r="BU5"/>
  <c r="BC21"/>
  <c r="CB25"/>
  <c r="DE21"/>
  <c r="EG27"/>
  <c r="CI12"/>
  <c r="CG11"/>
  <c r="GA30"/>
  <c r="CJ28"/>
  <c r="AI30"/>
  <c r="FK32"/>
  <c r="V17"/>
  <c r="DX28"/>
  <c r="H18"/>
  <c r="EF27"/>
  <c r="BZ25"/>
  <c r="BL32"/>
  <c r="G23"/>
  <c r="X19"/>
  <c r="AT9"/>
  <c r="L31"/>
  <c r="AR27"/>
  <c r="FM21"/>
  <c r="H25"/>
  <c r="EC23"/>
  <c r="DL20"/>
  <c r="EW14"/>
  <c r="DI29"/>
  <c r="BD11"/>
  <c r="F12"/>
  <c r="DX21"/>
  <c r="DZ22"/>
  <c r="EZ20"/>
  <c r="BR22"/>
  <c r="AK6"/>
  <c r="BV12"/>
  <c r="FB20"/>
  <c r="DR27"/>
  <c r="DT16"/>
  <c r="DM17"/>
  <c r="BM6"/>
  <c r="GD5"/>
  <c r="EK20"/>
  <c r="BH11"/>
  <c r="CM17"/>
  <c r="P5"/>
  <c r="EI23"/>
  <c r="DE27"/>
  <c r="EZ7"/>
  <c r="AY21"/>
  <c r="BM20"/>
  <c r="BX21"/>
  <c r="V19"/>
  <c r="J20"/>
  <c r="FT6"/>
  <c r="O12"/>
  <c r="B30"/>
  <c r="CJ13"/>
  <c r="EK32"/>
  <c r="BW15"/>
  <c r="CB15"/>
  <c r="FM27"/>
  <c r="Y23"/>
  <c r="CB12"/>
  <c r="CM21"/>
  <c r="FU30"/>
  <c r="AZ3"/>
  <c r="AH19"/>
  <c r="FJ30"/>
  <c r="C32"/>
  <c r="K23"/>
  <c r="AC13"/>
  <c r="CZ3"/>
  <c r="FG7"/>
  <c r="Q12"/>
  <c r="CJ14"/>
  <c r="BH20"/>
  <c r="FT18"/>
  <c r="BU19"/>
  <c r="BQ16"/>
  <c r="AT10"/>
  <c r="AJ5"/>
  <c r="EV25"/>
  <c r="O16"/>
  <c r="BD4"/>
  <c r="AM5"/>
  <c r="BB29"/>
  <c r="FU10"/>
  <c r="DE22"/>
  <c r="CA23"/>
  <c r="ED31"/>
  <c r="DT14"/>
  <c r="BE19"/>
  <c r="AW3"/>
  <c r="D8"/>
  <c r="CV4"/>
  <c r="CW18"/>
  <c r="CL27"/>
  <c r="FQ17"/>
  <c r="FN29"/>
  <c r="DX19"/>
  <c r="FF10"/>
  <c r="CM8"/>
  <c r="DX26"/>
  <c r="BK19"/>
  <c r="BN20"/>
  <c r="FN25"/>
  <c r="EO27"/>
  <c r="EE31"/>
  <c r="AT11"/>
  <c r="AM6"/>
  <c r="BR13"/>
  <c r="CD15"/>
  <c r="O17"/>
  <c r="EF25"/>
  <c r="DW15"/>
  <c r="EJ12"/>
  <c r="AM20"/>
  <c r="F4"/>
  <c r="CH10"/>
  <c r="T28"/>
  <c r="AI28"/>
  <c r="CF22"/>
  <c r="AS28"/>
  <c r="FD12"/>
  <c r="BO24"/>
  <c r="AN11"/>
  <c r="P31"/>
  <c r="AS4"/>
  <c r="EC19"/>
  <c r="FT17"/>
  <c r="CF25"/>
  <c r="DG7"/>
  <c r="CA27"/>
  <c r="ED9"/>
  <c r="CB29"/>
  <c r="BL20"/>
  <c r="FT19"/>
  <c r="BW16"/>
  <c r="CV29"/>
  <c r="BA24"/>
  <c r="DA9"/>
  <c r="BL27"/>
  <c r="ED30"/>
  <c r="BS29"/>
  <c r="DZ28"/>
  <c r="DG29"/>
  <c r="FF32"/>
  <c r="AH29"/>
  <c r="FL3"/>
  <c r="GB16"/>
  <c r="FO7"/>
  <c r="DX23"/>
  <c r="FB25"/>
  <c r="AX32"/>
  <c r="BV27"/>
  <c r="CS21"/>
  <c r="EZ4"/>
  <c r="FN32"/>
  <c r="BQ27"/>
  <c r="AA28"/>
  <c r="L15"/>
  <c r="DQ9"/>
  <c r="DL18"/>
  <c r="AY15"/>
  <c r="AZ23"/>
  <c r="GD14"/>
  <c r="EI31"/>
  <c r="EX26"/>
  <c r="AA6"/>
  <c r="EK13"/>
  <c r="FH29"/>
  <c r="DL32"/>
  <c r="DH9"/>
  <c r="EM13"/>
  <c r="CY14"/>
  <c r="BO31"/>
  <c r="CY24"/>
  <c r="V11"/>
  <c r="AM32"/>
  <c r="CO18"/>
  <c r="BQ31"/>
  <c r="AZ28"/>
  <c r="AC30"/>
  <c r="CL20"/>
  <c r="CD27"/>
  <c r="T12"/>
  <c r="I31"/>
  <c r="FE26"/>
  <c r="X29"/>
  <c r="EL30"/>
  <c r="FP28"/>
  <c r="DH10"/>
  <c r="EW7"/>
  <c r="CY30"/>
  <c r="CK15"/>
  <c r="AX26"/>
  <c r="AA29"/>
  <c r="BR18"/>
  <c r="DL27"/>
  <c r="CF29"/>
  <c r="BT22"/>
  <c r="Z31"/>
  <c r="DK29"/>
  <c r="FH10"/>
  <c r="Q23"/>
  <c r="FR28"/>
  <c r="DO22"/>
  <c r="BB9"/>
  <c r="DA24"/>
  <c r="CP3"/>
  <c r="Q28"/>
  <c r="G42" i="30"/>
  <c r="AO30" i="41"/>
  <c r="AU25"/>
  <c r="CN14"/>
  <c r="V5"/>
  <c r="P27"/>
  <c r="FS9"/>
  <c r="FH21"/>
  <c r="Y16"/>
  <c r="CT13"/>
  <c r="BD21"/>
  <c r="CW4"/>
  <c r="BM29"/>
  <c r="EO5"/>
  <c r="BH13"/>
  <c r="BC23"/>
  <c r="FJ18"/>
  <c r="EP22"/>
  <c r="FN24"/>
  <c r="BM17"/>
  <c r="B28"/>
  <c r="BH7"/>
  <c r="BM9"/>
  <c r="AK3"/>
  <c r="DT4"/>
  <c r="CG3"/>
  <c r="CF16"/>
  <c r="BF24"/>
  <c r="BL6"/>
  <c r="FN30"/>
  <c r="AF29"/>
  <c r="BD13"/>
  <c r="DT31"/>
  <c r="Q26"/>
  <c r="BH12"/>
  <c r="EV29"/>
  <c r="GB24"/>
  <c r="FP26"/>
  <c r="FP27"/>
  <c r="EZ28"/>
  <c r="DL15"/>
  <c r="AT16"/>
  <c r="BD18"/>
  <c r="FC32"/>
  <c r="BG15"/>
  <c r="CE10"/>
  <c r="B23"/>
  <c r="AD13"/>
  <c r="DO14"/>
  <c r="ER32"/>
  <c r="BH28"/>
  <c r="CS10"/>
  <c r="FR21"/>
  <c r="AI18"/>
  <c r="DW30"/>
  <c r="EQ19"/>
  <c r="J12"/>
  <c r="F25"/>
  <c r="DG27"/>
  <c r="EG22"/>
  <c r="EI12"/>
  <c r="EC29"/>
  <c r="AA20"/>
  <c r="DE30"/>
  <c r="AA27"/>
  <c r="CH8"/>
  <c r="AP27"/>
  <c r="L4"/>
  <c r="ED32"/>
  <c r="FB26"/>
  <c r="AR14"/>
  <c r="D3"/>
  <c r="CZ23"/>
  <c r="B26"/>
  <c r="CC30"/>
  <c r="FQ6"/>
  <c r="AJ28"/>
  <c r="GD7"/>
  <c r="DL4"/>
  <c r="DT26"/>
  <c r="BJ10"/>
  <c r="AX16"/>
  <c r="Y4"/>
  <c r="AP20"/>
  <c r="CJ4"/>
  <c r="L16"/>
  <c r="GB5"/>
  <c r="DR6"/>
  <c r="BK24"/>
  <c r="CP14"/>
  <c r="CA12"/>
  <c r="CE22"/>
  <c r="FK24"/>
  <c r="CW30"/>
  <c r="BE22"/>
  <c r="CB24"/>
  <c r="DN8"/>
  <c r="BJ18"/>
  <c r="BA6"/>
  <c r="Y17"/>
  <c r="CK28"/>
  <c r="CU8"/>
  <c r="FA7"/>
  <c r="EP15"/>
  <c r="L42" i="30"/>
  <c r="AO5" i="41"/>
  <c r="BD19"/>
  <c r="GA26"/>
  <c r="CK9"/>
  <c r="AN12"/>
  <c r="BF29"/>
  <c r="BA31"/>
  <c r="FU4"/>
  <c r="EQ26"/>
  <c r="FG27"/>
  <c r="DB10"/>
  <c r="BD20"/>
  <c r="BK10"/>
  <c r="FI16"/>
  <c r="AJ15"/>
  <c r="FC10"/>
  <c r="AY26"/>
  <c r="EC21"/>
  <c r="DI5"/>
  <c r="BW18"/>
  <c r="Y19"/>
  <c r="AU22"/>
  <c r="EV31"/>
  <c r="EY30"/>
  <c r="EX8"/>
  <c r="BP15"/>
  <c r="J14"/>
  <c r="DH11"/>
  <c r="EK29"/>
  <c r="AI11"/>
  <c r="GB32"/>
  <c r="CO17"/>
  <c r="FC17"/>
  <c r="FE30"/>
  <c r="ES17"/>
  <c r="EQ14"/>
  <c r="AW24"/>
  <c r="FD19"/>
  <c r="DC26"/>
  <c r="CH17"/>
  <c r="T17"/>
  <c r="FF31"/>
  <c r="EU14"/>
  <c r="P9"/>
  <c r="CE6"/>
  <c r="FB24"/>
  <c r="O4"/>
  <c r="BU4"/>
  <c r="CZ13"/>
  <c r="Y25"/>
  <c r="CN24"/>
  <c r="AH7"/>
  <c r="FT27"/>
  <c r="AR18"/>
  <c r="DE8"/>
  <c r="CI13"/>
  <c r="CG4"/>
  <c r="Y29"/>
  <c r="S26"/>
  <c r="FR31"/>
  <c r="AJ17"/>
  <c r="AV26"/>
  <c r="Y12"/>
  <c r="DG15"/>
  <c r="DW20"/>
  <c r="BW8"/>
  <c r="AC8"/>
  <c r="FN11"/>
  <c r="BB15"/>
  <c r="AA14"/>
  <c r="DU9"/>
  <c r="DH13"/>
  <c r="BQ7"/>
  <c r="EZ5"/>
  <c r="FK23"/>
  <c r="CV25"/>
  <c r="FO13"/>
  <c r="CZ20"/>
  <c r="CC8"/>
  <c r="BB28"/>
  <c r="CI7"/>
  <c r="DN10"/>
  <c r="EO13"/>
  <c r="AP15"/>
  <c r="CJ6"/>
  <c r="BT13"/>
  <c r="AV24"/>
  <c r="EY16"/>
  <c r="C18"/>
  <c r="X17"/>
  <c r="BF18"/>
  <c r="FG15"/>
  <c r="EX31"/>
  <c r="DI6"/>
  <c r="BB6"/>
  <c r="BO30"/>
  <c r="BQ30"/>
  <c r="DW26"/>
  <c r="DF21"/>
  <c r="FP10"/>
  <c r="BB16"/>
  <c r="FD9"/>
  <c r="CK8"/>
  <c r="BS8"/>
  <c r="J42" i="30"/>
  <c r="AP31" i="41"/>
  <c r="EG31"/>
  <c r="CU16"/>
  <c r="BW30"/>
  <c r="CP19"/>
  <c r="EU5"/>
  <c r="I18"/>
  <c r="EZ18"/>
  <c r="N12"/>
  <c r="CL14"/>
  <c r="V23"/>
  <c r="AR17"/>
  <c r="BJ8"/>
  <c r="AY7"/>
  <c r="DI30"/>
  <c r="I17"/>
  <c r="CK26"/>
  <c r="AN32"/>
  <c r="X26"/>
  <c r="CU30"/>
  <c r="AO10"/>
  <c r="FB23"/>
  <c r="EK22"/>
  <c r="S5"/>
  <c r="BC27"/>
  <c r="EJ19"/>
  <c r="DC30"/>
  <c r="DX32"/>
  <c r="BL15"/>
  <c r="DI9"/>
  <c r="FU22"/>
  <c r="L19"/>
  <c r="AJ12"/>
  <c r="DQ30"/>
  <c r="DQ6"/>
  <c r="DF28"/>
  <c r="DX16"/>
  <c r="CQ22"/>
  <c r="DG31"/>
  <c r="Z12"/>
  <c r="FO31"/>
  <c r="AS10"/>
  <c r="CH20"/>
  <c r="AK25"/>
  <c r="BO22"/>
  <c r="FJ32"/>
  <c r="BR3"/>
  <c r="CK23"/>
  <c r="BH19"/>
  <c r="BK16"/>
  <c r="J3"/>
  <c r="DL25"/>
  <c r="DQ8"/>
  <c r="AV18"/>
  <c r="BU6"/>
  <c r="BJ12"/>
  <c r="AN8"/>
  <c r="CC20"/>
  <c r="BU29"/>
  <c r="AN6"/>
  <c r="EZ19"/>
  <c r="EX5"/>
  <c r="AT25"/>
  <c r="CO29"/>
  <c r="EM11"/>
  <c r="CQ11"/>
  <c r="FO8"/>
  <c r="AT21"/>
  <c r="EX13"/>
  <c r="DE13"/>
  <c r="EQ7"/>
  <c r="AM12"/>
  <c r="BM15"/>
  <c r="AH18"/>
  <c r="BH14"/>
  <c r="FS27"/>
  <c r="FR30"/>
  <c r="EV20"/>
  <c r="CZ28"/>
  <c r="CT32"/>
  <c r="DH26"/>
  <c r="ES31"/>
  <c r="ED12"/>
  <c r="DR9"/>
  <c r="ES22"/>
  <c r="ED7"/>
  <c r="DU15"/>
  <c r="BO23"/>
  <c r="AO26"/>
  <c r="DK11"/>
  <c r="CT20"/>
  <c r="T15"/>
  <c r="P24"/>
  <c r="EA29"/>
  <c r="P19"/>
  <c r="CK27"/>
  <c r="T6"/>
  <c r="U7"/>
  <c r="AM24"/>
  <c r="Q6"/>
  <c r="DM6"/>
  <c r="BI15"/>
  <c r="GA18"/>
  <c r="FL30"/>
  <c r="BF19"/>
  <c r="V28"/>
  <c r="CB32"/>
  <c r="FN20"/>
  <c r="DZ25"/>
  <c r="K11"/>
  <c r="E21"/>
  <c r="EY3"/>
  <c r="Y30"/>
  <c r="BN15"/>
  <c r="BU22"/>
  <c r="FL12"/>
  <c r="EL16"/>
  <c r="S25"/>
  <c r="H31"/>
  <c r="CY3"/>
  <c r="GB18"/>
  <c r="EI9"/>
  <c r="FU7"/>
  <c r="FE25"/>
  <c r="C9"/>
  <c r="FU5"/>
  <c r="D27"/>
  <c r="FI8"/>
  <c r="BH30"/>
  <c r="GD20"/>
  <c r="EG29"/>
  <c r="BY21"/>
  <c r="CQ9"/>
  <c r="FH32"/>
  <c r="FO6"/>
  <c r="E18"/>
  <c r="DB22"/>
  <c r="GB17"/>
  <c r="FU8"/>
  <c r="FU20"/>
  <c r="CN28"/>
  <c r="BJ4"/>
  <c r="EE16"/>
  <c r="T30"/>
  <c r="AW32"/>
  <c r="CK10"/>
  <c r="BP25"/>
  <c r="DS12"/>
  <c r="CH4"/>
  <c r="EW22"/>
  <c r="EG15"/>
  <c r="EX7"/>
  <c r="AJ24"/>
  <c r="CT26"/>
  <c r="J25"/>
  <c r="FD20"/>
  <c r="FC31"/>
  <c r="DL12"/>
  <c r="BB22"/>
  <c r="EL28"/>
  <c r="T29"/>
  <c r="DH29"/>
  <c r="EM26"/>
  <c r="P22"/>
  <c r="GB15"/>
  <c r="F11"/>
  <c r="BF6"/>
  <c r="FQ25"/>
  <c r="L25"/>
  <c r="EP28"/>
  <c r="BE26"/>
  <c r="BY26"/>
  <c r="S14"/>
  <c r="BO26"/>
  <c r="FE5"/>
  <c r="Y15"/>
  <c r="BB20"/>
  <c r="EA18"/>
  <c r="CN10"/>
  <c r="BQ28"/>
  <c r="FS18"/>
  <c r="Q19"/>
  <c r="BX16"/>
  <c r="BT6"/>
  <c r="CN29"/>
  <c r="CE18"/>
  <c r="DF20"/>
  <c r="CS3"/>
  <c r="EK19"/>
  <c r="BG3"/>
  <c r="DY16"/>
  <c r="FB8"/>
  <c r="FL4"/>
  <c r="CN26"/>
  <c r="D9"/>
  <c r="DG6"/>
  <c r="CQ23"/>
  <c r="AY30"/>
  <c r="DX10"/>
  <c r="J17"/>
  <c r="EL29"/>
  <c r="FC6"/>
  <c r="AR31"/>
  <c r="X21"/>
  <c r="CB11"/>
  <c r="FM12"/>
  <c r="AK28"/>
  <c r="FP22"/>
  <c r="CP16"/>
  <c r="DN19"/>
  <c r="FF29"/>
  <c r="AX15"/>
  <c r="AT29"/>
  <c r="BD3"/>
  <c r="GD29"/>
  <c r="FQ31"/>
  <c r="FE12"/>
  <c r="BV16"/>
  <c r="BZ28"/>
  <c r="V26"/>
  <c r="DO5"/>
  <c r="FG4"/>
  <c r="BK31"/>
  <c r="AR25"/>
  <c r="CU29"/>
  <c r="BK9"/>
  <c r="FT20"/>
  <c r="AM18"/>
  <c r="BH27"/>
  <c r="BV3"/>
  <c r="FO4"/>
  <c r="AU26"/>
  <c r="AS7"/>
  <c r="FN16"/>
  <c r="H23"/>
  <c r="EO17"/>
  <c r="CB8"/>
  <c r="AO14"/>
  <c r="FO20"/>
  <c r="CZ6"/>
  <c r="FD16"/>
  <c r="CI20"/>
  <c r="FT26"/>
  <c r="J19"/>
  <c r="CY25"/>
  <c r="FS22"/>
  <c r="FM28"/>
  <c r="AT31"/>
  <c r="CF7"/>
  <c r="DX12"/>
  <c r="EI11"/>
  <c r="FD13"/>
  <c r="CA8"/>
  <c r="EM8"/>
  <c r="EP30"/>
  <c r="CL9"/>
  <c r="EM29"/>
  <c r="BF28"/>
  <c r="DN17"/>
  <c r="BU7"/>
  <c r="AI6"/>
  <c r="CV12"/>
  <c r="DB12"/>
  <c r="BP29"/>
  <c r="Q32"/>
  <c r="BF4"/>
  <c r="FJ27"/>
  <c r="CN20"/>
  <c r="G9"/>
  <c r="H4"/>
  <c r="BJ9"/>
  <c r="EF17"/>
  <c r="J21"/>
  <c r="X4"/>
  <c r="H8"/>
  <c r="AZ5"/>
  <c r="F16"/>
  <c r="AV5"/>
  <c r="EC24"/>
  <c r="EQ12"/>
  <c r="H28"/>
  <c r="B14"/>
  <c r="V21"/>
  <c r="I3"/>
  <c r="EE32"/>
  <c r="FN27"/>
  <c r="CD4"/>
  <c r="L10"/>
  <c r="FT14"/>
  <c r="CC22"/>
  <c r="T22"/>
  <c r="FI25"/>
  <c r="T26"/>
  <c r="EL14"/>
  <c r="ES10"/>
  <c r="FI18"/>
  <c r="CY12"/>
  <c r="AZ32"/>
  <c r="FB13"/>
  <c r="DH24"/>
  <c r="DY31"/>
  <c r="BA16"/>
  <c r="N20"/>
  <c r="DK5"/>
  <c r="BN18"/>
  <c r="FB19"/>
  <c r="BH3"/>
  <c r="FB16"/>
  <c r="CB21"/>
  <c r="AX9"/>
  <c r="EO14"/>
  <c r="DS25"/>
  <c r="AK19"/>
  <c r="AU17"/>
  <c r="DT5"/>
  <c r="FQ8"/>
  <c r="EQ32"/>
  <c r="BW28"/>
  <c r="DM29"/>
  <c r="BP28"/>
  <c r="CG32"/>
  <c r="BV5"/>
  <c r="AO27"/>
  <c r="EQ24"/>
  <c r="FA12"/>
  <c r="BK11"/>
  <c r="FG11"/>
  <c r="N19"/>
  <c r="CK4"/>
  <c r="DK13"/>
  <c r="BQ18"/>
  <c r="CL21"/>
  <c r="EC12"/>
  <c r="AX28"/>
  <c r="EA26"/>
  <c r="Y8"/>
  <c r="L23"/>
  <c r="G14"/>
  <c r="DA4"/>
  <c r="BE8"/>
  <c r="EF16"/>
  <c r="I21"/>
  <c r="EC7"/>
  <c r="ED10"/>
  <c r="AF23"/>
  <c r="EL6"/>
  <c r="FD7"/>
  <c r="CN9"/>
  <c r="AK15"/>
  <c r="DU23"/>
  <c r="DA5"/>
  <c r="BH4"/>
  <c r="AP23"/>
  <c r="BA4"/>
  <c r="AX14"/>
  <c r="AF19"/>
  <c r="EV3"/>
  <c r="AT8"/>
  <c r="BB7"/>
  <c r="FQ12"/>
  <c r="DI23"/>
  <c r="AH6"/>
  <c r="FN6"/>
  <c r="Q3"/>
  <c r="Z7"/>
  <c r="EP20"/>
  <c r="BE16"/>
  <c r="EP19"/>
  <c r="G10"/>
  <c r="FQ28"/>
  <c r="BH24"/>
  <c r="FL17"/>
  <c r="CC14"/>
  <c r="F13"/>
  <c r="DI15"/>
  <c r="CB23"/>
  <c r="EC11"/>
  <c r="CJ11"/>
  <c r="BI7"/>
  <c r="DK6"/>
  <c r="AV22"/>
  <c r="GD10"/>
  <c r="BE13"/>
  <c r="U5"/>
  <c r="L8"/>
  <c r="AS12"/>
  <c r="DM24"/>
  <c r="X27"/>
  <c r="DA22"/>
  <c r="GD9"/>
  <c r="DH21"/>
  <c r="EG10"/>
  <c r="DZ4"/>
  <c r="DH3"/>
  <c r="CI11"/>
  <c r="CH3"/>
  <c r="C19"/>
  <c r="P8"/>
  <c r="CM3"/>
  <c r="BK26"/>
  <c r="AX11"/>
  <c r="FO3"/>
  <c r="EL12"/>
  <c r="BS18"/>
  <c r="L7"/>
  <c r="AD26"/>
  <c r="BA12"/>
  <c r="EU21"/>
  <c r="Q25"/>
  <c r="DA13"/>
  <c r="B3"/>
  <c r="AN4"/>
  <c r="AX7"/>
  <c r="Q16"/>
  <c r="BR5"/>
  <c r="AS9"/>
  <c r="O13"/>
  <c r="BF5"/>
  <c r="GB10"/>
  <c r="FH20"/>
  <c r="AM4"/>
  <c r="EG17"/>
  <c r="AH27"/>
  <c r="E16"/>
  <c r="K10"/>
  <c r="O30"/>
  <c r="CN16"/>
  <c r="ED18"/>
  <c r="T8"/>
  <c r="BV4"/>
  <c r="EU8"/>
  <c r="D6"/>
  <c r="BN14"/>
  <c r="EE25"/>
  <c r="EE6"/>
  <c r="EA32"/>
  <c r="FI22"/>
  <c r="AZ22"/>
  <c r="DU14"/>
  <c r="T25"/>
  <c r="CV14"/>
  <c r="CC9"/>
  <c r="BU11"/>
  <c r="CQ26"/>
  <c r="S23"/>
  <c r="EY7"/>
  <c r="AP11"/>
  <c r="AT19"/>
  <c r="DK30"/>
  <c r="CW29"/>
  <c r="BV19"/>
  <c r="ER20"/>
  <c r="G5"/>
  <c r="CE5"/>
  <c r="DK19"/>
  <c r="O41" i="30"/>
  <c r="CD6" i="41"/>
  <c r="N5"/>
  <c r="DZ10"/>
  <c r="FP9"/>
  <c r="EJ28"/>
  <c r="CT11"/>
  <c r="AD8"/>
  <c r="AT4"/>
  <c r="AY8"/>
  <c r="FP5"/>
  <c r="CE27"/>
  <c r="FJ24"/>
  <c r="AH31"/>
  <c r="AP14"/>
  <c r="H14"/>
  <c r="DI32"/>
  <c r="DT25"/>
  <c r="FU26"/>
  <c r="AE28"/>
  <c r="CM20"/>
  <c r="CI6"/>
  <c r="CT22"/>
  <c r="BC11"/>
  <c r="CL19"/>
  <c r="GA19"/>
  <c r="FE17"/>
  <c r="ED20"/>
  <c r="V9"/>
  <c r="FO5"/>
  <c r="CF5"/>
  <c r="H27"/>
  <c r="CZ24"/>
  <c r="AY20"/>
  <c r="FC5"/>
  <c r="DT13"/>
  <c r="BN8"/>
  <c r="CK13"/>
  <c r="DS18"/>
  <c r="FN7"/>
  <c r="BS15"/>
  <c r="DU21"/>
  <c r="FC8"/>
  <c r="FI26"/>
  <c r="CF9"/>
  <c r="FM13"/>
  <c r="FL13"/>
  <c r="CA20"/>
  <c r="BW29"/>
  <c r="AE29"/>
  <c r="BX8"/>
  <c r="DA28"/>
  <c r="AJ10"/>
  <c r="FK27"/>
  <c r="EO19"/>
  <c r="AI5"/>
  <c r="FB18"/>
  <c r="FB29"/>
  <c r="O9"/>
  <c r="DA26"/>
  <c r="DN9"/>
  <c r="DC11"/>
  <c r="BY25"/>
  <c r="DF5"/>
  <c r="CE25"/>
  <c r="BI21"/>
  <c r="DU13"/>
  <c r="S6"/>
  <c r="DI21"/>
  <c r="AF17"/>
  <c r="CM7"/>
  <c r="BV17"/>
  <c r="FF13"/>
  <c r="U15"/>
  <c r="EK7"/>
  <c r="X8"/>
  <c r="DH8"/>
  <c r="DU8"/>
  <c r="FS5"/>
  <c r="EV4"/>
  <c r="EZ31"/>
  <c r="EM3"/>
  <c r="FQ21"/>
  <c r="AE24"/>
  <c r="BW5"/>
  <c r="DU7"/>
  <c r="CL30"/>
  <c r="CY29"/>
  <c r="EF18"/>
  <c r="BC6"/>
  <c r="E29"/>
  <c r="BT3"/>
  <c r="FS19"/>
  <c r="EY13"/>
  <c r="FI31"/>
  <c r="DL14"/>
  <c r="GB30"/>
  <c r="FM20"/>
  <c r="AD24"/>
  <c r="FT3"/>
  <c r="S7"/>
  <c r="DK8"/>
  <c r="EK18"/>
  <c r="T27"/>
  <c r="I23"/>
  <c r="P26"/>
  <c r="FF6"/>
  <c r="EC4"/>
  <c r="DS24"/>
  <c r="DF8"/>
  <c r="BS28"/>
  <c r="CI3"/>
  <c r="S28"/>
  <c r="X15"/>
  <c r="AN21"/>
  <c r="CM13"/>
  <c r="CL28"/>
  <c r="DN14"/>
  <c r="Q9"/>
  <c r="ED25"/>
  <c r="DY10"/>
  <c r="Q7"/>
  <c r="CW13"/>
  <c r="DS31"/>
  <c r="BZ26"/>
  <c r="EL4"/>
  <c r="DI10"/>
  <c r="E20"/>
  <c r="AE18"/>
  <c r="FI11"/>
  <c r="D15"/>
  <c r="FJ6"/>
  <c r="EJ29"/>
  <c r="EF29"/>
  <c r="DU5"/>
  <c r="CE14"/>
  <c r="G30"/>
  <c r="FI5"/>
  <c r="BI30"/>
  <c r="AR30"/>
  <c r="BP23"/>
  <c r="K21"/>
  <c r="CZ10"/>
  <c r="I7"/>
  <c r="FC25"/>
  <c r="BC3"/>
  <c r="DT24"/>
  <c r="BR8"/>
  <c r="CY16"/>
  <c r="EV9"/>
  <c r="CB27"/>
  <c r="BZ27"/>
  <c r="E4"/>
  <c r="EW18"/>
  <c r="GA23"/>
  <c r="DG20"/>
  <c r="CB4"/>
  <c r="CO7"/>
  <c r="L6"/>
  <c r="AA9"/>
  <c r="AO13"/>
  <c r="D12"/>
  <c r="S19"/>
  <c r="CP30"/>
  <c r="DR15"/>
  <c r="EJ24"/>
  <c r="EA28"/>
  <c r="AM15"/>
  <c r="BD10"/>
  <c r="EA27"/>
  <c r="BT15"/>
  <c r="CD16"/>
  <c r="FJ7"/>
  <c r="U19"/>
  <c r="BA32"/>
  <c r="AH26"/>
  <c r="FK21"/>
  <c r="AU10"/>
  <c r="DA16"/>
  <c r="AP32"/>
  <c r="EM12"/>
  <c r="Q14"/>
  <c r="BX3"/>
  <c r="BL14"/>
  <c r="D21"/>
  <c r="O25"/>
  <c r="BZ19"/>
  <c r="FD24"/>
  <c r="BE9"/>
  <c r="DW4"/>
  <c r="FO11"/>
  <c r="CU24"/>
  <c r="G6"/>
  <c r="FJ19"/>
  <c r="CI10"/>
  <c r="FF17"/>
  <c r="DC16"/>
  <c r="D25"/>
  <c r="DI12"/>
  <c r="CO5"/>
  <c r="DG14"/>
  <c r="AX10"/>
  <c r="ED5"/>
  <c r="EC15"/>
  <c r="ES12"/>
  <c r="DE18"/>
  <c r="D4"/>
  <c r="BG7"/>
  <c r="CY18"/>
  <c r="AA22"/>
  <c r="DS10"/>
  <c r="BH9"/>
  <c r="BP7"/>
  <c r="DB8"/>
  <c r="EM9"/>
  <c r="DS14"/>
  <c r="ER8"/>
  <c r="BJ29"/>
  <c r="BC8"/>
  <c r="FK19"/>
  <c r="C6"/>
  <c r="EO25"/>
  <c r="FO16"/>
  <c r="BO16"/>
  <c r="S8"/>
  <c r="FE22"/>
  <c r="Z6"/>
  <c r="BY19"/>
  <c r="I30"/>
  <c r="EL13"/>
  <c r="EI4"/>
  <c r="BJ21"/>
  <c r="G21"/>
  <c r="ED19"/>
  <c r="BX20"/>
  <c r="DR7"/>
  <c r="DK26"/>
  <c r="EW8"/>
  <c r="AT5"/>
  <c r="BL24"/>
  <c r="EG12"/>
  <c r="EF6"/>
  <c r="AR16"/>
  <c r="FE4"/>
  <c r="FS14"/>
  <c r="EY12"/>
  <c r="FS6"/>
  <c r="BL23"/>
  <c r="BY20"/>
  <c r="DF9"/>
  <c r="CU10"/>
  <c r="CL15"/>
  <c r="BW24"/>
  <c r="BI17"/>
  <c r="ER10"/>
  <c r="FT15"/>
  <c r="K16"/>
  <c r="EJ27"/>
  <c r="AF26"/>
  <c r="AA4"/>
  <c r="GA25"/>
  <c r="DA19"/>
  <c r="BU31"/>
  <c r="CT5"/>
  <c r="CI24"/>
  <c r="DU18"/>
  <c r="CF19"/>
  <c r="DI16"/>
  <c r="AR3"/>
  <c r="DL24"/>
  <c r="FD3"/>
  <c r="AW6"/>
  <c r="DB7"/>
  <c r="AC31"/>
  <c r="AZ9"/>
  <c r="X20"/>
  <c r="DC21"/>
  <c r="EQ31"/>
  <c r="C23"/>
  <c r="FF23"/>
  <c r="DU4"/>
  <c r="CA7"/>
  <c r="F42" i="30"/>
  <c r="BG13" i="41"/>
  <c r="CE13"/>
  <c r="D14"/>
  <c r="BC19"/>
  <c r="DM23"/>
  <c r="AC10"/>
  <c r="CW3"/>
  <c r="AJ27"/>
  <c r="EL21"/>
  <c r="EK8"/>
  <c r="BL4"/>
  <c r="V29"/>
  <c r="D24"/>
  <c r="CV7"/>
  <c r="DW29"/>
  <c r="CJ27"/>
  <c r="BG17"/>
  <c r="BX30"/>
  <c r="BP13"/>
  <c r="DS26"/>
  <c r="BS22"/>
  <c r="DE9"/>
  <c r="DS6"/>
  <c r="EX18"/>
  <c r="F14"/>
  <c r="BF31"/>
  <c r="FQ5"/>
  <c r="CL11"/>
  <c r="CQ20"/>
  <c r="BI5"/>
  <c r="EV26"/>
  <c r="FP14"/>
  <c r="BO15"/>
  <c r="BZ17"/>
  <c r="DH18"/>
  <c r="FP17"/>
  <c r="AU20"/>
  <c r="DW10"/>
  <c r="BA15"/>
  <c r="BD6"/>
  <c r="CI19"/>
  <c r="EM21"/>
  <c r="AN16"/>
  <c r="AW18"/>
  <c r="BS11"/>
  <c r="EV14"/>
  <c r="CH27"/>
  <c r="BK23"/>
  <c r="DB25"/>
  <c r="FR24"/>
  <c r="CT14"/>
  <c r="CF6"/>
  <c r="EG24"/>
  <c r="AH17"/>
  <c r="BT4"/>
  <c r="DM20"/>
  <c r="Z3"/>
  <c r="DM15"/>
  <c r="FD32"/>
  <c r="N10"/>
  <c r="DK7"/>
  <c r="CY5"/>
  <c r="EY20"/>
  <c r="AP12"/>
  <c r="CV28"/>
  <c r="CD13"/>
  <c r="GB29"/>
  <c r="H16"/>
  <c r="FS24"/>
  <c r="FO28"/>
  <c r="BJ30"/>
  <c r="V24"/>
  <c r="E13"/>
  <c r="BM7"/>
  <c r="FI29"/>
  <c r="F3"/>
  <c r="CZ11"/>
  <c r="CA28"/>
  <c r="EI10"/>
  <c r="DM31"/>
  <c r="FQ23"/>
  <c r="EP14"/>
  <c r="H13"/>
  <c r="CF3"/>
  <c r="FR27"/>
  <c r="DT12"/>
  <c r="BN25"/>
  <c r="DH5"/>
  <c r="C7"/>
  <c r="AY11"/>
  <c r="E23"/>
  <c r="DR12"/>
  <c r="CZ31"/>
  <c r="CT21"/>
  <c r="AZ13"/>
  <c r="AT13"/>
  <c r="AX23"/>
  <c r="AF13"/>
  <c r="K18"/>
  <c r="ES3"/>
  <c r="CZ21"/>
  <c r="DB16"/>
  <c r="CC25"/>
  <c r="BF9"/>
  <c r="EU31"/>
  <c r="FJ20"/>
  <c r="EX3"/>
  <c r="V30"/>
  <c r="T24"/>
  <c r="B15"/>
  <c r="BA20"/>
  <c r="BJ13"/>
  <c r="AP28"/>
  <c r="BS16"/>
  <c r="AY25"/>
  <c r="EZ17"/>
  <c r="EE4"/>
  <c r="AI7"/>
  <c r="FI27"/>
  <c r="AW12"/>
  <c r="O14"/>
  <c r="BI12"/>
  <c r="Z13"/>
  <c r="DO18"/>
  <c r="EE22"/>
  <c r="T21"/>
  <c r="BK14"/>
  <c r="FE27"/>
  <c r="AJ3"/>
  <c r="CG23"/>
  <c r="C22"/>
  <c r="FB15"/>
  <c r="FG28"/>
  <c r="CL5"/>
  <c r="AR4"/>
  <c r="DN32"/>
  <c r="BZ3"/>
  <c r="FP32"/>
  <c r="FD11"/>
  <c r="FT13"/>
  <c r="FR4"/>
  <c r="CD12"/>
  <c r="Z14"/>
  <c r="CD21"/>
  <c r="DB14"/>
  <c r="EQ27"/>
  <c r="BC32"/>
  <c r="DM10"/>
  <c r="DI22"/>
  <c r="BC26"/>
  <c r="CV17"/>
  <c r="BR6"/>
  <c r="B32"/>
  <c r="Z29"/>
  <c r="O18"/>
  <c r="AK30"/>
  <c r="CZ18"/>
  <c r="GD8"/>
  <c r="V20"/>
  <c r="BN30"/>
  <c r="CG8"/>
  <c r="B18"/>
  <c r="BL28"/>
  <c r="D29"/>
  <c r="U10"/>
  <c r="DQ25"/>
  <c r="AD14"/>
  <c r="E6"/>
  <c r="DZ27"/>
  <c r="FQ10"/>
  <c r="DW3"/>
  <c r="DC8"/>
  <c r="CD11"/>
  <c r="FI10"/>
  <c r="K13"/>
  <c r="CU17"/>
  <c r="FA17"/>
  <c r="BM4"/>
  <c r="DR5"/>
  <c r="GD23"/>
  <c r="X14"/>
  <c r="FM22"/>
  <c r="EP4"/>
  <c r="AR8"/>
  <c r="AO3"/>
  <c r="DM25"/>
  <c r="CM26"/>
  <c r="CL22"/>
  <c r="EO26"/>
  <c r="DX4"/>
  <c r="T11"/>
  <c r="U14"/>
  <c r="CQ4"/>
  <c r="L21"/>
  <c r="Z5"/>
  <c r="AK31"/>
  <c r="FB9"/>
  <c r="BW11"/>
  <c r="CP29"/>
  <c r="Y5"/>
  <c r="EP17"/>
  <c r="CF8"/>
  <c r="DC9"/>
  <c r="CW10"/>
  <c r="C30"/>
  <c r="CW22"/>
  <c r="AI9"/>
  <c r="AS3"/>
  <c r="I6"/>
  <c r="Z18"/>
  <c r="BP20"/>
  <c r="BC4"/>
  <c r="FH3"/>
  <c r="FR23"/>
  <c r="EL26"/>
  <c r="Z4"/>
  <c r="K41" i="30"/>
  <c r="AF9" i="41"/>
  <c r="CH14"/>
  <c r="EI22"/>
  <c r="FS11"/>
  <c r="BP11"/>
  <c r="FL15"/>
  <c r="EJ11"/>
  <c r="N29"/>
  <c r="FR22"/>
  <c r="J29"/>
  <c r="ER15"/>
  <c r="FG17"/>
  <c r="FT32"/>
  <c r="DM11"/>
  <c r="Y31"/>
  <c r="ER5"/>
  <c r="S13"/>
  <c r="EW13"/>
  <c r="BY13"/>
  <c r="GB19"/>
  <c r="DY17"/>
  <c r="AJ8"/>
  <c r="BQ4"/>
  <c r="BS6"/>
  <c r="AC6"/>
  <c r="EC6"/>
  <c r="FU6"/>
  <c r="CW6"/>
  <c r="CE15"/>
  <c r="AZ31"/>
  <c r="GA10"/>
  <c r="V8"/>
  <c r="CI15"/>
  <c r="D26"/>
  <c r="B9"/>
  <c r="CG5"/>
  <c r="CY15"/>
  <c r="AE17"/>
  <c r="CZ19"/>
  <c r="FH8"/>
  <c r="EX6"/>
  <c r="DR20"/>
  <c r="GB7"/>
  <c r="T19"/>
  <c r="BQ15"/>
  <c r="AZ6"/>
  <c r="EQ4"/>
  <c r="P32"/>
  <c r="FR15"/>
  <c r="ED21"/>
  <c r="CP20"/>
  <c r="FE18"/>
  <c r="FC16"/>
  <c r="DH17"/>
  <c r="I11"/>
  <c r="DO29"/>
  <c r="EV10"/>
  <c r="FL11"/>
  <c r="CF15"/>
  <c r="ES4"/>
  <c r="DL21"/>
  <c r="FE3"/>
  <c r="FP16"/>
  <c r="ES26"/>
  <c r="ED16"/>
  <c r="FH4"/>
  <c r="DS29"/>
  <c r="U12"/>
  <c r="DL22"/>
  <c r="U21"/>
  <c r="P11"/>
  <c r="AM16"/>
  <c r="DW13"/>
  <c r="EE12"/>
  <c r="B7"/>
  <c r="V25"/>
  <c r="DA11"/>
  <c r="BK21"/>
  <c r="AP18"/>
  <c r="FE23"/>
  <c r="GA27"/>
  <c r="Q31"/>
  <c r="T7"/>
  <c r="CY9"/>
  <c r="FK14"/>
  <c r="FN17"/>
  <c r="AY18"/>
  <c r="EG19"/>
  <c r="DT19"/>
  <c r="EC26"/>
  <c r="DE3"/>
  <c r="DZ32"/>
  <c r="FN31"/>
  <c r="GD12"/>
  <c r="EJ17"/>
  <c r="AY12"/>
  <c r="X23"/>
  <c r="S12"/>
  <c r="AK11"/>
  <c r="EP3"/>
  <c r="U31"/>
  <c r="CM30"/>
  <c r="E14"/>
  <c r="CP28"/>
  <c r="FO24"/>
  <c r="DB26"/>
  <c r="CT31"/>
  <c r="AK7"/>
  <c r="CU21"/>
  <c r="J4"/>
  <c r="AS16"/>
  <c r="BA26"/>
  <c r="FB32"/>
  <c r="FM25"/>
  <c r="BA11"/>
  <c r="FA18"/>
  <c r="BJ31"/>
  <c r="AY17"/>
  <c r="DU29"/>
  <c r="BE20"/>
  <c r="CC4"/>
  <c r="FS3"/>
  <c r="DQ20"/>
  <c r="CE8"/>
  <c r="CM12"/>
  <c r="BA3"/>
  <c r="DR8"/>
  <c r="CM6"/>
  <c r="FN22"/>
  <c r="EW24"/>
  <c r="BZ8"/>
  <c r="AN18"/>
  <c r="EV30"/>
  <c r="EP12"/>
  <c r="EX21"/>
  <c r="FT28"/>
  <c r="BY30"/>
  <c r="N24"/>
  <c r="BX7"/>
  <c r="BJ22"/>
  <c r="CP27"/>
  <c r="BM30"/>
  <c r="FJ9"/>
  <c r="DK27"/>
  <c r="K19"/>
  <c r="EY4"/>
  <c r="AV13"/>
  <c r="FS29"/>
  <c r="BU9"/>
  <c r="X24"/>
  <c r="BP14"/>
  <c r="DC7"/>
  <c r="AU30"/>
  <c r="BV6"/>
  <c r="BT7"/>
  <c r="BD22"/>
  <c r="CB5"/>
  <c r="FL7"/>
  <c r="BA21"/>
  <c r="S18"/>
  <c r="FJ13"/>
  <c r="CK5"/>
  <c r="BY24"/>
  <c r="AA31"/>
  <c r="K4"/>
  <c r="CG12"/>
  <c r="DN12"/>
  <c r="CZ25"/>
  <c r="FU12"/>
  <c r="CV22"/>
  <c r="CG29"/>
  <c r="DE24"/>
  <c r="CK22"/>
  <c r="CN21"/>
  <c r="BO5"/>
  <c r="BW27"/>
  <c r="EC17"/>
  <c r="FQ13"/>
  <c r="BL18"/>
  <c r="FA23"/>
  <c r="CO28"/>
  <c r="BH16"/>
  <c r="N17"/>
  <c r="DG11"/>
  <c r="DN16"/>
  <c r="AO11"/>
  <c r="BN29"/>
  <c r="AW27"/>
  <c r="DL17"/>
  <c r="G29"/>
  <c r="FS13"/>
  <c r="FQ26"/>
  <c r="GD27"/>
  <c r="CM24"/>
  <c r="FS25"/>
  <c r="BU12"/>
  <c r="DL5"/>
  <c r="DK21"/>
  <c r="AO29"/>
  <c r="AZ11"/>
  <c r="EV13"/>
  <c r="L28"/>
  <c r="I24"/>
  <c r="F29"/>
  <c r="BZ18"/>
  <c r="CC27"/>
  <c r="BT5"/>
  <c r="FR29"/>
  <c r="CH16"/>
  <c r="AE3"/>
  <c r="EZ26"/>
  <c r="CT28"/>
  <c r="DM13"/>
  <c r="EY21"/>
  <c r="FG22"/>
  <c r="EL20"/>
  <c r="CC28"/>
  <c r="FE16"/>
  <c r="CB22"/>
  <c r="BA25"/>
  <c r="DF4"/>
  <c r="DR13"/>
  <c r="J24"/>
  <c r="EE17"/>
  <c r="CB16"/>
  <c r="AI14"/>
  <c r="DA17"/>
  <c r="FL21"/>
  <c r="GD32"/>
  <c r="BE10"/>
  <c r="CG7"/>
  <c r="FD21"/>
  <c r="BC13"/>
  <c r="BX22"/>
  <c r="BI20"/>
  <c r="DZ15"/>
  <c r="DG4"/>
  <c r="FC4"/>
  <c r="FJ17"/>
  <c r="FC7"/>
  <c r="BP31"/>
  <c r="ES19"/>
  <c r="DT8"/>
  <c r="AO22"/>
  <c r="DS23"/>
  <c r="EY6"/>
  <c r="AK9"/>
  <c r="AJ11"/>
  <c r="EW31"/>
  <c r="T20"/>
  <c r="AV3"/>
  <c r="EX22"/>
  <c r="AZ30"/>
  <c r="EZ15"/>
  <c r="DQ11"/>
  <c r="CA26"/>
  <c r="BE12"/>
  <c r="DQ4"/>
  <c r="EP6"/>
  <c r="AY16"/>
  <c r="EI27"/>
  <c r="BI16"/>
  <c r="I25"/>
  <c r="BM31"/>
  <c r="BG26"/>
  <c r="CB18"/>
  <c r="CT29"/>
  <c r="EE7"/>
  <c r="BZ9"/>
  <c r="CN27"/>
  <c r="EP9"/>
  <c r="AM22"/>
  <c r="EJ10"/>
  <c r="AA25"/>
  <c r="DQ17"/>
  <c r="L11"/>
  <c r="DI19"/>
  <c r="DC12"/>
  <c r="AC23"/>
  <c r="J5"/>
  <c r="FO25"/>
  <c r="FO29"/>
  <c r="FH7"/>
  <c r="BJ6"/>
  <c r="EL5"/>
  <c r="BD9"/>
  <c r="BU16"/>
  <c r="EW9"/>
  <c r="GA12"/>
  <c r="FO21"/>
  <c r="BX5"/>
  <c r="T10"/>
  <c r="EY27"/>
  <c r="GB31"/>
  <c r="CT19"/>
  <c r="AU12"/>
  <c r="DN28"/>
  <c r="BB17"/>
  <c r="CI9"/>
  <c r="CB14"/>
  <c r="BH6"/>
  <c r="CP23"/>
  <c r="EJ26"/>
  <c r="EK3"/>
  <c r="BO17"/>
  <c r="DC19"/>
  <c r="DK18"/>
  <c r="DM4"/>
  <c r="AR24"/>
  <c r="CE19"/>
  <c r="CF23"/>
  <c r="AC21"/>
  <c r="DY27"/>
  <c r="AV14"/>
  <c r="DZ7"/>
  <c r="BR32"/>
  <c r="BG14"/>
  <c r="AM30"/>
  <c r="DI26"/>
  <c r="AD32"/>
  <c r="EP27"/>
  <c r="BE3"/>
  <c r="GA14"/>
  <c r="FH23"/>
  <c r="B22"/>
  <c r="CT15"/>
  <c r="DE15"/>
  <c r="FF28"/>
  <c r="AU6"/>
  <c r="G7"/>
  <c r="V18"/>
  <c r="AA13"/>
  <c r="DC27"/>
  <c r="N9"/>
  <c r="AT7"/>
  <c r="AM8"/>
  <c r="E5"/>
  <c r="DO9"/>
  <c r="DQ14"/>
  <c r="CG25"/>
  <c r="DM14"/>
  <c r="P28"/>
  <c r="FU25"/>
  <c r="DG17"/>
  <c r="EU7"/>
  <c r="EL23"/>
  <c r="DO24"/>
  <c r="EW16"/>
  <c r="DG18"/>
  <c r="BW31"/>
  <c r="GA3"/>
  <c r="AJ22"/>
  <c r="EK9"/>
  <c r="CT10"/>
  <c r="EA25"/>
  <c r="CC10"/>
  <c r="FS4"/>
  <c r="CL7"/>
  <c r="U23"/>
  <c r="P18"/>
  <c r="BE27"/>
  <c r="CZ26"/>
  <c r="K6"/>
  <c r="CC7"/>
  <c r="DX11"/>
  <c r="G41" i="30"/>
  <c r="BR24" i="41"/>
  <c r="AO6"/>
  <c r="BU18"/>
  <c r="DN4"/>
  <c r="AP17"/>
  <c r="FT22"/>
  <c r="DU27"/>
  <c r="CY19"/>
  <c r="DF25"/>
  <c r="CG6"/>
  <c r="EW26"/>
  <c r="CQ10"/>
  <c r="FD31"/>
  <c r="AI21"/>
  <c r="CI18"/>
  <c r="BU26"/>
  <c r="BE23"/>
  <c r="DG16"/>
  <c r="ES24"/>
  <c r="J32"/>
  <c r="C13"/>
  <c r="EI21"/>
  <c r="FT31"/>
  <c r="BB32"/>
  <c r="DF29"/>
  <c r="FQ14"/>
  <c r="DS20"/>
  <c r="AI3"/>
  <c r="BY11"/>
  <c r="BO32"/>
  <c r="B8"/>
  <c r="H7"/>
  <c r="FI6"/>
  <c r="CZ22"/>
  <c r="DT6"/>
  <c r="CU15"/>
  <c r="CK25"/>
  <c r="AH22"/>
  <c r="EA14"/>
  <c r="AP10"/>
  <c r="AU16"/>
  <c r="BX10"/>
  <c r="E41" i="30"/>
  <c r="BP18" i="41"/>
  <c r="EA3"/>
  <c r="FD17"/>
  <c r="DI3"/>
  <c r="BV10"/>
  <c r="DX5"/>
  <c r="BA17"/>
  <c r="CY17"/>
  <c r="CB9"/>
  <c r="FN4"/>
  <c r="ER19"/>
  <c r="CG21"/>
  <c r="FR26"/>
  <c r="CC15"/>
  <c r="AI22"/>
  <c r="AS24"/>
  <c r="FL19"/>
  <c r="CF20"/>
  <c r="DH12"/>
  <c r="BN6"/>
  <c r="L41" i="30"/>
  <c r="BM3" i="41"/>
  <c r="FH12"/>
  <c r="GB3"/>
  <c r="G4"/>
  <c r="CT12"/>
  <c r="DZ17"/>
  <c r="FM8"/>
  <c r="AE13"/>
  <c r="AF7"/>
  <c r="EA17"/>
  <c r="GD30"/>
  <c r="FO23"/>
  <c r="F20"/>
  <c r="F27"/>
  <c r="EG14"/>
  <c r="CO16"/>
  <c r="P15"/>
  <c r="AP7"/>
  <c r="V13"/>
  <c r="FA8"/>
  <c r="O22"/>
  <c r="CV6"/>
  <c r="EC10"/>
  <c r="CK30"/>
  <c r="GA32"/>
  <c r="BZ13"/>
  <c r="DX6"/>
  <c r="N13"/>
  <c r="AD11"/>
  <c r="AE4"/>
  <c r="CL26"/>
  <c r="EE18"/>
  <c r="FF9"/>
  <c r="CW5"/>
  <c r="CO24"/>
  <c r="DG5"/>
  <c r="AD16"/>
  <c r="BC9"/>
  <c r="CM4"/>
  <c r="AI19"/>
  <c r="Z20"/>
  <c r="DO31"/>
  <c r="CV21"/>
  <c r="DN6"/>
  <c r="EA12"/>
  <c r="J10"/>
  <c r="D5"/>
  <c r="AC16"/>
  <c r="CZ29"/>
  <c r="EO16"/>
  <c r="FL8"/>
  <c r="L17"/>
  <c r="FC12"/>
  <c r="EX16"/>
  <c r="E28"/>
  <c r="DO16"/>
  <c r="ER18"/>
  <c r="BG19"/>
  <c r="DH14"/>
  <c r="AS21"/>
  <c r="EU12"/>
  <c r="CJ15"/>
  <c r="BC29"/>
  <c r="N6"/>
  <c r="BK4"/>
  <c r="EM20"/>
  <c r="EI17"/>
  <c r="CH13"/>
  <c r="CF28"/>
  <c r="EM10"/>
  <c r="AH5"/>
  <c r="Y32"/>
  <c r="AI16"/>
  <c r="FE10"/>
  <c r="FS10"/>
  <c r="BA13"/>
  <c r="Q4"/>
  <c r="CG17"/>
  <c r="D13"/>
  <c r="BD17"/>
  <c r="FQ29"/>
  <c r="EE9"/>
  <c r="BS14"/>
  <c r="FJ16"/>
  <c r="AR7"/>
  <c r="CN25"/>
  <c r="EC25"/>
  <c r="DH4"/>
  <c r="BZ6"/>
  <c r="J11"/>
  <c r="BY5"/>
  <c r="EA20"/>
  <c r="P17"/>
  <c r="D32"/>
  <c r="DZ23"/>
  <c r="AA7"/>
  <c r="FD27"/>
  <c r="CS4"/>
  <c r="EA23"/>
  <c r="CW9"/>
  <c r="BJ27"/>
  <c r="AS14"/>
  <c r="CA10"/>
  <c r="FK25"/>
  <c r="F18"/>
  <c r="AA11"/>
  <c r="AP30"/>
  <c r="BT19"/>
  <c r="DE29"/>
  <c r="CD10"/>
  <c r="EW25"/>
  <c r="EC13"/>
  <c r="N21"/>
  <c r="BO3"/>
  <c r="O3"/>
  <c r="AF18"/>
  <c r="CS12"/>
  <c r="DG26"/>
  <c r="AF10"/>
  <c r="DB15"/>
  <c r="EC5"/>
  <c r="EY31"/>
  <c r="CM9"/>
  <c r="CO32"/>
  <c r="AX20"/>
  <c r="Z21"/>
  <c r="EP5"/>
  <c r="CJ24"/>
  <c r="BE21"/>
  <c r="FE15"/>
  <c r="L5"/>
  <c r="O8"/>
  <c r="V7"/>
  <c r="CP8"/>
  <c r="AZ8"/>
  <c r="BV31"/>
  <c r="AN10"/>
  <c r="CV20"/>
  <c r="CW12"/>
  <c r="DL7"/>
  <c r="GA4"/>
  <c r="DW14"/>
  <c r="DG19"/>
  <c r="DQ5"/>
  <c r="EL10"/>
  <c r="DU32"/>
  <c r="BL13"/>
  <c r="EQ11"/>
  <c r="AP24"/>
  <c r="EA10"/>
  <c r="BF7"/>
  <c r="AH21"/>
  <c r="FU9"/>
  <c r="AC17"/>
  <c r="U8"/>
  <c r="D17"/>
  <c r="B29"/>
  <c r="DN11"/>
  <c r="FM5"/>
  <c r="ER31"/>
  <c r="FF4"/>
  <c r="BX9"/>
  <c r="CN22"/>
  <c r="DT20"/>
  <c r="E31"/>
  <c r="C16"/>
  <c r="EX14"/>
  <c r="CQ3"/>
  <c r="GA21"/>
  <c r="BQ23"/>
  <c r="BT32"/>
  <c r="GA9"/>
  <c r="BL5"/>
  <c r="CK17"/>
  <c r="BM14"/>
  <c r="EY11"/>
  <c r="EZ12"/>
  <c r="BD7"/>
  <c r="EW5"/>
  <c r="CH24"/>
  <c r="EV16"/>
  <c r="CW26"/>
  <c r="J6"/>
  <c r="EE27"/>
  <c r="CF4"/>
  <c r="CM11"/>
  <c r="DS17"/>
  <c r="DK22"/>
  <c r="AS32"/>
  <c r="EV11"/>
  <c r="FC11"/>
  <c r="FC26"/>
  <c r="GD11"/>
  <c r="F30"/>
  <c r="ED22"/>
  <c r="FH30"/>
  <c r="C21"/>
  <c r="CW17"/>
  <c r="AW4"/>
  <c r="EI29"/>
  <c r="H32"/>
  <c r="EK30"/>
  <c r="FP19"/>
  <c r="AA10"/>
  <c r="BF17"/>
  <c r="BE5"/>
  <c r="AF27"/>
  <c r="CB3"/>
  <c r="CT18"/>
  <c r="EJ15"/>
  <c r="DH15"/>
  <c r="ER28"/>
  <c r="FL9"/>
  <c r="BS10"/>
  <c r="AY19"/>
  <c r="O26"/>
  <c r="AN26"/>
  <c r="FR16"/>
  <c r="DM3"/>
  <c r="AT18"/>
  <c r="AK17"/>
  <c r="FN3"/>
  <c r="V22"/>
  <c r="AY13"/>
  <c r="DG10"/>
  <c r="EP31"/>
  <c r="BZ16"/>
  <c r="AX31"/>
  <c r="FU3"/>
  <c r="DR24"/>
  <c r="BH32"/>
  <c r="FG32"/>
  <c r="C25"/>
  <c r="CI25"/>
  <c r="BP6"/>
  <c r="CO22"/>
  <c r="DA10"/>
  <c r="ER29"/>
  <c r="L20"/>
  <c r="J18"/>
  <c r="DK17"/>
  <c r="CE28"/>
  <c r="T23"/>
  <c r="DC31"/>
  <c r="AO9"/>
  <c r="AI20"/>
  <c r="FF20"/>
  <c r="BE32"/>
  <c r="CJ26"/>
  <c r="CT24"/>
  <c r="CA19"/>
  <c r="AT6"/>
  <c r="DY8"/>
  <c r="EF13"/>
  <c r="DA20"/>
  <c r="GA20"/>
  <c r="AX22"/>
  <c r="CJ12"/>
  <c r="EJ5"/>
  <c r="EW28"/>
  <c r="EC14"/>
  <c r="FO26"/>
  <c r="BI32"/>
  <c r="FP7"/>
  <c r="CQ8"/>
  <c r="FO32"/>
  <c r="FN18"/>
  <c r="ER12"/>
  <c r="DW22"/>
  <c r="FI17"/>
  <c r="FF19"/>
  <c r="DC29"/>
  <c r="DH27"/>
  <c r="EM7"/>
  <c r="EO28"/>
  <c r="DR29"/>
  <c r="DE4"/>
  <c r="AW28"/>
  <c r="CQ17"/>
  <c r="EL25"/>
  <c r="BB11"/>
  <c r="CJ29"/>
  <c r="CC32"/>
  <c r="DX27"/>
  <c r="FJ26"/>
  <c r="DF19"/>
  <c r="AP16"/>
  <c r="BK7"/>
  <c r="CW16"/>
  <c r="FL32"/>
  <c r="EG13"/>
  <c r="EU15"/>
  <c r="BV30"/>
  <c r="BO14"/>
  <c r="Y24"/>
  <c r="J9"/>
  <c r="BQ13"/>
  <c r="Y18"/>
  <c r="BU14"/>
  <c r="FR13"/>
  <c r="BO21"/>
  <c r="H10"/>
  <c r="FN14"/>
  <c r="CJ17"/>
  <c r="AY3"/>
  <c r="BG30"/>
  <c r="FG3"/>
  <c r="DI13"/>
  <c r="Q24"/>
  <c r="CO19"/>
  <c r="GB11"/>
  <c r="CO25"/>
  <c r="DM30"/>
  <c r="EY24"/>
  <c r="FG20"/>
  <c r="DG22"/>
  <c r="BJ26"/>
  <c r="Y13"/>
  <c r="EG16"/>
  <c r="B6"/>
  <c r="FC27"/>
  <c r="CD24"/>
  <c r="DL3"/>
  <c r="DT10"/>
  <c r="EG9"/>
  <c r="CU3"/>
  <c r="BQ14"/>
  <c r="K42" i="30"/>
  <c r="FA29" i="41"/>
  <c r="EO23"/>
  <c r="DW21"/>
  <c r="FL16"/>
  <c r="DM8"/>
  <c r="F41" i="30"/>
  <c r="BY9" i="41"/>
  <c r="T4"/>
  <c r="BO20"/>
  <c r="DX18"/>
  <c r="FP12"/>
  <c r="V4"/>
  <c r="DY19"/>
  <c r="B4"/>
  <c r="ED27"/>
  <c r="V6"/>
  <c r="BN10"/>
  <c r="AV19"/>
  <c r="DE5"/>
  <c r="BE17"/>
  <c r="AI10"/>
  <c r="DY18"/>
  <c r="DX20"/>
  <c r="BA5"/>
  <c r="BC7"/>
  <c r="CD8"/>
  <c r="ER22"/>
  <c r="G22"/>
  <c r="BN19"/>
  <c r="AM11"/>
  <c r="EJ6"/>
  <c r="BD24"/>
  <c r="FH25"/>
  <c r="AX19"/>
  <c r="BQ19"/>
  <c r="AZ27"/>
  <c r="N3"/>
  <c r="ER16"/>
  <c r="DB3"/>
  <c r="AR28"/>
  <c r="BM28"/>
  <c r="BQ29"/>
  <c r="EK6"/>
  <c r="EJ3"/>
  <c r="L22"/>
  <c r="FK4"/>
  <c r="BM23"/>
  <c r="BI14"/>
  <c r="FG24"/>
  <c r="EW6"/>
  <c r="DA21"/>
  <c r="DI8"/>
  <c r="BG11"/>
  <c r="EU18"/>
  <c r="CQ12"/>
  <c r="BL3"/>
  <c r="DQ15"/>
  <c r="EE15"/>
  <c r="CN12"/>
  <c r="EO20"/>
  <c r="EX29"/>
  <c r="DB27"/>
  <c r="DY24"/>
  <c r="FP18"/>
  <c r="H6"/>
  <c r="AP26"/>
  <c r="J28"/>
  <c r="BS20"/>
  <c r="CY28"/>
  <c r="CC17"/>
  <c r="DO26"/>
  <c r="AI26"/>
  <c r="DN26"/>
  <c r="T3"/>
  <c r="EV22"/>
  <c r="I9"/>
  <c r="DN27"/>
  <c r="AV6"/>
  <c r="EM31"/>
  <c r="BU15"/>
  <c r="P7"/>
  <c r="DU19"/>
  <c r="AR23"/>
  <c r="CJ7"/>
  <c r="CV19"/>
  <c r="K15"/>
  <c r="BY22"/>
  <c r="BR23"/>
  <c r="GA16"/>
  <c r="EX12"/>
  <c r="EF5"/>
  <c r="AX29"/>
  <c r="FR8"/>
  <c r="AO18"/>
  <c r="DR14"/>
  <c r="Z23"/>
  <c r="EP7"/>
  <c r="BW19"/>
  <c r="CL8"/>
  <c r="BP9"/>
  <c r="FI23"/>
  <c r="DY23"/>
  <c r="FA10"/>
  <c r="FB21"/>
  <c r="DL26"/>
  <c r="FD18"/>
  <c r="CS7"/>
  <c r="G31"/>
  <c r="AF22"/>
  <c r="AW19"/>
  <c r="CF26"/>
  <c r="AU11"/>
  <c r="BU10"/>
  <c r="AF5"/>
  <c r="FH22"/>
  <c r="S27"/>
  <c r="FQ19"/>
  <c r="BA29"/>
  <c r="C8"/>
  <c r="AS11"/>
  <c r="EG32"/>
  <c r="AH30"/>
  <c r="F15"/>
  <c r="AM3"/>
  <c r="BX4"/>
  <c r="BF32"/>
  <c r="EC16"/>
  <c r="CE4"/>
  <c r="DQ18"/>
  <c r="BI29"/>
  <c r="BA23"/>
  <c r="CU7"/>
  <c r="DO6"/>
  <c r="AX27"/>
  <c r="FK9"/>
  <c r="CL6"/>
  <c r="CF24"/>
  <c r="J27"/>
  <c r="CH23"/>
  <c r="J31"/>
  <c r="BR21"/>
  <c r="C17"/>
  <c r="CM14"/>
  <c r="AK5"/>
  <c r="CD20"/>
  <c r="Q21"/>
  <c r="FT30"/>
  <c r="K5"/>
  <c r="EK10"/>
  <c r="ES6"/>
  <c r="DR31"/>
  <c r="CY13"/>
  <c r="CN19"/>
  <c r="DL28"/>
  <c r="EL15"/>
  <c r="DK32"/>
  <c r="FR18"/>
  <c r="DH19"/>
  <c r="DM7"/>
  <c r="P12"/>
  <c r="CI17"/>
  <c r="FQ15"/>
  <c r="GA11"/>
  <c r="CK11"/>
  <c r="AK32"/>
  <c r="AW17"/>
  <c r="BN9"/>
  <c r="EM16"/>
  <c r="FN10"/>
  <c r="ER26"/>
  <c r="EU3"/>
  <c r="AN14"/>
  <c r="BS5"/>
  <c r="CS18"/>
  <c r="FG9"/>
  <c r="EL32"/>
  <c r="FS30"/>
  <c r="V15"/>
  <c r="FL29"/>
  <c r="V3"/>
  <c r="FK26"/>
  <c r="N14"/>
  <c r="BT31"/>
  <c r="DL11"/>
  <c r="E25"/>
  <c r="AU13"/>
  <c r="B11"/>
  <c r="DF32"/>
  <c r="BR11"/>
  <c r="EO12"/>
  <c r="BI23"/>
  <c r="EW30"/>
  <c r="AY28"/>
  <c r="BS23"/>
  <c r="O15"/>
  <c r="BT30"/>
  <c r="AA3"/>
  <c r="DE20"/>
  <c r="EO6"/>
  <c r="BI27"/>
  <c r="DF7"/>
  <c r="FE7"/>
  <c r="DX3"/>
  <c r="FM10"/>
  <c r="BE28"/>
  <c r="BP10"/>
  <c r="AJ16"/>
  <c r="AZ17"/>
  <c r="BN26"/>
  <c r="EQ10"/>
  <c r="EO29"/>
  <c r="AV9"/>
  <c r="AO12"/>
  <c r="FG5"/>
  <c r="AW14"/>
  <c r="DQ7"/>
  <c r="S22"/>
  <c r="K29"/>
  <c r="EC22"/>
  <c r="CI28"/>
  <c r="FC3"/>
  <c r="K31"/>
  <c r="AV11"/>
  <c r="CU23"/>
  <c r="CP12"/>
  <c r="BO7"/>
  <c r="DF18"/>
  <c r="CO27"/>
  <c r="T9"/>
  <c r="AY32"/>
  <c r="DN21"/>
  <c r="FG6"/>
  <c r="EU17"/>
  <c r="CL12"/>
  <c r="EP13"/>
  <c r="D16"/>
  <c r="EJ8"/>
  <c r="CJ21"/>
  <c r="DX9"/>
  <c r="CB13"/>
  <c r="CO11"/>
  <c r="BL12"/>
  <c r="CP9"/>
  <c r="BI10"/>
  <c r="EQ20"/>
  <c r="CC29"/>
  <c r="DY3"/>
  <c r="EW12"/>
  <c r="FK11"/>
  <c r="BJ32"/>
  <c r="FK16"/>
  <c r="DX13"/>
  <c r="AJ6"/>
  <c r="AE12"/>
  <c r="AJ32"/>
  <c r="EQ6"/>
  <c r="BR20"/>
  <c r="CE17"/>
  <c r="CN3"/>
  <c r="FF8"/>
  <c r="BB31"/>
  <c r="AO7"/>
  <c r="B10"/>
  <c r="AS19"/>
  <c r="DK14"/>
  <c r="FN8"/>
  <c r="AS31"/>
  <c r="EU19"/>
  <c r="DF17"/>
  <c r="O23"/>
  <c r="CZ27"/>
  <c r="EZ8"/>
  <c r="DW17"/>
  <c r="CQ27"/>
  <c r="BL25"/>
  <c r="BD16"/>
  <c r="AX12"/>
  <c r="BO27"/>
  <c r="CT4"/>
  <c r="FB4"/>
  <c r="Y26"/>
  <c r="AS18"/>
  <c r="BW3"/>
  <c r="DZ21"/>
  <c r="AM9"/>
  <c r="BZ22"/>
  <c r="AX25"/>
  <c r="AO17"/>
  <c r="AH25"/>
  <c r="CW7"/>
  <c r="BC12"/>
  <c r="ES20"/>
  <c r="EF4"/>
  <c r="CH11"/>
  <c r="Y27"/>
  <c r="AK21"/>
  <c r="CK14"/>
  <c r="EZ16"/>
  <c r="AD15"/>
  <c r="N8"/>
  <c r="BT27"/>
  <c r="AU18"/>
  <c r="BM11"/>
  <c r="BX18"/>
  <c r="Z17"/>
  <c r="BF11"/>
  <c r="DA14"/>
  <c r="ER6"/>
  <c r="AE19"/>
  <c r="EA5"/>
  <c r="CL3"/>
  <c r="CU13"/>
  <c r="BB21"/>
  <c r="CD18"/>
  <c r="BX19"/>
  <c r="FK6"/>
  <c r="DN25"/>
  <c r="BB19"/>
  <c r="FJ10"/>
  <c r="GD16"/>
  <c r="U22"/>
  <c r="AH32"/>
  <c r="AD31"/>
  <c r="I27"/>
  <c r="EE8"/>
  <c r="FD23"/>
  <c r="N15"/>
  <c r="BL31"/>
  <c r="FO12"/>
  <c r="DS32"/>
  <c r="DG25"/>
  <c r="GD4"/>
  <c r="CI26"/>
  <c r="FK8"/>
  <c r="FH14"/>
  <c r="DR23"/>
  <c r="BH31"/>
  <c r="Z16"/>
  <c r="AF16"/>
  <c r="BZ31"/>
  <c r="EA4"/>
  <c r="DU10"/>
  <c r="EL8"/>
  <c r="DM22"/>
  <c r="BD8"/>
  <c r="AC7"/>
  <c r="BM18"/>
  <c r="FH16"/>
  <c r="CZ15"/>
  <c r="ER3"/>
  <c r="EJ14"/>
  <c r="FA5"/>
  <c r="CJ10"/>
  <c r="CW21"/>
  <c r="EE5"/>
  <c r="E9"/>
  <c r="AW15"/>
  <c r="DU11"/>
  <c r="X16"/>
  <c r="CJ25"/>
  <c r="CC13"/>
  <c r="EZ13"/>
  <c r="ES9"/>
  <c r="FD6"/>
  <c r="DO7"/>
  <c r="DZ18"/>
  <c r="DC5"/>
  <c r="BP16"/>
  <c r="BX15"/>
  <c r="FH19"/>
  <c r="X5"/>
  <c r="EM23"/>
  <c r="AD19"/>
  <c r="EF31"/>
  <c r="DS19"/>
  <c r="EI15"/>
  <c r="EA7"/>
  <c r="AM13"/>
  <c r="BT8"/>
  <c r="BB13"/>
  <c r="BU21"/>
  <c r="FN26"/>
  <c r="BH26"/>
  <c r="BH5"/>
  <c r="AE16"/>
  <c r="AX24"/>
  <c r="BH8"/>
  <c r="EQ18"/>
  <c r="EU9"/>
  <c r="AA24"/>
  <c r="BA14"/>
  <c r="BR17"/>
  <c r="CJ8"/>
  <c r="AT24"/>
  <c r="DZ24"/>
  <c r="CZ32"/>
  <c r="BI9"/>
  <c r="N23"/>
  <c r="AH14"/>
  <c r="CV11"/>
  <c r="CI23"/>
  <c r="CU12"/>
  <c r="BS26"/>
  <c r="EM30"/>
  <c r="CN11"/>
  <c r="CF13"/>
  <c r="BZ4"/>
  <c r="CA16"/>
  <c r="G28"/>
  <c r="BW14"/>
  <c r="AS26"/>
  <c r="EJ23"/>
  <c r="BF23"/>
  <c r="CO26"/>
  <c r="FO22"/>
  <c r="BM5"/>
  <c r="AZ18"/>
  <c r="AH16"/>
  <c r="BQ24"/>
  <c r="H20"/>
  <c r="CA17"/>
  <c r="EM19"/>
  <c r="CG14"/>
  <c r="AY24"/>
  <c r="I41" i="30"/>
  <c r="S20" i="41"/>
  <c r="FL25"/>
  <c r="BE14"/>
  <c r="CU18"/>
  <c r="CC16"/>
  <c r="DH7"/>
  <c r="FT11"/>
  <c r="H30"/>
  <c r="BC10"/>
  <c r="DT15"/>
  <c r="BQ11"/>
  <c r="EU24"/>
  <c r="Y9"/>
  <c r="CC3"/>
  <c r="FA32"/>
  <c r="DB11"/>
  <c r="FA6"/>
  <c r="AO25"/>
  <c r="C4"/>
  <c r="ES5"/>
  <c r="BX25"/>
  <c r="EI7"/>
  <c r="DA6"/>
  <c r="AD4"/>
  <c r="BD15"/>
  <c r="CE23"/>
  <c r="AV28"/>
  <c r="X11"/>
  <c r="BX14"/>
  <c r="CG20"/>
  <c r="FN21"/>
  <c r="CS13"/>
  <c r="FR25"/>
  <c r="EO9"/>
  <c r="CF11"/>
  <c r="I15"/>
  <c r="T18"/>
  <c r="Q5"/>
  <c r="EE23"/>
  <c r="CD14"/>
  <c r="BD31"/>
  <c r="AT22"/>
  <c r="U4"/>
  <c r="AA18"/>
  <c r="CD9"/>
  <c r="DA25"/>
  <c r="FL10"/>
  <c r="EX32"/>
  <c r="CP11"/>
  <c r="AV17"/>
  <c r="AJ4"/>
  <c r="BF14"/>
  <c r="DG9"/>
  <c r="BU20"/>
  <c r="AS13"/>
  <c r="BB14"/>
  <c r="FF27"/>
  <c r="O6"/>
  <c r="CA3"/>
  <c r="AR11"/>
  <c r="AR6"/>
  <c r="CS20"/>
  <c r="CB20"/>
  <c r="AK23"/>
  <c r="BO28"/>
  <c r="AX17"/>
  <c r="BO13"/>
  <c r="FK13"/>
  <c r="BG10"/>
  <c r="FC21"/>
  <c r="DC17"/>
  <c r="ED6"/>
  <c r="B19"/>
  <c r="DC4"/>
  <c r="EZ32"/>
  <c r="L29"/>
  <c r="EU6"/>
  <c r="G17"/>
  <c r="ED8"/>
  <c r="BX12"/>
  <c r="EK5"/>
  <c r="AJ20"/>
  <c r="CF18"/>
  <c r="FE32"/>
  <c r="BC28"/>
  <c r="DK24"/>
  <c r="CN18"/>
  <c r="U3"/>
  <c r="DR21"/>
  <c r="BN16"/>
  <c r="FM15"/>
  <c r="DB13"/>
  <c r="AE31"/>
  <c r="FL31"/>
  <c r="H26"/>
  <c r="ED3"/>
  <c r="BG22"/>
  <c r="CS17"/>
  <c r="BL19"/>
  <c r="BP8"/>
  <c r="EV21"/>
  <c r="BS3"/>
  <c r="EQ8"/>
  <c r="GB4"/>
  <c r="FL20"/>
  <c r="AD3"/>
  <c r="FF11"/>
  <c r="DN18"/>
  <c r="CO31"/>
  <c r="FG29"/>
  <c r="FA26"/>
  <c r="CP17"/>
  <c r="DR16"/>
  <c r="I29"/>
  <c r="BK18"/>
  <c r="BW25"/>
  <c r="BS12"/>
  <c r="BG16"/>
  <c r="EJ31"/>
  <c r="E30"/>
  <c r="BB12"/>
  <c r="FS23"/>
  <c r="EX15"/>
  <c r="DI18"/>
  <c r="AI23"/>
  <c r="DZ16"/>
  <c r="BI8"/>
  <c r="EM6"/>
  <c r="CN4"/>
  <c r="EA16"/>
  <c r="O5"/>
  <c r="GD21"/>
  <c r="DK10"/>
  <c r="CH9"/>
  <c r="CS11"/>
  <c r="CP4"/>
  <c r="H12"/>
  <c r="AZ12"/>
  <c r="EZ22"/>
  <c r="AC24"/>
  <c r="DC3"/>
  <c r="H3"/>
  <c r="DF27"/>
  <c r="ES21"/>
  <c r="BG6"/>
  <c r="EY10"/>
  <c r="DM19"/>
  <c r="BS7"/>
  <c r="FR3"/>
  <c r="EW3"/>
  <c r="EO31"/>
  <c r="AW23"/>
  <c r="AV21"/>
  <c r="BA18"/>
  <c r="C5"/>
  <c r="B5"/>
  <c r="CD31"/>
  <c r="FI24"/>
  <c r="EJ9"/>
  <c r="AC22"/>
  <c r="P6"/>
  <c r="BY29"/>
  <c r="BC22"/>
  <c r="CA14"/>
  <c r="F22"/>
  <c r="DO3"/>
  <c r="AH13"/>
  <c r="EW4"/>
  <c r="AO8"/>
  <c r="BT25"/>
  <c r="AH11"/>
  <c r="BW17"/>
  <c r="DU31"/>
  <c r="EA30"/>
  <c r="EQ23"/>
  <c r="FB10"/>
  <c r="AE11"/>
  <c r="AF14"/>
  <c r="DW19"/>
  <c r="AC20"/>
  <c r="DC20"/>
  <c r="O21"/>
  <c r="GD13"/>
  <c r="N41" i="30"/>
  <c r="AT26" i="41"/>
  <c r="DN15"/>
  <c r="BQ8"/>
  <c r="Y6"/>
  <c r="I16"/>
  <c r="EC32"/>
  <c r="EX4"/>
  <c r="BJ19"/>
  <c r="DH32"/>
  <c r="AM19"/>
  <c r="FO9"/>
  <c r="DL19"/>
  <c r="EZ24"/>
  <c r="CD7"/>
  <c r="K3"/>
  <c r="FB12"/>
  <c r="FP25"/>
  <c r="AA23"/>
  <c r="J15"/>
  <c r="Z22"/>
  <c r="EY19"/>
  <c r="BY18"/>
  <c r="K8"/>
  <c r="DC23"/>
  <c r="N25"/>
  <c r="AD21"/>
  <c r="FC13"/>
  <c r="BB24"/>
  <c r="BC24"/>
  <c r="AI8"/>
  <c r="FG23"/>
  <c r="BO29"/>
  <c r="BO6"/>
  <c r="DF16"/>
  <c r="EG11"/>
  <c r="CD5"/>
  <c r="DU16"/>
  <c r="AK4"/>
  <c r="BY8"/>
  <c r="CV9"/>
  <c r="CI4"/>
  <c r="H42" i="30"/>
  <c r="FS12" i="41"/>
  <c r="BQ25"/>
  <c r="AF8"/>
  <c r="EX19"/>
  <c r="FN13"/>
  <c r="CE7"/>
  <c r="CA18"/>
  <c r="EQ16"/>
  <c r="BQ3"/>
  <c r="U30"/>
  <c r="BX28"/>
  <c r="FM6"/>
  <c r="DE17"/>
  <c r="AU19"/>
  <c r="K9"/>
  <c r="DF12"/>
  <c r="CO14"/>
  <c r="FR6"/>
  <c r="FI13"/>
  <c r="FR12"/>
  <c r="BK13"/>
  <c r="FM4"/>
  <c r="K12"/>
  <c r="AJ7"/>
  <c r="CO23"/>
  <c r="ES11"/>
  <c r="FA20"/>
  <c r="DE7"/>
  <c r="AV12"/>
  <c r="FG12"/>
  <c r="EF30"/>
  <c r="BC25"/>
  <c r="CA6"/>
  <c r="DR11"/>
  <c r="O11"/>
  <c r="FF21"/>
  <c r="AZ4"/>
  <c r="Q8"/>
  <c r="BM10"/>
  <c r="BF25"/>
  <c r="EJ16"/>
  <c r="AI12"/>
  <c r="BR16"/>
  <c r="DB4"/>
  <c r="DA3"/>
  <c r="BS4"/>
  <c r="FM3"/>
  <c r="AH12"/>
  <c r="BU32"/>
  <c r="I19"/>
  <c r="C11"/>
  <c r="BN21"/>
  <c r="AU27"/>
  <c r="H41" i="30"/>
  <c r="AT30" i="41"/>
  <c r="DS28"/>
  <c r="ER13"/>
  <c r="BB10"/>
  <c r="Z11"/>
  <c r="BQ17"/>
  <c r="U6"/>
  <c r="FR20"/>
  <c r="F9"/>
  <c r="GB22"/>
  <c r="EK23"/>
  <c r="D10"/>
  <c r="DA8"/>
  <c r="EA15"/>
  <c r="EA24"/>
  <c r="BR27"/>
  <c r="BA19"/>
  <c r="EF15"/>
  <c r="FO19"/>
  <c r="DL10"/>
  <c r="U16"/>
  <c r="FC24"/>
  <c r="CL23"/>
  <c r="BT10"/>
  <c r="BW21"/>
  <c r="BJ5"/>
  <c r="EI18"/>
  <c r="GA24"/>
  <c r="FD4"/>
  <c r="BP19"/>
  <c r="BD12"/>
  <c r="DW24"/>
  <c r="BY16"/>
  <c r="E21" i="30"/>
  <c r="CM23" i="41"/>
  <c r="BI3"/>
  <c r="EP25"/>
  <c r="BF3"/>
  <c r="FT12"/>
  <c r="K26"/>
  <c r="EW11"/>
  <c r="CO6"/>
  <c r="AN23"/>
  <c r="EG28"/>
  <c r="FJ23"/>
  <c r="EK12"/>
  <c r="G19"/>
  <c r="DK23"/>
  <c r="DC10"/>
  <c r="GD6"/>
  <c r="DB17"/>
  <c r="BQ6"/>
  <c r="DS16"/>
  <c r="AM14"/>
  <c r="DC25"/>
  <c r="FR17"/>
  <c r="CG18"/>
  <c r="BZ15"/>
  <c r="DK16"/>
  <c r="BK6"/>
  <c r="FF5"/>
  <c r="FQ16"/>
  <c r="BB23"/>
  <c r="AN7"/>
  <c r="H19"/>
  <c r="AW21"/>
  <c r="BO12"/>
  <c r="EQ25"/>
  <c r="G12"/>
  <c r="DU6"/>
  <c r="BZ21"/>
  <c r="AF6"/>
  <c r="BT11"/>
  <c r="DW7"/>
  <c r="CY22"/>
  <c r="CN5"/>
  <c r="GA5"/>
  <c r="AR12"/>
  <c r="U26"/>
  <c r="FA15"/>
  <c r="DK31"/>
  <c r="DK9"/>
  <c r="BR9"/>
  <c r="DI11"/>
  <c r="EO8"/>
  <c r="BT29"/>
  <c r="DQ31"/>
  <c r="EX17"/>
  <c r="C20"/>
  <c r="DK4"/>
  <c r="ES28"/>
  <c r="FD5"/>
  <c r="CE11"/>
  <c r="DZ11"/>
  <c r="AZ7"/>
  <c r="Q15"/>
  <c r="AM31"/>
  <c r="BF12"/>
  <c r="CC21"/>
  <c r="BG4"/>
  <c r="AN3"/>
  <c r="CJ9"/>
  <c r="FJ11"/>
  <c r="AU24"/>
  <c r="BL9"/>
  <c r="DY5"/>
  <c r="CK16"/>
  <c r="CH7"/>
  <c r="AE15"/>
  <c r="FS17"/>
  <c r="FF24"/>
  <c r="AJ14"/>
  <c r="AS22"/>
  <c r="CN32"/>
  <c r="U13"/>
  <c r="GB12"/>
  <c r="BU25"/>
  <c r="J41" i="30"/>
  <c r="T14" i="41"/>
  <c r="AZ24"/>
  <c r="AF11"/>
  <c r="AD6"/>
  <c r="GA17"/>
  <c r="FP8"/>
  <c r="FF22"/>
  <c r="DW11"/>
  <c r="CI30"/>
  <c r="CZ9"/>
  <c r="CU5"/>
  <c r="FR5"/>
  <c r="CM5"/>
  <c r="DC18"/>
  <c r="AN27"/>
  <c r="DZ19"/>
  <c r="J22"/>
  <c r="FG10"/>
  <c r="H11"/>
  <c r="K28"/>
  <c r="FP15"/>
  <c r="AD7"/>
  <c r="S9"/>
  <c r="CE3"/>
  <c r="FN15"/>
  <c r="CP7"/>
  <c r="EK11"/>
  <c r="CS8"/>
  <c r="CT9"/>
  <c r="BZ5"/>
  <c r="AN15"/>
  <c r="AP6"/>
  <c r="AS15"/>
  <c r="M41" i="30"/>
  <c r="BE15" i="41"/>
  <c r="BO25"/>
  <c r="AV4"/>
  <c r="DE16"/>
  <c r="Y10"/>
  <c r="CG27"/>
  <c r="FP29"/>
  <c r="BN7"/>
  <c r="N42" i="30"/>
  <c r="EY17" i="41"/>
  <c r="P10"/>
  <c r="FH13"/>
  <c r="AS8"/>
  <c r="DY28"/>
  <c r="DM5"/>
  <c r="DO28"/>
  <c r="EL22"/>
  <c r="CC18"/>
  <c r="CO10"/>
  <c r="BC14"/>
  <c r="DM18"/>
  <c r="FU19"/>
  <c r="GA15"/>
  <c r="CC5"/>
  <c r="CQ15"/>
  <c r="EI13"/>
  <c r="AT23"/>
  <c r="DC6"/>
  <c r="CZ8"/>
  <c r="AC18"/>
  <c r="EM17"/>
  <c r="GA13"/>
  <c r="CY6"/>
  <c r="K14"/>
  <c r="Z24"/>
  <c r="BJ11"/>
  <c r="BF15"/>
  <c r="CU14"/>
  <c r="EU13"/>
  <c r="DG3"/>
  <c r="BW10"/>
  <c r="DI31"/>
  <c r="AE20"/>
  <c r="GB25"/>
  <c r="FT25"/>
  <c r="AW5"/>
  <c r="CW24"/>
  <c r="EE13"/>
  <c r="DN23"/>
  <c r="DK3"/>
  <c r="CG30"/>
  <c r="BN23"/>
  <c r="DS3"/>
  <c r="DB5"/>
  <c r="EU11"/>
  <c r="CW15"/>
  <c r="CK7"/>
  <c r="EZ10"/>
  <c r="FU16"/>
  <c r="CO12"/>
  <c r="AW7"/>
  <c r="CG13"/>
  <c r="C28"/>
  <c r="FH17"/>
  <c r="BK5"/>
  <c r="DR10"/>
  <c r="DR26"/>
  <c r="GB20"/>
  <c r="AH9"/>
  <c r="DO20"/>
  <c r="EK4"/>
  <c r="CG31"/>
  <c r="B25"/>
  <c r="GD22"/>
  <c r="EQ17"/>
  <c r="AW9"/>
  <c r="AD25"/>
  <c r="CG15"/>
  <c r="AO23"/>
  <c r="BO10"/>
  <c r="AC11"/>
  <c r="AD28"/>
  <c r="AA21"/>
  <c r="DC15"/>
  <c r="AA12"/>
  <c r="DG8"/>
  <c r="CP5"/>
  <c r="AU8"/>
  <c r="DS8"/>
  <c r="EF14"/>
  <c r="GB6"/>
  <c r="BB5"/>
  <c r="BQ9"/>
  <c r="AN5"/>
  <c r="G8"/>
  <c r="AK22"/>
  <c r="BX13"/>
  <c r="BY23"/>
  <c r="BZ14"/>
  <c r="BP3"/>
  <c r="BW22"/>
  <c r="CM10"/>
  <c r="CU11"/>
  <c r="BR31"/>
  <c r="FI14"/>
  <c r="AD9"/>
  <c r="AJ13"/>
  <c r="BS9"/>
  <c r="X9"/>
  <c r="BD5"/>
  <c r="FB31"/>
  <c r="AT3"/>
  <c r="AU7"/>
  <c r="FA21"/>
  <c r="BN27"/>
  <c r="BT24"/>
  <c r="CJ5"/>
  <c r="AU4"/>
  <c r="FF16"/>
  <c r="EI14"/>
  <c r="BZ7"/>
  <c r="FE19"/>
  <c r="DU30"/>
  <c r="EC18"/>
  <c r="E11"/>
  <c r="DO13"/>
  <c r="AI4"/>
  <c r="DO12"/>
  <c r="CS5"/>
  <c r="CP21"/>
  <c r="BI4"/>
  <c r="E24"/>
  <c r="G25"/>
  <c r="Z27"/>
  <c r="BE7"/>
  <c r="FJ21"/>
  <c r="EL19"/>
  <c r="AW11"/>
  <c r="CV15"/>
  <c r="FG13"/>
  <c r="AK8"/>
  <c r="ES32"/>
  <c r="DO32"/>
  <c r="DT7"/>
  <c r="CW25"/>
  <c r="BX17"/>
  <c r="EG8"/>
  <c r="CP13"/>
  <c r="CS23"/>
  <c r="Y28"/>
  <c r="BV23"/>
  <c r="FT8"/>
  <c r="BT12"/>
  <c r="BE18"/>
  <c r="AY4"/>
  <c r="F6"/>
  <c r="FQ11"/>
  <c r="CZ7"/>
  <c r="DF24"/>
  <c r="C12"/>
  <c r="DF14"/>
  <c r="AX21"/>
  <c r="BW9"/>
  <c r="P3"/>
  <c r="GD19"/>
  <c r="T16"/>
  <c r="DE19"/>
  <c r="EI8"/>
  <c r="EI25"/>
  <c r="E12"/>
  <c r="T13"/>
  <c r="CL16"/>
  <c r="DZ8"/>
  <c r="CB10"/>
  <c r="CV18"/>
  <c r="N26"/>
  <c r="AX13"/>
  <c r="EW15"/>
  <c r="E7"/>
  <c r="BB8"/>
  <c r="AW22"/>
  <c r="BS32"/>
  <c r="BX6"/>
  <c r="DF23"/>
  <c r="FJ22"/>
  <c r="BJ7"/>
  <c r="AR13"/>
  <c r="P23"/>
  <c r="CU19"/>
  <c r="AJ31"/>
  <c r="EV32"/>
  <c r="EW21"/>
  <c r="EJ13"/>
  <c r="BW23"/>
  <c r="DE6"/>
  <c r="FK17"/>
  <c r="B17"/>
  <c r="FT9"/>
  <c r="BC30"/>
  <c r="CM15"/>
  <c r="BK15"/>
  <c r="CE21"/>
  <c r="BP17"/>
  <c r="P25"/>
  <c r="AW30"/>
  <c r="AN20"/>
  <c r="G20"/>
  <c r="X6"/>
  <c r="Z15"/>
  <c r="FL24"/>
  <c r="EO3"/>
  <c r="DX30"/>
  <c r="EU20"/>
  <c r="AH23"/>
  <c r="EL7"/>
  <c r="AO16"/>
  <c r="CP10"/>
  <c r="FO17"/>
  <c r="FA30"/>
  <c r="AP8"/>
  <c r="DB6"/>
  <c r="FA16"/>
  <c r="F10"/>
  <c r="EV12"/>
  <c r="CQ13"/>
  <c r="U18"/>
  <c r="DY11"/>
  <c r="BD29"/>
  <c r="CE9"/>
  <c r="AR5"/>
  <c r="CI21"/>
  <c r="BB3"/>
  <c r="CD3"/>
  <c r="FQ7"/>
  <c r="CZ16"/>
  <c r="DY7"/>
  <c r="BR15"/>
  <c r="CT8"/>
  <c r="CJ20"/>
  <c r="DA18"/>
  <c r="EE24"/>
  <c r="BB18"/>
  <c r="K30"/>
  <c r="AZ10"/>
  <c r="CV23"/>
  <c r="FF7"/>
  <c r="BY27"/>
  <c r="AC3"/>
  <c r="AZ15"/>
  <c r="FQ20"/>
  <c r="DE32"/>
  <c r="FJ4"/>
  <c r="EP16"/>
  <c r="DE23"/>
  <c r="DB21"/>
  <c r="CL25"/>
  <c r="BV32"/>
  <c r="AE27"/>
  <c r="G11"/>
  <c r="AN19"/>
  <c r="ED15"/>
  <c r="G24"/>
  <c r="BQ26"/>
  <c r="CU26"/>
  <c r="BL7"/>
  <c r="EV15"/>
  <c r="DX8"/>
  <c r="EP18"/>
  <c r="N31"/>
  <c r="BP4"/>
  <c r="AX6"/>
  <c r="GD31"/>
  <c r="FD29"/>
  <c r="FN5"/>
  <c r="BJ17"/>
  <c r="S4"/>
  <c r="AE14"/>
  <c r="EM5"/>
  <c r="K20"/>
  <c r="BP26"/>
  <c r="DQ19"/>
  <c r="Z32"/>
  <c r="CE16"/>
  <c r="CL17"/>
  <c r="DH28"/>
  <c r="B27"/>
  <c r="AJ26"/>
  <c r="AT12"/>
  <c r="FL5"/>
  <c r="BY15"/>
  <c r="CN6"/>
  <c r="I13"/>
  <c r="ER9"/>
  <c r="EU26"/>
  <c r="BD32"/>
  <c r="DS7"/>
  <c r="BO19"/>
  <c r="AM10"/>
  <c r="BL16"/>
  <c r="CM31"/>
  <c r="CL29"/>
  <c r="O24"/>
  <c r="CH30"/>
  <c r="BJ3"/>
  <c r="FI4"/>
  <c r="BW7"/>
  <c r="AT17"/>
  <c r="BP12"/>
  <c r="CN13"/>
  <c r="CK6"/>
  <c r="BX24"/>
  <c r="ER23"/>
  <c r="EK21"/>
  <c r="BA7"/>
  <c r="DE14"/>
  <c r="BY12"/>
  <c r="AA30"/>
  <c r="ED28"/>
  <c r="EG6"/>
  <c r="ED11"/>
  <c r="ED17"/>
  <c r="DS15"/>
  <c r="AR10"/>
  <c r="EQ15"/>
  <c r="CU4"/>
  <c r="DO17"/>
  <c r="AC26"/>
  <c r="O19"/>
  <c r="DB18"/>
  <c r="EV17"/>
  <c r="DY20"/>
  <c r="AX3"/>
  <c r="DA27"/>
  <c r="FR11"/>
  <c r="J23"/>
  <c r="EC8"/>
  <c r="AY27"/>
  <c r="BB4"/>
  <c r="O7"/>
  <c r="BQ20"/>
  <c r="CK18"/>
  <c r="FA31"/>
  <c r="BF21"/>
  <c r="EA11"/>
  <c r="CH18"/>
  <c r="ED29"/>
  <c r="CH5"/>
  <c r="BA27"/>
  <c r="S16"/>
  <c r="EF21"/>
  <c r="GB23"/>
  <c r="FB17"/>
  <c r="EO4"/>
  <c r="EV7"/>
  <c r="BV18"/>
  <c r="FH9"/>
  <c r="CQ7"/>
  <c r="AK12"/>
  <c r="DX14"/>
  <c r="ED4"/>
  <c r="AX4"/>
  <c r="CA21"/>
  <c r="DX7"/>
  <c r="C10"/>
  <c r="DG13"/>
  <c r="B12"/>
  <c r="C14"/>
  <c r="AO21"/>
  <c r="L3"/>
  <c r="D19"/>
  <c r="CQ5"/>
  <c r="BT16"/>
  <c r="DH23"/>
  <c r="DY29"/>
  <c r="AE9"/>
  <c r="DI4"/>
  <c r="BV9"/>
  <c r="DZ31"/>
  <c r="DY14"/>
  <c r="DZ12"/>
  <c r="BE25"/>
  <c r="AC4"/>
  <c r="L12"/>
  <c r="EF7"/>
  <c r="EU28"/>
  <c r="BQ10"/>
  <c r="DO8"/>
  <c r="CS9"/>
  <c r="AD17"/>
  <c r="AE23"/>
  <c r="EV5"/>
  <c r="BY7"/>
  <c r="EO7"/>
  <c r="CQ32"/>
  <c r="BS17"/>
  <c r="FJ8"/>
  <c r="CL10"/>
  <c r="FH5"/>
  <c r="BZ24"/>
  <c r="EM18"/>
  <c r="BI18"/>
  <c r="CE12"/>
  <c r="EW10"/>
  <c r="FQ22"/>
  <c r="AV15"/>
  <c r="GA8"/>
  <c r="AP5"/>
  <c r="EP21"/>
  <c r="EZ14"/>
  <c r="FU11"/>
  <c r="CM22"/>
  <c r="Z8"/>
  <c r="FM14"/>
  <c r="EZ9"/>
  <c r="CC12"/>
  <c r="BA30"/>
  <c r="AJ19"/>
  <c r="AT14"/>
  <c r="FF12"/>
  <c r="X12"/>
  <c r="AI27"/>
  <c r="FR9"/>
  <c r="EM22"/>
  <c r="EP10"/>
  <c r="E32"/>
  <c r="EO18"/>
  <c r="CC23"/>
  <c r="CZ4"/>
  <c r="CH15"/>
  <c r="AS6"/>
  <c r="CI5"/>
  <c r="AK20"/>
  <c r="L13"/>
  <c r="FF14"/>
  <c r="S3"/>
  <c r="BM21"/>
  <c r="BN4"/>
  <c r="CM18"/>
  <c r="AR9"/>
  <c r="AE7"/>
  <c r="FU18"/>
  <c r="EP24"/>
  <c r="CF17"/>
  <c r="K32"/>
  <c r="Z10"/>
  <c r="CS14"/>
  <c r="AX5"/>
  <c r="DC22"/>
  <c r="BL17"/>
  <c r="ER14"/>
  <c r="CD22"/>
  <c r="FB5"/>
  <c r="CU28"/>
  <c r="BL8"/>
  <c r="CY8"/>
  <c r="BD26"/>
  <c r="B13"/>
  <c r="CS6"/>
  <c r="EV6"/>
  <c r="EY15"/>
  <c r="L14"/>
  <c r="AP3"/>
  <c r="FA4"/>
  <c r="FT4"/>
  <c r="FC23"/>
  <c r="AO28"/>
  <c r="CU6"/>
  <c r="AH4"/>
  <c r="FO18"/>
  <c r="ER7"/>
  <c r="CJ18"/>
  <c r="DT9"/>
  <c r="F5"/>
  <c r="CE26"/>
  <c r="FB3"/>
  <c r="EY14"/>
  <c r="BY4"/>
  <c r="DC28"/>
  <c r="FS8"/>
  <c r="BC5"/>
  <c r="CC11"/>
  <c r="N32"/>
  <c r="EQ29"/>
  <c r="ES14"/>
  <c r="BV25"/>
  <c r="CD19"/>
  <c r="X25"/>
  <c r="AH20"/>
  <c r="EY8"/>
  <c r="DW8"/>
  <c r="Q27"/>
  <c r="BJ16"/>
  <c r="BE30"/>
  <c r="DS13"/>
  <c r="CH12"/>
  <c r="CU31"/>
  <c r="EP11"/>
  <c r="DX31"/>
  <c r="CV27"/>
  <c r="Q10"/>
  <c r="AY14"/>
  <c r="FH18"/>
  <c r="CZ17"/>
  <c r="AK13"/>
  <c r="DW6"/>
  <c r="BF22"/>
  <c r="DM12"/>
  <c r="CP15"/>
  <c r="AM7"/>
  <c r="F17"/>
  <c r="ES8"/>
  <c r="CT23"/>
  <c r="M42" i="30"/>
  <c r="DU24" i="41"/>
  <c r="FG21"/>
  <c r="AA19"/>
  <c r="FD14"/>
  <c r="AD8" i="101"/>
  <c r="CF14" i="41"/>
  <c r="AO4"/>
  <c r="CT7"/>
  <c r="E15"/>
  <c r="BR26"/>
  <c r="FU23"/>
  <c r="EA19"/>
  <c r="EI16"/>
  <c r="CI8"/>
  <c r="FB7"/>
  <c r="EJ30"/>
  <c r="CD26"/>
  <c r="E19"/>
  <c r="D7"/>
  <c r="BV11"/>
  <c r="CV13"/>
  <c r="DY4"/>
  <c r="CK12"/>
  <c r="AC9"/>
  <c r="BC17"/>
  <c r="V31"/>
  <c r="DI17"/>
  <c r="EK26"/>
  <c r="BW13"/>
  <c r="CY21"/>
  <c r="FJ3"/>
  <c r="EK17"/>
  <c r="C15"/>
  <c r="BG5"/>
  <c r="CT16"/>
  <c r="FT7"/>
  <c r="EA9"/>
  <c r="DH25"/>
  <c r="CJ16"/>
  <c r="CH28"/>
  <c r="CK19"/>
  <c r="EO21"/>
  <c r="CF12"/>
  <c r="FM19"/>
  <c r="E26"/>
  <c r="FL6"/>
  <c r="J16"/>
  <c r="BA10"/>
  <c r="DQ3"/>
  <c r="U11"/>
  <c r="AY23"/>
  <c r="FG16"/>
  <c r="DY13"/>
  <c r="AW8"/>
  <c r="FJ25"/>
  <c r="AA8"/>
  <c r="BM12"/>
  <c r="FB6"/>
  <c r="FL18"/>
  <c r="ES13"/>
  <c r="BG28"/>
  <c r="FP30"/>
  <c r="BV14"/>
  <c r="CY23"/>
  <c r="DK20"/>
  <c r="S31"/>
  <c r="BB30"/>
  <c r="DW12"/>
  <c r="CV10"/>
  <c r="EV8"/>
  <c r="AI17"/>
  <c r="ER24"/>
  <c r="BG24"/>
  <c r="BI22"/>
  <c r="CT3"/>
  <c r="BZ11"/>
  <c r="FL23"/>
  <c r="FC15"/>
  <c r="EE3"/>
  <c r="EC27"/>
  <c r="G16"/>
  <c r="EF23"/>
  <c r="O10"/>
  <c r="BG25"/>
  <c r="L26"/>
  <c r="EF20"/>
  <c r="FA28"/>
  <c r="CB17"/>
  <c r="S29"/>
  <c r="DH22"/>
  <c r="S32"/>
  <c r="FI20"/>
  <c r="D22"/>
  <c r="BC20"/>
  <c r="FJ12"/>
  <c r="AY22"/>
  <c r="EO15"/>
  <c r="CG10"/>
  <c r="D11"/>
  <c r="FD8"/>
  <c r="BN3"/>
  <c r="EY9"/>
  <c r="FE11"/>
  <c r="CV5"/>
  <c r="CN15"/>
  <c r="DY26"/>
  <c r="BW6"/>
  <c r="EQ22"/>
  <c r="ES16"/>
  <c r="EC30"/>
  <c r="Y11"/>
  <c r="D20"/>
  <c r="EC3"/>
  <c r="GD3"/>
  <c r="E17"/>
  <c r="AS17"/>
  <c r="EG18"/>
  <c r="E8"/>
  <c r="CU20"/>
  <c r="CN30"/>
  <c r="CN17"/>
  <c r="DF22"/>
  <c r="AK14"/>
  <c r="CJ22"/>
  <c r="CQ24"/>
  <c r="FP3"/>
  <c r="AA17"/>
  <c r="CZ12"/>
  <c r="BM24"/>
  <c r="FD10"/>
  <c r="FP11"/>
  <c r="BD14"/>
  <c r="AD27"/>
  <c r="BR19"/>
  <c r="EP32"/>
  <c r="CH32"/>
  <c r="DO15"/>
  <c r="N4"/>
  <c r="CO3"/>
  <c r="AR22"/>
  <c r="Z9"/>
  <c r="DR3"/>
  <c r="FU14"/>
  <c r="BF10"/>
  <c r="EE14"/>
  <c r="BV20"/>
  <c r="FB14"/>
  <c r="BG18"/>
  <c r="EF9"/>
  <c r="FI7"/>
  <c r="E42" i="30"/>
  <c r="AC12" i="41"/>
  <c r="EE10"/>
  <c r="BU3"/>
  <c r="EI5"/>
  <c r="DT18"/>
  <c r="BE6"/>
  <c r="CS16"/>
  <c r="AV7"/>
  <c r="BX11"/>
  <c r="AM21"/>
  <c r="DQ12"/>
  <c r="EQ9"/>
  <c r="FJ31"/>
  <c r="AS23"/>
  <c r="BI13"/>
  <c r="ES7"/>
  <c r="FA25"/>
  <c r="CU9"/>
  <c r="AE26"/>
  <c r="CI16"/>
  <c r="CD17"/>
  <c r="DB9"/>
  <c r="BO4"/>
  <c r="CY26"/>
  <c r="S15"/>
  <c r="EE29"/>
  <c r="AP4"/>
  <c r="EF22"/>
  <c r="EI3"/>
  <c r="I5"/>
  <c r="BA8"/>
  <c r="AK16"/>
  <c r="U9"/>
  <c r="DF13"/>
  <c r="EF11"/>
  <c r="AE8"/>
  <c r="FC9"/>
  <c r="K17"/>
  <c r="BK8"/>
  <c r="CG9"/>
  <c r="FO15"/>
  <c r="AF30"/>
  <c r="AK18"/>
  <c r="EK15"/>
  <c r="DA23"/>
  <c r="AU5"/>
  <c r="EA21"/>
  <c r="DO19"/>
  <c r="FO14"/>
  <c r="BV8"/>
  <c r="J13"/>
  <c r="EQ30"/>
  <c r="FG25"/>
  <c r="BM8"/>
  <c r="BU23"/>
  <c r="CP18"/>
  <c r="CN8"/>
  <c r="BW4"/>
  <c r="EC9"/>
  <c r="Q20"/>
  <c r="GB8"/>
  <c r="BP22"/>
  <c r="BO11"/>
  <c r="CL18"/>
  <c r="DE11"/>
  <c r="FT21"/>
  <c r="CW8"/>
  <c r="S10"/>
  <c r="BR14"/>
  <c r="F23"/>
  <c r="EG25"/>
  <c r="DS27"/>
  <c r="DZ3"/>
  <c r="DH16"/>
  <c r="FG18"/>
  <c r="CT6"/>
  <c r="C26"/>
  <c r="BK32"/>
  <c r="CO4"/>
  <c r="BE4"/>
  <c r="EX25"/>
  <c r="BY10"/>
  <c r="I8"/>
  <c r="AU9"/>
  <c r="U27"/>
  <c r="DO10"/>
  <c r="D9" i="81" l="1"/>
  <c r="EA31" i="77"/>
  <c r="CI31" i="71"/>
  <c r="CH31" s="1"/>
  <c r="CI31" i="80"/>
  <c r="CH31" s="1"/>
  <c r="CI31" i="81"/>
  <c r="CH31" s="1"/>
  <c r="EA31" i="76"/>
  <c r="EA31" i="29"/>
  <c r="CI31"/>
  <c r="CH31" s="1"/>
  <c r="DY31" i="71"/>
  <c r="CI31" i="73"/>
  <c r="CH31" s="1"/>
  <c r="CI31" i="78"/>
  <c r="CH31" s="1"/>
  <c r="CI31" i="76"/>
  <c r="CH31" s="1"/>
  <c r="CI31" i="74"/>
  <c r="CH31" s="1"/>
  <c r="EA31" i="72"/>
  <c r="GF26" i="41"/>
  <c r="DZ31" i="75"/>
  <c r="DZ31" i="78"/>
  <c r="CI31" i="75"/>
  <c r="CH31" s="1"/>
  <c r="FV26" i="41"/>
  <c r="FW26" s="1"/>
  <c r="EA31" i="81"/>
  <c r="DZ31" i="80"/>
  <c r="CI31" i="79"/>
  <c r="CH31" s="1"/>
  <c r="CI31" i="77"/>
  <c r="CH31" s="1"/>
  <c r="EA31" i="79"/>
  <c r="CI31" i="72"/>
  <c r="CH31" s="1"/>
  <c r="DZ31" i="73"/>
  <c r="EA31" i="74"/>
  <c r="D23" i="78"/>
  <c r="BT16" i="74"/>
  <c r="BT16" i="72"/>
  <c r="BT16" i="77"/>
  <c r="AG16" i="101"/>
  <c r="BT16" i="79"/>
  <c r="BT16" i="73"/>
  <c r="BT16" i="75"/>
  <c r="BT16" i="29"/>
  <c r="BT16" i="81"/>
  <c r="BT16" i="78"/>
  <c r="BT16" i="76"/>
  <c r="BT16" i="71"/>
  <c r="BT16" i="80"/>
  <c r="GC8" i="41"/>
  <c r="T13" i="101"/>
  <c r="D13" i="80"/>
  <c r="D14" i="73"/>
  <c r="BT9" i="74"/>
  <c r="BT9" i="79"/>
  <c r="BT9" i="80"/>
  <c r="BT9" i="81"/>
  <c r="BT9" i="78"/>
  <c r="BT9" i="29"/>
  <c r="AG9" i="101"/>
  <c r="BT9" i="76"/>
  <c r="BT9" i="72"/>
  <c r="BT9" i="77"/>
  <c r="BT9" i="75"/>
  <c r="BT9" i="71"/>
  <c r="BT9" i="73"/>
  <c r="D22" i="29"/>
  <c r="D21" i="75"/>
  <c r="D8" i="81"/>
  <c r="D37" i="74"/>
  <c r="D27" i="76"/>
  <c r="D22" i="80"/>
  <c r="D35"/>
  <c r="FY20" i="41"/>
  <c r="FZ20" s="1"/>
  <c r="D20" i="80"/>
  <c r="BS8" i="29"/>
  <c r="BS8" i="81"/>
  <c r="BS8" i="71"/>
  <c r="BS8" i="77"/>
  <c r="BS8" i="80"/>
  <c r="BS8" i="72"/>
  <c r="BS8" i="74"/>
  <c r="BS8" i="76"/>
  <c r="BS8" i="75"/>
  <c r="BS8" i="78"/>
  <c r="BS8" i="73"/>
  <c r="AH8" i="101"/>
  <c r="BS8" i="79"/>
  <c r="FY11" i="41"/>
  <c r="FZ11" s="1"/>
  <c r="D15" i="73"/>
  <c r="FY22" i="41"/>
  <c r="FZ22" s="1"/>
  <c r="BJ21" i="72"/>
  <c r="BJ21" i="77"/>
  <c r="BJ21" i="73"/>
  <c r="BJ21" i="74"/>
  <c r="BJ21" i="75"/>
  <c r="FX16" i="41"/>
  <c r="BJ21" i="78"/>
  <c r="BJ21" i="71"/>
  <c r="BJ21" i="81"/>
  <c r="BJ21" i="29"/>
  <c r="BJ21" i="80"/>
  <c r="BJ21" i="79"/>
  <c r="BJ21" i="76"/>
  <c r="D17" i="72"/>
  <c r="D24" i="77"/>
  <c r="D33" i="74"/>
  <c r="D21" i="76"/>
  <c r="EA20" i="79"/>
  <c r="CI20" i="76"/>
  <c r="CH20" s="1"/>
  <c r="DZ20" i="80"/>
  <c r="EA20" i="81"/>
  <c r="CI20" i="29"/>
  <c r="CH20" s="1"/>
  <c r="CI20" i="79"/>
  <c r="CH20" s="1"/>
  <c r="GF15" i="41"/>
  <c r="EA20" i="72"/>
  <c r="EA20" i="74"/>
  <c r="CI20" i="72"/>
  <c r="CH20" s="1"/>
  <c r="CI20" i="81"/>
  <c r="CH20" s="1"/>
  <c r="CI20" i="71"/>
  <c r="CH20" s="1"/>
  <c r="CI20" i="74"/>
  <c r="CH20" s="1"/>
  <c r="DY20" i="71"/>
  <c r="EA20" i="29"/>
  <c r="DZ20" i="75"/>
  <c r="CI20" i="80"/>
  <c r="CH20" s="1"/>
  <c r="DZ20" i="73"/>
  <c r="EA20" i="77"/>
  <c r="CI20" i="75"/>
  <c r="CH20" s="1"/>
  <c r="CI20" i="73"/>
  <c r="CH20" s="1"/>
  <c r="CI20" i="78"/>
  <c r="CH20" s="1"/>
  <c r="CI20" i="77"/>
  <c r="CH20" s="1"/>
  <c r="DZ20" i="78"/>
  <c r="FV15" i="41"/>
  <c r="FW15" s="1"/>
  <c r="EA20" i="76"/>
  <c r="D17" i="77"/>
  <c r="FY7" i="41"/>
  <c r="FZ7" s="1"/>
  <c r="D31" i="29"/>
  <c r="D13" i="75"/>
  <c r="D19" i="72"/>
  <c r="D17" i="74"/>
  <c r="D24" i="29"/>
  <c r="D31" i="71"/>
  <c r="D23" i="76"/>
  <c r="C18" i="72"/>
  <c r="C18" i="74"/>
  <c r="C18" i="100"/>
  <c r="C16" i="50"/>
  <c r="C16" i="61"/>
  <c r="C16" i="67"/>
  <c r="R15" i="92"/>
  <c r="C18" i="76"/>
  <c r="C16" i="69"/>
  <c r="C16" i="65"/>
  <c r="C18" i="81"/>
  <c r="R15" i="83"/>
  <c r="C16" i="53"/>
  <c r="R15" i="90"/>
  <c r="R15" i="89"/>
  <c r="R15" i="87"/>
  <c r="C18" i="77"/>
  <c r="C16" i="70"/>
  <c r="C18" i="71"/>
  <c r="C16" i="49"/>
  <c r="C16" i="63"/>
  <c r="C16" i="59"/>
  <c r="C16" i="57"/>
  <c r="C18" i="80"/>
  <c r="C18" i="101"/>
  <c r="C18" i="75"/>
  <c r="R15" i="86"/>
  <c r="C16" i="28"/>
  <c r="C16" i="68"/>
  <c r="C16" i="48"/>
  <c r="C16" i="56"/>
  <c r="C16" i="47"/>
  <c r="C16" i="44"/>
  <c r="C16" i="42"/>
  <c r="R15" i="34"/>
  <c r="C16" i="52"/>
  <c r="R15" i="88"/>
  <c r="C18" i="73"/>
  <c r="R15" i="84"/>
  <c r="C16" i="55"/>
  <c r="R15" i="85"/>
  <c r="C18" i="79"/>
  <c r="C16" i="54"/>
  <c r="C16" i="62"/>
  <c r="C16" i="58"/>
  <c r="C16" i="64"/>
  <c r="C16" i="60"/>
  <c r="C16" i="46"/>
  <c r="C16" i="45"/>
  <c r="C18" i="78"/>
  <c r="C18" i="29"/>
  <c r="R15" i="91"/>
  <c r="C16" i="66"/>
  <c r="C16" i="43"/>
  <c r="R15" i="82"/>
  <c r="C16" i="51"/>
  <c r="D27" i="29"/>
  <c r="D22" i="72"/>
  <c r="D23" i="79"/>
  <c r="BS9" i="72"/>
  <c r="BS9" i="71"/>
  <c r="BS9" i="74"/>
  <c r="BS9" i="80"/>
  <c r="BS9" i="78"/>
  <c r="BS9" i="77"/>
  <c r="BS9" i="75"/>
  <c r="BS9" i="76"/>
  <c r="BS9" i="81"/>
  <c r="BS9" i="29"/>
  <c r="AH9" i="101"/>
  <c r="BS9" i="79"/>
  <c r="BS9" i="73"/>
  <c r="D10" i="75"/>
  <c r="D20" i="74"/>
  <c r="D27" i="79"/>
  <c r="D17" i="71"/>
  <c r="D15" i="78"/>
  <c r="AH15" i="76"/>
  <c r="AH15" i="71"/>
  <c r="AH15" i="78"/>
  <c r="AH15" i="72"/>
  <c r="AH15" i="74"/>
  <c r="AH15" i="81"/>
  <c r="AH15" i="73"/>
  <c r="AH15" i="77"/>
  <c r="AH15" i="80"/>
  <c r="AH15" i="79"/>
  <c r="AH15" i="75"/>
  <c r="FY19" i="41"/>
  <c r="FZ19" s="1"/>
  <c r="CI19" i="71"/>
  <c r="CH19" s="1"/>
  <c r="GF14" i="41"/>
  <c r="DZ19" i="75"/>
  <c r="EA19" i="81"/>
  <c r="CI19" i="80"/>
  <c r="CH19" s="1"/>
  <c r="EA19" i="72"/>
  <c r="CI19" i="81"/>
  <c r="CH19" s="1"/>
  <c r="CI19" i="78"/>
  <c r="CH19" s="1"/>
  <c r="EA19" i="77"/>
  <c r="FV14" i="41"/>
  <c r="FW14" s="1"/>
  <c r="CI19" i="72"/>
  <c r="CH19" s="1"/>
  <c r="DZ19" i="78"/>
  <c r="CI19" i="75"/>
  <c r="CH19" s="1"/>
  <c r="DZ19" i="73"/>
  <c r="EA19" i="76"/>
  <c r="EA19" i="74"/>
  <c r="CI19" i="77"/>
  <c r="CH19" s="1"/>
  <c r="CI19" i="73"/>
  <c r="CH19" s="1"/>
  <c r="EA19" i="29"/>
  <c r="CI19"/>
  <c r="CH19" s="1"/>
  <c r="DZ19" i="80"/>
  <c r="DY19" i="71"/>
  <c r="EA19" i="79"/>
  <c r="CI19" i="74"/>
  <c r="CH19" s="1"/>
  <c r="CI19" i="79"/>
  <c r="CH19" s="1"/>
  <c r="CI19" i="76"/>
  <c r="CH19" s="1"/>
  <c r="C14" i="61"/>
  <c r="R14" i="84"/>
  <c r="C14" i="70"/>
  <c r="C14" i="69"/>
  <c r="R14" i="90"/>
  <c r="C14" i="67"/>
  <c r="C14" i="66"/>
  <c r="R14" i="87"/>
  <c r="C14" i="63"/>
  <c r="C17" i="79"/>
  <c r="R14" i="85"/>
  <c r="R14" i="82"/>
  <c r="C14" i="46"/>
  <c r="C14" i="45"/>
  <c r="C14" i="57"/>
  <c r="C17" i="73"/>
  <c r="R14" i="92"/>
  <c r="C14" i="54"/>
  <c r="C14" i="62"/>
  <c r="C14" i="60"/>
  <c r="C17" i="77"/>
  <c r="C14" i="52"/>
  <c r="C17" i="72"/>
  <c r="C17" i="100"/>
  <c r="C14" i="64"/>
  <c r="C14" i="47"/>
  <c r="C17" i="74"/>
  <c r="C14" i="59"/>
  <c r="C17" i="78"/>
  <c r="C14" i="48"/>
  <c r="C14" i="51"/>
  <c r="C14" i="28"/>
  <c r="C17" i="71"/>
  <c r="R14" i="89"/>
  <c r="C17" i="75"/>
  <c r="R14" i="34"/>
  <c r="C17" i="80"/>
  <c r="C14" i="68"/>
  <c r="C17" i="81"/>
  <c r="R14" i="86"/>
  <c r="C14" i="42"/>
  <c r="C17" i="76"/>
  <c r="C14" i="49"/>
  <c r="C14" i="55"/>
  <c r="C14" i="44"/>
  <c r="C14" i="53"/>
  <c r="C14" i="43"/>
  <c r="C17" i="29"/>
  <c r="R14" i="83"/>
  <c r="R14" i="91"/>
  <c r="R14" i="88"/>
  <c r="C14" i="56"/>
  <c r="C14" i="58"/>
  <c r="C17" i="101"/>
  <c r="C14" i="50"/>
  <c r="C14" i="65"/>
  <c r="CI15" i="78"/>
  <c r="CH15" s="1"/>
  <c r="CI15" i="72"/>
  <c r="CH15" s="1"/>
  <c r="EA15" i="81"/>
  <c r="GF10" i="41"/>
  <c r="CI15" i="79"/>
  <c r="CH15" s="1"/>
  <c r="CI15" i="76"/>
  <c r="CH15" s="1"/>
  <c r="CI15" i="75"/>
  <c r="CH15" s="1"/>
  <c r="EA15" i="76"/>
  <c r="DY15" i="71"/>
  <c r="DZ15" i="75"/>
  <c r="EA15" i="72"/>
  <c r="CI15" i="73"/>
  <c r="CH15" s="1"/>
  <c r="CI15" i="71"/>
  <c r="CH15" s="1"/>
  <c r="FV10" i="41"/>
  <c r="FW10" s="1"/>
  <c r="EA15" i="79"/>
  <c r="EA15" i="74"/>
  <c r="CI15" i="29"/>
  <c r="CH15" s="1"/>
  <c r="EA15" i="77"/>
  <c r="CI15" i="74"/>
  <c r="CH15" s="1"/>
  <c r="DZ15" i="78"/>
  <c r="DZ15" i="80"/>
  <c r="CI15"/>
  <c r="CH15" s="1"/>
  <c r="DZ15" i="73"/>
  <c r="CI15" i="77"/>
  <c r="CH15" s="1"/>
  <c r="CI15" i="81"/>
  <c r="CH15" s="1"/>
  <c r="EA15" i="29"/>
  <c r="T28" i="101"/>
  <c r="GC23" i="41"/>
  <c r="D10" i="74"/>
  <c r="D23"/>
  <c r="D23" i="77"/>
  <c r="AH25" i="81"/>
  <c r="AH25" i="76"/>
  <c r="AH25" i="75"/>
  <c r="AH25" i="74"/>
  <c r="AH25" i="79"/>
  <c r="AH25" i="72"/>
  <c r="AH25" i="78"/>
  <c r="AH25" i="80"/>
  <c r="AH25" i="73"/>
  <c r="AH25" i="71"/>
  <c r="AH25" i="77"/>
  <c r="D11"/>
  <c r="D18" i="80"/>
  <c r="D35" i="74"/>
  <c r="D34" i="78"/>
  <c r="D36" i="79"/>
  <c r="AG24" i="101"/>
  <c r="BT24" i="73"/>
  <c r="BT24" i="74"/>
  <c r="BT24" i="81"/>
  <c r="BT24" i="76"/>
  <c r="BT24" i="80"/>
  <c r="BT24" i="72"/>
  <c r="BT24" i="71"/>
  <c r="BT24" i="79"/>
  <c r="BT24" i="77"/>
  <c r="BT24" i="78"/>
  <c r="BT24" i="75"/>
  <c r="BT24" i="29"/>
  <c r="D11" i="80"/>
  <c r="R26" i="90"/>
  <c r="C33" i="44"/>
  <c r="R26" i="82"/>
  <c r="R26" i="85"/>
  <c r="C33" i="66"/>
  <c r="C33" i="28"/>
  <c r="C33" i="51"/>
  <c r="C33" i="45"/>
  <c r="C33" i="62"/>
  <c r="C33" i="56"/>
  <c r="C33" i="52"/>
  <c r="C32" i="71"/>
  <c r="C33" i="59"/>
  <c r="R26" i="83"/>
  <c r="C33" i="67"/>
  <c r="R26" i="88"/>
  <c r="C32" i="72"/>
  <c r="R26" i="87"/>
  <c r="C33" i="42"/>
  <c r="C33" i="70"/>
  <c r="C32" i="78"/>
  <c r="C33" i="54"/>
  <c r="C32" i="77"/>
  <c r="C32" i="79"/>
  <c r="C32" i="81"/>
  <c r="C33" i="64"/>
  <c r="R26" i="84"/>
  <c r="C33" i="50"/>
  <c r="C33" i="61"/>
  <c r="R26" i="89"/>
  <c r="C33" i="43"/>
  <c r="C32" i="73"/>
  <c r="C33" i="63"/>
  <c r="C33" i="68"/>
  <c r="C33" i="55"/>
  <c r="R26" i="91"/>
  <c r="C33" i="65"/>
  <c r="C33" i="47"/>
  <c r="C33" i="53"/>
  <c r="C33" i="46"/>
  <c r="C33" i="49"/>
  <c r="C32" i="75"/>
  <c r="R26" i="86"/>
  <c r="C33" i="48"/>
  <c r="C32" i="101"/>
  <c r="C32" i="29"/>
  <c r="R26" i="92"/>
  <c r="C33" i="69"/>
  <c r="C33" i="60"/>
  <c r="C32" i="80"/>
  <c r="C33" i="58"/>
  <c r="C33" i="57"/>
  <c r="C32" i="76"/>
  <c r="C32" i="74"/>
  <c r="C32" i="100"/>
  <c r="D22" i="78"/>
  <c r="D21" i="71"/>
  <c r="AH31" i="74"/>
  <c r="AH31" i="77"/>
  <c r="AH31" i="72"/>
  <c r="AH31" i="73"/>
  <c r="AH31" i="75"/>
  <c r="AH31" i="81"/>
  <c r="AH31" i="80"/>
  <c r="AH31" i="79"/>
  <c r="AH31" i="76"/>
  <c r="AH31" i="71"/>
  <c r="AH31" i="78"/>
  <c r="BJ29" i="75"/>
  <c r="BJ29" i="77"/>
  <c r="BJ29" i="73"/>
  <c r="FX24" i="41"/>
  <c r="BJ29" i="74"/>
  <c r="BJ29" i="76"/>
  <c r="BJ29" i="71"/>
  <c r="BJ29" i="72"/>
  <c r="BJ29" i="79"/>
  <c r="BJ29" i="78"/>
  <c r="BJ29" i="29"/>
  <c r="BJ29" i="80"/>
  <c r="BJ29" i="81"/>
  <c r="BJ16" i="75"/>
  <c r="BJ16" i="77"/>
  <c r="BJ16" i="72"/>
  <c r="BJ16" i="76"/>
  <c r="BJ16" i="79"/>
  <c r="BJ16" i="29"/>
  <c r="FX11" i="41"/>
  <c r="BJ16" i="71"/>
  <c r="BJ16" i="80"/>
  <c r="BJ16" i="74"/>
  <c r="BJ16" i="73"/>
  <c r="BJ16" i="78"/>
  <c r="BJ16" i="81"/>
  <c r="D30" i="78"/>
  <c r="D25" i="76"/>
  <c r="D8" i="29"/>
  <c r="D26" i="75"/>
  <c r="D14" i="71"/>
  <c r="BJ25" i="80"/>
  <c r="BJ25" i="72"/>
  <c r="BJ25" i="29"/>
  <c r="BJ25" i="78"/>
  <c r="BJ25" i="73"/>
  <c r="BJ25" i="79"/>
  <c r="FX20" i="41"/>
  <c r="BJ25" i="74"/>
  <c r="BJ25" i="76"/>
  <c r="BJ25" i="75"/>
  <c r="BJ25" i="71"/>
  <c r="BJ25" i="77"/>
  <c r="BJ25" i="81"/>
  <c r="D26" i="71"/>
  <c r="D20" i="79"/>
  <c r="C22" i="74"/>
  <c r="C23" i="58"/>
  <c r="C23" i="44"/>
  <c r="C22" i="79"/>
  <c r="C23" i="61"/>
  <c r="C23" i="45"/>
  <c r="C23" i="55"/>
  <c r="C23" i="59"/>
  <c r="C23" i="48"/>
  <c r="C23" i="49"/>
  <c r="C23" i="51"/>
  <c r="C23" i="64"/>
  <c r="C23" i="28"/>
  <c r="C22" i="100"/>
  <c r="C22" i="71"/>
  <c r="C23" i="57"/>
  <c r="C22" i="77"/>
  <c r="C23" i="43"/>
  <c r="C23" i="70"/>
  <c r="C22" i="81"/>
  <c r="C22" i="101"/>
  <c r="C23" i="69"/>
  <c r="C23" i="42"/>
  <c r="C22" i="73"/>
  <c r="C23" i="67"/>
  <c r="C23" i="63"/>
  <c r="C22" i="72"/>
  <c r="C23" i="65"/>
  <c r="C23" i="66"/>
  <c r="C23" i="46"/>
  <c r="C22" i="78"/>
  <c r="C23" i="60"/>
  <c r="C23" i="52"/>
  <c r="C23" i="50"/>
  <c r="C23" i="53"/>
  <c r="C23" i="47"/>
  <c r="C23" i="56"/>
  <c r="C22" i="76"/>
  <c r="C22" i="75"/>
  <c r="C23" i="54"/>
  <c r="C22" i="29"/>
  <c r="C22" i="80"/>
  <c r="C23" i="68"/>
  <c r="C23" i="62"/>
  <c r="D21" i="78"/>
  <c r="CI17" i="72"/>
  <c r="CH17" s="1"/>
  <c r="DY17" i="71"/>
  <c r="CI17" i="73"/>
  <c r="CH17" s="1"/>
  <c r="CI17" i="76"/>
  <c r="CH17" s="1"/>
  <c r="EA17" i="79"/>
  <c r="CI17" i="29"/>
  <c r="CH17" s="1"/>
  <c r="FV12" i="41"/>
  <c r="FW12" s="1"/>
  <c r="CI17" i="78"/>
  <c r="CH17" s="1"/>
  <c r="DZ17" i="73"/>
  <c r="EA17" i="29"/>
  <c r="EA17" i="72"/>
  <c r="CI17" i="71"/>
  <c r="CH17" s="1"/>
  <c r="EA17" i="77"/>
  <c r="GF12" i="41"/>
  <c r="EA17" i="74"/>
  <c r="DZ17" i="75"/>
  <c r="EA17" i="76"/>
  <c r="CI17" i="74"/>
  <c r="CH17" s="1"/>
  <c r="CI17" i="81"/>
  <c r="CH17" s="1"/>
  <c r="CI17" i="77"/>
  <c r="CH17" s="1"/>
  <c r="CI17" i="75"/>
  <c r="CH17" s="1"/>
  <c r="DZ17" i="80"/>
  <c r="CI17" i="79"/>
  <c r="CH17" s="1"/>
  <c r="EA17" i="81"/>
  <c r="CI17" i="80"/>
  <c r="CH17" s="1"/>
  <c r="DZ17" i="78"/>
  <c r="BJ30" i="72"/>
  <c r="BJ30" i="77"/>
  <c r="BJ30" i="29"/>
  <c r="BJ30" i="75"/>
  <c r="BJ30" i="80"/>
  <c r="BJ30" i="78"/>
  <c r="BJ30" i="71"/>
  <c r="BJ30" i="74"/>
  <c r="BJ30" i="73"/>
  <c r="FX25" i="41"/>
  <c r="BJ30" i="79"/>
  <c r="BJ30" i="76"/>
  <c r="BJ30" i="81"/>
  <c r="D10" i="76"/>
  <c r="BS32" i="80"/>
  <c r="BS32" i="73"/>
  <c r="BS32" i="81"/>
  <c r="BS32" i="29"/>
  <c r="BS32" i="76"/>
  <c r="BS32" i="74"/>
  <c r="BS32" i="79"/>
  <c r="BS32" i="77"/>
  <c r="BS32" i="78"/>
  <c r="BS32" i="75"/>
  <c r="BS32" i="71"/>
  <c r="AH32" i="101"/>
  <c r="BS32" i="72"/>
  <c r="D15" i="79"/>
  <c r="BJ13" i="78"/>
  <c r="BJ13" i="73"/>
  <c r="BJ13" i="72"/>
  <c r="BJ13" i="79"/>
  <c r="BJ13" i="71"/>
  <c r="BJ13" i="80"/>
  <c r="BJ13" i="29"/>
  <c r="BJ13" i="75"/>
  <c r="BJ13" i="81"/>
  <c r="FX8" i="41"/>
  <c r="BJ13" i="77"/>
  <c r="BJ13" i="76"/>
  <c r="BJ13" i="74"/>
  <c r="AH14" i="79"/>
  <c r="AH14" i="80"/>
  <c r="AH14" i="76"/>
  <c r="AH14" i="78"/>
  <c r="AH14" i="75"/>
  <c r="AH14" i="81"/>
  <c r="AH14" i="73"/>
  <c r="AH14" i="77"/>
  <c r="AH14" i="72"/>
  <c r="AH14" i="71"/>
  <c r="AH14" i="74"/>
  <c r="GC6" i="41"/>
  <c r="T11" i="101"/>
  <c r="BT15" i="79"/>
  <c r="BT15" i="76"/>
  <c r="BT15" i="29"/>
  <c r="BT15" i="77"/>
  <c r="BT15" i="80"/>
  <c r="BT15" i="74"/>
  <c r="BT15" i="75"/>
  <c r="BT15" i="72"/>
  <c r="BT15" i="78"/>
  <c r="AG15" i="101"/>
  <c r="BT15" i="81"/>
  <c r="BT15" i="73"/>
  <c r="BT15" i="71"/>
  <c r="D20" i="73"/>
  <c r="C30" i="101"/>
  <c r="C31" i="67"/>
  <c r="C31" i="43"/>
  <c r="C31" i="61"/>
  <c r="C30" i="75"/>
  <c r="R24" i="82"/>
  <c r="R24" i="91"/>
  <c r="C30" i="76"/>
  <c r="C31" i="62"/>
  <c r="C31" i="44"/>
  <c r="R24" i="83"/>
  <c r="C31" i="58"/>
  <c r="C31" i="54"/>
  <c r="C30" i="29"/>
  <c r="C30" i="74"/>
  <c r="C31" i="55"/>
  <c r="C31" i="64"/>
  <c r="C30" i="78"/>
  <c r="C31" i="56"/>
  <c r="C31" i="50"/>
  <c r="R24" i="88"/>
  <c r="C30" i="71"/>
  <c r="C30" i="77"/>
  <c r="R24" i="89"/>
  <c r="C31" i="28"/>
  <c r="C31" i="60"/>
  <c r="C31" i="53"/>
  <c r="R24" i="92"/>
  <c r="C31" i="49"/>
  <c r="C30" i="79"/>
  <c r="C31" i="45"/>
  <c r="C31" i="42"/>
  <c r="C31" i="52"/>
  <c r="C30" i="81"/>
  <c r="C31" i="68"/>
  <c r="C31" i="69"/>
  <c r="R24" i="86"/>
  <c r="R24" i="84"/>
  <c r="C31" i="63"/>
  <c r="C30" i="100"/>
  <c r="C31" i="65"/>
  <c r="C30" i="73"/>
  <c r="C31" i="46"/>
  <c r="R24" i="87"/>
  <c r="C31" i="48"/>
  <c r="C31" i="70"/>
  <c r="C31" i="57"/>
  <c r="C31" i="59"/>
  <c r="C31" i="66"/>
  <c r="R24" i="90"/>
  <c r="R24" i="85"/>
  <c r="C30" i="72"/>
  <c r="C31" i="51"/>
  <c r="C30" i="80"/>
  <c r="C31" i="47"/>
  <c r="D36" i="73"/>
  <c r="T25" i="101"/>
  <c r="GC20" i="41"/>
  <c r="CI33" i="71"/>
  <c r="CH33" s="1"/>
  <c r="CI33" i="72"/>
  <c r="CH33" s="1"/>
  <c r="CI33" i="76"/>
  <c r="CH33" s="1"/>
  <c r="CI33" i="78"/>
  <c r="CH33" s="1"/>
  <c r="CI33" i="80"/>
  <c r="CH33" s="1"/>
  <c r="EA33" i="76"/>
  <c r="FV28" i="41"/>
  <c r="FW28" s="1"/>
  <c r="CI33" i="73"/>
  <c r="CH33" s="1"/>
  <c r="EA33" i="72"/>
  <c r="DZ33" i="78"/>
  <c r="EA33" i="29"/>
  <c r="EA33" i="77"/>
  <c r="CI33" i="79"/>
  <c r="CH33" s="1"/>
  <c r="DZ33" i="80"/>
  <c r="CI33" i="74"/>
  <c r="CH33" s="1"/>
  <c r="CI33" i="81"/>
  <c r="CH33" s="1"/>
  <c r="CI33" i="29"/>
  <c r="CH33" s="1"/>
  <c r="CI33" i="77"/>
  <c r="CH33" s="1"/>
  <c r="DZ33" i="75"/>
  <c r="GF28" i="41"/>
  <c r="EA33" i="81"/>
  <c r="DZ33" i="73"/>
  <c r="EA33" i="74"/>
  <c r="CI33" i="75"/>
  <c r="CH33" s="1"/>
  <c r="EA33" i="79"/>
  <c r="DY33" i="71"/>
  <c r="D18" i="73"/>
  <c r="D17" i="81"/>
  <c r="D12" i="77"/>
  <c r="BS28" i="73"/>
  <c r="BS28" i="29"/>
  <c r="BS28" i="77"/>
  <c r="BS28" i="79"/>
  <c r="BS28" i="74"/>
  <c r="BS28" i="76"/>
  <c r="BS28" i="80"/>
  <c r="BS28" i="72"/>
  <c r="BS28" i="81"/>
  <c r="BS28" i="71"/>
  <c r="BS28" i="75"/>
  <c r="AH28" i="101"/>
  <c r="BS28" i="78"/>
  <c r="D35" i="73"/>
  <c r="T30" i="101"/>
  <c r="GC25" i="41"/>
  <c r="D15" i="81"/>
  <c r="BS12" i="80"/>
  <c r="AH12" i="101"/>
  <c r="BS12" i="76"/>
  <c r="BS12" i="73"/>
  <c r="BS12" i="74"/>
  <c r="BS12" i="75"/>
  <c r="BS12" i="77"/>
  <c r="BS12" i="29"/>
  <c r="BS12" i="71"/>
  <c r="BS12" i="79"/>
  <c r="BS12" i="81"/>
  <c r="BS12" i="72"/>
  <c r="BS12" i="78"/>
  <c r="D32" i="73"/>
  <c r="BT30" i="76"/>
  <c r="AG30" i="101"/>
  <c r="BT30" i="78"/>
  <c r="BT30" i="73"/>
  <c r="BT30" i="71"/>
  <c r="BT30" i="29"/>
  <c r="BT30" i="75"/>
  <c r="BT30" i="77"/>
  <c r="BT30" i="79"/>
  <c r="BT30" i="81"/>
  <c r="BT30" i="80"/>
  <c r="BT30" i="74"/>
  <c r="BT30" i="72"/>
  <c r="D8" i="71"/>
  <c r="D10" i="79"/>
  <c r="D35" i="75"/>
  <c r="GC12" i="41"/>
  <c r="T17" i="101"/>
  <c r="D37" i="80"/>
  <c r="D12" i="74"/>
  <c r="D21" i="77"/>
  <c r="D14" i="76"/>
  <c r="D16" i="71"/>
  <c r="EA25" i="76"/>
  <c r="CI25" i="77"/>
  <c r="CH25" s="1"/>
  <c r="CI25" i="76"/>
  <c r="CH25" s="1"/>
  <c r="EA25" i="29"/>
  <c r="CI25" i="72"/>
  <c r="CH25" s="1"/>
  <c r="DZ25" i="78"/>
  <c r="CI25" i="81"/>
  <c r="CH25" s="1"/>
  <c r="DY25" i="71"/>
  <c r="CI25" i="79"/>
  <c r="CH25" s="1"/>
  <c r="FV20" i="41"/>
  <c r="FW20" s="1"/>
  <c r="EA25" i="81"/>
  <c r="EA25" i="72"/>
  <c r="GF20" i="41"/>
  <c r="CI25" i="73"/>
  <c r="CH25" s="1"/>
  <c r="CI25" i="74"/>
  <c r="CH25" s="1"/>
  <c r="EA25" i="77"/>
  <c r="EA25" i="74"/>
  <c r="DZ25" i="80"/>
  <c r="EA25" i="79"/>
  <c r="CI25" i="78"/>
  <c r="CH25" s="1"/>
  <c r="CI25" i="29"/>
  <c r="CH25" s="1"/>
  <c r="CI25" i="71"/>
  <c r="CH25" s="1"/>
  <c r="CI25" i="75"/>
  <c r="CH25" s="1"/>
  <c r="DZ25" i="73"/>
  <c r="DZ25" i="75"/>
  <c r="CI25" i="80"/>
  <c r="CH25" s="1"/>
  <c r="D10"/>
  <c r="BJ17" i="81"/>
  <c r="BJ17" i="80"/>
  <c r="FX12" i="41"/>
  <c r="BJ17" i="77"/>
  <c r="BJ17" i="78"/>
  <c r="BJ17" i="79"/>
  <c r="BJ17" i="75"/>
  <c r="BJ17" i="71"/>
  <c r="BJ17" i="73"/>
  <c r="BJ17" i="72"/>
  <c r="BJ17" i="76"/>
  <c r="BJ17" i="74"/>
  <c r="BJ17" i="29"/>
  <c r="BT17" i="80"/>
  <c r="BT17" i="76"/>
  <c r="BT17" i="77"/>
  <c r="AG17" i="101"/>
  <c r="BT17" i="74"/>
  <c r="BT17" i="79"/>
  <c r="BT17" i="72"/>
  <c r="BT17" i="75"/>
  <c r="BT17" i="81"/>
  <c r="BT17" i="73"/>
  <c r="BT17" i="78"/>
  <c r="BT17" i="29"/>
  <c r="BT17" i="71"/>
  <c r="D23" i="73"/>
  <c r="AH11" i="74"/>
  <c r="AH11" i="78"/>
  <c r="AH11" i="76"/>
  <c r="AH11" i="73"/>
  <c r="AH11" i="81"/>
  <c r="AH11" i="80"/>
  <c r="AH11" i="71"/>
  <c r="AH11" i="77"/>
  <c r="AH11" i="75"/>
  <c r="AH11" i="72"/>
  <c r="AH11" i="79"/>
  <c r="BJ24" i="80"/>
  <c r="BJ24" i="29"/>
  <c r="FX19" i="41"/>
  <c r="BJ24" i="75"/>
  <c r="BJ24" i="79"/>
  <c r="BJ24" i="76"/>
  <c r="BJ24" i="74"/>
  <c r="BJ24" i="71"/>
  <c r="BJ24" i="81"/>
  <c r="BJ24" i="72"/>
  <c r="BJ24" i="73"/>
  <c r="BJ24" i="77"/>
  <c r="BJ24" i="78"/>
  <c r="D11" i="81"/>
  <c r="D28" i="79"/>
  <c r="E31" i="33"/>
  <c r="D28" i="78"/>
  <c r="FY10" i="41"/>
  <c r="FZ10" s="1"/>
  <c r="GC22"/>
  <c r="T27" i="101"/>
  <c r="AH22" i="75"/>
  <c r="AH22" i="81"/>
  <c r="AH22" i="77"/>
  <c r="AH22" i="79"/>
  <c r="AH22" i="76"/>
  <c r="AH22" i="71"/>
  <c r="AH22" i="78"/>
  <c r="AH22" i="73"/>
  <c r="AH22" i="80"/>
  <c r="AH22" i="74"/>
  <c r="AH22" i="72"/>
  <c r="AH26" i="101"/>
  <c r="BS26" i="77"/>
  <c r="BS26" i="79"/>
  <c r="BS26" i="71"/>
  <c r="BS26" i="81"/>
  <c r="BS26" i="76"/>
  <c r="BS26" i="29"/>
  <c r="BS26" i="72"/>
  <c r="BS26" i="78"/>
  <c r="BS26" i="74"/>
  <c r="BS26" i="73"/>
  <c r="BS26" i="75"/>
  <c r="BS26" i="80"/>
  <c r="CI16" i="72"/>
  <c r="CH16" s="1"/>
  <c r="CI16" i="75"/>
  <c r="CH16" s="1"/>
  <c r="EA16" i="72"/>
  <c r="EA16" i="29"/>
  <c r="CI16" i="79"/>
  <c r="CH16" s="1"/>
  <c r="CI16" i="80"/>
  <c r="CH16" s="1"/>
  <c r="CI16" i="78"/>
  <c r="CH16" s="1"/>
  <c r="EA16" i="81"/>
  <c r="FV11" i="41"/>
  <c r="FW11" s="1"/>
  <c r="GF11"/>
  <c r="DZ16" i="73"/>
  <c r="DZ16" i="80"/>
  <c r="CI16" i="73"/>
  <c r="CH16" s="1"/>
  <c r="EA16" i="74"/>
  <c r="DY16" i="71"/>
  <c r="EA16" i="76"/>
  <c r="EA16" i="79"/>
  <c r="CI16" i="76"/>
  <c r="CH16" s="1"/>
  <c r="EA16" i="77"/>
  <c r="CI16" i="81"/>
  <c r="CH16" s="1"/>
  <c r="CI16" i="77"/>
  <c r="CH16" s="1"/>
  <c r="DZ16" i="78"/>
  <c r="CI16" i="71"/>
  <c r="CH16" s="1"/>
  <c r="DZ16" i="75"/>
  <c r="CI16" i="74"/>
  <c r="CH16" s="1"/>
  <c r="CI16" i="29"/>
  <c r="CH16" s="1"/>
  <c r="D28" i="81"/>
  <c r="D19"/>
  <c r="AH8" i="72"/>
  <c r="AH8" i="71"/>
  <c r="AH8" i="77"/>
  <c r="AH8" i="73"/>
  <c r="AH8" i="76"/>
  <c r="AH8" i="78"/>
  <c r="AH8" i="75"/>
  <c r="AH8" i="74"/>
  <c r="AH8" i="79"/>
  <c r="AH8" i="80"/>
  <c r="AH8" i="81"/>
  <c r="D12" i="71"/>
  <c r="AH30" i="78"/>
  <c r="AH30" i="76"/>
  <c r="AH30" i="74"/>
  <c r="AH30" i="80"/>
  <c r="AH30" i="77"/>
  <c r="AH30" i="79"/>
  <c r="AH30" i="71"/>
  <c r="AH30" i="81"/>
  <c r="AH30" i="75"/>
  <c r="AH30" i="72"/>
  <c r="AH30" i="73"/>
  <c r="D9" i="75"/>
  <c r="D10" i="29"/>
  <c r="BT11" i="75"/>
  <c r="BT11" i="29"/>
  <c r="BT11" i="80"/>
  <c r="BT11" i="72"/>
  <c r="BT11" i="71"/>
  <c r="BT11" i="73"/>
  <c r="BT11" i="78"/>
  <c r="AG11" i="101"/>
  <c r="BT11" i="76"/>
  <c r="BT11" i="81"/>
  <c r="BT11" i="77"/>
  <c r="BT11" i="74"/>
  <c r="BT11" i="79"/>
  <c r="AG34" i="101"/>
  <c r="BT34" i="75"/>
  <c r="BT34" i="76"/>
  <c r="BT34" i="73"/>
  <c r="BT34" i="80"/>
  <c r="BT34" i="29"/>
  <c r="BT34" i="71"/>
  <c r="BT34" i="77"/>
  <c r="BT34" i="78"/>
  <c r="BT34" i="81"/>
  <c r="BT34" i="74"/>
  <c r="BT34" i="79"/>
  <c r="BT34" i="72"/>
  <c r="D12" i="29"/>
  <c r="AH13" i="73"/>
  <c r="AH13" i="77"/>
  <c r="AH13" i="72"/>
  <c r="AH13" i="79"/>
  <c r="AH13" i="71"/>
  <c r="AH13" i="74"/>
  <c r="AH13" i="75"/>
  <c r="AH13" i="76"/>
  <c r="AH13" i="78"/>
  <c r="AH13" i="81"/>
  <c r="AH13" i="80"/>
  <c r="D36" i="29"/>
  <c r="R7" i="88"/>
  <c r="C7" i="66"/>
  <c r="C7" i="65"/>
  <c r="R7" i="92"/>
  <c r="C10" i="73"/>
  <c r="C10" i="101"/>
  <c r="C7" i="53"/>
  <c r="C10" i="81"/>
  <c r="C7" i="70"/>
  <c r="C7" i="47"/>
  <c r="R7" i="85"/>
  <c r="R7" i="82"/>
  <c r="C7" i="49"/>
  <c r="C7" i="28"/>
  <c r="C10" i="29"/>
  <c r="R7" i="87"/>
  <c r="C7" i="59"/>
  <c r="C10" i="72"/>
  <c r="C7" i="42"/>
  <c r="C10" i="74"/>
  <c r="C10" i="79"/>
  <c r="C7" i="64"/>
  <c r="C10" i="80"/>
  <c r="C7" i="46"/>
  <c r="R7" i="83"/>
  <c r="R7" i="90"/>
  <c r="C7" i="58"/>
  <c r="C10" i="78"/>
  <c r="C7" i="50"/>
  <c r="C7" i="45"/>
  <c r="C7" i="55"/>
  <c r="C10" i="100"/>
  <c r="C7" i="68"/>
  <c r="C10" i="76"/>
  <c r="C7" i="63"/>
  <c r="C7" i="69"/>
  <c r="C7" i="52"/>
  <c r="C7" i="57"/>
  <c r="R7" i="89"/>
  <c r="C7" i="51"/>
  <c r="R7" i="91"/>
  <c r="C7" i="54"/>
  <c r="C7" i="67"/>
  <c r="C7" i="61"/>
  <c r="C7" i="62"/>
  <c r="C7" i="56"/>
  <c r="C10" i="71"/>
  <c r="C7" i="43"/>
  <c r="R7" i="84"/>
  <c r="R7" i="34"/>
  <c r="C7" i="48"/>
  <c r="C10" i="75"/>
  <c r="C10" i="77"/>
  <c r="C7" i="60"/>
  <c r="R7" i="86"/>
  <c r="C7" i="44"/>
  <c r="EA10" i="74"/>
  <c r="CI10" i="73"/>
  <c r="CH10" s="1"/>
  <c r="FV5" i="41"/>
  <c r="FW5" s="1"/>
  <c r="CI10" i="71"/>
  <c r="CH10" s="1"/>
  <c r="DZ10" i="73"/>
  <c r="DY10" i="71"/>
  <c r="CI10" i="77"/>
  <c r="CH10" s="1"/>
  <c r="DZ10" i="75"/>
  <c r="EA10" i="77"/>
  <c r="DZ10" i="78"/>
  <c r="CI10" i="29"/>
  <c r="CH10" s="1"/>
  <c r="EA10" i="79"/>
  <c r="EA10" i="29"/>
  <c r="EA10" i="72"/>
  <c r="EA10" i="76"/>
  <c r="CI10"/>
  <c r="CH10" s="1"/>
  <c r="DZ10" i="80"/>
  <c r="CI10" i="72"/>
  <c r="CH10" s="1"/>
  <c r="CI10" i="80"/>
  <c r="CH10" s="1"/>
  <c r="CI10" i="74"/>
  <c r="CH10" s="1"/>
  <c r="CI10" i="79"/>
  <c r="CH10" s="1"/>
  <c r="EA10" i="81"/>
  <c r="CI10" i="78"/>
  <c r="CH10" s="1"/>
  <c r="GF5" i="41"/>
  <c r="CI10" i="81"/>
  <c r="CH10" s="1"/>
  <c r="CI10" i="75"/>
  <c r="CH10" s="1"/>
  <c r="D14" i="74"/>
  <c r="D9" i="80"/>
  <c r="D36" i="81"/>
  <c r="GC4" i="41"/>
  <c r="T9" i="101"/>
  <c r="BS21" i="72"/>
  <c r="BS21" i="73"/>
  <c r="BS21" i="76"/>
  <c r="BS21" i="79"/>
  <c r="BS21" i="74"/>
  <c r="BS21" i="75"/>
  <c r="BS21" i="78"/>
  <c r="BS21" i="77"/>
  <c r="BS21" i="81"/>
  <c r="BS21" i="80"/>
  <c r="BS21" i="71"/>
  <c r="BS21" i="29"/>
  <c r="AH21" i="101"/>
  <c r="D23" i="80"/>
  <c r="D23" i="72"/>
  <c r="BJ22" i="29"/>
  <c r="BJ22" i="78"/>
  <c r="BJ22" i="72"/>
  <c r="FX17" i="41"/>
  <c r="BJ22" i="77"/>
  <c r="BJ22" i="79"/>
  <c r="BJ22" i="76"/>
  <c r="BJ22" i="75"/>
  <c r="BJ22" i="73"/>
  <c r="BJ22" i="80"/>
  <c r="BJ22" i="81"/>
  <c r="BJ22" i="74"/>
  <c r="BJ22" i="71"/>
  <c r="C25" i="53"/>
  <c r="C24" i="29"/>
  <c r="C24" i="100"/>
  <c r="C24" i="79"/>
  <c r="C25" i="52"/>
  <c r="C25" i="65"/>
  <c r="C25" i="50"/>
  <c r="C25" i="63"/>
  <c r="C25" i="66"/>
  <c r="C24" i="74"/>
  <c r="C25" i="58"/>
  <c r="C25" i="62"/>
  <c r="C24" i="81"/>
  <c r="C24" i="75"/>
  <c r="C25" i="59"/>
  <c r="C25" i="46"/>
  <c r="C25" i="55"/>
  <c r="C25" i="70"/>
  <c r="C25" i="47"/>
  <c r="C25" i="56"/>
  <c r="C24" i="73"/>
  <c r="C24" i="72"/>
  <c r="C25" i="61"/>
  <c r="C25" i="51"/>
  <c r="C25" i="54"/>
  <c r="C25" i="60"/>
  <c r="C25" i="49"/>
  <c r="C24" i="77"/>
  <c r="C25" i="28"/>
  <c r="C25" i="57"/>
  <c r="R26" i="34"/>
  <c r="C25" i="68"/>
  <c r="C25" i="64"/>
  <c r="C25" i="42"/>
  <c r="C25" i="48"/>
  <c r="C25" i="43"/>
  <c r="C25" i="44"/>
  <c r="C24" i="71"/>
  <c r="C24" i="78"/>
  <c r="C24" i="80"/>
  <c r="C24" i="101"/>
  <c r="C25" i="67"/>
  <c r="C25" i="69"/>
  <c r="C24" i="76"/>
  <c r="C25" i="45"/>
  <c r="BT18" i="78"/>
  <c r="BT18" i="72"/>
  <c r="BT18" i="71"/>
  <c r="BT18" i="81"/>
  <c r="AG18" i="101"/>
  <c r="BT18" i="80"/>
  <c r="BT18" i="76"/>
  <c r="BT18" i="73"/>
  <c r="BT18" i="77"/>
  <c r="BT18" i="79"/>
  <c r="BT18" i="75"/>
  <c r="BT18" i="29"/>
  <c r="BT18" i="74"/>
  <c r="BT33" i="73"/>
  <c r="BT33" i="71"/>
  <c r="BT33" i="29"/>
  <c r="BT33" i="76"/>
  <c r="BT33" i="72"/>
  <c r="AG33" i="101"/>
  <c r="BT33" i="78"/>
  <c r="BT33" i="79"/>
  <c r="BT33" i="77"/>
  <c r="BT33" i="81"/>
  <c r="BT33" i="74"/>
  <c r="BT33" i="75"/>
  <c r="BT33" i="80"/>
  <c r="D14" i="29"/>
  <c r="D19"/>
  <c r="D16" i="72"/>
  <c r="D25" i="73"/>
  <c r="D28" i="71"/>
  <c r="EA9" i="79"/>
  <c r="DZ9" i="78"/>
  <c r="CI9" i="72"/>
  <c r="CI9" i="78"/>
  <c r="CI9" i="81"/>
  <c r="CI9" i="71"/>
  <c r="CI9" i="74"/>
  <c r="EA9" i="76"/>
  <c r="EA9" i="74"/>
  <c r="CI9" i="79"/>
  <c r="GF4" i="41"/>
  <c r="DZ9" i="80"/>
  <c r="EA9" i="72"/>
  <c r="FV4" i="41"/>
  <c r="FW4" s="1"/>
  <c r="CI9" i="76"/>
  <c r="CI9" i="80"/>
  <c r="CI9" i="73"/>
  <c r="DZ9" i="75"/>
  <c r="CI9" i="29"/>
  <c r="EA9" i="81"/>
  <c r="DY9" i="71"/>
  <c r="DZ9" i="73"/>
  <c r="CI9" i="75"/>
  <c r="EA9" i="29"/>
  <c r="EA9" i="77"/>
  <c r="CI9"/>
  <c r="AH16" i="80"/>
  <c r="AH16" i="81"/>
  <c r="AH16" i="73"/>
  <c r="AH16" i="76"/>
  <c r="AH16" i="79"/>
  <c r="AH16" i="75"/>
  <c r="AH16" i="71"/>
  <c r="AH16" i="74"/>
  <c r="AH16" i="77"/>
  <c r="AH16" i="72"/>
  <c r="AH16" i="78"/>
  <c r="D19" i="73"/>
  <c r="AH29" i="77"/>
  <c r="AH29" i="81"/>
  <c r="AH29" i="76"/>
  <c r="AH29" i="72"/>
  <c r="AH29" i="75"/>
  <c r="AH29" i="80"/>
  <c r="AH29" i="71"/>
  <c r="AH29" i="79"/>
  <c r="AH29" i="73"/>
  <c r="AH29" i="78"/>
  <c r="AH29" i="74"/>
  <c r="D31" i="81"/>
  <c r="BJ33" i="77"/>
  <c r="BJ33" i="72"/>
  <c r="BJ33" i="29"/>
  <c r="BJ33" i="79"/>
  <c r="BJ33" i="71"/>
  <c r="BJ33" i="80"/>
  <c r="BJ33" i="81"/>
  <c r="BJ33" i="74"/>
  <c r="BJ33" i="73"/>
  <c r="BJ33" i="76"/>
  <c r="BJ33" i="75"/>
  <c r="FX28" i="41"/>
  <c r="BJ33" i="78"/>
  <c r="D18" i="72"/>
  <c r="D16" i="80"/>
  <c r="D28" i="75"/>
  <c r="D13" i="76"/>
  <c r="D30"/>
  <c r="D15"/>
  <c r="D31" i="75"/>
  <c r="D23" i="29"/>
  <c r="D8" i="78"/>
  <c r="D19" i="77"/>
  <c r="D16" i="74"/>
  <c r="BT32" i="29"/>
  <c r="BT32" i="77"/>
  <c r="BT32" i="80"/>
  <c r="BT32" i="76"/>
  <c r="BT32" i="72"/>
  <c r="BT32" i="74"/>
  <c r="BT32" i="79"/>
  <c r="BT32" i="75"/>
  <c r="BT32" i="73"/>
  <c r="AG32" i="101"/>
  <c r="BT32" i="81"/>
  <c r="BT32" i="78"/>
  <c r="BT32" i="71"/>
  <c r="R12" i="88"/>
  <c r="R12" i="83"/>
  <c r="C15" i="71"/>
  <c r="C12" i="46"/>
  <c r="C15" i="81"/>
  <c r="C12" i="50"/>
  <c r="C12" i="69"/>
  <c r="R12" i="86"/>
  <c r="C15" i="72"/>
  <c r="C12" i="44"/>
  <c r="C12" i="57"/>
  <c r="C12" i="58"/>
  <c r="C12" i="63"/>
  <c r="C15" i="74"/>
  <c r="C12" i="28"/>
  <c r="C12" i="42"/>
  <c r="C12" i="54"/>
  <c r="R12" i="84"/>
  <c r="C12" i="55"/>
  <c r="C12" i="51"/>
  <c r="C12" i="59"/>
  <c r="C15" i="101"/>
  <c r="C12" i="43"/>
  <c r="C12" i="67"/>
  <c r="C12" i="49"/>
  <c r="R12" i="85"/>
  <c r="C12" i="68"/>
  <c r="C12" i="52"/>
  <c r="C15" i="75"/>
  <c r="R12" i="90"/>
  <c r="C15" i="100"/>
  <c r="C12" i="64"/>
  <c r="R12" i="82"/>
  <c r="C15" i="29"/>
  <c r="R12" i="92"/>
  <c r="C15" i="78"/>
  <c r="C12" i="70"/>
  <c r="C12" i="66"/>
  <c r="R12" i="91"/>
  <c r="C12" i="48"/>
  <c r="C12" i="62"/>
  <c r="C15" i="73"/>
  <c r="C15" i="80"/>
  <c r="C12" i="56"/>
  <c r="C12" i="60"/>
  <c r="C12" i="53"/>
  <c r="C12" i="61"/>
  <c r="C12" i="47"/>
  <c r="C12" i="65"/>
  <c r="C15" i="77"/>
  <c r="R12" i="87"/>
  <c r="R12" i="34"/>
  <c r="R12" i="89"/>
  <c r="C15" i="76"/>
  <c r="C15" i="79"/>
  <c r="C12" i="45"/>
  <c r="D8" i="80"/>
  <c r="D22" i="71"/>
  <c r="D16" i="81"/>
  <c r="D26" i="76"/>
  <c r="FY16" i="41"/>
  <c r="FZ16" s="1"/>
  <c r="D17" i="78"/>
  <c r="D32" i="81"/>
  <c r="BT12" i="79"/>
  <c r="BT12" i="80"/>
  <c r="BT12" i="81"/>
  <c r="AG12" i="101"/>
  <c r="BT12" i="73"/>
  <c r="BT12" i="74"/>
  <c r="BT12" i="76"/>
  <c r="BT12" i="78"/>
  <c r="BT12" i="71"/>
  <c r="BT12" i="77"/>
  <c r="BT12" i="72"/>
  <c r="BT12" i="75"/>
  <c r="BT12" i="29"/>
  <c r="D33" i="75"/>
  <c r="BS31" i="78"/>
  <c r="BS31" i="74"/>
  <c r="BS31" i="81"/>
  <c r="BS31" i="79"/>
  <c r="BS31" i="72"/>
  <c r="BS31" i="75"/>
  <c r="BS31" i="77"/>
  <c r="BS31" i="71"/>
  <c r="BS31" i="29"/>
  <c r="BS31" i="80"/>
  <c r="AH31" i="101"/>
  <c r="BS31" i="76"/>
  <c r="BS31" i="73"/>
  <c r="R13" i="84"/>
  <c r="C16" i="76"/>
  <c r="C16" i="75"/>
  <c r="C13" i="63"/>
  <c r="C16" i="72"/>
  <c r="C13" i="68"/>
  <c r="C16" i="100"/>
  <c r="C13" i="62"/>
  <c r="C13" i="57"/>
  <c r="C13" i="64"/>
  <c r="C13" i="53"/>
  <c r="C13" i="56"/>
  <c r="C16" i="81"/>
  <c r="C16" i="101"/>
  <c r="R13" i="92"/>
  <c r="C13" i="59"/>
  <c r="C16" i="78"/>
  <c r="C13" i="58"/>
  <c r="C16" i="80"/>
  <c r="C13" i="60"/>
  <c r="C13" i="69"/>
  <c r="C13" i="61"/>
  <c r="C13" i="43"/>
  <c r="R13" i="89"/>
  <c r="R13" i="88"/>
  <c r="C13" i="52"/>
  <c r="C16" i="77"/>
  <c r="C13" i="55"/>
  <c r="C16" i="73"/>
  <c r="C13" i="42"/>
  <c r="C13" i="50"/>
  <c r="C13" i="45"/>
  <c r="R13" i="34"/>
  <c r="C13" i="67"/>
  <c r="C16" i="29"/>
  <c r="C13" i="65"/>
  <c r="C13" i="28"/>
  <c r="C13" i="46"/>
  <c r="C13" i="48"/>
  <c r="R13" i="87"/>
  <c r="C13" i="47"/>
  <c r="C13" i="54"/>
  <c r="C13" i="44"/>
  <c r="R13" i="83"/>
  <c r="C16" i="79"/>
  <c r="C16" i="71"/>
  <c r="C16" i="74"/>
  <c r="R13" i="82"/>
  <c r="R13" i="85"/>
  <c r="C13" i="49"/>
  <c r="C13" i="70"/>
  <c r="R13" i="86"/>
  <c r="R13" i="91"/>
  <c r="C13" i="66"/>
  <c r="C13" i="51"/>
  <c r="R13" i="90"/>
  <c r="BS14" i="80"/>
  <c r="BS14" i="75"/>
  <c r="BS14" i="79"/>
  <c r="BS14" i="73"/>
  <c r="BS14" i="77"/>
  <c r="BS14" i="76"/>
  <c r="BS14" i="29"/>
  <c r="BS14" i="74"/>
  <c r="BS14" i="78"/>
  <c r="BS14" i="81"/>
  <c r="AH14" i="101"/>
  <c r="BS14" i="72"/>
  <c r="BS14" i="71"/>
  <c r="D16" i="77"/>
  <c r="D22" i="75"/>
  <c r="D24" i="80"/>
  <c r="D25" i="29"/>
  <c r="D19" i="79"/>
  <c r="DZ22" i="73"/>
  <c r="CI22" i="29"/>
  <c r="CH22" s="1"/>
  <c r="CI22" i="75"/>
  <c r="CH22" s="1"/>
  <c r="EA22" i="81"/>
  <c r="GF17" i="41"/>
  <c r="EA22" i="29"/>
  <c r="CI22" i="72"/>
  <c r="CH22" s="1"/>
  <c r="DZ22" i="75"/>
  <c r="CI22" i="79"/>
  <c r="CH22" s="1"/>
  <c r="CI22" i="78"/>
  <c r="CH22" s="1"/>
  <c r="CI22" i="80"/>
  <c r="CH22" s="1"/>
  <c r="EA22" i="77"/>
  <c r="DZ22" i="78"/>
  <c r="CI22" i="77"/>
  <c r="CH22" s="1"/>
  <c r="CI22" i="71"/>
  <c r="CH22" s="1"/>
  <c r="CI22" i="73"/>
  <c r="CH22" s="1"/>
  <c r="FV17" i="41"/>
  <c r="FW17" s="1"/>
  <c r="CI22" i="81"/>
  <c r="CH22" s="1"/>
  <c r="DZ22" i="80"/>
  <c r="CI22" i="76"/>
  <c r="CH22" s="1"/>
  <c r="EA22" i="74"/>
  <c r="EA22" i="72"/>
  <c r="DY22" i="71"/>
  <c r="EA22" i="79"/>
  <c r="CI22" i="74"/>
  <c r="CH22" s="1"/>
  <c r="EA22" i="76"/>
  <c r="D28" i="74"/>
  <c r="D29" i="72"/>
  <c r="D11" i="78"/>
  <c r="D9" i="71"/>
  <c r="CI13" i="72"/>
  <c r="CH13" s="1"/>
  <c r="CI13" i="73"/>
  <c r="CH13" s="1"/>
  <c r="CI13" i="77"/>
  <c r="CH13" s="1"/>
  <c r="DY13" i="71"/>
  <c r="GF8" i="41"/>
  <c r="CI13" i="75"/>
  <c r="CH13" s="1"/>
  <c r="EA13" i="77"/>
  <c r="EA13" i="81"/>
  <c r="CI13" i="80"/>
  <c r="CH13" s="1"/>
  <c r="EA13" i="79"/>
  <c r="CI13"/>
  <c r="CH13" s="1"/>
  <c r="DZ13" i="73"/>
  <c r="DZ13" i="75"/>
  <c r="CI13" i="71"/>
  <c r="CH13" s="1"/>
  <c r="DZ13" i="80"/>
  <c r="CI13" i="81"/>
  <c r="CH13" s="1"/>
  <c r="EA13" i="74"/>
  <c r="CI13"/>
  <c r="CH13" s="1"/>
  <c r="CI13" i="76"/>
  <c r="CH13" s="1"/>
  <c r="DZ13" i="78"/>
  <c r="FV8" i="41"/>
  <c r="FW8" s="1"/>
  <c r="EA13" i="29"/>
  <c r="EA13" i="76"/>
  <c r="CI13" i="78"/>
  <c r="CH13" s="1"/>
  <c r="EA13" i="72"/>
  <c r="CI13" i="29"/>
  <c r="CH13" s="1"/>
  <c r="D31" i="72"/>
  <c r="BJ36" i="74"/>
  <c r="BJ36" i="72"/>
  <c r="BJ36" i="80"/>
  <c r="BJ36" i="73"/>
  <c r="BJ36" i="29"/>
  <c r="BJ36" i="78"/>
  <c r="BJ36" i="77"/>
  <c r="BJ36" i="75"/>
  <c r="BJ36" i="71"/>
  <c r="BJ36" i="76"/>
  <c r="FX31" i="41"/>
  <c r="BJ36" i="81"/>
  <c r="BJ36" i="79"/>
  <c r="D13" i="78"/>
  <c r="D12" i="76"/>
  <c r="D17" i="80"/>
  <c r="AH34" i="73"/>
  <c r="AH34" i="76"/>
  <c r="AH34" i="75"/>
  <c r="AH34" i="81"/>
  <c r="AH34" i="71"/>
  <c r="AH34" i="80"/>
  <c r="AH34" i="77"/>
  <c r="AH34" i="78"/>
  <c r="AH34" i="79"/>
  <c r="AH34" i="72"/>
  <c r="AH34" i="74"/>
  <c r="AH24" i="75"/>
  <c r="AH24" i="79"/>
  <c r="AH24" i="74"/>
  <c r="AH24" i="78"/>
  <c r="AH24" i="73"/>
  <c r="AH24" i="77"/>
  <c r="AH24" i="72"/>
  <c r="AH24" i="71"/>
  <c r="AH24" i="81"/>
  <c r="AH24" i="76"/>
  <c r="AH24" i="80"/>
  <c r="BS24" i="71"/>
  <c r="BS24" i="72"/>
  <c r="AH24" i="101"/>
  <c r="BS24" i="77"/>
  <c r="BS24" i="75"/>
  <c r="BS24" i="81"/>
  <c r="BS24" i="73"/>
  <c r="BS24" i="79"/>
  <c r="BS24" i="76"/>
  <c r="BS24" i="78"/>
  <c r="BS24" i="29"/>
  <c r="BS24" i="74"/>
  <c r="BS24" i="80"/>
  <c r="BJ27" i="77"/>
  <c r="BJ27" i="76"/>
  <c r="BJ27" i="81"/>
  <c r="BJ27" i="29"/>
  <c r="BJ27" i="73"/>
  <c r="BJ27" i="79"/>
  <c r="BJ27" i="72"/>
  <c r="BJ27" i="74"/>
  <c r="BJ27" i="71"/>
  <c r="BJ27" i="78"/>
  <c r="BJ27" i="75"/>
  <c r="FX22" i="41"/>
  <c r="BJ27" i="80"/>
  <c r="D13" i="29"/>
  <c r="BS15" i="79"/>
  <c r="BS15" i="74"/>
  <c r="BS15" i="71"/>
  <c r="BS15" i="78"/>
  <c r="BS15" i="29"/>
  <c r="AH15" i="101"/>
  <c r="BS15" i="72"/>
  <c r="BS15" i="81"/>
  <c r="BS15" i="73"/>
  <c r="BS15" i="75"/>
  <c r="BS15" i="76"/>
  <c r="BS15" i="77"/>
  <c r="BS15" i="80"/>
  <c r="C9" i="74"/>
  <c r="R6" i="84"/>
  <c r="C6" i="47"/>
  <c r="R6" i="82"/>
  <c r="C6" i="70"/>
  <c r="C6" i="69"/>
  <c r="C6" i="53"/>
  <c r="C6" i="28"/>
  <c r="C6" i="44"/>
  <c r="C6" i="43"/>
  <c r="C6" i="65"/>
  <c r="C9" i="75"/>
  <c r="C9" i="29"/>
  <c r="C6" i="52"/>
  <c r="C9" i="81"/>
  <c r="R6" i="86"/>
  <c r="C6" i="57"/>
  <c r="C9" i="76"/>
  <c r="C6" i="50"/>
  <c r="C6" i="64"/>
  <c r="C6" i="58"/>
  <c r="C6" i="59"/>
  <c r="C9" i="72"/>
  <c r="C6" i="42"/>
  <c r="C9" i="77"/>
  <c r="C6" i="49"/>
  <c r="C6" i="45"/>
  <c r="C6" i="46"/>
  <c r="R6" i="92"/>
  <c r="C6" i="48"/>
  <c r="R6" i="34"/>
  <c r="R6" i="85"/>
  <c r="R6" i="83"/>
  <c r="C9" i="78"/>
  <c r="C6" i="55"/>
  <c r="C9" i="80"/>
  <c r="R6" i="91"/>
  <c r="C6" i="63"/>
  <c r="C6" i="67"/>
  <c r="C6" i="56"/>
  <c r="C9" i="71"/>
  <c r="C9" i="101"/>
  <c r="C6" i="62"/>
  <c r="C6" i="60"/>
  <c r="C6" i="54"/>
  <c r="C9" i="79"/>
  <c r="C6" i="51"/>
  <c r="R6" i="90"/>
  <c r="C6" i="68"/>
  <c r="R6" i="88"/>
  <c r="C9" i="73"/>
  <c r="R6" i="87"/>
  <c r="C9" i="100"/>
  <c r="R6" i="89"/>
  <c r="C6" i="66"/>
  <c r="C6" i="61"/>
  <c r="BT25" i="73"/>
  <c r="BT25" i="79"/>
  <c r="BT25" i="29"/>
  <c r="AG25" i="101"/>
  <c r="BT25" i="75"/>
  <c r="BT25" i="72"/>
  <c r="BT25" i="76"/>
  <c r="BT25" i="80"/>
  <c r="BT25" i="78"/>
  <c r="BT25" i="74"/>
  <c r="BT25" i="71"/>
  <c r="BT25" i="81"/>
  <c r="BT25" i="77"/>
  <c r="AH19" i="75"/>
  <c r="AH19" i="77"/>
  <c r="AH19" i="76"/>
  <c r="AH19" i="74"/>
  <c r="AH19" i="78"/>
  <c r="AH19" i="73"/>
  <c r="AH19" i="71"/>
  <c r="AH19" i="81"/>
  <c r="AH19" i="80"/>
  <c r="AH19" i="79"/>
  <c r="AH19" i="72"/>
  <c r="D29" i="29"/>
  <c r="C11" i="79"/>
  <c r="R8" i="34"/>
  <c r="C8" i="59"/>
  <c r="C8" i="65"/>
  <c r="C8" i="58"/>
  <c r="R8" i="85"/>
  <c r="C8" i="50"/>
  <c r="C8" i="60"/>
  <c r="C8" i="61"/>
  <c r="C11" i="29"/>
  <c r="C8" i="44"/>
  <c r="C8" i="53"/>
  <c r="C8" i="52"/>
  <c r="C8" i="55"/>
  <c r="R8" i="89"/>
  <c r="C8" i="42"/>
  <c r="C8" i="62"/>
  <c r="C8" i="45"/>
  <c r="C8" i="67"/>
  <c r="R8" i="92"/>
  <c r="R8" i="83"/>
  <c r="C8" i="48"/>
  <c r="C8" i="70"/>
  <c r="C8" i="46"/>
  <c r="C8" i="51"/>
  <c r="R8" i="87"/>
  <c r="C8" i="28"/>
  <c r="C11" i="75"/>
  <c r="C8" i="47"/>
  <c r="R8" i="82"/>
  <c r="R8" i="86"/>
  <c r="C8" i="68"/>
  <c r="C8" i="57"/>
  <c r="C11" i="77"/>
  <c r="C11" i="78"/>
  <c r="C11" i="73"/>
  <c r="C8" i="64"/>
  <c r="C8" i="43"/>
  <c r="C8" i="49"/>
  <c r="C8" i="66"/>
  <c r="C11" i="101"/>
  <c r="C11" i="100"/>
  <c r="R8" i="88"/>
  <c r="C11" i="71"/>
  <c r="C11" i="72"/>
  <c r="C8" i="56"/>
  <c r="C11" i="76"/>
  <c r="C8" i="63"/>
  <c r="C11" i="81"/>
  <c r="R8" i="91"/>
  <c r="R8" i="90"/>
  <c r="C8" i="69"/>
  <c r="C8" i="54"/>
  <c r="C11" i="74"/>
  <c r="R8" i="84"/>
  <c r="C11" i="80"/>
  <c r="D30" i="81"/>
  <c r="GC11" i="41"/>
  <c r="T16" i="101"/>
  <c r="D24" i="81"/>
  <c r="D22" i="76"/>
  <c r="BT26" i="74"/>
  <c r="BT26" i="29"/>
  <c r="BT26" i="75"/>
  <c r="BT26" i="73"/>
  <c r="BT26" i="77"/>
  <c r="BT26" i="79"/>
  <c r="AG26" i="101"/>
  <c r="BT26" i="71"/>
  <c r="BT26" i="72"/>
  <c r="BT26" i="76"/>
  <c r="BT26" i="80"/>
  <c r="BT26" i="81"/>
  <c r="BT26" i="78"/>
  <c r="AH18" i="77"/>
  <c r="AH18" i="71"/>
  <c r="AH18" i="81"/>
  <c r="AH18" i="76"/>
  <c r="AH18" i="74"/>
  <c r="AH18" i="73"/>
  <c r="AH18" i="72"/>
  <c r="AH18" i="79"/>
  <c r="AH18" i="75"/>
  <c r="AH18" i="80"/>
  <c r="AH18" i="78"/>
  <c r="BT19" i="29"/>
  <c r="BT19" i="77"/>
  <c r="BT19" i="81"/>
  <c r="AG19" i="101"/>
  <c r="BT19" i="74"/>
  <c r="BT19" i="80"/>
  <c r="BT19" i="71"/>
  <c r="BT19" i="79"/>
  <c r="BT19" i="73"/>
  <c r="BT19" i="78"/>
  <c r="BT19" i="75"/>
  <c r="BT19" i="72"/>
  <c r="BT19" i="76"/>
  <c r="D34"/>
  <c r="D17"/>
  <c r="D31"/>
  <c r="D33" i="71"/>
  <c r="D27" i="81"/>
  <c r="D30" i="75"/>
  <c r="DZ30" i="73"/>
  <c r="CI30" i="81"/>
  <c r="CH30" s="1"/>
  <c r="EA30" i="72"/>
  <c r="DZ30" i="80"/>
  <c r="EA30" i="74"/>
  <c r="CI30" i="72"/>
  <c r="CH30" s="1"/>
  <c r="EA30" i="29"/>
  <c r="CI30" i="78"/>
  <c r="CH30" s="1"/>
  <c r="EA30" i="81"/>
  <c r="CI30" i="76"/>
  <c r="CH30" s="1"/>
  <c r="DZ30" i="78"/>
  <c r="EA30" i="79"/>
  <c r="CI30" i="73"/>
  <c r="CH30" s="1"/>
  <c r="EA30" i="76"/>
  <c r="CI30" i="71"/>
  <c r="CH30" s="1"/>
  <c r="CI30" i="74"/>
  <c r="CH30" s="1"/>
  <c r="FV25" i="41"/>
  <c r="FW25" s="1"/>
  <c r="CI30" i="80"/>
  <c r="CH30" s="1"/>
  <c r="CI30" i="75"/>
  <c r="CH30" s="1"/>
  <c r="CI30" i="79"/>
  <c r="CH30" s="1"/>
  <c r="CI30" i="29"/>
  <c r="CH30" s="1"/>
  <c r="DY30" i="71"/>
  <c r="DZ30" i="75"/>
  <c r="GF25" i="41"/>
  <c r="EA30" i="77"/>
  <c r="CI30"/>
  <c r="CH30" s="1"/>
  <c r="GF21" i="41"/>
  <c r="DZ26" i="75"/>
  <c r="CI26" i="71"/>
  <c r="CH26" s="1"/>
  <c r="DZ26" i="73"/>
  <c r="CI26" i="81"/>
  <c r="CH26" s="1"/>
  <c r="CI26" i="73"/>
  <c r="CH26" s="1"/>
  <c r="EA26" i="77"/>
  <c r="CI26" i="74"/>
  <c r="CH26" s="1"/>
  <c r="CI26" i="79"/>
  <c r="CH26" s="1"/>
  <c r="CI26" i="78"/>
  <c r="CH26" s="1"/>
  <c r="CI26" i="80"/>
  <c r="CH26" s="1"/>
  <c r="CI26" i="77"/>
  <c r="CH26" s="1"/>
  <c r="CI26" i="75"/>
  <c r="CH26" s="1"/>
  <c r="EA26" i="76"/>
  <c r="FV21" i="41"/>
  <c r="FW21" s="1"/>
  <c r="CI26" i="29"/>
  <c r="CH26" s="1"/>
  <c r="EA26" i="81"/>
  <c r="DZ26" i="78"/>
  <c r="EA26" i="79"/>
  <c r="EA26" i="72"/>
  <c r="DZ26" i="80"/>
  <c r="DY26" i="71"/>
  <c r="EA26" i="74"/>
  <c r="EA26" i="29"/>
  <c r="CI26" i="72"/>
  <c r="CH26" s="1"/>
  <c r="CI26" i="76"/>
  <c r="CH26" s="1"/>
  <c r="D16" i="79"/>
  <c r="D9" i="72"/>
  <c r="D29" i="74"/>
  <c r="D22" i="77"/>
  <c r="AH28" i="80"/>
  <c r="AH28" i="74"/>
  <c r="AH28" i="77"/>
  <c r="AH28" i="78"/>
  <c r="AH28" i="79"/>
  <c r="AH28" i="75"/>
  <c r="AH28" i="76"/>
  <c r="AH28" i="71"/>
  <c r="AH28" i="72"/>
  <c r="AH28" i="81"/>
  <c r="AH28" i="73"/>
  <c r="EA21" i="79"/>
  <c r="CI21" i="71"/>
  <c r="CH21" s="1"/>
  <c r="CI21" i="76"/>
  <c r="CH21" s="1"/>
  <c r="DZ21" i="80"/>
  <c r="EA21" i="72"/>
  <c r="CI21" i="29"/>
  <c r="CH21" s="1"/>
  <c r="FV16" i="41"/>
  <c r="FW16" s="1"/>
  <c r="EA21" i="74"/>
  <c r="CI21" i="78"/>
  <c r="CH21" s="1"/>
  <c r="CI21" i="72"/>
  <c r="CH21" s="1"/>
  <c r="CI21" i="81"/>
  <c r="CH21" s="1"/>
  <c r="CI21" i="74"/>
  <c r="CH21" s="1"/>
  <c r="DZ21" i="75"/>
  <c r="CI21" i="77"/>
  <c r="CH21" s="1"/>
  <c r="EA21" i="29"/>
  <c r="CI21" i="80"/>
  <c r="CH21" s="1"/>
  <c r="CI21" i="73"/>
  <c r="CH21" s="1"/>
  <c r="DZ21"/>
  <c r="EA21" i="81"/>
  <c r="EA21" i="76"/>
  <c r="EA21" i="77"/>
  <c r="CI21" i="75"/>
  <c r="CH21" s="1"/>
  <c r="DY21" i="71"/>
  <c r="GF16" i="41"/>
  <c r="CI21" i="79"/>
  <c r="CH21" s="1"/>
  <c r="DZ21" i="78"/>
  <c r="D27" i="80"/>
  <c r="C35" i="68"/>
  <c r="C35" i="70"/>
  <c r="C35" i="56"/>
  <c r="C34" i="101"/>
  <c r="C35" i="52"/>
  <c r="R28" i="83"/>
  <c r="C34" i="81"/>
  <c r="C35" i="49"/>
  <c r="C34" i="76"/>
  <c r="R28" i="91"/>
  <c r="C35" i="55"/>
  <c r="C34" i="77"/>
  <c r="C35" i="50"/>
  <c r="C34" i="72"/>
  <c r="C35" i="63"/>
  <c r="C35" i="51"/>
  <c r="C34" i="79"/>
  <c r="C35" i="59"/>
  <c r="C35" i="48"/>
  <c r="C35" i="43"/>
  <c r="C34" i="71"/>
  <c r="C35" i="69"/>
  <c r="R28" i="89"/>
  <c r="C34" i="78"/>
  <c r="C34" i="73"/>
  <c r="C35" i="57"/>
  <c r="C34" i="100"/>
  <c r="C35" i="67"/>
  <c r="R28" i="86"/>
  <c r="C35" i="28"/>
  <c r="C35" i="61"/>
  <c r="C34" i="74"/>
  <c r="C35" i="42"/>
  <c r="R28" i="88"/>
  <c r="C35" i="45"/>
  <c r="C35" i="54"/>
  <c r="R28" i="90"/>
  <c r="R28" i="85"/>
  <c r="C35" i="66"/>
  <c r="C35" i="58"/>
  <c r="R28" i="87"/>
  <c r="R28" i="84"/>
  <c r="C35" i="60"/>
  <c r="C35" i="44"/>
  <c r="C35" i="62"/>
  <c r="R28" i="92"/>
  <c r="C35" i="53"/>
  <c r="C34" i="80"/>
  <c r="C34" i="75"/>
  <c r="C35" i="64"/>
  <c r="C34" i="29"/>
  <c r="C35" i="47"/>
  <c r="C35" i="65"/>
  <c r="R28" i="82"/>
  <c r="C35" i="46"/>
  <c r="FY17" i="41"/>
  <c r="FZ17" s="1"/>
  <c r="D29" i="76"/>
  <c r="D37" i="81"/>
  <c r="D14" i="79"/>
  <c r="BT8"/>
  <c r="AG8" i="101"/>
  <c r="BT8" i="78"/>
  <c r="BT8" i="74"/>
  <c r="BT8" i="81"/>
  <c r="BT8" i="73"/>
  <c r="BT8" i="71"/>
  <c r="BT8" i="77"/>
  <c r="BT8" i="80"/>
  <c r="BT8" i="72"/>
  <c r="BT8" i="29"/>
  <c r="BT8" i="75"/>
  <c r="BT8" i="76"/>
  <c r="D15" i="29"/>
  <c r="FY32" i="41"/>
  <c r="FZ32" s="1"/>
  <c r="D30" i="80"/>
  <c r="FY13" i="41"/>
  <c r="FZ13" s="1"/>
  <c r="D22" i="73"/>
  <c r="D33" i="72"/>
  <c r="D18" i="74"/>
  <c r="D20" i="76"/>
  <c r="FY5" i="41"/>
  <c r="FZ5" s="1"/>
  <c r="D9" i="79"/>
  <c r="D29" i="81"/>
  <c r="D31" i="78"/>
  <c r="D35" i="77"/>
  <c r="D21" i="81"/>
  <c r="BJ9" i="76"/>
  <c r="BJ9" i="73"/>
  <c r="BJ9" i="77"/>
  <c r="FX4" i="41"/>
  <c r="BJ9" i="71"/>
  <c r="BJ9" i="78"/>
  <c r="BJ9" i="29"/>
  <c r="BJ9" i="81"/>
  <c r="BJ9" i="80"/>
  <c r="BJ9" i="79"/>
  <c r="BJ9" i="72"/>
  <c r="BJ9" i="74"/>
  <c r="BJ9" i="75"/>
  <c r="GC3" i="41"/>
  <c r="T8" i="101"/>
  <c r="BS11" i="72"/>
  <c r="BS11" i="74"/>
  <c r="BS11" i="29"/>
  <c r="BS11" i="73"/>
  <c r="BS11" i="79"/>
  <c r="BS11" i="77"/>
  <c r="BS11" i="78"/>
  <c r="BS11" i="81"/>
  <c r="BS11" i="76"/>
  <c r="BS11" i="80"/>
  <c r="BS11" i="71"/>
  <c r="BS11" i="75"/>
  <c r="AH11" i="101"/>
  <c r="D25" i="72"/>
  <c r="D26" i="73"/>
  <c r="D30" i="77"/>
  <c r="C10" i="55"/>
  <c r="C10" i="52"/>
  <c r="C13" i="29"/>
  <c r="C10" i="50"/>
  <c r="C13" i="79"/>
  <c r="C10" i="57"/>
  <c r="C10" i="70"/>
  <c r="R10" i="90"/>
  <c r="C13" i="73"/>
  <c r="C10" i="28"/>
  <c r="C10" i="47"/>
  <c r="C13" i="74"/>
  <c r="R10" i="83"/>
  <c r="C13" i="80"/>
  <c r="C10" i="48"/>
  <c r="C13" i="72"/>
  <c r="R10" i="34"/>
  <c r="R10" i="86"/>
  <c r="C13" i="77"/>
  <c r="C10" i="61"/>
  <c r="R10" i="88"/>
  <c r="C10" i="67"/>
  <c r="C13" i="81"/>
  <c r="C10" i="66"/>
  <c r="C10" i="63"/>
  <c r="C10" i="58"/>
  <c r="R10" i="84"/>
  <c r="C10" i="62"/>
  <c r="C10" i="45"/>
  <c r="C10" i="42"/>
  <c r="C13" i="78"/>
  <c r="C10" i="59"/>
  <c r="C10" i="53"/>
  <c r="C10" i="65"/>
  <c r="C13" i="71"/>
  <c r="C10" i="43"/>
  <c r="C10" i="54"/>
  <c r="C13" i="76"/>
  <c r="C10" i="69"/>
  <c r="C10" i="64"/>
  <c r="R10" i="87"/>
  <c r="C10" i="46"/>
  <c r="R10" i="82"/>
  <c r="C10" i="51"/>
  <c r="R10" i="91"/>
  <c r="R10" i="92"/>
  <c r="C10" i="68"/>
  <c r="R10" i="85"/>
  <c r="C13" i="101"/>
  <c r="C10" i="49"/>
  <c r="C10" i="60"/>
  <c r="C13" i="75"/>
  <c r="C10" i="44"/>
  <c r="C10" i="56"/>
  <c r="C13" i="100"/>
  <c r="R10" i="89"/>
  <c r="BT37" i="75"/>
  <c r="BT37" i="77"/>
  <c r="BT37" i="74"/>
  <c r="BT37" i="71"/>
  <c r="BT37" i="29"/>
  <c r="BT37" i="81"/>
  <c r="BT37" i="73"/>
  <c r="AG37" i="101"/>
  <c r="BT37" i="72"/>
  <c r="BT37" i="79"/>
  <c r="BT37" i="78"/>
  <c r="BT37" i="76"/>
  <c r="BT37" i="80"/>
  <c r="CI18" i="71"/>
  <c r="CH18" s="1"/>
  <c r="DZ18" i="75"/>
  <c r="CI18" i="72"/>
  <c r="CH18" s="1"/>
  <c r="CI18" i="29"/>
  <c r="CH18" s="1"/>
  <c r="CI18" i="73"/>
  <c r="CH18" s="1"/>
  <c r="EA18" i="72"/>
  <c r="CI18" i="76"/>
  <c r="CH18" s="1"/>
  <c r="DZ18" i="80"/>
  <c r="GF13" i="41"/>
  <c r="EA18" i="81"/>
  <c r="CI18" i="78"/>
  <c r="CH18" s="1"/>
  <c r="CI18" i="75"/>
  <c r="CH18" s="1"/>
  <c r="CI18" i="74"/>
  <c r="CH18" s="1"/>
  <c r="FV13" i="41"/>
  <c r="FW13" s="1"/>
  <c r="CI18" i="80"/>
  <c r="CH18" s="1"/>
  <c r="CI18" i="79"/>
  <c r="CH18" s="1"/>
  <c r="EA18" i="74"/>
  <c r="EA18" i="76"/>
  <c r="CI18" i="81"/>
  <c r="CH18" s="1"/>
  <c r="EA18" i="29"/>
  <c r="CI18" i="77"/>
  <c r="CH18" s="1"/>
  <c r="DZ18" i="78"/>
  <c r="EA18" i="77"/>
  <c r="DZ18" i="73"/>
  <c r="DY18" i="71"/>
  <c r="EA18" i="79"/>
  <c r="D23" i="75"/>
  <c r="D11" i="73"/>
  <c r="D12" i="78"/>
  <c r="D30" i="73"/>
  <c r="BJ12" i="74"/>
  <c r="BJ12" i="77"/>
  <c r="FX7" i="41"/>
  <c r="BJ12" i="73"/>
  <c r="BJ12" i="76"/>
  <c r="BJ12" i="75"/>
  <c r="BJ12" i="72"/>
  <c r="BJ12" i="79"/>
  <c r="BJ12" i="29"/>
  <c r="BJ12" i="78"/>
  <c r="BJ12" i="71"/>
  <c r="BJ12" i="81"/>
  <c r="BJ12" i="80"/>
  <c r="C28" i="57"/>
  <c r="C28" i="46"/>
  <c r="R21" i="84"/>
  <c r="R21" i="87"/>
  <c r="R21" i="92"/>
  <c r="R21" i="86"/>
  <c r="C28" i="50"/>
  <c r="R31" i="34"/>
  <c r="C28" i="47"/>
  <c r="C27" i="74"/>
  <c r="C27" i="72"/>
  <c r="C27" i="101"/>
  <c r="C28" i="49"/>
  <c r="C27" i="71"/>
  <c r="C27" i="75"/>
  <c r="R21" i="89"/>
  <c r="C28" i="28"/>
  <c r="C28" i="56"/>
  <c r="C28" i="64"/>
  <c r="C28" i="70"/>
  <c r="C27" i="29"/>
  <c r="C28" i="69"/>
  <c r="C28" i="68"/>
  <c r="C28" i="45"/>
  <c r="C27" i="100"/>
  <c r="C27" i="79"/>
  <c r="C28" i="58"/>
  <c r="C28" i="53"/>
  <c r="C28" i="61"/>
  <c r="C28" i="44"/>
  <c r="C28" i="65"/>
  <c r="R21" i="85"/>
  <c r="C28" i="66"/>
  <c r="C28" i="51"/>
  <c r="C28" i="67"/>
  <c r="C27" i="81"/>
  <c r="C28" i="55"/>
  <c r="C28" i="54"/>
  <c r="C28" i="63"/>
  <c r="C27" i="80"/>
  <c r="C28" i="52"/>
  <c r="C28" i="60"/>
  <c r="C28" i="43"/>
  <c r="R21" i="90"/>
  <c r="C27" i="73"/>
  <c r="C28" i="62"/>
  <c r="R21" i="82"/>
  <c r="C28" i="42"/>
  <c r="C28" i="59"/>
  <c r="C27" i="76"/>
  <c r="R21" i="83"/>
  <c r="R21" i="91"/>
  <c r="C27" i="77"/>
  <c r="C28" i="48"/>
  <c r="R21" i="88"/>
  <c r="C27" i="78"/>
  <c r="D28" i="72"/>
  <c r="D24" i="71"/>
  <c r="BT22" i="80"/>
  <c r="BT22" i="77"/>
  <c r="BT22" i="73"/>
  <c r="AG22" i="101"/>
  <c r="BT22" i="74"/>
  <c r="BT22" i="72"/>
  <c r="BT22" i="79"/>
  <c r="BT22" i="29"/>
  <c r="BT22" i="78"/>
  <c r="BT22" i="76"/>
  <c r="BT22" i="75"/>
  <c r="BT22" i="81"/>
  <c r="BT22" i="71"/>
  <c r="D14" i="75"/>
  <c r="GC31" i="41"/>
  <c r="T36" i="101"/>
  <c r="D32" i="80"/>
  <c r="D12" i="73"/>
  <c r="D21" i="74"/>
  <c r="D29" i="79"/>
  <c r="BJ34" i="72"/>
  <c r="BJ34" i="76"/>
  <c r="BJ34" i="71"/>
  <c r="BJ34" i="77"/>
  <c r="BJ34" i="81"/>
  <c r="BJ34" i="75"/>
  <c r="BJ34" i="74"/>
  <c r="BJ34" i="78"/>
  <c r="BJ34" i="29"/>
  <c r="FX29" i="41"/>
  <c r="BJ34" i="73"/>
  <c r="BJ34" i="79"/>
  <c r="BJ34" i="80"/>
  <c r="AH34" i="101"/>
  <c r="BS34" i="79"/>
  <c r="BS34" i="73"/>
  <c r="BS34" i="77"/>
  <c r="BS34" i="71"/>
  <c r="BS34" i="74"/>
  <c r="BS34" i="72"/>
  <c r="BS34" i="75"/>
  <c r="BS34" i="78"/>
  <c r="BS34" i="76"/>
  <c r="BS34" i="81"/>
  <c r="BS34" i="80"/>
  <c r="BS34" i="29"/>
  <c r="D33" i="81"/>
  <c r="BT10"/>
  <c r="BT10" i="73"/>
  <c r="BT10" i="74"/>
  <c r="BT10" i="79"/>
  <c r="BT10" i="77"/>
  <c r="BT10" i="75"/>
  <c r="BT10" i="78"/>
  <c r="AG10" i="101"/>
  <c r="BT10" i="76"/>
  <c r="BT10" i="72"/>
  <c r="BT10" i="80"/>
  <c r="BT10" i="71"/>
  <c r="BT10" i="29"/>
  <c r="D26" i="80"/>
  <c r="D27" i="77"/>
  <c r="D34" i="73"/>
  <c r="D17"/>
  <c r="D10" i="77"/>
  <c r="D11" i="79"/>
  <c r="D17"/>
  <c r="D13" i="71"/>
  <c r="D35" i="79"/>
  <c r="C9" i="64"/>
  <c r="C12" i="100"/>
  <c r="C12" i="74"/>
  <c r="C12" i="101"/>
  <c r="C12" i="71"/>
  <c r="C9" i="60"/>
  <c r="C9" i="51"/>
  <c r="C12" i="76"/>
  <c r="C9" i="56"/>
  <c r="C9" i="68"/>
  <c r="R9" i="83"/>
  <c r="R9" i="84"/>
  <c r="C12" i="29"/>
  <c r="R9" i="92"/>
  <c r="R9" i="34"/>
  <c r="C12" i="79"/>
  <c r="C9" i="62"/>
  <c r="C12" i="72"/>
  <c r="C12" i="75"/>
  <c r="C9" i="69"/>
  <c r="C9" i="54"/>
  <c r="C12" i="73"/>
  <c r="C9" i="67"/>
  <c r="C12" i="81"/>
  <c r="R9" i="87"/>
  <c r="C9" i="44"/>
  <c r="C9" i="49"/>
  <c r="R9" i="82"/>
  <c r="C9" i="66"/>
  <c r="C9" i="63"/>
  <c r="C9" i="43"/>
  <c r="C9" i="52"/>
  <c r="C9" i="65"/>
  <c r="R9" i="90"/>
  <c r="C9" i="59"/>
  <c r="C9" i="55"/>
  <c r="C12" i="77"/>
  <c r="R9" i="85"/>
  <c r="C9" i="58"/>
  <c r="C9" i="70"/>
  <c r="C9" i="28"/>
  <c r="C9" i="50"/>
  <c r="R9" i="91"/>
  <c r="C9" i="53"/>
  <c r="C9" i="48"/>
  <c r="C9" i="46"/>
  <c r="C9" i="47"/>
  <c r="C9" i="57"/>
  <c r="C9" i="45"/>
  <c r="R9" i="88"/>
  <c r="C12" i="80"/>
  <c r="C9" i="42"/>
  <c r="C9" i="61"/>
  <c r="C12" i="78"/>
  <c r="R9" i="86"/>
  <c r="R9" i="89"/>
  <c r="D20" i="72"/>
  <c r="AH20" i="71"/>
  <c r="AH20" i="81"/>
  <c r="AH20" i="73"/>
  <c r="AH20" i="78"/>
  <c r="AH20" i="72"/>
  <c r="AH20" i="77"/>
  <c r="AH20" i="74"/>
  <c r="AH20" i="76"/>
  <c r="AH20" i="75"/>
  <c r="AH20" i="80"/>
  <c r="AH20" i="79"/>
  <c r="T12" i="101"/>
  <c r="GC7" i="41"/>
  <c r="D10" i="73"/>
  <c r="C14"/>
  <c r="C14" i="71"/>
  <c r="R11" i="87"/>
  <c r="C11" i="60"/>
  <c r="C11" i="47"/>
  <c r="C11" i="54"/>
  <c r="C11" i="56"/>
  <c r="C11" i="64"/>
  <c r="C11" i="52"/>
  <c r="C14" i="74"/>
  <c r="C11" i="58"/>
  <c r="C11" i="28"/>
  <c r="C14" i="81"/>
  <c r="C14" i="78"/>
  <c r="C11" i="49"/>
  <c r="C11" i="48"/>
  <c r="C11" i="55"/>
  <c r="C11" i="43"/>
  <c r="C11" i="65"/>
  <c r="C11" i="63"/>
  <c r="R11" i="91"/>
  <c r="C11" i="67"/>
  <c r="C11" i="59"/>
  <c r="C14" i="76"/>
  <c r="R11" i="90"/>
  <c r="R11" i="89"/>
  <c r="R11" i="85"/>
  <c r="C11" i="53"/>
  <c r="C14" i="101"/>
  <c r="R11" i="88"/>
  <c r="R11" i="34"/>
  <c r="C11" i="51"/>
  <c r="C14" i="72"/>
  <c r="C14" i="75"/>
  <c r="C11" i="42"/>
  <c r="C14" i="80"/>
  <c r="C14" i="79"/>
  <c r="R11" i="83"/>
  <c r="C11" i="70"/>
  <c r="R11" i="86"/>
  <c r="C14" i="77"/>
  <c r="C11" i="66"/>
  <c r="R11" i="82"/>
  <c r="C14" i="29"/>
  <c r="C11" i="46"/>
  <c r="C11" i="50"/>
  <c r="C11" i="57"/>
  <c r="C11" i="45"/>
  <c r="C14" i="100"/>
  <c r="R11" i="84"/>
  <c r="C11" i="44"/>
  <c r="C11" i="61"/>
  <c r="R11" i="92"/>
  <c r="C11" i="69"/>
  <c r="C11" i="68"/>
  <c r="C11" i="62"/>
  <c r="FY26" i="41"/>
  <c r="FZ26" s="1"/>
  <c r="D20" i="75"/>
  <c r="D20" i="71"/>
  <c r="AH9"/>
  <c r="AH9" i="77"/>
  <c r="AH9" i="79"/>
  <c r="AH9" i="73"/>
  <c r="AH9" i="81"/>
  <c r="AH9" i="75"/>
  <c r="AH9" i="72"/>
  <c r="AH9" i="74"/>
  <c r="AH9" i="78"/>
  <c r="AH9" i="80"/>
  <c r="AH9" i="76"/>
  <c r="GC19" i="41"/>
  <c r="T24" i="101"/>
  <c r="D19" i="74"/>
  <c r="EA35" i="29"/>
  <c r="DZ35" i="80"/>
  <c r="CI35" i="74"/>
  <c r="CH35" s="1"/>
  <c r="CI35" i="73"/>
  <c r="CH35" s="1"/>
  <c r="CI35" i="79"/>
  <c r="CH35" s="1"/>
  <c r="FV30" i="41"/>
  <c r="FW30" s="1"/>
  <c r="CI35" i="80"/>
  <c r="CH35" s="1"/>
  <c r="DZ35" i="73"/>
  <c r="CI35" i="75"/>
  <c r="CH35" s="1"/>
  <c r="CI35" i="29"/>
  <c r="CH35" s="1"/>
  <c r="DY35" i="71"/>
  <c r="EA35" i="81"/>
  <c r="EA35" i="74"/>
  <c r="CI35" i="81"/>
  <c r="CH35" s="1"/>
  <c r="GF30" i="41"/>
  <c r="DZ35" i="78"/>
  <c r="CI35"/>
  <c r="CH35" s="1"/>
  <c r="CI35" i="71"/>
  <c r="CH35" s="1"/>
  <c r="DZ35" i="75"/>
  <c r="EA35" i="79"/>
  <c r="EA35" i="76"/>
  <c r="CI35"/>
  <c r="CH35" s="1"/>
  <c r="EA35" i="77"/>
  <c r="CI35"/>
  <c r="CH35" s="1"/>
  <c r="EA35" i="72"/>
  <c r="CI35"/>
  <c r="CH35" s="1"/>
  <c r="D13"/>
  <c r="D27" i="78"/>
  <c r="D31" i="79"/>
  <c r="D16" i="29"/>
  <c r="FY29" i="41"/>
  <c r="FZ29" s="1"/>
  <c r="C23" i="101"/>
  <c r="C24" i="56"/>
  <c r="C24" i="61"/>
  <c r="C23" i="73"/>
  <c r="C24" i="46"/>
  <c r="C24" i="49"/>
  <c r="C24" i="44"/>
  <c r="C23" i="80"/>
  <c r="C23" i="77"/>
  <c r="R17" i="34"/>
  <c r="C24" i="69"/>
  <c r="C23" i="79"/>
  <c r="R18" i="92"/>
  <c r="R18" i="88"/>
  <c r="C24" i="42"/>
  <c r="C24" i="45"/>
  <c r="C24" i="65"/>
  <c r="C24" i="52"/>
  <c r="C24" i="59"/>
  <c r="C23" i="78"/>
  <c r="C24" i="51"/>
  <c r="C24" i="58"/>
  <c r="C24" i="70"/>
  <c r="C24" i="57"/>
  <c r="C24" i="47"/>
  <c r="C23" i="76"/>
  <c r="C24" i="64"/>
  <c r="C24" i="67"/>
  <c r="C23" i="75"/>
  <c r="C24" i="53"/>
  <c r="C24" i="48"/>
  <c r="R18" i="91"/>
  <c r="C24" i="54"/>
  <c r="R18" i="90"/>
  <c r="C24" i="43"/>
  <c r="C24" i="63"/>
  <c r="R18" i="86"/>
  <c r="R18" i="89"/>
  <c r="R18" i="83"/>
  <c r="C24" i="55"/>
  <c r="R18" i="82"/>
  <c r="C24" i="60"/>
  <c r="R18" i="85"/>
  <c r="R18" i="84"/>
  <c r="C23" i="100"/>
  <c r="C23" i="72"/>
  <c r="C24" i="66"/>
  <c r="C24" i="28"/>
  <c r="R18" i="87"/>
  <c r="C24" i="68"/>
  <c r="C24" i="62"/>
  <c r="C23" i="29"/>
  <c r="C23" i="74"/>
  <c r="C24" i="50"/>
  <c r="C23" i="81"/>
  <c r="C23" i="71"/>
  <c r="D13" i="73"/>
  <c r="BS35" i="77"/>
  <c r="BS35" i="75"/>
  <c r="BS35" i="78"/>
  <c r="BS35" i="76"/>
  <c r="BS35" i="74"/>
  <c r="BS35" i="73"/>
  <c r="BS35" i="80"/>
  <c r="BS35" i="72"/>
  <c r="BS35" i="79"/>
  <c r="BS35" i="81"/>
  <c r="BS35" i="29"/>
  <c r="BS35" i="71"/>
  <c r="AH35" i="101"/>
  <c r="R31" i="82"/>
  <c r="R31" i="92"/>
  <c r="C38" i="48"/>
  <c r="C37" i="74"/>
  <c r="R31" i="89"/>
  <c r="C38" i="43"/>
  <c r="C37" i="71"/>
  <c r="R31" i="86"/>
  <c r="C38" i="59"/>
  <c r="R31" i="90"/>
  <c r="C38" i="67"/>
  <c r="C37" i="100"/>
  <c r="C38" i="64"/>
  <c r="R31" i="91"/>
  <c r="C38" i="46"/>
  <c r="C37" i="81"/>
  <c r="R31" i="84"/>
  <c r="C38" i="52"/>
  <c r="C37" i="80"/>
  <c r="C38" i="54"/>
  <c r="R38" i="34"/>
  <c r="C38" i="70"/>
  <c r="C38" i="50"/>
  <c r="C38" i="68"/>
  <c r="C38" i="60"/>
  <c r="R31" i="83"/>
  <c r="R31" i="88"/>
  <c r="C38" i="51"/>
  <c r="C37" i="79"/>
  <c r="C37" i="29"/>
  <c r="C37" i="72"/>
  <c r="C38" i="28"/>
  <c r="C38" i="66"/>
  <c r="C37" i="75"/>
  <c r="C38" i="61"/>
  <c r="C38" i="58"/>
  <c r="C38" i="45"/>
  <c r="C38" i="62"/>
  <c r="C37" i="78"/>
  <c r="C38" i="57"/>
  <c r="R31" i="87"/>
  <c r="C38" i="69"/>
  <c r="C37" i="73"/>
  <c r="C38" i="42"/>
  <c r="C38" i="44"/>
  <c r="C37" i="76"/>
  <c r="C38" i="65"/>
  <c r="C37" i="101"/>
  <c r="C38" i="47"/>
  <c r="C37" i="77"/>
  <c r="C38" i="63"/>
  <c r="C38" i="53"/>
  <c r="C38" i="49"/>
  <c r="C38" i="56"/>
  <c r="R31" i="85"/>
  <c r="C38" i="55"/>
  <c r="D26" i="29"/>
  <c r="D17"/>
  <c r="D10" i="78"/>
  <c r="DZ27" i="73"/>
  <c r="CI27"/>
  <c r="CH27" s="1"/>
  <c r="DY27" i="71"/>
  <c r="CI27" i="81"/>
  <c r="CH27" s="1"/>
  <c r="CI27" i="72"/>
  <c r="CH27" s="1"/>
  <c r="CI27" i="29"/>
  <c r="CH27" s="1"/>
  <c r="EA27" i="74"/>
  <c r="CI27"/>
  <c r="CH27" s="1"/>
  <c r="DZ27" i="75"/>
  <c r="CI27" i="79"/>
  <c r="CH27" s="1"/>
  <c r="EA27" i="76"/>
  <c r="FV22" i="41"/>
  <c r="FW22" s="1"/>
  <c r="EA27" i="72"/>
  <c r="CI27" i="75"/>
  <c r="CH27" s="1"/>
  <c r="EA27" i="81"/>
  <c r="CI27" i="76"/>
  <c r="CH27" s="1"/>
  <c r="GF22" i="41"/>
  <c r="EA27" i="77"/>
  <c r="CI27"/>
  <c r="CH27" s="1"/>
  <c r="CI27" i="78"/>
  <c r="CH27" s="1"/>
  <c r="CI27" i="80"/>
  <c r="CH27" s="1"/>
  <c r="EA27" i="29"/>
  <c r="DZ27" i="78"/>
  <c r="CI27" i="71"/>
  <c r="CH27" s="1"/>
  <c r="DZ27" i="80"/>
  <c r="EA27" i="79"/>
  <c r="D28" i="73"/>
  <c r="C20" i="49"/>
  <c r="C20" i="59"/>
  <c r="C20" i="57"/>
  <c r="C20" i="76"/>
  <c r="C20" i="69"/>
  <c r="C20" i="55"/>
  <c r="C20" i="62"/>
  <c r="C20" i="53"/>
  <c r="C20" i="78"/>
  <c r="C20" i="60"/>
  <c r="C20" i="66"/>
  <c r="C20" i="54"/>
  <c r="C20" i="73"/>
  <c r="C20" i="75"/>
  <c r="C20" i="47"/>
  <c r="C20" i="28"/>
  <c r="C20" i="100"/>
  <c r="C20" i="72"/>
  <c r="C20" i="63"/>
  <c r="C20" i="71"/>
  <c r="C20" i="29"/>
  <c r="C20" i="51"/>
  <c r="C20" i="101"/>
  <c r="C20" i="56"/>
  <c r="C20" i="61"/>
  <c r="C20" i="64"/>
  <c r="C20" i="42"/>
  <c r="C20" i="68"/>
  <c r="C20" i="50"/>
  <c r="C20" i="58"/>
  <c r="C20" i="80"/>
  <c r="C20" i="45"/>
  <c r="C20" i="43"/>
  <c r="C20" i="79"/>
  <c r="C20" i="74"/>
  <c r="C20" i="46"/>
  <c r="C20" i="81"/>
  <c r="C20" i="67"/>
  <c r="C20" i="44"/>
  <c r="C20" i="70"/>
  <c r="C20" i="48"/>
  <c r="C20" i="52"/>
  <c r="C20" i="77"/>
  <c r="C20" i="65"/>
  <c r="CI12" i="72"/>
  <c r="CH12" s="1"/>
  <c r="CI12" i="79"/>
  <c r="CH12" s="1"/>
  <c r="DZ12" i="78"/>
  <c r="CI12" i="29"/>
  <c r="CH12" s="1"/>
  <c r="EA12" i="79"/>
  <c r="DY12" i="71"/>
  <c r="CI12" i="73"/>
  <c r="CH12" s="1"/>
  <c r="EA12" i="77"/>
  <c r="EA12" i="74"/>
  <c r="GF7" i="41"/>
  <c r="EA12" i="72"/>
  <c r="CI12" i="81"/>
  <c r="CH12" s="1"/>
  <c r="CI12" i="78"/>
  <c r="CH12" s="1"/>
  <c r="CI12" i="76"/>
  <c r="CH12" s="1"/>
  <c r="FV7" i="41"/>
  <c r="FW7" s="1"/>
  <c r="CI12" i="75"/>
  <c r="CH12" s="1"/>
  <c r="CI12" i="74"/>
  <c r="CH12" s="1"/>
  <c r="DZ12" i="73"/>
  <c r="DZ12" i="75"/>
  <c r="DZ12" i="80"/>
  <c r="EA12" i="81"/>
  <c r="CI12" i="77"/>
  <c r="CH12" s="1"/>
  <c r="CI12" i="71"/>
  <c r="CH12" s="1"/>
  <c r="EA12" i="76"/>
  <c r="EA12" i="29"/>
  <c r="CI12" i="80"/>
  <c r="CH12" s="1"/>
  <c r="BS30"/>
  <c r="BS30" i="72"/>
  <c r="BS30" i="78"/>
  <c r="BS30" i="71"/>
  <c r="BS30" i="81"/>
  <c r="BS30" i="29"/>
  <c r="BS30" i="77"/>
  <c r="BS30" i="76"/>
  <c r="BS30" i="79"/>
  <c r="BS30" i="75"/>
  <c r="AH30" i="101"/>
  <c r="BS30" i="73"/>
  <c r="BS30" i="74"/>
  <c r="D8" i="72"/>
  <c r="GC29" i="41"/>
  <c r="T34" i="101"/>
  <c r="D18" i="29"/>
  <c r="D11" i="72"/>
  <c r="D32" i="74"/>
  <c r="D24" i="75"/>
  <c r="BT20" i="72"/>
  <c r="BT20" i="77"/>
  <c r="BT20" i="79"/>
  <c r="BT20" i="73"/>
  <c r="BT20" i="76"/>
  <c r="BT20" i="74"/>
  <c r="BT20" i="78"/>
  <c r="BT20" i="80"/>
  <c r="BT20" i="75"/>
  <c r="BT20" i="71"/>
  <c r="BT20" i="81"/>
  <c r="BT20" i="29"/>
  <c r="AG20" i="101"/>
  <c r="D16" i="78"/>
  <c r="D32" i="76"/>
  <c r="FY24" i="41"/>
  <c r="FZ24" s="1"/>
  <c r="FY14"/>
  <c r="FZ14" s="1"/>
  <c r="D18" i="71"/>
  <c r="EA28" i="79"/>
  <c r="CI28" i="73"/>
  <c r="CH28" s="1"/>
  <c r="EA28" i="81"/>
  <c r="EA28" i="72"/>
  <c r="CI28"/>
  <c r="CH28" s="1"/>
  <c r="EA28" i="74"/>
  <c r="CI28"/>
  <c r="CH28" s="1"/>
  <c r="CI28" i="79"/>
  <c r="CH28" s="1"/>
  <c r="CI28" i="77"/>
  <c r="CH28" s="1"/>
  <c r="EA28" i="29"/>
  <c r="FV23" i="41"/>
  <c r="FW23" s="1"/>
  <c r="CI28" i="81"/>
  <c r="CH28" s="1"/>
  <c r="CI28" i="29"/>
  <c r="CH28" s="1"/>
  <c r="EA28" i="76"/>
  <c r="EA28" i="77"/>
  <c r="CI28" i="75"/>
  <c r="CH28" s="1"/>
  <c r="DZ28" i="73"/>
  <c r="DZ28" i="75"/>
  <c r="CI28" i="80"/>
  <c r="CH28" s="1"/>
  <c r="DZ28"/>
  <c r="DY28" i="71"/>
  <c r="CI28" i="78"/>
  <c r="CH28" s="1"/>
  <c r="GF23" i="41"/>
  <c r="CI28" i="71"/>
  <c r="CH28" s="1"/>
  <c r="CI28" i="76"/>
  <c r="CH28" s="1"/>
  <c r="DZ28" i="78"/>
  <c r="D24" i="72"/>
  <c r="D29" i="75"/>
  <c r="D20" i="78"/>
  <c r="BJ26" i="80"/>
  <c r="BJ26" i="77"/>
  <c r="BJ26" i="78"/>
  <c r="BJ26" i="72"/>
  <c r="BJ26" i="81"/>
  <c r="BJ26" i="76"/>
  <c r="BJ26" i="79"/>
  <c r="BJ26" i="71"/>
  <c r="FX21" i="41"/>
  <c r="BJ26" i="29"/>
  <c r="BJ26" i="73"/>
  <c r="BJ26" i="75"/>
  <c r="BJ26" i="74"/>
  <c r="BT21" i="77"/>
  <c r="BT21" i="76"/>
  <c r="BT21" i="78"/>
  <c r="BT21" i="73"/>
  <c r="BT21" i="72"/>
  <c r="BT21" i="74"/>
  <c r="AG21" i="101"/>
  <c r="BT21" i="80"/>
  <c r="BT21" i="29"/>
  <c r="BT21" i="71"/>
  <c r="BT21" i="75"/>
  <c r="BT21" i="81"/>
  <c r="BT21" i="79"/>
  <c r="DZ11" i="75"/>
  <c r="EA11" i="74"/>
  <c r="CI11" i="78"/>
  <c r="CH11" s="1"/>
  <c r="EA11" i="72"/>
  <c r="DY11" i="71"/>
  <c r="CI11" i="29"/>
  <c r="CH11" s="1"/>
  <c r="CI11" i="71"/>
  <c r="CH11" s="1"/>
  <c r="EA11" i="76"/>
  <c r="CI11" i="80"/>
  <c r="CH11" s="1"/>
  <c r="EA11" i="81"/>
  <c r="CI11" i="77"/>
  <c r="CH11" s="1"/>
  <c r="EA11" i="29"/>
  <c r="GF6" i="41"/>
  <c r="CI11" i="72"/>
  <c r="CH11" s="1"/>
  <c r="CI11" i="79"/>
  <c r="CH11" s="1"/>
  <c r="CI11" i="74"/>
  <c r="CH11" s="1"/>
  <c r="DZ11" i="73"/>
  <c r="FV6" i="41"/>
  <c r="FW6" s="1"/>
  <c r="EA11" i="79"/>
  <c r="CI11" i="81"/>
  <c r="CH11" s="1"/>
  <c r="CI11" i="75"/>
  <c r="CH11" s="1"/>
  <c r="DZ11" i="80"/>
  <c r="CI11" i="73"/>
  <c r="CH11" s="1"/>
  <c r="EA11" i="77"/>
  <c r="CI11" i="76"/>
  <c r="CH11" s="1"/>
  <c r="DZ11" i="78"/>
  <c r="FY4" i="41"/>
  <c r="FZ4" s="1"/>
  <c r="D10" i="81"/>
  <c r="FY25" i="41"/>
  <c r="FZ25" s="1"/>
  <c r="D15" i="75"/>
  <c r="BJ11" i="78"/>
  <c r="BJ11" i="76"/>
  <c r="BJ11" i="80"/>
  <c r="BJ11" i="73"/>
  <c r="BJ11" i="74"/>
  <c r="BJ11" i="29"/>
  <c r="BJ11" i="72"/>
  <c r="FX6" i="41"/>
  <c r="BJ11" i="79"/>
  <c r="BJ11" i="75"/>
  <c r="BJ11" i="71"/>
  <c r="BJ11" i="81"/>
  <c r="BJ11" i="77"/>
  <c r="FY21" i="41"/>
  <c r="FZ21" s="1"/>
  <c r="D21" i="29"/>
  <c r="FY12" i="41"/>
  <c r="FZ12" s="1"/>
  <c r="D12" i="81"/>
  <c r="BJ35" i="73"/>
  <c r="BJ35" i="75"/>
  <c r="FX30" i="41"/>
  <c r="BJ35" i="71"/>
  <c r="BJ35" i="77"/>
  <c r="BJ35" i="81"/>
  <c r="BJ35" i="72"/>
  <c r="BJ35" i="79"/>
  <c r="BJ35" i="74"/>
  <c r="BJ35" i="29"/>
  <c r="BJ35" i="80"/>
  <c r="BJ35" i="76"/>
  <c r="BJ35" i="78"/>
  <c r="D19" i="71"/>
  <c r="FY15" i="41"/>
  <c r="FZ15" s="1"/>
  <c r="D33" i="78"/>
  <c r="D18" i="79"/>
  <c r="D8" i="75"/>
  <c r="T35" i="101"/>
  <c r="GC30" i="41"/>
  <c r="D35" i="78"/>
  <c r="D12" i="79"/>
  <c r="D30" i="71"/>
  <c r="D14" i="72"/>
  <c r="D18" i="77"/>
  <c r="BS13" i="79"/>
  <c r="BS13" i="29"/>
  <c r="BS13" i="76"/>
  <c r="AH13" i="101"/>
  <c r="BS13" i="72"/>
  <c r="BS13" i="77"/>
  <c r="BS13" i="74"/>
  <c r="BS13" i="75"/>
  <c r="BS13" i="80"/>
  <c r="BS13" i="78"/>
  <c r="BS13" i="71"/>
  <c r="BS13" i="81"/>
  <c r="BS13" i="73"/>
  <c r="D10" i="72"/>
  <c r="D24" i="78"/>
  <c r="D11" i="75"/>
  <c r="D25" i="79"/>
  <c r="D32" i="71"/>
  <c r="D11" i="29"/>
  <c r="D10" i="71"/>
  <c r="BJ10" i="78"/>
  <c r="BJ10" i="76"/>
  <c r="BJ10" i="29"/>
  <c r="BJ10" i="74"/>
  <c r="FX5" i="41"/>
  <c r="BJ10" i="72"/>
  <c r="BJ10" i="71"/>
  <c r="BJ10" i="75"/>
  <c r="BJ10" i="73"/>
  <c r="BJ10" i="79"/>
  <c r="BJ10" i="81"/>
  <c r="BJ10" i="80"/>
  <c r="BJ10" i="77"/>
  <c r="BS19" i="74"/>
  <c r="BS19" i="29"/>
  <c r="BS19" i="73"/>
  <c r="BS19" i="79"/>
  <c r="AH19" i="101"/>
  <c r="BS19" i="78"/>
  <c r="BS19" i="81"/>
  <c r="BS19" i="76"/>
  <c r="BS19" i="75"/>
  <c r="BS19" i="77"/>
  <c r="BS19" i="72"/>
  <c r="BS19" i="71"/>
  <c r="BS19" i="80"/>
  <c r="FY6" i="41"/>
  <c r="FZ6" s="1"/>
  <c r="D21" i="80"/>
  <c r="GC10" i="41"/>
  <c r="T15" i="101"/>
  <c r="R5" i="87"/>
  <c r="C5" i="48"/>
  <c r="C5" i="45"/>
  <c r="C5" i="56"/>
  <c r="C5" i="47"/>
  <c r="C8" i="72"/>
  <c r="C5" i="57"/>
  <c r="R5" i="83"/>
  <c r="C8" i="78"/>
  <c r="C8" i="73"/>
  <c r="C5" i="46"/>
  <c r="C5" i="28"/>
  <c r="C5" i="64"/>
  <c r="R5" i="86"/>
  <c r="C5" i="51"/>
  <c r="C5" i="69"/>
  <c r="R5" i="88"/>
  <c r="C8" i="29"/>
  <c r="R5" i="90"/>
  <c r="R5" i="92"/>
  <c r="C5" i="63"/>
  <c r="C8" i="76"/>
  <c r="C8" i="75"/>
  <c r="R5" i="84"/>
  <c r="C5" i="50"/>
  <c r="C5" i="62"/>
  <c r="C5" i="44"/>
  <c r="R5" i="89"/>
  <c r="C5" i="67"/>
  <c r="P23" i="97"/>
  <c r="C5" i="70"/>
  <c r="C5" i="58"/>
  <c r="C5" i="43"/>
  <c r="C5" i="42"/>
  <c r="C8" i="101"/>
  <c r="C5" i="65"/>
  <c r="R5" i="85"/>
  <c r="Q5" i="97"/>
  <c r="C5" i="60"/>
  <c r="C8" i="71"/>
  <c r="C5" i="53"/>
  <c r="P22" i="97"/>
  <c r="C5" i="68"/>
  <c r="C8" i="80"/>
  <c r="C8" i="100"/>
  <c r="C5" i="55"/>
  <c r="C5" i="66"/>
  <c r="R5" i="82"/>
  <c r="C5" i="61"/>
  <c r="C5" i="49"/>
  <c r="R5" i="91"/>
  <c r="C8" i="81"/>
  <c r="R5" i="34"/>
  <c r="R40" s="1"/>
  <c r="C8" i="74"/>
  <c r="C5" i="59"/>
  <c r="C5" i="52"/>
  <c r="C8" i="77"/>
  <c r="C8" i="79"/>
  <c r="C5" i="54"/>
  <c r="D8" i="79"/>
  <c r="CI24" i="72"/>
  <c r="CH24" s="1"/>
  <c r="EA24" i="74"/>
  <c r="EA24" i="76"/>
  <c r="EA24" i="72"/>
  <c r="CI24" i="77"/>
  <c r="CH24" s="1"/>
  <c r="DZ24" i="73"/>
  <c r="GF19" i="41"/>
  <c r="CI24" i="81"/>
  <c r="CH24" s="1"/>
  <c r="CI24" i="80"/>
  <c r="CH24" s="1"/>
  <c r="DZ24" i="78"/>
  <c r="EA24" i="81"/>
  <c r="DY24" i="71"/>
  <c r="FV19" i="41"/>
  <c r="FW19" s="1"/>
  <c r="CI24" i="74"/>
  <c r="CH24" s="1"/>
  <c r="CI24" i="78"/>
  <c r="CH24" s="1"/>
  <c r="DZ24" i="75"/>
  <c r="DZ24" i="80"/>
  <c r="CI24" i="76"/>
  <c r="CH24" s="1"/>
  <c r="CI24" i="29"/>
  <c r="CH24" s="1"/>
  <c r="CI24" i="73"/>
  <c r="CH24" s="1"/>
  <c r="EA24" i="77"/>
  <c r="EA24" i="79"/>
  <c r="CI24" i="71"/>
  <c r="CH24" s="1"/>
  <c r="CI24" i="79"/>
  <c r="CH24" s="1"/>
  <c r="CI24" i="75"/>
  <c r="CH24" s="1"/>
  <c r="EA24" i="29"/>
  <c r="D8" i="74"/>
  <c r="D16" i="75"/>
  <c r="D16" i="76"/>
  <c r="BJ15" i="74"/>
  <c r="BJ15" i="73"/>
  <c r="FX10" i="41"/>
  <c r="BJ15" i="29"/>
  <c r="BJ15" i="77"/>
  <c r="BJ15" i="76"/>
  <c r="BJ15" i="80"/>
  <c r="BJ15" i="79"/>
  <c r="BJ15" i="75"/>
  <c r="BJ15" i="81"/>
  <c r="BJ15" i="72"/>
  <c r="BJ15" i="71"/>
  <c r="BJ15" i="78"/>
  <c r="D14" i="80"/>
  <c r="BJ19" i="81"/>
  <c r="BJ19" i="75"/>
  <c r="BJ19" i="73"/>
  <c r="BJ19" i="80"/>
  <c r="FX14" i="41"/>
  <c r="BJ19" i="77"/>
  <c r="BJ19" i="76"/>
  <c r="BJ19" i="71"/>
  <c r="BJ19" i="79"/>
  <c r="BJ19" i="72"/>
  <c r="BJ19" i="29"/>
  <c r="BJ19" i="78"/>
  <c r="BJ19" i="74"/>
  <c r="D26" i="78"/>
  <c r="AH23" i="79"/>
  <c r="AH23" i="80"/>
  <c r="AH23" i="75"/>
  <c r="AH23" i="77"/>
  <c r="AH23" i="73"/>
  <c r="AH23" i="74"/>
  <c r="AH23" i="78"/>
  <c r="AH23" i="81"/>
  <c r="AH23" i="76"/>
  <c r="AH23" i="72"/>
  <c r="AH23" i="71"/>
  <c r="D9" i="77"/>
  <c r="D37" i="73"/>
  <c r="BS23"/>
  <c r="BS23" i="74"/>
  <c r="BS23" i="76"/>
  <c r="BS23" i="77"/>
  <c r="AH23" i="101"/>
  <c r="BS23" i="80"/>
  <c r="BS23" i="78"/>
  <c r="BS23" i="29"/>
  <c r="BS23" i="71"/>
  <c r="BS23" i="75"/>
  <c r="BS23" i="81"/>
  <c r="BS23" i="79"/>
  <c r="BS23" i="72"/>
  <c r="D9" i="29"/>
  <c r="C18" i="50"/>
  <c r="C18" i="57"/>
  <c r="R16" i="84"/>
  <c r="C19" i="72"/>
  <c r="C18" i="67"/>
  <c r="C19" i="79"/>
  <c r="R16" i="86"/>
  <c r="C19" i="29"/>
  <c r="C18" i="47"/>
  <c r="C19" i="100"/>
  <c r="C18" i="61"/>
  <c r="C18" i="53"/>
  <c r="C18" i="62"/>
  <c r="C19" i="80"/>
  <c r="C18" i="58"/>
  <c r="C18" i="28"/>
  <c r="C19" i="81"/>
  <c r="C18" i="59"/>
  <c r="C19" i="74"/>
  <c r="R16" i="34"/>
  <c r="C18" i="65"/>
  <c r="C18" i="60"/>
  <c r="R16" i="87"/>
  <c r="R16" i="92"/>
  <c r="C19" i="101"/>
  <c r="R16" i="82"/>
  <c r="C18" i="55"/>
  <c r="C18" i="69"/>
  <c r="C18" i="68"/>
  <c r="C18" i="64"/>
  <c r="C19" i="76"/>
  <c r="C19" i="71"/>
  <c r="C18" i="66"/>
  <c r="R16" i="89"/>
  <c r="C18" i="45"/>
  <c r="C18" i="51"/>
  <c r="C18" i="49"/>
  <c r="R16" i="91"/>
  <c r="C19" i="75"/>
  <c r="C18" i="43"/>
  <c r="C18" i="70"/>
  <c r="C19" i="77"/>
  <c r="C19" i="73"/>
  <c r="C18" i="56"/>
  <c r="R16" i="85"/>
  <c r="R16" i="88"/>
  <c r="C19" i="78"/>
  <c r="C18" i="54"/>
  <c r="C18" i="63"/>
  <c r="C18" i="52"/>
  <c r="C18" i="44"/>
  <c r="C18" i="48"/>
  <c r="R16" i="90"/>
  <c r="C18" i="42"/>
  <c r="C18" i="46"/>
  <c r="R16" i="83"/>
  <c r="BJ14" i="80"/>
  <c r="BJ14" i="71"/>
  <c r="BJ14" i="78"/>
  <c r="BJ14" i="76"/>
  <c r="BJ14" i="79"/>
  <c r="BJ14" i="73"/>
  <c r="FX9" i="41"/>
  <c r="BJ14" i="29"/>
  <c r="BJ14" i="81"/>
  <c r="BJ14" i="75"/>
  <c r="BJ14" i="77"/>
  <c r="BJ14" i="74"/>
  <c r="BJ14" i="72"/>
  <c r="D25" i="80"/>
  <c r="D14" i="78"/>
  <c r="D12" i="72"/>
  <c r="D25" i="75"/>
  <c r="FY9" i="41"/>
  <c r="FZ9" s="1"/>
  <c r="D31" i="80"/>
  <c r="D23" i="71"/>
  <c r="D34" i="80"/>
  <c r="AH33" i="71"/>
  <c r="AH33" i="72"/>
  <c r="AH33" i="77"/>
  <c r="AH33" i="80"/>
  <c r="AH33" i="79"/>
  <c r="AH33" i="75"/>
  <c r="AH33" i="81"/>
  <c r="AH33" i="76"/>
  <c r="AH33" i="78"/>
  <c r="AH33" i="74"/>
  <c r="AH33" i="73"/>
  <c r="D15" i="80"/>
  <c r="BT31"/>
  <c r="BT31" i="29"/>
  <c r="BT31" i="71"/>
  <c r="BT31" i="76"/>
  <c r="BT31" i="77"/>
  <c r="AG31" i="101"/>
  <c r="BT31" i="73"/>
  <c r="BT31" i="75"/>
  <c r="BT31" i="79"/>
  <c r="BT31" i="78"/>
  <c r="BT31" i="72"/>
  <c r="BT31" i="74"/>
  <c r="BT31" i="81"/>
  <c r="GC15" i="41"/>
  <c r="T20" i="101"/>
  <c r="D9" i="74"/>
  <c r="D15" i="77"/>
  <c r="D33" i="80"/>
  <c r="GC17" i="41"/>
  <c r="T22" i="101"/>
  <c r="FY27" i="41"/>
  <c r="FZ27" s="1"/>
  <c r="CI14" i="29"/>
  <c r="CH14" s="1"/>
  <c r="DZ14" i="80"/>
  <c r="DZ14" i="75"/>
  <c r="EA14" i="79"/>
  <c r="DZ14" i="78"/>
  <c r="CI14" i="72"/>
  <c r="CH14" s="1"/>
  <c r="CI14" i="81"/>
  <c r="CH14" s="1"/>
  <c r="DY14" i="71"/>
  <c r="CI14" i="78"/>
  <c r="CH14" s="1"/>
  <c r="EA14" i="29"/>
  <c r="CI14" i="77"/>
  <c r="CH14" s="1"/>
  <c r="CI14" i="76"/>
  <c r="CH14" s="1"/>
  <c r="CI14" i="73"/>
  <c r="CH14" s="1"/>
  <c r="GF9" i="41"/>
  <c r="FV9"/>
  <c r="FW9" s="1"/>
  <c r="EA14" i="72"/>
  <c r="CI14" i="80"/>
  <c r="CH14" s="1"/>
  <c r="CI14" i="71"/>
  <c r="CH14" s="1"/>
  <c r="EA14" i="74"/>
  <c r="EA14" i="77"/>
  <c r="DZ14" i="73"/>
  <c r="EA14" i="81"/>
  <c r="EA14" i="76"/>
  <c r="CI14" i="75"/>
  <c r="CH14" s="1"/>
  <c r="CI14" i="74"/>
  <c r="CH14" s="1"/>
  <c r="CI14" i="79"/>
  <c r="CH14" s="1"/>
  <c r="T23" i="101"/>
  <c r="GC18" i="41"/>
  <c r="AH20" i="101"/>
  <c r="BS20" i="73"/>
  <c r="BS20" i="72"/>
  <c r="BS20" i="80"/>
  <c r="BS20" i="71"/>
  <c r="BS20" i="81"/>
  <c r="BS20" i="79"/>
  <c r="BS20" i="29"/>
  <c r="BS20" i="76"/>
  <c r="BS20" i="75"/>
  <c r="BS20" i="78"/>
  <c r="BS20" i="77"/>
  <c r="BS20" i="74"/>
  <c r="D32" i="77"/>
  <c r="BT28" i="71"/>
  <c r="BT28" i="79"/>
  <c r="BT28" i="77"/>
  <c r="BT28" i="80"/>
  <c r="BT28" i="73"/>
  <c r="BT28" i="29"/>
  <c r="BT28" i="81"/>
  <c r="AG28" i="101"/>
  <c r="BT28" i="78"/>
  <c r="BT28" i="74"/>
  <c r="BT28" i="76"/>
  <c r="BT28" i="75"/>
  <c r="BT28" i="72"/>
  <c r="D34" i="81"/>
  <c r="D28" i="77"/>
  <c r="BT27" i="73"/>
  <c r="BT27" i="81"/>
  <c r="AG27" i="101"/>
  <c r="BT27" i="74"/>
  <c r="BT27" i="76"/>
  <c r="BT27" i="78"/>
  <c r="BT27" i="71"/>
  <c r="BT27" i="79"/>
  <c r="BT27" i="77"/>
  <c r="BT27" i="75"/>
  <c r="BT27" i="72"/>
  <c r="BT27" i="29"/>
  <c r="BT27" i="80"/>
  <c r="D25" i="74"/>
  <c r="D31" i="77"/>
  <c r="D19" i="78"/>
  <c r="D13" i="77"/>
  <c r="AH35" i="74"/>
  <c r="AH35" i="79"/>
  <c r="AH35" i="81"/>
  <c r="AH35" i="72"/>
  <c r="AH35" i="75"/>
  <c r="AH35" i="76"/>
  <c r="AH35" i="71"/>
  <c r="AH35" i="73"/>
  <c r="AH35" i="80"/>
  <c r="AH35" i="77"/>
  <c r="AH35" i="78"/>
  <c r="BT35"/>
  <c r="AG35" i="101"/>
  <c r="BT35" i="75"/>
  <c r="BT35" i="71"/>
  <c r="BT35" i="77"/>
  <c r="BT35" i="73"/>
  <c r="BT35" i="79"/>
  <c r="BT35" i="80"/>
  <c r="BT35" i="72"/>
  <c r="BT35" i="76"/>
  <c r="BT35" i="74"/>
  <c r="BT35" i="81"/>
  <c r="BT35" i="29"/>
  <c r="FV18" i="41"/>
  <c r="FW18" s="1"/>
  <c r="CI23" i="72"/>
  <c r="CH23" s="1"/>
  <c r="CI23" i="76"/>
  <c r="CH23" s="1"/>
  <c r="CI23" i="29"/>
  <c r="CH23" s="1"/>
  <c r="EA23" i="72"/>
  <c r="CI23" i="79"/>
  <c r="CH23" s="1"/>
  <c r="EA23" i="74"/>
  <c r="CI23" i="73"/>
  <c r="CH23" s="1"/>
  <c r="EA23" i="81"/>
  <c r="EA23" i="79"/>
  <c r="EA23" i="76"/>
  <c r="CI23" i="74"/>
  <c r="CH23" s="1"/>
  <c r="EA23" i="29"/>
  <c r="DZ23" i="75"/>
  <c r="DZ23" i="73"/>
  <c r="DY23" i="71"/>
  <c r="EA23" i="77"/>
  <c r="CI23" i="71"/>
  <c r="CH23" s="1"/>
  <c r="CI23" i="75"/>
  <c r="CH23" s="1"/>
  <c r="CI23" i="80"/>
  <c r="CH23" s="1"/>
  <c r="CI23" i="81"/>
  <c r="CH23" s="1"/>
  <c r="GF18" i="41"/>
  <c r="CI23" i="77"/>
  <c r="CH23" s="1"/>
  <c r="DZ23" i="80"/>
  <c r="DZ23" i="78"/>
  <c r="CI23"/>
  <c r="CH23" s="1"/>
  <c r="D11" i="76"/>
  <c r="D12" i="75"/>
  <c r="AH12" i="74"/>
  <c r="AH12" i="76"/>
  <c r="AH12" i="81"/>
  <c r="AH12" i="75"/>
  <c r="AH12" i="79"/>
  <c r="AH12" i="78"/>
  <c r="AH12" i="77"/>
  <c r="AH12" i="72"/>
  <c r="AH12" i="71"/>
  <c r="AH12" i="73"/>
  <c r="AH12" i="80"/>
  <c r="D9" i="73"/>
  <c r="D18" i="75"/>
  <c r="D29" i="80"/>
  <c r="D11" i="71"/>
  <c r="D22" i="74"/>
  <c r="D22" i="81"/>
  <c r="T37" i="101"/>
  <c r="GC32" i="41"/>
  <c r="D14" i="77"/>
  <c r="D33"/>
  <c r="D27" i="71"/>
  <c r="T10" i="101"/>
  <c r="GC5" i="41"/>
  <c r="D9" i="76"/>
  <c r="C31" i="78"/>
  <c r="R25" i="92"/>
  <c r="R25" i="89"/>
  <c r="C32" i="70"/>
  <c r="C32" i="63"/>
  <c r="C32" i="53"/>
  <c r="C32" i="47"/>
  <c r="C31" i="101"/>
  <c r="C32" i="48"/>
  <c r="R25" i="91"/>
  <c r="R25" i="82"/>
  <c r="C31" i="75"/>
  <c r="C32" i="60"/>
  <c r="C32" i="69"/>
  <c r="R25" i="83"/>
  <c r="R25" i="88"/>
  <c r="C31" i="80"/>
  <c r="C32" i="46"/>
  <c r="C32" i="54"/>
  <c r="C32" i="59"/>
  <c r="C31" i="71"/>
  <c r="C31" i="100"/>
  <c r="C32" i="57"/>
  <c r="C32" i="42"/>
  <c r="R25" i="86"/>
  <c r="C32" i="64"/>
  <c r="C32" i="58"/>
  <c r="C32" i="56"/>
  <c r="C32" i="50"/>
  <c r="C32" i="51"/>
  <c r="R25" i="85"/>
  <c r="R25" i="84"/>
  <c r="C31" i="81"/>
  <c r="C32" i="52"/>
  <c r="C32" i="44"/>
  <c r="C32" i="65"/>
  <c r="C32" i="67"/>
  <c r="C31" i="73"/>
  <c r="C32" i="68"/>
  <c r="R25" i="87"/>
  <c r="C31" i="76"/>
  <c r="C31" i="29"/>
  <c r="C32" i="61"/>
  <c r="C32" i="28"/>
  <c r="C32" i="66"/>
  <c r="C32" i="45"/>
  <c r="C32" i="43"/>
  <c r="C31" i="77"/>
  <c r="C32" i="55"/>
  <c r="R25" i="90"/>
  <c r="C31" i="72"/>
  <c r="C31" i="79"/>
  <c r="C32" i="49"/>
  <c r="C32" i="62"/>
  <c r="C31" i="74"/>
  <c r="FY3" i="41"/>
  <c r="FZ3" s="1"/>
  <c r="D13" i="74"/>
  <c r="C29" i="28"/>
  <c r="R22" i="87"/>
  <c r="C29" i="69"/>
  <c r="C29" i="60"/>
  <c r="R22" i="83"/>
  <c r="C29" i="62"/>
  <c r="C29" i="61"/>
  <c r="C28" i="79"/>
  <c r="C29" i="47"/>
  <c r="C29" i="50"/>
  <c r="C29" i="44"/>
  <c r="C29" i="63"/>
  <c r="C29" i="56"/>
  <c r="C29" i="65"/>
  <c r="R22" i="82"/>
  <c r="C29" i="53"/>
  <c r="R33" i="34"/>
  <c r="R22" i="85"/>
  <c r="C28" i="78"/>
  <c r="C28" i="77"/>
  <c r="C28" i="81"/>
  <c r="C29" i="66"/>
  <c r="C29" i="64"/>
  <c r="C29" i="49"/>
  <c r="C29" i="48"/>
  <c r="C28" i="80"/>
  <c r="C28" i="74"/>
  <c r="C29" i="67"/>
  <c r="C28" i="100"/>
  <c r="C28" i="73"/>
  <c r="C29" i="42"/>
  <c r="C29" i="52"/>
  <c r="C29" i="43"/>
  <c r="C29" i="54"/>
  <c r="R22" i="90"/>
  <c r="R22" i="92"/>
  <c r="C28" i="101"/>
  <c r="C29" i="45"/>
  <c r="C28" i="71"/>
  <c r="C29" i="58"/>
  <c r="C29" i="70"/>
  <c r="C29" i="46"/>
  <c r="R22" i="88"/>
  <c r="R22" i="84"/>
  <c r="C28" i="75"/>
  <c r="C29" i="57"/>
  <c r="C29" i="59"/>
  <c r="C28" i="76"/>
  <c r="C29" i="55"/>
  <c r="R22" i="86"/>
  <c r="C28" i="72"/>
  <c r="C29" i="51"/>
  <c r="C28" i="29"/>
  <c r="R22" i="89"/>
  <c r="C29" i="68"/>
  <c r="R22" i="91"/>
  <c r="D15" i="71"/>
  <c r="T29" i="101"/>
  <c r="GC24" i="41"/>
  <c r="D21" i="72"/>
  <c r="D8" i="73"/>
  <c r="C34" i="49"/>
  <c r="C34" i="69"/>
  <c r="C34" i="54"/>
  <c r="C33" i="72"/>
  <c r="C33" i="79"/>
  <c r="R27" i="85"/>
  <c r="C33" i="29"/>
  <c r="C33" i="74"/>
  <c r="C34" i="42"/>
  <c r="C33" i="101"/>
  <c r="C34" i="57"/>
  <c r="C34" i="52"/>
  <c r="C34" i="51"/>
  <c r="R27" i="92"/>
  <c r="C34" i="43"/>
  <c r="C33" i="71"/>
  <c r="C34" i="67"/>
  <c r="R27" i="90"/>
  <c r="C33" i="76"/>
  <c r="C34" i="61"/>
  <c r="C34" i="63"/>
  <c r="R27" i="87"/>
  <c r="R27" i="84"/>
  <c r="C34" i="59"/>
  <c r="C33" i="75"/>
  <c r="C34" i="45"/>
  <c r="C34" i="64"/>
  <c r="C34" i="46"/>
  <c r="C34" i="53"/>
  <c r="R27" i="86"/>
  <c r="R27" i="82"/>
  <c r="C34" i="47"/>
  <c r="C33" i="80"/>
  <c r="C34" i="70"/>
  <c r="C33" i="100"/>
  <c r="C34" i="58"/>
  <c r="C33" i="77"/>
  <c r="C33" i="81"/>
  <c r="C33" i="78"/>
  <c r="C34" i="50"/>
  <c r="C34" i="55"/>
  <c r="R27" i="88"/>
  <c r="C34" i="44"/>
  <c r="C34" i="28"/>
  <c r="C33" i="73"/>
  <c r="R27" i="91"/>
  <c r="C34" i="65"/>
  <c r="C34" i="68"/>
  <c r="R27" i="83"/>
  <c r="C34" i="62"/>
  <c r="C34" i="56"/>
  <c r="C34" i="60"/>
  <c r="C34" i="48"/>
  <c r="C34" i="66"/>
  <c r="R27" i="89"/>
  <c r="D19" i="80"/>
  <c r="D34" i="72"/>
  <c r="D20" i="77"/>
  <c r="D32" i="29"/>
  <c r="D25" i="78"/>
  <c r="AH36" i="73"/>
  <c r="AH36" i="80"/>
  <c r="AH36" i="77"/>
  <c r="AH36" i="78"/>
  <c r="AH36" i="76"/>
  <c r="AH36" i="74"/>
  <c r="AH36" i="72"/>
  <c r="AH36" i="79"/>
  <c r="AH36" i="81"/>
  <c r="AH36" i="71"/>
  <c r="AH36" i="75"/>
  <c r="D23" i="81"/>
  <c r="AG36" i="101"/>
  <c r="BT36" i="74"/>
  <c r="BT36" i="76"/>
  <c r="BT36" i="80"/>
  <c r="BT36" i="79"/>
  <c r="BT36" i="75"/>
  <c r="BT36" i="73"/>
  <c r="BT36" i="77"/>
  <c r="BT36" i="72"/>
  <c r="BT36" i="29"/>
  <c r="BT36" i="78"/>
  <c r="BT36" i="71"/>
  <c r="BT36" i="81"/>
  <c r="AH32" i="71"/>
  <c r="AH32" i="78"/>
  <c r="AH32" i="76"/>
  <c r="AH32" i="77"/>
  <c r="AH32" i="72"/>
  <c r="AH32" i="73"/>
  <c r="AH32" i="79"/>
  <c r="AH32" i="75"/>
  <c r="AH32" i="80"/>
  <c r="AH32" i="81"/>
  <c r="AH32" i="74"/>
  <c r="GC16" i="41"/>
  <c r="T21" i="101"/>
  <c r="D30" i="72"/>
  <c r="BT29" i="75"/>
  <c r="BT29" i="73"/>
  <c r="BT29" i="72"/>
  <c r="AG29" i="101"/>
  <c r="BT29" i="74"/>
  <c r="BT29" i="71"/>
  <c r="BT29" i="76"/>
  <c r="BT29" i="80"/>
  <c r="BT29" i="77"/>
  <c r="BT29" i="81"/>
  <c r="BT29" i="78"/>
  <c r="BT29" i="79"/>
  <c r="BT29" i="29"/>
  <c r="D27" i="72"/>
  <c r="D15" i="74"/>
  <c r="D20" i="29"/>
  <c r="BS25" i="76"/>
  <c r="BS25" i="77"/>
  <c r="BS25" i="71"/>
  <c r="BS25" i="81"/>
  <c r="BS25" i="72"/>
  <c r="BS25" i="78"/>
  <c r="BS25" i="75"/>
  <c r="BS25" i="80"/>
  <c r="AH25" i="101"/>
  <c r="BS25" i="74"/>
  <c r="BS25" i="73"/>
  <c r="BS25" i="29"/>
  <c r="BS25" i="79"/>
  <c r="D13"/>
  <c r="D32" i="78"/>
  <c r="FY8" i="41"/>
  <c r="FZ8" s="1"/>
  <c r="AH21" i="71"/>
  <c r="AH21" i="76"/>
  <c r="AH21" i="74"/>
  <c r="AH21" i="72"/>
  <c r="AH21" i="79"/>
  <c r="AH21" i="77"/>
  <c r="AH21" i="81"/>
  <c r="AH21" i="78"/>
  <c r="AH21" i="80"/>
  <c r="AH21" i="75"/>
  <c r="AH21" i="73"/>
  <c r="D19" i="76"/>
  <c r="CI37" i="80"/>
  <c r="CH37" s="1"/>
  <c r="DY37" i="71"/>
  <c r="CI37" i="76"/>
  <c r="CH37" s="1"/>
  <c r="EA37" i="77"/>
  <c r="DZ37" i="73"/>
  <c r="EA37" i="76"/>
  <c r="CI37" i="71"/>
  <c r="CH37" s="1"/>
  <c r="DZ37" i="75"/>
  <c r="EA37" i="79"/>
  <c r="EA37" i="29"/>
  <c r="CI37" i="74"/>
  <c r="CH37" s="1"/>
  <c r="CI37" i="77"/>
  <c r="CH37" s="1"/>
  <c r="GF32" i="41"/>
  <c r="CI37" i="78"/>
  <c r="CH37" s="1"/>
  <c r="CI37" i="72"/>
  <c r="CH37" s="1"/>
  <c r="CI37" i="81"/>
  <c r="CH37" s="1"/>
  <c r="CI37" i="79"/>
  <c r="CH37" s="1"/>
  <c r="CI37" i="75"/>
  <c r="CH37" s="1"/>
  <c r="CI37" i="29"/>
  <c r="CH37" s="1"/>
  <c r="CI37" i="73"/>
  <c r="CH37" s="1"/>
  <c r="FV32" i="41"/>
  <c r="FW32" s="1"/>
  <c r="EA37" i="74"/>
  <c r="EA37" i="72"/>
  <c r="EA37" i="81"/>
  <c r="DZ37" i="80"/>
  <c r="DZ37" i="78"/>
  <c r="D26" i="79"/>
  <c r="D18" i="76"/>
  <c r="C36" i="51"/>
  <c r="C36" i="59"/>
  <c r="R29" i="83"/>
  <c r="C36" i="28"/>
  <c r="R29" i="87"/>
  <c r="C36" i="55"/>
  <c r="C35" i="101"/>
  <c r="C36" i="58"/>
  <c r="C35" i="79"/>
  <c r="R29" i="86"/>
  <c r="R29" i="85"/>
  <c r="C35" i="76"/>
  <c r="C36" i="53"/>
  <c r="C36" i="42"/>
  <c r="C35" i="71"/>
  <c r="C36" i="47"/>
  <c r="C36" i="57"/>
  <c r="C35" i="81"/>
  <c r="C36" i="60"/>
  <c r="C35" i="29"/>
  <c r="C36" i="48"/>
  <c r="C36" i="64"/>
  <c r="C36" i="43"/>
  <c r="C36" i="54"/>
  <c r="C35" i="80"/>
  <c r="R29" i="91"/>
  <c r="R36" i="34"/>
  <c r="C35" i="78"/>
  <c r="R29" i="84"/>
  <c r="C36" i="69"/>
  <c r="C35" i="75"/>
  <c r="C36" i="61"/>
  <c r="C36" i="62"/>
  <c r="C36" i="56"/>
  <c r="C36" i="70"/>
  <c r="C36" i="63"/>
  <c r="C36" i="46"/>
  <c r="R29" i="89"/>
  <c r="C36" i="67"/>
  <c r="C36" i="68"/>
  <c r="C36" i="52"/>
  <c r="C36" i="50"/>
  <c r="C35" i="72"/>
  <c r="C35" i="100"/>
  <c r="R29" i="92"/>
  <c r="C36" i="44"/>
  <c r="C35" i="73"/>
  <c r="R29" i="90"/>
  <c r="R29" i="88"/>
  <c r="C36" i="49"/>
  <c r="C36" i="45"/>
  <c r="C36" i="65"/>
  <c r="C35" i="77"/>
  <c r="C35" i="74"/>
  <c r="R29" i="82"/>
  <c r="C36" i="66"/>
  <c r="D22" i="79"/>
  <c r="BJ28"/>
  <c r="BJ28" i="78"/>
  <c r="BJ28" i="75"/>
  <c r="BJ28" i="73"/>
  <c r="BJ28" i="81"/>
  <c r="BJ28" i="74"/>
  <c r="BJ28" i="77"/>
  <c r="BJ28" i="71"/>
  <c r="BJ28" i="76"/>
  <c r="FX23" i="41"/>
  <c r="BJ28" i="29"/>
  <c r="BJ28" i="72"/>
  <c r="BJ28" i="80"/>
  <c r="D33" i="76"/>
  <c r="D16" i="73"/>
  <c r="D17" i="75"/>
  <c r="D24" i="76"/>
  <c r="D36" i="78"/>
  <c r="D26" i="72"/>
  <c r="D37" i="71"/>
  <c r="FY31" i="41"/>
  <c r="FZ31" s="1"/>
  <c r="D28" i="80"/>
  <c r="D29" i="78"/>
  <c r="BT13" i="72"/>
  <c r="BT13" i="77"/>
  <c r="BT13" i="78"/>
  <c r="BT13" i="80"/>
  <c r="BT13" i="71"/>
  <c r="BT13" i="74"/>
  <c r="AG13" i="101"/>
  <c r="BT13" i="81"/>
  <c r="BT13" i="75"/>
  <c r="BT13" i="29"/>
  <c r="BT13" i="76"/>
  <c r="BT13" i="79"/>
  <c r="BT13" i="73"/>
  <c r="BT23" i="29"/>
  <c r="BT23" i="73"/>
  <c r="BT23" i="71"/>
  <c r="BT23" i="74"/>
  <c r="BT23" i="75"/>
  <c r="BT23" i="78"/>
  <c r="BT23" i="76"/>
  <c r="BT23" i="79"/>
  <c r="BT23" i="81"/>
  <c r="AG23" i="101"/>
  <c r="BT23" i="77"/>
  <c r="BT23" i="72"/>
  <c r="BT23" i="80"/>
  <c r="BJ20" i="29"/>
  <c r="BJ20" i="75"/>
  <c r="BJ20" i="80"/>
  <c r="BJ20" i="79"/>
  <c r="FX15" i="41"/>
  <c r="BJ20" i="73"/>
  <c r="BJ20" i="78"/>
  <c r="BJ20" i="77"/>
  <c r="BJ20" i="72"/>
  <c r="BJ20" i="76"/>
  <c r="BJ20" i="71"/>
  <c r="BJ20" i="74"/>
  <c r="BJ20" i="81"/>
  <c r="D36" i="76"/>
  <c r="D27" i="75"/>
  <c r="D29" i="77"/>
  <c r="D35" i="76"/>
  <c r="D20" i="81"/>
  <c r="BS22" i="78"/>
  <c r="BS22" i="76"/>
  <c r="BS22" i="71"/>
  <c r="BS22" i="74"/>
  <c r="BS22" i="29"/>
  <c r="BS22" i="75"/>
  <c r="BS22" i="81"/>
  <c r="BS22" i="79"/>
  <c r="BS22" i="80"/>
  <c r="BS22" i="72"/>
  <c r="AH22" i="101"/>
  <c r="BS22" i="73"/>
  <c r="BS22" i="77"/>
  <c r="D30" i="79"/>
  <c r="C22" i="42"/>
  <c r="C22" i="65"/>
  <c r="C22" i="66"/>
  <c r="C22" i="67"/>
  <c r="C22" i="57"/>
  <c r="R17" i="91"/>
  <c r="C21" i="72"/>
  <c r="C21" i="74"/>
  <c r="C21" i="75"/>
  <c r="R17" i="82"/>
  <c r="C22" i="70"/>
  <c r="C22" i="69"/>
  <c r="R17" i="84"/>
  <c r="R17" i="92"/>
  <c r="R17" i="88"/>
  <c r="C21" i="101"/>
  <c r="C22" i="56"/>
  <c r="C21" i="80"/>
  <c r="R17" i="83"/>
  <c r="C22" i="63"/>
  <c r="C21" i="100"/>
  <c r="R17" i="85"/>
  <c r="C22" i="43"/>
  <c r="C22" i="58"/>
  <c r="C22" i="68"/>
  <c r="C22" i="45"/>
  <c r="C21" i="77"/>
  <c r="C22" i="49"/>
  <c r="C22" i="61"/>
  <c r="C22" i="47"/>
  <c r="C21" i="71"/>
  <c r="C22" i="52"/>
  <c r="C21" i="81"/>
  <c r="C22" i="50"/>
  <c r="C22" i="62"/>
  <c r="C21" i="73"/>
  <c r="R17" i="89"/>
  <c r="C22" i="60"/>
  <c r="C22" i="28"/>
  <c r="C22" i="64"/>
  <c r="C21" i="29"/>
  <c r="C22" i="46"/>
  <c r="C21" i="78"/>
  <c r="C22" i="44"/>
  <c r="C22" i="55"/>
  <c r="C22" i="48"/>
  <c r="C22" i="53"/>
  <c r="C21" i="79"/>
  <c r="C22" i="54"/>
  <c r="C22" i="51"/>
  <c r="C22" i="59"/>
  <c r="R17" i="87"/>
  <c r="C21" i="76"/>
  <c r="R17" i="86"/>
  <c r="R17" i="90"/>
  <c r="D26" i="77"/>
  <c r="D24" i="74"/>
  <c r="D21" i="73"/>
  <c r="D8" i="77"/>
  <c r="D31" i="73"/>
  <c r="D37" i="78"/>
  <c r="BS16" i="75"/>
  <c r="BS16" i="80"/>
  <c r="BS16" i="71"/>
  <c r="BS16" i="77"/>
  <c r="BS16" i="79"/>
  <c r="BS16" i="72"/>
  <c r="BS16" i="74"/>
  <c r="BS16" i="73"/>
  <c r="BS16" i="76"/>
  <c r="BS16" i="81"/>
  <c r="AH16" i="101"/>
  <c r="BS16" i="78"/>
  <c r="BS16" i="29"/>
  <c r="D33"/>
  <c r="BJ8"/>
  <c r="FX3" i="41"/>
  <c r="BJ8" i="77"/>
  <c r="BJ8" i="71"/>
  <c r="BJ8" i="78"/>
  <c r="BJ8" i="81"/>
  <c r="BJ8" i="73"/>
  <c r="BJ8" i="80"/>
  <c r="FW3" i="41"/>
  <c r="BJ8" i="74"/>
  <c r="BJ8" i="79"/>
  <c r="BJ8" i="76"/>
  <c r="BJ8" i="75"/>
  <c r="BJ8" i="72"/>
  <c r="D24" i="79"/>
  <c r="GC27" i="41"/>
  <c r="T32" i="101"/>
  <c r="BS29" i="73"/>
  <c r="BS29" i="81"/>
  <c r="BS29" i="29"/>
  <c r="BS29" i="79"/>
  <c r="BS29" i="75"/>
  <c r="BS29" i="71"/>
  <c r="BS29" i="77"/>
  <c r="BS29" i="74"/>
  <c r="BS29" i="80"/>
  <c r="AH29" i="101"/>
  <c r="BS29" i="76"/>
  <c r="BS29" i="72"/>
  <c r="BS29" i="78"/>
  <c r="AH17" i="101"/>
  <c r="BS17" i="81"/>
  <c r="BS17" i="74"/>
  <c r="BS17" i="80"/>
  <c r="BS17" i="29"/>
  <c r="BS17" i="72"/>
  <c r="BS17" i="76"/>
  <c r="BS17" i="73"/>
  <c r="BS17" i="78"/>
  <c r="BS17" i="71"/>
  <c r="BS17" i="75"/>
  <c r="BS17" i="79"/>
  <c r="BS17" i="77"/>
  <c r="D8" i="76"/>
  <c r="FY18" i="41"/>
  <c r="FZ18" s="1"/>
  <c r="GC26"/>
  <c r="T31" i="101"/>
  <c r="BJ31" i="80"/>
  <c r="BJ31" i="72"/>
  <c r="BJ31" i="77"/>
  <c r="BJ31" i="29"/>
  <c r="BJ31" i="78"/>
  <c r="BJ31" i="79"/>
  <c r="FX26" i="41"/>
  <c r="BJ31" i="73"/>
  <c r="BJ31" i="75"/>
  <c r="BJ31" i="76"/>
  <c r="BJ31" i="71"/>
  <c r="BJ31" i="74"/>
  <c r="BJ31" i="81"/>
  <c r="C26" i="49"/>
  <c r="C26" i="64"/>
  <c r="R19" i="82"/>
  <c r="C25" i="78"/>
  <c r="R19" i="87"/>
  <c r="C26" i="61"/>
  <c r="R27" i="34"/>
  <c r="C25" i="77"/>
  <c r="C26" i="58"/>
  <c r="C25" i="100"/>
  <c r="C26" i="42"/>
  <c r="C26" i="65"/>
  <c r="C26" i="63"/>
  <c r="C26" i="55"/>
  <c r="C26" i="68"/>
  <c r="C26" i="50"/>
  <c r="C26" i="53"/>
  <c r="C26" i="54"/>
  <c r="C26" i="44"/>
  <c r="C25" i="74"/>
  <c r="R19" i="90"/>
  <c r="C25" i="72"/>
  <c r="C26" i="52"/>
  <c r="R19" i="86"/>
  <c r="C26" i="48"/>
  <c r="C26" i="51"/>
  <c r="R19" i="85"/>
  <c r="C25" i="75"/>
  <c r="C26" i="57"/>
  <c r="C26" i="45"/>
  <c r="C25" i="71"/>
  <c r="C26" i="47"/>
  <c r="C26" i="46"/>
  <c r="C26" i="66"/>
  <c r="C25" i="73"/>
  <c r="R19" i="89"/>
  <c r="R29" i="34"/>
  <c r="C26" i="60"/>
  <c r="R19" i="88"/>
  <c r="C25" i="76"/>
  <c r="C26" i="62"/>
  <c r="R19" i="92"/>
  <c r="R19" i="83"/>
  <c r="C26" i="43"/>
  <c r="R19" i="91"/>
  <c r="C25" i="101"/>
  <c r="C25" i="81"/>
  <c r="C26" i="70"/>
  <c r="R19" i="84"/>
  <c r="C25" i="80"/>
  <c r="C25" i="79"/>
  <c r="C25" i="29"/>
  <c r="C26" i="28"/>
  <c r="C26" i="69"/>
  <c r="R24" i="34"/>
  <c r="C26" i="59"/>
  <c r="C26" i="67"/>
  <c r="C26" i="56"/>
  <c r="D37" i="77"/>
  <c r="BJ37" i="29"/>
  <c r="BJ37" i="73"/>
  <c r="BJ37" i="79"/>
  <c r="BJ37" i="77"/>
  <c r="BJ37" i="75"/>
  <c r="BJ37" i="71"/>
  <c r="BJ37" i="74"/>
  <c r="BJ37" i="78"/>
  <c r="BJ37" i="81"/>
  <c r="FX32" i="41"/>
  <c r="BJ37" i="76"/>
  <c r="BJ37" i="80"/>
  <c r="BJ37" i="72"/>
  <c r="D37" i="75"/>
  <c r="EA34" i="81"/>
  <c r="CI34" i="29"/>
  <c r="CH34" s="1"/>
  <c r="CI34" i="81"/>
  <c r="CH34" s="1"/>
  <c r="CI34" i="80"/>
  <c r="CH34" s="1"/>
  <c r="CI34" i="72"/>
  <c r="CH34" s="1"/>
  <c r="CI34" i="76"/>
  <c r="CH34" s="1"/>
  <c r="EA34" i="29"/>
  <c r="CI34" i="78"/>
  <c r="CH34" s="1"/>
  <c r="EA34" i="77"/>
  <c r="DZ34" i="75"/>
  <c r="DZ34" i="80"/>
  <c r="EA34" i="74"/>
  <c r="CI34" i="71"/>
  <c r="CH34" s="1"/>
  <c r="EA34" i="79"/>
  <c r="DZ34" i="78"/>
  <c r="EA34" i="76"/>
  <c r="FV29" i="41"/>
  <c r="FW29" s="1"/>
  <c r="GF29"/>
  <c r="DZ34" i="73"/>
  <c r="CI34" i="75"/>
  <c r="CH34" s="1"/>
  <c r="CI34" i="77"/>
  <c r="CH34" s="1"/>
  <c r="CI34" i="79"/>
  <c r="CH34" s="1"/>
  <c r="CI34" i="74"/>
  <c r="CH34" s="1"/>
  <c r="CI34" i="73"/>
  <c r="CH34" s="1"/>
  <c r="EA34" i="72"/>
  <c r="DY34" i="71"/>
  <c r="BS10" i="74"/>
  <c r="BS10" i="29"/>
  <c r="AH10" i="101"/>
  <c r="BS10" i="79"/>
  <c r="BS10" i="78"/>
  <c r="BS10" i="71"/>
  <c r="BS10" i="72"/>
  <c r="BS10" i="76"/>
  <c r="BS10" i="77"/>
  <c r="BS10" i="75"/>
  <c r="BS10" i="81"/>
  <c r="BS10" i="80"/>
  <c r="BS10" i="73"/>
  <c r="D26" i="74"/>
  <c r="D15" i="72"/>
  <c r="GC14" i="41"/>
  <c r="T19" i="101"/>
  <c r="D18" i="81"/>
  <c r="D34" i="75"/>
  <c r="D29" i="71"/>
  <c r="BS18" i="74"/>
  <c r="BS18" i="79"/>
  <c r="BS18" i="80"/>
  <c r="BS18" i="73"/>
  <c r="BS18" i="29"/>
  <c r="BS18" i="81"/>
  <c r="AH18" i="101"/>
  <c r="BS18" i="77"/>
  <c r="BS18" i="75"/>
  <c r="BS18" i="72"/>
  <c r="BS18" i="78"/>
  <c r="BS18" i="71"/>
  <c r="BS18" i="76"/>
  <c r="BS33" i="78"/>
  <c r="BS33" i="74"/>
  <c r="BS33" i="29"/>
  <c r="BS33" i="81"/>
  <c r="BS33" i="72"/>
  <c r="AH33" i="101"/>
  <c r="BS33" i="71"/>
  <c r="BS33" i="76"/>
  <c r="BS33" i="77"/>
  <c r="BS33" i="80"/>
  <c r="BS33" i="75"/>
  <c r="BS33" i="79"/>
  <c r="BS33" i="73"/>
  <c r="D12" i="80"/>
  <c r="EA32" i="81"/>
  <c r="EA32" i="29"/>
  <c r="EA32" i="74"/>
  <c r="DZ32" i="78"/>
  <c r="FV27" i="41"/>
  <c r="FW27" s="1"/>
  <c r="EA32" i="72"/>
  <c r="CI32"/>
  <c r="CH32" s="1"/>
  <c r="EA32" i="77"/>
  <c r="CI32" i="81"/>
  <c r="CH32" s="1"/>
  <c r="CI32" i="75"/>
  <c r="CH32" s="1"/>
  <c r="CI32" i="71"/>
  <c r="CH32" s="1"/>
  <c r="DY32"/>
  <c r="DZ32" i="75"/>
  <c r="DZ32" i="80"/>
  <c r="CI32" i="79"/>
  <c r="CH32" s="1"/>
  <c r="CI32" i="78"/>
  <c r="CH32" s="1"/>
  <c r="EA32" i="79"/>
  <c r="CI32" i="77"/>
  <c r="CH32" s="1"/>
  <c r="CI32" i="29"/>
  <c r="CH32" s="1"/>
  <c r="CI32" i="80"/>
  <c r="CH32" s="1"/>
  <c r="CI32" i="74"/>
  <c r="CH32" s="1"/>
  <c r="EA32" i="76"/>
  <c r="CI32" i="73"/>
  <c r="CH32" s="1"/>
  <c r="GF27" i="41"/>
  <c r="DZ32" i="73"/>
  <c r="CI32" i="76"/>
  <c r="CH32" s="1"/>
  <c r="D35" i="29"/>
  <c r="D32" i="79"/>
  <c r="D34" i="77"/>
  <c r="D27" i="73"/>
  <c r="BT14" i="75"/>
  <c r="BT14" i="81"/>
  <c r="BT14" i="29"/>
  <c r="BT14" i="76"/>
  <c r="BT14" i="77"/>
  <c r="AG14" i="101"/>
  <c r="BT14" i="73"/>
  <c r="BT14" i="80"/>
  <c r="BT14" i="71"/>
  <c r="BT14" i="79"/>
  <c r="BT14" i="74"/>
  <c r="BT14" i="72"/>
  <c r="BT14" i="78"/>
  <c r="D24" i="73"/>
  <c r="D30" i="29"/>
  <c r="D36" i="71"/>
  <c r="D36" i="80"/>
  <c r="D19" i="75"/>
  <c r="D35" i="81"/>
  <c r="D30" i="74"/>
  <c r="D25" i="77"/>
  <c r="CI36" i="29"/>
  <c r="CH36" s="1"/>
  <c r="CI36" i="76"/>
  <c r="CH36" s="1"/>
  <c r="EA36" i="74"/>
  <c r="CI36" i="77"/>
  <c r="CH36" s="1"/>
  <c r="CI36" i="72"/>
  <c r="CH36" s="1"/>
  <c r="EA36"/>
  <c r="DY36" i="71"/>
  <c r="CI36" i="73"/>
  <c r="CH36" s="1"/>
  <c r="CI36" i="71"/>
  <c r="CH36" s="1"/>
  <c r="CI36" i="78"/>
  <c r="CH36" s="1"/>
  <c r="DZ36" i="73"/>
  <c r="EA36" i="29"/>
  <c r="GF31" i="41"/>
  <c r="EA36" i="81"/>
  <c r="EA36" i="79"/>
  <c r="EA36" i="77"/>
  <c r="EA36" i="76"/>
  <c r="CI36" i="74"/>
  <c r="CH36" s="1"/>
  <c r="CI36" i="79"/>
  <c r="CH36" s="1"/>
  <c r="FV31" i="41"/>
  <c r="FW31" s="1"/>
  <c r="CI36" i="80"/>
  <c r="CH36" s="1"/>
  <c r="DZ36"/>
  <c r="CI36" i="75"/>
  <c r="CH36" s="1"/>
  <c r="CI36" i="81"/>
  <c r="CH36" s="1"/>
  <c r="DZ36" i="75"/>
  <c r="DZ36" i="78"/>
  <c r="AH26" i="74"/>
  <c r="AH26" i="77"/>
  <c r="AH26" i="80"/>
  <c r="AH26" i="81"/>
  <c r="AH26" i="79"/>
  <c r="AH26" i="71"/>
  <c r="AH26" i="72"/>
  <c r="AH26" i="78"/>
  <c r="AH26" i="76"/>
  <c r="AH26" i="73"/>
  <c r="AH26" i="75"/>
  <c r="EA29" i="76"/>
  <c r="DZ29" i="78"/>
  <c r="CI29" i="79"/>
  <c r="CH29" s="1"/>
  <c r="CI29" i="78"/>
  <c r="CH29" s="1"/>
  <c r="GF24" i="41"/>
  <c r="DZ29" i="73"/>
  <c r="EA29" i="29"/>
  <c r="DZ29" i="75"/>
  <c r="EA29" i="79"/>
  <c r="CI29" i="81"/>
  <c r="CH29" s="1"/>
  <c r="DY29" i="71"/>
  <c r="CI29" i="76"/>
  <c r="CH29" s="1"/>
  <c r="CI29" i="71"/>
  <c r="CH29" s="1"/>
  <c r="CI29" i="72"/>
  <c r="CH29" s="1"/>
  <c r="CI29" i="73"/>
  <c r="CH29" s="1"/>
  <c r="FV24" i="41"/>
  <c r="FW24" s="1"/>
  <c r="CI29" i="80"/>
  <c r="CH29" s="1"/>
  <c r="CI29" i="74"/>
  <c r="CH29" s="1"/>
  <c r="EA29" i="81"/>
  <c r="EA29" i="74"/>
  <c r="EA29" i="72"/>
  <c r="EA29" i="77"/>
  <c r="DZ29" i="80"/>
  <c r="CI29" i="29"/>
  <c r="CH29" s="1"/>
  <c r="CI29" i="75"/>
  <c r="CH29" s="1"/>
  <c r="CI29" i="77"/>
  <c r="CH29" s="1"/>
  <c r="D9" i="78"/>
  <c r="D37" i="72"/>
  <c r="D31" i="74"/>
  <c r="D33" i="73"/>
  <c r="D14" i="81"/>
  <c r="D28" i="29"/>
  <c r="T14" i="101"/>
  <c r="GC9" i="41"/>
  <c r="D29" i="73"/>
  <c r="D11" i="74"/>
  <c r="D34" i="71"/>
  <c r="R20" i="85"/>
  <c r="C27" i="60"/>
  <c r="C27" i="53"/>
  <c r="R20" i="86"/>
  <c r="C27" i="66"/>
  <c r="C27" i="57"/>
  <c r="C26" i="81"/>
  <c r="R20" i="92"/>
  <c r="R20" i="82"/>
  <c r="C26" i="78"/>
  <c r="R28" i="34"/>
  <c r="C26" i="80"/>
  <c r="R20" i="83"/>
  <c r="C27" i="47"/>
  <c r="R20" i="90"/>
  <c r="R20" i="91"/>
  <c r="C26" i="101"/>
  <c r="C27" i="51"/>
  <c r="C26" i="74"/>
  <c r="C26" i="72"/>
  <c r="C27" i="42"/>
  <c r="C26" i="77"/>
  <c r="R20" i="87"/>
  <c r="C27" i="64"/>
  <c r="C27" i="28"/>
  <c r="R20" i="84"/>
  <c r="C27" i="48"/>
  <c r="C27" i="58"/>
  <c r="C26" i="76"/>
  <c r="C27" i="50"/>
  <c r="C27" i="43"/>
  <c r="C26" i="75"/>
  <c r="C27" i="69"/>
  <c r="C26" i="73"/>
  <c r="C26" i="71"/>
  <c r="C27" i="61"/>
  <c r="C26" i="29"/>
  <c r="C27" i="52"/>
  <c r="C27" i="63"/>
  <c r="R30" i="34"/>
  <c r="C27" i="67"/>
  <c r="C27" i="62"/>
  <c r="R20" i="88"/>
  <c r="C27" i="59"/>
  <c r="C27" i="46"/>
  <c r="C26" i="100"/>
  <c r="R20" i="89"/>
  <c r="C27" i="44"/>
  <c r="C26" i="79"/>
  <c r="C27" i="54"/>
  <c r="C27" i="49"/>
  <c r="C27" i="55"/>
  <c r="C27" i="65"/>
  <c r="C27" i="45"/>
  <c r="C27" i="70"/>
  <c r="C27" i="56"/>
  <c r="C27" i="68"/>
  <c r="H23" i="33"/>
  <c r="P13" i="30"/>
  <c r="P23" i="33" s="1"/>
  <c r="H11" i="30"/>
  <c r="AH37" i="75"/>
  <c r="AH37" i="79"/>
  <c r="AH37" i="81"/>
  <c r="AH37" i="71"/>
  <c r="AH37" i="80"/>
  <c r="AH37" i="77"/>
  <c r="AH37" i="76"/>
  <c r="AH37" i="78"/>
  <c r="AH37" i="73"/>
  <c r="AH37" i="72"/>
  <c r="AH37" i="74"/>
  <c r="BJ18" i="77"/>
  <c r="BJ18" i="79"/>
  <c r="BJ18" i="78"/>
  <c r="BJ18" i="73"/>
  <c r="BJ18" i="80"/>
  <c r="BJ18" i="76"/>
  <c r="BJ18" i="72"/>
  <c r="BJ18" i="29"/>
  <c r="FX13" i="41"/>
  <c r="BJ18" i="81"/>
  <c r="BJ18" i="71"/>
  <c r="BJ18" i="75"/>
  <c r="BJ18" i="74"/>
  <c r="BS37" i="78"/>
  <c r="BS37" i="71"/>
  <c r="BS37" i="81"/>
  <c r="BS37" i="79"/>
  <c r="AH37" i="101"/>
  <c r="BS37" i="77"/>
  <c r="BS37" i="80"/>
  <c r="BS37" i="72"/>
  <c r="BS37" i="74"/>
  <c r="BS37" i="73"/>
  <c r="BS37" i="75"/>
  <c r="BS37" i="29"/>
  <c r="BS37" i="76"/>
  <c r="D25" i="81"/>
  <c r="D36" i="72"/>
  <c r="D36" i="74"/>
  <c r="D33" i="79"/>
  <c r="BS27" i="77"/>
  <c r="BS27" i="75"/>
  <c r="BS27" i="78"/>
  <c r="BS27" i="29"/>
  <c r="BS27" i="71"/>
  <c r="BS27" i="80"/>
  <c r="BS27" i="79"/>
  <c r="AH27" i="101"/>
  <c r="BS27" i="81"/>
  <c r="BS27" i="74"/>
  <c r="BS27" i="73"/>
  <c r="BS27" i="72"/>
  <c r="BS27" i="76"/>
  <c r="D36" i="75"/>
  <c r="R23" i="85"/>
  <c r="C30" i="67"/>
  <c r="R34" i="34"/>
  <c r="C29" i="72"/>
  <c r="C29" i="100"/>
  <c r="C29" i="29"/>
  <c r="C30" i="62"/>
  <c r="C30" i="48"/>
  <c r="C30" i="46"/>
  <c r="C30" i="45"/>
  <c r="C29" i="76"/>
  <c r="C29" i="74"/>
  <c r="C30" i="51"/>
  <c r="R23" i="92"/>
  <c r="C29" i="77"/>
  <c r="R23" i="89"/>
  <c r="C29" i="79"/>
  <c r="R23" i="86"/>
  <c r="C30" i="49"/>
  <c r="C30" i="69"/>
  <c r="R23" i="82"/>
  <c r="C29" i="75"/>
  <c r="C30" i="60"/>
  <c r="R23" i="91"/>
  <c r="C30" i="58"/>
  <c r="R23" i="84"/>
  <c r="C30" i="64"/>
  <c r="C30" i="55"/>
  <c r="C30" i="65"/>
  <c r="C30" i="61"/>
  <c r="C30" i="52"/>
  <c r="C29" i="73"/>
  <c r="C30" i="70"/>
  <c r="C30" i="53"/>
  <c r="C30" i="68"/>
  <c r="C30" i="63"/>
  <c r="C30" i="43"/>
  <c r="R23" i="90"/>
  <c r="C30" i="42"/>
  <c r="C30" i="50"/>
  <c r="R23" i="88"/>
  <c r="C29" i="78"/>
  <c r="C29" i="71"/>
  <c r="C29" i="80"/>
  <c r="C30" i="54"/>
  <c r="C30" i="28"/>
  <c r="C30" i="57"/>
  <c r="R23" i="83"/>
  <c r="C29" i="81"/>
  <c r="C30" i="59"/>
  <c r="C30" i="66"/>
  <c r="C30" i="56"/>
  <c r="C30" i="47"/>
  <c r="C29" i="101"/>
  <c r="R23" i="87"/>
  <c r="C30" i="44"/>
  <c r="D37" i="79"/>
  <c r="D34" i="74"/>
  <c r="FY28" i="41"/>
  <c r="FZ28" s="1"/>
  <c r="T26" i="101"/>
  <c r="GC21" i="41"/>
  <c r="D34" i="79"/>
  <c r="AH27" i="73"/>
  <c r="AH27" i="79"/>
  <c r="AH27" i="80"/>
  <c r="AH27" i="77"/>
  <c r="AH27" i="75"/>
  <c r="AH27" i="78"/>
  <c r="AH27" i="71"/>
  <c r="AH27" i="72"/>
  <c r="AH27" i="74"/>
  <c r="AH27" i="76"/>
  <c r="AH27" i="81"/>
  <c r="AH10" i="71"/>
  <c r="AH10" i="73"/>
  <c r="AH10" i="80"/>
  <c r="AH10" i="79"/>
  <c r="AH10" i="77"/>
  <c r="AH10" i="72"/>
  <c r="AH10" i="76"/>
  <c r="AH10" i="74"/>
  <c r="AH10" i="81"/>
  <c r="AH10" i="78"/>
  <c r="AH10" i="75"/>
  <c r="D28" i="76"/>
  <c r="GC28" i="41"/>
  <c r="T33" i="101"/>
  <c r="D34" i="29"/>
  <c r="D36" i="77"/>
  <c r="BS36" i="29"/>
  <c r="BS36" i="75"/>
  <c r="BS36" i="76"/>
  <c r="BS36" i="81"/>
  <c r="BS36" i="73"/>
  <c r="BS36" i="78"/>
  <c r="BS36" i="77"/>
  <c r="AH36" i="101"/>
  <c r="BS36" i="79"/>
  <c r="BS36" i="74"/>
  <c r="BS36" i="80"/>
  <c r="BS36" i="71"/>
  <c r="BS36" i="72"/>
  <c r="FY30" i="41"/>
  <c r="FZ30" s="1"/>
  <c r="D13" i="81"/>
  <c r="D21" i="79"/>
  <c r="D37" i="29"/>
  <c r="FY23" i="41"/>
  <c r="FZ23" s="1"/>
  <c r="GC13"/>
  <c r="T18" i="101"/>
  <c r="AH17" i="81"/>
  <c r="AH17" i="72"/>
  <c r="AH17" i="77"/>
  <c r="AH17" i="78"/>
  <c r="AH17" i="71"/>
  <c r="AH17" i="73"/>
  <c r="AH17" i="79"/>
  <c r="AH17" i="80"/>
  <c r="AH17" i="75"/>
  <c r="AH17" i="76"/>
  <c r="AH17" i="74"/>
  <c r="D18" i="78"/>
  <c r="D35" i="72"/>
  <c r="D26" i="81"/>
  <c r="D27" i="74"/>
  <c r="D25" i="71"/>
  <c r="BJ23" i="73"/>
  <c r="BJ23" i="72"/>
  <c r="BJ23" i="75"/>
  <c r="BJ23" i="77"/>
  <c r="BJ23" i="81"/>
  <c r="BJ23" i="78"/>
  <c r="BJ23" i="29"/>
  <c r="FX18" i="41"/>
  <c r="BJ23" i="74"/>
  <c r="BJ23" i="76"/>
  <c r="BJ23" i="80"/>
  <c r="BJ23" i="79"/>
  <c r="BJ23" i="71"/>
  <c r="D32" i="75"/>
  <c r="FX27" i="41"/>
  <c r="BJ32" i="71"/>
  <c r="BJ32" i="29"/>
  <c r="BJ32" i="75"/>
  <c r="BJ32" i="78"/>
  <c r="BJ32" i="76"/>
  <c r="BJ32" i="77"/>
  <c r="BJ32" i="79"/>
  <c r="BJ32" i="73"/>
  <c r="BJ32" i="72"/>
  <c r="BJ32" i="80"/>
  <c r="BJ32" i="74"/>
  <c r="BJ32" i="81"/>
  <c r="D32" i="72"/>
  <c r="D37" i="76"/>
  <c r="C36"/>
  <c r="C36" i="101"/>
  <c r="C37" i="61"/>
  <c r="C36" i="74"/>
  <c r="C37" i="55"/>
  <c r="C37" i="56"/>
  <c r="C37" i="60"/>
  <c r="C37" i="68"/>
  <c r="C37" i="51"/>
  <c r="C36" i="79"/>
  <c r="C36" i="29"/>
  <c r="C37" i="46"/>
  <c r="C36" i="72"/>
  <c r="C37" i="67"/>
  <c r="R30" i="89"/>
  <c r="C37" i="57"/>
  <c r="R30" i="85"/>
  <c r="C37" i="64"/>
  <c r="C36" i="100"/>
  <c r="C37" i="69"/>
  <c r="C36" i="78"/>
  <c r="R30" i="88"/>
  <c r="C37" i="50"/>
  <c r="C37" i="48"/>
  <c r="R30" i="92"/>
  <c r="R37" i="34"/>
  <c r="C37" i="28"/>
  <c r="C36" i="73"/>
  <c r="C36" i="81"/>
  <c r="C37" i="59"/>
  <c r="C37" i="53"/>
  <c r="C36" i="71"/>
  <c r="R30" i="90"/>
  <c r="C37" i="49"/>
  <c r="R30" i="86"/>
  <c r="C37" i="66"/>
  <c r="C37" i="62"/>
  <c r="R30" i="91"/>
  <c r="C37" i="70"/>
  <c r="C37" i="43"/>
  <c r="C37" i="63"/>
  <c r="R30" i="82"/>
  <c r="C36" i="80"/>
  <c r="C37" i="65"/>
  <c r="C37" i="42"/>
  <c r="C37" i="52"/>
  <c r="C37" i="54"/>
  <c r="C37" i="58"/>
  <c r="C36" i="77"/>
  <c r="R30" i="83"/>
  <c r="C37" i="44"/>
  <c r="C37" i="47"/>
  <c r="R30" i="84"/>
  <c r="C36" i="75"/>
  <c r="R30" i="87"/>
  <c r="C37" i="45"/>
  <c r="D35" i="71"/>
  <c r="G36" l="1"/>
  <c r="F36"/>
  <c r="E36"/>
  <c r="G36" i="73"/>
  <c r="E36"/>
  <c r="F36"/>
  <c r="G36" i="79"/>
  <c r="E36"/>
  <c r="F36"/>
  <c r="G36" i="74"/>
  <c r="E36"/>
  <c r="F36"/>
  <c r="BL37" i="76"/>
  <c r="FL37"/>
  <c r="BN37"/>
  <c r="BQ37"/>
  <c r="BO37"/>
  <c r="BM37"/>
  <c r="BZ37"/>
  <c r="I33" i="99"/>
  <c r="AK33" s="1"/>
  <c r="CB37" i="76"/>
  <c r="BP37"/>
  <c r="BR37"/>
  <c r="BU32" i="77"/>
  <c r="BU32" i="79"/>
  <c r="BU32" i="72"/>
  <c r="BU32" i="78"/>
  <c r="BU32" i="74"/>
  <c r="BU32" i="76"/>
  <c r="BU32" i="71"/>
  <c r="BU32" i="75"/>
  <c r="BU32" i="81"/>
  <c r="BU32" i="80"/>
  <c r="BU32" i="73"/>
  <c r="BU32" i="29"/>
  <c r="BO27" i="74"/>
  <c r="BQ27"/>
  <c r="BR27"/>
  <c r="G23" i="99"/>
  <c r="AI23" s="1"/>
  <c r="BN27" i="74"/>
  <c r="BP27"/>
  <c r="CB27"/>
  <c r="BL27"/>
  <c r="FL27"/>
  <c r="BM27"/>
  <c r="BZ27"/>
  <c r="BL35" i="72"/>
  <c r="BP35"/>
  <c r="BM35"/>
  <c r="BN35"/>
  <c r="FL35"/>
  <c r="BQ35"/>
  <c r="BO35"/>
  <c r="BZ35"/>
  <c r="CB35"/>
  <c r="BR35"/>
  <c r="E31" i="99"/>
  <c r="AG31" s="1"/>
  <c r="BM37" i="29"/>
  <c r="BQ37"/>
  <c r="BZ37"/>
  <c r="FL37"/>
  <c r="BR37"/>
  <c r="BP37"/>
  <c r="BO37"/>
  <c r="CB37"/>
  <c r="BN37"/>
  <c r="BL37"/>
  <c r="C33" i="99"/>
  <c r="BR13" i="81"/>
  <c r="BZ13"/>
  <c r="BN13"/>
  <c r="BL13"/>
  <c r="BQ13"/>
  <c r="CB13"/>
  <c r="FL13"/>
  <c r="BP13"/>
  <c r="BO13"/>
  <c r="BM13"/>
  <c r="N9" i="99"/>
  <c r="AP9" s="1"/>
  <c r="BP34" i="29"/>
  <c r="BR34"/>
  <c r="BZ34"/>
  <c r="BO34"/>
  <c r="BL34"/>
  <c r="C30" i="99"/>
  <c r="BQ34" i="29"/>
  <c r="FL34"/>
  <c r="BN34"/>
  <c r="CB34"/>
  <c r="BM34"/>
  <c r="BR34" i="79"/>
  <c r="CB34"/>
  <c r="BM34"/>
  <c r="L30" i="99"/>
  <c r="AN30" s="1"/>
  <c r="BO34" i="79"/>
  <c r="BL34"/>
  <c r="BP34"/>
  <c r="BZ34"/>
  <c r="FL34"/>
  <c r="BQ34"/>
  <c r="BN34"/>
  <c r="BM34" i="74"/>
  <c r="CB34"/>
  <c r="BO34"/>
  <c r="BZ34"/>
  <c r="BN34"/>
  <c r="BR34"/>
  <c r="BL34"/>
  <c r="FL34"/>
  <c r="BP34"/>
  <c r="BQ34"/>
  <c r="G30" i="99"/>
  <c r="AI30" s="1"/>
  <c r="G29" i="80"/>
  <c r="F29"/>
  <c r="E29"/>
  <c r="E29" i="78"/>
  <c r="G29"/>
  <c r="F29"/>
  <c r="E29" i="73"/>
  <c r="G29"/>
  <c r="F29"/>
  <c r="F29" i="75"/>
  <c r="E29"/>
  <c r="G29"/>
  <c r="E29" i="74"/>
  <c r="F29"/>
  <c r="G29"/>
  <c r="G29" i="29"/>
  <c r="AD25" i="99"/>
  <c r="AR25" s="1"/>
  <c r="E29" i="29"/>
  <c r="B25" i="99"/>
  <c r="P25"/>
  <c r="F29" i="29"/>
  <c r="FM29" s="1"/>
  <c r="E29" i="72"/>
  <c r="F29"/>
  <c r="G29"/>
  <c r="BN36" i="75"/>
  <c r="CB36"/>
  <c r="BP36"/>
  <c r="FJ36"/>
  <c r="AY36" s="1"/>
  <c r="BQ36"/>
  <c r="H32" i="99"/>
  <c r="AJ32" s="1"/>
  <c r="BZ36" i="75"/>
  <c r="BO36"/>
  <c r="BR36"/>
  <c r="BL36"/>
  <c r="BM36"/>
  <c r="BP33" i="79"/>
  <c r="BZ33"/>
  <c r="BL33"/>
  <c r="BN33"/>
  <c r="BR33"/>
  <c r="L29" i="99"/>
  <c r="AN29" s="1"/>
  <c r="BO33" i="79"/>
  <c r="CB33"/>
  <c r="BM33"/>
  <c r="FL33"/>
  <c r="BQ33"/>
  <c r="BM36" i="72"/>
  <c r="E32" i="99"/>
  <c r="AG32" s="1"/>
  <c r="CB36" i="72"/>
  <c r="BO36"/>
  <c r="BN36"/>
  <c r="BL36"/>
  <c r="BQ36"/>
  <c r="BR36"/>
  <c r="BP36"/>
  <c r="BZ36"/>
  <c r="FL36"/>
  <c r="F26" i="79"/>
  <c r="G26"/>
  <c r="E26"/>
  <c r="AD22" i="99"/>
  <c r="AR22" s="1"/>
  <c r="G26" i="29"/>
  <c r="P22" i="99"/>
  <c r="B22"/>
  <c r="F26" i="29"/>
  <c r="FM26" s="1"/>
  <c r="E26"/>
  <c r="E26" i="71"/>
  <c r="F26"/>
  <c r="G26"/>
  <c r="G26" i="76"/>
  <c r="E26"/>
  <c r="F26"/>
  <c r="E26" i="74"/>
  <c r="G26"/>
  <c r="F26"/>
  <c r="F26" i="81"/>
  <c r="G26"/>
  <c r="E26"/>
  <c r="BL11" i="74"/>
  <c r="BO11"/>
  <c r="BR11"/>
  <c r="BQ11"/>
  <c r="CB11"/>
  <c r="BM11"/>
  <c r="BN11"/>
  <c r="G7" i="99"/>
  <c r="AI7" s="1"/>
  <c r="BZ11" i="74"/>
  <c r="BP11"/>
  <c r="FL11"/>
  <c r="BZ28" i="29"/>
  <c r="BR28"/>
  <c r="BL28"/>
  <c r="C24" i="99"/>
  <c r="BM28" i="29"/>
  <c r="CB28"/>
  <c r="BQ28"/>
  <c r="FL28"/>
  <c r="BN28"/>
  <c r="BP28"/>
  <c r="BO28"/>
  <c r="BL33" i="73"/>
  <c r="FJ33"/>
  <c r="AY33" s="1"/>
  <c r="BO33"/>
  <c r="BM33"/>
  <c r="BN33"/>
  <c r="BZ33"/>
  <c r="BQ33"/>
  <c r="BR33"/>
  <c r="CB33"/>
  <c r="BP33"/>
  <c r="F29" i="99"/>
  <c r="AH29" s="1"/>
  <c r="FL37" i="72"/>
  <c r="BM37"/>
  <c r="BP37"/>
  <c r="E33" i="99"/>
  <c r="AG33" s="1"/>
  <c r="BR37" i="72"/>
  <c r="BZ37"/>
  <c r="BQ37"/>
  <c r="BO37"/>
  <c r="BN37"/>
  <c r="BL37"/>
  <c r="CB37"/>
  <c r="EN29" i="77"/>
  <c r="FC29"/>
  <c r="ED29"/>
  <c r="EH29"/>
  <c r="EY29"/>
  <c r="EZ29"/>
  <c r="EQ29"/>
  <c r="EO29"/>
  <c r="ET29"/>
  <c r="FE29"/>
  <c r="FF29"/>
  <c r="EC29"/>
  <c r="EL29"/>
  <c r="FI29"/>
  <c r="EF29"/>
  <c r="ER29"/>
  <c r="EG29"/>
  <c r="EI29"/>
  <c r="EB29"/>
  <c r="EV29"/>
  <c r="EJ29"/>
  <c r="EM29"/>
  <c r="EP29"/>
  <c r="EX29"/>
  <c r="FB29"/>
  <c r="FA29"/>
  <c r="EE29"/>
  <c r="ES29"/>
  <c r="EK29"/>
  <c r="FD29"/>
  <c r="EW29"/>
  <c r="EU29"/>
  <c r="EU29" i="74"/>
  <c r="EZ29"/>
  <c r="EH29"/>
  <c r="FA29"/>
  <c r="FI29"/>
  <c r="EG29"/>
  <c r="FB29"/>
  <c r="ET29"/>
  <c r="EO29"/>
  <c r="FF29"/>
  <c r="EF29"/>
  <c r="EN29"/>
  <c r="EC29"/>
  <c r="EW29"/>
  <c r="ES29"/>
  <c r="EQ29"/>
  <c r="EM29"/>
  <c r="EX29"/>
  <c r="FD29"/>
  <c r="EV29"/>
  <c r="EK29"/>
  <c r="ED29"/>
  <c r="EY29"/>
  <c r="FC29"/>
  <c r="EB29"/>
  <c r="EL29"/>
  <c r="ER29"/>
  <c r="EJ29"/>
  <c r="EE29"/>
  <c r="EP29"/>
  <c r="EI29"/>
  <c r="FE29"/>
  <c r="BK29" i="79"/>
  <c r="BK29" i="80"/>
  <c r="BK29" i="71"/>
  <c r="BK29" i="76"/>
  <c r="BK29" i="29"/>
  <c r="BK29" i="74"/>
  <c r="BK29" i="73"/>
  <c r="BK29" i="81"/>
  <c r="BK29" i="78"/>
  <c r="BK29" i="77"/>
  <c r="BK29" i="75"/>
  <c r="BK29" i="72"/>
  <c r="FG29" i="75"/>
  <c r="ET29"/>
  <c r="EB29"/>
  <c r="FD29"/>
  <c r="EN29"/>
  <c r="EW29"/>
  <c r="ER29"/>
  <c r="EA29"/>
  <c r="EI29"/>
  <c r="EE29"/>
  <c r="EY29"/>
  <c r="EZ29"/>
  <c r="EL29"/>
  <c r="EP29"/>
  <c r="EF29"/>
  <c r="EX29"/>
  <c r="ES29"/>
  <c r="ED29"/>
  <c r="EK29"/>
  <c r="FB29"/>
  <c r="EV29"/>
  <c r="FA29"/>
  <c r="FC29"/>
  <c r="EU29"/>
  <c r="EM29"/>
  <c r="EG29"/>
  <c r="EC29"/>
  <c r="EH29"/>
  <c r="EQ29"/>
  <c r="EJ29"/>
  <c r="EO29"/>
  <c r="EG29" i="73"/>
  <c r="EP29"/>
  <c r="FB29"/>
  <c r="EV29"/>
  <c r="ET29"/>
  <c r="EA29"/>
  <c r="EN29"/>
  <c r="EZ29"/>
  <c r="EH29"/>
  <c r="EC29"/>
  <c r="EY29"/>
  <c r="ER29"/>
  <c r="EF29"/>
  <c r="EJ29"/>
  <c r="ES29"/>
  <c r="EI29"/>
  <c r="EU29"/>
  <c r="EQ29"/>
  <c r="FD29"/>
  <c r="EE29"/>
  <c r="FA29"/>
  <c r="EX29"/>
  <c r="EK29"/>
  <c r="EM29"/>
  <c r="FG29"/>
  <c r="EB29"/>
  <c r="EL29"/>
  <c r="ED29"/>
  <c r="FC29"/>
  <c r="EO29"/>
  <c r="EW29"/>
  <c r="FG29" i="78"/>
  <c r="FH29" s="1"/>
  <c r="EC29"/>
  <c r="EO29"/>
  <c r="EV29"/>
  <c r="EG29"/>
  <c r="FA29"/>
  <c r="EQ29"/>
  <c r="EJ29"/>
  <c r="EI29"/>
  <c r="FD29"/>
  <c r="EW29"/>
  <c r="EA29"/>
  <c r="ER29"/>
  <c r="EP29"/>
  <c r="EB29"/>
  <c r="ET29"/>
  <c r="EN29"/>
  <c r="EM29"/>
  <c r="EF29"/>
  <c r="FB29"/>
  <c r="EH29"/>
  <c r="EL29"/>
  <c r="EY29"/>
  <c r="EE29"/>
  <c r="ES29"/>
  <c r="EK29"/>
  <c r="FC29"/>
  <c r="EZ29"/>
  <c r="EU29"/>
  <c r="EX29"/>
  <c r="ED29"/>
  <c r="EU36" i="75"/>
  <c r="EW36"/>
  <c r="EK36"/>
  <c r="ED36"/>
  <c r="FC36"/>
  <c r="FD36"/>
  <c r="EG36"/>
  <c r="EN36"/>
  <c r="EO36"/>
  <c r="FB36"/>
  <c r="EJ36"/>
  <c r="EX36"/>
  <c r="ER36"/>
  <c r="EA36"/>
  <c r="EE36"/>
  <c r="EV36"/>
  <c r="EB36"/>
  <c r="EI36"/>
  <c r="EY36"/>
  <c r="ES36"/>
  <c r="EP36"/>
  <c r="EF36"/>
  <c r="EZ36"/>
  <c r="EH36"/>
  <c r="EM36"/>
  <c r="EC36"/>
  <c r="FA36"/>
  <c r="EQ36"/>
  <c r="ET36"/>
  <c r="EL36"/>
  <c r="FG36"/>
  <c r="ED36" i="76"/>
  <c r="EJ36"/>
  <c r="FI36"/>
  <c r="FF36"/>
  <c r="EU36"/>
  <c r="EM36"/>
  <c r="ER36"/>
  <c r="EI36"/>
  <c r="EV36"/>
  <c r="FA36"/>
  <c r="EB36"/>
  <c r="EE36"/>
  <c r="EQ36"/>
  <c r="EH36"/>
  <c r="EN36"/>
  <c r="EF36"/>
  <c r="EX36"/>
  <c r="ES36"/>
  <c r="ET36"/>
  <c r="EZ36"/>
  <c r="EG36"/>
  <c r="EK36"/>
  <c r="EW36"/>
  <c r="FD36"/>
  <c r="EC36"/>
  <c r="EL36"/>
  <c r="EO36"/>
  <c r="FB36"/>
  <c r="FE36"/>
  <c r="EP36"/>
  <c r="FC36"/>
  <c r="EY36"/>
  <c r="FI36" i="79"/>
  <c r="FJ36" s="1"/>
  <c r="EH36"/>
  <c r="FF36"/>
  <c r="EV36"/>
  <c r="EK36"/>
  <c r="EY36"/>
  <c r="FC36"/>
  <c r="EQ36"/>
  <c r="EE36"/>
  <c r="EM36"/>
  <c r="ET36"/>
  <c r="ED36"/>
  <c r="FD36"/>
  <c r="EW36"/>
  <c r="FE36"/>
  <c r="EZ36"/>
  <c r="EO36"/>
  <c r="EG36"/>
  <c r="EL36"/>
  <c r="ER36"/>
  <c r="EB36"/>
  <c r="EI36"/>
  <c r="FB36"/>
  <c r="EJ36"/>
  <c r="ES36"/>
  <c r="EF36"/>
  <c r="EX36"/>
  <c r="EU36"/>
  <c r="FA36"/>
  <c r="EC36"/>
  <c r="EP36"/>
  <c r="EN36"/>
  <c r="EJ36" i="73"/>
  <c r="EB36"/>
  <c r="EM36"/>
  <c r="ES36"/>
  <c r="EF36"/>
  <c r="EY36"/>
  <c r="EO36"/>
  <c r="EA36"/>
  <c r="ED36"/>
  <c r="EH36"/>
  <c r="EV36"/>
  <c r="EU36"/>
  <c r="EL36"/>
  <c r="EE36"/>
  <c r="EW36"/>
  <c r="FG36"/>
  <c r="EI36"/>
  <c r="EQ36"/>
  <c r="ER36"/>
  <c r="FD36"/>
  <c r="FC36"/>
  <c r="EP36"/>
  <c r="ET36"/>
  <c r="EC36"/>
  <c r="EZ36"/>
  <c r="EG36"/>
  <c r="EK36"/>
  <c r="EN36"/>
  <c r="FA36"/>
  <c r="EX36"/>
  <c r="FB36"/>
  <c r="ED36" i="71"/>
  <c r="EL36"/>
  <c r="EI36"/>
  <c r="FA36"/>
  <c r="EO36"/>
  <c r="EX36"/>
  <c r="EV36"/>
  <c r="ES36"/>
  <c r="EU36"/>
  <c r="EN36"/>
  <c r="EC36"/>
  <c r="EM36"/>
  <c r="EY36"/>
  <c r="EA36"/>
  <c r="EP36"/>
  <c r="EW36"/>
  <c r="EF36"/>
  <c r="EQ36"/>
  <c r="EE36"/>
  <c r="EZ36"/>
  <c r="ER36"/>
  <c r="ET36"/>
  <c r="EJ36"/>
  <c r="EB36"/>
  <c r="EK36"/>
  <c r="FE36"/>
  <c r="DZ36"/>
  <c r="EG36"/>
  <c r="EH36"/>
  <c r="EZ36" i="74"/>
  <c r="EU36"/>
  <c r="FE36"/>
  <c r="ER36"/>
  <c r="EY36"/>
  <c r="EF36"/>
  <c r="EK36"/>
  <c r="EQ36"/>
  <c r="EM36"/>
  <c r="EG36"/>
  <c r="EV36"/>
  <c r="EL36"/>
  <c r="ES36"/>
  <c r="EP36"/>
  <c r="EO36"/>
  <c r="EW36"/>
  <c r="EJ36"/>
  <c r="EI36"/>
  <c r="EX36"/>
  <c r="ET36"/>
  <c r="FI36"/>
  <c r="ED36"/>
  <c r="FA36"/>
  <c r="EE36"/>
  <c r="FC36"/>
  <c r="FF36"/>
  <c r="EC36"/>
  <c r="EB36"/>
  <c r="EH36"/>
  <c r="EN36"/>
  <c r="FD36"/>
  <c r="FB36"/>
  <c r="BQ30"/>
  <c r="CB30"/>
  <c r="G26" i="99"/>
  <c r="AI26" s="1"/>
  <c r="BL30" i="74"/>
  <c r="BO30"/>
  <c r="BP30"/>
  <c r="BN30"/>
  <c r="FL30"/>
  <c r="BM30"/>
  <c r="BZ30"/>
  <c r="BR30"/>
  <c r="BO19" i="75"/>
  <c r="BR19"/>
  <c r="CB19"/>
  <c r="BQ19"/>
  <c r="BZ19"/>
  <c r="BP19"/>
  <c r="BN19"/>
  <c r="BM19"/>
  <c r="BL19"/>
  <c r="H15" i="99"/>
  <c r="AJ15" s="1"/>
  <c r="FJ19" i="75"/>
  <c r="AY19" s="1"/>
  <c r="BR36" i="71"/>
  <c r="BM36"/>
  <c r="BZ36"/>
  <c r="D32" i="99"/>
  <c r="BL36" i="71"/>
  <c r="BN36"/>
  <c r="BQ36"/>
  <c r="FH36"/>
  <c r="BP36"/>
  <c r="CB36"/>
  <c r="BO36"/>
  <c r="BO24" i="73"/>
  <c r="FJ24"/>
  <c r="AY24" s="1"/>
  <c r="BL24"/>
  <c r="BP24"/>
  <c r="F20" i="99"/>
  <c r="AH20" s="1"/>
  <c r="BM24" i="73"/>
  <c r="BZ24"/>
  <c r="CB24"/>
  <c r="BQ24"/>
  <c r="BN24"/>
  <c r="BR24"/>
  <c r="BR27"/>
  <c r="BO27"/>
  <c r="FJ27"/>
  <c r="AY27" s="1"/>
  <c r="BM27"/>
  <c r="BP27"/>
  <c r="F23" i="99"/>
  <c r="AH23" s="1"/>
  <c r="CB27" i="73"/>
  <c r="BQ27"/>
  <c r="BZ27"/>
  <c r="BL27"/>
  <c r="BN27"/>
  <c r="FL32" i="79"/>
  <c r="BO32"/>
  <c r="BP32"/>
  <c r="BQ32"/>
  <c r="BZ32"/>
  <c r="BM32"/>
  <c r="BL32"/>
  <c r="BN32"/>
  <c r="CB32"/>
  <c r="L28" i="99"/>
  <c r="AN28" s="1"/>
  <c r="BR32" i="79"/>
  <c r="ES32" i="76"/>
  <c r="EO32"/>
  <c r="FA32"/>
  <c r="EY32"/>
  <c r="FF32"/>
  <c r="EC32"/>
  <c r="ER32"/>
  <c r="EP32"/>
  <c r="EW32"/>
  <c r="EX32"/>
  <c r="ED32"/>
  <c r="EM32"/>
  <c r="ET32"/>
  <c r="EK32"/>
  <c r="EI32"/>
  <c r="EZ32"/>
  <c r="EQ32"/>
  <c r="EL32"/>
  <c r="EJ32"/>
  <c r="EU32"/>
  <c r="EH32"/>
  <c r="FB32"/>
  <c r="EB32"/>
  <c r="EN32"/>
  <c r="EG32"/>
  <c r="EE32"/>
  <c r="FC32"/>
  <c r="EV32"/>
  <c r="EF32"/>
  <c r="FD32"/>
  <c r="FE32"/>
  <c r="FI32"/>
  <c r="EI32" i="80"/>
  <c r="EH32"/>
  <c r="EV32"/>
  <c r="EP32"/>
  <c r="EG32"/>
  <c r="EJ32"/>
  <c r="EK32"/>
  <c r="FC32"/>
  <c r="EY32"/>
  <c r="ES32"/>
  <c r="EZ32"/>
  <c r="ED32"/>
  <c r="EU32"/>
  <c r="FD32"/>
  <c r="EL32"/>
  <c r="EN32"/>
  <c r="EA32"/>
  <c r="ER32"/>
  <c r="EE32"/>
  <c r="EX32"/>
  <c r="EO32"/>
  <c r="ET32"/>
  <c r="FB32"/>
  <c r="FG32"/>
  <c r="EB32"/>
  <c r="EM32"/>
  <c r="EW32"/>
  <c r="FA32"/>
  <c r="EQ32"/>
  <c r="EF32"/>
  <c r="EC32"/>
  <c r="EK32" i="71"/>
  <c r="DZ32"/>
  <c r="EE32"/>
  <c r="EW32"/>
  <c r="EH32"/>
  <c r="ES32"/>
  <c r="EO32"/>
  <c r="EX32"/>
  <c r="ED32"/>
  <c r="EU32"/>
  <c r="EB32"/>
  <c r="EL32"/>
  <c r="EA32"/>
  <c r="EC32"/>
  <c r="ER32"/>
  <c r="EJ32"/>
  <c r="EI32"/>
  <c r="EG32"/>
  <c r="EF32"/>
  <c r="EP32"/>
  <c r="EV32"/>
  <c r="FA32"/>
  <c r="EY32"/>
  <c r="FE32"/>
  <c r="EM32"/>
  <c r="ET32"/>
  <c r="EN32"/>
  <c r="EZ32"/>
  <c r="EQ32"/>
  <c r="EV32" i="77"/>
  <c r="EM32"/>
  <c r="FA32"/>
  <c r="EO32"/>
  <c r="EF32"/>
  <c r="EN32"/>
  <c r="FC32"/>
  <c r="EC32"/>
  <c r="FF32"/>
  <c r="EZ32"/>
  <c r="EB32"/>
  <c r="EW32"/>
  <c r="FD32"/>
  <c r="ES32"/>
  <c r="EP32"/>
  <c r="EG32"/>
  <c r="ET32"/>
  <c r="FI32"/>
  <c r="EJ32"/>
  <c r="ED32"/>
  <c r="FE32"/>
  <c r="EI32"/>
  <c r="EE32"/>
  <c r="ER32"/>
  <c r="EH32"/>
  <c r="FB32"/>
  <c r="EU32"/>
  <c r="EY32"/>
  <c r="EQ32"/>
  <c r="EK32"/>
  <c r="EL32"/>
  <c r="EX32"/>
  <c r="EH32" i="72"/>
  <c r="EX32"/>
  <c r="EZ32"/>
  <c r="EF32"/>
  <c r="EJ32"/>
  <c r="EL32"/>
  <c r="ED32"/>
  <c r="EU32"/>
  <c r="FF32"/>
  <c r="EB32"/>
  <c r="ER32"/>
  <c r="EW32"/>
  <c r="EP32"/>
  <c r="FB32"/>
  <c r="FC32"/>
  <c r="FA32"/>
  <c r="EO32"/>
  <c r="ET32"/>
  <c r="EE32"/>
  <c r="FD32"/>
  <c r="EQ32"/>
  <c r="FI32"/>
  <c r="FE32"/>
  <c r="EN32"/>
  <c r="EG32"/>
  <c r="EC32"/>
  <c r="EM32"/>
  <c r="EK32"/>
  <c r="EY32"/>
  <c r="ES32"/>
  <c r="EV32"/>
  <c r="EI32"/>
  <c r="EG32" i="78"/>
  <c r="EY32"/>
  <c r="EN32"/>
  <c r="EW32"/>
  <c r="EA32"/>
  <c r="EH32"/>
  <c r="EZ32"/>
  <c r="EL32"/>
  <c r="FB32"/>
  <c r="FD32"/>
  <c r="EJ32"/>
  <c r="FA32"/>
  <c r="FG32"/>
  <c r="EP32"/>
  <c r="ED32"/>
  <c r="ET32"/>
  <c r="EE32"/>
  <c r="EF32"/>
  <c r="EK32"/>
  <c r="FC32"/>
  <c r="EI32"/>
  <c r="EQ32"/>
  <c r="EV32"/>
  <c r="ES32"/>
  <c r="EC32"/>
  <c r="EB32"/>
  <c r="EM32"/>
  <c r="ER32"/>
  <c r="EO32"/>
  <c r="EX32"/>
  <c r="EU32"/>
  <c r="ER32" i="29"/>
  <c r="FD32"/>
  <c r="EL32"/>
  <c r="ES32"/>
  <c r="ED32"/>
  <c r="EK32"/>
  <c r="EE32"/>
  <c r="FE32"/>
  <c r="ET32"/>
  <c r="EN32"/>
  <c r="FF32"/>
  <c r="EO32"/>
  <c r="EV32"/>
  <c r="FI32"/>
  <c r="EG32"/>
  <c r="EX32"/>
  <c r="EZ32"/>
  <c r="EQ32"/>
  <c r="FA32"/>
  <c r="EW32"/>
  <c r="EI32"/>
  <c r="EM32"/>
  <c r="EC32"/>
  <c r="EU32"/>
  <c r="FB32"/>
  <c r="EB32"/>
  <c r="EP32"/>
  <c r="EF32"/>
  <c r="EJ32"/>
  <c r="EY32"/>
  <c r="EH32"/>
  <c r="FC32"/>
  <c r="M8" i="99"/>
  <c r="AO8" s="1"/>
  <c r="BQ12" i="80"/>
  <c r="BO12"/>
  <c r="BM12"/>
  <c r="CB12"/>
  <c r="BR12"/>
  <c r="FJ12"/>
  <c r="AY12" s="1"/>
  <c r="BN12"/>
  <c r="BZ12"/>
  <c r="BP12"/>
  <c r="BL12"/>
  <c r="BN34" i="75"/>
  <c r="BL34"/>
  <c r="BZ34"/>
  <c r="CB34"/>
  <c r="BR34"/>
  <c r="BQ34"/>
  <c r="BP34"/>
  <c r="BO34"/>
  <c r="BM34"/>
  <c r="H30" i="99"/>
  <c r="AJ30" s="1"/>
  <c r="FJ34" i="75"/>
  <c r="AY34" s="1"/>
  <c r="BP15" i="72"/>
  <c r="BM15"/>
  <c r="BQ15"/>
  <c r="E11" i="99"/>
  <c r="AG11" s="1"/>
  <c r="BZ15" i="72"/>
  <c r="BL15"/>
  <c r="BO15"/>
  <c r="BN15"/>
  <c r="FL15"/>
  <c r="CB15"/>
  <c r="BR15"/>
  <c r="FI34"/>
  <c r="ES34"/>
  <c r="FC34"/>
  <c r="EN34"/>
  <c r="FF34"/>
  <c r="ER34"/>
  <c r="EH34"/>
  <c r="EL34"/>
  <c r="FA34"/>
  <c r="EC34"/>
  <c r="EI34"/>
  <c r="EY34"/>
  <c r="EJ34"/>
  <c r="EU34"/>
  <c r="EP34"/>
  <c r="EB34"/>
  <c r="EM34"/>
  <c r="EO34"/>
  <c r="EE34"/>
  <c r="EF34"/>
  <c r="EZ34"/>
  <c r="FB34"/>
  <c r="FD34"/>
  <c r="EQ34"/>
  <c r="EV34"/>
  <c r="EX34"/>
  <c r="EW34"/>
  <c r="EK34"/>
  <c r="ED34"/>
  <c r="EG34"/>
  <c r="FE34"/>
  <c r="ET34"/>
  <c r="ED34" i="73"/>
  <c r="EP34"/>
  <c r="FB34"/>
  <c r="EQ34"/>
  <c r="FD34"/>
  <c r="FC34"/>
  <c r="EB34"/>
  <c r="EV34"/>
  <c r="EE34"/>
  <c r="EW34"/>
  <c r="EL34"/>
  <c r="EI34"/>
  <c r="EM34"/>
  <c r="ES34"/>
  <c r="EF34"/>
  <c r="ET34"/>
  <c r="EY34"/>
  <c r="EC34"/>
  <c r="EN34"/>
  <c r="EU34"/>
  <c r="EO34"/>
  <c r="EX34"/>
  <c r="FG34"/>
  <c r="EJ34"/>
  <c r="EH34"/>
  <c r="EK34"/>
  <c r="EA34"/>
  <c r="EG34"/>
  <c r="EZ34"/>
  <c r="ER34"/>
  <c r="FA34"/>
  <c r="BK34" i="74"/>
  <c r="BK34" i="80"/>
  <c r="BK34" i="78"/>
  <c r="BK34" i="77"/>
  <c r="BK34" i="79"/>
  <c r="BK34" i="71"/>
  <c r="BK34" i="72"/>
  <c r="BK34" i="81"/>
  <c r="BK34" i="29"/>
  <c r="BK34" i="76"/>
  <c r="BK34" i="75"/>
  <c r="BK34" i="73"/>
  <c r="EA34" i="78"/>
  <c r="EB34"/>
  <c r="FA34"/>
  <c r="EJ34"/>
  <c r="ET34"/>
  <c r="EL34"/>
  <c r="EP34"/>
  <c r="EY34"/>
  <c r="EM34"/>
  <c r="EX34"/>
  <c r="FB34"/>
  <c r="EQ34"/>
  <c r="EE34"/>
  <c r="EV34"/>
  <c r="FC34"/>
  <c r="EN34"/>
  <c r="EK34"/>
  <c r="EF34"/>
  <c r="EZ34"/>
  <c r="FD34"/>
  <c r="FG34"/>
  <c r="EW34"/>
  <c r="ES34"/>
  <c r="EO34"/>
  <c r="ED34"/>
  <c r="EC34"/>
  <c r="ER34"/>
  <c r="EG34"/>
  <c r="EU34"/>
  <c r="EI34"/>
  <c r="EH34"/>
  <c r="EC34" i="80"/>
  <c r="EL34"/>
  <c r="EG34"/>
  <c r="EK34"/>
  <c r="EF34"/>
  <c r="EA34"/>
  <c r="EZ34"/>
  <c r="EX34"/>
  <c r="EE34"/>
  <c r="FD34"/>
  <c r="ER34"/>
  <c r="EQ34"/>
  <c r="EP34"/>
  <c r="ED34"/>
  <c r="FG34"/>
  <c r="EM34"/>
  <c r="EW34"/>
  <c r="EJ34"/>
  <c r="EY34"/>
  <c r="EB34"/>
  <c r="ES34"/>
  <c r="EN34"/>
  <c r="ET34"/>
  <c r="EO34"/>
  <c r="FB34"/>
  <c r="EH34"/>
  <c r="EI34"/>
  <c r="EU34"/>
  <c r="FA34"/>
  <c r="FC34"/>
  <c r="EV34"/>
  <c r="EX34" i="77"/>
  <c r="FD34"/>
  <c r="EB34"/>
  <c r="EP34"/>
  <c r="FB34"/>
  <c r="EZ34"/>
  <c r="ET34"/>
  <c r="EU34"/>
  <c r="EW34"/>
  <c r="EO34"/>
  <c r="EC34"/>
  <c r="FF34"/>
  <c r="EI34"/>
  <c r="EL34"/>
  <c r="EN34"/>
  <c r="EE34"/>
  <c r="EF34"/>
  <c r="FC34"/>
  <c r="FI34"/>
  <c r="EG34"/>
  <c r="FA34"/>
  <c r="EQ34"/>
  <c r="EH34"/>
  <c r="ER34"/>
  <c r="ES34"/>
  <c r="EY34"/>
  <c r="ED34"/>
  <c r="EM34"/>
  <c r="EJ34"/>
  <c r="FE34"/>
  <c r="EK34"/>
  <c r="EV34"/>
  <c r="FI34" i="29"/>
  <c r="EJ34"/>
  <c r="EQ34"/>
  <c r="FD34"/>
  <c r="EP34"/>
  <c r="FB34"/>
  <c r="FC34"/>
  <c r="ES34"/>
  <c r="EN34"/>
  <c r="FF34"/>
  <c r="EZ34"/>
  <c r="EH34"/>
  <c r="EL34"/>
  <c r="EV34"/>
  <c r="EU34"/>
  <c r="EB34"/>
  <c r="ET34"/>
  <c r="EC34"/>
  <c r="EM34"/>
  <c r="EO34"/>
  <c r="EW34"/>
  <c r="FA34"/>
  <c r="EE34"/>
  <c r="EX34"/>
  <c r="ER34"/>
  <c r="ED34"/>
  <c r="EY34"/>
  <c r="FE34"/>
  <c r="EF34"/>
  <c r="EG34"/>
  <c r="EI34"/>
  <c r="EK34"/>
  <c r="EW34" i="81"/>
  <c r="EP34"/>
  <c r="EE34"/>
  <c r="ES34"/>
  <c r="EJ34"/>
  <c r="EF34"/>
  <c r="EH34"/>
  <c r="EO34"/>
  <c r="EQ34"/>
  <c r="FD34"/>
  <c r="FC34"/>
  <c r="EM34"/>
  <c r="FB34"/>
  <c r="FI34"/>
  <c r="ER34"/>
  <c r="FE34"/>
  <c r="EG34"/>
  <c r="ET34"/>
  <c r="EU34"/>
  <c r="EN34"/>
  <c r="FA34"/>
  <c r="EY34"/>
  <c r="EZ34"/>
  <c r="EI34"/>
  <c r="EB34"/>
  <c r="EX34"/>
  <c r="EL34"/>
  <c r="FF34"/>
  <c r="EV34"/>
  <c r="EC34"/>
  <c r="EK34"/>
  <c r="ED34"/>
  <c r="P21" i="99"/>
  <c r="B21"/>
  <c r="F25" i="29"/>
  <c r="FM25" s="1"/>
  <c r="E25"/>
  <c r="AD21" i="99"/>
  <c r="AR21" s="1"/>
  <c r="G25" i="29"/>
  <c r="E25" i="80"/>
  <c r="G25"/>
  <c r="F25"/>
  <c r="G25" i="76"/>
  <c r="F25"/>
  <c r="E25"/>
  <c r="F25" i="75"/>
  <c r="G25"/>
  <c r="E25"/>
  <c r="E25" i="72"/>
  <c r="G25"/>
  <c r="F25"/>
  <c r="F25" i="74"/>
  <c r="E25"/>
  <c r="G25"/>
  <c r="AC25" i="100"/>
  <c r="H25"/>
  <c r="N25" s="1"/>
  <c r="F25" i="77"/>
  <c r="E25"/>
  <c r="G25"/>
  <c r="G25" i="78"/>
  <c r="E25"/>
  <c r="F25"/>
  <c r="BU31" i="81"/>
  <c r="BU31" i="78"/>
  <c r="BU31" i="79"/>
  <c r="BU31" i="71"/>
  <c r="BU31" i="29"/>
  <c r="BU31" i="72"/>
  <c r="BU31" i="77"/>
  <c r="BU31" i="73"/>
  <c r="BU31" i="74"/>
  <c r="BU31" i="80"/>
  <c r="BU31" i="75"/>
  <c r="BU31" i="76"/>
  <c r="BP8"/>
  <c r="BQ8"/>
  <c r="AJ8"/>
  <c r="AJ39" s="1"/>
  <c r="BO8"/>
  <c r="D39"/>
  <c r="BL8"/>
  <c r="BR8"/>
  <c r="I4" i="99"/>
  <c r="AK4" s="1"/>
  <c r="BZ8" i="76"/>
  <c r="BM8"/>
  <c r="FJ8"/>
  <c r="CB8"/>
  <c r="BN8"/>
  <c r="FL8"/>
  <c r="J49" i="30"/>
  <c r="N49"/>
  <c r="T49"/>
  <c r="AP49"/>
  <c r="AI49"/>
  <c r="AE49"/>
  <c r="Q49"/>
  <c r="AL49"/>
  <c r="H49"/>
  <c r="X49"/>
  <c r="P49"/>
  <c r="R49"/>
  <c r="K49"/>
  <c r="W49"/>
  <c r="U49"/>
  <c r="C49"/>
  <c r="AO49"/>
  <c r="I49"/>
  <c r="BJ38" i="72"/>
  <c r="L49" i="30"/>
  <c r="AK49"/>
  <c r="AF49"/>
  <c r="AD49"/>
  <c r="AH49"/>
  <c r="Y49"/>
  <c r="O49"/>
  <c r="M49"/>
  <c r="AJ49"/>
  <c r="D49"/>
  <c r="E49"/>
  <c r="AB49"/>
  <c r="F49"/>
  <c r="V49"/>
  <c r="BJ39" i="72"/>
  <c r="S49" i="30"/>
  <c r="Z49"/>
  <c r="G49"/>
  <c r="AM49"/>
  <c r="AC49"/>
  <c r="AN49"/>
  <c r="AG49"/>
  <c r="AA49"/>
  <c r="AA53"/>
  <c r="AG53"/>
  <c r="C53"/>
  <c r="R53"/>
  <c r="X53"/>
  <c r="O53"/>
  <c r="AL53"/>
  <c r="AM53"/>
  <c r="BJ38" i="76"/>
  <c r="D53" i="30"/>
  <c r="K53"/>
  <c r="I53"/>
  <c r="AD53"/>
  <c r="AJ53"/>
  <c r="E53"/>
  <c r="AP53"/>
  <c r="AH53"/>
  <c r="AN53"/>
  <c r="P53"/>
  <c r="AB53"/>
  <c r="BJ39" i="76"/>
  <c r="S53" i="30"/>
  <c r="T53"/>
  <c r="J53"/>
  <c r="AE53"/>
  <c r="AK53"/>
  <c r="Y53"/>
  <c r="W53"/>
  <c r="AC53"/>
  <c r="V53"/>
  <c r="M53"/>
  <c r="F53"/>
  <c r="L53"/>
  <c r="AF53"/>
  <c r="G53"/>
  <c r="H53"/>
  <c r="N53"/>
  <c r="Q53"/>
  <c r="AO53"/>
  <c r="U53"/>
  <c r="Z53"/>
  <c r="AI53"/>
  <c r="W51"/>
  <c r="J51"/>
  <c r="AC51"/>
  <c r="F51"/>
  <c r="AI51"/>
  <c r="M51"/>
  <c r="AM51"/>
  <c r="AK51"/>
  <c r="P51"/>
  <c r="H51"/>
  <c r="AH51"/>
  <c r="N51"/>
  <c r="AO51"/>
  <c r="Z51"/>
  <c r="AA51"/>
  <c r="T51"/>
  <c r="X51"/>
  <c r="U51"/>
  <c r="G51"/>
  <c r="Q51"/>
  <c r="V51"/>
  <c r="AJ51"/>
  <c r="Y51"/>
  <c r="AL51"/>
  <c r="E51"/>
  <c r="K51"/>
  <c r="AN51"/>
  <c r="AP51"/>
  <c r="AD51"/>
  <c r="I51"/>
  <c r="C51"/>
  <c r="O51"/>
  <c r="AE51"/>
  <c r="AG51"/>
  <c r="S51"/>
  <c r="L51"/>
  <c r="BJ38" i="74"/>
  <c r="BJ39"/>
  <c r="R51" i="30"/>
  <c r="AB51"/>
  <c r="AF51"/>
  <c r="D51"/>
  <c r="P57"/>
  <c r="AO57"/>
  <c r="Z57"/>
  <c r="AL57"/>
  <c r="U57"/>
  <c r="T57"/>
  <c r="D57"/>
  <c r="R57"/>
  <c r="AI57"/>
  <c r="AA57"/>
  <c r="BJ39" i="80"/>
  <c r="Y57" i="30"/>
  <c r="H57"/>
  <c r="F57"/>
  <c r="K57"/>
  <c r="O57"/>
  <c r="AC57"/>
  <c r="G57"/>
  <c r="AM57"/>
  <c r="AH57"/>
  <c r="S57"/>
  <c r="AK57"/>
  <c r="AJ57"/>
  <c r="Q57"/>
  <c r="AG57"/>
  <c r="J57"/>
  <c r="N57"/>
  <c r="AE57"/>
  <c r="C57"/>
  <c r="V57"/>
  <c r="X57"/>
  <c r="AB57"/>
  <c r="AD57"/>
  <c r="W57"/>
  <c r="AF57"/>
  <c r="AN57"/>
  <c r="BJ38" i="80"/>
  <c r="L57" i="30"/>
  <c r="AP57"/>
  <c r="E57"/>
  <c r="M57"/>
  <c r="I57"/>
  <c r="X58"/>
  <c r="AL58"/>
  <c r="Y58"/>
  <c r="AM58"/>
  <c r="AC58"/>
  <c r="BJ39" i="81"/>
  <c r="AI58" i="30"/>
  <c r="W58"/>
  <c r="AO58"/>
  <c r="T58"/>
  <c r="Q58"/>
  <c r="AD58"/>
  <c r="R58"/>
  <c r="AN58"/>
  <c r="G58"/>
  <c r="U58"/>
  <c r="C58"/>
  <c r="AF58"/>
  <c r="E58"/>
  <c r="AK58"/>
  <c r="I58"/>
  <c r="S58"/>
  <c r="AJ58"/>
  <c r="N58"/>
  <c r="D58"/>
  <c r="M58"/>
  <c r="K58"/>
  <c r="P58"/>
  <c r="J58"/>
  <c r="F58"/>
  <c r="AB58"/>
  <c r="V58"/>
  <c r="L58"/>
  <c r="AE58"/>
  <c r="O58"/>
  <c r="AP58"/>
  <c r="AG58"/>
  <c r="AH58"/>
  <c r="AA58"/>
  <c r="BJ38" i="81"/>
  <c r="H58" i="30"/>
  <c r="Z58"/>
  <c r="Y48"/>
  <c r="T48"/>
  <c r="N48"/>
  <c r="H48"/>
  <c r="BJ39" i="71"/>
  <c r="Q48" i="30"/>
  <c r="C48"/>
  <c r="AF48"/>
  <c r="AJ48"/>
  <c r="Z48"/>
  <c r="AA48"/>
  <c r="AN48"/>
  <c r="W48"/>
  <c r="AP48"/>
  <c r="E48"/>
  <c r="V48"/>
  <c r="J48"/>
  <c r="I48"/>
  <c r="AE48"/>
  <c r="AH48"/>
  <c r="AK48"/>
  <c r="AD48"/>
  <c r="L48"/>
  <c r="M48"/>
  <c r="O48"/>
  <c r="AI48"/>
  <c r="S48"/>
  <c r="AM48"/>
  <c r="U48"/>
  <c r="AC48"/>
  <c r="G48"/>
  <c r="P48"/>
  <c r="BJ38" i="71"/>
  <c r="AO48" i="30"/>
  <c r="AL48"/>
  <c r="K48"/>
  <c r="F48"/>
  <c r="D48"/>
  <c r="X48"/>
  <c r="AG48"/>
  <c r="AB48"/>
  <c r="R48"/>
  <c r="BU8" i="75"/>
  <c r="BU8" i="73"/>
  <c r="BU8" i="74"/>
  <c r="BU8" i="77"/>
  <c r="BU8" i="29"/>
  <c r="BU8" i="78"/>
  <c r="BU8" i="76"/>
  <c r="BU8" i="80"/>
  <c r="BU8" i="79"/>
  <c r="BU8" i="81"/>
  <c r="BU8" i="72"/>
  <c r="BU8" i="71"/>
  <c r="BR33" i="29"/>
  <c r="FL33"/>
  <c r="BO33"/>
  <c r="BM33"/>
  <c r="C29" i="99"/>
  <c r="CB33" i="29"/>
  <c r="BZ33"/>
  <c r="BN33"/>
  <c r="BP33"/>
  <c r="BL33"/>
  <c r="BQ33"/>
  <c r="BN37" i="78"/>
  <c r="BM37"/>
  <c r="BP37"/>
  <c r="BQ37"/>
  <c r="FJ37"/>
  <c r="AY37" s="1"/>
  <c r="CB37"/>
  <c r="BZ37"/>
  <c r="BR37"/>
  <c r="K33" i="99"/>
  <c r="AM33" s="1"/>
  <c r="BO37" i="78"/>
  <c r="BL37"/>
  <c r="CB8" i="77"/>
  <c r="BM8"/>
  <c r="BQ8"/>
  <c r="BP8"/>
  <c r="AJ8"/>
  <c r="AJ39" s="1"/>
  <c r="BO8"/>
  <c r="FJ8"/>
  <c r="BL8"/>
  <c r="D39"/>
  <c r="J4" i="99"/>
  <c r="AL4" s="1"/>
  <c r="BR8" i="77"/>
  <c r="FL8"/>
  <c r="BZ8"/>
  <c r="BN8"/>
  <c r="BO24" i="74"/>
  <c r="BQ24"/>
  <c r="FL24"/>
  <c r="CB24"/>
  <c r="BZ24"/>
  <c r="BL24"/>
  <c r="BP24"/>
  <c r="BR24"/>
  <c r="G20" i="99"/>
  <c r="AI20" s="1"/>
  <c r="BN24" i="74"/>
  <c r="BM24"/>
  <c r="E21" i="76"/>
  <c r="G21"/>
  <c r="F21"/>
  <c r="G21" i="78"/>
  <c r="F21"/>
  <c r="E21"/>
  <c r="E21" i="29"/>
  <c r="F21"/>
  <c r="FM21" s="1"/>
  <c r="B17" i="99"/>
  <c r="AD17"/>
  <c r="AR17" s="1"/>
  <c r="G21" i="29"/>
  <c r="P17" i="99"/>
  <c r="G21" i="81"/>
  <c r="E21"/>
  <c r="F21"/>
  <c r="E21" i="71"/>
  <c r="G21"/>
  <c r="F21"/>
  <c r="G21" i="77"/>
  <c r="E21"/>
  <c r="F21"/>
  <c r="H21" i="100"/>
  <c r="N21" s="1"/>
  <c r="AC21"/>
  <c r="E36" i="75"/>
  <c r="F36"/>
  <c r="G36"/>
  <c r="BZ35" i="71"/>
  <c r="BR35"/>
  <c r="BM35"/>
  <c r="BP35"/>
  <c r="BL35"/>
  <c r="BQ35"/>
  <c r="FH35"/>
  <c r="BN35"/>
  <c r="BO35"/>
  <c r="D31" i="99"/>
  <c r="CB35" i="71"/>
  <c r="F36" i="77"/>
  <c r="G36"/>
  <c r="E36"/>
  <c r="G36" i="80"/>
  <c r="E36"/>
  <c r="F36"/>
  <c r="F36" i="81"/>
  <c r="E36"/>
  <c r="G36"/>
  <c r="F36" i="78"/>
  <c r="E36"/>
  <c r="G36"/>
  <c r="H36" i="100"/>
  <c r="N36" s="1"/>
  <c r="AC36"/>
  <c r="G36" i="72"/>
  <c r="F36"/>
  <c r="E36"/>
  <c r="G36" i="29"/>
  <c r="P32" i="99"/>
  <c r="F36" i="29"/>
  <c r="FM36" s="1"/>
  <c r="AD32" i="99"/>
  <c r="AR32" s="1"/>
  <c r="B32"/>
  <c r="E36" i="29"/>
  <c r="F36" i="76"/>
  <c r="G36"/>
  <c r="E36"/>
  <c r="BQ32" i="72"/>
  <c r="BM32"/>
  <c r="BN32"/>
  <c r="BZ32"/>
  <c r="BO32"/>
  <c r="E28" i="99"/>
  <c r="AG28" s="1"/>
  <c r="BR32" i="72"/>
  <c r="CB32"/>
  <c r="BL32"/>
  <c r="BP32"/>
  <c r="FL32"/>
  <c r="FJ32" i="75"/>
  <c r="AY32" s="1"/>
  <c r="BO32"/>
  <c r="BZ32"/>
  <c r="H28" i="99"/>
  <c r="AJ28" s="1"/>
  <c r="BM32" i="75"/>
  <c r="BL32"/>
  <c r="BQ32"/>
  <c r="BR32"/>
  <c r="CB32"/>
  <c r="BN32"/>
  <c r="BP32"/>
  <c r="BU23" i="76"/>
  <c r="BU23" i="73"/>
  <c r="BU23" i="75"/>
  <c r="BU23" i="79"/>
  <c r="BU23" i="80"/>
  <c r="BU23" i="72"/>
  <c r="BU23" i="78"/>
  <c r="BU23" i="29"/>
  <c r="BU23" i="74"/>
  <c r="BU23" i="81"/>
  <c r="BU23" i="71"/>
  <c r="BU23" i="77"/>
  <c r="BM25" i="71"/>
  <c r="D21" i="99"/>
  <c r="BQ25" i="71"/>
  <c r="CB25"/>
  <c r="BP25"/>
  <c r="BZ25"/>
  <c r="BN25"/>
  <c r="BR25"/>
  <c r="BO25"/>
  <c r="BL25"/>
  <c r="FH25"/>
  <c r="BR26" i="81"/>
  <c r="BQ26"/>
  <c r="CB26"/>
  <c r="FL26"/>
  <c r="BN26"/>
  <c r="BZ26"/>
  <c r="BO26"/>
  <c r="BP26"/>
  <c r="BM26"/>
  <c r="N22" i="99"/>
  <c r="AP22" s="1"/>
  <c r="BL26" i="81"/>
  <c r="K14" i="99"/>
  <c r="AM14" s="1"/>
  <c r="BZ18" i="78"/>
  <c r="FJ18"/>
  <c r="AY18" s="1"/>
  <c r="BM18"/>
  <c r="BN18"/>
  <c r="BO18"/>
  <c r="BR18"/>
  <c r="BQ18"/>
  <c r="CB18"/>
  <c r="BL18"/>
  <c r="BP18"/>
  <c r="BN21" i="79"/>
  <c r="BQ21"/>
  <c r="CB21"/>
  <c r="BL21"/>
  <c r="BO21"/>
  <c r="BZ21"/>
  <c r="BM21"/>
  <c r="BR21"/>
  <c r="FL21"/>
  <c r="BP21"/>
  <c r="L17" i="99"/>
  <c r="AN17" s="1"/>
  <c r="BP36" i="77"/>
  <c r="BN36"/>
  <c r="BO36"/>
  <c r="J32" i="99"/>
  <c r="AL32" s="1"/>
  <c r="BM36" i="77"/>
  <c r="BL36"/>
  <c r="BR36"/>
  <c r="FL36"/>
  <c r="CB36"/>
  <c r="BQ36"/>
  <c r="BZ36"/>
  <c r="BZ28" i="76"/>
  <c r="CB28"/>
  <c r="BM28"/>
  <c r="BN28"/>
  <c r="BO28"/>
  <c r="FL28"/>
  <c r="BQ28"/>
  <c r="I24" i="99"/>
  <c r="AK24" s="1"/>
  <c r="BL28" i="76"/>
  <c r="BP28"/>
  <c r="BR28"/>
  <c r="BL37" i="79"/>
  <c r="BR37"/>
  <c r="BP37"/>
  <c r="L33" i="99"/>
  <c r="AN33" s="1"/>
  <c r="FL37" i="79"/>
  <c r="BO37"/>
  <c r="BM37"/>
  <c r="BN37"/>
  <c r="BQ37"/>
  <c r="CB37"/>
  <c r="BZ37"/>
  <c r="G29" i="81"/>
  <c r="F29"/>
  <c r="E29"/>
  <c r="G29" i="71"/>
  <c r="E29"/>
  <c r="F29"/>
  <c r="F29" i="79"/>
  <c r="E29"/>
  <c r="G29"/>
  <c r="F29" i="77"/>
  <c r="G29"/>
  <c r="E29"/>
  <c r="E29" i="76"/>
  <c r="G29"/>
  <c r="F29"/>
  <c r="H29" i="100"/>
  <c r="N29" s="1"/>
  <c r="AC29"/>
  <c r="BM36" i="74"/>
  <c r="BQ36"/>
  <c r="BR36"/>
  <c r="BL36"/>
  <c r="BN36"/>
  <c r="G32" i="99"/>
  <c r="AI32" s="1"/>
  <c r="BO36" i="74"/>
  <c r="CB36"/>
  <c r="FL36"/>
  <c r="BZ36"/>
  <c r="BP36"/>
  <c r="BR25" i="81"/>
  <c r="FL25"/>
  <c r="BO25"/>
  <c r="BQ25"/>
  <c r="BP25"/>
  <c r="BZ25"/>
  <c r="BM25"/>
  <c r="N21" i="99"/>
  <c r="AP21" s="1"/>
  <c r="CB25" i="81"/>
  <c r="BL25"/>
  <c r="BN25"/>
  <c r="BU18" i="72"/>
  <c r="BU18" i="71"/>
  <c r="BU18" i="74"/>
  <c r="BU18" i="75"/>
  <c r="BU18" i="79"/>
  <c r="BU18" i="81"/>
  <c r="BU18" i="77"/>
  <c r="BU18" i="76"/>
  <c r="BU18" i="80"/>
  <c r="BU18" i="29"/>
  <c r="BU18" i="78"/>
  <c r="BU18" i="73"/>
  <c r="H21" i="33"/>
  <c r="P11" i="30"/>
  <c r="P21" i="33" s="1"/>
  <c r="H26" i="100"/>
  <c r="N26" s="1"/>
  <c r="AC26"/>
  <c r="E26" i="73"/>
  <c r="G26"/>
  <c r="F26"/>
  <c r="E26" i="75"/>
  <c r="F26"/>
  <c r="G26"/>
  <c r="G26" i="77"/>
  <c r="F26"/>
  <c r="E26"/>
  <c r="F26" i="72"/>
  <c r="E26"/>
  <c r="G26"/>
  <c r="F26" i="80"/>
  <c r="G26"/>
  <c r="E26"/>
  <c r="E26" i="78"/>
  <c r="G26"/>
  <c r="F26"/>
  <c r="CB34" i="71"/>
  <c r="BR34"/>
  <c r="BZ34"/>
  <c r="BO34"/>
  <c r="BQ34"/>
  <c r="BP34"/>
  <c r="D30" i="99"/>
  <c r="FH34" i="71"/>
  <c r="BN34"/>
  <c r="BM34"/>
  <c r="BL34"/>
  <c r="FJ29" i="73"/>
  <c r="AY29" s="1"/>
  <c r="F25" i="99"/>
  <c r="AH25" s="1"/>
  <c r="BN29" i="73"/>
  <c r="BQ29"/>
  <c r="CB29"/>
  <c r="BR29"/>
  <c r="BM29"/>
  <c r="BO29"/>
  <c r="BP29"/>
  <c r="BZ29"/>
  <c r="BL29"/>
  <c r="N10" i="99"/>
  <c r="AP10" s="1"/>
  <c r="BR14" i="81"/>
  <c r="FL14"/>
  <c r="BO14"/>
  <c r="BL14"/>
  <c r="CB14"/>
  <c r="BQ14"/>
  <c r="BZ14"/>
  <c r="BN14"/>
  <c r="BP14"/>
  <c r="BM14"/>
  <c r="BO31" i="74"/>
  <c r="FL31"/>
  <c r="BZ31"/>
  <c r="BM31"/>
  <c r="CB31"/>
  <c r="BP31"/>
  <c r="BN31"/>
  <c r="G27" i="99"/>
  <c r="AI27" s="1"/>
  <c r="BQ31" i="74"/>
  <c r="BL31"/>
  <c r="BR31"/>
  <c r="BO9" i="78"/>
  <c r="BR9"/>
  <c r="BQ9"/>
  <c r="BN9"/>
  <c r="BL9"/>
  <c r="CB9"/>
  <c r="BZ9"/>
  <c r="K5" i="99"/>
  <c r="AM5" s="1"/>
  <c r="BP9" i="78"/>
  <c r="FJ9"/>
  <c r="AY9" s="1"/>
  <c r="BM9"/>
  <c r="EO29" i="80"/>
  <c r="ET29"/>
  <c r="EN29"/>
  <c r="EC29"/>
  <c r="EK29"/>
  <c r="EE29"/>
  <c r="ES29"/>
  <c r="FG29"/>
  <c r="FC29"/>
  <c r="ED29"/>
  <c r="EH29"/>
  <c r="FD29"/>
  <c r="EQ29"/>
  <c r="EG29"/>
  <c r="EF29"/>
  <c r="FA29"/>
  <c r="EU29"/>
  <c r="ER29"/>
  <c r="EX29"/>
  <c r="EY29"/>
  <c r="FB29"/>
  <c r="EL29"/>
  <c r="EA29"/>
  <c r="EP29"/>
  <c r="EI29"/>
  <c r="EW29"/>
  <c r="EB29"/>
  <c r="EV29"/>
  <c r="EM29"/>
  <c r="EZ29"/>
  <c r="EJ29"/>
  <c r="EN29" i="72"/>
  <c r="EI29"/>
  <c r="FC29"/>
  <c r="FB29"/>
  <c r="EB29"/>
  <c r="EM29"/>
  <c r="EO29"/>
  <c r="EW29"/>
  <c r="EH29"/>
  <c r="EJ29"/>
  <c r="EZ29"/>
  <c r="EK29"/>
  <c r="EY29"/>
  <c r="ER29"/>
  <c r="ES29"/>
  <c r="EC29"/>
  <c r="EU29"/>
  <c r="FE29"/>
  <c r="FF29"/>
  <c r="EQ29"/>
  <c r="EV29"/>
  <c r="FD29"/>
  <c r="ET29"/>
  <c r="EE29"/>
  <c r="EX29"/>
  <c r="EP29"/>
  <c r="EG29"/>
  <c r="EF29"/>
  <c r="ED29"/>
  <c r="FA29"/>
  <c r="EL29"/>
  <c r="FI29"/>
  <c r="EM29" i="81"/>
  <c r="EC29"/>
  <c r="EQ29"/>
  <c r="FC29"/>
  <c r="EH29"/>
  <c r="FF29"/>
  <c r="EN29"/>
  <c r="FE29"/>
  <c r="EO29"/>
  <c r="EX29"/>
  <c r="EW29"/>
  <c r="EY29"/>
  <c r="EB29"/>
  <c r="ES29"/>
  <c r="EG29"/>
  <c r="EV29"/>
  <c r="EI29"/>
  <c r="ED29"/>
  <c r="EZ29"/>
  <c r="FD29"/>
  <c r="FI29"/>
  <c r="EP29"/>
  <c r="FA29"/>
  <c r="EE29"/>
  <c r="EJ29"/>
  <c r="EL29"/>
  <c r="ER29"/>
  <c r="EF29"/>
  <c r="FB29"/>
  <c r="ET29"/>
  <c r="EU29"/>
  <c r="EK29"/>
  <c r="EL29" i="71"/>
  <c r="EA29"/>
  <c r="EE29"/>
  <c r="EY29"/>
  <c r="EO29"/>
  <c r="EU29"/>
  <c r="EV29"/>
  <c r="EJ29"/>
  <c r="EF29"/>
  <c r="FA29"/>
  <c r="EI29"/>
  <c r="EM29"/>
  <c r="EC29"/>
  <c r="EP29"/>
  <c r="EN29"/>
  <c r="EK29"/>
  <c r="EX29"/>
  <c r="ER29"/>
  <c r="FE29"/>
  <c r="EW29"/>
  <c r="ED29"/>
  <c r="EH29"/>
  <c r="EG29"/>
  <c r="EZ29"/>
  <c r="EB29"/>
  <c r="ET29"/>
  <c r="DZ29"/>
  <c r="ES29"/>
  <c r="EQ29"/>
  <c r="EH29" i="79"/>
  <c r="EI29"/>
  <c r="FF29"/>
  <c r="EW29"/>
  <c r="ET29"/>
  <c r="EE29"/>
  <c r="EL29"/>
  <c r="FD29"/>
  <c r="EJ29"/>
  <c r="EV29"/>
  <c r="EB29"/>
  <c r="EZ29"/>
  <c r="EP29"/>
  <c r="ER29"/>
  <c r="EK29"/>
  <c r="FB29"/>
  <c r="ES29"/>
  <c r="EC29"/>
  <c r="ED29"/>
  <c r="EX29"/>
  <c r="EF29"/>
  <c r="EM29"/>
  <c r="EN29"/>
  <c r="EO29"/>
  <c r="EQ29"/>
  <c r="EY29"/>
  <c r="FI29"/>
  <c r="EG29"/>
  <c r="FA29"/>
  <c r="EU29"/>
  <c r="FE29"/>
  <c r="FC29"/>
  <c r="EB29" i="29"/>
  <c r="EU29"/>
  <c r="EI29"/>
  <c r="EK29"/>
  <c r="FF29"/>
  <c r="FC29"/>
  <c r="EN29"/>
  <c r="EJ29"/>
  <c r="EF29"/>
  <c r="EE29"/>
  <c r="FA29"/>
  <c r="FE29"/>
  <c r="EV29"/>
  <c r="EL29"/>
  <c r="EC29"/>
  <c r="ES29"/>
  <c r="EZ29"/>
  <c r="FB29"/>
  <c r="EH29"/>
  <c r="FI29"/>
  <c r="EO29"/>
  <c r="FD29"/>
  <c r="EP29"/>
  <c r="ET29"/>
  <c r="EY29"/>
  <c r="EG29"/>
  <c r="ER29"/>
  <c r="EX29"/>
  <c r="EW29"/>
  <c r="ED29"/>
  <c r="EQ29"/>
  <c r="EM29"/>
  <c r="FI29" i="76"/>
  <c r="FJ29" s="1"/>
  <c r="EN29"/>
  <c r="FF29"/>
  <c r="FD29"/>
  <c r="EY29"/>
  <c r="EL29"/>
  <c r="ED29"/>
  <c r="ES29"/>
  <c r="EF29"/>
  <c r="EG29"/>
  <c r="EC29"/>
  <c r="EU29"/>
  <c r="EQ29"/>
  <c r="EB29"/>
  <c r="EK29"/>
  <c r="FB29"/>
  <c r="EV29"/>
  <c r="ER29"/>
  <c r="EM29"/>
  <c r="EW29"/>
  <c r="FC29"/>
  <c r="EP29"/>
  <c r="EO29"/>
  <c r="EZ29"/>
  <c r="EJ29"/>
  <c r="ET29"/>
  <c r="FE29"/>
  <c r="EH29"/>
  <c r="EE29"/>
  <c r="FA29"/>
  <c r="EX29"/>
  <c r="EI29"/>
  <c r="EF36" i="78"/>
  <c r="EC36"/>
  <c r="EQ36"/>
  <c r="EM36"/>
  <c r="ER36"/>
  <c r="FG36"/>
  <c r="EO36"/>
  <c r="EA36"/>
  <c r="EU36"/>
  <c r="EV36"/>
  <c r="EL36"/>
  <c r="EH36"/>
  <c r="EJ36"/>
  <c r="EP36"/>
  <c r="EI36"/>
  <c r="FC36"/>
  <c r="FA36"/>
  <c r="ET36"/>
  <c r="EG36"/>
  <c r="EK36"/>
  <c r="EW36"/>
  <c r="EX36"/>
  <c r="ES36"/>
  <c r="ED36"/>
  <c r="EB36"/>
  <c r="EN36"/>
  <c r="EZ36"/>
  <c r="EY36"/>
  <c r="FD36"/>
  <c r="EE36"/>
  <c r="FB36"/>
  <c r="FC36" i="80"/>
  <c r="EO36"/>
  <c r="EL36"/>
  <c r="ES36"/>
  <c r="EC36"/>
  <c r="EW36"/>
  <c r="EY36"/>
  <c r="EU36"/>
  <c r="EK36"/>
  <c r="EB36"/>
  <c r="EG36"/>
  <c r="FA36"/>
  <c r="EZ36"/>
  <c r="ET36"/>
  <c r="ED36"/>
  <c r="EF36"/>
  <c r="EA36"/>
  <c r="EE36"/>
  <c r="FD36"/>
  <c r="FB36"/>
  <c r="EP36"/>
  <c r="EI36"/>
  <c r="EV36"/>
  <c r="EJ36"/>
  <c r="EQ36"/>
  <c r="FG36"/>
  <c r="EH36"/>
  <c r="EX36"/>
  <c r="ER36"/>
  <c r="EN36"/>
  <c r="EM36"/>
  <c r="BK36" i="75"/>
  <c r="BK36" i="79"/>
  <c r="BK36" i="80"/>
  <c r="BK36" i="76"/>
  <c r="BK36" i="77"/>
  <c r="BK36" i="72"/>
  <c r="BK36" i="74"/>
  <c r="BK36" i="81"/>
  <c r="BK36" i="29"/>
  <c r="BK36" i="71"/>
  <c r="BK36" i="78"/>
  <c r="BK36" i="73"/>
  <c r="FD36" i="77"/>
  <c r="EH36"/>
  <c r="ES36"/>
  <c r="EB36"/>
  <c r="EI36"/>
  <c r="FE36"/>
  <c r="EW36"/>
  <c r="FA36"/>
  <c r="FF36"/>
  <c r="EF36"/>
  <c r="EE36"/>
  <c r="EC36"/>
  <c r="EZ36"/>
  <c r="FI36"/>
  <c r="EK36"/>
  <c r="FB36"/>
  <c r="EV36"/>
  <c r="EY36"/>
  <c r="ER36"/>
  <c r="EU36"/>
  <c r="EL36"/>
  <c r="EO36"/>
  <c r="ED36"/>
  <c r="ET36"/>
  <c r="FC36"/>
  <c r="EM36"/>
  <c r="EG36"/>
  <c r="EX36"/>
  <c r="EP36"/>
  <c r="EJ36"/>
  <c r="EQ36"/>
  <c r="EN36"/>
  <c r="EN36" i="81"/>
  <c r="ET36"/>
  <c r="FE36"/>
  <c r="EY36"/>
  <c r="EO36"/>
  <c r="EJ36"/>
  <c r="ES36"/>
  <c r="EU36"/>
  <c r="FD36"/>
  <c r="EK36"/>
  <c r="EM36"/>
  <c r="FF36"/>
  <c r="EH36"/>
  <c r="EI36"/>
  <c r="EG36"/>
  <c r="FI36"/>
  <c r="ER36"/>
  <c r="EW36"/>
  <c r="EE36"/>
  <c r="EF36"/>
  <c r="FB36"/>
  <c r="FA36"/>
  <c r="EX36"/>
  <c r="EC36"/>
  <c r="EL36"/>
  <c r="FC36"/>
  <c r="EB36"/>
  <c r="EV36"/>
  <c r="ED36"/>
  <c r="EQ36"/>
  <c r="EP36"/>
  <c r="EZ36"/>
  <c r="EW36" i="29"/>
  <c r="ET36"/>
  <c r="EJ36"/>
  <c r="FC36"/>
  <c r="FF36"/>
  <c r="EP36"/>
  <c r="EF36"/>
  <c r="ER36"/>
  <c r="EI36"/>
  <c r="FD36"/>
  <c r="EZ36"/>
  <c r="EQ36"/>
  <c r="FA36"/>
  <c r="EU36"/>
  <c r="EE36"/>
  <c r="EG36"/>
  <c r="EL36"/>
  <c r="EC36"/>
  <c r="EN36"/>
  <c r="EB36"/>
  <c r="FB36"/>
  <c r="EV36"/>
  <c r="ES36"/>
  <c r="EO36"/>
  <c r="EX36"/>
  <c r="EY36"/>
  <c r="ED36"/>
  <c r="FE36"/>
  <c r="FI36"/>
  <c r="EH36"/>
  <c r="EK36"/>
  <c r="EM36"/>
  <c r="EZ36" i="72"/>
  <c r="FI36"/>
  <c r="FC36"/>
  <c r="EO36"/>
  <c r="EY36"/>
  <c r="EW36"/>
  <c r="EI36"/>
  <c r="EM36"/>
  <c r="FE36"/>
  <c r="FA36"/>
  <c r="FD36"/>
  <c r="EN36"/>
  <c r="EJ36"/>
  <c r="FB36"/>
  <c r="ED36"/>
  <c r="EG36"/>
  <c r="EU36"/>
  <c r="EC36"/>
  <c r="EB36"/>
  <c r="EH36"/>
  <c r="EK36"/>
  <c r="EP36"/>
  <c r="EQ36"/>
  <c r="ET36"/>
  <c r="EE36"/>
  <c r="FF36"/>
  <c r="EX36"/>
  <c r="EF36"/>
  <c r="EL36"/>
  <c r="EV36"/>
  <c r="ES36"/>
  <c r="ER36"/>
  <c r="BR25" i="77"/>
  <c r="BN25"/>
  <c r="J21" i="99"/>
  <c r="AL21" s="1"/>
  <c r="CB25" i="77"/>
  <c r="BZ25"/>
  <c r="BM25"/>
  <c r="FL25"/>
  <c r="BQ25"/>
  <c r="BP25"/>
  <c r="BO25"/>
  <c r="BL25"/>
  <c r="BR35" i="81"/>
  <c r="FL35"/>
  <c r="BZ35"/>
  <c r="CB35"/>
  <c r="BN35"/>
  <c r="BO35"/>
  <c r="N31" i="99"/>
  <c r="AP31" s="1"/>
  <c r="BQ35" i="81"/>
  <c r="BL35"/>
  <c r="BM35"/>
  <c r="BP35"/>
  <c r="CB36" i="80"/>
  <c r="BM36"/>
  <c r="BR36"/>
  <c r="BP36"/>
  <c r="M32" i="99"/>
  <c r="AO32" s="1"/>
  <c r="BO36" i="80"/>
  <c r="FJ36"/>
  <c r="AY36" s="1"/>
  <c r="BN36"/>
  <c r="BZ36"/>
  <c r="BQ36"/>
  <c r="BL36"/>
  <c r="BZ30" i="29"/>
  <c r="BM30"/>
  <c r="BN30"/>
  <c r="BR30"/>
  <c r="FL30"/>
  <c r="C26" i="99"/>
  <c r="BL30" i="29"/>
  <c r="BQ30"/>
  <c r="BP30"/>
  <c r="CB30"/>
  <c r="BO30"/>
  <c r="BP34" i="77"/>
  <c r="BO34"/>
  <c r="BR34"/>
  <c r="CB34"/>
  <c r="FL34"/>
  <c r="BL34"/>
  <c r="BN34"/>
  <c r="BZ34"/>
  <c r="BQ34"/>
  <c r="J30" i="99"/>
  <c r="AL30" s="1"/>
  <c r="BM34" i="77"/>
  <c r="CB35" i="29"/>
  <c r="FL35"/>
  <c r="BZ35"/>
  <c r="BN35"/>
  <c r="BO35"/>
  <c r="BR35"/>
  <c r="BQ35"/>
  <c r="BL35"/>
  <c r="BP35"/>
  <c r="BM35"/>
  <c r="C31" i="99"/>
  <c r="FG32" i="73"/>
  <c r="EV32"/>
  <c r="FC32"/>
  <c r="ES32"/>
  <c r="EH32"/>
  <c r="EA32"/>
  <c r="EI32"/>
  <c r="ER32"/>
  <c r="EN32"/>
  <c r="EE32"/>
  <c r="EO32"/>
  <c r="EJ32"/>
  <c r="EP32"/>
  <c r="EC32"/>
  <c r="ET32"/>
  <c r="FD32"/>
  <c r="EG32"/>
  <c r="EW32"/>
  <c r="EQ32"/>
  <c r="EZ32"/>
  <c r="EB32"/>
  <c r="EL32"/>
  <c r="ED32"/>
  <c r="EU32"/>
  <c r="EY32"/>
  <c r="EM32"/>
  <c r="EF32"/>
  <c r="FB32"/>
  <c r="FA32"/>
  <c r="EX32"/>
  <c r="EK32"/>
  <c r="ET32" i="79"/>
  <c r="FF32"/>
  <c r="EP32"/>
  <c r="EZ32"/>
  <c r="EV32"/>
  <c r="EU32"/>
  <c r="EE32"/>
  <c r="EL32"/>
  <c r="EN32"/>
  <c r="ES32"/>
  <c r="EM32"/>
  <c r="EB32"/>
  <c r="FD32"/>
  <c r="FC32"/>
  <c r="EJ32"/>
  <c r="EO32"/>
  <c r="ER32"/>
  <c r="FI32"/>
  <c r="EC32"/>
  <c r="EK32"/>
  <c r="EG32"/>
  <c r="EX32"/>
  <c r="ED32"/>
  <c r="FE32"/>
  <c r="EQ32"/>
  <c r="FA32"/>
  <c r="EH32"/>
  <c r="EI32"/>
  <c r="FB32"/>
  <c r="EW32"/>
  <c r="EF32"/>
  <c r="EY32"/>
  <c r="ED32" i="75"/>
  <c r="EN32"/>
  <c r="ER32"/>
  <c r="EM32"/>
  <c r="EO32"/>
  <c r="FA32"/>
  <c r="EH32"/>
  <c r="FG32"/>
  <c r="EA32"/>
  <c r="EV32"/>
  <c r="EP32"/>
  <c r="EC32"/>
  <c r="EJ32"/>
  <c r="EX32"/>
  <c r="EF32"/>
  <c r="EG32"/>
  <c r="FC32"/>
  <c r="FD32"/>
  <c r="EZ32"/>
  <c r="FB32"/>
  <c r="EL32"/>
  <c r="EI32"/>
  <c r="EW32"/>
  <c r="EK32"/>
  <c r="EB32"/>
  <c r="EQ32"/>
  <c r="EU32"/>
  <c r="EY32"/>
  <c r="ES32"/>
  <c r="EE32"/>
  <c r="ET32"/>
  <c r="BK32" i="79"/>
  <c r="BK32" i="76"/>
  <c r="BK32" i="78"/>
  <c r="BK32" i="71"/>
  <c r="BK32" i="77"/>
  <c r="BK32" i="80"/>
  <c r="BK32" i="74"/>
  <c r="BK32" i="73"/>
  <c r="BK32" i="29"/>
  <c r="BK32" i="72"/>
  <c r="BK32" i="75"/>
  <c r="BK32" i="81"/>
  <c r="FI32" i="74"/>
  <c r="EY32"/>
  <c r="ED32"/>
  <c r="EI32"/>
  <c r="EL32"/>
  <c r="EC32"/>
  <c r="EZ32"/>
  <c r="FC32"/>
  <c r="FA32"/>
  <c r="FE32"/>
  <c r="FB32"/>
  <c r="EM32"/>
  <c r="EN32"/>
  <c r="EJ32"/>
  <c r="EB32"/>
  <c r="EQ32"/>
  <c r="ER32"/>
  <c r="EK32"/>
  <c r="ES32"/>
  <c r="EU32"/>
  <c r="ET32"/>
  <c r="EE32"/>
  <c r="EF32"/>
  <c r="EW32"/>
  <c r="EH32"/>
  <c r="FF32"/>
  <c r="EV32"/>
  <c r="EX32"/>
  <c r="EO32"/>
  <c r="EG32"/>
  <c r="FD32"/>
  <c r="EP32"/>
  <c r="EG32" i="81"/>
  <c r="EW32"/>
  <c r="EN32"/>
  <c r="EE32"/>
  <c r="EQ32"/>
  <c r="ET32"/>
  <c r="FE32"/>
  <c r="EZ32"/>
  <c r="EY32"/>
  <c r="FI32"/>
  <c r="ER32"/>
  <c r="FC32"/>
  <c r="EL32"/>
  <c r="ES32"/>
  <c r="FB32"/>
  <c r="FD32"/>
  <c r="EX32"/>
  <c r="EM32"/>
  <c r="FF32"/>
  <c r="ED32"/>
  <c r="EK32"/>
  <c r="EV32"/>
  <c r="EB32"/>
  <c r="EF32"/>
  <c r="FA32"/>
  <c r="EI32"/>
  <c r="EO32"/>
  <c r="EU32"/>
  <c r="EC32"/>
  <c r="EJ32"/>
  <c r="EH32"/>
  <c r="EP32"/>
  <c r="BN29" i="71"/>
  <c r="BM29"/>
  <c r="CB29"/>
  <c r="BL29"/>
  <c r="BQ29"/>
  <c r="BO29"/>
  <c r="FH29"/>
  <c r="BR29"/>
  <c r="BP29"/>
  <c r="D25" i="99"/>
  <c r="BZ29" i="71"/>
  <c r="BN18" i="81"/>
  <c r="BL18"/>
  <c r="BM18"/>
  <c r="FL18"/>
  <c r="BQ18"/>
  <c r="N14" i="99"/>
  <c r="AP14" s="1"/>
  <c r="BO18" i="81"/>
  <c r="CB18"/>
  <c r="BZ18"/>
  <c r="BP18"/>
  <c r="BR18"/>
  <c r="BZ26" i="74"/>
  <c r="BR26"/>
  <c r="CB26"/>
  <c r="BN26"/>
  <c r="FL26"/>
  <c r="BP26"/>
  <c r="BM26"/>
  <c r="BQ26"/>
  <c r="BO26"/>
  <c r="G22" i="99"/>
  <c r="AI22" s="1"/>
  <c r="BL26" i="74"/>
  <c r="EJ34" i="71"/>
  <c r="EC34"/>
  <c r="EX34"/>
  <c r="EM34"/>
  <c r="EF34"/>
  <c r="FE34"/>
  <c r="ES34"/>
  <c r="ED34"/>
  <c r="EH34"/>
  <c r="EU34"/>
  <c r="EV34"/>
  <c r="EB34"/>
  <c r="EA34"/>
  <c r="EZ34"/>
  <c r="EO34"/>
  <c r="EI34"/>
  <c r="EN34"/>
  <c r="EE34"/>
  <c r="EY34"/>
  <c r="EW34"/>
  <c r="FA34"/>
  <c r="EQ34"/>
  <c r="EP34"/>
  <c r="EG34"/>
  <c r="EL34"/>
  <c r="EK34"/>
  <c r="DZ34"/>
  <c r="ER34"/>
  <c r="ET34"/>
  <c r="FA34" i="76"/>
  <c r="EC34"/>
  <c r="ET34"/>
  <c r="EI34"/>
  <c r="FD34"/>
  <c r="EH34"/>
  <c r="EP34"/>
  <c r="FB34"/>
  <c r="EZ34"/>
  <c r="EG34"/>
  <c r="EV34"/>
  <c r="EJ34"/>
  <c r="FF34"/>
  <c r="FI34"/>
  <c r="ER34"/>
  <c r="EB34"/>
  <c r="EQ34"/>
  <c r="EO34"/>
  <c r="EE34"/>
  <c r="FE34"/>
  <c r="EL34"/>
  <c r="EY34"/>
  <c r="EW34"/>
  <c r="FC34"/>
  <c r="ED34"/>
  <c r="EM34"/>
  <c r="EK34"/>
  <c r="EF34"/>
  <c r="EN34"/>
  <c r="EX34"/>
  <c r="EU34"/>
  <c r="ES34"/>
  <c r="EJ34" i="79"/>
  <c r="EO34"/>
  <c r="FI34"/>
  <c r="ER34"/>
  <c r="EB34"/>
  <c r="EV34"/>
  <c r="ED34"/>
  <c r="EW34"/>
  <c r="EE34"/>
  <c r="EM34"/>
  <c r="EU34"/>
  <c r="EX34"/>
  <c r="EI34"/>
  <c r="EN34"/>
  <c r="FC34"/>
  <c r="EL34"/>
  <c r="FB34"/>
  <c r="ES34"/>
  <c r="EK34"/>
  <c r="EQ34"/>
  <c r="EG34"/>
  <c r="EZ34"/>
  <c r="FA34"/>
  <c r="EC34"/>
  <c r="EH34"/>
  <c r="EF34"/>
  <c r="FE34"/>
  <c r="FF34"/>
  <c r="FD34"/>
  <c r="EY34"/>
  <c r="ET34"/>
  <c r="EP34"/>
  <c r="EW34" i="74"/>
  <c r="EQ34"/>
  <c r="EP34"/>
  <c r="EK34"/>
  <c r="EN34"/>
  <c r="EB34"/>
  <c r="FI34"/>
  <c r="FF34"/>
  <c r="FA34"/>
  <c r="ES34"/>
  <c r="FC34"/>
  <c r="EH34"/>
  <c r="FE34"/>
  <c r="EF34"/>
  <c r="EV34"/>
  <c r="EL34"/>
  <c r="EI34"/>
  <c r="EX34"/>
  <c r="ER34"/>
  <c r="ET34"/>
  <c r="FD34"/>
  <c r="FB34"/>
  <c r="EM34"/>
  <c r="EY34"/>
  <c r="EO34"/>
  <c r="EU34"/>
  <c r="EE34"/>
  <c r="EJ34"/>
  <c r="EG34"/>
  <c r="EC34"/>
  <c r="EZ34"/>
  <c r="ED34"/>
  <c r="ES34" i="75"/>
  <c r="EV34"/>
  <c r="EE34"/>
  <c r="EQ34"/>
  <c r="EX34"/>
  <c r="EO34"/>
  <c r="EU34"/>
  <c r="EZ34"/>
  <c r="ET34"/>
  <c r="FA34"/>
  <c r="EP34"/>
  <c r="EG34"/>
  <c r="FC34"/>
  <c r="EK34"/>
  <c r="EF34"/>
  <c r="FB34"/>
  <c r="EC34"/>
  <c r="EM34"/>
  <c r="EY34"/>
  <c r="EI34"/>
  <c r="EH34"/>
  <c r="EW34"/>
  <c r="EN34"/>
  <c r="FD34"/>
  <c r="EB34"/>
  <c r="EJ34"/>
  <c r="FG34"/>
  <c r="EL34"/>
  <c r="EA34"/>
  <c r="ED34"/>
  <c r="ER34"/>
  <c r="BP37"/>
  <c r="BM37"/>
  <c r="BL37"/>
  <c r="CB37"/>
  <c r="BZ37"/>
  <c r="BQ37"/>
  <c r="FJ37"/>
  <c r="AY37" s="1"/>
  <c r="BR37"/>
  <c r="BN37"/>
  <c r="BO37"/>
  <c r="H33" i="99"/>
  <c r="AJ33" s="1"/>
  <c r="BU37" i="73"/>
  <c r="BU37" i="77"/>
  <c r="BU37" i="29"/>
  <c r="BU37" i="71"/>
  <c r="BU37" i="80"/>
  <c r="BU37" i="79"/>
  <c r="BU37" i="74"/>
  <c r="BU37" i="78"/>
  <c r="BU37" i="72"/>
  <c r="BU37" i="75"/>
  <c r="BU37" i="76"/>
  <c r="BU37" i="81"/>
  <c r="BO37" i="77"/>
  <c r="BN37"/>
  <c r="BL37"/>
  <c r="BR37"/>
  <c r="BQ37"/>
  <c r="CB37"/>
  <c r="FL37"/>
  <c r="J33" i="99"/>
  <c r="AL33" s="1"/>
  <c r="BZ37" i="77"/>
  <c r="BM37"/>
  <c r="BP37"/>
  <c r="F25" i="79"/>
  <c r="E25"/>
  <c r="G25"/>
  <c r="G25" i="81"/>
  <c r="F25"/>
  <c r="E25"/>
  <c r="G25" i="73"/>
  <c r="F25"/>
  <c r="E25"/>
  <c r="F25" i="71"/>
  <c r="E25"/>
  <c r="G25"/>
  <c r="L20" i="99"/>
  <c r="AN20" s="1"/>
  <c r="BM24" i="79"/>
  <c r="FL24"/>
  <c r="BN24"/>
  <c r="BP24"/>
  <c r="BQ24"/>
  <c r="BR24"/>
  <c r="BO24"/>
  <c r="BZ24"/>
  <c r="CB24"/>
  <c r="BL24"/>
  <c r="AH52" i="30"/>
  <c r="X52"/>
  <c r="AB52"/>
  <c r="M52"/>
  <c r="AP52"/>
  <c r="I52"/>
  <c r="U52"/>
  <c r="D52"/>
  <c r="AL52"/>
  <c r="S52"/>
  <c r="AF52"/>
  <c r="AD52"/>
  <c r="H52"/>
  <c r="Z52"/>
  <c r="F52"/>
  <c r="AO52"/>
  <c r="BJ38" i="75"/>
  <c r="Q52" i="30"/>
  <c r="AK52"/>
  <c r="AI52"/>
  <c r="AE52"/>
  <c r="N52"/>
  <c r="E52"/>
  <c r="T52"/>
  <c r="AG52"/>
  <c r="BJ39" i="75"/>
  <c r="G52" i="30"/>
  <c r="R52"/>
  <c r="AM52"/>
  <c r="L52"/>
  <c r="C52"/>
  <c r="J52"/>
  <c r="AA52"/>
  <c r="V52"/>
  <c r="O52"/>
  <c r="Y52"/>
  <c r="K52"/>
  <c r="AN52"/>
  <c r="P52"/>
  <c r="W52"/>
  <c r="AC52"/>
  <c r="AJ52"/>
  <c r="BJ38" i="79"/>
  <c r="AP56" i="30"/>
  <c r="AE56"/>
  <c r="G56"/>
  <c r="AM56"/>
  <c r="BJ39" i="79"/>
  <c r="AD56" i="30"/>
  <c r="Z56"/>
  <c r="C56"/>
  <c r="D56"/>
  <c r="K56"/>
  <c r="AN56"/>
  <c r="W56"/>
  <c r="V56"/>
  <c r="AJ56"/>
  <c r="L56"/>
  <c r="Y56"/>
  <c r="T56"/>
  <c r="AO56"/>
  <c r="U56"/>
  <c r="O56"/>
  <c r="S56"/>
  <c r="AF56"/>
  <c r="N56"/>
  <c r="P56"/>
  <c r="AA56"/>
  <c r="AK56"/>
  <c r="E56"/>
  <c r="AC56"/>
  <c r="J56"/>
  <c r="X56"/>
  <c r="I56"/>
  <c r="R56"/>
  <c r="AI56"/>
  <c r="AB56"/>
  <c r="Q56"/>
  <c r="H56"/>
  <c r="AL56"/>
  <c r="F56"/>
  <c r="M56"/>
  <c r="AH56"/>
  <c r="AG56"/>
  <c r="BK8" i="76"/>
  <c r="BK8" i="80"/>
  <c r="BK8" i="74"/>
  <c r="BK8" i="79"/>
  <c r="BK8" i="75"/>
  <c r="BK8" i="78"/>
  <c r="BK8" i="81"/>
  <c r="BK8" i="77"/>
  <c r="BK8" i="71"/>
  <c r="BK8" i="72"/>
  <c r="BK8" i="29"/>
  <c r="BK8" i="73"/>
  <c r="J50" i="30"/>
  <c r="G50"/>
  <c r="P50"/>
  <c r="L50"/>
  <c r="BJ39" i="73"/>
  <c r="AD50" i="30"/>
  <c r="AL50"/>
  <c r="S50"/>
  <c r="C50"/>
  <c r="AC50"/>
  <c r="AK50"/>
  <c r="V50"/>
  <c r="AE50"/>
  <c r="M50"/>
  <c r="U50"/>
  <c r="N50"/>
  <c r="AJ50"/>
  <c r="AA50"/>
  <c r="W50"/>
  <c r="H50"/>
  <c r="Y50"/>
  <c r="O50"/>
  <c r="AB50"/>
  <c r="AH50"/>
  <c r="AG50"/>
  <c r="AO50"/>
  <c r="Z50"/>
  <c r="I50"/>
  <c r="X50"/>
  <c r="AP50"/>
  <c r="K50"/>
  <c r="D50"/>
  <c r="T50"/>
  <c r="AM50"/>
  <c r="AF50"/>
  <c r="AN50"/>
  <c r="F50"/>
  <c r="BJ38" i="73"/>
  <c r="R50" i="30"/>
  <c r="AI50"/>
  <c r="Q50"/>
  <c r="E50"/>
  <c r="L55"/>
  <c r="Q55"/>
  <c r="D55"/>
  <c r="AN55"/>
  <c r="BJ39" i="78"/>
  <c r="AP55" i="30"/>
  <c r="V55"/>
  <c r="R55"/>
  <c r="G55"/>
  <c r="O55"/>
  <c r="J55"/>
  <c r="AL55"/>
  <c r="H55"/>
  <c r="E55"/>
  <c r="AB55"/>
  <c r="AF55"/>
  <c r="T55"/>
  <c r="C55"/>
  <c r="AH55"/>
  <c r="AM55"/>
  <c r="S55"/>
  <c r="AI55"/>
  <c r="U55"/>
  <c r="AO55"/>
  <c r="AA55"/>
  <c r="AJ55"/>
  <c r="AC55"/>
  <c r="W55"/>
  <c r="BJ38" i="78"/>
  <c r="F55" i="30"/>
  <c r="N55"/>
  <c r="AK55"/>
  <c r="K55"/>
  <c r="AD55"/>
  <c r="X55"/>
  <c r="Z55"/>
  <c r="Y55"/>
  <c r="M55"/>
  <c r="AG55"/>
  <c r="AE55"/>
  <c r="I55"/>
  <c r="P55"/>
  <c r="U54"/>
  <c r="AJ54"/>
  <c r="Q54"/>
  <c r="AF54"/>
  <c r="Y54"/>
  <c r="F54"/>
  <c r="W54"/>
  <c r="AD54"/>
  <c r="S54"/>
  <c r="AI54"/>
  <c r="BJ38" i="77"/>
  <c r="AM54" i="30"/>
  <c r="AA54"/>
  <c r="AK54"/>
  <c r="D54"/>
  <c r="K54"/>
  <c r="E54"/>
  <c r="M54"/>
  <c r="H54"/>
  <c r="C54"/>
  <c r="G54"/>
  <c r="J54"/>
  <c r="N54"/>
  <c r="P54"/>
  <c r="BJ39" i="77"/>
  <c r="R54" i="30"/>
  <c r="AB54"/>
  <c r="V54"/>
  <c r="AN54"/>
  <c r="I54"/>
  <c r="AP54"/>
  <c r="AO54"/>
  <c r="AC54"/>
  <c r="AH54"/>
  <c r="T54"/>
  <c r="AE54"/>
  <c r="O54"/>
  <c r="AG54"/>
  <c r="AL54"/>
  <c r="X54"/>
  <c r="L54"/>
  <c r="Z54"/>
  <c r="N47"/>
  <c r="N60" s="1"/>
  <c r="E47"/>
  <c r="AD47"/>
  <c r="AD60" s="1"/>
  <c r="AK47"/>
  <c r="Z47"/>
  <c r="Z60" s="1"/>
  <c r="AF47"/>
  <c r="Q47"/>
  <c r="Q60" s="1"/>
  <c r="AL47"/>
  <c r="Y47"/>
  <c r="Y60" s="1"/>
  <c r="BJ38" i="29"/>
  <c r="AB47" i="30"/>
  <c r="AP47"/>
  <c r="H47"/>
  <c r="H60" s="1"/>
  <c r="AE47"/>
  <c r="U47"/>
  <c r="U60" s="1"/>
  <c r="AG47"/>
  <c r="V47"/>
  <c r="V60" s="1"/>
  <c r="R47"/>
  <c r="P47"/>
  <c r="P60" s="1"/>
  <c r="O47"/>
  <c r="G47"/>
  <c r="G60" s="1"/>
  <c r="D47"/>
  <c r="C47"/>
  <c r="C60" s="1"/>
  <c r="L47"/>
  <c r="K47"/>
  <c r="K60" s="1"/>
  <c r="J47"/>
  <c r="T47"/>
  <c r="T60" s="1"/>
  <c r="AH47"/>
  <c r="AA47"/>
  <c r="AA60" s="1"/>
  <c r="I47"/>
  <c r="S47"/>
  <c r="S60" s="1"/>
  <c r="W47"/>
  <c r="AN47"/>
  <c r="AN60" s="1"/>
  <c r="M47"/>
  <c r="BJ39" i="29"/>
  <c r="AJ47" i="30"/>
  <c r="AI47"/>
  <c r="AI60" s="1"/>
  <c r="AM47"/>
  <c r="X47"/>
  <c r="X60" s="1"/>
  <c r="AC47"/>
  <c r="AO47"/>
  <c r="AO60" s="1"/>
  <c r="F47"/>
  <c r="BL31" i="73"/>
  <c r="BP31"/>
  <c r="BN31"/>
  <c r="CB31"/>
  <c r="BM31"/>
  <c r="BR31"/>
  <c r="BO31"/>
  <c r="BZ31"/>
  <c r="F27" i="99"/>
  <c r="AH27" s="1"/>
  <c r="BQ31" i="73"/>
  <c r="FJ31"/>
  <c r="AY31" s="1"/>
  <c r="BP21"/>
  <c r="BQ21"/>
  <c r="FJ21"/>
  <c r="AY21" s="1"/>
  <c r="BM21"/>
  <c r="BZ21"/>
  <c r="BN21"/>
  <c r="F17" i="99"/>
  <c r="AH17" s="1"/>
  <c r="BO21" i="73"/>
  <c r="CB21"/>
  <c r="BR21"/>
  <c r="BL21"/>
  <c r="BP26" i="77"/>
  <c r="FL26"/>
  <c r="CB26"/>
  <c r="BM26"/>
  <c r="BO26"/>
  <c r="BR26"/>
  <c r="BQ26"/>
  <c r="BL26"/>
  <c r="BN26"/>
  <c r="BZ26"/>
  <c r="J22" i="99"/>
  <c r="AL22" s="1"/>
  <c r="G21" i="79"/>
  <c r="F21"/>
  <c r="E21"/>
  <c r="G21" i="75"/>
  <c r="E21"/>
  <c r="F21"/>
  <c r="G21" i="72"/>
  <c r="E21"/>
  <c r="F21"/>
  <c r="BP35" i="76"/>
  <c r="I31" i="99"/>
  <c r="AK31" s="1"/>
  <c r="CB35" i="76"/>
  <c r="BQ35"/>
  <c r="BM35"/>
  <c r="BZ35"/>
  <c r="FL35"/>
  <c r="BL35"/>
  <c r="BO35"/>
  <c r="BN35"/>
  <c r="BR35"/>
  <c r="CB27" i="75"/>
  <c r="BQ27"/>
  <c r="BR27"/>
  <c r="BZ27"/>
  <c r="FJ27"/>
  <c r="AY27" s="1"/>
  <c r="BL27"/>
  <c r="BP27"/>
  <c r="BO27"/>
  <c r="H23" i="99"/>
  <c r="AJ23" s="1"/>
  <c r="BN27" i="75"/>
  <c r="BM27"/>
  <c r="BU20" i="29"/>
  <c r="BU20" i="77"/>
  <c r="BU20" i="78"/>
  <c r="BU20" i="80"/>
  <c r="BU20" i="71"/>
  <c r="BU20" i="72"/>
  <c r="BU20" i="81"/>
  <c r="BU20" i="74"/>
  <c r="BU20" i="79"/>
  <c r="BU20" i="73"/>
  <c r="BU20" i="75"/>
  <c r="BU20" i="76"/>
  <c r="BQ28" i="80"/>
  <c r="BM28"/>
  <c r="M24" i="99"/>
  <c r="AO24" s="1"/>
  <c r="BN28" i="80"/>
  <c r="BR28"/>
  <c r="BP28"/>
  <c r="BL28"/>
  <c r="BZ28"/>
  <c r="BO28"/>
  <c r="CB28"/>
  <c r="FJ28"/>
  <c r="AY28" s="1"/>
  <c r="FH37" i="71"/>
  <c r="BZ37"/>
  <c r="D33" i="99"/>
  <c r="BM37" i="71"/>
  <c r="BL37"/>
  <c r="BP37"/>
  <c r="BR37"/>
  <c r="BQ37"/>
  <c r="BN37"/>
  <c r="BO37"/>
  <c r="CB37"/>
  <c r="BR36" i="78"/>
  <c r="CB36"/>
  <c r="BN36"/>
  <c r="BL36"/>
  <c r="K32" i="99"/>
  <c r="AM32" s="1"/>
  <c r="BZ36" i="78"/>
  <c r="BM36"/>
  <c r="BP36"/>
  <c r="FJ36"/>
  <c r="AY36" s="1"/>
  <c r="BQ36"/>
  <c r="BO36"/>
  <c r="BP17" i="75"/>
  <c r="BN17"/>
  <c r="BL17"/>
  <c r="H13" i="99"/>
  <c r="AJ13" s="1"/>
  <c r="BM17" i="75"/>
  <c r="BQ17"/>
  <c r="BO17"/>
  <c r="FJ17"/>
  <c r="AY17" s="1"/>
  <c r="BR17"/>
  <c r="CB17"/>
  <c r="BZ17"/>
  <c r="BQ33" i="76"/>
  <c r="CB33"/>
  <c r="BL33"/>
  <c r="BZ33"/>
  <c r="BR33"/>
  <c r="BM33"/>
  <c r="BP33"/>
  <c r="I29" i="99"/>
  <c r="AK29" s="1"/>
  <c r="BN33" i="76"/>
  <c r="FL33"/>
  <c r="BO33"/>
  <c r="BU28" i="73"/>
  <c r="BU28" i="80"/>
  <c r="BU28" i="72"/>
  <c r="BU28" i="29"/>
  <c r="BU28" i="74"/>
  <c r="BU28" i="81"/>
  <c r="BU28" i="77"/>
  <c r="BU28" i="76"/>
  <c r="BU28" i="71"/>
  <c r="BU28" i="79"/>
  <c r="BU28" i="75"/>
  <c r="BU28" i="78"/>
  <c r="BO22" i="79"/>
  <c r="L18" i="99"/>
  <c r="AN18" s="1"/>
  <c r="BN22" i="79"/>
  <c r="BR22"/>
  <c r="BM22"/>
  <c r="CB22"/>
  <c r="FL22"/>
  <c r="BQ22"/>
  <c r="BP22"/>
  <c r="BZ22"/>
  <c r="BL22"/>
  <c r="F35" i="77"/>
  <c r="G35"/>
  <c r="E35"/>
  <c r="F35" i="73"/>
  <c r="E35"/>
  <c r="G35"/>
  <c r="G35" i="72"/>
  <c r="E35"/>
  <c r="F35"/>
  <c r="G35" i="75"/>
  <c r="E35"/>
  <c r="F35"/>
  <c r="E35" i="80"/>
  <c r="F35"/>
  <c r="G35"/>
  <c r="F35" i="71"/>
  <c r="G35"/>
  <c r="E35"/>
  <c r="G35" i="79"/>
  <c r="E35"/>
  <c r="F35"/>
  <c r="BL26"/>
  <c r="FL26"/>
  <c r="BQ26"/>
  <c r="BZ26"/>
  <c r="BM26"/>
  <c r="BO26"/>
  <c r="L22" i="99"/>
  <c r="AN22" s="1"/>
  <c r="BP26" i="79"/>
  <c r="BR26"/>
  <c r="BN26"/>
  <c r="CB26"/>
  <c r="FC37" i="80"/>
  <c r="EM37"/>
  <c r="EK37"/>
  <c r="EN37"/>
  <c r="EO37"/>
  <c r="ES37"/>
  <c r="ET37"/>
  <c r="FB37"/>
  <c r="EQ37"/>
  <c r="EI37"/>
  <c r="EG37"/>
  <c r="EV37"/>
  <c r="EX37"/>
  <c r="EZ37"/>
  <c r="EY37"/>
  <c r="EP37"/>
  <c r="ED37"/>
  <c r="EH37"/>
  <c r="EE37"/>
  <c r="EU37"/>
  <c r="EW37"/>
  <c r="EF37"/>
  <c r="EB37"/>
  <c r="EJ37"/>
  <c r="EA37"/>
  <c r="EL37"/>
  <c r="FG37"/>
  <c r="FD37"/>
  <c r="FA37"/>
  <c r="EC37"/>
  <c r="ER37"/>
  <c r="EQ37" i="72"/>
  <c r="EE37"/>
  <c r="EU37"/>
  <c r="FB37"/>
  <c r="EF37"/>
  <c r="EN37"/>
  <c r="EJ37"/>
  <c r="FD37"/>
  <c r="EM37"/>
  <c r="EL37"/>
  <c r="EO37"/>
  <c r="FA37"/>
  <c r="FE37"/>
  <c r="FF37"/>
  <c r="EI37"/>
  <c r="ET37"/>
  <c r="EP37"/>
  <c r="EX37"/>
  <c r="EH37"/>
  <c r="EB37"/>
  <c r="FC37"/>
  <c r="EK37"/>
  <c r="EY37"/>
  <c r="FI37"/>
  <c r="EW37"/>
  <c r="ER37"/>
  <c r="EG37"/>
  <c r="ES37"/>
  <c r="EC37"/>
  <c r="EZ37"/>
  <c r="ED37"/>
  <c r="EV37"/>
  <c r="BK37"/>
  <c r="BK37" i="76"/>
  <c r="BK37" i="80"/>
  <c r="BK37" i="74"/>
  <c r="BK37" i="77"/>
  <c r="BK37" i="81"/>
  <c r="BK37" i="75"/>
  <c r="BK37" i="78"/>
  <c r="BK37" i="73"/>
  <c r="BK37" i="71"/>
  <c r="BK37" i="79"/>
  <c r="BK37" i="29"/>
  <c r="EN37" i="79"/>
  <c r="EU37"/>
  <c r="FB37"/>
  <c r="FC37"/>
  <c r="ED37"/>
  <c r="EJ37"/>
  <c r="EY37"/>
  <c r="EG37"/>
  <c r="EC37"/>
  <c r="EP37"/>
  <c r="FD37"/>
  <c r="EL37"/>
  <c r="FE37"/>
  <c r="EE37"/>
  <c r="EX37"/>
  <c r="EF37"/>
  <c r="FF37"/>
  <c r="EO37"/>
  <c r="ET37"/>
  <c r="FI37"/>
  <c r="FA37"/>
  <c r="ES37"/>
  <c r="EV37"/>
  <c r="ER37"/>
  <c r="EW37"/>
  <c r="EM37"/>
  <c r="EB37"/>
  <c r="EK37"/>
  <c r="EZ37"/>
  <c r="EQ37"/>
  <c r="EH37"/>
  <c r="EI37"/>
  <c r="FG37" i="73"/>
  <c r="FD37"/>
  <c r="EE37"/>
  <c r="FC37"/>
  <c r="EJ37"/>
  <c r="ER37"/>
  <c r="EQ37"/>
  <c r="EI37"/>
  <c r="EO37"/>
  <c r="EU37"/>
  <c r="EV37"/>
  <c r="EB37"/>
  <c r="EC37"/>
  <c r="EX37"/>
  <c r="EP37"/>
  <c r="EW37"/>
  <c r="EK37"/>
  <c r="EM37"/>
  <c r="EL37"/>
  <c r="EG37"/>
  <c r="ET37"/>
  <c r="FB37"/>
  <c r="EZ37"/>
  <c r="EA37"/>
  <c r="EN37"/>
  <c r="EH37"/>
  <c r="FA37"/>
  <c r="ES37"/>
  <c r="EY37"/>
  <c r="EF37"/>
  <c r="ED37"/>
  <c r="BR32" i="78"/>
  <c r="CB32"/>
  <c r="BQ32"/>
  <c r="BN32"/>
  <c r="BO32"/>
  <c r="BZ32"/>
  <c r="K28" i="99"/>
  <c r="AM28" s="1"/>
  <c r="BM32" i="78"/>
  <c r="FJ32"/>
  <c r="AY32" s="1"/>
  <c r="BP32"/>
  <c r="BL32"/>
  <c r="BM15" i="74"/>
  <c r="BQ15"/>
  <c r="BO15"/>
  <c r="BZ15"/>
  <c r="FL15"/>
  <c r="BL15"/>
  <c r="BP15"/>
  <c r="CB15"/>
  <c r="BR15"/>
  <c r="G11" i="99"/>
  <c r="AI11" s="1"/>
  <c r="BN15" i="74"/>
  <c r="CB23" i="81"/>
  <c r="BZ23"/>
  <c r="N19" i="99"/>
  <c r="AP19" s="1"/>
  <c r="BO23" i="81"/>
  <c r="BQ23"/>
  <c r="BN23"/>
  <c r="BL23"/>
  <c r="BM23"/>
  <c r="BP23"/>
  <c r="BR23"/>
  <c r="FL23"/>
  <c r="BM25" i="78"/>
  <c r="BP25"/>
  <c r="K21" i="99"/>
  <c r="AM21" s="1"/>
  <c r="BQ25" i="78"/>
  <c r="BZ25"/>
  <c r="BR25"/>
  <c r="BO25"/>
  <c r="BL25"/>
  <c r="CB25"/>
  <c r="BN25"/>
  <c r="FJ25"/>
  <c r="AY25" s="1"/>
  <c r="FL20" i="77"/>
  <c r="CB20"/>
  <c r="BL20"/>
  <c r="BN20"/>
  <c r="BM20"/>
  <c r="BP20"/>
  <c r="BZ20"/>
  <c r="BR20"/>
  <c r="BO20"/>
  <c r="J16" i="99"/>
  <c r="AL16" s="1"/>
  <c r="BQ20" i="77"/>
  <c r="M15" i="99"/>
  <c r="AO15" s="1"/>
  <c r="FJ19" i="80"/>
  <c r="AY19" s="1"/>
  <c r="BN19"/>
  <c r="BZ19"/>
  <c r="BQ19"/>
  <c r="BM19"/>
  <c r="CB19"/>
  <c r="BL19"/>
  <c r="BO19"/>
  <c r="BR19"/>
  <c r="BP19"/>
  <c r="E33" i="81"/>
  <c r="F33"/>
  <c r="G33"/>
  <c r="E33" i="71"/>
  <c r="G33"/>
  <c r="F33"/>
  <c r="G33" i="74"/>
  <c r="E33"/>
  <c r="F33"/>
  <c r="G33" i="72"/>
  <c r="E33"/>
  <c r="F33"/>
  <c r="BR8" i="73"/>
  <c r="BL8"/>
  <c r="BN8"/>
  <c r="BQ8"/>
  <c r="F4" i="99"/>
  <c r="AH4" s="1"/>
  <c r="CB8" i="73"/>
  <c r="FH8"/>
  <c r="FJ8"/>
  <c r="D39"/>
  <c r="BM8"/>
  <c r="BP8"/>
  <c r="BZ8"/>
  <c r="BO8"/>
  <c r="AJ8"/>
  <c r="AJ39" s="1"/>
  <c r="BM15" i="71"/>
  <c r="D11" i="99"/>
  <c r="CB15" i="71"/>
  <c r="BQ15"/>
  <c r="BO15"/>
  <c r="FH15"/>
  <c r="BR15"/>
  <c r="BZ15"/>
  <c r="BL15"/>
  <c r="BN15"/>
  <c r="BP15"/>
  <c r="B24" i="99"/>
  <c r="P24"/>
  <c r="E28" i="29"/>
  <c r="F28"/>
  <c r="FM28" s="1"/>
  <c r="AD24" i="99"/>
  <c r="AR24" s="1"/>
  <c r="G28" i="29"/>
  <c r="F28" i="72"/>
  <c r="E28"/>
  <c r="G28"/>
  <c r="F28" i="75"/>
  <c r="G28"/>
  <c r="E28"/>
  <c r="E28" i="71"/>
  <c r="G28"/>
  <c r="F28"/>
  <c r="H28" i="100"/>
  <c r="N28" s="1"/>
  <c r="AC28"/>
  <c r="F28" i="74"/>
  <c r="E28"/>
  <c r="G28"/>
  <c r="F28" i="81"/>
  <c r="G28"/>
  <c r="E28"/>
  <c r="F28" i="78"/>
  <c r="E28"/>
  <c r="G28"/>
  <c r="G31" i="79"/>
  <c r="F31"/>
  <c r="E31"/>
  <c r="G31" i="77"/>
  <c r="F31"/>
  <c r="E31"/>
  <c r="F31" i="29"/>
  <c r="FM31" s="1"/>
  <c r="P27" i="99"/>
  <c r="E31" i="29"/>
  <c r="B27" i="99"/>
  <c r="G31" i="29"/>
  <c r="AD27" i="99"/>
  <c r="AR27" s="1"/>
  <c r="E31" i="73"/>
  <c r="G31"/>
  <c r="F31"/>
  <c r="AC31" i="100"/>
  <c r="H31"/>
  <c r="N31" s="1"/>
  <c r="E31" i="75"/>
  <c r="F31"/>
  <c r="G31"/>
  <c r="I5" i="99"/>
  <c r="AK5" s="1"/>
  <c r="BN9" i="76"/>
  <c r="FL9"/>
  <c r="BZ9"/>
  <c r="BQ9"/>
  <c r="BM9"/>
  <c r="BO9"/>
  <c r="CB9"/>
  <c r="BR9"/>
  <c r="BP9"/>
  <c r="BL9"/>
  <c r="J29" i="99"/>
  <c r="AL29" s="1"/>
  <c r="BZ33" i="77"/>
  <c r="BL33"/>
  <c r="BQ33"/>
  <c r="BN33"/>
  <c r="FL33"/>
  <c r="BO33"/>
  <c r="BP33"/>
  <c r="BM33"/>
  <c r="BR33"/>
  <c r="CB33"/>
  <c r="BM22" i="81"/>
  <c r="BP22"/>
  <c r="BO22"/>
  <c r="BL22"/>
  <c r="BQ22"/>
  <c r="BN22"/>
  <c r="BR22"/>
  <c r="BZ22"/>
  <c r="FL22"/>
  <c r="CB22"/>
  <c r="N18" i="99"/>
  <c r="AP18" s="1"/>
  <c r="BP11" i="71"/>
  <c r="BN11"/>
  <c r="BQ11"/>
  <c r="BR11"/>
  <c r="FH11"/>
  <c r="BM11"/>
  <c r="D7" i="99"/>
  <c r="CB11" i="71"/>
  <c r="BL11"/>
  <c r="BO11"/>
  <c r="BZ11"/>
  <c r="BR18" i="75"/>
  <c r="BO18"/>
  <c r="H14" i="99"/>
  <c r="AJ14" s="1"/>
  <c r="BQ18" i="75"/>
  <c r="BN18"/>
  <c r="FJ18"/>
  <c r="AY18" s="1"/>
  <c r="CB18"/>
  <c r="BZ18"/>
  <c r="BP18"/>
  <c r="BM18"/>
  <c r="BL18"/>
  <c r="BO11" i="76"/>
  <c r="BP11"/>
  <c r="CB11"/>
  <c r="BN11"/>
  <c r="BQ11"/>
  <c r="BL11"/>
  <c r="FL11"/>
  <c r="I7" i="99"/>
  <c r="AK7" s="1"/>
  <c r="BM11" i="76"/>
  <c r="BZ11"/>
  <c r="BR11"/>
  <c r="EK23" i="78"/>
  <c r="EC23"/>
  <c r="EO23"/>
  <c r="EG23"/>
  <c r="EX23"/>
  <c r="FD23"/>
  <c r="EZ23"/>
  <c r="FB23"/>
  <c r="FG23"/>
  <c r="FC23"/>
  <c r="EA23"/>
  <c r="EY23"/>
  <c r="ED23"/>
  <c r="ER23"/>
  <c r="EP23"/>
  <c r="EE23"/>
  <c r="EH23"/>
  <c r="EW23"/>
  <c r="EF23"/>
  <c r="EU23"/>
  <c r="EQ23"/>
  <c r="EL23"/>
  <c r="EB23"/>
  <c r="EM23"/>
  <c r="ET23"/>
  <c r="ES23"/>
  <c r="EJ23"/>
  <c r="EV23"/>
  <c r="EI23"/>
  <c r="EN23"/>
  <c r="FA23"/>
  <c r="ER23" i="77"/>
  <c r="EE23"/>
  <c r="FI23"/>
  <c r="EY23"/>
  <c r="EC23"/>
  <c r="FE23"/>
  <c r="EG23"/>
  <c r="EQ23"/>
  <c r="ET23"/>
  <c r="EF23"/>
  <c r="EP23"/>
  <c r="EN23"/>
  <c r="EX23"/>
  <c r="EH23"/>
  <c r="EM23"/>
  <c r="EK23"/>
  <c r="FB23"/>
  <c r="FD23"/>
  <c r="EZ23"/>
  <c r="EV23"/>
  <c r="EL23"/>
  <c r="FC23"/>
  <c r="ED23"/>
  <c r="EU23"/>
  <c r="EJ23"/>
  <c r="EB23"/>
  <c r="FA23"/>
  <c r="ES23"/>
  <c r="EI23"/>
  <c r="FF23"/>
  <c r="EW23"/>
  <c r="EO23"/>
  <c r="FB23" i="73"/>
  <c r="EH23"/>
  <c r="FG23"/>
  <c r="EM23"/>
  <c r="EA23"/>
  <c r="ED23"/>
  <c r="EP23"/>
  <c r="EI23"/>
  <c r="EF23"/>
  <c r="EL23"/>
  <c r="EW23"/>
  <c r="ER23"/>
  <c r="EO23"/>
  <c r="EY23"/>
  <c r="EZ23"/>
  <c r="EN23"/>
  <c r="EV23"/>
  <c r="EC23"/>
  <c r="EJ23"/>
  <c r="EU23"/>
  <c r="FD23"/>
  <c r="EG23"/>
  <c r="ET23"/>
  <c r="FC23"/>
  <c r="EQ23"/>
  <c r="EE23"/>
  <c r="EB23"/>
  <c r="FA23"/>
  <c r="ES23"/>
  <c r="EK23"/>
  <c r="EX23"/>
  <c r="EG23" i="29"/>
  <c r="ED23"/>
  <c r="FI23"/>
  <c r="EV23"/>
  <c r="EN23"/>
  <c r="EB23"/>
  <c r="EY23"/>
  <c r="EF23"/>
  <c r="EK23"/>
  <c r="EW23"/>
  <c r="ER23"/>
  <c r="FC23"/>
  <c r="EH23"/>
  <c r="EZ23"/>
  <c r="EX23"/>
  <c r="FD23"/>
  <c r="EQ23"/>
  <c r="FE23"/>
  <c r="EJ23"/>
  <c r="EE23"/>
  <c r="FF23"/>
  <c r="EL23"/>
  <c r="EO23"/>
  <c r="EU23"/>
  <c r="EC23"/>
  <c r="ET23"/>
  <c r="ES23"/>
  <c r="EI23"/>
  <c r="FB23"/>
  <c r="EM23"/>
  <c r="EP23"/>
  <c r="FA23"/>
  <c r="ES23" i="76"/>
  <c r="EU23"/>
  <c r="FF23"/>
  <c r="FB23"/>
  <c r="FI23"/>
  <c r="EI23"/>
  <c r="EL23"/>
  <c r="EE23"/>
  <c r="EY23"/>
  <c r="ED23"/>
  <c r="EG23"/>
  <c r="FE23"/>
  <c r="FA23"/>
  <c r="EZ23"/>
  <c r="EW23"/>
  <c r="EB23"/>
  <c r="FC23"/>
  <c r="FD23"/>
  <c r="EK23"/>
  <c r="EN23"/>
  <c r="EQ23"/>
  <c r="EF23"/>
  <c r="EM23"/>
  <c r="EO23"/>
  <c r="ER23"/>
  <c r="EX23"/>
  <c r="EH23"/>
  <c r="EJ23"/>
  <c r="EV23"/>
  <c r="ET23"/>
  <c r="EC23"/>
  <c r="EP23"/>
  <c r="EO23" i="81"/>
  <c r="FD23"/>
  <c r="FF23"/>
  <c r="EJ23"/>
  <c r="EI23"/>
  <c r="FE23"/>
  <c r="FB23"/>
  <c r="FI23"/>
  <c r="EN23"/>
  <c r="EW23"/>
  <c r="EX23"/>
  <c r="EC23"/>
  <c r="ER23"/>
  <c r="EL23"/>
  <c r="EK23"/>
  <c r="EE23"/>
  <c r="EZ23"/>
  <c r="EP23"/>
  <c r="EB23"/>
  <c r="FC23"/>
  <c r="EU23"/>
  <c r="EF23"/>
  <c r="EG23"/>
  <c r="ET23"/>
  <c r="ED23"/>
  <c r="EY23"/>
  <c r="EH23"/>
  <c r="EV23"/>
  <c r="ES23"/>
  <c r="EQ23"/>
  <c r="EM23"/>
  <c r="FA23"/>
  <c r="EJ23" i="74"/>
  <c r="ED23"/>
  <c r="EC23"/>
  <c r="ES23"/>
  <c r="EY23"/>
  <c r="FF23"/>
  <c r="FC23"/>
  <c r="EX23"/>
  <c r="EU23"/>
  <c r="EW23"/>
  <c r="ET23"/>
  <c r="EO23"/>
  <c r="EG23"/>
  <c r="FD23"/>
  <c r="EI23"/>
  <c r="FB23"/>
  <c r="EK23"/>
  <c r="EB23"/>
  <c r="EE23"/>
  <c r="EP23"/>
  <c r="EN23"/>
  <c r="EH23"/>
  <c r="EM23"/>
  <c r="FA23"/>
  <c r="EV23"/>
  <c r="EL23"/>
  <c r="FI23"/>
  <c r="EZ23"/>
  <c r="FE23"/>
  <c r="ER23"/>
  <c r="EF23"/>
  <c r="EQ23"/>
  <c r="FB23" i="72"/>
  <c r="EL23"/>
  <c r="FI23"/>
  <c r="EM23"/>
  <c r="FA23"/>
  <c r="ES23"/>
  <c r="FF23"/>
  <c r="FE23"/>
  <c r="ED23"/>
  <c r="EE23"/>
  <c r="EN23"/>
  <c r="EQ23"/>
  <c r="EP23"/>
  <c r="EF23"/>
  <c r="FD23"/>
  <c r="EJ23"/>
  <c r="EV23"/>
  <c r="EW23"/>
  <c r="EZ23"/>
  <c r="EK23"/>
  <c r="EB23"/>
  <c r="EO23"/>
  <c r="ET23"/>
  <c r="EG23"/>
  <c r="EH23"/>
  <c r="EY23"/>
  <c r="FC23"/>
  <c r="EC23"/>
  <c r="EI23"/>
  <c r="EU23"/>
  <c r="EX23"/>
  <c r="ER23"/>
  <c r="BK23" i="71"/>
  <c r="BK23" i="75"/>
  <c r="BK23" i="72"/>
  <c r="BK23" i="81"/>
  <c r="BK23" i="74"/>
  <c r="BK23" i="80"/>
  <c r="BK23" i="29"/>
  <c r="BK23" i="78"/>
  <c r="BK23" i="79"/>
  <c r="BK23" i="77"/>
  <c r="BK23" i="73"/>
  <c r="BK23" i="76"/>
  <c r="BQ19" i="78"/>
  <c r="BR19"/>
  <c r="BN19"/>
  <c r="K15" i="99"/>
  <c r="AM15" s="1"/>
  <c r="BO19" i="78"/>
  <c r="BP19"/>
  <c r="BZ19"/>
  <c r="CB19"/>
  <c r="BM19"/>
  <c r="BL19"/>
  <c r="FJ19"/>
  <c r="AY19" s="1"/>
  <c r="BM25" i="74"/>
  <c r="BZ25"/>
  <c r="BL25"/>
  <c r="BR25"/>
  <c r="BP25"/>
  <c r="CB25"/>
  <c r="BO25"/>
  <c r="G21" i="99"/>
  <c r="AI21" s="1"/>
  <c r="BQ25" i="74"/>
  <c r="BN25"/>
  <c r="FL25"/>
  <c r="BN28" i="77"/>
  <c r="BL28"/>
  <c r="BM28"/>
  <c r="CB28"/>
  <c r="J24" i="99"/>
  <c r="AL24" s="1"/>
  <c r="BQ28" i="77"/>
  <c r="BO28"/>
  <c r="BR28"/>
  <c r="BP28"/>
  <c r="BZ28"/>
  <c r="FL28"/>
  <c r="EO14" i="76"/>
  <c r="FA14"/>
  <c r="FE14"/>
  <c r="ET14"/>
  <c r="EZ14"/>
  <c r="EE14"/>
  <c r="FF14"/>
  <c r="FD14"/>
  <c r="EM14"/>
  <c r="FI14"/>
  <c r="FC14"/>
  <c r="FB14"/>
  <c r="EH14"/>
  <c r="EF14"/>
  <c r="EJ14"/>
  <c r="EC14"/>
  <c r="EN14"/>
  <c r="EG14"/>
  <c r="EI14"/>
  <c r="ER14"/>
  <c r="EV14"/>
  <c r="EX14"/>
  <c r="EL14"/>
  <c r="EB14"/>
  <c r="EY14"/>
  <c r="EW14"/>
  <c r="ED14"/>
  <c r="EU14"/>
  <c r="EK14"/>
  <c r="EQ14"/>
  <c r="ES14"/>
  <c r="EP14"/>
  <c r="EX14" i="73"/>
  <c r="FC14"/>
  <c r="FA14"/>
  <c r="FD14"/>
  <c r="EY14"/>
  <c r="ET14"/>
  <c r="EI14"/>
  <c r="EC14"/>
  <c r="EL14"/>
  <c r="ES14"/>
  <c r="EQ14"/>
  <c r="EV14"/>
  <c r="EW14"/>
  <c r="EE14"/>
  <c r="EH14"/>
  <c r="EN14"/>
  <c r="EO14"/>
  <c r="EB14"/>
  <c r="FG14"/>
  <c r="EZ14"/>
  <c r="EA14"/>
  <c r="EP14"/>
  <c r="ED14"/>
  <c r="EK14"/>
  <c r="EF14"/>
  <c r="EJ14"/>
  <c r="EG14"/>
  <c r="FB14"/>
  <c r="EM14"/>
  <c r="EU14"/>
  <c r="ER14"/>
  <c r="EY14" i="74"/>
  <c r="EQ14"/>
  <c r="EI14"/>
  <c r="ES14"/>
  <c r="EU14"/>
  <c r="EX14"/>
  <c r="ED14"/>
  <c r="FA14"/>
  <c r="EC14"/>
  <c r="EP14"/>
  <c r="EO14"/>
  <c r="FE14"/>
  <c r="EJ14"/>
  <c r="ET14"/>
  <c r="EF14"/>
  <c r="EW14"/>
  <c r="EM14"/>
  <c r="FF14"/>
  <c r="EN14"/>
  <c r="EK14"/>
  <c r="EH14"/>
  <c r="EL14"/>
  <c r="EZ14"/>
  <c r="EV14"/>
  <c r="EB14"/>
  <c r="FD14"/>
  <c r="ER14"/>
  <c r="FB14"/>
  <c r="EE14"/>
  <c r="FC14"/>
  <c r="EG14"/>
  <c r="FI14"/>
  <c r="BK14" i="29"/>
  <c r="BK14" i="74"/>
  <c r="BK14" i="76"/>
  <c r="BK14" i="77"/>
  <c r="BK14" i="81"/>
  <c r="BK14" i="80"/>
  <c r="BK14" i="79"/>
  <c r="BK14" i="78"/>
  <c r="BK14" i="75"/>
  <c r="BK14" i="73"/>
  <c r="BK14" i="71"/>
  <c r="BK14" i="72"/>
  <c r="FA14" i="78"/>
  <c r="EW14"/>
  <c r="FG14"/>
  <c r="EI14"/>
  <c r="EO14"/>
  <c r="FB14"/>
  <c r="FD14"/>
  <c r="EU14"/>
  <c r="EC14"/>
  <c r="FC14"/>
  <c r="ET14"/>
  <c r="EG14"/>
  <c r="EP14"/>
  <c r="EL14"/>
  <c r="ED14"/>
  <c r="EE14"/>
  <c r="EJ14"/>
  <c r="EQ14"/>
  <c r="EV14"/>
  <c r="EH14"/>
  <c r="EX14"/>
  <c r="ES14"/>
  <c r="EF14"/>
  <c r="EA14"/>
  <c r="ER14"/>
  <c r="EB14"/>
  <c r="EM14"/>
  <c r="EN14"/>
  <c r="EY14"/>
  <c r="EK14"/>
  <c r="EZ14"/>
  <c r="EJ14" i="75"/>
  <c r="EU14"/>
  <c r="FG14"/>
  <c r="EH14"/>
  <c r="EM14"/>
  <c r="FC14"/>
  <c r="FA14"/>
  <c r="EY14"/>
  <c r="EX14"/>
  <c r="ED14"/>
  <c r="EK14"/>
  <c r="EL14"/>
  <c r="ES14"/>
  <c r="EO14"/>
  <c r="EZ14"/>
  <c r="EC14"/>
  <c r="EQ14"/>
  <c r="EI14"/>
  <c r="EV14"/>
  <c r="EN14"/>
  <c r="ET14"/>
  <c r="EP14"/>
  <c r="EE14"/>
  <c r="FD14"/>
  <c r="EW14"/>
  <c r="EA14"/>
  <c r="EF14"/>
  <c r="EB14"/>
  <c r="EG14"/>
  <c r="ER14"/>
  <c r="FB14"/>
  <c r="BZ33" i="80"/>
  <c r="BQ33"/>
  <c r="BL33"/>
  <c r="M29" i="99"/>
  <c r="AO29" s="1"/>
  <c r="BN33" i="80"/>
  <c r="FJ33"/>
  <c r="AY33" s="1"/>
  <c r="BO33"/>
  <c r="CB33"/>
  <c r="BP33"/>
  <c r="BR33"/>
  <c r="BM33"/>
  <c r="BN9" i="74"/>
  <c r="BR9"/>
  <c r="BP9"/>
  <c r="CB9"/>
  <c r="BZ9"/>
  <c r="BM9"/>
  <c r="G5" i="99"/>
  <c r="AI5" s="1"/>
  <c r="FL9" i="74"/>
  <c r="BQ9"/>
  <c r="BO9"/>
  <c r="BL9"/>
  <c r="M11" i="99"/>
  <c r="AO11" s="1"/>
  <c r="BZ15" i="80"/>
  <c r="BM15"/>
  <c r="CB15"/>
  <c r="BL15"/>
  <c r="BO15"/>
  <c r="BN15"/>
  <c r="FJ15"/>
  <c r="AY15" s="1"/>
  <c r="BP15"/>
  <c r="BR15"/>
  <c r="BQ15"/>
  <c r="BO34"/>
  <c r="BN34"/>
  <c r="BL34"/>
  <c r="BP34"/>
  <c r="M30" i="99"/>
  <c r="AO30" s="1"/>
  <c r="CB34" i="80"/>
  <c r="BR34"/>
  <c r="BM34"/>
  <c r="FJ34"/>
  <c r="AY34" s="1"/>
  <c r="BQ34"/>
  <c r="BZ34"/>
  <c r="BM31"/>
  <c r="FJ31"/>
  <c r="AY31" s="1"/>
  <c r="BR31"/>
  <c r="CB31"/>
  <c r="BN31"/>
  <c r="BO31"/>
  <c r="M27" i="99"/>
  <c r="AO27" s="1"/>
  <c r="BP31" i="80"/>
  <c r="BL31"/>
  <c r="BQ31"/>
  <c r="BZ31"/>
  <c r="BR25" i="75"/>
  <c r="BQ25"/>
  <c r="H21" i="99"/>
  <c r="AJ21" s="1"/>
  <c r="BL25" i="75"/>
  <c r="FJ25"/>
  <c r="AY25" s="1"/>
  <c r="BZ25"/>
  <c r="CB25"/>
  <c r="BM25"/>
  <c r="BN25"/>
  <c r="BP25"/>
  <c r="BO25"/>
  <c r="BP14" i="78"/>
  <c r="BQ14"/>
  <c r="BO14"/>
  <c r="BN14"/>
  <c r="CB14"/>
  <c r="BZ14"/>
  <c r="FJ14"/>
  <c r="AY14" s="1"/>
  <c r="BR14"/>
  <c r="BM14"/>
  <c r="BL14"/>
  <c r="K10" i="99"/>
  <c r="AM10" s="1"/>
  <c r="BU14" i="74"/>
  <c r="BU14" i="77"/>
  <c r="BU14" i="75"/>
  <c r="BU14" i="78"/>
  <c r="BU14" i="79"/>
  <c r="BU14" i="73"/>
  <c r="BU14" i="29"/>
  <c r="BU14" i="81"/>
  <c r="BU14" i="72"/>
  <c r="BU14" i="76"/>
  <c r="BU14" i="80"/>
  <c r="BU14" i="71"/>
  <c r="F19" i="78"/>
  <c r="E19"/>
  <c r="G19"/>
  <c r="G19" i="73"/>
  <c r="E19"/>
  <c r="F19"/>
  <c r="F19" i="75"/>
  <c r="E19"/>
  <c r="G19"/>
  <c r="G19" i="76"/>
  <c r="E19"/>
  <c r="F19"/>
  <c r="E19" i="74"/>
  <c r="G19"/>
  <c r="F19"/>
  <c r="E19" i="81"/>
  <c r="G19"/>
  <c r="F19"/>
  <c r="BO9" i="77"/>
  <c r="BM9"/>
  <c r="BN9"/>
  <c r="BL9"/>
  <c r="BQ9"/>
  <c r="BR9"/>
  <c r="BP9"/>
  <c r="J5" i="99"/>
  <c r="AL5" s="1"/>
  <c r="CB9" i="77"/>
  <c r="FL9"/>
  <c r="BZ9"/>
  <c r="BM26" i="78"/>
  <c r="BN26"/>
  <c r="BQ26"/>
  <c r="BL26"/>
  <c r="FJ26"/>
  <c r="AY26" s="1"/>
  <c r="BZ26"/>
  <c r="BP26"/>
  <c r="K22" i="99"/>
  <c r="AM22" s="1"/>
  <c r="BR26" i="78"/>
  <c r="BO26"/>
  <c r="CB26"/>
  <c r="BZ14" i="80"/>
  <c r="BM14"/>
  <c r="CB14"/>
  <c r="BQ14"/>
  <c r="M10" i="99"/>
  <c r="AO10" s="1"/>
  <c r="BR14" i="80"/>
  <c r="BN14"/>
  <c r="BO14"/>
  <c r="FJ14"/>
  <c r="AY14" s="1"/>
  <c r="BL14"/>
  <c r="BP14"/>
  <c r="BL16" i="76"/>
  <c r="FL16"/>
  <c r="BQ16"/>
  <c r="BZ16"/>
  <c r="BM16"/>
  <c r="CB16"/>
  <c r="BR16"/>
  <c r="BO16"/>
  <c r="BP16"/>
  <c r="I12" i="99"/>
  <c r="AK12" s="1"/>
  <c r="BN16" i="76"/>
  <c r="BP8" i="74"/>
  <c r="BL8"/>
  <c r="BO8"/>
  <c r="BQ8"/>
  <c r="BN8"/>
  <c r="CB8"/>
  <c r="FL8"/>
  <c r="FJ8"/>
  <c r="G4" i="99"/>
  <c r="AI4" s="1"/>
  <c r="BZ8" i="74"/>
  <c r="BM8"/>
  <c r="BR8"/>
  <c r="D39"/>
  <c r="AJ8"/>
  <c r="AJ39" s="1"/>
  <c r="EU24" i="77"/>
  <c r="EP24"/>
  <c r="EI24"/>
  <c r="EX24"/>
  <c r="FF24"/>
  <c r="EM24"/>
  <c r="EY24"/>
  <c r="EK24"/>
  <c r="FI24"/>
  <c r="ES24"/>
  <c r="EV24"/>
  <c r="EN24"/>
  <c r="EO24"/>
  <c r="FA24"/>
  <c r="ED24"/>
  <c r="FB24"/>
  <c r="EQ24"/>
  <c r="EW24"/>
  <c r="EE24"/>
  <c r="EC24"/>
  <c r="EZ24"/>
  <c r="FE24"/>
  <c r="EG24"/>
  <c r="FC24"/>
  <c r="EF24"/>
  <c r="ET24"/>
  <c r="EJ24"/>
  <c r="FD24"/>
  <c r="EB24"/>
  <c r="ER24"/>
  <c r="EH24"/>
  <c r="EL24"/>
  <c r="ER24" i="80"/>
  <c r="EK24"/>
  <c r="EM24"/>
  <c r="FB24"/>
  <c r="EZ24"/>
  <c r="EY24"/>
  <c r="EB24"/>
  <c r="EJ24"/>
  <c r="FD24"/>
  <c r="EE24"/>
  <c r="ES24"/>
  <c r="EU24"/>
  <c r="EI24"/>
  <c r="EG24"/>
  <c r="EC24"/>
  <c r="EN24"/>
  <c r="FA24"/>
  <c r="FC24"/>
  <c r="EL24"/>
  <c r="EA24"/>
  <c r="EV24"/>
  <c r="EP24"/>
  <c r="EX24"/>
  <c r="EQ24"/>
  <c r="EW24"/>
  <c r="ET24"/>
  <c r="EO24"/>
  <c r="EH24"/>
  <c r="EF24"/>
  <c r="ED24"/>
  <c r="FG24"/>
  <c r="BK24" i="78"/>
  <c r="BK24" i="71"/>
  <c r="BK24" i="72"/>
  <c r="BK24" i="76"/>
  <c r="BK24" i="80"/>
  <c r="BK24" i="77"/>
  <c r="BK24" i="75"/>
  <c r="BK24" i="79"/>
  <c r="BK24" i="73"/>
  <c r="BK24" i="74"/>
  <c r="BK24" i="81"/>
  <c r="BK24" i="29"/>
  <c r="FI24" i="81"/>
  <c r="EW24"/>
  <c r="FB24"/>
  <c r="FC24"/>
  <c r="FF24"/>
  <c r="EX24"/>
  <c r="EP24"/>
  <c r="EC24"/>
  <c r="EN24"/>
  <c r="EB24"/>
  <c r="EI24"/>
  <c r="EY24"/>
  <c r="EU24"/>
  <c r="FE24"/>
  <c r="EZ24"/>
  <c r="EM24"/>
  <c r="FD24"/>
  <c r="EV24"/>
  <c r="FA24"/>
  <c r="EF24"/>
  <c r="EO24"/>
  <c r="EQ24"/>
  <c r="EH24"/>
  <c r="EJ24"/>
  <c r="ED24"/>
  <c r="EK24"/>
  <c r="EE24"/>
  <c r="ES24"/>
  <c r="EG24"/>
  <c r="EL24"/>
  <c r="ER24"/>
  <c r="ET24"/>
  <c r="EE24" i="76"/>
  <c r="EV24"/>
  <c r="ES24"/>
  <c r="FD24"/>
  <c r="ER24"/>
  <c r="EU24"/>
  <c r="EN24"/>
  <c r="FF24"/>
  <c r="ET24"/>
  <c r="FA24"/>
  <c r="EO24"/>
  <c r="EJ24"/>
  <c r="EZ24"/>
  <c r="EY24"/>
  <c r="FE24"/>
  <c r="EM24"/>
  <c r="EI24"/>
  <c r="EQ24"/>
  <c r="EL24"/>
  <c r="EX24"/>
  <c r="EW24"/>
  <c r="EK24"/>
  <c r="FB24"/>
  <c r="EB24"/>
  <c r="EH24"/>
  <c r="ED24"/>
  <c r="EG24"/>
  <c r="FC24"/>
  <c r="FI24"/>
  <c r="EP24"/>
  <c r="EC24"/>
  <c r="EF24"/>
  <c r="E8" i="77"/>
  <c r="J13" i="88"/>
  <c r="J56" s="1"/>
  <c r="F8" i="77"/>
  <c r="G8"/>
  <c r="J8" s="1"/>
  <c r="M22" i="98"/>
  <c r="H8" i="100"/>
  <c r="N8" s="1"/>
  <c r="Q14" i="90"/>
  <c r="Q14" i="84"/>
  <c r="AC8" i="100"/>
  <c r="M24" i="98"/>
  <c r="Q14" i="86"/>
  <c r="Q14" i="34"/>
  <c r="Q14" i="83"/>
  <c r="M21" i="98"/>
  <c r="Q14" i="91"/>
  <c r="Q14" i="89"/>
  <c r="Q14" i="85"/>
  <c r="Q14" i="92"/>
  <c r="Q14" i="82"/>
  <c r="Q14" i="88"/>
  <c r="Q14" i="87"/>
  <c r="X20" i="97"/>
  <c r="X61" s="1"/>
  <c r="K9"/>
  <c r="K50" s="1"/>
  <c r="Y9"/>
  <c r="Y50" s="1"/>
  <c r="W22"/>
  <c r="X19"/>
  <c r="X60" s="1"/>
  <c r="B13"/>
  <c r="X21"/>
  <c r="X62" s="1"/>
  <c r="W23"/>
  <c r="X17"/>
  <c r="I17"/>
  <c r="Y26"/>
  <c r="Y67" s="1"/>
  <c r="W26"/>
  <c r="J17"/>
  <c r="W27"/>
  <c r="W68" s="1"/>
  <c r="Y27"/>
  <c r="Y68" s="1"/>
  <c r="J13" i="86"/>
  <c r="J56" s="1"/>
  <c r="E8" i="75"/>
  <c r="F8"/>
  <c r="G8"/>
  <c r="J8" s="1"/>
  <c r="F8" i="78"/>
  <c r="J13" i="89"/>
  <c r="J56" s="1"/>
  <c r="E8" i="78"/>
  <c r="G8"/>
  <c r="J8" s="1"/>
  <c r="BU10"/>
  <c r="BU10" i="73"/>
  <c r="BU10" i="76"/>
  <c r="BU10" i="75"/>
  <c r="BU10" i="81"/>
  <c r="BU10" i="74"/>
  <c r="BU10" i="77"/>
  <c r="BU10" i="80"/>
  <c r="BU10" i="79"/>
  <c r="BU10" i="71"/>
  <c r="BU10" i="72"/>
  <c r="BU10" i="29"/>
  <c r="BR11"/>
  <c r="BQ11"/>
  <c r="BO11"/>
  <c r="BN11"/>
  <c r="BP11"/>
  <c r="BZ11"/>
  <c r="CB11"/>
  <c r="BM11"/>
  <c r="C7" i="99"/>
  <c r="BL11" i="29"/>
  <c r="FL11"/>
  <c r="BQ25" i="79"/>
  <c r="BN25"/>
  <c r="BL25"/>
  <c r="BR25"/>
  <c r="BP25"/>
  <c r="BO25"/>
  <c r="BM25"/>
  <c r="CB25"/>
  <c r="FL25"/>
  <c r="BZ25"/>
  <c r="L21" i="99"/>
  <c r="AN21" s="1"/>
  <c r="BM24" i="78"/>
  <c r="BN24"/>
  <c r="BP24"/>
  <c r="CB24"/>
  <c r="FJ24"/>
  <c r="AY24" s="1"/>
  <c r="BO24"/>
  <c r="BR24"/>
  <c r="BQ24"/>
  <c r="BL24"/>
  <c r="BZ24"/>
  <c r="K20" i="99"/>
  <c r="AM20" s="1"/>
  <c r="BQ14" i="72"/>
  <c r="E10" i="99"/>
  <c r="AG10" s="1"/>
  <c r="CB14" i="72"/>
  <c r="BN14"/>
  <c r="BP14"/>
  <c r="BZ14"/>
  <c r="BL14"/>
  <c r="BM14"/>
  <c r="FL14"/>
  <c r="BO14"/>
  <c r="BR14"/>
  <c r="BR12" i="79"/>
  <c r="BQ12"/>
  <c r="CB12"/>
  <c r="BN12"/>
  <c r="BP12"/>
  <c r="L8" i="99"/>
  <c r="AN8" s="1"/>
  <c r="FL12" i="79"/>
  <c r="BM12"/>
  <c r="BL12"/>
  <c r="BZ12"/>
  <c r="BO12"/>
  <c r="D39" i="75"/>
  <c r="BM8"/>
  <c r="BO8"/>
  <c r="BQ8"/>
  <c r="BP8"/>
  <c r="BZ8"/>
  <c r="BR8"/>
  <c r="CB8"/>
  <c r="BN8"/>
  <c r="BL8"/>
  <c r="H4" i="99"/>
  <c r="AJ4" s="1"/>
  <c r="FH8" i="75"/>
  <c r="FJ8"/>
  <c r="AJ8"/>
  <c r="AJ39" s="1"/>
  <c r="K29" i="99"/>
  <c r="AM29" s="1"/>
  <c r="BR33" i="78"/>
  <c r="CB33"/>
  <c r="BO33"/>
  <c r="BZ33"/>
  <c r="BN33"/>
  <c r="BQ33"/>
  <c r="BP33"/>
  <c r="FJ33"/>
  <c r="AY33" s="1"/>
  <c r="BM33"/>
  <c r="BL33"/>
  <c r="BN19" i="71"/>
  <c r="BZ19"/>
  <c r="BL19"/>
  <c r="BM19"/>
  <c r="BO19"/>
  <c r="BQ19"/>
  <c r="D15" i="99"/>
  <c r="BR19" i="71"/>
  <c r="CB19"/>
  <c r="FH19"/>
  <c r="BP19"/>
  <c r="CB12" i="81"/>
  <c r="BN12"/>
  <c r="BL12"/>
  <c r="FL12"/>
  <c r="BM12"/>
  <c r="BO12"/>
  <c r="BZ12"/>
  <c r="N8" i="99"/>
  <c r="AP8" s="1"/>
  <c r="BR12" i="81"/>
  <c r="BP12"/>
  <c r="BQ12"/>
  <c r="BO21" i="29"/>
  <c r="BZ21"/>
  <c r="BP21"/>
  <c r="CB21"/>
  <c r="FL21"/>
  <c r="C17" i="99"/>
  <c r="BN21" i="29"/>
  <c r="BQ21"/>
  <c r="BR21"/>
  <c r="BL21"/>
  <c r="BM21"/>
  <c r="FC11" i="79"/>
  <c r="EG11"/>
  <c r="EB11"/>
  <c r="EL11"/>
  <c r="EQ11"/>
  <c r="FA11"/>
  <c r="EC11"/>
  <c r="EI11"/>
  <c r="EK11"/>
  <c r="EP11"/>
  <c r="EN11"/>
  <c r="EE11"/>
  <c r="EX11"/>
  <c r="FI11"/>
  <c r="EM11"/>
  <c r="EV11"/>
  <c r="EZ11"/>
  <c r="ET11"/>
  <c r="FB11"/>
  <c r="FE11"/>
  <c r="EO11"/>
  <c r="EJ11"/>
  <c r="EH11"/>
  <c r="ED11"/>
  <c r="EF11"/>
  <c r="EU11"/>
  <c r="FF11"/>
  <c r="EY11"/>
  <c r="EW11"/>
  <c r="ER11"/>
  <c r="FD11"/>
  <c r="ES11"/>
  <c r="EL11" i="73"/>
  <c r="FB11"/>
  <c r="EQ11"/>
  <c r="EB11"/>
  <c r="EW11"/>
  <c r="EC11"/>
  <c r="EN11"/>
  <c r="EY11"/>
  <c r="EO11"/>
  <c r="EA11"/>
  <c r="EZ11"/>
  <c r="EG11"/>
  <c r="EP11"/>
  <c r="ES11"/>
  <c r="ET11"/>
  <c r="ED11"/>
  <c r="FC11"/>
  <c r="EF11"/>
  <c r="EJ11"/>
  <c r="EM11"/>
  <c r="FA11"/>
  <c r="EU11"/>
  <c r="EV11"/>
  <c r="EH11"/>
  <c r="EX11"/>
  <c r="EK11"/>
  <c r="FG11"/>
  <c r="ER11"/>
  <c r="EI11"/>
  <c r="FD11"/>
  <c r="EE11"/>
  <c r="EK11" i="71"/>
  <c r="EB11"/>
  <c r="EW11"/>
  <c r="EZ11"/>
  <c r="EV11"/>
  <c r="EI11"/>
  <c r="ES11"/>
  <c r="EA11"/>
  <c r="EH11"/>
  <c r="DZ11"/>
  <c r="EJ11"/>
  <c r="FA11"/>
  <c r="ET11"/>
  <c r="EL11"/>
  <c r="EC11"/>
  <c r="EE11"/>
  <c r="EP11"/>
  <c r="EX11"/>
  <c r="EU11"/>
  <c r="FE11"/>
  <c r="ED11"/>
  <c r="EN11"/>
  <c r="EM11"/>
  <c r="EG11"/>
  <c r="EO11"/>
  <c r="ER11"/>
  <c r="EY11"/>
  <c r="EF11"/>
  <c r="EQ11"/>
  <c r="FB11" i="75"/>
  <c r="EL11"/>
  <c r="EQ11"/>
  <c r="EZ11"/>
  <c r="EH11"/>
  <c r="EG11"/>
  <c r="EF11"/>
  <c r="EE11"/>
  <c r="EY11"/>
  <c r="EB11"/>
  <c r="EI11"/>
  <c r="EW11"/>
  <c r="EX11"/>
  <c r="ED11"/>
  <c r="EK11"/>
  <c r="EA11"/>
  <c r="EV11"/>
  <c r="FA11"/>
  <c r="EJ11"/>
  <c r="EU11"/>
  <c r="EO11"/>
  <c r="FG11"/>
  <c r="EN11"/>
  <c r="EP11"/>
  <c r="EM11"/>
  <c r="ES11"/>
  <c r="EC11"/>
  <c r="ET11"/>
  <c r="ER11"/>
  <c r="FD11"/>
  <c r="FC11"/>
  <c r="BU26" i="29"/>
  <c r="BU26" i="77"/>
  <c r="BU26" i="80"/>
  <c r="BU26" i="78"/>
  <c r="BU26" i="71"/>
  <c r="BU26" i="72"/>
  <c r="BU26" i="79"/>
  <c r="BU26" i="81"/>
  <c r="BU26" i="74"/>
  <c r="BU26" i="75"/>
  <c r="BU26" i="73"/>
  <c r="BU26" i="76"/>
  <c r="BZ29" i="75"/>
  <c r="FJ29"/>
  <c r="AY29" s="1"/>
  <c r="CB29"/>
  <c r="BN29"/>
  <c r="BM29"/>
  <c r="H25" i="99"/>
  <c r="AJ25" s="1"/>
  <c r="BQ29" i="75"/>
  <c r="BR29"/>
  <c r="BL29"/>
  <c r="BP29"/>
  <c r="BO29"/>
  <c r="EZ28" i="78"/>
  <c r="EG28"/>
  <c r="ET28"/>
  <c r="EI28"/>
  <c r="EO28"/>
  <c r="FG28"/>
  <c r="FC28"/>
  <c r="EU28"/>
  <c r="EH28"/>
  <c r="ES28"/>
  <c r="EM28"/>
  <c r="EW28"/>
  <c r="EC28"/>
  <c r="FA28"/>
  <c r="EY28"/>
  <c r="EV28"/>
  <c r="EF28"/>
  <c r="EK28"/>
  <c r="EP28"/>
  <c r="ED28"/>
  <c r="EB28"/>
  <c r="EX28"/>
  <c r="EA28"/>
  <c r="EN28"/>
  <c r="EQ28"/>
  <c r="FB28"/>
  <c r="EJ28"/>
  <c r="EE28"/>
  <c r="FD28"/>
  <c r="EL28"/>
  <c r="ER28"/>
  <c r="EA28" i="80"/>
  <c r="EB28"/>
  <c r="FC28"/>
  <c r="EG28"/>
  <c r="EI28"/>
  <c r="EZ28"/>
  <c r="EH28"/>
  <c r="ER28"/>
  <c r="EY28"/>
  <c r="EX28"/>
  <c r="FA28"/>
  <c r="EL28"/>
  <c r="FB28"/>
  <c r="EE28"/>
  <c r="EP28"/>
  <c r="ED28"/>
  <c r="EM28"/>
  <c r="FD28"/>
  <c r="EK28"/>
  <c r="EV28"/>
  <c r="ET28"/>
  <c r="EW28"/>
  <c r="EQ28"/>
  <c r="ES28"/>
  <c r="EC28"/>
  <c r="EN28"/>
  <c r="EO28"/>
  <c r="EJ28"/>
  <c r="EF28"/>
  <c r="EU28"/>
  <c r="FG28"/>
  <c r="ES28" i="75"/>
  <c r="ED28"/>
  <c r="FC28"/>
  <c r="EM28"/>
  <c r="EK28"/>
  <c r="EJ28"/>
  <c r="EB28"/>
  <c r="EO28"/>
  <c r="EQ28"/>
  <c r="EA28"/>
  <c r="EZ28"/>
  <c r="EP28"/>
  <c r="EV28"/>
  <c r="EF28"/>
  <c r="FA28"/>
  <c r="EC28"/>
  <c r="EW28"/>
  <c r="EU28"/>
  <c r="EE28"/>
  <c r="ER28"/>
  <c r="EY28"/>
  <c r="EH28"/>
  <c r="EI28"/>
  <c r="EG28"/>
  <c r="ET28"/>
  <c r="FD28"/>
  <c r="EL28"/>
  <c r="FB28"/>
  <c r="EN28"/>
  <c r="FG28"/>
  <c r="EX28"/>
  <c r="EC28" i="76"/>
  <c r="EH28"/>
  <c r="EO28"/>
  <c r="EG28"/>
  <c r="ER28"/>
  <c r="FI28"/>
  <c r="ES28"/>
  <c r="EI28"/>
  <c r="EM28"/>
  <c r="EQ28"/>
  <c r="FD28"/>
  <c r="EK28"/>
  <c r="FC28"/>
  <c r="EZ28"/>
  <c r="ED28"/>
  <c r="FA28"/>
  <c r="EE28"/>
  <c r="EP28"/>
  <c r="EX28"/>
  <c r="ET28"/>
  <c r="EB28"/>
  <c r="EF28"/>
  <c r="FB28"/>
  <c r="EU28"/>
  <c r="FE28"/>
  <c r="EJ28"/>
  <c r="EY28"/>
  <c r="EV28"/>
  <c r="FF28"/>
  <c r="EN28"/>
  <c r="EW28"/>
  <c r="EL28"/>
  <c r="EN28" i="29"/>
  <c r="FI28"/>
  <c r="EJ28"/>
  <c r="EH28"/>
  <c r="EU28"/>
  <c r="EF28"/>
  <c r="ER28"/>
  <c r="EL28"/>
  <c r="EI28"/>
  <c r="ET28"/>
  <c r="ED28"/>
  <c r="FC28"/>
  <c r="EV28"/>
  <c r="EB28"/>
  <c r="FA28"/>
  <c r="EC28"/>
  <c r="FE28"/>
  <c r="EK28"/>
  <c r="ES28"/>
  <c r="EP28"/>
  <c r="EO28"/>
  <c r="EM28"/>
  <c r="EE28"/>
  <c r="EQ28"/>
  <c r="EX28"/>
  <c r="FD28"/>
  <c r="EZ28"/>
  <c r="EW28"/>
  <c r="FF28"/>
  <c r="EG28"/>
  <c r="FB28"/>
  <c r="EY28"/>
  <c r="EZ28" i="74"/>
  <c r="EQ28"/>
  <c r="EV28"/>
  <c r="EJ28"/>
  <c r="FC28"/>
  <c r="EM28"/>
  <c r="ET28"/>
  <c r="EP28"/>
  <c r="EE28"/>
  <c r="EU28"/>
  <c r="EB28"/>
  <c r="FE28"/>
  <c r="FD28"/>
  <c r="EW28"/>
  <c r="FF28"/>
  <c r="EF28"/>
  <c r="FA28"/>
  <c r="ES28"/>
  <c r="EK28"/>
  <c r="EI28"/>
  <c r="EX28"/>
  <c r="EO28"/>
  <c r="EC28"/>
  <c r="EY28"/>
  <c r="EH28"/>
  <c r="EG28"/>
  <c r="ER28"/>
  <c r="EL28"/>
  <c r="FI28"/>
  <c r="ED28"/>
  <c r="FB28"/>
  <c r="EN28"/>
  <c r="EN28" i="72"/>
  <c r="ET28"/>
  <c r="EV28"/>
  <c r="EQ28"/>
  <c r="EE28"/>
  <c r="FE28"/>
  <c r="FI28"/>
  <c r="EJ28"/>
  <c r="EU28"/>
  <c r="EK28"/>
  <c r="EP28"/>
  <c r="FB28"/>
  <c r="FA28"/>
  <c r="EG28"/>
  <c r="EZ28"/>
  <c r="FC28"/>
  <c r="EI28"/>
  <c r="FD28"/>
  <c r="EY28"/>
  <c r="EB28"/>
  <c r="EO28"/>
  <c r="FF28"/>
  <c r="ED28"/>
  <c r="EC28"/>
  <c r="EL28"/>
  <c r="EW28"/>
  <c r="EH28"/>
  <c r="ER28"/>
  <c r="EX28"/>
  <c r="EM28"/>
  <c r="EF28"/>
  <c r="ES28"/>
  <c r="BR18" i="71"/>
  <c r="BM18"/>
  <c r="BO18"/>
  <c r="BZ18"/>
  <c r="BL18"/>
  <c r="FH18"/>
  <c r="CB18"/>
  <c r="BQ18"/>
  <c r="BP18"/>
  <c r="D14" i="99"/>
  <c r="BN18" i="71"/>
  <c r="BP16" i="78"/>
  <c r="FJ16"/>
  <c r="AY16" s="1"/>
  <c r="BO16"/>
  <c r="BM16"/>
  <c r="K12" i="99"/>
  <c r="AM12" s="1"/>
  <c r="BZ16" i="78"/>
  <c r="BQ16"/>
  <c r="BN16"/>
  <c r="BL16"/>
  <c r="CB16"/>
  <c r="BR16"/>
  <c r="BQ24" i="75"/>
  <c r="BL24"/>
  <c r="BN24"/>
  <c r="BZ24"/>
  <c r="BR24"/>
  <c r="BM24"/>
  <c r="FJ24"/>
  <c r="AY24" s="1"/>
  <c r="H20" i="99"/>
  <c r="AJ20" s="1"/>
  <c r="BO24" i="75"/>
  <c r="CB24"/>
  <c r="BP24"/>
  <c r="E7" i="99"/>
  <c r="AG7" s="1"/>
  <c r="BL11" i="72"/>
  <c r="BR11"/>
  <c r="BO11"/>
  <c r="BZ11"/>
  <c r="BQ11"/>
  <c r="FL11"/>
  <c r="CB11"/>
  <c r="BN11"/>
  <c r="BM11"/>
  <c r="BP11"/>
  <c r="BN8"/>
  <c r="CB8"/>
  <c r="D39"/>
  <c r="BQ8"/>
  <c r="BM8"/>
  <c r="BZ8"/>
  <c r="FJ8"/>
  <c r="FL8"/>
  <c r="E4" i="99"/>
  <c r="AG4" s="1"/>
  <c r="BP8" i="72"/>
  <c r="BL8"/>
  <c r="BO8"/>
  <c r="BR8"/>
  <c r="AJ8"/>
  <c r="AJ39" s="1"/>
  <c r="FE12" i="76"/>
  <c r="EH12"/>
  <c r="EV12"/>
  <c r="EE12"/>
  <c r="ED12"/>
  <c r="EF12"/>
  <c r="ER12"/>
  <c r="FF12"/>
  <c r="EX12"/>
  <c r="EG12"/>
  <c r="EJ12"/>
  <c r="EU12"/>
  <c r="EQ12"/>
  <c r="EZ12"/>
  <c r="EL12"/>
  <c r="FI12"/>
  <c r="FJ12" s="1"/>
  <c r="EB12"/>
  <c r="FC12"/>
  <c r="ES12"/>
  <c r="EP12"/>
  <c r="EK12"/>
  <c r="EI12"/>
  <c r="EW12"/>
  <c r="FA12"/>
  <c r="FD12"/>
  <c r="EN12"/>
  <c r="EY12"/>
  <c r="EC12"/>
  <c r="FB12"/>
  <c r="EO12"/>
  <c r="ET12"/>
  <c r="EM12"/>
  <c r="EM12" i="80"/>
  <c r="EO12"/>
  <c r="ES12"/>
  <c r="EE12"/>
  <c r="EG12"/>
  <c r="EH12"/>
  <c r="ER12"/>
  <c r="EP12"/>
  <c r="EK12"/>
  <c r="EV12"/>
  <c r="ET12"/>
  <c r="EL12"/>
  <c r="EY12"/>
  <c r="EJ12"/>
  <c r="EW12"/>
  <c r="FD12"/>
  <c r="EB12"/>
  <c r="EN12"/>
  <c r="EU12"/>
  <c r="EC12"/>
  <c r="EZ12"/>
  <c r="FG12"/>
  <c r="FC12"/>
  <c r="EF12"/>
  <c r="EA12"/>
  <c r="EQ12"/>
  <c r="EI12"/>
  <c r="EX12"/>
  <c r="FA12"/>
  <c r="ED12"/>
  <c r="FB12"/>
  <c r="EK12" i="73"/>
  <c r="FG12"/>
  <c r="EX12"/>
  <c r="EF12"/>
  <c r="EQ12"/>
  <c r="FC12"/>
  <c r="FD12"/>
  <c r="EU12"/>
  <c r="ES12"/>
  <c r="EE12"/>
  <c r="EM12"/>
  <c r="EV12"/>
  <c r="EY12"/>
  <c r="EJ12"/>
  <c r="EI12"/>
  <c r="FA12"/>
  <c r="EP12"/>
  <c r="ED12"/>
  <c r="EO12"/>
  <c r="ER12"/>
  <c r="EB12"/>
  <c r="EN12"/>
  <c r="ET12"/>
  <c r="EA12"/>
  <c r="FB12"/>
  <c r="EH12"/>
  <c r="EZ12"/>
  <c r="EL12"/>
  <c r="EC12"/>
  <c r="EW12"/>
  <c r="EG12"/>
  <c r="EE12" i="77"/>
  <c r="EP12"/>
  <c r="EJ12"/>
  <c r="EO12"/>
  <c r="EN12"/>
  <c r="EV12"/>
  <c r="ET12"/>
  <c r="EC12"/>
  <c r="EK12"/>
  <c r="EZ12"/>
  <c r="EQ12"/>
  <c r="FD12"/>
  <c r="EG12"/>
  <c r="EL12"/>
  <c r="FA12"/>
  <c r="EX12"/>
  <c r="ED12"/>
  <c r="EH12"/>
  <c r="FF12"/>
  <c r="FE12"/>
  <c r="ER12"/>
  <c r="EF12"/>
  <c r="FC12"/>
  <c r="EM12"/>
  <c r="FB12"/>
  <c r="EB12"/>
  <c r="EW12"/>
  <c r="EI12"/>
  <c r="ES12"/>
  <c r="FI12"/>
  <c r="EU12"/>
  <c r="EY12"/>
  <c r="EV12" i="71"/>
  <c r="EZ12"/>
  <c r="ER12"/>
  <c r="EI12"/>
  <c r="EP12"/>
  <c r="ES12"/>
  <c r="EM12"/>
  <c r="EA12"/>
  <c r="EH12"/>
  <c r="EO12"/>
  <c r="EL12"/>
  <c r="EF12"/>
  <c r="DZ12"/>
  <c r="EU12"/>
  <c r="EJ12"/>
  <c r="EX12"/>
  <c r="EC12"/>
  <c r="FE12"/>
  <c r="EG12"/>
  <c r="EB12"/>
  <c r="EN12"/>
  <c r="EW12"/>
  <c r="EE12"/>
  <c r="EK12"/>
  <c r="EY12"/>
  <c r="FA12"/>
  <c r="EQ12"/>
  <c r="ET12"/>
  <c r="ED12"/>
  <c r="G20" i="79"/>
  <c r="E20"/>
  <c r="F20"/>
  <c r="F20" i="71"/>
  <c r="E20"/>
  <c r="G20"/>
  <c r="F20" i="72"/>
  <c r="G20"/>
  <c r="E20"/>
  <c r="G20" i="75"/>
  <c r="F20"/>
  <c r="E20"/>
  <c r="E20" i="76"/>
  <c r="G20"/>
  <c r="F20"/>
  <c r="BN28" i="73"/>
  <c r="BP28"/>
  <c r="BL28"/>
  <c r="F24" i="99"/>
  <c r="AH24" s="1"/>
  <c r="BR28" i="73"/>
  <c r="BZ28"/>
  <c r="BM28"/>
  <c r="BO28"/>
  <c r="CB28"/>
  <c r="FJ28"/>
  <c r="AY28" s="1"/>
  <c r="BQ28"/>
  <c r="EY27" i="80"/>
  <c r="EX27"/>
  <c r="EG27"/>
  <c r="ES27"/>
  <c r="EO27"/>
  <c r="FC27"/>
  <c r="EH27"/>
  <c r="EM27"/>
  <c r="EB27"/>
  <c r="EQ27"/>
  <c r="EJ27"/>
  <c r="EV27"/>
  <c r="EN27"/>
  <c r="EE27"/>
  <c r="EZ27"/>
  <c r="EI27"/>
  <c r="EL27"/>
  <c r="EP27"/>
  <c r="ER27"/>
  <c r="FD27"/>
  <c r="EA27"/>
  <c r="EW27"/>
  <c r="EC27"/>
  <c r="ED27"/>
  <c r="FB27"/>
  <c r="EU27"/>
  <c r="EK27"/>
  <c r="ET27"/>
  <c r="EF27"/>
  <c r="FG27"/>
  <c r="FA27"/>
  <c r="ES27" i="78"/>
  <c r="EV27"/>
  <c r="EX27"/>
  <c r="EO27"/>
  <c r="FG27"/>
  <c r="EY27"/>
  <c r="EL27"/>
  <c r="EF27"/>
  <c r="EP27"/>
  <c r="ED27"/>
  <c r="EU27"/>
  <c r="EJ27"/>
  <c r="EA27"/>
  <c r="EK27"/>
  <c r="EQ27"/>
  <c r="ET27"/>
  <c r="FC27"/>
  <c r="EN27"/>
  <c r="EW27"/>
  <c r="EI27"/>
  <c r="EZ27"/>
  <c r="EM27"/>
  <c r="FB27"/>
  <c r="EE27"/>
  <c r="FD27"/>
  <c r="ER27"/>
  <c r="EB27"/>
  <c r="FA27"/>
  <c r="EH27"/>
  <c r="EC27"/>
  <c r="EG27"/>
  <c r="FI27" i="81"/>
  <c r="ES27"/>
  <c r="FA27"/>
  <c r="EU27"/>
  <c r="ER27"/>
  <c r="EY27"/>
  <c r="EC27"/>
  <c r="ED27"/>
  <c r="EF27"/>
  <c r="FF27"/>
  <c r="EB27"/>
  <c r="EX27"/>
  <c r="EK27"/>
  <c r="EV27"/>
  <c r="EP27"/>
  <c r="ET27"/>
  <c r="EE27"/>
  <c r="FD27"/>
  <c r="EO27"/>
  <c r="EH27"/>
  <c r="EZ27"/>
  <c r="FB27"/>
  <c r="EQ27"/>
  <c r="EL27"/>
  <c r="EM27"/>
  <c r="FC27"/>
  <c r="FE27"/>
  <c r="EJ27"/>
  <c r="EN27"/>
  <c r="EI27"/>
  <c r="EW27"/>
  <c r="EG27"/>
  <c r="FI27" i="72"/>
  <c r="EL27"/>
  <c r="EQ27"/>
  <c r="EP27"/>
  <c r="EO27"/>
  <c r="EC27"/>
  <c r="EM27"/>
  <c r="EB27"/>
  <c r="EH27"/>
  <c r="FB27"/>
  <c r="EW27"/>
  <c r="EV27"/>
  <c r="EF27"/>
  <c r="EY27"/>
  <c r="ES27"/>
  <c r="FE27"/>
  <c r="EE27"/>
  <c r="FC27"/>
  <c r="EU27"/>
  <c r="EN27"/>
  <c r="FA27"/>
  <c r="EK27"/>
  <c r="EI27"/>
  <c r="FF27"/>
  <c r="ED27"/>
  <c r="FD27"/>
  <c r="EZ27"/>
  <c r="ET27"/>
  <c r="ER27"/>
  <c r="EX27"/>
  <c r="EJ27"/>
  <c r="EG27"/>
  <c r="FC27" i="76"/>
  <c r="FE27"/>
  <c r="FA27"/>
  <c r="EQ27"/>
  <c r="EI27"/>
  <c r="EW27"/>
  <c r="FF27"/>
  <c r="EY27"/>
  <c r="EN27"/>
  <c r="EF27"/>
  <c r="EG27"/>
  <c r="EX27"/>
  <c r="EZ27"/>
  <c r="ET27"/>
  <c r="EB27"/>
  <c r="EL27"/>
  <c r="EU27"/>
  <c r="EO27"/>
  <c r="EM27"/>
  <c r="FD27"/>
  <c r="EP27"/>
  <c r="ES27"/>
  <c r="ER27"/>
  <c r="EV27"/>
  <c r="EE27"/>
  <c r="ED27"/>
  <c r="EC27"/>
  <c r="EH27"/>
  <c r="EK27"/>
  <c r="FI27"/>
  <c r="EJ27"/>
  <c r="FB27"/>
  <c r="EO27" i="75"/>
  <c r="EC27"/>
  <c r="ER27"/>
  <c r="EJ27"/>
  <c r="ET27"/>
  <c r="EQ27"/>
  <c r="EX27"/>
  <c r="ES27"/>
  <c r="EY27"/>
  <c r="EL27"/>
  <c r="EA27"/>
  <c r="EI27"/>
  <c r="EG27"/>
  <c r="EV27"/>
  <c r="EB27"/>
  <c r="FC27"/>
  <c r="EE27"/>
  <c r="EZ27"/>
  <c r="EP27"/>
  <c r="EN27"/>
  <c r="EW27"/>
  <c r="EK27"/>
  <c r="ED27"/>
  <c r="EM27"/>
  <c r="EU27"/>
  <c r="FG27"/>
  <c r="EF27"/>
  <c r="FA27"/>
  <c r="FB27"/>
  <c r="FD27"/>
  <c r="EH27"/>
  <c r="FI27" i="74"/>
  <c r="FD27"/>
  <c r="ES27"/>
  <c r="EZ27"/>
  <c r="FE27"/>
  <c r="EY27"/>
  <c r="EO27"/>
  <c r="ET27"/>
  <c r="EF27"/>
  <c r="EP27"/>
  <c r="EH27"/>
  <c r="EB27"/>
  <c r="EI27"/>
  <c r="EK27"/>
  <c r="FA27"/>
  <c r="EG27"/>
  <c r="FC27"/>
  <c r="EU27"/>
  <c r="EM27"/>
  <c r="EW27"/>
  <c r="EN27"/>
  <c r="EX27"/>
  <c r="FB27"/>
  <c r="EQ27"/>
  <c r="EL27"/>
  <c r="EE27"/>
  <c r="ED27"/>
  <c r="FF27"/>
  <c r="EV27"/>
  <c r="EC27"/>
  <c r="ER27"/>
  <c r="EJ27"/>
  <c r="EP27" i="71"/>
  <c r="EJ27"/>
  <c r="EG27"/>
  <c r="EM27"/>
  <c r="EY27"/>
  <c r="FA27"/>
  <c r="EL27"/>
  <c r="EH27"/>
  <c r="EZ27"/>
  <c r="EX27"/>
  <c r="DZ27"/>
  <c r="ED27"/>
  <c r="EQ27"/>
  <c r="EU27"/>
  <c r="FE27"/>
  <c r="EF27"/>
  <c r="EA27"/>
  <c r="EB27"/>
  <c r="EO27"/>
  <c r="ER27"/>
  <c r="EE27"/>
  <c r="EW27"/>
  <c r="EC27"/>
  <c r="EI27"/>
  <c r="EV27"/>
  <c r="ES27"/>
  <c r="EN27"/>
  <c r="EK27"/>
  <c r="ET27"/>
  <c r="FC27" i="73"/>
  <c r="EF27"/>
  <c r="ED27"/>
  <c r="EA27"/>
  <c r="FA27"/>
  <c r="EB27"/>
  <c r="EY27"/>
  <c r="FD27"/>
  <c r="EQ27"/>
  <c r="EO27"/>
  <c r="EX27"/>
  <c r="EL27"/>
  <c r="EI27"/>
  <c r="EM27"/>
  <c r="EJ27"/>
  <c r="EH27"/>
  <c r="EV27"/>
  <c r="EE27"/>
  <c r="FG27"/>
  <c r="EN27"/>
  <c r="EG27"/>
  <c r="EP27"/>
  <c r="ES27"/>
  <c r="EC27"/>
  <c r="FB27"/>
  <c r="EU27"/>
  <c r="EW27"/>
  <c r="EZ27"/>
  <c r="ER27"/>
  <c r="ET27"/>
  <c r="EK27"/>
  <c r="BM17" i="29"/>
  <c r="BN17"/>
  <c r="BR17"/>
  <c r="FL17"/>
  <c r="CB17"/>
  <c r="BO17"/>
  <c r="BQ17"/>
  <c r="BP17"/>
  <c r="BZ17"/>
  <c r="BL17"/>
  <c r="C13" i="99"/>
  <c r="G37" i="77"/>
  <c r="E37"/>
  <c r="F37"/>
  <c r="G37" i="76"/>
  <c r="F37"/>
  <c r="E37"/>
  <c r="E37" i="75"/>
  <c r="F37"/>
  <c r="G37"/>
  <c r="F37" i="29"/>
  <c r="FM37" s="1"/>
  <c r="AD33" i="99"/>
  <c r="AR33" s="1"/>
  <c r="G37" i="29"/>
  <c r="B33" i="99"/>
  <c r="P33"/>
  <c r="E37" i="29"/>
  <c r="G37" i="81"/>
  <c r="E37"/>
  <c r="F37"/>
  <c r="AC37" i="100"/>
  <c r="H37"/>
  <c r="N37" s="1"/>
  <c r="E37" i="74"/>
  <c r="F37"/>
  <c r="G37"/>
  <c r="F23" i="71"/>
  <c r="G23"/>
  <c r="E23"/>
  <c r="B19" i="99"/>
  <c r="F23" i="29"/>
  <c r="FM23" s="1"/>
  <c r="G23"/>
  <c r="E23"/>
  <c r="P19" i="99"/>
  <c r="AD19"/>
  <c r="AR19" s="1"/>
  <c r="F23" i="72"/>
  <c r="E23"/>
  <c r="G23"/>
  <c r="F23" i="76"/>
  <c r="E23"/>
  <c r="G23"/>
  <c r="E23" i="78"/>
  <c r="F23"/>
  <c r="G23"/>
  <c r="G23" i="79"/>
  <c r="E23"/>
  <c r="F23"/>
  <c r="E23" i="80"/>
  <c r="F23"/>
  <c r="G23"/>
  <c r="E23" i="73"/>
  <c r="G23"/>
  <c r="F23"/>
  <c r="BZ31" i="79"/>
  <c r="BR31"/>
  <c r="BN31"/>
  <c r="CB31"/>
  <c r="FL31"/>
  <c r="L27" i="99"/>
  <c r="AN27" s="1"/>
  <c r="BQ31" i="79"/>
  <c r="BL31"/>
  <c r="BO31"/>
  <c r="BM31"/>
  <c r="BP31"/>
  <c r="FL13" i="72"/>
  <c r="CB13"/>
  <c r="BR13"/>
  <c r="BL13"/>
  <c r="E9" i="99"/>
  <c r="AG9" s="1"/>
  <c r="BO13" i="72"/>
  <c r="BQ13"/>
  <c r="BM13"/>
  <c r="BP13"/>
  <c r="BN13"/>
  <c r="BZ13"/>
  <c r="EI35"/>
  <c r="EL35"/>
  <c r="EW35"/>
  <c r="ER35"/>
  <c r="FF35"/>
  <c r="EX35"/>
  <c r="FA35"/>
  <c r="FC35"/>
  <c r="EZ35"/>
  <c r="ES35"/>
  <c r="EH35"/>
  <c r="EN35"/>
  <c r="ET35"/>
  <c r="EE35"/>
  <c r="EJ35"/>
  <c r="EF35"/>
  <c r="ED35"/>
  <c r="EG35"/>
  <c r="EU35"/>
  <c r="EB35"/>
  <c r="EY35"/>
  <c r="FD35"/>
  <c r="EV35"/>
  <c r="EM35"/>
  <c r="EP35"/>
  <c r="EQ35"/>
  <c r="EO35"/>
  <c r="FB35"/>
  <c r="FI35"/>
  <c r="EK35"/>
  <c r="FE35"/>
  <c r="EC35"/>
  <c r="FB35" i="77"/>
  <c r="FI35"/>
  <c r="EN35"/>
  <c r="EB35"/>
  <c r="EW35"/>
  <c r="EL35"/>
  <c r="ET35"/>
  <c r="EK35"/>
  <c r="EC35"/>
  <c r="FC35"/>
  <c r="EE35"/>
  <c r="EJ35"/>
  <c r="EZ35"/>
  <c r="EG35"/>
  <c r="ED35"/>
  <c r="EY35"/>
  <c r="EV35"/>
  <c r="EQ35"/>
  <c r="EO35"/>
  <c r="EM35"/>
  <c r="EF35"/>
  <c r="FD35"/>
  <c r="EP35"/>
  <c r="FA35"/>
  <c r="ER35"/>
  <c r="EU35"/>
  <c r="ES35"/>
  <c r="EX35"/>
  <c r="FF35"/>
  <c r="EI35"/>
  <c r="EH35"/>
  <c r="FE35"/>
  <c r="EF35" i="76"/>
  <c r="EW35"/>
  <c r="ET35"/>
  <c r="FB35"/>
  <c r="EQ35"/>
  <c r="EO35"/>
  <c r="FC35"/>
  <c r="ES35"/>
  <c r="EV35"/>
  <c r="FI35"/>
  <c r="EU35"/>
  <c r="FF35"/>
  <c r="EC35"/>
  <c r="EM35"/>
  <c r="EG35"/>
  <c r="EB35"/>
  <c r="ED35"/>
  <c r="EY35"/>
  <c r="EK35"/>
  <c r="FA35"/>
  <c r="FE35"/>
  <c r="ER35"/>
  <c r="EE35"/>
  <c r="EL35"/>
  <c r="EP35"/>
  <c r="EZ35"/>
  <c r="EN35"/>
  <c r="EX35"/>
  <c r="EJ35"/>
  <c r="EH35"/>
  <c r="FD35"/>
  <c r="EI35"/>
  <c r="EQ35" i="75"/>
  <c r="EW35"/>
  <c r="FG35"/>
  <c r="EV35"/>
  <c r="EU35"/>
  <c r="EG35"/>
  <c r="EL35"/>
  <c r="EF35"/>
  <c r="EJ35"/>
  <c r="EE35"/>
  <c r="EM35"/>
  <c r="EB35"/>
  <c r="FB35"/>
  <c r="ER35"/>
  <c r="EA35"/>
  <c r="ED35"/>
  <c r="ET35"/>
  <c r="FD35"/>
  <c r="ES35"/>
  <c r="EI35"/>
  <c r="EK35"/>
  <c r="FC35"/>
  <c r="FA35"/>
  <c r="EH35"/>
  <c r="EX35"/>
  <c r="EN35"/>
  <c r="EO35"/>
  <c r="EY35"/>
  <c r="EZ35"/>
  <c r="EC35"/>
  <c r="EP35"/>
  <c r="EK35" i="74"/>
  <c r="FD35"/>
  <c r="EC35"/>
  <c r="EQ35"/>
  <c r="ER35"/>
  <c r="EG35"/>
  <c r="EY35"/>
  <c r="EX35"/>
  <c r="FI35"/>
  <c r="FF35"/>
  <c r="EL35"/>
  <c r="EM35"/>
  <c r="EO35"/>
  <c r="FA35"/>
  <c r="EF35"/>
  <c r="FE35"/>
  <c r="EI35"/>
  <c r="EP35"/>
  <c r="EJ35"/>
  <c r="EZ35"/>
  <c r="EE35"/>
  <c r="EH35"/>
  <c r="EB35"/>
  <c r="EU35"/>
  <c r="EV35"/>
  <c r="ES35"/>
  <c r="FB35"/>
  <c r="EN35"/>
  <c r="EW35"/>
  <c r="ET35"/>
  <c r="ED35"/>
  <c r="FC35"/>
  <c r="ES35" i="71"/>
  <c r="EF35"/>
  <c r="EC35"/>
  <c r="EL35"/>
  <c r="EG35"/>
  <c r="EJ35"/>
  <c r="EU35"/>
  <c r="ED35"/>
  <c r="EB35"/>
  <c r="EE35"/>
  <c r="FE35"/>
  <c r="DZ35"/>
  <c r="FA35"/>
  <c r="EH35"/>
  <c r="EP35"/>
  <c r="EX35"/>
  <c r="EN35"/>
  <c r="EY35"/>
  <c r="EV35"/>
  <c r="ER35"/>
  <c r="EZ35"/>
  <c r="EI35"/>
  <c r="EK35"/>
  <c r="EW35"/>
  <c r="EA35"/>
  <c r="EM35"/>
  <c r="EQ35"/>
  <c r="ET35"/>
  <c r="EO35"/>
  <c r="FD35" i="29"/>
  <c r="EJ35"/>
  <c r="ED35"/>
  <c r="EK35"/>
  <c r="EI35"/>
  <c r="EO35"/>
  <c r="EP35"/>
  <c r="ES35"/>
  <c r="FC35"/>
  <c r="EH35"/>
  <c r="EQ35"/>
  <c r="EC35"/>
  <c r="EU35"/>
  <c r="ET35"/>
  <c r="FF35"/>
  <c r="EZ35"/>
  <c r="EY35"/>
  <c r="FE35"/>
  <c r="EG35"/>
  <c r="FI35"/>
  <c r="EL35"/>
  <c r="FB35"/>
  <c r="EV35"/>
  <c r="FA35"/>
  <c r="ER35"/>
  <c r="EM35"/>
  <c r="EB35"/>
  <c r="EX35"/>
  <c r="EN35"/>
  <c r="EW35"/>
  <c r="EF35"/>
  <c r="EE35"/>
  <c r="CB20" i="75"/>
  <c r="BQ20"/>
  <c r="BP20"/>
  <c r="BR20"/>
  <c r="BM20"/>
  <c r="H16" i="99"/>
  <c r="AJ16" s="1"/>
  <c r="BO20" i="75"/>
  <c r="FJ20"/>
  <c r="AY20" s="1"/>
  <c r="BZ20"/>
  <c r="BN20"/>
  <c r="BL20"/>
  <c r="P10" i="99"/>
  <c r="G14" i="29"/>
  <c r="F14"/>
  <c r="FM14" s="1"/>
  <c r="B10" i="99"/>
  <c r="AD10"/>
  <c r="AR10" s="1"/>
  <c r="E14" i="29"/>
  <c r="F14" i="80"/>
  <c r="E14"/>
  <c r="G14"/>
  <c r="F14" i="75"/>
  <c r="G14"/>
  <c r="E14"/>
  <c r="G14" i="76"/>
  <c r="F14"/>
  <c r="E14"/>
  <c r="G14" i="78"/>
  <c r="F14"/>
  <c r="E14"/>
  <c r="F14" i="74"/>
  <c r="G14"/>
  <c r="E14"/>
  <c r="E14" i="71"/>
  <c r="G14"/>
  <c r="F14"/>
  <c r="BO10" i="73"/>
  <c r="BQ10"/>
  <c r="BN10"/>
  <c r="BM10"/>
  <c r="F6" i="99"/>
  <c r="AH6" s="1"/>
  <c r="BR10" i="73"/>
  <c r="BZ10"/>
  <c r="BL10"/>
  <c r="CB10"/>
  <c r="FJ10"/>
  <c r="AY10" s="1"/>
  <c r="BP10"/>
  <c r="BN20" i="72"/>
  <c r="E16" i="99"/>
  <c r="AG16" s="1"/>
  <c r="BM20" i="72"/>
  <c r="BL20"/>
  <c r="BO20"/>
  <c r="BR20"/>
  <c r="CB20"/>
  <c r="BP20"/>
  <c r="BZ20"/>
  <c r="FL20"/>
  <c r="BQ20"/>
  <c r="E12" i="80"/>
  <c r="G12"/>
  <c r="F12"/>
  <c r="G12" i="77"/>
  <c r="E12"/>
  <c r="F12"/>
  <c r="G12" i="75"/>
  <c r="E12"/>
  <c r="F12"/>
  <c r="F12" i="29"/>
  <c r="FM12" s="1"/>
  <c r="E12"/>
  <c r="AD8" i="99"/>
  <c r="AR8" s="1"/>
  <c r="P8"/>
  <c r="B8"/>
  <c r="G12" i="29"/>
  <c r="F12" i="71"/>
  <c r="G12"/>
  <c r="E12"/>
  <c r="E12" i="74"/>
  <c r="G12"/>
  <c r="F12"/>
  <c r="FH13" i="71"/>
  <c r="BP13"/>
  <c r="BO13"/>
  <c r="BN13"/>
  <c r="BQ13"/>
  <c r="BM13"/>
  <c r="D9" i="99"/>
  <c r="BR13" i="71"/>
  <c r="CB13"/>
  <c r="BL13"/>
  <c r="BZ13"/>
  <c r="BZ11" i="79"/>
  <c r="BM11"/>
  <c r="CB11"/>
  <c r="BO11"/>
  <c r="BR11"/>
  <c r="BP11"/>
  <c r="BN11"/>
  <c r="BQ11"/>
  <c r="BL11"/>
  <c r="L7" i="99"/>
  <c r="AN7" s="1"/>
  <c r="FL11" i="79"/>
  <c r="BO17" i="73"/>
  <c r="CB17"/>
  <c r="BQ17"/>
  <c r="BM17"/>
  <c r="F13" i="99"/>
  <c r="AH13" s="1"/>
  <c r="BR17" i="73"/>
  <c r="BN17"/>
  <c r="FJ17"/>
  <c r="AY17" s="1"/>
  <c r="BZ17"/>
  <c r="BP17"/>
  <c r="BL17"/>
  <c r="J23" i="99"/>
  <c r="AL23" s="1"/>
  <c r="CB27" i="77"/>
  <c r="BL27"/>
  <c r="BP27"/>
  <c r="BQ27"/>
  <c r="BO27"/>
  <c r="BN27"/>
  <c r="BR27"/>
  <c r="FL27"/>
  <c r="BZ27"/>
  <c r="BM27"/>
  <c r="BU34" i="71"/>
  <c r="BU34" i="72"/>
  <c r="BU34" i="73"/>
  <c r="BU34" i="81"/>
  <c r="BU34" i="78"/>
  <c r="BU34" i="29"/>
  <c r="BU34" i="80"/>
  <c r="BU34" i="75"/>
  <c r="BU34" i="76"/>
  <c r="BU34" i="74"/>
  <c r="BU34" i="79"/>
  <c r="BU34" i="77"/>
  <c r="FL29" i="79"/>
  <c r="BZ29"/>
  <c r="BL29"/>
  <c r="BN29"/>
  <c r="BM29"/>
  <c r="L25" i="99"/>
  <c r="AN25" s="1"/>
  <c r="BO29" i="79"/>
  <c r="BR29"/>
  <c r="CB29"/>
  <c r="BP29"/>
  <c r="BQ29"/>
  <c r="BR12" i="73"/>
  <c r="CB12"/>
  <c r="BN12"/>
  <c r="FJ12"/>
  <c r="AY12" s="1"/>
  <c r="BM12"/>
  <c r="BQ12"/>
  <c r="BL12"/>
  <c r="BZ12"/>
  <c r="BO12"/>
  <c r="F8" i="99"/>
  <c r="AH8" s="1"/>
  <c r="BP12" i="73"/>
  <c r="BL14" i="75"/>
  <c r="BP14"/>
  <c r="BZ14"/>
  <c r="H10" i="99"/>
  <c r="AJ10" s="1"/>
  <c r="BN14" i="75"/>
  <c r="BQ14"/>
  <c r="BR14"/>
  <c r="BO14"/>
  <c r="BM14"/>
  <c r="CB14"/>
  <c r="FJ14"/>
  <c r="AY14" s="1"/>
  <c r="BL24" i="71"/>
  <c r="FH24"/>
  <c r="BO24"/>
  <c r="D20" i="99"/>
  <c r="BP24" i="71"/>
  <c r="BN24"/>
  <c r="CB24"/>
  <c r="BM24"/>
  <c r="BQ24"/>
  <c r="BR24"/>
  <c r="BZ24"/>
  <c r="G27" i="78"/>
  <c r="E27"/>
  <c r="F27"/>
  <c r="G27" i="76"/>
  <c r="E27"/>
  <c r="F27"/>
  <c r="F27" i="80"/>
  <c r="E27"/>
  <c r="G27"/>
  <c r="E27" i="81"/>
  <c r="G27"/>
  <c r="F27"/>
  <c r="G27" i="79"/>
  <c r="E27"/>
  <c r="F27"/>
  <c r="E27" i="71"/>
  <c r="F27"/>
  <c r="G27"/>
  <c r="F27" i="74"/>
  <c r="G27"/>
  <c r="E27"/>
  <c r="BU12" i="80"/>
  <c r="BU12" i="72"/>
  <c r="BU12" i="79"/>
  <c r="BU12" i="73"/>
  <c r="BU12" i="76"/>
  <c r="BU12" i="75"/>
  <c r="BU12" i="77"/>
  <c r="BU12" i="74"/>
  <c r="BU12" i="71"/>
  <c r="BU12" i="78"/>
  <c r="BU12" i="29"/>
  <c r="BU12" i="81"/>
  <c r="K8" i="99"/>
  <c r="AM8" s="1"/>
  <c r="FJ12" i="78"/>
  <c r="AY12" s="1"/>
  <c r="BN12"/>
  <c r="CB12"/>
  <c r="BP12"/>
  <c r="BO12"/>
  <c r="BR12"/>
  <c r="BZ12"/>
  <c r="BQ12"/>
  <c r="BL12"/>
  <c r="BM12"/>
  <c r="BZ23" i="75"/>
  <c r="BL23"/>
  <c r="BR23"/>
  <c r="BM23"/>
  <c r="BN23"/>
  <c r="BO23"/>
  <c r="BQ23"/>
  <c r="BP23"/>
  <c r="FJ23"/>
  <c r="AY23" s="1"/>
  <c r="CB23"/>
  <c r="H19" i="99"/>
  <c r="AJ19" s="1"/>
  <c r="EZ18" i="71"/>
  <c r="EN18"/>
  <c r="EA18"/>
  <c r="DZ18"/>
  <c r="EW18"/>
  <c r="EU18"/>
  <c r="EQ18"/>
  <c r="EX18"/>
  <c r="ED18"/>
  <c r="EG18"/>
  <c r="EM18"/>
  <c r="EV18"/>
  <c r="EK18"/>
  <c r="EY18"/>
  <c r="EO18"/>
  <c r="ES18"/>
  <c r="EF18"/>
  <c r="EJ18"/>
  <c r="EI18"/>
  <c r="EL18"/>
  <c r="EP18"/>
  <c r="EH18"/>
  <c r="EB18"/>
  <c r="ER18"/>
  <c r="ET18"/>
  <c r="EE18"/>
  <c r="FE18"/>
  <c r="EC18"/>
  <c r="FA18"/>
  <c r="ES18" i="77"/>
  <c r="FF18"/>
  <c r="EH18"/>
  <c r="ET18"/>
  <c r="EU18"/>
  <c r="EX18"/>
  <c r="EM18"/>
  <c r="FC18"/>
  <c r="EY18"/>
  <c r="FE18"/>
  <c r="EE18"/>
  <c r="EW18"/>
  <c r="EZ18"/>
  <c r="EL18"/>
  <c r="EF18"/>
  <c r="EN18"/>
  <c r="ED18"/>
  <c r="FA18"/>
  <c r="EP18"/>
  <c r="FI18"/>
  <c r="EI18"/>
  <c r="ER18"/>
  <c r="EO18"/>
  <c r="FB18"/>
  <c r="EJ18"/>
  <c r="EG18"/>
  <c r="EC18"/>
  <c r="FD18"/>
  <c r="EQ18"/>
  <c r="EK18"/>
  <c r="EB18"/>
  <c r="EV18"/>
  <c r="FI18" i="74"/>
  <c r="FF18"/>
  <c r="FC18"/>
  <c r="EM18"/>
  <c r="EB18"/>
  <c r="ED18"/>
  <c r="EN18"/>
  <c r="EC18"/>
  <c r="ER18"/>
  <c r="EK18"/>
  <c r="EW18"/>
  <c r="FA18"/>
  <c r="FE18"/>
  <c r="EQ18"/>
  <c r="EF18"/>
  <c r="EI18"/>
  <c r="ES18"/>
  <c r="EZ18"/>
  <c r="EL18"/>
  <c r="ET18"/>
  <c r="EP18"/>
  <c r="EX18"/>
  <c r="EY18"/>
  <c r="FB18"/>
  <c r="FD18"/>
  <c r="EH18"/>
  <c r="EG18"/>
  <c r="EO18"/>
  <c r="EJ18"/>
  <c r="EV18"/>
  <c r="EE18"/>
  <c r="EU18"/>
  <c r="F13" i="75"/>
  <c r="E13"/>
  <c r="G13"/>
  <c r="F13" i="76"/>
  <c r="E13"/>
  <c r="G13"/>
  <c r="F13" i="72"/>
  <c r="E13"/>
  <c r="G13"/>
  <c r="F13" i="80"/>
  <c r="E13"/>
  <c r="G13"/>
  <c r="F13" i="74"/>
  <c r="E13"/>
  <c r="G13"/>
  <c r="FL30" i="77"/>
  <c r="BR30"/>
  <c r="BN30"/>
  <c r="BO30"/>
  <c r="BL30"/>
  <c r="J26" i="99"/>
  <c r="AL26" s="1"/>
  <c r="BZ30" i="77"/>
  <c r="BQ30"/>
  <c r="BP30"/>
  <c r="BM30"/>
  <c r="CB30"/>
  <c r="FL25" i="72"/>
  <c r="BZ25"/>
  <c r="BL25"/>
  <c r="E21" i="99"/>
  <c r="AG21" s="1"/>
  <c r="BR25" i="72"/>
  <c r="BM25"/>
  <c r="BQ25"/>
  <c r="CB25"/>
  <c r="BO25"/>
  <c r="BN25"/>
  <c r="BP25"/>
  <c r="BN35" i="77"/>
  <c r="BR35"/>
  <c r="BZ35"/>
  <c r="BL35"/>
  <c r="FL35"/>
  <c r="BQ35"/>
  <c r="BO35"/>
  <c r="BP35"/>
  <c r="CB35"/>
  <c r="BM35"/>
  <c r="J31" i="99"/>
  <c r="AL31" s="1"/>
  <c r="BL29" i="81"/>
  <c r="FL29"/>
  <c r="BZ29"/>
  <c r="BO29"/>
  <c r="BP29"/>
  <c r="BR29"/>
  <c r="BQ29"/>
  <c r="BM29"/>
  <c r="N25" i="99"/>
  <c r="AP25" s="1"/>
  <c r="CB29" i="81"/>
  <c r="BN29"/>
  <c r="BN18" i="74"/>
  <c r="BM18"/>
  <c r="G14" i="99"/>
  <c r="AI14" s="1"/>
  <c r="FL18" i="74"/>
  <c r="BO18"/>
  <c r="BL18"/>
  <c r="BP18"/>
  <c r="BZ18"/>
  <c r="BR18"/>
  <c r="BQ18"/>
  <c r="CB18"/>
  <c r="BN22" i="73"/>
  <c r="BR22"/>
  <c r="BQ22"/>
  <c r="FJ22"/>
  <c r="AY22" s="1"/>
  <c r="BL22"/>
  <c r="BO22"/>
  <c r="CB22"/>
  <c r="BM22"/>
  <c r="BZ22"/>
  <c r="BP22"/>
  <c r="F18" i="99"/>
  <c r="AH18" s="1"/>
  <c r="BO30" i="80"/>
  <c r="BM30"/>
  <c r="BL30"/>
  <c r="FJ30"/>
  <c r="AY30" s="1"/>
  <c r="BR30"/>
  <c r="CB30"/>
  <c r="BP30"/>
  <c r="BQ30"/>
  <c r="M26" i="99"/>
  <c r="AO26" s="1"/>
  <c r="BZ30" i="80"/>
  <c r="BN30"/>
  <c r="C11" i="99"/>
  <c r="BR15" i="29"/>
  <c r="BZ15"/>
  <c r="BL15"/>
  <c r="BP15"/>
  <c r="CB15"/>
  <c r="BN15"/>
  <c r="BQ15"/>
  <c r="FL15"/>
  <c r="BO15"/>
  <c r="BM15"/>
  <c r="BT38" i="75"/>
  <c r="BT39"/>
  <c r="BT38" i="72"/>
  <c r="BT39"/>
  <c r="BT38" i="77"/>
  <c r="BT39"/>
  <c r="BT38" i="73"/>
  <c r="BT39"/>
  <c r="BT38" i="74"/>
  <c r="BT39"/>
  <c r="BR14" i="79"/>
  <c r="BQ14"/>
  <c r="BP14"/>
  <c r="BM14"/>
  <c r="FL14"/>
  <c r="BO14"/>
  <c r="BN14"/>
  <c r="BL14"/>
  <c r="L10" i="99"/>
  <c r="AN10" s="1"/>
  <c r="BZ14" i="79"/>
  <c r="CB14"/>
  <c r="BZ29" i="76"/>
  <c r="FL29"/>
  <c r="BO29"/>
  <c r="BL29"/>
  <c r="CB29"/>
  <c r="BN29"/>
  <c r="BQ29"/>
  <c r="I25" i="99"/>
  <c r="AK25" s="1"/>
  <c r="BR29" i="76"/>
  <c r="BP29"/>
  <c r="BM29"/>
  <c r="F34" i="29"/>
  <c r="FM34" s="1"/>
  <c r="B30" i="99"/>
  <c r="P30"/>
  <c r="E34" i="29"/>
  <c r="G34"/>
  <c r="AD30" i="99"/>
  <c r="AR30" s="1"/>
  <c r="F34" i="75"/>
  <c r="G34"/>
  <c r="E34"/>
  <c r="AC34" i="100"/>
  <c r="H34"/>
  <c r="N34" s="1"/>
  <c r="F34" i="73"/>
  <c r="E34"/>
  <c r="G34"/>
  <c r="G34" i="71"/>
  <c r="F34"/>
  <c r="E34"/>
  <c r="F34" i="79"/>
  <c r="E34"/>
  <c r="G34"/>
  <c r="F34" i="76"/>
  <c r="E34"/>
  <c r="G34"/>
  <c r="G34" i="81"/>
  <c r="E34"/>
  <c r="F34"/>
  <c r="EA21" i="78"/>
  <c r="EC21"/>
  <c r="ED21"/>
  <c r="FD21"/>
  <c r="EN21"/>
  <c r="FB21"/>
  <c r="EB21"/>
  <c r="EQ21"/>
  <c r="ER21"/>
  <c r="EF21"/>
  <c r="EZ21"/>
  <c r="EP21"/>
  <c r="FA21"/>
  <c r="EI21"/>
  <c r="FG21"/>
  <c r="EU21"/>
  <c r="EM21"/>
  <c r="EW21"/>
  <c r="EH21"/>
  <c r="EG21"/>
  <c r="EX21"/>
  <c r="EE21"/>
  <c r="ES21"/>
  <c r="FC21"/>
  <c r="EY21"/>
  <c r="EJ21"/>
  <c r="EL21"/>
  <c r="EK21"/>
  <c r="ET21"/>
  <c r="EV21"/>
  <c r="EO21"/>
  <c r="EB21" i="76"/>
  <c r="EM21"/>
  <c r="EL21"/>
  <c r="EH21"/>
  <c r="EQ21"/>
  <c r="ES21"/>
  <c r="FF21"/>
  <c r="EY21"/>
  <c r="FE21"/>
  <c r="EP21"/>
  <c r="EK21"/>
  <c r="EI21"/>
  <c r="EZ21"/>
  <c r="FC21"/>
  <c r="ED21"/>
  <c r="FD21"/>
  <c r="EN21"/>
  <c r="EO21"/>
  <c r="FI21"/>
  <c r="EX21"/>
  <c r="EJ21"/>
  <c r="EE21"/>
  <c r="EV21"/>
  <c r="EU21"/>
  <c r="ET21"/>
  <c r="FB21"/>
  <c r="FA21"/>
  <c r="EF21"/>
  <c r="EC21"/>
  <c r="EG21"/>
  <c r="EW21"/>
  <c r="ER21"/>
  <c r="FC21" i="73"/>
  <c r="EM21"/>
  <c r="EI21"/>
  <c r="EK21"/>
  <c r="ET21"/>
  <c r="EC21"/>
  <c r="FD21"/>
  <c r="EV21"/>
  <c r="EJ21"/>
  <c r="FB21"/>
  <c r="EP21"/>
  <c r="ED21"/>
  <c r="EL21"/>
  <c r="FG21"/>
  <c r="EU21"/>
  <c r="EG21"/>
  <c r="EA21"/>
  <c r="EF21"/>
  <c r="EQ21"/>
  <c r="EE21"/>
  <c r="EB21"/>
  <c r="EN21"/>
  <c r="EO21"/>
  <c r="EW21"/>
  <c r="EY21"/>
  <c r="ER21"/>
  <c r="FA21"/>
  <c r="EX21"/>
  <c r="EZ21"/>
  <c r="EH21"/>
  <c r="ES21"/>
  <c r="EF21" i="74"/>
  <c r="FI21"/>
  <c r="EQ21"/>
  <c r="EH21"/>
  <c r="EV21"/>
  <c r="EK21"/>
  <c r="ES21"/>
  <c r="ET21"/>
  <c r="FB21"/>
  <c r="EU21"/>
  <c r="ER21"/>
  <c r="FA21"/>
  <c r="EE21"/>
  <c r="EB21"/>
  <c r="EC21"/>
  <c r="FF21"/>
  <c r="FD21"/>
  <c r="EO21"/>
  <c r="EX21"/>
  <c r="EW21"/>
  <c r="FC21"/>
  <c r="EP21"/>
  <c r="ED21"/>
  <c r="EJ21"/>
  <c r="EY21"/>
  <c r="EL21"/>
  <c r="EN21"/>
  <c r="EM21"/>
  <c r="EZ21"/>
  <c r="EG21"/>
  <c r="FE21"/>
  <c r="EI21"/>
  <c r="EP21" i="80"/>
  <c r="EC21"/>
  <c r="FA21"/>
  <c r="EV21"/>
  <c r="EW21"/>
  <c r="EY21"/>
  <c r="EN21"/>
  <c r="EU21"/>
  <c r="FG21"/>
  <c r="EL21"/>
  <c r="EA21"/>
  <c r="FC21"/>
  <c r="EF21"/>
  <c r="EG21"/>
  <c r="EI21"/>
  <c r="EX21"/>
  <c r="ER21"/>
  <c r="FD21"/>
  <c r="EK21"/>
  <c r="EB21"/>
  <c r="ED21"/>
  <c r="EO21"/>
  <c r="ET21"/>
  <c r="EJ21"/>
  <c r="EZ21"/>
  <c r="EH21"/>
  <c r="EE21"/>
  <c r="FB21"/>
  <c r="ES21"/>
  <c r="EQ21"/>
  <c r="EM21"/>
  <c r="BP29" i="74"/>
  <c r="BN29"/>
  <c r="BL29"/>
  <c r="BQ29"/>
  <c r="BZ29"/>
  <c r="BR29"/>
  <c r="FL29"/>
  <c r="BO29"/>
  <c r="BM29"/>
  <c r="G25" i="99"/>
  <c r="AI25" s="1"/>
  <c r="CB29" i="74"/>
  <c r="BQ16" i="79"/>
  <c r="BL16"/>
  <c r="FL16"/>
  <c r="BM16"/>
  <c r="L12" i="99"/>
  <c r="AN12" s="1"/>
  <c r="BZ16" i="79"/>
  <c r="BR16"/>
  <c r="BP16"/>
  <c r="CB16"/>
  <c r="BN16"/>
  <c r="BO16"/>
  <c r="EE26" i="74"/>
  <c r="EJ26"/>
  <c r="EB26"/>
  <c r="ED26"/>
  <c r="EY26"/>
  <c r="EN26"/>
  <c r="ET26"/>
  <c r="FI26"/>
  <c r="FE26"/>
  <c r="FF26"/>
  <c r="FC26"/>
  <c r="EO26"/>
  <c r="EI26"/>
  <c r="EX26"/>
  <c r="EU26"/>
  <c r="EW26"/>
  <c r="FA26"/>
  <c r="EK26"/>
  <c r="ES26"/>
  <c r="EP26"/>
  <c r="EQ26"/>
  <c r="FD26"/>
  <c r="EC26"/>
  <c r="EL26"/>
  <c r="EM26"/>
  <c r="EH26"/>
  <c r="EG26"/>
  <c r="ER26"/>
  <c r="EV26"/>
  <c r="EF26"/>
  <c r="EZ26"/>
  <c r="FB26"/>
  <c r="EI26" i="80"/>
  <c r="EB26"/>
  <c r="EU26"/>
  <c r="ED26"/>
  <c r="EN26"/>
  <c r="EZ26"/>
  <c r="EJ26"/>
  <c r="EP26"/>
  <c r="FB26"/>
  <c r="EX26"/>
  <c r="EW26"/>
  <c r="FD26"/>
  <c r="EV26"/>
  <c r="ET26"/>
  <c r="FC26"/>
  <c r="EG26"/>
  <c r="EM26"/>
  <c r="EK26"/>
  <c r="EY26"/>
  <c r="EA26"/>
  <c r="EH26"/>
  <c r="ER26"/>
  <c r="ES26"/>
  <c r="EE26"/>
  <c r="EC26"/>
  <c r="FG26"/>
  <c r="EO26"/>
  <c r="EL26"/>
  <c r="FA26"/>
  <c r="EQ26"/>
  <c r="EF26"/>
  <c r="EO26" i="79"/>
  <c r="EI26"/>
  <c r="EL26"/>
  <c r="EV26"/>
  <c r="EH26"/>
  <c r="EX26"/>
  <c r="EK26"/>
  <c r="FD26"/>
  <c r="EU26"/>
  <c r="EP26"/>
  <c r="FA26"/>
  <c r="EZ26"/>
  <c r="FF26"/>
  <c r="EB26"/>
  <c r="EM26"/>
  <c r="ES26"/>
  <c r="FI26"/>
  <c r="ET26"/>
  <c r="ER26"/>
  <c r="EC26"/>
  <c r="EG26"/>
  <c r="EQ26"/>
  <c r="EF26"/>
  <c r="EJ26"/>
  <c r="FB26"/>
  <c r="EY26"/>
  <c r="FC26"/>
  <c r="ED26"/>
  <c r="EE26"/>
  <c r="EN26"/>
  <c r="EW26"/>
  <c r="FE26"/>
  <c r="EF26" i="81"/>
  <c r="FE26"/>
  <c r="FC26"/>
  <c r="FI26"/>
  <c r="EV26"/>
  <c r="ED26"/>
  <c r="EY26"/>
  <c r="FA26"/>
  <c r="EC26"/>
  <c r="EE26"/>
  <c r="EX26"/>
  <c r="EJ26"/>
  <c r="EK26"/>
  <c r="EZ26"/>
  <c r="EN26"/>
  <c r="EG26"/>
  <c r="FD26"/>
  <c r="EO26"/>
  <c r="FB26"/>
  <c r="EB26"/>
  <c r="EH26"/>
  <c r="EL26"/>
  <c r="EP26"/>
  <c r="ES26"/>
  <c r="ER26"/>
  <c r="EQ26"/>
  <c r="EI26"/>
  <c r="EU26"/>
  <c r="ET26"/>
  <c r="EW26"/>
  <c r="FF26"/>
  <c r="EM26"/>
  <c r="BK26" i="74"/>
  <c r="BK26" i="80"/>
  <c r="BK26" i="71"/>
  <c r="BK26" i="72"/>
  <c r="BK26" i="79"/>
  <c r="BK26" i="29"/>
  <c r="BK26" i="76"/>
  <c r="BK26" i="77"/>
  <c r="BK26" i="73"/>
  <c r="BK26" i="75"/>
  <c r="BK26" i="81"/>
  <c r="BK26" i="78"/>
  <c r="FZ1" i="41"/>
  <c r="C11" i="32" s="1"/>
  <c r="R33" i="91"/>
  <c r="R33" i="85"/>
  <c r="R33" i="90"/>
  <c r="R33" i="88"/>
  <c r="R33" i="87"/>
  <c r="F21" i="73"/>
  <c r="G21"/>
  <c r="E21"/>
  <c r="G21" i="80"/>
  <c r="F21"/>
  <c r="E21"/>
  <c r="F21" i="74"/>
  <c r="G21"/>
  <c r="E21"/>
  <c r="BP30" i="79"/>
  <c r="FL30"/>
  <c r="BL30"/>
  <c r="BZ30"/>
  <c r="L26" i="99"/>
  <c r="AN26" s="1"/>
  <c r="BR30" i="79"/>
  <c r="BM30"/>
  <c r="BQ30"/>
  <c r="BN30"/>
  <c r="CB30"/>
  <c r="BO30"/>
  <c r="FL20" i="81"/>
  <c r="CB20"/>
  <c r="BP20"/>
  <c r="BR20"/>
  <c r="N16" i="99"/>
  <c r="AP16" s="1"/>
  <c r="BQ20" i="81"/>
  <c r="BN20"/>
  <c r="BZ20"/>
  <c r="BM20"/>
  <c r="BL20"/>
  <c r="BO20"/>
  <c r="BZ29" i="77"/>
  <c r="J25" i="99"/>
  <c r="AL25" s="1"/>
  <c r="CB29" i="77"/>
  <c r="BL29"/>
  <c r="FL29"/>
  <c r="BM29"/>
  <c r="BQ29"/>
  <c r="BP29"/>
  <c r="BO29"/>
  <c r="BN29"/>
  <c r="BR29"/>
  <c r="CB36" i="76"/>
  <c r="BR36"/>
  <c r="I32" i="99"/>
  <c r="AK32" s="1"/>
  <c r="BO36" i="76"/>
  <c r="FL36"/>
  <c r="BZ36"/>
  <c r="BP36"/>
  <c r="BL36"/>
  <c r="BQ36"/>
  <c r="BM36"/>
  <c r="BN36"/>
  <c r="BP29" i="78"/>
  <c r="FJ29"/>
  <c r="AY29" s="1"/>
  <c r="CB29"/>
  <c r="BQ29"/>
  <c r="BO29"/>
  <c r="BR29"/>
  <c r="BN29"/>
  <c r="BM29"/>
  <c r="BZ29"/>
  <c r="K25" i="99"/>
  <c r="AM25" s="1"/>
  <c r="BL29" i="78"/>
  <c r="BN26" i="72"/>
  <c r="FL26"/>
  <c r="BM26"/>
  <c r="CB26"/>
  <c r="BR26"/>
  <c r="BZ26"/>
  <c r="BL26"/>
  <c r="BP26"/>
  <c r="BO26"/>
  <c r="BQ26"/>
  <c r="E22" i="99"/>
  <c r="AG22" s="1"/>
  <c r="BZ24" i="76"/>
  <c r="I20" i="99"/>
  <c r="AK20" s="1"/>
  <c r="FL24" i="76"/>
  <c r="BL24"/>
  <c r="BN24"/>
  <c r="BO24"/>
  <c r="BM24"/>
  <c r="CB24"/>
  <c r="BR24"/>
  <c r="BQ24"/>
  <c r="BP24"/>
  <c r="BN16" i="73"/>
  <c r="FJ16"/>
  <c r="AY16" s="1"/>
  <c r="BR16"/>
  <c r="BZ16"/>
  <c r="BQ16"/>
  <c r="CB16"/>
  <c r="BM16"/>
  <c r="BP16"/>
  <c r="F12" i="99"/>
  <c r="AH12" s="1"/>
  <c r="BO16" i="73"/>
  <c r="BL16"/>
  <c r="G35" i="74"/>
  <c r="F35"/>
  <c r="E35"/>
  <c r="AC35" i="100"/>
  <c r="H35"/>
  <c r="N35" s="1"/>
  <c r="G35" i="78"/>
  <c r="F35"/>
  <c r="E35"/>
  <c r="B31" i="99"/>
  <c r="AD31"/>
  <c r="AR31" s="1"/>
  <c r="F35" i="29"/>
  <c r="FM35" s="1"/>
  <c r="G35"/>
  <c r="P31" i="99"/>
  <c r="E35" i="29"/>
  <c r="E35" i="81"/>
  <c r="G35"/>
  <c r="F35"/>
  <c r="G35" i="76"/>
  <c r="F35"/>
  <c r="E35"/>
  <c r="BP18"/>
  <c r="BO18"/>
  <c r="I14" i="99"/>
  <c r="AK14" s="1"/>
  <c r="BR18" i="76"/>
  <c r="BL18"/>
  <c r="FL18"/>
  <c r="BZ18"/>
  <c r="BN18"/>
  <c r="BQ18"/>
  <c r="CB18"/>
  <c r="BM18"/>
  <c r="EN37" i="78"/>
  <c r="EC37"/>
  <c r="EH37"/>
  <c r="EX37"/>
  <c r="FC37"/>
  <c r="EJ37"/>
  <c r="EU37"/>
  <c r="FG37"/>
  <c r="ER37"/>
  <c r="FB37"/>
  <c r="EM37"/>
  <c r="EA37"/>
  <c r="EE37"/>
  <c r="EK37"/>
  <c r="FD37"/>
  <c r="EW37"/>
  <c r="EV37"/>
  <c r="EZ37"/>
  <c r="EG37"/>
  <c r="ET37"/>
  <c r="ED37"/>
  <c r="EL37"/>
  <c r="EP37"/>
  <c r="FA37"/>
  <c r="ES37"/>
  <c r="EY37"/>
  <c r="EI37"/>
  <c r="EF37"/>
  <c r="EQ37"/>
  <c r="EO37"/>
  <c r="EB37"/>
  <c r="EN37" i="81"/>
  <c r="ER37"/>
  <c r="EI37"/>
  <c r="EU37"/>
  <c r="EX37"/>
  <c r="EP37"/>
  <c r="EF37"/>
  <c r="FD37"/>
  <c r="FI37"/>
  <c r="EK37"/>
  <c r="EM37"/>
  <c r="EO37"/>
  <c r="ED37"/>
  <c r="ET37"/>
  <c r="FF37"/>
  <c r="EC37"/>
  <c r="FB37"/>
  <c r="EZ37"/>
  <c r="EW37"/>
  <c r="EB37"/>
  <c r="EH37"/>
  <c r="FC37"/>
  <c r="EE37"/>
  <c r="EV37"/>
  <c r="FA37"/>
  <c r="EJ37"/>
  <c r="EG37"/>
  <c r="ES37"/>
  <c r="FE37"/>
  <c r="EQ37"/>
  <c r="EY37"/>
  <c r="EL37"/>
  <c r="EF37" i="74"/>
  <c r="EZ37"/>
  <c r="EN37"/>
  <c r="ER37"/>
  <c r="EG37"/>
  <c r="EY37"/>
  <c r="EE37"/>
  <c r="ET37"/>
  <c r="ES37"/>
  <c r="ED37"/>
  <c r="FB37"/>
  <c r="EQ37"/>
  <c r="EU37"/>
  <c r="EO37"/>
  <c r="FD37"/>
  <c r="EX37"/>
  <c r="FE37"/>
  <c r="EK37"/>
  <c r="FA37"/>
  <c r="EL37"/>
  <c r="FF37"/>
  <c r="EC37"/>
  <c r="EB37"/>
  <c r="EJ37"/>
  <c r="FC37"/>
  <c r="EM37"/>
  <c r="EH37"/>
  <c r="FI37"/>
  <c r="EI37"/>
  <c r="EP37"/>
  <c r="EW37"/>
  <c r="EV37"/>
  <c r="EX37" i="29"/>
  <c r="EI37"/>
  <c r="FA37"/>
  <c r="ET37"/>
  <c r="EW37"/>
  <c r="EF37"/>
  <c r="EG37"/>
  <c r="EU37"/>
  <c r="EN37"/>
  <c r="EY37"/>
  <c r="EM37"/>
  <c r="FI37"/>
  <c r="EZ37"/>
  <c r="FC37"/>
  <c r="EK37"/>
  <c r="EQ37"/>
  <c r="EV37"/>
  <c r="FD37"/>
  <c r="FF37"/>
  <c r="ES37"/>
  <c r="EP37"/>
  <c r="EO37"/>
  <c r="ED37"/>
  <c r="EH37"/>
  <c r="EJ37"/>
  <c r="FE37"/>
  <c r="EE37"/>
  <c r="ER37"/>
  <c r="EL37"/>
  <c r="FB37"/>
  <c r="EC37"/>
  <c r="EB37"/>
  <c r="EM37" i="75"/>
  <c r="EO37"/>
  <c r="FC37"/>
  <c r="EJ37"/>
  <c r="EF37"/>
  <c r="EI37"/>
  <c r="EE37"/>
  <c r="EZ37"/>
  <c r="EL37"/>
  <c r="EU37"/>
  <c r="EP37"/>
  <c r="EG37"/>
  <c r="FG37"/>
  <c r="EH37"/>
  <c r="FD37"/>
  <c r="EX37"/>
  <c r="EQ37"/>
  <c r="EK37"/>
  <c r="ET37"/>
  <c r="ED37"/>
  <c r="EN37"/>
  <c r="FB37"/>
  <c r="EY37"/>
  <c r="FA37"/>
  <c r="EW37"/>
  <c r="EB37"/>
  <c r="ER37"/>
  <c r="EV37"/>
  <c r="EC37"/>
  <c r="ES37"/>
  <c r="EA37"/>
  <c r="EP37" i="76"/>
  <c r="EQ37"/>
  <c r="EY37"/>
  <c r="EU37"/>
  <c r="EI37"/>
  <c r="EM37"/>
  <c r="EF37"/>
  <c r="ET37"/>
  <c r="ES37"/>
  <c r="FF37"/>
  <c r="FC37"/>
  <c r="EE37"/>
  <c r="EN37"/>
  <c r="FI37"/>
  <c r="FE37"/>
  <c r="EJ37"/>
  <c r="ER37"/>
  <c r="ED37"/>
  <c r="FB37"/>
  <c r="FD37"/>
  <c r="EC37"/>
  <c r="EH37"/>
  <c r="EG37"/>
  <c r="EX37"/>
  <c r="EW37"/>
  <c r="FA37"/>
  <c r="EL37"/>
  <c r="EV37"/>
  <c r="EK37"/>
  <c r="EB37"/>
  <c r="EO37"/>
  <c r="EZ37"/>
  <c r="EP37" i="77"/>
  <c r="EH37"/>
  <c r="EM37"/>
  <c r="FD37"/>
  <c r="EV37"/>
  <c r="FA37"/>
  <c r="ED37"/>
  <c r="FC37"/>
  <c r="EC37"/>
  <c r="FF37"/>
  <c r="EX37"/>
  <c r="EN37"/>
  <c r="EZ37"/>
  <c r="FE37"/>
  <c r="EF37"/>
  <c r="EY37"/>
  <c r="FI37"/>
  <c r="FJ37" s="1"/>
  <c r="ET37"/>
  <c r="EE37"/>
  <c r="EJ37"/>
  <c r="EU37"/>
  <c r="EO37"/>
  <c r="ES37"/>
  <c r="EK37"/>
  <c r="EI37"/>
  <c r="FB37"/>
  <c r="EL37"/>
  <c r="EG37"/>
  <c r="EQ37"/>
  <c r="EW37"/>
  <c r="ER37"/>
  <c r="EB37"/>
  <c r="EN37" i="71"/>
  <c r="EH37"/>
  <c r="EC37"/>
  <c r="EE37"/>
  <c r="EF37"/>
  <c r="EW37"/>
  <c r="ER37"/>
  <c r="EA37"/>
  <c r="DZ37"/>
  <c r="EZ37"/>
  <c r="EM37"/>
  <c r="ED37"/>
  <c r="EQ37"/>
  <c r="ES37"/>
  <c r="EV37"/>
  <c r="EK37"/>
  <c r="EL37"/>
  <c r="ET37"/>
  <c r="EJ37"/>
  <c r="FE37"/>
  <c r="FA37"/>
  <c r="EG37"/>
  <c r="EX37"/>
  <c r="EI37"/>
  <c r="EP37"/>
  <c r="EY37"/>
  <c r="EO37"/>
  <c r="EU37"/>
  <c r="EB37"/>
  <c r="BL19" i="76"/>
  <c r="BN19"/>
  <c r="FL19"/>
  <c r="BP19"/>
  <c r="I15" i="99"/>
  <c r="AK15" s="1"/>
  <c r="BO19" i="76"/>
  <c r="BR19"/>
  <c r="CB19"/>
  <c r="BQ19"/>
  <c r="BZ19"/>
  <c r="BM19"/>
  <c r="BR13" i="79"/>
  <c r="CB13"/>
  <c r="L9" i="99"/>
  <c r="AN9" s="1"/>
  <c r="BO13" i="79"/>
  <c r="BQ13"/>
  <c r="BN13"/>
  <c r="FL13"/>
  <c r="BZ13"/>
  <c r="BL13"/>
  <c r="BM13"/>
  <c r="BP13"/>
  <c r="BZ20" i="29"/>
  <c r="BQ20"/>
  <c r="BL20"/>
  <c r="BO20"/>
  <c r="FL20"/>
  <c r="CB20"/>
  <c r="BR20"/>
  <c r="BM20"/>
  <c r="BN20"/>
  <c r="BP20"/>
  <c r="C16" i="99"/>
  <c r="E23"/>
  <c r="AG23" s="1"/>
  <c r="BO27" i="72"/>
  <c r="FL27"/>
  <c r="BZ27"/>
  <c r="BM27"/>
  <c r="BL27"/>
  <c r="BR27"/>
  <c r="BP27"/>
  <c r="BQ27"/>
  <c r="CB27"/>
  <c r="BN27"/>
  <c r="BN30"/>
  <c r="BL30"/>
  <c r="BO30"/>
  <c r="CB30"/>
  <c r="BM30"/>
  <c r="BP30"/>
  <c r="BZ30"/>
  <c r="BQ30"/>
  <c r="FL30"/>
  <c r="E26" i="99"/>
  <c r="AG26" s="1"/>
  <c r="BR30" i="72"/>
  <c r="CB32" i="29"/>
  <c r="BL32"/>
  <c r="BN32"/>
  <c r="BO32"/>
  <c r="FL32"/>
  <c r="C28" i="99"/>
  <c r="BR32" i="29"/>
  <c r="BP32"/>
  <c r="BM32"/>
  <c r="BZ32"/>
  <c r="BQ32"/>
  <c r="BR34" i="72"/>
  <c r="BP34"/>
  <c r="FL34"/>
  <c r="CB34"/>
  <c r="E30" i="99"/>
  <c r="AG30" s="1"/>
  <c r="BN34" i="72"/>
  <c r="BL34"/>
  <c r="BO34"/>
  <c r="BQ34"/>
  <c r="BM34"/>
  <c r="BZ34"/>
  <c r="E33" i="73"/>
  <c r="F33"/>
  <c r="G33"/>
  <c r="F33" i="78"/>
  <c r="G33"/>
  <c r="E33"/>
  <c r="E33" i="77"/>
  <c r="G33"/>
  <c r="F33"/>
  <c r="AC33" i="100"/>
  <c r="H33"/>
  <c r="N33" s="1"/>
  <c r="G33" i="80"/>
  <c r="E33"/>
  <c r="F33"/>
  <c r="G33" i="75"/>
  <c r="E33"/>
  <c r="F33"/>
  <c r="F33" i="76"/>
  <c r="G33"/>
  <c r="E33"/>
  <c r="F33" i="29"/>
  <c r="FM33" s="1"/>
  <c r="B29" i="99"/>
  <c r="P29"/>
  <c r="G33" i="29"/>
  <c r="AD29" i="99"/>
  <c r="AR29" s="1"/>
  <c r="E33" i="29"/>
  <c r="G33" i="79"/>
  <c r="F33"/>
  <c r="E33"/>
  <c r="BL21" i="72"/>
  <c r="BN21"/>
  <c r="BM21"/>
  <c r="BZ21"/>
  <c r="BQ21"/>
  <c r="FL21"/>
  <c r="BR21"/>
  <c r="CB21"/>
  <c r="BO21"/>
  <c r="E17" i="99"/>
  <c r="AG17" s="1"/>
  <c r="BP21" i="72"/>
  <c r="G28" i="76"/>
  <c r="F28"/>
  <c r="E28"/>
  <c r="F28" i="73"/>
  <c r="E28"/>
  <c r="G28"/>
  <c r="G28" i="80"/>
  <c r="F28"/>
  <c r="E28"/>
  <c r="G28" i="77"/>
  <c r="E28"/>
  <c r="F28"/>
  <c r="E28" i="79"/>
  <c r="G28"/>
  <c r="F28"/>
  <c r="G9" i="99"/>
  <c r="AI9" s="1"/>
  <c r="BQ13" i="74"/>
  <c r="BO13"/>
  <c r="BR13"/>
  <c r="BZ13"/>
  <c r="BP13"/>
  <c r="BM13"/>
  <c r="CB13"/>
  <c r="BL13"/>
  <c r="FL13"/>
  <c r="BN13"/>
  <c r="F31"/>
  <c r="E31"/>
  <c r="G31"/>
  <c r="E31" i="72"/>
  <c r="F31"/>
  <c r="G31"/>
  <c r="E31" i="76"/>
  <c r="G31"/>
  <c r="F31"/>
  <c r="F31" i="81"/>
  <c r="E31"/>
  <c r="G31"/>
  <c r="E31" i="71"/>
  <c r="G31"/>
  <c r="F31"/>
  <c r="E31" i="80"/>
  <c r="F31"/>
  <c r="G31"/>
  <c r="F31" i="78"/>
  <c r="E31"/>
  <c r="G31"/>
  <c r="BL27" i="71"/>
  <c r="BZ27"/>
  <c r="BQ27"/>
  <c r="BO27"/>
  <c r="BR27"/>
  <c r="CB27"/>
  <c r="FH27"/>
  <c r="BP27"/>
  <c r="D23" i="99"/>
  <c r="BN27" i="71"/>
  <c r="BM27"/>
  <c r="BZ14" i="77"/>
  <c r="BO14"/>
  <c r="BM14"/>
  <c r="BL14"/>
  <c r="BR14"/>
  <c r="CB14"/>
  <c r="BN14"/>
  <c r="J10" i="99"/>
  <c r="AL10" s="1"/>
  <c r="BQ14" i="77"/>
  <c r="FL14"/>
  <c r="BP14"/>
  <c r="BZ22" i="74"/>
  <c r="BO22"/>
  <c r="G18" i="99"/>
  <c r="AI18" s="1"/>
  <c r="BN22" i="74"/>
  <c r="BQ22"/>
  <c r="BM22"/>
  <c r="CB22"/>
  <c r="BR22"/>
  <c r="BL22"/>
  <c r="FL22"/>
  <c r="BP22"/>
  <c r="BO29" i="80"/>
  <c r="BQ29"/>
  <c r="BR29"/>
  <c r="BL29"/>
  <c r="CB29"/>
  <c r="M25" i="99"/>
  <c r="AO25" s="1"/>
  <c r="BZ29" i="80"/>
  <c r="BP29"/>
  <c r="BN29"/>
  <c r="BM29"/>
  <c r="FJ29"/>
  <c r="AY29" s="1"/>
  <c r="BL9" i="73"/>
  <c r="F5" i="99"/>
  <c r="AH5" s="1"/>
  <c r="BO9" i="73"/>
  <c r="BP9"/>
  <c r="FJ9"/>
  <c r="AY9" s="1"/>
  <c r="BZ9"/>
  <c r="BM9"/>
  <c r="BN9"/>
  <c r="CB9"/>
  <c r="BR9"/>
  <c r="BQ9"/>
  <c r="BP12" i="75"/>
  <c r="BL12"/>
  <c r="BZ12"/>
  <c r="CB12"/>
  <c r="BQ12"/>
  <c r="FJ12"/>
  <c r="AY12" s="1"/>
  <c r="BR12"/>
  <c r="BO12"/>
  <c r="H8" i="99"/>
  <c r="AJ8" s="1"/>
  <c r="BN12" i="75"/>
  <c r="BM12"/>
  <c r="EB23" i="80"/>
  <c r="EM23"/>
  <c r="FA23"/>
  <c r="FG23"/>
  <c r="EE23"/>
  <c r="EX23"/>
  <c r="EO23"/>
  <c r="EV23"/>
  <c r="EN23"/>
  <c r="EW23"/>
  <c r="EG23"/>
  <c r="FB23"/>
  <c r="EU23"/>
  <c r="ET23"/>
  <c r="ED23"/>
  <c r="FC23"/>
  <c r="EJ23"/>
  <c r="EA23"/>
  <c r="EQ23"/>
  <c r="EP23"/>
  <c r="EF23"/>
  <c r="ES23"/>
  <c r="FD23"/>
  <c r="EC23"/>
  <c r="EH23"/>
  <c r="EY23"/>
  <c r="EK23"/>
  <c r="EL23"/>
  <c r="ER23"/>
  <c r="EZ23"/>
  <c r="EI23"/>
  <c r="EM23" i="71"/>
  <c r="EK23"/>
  <c r="EP23"/>
  <c r="EX23"/>
  <c r="EB23"/>
  <c r="EO23"/>
  <c r="ET23"/>
  <c r="EQ23"/>
  <c r="EW23"/>
  <c r="EN23"/>
  <c r="EE23"/>
  <c r="EF23"/>
  <c r="EC23"/>
  <c r="EA23"/>
  <c r="EJ23"/>
  <c r="DZ23"/>
  <c r="EV23"/>
  <c r="ES23"/>
  <c r="FA23"/>
  <c r="EG23"/>
  <c r="ED23"/>
  <c r="EL23"/>
  <c r="EZ23"/>
  <c r="ER23"/>
  <c r="EH23"/>
  <c r="FE23"/>
  <c r="EY23"/>
  <c r="EI23"/>
  <c r="EU23"/>
  <c r="EF23" i="75"/>
  <c r="EH23"/>
  <c r="FG23"/>
  <c r="EU23"/>
  <c r="FD23"/>
  <c r="ED23"/>
  <c r="EX23"/>
  <c r="FC23"/>
  <c r="EN23"/>
  <c r="EV23"/>
  <c r="EE23"/>
  <c r="EQ23"/>
  <c r="EY23"/>
  <c r="EC23"/>
  <c r="EB23"/>
  <c r="EO23"/>
  <c r="ES23"/>
  <c r="EJ23"/>
  <c r="EL23"/>
  <c r="ET23"/>
  <c r="EI23"/>
  <c r="EP23"/>
  <c r="FA23"/>
  <c r="FB23"/>
  <c r="EA23"/>
  <c r="EM23"/>
  <c r="ER23"/>
  <c r="EK23"/>
  <c r="EW23"/>
  <c r="EG23"/>
  <c r="EZ23"/>
  <c r="EE23" i="79"/>
  <c r="EV23"/>
  <c r="FD23"/>
  <c r="ET23"/>
  <c r="EF23"/>
  <c r="FI23"/>
  <c r="EB23"/>
  <c r="FC23"/>
  <c r="EQ23"/>
  <c r="EP23"/>
  <c r="EM23"/>
  <c r="EG23"/>
  <c r="EH23"/>
  <c r="ED23"/>
  <c r="EN23"/>
  <c r="EI23"/>
  <c r="FB23"/>
  <c r="FE23"/>
  <c r="EW23"/>
  <c r="ER23"/>
  <c r="EO23"/>
  <c r="FA23"/>
  <c r="EX23"/>
  <c r="FF23"/>
  <c r="EC23"/>
  <c r="EK23"/>
  <c r="EY23"/>
  <c r="ES23"/>
  <c r="EU23"/>
  <c r="EJ23"/>
  <c r="EZ23"/>
  <c r="EL23"/>
  <c r="J9" i="99"/>
  <c r="AL9" s="1"/>
  <c r="BO13" i="77"/>
  <c r="BL13"/>
  <c r="BN13"/>
  <c r="BZ13"/>
  <c r="BR13"/>
  <c r="BQ13"/>
  <c r="BP13"/>
  <c r="CB13"/>
  <c r="FL13"/>
  <c r="BM13"/>
  <c r="CB31"/>
  <c r="BL31"/>
  <c r="BZ31"/>
  <c r="BQ31"/>
  <c r="J27" i="99"/>
  <c r="AL27" s="1"/>
  <c r="BP31" i="77"/>
  <c r="BN31"/>
  <c r="BR31"/>
  <c r="BM31"/>
  <c r="FL31"/>
  <c r="BO31"/>
  <c r="N30" i="99"/>
  <c r="AP30" s="1"/>
  <c r="BL34" i="81"/>
  <c r="BO34"/>
  <c r="BP34"/>
  <c r="BN34"/>
  <c r="BR34"/>
  <c r="CB34"/>
  <c r="BQ34"/>
  <c r="FL34"/>
  <c r="BZ34"/>
  <c r="BM34"/>
  <c r="J28" i="99"/>
  <c r="AL28" s="1"/>
  <c r="BO32" i="77"/>
  <c r="BL32"/>
  <c r="BQ32"/>
  <c r="BR32"/>
  <c r="BM32"/>
  <c r="BN32"/>
  <c r="BZ32"/>
  <c r="BP32"/>
  <c r="CB32"/>
  <c r="FL32"/>
  <c r="EU14" i="81"/>
  <c r="EP14"/>
  <c r="EM14"/>
  <c r="EV14"/>
  <c r="EY14"/>
  <c r="ER14"/>
  <c r="EI14"/>
  <c r="FB14"/>
  <c r="EW14"/>
  <c r="EK14"/>
  <c r="EE14"/>
  <c r="FF14"/>
  <c r="FD14"/>
  <c r="FA14"/>
  <c r="EO14"/>
  <c r="EQ14"/>
  <c r="EC14"/>
  <c r="FC14"/>
  <c r="EX14"/>
  <c r="EB14"/>
  <c r="EL14"/>
  <c r="EJ14"/>
  <c r="EH14"/>
  <c r="EF14"/>
  <c r="ES14"/>
  <c r="ED14"/>
  <c r="ET14"/>
  <c r="EG14"/>
  <c r="EZ14"/>
  <c r="EN14"/>
  <c r="FE14"/>
  <c r="FI14"/>
  <c r="ER14" i="77"/>
  <c r="EO14"/>
  <c r="FF14"/>
  <c r="EZ14"/>
  <c r="EH14"/>
  <c r="EL14"/>
  <c r="FC14"/>
  <c r="EE14"/>
  <c r="EB14"/>
  <c r="EW14"/>
  <c r="ES14"/>
  <c r="FB14"/>
  <c r="EU14"/>
  <c r="EQ14"/>
  <c r="EF14"/>
  <c r="EI14"/>
  <c r="EG14"/>
  <c r="EM14"/>
  <c r="EV14"/>
  <c r="FD14"/>
  <c r="EJ14"/>
  <c r="EY14"/>
  <c r="EN14"/>
  <c r="EX14"/>
  <c r="ED14"/>
  <c r="ET14"/>
  <c r="EC14"/>
  <c r="FA14"/>
  <c r="EP14"/>
  <c r="FE14"/>
  <c r="EK14"/>
  <c r="FI14"/>
  <c r="EG14" i="72"/>
  <c r="EZ14"/>
  <c r="EP14"/>
  <c r="EC14"/>
  <c r="ED14"/>
  <c r="EB14"/>
  <c r="EU14"/>
  <c r="EJ14"/>
  <c r="EM14"/>
  <c r="EX14"/>
  <c r="EH14"/>
  <c r="FD14"/>
  <c r="EK14"/>
  <c r="ES14"/>
  <c r="EL14"/>
  <c r="FE14"/>
  <c r="ER14"/>
  <c r="EI14"/>
  <c r="FA14"/>
  <c r="EN14"/>
  <c r="FB14"/>
  <c r="EW14"/>
  <c r="EQ14"/>
  <c r="FC14"/>
  <c r="EV14"/>
  <c r="EY14"/>
  <c r="EO14"/>
  <c r="FF14"/>
  <c r="ET14"/>
  <c r="EF14"/>
  <c r="EE14"/>
  <c r="FI14"/>
  <c r="EJ14" i="29"/>
  <c r="EO14"/>
  <c r="ER14"/>
  <c r="EY14"/>
  <c r="ED14"/>
  <c r="EV14"/>
  <c r="FA14"/>
  <c r="ES14"/>
  <c r="FE14"/>
  <c r="EC14"/>
  <c r="EP14"/>
  <c r="ET14"/>
  <c r="EK14"/>
  <c r="EX14"/>
  <c r="EM14"/>
  <c r="EF14"/>
  <c r="EQ14"/>
  <c r="EU14"/>
  <c r="FB14"/>
  <c r="EW14"/>
  <c r="EG14"/>
  <c r="FC14"/>
  <c r="EN14"/>
  <c r="FI14"/>
  <c r="FD14"/>
  <c r="EH14"/>
  <c r="EB14"/>
  <c r="FF14"/>
  <c r="EE14"/>
  <c r="EZ14"/>
  <c r="EI14"/>
  <c r="EL14"/>
  <c r="EN14" i="71"/>
  <c r="EB14"/>
  <c r="EJ14"/>
  <c r="FE14"/>
  <c r="FA14"/>
  <c r="EW14"/>
  <c r="EF14"/>
  <c r="EQ14"/>
  <c r="EC14"/>
  <c r="EU14"/>
  <c r="EG14"/>
  <c r="ET14"/>
  <c r="EL14"/>
  <c r="EO14"/>
  <c r="EX14"/>
  <c r="EH14"/>
  <c r="EM14"/>
  <c r="EE14"/>
  <c r="DZ14"/>
  <c r="EA14"/>
  <c r="EI14"/>
  <c r="EK14"/>
  <c r="ES14"/>
  <c r="EZ14"/>
  <c r="EY14"/>
  <c r="ED14"/>
  <c r="ER14"/>
  <c r="EP14"/>
  <c r="EV14"/>
  <c r="EL14" i="79"/>
  <c r="EF14"/>
  <c r="EB14"/>
  <c r="EM14"/>
  <c r="FB14"/>
  <c r="EV14"/>
  <c r="EX14"/>
  <c r="FD14"/>
  <c r="EQ14"/>
  <c r="EO14"/>
  <c r="FE14"/>
  <c r="EY14"/>
  <c r="EE14"/>
  <c r="EZ14"/>
  <c r="ED14"/>
  <c r="EW14"/>
  <c r="FI14"/>
  <c r="FJ14" s="1"/>
  <c r="ET14"/>
  <c r="FF14"/>
  <c r="EP14"/>
  <c r="EK14"/>
  <c r="EU14"/>
  <c r="EN14"/>
  <c r="EH14"/>
  <c r="ES14"/>
  <c r="EG14"/>
  <c r="ER14"/>
  <c r="EC14"/>
  <c r="EJ14"/>
  <c r="EI14"/>
  <c r="FC14"/>
  <c r="FA14"/>
  <c r="EW14" i="80"/>
  <c r="ET14"/>
  <c r="EH14"/>
  <c r="EC14"/>
  <c r="ER14"/>
  <c r="FD14"/>
  <c r="EB14"/>
  <c r="EO14"/>
  <c r="EM14"/>
  <c r="EP14"/>
  <c r="EX14"/>
  <c r="EJ14"/>
  <c r="EA14"/>
  <c r="EV14"/>
  <c r="EK14"/>
  <c r="EG14"/>
  <c r="FA14"/>
  <c r="FG14"/>
  <c r="EU14"/>
  <c r="EQ14"/>
  <c r="EI14"/>
  <c r="ES14"/>
  <c r="EY14"/>
  <c r="EN14"/>
  <c r="EZ14"/>
  <c r="EE14"/>
  <c r="FC14"/>
  <c r="EL14"/>
  <c r="ED14"/>
  <c r="EF14"/>
  <c r="FB14"/>
  <c r="BP15" i="77"/>
  <c r="BQ15"/>
  <c r="BM15"/>
  <c r="BZ15"/>
  <c r="FL15"/>
  <c r="CB15"/>
  <c r="J11" i="99"/>
  <c r="AL11" s="1"/>
  <c r="BL15" i="77"/>
  <c r="BN15"/>
  <c r="BR15"/>
  <c r="BO15"/>
  <c r="D19" i="99"/>
  <c r="BL23" i="71"/>
  <c r="BR23"/>
  <c r="BZ23"/>
  <c r="BQ23"/>
  <c r="FH23"/>
  <c r="CB23"/>
  <c r="BM23"/>
  <c r="BO23"/>
  <c r="BP23"/>
  <c r="BN23"/>
  <c r="BR12" i="72"/>
  <c r="BQ12"/>
  <c r="BO12"/>
  <c r="CB12"/>
  <c r="BP12"/>
  <c r="FL12"/>
  <c r="BN12"/>
  <c r="BM12"/>
  <c r="BZ12"/>
  <c r="E8" i="99"/>
  <c r="AG8" s="1"/>
  <c r="BL12" i="72"/>
  <c r="M21" i="99"/>
  <c r="AO21" s="1"/>
  <c r="BN25" i="80"/>
  <c r="FJ25"/>
  <c r="AY25" s="1"/>
  <c r="BP25"/>
  <c r="BM25"/>
  <c r="CB25"/>
  <c r="BR25"/>
  <c r="BL25"/>
  <c r="BQ25"/>
  <c r="BO25"/>
  <c r="BZ25"/>
  <c r="G19" i="77"/>
  <c r="F19"/>
  <c r="E19"/>
  <c r="F19" i="71"/>
  <c r="E19"/>
  <c r="G19"/>
  <c r="E19" i="80"/>
  <c r="G19"/>
  <c r="F19"/>
  <c r="H19" i="100"/>
  <c r="N19" s="1"/>
  <c r="AC19"/>
  <c r="P15" i="99"/>
  <c r="B15"/>
  <c r="F19" i="29"/>
  <c r="FM19" s="1"/>
  <c r="AD15" i="99"/>
  <c r="AR15" s="1"/>
  <c r="E19" i="29"/>
  <c r="G19"/>
  <c r="G19" i="79"/>
  <c r="F19"/>
  <c r="E19"/>
  <c r="G19" i="72"/>
  <c r="E19"/>
  <c r="F19"/>
  <c r="BM9" i="29"/>
  <c r="BQ9"/>
  <c r="FL9"/>
  <c r="BN9"/>
  <c r="BP9"/>
  <c r="BR9"/>
  <c r="BO9"/>
  <c r="BL9"/>
  <c r="C5" i="99"/>
  <c r="CB9" i="29"/>
  <c r="BZ9"/>
  <c r="BQ37" i="73"/>
  <c r="FJ37"/>
  <c r="AY37" s="1"/>
  <c r="BR37"/>
  <c r="BN37"/>
  <c r="BM37"/>
  <c r="BO37"/>
  <c r="BL37"/>
  <c r="CB37"/>
  <c r="BP37"/>
  <c r="F33" i="99"/>
  <c r="AH33" s="1"/>
  <c r="BZ37" i="73"/>
  <c r="BU19" i="72"/>
  <c r="BU19" i="79"/>
  <c r="BU19" i="73"/>
  <c r="BU19" i="76"/>
  <c r="BU19" i="71"/>
  <c r="BU19" i="80"/>
  <c r="BU19" i="78"/>
  <c r="BU19" i="75"/>
  <c r="BU19" i="81"/>
  <c r="BU19" i="74"/>
  <c r="BU19" i="29"/>
  <c r="BU19" i="77"/>
  <c r="BU15"/>
  <c r="BU15" i="76"/>
  <c r="BU15" i="74"/>
  <c r="BU15" i="81"/>
  <c r="BU15" i="29"/>
  <c r="BU15" i="73"/>
  <c r="BU15" i="75"/>
  <c r="BU15" i="78"/>
  <c r="BU15" i="80"/>
  <c r="BU15" i="71"/>
  <c r="BU15" i="79"/>
  <c r="BU15" i="72"/>
  <c r="BQ16" i="75"/>
  <c r="BN16"/>
  <c r="BO16"/>
  <c r="FJ16"/>
  <c r="AY16" s="1"/>
  <c r="BZ16"/>
  <c r="BP16"/>
  <c r="BL16"/>
  <c r="BM16"/>
  <c r="CB16"/>
  <c r="H12" i="99"/>
  <c r="AJ12" s="1"/>
  <c r="BR16" i="75"/>
  <c r="EQ24" i="29"/>
  <c r="EK24"/>
  <c r="EI24"/>
  <c r="ET24"/>
  <c r="EV24"/>
  <c r="EH24"/>
  <c r="FF24"/>
  <c r="ES24"/>
  <c r="FE24"/>
  <c r="EF24"/>
  <c r="EX24"/>
  <c r="EW24"/>
  <c r="EB24"/>
  <c r="FI24"/>
  <c r="EL24"/>
  <c r="FD24"/>
  <c r="EU24"/>
  <c r="ER24"/>
  <c r="EY24"/>
  <c r="ED24"/>
  <c r="EM24"/>
  <c r="FA24"/>
  <c r="FC24"/>
  <c r="EN24"/>
  <c r="FB24"/>
  <c r="EG24"/>
  <c r="EZ24"/>
  <c r="EO24"/>
  <c r="EP24"/>
  <c r="EE24"/>
  <c r="EC24"/>
  <c r="EJ24"/>
  <c r="EZ24" i="79"/>
  <c r="EW24"/>
  <c r="EN24"/>
  <c r="EC24"/>
  <c r="EJ24"/>
  <c r="EQ24"/>
  <c r="EG24"/>
  <c r="EP24"/>
  <c r="EH24"/>
  <c r="FB24"/>
  <c r="FC24"/>
  <c r="EE24"/>
  <c r="EL24"/>
  <c r="FI24"/>
  <c r="ET24"/>
  <c r="ED24"/>
  <c r="ER24"/>
  <c r="EV24"/>
  <c r="EU24"/>
  <c r="FA24"/>
  <c r="EF24"/>
  <c r="EM24"/>
  <c r="FD24"/>
  <c r="EI24"/>
  <c r="EK24"/>
  <c r="FF24"/>
  <c r="EO24"/>
  <c r="FE24"/>
  <c r="EB24"/>
  <c r="EY24"/>
  <c r="EX24"/>
  <c r="ES24"/>
  <c r="EZ24" i="75"/>
  <c r="EP24"/>
  <c r="EO24"/>
  <c r="ET24"/>
  <c r="EW24"/>
  <c r="EM24"/>
  <c r="EJ24"/>
  <c r="FA24"/>
  <c r="EN24"/>
  <c r="EB24"/>
  <c r="EX24"/>
  <c r="EU24"/>
  <c r="EI24"/>
  <c r="FD24"/>
  <c r="ED24"/>
  <c r="EG24"/>
  <c r="EC24"/>
  <c r="FB24"/>
  <c r="FG24"/>
  <c r="EK24"/>
  <c r="EA24"/>
  <c r="ES24"/>
  <c r="EH24"/>
  <c r="FC24"/>
  <c r="EV24"/>
  <c r="EQ24"/>
  <c r="EF24"/>
  <c r="EY24"/>
  <c r="EL24"/>
  <c r="ER24"/>
  <c r="EE24"/>
  <c r="EF24" i="71"/>
  <c r="EX24"/>
  <c r="EZ24"/>
  <c r="ER24"/>
  <c r="EI24"/>
  <c r="EU24"/>
  <c r="DZ24"/>
  <c r="EH24"/>
  <c r="EB24"/>
  <c r="EO24"/>
  <c r="EL24"/>
  <c r="ES24"/>
  <c r="EJ24"/>
  <c r="EP24"/>
  <c r="EA24"/>
  <c r="EK24"/>
  <c r="FE24"/>
  <c r="EG24"/>
  <c r="EY24"/>
  <c r="EQ24"/>
  <c r="ED24"/>
  <c r="FA24"/>
  <c r="EC24"/>
  <c r="EN24"/>
  <c r="EW24"/>
  <c r="EE24"/>
  <c r="EM24"/>
  <c r="EV24"/>
  <c r="ET24"/>
  <c r="EP24" i="78"/>
  <c r="EV24"/>
  <c r="ER24"/>
  <c r="EI24"/>
  <c r="EZ24"/>
  <c r="EU24"/>
  <c r="EX24"/>
  <c r="EG24"/>
  <c r="FG24"/>
  <c r="EE24"/>
  <c r="EJ24"/>
  <c r="EA24"/>
  <c r="EM24"/>
  <c r="EW24"/>
  <c r="EH24"/>
  <c r="EK24"/>
  <c r="ES24"/>
  <c r="EQ24"/>
  <c r="FB24"/>
  <c r="EB24"/>
  <c r="FC24"/>
  <c r="EY24"/>
  <c r="EL24"/>
  <c r="EO24"/>
  <c r="ET24"/>
  <c r="FA24"/>
  <c r="FD24"/>
  <c r="EC24"/>
  <c r="ED24"/>
  <c r="EN24"/>
  <c r="EF24"/>
  <c r="EV24" i="73"/>
  <c r="FD24"/>
  <c r="EF24"/>
  <c r="EC24"/>
  <c r="FA24"/>
  <c r="ES24"/>
  <c r="EM24"/>
  <c r="EI24"/>
  <c r="EX24"/>
  <c r="EJ24"/>
  <c r="EA24"/>
  <c r="FB24"/>
  <c r="EP24"/>
  <c r="EE24"/>
  <c r="FC24"/>
  <c r="EY24"/>
  <c r="ET24"/>
  <c r="FG24"/>
  <c r="EZ24"/>
  <c r="ER24"/>
  <c r="EH24"/>
  <c r="EB24"/>
  <c r="EO24"/>
  <c r="EN24"/>
  <c r="ED24"/>
  <c r="EK24"/>
  <c r="EW24"/>
  <c r="EL24"/>
  <c r="EU24"/>
  <c r="EG24"/>
  <c r="EQ24"/>
  <c r="EK24" i="72"/>
  <c r="EI24"/>
  <c r="FA24"/>
  <c r="FD24"/>
  <c r="EG24"/>
  <c r="EO24"/>
  <c r="EB24"/>
  <c r="EW24"/>
  <c r="EE24"/>
  <c r="EY24"/>
  <c r="EQ24"/>
  <c r="FB24"/>
  <c r="EH24"/>
  <c r="EN24"/>
  <c r="EL24"/>
  <c r="EC24"/>
  <c r="ET24"/>
  <c r="ED24"/>
  <c r="ES24"/>
  <c r="EU24"/>
  <c r="FC24"/>
  <c r="EV24"/>
  <c r="EZ24"/>
  <c r="EM24"/>
  <c r="FE24"/>
  <c r="EJ24"/>
  <c r="EF24"/>
  <c r="EX24"/>
  <c r="EP24"/>
  <c r="ER24"/>
  <c r="FF24"/>
  <c r="FI24"/>
  <c r="EB24" i="74"/>
  <c r="EN24"/>
  <c r="EH24"/>
  <c r="EG24"/>
  <c r="EQ24"/>
  <c r="FA24"/>
  <c r="EK24"/>
  <c r="ER24"/>
  <c r="ES24"/>
  <c r="EP24"/>
  <c r="EX24"/>
  <c r="FC24"/>
  <c r="ED24"/>
  <c r="EU24"/>
  <c r="EC24"/>
  <c r="ET24"/>
  <c r="EZ24"/>
  <c r="EM24"/>
  <c r="EO24"/>
  <c r="EJ24"/>
  <c r="EY24"/>
  <c r="EI24"/>
  <c r="EV24"/>
  <c r="EF24"/>
  <c r="FF24"/>
  <c r="EL24"/>
  <c r="EE24"/>
  <c r="FD24"/>
  <c r="FB24"/>
  <c r="EW24"/>
  <c r="FI24"/>
  <c r="FE24"/>
  <c r="FL8" i="79"/>
  <c r="BQ8"/>
  <c r="BR8"/>
  <c r="BO8"/>
  <c r="BN8"/>
  <c r="BP8"/>
  <c r="CB8"/>
  <c r="L4" i="99"/>
  <c r="AN4" s="1"/>
  <c r="BZ8" i="79"/>
  <c r="FJ8"/>
  <c r="BM8"/>
  <c r="BL8"/>
  <c r="AJ8"/>
  <c r="AJ39" s="1"/>
  <c r="D39"/>
  <c r="F8"/>
  <c r="K21" i="90"/>
  <c r="K45" s="1"/>
  <c r="K88" s="1"/>
  <c r="J13"/>
  <c r="J56" s="1"/>
  <c r="E8" i="79"/>
  <c r="K23" i="90"/>
  <c r="G8" i="79"/>
  <c r="J8" s="1"/>
  <c r="J13" i="85"/>
  <c r="J56" s="1"/>
  <c r="E8" i="74"/>
  <c r="F8"/>
  <c r="G8" i="81"/>
  <c r="J8" s="1"/>
  <c r="J12" i="98"/>
  <c r="J13" i="92"/>
  <c r="J56" s="1"/>
  <c r="J13" i="97"/>
  <c r="J54" s="1"/>
  <c r="E8" i="81"/>
  <c r="F8"/>
  <c r="X13" i="97"/>
  <c r="X54" s="1"/>
  <c r="E8" i="80"/>
  <c r="F8"/>
  <c r="G8"/>
  <c r="J8" s="1"/>
  <c r="J13" i="91"/>
  <c r="J56" s="1"/>
  <c r="E8" i="71"/>
  <c r="F8"/>
  <c r="J13" i="82"/>
  <c r="J56" s="1"/>
  <c r="G8" i="71"/>
  <c r="J8" s="1"/>
  <c r="F8" i="76"/>
  <c r="E8"/>
  <c r="J13" i="87"/>
  <c r="J56" s="1"/>
  <c r="G8" i="76"/>
  <c r="J8" s="1"/>
  <c r="G8" i="29"/>
  <c r="J8" s="1"/>
  <c r="B4" i="99"/>
  <c r="AD4"/>
  <c r="AR4" s="1"/>
  <c r="F8" i="29"/>
  <c r="E8"/>
  <c r="P4" i="99"/>
  <c r="J13" i="34"/>
  <c r="J56" s="1"/>
  <c r="F8" i="73"/>
  <c r="J13" i="84"/>
  <c r="J56" s="1"/>
  <c r="G8" i="73"/>
  <c r="J8" s="1"/>
  <c r="E8"/>
  <c r="E8" i="72"/>
  <c r="F8"/>
  <c r="J13" i="83"/>
  <c r="J56" s="1"/>
  <c r="G8" i="72"/>
  <c r="J8" s="1"/>
  <c r="BR21" i="80"/>
  <c r="BQ21"/>
  <c r="CB21"/>
  <c r="FJ21"/>
  <c r="AY21" s="1"/>
  <c r="BM21"/>
  <c r="BZ21"/>
  <c r="BL21"/>
  <c r="M17" i="99"/>
  <c r="AO17" s="1"/>
  <c r="BO21" i="80"/>
  <c r="BN21"/>
  <c r="BP21"/>
  <c r="CB10" i="71"/>
  <c r="D6" i="99"/>
  <c r="BL10" i="71"/>
  <c r="BO10"/>
  <c r="BQ10"/>
  <c r="BP10"/>
  <c r="BZ10"/>
  <c r="FH10"/>
  <c r="BM10"/>
  <c r="BN10"/>
  <c r="BR10"/>
  <c r="CB32"/>
  <c r="BL32"/>
  <c r="BQ32"/>
  <c r="BN32"/>
  <c r="FH32"/>
  <c r="BR32"/>
  <c r="BM32"/>
  <c r="BZ32"/>
  <c r="BO32"/>
  <c r="D28" i="99"/>
  <c r="BP32" i="71"/>
  <c r="H7" i="99"/>
  <c r="AJ7" s="1"/>
  <c r="FJ11" i="75"/>
  <c r="AY11" s="1"/>
  <c r="CB11"/>
  <c r="BR11"/>
  <c r="BQ11"/>
  <c r="BZ11"/>
  <c r="BP11"/>
  <c r="BL11"/>
  <c r="BM11"/>
  <c r="BO11"/>
  <c r="BN11"/>
  <c r="BM10" i="72"/>
  <c r="BL10"/>
  <c r="BZ10"/>
  <c r="BN10"/>
  <c r="CB10"/>
  <c r="BO10"/>
  <c r="BQ10"/>
  <c r="E6" i="99"/>
  <c r="AG6" s="1"/>
  <c r="BR10" i="72"/>
  <c r="BP10"/>
  <c r="FL10"/>
  <c r="BO18" i="77"/>
  <c r="J14" i="99"/>
  <c r="AL14" s="1"/>
  <c r="BL18" i="77"/>
  <c r="BN18"/>
  <c r="BP18"/>
  <c r="BR18"/>
  <c r="CB18"/>
  <c r="BZ18"/>
  <c r="BQ18"/>
  <c r="BM18"/>
  <c r="FL18"/>
  <c r="BL30" i="71"/>
  <c r="BP30"/>
  <c r="BR30"/>
  <c r="BN30"/>
  <c r="BO30"/>
  <c r="BZ30"/>
  <c r="BQ30"/>
  <c r="D26" i="99"/>
  <c r="BM30" i="71"/>
  <c r="FH30"/>
  <c r="CB30"/>
  <c r="BM35" i="78"/>
  <c r="BP35"/>
  <c r="FJ35"/>
  <c r="AY35" s="1"/>
  <c r="CB35"/>
  <c r="BZ35"/>
  <c r="BO35"/>
  <c r="BQ35"/>
  <c r="BL35"/>
  <c r="K31" i="99"/>
  <c r="AM31" s="1"/>
  <c r="BN35" i="78"/>
  <c r="BR35"/>
  <c r="BM18" i="79"/>
  <c r="FL18"/>
  <c r="BN18"/>
  <c r="BP18"/>
  <c r="BR18"/>
  <c r="BL18"/>
  <c r="BZ18"/>
  <c r="BO18"/>
  <c r="CB18"/>
  <c r="BQ18"/>
  <c r="L14" i="99"/>
  <c r="AN14" s="1"/>
  <c r="BU35" i="75"/>
  <c r="BU35" i="76"/>
  <c r="BU35" i="29"/>
  <c r="BU35" i="72"/>
  <c r="BU35" i="74"/>
  <c r="BU35" i="80"/>
  <c r="BU35" i="71"/>
  <c r="BU35" i="78"/>
  <c r="BU35" i="79"/>
  <c r="BU35" i="81"/>
  <c r="BU35" i="77"/>
  <c r="BU35" i="73"/>
  <c r="BU11"/>
  <c r="BU11" i="80"/>
  <c r="BU11" i="29"/>
  <c r="BU11" i="72"/>
  <c r="BU11" i="76"/>
  <c r="BU11" i="79"/>
  <c r="BU11" i="75"/>
  <c r="BU11" i="71"/>
  <c r="BU11" i="77"/>
  <c r="BU11" i="74"/>
  <c r="BU11" i="81"/>
  <c r="BU11" i="78"/>
  <c r="BN15" i="75"/>
  <c r="BP15"/>
  <c r="FJ15"/>
  <c r="AY15" s="1"/>
  <c r="BQ15"/>
  <c r="BR15"/>
  <c r="BM15"/>
  <c r="H11" i="99"/>
  <c r="AJ11" s="1"/>
  <c r="BO15" i="75"/>
  <c r="BZ15"/>
  <c r="CB15"/>
  <c r="BL15"/>
  <c r="BR10" i="81"/>
  <c r="N6" i="99"/>
  <c r="AP6" s="1"/>
  <c r="BZ10" i="81"/>
  <c r="BO10"/>
  <c r="BQ10"/>
  <c r="BL10"/>
  <c r="BM10"/>
  <c r="BN10"/>
  <c r="CB10"/>
  <c r="FL10"/>
  <c r="BP10"/>
  <c r="EY11" i="78"/>
  <c r="FD11"/>
  <c r="FG11"/>
  <c r="EA11"/>
  <c r="FA11"/>
  <c r="ED11"/>
  <c r="EO11"/>
  <c r="EI11"/>
  <c r="ER11"/>
  <c r="EV11"/>
  <c r="EH11"/>
  <c r="EM11"/>
  <c r="EE11"/>
  <c r="EC11"/>
  <c r="EX11"/>
  <c r="EN11"/>
  <c r="EJ11"/>
  <c r="EP11"/>
  <c r="EZ11"/>
  <c r="EU11"/>
  <c r="EW11"/>
  <c r="FC11"/>
  <c r="FB11"/>
  <c r="EK11"/>
  <c r="EL11"/>
  <c r="EQ11"/>
  <c r="EG11"/>
  <c r="ET11"/>
  <c r="EB11"/>
  <c r="EF11"/>
  <c r="ES11"/>
  <c r="ES11" i="77"/>
  <c r="EB11"/>
  <c r="ET11"/>
  <c r="EU11"/>
  <c r="EQ11"/>
  <c r="ED11"/>
  <c r="EE11"/>
  <c r="FC11"/>
  <c r="FE11"/>
  <c r="FF11"/>
  <c r="EN11"/>
  <c r="EY11"/>
  <c r="FD11"/>
  <c r="FI11"/>
  <c r="EO11"/>
  <c r="EZ11"/>
  <c r="FA11"/>
  <c r="EH11"/>
  <c r="FB11"/>
  <c r="EG11"/>
  <c r="EF11"/>
  <c r="EV11"/>
  <c r="EW11"/>
  <c r="EC11"/>
  <c r="EL11"/>
  <c r="EX11"/>
  <c r="EK11"/>
  <c r="EJ11"/>
  <c r="EI11"/>
  <c r="EP11"/>
  <c r="EM11"/>
  <c r="ER11"/>
  <c r="EF11" i="80"/>
  <c r="EE11"/>
  <c r="FG11"/>
  <c r="EK11"/>
  <c r="EM11"/>
  <c r="EZ11"/>
  <c r="EH11"/>
  <c r="EG11"/>
  <c r="EX11"/>
  <c r="EW11"/>
  <c r="EU11"/>
  <c r="EA11"/>
  <c r="EB11"/>
  <c r="EV11"/>
  <c r="EL11"/>
  <c r="FC11"/>
  <c r="EY11"/>
  <c r="ED11"/>
  <c r="ER11"/>
  <c r="EN11"/>
  <c r="EP11"/>
  <c r="FB11"/>
  <c r="EJ11"/>
  <c r="EC11"/>
  <c r="EQ11"/>
  <c r="EI11"/>
  <c r="ET11"/>
  <c r="FD11"/>
  <c r="ES11"/>
  <c r="FA11"/>
  <c r="EO11"/>
  <c r="BK11" i="77"/>
  <c r="BK11" i="72"/>
  <c r="BK11" i="29"/>
  <c r="BK11" i="76"/>
  <c r="BK11" i="81"/>
  <c r="BK11" i="79"/>
  <c r="BK11" i="80"/>
  <c r="BK11" i="74"/>
  <c r="BK11" i="75"/>
  <c r="BK11" i="71"/>
  <c r="BK11" i="78"/>
  <c r="BK11" i="73"/>
  <c r="EC11" i="29"/>
  <c r="EY11"/>
  <c r="EJ11"/>
  <c r="EK11"/>
  <c r="ES11"/>
  <c r="EP11"/>
  <c r="EM11"/>
  <c r="EU11"/>
  <c r="EF11"/>
  <c r="EG11"/>
  <c r="ED11"/>
  <c r="EX11"/>
  <c r="EW11"/>
  <c r="EZ11"/>
  <c r="FA11"/>
  <c r="FI11"/>
  <c r="ET11"/>
  <c r="FB11"/>
  <c r="EE11"/>
  <c r="EN11"/>
  <c r="EL11"/>
  <c r="FE11"/>
  <c r="EV11"/>
  <c r="EQ11"/>
  <c r="EI11"/>
  <c r="EH11"/>
  <c r="FD11"/>
  <c r="EO11"/>
  <c r="FF11"/>
  <c r="ER11"/>
  <c r="FC11"/>
  <c r="EB11"/>
  <c r="ES11" i="81"/>
  <c r="EQ11"/>
  <c r="EG11"/>
  <c r="FF11"/>
  <c r="EK11"/>
  <c r="FA11"/>
  <c r="ED11"/>
  <c r="EL11"/>
  <c r="EC11"/>
  <c r="ET11"/>
  <c r="EW11"/>
  <c r="EO11"/>
  <c r="EZ11"/>
  <c r="FD11"/>
  <c r="EM11"/>
  <c r="FC11"/>
  <c r="EF11"/>
  <c r="EX11"/>
  <c r="EI11"/>
  <c r="EP11"/>
  <c r="EN11"/>
  <c r="FI11"/>
  <c r="FE11"/>
  <c r="EU11"/>
  <c r="ER11"/>
  <c r="EB11"/>
  <c r="EJ11"/>
  <c r="EE11"/>
  <c r="EH11"/>
  <c r="EY11"/>
  <c r="FB11"/>
  <c r="EV11"/>
  <c r="ES11" i="76"/>
  <c r="EV11"/>
  <c r="FF11"/>
  <c r="EZ11"/>
  <c r="FC11"/>
  <c r="EW11"/>
  <c r="EX11"/>
  <c r="FB11"/>
  <c r="EP11"/>
  <c r="EM11"/>
  <c r="EC11"/>
  <c r="EY11"/>
  <c r="FD11"/>
  <c r="EK11"/>
  <c r="FA11"/>
  <c r="EG11"/>
  <c r="EN11"/>
  <c r="ER11"/>
  <c r="EF11"/>
  <c r="EE11"/>
  <c r="EQ11"/>
  <c r="ED11"/>
  <c r="FE11"/>
  <c r="EU11"/>
  <c r="EL11"/>
  <c r="EI11"/>
  <c r="EH11"/>
  <c r="EO11"/>
  <c r="EJ11"/>
  <c r="FI11"/>
  <c r="FJ11" s="1"/>
  <c r="EB11"/>
  <c r="ET11"/>
  <c r="EG11" i="72"/>
  <c r="FB11"/>
  <c r="FF11"/>
  <c r="FI11"/>
  <c r="ET11"/>
  <c r="EQ11"/>
  <c r="EY11"/>
  <c r="FC11"/>
  <c r="FA11"/>
  <c r="EI11"/>
  <c r="EB11"/>
  <c r="EL11"/>
  <c r="EP11"/>
  <c r="ER11"/>
  <c r="EM11"/>
  <c r="EK11"/>
  <c r="ES11"/>
  <c r="EX11"/>
  <c r="EE11"/>
  <c r="EW11"/>
  <c r="EU11"/>
  <c r="FD11"/>
  <c r="EH11"/>
  <c r="EV11"/>
  <c r="FE11"/>
  <c r="EO11"/>
  <c r="EC11"/>
  <c r="ED11"/>
  <c r="EZ11"/>
  <c r="EN11"/>
  <c r="EF11"/>
  <c r="EJ11"/>
  <c r="FF11" i="74"/>
  <c r="ET11"/>
  <c r="EJ11"/>
  <c r="EU11"/>
  <c r="EL11"/>
  <c r="FD11"/>
  <c r="EY11"/>
  <c r="EK11"/>
  <c r="EI11"/>
  <c r="EC11"/>
  <c r="ED11"/>
  <c r="EQ11"/>
  <c r="FI11"/>
  <c r="FC11"/>
  <c r="EB11"/>
  <c r="EX11"/>
  <c r="EZ11"/>
  <c r="EN11"/>
  <c r="EP11"/>
  <c r="ER11"/>
  <c r="EE11"/>
  <c r="EF11"/>
  <c r="FB11"/>
  <c r="FE11"/>
  <c r="EH11"/>
  <c r="EV11"/>
  <c r="FA11"/>
  <c r="EO11"/>
  <c r="EG11"/>
  <c r="EM11"/>
  <c r="EW11"/>
  <c r="ES11"/>
  <c r="BM20" i="78"/>
  <c r="BL20"/>
  <c r="BZ20"/>
  <c r="BN20"/>
  <c r="BP20"/>
  <c r="BR20"/>
  <c r="CB20"/>
  <c r="K16" i="99"/>
  <c r="AM16" s="1"/>
  <c r="FJ20" i="78"/>
  <c r="AY20" s="1"/>
  <c r="BO20"/>
  <c r="BQ20"/>
  <c r="BL24" i="72"/>
  <c r="BR24"/>
  <c r="FL24"/>
  <c r="BP24"/>
  <c r="BN24"/>
  <c r="BM24"/>
  <c r="BO24"/>
  <c r="CB24"/>
  <c r="E20" i="99"/>
  <c r="AG20" s="1"/>
  <c r="BZ24" i="72"/>
  <c r="BQ24"/>
  <c r="EF28" i="71"/>
  <c r="EQ28"/>
  <c r="EO28"/>
  <c r="EU28"/>
  <c r="FA28"/>
  <c r="EB28"/>
  <c r="EP28"/>
  <c r="DZ28"/>
  <c r="EX28"/>
  <c r="ED28"/>
  <c r="EA28"/>
  <c r="EL28"/>
  <c r="ES28"/>
  <c r="EH28"/>
  <c r="EW28"/>
  <c r="EK28"/>
  <c r="EI28"/>
  <c r="EN28"/>
  <c r="FE28"/>
  <c r="EG28"/>
  <c r="EZ28"/>
  <c r="EM28"/>
  <c r="EJ28"/>
  <c r="ER28"/>
  <c r="EY28"/>
  <c r="ET28"/>
  <c r="EV28"/>
  <c r="EE28"/>
  <c r="EC28"/>
  <c r="EX28" i="73"/>
  <c r="FC28"/>
  <c r="EC28"/>
  <c r="EN28"/>
  <c r="EJ28"/>
  <c r="EU28"/>
  <c r="EO28"/>
  <c r="ES28"/>
  <c r="FD28"/>
  <c r="EZ28"/>
  <c r="EB28"/>
  <c r="FG28"/>
  <c r="ET28"/>
  <c r="ED28"/>
  <c r="EQ28"/>
  <c r="EE28"/>
  <c r="FB28"/>
  <c r="EH28"/>
  <c r="EF28"/>
  <c r="EG28"/>
  <c r="EK28"/>
  <c r="EV28"/>
  <c r="ER28"/>
  <c r="EI28"/>
  <c r="EW28"/>
  <c r="FA28"/>
  <c r="EY28"/>
  <c r="EM28"/>
  <c r="EA28"/>
  <c r="EL28"/>
  <c r="EP28"/>
  <c r="FC28" i="77"/>
  <c r="EZ28"/>
  <c r="EL28"/>
  <c r="EG28"/>
  <c r="ED28"/>
  <c r="EX28"/>
  <c r="EK28"/>
  <c r="EY28"/>
  <c r="ET28"/>
  <c r="EJ28"/>
  <c r="EC28"/>
  <c r="ER28"/>
  <c r="EE28"/>
  <c r="EN28"/>
  <c r="EP28"/>
  <c r="EV28"/>
  <c r="EO28"/>
  <c r="EU28"/>
  <c r="FE28"/>
  <c r="EI28"/>
  <c r="FB28"/>
  <c r="FA28"/>
  <c r="EW28"/>
  <c r="EM28"/>
  <c r="FI28"/>
  <c r="EH28"/>
  <c r="FD28"/>
  <c r="EB28"/>
  <c r="EQ28"/>
  <c r="FF28"/>
  <c r="ES28"/>
  <c r="EF28"/>
  <c r="BK28" i="79"/>
  <c r="BK28" i="80"/>
  <c r="BK28" i="76"/>
  <c r="BK28" i="73"/>
  <c r="BK28" i="71"/>
  <c r="BK28" i="81"/>
  <c r="BK28" i="78"/>
  <c r="BK28" i="74"/>
  <c r="BK28" i="77"/>
  <c r="BK28" i="72"/>
  <c r="BK28" i="75"/>
  <c r="BK28" i="29"/>
  <c r="ES28" i="81"/>
  <c r="EO28"/>
  <c r="EU28"/>
  <c r="FE28"/>
  <c r="EC28"/>
  <c r="EY28"/>
  <c r="EM28"/>
  <c r="ER28"/>
  <c r="FC28"/>
  <c r="ED28"/>
  <c r="EK28"/>
  <c r="EF28"/>
  <c r="EQ28"/>
  <c r="EB28"/>
  <c r="FB28"/>
  <c r="EJ28"/>
  <c r="FF28"/>
  <c r="ET28"/>
  <c r="EL28"/>
  <c r="EZ28"/>
  <c r="EI28"/>
  <c r="EH28"/>
  <c r="EP28"/>
  <c r="EW28"/>
  <c r="EX28"/>
  <c r="EV28"/>
  <c r="FD28"/>
  <c r="EG28"/>
  <c r="EE28"/>
  <c r="EN28"/>
  <c r="FA28"/>
  <c r="FI28"/>
  <c r="FE28" i="79"/>
  <c r="EY28"/>
  <c r="EL28"/>
  <c r="ED28"/>
  <c r="EM28"/>
  <c r="EK28"/>
  <c r="FC28"/>
  <c r="EF28"/>
  <c r="ES28"/>
  <c r="EQ28"/>
  <c r="EX28"/>
  <c r="EB28"/>
  <c r="EN28"/>
  <c r="EC28"/>
  <c r="EP28"/>
  <c r="ET28"/>
  <c r="EG28"/>
  <c r="EE28"/>
  <c r="EV28"/>
  <c r="EW28"/>
  <c r="EZ28"/>
  <c r="FD28"/>
  <c r="ER28"/>
  <c r="EU28"/>
  <c r="FB28"/>
  <c r="FF28"/>
  <c r="FI28"/>
  <c r="EO28"/>
  <c r="EI28"/>
  <c r="FA28"/>
  <c r="EJ28"/>
  <c r="EH28"/>
  <c r="I28" i="99"/>
  <c r="AK28" s="1"/>
  <c r="BR32" i="76"/>
  <c r="BN32"/>
  <c r="BQ32"/>
  <c r="BP32"/>
  <c r="FL32"/>
  <c r="BZ32"/>
  <c r="BO32"/>
  <c r="CB32"/>
  <c r="BL32"/>
  <c r="BM32"/>
  <c r="BZ32" i="74"/>
  <c r="BL32"/>
  <c r="BQ32"/>
  <c r="BO32"/>
  <c r="CB32"/>
  <c r="G28" i="99"/>
  <c r="AI28" s="1"/>
  <c r="BN32" i="74"/>
  <c r="FL32"/>
  <c r="BP32"/>
  <c r="BM32"/>
  <c r="BR32"/>
  <c r="BZ18" i="29"/>
  <c r="BO18"/>
  <c r="BP18"/>
  <c r="FL18"/>
  <c r="BN18"/>
  <c r="BM18"/>
  <c r="BL18"/>
  <c r="CB18"/>
  <c r="BR18"/>
  <c r="C14" i="99"/>
  <c r="BQ18" i="29"/>
  <c r="EB12"/>
  <c r="EV12"/>
  <c r="EP12"/>
  <c r="FI12"/>
  <c r="EJ12"/>
  <c r="EU12"/>
  <c r="EK12"/>
  <c r="FF12"/>
  <c r="FE12"/>
  <c r="EC12"/>
  <c r="EQ12"/>
  <c r="EL12"/>
  <c r="EF12"/>
  <c r="EX12"/>
  <c r="EH12"/>
  <c r="EE12"/>
  <c r="ES12"/>
  <c r="FC12"/>
  <c r="EY12"/>
  <c r="EO12"/>
  <c r="FB12"/>
  <c r="EN12"/>
  <c r="EG12"/>
  <c r="EW12"/>
  <c r="EZ12"/>
  <c r="ET12"/>
  <c r="FA12"/>
  <c r="EI12"/>
  <c r="EM12"/>
  <c r="ED12"/>
  <c r="ER12"/>
  <c r="FD12"/>
  <c r="EQ12" i="81"/>
  <c r="EX12"/>
  <c r="EW12"/>
  <c r="EM12"/>
  <c r="ER12"/>
  <c r="EY12"/>
  <c r="EE12"/>
  <c r="EV12"/>
  <c r="FC12"/>
  <c r="EP12"/>
  <c r="FI12"/>
  <c r="EI12"/>
  <c r="FB12"/>
  <c r="FF12"/>
  <c r="EK12"/>
  <c r="FD12"/>
  <c r="FE12"/>
  <c r="EJ12"/>
  <c r="ED12"/>
  <c r="EU12"/>
  <c r="EH12"/>
  <c r="EZ12"/>
  <c r="ES12"/>
  <c r="EF12"/>
  <c r="EL12"/>
  <c r="EO12"/>
  <c r="EB12"/>
  <c r="ET12"/>
  <c r="FA12"/>
  <c r="EG12"/>
  <c r="EN12"/>
  <c r="EC12"/>
  <c r="ER12" i="75"/>
  <c r="FA12"/>
  <c r="EO12"/>
  <c r="EH12"/>
  <c r="EV12"/>
  <c r="EJ12"/>
  <c r="EM12"/>
  <c r="EE12"/>
  <c r="FB12"/>
  <c r="ED12"/>
  <c r="EA12"/>
  <c r="ET12"/>
  <c r="EI12"/>
  <c r="EF12"/>
  <c r="EY12"/>
  <c r="EL12"/>
  <c r="EB12"/>
  <c r="FD12"/>
  <c r="EQ12"/>
  <c r="EK12"/>
  <c r="EW12"/>
  <c r="EZ12"/>
  <c r="FG12"/>
  <c r="ES12"/>
  <c r="EN12"/>
  <c r="EU12"/>
  <c r="FC12"/>
  <c r="EP12"/>
  <c r="EG12"/>
  <c r="EC12"/>
  <c r="EX12"/>
  <c r="BK12" i="81"/>
  <c r="BK12" i="29"/>
  <c r="BK12" i="76"/>
  <c r="BK12" i="78"/>
  <c r="BK12" i="74"/>
  <c r="BK12" i="77"/>
  <c r="BK12" i="73"/>
  <c r="BK12" i="79"/>
  <c r="BK12" i="71"/>
  <c r="BK12" i="75"/>
  <c r="BK12" i="80"/>
  <c r="BK12" i="72"/>
  <c r="EM12"/>
  <c r="EK12"/>
  <c r="FI12"/>
  <c r="EZ12"/>
  <c r="EH12"/>
  <c r="EC12"/>
  <c r="EQ12"/>
  <c r="FF12"/>
  <c r="EB12"/>
  <c r="EP12"/>
  <c r="EE12"/>
  <c r="EJ12"/>
  <c r="FC12"/>
  <c r="EL12"/>
  <c r="EY12"/>
  <c r="EU12"/>
  <c r="FD12"/>
  <c r="FA12"/>
  <c r="EV12"/>
  <c r="FE12"/>
  <c r="EW12"/>
  <c r="ER12"/>
  <c r="ED12"/>
  <c r="ET12"/>
  <c r="EG12"/>
  <c r="EF12"/>
  <c r="FB12"/>
  <c r="EO12"/>
  <c r="EN12"/>
  <c r="EX12"/>
  <c r="EI12"/>
  <c r="ES12"/>
  <c r="ES12" i="74"/>
  <c r="EZ12"/>
  <c r="EO12"/>
  <c r="EI12"/>
  <c r="EK12"/>
  <c r="EM12"/>
  <c r="EL12"/>
  <c r="EQ12"/>
  <c r="EE12"/>
  <c r="ET12"/>
  <c r="FE12"/>
  <c r="EY12"/>
  <c r="FA12"/>
  <c r="FC12"/>
  <c r="FI12"/>
  <c r="EP12"/>
  <c r="EU12"/>
  <c r="EJ12"/>
  <c r="EW12"/>
  <c r="EN12"/>
  <c r="FF12"/>
  <c r="ER12"/>
  <c r="EH12"/>
  <c r="EF12"/>
  <c r="ED12"/>
  <c r="FB12"/>
  <c r="EG12"/>
  <c r="FD12"/>
  <c r="EX12"/>
  <c r="EV12"/>
  <c r="EB12"/>
  <c r="EC12"/>
  <c r="EP12" i="79"/>
  <c r="EH12"/>
  <c r="EU12"/>
  <c r="EK12"/>
  <c r="EV12"/>
  <c r="EX12"/>
  <c r="ED12"/>
  <c r="FD12"/>
  <c r="EL12"/>
  <c r="EN12"/>
  <c r="FB12"/>
  <c r="FE12"/>
  <c r="EZ12"/>
  <c r="ET12"/>
  <c r="EI12"/>
  <c r="FA12"/>
  <c r="FF12"/>
  <c r="EG12"/>
  <c r="FI12"/>
  <c r="EM12"/>
  <c r="EJ12"/>
  <c r="EW12"/>
  <c r="EE12"/>
  <c r="FC12"/>
  <c r="EF12"/>
  <c r="EQ12"/>
  <c r="EO12"/>
  <c r="EC12"/>
  <c r="ES12"/>
  <c r="EY12"/>
  <c r="EB12"/>
  <c r="ER12"/>
  <c r="EH12" i="78"/>
  <c r="EU12"/>
  <c r="ES12"/>
  <c r="EL12"/>
  <c r="EM12"/>
  <c r="EP12"/>
  <c r="ED12"/>
  <c r="EO12"/>
  <c r="EW12"/>
  <c r="EC12"/>
  <c r="EZ12"/>
  <c r="ER12"/>
  <c r="EK12"/>
  <c r="EQ12"/>
  <c r="EV12"/>
  <c r="EI12"/>
  <c r="FG12"/>
  <c r="FD12"/>
  <c r="EE12"/>
  <c r="FB12"/>
  <c r="EJ12"/>
  <c r="ET12"/>
  <c r="EX12"/>
  <c r="EB12"/>
  <c r="EN12"/>
  <c r="EG12"/>
  <c r="FA12"/>
  <c r="EA12"/>
  <c r="EY12"/>
  <c r="FC12"/>
  <c r="EF12"/>
  <c r="E20" i="77"/>
  <c r="G20"/>
  <c r="F20"/>
  <c r="F20" i="81"/>
  <c r="E20"/>
  <c r="G20"/>
  <c r="E20" i="74"/>
  <c r="G20"/>
  <c r="F20"/>
  <c r="F20" i="80"/>
  <c r="G20"/>
  <c r="E20"/>
  <c r="P16" i="99"/>
  <c r="F20" i="29"/>
  <c r="FM20" s="1"/>
  <c r="G20"/>
  <c r="AD16" i="99"/>
  <c r="AR16" s="1"/>
  <c r="B16"/>
  <c r="E20" i="29"/>
  <c r="AC20" i="100"/>
  <c r="H20"/>
  <c r="N20" s="1"/>
  <c r="E20" i="73"/>
  <c r="G20"/>
  <c r="F20"/>
  <c r="G20" i="78"/>
  <c r="E20"/>
  <c r="F20"/>
  <c r="EC27" i="79"/>
  <c r="EE27"/>
  <c r="ER27"/>
  <c r="ET27"/>
  <c r="EI27"/>
  <c r="FF27"/>
  <c r="EJ27"/>
  <c r="ED27"/>
  <c r="FD27"/>
  <c r="EM27"/>
  <c r="EW27"/>
  <c r="EU27"/>
  <c r="EQ27"/>
  <c r="FA27"/>
  <c r="EZ27"/>
  <c r="EH27"/>
  <c r="ES27"/>
  <c r="EO27"/>
  <c r="FE27"/>
  <c r="EG27"/>
  <c r="FB27"/>
  <c r="EV27"/>
  <c r="EY27"/>
  <c r="EX27"/>
  <c r="EB27"/>
  <c r="EF27"/>
  <c r="EN27"/>
  <c r="FC27"/>
  <c r="EP27"/>
  <c r="FI27"/>
  <c r="EL27"/>
  <c r="EK27"/>
  <c r="EN27" i="29"/>
  <c r="EV27"/>
  <c r="EB27"/>
  <c r="EL27"/>
  <c r="FI27"/>
  <c r="FC27"/>
  <c r="EM27"/>
  <c r="ER27"/>
  <c r="EJ27"/>
  <c r="EH27"/>
  <c r="FF27"/>
  <c r="EZ27"/>
  <c r="EO27"/>
  <c r="FE27"/>
  <c r="EW27"/>
  <c r="FD27"/>
  <c r="EG27"/>
  <c r="ED27"/>
  <c r="EK27"/>
  <c r="FB27"/>
  <c r="EP27"/>
  <c r="ET27"/>
  <c r="EF27"/>
  <c r="EY27"/>
  <c r="EX27"/>
  <c r="EE27"/>
  <c r="EI27"/>
  <c r="ES27"/>
  <c r="EU27"/>
  <c r="FA27"/>
  <c r="EC27"/>
  <c r="EQ27"/>
  <c r="ED27" i="77"/>
  <c r="EQ27"/>
  <c r="EM27"/>
  <c r="EZ27"/>
  <c r="EF27"/>
  <c r="EK27"/>
  <c r="EX27"/>
  <c r="FB27"/>
  <c r="EB27"/>
  <c r="EI27"/>
  <c r="EO27"/>
  <c r="EW27"/>
  <c r="FC27"/>
  <c r="EC27"/>
  <c r="EN27"/>
  <c r="EJ27"/>
  <c r="EH27"/>
  <c r="FD27"/>
  <c r="EY27"/>
  <c r="ES27"/>
  <c r="FA27"/>
  <c r="EE27"/>
  <c r="EV27"/>
  <c r="ER27"/>
  <c r="EU27"/>
  <c r="EG27"/>
  <c r="EP27"/>
  <c r="FF27"/>
  <c r="FE27"/>
  <c r="FI27"/>
  <c r="EL27"/>
  <c r="ET27"/>
  <c r="BK27" i="74"/>
  <c r="BK27" i="77"/>
  <c r="BK27" i="73"/>
  <c r="BK27" i="72"/>
  <c r="BK27" i="80"/>
  <c r="BK27" i="76"/>
  <c r="BK27" i="75"/>
  <c r="BK27" i="81"/>
  <c r="BK27" i="78"/>
  <c r="BK27" i="29"/>
  <c r="BK27" i="79"/>
  <c r="BK27" i="71"/>
  <c r="BP10" i="78"/>
  <c r="FJ10"/>
  <c r="AY10" s="1"/>
  <c r="K6" i="99"/>
  <c r="AM6" s="1"/>
  <c r="BR10" i="78"/>
  <c r="BL10"/>
  <c r="CB10"/>
  <c r="BO10"/>
  <c r="BN10"/>
  <c r="BQ10"/>
  <c r="BM10"/>
  <c r="BZ10"/>
  <c r="BM26" i="29"/>
  <c r="BN26"/>
  <c r="BZ26"/>
  <c r="BO26"/>
  <c r="C22" i="99"/>
  <c r="BL26" i="29"/>
  <c r="BP26"/>
  <c r="FL26"/>
  <c r="BR26"/>
  <c r="BQ26"/>
  <c r="CB26"/>
  <c r="E37" i="73"/>
  <c r="G37"/>
  <c r="F37"/>
  <c r="E37" i="78"/>
  <c r="G37"/>
  <c r="F37"/>
  <c r="E37" i="72"/>
  <c r="F37"/>
  <c r="G37"/>
  <c r="G37" i="79"/>
  <c r="E37"/>
  <c r="F37"/>
  <c r="F37" i="80"/>
  <c r="G37"/>
  <c r="E37"/>
  <c r="E37" i="71"/>
  <c r="G37"/>
  <c r="F37"/>
  <c r="F9" i="99"/>
  <c r="AH9" s="1"/>
  <c r="BL13" i="73"/>
  <c r="BP13"/>
  <c r="CB13"/>
  <c r="BM13"/>
  <c r="BO13"/>
  <c r="BR13"/>
  <c r="BZ13"/>
  <c r="FJ13"/>
  <c r="AY13" s="1"/>
  <c r="BQ13"/>
  <c r="BN13"/>
  <c r="G23" i="81"/>
  <c r="E23"/>
  <c r="F23"/>
  <c r="E23" i="74"/>
  <c r="G23"/>
  <c r="F23"/>
  <c r="AC23" i="100"/>
  <c r="H23"/>
  <c r="N23" s="1"/>
  <c r="E23" i="75"/>
  <c r="F23"/>
  <c r="G23"/>
  <c r="G23" i="77"/>
  <c r="E23"/>
  <c r="F23"/>
  <c r="BZ16" i="29"/>
  <c r="CB16"/>
  <c r="BL16"/>
  <c r="C12" i="99"/>
  <c r="BN16" i="29"/>
  <c r="BM16"/>
  <c r="BO16"/>
  <c r="BQ16"/>
  <c r="BR16"/>
  <c r="BP16"/>
  <c r="FL16"/>
  <c r="BP27" i="78"/>
  <c r="CB27"/>
  <c r="BO27"/>
  <c r="FJ27"/>
  <c r="AY27" s="1"/>
  <c r="BZ27"/>
  <c r="K23" i="99"/>
  <c r="AM23" s="1"/>
  <c r="BQ27" i="78"/>
  <c r="BR27"/>
  <c r="BN27"/>
  <c r="BL27"/>
  <c r="BM27"/>
  <c r="FI35" i="79"/>
  <c r="ES35"/>
  <c r="EW35"/>
  <c r="EY35"/>
  <c r="EG35"/>
  <c r="EH35"/>
  <c r="EV35"/>
  <c r="FC35"/>
  <c r="EM35"/>
  <c r="EN35"/>
  <c r="EB35"/>
  <c r="EZ35"/>
  <c r="EL35"/>
  <c r="FA35"/>
  <c r="EJ35"/>
  <c r="ER35"/>
  <c r="EP35"/>
  <c r="EU35"/>
  <c r="EC35"/>
  <c r="FD35"/>
  <c r="EI35"/>
  <c r="ET35"/>
  <c r="FE35"/>
  <c r="EF35"/>
  <c r="EE35"/>
  <c r="EK35"/>
  <c r="EO35"/>
  <c r="EQ35"/>
  <c r="FF35"/>
  <c r="FB35"/>
  <c r="EX35"/>
  <c r="ED35"/>
  <c r="EF35" i="78"/>
  <c r="FG35"/>
  <c r="EI35"/>
  <c r="EH35"/>
  <c r="EE35"/>
  <c r="EJ35"/>
  <c r="EM35"/>
  <c r="EN35"/>
  <c r="ES35"/>
  <c r="EW35"/>
  <c r="ER35"/>
  <c r="EA35"/>
  <c r="EL35"/>
  <c r="EP35"/>
  <c r="EG35"/>
  <c r="ET35"/>
  <c r="EO35"/>
  <c r="EQ35"/>
  <c r="EX35"/>
  <c r="EV35"/>
  <c r="EU35"/>
  <c r="EZ35"/>
  <c r="EK35"/>
  <c r="EY35"/>
  <c r="FA35"/>
  <c r="EB35"/>
  <c r="EC35"/>
  <c r="FD35"/>
  <c r="FB35"/>
  <c r="ED35"/>
  <c r="FC35"/>
  <c r="ER35" i="81"/>
  <c r="EO35"/>
  <c r="EM35"/>
  <c r="FA35"/>
  <c r="EW35"/>
  <c r="EZ35"/>
  <c r="EV35"/>
  <c r="EK35"/>
  <c r="ES35"/>
  <c r="EL35"/>
  <c r="ED35"/>
  <c r="EI35"/>
  <c r="FI35"/>
  <c r="EF35"/>
  <c r="FC35"/>
  <c r="EN35"/>
  <c r="EE35"/>
  <c r="EJ35"/>
  <c r="FF35"/>
  <c r="EB35"/>
  <c r="EX35"/>
  <c r="FB35"/>
  <c r="EH35"/>
  <c r="EQ35"/>
  <c r="FD35"/>
  <c r="EP35"/>
  <c r="ET35"/>
  <c r="EY35"/>
  <c r="EU35"/>
  <c r="EG35"/>
  <c r="EC35"/>
  <c r="FE35"/>
  <c r="FC35" i="73"/>
  <c r="ET35"/>
  <c r="EA35"/>
  <c r="EN35"/>
  <c r="ER35"/>
  <c r="FG35"/>
  <c r="FD35"/>
  <c r="EG35"/>
  <c r="EY35"/>
  <c r="FA35"/>
  <c r="EX35"/>
  <c r="EI35"/>
  <c r="EW35"/>
  <c r="EP35"/>
  <c r="EV35"/>
  <c r="EF35"/>
  <c r="EC35"/>
  <c r="EB35"/>
  <c r="EE35"/>
  <c r="EU35"/>
  <c r="EK35"/>
  <c r="EM35"/>
  <c r="EJ35"/>
  <c r="EZ35"/>
  <c r="ES35"/>
  <c r="FB35"/>
  <c r="EO35"/>
  <c r="EL35"/>
  <c r="EQ35"/>
  <c r="EH35"/>
  <c r="ED35"/>
  <c r="BK35" i="71"/>
  <c r="BK35" i="81"/>
  <c r="BK35" i="29"/>
  <c r="BK35" i="79"/>
  <c r="BK35" i="78"/>
  <c r="BK35" i="80"/>
  <c r="BK35" i="77"/>
  <c r="BK35" i="73"/>
  <c r="BK35" i="74"/>
  <c r="BK35" i="72"/>
  <c r="BK35" i="76"/>
  <c r="BK35" i="75"/>
  <c r="EB35" i="80"/>
  <c r="EZ35"/>
  <c r="EA35"/>
  <c r="ET35"/>
  <c r="ED35"/>
  <c r="EC35"/>
  <c r="EK35"/>
  <c r="EY35"/>
  <c r="EJ35"/>
  <c r="EQ35"/>
  <c r="EG35"/>
  <c r="EP35"/>
  <c r="EH35"/>
  <c r="EU35"/>
  <c r="FG35"/>
  <c r="EN35"/>
  <c r="EM35"/>
  <c r="FD35"/>
  <c r="EX35"/>
  <c r="FC35"/>
  <c r="EE35"/>
  <c r="EW35"/>
  <c r="EO35"/>
  <c r="EL35"/>
  <c r="FA35"/>
  <c r="EF35"/>
  <c r="FB35"/>
  <c r="ES35"/>
  <c r="EI35"/>
  <c r="ER35"/>
  <c r="EV35"/>
  <c r="G15" i="99"/>
  <c r="AI15" s="1"/>
  <c r="BQ19" i="74"/>
  <c r="BR19"/>
  <c r="BL19"/>
  <c r="FL19"/>
  <c r="BO19"/>
  <c r="BP19"/>
  <c r="BN19"/>
  <c r="CB19"/>
  <c r="BZ19"/>
  <c r="BM19"/>
  <c r="BL20" i="71"/>
  <c r="BZ20"/>
  <c r="BM20"/>
  <c r="D16" i="99"/>
  <c r="FH20" i="71"/>
  <c r="BQ20"/>
  <c r="BO20"/>
  <c r="BN20"/>
  <c r="CB20"/>
  <c r="BP20"/>
  <c r="BR20"/>
  <c r="H14" i="100"/>
  <c r="N14" s="1"/>
  <c r="AC14"/>
  <c r="E14" i="77"/>
  <c r="F14"/>
  <c r="G14"/>
  <c r="F14" i="79"/>
  <c r="G14"/>
  <c r="J14" s="1"/>
  <c r="E14"/>
  <c r="F14" i="72"/>
  <c r="G14"/>
  <c r="E14"/>
  <c r="F14" i="81"/>
  <c r="E14"/>
  <c r="G14"/>
  <c r="G14" i="73"/>
  <c r="F14"/>
  <c r="E14"/>
  <c r="F12" i="78"/>
  <c r="G12"/>
  <c r="E12"/>
  <c r="E12" i="81"/>
  <c r="F12"/>
  <c r="G12"/>
  <c r="E12" i="73"/>
  <c r="F12"/>
  <c r="G12"/>
  <c r="F12" i="72"/>
  <c r="E12"/>
  <c r="G12"/>
  <c r="F12" i="79"/>
  <c r="E12"/>
  <c r="G12"/>
  <c r="G12" i="76"/>
  <c r="J12" s="1"/>
  <c r="F12"/>
  <c r="E12"/>
  <c r="H12" i="100"/>
  <c r="N12" s="1"/>
  <c r="AC12"/>
  <c r="CB35" i="79"/>
  <c r="FL35"/>
  <c r="BO35"/>
  <c r="BZ35"/>
  <c r="BN35"/>
  <c r="BQ35"/>
  <c r="BL35"/>
  <c r="BR35"/>
  <c r="BP35"/>
  <c r="L31" i="99"/>
  <c r="AN31" s="1"/>
  <c r="BM35" i="79"/>
  <c r="BZ17"/>
  <c r="BP17"/>
  <c r="BL17"/>
  <c r="BQ17"/>
  <c r="BO17"/>
  <c r="L13" i="99"/>
  <c r="AN13" s="1"/>
  <c r="BN17" i="79"/>
  <c r="FL17"/>
  <c r="CB17"/>
  <c r="BM17"/>
  <c r="BR17"/>
  <c r="CB10" i="77"/>
  <c r="BL10"/>
  <c r="BZ10"/>
  <c r="FL10"/>
  <c r="BN10"/>
  <c r="BR10"/>
  <c r="J6" i="99"/>
  <c r="AL6" s="1"/>
  <c r="BO10" i="77"/>
  <c r="BM10"/>
  <c r="BP10"/>
  <c r="BQ10"/>
  <c r="FJ34" i="73"/>
  <c r="AY34" s="1"/>
  <c r="BQ34"/>
  <c r="BO34"/>
  <c r="BP34"/>
  <c r="BR34"/>
  <c r="BZ34"/>
  <c r="BL34"/>
  <c r="BN34"/>
  <c r="BM34"/>
  <c r="F30" i="99"/>
  <c r="AH30" s="1"/>
  <c r="CB34" i="73"/>
  <c r="BR26" i="80"/>
  <c r="CB26"/>
  <c r="BL26"/>
  <c r="FJ26"/>
  <c r="AY26" s="1"/>
  <c r="BP26"/>
  <c r="BO26"/>
  <c r="BZ26"/>
  <c r="BN26"/>
  <c r="M22" i="99"/>
  <c r="AO22" s="1"/>
  <c r="BM26" i="80"/>
  <c r="BQ26"/>
  <c r="BN33" i="81"/>
  <c r="BQ33"/>
  <c r="BL33"/>
  <c r="BO33"/>
  <c r="BP33"/>
  <c r="CB33"/>
  <c r="N29" i="99"/>
  <c r="AP29" s="1"/>
  <c r="BM33" i="81"/>
  <c r="FL33"/>
  <c r="BZ33"/>
  <c r="BR33"/>
  <c r="BZ21" i="74"/>
  <c r="CB21"/>
  <c r="BM21"/>
  <c r="BR21"/>
  <c r="BP21"/>
  <c r="BQ21"/>
  <c r="BL21"/>
  <c r="FL21"/>
  <c r="BO21"/>
  <c r="BN21"/>
  <c r="G17" i="99"/>
  <c r="AI17" s="1"/>
  <c r="BL32" i="80"/>
  <c r="BQ32"/>
  <c r="BP32"/>
  <c r="BM32"/>
  <c r="CB32"/>
  <c r="BZ32"/>
  <c r="FJ32"/>
  <c r="AY32" s="1"/>
  <c r="BO32"/>
  <c r="M28" i="99"/>
  <c r="AO28" s="1"/>
  <c r="BR32" i="80"/>
  <c r="BN32"/>
  <c r="BZ28" i="72"/>
  <c r="FL28"/>
  <c r="BQ28"/>
  <c r="BM28"/>
  <c r="BR28"/>
  <c r="BP28"/>
  <c r="BL28"/>
  <c r="BN28"/>
  <c r="CB28"/>
  <c r="BO28"/>
  <c r="E24" i="99"/>
  <c r="AG24" s="1"/>
  <c r="G27" i="77"/>
  <c r="F27"/>
  <c r="E27"/>
  <c r="E27" i="73"/>
  <c r="G27"/>
  <c r="F27"/>
  <c r="H27" i="100"/>
  <c r="N27" s="1"/>
  <c r="AC27"/>
  <c r="P23" i="99"/>
  <c r="AD23"/>
  <c r="AR23" s="1"/>
  <c r="G27" i="29"/>
  <c r="E27"/>
  <c r="B23" i="99"/>
  <c r="F27" i="29"/>
  <c r="FM27" s="1"/>
  <c r="G27" i="75"/>
  <c r="F27"/>
  <c r="E27"/>
  <c r="F27" i="72"/>
  <c r="G27"/>
  <c r="E27"/>
  <c r="BO30" i="73"/>
  <c r="BM30"/>
  <c r="BQ30"/>
  <c r="BP30"/>
  <c r="F26" i="99"/>
  <c r="AH26" s="1"/>
  <c r="BL30" i="73"/>
  <c r="FJ30"/>
  <c r="AY30" s="1"/>
  <c r="BZ30"/>
  <c r="CB30"/>
  <c r="BR30"/>
  <c r="BN30"/>
  <c r="BP11"/>
  <c r="BZ11"/>
  <c r="BQ11"/>
  <c r="BR11"/>
  <c r="BL11"/>
  <c r="BO11"/>
  <c r="CB11"/>
  <c r="F7" i="99"/>
  <c r="AH7" s="1"/>
  <c r="BN11" i="73"/>
  <c r="FJ11"/>
  <c r="AY11" s="1"/>
  <c r="BM11"/>
  <c r="EW18" i="79"/>
  <c r="EK18"/>
  <c r="EI18"/>
  <c r="EM18"/>
  <c r="FD18"/>
  <c r="EP18"/>
  <c r="FC18"/>
  <c r="EG18"/>
  <c r="EC18"/>
  <c r="FE18"/>
  <c r="EO18"/>
  <c r="ER18"/>
  <c r="EQ18"/>
  <c r="FF18"/>
  <c r="EH18"/>
  <c r="EF18"/>
  <c r="EY18"/>
  <c r="EZ18"/>
  <c r="EJ18"/>
  <c r="EV18"/>
  <c r="FB18"/>
  <c r="EL18"/>
  <c r="FA18"/>
  <c r="EE18"/>
  <c r="ES18"/>
  <c r="EX18"/>
  <c r="EB18"/>
  <c r="ET18"/>
  <c r="EU18"/>
  <c r="EN18"/>
  <c r="ED18"/>
  <c r="FI18"/>
  <c r="EQ18" i="73"/>
  <c r="EZ18"/>
  <c r="EN18"/>
  <c r="EU18"/>
  <c r="ET18"/>
  <c r="EV18"/>
  <c r="EM18"/>
  <c r="ER18"/>
  <c r="ES18"/>
  <c r="EY18"/>
  <c r="FA18"/>
  <c r="EF18"/>
  <c r="FB18"/>
  <c r="EE18"/>
  <c r="EH18"/>
  <c r="EP18"/>
  <c r="FG18"/>
  <c r="EL18"/>
  <c r="FD18"/>
  <c r="FC18"/>
  <c r="EI18"/>
  <c r="EW18"/>
  <c r="EJ18"/>
  <c r="EK18"/>
  <c r="EB18"/>
  <c r="ED18"/>
  <c r="EA18"/>
  <c r="EX18"/>
  <c r="EC18"/>
  <c r="EO18"/>
  <c r="EG18"/>
  <c r="EF18" i="78"/>
  <c r="EX18"/>
  <c r="FG18"/>
  <c r="EG18"/>
  <c r="EV18"/>
  <c r="EL18"/>
  <c r="EW18"/>
  <c r="FC18"/>
  <c r="EY18"/>
  <c r="EB18"/>
  <c r="EC18"/>
  <c r="EH18"/>
  <c r="EJ18"/>
  <c r="EK18"/>
  <c r="ET18"/>
  <c r="EI18"/>
  <c r="EM18"/>
  <c r="EQ18"/>
  <c r="EA18"/>
  <c r="EP18"/>
  <c r="FD18"/>
  <c r="EO18"/>
  <c r="ED18"/>
  <c r="ES18"/>
  <c r="EE18"/>
  <c r="EN18"/>
  <c r="ER18"/>
  <c r="FB18"/>
  <c r="EU18"/>
  <c r="EZ18"/>
  <c r="FA18"/>
  <c r="EB18" i="29"/>
  <c r="ES18"/>
  <c r="EX18"/>
  <c r="EY18"/>
  <c r="EH18"/>
  <c r="ED18"/>
  <c r="ER18"/>
  <c r="EE18"/>
  <c r="EJ18"/>
  <c r="EN18"/>
  <c r="EP18"/>
  <c r="EM18"/>
  <c r="FC18"/>
  <c r="EG18"/>
  <c r="FA18"/>
  <c r="EF18"/>
  <c r="EL18"/>
  <c r="FE18"/>
  <c r="EZ18"/>
  <c r="FD18"/>
  <c r="EC18"/>
  <c r="EK18"/>
  <c r="EV18"/>
  <c r="FF18"/>
  <c r="EQ18"/>
  <c r="EI18"/>
  <c r="FI18"/>
  <c r="FB18"/>
  <c r="EW18"/>
  <c r="EU18"/>
  <c r="EO18"/>
  <c r="ET18"/>
  <c r="FB18" i="76"/>
  <c r="EP18"/>
  <c r="EW18"/>
  <c r="ES18"/>
  <c r="ET18"/>
  <c r="EC18"/>
  <c r="EK18"/>
  <c r="ER18"/>
  <c r="ED18"/>
  <c r="EX18"/>
  <c r="FC18"/>
  <c r="EN18"/>
  <c r="EH18"/>
  <c r="FE18"/>
  <c r="EV18"/>
  <c r="EM18"/>
  <c r="EQ18"/>
  <c r="EG18"/>
  <c r="EO18"/>
  <c r="EI18"/>
  <c r="FI18"/>
  <c r="EY18"/>
  <c r="EL18"/>
  <c r="EF18"/>
  <c r="FA18"/>
  <c r="EU18"/>
  <c r="FF18"/>
  <c r="EB18"/>
  <c r="EZ18"/>
  <c r="FD18"/>
  <c r="EJ18"/>
  <c r="EE18"/>
  <c r="BK18" i="29"/>
  <c r="BK18" i="72"/>
  <c r="BK18" i="81"/>
  <c r="BK18" i="79"/>
  <c r="BK18" i="75"/>
  <c r="BK18" i="73"/>
  <c r="BK18" i="78"/>
  <c r="BK18" i="74"/>
  <c r="BK18" i="77"/>
  <c r="BK18" i="71"/>
  <c r="BK18" i="80"/>
  <c r="BK18" i="76"/>
  <c r="FB18" i="81"/>
  <c r="EB18"/>
  <c r="EH18"/>
  <c r="EJ18"/>
  <c r="FC18"/>
  <c r="FF18"/>
  <c r="FE18"/>
  <c r="FA18"/>
  <c r="EN18"/>
  <c r="EY18"/>
  <c r="EV18"/>
  <c r="EK18"/>
  <c r="EQ18"/>
  <c r="EZ18"/>
  <c r="EM18"/>
  <c r="EI18"/>
  <c r="ER18"/>
  <c r="EF18"/>
  <c r="ES18"/>
  <c r="EW18"/>
  <c r="FD18"/>
  <c r="EU18"/>
  <c r="EG18"/>
  <c r="ED18"/>
  <c r="EP18"/>
  <c r="EE18"/>
  <c r="EL18"/>
  <c r="EO18"/>
  <c r="EC18"/>
  <c r="FI18"/>
  <c r="EX18"/>
  <c r="ET18"/>
  <c r="EJ18" i="80"/>
  <c r="EA18"/>
  <c r="EN18"/>
  <c r="EU18"/>
  <c r="EK18"/>
  <c r="EC18"/>
  <c r="EZ18"/>
  <c r="FD18"/>
  <c r="EG18"/>
  <c r="EW18"/>
  <c r="EL18"/>
  <c r="EB18"/>
  <c r="EO18"/>
  <c r="EQ18"/>
  <c r="EP18"/>
  <c r="FC18"/>
  <c r="FG18"/>
  <c r="EM18"/>
  <c r="ER18"/>
  <c r="FA18"/>
  <c r="EX18"/>
  <c r="EY18"/>
  <c r="EI18"/>
  <c r="ED18"/>
  <c r="FB18"/>
  <c r="EV18"/>
  <c r="ES18"/>
  <c r="ET18"/>
  <c r="EH18"/>
  <c r="EF18"/>
  <c r="EE18"/>
  <c r="EX18" i="72"/>
  <c r="EB18"/>
  <c r="EF18"/>
  <c r="EI18"/>
  <c r="EW18"/>
  <c r="ER18"/>
  <c r="FA18"/>
  <c r="EO18"/>
  <c r="EM18"/>
  <c r="FC18"/>
  <c r="EU18"/>
  <c r="FB18"/>
  <c r="FE18"/>
  <c r="EY18"/>
  <c r="EZ18"/>
  <c r="EJ18"/>
  <c r="EL18"/>
  <c r="EG18"/>
  <c r="ED18"/>
  <c r="EN18"/>
  <c r="FI18"/>
  <c r="FD18"/>
  <c r="ES18"/>
  <c r="EV18"/>
  <c r="EP18"/>
  <c r="EE18"/>
  <c r="ET18"/>
  <c r="FF18"/>
  <c r="EQ18"/>
  <c r="EH18"/>
  <c r="EC18"/>
  <c r="EK18"/>
  <c r="FD18" i="75"/>
  <c r="EL18"/>
  <c r="EQ18"/>
  <c r="ET18"/>
  <c r="EZ18"/>
  <c r="EF18"/>
  <c r="EM18"/>
  <c r="EN18"/>
  <c r="FA18"/>
  <c r="EE18"/>
  <c r="FC18"/>
  <c r="EC18"/>
  <c r="EB18"/>
  <c r="EX18"/>
  <c r="EO18"/>
  <c r="FB18"/>
  <c r="EK18"/>
  <c r="EU18"/>
  <c r="EA18"/>
  <c r="EV18"/>
  <c r="ED18"/>
  <c r="EH18"/>
  <c r="EI18"/>
  <c r="ER18"/>
  <c r="EG18"/>
  <c r="EY18"/>
  <c r="EW18"/>
  <c r="EP18"/>
  <c r="ES18"/>
  <c r="FG18"/>
  <c r="EJ18"/>
  <c r="H13" i="100"/>
  <c r="N13" s="1"/>
  <c r="AC13"/>
  <c r="G13" i="71"/>
  <c r="E13"/>
  <c r="F13"/>
  <c r="G13" i="78"/>
  <c r="E13"/>
  <c r="F13"/>
  <c r="F13" i="81"/>
  <c r="G13"/>
  <c r="E13"/>
  <c r="G13" i="77"/>
  <c r="F13"/>
  <c r="E13"/>
  <c r="F13" i="73"/>
  <c r="E13"/>
  <c r="G13"/>
  <c r="E13" i="79"/>
  <c r="F13"/>
  <c r="G13"/>
  <c r="P9" i="99"/>
  <c r="E13" i="29"/>
  <c r="AD9" i="99"/>
  <c r="AR9" s="1"/>
  <c r="F13" i="29"/>
  <c r="FM13" s="1"/>
  <c r="G13"/>
  <c r="B9" i="99"/>
  <c r="BL26" i="73"/>
  <c r="BZ26"/>
  <c r="BN26"/>
  <c r="F22" i="99"/>
  <c r="AH22" s="1"/>
  <c r="CB26" i="73"/>
  <c r="BR26"/>
  <c r="FJ26"/>
  <c r="AY26" s="1"/>
  <c r="BO26"/>
  <c r="BM26"/>
  <c r="BP26"/>
  <c r="BQ26"/>
  <c r="BU9" i="81"/>
  <c r="BU9" i="72"/>
  <c r="BU9" i="71"/>
  <c r="BU9" i="77"/>
  <c r="BU9" i="78"/>
  <c r="BU9" i="79"/>
  <c r="BU9" i="74"/>
  <c r="BU9" i="73"/>
  <c r="BU9" i="29"/>
  <c r="BU9" i="75"/>
  <c r="BU9" i="80"/>
  <c r="BU9" i="76"/>
  <c r="BO21" i="81"/>
  <c r="BL21"/>
  <c r="BR21"/>
  <c r="BN21"/>
  <c r="BM21"/>
  <c r="BP21"/>
  <c r="BQ21"/>
  <c r="FL21"/>
  <c r="BZ21"/>
  <c r="N17" i="99"/>
  <c r="AP17" s="1"/>
  <c r="CB21" i="81"/>
  <c r="BM31" i="78"/>
  <c r="BQ31"/>
  <c r="BL31"/>
  <c r="K27" i="99"/>
  <c r="AM27" s="1"/>
  <c r="BZ31" i="78"/>
  <c r="BR31"/>
  <c r="BN31"/>
  <c r="BP31"/>
  <c r="BO31"/>
  <c r="CB31"/>
  <c r="FJ31"/>
  <c r="AY31" s="1"/>
  <c r="FL9" i="79"/>
  <c r="BM9"/>
  <c r="BZ9"/>
  <c r="BO9"/>
  <c r="CB9"/>
  <c r="L5" i="99"/>
  <c r="AN5" s="1"/>
  <c r="BQ9" i="79"/>
  <c r="BN9"/>
  <c r="BP9"/>
  <c r="BL9"/>
  <c r="BR9"/>
  <c r="BN20" i="76"/>
  <c r="BL20"/>
  <c r="BQ20"/>
  <c r="BM20"/>
  <c r="CB20"/>
  <c r="BZ20"/>
  <c r="BP20"/>
  <c r="I16" i="99"/>
  <c r="AK16" s="1"/>
  <c r="BR20" i="76"/>
  <c r="FL20"/>
  <c r="BO20"/>
  <c r="BL33" i="72"/>
  <c r="BZ33"/>
  <c r="E29" i="99"/>
  <c r="AG29" s="1"/>
  <c r="BQ33" i="72"/>
  <c r="BO33"/>
  <c r="BN33"/>
  <c r="BM33"/>
  <c r="BR33"/>
  <c r="FL33"/>
  <c r="CB33"/>
  <c r="BP33"/>
  <c r="BT38" i="76"/>
  <c r="BT39"/>
  <c r="BT39" i="29"/>
  <c r="BT38"/>
  <c r="BT38" i="80"/>
  <c r="BT39"/>
  <c r="BT39" i="71"/>
  <c r="BT38"/>
  <c r="BT38" i="81"/>
  <c r="BT39"/>
  <c r="BT39" i="78"/>
  <c r="BT38"/>
  <c r="BT38" i="79"/>
  <c r="BT39"/>
  <c r="BN37" i="81"/>
  <c r="BM37"/>
  <c r="BO37"/>
  <c r="CB37"/>
  <c r="BR37"/>
  <c r="BP37"/>
  <c r="N33" i="99"/>
  <c r="AP33" s="1"/>
  <c r="BQ37" i="81"/>
  <c r="BL37"/>
  <c r="BZ37"/>
  <c r="FL37"/>
  <c r="F34" i="80"/>
  <c r="E34"/>
  <c r="G34"/>
  <c r="G34" i="74"/>
  <c r="E34"/>
  <c r="F34"/>
  <c r="R33" i="82"/>
  <c r="R33" i="89"/>
  <c r="R33" i="84"/>
  <c r="R33" i="92"/>
  <c r="R33" i="86"/>
  <c r="R33" i="83"/>
  <c r="ED26" i="77"/>
  <c r="FA26"/>
  <c r="EI26"/>
  <c r="EM26"/>
  <c r="EU26"/>
  <c r="FB26"/>
  <c r="EL26"/>
  <c r="ER26"/>
  <c r="EH26"/>
  <c r="EF26"/>
  <c r="ES26"/>
  <c r="FD26"/>
  <c r="EW26"/>
  <c r="EJ26"/>
  <c r="EO26"/>
  <c r="FF26"/>
  <c r="EX26"/>
  <c r="FE26"/>
  <c r="EB26"/>
  <c r="EG26"/>
  <c r="FC26"/>
  <c r="EC26"/>
  <c r="FI26"/>
  <c r="EV26"/>
  <c r="EP26"/>
  <c r="EZ26"/>
  <c r="ET26"/>
  <c r="EN26"/>
  <c r="EE26"/>
  <c r="EQ26"/>
  <c r="EK26"/>
  <c r="EY26"/>
  <c r="EZ30"/>
  <c r="EH30"/>
  <c r="EV30"/>
  <c r="FI30"/>
  <c r="EE30"/>
  <c r="EW30"/>
  <c r="FD30"/>
  <c r="EC30"/>
  <c r="EP30"/>
  <c r="EU30"/>
  <c r="FC30"/>
  <c r="EM30"/>
  <c r="FE30"/>
  <c r="EF30"/>
  <c r="EK30"/>
  <c r="EI30"/>
  <c r="EJ30"/>
  <c r="EX30"/>
  <c r="EL30"/>
  <c r="EN30"/>
  <c r="ED30"/>
  <c r="EQ30"/>
  <c r="EG30"/>
  <c r="FB30"/>
  <c r="EB30"/>
  <c r="ET30"/>
  <c r="FF30"/>
  <c r="EO30"/>
  <c r="ER30"/>
  <c r="ES30"/>
  <c r="EY30"/>
  <c r="FA30"/>
  <c r="EZ30" i="75"/>
  <c r="EB30"/>
  <c r="FA30"/>
  <c r="EX30"/>
  <c r="FD30"/>
  <c r="EE30"/>
  <c r="ER30"/>
  <c r="EU30"/>
  <c r="ED30"/>
  <c r="EP30"/>
  <c r="ET30"/>
  <c r="EW30"/>
  <c r="EK30"/>
  <c r="FC30"/>
  <c r="EI30"/>
  <c r="FG30"/>
  <c r="FB30"/>
  <c r="EC30"/>
  <c r="EQ30"/>
  <c r="EL30"/>
  <c r="EF30"/>
  <c r="EY30"/>
  <c r="EH30"/>
  <c r="EV30"/>
  <c r="EO30"/>
  <c r="ES30"/>
  <c r="EG30"/>
  <c r="EJ30"/>
  <c r="EA30"/>
  <c r="EM30"/>
  <c r="EN30"/>
  <c r="BK30" i="29"/>
  <c r="BK30" i="77"/>
  <c r="BK30" i="79"/>
  <c r="BK30" i="72"/>
  <c r="BK30" i="75"/>
  <c r="BK30" i="76"/>
  <c r="BK30" i="80"/>
  <c r="BK30" i="78"/>
  <c r="BK30" i="73"/>
  <c r="BK30" i="74"/>
  <c r="BK30" i="81"/>
  <c r="BK30" i="71"/>
  <c r="EM30" i="78"/>
  <c r="EO30"/>
  <c r="EH30"/>
  <c r="EG30"/>
  <c r="EN30"/>
  <c r="FC30"/>
  <c r="EZ30"/>
  <c r="EI30"/>
  <c r="EU30"/>
  <c r="EP30"/>
  <c r="FD30"/>
  <c r="FB30"/>
  <c r="FA30"/>
  <c r="FG30"/>
  <c r="EL30"/>
  <c r="ET30"/>
  <c r="EC30"/>
  <c r="EY30"/>
  <c r="ED30"/>
  <c r="EE30"/>
  <c r="EW30"/>
  <c r="EV30"/>
  <c r="ES30"/>
  <c r="EB30"/>
  <c r="EJ30"/>
  <c r="ER30"/>
  <c r="EX30"/>
  <c r="EF30"/>
  <c r="EA30"/>
  <c r="EK30"/>
  <c r="EQ30"/>
  <c r="EU30" i="81"/>
  <c r="EW30"/>
  <c r="FB30"/>
  <c r="EO30"/>
  <c r="EB30"/>
  <c r="FD30"/>
  <c r="EE30"/>
  <c r="ER30"/>
  <c r="ES30"/>
  <c r="EX30"/>
  <c r="FE30"/>
  <c r="FI30"/>
  <c r="EN30"/>
  <c r="EZ30"/>
  <c r="EL30"/>
  <c r="FA30"/>
  <c r="EY30"/>
  <c r="EH30"/>
  <c r="ED30"/>
  <c r="FF30"/>
  <c r="EQ30"/>
  <c r="EC30"/>
  <c r="EV30"/>
  <c r="ET30"/>
  <c r="EP30"/>
  <c r="FC30"/>
  <c r="EJ30"/>
  <c r="EK30"/>
  <c r="EG30"/>
  <c r="EM30"/>
  <c r="EF30"/>
  <c r="EI30"/>
  <c r="ER30" i="29"/>
  <c r="FF30"/>
  <c r="EY30"/>
  <c r="EU30"/>
  <c r="EW30"/>
  <c r="EC30"/>
  <c r="FE30"/>
  <c r="EI30"/>
  <c r="EZ30"/>
  <c r="EV30"/>
  <c r="EB30"/>
  <c r="FB30"/>
  <c r="EJ30"/>
  <c r="ED30"/>
  <c r="EX30"/>
  <c r="EO30"/>
  <c r="FI30"/>
  <c r="ET30"/>
  <c r="EP30"/>
  <c r="EF30"/>
  <c r="FA30"/>
  <c r="EG30"/>
  <c r="EH30"/>
  <c r="EE30"/>
  <c r="EM30"/>
  <c r="EN30"/>
  <c r="FD30"/>
  <c r="ES30"/>
  <c r="EK30"/>
  <c r="EL30"/>
  <c r="FC30"/>
  <c r="EQ30"/>
  <c r="ES30" i="74"/>
  <c r="EI30"/>
  <c r="EZ30"/>
  <c r="EB30"/>
  <c r="EN30"/>
  <c r="ED30"/>
  <c r="EP30"/>
  <c r="FE30"/>
  <c r="EG30"/>
  <c r="EF30"/>
  <c r="EU30"/>
  <c r="EK30"/>
  <c r="ER30"/>
  <c r="EQ30"/>
  <c r="EO30"/>
  <c r="ET30"/>
  <c r="EJ30"/>
  <c r="EV30"/>
  <c r="EC30"/>
  <c r="FB30"/>
  <c r="EW30"/>
  <c r="FD30"/>
  <c r="FF30"/>
  <c r="EM30"/>
  <c r="EY30"/>
  <c r="FI30"/>
  <c r="FC30"/>
  <c r="FA30"/>
  <c r="EL30"/>
  <c r="EX30"/>
  <c r="EE30"/>
  <c r="EH30"/>
  <c r="EK30" i="72"/>
  <c r="EE30"/>
  <c r="EY30"/>
  <c r="EO30"/>
  <c r="FF30"/>
  <c r="EP30"/>
  <c r="FE30"/>
  <c r="EN30"/>
  <c r="FC30"/>
  <c r="FD30"/>
  <c r="ED30"/>
  <c r="ES30"/>
  <c r="EV30"/>
  <c r="EW30"/>
  <c r="EU30"/>
  <c r="EL30"/>
  <c r="EI30"/>
  <c r="ET30"/>
  <c r="EH30"/>
  <c r="EG30"/>
  <c r="EZ30"/>
  <c r="EM30"/>
  <c r="EJ30"/>
  <c r="ER30"/>
  <c r="FI30"/>
  <c r="EF30"/>
  <c r="FA30"/>
  <c r="EQ30"/>
  <c r="EB30"/>
  <c r="FB30"/>
  <c r="EC30"/>
  <c r="EX30"/>
  <c r="EI30" i="73"/>
  <c r="EN30"/>
  <c r="EA30"/>
  <c r="EC30"/>
  <c r="EH30"/>
  <c r="FD30"/>
  <c r="EM30"/>
  <c r="ER30"/>
  <c r="EY30"/>
  <c r="EZ30"/>
  <c r="ES30"/>
  <c r="EB30"/>
  <c r="EQ30"/>
  <c r="EO30"/>
  <c r="FG30"/>
  <c r="EV30"/>
  <c r="EU30"/>
  <c r="EG30"/>
  <c r="EP30"/>
  <c r="FC30"/>
  <c r="EW30"/>
  <c r="EL30"/>
  <c r="EF30"/>
  <c r="EX30"/>
  <c r="FA30"/>
  <c r="EJ30"/>
  <c r="FB30"/>
  <c r="ET30"/>
  <c r="ED30"/>
  <c r="EK30"/>
  <c r="EE30"/>
  <c r="BZ27" i="81"/>
  <c r="BQ27"/>
  <c r="N23" i="99"/>
  <c r="AP23" s="1"/>
  <c r="FL27" i="81"/>
  <c r="CB27"/>
  <c r="BL27"/>
  <c r="BM27"/>
  <c r="BO27"/>
  <c r="BR27"/>
  <c r="BP27"/>
  <c r="BN27"/>
  <c r="BQ31" i="76"/>
  <c r="BM31"/>
  <c r="BP31"/>
  <c r="I27" i="99"/>
  <c r="AK27" s="1"/>
  <c r="BR31" i="76"/>
  <c r="FL31"/>
  <c r="CB31"/>
  <c r="BL31"/>
  <c r="BO31"/>
  <c r="BN31"/>
  <c r="BZ31"/>
  <c r="BO34"/>
  <c r="I30" i="99"/>
  <c r="AK30" s="1"/>
  <c r="BQ34" i="76"/>
  <c r="BZ34"/>
  <c r="BR34"/>
  <c r="FL34"/>
  <c r="CB34"/>
  <c r="BN34"/>
  <c r="BL34"/>
  <c r="BP34"/>
  <c r="BM34"/>
  <c r="BO22"/>
  <c r="FL22"/>
  <c r="BM22"/>
  <c r="I18" i="99"/>
  <c r="AK18" s="1"/>
  <c r="BP22" i="76"/>
  <c r="BL22"/>
  <c r="BN22"/>
  <c r="BZ22"/>
  <c r="CB22"/>
  <c r="BR22"/>
  <c r="BQ22"/>
  <c r="BP30" i="81"/>
  <c r="N26" i="99"/>
  <c r="AP26" s="1"/>
  <c r="BO30" i="81"/>
  <c r="BQ30"/>
  <c r="BN30"/>
  <c r="CB30"/>
  <c r="FL30"/>
  <c r="BM30"/>
  <c r="BL30"/>
  <c r="BZ30"/>
  <c r="BR30"/>
  <c r="G11"/>
  <c r="F11"/>
  <c r="E11"/>
  <c r="E11" i="76"/>
  <c r="F11"/>
  <c r="G11"/>
  <c r="J11" s="1"/>
  <c r="G11" i="72"/>
  <c r="F11"/>
  <c r="E11"/>
  <c r="E11" i="78"/>
  <c r="G11"/>
  <c r="F11"/>
  <c r="E11" i="79"/>
  <c r="F11"/>
  <c r="G11"/>
  <c r="G9"/>
  <c r="F9"/>
  <c r="E9"/>
  <c r="F9" i="80"/>
  <c r="G9"/>
  <c r="E9"/>
  <c r="F9" i="78"/>
  <c r="E9"/>
  <c r="G9"/>
  <c r="F9" i="76"/>
  <c r="E9"/>
  <c r="G9"/>
  <c r="E9" i="75"/>
  <c r="G9"/>
  <c r="F9"/>
  <c r="BO17" i="80"/>
  <c r="BQ17"/>
  <c r="BL17"/>
  <c r="BM17"/>
  <c r="FJ17"/>
  <c r="AY17" s="1"/>
  <c r="BP17"/>
  <c r="CB17"/>
  <c r="M13" i="99"/>
  <c r="AO13" s="1"/>
  <c r="BR17" i="80"/>
  <c r="BZ17"/>
  <c r="BN17"/>
  <c r="BP13" i="78"/>
  <c r="K9" i="99"/>
  <c r="AM9" s="1"/>
  <c r="BM13" i="78"/>
  <c r="FJ13"/>
  <c r="AY13" s="1"/>
  <c r="BN13"/>
  <c r="BR13"/>
  <c r="BO13"/>
  <c r="CB13"/>
  <c r="BZ13"/>
  <c r="BQ13"/>
  <c r="BL13"/>
  <c r="BZ31" i="72"/>
  <c r="BO31"/>
  <c r="BN31"/>
  <c r="BP31"/>
  <c r="BL31"/>
  <c r="FL31"/>
  <c r="CB31"/>
  <c r="BM31"/>
  <c r="BR31"/>
  <c r="E27" i="99"/>
  <c r="AG27" s="1"/>
  <c r="BQ31" i="72"/>
  <c r="EN13"/>
  <c r="EI13"/>
  <c r="EB13"/>
  <c r="EM13"/>
  <c r="ER13"/>
  <c r="ET13"/>
  <c r="EV13"/>
  <c r="EE13"/>
  <c r="EY13"/>
  <c r="FF13"/>
  <c r="FI13"/>
  <c r="EP13"/>
  <c r="EX13"/>
  <c r="EZ13"/>
  <c r="FB13"/>
  <c r="EU13"/>
  <c r="FC13"/>
  <c r="EC13"/>
  <c r="EQ13"/>
  <c r="FD13"/>
  <c r="EF13"/>
  <c r="EL13"/>
  <c r="EG13"/>
  <c r="FE13"/>
  <c r="EH13"/>
  <c r="ES13"/>
  <c r="ED13"/>
  <c r="EW13"/>
  <c r="EJ13"/>
  <c r="FA13"/>
  <c r="EK13"/>
  <c r="EO13"/>
  <c r="EJ13" i="76"/>
  <c r="EP13"/>
  <c r="FE13"/>
  <c r="FA13"/>
  <c r="EV13"/>
  <c r="EG13"/>
  <c r="EC13"/>
  <c r="EK13"/>
  <c r="EX13"/>
  <c r="EE13"/>
  <c r="EI13"/>
  <c r="FI13"/>
  <c r="ER13"/>
  <c r="FC13"/>
  <c r="EN13"/>
  <c r="EZ13"/>
  <c r="EW13"/>
  <c r="EQ13"/>
  <c r="ET13"/>
  <c r="FF13"/>
  <c r="EB13"/>
  <c r="FD13"/>
  <c r="FB13"/>
  <c r="ES13"/>
  <c r="EH13"/>
  <c r="EU13"/>
  <c r="EL13"/>
  <c r="EF13"/>
  <c r="EO13"/>
  <c r="EM13"/>
  <c r="ED13"/>
  <c r="EY13"/>
  <c r="BK13" i="72"/>
  <c r="BK13" i="71"/>
  <c r="BK13" i="73"/>
  <c r="BK13" i="78"/>
  <c r="BK13" i="77"/>
  <c r="BK13" i="74"/>
  <c r="BK13" i="81"/>
  <c r="BK13" i="29"/>
  <c r="BK13" i="79"/>
  <c r="BK13" i="76"/>
  <c r="BK13" i="75"/>
  <c r="BK13" i="80"/>
  <c r="EU13" i="74"/>
  <c r="FA13"/>
  <c r="EK13"/>
  <c r="EJ13"/>
  <c r="EZ13"/>
  <c r="ES13"/>
  <c r="FD13"/>
  <c r="EB13"/>
  <c r="FC13"/>
  <c r="EO13"/>
  <c r="EF13"/>
  <c r="EV13"/>
  <c r="EC13"/>
  <c r="EI13"/>
  <c r="FI13"/>
  <c r="EN13"/>
  <c r="EH13"/>
  <c r="FB13"/>
  <c r="ER13"/>
  <c r="EX13"/>
  <c r="EP13"/>
  <c r="EW13"/>
  <c r="EY13"/>
  <c r="EM13"/>
  <c r="EG13"/>
  <c r="ED13"/>
  <c r="FF13"/>
  <c r="ET13"/>
  <c r="EE13"/>
  <c r="FE13"/>
  <c r="EL13"/>
  <c r="EQ13"/>
  <c r="FG13" i="80"/>
  <c r="ES13"/>
  <c r="FD13"/>
  <c r="EH13"/>
  <c r="EA13"/>
  <c r="EW13"/>
  <c r="EF13"/>
  <c r="EE13"/>
  <c r="ED13"/>
  <c r="EM13"/>
  <c r="FA13"/>
  <c r="EX13"/>
  <c r="FB13"/>
  <c r="EB13"/>
  <c r="EI13"/>
  <c r="EJ13"/>
  <c r="EO13"/>
  <c r="EP13"/>
  <c r="EC13"/>
  <c r="ER13"/>
  <c r="EG13"/>
  <c r="ET13"/>
  <c r="EL13"/>
  <c r="EN13"/>
  <c r="EU13"/>
  <c r="EQ13"/>
  <c r="FC13"/>
  <c r="EK13"/>
  <c r="EY13"/>
  <c r="EV13"/>
  <c r="EZ13"/>
  <c r="FA13" i="75"/>
  <c r="EF13"/>
  <c r="ES13"/>
  <c r="EK13"/>
  <c r="FC13"/>
  <c r="EL13"/>
  <c r="EZ13"/>
  <c r="EQ13"/>
  <c r="EH13"/>
  <c r="ET13"/>
  <c r="ER13"/>
  <c r="EA13"/>
  <c r="FD13"/>
  <c r="EW13"/>
  <c r="EM13"/>
  <c r="EP13"/>
  <c r="ED13"/>
  <c r="EI13"/>
  <c r="EC13"/>
  <c r="EJ13"/>
  <c r="EU13"/>
  <c r="EB13"/>
  <c r="FB13"/>
  <c r="EG13"/>
  <c r="EX13"/>
  <c r="EO13"/>
  <c r="EY13"/>
  <c r="EN13"/>
  <c r="EE13"/>
  <c r="EV13"/>
  <c r="FG13"/>
  <c r="EX13" i="77"/>
  <c r="EN13"/>
  <c r="EI13"/>
  <c r="FA13"/>
  <c r="EH13"/>
  <c r="FI13"/>
  <c r="EV13"/>
  <c r="EY13"/>
  <c r="ER13"/>
  <c r="ET13"/>
  <c r="EE13"/>
  <c r="EO13"/>
  <c r="EU13"/>
  <c r="FE13"/>
  <c r="EG13"/>
  <c r="FC13"/>
  <c r="ES13"/>
  <c r="EF13"/>
  <c r="EB13"/>
  <c r="EQ13"/>
  <c r="EW13"/>
  <c r="EP13"/>
  <c r="FD13"/>
  <c r="EC13"/>
  <c r="FF13"/>
  <c r="EZ13"/>
  <c r="EL13"/>
  <c r="EM13"/>
  <c r="EK13"/>
  <c r="FB13"/>
  <c r="EJ13"/>
  <c r="ED13"/>
  <c r="BM11" i="78"/>
  <c r="BL11"/>
  <c r="K7" i="99"/>
  <c r="AM7" s="1"/>
  <c r="BO11" i="78"/>
  <c r="BP11"/>
  <c r="CB11"/>
  <c r="FJ11"/>
  <c r="AY11" s="1"/>
  <c r="BZ11"/>
  <c r="BR11"/>
  <c r="BQ11"/>
  <c r="BN11"/>
  <c r="BZ28" i="74"/>
  <c r="BM28"/>
  <c r="BQ28"/>
  <c r="BP28"/>
  <c r="G24" i="99"/>
  <c r="AI24" s="1"/>
  <c r="BN28" i="74"/>
  <c r="CB28"/>
  <c r="BL28"/>
  <c r="FL28"/>
  <c r="BO28"/>
  <c r="BR28"/>
  <c r="EG22" i="71"/>
  <c r="EU22"/>
  <c r="EM22"/>
  <c r="ED22"/>
  <c r="EN22"/>
  <c r="EA22"/>
  <c r="DZ22"/>
  <c r="EH22"/>
  <c r="EI22"/>
  <c r="EO22"/>
  <c r="EX22"/>
  <c r="EZ22"/>
  <c r="ER22"/>
  <c r="ET22"/>
  <c r="EE22"/>
  <c r="EP22"/>
  <c r="EY22"/>
  <c r="EF22"/>
  <c r="EJ22"/>
  <c r="EQ22"/>
  <c r="EC22"/>
  <c r="FA22"/>
  <c r="EB22"/>
  <c r="EV22"/>
  <c r="EK22"/>
  <c r="FE22"/>
  <c r="EL22"/>
  <c r="ES22"/>
  <c r="EW22"/>
  <c r="EC22" i="74"/>
  <c r="EI22"/>
  <c r="EK22"/>
  <c r="EU22"/>
  <c r="EL22"/>
  <c r="EB22"/>
  <c r="EH22"/>
  <c r="FD22"/>
  <c r="EN22"/>
  <c r="FF22"/>
  <c r="EQ22"/>
  <c r="EP22"/>
  <c r="EE22"/>
  <c r="FC22"/>
  <c r="FE22"/>
  <c r="EW22"/>
  <c r="ER22"/>
  <c r="EJ22"/>
  <c r="ED22"/>
  <c r="ET22"/>
  <c r="EG22"/>
  <c r="EO22"/>
  <c r="FA22"/>
  <c r="EZ22"/>
  <c r="EM22"/>
  <c r="ES22"/>
  <c r="EV22"/>
  <c r="FI22"/>
  <c r="EF22"/>
  <c r="EY22"/>
  <c r="EX22"/>
  <c r="FB22"/>
  <c r="EM22" i="80"/>
  <c r="ER22"/>
  <c r="EW22"/>
  <c r="EH22"/>
  <c r="EY22"/>
  <c r="EE22"/>
  <c r="FA22"/>
  <c r="ED22"/>
  <c r="EP22"/>
  <c r="EL22"/>
  <c r="EG22"/>
  <c r="EU22"/>
  <c r="EB22"/>
  <c r="EA22"/>
  <c r="FD22"/>
  <c r="FB22"/>
  <c r="EJ22"/>
  <c r="EF22"/>
  <c r="ES22"/>
  <c r="EZ22"/>
  <c r="EQ22"/>
  <c r="EC22"/>
  <c r="EX22"/>
  <c r="EI22"/>
  <c r="EV22"/>
  <c r="ET22"/>
  <c r="FC22"/>
  <c r="EN22"/>
  <c r="FG22"/>
  <c r="EO22"/>
  <c r="EK22"/>
  <c r="BK22" i="29"/>
  <c r="BK22" i="80"/>
  <c r="BK22" i="81"/>
  <c r="BK22" i="71"/>
  <c r="BK22" i="78"/>
  <c r="BK22" i="72"/>
  <c r="BK22" i="77"/>
  <c r="BK22" i="76"/>
  <c r="BK22" i="74"/>
  <c r="BK22" i="79"/>
  <c r="BK22" i="73"/>
  <c r="BK22" i="75"/>
  <c r="EK22" i="78"/>
  <c r="EQ22"/>
  <c r="EY22"/>
  <c r="EV22"/>
  <c r="EW22"/>
  <c r="EB22"/>
  <c r="ER22"/>
  <c r="EX22"/>
  <c r="EC22"/>
  <c r="EM22"/>
  <c r="FB22"/>
  <c r="EH22"/>
  <c r="FA22"/>
  <c r="ED22"/>
  <c r="EI22"/>
  <c r="EU22"/>
  <c r="EF22"/>
  <c r="EP22"/>
  <c r="EE22"/>
  <c r="ET22"/>
  <c r="FC22"/>
  <c r="EN22"/>
  <c r="EJ22"/>
  <c r="EA22"/>
  <c r="FD22"/>
  <c r="ES22"/>
  <c r="EZ22"/>
  <c r="EG22"/>
  <c r="EO22"/>
  <c r="EL22"/>
  <c r="FG22"/>
  <c r="ER22" i="73"/>
  <c r="EX22"/>
  <c r="ES22"/>
  <c r="EY22"/>
  <c r="EP22"/>
  <c r="EO22"/>
  <c r="EZ22"/>
  <c r="EN22"/>
  <c r="EQ22"/>
  <c r="FB22"/>
  <c r="EM22"/>
  <c r="ED22"/>
  <c r="EB22"/>
  <c r="EC22"/>
  <c r="FA22"/>
  <c r="EK22"/>
  <c r="EU22"/>
  <c r="EV22"/>
  <c r="ET22"/>
  <c r="EE22"/>
  <c r="EA22"/>
  <c r="EG22"/>
  <c r="EH22"/>
  <c r="EL22"/>
  <c r="EW22"/>
  <c r="EJ22"/>
  <c r="EI22"/>
  <c r="EF22"/>
  <c r="FC22"/>
  <c r="FD22"/>
  <c r="FG22"/>
  <c r="CB25" i="29"/>
  <c r="BR25"/>
  <c r="BQ25"/>
  <c r="BP25"/>
  <c r="BO25"/>
  <c r="BZ25"/>
  <c r="BL25"/>
  <c r="FL25"/>
  <c r="BN25"/>
  <c r="BM25"/>
  <c r="C21" i="99"/>
  <c r="BP22" i="75"/>
  <c r="BR22"/>
  <c r="BL22"/>
  <c r="CB22"/>
  <c r="BN22"/>
  <c r="H18" i="99"/>
  <c r="AJ18" s="1"/>
  <c r="BZ22" i="75"/>
  <c r="FJ22"/>
  <c r="AY22" s="1"/>
  <c r="BO22"/>
  <c r="BM22"/>
  <c r="BQ22"/>
  <c r="G16" i="74"/>
  <c r="E16"/>
  <c r="F16"/>
  <c r="E16" i="79"/>
  <c r="G16"/>
  <c r="F16"/>
  <c r="P12" i="99"/>
  <c r="B12"/>
  <c r="E16" i="29"/>
  <c r="F16"/>
  <c r="FM16" s="1"/>
  <c r="G16"/>
  <c r="AD12" i="99"/>
  <c r="AR12" s="1"/>
  <c r="G16" i="73"/>
  <c r="F16"/>
  <c r="E16"/>
  <c r="F16" i="77"/>
  <c r="E16"/>
  <c r="G16"/>
  <c r="E16" i="80"/>
  <c r="G16"/>
  <c r="F16"/>
  <c r="E16" i="78"/>
  <c r="F16"/>
  <c r="G16"/>
  <c r="G16" i="81"/>
  <c r="E16"/>
  <c r="F16"/>
  <c r="AC16" i="100"/>
  <c r="H16"/>
  <c r="N16" s="1"/>
  <c r="E16" i="72"/>
  <c r="G16"/>
  <c r="F16"/>
  <c r="G16" i="75"/>
  <c r="F16"/>
  <c r="E16"/>
  <c r="BN33"/>
  <c r="BR33"/>
  <c r="H29" i="99"/>
  <c r="AJ29" s="1"/>
  <c r="BZ33" i="75"/>
  <c r="BO33"/>
  <c r="BM33"/>
  <c r="BL33"/>
  <c r="CB33"/>
  <c r="BP33"/>
  <c r="FJ33"/>
  <c r="AY33" s="1"/>
  <c r="BQ33"/>
  <c r="BM32" i="81"/>
  <c r="BN32"/>
  <c r="BL32"/>
  <c r="BP32"/>
  <c r="BZ32"/>
  <c r="N28" i="99"/>
  <c r="AP28" s="1"/>
  <c r="BR32" i="81"/>
  <c r="FL32"/>
  <c r="BQ32"/>
  <c r="CB32"/>
  <c r="BO32"/>
  <c r="N12" i="99"/>
  <c r="AP12" s="1"/>
  <c r="CB16" i="81"/>
  <c r="FL16"/>
  <c r="BZ16"/>
  <c r="BM16"/>
  <c r="BN16"/>
  <c r="BO16"/>
  <c r="BQ16"/>
  <c r="BP16"/>
  <c r="BL16"/>
  <c r="BR16"/>
  <c r="FH8" i="80"/>
  <c r="BL8"/>
  <c r="BZ8"/>
  <c r="BP8"/>
  <c r="BO8"/>
  <c r="D39"/>
  <c r="FJ8"/>
  <c r="BM8"/>
  <c r="BN8"/>
  <c r="CB8"/>
  <c r="BR8"/>
  <c r="BQ8"/>
  <c r="AJ8"/>
  <c r="AJ39" s="1"/>
  <c r="M4" i="99"/>
  <c r="AO4" s="1"/>
  <c r="E15" i="79"/>
  <c r="G15"/>
  <c r="F15"/>
  <c r="E15" i="80"/>
  <c r="F15"/>
  <c r="G15"/>
  <c r="AC15" i="100"/>
  <c r="H15"/>
  <c r="N15" s="1"/>
  <c r="G15" i="75"/>
  <c r="E15"/>
  <c r="F15"/>
  <c r="G15" i="72"/>
  <c r="E15"/>
  <c r="F15"/>
  <c r="G15" i="81"/>
  <c r="F15"/>
  <c r="E15"/>
  <c r="F15" i="71"/>
  <c r="G15"/>
  <c r="E15"/>
  <c r="BO16" i="74"/>
  <c r="BP16"/>
  <c r="BZ16"/>
  <c r="BQ16"/>
  <c r="BM16"/>
  <c r="BN16"/>
  <c r="BR16"/>
  <c r="CB16"/>
  <c r="G12" i="99"/>
  <c r="AI12" s="1"/>
  <c r="BL16" i="74"/>
  <c r="FL16"/>
  <c r="BZ8" i="78"/>
  <c r="BR8"/>
  <c r="BM8"/>
  <c r="FJ8"/>
  <c r="BQ8"/>
  <c r="K4" i="99"/>
  <c r="AM4" s="1"/>
  <c r="BL8" i="78"/>
  <c r="FH8"/>
  <c r="BO8"/>
  <c r="CB8"/>
  <c r="BP8"/>
  <c r="BN8"/>
  <c r="AJ8"/>
  <c r="AJ39" s="1"/>
  <c r="D39"/>
  <c r="BO31" i="75"/>
  <c r="BL31"/>
  <c r="BN31"/>
  <c r="H27" i="99"/>
  <c r="AJ27" s="1"/>
  <c r="BZ31" i="75"/>
  <c r="BP31"/>
  <c r="BM31"/>
  <c r="CB31"/>
  <c r="FJ31"/>
  <c r="AY31" s="1"/>
  <c r="BR31"/>
  <c r="BQ31"/>
  <c r="BO30" i="76"/>
  <c r="BM30"/>
  <c r="BP30"/>
  <c r="BL30"/>
  <c r="BQ30"/>
  <c r="BZ30"/>
  <c r="FL30"/>
  <c r="BN30"/>
  <c r="I26" i="99"/>
  <c r="AK26" s="1"/>
  <c r="CB30" i="76"/>
  <c r="BR30"/>
  <c r="H24" i="99"/>
  <c r="AJ24" s="1"/>
  <c r="BO28" i="75"/>
  <c r="CB28"/>
  <c r="BQ28"/>
  <c r="BP28"/>
  <c r="BN28"/>
  <c r="BM28"/>
  <c r="FJ28"/>
  <c r="AY28" s="1"/>
  <c r="BR28"/>
  <c r="BZ28"/>
  <c r="BL28"/>
  <c r="BQ18" i="72"/>
  <c r="BM18"/>
  <c r="FL18"/>
  <c r="BP18"/>
  <c r="BZ18"/>
  <c r="CB18"/>
  <c r="BR18"/>
  <c r="BN18"/>
  <c r="BL18"/>
  <c r="BO18"/>
  <c r="E14" i="99"/>
  <c r="AG14" s="1"/>
  <c r="BU33" i="76"/>
  <c r="BU33" i="71"/>
  <c r="BU33" i="75"/>
  <c r="BU33" i="29"/>
  <c r="BU33" i="74"/>
  <c r="BU33" i="72"/>
  <c r="BU33" i="77"/>
  <c r="BU33" i="78"/>
  <c r="BU33" i="80"/>
  <c r="BU33" i="81"/>
  <c r="BU33" i="73"/>
  <c r="BU33" i="79"/>
  <c r="FL31" i="81"/>
  <c r="BR31"/>
  <c r="BO31"/>
  <c r="CB31"/>
  <c r="BN31"/>
  <c r="BZ31"/>
  <c r="N27" i="99"/>
  <c r="AP27" s="1"/>
  <c r="BP31" i="81"/>
  <c r="BL31"/>
  <c r="BQ31"/>
  <c r="BM31"/>
  <c r="CB19" i="73"/>
  <c r="BR19"/>
  <c r="BZ19"/>
  <c r="BQ19"/>
  <c r="BM19"/>
  <c r="BL19"/>
  <c r="BP19"/>
  <c r="FJ19"/>
  <c r="AY19" s="1"/>
  <c r="BO19"/>
  <c r="BN19"/>
  <c r="F15" i="99"/>
  <c r="AH15" s="1"/>
  <c r="CH9" i="77"/>
  <c r="CH38" s="1"/>
  <c r="CI38"/>
  <c r="ER9" i="29"/>
  <c r="EQ9"/>
  <c r="EH9"/>
  <c r="EC9"/>
  <c r="EJ9"/>
  <c r="EM9"/>
  <c r="EI9"/>
  <c r="EX9"/>
  <c r="FE9"/>
  <c r="EF9"/>
  <c r="FF9"/>
  <c r="EG9"/>
  <c r="ET9"/>
  <c r="FC9"/>
  <c r="EZ9"/>
  <c r="ES9"/>
  <c r="EO9"/>
  <c r="FA9"/>
  <c r="EB9"/>
  <c r="FD9"/>
  <c r="EL9"/>
  <c r="EE9"/>
  <c r="ED9"/>
  <c r="EP9"/>
  <c r="EA38"/>
  <c r="EV9"/>
  <c r="FB9"/>
  <c r="EK9"/>
  <c r="EW9"/>
  <c r="FI9"/>
  <c r="EN9"/>
  <c r="EY9"/>
  <c r="EU9"/>
  <c r="EX9" i="73"/>
  <c r="EY9"/>
  <c r="EN9"/>
  <c r="ET9"/>
  <c r="EV9"/>
  <c r="EI9"/>
  <c r="ES9"/>
  <c r="FB9"/>
  <c r="FC9"/>
  <c r="EC9"/>
  <c r="FA9"/>
  <c r="EQ9"/>
  <c r="EM9"/>
  <c r="FD9"/>
  <c r="FG9"/>
  <c r="EU9"/>
  <c r="EO9"/>
  <c r="EK9"/>
  <c r="EJ9"/>
  <c r="EG9"/>
  <c r="EW9"/>
  <c r="EB9"/>
  <c r="ED9"/>
  <c r="EZ9"/>
  <c r="EE9"/>
  <c r="EA9"/>
  <c r="EF9"/>
  <c r="EP9"/>
  <c r="ER9"/>
  <c r="EH9"/>
  <c r="EL9"/>
  <c r="DZ38"/>
  <c r="EU9" i="81"/>
  <c r="EL9"/>
  <c r="EX9"/>
  <c r="EW9"/>
  <c r="EO9"/>
  <c r="EQ9"/>
  <c r="EK9"/>
  <c r="FI9"/>
  <c r="EP9"/>
  <c r="EA38"/>
  <c r="FB9"/>
  <c r="FC9"/>
  <c r="EF9"/>
  <c r="EE9"/>
  <c r="EH9"/>
  <c r="EV9"/>
  <c r="ES9"/>
  <c r="FF9"/>
  <c r="EN9"/>
  <c r="ER9"/>
  <c r="EY9"/>
  <c r="EB9"/>
  <c r="FA9"/>
  <c r="ED9"/>
  <c r="EM9"/>
  <c r="EZ9"/>
  <c r="EJ9"/>
  <c r="EI9"/>
  <c r="EC9"/>
  <c r="FE9"/>
  <c r="ET9"/>
  <c r="EG9"/>
  <c r="FD9"/>
  <c r="EM9" i="75"/>
  <c r="ES9"/>
  <c r="EL9"/>
  <c r="EJ9"/>
  <c r="EV9"/>
  <c r="FA9"/>
  <c r="ED9"/>
  <c r="EG9"/>
  <c r="FC9"/>
  <c r="EA9"/>
  <c r="EU9"/>
  <c r="ET9"/>
  <c r="EZ9"/>
  <c r="EC9"/>
  <c r="FB9"/>
  <c r="EW9"/>
  <c r="EH9"/>
  <c r="EI9"/>
  <c r="EK9"/>
  <c r="FD9"/>
  <c r="FG9"/>
  <c r="EY9"/>
  <c r="ER9"/>
  <c r="EF9"/>
  <c r="EB9"/>
  <c r="EX9"/>
  <c r="EE9"/>
  <c r="EO9"/>
  <c r="EQ9"/>
  <c r="EN9"/>
  <c r="EP9"/>
  <c r="DZ38"/>
  <c r="CI38" i="80"/>
  <c r="CH9"/>
  <c r="CH38" s="1"/>
  <c r="BK9" i="76"/>
  <c r="BK9" i="78"/>
  <c r="BK9" i="75"/>
  <c r="BK9" i="72"/>
  <c r="BK9" i="71"/>
  <c r="BK9" i="73"/>
  <c r="BK9" i="80"/>
  <c r="BK9" i="79"/>
  <c r="BK9" i="77"/>
  <c r="BK9" i="29"/>
  <c r="BK9" i="74"/>
  <c r="BK9" i="81"/>
  <c r="EE9" i="80"/>
  <c r="EL9"/>
  <c r="FG9"/>
  <c r="EV9"/>
  <c r="DZ38"/>
  <c r="FA9"/>
  <c r="EW9"/>
  <c r="EB9"/>
  <c r="EP9"/>
  <c r="EQ9"/>
  <c r="EC9"/>
  <c r="EH9"/>
  <c r="ED9"/>
  <c r="EG9"/>
  <c r="EU9"/>
  <c r="ET9"/>
  <c r="EA9"/>
  <c r="EN9"/>
  <c r="EI9"/>
  <c r="EO9"/>
  <c r="EZ9"/>
  <c r="ER9"/>
  <c r="FB9"/>
  <c r="EK9"/>
  <c r="ES9"/>
  <c r="EX9"/>
  <c r="FD9"/>
  <c r="FC9"/>
  <c r="EY9"/>
  <c r="EJ9"/>
  <c r="EF9"/>
  <c r="EM9"/>
  <c r="CH9" i="79"/>
  <c r="CH38" s="1"/>
  <c r="CI38"/>
  <c r="EA38" i="76"/>
  <c r="EH9"/>
  <c r="EO9"/>
  <c r="EE9"/>
  <c r="FC9"/>
  <c r="FE9"/>
  <c r="EU9"/>
  <c r="EY9"/>
  <c r="FF9"/>
  <c r="FA9"/>
  <c r="FD9"/>
  <c r="EV9"/>
  <c r="EI9"/>
  <c r="EJ9"/>
  <c r="EQ9"/>
  <c r="EG9"/>
  <c r="ER9"/>
  <c r="EX9"/>
  <c r="EL9"/>
  <c r="EM9"/>
  <c r="EN9"/>
  <c r="EB9"/>
  <c r="EF9"/>
  <c r="EC9"/>
  <c r="EZ9"/>
  <c r="EP9"/>
  <c r="EK9"/>
  <c r="FB9"/>
  <c r="ES9"/>
  <c r="ET9"/>
  <c r="EW9"/>
  <c r="FI9"/>
  <c r="ED9"/>
  <c r="CI38" i="71"/>
  <c r="CH9"/>
  <c r="CI38" i="78"/>
  <c r="CH9"/>
  <c r="CH38" s="1"/>
  <c r="EG9"/>
  <c r="ER9"/>
  <c r="ES9"/>
  <c r="EN9"/>
  <c r="FD9"/>
  <c r="FB9"/>
  <c r="EP9"/>
  <c r="EF9"/>
  <c r="EO9"/>
  <c r="EU9"/>
  <c r="EJ9"/>
  <c r="EQ9"/>
  <c r="EH9"/>
  <c r="ED9"/>
  <c r="EE9"/>
  <c r="EC9"/>
  <c r="EW9"/>
  <c r="FA9"/>
  <c r="ET9"/>
  <c r="EL9"/>
  <c r="EA9"/>
  <c r="EM9"/>
  <c r="FG9"/>
  <c r="EZ9"/>
  <c r="EX9"/>
  <c r="EB9"/>
  <c r="FC9"/>
  <c r="EY9"/>
  <c r="EI9"/>
  <c r="EK9"/>
  <c r="EV9"/>
  <c r="DZ38"/>
  <c r="BR28" i="71"/>
  <c r="BQ28"/>
  <c r="BL28"/>
  <c r="BP28"/>
  <c r="D24" i="99"/>
  <c r="BM28" i="71"/>
  <c r="BN28"/>
  <c r="CB28"/>
  <c r="BO28"/>
  <c r="BZ28"/>
  <c r="FH28"/>
  <c r="BZ16" i="72"/>
  <c r="BR16"/>
  <c r="FL16"/>
  <c r="BN16"/>
  <c r="E12" i="99"/>
  <c r="AG12" s="1"/>
  <c r="BQ16" i="72"/>
  <c r="BP16"/>
  <c r="BO16"/>
  <c r="BL16"/>
  <c r="CB16"/>
  <c r="BM16"/>
  <c r="BN14" i="29"/>
  <c r="BR14"/>
  <c r="BM14"/>
  <c r="BO14"/>
  <c r="C10" i="99"/>
  <c r="BL14" i="29"/>
  <c r="CB14"/>
  <c r="FL14"/>
  <c r="BP14"/>
  <c r="BQ14"/>
  <c r="BZ14"/>
  <c r="F24" i="76"/>
  <c r="G24"/>
  <c r="E24"/>
  <c r="G24" i="80"/>
  <c r="E24"/>
  <c r="F24"/>
  <c r="E24" i="71"/>
  <c r="G24"/>
  <c r="F24"/>
  <c r="F24" i="77"/>
  <c r="G24"/>
  <c r="E24"/>
  <c r="F24" i="72"/>
  <c r="E24"/>
  <c r="G24"/>
  <c r="G24" i="75"/>
  <c r="E24"/>
  <c r="F24"/>
  <c r="E24" i="74"/>
  <c r="F24"/>
  <c r="G24"/>
  <c r="F24" i="79"/>
  <c r="E24"/>
  <c r="G24"/>
  <c r="B20" i="99"/>
  <c r="F24" i="29"/>
  <c r="FM24" s="1"/>
  <c r="G24"/>
  <c r="AD20" i="99"/>
  <c r="AR20" s="1"/>
  <c r="P20"/>
  <c r="E24" i="29"/>
  <c r="BQ23" i="80"/>
  <c r="FJ23"/>
  <c r="AY23" s="1"/>
  <c r="BN23"/>
  <c r="BP23"/>
  <c r="CB23"/>
  <c r="BL23"/>
  <c r="BO23"/>
  <c r="BZ23"/>
  <c r="BR23"/>
  <c r="M19" i="99"/>
  <c r="AO19" s="1"/>
  <c r="BM23" i="80"/>
  <c r="BL36" i="81"/>
  <c r="BM36"/>
  <c r="BO36"/>
  <c r="BP36"/>
  <c r="N32" i="99"/>
  <c r="AP32" s="1"/>
  <c r="FL36" i="81"/>
  <c r="CB36"/>
  <c r="BQ36"/>
  <c r="BZ36"/>
  <c r="BN36"/>
  <c r="BR36"/>
  <c r="BN14" i="74"/>
  <c r="BR14"/>
  <c r="BZ14"/>
  <c r="FL14"/>
  <c r="BL14"/>
  <c r="BM14"/>
  <c r="BP14"/>
  <c r="BO14"/>
  <c r="BQ14"/>
  <c r="G10" i="99"/>
  <c r="AI10" s="1"/>
  <c r="CB14" i="74"/>
  <c r="EB10" i="80"/>
  <c r="EY10"/>
  <c r="EV10"/>
  <c r="FA10"/>
  <c r="FG10"/>
  <c r="ES10"/>
  <c r="EZ10"/>
  <c r="FC10"/>
  <c r="ED10"/>
  <c r="EF10"/>
  <c r="FB10"/>
  <c r="EO10"/>
  <c r="ET10"/>
  <c r="EU10"/>
  <c r="EN10"/>
  <c r="EP10"/>
  <c r="EQ10"/>
  <c r="EE10"/>
  <c r="EH10"/>
  <c r="EC10"/>
  <c r="ER10"/>
  <c r="EW10"/>
  <c r="EX10"/>
  <c r="EL10"/>
  <c r="EM10"/>
  <c r="EJ10"/>
  <c r="EK10"/>
  <c r="FD10"/>
  <c r="EA10"/>
  <c r="EI10"/>
  <c r="EG10"/>
  <c r="EX10" i="76"/>
  <c r="EP10"/>
  <c r="FB10"/>
  <c r="ED10"/>
  <c r="FI10"/>
  <c r="FD10"/>
  <c r="ES10"/>
  <c r="EF10"/>
  <c r="EJ10"/>
  <c r="EY10"/>
  <c r="EL10"/>
  <c r="EI10"/>
  <c r="EM10"/>
  <c r="EK10"/>
  <c r="FF10"/>
  <c r="EW10"/>
  <c r="FC10"/>
  <c r="EG10"/>
  <c r="EV10"/>
  <c r="EE10"/>
  <c r="FA10"/>
  <c r="EZ10"/>
  <c r="EQ10"/>
  <c r="EN10"/>
  <c r="ET10"/>
  <c r="FE10"/>
  <c r="ER10"/>
  <c r="EC10"/>
  <c r="EH10"/>
  <c r="EB10"/>
  <c r="EO10"/>
  <c r="EU10"/>
  <c r="EZ10" i="29"/>
  <c r="EN10"/>
  <c r="EF10"/>
  <c r="EC10"/>
  <c r="EK10"/>
  <c r="EJ10"/>
  <c r="EG10"/>
  <c r="EB10"/>
  <c r="FB10"/>
  <c r="EQ10"/>
  <c r="FF10"/>
  <c r="ET10"/>
  <c r="EL10"/>
  <c r="FD10"/>
  <c r="FA10"/>
  <c r="EO10"/>
  <c r="EY10"/>
  <c r="EM10"/>
  <c r="EE10"/>
  <c r="FE10"/>
  <c r="EI10"/>
  <c r="EP10"/>
  <c r="ER10"/>
  <c r="EW10"/>
  <c r="FI10"/>
  <c r="ES10"/>
  <c r="EV10"/>
  <c r="EH10"/>
  <c r="ED10"/>
  <c r="EU10"/>
  <c r="EX10"/>
  <c r="FC10"/>
  <c r="ET10" i="77"/>
  <c r="EX10"/>
  <c r="ER10"/>
  <c r="EM10"/>
  <c r="FI10"/>
  <c r="EU10"/>
  <c r="EL10"/>
  <c r="EV10"/>
  <c r="EI10"/>
  <c r="EK10"/>
  <c r="EB10"/>
  <c r="EE10"/>
  <c r="FD10"/>
  <c r="EZ10"/>
  <c r="EY10"/>
  <c r="ED10"/>
  <c r="EQ10"/>
  <c r="EF10"/>
  <c r="FB10"/>
  <c r="EC10"/>
  <c r="FE10"/>
  <c r="ES10"/>
  <c r="EO10"/>
  <c r="FC10"/>
  <c r="EG10"/>
  <c r="EN10"/>
  <c r="EW10"/>
  <c r="FF10"/>
  <c r="EJ10"/>
  <c r="EP10"/>
  <c r="FA10"/>
  <c r="EH10"/>
  <c r="EG10" i="73"/>
  <c r="FG10"/>
  <c r="EL10"/>
  <c r="EJ10"/>
  <c r="ED10"/>
  <c r="EM10"/>
  <c r="FD10"/>
  <c r="FA10"/>
  <c r="FB10"/>
  <c r="EF10"/>
  <c r="EK10"/>
  <c r="FC10"/>
  <c r="ES10"/>
  <c r="EN10"/>
  <c r="EI10"/>
  <c r="EE10"/>
  <c r="EO10"/>
  <c r="EV10"/>
  <c r="EU10"/>
  <c r="EY10"/>
  <c r="EB10"/>
  <c r="EA10"/>
  <c r="EQ10"/>
  <c r="ER10"/>
  <c r="EW10"/>
  <c r="EH10"/>
  <c r="EC10"/>
  <c r="EP10"/>
  <c r="ET10"/>
  <c r="EX10"/>
  <c r="EZ10"/>
  <c r="BK10" i="72"/>
  <c r="BK10" i="29"/>
  <c r="BK10" i="73"/>
  <c r="BK10" i="75"/>
  <c r="BK10" i="81"/>
  <c r="BK10" i="77"/>
  <c r="BK10" i="78"/>
  <c r="BK10" i="76"/>
  <c r="BK10" i="80"/>
  <c r="BK10" i="74"/>
  <c r="BK10" i="71"/>
  <c r="BK10" i="79"/>
  <c r="FI10" i="74"/>
  <c r="FJ10" s="1"/>
  <c r="FE10"/>
  <c r="EJ10"/>
  <c r="EM10"/>
  <c r="FF10"/>
  <c r="EB10"/>
  <c r="EO10"/>
  <c r="ED10"/>
  <c r="EW10"/>
  <c r="EN10"/>
  <c r="EG10"/>
  <c r="EQ10"/>
  <c r="EC10"/>
  <c r="EP10"/>
  <c r="ER10"/>
  <c r="EL10"/>
  <c r="EF10"/>
  <c r="ET10"/>
  <c r="EV10"/>
  <c r="EI10"/>
  <c r="EY10"/>
  <c r="FC10"/>
  <c r="EH10"/>
  <c r="EZ10"/>
  <c r="FA10"/>
  <c r="EE10"/>
  <c r="EX10"/>
  <c r="FD10"/>
  <c r="FB10"/>
  <c r="EU10"/>
  <c r="ES10"/>
  <c r="EK10"/>
  <c r="F10" i="77"/>
  <c r="G10"/>
  <c r="E10"/>
  <c r="F10" i="71"/>
  <c r="E10"/>
  <c r="G10"/>
  <c r="E10" i="80"/>
  <c r="F10"/>
  <c r="G10"/>
  <c r="G10" i="79"/>
  <c r="E10"/>
  <c r="F10"/>
  <c r="G10" i="29"/>
  <c r="P6" i="99"/>
  <c r="AD6"/>
  <c r="AR6" s="1"/>
  <c r="F10" i="29"/>
  <c r="FM10" s="1"/>
  <c r="B6" i="99"/>
  <c r="E10" i="29"/>
  <c r="E10" i="73"/>
  <c r="G10"/>
  <c r="F10"/>
  <c r="BL10" i="29"/>
  <c r="BO10"/>
  <c r="BZ10"/>
  <c r="C6" i="99"/>
  <c r="BP10" i="29"/>
  <c r="BN10"/>
  <c r="CB10"/>
  <c r="FL10"/>
  <c r="BR10"/>
  <c r="BM10"/>
  <c r="BQ10"/>
  <c r="N24" i="99"/>
  <c r="AP24" s="1"/>
  <c r="FL28" i="81"/>
  <c r="BZ28"/>
  <c r="BP28"/>
  <c r="BQ28"/>
  <c r="BR28"/>
  <c r="BL28"/>
  <c r="BO28"/>
  <c r="BM28"/>
  <c r="BN28"/>
  <c r="CB28"/>
  <c r="EJ16" i="77"/>
  <c r="ES16"/>
  <c r="EQ16"/>
  <c r="EU16"/>
  <c r="FA16"/>
  <c r="EO16"/>
  <c r="ET16"/>
  <c r="EP16"/>
  <c r="EY16"/>
  <c r="EL16"/>
  <c r="FC16"/>
  <c r="EK16"/>
  <c r="FF16"/>
  <c r="EH16"/>
  <c r="ED16"/>
  <c r="EI16"/>
  <c r="EG16"/>
  <c r="EN16"/>
  <c r="FI16"/>
  <c r="FB16"/>
  <c r="EC16"/>
  <c r="EF16"/>
  <c r="FD16"/>
  <c r="EZ16"/>
  <c r="EB16"/>
  <c r="FE16"/>
  <c r="EV16"/>
  <c r="EX16"/>
  <c r="ER16"/>
  <c r="EM16"/>
  <c r="EE16"/>
  <c r="EW16"/>
  <c r="EU16" i="79"/>
  <c r="FA16"/>
  <c r="FB16"/>
  <c r="ER16"/>
  <c r="FC16"/>
  <c r="EZ16"/>
  <c r="EV16"/>
  <c r="EQ16"/>
  <c r="EC16"/>
  <c r="EJ16"/>
  <c r="EF16"/>
  <c r="EY16"/>
  <c r="EE16"/>
  <c r="ED16"/>
  <c r="ES16"/>
  <c r="EM16"/>
  <c r="EB16"/>
  <c r="EH16"/>
  <c r="EL16"/>
  <c r="EP16"/>
  <c r="FE16"/>
  <c r="EI16"/>
  <c r="EG16"/>
  <c r="EO16"/>
  <c r="FD16"/>
  <c r="EX16"/>
  <c r="ET16"/>
  <c r="FI16"/>
  <c r="EK16"/>
  <c r="EW16"/>
  <c r="FF16"/>
  <c r="EN16"/>
  <c r="DZ16" i="71"/>
  <c r="EK16"/>
  <c r="EY16"/>
  <c r="EG16"/>
  <c r="EE16"/>
  <c r="FA16"/>
  <c r="ER16"/>
  <c r="FE16"/>
  <c r="EI16"/>
  <c r="EM16"/>
  <c r="EH16"/>
  <c r="EA16"/>
  <c r="ED16"/>
  <c r="EL16"/>
  <c r="EW16"/>
  <c r="EV16"/>
  <c r="EZ16"/>
  <c r="ET16"/>
  <c r="EQ16"/>
  <c r="EN16"/>
  <c r="ES16"/>
  <c r="EU16"/>
  <c r="EC16"/>
  <c r="EP16"/>
  <c r="EB16"/>
  <c r="EX16"/>
  <c r="EJ16"/>
  <c r="EF16"/>
  <c r="EO16"/>
  <c r="EV16" i="73"/>
  <c r="EH16"/>
  <c r="EX16"/>
  <c r="EF16"/>
  <c r="EO16"/>
  <c r="FB16"/>
  <c r="ES16"/>
  <c r="EM16"/>
  <c r="ED16"/>
  <c r="FG16"/>
  <c r="EW16"/>
  <c r="EB16"/>
  <c r="ER16"/>
  <c r="EZ16"/>
  <c r="FD16"/>
  <c r="EY16"/>
  <c r="EC16"/>
  <c r="EP16"/>
  <c r="FC16"/>
  <c r="EN16"/>
  <c r="EQ16"/>
  <c r="EK16"/>
  <c r="EL16"/>
  <c r="EA16"/>
  <c r="EJ16"/>
  <c r="EI16"/>
  <c r="EE16"/>
  <c r="EG16"/>
  <c r="ET16"/>
  <c r="FA16"/>
  <c r="EU16"/>
  <c r="BK16" i="80"/>
  <c r="BK16" i="74"/>
  <c r="BK16" i="77"/>
  <c r="BK16" i="75"/>
  <c r="BK16" i="79"/>
  <c r="BK16" i="71"/>
  <c r="BK16" i="29"/>
  <c r="BK16" i="78"/>
  <c r="BK16" i="73"/>
  <c r="BK16" i="72"/>
  <c r="BK16" i="81"/>
  <c r="BK16" i="76"/>
  <c r="EB16" i="72"/>
  <c r="EN16"/>
  <c r="ED16"/>
  <c r="EG16"/>
  <c r="EU16"/>
  <c r="EM16"/>
  <c r="ES16"/>
  <c r="FD16"/>
  <c r="EQ16"/>
  <c r="EJ16"/>
  <c r="ER16"/>
  <c r="EH16"/>
  <c r="FC16"/>
  <c r="EW16"/>
  <c r="EI16"/>
  <c r="EX16"/>
  <c r="ET16"/>
  <c r="EP16"/>
  <c r="EK16"/>
  <c r="EV16"/>
  <c r="FF16"/>
  <c r="EF16"/>
  <c r="FE16"/>
  <c r="EY16"/>
  <c r="FI16"/>
  <c r="FB16"/>
  <c r="FA16"/>
  <c r="EO16"/>
  <c r="EE16"/>
  <c r="EZ16"/>
  <c r="EL16"/>
  <c r="EC16"/>
  <c r="CB28" i="78"/>
  <c r="K24" i="99"/>
  <c r="AM24" s="1"/>
  <c r="BL28" i="78"/>
  <c r="BO28"/>
  <c r="BP28"/>
  <c r="BQ28"/>
  <c r="BN28"/>
  <c r="BZ28"/>
  <c r="FJ28"/>
  <c r="AY28" s="1"/>
  <c r="BR28"/>
  <c r="BM28"/>
  <c r="BL28" i="79"/>
  <c r="BM28"/>
  <c r="L24" i="99"/>
  <c r="AN24" s="1"/>
  <c r="BZ28" i="79"/>
  <c r="BQ28"/>
  <c r="BP28"/>
  <c r="FL28"/>
  <c r="BN28"/>
  <c r="BR28"/>
  <c r="CB28"/>
  <c r="BO28"/>
  <c r="BU24" i="75"/>
  <c r="BU24" i="72"/>
  <c r="BU24" i="77"/>
  <c r="BU24" i="71"/>
  <c r="BU24" i="76"/>
  <c r="BU24" i="74"/>
  <c r="BU24" i="79"/>
  <c r="BU24" i="81"/>
  <c r="BU24" i="73"/>
  <c r="BU24" i="78"/>
  <c r="BU24" i="80"/>
  <c r="BU24" i="29"/>
  <c r="BM23" i="73"/>
  <c r="CB23"/>
  <c r="BP23"/>
  <c r="FJ23"/>
  <c r="AY23" s="1"/>
  <c r="BZ23"/>
  <c r="BN23"/>
  <c r="BR23"/>
  <c r="F19" i="99"/>
  <c r="AH19" s="1"/>
  <c r="BL23" i="73"/>
  <c r="BQ23"/>
  <c r="BO23"/>
  <c r="BU17" i="79"/>
  <c r="BU17" i="78"/>
  <c r="BU17" i="29"/>
  <c r="BU17" i="73"/>
  <c r="BU17" i="74"/>
  <c r="BU17" i="81"/>
  <c r="BU17" i="77"/>
  <c r="BU17" i="72"/>
  <c r="BU17" i="80"/>
  <c r="BU17" i="75"/>
  <c r="BU17" i="71"/>
  <c r="BU17" i="76"/>
  <c r="EM25" i="73"/>
  <c r="FC25"/>
  <c r="ET25"/>
  <c r="EZ25"/>
  <c r="EC25"/>
  <c r="EI25"/>
  <c r="EJ25"/>
  <c r="EF25"/>
  <c r="EE25"/>
  <c r="FG25"/>
  <c r="EW25"/>
  <c r="FB25"/>
  <c r="ED25"/>
  <c r="EK25"/>
  <c r="EL25"/>
  <c r="EP25"/>
  <c r="EO25"/>
  <c r="FD25"/>
  <c r="EG25"/>
  <c r="EA25"/>
  <c r="EX25"/>
  <c r="EV25"/>
  <c r="EH25"/>
  <c r="EU25"/>
  <c r="EB25"/>
  <c r="EN25"/>
  <c r="EQ25"/>
  <c r="ER25"/>
  <c r="ES25"/>
  <c r="FA25"/>
  <c r="EY25"/>
  <c r="EI25" i="80"/>
  <c r="EY25"/>
  <c r="EB25"/>
  <c r="ET25"/>
  <c r="EG25"/>
  <c r="FA25"/>
  <c r="EQ25"/>
  <c r="EA25"/>
  <c r="EW25"/>
  <c r="EJ25"/>
  <c r="ER25"/>
  <c r="EF25"/>
  <c r="EU25"/>
  <c r="ES25"/>
  <c r="EH25"/>
  <c r="EP25"/>
  <c r="FB25"/>
  <c r="EZ25"/>
  <c r="FG25"/>
  <c r="EN25"/>
  <c r="EK25"/>
  <c r="ED25"/>
  <c r="EM25"/>
  <c r="EE25"/>
  <c r="FD25"/>
  <c r="EV25"/>
  <c r="FC25"/>
  <c r="EC25"/>
  <c r="EX25"/>
  <c r="EO25"/>
  <c r="EL25"/>
  <c r="EF25" i="77"/>
  <c r="EC25"/>
  <c r="EX25"/>
  <c r="EM25"/>
  <c r="EL25"/>
  <c r="EN25"/>
  <c r="EQ25"/>
  <c r="EI25"/>
  <c r="EP25"/>
  <c r="EW25"/>
  <c r="EO25"/>
  <c r="EE25"/>
  <c r="FE25"/>
  <c r="FB25"/>
  <c r="EH25"/>
  <c r="FA25"/>
  <c r="ET25"/>
  <c r="FI25"/>
  <c r="FC25"/>
  <c r="EJ25"/>
  <c r="ER25"/>
  <c r="FF25"/>
  <c r="ED25"/>
  <c r="EU25"/>
  <c r="ES25"/>
  <c r="EG25"/>
  <c r="EB25"/>
  <c r="FD25"/>
  <c r="EV25"/>
  <c r="EK25"/>
  <c r="EY25"/>
  <c r="EZ25"/>
  <c r="FA25" i="72"/>
  <c r="EJ25"/>
  <c r="EG25"/>
  <c r="FI25"/>
  <c r="EY25"/>
  <c r="EK25"/>
  <c r="EH25"/>
  <c r="EQ25"/>
  <c r="EO25"/>
  <c r="EI25"/>
  <c r="EV25"/>
  <c r="EN25"/>
  <c r="ES25"/>
  <c r="EL25"/>
  <c r="ER25"/>
  <c r="FE25"/>
  <c r="EZ25"/>
  <c r="EB25"/>
  <c r="FF25"/>
  <c r="FD25"/>
  <c r="EF25"/>
  <c r="EC25"/>
  <c r="EX25"/>
  <c r="EE25"/>
  <c r="EU25"/>
  <c r="EM25"/>
  <c r="ET25"/>
  <c r="EW25"/>
  <c r="FC25"/>
  <c r="EP25"/>
  <c r="ED25"/>
  <c r="FB25"/>
  <c r="BK25" i="74"/>
  <c r="BK25" i="77"/>
  <c r="BK25" i="81"/>
  <c r="BK25" i="73"/>
  <c r="BK25" i="76"/>
  <c r="BK25" i="78"/>
  <c r="BK25" i="72"/>
  <c r="BK25" i="71"/>
  <c r="BK25" i="80"/>
  <c r="BK25" i="79"/>
  <c r="BK25" i="75"/>
  <c r="BK25" i="29"/>
  <c r="EY25" i="71"/>
  <c r="EC25"/>
  <c r="ET25"/>
  <c r="EL25"/>
  <c r="EW25"/>
  <c r="EM25"/>
  <c r="EI25"/>
  <c r="EG25"/>
  <c r="EU25"/>
  <c r="EK25"/>
  <c r="EE25"/>
  <c r="ES25"/>
  <c r="EV25"/>
  <c r="EO25"/>
  <c r="ER25"/>
  <c r="EH25"/>
  <c r="EN25"/>
  <c r="EX25"/>
  <c r="EQ25"/>
  <c r="EJ25"/>
  <c r="EZ25"/>
  <c r="ED25"/>
  <c r="EF25"/>
  <c r="EB25"/>
  <c r="FE25"/>
  <c r="EA25"/>
  <c r="DZ25"/>
  <c r="FA25"/>
  <c r="EP25"/>
  <c r="EO25" i="78"/>
  <c r="EK25"/>
  <c r="EY25"/>
  <c r="EV25"/>
  <c r="FC25"/>
  <c r="ES25"/>
  <c r="EH25"/>
  <c r="ET25"/>
  <c r="EL25"/>
  <c r="EX25"/>
  <c r="EG25"/>
  <c r="EU25"/>
  <c r="FA25"/>
  <c r="EF25"/>
  <c r="EA25"/>
  <c r="EM25"/>
  <c r="EN25"/>
  <c r="ER25"/>
  <c r="EZ25"/>
  <c r="FG25"/>
  <c r="EJ25"/>
  <c r="FB25"/>
  <c r="ED25"/>
  <c r="EQ25"/>
  <c r="EC25"/>
  <c r="EW25"/>
  <c r="EP25"/>
  <c r="EI25"/>
  <c r="EB25"/>
  <c r="EE25"/>
  <c r="FD25"/>
  <c r="EK25" i="29"/>
  <c r="EF25"/>
  <c r="EQ25"/>
  <c r="EJ25"/>
  <c r="EZ25"/>
  <c r="FB25"/>
  <c r="FA25"/>
  <c r="EX25"/>
  <c r="FC25"/>
  <c r="EO25"/>
  <c r="ET25"/>
  <c r="EP25"/>
  <c r="ER25"/>
  <c r="FF25"/>
  <c r="EE25"/>
  <c r="FI25"/>
  <c r="FE25"/>
  <c r="FD25"/>
  <c r="ES25"/>
  <c r="EW25"/>
  <c r="EM25"/>
  <c r="EG25"/>
  <c r="EI25"/>
  <c r="EN25"/>
  <c r="EC25"/>
  <c r="ED25"/>
  <c r="EV25"/>
  <c r="EH25"/>
  <c r="EU25"/>
  <c r="EY25"/>
  <c r="EL25"/>
  <c r="EB25"/>
  <c r="BR16" i="71"/>
  <c r="BO16"/>
  <c r="BP16"/>
  <c r="BZ16"/>
  <c r="BN16"/>
  <c r="CB16"/>
  <c r="D12" i="99"/>
  <c r="BM16" i="71"/>
  <c r="BL16"/>
  <c r="FH16"/>
  <c r="BQ16"/>
  <c r="J17" i="99"/>
  <c r="AL17" s="1"/>
  <c r="BP21" i="77"/>
  <c r="FL21"/>
  <c r="BN21"/>
  <c r="BQ21"/>
  <c r="BM21"/>
  <c r="BZ21"/>
  <c r="BL21"/>
  <c r="CB21"/>
  <c r="BR21"/>
  <c r="BO21"/>
  <c r="BP37" i="80"/>
  <c r="BN37"/>
  <c r="BZ37"/>
  <c r="CB37"/>
  <c r="BR37"/>
  <c r="BO37"/>
  <c r="BQ37"/>
  <c r="BL37"/>
  <c r="BM37"/>
  <c r="M33" i="99"/>
  <c r="AO33" s="1"/>
  <c r="FJ37" i="80"/>
  <c r="AY37" s="1"/>
  <c r="BQ10" i="79"/>
  <c r="BN10"/>
  <c r="BP10"/>
  <c r="CB10"/>
  <c r="BL10"/>
  <c r="BZ10"/>
  <c r="BR10"/>
  <c r="BO10"/>
  <c r="L6" i="99"/>
  <c r="AN6" s="1"/>
  <c r="BM10" i="79"/>
  <c r="FL10"/>
  <c r="CB35" i="73"/>
  <c r="BP35"/>
  <c r="F31" i="99"/>
  <c r="AH31" s="1"/>
  <c r="FJ35" i="73"/>
  <c r="AY35" s="1"/>
  <c r="BL35"/>
  <c r="BO35"/>
  <c r="BQ35"/>
  <c r="BR35"/>
  <c r="BN35"/>
  <c r="BM35"/>
  <c r="BZ35"/>
  <c r="BM12" i="77"/>
  <c r="BP12"/>
  <c r="BZ12"/>
  <c r="BN12"/>
  <c r="BO12"/>
  <c r="BQ12"/>
  <c r="BL12"/>
  <c r="J8" i="99"/>
  <c r="AL8" s="1"/>
  <c r="CB12" i="77"/>
  <c r="BR12"/>
  <c r="FL12"/>
  <c r="BN18" i="73"/>
  <c r="BR18"/>
  <c r="CB18"/>
  <c r="F14" i="99"/>
  <c r="AH14" s="1"/>
  <c r="BP18" i="73"/>
  <c r="FJ18"/>
  <c r="AY18" s="1"/>
  <c r="BM18"/>
  <c r="BZ18"/>
  <c r="BL18"/>
  <c r="BO18"/>
  <c r="BQ18"/>
  <c r="EN33" i="79"/>
  <c r="EH33"/>
  <c r="EK33"/>
  <c r="FC33"/>
  <c r="FE33"/>
  <c r="EV33"/>
  <c r="EB33"/>
  <c r="EX33"/>
  <c r="EG33"/>
  <c r="EE33"/>
  <c r="ED33"/>
  <c r="ES33"/>
  <c r="EZ33"/>
  <c r="EU33"/>
  <c r="EL33"/>
  <c r="ER33"/>
  <c r="EO33"/>
  <c r="FI33"/>
  <c r="EP33"/>
  <c r="EM33"/>
  <c r="EC33"/>
  <c r="FF33"/>
  <c r="EI33"/>
  <c r="EW33"/>
  <c r="FA33"/>
  <c r="EY33"/>
  <c r="ET33"/>
  <c r="EQ33"/>
  <c r="EF33"/>
  <c r="EJ33"/>
  <c r="FB33"/>
  <c r="FD33"/>
  <c r="EX33" i="74"/>
  <c r="ED33"/>
  <c r="EK33"/>
  <c r="EI33"/>
  <c r="EE33"/>
  <c r="EO33"/>
  <c r="EY33"/>
  <c r="EP33"/>
  <c r="FE33"/>
  <c r="FI33"/>
  <c r="EH33"/>
  <c r="EJ33"/>
  <c r="ET33"/>
  <c r="EQ33"/>
  <c r="ER33"/>
  <c r="EN33"/>
  <c r="FF33"/>
  <c r="ES33"/>
  <c r="EV33"/>
  <c r="FB33"/>
  <c r="EW33"/>
  <c r="EM33"/>
  <c r="FA33"/>
  <c r="EF33"/>
  <c r="FC33"/>
  <c r="EB33"/>
  <c r="EC33"/>
  <c r="EG33"/>
  <c r="EZ33"/>
  <c r="FD33"/>
  <c r="EU33"/>
  <c r="EL33"/>
  <c r="FE33" i="81"/>
  <c r="FA33"/>
  <c r="EH33"/>
  <c r="ED33"/>
  <c r="ES33"/>
  <c r="EN33"/>
  <c r="EW33"/>
  <c r="EK33"/>
  <c r="EM33"/>
  <c r="EZ33"/>
  <c r="EB33"/>
  <c r="EX33"/>
  <c r="EV33"/>
  <c r="EG33"/>
  <c r="EU33"/>
  <c r="ER33"/>
  <c r="EO33"/>
  <c r="EI33"/>
  <c r="EJ33"/>
  <c r="EL33"/>
  <c r="EF33"/>
  <c r="FB33"/>
  <c r="EY33"/>
  <c r="EP33"/>
  <c r="FC33"/>
  <c r="EQ33"/>
  <c r="EE33"/>
  <c r="ET33"/>
  <c r="FD33"/>
  <c r="FF33"/>
  <c r="FI33"/>
  <c r="EC33"/>
  <c r="EA33" i="75"/>
  <c r="EG33"/>
  <c r="FD33"/>
  <c r="EN33"/>
  <c r="EE33"/>
  <c r="EZ33"/>
  <c r="EU33"/>
  <c r="EM33"/>
  <c r="EO33"/>
  <c r="EV33"/>
  <c r="FB33"/>
  <c r="EX33"/>
  <c r="EQ33"/>
  <c r="ER33"/>
  <c r="EW33"/>
  <c r="FC33"/>
  <c r="ED33"/>
  <c r="EK33"/>
  <c r="EC33"/>
  <c r="EL33"/>
  <c r="EB33"/>
  <c r="ET33"/>
  <c r="EH33"/>
  <c r="EI33"/>
  <c r="ES33"/>
  <c r="EY33"/>
  <c r="FG33"/>
  <c r="EF33"/>
  <c r="FA33"/>
  <c r="EJ33"/>
  <c r="EP33"/>
  <c r="EI33" i="29"/>
  <c r="EW33"/>
  <c r="EQ33"/>
  <c r="EM33"/>
  <c r="EP33"/>
  <c r="EZ33"/>
  <c r="EV33"/>
  <c r="EN33"/>
  <c r="ER33"/>
  <c r="FA33"/>
  <c r="ET33"/>
  <c r="EL33"/>
  <c r="EU33"/>
  <c r="EB33"/>
  <c r="EK33"/>
  <c r="ED33"/>
  <c r="EY33"/>
  <c r="ES33"/>
  <c r="FD33"/>
  <c r="FC33"/>
  <c r="FF33"/>
  <c r="EJ33"/>
  <c r="FE33"/>
  <c r="EH33"/>
  <c r="EG33"/>
  <c r="EF33"/>
  <c r="EX33"/>
  <c r="EC33"/>
  <c r="EE33"/>
  <c r="FB33"/>
  <c r="FI33"/>
  <c r="EO33"/>
  <c r="ES33" i="72"/>
  <c r="EE33"/>
  <c r="EQ33"/>
  <c r="EB33"/>
  <c r="EM33"/>
  <c r="EG33"/>
  <c r="EV33"/>
  <c r="EJ33"/>
  <c r="ET33"/>
  <c r="EL33"/>
  <c r="FC33"/>
  <c r="EC33"/>
  <c r="EH33"/>
  <c r="EF33"/>
  <c r="EW33"/>
  <c r="EU33"/>
  <c r="FD33"/>
  <c r="EX33"/>
  <c r="EO33"/>
  <c r="FB33"/>
  <c r="EY33"/>
  <c r="FI33"/>
  <c r="ED33"/>
  <c r="EK33"/>
  <c r="EI33"/>
  <c r="FA33"/>
  <c r="EN33"/>
  <c r="ER33"/>
  <c r="EP33"/>
  <c r="FE33"/>
  <c r="EZ33"/>
  <c r="FF33"/>
  <c r="BK33" i="77"/>
  <c r="BK33" i="73"/>
  <c r="BK33" i="78"/>
  <c r="BK33" i="80"/>
  <c r="BK33" i="72"/>
  <c r="BK33" i="79"/>
  <c r="BK33" i="75"/>
  <c r="BK33" i="76"/>
  <c r="BK33" i="71"/>
  <c r="BK33" i="81"/>
  <c r="BK33" i="29"/>
  <c r="BK33" i="74"/>
  <c r="G30" i="77"/>
  <c r="E30"/>
  <c r="F30"/>
  <c r="E30" i="74"/>
  <c r="G30"/>
  <c r="F30"/>
  <c r="F30" i="75"/>
  <c r="G30"/>
  <c r="E30"/>
  <c r="EM17" i="76"/>
  <c r="EO17"/>
  <c r="ER17"/>
  <c r="EE17"/>
  <c r="EQ17"/>
  <c r="FF17"/>
  <c r="FA17"/>
  <c r="EI17"/>
  <c r="EZ17"/>
  <c r="EF17"/>
  <c r="EX17"/>
  <c r="EJ17"/>
  <c r="EU17"/>
  <c r="EG17"/>
  <c r="EY17"/>
  <c r="FC17"/>
  <c r="FI17"/>
  <c r="FJ17" s="1"/>
  <c r="EN17"/>
  <c r="EP17"/>
  <c r="ET17"/>
  <c r="EL17"/>
  <c r="FE17"/>
  <c r="EV17"/>
  <c r="FB17"/>
  <c r="EC17"/>
  <c r="FD17"/>
  <c r="EW17"/>
  <c r="EK17"/>
  <c r="EH17"/>
  <c r="ES17"/>
  <c r="EB17"/>
  <c r="ED17"/>
  <c r="EO17" i="74"/>
  <c r="FD17"/>
  <c r="EV17"/>
  <c r="EY17"/>
  <c r="EK17"/>
  <c r="EH17"/>
  <c r="ER17"/>
  <c r="EX17"/>
  <c r="EE17"/>
  <c r="FC17"/>
  <c r="EM17"/>
  <c r="EW17"/>
  <c r="EZ17"/>
  <c r="EF17"/>
  <c r="FE17"/>
  <c r="FA17"/>
  <c r="EB17"/>
  <c r="EJ17"/>
  <c r="EU17"/>
  <c r="EL17"/>
  <c r="EN17"/>
  <c r="ET17"/>
  <c r="EI17"/>
  <c r="ES17"/>
  <c r="FF17"/>
  <c r="EP17"/>
  <c r="EG17"/>
  <c r="FB17"/>
  <c r="EQ17"/>
  <c r="EC17"/>
  <c r="ED17"/>
  <c r="FI17"/>
  <c r="FD17" i="77"/>
  <c r="EB17"/>
  <c r="EM17"/>
  <c r="EE17"/>
  <c r="EV17"/>
  <c r="EO17"/>
  <c r="EX17"/>
  <c r="EW17"/>
  <c r="EF17"/>
  <c r="EQ17"/>
  <c r="EL17"/>
  <c r="FC17"/>
  <c r="EH17"/>
  <c r="ET17"/>
  <c r="FE17"/>
  <c r="EK17"/>
  <c r="EZ17"/>
  <c r="EI17"/>
  <c r="EU17"/>
  <c r="EY17"/>
  <c r="FI17"/>
  <c r="ER17"/>
  <c r="EP17"/>
  <c r="EJ17"/>
  <c r="FA17"/>
  <c r="EN17"/>
  <c r="EG17"/>
  <c r="EC17"/>
  <c r="FF17"/>
  <c r="ED17"/>
  <c r="ES17"/>
  <c r="FB17"/>
  <c r="FE17" i="72"/>
  <c r="EC17"/>
  <c r="EP17"/>
  <c r="FB17"/>
  <c r="EI17"/>
  <c r="EU17"/>
  <c r="EV17"/>
  <c r="EX17"/>
  <c r="ED17"/>
  <c r="EQ17"/>
  <c r="FC17"/>
  <c r="EF17"/>
  <c r="EN17"/>
  <c r="FA17"/>
  <c r="FD17"/>
  <c r="EK17"/>
  <c r="EG17"/>
  <c r="EO17"/>
  <c r="EE17"/>
  <c r="FI17"/>
  <c r="EH17"/>
  <c r="ER17"/>
  <c r="EM17"/>
  <c r="EZ17"/>
  <c r="ES17"/>
  <c r="EY17"/>
  <c r="EJ17"/>
  <c r="EB17"/>
  <c r="ET17"/>
  <c r="FF17"/>
  <c r="EW17"/>
  <c r="EL17"/>
  <c r="EW17" i="73"/>
  <c r="EY17"/>
  <c r="FC17"/>
  <c r="ET17"/>
  <c r="FD17"/>
  <c r="EE17"/>
  <c r="EO17"/>
  <c r="EL17"/>
  <c r="ES17"/>
  <c r="EB17"/>
  <c r="EM17"/>
  <c r="EK17"/>
  <c r="EF17"/>
  <c r="EH17"/>
  <c r="EJ17"/>
  <c r="EP17"/>
  <c r="ER17"/>
  <c r="ED17"/>
  <c r="EI17"/>
  <c r="FA17"/>
  <c r="EA17"/>
  <c r="FG17"/>
  <c r="EV17"/>
  <c r="EZ17"/>
  <c r="EU17"/>
  <c r="EQ17"/>
  <c r="EN17"/>
  <c r="EX17"/>
  <c r="FB17"/>
  <c r="EC17"/>
  <c r="EG17"/>
  <c r="BK17" i="77"/>
  <c r="BK17" i="29"/>
  <c r="BK17" i="81"/>
  <c r="BK17" i="73"/>
  <c r="BK17" i="79"/>
  <c r="BK17" i="78"/>
  <c r="BK17" i="76"/>
  <c r="BK17" i="72"/>
  <c r="BK17" i="71"/>
  <c r="BK17" i="74"/>
  <c r="BK17" i="75"/>
  <c r="BK17" i="80"/>
  <c r="EL17" i="79"/>
  <c r="ER17"/>
  <c r="EX17"/>
  <c r="FD17"/>
  <c r="EF17"/>
  <c r="EW17"/>
  <c r="ET17"/>
  <c r="EJ17"/>
  <c r="EK17"/>
  <c r="EZ17"/>
  <c r="FF17"/>
  <c r="EB17"/>
  <c r="FA17"/>
  <c r="EC17"/>
  <c r="FC17"/>
  <c r="EI17"/>
  <c r="EN17"/>
  <c r="ES17"/>
  <c r="EM17"/>
  <c r="EG17"/>
  <c r="ED17"/>
  <c r="FE17"/>
  <c r="EY17"/>
  <c r="EQ17"/>
  <c r="EP17"/>
  <c r="EH17"/>
  <c r="EO17"/>
  <c r="FI17"/>
  <c r="FB17"/>
  <c r="EV17"/>
  <c r="EU17"/>
  <c r="EE17"/>
  <c r="F22" i="80"/>
  <c r="E22"/>
  <c r="G22"/>
  <c r="E22" i="76"/>
  <c r="F22"/>
  <c r="G22"/>
  <c r="F22" i="73"/>
  <c r="G22"/>
  <c r="E22"/>
  <c r="G22" i="81"/>
  <c r="E22"/>
  <c r="F22"/>
  <c r="AC22" i="100"/>
  <c r="H22"/>
  <c r="N22" s="1"/>
  <c r="G22" i="79"/>
  <c r="F22"/>
  <c r="E22"/>
  <c r="BM20"/>
  <c r="BL20"/>
  <c r="FL20"/>
  <c r="BN20"/>
  <c r="BP20"/>
  <c r="L16" i="99"/>
  <c r="AN16" s="1"/>
  <c r="CB20" i="79"/>
  <c r="BQ20"/>
  <c r="BR20"/>
  <c r="BO20"/>
  <c r="BZ20"/>
  <c r="BU25" i="76"/>
  <c r="BU25" i="75"/>
  <c r="BU25" i="78"/>
  <c r="BU25" i="72"/>
  <c r="BU25" i="29"/>
  <c r="BU25" i="77"/>
  <c r="BU25" i="73"/>
  <c r="BU25" i="80"/>
  <c r="BU25" i="79"/>
  <c r="BU25" i="74"/>
  <c r="BU25" i="81"/>
  <c r="BU25" i="71"/>
  <c r="BL26" i="75"/>
  <c r="CB26"/>
  <c r="BO26"/>
  <c r="BQ26"/>
  <c r="BN26"/>
  <c r="FJ26"/>
  <c r="AY26" s="1"/>
  <c r="BZ26"/>
  <c r="H22" i="99"/>
  <c r="AJ22" s="1"/>
  <c r="BM26" i="75"/>
  <c r="BR26"/>
  <c r="BP26"/>
  <c r="BO25" i="76"/>
  <c r="BM25"/>
  <c r="I21" i="99"/>
  <c r="AK21" s="1"/>
  <c r="BP25" i="76"/>
  <c r="CB25"/>
  <c r="BZ25"/>
  <c r="BL25"/>
  <c r="FL25"/>
  <c r="BN25"/>
  <c r="BR25"/>
  <c r="BQ25"/>
  <c r="BU16" i="74"/>
  <c r="BU16" i="78"/>
  <c r="BU16" i="72"/>
  <c r="BU16" i="29"/>
  <c r="BU16" i="77"/>
  <c r="BU16" i="79"/>
  <c r="BU16" i="80"/>
  <c r="BU16" i="71"/>
  <c r="BU16" i="73"/>
  <c r="BU16" i="81"/>
  <c r="BU16" i="75"/>
  <c r="BU16" i="76"/>
  <c r="BU29" i="78"/>
  <c r="BU29" i="71"/>
  <c r="BU29" i="72"/>
  <c r="BU29" i="81"/>
  <c r="BU29" i="80"/>
  <c r="BU29" i="73"/>
  <c r="BU29" i="76"/>
  <c r="BU29" i="74"/>
  <c r="BU29" i="79"/>
  <c r="BU29" i="29"/>
  <c r="BU29" i="75"/>
  <c r="BU29" i="77"/>
  <c r="FJ22" i="78"/>
  <c r="AY22" s="1"/>
  <c r="BZ22"/>
  <c r="BQ22"/>
  <c r="BO22"/>
  <c r="K18" i="99"/>
  <c r="AM18" s="1"/>
  <c r="BR22" i="78"/>
  <c r="CB22"/>
  <c r="BM22"/>
  <c r="BP22"/>
  <c r="BL22"/>
  <c r="BN22"/>
  <c r="F32" i="74"/>
  <c r="E32"/>
  <c r="G32"/>
  <c r="F32" i="80"/>
  <c r="G32"/>
  <c r="E32"/>
  <c r="E32" i="29"/>
  <c r="AD28" i="99"/>
  <c r="AR28" s="1"/>
  <c r="P28"/>
  <c r="F32" i="29"/>
  <c r="FM32" s="1"/>
  <c r="B28" i="99"/>
  <c r="G32" i="29"/>
  <c r="G32" i="75"/>
  <c r="F32"/>
  <c r="E32"/>
  <c r="E32" i="73"/>
  <c r="G32"/>
  <c r="F32"/>
  <c r="F32" i="79"/>
  <c r="E32"/>
  <c r="G32"/>
  <c r="E32" i="71"/>
  <c r="F32"/>
  <c r="G32"/>
  <c r="BM11" i="80"/>
  <c r="BZ11"/>
  <c r="BR11"/>
  <c r="BN11"/>
  <c r="BQ11"/>
  <c r="BO11"/>
  <c r="FJ11"/>
  <c r="AY11" s="1"/>
  <c r="CB11"/>
  <c r="BL11"/>
  <c r="BP11"/>
  <c r="M7" i="99"/>
  <c r="AO7" s="1"/>
  <c r="BN36" i="79"/>
  <c r="BP36"/>
  <c r="BO36"/>
  <c r="FL36"/>
  <c r="BL36"/>
  <c r="L32" i="99"/>
  <c r="AN32" s="1"/>
  <c r="BR36" i="79"/>
  <c r="BQ36"/>
  <c r="CB36"/>
  <c r="BM36"/>
  <c r="BZ36"/>
  <c r="CB35" i="74"/>
  <c r="G31" i="99"/>
  <c r="AI31" s="1"/>
  <c r="BM35" i="74"/>
  <c r="BL35"/>
  <c r="BQ35"/>
  <c r="BP35"/>
  <c r="BR35"/>
  <c r="BO35"/>
  <c r="FL35"/>
  <c r="BZ35"/>
  <c r="BN35"/>
  <c r="BP11" i="77"/>
  <c r="BN11"/>
  <c r="BM11"/>
  <c r="CB11"/>
  <c r="BL11"/>
  <c r="BR11"/>
  <c r="BO11"/>
  <c r="J7" i="99"/>
  <c r="AL7" s="1"/>
  <c r="FL11" i="77"/>
  <c r="BZ11"/>
  <c r="BQ11"/>
  <c r="BO23"/>
  <c r="FL23"/>
  <c r="BZ23"/>
  <c r="BM23"/>
  <c r="BQ23"/>
  <c r="J19" i="99"/>
  <c r="AL19" s="1"/>
  <c r="BL23" i="77"/>
  <c r="BN23"/>
  <c r="CB23"/>
  <c r="BP23"/>
  <c r="BR23"/>
  <c r="BR10" i="74"/>
  <c r="G6" i="99"/>
  <c r="AI6" s="1"/>
  <c r="BO10" i="74"/>
  <c r="BQ10"/>
  <c r="BN10"/>
  <c r="BP10"/>
  <c r="FL10"/>
  <c r="BL10"/>
  <c r="CB10"/>
  <c r="BZ10"/>
  <c r="BM10"/>
  <c r="EL15" i="73"/>
  <c r="EY15"/>
  <c r="EH15"/>
  <c r="EJ15"/>
  <c r="EU15"/>
  <c r="EV15"/>
  <c r="EG15"/>
  <c r="EM15"/>
  <c r="EN15"/>
  <c r="EI15"/>
  <c r="FA15"/>
  <c r="EZ15"/>
  <c r="EQ15"/>
  <c r="EP15"/>
  <c r="EO15"/>
  <c r="FB15"/>
  <c r="ES15"/>
  <c r="EK15"/>
  <c r="EE15"/>
  <c r="EC15"/>
  <c r="FD15"/>
  <c r="EX15"/>
  <c r="EB15"/>
  <c r="ED15"/>
  <c r="FG15"/>
  <c r="ER15"/>
  <c r="EA15"/>
  <c r="EW15"/>
  <c r="EF15"/>
  <c r="FC15"/>
  <c r="ET15"/>
  <c r="FB15" i="80"/>
  <c r="EF15"/>
  <c r="EK15"/>
  <c r="EL15"/>
  <c r="EI15"/>
  <c r="EP15"/>
  <c r="EM15"/>
  <c r="EU15"/>
  <c r="EO15"/>
  <c r="EW15"/>
  <c r="EJ15"/>
  <c r="ED15"/>
  <c r="FA15"/>
  <c r="EV15"/>
  <c r="FD15"/>
  <c r="EY15"/>
  <c r="ET15"/>
  <c r="EB15"/>
  <c r="EC15"/>
  <c r="EA15"/>
  <c r="EX15"/>
  <c r="EQ15"/>
  <c r="FG15"/>
  <c r="ES15"/>
  <c r="EN15"/>
  <c r="EZ15"/>
  <c r="ER15"/>
  <c r="EG15"/>
  <c r="FC15"/>
  <c r="EE15"/>
  <c r="EH15"/>
  <c r="EP15" i="79"/>
  <c r="ES15"/>
  <c r="EM15"/>
  <c r="FI15"/>
  <c r="EF15"/>
  <c r="EU15"/>
  <c r="ET15"/>
  <c r="EJ15"/>
  <c r="EI15"/>
  <c r="EB15"/>
  <c r="FB15"/>
  <c r="FA15"/>
  <c r="EK15"/>
  <c r="FE15"/>
  <c r="EG15"/>
  <c r="EY15"/>
  <c r="EL15"/>
  <c r="EH15"/>
  <c r="ED15"/>
  <c r="FC15"/>
  <c r="ER15"/>
  <c r="EX15"/>
  <c r="EO15"/>
  <c r="EZ15"/>
  <c r="EN15"/>
  <c r="EV15"/>
  <c r="FD15"/>
  <c r="FF15"/>
  <c r="EE15"/>
  <c r="EC15"/>
  <c r="EW15"/>
  <c r="EQ15"/>
  <c r="EL15" i="72"/>
  <c r="EF15"/>
  <c r="EM15"/>
  <c r="FC15"/>
  <c r="EO15"/>
  <c r="EG15"/>
  <c r="EV15"/>
  <c r="EK15"/>
  <c r="EN15"/>
  <c r="ES15"/>
  <c r="EW15"/>
  <c r="EY15"/>
  <c r="EH15"/>
  <c r="EQ15"/>
  <c r="ER15"/>
  <c r="FB15"/>
  <c r="EU15"/>
  <c r="EZ15"/>
  <c r="FF15"/>
  <c r="EX15"/>
  <c r="FA15"/>
  <c r="FD15"/>
  <c r="EC15"/>
  <c r="FE15"/>
  <c r="EB15"/>
  <c r="ET15"/>
  <c r="EJ15"/>
  <c r="EE15"/>
  <c r="EI15"/>
  <c r="EP15"/>
  <c r="FI15"/>
  <c r="ED15"/>
  <c r="EE15" i="71"/>
  <c r="EB15"/>
  <c r="EO15"/>
  <c r="EX15"/>
  <c r="EM15"/>
  <c r="EL15"/>
  <c r="EQ15"/>
  <c r="EW15"/>
  <c r="EU15"/>
  <c r="EY15"/>
  <c r="EJ15"/>
  <c r="EI15"/>
  <c r="EK15"/>
  <c r="FE15"/>
  <c r="EZ15"/>
  <c r="EF15"/>
  <c r="DZ15"/>
  <c r="FA15"/>
  <c r="EC15"/>
  <c r="EP15"/>
  <c r="ET15"/>
  <c r="ER15"/>
  <c r="EV15"/>
  <c r="EA15"/>
  <c r="ED15"/>
  <c r="ES15"/>
  <c r="EH15"/>
  <c r="EN15"/>
  <c r="EG15"/>
  <c r="EN15" i="81"/>
  <c r="EC15"/>
  <c r="EI15"/>
  <c r="EE15"/>
  <c r="EU15"/>
  <c r="FF15"/>
  <c r="FI15"/>
  <c r="ED15"/>
  <c r="FC15"/>
  <c r="EL15"/>
  <c r="ES15"/>
  <c r="EY15"/>
  <c r="FE15"/>
  <c r="FD15"/>
  <c r="EZ15"/>
  <c r="EH15"/>
  <c r="EX15"/>
  <c r="EV15"/>
  <c r="EK15"/>
  <c r="FB15"/>
  <c r="EW15"/>
  <c r="EQ15"/>
  <c r="FA15"/>
  <c r="EB15"/>
  <c r="EG15"/>
  <c r="ET15"/>
  <c r="EJ15"/>
  <c r="EP15"/>
  <c r="EF15"/>
  <c r="EO15"/>
  <c r="EM15"/>
  <c r="ER15"/>
  <c r="E17"/>
  <c r="F17"/>
  <c r="G17"/>
  <c r="F17" i="80"/>
  <c r="E17"/>
  <c r="G17"/>
  <c r="E17" i="75"/>
  <c r="G17"/>
  <c r="F17"/>
  <c r="F17" i="71"/>
  <c r="G17"/>
  <c r="E17"/>
  <c r="E17" i="78"/>
  <c r="F17"/>
  <c r="G17"/>
  <c r="F17" i="74"/>
  <c r="E17"/>
  <c r="G17"/>
  <c r="E17" i="72"/>
  <c r="G17"/>
  <c r="F17"/>
  <c r="G17" i="77"/>
  <c r="E17"/>
  <c r="F17"/>
  <c r="EO19" i="79"/>
  <c r="FI19"/>
  <c r="EB19"/>
  <c r="EQ19"/>
  <c r="ET19"/>
  <c r="FB19"/>
  <c r="EV19"/>
  <c r="EP19"/>
  <c r="EG19"/>
  <c r="EZ19"/>
  <c r="EJ19"/>
  <c r="EU19"/>
  <c r="EM19"/>
  <c r="FF19"/>
  <c r="FE19"/>
  <c r="FD19"/>
  <c r="FA19"/>
  <c r="ER19"/>
  <c r="EC19"/>
  <c r="EY19"/>
  <c r="EX19"/>
  <c r="EH19"/>
  <c r="EW19"/>
  <c r="EE19"/>
  <c r="EL19"/>
  <c r="EK19"/>
  <c r="ED19"/>
  <c r="ES19"/>
  <c r="EI19"/>
  <c r="FC19"/>
  <c r="EF19"/>
  <c r="EN19"/>
  <c r="EV19" i="80"/>
  <c r="EE19"/>
  <c r="ES19"/>
  <c r="EA19"/>
  <c r="EZ19"/>
  <c r="EL19"/>
  <c r="EG19"/>
  <c r="EN19"/>
  <c r="EK19"/>
  <c r="FG19"/>
  <c r="ET19"/>
  <c r="EM19"/>
  <c r="EP19"/>
  <c r="EH19"/>
  <c r="EC19"/>
  <c r="EX19"/>
  <c r="EF19"/>
  <c r="EO19"/>
  <c r="EY19"/>
  <c r="FD19"/>
  <c r="EU19"/>
  <c r="EW19"/>
  <c r="EB19"/>
  <c r="ER19"/>
  <c r="FC19"/>
  <c r="EQ19"/>
  <c r="EI19"/>
  <c r="FB19"/>
  <c r="ED19"/>
  <c r="EJ19"/>
  <c r="FA19"/>
  <c r="EO19" i="29"/>
  <c r="EI19"/>
  <c r="EN19"/>
  <c r="EG19"/>
  <c r="EM19"/>
  <c r="EE19"/>
  <c r="EH19"/>
  <c r="FE19"/>
  <c r="EV19"/>
  <c r="EZ19"/>
  <c r="FC19"/>
  <c r="ET19"/>
  <c r="EX19"/>
  <c r="EP19"/>
  <c r="ED19"/>
  <c r="ES19"/>
  <c r="FD19"/>
  <c r="EU19"/>
  <c r="ER19"/>
  <c r="FB19"/>
  <c r="EF19"/>
  <c r="FF19"/>
  <c r="EB19"/>
  <c r="EL19"/>
  <c r="FA19"/>
  <c r="EC19"/>
  <c r="EK19"/>
  <c r="FI19"/>
  <c r="EQ19"/>
  <c r="EJ19"/>
  <c r="EY19"/>
  <c r="EW19"/>
  <c r="EG19" i="76"/>
  <c r="EW19"/>
  <c r="EZ19"/>
  <c r="ES19"/>
  <c r="EY19"/>
  <c r="ER19"/>
  <c r="ED19"/>
  <c r="EE19"/>
  <c r="EB19"/>
  <c r="FA19"/>
  <c r="FF19"/>
  <c r="EX19"/>
  <c r="EM19"/>
  <c r="EJ19"/>
  <c r="EV19"/>
  <c r="EI19"/>
  <c r="EO19"/>
  <c r="EC19"/>
  <c r="EF19"/>
  <c r="FI19"/>
  <c r="EN19"/>
  <c r="EP19"/>
  <c r="EL19"/>
  <c r="EK19"/>
  <c r="EU19"/>
  <c r="ET19"/>
  <c r="EQ19"/>
  <c r="EH19"/>
  <c r="FC19"/>
  <c r="FE19"/>
  <c r="FB19"/>
  <c r="FD19"/>
  <c r="EF19" i="77"/>
  <c r="FI19"/>
  <c r="EJ19"/>
  <c r="EY19"/>
  <c r="EO19"/>
  <c r="ES19"/>
  <c r="FB19"/>
  <c r="FA19"/>
  <c r="EL19"/>
  <c r="EI19"/>
  <c r="EB19"/>
  <c r="EK19"/>
  <c r="EP19"/>
  <c r="EQ19"/>
  <c r="EU19"/>
  <c r="EG19"/>
  <c r="EE19"/>
  <c r="FD19"/>
  <c r="EN19"/>
  <c r="EZ19"/>
  <c r="EX19"/>
  <c r="EC19"/>
  <c r="ET19"/>
  <c r="EM19"/>
  <c r="FC19"/>
  <c r="EH19"/>
  <c r="EV19"/>
  <c r="EW19"/>
  <c r="FE19"/>
  <c r="FF19"/>
  <c r="ED19"/>
  <c r="ER19"/>
  <c r="EH19" i="75"/>
  <c r="EW19"/>
  <c r="ED19"/>
  <c r="EE19"/>
  <c r="EO19"/>
  <c r="EN19"/>
  <c r="ES19"/>
  <c r="EV19"/>
  <c r="EZ19"/>
  <c r="FB19"/>
  <c r="EF19"/>
  <c r="ET19"/>
  <c r="FD19"/>
  <c r="EX19"/>
  <c r="EA19"/>
  <c r="FA19"/>
  <c r="EP19"/>
  <c r="EG19"/>
  <c r="EQ19"/>
  <c r="EM19"/>
  <c r="EJ19"/>
  <c r="EL19"/>
  <c r="FC19"/>
  <c r="EI19"/>
  <c r="FG19"/>
  <c r="EU19"/>
  <c r="EB19"/>
  <c r="EY19"/>
  <c r="EC19"/>
  <c r="EK19"/>
  <c r="ER19"/>
  <c r="BO17" i="71"/>
  <c r="BN17"/>
  <c r="BQ17"/>
  <c r="BZ17"/>
  <c r="BR17"/>
  <c r="BP17"/>
  <c r="CB17"/>
  <c r="BL17"/>
  <c r="FH17"/>
  <c r="BM17"/>
  <c r="D13" i="99"/>
  <c r="BL20" i="74"/>
  <c r="BQ20"/>
  <c r="G16" i="99"/>
  <c r="AI16" s="1"/>
  <c r="BN20" i="74"/>
  <c r="FL20"/>
  <c r="BR20"/>
  <c r="BM20"/>
  <c r="CB20"/>
  <c r="BP20"/>
  <c r="BO20"/>
  <c r="BZ20"/>
  <c r="CB22" i="72"/>
  <c r="BZ22"/>
  <c r="BQ22"/>
  <c r="BP22"/>
  <c r="FL22"/>
  <c r="E18" i="99"/>
  <c r="AG18" s="1"/>
  <c r="BO22" i="72"/>
  <c r="BM22"/>
  <c r="BL22"/>
  <c r="BN22"/>
  <c r="BR22"/>
  <c r="G18" i="78"/>
  <c r="E18"/>
  <c r="F18"/>
  <c r="G18" i="79"/>
  <c r="E18"/>
  <c r="F18"/>
  <c r="F18" i="73"/>
  <c r="E18"/>
  <c r="G18"/>
  <c r="F18" i="75"/>
  <c r="E18"/>
  <c r="G18"/>
  <c r="F18" i="80"/>
  <c r="E18"/>
  <c r="G18"/>
  <c r="E18" i="76"/>
  <c r="F18"/>
  <c r="G18"/>
  <c r="E18" i="74"/>
  <c r="F18"/>
  <c r="G18"/>
  <c r="BO23" i="76"/>
  <c r="I19" i="99"/>
  <c r="AK19" s="1"/>
  <c r="BL23" i="76"/>
  <c r="BR23"/>
  <c r="CB23"/>
  <c r="BQ23"/>
  <c r="BP23"/>
  <c r="FL23"/>
  <c r="BZ23"/>
  <c r="BM23"/>
  <c r="BN23"/>
  <c r="CB24" i="29"/>
  <c r="BP24"/>
  <c r="BN24"/>
  <c r="BO24"/>
  <c r="BL24"/>
  <c r="BR24"/>
  <c r="BM24"/>
  <c r="FL24"/>
  <c r="BZ24"/>
  <c r="BQ24"/>
  <c r="C20" i="99"/>
  <c r="FL19" i="72"/>
  <c r="BR19"/>
  <c r="BL19"/>
  <c r="BZ19"/>
  <c r="BM19"/>
  <c r="BN19"/>
  <c r="BP19"/>
  <c r="E15" i="99"/>
  <c r="AG15" s="1"/>
  <c r="CB19" i="72"/>
  <c r="BO19"/>
  <c r="BQ19"/>
  <c r="BR31" i="29"/>
  <c r="BL31"/>
  <c r="CB31"/>
  <c r="BQ31"/>
  <c r="BO31"/>
  <c r="BN31"/>
  <c r="FL31"/>
  <c r="BP31"/>
  <c r="BZ31"/>
  <c r="C27" i="99"/>
  <c r="BM31" i="29"/>
  <c r="BN17" i="77"/>
  <c r="BL17"/>
  <c r="BO17"/>
  <c r="BZ17"/>
  <c r="BP17"/>
  <c r="FL17"/>
  <c r="J13" i="99"/>
  <c r="AL13" s="1"/>
  <c r="BR17" i="77"/>
  <c r="BQ17"/>
  <c r="BM17"/>
  <c r="CB17"/>
  <c r="BK20" i="79"/>
  <c r="BK20" i="29"/>
  <c r="BK20" i="76"/>
  <c r="BK20" i="81"/>
  <c r="BK20" i="77"/>
  <c r="BK20" i="80"/>
  <c r="BK20" i="71"/>
  <c r="BK20" i="72"/>
  <c r="BK20" i="75"/>
  <c r="BK20" i="73"/>
  <c r="BK20" i="74"/>
  <c r="BK20" i="78"/>
  <c r="ET20" i="77"/>
  <c r="EC20"/>
  <c r="EY20"/>
  <c r="EI20"/>
  <c r="EO20"/>
  <c r="EQ20"/>
  <c r="EP20"/>
  <c r="ER20"/>
  <c r="EM20"/>
  <c r="FC20"/>
  <c r="EN20"/>
  <c r="FF20"/>
  <c r="EV20"/>
  <c r="EL20"/>
  <c r="FI20"/>
  <c r="FB20"/>
  <c r="EJ20"/>
  <c r="EW20"/>
  <c r="EK20"/>
  <c r="FA20"/>
  <c r="EE20"/>
  <c r="EG20"/>
  <c r="EB20"/>
  <c r="EZ20"/>
  <c r="EX20"/>
  <c r="FD20"/>
  <c r="ED20"/>
  <c r="EH20"/>
  <c r="FE20"/>
  <c r="EF20"/>
  <c r="ES20"/>
  <c r="EU20"/>
  <c r="EQ20" i="29"/>
  <c r="EP20"/>
  <c r="ED20"/>
  <c r="EU20"/>
  <c r="EL20"/>
  <c r="EI20"/>
  <c r="EW20"/>
  <c r="EC20"/>
  <c r="ES20"/>
  <c r="EJ20"/>
  <c r="EO20"/>
  <c r="EG20"/>
  <c r="EF20"/>
  <c r="EM20"/>
  <c r="EZ20"/>
  <c r="FI20"/>
  <c r="ET20"/>
  <c r="EB20"/>
  <c r="FD20"/>
  <c r="EE20"/>
  <c r="FF20"/>
  <c r="EH20"/>
  <c r="EV20"/>
  <c r="FA20"/>
  <c r="EY20"/>
  <c r="FB20"/>
  <c r="EK20"/>
  <c r="FE20"/>
  <c r="EX20"/>
  <c r="EN20"/>
  <c r="FC20"/>
  <c r="ER20"/>
  <c r="EF20" i="74"/>
  <c r="EK20"/>
  <c r="EX20"/>
  <c r="FC20"/>
  <c r="EU20"/>
  <c r="EZ20"/>
  <c r="EI20"/>
  <c r="EN20"/>
  <c r="EM20"/>
  <c r="EY20"/>
  <c r="EG20"/>
  <c r="FA20"/>
  <c r="EP20"/>
  <c r="EW20"/>
  <c r="EC20"/>
  <c r="EH20"/>
  <c r="EV20"/>
  <c r="FB20"/>
  <c r="FI20"/>
  <c r="ER20"/>
  <c r="FF20"/>
  <c r="EQ20"/>
  <c r="FD20"/>
  <c r="ES20"/>
  <c r="ED20"/>
  <c r="EL20"/>
  <c r="ET20"/>
  <c r="FE20"/>
  <c r="EB20"/>
  <c r="EE20"/>
  <c r="EJ20"/>
  <c r="EO20"/>
  <c r="FD20" i="80"/>
  <c r="EP20"/>
  <c r="ER20"/>
  <c r="EO20"/>
  <c r="EA20"/>
  <c r="EJ20"/>
  <c r="EN20"/>
  <c r="EE20"/>
  <c r="EY20"/>
  <c r="EG20"/>
  <c r="EL20"/>
  <c r="EQ20"/>
  <c r="EF20"/>
  <c r="FC20"/>
  <c r="FA20"/>
  <c r="EM20"/>
  <c r="FB20"/>
  <c r="EX20"/>
  <c r="ES20"/>
  <c r="EK20"/>
  <c r="EU20"/>
  <c r="EH20"/>
  <c r="EW20"/>
  <c r="FG20"/>
  <c r="EC20"/>
  <c r="ET20"/>
  <c r="EI20"/>
  <c r="ED20"/>
  <c r="EB20"/>
  <c r="EV20"/>
  <c r="EZ20"/>
  <c r="FI20" i="79"/>
  <c r="FD20"/>
  <c r="EY20"/>
  <c r="FB20"/>
  <c r="EX20"/>
  <c r="EH20"/>
  <c r="ER20"/>
  <c r="EL20"/>
  <c r="EO20"/>
  <c r="ES20"/>
  <c r="EG20"/>
  <c r="EQ20"/>
  <c r="FF20"/>
  <c r="EJ20"/>
  <c r="EK20"/>
  <c r="EW20"/>
  <c r="EE20"/>
  <c r="FE20"/>
  <c r="EZ20"/>
  <c r="EI20"/>
  <c r="EB20"/>
  <c r="EV20"/>
  <c r="ED20"/>
  <c r="EU20"/>
  <c r="EP20"/>
  <c r="EF20"/>
  <c r="ET20"/>
  <c r="EM20"/>
  <c r="FA20"/>
  <c r="FC20"/>
  <c r="EC20"/>
  <c r="EN20"/>
  <c r="BP33" i="74"/>
  <c r="FL33"/>
  <c r="BR33"/>
  <c r="BM33"/>
  <c r="BN33"/>
  <c r="BQ33"/>
  <c r="BZ33"/>
  <c r="BL33"/>
  <c r="BO33"/>
  <c r="CB33"/>
  <c r="G29" i="99"/>
  <c r="AI29" s="1"/>
  <c r="FL17" i="72"/>
  <c r="BZ17"/>
  <c r="BP17"/>
  <c r="CB17"/>
  <c r="BN17"/>
  <c r="BO17"/>
  <c r="BM17"/>
  <c r="BR17"/>
  <c r="BQ17"/>
  <c r="BL17"/>
  <c r="E13" i="99"/>
  <c r="AG13" s="1"/>
  <c r="BU21" i="76"/>
  <c r="BU21" i="75"/>
  <c r="BU21" i="79"/>
  <c r="BU21" i="80"/>
  <c r="BU21" i="72"/>
  <c r="BU21" i="71"/>
  <c r="BU21" i="29"/>
  <c r="BU21" i="81"/>
  <c r="BU21" i="78"/>
  <c r="BU21" i="74"/>
  <c r="BU21" i="77"/>
  <c r="BU21" i="73"/>
  <c r="BS39" i="78"/>
  <c r="BS38"/>
  <c r="BS38" i="76"/>
  <c r="BS39"/>
  <c r="BS39" i="72"/>
  <c r="BS38"/>
  <c r="BS38" i="77"/>
  <c r="BS39"/>
  <c r="BS39" i="81"/>
  <c r="BS38"/>
  <c r="BO20" i="80"/>
  <c r="BN20"/>
  <c r="M16" i="99"/>
  <c r="AO16" s="1"/>
  <c r="BM20" i="80"/>
  <c r="CB20"/>
  <c r="FJ20"/>
  <c r="AY20" s="1"/>
  <c r="BQ20"/>
  <c r="BP20"/>
  <c r="BR20"/>
  <c r="BL20"/>
  <c r="BZ20"/>
  <c r="BL35"/>
  <c r="BR35"/>
  <c r="BM35"/>
  <c r="BZ35"/>
  <c r="BO35"/>
  <c r="BN35"/>
  <c r="BP35"/>
  <c r="CB35"/>
  <c r="FJ35"/>
  <c r="AY35" s="1"/>
  <c r="M31" i="99"/>
  <c r="AO31" s="1"/>
  <c r="BQ35" i="80"/>
  <c r="FL27" i="76"/>
  <c r="BR27"/>
  <c r="BP27"/>
  <c r="BZ27"/>
  <c r="BN27"/>
  <c r="BM27"/>
  <c r="I23" i="99"/>
  <c r="AK23" s="1"/>
  <c r="BQ27" i="76"/>
  <c r="BO27"/>
  <c r="BL27"/>
  <c r="CB27"/>
  <c r="AJ8" i="81"/>
  <c r="AJ39" s="1"/>
  <c r="BZ8"/>
  <c r="BP8"/>
  <c r="BL8"/>
  <c r="BQ8"/>
  <c r="BO8"/>
  <c r="BR8"/>
  <c r="BN8"/>
  <c r="FJ8"/>
  <c r="N4" i="99"/>
  <c r="AP4" s="1"/>
  <c r="BM8" i="81"/>
  <c r="CB8"/>
  <c r="FL8"/>
  <c r="D39"/>
  <c r="BP22" i="29"/>
  <c r="CB22"/>
  <c r="BQ22"/>
  <c r="BL22"/>
  <c r="BZ22"/>
  <c r="BN22"/>
  <c r="BR22"/>
  <c r="BO22"/>
  <c r="FL22"/>
  <c r="BM22"/>
  <c r="C18" i="99"/>
  <c r="FJ14" i="73"/>
  <c r="AY14" s="1"/>
  <c r="BQ14"/>
  <c r="BP14"/>
  <c r="BL14"/>
  <c r="BO14"/>
  <c r="BR14"/>
  <c r="BZ14"/>
  <c r="BN14"/>
  <c r="BM14"/>
  <c r="CB14"/>
  <c r="F10" i="99"/>
  <c r="AH10" s="1"/>
  <c r="EK31" i="74"/>
  <c r="FD31"/>
  <c r="ET31"/>
  <c r="FF31"/>
  <c r="EI31"/>
  <c r="EN31"/>
  <c r="EU31"/>
  <c r="ER31"/>
  <c r="EZ31"/>
  <c r="EO31"/>
  <c r="EB31"/>
  <c r="FC31"/>
  <c r="EG31"/>
  <c r="EE31"/>
  <c r="EH31"/>
  <c r="FB31"/>
  <c r="ED31"/>
  <c r="EY31"/>
  <c r="EJ31"/>
  <c r="FE31"/>
  <c r="EP31"/>
  <c r="EQ31"/>
  <c r="EF31"/>
  <c r="ES31"/>
  <c r="EX31"/>
  <c r="EC31"/>
  <c r="EL31"/>
  <c r="EV31"/>
  <c r="FI31"/>
  <c r="FA31"/>
  <c r="EW31"/>
  <c r="EM31"/>
  <c r="ET31" i="80"/>
  <c r="EQ31"/>
  <c r="FB31"/>
  <c r="EC31"/>
  <c r="EX31"/>
  <c r="EF31"/>
  <c r="EA31"/>
  <c r="EG31"/>
  <c r="FD31"/>
  <c r="EK31"/>
  <c r="EI31"/>
  <c r="EP31"/>
  <c r="EU31"/>
  <c r="FG31"/>
  <c r="EV31"/>
  <c r="EN31"/>
  <c r="ES31"/>
  <c r="FA31"/>
  <c r="ED31"/>
  <c r="EO31"/>
  <c r="FC31"/>
  <c r="EH31"/>
  <c r="EL31"/>
  <c r="EE31"/>
  <c r="EZ31"/>
  <c r="EY31"/>
  <c r="EW31"/>
  <c r="EM31"/>
  <c r="ER31"/>
  <c r="EB31"/>
  <c r="EJ31"/>
  <c r="BK31" i="75"/>
  <c r="BK31" i="76"/>
  <c r="BK31" i="81"/>
  <c r="BK31" i="71"/>
  <c r="BK31" i="79"/>
  <c r="BK31" i="78"/>
  <c r="BK31" i="74"/>
  <c r="BK31" i="80"/>
  <c r="BK31" i="29"/>
  <c r="BK31" i="73"/>
  <c r="BK31" i="77"/>
  <c r="BK31" i="72"/>
  <c r="EN31" i="78"/>
  <c r="EV31"/>
  <c r="EY31"/>
  <c r="FG31"/>
  <c r="EW31"/>
  <c r="ET31"/>
  <c r="FB31"/>
  <c r="EQ31"/>
  <c r="EK31"/>
  <c r="EG31"/>
  <c r="EL31"/>
  <c r="FC31"/>
  <c r="EM31"/>
  <c r="EI31"/>
  <c r="ER31"/>
  <c r="EH31"/>
  <c r="EC31"/>
  <c r="EA31"/>
  <c r="FD31"/>
  <c r="ED31"/>
  <c r="EZ31"/>
  <c r="FA31"/>
  <c r="EE31"/>
  <c r="EF31"/>
  <c r="EX31"/>
  <c r="EJ31"/>
  <c r="EP31"/>
  <c r="ES31"/>
  <c r="EB31"/>
  <c r="EO31"/>
  <c r="EU31"/>
  <c r="EX31" i="71"/>
  <c r="EF31"/>
  <c r="EW31"/>
  <c r="EK31"/>
  <c r="EU31"/>
  <c r="ET31"/>
  <c r="EJ31"/>
  <c r="EH31"/>
  <c r="EC31"/>
  <c r="FE31"/>
  <c r="EP31"/>
  <c r="FA31"/>
  <c r="EE31"/>
  <c r="EI31"/>
  <c r="EO31"/>
  <c r="DZ31"/>
  <c r="EL31"/>
  <c r="ED31"/>
  <c r="EB31"/>
  <c r="EZ31"/>
  <c r="EG31"/>
  <c r="ES31"/>
  <c r="EM31"/>
  <c r="ER31"/>
  <c r="EY31"/>
  <c r="EV31"/>
  <c r="EN31"/>
  <c r="EQ31"/>
  <c r="EA31"/>
  <c r="EP31" i="29"/>
  <c r="EF31"/>
  <c r="EN31"/>
  <c r="EB31"/>
  <c r="EL31"/>
  <c r="FC31"/>
  <c r="ER31"/>
  <c r="EC31"/>
  <c r="EG31"/>
  <c r="EV31"/>
  <c r="EW31"/>
  <c r="EE31"/>
  <c r="FB31"/>
  <c r="EM31"/>
  <c r="ED31"/>
  <c r="EU31"/>
  <c r="FA31"/>
  <c r="EI31"/>
  <c r="EX31"/>
  <c r="EO31"/>
  <c r="ET31"/>
  <c r="ES31"/>
  <c r="EY31"/>
  <c r="FF31"/>
  <c r="EH31"/>
  <c r="EK31"/>
  <c r="FD31"/>
  <c r="EQ31"/>
  <c r="EZ31"/>
  <c r="EJ31"/>
  <c r="FI31"/>
  <c r="FE31"/>
  <c r="BM9" i="81"/>
  <c r="BP9"/>
  <c r="BN9"/>
  <c r="CB9"/>
  <c r="BO9"/>
  <c r="BZ9"/>
  <c r="N5" i="99"/>
  <c r="AP5" s="1"/>
  <c r="FL9" i="81"/>
  <c r="BR9"/>
  <c r="BL9"/>
  <c r="BQ9"/>
  <c r="AH39"/>
  <c r="AH39" i="79"/>
  <c r="AH39" i="75"/>
  <c r="AH39" i="76"/>
  <c r="AH39" i="77"/>
  <c r="AH39" i="72"/>
  <c r="E34" i="78"/>
  <c r="F34"/>
  <c r="G34"/>
  <c r="E34" i="72"/>
  <c r="G34"/>
  <c r="F34"/>
  <c r="F34" i="77"/>
  <c r="E34"/>
  <c r="G34"/>
  <c r="FJ27" i="80"/>
  <c r="AY27" s="1"/>
  <c r="BZ27"/>
  <c r="CB27"/>
  <c r="BO27"/>
  <c r="BR27"/>
  <c r="BN27"/>
  <c r="BM27"/>
  <c r="M23" i="99"/>
  <c r="AO23" s="1"/>
  <c r="BL27" i="80"/>
  <c r="BQ27"/>
  <c r="BP27"/>
  <c r="EJ21" i="71"/>
  <c r="EB21"/>
  <c r="EP21"/>
  <c r="FE21"/>
  <c r="EQ21"/>
  <c r="EC21"/>
  <c r="EX21"/>
  <c r="EO21"/>
  <c r="EL21"/>
  <c r="EZ21"/>
  <c r="EK21"/>
  <c r="EW21"/>
  <c r="FA21"/>
  <c r="EN21"/>
  <c r="EH21"/>
  <c r="EA21"/>
  <c r="EE21"/>
  <c r="ET21"/>
  <c r="EM21"/>
  <c r="DZ21"/>
  <c r="ES21"/>
  <c r="EY21"/>
  <c r="EU21"/>
  <c r="EG21"/>
  <c r="ED21"/>
  <c r="ER21"/>
  <c r="EF21"/>
  <c r="EV21"/>
  <c r="EI21"/>
  <c r="EH21" i="77"/>
  <c r="FE21"/>
  <c r="EX21"/>
  <c r="EE21"/>
  <c r="EK21"/>
  <c r="ER21"/>
  <c r="ES21"/>
  <c r="ET21"/>
  <c r="EZ21"/>
  <c r="EV21"/>
  <c r="EO21"/>
  <c r="EY21"/>
  <c r="EQ21"/>
  <c r="EM21"/>
  <c r="EN21"/>
  <c r="FB21"/>
  <c r="EF21"/>
  <c r="FA21"/>
  <c r="FF21"/>
  <c r="EP21"/>
  <c r="FI21"/>
  <c r="EI21"/>
  <c r="FC21"/>
  <c r="EJ21"/>
  <c r="EW21"/>
  <c r="FD21"/>
  <c r="ED21"/>
  <c r="EL21"/>
  <c r="EG21"/>
  <c r="EU21"/>
  <c r="EC21"/>
  <c r="EB21"/>
  <c r="EJ21" i="81"/>
  <c r="EP21"/>
  <c r="EH21"/>
  <c r="EL21"/>
  <c r="EE21"/>
  <c r="EN21"/>
  <c r="EX21"/>
  <c r="EI21"/>
  <c r="FI21"/>
  <c r="ED21"/>
  <c r="EW21"/>
  <c r="EV21"/>
  <c r="FF21"/>
  <c r="EQ21"/>
  <c r="FA21"/>
  <c r="EZ21"/>
  <c r="EM21"/>
  <c r="EF21"/>
  <c r="FD21"/>
  <c r="ET21"/>
  <c r="FE21"/>
  <c r="EB21"/>
  <c r="EK21"/>
  <c r="FC21"/>
  <c r="EU21"/>
  <c r="EG21"/>
  <c r="EY21"/>
  <c r="ES21"/>
  <c r="EC21"/>
  <c r="EO21"/>
  <c r="FB21"/>
  <c r="ER21"/>
  <c r="EE21" i="29"/>
  <c r="FE21"/>
  <c r="EK21"/>
  <c r="FI21"/>
  <c r="EL21"/>
  <c r="ER21"/>
  <c r="ES21"/>
  <c r="FF21"/>
  <c r="EY21"/>
  <c r="FD21"/>
  <c r="EW21"/>
  <c r="EH21"/>
  <c r="EX21"/>
  <c r="EG21"/>
  <c r="EB21"/>
  <c r="ED21"/>
  <c r="EI21"/>
  <c r="EU21"/>
  <c r="EF21"/>
  <c r="FA21"/>
  <c r="EZ21"/>
  <c r="EV21"/>
  <c r="EP21"/>
  <c r="FB21"/>
  <c r="FC21"/>
  <c r="EQ21"/>
  <c r="EO21"/>
  <c r="ET21"/>
  <c r="EC21"/>
  <c r="EN21"/>
  <c r="EJ21"/>
  <c r="EM21"/>
  <c r="EA21" i="75"/>
  <c r="ES21"/>
  <c r="EZ21"/>
  <c r="ET21"/>
  <c r="EJ21"/>
  <c r="EV21"/>
  <c r="FC21"/>
  <c r="EN21"/>
  <c r="EO21"/>
  <c r="EB21"/>
  <c r="FA21"/>
  <c r="ER21"/>
  <c r="EL21"/>
  <c r="EH21"/>
  <c r="EY21"/>
  <c r="FD21"/>
  <c r="EP21"/>
  <c r="EF21"/>
  <c r="EW21"/>
  <c r="EK21"/>
  <c r="EQ21"/>
  <c r="EE21"/>
  <c r="ED21"/>
  <c r="FB21"/>
  <c r="EX21"/>
  <c r="EM21"/>
  <c r="FG21"/>
  <c r="EI21"/>
  <c r="EG21"/>
  <c r="EU21"/>
  <c r="EC21"/>
  <c r="BK21" i="72"/>
  <c r="BK21" i="73"/>
  <c r="BK21" i="81"/>
  <c r="BK21" i="71"/>
  <c r="BK21" i="78"/>
  <c r="BK21" i="79"/>
  <c r="BK21" i="77"/>
  <c r="BK21" i="76"/>
  <c r="BK21" i="29"/>
  <c r="BK21" i="74"/>
  <c r="BK21" i="75"/>
  <c r="BK21" i="80"/>
  <c r="EP21" i="72"/>
  <c r="ED21"/>
  <c r="EO21"/>
  <c r="ER21"/>
  <c r="EV21"/>
  <c r="FI21"/>
  <c r="EZ21"/>
  <c r="EB21"/>
  <c r="EQ21"/>
  <c r="EC21"/>
  <c r="EI21"/>
  <c r="EJ21"/>
  <c r="ES21"/>
  <c r="FB21"/>
  <c r="EY21"/>
  <c r="EX21"/>
  <c r="EG21"/>
  <c r="ET21"/>
  <c r="EF21"/>
  <c r="EL21"/>
  <c r="FD21"/>
  <c r="EW21"/>
  <c r="FF21"/>
  <c r="EU21"/>
  <c r="FE21"/>
  <c r="EK21"/>
  <c r="EM21"/>
  <c r="EE21"/>
  <c r="EH21"/>
  <c r="FC21"/>
  <c r="EN21"/>
  <c r="FA21"/>
  <c r="EI21" i="79"/>
  <c r="EK21"/>
  <c r="FC21"/>
  <c r="FE21"/>
  <c r="EY21"/>
  <c r="FD21"/>
  <c r="EE21"/>
  <c r="FI21"/>
  <c r="ES21"/>
  <c r="FA21"/>
  <c r="ED21"/>
  <c r="EG21"/>
  <c r="ET21"/>
  <c r="ER21"/>
  <c r="EJ21"/>
  <c r="EL21"/>
  <c r="EM21"/>
  <c r="EW21"/>
  <c r="EU21"/>
  <c r="EH21"/>
  <c r="EV21"/>
  <c r="EZ21"/>
  <c r="EX21"/>
  <c r="EN21"/>
  <c r="EB21"/>
  <c r="EQ21"/>
  <c r="FB21"/>
  <c r="EF21"/>
  <c r="EO21"/>
  <c r="EP21"/>
  <c r="EC21"/>
  <c r="FF21"/>
  <c r="BQ22" i="77"/>
  <c r="BL22"/>
  <c r="BM22"/>
  <c r="BO22"/>
  <c r="BP22"/>
  <c r="BN22"/>
  <c r="CB22"/>
  <c r="J18" i="99"/>
  <c r="AL18" s="1"/>
  <c r="BZ22" i="77"/>
  <c r="FL22"/>
  <c r="BR22"/>
  <c r="BQ9" i="72"/>
  <c r="BM9"/>
  <c r="BO9"/>
  <c r="BR9"/>
  <c r="FL9"/>
  <c r="BN9"/>
  <c r="BL9"/>
  <c r="BP9"/>
  <c r="BZ9"/>
  <c r="E5" i="99"/>
  <c r="AG5" s="1"/>
  <c r="CB9" i="72"/>
  <c r="EN26" i="29"/>
  <c r="EX26"/>
  <c r="EP26"/>
  <c r="EW26"/>
  <c r="EG26"/>
  <c r="EI26"/>
  <c r="EH26"/>
  <c r="ES26"/>
  <c r="EK26"/>
  <c r="FA26"/>
  <c r="EM26"/>
  <c r="FF26"/>
  <c r="FB26"/>
  <c r="EJ26"/>
  <c r="EY26"/>
  <c r="FD26"/>
  <c r="EU26"/>
  <c r="FC26"/>
  <c r="ED26"/>
  <c r="EL26"/>
  <c r="EE26"/>
  <c r="EQ26"/>
  <c r="FI26"/>
  <c r="EC26"/>
  <c r="EZ26"/>
  <c r="EB26"/>
  <c r="EV26"/>
  <c r="FE26"/>
  <c r="EF26"/>
  <c r="ET26"/>
  <c r="ER26"/>
  <c r="EO26"/>
  <c r="ER26" i="71"/>
  <c r="EY26"/>
  <c r="EX26"/>
  <c r="EW26"/>
  <c r="EG26"/>
  <c r="ET26"/>
  <c r="EB26"/>
  <c r="EP26"/>
  <c r="FE26"/>
  <c r="EO26"/>
  <c r="EA26"/>
  <c r="EV26"/>
  <c r="EN26"/>
  <c r="ED26"/>
  <c r="EQ26"/>
  <c r="EZ26"/>
  <c r="EE26"/>
  <c r="EL26"/>
  <c r="EF26"/>
  <c r="EC26"/>
  <c r="EH26"/>
  <c r="EU26"/>
  <c r="DZ26"/>
  <c r="EJ26"/>
  <c r="EI26"/>
  <c r="EM26"/>
  <c r="FA26"/>
  <c r="EK26"/>
  <c r="ES26"/>
  <c r="FC26" i="72"/>
  <c r="FE26"/>
  <c r="EV26"/>
  <c r="EP26"/>
  <c r="EG26"/>
  <c r="EO26"/>
  <c r="FD26"/>
  <c r="EZ26"/>
  <c r="EN26"/>
  <c r="ES26"/>
  <c r="EU26"/>
  <c r="EB26"/>
  <c r="EH26"/>
  <c r="EQ26"/>
  <c r="EW26"/>
  <c r="ER26"/>
  <c r="FA26"/>
  <c r="EC26"/>
  <c r="EY26"/>
  <c r="EJ26"/>
  <c r="FB26"/>
  <c r="ED26"/>
  <c r="EM26"/>
  <c r="FF26"/>
  <c r="FI26"/>
  <c r="EX26"/>
  <c r="EF26"/>
  <c r="EK26"/>
  <c r="EL26"/>
  <c r="EI26"/>
  <c r="ET26"/>
  <c r="EE26"/>
  <c r="EW26" i="78"/>
  <c r="FD26"/>
  <c r="EL26"/>
  <c r="EK26"/>
  <c r="FG26"/>
  <c r="FA26"/>
  <c r="EB26"/>
  <c r="EG26"/>
  <c r="EY26"/>
  <c r="EV26"/>
  <c r="EF26"/>
  <c r="ET26"/>
  <c r="EX26"/>
  <c r="EI26"/>
  <c r="EP26"/>
  <c r="EM26"/>
  <c r="ED26"/>
  <c r="EZ26"/>
  <c r="EA26"/>
  <c r="EU26"/>
  <c r="EE26"/>
  <c r="ES26"/>
  <c r="EC26"/>
  <c r="FB26"/>
  <c r="EH26"/>
  <c r="EQ26"/>
  <c r="EJ26"/>
  <c r="EO26"/>
  <c r="EN26"/>
  <c r="FC26"/>
  <c r="ER26"/>
  <c r="EJ26" i="76"/>
  <c r="EM26"/>
  <c r="FC26"/>
  <c r="EG26"/>
  <c r="FF26"/>
  <c r="EX26"/>
  <c r="EB26"/>
  <c r="ED26"/>
  <c r="EV26"/>
  <c r="FI26"/>
  <c r="EW26"/>
  <c r="EC26"/>
  <c r="EZ26"/>
  <c r="FD26"/>
  <c r="FE26"/>
  <c r="EF26"/>
  <c r="EL26"/>
  <c r="EI26"/>
  <c r="EH26"/>
  <c r="EQ26"/>
  <c r="ES26"/>
  <c r="FB26"/>
  <c r="FA26"/>
  <c r="EY26"/>
  <c r="EN26"/>
  <c r="ER26"/>
  <c r="EK26"/>
  <c r="EO26"/>
  <c r="ET26"/>
  <c r="EP26"/>
  <c r="EU26"/>
  <c r="EE26"/>
  <c r="EV26" i="73"/>
  <c r="EA26"/>
  <c r="EF26"/>
  <c r="ET26"/>
  <c r="EC26"/>
  <c r="EN26"/>
  <c r="EO26"/>
  <c r="FD26"/>
  <c r="EW26"/>
  <c r="EZ26"/>
  <c r="ER26"/>
  <c r="EM26"/>
  <c r="EH26"/>
  <c r="FA26"/>
  <c r="EX26"/>
  <c r="EU26"/>
  <c r="EP26"/>
  <c r="EK26"/>
  <c r="EJ26"/>
  <c r="EB26"/>
  <c r="EL26"/>
  <c r="FB26"/>
  <c r="EQ26"/>
  <c r="EI26"/>
  <c r="EE26"/>
  <c r="EG26"/>
  <c r="EY26"/>
  <c r="ED26"/>
  <c r="FC26"/>
  <c r="ES26"/>
  <c r="FG26"/>
  <c r="EJ26" i="75"/>
  <c r="EV26"/>
  <c r="EW26"/>
  <c r="EP26"/>
  <c r="FA26"/>
  <c r="EM26"/>
  <c r="EB26"/>
  <c r="EY26"/>
  <c r="EI26"/>
  <c r="FB26"/>
  <c r="ET26"/>
  <c r="EH26"/>
  <c r="EO26"/>
  <c r="EF26"/>
  <c r="ER26"/>
  <c r="EU26"/>
  <c r="EE26"/>
  <c r="FC26"/>
  <c r="EN26"/>
  <c r="EC26"/>
  <c r="EA26"/>
  <c r="ES26"/>
  <c r="ED26"/>
  <c r="FD26"/>
  <c r="EK26"/>
  <c r="EL26"/>
  <c r="EQ26"/>
  <c r="EG26"/>
  <c r="EZ26"/>
  <c r="EX26"/>
  <c r="FG26"/>
  <c r="EX30" i="71"/>
  <c r="EN30"/>
  <c r="EK30"/>
  <c r="FE30"/>
  <c r="EP30"/>
  <c r="EV30"/>
  <c r="ES30"/>
  <c r="FA30"/>
  <c r="EC30"/>
  <c r="EQ30"/>
  <c r="EL30"/>
  <c r="DZ30"/>
  <c r="EB30"/>
  <c r="EA30"/>
  <c r="EH30"/>
  <c r="EZ30"/>
  <c r="EM30"/>
  <c r="EY30"/>
  <c r="ET30"/>
  <c r="ER30"/>
  <c r="EJ30"/>
  <c r="ED30"/>
  <c r="EE30"/>
  <c r="EW30"/>
  <c r="EI30"/>
  <c r="EF30"/>
  <c r="EG30"/>
  <c r="EO30"/>
  <c r="EU30"/>
  <c r="FI30" i="76"/>
  <c r="FJ30" s="1"/>
  <c r="ER30"/>
  <c r="FA30"/>
  <c r="EF30"/>
  <c r="EO30"/>
  <c r="EN30"/>
  <c r="EJ30"/>
  <c r="ES30"/>
  <c r="ET30"/>
  <c r="EI30"/>
  <c r="FD30"/>
  <c r="EP30"/>
  <c r="EV30"/>
  <c r="EC30"/>
  <c r="FE30"/>
  <c r="EM30"/>
  <c r="EL30"/>
  <c r="EH30"/>
  <c r="ED30"/>
  <c r="EK30"/>
  <c r="EZ30"/>
  <c r="EQ30"/>
  <c r="EX30"/>
  <c r="FF30"/>
  <c r="EY30"/>
  <c r="EW30"/>
  <c r="EE30"/>
  <c r="EB30"/>
  <c r="FC30"/>
  <c r="FB30"/>
  <c r="EG30"/>
  <c r="EU30"/>
  <c r="EH30" i="79"/>
  <c r="EF30"/>
  <c r="ER30"/>
  <c r="ES30"/>
  <c r="EQ30"/>
  <c r="EV30"/>
  <c r="EX30"/>
  <c r="EI30"/>
  <c r="FD30"/>
  <c r="EZ30"/>
  <c r="EE30"/>
  <c r="FF30"/>
  <c r="EG30"/>
  <c r="EO30"/>
  <c r="EK30"/>
  <c r="EN30"/>
  <c r="EB30"/>
  <c r="EM30"/>
  <c r="EL30"/>
  <c r="EP30"/>
  <c r="FE30"/>
  <c r="FI30"/>
  <c r="FB30"/>
  <c r="FC30"/>
  <c r="ED30"/>
  <c r="EY30"/>
  <c r="EW30"/>
  <c r="EC30"/>
  <c r="ET30"/>
  <c r="FA30"/>
  <c r="EJ30"/>
  <c r="EU30"/>
  <c r="EN30" i="80"/>
  <c r="FD30"/>
  <c r="EF30"/>
  <c r="EO30"/>
  <c r="ER30"/>
  <c r="EB30"/>
  <c r="EU30"/>
  <c r="EH30"/>
  <c r="EJ30"/>
  <c r="EV30"/>
  <c r="ED30"/>
  <c r="EK30"/>
  <c r="EC30"/>
  <c r="EL30"/>
  <c r="FA30"/>
  <c r="EM30"/>
  <c r="EZ30"/>
  <c r="EP30"/>
  <c r="EE30"/>
  <c r="EY30"/>
  <c r="EG30"/>
  <c r="FG30"/>
  <c r="EX30"/>
  <c r="EW30"/>
  <c r="ES30"/>
  <c r="EA30"/>
  <c r="EQ30"/>
  <c r="EI30"/>
  <c r="FC30"/>
  <c r="ET30"/>
  <c r="FB30"/>
  <c r="BM30" i="75"/>
  <c r="FJ30"/>
  <c r="AY30" s="1"/>
  <c r="CB30"/>
  <c r="BO30"/>
  <c r="H26" i="99"/>
  <c r="AJ26" s="1"/>
  <c r="BP30" i="75"/>
  <c r="BR30"/>
  <c r="BQ30"/>
  <c r="BZ30"/>
  <c r="BN30"/>
  <c r="BL30"/>
  <c r="BZ33" i="71"/>
  <c r="BN33"/>
  <c r="BM33"/>
  <c r="BP33"/>
  <c r="BO33"/>
  <c r="BL33"/>
  <c r="D29" i="99"/>
  <c r="FH33" i="71"/>
  <c r="BR33"/>
  <c r="BQ33"/>
  <c r="CB33"/>
  <c r="BN17" i="76"/>
  <c r="BZ17"/>
  <c r="BM17"/>
  <c r="BR17"/>
  <c r="BP17"/>
  <c r="BL17"/>
  <c r="I13" i="99"/>
  <c r="AK13" s="1"/>
  <c r="CB17" i="76"/>
  <c r="FL17"/>
  <c r="BQ17"/>
  <c r="BO17"/>
  <c r="BL24" i="81"/>
  <c r="FL24"/>
  <c r="BP24"/>
  <c r="BQ24"/>
  <c r="BZ24"/>
  <c r="N20" i="99"/>
  <c r="AP20" s="1"/>
  <c r="BR24" i="81"/>
  <c r="BM24"/>
  <c r="BN24"/>
  <c r="BO24"/>
  <c r="CB24"/>
  <c r="G11" i="80"/>
  <c r="F11"/>
  <c r="E11"/>
  <c r="F11" i="74"/>
  <c r="G11"/>
  <c r="E11"/>
  <c r="G11" i="71"/>
  <c r="F11"/>
  <c r="E11"/>
  <c r="H11" i="100"/>
  <c r="N11" s="1"/>
  <c r="AC11"/>
  <c r="E11" i="73"/>
  <c r="G11"/>
  <c r="F11"/>
  <c r="F11" i="77"/>
  <c r="G11"/>
  <c r="E11"/>
  <c r="F11" i="75"/>
  <c r="G11"/>
  <c r="E11"/>
  <c r="P7" i="99"/>
  <c r="E11" i="29"/>
  <c r="AD7" i="99"/>
  <c r="AR7" s="1"/>
  <c r="G11" i="29"/>
  <c r="B7" i="99"/>
  <c r="F11" i="29"/>
  <c r="FM11" s="1"/>
  <c r="CB29"/>
  <c r="BZ29"/>
  <c r="BL29"/>
  <c r="BO29"/>
  <c r="BP29"/>
  <c r="FL29"/>
  <c r="BM29"/>
  <c r="BQ29"/>
  <c r="BN29"/>
  <c r="BR29"/>
  <c r="C25" i="99"/>
  <c r="H9" i="100"/>
  <c r="N9" s="1"/>
  <c r="AC9"/>
  <c r="E9" i="73"/>
  <c r="F9"/>
  <c r="G9"/>
  <c r="G9" i="71"/>
  <c r="F9"/>
  <c r="E9"/>
  <c r="F9" i="77"/>
  <c r="E9"/>
  <c r="G9"/>
  <c r="G9" i="72"/>
  <c r="E9"/>
  <c r="F9"/>
  <c r="E9" i="81"/>
  <c r="F9"/>
  <c r="G9"/>
  <c r="B5" i="99"/>
  <c r="P5"/>
  <c r="E9" i="29"/>
  <c r="AD5" i="99"/>
  <c r="AR5" s="1"/>
  <c r="F9" i="29"/>
  <c r="FM9" s="1"/>
  <c r="G9"/>
  <c r="E9" i="74"/>
  <c r="G9"/>
  <c r="F9"/>
  <c r="BQ13" i="29"/>
  <c r="BN13"/>
  <c r="BR13"/>
  <c r="BL13"/>
  <c r="CB13"/>
  <c r="FL13"/>
  <c r="BM13"/>
  <c r="BZ13"/>
  <c r="BO13"/>
  <c r="C9" i="99"/>
  <c r="BP13" i="29"/>
  <c r="BU27" i="71"/>
  <c r="BU27" i="72"/>
  <c r="BU27" i="29"/>
  <c r="BU27" i="79"/>
  <c r="BU27" i="73"/>
  <c r="BU27" i="77"/>
  <c r="BU27" i="80"/>
  <c r="BU27" i="81"/>
  <c r="BU27" i="75"/>
  <c r="BU27" i="74"/>
  <c r="BU27" i="76"/>
  <c r="BU27" i="78"/>
  <c r="BP12" i="76"/>
  <c r="I8" i="99"/>
  <c r="AK8" s="1"/>
  <c r="BM12" i="76"/>
  <c r="BN12"/>
  <c r="BZ12"/>
  <c r="BQ12"/>
  <c r="BL12"/>
  <c r="FL12"/>
  <c r="BO12"/>
  <c r="CB12"/>
  <c r="BR12"/>
  <c r="BU36" i="74"/>
  <c r="BU36" i="76"/>
  <c r="BU36" i="71"/>
  <c r="BU36" i="81"/>
  <c r="BU36" i="80"/>
  <c r="BU36" i="75"/>
  <c r="BU36" i="79"/>
  <c r="BU36" i="77"/>
  <c r="BU36" i="72"/>
  <c r="BU36" i="29"/>
  <c r="BU36" i="78"/>
  <c r="BU36" i="73"/>
  <c r="FI13" i="29"/>
  <c r="FF13"/>
  <c r="EB13"/>
  <c r="EV13"/>
  <c r="FC13"/>
  <c r="EL13"/>
  <c r="FD13"/>
  <c r="ER13"/>
  <c r="FB13"/>
  <c r="FE13"/>
  <c r="EI13"/>
  <c r="EC13"/>
  <c r="EU13"/>
  <c r="EP13"/>
  <c r="EX13"/>
  <c r="EO13"/>
  <c r="ET13"/>
  <c r="EQ13"/>
  <c r="EN13"/>
  <c r="EZ13"/>
  <c r="ES13"/>
  <c r="EE13"/>
  <c r="EJ13"/>
  <c r="ED13"/>
  <c r="EM13"/>
  <c r="EK13"/>
  <c r="EH13"/>
  <c r="EW13"/>
  <c r="EF13"/>
  <c r="EY13"/>
  <c r="FA13"/>
  <c r="EG13"/>
  <c r="EO13" i="78"/>
  <c r="FB13"/>
  <c r="EN13"/>
  <c r="EZ13"/>
  <c r="FG13"/>
  <c r="EF13"/>
  <c r="EE13"/>
  <c r="ET13"/>
  <c r="EJ13"/>
  <c r="EB13"/>
  <c r="ES13"/>
  <c r="EV13"/>
  <c r="EQ13"/>
  <c r="EI13"/>
  <c r="EU13"/>
  <c r="EL13"/>
  <c r="EW13"/>
  <c r="FA13"/>
  <c r="EA13"/>
  <c r="ED13"/>
  <c r="EH13"/>
  <c r="EC13"/>
  <c r="EX13"/>
  <c r="EY13"/>
  <c r="EK13"/>
  <c r="FC13"/>
  <c r="EP13"/>
  <c r="EG13"/>
  <c r="FD13"/>
  <c r="EM13"/>
  <c r="ER13"/>
  <c r="FA13" i="73"/>
  <c r="EC13"/>
  <c r="FC13"/>
  <c r="EZ13"/>
  <c r="EO13"/>
  <c r="FD13"/>
  <c r="EM13"/>
  <c r="ED13"/>
  <c r="EY13"/>
  <c r="ES13"/>
  <c r="EE13"/>
  <c r="ET13"/>
  <c r="EG13"/>
  <c r="EA13"/>
  <c r="FB13"/>
  <c r="EV13"/>
  <c r="EU13"/>
  <c r="EJ13"/>
  <c r="EL13"/>
  <c r="EN13"/>
  <c r="EF13"/>
  <c r="ER13"/>
  <c r="FG13"/>
  <c r="EH13"/>
  <c r="EI13"/>
  <c r="EK13"/>
  <c r="EW13"/>
  <c r="EX13"/>
  <c r="EQ13"/>
  <c r="EB13"/>
  <c r="EP13"/>
  <c r="EF13" i="79"/>
  <c r="FD13"/>
  <c r="EJ13"/>
  <c r="EE13"/>
  <c r="EY13"/>
  <c r="ER13"/>
  <c r="EU13"/>
  <c r="FF13"/>
  <c r="FI13"/>
  <c r="EL13"/>
  <c r="EB13"/>
  <c r="ES13"/>
  <c r="EV13"/>
  <c r="EQ13"/>
  <c r="EK13"/>
  <c r="EZ13"/>
  <c r="ED13"/>
  <c r="FA13"/>
  <c r="FB13"/>
  <c r="ET13"/>
  <c r="EC13"/>
  <c r="EN13"/>
  <c r="EX13"/>
  <c r="EW13"/>
  <c r="EG13"/>
  <c r="EO13"/>
  <c r="EM13"/>
  <c r="EI13"/>
  <c r="FE13"/>
  <c r="EP13"/>
  <c r="FC13"/>
  <c r="EH13"/>
  <c r="EH13" i="81"/>
  <c r="ES13"/>
  <c r="EG13"/>
  <c r="EW13"/>
  <c r="ER13"/>
  <c r="EZ13"/>
  <c r="EX13"/>
  <c r="EP13"/>
  <c r="ET13"/>
  <c r="FA13"/>
  <c r="FF13"/>
  <c r="FI13"/>
  <c r="FE13"/>
  <c r="EK13"/>
  <c r="EC13"/>
  <c r="FD13"/>
  <c r="EY13"/>
  <c r="EQ13"/>
  <c r="ED13"/>
  <c r="EB13"/>
  <c r="EJ13"/>
  <c r="EI13"/>
  <c r="EL13"/>
  <c r="EO13"/>
  <c r="EM13"/>
  <c r="EU13"/>
  <c r="FC13"/>
  <c r="EE13"/>
  <c r="FB13"/>
  <c r="EF13"/>
  <c r="EV13"/>
  <c r="EN13"/>
  <c r="EH13" i="71"/>
  <c r="EC13"/>
  <c r="EB13"/>
  <c r="EQ13"/>
  <c r="ES13"/>
  <c r="EU13"/>
  <c r="FA13"/>
  <c r="EF13"/>
  <c r="ER13"/>
  <c r="EK13"/>
  <c r="EL13"/>
  <c r="EO13"/>
  <c r="EY13"/>
  <c r="EP13"/>
  <c r="EA13"/>
  <c r="EM13"/>
  <c r="EZ13"/>
  <c r="EI13"/>
  <c r="EN13"/>
  <c r="EG13"/>
  <c r="DZ13"/>
  <c r="EW13"/>
  <c r="ET13"/>
  <c r="ED13"/>
  <c r="EX13"/>
  <c r="FE13"/>
  <c r="EV13"/>
  <c r="EE13"/>
  <c r="EJ13"/>
  <c r="BN9"/>
  <c r="BQ9"/>
  <c r="BZ9"/>
  <c r="BP9"/>
  <c r="BR9"/>
  <c r="FH9"/>
  <c r="BM9"/>
  <c r="D5" i="99"/>
  <c r="BL9" i="71"/>
  <c r="BO9"/>
  <c r="CB9"/>
  <c r="BR29" i="72"/>
  <c r="BO29"/>
  <c r="CB29"/>
  <c r="FL29"/>
  <c r="BZ29"/>
  <c r="BN29"/>
  <c r="BP29"/>
  <c r="BL29"/>
  <c r="BM29"/>
  <c r="E25" i="99"/>
  <c r="AG25" s="1"/>
  <c r="BQ29" i="72"/>
  <c r="EM22" i="76"/>
  <c r="FB22"/>
  <c r="EH22"/>
  <c r="FA22"/>
  <c r="ES22"/>
  <c r="EZ22"/>
  <c r="EQ22"/>
  <c r="EP22"/>
  <c r="EL22"/>
  <c r="ET22"/>
  <c r="EK22"/>
  <c r="EO22"/>
  <c r="EV22"/>
  <c r="EB22"/>
  <c r="EC22"/>
  <c r="FD22"/>
  <c r="FE22"/>
  <c r="EI22"/>
  <c r="FC22"/>
  <c r="EF22"/>
  <c r="EU22"/>
  <c r="FF22"/>
  <c r="EW22"/>
  <c r="EJ22"/>
  <c r="EX22"/>
  <c r="EE22"/>
  <c r="FI22"/>
  <c r="EN22"/>
  <c r="ED22"/>
  <c r="ER22"/>
  <c r="EY22"/>
  <c r="EG22"/>
  <c r="EY22" i="79"/>
  <c r="EP22"/>
  <c r="EB22"/>
  <c r="EZ22"/>
  <c r="ET22"/>
  <c r="EM22"/>
  <c r="EF22"/>
  <c r="EO22"/>
  <c r="FB22"/>
  <c r="EC22"/>
  <c r="EX22"/>
  <c r="EW22"/>
  <c r="FE22"/>
  <c r="EI22"/>
  <c r="FD22"/>
  <c r="ED22"/>
  <c r="FI22"/>
  <c r="EJ22"/>
  <c r="EU22"/>
  <c r="EV22"/>
  <c r="EK22"/>
  <c r="EL22"/>
  <c r="EG22"/>
  <c r="FC22"/>
  <c r="EQ22"/>
  <c r="FF22"/>
  <c r="EE22"/>
  <c r="EH22"/>
  <c r="FA22"/>
  <c r="EN22"/>
  <c r="ER22"/>
  <c r="ES22"/>
  <c r="EX22" i="72"/>
  <c r="EL22"/>
  <c r="EQ22"/>
  <c r="EK22"/>
  <c r="ER22"/>
  <c r="EU22"/>
  <c r="FE22"/>
  <c r="EI22"/>
  <c r="EP22"/>
  <c r="EY22"/>
  <c r="EF22"/>
  <c r="FF22"/>
  <c r="EN22"/>
  <c r="EO22"/>
  <c r="EZ22"/>
  <c r="EM22"/>
  <c r="FB22"/>
  <c r="ES22"/>
  <c r="EE22"/>
  <c r="EB22"/>
  <c r="EG22"/>
  <c r="FI22"/>
  <c r="EH22"/>
  <c r="EJ22"/>
  <c r="ED22"/>
  <c r="EV22"/>
  <c r="ET22"/>
  <c r="EC22"/>
  <c r="EW22"/>
  <c r="FA22"/>
  <c r="FC22"/>
  <c r="FD22"/>
  <c r="EN22" i="77"/>
  <c r="FD22"/>
  <c r="EU22"/>
  <c r="ET22"/>
  <c r="EC22"/>
  <c r="EJ22"/>
  <c r="EP22"/>
  <c r="EM22"/>
  <c r="EQ22"/>
  <c r="ED22"/>
  <c r="FF22"/>
  <c r="FC22"/>
  <c r="FE22"/>
  <c r="EX22"/>
  <c r="EW22"/>
  <c r="EZ22"/>
  <c r="EL22"/>
  <c r="EH22"/>
  <c r="FB22"/>
  <c r="EB22"/>
  <c r="EO22"/>
  <c r="EV22"/>
  <c r="EK22"/>
  <c r="ER22"/>
  <c r="FA22"/>
  <c r="EE22"/>
  <c r="EI22"/>
  <c r="EG22"/>
  <c r="EF22"/>
  <c r="EY22"/>
  <c r="FI22"/>
  <c r="ES22"/>
  <c r="FC22" i="75"/>
  <c r="EQ22"/>
  <c r="ET22"/>
  <c r="EN22"/>
  <c r="EU22"/>
  <c r="EK22"/>
  <c r="EY22"/>
  <c r="FA22"/>
  <c r="EM22"/>
  <c r="EZ22"/>
  <c r="EH22"/>
  <c r="EJ22"/>
  <c r="EV22"/>
  <c r="ER22"/>
  <c r="FB22"/>
  <c r="EL22"/>
  <c r="EP22"/>
  <c r="ED22"/>
  <c r="EI22"/>
  <c r="FG22"/>
  <c r="EA22"/>
  <c r="EB22"/>
  <c r="EO22"/>
  <c r="EC22"/>
  <c r="EW22"/>
  <c r="EF22"/>
  <c r="FD22"/>
  <c r="EG22"/>
  <c r="EX22"/>
  <c r="EE22"/>
  <c r="ES22"/>
  <c r="EH22" i="29"/>
  <c r="EP22"/>
  <c r="FA22"/>
  <c r="ER22"/>
  <c r="EX22"/>
  <c r="EQ22"/>
  <c r="FF22"/>
  <c r="EY22"/>
  <c r="ET22"/>
  <c r="EZ22"/>
  <c r="ED22"/>
  <c r="FE22"/>
  <c r="EL22"/>
  <c r="EV22"/>
  <c r="EJ22"/>
  <c r="EC22"/>
  <c r="EM22"/>
  <c r="EO22"/>
  <c r="EB22"/>
  <c r="EN22"/>
  <c r="EE22"/>
  <c r="EW22"/>
  <c r="FI22"/>
  <c r="EG22"/>
  <c r="ES22"/>
  <c r="FC22"/>
  <c r="FD22"/>
  <c r="EI22"/>
  <c r="EU22"/>
  <c r="FB22"/>
  <c r="EK22"/>
  <c r="EF22"/>
  <c r="EK22" i="81"/>
  <c r="ED22"/>
  <c r="FD22"/>
  <c r="EH22"/>
  <c r="FC22"/>
  <c r="EO22"/>
  <c r="EI22"/>
  <c r="FI22"/>
  <c r="FE22"/>
  <c r="EV22"/>
  <c r="EW22"/>
  <c r="EL22"/>
  <c r="EN22"/>
  <c r="EJ22"/>
  <c r="EP22"/>
  <c r="EM22"/>
  <c r="EZ22"/>
  <c r="EU22"/>
  <c r="EY22"/>
  <c r="FA22"/>
  <c r="EX22"/>
  <c r="EB22"/>
  <c r="EG22"/>
  <c r="FB22"/>
  <c r="ER22"/>
  <c r="EQ22"/>
  <c r="EF22"/>
  <c r="EC22"/>
  <c r="ET22"/>
  <c r="FF22"/>
  <c r="ES22"/>
  <c r="EE22"/>
  <c r="BN19" i="79"/>
  <c r="BO19"/>
  <c r="BR19"/>
  <c r="BQ19"/>
  <c r="BP19"/>
  <c r="BL19"/>
  <c r="L15" i="99"/>
  <c r="AN15" s="1"/>
  <c r="FL19" i="79"/>
  <c r="BM19"/>
  <c r="CB19"/>
  <c r="BZ19"/>
  <c r="BR24" i="80"/>
  <c r="BL24"/>
  <c r="BM24"/>
  <c r="M20" i="99"/>
  <c r="AO20" s="1"/>
  <c r="BN24" i="80"/>
  <c r="BO24"/>
  <c r="BP24"/>
  <c r="BZ24"/>
  <c r="BQ24"/>
  <c r="CB24"/>
  <c r="FJ24"/>
  <c r="AY24" s="1"/>
  <c r="BR16" i="77"/>
  <c r="BO16"/>
  <c r="BM16"/>
  <c r="BZ16"/>
  <c r="BQ16"/>
  <c r="J12" i="99"/>
  <c r="AL12" s="1"/>
  <c r="BL16" i="77"/>
  <c r="BP16"/>
  <c r="BN16"/>
  <c r="CB16"/>
  <c r="FL16"/>
  <c r="G16" i="71"/>
  <c r="F16"/>
  <c r="E16"/>
  <c r="F16" i="76"/>
  <c r="E16"/>
  <c r="G16"/>
  <c r="BZ17" i="78"/>
  <c r="BM17"/>
  <c r="BQ17"/>
  <c r="FJ17"/>
  <c r="AY17" s="1"/>
  <c r="BN17"/>
  <c r="BL17"/>
  <c r="BO17"/>
  <c r="BP17"/>
  <c r="CB17"/>
  <c r="BR17"/>
  <c r="K13" i="99"/>
  <c r="AM13" s="1"/>
  <c r="FL26" i="76"/>
  <c r="BM26"/>
  <c r="BL26"/>
  <c r="BO26"/>
  <c r="BZ26"/>
  <c r="BR26"/>
  <c r="BP26"/>
  <c r="BQ26"/>
  <c r="CB26"/>
  <c r="I22" i="99"/>
  <c r="AK22" s="1"/>
  <c r="BN26" i="76"/>
  <c r="BQ22" i="71"/>
  <c r="FH22"/>
  <c r="BM22"/>
  <c r="BN22"/>
  <c r="BZ22"/>
  <c r="BL22"/>
  <c r="D18" i="99"/>
  <c r="BO22" i="71"/>
  <c r="BR22"/>
  <c r="CB22"/>
  <c r="BP22"/>
  <c r="F15" i="76"/>
  <c r="E15"/>
  <c r="G15"/>
  <c r="E15" i="77"/>
  <c r="F15"/>
  <c r="G15"/>
  <c r="F15" i="73"/>
  <c r="G15"/>
  <c r="E15"/>
  <c r="G15" i="78"/>
  <c r="E15"/>
  <c r="F15"/>
  <c r="E15" i="29"/>
  <c r="B11" i="99"/>
  <c r="P11"/>
  <c r="G15" i="29"/>
  <c r="AD11" i="99"/>
  <c r="AR11" s="1"/>
  <c r="F15" i="29"/>
  <c r="FM15" s="1"/>
  <c r="F15" i="74"/>
  <c r="E15"/>
  <c r="G15"/>
  <c r="BQ19" i="77"/>
  <c r="BZ19"/>
  <c r="BR19"/>
  <c r="BN19"/>
  <c r="FL19"/>
  <c r="CB19"/>
  <c r="J15" i="99"/>
  <c r="AL15" s="1"/>
  <c r="BL19" i="77"/>
  <c r="BO19"/>
  <c r="BP19"/>
  <c r="BM19"/>
  <c r="BQ23" i="29"/>
  <c r="BP23"/>
  <c r="BN23"/>
  <c r="BL23"/>
  <c r="BZ23"/>
  <c r="BR23"/>
  <c r="C19" i="99"/>
  <c r="BO23" i="29"/>
  <c r="FL23"/>
  <c r="BM23"/>
  <c r="CB23"/>
  <c r="I11" i="99"/>
  <c r="AK11" s="1"/>
  <c r="BL15" i="76"/>
  <c r="FL15"/>
  <c r="BM15"/>
  <c r="BP15"/>
  <c r="BO15"/>
  <c r="BN15"/>
  <c r="BQ15"/>
  <c r="BR15"/>
  <c r="BZ15"/>
  <c r="CB15"/>
  <c r="BO13"/>
  <c r="BZ13"/>
  <c r="FL13"/>
  <c r="BL13"/>
  <c r="I9" i="99"/>
  <c r="AK9" s="1"/>
  <c r="BN13" i="76"/>
  <c r="BM13"/>
  <c r="BQ13"/>
  <c r="BP13"/>
  <c r="BR13"/>
  <c r="CB13"/>
  <c r="M12" i="99"/>
  <c r="AO12" s="1"/>
  <c r="BL16" i="80"/>
  <c r="BZ16"/>
  <c r="BQ16"/>
  <c r="FJ16"/>
  <c r="AY16" s="1"/>
  <c r="BP16"/>
  <c r="CB16"/>
  <c r="BN16"/>
  <c r="BO16"/>
  <c r="BM16"/>
  <c r="BR16"/>
  <c r="FD9" i="77"/>
  <c r="ER9"/>
  <c r="ES9"/>
  <c r="FE9"/>
  <c r="FF9"/>
  <c r="EV9"/>
  <c r="EB9"/>
  <c r="EI9"/>
  <c r="EZ9"/>
  <c r="FA9"/>
  <c r="EQ9"/>
  <c r="ET9"/>
  <c r="EF9"/>
  <c r="EC9"/>
  <c r="EU9"/>
  <c r="EP9"/>
  <c r="EN9"/>
  <c r="EG9"/>
  <c r="FB9"/>
  <c r="EL9"/>
  <c r="EH9"/>
  <c r="EM9"/>
  <c r="EJ9"/>
  <c r="EW9"/>
  <c r="EE9"/>
  <c r="EK9"/>
  <c r="ED9"/>
  <c r="FC9"/>
  <c r="EX9"/>
  <c r="EY9"/>
  <c r="EO9"/>
  <c r="EA38"/>
  <c r="FI9"/>
  <c r="CI38" i="75"/>
  <c r="CH9"/>
  <c r="CH38" s="1"/>
  <c r="ED9" i="71"/>
  <c r="EY9"/>
  <c r="EE9"/>
  <c r="EK9"/>
  <c r="EA9"/>
  <c r="ET9"/>
  <c r="FA9"/>
  <c r="ER9"/>
  <c r="EH9"/>
  <c r="DZ9"/>
  <c r="EN9"/>
  <c r="ES9"/>
  <c r="EW9"/>
  <c r="EL9"/>
  <c r="EV9"/>
  <c r="EZ9"/>
  <c r="EJ9"/>
  <c r="EX9"/>
  <c r="EC9"/>
  <c r="FE9"/>
  <c r="EU9"/>
  <c r="EO9"/>
  <c r="EQ9"/>
  <c r="EM9"/>
  <c r="EB9"/>
  <c r="EP9"/>
  <c r="EF9"/>
  <c r="EG9"/>
  <c r="EI9"/>
  <c r="DY38"/>
  <c r="CH9" i="29"/>
  <c r="CH38" s="1"/>
  <c r="CI38"/>
  <c r="CH9" i="73"/>
  <c r="CH38" s="1"/>
  <c r="CI38"/>
  <c r="CH9" i="76"/>
  <c r="CH38" s="1"/>
  <c r="CI38"/>
  <c r="FF9" i="72"/>
  <c r="EN9"/>
  <c r="EM9"/>
  <c r="EQ9"/>
  <c r="EF9"/>
  <c r="FA9"/>
  <c r="EE9"/>
  <c r="EV9"/>
  <c r="EY9"/>
  <c r="EJ9"/>
  <c r="EW9"/>
  <c r="EZ9"/>
  <c r="FD9"/>
  <c r="FC9"/>
  <c r="EX9"/>
  <c r="EO9"/>
  <c r="ED9"/>
  <c r="EC9"/>
  <c r="EG9"/>
  <c r="EB9"/>
  <c r="EA38"/>
  <c r="EK9"/>
  <c r="EL9"/>
  <c r="ES9"/>
  <c r="FI9"/>
  <c r="ET9"/>
  <c r="ER9"/>
  <c r="EI9"/>
  <c r="EU9"/>
  <c r="EP9"/>
  <c r="FE9"/>
  <c r="FB9"/>
  <c r="EH9"/>
  <c r="FI9" i="74"/>
  <c r="EQ9"/>
  <c r="ER9"/>
  <c r="EG9"/>
  <c r="EA38"/>
  <c r="FD9"/>
  <c r="EK9"/>
  <c r="ES9"/>
  <c r="FA9"/>
  <c r="FE9"/>
  <c r="EV9"/>
  <c r="EU9"/>
  <c r="ET9"/>
  <c r="EN9"/>
  <c r="EX9"/>
  <c r="EM9"/>
  <c r="FF9"/>
  <c r="EE9"/>
  <c r="EL9"/>
  <c r="EY9"/>
  <c r="EI9"/>
  <c r="ED9"/>
  <c r="EH9"/>
  <c r="EP9"/>
  <c r="EJ9"/>
  <c r="EW9"/>
  <c r="EB9"/>
  <c r="EF9"/>
  <c r="EO9"/>
  <c r="FB9"/>
  <c r="FC9"/>
  <c r="EZ9"/>
  <c r="EC9"/>
  <c r="CI38"/>
  <c r="CH9"/>
  <c r="CH38" s="1"/>
  <c r="CH9" i="81"/>
  <c r="CH38" s="1"/>
  <c r="CI38"/>
  <c r="CI38" i="72"/>
  <c r="CH9"/>
  <c r="CH38" s="1"/>
  <c r="EG9" i="79"/>
  <c r="EO9"/>
  <c r="FA9"/>
  <c r="EQ9"/>
  <c r="EV9"/>
  <c r="EX9"/>
  <c r="EY9"/>
  <c r="ES9"/>
  <c r="EN9"/>
  <c r="EZ9"/>
  <c r="FC9"/>
  <c r="FD9"/>
  <c r="EI9"/>
  <c r="EL9"/>
  <c r="EU9"/>
  <c r="EA38"/>
  <c r="ET9"/>
  <c r="EP9"/>
  <c r="EH9"/>
  <c r="EC9"/>
  <c r="EJ9"/>
  <c r="FE9"/>
  <c r="FB9"/>
  <c r="EM9"/>
  <c r="EK9"/>
  <c r="EW9"/>
  <c r="FI9"/>
  <c r="EF9"/>
  <c r="EE9"/>
  <c r="ER9"/>
  <c r="FF9"/>
  <c r="EB9"/>
  <c r="ED9"/>
  <c r="CB25" i="73"/>
  <c r="BQ25"/>
  <c r="BP25"/>
  <c r="F21" i="99"/>
  <c r="AH21" s="1"/>
  <c r="BN25" i="73"/>
  <c r="BM25"/>
  <c r="BO25"/>
  <c r="BR25"/>
  <c r="FJ25"/>
  <c r="AY25" s="1"/>
  <c r="BZ25"/>
  <c r="BL25"/>
  <c r="C15" i="99"/>
  <c r="BR19" i="29"/>
  <c r="FL19"/>
  <c r="BL19"/>
  <c r="BQ19"/>
  <c r="BP19"/>
  <c r="CB19"/>
  <c r="BZ19"/>
  <c r="BN19"/>
  <c r="BO19"/>
  <c r="BM19"/>
  <c r="E24" i="78"/>
  <c r="F24"/>
  <c r="G24"/>
  <c r="G24" i="73"/>
  <c r="F24"/>
  <c r="E24"/>
  <c r="F24" i="81"/>
  <c r="E24"/>
  <c r="G24"/>
  <c r="AC24" i="100"/>
  <c r="H24"/>
  <c r="N24" s="1"/>
  <c r="BU22" i="72"/>
  <c r="BU22" i="78"/>
  <c r="BU22" i="77"/>
  <c r="BU22" i="71"/>
  <c r="BU22" i="75"/>
  <c r="BU22" i="73"/>
  <c r="BU22" i="76"/>
  <c r="BU22" i="79"/>
  <c r="BU22" i="74"/>
  <c r="BU22" i="29"/>
  <c r="BU22" i="80"/>
  <c r="BU22" i="81"/>
  <c r="BO23" i="72"/>
  <c r="CB23"/>
  <c r="BL23"/>
  <c r="E19" i="99"/>
  <c r="AG19" s="1"/>
  <c r="BR23" i="72"/>
  <c r="BQ23"/>
  <c r="FL23"/>
  <c r="BP23"/>
  <c r="BZ23"/>
  <c r="BN23"/>
  <c r="BM23"/>
  <c r="BL9" i="80"/>
  <c r="BQ9"/>
  <c r="BR9"/>
  <c r="FJ9"/>
  <c r="AY9" s="1"/>
  <c r="BZ9"/>
  <c r="BO9"/>
  <c r="M5" i="99"/>
  <c r="AO5" s="1"/>
  <c r="CB9" i="80"/>
  <c r="BN9"/>
  <c r="BP9"/>
  <c r="BM9"/>
  <c r="ET10" i="81"/>
  <c r="EC10"/>
  <c r="FD10"/>
  <c r="FI10"/>
  <c r="EY10"/>
  <c r="EO10"/>
  <c r="ES10"/>
  <c r="EE10"/>
  <c r="EW10"/>
  <c r="FB10"/>
  <c r="ED10"/>
  <c r="FE10"/>
  <c r="ER10"/>
  <c r="EG10"/>
  <c r="EP10"/>
  <c r="EI10"/>
  <c r="EZ10"/>
  <c r="EL10"/>
  <c r="FF10"/>
  <c r="EU10"/>
  <c r="EQ10"/>
  <c r="EF10"/>
  <c r="EX10"/>
  <c r="EB10"/>
  <c r="EM10"/>
  <c r="EJ10"/>
  <c r="EN10"/>
  <c r="EV10"/>
  <c r="FC10"/>
  <c r="FA10"/>
  <c r="EH10"/>
  <c r="EK10"/>
  <c r="ET10" i="72"/>
  <c r="EY10"/>
  <c r="FF10"/>
  <c r="EO10"/>
  <c r="FA10"/>
  <c r="EL10"/>
  <c r="ER10"/>
  <c r="EB10"/>
  <c r="EG10"/>
  <c r="EU10"/>
  <c r="EV10"/>
  <c r="EC10"/>
  <c r="FB10"/>
  <c r="EE10"/>
  <c r="EP10"/>
  <c r="EK10"/>
  <c r="EM10"/>
  <c r="EF10"/>
  <c r="FC10"/>
  <c r="FE10"/>
  <c r="FI10"/>
  <c r="ES10"/>
  <c r="ED10"/>
  <c r="EX10"/>
  <c r="EW10"/>
  <c r="EH10"/>
  <c r="EJ10"/>
  <c r="EZ10"/>
  <c r="EI10"/>
  <c r="FD10"/>
  <c r="EQ10"/>
  <c r="EN10"/>
  <c r="ER10" i="79"/>
  <c r="EY10"/>
  <c r="ET10"/>
  <c r="ED10"/>
  <c r="EE10"/>
  <c r="FD10"/>
  <c r="EK10"/>
  <c r="FA10"/>
  <c r="EB10"/>
  <c r="ES10"/>
  <c r="EM10"/>
  <c r="EZ10"/>
  <c r="EV10"/>
  <c r="EU10"/>
  <c r="EH10"/>
  <c r="FC10"/>
  <c r="FE10"/>
  <c r="FI10"/>
  <c r="EC10"/>
  <c r="EX10"/>
  <c r="EI10"/>
  <c r="EG10"/>
  <c r="EJ10"/>
  <c r="EP10"/>
  <c r="EL10"/>
  <c r="EQ10"/>
  <c r="EN10"/>
  <c r="EW10"/>
  <c r="EF10"/>
  <c r="FF10"/>
  <c r="FB10"/>
  <c r="EO10"/>
  <c r="EY10" i="78"/>
  <c r="EA10"/>
  <c r="EF10"/>
  <c r="EO10"/>
  <c r="EQ10"/>
  <c r="EJ10"/>
  <c r="EG10"/>
  <c r="FG10"/>
  <c r="EL10"/>
  <c r="EM10"/>
  <c r="EV10"/>
  <c r="EH10"/>
  <c r="EN10"/>
  <c r="EB10"/>
  <c r="EW10"/>
  <c r="EP10"/>
  <c r="ED10"/>
  <c r="FD10"/>
  <c r="ET10"/>
  <c r="EK10"/>
  <c r="EX10"/>
  <c r="ES10"/>
  <c r="EZ10"/>
  <c r="ER10"/>
  <c r="EE10"/>
  <c r="FB10"/>
  <c r="EI10"/>
  <c r="EU10"/>
  <c r="EC10"/>
  <c r="FC10"/>
  <c r="FA10"/>
  <c r="ET10" i="75"/>
  <c r="FG10"/>
  <c r="EN10"/>
  <c r="EC10"/>
  <c r="EG10"/>
  <c r="EW10"/>
  <c r="EA10"/>
  <c r="FC10"/>
  <c r="EH10"/>
  <c r="ED10"/>
  <c r="EU10"/>
  <c r="EO10"/>
  <c r="FB10"/>
  <c r="ER10"/>
  <c r="EY10"/>
  <c r="EF10"/>
  <c r="EP10"/>
  <c r="EJ10"/>
  <c r="EX10"/>
  <c r="EM10"/>
  <c r="EI10"/>
  <c r="EK10"/>
  <c r="EE10"/>
  <c r="ES10"/>
  <c r="EB10"/>
  <c r="EZ10"/>
  <c r="EL10"/>
  <c r="EV10"/>
  <c r="EQ10"/>
  <c r="FA10"/>
  <c r="FD10"/>
  <c r="FE10" i="71"/>
  <c r="EE10"/>
  <c r="EV10"/>
  <c r="DZ10"/>
  <c r="EG10"/>
  <c r="EB10"/>
  <c r="ET10"/>
  <c r="EC10"/>
  <c r="EQ10"/>
  <c r="EF10"/>
  <c r="EN10"/>
  <c r="EX10"/>
  <c r="EW10"/>
  <c r="EK10"/>
  <c r="EY10"/>
  <c r="EL10"/>
  <c r="EO10"/>
  <c r="EP10"/>
  <c r="ER10"/>
  <c r="ES10"/>
  <c r="ED10"/>
  <c r="EM10"/>
  <c r="EU10"/>
  <c r="EA10"/>
  <c r="FA10"/>
  <c r="EJ10"/>
  <c r="EZ10"/>
  <c r="EH10"/>
  <c r="EI10"/>
  <c r="F10" i="75"/>
  <c r="E10"/>
  <c r="G10"/>
  <c r="E10" i="76"/>
  <c r="F10"/>
  <c r="G10"/>
  <c r="H10" i="100"/>
  <c r="N10" s="1"/>
  <c r="AC10"/>
  <c r="E10" i="78"/>
  <c r="G10"/>
  <c r="F10"/>
  <c r="F10" i="74"/>
  <c r="G10"/>
  <c r="J10" s="1"/>
  <c r="E10"/>
  <c r="G10" i="72"/>
  <c r="F10"/>
  <c r="E10"/>
  <c r="F10" i="81"/>
  <c r="G10"/>
  <c r="E10"/>
  <c r="BL36" i="29"/>
  <c r="BP36"/>
  <c r="BQ36"/>
  <c r="FL36"/>
  <c r="BZ36"/>
  <c r="CB36"/>
  <c r="BO36"/>
  <c r="C32" i="99"/>
  <c r="BN36" i="29"/>
  <c r="BR36"/>
  <c r="BM36"/>
  <c r="CB12"/>
  <c r="BR12"/>
  <c r="BO12"/>
  <c r="BL12"/>
  <c r="C8" i="99"/>
  <c r="BQ12" i="29"/>
  <c r="BP12"/>
  <c r="FL12"/>
  <c r="BZ12"/>
  <c r="BM12"/>
  <c r="BN12"/>
  <c r="BN9" i="75"/>
  <c r="BP9"/>
  <c r="FJ9"/>
  <c r="AY9" s="1"/>
  <c r="CB9"/>
  <c r="H5" i="99"/>
  <c r="AJ5" s="1"/>
  <c r="BQ9" i="75"/>
  <c r="BL9"/>
  <c r="BR9"/>
  <c r="BZ9"/>
  <c r="BM9"/>
  <c r="BO9"/>
  <c r="BR12" i="71"/>
  <c r="BO12"/>
  <c r="BL12"/>
  <c r="FH12"/>
  <c r="D8" i="99"/>
  <c r="BN12" i="71"/>
  <c r="CB12"/>
  <c r="BP12"/>
  <c r="BM12"/>
  <c r="BZ12"/>
  <c r="BQ12"/>
  <c r="BQ19" i="81"/>
  <c r="BO19"/>
  <c r="CB19"/>
  <c r="BZ19"/>
  <c r="BR19"/>
  <c r="BN19"/>
  <c r="N15" i="99"/>
  <c r="AP15" s="1"/>
  <c r="BL19" i="81"/>
  <c r="BM19"/>
  <c r="BP19"/>
  <c r="FL19"/>
  <c r="ED16" i="75"/>
  <c r="EH16"/>
  <c r="EV16"/>
  <c r="EA16"/>
  <c r="EX16"/>
  <c r="EN16"/>
  <c r="EE16"/>
  <c r="ES16"/>
  <c r="EO16"/>
  <c r="FC16"/>
  <c r="EY16"/>
  <c r="ER16"/>
  <c r="EF16"/>
  <c r="EL16"/>
  <c r="EP16"/>
  <c r="EW16"/>
  <c r="EK16"/>
  <c r="EG16"/>
  <c r="EC16"/>
  <c r="EQ16"/>
  <c r="EB16"/>
  <c r="FG16"/>
  <c r="FD16"/>
  <c r="EI16"/>
  <c r="EJ16"/>
  <c r="FA16"/>
  <c r="EZ16"/>
  <c r="FB16"/>
  <c r="EM16"/>
  <c r="EU16"/>
  <c r="ET16"/>
  <c r="EL16" i="78"/>
  <c r="EJ16"/>
  <c r="EZ16"/>
  <c r="FC16"/>
  <c r="ES16"/>
  <c r="EY16"/>
  <c r="EH16"/>
  <c r="EO16"/>
  <c r="ED16"/>
  <c r="EB16"/>
  <c r="FD16"/>
  <c r="ET16"/>
  <c r="EM16"/>
  <c r="EW16"/>
  <c r="EK16"/>
  <c r="EE16"/>
  <c r="EF16"/>
  <c r="EQ16"/>
  <c r="EU16"/>
  <c r="FA16"/>
  <c r="FB16"/>
  <c r="EA16"/>
  <c r="EN16"/>
  <c r="EI16"/>
  <c r="EX16"/>
  <c r="ER16"/>
  <c r="EP16"/>
  <c r="EV16"/>
  <c r="FG16"/>
  <c r="EG16"/>
  <c r="EC16"/>
  <c r="EW16" i="76"/>
  <c r="FI16"/>
  <c r="ES16"/>
  <c r="EX16"/>
  <c r="EF16"/>
  <c r="EP16"/>
  <c r="EG16"/>
  <c r="EO16"/>
  <c r="EI16"/>
  <c r="EY16"/>
  <c r="EH16"/>
  <c r="ER16"/>
  <c r="EB16"/>
  <c r="EC16"/>
  <c r="EM16"/>
  <c r="FB16"/>
  <c r="FC16"/>
  <c r="FD16"/>
  <c r="EJ16"/>
  <c r="EV16"/>
  <c r="EQ16"/>
  <c r="FA16"/>
  <c r="FF16"/>
  <c r="EK16"/>
  <c r="EL16"/>
  <c r="ED16"/>
  <c r="EU16"/>
  <c r="EZ16"/>
  <c r="ET16"/>
  <c r="EN16"/>
  <c r="EE16"/>
  <c r="FE16"/>
  <c r="EV16" i="74"/>
  <c r="EP16"/>
  <c r="EE16"/>
  <c r="EJ16"/>
  <c r="EQ16"/>
  <c r="EC16"/>
  <c r="FI16"/>
  <c r="FF16"/>
  <c r="EI16"/>
  <c r="EM16"/>
  <c r="EH16"/>
  <c r="EK16"/>
  <c r="ER16"/>
  <c r="EO16"/>
  <c r="EX16"/>
  <c r="FC16"/>
  <c r="ES16"/>
  <c r="EZ16"/>
  <c r="EU16"/>
  <c r="EY16"/>
  <c r="EB16"/>
  <c r="FA16"/>
  <c r="FB16"/>
  <c r="FE16"/>
  <c r="EF16"/>
  <c r="EG16"/>
  <c r="EL16"/>
  <c r="EN16"/>
  <c r="ED16"/>
  <c r="EW16"/>
  <c r="FD16"/>
  <c r="ET16"/>
  <c r="FG16" i="80"/>
  <c r="EY16"/>
  <c r="ET16"/>
  <c r="EQ16"/>
  <c r="EB16"/>
  <c r="ER16"/>
  <c r="EO16"/>
  <c r="EX16"/>
  <c r="FA16"/>
  <c r="ED16"/>
  <c r="EE16"/>
  <c r="EC16"/>
  <c r="EV16"/>
  <c r="EU16"/>
  <c r="FD16"/>
  <c r="ES16"/>
  <c r="EF16"/>
  <c r="EZ16"/>
  <c r="EW16"/>
  <c r="EJ16"/>
  <c r="EK16"/>
  <c r="FC16"/>
  <c r="EL16"/>
  <c r="EG16"/>
  <c r="EA16"/>
  <c r="EN16"/>
  <c r="EH16"/>
  <c r="EP16"/>
  <c r="EM16"/>
  <c r="EI16"/>
  <c r="FB16"/>
  <c r="FE16" i="81"/>
  <c r="EO16"/>
  <c r="EP16"/>
  <c r="EL16"/>
  <c r="EE16"/>
  <c r="EJ16"/>
  <c r="EB16"/>
  <c r="EZ16"/>
  <c r="EX16"/>
  <c r="ET16"/>
  <c r="EN16"/>
  <c r="EC16"/>
  <c r="ER16"/>
  <c r="EF16"/>
  <c r="EW16"/>
  <c r="FC16"/>
  <c r="EQ16"/>
  <c r="EU16"/>
  <c r="FI16"/>
  <c r="ED16"/>
  <c r="FF16"/>
  <c r="EH16"/>
  <c r="EM16"/>
  <c r="FD16"/>
  <c r="EY16"/>
  <c r="FA16"/>
  <c r="FB16"/>
  <c r="EV16"/>
  <c r="EI16"/>
  <c r="ES16"/>
  <c r="EG16"/>
  <c r="EK16"/>
  <c r="ET16" i="29"/>
  <c r="EL16"/>
  <c r="EW16"/>
  <c r="EG16"/>
  <c r="EM16"/>
  <c r="EQ16"/>
  <c r="EC16"/>
  <c r="EE16"/>
  <c r="EO16"/>
  <c r="EH16"/>
  <c r="FE16"/>
  <c r="EV16"/>
  <c r="ES16"/>
  <c r="EY16"/>
  <c r="EX16"/>
  <c r="EI16"/>
  <c r="EU16"/>
  <c r="ED16"/>
  <c r="EP16"/>
  <c r="EJ16"/>
  <c r="FD16"/>
  <c r="FC16"/>
  <c r="EN16"/>
  <c r="EF16"/>
  <c r="FB16"/>
  <c r="EB16"/>
  <c r="EZ16"/>
  <c r="EK16"/>
  <c r="ER16"/>
  <c r="FA16"/>
  <c r="FF16"/>
  <c r="FI16"/>
  <c r="BR11" i="81"/>
  <c r="BN11"/>
  <c r="FL11"/>
  <c r="BQ11"/>
  <c r="CB11"/>
  <c r="BL11"/>
  <c r="BM11"/>
  <c r="BO11"/>
  <c r="BZ11"/>
  <c r="N7" i="99"/>
  <c r="AP7" s="1"/>
  <c r="BP11" i="81"/>
  <c r="BM10" i="80"/>
  <c r="BL10"/>
  <c r="BQ10"/>
  <c r="BP10"/>
  <c r="BN10"/>
  <c r="BO10"/>
  <c r="BZ10"/>
  <c r="M6" i="99"/>
  <c r="AO6" s="1"/>
  <c r="CB10" i="80"/>
  <c r="BR10"/>
  <c r="FJ10"/>
  <c r="AY10" s="1"/>
  <c r="ET25" i="75"/>
  <c r="EK25"/>
  <c r="EN25"/>
  <c r="EC25"/>
  <c r="FC25"/>
  <c r="EM25"/>
  <c r="EE25"/>
  <c r="EY25"/>
  <c r="EG25"/>
  <c r="ES25"/>
  <c r="EB25"/>
  <c r="FG25"/>
  <c r="EX25"/>
  <c r="FB25"/>
  <c r="EP25"/>
  <c r="EW25"/>
  <c r="ED25"/>
  <c r="EQ25"/>
  <c r="EI25"/>
  <c r="EJ25"/>
  <c r="FA25"/>
  <c r="EA25"/>
  <c r="EH25"/>
  <c r="EO25"/>
  <c r="FD25"/>
  <c r="EF25"/>
  <c r="EZ25"/>
  <c r="EV25"/>
  <c r="EU25"/>
  <c r="EL25"/>
  <c r="ER25"/>
  <c r="EV25" i="79"/>
  <c r="EZ25"/>
  <c r="EO25"/>
  <c r="EK25"/>
  <c r="ES25"/>
  <c r="EY25"/>
  <c r="EX25"/>
  <c r="EH25"/>
  <c r="EU25"/>
  <c r="EG25"/>
  <c r="EM25"/>
  <c r="EN25"/>
  <c r="EJ25"/>
  <c r="EC25"/>
  <c r="EL25"/>
  <c r="EI25"/>
  <c r="FD25"/>
  <c r="FF25"/>
  <c r="ED25"/>
  <c r="FA25"/>
  <c r="FB25"/>
  <c r="EP25"/>
  <c r="FE25"/>
  <c r="EQ25"/>
  <c r="EF25"/>
  <c r="ET25"/>
  <c r="FI25"/>
  <c r="FC25"/>
  <c r="ER25"/>
  <c r="EB25"/>
  <c r="EW25"/>
  <c r="EE25"/>
  <c r="EJ25" i="74"/>
  <c r="EQ25"/>
  <c r="EM25"/>
  <c r="EO25"/>
  <c r="ED25"/>
  <c r="EP25"/>
  <c r="EV25"/>
  <c r="EK25"/>
  <c r="FE25"/>
  <c r="ES25"/>
  <c r="EN25"/>
  <c r="EC25"/>
  <c r="EU25"/>
  <c r="FI25"/>
  <c r="EE25"/>
  <c r="EG25"/>
  <c r="EL25"/>
  <c r="ER25"/>
  <c r="EF25"/>
  <c r="EX25"/>
  <c r="FD25"/>
  <c r="EI25"/>
  <c r="EB25"/>
  <c r="EW25"/>
  <c r="FF25"/>
  <c r="FA25"/>
  <c r="FC25"/>
  <c r="ET25"/>
  <c r="EH25"/>
  <c r="EZ25"/>
  <c r="EY25"/>
  <c r="FB25"/>
  <c r="EM25" i="81"/>
  <c r="FA25"/>
  <c r="FC25"/>
  <c r="ET25"/>
  <c r="EP25"/>
  <c r="EE25"/>
  <c r="EY25"/>
  <c r="EJ25"/>
  <c r="FI25"/>
  <c r="EI25"/>
  <c r="EF25"/>
  <c r="EN25"/>
  <c r="EH25"/>
  <c r="EX25"/>
  <c r="EQ25"/>
  <c r="EU25"/>
  <c r="EK25"/>
  <c r="ED25"/>
  <c r="ES25"/>
  <c r="EG25"/>
  <c r="FB25"/>
  <c r="FE25"/>
  <c r="EW25"/>
  <c r="EV25"/>
  <c r="ER25"/>
  <c r="FF25"/>
  <c r="FD25"/>
  <c r="EO25"/>
  <c r="EZ25"/>
  <c r="EB25"/>
  <c r="EL25"/>
  <c r="EC25"/>
  <c r="EY25" i="76"/>
  <c r="ER25"/>
  <c r="ES25"/>
  <c r="FC25"/>
  <c r="EC25"/>
  <c r="EW25"/>
  <c r="EX25"/>
  <c r="EQ25"/>
  <c r="EJ25"/>
  <c r="EO25"/>
  <c r="FA25"/>
  <c r="FI25"/>
  <c r="EI25"/>
  <c r="FF25"/>
  <c r="EB25"/>
  <c r="EG25"/>
  <c r="EV25"/>
  <c r="FE25"/>
  <c r="EL25"/>
  <c r="EP25"/>
  <c r="EN25"/>
  <c r="ED25"/>
  <c r="EU25"/>
  <c r="EF25"/>
  <c r="EE25"/>
  <c r="FD25"/>
  <c r="EZ25"/>
  <c r="EH25"/>
  <c r="EM25"/>
  <c r="FB25"/>
  <c r="EK25"/>
  <c r="ET25"/>
  <c r="BM14"/>
  <c r="BP14"/>
  <c r="BN14"/>
  <c r="BZ14"/>
  <c r="BQ14"/>
  <c r="BR14"/>
  <c r="I10" i="99"/>
  <c r="AK10" s="1"/>
  <c r="CB14" i="76"/>
  <c r="FL14"/>
  <c r="BO14"/>
  <c r="BL14"/>
  <c r="G8" i="99"/>
  <c r="AI8" s="1"/>
  <c r="BQ12" i="74"/>
  <c r="BR12"/>
  <c r="BL12"/>
  <c r="BZ12"/>
  <c r="BM12"/>
  <c r="BN12"/>
  <c r="CB12"/>
  <c r="BP12"/>
  <c r="BO12"/>
  <c r="FL12"/>
  <c r="BN35" i="75"/>
  <c r="BM35"/>
  <c r="H31" i="99"/>
  <c r="AJ31" s="1"/>
  <c r="BP35" i="75"/>
  <c r="CB35"/>
  <c r="BQ35"/>
  <c r="BR35"/>
  <c r="BZ35"/>
  <c r="BO35"/>
  <c r="BL35"/>
  <c r="FJ35"/>
  <c r="AY35" s="1"/>
  <c r="BN8" i="71"/>
  <c r="BL8"/>
  <c r="BP8"/>
  <c r="D4" i="99"/>
  <c r="CB8" i="71"/>
  <c r="FF8"/>
  <c r="BQ8"/>
  <c r="BZ8"/>
  <c r="BM8"/>
  <c r="FH8"/>
  <c r="BO8"/>
  <c r="BR8"/>
  <c r="AJ8"/>
  <c r="AJ39" s="1"/>
  <c r="D39"/>
  <c r="BQ32" i="73"/>
  <c r="F28" i="99"/>
  <c r="AH28" s="1"/>
  <c r="BN32" i="73"/>
  <c r="BR32"/>
  <c r="BL32"/>
  <c r="FJ32"/>
  <c r="AY32" s="1"/>
  <c r="BP32"/>
  <c r="CB32"/>
  <c r="BZ32"/>
  <c r="BM32"/>
  <c r="BO32"/>
  <c r="BO15" i="81"/>
  <c r="BQ15"/>
  <c r="BN15"/>
  <c r="BP15"/>
  <c r="BM15"/>
  <c r="BZ15"/>
  <c r="CB15"/>
  <c r="BR15"/>
  <c r="BL15"/>
  <c r="N11" i="99"/>
  <c r="AP11" s="1"/>
  <c r="FL15" i="81"/>
  <c r="BR17"/>
  <c r="BM17"/>
  <c r="BO17"/>
  <c r="BN17"/>
  <c r="N13" i="99"/>
  <c r="AP13" s="1"/>
  <c r="BP17" i="81"/>
  <c r="BZ17"/>
  <c r="BQ17"/>
  <c r="BL17"/>
  <c r="CB17"/>
  <c r="FL17"/>
  <c r="EU33" i="71"/>
  <c r="EY33"/>
  <c r="EL33"/>
  <c r="EJ33"/>
  <c r="EB33"/>
  <c r="EA33"/>
  <c r="EK33"/>
  <c r="EF33"/>
  <c r="FE33"/>
  <c r="EX33"/>
  <c r="EV33"/>
  <c r="EE33"/>
  <c r="EC33"/>
  <c r="EM33"/>
  <c r="ED33"/>
  <c r="ES33"/>
  <c r="ET33"/>
  <c r="ER33"/>
  <c r="FA33"/>
  <c r="EZ33"/>
  <c r="EH33"/>
  <c r="DZ33"/>
  <c r="EG33"/>
  <c r="EI33"/>
  <c r="EN33"/>
  <c r="EP33"/>
  <c r="EW33"/>
  <c r="EQ33"/>
  <c r="EO33"/>
  <c r="EF33" i="73"/>
  <c r="FB33"/>
  <c r="EM33"/>
  <c r="EV33"/>
  <c r="EB33"/>
  <c r="EI33"/>
  <c r="ER33"/>
  <c r="EA33"/>
  <c r="ES33"/>
  <c r="EK33"/>
  <c r="EP33"/>
  <c r="FC33"/>
  <c r="EQ33"/>
  <c r="EY33"/>
  <c r="EU33"/>
  <c r="ET33"/>
  <c r="FD33"/>
  <c r="EX33"/>
  <c r="EJ33"/>
  <c r="EG33"/>
  <c r="EC33"/>
  <c r="EZ33"/>
  <c r="FG33"/>
  <c r="EO33"/>
  <c r="EN33"/>
  <c r="EH33"/>
  <c r="EE33"/>
  <c r="ED33"/>
  <c r="EL33"/>
  <c r="FA33"/>
  <c r="EW33"/>
  <c r="ET33" i="80"/>
  <c r="ER33"/>
  <c r="EO33"/>
  <c r="EE33"/>
  <c r="ED33"/>
  <c r="FC33"/>
  <c r="EW33"/>
  <c r="EL33"/>
  <c r="EB33"/>
  <c r="FA33"/>
  <c r="EM33"/>
  <c r="EP33"/>
  <c r="EG33"/>
  <c r="EY33"/>
  <c r="EU33"/>
  <c r="EJ33"/>
  <c r="EK33"/>
  <c r="EV33"/>
  <c r="EX33"/>
  <c r="FG33"/>
  <c r="EA33"/>
  <c r="EZ33"/>
  <c r="FD33"/>
  <c r="ES33"/>
  <c r="EN33"/>
  <c r="EF33"/>
  <c r="EC33"/>
  <c r="EQ33"/>
  <c r="EI33"/>
  <c r="EH33"/>
  <c r="FB33"/>
  <c r="EY33" i="77"/>
  <c r="EG33"/>
  <c r="ET33"/>
  <c r="FB33"/>
  <c r="EC33"/>
  <c r="FC33"/>
  <c r="EP33"/>
  <c r="EJ33"/>
  <c r="EE33"/>
  <c r="EQ33"/>
  <c r="EI33"/>
  <c r="FI33"/>
  <c r="ES33"/>
  <c r="EN33"/>
  <c r="EO33"/>
  <c r="ER33"/>
  <c r="ED33"/>
  <c r="EB33"/>
  <c r="EX33"/>
  <c r="EM33"/>
  <c r="EU33"/>
  <c r="FA33"/>
  <c r="EV33"/>
  <c r="EW33"/>
  <c r="EF33"/>
  <c r="EK33"/>
  <c r="EL33"/>
  <c r="FF33"/>
  <c r="FE33"/>
  <c r="EZ33"/>
  <c r="FD33"/>
  <c r="EH33"/>
  <c r="FG33" i="78"/>
  <c r="EL33"/>
  <c r="EN33"/>
  <c r="EK33"/>
  <c r="EI33"/>
  <c r="FD33"/>
  <c r="ES33"/>
  <c r="FC33"/>
  <c r="EQ33"/>
  <c r="EW33"/>
  <c r="EH33"/>
  <c r="EA33"/>
  <c r="EV33"/>
  <c r="EX33"/>
  <c r="EF33"/>
  <c r="EP33"/>
  <c r="EE33"/>
  <c r="EZ33"/>
  <c r="EU33"/>
  <c r="FA33"/>
  <c r="EC33"/>
  <c r="EO33"/>
  <c r="ER33"/>
  <c r="EG33"/>
  <c r="EY33"/>
  <c r="EB33"/>
  <c r="ED33"/>
  <c r="ET33"/>
  <c r="EJ33"/>
  <c r="EM33"/>
  <c r="FB33"/>
  <c r="EI33" i="76"/>
  <c r="ES33"/>
  <c r="EJ33"/>
  <c r="ET33"/>
  <c r="EK33"/>
  <c r="EE33"/>
  <c r="EQ33"/>
  <c r="ED33"/>
  <c r="EW33"/>
  <c r="EC33"/>
  <c r="EV33"/>
  <c r="FE33"/>
  <c r="EL33"/>
  <c r="FB33"/>
  <c r="EY33"/>
  <c r="EP33"/>
  <c r="EU33"/>
  <c r="EM33"/>
  <c r="EF33"/>
  <c r="FF33"/>
  <c r="EG33"/>
  <c r="FI33"/>
  <c r="FA33"/>
  <c r="EN33"/>
  <c r="ER33"/>
  <c r="EZ33"/>
  <c r="EH33"/>
  <c r="FC33"/>
  <c r="EO33"/>
  <c r="EX33"/>
  <c r="FD33"/>
  <c r="EB33"/>
  <c r="BQ36" i="73"/>
  <c r="BL36"/>
  <c r="BO36"/>
  <c r="CB36"/>
  <c r="BN36"/>
  <c r="BZ36"/>
  <c r="FJ36"/>
  <c r="AY36" s="1"/>
  <c r="BM36"/>
  <c r="BR36"/>
  <c r="BP36"/>
  <c r="F32" i="99"/>
  <c r="AH32" s="1"/>
  <c r="F30" i="80"/>
  <c r="G30"/>
  <c r="E30"/>
  <c r="G30" i="72"/>
  <c r="F30"/>
  <c r="E30"/>
  <c r="E30" i="73"/>
  <c r="G30"/>
  <c r="F30"/>
  <c r="AC30" i="100"/>
  <c r="H30"/>
  <c r="N30" s="1"/>
  <c r="G30" i="81"/>
  <c r="E30"/>
  <c r="F30"/>
  <c r="G30" i="79"/>
  <c r="F30"/>
  <c r="E30"/>
  <c r="E30" i="71"/>
  <c r="F30"/>
  <c r="G30"/>
  <c r="E30" i="78"/>
  <c r="G30"/>
  <c r="F30"/>
  <c r="F30" i="29"/>
  <c r="FM30" s="1"/>
  <c r="B26" i="99"/>
  <c r="AD26"/>
  <c r="AR26" s="1"/>
  <c r="P26"/>
  <c r="G30" i="29"/>
  <c r="E30"/>
  <c r="E30" i="76"/>
  <c r="F30"/>
  <c r="G30"/>
  <c r="FJ20" i="73"/>
  <c r="AY20" s="1"/>
  <c r="BP20"/>
  <c r="BR20"/>
  <c r="CB20"/>
  <c r="BL20"/>
  <c r="BZ20"/>
  <c r="BO20"/>
  <c r="BQ20"/>
  <c r="BN20"/>
  <c r="F16" i="99"/>
  <c r="AH16" s="1"/>
  <c r="BM20" i="73"/>
  <c r="BU13" i="80"/>
  <c r="BU13" i="75"/>
  <c r="BU13" i="29"/>
  <c r="BU13" i="71"/>
  <c r="BU13" i="77"/>
  <c r="BU13" i="73"/>
  <c r="BU13" i="78"/>
  <c r="BU13" i="74"/>
  <c r="BU13" i="79"/>
  <c r="BU13" i="76"/>
  <c r="BU13" i="81"/>
  <c r="BU13" i="72"/>
  <c r="BL15" i="79"/>
  <c r="L11" i="99"/>
  <c r="AN11" s="1"/>
  <c r="BQ15" i="79"/>
  <c r="FL15"/>
  <c r="CB15"/>
  <c r="BM15"/>
  <c r="BN15"/>
  <c r="BP15"/>
  <c r="BR15"/>
  <c r="BO15"/>
  <c r="BZ15"/>
  <c r="BO10" i="76"/>
  <c r="BP10"/>
  <c r="BR10"/>
  <c r="FL10"/>
  <c r="BM10"/>
  <c r="BQ10"/>
  <c r="BZ10"/>
  <c r="I6" i="99"/>
  <c r="AK6" s="1"/>
  <c r="BN10" i="76"/>
  <c r="BL10"/>
  <c r="CB10"/>
  <c r="BU30" i="74"/>
  <c r="BU30" i="76"/>
  <c r="BU30" i="29"/>
  <c r="BU30" i="81"/>
  <c r="BU30" i="73"/>
  <c r="BU30" i="72"/>
  <c r="BU30" i="75"/>
  <c r="BU30" i="78"/>
  <c r="BU30" i="80"/>
  <c r="BU30" i="71"/>
  <c r="BU30" i="77"/>
  <c r="BU30" i="79"/>
  <c r="EX17" i="78"/>
  <c r="FB17"/>
  <c r="EN17"/>
  <c r="FA17"/>
  <c r="EQ17"/>
  <c r="EG17"/>
  <c r="EL17"/>
  <c r="EY17"/>
  <c r="FG17"/>
  <c r="ET17"/>
  <c r="EM17"/>
  <c r="ER17"/>
  <c r="EP17"/>
  <c r="EE17"/>
  <c r="EF17"/>
  <c r="EZ17"/>
  <c r="EV17"/>
  <c r="EJ17"/>
  <c r="ES17"/>
  <c r="ED17"/>
  <c r="EK17"/>
  <c r="EI17"/>
  <c r="EW17"/>
  <c r="EC17"/>
  <c r="FC17"/>
  <c r="EB17"/>
  <c r="FD17"/>
  <c r="EU17"/>
  <c r="EA17"/>
  <c r="EH17"/>
  <c r="EO17"/>
  <c r="EL17" i="81"/>
  <c r="EE17"/>
  <c r="EQ17"/>
  <c r="ED17"/>
  <c r="FB17"/>
  <c r="EF17"/>
  <c r="EI17"/>
  <c r="FI17"/>
  <c r="EO17"/>
  <c r="EU17"/>
  <c r="EV17"/>
  <c r="EN17"/>
  <c r="EH17"/>
  <c r="ER17"/>
  <c r="EJ17"/>
  <c r="EC17"/>
  <c r="ES17"/>
  <c r="FD17"/>
  <c r="ET17"/>
  <c r="EM17"/>
  <c r="FF17"/>
  <c r="EK17"/>
  <c r="EZ17"/>
  <c r="FA17"/>
  <c r="EB17"/>
  <c r="EW17"/>
  <c r="EP17"/>
  <c r="FE17"/>
  <c r="EG17"/>
  <c r="FC17"/>
  <c r="EY17"/>
  <c r="EX17"/>
  <c r="FA17" i="80"/>
  <c r="EB17"/>
  <c r="ER17"/>
  <c r="EY17"/>
  <c r="EV17"/>
  <c r="FC17"/>
  <c r="FG17"/>
  <c r="EA17"/>
  <c r="ED17"/>
  <c r="EO17"/>
  <c r="EC17"/>
  <c r="EE17"/>
  <c r="EP17"/>
  <c r="EZ17"/>
  <c r="EM17"/>
  <c r="EW17"/>
  <c r="ET17"/>
  <c r="EQ17"/>
  <c r="EF17"/>
  <c r="EU17"/>
  <c r="EH17"/>
  <c r="ES17"/>
  <c r="FB17"/>
  <c r="EN17"/>
  <c r="EL17"/>
  <c r="EG17"/>
  <c r="EI17"/>
  <c r="EJ17"/>
  <c r="FD17"/>
  <c r="EX17"/>
  <c r="EK17"/>
  <c r="EB17" i="75"/>
  <c r="EX17"/>
  <c r="ER17"/>
  <c r="ET17"/>
  <c r="EM17"/>
  <c r="FB17"/>
  <c r="FD17"/>
  <c r="EO17"/>
  <c r="EZ17"/>
  <c r="EI17"/>
  <c r="EW17"/>
  <c r="EA17"/>
  <c r="EY17"/>
  <c r="EH17"/>
  <c r="EJ17"/>
  <c r="ED17"/>
  <c r="EF17"/>
  <c r="EE17"/>
  <c r="EG17"/>
  <c r="EP17"/>
  <c r="FC17"/>
  <c r="ES17"/>
  <c r="FA17"/>
  <c r="EK17"/>
  <c r="EV17"/>
  <c r="EC17"/>
  <c r="EU17"/>
  <c r="EQ17"/>
  <c r="EL17"/>
  <c r="EN17"/>
  <c r="FG17"/>
  <c r="FI17" i="29"/>
  <c r="FA17"/>
  <c r="EX17"/>
  <c r="EC17"/>
  <c r="EB17"/>
  <c r="EE17"/>
  <c r="EU17"/>
  <c r="EM17"/>
  <c r="FC17"/>
  <c r="EW17"/>
  <c r="EF17"/>
  <c r="EK17"/>
  <c r="ED17"/>
  <c r="EG17"/>
  <c r="EO17"/>
  <c r="EQ17"/>
  <c r="EZ17"/>
  <c r="ET17"/>
  <c r="EN17"/>
  <c r="EP17"/>
  <c r="FB17"/>
  <c r="EV17"/>
  <c r="FE17"/>
  <c r="EY17"/>
  <c r="EI17"/>
  <c r="EJ17"/>
  <c r="EH17"/>
  <c r="FD17"/>
  <c r="ES17"/>
  <c r="ER17"/>
  <c r="FF17"/>
  <c r="EL17"/>
  <c r="FA17" i="71"/>
  <c r="EF17"/>
  <c r="EG17"/>
  <c r="ES17"/>
  <c r="EI17"/>
  <c r="EH17"/>
  <c r="EM17"/>
  <c r="ER17"/>
  <c r="EX17"/>
  <c r="DZ17"/>
  <c r="EE17"/>
  <c r="EZ17"/>
  <c r="EJ17"/>
  <c r="EY17"/>
  <c r="EU17"/>
  <c r="EB17"/>
  <c r="EC17"/>
  <c r="ED17"/>
  <c r="EO17"/>
  <c r="EN17"/>
  <c r="ET17"/>
  <c r="EL17"/>
  <c r="EP17"/>
  <c r="EK17"/>
  <c r="EA17"/>
  <c r="EQ17"/>
  <c r="EV17"/>
  <c r="FE17"/>
  <c r="EW17"/>
  <c r="BQ21" i="78"/>
  <c r="BL21"/>
  <c r="FJ21"/>
  <c r="AY21" s="1"/>
  <c r="BP21"/>
  <c r="BO21"/>
  <c r="BR21"/>
  <c r="BZ21"/>
  <c r="BN21"/>
  <c r="K17" i="99"/>
  <c r="AM17" s="1"/>
  <c r="BM21" i="78"/>
  <c r="CB21"/>
  <c r="B18" i="99"/>
  <c r="F22" i="29"/>
  <c r="FM22" s="1"/>
  <c r="E22"/>
  <c r="P18" i="99"/>
  <c r="G22" i="29"/>
  <c r="AD18" i="99"/>
  <c r="AR18" s="1"/>
  <c r="F22" i="75"/>
  <c r="E22"/>
  <c r="G22"/>
  <c r="E22" i="78"/>
  <c r="G22"/>
  <c r="F22"/>
  <c r="F22" i="72"/>
  <c r="E22"/>
  <c r="G22"/>
  <c r="F22" i="77"/>
  <c r="E22"/>
  <c r="G22"/>
  <c r="E22" i="71"/>
  <c r="F22"/>
  <c r="G22"/>
  <c r="E22" i="74"/>
  <c r="G22"/>
  <c r="F22"/>
  <c r="BN26" i="71"/>
  <c r="FH26"/>
  <c r="D22" i="99"/>
  <c r="BQ26" i="71"/>
  <c r="CB26"/>
  <c r="BL26"/>
  <c r="BO26"/>
  <c r="BM26"/>
  <c r="BZ26"/>
  <c r="BP26"/>
  <c r="BR26"/>
  <c r="BP14"/>
  <c r="BQ14"/>
  <c r="BR14"/>
  <c r="D10" i="99"/>
  <c r="BZ14" i="71"/>
  <c r="CB14"/>
  <c r="FH14"/>
  <c r="BN14"/>
  <c r="BL14"/>
  <c r="BM14"/>
  <c r="BO14"/>
  <c r="C4" i="99"/>
  <c r="BQ8" i="29"/>
  <c r="AJ8"/>
  <c r="D39"/>
  <c r="D18" i="30" s="1"/>
  <c r="BL8" i="29"/>
  <c r="CB8"/>
  <c r="BR8"/>
  <c r="FL8"/>
  <c r="BZ8"/>
  <c r="BP8"/>
  <c r="BN8"/>
  <c r="BO8"/>
  <c r="BM8"/>
  <c r="BN30" i="78"/>
  <c r="BM30"/>
  <c r="BQ30"/>
  <c r="BO30"/>
  <c r="FJ30"/>
  <c r="AY30" s="1"/>
  <c r="K26" i="99"/>
  <c r="AM26" s="1"/>
  <c r="BP30" i="78"/>
  <c r="BL30"/>
  <c r="CB30"/>
  <c r="BR30"/>
  <c r="BZ30"/>
  <c r="BN21" i="71"/>
  <c r="BQ21"/>
  <c r="BL21"/>
  <c r="D17" i="99"/>
  <c r="BP21" i="71"/>
  <c r="CB21"/>
  <c r="BR21"/>
  <c r="BO21"/>
  <c r="BM21"/>
  <c r="BZ21"/>
  <c r="FH21"/>
  <c r="AC32" i="100"/>
  <c r="H32"/>
  <c r="N32" s="1"/>
  <c r="G32" i="76"/>
  <c r="E32"/>
  <c r="F32"/>
  <c r="E32" i="81"/>
  <c r="F32"/>
  <c r="G32"/>
  <c r="F32" i="77"/>
  <c r="G32"/>
  <c r="E32"/>
  <c r="G32" i="78"/>
  <c r="F32"/>
  <c r="E32"/>
  <c r="F32" i="72"/>
  <c r="E32"/>
  <c r="G32"/>
  <c r="BM34" i="78"/>
  <c r="BO34"/>
  <c r="FJ34"/>
  <c r="AY34" s="1"/>
  <c r="BL34"/>
  <c r="BP34"/>
  <c r="BN34"/>
  <c r="K30" i="99"/>
  <c r="AM30" s="1"/>
  <c r="BR34" i="78"/>
  <c r="BQ34"/>
  <c r="BZ34"/>
  <c r="CB34"/>
  <c r="BR18" i="80"/>
  <c r="CB18"/>
  <c r="FJ18"/>
  <c r="AY18" s="1"/>
  <c r="BZ18"/>
  <c r="BL18"/>
  <c r="BO18"/>
  <c r="BQ18"/>
  <c r="BN18"/>
  <c r="BP18"/>
  <c r="M14" i="99"/>
  <c r="AO14" s="1"/>
  <c r="BM18" i="80"/>
  <c r="BZ23" i="74"/>
  <c r="BO23"/>
  <c r="BN23"/>
  <c r="BQ23"/>
  <c r="G19" i="99"/>
  <c r="AI19" s="1"/>
  <c r="FL23" i="74"/>
  <c r="BP23"/>
  <c r="CB23"/>
  <c r="BL23"/>
  <c r="BM23"/>
  <c r="BR23"/>
  <c r="EZ15" i="29"/>
  <c r="EI15"/>
  <c r="EK15"/>
  <c r="EC15"/>
  <c r="EW15"/>
  <c r="EL15"/>
  <c r="EM15"/>
  <c r="EN15"/>
  <c r="EY15"/>
  <c r="EG15"/>
  <c r="EJ15"/>
  <c r="EO15"/>
  <c r="ED15"/>
  <c r="EV15"/>
  <c r="EP15"/>
  <c r="FI15"/>
  <c r="FC15"/>
  <c r="ER15"/>
  <c r="EE15"/>
  <c r="EQ15"/>
  <c r="FA15"/>
  <c r="FE15"/>
  <c r="EU15"/>
  <c r="FD15"/>
  <c r="EB15"/>
  <c r="ET15"/>
  <c r="EF15"/>
  <c r="ES15"/>
  <c r="FF15"/>
  <c r="EH15"/>
  <c r="EX15"/>
  <c r="FB15"/>
  <c r="FC15" i="78"/>
  <c r="ET15"/>
  <c r="EK15"/>
  <c r="EA15"/>
  <c r="EG15"/>
  <c r="EP15"/>
  <c r="EE15"/>
  <c r="ES15"/>
  <c r="EO15"/>
  <c r="FG15"/>
  <c r="FB15"/>
  <c r="EI15"/>
  <c r="EM15"/>
  <c r="FA15"/>
  <c r="EV15"/>
  <c r="EU15"/>
  <c r="EZ15"/>
  <c r="EN15"/>
  <c r="EW15"/>
  <c r="ER15"/>
  <c r="EC15"/>
  <c r="EJ15"/>
  <c r="FD15"/>
  <c r="EF15"/>
  <c r="EH15"/>
  <c r="EL15"/>
  <c r="EY15"/>
  <c r="EB15"/>
  <c r="ED15"/>
  <c r="EQ15"/>
  <c r="EX15"/>
  <c r="FA15" i="77"/>
  <c r="FI15"/>
  <c r="EV15"/>
  <c r="EQ15"/>
  <c r="EP15"/>
  <c r="ED15"/>
  <c r="EY15"/>
  <c r="EC15"/>
  <c r="EU15"/>
  <c r="FF15"/>
  <c r="EL15"/>
  <c r="FC15"/>
  <c r="EK15"/>
  <c r="EJ15"/>
  <c r="EE15"/>
  <c r="FE15"/>
  <c r="EW15"/>
  <c r="EX15"/>
  <c r="ER15"/>
  <c r="EG15"/>
  <c r="EO15"/>
  <c r="EB15"/>
  <c r="ET15"/>
  <c r="EZ15"/>
  <c r="EM15"/>
  <c r="ES15"/>
  <c r="FB15"/>
  <c r="EI15"/>
  <c r="EF15"/>
  <c r="EH15"/>
  <c r="FD15"/>
  <c r="EN15"/>
  <c r="EG15" i="74"/>
  <c r="EJ15"/>
  <c r="EP15"/>
  <c r="EX15"/>
  <c r="EL15"/>
  <c r="EY15"/>
  <c r="EO15"/>
  <c r="EC15"/>
  <c r="EB15"/>
  <c r="EE15"/>
  <c r="FE15"/>
  <c r="FI15"/>
  <c r="EN15"/>
  <c r="EW15"/>
  <c r="EF15"/>
  <c r="FA15"/>
  <c r="FB15"/>
  <c r="EZ15"/>
  <c r="EQ15"/>
  <c r="EK15"/>
  <c r="EU15"/>
  <c r="EI15"/>
  <c r="ED15"/>
  <c r="FD15"/>
  <c r="ET15"/>
  <c r="EV15"/>
  <c r="EH15"/>
  <c r="ER15"/>
  <c r="FF15"/>
  <c r="FC15"/>
  <c r="EM15"/>
  <c r="ES15"/>
  <c r="BK15" i="79"/>
  <c r="BK15" i="71"/>
  <c r="BK15" i="73"/>
  <c r="BK15" i="81"/>
  <c r="BK15" i="78"/>
  <c r="BK15" i="74"/>
  <c r="BK15" i="75"/>
  <c r="BK15" i="76"/>
  <c r="BK15" i="80"/>
  <c r="BK15" i="29"/>
  <c r="BK15" i="72"/>
  <c r="BK15" i="77"/>
  <c r="EY15" i="75"/>
  <c r="EI15"/>
  <c r="EW15"/>
  <c r="FD15"/>
  <c r="ED15"/>
  <c r="ES15"/>
  <c r="FG15"/>
  <c r="EJ15"/>
  <c r="EE15"/>
  <c r="EG15"/>
  <c r="EU15"/>
  <c r="EM15"/>
  <c r="EA15"/>
  <c r="FC15"/>
  <c r="FB15"/>
  <c r="EC15"/>
  <c r="EX15"/>
  <c r="EP15"/>
  <c r="EV15"/>
  <c r="EZ15"/>
  <c r="EO15"/>
  <c r="EK15"/>
  <c r="EF15"/>
  <c r="ER15"/>
  <c r="ET15"/>
  <c r="EB15"/>
  <c r="EH15"/>
  <c r="EQ15"/>
  <c r="FA15"/>
  <c r="EN15"/>
  <c r="EL15"/>
  <c r="EM15" i="76"/>
  <c r="EO15"/>
  <c r="EJ15"/>
  <c r="EZ15"/>
  <c r="FI15"/>
  <c r="FB15"/>
  <c r="EU15"/>
  <c r="EW15"/>
  <c r="EN15"/>
  <c r="ES15"/>
  <c r="FD15"/>
  <c r="FE15"/>
  <c r="ER15"/>
  <c r="EG15"/>
  <c r="EP15"/>
  <c r="ET15"/>
  <c r="EX15"/>
  <c r="EF15"/>
  <c r="EI15"/>
  <c r="FF15"/>
  <c r="EH15"/>
  <c r="FC15"/>
  <c r="EL15"/>
  <c r="EY15"/>
  <c r="FA15"/>
  <c r="EB15"/>
  <c r="EV15"/>
  <c r="EQ15"/>
  <c r="EK15"/>
  <c r="ED15"/>
  <c r="EE15"/>
  <c r="EC15"/>
  <c r="G17" i="29"/>
  <c r="B13" i="99"/>
  <c r="F17" i="29"/>
  <c r="FM17" s="1"/>
  <c r="E17"/>
  <c r="P13" i="99"/>
  <c r="AD13"/>
  <c r="AR13" s="1"/>
  <c r="F17" i="76"/>
  <c r="E17"/>
  <c r="G17"/>
  <c r="J17" s="1"/>
  <c r="H17" i="100"/>
  <c r="N17" s="1"/>
  <c r="AC17"/>
  <c r="E17" i="73"/>
  <c r="G17"/>
  <c r="F17"/>
  <c r="G17" i="79"/>
  <c r="F17"/>
  <c r="E17"/>
  <c r="ED19" i="71"/>
  <c r="FA19"/>
  <c r="EG19"/>
  <c r="EC19"/>
  <c r="EL19"/>
  <c r="EH19"/>
  <c r="EB19"/>
  <c r="EP19"/>
  <c r="ER19"/>
  <c r="EW19"/>
  <c r="FE19"/>
  <c r="EV19"/>
  <c r="EM19"/>
  <c r="ES19"/>
  <c r="EF19"/>
  <c r="EZ19"/>
  <c r="EN19"/>
  <c r="EQ19"/>
  <c r="EI19"/>
  <c r="EX19"/>
  <c r="DZ19"/>
  <c r="EE19"/>
  <c r="EJ19"/>
  <c r="EU19"/>
  <c r="ET19"/>
  <c r="EA19"/>
  <c r="EK19"/>
  <c r="EO19"/>
  <c r="EY19"/>
  <c r="EB19" i="74"/>
  <c r="FC19"/>
  <c r="EI19"/>
  <c r="EC19"/>
  <c r="EW19"/>
  <c r="EH19"/>
  <c r="EQ19"/>
  <c r="ED19"/>
  <c r="EP19"/>
  <c r="EV19"/>
  <c r="EJ19"/>
  <c r="EE19"/>
  <c r="ET19"/>
  <c r="EK19"/>
  <c r="EU19"/>
  <c r="EY19"/>
  <c r="EL19"/>
  <c r="FD19"/>
  <c r="FA19"/>
  <c r="EG19"/>
  <c r="EZ19"/>
  <c r="FE19"/>
  <c r="ER19"/>
  <c r="FI19"/>
  <c r="EF19"/>
  <c r="EM19"/>
  <c r="FF19"/>
  <c r="FB19"/>
  <c r="EN19"/>
  <c r="EX19"/>
  <c r="ES19"/>
  <c r="EO19"/>
  <c r="EL19" i="73"/>
  <c r="EC19"/>
  <c r="EX19"/>
  <c r="FC19"/>
  <c r="EQ19"/>
  <c r="EW19"/>
  <c r="EJ19"/>
  <c r="EN19"/>
  <c r="FD19"/>
  <c r="ES19"/>
  <c r="FG19"/>
  <c r="EG19"/>
  <c r="EP19"/>
  <c r="EF19"/>
  <c r="EU19"/>
  <c r="EY19"/>
  <c r="EA19"/>
  <c r="FB19"/>
  <c r="EE19"/>
  <c r="EO19"/>
  <c r="EI19"/>
  <c r="EK19"/>
  <c r="EM19"/>
  <c r="ET19"/>
  <c r="ER19"/>
  <c r="FA19"/>
  <c r="ED19"/>
  <c r="EV19"/>
  <c r="EB19"/>
  <c r="EH19"/>
  <c r="EZ19"/>
  <c r="EE19" i="78"/>
  <c r="FG19"/>
  <c r="EX19"/>
  <c r="EG19"/>
  <c r="EY19"/>
  <c r="EB19"/>
  <c r="EK19"/>
  <c r="EV19"/>
  <c r="EU19"/>
  <c r="EF19"/>
  <c r="EC19"/>
  <c r="EW19"/>
  <c r="EA19"/>
  <c r="EP19"/>
  <c r="ES19"/>
  <c r="FA19"/>
  <c r="ET19"/>
  <c r="EI19"/>
  <c r="FD19"/>
  <c r="FB19"/>
  <c r="EZ19"/>
  <c r="ED19"/>
  <c r="ER19"/>
  <c r="EQ19"/>
  <c r="EN19"/>
  <c r="FC19"/>
  <c r="EH19"/>
  <c r="EO19"/>
  <c r="EL19"/>
  <c r="EJ19"/>
  <c r="EM19"/>
  <c r="BK19" i="72"/>
  <c r="BK19" i="75"/>
  <c r="BK19" i="73"/>
  <c r="BK19" i="29"/>
  <c r="BK19" i="74"/>
  <c r="BK19" i="80"/>
  <c r="BK19" i="79"/>
  <c r="BK19" i="81"/>
  <c r="BK19" i="71"/>
  <c r="BK19" i="77"/>
  <c r="BK19" i="78"/>
  <c r="BK19" i="76"/>
  <c r="EZ19" i="72"/>
  <c r="EQ19"/>
  <c r="EC19"/>
  <c r="EB19"/>
  <c r="EX19"/>
  <c r="EL19"/>
  <c r="ET19"/>
  <c r="FD19"/>
  <c r="ED19"/>
  <c r="EH19"/>
  <c r="EN19"/>
  <c r="EJ19"/>
  <c r="EY19"/>
  <c r="EV19"/>
  <c r="EI19"/>
  <c r="EG19"/>
  <c r="FB19"/>
  <c r="ER19"/>
  <c r="ES19"/>
  <c r="FE19"/>
  <c r="EK19"/>
  <c r="EU19"/>
  <c r="FA19"/>
  <c r="EW19"/>
  <c r="FC19"/>
  <c r="EF19"/>
  <c r="FI19"/>
  <c r="EO19"/>
  <c r="EE19"/>
  <c r="EM19"/>
  <c r="EP19"/>
  <c r="FF19"/>
  <c r="FI19" i="81"/>
  <c r="ED19"/>
  <c r="EE19"/>
  <c r="FE19"/>
  <c r="EN19"/>
  <c r="EM19"/>
  <c r="ER19"/>
  <c r="ES19"/>
  <c r="FC19"/>
  <c r="EJ19"/>
  <c r="ET19"/>
  <c r="FB19"/>
  <c r="EX19"/>
  <c r="EP19"/>
  <c r="EV19"/>
  <c r="EC19"/>
  <c r="EB19"/>
  <c r="EQ19"/>
  <c r="FD19"/>
  <c r="EU19"/>
  <c r="EH19"/>
  <c r="EG19"/>
  <c r="EW19"/>
  <c r="EO19"/>
  <c r="EF19"/>
  <c r="EZ19"/>
  <c r="FF19"/>
  <c r="EK19"/>
  <c r="EI19"/>
  <c r="EY19"/>
  <c r="FA19"/>
  <c r="EL19"/>
  <c r="K11" i="99"/>
  <c r="AM11" s="1"/>
  <c r="BL15" i="78"/>
  <c r="CB15"/>
  <c r="BN15"/>
  <c r="FJ15"/>
  <c r="AY15" s="1"/>
  <c r="BR15"/>
  <c r="BO15"/>
  <c r="BP15"/>
  <c r="BM15"/>
  <c r="BQ15"/>
  <c r="BZ15"/>
  <c r="BN27" i="79"/>
  <c r="BQ27"/>
  <c r="L23" i="99"/>
  <c r="AN23" s="1"/>
  <c r="BO27" i="79"/>
  <c r="CB27"/>
  <c r="BP27"/>
  <c r="BL27"/>
  <c r="BM27"/>
  <c r="BR27"/>
  <c r="FL27"/>
  <c r="BZ27"/>
  <c r="FJ10" i="75"/>
  <c r="AY10" s="1"/>
  <c r="CB10"/>
  <c r="BP10"/>
  <c r="BR10"/>
  <c r="BL10"/>
  <c r="BO10"/>
  <c r="BM10"/>
  <c r="BZ10"/>
  <c r="BN10"/>
  <c r="BQ10"/>
  <c r="H6" i="99"/>
  <c r="AJ6" s="1"/>
  <c r="BL23" i="79"/>
  <c r="BO23"/>
  <c r="FL23"/>
  <c r="BQ23"/>
  <c r="L19" i="99"/>
  <c r="AN19" s="1"/>
  <c r="BP23" i="79"/>
  <c r="BM23"/>
  <c r="BN23"/>
  <c r="BR23"/>
  <c r="CB23"/>
  <c r="BZ23"/>
  <c r="BP27" i="29"/>
  <c r="BM27"/>
  <c r="FL27"/>
  <c r="BQ27"/>
  <c r="BO27"/>
  <c r="C23" i="99"/>
  <c r="BZ27" i="29"/>
  <c r="BN27"/>
  <c r="BR27"/>
  <c r="BL27"/>
  <c r="CB27"/>
  <c r="G18"/>
  <c r="F18"/>
  <c r="FM18" s="1"/>
  <c r="AD14" i="99"/>
  <c r="AR14" s="1"/>
  <c r="E18" i="29"/>
  <c r="P14" i="99"/>
  <c r="B14"/>
  <c r="G18" i="71"/>
  <c r="F18"/>
  <c r="E18"/>
  <c r="E18" i="77"/>
  <c r="F18"/>
  <c r="G18"/>
  <c r="F18" i="81"/>
  <c r="G18"/>
  <c r="E18"/>
  <c r="H18" i="100"/>
  <c r="N18" s="1"/>
  <c r="AC18"/>
  <c r="E18" i="72"/>
  <c r="F18"/>
  <c r="G18"/>
  <c r="BZ31" i="71"/>
  <c r="CB31"/>
  <c r="BR31"/>
  <c r="D27" i="99"/>
  <c r="BP31" i="71"/>
  <c r="BM31"/>
  <c r="BQ31"/>
  <c r="BO31"/>
  <c r="BL31"/>
  <c r="BN31"/>
  <c r="FH31"/>
  <c r="BR17" i="74"/>
  <c r="CB17"/>
  <c r="BQ17"/>
  <c r="BN17"/>
  <c r="BO17"/>
  <c r="BP17"/>
  <c r="G13" i="99"/>
  <c r="AI13" s="1"/>
  <c r="BM17" i="74"/>
  <c r="BZ17"/>
  <c r="FL17"/>
  <c r="BL17"/>
  <c r="FJ13" i="75"/>
  <c r="AY13" s="1"/>
  <c r="BQ13"/>
  <c r="BR13"/>
  <c r="BN13"/>
  <c r="BM13"/>
  <c r="CB13"/>
  <c r="BP13"/>
  <c r="BZ13"/>
  <c r="BO13"/>
  <c r="H9" i="99"/>
  <c r="AJ9" s="1"/>
  <c r="BL13" i="75"/>
  <c r="EZ20" i="76"/>
  <c r="EC20"/>
  <c r="EJ20"/>
  <c r="EU20"/>
  <c r="EH20"/>
  <c r="EL20"/>
  <c r="EP20"/>
  <c r="EF20"/>
  <c r="ES20"/>
  <c r="EI20"/>
  <c r="ET20"/>
  <c r="EW20"/>
  <c r="EE20"/>
  <c r="EM20"/>
  <c r="FC20"/>
  <c r="FE20"/>
  <c r="EG20"/>
  <c r="EN20"/>
  <c r="ED20"/>
  <c r="EO20"/>
  <c r="EV20"/>
  <c r="FD20"/>
  <c r="FF20"/>
  <c r="FA20"/>
  <c r="ER20"/>
  <c r="EY20"/>
  <c r="FB20"/>
  <c r="FI20"/>
  <c r="EX20"/>
  <c r="EB20"/>
  <c r="EK20"/>
  <c r="EQ20"/>
  <c r="EU20" i="78"/>
  <c r="EE20"/>
  <c r="EG20"/>
  <c r="EZ20"/>
  <c r="EF20"/>
  <c r="EW20"/>
  <c r="EH20"/>
  <c r="EA20"/>
  <c r="EC20"/>
  <c r="FD20"/>
  <c r="EQ20"/>
  <c r="EY20"/>
  <c r="FA20"/>
  <c r="FB20"/>
  <c r="EV20"/>
  <c r="ET20"/>
  <c r="EX20"/>
  <c r="EO20"/>
  <c r="EJ20"/>
  <c r="EM20"/>
  <c r="ER20"/>
  <c r="EK20"/>
  <c r="ES20"/>
  <c r="FC20"/>
  <c r="EP20"/>
  <c r="EL20"/>
  <c r="EN20"/>
  <c r="FG20"/>
  <c r="ED20"/>
  <c r="EI20"/>
  <c r="EB20"/>
  <c r="EO20" i="73"/>
  <c r="FD20"/>
  <c r="EG20"/>
  <c r="FA20"/>
  <c r="EV20"/>
  <c r="EY20"/>
  <c r="EW20"/>
  <c r="EC20"/>
  <c r="ET20"/>
  <c r="EX20"/>
  <c r="EH20"/>
  <c r="EL20"/>
  <c r="EQ20"/>
  <c r="FG20"/>
  <c r="EM20"/>
  <c r="EB20"/>
  <c r="EA20"/>
  <c r="EN20"/>
  <c r="EI20"/>
  <c r="FB20"/>
  <c r="EK20"/>
  <c r="EJ20"/>
  <c r="EZ20"/>
  <c r="EE20"/>
  <c r="ER20"/>
  <c r="EP20"/>
  <c r="ED20"/>
  <c r="FC20"/>
  <c r="EF20"/>
  <c r="EU20"/>
  <c r="ES20"/>
  <c r="EX20" i="75"/>
  <c r="EV20"/>
  <c r="EH20"/>
  <c r="EG20"/>
  <c r="EC20"/>
  <c r="EQ20"/>
  <c r="EI20"/>
  <c r="FB20"/>
  <c r="EZ20"/>
  <c r="EK20"/>
  <c r="EJ20"/>
  <c r="ES20"/>
  <c r="FA20"/>
  <c r="EF20"/>
  <c r="EL20"/>
  <c r="FC20"/>
  <c r="EP20"/>
  <c r="EM20"/>
  <c r="ER20"/>
  <c r="EN20"/>
  <c r="EU20"/>
  <c r="ET20"/>
  <c r="EE20"/>
  <c r="FG20"/>
  <c r="EY20"/>
  <c r="EA20"/>
  <c r="EO20"/>
  <c r="EW20"/>
  <c r="EB20"/>
  <c r="ED20"/>
  <c r="FD20"/>
  <c r="EH20" i="71"/>
  <c r="EC20"/>
  <c r="EA20"/>
  <c r="DZ20"/>
  <c r="EW20"/>
  <c r="EM20"/>
  <c r="EL20"/>
  <c r="EN20"/>
  <c r="EF20"/>
  <c r="EX20"/>
  <c r="EU20"/>
  <c r="ED20"/>
  <c r="ET20"/>
  <c r="EZ20"/>
  <c r="EB20"/>
  <c r="EJ20"/>
  <c r="FA20"/>
  <c r="EQ20"/>
  <c r="ER20"/>
  <c r="EI20"/>
  <c r="EV20"/>
  <c r="EP20"/>
  <c r="ES20"/>
  <c r="EG20"/>
  <c r="EO20"/>
  <c r="FE20"/>
  <c r="EY20"/>
  <c r="EE20"/>
  <c r="EK20"/>
  <c r="EB20" i="72"/>
  <c r="EE20"/>
  <c r="ED20"/>
  <c r="EP20"/>
  <c r="EU20"/>
  <c r="EC20"/>
  <c r="EJ20"/>
  <c r="EK20"/>
  <c r="EI20"/>
  <c r="EQ20"/>
  <c r="EM20"/>
  <c r="EO20"/>
  <c r="FA20"/>
  <c r="FE20"/>
  <c r="EN20"/>
  <c r="EF20"/>
  <c r="FB20"/>
  <c r="FF20"/>
  <c r="FI20"/>
  <c r="EX20"/>
  <c r="EG20"/>
  <c r="EW20"/>
  <c r="FC20"/>
  <c r="ES20"/>
  <c r="EV20"/>
  <c r="EY20"/>
  <c r="EL20"/>
  <c r="ET20"/>
  <c r="EZ20"/>
  <c r="FD20"/>
  <c r="EH20"/>
  <c r="ER20"/>
  <c r="ER20" i="81"/>
  <c r="EW20"/>
  <c r="EG20"/>
  <c r="EU20"/>
  <c r="EI20"/>
  <c r="EP20"/>
  <c r="EC20"/>
  <c r="EL20"/>
  <c r="FA20"/>
  <c r="ED20"/>
  <c r="EF20"/>
  <c r="FF20"/>
  <c r="EM20"/>
  <c r="EK20"/>
  <c r="EH20"/>
  <c r="EB20"/>
  <c r="EV20"/>
  <c r="FE20"/>
  <c r="EO20"/>
  <c r="EX20"/>
  <c r="FD20"/>
  <c r="EN20"/>
  <c r="EY20"/>
  <c r="EQ20"/>
  <c r="FI20"/>
  <c r="EE20"/>
  <c r="FB20"/>
  <c r="FC20"/>
  <c r="EZ20"/>
  <c r="EJ20"/>
  <c r="ET20"/>
  <c r="ES20"/>
  <c r="I17" i="99"/>
  <c r="AK17" s="1"/>
  <c r="BO21" i="76"/>
  <c r="BN21"/>
  <c r="FL21"/>
  <c r="BQ21"/>
  <c r="BP21"/>
  <c r="BL21"/>
  <c r="BR21"/>
  <c r="BM21"/>
  <c r="BZ21"/>
  <c r="CB21"/>
  <c r="BL24" i="77"/>
  <c r="BQ24"/>
  <c r="BO24"/>
  <c r="BP24"/>
  <c r="FL24"/>
  <c r="BN24"/>
  <c r="CB24"/>
  <c r="J20" i="99"/>
  <c r="AL20" s="1"/>
  <c r="BZ24" i="77"/>
  <c r="BM24"/>
  <c r="BR24"/>
  <c r="F11" i="99"/>
  <c r="AH11" s="1"/>
  <c r="BP15" i="73"/>
  <c r="FJ15"/>
  <c r="AY15" s="1"/>
  <c r="BZ15"/>
  <c r="BN15"/>
  <c r="BR15"/>
  <c r="BO15"/>
  <c r="CB15"/>
  <c r="BL15"/>
  <c r="BQ15"/>
  <c r="BM15"/>
  <c r="BS38" i="79"/>
  <c r="BS39"/>
  <c r="BS39" i="73"/>
  <c r="BS38"/>
  <c r="BS38" i="75"/>
  <c r="BS39"/>
  <c r="BS39" i="74"/>
  <c r="BS38"/>
  <c r="BS39" i="80"/>
  <c r="BS38"/>
  <c r="BS39" i="71"/>
  <c r="BS38"/>
  <c r="BS39" i="29"/>
  <c r="BS38"/>
  <c r="BM22" i="80"/>
  <c r="BL22"/>
  <c r="BP22"/>
  <c r="BQ22"/>
  <c r="CB22"/>
  <c r="BO22"/>
  <c r="M18" i="99"/>
  <c r="AO18" s="1"/>
  <c r="BR22" i="80"/>
  <c r="BN22"/>
  <c r="FJ22"/>
  <c r="AY22" s="1"/>
  <c r="BZ22"/>
  <c r="CB37" i="74"/>
  <c r="FL37"/>
  <c r="BN37"/>
  <c r="BQ37"/>
  <c r="BP37"/>
  <c r="BO37"/>
  <c r="BM37"/>
  <c r="BL37"/>
  <c r="G33" i="99"/>
  <c r="AI33" s="1"/>
  <c r="BZ37" i="74"/>
  <c r="BR37"/>
  <c r="BZ21" i="75"/>
  <c r="BM21"/>
  <c r="BL21"/>
  <c r="H17" i="99"/>
  <c r="AJ17" s="1"/>
  <c r="BN21" i="75"/>
  <c r="CB21"/>
  <c r="BO21"/>
  <c r="BP21"/>
  <c r="FJ21"/>
  <c r="AY21" s="1"/>
  <c r="BR21"/>
  <c r="BQ21"/>
  <c r="FJ13" i="80"/>
  <c r="AY13" s="1"/>
  <c r="BZ13"/>
  <c r="BR13"/>
  <c r="BM13"/>
  <c r="BQ13"/>
  <c r="BP13"/>
  <c r="BL13"/>
  <c r="BN13"/>
  <c r="M9" i="99"/>
  <c r="AO9" s="1"/>
  <c r="CB13" i="80"/>
  <c r="BO13"/>
  <c r="BQ23" i="78"/>
  <c r="BZ23"/>
  <c r="BL23"/>
  <c r="FJ23"/>
  <c r="AY23" s="1"/>
  <c r="BP23"/>
  <c r="BO23"/>
  <c r="BR23"/>
  <c r="K19" i="99"/>
  <c r="AM19" s="1"/>
  <c r="BN23" i="78"/>
  <c r="CB23"/>
  <c r="BM23"/>
  <c r="FB31" i="73"/>
  <c r="ET31"/>
  <c r="EI31"/>
  <c r="EY31"/>
  <c r="EA31"/>
  <c r="EV31"/>
  <c r="FA31"/>
  <c r="ES31"/>
  <c r="FD31"/>
  <c r="EU31"/>
  <c r="EO31"/>
  <c r="ED31"/>
  <c r="EG31"/>
  <c r="EN31"/>
  <c r="EH31"/>
  <c r="EQ31"/>
  <c r="EL31"/>
  <c r="FC31"/>
  <c r="EB31"/>
  <c r="FG31"/>
  <c r="EF31"/>
  <c r="EZ31"/>
  <c r="EK31"/>
  <c r="EE31"/>
  <c r="EC31"/>
  <c r="EX31"/>
  <c r="ER31"/>
  <c r="EW31"/>
  <c r="EJ31"/>
  <c r="EM31"/>
  <c r="EP31"/>
  <c r="FI31" i="79"/>
  <c r="EU31"/>
  <c r="EI31"/>
  <c r="EB31"/>
  <c r="FA31"/>
  <c r="ER31"/>
  <c r="FD31"/>
  <c r="EH31"/>
  <c r="ET31"/>
  <c r="EM31"/>
  <c r="EZ31"/>
  <c r="EX31"/>
  <c r="ED31"/>
  <c r="EW31"/>
  <c r="FC31"/>
  <c r="EO31"/>
  <c r="EK31"/>
  <c r="FF31"/>
  <c r="EJ31"/>
  <c r="EL31"/>
  <c r="EY31"/>
  <c r="EP31"/>
  <c r="FB31"/>
  <c r="EC31"/>
  <c r="EN31"/>
  <c r="EQ31"/>
  <c r="EE31"/>
  <c r="ES31"/>
  <c r="FE31"/>
  <c r="EV31"/>
  <c r="EG31"/>
  <c r="EF31"/>
  <c r="ET31" i="81"/>
  <c r="EU31"/>
  <c r="EM31"/>
  <c r="EV31"/>
  <c r="EP31"/>
  <c r="EB31"/>
  <c r="FF31"/>
  <c r="FD31"/>
  <c r="EF31"/>
  <c r="EC31"/>
  <c r="ER31"/>
  <c r="EN31"/>
  <c r="FI31"/>
  <c r="EI31"/>
  <c r="EK31"/>
  <c r="EX31"/>
  <c r="FC31"/>
  <c r="EZ31"/>
  <c r="EL31"/>
  <c r="EY31"/>
  <c r="EO31"/>
  <c r="EH31"/>
  <c r="EW31"/>
  <c r="EG31"/>
  <c r="EQ31"/>
  <c r="FE31"/>
  <c r="FB31"/>
  <c r="ES31"/>
  <c r="FA31"/>
  <c r="ED31"/>
  <c r="EJ31"/>
  <c r="EE31"/>
  <c r="EH31" i="75"/>
  <c r="EI31"/>
  <c r="EE31"/>
  <c r="FG31"/>
  <c r="EJ31"/>
  <c r="EN31"/>
  <c r="EZ31"/>
  <c r="EM31"/>
  <c r="FD31"/>
  <c r="EB31"/>
  <c r="EA31"/>
  <c r="EC31"/>
  <c r="ED31"/>
  <c r="EY31"/>
  <c r="EG31"/>
  <c r="ET31"/>
  <c r="EO31"/>
  <c r="EP31"/>
  <c r="EW31"/>
  <c r="EV31"/>
  <c r="EX31"/>
  <c r="FA31"/>
  <c r="EK31"/>
  <c r="FC31"/>
  <c r="EU31"/>
  <c r="ES31"/>
  <c r="FB31"/>
  <c r="ER31"/>
  <c r="EL31"/>
  <c r="EQ31"/>
  <c r="EF31"/>
  <c r="FD31" i="72"/>
  <c r="EU31"/>
  <c r="ET31"/>
  <c r="EK31"/>
  <c r="EG31"/>
  <c r="EM31"/>
  <c r="FB31"/>
  <c r="EC31"/>
  <c r="FC31"/>
  <c r="EJ31"/>
  <c r="EY31"/>
  <c r="EI31"/>
  <c r="ES31"/>
  <c r="FA31"/>
  <c r="EB31"/>
  <c r="FF31"/>
  <c r="EF31"/>
  <c r="ED31"/>
  <c r="EO31"/>
  <c r="EW31"/>
  <c r="EH31"/>
  <c r="FI31"/>
  <c r="ER31"/>
  <c r="EQ31"/>
  <c r="EV31"/>
  <c r="EE31"/>
  <c r="EZ31"/>
  <c r="EX31"/>
  <c r="FE31"/>
  <c r="EP31"/>
  <c r="EN31"/>
  <c r="EL31"/>
  <c r="EZ31" i="76"/>
  <c r="EC31"/>
  <c r="EF31"/>
  <c r="EM31"/>
  <c r="ES31"/>
  <c r="EH31"/>
  <c r="EY31"/>
  <c r="EE31"/>
  <c r="EN31"/>
  <c r="EW31"/>
  <c r="FD31"/>
  <c r="EI31"/>
  <c r="EU31"/>
  <c r="ED31"/>
  <c r="FE31"/>
  <c r="EX31"/>
  <c r="EL31"/>
  <c r="ER31"/>
  <c r="FB31"/>
  <c r="EV31"/>
  <c r="FF31"/>
  <c r="EK31"/>
  <c r="EP31"/>
  <c r="EO31"/>
  <c r="FC31"/>
  <c r="EQ31"/>
  <c r="EG31"/>
  <c r="ET31"/>
  <c r="FA31"/>
  <c r="EJ31"/>
  <c r="EB31"/>
  <c r="FI31"/>
  <c r="EW31" i="77"/>
  <c r="EM31"/>
  <c r="FB31"/>
  <c r="EN31"/>
  <c r="FC31"/>
  <c r="ES31"/>
  <c r="EE31"/>
  <c r="EP31"/>
  <c r="EQ31"/>
  <c r="EV31"/>
  <c r="ER31"/>
  <c r="EZ31"/>
  <c r="FE31"/>
  <c r="EO31"/>
  <c r="FF31"/>
  <c r="EL31"/>
  <c r="EF31"/>
  <c r="EC31"/>
  <c r="EK31"/>
  <c r="FD31"/>
  <c r="EB31"/>
  <c r="FA31"/>
  <c r="ED31"/>
  <c r="EG31"/>
  <c r="EJ31"/>
  <c r="EY31"/>
  <c r="EH31"/>
  <c r="ET31"/>
  <c r="EX31"/>
  <c r="EU31"/>
  <c r="EI31"/>
  <c r="FI31"/>
  <c r="AH39" i="80"/>
  <c r="AH39" i="74"/>
  <c r="AH39" i="78"/>
  <c r="AH39" i="73"/>
  <c r="AH39" i="71"/>
  <c r="J18" i="30"/>
  <c r="K18"/>
  <c r="G18"/>
  <c r="H18"/>
  <c r="K27" i="101"/>
  <c r="L20"/>
  <c r="K15"/>
  <c r="K8"/>
  <c r="L21"/>
  <c r="K11"/>
  <c r="K16"/>
  <c r="K26"/>
  <c r="K32"/>
  <c r="L12"/>
  <c r="K34"/>
  <c r="L26"/>
  <c r="L11"/>
  <c r="L13"/>
  <c r="K29"/>
  <c r="K22"/>
  <c r="L31"/>
  <c r="K33"/>
  <c r="K28"/>
  <c r="K18"/>
  <c r="L9"/>
  <c r="K12"/>
  <c r="L36"/>
  <c r="L29"/>
  <c r="K9"/>
  <c r="L23"/>
  <c r="L10"/>
  <c r="K10"/>
  <c r="K36"/>
  <c r="K35"/>
  <c r="F18" i="30"/>
  <c r="N18"/>
  <c r="L16" i="101"/>
  <c r="K13"/>
  <c r="K37"/>
  <c r="K20"/>
  <c r="L14"/>
  <c r="L30"/>
  <c r="L33"/>
  <c r="L25"/>
  <c r="K14"/>
  <c r="L22"/>
  <c r="K25"/>
  <c r="K17"/>
  <c r="L24"/>
  <c r="K24"/>
  <c r="L28"/>
  <c r="L27"/>
  <c r="L19"/>
  <c r="K21"/>
  <c r="L15"/>
  <c r="L17"/>
  <c r="L37"/>
  <c r="L35"/>
  <c r="L34"/>
  <c r="K30"/>
  <c r="K23"/>
  <c r="L8"/>
  <c r="K19"/>
  <c r="K31"/>
  <c r="L32"/>
  <c r="L18"/>
  <c r="I18" i="30"/>
  <c r="M18"/>
  <c r="L18"/>
  <c r="O18"/>
  <c r="E18"/>
  <c r="F60" l="1"/>
  <c r="AM60"/>
  <c r="AJ60"/>
  <c r="M60"/>
  <c r="AH60"/>
  <c r="J60"/>
  <c r="R60"/>
  <c r="AE60"/>
  <c r="AF60"/>
  <c r="AK60"/>
  <c r="AC60"/>
  <c r="W60"/>
  <c r="I60"/>
  <c r="L60"/>
  <c r="O60"/>
  <c r="AG60"/>
  <c r="AP60"/>
  <c r="AL60"/>
  <c r="E60"/>
  <c r="J30" i="76"/>
  <c r="AL30" s="1"/>
  <c r="FG31"/>
  <c r="FH31" s="1"/>
  <c r="FG21" i="77"/>
  <c r="FH21" s="1"/>
  <c r="FG17" i="76"/>
  <c r="FH17" s="1"/>
  <c r="FG11"/>
  <c r="FH11" s="1"/>
  <c r="FG37" i="29"/>
  <c r="FH37" s="1"/>
  <c r="E28" i="33"/>
  <c r="O28"/>
  <c r="L28"/>
  <c r="M28"/>
  <c r="I28"/>
  <c r="AO8" i="101"/>
  <c r="X22" i="97" s="1"/>
  <c r="X63" s="1"/>
  <c r="AN8" i="101"/>
  <c r="X23" i="97" s="1"/>
  <c r="X64" s="1"/>
  <c r="N28" i="33"/>
  <c r="F28"/>
  <c r="H28"/>
  <c r="G28"/>
  <c r="K28"/>
  <c r="J28"/>
  <c r="J31" i="75"/>
  <c r="FH31"/>
  <c r="FH20"/>
  <c r="J20"/>
  <c r="J20" i="78"/>
  <c r="FH20"/>
  <c r="FJ20" i="76"/>
  <c r="J20"/>
  <c r="FJ19" i="81"/>
  <c r="J19"/>
  <c r="J19" i="72"/>
  <c r="FJ19"/>
  <c r="FH19" i="78"/>
  <c r="J19"/>
  <c r="FH19" i="73"/>
  <c r="J19"/>
  <c r="AD17" i="100"/>
  <c r="AF17"/>
  <c r="AE17"/>
  <c r="AO17" i="76"/>
  <c r="AP17"/>
  <c r="AL17"/>
  <c r="AN17"/>
  <c r="AM17"/>
  <c r="FJ15"/>
  <c r="J15"/>
  <c r="FJ15" i="74"/>
  <c r="J15"/>
  <c r="J15" i="77"/>
  <c r="FJ15"/>
  <c r="BO39" i="29"/>
  <c r="BO38"/>
  <c r="BP39"/>
  <c r="BP38"/>
  <c r="CB39"/>
  <c r="CB38"/>
  <c r="D28" i="33"/>
  <c r="P18" i="30"/>
  <c r="P28" i="33" s="1"/>
  <c r="BQ38" i="29"/>
  <c r="BQ39"/>
  <c r="AO17" i="71"/>
  <c r="AP17"/>
  <c r="FF17"/>
  <c r="AM17"/>
  <c r="AL17"/>
  <c r="AN17"/>
  <c r="J17" i="75"/>
  <c r="FH17"/>
  <c r="FJ17" i="81"/>
  <c r="J17"/>
  <c r="FH17" i="78"/>
  <c r="J17"/>
  <c r="J33" i="77"/>
  <c r="FJ33"/>
  <c r="FF33" i="71"/>
  <c r="AN33"/>
  <c r="AM33"/>
  <c r="AO33"/>
  <c r="AP33"/>
  <c r="AL33"/>
  <c r="BR38"/>
  <c r="BR39"/>
  <c r="BZ39"/>
  <c r="BZ38"/>
  <c r="AW8"/>
  <c r="AX8"/>
  <c r="AK8"/>
  <c r="BL39"/>
  <c r="BL38"/>
  <c r="J25" i="81"/>
  <c r="FJ25"/>
  <c r="FJ25" i="79"/>
  <c r="J25"/>
  <c r="FH25" i="75"/>
  <c r="J25"/>
  <c r="J16" i="81"/>
  <c r="FJ16"/>
  <c r="J16" i="76"/>
  <c r="FJ16"/>
  <c r="J16" i="78"/>
  <c r="FH16"/>
  <c r="J16" i="75"/>
  <c r="FH16"/>
  <c r="AF10" i="100"/>
  <c r="AD10"/>
  <c r="AE10"/>
  <c r="AP10" i="71"/>
  <c r="FF10"/>
  <c r="AO10"/>
  <c r="AM10"/>
  <c r="AL10"/>
  <c r="AN10"/>
  <c r="FH10" i="75"/>
  <c r="J10"/>
  <c r="FJ10" i="72"/>
  <c r="J10"/>
  <c r="AD24" i="100"/>
  <c r="AF24"/>
  <c r="AE24"/>
  <c r="EB38" i="79"/>
  <c r="FG9"/>
  <c r="FG9" i="74"/>
  <c r="EB38"/>
  <c r="FJ9"/>
  <c r="J9"/>
  <c r="EB38" i="72"/>
  <c r="FG9"/>
  <c r="AL9" i="71"/>
  <c r="AP9"/>
  <c r="AM9"/>
  <c r="FF9"/>
  <c r="AO9"/>
  <c r="AN9"/>
  <c r="FE38"/>
  <c r="FC9"/>
  <c r="DZ38"/>
  <c r="FJ9" i="77"/>
  <c r="J9"/>
  <c r="EB38"/>
  <c r="FG9"/>
  <c r="AT11" i="99"/>
  <c r="AX11"/>
  <c r="AZ11"/>
  <c r="AV11"/>
  <c r="AY11"/>
  <c r="AS11"/>
  <c r="AU11"/>
  <c r="BA11"/>
  <c r="AW11"/>
  <c r="BD11"/>
  <c r="BB11"/>
  <c r="BC11"/>
  <c r="FJ22" i="29"/>
  <c r="J22"/>
  <c r="FH22" i="75"/>
  <c r="J22"/>
  <c r="J22" i="72"/>
  <c r="FJ22"/>
  <c r="FJ13" i="79"/>
  <c r="J13"/>
  <c r="J13" i="78"/>
  <c r="FH13"/>
  <c r="J13" i="29"/>
  <c r="FJ13"/>
  <c r="AV5" i="99"/>
  <c r="AY5"/>
  <c r="AX5"/>
  <c r="BC5"/>
  <c r="AZ5"/>
  <c r="BA5"/>
  <c r="BB5"/>
  <c r="AT5"/>
  <c r="BD5"/>
  <c r="AU5"/>
  <c r="AS5"/>
  <c r="AW5"/>
  <c r="AK30" i="76"/>
  <c r="AX30"/>
  <c r="AW30"/>
  <c r="AY30"/>
  <c r="AL30" i="71"/>
  <c r="AN30"/>
  <c r="FF30"/>
  <c r="AO30"/>
  <c r="AM30"/>
  <c r="AP30"/>
  <c r="J26" i="75"/>
  <c r="FH26"/>
  <c r="FJ26" i="76"/>
  <c r="J26"/>
  <c r="J26" i="78"/>
  <c r="FH26"/>
  <c r="J26" i="72"/>
  <c r="FJ26"/>
  <c r="J21" i="29"/>
  <c r="FJ21"/>
  <c r="J31" i="78"/>
  <c r="FH31"/>
  <c r="FJ31" i="74"/>
  <c r="J31"/>
  <c r="BN38" i="81"/>
  <c r="BN39"/>
  <c r="BO39"/>
  <c r="BO38"/>
  <c r="BL38"/>
  <c r="BL39"/>
  <c r="BZ38"/>
  <c r="BZ39"/>
  <c r="FJ20" i="74"/>
  <c r="J20"/>
  <c r="FJ20" i="77"/>
  <c r="J20"/>
  <c r="FJ19"/>
  <c r="J19"/>
  <c r="FJ19" i="76"/>
  <c r="J19"/>
  <c r="J19" i="29"/>
  <c r="FJ19"/>
  <c r="J15" i="81"/>
  <c r="FJ15"/>
  <c r="AO15" i="71"/>
  <c r="AM15"/>
  <c r="AP15"/>
  <c r="AN15"/>
  <c r="FF15"/>
  <c r="AL15"/>
  <c r="AQ15" s="1"/>
  <c r="J15" i="79"/>
  <c r="FJ15"/>
  <c r="FH15" i="80"/>
  <c r="J15"/>
  <c r="AS28" i="99"/>
  <c r="AU28"/>
  <c r="BA28"/>
  <c r="AT28"/>
  <c r="AY28"/>
  <c r="AZ28"/>
  <c r="BC28"/>
  <c r="AV28"/>
  <c r="BB28"/>
  <c r="AW28"/>
  <c r="BD28"/>
  <c r="AX28"/>
  <c r="FJ17" i="79"/>
  <c r="J17"/>
  <c r="J17" i="77"/>
  <c r="FJ17"/>
  <c r="AY17" i="76"/>
  <c r="AK17"/>
  <c r="AW17"/>
  <c r="AX17"/>
  <c r="J33" i="72"/>
  <c r="FJ33"/>
  <c r="J33" i="75"/>
  <c r="FH33"/>
  <c r="J33" i="81"/>
  <c r="FJ33"/>
  <c r="FH25" i="78"/>
  <c r="J25"/>
  <c r="AL25" i="71"/>
  <c r="AM25"/>
  <c r="AN25"/>
  <c r="AO25"/>
  <c r="AP25"/>
  <c r="FF25"/>
  <c r="AO16"/>
  <c r="FF16"/>
  <c r="AP16"/>
  <c r="AN16"/>
  <c r="AM16"/>
  <c r="AL16"/>
  <c r="J16" i="79"/>
  <c r="FJ16"/>
  <c r="AT6" i="99"/>
  <c r="BB6"/>
  <c r="AZ6"/>
  <c r="AS6"/>
  <c r="AW6"/>
  <c r="AV6"/>
  <c r="AY6"/>
  <c r="BA6"/>
  <c r="BD6"/>
  <c r="BC6"/>
  <c r="AU6"/>
  <c r="AX6"/>
  <c r="AK10" i="74"/>
  <c r="AX10"/>
  <c r="AW10"/>
  <c r="AY10"/>
  <c r="FH10" i="73"/>
  <c r="J10"/>
  <c r="FH10" i="80"/>
  <c r="J10"/>
  <c r="FG38" i="78"/>
  <c r="J9"/>
  <c r="FH9"/>
  <c r="FE9"/>
  <c r="EA38"/>
  <c r="J9" i="76"/>
  <c r="FJ9"/>
  <c r="EB38"/>
  <c r="FG9"/>
  <c r="FE9" i="75"/>
  <c r="EA38"/>
  <c r="J9" i="73"/>
  <c r="FH9"/>
  <c r="FG38"/>
  <c r="FI38" i="29"/>
  <c r="J9"/>
  <c r="FJ9"/>
  <c r="BN38" i="78"/>
  <c r="BN39"/>
  <c r="AK8"/>
  <c r="AX8"/>
  <c r="AW8"/>
  <c r="AY8"/>
  <c r="FJ38"/>
  <c r="L27" i="30" s="1"/>
  <c r="BR38" i="78"/>
  <c r="BR39"/>
  <c r="BR38" i="80"/>
  <c r="BR39"/>
  <c r="BN38"/>
  <c r="BN39"/>
  <c r="FJ38"/>
  <c r="N27" i="30" s="1"/>
  <c r="AY8" i="80"/>
  <c r="BO38"/>
  <c r="BO39"/>
  <c r="BZ38"/>
  <c r="BZ39"/>
  <c r="AX8"/>
  <c r="AK8"/>
  <c r="AW8"/>
  <c r="AF16" i="100"/>
  <c r="AE16"/>
  <c r="AD16"/>
  <c r="AS12" i="99"/>
  <c r="BB12"/>
  <c r="AY12"/>
  <c r="AT12"/>
  <c r="AW12"/>
  <c r="BD12"/>
  <c r="AV12"/>
  <c r="AZ12"/>
  <c r="BA12"/>
  <c r="AX12"/>
  <c r="BC12"/>
  <c r="AU12"/>
  <c r="J22" i="73"/>
  <c r="FH22"/>
  <c r="FH22" i="80"/>
  <c r="J22"/>
  <c r="AL22" i="71"/>
  <c r="AP22"/>
  <c r="AO22"/>
  <c r="AM22"/>
  <c r="FF22"/>
  <c r="AN22"/>
  <c r="FJ13" i="77"/>
  <c r="J13"/>
  <c r="J13" i="75"/>
  <c r="FH13"/>
  <c r="J13" i="76"/>
  <c r="FJ13"/>
  <c r="AN11"/>
  <c r="AP11"/>
  <c r="AL11"/>
  <c r="AO11"/>
  <c r="AM11"/>
  <c r="J30" i="73"/>
  <c r="FH30"/>
  <c r="FJ30" i="72"/>
  <c r="J30"/>
  <c r="FJ30" i="29"/>
  <c r="J30"/>
  <c r="FH30" i="78"/>
  <c r="J30"/>
  <c r="J26" i="77"/>
  <c r="FJ26"/>
  <c r="AW9" i="99"/>
  <c r="BC9"/>
  <c r="AZ9"/>
  <c r="AY9"/>
  <c r="BD9"/>
  <c r="AU9"/>
  <c r="BA9"/>
  <c r="BB9"/>
  <c r="AV9"/>
  <c r="AX9"/>
  <c r="AT9"/>
  <c r="AS9"/>
  <c r="J18" i="75"/>
  <c r="FH18"/>
  <c r="J18" i="80"/>
  <c r="FH18"/>
  <c r="FJ18" i="76"/>
  <c r="J18"/>
  <c r="FJ18" i="29"/>
  <c r="J18"/>
  <c r="FH18" i="73"/>
  <c r="J18"/>
  <c r="AS23" i="99"/>
  <c r="BA23"/>
  <c r="AV23"/>
  <c r="BC23"/>
  <c r="BB23"/>
  <c r="AW23"/>
  <c r="AX23"/>
  <c r="AU23"/>
  <c r="AT23"/>
  <c r="AY23"/>
  <c r="AZ23"/>
  <c r="BD23"/>
  <c r="AD27" i="100"/>
  <c r="AE27"/>
  <c r="AF27"/>
  <c r="AF14"/>
  <c r="AD14"/>
  <c r="AE14"/>
  <c r="J35" i="81"/>
  <c r="FJ35"/>
  <c r="FH35" i="78"/>
  <c r="J35"/>
  <c r="AF23" i="100"/>
  <c r="AD23"/>
  <c r="AE23"/>
  <c r="AG23" s="1"/>
  <c r="AJ23" s="1"/>
  <c r="AK23" s="1"/>
  <c r="J27" i="29"/>
  <c r="FJ27"/>
  <c r="AE20" i="100"/>
  <c r="AF20"/>
  <c r="AD20"/>
  <c r="J12" i="75"/>
  <c r="FH12"/>
  <c r="J12" i="81"/>
  <c r="FJ12"/>
  <c r="FJ28"/>
  <c r="J28"/>
  <c r="FJ11" i="74"/>
  <c r="J11"/>
  <c r="J11" i="77"/>
  <c r="FJ11"/>
  <c r="FH11" i="78"/>
  <c r="J11"/>
  <c r="AO8" i="72"/>
  <c r="AL8"/>
  <c r="AP8"/>
  <c r="AN8"/>
  <c r="AM8"/>
  <c r="AJ7"/>
  <c r="F39"/>
  <c r="AX4" i="99"/>
  <c r="B12" i="97"/>
  <c r="BB4" i="99"/>
  <c r="BC4"/>
  <c r="BA4"/>
  <c r="BD4"/>
  <c r="AU4"/>
  <c r="AT4"/>
  <c r="AY4"/>
  <c r="AZ4"/>
  <c r="AS4"/>
  <c r="AV4"/>
  <c r="AW4"/>
  <c r="AO8" i="29"/>
  <c r="AL8"/>
  <c r="AN8"/>
  <c r="AM8"/>
  <c r="AP8"/>
  <c r="AJ7" i="76"/>
  <c r="F39"/>
  <c r="AL8" i="80"/>
  <c r="AP8"/>
  <c r="AN8"/>
  <c r="AO8"/>
  <c r="AM8"/>
  <c r="AJ7" i="81"/>
  <c r="F39"/>
  <c r="G8" i="74"/>
  <c r="J8" s="1"/>
  <c r="F39"/>
  <c r="AJ7"/>
  <c r="AJ7" i="79"/>
  <c r="F39"/>
  <c r="BL38"/>
  <c r="BL39"/>
  <c r="AW8"/>
  <c r="AK8"/>
  <c r="AY8"/>
  <c r="AX8"/>
  <c r="BP38"/>
  <c r="BP39"/>
  <c r="BO38"/>
  <c r="BO39"/>
  <c r="BQ39"/>
  <c r="BQ38"/>
  <c r="FJ24" i="72"/>
  <c r="J24"/>
  <c r="AN24" i="71"/>
  <c r="AM24"/>
  <c r="AO24"/>
  <c r="AL24"/>
  <c r="FF24"/>
  <c r="AP24"/>
  <c r="FJ24" i="79"/>
  <c r="J24"/>
  <c r="J24" i="29"/>
  <c r="FJ24"/>
  <c r="AT15" i="99"/>
  <c r="BA15"/>
  <c r="AW15"/>
  <c r="AX15"/>
  <c r="AU15"/>
  <c r="BB15"/>
  <c r="AS15"/>
  <c r="BC15"/>
  <c r="AV15"/>
  <c r="AZ15"/>
  <c r="BD15"/>
  <c r="AY15"/>
  <c r="AF19" i="100"/>
  <c r="AD19"/>
  <c r="AE19"/>
  <c r="AK14" i="79"/>
  <c r="AX14"/>
  <c r="AY14"/>
  <c r="AW14"/>
  <c r="AN14" i="71"/>
  <c r="AO14"/>
  <c r="AM14"/>
  <c r="AL14"/>
  <c r="FF14"/>
  <c r="AP14"/>
  <c r="FJ14" i="29"/>
  <c r="J14"/>
  <c r="FJ14" i="72"/>
  <c r="J14"/>
  <c r="FJ14" i="77"/>
  <c r="J14"/>
  <c r="J14" i="81"/>
  <c r="FJ14"/>
  <c r="FJ23" i="79"/>
  <c r="J23"/>
  <c r="FH23" i="75"/>
  <c r="J23"/>
  <c r="FF23" i="71"/>
  <c r="AO23"/>
  <c r="AN23"/>
  <c r="AM23"/>
  <c r="AP23"/>
  <c r="AL23"/>
  <c r="AY29" i="99"/>
  <c r="BC29"/>
  <c r="AW29"/>
  <c r="AV29"/>
  <c r="AT29"/>
  <c r="BA29"/>
  <c r="AS29"/>
  <c r="AU29"/>
  <c r="AX29"/>
  <c r="BB29"/>
  <c r="AZ29"/>
  <c r="BD29"/>
  <c r="AY37" i="77"/>
  <c r="AK37"/>
  <c r="AW37"/>
  <c r="AX37"/>
  <c r="FJ37" i="29"/>
  <c r="J37"/>
  <c r="J37" i="74"/>
  <c r="FJ37"/>
  <c r="BC31" i="99"/>
  <c r="BA31"/>
  <c r="AU31"/>
  <c r="BB31"/>
  <c r="AX31"/>
  <c r="AV31"/>
  <c r="AW31"/>
  <c r="AY31"/>
  <c r="AS31"/>
  <c r="AT31"/>
  <c r="AZ31"/>
  <c r="BD31"/>
  <c r="AD35" i="100"/>
  <c r="AF35"/>
  <c r="AE35"/>
  <c r="FJ26" i="79"/>
  <c r="J26"/>
  <c r="FH26" i="80"/>
  <c r="J26"/>
  <c r="FJ26" i="74"/>
  <c r="J26"/>
  <c r="J21" i="80"/>
  <c r="FH21"/>
  <c r="J21" i="73"/>
  <c r="FH21"/>
  <c r="FH21" i="78"/>
  <c r="J21"/>
  <c r="FJ18" i="77"/>
  <c r="J18"/>
  <c r="AL18" i="71"/>
  <c r="FF18"/>
  <c r="AM18"/>
  <c r="AO18"/>
  <c r="AN18"/>
  <c r="AP18"/>
  <c r="AW10" i="99"/>
  <c r="AV10"/>
  <c r="BB10"/>
  <c r="BD10"/>
  <c r="AY10"/>
  <c r="BC10"/>
  <c r="AX10"/>
  <c r="AS10"/>
  <c r="AU10"/>
  <c r="AT10"/>
  <c r="BA10"/>
  <c r="AZ10"/>
  <c r="FJ35" i="29"/>
  <c r="J35"/>
  <c r="AP35" i="71"/>
  <c r="AO35"/>
  <c r="FF35"/>
  <c r="AN35"/>
  <c r="AM35"/>
  <c r="AL35"/>
  <c r="J35" i="74"/>
  <c r="FJ35"/>
  <c r="FJ35" i="76"/>
  <c r="J35"/>
  <c r="FJ35" i="77"/>
  <c r="J35"/>
  <c r="BC19" i="99"/>
  <c r="AS19"/>
  <c r="AU19"/>
  <c r="BA19"/>
  <c r="AX19"/>
  <c r="AT19"/>
  <c r="AY19"/>
  <c r="BB19"/>
  <c r="BD19"/>
  <c r="AW19"/>
  <c r="AZ19"/>
  <c r="AV19"/>
  <c r="J27" i="73"/>
  <c r="FH27"/>
  <c r="FJ27" i="72"/>
  <c r="J27"/>
  <c r="J27" i="81"/>
  <c r="FJ27"/>
  <c r="FH12" i="73"/>
  <c r="J12"/>
  <c r="BO38" i="72"/>
  <c r="BO39"/>
  <c r="BP39"/>
  <c r="BP38"/>
  <c r="BZ38"/>
  <c r="BZ39"/>
  <c r="BQ39"/>
  <c r="BQ38"/>
  <c r="FJ28"/>
  <c r="J28"/>
  <c r="J28" i="74"/>
  <c r="FJ28"/>
  <c r="J28" i="75"/>
  <c r="FH28"/>
  <c r="FH28" i="80"/>
  <c r="J28"/>
  <c r="J28" i="78"/>
  <c r="FH28"/>
  <c r="AO11" i="71"/>
  <c r="AP11"/>
  <c r="AM11"/>
  <c r="FF11"/>
  <c r="AL11"/>
  <c r="AN11"/>
  <c r="J11" i="73"/>
  <c r="FH11"/>
  <c r="FJ38" i="75"/>
  <c r="I27" i="30" s="1"/>
  <c r="AY8" i="75"/>
  <c r="BN38"/>
  <c r="BN39"/>
  <c r="BR38"/>
  <c r="BR39"/>
  <c r="BP39"/>
  <c r="BP38"/>
  <c r="BO39"/>
  <c r="BO38"/>
  <c r="AO8" i="78"/>
  <c r="AL8"/>
  <c r="AN8"/>
  <c r="AM8"/>
  <c r="AP8"/>
  <c r="AO8" i="75"/>
  <c r="AP8"/>
  <c r="AM8"/>
  <c r="AL8"/>
  <c r="AN8"/>
  <c r="C46" i="97"/>
  <c r="Y25"/>
  <c r="J43"/>
  <c r="J58"/>
  <c r="X58"/>
  <c r="X43"/>
  <c r="V46"/>
  <c r="V86" s="1"/>
  <c r="Q46"/>
  <c r="Q86" s="1"/>
  <c r="P15" i="98"/>
  <c r="T29"/>
  <c r="T62" s="1"/>
  <c r="I30"/>
  <c r="I63" s="1"/>
  <c r="I29"/>
  <c r="I62" s="1"/>
  <c r="E15"/>
  <c r="T30"/>
  <c r="T63" s="1"/>
  <c r="J24"/>
  <c r="J57" s="1"/>
  <c r="E34"/>
  <c r="E67" s="1"/>
  <c r="E17"/>
  <c r="E50" s="1"/>
  <c r="J25"/>
  <c r="J58" s="1"/>
  <c r="K30"/>
  <c r="K63" s="1"/>
  <c r="J18"/>
  <c r="J51" s="1"/>
  <c r="T24"/>
  <c r="T57" s="1"/>
  <c r="U24"/>
  <c r="U57" s="1"/>
  <c r="U17"/>
  <c r="U23"/>
  <c r="U56" s="1"/>
  <c r="V30"/>
  <c r="V63" s="1"/>
  <c r="U27"/>
  <c r="U60" s="1"/>
  <c r="U18"/>
  <c r="U51" s="1"/>
  <c r="J26"/>
  <c r="J59" s="1"/>
  <c r="J17"/>
  <c r="J27"/>
  <c r="J60" s="1"/>
  <c r="J22"/>
  <c r="J23"/>
  <c r="J56" s="1"/>
  <c r="K29"/>
  <c r="I24"/>
  <c r="I57" s="1"/>
  <c r="J16"/>
  <c r="J49" s="1"/>
  <c r="U16"/>
  <c r="U49" s="1"/>
  <c r="P17"/>
  <c r="P50" s="1"/>
  <c r="V29"/>
  <c r="U22"/>
  <c r="P34"/>
  <c r="P67" s="1"/>
  <c r="U25"/>
  <c r="U58" s="1"/>
  <c r="U26"/>
  <c r="U59" s="1"/>
  <c r="I16" i="34"/>
  <c r="I59" s="1"/>
  <c r="J16"/>
  <c r="J18"/>
  <c r="J61" s="1"/>
  <c r="J20"/>
  <c r="J63" s="1"/>
  <c r="J40"/>
  <c r="K38"/>
  <c r="K81" s="1"/>
  <c r="K39"/>
  <c r="K82" s="1"/>
  <c r="J36"/>
  <c r="J21"/>
  <c r="J64" s="1"/>
  <c r="J39"/>
  <c r="K36"/>
  <c r="K79" s="1"/>
  <c r="I32"/>
  <c r="I75" s="1"/>
  <c r="J17"/>
  <c r="J60" s="1"/>
  <c r="K43"/>
  <c r="K86" s="1"/>
  <c r="J42"/>
  <c r="K33"/>
  <c r="K76" s="1"/>
  <c r="I31"/>
  <c r="I74" s="1"/>
  <c r="K42"/>
  <c r="K85" s="1"/>
  <c r="J37"/>
  <c r="J28"/>
  <c r="J71" s="1"/>
  <c r="K31"/>
  <c r="K74" s="1"/>
  <c r="K32"/>
  <c r="K75" s="1"/>
  <c r="J22"/>
  <c r="J65" s="1"/>
  <c r="J19"/>
  <c r="J62" s="1"/>
  <c r="I20"/>
  <c r="I63" s="1"/>
  <c r="J43"/>
  <c r="I18"/>
  <c r="I61" s="1"/>
  <c r="K41"/>
  <c r="K84" s="1"/>
  <c r="I21"/>
  <c r="I64" s="1"/>
  <c r="I19"/>
  <c r="I62" s="1"/>
  <c r="K34"/>
  <c r="K77" s="1"/>
  <c r="J38"/>
  <c r="K40"/>
  <c r="K83" s="1"/>
  <c r="K37"/>
  <c r="K80" s="1"/>
  <c r="K35"/>
  <c r="K78" s="1"/>
  <c r="I22"/>
  <c r="I65" s="1"/>
  <c r="J41"/>
  <c r="J27"/>
  <c r="J70" s="1"/>
  <c r="J23"/>
  <c r="J66" s="1"/>
  <c r="J26"/>
  <c r="J69" s="1"/>
  <c r="J24"/>
  <c r="J67" s="1"/>
  <c r="J25"/>
  <c r="J68" s="1"/>
  <c r="C48"/>
  <c r="K29"/>
  <c r="I30"/>
  <c r="K30"/>
  <c r="K73" s="1"/>
  <c r="K46"/>
  <c r="K89" s="1"/>
  <c r="AO8" i="77"/>
  <c r="AL8"/>
  <c r="AP8"/>
  <c r="AN8"/>
  <c r="AM8"/>
  <c r="FH24" i="80"/>
  <c r="J24"/>
  <c r="FJ24" i="77"/>
  <c r="J24"/>
  <c r="BR39" i="74"/>
  <c r="BR38"/>
  <c r="BZ38"/>
  <c r="BZ39"/>
  <c r="AW8"/>
  <c r="AX8"/>
  <c r="AY8"/>
  <c r="AK8"/>
  <c r="BQ38"/>
  <c r="BQ39"/>
  <c r="BL39"/>
  <c r="BL38"/>
  <c r="FH14" i="78"/>
  <c r="J14"/>
  <c r="FJ14" i="76"/>
  <c r="J14"/>
  <c r="J23" i="81"/>
  <c r="FJ23"/>
  <c r="J23" i="73"/>
  <c r="FH23"/>
  <c r="J23" i="77"/>
  <c r="FJ23"/>
  <c r="AE31" i="100"/>
  <c r="AD31"/>
  <c r="AF31"/>
  <c r="AU27" i="99"/>
  <c r="BA27"/>
  <c r="AT27"/>
  <c r="BC27"/>
  <c r="AW27"/>
  <c r="AZ27"/>
  <c r="AS27"/>
  <c r="AX27"/>
  <c r="AY27"/>
  <c r="BD27"/>
  <c r="BB27"/>
  <c r="AV27"/>
  <c r="BZ38" i="73"/>
  <c r="BZ39"/>
  <c r="BM38"/>
  <c r="BM39"/>
  <c r="AY8"/>
  <c r="FJ38"/>
  <c r="G27" i="30" s="1"/>
  <c r="BQ39" i="73"/>
  <c r="BQ38"/>
  <c r="BL39"/>
  <c r="BL38"/>
  <c r="J37"/>
  <c r="FH37"/>
  <c r="BK39" i="29"/>
  <c r="BK38"/>
  <c r="J34" i="76"/>
  <c r="FJ34"/>
  <c r="FJ32" i="74"/>
  <c r="J32"/>
  <c r="FH32" i="75"/>
  <c r="J32"/>
  <c r="J32" i="79"/>
  <c r="FJ32"/>
  <c r="FH32" i="73"/>
  <c r="J32"/>
  <c r="FJ36" i="72"/>
  <c r="J36"/>
  <c r="FJ36" i="81"/>
  <c r="J36"/>
  <c r="J36" i="77"/>
  <c r="FJ36"/>
  <c r="J36" i="78"/>
  <c r="FH36"/>
  <c r="J29" i="29"/>
  <c r="FJ29"/>
  <c r="AM29" i="71"/>
  <c r="AN29"/>
  <c r="FF29"/>
  <c r="AO29"/>
  <c r="AP29"/>
  <c r="AL29"/>
  <c r="FJ29" i="81"/>
  <c r="J29"/>
  <c r="J29" i="80"/>
  <c r="FH29"/>
  <c r="AE29" i="100"/>
  <c r="AD29"/>
  <c r="AF29"/>
  <c r="AY32" i="99"/>
  <c r="BC32"/>
  <c r="AX32"/>
  <c r="AU32"/>
  <c r="AT32"/>
  <c r="AS32"/>
  <c r="AZ32"/>
  <c r="AV32"/>
  <c r="BD32"/>
  <c r="BA32"/>
  <c r="AW32"/>
  <c r="BB32"/>
  <c r="AD21" i="100"/>
  <c r="AE21"/>
  <c r="AF21"/>
  <c r="BN39" i="77"/>
  <c r="BN38"/>
  <c r="BL38"/>
  <c r="BL39"/>
  <c r="BO38"/>
  <c r="BO39"/>
  <c r="BP39"/>
  <c r="BP38"/>
  <c r="BM39"/>
  <c r="BM38"/>
  <c r="BU39" i="72"/>
  <c r="BU38"/>
  <c r="BU38" i="79"/>
  <c r="BU39"/>
  <c r="BU38" i="76"/>
  <c r="BU39"/>
  <c r="BU39" i="29"/>
  <c r="BU38"/>
  <c r="BU38" i="74"/>
  <c r="BU39"/>
  <c r="BU39" i="75"/>
  <c r="BU38"/>
  <c r="BM38" i="76"/>
  <c r="BM39"/>
  <c r="BL38"/>
  <c r="BL39"/>
  <c r="BO39"/>
  <c r="BO38"/>
  <c r="BQ38"/>
  <c r="BQ39"/>
  <c r="BA21" i="99"/>
  <c r="AX21"/>
  <c r="BD21"/>
  <c r="AT21"/>
  <c r="AV21"/>
  <c r="AW21"/>
  <c r="AS21"/>
  <c r="BC21"/>
  <c r="AU21"/>
  <c r="AZ21"/>
  <c r="AY21"/>
  <c r="BB21"/>
  <c r="FJ34" i="29"/>
  <c r="J34"/>
  <c r="J34" i="77"/>
  <c r="FJ34"/>
  <c r="J34" i="78"/>
  <c r="FH34"/>
  <c r="J32" i="72"/>
  <c r="FJ32"/>
  <c r="J32" i="77"/>
  <c r="FJ32"/>
  <c r="J32" i="80"/>
  <c r="FH32"/>
  <c r="FJ32" i="76"/>
  <c r="J32"/>
  <c r="FH36" i="73"/>
  <c r="J36"/>
  <c r="FH36" i="75"/>
  <c r="J36"/>
  <c r="J29" i="73"/>
  <c r="FH29"/>
  <c r="FJ29" i="77"/>
  <c r="J29"/>
  <c r="AU25" i="99"/>
  <c r="AS25"/>
  <c r="AZ25"/>
  <c r="BA25"/>
  <c r="BC25"/>
  <c r="AV25"/>
  <c r="AX25"/>
  <c r="BD25"/>
  <c r="AY25"/>
  <c r="BB25"/>
  <c r="AT25"/>
  <c r="AW25"/>
  <c r="FG31" i="72"/>
  <c r="FH31" s="1"/>
  <c r="FG31" i="81"/>
  <c r="FH31" s="1"/>
  <c r="FG31" i="79"/>
  <c r="FH31" s="1"/>
  <c r="FE31" i="73"/>
  <c r="FF31" s="1"/>
  <c r="FG20" i="81"/>
  <c r="FH20" s="1"/>
  <c r="FE20" i="75"/>
  <c r="FF20" s="1"/>
  <c r="FE20" i="73"/>
  <c r="FF20" s="1"/>
  <c r="FG20" i="76"/>
  <c r="FH20" s="1"/>
  <c r="FG19" i="81"/>
  <c r="FH19" s="1"/>
  <c r="FE19" i="73"/>
  <c r="FF19" s="1"/>
  <c r="FG19" i="74"/>
  <c r="FH19" s="1"/>
  <c r="FG15" i="77"/>
  <c r="FH15" s="1"/>
  <c r="FG15" i="29"/>
  <c r="FH15" s="1"/>
  <c r="FL38"/>
  <c r="D27" i="30" s="1"/>
  <c r="FC17" i="71"/>
  <c r="FD17" s="1"/>
  <c r="FE17" i="80"/>
  <c r="FF17" s="1"/>
  <c r="FE17" i="78"/>
  <c r="FF17" s="1"/>
  <c r="EP38"/>
  <c r="FE33"/>
  <c r="FF33" s="1"/>
  <c r="FC38"/>
  <c r="FG33" i="77"/>
  <c r="FH33" s="1"/>
  <c r="FE33" i="80"/>
  <c r="FF33" s="1"/>
  <c r="FE33" i="73"/>
  <c r="FF33" s="1"/>
  <c r="FH38" i="71"/>
  <c r="E27" i="30" s="1"/>
  <c r="FG25" i="76"/>
  <c r="FH25" s="1"/>
  <c r="FG25" i="74"/>
  <c r="FH25" s="1"/>
  <c r="FE25" i="75"/>
  <c r="FF25" s="1"/>
  <c r="FG16" i="81"/>
  <c r="FH16" s="1"/>
  <c r="FE16" i="75"/>
  <c r="FF16" s="1"/>
  <c r="FG10" i="79"/>
  <c r="FH10" s="1"/>
  <c r="ER38"/>
  <c r="EF38"/>
  <c r="EW38"/>
  <c r="EM38"/>
  <c r="FE38"/>
  <c r="EC38"/>
  <c r="EP38"/>
  <c r="EL38"/>
  <c r="FD38"/>
  <c r="EZ38"/>
  <c r="ES38"/>
  <c r="EX38"/>
  <c r="EQ38"/>
  <c r="EO38"/>
  <c r="EC38" i="74"/>
  <c r="FC38"/>
  <c r="EO38"/>
  <c r="EJ38"/>
  <c r="EH38"/>
  <c r="EI38"/>
  <c r="EL38"/>
  <c r="EX38"/>
  <c r="ET38"/>
  <c r="EV38"/>
  <c r="FA38"/>
  <c r="EK38"/>
  <c r="ER38"/>
  <c r="FB38" i="72"/>
  <c r="EP38"/>
  <c r="EI38"/>
  <c r="ET38"/>
  <c r="ES38"/>
  <c r="EK38"/>
  <c r="EC38"/>
  <c r="EO38"/>
  <c r="FC38"/>
  <c r="EZ38"/>
  <c r="EJ38"/>
  <c r="EV38"/>
  <c r="FA38"/>
  <c r="EQ38"/>
  <c r="EN38"/>
  <c r="EG38" i="71"/>
  <c r="EP38"/>
  <c r="EM38"/>
  <c r="EO38"/>
  <c r="EX38"/>
  <c r="EZ38"/>
  <c r="EL38"/>
  <c r="ES38"/>
  <c r="ER38"/>
  <c r="ET38"/>
  <c r="EK38"/>
  <c r="EY38"/>
  <c r="EO38" i="77"/>
  <c r="EX38"/>
  <c r="ED38"/>
  <c r="EE38"/>
  <c r="EJ38"/>
  <c r="EH38"/>
  <c r="FB38"/>
  <c r="EN38"/>
  <c r="EU38"/>
  <c r="EF38"/>
  <c r="EQ38"/>
  <c r="EZ38"/>
  <c r="FF38"/>
  <c r="ES38"/>
  <c r="FD38"/>
  <c r="FG22" i="29"/>
  <c r="FH22" s="1"/>
  <c r="FG22" i="77"/>
  <c r="FH22" s="1"/>
  <c r="FG22" i="72"/>
  <c r="FH22" s="1"/>
  <c r="FG22" i="76"/>
  <c r="FH22" s="1"/>
  <c r="FC13" i="71"/>
  <c r="FD13" s="1"/>
  <c r="FG13" i="79"/>
  <c r="FH13" s="1"/>
  <c r="FE13" i="73"/>
  <c r="FF13" s="1"/>
  <c r="FE13" i="78"/>
  <c r="FF13" s="1"/>
  <c r="FG13" i="29"/>
  <c r="FH13" s="1"/>
  <c r="FG30" i="79"/>
  <c r="FH30" s="1"/>
  <c r="FC30" i="71"/>
  <c r="FD30" s="1"/>
  <c r="FE26" i="75"/>
  <c r="FF26" s="1"/>
  <c r="FE26" i="73"/>
  <c r="FF26" s="1"/>
  <c r="FE26" i="78"/>
  <c r="FF26" s="1"/>
  <c r="FG26" i="29"/>
  <c r="FH26" s="1"/>
  <c r="FG21" i="79"/>
  <c r="FH21" s="1"/>
  <c r="FG21" i="81"/>
  <c r="FH21" s="1"/>
  <c r="FG31" i="29"/>
  <c r="FH31" s="1"/>
  <c r="FE31" i="78"/>
  <c r="FF31" s="1"/>
  <c r="FE31" i="80"/>
  <c r="FF31" s="1"/>
  <c r="FG31" i="74"/>
  <c r="FH31" s="1"/>
  <c r="CB38" i="81"/>
  <c r="FE20" i="80"/>
  <c r="FF20" s="1"/>
  <c r="FG20" i="74"/>
  <c r="FH20" s="1"/>
  <c r="FG20" i="77"/>
  <c r="FH20" s="1"/>
  <c r="FG19" i="79"/>
  <c r="FH19" s="1"/>
  <c r="FG15"/>
  <c r="FH15" s="1"/>
  <c r="FG17"/>
  <c r="FH17" s="1"/>
  <c r="FE17" i="73"/>
  <c r="FF17" s="1"/>
  <c r="FG17" i="74"/>
  <c r="FH17" s="1"/>
  <c r="FG33" i="72"/>
  <c r="FH33" s="1"/>
  <c r="FG33" i="29"/>
  <c r="FH33" s="1"/>
  <c r="FE33" i="75"/>
  <c r="FF33" s="1"/>
  <c r="FG33" i="81"/>
  <c r="FH33" s="1"/>
  <c r="FG33" i="79"/>
  <c r="FH33" s="1"/>
  <c r="FC25" i="71"/>
  <c r="FD25" s="1"/>
  <c r="FG25" i="77"/>
  <c r="FH25" s="1"/>
  <c r="FE25" i="80"/>
  <c r="FF25" s="1"/>
  <c r="FF38" i="74"/>
  <c r="FE10" i="73"/>
  <c r="FF10" s="1"/>
  <c r="FG10" i="29"/>
  <c r="FH10" s="1"/>
  <c r="FG10" i="76"/>
  <c r="FH10" s="1"/>
  <c r="FE10" i="80"/>
  <c r="FF10" s="1"/>
  <c r="EV38" i="78"/>
  <c r="EI38"/>
  <c r="EX38"/>
  <c r="ET38"/>
  <c r="EW38"/>
  <c r="EE38"/>
  <c r="EH38"/>
  <c r="EJ38"/>
  <c r="EO38"/>
  <c r="FD38"/>
  <c r="ES38"/>
  <c r="EG38"/>
  <c r="ET38" i="76"/>
  <c r="FB38"/>
  <c r="EP38"/>
  <c r="EC38"/>
  <c r="EM38"/>
  <c r="EX38"/>
  <c r="EG38"/>
  <c r="EJ38"/>
  <c r="EV38"/>
  <c r="FA38"/>
  <c r="EY38"/>
  <c r="FE38"/>
  <c r="EE38"/>
  <c r="EH38"/>
  <c r="EM38" i="80"/>
  <c r="EJ38"/>
  <c r="FC38"/>
  <c r="EX38"/>
  <c r="EK38"/>
  <c r="ER38"/>
  <c r="EO38"/>
  <c r="EN38"/>
  <c r="ET38"/>
  <c r="EG38"/>
  <c r="EH38"/>
  <c r="EQ38"/>
  <c r="EB38"/>
  <c r="FA38"/>
  <c r="EV38"/>
  <c r="EL38"/>
  <c r="EN38" i="75"/>
  <c r="EO38"/>
  <c r="EX38"/>
  <c r="EF38"/>
  <c r="EY38"/>
  <c r="FD38"/>
  <c r="EI38"/>
  <c r="EW38"/>
  <c r="EC38"/>
  <c r="ET38"/>
  <c r="EG38"/>
  <c r="FA38"/>
  <c r="EJ38"/>
  <c r="ES38"/>
  <c r="FD38" i="81"/>
  <c r="ET38"/>
  <c r="EC38"/>
  <c r="EJ38"/>
  <c r="EM38"/>
  <c r="FA38"/>
  <c r="EY38"/>
  <c r="EN38"/>
  <c r="ES38"/>
  <c r="EH38"/>
  <c r="EF38"/>
  <c r="FB38"/>
  <c r="EP38"/>
  <c r="EK38"/>
  <c r="EO38"/>
  <c r="EX38"/>
  <c r="EU38"/>
  <c r="EL38" i="73"/>
  <c r="ER38"/>
  <c r="EF38"/>
  <c r="EE38"/>
  <c r="ED38"/>
  <c r="EW38"/>
  <c r="EJ38"/>
  <c r="EO38"/>
  <c r="EM38"/>
  <c r="FA38"/>
  <c r="FC38"/>
  <c r="ES38"/>
  <c r="EV38"/>
  <c r="EN38"/>
  <c r="EX38"/>
  <c r="EY38" i="29"/>
  <c r="EK38"/>
  <c r="EV38"/>
  <c r="EP38"/>
  <c r="EE38"/>
  <c r="FD38"/>
  <c r="FA38"/>
  <c r="ES38"/>
  <c r="FC38"/>
  <c r="EG38"/>
  <c r="EF38"/>
  <c r="EX38"/>
  <c r="EM38"/>
  <c r="EC38"/>
  <c r="EQ38"/>
  <c r="CB38" i="78"/>
  <c r="FE22" i="73"/>
  <c r="FF22" s="1"/>
  <c r="FE22" i="78"/>
  <c r="FF22" s="1"/>
  <c r="FG13" i="74"/>
  <c r="FH13" s="1"/>
  <c r="FE30" i="73"/>
  <c r="FF30" s="1"/>
  <c r="FG30" i="72"/>
  <c r="FH30" s="1"/>
  <c r="FG30" i="29"/>
  <c r="FH30" s="1"/>
  <c r="FG30" i="81"/>
  <c r="FH30" s="1"/>
  <c r="FE30" i="75"/>
  <c r="FF30" s="1"/>
  <c r="FG30" i="77"/>
  <c r="FH30" s="1"/>
  <c r="FG26"/>
  <c r="FH26" s="1"/>
  <c r="FG18" i="72"/>
  <c r="FH18" s="1"/>
  <c r="FG18" i="29"/>
  <c r="FH18" s="1"/>
  <c r="FE18" i="73"/>
  <c r="FF18" s="1"/>
  <c r="FG18" i="79"/>
  <c r="FH18" s="1"/>
  <c r="FE35" i="73"/>
  <c r="FF35" s="1"/>
  <c r="FE35" i="78"/>
  <c r="FF35" s="1"/>
  <c r="FG27" i="77"/>
  <c r="FH27" s="1"/>
  <c r="FG27" i="29"/>
  <c r="FH27" s="1"/>
  <c r="FG27" i="79"/>
  <c r="FH27" s="1"/>
  <c r="FE12" i="78"/>
  <c r="FF12" s="1"/>
  <c r="FE12" i="75"/>
  <c r="FF12" s="1"/>
  <c r="FG12" i="81"/>
  <c r="FH12" s="1"/>
  <c r="FG12" i="29"/>
  <c r="FH12" s="1"/>
  <c r="FG28" i="79"/>
  <c r="FH28" s="1"/>
  <c r="FG28" i="81"/>
  <c r="FH28" s="1"/>
  <c r="FG28" i="77"/>
  <c r="FH28" s="1"/>
  <c r="FE28" i="73"/>
  <c r="FF28" s="1"/>
  <c r="FC28" i="71"/>
  <c r="FD28" s="1"/>
  <c r="FG11" i="74"/>
  <c r="FH11" s="1"/>
  <c r="FG11" i="72"/>
  <c r="FH11" s="1"/>
  <c r="FE11" i="80"/>
  <c r="FF11" s="1"/>
  <c r="FG11" i="77"/>
  <c r="FH11" s="1"/>
  <c r="FE24" i="73"/>
  <c r="FF24" s="1"/>
  <c r="FE24" i="78"/>
  <c r="FF24" s="1"/>
  <c r="FC24" i="71"/>
  <c r="FD24" s="1"/>
  <c r="FE14" i="80"/>
  <c r="FF14" s="1"/>
  <c r="FG14" i="79"/>
  <c r="FH14" s="1"/>
  <c r="FG14" i="72"/>
  <c r="FH14" s="1"/>
  <c r="FG14" i="81"/>
  <c r="FH14" s="1"/>
  <c r="FE23" i="75"/>
  <c r="FF23" s="1"/>
  <c r="FC23" i="71"/>
  <c r="FD23" s="1"/>
  <c r="CB38" i="76"/>
  <c r="FC37" i="71"/>
  <c r="FD37" s="1"/>
  <c r="FG37" i="81"/>
  <c r="FH37" s="1"/>
  <c r="FE26" i="80"/>
  <c r="FF26" s="1"/>
  <c r="FE21"/>
  <c r="FF21" s="1"/>
  <c r="EZ38" i="78"/>
  <c r="EB38"/>
  <c r="FE21"/>
  <c r="FF21" s="1"/>
  <c r="FG35" i="74"/>
  <c r="FH35" s="1"/>
  <c r="FG35" i="76"/>
  <c r="FH35" s="1"/>
  <c r="FG35" i="77"/>
  <c r="FH35" s="1"/>
  <c r="FG35" i="72"/>
  <c r="FH35" s="1"/>
  <c r="FG27" i="74"/>
  <c r="FH27" s="1"/>
  <c r="FE27" i="75"/>
  <c r="FF27" s="1"/>
  <c r="FG27" i="76"/>
  <c r="FH27" s="1"/>
  <c r="FG27" i="81"/>
  <c r="FH27" s="1"/>
  <c r="FE27" i="80"/>
  <c r="FF27" s="1"/>
  <c r="FC12" i="71"/>
  <c r="FD12" s="1"/>
  <c r="FE12" i="73"/>
  <c r="FF12" s="1"/>
  <c r="FE12" i="80"/>
  <c r="FF12" s="1"/>
  <c r="FL38" i="72"/>
  <c r="F27" i="30" s="1"/>
  <c r="CB38" i="72"/>
  <c r="FG28" i="74"/>
  <c r="FH28" s="1"/>
  <c r="FG28" i="76"/>
  <c r="FH28" s="1"/>
  <c r="FE28" i="75"/>
  <c r="FF28" s="1"/>
  <c r="FE28" i="80"/>
  <c r="FF28" s="1"/>
  <c r="FC11" i="71"/>
  <c r="FD11" s="1"/>
  <c r="FG11" i="79"/>
  <c r="FH11" s="1"/>
  <c r="X83" i="97"/>
  <c r="FG24" i="76"/>
  <c r="FH24" s="1"/>
  <c r="FG24" i="81"/>
  <c r="FH24" s="1"/>
  <c r="FG24" i="77"/>
  <c r="FH24" s="1"/>
  <c r="CB38" i="74"/>
  <c r="FE14" i="75"/>
  <c r="FF14" s="1"/>
  <c r="FG14" i="74"/>
  <c r="FH14" s="1"/>
  <c r="FG14" i="76"/>
  <c r="FH14" s="1"/>
  <c r="FG23" i="74"/>
  <c r="FH23" s="1"/>
  <c r="FG23" i="76"/>
  <c r="FH23" s="1"/>
  <c r="FG23" i="29"/>
  <c r="FH23" s="1"/>
  <c r="FE23" i="73"/>
  <c r="FF23" s="1"/>
  <c r="CB38"/>
  <c r="FG37" i="79"/>
  <c r="FH37" s="1"/>
  <c r="BK38" i="71"/>
  <c r="BK38" i="81"/>
  <c r="BK38" i="75"/>
  <c r="BK38" i="74"/>
  <c r="BK38" i="76"/>
  <c r="FG34" i="74"/>
  <c r="FH34" s="1"/>
  <c r="FG34" i="76"/>
  <c r="FH34" s="1"/>
  <c r="FC34" i="71"/>
  <c r="FD34" s="1"/>
  <c r="FG32" i="81"/>
  <c r="FH32" s="1"/>
  <c r="FG32" i="74"/>
  <c r="FH32" s="1"/>
  <c r="FG32" i="79"/>
  <c r="FH32" s="1"/>
  <c r="FG36" i="29"/>
  <c r="FH36" s="1"/>
  <c r="FG36" i="77"/>
  <c r="FH36" s="1"/>
  <c r="FE36" i="80"/>
  <c r="FF36" s="1"/>
  <c r="FE36" i="78"/>
  <c r="FF36" s="1"/>
  <c r="FG29" i="76"/>
  <c r="FH29" s="1"/>
  <c r="FC29" i="71"/>
  <c r="FD29" s="1"/>
  <c r="FG29" i="81"/>
  <c r="FH29" s="1"/>
  <c r="FG29" i="72"/>
  <c r="FH29" s="1"/>
  <c r="FL38" i="77"/>
  <c r="K27" i="30" s="1"/>
  <c r="AB60"/>
  <c r="D60"/>
  <c r="FL38" i="76"/>
  <c r="J27" i="30" s="1"/>
  <c r="FG34" i="81"/>
  <c r="FH34" s="1"/>
  <c r="FG34" i="77"/>
  <c r="FH34" s="1"/>
  <c r="FE34" i="80"/>
  <c r="FF34" s="1"/>
  <c r="FE34" i="78"/>
  <c r="FF34" s="1"/>
  <c r="FG34" i="72"/>
  <c r="FH34" s="1"/>
  <c r="FG32"/>
  <c r="FH32" s="1"/>
  <c r="FG36" i="74"/>
  <c r="FH36" s="1"/>
  <c r="FC36" i="71"/>
  <c r="FD36" s="1"/>
  <c r="FE36" i="73"/>
  <c r="FF36" s="1"/>
  <c r="FE29" i="78"/>
  <c r="FF29" s="1"/>
  <c r="FE29" i="75"/>
  <c r="FF29" s="1"/>
  <c r="J29" i="78"/>
  <c r="J36" i="79"/>
  <c r="J31" i="77"/>
  <c r="FJ31"/>
  <c r="J31" i="76"/>
  <c r="FJ31"/>
  <c r="J31" i="72"/>
  <c r="FJ31"/>
  <c r="FJ31" i="81"/>
  <c r="J31"/>
  <c r="FJ31" i="79"/>
  <c r="J31"/>
  <c r="J31" i="73"/>
  <c r="FH31"/>
  <c r="J20" i="81"/>
  <c r="FJ20"/>
  <c r="FJ20" i="72"/>
  <c r="J20"/>
  <c r="AO20" i="71"/>
  <c r="AP20"/>
  <c r="FF20"/>
  <c r="AL20"/>
  <c r="AN20"/>
  <c r="AM20"/>
  <c r="J20" i="73"/>
  <c r="FH20"/>
  <c r="AD18" i="100"/>
  <c r="AF18"/>
  <c r="AE18"/>
  <c r="AV14" i="99"/>
  <c r="AS14"/>
  <c r="AZ14"/>
  <c r="BD14"/>
  <c r="AT14"/>
  <c r="AW14"/>
  <c r="BB14"/>
  <c r="AU14"/>
  <c r="BA14"/>
  <c r="AY14"/>
  <c r="AX14"/>
  <c r="BC14"/>
  <c r="J19" i="74"/>
  <c r="FJ19"/>
  <c r="FF19" i="71"/>
  <c r="AL19"/>
  <c r="AO19"/>
  <c r="AP19"/>
  <c r="AM19"/>
  <c r="AN19"/>
  <c r="AY13" i="99"/>
  <c r="AX13"/>
  <c r="AV13"/>
  <c r="AU13"/>
  <c r="BA13"/>
  <c r="AZ13"/>
  <c r="AW13"/>
  <c r="BC13"/>
  <c r="AT13"/>
  <c r="BD13"/>
  <c r="BB13"/>
  <c r="AS13"/>
  <c r="FH15" i="75"/>
  <c r="J15"/>
  <c r="FH15" i="78"/>
  <c r="J15"/>
  <c r="J15" i="29"/>
  <c r="FJ15"/>
  <c r="AD32" i="100"/>
  <c r="AE32"/>
  <c r="AF32"/>
  <c r="BM38" i="29"/>
  <c r="BM39"/>
  <c r="BN39"/>
  <c r="BN38"/>
  <c r="BZ39"/>
  <c r="BZ38"/>
  <c r="BR39"/>
  <c r="BR38"/>
  <c r="BL38"/>
  <c r="BL39"/>
  <c r="AJ39"/>
  <c r="D41" i="30"/>
  <c r="BA18" i="99"/>
  <c r="BD18"/>
  <c r="AT18"/>
  <c r="AS18"/>
  <c r="AV18"/>
  <c r="BC18"/>
  <c r="AY18"/>
  <c r="AZ18"/>
  <c r="BB18"/>
  <c r="AW18"/>
  <c r="AU18"/>
  <c r="AX18"/>
  <c r="J17" i="29"/>
  <c r="FJ17"/>
  <c r="FH17" i="80"/>
  <c r="J17"/>
  <c r="AO30" i="76"/>
  <c r="AN30"/>
  <c r="AU26" i="99"/>
  <c r="AZ26"/>
  <c r="AV26"/>
  <c r="AW26"/>
  <c r="BA26"/>
  <c r="AS26"/>
  <c r="BD26"/>
  <c r="AY26"/>
  <c r="AT26"/>
  <c r="AX26"/>
  <c r="BC26"/>
  <c r="BB26"/>
  <c r="AF30" i="100"/>
  <c r="AD30"/>
  <c r="AE30"/>
  <c r="FJ33" i="76"/>
  <c r="J33"/>
  <c r="FH33" i="78"/>
  <c r="J33"/>
  <c r="J33" i="80"/>
  <c r="FH33"/>
  <c r="J33" i="73"/>
  <c r="FH33"/>
  <c r="BO38" i="71"/>
  <c r="BO39"/>
  <c r="BM38"/>
  <c r="BM39"/>
  <c r="BQ39"/>
  <c r="BQ38"/>
  <c r="BP39"/>
  <c r="BP38"/>
  <c r="BN38"/>
  <c r="BN39"/>
  <c r="FJ25" i="76"/>
  <c r="J25"/>
  <c r="FJ25" i="74"/>
  <c r="J25"/>
  <c r="FJ16" i="29"/>
  <c r="J16"/>
  <c r="FH16" i="80"/>
  <c r="J16"/>
  <c r="J16" i="74"/>
  <c r="FJ16"/>
  <c r="AM10"/>
  <c r="AN10"/>
  <c r="AP10"/>
  <c r="AO10"/>
  <c r="AL10"/>
  <c r="J10" i="78"/>
  <c r="FH10"/>
  <c r="FJ10" i="79"/>
  <c r="J10"/>
  <c r="FJ10" i="81"/>
  <c r="J10"/>
  <c r="FJ9" i="79"/>
  <c r="J9"/>
  <c r="J9" i="72"/>
  <c r="FJ9"/>
  <c r="FJ22" i="81"/>
  <c r="J22"/>
  <c r="J22" i="77"/>
  <c r="FJ22"/>
  <c r="J22" i="79"/>
  <c r="FJ22"/>
  <c r="J22" i="76"/>
  <c r="FJ22"/>
  <c r="AM13" i="71"/>
  <c r="AL13"/>
  <c r="AP13"/>
  <c r="AO13"/>
  <c r="AN13"/>
  <c r="FF13"/>
  <c r="FJ13" i="81"/>
  <c r="J13"/>
  <c r="J13" i="73"/>
  <c r="FH13"/>
  <c r="AF9" i="100"/>
  <c r="AD9"/>
  <c r="AE9"/>
  <c r="AZ7" i="99"/>
  <c r="AW7"/>
  <c r="AY7"/>
  <c r="AS7"/>
  <c r="AU7"/>
  <c r="AT7"/>
  <c r="BA7"/>
  <c r="AX7"/>
  <c r="BD7"/>
  <c r="BC7"/>
  <c r="BB7"/>
  <c r="AV7"/>
  <c r="AD11" i="100"/>
  <c r="AE11"/>
  <c r="AF11"/>
  <c r="FH30" i="80"/>
  <c r="J30"/>
  <c r="FJ30" i="79"/>
  <c r="J30"/>
  <c r="FH26" i="73"/>
  <c r="J26"/>
  <c r="AL26" i="71"/>
  <c r="AO26"/>
  <c r="AP26"/>
  <c r="AM26"/>
  <c r="FF26"/>
  <c r="AN26"/>
  <c r="FJ26" i="29"/>
  <c r="J26"/>
  <c r="FJ21" i="79"/>
  <c r="J21"/>
  <c r="J21" i="72"/>
  <c r="FJ21"/>
  <c r="FH21" i="75"/>
  <c r="J21"/>
  <c r="FJ21" i="81"/>
  <c r="J21"/>
  <c r="FJ21" i="77"/>
  <c r="J21"/>
  <c r="AL21" i="71"/>
  <c r="AP21"/>
  <c r="AN21"/>
  <c r="AM21"/>
  <c r="FF21"/>
  <c r="AO21"/>
  <c r="FJ31" i="29"/>
  <c r="J31"/>
  <c r="AP31" i="71"/>
  <c r="AN31"/>
  <c r="AO31"/>
  <c r="FF31"/>
  <c r="AL31"/>
  <c r="AM31"/>
  <c r="FH31" i="80"/>
  <c r="J31"/>
  <c r="BM39" i="81"/>
  <c r="BM38"/>
  <c r="AY8"/>
  <c r="AX8"/>
  <c r="AW8"/>
  <c r="AK8"/>
  <c r="BR39"/>
  <c r="BR38"/>
  <c r="BQ39"/>
  <c r="BQ38"/>
  <c r="BP38"/>
  <c r="BP39"/>
  <c r="J20" i="79"/>
  <c r="FJ20"/>
  <c r="FH20" i="80"/>
  <c r="J20"/>
  <c r="J20" i="29"/>
  <c r="FJ20"/>
  <c r="J19" i="75"/>
  <c r="FH19"/>
  <c r="FH19" i="80"/>
  <c r="J19"/>
  <c r="J19" i="79"/>
  <c r="FJ19"/>
  <c r="FJ15" i="72"/>
  <c r="J15"/>
  <c r="FH15" i="73"/>
  <c r="J15"/>
  <c r="AE22" i="100"/>
  <c r="AD22"/>
  <c r="AF22"/>
  <c r="J17" i="73"/>
  <c r="FH17"/>
  <c r="J17" i="72"/>
  <c r="FJ17"/>
  <c r="FJ17" i="74"/>
  <c r="J17"/>
  <c r="J33" i="29"/>
  <c r="FJ33"/>
  <c r="FJ33" i="74"/>
  <c r="J33"/>
  <c r="FJ33" i="79"/>
  <c r="J33"/>
  <c r="J25" i="29"/>
  <c r="FJ25"/>
  <c r="FJ25" i="72"/>
  <c r="J25"/>
  <c r="J25" i="77"/>
  <c r="FJ25"/>
  <c r="FH25" i="80"/>
  <c r="J25"/>
  <c r="FH25" i="73"/>
  <c r="J25"/>
  <c r="J16" i="72"/>
  <c r="FJ16"/>
  <c r="J16" i="73"/>
  <c r="FH16"/>
  <c r="FJ16" i="77"/>
  <c r="J16"/>
  <c r="J10"/>
  <c r="FJ10"/>
  <c r="J10" i="29"/>
  <c r="FJ10"/>
  <c r="FJ10" i="76"/>
  <c r="J10"/>
  <c r="AW20" i="99"/>
  <c r="AV20"/>
  <c r="AU20"/>
  <c r="BA20"/>
  <c r="AT20"/>
  <c r="AZ20"/>
  <c r="AY20"/>
  <c r="BD20"/>
  <c r="BB20"/>
  <c r="AS20"/>
  <c r="BC20"/>
  <c r="AX20"/>
  <c r="CH38" i="71"/>
  <c r="CH39"/>
  <c r="EA38" i="80"/>
  <c r="FE9"/>
  <c r="FH9"/>
  <c r="FG38"/>
  <c r="J9"/>
  <c r="J9" i="75"/>
  <c r="FG38"/>
  <c r="FH9"/>
  <c r="EB38" i="81"/>
  <c r="FG9"/>
  <c r="FJ9"/>
  <c r="J9"/>
  <c r="EA38" i="73"/>
  <c r="FE9"/>
  <c r="EB38" i="29"/>
  <c r="FG9"/>
  <c r="BP39" i="78"/>
  <c r="BP38"/>
  <c r="BO39"/>
  <c r="BO38"/>
  <c r="BL38"/>
  <c r="BL39"/>
  <c r="BQ38"/>
  <c r="BQ39"/>
  <c r="BM39"/>
  <c r="BM38"/>
  <c r="BZ38"/>
  <c r="BZ39"/>
  <c r="AF15" i="100"/>
  <c r="AD15"/>
  <c r="AE15"/>
  <c r="BQ39" i="80"/>
  <c r="BQ38"/>
  <c r="BM38"/>
  <c r="BM39"/>
  <c r="BP39"/>
  <c r="BP38"/>
  <c r="BL38"/>
  <c r="BL39"/>
  <c r="J22" i="78"/>
  <c r="FH22"/>
  <c r="FJ22" i="74"/>
  <c r="J22"/>
  <c r="FH13" i="80"/>
  <c r="J13"/>
  <c r="FJ13" i="74"/>
  <c r="J13"/>
  <c r="J13" i="72"/>
  <c r="FJ13"/>
  <c r="FJ30" i="74"/>
  <c r="J30"/>
  <c r="J30" i="81"/>
  <c r="FJ30"/>
  <c r="FH30" i="75"/>
  <c r="J30"/>
  <c r="FJ30" i="77"/>
  <c r="J30"/>
  <c r="AD13" i="100"/>
  <c r="AF13"/>
  <c r="AE13"/>
  <c r="J18" i="72"/>
  <c r="FJ18"/>
  <c r="FJ18" i="81"/>
  <c r="J18"/>
  <c r="FH18" i="78"/>
  <c r="J18"/>
  <c r="FJ18" i="79"/>
  <c r="J18"/>
  <c r="AF12" i="100"/>
  <c r="AE12"/>
  <c r="AD12"/>
  <c r="AP12" i="76"/>
  <c r="AO12"/>
  <c r="AL12"/>
  <c r="AN12"/>
  <c r="AM12"/>
  <c r="AP14" i="79"/>
  <c r="AM14"/>
  <c r="AL14"/>
  <c r="AO14"/>
  <c r="AN14"/>
  <c r="J35" i="80"/>
  <c r="FH35"/>
  <c r="FH35" i="73"/>
  <c r="J35"/>
  <c r="J35" i="79"/>
  <c r="FJ35"/>
  <c r="FJ27" i="77"/>
  <c r="J27"/>
  <c r="J27" i="79"/>
  <c r="FJ27"/>
  <c r="BC16" i="99"/>
  <c r="AY16"/>
  <c r="BD16"/>
  <c r="AZ16"/>
  <c r="AW16"/>
  <c r="AT16"/>
  <c r="BB16"/>
  <c r="BA16"/>
  <c r="AS16"/>
  <c r="AV16"/>
  <c r="AX16"/>
  <c r="AU16"/>
  <c r="FH12" i="78"/>
  <c r="J12"/>
  <c r="FJ12" i="79"/>
  <c r="J12"/>
  <c r="FJ12" i="74"/>
  <c r="J12"/>
  <c r="J12" i="72"/>
  <c r="FJ12"/>
  <c r="FJ12" i="29"/>
  <c r="J12"/>
  <c r="J28" i="79"/>
  <c r="FJ28"/>
  <c r="J28" i="77"/>
  <c r="FJ28"/>
  <c r="J28" i="73"/>
  <c r="FH28"/>
  <c r="AO28" i="71"/>
  <c r="AN28"/>
  <c r="FF28"/>
  <c r="AL28"/>
  <c r="AM28"/>
  <c r="AP28"/>
  <c r="FJ11" i="72"/>
  <c r="J11"/>
  <c r="AW11" i="76"/>
  <c r="AX11"/>
  <c r="AY11"/>
  <c r="AK11"/>
  <c r="J11" i="81"/>
  <c r="FJ11"/>
  <c r="J11" i="29"/>
  <c r="FJ11"/>
  <c r="J11" i="80"/>
  <c r="FH11"/>
  <c r="AO8" i="73"/>
  <c r="AN8"/>
  <c r="AM8"/>
  <c r="AL8"/>
  <c r="AP8"/>
  <c r="AJ7"/>
  <c r="F39"/>
  <c r="F39" i="29"/>
  <c r="AJ7"/>
  <c r="D42" i="30" s="1"/>
  <c r="P42" s="1"/>
  <c r="FJ8" i="29"/>
  <c r="FM8"/>
  <c r="FM38" s="1"/>
  <c r="AN8" i="76"/>
  <c r="AL8"/>
  <c r="AP8"/>
  <c r="AO8"/>
  <c r="AM8"/>
  <c r="AO8" i="71"/>
  <c r="AN8"/>
  <c r="AL8"/>
  <c r="AM8"/>
  <c r="AP8"/>
  <c r="AJ7"/>
  <c r="F39"/>
  <c r="AJ7" i="80"/>
  <c r="F39"/>
  <c r="AP8" i="81"/>
  <c r="AM8"/>
  <c r="AL8"/>
  <c r="AN8"/>
  <c r="AO8"/>
  <c r="AL8" i="79"/>
  <c r="AP8"/>
  <c r="AO8"/>
  <c r="AN8"/>
  <c r="AM8"/>
  <c r="BM38"/>
  <c r="BM39"/>
  <c r="BZ38"/>
  <c r="BZ39"/>
  <c r="BN39"/>
  <c r="BN38"/>
  <c r="BR39"/>
  <c r="BR38"/>
  <c r="FJ24" i="74"/>
  <c r="J24"/>
  <c r="J24" i="73"/>
  <c r="FH24"/>
  <c r="FH24" i="78"/>
  <c r="J24"/>
  <c r="FH24" i="75"/>
  <c r="J24"/>
  <c r="FH14" i="80"/>
  <c r="J14"/>
  <c r="J23"/>
  <c r="FH23"/>
  <c r="AE33" i="100"/>
  <c r="AF33"/>
  <c r="AD33"/>
  <c r="AO37" i="71"/>
  <c r="AP37"/>
  <c r="FF37"/>
  <c r="AM37"/>
  <c r="AL37"/>
  <c r="AN37"/>
  <c r="FJ37" i="76"/>
  <c r="J37"/>
  <c r="FH37" i="75"/>
  <c r="J37"/>
  <c r="FJ37" i="81"/>
  <c r="J37"/>
  <c r="FH37" i="78"/>
  <c r="J37"/>
  <c r="FJ26" i="81"/>
  <c r="J26"/>
  <c r="J21" i="74"/>
  <c r="FJ21"/>
  <c r="J21" i="76"/>
  <c r="FJ21"/>
  <c r="AD34" i="100"/>
  <c r="AE34"/>
  <c r="AF34"/>
  <c r="AX30" i="99"/>
  <c r="BB30"/>
  <c r="AV30"/>
  <c r="BD30"/>
  <c r="BC30"/>
  <c r="AU30"/>
  <c r="AS30"/>
  <c r="AY30"/>
  <c r="AW30"/>
  <c r="AT30"/>
  <c r="BA30"/>
  <c r="AZ30"/>
  <c r="FJ18" i="74"/>
  <c r="J18"/>
  <c r="AS8" i="99"/>
  <c r="AZ8"/>
  <c r="AW8"/>
  <c r="AY8"/>
  <c r="AT8"/>
  <c r="AV8"/>
  <c r="BA8"/>
  <c r="BB8"/>
  <c r="BD8"/>
  <c r="AX8"/>
  <c r="AU8"/>
  <c r="BC8"/>
  <c r="J35" i="75"/>
  <c r="FH35"/>
  <c r="FJ35" i="72"/>
  <c r="J35"/>
  <c r="AF37" i="100"/>
  <c r="AE37"/>
  <c r="AD37"/>
  <c r="BB33" i="99"/>
  <c r="AX33"/>
  <c r="AY33"/>
  <c r="BD33"/>
  <c r="AW33"/>
  <c r="BA33"/>
  <c r="AS33"/>
  <c r="AT33"/>
  <c r="AV33"/>
  <c r="AU33"/>
  <c r="BC33"/>
  <c r="AZ33"/>
  <c r="AO27" i="71"/>
  <c r="AN27"/>
  <c r="AM27"/>
  <c r="AL27"/>
  <c r="FF27"/>
  <c r="AP27"/>
  <c r="J27" i="74"/>
  <c r="FJ27"/>
  <c r="J27" i="75"/>
  <c r="FH27"/>
  <c r="J27" i="76"/>
  <c r="FJ27"/>
  <c r="FH27" i="78"/>
  <c r="J27"/>
  <c r="FH27" i="80"/>
  <c r="J27"/>
  <c r="AN12" i="71"/>
  <c r="FF12"/>
  <c r="AO12"/>
  <c r="AL12"/>
  <c r="AP12"/>
  <c r="AM12"/>
  <c r="FJ12" i="77"/>
  <c r="J12"/>
  <c r="J12" i="80"/>
  <c r="FH12"/>
  <c r="AW12" i="76"/>
  <c r="AY12"/>
  <c r="AX12"/>
  <c r="AK12"/>
  <c r="BR38" i="72"/>
  <c r="BR39"/>
  <c r="BL38"/>
  <c r="BL39"/>
  <c r="AX8"/>
  <c r="AY8"/>
  <c r="AW8"/>
  <c r="AK8"/>
  <c r="BM38"/>
  <c r="BM39"/>
  <c r="BN39"/>
  <c r="BN38"/>
  <c r="FJ28" i="29"/>
  <c r="J28"/>
  <c r="J28" i="76"/>
  <c r="FJ28"/>
  <c r="FH11" i="75"/>
  <c r="J11"/>
  <c r="J11" i="79"/>
  <c r="FJ11"/>
  <c r="AK8" i="75"/>
  <c r="AW8"/>
  <c r="AX8"/>
  <c r="BL39"/>
  <c r="BL38"/>
  <c r="BZ38"/>
  <c r="BZ39"/>
  <c r="BQ39"/>
  <c r="BQ38"/>
  <c r="BM38"/>
  <c r="BM39"/>
  <c r="AJ7" i="78"/>
  <c r="F39"/>
  <c r="AJ7" i="75"/>
  <c r="F39"/>
  <c r="W67" i="97"/>
  <c r="S46"/>
  <c r="S86" s="1"/>
  <c r="W17"/>
  <c r="W58" s="1"/>
  <c r="I58"/>
  <c r="K26"/>
  <c r="K67" s="1"/>
  <c r="J20"/>
  <c r="J61" s="1"/>
  <c r="J19"/>
  <c r="J60" s="1"/>
  <c r="I25"/>
  <c r="I66" s="1"/>
  <c r="C21"/>
  <c r="C62" s="1"/>
  <c r="C22"/>
  <c r="C63" s="1"/>
  <c r="I26"/>
  <c r="I23"/>
  <c r="I64" s="1"/>
  <c r="E46"/>
  <c r="E86" s="1"/>
  <c r="J23"/>
  <c r="J64" s="1"/>
  <c r="J21"/>
  <c r="J62" s="1"/>
  <c r="C19"/>
  <c r="C60" s="1"/>
  <c r="I22"/>
  <c r="I63" s="1"/>
  <c r="C6"/>
  <c r="C25"/>
  <c r="C66" s="1"/>
  <c r="C26"/>
  <c r="C67" s="1"/>
  <c r="C20"/>
  <c r="C61" s="1"/>
  <c r="C23"/>
  <c r="C64" s="1"/>
  <c r="E45"/>
  <c r="C17"/>
  <c r="C58" s="1"/>
  <c r="J22"/>
  <c r="J63" s="1"/>
  <c r="K25"/>
  <c r="J19" i="82"/>
  <c r="J62" s="1"/>
  <c r="K40"/>
  <c r="K83" s="1"/>
  <c r="K30"/>
  <c r="K73" s="1"/>
  <c r="K37"/>
  <c r="K80" s="1"/>
  <c r="J16"/>
  <c r="I19"/>
  <c r="I62" s="1"/>
  <c r="K41"/>
  <c r="K84" s="1"/>
  <c r="K34"/>
  <c r="K77" s="1"/>
  <c r="J21"/>
  <c r="J64" s="1"/>
  <c r="K46"/>
  <c r="K89" s="1"/>
  <c r="J17"/>
  <c r="J60" s="1"/>
  <c r="K32"/>
  <c r="K75" s="1"/>
  <c r="J18"/>
  <c r="J61" s="1"/>
  <c r="I16"/>
  <c r="I59" s="1"/>
  <c r="K35"/>
  <c r="K78" s="1"/>
  <c r="K29"/>
  <c r="I30"/>
  <c r="K39"/>
  <c r="K82" s="1"/>
  <c r="C48"/>
  <c r="K33"/>
  <c r="K76" s="1"/>
  <c r="J28"/>
  <c r="J71" s="1"/>
  <c r="J22"/>
  <c r="J65" s="1"/>
  <c r="K31"/>
  <c r="K74" s="1"/>
  <c r="K36"/>
  <c r="K79" s="1"/>
  <c r="K43"/>
  <c r="K86" s="1"/>
  <c r="J24"/>
  <c r="J67" s="1"/>
  <c r="I21"/>
  <c r="I64" s="1"/>
  <c r="K42"/>
  <c r="K85" s="1"/>
  <c r="J25"/>
  <c r="J68" s="1"/>
  <c r="J27"/>
  <c r="J70" s="1"/>
  <c r="J23"/>
  <c r="J66" s="1"/>
  <c r="I18"/>
  <c r="I61" s="1"/>
  <c r="I20"/>
  <c r="I63" s="1"/>
  <c r="I22"/>
  <c r="I65" s="1"/>
  <c r="K38"/>
  <c r="K81" s="1"/>
  <c r="J26"/>
  <c r="J69" s="1"/>
  <c r="J20"/>
  <c r="J63" s="1"/>
  <c r="AE8" i="100"/>
  <c r="AD8"/>
  <c r="AF8"/>
  <c r="F39" i="77"/>
  <c r="AJ7"/>
  <c r="J24" i="76"/>
  <c r="FJ24"/>
  <c r="FJ24" i="81"/>
  <c r="J24"/>
  <c r="BM38" i="74"/>
  <c r="BM39"/>
  <c r="BN39"/>
  <c r="BN38"/>
  <c r="BO38"/>
  <c r="BO39"/>
  <c r="BP38"/>
  <c r="BP39"/>
  <c r="J14" i="75"/>
  <c r="FH14"/>
  <c r="J14" i="74"/>
  <c r="FJ14"/>
  <c r="FH14" i="73"/>
  <c r="J14"/>
  <c r="J23" i="72"/>
  <c r="FJ23"/>
  <c r="FJ23" i="74"/>
  <c r="J23"/>
  <c r="FJ23" i="76"/>
  <c r="J23"/>
  <c r="J23" i="29"/>
  <c r="FJ23"/>
  <c r="FH23" i="78"/>
  <c r="J23"/>
  <c r="AE28" i="100"/>
  <c r="AD28"/>
  <c r="AF28"/>
  <c r="AT24" i="99"/>
  <c r="AY24"/>
  <c r="BC24"/>
  <c r="BB24"/>
  <c r="AS24"/>
  <c r="BD24"/>
  <c r="AU24"/>
  <c r="AZ24"/>
  <c r="BA24"/>
  <c r="AW24"/>
  <c r="AV24"/>
  <c r="AX24"/>
  <c r="BO39" i="73"/>
  <c r="BO38"/>
  <c r="BP39"/>
  <c r="BP38"/>
  <c r="AW8"/>
  <c r="AX8"/>
  <c r="AK8"/>
  <c r="BN38"/>
  <c r="BN39"/>
  <c r="BR39"/>
  <c r="BR38"/>
  <c r="FJ37" i="79"/>
  <c r="J37"/>
  <c r="J37" i="72"/>
  <c r="FJ37"/>
  <c r="FH37" i="80"/>
  <c r="J37"/>
  <c r="J34" i="75"/>
  <c r="FH34"/>
  <c r="FJ34" i="74"/>
  <c r="J34"/>
  <c r="FJ34" i="79"/>
  <c r="J34"/>
  <c r="FF34" i="71"/>
  <c r="AN34"/>
  <c r="AP34"/>
  <c r="AL34"/>
  <c r="AO34"/>
  <c r="AM34"/>
  <c r="J32" i="81"/>
  <c r="FJ32"/>
  <c r="FJ36" i="29"/>
  <c r="J36"/>
  <c r="J36" i="80"/>
  <c r="FH36"/>
  <c r="AY29" i="76"/>
  <c r="AW29"/>
  <c r="AK29"/>
  <c r="AX29"/>
  <c r="FJ29" i="79"/>
  <c r="J29"/>
  <c r="J29" i="72"/>
  <c r="FJ29"/>
  <c r="AE26" i="100"/>
  <c r="AF26"/>
  <c r="AD26"/>
  <c r="AF36"/>
  <c r="AD36"/>
  <c r="AE36"/>
  <c r="AV17" i="99"/>
  <c r="BA17"/>
  <c r="BB17"/>
  <c r="BC17"/>
  <c r="AY17"/>
  <c r="AX17"/>
  <c r="AS17"/>
  <c r="BD17"/>
  <c r="AZ17"/>
  <c r="AW17"/>
  <c r="AT17"/>
  <c r="AU17"/>
  <c r="BZ38" i="77"/>
  <c r="BZ39"/>
  <c r="BR38"/>
  <c r="BR39"/>
  <c r="AY8"/>
  <c r="AW8"/>
  <c r="AX8"/>
  <c r="AK8"/>
  <c r="BQ38"/>
  <c r="BQ39"/>
  <c r="BU38" i="71"/>
  <c r="BU39"/>
  <c r="BU38" i="81"/>
  <c r="BU39"/>
  <c r="BU39" i="80"/>
  <c r="BU38"/>
  <c r="BU38" i="78"/>
  <c r="BU39"/>
  <c r="BU39" i="77"/>
  <c r="BU38"/>
  <c r="BU38" i="73"/>
  <c r="BU39"/>
  <c r="BN38" i="76"/>
  <c r="BN39"/>
  <c r="AX8"/>
  <c r="AK8"/>
  <c r="AY8"/>
  <c r="AW8"/>
  <c r="BZ38"/>
  <c r="BZ39"/>
  <c r="BR38"/>
  <c r="BR39"/>
  <c r="BP38"/>
  <c r="BP39"/>
  <c r="AD25" i="100"/>
  <c r="AE25"/>
  <c r="AF25"/>
  <c r="FJ34" i="81"/>
  <c r="J34"/>
  <c r="FH34" i="80"/>
  <c r="J34"/>
  <c r="J34" i="73"/>
  <c r="FH34"/>
  <c r="FJ34" i="72"/>
  <c r="J34"/>
  <c r="J32" i="29"/>
  <c r="FJ32"/>
  <c r="J32" i="78"/>
  <c r="FH32"/>
  <c r="AN32" i="71"/>
  <c r="AP32"/>
  <c r="FF32"/>
  <c r="AO32"/>
  <c r="AL32"/>
  <c r="AM32"/>
  <c r="FJ36" i="74"/>
  <c r="J36"/>
  <c r="AL36" i="71"/>
  <c r="AM36"/>
  <c r="FF36"/>
  <c r="AP36"/>
  <c r="AN36"/>
  <c r="AO36"/>
  <c r="AY36" i="79"/>
  <c r="AK36"/>
  <c r="AX36"/>
  <c r="AW36"/>
  <c r="FJ36" i="76"/>
  <c r="J36"/>
  <c r="AW29" i="78"/>
  <c r="AK29"/>
  <c r="AX29"/>
  <c r="FH29" i="75"/>
  <c r="J29"/>
  <c r="FJ29" i="74"/>
  <c r="J29"/>
  <c r="AX22" i="99"/>
  <c r="BD22"/>
  <c r="AZ22"/>
  <c r="AU22"/>
  <c r="AY22"/>
  <c r="AT22"/>
  <c r="AW22"/>
  <c r="AS22"/>
  <c r="AV22"/>
  <c r="BB22"/>
  <c r="BC22"/>
  <c r="BA22"/>
  <c r="FG31" i="77"/>
  <c r="FH31" s="1"/>
  <c r="FE31" i="75"/>
  <c r="FF31" s="1"/>
  <c r="FG20" i="72"/>
  <c r="FH20" s="1"/>
  <c r="FC20" i="71"/>
  <c r="FD20" s="1"/>
  <c r="FE20" i="78"/>
  <c r="FF20" s="1"/>
  <c r="FG19" i="72"/>
  <c r="FH19" s="1"/>
  <c r="FE19" i="78"/>
  <c r="FF19" s="1"/>
  <c r="FC19" i="71"/>
  <c r="FD19" s="1"/>
  <c r="FG15" i="76"/>
  <c r="FH15" s="1"/>
  <c r="FF38"/>
  <c r="FE15" i="75"/>
  <c r="FF15" s="1"/>
  <c r="FG15" i="74"/>
  <c r="FH15" s="1"/>
  <c r="FE15" i="78"/>
  <c r="FF15" s="1"/>
  <c r="FG17" i="29"/>
  <c r="FH17" s="1"/>
  <c r="FE17" i="75"/>
  <c r="FF17" s="1"/>
  <c r="FG17" i="81"/>
  <c r="FH17" s="1"/>
  <c r="FG33" i="76"/>
  <c r="FH33" s="1"/>
  <c r="FC33" i="71"/>
  <c r="FD33" s="1"/>
  <c r="CB38"/>
  <c r="FG25" i="81"/>
  <c r="FH25" s="1"/>
  <c r="FG25" i="79"/>
  <c r="FH25" s="1"/>
  <c r="FG16" i="29"/>
  <c r="FH16" s="1"/>
  <c r="FE16" i="80"/>
  <c r="FF16" s="1"/>
  <c r="FG16" i="74"/>
  <c r="FH16" s="1"/>
  <c r="FG16" i="76"/>
  <c r="FH16" s="1"/>
  <c r="FE16" i="78"/>
  <c r="FF16" s="1"/>
  <c r="FC10" i="71"/>
  <c r="FD10" s="1"/>
  <c r="FE10" i="75"/>
  <c r="FF10" s="1"/>
  <c r="FE10" i="78"/>
  <c r="FF10" s="1"/>
  <c r="FG10" i="72"/>
  <c r="FH10" s="1"/>
  <c r="FG10" i="81"/>
  <c r="FH10" s="1"/>
  <c r="FF38" i="79"/>
  <c r="EE38"/>
  <c r="EK38"/>
  <c r="FB38"/>
  <c r="EJ38"/>
  <c r="EH38"/>
  <c r="ET38"/>
  <c r="EU38"/>
  <c r="EI38"/>
  <c r="FC38"/>
  <c r="EN38"/>
  <c r="EY38"/>
  <c r="EV38"/>
  <c r="FA38"/>
  <c r="EG38"/>
  <c r="EZ38" i="74"/>
  <c r="FB38"/>
  <c r="EF38"/>
  <c r="EW38"/>
  <c r="EP38"/>
  <c r="ED38"/>
  <c r="EY38"/>
  <c r="EE38"/>
  <c r="EM38"/>
  <c r="EN38"/>
  <c r="EU38"/>
  <c r="FE38"/>
  <c r="ES38"/>
  <c r="FD38"/>
  <c r="EG38"/>
  <c r="EQ38"/>
  <c r="EH38" i="72"/>
  <c r="FE38"/>
  <c r="EU38"/>
  <c r="ER38"/>
  <c r="EL38"/>
  <c r="EG38"/>
  <c r="ED38"/>
  <c r="EX38"/>
  <c r="FD38"/>
  <c r="EW38"/>
  <c r="EY38"/>
  <c r="EE38"/>
  <c r="EF38"/>
  <c r="EM38"/>
  <c r="FF38"/>
  <c r="EI38" i="71"/>
  <c r="EF38"/>
  <c r="EB38"/>
  <c r="EQ38"/>
  <c r="EU38"/>
  <c r="EC38"/>
  <c r="EJ38"/>
  <c r="EV38"/>
  <c r="EW38"/>
  <c r="EN38"/>
  <c r="EH38"/>
  <c r="FA38"/>
  <c r="EA38"/>
  <c r="EE38"/>
  <c r="ED38"/>
  <c r="EY38" i="77"/>
  <c r="FC38"/>
  <c r="EK38"/>
  <c r="EW38"/>
  <c r="EM38"/>
  <c r="EL38"/>
  <c r="EG38"/>
  <c r="EP38"/>
  <c r="EC38"/>
  <c r="ET38"/>
  <c r="FA38"/>
  <c r="EI38"/>
  <c r="EV38"/>
  <c r="ER38"/>
  <c r="FG22" i="81"/>
  <c r="FH22" s="1"/>
  <c r="FE22" i="75"/>
  <c r="FF22" s="1"/>
  <c r="FG22" i="79"/>
  <c r="FH22" s="1"/>
  <c r="FG13" i="81"/>
  <c r="FH13" s="1"/>
  <c r="FE30" i="80"/>
  <c r="FF30" s="1"/>
  <c r="FG30" i="76"/>
  <c r="FH30" s="1"/>
  <c r="FG26"/>
  <c r="FH26" s="1"/>
  <c r="FG26" i="72"/>
  <c r="FH26" s="1"/>
  <c r="FC26" i="71"/>
  <c r="FD26" s="1"/>
  <c r="FG21" i="72"/>
  <c r="FH21" s="1"/>
  <c r="FE21" i="75"/>
  <c r="FF21" s="1"/>
  <c r="FG21" i="29"/>
  <c r="FH21" s="1"/>
  <c r="FC21" i="71"/>
  <c r="FD21" s="1"/>
  <c r="FC31"/>
  <c r="FD31" s="1"/>
  <c r="FL38" i="81"/>
  <c r="O27" i="30" s="1"/>
  <c r="FG20" i="79"/>
  <c r="FH20" s="1"/>
  <c r="FG20" i="29"/>
  <c r="FH20" s="1"/>
  <c r="FE19" i="75"/>
  <c r="FF19" s="1"/>
  <c r="FG19" i="77"/>
  <c r="FH19" s="1"/>
  <c r="FG19" i="76"/>
  <c r="FH19" s="1"/>
  <c r="FG19" i="29"/>
  <c r="FH19" s="1"/>
  <c r="FE19" i="80"/>
  <c r="FF19" s="1"/>
  <c r="FG15" i="81"/>
  <c r="FH15" s="1"/>
  <c r="FC15" i="71"/>
  <c r="FD15" s="1"/>
  <c r="FG15" i="72"/>
  <c r="FH15" s="1"/>
  <c r="FE15" i="80"/>
  <c r="FF15" s="1"/>
  <c r="FE15" i="73"/>
  <c r="FF15" s="1"/>
  <c r="FG17" i="72"/>
  <c r="FH17" s="1"/>
  <c r="FG17" i="77"/>
  <c r="FH17" s="1"/>
  <c r="FG33" i="74"/>
  <c r="FH33" s="1"/>
  <c r="FG25" i="29"/>
  <c r="FH25" s="1"/>
  <c r="ED38" i="78"/>
  <c r="FE25"/>
  <c r="FF25" s="1"/>
  <c r="FG25" i="72"/>
  <c r="FH25" s="1"/>
  <c r="FE25" i="73"/>
  <c r="FF25" s="1"/>
  <c r="FG16" i="72"/>
  <c r="FH16" s="1"/>
  <c r="FE16" i="73"/>
  <c r="FF16" s="1"/>
  <c r="FC16" i="71"/>
  <c r="FD16" s="1"/>
  <c r="FG16" i="79"/>
  <c r="FH16" s="1"/>
  <c r="FG16" i="77"/>
  <c r="FH16" s="1"/>
  <c r="FG10" i="74"/>
  <c r="FH10" s="1"/>
  <c r="FG10" i="77"/>
  <c r="FH10" s="1"/>
  <c r="EK38" i="78"/>
  <c r="EY38"/>
  <c r="EM38"/>
  <c r="EL38"/>
  <c r="FA38"/>
  <c r="EC38"/>
  <c r="EQ38"/>
  <c r="EU38"/>
  <c r="EF38"/>
  <c r="FB38"/>
  <c r="EN38"/>
  <c r="ER38"/>
  <c r="ED38" i="76"/>
  <c r="EW38"/>
  <c r="ES38"/>
  <c r="EK38"/>
  <c r="EZ38"/>
  <c r="EF38"/>
  <c r="EN38"/>
  <c r="EL38"/>
  <c r="ER38"/>
  <c r="EQ38"/>
  <c r="EI38"/>
  <c r="FD38"/>
  <c r="EU38"/>
  <c r="FC38"/>
  <c r="EO38"/>
  <c r="EF38" i="80"/>
  <c r="EY38"/>
  <c r="FD38"/>
  <c r="ES38"/>
  <c r="FB38"/>
  <c r="EZ38"/>
  <c r="EI38"/>
  <c r="EU38"/>
  <c r="ED38"/>
  <c r="EC38"/>
  <c r="EP38"/>
  <c r="EW38"/>
  <c r="EE38"/>
  <c r="EP38" i="75"/>
  <c r="EQ38"/>
  <c r="EE38"/>
  <c r="EB38"/>
  <c r="ER38"/>
  <c r="EK38"/>
  <c r="EH38"/>
  <c r="FB38"/>
  <c r="EZ38"/>
  <c r="EU38"/>
  <c r="FC38"/>
  <c r="ED38"/>
  <c r="EV38"/>
  <c r="EL38"/>
  <c r="EM38"/>
  <c r="EG38" i="81"/>
  <c r="FE38"/>
  <c r="EI38"/>
  <c r="EZ38"/>
  <c r="ED38"/>
  <c r="ER38"/>
  <c r="FF38"/>
  <c r="EV38"/>
  <c r="EE38"/>
  <c r="FC38"/>
  <c r="EQ38"/>
  <c r="EW38"/>
  <c r="EL38"/>
  <c r="EH38" i="73"/>
  <c r="EP38"/>
  <c r="EZ38"/>
  <c r="EB38"/>
  <c r="EG38"/>
  <c r="EK38"/>
  <c r="EU38"/>
  <c r="FD38"/>
  <c r="EQ38"/>
  <c r="EC38"/>
  <c r="FB38"/>
  <c r="EI38"/>
  <c r="ET38"/>
  <c r="EY38"/>
  <c r="EU38" i="29"/>
  <c r="EN38"/>
  <c r="EW38"/>
  <c r="FB38"/>
  <c r="ED38"/>
  <c r="EL38"/>
  <c r="EO38"/>
  <c r="EZ38"/>
  <c r="ET38"/>
  <c r="FF38"/>
  <c r="FE38"/>
  <c r="EI38"/>
  <c r="EJ38"/>
  <c r="EH38"/>
  <c r="ER38"/>
  <c r="CB38" i="80"/>
  <c r="FE22"/>
  <c r="FF22" s="1"/>
  <c r="FG22" i="74"/>
  <c r="FH22" s="1"/>
  <c r="FC22" i="71"/>
  <c r="FD22" s="1"/>
  <c r="FG13" i="77"/>
  <c r="FH13" s="1"/>
  <c r="FE13" i="75"/>
  <c r="FF13" s="1"/>
  <c r="FE13" i="80"/>
  <c r="FF13" s="1"/>
  <c r="FG13" i="76"/>
  <c r="FH13" s="1"/>
  <c r="FG13" i="72"/>
  <c r="FH13" s="1"/>
  <c r="FG30" i="74"/>
  <c r="FH30" s="1"/>
  <c r="FE30" i="78"/>
  <c r="FF30" s="1"/>
  <c r="FE18" i="75"/>
  <c r="FF18" s="1"/>
  <c r="FE18" i="80"/>
  <c r="FF18" s="1"/>
  <c r="FG18" i="81"/>
  <c r="FH18" s="1"/>
  <c r="FG18" i="76"/>
  <c r="FH18" s="1"/>
  <c r="FE18" i="78"/>
  <c r="FF18" s="1"/>
  <c r="FE35" i="80"/>
  <c r="FF35" s="1"/>
  <c r="FG35" i="81"/>
  <c r="FH35" s="1"/>
  <c r="FG35" i="79"/>
  <c r="FH35" s="1"/>
  <c r="FG12"/>
  <c r="FH12" s="1"/>
  <c r="FG12" i="74"/>
  <c r="FH12" s="1"/>
  <c r="FG12" i="72"/>
  <c r="FH12" s="1"/>
  <c r="FG11" i="81"/>
  <c r="FH11" s="1"/>
  <c r="FG11" i="29"/>
  <c r="FH11" s="1"/>
  <c r="FE38" i="77"/>
  <c r="FE11" i="78"/>
  <c r="FF11" s="1"/>
  <c r="CB38" i="79"/>
  <c r="FL38"/>
  <c r="M27" i="30" s="1"/>
  <c r="FG24" i="74"/>
  <c r="FH24" s="1"/>
  <c r="FG24" i="72"/>
  <c r="FH24" s="1"/>
  <c r="FE24" i="75"/>
  <c r="FF24" s="1"/>
  <c r="FG24" i="79"/>
  <c r="FH24" s="1"/>
  <c r="FG24" i="29"/>
  <c r="FH24" s="1"/>
  <c r="FC14" i="71"/>
  <c r="FD14" s="1"/>
  <c r="FG14" i="29"/>
  <c r="FH14" s="1"/>
  <c r="FG14" i="77"/>
  <c r="FH14" s="1"/>
  <c r="FG23" i="79"/>
  <c r="FH23" s="1"/>
  <c r="FE23" i="80"/>
  <c r="FF23" s="1"/>
  <c r="FG37" i="77"/>
  <c r="FH37" s="1"/>
  <c r="FG37" i="76"/>
  <c r="FH37" s="1"/>
  <c r="FE37" i="75"/>
  <c r="FF37" s="1"/>
  <c r="FG37" i="74"/>
  <c r="FH37" s="1"/>
  <c r="FE37" i="78"/>
  <c r="FF37" s="1"/>
  <c r="FG26" i="81"/>
  <c r="FH26" s="1"/>
  <c r="FG26" i="79"/>
  <c r="FH26" s="1"/>
  <c r="FG26" i="74"/>
  <c r="FH26" s="1"/>
  <c r="FG21"/>
  <c r="FH21" s="1"/>
  <c r="FE21" i="73"/>
  <c r="FF21" s="1"/>
  <c r="FG21" i="76"/>
  <c r="FH21" s="1"/>
  <c r="FG18" i="74"/>
  <c r="FH18" s="1"/>
  <c r="FG18" i="77"/>
  <c r="FH18" s="1"/>
  <c r="FC18" i="71"/>
  <c r="FD18" s="1"/>
  <c r="FG35" i="29"/>
  <c r="FH35" s="1"/>
  <c r="FC35" i="71"/>
  <c r="FD35" s="1"/>
  <c r="FE35" i="75"/>
  <c r="FF35" s="1"/>
  <c r="J37" i="77"/>
  <c r="FE27" i="73"/>
  <c r="FF27" s="1"/>
  <c r="FC27" i="71"/>
  <c r="FD27" s="1"/>
  <c r="FG27" i="72"/>
  <c r="FH27" s="1"/>
  <c r="FE27" i="78"/>
  <c r="FF27" s="1"/>
  <c r="FG12" i="77"/>
  <c r="FH12" s="1"/>
  <c r="FG12" i="76"/>
  <c r="FH12" s="1"/>
  <c r="FG28" i="72"/>
  <c r="FH28" s="1"/>
  <c r="FG28" i="29"/>
  <c r="FH28" s="1"/>
  <c r="FE28" i="78"/>
  <c r="FF28" s="1"/>
  <c r="FE11" i="75"/>
  <c r="FF11" s="1"/>
  <c r="FE11" i="73"/>
  <c r="FF11" s="1"/>
  <c r="ED38" i="79"/>
  <c r="CB38" i="75"/>
  <c r="FE24" i="80"/>
  <c r="FF24" s="1"/>
  <c r="FL38" i="74"/>
  <c r="H27" i="30" s="1"/>
  <c r="FE14" i="78"/>
  <c r="FF14" s="1"/>
  <c r="FE14" i="73"/>
  <c r="FF14" s="1"/>
  <c r="FG23" i="72"/>
  <c r="FH23" s="1"/>
  <c r="FG23" i="81"/>
  <c r="FH23" s="1"/>
  <c r="FG23" i="77"/>
  <c r="FH23" s="1"/>
  <c r="FE23" i="78"/>
  <c r="FF23" s="1"/>
  <c r="FE37" i="73"/>
  <c r="FF37" s="1"/>
  <c r="FG37" i="72"/>
  <c r="FH37" s="1"/>
  <c r="FE37" i="80"/>
  <c r="FF37" s="1"/>
  <c r="BK38" i="73"/>
  <c r="BK38" i="72"/>
  <c r="BK38" i="77"/>
  <c r="BK38" i="78"/>
  <c r="BK38" i="79"/>
  <c r="BK38" i="80"/>
  <c r="FE34" i="75"/>
  <c r="FF34" s="1"/>
  <c r="FG34" i="79"/>
  <c r="FH34" s="1"/>
  <c r="FE32" i="75"/>
  <c r="FF32" s="1"/>
  <c r="FE32" i="73"/>
  <c r="FF32" s="1"/>
  <c r="FG36" i="72"/>
  <c r="FH36" s="1"/>
  <c r="FG36" i="81"/>
  <c r="FH36" s="1"/>
  <c r="FG29" i="29"/>
  <c r="FH29" s="1"/>
  <c r="FG29" i="79"/>
  <c r="FH29" s="1"/>
  <c r="FE29" i="80"/>
  <c r="FF29" s="1"/>
  <c r="J29" i="76"/>
  <c r="CB38" i="77"/>
  <c r="FG34" i="29"/>
  <c r="FH34" s="1"/>
  <c r="FE34" i="73"/>
  <c r="FF34" s="1"/>
  <c r="FG32" i="29"/>
  <c r="FH32" s="1"/>
  <c r="FE32" i="78"/>
  <c r="FF32" s="1"/>
  <c r="FG32" i="77"/>
  <c r="FH32" s="1"/>
  <c r="FC32" i="71"/>
  <c r="FD32" s="1"/>
  <c r="FE32" i="80"/>
  <c r="FF32" s="1"/>
  <c r="FG32" i="76"/>
  <c r="FH32" s="1"/>
  <c r="FG36" i="79"/>
  <c r="FH36" s="1"/>
  <c r="FG36" i="76"/>
  <c r="FH36" s="1"/>
  <c r="FE36" i="75"/>
  <c r="FF36" s="1"/>
  <c r="FE29" i="73"/>
  <c r="FF29" s="1"/>
  <c r="FG29" i="74"/>
  <c r="FH29" s="1"/>
  <c r="FG29" i="77"/>
  <c r="FH29" s="1"/>
  <c r="K34" i="88"/>
  <c r="J18"/>
  <c r="I19"/>
  <c r="I20"/>
  <c r="J16"/>
  <c r="C48"/>
  <c r="I21"/>
  <c r="K31"/>
  <c r="J21"/>
  <c r="I31"/>
  <c r="K39"/>
  <c r="K33"/>
  <c r="I18"/>
  <c r="I22"/>
  <c r="K38"/>
  <c r="K29"/>
  <c r="J17"/>
  <c r="I32"/>
  <c r="J28"/>
  <c r="J27"/>
  <c r="J40"/>
  <c r="I30"/>
  <c r="K46"/>
  <c r="K35"/>
  <c r="K42" i="92"/>
  <c r="K36"/>
  <c r="C48"/>
  <c r="I22"/>
  <c r="K40"/>
  <c r="I16"/>
  <c r="J24"/>
  <c r="K41"/>
  <c r="I32"/>
  <c r="K46"/>
  <c r="J22"/>
  <c r="K37"/>
  <c r="J26"/>
  <c r="I20"/>
  <c r="J27"/>
  <c r="J21"/>
  <c r="J43"/>
  <c r="J39"/>
  <c r="J37"/>
  <c r="J16"/>
  <c r="J20"/>
  <c r="I19"/>
  <c r="I21"/>
  <c r="J21" i="89"/>
  <c r="J42"/>
  <c r="I19"/>
  <c r="J17"/>
  <c r="I22"/>
  <c r="K30"/>
  <c r="J18"/>
  <c r="J23"/>
  <c r="I32"/>
  <c r="K34"/>
  <c r="J24"/>
  <c r="K39"/>
  <c r="J37"/>
  <c r="J28"/>
  <c r="J19"/>
  <c r="K37"/>
  <c r="J26"/>
  <c r="K40"/>
  <c r="I21"/>
  <c r="K46"/>
  <c r="J38"/>
  <c r="I30"/>
  <c r="K29"/>
  <c r="I20"/>
  <c r="J21" i="84"/>
  <c r="K33"/>
  <c r="J22"/>
  <c r="J41"/>
  <c r="I21"/>
  <c r="J38"/>
  <c r="I20"/>
  <c r="I19"/>
  <c r="K37"/>
  <c r="K34"/>
  <c r="K29"/>
  <c r="J17"/>
  <c r="K40"/>
  <c r="J28"/>
  <c r="J25"/>
  <c r="K35"/>
  <c r="J36"/>
  <c r="K39"/>
  <c r="K38"/>
  <c r="J24"/>
  <c r="J23"/>
  <c r="I22"/>
  <c r="I30"/>
  <c r="K30"/>
  <c r="J21" i="87"/>
  <c r="J23"/>
  <c r="J25"/>
  <c r="K41"/>
  <c r="K40"/>
  <c r="I30"/>
  <c r="J28"/>
  <c r="K43"/>
  <c r="I31"/>
  <c r="J17"/>
  <c r="K30"/>
  <c r="J43"/>
  <c r="K42"/>
  <c r="I20"/>
  <c r="I19"/>
  <c r="I18"/>
  <c r="J19"/>
  <c r="J39"/>
  <c r="J36"/>
  <c r="J27"/>
  <c r="K29"/>
  <c r="J22"/>
  <c r="K32"/>
  <c r="I31" i="82"/>
  <c r="I20" i="85"/>
  <c r="K43"/>
  <c r="J25"/>
  <c r="I21"/>
  <c r="J28"/>
  <c r="K32"/>
  <c r="K36"/>
  <c r="K35"/>
  <c r="I30"/>
  <c r="K33"/>
  <c r="K38"/>
  <c r="J39"/>
  <c r="K30"/>
  <c r="J21"/>
  <c r="J42"/>
  <c r="K46"/>
  <c r="K39"/>
  <c r="K29"/>
  <c r="I18"/>
  <c r="J19"/>
  <c r="I32"/>
  <c r="K42"/>
  <c r="J37"/>
  <c r="J27" i="91"/>
  <c r="K36"/>
  <c r="K42"/>
  <c r="J19"/>
  <c r="I31"/>
  <c r="J36"/>
  <c r="I30"/>
  <c r="K40"/>
  <c r="J21"/>
  <c r="I32"/>
  <c r="K33"/>
  <c r="J40"/>
  <c r="K32"/>
  <c r="J25"/>
  <c r="J16"/>
  <c r="I16"/>
  <c r="J37"/>
  <c r="K38"/>
  <c r="J17"/>
  <c r="I18"/>
  <c r="J28"/>
  <c r="K37"/>
  <c r="K41"/>
  <c r="K39"/>
  <c r="I19" i="83"/>
  <c r="J38"/>
  <c r="K30"/>
  <c r="K36"/>
  <c r="I31"/>
  <c r="J22"/>
  <c r="J23"/>
  <c r="K31"/>
  <c r="J20"/>
  <c r="J26"/>
  <c r="I22"/>
  <c r="K33"/>
  <c r="K43"/>
  <c r="I32"/>
  <c r="J21"/>
  <c r="J43"/>
  <c r="K34"/>
  <c r="I30"/>
  <c r="K42"/>
  <c r="J24"/>
  <c r="I21"/>
  <c r="J37"/>
  <c r="K46"/>
  <c r="J26" i="86"/>
  <c r="I19"/>
  <c r="J17"/>
  <c r="J22"/>
  <c r="K37"/>
  <c r="I22"/>
  <c r="K33"/>
  <c r="K39"/>
  <c r="K29"/>
  <c r="J28"/>
  <c r="J18"/>
  <c r="K30"/>
  <c r="I31"/>
  <c r="K35"/>
  <c r="I20"/>
  <c r="I18"/>
  <c r="J21"/>
  <c r="I16"/>
  <c r="K36"/>
  <c r="J23"/>
  <c r="K41"/>
  <c r="I21"/>
  <c r="J36"/>
  <c r="J38"/>
  <c r="J42" i="90"/>
  <c r="J28"/>
  <c r="J25"/>
  <c r="J40"/>
  <c r="K39"/>
  <c r="K42"/>
  <c r="J18"/>
  <c r="K37"/>
  <c r="K40"/>
  <c r="K35"/>
  <c r="K46"/>
  <c r="I30"/>
  <c r="K41"/>
  <c r="J23"/>
  <c r="J36"/>
  <c r="J26"/>
  <c r="K43"/>
  <c r="I32"/>
  <c r="J41"/>
  <c r="I20"/>
  <c r="I19"/>
  <c r="J37"/>
  <c r="J27"/>
  <c r="K29"/>
  <c r="AE8" i="101"/>
  <c r="J19" i="88"/>
  <c r="K41"/>
  <c r="J42"/>
  <c r="J43"/>
  <c r="K42"/>
  <c r="K32"/>
  <c r="J36"/>
  <c r="J23"/>
  <c r="I16"/>
  <c r="J20"/>
  <c r="K37"/>
  <c r="J26"/>
  <c r="J38"/>
  <c r="K36"/>
  <c r="J24"/>
  <c r="J41"/>
  <c r="J25"/>
  <c r="J22"/>
  <c r="J37"/>
  <c r="K30"/>
  <c r="K43"/>
  <c r="K40"/>
  <c r="J39"/>
  <c r="K30" i="92"/>
  <c r="K38"/>
  <c r="J23"/>
  <c r="J18"/>
  <c r="J28"/>
  <c r="I31"/>
  <c r="J19"/>
  <c r="J42"/>
  <c r="J40"/>
  <c r="K39"/>
  <c r="J38"/>
  <c r="K43"/>
  <c r="K29"/>
  <c r="K32"/>
  <c r="J36"/>
  <c r="J17"/>
  <c r="K33"/>
  <c r="J25"/>
  <c r="K34"/>
  <c r="I18"/>
  <c r="K35"/>
  <c r="J41"/>
  <c r="I30"/>
  <c r="K31"/>
  <c r="K41" i="89"/>
  <c r="J40"/>
  <c r="J36"/>
  <c r="J41"/>
  <c r="I18"/>
  <c r="K38"/>
  <c r="J16"/>
  <c r="I31"/>
  <c r="J43"/>
  <c r="J39"/>
  <c r="J27"/>
  <c r="I16"/>
  <c r="K36"/>
  <c r="K35"/>
  <c r="K42"/>
  <c r="J25"/>
  <c r="K32"/>
  <c r="J20"/>
  <c r="K33"/>
  <c r="K31"/>
  <c r="C48"/>
  <c r="J22"/>
  <c r="K43"/>
  <c r="J43" i="84"/>
  <c r="J18"/>
  <c r="J26"/>
  <c r="J40"/>
  <c r="J37"/>
  <c r="I16"/>
  <c r="K42"/>
  <c r="I18"/>
  <c r="K36"/>
  <c r="C48"/>
  <c r="J16"/>
  <c r="K31"/>
  <c r="J27"/>
  <c r="J39"/>
  <c r="K43"/>
  <c r="I31"/>
  <c r="K41"/>
  <c r="J42"/>
  <c r="K32"/>
  <c r="J19"/>
  <c r="J20"/>
  <c r="I32"/>
  <c r="K46"/>
  <c r="K34" i="87"/>
  <c r="K39"/>
  <c r="K31"/>
  <c r="J24"/>
  <c r="J42"/>
  <c r="J37"/>
  <c r="K37"/>
  <c r="I32"/>
  <c r="K38"/>
  <c r="K46"/>
  <c r="K33"/>
  <c r="J41"/>
  <c r="J40"/>
  <c r="I16"/>
  <c r="I22"/>
  <c r="J18"/>
  <c r="J26"/>
  <c r="J38"/>
  <c r="I21"/>
  <c r="J16"/>
  <c r="K36"/>
  <c r="C48"/>
  <c r="K35"/>
  <c r="J20"/>
  <c r="I32" i="82"/>
  <c r="J26" i="85"/>
  <c r="I19"/>
  <c r="J41"/>
  <c r="J24"/>
  <c r="J16"/>
  <c r="I16"/>
  <c r="J36"/>
  <c r="K40"/>
  <c r="J38"/>
  <c r="J43"/>
  <c r="I31"/>
  <c r="K31"/>
  <c r="K41"/>
  <c r="J17"/>
  <c r="K37"/>
  <c r="I22"/>
  <c r="J40"/>
  <c r="J22"/>
  <c r="J20"/>
  <c r="J18"/>
  <c r="J23"/>
  <c r="C48"/>
  <c r="J27"/>
  <c r="K34"/>
  <c r="K46" i="91"/>
  <c r="K34"/>
  <c r="C48"/>
  <c r="J22"/>
  <c r="I21"/>
  <c r="J42"/>
  <c r="J43"/>
  <c r="K30"/>
  <c r="J24"/>
  <c r="J39"/>
  <c r="K29"/>
  <c r="J20"/>
  <c r="J41"/>
  <c r="J26"/>
  <c r="I20"/>
  <c r="I19"/>
  <c r="J38"/>
  <c r="K43"/>
  <c r="K31"/>
  <c r="I22"/>
  <c r="J23"/>
  <c r="J18"/>
  <c r="K35"/>
  <c r="J27" i="83"/>
  <c r="K38"/>
  <c r="K40"/>
  <c r="J19"/>
  <c r="J39"/>
  <c r="J25"/>
  <c r="K32"/>
  <c r="J41"/>
  <c r="J28"/>
  <c r="J42"/>
  <c r="J17"/>
  <c r="K29"/>
  <c r="K39"/>
  <c r="J36"/>
  <c r="J16"/>
  <c r="I16"/>
  <c r="C48"/>
  <c r="I20"/>
  <c r="J18"/>
  <c r="I18"/>
  <c r="J40"/>
  <c r="K35"/>
  <c r="K37"/>
  <c r="K41"/>
  <c r="J37" i="86"/>
  <c r="J16"/>
  <c r="J42"/>
  <c r="K42"/>
  <c r="K34"/>
  <c r="J24"/>
  <c r="J20"/>
  <c r="J43"/>
  <c r="I32"/>
  <c r="K31"/>
  <c r="K43"/>
  <c r="K40"/>
  <c r="K32"/>
  <c r="C48"/>
  <c r="K46"/>
  <c r="J25"/>
  <c r="I30"/>
  <c r="J19"/>
  <c r="J41"/>
  <c r="K38"/>
  <c r="J39"/>
  <c r="J27"/>
  <c r="J40"/>
  <c r="J22" i="90"/>
  <c r="K33"/>
  <c r="K38"/>
  <c r="I16"/>
  <c r="J16"/>
  <c r="J24"/>
  <c r="J39"/>
  <c r="K36"/>
  <c r="J17"/>
  <c r="I18"/>
  <c r="I22"/>
  <c r="J21"/>
  <c r="J20"/>
  <c r="J19"/>
  <c r="K31"/>
  <c r="I31"/>
  <c r="I21"/>
  <c r="K30"/>
  <c r="K32"/>
  <c r="J43"/>
  <c r="K34"/>
  <c r="J38"/>
  <c r="C48"/>
  <c r="AG34" i="100" l="1"/>
  <c r="AJ34" s="1"/>
  <c r="AK34" s="1"/>
  <c r="AP30" i="76"/>
  <c r="AM30"/>
  <c r="AQ29" i="71"/>
  <c r="AQ23"/>
  <c r="AG19" i="100"/>
  <c r="AJ19" s="1"/>
  <c r="AK19" s="1"/>
  <c r="AG17"/>
  <c r="AJ17" s="1"/>
  <c r="AK17" s="1"/>
  <c r="AQ16" i="71"/>
  <c r="AG12" i="100"/>
  <c r="AJ12" s="1"/>
  <c r="AK12" s="1"/>
  <c r="AG13"/>
  <c r="AJ13" s="1"/>
  <c r="AK13" s="1"/>
  <c r="AQ31" i="71"/>
  <c r="AG9" i="100"/>
  <c r="AJ9" s="1"/>
  <c r="AK9" s="1"/>
  <c r="AG30"/>
  <c r="AJ30" s="1"/>
  <c r="AK30" s="1"/>
  <c r="AG10"/>
  <c r="AJ10" s="1"/>
  <c r="AK10" s="1"/>
  <c r="AG36"/>
  <c r="AJ36" s="1"/>
  <c r="AK36" s="1"/>
  <c r="AQ32" i="71"/>
  <c r="AG25" i="100"/>
  <c r="AJ25" s="1"/>
  <c r="AK25" s="1"/>
  <c r="AG37"/>
  <c r="AJ37" s="1"/>
  <c r="AK37" s="1"/>
  <c r="AQ33" i="71"/>
  <c r="AQ11"/>
  <c r="H48" i="90"/>
  <c r="H91" s="1"/>
  <c r="C91"/>
  <c r="K77"/>
  <c r="K75"/>
  <c r="K73"/>
  <c r="I64"/>
  <c r="I74"/>
  <c r="K74"/>
  <c r="J62"/>
  <c r="J63"/>
  <c r="J64"/>
  <c r="I65"/>
  <c r="I61"/>
  <c r="J60"/>
  <c r="K79"/>
  <c r="J67"/>
  <c r="J45"/>
  <c r="J88" s="1"/>
  <c r="J59"/>
  <c r="I59"/>
  <c r="K81"/>
  <c r="K76"/>
  <c r="J65"/>
  <c r="J70" i="86"/>
  <c r="K81"/>
  <c r="J62"/>
  <c r="J48"/>
  <c r="J91" s="1"/>
  <c r="I73"/>
  <c r="J68"/>
  <c r="K89"/>
  <c r="H48"/>
  <c r="H91" s="1"/>
  <c r="C91"/>
  <c r="K75"/>
  <c r="K83"/>
  <c r="K86"/>
  <c r="K74"/>
  <c r="I75"/>
  <c r="J63"/>
  <c r="J67"/>
  <c r="K77"/>
  <c r="K85"/>
  <c r="J45"/>
  <c r="J88" s="1"/>
  <c r="J59"/>
  <c r="K84" i="83"/>
  <c r="K80"/>
  <c r="K78"/>
  <c r="I61"/>
  <c r="J61"/>
  <c r="I63"/>
  <c r="C91"/>
  <c r="H48"/>
  <c r="H91" s="1"/>
  <c r="I59"/>
  <c r="J59"/>
  <c r="J45"/>
  <c r="J88" s="1"/>
  <c r="K82"/>
  <c r="K45"/>
  <c r="K88" s="1"/>
  <c r="K72"/>
  <c r="I29"/>
  <c r="J60"/>
  <c r="J71"/>
  <c r="K75"/>
  <c r="J68"/>
  <c r="J62"/>
  <c r="K83"/>
  <c r="K81"/>
  <c r="J70"/>
  <c r="K78" i="91"/>
  <c r="J61"/>
  <c r="J66"/>
  <c r="I65"/>
  <c r="K74"/>
  <c r="K86"/>
  <c r="I62"/>
  <c r="I63"/>
  <c r="J69"/>
  <c r="J63"/>
  <c r="I29"/>
  <c r="K45"/>
  <c r="K88" s="1"/>
  <c r="K72"/>
  <c r="J67"/>
  <c r="K73"/>
  <c r="I64"/>
  <c r="J65"/>
  <c r="C91"/>
  <c r="H48"/>
  <c r="H91" s="1"/>
  <c r="K77"/>
  <c r="K89"/>
  <c r="K77" i="85"/>
  <c r="J70"/>
  <c r="H48"/>
  <c r="H91" s="1"/>
  <c r="C91"/>
  <c r="J66"/>
  <c r="J61"/>
  <c r="J63"/>
  <c r="J65"/>
  <c r="I65"/>
  <c r="K80"/>
  <c r="J60"/>
  <c r="K84"/>
  <c r="K74"/>
  <c r="I74"/>
  <c r="K83"/>
  <c r="I59"/>
  <c r="J59"/>
  <c r="J45"/>
  <c r="J88" s="1"/>
  <c r="J67"/>
  <c r="I62"/>
  <c r="J69"/>
  <c r="I75" i="82"/>
  <c r="J63" i="87"/>
  <c r="K78"/>
  <c r="H48"/>
  <c r="H91" s="1"/>
  <c r="C91"/>
  <c r="K79"/>
  <c r="J59"/>
  <c r="J45"/>
  <c r="J88" s="1"/>
  <c r="I64"/>
  <c r="J69"/>
  <c r="J61"/>
  <c r="I65"/>
  <c r="I59"/>
  <c r="K76"/>
  <c r="K89"/>
  <c r="K81"/>
  <c r="I75"/>
  <c r="K80"/>
  <c r="J67"/>
  <c r="K74"/>
  <c r="K82"/>
  <c r="K77"/>
  <c r="K89" i="84"/>
  <c r="I75"/>
  <c r="J63"/>
  <c r="J62"/>
  <c r="K75"/>
  <c r="K84"/>
  <c r="I74"/>
  <c r="K86"/>
  <c r="J70"/>
  <c r="K74"/>
  <c r="J59"/>
  <c r="J45"/>
  <c r="J88" s="1"/>
  <c r="H48"/>
  <c r="H91" s="1"/>
  <c r="C91"/>
  <c r="K79"/>
  <c r="I61"/>
  <c r="K85"/>
  <c r="I59"/>
  <c r="J69"/>
  <c r="J61"/>
  <c r="K86" i="89"/>
  <c r="J65"/>
  <c r="H48"/>
  <c r="H91" s="1"/>
  <c r="C91"/>
  <c r="K74"/>
  <c r="K76"/>
  <c r="J63"/>
  <c r="K75"/>
  <c r="J68"/>
  <c r="K85"/>
  <c r="K78"/>
  <c r="K79"/>
  <c r="I59"/>
  <c r="J70"/>
  <c r="I74"/>
  <c r="J59"/>
  <c r="J45"/>
  <c r="J88" s="1"/>
  <c r="K81"/>
  <c r="I61"/>
  <c r="K84"/>
  <c r="K74" i="92"/>
  <c r="I73"/>
  <c r="J48"/>
  <c r="J91" s="1"/>
  <c r="K78"/>
  <c r="I61"/>
  <c r="K77"/>
  <c r="J68"/>
  <c r="K76"/>
  <c r="J60"/>
  <c r="K75"/>
  <c r="I29"/>
  <c r="K72"/>
  <c r="K45"/>
  <c r="K88" s="1"/>
  <c r="K86"/>
  <c r="K82"/>
  <c r="J62"/>
  <c r="I74"/>
  <c r="J71"/>
  <c r="J61"/>
  <c r="J66"/>
  <c r="K81"/>
  <c r="K73"/>
  <c r="K83" i="88"/>
  <c r="K86"/>
  <c r="K73"/>
  <c r="J65"/>
  <c r="J68"/>
  <c r="J67"/>
  <c r="K79"/>
  <c r="J69"/>
  <c r="K80"/>
  <c r="J63"/>
  <c r="I59"/>
  <c r="J66"/>
  <c r="K75"/>
  <c r="K85"/>
  <c r="K84"/>
  <c r="J62"/>
  <c r="R8" i="101"/>
  <c r="S8" s="1"/>
  <c r="W8" s="1"/>
  <c r="K72" i="90"/>
  <c r="I29"/>
  <c r="J70"/>
  <c r="I62"/>
  <c r="I63"/>
  <c r="I75"/>
  <c r="K86"/>
  <c r="J69"/>
  <c r="J66"/>
  <c r="K84"/>
  <c r="J48"/>
  <c r="J91" s="1"/>
  <c r="I73"/>
  <c r="K89"/>
  <c r="K78"/>
  <c r="K83"/>
  <c r="K80"/>
  <c r="J61"/>
  <c r="K85"/>
  <c r="K82"/>
  <c r="J68"/>
  <c r="J71"/>
  <c r="I64" i="86"/>
  <c r="K84"/>
  <c r="J66"/>
  <c r="K79"/>
  <c r="I59"/>
  <c r="J64"/>
  <c r="I61"/>
  <c r="I63"/>
  <c r="K78"/>
  <c r="I74"/>
  <c r="K73"/>
  <c r="J61"/>
  <c r="J71"/>
  <c r="K45"/>
  <c r="K88" s="1"/>
  <c r="K72"/>
  <c r="I29"/>
  <c r="K82"/>
  <c r="K76"/>
  <c r="I65"/>
  <c r="K80"/>
  <c r="J65"/>
  <c r="J60"/>
  <c r="I62"/>
  <c r="J69"/>
  <c r="K89" i="83"/>
  <c r="I64"/>
  <c r="J67"/>
  <c r="K85"/>
  <c r="J48"/>
  <c r="J91" s="1"/>
  <c r="I73"/>
  <c r="K77"/>
  <c r="J64"/>
  <c r="I75"/>
  <c r="K86"/>
  <c r="K76"/>
  <c r="I65"/>
  <c r="J69"/>
  <c r="J63"/>
  <c r="K74"/>
  <c r="J66"/>
  <c r="J65"/>
  <c r="I74"/>
  <c r="K79"/>
  <c r="K73"/>
  <c r="I62"/>
  <c r="K82" i="91"/>
  <c r="K84"/>
  <c r="K80"/>
  <c r="J71"/>
  <c r="I61"/>
  <c r="J60"/>
  <c r="K81"/>
  <c r="I59"/>
  <c r="J59"/>
  <c r="J45"/>
  <c r="J88" s="1"/>
  <c r="J68"/>
  <c r="K75"/>
  <c r="K76"/>
  <c r="I75"/>
  <c r="J64"/>
  <c r="K83"/>
  <c r="J48"/>
  <c r="J91" s="1"/>
  <c r="I73"/>
  <c r="I74"/>
  <c r="J62"/>
  <c r="K85"/>
  <c r="K79"/>
  <c r="J70"/>
  <c r="K85" i="85"/>
  <c r="I75"/>
  <c r="J62"/>
  <c r="I61"/>
  <c r="K45"/>
  <c r="K88" s="1"/>
  <c r="I29"/>
  <c r="K72"/>
  <c r="K82"/>
  <c r="K89"/>
  <c r="J64"/>
  <c r="K73"/>
  <c r="K81"/>
  <c r="K76"/>
  <c r="I73"/>
  <c r="J48"/>
  <c r="J91" s="1"/>
  <c r="K78"/>
  <c r="K79"/>
  <c r="K75"/>
  <c r="J71"/>
  <c r="I64"/>
  <c r="J68"/>
  <c r="K86"/>
  <c r="I63"/>
  <c r="I74" i="82"/>
  <c r="K75" i="87"/>
  <c r="J65"/>
  <c r="K45"/>
  <c r="K88" s="1"/>
  <c r="I29"/>
  <c r="K72"/>
  <c r="J70"/>
  <c r="J62"/>
  <c r="I61"/>
  <c r="I62"/>
  <c r="I63"/>
  <c r="K85"/>
  <c r="K73"/>
  <c r="J60"/>
  <c r="I74"/>
  <c r="K86"/>
  <c r="J71"/>
  <c r="J48"/>
  <c r="J91" s="1"/>
  <c r="I73"/>
  <c r="K83"/>
  <c r="K84"/>
  <c r="J68"/>
  <c r="J66"/>
  <c r="J64"/>
  <c r="K73" i="84"/>
  <c r="I73"/>
  <c r="J48"/>
  <c r="J91" s="1"/>
  <c r="I65"/>
  <c r="J66"/>
  <c r="J67"/>
  <c r="K81"/>
  <c r="K82"/>
  <c r="K78"/>
  <c r="J68"/>
  <c r="J71"/>
  <c r="K83"/>
  <c r="J60"/>
  <c r="K72"/>
  <c r="I29"/>
  <c r="K45"/>
  <c r="K88" s="1"/>
  <c r="K77"/>
  <c r="K80"/>
  <c r="I62"/>
  <c r="I63"/>
  <c r="I64"/>
  <c r="J65"/>
  <c r="K76"/>
  <c r="J64"/>
  <c r="I63" i="89"/>
  <c r="K72"/>
  <c r="K45"/>
  <c r="K88" s="1"/>
  <c r="I29"/>
  <c r="J48"/>
  <c r="J91" s="1"/>
  <c r="I73"/>
  <c r="K89"/>
  <c r="I64"/>
  <c r="K83"/>
  <c r="J69"/>
  <c r="K80"/>
  <c r="J62"/>
  <c r="J71"/>
  <c r="K82"/>
  <c r="J67"/>
  <c r="K77"/>
  <c r="I75"/>
  <c r="J66"/>
  <c r="J61"/>
  <c r="K73"/>
  <c r="I65"/>
  <c r="J60"/>
  <c r="I62"/>
  <c r="J64"/>
  <c r="I64" i="92"/>
  <c r="I62"/>
  <c r="J63"/>
  <c r="J59"/>
  <c r="J45"/>
  <c r="J88" s="1"/>
  <c r="J64"/>
  <c r="J70"/>
  <c r="I63"/>
  <c r="J69"/>
  <c r="K80"/>
  <c r="J65"/>
  <c r="K89"/>
  <c r="I75"/>
  <c r="K84"/>
  <c r="J67"/>
  <c r="I59"/>
  <c r="K83"/>
  <c r="I65"/>
  <c r="H48"/>
  <c r="H91" s="1"/>
  <c r="C91"/>
  <c r="K79"/>
  <c r="K85"/>
  <c r="K78" i="88"/>
  <c r="K89"/>
  <c r="I73"/>
  <c r="J48"/>
  <c r="J91" s="1"/>
  <c r="J70"/>
  <c r="J71"/>
  <c r="I75"/>
  <c r="J60"/>
  <c r="K72"/>
  <c r="K45"/>
  <c r="K88" s="1"/>
  <c r="I29"/>
  <c r="K81"/>
  <c r="I65"/>
  <c r="I61"/>
  <c r="K76"/>
  <c r="K82"/>
  <c r="I74"/>
  <c r="J64"/>
  <c r="K74"/>
  <c r="I64"/>
  <c r="C91"/>
  <c r="H48"/>
  <c r="H91" s="1"/>
  <c r="J45"/>
  <c r="J88" s="1"/>
  <c r="J59"/>
  <c r="I63"/>
  <c r="I62"/>
  <c r="J61"/>
  <c r="K77"/>
  <c r="AN29" i="74"/>
  <c r="AO29"/>
  <c r="AL29"/>
  <c r="AM29"/>
  <c r="AP29"/>
  <c r="AN29" i="75"/>
  <c r="AP29"/>
  <c r="AL29"/>
  <c r="AM29"/>
  <c r="AO29"/>
  <c r="AK36" i="76"/>
  <c r="AX36"/>
  <c r="AY36"/>
  <c r="AW36"/>
  <c r="AX36" i="71"/>
  <c r="AW36"/>
  <c r="AK36"/>
  <c r="AY36" i="74"/>
  <c r="AK36"/>
  <c r="AW36"/>
  <c r="AX36"/>
  <c r="AW32" i="71"/>
  <c r="AK32"/>
  <c r="AX32"/>
  <c r="AN32" i="78"/>
  <c r="AP32"/>
  <c r="AO32"/>
  <c r="AM32"/>
  <c r="AL32"/>
  <c r="AO32" i="29"/>
  <c r="AP32"/>
  <c r="AN32"/>
  <c r="AL32"/>
  <c r="AM32"/>
  <c r="AX34" i="72"/>
  <c r="AW34"/>
  <c r="AK34"/>
  <c r="AY34"/>
  <c r="AM34" i="73"/>
  <c r="AP34"/>
  <c r="AL34"/>
  <c r="AN34"/>
  <c r="AO34"/>
  <c r="AW34" i="80"/>
  <c r="AX34"/>
  <c r="AK34"/>
  <c r="AW34" i="81"/>
  <c r="AY34"/>
  <c r="AX34"/>
  <c r="AK34"/>
  <c r="M25" i="100"/>
  <c r="AO25"/>
  <c r="AN25"/>
  <c r="M36"/>
  <c r="AN36"/>
  <c r="AO36"/>
  <c r="AX29" i="72"/>
  <c r="AY29"/>
  <c r="AK29"/>
  <c r="AW29"/>
  <c r="AL29" i="79"/>
  <c r="AM29"/>
  <c r="AO29"/>
  <c r="AN29"/>
  <c r="AP29"/>
  <c r="AK36" i="80"/>
  <c r="AW36"/>
  <c r="AX36"/>
  <c r="AM36" i="29"/>
  <c r="AO36"/>
  <c r="AN36"/>
  <c r="AP36"/>
  <c r="AL36"/>
  <c r="AW32" i="81"/>
  <c r="AY32"/>
  <c r="AX32"/>
  <c r="AK32"/>
  <c r="AN34" i="79"/>
  <c r="AM34"/>
  <c r="AP34"/>
  <c r="AO34"/>
  <c r="AL34"/>
  <c r="AQ34" s="1"/>
  <c r="AN34" i="74"/>
  <c r="AL34"/>
  <c r="AP34"/>
  <c r="AM34"/>
  <c r="AO34"/>
  <c r="AX34" i="75"/>
  <c r="AK34"/>
  <c r="AW34"/>
  <c r="AO37" i="80"/>
  <c r="AM37"/>
  <c r="AN37"/>
  <c r="AL37"/>
  <c r="AP37"/>
  <c r="AW37" i="72"/>
  <c r="AY37"/>
  <c r="AX37"/>
  <c r="AK37"/>
  <c r="AL37" i="79"/>
  <c r="AO37"/>
  <c r="AP37"/>
  <c r="AM37"/>
  <c r="AN37"/>
  <c r="AX23" i="78"/>
  <c r="AK23"/>
  <c r="AW23"/>
  <c r="AN23" i="29"/>
  <c r="AP23"/>
  <c r="AM23"/>
  <c r="AL23"/>
  <c r="AO23"/>
  <c r="AW23" i="76"/>
  <c r="AX23"/>
  <c r="AK23"/>
  <c r="AY23"/>
  <c r="AY23" i="74"/>
  <c r="AK23"/>
  <c r="AX23"/>
  <c r="AW23"/>
  <c r="AO23" i="72"/>
  <c r="AP23"/>
  <c r="AN23"/>
  <c r="AM23"/>
  <c r="AL23"/>
  <c r="AW14" i="73"/>
  <c r="AK14"/>
  <c r="AX14"/>
  <c r="AM14" i="74"/>
  <c r="AN14"/>
  <c r="AL14"/>
  <c r="AP14"/>
  <c r="AO14"/>
  <c r="AO14" i="75"/>
  <c r="AN14"/>
  <c r="AM14"/>
  <c r="AP14"/>
  <c r="AL14"/>
  <c r="AW24" i="81"/>
  <c r="AK24"/>
  <c r="AX24"/>
  <c r="AY24"/>
  <c r="AM24" i="76"/>
  <c r="AN24"/>
  <c r="AP24"/>
  <c r="AO24"/>
  <c r="AL24"/>
  <c r="K72" i="82"/>
  <c r="I29"/>
  <c r="K45"/>
  <c r="K88" s="1"/>
  <c r="J46" i="97"/>
  <c r="J86" s="1"/>
  <c r="I67"/>
  <c r="AM11" i="79"/>
  <c r="AP11"/>
  <c r="AL11"/>
  <c r="AN11"/>
  <c r="AO11"/>
  <c r="AW11" i="75"/>
  <c r="AX11"/>
  <c r="AK11"/>
  <c r="AO28" i="76"/>
  <c r="AL28"/>
  <c r="AM28"/>
  <c r="AN28"/>
  <c r="AP28"/>
  <c r="AW28" i="29"/>
  <c r="AY28"/>
  <c r="AK28"/>
  <c r="AX28"/>
  <c r="AN12" i="80"/>
  <c r="AO12"/>
  <c r="AM12"/>
  <c r="AP12"/>
  <c r="AL12"/>
  <c r="AQ12" s="1"/>
  <c r="AY12" i="77"/>
  <c r="AW12"/>
  <c r="AK12"/>
  <c r="AX12"/>
  <c r="AX27" i="80"/>
  <c r="AK27"/>
  <c r="AW27"/>
  <c r="AW27" i="78"/>
  <c r="AX27"/>
  <c r="AK27"/>
  <c r="AO27" i="76"/>
  <c r="AN27"/>
  <c r="AP27"/>
  <c r="AL27"/>
  <c r="AM27"/>
  <c r="AM27" i="75"/>
  <c r="AN27"/>
  <c r="AL27"/>
  <c r="AP27"/>
  <c r="AO27"/>
  <c r="AP27" i="74"/>
  <c r="AM27"/>
  <c r="AO27"/>
  <c r="AN27"/>
  <c r="AL27"/>
  <c r="AQ27" s="1"/>
  <c r="AX27" i="71"/>
  <c r="AW27"/>
  <c r="AK27"/>
  <c r="AO37" i="100"/>
  <c r="AN37"/>
  <c r="M37"/>
  <c r="AM35" i="72"/>
  <c r="AP35"/>
  <c r="AL35"/>
  <c r="AO35"/>
  <c r="AN35"/>
  <c r="AW35" i="75"/>
  <c r="AX35"/>
  <c r="AK35"/>
  <c r="AO18" i="74"/>
  <c r="AP18"/>
  <c r="AL18"/>
  <c r="AM18"/>
  <c r="AN18"/>
  <c r="AP21" i="76"/>
  <c r="AM21"/>
  <c r="AL21"/>
  <c r="AO21"/>
  <c r="AN21"/>
  <c r="AP21" i="74"/>
  <c r="AM21"/>
  <c r="AO21"/>
  <c r="AN21"/>
  <c r="AL21"/>
  <c r="AQ21" s="1"/>
  <c r="AK26" i="81"/>
  <c r="AX26"/>
  <c r="AW26"/>
  <c r="AY26"/>
  <c r="AX37" i="78"/>
  <c r="AW37"/>
  <c r="AK37"/>
  <c r="AK37" i="81"/>
  <c r="AY37"/>
  <c r="AW37"/>
  <c r="AX37"/>
  <c r="AX37" i="75"/>
  <c r="AW37"/>
  <c r="AK37"/>
  <c r="AW37" i="76"/>
  <c r="AX37"/>
  <c r="AY37"/>
  <c r="AK37"/>
  <c r="AX37" i="71"/>
  <c r="AW37"/>
  <c r="AK37"/>
  <c r="AX23" i="80"/>
  <c r="AK23"/>
  <c r="AW23"/>
  <c r="AN14"/>
  <c r="AP14"/>
  <c r="AO14"/>
  <c r="AM14"/>
  <c r="AL14"/>
  <c r="AN24" i="75"/>
  <c r="AL24"/>
  <c r="AP24"/>
  <c r="AM24"/>
  <c r="AO24"/>
  <c r="AP24" i="78"/>
  <c r="AN24"/>
  <c r="AM24"/>
  <c r="AL24"/>
  <c r="AO24"/>
  <c r="AW24" i="73"/>
  <c r="AX24"/>
  <c r="AK24"/>
  <c r="AM24" i="74"/>
  <c r="AL24"/>
  <c r="AO24"/>
  <c r="AP24"/>
  <c r="AN24"/>
  <c r="AQ8" i="79"/>
  <c r="AP38" i="71"/>
  <c r="AP39"/>
  <c r="AQ8"/>
  <c r="AL38"/>
  <c r="AL39"/>
  <c r="AO39"/>
  <c r="AO38"/>
  <c r="AQ8" i="76"/>
  <c r="D5" i="32"/>
  <c r="C5"/>
  <c r="AN11" i="80"/>
  <c r="AP11"/>
  <c r="AM11"/>
  <c r="AO11"/>
  <c r="AL11"/>
  <c r="AQ11" s="1"/>
  <c r="AM11" i="29"/>
  <c r="AN11"/>
  <c r="AO11"/>
  <c r="AL11"/>
  <c r="AP11"/>
  <c r="AO11" i="81"/>
  <c r="AN11"/>
  <c r="AM11"/>
  <c r="AP11"/>
  <c r="AL11"/>
  <c r="AQ11" s="1"/>
  <c r="AX11" i="72"/>
  <c r="AK11"/>
  <c r="AW11"/>
  <c r="AY11"/>
  <c r="AX28" i="71"/>
  <c r="AW28"/>
  <c r="AK28"/>
  <c r="AM28" i="73"/>
  <c r="AL28"/>
  <c r="AP28"/>
  <c r="AO28"/>
  <c r="AN28"/>
  <c r="AO28" i="77"/>
  <c r="AP28"/>
  <c r="AM28"/>
  <c r="AL28"/>
  <c r="AQ28" s="1"/>
  <c r="AN28"/>
  <c r="AO28" i="79"/>
  <c r="AM28"/>
  <c r="AN28"/>
  <c r="AL28"/>
  <c r="AP28"/>
  <c r="AK12" i="29"/>
  <c r="AY12"/>
  <c r="AW12"/>
  <c r="AX12"/>
  <c r="AM12" i="72"/>
  <c r="AO12"/>
  <c r="AP12"/>
  <c r="AN12"/>
  <c r="AL12"/>
  <c r="AK12" i="74"/>
  <c r="AY12"/>
  <c r="AX12"/>
  <c r="AW12"/>
  <c r="AY12" i="79"/>
  <c r="AX12"/>
  <c r="AW12"/>
  <c r="AK12"/>
  <c r="AK12" i="78"/>
  <c r="AX12"/>
  <c r="AW12"/>
  <c r="AM27" i="79"/>
  <c r="AP27"/>
  <c r="AN27"/>
  <c r="AL27"/>
  <c r="AO27"/>
  <c r="AY27" i="77"/>
  <c r="AX27"/>
  <c r="AW27"/>
  <c r="AK27"/>
  <c r="AP35" i="79"/>
  <c r="AM35"/>
  <c r="AO35"/>
  <c r="AN35"/>
  <c r="AL35"/>
  <c r="AW35" i="73"/>
  <c r="AK35"/>
  <c r="AX35"/>
  <c r="AO35" i="80"/>
  <c r="AN35"/>
  <c r="AL35"/>
  <c r="AP35"/>
  <c r="AM35"/>
  <c r="AN12" i="100"/>
  <c r="M12"/>
  <c r="AO12"/>
  <c r="AP18" i="79"/>
  <c r="AL18"/>
  <c r="AM18"/>
  <c r="AO18"/>
  <c r="AN18"/>
  <c r="AM18" i="78"/>
  <c r="AN18"/>
  <c r="AP18"/>
  <c r="AO18"/>
  <c r="AL18"/>
  <c r="AO18" i="81"/>
  <c r="AM18"/>
  <c r="AP18"/>
  <c r="AN18"/>
  <c r="AL18"/>
  <c r="AW18" i="72"/>
  <c r="AY18"/>
  <c r="AX18"/>
  <c r="AK18"/>
  <c r="AO13" i="100"/>
  <c r="AN13"/>
  <c r="M13"/>
  <c r="AW30" i="77"/>
  <c r="AK30"/>
  <c r="AX30"/>
  <c r="AY30"/>
  <c r="AW30" i="75"/>
  <c r="AK30"/>
  <c r="AX30"/>
  <c r="AN30" i="81"/>
  <c r="AP30"/>
  <c r="AL30"/>
  <c r="AM30"/>
  <c r="AO30"/>
  <c r="AW30" i="74"/>
  <c r="AY30"/>
  <c r="AK30"/>
  <c r="AX30"/>
  <c r="AM13" i="72"/>
  <c r="AO13"/>
  <c r="AL13"/>
  <c r="AN13"/>
  <c r="AP13"/>
  <c r="AX13" i="74"/>
  <c r="AW13"/>
  <c r="AK13"/>
  <c r="AY13"/>
  <c r="AK13" i="80"/>
  <c r="AW13"/>
  <c r="AX13"/>
  <c r="AW22" i="74"/>
  <c r="AY22"/>
  <c r="AK22"/>
  <c r="AX22"/>
  <c r="AO22" i="78"/>
  <c r="AL22"/>
  <c r="AP22"/>
  <c r="AM22"/>
  <c r="AN22"/>
  <c r="FH9" i="29"/>
  <c r="FH38" s="1"/>
  <c r="FG38"/>
  <c r="FF9" i="73"/>
  <c r="FF38" s="1"/>
  <c r="FE38"/>
  <c r="AL9" i="81"/>
  <c r="AM9"/>
  <c r="AP9"/>
  <c r="AN9"/>
  <c r="AO9"/>
  <c r="FH9"/>
  <c r="FH38" s="1"/>
  <c r="FG38"/>
  <c r="AX9" i="75"/>
  <c r="AW9"/>
  <c r="AK9"/>
  <c r="AP9"/>
  <c r="AM9"/>
  <c r="AN9"/>
  <c r="AL9"/>
  <c r="AO9"/>
  <c r="FF9" i="80"/>
  <c r="FF38" s="1"/>
  <c r="FE38"/>
  <c r="AM10" i="76"/>
  <c r="AL10"/>
  <c r="AO10"/>
  <c r="AP10"/>
  <c r="AN10"/>
  <c r="AW10" i="29"/>
  <c r="AY10"/>
  <c r="AK10"/>
  <c r="AX10"/>
  <c r="AY10" i="77"/>
  <c r="AW10"/>
  <c r="AK10"/>
  <c r="AX10"/>
  <c r="AP16"/>
  <c r="AN16"/>
  <c r="AM16"/>
  <c r="AO16"/>
  <c r="AL16"/>
  <c r="AW16" i="73"/>
  <c r="AK16"/>
  <c r="AX16"/>
  <c r="AY16" i="72"/>
  <c r="AW16"/>
  <c r="AK16"/>
  <c r="AX16"/>
  <c r="AN25" i="73"/>
  <c r="AL25"/>
  <c r="AP25"/>
  <c r="AO25"/>
  <c r="AM25"/>
  <c r="AM25" i="80"/>
  <c r="AL25"/>
  <c r="AN25"/>
  <c r="AO25"/>
  <c r="AP25"/>
  <c r="AX25" i="77"/>
  <c r="AY25"/>
  <c r="AW25"/>
  <c r="AK25"/>
  <c r="AL25" i="72"/>
  <c r="AO25"/>
  <c r="AN25"/>
  <c r="AM25"/>
  <c r="AP25"/>
  <c r="AY25" i="29"/>
  <c r="AK25"/>
  <c r="AX25"/>
  <c r="AW25"/>
  <c r="AO33" i="79"/>
  <c r="AP33"/>
  <c r="AN33"/>
  <c r="AL33"/>
  <c r="AM33"/>
  <c r="AL33" i="74"/>
  <c r="AN33"/>
  <c r="AP33"/>
  <c r="AM33"/>
  <c r="AO33"/>
  <c r="AK33" i="29"/>
  <c r="AY33"/>
  <c r="AX33"/>
  <c r="AW33"/>
  <c r="AN17" i="74"/>
  <c r="AO17"/>
  <c r="AM17"/>
  <c r="AL17"/>
  <c r="AP17"/>
  <c r="AK17" i="72"/>
  <c r="AW17"/>
  <c r="AX17"/>
  <c r="AY17"/>
  <c r="AW17" i="73"/>
  <c r="AX17"/>
  <c r="AK17"/>
  <c r="AK15"/>
  <c r="AX15"/>
  <c r="AW15"/>
  <c r="AY15" i="72"/>
  <c r="AX15"/>
  <c r="AW15"/>
  <c r="AK15"/>
  <c r="AM19" i="79"/>
  <c r="AL19"/>
  <c r="AO19"/>
  <c r="AN19"/>
  <c r="AP19"/>
  <c r="AK19" i="80"/>
  <c r="AX19"/>
  <c r="AW19"/>
  <c r="AM19" i="75"/>
  <c r="AL19"/>
  <c r="AP19"/>
  <c r="AO19"/>
  <c r="AN19"/>
  <c r="AP20" i="29"/>
  <c r="AN20"/>
  <c r="AM20"/>
  <c r="AO20"/>
  <c r="AL20"/>
  <c r="AK20" i="80"/>
  <c r="AW20"/>
  <c r="AX20"/>
  <c r="AP20" i="79"/>
  <c r="AL20"/>
  <c r="AN20"/>
  <c r="AO20"/>
  <c r="AM20"/>
  <c r="AX31" i="80"/>
  <c r="AW31"/>
  <c r="AK31"/>
  <c r="AK31" i="29"/>
  <c r="AX31"/>
  <c r="AW31"/>
  <c r="AY31"/>
  <c r="AW21" i="71"/>
  <c r="AK21"/>
  <c r="AX21"/>
  <c r="AX21" i="77"/>
  <c r="AW21"/>
  <c r="AK21"/>
  <c r="AY21"/>
  <c r="AX21" i="81"/>
  <c r="AW21"/>
  <c r="AY21"/>
  <c r="AK21"/>
  <c r="AX21" i="75"/>
  <c r="AK21"/>
  <c r="AW21"/>
  <c r="AL21" i="72"/>
  <c r="AN21"/>
  <c r="AM21"/>
  <c r="AP21"/>
  <c r="AO21"/>
  <c r="AY21" i="79"/>
  <c r="AW21"/>
  <c r="AK21"/>
  <c r="AX21"/>
  <c r="AY26" i="29"/>
  <c r="AK26"/>
  <c r="AW26"/>
  <c r="AX26"/>
  <c r="AK26" i="71"/>
  <c r="AW26"/>
  <c r="AX26"/>
  <c r="AW26" i="73"/>
  <c r="AK26"/>
  <c r="AX26"/>
  <c r="AY30" i="79"/>
  <c r="AW30"/>
  <c r="AK30"/>
  <c r="AX30"/>
  <c r="AK30" i="80"/>
  <c r="AW30"/>
  <c r="AX30"/>
  <c r="AN9" i="100"/>
  <c r="M9"/>
  <c r="AO9"/>
  <c r="AN13" i="73"/>
  <c r="AM13"/>
  <c r="AL13"/>
  <c r="AP13"/>
  <c r="AO13"/>
  <c r="AW13" i="81"/>
  <c r="AY13"/>
  <c r="AK13"/>
  <c r="AX13"/>
  <c r="AN22" i="76"/>
  <c r="AL22"/>
  <c r="AP22"/>
  <c r="AM22"/>
  <c r="AO22"/>
  <c r="AL22" i="79"/>
  <c r="AM22"/>
  <c r="AP22"/>
  <c r="AO22"/>
  <c r="AN22"/>
  <c r="AL22" i="77"/>
  <c r="AM22"/>
  <c r="AP22"/>
  <c r="AN22"/>
  <c r="AO22"/>
  <c r="AK22" i="81"/>
  <c r="AX22"/>
  <c r="AY22"/>
  <c r="AW22"/>
  <c r="AO9" i="72"/>
  <c r="AP9"/>
  <c r="AL9"/>
  <c r="AN9"/>
  <c r="AM9"/>
  <c r="AY9" i="79"/>
  <c r="AX9"/>
  <c r="AK9"/>
  <c r="AW9"/>
  <c r="AY10" i="81"/>
  <c r="AX10"/>
  <c r="AW10"/>
  <c r="AK10"/>
  <c r="AW10" i="79"/>
  <c r="AX10"/>
  <c r="AY10"/>
  <c r="AK10"/>
  <c r="AN10" i="78"/>
  <c r="AM10"/>
  <c r="AO10"/>
  <c r="AP10"/>
  <c r="AL10"/>
  <c r="AX16" i="74"/>
  <c r="AW16"/>
  <c r="AK16"/>
  <c r="AY16"/>
  <c r="AL16" i="80"/>
  <c r="AP16"/>
  <c r="AM16"/>
  <c r="AN16"/>
  <c r="AO16"/>
  <c r="AL16" i="29"/>
  <c r="AM16"/>
  <c r="AP16"/>
  <c r="AN16"/>
  <c r="AO16"/>
  <c r="AL25" i="74"/>
  <c r="AM25"/>
  <c r="AO25"/>
  <c r="AN25"/>
  <c r="AP25"/>
  <c r="AL25" i="76"/>
  <c r="AP25"/>
  <c r="AO25"/>
  <c r="AM25"/>
  <c r="AN25"/>
  <c r="AK33" i="73"/>
  <c r="AX33"/>
  <c r="AW33"/>
  <c r="AX33" i="80"/>
  <c r="AK33"/>
  <c r="AW33"/>
  <c r="AM33" i="78"/>
  <c r="AP33"/>
  <c r="AL33"/>
  <c r="AN33"/>
  <c r="AO33"/>
  <c r="AN33" i="76"/>
  <c r="AL33"/>
  <c r="AM33"/>
  <c r="AP33"/>
  <c r="AO33"/>
  <c r="M30" i="100"/>
  <c r="AN30"/>
  <c r="AO30"/>
  <c r="AM17" i="80"/>
  <c r="AL17"/>
  <c r="AO17"/>
  <c r="AP17"/>
  <c r="AN17"/>
  <c r="AX17" i="29"/>
  <c r="AK17"/>
  <c r="AY17"/>
  <c r="AW17"/>
  <c r="P41" i="30"/>
  <c r="C7" i="32"/>
  <c r="AN15" i="29"/>
  <c r="AM15"/>
  <c r="AP15"/>
  <c r="AO15"/>
  <c r="AL15"/>
  <c r="AK15" i="78"/>
  <c r="AW15"/>
  <c r="AX15"/>
  <c r="AW15" i="75"/>
  <c r="AK15"/>
  <c r="AX15"/>
  <c r="AX19" i="71"/>
  <c r="AW19"/>
  <c r="AK19"/>
  <c r="AN19" i="74"/>
  <c r="AM19"/>
  <c r="AL19"/>
  <c r="AO19"/>
  <c r="AP19"/>
  <c r="AW20" i="73"/>
  <c r="AK20"/>
  <c r="AX20"/>
  <c r="AL20" i="72"/>
  <c r="AP20"/>
  <c r="AN20"/>
  <c r="AO20"/>
  <c r="AM20"/>
  <c r="AX20" i="81"/>
  <c r="AY20"/>
  <c r="AK20"/>
  <c r="AW20"/>
  <c r="AW31" i="73"/>
  <c r="AX31"/>
  <c r="AK31"/>
  <c r="AO31" i="79"/>
  <c r="AM31"/>
  <c r="AP31"/>
  <c r="AL31"/>
  <c r="AN31"/>
  <c r="AL31" i="81"/>
  <c r="AP31"/>
  <c r="AN31"/>
  <c r="AO31"/>
  <c r="AM31"/>
  <c r="AX31" i="72"/>
  <c r="AW31"/>
  <c r="AK31"/>
  <c r="AY31"/>
  <c r="AX31" i="76"/>
  <c r="AW31"/>
  <c r="AY31"/>
  <c r="AK31"/>
  <c r="AK31" i="77"/>
  <c r="AX31"/>
  <c r="AY31"/>
  <c r="AW31"/>
  <c r="AL36" i="79"/>
  <c r="AO36"/>
  <c r="AM36"/>
  <c r="AP36"/>
  <c r="AN36"/>
  <c r="K26" i="30"/>
  <c r="K36" i="33" s="1"/>
  <c r="K37"/>
  <c r="F26" i="30"/>
  <c r="F36" i="33" s="1"/>
  <c r="F37"/>
  <c r="E26" i="30"/>
  <c r="E36" i="33" s="1"/>
  <c r="E37"/>
  <c r="D37"/>
  <c r="P27" i="30"/>
  <c r="P37" i="33" s="1"/>
  <c r="D26" i="30"/>
  <c r="AY29" i="77"/>
  <c r="AW29"/>
  <c r="AX29"/>
  <c r="AK29"/>
  <c r="AP29" i="73"/>
  <c r="AM29"/>
  <c r="AO29"/>
  <c r="AN29"/>
  <c r="AL29"/>
  <c r="AK36" i="75"/>
  <c r="AX36"/>
  <c r="AW36"/>
  <c r="AK36" i="73"/>
  <c r="AX36"/>
  <c r="AW36"/>
  <c r="AX32" i="76"/>
  <c r="AK32"/>
  <c r="AW32"/>
  <c r="AY32"/>
  <c r="AL32" i="80"/>
  <c r="AP32"/>
  <c r="AO32"/>
  <c r="AM32"/>
  <c r="AN32"/>
  <c r="AP32" i="77"/>
  <c r="AO32"/>
  <c r="AM32"/>
  <c r="AL32"/>
  <c r="AN32"/>
  <c r="AM32" i="72"/>
  <c r="AL32"/>
  <c r="AO32"/>
  <c r="AN32"/>
  <c r="AP32"/>
  <c r="AP34" i="78"/>
  <c r="AN34"/>
  <c r="AM34"/>
  <c r="AL34"/>
  <c r="AO34"/>
  <c r="AL34" i="77"/>
  <c r="AN34"/>
  <c r="AP34"/>
  <c r="AO34"/>
  <c r="AM34"/>
  <c r="AW34" i="29"/>
  <c r="AY34"/>
  <c r="AK34"/>
  <c r="AX34"/>
  <c r="AP29" i="80"/>
  <c r="AN29"/>
  <c r="AO29"/>
  <c r="AM29"/>
  <c r="AL29"/>
  <c r="AY29" i="81"/>
  <c r="AW29"/>
  <c r="AX29"/>
  <c r="AK29"/>
  <c r="AX29" i="71"/>
  <c r="AK29"/>
  <c r="FP29" s="1"/>
  <c r="AW29"/>
  <c r="BA29"/>
  <c r="AM29" i="29"/>
  <c r="AP29"/>
  <c r="AN29"/>
  <c r="AO29"/>
  <c r="AL29"/>
  <c r="AP36" i="78"/>
  <c r="AL36"/>
  <c r="AN36"/>
  <c r="AO36"/>
  <c r="AM36"/>
  <c r="AO36" i="77"/>
  <c r="AP36"/>
  <c r="AM36"/>
  <c r="AL36"/>
  <c r="AN36"/>
  <c r="AK36" i="81"/>
  <c r="AX36"/>
  <c r="AY36"/>
  <c r="AW36"/>
  <c r="AX36" i="72"/>
  <c r="AW36"/>
  <c r="AY36"/>
  <c r="AK36"/>
  <c r="AK32" i="73"/>
  <c r="AX32"/>
  <c r="AW32"/>
  <c r="AO32" i="79"/>
  <c r="AL32"/>
  <c r="AP32"/>
  <c r="AM32"/>
  <c r="AN32"/>
  <c r="AX32" i="75"/>
  <c r="AW32"/>
  <c r="AK32"/>
  <c r="AX32" i="74"/>
  <c r="AW32"/>
  <c r="AY32"/>
  <c r="AK32"/>
  <c r="AP34" i="76"/>
  <c r="AO34"/>
  <c r="AN34"/>
  <c r="AL34"/>
  <c r="AM34"/>
  <c r="AN37" i="73"/>
  <c r="AM37"/>
  <c r="AP37"/>
  <c r="AO37"/>
  <c r="AL37"/>
  <c r="AY38"/>
  <c r="AY39"/>
  <c r="AY23" i="77"/>
  <c r="AW23"/>
  <c r="AX23"/>
  <c r="AK23"/>
  <c r="AW23" i="73"/>
  <c r="AK23"/>
  <c r="AX23"/>
  <c r="AX23" i="81"/>
  <c r="AW23"/>
  <c r="AK23"/>
  <c r="AY23"/>
  <c r="AL14" i="76"/>
  <c r="AN14"/>
  <c r="AP14"/>
  <c r="AM14"/>
  <c r="AO14"/>
  <c r="AM14" i="78"/>
  <c r="AO14"/>
  <c r="AN14"/>
  <c r="AL14"/>
  <c r="AP14"/>
  <c r="AP24" i="77"/>
  <c r="AM24"/>
  <c r="AO24"/>
  <c r="AL24"/>
  <c r="AN24"/>
  <c r="AN24" i="80"/>
  <c r="AM24"/>
  <c r="AO24"/>
  <c r="AL24"/>
  <c r="AP24"/>
  <c r="I73" i="34"/>
  <c r="J48"/>
  <c r="J91" s="1"/>
  <c r="H48"/>
  <c r="H91" s="1"/>
  <c r="C91"/>
  <c r="U34" i="98"/>
  <c r="U55"/>
  <c r="K34"/>
  <c r="K67" s="1"/>
  <c r="K62"/>
  <c r="J55"/>
  <c r="J34"/>
  <c r="J50"/>
  <c r="I26"/>
  <c r="I59" s="1"/>
  <c r="T26"/>
  <c r="T59" s="1"/>
  <c r="U50"/>
  <c r="I22"/>
  <c r="I55" s="1"/>
  <c r="E48"/>
  <c r="T22"/>
  <c r="T55" s="1"/>
  <c r="P48"/>
  <c r="Y66" i="97"/>
  <c r="Y83" s="1"/>
  <c r="Y43"/>
  <c r="Y44" s="1"/>
  <c r="Y84" s="1"/>
  <c r="AQ8" i="78"/>
  <c r="AY38" i="75"/>
  <c r="AY39"/>
  <c r="AX11" i="73"/>
  <c r="AK11"/>
  <c r="AW11"/>
  <c r="AK11" i="71"/>
  <c r="AW11"/>
  <c r="FP11" s="1"/>
  <c r="AX11"/>
  <c r="BA11"/>
  <c r="AW28" i="78"/>
  <c r="AK28"/>
  <c r="AX28"/>
  <c r="AO28" i="80"/>
  <c r="AN28"/>
  <c r="AM28"/>
  <c r="AP28"/>
  <c r="AL28"/>
  <c r="AK28" i="75"/>
  <c r="AX28"/>
  <c r="AW28"/>
  <c r="AY28" i="74"/>
  <c r="AX28"/>
  <c r="AK28"/>
  <c r="AW28"/>
  <c r="AP28" i="72"/>
  <c r="AL28"/>
  <c r="AN28"/>
  <c r="AO28"/>
  <c r="AM28"/>
  <c r="AN12" i="73"/>
  <c r="AL12"/>
  <c r="AO12"/>
  <c r="AM12"/>
  <c r="AP12"/>
  <c r="AW27" i="81"/>
  <c r="AK27"/>
  <c r="AX27"/>
  <c r="AY27"/>
  <c r="AP27" i="72"/>
  <c r="AO27"/>
  <c r="AN27"/>
  <c r="AL27"/>
  <c r="AM27"/>
  <c r="AW27" i="73"/>
  <c r="AK27"/>
  <c r="AX27"/>
  <c r="AN35" i="77"/>
  <c r="AM35"/>
  <c r="AL35"/>
  <c r="AP35"/>
  <c r="AO35"/>
  <c r="AM35" i="76"/>
  <c r="AL35"/>
  <c r="AN35"/>
  <c r="AP35"/>
  <c r="AO35"/>
  <c r="AK35" i="74"/>
  <c r="AY35"/>
  <c r="AW35"/>
  <c r="AX35"/>
  <c r="AL35" i="29"/>
  <c r="AP35"/>
  <c r="AO35"/>
  <c r="AM35"/>
  <c r="AN35"/>
  <c r="AK18" i="71"/>
  <c r="AW18"/>
  <c r="AX18"/>
  <c r="AM18" i="77"/>
  <c r="AO18"/>
  <c r="AP18"/>
  <c r="AN18"/>
  <c r="AL18"/>
  <c r="AL21" i="78"/>
  <c r="AO21"/>
  <c r="AP21"/>
  <c r="AN21"/>
  <c r="AM21"/>
  <c r="AK21" i="73"/>
  <c r="AW21"/>
  <c r="AX21"/>
  <c r="AW21" i="80"/>
  <c r="AX21"/>
  <c r="AK21"/>
  <c r="AM26" i="74"/>
  <c r="AP26"/>
  <c r="AO26"/>
  <c r="AN26"/>
  <c r="AL26"/>
  <c r="AL26" i="80"/>
  <c r="AP26"/>
  <c r="AO26"/>
  <c r="AM26"/>
  <c r="AN26"/>
  <c r="AP26" i="79"/>
  <c r="AO26"/>
  <c r="AL26"/>
  <c r="AM26"/>
  <c r="AN26"/>
  <c r="AM37" i="74"/>
  <c r="AO37"/>
  <c r="AL37"/>
  <c r="AP37"/>
  <c r="AN37"/>
  <c r="AY37" i="29"/>
  <c r="AK37"/>
  <c r="AW37"/>
  <c r="AX37"/>
  <c r="AX23" i="71"/>
  <c r="AK23"/>
  <c r="AW23"/>
  <c r="FP23"/>
  <c r="AK23" i="75"/>
  <c r="AX23"/>
  <c r="AW23"/>
  <c r="AW23" i="79"/>
  <c r="AY23"/>
  <c r="AX23"/>
  <c r="AK23"/>
  <c r="AP14" i="81"/>
  <c r="AO14"/>
  <c r="AL14"/>
  <c r="AN14"/>
  <c r="AM14"/>
  <c r="AW14" i="77"/>
  <c r="AX14"/>
  <c r="AY14"/>
  <c r="AK14"/>
  <c r="AK14" i="72"/>
  <c r="AX14"/>
  <c r="AW14"/>
  <c r="AY14"/>
  <c r="AY14" i="29"/>
  <c r="AK14"/>
  <c r="AW14"/>
  <c r="AX14"/>
  <c r="AX14" i="71"/>
  <c r="AW14"/>
  <c r="AK14"/>
  <c r="AW24" i="29"/>
  <c r="AX24"/>
  <c r="AK24"/>
  <c r="AY24"/>
  <c r="AM24" i="79"/>
  <c r="AL24"/>
  <c r="AO24"/>
  <c r="AP24"/>
  <c r="AN24"/>
  <c r="AN24" i="72"/>
  <c r="AL24"/>
  <c r="AO24"/>
  <c r="AM24"/>
  <c r="AP24"/>
  <c r="AP8" i="74"/>
  <c r="Z4" i="99" s="1"/>
  <c r="AL8" i="74"/>
  <c r="AN8"/>
  <c r="X4" i="99" s="1"/>
  <c r="AM8" i="74"/>
  <c r="AO8"/>
  <c r="Y4" i="99" s="1"/>
  <c r="AW11" i="78"/>
  <c r="AX11"/>
  <c r="AK11"/>
  <c r="AM11" i="77"/>
  <c r="AN11"/>
  <c r="AL11"/>
  <c r="AO11"/>
  <c r="AP11"/>
  <c r="AK11" i="74"/>
  <c r="AY11"/>
  <c r="AX11"/>
  <c r="AW11"/>
  <c r="AW28" i="81"/>
  <c r="AX28"/>
  <c r="AK28"/>
  <c r="AY28"/>
  <c r="AM12"/>
  <c r="AN12"/>
  <c r="AL12"/>
  <c r="AP12"/>
  <c r="AO12"/>
  <c r="AL12" i="75"/>
  <c r="AM12"/>
  <c r="AO12"/>
  <c r="AN12"/>
  <c r="AP12"/>
  <c r="AY27" i="29"/>
  <c r="AX27"/>
  <c r="AK27"/>
  <c r="AW27"/>
  <c r="AO23" i="100"/>
  <c r="AN23"/>
  <c r="M23"/>
  <c r="AW35" i="78"/>
  <c r="AK35"/>
  <c r="AX35"/>
  <c r="AN35" i="81"/>
  <c r="AL35"/>
  <c r="AO35"/>
  <c r="AP35"/>
  <c r="AM35"/>
  <c r="AK18" i="73"/>
  <c r="AX18"/>
  <c r="AW18"/>
  <c r="AX18" i="29"/>
  <c r="AY18"/>
  <c r="AW18"/>
  <c r="AK18"/>
  <c r="AK18" i="76"/>
  <c r="AX18"/>
  <c r="AW18"/>
  <c r="AY18"/>
  <c r="AO18" i="80"/>
  <c r="AM18"/>
  <c r="AN18"/>
  <c r="AL18"/>
  <c r="AP18"/>
  <c r="AP18" i="75"/>
  <c r="AL18"/>
  <c r="AM18"/>
  <c r="AN18"/>
  <c r="AO18"/>
  <c r="AO26" i="77"/>
  <c r="AN26"/>
  <c r="AL26"/>
  <c r="AP26"/>
  <c r="AM26"/>
  <c r="AW30" i="78"/>
  <c r="AX30"/>
  <c r="AK30"/>
  <c r="AX30" i="29"/>
  <c r="AY30"/>
  <c r="AW30"/>
  <c r="AK30"/>
  <c r="AK30" i="72"/>
  <c r="AW30"/>
  <c r="AX30"/>
  <c r="AY30"/>
  <c r="AP30" i="73"/>
  <c r="AL30"/>
  <c r="AO30"/>
  <c r="AM30"/>
  <c r="AN30"/>
  <c r="AY13" i="76"/>
  <c r="AK13"/>
  <c r="AW13"/>
  <c r="AX13"/>
  <c r="AW13" i="75"/>
  <c r="AK13"/>
  <c r="AX13"/>
  <c r="AM13" i="77"/>
  <c r="AL13"/>
  <c r="AP13"/>
  <c r="AO13"/>
  <c r="AN13"/>
  <c r="AP22" i="80"/>
  <c r="AO22"/>
  <c r="AM22"/>
  <c r="AL22"/>
  <c r="AN22"/>
  <c r="AX22" i="73"/>
  <c r="AW22"/>
  <c r="AK22"/>
  <c r="N37" i="33"/>
  <c r="N26" i="30"/>
  <c r="N36" i="33" s="1"/>
  <c r="AY38" i="78"/>
  <c r="AY39"/>
  <c r="AP9" i="29"/>
  <c r="AL9"/>
  <c r="AN9"/>
  <c r="AO9"/>
  <c r="AM9"/>
  <c r="AP9" i="73"/>
  <c r="AN9"/>
  <c r="AO9"/>
  <c r="AM9"/>
  <c r="AL9"/>
  <c r="FF9" i="75"/>
  <c r="FE38"/>
  <c r="AN9" i="76"/>
  <c r="AO9"/>
  <c r="AL9"/>
  <c r="AP9"/>
  <c r="AM9"/>
  <c r="FE38" i="78"/>
  <c r="FF9"/>
  <c r="FF38" s="1"/>
  <c r="AN9"/>
  <c r="AP9"/>
  <c r="AO9"/>
  <c r="AM9"/>
  <c r="AL9"/>
  <c r="AP10" i="80"/>
  <c r="AO10"/>
  <c r="AL10"/>
  <c r="AN10"/>
  <c r="AM10"/>
  <c r="AL10" i="73"/>
  <c r="AN10"/>
  <c r="AP10"/>
  <c r="AO10"/>
  <c r="AM10"/>
  <c r="AY16" i="79"/>
  <c r="AX16"/>
  <c r="AW16"/>
  <c r="AK16"/>
  <c r="AK16" i="71"/>
  <c r="AW16"/>
  <c r="AX16"/>
  <c r="BA16" s="1"/>
  <c r="AX25"/>
  <c r="AK25"/>
  <c r="AW25"/>
  <c r="AN25" i="78"/>
  <c r="AP25"/>
  <c r="AL25"/>
  <c r="AO25"/>
  <c r="AM25"/>
  <c r="AW33" i="81"/>
  <c r="AY33"/>
  <c r="AK33"/>
  <c r="AX33"/>
  <c r="AK33" i="75"/>
  <c r="AX33"/>
  <c r="AW33"/>
  <c r="AK33" i="72"/>
  <c r="AX33"/>
  <c r="AW33"/>
  <c r="AY33"/>
  <c r="AY17" i="77"/>
  <c r="AW17"/>
  <c r="AX17"/>
  <c r="AK17"/>
  <c r="AP17" i="79"/>
  <c r="AN17"/>
  <c r="AM17"/>
  <c r="AL17"/>
  <c r="AO17"/>
  <c r="AN15" i="80"/>
  <c r="AP15"/>
  <c r="AM15"/>
  <c r="AO15"/>
  <c r="AL15"/>
  <c r="AY15" i="79"/>
  <c r="AX15"/>
  <c r="AK15"/>
  <c r="AW15"/>
  <c r="AW15" i="81"/>
  <c r="AY15"/>
  <c r="AK15"/>
  <c r="AX15"/>
  <c r="AY19" i="29"/>
  <c r="AK19"/>
  <c r="AW19"/>
  <c r="AX19"/>
  <c r="AM19" i="76"/>
  <c r="AO19"/>
  <c r="AL19"/>
  <c r="AN19"/>
  <c r="AP19"/>
  <c r="AM19" i="77"/>
  <c r="AP19"/>
  <c r="AL19"/>
  <c r="AO19"/>
  <c r="AN19"/>
  <c r="AP20"/>
  <c r="AO20"/>
  <c r="AL20"/>
  <c r="AM20"/>
  <c r="AN20"/>
  <c r="AN20" i="74"/>
  <c r="AO20"/>
  <c r="AL20"/>
  <c r="AP20"/>
  <c r="AM20"/>
  <c r="AO31"/>
  <c r="AM31"/>
  <c r="AN31"/>
  <c r="AP31"/>
  <c r="AL31"/>
  <c r="AK31" i="78"/>
  <c r="AX31"/>
  <c r="AW31"/>
  <c r="AX21" i="29"/>
  <c r="AY21"/>
  <c r="AW21"/>
  <c r="AK21"/>
  <c r="AY26" i="72"/>
  <c r="AX26"/>
  <c r="AW26"/>
  <c r="AK26"/>
  <c r="AX26" i="78"/>
  <c r="AK26"/>
  <c r="AW26"/>
  <c r="AO26" i="76"/>
  <c r="AN26"/>
  <c r="AL26"/>
  <c r="AP26"/>
  <c r="AM26"/>
  <c r="AX26" i="75"/>
  <c r="AW26"/>
  <c r="AK26"/>
  <c r="AW13" i="29"/>
  <c r="AY13"/>
  <c r="AX13"/>
  <c r="AK13"/>
  <c r="AX13" i="78"/>
  <c r="AW13"/>
  <c r="AK13"/>
  <c r="AO13" i="79"/>
  <c r="AM13"/>
  <c r="AN13"/>
  <c r="AL13"/>
  <c r="AP13"/>
  <c r="AX22" i="72"/>
  <c r="AW22"/>
  <c r="AK22"/>
  <c r="AY22"/>
  <c r="AN22" i="75"/>
  <c r="AP22"/>
  <c r="AO22"/>
  <c r="AM22"/>
  <c r="AL22"/>
  <c r="AN22" i="29"/>
  <c r="AP22"/>
  <c r="AM22"/>
  <c r="AL22"/>
  <c r="AO22"/>
  <c r="FH9" i="77"/>
  <c r="FH38" s="1"/>
  <c r="FG38"/>
  <c r="AM9"/>
  <c r="AP9"/>
  <c r="AO9"/>
  <c r="AN9"/>
  <c r="AL9"/>
  <c r="AY9" i="74"/>
  <c r="AK9"/>
  <c r="AX9"/>
  <c r="AW9"/>
  <c r="FH9"/>
  <c r="FH38" s="1"/>
  <c r="FG38"/>
  <c r="AL10" i="72"/>
  <c r="AP10"/>
  <c r="AN10"/>
  <c r="AO10"/>
  <c r="AM10"/>
  <c r="AL10" i="75"/>
  <c r="AN10"/>
  <c r="AO10"/>
  <c r="AP10"/>
  <c r="AM10"/>
  <c r="AX10" i="71"/>
  <c r="AK10"/>
  <c r="AW10"/>
  <c r="AN10" i="100"/>
  <c r="M10"/>
  <c r="AO10"/>
  <c r="AO16" i="75"/>
  <c r="AP16"/>
  <c r="AM16"/>
  <c r="AN16"/>
  <c r="AL16"/>
  <c r="AP16" i="78"/>
  <c r="AO16"/>
  <c r="AN16"/>
  <c r="AL16"/>
  <c r="AM16"/>
  <c r="AN16" i="76"/>
  <c r="AO16"/>
  <c r="AM16"/>
  <c r="AP16"/>
  <c r="AL16"/>
  <c r="AQ16" s="1"/>
  <c r="AP16" i="81"/>
  <c r="AL16"/>
  <c r="AN16"/>
  <c r="AO16"/>
  <c r="AM16"/>
  <c r="AW25" i="75"/>
  <c r="AK25"/>
  <c r="AX25"/>
  <c r="AW25" i="79"/>
  <c r="AY25"/>
  <c r="AX25"/>
  <c r="AK25"/>
  <c r="AN25" i="81"/>
  <c r="AM25"/>
  <c r="AP25"/>
  <c r="AO25"/>
  <c r="AL25"/>
  <c r="AX33" i="71"/>
  <c r="AW33"/>
  <c r="AK33"/>
  <c r="AO33" i="77"/>
  <c r="AP33"/>
  <c r="AN33"/>
  <c r="AL33"/>
  <c r="AM33"/>
  <c r="AK17" i="78"/>
  <c r="AW17"/>
  <c r="AX17"/>
  <c r="AY17" i="81"/>
  <c r="AW17"/>
  <c r="AK17"/>
  <c r="AX17"/>
  <c r="AL17" i="75"/>
  <c r="AM17"/>
  <c r="AP17"/>
  <c r="AO17"/>
  <c r="AN17"/>
  <c r="AW17" i="71"/>
  <c r="AK17"/>
  <c r="AX17"/>
  <c r="AY15" i="77"/>
  <c r="AX15"/>
  <c r="AW15"/>
  <c r="AK15"/>
  <c r="AM15" i="74"/>
  <c r="AP15"/>
  <c r="AN15"/>
  <c r="AL15"/>
  <c r="AO15"/>
  <c r="AP15" i="76"/>
  <c r="AO15"/>
  <c r="AL15"/>
  <c r="AN15"/>
  <c r="AM15"/>
  <c r="AM19" i="73"/>
  <c r="AN19"/>
  <c r="AL19"/>
  <c r="AO19"/>
  <c r="AP19"/>
  <c r="AP19" i="78"/>
  <c r="AM19"/>
  <c r="AN19"/>
  <c r="AO19"/>
  <c r="AL19"/>
  <c r="AQ19" s="1"/>
  <c r="AW19" i="72"/>
  <c r="AY19"/>
  <c r="AK19"/>
  <c r="AX19"/>
  <c r="AP19" i="81"/>
  <c r="AO19"/>
  <c r="AN19"/>
  <c r="AM19"/>
  <c r="AL19"/>
  <c r="AO20" i="76"/>
  <c r="AN20"/>
  <c r="AL20"/>
  <c r="AM20"/>
  <c r="AP20"/>
  <c r="AX20" i="78"/>
  <c r="AK20"/>
  <c r="AW20"/>
  <c r="AO20" i="75"/>
  <c r="AP20"/>
  <c r="AN20"/>
  <c r="AM20"/>
  <c r="AL20"/>
  <c r="AQ20" s="1"/>
  <c r="AW31"/>
  <c r="AK31"/>
  <c r="AX31"/>
  <c r="BF22" i="99"/>
  <c r="O26" i="101" s="1"/>
  <c r="AQ36" i="71"/>
  <c r="BA36" s="1"/>
  <c r="AQ34"/>
  <c r="AG28" i="100"/>
  <c r="AJ28" s="1"/>
  <c r="AK28" s="1"/>
  <c r="AG8"/>
  <c r="AJ8" s="1"/>
  <c r="AK8" s="1"/>
  <c r="BF33" i="99"/>
  <c r="O37" i="101" s="1"/>
  <c r="AQ37" i="71"/>
  <c r="FP37" s="1"/>
  <c r="BF16" i="99"/>
  <c r="O20" i="101" s="1"/>
  <c r="AQ12" i="76"/>
  <c r="BF20" i="99"/>
  <c r="O24" i="101" s="1"/>
  <c r="AG22" i="100"/>
  <c r="AJ22" s="1"/>
  <c r="AK22" s="1"/>
  <c r="AQ21" i="71"/>
  <c r="FP21" s="1"/>
  <c r="AQ26"/>
  <c r="FP26" s="1"/>
  <c r="AG11" i="100"/>
  <c r="AJ11" s="1"/>
  <c r="AK11" s="1"/>
  <c r="BF7" i="99"/>
  <c r="O11" i="101" s="1"/>
  <c r="BF18" i="99"/>
  <c r="O22" i="101" s="1"/>
  <c r="AQ20" i="71"/>
  <c r="BF21" i="99"/>
  <c r="O25" i="101" s="1"/>
  <c r="AG21" i="100"/>
  <c r="AJ21" s="1"/>
  <c r="AK21" s="1"/>
  <c r="BF32" i="99"/>
  <c r="O36" i="101" s="1"/>
  <c r="AG29" i="100"/>
  <c r="AJ29" s="1"/>
  <c r="AK29" s="1"/>
  <c r="BF27" i="99"/>
  <c r="O31" i="101" s="1"/>
  <c r="BF19" i="99"/>
  <c r="O23" i="101" s="1"/>
  <c r="AQ35" i="71"/>
  <c r="BF10" i="99"/>
  <c r="O14" i="101" s="1"/>
  <c r="AG35" i="100"/>
  <c r="AJ35" s="1"/>
  <c r="AK35" s="1"/>
  <c r="BF31" i="99"/>
  <c r="O35" i="101" s="1"/>
  <c r="BF29" i="99"/>
  <c r="O33" i="101" s="1"/>
  <c r="AQ24" i="71"/>
  <c r="BF23" i="99"/>
  <c r="O27" i="101" s="1"/>
  <c r="BF6" i="99"/>
  <c r="O10" i="101" s="1"/>
  <c r="BF11" i="99"/>
  <c r="O15" i="101" s="1"/>
  <c r="AQ9" i="71"/>
  <c r="AQ17"/>
  <c r="BA17" s="1"/>
  <c r="AQ17" i="76"/>
  <c r="H37" i="33"/>
  <c r="H26" i="30"/>
  <c r="H36" i="33" s="1"/>
  <c r="AP29" i="76"/>
  <c r="AN29"/>
  <c r="AL29"/>
  <c r="AO29"/>
  <c r="AM29"/>
  <c r="AP37" i="77"/>
  <c r="AO37"/>
  <c r="AL37"/>
  <c r="AN37"/>
  <c r="AM37"/>
  <c r="M26" i="30"/>
  <c r="M36" i="33" s="1"/>
  <c r="M37"/>
  <c r="O37"/>
  <c r="O26" i="30"/>
  <c r="O36" i="33" s="1"/>
  <c r="AW29" i="74"/>
  <c r="AX29"/>
  <c r="AY29"/>
  <c r="AK29"/>
  <c r="AW29" i="75"/>
  <c r="AX29"/>
  <c r="AK29"/>
  <c r="AO36" i="76"/>
  <c r="AN36"/>
  <c r="AM36"/>
  <c r="AL36"/>
  <c r="AP36"/>
  <c r="AO36" i="74"/>
  <c r="AM36"/>
  <c r="AL36"/>
  <c r="AP36"/>
  <c r="AN36"/>
  <c r="AK32" i="78"/>
  <c r="AX32"/>
  <c r="AW32"/>
  <c r="AK32" i="29"/>
  <c r="AX32"/>
  <c r="AW32"/>
  <c r="AY32"/>
  <c r="AN34" i="72"/>
  <c r="AL34"/>
  <c r="AP34"/>
  <c r="AM34"/>
  <c r="AO34"/>
  <c r="AX34" i="73"/>
  <c r="AW34"/>
  <c r="AK34"/>
  <c r="AN34" i="80"/>
  <c r="AP34"/>
  <c r="AM34"/>
  <c r="AL34"/>
  <c r="AO34"/>
  <c r="AN34" i="81"/>
  <c r="AO34"/>
  <c r="AM34"/>
  <c r="AL34"/>
  <c r="AP34"/>
  <c r="AL29" i="72"/>
  <c r="AO29"/>
  <c r="AP29"/>
  <c r="AN29"/>
  <c r="AM29"/>
  <c r="AK29" i="79"/>
  <c r="AX29"/>
  <c r="AW29"/>
  <c r="AY29"/>
  <c r="AP36" i="80"/>
  <c r="AL36"/>
  <c r="AN36"/>
  <c r="AM36"/>
  <c r="AO36"/>
  <c r="AK36" i="29"/>
  <c r="AW36"/>
  <c r="AY36"/>
  <c r="AX36"/>
  <c r="AN32" i="81"/>
  <c r="AP32"/>
  <c r="AO32"/>
  <c r="AL32"/>
  <c r="AM32"/>
  <c r="AK34" i="71"/>
  <c r="AX34"/>
  <c r="BA34" s="1"/>
  <c r="AW34"/>
  <c r="FP34"/>
  <c r="AX34" i="79"/>
  <c r="AY34"/>
  <c r="AW34"/>
  <c r="AK34"/>
  <c r="BA34" s="1"/>
  <c r="AW34" i="74"/>
  <c r="AY34"/>
  <c r="AX34"/>
  <c r="AK34"/>
  <c r="AN34" i="75"/>
  <c r="AP34"/>
  <c r="AO34"/>
  <c r="AM34"/>
  <c r="AL34"/>
  <c r="AX37" i="80"/>
  <c r="AK37"/>
  <c r="AW37"/>
  <c r="AN37" i="72"/>
  <c r="AM37"/>
  <c r="AP37"/>
  <c r="AO37"/>
  <c r="AL37"/>
  <c r="AK37" i="79"/>
  <c r="AW37"/>
  <c r="AY37"/>
  <c r="AX37"/>
  <c r="AL23" i="78"/>
  <c r="AM23"/>
  <c r="AP23"/>
  <c r="AO23"/>
  <c r="AN23"/>
  <c r="AK23" i="29"/>
  <c r="AW23"/>
  <c r="AY23"/>
  <c r="AX23"/>
  <c r="AO23" i="76"/>
  <c r="AN23"/>
  <c r="AM23"/>
  <c r="AL23"/>
  <c r="AP23"/>
  <c r="AP23" i="74"/>
  <c r="AO23"/>
  <c r="AN23"/>
  <c r="AM23"/>
  <c r="AL23"/>
  <c r="AK23" i="72"/>
  <c r="AW23"/>
  <c r="AX23"/>
  <c r="AY23"/>
  <c r="AO14" i="73"/>
  <c r="AM14"/>
  <c r="AL14"/>
  <c r="AP14"/>
  <c r="AN14"/>
  <c r="AW14" i="74"/>
  <c r="AY14"/>
  <c r="AK14"/>
  <c r="AX14"/>
  <c r="AW14" i="75"/>
  <c r="AX14"/>
  <c r="AK14"/>
  <c r="AO24" i="81"/>
  <c r="AN24"/>
  <c r="AM24"/>
  <c r="AL24"/>
  <c r="AP24"/>
  <c r="AW24" i="76"/>
  <c r="AY24"/>
  <c r="AX24"/>
  <c r="AK24"/>
  <c r="C91" i="82"/>
  <c r="H48"/>
  <c r="H91" s="1"/>
  <c r="J48"/>
  <c r="J91" s="1"/>
  <c r="I73"/>
  <c r="J59"/>
  <c r="J45"/>
  <c r="J88" s="1"/>
  <c r="K43" i="97"/>
  <c r="K83" s="1"/>
  <c r="K66"/>
  <c r="AK11" i="79"/>
  <c r="AY11"/>
  <c r="AW11"/>
  <c r="AX11"/>
  <c r="AO11" i="75"/>
  <c r="AM11"/>
  <c r="AL11"/>
  <c r="AP11"/>
  <c r="AN11"/>
  <c r="AX28" i="76"/>
  <c r="AK28"/>
  <c r="AY28"/>
  <c r="AW28"/>
  <c r="AP28" i="29"/>
  <c r="AO28"/>
  <c r="AL28"/>
  <c r="AN28"/>
  <c r="AM28"/>
  <c r="AK12" i="80"/>
  <c r="AW12"/>
  <c r="AX12"/>
  <c r="FP12" s="1"/>
  <c r="AN12" i="77"/>
  <c r="AP12"/>
  <c r="AO12"/>
  <c r="AL12"/>
  <c r="AM12"/>
  <c r="AK12" i="71"/>
  <c r="AW12"/>
  <c r="AX12"/>
  <c r="AP27" i="80"/>
  <c r="AN27"/>
  <c r="AL27"/>
  <c r="AM27"/>
  <c r="AO27"/>
  <c r="AO27" i="78"/>
  <c r="AM27"/>
  <c r="AL27"/>
  <c r="AP27"/>
  <c r="AN27"/>
  <c r="AY27" i="76"/>
  <c r="AX27"/>
  <c r="AW27"/>
  <c r="AK27"/>
  <c r="AX27" i="75"/>
  <c r="AW27"/>
  <c r="AK27"/>
  <c r="AK27" i="74"/>
  <c r="AW27"/>
  <c r="AY27"/>
  <c r="AX27"/>
  <c r="AY35" i="72"/>
  <c r="AW35"/>
  <c r="AX35"/>
  <c r="AK35"/>
  <c r="AL35" i="75"/>
  <c r="AP35"/>
  <c r="AM35"/>
  <c r="AN35"/>
  <c r="AO35"/>
  <c r="AY18" i="74"/>
  <c r="AW18"/>
  <c r="AX18"/>
  <c r="AK18"/>
  <c r="M34" i="100"/>
  <c r="AN34"/>
  <c r="AO34"/>
  <c r="AX21" i="76"/>
  <c r="AY21"/>
  <c r="AW21"/>
  <c r="AK21"/>
  <c r="AK21" i="74"/>
  <c r="AX21"/>
  <c r="AY21"/>
  <c r="AW21"/>
  <c r="AN26" i="81"/>
  <c r="AL26"/>
  <c r="AP26"/>
  <c r="AO26"/>
  <c r="AM26"/>
  <c r="AP37" i="78"/>
  <c r="AM37"/>
  <c r="AL37"/>
  <c r="AO37"/>
  <c r="AN37"/>
  <c r="AO37" i="81"/>
  <c r="AL37"/>
  <c r="AM37"/>
  <c r="AP37"/>
  <c r="AN37"/>
  <c r="AL37" i="75"/>
  <c r="AO37"/>
  <c r="AN37"/>
  <c r="AP37"/>
  <c r="AM37"/>
  <c r="AN37" i="76"/>
  <c r="AL37"/>
  <c r="AP37"/>
  <c r="AO37"/>
  <c r="AM37"/>
  <c r="AN23" i="80"/>
  <c r="AP23"/>
  <c r="AL23"/>
  <c r="AM23"/>
  <c r="AO23"/>
  <c r="AX14"/>
  <c r="AW14"/>
  <c r="AK14"/>
  <c r="AX24" i="75"/>
  <c r="AK24"/>
  <c r="AW24"/>
  <c r="AX24" i="78"/>
  <c r="AK24"/>
  <c r="AW24"/>
  <c r="AO24" i="73"/>
  <c r="AP24"/>
  <c r="AL24"/>
  <c r="AM24"/>
  <c r="AN24"/>
  <c r="AX24" i="74"/>
  <c r="AY24"/>
  <c r="AW24"/>
  <c r="AK24"/>
  <c r="AQ8" i="81"/>
  <c r="AM38" i="71"/>
  <c r="AM39"/>
  <c r="AN38"/>
  <c r="AN39"/>
  <c r="FJ38" i="29"/>
  <c r="AW8"/>
  <c r="AX8"/>
  <c r="AK8"/>
  <c r="AY8"/>
  <c r="AQ8" i="73"/>
  <c r="AK11" i="80"/>
  <c r="AX11"/>
  <c r="AW11"/>
  <c r="BA11" s="1"/>
  <c r="AK11" i="29"/>
  <c r="AW11"/>
  <c r="AX11"/>
  <c r="AY11"/>
  <c r="AY11" i="81"/>
  <c r="AX11"/>
  <c r="AK11"/>
  <c r="AW11"/>
  <c r="FP11" s="1"/>
  <c r="AN11" i="72"/>
  <c r="AP11"/>
  <c r="AL11"/>
  <c r="AO11"/>
  <c r="AM11"/>
  <c r="AX28" i="73"/>
  <c r="AK28"/>
  <c r="AW28"/>
  <c r="AW28" i="77"/>
  <c r="AX28"/>
  <c r="BA28" s="1"/>
  <c r="AK28"/>
  <c r="AY28"/>
  <c r="AW28" i="79"/>
  <c r="AK28"/>
  <c r="AX28"/>
  <c r="AY28"/>
  <c r="AN12" i="29"/>
  <c r="AM12"/>
  <c r="AP12"/>
  <c r="AL12"/>
  <c r="AO12"/>
  <c r="AY12" i="72"/>
  <c r="AX12"/>
  <c r="AW12"/>
  <c r="AK12"/>
  <c r="AM12" i="74"/>
  <c r="AL12"/>
  <c r="AN12"/>
  <c r="AP12"/>
  <c r="AO12"/>
  <c r="AM12" i="79"/>
  <c r="AN12"/>
  <c r="AP12"/>
  <c r="AL12"/>
  <c r="AO12"/>
  <c r="AP12" i="78"/>
  <c r="AN12"/>
  <c r="AL12"/>
  <c r="AM12"/>
  <c r="AO12"/>
  <c r="AK27" i="79"/>
  <c r="AX27"/>
  <c r="AW27"/>
  <c r="AY27"/>
  <c r="AO27" i="77"/>
  <c r="AM27"/>
  <c r="AP27"/>
  <c r="AL27"/>
  <c r="AN27"/>
  <c r="AW35" i="79"/>
  <c r="AY35"/>
  <c r="AK35"/>
  <c r="AX35"/>
  <c r="AP35" i="73"/>
  <c r="AO35"/>
  <c r="AL35"/>
  <c r="AN35"/>
  <c r="AM35"/>
  <c r="AW35" i="80"/>
  <c r="AX35"/>
  <c r="AK35"/>
  <c r="AY18" i="79"/>
  <c r="AK18"/>
  <c r="AX18"/>
  <c r="AW18"/>
  <c r="AW18" i="78"/>
  <c r="AX18"/>
  <c r="AK18"/>
  <c r="AK18" i="81"/>
  <c r="AW18"/>
  <c r="AX18"/>
  <c r="AY18"/>
  <c r="AO18" i="72"/>
  <c r="AL18"/>
  <c r="AN18"/>
  <c r="AP18"/>
  <c r="AM18"/>
  <c r="AP30" i="77"/>
  <c r="AL30"/>
  <c r="AM30"/>
  <c r="AO30"/>
  <c r="AN30"/>
  <c r="AM30" i="75"/>
  <c r="AP30"/>
  <c r="AL30"/>
  <c r="AO30"/>
  <c r="AN30"/>
  <c r="AX30" i="81"/>
  <c r="AW30"/>
  <c r="AK30"/>
  <c r="AY30"/>
  <c r="AM30" i="74"/>
  <c r="AL30"/>
  <c r="AO30"/>
  <c r="AP30"/>
  <c r="AN30"/>
  <c r="AX13" i="72"/>
  <c r="AY13"/>
  <c r="AK13"/>
  <c r="AW13"/>
  <c r="AM13" i="74"/>
  <c r="AL13"/>
  <c r="AO13"/>
  <c r="AN13"/>
  <c r="AP13"/>
  <c r="AM13" i="80"/>
  <c r="AP13"/>
  <c r="AL13"/>
  <c r="AO13"/>
  <c r="AN13"/>
  <c r="AO22" i="74"/>
  <c r="AP22"/>
  <c r="AN22"/>
  <c r="AL22"/>
  <c r="AM22"/>
  <c r="AW22" i="78"/>
  <c r="AX22"/>
  <c r="AK22"/>
  <c r="AX9" i="81"/>
  <c r="AY9"/>
  <c r="AK9"/>
  <c r="AW9"/>
  <c r="AL9" i="80"/>
  <c r="AP9"/>
  <c r="AM9"/>
  <c r="AO9"/>
  <c r="AN9"/>
  <c r="AX9"/>
  <c r="AW9"/>
  <c r="AK9"/>
  <c r="AX10" i="76"/>
  <c r="AY10"/>
  <c r="AW10"/>
  <c r="AK10"/>
  <c r="AO10" i="29"/>
  <c r="AL10"/>
  <c r="AP10"/>
  <c r="AM10"/>
  <c r="AN10"/>
  <c r="AL10" i="77"/>
  <c r="AN10"/>
  <c r="AP10"/>
  <c r="AO10"/>
  <c r="AM10"/>
  <c r="AY16"/>
  <c r="AX16"/>
  <c r="AK16"/>
  <c r="AW16"/>
  <c r="AO16" i="73"/>
  <c r="AL16"/>
  <c r="AN16"/>
  <c r="AM16"/>
  <c r="AP16"/>
  <c r="AP16" i="72"/>
  <c r="AM16"/>
  <c r="AN16"/>
  <c r="AL16"/>
  <c r="AO16"/>
  <c r="AW25" i="73"/>
  <c r="AK25"/>
  <c r="AX25"/>
  <c r="AW25" i="80"/>
  <c r="AK25"/>
  <c r="AX25"/>
  <c r="AN25" i="77"/>
  <c r="AP25"/>
  <c r="AO25"/>
  <c r="AM25"/>
  <c r="AL25"/>
  <c r="AW25" i="72"/>
  <c r="AX25"/>
  <c r="AY25"/>
  <c r="AK25"/>
  <c r="AM25" i="29"/>
  <c r="AO25"/>
  <c r="AN25"/>
  <c r="AL25"/>
  <c r="AP25"/>
  <c r="AX33" i="79"/>
  <c r="AY33"/>
  <c r="AW33"/>
  <c r="AK33"/>
  <c r="AY33" i="74"/>
  <c r="AW33"/>
  <c r="AK33"/>
  <c r="AX33"/>
  <c r="AO33" i="29"/>
  <c r="AP33"/>
  <c r="AM33"/>
  <c r="AL33"/>
  <c r="AN33"/>
  <c r="AW17" i="74"/>
  <c r="AY17"/>
  <c r="AX17"/>
  <c r="AK17"/>
  <c r="AM17" i="72"/>
  <c r="AP17"/>
  <c r="AL17"/>
  <c r="AN17"/>
  <c r="AO17"/>
  <c r="AL17" i="73"/>
  <c r="AO17"/>
  <c r="AP17"/>
  <c r="AN17"/>
  <c r="AM17"/>
  <c r="AM15"/>
  <c r="AO15"/>
  <c r="AP15"/>
  <c r="AL15"/>
  <c r="AN15"/>
  <c r="AO15" i="72"/>
  <c r="AP15"/>
  <c r="AM15"/>
  <c r="AN15"/>
  <c r="AL15"/>
  <c r="AX19" i="79"/>
  <c r="AW19"/>
  <c r="AK19"/>
  <c r="AY19"/>
  <c r="AL19" i="80"/>
  <c r="AN19"/>
  <c r="AM19"/>
  <c r="AO19"/>
  <c r="AP19"/>
  <c r="AK19" i="75"/>
  <c r="AW19"/>
  <c r="AX19"/>
  <c r="AX20" i="29"/>
  <c r="AY20"/>
  <c r="AK20"/>
  <c r="AW20"/>
  <c r="AP20" i="80"/>
  <c r="AL20"/>
  <c r="AN20"/>
  <c r="AO20"/>
  <c r="AM20"/>
  <c r="AX20" i="79"/>
  <c r="AW20"/>
  <c r="AY20"/>
  <c r="AK20"/>
  <c r="AM31" i="80"/>
  <c r="AP31"/>
  <c r="AL31"/>
  <c r="AO31"/>
  <c r="AN31"/>
  <c r="AK31" i="71"/>
  <c r="AX31"/>
  <c r="BA31" s="1"/>
  <c r="AW31"/>
  <c r="FP31"/>
  <c r="AO31" i="29"/>
  <c r="AN31"/>
  <c r="AM31"/>
  <c r="AL31"/>
  <c r="AP31"/>
  <c r="AO21" i="77"/>
  <c r="AM21"/>
  <c r="AN21"/>
  <c r="AL21"/>
  <c r="AP21"/>
  <c r="AN21" i="81"/>
  <c r="AM21"/>
  <c r="AL21"/>
  <c r="AO21"/>
  <c r="AP21"/>
  <c r="AM21" i="75"/>
  <c r="AL21"/>
  <c r="AO21"/>
  <c r="AP21"/>
  <c r="AN21"/>
  <c r="AK21" i="72"/>
  <c r="AW21"/>
  <c r="AX21"/>
  <c r="AY21"/>
  <c r="AM21" i="79"/>
  <c r="AO21"/>
  <c r="AP21"/>
  <c r="AN21"/>
  <c r="AL21"/>
  <c r="AM26" i="29"/>
  <c r="AP26"/>
  <c r="AO26"/>
  <c r="AN26"/>
  <c r="AL26"/>
  <c r="AM26" i="73"/>
  <c r="AL26"/>
  <c r="AO26"/>
  <c r="AN26"/>
  <c r="AP26"/>
  <c r="AM30" i="79"/>
  <c r="AP30"/>
  <c r="AO30"/>
  <c r="AL30"/>
  <c r="AN30"/>
  <c r="AM30" i="80"/>
  <c r="AP30"/>
  <c r="AO30"/>
  <c r="AN30"/>
  <c r="AL30"/>
  <c r="AW13" i="73"/>
  <c r="AX13"/>
  <c r="AK13"/>
  <c r="AN13" i="81"/>
  <c r="AO13"/>
  <c r="AM13"/>
  <c r="AP13"/>
  <c r="AL13"/>
  <c r="AQ13" s="1"/>
  <c r="BA13" s="1"/>
  <c r="AX13" i="71"/>
  <c r="AW13"/>
  <c r="AK13"/>
  <c r="AX22" i="76"/>
  <c r="AW22"/>
  <c r="AK22"/>
  <c r="AY22"/>
  <c r="AW22" i="79"/>
  <c r="AY22"/>
  <c r="AK22"/>
  <c r="AX22"/>
  <c r="AK22" i="77"/>
  <c r="AX22"/>
  <c r="AY22"/>
  <c r="AW22"/>
  <c r="AP22" i="81"/>
  <c r="AL22"/>
  <c r="AN22"/>
  <c r="AO22"/>
  <c r="AM22"/>
  <c r="AY9" i="72"/>
  <c r="AW9"/>
  <c r="AX9"/>
  <c r="AK9"/>
  <c r="AP9" i="79"/>
  <c r="AL9"/>
  <c r="AO9"/>
  <c r="AN9"/>
  <c r="AM9"/>
  <c r="AP10" i="81"/>
  <c r="AO10"/>
  <c r="AN10"/>
  <c r="AL10"/>
  <c r="AM10"/>
  <c r="AL10" i="79"/>
  <c r="AO10"/>
  <c r="AN10"/>
  <c r="AP10"/>
  <c r="AM10"/>
  <c r="AK10" i="78"/>
  <c r="AX10"/>
  <c r="AW10"/>
  <c r="AN16" i="74"/>
  <c r="AL16"/>
  <c r="AM16"/>
  <c r="AO16"/>
  <c r="AP16"/>
  <c r="AK16" i="80"/>
  <c r="AW16"/>
  <c r="AX16"/>
  <c r="AX16" i="29"/>
  <c r="AK16"/>
  <c r="AY16"/>
  <c r="AW16"/>
  <c r="AW25" i="74"/>
  <c r="AY25"/>
  <c r="AK25"/>
  <c r="AX25"/>
  <c r="AK25" i="76"/>
  <c r="AY25"/>
  <c r="AW25"/>
  <c r="AX25"/>
  <c r="AM33" i="73"/>
  <c r="AP33"/>
  <c r="AO33"/>
  <c r="AL33"/>
  <c r="AN33"/>
  <c r="AN33" i="80"/>
  <c r="AP33"/>
  <c r="AM33"/>
  <c r="AL33"/>
  <c r="AO33"/>
  <c r="AW33" i="78"/>
  <c r="AX33"/>
  <c r="AK33"/>
  <c r="AW33" i="76"/>
  <c r="AK33"/>
  <c r="AY33"/>
  <c r="AX33"/>
  <c r="AX17" i="80"/>
  <c r="AW17"/>
  <c r="AK17"/>
  <c r="AO17" i="29"/>
  <c r="AM17"/>
  <c r="AN17"/>
  <c r="AP17"/>
  <c r="AL17"/>
  <c r="AX15"/>
  <c r="AW15"/>
  <c r="AK15"/>
  <c r="AY15"/>
  <c r="AP15" i="78"/>
  <c r="AO15"/>
  <c r="AM15"/>
  <c r="AL15"/>
  <c r="AN15"/>
  <c r="AM15" i="75"/>
  <c r="AO15"/>
  <c r="AL15"/>
  <c r="AN15"/>
  <c r="AP15"/>
  <c r="AX19" i="74"/>
  <c r="AY19"/>
  <c r="AW19"/>
  <c r="AK19"/>
  <c r="AL20" i="73"/>
  <c r="AM20"/>
  <c r="AN20"/>
  <c r="AO20"/>
  <c r="AP20"/>
  <c r="AX20" i="71"/>
  <c r="AW20"/>
  <c r="BA20" s="1"/>
  <c r="AK20"/>
  <c r="FP20"/>
  <c r="AW20" i="72"/>
  <c r="AK20"/>
  <c r="AY20"/>
  <c r="AX20"/>
  <c r="AL20" i="81"/>
  <c r="AO20"/>
  <c r="AM20"/>
  <c r="AN20"/>
  <c r="AP20"/>
  <c r="AN31" i="73"/>
  <c r="AL31"/>
  <c r="AO31"/>
  <c r="AP31"/>
  <c r="AM31"/>
  <c r="AX31" i="79"/>
  <c r="AW31"/>
  <c r="AY31"/>
  <c r="AK31"/>
  <c r="AK31" i="81"/>
  <c r="AW31"/>
  <c r="AX31"/>
  <c r="AY31"/>
  <c r="AN31" i="72"/>
  <c r="AM31"/>
  <c r="AO31"/>
  <c r="AL31"/>
  <c r="AP31"/>
  <c r="AN31" i="76"/>
  <c r="AP31"/>
  <c r="AL31"/>
  <c r="AO31"/>
  <c r="AM31"/>
  <c r="AM31" i="77"/>
  <c r="AL31"/>
  <c r="AP31"/>
  <c r="AO31"/>
  <c r="AN31"/>
  <c r="AM29" i="78"/>
  <c r="AN29"/>
  <c r="AP29"/>
  <c r="AL29"/>
  <c r="AO29"/>
  <c r="J37" i="33"/>
  <c r="J26" i="30"/>
  <c r="J36" i="33" s="1"/>
  <c r="AP29" i="77"/>
  <c r="AN29"/>
  <c r="AM29"/>
  <c r="AO29"/>
  <c r="AL29"/>
  <c r="AX29" i="73"/>
  <c r="AK29"/>
  <c r="AW29"/>
  <c r="AM36" i="75"/>
  <c r="AL36"/>
  <c r="AO36"/>
  <c r="AN36"/>
  <c r="AP36"/>
  <c r="AL36" i="73"/>
  <c r="AN36"/>
  <c r="AO36"/>
  <c r="AM36"/>
  <c r="AP36"/>
  <c r="AN32" i="76"/>
  <c r="AM32"/>
  <c r="AL32"/>
  <c r="AP32"/>
  <c r="AO32"/>
  <c r="AX32" i="80"/>
  <c r="AK32"/>
  <c r="AW32"/>
  <c r="AW32" i="77"/>
  <c r="AX32"/>
  <c r="AK32"/>
  <c r="AY32"/>
  <c r="AK32" i="72"/>
  <c r="AX32"/>
  <c r="AY32"/>
  <c r="AW32"/>
  <c r="AX34" i="78"/>
  <c r="AW34"/>
  <c r="AK34"/>
  <c r="AX34" i="77"/>
  <c r="AK34"/>
  <c r="AW34"/>
  <c r="AY34"/>
  <c r="AO34" i="29"/>
  <c r="Y30" i="99" s="1"/>
  <c r="AP34" i="29"/>
  <c r="Z30" i="99" s="1"/>
  <c r="AN34" i="29"/>
  <c r="X30" i="99" s="1"/>
  <c r="AL34" i="29"/>
  <c r="AM34"/>
  <c r="W30" i="99" s="1"/>
  <c r="AK29" i="80"/>
  <c r="AW29"/>
  <c r="AX29"/>
  <c r="AL29" i="81"/>
  <c r="AO29"/>
  <c r="AM29"/>
  <c r="AP29"/>
  <c r="AN29"/>
  <c r="AK29" i="29"/>
  <c r="AX29"/>
  <c r="AY29"/>
  <c r="AW29"/>
  <c r="AX36" i="78"/>
  <c r="AK36"/>
  <c r="AW36"/>
  <c r="AY36" i="77"/>
  <c r="AK36"/>
  <c r="AW36"/>
  <c r="AX36"/>
  <c r="AP36" i="81"/>
  <c r="AN36"/>
  <c r="AM36"/>
  <c r="AO36"/>
  <c r="AL36"/>
  <c r="AO36" i="72"/>
  <c r="AL36"/>
  <c r="AP36"/>
  <c r="AN36"/>
  <c r="AM36"/>
  <c r="AP32" i="73"/>
  <c r="AO32"/>
  <c r="AN32"/>
  <c r="AL32"/>
  <c r="AM32"/>
  <c r="AW32" i="79"/>
  <c r="AY32"/>
  <c r="AK32"/>
  <c r="AX32"/>
  <c r="AM32" i="75"/>
  <c r="AO32"/>
  <c r="AN32"/>
  <c r="AL32"/>
  <c r="AP32"/>
  <c r="AP32" i="74"/>
  <c r="AL32"/>
  <c r="AN32"/>
  <c r="AO32"/>
  <c r="AM32"/>
  <c r="AY34" i="76"/>
  <c r="AX34"/>
  <c r="AK34"/>
  <c r="AW34"/>
  <c r="AX37" i="73"/>
  <c r="AK37"/>
  <c r="AW37"/>
  <c r="G26" i="30"/>
  <c r="G36" i="33" s="1"/>
  <c r="G37"/>
  <c r="AL23" i="77"/>
  <c r="AN23"/>
  <c r="AM23"/>
  <c r="AP23"/>
  <c r="AO23"/>
  <c r="AP23" i="73"/>
  <c r="AL23"/>
  <c r="AN23"/>
  <c r="AM23"/>
  <c r="AO23"/>
  <c r="AL23" i="81"/>
  <c r="AP23"/>
  <c r="AM23"/>
  <c r="AN23"/>
  <c r="AO23"/>
  <c r="AW14" i="76"/>
  <c r="AX14"/>
  <c r="AY14"/>
  <c r="AK14"/>
  <c r="AW14" i="78"/>
  <c r="AX14"/>
  <c r="AK14"/>
  <c r="AW24" i="77"/>
  <c r="AK24"/>
  <c r="AY24"/>
  <c r="AX24"/>
  <c r="AW24" i="80"/>
  <c r="AX24"/>
  <c r="AK24"/>
  <c r="AQ8" i="77"/>
  <c r="K72" i="34"/>
  <c r="I29"/>
  <c r="K45"/>
  <c r="K88" s="1"/>
  <c r="J59"/>
  <c r="J45"/>
  <c r="J88" s="1"/>
  <c r="V62" i="98"/>
  <c r="V34"/>
  <c r="V67" s="1"/>
  <c r="J83" i="97"/>
  <c r="K44"/>
  <c r="K84" s="1"/>
  <c r="H46"/>
  <c r="H86" s="1"/>
  <c r="C86"/>
  <c r="AQ8" i="75"/>
  <c r="I26" i="30"/>
  <c r="I36" i="33" s="1"/>
  <c r="I37"/>
  <c r="AO11" i="73"/>
  <c r="AP11"/>
  <c r="AM11"/>
  <c r="AL11"/>
  <c r="AN11"/>
  <c r="AL28" i="78"/>
  <c r="AP28"/>
  <c r="AN28"/>
  <c r="AO28"/>
  <c r="AM28"/>
  <c r="AW28" i="80"/>
  <c r="AK28"/>
  <c r="AX28"/>
  <c r="AP28" i="75"/>
  <c r="AM28"/>
  <c r="AO28"/>
  <c r="AN28"/>
  <c r="AL28"/>
  <c r="AO28" i="74"/>
  <c r="AP28"/>
  <c r="AM28"/>
  <c r="AL28"/>
  <c r="AN28"/>
  <c r="AK28" i="72"/>
  <c r="AX28"/>
  <c r="AY28"/>
  <c r="AW28"/>
  <c r="AX12" i="73"/>
  <c r="AW12"/>
  <c r="AK12"/>
  <c r="AM27" i="81"/>
  <c r="AP27"/>
  <c r="AN27"/>
  <c r="AO27"/>
  <c r="AL27"/>
  <c r="AY27" i="72"/>
  <c r="AW27"/>
  <c r="AK27"/>
  <c r="AX27"/>
  <c r="AL27" i="73"/>
  <c r="AP27"/>
  <c r="AO27"/>
  <c r="AM27"/>
  <c r="AN27"/>
  <c r="AW35" i="77"/>
  <c r="AY35"/>
  <c r="AK35"/>
  <c r="AX35"/>
  <c r="AX35" i="76"/>
  <c r="AY35"/>
  <c r="AW35"/>
  <c r="AK35"/>
  <c r="AN35" i="74"/>
  <c r="AM35"/>
  <c r="AL35"/>
  <c r="AP35"/>
  <c r="AO35"/>
  <c r="AK35" i="71"/>
  <c r="AW35"/>
  <c r="AX35"/>
  <c r="AX35" i="29"/>
  <c r="AK35"/>
  <c r="AW35"/>
  <c r="AY35"/>
  <c r="AY18" i="77"/>
  <c r="AK18"/>
  <c r="AW18"/>
  <c r="AX18"/>
  <c r="AK21" i="78"/>
  <c r="AW21"/>
  <c r="AX21"/>
  <c r="AP21" i="73"/>
  <c r="AN21"/>
  <c r="AL21"/>
  <c r="AO21"/>
  <c r="AM21"/>
  <c r="AL21" i="80"/>
  <c r="AN21"/>
  <c r="AM21"/>
  <c r="AP21"/>
  <c r="AO21"/>
  <c r="AX26" i="74"/>
  <c r="AW26"/>
  <c r="AK26"/>
  <c r="AY26"/>
  <c r="AW26" i="80"/>
  <c r="AK26"/>
  <c r="AX26"/>
  <c r="AX26" i="79"/>
  <c r="AK26"/>
  <c r="AY26"/>
  <c r="AW26"/>
  <c r="AK37" i="74"/>
  <c r="AY37"/>
  <c r="AX37"/>
  <c r="AW37"/>
  <c r="AL37" i="29"/>
  <c r="AN37"/>
  <c r="X33" i="99" s="1"/>
  <c r="AP37" i="29"/>
  <c r="Z33" i="99" s="1"/>
  <c r="AO37" i="29"/>
  <c r="Y33" i="99" s="1"/>
  <c r="AM37" i="29"/>
  <c r="W33" i="99" s="1"/>
  <c r="AO23" i="75"/>
  <c r="AP23"/>
  <c r="AN23"/>
  <c r="AM23"/>
  <c r="AL23"/>
  <c r="AL23" i="79"/>
  <c r="AP23"/>
  <c r="AM23"/>
  <c r="AO23"/>
  <c r="AN23"/>
  <c r="AW14" i="81"/>
  <c r="AY14"/>
  <c r="AK14"/>
  <c r="AX14"/>
  <c r="AO14" i="77"/>
  <c r="AL14"/>
  <c r="AP14"/>
  <c r="AM14"/>
  <c r="AN14"/>
  <c r="AO14" i="72"/>
  <c r="AM14"/>
  <c r="AL14"/>
  <c r="AN14"/>
  <c r="AP14"/>
  <c r="AO14" i="29"/>
  <c r="AP14"/>
  <c r="Z10" i="99" s="1"/>
  <c r="AL14" i="29"/>
  <c r="AN14"/>
  <c r="X10" i="99" s="1"/>
  <c r="AM14" i="29"/>
  <c r="W10" i="99" s="1"/>
  <c r="M19" i="100"/>
  <c r="AN19"/>
  <c r="AO19"/>
  <c r="AL24" i="29"/>
  <c r="AM24"/>
  <c r="W20" i="99" s="1"/>
  <c r="AO24" i="29"/>
  <c r="AP24"/>
  <c r="AN24"/>
  <c r="AW24" i="79"/>
  <c r="AX24"/>
  <c r="AK24"/>
  <c r="AY24"/>
  <c r="AK24" i="71"/>
  <c r="AX24"/>
  <c r="AW24"/>
  <c r="BA24" s="1"/>
  <c r="AX24" i="72"/>
  <c r="AW24"/>
  <c r="AK24"/>
  <c r="AY24"/>
  <c r="AM38" i="80"/>
  <c r="AM39"/>
  <c r="AN38"/>
  <c r="AN39"/>
  <c r="AQ8"/>
  <c r="AL39"/>
  <c r="AL38"/>
  <c r="W4" i="99"/>
  <c r="AQ8" i="29"/>
  <c r="V4" i="99"/>
  <c r="AQ8" i="72"/>
  <c r="AN11" i="78"/>
  <c r="AL11"/>
  <c r="AP11"/>
  <c r="AO11"/>
  <c r="AM11"/>
  <c r="AK11" i="77"/>
  <c r="AY11"/>
  <c r="AX11"/>
  <c r="AW11"/>
  <c r="AM11" i="74"/>
  <c r="AP11"/>
  <c r="AL11"/>
  <c r="AN11"/>
  <c r="AO11"/>
  <c r="AM28" i="81"/>
  <c r="AL28"/>
  <c r="AP28"/>
  <c r="AO28"/>
  <c r="AN28"/>
  <c r="AW12"/>
  <c r="AX12"/>
  <c r="AK12"/>
  <c r="AY12"/>
  <c r="AX12" i="75"/>
  <c r="AW12"/>
  <c r="AK12"/>
  <c r="AN27" i="29"/>
  <c r="X23" i="99" s="1"/>
  <c r="AL27" i="29"/>
  <c r="AM27"/>
  <c r="W23" i="99" s="1"/>
  <c r="AO27" i="29"/>
  <c r="AP27"/>
  <c r="Z23" i="99" s="1"/>
  <c r="AM35" i="78"/>
  <c r="AL35"/>
  <c r="AN35"/>
  <c r="AO35"/>
  <c r="AP35"/>
  <c r="AY35" i="81"/>
  <c r="AK35"/>
  <c r="AW35"/>
  <c r="AX35"/>
  <c r="AP18" i="73"/>
  <c r="AN18"/>
  <c r="AL18"/>
  <c r="AM18"/>
  <c r="AO18"/>
  <c r="AN18" i="29"/>
  <c r="AP18"/>
  <c r="AL18"/>
  <c r="AM18"/>
  <c r="AO18"/>
  <c r="AP18" i="76"/>
  <c r="AO18"/>
  <c r="AM18"/>
  <c r="AL18"/>
  <c r="AN18"/>
  <c r="AW18" i="80"/>
  <c r="AX18"/>
  <c r="AK18"/>
  <c r="AX18" i="75"/>
  <c r="AK18"/>
  <c r="AW18"/>
  <c r="AW26" i="77"/>
  <c r="AK26"/>
  <c r="AY26"/>
  <c r="AX26"/>
  <c r="AP30" i="78"/>
  <c r="AM30"/>
  <c r="AL30"/>
  <c r="AN30"/>
  <c r="AO30"/>
  <c r="AL30" i="29"/>
  <c r="AN30"/>
  <c r="AP30"/>
  <c r="AO30"/>
  <c r="AM30"/>
  <c r="AP30" i="72"/>
  <c r="AO30"/>
  <c r="AL30"/>
  <c r="AN30"/>
  <c r="AM30"/>
  <c r="AW30" i="73"/>
  <c r="AX30"/>
  <c r="AK30"/>
  <c r="AL13" i="76"/>
  <c r="AN13"/>
  <c r="AN39" s="1"/>
  <c r="AP13"/>
  <c r="AO13"/>
  <c r="AM13"/>
  <c r="AO13" i="75"/>
  <c r="AP13"/>
  <c r="AL13"/>
  <c r="AM13"/>
  <c r="AN13"/>
  <c r="AX13" i="77"/>
  <c r="AY13"/>
  <c r="AK13"/>
  <c r="AW13"/>
  <c r="AK22" i="71"/>
  <c r="AX22"/>
  <c r="AW22"/>
  <c r="AK22" i="80"/>
  <c r="AX22"/>
  <c r="AW22"/>
  <c r="AN22" i="73"/>
  <c r="AL22"/>
  <c r="AP22"/>
  <c r="AM22"/>
  <c r="AO22"/>
  <c r="AY39" i="80"/>
  <c r="AY38"/>
  <c r="L37" i="33"/>
  <c r="L26" i="30"/>
  <c r="L36" i="33" s="1"/>
  <c r="AY9" i="29"/>
  <c r="AX9"/>
  <c r="AK9"/>
  <c r="AW9"/>
  <c r="AX9" i="73"/>
  <c r="AK9"/>
  <c r="AW9"/>
  <c r="FH9" i="76"/>
  <c r="FG38"/>
  <c r="AW9"/>
  <c r="AY9"/>
  <c r="AX9"/>
  <c r="AK9"/>
  <c r="AX9" i="78"/>
  <c r="AK9"/>
  <c r="AW9"/>
  <c r="AX10" i="80"/>
  <c r="AW10"/>
  <c r="AK10"/>
  <c r="AW10" i="73"/>
  <c r="AK10"/>
  <c r="AX10"/>
  <c r="AN16" i="79"/>
  <c r="AM16"/>
  <c r="AO16"/>
  <c r="AP16"/>
  <c r="AL16"/>
  <c r="AW25" i="78"/>
  <c r="AK25"/>
  <c r="AX25"/>
  <c r="AO33" i="81"/>
  <c r="AL33"/>
  <c r="AP33"/>
  <c r="AN33"/>
  <c r="AM33"/>
  <c r="AL33" i="75"/>
  <c r="AM33"/>
  <c r="AP33"/>
  <c r="AN33"/>
  <c r="AO33"/>
  <c r="AL33" i="72"/>
  <c r="AM33"/>
  <c r="AP33"/>
  <c r="AN33"/>
  <c r="AO33"/>
  <c r="AL17" i="77"/>
  <c r="AP17"/>
  <c r="AM17"/>
  <c r="AN17"/>
  <c r="AO17"/>
  <c r="AK17" i="79"/>
  <c r="AX17"/>
  <c r="AY17"/>
  <c r="AW17"/>
  <c r="AK15" i="80"/>
  <c r="AW15"/>
  <c r="AX15"/>
  <c r="AM15" i="79"/>
  <c r="AO15"/>
  <c r="AN15"/>
  <c r="AP15"/>
  <c r="AL15"/>
  <c r="AX15" i="71"/>
  <c r="AK15"/>
  <c r="AW15"/>
  <c r="BA15" s="1"/>
  <c r="AP15" i="81"/>
  <c r="AN15"/>
  <c r="AM15"/>
  <c r="AL15"/>
  <c r="AO15"/>
  <c r="AL19" i="29"/>
  <c r="AO19"/>
  <c r="AP19"/>
  <c r="AN19"/>
  <c r="AM19"/>
  <c r="AK19" i="76"/>
  <c r="AW19"/>
  <c r="AX19"/>
  <c r="AY19"/>
  <c r="AY19" i="77"/>
  <c r="AK19"/>
  <c r="AW19"/>
  <c r="AX19"/>
  <c r="AY20"/>
  <c r="AX20"/>
  <c r="AK20"/>
  <c r="AW20"/>
  <c r="AW20" i="74"/>
  <c r="AK20"/>
  <c r="AY20"/>
  <c r="AX20"/>
  <c r="AK31"/>
  <c r="AW31"/>
  <c r="AX31"/>
  <c r="AY31"/>
  <c r="AN31" i="78"/>
  <c r="AO31"/>
  <c r="AP31"/>
  <c r="AM31"/>
  <c r="AL31"/>
  <c r="AP21" i="29"/>
  <c r="AO21"/>
  <c r="Y17" i="99" s="1"/>
  <c r="AL21" i="29"/>
  <c r="AM21"/>
  <c r="W17" i="99" s="1"/>
  <c r="AN21" i="29"/>
  <c r="X17" i="99" s="1"/>
  <c r="AP26" i="72"/>
  <c r="AO26"/>
  <c r="AN26"/>
  <c r="AM26"/>
  <c r="AL26"/>
  <c r="AM26" i="78"/>
  <c r="AN26"/>
  <c r="AO26"/>
  <c r="AP26"/>
  <c r="AL26"/>
  <c r="AW26" i="76"/>
  <c r="AY26"/>
  <c r="AK26"/>
  <c r="AX26"/>
  <c r="AM26" i="75"/>
  <c r="AN26"/>
  <c r="AP26"/>
  <c r="AO26"/>
  <c r="AL26"/>
  <c r="AW30" i="71"/>
  <c r="AK30"/>
  <c r="AX30"/>
  <c r="AP13" i="29"/>
  <c r="AO13"/>
  <c r="AM13"/>
  <c r="AL13"/>
  <c r="AL38" s="1"/>
  <c r="AL39" s="1"/>
  <c r="AN13"/>
  <c r="AP13" i="78"/>
  <c r="AO13"/>
  <c r="AN13"/>
  <c r="AL13"/>
  <c r="AM13"/>
  <c r="AY13" i="79"/>
  <c r="AY38" s="1"/>
  <c r="AX13"/>
  <c r="AK13"/>
  <c r="AW13"/>
  <c r="AW38" s="1"/>
  <c r="AL22" i="72"/>
  <c r="AM22"/>
  <c r="AO22"/>
  <c r="AN22"/>
  <c r="AP22"/>
  <c r="AX22" i="75"/>
  <c r="AW22"/>
  <c r="AK22"/>
  <c r="AY22" i="29"/>
  <c r="AX22"/>
  <c r="AW22"/>
  <c r="AK22"/>
  <c r="AK9" i="77"/>
  <c r="AX9"/>
  <c r="AY9"/>
  <c r="AW9"/>
  <c r="FD9" i="71"/>
  <c r="FD38" s="1"/>
  <c r="FC38"/>
  <c r="AX9"/>
  <c r="AW9"/>
  <c r="AW39" s="1"/>
  <c r="AK9"/>
  <c r="AK38" s="1"/>
  <c r="FH9" i="72"/>
  <c r="FH38" s="1"/>
  <c r="FG38"/>
  <c r="AO9" i="74"/>
  <c r="AN9"/>
  <c r="AM9"/>
  <c r="AL9"/>
  <c r="AP9"/>
  <c r="FH9" i="79"/>
  <c r="FH38" s="1"/>
  <c r="FG38"/>
  <c r="AW10" i="72"/>
  <c r="AK10"/>
  <c r="AX10"/>
  <c r="AY10"/>
  <c r="AW10" i="75"/>
  <c r="AX10"/>
  <c r="AK10"/>
  <c r="AK16"/>
  <c r="AW16"/>
  <c r="AX16"/>
  <c r="AW16" i="78"/>
  <c r="AK16"/>
  <c r="AX16"/>
  <c r="AX16" i="76"/>
  <c r="AW16"/>
  <c r="AK16"/>
  <c r="AY16"/>
  <c r="AX16" i="81"/>
  <c r="AK16"/>
  <c r="AW16"/>
  <c r="AY16"/>
  <c r="AP25" i="75"/>
  <c r="AM25"/>
  <c r="AL25"/>
  <c r="AO25"/>
  <c r="AN25"/>
  <c r="AO25" i="79"/>
  <c r="AM25"/>
  <c r="AL25"/>
  <c r="AP25"/>
  <c r="AN25"/>
  <c r="AY25" i="81"/>
  <c r="AX25"/>
  <c r="AK25"/>
  <c r="AW25"/>
  <c r="AY33" i="77"/>
  <c r="AK33"/>
  <c r="AW33"/>
  <c r="AX33"/>
  <c r="AP17" i="78"/>
  <c r="AL17"/>
  <c r="AN17"/>
  <c r="AM17"/>
  <c r="AO17"/>
  <c r="AL17" i="81"/>
  <c r="AN17"/>
  <c r="AO17"/>
  <c r="AP17"/>
  <c r="AM17"/>
  <c r="AW17" i="75"/>
  <c r="AK17"/>
  <c r="AX17"/>
  <c r="AO15" i="77"/>
  <c r="AP15"/>
  <c r="AM15"/>
  <c r="AN15"/>
  <c r="AL15"/>
  <c r="AY15" i="74"/>
  <c r="AY38" s="1"/>
  <c r="AK15"/>
  <c r="AX15"/>
  <c r="AW15"/>
  <c r="AW38" s="1"/>
  <c r="AY15" i="76"/>
  <c r="AX15"/>
  <c r="AK15"/>
  <c r="AW15"/>
  <c r="AN17" i="100"/>
  <c r="M17"/>
  <c r="AO17"/>
  <c r="AW19" i="73"/>
  <c r="AX19"/>
  <c r="AK19"/>
  <c r="AK19" i="78"/>
  <c r="AW19"/>
  <c r="AX19"/>
  <c r="AP19" i="72"/>
  <c r="AO19"/>
  <c r="AL19"/>
  <c r="AM19"/>
  <c r="AN19"/>
  <c r="AN38" s="1"/>
  <c r="AK19" i="81"/>
  <c r="AW19"/>
  <c r="AX19"/>
  <c r="AY19"/>
  <c r="AY20" i="76"/>
  <c r="AW20"/>
  <c r="AK20"/>
  <c r="AX20"/>
  <c r="AP20" i="78"/>
  <c r="AN20"/>
  <c r="AL20"/>
  <c r="AO20"/>
  <c r="AM20"/>
  <c r="AX20" i="75"/>
  <c r="AK20"/>
  <c r="AW20"/>
  <c r="FP20" s="1"/>
  <c r="AN31"/>
  <c r="AO31"/>
  <c r="AM31"/>
  <c r="AL31"/>
  <c r="AP31"/>
  <c r="FH38" i="76"/>
  <c r="BF17" i="99"/>
  <c r="O21" i="101" s="1"/>
  <c r="AG26" i="100"/>
  <c r="AJ26" s="1"/>
  <c r="AK26" s="1"/>
  <c r="FH38" i="73"/>
  <c r="BF24" i="99"/>
  <c r="O28" i="101" s="1"/>
  <c r="FH38" i="75"/>
  <c r="AQ12" i="71"/>
  <c r="FP12" s="1"/>
  <c r="AQ27"/>
  <c r="BA27" s="1"/>
  <c r="BF8" i="99"/>
  <c r="O12" i="101" s="1"/>
  <c r="BF30" i="99"/>
  <c r="O34" i="101" s="1"/>
  <c r="AG33" i="100"/>
  <c r="AJ33" s="1"/>
  <c r="AK33" s="1"/>
  <c r="AQ28" i="71"/>
  <c r="BA28" s="1"/>
  <c r="AQ14" i="79"/>
  <c r="AG15" i="100"/>
  <c r="AJ15" s="1"/>
  <c r="AK15" s="1"/>
  <c r="AQ13" i="71"/>
  <c r="FP13" s="1"/>
  <c r="AQ10" i="74"/>
  <c r="BF26" i="99"/>
  <c r="O30" i="101" s="1"/>
  <c r="AQ30" i="76"/>
  <c r="AG32" i="100"/>
  <c r="AJ32" s="1"/>
  <c r="AK32" s="1"/>
  <c r="BF13" i="99"/>
  <c r="O17" i="101" s="1"/>
  <c r="AQ19" i="71"/>
  <c r="BA19" s="1"/>
  <c r="BF14" i="99"/>
  <c r="O18" i="101" s="1"/>
  <c r="AG18" i="100"/>
  <c r="AJ18" s="1"/>
  <c r="AK18" s="1"/>
  <c r="FF38" i="75"/>
  <c r="BF25" i="99"/>
  <c r="O29" i="101" s="1"/>
  <c r="AG31" i="100"/>
  <c r="AJ31" s="1"/>
  <c r="AK31" s="1"/>
  <c r="AQ18" i="71"/>
  <c r="FP18" s="1"/>
  <c r="AQ14"/>
  <c r="FP14" s="1"/>
  <c r="BF15" i="99"/>
  <c r="O19" i="101" s="1"/>
  <c r="BF4" i="99"/>
  <c r="O8" i="101" s="1"/>
  <c r="AG20" i="100"/>
  <c r="AJ20" s="1"/>
  <c r="AK20" s="1"/>
  <c r="AG14"/>
  <c r="AJ14" s="1"/>
  <c r="AK14" s="1"/>
  <c r="AG27"/>
  <c r="AJ27" s="1"/>
  <c r="AK27" s="1"/>
  <c r="BF9" i="99"/>
  <c r="O13" i="101" s="1"/>
  <c r="AQ11" i="76"/>
  <c r="AQ22" i="71"/>
  <c r="BA22" s="1"/>
  <c r="BF12" i="99"/>
  <c r="O16" i="101" s="1"/>
  <c r="AG16" i="100"/>
  <c r="AJ16" s="1"/>
  <c r="AK16" s="1"/>
  <c r="FH38" i="80"/>
  <c r="FH38" i="78"/>
  <c r="AQ25" i="71"/>
  <c r="BA25" s="1"/>
  <c r="BF28" i="99"/>
  <c r="O32" i="101" s="1"/>
  <c r="AQ30" i="71"/>
  <c r="FP30" s="1"/>
  <c r="BF5" i="99"/>
  <c r="O9" i="101" s="1"/>
  <c r="AG24" i="100"/>
  <c r="AJ24" s="1"/>
  <c r="AK24" s="1"/>
  <c r="AQ10" i="71"/>
  <c r="FP10" s="1"/>
  <c r="FF38"/>
  <c r="I21" i="30"/>
  <c r="G21"/>
  <c r="L21"/>
  <c r="N21"/>
  <c r="E23"/>
  <c r="BA23" i="71" l="1"/>
  <c r="AQ26" i="74"/>
  <c r="AQ18" i="77"/>
  <c r="AQ34" i="78"/>
  <c r="AQ32" i="77"/>
  <c r="AQ34" i="81"/>
  <c r="BA34" s="1"/>
  <c r="FP32" i="77"/>
  <c r="FP18"/>
  <c r="BA35" i="71"/>
  <c r="AQ14" i="78"/>
  <c r="BA14" s="1"/>
  <c r="AQ36" i="76"/>
  <c r="FP36" s="1"/>
  <c r="AQ22" i="80"/>
  <c r="BA22" s="1"/>
  <c r="AQ14" i="75"/>
  <c r="AQ33" i="73"/>
  <c r="BA33" s="1"/>
  <c r="FP16" i="76"/>
  <c r="AQ30" i="80"/>
  <c r="BA30" s="1"/>
  <c r="AQ31" i="75"/>
  <c r="BA31" s="1"/>
  <c r="BA26" i="74"/>
  <c r="BA27"/>
  <c r="AQ33" i="77"/>
  <c r="BA33" i="71"/>
  <c r="FP33" i="77"/>
  <c r="FP15" i="71"/>
  <c r="AQ15" i="79"/>
  <c r="FP15" s="1"/>
  <c r="AQ30"/>
  <c r="BA30" s="1"/>
  <c r="AQ21"/>
  <c r="BA21" s="1"/>
  <c r="BA21" i="74"/>
  <c r="BA12" i="80"/>
  <c r="AQ34" i="75"/>
  <c r="FP34" s="1"/>
  <c r="AQ15" i="77"/>
  <c r="FP15" s="1"/>
  <c r="FP9" i="71"/>
  <c r="AQ13" i="78"/>
  <c r="BA13" s="1"/>
  <c r="X9" i="99"/>
  <c r="W9"/>
  <c r="Z9"/>
  <c r="AQ26" i="75"/>
  <c r="FP26" s="1"/>
  <c r="AQ26" i="72"/>
  <c r="BA26" s="1"/>
  <c r="AQ31" i="78"/>
  <c r="FP31" s="1"/>
  <c r="FP22" i="80"/>
  <c r="AM38" i="76"/>
  <c r="AP39"/>
  <c r="FP35" i="71"/>
  <c r="FP28" i="77"/>
  <c r="FP14" i="75"/>
  <c r="BA20"/>
  <c r="AX38" i="71"/>
  <c r="BA16" i="76"/>
  <c r="AW39" i="75"/>
  <c r="AQ9" i="74"/>
  <c r="FP9" s="1"/>
  <c r="AW38" i="77"/>
  <c r="AX38"/>
  <c r="AK38" i="80"/>
  <c r="AK38" i="78"/>
  <c r="AK39" i="76"/>
  <c r="AY38"/>
  <c r="AW38" i="73"/>
  <c r="AX38"/>
  <c r="AP38" i="75"/>
  <c r="AK38" i="81"/>
  <c r="AO38" i="78"/>
  <c r="FP26" i="74"/>
  <c r="AN38" i="73"/>
  <c r="BA34" i="78"/>
  <c r="AP38" i="81"/>
  <c r="AN39" i="79"/>
  <c r="AK38" i="72"/>
  <c r="AW39"/>
  <c r="AQ21" i="77"/>
  <c r="BA21" s="1"/>
  <c r="AX38" i="80"/>
  <c r="AO39"/>
  <c r="AP38"/>
  <c r="AW39" i="81"/>
  <c r="AY38"/>
  <c r="AQ22" i="74"/>
  <c r="FP22" s="1"/>
  <c r="AM39" i="72"/>
  <c r="BA11" i="81"/>
  <c r="FP11" i="80"/>
  <c r="FP21" i="74"/>
  <c r="FP27"/>
  <c r="AK39" i="79"/>
  <c r="BA14" i="75"/>
  <c r="AQ37" i="72"/>
  <c r="BA37" s="1"/>
  <c r="FP34" i="79"/>
  <c r="AQ15" i="74"/>
  <c r="BA15" s="1"/>
  <c r="AM39" i="75"/>
  <c r="AO39"/>
  <c r="AO39" i="72"/>
  <c r="AP39"/>
  <c r="AK39" i="74"/>
  <c r="AO39" i="77"/>
  <c r="AM39"/>
  <c r="AM38" i="78"/>
  <c r="AL39" i="76"/>
  <c r="AM38" i="73"/>
  <c r="AK39" i="75"/>
  <c r="AN39" i="81"/>
  <c r="AM39"/>
  <c r="FP32" i="71"/>
  <c r="AY38" i="77"/>
  <c r="AK39"/>
  <c r="AW38" i="78"/>
  <c r="AX39" i="76"/>
  <c r="AW38"/>
  <c r="AK39" i="73"/>
  <c r="AX39" i="81"/>
  <c r="AP38" i="78"/>
  <c r="AN38"/>
  <c r="FP24" i="71"/>
  <c r="Y10" i="99"/>
  <c r="AN38" i="77"/>
  <c r="AQ23" i="75"/>
  <c r="FP23" s="1"/>
  <c r="BA18" i="77"/>
  <c r="AQ28" i="74"/>
  <c r="BA28" s="1"/>
  <c r="AQ28" i="75"/>
  <c r="FP28" s="1"/>
  <c r="AQ11" i="73"/>
  <c r="BA11" s="1"/>
  <c r="FP14" i="78"/>
  <c r="AQ32" i="73"/>
  <c r="BA32" s="1"/>
  <c r="FP34" i="78"/>
  <c r="BA32" i="77"/>
  <c r="AQ29"/>
  <c r="BA29" s="1"/>
  <c r="AQ29" i="78"/>
  <c r="AO39" i="81"/>
  <c r="AM39" i="79"/>
  <c r="AO39"/>
  <c r="AP39"/>
  <c r="AX39" i="72"/>
  <c r="AY39"/>
  <c r="AW39" i="80"/>
  <c r="AQ27" i="77"/>
  <c r="FP27" s="1"/>
  <c r="AQ12" i="79"/>
  <c r="BA12" s="1"/>
  <c r="BB12" s="1"/>
  <c r="BV12" s="1"/>
  <c r="BW12" s="1"/>
  <c r="BX12" s="1"/>
  <c r="BY12" s="1"/>
  <c r="AX38"/>
  <c r="FP33" i="71"/>
  <c r="AQ16" i="78"/>
  <c r="FP16" s="1"/>
  <c r="AQ16" i="75"/>
  <c r="FP16" s="1"/>
  <c r="AN39"/>
  <c r="AX38" i="74"/>
  <c r="AP38" i="77"/>
  <c r="AQ31" i="74"/>
  <c r="BA31" s="1"/>
  <c r="FP16" i="71"/>
  <c r="AO39" i="76"/>
  <c r="AO38" i="73"/>
  <c r="AP38"/>
  <c r="AQ24" i="77"/>
  <c r="FP24" s="1"/>
  <c r="AQ17" i="74"/>
  <c r="FP17" s="1"/>
  <c r="AQ16" i="77"/>
  <c r="FP16" s="1"/>
  <c r="AQ18" i="78"/>
  <c r="FP18" s="1"/>
  <c r="AQ12" i="72"/>
  <c r="BA12" s="1"/>
  <c r="AQ24" i="78"/>
  <c r="FP24" s="1"/>
  <c r="AQ37" i="80"/>
  <c r="FP37" s="1"/>
  <c r="BA32" i="71"/>
  <c r="E33" i="33"/>
  <c r="N31"/>
  <c r="L31"/>
  <c r="G31"/>
  <c r="I31"/>
  <c r="FR22" i="71"/>
  <c r="BB22"/>
  <c r="BC22" s="1"/>
  <c r="BD22" s="1"/>
  <c r="FR28"/>
  <c r="BB28"/>
  <c r="BC28" s="1"/>
  <c r="BD28" s="1"/>
  <c r="FR20" i="75"/>
  <c r="BB20"/>
  <c r="BV20" s="1"/>
  <c r="BW20" s="1"/>
  <c r="BX20" s="1"/>
  <c r="BY20" s="1"/>
  <c r="BB25" i="71"/>
  <c r="FR25"/>
  <c r="BC25"/>
  <c r="BD25" s="1"/>
  <c r="FR19"/>
  <c r="BB19"/>
  <c r="BC19" s="1"/>
  <c r="BD19" s="1"/>
  <c r="BB31" i="75"/>
  <c r="FR31"/>
  <c r="BC31"/>
  <c r="BD31" s="1"/>
  <c r="FR13" i="78"/>
  <c r="BB13"/>
  <c r="BV13" s="1"/>
  <c r="BW13" s="1"/>
  <c r="BX13" s="1"/>
  <c r="BY13" s="1"/>
  <c r="BB26" i="72"/>
  <c r="FR26"/>
  <c r="BC26"/>
  <c r="BD26" s="1"/>
  <c r="BB18" i="77"/>
  <c r="FR18"/>
  <c r="BC18"/>
  <c r="BD18" s="1"/>
  <c r="BB28" i="74"/>
  <c r="FR28"/>
  <c r="BC28"/>
  <c r="BD28" s="1"/>
  <c r="FR11" i="73"/>
  <c r="BB11"/>
  <c r="BV11" s="1"/>
  <c r="BW11" s="1"/>
  <c r="BX11" s="1"/>
  <c r="BY11" s="1"/>
  <c r="FR32"/>
  <c r="BB32"/>
  <c r="BC32" s="1"/>
  <c r="BD32" s="1"/>
  <c r="BB32" i="77"/>
  <c r="FR32"/>
  <c r="BC32"/>
  <c r="BD32" s="1"/>
  <c r="FR29"/>
  <c r="BB29"/>
  <c r="BC29" s="1"/>
  <c r="BD29" s="1"/>
  <c r="BB31" i="71"/>
  <c r="FR31"/>
  <c r="BC31"/>
  <c r="BD31" s="1"/>
  <c r="FR12" i="79"/>
  <c r="FR11" i="80"/>
  <c r="BB11"/>
  <c r="BC11" s="1"/>
  <c r="BD11" s="1"/>
  <c r="FR21" i="74"/>
  <c r="BB21"/>
  <c r="BV21" s="1"/>
  <c r="BW21" s="1"/>
  <c r="BX21" s="1"/>
  <c r="BY21" s="1"/>
  <c r="FR12" i="80"/>
  <c r="BB12"/>
  <c r="BV12" s="1"/>
  <c r="BW12" s="1"/>
  <c r="BX12" s="1"/>
  <c r="BY12" s="1"/>
  <c r="BB34" i="71"/>
  <c r="FR34"/>
  <c r="BC34"/>
  <c r="BD34" s="1"/>
  <c r="BB34" i="81"/>
  <c r="BV34" s="1"/>
  <c r="BW34" s="1"/>
  <c r="BX34" s="1"/>
  <c r="BY34" s="1"/>
  <c r="FR34"/>
  <c r="BC34"/>
  <c r="BD34" s="1"/>
  <c r="FR17" i="71"/>
  <c r="BB17"/>
  <c r="BC17" s="1"/>
  <c r="BD17" s="1"/>
  <c r="BB36"/>
  <c r="FR36"/>
  <c r="BC36"/>
  <c r="BD36" s="1"/>
  <c r="FR27"/>
  <c r="BB27"/>
  <c r="BC27" s="1"/>
  <c r="BD27" s="1"/>
  <c r="FR16" i="76"/>
  <c r="BB16"/>
  <c r="BV16" s="1"/>
  <c r="BW16" s="1"/>
  <c r="BX16" s="1"/>
  <c r="BY16" s="1"/>
  <c r="FR24" i="71"/>
  <c r="BB24"/>
  <c r="BC24" s="1"/>
  <c r="BD24" s="1"/>
  <c r="FR34" i="78"/>
  <c r="BB34"/>
  <c r="BV34" s="1"/>
  <c r="BW34" s="1"/>
  <c r="BX34" s="1"/>
  <c r="BY34" s="1"/>
  <c r="BB20" i="71"/>
  <c r="FR20"/>
  <c r="BC20"/>
  <c r="BD20" s="1"/>
  <c r="FR33" i="73"/>
  <c r="BB33"/>
  <c r="BC33" s="1"/>
  <c r="BD33" s="1"/>
  <c r="FR13" i="81"/>
  <c r="BB13"/>
  <c r="BC13" s="1"/>
  <c r="BD13" s="1"/>
  <c r="FR30" i="80"/>
  <c r="BB30"/>
  <c r="BC30" s="1"/>
  <c r="BD30" s="1"/>
  <c r="BB30" i="79"/>
  <c r="FR30"/>
  <c r="BC30"/>
  <c r="BD30" s="1"/>
  <c r="BB21"/>
  <c r="BV21" s="1"/>
  <c r="BW21" s="1"/>
  <c r="BX21" s="1"/>
  <c r="BY21" s="1"/>
  <c r="FR21"/>
  <c r="BC21"/>
  <c r="BD21" s="1"/>
  <c r="BB21" i="77"/>
  <c r="FR21"/>
  <c r="BC21"/>
  <c r="BD21" s="1"/>
  <c r="FR11" i="81"/>
  <c r="BB11"/>
  <c r="BC11" s="1"/>
  <c r="BD11" s="1"/>
  <c r="FR14" i="75"/>
  <c r="BB14"/>
  <c r="BC14" s="1"/>
  <c r="BD14" s="1"/>
  <c r="FR37" i="72"/>
  <c r="BB37"/>
  <c r="BC37" s="1"/>
  <c r="BD37" s="1"/>
  <c r="BB16" i="71"/>
  <c r="FR16"/>
  <c r="BC16"/>
  <c r="BD16" s="1"/>
  <c r="FR23"/>
  <c r="BB23"/>
  <c r="BC23" s="1"/>
  <c r="BD23" s="1"/>
  <c r="P9" i="101"/>
  <c r="Q9"/>
  <c r="AN14" i="100"/>
  <c r="M14"/>
  <c r="AO14"/>
  <c r="M18"/>
  <c r="AO18"/>
  <c r="AN18"/>
  <c r="P30" i="101"/>
  <c r="Q30"/>
  <c r="Q28"/>
  <c r="P28"/>
  <c r="FR15" i="74"/>
  <c r="BB15"/>
  <c r="BC15" s="1"/>
  <c r="BD15" s="1"/>
  <c r="BB31"/>
  <c r="BV31" s="1"/>
  <c r="BW31" s="1"/>
  <c r="BX31" s="1"/>
  <c r="BY31" s="1"/>
  <c r="FR31"/>
  <c r="BC31"/>
  <c r="BD31" s="1"/>
  <c r="FR15" i="71"/>
  <c r="BB15"/>
  <c r="BC15" s="1"/>
  <c r="BD15" s="1"/>
  <c r="AQ30" i="29"/>
  <c r="V26" i="99"/>
  <c r="AQ37" i="29"/>
  <c r="V33" i="99"/>
  <c r="BB35" i="71"/>
  <c r="FR35"/>
  <c r="BC35"/>
  <c r="BD35" s="1"/>
  <c r="FP8" i="77"/>
  <c r="BA8"/>
  <c r="AQ17" i="29"/>
  <c r="V13" i="99"/>
  <c r="AQ26" i="29"/>
  <c r="V22" i="99"/>
  <c r="AQ31" i="29"/>
  <c r="V27" i="99"/>
  <c r="V21"/>
  <c r="AQ25" i="29"/>
  <c r="FP8" i="73"/>
  <c r="BA8"/>
  <c r="AW38" i="29"/>
  <c r="AW39"/>
  <c r="D23" i="30" s="1"/>
  <c r="BA8" i="81"/>
  <c r="FP8"/>
  <c r="FP17" i="76"/>
  <c r="BA17"/>
  <c r="Q15" i="101"/>
  <c r="P15"/>
  <c r="Q33"/>
  <c r="P33"/>
  <c r="AO35" i="100"/>
  <c r="M35"/>
  <c r="AN35"/>
  <c r="P31" i="101"/>
  <c r="Q31"/>
  <c r="P36"/>
  <c r="Q36"/>
  <c r="P25"/>
  <c r="Q25"/>
  <c r="Q22"/>
  <c r="P22"/>
  <c r="AN11" i="100"/>
  <c r="M11"/>
  <c r="AO11"/>
  <c r="P24" i="101"/>
  <c r="Q24"/>
  <c r="P20"/>
  <c r="Q20"/>
  <c r="Q37"/>
  <c r="P37"/>
  <c r="AO28" i="100"/>
  <c r="AN28"/>
  <c r="M28"/>
  <c r="AQ22" i="29"/>
  <c r="V18" i="99"/>
  <c r="AQ9" i="29"/>
  <c r="V5" i="99"/>
  <c r="AO39" i="74"/>
  <c r="AO38"/>
  <c r="AN38"/>
  <c r="AN39"/>
  <c r="AP38"/>
  <c r="AP39"/>
  <c r="BB11" i="71"/>
  <c r="FR11"/>
  <c r="BC11"/>
  <c r="BD11" s="1"/>
  <c r="BA8" i="78"/>
  <c r="FP8"/>
  <c r="K35" i="98"/>
  <c r="J67"/>
  <c r="P26" i="30"/>
  <c r="P36" i="33" s="1"/>
  <c r="D36"/>
  <c r="V12" i="99"/>
  <c r="AQ16" i="29"/>
  <c r="AQ20"/>
  <c r="V16" i="99"/>
  <c r="AQ11" i="29"/>
  <c r="V7" i="99"/>
  <c r="AQ39" i="71"/>
  <c r="AQ38"/>
  <c r="BA8"/>
  <c r="FP8"/>
  <c r="FP8" i="79"/>
  <c r="BA8"/>
  <c r="E48" i="82"/>
  <c r="E91" s="1"/>
  <c r="I72"/>
  <c r="V19" i="99"/>
  <c r="AQ23" i="29"/>
  <c r="AQ36"/>
  <c r="V32" i="99"/>
  <c r="AQ32" i="29"/>
  <c r="V28" i="99"/>
  <c r="I72" i="88"/>
  <c r="E48"/>
  <c r="E91" s="1"/>
  <c r="I72" i="84"/>
  <c r="E48"/>
  <c r="E91" s="1"/>
  <c r="I72" i="87"/>
  <c r="E48"/>
  <c r="E91" s="1"/>
  <c r="E48" i="85"/>
  <c r="E91" s="1"/>
  <c r="I72"/>
  <c r="E48" i="86"/>
  <c r="E91" s="1"/>
  <c r="I72"/>
  <c r="I72" i="83"/>
  <c r="E48"/>
  <c r="E91" s="1"/>
  <c r="AQ19" i="72"/>
  <c r="FP19" i="78"/>
  <c r="AW39" i="76"/>
  <c r="AQ17" i="81"/>
  <c r="AQ17" i="78"/>
  <c r="AQ25" i="79"/>
  <c r="AQ22" i="72"/>
  <c r="BA30" i="71"/>
  <c r="X15" i="99"/>
  <c r="Y15"/>
  <c r="AQ17" i="77"/>
  <c r="AQ33" i="75"/>
  <c r="AQ33" i="81"/>
  <c r="AX39" i="78"/>
  <c r="AK39" i="80"/>
  <c r="AQ22" i="73"/>
  <c r="FP22" i="71"/>
  <c r="BV22"/>
  <c r="BW22" s="1"/>
  <c r="BX22" s="1"/>
  <c r="BY22" s="1"/>
  <c r="AQ13" i="75"/>
  <c r="W26" i="99"/>
  <c r="Z26"/>
  <c r="W14"/>
  <c r="Z14"/>
  <c r="AQ18" i="73"/>
  <c r="AQ35" i="78"/>
  <c r="AL39" i="72"/>
  <c r="AN39"/>
  <c r="AM38" i="29"/>
  <c r="AW39" i="79"/>
  <c r="AY39"/>
  <c r="AQ14" i="72"/>
  <c r="AQ14" i="77"/>
  <c r="AQ23" i="79"/>
  <c r="AQ21" i="80"/>
  <c r="AQ35" i="74"/>
  <c r="AQ27" i="81"/>
  <c r="AO39" i="78"/>
  <c r="AN39"/>
  <c r="AP39"/>
  <c r="AP39" i="75"/>
  <c r="AL38"/>
  <c r="AN39" i="77"/>
  <c r="AW39" i="74"/>
  <c r="AY39"/>
  <c r="AQ23" i="81"/>
  <c r="AQ23" i="73"/>
  <c r="AQ23" i="77"/>
  <c r="AQ32" i="75"/>
  <c r="AQ36" i="72"/>
  <c r="AQ36" i="81"/>
  <c r="AQ29"/>
  <c r="BV32" i="77"/>
  <c r="BW32" s="1"/>
  <c r="BX32" s="1"/>
  <c r="BY32" s="1"/>
  <c r="AQ36" i="73"/>
  <c r="AQ36" i="75"/>
  <c r="AQ31" i="77"/>
  <c r="AQ31" i="76"/>
  <c r="AQ31" i="72"/>
  <c r="BV20" i="71"/>
  <c r="BW20" s="1"/>
  <c r="BX20" s="1"/>
  <c r="BY20" s="1"/>
  <c r="AQ15" i="75"/>
  <c r="AQ15" i="78"/>
  <c r="X13" i="99"/>
  <c r="AQ33" i="80"/>
  <c r="AQ10" i="79"/>
  <c r="AQ10" i="81"/>
  <c r="AQ22"/>
  <c r="BA13" i="71"/>
  <c r="X22" i="99"/>
  <c r="AQ26" i="73"/>
  <c r="Y22" i="99"/>
  <c r="W22"/>
  <c r="X27"/>
  <c r="AX38" i="81"/>
  <c r="AK39"/>
  <c r="AQ20" i="80"/>
  <c r="AQ15" i="72"/>
  <c r="AQ15" i="73"/>
  <c r="AQ17"/>
  <c r="X29" i="99"/>
  <c r="W29"/>
  <c r="Y29"/>
  <c r="Y21"/>
  <c r="AQ25" i="77"/>
  <c r="AQ16" i="72"/>
  <c r="X6" i="99"/>
  <c r="Z6"/>
  <c r="Y6"/>
  <c r="AQ9" i="80"/>
  <c r="AQ30" i="74"/>
  <c r="AQ30" i="75"/>
  <c r="AQ30" i="77"/>
  <c r="AQ12" i="74"/>
  <c r="Y8" i="99"/>
  <c r="Z8"/>
  <c r="X8"/>
  <c r="AQ11" i="72"/>
  <c r="BV11" i="80"/>
  <c r="BW11" s="1"/>
  <c r="BX11" s="1"/>
  <c r="BY11" s="1"/>
  <c r="AN39" i="73"/>
  <c r="AL39"/>
  <c r="AK38" i="29"/>
  <c r="BA8"/>
  <c r="AN38" i="76"/>
  <c r="AP38"/>
  <c r="AM39"/>
  <c r="AP39" i="81"/>
  <c r="AL38"/>
  <c r="AO38"/>
  <c r="AP38" i="79"/>
  <c r="AN38"/>
  <c r="AQ35" i="75"/>
  <c r="AQ27" i="78"/>
  <c r="BA12" i="71"/>
  <c r="AQ12" i="77"/>
  <c r="AY38" i="72"/>
  <c r="AK39"/>
  <c r="X24" i="99"/>
  <c r="Y24"/>
  <c r="AQ11" i="75"/>
  <c r="AW38"/>
  <c r="AQ24" i="81"/>
  <c r="AQ23" i="74"/>
  <c r="AQ23" i="76"/>
  <c r="AQ23" i="78"/>
  <c r="AW39" i="73"/>
  <c r="AQ32" i="81"/>
  <c r="AY39" i="77"/>
  <c r="AY39" i="76"/>
  <c r="AQ34" i="80"/>
  <c r="AQ34" i="72"/>
  <c r="AQ37" i="77"/>
  <c r="FP31" i="75"/>
  <c r="BV31"/>
  <c r="BW31" s="1"/>
  <c r="BX31" s="1"/>
  <c r="BY31" s="1"/>
  <c r="AQ19" i="81"/>
  <c r="AQ19" i="73"/>
  <c r="BA15" i="77"/>
  <c r="FP17" i="71"/>
  <c r="AQ17" i="75"/>
  <c r="AK39" i="71"/>
  <c r="AQ25" i="81"/>
  <c r="BA10" i="71"/>
  <c r="AQ10" i="75"/>
  <c r="BA9" i="74"/>
  <c r="AQ9" i="77"/>
  <c r="Z18" i="99"/>
  <c r="AQ22" i="75"/>
  <c r="AQ13" i="79"/>
  <c r="FP13" i="78"/>
  <c r="BA26" i="75"/>
  <c r="AQ26" i="76"/>
  <c r="FP26" i="72"/>
  <c r="BV26"/>
  <c r="BW26" s="1"/>
  <c r="BX26" s="1"/>
  <c r="BY26" s="1"/>
  <c r="BA31" i="78"/>
  <c r="AQ20" i="74"/>
  <c r="AQ19" i="77"/>
  <c r="BA15" i="79"/>
  <c r="AQ15" i="80"/>
  <c r="AQ17" i="79"/>
  <c r="FP25" i="71"/>
  <c r="BV25"/>
  <c r="BW25" s="1"/>
  <c r="BX25" s="1"/>
  <c r="BY25" s="1"/>
  <c r="AQ10" i="73"/>
  <c r="AQ9" i="78"/>
  <c r="AQ9" i="73"/>
  <c r="Y5" i="99"/>
  <c r="AK39" i="78"/>
  <c r="AW39"/>
  <c r="AW38" i="80"/>
  <c r="AQ13" i="77"/>
  <c r="AQ30" i="73"/>
  <c r="AQ18" i="80"/>
  <c r="AQ35" i="81"/>
  <c r="AQ12" i="75"/>
  <c r="AQ11" i="77"/>
  <c r="AO38" i="72"/>
  <c r="AP38"/>
  <c r="AO38" i="29"/>
  <c r="AP39" i="80"/>
  <c r="AO38"/>
  <c r="AK38" i="79"/>
  <c r="AQ24"/>
  <c r="BA14" i="71"/>
  <c r="BA23" i="75"/>
  <c r="AQ37" i="74"/>
  <c r="AQ26" i="80"/>
  <c r="AQ21" i="78"/>
  <c r="BA18" i="71"/>
  <c r="W31" i="99"/>
  <c r="Z31"/>
  <c r="AQ27" i="72"/>
  <c r="AQ28"/>
  <c r="FP28" i="74"/>
  <c r="BV28"/>
  <c r="BW28" s="1"/>
  <c r="BX28" s="1"/>
  <c r="BY28" s="1"/>
  <c r="BA28" i="75"/>
  <c r="AW38" i="71"/>
  <c r="FP11" i="73"/>
  <c r="AM39" i="78"/>
  <c r="AO38" i="75"/>
  <c r="AM38"/>
  <c r="AN38"/>
  <c r="AO38" i="77"/>
  <c r="AP39"/>
  <c r="AM38"/>
  <c r="AK38" i="74"/>
  <c r="AQ14" i="76"/>
  <c r="AQ37" i="73"/>
  <c r="AQ34" i="76"/>
  <c r="AQ32" i="79"/>
  <c r="FP32" i="73"/>
  <c r="AQ36" i="77"/>
  <c r="Y25" i="99"/>
  <c r="Z25"/>
  <c r="AQ34" i="77"/>
  <c r="AQ32" i="80"/>
  <c r="FP29" i="77"/>
  <c r="AQ31" i="81"/>
  <c r="AQ31" i="79"/>
  <c r="FP19" i="71"/>
  <c r="BV19"/>
  <c r="BW19" s="1"/>
  <c r="BX19" s="1"/>
  <c r="BY19" s="1"/>
  <c r="Y11" i="99"/>
  <c r="W11"/>
  <c r="FP33" i="73"/>
  <c r="BV33"/>
  <c r="BW33" s="1"/>
  <c r="BX33" s="1"/>
  <c r="BY33" s="1"/>
  <c r="AQ25" i="76"/>
  <c r="Y12" i="99"/>
  <c r="Z12"/>
  <c r="AQ10" i="78"/>
  <c r="AQ22" i="77"/>
  <c r="FP13" i="81"/>
  <c r="BV30" i="80"/>
  <c r="BW30" s="1"/>
  <c r="BX30" s="1"/>
  <c r="BY30" s="1"/>
  <c r="FP30" i="79"/>
  <c r="BV30"/>
  <c r="BW30" s="1"/>
  <c r="BX30" s="1"/>
  <c r="BY30" s="1"/>
  <c r="BA26" i="71"/>
  <c r="FP21" i="79"/>
  <c r="AQ21" i="72"/>
  <c r="FP21" i="77"/>
  <c r="BA21" i="71"/>
  <c r="AY39" i="81"/>
  <c r="AW38"/>
  <c r="W16" i="99"/>
  <c r="Z16"/>
  <c r="AQ19" i="75"/>
  <c r="AQ19" i="79"/>
  <c r="AQ25" i="73"/>
  <c r="AQ9" i="75"/>
  <c r="BA22" i="74"/>
  <c r="AQ13" i="72"/>
  <c r="AQ18" i="81"/>
  <c r="AQ35" i="80"/>
  <c r="AQ35" i="79"/>
  <c r="BA27" i="77"/>
  <c r="AQ27" i="79"/>
  <c r="FP12"/>
  <c r="FP28" i="71"/>
  <c r="X7" i="99"/>
  <c r="AO39" i="73"/>
  <c r="AM39"/>
  <c r="AP39"/>
  <c r="AO38" i="76"/>
  <c r="AM38" i="81"/>
  <c r="AN38"/>
  <c r="AO38" i="79"/>
  <c r="AM38"/>
  <c r="X20" i="99"/>
  <c r="Y20"/>
  <c r="AQ24" i="75"/>
  <c r="AQ14" i="80"/>
  <c r="BA37" i="71"/>
  <c r="AQ21" i="76"/>
  <c r="FP27" i="71"/>
  <c r="AX38" i="72"/>
  <c r="AW38"/>
  <c r="AQ28" i="76"/>
  <c r="AK38" i="75"/>
  <c r="AX38"/>
  <c r="AQ24" i="76"/>
  <c r="AQ14" i="74"/>
  <c r="AQ23" i="72"/>
  <c r="Z19" i="99"/>
  <c r="AK38" i="73"/>
  <c r="FP37" i="72"/>
  <c r="BA34" i="75"/>
  <c r="X32" i="99"/>
  <c r="W32"/>
  <c r="AQ29" i="79"/>
  <c r="AW39" i="77"/>
  <c r="AK38"/>
  <c r="AK38" i="76"/>
  <c r="FP34" i="81"/>
  <c r="AQ34" i="73"/>
  <c r="Z28" i="99"/>
  <c r="AQ32" i="78"/>
  <c r="FP36" i="71"/>
  <c r="BV36"/>
  <c r="BW36" s="1"/>
  <c r="BX36" s="1"/>
  <c r="BY36" s="1"/>
  <c r="BA36" i="76"/>
  <c r="AQ29" i="74"/>
  <c r="Q32" i="101"/>
  <c r="P32"/>
  <c r="AN16" i="100"/>
  <c r="AO16"/>
  <c r="M16"/>
  <c r="P13" i="101"/>
  <c r="Q13"/>
  <c r="P8"/>
  <c r="Q8"/>
  <c r="O19" i="30" s="1"/>
  <c r="Q29" i="101"/>
  <c r="P29"/>
  <c r="AO32" i="100"/>
  <c r="M32"/>
  <c r="AN32"/>
  <c r="FP14" i="79"/>
  <c r="BA14"/>
  <c r="Q34" i="101"/>
  <c r="P34"/>
  <c r="M26" i="100"/>
  <c r="AO26"/>
  <c r="AN26"/>
  <c r="AO24"/>
  <c r="M24"/>
  <c r="AN24"/>
  <c r="Q16" i="101"/>
  <c r="P16"/>
  <c r="FP11" i="76"/>
  <c r="BA11"/>
  <c r="M27" i="100"/>
  <c r="AO27"/>
  <c r="AN27"/>
  <c r="M20"/>
  <c r="AN20"/>
  <c r="AO20"/>
  <c r="P19" i="101"/>
  <c r="Q19"/>
  <c r="AO31" i="100"/>
  <c r="AN31"/>
  <c r="M31"/>
  <c r="Q18" i="101"/>
  <c r="P18"/>
  <c r="Q17"/>
  <c r="P17"/>
  <c r="FP30" i="76"/>
  <c r="BA30"/>
  <c r="BA10" i="74"/>
  <c r="FP10"/>
  <c r="M15" i="100"/>
  <c r="AO15"/>
  <c r="AN15"/>
  <c r="M33"/>
  <c r="AN33"/>
  <c r="AO33"/>
  <c r="P12" i="101"/>
  <c r="Q12"/>
  <c r="P21"/>
  <c r="Q21"/>
  <c r="AQ13" i="29"/>
  <c r="V9" i="99"/>
  <c r="V17"/>
  <c r="AQ21" i="29"/>
  <c r="V15" i="99"/>
  <c r="AQ19" i="29"/>
  <c r="V14" i="99"/>
  <c r="AQ18" i="29"/>
  <c r="AQ27"/>
  <c r="V23" i="99"/>
  <c r="BA8" i="72"/>
  <c r="FP8"/>
  <c r="AB4" i="99"/>
  <c r="AC4"/>
  <c r="FP8" i="80"/>
  <c r="BA8"/>
  <c r="AQ24" i="29"/>
  <c r="V20" i="99"/>
  <c r="V10"/>
  <c r="AC10" s="1"/>
  <c r="AQ14" i="29"/>
  <c r="BB26" i="74"/>
  <c r="BV26" s="1"/>
  <c r="BW26" s="1"/>
  <c r="BX26" s="1"/>
  <c r="BY26" s="1"/>
  <c r="BC26"/>
  <c r="BD26" s="1"/>
  <c r="FR26"/>
  <c r="FP8" i="75"/>
  <c r="BA8"/>
  <c r="I72" i="34"/>
  <c r="E48"/>
  <c r="E91" s="1"/>
  <c r="BB14" i="78"/>
  <c r="BV14" s="1"/>
  <c r="BW14" s="1"/>
  <c r="BX14" s="1"/>
  <c r="BY14" s="1"/>
  <c r="FR14"/>
  <c r="BC14"/>
  <c r="BD14" s="1"/>
  <c r="AQ34" i="29"/>
  <c r="V30" i="99"/>
  <c r="BA29" i="78"/>
  <c r="FP29"/>
  <c r="AQ33" i="29"/>
  <c r="V29" i="99"/>
  <c r="AQ10" i="29"/>
  <c r="V6" i="99"/>
  <c r="BB12" i="72"/>
  <c r="BV12" s="1"/>
  <c r="BW12" s="1"/>
  <c r="BX12" s="1"/>
  <c r="BY12" s="1"/>
  <c r="FR12"/>
  <c r="BC12"/>
  <c r="BD12" s="1"/>
  <c r="V8" i="99"/>
  <c r="AQ12" i="29"/>
  <c r="FR28" i="77"/>
  <c r="BB28"/>
  <c r="BC28" s="1"/>
  <c r="BD28" s="1"/>
  <c r="AY39" i="29"/>
  <c r="D21" i="30" s="1"/>
  <c r="AY38" i="29"/>
  <c r="AX38"/>
  <c r="AX39"/>
  <c r="D22" i="30" s="1"/>
  <c r="BB27" i="74"/>
  <c r="BV27" s="1"/>
  <c r="BW27" s="1"/>
  <c r="BX27" s="1"/>
  <c r="BY27" s="1"/>
  <c r="FR27"/>
  <c r="AQ28" i="29"/>
  <c r="V24" i="99"/>
  <c r="BB34" i="79"/>
  <c r="FR34"/>
  <c r="BC34"/>
  <c r="BD34" s="1"/>
  <c r="P10" i="101"/>
  <c r="Q10"/>
  <c r="Q27"/>
  <c r="P27"/>
  <c r="P35"/>
  <c r="Q35"/>
  <c r="P14"/>
  <c r="Q14"/>
  <c r="P23"/>
  <c r="Q23"/>
  <c r="AN29" i="100"/>
  <c r="M29"/>
  <c r="AO29"/>
  <c r="AO21"/>
  <c r="AN21"/>
  <c r="M21"/>
  <c r="Q11" i="101"/>
  <c r="P11"/>
  <c r="AN22" i="100"/>
  <c r="M22"/>
  <c r="AO22"/>
  <c r="BA12" i="76"/>
  <c r="FP12"/>
  <c r="AN8" i="100"/>
  <c r="M8"/>
  <c r="AO8"/>
  <c r="Q26" i="101"/>
  <c r="P26"/>
  <c r="FR33" i="71"/>
  <c r="BB33"/>
  <c r="BC33" s="1"/>
  <c r="BD33" s="1"/>
  <c r="AM39" i="74"/>
  <c r="AM38"/>
  <c r="AQ8"/>
  <c r="AL38"/>
  <c r="AL39"/>
  <c r="V31" i="99"/>
  <c r="AQ35" i="29"/>
  <c r="AX39" i="71"/>
  <c r="BV11"/>
  <c r="BW11" s="1"/>
  <c r="BX11" s="1"/>
  <c r="BY11" s="1"/>
  <c r="U67" i="98"/>
  <c r="V35"/>
  <c r="V25" i="99"/>
  <c r="AQ29" i="29"/>
  <c r="BB29" i="71"/>
  <c r="BV29" s="1"/>
  <c r="BW29" s="1"/>
  <c r="BX29" s="1"/>
  <c r="BY29" s="1"/>
  <c r="FR29"/>
  <c r="BC29"/>
  <c r="BD29" s="1"/>
  <c r="AQ15" i="29"/>
  <c r="V11" i="99"/>
  <c r="BA8" i="76"/>
  <c r="FP8"/>
  <c r="BB32" i="71"/>
  <c r="FR32"/>
  <c r="BC32"/>
  <c r="BD32" s="1"/>
  <c r="I72" i="89"/>
  <c r="E48"/>
  <c r="E91" s="1"/>
  <c r="E48" i="90"/>
  <c r="E91" s="1"/>
  <c r="I72"/>
  <c r="U8" i="101"/>
  <c r="V8"/>
  <c r="I72" i="92"/>
  <c r="E48"/>
  <c r="E91" s="1"/>
  <c r="I72" i="91"/>
  <c r="E48"/>
  <c r="E91" s="1"/>
  <c r="AQ20" i="78"/>
  <c r="BA19"/>
  <c r="FP15" i="74"/>
  <c r="BV15"/>
  <c r="BW15" s="1"/>
  <c r="BX15" s="1"/>
  <c r="BY15" s="1"/>
  <c r="BA33" i="77"/>
  <c r="X21" i="99"/>
  <c r="AQ25" i="75"/>
  <c r="BA9" i="71"/>
  <c r="Y9" i="99"/>
  <c r="AQ26" i="78"/>
  <c r="W15" i="99"/>
  <c r="Z15"/>
  <c r="AQ15" i="81"/>
  <c r="BV15" i="71"/>
  <c r="BW15" s="1"/>
  <c r="BX15" s="1"/>
  <c r="BY15" s="1"/>
  <c r="AQ33" i="72"/>
  <c r="AQ16" i="79"/>
  <c r="AX38" i="78"/>
  <c r="AQ13" i="76"/>
  <c r="AQ30" i="72"/>
  <c r="X26" i="99"/>
  <c r="AQ30" i="78"/>
  <c r="AQ18" i="76"/>
  <c r="Y14" i="99"/>
  <c r="X14"/>
  <c r="AQ28" i="81"/>
  <c r="AQ11" i="74"/>
  <c r="AQ11" i="78"/>
  <c r="AL38" i="72"/>
  <c r="BV24" i="71"/>
  <c r="BW24" s="1"/>
  <c r="BX24" s="1"/>
  <c r="BY24" s="1"/>
  <c r="AQ21" i="73"/>
  <c r="Z17" i="99"/>
  <c r="BV18" i="77"/>
  <c r="BW18" s="1"/>
  <c r="BX18" s="1"/>
  <c r="BY18" s="1"/>
  <c r="BV35" i="71"/>
  <c r="BW35" s="1"/>
  <c r="BX35" s="1"/>
  <c r="BY35" s="1"/>
  <c r="AQ27" i="73"/>
  <c r="AQ28" i="78"/>
  <c r="AL39" i="75"/>
  <c r="AL39" i="77"/>
  <c r="AL38"/>
  <c r="AQ32" i="74"/>
  <c r="AQ32" i="76"/>
  <c r="AQ31" i="73"/>
  <c r="AQ20" i="81"/>
  <c r="AQ20" i="73"/>
  <c r="Z13" i="99"/>
  <c r="W13"/>
  <c r="AQ16" i="74"/>
  <c r="AQ9" i="79"/>
  <c r="Z22" i="99"/>
  <c r="AQ21" i="75"/>
  <c r="AQ21" i="81"/>
  <c r="Z27" i="99"/>
  <c r="W27"/>
  <c r="Y27"/>
  <c r="BV31" i="71"/>
  <c r="BW31" s="1"/>
  <c r="BX31" s="1"/>
  <c r="BY31" s="1"/>
  <c r="AQ31" i="80"/>
  <c r="AQ19"/>
  <c r="AQ17" i="72"/>
  <c r="Z29" i="99"/>
  <c r="Z21"/>
  <c r="W21"/>
  <c r="AQ16" i="73"/>
  <c r="AQ10" i="77"/>
  <c r="W6" i="99"/>
  <c r="AQ13" i="80"/>
  <c r="AQ13" i="74"/>
  <c r="Y26" i="99"/>
  <c r="AQ18" i="72"/>
  <c r="AQ35" i="73"/>
  <c r="AQ12" i="78"/>
  <c r="W8" i="99"/>
  <c r="BV28" i="77"/>
  <c r="BW28" s="1"/>
  <c r="BX28" s="1"/>
  <c r="BY28" s="1"/>
  <c r="BV11" i="81"/>
  <c r="BW11" s="1"/>
  <c r="BX11" s="1"/>
  <c r="BY11" s="1"/>
  <c r="AL38" i="73"/>
  <c r="FP8" i="29"/>
  <c r="AL39" i="81"/>
  <c r="AQ24" i="73"/>
  <c r="AQ23" i="80"/>
  <c r="AQ37" i="76"/>
  <c r="AQ37" i="75"/>
  <c r="AQ37" i="81"/>
  <c r="AQ37" i="78"/>
  <c r="AQ26" i="81"/>
  <c r="AQ27" i="80"/>
  <c r="W24" i="99"/>
  <c r="Z24"/>
  <c r="BV14" i="75"/>
  <c r="BW14" s="1"/>
  <c r="BX14" s="1"/>
  <c r="BY14" s="1"/>
  <c r="AQ14" i="73"/>
  <c r="BV34" i="79"/>
  <c r="BW34" s="1"/>
  <c r="BX34" s="1"/>
  <c r="BY34" s="1"/>
  <c r="BV34" i="71"/>
  <c r="BW34" s="1"/>
  <c r="BX34" s="1"/>
  <c r="BY34" s="1"/>
  <c r="AQ36" i="80"/>
  <c r="AQ29" i="72"/>
  <c r="AX39" i="77"/>
  <c r="AX38" i="76"/>
  <c r="AQ36" i="74"/>
  <c r="AQ29" i="76"/>
  <c r="AQ20"/>
  <c r="AQ15"/>
  <c r="BV17" i="71"/>
  <c r="BW17" s="1"/>
  <c r="BX17" s="1"/>
  <c r="BY17" s="1"/>
  <c r="BV33"/>
  <c r="BW33" s="1"/>
  <c r="BX33" s="1"/>
  <c r="BY33" s="1"/>
  <c r="AQ16" i="81"/>
  <c r="AM38" i="72"/>
  <c r="AQ10"/>
  <c r="Y18" i="99"/>
  <c r="W18"/>
  <c r="X18"/>
  <c r="AQ20" i="77"/>
  <c r="AQ19" i="76"/>
  <c r="AQ25" i="78"/>
  <c r="BV16" i="71"/>
  <c r="BW16" s="1"/>
  <c r="BX16" s="1"/>
  <c r="BY16" s="1"/>
  <c r="AQ10" i="80"/>
  <c r="AQ9" i="76"/>
  <c r="W5" i="99"/>
  <c r="X5"/>
  <c r="Z5"/>
  <c r="AX39" i="80"/>
  <c r="AQ26" i="77"/>
  <c r="AQ18" i="75"/>
  <c r="AQ12" i="81"/>
  <c r="AN38" i="29"/>
  <c r="AP38"/>
  <c r="AX39" i="79"/>
  <c r="AQ24" i="72"/>
  <c r="AQ14" i="81"/>
  <c r="BV23" i="71"/>
  <c r="BW23" s="1"/>
  <c r="BX23" s="1"/>
  <c r="BY23" s="1"/>
  <c r="AQ26" i="79"/>
  <c r="X31" i="99"/>
  <c r="Y31"/>
  <c r="AQ35" i="76"/>
  <c r="AQ35" i="77"/>
  <c r="AQ12" i="73"/>
  <c r="AQ28" i="80"/>
  <c r="AL38" i="78"/>
  <c r="AL39"/>
  <c r="AQ24" i="80"/>
  <c r="AX39" i="74"/>
  <c r="BV32" i="73"/>
  <c r="BW32" s="1"/>
  <c r="BX32" s="1"/>
  <c r="BY32" s="1"/>
  <c r="AQ36" i="78"/>
  <c r="X25" i="99"/>
  <c r="W25"/>
  <c r="AQ29" i="80"/>
  <c r="AQ32" i="72"/>
  <c r="AQ29" i="73"/>
  <c r="BV29" i="77"/>
  <c r="BW29" s="1"/>
  <c r="BX29" s="1"/>
  <c r="BY29" s="1"/>
  <c r="AQ36" i="79"/>
  <c r="AQ20" i="72"/>
  <c r="AQ19" i="74"/>
  <c r="Z11" i="99"/>
  <c r="X11"/>
  <c r="AQ17" i="80"/>
  <c r="AQ33" i="76"/>
  <c r="AQ33" i="78"/>
  <c r="AQ25" i="74"/>
  <c r="X12" i="99"/>
  <c r="W12"/>
  <c r="AQ16" i="80"/>
  <c r="AQ9" i="72"/>
  <c r="AQ22" i="79"/>
  <c r="AQ22" i="76"/>
  <c r="BV13" i="81"/>
  <c r="BW13" s="1"/>
  <c r="BX13" s="1"/>
  <c r="BY13" s="1"/>
  <c r="AQ13" i="73"/>
  <c r="FP30" i="80"/>
  <c r="BV21" i="77"/>
  <c r="BW21" s="1"/>
  <c r="BX21" s="1"/>
  <c r="BY21" s="1"/>
  <c r="AQ20" i="79"/>
  <c r="Y16" i="99"/>
  <c r="X16"/>
  <c r="Y13"/>
  <c r="AQ33" i="74"/>
  <c r="AQ33" i="79"/>
  <c r="AQ25" i="72"/>
  <c r="AQ25" i="80"/>
  <c r="AQ10" i="76"/>
  <c r="AQ9" i="81"/>
  <c r="AQ22" i="78"/>
  <c r="AQ30" i="81"/>
  <c r="AQ18" i="79"/>
  <c r="Y23" i="99"/>
  <c r="AQ28" i="79"/>
  <c r="AQ28" i="73"/>
  <c r="BV28" i="71"/>
  <c r="BW28" s="1"/>
  <c r="BX28" s="1"/>
  <c r="BY28" s="1"/>
  <c r="Z7" i="99"/>
  <c r="Y7"/>
  <c r="W7"/>
  <c r="AL38" i="76"/>
  <c r="AL39" i="79"/>
  <c r="AL38"/>
  <c r="Z20" i="99"/>
  <c r="AQ24" i="74"/>
  <c r="AQ18"/>
  <c r="AQ35" i="72"/>
  <c r="BV27" i="71"/>
  <c r="BW27" s="1"/>
  <c r="BX27" s="1"/>
  <c r="BY27" s="1"/>
  <c r="AQ27" i="75"/>
  <c r="AQ27" i="76"/>
  <c r="AQ11" i="79"/>
  <c r="AX39" i="75"/>
  <c r="Y19" i="99"/>
  <c r="W19"/>
  <c r="X19"/>
  <c r="AX39" i="73"/>
  <c r="AQ37" i="79"/>
  <c r="BV37" i="72"/>
  <c r="BW37" s="1"/>
  <c r="BX37" s="1"/>
  <c r="BY37" s="1"/>
  <c r="AQ34" i="74"/>
  <c r="Z32" i="99"/>
  <c r="Y32"/>
  <c r="W28"/>
  <c r="X28"/>
  <c r="Y28"/>
  <c r="BV32" i="71"/>
  <c r="BW32" s="1"/>
  <c r="BX32" s="1"/>
  <c r="BY32" s="1"/>
  <c r="AQ29" i="75"/>
  <c r="F23" i="30"/>
  <c r="O23"/>
  <c r="O22"/>
  <c r="F21"/>
  <c r="N23"/>
  <c r="I23"/>
  <c r="J22"/>
  <c r="F22"/>
  <c r="L22"/>
  <c r="M21"/>
  <c r="H23"/>
  <c r="J21"/>
  <c r="L23"/>
  <c r="G22"/>
  <c r="J23"/>
  <c r="M23"/>
  <c r="H21"/>
  <c r="G23"/>
  <c r="K21"/>
  <c r="O21"/>
  <c r="K23"/>
  <c r="E22"/>
  <c r="K22"/>
  <c r="N22"/>
  <c r="M22"/>
  <c r="H22"/>
  <c r="I22"/>
  <c r="BB22" i="80" l="1"/>
  <c r="FR22"/>
  <c r="BC12" i="79"/>
  <c r="BD12" s="1"/>
  <c r="X8" i="101"/>
  <c r="BC21" i="74"/>
  <c r="BD21" s="1"/>
  <c r="F32" i="33"/>
  <c r="J32"/>
  <c r="I33"/>
  <c r="N33"/>
  <c r="F31"/>
  <c r="O32"/>
  <c r="O33"/>
  <c r="F33"/>
  <c r="AQ38" i="75"/>
  <c r="AO38" i="100"/>
  <c r="AN38"/>
  <c r="BC27" i="74"/>
  <c r="BD27" s="1"/>
  <c r="AQ38" i="29"/>
  <c r="BC34" i="78"/>
  <c r="BD34" s="1"/>
  <c r="BC16" i="76"/>
  <c r="BD16" s="1"/>
  <c r="BC13" i="78"/>
  <c r="BD13" s="1"/>
  <c r="BA37" i="80"/>
  <c r="BA18" i="78"/>
  <c r="BA17" i="74"/>
  <c r="BA16" i="78"/>
  <c r="BA24"/>
  <c r="FP12" i="72"/>
  <c r="BA24" i="77"/>
  <c r="FP31" i="74"/>
  <c r="AQ39" i="81"/>
  <c r="AQ39" i="72"/>
  <c r="AQ38" i="80"/>
  <c r="AQ38" i="78"/>
  <c r="BA16" i="77"/>
  <c r="BA16" i="75"/>
  <c r="I32" i="33"/>
  <c r="H32"/>
  <c r="M32"/>
  <c r="N32"/>
  <c r="K32"/>
  <c r="E32"/>
  <c r="K33"/>
  <c r="O31"/>
  <c r="K31"/>
  <c r="G33"/>
  <c r="H31"/>
  <c r="M33"/>
  <c r="J33"/>
  <c r="G32"/>
  <c r="L33"/>
  <c r="J31"/>
  <c r="H33"/>
  <c r="M31"/>
  <c r="L32"/>
  <c r="BG33" i="71"/>
  <c r="BE33"/>
  <c r="BE28" i="77"/>
  <c r="BG28"/>
  <c r="BH28" s="1"/>
  <c r="BI28" s="1"/>
  <c r="BE15" i="71"/>
  <c r="BG15"/>
  <c r="BF15" s="1"/>
  <c r="BH15" s="1"/>
  <c r="BI15" s="1"/>
  <c r="BG14" i="75"/>
  <c r="BH14" s="1"/>
  <c r="BI14" s="1"/>
  <c r="BE14"/>
  <c r="BG13" i="81"/>
  <c r="BH13" s="1"/>
  <c r="BI13" s="1"/>
  <c r="BE13"/>
  <c r="BE17" i="71"/>
  <c r="BG17"/>
  <c r="BE11" i="80"/>
  <c r="BG11"/>
  <c r="BH11" s="1"/>
  <c r="BI11" s="1"/>
  <c r="BE19" i="71"/>
  <c r="BG19"/>
  <c r="BG22"/>
  <c r="BE22"/>
  <c r="BE14" i="78"/>
  <c r="BG14"/>
  <c r="BH14" s="1"/>
  <c r="BI14" s="1"/>
  <c r="BE15" i="74"/>
  <c r="BG15"/>
  <c r="BH15" s="1"/>
  <c r="BI15" s="1"/>
  <c r="BG11" i="81"/>
  <c r="BH11" s="1"/>
  <c r="BI11" s="1"/>
  <c r="BE11"/>
  <c r="BE27" i="71"/>
  <c r="BG27"/>
  <c r="FP29" i="75"/>
  <c r="BA29"/>
  <c r="FP27"/>
  <c r="BA27"/>
  <c r="BA28" i="79"/>
  <c r="FP28"/>
  <c r="FP30" i="81"/>
  <c r="BA30"/>
  <c r="BA22" i="78"/>
  <c r="FP22"/>
  <c r="FP10" i="76"/>
  <c r="BA10"/>
  <c r="BA33" i="79"/>
  <c r="FP33"/>
  <c r="FP20"/>
  <c r="BA20"/>
  <c r="FP22"/>
  <c r="BA22"/>
  <c r="BA25" i="74"/>
  <c r="FP25"/>
  <c r="BA33" i="76"/>
  <c r="FP33"/>
  <c r="FP20" i="72"/>
  <c r="BA20"/>
  <c r="BA29" i="80"/>
  <c r="FP29"/>
  <c r="FP28"/>
  <c r="BA28"/>
  <c r="FP12" i="73"/>
  <c r="BA12"/>
  <c r="BA35" i="77"/>
  <c r="FP35"/>
  <c r="BA26" i="79"/>
  <c r="FP26"/>
  <c r="FP14" i="81"/>
  <c r="BA14"/>
  <c r="BA12"/>
  <c r="FP12"/>
  <c r="BA26" i="77"/>
  <c r="FP26"/>
  <c r="FP9" i="76"/>
  <c r="BA9"/>
  <c r="BA20" i="77"/>
  <c r="FP20"/>
  <c r="BA16" i="81"/>
  <c r="FP16"/>
  <c r="BA20" i="76"/>
  <c r="FP20"/>
  <c r="FP36" i="74"/>
  <c r="BA36"/>
  <c r="BA14" i="73"/>
  <c r="FP14"/>
  <c r="FP37" i="78"/>
  <c r="BA37"/>
  <c r="BA37" i="75"/>
  <c r="FP37"/>
  <c r="FP23" i="80"/>
  <c r="BA23"/>
  <c r="BA24" i="73"/>
  <c r="FP24"/>
  <c r="BA12" i="78"/>
  <c r="FP12"/>
  <c r="BA18" i="72"/>
  <c r="FP18"/>
  <c r="BA13" i="80"/>
  <c r="FP13"/>
  <c r="BA21" i="81"/>
  <c r="FP21"/>
  <c r="FP9" i="79"/>
  <c r="BA9"/>
  <c r="FP20" i="81"/>
  <c r="BA20"/>
  <c r="FP32" i="76"/>
  <c r="BA32"/>
  <c r="BA32" i="74"/>
  <c r="FP32"/>
  <c r="FP28" i="78"/>
  <c r="BA28"/>
  <c r="FP11" i="74"/>
  <c r="BA11"/>
  <c r="FP18" i="76"/>
  <c r="BA18"/>
  <c r="FP30" i="78"/>
  <c r="BA30"/>
  <c r="BA30" i="72"/>
  <c r="FP30"/>
  <c r="BA13" i="76"/>
  <c r="FP13"/>
  <c r="BA16" i="79"/>
  <c r="FP16"/>
  <c r="BA33" i="72"/>
  <c r="FP33"/>
  <c r="FR19" i="78"/>
  <c r="BB19"/>
  <c r="BV19" s="1"/>
  <c r="BW19" s="1"/>
  <c r="BX19" s="1"/>
  <c r="BY19" s="1"/>
  <c r="AB11" i="99"/>
  <c r="AC11"/>
  <c r="BG29" i="71"/>
  <c r="BE29"/>
  <c r="AB25" i="99"/>
  <c r="AC25"/>
  <c r="AC31"/>
  <c r="AB31"/>
  <c r="AO23" i="101"/>
  <c r="AN23"/>
  <c r="R23" s="1"/>
  <c r="S23" s="1"/>
  <c r="AN14"/>
  <c r="AO14"/>
  <c r="R14" s="1"/>
  <c r="S14" s="1"/>
  <c r="AO35"/>
  <c r="AN35"/>
  <c r="R35" s="1"/>
  <c r="S35" s="1"/>
  <c r="AN10"/>
  <c r="AO10"/>
  <c r="AB24" i="99"/>
  <c r="AC24"/>
  <c r="D32" i="33"/>
  <c r="P22" i="30"/>
  <c r="P32" i="33" s="1"/>
  <c r="AC8" i="99"/>
  <c r="AB8"/>
  <c r="AC6"/>
  <c r="AB6"/>
  <c r="AB29"/>
  <c r="AC29"/>
  <c r="AC30"/>
  <c r="AB30"/>
  <c r="BB8" i="75"/>
  <c r="BC8" s="1"/>
  <c r="FR8"/>
  <c r="FP24" i="29"/>
  <c r="BA24"/>
  <c r="BB8" i="72"/>
  <c r="FR8"/>
  <c r="BA27" i="29"/>
  <c r="FP27"/>
  <c r="AC14" i="99"/>
  <c r="AB14"/>
  <c r="AB15"/>
  <c r="AC15"/>
  <c r="AC17"/>
  <c r="AB17"/>
  <c r="BA13" i="29"/>
  <c r="FP13"/>
  <c r="AN21" i="101"/>
  <c r="AO21"/>
  <c r="AO12"/>
  <c r="AN12"/>
  <c r="R12" s="1"/>
  <c r="S12" s="1"/>
  <c r="W12" s="1"/>
  <c r="FR10" i="74"/>
  <c r="BB10"/>
  <c r="BV10" s="1"/>
  <c r="BW10" s="1"/>
  <c r="BX10" s="1"/>
  <c r="BY10" s="1"/>
  <c r="FR11" i="76"/>
  <c r="BB11"/>
  <c r="BV11" s="1"/>
  <c r="BW11" s="1"/>
  <c r="BX11" s="1"/>
  <c r="BY11" s="1"/>
  <c r="AO16" i="101"/>
  <c r="AN16"/>
  <c r="R16" s="1"/>
  <c r="S16" s="1"/>
  <c r="W16" s="1"/>
  <c r="AO34"/>
  <c r="AN34"/>
  <c r="FR14" i="79"/>
  <c r="BB14"/>
  <c r="BV14" s="1"/>
  <c r="BW14" s="1"/>
  <c r="BX14" s="1"/>
  <c r="BY14" s="1"/>
  <c r="N19" i="30"/>
  <c r="Y8" i="101"/>
  <c r="Z8"/>
  <c r="AO13"/>
  <c r="AN13"/>
  <c r="AO32"/>
  <c r="AN32"/>
  <c r="FP29" i="74"/>
  <c r="BA29"/>
  <c r="BA32" i="78"/>
  <c r="FP32"/>
  <c r="BA29" i="79"/>
  <c r="FP29"/>
  <c r="FP23" i="72"/>
  <c r="BA23"/>
  <c r="BA28" i="76"/>
  <c r="FP28"/>
  <c r="FP21"/>
  <c r="BA21"/>
  <c r="FR37" i="71"/>
  <c r="BB37"/>
  <c r="BV37" s="1"/>
  <c r="BW37" s="1"/>
  <c r="BX37" s="1"/>
  <c r="BY37" s="1"/>
  <c r="BA24" i="75"/>
  <c r="FP24"/>
  <c r="BA27" i="79"/>
  <c r="FP27"/>
  <c r="FP35"/>
  <c r="BA35"/>
  <c r="BA18" i="81"/>
  <c r="FP18"/>
  <c r="FP25" i="73"/>
  <c r="BA25"/>
  <c r="FP19" i="79"/>
  <c r="BA19"/>
  <c r="BB21" i="71"/>
  <c r="BV21" s="1"/>
  <c r="BW21" s="1"/>
  <c r="BX21" s="1"/>
  <c r="BY21" s="1"/>
  <c r="FR21"/>
  <c r="BC21"/>
  <c r="BD21" s="1"/>
  <c r="BA21" i="72"/>
  <c r="FP21"/>
  <c r="BA25" i="76"/>
  <c r="FP25"/>
  <c r="FP31" i="79"/>
  <c r="BA31"/>
  <c r="BA32" i="80"/>
  <c r="FP32"/>
  <c r="BA32" i="79"/>
  <c r="FP32"/>
  <c r="FP37" i="73"/>
  <c r="BA37"/>
  <c r="BA14" i="76"/>
  <c r="FP14"/>
  <c r="FR28" i="75"/>
  <c r="BB28"/>
  <c r="BV28" s="1"/>
  <c r="BW28" s="1"/>
  <c r="BX28" s="1"/>
  <c r="BY28" s="1"/>
  <c r="BA27" i="72"/>
  <c r="FP27"/>
  <c r="FP21" i="78"/>
  <c r="BA21"/>
  <c r="BA37" i="74"/>
  <c r="FP37"/>
  <c r="BB23" i="75"/>
  <c r="BV23" s="1"/>
  <c r="BW23" s="1"/>
  <c r="BX23" s="1"/>
  <c r="BY23" s="1"/>
  <c r="FR23"/>
  <c r="BC23"/>
  <c r="BD23" s="1"/>
  <c r="FP18" i="80"/>
  <c r="BA18"/>
  <c r="FP9" i="73"/>
  <c r="BA9"/>
  <c r="FP10"/>
  <c r="BA10"/>
  <c r="BA15" i="80"/>
  <c r="FP15"/>
  <c r="FR15" i="79"/>
  <c r="BB15"/>
  <c r="BV15" s="1"/>
  <c r="BW15" s="1"/>
  <c r="BX15" s="1"/>
  <c r="BY15" s="1"/>
  <c r="BA19" i="77"/>
  <c r="FP19"/>
  <c r="FP26" i="76"/>
  <c r="BA26"/>
  <c r="FP13" i="79"/>
  <c r="BA13"/>
  <c r="BA22" i="75"/>
  <c r="FP22"/>
  <c r="BA9" i="77"/>
  <c r="FP9"/>
  <c r="FP10" i="75"/>
  <c r="BA10"/>
  <c r="FP25" i="81"/>
  <c r="BA25"/>
  <c r="BA17" i="75"/>
  <c r="FP17"/>
  <c r="FR15" i="77"/>
  <c r="BB15"/>
  <c r="BV15" s="1"/>
  <c r="BW15" s="1"/>
  <c r="BX15" s="1"/>
  <c r="BY15" s="1"/>
  <c r="FP37"/>
  <c r="BA37"/>
  <c r="BA34" i="72"/>
  <c r="FP34"/>
  <c r="FP34" i="80"/>
  <c r="BA34"/>
  <c r="BA32" i="81"/>
  <c r="FP32"/>
  <c r="FP23" i="74"/>
  <c r="BA23"/>
  <c r="BA11" i="75"/>
  <c r="FP11"/>
  <c r="FP27" i="78"/>
  <c r="BA27"/>
  <c r="BA30" i="77"/>
  <c r="FP30"/>
  <c r="BA30" i="74"/>
  <c r="FP30"/>
  <c r="BA9" i="80"/>
  <c r="FP9"/>
  <c r="BA17" i="73"/>
  <c r="FP17"/>
  <c r="FP15" i="72"/>
  <c r="BA15"/>
  <c r="FP20" i="80"/>
  <c r="BA20"/>
  <c r="FP26" i="73"/>
  <c r="BA26"/>
  <c r="BB13" i="71"/>
  <c r="BV13" s="1"/>
  <c r="BW13" s="1"/>
  <c r="BX13" s="1"/>
  <c r="BY13" s="1"/>
  <c r="FR13"/>
  <c r="BC13"/>
  <c r="BD13" s="1"/>
  <c r="FP10" i="81"/>
  <c r="BA10"/>
  <c r="FP33" i="80"/>
  <c r="BA33"/>
  <c r="BA15" i="78"/>
  <c r="FP15"/>
  <c r="BA31" i="72"/>
  <c r="FP31"/>
  <c r="BA31" i="77"/>
  <c r="FP31"/>
  <c r="FP36" i="75"/>
  <c r="BA36"/>
  <c r="FP29" i="81"/>
  <c r="BA29"/>
  <c r="FP36" i="72"/>
  <c r="BA36"/>
  <c r="BA32" i="75"/>
  <c r="FP32"/>
  <c r="BA23" i="77"/>
  <c r="FP23"/>
  <c r="FP23" i="81"/>
  <c r="BA23"/>
  <c r="BA35" i="74"/>
  <c r="FP35"/>
  <c r="FP21" i="80"/>
  <c r="BA21"/>
  <c r="FP23" i="79"/>
  <c r="BA23"/>
  <c r="FP14" i="77"/>
  <c r="BA14"/>
  <c r="FP18" i="73"/>
  <c r="BA18"/>
  <c r="FP13" i="75"/>
  <c r="BA13"/>
  <c r="FP33"/>
  <c r="BA33"/>
  <c r="FR30" i="71"/>
  <c r="BB30"/>
  <c r="BV30" s="1"/>
  <c r="BW30" s="1"/>
  <c r="BX30" s="1"/>
  <c r="BY30" s="1"/>
  <c r="FP25" i="79"/>
  <c r="BA25"/>
  <c r="BA17" i="81"/>
  <c r="FP17"/>
  <c r="AC28" i="99"/>
  <c r="AB28"/>
  <c r="AB32"/>
  <c r="AC32"/>
  <c r="FP23" i="29"/>
  <c r="BA23"/>
  <c r="BB8" i="79"/>
  <c r="FR8"/>
  <c r="AC7" i="99"/>
  <c r="AB7"/>
  <c r="AB16"/>
  <c r="AC16"/>
  <c r="FP16" i="29"/>
  <c r="BA16"/>
  <c r="BE11" i="71"/>
  <c r="BG11"/>
  <c r="FP9" i="29"/>
  <c r="BA9"/>
  <c r="BA22"/>
  <c r="FP22"/>
  <c r="AN37" i="101"/>
  <c r="AO37"/>
  <c r="AN25"/>
  <c r="AO25"/>
  <c r="AO36"/>
  <c r="AN36"/>
  <c r="AN31"/>
  <c r="AO31"/>
  <c r="AO33"/>
  <c r="AN33"/>
  <c r="R33" s="1"/>
  <c r="S33" s="1"/>
  <c r="W33" s="1"/>
  <c r="AO15"/>
  <c r="AN15"/>
  <c r="BB17" i="76"/>
  <c r="BV17" s="1"/>
  <c r="BW17" s="1"/>
  <c r="BX17" s="1"/>
  <c r="BY17" s="1"/>
  <c r="FR17"/>
  <c r="BC17"/>
  <c r="BD17" s="1"/>
  <c r="D33" i="33"/>
  <c r="P23" i="30"/>
  <c r="P33" i="33" s="1"/>
  <c r="FR8" i="73"/>
  <c r="BB8"/>
  <c r="BC8" s="1"/>
  <c r="BA25" i="29"/>
  <c r="FP25"/>
  <c r="AB27" i="99"/>
  <c r="AC27"/>
  <c r="AC22"/>
  <c r="AB22"/>
  <c r="AC13"/>
  <c r="AB13"/>
  <c r="BB8" i="77"/>
  <c r="BC8" s="1"/>
  <c r="FR8"/>
  <c r="BG35" i="71"/>
  <c r="BE35"/>
  <c r="BA37" i="29"/>
  <c r="FP37"/>
  <c r="FP30"/>
  <c r="BA30"/>
  <c r="BE31" i="74"/>
  <c r="BG31"/>
  <c r="BH31" s="1"/>
  <c r="BI31" s="1"/>
  <c r="AN28" i="101"/>
  <c r="AO28"/>
  <c r="BE23" i="71"/>
  <c r="BG23"/>
  <c r="BG37" i="72"/>
  <c r="BH37" s="1"/>
  <c r="BI37" s="1"/>
  <c r="BE37"/>
  <c r="BE21" i="79"/>
  <c r="BG21"/>
  <c r="BH21" s="1"/>
  <c r="BI21" s="1"/>
  <c r="BE30" i="80"/>
  <c r="BG30"/>
  <c r="BH30" s="1"/>
  <c r="BI30" s="1"/>
  <c r="BE33" i="73"/>
  <c r="BG33"/>
  <c r="BH33" s="1"/>
  <c r="BI33" s="1"/>
  <c r="BG34" i="78"/>
  <c r="BH34" s="1"/>
  <c r="BI34" s="1"/>
  <c r="BE34"/>
  <c r="BG24" i="71"/>
  <c r="BE24"/>
  <c r="BG16" i="76"/>
  <c r="BH16" s="1"/>
  <c r="BI16" s="1"/>
  <c r="BE16"/>
  <c r="BG36" i="71"/>
  <c r="BE36"/>
  <c r="BG34" i="81"/>
  <c r="BH34" s="1"/>
  <c r="BI34" s="1"/>
  <c r="BE34"/>
  <c r="BG21" i="74"/>
  <c r="BH21" s="1"/>
  <c r="BI21" s="1"/>
  <c r="BE21"/>
  <c r="BG12" i="79"/>
  <c r="BH12" s="1"/>
  <c r="BI12" s="1"/>
  <c r="BE12"/>
  <c r="BG29" i="77"/>
  <c r="BH29" s="1"/>
  <c r="BI29" s="1"/>
  <c r="BE29"/>
  <c r="BE32" i="73"/>
  <c r="BG32"/>
  <c r="BH32" s="1"/>
  <c r="BI32" s="1"/>
  <c r="BG28" i="74"/>
  <c r="BH28" s="1"/>
  <c r="BI28" s="1"/>
  <c r="BE28"/>
  <c r="BF28"/>
  <c r="BG13" i="78"/>
  <c r="BH13" s="1"/>
  <c r="BI13" s="1"/>
  <c r="BE13"/>
  <c r="BF13" s="1"/>
  <c r="BE31" i="75"/>
  <c r="BG31"/>
  <c r="BH31" s="1"/>
  <c r="BI31" s="1"/>
  <c r="BG25" i="71"/>
  <c r="BE25"/>
  <c r="BF25" s="1"/>
  <c r="BH25" s="1"/>
  <c r="BI25" s="1"/>
  <c r="BG28"/>
  <c r="BE28"/>
  <c r="AQ38" i="76"/>
  <c r="AB10" i="99"/>
  <c r="AQ39" i="79"/>
  <c r="FP38" i="71"/>
  <c r="AQ38" i="73"/>
  <c r="AQ39" i="77"/>
  <c r="BA37" i="79"/>
  <c r="FP37"/>
  <c r="BA35" i="72"/>
  <c r="FP35"/>
  <c r="BA18" i="74"/>
  <c r="FP18"/>
  <c r="BA34"/>
  <c r="FP34"/>
  <c r="BA11" i="79"/>
  <c r="FP11"/>
  <c r="FP27" i="76"/>
  <c r="BA27"/>
  <c r="BA24" i="74"/>
  <c r="FP24"/>
  <c r="FP28" i="73"/>
  <c r="BA28"/>
  <c r="BA18" i="79"/>
  <c r="FP18"/>
  <c r="BA9" i="81"/>
  <c r="FP9"/>
  <c r="FP25" i="80"/>
  <c r="BA25"/>
  <c r="BA25" i="72"/>
  <c r="FP25"/>
  <c r="BA33" i="74"/>
  <c r="FP33"/>
  <c r="BA13" i="73"/>
  <c r="FP13"/>
  <c r="BA22" i="76"/>
  <c r="FP22"/>
  <c r="FP9" i="72"/>
  <c r="BA9"/>
  <c r="BA16" i="80"/>
  <c r="FP16"/>
  <c r="BA33" i="78"/>
  <c r="FP33"/>
  <c r="FP17" i="80"/>
  <c r="BA17"/>
  <c r="BA19" i="74"/>
  <c r="FP19"/>
  <c r="FP36" i="79"/>
  <c r="BA36"/>
  <c r="FP29" i="73"/>
  <c r="BA29"/>
  <c r="BA32" i="72"/>
  <c r="FP32"/>
  <c r="BA36" i="78"/>
  <c r="FP36"/>
  <c r="BA24" i="80"/>
  <c r="FP24"/>
  <c r="FP35" i="76"/>
  <c r="BA35"/>
  <c r="BA24" i="72"/>
  <c r="FP24"/>
  <c r="BA18" i="75"/>
  <c r="FP18"/>
  <c r="FP10" i="80"/>
  <c r="BA10"/>
  <c r="BA25" i="78"/>
  <c r="FP25"/>
  <c r="FP19" i="76"/>
  <c r="BA19"/>
  <c r="FP10" i="72"/>
  <c r="BA10"/>
  <c r="BA15" i="76"/>
  <c r="FP15"/>
  <c r="FP29"/>
  <c r="BA29"/>
  <c r="BA29" i="72"/>
  <c r="FP29"/>
  <c r="FP36" i="80"/>
  <c r="BA36"/>
  <c r="FP27"/>
  <c r="BA27"/>
  <c r="BA26" i="81"/>
  <c r="FP26"/>
  <c r="BA37"/>
  <c r="FP37"/>
  <c r="BA37" i="76"/>
  <c r="FP37"/>
  <c r="FP35" i="73"/>
  <c r="BA35"/>
  <c r="FP13" i="74"/>
  <c r="BA13"/>
  <c r="FP10" i="77"/>
  <c r="BA10"/>
  <c r="FP16" i="73"/>
  <c r="BA16"/>
  <c r="FP17" i="72"/>
  <c r="BA17"/>
  <c r="FP19" i="80"/>
  <c r="BA19"/>
  <c r="BA31"/>
  <c r="FP31"/>
  <c r="FP21" i="75"/>
  <c r="BA21"/>
  <c r="BA16" i="74"/>
  <c r="FP16"/>
  <c r="FP20" i="73"/>
  <c r="BA20"/>
  <c r="BA31"/>
  <c r="FP31"/>
  <c r="FP27"/>
  <c r="BA27"/>
  <c r="FP21"/>
  <c r="BA21"/>
  <c r="BA11" i="78"/>
  <c r="FP11"/>
  <c r="FP28" i="81"/>
  <c r="BA28"/>
  <c r="BA15"/>
  <c r="FP15"/>
  <c r="BA26" i="78"/>
  <c r="FP26"/>
  <c r="FR9" i="71"/>
  <c r="BB9"/>
  <c r="BV9" s="1"/>
  <c r="BW9" s="1"/>
  <c r="BX9" s="1"/>
  <c r="BY9" s="1"/>
  <c r="BA25" i="75"/>
  <c r="FP25"/>
  <c r="FR33" i="77"/>
  <c r="BB33"/>
  <c r="BV33" s="1"/>
  <c r="BW33" s="1"/>
  <c r="BX33" s="1"/>
  <c r="BY33" s="1"/>
  <c r="BA20" i="78"/>
  <c r="FP20"/>
  <c r="BG32" i="71"/>
  <c r="BE32"/>
  <c r="BF32" s="1"/>
  <c r="BH32" s="1"/>
  <c r="BI32" s="1"/>
  <c r="FR8" i="76"/>
  <c r="BB8"/>
  <c r="BC8" s="1"/>
  <c r="FP15" i="29"/>
  <c r="BA15"/>
  <c r="BA29"/>
  <c r="FP29"/>
  <c r="N36" i="98"/>
  <c r="N69" s="1"/>
  <c r="V68"/>
  <c r="FP35" i="29"/>
  <c r="BA35"/>
  <c r="AQ38" i="74"/>
  <c r="AQ39"/>
  <c r="BA8"/>
  <c r="FP8"/>
  <c r="AO26" i="101"/>
  <c r="AN26"/>
  <c r="BB12" i="76"/>
  <c r="BV12" s="1"/>
  <c r="BW12" s="1"/>
  <c r="BX12" s="1"/>
  <c r="BY12" s="1"/>
  <c r="FR12"/>
  <c r="BC12"/>
  <c r="BD12" s="1"/>
  <c r="AN11" i="101"/>
  <c r="AO11"/>
  <c r="AN27"/>
  <c r="AO27"/>
  <c r="BG34" i="79"/>
  <c r="BH34" s="1"/>
  <c r="BI34" s="1"/>
  <c r="BE34"/>
  <c r="BA28" i="29"/>
  <c r="FP28"/>
  <c r="BE27" i="74"/>
  <c r="BG27"/>
  <c r="BH27" s="1"/>
  <c r="BI27" s="1"/>
  <c r="D31" i="33"/>
  <c r="P21" i="30"/>
  <c r="P31" i="33" s="1"/>
  <c r="BA12" i="29"/>
  <c r="FP12"/>
  <c r="BG12" i="72"/>
  <c r="BH12" s="1"/>
  <c r="BI12" s="1"/>
  <c r="BE12"/>
  <c r="FP10" i="29"/>
  <c r="BA10"/>
  <c r="FP33"/>
  <c r="BA33"/>
  <c r="FR29" i="78"/>
  <c r="BB29"/>
  <c r="BV29" s="1"/>
  <c r="BW29" s="1"/>
  <c r="BX29" s="1"/>
  <c r="BY29" s="1"/>
  <c r="FP34" i="29"/>
  <c r="BA34"/>
  <c r="BE26" i="74"/>
  <c r="BG26"/>
  <c r="BH26" s="1"/>
  <c r="BI26" s="1"/>
  <c r="FP14" i="29"/>
  <c r="BA14"/>
  <c r="AB20" i="99"/>
  <c r="AC20"/>
  <c r="FR8" i="80"/>
  <c r="BB8"/>
  <c r="BC8" s="1"/>
  <c r="AC23" i="99"/>
  <c r="AB23"/>
  <c r="FP18" i="29"/>
  <c r="BA18"/>
  <c r="BA19"/>
  <c r="FP19"/>
  <c r="BA21"/>
  <c r="FP21"/>
  <c r="AB9" i="99"/>
  <c r="AC9"/>
  <c r="FR30" i="76"/>
  <c r="BB30"/>
  <c r="BV30" s="1"/>
  <c r="BW30" s="1"/>
  <c r="BX30" s="1"/>
  <c r="BY30" s="1"/>
  <c r="AO17" i="101"/>
  <c r="AN17"/>
  <c r="AO18"/>
  <c r="AN18"/>
  <c r="AN19"/>
  <c r="AO19"/>
  <c r="AN29"/>
  <c r="AO29"/>
  <c r="O29" i="33"/>
  <c r="BB36" i="76"/>
  <c r="BV36" s="1"/>
  <c r="BW36" s="1"/>
  <c r="BX36" s="1"/>
  <c r="BY36" s="1"/>
  <c r="FR36"/>
  <c r="BC36"/>
  <c r="BD36" s="1"/>
  <c r="BA34" i="73"/>
  <c r="FP34"/>
  <c r="BB34" i="75"/>
  <c r="BV34" s="1"/>
  <c r="BW34" s="1"/>
  <c r="BX34" s="1"/>
  <c r="BY34" s="1"/>
  <c r="FR34"/>
  <c r="BC34"/>
  <c r="BD34" s="1"/>
  <c r="BA14" i="74"/>
  <c r="FP14"/>
  <c r="FP24" i="76"/>
  <c r="BA24"/>
  <c r="BA14" i="80"/>
  <c r="FP14"/>
  <c r="FR27" i="77"/>
  <c r="BB27"/>
  <c r="BV27" s="1"/>
  <c r="BW27" s="1"/>
  <c r="BX27" s="1"/>
  <c r="BY27" s="1"/>
  <c r="FP35" i="80"/>
  <c r="BA35"/>
  <c r="FP13" i="72"/>
  <c r="BA13"/>
  <c r="BB22" i="74"/>
  <c r="BV22" s="1"/>
  <c r="BW22" s="1"/>
  <c r="BX22" s="1"/>
  <c r="BY22" s="1"/>
  <c r="FR22"/>
  <c r="BC22"/>
  <c r="BD22" s="1"/>
  <c r="FP9" i="75"/>
  <c r="BA9"/>
  <c r="BA19"/>
  <c r="FP19"/>
  <c r="BB26" i="71"/>
  <c r="BV26" s="1"/>
  <c r="BW26" s="1"/>
  <c r="BX26" s="1"/>
  <c r="BY26" s="1"/>
  <c r="FR26"/>
  <c r="BC26"/>
  <c r="BD26" s="1"/>
  <c r="FP22" i="77"/>
  <c r="BA22"/>
  <c r="FP10" i="78"/>
  <c r="BA10"/>
  <c r="BA31" i="81"/>
  <c r="FP31"/>
  <c r="BA34" i="77"/>
  <c r="FP34"/>
  <c r="FP36"/>
  <c r="BA36"/>
  <c r="FP34" i="76"/>
  <c r="BA34"/>
  <c r="BA28" i="72"/>
  <c r="FP28"/>
  <c r="FR18" i="71"/>
  <c r="BB18"/>
  <c r="BV18" s="1"/>
  <c r="BW18" s="1"/>
  <c r="BX18" s="1"/>
  <c r="BY18" s="1"/>
  <c r="BA26" i="80"/>
  <c r="FP26"/>
  <c r="FR14" i="71"/>
  <c r="BB14"/>
  <c r="BV14" s="1"/>
  <c r="BW14" s="1"/>
  <c r="BX14" s="1"/>
  <c r="BY14" s="1"/>
  <c r="FP24" i="79"/>
  <c r="BA24"/>
  <c r="BA11" i="77"/>
  <c r="FP11"/>
  <c r="BA12" i="75"/>
  <c r="FP12"/>
  <c r="BA35" i="81"/>
  <c r="FP35"/>
  <c r="BA30" i="73"/>
  <c r="FP30"/>
  <c r="BA13" i="77"/>
  <c r="FP13"/>
  <c r="BA9" i="78"/>
  <c r="FP9"/>
  <c r="BA17" i="79"/>
  <c r="FP17"/>
  <c r="FP20" i="74"/>
  <c r="BA20"/>
  <c r="BB31" i="78"/>
  <c r="BV31" s="1"/>
  <c r="BW31" s="1"/>
  <c r="BX31" s="1"/>
  <c r="BY31" s="1"/>
  <c r="FR31"/>
  <c r="BC31"/>
  <c r="BD31" s="1"/>
  <c r="BB26" i="75"/>
  <c r="BV26" s="1"/>
  <c r="BW26" s="1"/>
  <c r="BX26" s="1"/>
  <c r="BY26" s="1"/>
  <c r="FR26"/>
  <c r="BC26"/>
  <c r="BD26" s="1"/>
  <c r="FR9" i="74"/>
  <c r="BB9"/>
  <c r="BV9" s="1"/>
  <c r="BW9" s="1"/>
  <c r="BX9" s="1"/>
  <c r="BY9" s="1"/>
  <c r="BB10" i="71"/>
  <c r="BV10" s="1"/>
  <c r="BW10" s="1"/>
  <c r="BX10" s="1"/>
  <c r="BY10" s="1"/>
  <c r="FR10"/>
  <c r="BC10"/>
  <c r="BD10" s="1"/>
  <c r="BA19" i="73"/>
  <c r="FP19"/>
  <c r="FP19" i="81"/>
  <c r="BA19"/>
  <c r="FP23" i="78"/>
  <c r="BA23"/>
  <c r="BA23" i="76"/>
  <c r="FP23"/>
  <c r="BA24" i="81"/>
  <c r="FP24"/>
  <c r="BA12" i="77"/>
  <c r="FP12"/>
  <c r="BB12" i="71"/>
  <c r="BV12" s="1"/>
  <c r="BW12" s="1"/>
  <c r="BX12" s="1"/>
  <c r="BY12" s="1"/>
  <c r="FR12"/>
  <c r="BC12"/>
  <c r="BD12" s="1"/>
  <c r="FP35" i="75"/>
  <c r="BA35"/>
  <c r="FR8" i="29"/>
  <c r="BB8"/>
  <c r="BC8" s="1"/>
  <c r="BA11" i="72"/>
  <c r="FP11"/>
  <c r="FP12" i="74"/>
  <c r="BA12"/>
  <c r="BA30" i="75"/>
  <c r="FP30"/>
  <c r="FP16" i="72"/>
  <c r="BA16"/>
  <c r="FP25" i="77"/>
  <c r="BA25"/>
  <c r="FP15" i="73"/>
  <c r="BA15"/>
  <c r="FP22" i="81"/>
  <c r="BA22"/>
  <c r="FP10" i="79"/>
  <c r="BA10"/>
  <c r="BA39" s="1"/>
  <c r="FP15" i="75"/>
  <c r="BA15"/>
  <c r="BA31" i="76"/>
  <c r="FP31"/>
  <c r="FP36" i="73"/>
  <c r="BA36"/>
  <c r="FP36" i="81"/>
  <c r="BA36"/>
  <c r="FP23" i="73"/>
  <c r="BA23"/>
  <c r="FP27" i="81"/>
  <c r="BA27"/>
  <c r="FP14" i="72"/>
  <c r="BA14"/>
  <c r="BA35" i="78"/>
  <c r="FP35"/>
  <c r="FP22" i="73"/>
  <c r="BA22"/>
  <c r="FP33" i="81"/>
  <c r="BA33"/>
  <c r="BA39" s="1"/>
  <c r="BA17" i="77"/>
  <c r="FP17"/>
  <c r="FP22" i="72"/>
  <c r="BA22"/>
  <c r="BA17" i="78"/>
  <c r="FP17"/>
  <c r="FP19" i="72"/>
  <c r="BA19"/>
  <c r="BA32" i="29"/>
  <c r="FP32"/>
  <c r="BA36"/>
  <c r="FP36"/>
  <c r="AB19" i="99"/>
  <c r="AC19"/>
  <c r="BA39" i="71"/>
  <c r="BB8"/>
  <c r="BA38"/>
  <c r="FR8"/>
  <c r="FP11" i="29"/>
  <c r="BA11"/>
  <c r="BA20"/>
  <c r="FP20"/>
  <c r="AC12" i="99"/>
  <c r="AB12"/>
  <c r="C36" i="98"/>
  <c r="C69" s="1"/>
  <c r="K68"/>
  <c r="FR8" i="78"/>
  <c r="BB8"/>
  <c r="AC5" i="99"/>
  <c r="AB5"/>
  <c r="AB18"/>
  <c r="AC18"/>
  <c r="AO20" i="101"/>
  <c r="AN20"/>
  <c r="AO24"/>
  <c r="AN24"/>
  <c r="AO22"/>
  <c r="AN22"/>
  <c r="FR8" i="81"/>
  <c r="BB8"/>
  <c r="BC8" s="1"/>
  <c r="AB21" i="99"/>
  <c r="AC21"/>
  <c r="FP31" i="29"/>
  <c r="BA31"/>
  <c r="BA26"/>
  <c r="FP26"/>
  <c r="FP17"/>
  <c r="BA17"/>
  <c r="AC33" i="99"/>
  <c r="AB33"/>
  <c r="AC26"/>
  <c r="AB26"/>
  <c r="AO30" i="101"/>
  <c r="AN30"/>
  <c r="AO9"/>
  <c r="AN9"/>
  <c r="BG16" i="71"/>
  <c r="BE16"/>
  <c r="BG21" i="77"/>
  <c r="BH21" s="1"/>
  <c r="BI21" s="1"/>
  <c r="BE21"/>
  <c r="BG30" i="79"/>
  <c r="BH30" s="1"/>
  <c r="BI30" s="1"/>
  <c r="BE30"/>
  <c r="BE20" i="71"/>
  <c r="BG20"/>
  <c r="BG34"/>
  <c r="BE34"/>
  <c r="BG31"/>
  <c r="BE31"/>
  <c r="BE32" i="77"/>
  <c r="BG32"/>
  <c r="BH32" s="1"/>
  <c r="BI32" s="1"/>
  <c r="BG18"/>
  <c r="BH18" s="1"/>
  <c r="BI18" s="1"/>
  <c r="BE18"/>
  <c r="BG26" i="72"/>
  <c r="BH26" s="1"/>
  <c r="BI26" s="1"/>
  <c r="BE26"/>
  <c r="AQ39" i="76"/>
  <c r="FP38" i="75"/>
  <c r="AQ39"/>
  <c r="AQ39" i="80"/>
  <c r="FP38" i="72"/>
  <c r="AQ38"/>
  <c r="AQ38" i="79"/>
  <c r="AQ39" i="78"/>
  <c r="AQ38" i="81"/>
  <c r="FP38" i="73"/>
  <c r="AQ39"/>
  <c r="FP38" i="77"/>
  <c r="AQ38"/>
  <c r="BC12" i="80"/>
  <c r="BD12" s="1"/>
  <c r="BC11" i="73"/>
  <c r="BC20" i="75"/>
  <c r="BD20" s="1"/>
  <c r="E25" i="30"/>
  <c r="I25"/>
  <c r="G25"/>
  <c r="K25"/>
  <c r="F25"/>
  <c r="BC22" i="80" l="1"/>
  <c r="BD22" s="1"/>
  <c r="BV22"/>
  <c r="BW22" s="1"/>
  <c r="BX22" s="1"/>
  <c r="BY22" s="1"/>
  <c r="BF13" i="81"/>
  <c r="BF14" i="75"/>
  <c r="BF28" i="77"/>
  <c r="BF37" i="72"/>
  <c r="BF21" i="77"/>
  <c r="BF36" i="71"/>
  <c r="BH36" s="1"/>
  <c r="BI36" s="1"/>
  <c r="R32" i="101"/>
  <c r="S32" s="1"/>
  <c r="W32" s="1"/>
  <c r="R13"/>
  <c r="S13" s="1"/>
  <c r="BA38" i="81"/>
  <c r="BF11"/>
  <c r="BF15" i="74"/>
  <c r="BF26" i="72"/>
  <c r="BF30" i="79"/>
  <c r="BC29" i="78"/>
  <c r="BD29" s="1"/>
  <c r="R26" i="101"/>
  <c r="S26" s="1"/>
  <c r="W26" s="1"/>
  <c r="BF12" i="79"/>
  <c r="BF34" i="81"/>
  <c r="BC27" i="77"/>
  <c r="BD27" s="1"/>
  <c r="R19" i="101"/>
  <c r="S19" s="1"/>
  <c r="W19" s="1"/>
  <c r="BF34" i="79"/>
  <c r="R27" i="101"/>
  <c r="S27" s="1"/>
  <c r="W27" s="1"/>
  <c r="BF28" i="71"/>
  <c r="BH28" s="1"/>
  <c r="BI28" s="1"/>
  <c r="BF29" i="77"/>
  <c r="BF24" i="71"/>
  <c r="BH24" s="1"/>
  <c r="BI24" s="1"/>
  <c r="BF34" i="78"/>
  <c r="BF30" i="80"/>
  <c r="BF35" i="71"/>
  <c r="BH35" s="1"/>
  <c r="BI35" s="1"/>
  <c r="R37" i="101"/>
  <c r="S37" s="1"/>
  <c r="W37" s="1"/>
  <c r="BC14" i="79"/>
  <c r="BD14" s="1"/>
  <c r="BF22" i="71"/>
  <c r="BH22" s="1"/>
  <c r="BI22" s="1"/>
  <c r="BF19"/>
  <c r="BH19" s="1"/>
  <c r="BI19" s="1"/>
  <c r="BF11" i="80"/>
  <c r="BF31" i="71"/>
  <c r="BH31" s="1"/>
  <c r="BI31" s="1"/>
  <c r="R9" i="101"/>
  <c r="S9" s="1"/>
  <c r="W9" s="1"/>
  <c r="R30"/>
  <c r="S30" s="1"/>
  <c r="W23"/>
  <c r="Z23"/>
  <c r="FR16" i="77"/>
  <c r="BB16"/>
  <c r="BV16" s="1"/>
  <c r="BW16" s="1"/>
  <c r="BX16" s="1"/>
  <c r="BY16" s="1"/>
  <c r="BB24"/>
  <c r="BV24" s="1"/>
  <c r="BW24" s="1"/>
  <c r="BX24" s="1"/>
  <c r="BY24" s="1"/>
  <c r="FR24"/>
  <c r="BB24" i="78"/>
  <c r="BV24" s="1"/>
  <c r="BW24" s="1"/>
  <c r="BX24" s="1"/>
  <c r="BY24" s="1"/>
  <c r="FR24"/>
  <c r="BC24"/>
  <c r="BD24" s="1"/>
  <c r="FR17" i="74"/>
  <c r="BB17"/>
  <c r="BV17" s="1"/>
  <c r="BW17" s="1"/>
  <c r="BX17" s="1"/>
  <c r="BY17" s="1"/>
  <c r="FR37" i="80"/>
  <c r="BB37"/>
  <c r="BV37" s="1"/>
  <c r="BW37" s="1"/>
  <c r="BX37" s="1"/>
  <c r="BY37" s="1"/>
  <c r="BA38" i="76"/>
  <c r="FP38" i="78"/>
  <c r="FP38" i="29"/>
  <c r="D25" i="30" s="1"/>
  <c r="Y26" i="101"/>
  <c r="BA39" i="77"/>
  <c r="BA38" i="72"/>
  <c r="FP38" i="81"/>
  <c r="Y33" i="101"/>
  <c r="Z32"/>
  <c r="Y16"/>
  <c r="Z12"/>
  <c r="BF27" i="71"/>
  <c r="BH27" s="1"/>
  <c r="BI27" s="1"/>
  <c r="BF17"/>
  <c r="BH17" s="1"/>
  <c r="BI17" s="1"/>
  <c r="BF33"/>
  <c r="BH33" s="1"/>
  <c r="BI33" s="1"/>
  <c r="BB16" i="75"/>
  <c r="BV16" s="1"/>
  <c r="BW16" s="1"/>
  <c r="BX16" s="1"/>
  <c r="BY16" s="1"/>
  <c r="FR16"/>
  <c r="BB16" i="78"/>
  <c r="FR16"/>
  <c r="BB18"/>
  <c r="FR18"/>
  <c r="BF18" i="77"/>
  <c r="BF34" i="71"/>
  <c r="BH34" s="1"/>
  <c r="BI34" s="1"/>
  <c r="BF20"/>
  <c r="BH20" s="1"/>
  <c r="BI20" s="1"/>
  <c r="BF16"/>
  <c r="BH16" s="1"/>
  <c r="BI16" s="1"/>
  <c r="Y9" i="101"/>
  <c r="R22"/>
  <c r="S22" s="1"/>
  <c r="R24"/>
  <c r="S24" s="1"/>
  <c r="R20"/>
  <c r="S20" s="1"/>
  <c r="W20" s="1"/>
  <c r="BA38" i="75"/>
  <c r="R18" i="101"/>
  <c r="S18" s="1"/>
  <c r="BF12" i="72"/>
  <c r="R11" i="101"/>
  <c r="S11" s="1"/>
  <c r="W11" s="1"/>
  <c r="Z26"/>
  <c r="BC9" i="71"/>
  <c r="BD9" s="1"/>
  <c r="FP38" i="80"/>
  <c r="BF21" i="74"/>
  <c r="BF16" i="76"/>
  <c r="BF23" i="71"/>
  <c r="BH23" s="1"/>
  <c r="BI23" s="1"/>
  <c r="BF31" i="74"/>
  <c r="R15" i="101"/>
  <c r="S15" s="1"/>
  <c r="Z15" s="1"/>
  <c r="Z33"/>
  <c r="R25"/>
  <c r="S25" s="1"/>
  <c r="W25" s="1"/>
  <c r="BF11" i="71"/>
  <c r="BH11" s="1"/>
  <c r="BI11" s="1"/>
  <c r="BC30"/>
  <c r="BD30" s="1"/>
  <c r="BC15" i="77"/>
  <c r="BD15" s="1"/>
  <c r="Y32" i="101"/>
  <c r="R34"/>
  <c r="S34" s="1"/>
  <c r="Z16"/>
  <c r="BC11" i="76"/>
  <c r="BD11" s="1"/>
  <c r="Y12" i="101"/>
  <c r="Y23"/>
  <c r="F35" i="33"/>
  <c r="F17" i="30"/>
  <c r="F27" i="33" s="1"/>
  <c r="K35"/>
  <c r="K17" i="30"/>
  <c r="K27" i="33" s="1"/>
  <c r="G35"/>
  <c r="G17" i="30"/>
  <c r="G27" i="33" s="1"/>
  <c r="I35"/>
  <c r="I17" i="30"/>
  <c r="I27" i="33" s="1"/>
  <c r="E35"/>
  <c r="E17" i="30"/>
  <c r="E27" i="33" s="1"/>
  <c r="W30" i="101"/>
  <c r="Z30"/>
  <c r="Y30"/>
  <c r="D35" i="33"/>
  <c r="D17" i="30"/>
  <c r="W14" i="101"/>
  <c r="Z14"/>
  <c r="Y14"/>
  <c r="W22"/>
  <c r="Z22"/>
  <c r="Y22"/>
  <c r="Y24"/>
  <c r="W24"/>
  <c r="Z24"/>
  <c r="W18"/>
  <c r="Z18"/>
  <c r="Y18"/>
  <c r="W15"/>
  <c r="Y15"/>
  <c r="W34"/>
  <c r="Z34"/>
  <c r="Y34"/>
  <c r="BG11" i="76"/>
  <c r="BH11" s="1"/>
  <c r="BI11" s="1"/>
  <c r="BE11"/>
  <c r="BB17" i="29"/>
  <c r="BV17" s="1"/>
  <c r="BW17" s="1"/>
  <c r="BX17" s="1"/>
  <c r="BY17" s="1"/>
  <c r="FR17"/>
  <c r="BC17"/>
  <c r="BD17" s="1"/>
  <c r="V20" i="101"/>
  <c r="U20"/>
  <c r="BC8" i="78"/>
  <c r="BV8"/>
  <c r="FR20" i="29"/>
  <c r="BB20"/>
  <c r="BV20" s="1"/>
  <c r="BW20" s="1"/>
  <c r="BX20" s="1"/>
  <c r="BY20" s="1"/>
  <c r="FR36"/>
  <c r="BB36"/>
  <c r="BV36" s="1"/>
  <c r="BW36" s="1"/>
  <c r="BX36" s="1"/>
  <c r="BY36" s="1"/>
  <c r="FR32"/>
  <c r="BB32"/>
  <c r="BV32" s="1"/>
  <c r="BW32" s="1"/>
  <c r="BX32" s="1"/>
  <c r="BY32" s="1"/>
  <c r="FR17" i="78"/>
  <c r="BB17"/>
  <c r="BV17" s="1"/>
  <c r="BW17" s="1"/>
  <c r="BX17" s="1"/>
  <c r="BY17" s="1"/>
  <c r="FR17" i="77"/>
  <c r="BB17"/>
  <c r="BV17" s="1"/>
  <c r="BW17" s="1"/>
  <c r="BX17" s="1"/>
  <c r="BY17" s="1"/>
  <c r="FR35" i="78"/>
  <c r="BB35"/>
  <c r="BV35" s="1"/>
  <c r="BW35" s="1"/>
  <c r="BX35" s="1"/>
  <c r="BY35" s="1"/>
  <c r="BB31" i="76"/>
  <c r="BV31" s="1"/>
  <c r="BW31" s="1"/>
  <c r="BX31" s="1"/>
  <c r="BY31" s="1"/>
  <c r="FR31"/>
  <c r="BC31"/>
  <c r="BD31" s="1"/>
  <c r="BB30" i="75"/>
  <c r="BV30" s="1"/>
  <c r="BW30" s="1"/>
  <c r="BX30" s="1"/>
  <c r="BY30" s="1"/>
  <c r="FR30"/>
  <c r="BC30"/>
  <c r="BD30" s="1"/>
  <c r="BB11" i="72"/>
  <c r="BV11" s="1"/>
  <c r="BW11" s="1"/>
  <c r="BX11" s="1"/>
  <c r="BY11" s="1"/>
  <c r="FR11"/>
  <c r="BC11"/>
  <c r="BD11" s="1"/>
  <c r="FR23" i="78"/>
  <c r="BB23"/>
  <c r="BV23" s="1"/>
  <c r="BW23" s="1"/>
  <c r="BX23" s="1"/>
  <c r="BY23" s="1"/>
  <c r="BB19" i="81"/>
  <c r="BV19" s="1"/>
  <c r="BW19" s="1"/>
  <c r="BX19" s="1"/>
  <c r="BY19" s="1"/>
  <c r="FR19"/>
  <c r="BC19"/>
  <c r="BD19" s="1"/>
  <c r="BE10" i="71"/>
  <c r="BG10"/>
  <c r="BE26" i="75"/>
  <c r="BG26"/>
  <c r="BH26" s="1"/>
  <c r="BI26" s="1"/>
  <c r="FR20" i="74"/>
  <c r="BB20"/>
  <c r="BV20" s="1"/>
  <c r="BW20" s="1"/>
  <c r="BX20" s="1"/>
  <c r="BY20" s="1"/>
  <c r="BB24" i="79"/>
  <c r="BV24" s="1"/>
  <c r="BW24" s="1"/>
  <c r="BX24" s="1"/>
  <c r="BY24" s="1"/>
  <c r="FR24"/>
  <c r="BC24"/>
  <c r="BD24" s="1"/>
  <c r="BB26" i="80"/>
  <c r="BV26" s="1"/>
  <c r="BW26" s="1"/>
  <c r="BX26" s="1"/>
  <c r="BY26" s="1"/>
  <c r="FR26"/>
  <c r="BC26"/>
  <c r="BD26" s="1"/>
  <c r="FR34" i="76"/>
  <c r="BB34"/>
  <c r="BV34" s="1"/>
  <c r="BW34" s="1"/>
  <c r="BX34" s="1"/>
  <c r="BY34" s="1"/>
  <c r="FR36" i="77"/>
  <c r="BB36"/>
  <c r="BV36" s="1"/>
  <c r="BW36" s="1"/>
  <c r="BX36" s="1"/>
  <c r="BY36" s="1"/>
  <c r="BB10" i="78"/>
  <c r="BV10" s="1"/>
  <c r="BW10" s="1"/>
  <c r="BX10" s="1"/>
  <c r="BY10" s="1"/>
  <c r="FR10"/>
  <c r="BC10"/>
  <c r="BD10" s="1"/>
  <c r="FR22" i="77"/>
  <c r="BB22"/>
  <c r="BV22" s="1"/>
  <c r="BW22" s="1"/>
  <c r="BX22" s="1"/>
  <c r="BY22" s="1"/>
  <c r="BE26" i="71"/>
  <c r="BG26"/>
  <c r="FR19" i="75"/>
  <c r="BB19"/>
  <c r="BV19" s="1"/>
  <c r="BW19" s="1"/>
  <c r="BX19" s="1"/>
  <c r="BY19" s="1"/>
  <c r="BB13" i="72"/>
  <c r="BV13" s="1"/>
  <c r="BW13" s="1"/>
  <c r="BX13" s="1"/>
  <c r="BY13" s="1"/>
  <c r="FR13"/>
  <c r="BC13"/>
  <c r="BD13" s="1"/>
  <c r="FR35" i="80"/>
  <c r="BB35"/>
  <c r="BV35" s="1"/>
  <c r="BW35" s="1"/>
  <c r="BX35" s="1"/>
  <c r="BY35" s="1"/>
  <c r="BE27" i="77"/>
  <c r="BG27"/>
  <c r="BH27" s="1"/>
  <c r="BI27" s="1"/>
  <c r="BB14" i="80"/>
  <c r="BV14" s="1"/>
  <c r="BW14" s="1"/>
  <c r="BX14" s="1"/>
  <c r="BY14" s="1"/>
  <c r="FR14"/>
  <c r="BC14"/>
  <c r="BD14" s="1"/>
  <c r="BB14" i="74"/>
  <c r="BV14" s="1"/>
  <c r="BW14" s="1"/>
  <c r="BX14" s="1"/>
  <c r="BY14" s="1"/>
  <c r="FR14"/>
  <c r="BC14"/>
  <c r="BD14" s="1"/>
  <c r="BG36" i="76"/>
  <c r="BH36" s="1"/>
  <c r="BI36" s="1"/>
  <c r="BE36"/>
  <c r="V19" i="101"/>
  <c r="U19"/>
  <c r="X19" s="1"/>
  <c r="BB18" i="29"/>
  <c r="BV18" s="1"/>
  <c r="BW18" s="1"/>
  <c r="BX18" s="1"/>
  <c r="BY18" s="1"/>
  <c r="FR18"/>
  <c r="BC18"/>
  <c r="BD18" s="1"/>
  <c r="BD8" i="80"/>
  <c r="FR34" i="29"/>
  <c r="BB34"/>
  <c r="BV34" s="1"/>
  <c r="BW34" s="1"/>
  <c r="BX34" s="1"/>
  <c r="BY34" s="1"/>
  <c r="BG29" i="78"/>
  <c r="BH29" s="1"/>
  <c r="BI29" s="1"/>
  <c r="BE29"/>
  <c r="U27" i="101"/>
  <c r="V27"/>
  <c r="V11"/>
  <c r="U11"/>
  <c r="V26"/>
  <c r="U26"/>
  <c r="BB8" i="74"/>
  <c r="FR8"/>
  <c r="BA39"/>
  <c r="BA38"/>
  <c r="BC8"/>
  <c r="FR29" i="29"/>
  <c r="BB29"/>
  <c r="BV29" s="1"/>
  <c r="BW29" s="1"/>
  <c r="BX29" s="1"/>
  <c r="BY29" s="1"/>
  <c r="BD8" i="76"/>
  <c r="FR20" i="78"/>
  <c r="BB20"/>
  <c r="BV20" s="1"/>
  <c r="BW20" s="1"/>
  <c r="BX20" s="1"/>
  <c r="BY20" s="1"/>
  <c r="BE9" i="71"/>
  <c r="BG9"/>
  <c r="FR26" i="78"/>
  <c r="BB26"/>
  <c r="BV26" s="1"/>
  <c r="BW26" s="1"/>
  <c r="BX26" s="1"/>
  <c r="BY26" s="1"/>
  <c r="BB15" i="81"/>
  <c r="BV15" s="1"/>
  <c r="BW15" s="1"/>
  <c r="BX15" s="1"/>
  <c r="BY15" s="1"/>
  <c r="FR15"/>
  <c r="BC15"/>
  <c r="BD15" s="1"/>
  <c r="FR11" i="78"/>
  <c r="BB11"/>
  <c r="BV11" s="1"/>
  <c r="BW11" s="1"/>
  <c r="BX11" s="1"/>
  <c r="BY11" s="1"/>
  <c r="FR31" i="73"/>
  <c r="BB31"/>
  <c r="BV31" s="1"/>
  <c r="BW31" s="1"/>
  <c r="BX31" s="1"/>
  <c r="BY31" s="1"/>
  <c r="FR16" i="74"/>
  <c r="BB16"/>
  <c r="BV16" s="1"/>
  <c r="BW16" s="1"/>
  <c r="BX16" s="1"/>
  <c r="BY16" s="1"/>
  <c r="FR31" i="80"/>
  <c r="BB31"/>
  <c r="BV31" s="1"/>
  <c r="BW31" s="1"/>
  <c r="BX31" s="1"/>
  <c r="BY31" s="1"/>
  <c r="FR37" i="76"/>
  <c r="BB37"/>
  <c r="BV37" s="1"/>
  <c r="BW37" s="1"/>
  <c r="BX37" s="1"/>
  <c r="BY37" s="1"/>
  <c r="BB37" i="81"/>
  <c r="BV37" s="1"/>
  <c r="BW37" s="1"/>
  <c r="BX37" s="1"/>
  <c r="BY37" s="1"/>
  <c r="FR37"/>
  <c r="BC37"/>
  <c r="BD37" s="1"/>
  <c r="FR26"/>
  <c r="BB26"/>
  <c r="BV26" s="1"/>
  <c r="BW26" s="1"/>
  <c r="BX26" s="1"/>
  <c r="BY26" s="1"/>
  <c r="BB29" i="72"/>
  <c r="BV29" s="1"/>
  <c r="BW29" s="1"/>
  <c r="BX29" s="1"/>
  <c r="BY29" s="1"/>
  <c r="FR29"/>
  <c r="BC29"/>
  <c r="BD29" s="1"/>
  <c r="FR15" i="76"/>
  <c r="BB15"/>
  <c r="BV15" s="1"/>
  <c r="BW15" s="1"/>
  <c r="BX15" s="1"/>
  <c r="BY15" s="1"/>
  <c r="FR25" i="78"/>
  <c r="BB25"/>
  <c r="BV25" s="1"/>
  <c r="BW25" s="1"/>
  <c r="BX25" s="1"/>
  <c r="BY25" s="1"/>
  <c r="BB18" i="75"/>
  <c r="BV18" s="1"/>
  <c r="BW18" s="1"/>
  <c r="BX18" s="1"/>
  <c r="BY18" s="1"/>
  <c r="FR18"/>
  <c r="BC18"/>
  <c r="BD18" s="1"/>
  <c r="FR24" i="72"/>
  <c r="BB24"/>
  <c r="BV24" s="1"/>
  <c r="BW24" s="1"/>
  <c r="BX24" s="1"/>
  <c r="BY24" s="1"/>
  <c r="BB24" i="80"/>
  <c r="BV24" s="1"/>
  <c r="BW24" s="1"/>
  <c r="BX24" s="1"/>
  <c r="BY24" s="1"/>
  <c r="FR24"/>
  <c r="BC24"/>
  <c r="BD24" s="1"/>
  <c r="FR36" i="78"/>
  <c r="BB36"/>
  <c r="BV36" s="1"/>
  <c r="BW36" s="1"/>
  <c r="BX36" s="1"/>
  <c r="BY36" s="1"/>
  <c r="BB32" i="72"/>
  <c r="BV32" s="1"/>
  <c r="BW32" s="1"/>
  <c r="BX32" s="1"/>
  <c r="BY32" s="1"/>
  <c r="FR32"/>
  <c r="BC32"/>
  <c r="BD32" s="1"/>
  <c r="FR19" i="74"/>
  <c r="BB19"/>
  <c r="BV19" s="1"/>
  <c r="BW19" s="1"/>
  <c r="BX19" s="1"/>
  <c r="BY19" s="1"/>
  <c r="FR33" i="78"/>
  <c r="BB33"/>
  <c r="BV33" s="1"/>
  <c r="BW33" s="1"/>
  <c r="BX33" s="1"/>
  <c r="BY33" s="1"/>
  <c r="BB16" i="80"/>
  <c r="BV16" s="1"/>
  <c r="BW16" s="1"/>
  <c r="BX16" s="1"/>
  <c r="BY16" s="1"/>
  <c r="FR16"/>
  <c r="BC16"/>
  <c r="BD16" s="1"/>
  <c r="BB22" i="76"/>
  <c r="BV22" s="1"/>
  <c r="BW22" s="1"/>
  <c r="BX22" s="1"/>
  <c r="BY22" s="1"/>
  <c r="FR22"/>
  <c r="BC22"/>
  <c r="BD22" s="1"/>
  <c r="FR13" i="73"/>
  <c r="BB13"/>
  <c r="BV13" s="1"/>
  <c r="BW13" s="1"/>
  <c r="BX13" s="1"/>
  <c r="BY13" s="1"/>
  <c r="FR33" i="74"/>
  <c r="BB33"/>
  <c r="BV33" s="1"/>
  <c r="BW33" s="1"/>
  <c r="BX33" s="1"/>
  <c r="BY33" s="1"/>
  <c r="FR25" i="72"/>
  <c r="BB25"/>
  <c r="BV25" s="1"/>
  <c r="BW25" s="1"/>
  <c r="BX25" s="1"/>
  <c r="BY25" s="1"/>
  <c r="BB9" i="81"/>
  <c r="BV9" s="1"/>
  <c r="BW9" s="1"/>
  <c r="BX9" s="1"/>
  <c r="BY9" s="1"/>
  <c r="FR9"/>
  <c r="BC9"/>
  <c r="BD9" s="1"/>
  <c r="FR18" i="79"/>
  <c r="BB18"/>
  <c r="BV18" s="1"/>
  <c r="BW18" s="1"/>
  <c r="BX18" s="1"/>
  <c r="BY18" s="1"/>
  <c r="FR24" i="74"/>
  <c r="BB24"/>
  <c r="BV24" s="1"/>
  <c r="BW24" s="1"/>
  <c r="BX24" s="1"/>
  <c r="BY24" s="1"/>
  <c r="FR11" i="79"/>
  <c r="BB11"/>
  <c r="BV11" s="1"/>
  <c r="BW11" s="1"/>
  <c r="BX11" s="1"/>
  <c r="BY11" s="1"/>
  <c r="BB34" i="74"/>
  <c r="BV34" s="1"/>
  <c r="BW34" s="1"/>
  <c r="BX34" s="1"/>
  <c r="BY34" s="1"/>
  <c r="FR34"/>
  <c r="BC34"/>
  <c r="BD34" s="1"/>
  <c r="FR18"/>
  <c r="BB18"/>
  <c r="BV18" s="1"/>
  <c r="BW18" s="1"/>
  <c r="BX18" s="1"/>
  <c r="BY18" s="1"/>
  <c r="FR35" i="72"/>
  <c r="BB35"/>
  <c r="BV35" s="1"/>
  <c r="BW35" s="1"/>
  <c r="BX35" s="1"/>
  <c r="BY35" s="1"/>
  <c r="FR37" i="79"/>
  <c r="BB37"/>
  <c r="BV37" s="1"/>
  <c r="BW37" s="1"/>
  <c r="BX37" s="1"/>
  <c r="BY37" s="1"/>
  <c r="BB37" i="29"/>
  <c r="BV37" s="1"/>
  <c r="BW37" s="1"/>
  <c r="BX37" s="1"/>
  <c r="BY37" s="1"/>
  <c r="FR37"/>
  <c r="BC37"/>
  <c r="BD37" s="1"/>
  <c r="BD8" i="77"/>
  <c r="BV8"/>
  <c r="BB25" i="29"/>
  <c r="BV25" s="1"/>
  <c r="BW25" s="1"/>
  <c r="BX25" s="1"/>
  <c r="BY25" s="1"/>
  <c r="FR25"/>
  <c r="BC25"/>
  <c r="BD25" s="1"/>
  <c r="BE17" i="76"/>
  <c r="BG17"/>
  <c r="BH17" s="1"/>
  <c r="BI17" s="1"/>
  <c r="U33" i="101"/>
  <c r="V33"/>
  <c r="U25"/>
  <c r="V25"/>
  <c r="U37"/>
  <c r="V37"/>
  <c r="BB22" i="29"/>
  <c r="BV22" s="1"/>
  <c r="BW22" s="1"/>
  <c r="BX22" s="1"/>
  <c r="BY22" s="1"/>
  <c r="FR22"/>
  <c r="BC22"/>
  <c r="BD22" s="1"/>
  <c r="BB16"/>
  <c r="BV16" s="1"/>
  <c r="BW16" s="1"/>
  <c r="BX16" s="1"/>
  <c r="BY16" s="1"/>
  <c r="FR16"/>
  <c r="BC16"/>
  <c r="BD16" s="1"/>
  <c r="FR23"/>
  <c r="BB23"/>
  <c r="BV23" s="1"/>
  <c r="BW23" s="1"/>
  <c r="BX23" s="1"/>
  <c r="BY23" s="1"/>
  <c r="BB25" i="79"/>
  <c r="BV25" s="1"/>
  <c r="BW25" s="1"/>
  <c r="BX25" s="1"/>
  <c r="BY25" s="1"/>
  <c r="FR25"/>
  <c r="BC25"/>
  <c r="BD25" s="1"/>
  <c r="BG30" i="71"/>
  <c r="BE30"/>
  <c r="FR35" i="74"/>
  <c r="BB35"/>
  <c r="BV35" s="1"/>
  <c r="BW35" s="1"/>
  <c r="BX35" s="1"/>
  <c r="BY35" s="1"/>
  <c r="BB23" i="77"/>
  <c r="BV23" s="1"/>
  <c r="BW23" s="1"/>
  <c r="BX23" s="1"/>
  <c r="BY23" s="1"/>
  <c r="FR23"/>
  <c r="BC23"/>
  <c r="BD23" s="1"/>
  <c r="BB32" i="75"/>
  <c r="BV32" s="1"/>
  <c r="BW32" s="1"/>
  <c r="BX32" s="1"/>
  <c r="BY32" s="1"/>
  <c r="FR32"/>
  <c r="BC32"/>
  <c r="BD32" s="1"/>
  <c r="BB31" i="77"/>
  <c r="BV31" s="1"/>
  <c r="BW31" s="1"/>
  <c r="BX31" s="1"/>
  <c r="BY31" s="1"/>
  <c r="FR31"/>
  <c r="BC31"/>
  <c r="BD31" s="1"/>
  <c r="BB31" i="72"/>
  <c r="BV31" s="1"/>
  <c r="BW31" s="1"/>
  <c r="BX31" s="1"/>
  <c r="BY31" s="1"/>
  <c r="FR31"/>
  <c r="BC31"/>
  <c r="BD31" s="1"/>
  <c r="BB15" i="78"/>
  <c r="BV15" s="1"/>
  <c r="BW15" s="1"/>
  <c r="BX15" s="1"/>
  <c r="BY15" s="1"/>
  <c r="FR15"/>
  <c r="BC15"/>
  <c r="BD15" s="1"/>
  <c r="BB26" i="73"/>
  <c r="BV26" s="1"/>
  <c r="BW26" s="1"/>
  <c r="BX26" s="1"/>
  <c r="BY26" s="1"/>
  <c r="FR26"/>
  <c r="BC26"/>
  <c r="BD26" s="1"/>
  <c r="BB20" i="80"/>
  <c r="BV20" s="1"/>
  <c r="BW20" s="1"/>
  <c r="BX20" s="1"/>
  <c r="BY20" s="1"/>
  <c r="FR20"/>
  <c r="BC20"/>
  <c r="BD20" s="1"/>
  <c r="FR15" i="72"/>
  <c r="BB15"/>
  <c r="BV15" s="1"/>
  <c r="BW15" s="1"/>
  <c r="BX15" s="1"/>
  <c r="BY15" s="1"/>
  <c r="FR27" i="78"/>
  <c r="BB27"/>
  <c r="BV27" s="1"/>
  <c r="BW27" s="1"/>
  <c r="BX27" s="1"/>
  <c r="BY27" s="1"/>
  <c r="FR23" i="74"/>
  <c r="BB23"/>
  <c r="BV23" s="1"/>
  <c r="BW23" s="1"/>
  <c r="BX23" s="1"/>
  <c r="BY23" s="1"/>
  <c r="FR34" i="80"/>
  <c r="BB34"/>
  <c r="BV34" s="1"/>
  <c r="BW34" s="1"/>
  <c r="BX34" s="1"/>
  <c r="BY34" s="1"/>
  <c r="FR37" i="77"/>
  <c r="BB37"/>
  <c r="BV37" s="1"/>
  <c r="BW37" s="1"/>
  <c r="BX37" s="1"/>
  <c r="BY37" s="1"/>
  <c r="BG15"/>
  <c r="BH15" s="1"/>
  <c r="BI15" s="1"/>
  <c r="BE15"/>
  <c r="BB17" i="75"/>
  <c r="BV17" s="1"/>
  <c r="BW17" s="1"/>
  <c r="BX17" s="1"/>
  <c r="BY17" s="1"/>
  <c r="FR17"/>
  <c r="BC17"/>
  <c r="BD17" s="1"/>
  <c r="FR9" i="77"/>
  <c r="BB9"/>
  <c r="BV9" s="1"/>
  <c r="BW9" s="1"/>
  <c r="BX9" s="1"/>
  <c r="BY9" s="1"/>
  <c r="BB22" i="75"/>
  <c r="BV22" s="1"/>
  <c r="BW22" s="1"/>
  <c r="BX22" s="1"/>
  <c r="BY22" s="1"/>
  <c r="FR22"/>
  <c r="BC22"/>
  <c r="BD22" s="1"/>
  <c r="BB19" i="77"/>
  <c r="BV19" s="1"/>
  <c r="BW19" s="1"/>
  <c r="BX19" s="1"/>
  <c r="BY19" s="1"/>
  <c r="FR19"/>
  <c r="BC19"/>
  <c r="BD19" s="1"/>
  <c r="FR10" i="73"/>
  <c r="BB10"/>
  <c r="BV10" s="1"/>
  <c r="BW10" s="1"/>
  <c r="BX10" s="1"/>
  <c r="BY10" s="1"/>
  <c r="BB9"/>
  <c r="BV9" s="1"/>
  <c r="BW9" s="1"/>
  <c r="BX9" s="1"/>
  <c r="BY9" s="1"/>
  <c r="FR9"/>
  <c r="BC9"/>
  <c r="BD9" s="1"/>
  <c r="FR18" i="80"/>
  <c r="BB18"/>
  <c r="BV18" s="1"/>
  <c r="BW18" s="1"/>
  <c r="BX18" s="1"/>
  <c r="BY18" s="1"/>
  <c r="BG23" i="75"/>
  <c r="BH23" s="1"/>
  <c r="BI23" s="1"/>
  <c r="BE23"/>
  <c r="FR37" i="74"/>
  <c r="BB37"/>
  <c r="BV37" s="1"/>
  <c r="BW37" s="1"/>
  <c r="BX37" s="1"/>
  <c r="BY37" s="1"/>
  <c r="FR27" i="72"/>
  <c r="BB27"/>
  <c r="BV27" s="1"/>
  <c r="BW27" s="1"/>
  <c r="BX27" s="1"/>
  <c r="BY27" s="1"/>
  <c r="FR37" i="73"/>
  <c r="BB37"/>
  <c r="BV37" s="1"/>
  <c r="BW37" s="1"/>
  <c r="BX37" s="1"/>
  <c r="BY37" s="1"/>
  <c r="FR31" i="79"/>
  <c r="BB31"/>
  <c r="BV31" s="1"/>
  <c r="BW31" s="1"/>
  <c r="BX31" s="1"/>
  <c r="BY31" s="1"/>
  <c r="BG21" i="71"/>
  <c r="BE21"/>
  <c r="FR18" i="81"/>
  <c r="BB18"/>
  <c r="BV18" s="1"/>
  <c r="BW18" s="1"/>
  <c r="BX18" s="1"/>
  <c r="BY18" s="1"/>
  <c r="FR27" i="79"/>
  <c r="BB27"/>
  <c r="BV27" s="1"/>
  <c r="BW27" s="1"/>
  <c r="BX27" s="1"/>
  <c r="BY27" s="1"/>
  <c r="FR24" i="75"/>
  <c r="BB24"/>
  <c r="BV24" s="1"/>
  <c r="BW24" s="1"/>
  <c r="BX24" s="1"/>
  <c r="BY24" s="1"/>
  <c r="FR21" i="76"/>
  <c r="BB21"/>
  <c r="BV21" s="1"/>
  <c r="BW21" s="1"/>
  <c r="BX21" s="1"/>
  <c r="BY21" s="1"/>
  <c r="BB23" i="72"/>
  <c r="BV23" s="1"/>
  <c r="BW23" s="1"/>
  <c r="BX23" s="1"/>
  <c r="BY23" s="1"/>
  <c r="FR23"/>
  <c r="BC23"/>
  <c r="BD23" s="1"/>
  <c r="BB29" i="74"/>
  <c r="BV29" s="1"/>
  <c r="BW29" s="1"/>
  <c r="BX29" s="1"/>
  <c r="BY29" s="1"/>
  <c r="FR29"/>
  <c r="BC29"/>
  <c r="BD29" s="1"/>
  <c r="U32" i="101"/>
  <c r="V32"/>
  <c r="Y13"/>
  <c r="W13"/>
  <c r="BG14" i="79"/>
  <c r="BH14" s="1"/>
  <c r="BI14" s="1"/>
  <c r="BE14"/>
  <c r="U16" i="101"/>
  <c r="V16"/>
  <c r="U12"/>
  <c r="V12"/>
  <c r="X12" s="1"/>
  <c r="BB24" i="29"/>
  <c r="BV24" s="1"/>
  <c r="BW24" s="1"/>
  <c r="BX24" s="1"/>
  <c r="BY24" s="1"/>
  <c r="FR24"/>
  <c r="BC24"/>
  <c r="BD24" s="1"/>
  <c r="BD8" i="75"/>
  <c r="BV8"/>
  <c r="Y35" i="101"/>
  <c r="W35"/>
  <c r="V23"/>
  <c r="U23"/>
  <c r="FR30" i="78"/>
  <c r="BB30"/>
  <c r="BV30" s="1"/>
  <c r="BW30" s="1"/>
  <c r="BX30" s="1"/>
  <c r="BY30" s="1"/>
  <c r="BB18" i="76"/>
  <c r="BV18" s="1"/>
  <c r="BW18" s="1"/>
  <c r="BX18" s="1"/>
  <c r="BY18" s="1"/>
  <c r="FR18"/>
  <c r="FR11" i="74"/>
  <c r="BB11"/>
  <c r="BV11" s="1"/>
  <c r="BW11" s="1"/>
  <c r="BX11" s="1"/>
  <c r="BY11" s="1"/>
  <c r="FR28" i="78"/>
  <c r="BB28"/>
  <c r="BV28" s="1"/>
  <c r="BW28" s="1"/>
  <c r="BX28" s="1"/>
  <c r="BY28" s="1"/>
  <c r="FR32" i="76"/>
  <c r="BB32"/>
  <c r="BV32" s="1"/>
  <c r="BW32" s="1"/>
  <c r="BX32" s="1"/>
  <c r="BY32" s="1"/>
  <c r="BB20" i="81"/>
  <c r="BV20" s="1"/>
  <c r="BW20" s="1"/>
  <c r="BX20" s="1"/>
  <c r="BY20" s="1"/>
  <c r="FR20"/>
  <c r="BC20"/>
  <c r="BD20" s="1"/>
  <c r="FR9" i="79"/>
  <c r="BB9"/>
  <c r="BV9" s="1"/>
  <c r="BW9" s="1"/>
  <c r="BX9" s="1"/>
  <c r="BY9" s="1"/>
  <c r="FR23" i="80"/>
  <c r="BB23"/>
  <c r="BV23" s="1"/>
  <c r="BW23" s="1"/>
  <c r="BX23" s="1"/>
  <c r="BY23" s="1"/>
  <c r="FR37" i="78"/>
  <c r="BB37"/>
  <c r="BV37" s="1"/>
  <c r="BW37" s="1"/>
  <c r="BX37" s="1"/>
  <c r="BY37" s="1"/>
  <c r="BB36" i="74"/>
  <c r="BV36" s="1"/>
  <c r="BW36" s="1"/>
  <c r="BX36" s="1"/>
  <c r="BY36" s="1"/>
  <c r="FR36"/>
  <c r="BB9" i="76"/>
  <c r="BV9" s="1"/>
  <c r="BW9" s="1"/>
  <c r="BX9" s="1"/>
  <c r="BY9" s="1"/>
  <c r="FR9"/>
  <c r="BC9"/>
  <c r="BD9" s="1"/>
  <c r="BB14" i="81"/>
  <c r="BV14" s="1"/>
  <c r="BW14" s="1"/>
  <c r="BX14" s="1"/>
  <c r="BY14" s="1"/>
  <c r="FR14"/>
  <c r="BC14"/>
  <c r="BD14" s="1"/>
  <c r="FR12" i="73"/>
  <c r="BB12"/>
  <c r="BV12" s="1"/>
  <c r="BW12" s="1"/>
  <c r="BX12" s="1"/>
  <c r="BY12" s="1"/>
  <c r="BB28" i="80"/>
  <c r="BV28" s="1"/>
  <c r="BW28" s="1"/>
  <c r="BX28" s="1"/>
  <c r="BY28" s="1"/>
  <c r="FR28"/>
  <c r="BC28"/>
  <c r="BD28" s="1"/>
  <c r="BB20" i="72"/>
  <c r="BV20" s="1"/>
  <c r="BW20" s="1"/>
  <c r="BX20" s="1"/>
  <c r="BY20" s="1"/>
  <c r="FR20"/>
  <c r="BC20"/>
  <c r="BD20" s="1"/>
  <c r="BB22" i="79"/>
  <c r="BV22" s="1"/>
  <c r="BW22" s="1"/>
  <c r="BX22" s="1"/>
  <c r="BY22" s="1"/>
  <c r="FR22"/>
  <c r="BC22"/>
  <c r="BD22" s="1"/>
  <c r="FR20"/>
  <c r="BB20"/>
  <c r="BV20" s="1"/>
  <c r="BW20" s="1"/>
  <c r="BX20" s="1"/>
  <c r="BY20" s="1"/>
  <c r="FR10" i="76"/>
  <c r="BB10"/>
  <c r="BV10" s="1"/>
  <c r="BW10" s="1"/>
  <c r="BX10" s="1"/>
  <c r="BY10" s="1"/>
  <c r="FR30" i="81"/>
  <c r="BB30"/>
  <c r="BV30" s="1"/>
  <c r="BW30" s="1"/>
  <c r="BX30" s="1"/>
  <c r="BY30" s="1"/>
  <c r="FR27" i="75"/>
  <c r="BB27"/>
  <c r="BV27" s="1"/>
  <c r="BW27" s="1"/>
  <c r="BX27" s="1"/>
  <c r="BY27" s="1"/>
  <c r="BB29"/>
  <c r="BV29" s="1"/>
  <c r="BW29" s="1"/>
  <c r="BX29" s="1"/>
  <c r="BY29" s="1"/>
  <c r="FR29"/>
  <c r="BC29"/>
  <c r="BD29" s="1"/>
  <c r="Z9" i="101"/>
  <c r="BA38" i="29"/>
  <c r="R29" i="101"/>
  <c r="S29" s="1"/>
  <c r="BA39" i="80"/>
  <c r="BA38" i="73"/>
  <c r="BA39"/>
  <c r="R31" i="101"/>
  <c r="S31" s="1"/>
  <c r="BA38" i="79"/>
  <c r="BA39" i="72"/>
  <c r="R10" i="101"/>
  <c r="S10" s="1"/>
  <c r="BE20" i="75"/>
  <c r="BG20"/>
  <c r="BH20" s="1"/>
  <c r="BI20" s="1"/>
  <c r="BD11" i="73"/>
  <c r="V9" i="101"/>
  <c r="U9"/>
  <c r="FR31" i="29"/>
  <c r="BB31"/>
  <c r="BV31" s="1"/>
  <c r="BW31" s="1"/>
  <c r="BX31" s="1"/>
  <c r="BY31" s="1"/>
  <c r="BD8" i="81"/>
  <c r="BE12" i="80"/>
  <c r="BG12"/>
  <c r="BH12" s="1"/>
  <c r="BI12" s="1"/>
  <c r="FR26" i="29"/>
  <c r="BB26"/>
  <c r="BV26" s="1"/>
  <c r="BW26" s="1"/>
  <c r="BX26" s="1"/>
  <c r="BY26" s="1"/>
  <c r="BV8" i="81"/>
  <c r="BB11" i="29"/>
  <c r="BV11" s="1"/>
  <c r="BW11" s="1"/>
  <c r="BX11" s="1"/>
  <c r="BY11" s="1"/>
  <c r="FR11"/>
  <c r="BC11"/>
  <c r="BD11" s="1"/>
  <c r="BC8" i="71"/>
  <c r="BB39"/>
  <c r="BB38"/>
  <c r="BV8"/>
  <c r="BB19" i="72"/>
  <c r="BV19" s="1"/>
  <c r="BW19" s="1"/>
  <c r="BX19" s="1"/>
  <c r="BY19" s="1"/>
  <c r="FR19"/>
  <c r="BC19"/>
  <c r="BD19" s="1"/>
  <c r="FR22"/>
  <c r="BB22"/>
  <c r="BV22" s="1"/>
  <c r="BW22" s="1"/>
  <c r="BX22" s="1"/>
  <c r="BY22" s="1"/>
  <c r="FR33" i="81"/>
  <c r="BB33"/>
  <c r="BV33" s="1"/>
  <c r="BW33" s="1"/>
  <c r="BX33" s="1"/>
  <c r="BY33" s="1"/>
  <c r="BC33"/>
  <c r="BD33" s="1"/>
  <c r="FR22" i="73"/>
  <c r="BB22"/>
  <c r="BV22" s="1"/>
  <c r="BW22" s="1"/>
  <c r="BX22" s="1"/>
  <c r="BY22" s="1"/>
  <c r="BB14" i="72"/>
  <c r="BV14" s="1"/>
  <c r="BW14" s="1"/>
  <c r="BX14" s="1"/>
  <c r="BY14" s="1"/>
  <c r="FR14"/>
  <c r="BC14"/>
  <c r="BD14" s="1"/>
  <c r="BB27" i="81"/>
  <c r="BV27" s="1"/>
  <c r="BW27" s="1"/>
  <c r="BX27" s="1"/>
  <c r="BY27" s="1"/>
  <c r="FR27"/>
  <c r="BC27"/>
  <c r="BD27" s="1"/>
  <c r="BB23" i="73"/>
  <c r="BV23" s="1"/>
  <c r="BW23" s="1"/>
  <c r="BX23" s="1"/>
  <c r="BY23" s="1"/>
  <c r="FR23"/>
  <c r="BC23"/>
  <c r="BD23" s="1"/>
  <c r="FR36" i="81"/>
  <c r="BB36"/>
  <c r="BV36" s="1"/>
  <c r="BW36" s="1"/>
  <c r="BX36" s="1"/>
  <c r="BY36" s="1"/>
  <c r="FR36" i="73"/>
  <c r="BB36"/>
  <c r="BV36" s="1"/>
  <c r="BW36" s="1"/>
  <c r="BX36" s="1"/>
  <c r="BY36" s="1"/>
  <c r="FR15" i="75"/>
  <c r="BB15"/>
  <c r="BV15" s="1"/>
  <c r="BW15" s="1"/>
  <c r="BX15" s="1"/>
  <c r="BY15" s="1"/>
  <c r="FR10" i="79"/>
  <c r="BB10"/>
  <c r="BV10" s="1"/>
  <c r="BW10" s="1"/>
  <c r="BX10" s="1"/>
  <c r="BY10" s="1"/>
  <c r="BB22" i="81"/>
  <c r="BV22" s="1"/>
  <c r="BW22" s="1"/>
  <c r="BX22" s="1"/>
  <c r="BY22" s="1"/>
  <c r="FR22"/>
  <c r="BC22"/>
  <c r="BD22" s="1"/>
  <c r="FR15" i="73"/>
  <c r="BB15"/>
  <c r="BV15" s="1"/>
  <c r="BW15" s="1"/>
  <c r="BX15" s="1"/>
  <c r="BY15" s="1"/>
  <c r="FR25" i="77"/>
  <c r="BB25"/>
  <c r="BV25" s="1"/>
  <c r="BW25" s="1"/>
  <c r="BX25" s="1"/>
  <c r="BY25" s="1"/>
  <c r="FR16" i="72"/>
  <c r="BB16"/>
  <c r="BV16" s="1"/>
  <c r="BW16" s="1"/>
  <c r="BX16" s="1"/>
  <c r="BY16" s="1"/>
  <c r="BB12" i="74"/>
  <c r="BV12" s="1"/>
  <c r="BW12" s="1"/>
  <c r="BX12" s="1"/>
  <c r="BY12" s="1"/>
  <c r="FR12"/>
  <c r="BC12"/>
  <c r="BD12" s="1"/>
  <c r="BV8" i="29"/>
  <c r="FR35" i="75"/>
  <c r="BB35"/>
  <c r="BV35" s="1"/>
  <c r="BW35" s="1"/>
  <c r="BX35" s="1"/>
  <c r="BY35" s="1"/>
  <c r="BG12" i="71"/>
  <c r="BE12"/>
  <c r="FR12" i="77"/>
  <c r="BB12"/>
  <c r="BV12" s="1"/>
  <c r="BW12" s="1"/>
  <c r="BX12" s="1"/>
  <c r="BY12" s="1"/>
  <c r="FR24" i="81"/>
  <c r="BB24"/>
  <c r="BV24" s="1"/>
  <c r="BW24" s="1"/>
  <c r="BX24" s="1"/>
  <c r="BY24" s="1"/>
  <c r="FR23" i="76"/>
  <c r="BB23"/>
  <c r="BV23" s="1"/>
  <c r="BW23" s="1"/>
  <c r="BX23" s="1"/>
  <c r="BY23" s="1"/>
  <c r="FR19" i="73"/>
  <c r="BB19"/>
  <c r="BV19" s="1"/>
  <c r="BW19" s="1"/>
  <c r="BX19" s="1"/>
  <c r="BY19" s="1"/>
  <c r="BE31" i="78"/>
  <c r="BG31"/>
  <c r="BH31" s="1"/>
  <c r="BI31" s="1"/>
  <c r="FR17" i="79"/>
  <c r="BB17"/>
  <c r="BV17" s="1"/>
  <c r="BW17" s="1"/>
  <c r="BX17" s="1"/>
  <c r="BY17" s="1"/>
  <c r="BB9" i="78"/>
  <c r="BV9" s="1"/>
  <c r="BW9" s="1"/>
  <c r="BX9" s="1"/>
  <c r="BY9" s="1"/>
  <c r="FR9"/>
  <c r="BC9"/>
  <c r="BD9" s="1"/>
  <c r="FR13" i="77"/>
  <c r="BB13"/>
  <c r="BV13" s="1"/>
  <c r="BW13" s="1"/>
  <c r="BX13" s="1"/>
  <c r="BY13" s="1"/>
  <c r="BB30" i="73"/>
  <c r="BV30" s="1"/>
  <c r="BW30" s="1"/>
  <c r="BX30" s="1"/>
  <c r="BY30" s="1"/>
  <c r="FR30"/>
  <c r="BC30"/>
  <c r="BD30" s="1"/>
  <c r="FR35" i="81"/>
  <c r="BB35"/>
  <c r="BV35" s="1"/>
  <c r="BW35" s="1"/>
  <c r="BX35" s="1"/>
  <c r="BY35" s="1"/>
  <c r="BB12" i="75"/>
  <c r="BV12" s="1"/>
  <c r="BW12" s="1"/>
  <c r="BX12" s="1"/>
  <c r="BY12" s="1"/>
  <c r="FR12"/>
  <c r="BC12"/>
  <c r="BD12" s="1"/>
  <c r="BB11" i="77"/>
  <c r="BV11" s="1"/>
  <c r="BW11" s="1"/>
  <c r="BX11" s="1"/>
  <c r="BY11" s="1"/>
  <c r="FR11"/>
  <c r="BC11"/>
  <c r="BD11" s="1"/>
  <c r="BB28" i="72"/>
  <c r="BV28" s="1"/>
  <c r="BW28" s="1"/>
  <c r="BX28" s="1"/>
  <c r="BY28" s="1"/>
  <c r="FR28"/>
  <c r="BC28"/>
  <c r="BD28" s="1"/>
  <c r="FR34" i="77"/>
  <c r="BB34"/>
  <c r="BV34" s="1"/>
  <c r="BW34" s="1"/>
  <c r="BX34" s="1"/>
  <c r="BY34" s="1"/>
  <c r="BB31" i="81"/>
  <c r="BV31" s="1"/>
  <c r="BW31" s="1"/>
  <c r="BX31" s="1"/>
  <c r="BY31" s="1"/>
  <c r="FR31"/>
  <c r="BC31"/>
  <c r="BD31" s="1"/>
  <c r="FR9" i="75"/>
  <c r="BB9"/>
  <c r="BV9" s="1"/>
  <c r="BW9" s="1"/>
  <c r="BX9" s="1"/>
  <c r="BY9" s="1"/>
  <c r="BE22" i="74"/>
  <c r="BG22"/>
  <c r="BH22" s="1"/>
  <c r="BI22" s="1"/>
  <c r="FR24" i="76"/>
  <c r="BB24"/>
  <c r="BV24" s="1"/>
  <c r="BW24" s="1"/>
  <c r="BX24" s="1"/>
  <c r="BY24" s="1"/>
  <c r="BE34" i="75"/>
  <c r="BG34"/>
  <c r="BH34" s="1"/>
  <c r="BI34" s="1"/>
  <c r="FR34" i="73"/>
  <c r="BB34"/>
  <c r="BV34" s="1"/>
  <c r="BW34" s="1"/>
  <c r="BX34" s="1"/>
  <c r="BY34" s="1"/>
  <c r="FR21" i="29"/>
  <c r="BB21"/>
  <c r="BV21" s="1"/>
  <c r="BW21" s="1"/>
  <c r="BX21" s="1"/>
  <c r="BY21" s="1"/>
  <c r="FR19"/>
  <c r="BB19"/>
  <c r="BV19" s="1"/>
  <c r="BW19" s="1"/>
  <c r="BX19" s="1"/>
  <c r="BY19" s="1"/>
  <c r="BV8" i="80"/>
  <c r="BB14" i="29"/>
  <c r="BV14" s="1"/>
  <c r="BW14" s="1"/>
  <c r="BX14" s="1"/>
  <c r="BY14" s="1"/>
  <c r="FR14"/>
  <c r="BC14"/>
  <c r="BD14" s="1"/>
  <c r="FR33"/>
  <c r="BB33"/>
  <c r="BV33" s="1"/>
  <c r="BW33" s="1"/>
  <c r="BX33" s="1"/>
  <c r="BY33" s="1"/>
  <c r="FR10"/>
  <c r="BB10"/>
  <c r="BV10" s="1"/>
  <c r="BW10" s="1"/>
  <c r="BX10" s="1"/>
  <c r="BY10" s="1"/>
  <c r="BB12"/>
  <c r="BV12" s="1"/>
  <c r="BW12" s="1"/>
  <c r="BX12" s="1"/>
  <c r="BY12" s="1"/>
  <c r="FR12"/>
  <c r="BC12"/>
  <c r="BD12" s="1"/>
  <c r="FR28"/>
  <c r="BB28"/>
  <c r="BV28" s="1"/>
  <c r="BW28" s="1"/>
  <c r="BX28" s="1"/>
  <c r="BY28" s="1"/>
  <c r="BE12" i="76"/>
  <c r="BG12"/>
  <c r="BH12" s="1"/>
  <c r="BI12" s="1"/>
  <c r="FR35" i="29"/>
  <c r="BB35"/>
  <c r="BV35" s="1"/>
  <c r="BW35" s="1"/>
  <c r="BX35" s="1"/>
  <c r="BY35" s="1"/>
  <c r="BB15"/>
  <c r="BV15" s="1"/>
  <c r="BW15" s="1"/>
  <c r="BX15" s="1"/>
  <c r="BY15" s="1"/>
  <c r="FR15"/>
  <c r="BC15"/>
  <c r="BD15" s="1"/>
  <c r="BV8" i="76"/>
  <c r="FR25" i="75"/>
  <c r="BB25"/>
  <c r="BV25" s="1"/>
  <c r="BW25" s="1"/>
  <c r="BX25" s="1"/>
  <c r="BY25" s="1"/>
  <c r="FR28" i="81"/>
  <c r="BB28"/>
  <c r="BV28" s="1"/>
  <c r="BW28" s="1"/>
  <c r="BX28" s="1"/>
  <c r="BY28" s="1"/>
  <c r="BB21" i="73"/>
  <c r="BV21" s="1"/>
  <c r="BW21" s="1"/>
  <c r="BX21" s="1"/>
  <c r="BY21" s="1"/>
  <c r="FR21"/>
  <c r="BC21"/>
  <c r="BD21" s="1"/>
  <c r="FR27"/>
  <c r="BB27"/>
  <c r="BV27" s="1"/>
  <c r="BW27" s="1"/>
  <c r="BX27" s="1"/>
  <c r="BY27" s="1"/>
  <c r="BB20"/>
  <c r="BV20" s="1"/>
  <c r="BW20" s="1"/>
  <c r="BX20" s="1"/>
  <c r="BY20" s="1"/>
  <c r="FR20"/>
  <c r="BC20"/>
  <c r="BD20" s="1"/>
  <c r="BB21" i="75"/>
  <c r="BV21" s="1"/>
  <c r="BW21" s="1"/>
  <c r="BX21" s="1"/>
  <c r="BY21" s="1"/>
  <c r="FR21"/>
  <c r="BC21"/>
  <c r="BD21" s="1"/>
  <c r="BB19" i="80"/>
  <c r="BV19" s="1"/>
  <c r="BW19" s="1"/>
  <c r="BX19" s="1"/>
  <c r="BY19" s="1"/>
  <c r="FR19"/>
  <c r="BC19"/>
  <c r="BD19" s="1"/>
  <c r="FR17" i="72"/>
  <c r="BB17"/>
  <c r="BV17" s="1"/>
  <c r="BW17" s="1"/>
  <c r="BX17" s="1"/>
  <c r="BY17" s="1"/>
  <c r="BB16" i="73"/>
  <c r="BV16" s="1"/>
  <c r="BW16" s="1"/>
  <c r="BX16" s="1"/>
  <c r="BY16" s="1"/>
  <c r="FR16"/>
  <c r="BC16"/>
  <c r="BD16" s="1"/>
  <c r="BB10" i="77"/>
  <c r="BV10" s="1"/>
  <c r="BW10" s="1"/>
  <c r="BX10" s="1"/>
  <c r="BY10" s="1"/>
  <c r="FR10"/>
  <c r="BC10"/>
  <c r="BD10" s="1"/>
  <c r="FR13" i="74"/>
  <c r="BB13"/>
  <c r="BV13" s="1"/>
  <c r="BW13" s="1"/>
  <c r="BX13" s="1"/>
  <c r="BY13" s="1"/>
  <c r="BB35" i="73"/>
  <c r="BV35" s="1"/>
  <c r="BW35" s="1"/>
  <c r="BX35" s="1"/>
  <c r="BY35" s="1"/>
  <c r="FR35"/>
  <c r="FR27" i="80"/>
  <c r="BB27"/>
  <c r="BV27" s="1"/>
  <c r="BW27" s="1"/>
  <c r="BX27" s="1"/>
  <c r="BY27" s="1"/>
  <c r="BB36"/>
  <c r="BV36" s="1"/>
  <c r="BW36" s="1"/>
  <c r="BX36" s="1"/>
  <c r="BY36" s="1"/>
  <c r="FR36"/>
  <c r="BC36"/>
  <c r="BD36" s="1"/>
  <c r="FR29" i="76"/>
  <c r="BB29"/>
  <c r="BV29" s="1"/>
  <c r="BW29" s="1"/>
  <c r="BX29" s="1"/>
  <c r="BY29" s="1"/>
  <c r="BB10" i="72"/>
  <c r="BV10" s="1"/>
  <c r="BW10" s="1"/>
  <c r="BX10" s="1"/>
  <c r="BY10" s="1"/>
  <c r="FR10"/>
  <c r="BC10"/>
  <c r="BD10" s="1"/>
  <c r="BB19" i="76"/>
  <c r="BV19" s="1"/>
  <c r="BW19" s="1"/>
  <c r="BX19" s="1"/>
  <c r="BY19" s="1"/>
  <c r="FR19"/>
  <c r="BC19"/>
  <c r="BD19" s="1"/>
  <c r="FR10" i="80"/>
  <c r="BB10"/>
  <c r="BV10" s="1"/>
  <c r="BW10" s="1"/>
  <c r="BX10" s="1"/>
  <c r="BY10" s="1"/>
  <c r="FR35" i="76"/>
  <c r="BB35"/>
  <c r="BV35" s="1"/>
  <c r="BW35" s="1"/>
  <c r="BX35" s="1"/>
  <c r="BY35" s="1"/>
  <c r="FR29" i="73"/>
  <c r="BB29"/>
  <c r="BV29" s="1"/>
  <c r="BW29" s="1"/>
  <c r="BX29" s="1"/>
  <c r="BY29" s="1"/>
  <c r="BB36" i="79"/>
  <c r="BV36" s="1"/>
  <c r="BW36" s="1"/>
  <c r="BX36" s="1"/>
  <c r="BY36" s="1"/>
  <c r="FR36"/>
  <c r="BC36"/>
  <c r="BD36" s="1"/>
  <c r="BB17" i="80"/>
  <c r="BV17" s="1"/>
  <c r="BW17" s="1"/>
  <c r="BX17" s="1"/>
  <c r="BY17" s="1"/>
  <c r="FR17"/>
  <c r="BC17"/>
  <c r="BD17" s="1"/>
  <c r="FR9" i="72"/>
  <c r="BB9"/>
  <c r="BV9" s="1"/>
  <c r="BW9" s="1"/>
  <c r="BX9" s="1"/>
  <c r="BY9" s="1"/>
  <c r="FR25" i="80"/>
  <c r="BB25"/>
  <c r="BV25" s="1"/>
  <c r="BW25" s="1"/>
  <c r="BX25" s="1"/>
  <c r="BY25" s="1"/>
  <c r="FR28" i="73"/>
  <c r="BB28"/>
  <c r="BV28" s="1"/>
  <c r="BW28" s="1"/>
  <c r="BX28" s="1"/>
  <c r="BY28" s="1"/>
  <c r="FR27" i="76"/>
  <c r="BB27"/>
  <c r="BV27" s="1"/>
  <c r="BW27" s="1"/>
  <c r="BX27" s="1"/>
  <c r="BY27" s="1"/>
  <c r="FR30" i="29"/>
  <c r="BB30"/>
  <c r="BV30" s="1"/>
  <c r="BW30" s="1"/>
  <c r="BX30" s="1"/>
  <c r="BY30" s="1"/>
  <c r="BD8" i="73"/>
  <c r="BV8"/>
  <c r="FR9" i="29"/>
  <c r="BB9"/>
  <c r="BV9" s="1"/>
  <c r="BW9" s="1"/>
  <c r="BX9" s="1"/>
  <c r="BY9" s="1"/>
  <c r="BC8" i="79"/>
  <c r="BV8"/>
  <c r="BB17" i="81"/>
  <c r="BV17" s="1"/>
  <c r="BW17" s="1"/>
  <c r="BX17" s="1"/>
  <c r="BY17" s="1"/>
  <c r="FR17"/>
  <c r="BC17"/>
  <c r="BD17" s="1"/>
  <c r="FR33" i="75"/>
  <c r="BB33"/>
  <c r="BV33" s="1"/>
  <c r="BW33" s="1"/>
  <c r="BX33" s="1"/>
  <c r="BY33" s="1"/>
  <c r="FR13"/>
  <c r="BB13"/>
  <c r="BV13" s="1"/>
  <c r="BW13" s="1"/>
  <c r="BX13" s="1"/>
  <c r="BY13" s="1"/>
  <c r="FR18" i="73"/>
  <c r="BB18"/>
  <c r="BV18" s="1"/>
  <c r="BW18" s="1"/>
  <c r="BX18" s="1"/>
  <c r="BY18" s="1"/>
  <c r="FR14" i="77"/>
  <c r="BB14"/>
  <c r="BV14" s="1"/>
  <c r="BW14" s="1"/>
  <c r="BX14" s="1"/>
  <c r="BY14" s="1"/>
  <c r="BB23" i="79"/>
  <c r="BV23" s="1"/>
  <c r="BW23" s="1"/>
  <c r="BX23" s="1"/>
  <c r="BY23" s="1"/>
  <c r="FR23"/>
  <c r="BC23"/>
  <c r="BD23" s="1"/>
  <c r="BB21" i="80"/>
  <c r="BV21" s="1"/>
  <c r="BW21" s="1"/>
  <c r="BX21" s="1"/>
  <c r="BY21" s="1"/>
  <c r="FR21"/>
  <c r="BC21"/>
  <c r="BD21" s="1"/>
  <c r="BB23" i="81"/>
  <c r="BV23" s="1"/>
  <c r="BW23" s="1"/>
  <c r="BX23" s="1"/>
  <c r="BY23" s="1"/>
  <c r="FR23"/>
  <c r="BC23"/>
  <c r="BD23" s="1"/>
  <c r="FR36" i="72"/>
  <c r="BB36"/>
  <c r="BV36" s="1"/>
  <c r="BW36" s="1"/>
  <c r="BX36" s="1"/>
  <c r="BY36" s="1"/>
  <c r="FR29" i="81"/>
  <c r="BB29"/>
  <c r="BV29" s="1"/>
  <c r="BW29" s="1"/>
  <c r="BX29" s="1"/>
  <c r="BY29" s="1"/>
  <c r="BB36" i="75"/>
  <c r="BV36" s="1"/>
  <c r="BW36" s="1"/>
  <c r="BX36" s="1"/>
  <c r="BY36" s="1"/>
  <c r="FR36"/>
  <c r="BC36"/>
  <c r="BD36" s="1"/>
  <c r="FR33" i="80"/>
  <c r="BB33"/>
  <c r="BV33" s="1"/>
  <c r="BW33" s="1"/>
  <c r="BX33" s="1"/>
  <c r="BY33" s="1"/>
  <c r="FR10" i="81"/>
  <c r="BB10"/>
  <c r="BV10" s="1"/>
  <c r="BW10" s="1"/>
  <c r="BX10" s="1"/>
  <c r="BY10" s="1"/>
  <c r="BG13" i="71"/>
  <c r="BE13"/>
  <c r="FR17" i="73"/>
  <c r="BB17"/>
  <c r="BV17" s="1"/>
  <c r="BW17" s="1"/>
  <c r="BX17" s="1"/>
  <c r="BY17" s="1"/>
  <c r="BB9" i="80"/>
  <c r="BV9" s="1"/>
  <c r="BW9" s="1"/>
  <c r="BX9" s="1"/>
  <c r="BY9" s="1"/>
  <c r="FR9"/>
  <c r="BC9"/>
  <c r="BD9" s="1"/>
  <c r="FR30" i="74"/>
  <c r="BB30"/>
  <c r="BV30" s="1"/>
  <c r="BW30" s="1"/>
  <c r="BX30" s="1"/>
  <c r="BY30" s="1"/>
  <c r="BB30" i="77"/>
  <c r="BV30" s="1"/>
  <c r="BW30" s="1"/>
  <c r="BX30" s="1"/>
  <c r="BY30" s="1"/>
  <c r="FR30"/>
  <c r="BC30"/>
  <c r="BD30" s="1"/>
  <c r="BB11" i="75"/>
  <c r="BV11" s="1"/>
  <c r="BW11" s="1"/>
  <c r="BX11" s="1"/>
  <c r="BY11" s="1"/>
  <c r="FR11"/>
  <c r="BC11"/>
  <c r="BD11" s="1"/>
  <c r="BB32" i="81"/>
  <c r="BV32" s="1"/>
  <c r="BW32" s="1"/>
  <c r="BX32" s="1"/>
  <c r="BY32" s="1"/>
  <c r="FR32"/>
  <c r="BC32"/>
  <c r="BD32" s="1"/>
  <c r="FR34" i="72"/>
  <c r="BB34"/>
  <c r="BV34" s="1"/>
  <c r="BW34" s="1"/>
  <c r="BX34" s="1"/>
  <c r="BY34" s="1"/>
  <c r="FR25" i="81"/>
  <c r="BB25"/>
  <c r="BV25" s="1"/>
  <c r="BW25" s="1"/>
  <c r="BX25" s="1"/>
  <c r="BY25" s="1"/>
  <c r="FR10" i="75"/>
  <c r="BB10"/>
  <c r="BV10" s="1"/>
  <c r="BW10" s="1"/>
  <c r="BX10" s="1"/>
  <c r="BY10" s="1"/>
  <c r="FR13" i="79"/>
  <c r="BB13"/>
  <c r="BV13" s="1"/>
  <c r="BW13" s="1"/>
  <c r="BX13" s="1"/>
  <c r="BY13" s="1"/>
  <c r="FR26" i="76"/>
  <c r="BB26"/>
  <c r="BV26" s="1"/>
  <c r="BW26" s="1"/>
  <c r="BX26" s="1"/>
  <c r="BY26" s="1"/>
  <c r="BC26"/>
  <c r="BD26" s="1"/>
  <c r="FR15" i="80"/>
  <c r="BB15"/>
  <c r="BV15" s="1"/>
  <c r="BW15" s="1"/>
  <c r="BX15" s="1"/>
  <c r="BY15" s="1"/>
  <c r="FR21" i="78"/>
  <c r="BB21"/>
  <c r="BV21" s="1"/>
  <c r="BW21" s="1"/>
  <c r="BX21" s="1"/>
  <c r="BY21" s="1"/>
  <c r="FR14" i="76"/>
  <c r="BB14"/>
  <c r="BV14" s="1"/>
  <c r="BW14" s="1"/>
  <c r="BX14" s="1"/>
  <c r="BY14" s="1"/>
  <c r="BB32" i="79"/>
  <c r="BV32" s="1"/>
  <c r="BW32" s="1"/>
  <c r="BX32" s="1"/>
  <c r="BY32" s="1"/>
  <c r="FR32"/>
  <c r="BC32"/>
  <c r="BD32" s="1"/>
  <c r="BB32" i="80"/>
  <c r="BV32" s="1"/>
  <c r="BW32" s="1"/>
  <c r="BX32" s="1"/>
  <c r="BY32" s="1"/>
  <c r="FR32"/>
  <c r="BC32"/>
  <c r="BD32" s="1"/>
  <c r="FR25" i="76"/>
  <c r="BB25"/>
  <c r="BV25" s="1"/>
  <c r="BW25" s="1"/>
  <c r="BX25" s="1"/>
  <c r="BY25" s="1"/>
  <c r="BB21" i="72"/>
  <c r="BV21" s="1"/>
  <c r="BW21" s="1"/>
  <c r="BX21" s="1"/>
  <c r="BY21" s="1"/>
  <c r="FR21"/>
  <c r="BB19" i="79"/>
  <c r="BV19" s="1"/>
  <c r="BW19" s="1"/>
  <c r="BX19" s="1"/>
  <c r="BY19" s="1"/>
  <c r="FR19"/>
  <c r="BC19"/>
  <c r="BD19" s="1"/>
  <c r="FR25" i="73"/>
  <c r="BB25"/>
  <c r="BV25" s="1"/>
  <c r="BW25" s="1"/>
  <c r="BX25" s="1"/>
  <c r="BY25" s="1"/>
  <c r="FR35" i="79"/>
  <c r="BB35"/>
  <c r="BV35" s="1"/>
  <c r="BW35" s="1"/>
  <c r="BX35" s="1"/>
  <c r="BY35" s="1"/>
  <c r="BB28" i="76"/>
  <c r="BV28" s="1"/>
  <c r="BW28" s="1"/>
  <c r="BX28" s="1"/>
  <c r="BY28" s="1"/>
  <c r="FR28"/>
  <c r="BC28"/>
  <c r="BD28" s="1"/>
  <c r="FR29" i="79"/>
  <c r="BB29"/>
  <c r="BV29" s="1"/>
  <c r="BW29" s="1"/>
  <c r="BX29" s="1"/>
  <c r="BY29" s="1"/>
  <c r="FR32" i="78"/>
  <c r="BB32"/>
  <c r="BV32" s="1"/>
  <c r="BW32" s="1"/>
  <c r="BX32" s="1"/>
  <c r="BY32" s="1"/>
  <c r="N29" i="33"/>
  <c r="P19" i="30"/>
  <c r="P29" i="33" s="1"/>
  <c r="BB13" i="29"/>
  <c r="BV13" s="1"/>
  <c r="BW13" s="1"/>
  <c r="BX13" s="1"/>
  <c r="BY13" s="1"/>
  <c r="FR13"/>
  <c r="BC13"/>
  <c r="BD13" s="1"/>
  <c r="FR27"/>
  <c r="BB27"/>
  <c r="BV27" s="1"/>
  <c r="BW27" s="1"/>
  <c r="BX27" s="1"/>
  <c r="BY27" s="1"/>
  <c r="BC27"/>
  <c r="BD27" s="1"/>
  <c r="BC8" i="72"/>
  <c r="BV8"/>
  <c r="BB33"/>
  <c r="BV33" s="1"/>
  <c r="BW33" s="1"/>
  <c r="BX33" s="1"/>
  <c r="BY33" s="1"/>
  <c r="FR33"/>
  <c r="BC33"/>
  <c r="BD33" s="1"/>
  <c r="FR16" i="79"/>
  <c r="BB16"/>
  <c r="BV16" s="1"/>
  <c r="BW16" s="1"/>
  <c r="BX16" s="1"/>
  <c r="BY16" s="1"/>
  <c r="BC16"/>
  <c r="BD16" s="1"/>
  <c r="BB13" i="76"/>
  <c r="BV13" s="1"/>
  <c r="BW13" s="1"/>
  <c r="BX13" s="1"/>
  <c r="BY13" s="1"/>
  <c r="BC13"/>
  <c r="BD13" s="1"/>
  <c r="FR13"/>
  <c r="FR30" i="72"/>
  <c r="BB30"/>
  <c r="BV30" s="1"/>
  <c r="BW30" s="1"/>
  <c r="BX30" s="1"/>
  <c r="BY30" s="1"/>
  <c r="FR32" i="74"/>
  <c r="BB32"/>
  <c r="BV32" s="1"/>
  <c r="BW32" s="1"/>
  <c r="BX32" s="1"/>
  <c r="BY32" s="1"/>
  <c r="BB21" i="81"/>
  <c r="BV21" s="1"/>
  <c r="BW21" s="1"/>
  <c r="BX21" s="1"/>
  <c r="BY21" s="1"/>
  <c r="FR21"/>
  <c r="BC21"/>
  <c r="BD21" s="1"/>
  <c r="FR13" i="80"/>
  <c r="BB13"/>
  <c r="BV13" s="1"/>
  <c r="BW13" s="1"/>
  <c r="BX13" s="1"/>
  <c r="BY13" s="1"/>
  <c r="BB18" i="72"/>
  <c r="BV18" s="1"/>
  <c r="BW18" s="1"/>
  <c r="BX18" s="1"/>
  <c r="BY18" s="1"/>
  <c r="FR18"/>
  <c r="BC18"/>
  <c r="BD18" s="1"/>
  <c r="BB12" i="78"/>
  <c r="BV12" s="1"/>
  <c r="BW12" s="1"/>
  <c r="BX12" s="1"/>
  <c r="BY12" s="1"/>
  <c r="FR12"/>
  <c r="BC12"/>
  <c r="BD12" s="1"/>
  <c r="BB24" i="73"/>
  <c r="BV24" s="1"/>
  <c r="BW24" s="1"/>
  <c r="BX24" s="1"/>
  <c r="BY24" s="1"/>
  <c r="FR24"/>
  <c r="BC24"/>
  <c r="BD24" s="1"/>
  <c r="BB37" i="75"/>
  <c r="BV37" s="1"/>
  <c r="BW37" s="1"/>
  <c r="BX37" s="1"/>
  <c r="BY37" s="1"/>
  <c r="FR37"/>
  <c r="BC37"/>
  <c r="BD37" s="1"/>
  <c r="FR14" i="73"/>
  <c r="BB14"/>
  <c r="BV14" s="1"/>
  <c r="BW14" s="1"/>
  <c r="BX14" s="1"/>
  <c r="BY14" s="1"/>
  <c r="FR20" i="76"/>
  <c r="BB20"/>
  <c r="BV20" s="1"/>
  <c r="BW20" s="1"/>
  <c r="BX20" s="1"/>
  <c r="BY20" s="1"/>
  <c r="FR16" i="81"/>
  <c r="BB16"/>
  <c r="BV16" s="1"/>
  <c r="BW16" s="1"/>
  <c r="BX16" s="1"/>
  <c r="BY16" s="1"/>
  <c r="BB20" i="77"/>
  <c r="BV20" s="1"/>
  <c r="BW20" s="1"/>
  <c r="BX20" s="1"/>
  <c r="BY20" s="1"/>
  <c r="FR20"/>
  <c r="BC20"/>
  <c r="BD20" s="1"/>
  <c r="FR26"/>
  <c r="BB26"/>
  <c r="BV26" s="1"/>
  <c r="BW26" s="1"/>
  <c r="BX26" s="1"/>
  <c r="BY26" s="1"/>
  <c r="BB12" i="81"/>
  <c r="BV12" s="1"/>
  <c r="BW12" s="1"/>
  <c r="BX12" s="1"/>
  <c r="BY12" s="1"/>
  <c r="FR12"/>
  <c r="FR26" i="79"/>
  <c r="BB26"/>
  <c r="BV26" s="1"/>
  <c r="BW26" s="1"/>
  <c r="BX26" s="1"/>
  <c r="BY26" s="1"/>
  <c r="BB35" i="77"/>
  <c r="BV35" s="1"/>
  <c r="BW35" s="1"/>
  <c r="BX35" s="1"/>
  <c r="BY35" s="1"/>
  <c r="FR35"/>
  <c r="FR29" i="80"/>
  <c r="BB29"/>
  <c r="BV29" s="1"/>
  <c r="BW29" s="1"/>
  <c r="BX29" s="1"/>
  <c r="BY29" s="1"/>
  <c r="FR33" i="76"/>
  <c r="FR38" s="1"/>
  <c r="BB33"/>
  <c r="BV33" s="1"/>
  <c r="BW33" s="1"/>
  <c r="BX33" s="1"/>
  <c r="BY33" s="1"/>
  <c r="BB25" i="74"/>
  <c r="BV25" s="1"/>
  <c r="BW25" s="1"/>
  <c r="BX25" s="1"/>
  <c r="BY25" s="1"/>
  <c r="FR25"/>
  <c r="BB33" i="79"/>
  <c r="BV33" s="1"/>
  <c r="BW33" s="1"/>
  <c r="BX33" s="1"/>
  <c r="BY33" s="1"/>
  <c r="FR33"/>
  <c r="BC33"/>
  <c r="BD33" s="1"/>
  <c r="BB22" i="78"/>
  <c r="BV22" s="1"/>
  <c r="BW22" s="1"/>
  <c r="BX22" s="1"/>
  <c r="BY22" s="1"/>
  <c r="FR22"/>
  <c r="FR28" i="79"/>
  <c r="BB28"/>
  <c r="BV28" s="1"/>
  <c r="BW28" s="1"/>
  <c r="BX28" s="1"/>
  <c r="BY28" s="1"/>
  <c r="FR38" i="81"/>
  <c r="Z20" i="101"/>
  <c r="BF32" i="77"/>
  <c r="Y20" i="101"/>
  <c r="BA39" i="78"/>
  <c r="BA38"/>
  <c r="FR38" i="71"/>
  <c r="BD8" i="29"/>
  <c r="BC9" i="74"/>
  <c r="BC14" i="71"/>
  <c r="BD14" s="1"/>
  <c r="BC18"/>
  <c r="BD18" s="1"/>
  <c r="Y29" i="101"/>
  <c r="Z19"/>
  <c r="R17"/>
  <c r="S17" s="1"/>
  <c r="BC30" i="76"/>
  <c r="BD30" s="1"/>
  <c r="BA38" i="80"/>
  <c r="BF26" i="74"/>
  <c r="BF27"/>
  <c r="Z27" i="101"/>
  <c r="Z11"/>
  <c r="FP38" i="74"/>
  <c r="BA39" i="76"/>
  <c r="BC33" i="77"/>
  <c r="BD33" s="1"/>
  <c r="FP38" i="76"/>
  <c r="FP38" i="79"/>
  <c r="BF31" i="75"/>
  <c r="BF32" i="73"/>
  <c r="BF33"/>
  <c r="BF21" i="79"/>
  <c r="R28" i="101"/>
  <c r="S28" s="1"/>
  <c r="BA38" i="77"/>
  <c r="Y31" i="101"/>
  <c r="R36"/>
  <c r="S36" s="1"/>
  <c r="Z25"/>
  <c r="Z37"/>
  <c r="BC15" i="79"/>
  <c r="BD15" s="1"/>
  <c r="BC28" i="75"/>
  <c r="BD28" s="1"/>
  <c r="BC37" i="71"/>
  <c r="BD37" s="1"/>
  <c r="Z13" i="101"/>
  <c r="G8"/>
  <c r="BC10" i="74"/>
  <c r="BD10" s="1"/>
  <c r="R21" i="101"/>
  <c r="S21" s="1"/>
  <c r="FR38" i="72"/>
  <c r="FR38" i="75"/>
  <c r="BA39"/>
  <c r="Y10" i="101"/>
  <c r="Z35"/>
  <c r="BF29" i="71"/>
  <c r="BH29" s="1"/>
  <c r="BI29" s="1"/>
  <c r="BC19" i="78"/>
  <c r="BD19" s="1"/>
  <c r="BF14"/>
  <c r="O25" i="30"/>
  <c r="L25"/>
  <c r="N25"/>
  <c r="H25"/>
  <c r="J8"/>
  <c r="J25"/>
  <c r="F8"/>
  <c r="O8"/>
  <c r="E8"/>
  <c r="M25"/>
  <c r="I8"/>
  <c r="BC35" i="77" l="1"/>
  <c r="BD35" s="1"/>
  <c r="BC25" i="74"/>
  <c r="BD25" s="1"/>
  <c r="BC12" i="81"/>
  <c r="BD12" s="1"/>
  <c r="FR38" i="77"/>
  <c r="BG22" i="80"/>
  <c r="BH22" s="1"/>
  <c r="BI22" s="1"/>
  <c r="BE22"/>
  <c r="BF11" i="76"/>
  <c r="BC21" i="29"/>
  <c r="BD21" s="1"/>
  <c r="BC34" i="73"/>
  <c r="BD34" s="1"/>
  <c r="X23" i="101"/>
  <c r="X25"/>
  <c r="BC18" i="74"/>
  <c r="BD18" s="1"/>
  <c r="BC24"/>
  <c r="BD24" s="1"/>
  <c r="BC18" i="79"/>
  <c r="BD18" s="1"/>
  <c r="BC30" i="72"/>
  <c r="BD30" s="1"/>
  <c r="Y19" i="101"/>
  <c r="BC35" i="29"/>
  <c r="BD35" s="1"/>
  <c r="BC31"/>
  <c r="BD31" s="1"/>
  <c r="BF20" i="75"/>
  <c r="BC27"/>
  <c r="BD27" s="1"/>
  <c r="BF21" i="71"/>
  <c r="BH21" s="1"/>
  <c r="BI21" s="1"/>
  <c r="BF15" i="77"/>
  <c r="BC34" i="80"/>
  <c r="BD34" s="1"/>
  <c r="BF30" i="71"/>
  <c r="BH30" s="1"/>
  <c r="BI30" s="1"/>
  <c r="BF29" i="78"/>
  <c r="FR38" i="79"/>
  <c r="BC21" i="72"/>
  <c r="BD21" s="1"/>
  <c r="BC25" i="76"/>
  <c r="BD25" s="1"/>
  <c r="BC34" i="72"/>
  <c r="BD34" s="1"/>
  <c r="BC30" i="74"/>
  <c r="BD30" s="1"/>
  <c r="BF13" i="71"/>
  <c r="BH13" s="1"/>
  <c r="BI13" s="1"/>
  <c r="BC33" i="75"/>
  <c r="BD33" s="1"/>
  <c r="BC9" i="29"/>
  <c r="BD9" s="1"/>
  <c r="BC35" i="76"/>
  <c r="BD35" s="1"/>
  <c r="BC9" i="75"/>
  <c r="BD9" s="1"/>
  <c r="BC34" i="77"/>
  <c r="BD34" s="1"/>
  <c r="BF12" i="71"/>
  <c r="BH12" s="1"/>
  <c r="BI12" s="1"/>
  <c r="BC25" i="77"/>
  <c r="BD25" s="1"/>
  <c r="BC36" i="73"/>
  <c r="BD36" s="1"/>
  <c r="BC23" i="80"/>
  <c r="BD23" s="1"/>
  <c r="BC28" i="78"/>
  <c r="BD28" s="1"/>
  <c r="BF14" i="79"/>
  <c r="X32" i="101"/>
  <c r="BC21" i="76"/>
  <c r="BD21" s="1"/>
  <c r="BC37" i="74"/>
  <c r="BD37" s="1"/>
  <c r="X37" i="101"/>
  <c r="X33"/>
  <c r="BC33" i="78"/>
  <c r="BD33" s="1"/>
  <c r="BC31" i="80"/>
  <c r="BD31" s="1"/>
  <c r="BF9" i="71"/>
  <c r="BH9" s="1"/>
  <c r="BI9" s="1"/>
  <c r="X11" i="101"/>
  <c r="X27"/>
  <c r="BF27" i="77"/>
  <c r="BF26" i="71"/>
  <c r="BH26" s="1"/>
  <c r="BI26" s="1"/>
  <c r="BC22" i="77"/>
  <c r="BD22" s="1"/>
  <c r="BC36"/>
  <c r="BD36" s="1"/>
  <c r="BC20" i="29"/>
  <c r="BD20" s="1"/>
  <c r="BC16" i="77"/>
  <c r="BD16" s="1"/>
  <c r="Y37" i="101"/>
  <c r="Y27"/>
  <c r="BC14" i="73"/>
  <c r="BD14" s="1"/>
  <c r="BC25" i="80"/>
  <c r="BD25" s="1"/>
  <c r="BC19" i="73"/>
  <c r="BD19" s="1"/>
  <c r="BF10" i="71"/>
  <c r="BH10" s="1"/>
  <c r="BI10" s="1"/>
  <c r="BC17" i="77"/>
  <c r="BD17" s="1"/>
  <c r="N35" i="33"/>
  <c r="N17" i="30"/>
  <c r="N27" i="33" s="1"/>
  <c r="L35"/>
  <c r="L17" i="30"/>
  <c r="L27" i="33" s="1"/>
  <c r="O35"/>
  <c r="O17" i="30"/>
  <c r="O27" i="33" s="1"/>
  <c r="BC18" i="78"/>
  <c r="BD18" s="1"/>
  <c r="BV18"/>
  <c r="BW18" s="1"/>
  <c r="BX18" s="1"/>
  <c r="BY18" s="1"/>
  <c r="BV16"/>
  <c r="BW16" s="1"/>
  <c r="BX16" s="1"/>
  <c r="BY16" s="1"/>
  <c r="BC16"/>
  <c r="BD16" s="1"/>
  <c r="BG24"/>
  <c r="BH24" s="1"/>
  <c r="BI24" s="1"/>
  <c r="BE24"/>
  <c r="FR38" i="29"/>
  <c r="D8" i="30" s="1"/>
  <c r="FR38" i="74"/>
  <c r="BC24" i="76"/>
  <c r="BD24" s="1"/>
  <c r="BC17" i="79"/>
  <c r="BD17" s="1"/>
  <c r="BC24" i="81"/>
  <c r="BD24" s="1"/>
  <c r="BC12" i="77"/>
  <c r="BD12" s="1"/>
  <c r="BC15" i="73"/>
  <c r="BD15" s="1"/>
  <c r="BC10" i="79"/>
  <c r="BD10" s="1"/>
  <c r="BE10" s="1"/>
  <c r="X9" i="101"/>
  <c r="BC10" i="76"/>
  <c r="BD10" s="1"/>
  <c r="BE10" s="1"/>
  <c r="BC18"/>
  <c r="BD18" s="1"/>
  <c r="X16" i="101"/>
  <c r="BC27" i="79"/>
  <c r="BD27" s="1"/>
  <c r="BC37" i="73"/>
  <c r="BD37" s="1"/>
  <c r="BF23" i="75"/>
  <c r="BC18" i="80"/>
  <c r="BD18" s="1"/>
  <c r="BC9" i="77"/>
  <c r="BD9" s="1"/>
  <c r="BC27" i="78"/>
  <c r="BD27" s="1"/>
  <c r="BC23" i="29"/>
  <c r="BD23" s="1"/>
  <c r="BC37" i="79"/>
  <c r="BD37" s="1"/>
  <c r="BC33" i="74"/>
  <c r="BD33" s="1"/>
  <c r="BC31" i="73"/>
  <c r="BD31" s="1"/>
  <c r="BC20" i="78"/>
  <c r="BD20" s="1"/>
  <c r="X26" i="101"/>
  <c r="BC34" i="29"/>
  <c r="BD34" s="1"/>
  <c r="BF36" i="76"/>
  <c r="BC35" i="80"/>
  <c r="BD35" s="1"/>
  <c r="BC19" i="75"/>
  <c r="BD19" s="1"/>
  <c r="BC20" i="74"/>
  <c r="BD20" s="1"/>
  <c r="BF26" i="75"/>
  <c r="BC32" i="29"/>
  <c r="BD32" s="1"/>
  <c r="X20" i="101"/>
  <c r="BC16" i="75"/>
  <c r="BD16" s="1"/>
  <c r="BC37" i="80"/>
  <c r="BD37" s="1"/>
  <c r="BC17" i="74"/>
  <c r="BD17" s="1"/>
  <c r="BC24" i="77"/>
  <c r="BD24" s="1"/>
  <c r="Y11" i="101"/>
  <c r="BG16" i="77"/>
  <c r="BH16" s="1"/>
  <c r="BI16" s="1"/>
  <c r="BE16"/>
  <c r="BC22" i="78"/>
  <c r="BD22" s="1"/>
  <c r="BG22" s="1"/>
  <c r="BH22" s="1"/>
  <c r="BI22" s="1"/>
  <c r="BC28" i="79"/>
  <c r="BD28" s="1"/>
  <c r="FR38" i="78"/>
  <c r="BC33" i="76"/>
  <c r="BD33" s="1"/>
  <c r="BC26" i="77"/>
  <c r="BD26" s="1"/>
  <c r="BG26" s="1"/>
  <c r="BH26" s="1"/>
  <c r="BI26" s="1"/>
  <c r="BC16" i="81"/>
  <c r="BD16" s="1"/>
  <c r="BC29" i="79"/>
  <c r="BD29" s="1"/>
  <c r="BC35"/>
  <c r="BD35" s="1"/>
  <c r="BC21" i="78"/>
  <c r="BD21" s="1"/>
  <c r="BC10" i="75"/>
  <c r="BD10" s="1"/>
  <c r="FR38" i="80"/>
  <c r="BC17" i="73"/>
  <c r="BD17" s="1"/>
  <c r="BC36" i="72"/>
  <c r="BD36" s="1"/>
  <c r="BC14" i="77"/>
  <c r="BD14" s="1"/>
  <c r="BC27" i="76"/>
  <c r="BD27" s="1"/>
  <c r="BC9" i="72"/>
  <c r="BD9" s="1"/>
  <c r="BC10" i="80"/>
  <c r="BD10" s="1"/>
  <c r="BE10" s="1"/>
  <c r="BC17" i="72"/>
  <c r="BD17" s="1"/>
  <c r="BC27" i="73"/>
  <c r="BD27" s="1"/>
  <c r="BC28" i="81"/>
  <c r="BD28" s="1"/>
  <c r="BC28" i="29"/>
  <c r="BD28" s="1"/>
  <c r="BC10"/>
  <c r="BD10" s="1"/>
  <c r="Y25" i="101"/>
  <c r="I18" i="33"/>
  <c r="M35"/>
  <c r="M17" i="30"/>
  <c r="M27" i="33" s="1"/>
  <c r="E18"/>
  <c r="O18"/>
  <c r="F18"/>
  <c r="J35"/>
  <c r="J17" i="30"/>
  <c r="J27" i="33" s="1"/>
  <c r="J18"/>
  <c r="H35"/>
  <c r="H17" i="30"/>
  <c r="H27" i="33" s="1"/>
  <c r="P25" i="30"/>
  <c r="P35" i="33" s="1"/>
  <c r="BE10" i="72"/>
  <c r="BG10"/>
  <c r="BH10" s="1"/>
  <c r="BI10" s="1"/>
  <c r="BG10" i="77"/>
  <c r="BH10" s="1"/>
  <c r="BI10" s="1"/>
  <c r="BE10"/>
  <c r="BG9" i="81"/>
  <c r="BH9" s="1"/>
  <c r="BI9" s="1"/>
  <c r="BE9"/>
  <c r="D18" i="33"/>
  <c r="BE14" i="29"/>
  <c r="BG14"/>
  <c r="BH14" s="1"/>
  <c r="BI14" s="1"/>
  <c r="BE12" i="74"/>
  <c r="BG12"/>
  <c r="BH12" s="1"/>
  <c r="BI12" s="1"/>
  <c r="BE15" i="73"/>
  <c r="BG15"/>
  <c r="BH15" s="1"/>
  <c r="BI15" s="1"/>
  <c r="BG10" i="79"/>
  <c r="BH10" s="1"/>
  <c r="BI10" s="1"/>
  <c r="BG10" i="76"/>
  <c r="BH10" s="1"/>
  <c r="BI10" s="1"/>
  <c r="BG19" i="78"/>
  <c r="BH19" s="1"/>
  <c r="BI19" s="1"/>
  <c r="BE19"/>
  <c r="BG10" i="74"/>
  <c r="BH10" s="1"/>
  <c r="BI10" s="1"/>
  <c r="BE10"/>
  <c r="Z21" i="101"/>
  <c r="W21"/>
  <c r="Y21"/>
  <c r="BE37" i="71"/>
  <c r="BG37"/>
  <c r="BE15" i="79"/>
  <c r="BG15"/>
  <c r="BH15" s="1"/>
  <c r="BI15" s="1"/>
  <c r="W36" i="101"/>
  <c r="Z36"/>
  <c r="Y36"/>
  <c r="W28"/>
  <c r="Z28"/>
  <c r="BG33" i="77"/>
  <c r="BH33" s="1"/>
  <c r="BI33" s="1"/>
  <c r="BE33"/>
  <c r="Z17" i="101"/>
  <c r="W17"/>
  <c r="Y17"/>
  <c r="BG14" i="71"/>
  <c r="BE14"/>
  <c r="BE8" i="29"/>
  <c r="BG8"/>
  <c r="BE22" i="78"/>
  <c r="BG25" i="74"/>
  <c r="BH25" s="1"/>
  <c r="BI25" s="1"/>
  <c r="BE25"/>
  <c r="BE20" i="77"/>
  <c r="BG20"/>
  <c r="BH20" s="1"/>
  <c r="BI20" s="1"/>
  <c r="BE37" i="75"/>
  <c r="BG37"/>
  <c r="BH37" s="1"/>
  <c r="BI37" s="1"/>
  <c r="BG12" i="78"/>
  <c r="BH12" s="1"/>
  <c r="BI12" s="1"/>
  <c r="BE12"/>
  <c r="BG33" i="72"/>
  <c r="BH33" s="1"/>
  <c r="BI33" s="1"/>
  <c r="BE33"/>
  <c r="BD8"/>
  <c r="BG13" i="29"/>
  <c r="BH13" s="1"/>
  <c r="BI13" s="1"/>
  <c r="BE13"/>
  <c r="BE28" i="76"/>
  <c r="BG28"/>
  <c r="BH28" s="1"/>
  <c r="BI28" s="1"/>
  <c r="BG32" i="80"/>
  <c r="BH32" s="1"/>
  <c r="BI32" s="1"/>
  <c r="BE32"/>
  <c r="BG32" i="81"/>
  <c r="BH32" s="1"/>
  <c r="BI32" s="1"/>
  <c r="BE32"/>
  <c r="BE30" i="77"/>
  <c r="BG30"/>
  <c r="BH30" s="1"/>
  <c r="BI30" s="1"/>
  <c r="BG23" i="81"/>
  <c r="BH23" s="1"/>
  <c r="BI23" s="1"/>
  <c r="BE23"/>
  <c r="BE23" i="79"/>
  <c r="BG23"/>
  <c r="BH23" s="1"/>
  <c r="BI23" s="1"/>
  <c r="BE17" i="81"/>
  <c r="BG17"/>
  <c r="BH17" s="1"/>
  <c r="BI17" s="1"/>
  <c r="BD8" i="79"/>
  <c r="BW8" i="73"/>
  <c r="BV38"/>
  <c r="BV39"/>
  <c r="BG17" i="80"/>
  <c r="BH17" s="1"/>
  <c r="BI17" s="1"/>
  <c r="BE17"/>
  <c r="BE19" i="76"/>
  <c r="BG19"/>
  <c r="BH19" s="1"/>
  <c r="BI19" s="1"/>
  <c r="BG16" i="73"/>
  <c r="BH16" s="1"/>
  <c r="BI16" s="1"/>
  <c r="BE16"/>
  <c r="BG19" i="80"/>
  <c r="BH19" s="1"/>
  <c r="BI19" s="1"/>
  <c r="BE19"/>
  <c r="BE20" i="73"/>
  <c r="BG20"/>
  <c r="BH20" s="1"/>
  <c r="BI20" s="1"/>
  <c r="BE21"/>
  <c r="BG21"/>
  <c r="BH21" s="1"/>
  <c r="BI21" s="1"/>
  <c r="BG15" i="29"/>
  <c r="BH15" s="1"/>
  <c r="BI15" s="1"/>
  <c r="BE15"/>
  <c r="BG12"/>
  <c r="BH12" s="1"/>
  <c r="BI12" s="1"/>
  <c r="BE12"/>
  <c r="BW8" i="80"/>
  <c r="BV39"/>
  <c r="BV38"/>
  <c r="BG31" i="81"/>
  <c r="BH31" s="1"/>
  <c r="BI31" s="1"/>
  <c r="BE31"/>
  <c r="BE28" i="72"/>
  <c r="BG28"/>
  <c r="BH28" s="1"/>
  <c r="BI28" s="1"/>
  <c r="BG9" i="78"/>
  <c r="BH9" s="1"/>
  <c r="BI9" s="1"/>
  <c r="BE9"/>
  <c r="BE22" i="81"/>
  <c r="BG22"/>
  <c r="BH22" s="1"/>
  <c r="BI22" s="1"/>
  <c r="BG27"/>
  <c r="BH27" s="1"/>
  <c r="BI27" s="1"/>
  <c r="BE27"/>
  <c r="BW8" i="71"/>
  <c r="BV39"/>
  <c r="BV38"/>
  <c r="BE11" i="29"/>
  <c r="BG11"/>
  <c r="BH11" s="1"/>
  <c r="BI11" s="1"/>
  <c r="BG8" i="81"/>
  <c r="BE8"/>
  <c r="W10" i="101"/>
  <c r="Z10"/>
  <c r="W29"/>
  <c r="Z29"/>
  <c r="BE29" i="75"/>
  <c r="BG29"/>
  <c r="BH29" s="1"/>
  <c r="BI29" s="1"/>
  <c r="BG20" i="72"/>
  <c r="BH20" s="1"/>
  <c r="BI20" s="1"/>
  <c r="BE20"/>
  <c r="U35" i="101"/>
  <c r="V35"/>
  <c r="BV39" i="75"/>
  <c r="BW8"/>
  <c r="BV38"/>
  <c r="BE24" i="29"/>
  <c r="BG24"/>
  <c r="BH24" s="1"/>
  <c r="BI24" s="1"/>
  <c r="U13" i="101"/>
  <c r="V13"/>
  <c r="BE23" i="72"/>
  <c r="BG23"/>
  <c r="BH23" s="1"/>
  <c r="BI23" s="1"/>
  <c r="BG9" i="73"/>
  <c r="BH9" s="1"/>
  <c r="BI9" s="1"/>
  <c r="BE9"/>
  <c r="BG22" i="75"/>
  <c r="BH22" s="1"/>
  <c r="BI22" s="1"/>
  <c r="BE22"/>
  <c r="BG17"/>
  <c r="BH17" s="1"/>
  <c r="BI17" s="1"/>
  <c r="BE17"/>
  <c r="BE26" i="73"/>
  <c r="BG26"/>
  <c r="BH26" s="1"/>
  <c r="BI26" s="1"/>
  <c r="BG31" i="72"/>
  <c r="BH31" s="1"/>
  <c r="BI31" s="1"/>
  <c r="BE31"/>
  <c r="BG32" i="75"/>
  <c r="BH32" s="1"/>
  <c r="BI32" s="1"/>
  <c r="BE32"/>
  <c r="BG25" i="79"/>
  <c r="BH25" s="1"/>
  <c r="BI25" s="1"/>
  <c r="BE25"/>
  <c r="BG16" i="29"/>
  <c r="BH16" s="1"/>
  <c r="BI16" s="1"/>
  <c r="BE16"/>
  <c r="BW8" i="77"/>
  <c r="BV38"/>
  <c r="BV39"/>
  <c r="BE37" i="29"/>
  <c r="BG37"/>
  <c r="BH37" s="1"/>
  <c r="BI37" s="1"/>
  <c r="BG34" i="74"/>
  <c r="BH34" s="1"/>
  <c r="BI34" s="1"/>
  <c r="BE34"/>
  <c r="BG16" i="80"/>
  <c r="BH16" s="1"/>
  <c r="BI16" s="1"/>
  <c r="BE16"/>
  <c r="BG34" i="29"/>
  <c r="BH34" s="1"/>
  <c r="BI34" s="1"/>
  <c r="BE34"/>
  <c r="BG18"/>
  <c r="BH18" s="1"/>
  <c r="BI18" s="1"/>
  <c r="BE18"/>
  <c r="BG13" i="72"/>
  <c r="BH13" s="1"/>
  <c r="BI13" s="1"/>
  <c r="BE13"/>
  <c r="BE10" i="78"/>
  <c r="BG10"/>
  <c r="BH10" s="1"/>
  <c r="BI10" s="1"/>
  <c r="BG24" i="79"/>
  <c r="BH24" s="1"/>
  <c r="BI24" s="1"/>
  <c r="BE24"/>
  <c r="BE30" i="75"/>
  <c r="BG30"/>
  <c r="BH30" s="1"/>
  <c r="BI30" s="1"/>
  <c r="BV38" i="78"/>
  <c r="BW8"/>
  <c r="BV39"/>
  <c r="V34" i="101"/>
  <c r="U34"/>
  <c r="V18"/>
  <c r="U18"/>
  <c r="U24"/>
  <c r="V24"/>
  <c r="U22"/>
  <c r="V22"/>
  <c r="D27" i="33"/>
  <c r="P17" i="30"/>
  <c r="P27" i="33" s="1"/>
  <c r="BC29" i="80"/>
  <c r="BD29" s="1"/>
  <c r="BC26" i="79"/>
  <c r="BD26" s="1"/>
  <c r="BC20" i="76"/>
  <c r="BD20" s="1"/>
  <c r="BC13" i="80"/>
  <c r="BD13" s="1"/>
  <c r="BC32" i="74"/>
  <c r="BD32" s="1"/>
  <c r="BB38" i="72"/>
  <c r="BC32" i="78"/>
  <c r="BD32" s="1"/>
  <c r="BC25" i="73"/>
  <c r="BD25" s="1"/>
  <c r="BC14" i="76"/>
  <c r="BD14" s="1"/>
  <c r="BC15" i="80"/>
  <c r="BD15" s="1"/>
  <c r="BC13" i="79"/>
  <c r="BD13" s="1"/>
  <c r="BC25" i="81"/>
  <c r="BD25" s="1"/>
  <c r="BC10"/>
  <c r="BC33" i="80"/>
  <c r="BD33" s="1"/>
  <c r="BC29" i="81"/>
  <c r="BD29" s="1"/>
  <c r="BC18" i="73"/>
  <c r="BD18" s="1"/>
  <c r="BC13" i="75"/>
  <c r="BD13" s="1"/>
  <c r="BB39" i="79"/>
  <c r="BB39" i="73"/>
  <c r="BC30" i="29"/>
  <c r="BD30" s="1"/>
  <c r="BC28" i="73"/>
  <c r="BD28" s="1"/>
  <c r="BC29"/>
  <c r="BD29" s="1"/>
  <c r="BC29" i="76"/>
  <c r="BD29" s="1"/>
  <c r="BC27" i="80"/>
  <c r="BD27" s="1"/>
  <c r="BC35" i="73"/>
  <c r="BD35" s="1"/>
  <c r="BC13" i="74"/>
  <c r="BD13" s="1"/>
  <c r="BC25" i="75"/>
  <c r="BD25" s="1"/>
  <c r="BB38" i="76"/>
  <c r="BF12"/>
  <c r="BC33" i="29"/>
  <c r="BD33" s="1"/>
  <c r="BB38" i="80"/>
  <c r="BC19" i="29"/>
  <c r="BD19" s="1"/>
  <c r="BF34" i="75"/>
  <c r="BF22" i="74"/>
  <c r="BC35" i="81"/>
  <c r="BD35" s="1"/>
  <c r="BC13" i="77"/>
  <c r="BD13" s="1"/>
  <c r="BF31" i="78"/>
  <c r="BC23" i="76"/>
  <c r="BD23" s="1"/>
  <c r="BC35" i="75"/>
  <c r="BD35" s="1"/>
  <c r="BB38" i="29"/>
  <c r="BC16" i="72"/>
  <c r="BD16" s="1"/>
  <c r="BC15" i="75"/>
  <c r="BD15" s="1"/>
  <c r="BC36" i="81"/>
  <c r="BD36" s="1"/>
  <c r="FR38" i="73"/>
  <c r="BC22"/>
  <c r="BD22" s="1"/>
  <c r="BC22" i="72"/>
  <c r="BD22" s="1"/>
  <c r="BB38" i="81"/>
  <c r="BC26" i="29"/>
  <c r="BD26" s="1"/>
  <c r="BF12" i="80"/>
  <c r="BC30" i="81"/>
  <c r="BD30" s="1"/>
  <c r="BC20" i="79"/>
  <c r="BD20" s="1"/>
  <c r="BC12" i="73"/>
  <c r="BD12" s="1"/>
  <c r="BC36" i="74"/>
  <c r="BD36" s="1"/>
  <c r="BC37" i="78"/>
  <c r="BD37" s="1"/>
  <c r="BC9" i="79"/>
  <c r="BC32" i="76"/>
  <c r="BD32" s="1"/>
  <c r="BC11" i="74"/>
  <c r="BD11" s="1"/>
  <c r="BC30" i="78"/>
  <c r="BD30" s="1"/>
  <c r="BB39" i="75"/>
  <c r="BC24"/>
  <c r="BD24" s="1"/>
  <c r="BC18" i="81"/>
  <c r="BD18" s="1"/>
  <c r="BC31" i="79"/>
  <c r="BD31" s="1"/>
  <c r="BC27" i="72"/>
  <c r="BD27" s="1"/>
  <c r="BC10" i="73"/>
  <c r="BC37" i="77"/>
  <c r="BD37" s="1"/>
  <c r="BD39" s="1"/>
  <c r="BC23" i="74"/>
  <c r="BD23" s="1"/>
  <c r="BC15" i="72"/>
  <c r="BD15" s="1"/>
  <c r="BC35" i="74"/>
  <c r="BD35" s="1"/>
  <c r="BF17" i="76"/>
  <c r="BB38" i="77"/>
  <c r="BC39"/>
  <c r="BC35" i="72"/>
  <c r="BD35" s="1"/>
  <c r="BC11" i="79"/>
  <c r="BD11" s="1"/>
  <c r="BC25" i="72"/>
  <c r="BD25" s="1"/>
  <c r="BC13" i="73"/>
  <c r="BD13" s="1"/>
  <c r="BC19" i="74"/>
  <c r="BD19" s="1"/>
  <c r="BC36" i="78"/>
  <c r="BD36" s="1"/>
  <c r="BC24" i="72"/>
  <c r="BD24" s="1"/>
  <c r="BC25" i="78"/>
  <c r="BD25" s="1"/>
  <c r="BC15" i="76"/>
  <c r="BD15" s="1"/>
  <c r="BC26" i="81"/>
  <c r="BD26" s="1"/>
  <c r="BC37" i="76"/>
  <c r="BD37" s="1"/>
  <c r="BC16" i="74"/>
  <c r="BD16" s="1"/>
  <c r="BC11" i="78"/>
  <c r="BC26"/>
  <c r="BD26" s="1"/>
  <c r="BC29" i="29"/>
  <c r="BD29" s="1"/>
  <c r="BC39" i="80"/>
  <c r="BC34" i="76"/>
  <c r="BD34" s="1"/>
  <c r="BC23" i="78"/>
  <c r="BD23" s="1"/>
  <c r="BC35"/>
  <c r="BD35" s="1"/>
  <c r="BC17"/>
  <c r="BD17" s="1"/>
  <c r="BC36" i="29"/>
  <c r="BD36" s="1"/>
  <c r="BB38" i="78"/>
  <c r="Y28" i="101"/>
  <c r="BE28" i="75"/>
  <c r="BG28"/>
  <c r="BH28" s="1"/>
  <c r="BI28" s="1"/>
  <c r="BG30" i="76"/>
  <c r="BH30" s="1"/>
  <c r="BI30" s="1"/>
  <c r="BE30"/>
  <c r="BG18" i="71"/>
  <c r="BE18"/>
  <c r="BD9" i="74"/>
  <c r="BG28" i="79"/>
  <c r="BH28" s="1"/>
  <c r="BI28" s="1"/>
  <c r="BE28"/>
  <c r="BG33"/>
  <c r="BH33" s="1"/>
  <c r="BI33" s="1"/>
  <c r="BE33"/>
  <c r="BE33" i="76"/>
  <c r="BG33"/>
  <c r="BH33" s="1"/>
  <c r="BI33" s="1"/>
  <c r="BG35" i="77"/>
  <c r="BH35" s="1"/>
  <c r="BI35" s="1"/>
  <c r="BE35"/>
  <c r="BG12" i="81"/>
  <c r="BH12" s="1"/>
  <c r="BI12" s="1"/>
  <c r="BE12"/>
  <c r="BE26" i="77"/>
  <c r="BG16" i="81"/>
  <c r="BH16" s="1"/>
  <c r="BI16" s="1"/>
  <c r="BE16"/>
  <c r="BE14" i="73"/>
  <c r="BG14"/>
  <c r="BH14" s="1"/>
  <c r="BI14" s="1"/>
  <c r="BG24"/>
  <c r="BH24" s="1"/>
  <c r="BI24" s="1"/>
  <c r="BE24"/>
  <c r="BG18" i="72"/>
  <c r="BH18" s="1"/>
  <c r="BI18" s="1"/>
  <c r="BE18"/>
  <c r="BG21" i="81"/>
  <c r="BH21" s="1"/>
  <c r="BI21" s="1"/>
  <c r="BE21"/>
  <c r="BG30" i="72"/>
  <c r="BH30" s="1"/>
  <c r="BI30" s="1"/>
  <c r="BE30"/>
  <c r="BE13" i="76"/>
  <c r="BG13"/>
  <c r="BH13" s="1"/>
  <c r="BI13" s="1"/>
  <c r="BE16" i="79"/>
  <c r="BG16"/>
  <c r="BH16" s="1"/>
  <c r="BI16" s="1"/>
  <c r="BW8" i="72"/>
  <c r="BV38"/>
  <c r="BV39"/>
  <c r="BG27" i="29"/>
  <c r="BH27" s="1"/>
  <c r="BI27" s="1"/>
  <c r="BE27"/>
  <c r="BE29" i="79"/>
  <c r="BG29"/>
  <c r="BH29" s="1"/>
  <c r="BI29" s="1"/>
  <c r="BG35"/>
  <c r="BH35" s="1"/>
  <c r="BI35" s="1"/>
  <c r="BE35"/>
  <c r="BE19"/>
  <c r="BG19"/>
  <c r="BH19" s="1"/>
  <c r="BI19" s="1"/>
  <c r="BG21" i="72"/>
  <c r="BH21" s="1"/>
  <c r="BI21" s="1"/>
  <c r="BE21"/>
  <c r="BE25" i="76"/>
  <c r="BG25"/>
  <c r="BH25" s="1"/>
  <c r="BI25" s="1"/>
  <c r="BG32" i="79"/>
  <c r="BH32" s="1"/>
  <c r="BI32" s="1"/>
  <c r="BE32"/>
  <c r="BG21" i="78"/>
  <c r="BH21" s="1"/>
  <c r="BI21" s="1"/>
  <c r="BE21"/>
  <c r="BG26" i="76"/>
  <c r="BH26" s="1"/>
  <c r="BI26" s="1"/>
  <c r="BE26"/>
  <c r="BE10" i="75"/>
  <c r="BG10"/>
  <c r="BH10" s="1"/>
  <c r="BI10" s="1"/>
  <c r="BE34" i="72"/>
  <c r="BG34"/>
  <c r="BH34" s="1"/>
  <c r="BI34" s="1"/>
  <c r="BE11" i="75"/>
  <c r="BG11"/>
  <c r="BH11" s="1"/>
  <c r="BI11" s="1"/>
  <c r="BE30" i="74"/>
  <c r="BG30"/>
  <c r="BH30" s="1"/>
  <c r="BI30" s="1"/>
  <c r="BE9" i="80"/>
  <c r="BG9"/>
  <c r="BH9" s="1"/>
  <c r="BI9" s="1"/>
  <c r="BG17" i="73"/>
  <c r="BH17" s="1"/>
  <c r="BI17" s="1"/>
  <c r="BE17"/>
  <c r="BG36" i="75"/>
  <c r="BH36" s="1"/>
  <c r="BI36" s="1"/>
  <c r="BE36"/>
  <c r="BE36" i="72"/>
  <c r="BG36"/>
  <c r="BH36" s="1"/>
  <c r="BI36" s="1"/>
  <c r="BG21" i="80"/>
  <c r="BH21" s="1"/>
  <c r="BI21" s="1"/>
  <c r="BE21"/>
  <c r="BE14" i="77"/>
  <c r="BG14"/>
  <c r="BH14" s="1"/>
  <c r="BI14" s="1"/>
  <c r="BG33" i="75"/>
  <c r="BH33" s="1"/>
  <c r="BI33" s="1"/>
  <c r="BE33"/>
  <c r="BW8" i="79"/>
  <c r="BV38"/>
  <c r="BV39"/>
  <c r="BE9" i="29"/>
  <c r="BG9"/>
  <c r="BH9" s="1"/>
  <c r="BI9" s="1"/>
  <c r="BE8" i="73"/>
  <c r="BG8"/>
  <c r="BE27" i="76"/>
  <c r="BG27"/>
  <c r="BH27" s="1"/>
  <c r="BI27" s="1"/>
  <c r="BE25" i="80"/>
  <c r="BG25"/>
  <c r="BH25" s="1"/>
  <c r="BI25" s="1"/>
  <c r="BG9" i="72"/>
  <c r="BH9" s="1"/>
  <c r="BI9" s="1"/>
  <c r="BE9"/>
  <c r="BE36" i="79"/>
  <c r="BG36"/>
  <c r="BH36" s="1"/>
  <c r="BI36" s="1"/>
  <c r="BG35" i="76"/>
  <c r="BH35" s="1"/>
  <c r="BI35" s="1"/>
  <c r="BE35"/>
  <c r="BE36" i="80"/>
  <c r="BG36"/>
  <c r="BH36" s="1"/>
  <c r="BI36" s="1"/>
  <c r="BG17" i="72"/>
  <c r="BH17" s="1"/>
  <c r="BI17" s="1"/>
  <c r="BE17"/>
  <c r="BG21" i="75"/>
  <c r="BH21" s="1"/>
  <c r="BI21" s="1"/>
  <c r="BE21"/>
  <c r="BG27" i="73"/>
  <c r="BH27" s="1"/>
  <c r="BI27" s="1"/>
  <c r="BE27"/>
  <c r="BG28" i="81"/>
  <c r="BH28" s="1"/>
  <c r="BI28" s="1"/>
  <c r="BE28"/>
  <c r="BW8" i="76"/>
  <c r="BV39"/>
  <c r="BV38"/>
  <c r="BG35" i="29"/>
  <c r="BH35" s="1"/>
  <c r="BI35" s="1"/>
  <c r="BE35"/>
  <c r="BG28"/>
  <c r="BH28" s="1"/>
  <c r="BI28" s="1"/>
  <c r="BE28"/>
  <c r="BG10"/>
  <c r="BH10" s="1"/>
  <c r="BI10" s="1"/>
  <c r="BE10"/>
  <c r="BG21"/>
  <c r="BH21" s="1"/>
  <c r="BI21" s="1"/>
  <c r="BE21"/>
  <c r="BE34" i="73"/>
  <c r="BG34"/>
  <c r="BH34" s="1"/>
  <c r="BI34" s="1"/>
  <c r="BG24" i="76"/>
  <c r="BH24" s="1"/>
  <c r="BI24" s="1"/>
  <c r="BE24"/>
  <c r="BE34" i="77"/>
  <c r="BG34"/>
  <c r="BH34" s="1"/>
  <c r="BI34" s="1"/>
  <c r="BG11"/>
  <c r="BH11" s="1"/>
  <c r="BI11" s="1"/>
  <c r="BE11"/>
  <c r="BE12" i="75"/>
  <c r="BG12"/>
  <c r="BH12" s="1"/>
  <c r="BI12" s="1"/>
  <c r="BE30" i="73"/>
  <c r="BG30"/>
  <c r="BH30" s="1"/>
  <c r="BI30" s="1"/>
  <c r="BG17" i="79"/>
  <c r="BH17" s="1"/>
  <c r="BI17" s="1"/>
  <c r="BE17"/>
  <c r="BE19" i="73"/>
  <c r="BG19"/>
  <c r="BH19" s="1"/>
  <c r="BI19" s="1"/>
  <c r="BG24" i="81"/>
  <c r="BH24" s="1"/>
  <c r="BI24" s="1"/>
  <c r="BE24"/>
  <c r="BG12" i="77"/>
  <c r="BH12" s="1"/>
  <c r="BI12" s="1"/>
  <c r="BE12"/>
  <c r="BW8" i="29"/>
  <c r="BV38"/>
  <c r="BV39"/>
  <c r="BG25" i="77"/>
  <c r="BH25" s="1"/>
  <c r="BI25" s="1"/>
  <c r="BE25"/>
  <c r="BE36" i="73"/>
  <c r="BG36"/>
  <c r="BH36" s="1"/>
  <c r="BI36" s="1"/>
  <c r="BE23"/>
  <c r="BG23"/>
  <c r="BH23" s="1"/>
  <c r="BI23" s="1"/>
  <c r="BE14" i="72"/>
  <c r="BG14"/>
  <c r="BH14" s="1"/>
  <c r="BI14" s="1"/>
  <c r="BE33" i="81"/>
  <c r="BG33"/>
  <c r="BH33" s="1"/>
  <c r="BI33" s="1"/>
  <c r="BG19" i="72"/>
  <c r="BH19" s="1"/>
  <c r="BI19" s="1"/>
  <c r="BE19"/>
  <c r="BC38" i="71"/>
  <c r="E9" i="30" s="1"/>
  <c r="E19" i="33" s="1"/>
  <c r="BC39" i="71"/>
  <c r="BD8"/>
  <c r="BW8" i="81"/>
  <c r="BV39"/>
  <c r="BV38"/>
  <c r="BG31" i="29"/>
  <c r="BH31" s="1"/>
  <c r="BI31" s="1"/>
  <c r="BE31"/>
  <c r="BE11" i="73"/>
  <c r="BG11"/>
  <c r="BH11" s="1"/>
  <c r="BI11" s="1"/>
  <c r="W31" i="101"/>
  <c r="Z31"/>
  <c r="BG27" i="75"/>
  <c r="BH27" s="1"/>
  <c r="BI27" s="1"/>
  <c r="BE27"/>
  <c r="BE22" i="79"/>
  <c r="BG22"/>
  <c r="BH22" s="1"/>
  <c r="BI22" s="1"/>
  <c r="BG28" i="80"/>
  <c r="BH28" s="1"/>
  <c r="BI28" s="1"/>
  <c r="BE28"/>
  <c r="BG14" i="81"/>
  <c r="BH14" s="1"/>
  <c r="BI14" s="1"/>
  <c r="BE14"/>
  <c r="BG9" i="76"/>
  <c r="BH9" s="1"/>
  <c r="BI9" s="1"/>
  <c r="BE9"/>
  <c r="BE23" i="80"/>
  <c r="BG23"/>
  <c r="BH23" s="1"/>
  <c r="BI23" s="1"/>
  <c r="BE20" i="81"/>
  <c r="BG20"/>
  <c r="BH20" s="1"/>
  <c r="BI20" s="1"/>
  <c r="BG28" i="78"/>
  <c r="BH28" s="1"/>
  <c r="BI28" s="1"/>
  <c r="BE28"/>
  <c r="BG18" i="76"/>
  <c r="BH18" s="1"/>
  <c r="BI18" s="1"/>
  <c r="BE18"/>
  <c r="BE8" i="75"/>
  <c r="BG8"/>
  <c r="BG29" i="74"/>
  <c r="BH29" s="1"/>
  <c r="BI29" s="1"/>
  <c r="BE29"/>
  <c r="BE21" i="76"/>
  <c r="BG21"/>
  <c r="BH21" s="1"/>
  <c r="BI21" s="1"/>
  <c r="BE27" i="79"/>
  <c r="BG27"/>
  <c r="BH27" s="1"/>
  <c r="BI27" s="1"/>
  <c r="BE37" i="73"/>
  <c r="BG37"/>
  <c r="BH37" s="1"/>
  <c r="BI37" s="1"/>
  <c r="BG37" i="74"/>
  <c r="BH37" s="1"/>
  <c r="BI37" s="1"/>
  <c r="BE37"/>
  <c r="BG18" i="80"/>
  <c r="BH18" s="1"/>
  <c r="BI18" s="1"/>
  <c r="BE18"/>
  <c r="BG19" i="77"/>
  <c r="BH19" s="1"/>
  <c r="BI19" s="1"/>
  <c r="BE19"/>
  <c r="BG9"/>
  <c r="BH9" s="1"/>
  <c r="BI9" s="1"/>
  <c r="BE9"/>
  <c r="BE34" i="80"/>
  <c r="BG34"/>
  <c r="BH34" s="1"/>
  <c r="BI34" s="1"/>
  <c r="BG27" i="78"/>
  <c r="BH27" s="1"/>
  <c r="BI27" s="1"/>
  <c r="BE27"/>
  <c r="BE20" i="80"/>
  <c r="BG20"/>
  <c r="BH20" s="1"/>
  <c r="BI20" s="1"/>
  <c r="BG15" i="78"/>
  <c r="BH15" s="1"/>
  <c r="BI15" s="1"/>
  <c r="BE15"/>
  <c r="BE31" i="77"/>
  <c r="BG31"/>
  <c r="BH31" s="1"/>
  <c r="BI31" s="1"/>
  <c r="BE23"/>
  <c r="BG23"/>
  <c r="BH23" s="1"/>
  <c r="BI23" s="1"/>
  <c r="BG23" i="29"/>
  <c r="BH23" s="1"/>
  <c r="BI23" s="1"/>
  <c r="BE23"/>
  <c r="BG22"/>
  <c r="BH22" s="1"/>
  <c r="BI22" s="1"/>
  <c r="BE22"/>
  <c r="BE25"/>
  <c r="BG25"/>
  <c r="BH25" s="1"/>
  <c r="BI25" s="1"/>
  <c r="BG8" i="77"/>
  <c r="BE8"/>
  <c r="BD38"/>
  <c r="BE37" i="79"/>
  <c r="BG37"/>
  <c r="BH37" s="1"/>
  <c r="BI37" s="1"/>
  <c r="BG18" i="74"/>
  <c r="BH18" s="1"/>
  <c r="BI18" s="1"/>
  <c r="BE18"/>
  <c r="BG24"/>
  <c r="BH24" s="1"/>
  <c r="BI24" s="1"/>
  <c r="BE24"/>
  <c r="BG18" i="79"/>
  <c r="BH18" s="1"/>
  <c r="BI18" s="1"/>
  <c r="BE18"/>
  <c r="BE33" i="74"/>
  <c r="BG33"/>
  <c r="BH33" s="1"/>
  <c r="BI33" s="1"/>
  <c r="BG22" i="76"/>
  <c r="BH22" s="1"/>
  <c r="BI22" s="1"/>
  <c r="BE22"/>
  <c r="BG33" i="78"/>
  <c r="BH33" s="1"/>
  <c r="BI33" s="1"/>
  <c r="BE33"/>
  <c r="BE32" i="72"/>
  <c r="BG32"/>
  <c r="BH32" s="1"/>
  <c r="BI32" s="1"/>
  <c r="BG24" i="80"/>
  <c r="BH24" s="1"/>
  <c r="BI24" s="1"/>
  <c r="BE24"/>
  <c r="BG18" i="75"/>
  <c r="BH18" s="1"/>
  <c r="BI18" s="1"/>
  <c r="BE18"/>
  <c r="BE29" i="72"/>
  <c r="BG29"/>
  <c r="BH29" s="1"/>
  <c r="BI29" s="1"/>
  <c r="BE37" i="81"/>
  <c r="BG37"/>
  <c r="BH37" s="1"/>
  <c r="BI37" s="1"/>
  <c r="BE31" i="80"/>
  <c r="BG31"/>
  <c r="BH31" s="1"/>
  <c r="BI31" s="1"/>
  <c r="BE31" i="73"/>
  <c r="BG31"/>
  <c r="BH31" s="1"/>
  <c r="BI31" s="1"/>
  <c r="BG15" i="81"/>
  <c r="BH15" s="1"/>
  <c r="BI15" s="1"/>
  <c r="BE15"/>
  <c r="BE20" i="78"/>
  <c r="BG20"/>
  <c r="BH20" s="1"/>
  <c r="BI20" s="1"/>
  <c r="BG8" i="76"/>
  <c r="BE8"/>
  <c r="BD38"/>
  <c r="BD39"/>
  <c r="BD8" i="74"/>
  <c r="BC38"/>
  <c r="H9" i="30" s="1"/>
  <c r="H19" i="33" s="1"/>
  <c r="BB38" i="74"/>
  <c r="BB39"/>
  <c r="BV8"/>
  <c r="BG8" i="80"/>
  <c r="BE8"/>
  <c r="BD38"/>
  <c r="BD39"/>
  <c r="BE14" i="74"/>
  <c r="BG14"/>
  <c r="BH14" s="1"/>
  <c r="BI14" s="1"/>
  <c r="BG14" i="80"/>
  <c r="BH14" s="1"/>
  <c r="BI14" s="1"/>
  <c r="BE14"/>
  <c r="BE35"/>
  <c r="BG35"/>
  <c r="BH35" s="1"/>
  <c r="BI35" s="1"/>
  <c r="BE19" i="75"/>
  <c r="BG19"/>
  <c r="BH19" s="1"/>
  <c r="BI19" s="1"/>
  <c r="BE22" i="77"/>
  <c r="BG22"/>
  <c r="BH22" s="1"/>
  <c r="BI22" s="1"/>
  <c r="BG36"/>
  <c r="BH36" s="1"/>
  <c r="BI36" s="1"/>
  <c r="BE36"/>
  <c r="BE26" i="80"/>
  <c r="BG26"/>
  <c r="BH26" s="1"/>
  <c r="BI26" s="1"/>
  <c r="BE20" i="74"/>
  <c r="BG20"/>
  <c r="BH20" s="1"/>
  <c r="BI20" s="1"/>
  <c r="BE19" i="81"/>
  <c r="BG19"/>
  <c r="BH19" s="1"/>
  <c r="BI19" s="1"/>
  <c r="BE11" i="72"/>
  <c r="BG11"/>
  <c r="BH11" s="1"/>
  <c r="BI11" s="1"/>
  <c r="BE31" i="76"/>
  <c r="BG31"/>
  <c r="BH31" s="1"/>
  <c r="BI31" s="1"/>
  <c r="BG17" i="77"/>
  <c r="BH17" s="1"/>
  <c r="BI17" s="1"/>
  <c r="BE17"/>
  <c r="BE32" i="29"/>
  <c r="BG32"/>
  <c r="BH32" s="1"/>
  <c r="BI32" s="1"/>
  <c r="BE20"/>
  <c r="BG20"/>
  <c r="BH20" s="1"/>
  <c r="BI20" s="1"/>
  <c r="BC38" i="78"/>
  <c r="L9" i="30" s="1"/>
  <c r="L19" i="33" s="1"/>
  <c r="BC39" i="78"/>
  <c r="BD8"/>
  <c r="BE17" i="29"/>
  <c r="BG17"/>
  <c r="BH17" s="1"/>
  <c r="BI17" s="1"/>
  <c r="V15" i="101"/>
  <c r="U15"/>
  <c r="U14"/>
  <c r="V14"/>
  <c r="U30"/>
  <c r="V30"/>
  <c r="BB39" i="72"/>
  <c r="BB38" i="79"/>
  <c r="BB38" i="73"/>
  <c r="BB39" i="76"/>
  <c r="BB39" i="80"/>
  <c r="BB39" i="29"/>
  <c r="BB39" i="81"/>
  <c r="BC38" i="29"/>
  <c r="D9" i="30" s="1"/>
  <c r="BB38" i="75"/>
  <c r="BB39" i="77"/>
  <c r="BC38"/>
  <c r="K9" i="30" s="1"/>
  <c r="K19" i="33" s="1"/>
  <c r="BB39" i="78"/>
  <c r="K8" i="30"/>
  <c r="M8"/>
  <c r="H8"/>
  <c r="L8"/>
  <c r="N8"/>
  <c r="G8"/>
  <c r="BF28" i="80" l="1"/>
  <c r="BF31" i="29"/>
  <c r="BF19" i="72"/>
  <c r="BF33" i="75"/>
  <c r="BF35" i="77"/>
  <c r="BF33" i="79"/>
  <c r="BF12" i="29"/>
  <c r="BF14" i="71"/>
  <c r="BH14" s="1"/>
  <c r="BI14" s="1"/>
  <c r="BG10" i="80"/>
  <c r="BH10" s="1"/>
  <c r="BI10" s="1"/>
  <c r="BF22"/>
  <c r="K18" i="33"/>
  <c r="BF25" i="77"/>
  <c r="BF9" i="72"/>
  <c r="BF9" i="29"/>
  <c r="BF14" i="77"/>
  <c r="BF31" i="81"/>
  <c r="X34" i="101"/>
  <c r="BF27" i="81"/>
  <c r="BF9" i="78"/>
  <c r="BD38" i="75"/>
  <c r="BD39"/>
  <c r="BF36" i="77"/>
  <c r="BC39" i="74"/>
  <c r="BF18" i="79"/>
  <c r="BF27" i="78"/>
  <c r="BF34" i="80"/>
  <c r="BF28" i="29"/>
  <c r="BF21" i="72"/>
  <c r="BF8" i="80"/>
  <c r="BF24" i="76"/>
  <c r="BF26"/>
  <c r="BF21" i="78"/>
  <c r="BF32" i="79"/>
  <c r="BF18" i="72"/>
  <c r="BF24" i="73"/>
  <c r="BF14"/>
  <c r="BF18" i="29"/>
  <c r="BF16" i="73"/>
  <c r="BF17" i="80"/>
  <c r="BF23" i="81"/>
  <c r="BF33" i="77"/>
  <c r="BF10" i="74"/>
  <c r="BF22" i="76"/>
  <c r="BF27" i="79"/>
  <c r="BF33" i="76"/>
  <c r="BF30"/>
  <c r="BF13" i="72"/>
  <c r="BF16" i="29"/>
  <c r="BF32" i="75"/>
  <c r="BF31" i="72"/>
  <c r="BF26" i="73"/>
  <c r="BF12" i="78"/>
  <c r="BF25" i="74"/>
  <c r="BF22" i="78"/>
  <c r="BF8" i="29"/>
  <c r="BH8" s="1"/>
  <c r="BF15" i="79"/>
  <c r="BF37" i="71"/>
  <c r="BH37" s="1"/>
  <c r="BI37" s="1"/>
  <c r="BF10" i="77"/>
  <c r="BF24" i="78"/>
  <c r="X15" i="101"/>
  <c r="BF20" i="29"/>
  <c r="BF8" i="76"/>
  <c r="BF15" i="81"/>
  <c r="BF31" i="80"/>
  <c r="BF23" i="29"/>
  <c r="BF31" i="77"/>
  <c r="BF28" i="78"/>
  <c r="BF9" i="76"/>
  <c r="BF14" i="81"/>
  <c r="BF11" i="77"/>
  <c r="BF27" i="73"/>
  <c r="BF17" i="72"/>
  <c r="BF35" i="76"/>
  <c r="BF17" i="73"/>
  <c r="BF9" i="80"/>
  <c r="M18" i="33"/>
  <c r="BF17" i="77"/>
  <c r="BF11" i="72"/>
  <c r="BF35" i="80"/>
  <c r="BF18" i="75"/>
  <c r="BF24" i="80"/>
  <c r="BF32" i="72"/>
  <c r="BF25" i="29"/>
  <c r="BF15" i="78"/>
  <c r="BF20" i="80"/>
  <c r="BF9" i="77"/>
  <c r="BF19"/>
  <c r="BF18" i="80"/>
  <c r="BF37" i="74"/>
  <c r="BF37" i="73"/>
  <c r="BF29" i="74"/>
  <c r="BF8" i="75"/>
  <c r="BF18" i="76"/>
  <c r="BF27" i="75"/>
  <c r="BF14" i="72"/>
  <c r="BF12" i="77"/>
  <c r="BF24" i="81"/>
  <c r="BF19" i="73"/>
  <c r="BF21" i="29"/>
  <c r="BF10"/>
  <c r="BF28" i="81"/>
  <c r="BF27" i="76"/>
  <c r="BF21" i="80"/>
  <c r="BF36" i="72"/>
  <c r="BF19" i="79"/>
  <c r="BF30" i="72"/>
  <c r="BF21" i="81"/>
  <c r="BF26" i="77"/>
  <c r="BF12" i="81"/>
  <c r="BF18" i="71"/>
  <c r="BH18" s="1"/>
  <c r="BI18" s="1"/>
  <c r="X24" i="101"/>
  <c r="X18"/>
  <c r="BF30" i="75"/>
  <c r="BF16" i="80"/>
  <c r="BF34" i="74"/>
  <c r="BF37" i="29"/>
  <c r="BF22" i="75"/>
  <c r="BF9" i="73"/>
  <c r="BF23" i="72"/>
  <c r="X35" i="101"/>
  <c r="BF20" i="72"/>
  <c r="BF29" i="75"/>
  <c r="BF11" i="29"/>
  <c r="BF19" i="80"/>
  <c r="BF32" i="81"/>
  <c r="BF32" i="80"/>
  <c r="BF28" i="76"/>
  <c r="BF33" i="72"/>
  <c r="BF37" i="75"/>
  <c r="BF10" i="76"/>
  <c r="BF10" i="79"/>
  <c r="BF14" i="29"/>
  <c r="BF9" i="81"/>
  <c r="BF16" i="77"/>
  <c r="N18" i="33"/>
  <c r="L18"/>
  <c r="H18"/>
  <c r="BG17" i="74"/>
  <c r="BH17" s="1"/>
  <c r="BI17" s="1"/>
  <c r="BE17"/>
  <c r="BE16" i="75"/>
  <c r="BG16"/>
  <c r="BH16" s="1"/>
  <c r="BI16" s="1"/>
  <c r="BG18" i="78"/>
  <c r="BH18" s="1"/>
  <c r="BI18" s="1"/>
  <c r="BE18"/>
  <c r="X30" i="101"/>
  <c r="BF20" i="74"/>
  <c r="BF22" i="77"/>
  <c r="BF14" i="80"/>
  <c r="BF14" i="74"/>
  <c r="BF35" i="79"/>
  <c r="BF29"/>
  <c r="BF16"/>
  <c r="BF16" i="81"/>
  <c r="X22" i="101"/>
  <c r="BF24" i="79"/>
  <c r="BF10" i="78"/>
  <c r="BF34" i="29"/>
  <c r="BF25" i="79"/>
  <c r="BF17" i="75"/>
  <c r="X13" i="101"/>
  <c r="BF24" i="29"/>
  <c r="BF15"/>
  <c r="BF20" i="73"/>
  <c r="BF13" i="29"/>
  <c r="BF19" i="78"/>
  <c r="BF15" i="73"/>
  <c r="BF10" i="80"/>
  <c r="BE24" i="77"/>
  <c r="BG24"/>
  <c r="BH24" s="1"/>
  <c r="BI24" s="1"/>
  <c r="BG37" i="80"/>
  <c r="BH37" s="1"/>
  <c r="BI37" s="1"/>
  <c r="BE37"/>
  <c r="BG16" i="78"/>
  <c r="BH16" s="1"/>
  <c r="BI16" s="1"/>
  <c r="BE16"/>
  <c r="BF29" i="72"/>
  <c r="BF33" i="78"/>
  <c r="BF18" i="74"/>
  <c r="BF37" i="79"/>
  <c r="BF22" i="29"/>
  <c r="BF21" i="76"/>
  <c r="BF23" i="80"/>
  <c r="BF33" i="81"/>
  <c r="BF17" i="79"/>
  <c r="BF30" i="73"/>
  <c r="BF35" i="29"/>
  <c r="BF36" i="79"/>
  <c r="BF34" i="72"/>
  <c r="BC39" i="75"/>
  <c r="G18" i="33"/>
  <c r="P8" i="30"/>
  <c r="P18" i="33" s="1"/>
  <c r="D19"/>
  <c r="BW8" i="74"/>
  <c r="BV38"/>
  <c r="BV39"/>
  <c r="BH8" i="76"/>
  <c r="V31" i="101"/>
  <c r="U31"/>
  <c r="BD38" i="71"/>
  <c r="BD39"/>
  <c r="BE8"/>
  <c r="BG8"/>
  <c r="BX8" i="76"/>
  <c r="BW38"/>
  <c r="BW39"/>
  <c r="BH8" i="73"/>
  <c r="BX8" i="72"/>
  <c r="BW38"/>
  <c r="BW39"/>
  <c r="BE9" i="74"/>
  <c r="BG9"/>
  <c r="BH9" s="1"/>
  <c r="BI9" s="1"/>
  <c r="BE17" i="78"/>
  <c r="BG17"/>
  <c r="BH17" s="1"/>
  <c r="BI17" s="1"/>
  <c r="BE23"/>
  <c r="BG23"/>
  <c r="BH23" s="1"/>
  <c r="BI23" s="1"/>
  <c r="BD11"/>
  <c r="BD39" s="1"/>
  <c r="BG37" i="76"/>
  <c r="BH37" s="1"/>
  <c r="BI37" s="1"/>
  <c r="BE37"/>
  <c r="BE15"/>
  <c r="BG15"/>
  <c r="BH15" s="1"/>
  <c r="BI15" s="1"/>
  <c r="BE24" i="72"/>
  <c r="BG24"/>
  <c r="BH24" s="1"/>
  <c r="BI24" s="1"/>
  <c r="BG19" i="74"/>
  <c r="BH19" s="1"/>
  <c r="BI19" s="1"/>
  <c r="BE19"/>
  <c r="BG25" i="72"/>
  <c r="BH25" s="1"/>
  <c r="BI25" s="1"/>
  <c r="BE25"/>
  <c r="BE35"/>
  <c r="BG35"/>
  <c r="BH35" s="1"/>
  <c r="BI35" s="1"/>
  <c r="BE35" i="74"/>
  <c r="BG35"/>
  <c r="BH35" s="1"/>
  <c r="BI35" s="1"/>
  <c r="BG23"/>
  <c r="BH23" s="1"/>
  <c r="BI23" s="1"/>
  <c r="BE23"/>
  <c r="BD10" i="73"/>
  <c r="BC38"/>
  <c r="G9" i="30" s="1"/>
  <c r="G19" i="33" s="1"/>
  <c r="BC39" i="73"/>
  <c r="BG31" i="79"/>
  <c r="BH31" s="1"/>
  <c r="BI31" s="1"/>
  <c r="BE31"/>
  <c r="BG24" i="75"/>
  <c r="BH24" s="1"/>
  <c r="BI24" s="1"/>
  <c r="BE24"/>
  <c r="BG11" i="74"/>
  <c r="BH11" s="1"/>
  <c r="BI11" s="1"/>
  <c r="BE11"/>
  <c r="BD9" i="79"/>
  <c r="BD39" s="1"/>
  <c r="BE36" i="74"/>
  <c r="BG36"/>
  <c r="BH36" s="1"/>
  <c r="BI36" s="1"/>
  <c r="BE20" i="79"/>
  <c r="BG20"/>
  <c r="BH20" s="1"/>
  <c r="BI20" s="1"/>
  <c r="BE22" i="73"/>
  <c r="BG22"/>
  <c r="BH22" s="1"/>
  <c r="BI22" s="1"/>
  <c r="BE36" i="81"/>
  <c r="BG36"/>
  <c r="BH36" s="1"/>
  <c r="BI36" s="1"/>
  <c r="BG16" i="72"/>
  <c r="BH16" s="1"/>
  <c r="BI16" s="1"/>
  <c r="BE16"/>
  <c r="BE35" i="75"/>
  <c r="BG35"/>
  <c r="BH35" s="1"/>
  <c r="BI35" s="1"/>
  <c r="BE35" i="81"/>
  <c r="BG35"/>
  <c r="BH35" s="1"/>
  <c r="BI35" s="1"/>
  <c r="BG19" i="29"/>
  <c r="BH19" s="1"/>
  <c r="BI19" s="1"/>
  <c r="BE19"/>
  <c r="BE33"/>
  <c r="BG33"/>
  <c r="BH33" s="1"/>
  <c r="BI33" s="1"/>
  <c r="BE13" i="74"/>
  <c r="BG13"/>
  <c r="BH13" s="1"/>
  <c r="BI13" s="1"/>
  <c r="BG27" i="80"/>
  <c r="BH27" s="1"/>
  <c r="BI27" s="1"/>
  <c r="BE27"/>
  <c r="BE29" i="73"/>
  <c r="BG29"/>
  <c r="BH29" s="1"/>
  <c r="BI29" s="1"/>
  <c r="BG28"/>
  <c r="BH28" s="1"/>
  <c r="BI28" s="1"/>
  <c r="BE28"/>
  <c r="BE13" i="75"/>
  <c r="BG13"/>
  <c r="BH13" s="1"/>
  <c r="BI13" s="1"/>
  <c r="BG29" i="81"/>
  <c r="BH29" s="1"/>
  <c r="BI29" s="1"/>
  <c r="BE29"/>
  <c r="BD10"/>
  <c r="BC39"/>
  <c r="BC38"/>
  <c r="O9" i="30" s="1"/>
  <c r="BG13" i="79"/>
  <c r="BH13" s="1"/>
  <c r="BI13" s="1"/>
  <c r="BE13"/>
  <c r="BE14" i="76"/>
  <c r="BG14"/>
  <c r="BH14" s="1"/>
  <c r="BI14" s="1"/>
  <c r="BG32" i="78"/>
  <c r="BH32" s="1"/>
  <c r="BI32" s="1"/>
  <c r="BE32"/>
  <c r="BE32" i="74"/>
  <c r="BG32"/>
  <c r="BH32" s="1"/>
  <c r="BI32" s="1"/>
  <c r="BG20" i="76"/>
  <c r="BH20" s="1"/>
  <c r="BI20" s="1"/>
  <c r="BE20"/>
  <c r="BG29" i="80"/>
  <c r="BH29" s="1"/>
  <c r="BI29" s="1"/>
  <c r="BE29"/>
  <c r="BW39" i="77"/>
  <c r="BX8"/>
  <c r="BW38"/>
  <c r="BF8" i="81"/>
  <c r="BW38" i="71"/>
  <c r="BX8"/>
  <c r="BW39"/>
  <c r="BX8" i="80"/>
  <c r="BW39"/>
  <c r="BW38"/>
  <c r="BX8" i="73"/>
  <c r="BW39"/>
  <c r="BW38"/>
  <c r="V36" i="101"/>
  <c r="U36"/>
  <c r="X14"/>
  <c r="BF17" i="29"/>
  <c r="BF32"/>
  <c r="BF31" i="76"/>
  <c r="BF19" i="81"/>
  <c r="BF26" i="80"/>
  <c r="BF27" i="29"/>
  <c r="BF13" i="76"/>
  <c r="BF28" i="79"/>
  <c r="BF28" i="75"/>
  <c r="BC39" i="76"/>
  <c r="BF22" i="81"/>
  <c r="BF28" i="72"/>
  <c r="BF21" i="73"/>
  <c r="BF19" i="76"/>
  <c r="BC39" i="79"/>
  <c r="BF17" i="81"/>
  <c r="BF23" i="79"/>
  <c r="BF30" i="77"/>
  <c r="BC39" i="72"/>
  <c r="BF20" i="77"/>
  <c r="BC38" i="80"/>
  <c r="N9" i="30" s="1"/>
  <c r="BF12" i="74"/>
  <c r="BF10" i="72"/>
  <c r="BE8" i="78"/>
  <c r="BG8"/>
  <c r="BD38"/>
  <c r="BH8" i="80"/>
  <c r="BG8" i="74"/>
  <c r="BE8"/>
  <c r="BD38"/>
  <c r="BD39"/>
  <c r="BH8" i="77"/>
  <c r="BH8" i="75"/>
  <c r="BX8" i="81"/>
  <c r="BW38"/>
  <c r="BW39"/>
  <c r="BX8" i="29"/>
  <c r="BW38"/>
  <c r="BW39"/>
  <c r="BW38" i="79"/>
  <c r="BW39"/>
  <c r="BX8"/>
  <c r="BG36" i="29"/>
  <c r="BH36" s="1"/>
  <c r="BI36" s="1"/>
  <c r="BE36"/>
  <c r="BG35" i="78"/>
  <c r="BH35" s="1"/>
  <c r="BI35" s="1"/>
  <c r="BE35"/>
  <c r="BG34" i="76"/>
  <c r="BH34" s="1"/>
  <c r="BI34" s="1"/>
  <c r="BE34"/>
  <c r="BE29" i="29"/>
  <c r="BG29"/>
  <c r="BH29" s="1"/>
  <c r="BI29" s="1"/>
  <c r="BG26" i="78"/>
  <c r="BH26" s="1"/>
  <c r="BI26" s="1"/>
  <c r="BE26"/>
  <c r="BE16" i="74"/>
  <c r="BG16"/>
  <c r="BH16" s="1"/>
  <c r="BI16" s="1"/>
  <c r="BE26" i="81"/>
  <c r="BG26"/>
  <c r="BH26" s="1"/>
  <c r="BI26" s="1"/>
  <c r="BG25" i="78"/>
  <c r="BH25" s="1"/>
  <c r="BI25" s="1"/>
  <c r="BE25"/>
  <c r="BG36"/>
  <c r="BH36" s="1"/>
  <c r="BI36" s="1"/>
  <c r="BE36"/>
  <c r="BE13" i="73"/>
  <c r="BG13"/>
  <c r="BH13" s="1"/>
  <c r="BI13" s="1"/>
  <c r="BG11" i="79"/>
  <c r="BH11" s="1"/>
  <c r="BI11" s="1"/>
  <c r="BE11"/>
  <c r="BE15" i="72"/>
  <c r="BG15"/>
  <c r="BH15" s="1"/>
  <c r="BI15" s="1"/>
  <c r="BG37" i="77"/>
  <c r="BH37" s="1"/>
  <c r="BI37" s="1"/>
  <c r="BE37"/>
  <c r="BG27" i="72"/>
  <c r="BH27" s="1"/>
  <c r="BI27" s="1"/>
  <c r="BE27"/>
  <c r="BE18" i="81"/>
  <c r="BG18"/>
  <c r="BH18" s="1"/>
  <c r="BI18" s="1"/>
  <c r="BG30" i="78"/>
  <c r="BH30" s="1"/>
  <c r="BI30" s="1"/>
  <c r="BE30"/>
  <c r="BG32" i="76"/>
  <c r="BH32" s="1"/>
  <c r="BI32" s="1"/>
  <c r="BE32"/>
  <c r="BG37" i="78"/>
  <c r="BH37" s="1"/>
  <c r="BI37" s="1"/>
  <c r="BE37"/>
  <c r="BE12" i="73"/>
  <c r="BG12"/>
  <c r="BH12" s="1"/>
  <c r="BI12" s="1"/>
  <c r="BE30" i="81"/>
  <c r="BG30"/>
  <c r="BH30" s="1"/>
  <c r="BI30" s="1"/>
  <c r="BG26" i="29"/>
  <c r="BH26" s="1"/>
  <c r="BI26" s="1"/>
  <c r="BE26"/>
  <c r="BG22" i="72"/>
  <c r="BH22" s="1"/>
  <c r="BI22" s="1"/>
  <c r="BE22"/>
  <c r="BG15" i="75"/>
  <c r="BH15" s="1"/>
  <c r="BI15" s="1"/>
  <c r="BE15"/>
  <c r="BG23" i="76"/>
  <c r="BH23" s="1"/>
  <c r="BI23" s="1"/>
  <c r="BE23"/>
  <c r="BE13" i="77"/>
  <c r="BE39" s="1"/>
  <c r="BG13"/>
  <c r="BH13" s="1"/>
  <c r="BI13" s="1"/>
  <c r="BF13"/>
  <c r="BE9" i="75"/>
  <c r="BG9"/>
  <c r="BH9" s="1"/>
  <c r="BI9" s="1"/>
  <c r="BG25"/>
  <c r="BH25" s="1"/>
  <c r="BI25" s="1"/>
  <c r="BE25"/>
  <c r="BF25" s="1"/>
  <c r="BG35" i="73"/>
  <c r="BH35" s="1"/>
  <c r="BI35" s="1"/>
  <c r="BE35"/>
  <c r="BG29" i="76"/>
  <c r="BH29" s="1"/>
  <c r="BI29" s="1"/>
  <c r="BE29"/>
  <c r="BF29" s="1"/>
  <c r="BE30" i="29"/>
  <c r="BG30"/>
  <c r="BH30" s="1"/>
  <c r="BI30" s="1"/>
  <c r="BE18" i="73"/>
  <c r="BG18"/>
  <c r="BH18" s="1"/>
  <c r="BI18" s="1"/>
  <c r="BG33" i="80"/>
  <c r="BH33" s="1"/>
  <c r="BI33" s="1"/>
  <c r="BE33"/>
  <c r="BG25" i="81"/>
  <c r="BH25" s="1"/>
  <c r="BI25" s="1"/>
  <c r="BE25"/>
  <c r="BF25" s="1"/>
  <c r="BG15" i="80"/>
  <c r="BH15" s="1"/>
  <c r="BI15" s="1"/>
  <c r="BE15"/>
  <c r="BG25" i="73"/>
  <c r="BH25" s="1"/>
  <c r="BI25" s="1"/>
  <c r="BE25"/>
  <c r="BG13" i="80"/>
  <c r="BH13" s="1"/>
  <c r="BI13" s="1"/>
  <c r="BE13"/>
  <c r="BE26" i="79"/>
  <c r="BG26"/>
  <c r="BH26" s="1"/>
  <c r="BI26" s="1"/>
  <c r="BX8" i="78"/>
  <c r="BW39"/>
  <c r="BW38"/>
  <c r="BX8" i="75"/>
  <c r="BW38"/>
  <c r="BW39"/>
  <c r="V29" i="101"/>
  <c r="U29"/>
  <c r="U10"/>
  <c r="V10"/>
  <c r="BH8" i="81"/>
  <c r="BG8" i="79"/>
  <c r="BE8"/>
  <c r="BD38"/>
  <c r="BG8" i="72"/>
  <c r="BE8"/>
  <c r="BD38"/>
  <c r="BD39"/>
  <c r="U17" i="101"/>
  <c r="V17"/>
  <c r="V28"/>
  <c r="U28"/>
  <c r="V21"/>
  <c r="U21"/>
  <c r="BF19" i="75"/>
  <c r="BF20" i="78"/>
  <c r="BF31" i="73"/>
  <c r="BF37" i="81"/>
  <c r="BF33" i="74"/>
  <c r="BF24"/>
  <c r="BF8" i="77"/>
  <c r="BF23"/>
  <c r="BF20" i="81"/>
  <c r="BF22" i="79"/>
  <c r="BF11" i="73"/>
  <c r="BF23"/>
  <c r="BF36"/>
  <c r="BF12" i="75"/>
  <c r="BF34" i="77"/>
  <c r="BF34" i="73"/>
  <c r="BF21" i="75"/>
  <c r="BF36" i="80"/>
  <c r="BF25"/>
  <c r="BF8" i="73"/>
  <c r="BF36" i="75"/>
  <c r="BF30" i="74"/>
  <c r="BF11" i="75"/>
  <c r="BF10"/>
  <c r="BF25" i="76"/>
  <c r="BC38" i="79"/>
  <c r="M9" i="30" s="1"/>
  <c r="BC38" i="72"/>
  <c r="F9" i="30" s="1"/>
  <c r="BD38" i="29"/>
  <c r="BC38" i="76"/>
  <c r="J9" i="30" s="1"/>
  <c r="BC38" i="75"/>
  <c r="I9" i="30" s="1"/>
  <c r="BF37" i="76" l="1"/>
  <c r="X31" i="101"/>
  <c r="BF32" i="78"/>
  <c r="X17" i="101"/>
  <c r="BF8" i="79"/>
  <c r="BF11"/>
  <c r="BF25" i="78"/>
  <c r="BF16" i="74"/>
  <c r="BF19" i="29"/>
  <c r="BF16" i="72"/>
  <c r="BF36" i="81"/>
  <c r="BF24" i="75"/>
  <c r="BF16" i="78"/>
  <c r="BG38" i="29"/>
  <c r="D10" i="30" s="1"/>
  <c r="BF25" i="73"/>
  <c r="BF15" i="80"/>
  <c r="BF26" i="29"/>
  <c r="BF32" i="76"/>
  <c r="BF30" i="78"/>
  <c r="BF18" i="81"/>
  <c r="BF36" i="29"/>
  <c r="BF8" i="78"/>
  <c r="X36" i="101"/>
  <c r="BF29" i="81"/>
  <c r="BF28" i="73"/>
  <c r="BF29"/>
  <c r="BF25" i="72"/>
  <c r="BF17" i="78"/>
  <c r="BF37" i="80"/>
  <c r="BF16" i="75"/>
  <c r="X21" i="101"/>
  <c r="X28"/>
  <c r="X10"/>
  <c r="X29"/>
  <c r="BF26" i="79"/>
  <c r="BF15" i="75"/>
  <c r="BF22" i="72"/>
  <c r="BF37" i="77"/>
  <c r="BF34" i="76"/>
  <c r="BF35" i="78"/>
  <c r="BF20" i="76"/>
  <c r="BF18" i="78"/>
  <c r="BF8" i="72"/>
  <c r="BE39" i="80"/>
  <c r="BF33"/>
  <c r="BF18" i="73"/>
  <c r="BF35"/>
  <c r="BE38" i="75"/>
  <c r="BE38" i="76"/>
  <c r="BE38" i="29"/>
  <c r="BF12" i="73"/>
  <c r="BF27" i="72"/>
  <c r="BF36" i="78"/>
  <c r="BF26"/>
  <c r="BF8" i="74"/>
  <c r="BF29" i="80"/>
  <c r="BF13" i="79"/>
  <c r="BF13" i="75"/>
  <c r="BF27" i="80"/>
  <c r="BF13" i="74"/>
  <c r="BF35" i="75"/>
  <c r="BF20" i="79"/>
  <c r="BF36" i="74"/>
  <c r="BF11"/>
  <c r="BF23"/>
  <c r="BF35"/>
  <c r="BF19"/>
  <c r="BF24" i="72"/>
  <c r="BF24" i="77"/>
  <c r="BF17" i="74"/>
  <c r="J19" i="33"/>
  <c r="M19"/>
  <c r="I19"/>
  <c r="D20"/>
  <c r="F19"/>
  <c r="BH8" i="72"/>
  <c r="BG38"/>
  <c r="F10" i="30" s="1"/>
  <c r="F20" i="33" s="1"/>
  <c r="BG39" i="72"/>
  <c r="BI8" i="81"/>
  <c r="BX39" i="78"/>
  <c r="BY8"/>
  <c r="BX38"/>
  <c r="BY8" i="79"/>
  <c r="BX38"/>
  <c r="BX39"/>
  <c r="BY8" i="81"/>
  <c r="BX39"/>
  <c r="BX38"/>
  <c r="BI8" i="77"/>
  <c r="BH38"/>
  <c r="BH39"/>
  <c r="BE39" i="74"/>
  <c r="BE38"/>
  <c r="BI8" i="80"/>
  <c r="BH39"/>
  <c r="BH38"/>
  <c r="BH8" i="78"/>
  <c r="N19" i="33"/>
  <c r="BY8" i="80"/>
  <c r="BX39"/>
  <c r="BX38"/>
  <c r="BX39" i="71"/>
  <c r="BX38"/>
  <c r="BY8"/>
  <c r="BX39" i="77"/>
  <c r="BY8"/>
  <c r="BX38"/>
  <c r="O19" i="33"/>
  <c r="BG10" i="81"/>
  <c r="BE10"/>
  <c r="BD38"/>
  <c r="BD39"/>
  <c r="BG9" i="79"/>
  <c r="BH9" s="1"/>
  <c r="BI9" s="1"/>
  <c r="BE9"/>
  <c r="BE38" s="1"/>
  <c r="BG10" i="73"/>
  <c r="BE10"/>
  <c r="BD39"/>
  <c r="BD38"/>
  <c r="BE11" i="78"/>
  <c r="BG11"/>
  <c r="BH11" s="1"/>
  <c r="BI11" s="1"/>
  <c r="BY8" i="72"/>
  <c r="BX39"/>
  <c r="BX38"/>
  <c r="BX39" i="76"/>
  <c r="BY8"/>
  <c r="BX38"/>
  <c r="BG39" i="71"/>
  <c r="BG38"/>
  <c r="E10" i="30" s="1"/>
  <c r="BX8" i="74"/>
  <c r="BW38"/>
  <c r="BW39"/>
  <c r="BI8" i="29"/>
  <c r="BI38" s="1"/>
  <c r="BH38"/>
  <c r="BF13" i="80"/>
  <c r="BF30" i="29"/>
  <c r="BF9" i="75"/>
  <c r="BF23" i="76"/>
  <c r="BF30" i="81"/>
  <c r="BF37" i="78"/>
  <c r="BF15" i="72"/>
  <c r="BF13" i="73"/>
  <c r="BF26" i="81"/>
  <c r="BF29" i="29"/>
  <c r="BG38" i="75"/>
  <c r="I10" i="30" s="1"/>
  <c r="I20" i="33" s="1"/>
  <c r="BG39" i="77"/>
  <c r="BE39" i="76"/>
  <c r="BG38" i="80"/>
  <c r="N10" i="30" s="1"/>
  <c r="N20" i="33" s="1"/>
  <c r="BE39" i="29"/>
  <c r="BF32" i="74"/>
  <c r="BF14" i="76"/>
  <c r="BE39" i="75"/>
  <c r="BE38" i="77"/>
  <c r="BG39" i="76"/>
  <c r="BE38" i="80"/>
  <c r="BE38" i="72"/>
  <c r="BE39"/>
  <c r="BH8" i="79"/>
  <c r="BG38"/>
  <c r="M10" i="30" s="1"/>
  <c r="M20" i="33" s="1"/>
  <c r="BG39" i="79"/>
  <c r="BX39" i="75"/>
  <c r="BY8"/>
  <c r="BX38"/>
  <c r="BY8" i="29"/>
  <c r="BX38"/>
  <c r="BX39"/>
  <c r="BI8" i="75"/>
  <c r="BH38"/>
  <c r="BH39"/>
  <c r="BH8" i="74"/>
  <c r="BG39"/>
  <c r="BG38"/>
  <c r="H10" i="30" s="1"/>
  <c r="BE39" i="78"/>
  <c r="BE38"/>
  <c r="BY8" i="73"/>
  <c r="BX39"/>
  <c r="BX38"/>
  <c r="BI8"/>
  <c r="BE38" i="71"/>
  <c r="BE39"/>
  <c r="BI8" i="76"/>
  <c r="BH38"/>
  <c r="BH39"/>
  <c r="BG39" i="75"/>
  <c r="BG38" i="77"/>
  <c r="K10" i="30" s="1"/>
  <c r="BG39" i="80"/>
  <c r="D7" i="30"/>
  <c r="BF33" i="29"/>
  <c r="BF35" i="81"/>
  <c r="BF22" i="73"/>
  <c r="BF31" i="79"/>
  <c r="BF35" i="72"/>
  <c r="BF15" i="76"/>
  <c r="BF23" i="78"/>
  <c r="BF9" i="74"/>
  <c r="BF8" i="71"/>
  <c r="BG38" i="76"/>
  <c r="J10" i="30" s="1"/>
  <c r="J20" i="33" s="1"/>
  <c r="P9" i="30"/>
  <c r="P19" i="33" s="1"/>
  <c r="BF38" i="77" l="1"/>
  <c r="BF39"/>
  <c r="BF38" i="74"/>
  <c r="BF39" i="76"/>
  <c r="BF11" i="78"/>
  <c r="BF39" s="1"/>
  <c r="BF38" i="29"/>
  <c r="BF9" i="79"/>
  <c r="BF39" s="1"/>
  <c r="BF38" i="76"/>
  <c r="BF39" i="72"/>
  <c r="D17" i="33"/>
  <c r="BI38" i="76"/>
  <c r="BI39"/>
  <c r="BY38" i="73"/>
  <c r="BY39"/>
  <c r="BI38" i="75"/>
  <c r="BI39"/>
  <c r="E20" i="33"/>
  <c r="E7" i="30"/>
  <c r="E17" i="33" s="1"/>
  <c r="BE38" i="73"/>
  <c r="BE39"/>
  <c r="BE38" i="81"/>
  <c r="BE39"/>
  <c r="BY38" i="80"/>
  <c r="BY39"/>
  <c r="BI38"/>
  <c r="BI39"/>
  <c r="BY39" i="81"/>
  <c r="BY38"/>
  <c r="BI8" i="72"/>
  <c r="BH38"/>
  <c r="BH39"/>
  <c r="BG39" i="78"/>
  <c r="BE39" i="79"/>
  <c r="BF39" i="74"/>
  <c r="BF38" i="72"/>
  <c r="K20" i="33"/>
  <c r="K7" i="30"/>
  <c r="K17" i="33" s="1"/>
  <c r="BF38" i="71"/>
  <c r="BH38" s="1"/>
  <c r="BF39"/>
  <c r="BH8"/>
  <c r="H20" i="33"/>
  <c r="H7" i="30"/>
  <c r="H17" i="33" s="1"/>
  <c r="BI8" i="74"/>
  <c r="BH38"/>
  <c r="BH39"/>
  <c r="BY39" i="29"/>
  <c r="BY38"/>
  <c r="BY38" i="75"/>
  <c r="BY39"/>
  <c r="BI8" i="79"/>
  <c r="BH39"/>
  <c r="BH38"/>
  <c r="BF38" i="75"/>
  <c r="BF39"/>
  <c r="BF39" i="80"/>
  <c r="BF38"/>
  <c r="BY8" i="74"/>
  <c r="BX39"/>
  <c r="BX38"/>
  <c r="BY38" i="76"/>
  <c r="BY39"/>
  <c r="BY39" i="72"/>
  <c r="BY38"/>
  <c r="BG38" i="73"/>
  <c r="G10" i="30" s="1"/>
  <c r="BH10" i="73"/>
  <c r="BG39"/>
  <c r="BH10" i="81"/>
  <c r="BG38"/>
  <c r="O10" i="30" s="1"/>
  <c r="BG39" i="81"/>
  <c r="BY39" i="77"/>
  <c r="BY38"/>
  <c r="BY39" i="71"/>
  <c r="BY38"/>
  <c r="BI8" i="78"/>
  <c r="BH38"/>
  <c r="BH39"/>
  <c r="BI39" i="77"/>
  <c r="BI38"/>
  <c r="BY38" i="79"/>
  <c r="BY39"/>
  <c r="BY39" i="78"/>
  <c r="BY38"/>
  <c r="BF10" i="73"/>
  <c r="BF10" i="81"/>
  <c r="N7" i="30"/>
  <c r="N17" i="33" s="1"/>
  <c r="BG38" i="78"/>
  <c r="L10" i="30" s="1"/>
  <c r="F7"/>
  <c r="F17" i="33" s="1"/>
  <c r="I7" i="30"/>
  <c r="I17" i="33" s="1"/>
  <c r="M7" i="30"/>
  <c r="M17" i="33" s="1"/>
  <c r="J7" i="30"/>
  <c r="J17" i="33" s="1"/>
  <c r="BF38" i="78" l="1"/>
  <c r="P10" i="30"/>
  <c r="P20" i="33" s="1"/>
  <c r="BF38" i="79"/>
  <c r="BF38" i="73"/>
  <c r="BF39"/>
  <c r="BI10" i="81"/>
  <c r="BH39"/>
  <c r="BH38"/>
  <c r="BI10" i="73"/>
  <c r="BH38"/>
  <c r="BH39"/>
  <c r="BY38" i="74"/>
  <c r="BY39"/>
  <c r="BI38"/>
  <c r="BI39"/>
  <c r="BI38" i="72"/>
  <c r="BI39"/>
  <c r="L20" i="33"/>
  <c r="L7" i="30"/>
  <c r="L17" i="33" s="1"/>
  <c r="BF39" i="81"/>
  <c r="BF38"/>
  <c r="BI39" i="78"/>
  <c r="BI38"/>
  <c r="O20" i="33"/>
  <c r="O7" i="30"/>
  <c r="O17" i="33" s="1"/>
  <c r="G20"/>
  <c r="G7" i="30"/>
  <c r="G17" i="33" s="1"/>
  <c r="BI38" i="79"/>
  <c r="BI39"/>
  <c r="BI8" i="71"/>
  <c r="BH39"/>
  <c r="P7" i="30" l="1"/>
  <c r="P17" i="33" s="1"/>
  <c r="BI38" i="71"/>
  <c r="BI39"/>
  <c r="BI39" i="81"/>
  <c r="BI38"/>
  <c r="BI39" i="73"/>
  <c r="BI38"/>
</calcChain>
</file>

<file path=xl/comments1.xml><?xml version="1.0" encoding="utf-8"?>
<comments xmlns="http://schemas.openxmlformats.org/spreadsheetml/2006/main">
  <authors>
    <author>Atendimento</author>
  </authors>
  <commentList>
    <comment ref="C5" authorId="0">
      <text>
        <r>
          <rPr>
            <b/>
            <sz val="9"/>
            <color indexed="9"/>
            <rFont val="Segoe UI"/>
            <family val="2"/>
          </rPr>
          <t xml:space="preserve">Faça o cadastro dos benefícios fornecidos pela sua empresa, mais tarde você poderá definir valores para eles no cadastro de cada funcionário.
</t>
        </r>
      </text>
    </comment>
  </commentList>
</comments>
</file>

<file path=xl/comments2.xml><?xml version="1.0" encoding="utf-8"?>
<comments xmlns="http://schemas.openxmlformats.org/spreadsheetml/2006/main">
  <authors>
    <author>Atendimento</author>
  </authors>
  <commentList>
    <comment ref="E5" authorId="0">
      <text>
        <r>
          <rPr>
            <b/>
            <sz val="9"/>
            <color indexed="9"/>
            <rFont val="Segoe UI"/>
            <family val="2"/>
          </rPr>
          <t xml:space="preserve">Faça o cadastro do seu funcionário. </t>
        </r>
      </text>
    </comment>
    <comment ref="E12" authorId="0">
      <text>
        <r>
          <rPr>
            <b/>
            <sz val="9"/>
            <color indexed="9"/>
            <rFont val="Segoe UI"/>
            <family val="2"/>
          </rPr>
          <t>Faça um cadastro do horário do seu funcionário. Registre a carga horária mensal e os horários diários.
Preencha as horas semanais como uma quantidade total.
Ex: 1,5 horas no lugar de 1:30.</t>
        </r>
      </text>
    </comment>
    <comment ref="E22" authorId="0">
      <text>
        <r>
          <rPr>
            <b/>
            <sz val="9"/>
            <color indexed="9"/>
            <rFont val="Segoe UI"/>
            <family val="2"/>
          </rPr>
          <t>Preencha toda a documentação do seu funcionário. 
Você vai ter essas informações em mão de maneira rápida a todo momento.</t>
        </r>
      </text>
    </comment>
    <comment ref="E26" authorId="0">
      <text>
        <r>
          <rPr>
            <b/>
            <sz val="9"/>
            <color indexed="9"/>
            <rFont val="Segoe UI"/>
            <family val="2"/>
          </rPr>
          <t>Preencha os dados de contato do seu funcionário. Mantenha essa área sempre atualizada para alguma necessidade.</t>
        </r>
        <r>
          <rPr>
            <sz val="9"/>
            <color indexed="9"/>
            <rFont val="Segoe UI"/>
            <family val="2"/>
          </rPr>
          <t xml:space="preserve">
</t>
        </r>
      </text>
    </comment>
    <comment ref="E30" authorId="0">
      <text>
        <r>
          <rPr>
            <b/>
            <sz val="9"/>
            <color indexed="9"/>
            <rFont val="Segoe UI"/>
            <family val="2"/>
          </rPr>
          <t>Continue o cadastro do seu funcionário com informações pessoais.</t>
        </r>
      </text>
    </comment>
    <comment ref="E34" authorId="0">
      <text>
        <r>
          <rPr>
            <b/>
            <sz val="9"/>
            <color indexed="9"/>
            <rFont val="Segoe UI"/>
            <family val="2"/>
          </rPr>
          <t xml:space="preserve">Cadastre os dados bancários com atenção. </t>
        </r>
        <r>
          <rPr>
            <sz val="9"/>
            <color indexed="9"/>
            <rFont val="Segoe UI"/>
            <family val="2"/>
          </rPr>
          <t xml:space="preserve">
</t>
        </r>
      </text>
    </comment>
    <comment ref="E36" authorId="0">
      <text>
        <r>
          <rPr>
            <b/>
            <sz val="9"/>
            <color indexed="9"/>
            <rFont val="Segoe UI"/>
            <family val="2"/>
          </rPr>
          <t>Os dados sobre como serão pagos alguns direitos dos seus funcionários são de vital importância. Esses dados serão utilizados para effetuar cálculos mais a frente em sua planilha.
Preencha as horas semanais como uma quantidade total.
Ex: 1,5 horas no lugar de 1:30.</t>
        </r>
        <r>
          <rPr>
            <sz val="9"/>
            <color indexed="9"/>
            <rFont val="Segoe UI"/>
            <family val="2"/>
          </rPr>
          <t xml:space="preserve">
</t>
        </r>
      </text>
    </comment>
    <comment ref="E55" authorId="0">
      <text>
        <r>
          <rPr>
            <b/>
            <sz val="9"/>
            <color indexed="9"/>
            <rFont val="Segoe UI"/>
            <family val="2"/>
          </rPr>
          <t>Complete as informações sobre o benefício que sua empresa fornece.
Coloque o valor do benefício e o tipo de desconto.</t>
        </r>
      </text>
    </comment>
    <comment ref="E67" authorId="0">
      <text>
        <r>
          <rPr>
            <b/>
            <sz val="9"/>
            <color indexed="9"/>
            <rFont val="Segoe UI"/>
            <family val="2"/>
          </rPr>
          <t>Faça o cadastro familiar do seu funcionário. 
Lance o valor do seu funcionário de maneira total.
Ex: No lugar de lançar R$20,00 para cada um de 3 filhos, lance diretamente R$60,00.</t>
        </r>
      </text>
    </comment>
  </commentList>
</comments>
</file>

<file path=xl/comments3.xml><?xml version="1.0" encoding="utf-8"?>
<comments xmlns="http://schemas.openxmlformats.org/spreadsheetml/2006/main">
  <authors>
    <author>Atendimento</author>
  </authors>
  <commentList>
    <comment ref="E5" authorId="0">
      <text>
        <r>
          <rPr>
            <b/>
            <sz val="9"/>
            <color indexed="9"/>
            <rFont val="Segoe UI"/>
            <family val="2"/>
          </rPr>
          <t xml:space="preserve">Faça o cadastro do seu funcionário. </t>
        </r>
      </text>
    </comment>
    <comment ref="E12" authorId="0">
      <text>
        <r>
          <rPr>
            <b/>
            <sz val="9"/>
            <color indexed="9"/>
            <rFont val="Segoe UI"/>
            <family val="2"/>
          </rPr>
          <t>Faça um cadastro do horário do seu funcionário. Registre a carga horária mensal e os horários diários.
Preencha as horas semanais como uma quantidade total.
Ex: 1,5 horas no lugar de 1:30.</t>
        </r>
      </text>
    </comment>
    <comment ref="E22" authorId="0">
      <text>
        <r>
          <rPr>
            <b/>
            <sz val="9"/>
            <color indexed="9"/>
            <rFont val="Segoe UI"/>
            <family val="2"/>
          </rPr>
          <t>Preencha toda a documentação do seu funcionário. 
Você vai ter essas informações em mão de maneira rápida a todo momento.</t>
        </r>
      </text>
    </comment>
    <comment ref="E26" authorId="0">
      <text>
        <r>
          <rPr>
            <b/>
            <sz val="9"/>
            <color indexed="9"/>
            <rFont val="Segoe UI"/>
            <family val="2"/>
          </rPr>
          <t>Preencha os dados de contato do seu funcionário. Mantenha essa área sempre atualizada para alguma necessidade.</t>
        </r>
        <r>
          <rPr>
            <sz val="9"/>
            <color indexed="9"/>
            <rFont val="Segoe UI"/>
            <family val="2"/>
          </rPr>
          <t xml:space="preserve">
</t>
        </r>
      </text>
    </comment>
    <comment ref="E30" authorId="0">
      <text>
        <r>
          <rPr>
            <b/>
            <sz val="9"/>
            <color indexed="9"/>
            <rFont val="Segoe UI"/>
            <family val="2"/>
          </rPr>
          <t>Continue o cadastro do seu funcionário com informações pessoais.</t>
        </r>
      </text>
    </comment>
    <comment ref="E34" authorId="0">
      <text>
        <r>
          <rPr>
            <b/>
            <sz val="9"/>
            <color indexed="9"/>
            <rFont val="Segoe UI"/>
            <family val="2"/>
          </rPr>
          <t xml:space="preserve">Cadastre os dados bancários com atenção. </t>
        </r>
        <r>
          <rPr>
            <sz val="9"/>
            <color indexed="9"/>
            <rFont val="Segoe UI"/>
            <family val="2"/>
          </rPr>
          <t xml:space="preserve">
</t>
        </r>
      </text>
    </comment>
    <comment ref="E36" authorId="0">
      <text>
        <r>
          <rPr>
            <b/>
            <sz val="9"/>
            <color indexed="9"/>
            <rFont val="Segoe UI"/>
            <family val="2"/>
          </rPr>
          <t>Os dados sobre como serão pagos alguns direitos dos seus funcionários são de vital importância. Esses dados serão utilizados para effetuar cálculos mais a frente em sua planilha.
Preencha as horas semanais como uma quantidade total.
Ex: 1,5 horas no lugar de 1:30.</t>
        </r>
        <r>
          <rPr>
            <sz val="9"/>
            <color indexed="9"/>
            <rFont val="Segoe UI"/>
            <family val="2"/>
          </rPr>
          <t xml:space="preserve">
</t>
        </r>
      </text>
    </comment>
    <comment ref="E55" authorId="0">
      <text>
        <r>
          <rPr>
            <b/>
            <sz val="9"/>
            <color indexed="9"/>
            <rFont val="Segoe UI"/>
            <family val="2"/>
          </rPr>
          <t>Complete as informações sobre o benefício que sua empresa fornece.
Coloque o valor do benefício e o tipo de desconto.</t>
        </r>
      </text>
    </comment>
    <comment ref="E67" authorId="0">
      <text>
        <r>
          <rPr>
            <b/>
            <sz val="9"/>
            <color indexed="9"/>
            <rFont val="Segoe UI"/>
            <family val="2"/>
          </rPr>
          <t>Faça o cadastro familiar do seu funcionário. 
Lance o valor do seu funcionário de maneira total.
Ex: No lugar de lançar R$20,00 para cada um de 3 filhos, lance diretamente R$60,00.</t>
        </r>
      </text>
    </comment>
  </commentList>
</comments>
</file>

<file path=xl/comments4.xml><?xml version="1.0" encoding="utf-8"?>
<comments xmlns="http://schemas.openxmlformats.org/spreadsheetml/2006/main">
  <authors>
    <author>Atendimento</author>
  </authors>
  <commentList>
    <comment ref="E5" authorId="0">
      <text>
        <r>
          <rPr>
            <b/>
            <sz val="9"/>
            <color indexed="9"/>
            <rFont val="Segoe UI"/>
            <family val="2"/>
          </rPr>
          <t xml:space="preserve">Faça o cadastro do seu funcionário. </t>
        </r>
      </text>
    </comment>
    <comment ref="E12" authorId="0">
      <text>
        <r>
          <rPr>
            <b/>
            <sz val="9"/>
            <color indexed="9"/>
            <rFont val="Segoe UI"/>
            <family val="2"/>
          </rPr>
          <t>Faça um cadastro do horário do seu funcionário. Registre a carga horária mensal e os horários diários.
Preencha as horas semanais como uma quantidade total.
Ex: 1,5 horas no lugar de 1:30.</t>
        </r>
      </text>
    </comment>
    <comment ref="E22" authorId="0">
      <text>
        <r>
          <rPr>
            <b/>
            <sz val="9"/>
            <color indexed="9"/>
            <rFont val="Segoe UI"/>
            <family val="2"/>
          </rPr>
          <t>Preencha toda a documentação do seu funcionário. 
Você vai ter essas informações em mão de maneira rápida a todo momento.</t>
        </r>
      </text>
    </comment>
    <comment ref="E26" authorId="0">
      <text>
        <r>
          <rPr>
            <b/>
            <sz val="9"/>
            <color indexed="9"/>
            <rFont val="Segoe UI"/>
            <family val="2"/>
          </rPr>
          <t>Preencha os dados de contato do seu funcionário. Mantenha essa área sempre atualizada para alguma necessidade.</t>
        </r>
        <r>
          <rPr>
            <sz val="9"/>
            <color indexed="9"/>
            <rFont val="Segoe UI"/>
            <family val="2"/>
          </rPr>
          <t xml:space="preserve">
</t>
        </r>
      </text>
    </comment>
    <comment ref="E30" authorId="0">
      <text>
        <r>
          <rPr>
            <b/>
            <sz val="9"/>
            <color indexed="9"/>
            <rFont val="Segoe UI"/>
            <family val="2"/>
          </rPr>
          <t>Continue o cadastro do seu funcionário com informações pessoais.</t>
        </r>
      </text>
    </comment>
    <comment ref="E34" authorId="0">
      <text>
        <r>
          <rPr>
            <b/>
            <sz val="9"/>
            <color indexed="9"/>
            <rFont val="Segoe UI"/>
            <family val="2"/>
          </rPr>
          <t xml:space="preserve">Cadastre os dados bancários com atenção. </t>
        </r>
        <r>
          <rPr>
            <sz val="9"/>
            <color indexed="9"/>
            <rFont val="Segoe UI"/>
            <family val="2"/>
          </rPr>
          <t xml:space="preserve">
</t>
        </r>
      </text>
    </comment>
    <comment ref="E36" authorId="0">
      <text>
        <r>
          <rPr>
            <b/>
            <sz val="9"/>
            <color indexed="9"/>
            <rFont val="Segoe UI"/>
            <family val="2"/>
          </rPr>
          <t>Os dados sobre como serão pagos alguns direitos dos seus funcionários são de vital importância. Esses dados serão utilizados para effetuar cálculos mais a frente em sua planilha.
Preencha as horas semanais como uma quantidade total.
Ex: 1,5 horas no lugar de 1:30.</t>
        </r>
        <r>
          <rPr>
            <sz val="9"/>
            <color indexed="9"/>
            <rFont val="Segoe UI"/>
            <family val="2"/>
          </rPr>
          <t xml:space="preserve">
</t>
        </r>
      </text>
    </comment>
    <comment ref="E55" authorId="0">
      <text>
        <r>
          <rPr>
            <b/>
            <sz val="9"/>
            <color indexed="9"/>
            <rFont val="Segoe UI"/>
            <family val="2"/>
          </rPr>
          <t>Complete as informações sobre o benefício que sua empresa fornece.
Coloque o valor do benefício e o tipo de desconto.</t>
        </r>
      </text>
    </comment>
    <comment ref="E67" authorId="0">
      <text>
        <r>
          <rPr>
            <b/>
            <sz val="9"/>
            <color indexed="9"/>
            <rFont val="Segoe UI"/>
            <family val="2"/>
          </rPr>
          <t>Faça o cadastro familiar do seu funcionário. 
Lance o valor do seu funcionário de maneira total.
Ex: No lugar de lançar R$20,00 para cada um de 3 filhos, lance diretamente R$60,00.</t>
        </r>
      </text>
    </comment>
  </commentList>
</comments>
</file>

<file path=xl/comments5.xml><?xml version="1.0" encoding="utf-8"?>
<comments xmlns="http://schemas.openxmlformats.org/spreadsheetml/2006/main">
  <authors>
    <author>Atendimento</author>
  </authors>
  <commentList>
    <comment ref="E5" authorId="0">
      <text>
        <r>
          <rPr>
            <b/>
            <sz val="9"/>
            <color indexed="9"/>
            <rFont val="Segoe UI"/>
            <family val="2"/>
          </rPr>
          <t xml:space="preserve">Faça o cadastro do seu funcionário. </t>
        </r>
      </text>
    </comment>
    <comment ref="E12" authorId="0">
      <text>
        <r>
          <rPr>
            <b/>
            <sz val="9"/>
            <color indexed="9"/>
            <rFont val="Segoe UI"/>
            <family val="2"/>
          </rPr>
          <t>Faça um cadastro do horário do seu funcionário. Registre a carga horária mensal e os horários diários.
Preencha as horas semanais como uma quantidade total.
Ex: 1,5 horas no lugar de 1:30.</t>
        </r>
      </text>
    </comment>
    <comment ref="E22" authorId="0">
      <text>
        <r>
          <rPr>
            <b/>
            <sz val="9"/>
            <color indexed="9"/>
            <rFont val="Segoe UI"/>
            <family val="2"/>
          </rPr>
          <t>Preencha toda a documentação do seu funcionário. 
Você vai ter essas informações em mão de maneira rápida a todo momento.</t>
        </r>
      </text>
    </comment>
    <comment ref="E26" authorId="0">
      <text>
        <r>
          <rPr>
            <b/>
            <sz val="9"/>
            <color indexed="9"/>
            <rFont val="Segoe UI"/>
            <family val="2"/>
          </rPr>
          <t>Preencha os dados de contato do seu funcionário. Mantenha essa área sempre atualizada para alguma necessidade.</t>
        </r>
        <r>
          <rPr>
            <sz val="9"/>
            <color indexed="9"/>
            <rFont val="Segoe UI"/>
            <family val="2"/>
          </rPr>
          <t xml:space="preserve">
</t>
        </r>
      </text>
    </comment>
    <comment ref="E30" authorId="0">
      <text>
        <r>
          <rPr>
            <b/>
            <sz val="9"/>
            <color indexed="9"/>
            <rFont val="Segoe UI"/>
            <family val="2"/>
          </rPr>
          <t>Continue o cadastro do seu funcionário com informações pessoais.</t>
        </r>
      </text>
    </comment>
    <comment ref="E34" authorId="0">
      <text>
        <r>
          <rPr>
            <b/>
            <sz val="9"/>
            <color indexed="9"/>
            <rFont val="Segoe UI"/>
            <family val="2"/>
          </rPr>
          <t xml:space="preserve">Cadastre os dados bancários com atenção. </t>
        </r>
        <r>
          <rPr>
            <sz val="9"/>
            <color indexed="9"/>
            <rFont val="Segoe UI"/>
            <family val="2"/>
          </rPr>
          <t xml:space="preserve">
</t>
        </r>
      </text>
    </comment>
    <comment ref="E36" authorId="0">
      <text>
        <r>
          <rPr>
            <b/>
            <sz val="9"/>
            <color indexed="9"/>
            <rFont val="Segoe UI"/>
            <family val="2"/>
          </rPr>
          <t>Os dados sobre como serão pagos alguns direitos dos seus funcionários são de vital importância. Esses dados serão utilizados para effetuar cálculos mais a frente em sua planilha.
Preencha as horas semanais como uma quantidade total.
Ex: 1,5 horas no lugar de 1:30.</t>
        </r>
        <r>
          <rPr>
            <sz val="9"/>
            <color indexed="9"/>
            <rFont val="Segoe UI"/>
            <family val="2"/>
          </rPr>
          <t xml:space="preserve">
</t>
        </r>
      </text>
    </comment>
    <comment ref="E55" authorId="0">
      <text>
        <r>
          <rPr>
            <b/>
            <sz val="9"/>
            <color indexed="9"/>
            <rFont val="Segoe UI"/>
            <family val="2"/>
          </rPr>
          <t>Complete as informações sobre o benefício que sua empresa fornece.
Coloque o valor do benefício e o tipo de desconto.</t>
        </r>
      </text>
    </comment>
    <comment ref="E67" authorId="0">
      <text>
        <r>
          <rPr>
            <b/>
            <sz val="9"/>
            <color indexed="9"/>
            <rFont val="Segoe UI"/>
            <family val="2"/>
          </rPr>
          <t>Faça o cadastro familiar do seu funcionário. 
Lance o valor do seu funcionário de maneira total.
Ex: No lugar de lançar R$20,00 para cada um de 3 filhos, lance diretamente R$60,00.</t>
        </r>
      </text>
    </comment>
  </commentList>
</comments>
</file>

<file path=xl/comments6.xml><?xml version="1.0" encoding="utf-8"?>
<comments xmlns="http://schemas.openxmlformats.org/spreadsheetml/2006/main">
  <authors>
    <author>Atendimento</author>
  </authors>
  <commentList>
    <comment ref="E5" authorId="0">
      <text>
        <r>
          <rPr>
            <b/>
            <sz val="9"/>
            <color indexed="9"/>
            <rFont val="Segoe UI"/>
            <family val="2"/>
          </rPr>
          <t xml:space="preserve">Faça o cadastro do seu funcionário. </t>
        </r>
      </text>
    </comment>
    <comment ref="E12" authorId="0">
      <text>
        <r>
          <rPr>
            <b/>
            <sz val="9"/>
            <color indexed="9"/>
            <rFont val="Segoe UI"/>
            <family val="2"/>
          </rPr>
          <t>Faça um cadastro do horário do seu funcionário. Registre a carga horária mensal e os horários diários.
Preencha as horas semanais como uma quantidade total.
Ex: 1,5 horas no lugar de 1:30.</t>
        </r>
      </text>
    </comment>
    <comment ref="E22" authorId="0">
      <text>
        <r>
          <rPr>
            <b/>
            <sz val="9"/>
            <color indexed="9"/>
            <rFont val="Segoe UI"/>
            <family val="2"/>
          </rPr>
          <t>Preencha toda a documentação do seu funcionário. 
Você vai ter essas informações em mão de maneira rápida a todo momento.</t>
        </r>
      </text>
    </comment>
    <comment ref="E26" authorId="0">
      <text>
        <r>
          <rPr>
            <b/>
            <sz val="9"/>
            <color indexed="9"/>
            <rFont val="Segoe UI"/>
            <family val="2"/>
          </rPr>
          <t>Preencha os dados de contato do seu funcionário. Mantenha essa área sempre atualizada para alguma necessidade.</t>
        </r>
        <r>
          <rPr>
            <sz val="9"/>
            <color indexed="9"/>
            <rFont val="Segoe UI"/>
            <family val="2"/>
          </rPr>
          <t xml:space="preserve">
</t>
        </r>
      </text>
    </comment>
    <comment ref="E30" authorId="0">
      <text>
        <r>
          <rPr>
            <b/>
            <sz val="9"/>
            <color indexed="9"/>
            <rFont val="Segoe UI"/>
            <family val="2"/>
          </rPr>
          <t>Continue o cadastro do seu funcionário com informações pessoais.</t>
        </r>
      </text>
    </comment>
    <comment ref="E34" authorId="0">
      <text>
        <r>
          <rPr>
            <b/>
            <sz val="9"/>
            <color indexed="9"/>
            <rFont val="Segoe UI"/>
            <family val="2"/>
          </rPr>
          <t xml:space="preserve">Cadastre os dados bancários com atenção. </t>
        </r>
        <r>
          <rPr>
            <sz val="9"/>
            <color indexed="9"/>
            <rFont val="Segoe UI"/>
            <family val="2"/>
          </rPr>
          <t xml:space="preserve">
</t>
        </r>
      </text>
    </comment>
    <comment ref="E36" authorId="0">
      <text>
        <r>
          <rPr>
            <b/>
            <sz val="9"/>
            <color indexed="9"/>
            <rFont val="Segoe UI"/>
            <family val="2"/>
          </rPr>
          <t>Os dados sobre como serão pagos alguns direitos dos seus funcionários são de vital importância. Esses dados serão utilizados para effetuar cálculos mais a frente em sua planilha.
Preencha as horas semanais como uma quantidade total.
Ex: 1,5 horas no lugar de 1:30.</t>
        </r>
        <r>
          <rPr>
            <sz val="9"/>
            <color indexed="9"/>
            <rFont val="Segoe UI"/>
            <family val="2"/>
          </rPr>
          <t xml:space="preserve">
</t>
        </r>
      </text>
    </comment>
    <comment ref="E55" authorId="0">
      <text>
        <r>
          <rPr>
            <b/>
            <sz val="9"/>
            <color indexed="9"/>
            <rFont val="Segoe UI"/>
            <family val="2"/>
          </rPr>
          <t>Complete as informações sobre o benefício que sua empresa fornece.
Coloque o valor do benefício e o tipo de desconto.</t>
        </r>
      </text>
    </comment>
    <comment ref="E67" authorId="0">
      <text>
        <r>
          <rPr>
            <b/>
            <sz val="9"/>
            <color indexed="9"/>
            <rFont val="Segoe UI"/>
            <family val="2"/>
          </rPr>
          <t>Faça o cadastro familiar do seu funcionário. 
Lance o valor do seu funcionário de maneira total.
Ex: No lugar de lançar R$20,00 para cada um de 3 filhos, lance diretamente R$60,00.</t>
        </r>
      </text>
    </comment>
  </commentList>
</comments>
</file>

<file path=xl/comments7.xml><?xml version="1.0" encoding="utf-8"?>
<comments xmlns="http://schemas.openxmlformats.org/spreadsheetml/2006/main">
  <authors>
    <author>Atendimento</author>
  </authors>
  <commentList>
    <comment ref="E5" authorId="0">
      <text>
        <r>
          <rPr>
            <b/>
            <sz val="9"/>
            <color indexed="9"/>
            <rFont val="Segoe UI"/>
            <family val="2"/>
          </rPr>
          <t xml:space="preserve">Faça o cadastro do seu funcionário. </t>
        </r>
      </text>
    </comment>
    <comment ref="E12" authorId="0">
      <text>
        <r>
          <rPr>
            <b/>
            <sz val="9"/>
            <color indexed="9"/>
            <rFont val="Segoe UI"/>
            <family val="2"/>
          </rPr>
          <t>Faça um cadastro do horário do seu funcionário. Registre a carga horária mensal e os horários diários.
Preencha as horas semanais como uma quantidade total.
Ex: 1,5 horas no lugar de 1:30.</t>
        </r>
      </text>
    </comment>
    <comment ref="E22" authorId="0">
      <text>
        <r>
          <rPr>
            <b/>
            <sz val="9"/>
            <color indexed="9"/>
            <rFont val="Segoe UI"/>
            <family val="2"/>
          </rPr>
          <t>Preencha toda a documentação do seu funcionário. 
Você vai ter essas informações em mão de maneira rápida a todo momento.</t>
        </r>
      </text>
    </comment>
    <comment ref="E26" authorId="0">
      <text>
        <r>
          <rPr>
            <b/>
            <sz val="9"/>
            <color indexed="9"/>
            <rFont val="Segoe UI"/>
            <family val="2"/>
          </rPr>
          <t>Preencha os dados de contato do seu funcionário. Mantenha essa área sempre atualizada para alguma necessidade.</t>
        </r>
        <r>
          <rPr>
            <sz val="9"/>
            <color indexed="9"/>
            <rFont val="Segoe UI"/>
            <family val="2"/>
          </rPr>
          <t xml:space="preserve">
</t>
        </r>
      </text>
    </comment>
    <comment ref="E30" authorId="0">
      <text>
        <r>
          <rPr>
            <b/>
            <sz val="9"/>
            <color indexed="9"/>
            <rFont val="Segoe UI"/>
            <family val="2"/>
          </rPr>
          <t>Continue o cadastro do seu funcionário com informações pessoais.</t>
        </r>
      </text>
    </comment>
    <comment ref="E34" authorId="0">
      <text>
        <r>
          <rPr>
            <b/>
            <sz val="9"/>
            <color indexed="9"/>
            <rFont val="Segoe UI"/>
            <family val="2"/>
          </rPr>
          <t xml:space="preserve">Cadastre os dados bancários com atenção. </t>
        </r>
        <r>
          <rPr>
            <sz val="9"/>
            <color indexed="9"/>
            <rFont val="Segoe UI"/>
            <family val="2"/>
          </rPr>
          <t xml:space="preserve">
</t>
        </r>
      </text>
    </comment>
    <comment ref="E36" authorId="0">
      <text>
        <r>
          <rPr>
            <b/>
            <sz val="9"/>
            <color indexed="9"/>
            <rFont val="Segoe UI"/>
            <family val="2"/>
          </rPr>
          <t>Os dados sobre como serão pagos alguns direitos dos seus funcionários são de vital importância. Esses dados serão utilizados para effetuar cálculos mais a frente em sua planilha.
Preencha as horas semanais como uma quantidade total.
Ex: 1,5 horas no lugar de 1:30.</t>
        </r>
        <r>
          <rPr>
            <sz val="9"/>
            <color indexed="9"/>
            <rFont val="Segoe UI"/>
            <family val="2"/>
          </rPr>
          <t xml:space="preserve">
</t>
        </r>
      </text>
    </comment>
    <comment ref="E55" authorId="0">
      <text>
        <r>
          <rPr>
            <b/>
            <sz val="9"/>
            <color indexed="9"/>
            <rFont val="Segoe UI"/>
            <family val="2"/>
          </rPr>
          <t>Complete as informações sobre o benefício que sua empresa fornece.
Coloque o valor do benefício e o tipo de desconto.</t>
        </r>
      </text>
    </comment>
    <comment ref="E67" authorId="0">
      <text>
        <r>
          <rPr>
            <b/>
            <sz val="9"/>
            <color indexed="9"/>
            <rFont val="Segoe UI"/>
            <family val="2"/>
          </rPr>
          <t>Faça o cadastro familiar do seu funcionário. 
Lance o valor do seu funcionário de maneira total.
Ex: No lugar de lançar R$20,00 para cada um de 3 filhos, lance diretamente R$60,00.</t>
        </r>
      </text>
    </comment>
  </commentList>
</comments>
</file>

<file path=xl/comments8.xml><?xml version="1.0" encoding="utf-8"?>
<comments xmlns="http://schemas.openxmlformats.org/spreadsheetml/2006/main">
  <authors>
    <author>Atendimento</author>
  </authors>
  <commentList>
    <comment ref="E5" authorId="0">
      <text>
        <r>
          <rPr>
            <b/>
            <sz val="9"/>
            <color indexed="9"/>
            <rFont val="Segoe UI"/>
            <family val="2"/>
          </rPr>
          <t xml:space="preserve">Faça o cadastro do seu funcionário. </t>
        </r>
      </text>
    </comment>
    <comment ref="E12" authorId="0">
      <text>
        <r>
          <rPr>
            <b/>
            <sz val="9"/>
            <color indexed="9"/>
            <rFont val="Segoe UI"/>
            <family val="2"/>
          </rPr>
          <t>Faça um cadastro do horário do seu funcionário. Registre a carga horária mensal e os horários diários.
Preencha as horas semanais como uma quantidade total.
Ex: 1,5 horas no lugar de 1:30.</t>
        </r>
      </text>
    </comment>
    <comment ref="E22" authorId="0">
      <text>
        <r>
          <rPr>
            <b/>
            <sz val="9"/>
            <color indexed="9"/>
            <rFont val="Segoe UI"/>
            <family val="2"/>
          </rPr>
          <t>Preencha toda a documentação do seu funcionário. 
Você vai ter essas informações em mão de maneira rápida a todo momento.</t>
        </r>
      </text>
    </comment>
    <comment ref="E26" authorId="0">
      <text>
        <r>
          <rPr>
            <b/>
            <sz val="9"/>
            <color indexed="9"/>
            <rFont val="Segoe UI"/>
            <family val="2"/>
          </rPr>
          <t>Preencha os dados de contato do seu funcionário. Mantenha essa área sempre atualizada para alguma necessidade.</t>
        </r>
        <r>
          <rPr>
            <sz val="9"/>
            <color indexed="9"/>
            <rFont val="Segoe UI"/>
            <family val="2"/>
          </rPr>
          <t xml:space="preserve">
</t>
        </r>
      </text>
    </comment>
    <comment ref="E30" authorId="0">
      <text>
        <r>
          <rPr>
            <b/>
            <sz val="9"/>
            <color indexed="9"/>
            <rFont val="Segoe UI"/>
            <family val="2"/>
          </rPr>
          <t>Continue o cadastro do seu funcionário com informações pessoais.</t>
        </r>
      </text>
    </comment>
    <comment ref="E34" authorId="0">
      <text>
        <r>
          <rPr>
            <b/>
            <sz val="9"/>
            <color indexed="9"/>
            <rFont val="Segoe UI"/>
            <family val="2"/>
          </rPr>
          <t xml:space="preserve">Cadastre os dados bancários com atenção. </t>
        </r>
        <r>
          <rPr>
            <sz val="9"/>
            <color indexed="9"/>
            <rFont val="Segoe UI"/>
            <family val="2"/>
          </rPr>
          <t xml:space="preserve">
</t>
        </r>
      </text>
    </comment>
    <comment ref="E36" authorId="0">
      <text>
        <r>
          <rPr>
            <b/>
            <sz val="9"/>
            <color indexed="9"/>
            <rFont val="Segoe UI"/>
            <family val="2"/>
          </rPr>
          <t>Os dados sobre como serão pagos alguns direitos dos seus funcionários são de vital importância. Esses dados serão utilizados para effetuar cálculos mais a frente em sua planilha.
Preencha as horas semanais como uma quantidade total.
Ex: 1,5 horas no lugar de 1:30.</t>
        </r>
        <r>
          <rPr>
            <sz val="9"/>
            <color indexed="9"/>
            <rFont val="Segoe UI"/>
            <family val="2"/>
          </rPr>
          <t xml:space="preserve">
</t>
        </r>
      </text>
    </comment>
    <comment ref="E55" authorId="0">
      <text>
        <r>
          <rPr>
            <b/>
            <sz val="9"/>
            <color indexed="9"/>
            <rFont val="Segoe UI"/>
            <family val="2"/>
          </rPr>
          <t>Complete as informações sobre o benefício que sua empresa fornece.
Coloque o valor do benefício e o tipo de desconto.</t>
        </r>
      </text>
    </comment>
    <comment ref="E67" authorId="0">
      <text>
        <r>
          <rPr>
            <b/>
            <sz val="9"/>
            <color indexed="9"/>
            <rFont val="Segoe UI"/>
            <family val="2"/>
          </rPr>
          <t>Faça o cadastro familiar do seu funcionário. 
Lance o valor do seu funcionário de maneira total.
Ex: No lugar de lançar R$20,00 para cada um de 3 filhos, lance diretamente R$60,00.</t>
        </r>
      </text>
    </comment>
  </commentList>
</comments>
</file>

<file path=xl/comments9.xml><?xml version="1.0" encoding="utf-8"?>
<comments xmlns="http://schemas.openxmlformats.org/spreadsheetml/2006/main">
  <authors>
    <author>Atendimento</author>
  </authors>
  <commentList>
    <comment ref="E5" authorId="0">
      <text>
        <r>
          <rPr>
            <b/>
            <sz val="9"/>
            <color indexed="9"/>
            <rFont val="Segoe UI"/>
            <family val="2"/>
          </rPr>
          <t xml:space="preserve">Faça o cadastro do seu funcionário. </t>
        </r>
      </text>
    </comment>
    <comment ref="E12" authorId="0">
      <text>
        <r>
          <rPr>
            <b/>
            <sz val="9"/>
            <color indexed="9"/>
            <rFont val="Segoe UI"/>
            <family val="2"/>
          </rPr>
          <t>Faça um cadastro do horário do seu funcionário. Registre a carga horária mensal e os horários diários.
Preencha as horas semanais como uma quantidade total.
Ex: 1,5 horas no lugar de 1:30.</t>
        </r>
      </text>
    </comment>
    <comment ref="E22" authorId="0">
      <text>
        <r>
          <rPr>
            <b/>
            <sz val="9"/>
            <color indexed="9"/>
            <rFont val="Segoe UI"/>
            <family val="2"/>
          </rPr>
          <t>Preencha toda a documentação do seu funcionário. 
Você vai ter essas informações em mão de maneira rápida a todo momento.</t>
        </r>
      </text>
    </comment>
    <comment ref="E26" authorId="0">
      <text>
        <r>
          <rPr>
            <b/>
            <sz val="9"/>
            <color indexed="9"/>
            <rFont val="Segoe UI"/>
            <family val="2"/>
          </rPr>
          <t>Preencha os dados de contato do seu funcionário. Mantenha essa área sempre atualizada para alguma necessidade.</t>
        </r>
        <r>
          <rPr>
            <sz val="9"/>
            <color indexed="9"/>
            <rFont val="Segoe UI"/>
            <family val="2"/>
          </rPr>
          <t xml:space="preserve">
</t>
        </r>
      </text>
    </comment>
    <comment ref="E30" authorId="0">
      <text>
        <r>
          <rPr>
            <b/>
            <sz val="9"/>
            <color indexed="9"/>
            <rFont val="Segoe UI"/>
            <family val="2"/>
          </rPr>
          <t>Continue o cadastro do seu funcionário com informações pessoais.</t>
        </r>
      </text>
    </comment>
    <comment ref="E34" authorId="0">
      <text>
        <r>
          <rPr>
            <b/>
            <sz val="9"/>
            <color indexed="9"/>
            <rFont val="Segoe UI"/>
            <family val="2"/>
          </rPr>
          <t xml:space="preserve">Cadastre os dados bancários com atenção. </t>
        </r>
        <r>
          <rPr>
            <sz val="9"/>
            <color indexed="9"/>
            <rFont val="Segoe UI"/>
            <family val="2"/>
          </rPr>
          <t xml:space="preserve">
</t>
        </r>
      </text>
    </comment>
    <comment ref="E36" authorId="0">
      <text>
        <r>
          <rPr>
            <b/>
            <sz val="9"/>
            <color indexed="9"/>
            <rFont val="Segoe UI"/>
            <family val="2"/>
          </rPr>
          <t>Os dados sobre como serão pagos alguns direitos dos seus funcionários são de vital importância. Esses dados serão utilizados para effetuar cálculos mais a frente em sua planilha.
Preencha as horas semanais como uma quantidade total.
Ex: 1,5 horas no lugar de 1:30.</t>
        </r>
        <r>
          <rPr>
            <sz val="9"/>
            <color indexed="9"/>
            <rFont val="Segoe UI"/>
            <family val="2"/>
          </rPr>
          <t xml:space="preserve">
</t>
        </r>
      </text>
    </comment>
    <comment ref="E55" authorId="0">
      <text>
        <r>
          <rPr>
            <b/>
            <sz val="9"/>
            <color indexed="9"/>
            <rFont val="Segoe UI"/>
            <family val="2"/>
          </rPr>
          <t>Complete as informações sobre o benefício que sua empresa fornece.
Coloque o valor do benefício e o tipo de desconto.</t>
        </r>
      </text>
    </comment>
    <comment ref="E67" authorId="0">
      <text>
        <r>
          <rPr>
            <b/>
            <sz val="9"/>
            <color indexed="9"/>
            <rFont val="Segoe UI"/>
            <family val="2"/>
          </rPr>
          <t>Faça o cadastro familiar do seu funcionário. 
Lance o valor do seu funcionário de maneira total.
Ex: No lugar de lançar R$20,00 para cada um de 3 filhos, lance diretamente R$60,00.</t>
        </r>
      </text>
    </comment>
  </commentList>
</comments>
</file>

<file path=xl/comments10.xml><?xml version="1.0" encoding="utf-8"?>
<comments xmlns="http://schemas.openxmlformats.org/spreadsheetml/2006/main">
  <authors>
    <author>Atendimento</author>
  </authors>
  <commentList>
    <comment ref="E5" authorId="0">
      <text>
        <r>
          <rPr>
            <b/>
            <sz val="9"/>
            <color indexed="9"/>
            <rFont val="Segoe UI"/>
            <family val="2"/>
          </rPr>
          <t xml:space="preserve">Faça o cadastro do seu funcionário. </t>
        </r>
      </text>
    </comment>
    <comment ref="E12" authorId="0">
      <text>
        <r>
          <rPr>
            <b/>
            <sz val="9"/>
            <color indexed="9"/>
            <rFont val="Segoe UI"/>
            <family val="2"/>
          </rPr>
          <t>Faça um cadastro do horário do seu funcionário. Registre a carga horária mensal e os horários diários.
Preencha as horas semanais como uma quantidade total.
Ex: 1,5 horas no lugar de 1:30.</t>
        </r>
      </text>
    </comment>
    <comment ref="E22" authorId="0">
      <text>
        <r>
          <rPr>
            <b/>
            <sz val="9"/>
            <color indexed="9"/>
            <rFont val="Segoe UI"/>
            <family val="2"/>
          </rPr>
          <t>Preencha toda a documentação do seu funcionário. 
Você vai ter essas informações em mão de maneira rápida a todo momento.</t>
        </r>
      </text>
    </comment>
    <comment ref="E26" authorId="0">
      <text>
        <r>
          <rPr>
            <b/>
            <sz val="9"/>
            <color indexed="9"/>
            <rFont val="Segoe UI"/>
            <family val="2"/>
          </rPr>
          <t>Preencha os dados de contato do seu funcionário. Mantenha essa área sempre atualizada para alguma necessidade.</t>
        </r>
        <r>
          <rPr>
            <sz val="9"/>
            <color indexed="9"/>
            <rFont val="Segoe UI"/>
            <family val="2"/>
          </rPr>
          <t xml:space="preserve">
</t>
        </r>
      </text>
    </comment>
    <comment ref="E30" authorId="0">
      <text>
        <r>
          <rPr>
            <b/>
            <sz val="9"/>
            <color indexed="9"/>
            <rFont val="Segoe UI"/>
            <family val="2"/>
          </rPr>
          <t>Continue o cadastro do seu funcionário com informações pessoais.</t>
        </r>
      </text>
    </comment>
    <comment ref="E34" authorId="0">
      <text>
        <r>
          <rPr>
            <b/>
            <sz val="9"/>
            <color indexed="9"/>
            <rFont val="Segoe UI"/>
            <family val="2"/>
          </rPr>
          <t xml:space="preserve">Cadastre os dados bancários com atenção. </t>
        </r>
        <r>
          <rPr>
            <sz val="9"/>
            <color indexed="9"/>
            <rFont val="Segoe UI"/>
            <family val="2"/>
          </rPr>
          <t xml:space="preserve">
</t>
        </r>
      </text>
    </comment>
    <comment ref="E36" authorId="0">
      <text>
        <r>
          <rPr>
            <b/>
            <sz val="9"/>
            <color indexed="9"/>
            <rFont val="Segoe UI"/>
            <family val="2"/>
          </rPr>
          <t>Os dados sobre como serão pagos alguns direitos dos seus funcionários são de vital importância. Esses dados serão utilizados para effetuar cálculos mais a frente em sua planilha.
Preencha as horas semanais como uma quantidade total.
Ex: 1,5 horas no lugar de 1:30.</t>
        </r>
        <r>
          <rPr>
            <sz val="9"/>
            <color indexed="9"/>
            <rFont val="Segoe UI"/>
            <family val="2"/>
          </rPr>
          <t xml:space="preserve">
</t>
        </r>
      </text>
    </comment>
    <comment ref="E55" authorId="0">
      <text>
        <r>
          <rPr>
            <b/>
            <sz val="9"/>
            <color indexed="9"/>
            <rFont val="Segoe UI"/>
            <family val="2"/>
          </rPr>
          <t>Complete as informações sobre o benefício que sua empresa fornece.
Coloque o valor do benefício e o tipo de desconto.</t>
        </r>
      </text>
    </comment>
    <comment ref="E67" authorId="0">
      <text>
        <r>
          <rPr>
            <b/>
            <sz val="9"/>
            <color indexed="9"/>
            <rFont val="Segoe UI"/>
            <family val="2"/>
          </rPr>
          <t>Faça o cadastro familiar do seu funcionário. 
Lance o valor do seu funcionário de maneira total.
Ex: No lugar de lançar R$20,00 para cada um de 3 filhos, lance diretamente R$60,00.</t>
        </r>
      </text>
    </comment>
  </commentList>
</comments>
</file>

<file path=xl/comments11.xml><?xml version="1.0" encoding="utf-8"?>
<comments xmlns="http://schemas.openxmlformats.org/spreadsheetml/2006/main">
  <authors>
    <author>Atendimento</author>
  </authors>
  <commentList>
    <comment ref="E5" authorId="0">
      <text>
        <r>
          <rPr>
            <b/>
            <sz val="9"/>
            <color indexed="9"/>
            <rFont val="Segoe UI"/>
            <family val="2"/>
          </rPr>
          <t xml:space="preserve">Faça o cadastro do seu funcionário. </t>
        </r>
      </text>
    </comment>
    <comment ref="E12" authorId="0">
      <text>
        <r>
          <rPr>
            <b/>
            <sz val="9"/>
            <color indexed="9"/>
            <rFont val="Segoe UI"/>
            <family val="2"/>
          </rPr>
          <t>Faça um cadastro do horário do seu funcionário. Registre a carga horária mensal e os horários diários.
Preencha as horas semanais como uma quantidade total.
Ex: 1,5 horas no lugar de 1:30.</t>
        </r>
      </text>
    </comment>
    <comment ref="E22" authorId="0">
      <text>
        <r>
          <rPr>
            <b/>
            <sz val="9"/>
            <color indexed="9"/>
            <rFont val="Segoe UI"/>
            <family val="2"/>
          </rPr>
          <t>Preencha toda a documentação do seu funcionário. 
Você vai ter essas informações em mão de maneira rápida a todo momento.</t>
        </r>
      </text>
    </comment>
    <comment ref="E26" authorId="0">
      <text>
        <r>
          <rPr>
            <b/>
            <sz val="9"/>
            <color indexed="9"/>
            <rFont val="Segoe UI"/>
            <family val="2"/>
          </rPr>
          <t>Preencha os dados de contato do seu funcionário. Mantenha essa área sempre atualizada para alguma necessidade.</t>
        </r>
        <r>
          <rPr>
            <sz val="9"/>
            <color indexed="9"/>
            <rFont val="Segoe UI"/>
            <family val="2"/>
          </rPr>
          <t xml:space="preserve">
</t>
        </r>
      </text>
    </comment>
    <comment ref="E30" authorId="0">
      <text>
        <r>
          <rPr>
            <b/>
            <sz val="9"/>
            <color indexed="9"/>
            <rFont val="Segoe UI"/>
            <family val="2"/>
          </rPr>
          <t>Continue o cadastro do seu funcionário com informações pessoais.</t>
        </r>
      </text>
    </comment>
    <comment ref="E34" authorId="0">
      <text>
        <r>
          <rPr>
            <b/>
            <sz val="9"/>
            <color indexed="9"/>
            <rFont val="Segoe UI"/>
            <family val="2"/>
          </rPr>
          <t xml:space="preserve">Cadastre os dados bancários com atenção. </t>
        </r>
        <r>
          <rPr>
            <sz val="9"/>
            <color indexed="9"/>
            <rFont val="Segoe UI"/>
            <family val="2"/>
          </rPr>
          <t xml:space="preserve">
</t>
        </r>
      </text>
    </comment>
    <comment ref="E36" authorId="0">
      <text>
        <r>
          <rPr>
            <b/>
            <sz val="9"/>
            <color indexed="9"/>
            <rFont val="Segoe UI"/>
            <family val="2"/>
          </rPr>
          <t>Os dados sobre como serão pagos alguns direitos dos seus funcionários são de vital importância. Esses dados serão utilizados para effetuar cálculos mais a frente em sua planilha.
Preencha as horas semanais como uma quantidade total.
Ex: 1,5 horas no lugar de 1:30.</t>
        </r>
        <r>
          <rPr>
            <sz val="9"/>
            <color indexed="9"/>
            <rFont val="Segoe UI"/>
            <family val="2"/>
          </rPr>
          <t xml:space="preserve">
</t>
        </r>
      </text>
    </comment>
    <comment ref="E55" authorId="0">
      <text>
        <r>
          <rPr>
            <b/>
            <sz val="9"/>
            <color indexed="9"/>
            <rFont val="Segoe UI"/>
            <family val="2"/>
          </rPr>
          <t>Complete as informações sobre o benefício que sua empresa fornece.
Coloque o valor do benefício e o tipo de desconto.</t>
        </r>
      </text>
    </comment>
    <comment ref="E67" authorId="0">
      <text>
        <r>
          <rPr>
            <b/>
            <sz val="9"/>
            <color indexed="9"/>
            <rFont val="Segoe UI"/>
            <family val="2"/>
          </rPr>
          <t>Faça o cadastro familiar do seu funcionário. 
Lance o valor do seu funcionário de maneira total.
Ex: No lugar de lançar R$20,00 para cada um de 3 filhos, lance diretamente R$60,00.</t>
        </r>
      </text>
    </comment>
  </commentList>
</comments>
</file>

<file path=xl/comments12.xml><?xml version="1.0" encoding="utf-8"?>
<comments xmlns="http://schemas.openxmlformats.org/spreadsheetml/2006/main">
  <authors>
    <author>Atendimento</author>
  </authors>
  <commentList>
    <comment ref="E5" authorId="0">
      <text>
        <r>
          <rPr>
            <b/>
            <sz val="9"/>
            <color indexed="9"/>
            <rFont val="Segoe UI"/>
            <family val="2"/>
          </rPr>
          <t xml:space="preserve">Faça o cadastro do seu funcionário. </t>
        </r>
      </text>
    </comment>
    <comment ref="E12" authorId="0">
      <text>
        <r>
          <rPr>
            <b/>
            <sz val="9"/>
            <color indexed="9"/>
            <rFont val="Segoe UI"/>
            <family val="2"/>
          </rPr>
          <t>Faça um cadastro do horário do seu funcionário. Registre a carga horária mensal e os horários diários.
Preencha as horas semanais como uma quantidade total.
Ex: 1,5 horas no lugar de 1:30.</t>
        </r>
      </text>
    </comment>
    <comment ref="E22" authorId="0">
      <text>
        <r>
          <rPr>
            <b/>
            <sz val="9"/>
            <color indexed="9"/>
            <rFont val="Segoe UI"/>
            <family val="2"/>
          </rPr>
          <t>Preencha toda a documentação do seu funcionário. 
Você vai ter essas informações em mão de maneira rápida a todo momento.</t>
        </r>
      </text>
    </comment>
    <comment ref="E26" authorId="0">
      <text>
        <r>
          <rPr>
            <b/>
            <sz val="9"/>
            <color indexed="9"/>
            <rFont val="Segoe UI"/>
            <family val="2"/>
          </rPr>
          <t>Preencha os dados de contato do seu funcionário. Mantenha essa área sempre atualizada para alguma necessidade.</t>
        </r>
        <r>
          <rPr>
            <sz val="9"/>
            <color indexed="9"/>
            <rFont val="Segoe UI"/>
            <family val="2"/>
          </rPr>
          <t xml:space="preserve">
</t>
        </r>
      </text>
    </comment>
    <comment ref="E30" authorId="0">
      <text>
        <r>
          <rPr>
            <b/>
            <sz val="9"/>
            <color indexed="9"/>
            <rFont val="Segoe UI"/>
            <family val="2"/>
          </rPr>
          <t>Continue o cadastro do seu funcionário com informações pessoais.</t>
        </r>
      </text>
    </comment>
    <comment ref="E34" authorId="0">
      <text>
        <r>
          <rPr>
            <b/>
            <sz val="9"/>
            <color indexed="9"/>
            <rFont val="Segoe UI"/>
            <family val="2"/>
          </rPr>
          <t xml:space="preserve">Cadastre os dados bancários com atenção. </t>
        </r>
        <r>
          <rPr>
            <sz val="9"/>
            <color indexed="9"/>
            <rFont val="Segoe UI"/>
            <family val="2"/>
          </rPr>
          <t xml:space="preserve">
</t>
        </r>
      </text>
    </comment>
    <comment ref="E36" authorId="0">
      <text>
        <r>
          <rPr>
            <b/>
            <sz val="9"/>
            <color indexed="9"/>
            <rFont val="Segoe UI"/>
            <family val="2"/>
          </rPr>
          <t>Os dados sobre como serão pagos alguns direitos dos seus funcionários são de vital importância. Esses dados serão utilizados para effetuar cálculos mais a frente em sua planilha.
Preencha as horas semanais como uma quantidade total.
Ex: 1,5 horas no lugar de 1:30.</t>
        </r>
        <r>
          <rPr>
            <sz val="9"/>
            <color indexed="9"/>
            <rFont val="Segoe UI"/>
            <family val="2"/>
          </rPr>
          <t xml:space="preserve">
</t>
        </r>
      </text>
    </comment>
    <comment ref="E55" authorId="0">
      <text>
        <r>
          <rPr>
            <b/>
            <sz val="9"/>
            <color indexed="9"/>
            <rFont val="Segoe UI"/>
            <family val="2"/>
          </rPr>
          <t>Complete as informações sobre o benefício que sua empresa fornece.
Coloque o valor do benefício e o tipo de desconto.</t>
        </r>
      </text>
    </comment>
    <comment ref="E67" authorId="0">
      <text>
        <r>
          <rPr>
            <b/>
            <sz val="9"/>
            <color indexed="9"/>
            <rFont val="Segoe UI"/>
            <family val="2"/>
          </rPr>
          <t>Faça o cadastro familiar do seu funcionário. 
Lance o valor do seu funcionário de maneira total.
Ex: No lugar de lançar R$20,00 para cada um de 3 filhos, lance diretamente R$60,00.</t>
        </r>
      </text>
    </comment>
  </commentList>
</comments>
</file>

<file path=xl/comments13.xml><?xml version="1.0" encoding="utf-8"?>
<comments xmlns="http://schemas.openxmlformats.org/spreadsheetml/2006/main">
  <authors>
    <author>Atendimento</author>
  </authors>
  <commentList>
    <comment ref="E5" authorId="0">
      <text>
        <r>
          <rPr>
            <b/>
            <sz val="9"/>
            <color indexed="9"/>
            <rFont val="Segoe UI"/>
            <family val="2"/>
          </rPr>
          <t xml:space="preserve">Faça o cadastro do seu funcionário. </t>
        </r>
      </text>
    </comment>
    <comment ref="E12" authorId="0">
      <text>
        <r>
          <rPr>
            <b/>
            <sz val="9"/>
            <color indexed="9"/>
            <rFont val="Segoe UI"/>
            <family val="2"/>
          </rPr>
          <t>Faça um cadastro do horário do seu funcionário. Registre a carga horária mensal e os horários diários.
Preencha as horas semanais como uma quantidade total.
Ex: 1,5 horas no lugar de 1:30.</t>
        </r>
      </text>
    </comment>
    <comment ref="E22" authorId="0">
      <text>
        <r>
          <rPr>
            <b/>
            <sz val="9"/>
            <color indexed="9"/>
            <rFont val="Segoe UI"/>
            <family val="2"/>
          </rPr>
          <t>Preencha toda a documentação do seu funcionário. 
Você vai ter essas informações em mão de maneira rápida a todo momento.</t>
        </r>
      </text>
    </comment>
    <comment ref="E26" authorId="0">
      <text>
        <r>
          <rPr>
            <b/>
            <sz val="9"/>
            <color indexed="9"/>
            <rFont val="Segoe UI"/>
            <family val="2"/>
          </rPr>
          <t>Preencha os dados de contato do seu funcionário. Mantenha essa área sempre atualizada para alguma necessidade.</t>
        </r>
        <r>
          <rPr>
            <sz val="9"/>
            <color indexed="9"/>
            <rFont val="Segoe UI"/>
            <family val="2"/>
          </rPr>
          <t xml:space="preserve">
</t>
        </r>
      </text>
    </comment>
    <comment ref="E30" authorId="0">
      <text>
        <r>
          <rPr>
            <b/>
            <sz val="9"/>
            <color indexed="9"/>
            <rFont val="Segoe UI"/>
            <family val="2"/>
          </rPr>
          <t>Continue o cadastro do seu funcionário com informações pessoais.</t>
        </r>
      </text>
    </comment>
    <comment ref="E34" authorId="0">
      <text>
        <r>
          <rPr>
            <b/>
            <sz val="9"/>
            <color indexed="9"/>
            <rFont val="Segoe UI"/>
            <family val="2"/>
          </rPr>
          <t xml:space="preserve">Cadastre os dados bancários com atenção. </t>
        </r>
        <r>
          <rPr>
            <sz val="9"/>
            <color indexed="9"/>
            <rFont val="Segoe UI"/>
            <family val="2"/>
          </rPr>
          <t xml:space="preserve">
</t>
        </r>
      </text>
    </comment>
    <comment ref="E36" authorId="0">
      <text>
        <r>
          <rPr>
            <b/>
            <sz val="9"/>
            <color indexed="9"/>
            <rFont val="Segoe UI"/>
            <family val="2"/>
          </rPr>
          <t>Os dados sobre como serão pagos alguns direitos dos seus funcionários são de vital importância. Esses dados serão utilizados para effetuar cálculos mais a frente em sua planilha.
Preencha as horas semanais como uma quantidade total.
Ex: 1,5 horas no lugar de 1:30.</t>
        </r>
        <r>
          <rPr>
            <sz val="9"/>
            <color indexed="9"/>
            <rFont val="Segoe UI"/>
            <family val="2"/>
          </rPr>
          <t xml:space="preserve">
</t>
        </r>
      </text>
    </comment>
    <comment ref="E55" authorId="0">
      <text>
        <r>
          <rPr>
            <b/>
            <sz val="9"/>
            <color indexed="9"/>
            <rFont val="Segoe UI"/>
            <family val="2"/>
          </rPr>
          <t>Complete as informações sobre o benefício que sua empresa fornece.
Coloque o valor do benefício e o tipo de desconto.</t>
        </r>
      </text>
    </comment>
    <comment ref="E67" authorId="0">
      <text>
        <r>
          <rPr>
            <b/>
            <sz val="9"/>
            <color indexed="9"/>
            <rFont val="Segoe UI"/>
            <family val="2"/>
          </rPr>
          <t>Faça o cadastro familiar do seu funcionário. 
Lance o valor do seu funcionário de maneira total.
Ex: No lugar de lançar R$20,00 para cada um de 3 filhos, lance diretamente R$60,00.</t>
        </r>
      </text>
    </comment>
  </commentList>
</comments>
</file>

<file path=xl/comments14.xml><?xml version="1.0" encoding="utf-8"?>
<comments xmlns="http://schemas.openxmlformats.org/spreadsheetml/2006/main">
  <authors>
    <author>Atendimento</author>
  </authors>
  <commentList>
    <comment ref="E5" authorId="0">
      <text>
        <r>
          <rPr>
            <b/>
            <sz val="9"/>
            <color indexed="9"/>
            <rFont val="Segoe UI"/>
            <family val="2"/>
          </rPr>
          <t xml:space="preserve">Faça o cadastro do seu funcionário. </t>
        </r>
      </text>
    </comment>
    <comment ref="E12" authorId="0">
      <text>
        <r>
          <rPr>
            <b/>
            <sz val="9"/>
            <color indexed="9"/>
            <rFont val="Segoe UI"/>
            <family val="2"/>
          </rPr>
          <t>Faça um cadastro do horário do seu funcionário. Registre a carga horária mensal e os horários diários.
Preencha as horas semanais como uma quantidade total.
Ex: 1,5 horas no lugar de 1:30.</t>
        </r>
      </text>
    </comment>
    <comment ref="E22" authorId="0">
      <text>
        <r>
          <rPr>
            <b/>
            <sz val="9"/>
            <color indexed="9"/>
            <rFont val="Segoe UI"/>
            <family val="2"/>
          </rPr>
          <t>Preencha toda a documentação do seu funcionário. 
Você vai ter essas informações em mão de maneira rápida a todo momento.</t>
        </r>
      </text>
    </comment>
    <comment ref="E26" authorId="0">
      <text>
        <r>
          <rPr>
            <b/>
            <sz val="9"/>
            <color indexed="9"/>
            <rFont val="Segoe UI"/>
            <family val="2"/>
          </rPr>
          <t>Preencha os dados de contato do seu funcionário. Mantenha essa área sempre atualizada para alguma necessidade.</t>
        </r>
        <r>
          <rPr>
            <sz val="9"/>
            <color indexed="9"/>
            <rFont val="Segoe UI"/>
            <family val="2"/>
          </rPr>
          <t xml:space="preserve">
</t>
        </r>
      </text>
    </comment>
    <comment ref="E30" authorId="0">
      <text>
        <r>
          <rPr>
            <b/>
            <sz val="9"/>
            <color indexed="9"/>
            <rFont val="Segoe UI"/>
            <family val="2"/>
          </rPr>
          <t>Continue o cadastro do seu funcionário com informações pessoais.</t>
        </r>
      </text>
    </comment>
    <comment ref="E34" authorId="0">
      <text>
        <r>
          <rPr>
            <b/>
            <sz val="9"/>
            <color indexed="9"/>
            <rFont val="Segoe UI"/>
            <family val="2"/>
          </rPr>
          <t xml:space="preserve">Cadastre os dados bancários com atenção. </t>
        </r>
        <r>
          <rPr>
            <sz val="9"/>
            <color indexed="9"/>
            <rFont val="Segoe UI"/>
            <family val="2"/>
          </rPr>
          <t xml:space="preserve">
</t>
        </r>
      </text>
    </comment>
    <comment ref="E36" authorId="0">
      <text>
        <r>
          <rPr>
            <b/>
            <sz val="9"/>
            <color indexed="9"/>
            <rFont val="Segoe UI"/>
            <family val="2"/>
          </rPr>
          <t>Os dados sobre como serão pagos alguns direitos dos seus funcionários são de vital importância. Esses dados serão utilizados para effetuar cálculos mais a frente em sua planilha.
Preencha as horas semanais como uma quantidade total.
Ex: 1,5 horas no lugar de 1:30.</t>
        </r>
        <r>
          <rPr>
            <sz val="9"/>
            <color indexed="9"/>
            <rFont val="Segoe UI"/>
            <family val="2"/>
          </rPr>
          <t xml:space="preserve">
</t>
        </r>
      </text>
    </comment>
    <comment ref="E55" authorId="0">
      <text>
        <r>
          <rPr>
            <b/>
            <sz val="9"/>
            <color indexed="9"/>
            <rFont val="Segoe UI"/>
            <family val="2"/>
          </rPr>
          <t>Complete as informações sobre o benefício que sua empresa fornece.
Coloque o valor do benefício e o tipo de desconto.</t>
        </r>
      </text>
    </comment>
    <comment ref="E67" authorId="0">
      <text>
        <r>
          <rPr>
            <b/>
            <sz val="9"/>
            <color indexed="9"/>
            <rFont val="Segoe UI"/>
            <family val="2"/>
          </rPr>
          <t>Faça o cadastro familiar do seu funcionário. 
Lance o valor do seu funcionário de maneira total.
Ex: No lugar de lançar R$20,00 para cada um de 3 filhos, lance diretamente R$60,00.</t>
        </r>
      </text>
    </comment>
  </commentList>
</comments>
</file>

<file path=xl/comments15.xml><?xml version="1.0" encoding="utf-8"?>
<comments xmlns="http://schemas.openxmlformats.org/spreadsheetml/2006/main">
  <authors>
    <author>Atendimento</author>
  </authors>
  <commentList>
    <comment ref="E5" authorId="0">
      <text>
        <r>
          <rPr>
            <b/>
            <sz val="9"/>
            <color indexed="9"/>
            <rFont val="Segoe UI"/>
            <family val="2"/>
          </rPr>
          <t xml:space="preserve">Faça o cadastro do seu funcionário. </t>
        </r>
      </text>
    </comment>
    <comment ref="E12" authorId="0">
      <text>
        <r>
          <rPr>
            <b/>
            <sz val="9"/>
            <color indexed="9"/>
            <rFont val="Segoe UI"/>
            <family val="2"/>
          </rPr>
          <t>Faça um cadastro do horário do seu funcionário. Registre a carga horária mensal e os horários diários.
Preencha as horas semanais como uma quantidade total.
Ex: 1,5 horas no lugar de 1:30.</t>
        </r>
      </text>
    </comment>
    <comment ref="E22" authorId="0">
      <text>
        <r>
          <rPr>
            <b/>
            <sz val="9"/>
            <color indexed="9"/>
            <rFont val="Segoe UI"/>
            <family val="2"/>
          </rPr>
          <t>Preencha toda a documentação do seu funcionário. 
Você vai ter essas informações em mão de maneira rápida a todo momento.</t>
        </r>
      </text>
    </comment>
    <comment ref="E26" authorId="0">
      <text>
        <r>
          <rPr>
            <b/>
            <sz val="9"/>
            <color indexed="9"/>
            <rFont val="Segoe UI"/>
            <family val="2"/>
          </rPr>
          <t>Preencha os dados de contato do seu funcionário. Mantenha essa área sempre atualizada para alguma necessidade.</t>
        </r>
        <r>
          <rPr>
            <sz val="9"/>
            <color indexed="9"/>
            <rFont val="Segoe UI"/>
            <family val="2"/>
          </rPr>
          <t xml:space="preserve">
</t>
        </r>
      </text>
    </comment>
    <comment ref="E30" authorId="0">
      <text>
        <r>
          <rPr>
            <b/>
            <sz val="9"/>
            <color indexed="9"/>
            <rFont val="Segoe UI"/>
            <family val="2"/>
          </rPr>
          <t>Continue o cadastro do seu funcionário com informações pessoais.</t>
        </r>
      </text>
    </comment>
    <comment ref="E34" authorId="0">
      <text>
        <r>
          <rPr>
            <b/>
            <sz val="9"/>
            <color indexed="9"/>
            <rFont val="Segoe UI"/>
            <family val="2"/>
          </rPr>
          <t xml:space="preserve">Cadastre os dados bancários com atenção. </t>
        </r>
        <r>
          <rPr>
            <sz val="9"/>
            <color indexed="9"/>
            <rFont val="Segoe UI"/>
            <family val="2"/>
          </rPr>
          <t xml:space="preserve">
</t>
        </r>
      </text>
    </comment>
    <comment ref="E36" authorId="0">
      <text>
        <r>
          <rPr>
            <b/>
            <sz val="9"/>
            <color indexed="9"/>
            <rFont val="Segoe UI"/>
            <family val="2"/>
          </rPr>
          <t>Os dados sobre como serão pagos alguns direitos dos seus funcionários são de vital importância. Esses dados serão utilizados para effetuar cálculos mais a frente em sua planilha.
Preencha as horas semanais como uma quantidade total.
Ex: 1,5 horas no lugar de 1:30.</t>
        </r>
        <r>
          <rPr>
            <sz val="9"/>
            <color indexed="9"/>
            <rFont val="Segoe UI"/>
            <family val="2"/>
          </rPr>
          <t xml:space="preserve">
</t>
        </r>
      </text>
    </comment>
    <comment ref="E55" authorId="0">
      <text>
        <r>
          <rPr>
            <b/>
            <sz val="9"/>
            <color indexed="9"/>
            <rFont val="Segoe UI"/>
            <family val="2"/>
          </rPr>
          <t>Complete as informações sobre o benefício que sua empresa fornece.
Coloque o valor do benefício e o tipo de desconto.</t>
        </r>
      </text>
    </comment>
    <comment ref="E67" authorId="0">
      <text>
        <r>
          <rPr>
            <b/>
            <sz val="9"/>
            <color indexed="9"/>
            <rFont val="Segoe UI"/>
            <family val="2"/>
          </rPr>
          <t>Faça o cadastro familiar do seu funcionário. 
Lance o valor do seu funcionário de maneira total.
Ex: No lugar de lançar R$20,00 para cada um de 3 filhos, lance diretamente R$60,00.</t>
        </r>
      </text>
    </comment>
  </commentList>
</comments>
</file>

<file path=xl/comments16.xml><?xml version="1.0" encoding="utf-8"?>
<comments xmlns="http://schemas.openxmlformats.org/spreadsheetml/2006/main">
  <authors>
    <author>Atendimento</author>
  </authors>
  <commentList>
    <comment ref="E5" authorId="0">
      <text>
        <r>
          <rPr>
            <b/>
            <sz val="9"/>
            <color indexed="9"/>
            <rFont val="Segoe UI"/>
            <family val="2"/>
          </rPr>
          <t xml:space="preserve">Faça o cadastro do seu funcionário. </t>
        </r>
      </text>
    </comment>
    <comment ref="E12" authorId="0">
      <text>
        <r>
          <rPr>
            <b/>
            <sz val="9"/>
            <color indexed="9"/>
            <rFont val="Segoe UI"/>
            <family val="2"/>
          </rPr>
          <t>Faça um cadastro do horário do seu funcionário. Registre a carga horária mensal e os horários diários.
Preencha as horas semanais como uma quantidade total.
Ex: 1,5 horas no lugar de 1:30.</t>
        </r>
      </text>
    </comment>
    <comment ref="E22" authorId="0">
      <text>
        <r>
          <rPr>
            <b/>
            <sz val="9"/>
            <color indexed="9"/>
            <rFont val="Segoe UI"/>
            <family val="2"/>
          </rPr>
          <t>Preencha toda a documentação do seu funcionário. 
Você vai ter essas informações em mão de maneira rápida a todo momento.</t>
        </r>
      </text>
    </comment>
    <comment ref="E26" authorId="0">
      <text>
        <r>
          <rPr>
            <b/>
            <sz val="9"/>
            <color indexed="9"/>
            <rFont val="Segoe UI"/>
            <family val="2"/>
          </rPr>
          <t>Preencha os dados de contato do seu funcionário. Mantenha essa área sempre atualizada para alguma necessidade.</t>
        </r>
        <r>
          <rPr>
            <sz val="9"/>
            <color indexed="9"/>
            <rFont val="Segoe UI"/>
            <family val="2"/>
          </rPr>
          <t xml:space="preserve">
</t>
        </r>
      </text>
    </comment>
    <comment ref="E30" authorId="0">
      <text>
        <r>
          <rPr>
            <b/>
            <sz val="9"/>
            <color indexed="9"/>
            <rFont val="Segoe UI"/>
            <family val="2"/>
          </rPr>
          <t>Continue o cadastro do seu funcionário com informações pessoais.</t>
        </r>
      </text>
    </comment>
    <comment ref="E34" authorId="0">
      <text>
        <r>
          <rPr>
            <b/>
            <sz val="9"/>
            <color indexed="9"/>
            <rFont val="Segoe UI"/>
            <family val="2"/>
          </rPr>
          <t xml:space="preserve">Cadastre os dados bancários com atenção. </t>
        </r>
        <r>
          <rPr>
            <sz val="9"/>
            <color indexed="9"/>
            <rFont val="Segoe UI"/>
            <family val="2"/>
          </rPr>
          <t xml:space="preserve">
</t>
        </r>
      </text>
    </comment>
    <comment ref="E36" authorId="0">
      <text>
        <r>
          <rPr>
            <b/>
            <sz val="9"/>
            <color indexed="9"/>
            <rFont val="Segoe UI"/>
            <family val="2"/>
          </rPr>
          <t>Os dados sobre como serão pagos alguns direitos dos seus funcionários são de vital importância. Esses dados serão utilizados para effetuar cálculos mais a frente em sua planilha.
Preencha as horas semanais como uma quantidade total.
Ex: 1,5 horas no lugar de 1:30.</t>
        </r>
        <r>
          <rPr>
            <sz val="9"/>
            <color indexed="9"/>
            <rFont val="Segoe UI"/>
            <family val="2"/>
          </rPr>
          <t xml:space="preserve">
</t>
        </r>
      </text>
    </comment>
    <comment ref="E55" authorId="0">
      <text>
        <r>
          <rPr>
            <b/>
            <sz val="9"/>
            <color indexed="9"/>
            <rFont val="Segoe UI"/>
            <family val="2"/>
          </rPr>
          <t>Complete as informações sobre o benefício que sua empresa fornece.
Coloque o valor do benefício e o tipo de desconto.</t>
        </r>
      </text>
    </comment>
    <comment ref="E67" authorId="0">
      <text>
        <r>
          <rPr>
            <b/>
            <sz val="9"/>
            <color indexed="9"/>
            <rFont val="Segoe UI"/>
            <family val="2"/>
          </rPr>
          <t>Faça o cadastro familiar do seu funcionário. 
Lance o valor do seu funcionário de maneira total.
Ex: No lugar de lançar R$20,00 para cada um de 3 filhos, lance diretamente R$60,00.</t>
        </r>
      </text>
    </comment>
  </commentList>
</comments>
</file>

<file path=xl/comments17.xml><?xml version="1.0" encoding="utf-8"?>
<comments xmlns="http://schemas.openxmlformats.org/spreadsheetml/2006/main">
  <authors>
    <author>Atendimento</author>
  </authors>
  <commentList>
    <comment ref="E5" authorId="0">
      <text>
        <r>
          <rPr>
            <b/>
            <sz val="9"/>
            <color indexed="9"/>
            <rFont val="Segoe UI"/>
            <family val="2"/>
          </rPr>
          <t xml:space="preserve">Faça o cadastro do seu funcionário. </t>
        </r>
      </text>
    </comment>
    <comment ref="E12" authorId="0">
      <text>
        <r>
          <rPr>
            <b/>
            <sz val="9"/>
            <color indexed="9"/>
            <rFont val="Segoe UI"/>
            <family val="2"/>
          </rPr>
          <t>Faça um cadastro do horário do seu funcionário. Registre a carga horária mensal e os horários diários.
Preencha as horas semanais como uma quantidade total.
Ex: 1,5 horas no lugar de 1:30.</t>
        </r>
      </text>
    </comment>
    <comment ref="E22" authorId="0">
      <text>
        <r>
          <rPr>
            <b/>
            <sz val="9"/>
            <color indexed="9"/>
            <rFont val="Segoe UI"/>
            <family val="2"/>
          </rPr>
          <t>Preencha toda a documentação do seu funcionário. 
Você vai ter essas informações em mão de maneira rápida a todo momento.</t>
        </r>
      </text>
    </comment>
    <comment ref="E26" authorId="0">
      <text>
        <r>
          <rPr>
            <b/>
            <sz val="9"/>
            <color indexed="9"/>
            <rFont val="Segoe UI"/>
            <family val="2"/>
          </rPr>
          <t>Preencha os dados de contato do seu funcionário. Mantenha essa área sempre atualizada para alguma necessidade.</t>
        </r>
        <r>
          <rPr>
            <sz val="9"/>
            <color indexed="9"/>
            <rFont val="Segoe UI"/>
            <family val="2"/>
          </rPr>
          <t xml:space="preserve">
</t>
        </r>
      </text>
    </comment>
    <comment ref="E30" authorId="0">
      <text>
        <r>
          <rPr>
            <b/>
            <sz val="9"/>
            <color indexed="9"/>
            <rFont val="Segoe UI"/>
            <family val="2"/>
          </rPr>
          <t>Continue o cadastro do seu funcionário com informações pessoais.</t>
        </r>
      </text>
    </comment>
    <comment ref="E34" authorId="0">
      <text>
        <r>
          <rPr>
            <b/>
            <sz val="9"/>
            <color indexed="9"/>
            <rFont val="Segoe UI"/>
            <family val="2"/>
          </rPr>
          <t xml:space="preserve">Cadastre os dados bancários com atenção. </t>
        </r>
        <r>
          <rPr>
            <sz val="9"/>
            <color indexed="9"/>
            <rFont val="Segoe UI"/>
            <family val="2"/>
          </rPr>
          <t xml:space="preserve">
</t>
        </r>
      </text>
    </comment>
    <comment ref="E36" authorId="0">
      <text>
        <r>
          <rPr>
            <b/>
            <sz val="9"/>
            <color indexed="9"/>
            <rFont val="Segoe UI"/>
            <family val="2"/>
          </rPr>
          <t>Os dados sobre como serão pagos alguns direitos dos seus funcionários são de vital importância. Esses dados serão utilizados para effetuar cálculos mais a frente em sua planilha.
Preencha as horas semanais como uma quantidade total.
Ex: 1,5 horas no lugar de 1:30.</t>
        </r>
        <r>
          <rPr>
            <sz val="9"/>
            <color indexed="9"/>
            <rFont val="Segoe UI"/>
            <family val="2"/>
          </rPr>
          <t xml:space="preserve">
</t>
        </r>
      </text>
    </comment>
    <comment ref="E55" authorId="0">
      <text>
        <r>
          <rPr>
            <b/>
            <sz val="9"/>
            <color indexed="9"/>
            <rFont val="Segoe UI"/>
            <family val="2"/>
          </rPr>
          <t>Complete as informações sobre o benefício que sua empresa fornece.
Coloque o valor do benefício e o tipo de desconto.</t>
        </r>
      </text>
    </comment>
    <comment ref="E67" authorId="0">
      <text>
        <r>
          <rPr>
            <b/>
            <sz val="9"/>
            <color indexed="9"/>
            <rFont val="Segoe UI"/>
            <family val="2"/>
          </rPr>
          <t>Faça o cadastro familiar do seu funcionário. 
Lance o valor do seu funcionário de maneira total.
Ex: No lugar de lançar R$20,00 para cada um de 3 filhos, lance diretamente R$60,00.</t>
        </r>
      </text>
    </comment>
  </commentList>
</comments>
</file>

<file path=xl/comments18.xml><?xml version="1.0" encoding="utf-8"?>
<comments xmlns="http://schemas.openxmlformats.org/spreadsheetml/2006/main">
  <authors>
    <author>Atendimento</author>
  </authors>
  <commentList>
    <comment ref="E5" authorId="0">
      <text>
        <r>
          <rPr>
            <b/>
            <sz val="9"/>
            <color indexed="9"/>
            <rFont val="Segoe UI"/>
            <family val="2"/>
          </rPr>
          <t xml:space="preserve">Faça o cadastro do seu funcionário. </t>
        </r>
      </text>
    </comment>
    <comment ref="E12" authorId="0">
      <text>
        <r>
          <rPr>
            <b/>
            <sz val="9"/>
            <color indexed="9"/>
            <rFont val="Segoe UI"/>
            <family val="2"/>
          </rPr>
          <t>Faça um cadastro do horário do seu funcionário. Registre a carga horária mensal e os horários diários.
Preencha as horas semanais como uma quantidade total.
Ex: 1,5 horas no lugar de 1:30.</t>
        </r>
      </text>
    </comment>
    <comment ref="E22" authorId="0">
      <text>
        <r>
          <rPr>
            <b/>
            <sz val="9"/>
            <color indexed="9"/>
            <rFont val="Segoe UI"/>
            <family val="2"/>
          </rPr>
          <t>Preencha toda a documentação do seu funcionário. 
Você vai ter essas informações em mão de maneira rápida a todo momento.</t>
        </r>
      </text>
    </comment>
    <comment ref="E26" authorId="0">
      <text>
        <r>
          <rPr>
            <b/>
            <sz val="9"/>
            <color indexed="9"/>
            <rFont val="Segoe UI"/>
            <family val="2"/>
          </rPr>
          <t>Preencha os dados de contato do seu funcionário. Mantenha essa área sempre atualizada para alguma necessidade.</t>
        </r>
        <r>
          <rPr>
            <sz val="9"/>
            <color indexed="9"/>
            <rFont val="Segoe UI"/>
            <family val="2"/>
          </rPr>
          <t xml:space="preserve">
</t>
        </r>
      </text>
    </comment>
    <comment ref="E30" authorId="0">
      <text>
        <r>
          <rPr>
            <b/>
            <sz val="9"/>
            <color indexed="9"/>
            <rFont val="Segoe UI"/>
            <family val="2"/>
          </rPr>
          <t>Continue o cadastro do seu funcionário com informações pessoais.</t>
        </r>
      </text>
    </comment>
    <comment ref="E34" authorId="0">
      <text>
        <r>
          <rPr>
            <b/>
            <sz val="9"/>
            <color indexed="9"/>
            <rFont val="Segoe UI"/>
            <family val="2"/>
          </rPr>
          <t xml:space="preserve">Cadastre os dados bancários com atenção. </t>
        </r>
        <r>
          <rPr>
            <sz val="9"/>
            <color indexed="9"/>
            <rFont val="Segoe UI"/>
            <family val="2"/>
          </rPr>
          <t xml:space="preserve">
</t>
        </r>
      </text>
    </comment>
    <comment ref="E36" authorId="0">
      <text>
        <r>
          <rPr>
            <b/>
            <sz val="9"/>
            <color indexed="9"/>
            <rFont val="Segoe UI"/>
            <family val="2"/>
          </rPr>
          <t>Os dados sobre como serão pagos alguns direitos dos seus funcionários são de vital importância. Esses dados serão utilizados para effetuar cálculos mais a frente em sua planilha.
Preencha as horas semanais como uma quantidade total.
Ex: 1,5 horas no lugar de 1:30.</t>
        </r>
        <r>
          <rPr>
            <sz val="9"/>
            <color indexed="9"/>
            <rFont val="Segoe UI"/>
            <family val="2"/>
          </rPr>
          <t xml:space="preserve">
</t>
        </r>
      </text>
    </comment>
    <comment ref="E55" authorId="0">
      <text>
        <r>
          <rPr>
            <b/>
            <sz val="9"/>
            <color indexed="9"/>
            <rFont val="Segoe UI"/>
            <family val="2"/>
          </rPr>
          <t>Complete as informações sobre o benefício que sua empresa fornece.
Coloque o valor do benefício e o tipo de desconto.</t>
        </r>
      </text>
    </comment>
    <comment ref="E67" authorId="0">
      <text>
        <r>
          <rPr>
            <b/>
            <sz val="9"/>
            <color indexed="9"/>
            <rFont val="Segoe UI"/>
            <family val="2"/>
          </rPr>
          <t>Faça o cadastro familiar do seu funcionário. 
Lance o valor do seu funcionário de maneira total.
Ex: No lugar de lançar R$20,00 para cada um de 3 filhos, lance diretamente R$60,00.</t>
        </r>
      </text>
    </comment>
  </commentList>
</comments>
</file>

<file path=xl/comments19.xml><?xml version="1.0" encoding="utf-8"?>
<comments xmlns="http://schemas.openxmlformats.org/spreadsheetml/2006/main">
  <authors>
    <author>Atendimento</author>
  </authors>
  <commentList>
    <comment ref="E5" authorId="0">
      <text>
        <r>
          <rPr>
            <b/>
            <sz val="9"/>
            <color indexed="9"/>
            <rFont val="Segoe UI"/>
            <family val="2"/>
          </rPr>
          <t xml:space="preserve">Faça o cadastro do seu funcionário. </t>
        </r>
      </text>
    </comment>
    <comment ref="E12" authorId="0">
      <text>
        <r>
          <rPr>
            <b/>
            <sz val="9"/>
            <color indexed="9"/>
            <rFont val="Segoe UI"/>
            <family val="2"/>
          </rPr>
          <t>Faça um cadastro do horário do seu funcionário. Registre a carga horária mensal e os horários diários.
Preencha as horas semanais como uma quantidade total.
Ex: 1,5 horas no lugar de 1:30.</t>
        </r>
      </text>
    </comment>
    <comment ref="E22" authorId="0">
      <text>
        <r>
          <rPr>
            <b/>
            <sz val="9"/>
            <color indexed="9"/>
            <rFont val="Segoe UI"/>
            <family val="2"/>
          </rPr>
          <t>Preencha toda a documentação do seu funcionário. 
Você vai ter essas informações em mão de maneira rápida a todo momento.</t>
        </r>
      </text>
    </comment>
    <comment ref="E26" authorId="0">
      <text>
        <r>
          <rPr>
            <b/>
            <sz val="9"/>
            <color indexed="9"/>
            <rFont val="Segoe UI"/>
            <family val="2"/>
          </rPr>
          <t>Preencha os dados de contato do seu funcionário. Mantenha essa área sempre atualizada para alguma necessidade.</t>
        </r>
        <r>
          <rPr>
            <sz val="9"/>
            <color indexed="9"/>
            <rFont val="Segoe UI"/>
            <family val="2"/>
          </rPr>
          <t xml:space="preserve">
</t>
        </r>
      </text>
    </comment>
    <comment ref="E30" authorId="0">
      <text>
        <r>
          <rPr>
            <b/>
            <sz val="9"/>
            <color indexed="9"/>
            <rFont val="Segoe UI"/>
            <family val="2"/>
          </rPr>
          <t>Continue o cadastro do seu funcionário com informações pessoais.</t>
        </r>
      </text>
    </comment>
    <comment ref="E34" authorId="0">
      <text>
        <r>
          <rPr>
            <b/>
            <sz val="9"/>
            <color indexed="9"/>
            <rFont val="Segoe UI"/>
            <family val="2"/>
          </rPr>
          <t xml:space="preserve">Cadastre os dados bancários com atenção. </t>
        </r>
        <r>
          <rPr>
            <sz val="9"/>
            <color indexed="9"/>
            <rFont val="Segoe UI"/>
            <family val="2"/>
          </rPr>
          <t xml:space="preserve">
</t>
        </r>
      </text>
    </comment>
    <comment ref="E36" authorId="0">
      <text>
        <r>
          <rPr>
            <b/>
            <sz val="9"/>
            <color indexed="9"/>
            <rFont val="Segoe UI"/>
            <family val="2"/>
          </rPr>
          <t>Os dados sobre como serão pagos alguns direitos dos seus funcionários são de vital importância. Esses dados serão utilizados para effetuar cálculos mais a frente em sua planilha.
Preencha as horas semanais como uma quantidade total.
Ex: 1,5 horas no lugar de 1:30.</t>
        </r>
        <r>
          <rPr>
            <sz val="9"/>
            <color indexed="9"/>
            <rFont val="Segoe UI"/>
            <family val="2"/>
          </rPr>
          <t xml:space="preserve">
</t>
        </r>
      </text>
    </comment>
    <comment ref="E55" authorId="0">
      <text>
        <r>
          <rPr>
            <b/>
            <sz val="9"/>
            <color indexed="9"/>
            <rFont val="Segoe UI"/>
            <family val="2"/>
          </rPr>
          <t>Complete as informações sobre o benefício que sua empresa fornece.
Coloque o valor do benefício e o tipo de desconto.</t>
        </r>
      </text>
    </comment>
    <comment ref="E67" authorId="0">
      <text>
        <r>
          <rPr>
            <b/>
            <sz val="9"/>
            <color indexed="9"/>
            <rFont val="Segoe UI"/>
            <family val="2"/>
          </rPr>
          <t>Faça o cadastro familiar do seu funcionário. 
Lance o valor do seu funcionário de maneira total.
Ex: No lugar de lançar R$20,00 para cada um de 3 filhos, lance diretamente R$60,00.</t>
        </r>
      </text>
    </comment>
  </commentList>
</comments>
</file>

<file path=xl/comments20.xml><?xml version="1.0" encoding="utf-8"?>
<comments xmlns="http://schemas.openxmlformats.org/spreadsheetml/2006/main">
  <authors>
    <author>Atendimento</author>
  </authors>
  <commentList>
    <comment ref="E5" authorId="0">
      <text>
        <r>
          <rPr>
            <b/>
            <sz val="9"/>
            <color indexed="9"/>
            <rFont val="Segoe UI"/>
            <family val="2"/>
          </rPr>
          <t xml:space="preserve">Faça o cadastro do seu funcionário. </t>
        </r>
      </text>
    </comment>
    <comment ref="E12" authorId="0">
      <text>
        <r>
          <rPr>
            <b/>
            <sz val="9"/>
            <color indexed="9"/>
            <rFont val="Segoe UI"/>
            <family val="2"/>
          </rPr>
          <t>Faça um cadastro do horário do seu funcionário. Registre a carga horária mensal e os horários diários.
Preencha as horas semanais como uma quantidade total.
Ex: 1,5 horas no lugar de 1:30.</t>
        </r>
      </text>
    </comment>
    <comment ref="E22" authorId="0">
      <text>
        <r>
          <rPr>
            <b/>
            <sz val="9"/>
            <color indexed="9"/>
            <rFont val="Segoe UI"/>
            <family val="2"/>
          </rPr>
          <t>Preencha toda a documentação do seu funcionário. 
Você vai ter essas informações em mão de maneira rápida a todo momento.</t>
        </r>
      </text>
    </comment>
    <comment ref="E26" authorId="0">
      <text>
        <r>
          <rPr>
            <b/>
            <sz val="9"/>
            <color indexed="9"/>
            <rFont val="Segoe UI"/>
            <family val="2"/>
          </rPr>
          <t>Preencha os dados de contato do seu funcionário. Mantenha essa área sempre atualizada para alguma necessidade.</t>
        </r>
        <r>
          <rPr>
            <sz val="9"/>
            <color indexed="9"/>
            <rFont val="Segoe UI"/>
            <family val="2"/>
          </rPr>
          <t xml:space="preserve">
</t>
        </r>
      </text>
    </comment>
    <comment ref="E30" authorId="0">
      <text>
        <r>
          <rPr>
            <b/>
            <sz val="9"/>
            <color indexed="9"/>
            <rFont val="Segoe UI"/>
            <family val="2"/>
          </rPr>
          <t>Continue o cadastro do seu funcionário com informações pessoais.</t>
        </r>
      </text>
    </comment>
    <comment ref="E34" authorId="0">
      <text>
        <r>
          <rPr>
            <b/>
            <sz val="9"/>
            <color indexed="9"/>
            <rFont val="Segoe UI"/>
            <family val="2"/>
          </rPr>
          <t xml:space="preserve">Cadastre os dados bancários com atenção. </t>
        </r>
        <r>
          <rPr>
            <sz val="9"/>
            <color indexed="9"/>
            <rFont val="Segoe UI"/>
            <family val="2"/>
          </rPr>
          <t xml:space="preserve">
</t>
        </r>
      </text>
    </comment>
    <comment ref="E36" authorId="0">
      <text>
        <r>
          <rPr>
            <b/>
            <sz val="9"/>
            <color indexed="9"/>
            <rFont val="Segoe UI"/>
            <family val="2"/>
          </rPr>
          <t>Os dados sobre como serão pagos alguns direitos dos seus funcionários são de vital importância. Esses dados serão utilizados para effetuar cálculos mais a frente em sua planilha.
Preencha as horas semanais como uma quantidade total.
Ex: 1,5 horas no lugar de 1:30.</t>
        </r>
        <r>
          <rPr>
            <sz val="9"/>
            <color indexed="9"/>
            <rFont val="Segoe UI"/>
            <family val="2"/>
          </rPr>
          <t xml:space="preserve">
</t>
        </r>
      </text>
    </comment>
    <comment ref="E55" authorId="0">
      <text>
        <r>
          <rPr>
            <b/>
            <sz val="9"/>
            <color indexed="9"/>
            <rFont val="Segoe UI"/>
            <family val="2"/>
          </rPr>
          <t>Complete as informações sobre o benefício que sua empresa fornece.
Coloque o valor do benefício e o tipo de desconto.</t>
        </r>
      </text>
    </comment>
    <comment ref="E67" authorId="0">
      <text>
        <r>
          <rPr>
            <b/>
            <sz val="9"/>
            <color indexed="9"/>
            <rFont val="Segoe UI"/>
            <family val="2"/>
          </rPr>
          <t>Faça o cadastro familiar do seu funcionário. 
Lance o valor do seu funcionário de maneira total.
Ex: No lugar de lançar R$20,00 para cada um de 3 filhos, lance diretamente R$60,00.</t>
        </r>
      </text>
    </comment>
  </commentList>
</comments>
</file>

<file path=xl/comments21.xml><?xml version="1.0" encoding="utf-8"?>
<comments xmlns="http://schemas.openxmlformats.org/spreadsheetml/2006/main">
  <authors>
    <author>Atendimento</author>
  </authors>
  <commentList>
    <comment ref="E5" authorId="0">
      <text>
        <r>
          <rPr>
            <b/>
            <sz val="9"/>
            <color indexed="9"/>
            <rFont val="Segoe UI"/>
            <family val="2"/>
          </rPr>
          <t xml:space="preserve">Faça o cadastro do seu funcionário. </t>
        </r>
      </text>
    </comment>
    <comment ref="E12" authorId="0">
      <text>
        <r>
          <rPr>
            <b/>
            <sz val="9"/>
            <color indexed="9"/>
            <rFont val="Segoe UI"/>
            <family val="2"/>
          </rPr>
          <t>Faça um cadastro do horário do seu funcionário. Registre a carga horária mensal e os horários diários.
Preencha as horas semanais como uma quantidade total.
Ex: 1,5 horas no lugar de 1:30.</t>
        </r>
      </text>
    </comment>
    <comment ref="E22" authorId="0">
      <text>
        <r>
          <rPr>
            <b/>
            <sz val="9"/>
            <color indexed="9"/>
            <rFont val="Segoe UI"/>
            <family val="2"/>
          </rPr>
          <t>Preencha toda a documentação do seu funcionário. 
Você vai ter essas informações em mão de maneira rápida a todo momento.</t>
        </r>
      </text>
    </comment>
    <comment ref="E26" authorId="0">
      <text>
        <r>
          <rPr>
            <b/>
            <sz val="9"/>
            <color indexed="9"/>
            <rFont val="Segoe UI"/>
            <family val="2"/>
          </rPr>
          <t>Preencha os dados de contato do seu funcionário. Mantenha essa área sempre atualizada para alguma necessidade.</t>
        </r>
        <r>
          <rPr>
            <sz val="9"/>
            <color indexed="9"/>
            <rFont val="Segoe UI"/>
            <family val="2"/>
          </rPr>
          <t xml:space="preserve">
</t>
        </r>
      </text>
    </comment>
    <comment ref="E30" authorId="0">
      <text>
        <r>
          <rPr>
            <b/>
            <sz val="9"/>
            <color indexed="9"/>
            <rFont val="Segoe UI"/>
            <family val="2"/>
          </rPr>
          <t>Continue o cadastro do seu funcionário com informações pessoais.</t>
        </r>
      </text>
    </comment>
    <comment ref="E34" authorId="0">
      <text>
        <r>
          <rPr>
            <b/>
            <sz val="9"/>
            <color indexed="9"/>
            <rFont val="Segoe UI"/>
            <family val="2"/>
          </rPr>
          <t xml:space="preserve">Cadastre os dados bancários com atenção. </t>
        </r>
        <r>
          <rPr>
            <sz val="9"/>
            <color indexed="9"/>
            <rFont val="Segoe UI"/>
            <family val="2"/>
          </rPr>
          <t xml:space="preserve">
</t>
        </r>
      </text>
    </comment>
    <comment ref="E36" authorId="0">
      <text>
        <r>
          <rPr>
            <b/>
            <sz val="9"/>
            <color indexed="9"/>
            <rFont val="Segoe UI"/>
            <family val="2"/>
          </rPr>
          <t>Os dados sobre como serão pagos alguns direitos dos seus funcionários são de vital importância. Esses dados serão utilizados para effetuar cálculos mais a frente em sua planilha.
Preencha as horas semanais como uma quantidade total.
Ex: 1,5 horas no lugar de 1:30.</t>
        </r>
        <r>
          <rPr>
            <sz val="9"/>
            <color indexed="9"/>
            <rFont val="Segoe UI"/>
            <family val="2"/>
          </rPr>
          <t xml:space="preserve">
</t>
        </r>
      </text>
    </comment>
    <comment ref="E55" authorId="0">
      <text>
        <r>
          <rPr>
            <b/>
            <sz val="9"/>
            <color indexed="9"/>
            <rFont val="Segoe UI"/>
            <family val="2"/>
          </rPr>
          <t>Complete as informações sobre o benefício que sua empresa fornece.
Coloque o valor do benefício e o tipo de desconto.</t>
        </r>
      </text>
    </comment>
    <comment ref="E67" authorId="0">
      <text>
        <r>
          <rPr>
            <b/>
            <sz val="9"/>
            <color indexed="9"/>
            <rFont val="Segoe UI"/>
            <family val="2"/>
          </rPr>
          <t>Faça o cadastro familiar do seu funcionário. 
Lance o valor do seu funcionário de maneira total.
Ex: No lugar de lançar R$20,00 para cada um de 3 filhos, lance diretamente R$60,00.</t>
        </r>
      </text>
    </comment>
  </commentList>
</comments>
</file>

<file path=xl/comments22.xml><?xml version="1.0" encoding="utf-8"?>
<comments xmlns="http://schemas.openxmlformats.org/spreadsheetml/2006/main">
  <authors>
    <author>Atendimento</author>
  </authors>
  <commentList>
    <comment ref="E5" authorId="0">
      <text>
        <r>
          <rPr>
            <b/>
            <sz val="9"/>
            <color indexed="9"/>
            <rFont val="Segoe UI"/>
            <family val="2"/>
          </rPr>
          <t xml:space="preserve">Faça o cadastro do seu funcionário. </t>
        </r>
      </text>
    </comment>
    <comment ref="E12" authorId="0">
      <text>
        <r>
          <rPr>
            <b/>
            <sz val="9"/>
            <color indexed="9"/>
            <rFont val="Segoe UI"/>
            <family val="2"/>
          </rPr>
          <t>Faça um cadastro do horário do seu funcionário. Registre a carga horária mensal e os horários diários.
Preencha as horas semanais como uma quantidade total.
Ex: 1,5 horas no lugar de 1:30.</t>
        </r>
      </text>
    </comment>
    <comment ref="E22" authorId="0">
      <text>
        <r>
          <rPr>
            <b/>
            <sz val="9"/>
            <color indexed="9"/>
            <rFont val="Segoe UI"/>
            <family val="2"/>
          </rPr>
          <t>Preencha toda a documentação do seu funcionário. 
Você vai ter essas informações em mão de maneira rápida a todo momento.</t>
        </r>
      </text>
    </comment>
    <comment ref="E26" authorId="0">
      <text>
        <r>
          <rPr>
            <b/>
            <sz val="9"/>
            <color indexed="9"/>
            <rFont val="Segoe UI"/>
            <family val="2"/>
          </rPr>
          <t>Preencha os dados de contato do seu funcionário. Mantenha essa área sempre atualizada para alguma necessidade.</t>
        </r>
        <r>
          <rPr>
            <sz val="9"/>
            <color indexed="9"/>
            <rFont val="Segoe UI"/>
            <family val="2"/>
          </rPr>
          <t xml:space="preserve">
</t>
        </r>
      </text>
    </comment>
    <comment ref="E30" authorId="0">
      <text>
        <r>
          <rPr>
            <b/>
            <sz val="9"/>
            <color indexed="9"/>
            <rFont val="Segoe UI"/>
            <family val="2"/>
          </rPr>
          <t>Continue o cadastro do seu funcionário com informações pessoais.</t>
        </r>
      </text>
    </comment>
    <comment ref="E34" authorId="0">
      <text>
        <r>
          <rPr>
            <b/>
            <sz val="9"/>
            <color indexed="9"/>
            <rFont val="Segoe UI"/>
            <family val="2"/>
          </rPr>
          <t xml:space="preserve">Cadastre os dados bancários com atenção. </t>
        </r>
        <r>
          <rPr>
            <sz val="9"/>
            <color indexed="9"/>
            <rFont val="Segoe UI"/>
            <family val="2"/>
          </rPr>
          <t xml:space="preserve">
</t>
        </r>
      </text>
    </comment>
    <comment ref="E36" authorId="0">
      <text>
        <r>
          <rPr>
            <b/>
            <sz val="9"/>
            <color indexed="9"/>
            <rFont val="Segoe UI"/>
            <family val="2"/>
          </rPr>
          <t>Os dados sobre como serão pagos alguns direitos dos seus funcionários são de vital importância. Esses dados serão utilizados para effetuar cálculos mais a frente em sua planilha.
Preencha as horas semanais como uma quantidade total.
Ex: 1,5 horas no lugar de 1:30.</t>
        </r>
        <r>
          <rPr>
            <sz val="9"/>
            <color indexed="9"/>
            <rFont val="Segoe UI"/>
            <family val="2"/>
          </rPr>
          <t xml:space="preserve">
</t>
        </r>
      </text>
    </comment>
    <comment ref="E55" authorId="0">
      <text>
        <r>
          <rPr>
            <b/>
            <sz val="9"/>
            <color indexed="9"/>
            <rFont val="Segoe UI"/>
            <family val="2"/>
          </rPr>
          <t>Complete as informações sobre o benefício que sua empresa fornece.
Coloque o valor do benefício e o tipo de desconto.</t>
        </r>
      </text>
    </comment>
    <comment ref="E67" authorId="0">
      <text>
        <r>
          <rPr>
            <b/>
            <sz val="9"/>
            <color indexed="9"/>
            <rFont val="Segoe UI"/>
            <family val="2"/>
          </rPr>
          <t>Faça o cadastro familiar do seu funcionário. 
Lance o valor do seu funcionário de maneira total.
Ex: No lugar de lançar R$20,00 para cada um de 3 filhos, lance diretamente R$60,00.</t>
        </r>
      </text>
    </comment>
  </commentList>
</comments>
</file>

<file path=xl/comments23.xml><?xml version="1.0" encoding="utf-8"?>
<comments xmlns="http://schemas.openxmlformats.org/spreadsheetml/2006/main">
  <authors>
    <author>Atendimento</author>
  </authors>
  <commentList>
    <comment ref="E5" authorId="0">
      <text>
        <r>
          <rPr>
            <b/>
            <sz val="9"/>
            <color indexed="9"/>
            <rFont val="Segoe UI"/>
            <family val="2"/>
          </rPr>
          <t xml:space="preserve">Faça o cadastro do seu funcionário. </t>
        </r>
      </text>
    </comment>
    <comment ref="E12" authorId="0">
      <text>
        <r>
          <rPr>
            <b/>
            <sz val="9"/>
            <color indexed="9"/>
            <rFont val="Segoe UI"/>
            <family val="2"/>
          </rPr>
          <t>Faça um cadastro do horário do seu funcionário. Registre a carga horária mensal e os horários diários.
Preencha as horas semanais como uma quantidade total.
Ex: 1,5 horas no lugar de 1:30.</t>
        </r>
      </text>
    </comment>
    <comment ref="E22" authorId="0">
      <text>
        <r>
          <rPr>
            <b/>
            <sz val="9"/>
            <color indexed="9"/>
            <rFont val="Segoe UI"/>
            <family val="2"/>
          </rPr>
          <t>Preencha toda a documentação do seu funcionário. 
Você vai ter essas informações em mão de maneira rápida a todo momento.</t>
        </r>
      </text>
    </comment>
    <comment ref="E26" authorId="0">
      <text>
        <r>
          <rPr>
            <b/>
            <sz val="9"/>
            <color indexed="9"/>
            <rFont val="Segoe UI"/>
            <family val="2"/>
          </rPr>
          <t>Preencha os dados de contato do seu funcionário. Mantenha essa área sempre atualizada para alguma necessidade.</t>
        </r>
        <r>
          <rPr>
            <sz val="9"/>
            <color indexed="9"/>
            <rFont val="Segoe UI"/>
            <family val="2"/>
          </rPr>
          <t xml:space="preserve">
</t>
        </r>
      </text>
    </comment>
    <comment ref="E30" authorId="0">
      <text>
        <r>
          <rPr>
            <b/>
            <sz val="9"/>
            <color indexed="9"/>
            <rFont val="Segoe UI"/>
            <family val="2"/>
          </rPr>
          <t>Continue o cadastro do seu funcionário com informações pessoais.</t>
        </r>
      </text>
    </comment>
    <comment ref="E34" authorId="0">
      <text>
        <r>
          <rPr>
            <b/>
            <sz val="9"/>
            <color indexed="9"/>
            <rFont val="Segoe UI"/>
            <family val="2"/>
          </rPr>
          <t xml:space="preserve">Cadastre os dados bancários com atenção. </t>
        </r>
        <r>
          <rPr>
            <sz val="9"/>
            <color indexed="9"/>
            <rFont val="Segoe UI"/>
            <family val="2"/>
          </rPr>
          <t xml:space="preserve">
</t>
        </r>
      </text>
    </comment>
    <comment ref="E36" authorId="0">
      <text>
        <r>
          <rPr>
            <b/>
            <sz val="9"/>
            <color indexed="9"/>
            <rFont val="Segoe UI"/>
            <family val="2"/>
          </rPr>
          <t>Os dados sobre como serão pagos alguns direitos dos seus funcionários são de vital importância. Esses dados serão utilizados para effetuar cálculos mais a frente em sua planilha.
Preencha as horas semanais como uma quantidade total.
Ex: 1,5 horas no lugar de 1:30.</t>
        </r>
        <r>
          <rPr>
            <sz val="9"/>
            <color indexed="9"/>
            <rFont val="Segoe UI"/>
            <family val="2"/>
          </rPr>
          <t xml:space="preserve">
</t>
        </r>
      </text>
    </comment>
    <comment ref="E55" authorId="0">
      <text>
        <r>
          <rPr>
            <b/>
            <sz val="9"/>
            <color indexed="9"/>
            <rFont val="Segoe UI"/>
            <family val="2"/>
          </rPr>
          <t>Complete as informações sobre o benefício que sua empresa fornece.
Coloque o valor do benefício e o tipo de desconto.</t>
        </r>
      </text>
    </comment>
    <comment ref="E67" authorId="0">
      <text>
        <r>
          <rPr>
            <b/>
            <sz val="9"/>
            <color indexed="9"/>
            <rFont val="Segoe UI"/>
            <family val="2"/>
          </rPr>
          <t>Faça o cadastro familiar do seu funcionário. 
Lance o valor do seu funcionário de maneira total.
Ex: No lugar de lançar R$20,00 para cada um de 3 filhos, lance diretamente R$60,00.</t>
        </r>
      </text>
    </comment>
  </commentList>
</comments>
</file>

<file path=xl/comments24.xml><?xml version="1.0" encoding="utf-8"?>
<comments xmlns="http://schemas.openxmlformats.org/spreadsheetml/2006/main">
  <authors>
    <author>Atendimento</author>
  </authors>
  <commentList>
    <comment ref="E5" authorId="0">
      <text>
        <r>
          <rPr>
            <b/>
            <sz val="9"/>
            <color indexed="9"/>
            <rFont val="Segoe UI"/>
            <family val="2"/>
          </rPr>
          <t xml:space="preserve">Faça o cadastro do seu funcionário. </t>
        </r>
      </text>
    </comment>
    <comment ref="E12" authorId="0">
      <text>
        <r>
          <rPr>
            <b/>
            <sz val="9"/>
            <color indexed="9"/>
            <rFont val="Segoe UI"/>
            <family val="2"/>
          </rPr>
          <t>Faça um cadastro do horário do seu funcionário. Registre a carga horária mensal e os horários diários.
Preencha as horas semanais como uma quantidade total.
Ex: 1,5 horas no lugar de 1:30.</t>
        </r>
      </text>
    </comment>
    <comment ref="E22" authorId="0">
      <text>
        <r>
          <rPr>
            <b/>
            <sz val="9"/>
            <color indexed="9"/>
            <rFont val="Segoe UI"/>
            <family val="2"/>
          </rPr>
          <t>Preencha toda a documentação do seu funcionário. 
Você vai ter essas informações em mão de maneira rápida a todo momento.</t>
        </r>
      </text>
    </comment>
    <comment ref="E26" authorId="0">
      <text>
        <r>
          <rPr>
            <b/>
            <sz val="9"/>
            <color indexed="9"/>
            <rFont val="Segoe UI"/>
            <family val="2"/>
          </rPr>
          <t>Preencha os dados de contato do seu funcionário. Mantenha essa área sempre atualizada para alguma necessidade.</t>
        </r>
        <r>
          <rPr>
            <sz val="9"/>
            <color indexed="9"/>
            <rFont val="Segoe UI"/>
            <family val="2"/>
          </rPr>
          <t xml:space="preserve">
</t>
        </r>
      </text>
    </comment>
    <comment ref="E30" authorId="0">
      <text>
        <r>
          <rPr>
            <b/>
            <sz val="9"/>
            <color indexed="9"/>
            <rFont val="Segoe UI"/>
            <family val="2"/>
          </rPr>
          <t>Continue o cadastro do seu funcionário com informações pessoais.</t>
        </r>
      </text>
    </comment>
    <comment ref="E34" authorId="0">
      <text>
        <r>
          <rPr>
            <b/>
            <sz val="9"/>
            <color indexed="9"/>
            <rFont val="Segoe UI"/>
            <family val="2"/>
          </rPr>
          <t xml:space="preserve">Cadastre os dados bancários com atenção. </t>
        </r>
        <r>
          <rPr>
            <sz val="9"/>
            <color indexed="9"/>
            <rFont val="Segoe UI"/>
            <family val="2"/>
          </rPr>
          <t xml:space="preserve">
</t>
        </r>
      </text>
    </comment>
    <comment ref="E36" authorId="0">
      <text>
        <r>
          <rPr>
            <b/>
            <sz val="9"/>
            <color indexed="9"/>
            <rFont val="Segoe UI"/>
            <family val="2"/>
          </rPr>
          <t>Os dados sobre como serão pagos alguns direitos dos seus funcionários são de vital importância. Esses dados serão utilizados para effetuar cálculos mais a frente em sua planilha.
Preencha as horas semanais como uma quantidade total.
Ex: 1,5 horas no lugar de 1:30.</t>
        </r>
        <r>
          <rPr>
            <sz val="9"/>
            <color indexed="9"/>
            <rFont val="Segoe UI"/>
            <family val="2"/>
          </rPr>
          <t xml:space="preserve">
</t>
        </r>
      </text>
    </comment>
    <comment ref="E55" authorId="0">
      <text>
        <r>
          <rPr>
            <b/>
            <sz val="9"/>
            <color indexed="9"/>
            <rFont val="Segoe UI"/>
            <family val="2"/>
          </rPr>
          <t>Complete as informações sobre o benefício que sua empresa fornece.
Coloque o valor do benefício e o tipo de desconto.</t>
        </r>
      </text>
    </comment>
    <comment ref="E67" authorId="0">
      <text>
        <r>
          <rPr>
            <b/>
            <sz val="9"/>
            <color indexed="9"/>
            <rFont val="Segoe UI"/>
            <family val="2"/>
          </rPr>
          <t>Faça o cadastro familiar do seu funcionário. 
Lance o valor do seu funcionário de maneira total.
Ex: No lugar de lançar R$20,00 para cada um de 3 filhos, lance diretamente R$60,00.</t>
        </r>
      </text>
    </comment>
  </commentList>
</comments>
</file>

<file path=xl/comments25.xml><?xml version="1.0" encoding="utf-8"?>
<comments xmlns="http://schemas.openxmlformats.org/spreadsheetml/2006/main">
  <authors>
    <author>Atendimento</author>
  </authors>
  <commentList>
    <comment ref="E5" authorId="0">
      <text>
        <r>
          <rPr>
            <b/>
            <sz val="9"/>
            <color indexed="9"/>
            <rFont val="Segoe UI"/>
            <family val="2"/>
          </rPr>
          <t xml:space="preserve">Faça o cadastro do seu funcionário. </t>
        </r>
      </text>
    </comment>
    <comment ref="E12" authorId="0">
      <text>
        <r>
          <rPr>
            <b/>
            <sz val="9"/>
            <color indexed="9"/>
            <rFont val="Segoe UI"/>
            <family val="2"/>
          </rPr>
          <t>Faça um cadastro do horário do seu funcionário. Registre a carga horária mensal e os horários diários.
Preencha as horas semanais como uma quantidade total.
Ex: 1,5 horas no lugar de 1:30.</t>
        </r>
      </text>
    </comment>
    <comment ref="E22" authorId="0">
      <text>
        <r>
          <rPr>
            <b/>
            <sz val="9"/>
            <color indexed="9"/>
            <rFont val="Segoe UI"/>
            <family val="2"/>
          </rPr>
          <t>Preencha toda a documentação do seu funcionário. 
Você vai ter essas informações em mão de maneira rápida a todo momento.</t>
        </r>
      </text>
    </comment>
    <comment ref="E26" authorId="0">
      <text>
        <r>
          <rPr>
            <b/>
            <sz val="9"/>
            <color indexed="9"/>
            <rFont val="Segoe UI"/>
            <family val="2"/>
          </rPr>
          <t>Preencha os dados de contato do seu funcionário. Mantenha essa área sempre atualizada para alguma necessidade.</t>
        </r>
        <r>
          <rPr>
            <sz val="9"/>
            <color indexed="9"/>
            <rFont val="Segoe UI"/>
            <family val="2"/>
          </rPr>
          <t xml:space="preserve">
</t>
        </r>
      </text>
    </comment>
    <comment ref="E30" authorId="0">
      <text>
        <r>
          <rPr>
            <b/>
            <sz val="9"/>
            <color indexed="9"/>
            <rFont val="Segoe UI"/>
            <family val="2"/>
          </rPr>
          <t>Continue o cadastro do seu funcionário com informações pessoais.</t>
        </r>
      </text>
    </comment>
    <comment ref="E34" authorId="0">
      <text>
        <r>
          <rPr>
            <b/>
            <sz val="9"/>
            <color indexed="9"/>
            <rFont val="Segoe UI"/>
            <family val="2"/>
          </rPr>
          <t xml:space="preserve">Cadastre os dados bancários com atenção. </t>
        </r>
        <r>
          <rPr>
            <sz val="9"/>
            <color indexed="9"/>
            <rFont val="Segoe UI"/>
            <family val="2"/>
          </rPr>
          <t xml:space="preserve">
</t>
        </r>
      </text>
    </comment>
    <comment ref="E36" authorId="0">
      <text>
        <r>
          <rPr>
            <b/>
            <sz val="9"/>
            <color indexed="9"/>
            <rFont val="Segoe UI"/>
            <family val="2"/>
          </rPr>
          <t>Os dados sobre como serão pagos alguns direitos dos seus funcionários são de vital importância. Esses dados serão utilizados para effetuar cálculos mais a frente em sua planilha.
Preencha as horas semanais como uma quantidade total.
Ex: 1,5 horas no lugar de 1:30.</t>
        </r>
        <r>
          <rPr>
            <sz val="9"/>
            <color indexed="9"/>
            <rFont val="Segoe UI"/>
            <family val="2"/>
          </rPr>
          <t xml:space="preserve">
</t>
        </r>
      </text>
    </comment>
    <comment ref="E55" authorId="0">
      <text>
        <r>
          <rPr>
            <b/>
            <sz val="9"/>
            <color indexed="9"/>
            <rFont val="Segoe UI"/>
            <family val="2"/>
          </rPr>
          <t>Complete as informações sobre o benefício que sua empresa fornece.
Coloque o valor do benefício e o tipo de desconto.</t>
        </r>
      </text>
    </comment>
    <comment ref="E67" authorId="0">
      <text>
        <r>
          <rPr>
            <b/>
            <sz val="9"/>
            <color indexed="9"/>
            <rFont val="Segoe UI"/>
            <family val="2"/>
          </rPr>
          <t>Faça o cadastro familiar do seu funcionário. 
Lance o valor do seu funcionário de maneira total.
Ex: No lugar de lançar R$20,00 para cada um de 3 filhos, lance diretamente R$60,00.</t>
        </r>
      </text>
    </comment>
  </commentList>
</comments>
</file>

<file path=xl/comments26.xml><?xml version="1.0" encoding="utf-8"?>
<comments xmlns="http://schemas.openxmlformats.org/spreadsheetml/2006/main">
  <authors>
    <author>Atendimento</author>
  </authors>
  <commentList>
    <comment ref="E5" authorId="0">
      <text>
        <r>
          <rPr>
            <b/>
            <sz val="9"/>
            <color indexed="9"/>
            <rFont val="Segoe UI"/>
            <family val="2"/>
          </rPr>
          <t xml:space="preserve">Faça o cadastro do seu funcionário. </t>
        </r>
      </text>
    </comment>
    <comment ref="E12" authorId="0">
      <text>
        <r>
          <rPr>
            <b/>
            <sz val="9"/>
            <color indexed="9"/>
            <rFont val="Segoe UI"/>
            <family val="2"/>
          </rPr>
          <t>Faça um cadastro do horário do seu funcionário. Registre a carga horária mensal e os horários diários.
Preencha as horas semanais como uma quantidade total.
Ex: 1,5 horas no lugar de 1:30.</t>
        </r>
      </text>
    </comment>
    <comment ref="E22" authorId="0">
      <text>
        <r>
          <rPr>
            <b/>
            <sz val="9"/>
            <color indexed="9"/>
            <rFont val="Segoe UI"/>
            <family val="2"/>
          </rPr>
          <t>Preencha toda a documentação do seu funcionário. 
Você vai ter essas informações em mão de maneira rápida a todo momento.</t>
        </r>
      </text>
    </comment>
    <comment ref="E26" authorId="0">
      <text>
        <r>
          <rPr>
            <b/>
            <sz val="9"/>
            <color indexed="9"/>
            <rFont val="Segoe UI"/>
            <family val="2"/>
          </rPr>
          <t>Preencha os dados de contato do seu funcionário. Mantenha essa área sempre atualizada para alguma necessidade.</t>
        </r>
        <r>
          <rPr>
            <sz val="9"/>
            <color indexed="9"/>
            <rFont val="Segoe UI"/>
            <family val="2"/>
          </rPr>
          <t xml:space="preserve">
</t>
        </r>
      </text>
    </comment>
    <comment ref="E30" authorId="0">
      <text>
        <r>
          <rPr>
            <b/>
            <sz val="9"/>
            <color indexed="9"/>
            <rFont val="Segoe UI"/>
            <family val="2"/>
          </rPr>
          <t>Continue o cadastro do seu funcionário com informações pessoais.</t>
        </r>
      </text>
    </comment>
    <comment ref="E34" authorId="0">
      <text>
        <r>
          <rPr>
            <b/>
            <sz val="9"/>
            <color indexed="9"/>
            <rFont val="Segoe UI"/>
            <family val="2"/>
          </rPr>
          <t xml:space="preserve">Cadastre os dados bancários com atenção. </t>
        </r>
        <r>
          <rPr>
            <sz val="9"/>
            <color indexed="9"/>
            <rFont val="Segoe UI"/>
            <family val="2"/>
          </rPr>
          <t xml:space="preserve">
</t>
        </r>
      </text>
    </comment>
    <comment ref="E36" authorId="0">
      <text>
        <r>
          <rPr>
            <b/>
            <sz val="9"/>
            <color indexed="9"/>
            <rFont val="Segoe UI"/>
            <family val="2"/>
          </rPr>
          <t>Os dados sobre como serão pagos alguns direitos dos seus funcionários são de vital importância. Esses dados serão utilizados para effetuar cálculos mais a frente em sua planilha.
Preencha as horas semanais como uma quantidade total.
Ex: 1,5 horas no lugar de 1:30.</t>
        </r>
        <r>
          <rPr>
            <sz val="9"/>
            <color indexed="9"/>
            <rFont val="Segoe UI"/>
            <family val="2"/>
          </rPr>
          <t xml:space="preserve">
</t>
        </r>
      </text>
    </comment>
    <comment ref="E55" authorId="0">
      <text>
        <r>
          <rPr>
            <b/>
            <sz val="9"/>
            <color indexed="9"/>
            <rFont val="Segoe UI"/>
            <family val="2"/>
          </rPr>
          <t>Complete as informações sobre o benefício que sua empresa fornece.
Coloque o valor do benefício e o tipo de desconto.</t>
        </r>
      </text>
    </comment>
    <comment ref="E67" authorId="0">
      <text>
        <r>
          <rPr>
            <b/>
            <sz val="9"/>
            <color indexed="9"/>
            <rFont val="Segoe UI"/>
            <family val="2"/>
          </rPr>
          <t>Faça o cadastro familiar do seu funcionário. 
Lance o valor do seu funcionário de maneira total.
Ex: No lugar de lançar R$20,00 para cada um de 3 filhos, lance diretamente R$60,00.</t>
        </r>
      </text>
    </comment>
  </commentList>
</comments>
</file>

<file path=xl/comments27.xml><?xml version="1.0" encoding="utf-8"?>
<comments xmlns="http://schemas.openxmlformats.org/spreadsheetml/2006/main">
  <authors>
    <author>Atendimento</author>
  </authors>
  <commentList>
    <comment ref="E5" authorId="0">
      <text>
        <r>
          <rPr>
            <b/>
            <sz val="9"/>
            <color indexed="9"/>
            <rFont val="Segoe UI"/>
            <family val="2"/>
          </rPr>
          <t xml:space="preserve">Faça o cadastro do seu funcionário. </t>
        </r>
      </text>
    </comment>
    <comment ref="E12" authorId="0">
      <text>
        <r>
          <rPr>
            <b/>
            <sz val="9"/>
            <color indexed="9"/>
            <rFont val="Segoe UI"/>
            <family val="2"/>
          </rPr>
          <t>Faça um cadastro do horário do seu funcionário. Registre a carga horária mensal e os horários diários.
Preencha as horas semanais como uma quantidade total.
Ex: 1,5 horas no lugar de 1:30.</t>
        </r>
      </text>
    </comment>
    <comment ref="E22" authorId="0">
      <text>
        <r>
          <rPr>
            <b/>
            <sz val="9"/>
            <color indexed="9"/>
            <rFont val="Segoe UI"/>
            <family val="2"/>
          </rPr>
          <t>Preencha toda a documentação do seu funcionário. 
Você vai ter essas informações em mão de maneira rápida a todo momento.</t>
        </r>
      </text>
    </comment>
    <comment ref="E26" authorId="0">
      <text>
        <r>
          <rPr>
            <b/>
            <sz val="9"/>
            <color indexed="9"/>
            <rFont val="Segoe UI"/>
            <family val="2"/>
          </rPr>
          <t>Preencha os dados de contato do seu funcionário. Mantenha essa área sempre atualizada para alguma necessidade.</t>
        </r>
        <r>
          <rPr>
            <sz val="9"/>
            <color indexed="9"/>
            <rFont val="Segoe UI"/>
            <family val="2"/>
          </rPr>
          <t xml:space="preserve">
</t>
        </r>
      </text>
    </comment>
    <comment ref="E30" authorId="0">
      <text>
        <r>
          <rPr>
            <b/>
            <sz val="9"/>
            <color indexed="9"/>
            <rFont val="Segoe UI"/>
            <family val="2"/>
          </rPr>
          <t>Continue o cadastro do seu funcionário com informações pessoais.</t>
        </r>
      </text>
    </comment>
    <comment ref="E34" authorId="0">
      <text>
        <r>
          <rPr>
            <b/>
            <sz val="9"/>
            <color indexed="9"/>
            <rFont val="Segoe UI"/>
            <family val="2"/>
          </rPr>
          <t xml:space="preserve">Cadastre os dados bancários com atenção. </t>
        </r>
        <r>
          <rPr>
            <sz val="9"/>
            <color indexed="9"/>
            <rFont val="Segoe UI"/>
            <family val="2"/>
          </rPr>
          <t xml:space="preserve">
</t>
        </r>
      </text>
    </comment>
    <comment ref="E36" authorId="0">
      <text>
        <r>
          <rPr>
            <b/>
            <sz val="9"/>
            <color indexed="9"/>
            <rFont val="Segoe UI"/>
            <family val="2"/>
          </rPr>
          <t>Os dados sobre como serão pagos alguns direitos dos seus funcionários são de vital importância. Esses dados serão utilizados para effetuar cálculos mais a frente em sua planilha.
Preencha as horas semanais como uma quantidade total.
Ex: 1,5 horas no lugar de 1:30.</t>
        </r>
        <r>
          <rPr>
            <sz val="9"/>
            <color indexed="9"/>
            <rFont val="Segoe UI"/>
            <family val="2"/>
          </rPr>
          <t xml:space="preserve">
</t>
        </r>
      </text>
    </comment>
    <comment ref="E55" authorId="0">
      <text>
        <r>
          <rPr>
            <b/>
            <sz val="9"/>
            <color indexed="9"/>
            <rFont val="Segoe UI"/>
            <family val="2"/>
          </rPr>
          <t>Complete as informações sobre o benefício que sua empresa fornece.
Coloque o valor do benefício e o tipo de desconto.</t>
        </r>
      </text>
    </comment>
    <comment ref="E67" authorId="0">
      <text>
        <r>
          <rPr>
            <b/>
            <sz val="9"/>
            <color indexed="9"/>
            <rFont val="Segoe UI"/>
            <family val="2"/>
          </rPr>
          <t>Faça o cadastro familiar do seu funcionário. 
Lance o valor do seu funcionário de maneira total.
Ex: No lugar de lançar R$20,00 para cada um de 3 filhos, lance diretamente R$60,00.</t>
        </r>
      </text>
    </comment>
  </commentList>
</comments>
</file>

<file path=xl/comments28.xml><?xml version="1.0" encoding="utf-8"?>
<comments xmlns="http://schemas.openxmlformats.org/spreadsheetml/2006/main">
  <authors>
    <author>Atendimento</author>
  </authors>
  <commentList>
    <comment ref="E5" authorId="0">
      <text>
        <r>
          <rPr>
            <b/>
            <sz val="9"/>
            <color indexed="9"/>
            <rFont val="Segoe UI"/>
            <family val="2"/>
          </rPr>
          <t xml:space="preserve">Faça o cadastro do seu funcionário. </t>
        </r>
      </text>
    </comment>
    <comment ref="E12" authorId="0">
      <text>
        <r>
          <rPr>
            <b/>
            <sz val="9"/>
            <color indexed="9"/>
            <rFont val="Segoe UI"/>
            <family val="2"/>
          </rPr>
          <t>Faça um cadastro do horário do seu funcionário. Registre a carga horária mensal e os horários diários.
Preencha as horas semanais como uma quantidade total.
Ex: 1,5 horas no lugar de 1:30.</t>
        </r>
      </text>
    </comment>
    <comment ref="E22" authorId="0">
      <text>
        <r>
          <rPr>
            <b/>
            <sz val="9"/>
            <color indexed="9"/>
            <rFont val="Segoe UI"/>
            <family val="2"/>
          </rPr>
          <t>Preencha toda a documentação do seu funcionário. 
Você vai ter essas informações em mão de maneira rápida a todo momento.</t>
        </r>
      </text>
    </comment>
    <comment ref="E26" authorId="0">
      <text>
        <r>
          <rPr>
            <b/>
            <sz val="9"/>
            <color indexed="9"/>
            <rFont val="Segoe UI"/>
            <family val="2"/>
          </rPr>
          <t>Preencha os dados de contato do seu funcionário. Mantenha essa área sempre atualizada para alguma necessidade.</t>
        </r>
        <r>
          <rPr>
            <sz val="9"/>
            <color indexed="9"/>
            <rFont val="Segoe UI"/>
            <family val="2"/>
          </rPr>
          <t xml:space="preserve">
</t>
        </r>
      </text>
    </comment>
    <comment ref="E30" authorId="0">
      <text>
        <r>
          <rPr>
            <b/>
            <sz val="9"/>
            <color indexed="9"/>
            <rFont val="Segoe UI"/>
            <family val="2"/>
          </rPr>
          <t>Continue o cadastro do seu funcionário com informações pessoais.</t>
        </r>
      </text>
    </comment>
    <comment ref="E34" authorId="0">
      <text>
        <r>
          <rPr>
            <b/>
            <sz val="9"/>
            <color indexed="9"/>
            <rFont val="Segoe UI"/>
            <family val="2"/>
          </rPr>
          <t xml:space="preserve">Cadastre os dados bancários com atenção. </t>
        </r>
        <r>
          <rPr>
            <sz val="9"/>
            <color indexed="9"/>
            <rFont val="Segoe UI"/>
            <family val="2"/>
          </rPr>
          <t xml:space="preserve">
</t>
        </r>
      </text>
    </comment>
    <comment ref="E36" authorId="0">
      <text>
        <r>
          <rPr>
            <b/>
            <sz val="9"/>
            <color indexed="9"/>
            <rFont val="Segoe UI"/>
            <family val="2"/>
          </rPr>
          <t>Os dados sobre como serão pagos alguns direitos dos seus funcionários são de vital importância. Esses dados serão utilizados para effetuar cálculos mais a frente em sua planilha.
Preencha as horas semanais como uma quantidade total.
Ex: 1,5 horas no lugar de 1:30.</t>
        </r>
        <r>
          <rPr>
            <sz val="9"/>
            <color indexed="9"/>
            <rFont val="Segoe UI"/>
            <family val="2"/>
          </rPr>
          <t xml:space="preserve">
</t>
        </r>
      </text>
    </comment>
    <comment ref="E55" authorId="0">
      <text>
        <r>
          <rPr>
            <b/>
            <sz val="9"/>
            <color indexed="9"/>
            <rFont val="Segoe UI"/>
            <family val="2"/>
          </rPr>
          <t>Complete as informações sobre o benefício que sua empresa fornece.
Coloque o valor do benefício e o tipo de desconto.</t>
        </r>
      </text>
    </comment>
    <comment ref="E67" authorId="0">
      <text>
        <r>
          <rPr>
            <b/>
            <sz val="9"/>
            <color indexed="9"/>
            <rFont val="Segoe UI"/>
            <family val="2"/>
          </rPr>
          <t>Faça o cadastro familiar do seu funcionário. 
Lance o valor do seu funcionário de maneira total.
Ex: No lugar de lançar R$20,00 para cada um de 3 filhos, lance diretamente R$60,00.</t>
        </r>
      </text>
    </comment>
  </commentList>
</comments>
</file>

<file path=xl/comments29.xml><?xml version="1.0" encoding="utf-8"?>
<comments xmlns="http://schemas.openxmlformats.org/spreadsheetml/2006/main">
  <authors>
    <author>Atendimento</author>
  </authors>
  <commentList>
    <comment ref="E5" authorId="0">
      <text>
        <r>
          <rPr>
            <b/>
            <sz val="9"/>
            <color indexed="9"/>
            <rFont val="Segoe UI"/>
            <family val="2"/>
          </rPr>
          <t xml:space="preserve">Faça o cadastro do seu funcionário. </t>
        </r>
      </text>
    </comment>
    <comment ref="E12" authorId="0">
      <text>
        <r>
          <rPr>
            <b/>
            <sz val="9"/>
            <color indexed="9"/>
            <rFont val="Segoe UI"/>
            <family val="2"/>
          </rPr>
          <t>Faça um cadastro do horário do seu funcionário. Registre a carga horária mensal e os horários diários.
Preencha as horas semanais como uma quantidade total.
Ex: 1,5 horas no lugar de 1:30.</t>
        </r>
      </text>
    </comment>
    <comment ref="E22" authorId="0">
      <text>
        <r>
          <rPr>
            <b/>
            <sz val="9"/>
            <color indexed="9"/>
            <rFont val="Segoe UI"/>
            <family val="2"/>
          </rPr>
          <t>Preencha toda a documentação do seu funcionário. 
Você vai ter essas informações em mão de maneira rápida a todo momento.</t>
        </r>
      </text>
    </comment>
    <comment ref="E26" authorId="0">
      <text>
        <r>
          <rPr>
            <b/>
            <sz val="9"/>
            <color indexed="9"/>
            <rFont val="Segoe UI"/>
            <family val="2"/>
          </rPr>
          <t>Preencha os dados de contato do seu funcionário. Mantenha essa área sempre atualizada para alguma necessidade.</t>
        </r>
        <r>
          <rPr>
            <sz val="9"/>
            <color indexed="9"/>
            <rFont val="Segoe UI"/>
            <family val="2"/>
          </rPr>
          <t xml:space="preserve">
</t>
        </r>
      </text>
    </comment>
    <comment ref="E30" authorId="0">
      <text>
        <r>
          <rPr>
            <b/>
            <sz val="9"/>
            <color indexed="9"/>
            <rFont val="Segoe UI"/>
            <family val="2"/>
          </rPr>
          <t>Continue o cadastro do seu funcionário com informações pessoais.</t>
        </r>
      </text>
    </comment>
    <comment ref="E34" authorId="0">
      <text>
        <r>
          <rPr>
            <b/>
            <sz val="9"/>
            <color indexed="9"/>
            <rFont val="Segoe UI"/>
            <family val="2"/>
          </rPr>
          <t xml:space="preserve">Cadastre os dados bancários com atenção. </t>
        </r>
        <r>
          <rPr>
            <sz val="9"/>
            <color indexed="9"/>
            <rFont val="Segoe UI"/>
            <family val="2"/>
          </rPr>
          <t xml:space="preserve">
</t>
        </r>
      </text>
    </comment>
    <comment ref="E36" authorId="0">
      <text>
        <r>
          <rPr>
            <b/>
            <sz val="9"/>
            <color indexed="9"/>
            <rFont val="Segoe UI"/>
            <family val="2"/>
          </rPr>
          <t>Os dados sobre como serão pagos alguns direitos dos seus funcionários são de vital importância. Esses dados serão utilizados para effetuar cálculos mais a frente em sua planilha.</t>
        </r>
      </text>
    </comment>
    <comment ref="E37" authorId="0">
      <text>
        <r>
          <rPr>
            <b/>
            <sz val="9"/>
            <color indexed="81"/>
            <rFont val="Segoe UI"/>
            <family val="2"/>
          </rPr>
          <t>Preencha as horas semanais como uma quantidade total.
Ex: 1,5 horas no lugar de 1:30.</t>
        </r>
      </text>
    </comment>
    <comment ref="E38" authorId="0">
      <text>
        <r>
          <rPr>
            <b/>
            <sz val="9"/>
            <color indexed="81"/>
            <rFont val="Segoe UI"/>
            <family val="2"/>
          </rPr>
          <t>Preencha o percentual de periculosidade que este funcionário deverá receber.</t>
        </r>
      </text>
    </comment>
    <comment ref="H38" authorId="0">
      <text>
        <r>
          <rPr>
            <b/>
            <sz val="9"/>
            <color indexed="81"/>
            <rFont val="Segoe UI"/>
            <family val="2"/>
          </rPr>
          <t>Preencha o percentual de insalubridade que este funcionário deverá receber.</t>
        </r>
      </text>
    </comment>
    <comment ref="E39" authorId="0">
      <text>
        <r>
          <rPr>
            <b/>
            <sz val="9"/>
            <color indexed="81"/>
            <rFont val="Segoe UI"/>
            <family val="2"/>
          </rPr>
          <t>Informe se o funcionário irá dividir as férias em duas parcelas ou irá receber em parcela única.</t>
        </r>
      </text>
    </comment>
    <comment ref="H39" authorId="0">
      <text>
        <r>
          <rPr>
            <b/>
            <sz val="9"/>
            <color indexed="81"/>
            <rFont val="Segoe UI"/>
            <family val="2"/>
          </rPr>
          <t>Informe se o funcionário irá dividir o 13º em duas parcelas ou irá receber em parcela única.</t>
        </r>
      </text>
    </comment>
    <comment ref="E40" authorId="0">
      <text>
        <r>
          <rPr>
            <b/>
            <sz val="9"/>
            <color indexed="9"/>
            <rFont val="Segoe UI"/>
            <family val="2"/>
          </rPr>
          <t>Informe os salários recebidos pelo seu funcionário no ano anterior. Faça isso mês a mês.
Essa parte é crucial para o cálculo das férias do seu funcionário.</t>
        </r>
      </text>
    </comment>
    <comment ref="E47" authorId="0">
      <text>
        <r>
          <rPr>
            <b/>
            <sz val="9"/>
            <color indexed="9"/>
            <rFont val="Segoe UI"/>
            <family val="2"/>
          </rPr>
          <t>Informe os salários recebidos pelo seu funcionário durante o ano atual. Faça isso mês a mês.</t>
        </r>
      </text>
    </comment>
    <comment ref="E55" authorId="0">
      <text>
        <r>
          <rPr>
            <b/>
            <sz val="9"/>
            <color indexed="9"/>
            <rFont val="Segoe UI"/>
            <family val="2"/>
          </rPr>
          <t>Complete as informações sobre o benefício que sua empresa fornece.
Coloque o valor do benefício e o tipo de desconto.</t>
        </r>
      </text>
    </comment>
    <comment ref="E67" authorId="0">
      <text>
        <r>
          <rPr>
            <b/>
            <sz val="9"/>
            <color indexed="9"/>
            <rFont val="Segoe UI"/>
            <family val="2"/>
          </rPr>
          <t>Faça o cadastro familiar do seu funcionário. 
Lance o valor do seu funcionário de maneira total.
Ex: No lugar de lançar R$20,00 para cada um de 3 filhos, lance diretamente R$60,00.</t>
        </r>
      </text>
    </comment>
  </commentList>
</comments>
</file>

<file path=xl/comments30.xml><?xml version="1.0" encoding="utf-8"?>
<comments xmlns="http://schemas.openxmlformats.org/spreadsheetml/2006/main">
  <authors>
    <author>Atendimento</author>
  </authors>
  <commentList>
    <comment ref="E5" authorId="0">
      <text>
        <r>
          <rPr>
            <b/>
            <sz val="9"/>
            <color indexed="9"/>
            <rFont val="Segoe UI"/>
            <family val="2"/>
          </rPr>
          <t xml:space="preserve">Faça o cadastro do seu funcionário. </t>
        </r>
      </text>
    </comment>
    <comment ref="E12" authorId="0">
      <text>
        <r>
          <rPr>
            <b/>
            <sz val="9"/>
            <color indexed="9"/>
            <rFont val="Segoe UI"/>
            <family val="2"/>
          </rPr>
          <t>Faça um cadastro do horário do seu funcionário. Registre a carga horária mensal e os horários diários.
Preencha as horas semanais como uma quantidade total.
Ex: 1,5 horas no lugar de 1:30.</t>
        </r>
      </text>
    </comment>
    <comment ref="E22" authorId="0">
      <text>
        <r>
          <rPr>
            <b/>
            <sz val="9"/>
            <color indexed="9"/>
            <rFont val="Segoe UI"/>
            <family val="2"/>
          </rPr>
          <t>Preencha toda a documentação do seu funcionário. 
Você vai ter essas informações em mão de maneira rápida a todo momento.</t>
        </r>
      </text>
    </comment>
    <comment ref="E26" authorId="0">
      <text>
        <r>
          <rPr>
            <b/>
            <sz val="9"/>
            <color indexed="9"/>
            <rFont val="Segoe UI"/>
            <family val="2"/>
          </rPr>
          <t>Preencha os dados de contato do seu funcionário. Mantenha essa área sempre atualizada para alguma necessidade.</t>
        </r>
        <r>
          <rPr>
            <sz val="9"/>
            <color indexed="9"/>
            <rFont val="Segoe UI"/>
            <family val="2"/>
          </rPr>
          <t xml:space="preserve">
</t>
        </r>
      </text>
    </comment>
    <comment ref="E30" authorId="0">
      <text>
        <r>
          <rPr>
            <b/>
            <sz val="9"/>
            <color indexed="9"/>
            <rFont val="Segoe UI"/>
            <family val="2"/>
          </rPr>
          <t>Continue o cadastro do seu funcionário com informações pessoais.</t>
        </r>
      </text>
    </comment>
    <comment ref="E34" authorId="0">
      <text>
        <r>
          <rPr>
            <b/>
            <sz val="9"/>
            <color indexed="9"/>
            <rFont val="Segoe UI"/>
            <family val="2"/>
          </rPr>
          <t xml:space="preserve">Cadastre os dados bancários com atenção. </t>
        </r>
        <r>
          <rPr>
            <sz val="9"/>
            <color indexed="9"/>
            <rFont val="Segoe UI"/>
            <family val="2"/>
          </rPr>
          <t xml:space="preserve">
</t>
        </r>
      </text>
    </comment>
    <comment ref="E36" authorId="0">
      <text>
        <r>
          <rPr>
            <b/>
            <sz val="9"/>
            <color indexed="9"/>
            <rFont val="Segoe UI"/>
            <family val="2"/>
          </rPr>
          <t>Os dados sobre como serão pagos alguns direitos dos seus funcionários são de vital importância. Esses dados serão utilizados para effetuar cálculos mais a frente em sua planilha.
Preencha as horas semanais como uma quantidade total.
Ex: 1,5 horas no lugar de 1:30.</t>
        </r>
        <r>
          <rPr>
            <sz val="9"/>
            <color indexed="9"/>
            <rFont val="Segoe UI"/>
            <family val="2"/>
          </rPr>
          <t xml:space="preserve">
</t>
        </r>
      </text>
    </comment>
    <comment ref="E55" authorId="0">
      <text>
        <r>
          <rPr>
            <b/>
            <sz val="9"/>
            <color indexed="9"/>
            <rFont val="Segoe UI"/>
            <family val="2"/>
          </rPr>
          <t>Complete as informações sobre o benefício que sua empresa fornece.
Coloque o valor do benefício e o tipo de desconto.</t>
        </r>
      </text>
    </comment>
    <comment ref="E67" authorId="0">
      <text>
        <r>
          <rPr>
            <b/>
            <sz val="9"/>
            <color indexed="9"/>
            <rFont val="Segoe UI"/>
            <family val="2"/>
          </rPr>
          <t>Faça o cadastro familiar do seu funcionário. 
Lance o valor do seu funcionário de maneira total.
Ex: No lugar de lançar R$20,00 para cada um de 3 filhos, lance diretamente R$60,00.</t>
        </r>
      </text>
    </comment>
  </commentList>
</comments>
</file>

<file path=xl/comments31.xml><?xml version="1.0" encoding="utf-8"?>
<comments xmlns="http://schemas.openxmlformats.org/spreadsheetml/2006/main">
  <authors>
    <author>Atendimento</author>
  </authors>
  <commentList>
    <comment ref="E5" authorId="0">
      <text>
        <r>
          <rPr>
            <b/>
            <sz val="9"/>
            <color indexed="9"/>
            <rFont val="Segoe UI"/>
            <family val="2"/>
          </rPr>
          <t xml:space="preserve">Faça o cadastro do seu funcionário. </t>
        </r>
      </text>
    </comment>
    <comment ref="E12" authorId="0">
      <text>
        <r>
          <rPr>
            <b/>
            <sz val="9"/>
            <color indexed="9"/>
            <rFont val="Segoe UI"/>
            <family val="2"/>
          </rPr>
          <t>Faça um cadastro do horário do seu funcionário. Registre a carga horária mensal e os horários diários.
Preencha as horas semanais como uma quantidade total.
Ex: 1,5 horas no lugar de 1:30.</t>
        </r>
      </text>
    </comment>
    <comment ref="E22" authorId="0">
      <text>
        <r>
          <rPr>
            <b/>
            <sz val="9"/>
            <color indexed="9"/>
            <rFont val="Segoe UI"/>
            <family val="2"/>
          </rPr>
          <t>Preencha toda a documentação do seu funcionário. 
Você vai ter essas informações em mão de maneira rápida a todo momento.</t>
        </r>
      </text>
    </comment>
    <comment ref="E26" authorId="0">
      <text>
        <r>
          <rPr>
            <b/>
            <sz val="9"/>
            <color indexed="9"/>
            <rFont val="Segoe UI"/>
            <family val="2"/>
          </rPr>
          <t>Preencha os dados de contato do seu funcionário. Mantenha essa área sempre atualizada para alguma necessidade.</t>
        </r>
        <r>
          <rPr>
            <sz val="9"/>
            <color indexed="9"/>
            <rFont val="Segoe UI"/>
            <family val="2"/>
          </rPr>
          <t xml:space="preserve">
</t>
        </r>
      </text>
    </comment>
    <comment ref="E30" authorId="0">
      <text>
        <r>
          <rPr>
            <b/>
            <sz val="9"/>
            <color indexed="9"/>
            <rFont val="Segoe UI"/>
            <family val="2"/>
          </rPr>
          <t>Continue o cadastro do seu funcionário com informações pessoais.</t>
        </r>
      </text>
    </comment>
    <comment ref="E34" authorId="0">
      <text>
        <r>
          <rPr>
            <b/>
            <sz val="9"/>
            <color indexed="9"/>
            <rFont val="Segoe UI"/>
            <family val="2"/>
          </rPr>
          <t xml:space="preserve">Cadastre os dados bancários com atenção. </t>
        </r>
        <r>
          <rPr>
            <sz val="9"/>
            <color indexed="9"/>
            <rFont val="Segoe UI"/>
            <family val="2"/>
          </rPr>
          <t xml:space="preserve">
</t>
        </r>
      </text>
    </comment>
    <comment ref="E36" authorId="0">
      <text>
        <r>
          <rPr>
            <b/>
            <sz val="9"/>
            <color indexed="9"/>
            <rFont val="Segoe UI"/>
            <family val="2"/>
          </rPr>
          <t>Os dados sobre como serão pagos alguns direitos dos seus funcionários são de vital importância. Esses dados serão utilizados para effetuar cálculos mais a frente em sua planilha.
Preencha as horas semanais como uma quantidade total.
Ex: 1,5 horas no lugar de 1:30.</t>
        </r>
        <r>
          <rPr>
            <sz val="9"/>
            <color indexed="9"/>
            <rFont val="Segoe UI"/>
            <family val="2"/>
          </rPr>
          <t xml:space="preserve">
</t>
        </r>
      </text>
    </comment>
    <comment ref="E55" authorId="0">
      <text>
        <r>
          <rPr>
            <b/>
            <sz val="9"/>
            <color indexed="9"/>
            <rFont val="Segoe UI"/>
            <family val="2"/>
          </rPr>
          <t>Complete as informações sobre o benefício que sua empresa fornece.
Coloque o valor do benefício e o tipo de desconto.</t>
        </r>
      </text>
    </comment>
    <comment ref="E67" authorId="0">
      <text>
        <r>
          <rPr>
            <b/>
            <sz val="9"/>
            <color indexed="9"/>
            <rFont val="Segoe UI"/>
            <family val="2"/>
          </rPr>
          <t>Faça o cadastro familiar do seu funcionário. 
Lance o valor do seu funcionário de maneira total.
Ex: No lugar de lançar R$20,00 para cada um de 3 filhos, lance diretamente R$60,00.</t>
        </r>
      </text>
    </comment>
  </commentList>
</comments>
</file>

<file path=xl/comments32.xml><?xml version="1.0" encoding="utf-8"?>
<comments xmlns="http://schemas.openxmlformats.org/spreadsheetml/2006/main">
  <authors>
    <author>Atendimento</author>
  </authors>
  <commentList>
    <comment ref="C7" authorId="0">
      <text>
        <r>
          <rPr>
            <b/>
            <sz val="9"/>
            <color indexed="9"/>
            <rFont val="Segoe UI"/>
            <family val="2"/>
          </rPr>
          <t>Defina o Percentual para Cálculo de Horas Extras de Dia de Semana</t>
        </r>
      </text>
    </comment>
    <comment ref="I7" authorId="0">
      <text>
        <r>
          <rPr>
            <b/>
            <sz val="9"/>
            <color indexed="9"/>
            <rFont val="Segoe UI"/>
            <family val="2"/>
          </rPr>
          <t>Defina o Percentual para Cálculo de Horas Extras Realizadas no Período Noturno</t>
        </r>
      </text>
    </comment>
    <comment ref="J7" authorId="0">
      <text>
        <r>
          <rPr>
            <b/>
            <sz val="9"/>
            <color indexed="9"/>
            <rFont val="Segoe UI"/>
            <family val="2"/>
          </rPr>
          <t>Defina o Percentual para Cálculo de Horas Extras Realizadas aos Feriados</t>
        </r>
      </text>
    </comment>
    <comment ref="C10" authorId="0">
      <text>
        <r>
          <rPr>
            <b/>
            <sz val="9"/>
            <color indexed="9"/>
            <rFont val="Segoe UI"/>
            <family val="2"/>
          </rPr>
          <t>Defina o Percentual para Cálculo de Horas Extras Realizadas antes do Intervalo de 11hs de Descanso.</t>
        </r>
      </text>
    </comment>
    <comment ref="I10" authorId="0">
      <text>
        <r>
          <rPr>
            <b/>
            <sz val="9"/>
            <color indexed="9"/>
            <rFont val="Segoe UI"/>
            <family val="2"/>
          </rPr>
          <t>Defina o Percentual para Cálculo de Horas Extras Realizadas em Horário de Descanso ou Almoço</t>
        </r>
      </text>
    </comment>
    <comment ref="C14" authorId="0">
      <text>
        <r>
          <rPr>
            <b/>
            <sz val="9"/>
            <color indexed="9"/>
            <rFont val="Segoe UI"/>
            <family val="2"/>
          </rPr>
          <t>Muitas empresas definem um valor diferente para as primeiras horas extras.
Informa se sua empresa possui este modelo.</t>
        </r>
      </text>
    </comment>
  </commentList>
</comments>
</file>

<file path=xl/comments33.xml><?xml version="1.0" encoding="utf-8"?>
<comments xmlns="http://schemas.openxmlformats.org/spreadsheetml/2006/main">
  <authors>
    <author>Atendimento</author>
  </authors>
  <commentList>
    <comment ref="C5" authorId="0">
      <text>
        <r>
          <rPr>
            <b/>
            <sz val="9"/>
            <color indexed="9"/>
            <rFont val="Segoe UI"/>
            <family val="2"/>
          </rPr>
          <t>Realize o cadastro da sua empresa. Essas informações serão utilizadas na folha de pagamento mais tarde.</t>
        </r>
        <r>
          <rPr>
            <sz val="9"/>
            <color indexed="9"/>
            <rFont val="Segoe UI"/>
            <family val="2"/>
          </rPr>
          <t xml:space="preserve">
</t>
        </r>
      </text>
    </comment>
    <comment ref="C6" authorId="0">
      <text>
        <r>
          <rPr>
            <b/>
            <sz val="9"/>
            <color indexed="81"/>
            <rFont val="Segoe UI"/>
            <family val="2"/>
          </rPr>
          <t>Coloque o ano de vigência da sua planilha. Mantenha essa informação sempre atualizada. 
Exemplo: 2015
Note que as informações referentes às tabelas de INSS, IRRF e Salário Família foram criadas levando em conta o ano de 2015. Se estiver fazendo cálculos para outro ano, preencha corretamente os valores da tabela de acordo com ano escolhido</t>
        </r>
      </text>
    </comment>
    <comment ref="C7" authorId="0">
      <text>
        <r>
          <rPr>
            <b/>
            <sz val="9"/>
            <color indexed="81"/>
            <rFont val="Segoe UI"/>
            <family val="2"/>
          </rPr>
          <t xml:space="preserve"> Preencha a Razão Social da sua Empresa</t>
        </r>
        <r>
          <rPr>
            <sz val="9"/>
            <color indexed="81"/>
            <rFont val="Segoe UI"/>
            <family val="2"/>
          </rPr>
          <t xml:space="preserve">
</t>
        </r>
      </text>
    </comment>
    <comment ref="C8" authorId="0">
      <text>
        <r>
          <rPr>
            <b/>
            <sz val="9"/>
            <color indexed="81"/>
            <rFont val="Segoe UI"/>
            <family val="2"/>
          </rPr>
          <t>Preencha o Nome Fantasia da sua Empresa</t>
        </r>
        <r>
          <rPr>
            <sz val="9"/>
            <color indexed="81"/>
            <rFont val="Segoe UI"/>
            <family val="2"/>
          </rPr>
          <t xml:space="preserve">
</t>
        </r>
      </text>
    </comment>
    <comment ref="C9" authorId="0">
      <text>
        <r>
          <rPr>
            <b/>
            <sz val="9"/>
            <color indexed="81"/>
            <rFont val="Segoe UI"/>
            <family val="2"/>
          </rPr>
          <t>Digite o CNPJ da sua empresa no formato: 
12.345.678/0001-90</t>
        </r>
        <r>
          <rPr>
            <sz val="9"/>
            <color indexed="81"/>
            <rFont val="Segoe UI"/>
            <family val="2"/>
          </rPr>
          <t xml:space="preserve">
</t>
        </r>
      </text>
    </comment>
    <comment ref="C10" authorId="0">
      <text>
        <r>
          <rPr>
            <b/>
            <sz val="9"/>
            <color indexed="81"/>
            <rFont val="Segoe UI"/>
            <family val="2"/>
          </rPr>
          <t>Digite o endereço da sua empresa.</t>
        </r>
        <r>
          <rPr>
            <sz val="9"/>
            <color indexed="81"/>
            <rFont val="Segoe UI"/>
            <family val="2"/>
          </rPr>
          <t xml:space="preserve">
</t>
        </r>
      </text>
    </comment>
    <comment ref="C12" authorId="0">
      <text>
        <r>
          <rPr>
            <b/>
            <sz val="9"/>
            <color indexed="9"/>
            <rFont val="Segoe UI"/>
            <family val="2"/>
          </rPr>
          <t>Cadastre as taxas para os encargos. Essas taxas podem ser mudadas, lembre de manter sempre atualizada.</t>
        </r>
        <r>
          <rPr>
            <sz val="9"/>
            <color indexed="9"/>
            <rFont val="Segoe UI"/>
            <family val="2"/>
          </rPr>
          <t xml:space="preserve">
</t>
        </r>
      </text>
    </comment>
    <comment ref="C13" authorId="0">
      <text>
        <r>
          <rPr>
            <b/>
            <sz val="9"/>
            <color indexed="81"/>
            <rFont val="Segoe UI"/>
            <family val="2"/>
          </rPr>
          <t>A desoneração da folha de pagamento é uma medida governamental voltada para o crescimento da produção: o governo está eliminando a atual contribuição previdenciária sobre a folha e adotando uma nova contribuição sobre a receita bruta das empresas. Reduzindo o valor a ser recolhido dda empresa. 
A Contribuição Previdênciária do seu ramo de atuação é com ou sem desoneração fiscal?
Na Contribuição Tradicional(sem desoneração) você pagará uma sobre sua folha de pagamento.
Caso sua empresa possua o modelo com desoneração a taxa é descontada sobre a receita bruta da empresa.
Algumas empresas são isentas dessa taxa. Nesse caso deixe 0%.</t>
        </r>
        <r>
          <rPr>
            <sz val="9"/>
            <color indexed="81"/>
            <rFont val="Segoe UI"/>
            <family val="2"/>
          </rPr>
          <t xml:space="preserve">
</t>
        </r>
      </text>
    </comment>
    <comment ref="C14" authorId="0">
      <text>
        <r>
          <rPr>
            <b/>
            <sz val="9"/>
            <color indexed="81"/>
            <rFont val="Segoe UI"/>
            <family val="2"/>
          </rPr>
          <t>SAT (Seguro contra Acidentes de Trabalho) ou RAT (Riscos Ambientais do Trabalho)
É um uma contribuição que incide sobre sua folha de pagamento.
É uma alíquota normatizada pelo CNAE conforme sua atividade de trabalho.</t>
        </r>
      </text>
    </comment>
    <comment ref="C15" authorId="0">
      <text>
        <r>
          <rPr>
            <b/>
            <sz val="9"/>
            <color indexed="81"/>
            <rFont val="Segoe UI"/>
            <family val="2"/>
          </rPr>
          <t>FAP é um índice dado pelo CNAE conforme o seu CNPJ.
Esse indíce varia de 0,500% até 2,000% com precisão de quatro casas após a vírgula.
Esse valor incide sobre a alíquota SAT/RAT podendo diminuí-la pela metade ou até duplicá-la conforme o caso.</t>
        </r>
      </text>
    </comment>
    <comment ref="C16" authorId="0">
      <text>
        <r>
          <rPr>
            <b/>
            <sz val="9"/>
            <color indexed="81"/>
            <rFont val="Segoe UI"/>
            <family val="2"/>
          </rPr>
          <t>O salário educação é uma contribuição social que serve como fonte adicional de recursos para o ensino fundamental público. 
Mantenha esse valor sempre atualizado.</t>
        </r>
      </text>
    </comment>
    <comment ref="C17" authorId="0">
      <text>
        <r>
          <rPr>
            <b/>
            <sz val="9"/>
            <color indexed="81"/>
            <rFont val="Segoe UI"/>
            <family val="2"/>
          </rPr>
          <t>Sistema S é o nome pelo qual ficou convencionado de se chamar ao conjunto de instituições de interesse de categorias profissionais, estabelecidas pela Constituição brasileira.
As contribuições incidem sobre a folha de salários das empresas pertencentes à categoria correspondente sendo descontadas regularmente e repassadas às entidades de modo a financiar atividades que visem ao aperfeiçoamento profissional (educação) e à melhoria do bem estar social dos trabalhadores (saúde e lazer).</t>
        </r>
      </text>
    </comment>
    <comment ref="C18" authorId="0">
      <text>
        <r>
          <rPr>
            <b/>
            <sz val="9"/>
            <color indexed="81"/>
            <rFont val="Segoe UI"/>
            <family val="2"/>
          </rPr>
          <t>O Fundo de Garantia do Tempo de Serviço (FGTS) foi criado pelo Governo Federal com o objetivo de proteger o trabalhador demitido sem justa causa, mediante a abertura de uma conta vinculada ao contrato de trabalho.
Desta maneira é recolhido todos os meses uma porcentagem sobre o valor do salário do funcionário.
Defina a alíquota de desconto.</t>
        </r>
      </text>
    </comment>
    <comment ref="C20" authorId="0">
      <text>
        <r>
          <rPr>
            <b/>
            <sz val="10"/>
            <color indexed="9"/>
            <rFont val="Segoe UI"/>
            <family val="2"/>
          </rPr>
          <t>O INSS (Instituto Nacional do Seguro Social) é o caixa da Previdência Social, responsável pelos pagamentos das aposentadorias e demais benefícios dos trabalhadores brasileiros com exceção dos servidores públicos.
A principal vantagem da contribuição para o INSS é garantir o recebimento de um benefício mensal durante a aposentadoria. Outra vantagem é que o trabalhador que contribui para a Previdência tem direito de receber auxílio-doença em caso de afastamento do serviço por motivo de saúde.
Cadastre as faixas para cálculo do INSS dos seus funcionários.</t>
        </r>
      </text>
    </comment>
    <comment ref="C27" authorId="0">
      <text>
        <r>
          <rPr>
            <b/>
            <sz val="10"/>
            <color indexed="9"/>
            <rFont val="Segoe UI"/>
            <family val="2"/>
          </rPr>
          <t>O dinheiro arrecadado com o IRPFé usado para gestão dos serviços públicos federais, estaduais e municipais, tais como programas de saúde, educação, desenvolvimento social, obras de infraestrutura, cultura e esportes.
Cadastre as faixas para cálculo do IRRF
 dos seus funcionários.</t>
        </r>
      </text>
    </comment>
    <comment ref="C35" authorId="0">
      <text>
        <r>
          <rPr>
            <b/>
            <sz val="9"/>
            <color indexed="9"/>
            <rFont val="Segoe UI"/>
            <family val="2"/>
          </rPr>
          <t>Pode ser declarado como dependente o marido ou a mulher, filho, filha ou enteados até 21 anos (pode ser até 24 anos se forem universitários ou estiverem cursando escola técnica de segundo grau), todos não declarantes de IR.</t>
        </r>
      </text>
    </comment>
    <comment ref="C37" authorId="0">
      <text>
        <r>
          <rPr>
            <b/>
            <sz val="10"/>
            <color indexed="9"/>
            <rFont val="Segoe UI"/>
            <family val="2"/>
          </rPr>
          <t>Cadastre as faixas para cálculo do IRRF
 dos seus funcionários.</t>
        </r>
      </text>
    </comment>
    <comment ref="C43" authorId="0">
      <text>
        <r>
          <rPr>
            <b/>
            <sz val="10"/>
            <color indexed="9"/>
            <rFont val="Segoe UI"/>
            <family val="2"/>
          </rPr>
          <t>Cadastre as faixas para cálculo do IRRF
 dos seus funcionários.</t>
        </r>
      </text>
    </comment>
  </commentList>
</comments>
</file>

<file path=xl/comments34.xml><?xml version="1.0" encoding="utf-8"?>
<comments xmlns="http://schemas.openxmlformats.org/spreadsheetml/2006/main">
  <authors>
    <author>Atendimento</author>
  </authors>
  <commentList>
    <comment ref="C6" authorId="0">
      <text>
        <r>
          <rPr>
            <b/>
            <sz val="9"/>
            <color indexed="9"/>
            <rFont val="Segoe UI"/>
            <family val="2"/>
          </rPr>
          <t>Digite a receita bruta obtida pela empresa nesse mês. Essa receita será utilizada para cálculos do INSS.</t>
        </r>
        <r>
          <rPr>
            <sz val="9"/>
            <color indexed="9"/>
            <rFont val="Segoe UI"/>
            <family val="2"/>
          </rPr>
          <t xml:space="preserve">
</t>
        </r>
      </text>
    </comment>
    <comment ref="C8" authorId="0">
      <text>
        <r>
          <rPr>
            <b/>
            <sz val="9"/>
            <color indexed="9"/>
            <rFont val="Segoe UI"/>
            <family val="2"/>
          </rPr>
          <t>O Fundo de Garantia do Tempo de Serviço (FGTS) foi criado pelo Governo Federal com o objetivo de proteger o trabalhador demitido sem justa causa, mediante a abertura de uma conta vinculada ao contrato de trabalho.
Desta maneira é recolhido todos os meses uma porcentagem sobre o valor do salário do funcionário.
Defina a alíquota de desconto.</t>
        </r>
      </text>
    </comment>
    <comment ref="C9" authorId="0">
      <text>
        <r>
          <rPr>
            <b/>
            <sz val="9"/>
            <color indexed="9"/>
            <rFont val="Segoe UI"/>
            <family val="2"/>
          </rPr>
          <t>O INSS (Instituto Nacional do Seguro Social) é o caixa da Previdência Social, responsável pelos pagamentos das aposentadorias e demais benefícios dos trabalhadores brasileiros com exceção dos servidores públicos.
A principal vantagem da contribuição para o INSS é garantir o recebimento de um benefício mensal durante a aposentadoria. Outra vantagem é que o trabalhador que contribui para a Previdência tem direito de receber auxílio-doença em caso de afastamento do serviço por motivo de saúde.</t>
        </r>
      </text>
    </comment>
    <comment ref="C10" authorId="0">
      <text>
        <r>
          <rPr>
            <b/>
            <sz val="9"/>
            <color indexed="9"/>
            <rFont val="Segoe UI"/>
            <family val="2"/>
          </rPr>
          <t>O dinheiro arrecadado com o IRPFé usado para gestão dos serviços públicos federais, estaduais e municipais, tais como programas de saúde, educação, desenvolvimento social, obras de infraestrutura, cultura e esportes.</t>
        </r>
      </text>
    </comment>
  </commentList>
</comments>
</file>

<file path=xl/comments35.xml><?xml version="1.0" encoding="utf-8"?>
<comments xmlns="http://schemas.openxmlformats.org/spreadsheetml/2006/main">
  <authors>
    <author>Atendimento</author>
  </authors>
  <commentList>
    <comment ref="M6" authorId="0">
      <text>
        <r>
          <rPr>
            <b/>
            <sz val="9"/>
            <color indexed="9"/>
            <rFont val="Segoe UI"/>
            <family val="2"/>
          </rPr>
          <t>Preencha a quantidade de horas extras realizadas pelo funcionário, conforme o tipo de hora.
ATENÇÃO
Preencha as horas em quantidades.
Ex: No caso de uma hora e meia preencha 1,5 e não 1:30.</t>
        </r>
      </text>
    </comment>
    <comment ref="Z6" authorId="0">
      <text>
        <r>
          <rPr>
            <b/>
            <sz val="9"/>
            <color indexed="9"/>
            <rFont val="Segoe UI"/>
            <family val="2"/>
          </rPr>
          <t>Preencha qualquer bônus ou valor adicional que o seu funcionário irá receber nesse mês.
Exemplo, comissões entram nesse valor</t>
        </r>
        <r>
          <rPr>
            <sz val="9"/>
            <color indexed="9"/>
            <rFont val="Segoe UI"/>
            <family val="2"/>
          </rPr>
          <t xml:space="preserve">
</t>
        </r>
      </text>
    </comment>
    <comment ref="AB6" authorId="0">
      <text>
        <r>
          <rPr>
            <b/>
            <sz val="9"/>
            <color indexed="9"/>
            <rFont val="Segoe UI"/>
            <family val="2"/>
          </rPr>
          <t xml:space="preserve">Preencha diretamente qualquer desconto que seu funcionário irá receber nesse mês.
</t>
        </r>
      </text>
    </comment>
  </commentList>
</comments>
</file>

<file path=xl/comments36.xml><?xml version="1.0" encoding="utf-8"?>
<comments xmlns="http://schemas.openxmlformats.org/spreadsheetml/2006/main">
  <authors>
    <author>Atendimento</author>
  </authors>
  <commentList>
    <comment ref="M6" authorId="0">
      <text>
        <r>
          <rPr>
            <b/>
            <sz val="9"/>
            <color indexed="9"/>
            <rFont val="Segoe UI"/>
            <family val="2"/>
          </rPr>
          <t>Preencha a quantidade de horas extras realizadas pelo funcionário, conforme o tipo de hora.
ATENÇÃO
Preencha as horas em quantidades.
Ex: No caso de uma hora e meia preencha 1,5 e não 1:30.</t>
        </r>
      </text>
    </comment>
    <comment ref="Z6" authorId="0">
      <text>
        <r>
          <rPr>
            <b/>
            <sz val="9"/>
            <color indexed="9"/>
            <rFont val="Segoe UI"/>
            <family val="2"/>
          </rPr>
          <t>Preencha qualquer bônus ou valor adicional que o seu funcionário irá receber nesse mês.</t>
        </r>
        <r>
          <rPr>
            <sz val="9"/>
            <color indexed="9"/>
            <rFont val="Segoe UI"/>
            <family val="2"/>
          </rPr>
          <t xml:space="preserve">
</t>
        </r>
      </text>
    </comment>
    <comment ref="AB6" authorId="0">
      <text>
        <r>
          <rPr>
            <b/>
            <sz val="9"/>
            <color indexed="9"/>
            <rFont val="Segoe UI"/>
            <family val="2"/>
          </rPr>
          <t xml:space="preserve">Preencha diretamente qualquer desconto que seu funcionário irá receber nesse mês.
</t>
        </r>
      </text>
    </comment>
    <comment ref="F7" authorId="0">
      <text>
        <r>
          <rPr>
            <b/>
            <sz val="9"/>
            <color indexed="9"/>
            <rFont val="Segoe UI"/>
            <family val="2"/>
          </rPr>
          <t>Marque nessa opção se o seu funcionário irá receber abono de férias nesse mês.</t>
        </r>
        <r>
          <rPr>
            <sz val="9"/>
            <color indexed="9"/>
            <rFont val="Segoe UI"/>
            <family val="2"/>
          </rPr>
          <t xml:space="preserve">
</t>
        </r>
      </text>
    </comment>
  </commentList>
</comments>
</file>

<file path=xl/comments37.xml><?xml version="1.0" encoding="utf-8"?>
<comments xmlns="http://schemas.openxmlformats.org/spreadsheetml/2006/main">
  <authors>
    <author>Atendimento</author>
  </authors>
  <commentList>
    <comment ref="M6" authorId="0">
      <text>
        <r>
          <rPr>
            <b/>
            <sz val="9"/>
            <color indexed="9"/>
            <rFont val="Segoe UI"/>
            <family val="2"/>
          </rPr>
          <t>Preencha a quantidade de horas extras realizadas pelo funcionário, conforme o tipo de hora.
ATENÇÃO
Preencha as horas em quantidades.
Ex: No caso de uma hora e meia preencha 1,5 e não 1:30.</t>
        </r>
      </text>
    </comment>
    <comment ref="Z6" authorId="0">
      <text>
        <r>
          <rPr>
            <b/>
            <sz val="9"/>
            <color indexed="9"/>
            <rFont val="Segoe UI"/>
            <family val="2"/>
          </rPr>
          <t>Preencha qualquer bônus ou valor adicional que o seu funcionário irá receber nesse mês.</t>
        </r>
        <r>
          <rPr>
            <sz val="9"/>
            <color indexed="9"/>
            <rFont val="Segoe UI"/>
            <family val="2"/>
          </rPr>
          <t xml:space="preserve">
</t>
        </r>
      </text>
    </comment>
    <comment ref="AB6" authorId="0">
      <text>
        <r>
          <rPr>
            <b/>
            <sz val="9"/>
            <color indexed="9"/>
            <rFont val="Segoe UI"/>
            <family val="2"/>
          </rPr>
          <t xml:space="preserve">Preencha diretamente qualquer desconto que seu funcionário irá receber nesse mês.
</t>
        </r>
      </text>
    </comment>
    <comment ref="F7" authorId="0">
      <text>
        <r>
          <rPr>
            <b/>
            <sz val="9"/>
            <color indexed="9"/>
            <rFont val="Segoe UI"/>
            <family val="2"/>
          </rPr>
          <t>Marque nessa opção se o seu funcionário irá receber abono de férias nesse mês.</t>
        </r>
        <r>
          <rPr>
            <sz val="9"/>
            <color indexed="9"/>
            <rFont val="Segoe UI"/>
            <family val="2"/>
          </rPr>
          <t xml:space="preserve">
</t>
        </r>
      </text>
    </comment>
  </commentList>
</comments>
</file>

<file path=xl/comments38.xml><?xml version="1.0" encoding="utf-8"?>
<comments xmlns="http://schemas.openxmlformats.org/spreadsheetml/2006/main">
  <authors>
    <author>Atendimento</author>
  </authors>
  <commentList>
    <comment ref="M6" authorId="0">
      <text>
        <r>
          <rPr>
            <b/>
            <sz val="9"/>
            <color indexed="9"/>
            <rFont val="Segoe UI"/>
            <family val="2"/>
          </rPr>
          <t>Preencha a quantidade de horas extras realizadas pelo funcionário, conforme o tipo de hora.
ATENÇÃO
Preencha as horas em quantidades.
Ex: No caso de uma hora e meia preencha 1,5 e não 1:30.</t>
        </r>
      </text>
    </comment>
    <comment ref="Z6" authorId="0">
      <text>
        <r>
          <rPr>
            <b/>
            <sz val="9"/>
            <color indexed="9"/>
            <rFont val="Segoe UI"/>
            <family val="2"/>
          </rPr>
          <t>Preencha qualquer bônus ou valor adicional que o seu funcionário irá receber nesse mês.</t>
        </r>
        <r>
          <rPr>
            <sz val="9"/>
            <color indexed="9"/>
            <rFont val="Segoe UI"/>
            <family val="2"/>
          </rPr>
          <t xml:space="preserve">
</t>
        </r>
      </text>
    </comment>
    <comment ref="AB6" authorId="0">
      <text>
        <r>
          <rPr>
            <b/>
            <sz val="9"/>
            <color indexed="9"/>
            <rFont val="Segoe UI"/>
            <family val="2"/>
          </rPr>
          <t xml:space="preserve">Preencha diretamente qualquer desconto que seu funcionário irá receber nesse mês.
</t>
        </r>
      </text>
    </comment>
    <comment ref="F7" authorId="0">
      <text>
        <r>
          <rPr>
            <b/>
            <sz val="9"/>
            <color indexed="9"/>
            <rFont val="Segoe UI"/>
            <family val="2"/>
          </rPr>
          <t>Marque nessa opção se o seu funcionário irá receber abono de férias nesse mês.</t>
        </r>
        <r>
          <rPr>
            <sz val="9"/>
            <color indexed="9"/>
            <rFont val="Segoe UI"/>
            <family val="2"/>
          </rPr>
          <t xml:space="preserve">
</t>
        </r>
      </text>
    </comment>
  </commentList>
</comments>
</file>

<file path=xl/comments39.xml><?xml version="1.0" encoding="utf-8"?>
<comments xmlns="http://schemas.openxmlformats.org/spreadsheetml/2006/main">
  <authors>
    <author>Atendimento</author>
  </authors>
  <commentList>
    <comment ref="M6" authorId="0">
      <text>
        <r>
          <rPr>
            <b/>
            <sz val="9"/>
            <color indexed="9"/>
            <rFont val="Segoe UI"/>
            <family val="2"/>
          </rPr>
          <t>Preencha a quantidade de horas extras realizadas pelo funcionário, conforme o tipo de hora.
ATENÇÃO
Preencha as horas em quantidades.
Ex: No caso de uma hora e meia preencha 1,5 e não 1:30.</t>
        </r>
      </text>
    </comment>
    <comment ref="Z6" authorId="0">
      <text>
        <r>
          <rPr>
            <b/>
            <sz val="9"/>
            <color indexed="9"/>
            <rFont val="Segoe UI"/>
            <family val="2"/>
          </rPr>
          <t>Preencha qualquer bônus ou valor adicional que o seu funcionário irá receber nesse mês.</t>
        </r>
        <r>
          <rPr>
            <sz val="9"/>
            <color indexed="9"/>
            <rFont val="Segoe UI"/>
            <family val="2"/>
          </rPr>
          <t xml:space="preserve">
</t>
        </r>
      </text>
    </comment>
    <comment ref="AB6" authorId="0">
      <text>
        <r>
          <rPr>
            <b/>
            <sz val="9"/>
            <color indexed="9"/>
            <rFont val="Segoe UI"/>
            <family val="2"/>
          </rPr>
          <t xml:space="preserve">Preencha diretamente qualquer desconto que seu funcionário irá receber nesse mês.
</t>
        </r>
      </text>
    </comment>
    <comment ref="F7" authorId="0">
      <text>
        <r>
          <rPr>
            <b/>
            <sz val="9"/>
            <color indexed="9"/>
            <rFont val="Segoe UI"/>
            <family val="2"/>
          </rPr>
          <t>Marque nessa opção se o seu funcionário irá receber abono de férias nesse mês.</t>
        </r>
        <r>
          <rPr>
            <sz val="9"/>
            <color indexed="9"/>
            <rFont val="Segoe UI"/>
            <family val="2"/>
          </rPr>
          <t xml:space="preserve">
</t>
        </r>
      </text>
    </comment>
  </commentList>
</comments>
</file>

<file path=xl/comments40.xml><?xml version="1.0" encoding="utf-8"?>
<comments xmlns="http://schemas.openxmlformats.org/spreadsheetml/2006/main">
  <authors>
    <author>Atendimento</author>
  </authors>
  <commentList>
    <comment ref="M6" authorId="0">
      <text>
        <r>
          <rPr>
            <b/>
            <sz val="9"/>
            <color indexed="9"/>
            <rFont val="Segoe UI"/>
            <family val="2"/>
          </rPr>
          <t>Preencha a quantidade de horas extras realizadas pelo funcionário, conforme o tipo de hora.
ATENÇÃO
Preencha as horas em quantidades.
Ex: No caso de uma hora e meia preencha 1,5 e não 1:30.</t>
        </r>
      </text>
    </comment>
    <comment ref="Z6" authorId="0">
      <text>
        <r>
          <rPr>
            <b/>
            <sz val="9"/>
            <color indexed="9"/>
            <rFont val="Segoe UI"/>
            <family val="2"/>
          </rPr>
          <t>Preencha qualquer bônus ou valor adicional que o seu funcionário irá receber nesse mês.</t>
        </r>
        <r>
          <rPr>
            <sz val="9"/>
            <color indexed="9"/>
            <rFont val="Segoe UI"/>
            <family val="2"/>
          </rPr>
          <t xml:space="preserve">
</t>
        </r>
      </text>
    </comment>
    <comment ref="AB6" authorId="0">
      <text>
        <r>
          <rPr>
            <b/>
            <sz val="9"/>
            <color indexed="9"/>
            <rFont val="Segoe UI"/>
            <family val="2"/>
          </rPr>
          <t xml:space="preserve">Preencha diretamente qualquer desconto que seu funcionário irá receber nesse mês.
</t>
        </r>
      </text>
    </comment>
    <comment ref="F7" authorId="0">
      <text>
        <r>
          <rPr>
            <b/>
            <sz val="9"/>
            <color indexed="9"/>
            <rFont val="Segoe UI"/>
            <family val="2"/>
          </rPr>
          <t>Marque nessa opção se o seu funcionário irá receber abono de férias nesse mês.</t>
        </r>
        <r>
          <rPr>
            <sz val="9"/>
            <color indexed="9"/>
            <rFont val="Segoe UI"/>
            <family val="2"/>
          </rPr>
          <t xml:space="preserve">
</t>
        </r>
      </text>
    </comment>
  </commentList>
</comments>
</file>

<file path=xl/comments41.xml><?xml version="1.0" encoding="utf-8"?>
<comments xmlns="http://schemas.openxmlformats.org/spreadsheetml/2006/main">
  <authors>
    <author>Atendimento</author>
  </authors>
  <commentList>
    <comment ref="M6" authorId="0">
      <text>
        <r>
          <rPr>
            <b/>
            <sz val="9"/>
            <color indexed="9"/>
            <rFont val="Segoe UI"/>
            <family val="2"/>
          </rPr>
          <t>Preencha a quantidade de horas extras realizadas pelo funcionário, conforme o tipo de hora.
ATENÇÃO
Preencha as horas em quantidades.
Ex: No caso de uma hora e meia preencha 1,5 e não 1:30.</t>
        </r>
      </text>
    </comment>
    <comment ref="Z6" authorId="0">
      <text>
        <r>
          <rPr>
            <b/>
            <sz val="9"/>
            <color indexed="9"/>
            <rFont val="Segoe UI"/>
            <family val="2"/>
          </rPr>
          <t>Preencha qualquer bônus ou valor adicional que o seu funcionário irá receber nesse mês.</t>
        </r>
        <r>
          <rPr>
            <sz val="9"/>
            <color indexed="9"/>
            <rFont val="Segoe UI"/>
            <family val="2"/>
          </rPr>
          <t xml:space="preserve">
</t>
        </r>
      </text>
    </comment>
    <comment ref="AB6" authorId="0">
      <text>
        <r>
          <rPr>
            <b/>
            <sz val="9"/>
            <color indexed="9"/>
            <rFont val="Segoe UI"/>
            <family val="2"/>
          </rPr>
          <t xml:space="preserve">Preencha diretamente qualquer desconto que seu funcionário irá receber nesse mês.
</t>
        </r>
      </text>
    </comment>
    <comment ref="F7" authorId="0">
      <text>
        <r>
          <rPr>
            <b/>
            <sz val="9"/>
            <color indexed="9"/>
            <rFont val="Segoe UI"/>
            <family val="2"/>
          </rPr>
          <t>Marque nessa opção se o seu funcionário irá receber abono de férias nesse mês.</t>
        </r>
        <r>
          <rPr>
            <sz val="9"/>
            <color indexed="9"/>
            <rFont val="Segoe UI"/>
            <family val="2"/>
          </rPr>
          <t xml:space="preserve">
</t>
        </r>
      </text>
    </comment>
  </commentList>
</comments>
</file>

<file path=xl/comments42.xml><?xml version="1.0" encoding="utf-8"?>
<comments xmlns="http://schemas.openxmlformats.org/spreadsheetml/2006/main">
  <authors>
    <author>Atendimento</author>
  </authors>
  <commentList>
    <comment ref="M6" authorId="0">
      <text>
        <r>
          <rPr>
            <b/>
            <sz val="9"/>
            <color indexed="9"/>
            <rFont val="Segoe UI"/>
            <family val="2"/>
          </rPr>
          <t>Preencha a quantidade de horas extras realizadas pelo funcionário, conforme o tipo de hora.
ATENÇÃO
Preencha as horas em quantidades.
Ex: No caso de uma hora e meia preencha 1,5 e não 1:30.</t>
        </r>
      </text>
    </comment>
    <comment ref="Z6" authorId="0">
      <text>
        <r>
          <rPr>
            <b/>
            <sz val="9"/>
            <color indexed="9"/>
            <rFont val="Segoe UI"/>
            <family val="2"/>
          </rPr>
          <t>Preencha qualquer bônus ou valor adicional que o seu funcionário irá receber nesse mês.</t>
        </r>
        <r>
          <rPr>
            <sz val="9"/>
            <color indexed="9"/>
            <rFont val="Segoe UI"/>
            <family val="2"/>
          </rPr>
          <t xml:space="preserve">
</t>
        </r>
      </text>
    </comment>
    <comment ref="AB6" authorId="0">
      <text>
        <r>
          <rPr>
            <b/>
            <sz val="9"/>
            <color indexed="9"/>
            <rFont val="Segoe UI"/>
            <family val="2"/>
          </rPr>
          <t xml:space="preserve">Preencha diretamente qualquer desconto que seu funcionário irá receber nesse mês.
</t>
        </r>
      </text>
    </comment>
    <comment ref="F7" authorId="0">
      <text>
        <r>
          <rPr>
            <b/>
            <sz val="9"/>
            <color indexed="9"/>
            <rFont val="Segoe UI"/>
            <family val="2"/>
          </rPr>
          <t>Marque nessa opção se o seu funcionário irá receber abono de férias nesse mês.</t>
        </r>
        <r>
          <rPr>
            <sz val="9"/>
            <color indexed="9"/>
            <rFont val="Segoe UI"/>
            <family val="2"/>
          </rPr>
          <t xml:space="preserve">
</t>
        </r>
      </text>
    </comment>
  </commentList>
</comments>
</file>

<file path=xl/comments43.xml><?xml version="1.0" encoding="utf-8"?>
<comments xmlns="http://schemas.openxmlformats.org/spreadsheetml/2006/main">
  <authors>
    <author>Atendimento</author>
  </authors>
  <commentList>
    <comment ref="M6" authorId="0">
      <text>
        <r>
          <rPr>
            <b/>
            <sz val="9"/>
            <color indexed="9"/>
            <rFont val="Segoe UI"/>
            <family val="2"/>
          </rPr>
          <t>Preencha a quantidade de horas extras realizadas pelo funcionário, conforme o tipo de hora.
ATENÇÃO
Preencha as horas em quantidades.
Ex: No caso de uma hora e meia preencha 1,5 e não 1:30.</t>
        </r>
      </text>
    </comment>
    <comment ref="Z6" authorId="0">
      <text>
        <r>
          <rPr>
            <b/>
            <sz val="9"/>
            <color indexed="9"/>
            <rFont val="Segoe UI"/>
            <family val="2"/>
          </rPr>
          <t>Preencha qualquer bônus ou valor adicional que o seu funcionário irá receber nesse mês.</t>
        </r>
        <r>
          <rPr>
            <sz val="9"/>
            <color indexed="9"/>
            <rFont val="Segoe UI"/>
            <family val="2"/>
          </rPr>
          <t xml:space="preserve">
</t>
        </r>
      </text>
    </comment>
    <comment ref="AB6" authorId="0">
      <text>
        <r>
          <rPr>
            <b/>
            <sz val="9"/>
            <color indexed="9"/>
            <rFont val="Segoe UI"/>
            <family val="2"/>
          </rPr>
          <t xml:space="preserve">Preencha diretamente qualquer desconto que seu funcionário irá receber nesse mês.
</t>
        </r>
      </text>
    </comment>
    <comment ref="F7" authorId="0">
      <text>
        <r>
          <rPr>
            <b/>
            <sz val="9"/>
            <color indexed="9"/>
            <rFont val="Segoe UI"/>
            <family val="2"/>
          </rPr>
          <t>Marque nessa opção se o seu funcionário irá receber abono de férias nesse mês.</t>
        </r>
        <r>
          <rPr>
            <sz val="9"/>
            <color indexed="9"/>
            <rFont val="Segoe UI"/>
            <family val="2"/>
          </rPr>
          <t xml:space="preserve">
</t>
        </r>
      </text>
    </comment>
  </commentList>
</comments>
</file>

<file path=xl/comments44.xml><?xml version="1.0" encoding="utf-8"?>
<comments xmlns="http://schemas.openxmlformats.org/spreadsheetml/2006/main">
  <authors>
    <author>Atendimento</author>
  </authors>
  <commentList>
    <comment ref="M6" authorId="0">
      <text>
        <r>
          <rPr>
            <b/>
            <sz val="9"/>
            <color indexed="9"/>
            <rFont val="Segoe UI"/>
            <family val="2"/>
          </rPr>
          <t>Preencha a quantidade de horas extras realizadas pelo funcionário, conforme o tipo de hora.
ATENÇÃO
Preencha as horas em quantidades.
Ex: No caso de uma hora e meia preencha 1,5 e não 1:30.</t>
        </r>
      </text>
    </comment>
    <comment ref="Z6" authorId="0">
      <text>
        <r>
          <rPr>
            <b/>
            <sz val="9"/>
            <color indexed="9"/>
            <rFont val="Segoe UI"/>
            <family val="2"/>
          </rPr>
          <t>Preencha qualquer bônus ou valor adicional que o seu funcionário irá receber nesse mês.</t>
        </r>
        <r>
          <rPr>
            <sz val="9"/>
            <color indexed="9"/>
            <rFont val="Segoe UI"/>
            <family val="2"/>
          </rPr>
          <t xml:space="preserve">
</t>
        </r>
      </text>
    </comment>
    <comment ref="AB6" authorId="0">
      <text>
        <r>
          <rPr>
            <b/>
            <sz val="9"/>
            <color indexed="9"/>
            <rFont val="Segoe UI"/>
            <family val="2"/>
          </rPr>
          <t xml:space="preserve">Preencha diretamente qualquer desconto que seu funcionário irá receber nesse mês.
</t>
        </r>
      </text>
    </comment>
    <comment ref="F7" authorId="0">
      <text>
        <r>
          <rPr>
            <b/>
            <sz val="9"/>
            <color indexed="9"/>
            <rFont val="Segoe UI"/>
            <family val="2"/>
          </rPr>
          <t>Marque nessa opção se o seu funcionário irá receber abono de férias nesse mês.</t>
        </r>
        <r>
          <rPr>
            <sz val="9"/>
            <color indexed="9"/>
            <rFont val="Segoe UI"/>
            <family val="2"/>
          </rPr>
          <t xml:space="preserve">
</t>
        </r>
      </text>
    </comment>
  </commentList>
</comments>
</file>

<file path=xl/comments45.xml><?xml version="1.0" encoding="utf-8"?>
<comments xmlns="http://schemas.openxmlformats.org/spreadsheetml/2006/main">
  <authors>
    <author>Atendimento</author>
  </authors>
  <commentList>
    <comment ref="M6" authorId="0">
      <text>
        <r>
          <rPr>
            <b/>
            <sz val="9"/>
            <color indexed="9"/>
            <rFont val="Segoe UI"/>
            <family val="2"/>
          </rPr>
          <t>Preencha a quantidade de horas extras realizadas pelo funcionário, conforme o tipo de hora.
ATENÇÃO
Preencha as horas em quantidades.
Ex: No caso de uma hora e meia preencha 1,5 e não 1:30.</t>
        </r>
      </text>
    </comment>
    <comment ref="Z6" authorId="0">
      <text>
        <r>
          <rPr>
            <b/>
            <sz val="9"/>
            <color indexed="9"/>
            <rFont val="Segoe UI"/>
            <family val="2"/>
          </rPr>
          <t>Preencha qualquer bônus ou valor adicional que o seu funcionário irá receber nesse mês.</t>
        </r>
        <r>
          <rPr>
            <sz val="9"/>
            <color indexed="9"/>
            <rFont val="Segoe UI"/>
            <family val="2"/>
          </rPr>
          <t xml:space="preserve">
</t>
        </r>
      </text>
    </comment>
    <comment ref="AB6" authorId="0">
      <text>
        <r>
          <rPr>
            <b/>
            <sz val="9"/>
            <color indexed="9"/>
            <rFont val="Segoe UI"/>
            <family val="2"/>
          </rPr>
          <t xml:space="preserve">Preencha diretamente qualquer desconto que seu funcionário irá receber nesse mês.
</t>
        </r>
      </text>
    </comment>
    <comment ref="F7" authorId="0">
      <text>
        <r>
          <rPr>
            <b/>
            <sz val="9"/>
            <color indexed="9"/>
            <rFont val="Segoe UI"/>
            <family val="2"/>
          </rPr>
          <t>Marque nessa opção se o seu funcionário irá receber abono de férias nesse mês.</t>
        </r>
        <r>
          <rPr>
            <sz val="9"/>
            <color indexed="9"/>
            <rFont val="Segoe UI"/>
            <family val="2"/>
          </rPr>
          <t xml:space="preserve">
</t>
        </r>
      </text>
    </comment>
  </commentList>
</comments>
</file>

<file path=xl/comments46.xml><?xml version="1.0" encoding="utf-8"?>
<comments xmlns="http://schemas.openxmlformats.org/spreadsheetml/2006/main">
  <authors>
    <author>Atendimento</author>
  </authors>
  <commentList>
    <comment ref="M6" authorId="0">
      <text>
        <r>
          <rPr>
            <b/>
            <sz val="9"/>
            <color indexed="9"/>
            <rFont val="Segoe UI"/>
            <family val="2"/>
          </rPr>
          <t>Preencha a quantidade de horas extras realizadas pelo funcionário, conforme o tipo de hora.
ATENÇÃO
Preencha as horas em quantidades.
Ex: No caso de uma hora e meia preencha 1,5 e não 1:30.</t>
        </r>
      </text>
    </comment>
    <comment ref="Z6" authorId="0">
      <text>
        <r>
          <rPr>
            <b/>
            <sz val="9"/>
            <color indexed="9"/>
            <rFont val="Segoe UI"/>
            <family val="2"/>
          </rPr>
          <t>Preencha qualquer bônus ou valor adicional que o seu funcionário irá receber nesse mês.</t>
        </r>
        <r>
          <rPr>
            <sz val="9"/>
            <color indexed="9"/>
            <rFont val="Segoe UI"/>
            <family val="2"/>
          </rPr>
          <t xml:space="preserve">
</t>
        </r>
      </text>
    </comment>
    <comment ref="AB6" authorId="0">
      <text>
        <r>
          <rPr>
            <b/>
            <sz val="9"/>
            <color indexed="9"/>
            <rFont val="Segoe UI"/>
            <family val="2"/>
          </rPr>
          <t xml:space="preserve">Preencha diretamente qualquer desconto que seu funcionário irá receber nesse mês.
</t>
        </r>
      </text>
    </comment>
    <comment ref="F7" authorId="0">
      <text>
        <r>
          <rPr>
            <b/>
            <sz val="9"/>
            <color indexed="9"/>
            <rFont val="Segoe UI"/>
            <family val="2"/>
          </rPr>
          <t>Marque nessa opção se o seu funcionário irá receber abono de férias nesse mês.</t>
        </r>
        <r>
          <rPr>
            <sz val="9"/>
            <color indexed="9"/>
            <rFont val="Segoe UI"/>
            <family val="2"/>
          </rPr>
          <t xml:space="preserve">
</t>
        </r>
      </text>
    </comment>
  </commentList>
</comments>
</file>

<file path=xl/sharedStrings.xml><?xml version="1.0" encoding="utf-8"?>
<sst xmlns="http://schemas.openxmlformats.org/spreadsheetml/2006/main" count="7683" uniqueCount="1047">
  <si>
    <t>Funcionário</t>
  </si>
  <si>
    <t>Salário Bruto</t>
  </si>
  <si>
    <t>Férias?</t>
  </si>
  <si>
    <t>Adicional de Férias</t>
  </si>
  <si>
    <t>Normal</t>
  </si>
  <si>
    <t>Noturno</t>
  </si>
  <si>
    <t>Jan</t>
  </si>
  <si>
    <t>Fev</t>
  </si>
  <si>
    <t>Mar</t>
  </si>
  <si>
    <t>Abr</t>
  </si>
  <si>
    <t>Mai</t>
  </si>
  <si>
    <t>Jun</t>
  </si>
  <si>
    <t>Jul</t>
  </si>
  <si>
    <t>Ago</t>
  </si>
  <si>
    <t>Set</t>
  </si>
  <si>
    <t>Out</t>
  </si>
  <si>
    <t>1. PREMISSAS GERAIS</t>
  </si>
  <si>
    <t>2. CADASTRO DOS FUNCIONÁRIOS</t>
  </si>
  <si>
    <t>3. LANÇAMENTOS (FOLHA PGTO)</t>
  </si>
  <si>
    <t>4. RESULTADOS CONSOLIDADOS</t>
  </si>
  <si>
    <t>6. ALERTAS E DICAS</t>
  </si>
  <si>
    <t>7. RELATÓRIOS DE IMPRESSÃO</t>
  </si>
  <si>
    <t>8. IMPRIMIR FOLHA PGTO</t>
  </si>
  <si>
    <t>A Empresa</t>
  </si>
  <si>
    <t>Razão Social</t>
  </si>
  <si>
    <t>Nome Fantasia</t>
  </si>
  <si>
    <t>CNPJ</t>
  </si>
  <si>
    <t>Endereço</t>
  </si>
  <si>
    <t>Encargos</t>
  </si>
  <si>
    <t>Contribuição Previdenciária (com desoneração)</t>
  </si>
  <si>
    <t>SAT (Seguro de Acidente de Trabalho)</t>
  </si>
  <si>
    <t>Salário Educação</t>
  </si>
  <si>
    <t>INCRA, SENAI/SENAC, SESI/SESC</t>
  </si>
  <si>
    <t>FGTS</t>
  </si>
  <si>
    <t>INSS - Tabela com Faixas de Desconto</t>
  </si>
  <si>
    <t>Faixa</t>
  </si>
  <si>
    <t>Inicio</t>
  </si>
  <si>
    <t>Teto</t>
  </si>
  <si>
    <t>Aliquota</t>
  </si>
  <si>
    <t>Faixa 1</t>
  </si>
  <si>
    <t>Faixa 2</t>
  </si>
  <si>
    <t>Faixa 3</t>
  </si>
  <si>
    <t>Faixa 4</t>
  </si>
  <si>
    <t>IRRF - Tabela com Faixas de Desconto</t>
  </si>
  <si>
    <t>Valor a Descontar</t>
  </si>
  <si>
    <t>Faixa 5</t>
  </si>
  <si>
    <t>Superior</t>
  </si>
  <si>
    <t>Cargo 1</t>
  </si>
  <si>
    <t>Nome do Cargo</t>
  </si>
  <si>
    <t>Salário Bruto (R$)</t>
  </si>
  <si>
    <t>Cargo 2</t>
  </si>
  <si>
    <t>Cargo 3</t>
  </si>
  <si>
    <t>Cargo 4</t>
  </si>
  <si>
    <t>Cargo 6</t>
  </si>
  <si>
    <t>Cargo 8</t>
  </si>
  <si>
    <t>Cargo 10</t>
  </si>
  <si>
    <t>Cargo 5</t>
  </si>
  <si>
    <t>Cargo 7</t>
  </si>
  <si>
    <t>Cargo 9</t>
  </si>
  <si>
    <t>Dia da Semana</t>
  </si>
  <si>
    <t>Noturnos</t>
  </si>
  <si>
    <t>Benefícios</t>
  </si>
  <si>
    <t>-</t>
  </si>
  <si>
    <t>SEG</t>
  </si>
  <si>
    <t>TER</t>
  </si>
  <si>
    <t>QUA</t>
  </si>
  <si>
    <t>QUI</t>
  </si>
  <si>
    <t>SEX</t>
  </si>
  <si>
    <t>SÁB</t>
  </si>
  <si>
    <t>DOM</t>
  </si>
  <si>
    <t>Nome Completo</t>
  </si>
  <si>
    <t>Data de Admissão</t>
  </si>
  <si>
    <t>Data de Demissão</t>
  </si>
  <si>
    <t>Departamento</t>
  </si>
  <si>
    <t>Seção</t>
  </si>
  <si>
    <t>Cargo</t>
  </si>
  <si>
    <t>Carga Horária do Funcionário</t>
  </si>
  <si>
    <t>Início</t>
  </si>
  <si>
    <t>Intervalo</t>
  </si>
  <si>
    <t>Término</t>
  </si>
  <si>
    <t>Documentação</t>
  </si>
  <si>
    <t>RG</t>
  </si>
  <si>
    <t>CPF</t>
  </si>
  <si>
    <t>Nacionalidade</t>
  </si>
  <si>
    <t>Titulo de Eleitor</t>
  </si>
  <si>
    <t>Carteira de Reservista</t>
  </si>
  <si>
    <t>Carteira de Trabalho</t>
  </si>
  <si>
    <t>PIS</t>
  </si>
  <si>
    <t>Naturalidade</t>
  </si>
  <si>
    <t>Logradouro</t>
  </si>
  <si>
    <t>Número e Complemento</t>
  </si>
  <si>
    <t>E-Mail Pessoal</t>
  </si>
  <si>
    <t>Celular</t>
  </si>
  <si>
    <t>Telefone</t>
  </si>
  <si>
    <t>Nome da Mãe</t>
  </si>
  <si>
    <t>Nome do Pai</t>
  </si>
  <si>
    <t>Escolaridade</t>
  </si>
  <si>
    <t>Dados Bancários</t>
  </si>
  <si>
    <t>Banco</t>
  </si>
  <si>
    <t>Agência</t>
  </si>
  <si>
    <t>C. Corrente</t>
  </si>
  <si>
    <t>Horas Semanais</t>
  </si>
  <si>
    <t>% do Salário por Periculosidade</t>
  </si>
  <si>
    <t>Férias pagas em quantas parcelas?</t>
  </si>
  <si>
    <t>% do Salário por Insalubridade</t>
  </si>
  <si>
    <t>Remuneração Bruta do ANO ANTERIOR (importante para calcular férias)</t>
  </si>
  <si>
    <t>Salário Bruto (Janeiro)</t>
  </si>
  <si>
    <t>Salário Bruto (Fevereiro)</t>
  </si>
  <si>
    <t>Salário Bruto (Março)</t>
  </si>
  <si>
    <t>Salário Bruto (Abril)</t>
  </si>
  <si>
    <t>Salário Bruto (Maio)</t>
  </si>
  <si>
    <t>Salário Bruto (Junho)</t>
  </si>
  <si>
    <t>Salário Bruto (Julho)</t>
  </si>
  <si>
    <t>Salário Bruto (Agosto)</t>
  </si>
  <si>
    <t>Salário Bruto (Setembro)</t>
  </si>
  <si>
    <t>Salário Bruto (Outubro)</t>
  </si>
  <si>
    <t>Salário Bruto (Novembro)</t>
  </si>
  <si>
    <t>Salário Bruto (Dezembro)</t>
  </si>
  <si>
    <t>Salário Bruto ANO ATUAL</t>
  </si>
  <si>
    <t>Salário Bruto Anual (com possíveis adicionais de insalubridade e periculosidade)</t>
  </si>
  <si>
    <t>Benefício</t>
  </si>
  <si>
    <t>Forma de Desconto</t>
  </si>
  <si>
    <t>Salário Família</t>
  </si>
  <si>
    <t>Dependentes</t>
  </si>
  <si>
    <t>Nome (dep1)</t>
  </si>
  <si>
    <t>Parentesco (dep1)</t>
  </si>
  <si>
    <t>Nascimento (dep1)</t>
  </si>
  <si>
    <t>Nome (dep2)</t>
  </si>
  <si>
    <t>Parentesco (dep2)</t>
  </si>
  <si>
    <t>Nascimento (dep2)</t>
  </si>
  <si>
    <t>Nome (dep3)</t>
  </si>
  <si>
    <t>Parentesco (dep3)</t>
  </si>
  <si>
    <t>Nascimento (dep3)</t>
  </si>
  <si>
    <t>Nome (dep4)</t>
  </si>
  <si>
    <t>Parentesco (dep4)</t>
  </si>
  <si>
    <t>Nascimento (dep4)</t>
  </si>
  <si>
    <t>Nome (dep5)</t>
  </si>
  <si>
    <t>Parentesco (dep5)</t>
  </si>
  <si>
    <t>Nascimento (dep5)</t>
  </si>
  <si>
    <t>Observações Adicionais</t>
  </si>
  <si>
    <t>CPF (dep5)</t>
  </si>
  <si>
    <t>CPF (dep4)</t>
  </si>
  <si>
    <t>CPF (dep3)</t>
  </si>
  <si>
    <t>CPF (dep2)</t>
  </si>
  <si>
    <t>CPF (dep1)</t>
  </si>
  <si>
    <t>Intrajornada</t>
  </si>
  <si>
    <t>Interjornada</t>
  </si>
  <si>
    <t>Outros</t>
  </si>
  <si>
    <t>Bônus</t>
  </si>
  <si>
    <t>Empréstimo</t>
  </si>
  <si>
    <t>Pensão</t>
  </si>
  <si>
    <t>Dados Básicos do Funcionário</t>
  </si>
  <si>
    <t>Horas Extras a serem Contabilizadas</t>
  </si>
  <si>
    <t>Adicionais</t>
  </si>
  <si>
    <t>Descontos no Mês</t>
  </si>
  <si>
    <t>Nov</t>
  </si>
  <si>
    <t>Dez</t>
  </si>
  <si>
    <t>Total</t>
  </si>
  <si>
    <t>Encargos e Impostos</t>
  </si>
  <si>
    <t>INSS</t>
  </si>
  <si>
    <t>IRRF</t>
  </si>
  <si>
    <t>Hora Extra</t>
  </si>
  <si>
    <t>Dia de Semana</t>
  </si>
  <si>
    <t>Norturno</t>
  </si>
  <si>
    <t>Salário, Benefício e Férias</t>
  </si>
  <si>
    <t>13º Salário</t>
  </si>
  <si>
    <t>Férias</t>
  </si>
  <si>
    <t>Descontos em Folha</t>
  </si>
  <si>
    <t>Cidade</t>
  </si>
  <si>
    <t>Fundamental - Incompleto</t>
  </si>
  <si>
    <t>Fundamental - Completo</t>
  </si>
  <si>
    <t>Médio - Incompleto</t>
  </si>
  <si>
    <t>Médio - Completo</t>
  </si>
  <si>
    <t>Superior - Incompleto</t>
  </si>
  <si>
    <t>Superior - Completo</t>
  </si>
  <si>
    <t>Mestrado - Incompleto</t>
  </si>
  <si>
    <t>Mestrado - Completo</t>
  </si>
  <si>
    <t>Doutorado - Completo</t>
  </si>
  <si>
    <t>Doutorado - Incompleto</t>
  </si>
  <si>
    <t>Pós-graduação - Incompleto</t>
  </si>
  <si>
    <t>Pós-graduação - Completo</t>
  </si>
  <si>
    <t>A+</t>
  </si>
  <si>
    <t>A-</t>
  </si>
  <si>
    <t>B+</t>
  </si>
  <si>
    <t>B-</t>
  </si>
  <si>
    <t>O+</t>
  </si>
  <si>
    <t>O-</t>
  </si>
  <si>
    <t>AB+</t>
  </si>
  <si>
    <t>AB-</t>
  </si>
  <si>
    <t>Data Admissão</t>
  </si>
  <si>
    <t>Data Demissão</t>
  </si>
  <si>
    <t>Seg Ini</t>
  </si>
  <si>
    <t>Seg Int Ini</t>
  </si>
  <si>
    <t>Seg ing Fim</t>
  </si>
  <si>
    <t>Seg Fim</t>
  </si>
  <si>
    <t>Dom Ini</t>
  </si>
  <si>
    <t>Dom Int Ini</t>
  </si>
  <si>
    <t>Dom ing Fim</t>
  </si>
  <si>
    <t>Dom Fim</t>
  </si>
  <si>
    <t>Sab Ini</t>
  </si>
  <si>
    <t>Sab Int Ini</t>
  </si>
  <si>
    <t>Sab ing Fim</t>
  </si>
  <si>
    <t>Sab Fim</t>
  </si>
  <si>
    <t>Sex Ini</t>
  </si>
  <si>
    <t>Sex Int Ini</t>
  </si>
  <si>
    <t>Sex ing Fim</t>
  </si>
  <si>
    <t>Sex Fim</t>
  </si>
  <si>
    <t>Qui Ini</t>
  </si>
  <si>
    <t>Qui Int Ini</t>
  </si>
  <si>
    <t>Qui ing Fim</t>
  </si>
  <si>
    <t>Qui Fim</t>
  </si>
  <si>
    <t>Qua Ini</t>
  </si>
  <si>
    <t>Qua Int Ini</t>
  </si>
  <si>
    <t>Qua ing Fim</t>
  </si>
  <si>
    <t>Qua Fim</t>
  </si>
  <si>
    <t>Ter Ini</t>
  </si>
  <si>
    <t>Ter Int Ini</t>
  </si>
  <si>
    <t>Ter ing Fim</t>
  </si>
  <si>
    <t>Ter Fim</t>
  </si>
  <si>
    <t>Aba</t>
  </si>
  <si>
    <t>Func</t>
  </si>
  <si>
    <t>Func2</t>
  </si>
  <si>
    <t>Func3</t>
  </si>
  <si>
    <t>Func4</t>
  </si>
  <si>
    <t>Func5</t>
  </si>
  <si>
    <t>Func6</t>
  </si>
  <si>
    <t>Func7</t>
  </si>
  <si>
    <t>Func8</t>
  </si>
  <si>
    <t>Func9</t>
  </si>
  <si>
    <t>Func10</t>
  </si>
  <si>
    <t>Func11</t>
  </si>
  <si>
    <t>Func12</t>
  </si>
  <si>
    <t>Func13</t>
  </si>
  <si>
    <t>Func14</t>
  </si>
  <si>
    <t>Func15</t>
  </si>
  <si>
    <t>Func16</t>
  </si>
  <si>
    <t>Func17</t>
  </si>
  <si>
    <t>Func18</t>
  </si>
  <si>
    <t>Func19</t>
  </si>
  <si>
    <t>Func20</t>
  </si>
  <si>
    <t>Func21</t>
  </si>
  <si>
    <t>Func22</t>
  </si>
  <si>
    <t>Func23</t>
  </si>
  <si>
    <t>Func24</t>
  </si>
  <si>
    <t>Func25</t>
  </si>
  <si>
    <t>Func26</t>
  </si>
  <si>
    <t>Func27</t>
  </si>
  <si>
    <t>Func28</t>
  </si>
  <si>
    <t>Func29</t>
  </si>
  <si>
    <t>Titulo</t>
  </si>
  <si>
    <t>CTLS</t>
  </si>
  <si>
    <t>Cart Reser</t>
  </si>
  <si>
    <t>Num/Comple</t>
  </si>
  <si>
    <t>E-mail</t>
  </si>
  <si>
    <t>Nome Pai</t>
  </si>
  <si>
    <t>Nome Mãe</t>
  </si>
  <si>
    <t>Tipo Sang</t>
  </si>
  <si>
    <t>Agencia</t>
  </si>
  <si>
    <t>C/Corrente</t>
  </si>
  <si>
    <t>% Insalubridade</t>
  </si>
  <si>
    <t>% Periculosidade</t>
  </si>
  <si>
    <t>Parcelas Férias</t>
  </si>
  <si>
    <t>Parcelas 13</t>
  </si>
  <si>
    <t>Ant Jan</t>
  </si>
  <si>
    <t>Ant Fev</t>
  </si>
  <si>
    <t>Ant Mar</t>
  </si>
  <si>
    <t>Ant Abr</t>
  </si>
  <si>
    <t>Ant Mai</t>
  </si>
  <si>
    <t>Ant Jun</t>
  </si>
  <si>
    <t>Ant Jul</t>
  </si>
  <si>
    <t>Ant Ago</t>
  </si>
  <si>
    <t>Ant Set</t>
  </si>
  <si>
    <t>Ant Out</t>
  </si>
  <si>
    <t>Ant Nov</t>
  </si>
  <si>
    <t>Ant Dez</t>
  </si>
  <si>
    <t>Atu Jan</t>
  </si>
  <si>
    <t>Atu Fev</t>
  </si>
  <si>
    <t>Atu Mar</t>
  </si>
  <si>
    <t>Atu Abr</t>
  </si>
  <si>
    <t>Atu Mai</t>
  </si>
  <si>
    <t>Atu Jun</t>
  </si>
  <si>
    <t>Atu Jul</t>
  </si>
  <si>
    <t>Atu Ago</t>
  </si>
  <si>
    <t>Atu Set</t>
  </si>
  <si>
    <t>Atu Out</t>
  </si>
  <si>
    <t>Atu Nov</t>
  </si>
  <si>
    <t>Atu Dez</t>
  </si>
  <si>
    <t>Bruto Anual</t>
  </si>
  <si>
    <t>Beneficio 1</t>
  </si>
  <si>
    <t>Valor 1</t>
  </si>
  <si>
    <t>Forma Desc 1</t>
  </si>
  <si>
    <t>Desc 1</t>
  </si>
  <si>
    <t>Val Desc 1</t>
  </si>
  <si>
    <t>Beneficio 2</t>
  </si>
  <si>
    <t>Valor 2</t>
  </si>
  <si>
    <t>Forma Desc 2</t>
  </si>
  <si>
    <t>Desc 2</t>
  </si>
  <si>
    <t>Val Desc 2</t>
  </si>
  <si>
    <t>Beneficio 3</t>
  </si>
  <si>
    <t>Valor 3</t>
  </si>
  <si>
    <t>Forma Desc 3</t>
  </si>
  <si>
    <t>Desc 3</t>
  </si>
  <si>
    <t>Val Desc 3</t>
  </si>
  <si>
    <t>Beneficio 4</t>
  </si>
  <si>
    <t>Valor 4</t>
  </si>
  <si>
    <t>Forma Desc 4</t>
  </si>
  <si>
    <t>Desc 4</t>
  </si>
  <si>
    <t>Val Desc 4</t>
  </si>
  <si>
    <t>Beneficio 5</t>
  </si>
  <si>
    <t>Valor 5</t>
  </si>
  <si>
    <t>Forma Desc 5</t>
  </si>
  <si>
    <t>Desc 5</t>
  </si>
  <si>
    <t>Val Desc 5</t>
  </si>
  <si>
    <t>Beneficio 6</t>
  </si>
  <si>
    <t>Valor 6</t>
  </si>
  <si>
    <t>Forma Desc 6</t>
  </si>
  <si>
    <t>Desc 6</t>
  </si>
  <si>
    <t>Val Desc 6</t>
  </si>
  <si>
    <t>Beneficio 7</t>
  </si>
  <si>
    <t>Valor 7</t>
  </si>
  <si>
    <t>Forma Desc 7</t>
  </si>
  <si>
    <t>Desc 7</t>
  </si>
  <si>
    <t>Val Desc 7</t>
  </si>
  <si>
    <t>Beneficio 8</t>
  </si>
  <si>
    <t>Valor 8</t>
  </si>
  <si>
    <t>Forma Desc 8</t>
  </si>
  <si>
    <t>Desc 8</t>
  </si>
  <si>
    <t>Val Desc 8</t>
  </si>
  <si>
    <t>Beneficio 9</t>
  </si>
  <si>
    <t>Valor 9</t>
  </si>
  <si>
    <t>Forma Desc 9</t>
  </si>
  <si>
    <t>Desc 9</t>
  </si>
  <si>
    <t>Val Desc 9</t>
  </si>
  <si>
    <t>Beneficio 10</t>
  </si>
  <si>
    <t>Valor 10</t>
  </si>
  <si>
    <t>Forma Desc 10</t>
  </si>
  <si>
    <t>Desc 10</t>
  </si>
  <si>
    <t>Val Desc 10</t>
  </si>
  <si>
    <t>N Dep</t>
  </si>
  <si>
    <t>Valor Sal Fam</t>
  </si>
  <si>
    <t>Nome Dep 1</t>
  </si>
  <si>
    <t>CPF Dep 1</t>
  </si>
  <si>
    <t>Parentesco Dep 1</t>
  </si>
  <si>
    <t>Data Nasc Dep 1</t>
  </si>
  <si>
    <t>Nome Dep 2</t>
  </si>
  <si>
    <t>CPF Dep 2</t>
  </si>
  <si>
    <t>Parentesco Dep 2</t>
  </si>
  <si>
    <t>Data Nasc Dep 2</t>
  </si>
  <si>
    <t>Nome Dep 3</t>
  </si>
  <si>
    <t>CPF Dep 3</t>
  </si>
  <si>
    <t>Parentesco Dep 3</t>
  </si>
  <si>
    <t>Data Nasc Dep 3</t>
  </si>
  <si>
    <t>Nome Dep 4</t>
  </si>
  <si>
    <t>CPF Dep 4</t>
  </si>
  <si>
    <t>Parentesco Dep 4</t>
  </si>
  <si>
    <t>Data Nasc Dep 4</t>
  </si>
  <si>
    <t>Nome Dep 5</t>
  </si>
  <si>
    <t>CPF Dep 5</t>
  </si>
  <si>
    <t>Parentesco Dep 5</t>
  </si>
  <si>
    <t>Data Nasc Dep 5</t>
  </si>
  <si>
    <t>Obs</t>
  </si>
  <si>
    <t>Func30</t>
  </si>
  <si>
    <t>g6</t>
  </si>
  <si>
    <t>g7</t>
  </si>
  <si>
    <t>g8</t>
  </si>
  <si>
    <t>g9</t>
  </si>
  <si>
    <t>g10</t>
  </si>
  <si>
    <t>g11</t>
  </si>
  <si>
    <t>Célula</t>
  </si>
  <si>
    <t>g13</t>
  </si>
  <si>
    <t>g15</t>
  </si>
  <si>
    <t>h15</t>
  </si>
  <si>
    <t>i15</t>
  </si>
  <si>
    <t>j15</t>
  </si>
  <si>
    <t>g16</t>
  </si>
  <si>
    <t>h16</t>
  </si>
  <si>
    <t>i16</t>
  </si>
  <si>
    <t>j16</t>
  </si>
  <si>
    <t>g17</t>
  </si>
  <si>
    <t>h17</t>
  </si>
  <si>
    <t>i17</t>
  </si>
  <si>
    <t>j17</t>
  </si>
  <si>
    <t>g18</t>
  </si>
  <si>
    <t>h18</t>
  </si>
  <si>
    <t>i18</t>
  </si>
  <si>
    <t>j18</t>
  </si>
  <si>
    <t>g19</t>
  </si>
  <si>
    <t>h19</t>
  </si>
  <si>
    <t>i19</t>
  </si>
  <si>
    <t>j19</t>
  </si>
  <si>
    <t>g20</t>
  </si>
  <si>
    <t>h20</t>
  </si>
  <si>
    <t>i20</t>
  </si>
  <si>
    <t>j20</t>
  </si>
  <si>
    <t>g21</t>
  </si>
  <si>
    <t>h21</t>
  </si>
  <si>
    <t>i21</t>
  </si>
  <si>
    <t>j21</t>
  </si>
  <si>
    <t>f23</t>
  </si>
  <si>
    <t>h23</t>
  </si>
  <si>
    <t>j23</t>
  </si>
  <si>
    <t>f24</t>
  </si>
  <si>
    <t>h24</t>
  </si>
  <si>
    <t>j24</t>
  </si>
  <si>
    <t>f25</t>
  </si>
  <si>
    <t>h25</t>
  </si>
  <si>
    <t>f27</t>
  </si>
  <si>
    <t>i27</t>
  </si>
  <si>
    <t>f28</t>
  </si>
  <si>
    <t>i28</t>
  </si>
  <si>
    <t>f29</t>
  </si>
  <si>
    <t>i29</t>
  </si>
  <si>
    <t>f31</t>
  </si>
  <si>
    <t>f32</t>
  </si>
  <si>
    <t>f33</t>
  </si>
  <si>
    <t>j33</t>
  </si>
  <si>
    <t>f35</t>
  </si>
  <si>
    <t>h35</t>
  </si>
  <si>
    <t>j35</t>
  </si>
  <si>
    <t>g37</t>
  </si>
  <si>
    <t>g38</t>
  </si>
  <si>
    <t>j38</t>
  </si>
  <si>
    <t>g39</t>
  </si>
  <si>
    <t>j39</t>
  </si>
  <si>
    <t>g41</t>
  </si>
  <si>
    <t>j41</t>
  </si>
  <si>
    <t>g42</t>
  </si>
  <si>
    <t>j42</t>
  </si>
  <si>
    <t>g43</t>
  </si>
  <si>
    <t>j43</t>
  </si>
  <si>
    <t>g44</t>
  </si>
  <si>
    <t>g45</t>
  </si>
  <si>
    <t>g46</t>
  </si>
  <si>
    <t>j44</t>
  </si>
  <si>
    <t>j45</t>
  </si>
  <si>
    <t>j46</t>
  </si>
  <si>
    <t>g48</t>
  </si>
  <si>
    <t>g49</t>
  </si>
  <si>
    <t>g50</t>
  </si>
  <si>
    <t>g51</t>
  </si>
  <si>
    <t>g52</t>
  </si>
  <si>
    <t>g53</t>
  </si>
  <si>
    <t>j48</t>
  </si>
  <si>
    <t>j49</t>
  </si>
  <si>
    <t>j50</t>
  </si>
  <si>
    <t>j51</t>
  </si>
  <si>
    <t>j52</t>
  </si>
  <si>
    <t>j53</t>
  </si>
  <si>
    <t>h54</t>
  </si>
  <si>
    <t>e57</t>
  </si>
  <si>
    <t>h57</t>
  </si>
  <si>
    <t>i57</t>
  </si>
  <si>
    <t>j57</t>
  </si>
  <si>
    <t>e58</t>
  </si>
  <si>
    <t>h58</t>
  </si>
  <si>
    <t>i58</t>
  </si>
  <si>
    <t>j58</t>
  </si>
  <si>
    <t>e59</t>
  </si>
  <si>
    <t>h59</t>
  </si>
  <si>
    <t>i59</t>
  </si>
  <si>
    <t>j59</t>
  </si>
  <si>
    <t>e60</t>
  </si>
  <si>
    <t>h60</t>
  </si>
  <si>
    <t>i60</t>
  </si>
  <si>
    <t>j60</t>
  </si>
  <si>
    <t>e61</t>
  </si>
  <si>
    <t>h61</t>
  </si>
  <si>
    <t>i61</t>
  </si>
  <si>
    <t>j61</t>
  </si>
  <si>
    <t>e62</t>
  </si>
  <si>
    <t>h62</t>
  </si>
  <si>
    <t>i62</t>
  </si>
  <si>
    <t>j62</t>
  </si>
  <si>
    <t>e63</t>
  </si>
  <si>
    <t>h63</t>
  </si>
  <si>
    <t>i63</t>
  </si>
  <si>
    <t>j63</t>
  </si>
  <si>
    <t>e64</t>
  </si>
  <si>
    <t>h64</t>
  </si>
  <si>
    <t>i64</t>
  </si>
  <si>
    <t>j64</t>
  </si>
  <si>
    <t>e65</t>
  </si>
  <si>
    <t>h65</t>
  </si>
  <si>
    <t>i65</t>
  </si>
  <si>
    <t>j65</t>
  </si>
  <si>
    <t>e66</t>
  </si>
  <si>
    <t>h66</t>
  </si>
  <si>
    <t>i66</t>
  </si>
  <si>
    <t>j66</t>
  </si>
  <si>
    <t>f68</t>
  </si>
  <si>
    <t>i68</t>
  </si>
  <si>
    <t>f70</t>
  </si>
  <si>
    <t>i70</t>
  </si>
  <si>
    <t>f71</t>
  </si>
  <si>
    <t>i71</t>
  </si>
  <si>
    <t>f73</t>
  </si>
  <si>
    <t>i73</t>
  </si>
  <si>
    <t>f74</t>
  </si>
  <si>
    <t>i74</t>
  </si>
  <si>
    <t>f76</t>
  </si>
  <si>
    <t>i76</t>
  </si>
  <si>
    <t>f77</t>
  </si>
  <si>
    <t>i77</t>
  </si>
  <si>
    <t>f79</t>
  </si>
  <si>
    <t>i79</t>
  </si>
  <si>
    <t>f80</t>
  </si>
  <si>
    <t>i80</t>
  </si>
  <si>
    <t>f82</t>
  </si>
  <si>
    <t>i82</t>
  </si>
  <si>
    <t>f83</t>
  </si>
  <si>
    <t>i83</t>
  </si>
  <si>
    <t>e85</t>
  </si>
  <si>
    <t>Não</t>
  </si>
  <si>
    <t>Intrajornada (Trabalho na hora de descanso ou almoço)</t>
  </si>
  <si>
    <t>Interjornada (Trabalho iniciado antes das 11hs de descanso)</t>
  </si>
  <si>
    <t>Carga Horária Mensal</t>
  </si>
  <si>
    <t>periculosidade</t>
  </si>
  <si>
    <t>insalubridade</t>
  </si>
  <si>
    <t>Salario Familia</t>
  </si>
  <si>
    <t>Desconto Percentual</t>
  </si>
  <si>
    <t>Desconto Valor</t>
  </si>
  <si>
    <t>(R$) Desconto Médio</t>
  </si>
  <si>
    <t>Horas Extras</t>
  </si>
  <si>
    <t>IRPF</t>
  </si>
  <si>
    <t>Quais os descontos para cada benefícios que este funcionário recebe?</t>
  </si>
  <si>
    <t>Total de Funcionários</t>
  </si>
  <si>
    <t>Funcionários em Férias</t>
  </si>
  <si>
    <t>Quadro de Funcionários</t>
  </si>
  <si>
    <t>Esse é o número total de funcionários cadastrados na planilha. Essa planilha suporta até 30 funcionários.</t>
  </si>
  <si>
    <t>cargo</t>
  </si>
  <si>
    <t/>
  </si>
  <si>
    <t>Tempo de Empresa</t>
  </si>
  <si>
    <t>Valor anuênio</t>
  </si>
  <si>
    <t>Valor do Benefício</t>
  </si>
  <si>
    <t>f59</t>
  </si>
  <si>
    <t>f57</t>
  </si>
  <si>
    <t>f58</t>
  </si>
  <si>
    <t>f60</t>
  </si>
  <si>
    <t>f61</t>
  </si>
  <si>
    <t>f62</t>
  </si>
  <si>
    <t>f63</t>
  </si>
  <si>
    <t>f64</t>
  </si>
  <si>
    <t>f65</t>
  </si>
  <si>
    <t>f66</t>
  </si>
  <si>
    <t>Desempenho da Folha de Pagamento</t>
  </si>
  <si>
    <t>Janeiro - Dados de Lançamento da Folha de Pagamento</t>
  </si>
  <si>
    <t>Fevereiro - Dados de Lançamento da Folha de Pagamento</t>
  </si>
  <si>
    <t>Março - Dados de Lançamento da Folha de Pagamento</t>
  </si>
  <si>
    <t>Abril - Dados de Lançamento da Folha de Pagamento</t>
  </si>
  <si>
    <t>Maio - Dados de Lançamento da Folha de Pagamento</t>
  </si>
  <si>
    <t>Junho - Dados de Lançamento da Folha de Pagamento</t>
  </si>
  <si>
    <t>Julho - Dados de Lançamento da Folha de Pagamento</t>
  </si>
  <si>
    <t>Agosto - Dados de Lançamento da Folha de Pagamento</t>
  </si>
  <si>
    <t>Setembro - Dados de Lançamento da Folha de Pagamento</t>
  </si>
  <si>
    <t>Outubro - Dados de Lançamento da Folha de Pagamento</t>
  </si>
  <si>
    <t>Novembro - Dados de Lançamento da Folha de Pagamento</t>
  </si>
  <si>
    <t>Dezembro - Dados de Lançamento da Folha de Pagamento</t>
  </si>
  <si>
    <t>Recibo de Pagamento e Salário</t>
  </si>
  <si>
    <t>sdfasdf</t>
  </si>
  <si>
    <t>NOME DO FUNCIONÁRIO</t>
  </si>
  <si>
    <t>CBO</t>
  </si>
  <si>
    <t>FUNÇÃO</t>
  </si>
  <si>
    <t>Descrição</t>
  </si>
  <si>
    <t>Referência</t>
  </si>
  <si>
    <t>Proventos</t>
  </si>
  <si>
    <t>Descontos</t>
  </si>
  <si>
    <t>MENSAGENS</t>
  </si>
  <si>
    <t>Total dos Vencimentos</t>
  </si>
  <si>
    <t>Total dos Descontos</t>
  </si>
  <si>
    <t>Líquido a Receber-&gt;</t>
  </si>
  <si>
    <t>Salário Base</t>
  </si>
  <si>
    <t>Base Cálc. INSS</t>
  </si>
  <si>
    <t>Base Cálc.FGTS</t>
  </si>
  <si>
    <t>FGTS do Mês</t>
  </si>
  <si>
    <t>Base Cálc. IRRF</t>
  </si>
  <si>
    <t>CÓDIGO</t>
  </si>
  <si>
    <t>Selecione o funcionário ao lado</t>
  </si>
  <si>
    <t>Funcionário 30</t>
  </si>
  <si>
    <t>Funcionário 29</t>
  </si>
  <si>
    <t>Funcionário 28</t>
  </si>
  <si>
    <t>Funcionário 27</t>
  </si>
  <si>
    <t>Funcionário 26</t>
  </si>
  <si>
    <t>Funcionário 25</t>
  </si>
  <si>
    <t>Funcionário 24</t>
  </si>
  <si>
    <t>Funcionário 23</t>
  </si>
  <si>
    <t>Funcionário 22</t>
  </si>
  <si>
    <t>Funcionário 21</t>
  </si>
  <si>
    <t>Funcionário 20</t>
  </si>
  <si>
    <t>Funcionário 19</t>
  </si>
  <si>
    <t>Funcionário 18</t>
  </si>
  <si>
    <t>Funcionário 17</t>
  </si>
  <si>
    <t>Funcionário 16</t>
  </si>
  <si>
    <t>Funcionário 15</t>
  </si>
  <si>
    <t>Funcionário 14</t>
  </si>
  <si>
    <t>Funcionário 13</t>
  </si>
  <si>
    <t>Funcionário 12</t>
  </si>
  <si>
    <t>Funcionário 11</t>
  </si>
  <si>
    <t>Funcionário 10</t>
  </si>
  <si>
    <t>Funcionário 9</t>
  </si>
  <si>
    <t>Funcionário 8</t>
  </si>
  <si>
    <t>Funcionário 7</t>
  </si>
  <si>
    <t>Funcionário 6</t>
  </si>
  <si>
    <t>Funcionário 5</t>
  </si>
  <si>
    <t>Funcionário 4</t>
  </si>
  <si>
    <t>anuenio</t>
  </si>
  <si>
    <t>Insalubridade</t>
  </si>
  <si>
    <t>Periculosidade</t>
  </si>
  <si>
    <t>ALERTA SOBRE OS PERCENTUAIS ESTIPULADOS POR LEIS TRABALHISTAS</t>
  </si>
  <si>
    <t>Dia de Semana: o mínimo recomendado é de 50%.</t>
  </si>
  <si>
    <t>Sábado: o mínimo recomendado é 50%.</t>
  </si>
  <si>
    <t>ADICIONAIS</t>
  </si>
  <si>
    <t>meses demissão</t>
  </si>
  <si>
    <t xml:space="preserve">RELATÓRIO DE IMPRESSÃO: </t>
  </si>
  <si>
    <t>FOLHA DE PAGAMENTO</t>
  </si>
  <si>
    <r>
      <rPr>
        <b/>
        <sz val="36"/>
        <color theme="1"/>
        <rFont val="Calibri"/>
        <family val="2"/>
        <scheme val="minor"/>
      </rPr>
      <t>2.</t>
    </r>
    <r>
      <rPr>
        <sz val="36"/>
        <color theme="1"/>
        <rFont val="Calibri"/>
        <family val="2"/>
        <scheme val="minor"/>
      </rPr>
      <t xml:space="preserve"> Análise de Informações</t>
    </r>
  </si>
  <si>
    <r>
      <rPr>
        <b/>
        <sz val="36"/>
        <color theme="1"/>
        <rFont val="Calibri"/>
        <family val="2"/>
        <scheme val="minor"/>
      </rPr>
      <t>1.</t>
    </r>
    <r>
      <rPr>
        <sz val="36"/>
        <color theme="1"/>
        <rFont val="Calibri"/>
        <family val="2"/>
        <scheme val="minor"/>
      </rPr>
      <t xml:space="preserve"> Desempenho da Folha de Pagamento</t>
    </r>
  </si>
  <si>
    <t>IMPRIMIR FOLHA PGTO</t>
  </si>
  <si>
    <t>Passo 8</t>
  </si>
  <si>
    <t>RELATÓRIOS DE IMPRESSÃO</t>
  </si>
  <si>
    <t>Passo 7</t>
  </si>
  <si>
    <t>ALERTAS E DICAS</t>
  </si>
  <si>
    <t>Passo 6</t>
  </si>
  <si>
    <t>GRÁFICOS</t>
  </si>
  <si>
    <t>Passo 5</t>
  </si>
  <si>
    <t>RESULTADOS CONSOLIDADOS</t>
  </si>
  <si>
    <t>Passo 4</t>
  </si>
  <si>
    <t>LANÇAMENTOS (FOLHA PGTO)</t>
  </si>
  <si>
    <t>Passo 3</t>
  </si>
  <si>
    <t>CADASTRO DE FUNCIONÁRIOS</t>
  </si>
  <si>
    <t>Passo 2</t>
  </si>
  <si>
    <t>PREMISSAS GERAIS</t>
  </si>
  <si>
    <t>Passo 1</t>
  </si>
  <si>
    <t>Dúvidas? Clique nos Links presentes em toda a planilha para ver vídeos explicativos sobre o método, preenchimento e análise de cada aba!</t>
  </si>
  <si>
    <r>
      <t xml:space="preserve">IMPORTANTE: </t>
    </r>
    <r>
      <rPr>
        <b/>
        <sz val="18"/>
        <color rgb="FF333333"/>
        <rFont val="Calibri"/>
        <family val="2"/>
        <scheme val="minor"/>
      </rPr>
      <t>LEIA OS PASSOS E ENTENDA A PLANILHA</t>
    </r>
  </si>
  <si>
    <t>PLANILHA DE</t>
  </si>
  <si>
    <t>FOLHA DE PAGAMENTO 3.0</t>
  </si>
  <si>
    <t xml:space="preserve">Seja bem-vindo(a). Com esta planilha você poderá ter o total controle sobre sua folha de pagamento. Gerenciar  seus funcionários, ter acesso a alertas e gráficos que auxiliam sua tomada de decisões. Além disso, você poderá imprimir um relatório sobre os dados armazenados e gerar as folhas de pagamento individualmente.  </t>
  </si>
  <si>
    <t>Este é o começo de tudo. É a parte de definição de todas as premissas que formação suas projeções para o período. Contém 4 importantes etapas e todas elas merecem sua atenção no preenchimento antes de avaliar qualquer resultado.</t>
  </si>
  <si>
    <r>
      <t>1.1. Premissas Gerais:</t>
    </r>
    <r>
      <rPr>
        <sz val="11"/>
        <color theme="1"/>
        <rFont val="Arial"/>
        <family val="2"/>
      </rPr>
      <t xml:space="preserve"> Faça o cadastro de sua empresa, além de definir alguns padrões de dados a serem utilizados dentro da planilha.</t>
    </r>
  </si>
  <si>
    <r>
      <t>1.2. Cargos:</t>
    </r>
    <r>
      <rPr>
        <sz val="11"/>
        <color theme="1"/>
        <rFont val="Arial"/>
        <family val="2"/>
      </rPr>
      <t xml:space="preserve"> Nesta parte você irá fazer o cadastro de cada cargo, com sua base salarial e sua taxa de anuência.</t>
    </r>
  </si>
  <si>
    <r>
      <t>1.3. Horas Extras:</t>
    </r>
    <r>
      <rPr>
        <sz val="11"/>
        <color theme="1"/>
        <rFont val="Arial"/>
        <family val="2"/>
      </rPr>
      <t xml:space="preserve"> Defina as porcentagens de pagamento para cada tipo de hora extra a ser realizada por seus funcionários.</t>
    </r>
  </si>
  <si>
    <r>
      <t>1.4. Benefícios:</t>
    </r>
    <r>
      <rPr>
        <sz val="11"/>
        <color theme="1"/>
        <rFont val="Arial"/>
        <family val="2"/>
      </rPr>
      <t xml:space="preserve"> Faça o cadastro dos benefícios fornecidos pela sua empresa, mais tarde você poderá definir valores para eles no cadastro de cada funcionário.</t>
    </r>
  </si>
  <si>
    <t>Cadastre cada funcionário com atenção,  preencha cada campo do formulário. Navegue pelos registros dos seus funcionários pelos nomes do lado esquerdo.</t>
  </si>
  <si>
    <t>Após cadastrar seus funcionários faça o lançamento mês a mês dos dados em sua folha de pagamento. Todos os funcionários da sua empresa estão preparados para o registro mensal.</t>
  </si>
  <si>
    <t>Você têm um acesso rápido e direto aos dados lançados em sua folha de pagamento. Utilize esse resumo para ter uma visão sólida sobre todo o ano.</t>
  </si>
  <si>
    <t>Os gráficos são importantes para que sejam feitas avaliações sobre a sua folha de pagamento de uma forma simples e mais visual. Utilize para observar os dados de uma maneira direta e eficaz.</t>
  </si>
  <si>
    <t>Esta planilha avaliará todos os dados preenchidos por você e retornará com dicas importantes para sua folha de pagamento. Avaliando dessa forma, será mais fácil identificar se existe algum desvio no preenchimento de sua planilha. Isso servirá para alertá-lo sobre possíveis problemas.</t>
  </si>
  <si>
    <t>Imprima somente o que importa. Esta parte gera um relatório formatado para impressão em 4 páginas A4 com informações da sua folha de pagamento. Acompanha gráficos e as dicas importantes que a planilha fornece para suas tomadas de decisão.</t>
  </si>
  <si>
    <t>Cargo 19</t>
  </si>
  <si>
    <t>Cargo 17</t>
  </si>
  <si>
    <t>Cargo 18</t>
  </si>
  <si>
    <t>Cargo 16</t>
  </si>
  <si>
    <t>Cargo 15</t>
  </si>
  <si>
    <t>Cargo 13</t>
  </si>
  <si>
    <t>Cargo 14</t>
  </si>
  <si>
    <t>Cargo 12</t>
  </si>
  <si>
    <t>Cargo 11</t>
  </si>
  <si>
    <t>Cargo 21</t>
  </si>
  <si>
    <t>Cargo 22</t>
  </si>
  <si>
    <t>Cargo 23</t>
  </si>
  <si>
    <t>Cargo 24</t>
  </si>
  <si>
    <t>Cargo 25</t>
  </si>
  <si>
    <t>Cargo 26</t>
  </si>
  <si>
    <t>Cargo 27</t>
  </si>
  <si>
    <t>Cargo 28</t>
  </si>
  <si>
    <t>Cargo 29</t>
  </si>
  <si>
    <t>Cargo 31</t>
  </si>
  <si>
    <t>Cargo 32</t>
  </si>
  <si>
    <t>Cargo 33</t>
  </si>
  <si>
    <t>Cargo 34</t>
  </si>
  <si>
    <t>Cargo 36</t>
  </si>
  <si>
    <t>Cargo 35</t>
  </si>
  <si>
    <t>Cargo 37</t>
  </si>
  <si>
    <t>Cargo 38</t>
  </si>
  <si>
    <t>Cargo 39</t>
  </si>
  <si>
    <t>Cargo 40</t>
  </si>
  <si>
    <t>Cargo 30</t>
  </si>
  <si>
    <t>Cargo 20</t>
  </si>
  <si>
    <t>Informações Básicas do Funcionário</t>
  </si>
  <si>
    <t>Endereço e Dados de Contato</t>
  </si>
  <si>
    <t>Outras Informações do Funcionário</t>
  </si>
  <si>
    <t>Tipo Sanguíneo</t>
  </si>
  <si>
    <t>Ano de Vigência</t>
  </si>
  <si>
    <t xml:space="preserve">Clique no mês desejado e escolha o funcionário que deseja imprimir a folha de pagamento de forma simples e dinâmica. O funcionário é preparado para tamanho A4 e é bem simples para você imprimir. </t>
  </si>
  <si>
    <t>Acréscimo por cada Hora Extra (%)</t>
  </si>
  <si>
    <t>Lista de Funcionários</t>
  </si>
  <si>
    <t>Receita Bruta Mensal</t>
  </si>
  <si>
    <t>Novembro</t>
  </si>
  <si>
    <t>Mês de Pagamento e Nº de Parcelas do 13º</t>
  </si>
  <si>
    <t>i39</t>
  </si>
  <si>
    <t>Modelo Preenchido</t>
  </si>
  <si>
    <t>Cargo de Exemplo</t>
  </si>
  <si>
    <t>Analista</t>
  </si>
  <si>
    <t>5. GRÁFICOS</t>
  </si>
  <si>
    <t>Salário Família - Tabela com Faixas de Bonificação por Dependente</t>
  </si>
  <si>
    <t>Valor a Bonificar</t>
  </si>
  <si>
    <t>SAT /RAT</t>
  </si>
  <si>
    <t>FAP</t>
  </si>
  <si>
    <t>k68</t>
  </si>
  <si>
    <t>descontoirpfdep</t>
  </si>
  <si>
    <t>salbase-inss</t>
  </si>
  <si>
    <t>w</t>
  </si>
  <si>
    <t>w-ndep*valdesc</t>
  </si>
  <si>
    <t>x</t>
  </si>
  <si>
    <t>y</t>
  </si>
  <si>
    <t>x*aliquota</t>
  </si>
  <si>
    <t>z</t>
  </si>
  <si>
    <t>y - desconto</t>
  </si>
  <si>
    <t>Nº de Dependentes para Cálculo do Salário Família</t>
  </si>
  <si>
    <t>Dependentes para Salário Família e Dedução no IRPF</t>
  </si>
  <si>
    <t>Nome (dep6)</t>
  </si>
  <si>
    <t>CPF (dep6)</t>
  </si>
  <si>
    <t>Parentesco (dep6)</t>
  </si>
  <si>
    <t>Nascimento (dep6)</t>
  </si>
  <si>
    <t>Nome (dep7)</t>
  </si>
  <si>
    <t>CPF (dep7)</t>
  </si>
  <si>
    <t>Parentesco (dep7)</t>
  </si>
  <si>
    <t>Nascimento (dep7)</t>
  </si>
  <si>
    <t>Nome (dep8)</t>
  </si>
  <si>
    <t>CPF (dep8)</t>
  </si>
  <si>
    <t>Parentesco (dep8)</t>
  </si>
  <si>
    <t>Nascimento (dep8)</t>
  </si>
  <si>
    <t>Nome (dep9)</t>
  </si>
  <si>
    <t>CPF (dep9)</t>
  </si>
  <si>
    <t>Parentesco (dep9)</t>
  </si>
  <si>
    <t>Nascimento (dep9)</t>
  </si>
  <si>
    <t>Nome (dep10)</t>
  </si>
  <si>
    <t>CPF (dep10)</t>
  </si>
  <si>
    <t>Parentesco (dep10)</t>
  </si>
  <si>
    <t>Nascimento (dep10)</t>
  </si>
  <si>
    <t>Adicional Noturno</t>
  </si>
  <si>
    <t>Modelo de Férias, Adicional Noturno e 13º Salário</t>
  </si>
  <si>
    <t>j37</t>
  </si>
  <si>
    <r>
      <rPr>
        <b/>
        <sz val="14"/>
        <color rgb="FFFF0000"/>
        <rFont val="Arial"/>
        <family val="2"/>
      </rPr>
      <t>HORAS EXTRAS</t>
    </r>
    <r>
      <rPr>
        <sz val="12"/>
        <color theme="1"/>
        <rFont val="Arial"/>
        <family val="2"/>
      </rPr>
      <t xml:space="preserve"> Faça o cadastro do percentual para cada tipo de hora extra recebido por seus funcionários. Fique atento aos percentuais da CLT.</t>
    </r>
  </si>
  <si>
    <t>Sua empresa paga um valor diferente para as primeiras Horas Extras de Dia de Semana</t>
  </si>
  <si>
    <t>Esse valor é pago para quantas horas iniciais?</t>
  </si>
  <si>
    <t>Qual a taxa para essas horas?</t>
  </si>
  <si>
    <t>Base de Calculo para as Primeiras Horas Extras</t>
  </si>
  <si>
    <t>Data:              /              /</t>
  </si>
  <si>
    <t>DECLARO TER RECEBIDO A IMPORTÂNCIA LÍQUIDA DISCRIMINADA NESTE RECIBO.                                                                                                    Assinatura do Funcionário</t>
  </si>
  <si>
    <t>Valor para dedução por dependente no IRRF</t>
  </si>
  <si>
    <t>Funcionário 3</t>
  </si>
  <si>
    <t>Faixa Máxima INSS</t>
  </si>
  <si>
    <t>Rafael Avila</t>
  </si>
  <si>
    <r>
      <rPr>
        <b/>
        <sz val="14"/>
        <color rgb="FFFF0000"/>
        <rFont val="Arial"/>
        <family val="2"/>
      </rPr>
      <t>ATENÇÃO!!</t>
    </r>
    <r>
      <rPr>
        <sz val="12"/>
        <color theme="1"/>
        <rFont val="Arial"/>
        <family val="2"/>
      </rPr>
      <t xml:space="preserve"> Preencha cada cargo de sua empresa com seu respectivo o salário.</t>
    </r>
  </si>
  <si>
    <t>Remuneração Bruta (Salário bruto, Horas Extras e Gratificações) do ANO ANTERIOR (importante para calcular férias)</t>
  </si>
  <si>
    <t>Parcela 1</t>
  </si>
  <si>
    <t>Parcela 2</t>
  </si>
  <si>
    <t>mês pgto 13</t>
  </si>
  <si>
    <t>número de avos</t>
  </si>
  <si>
    <t>Caga H mensal</t>
  </si>
  <si>
    <t>Total Hora Extra</t>
  </si>
  <si>
    <t>Total Gratificação</t>
  </si>
  <si>
    <t>Janeiro</t>
  </si>
  <si>
    <t>Fevereiro</t>
  </si>
  <si>
    <t>Março</t>
  </si>
  <si>
    <t>Abril</t>
  </si>
  <si>
    <t>Maio</t>
  </si>
  <si>
    <t>Junho</t>
  </si>
  <si>
    <t>Julho</t>
  </si>
  <si>
    <t>Agosto</t>
  </si>
  <si>
    <t>Setembro</t>
  </si>
  <si>
    <t>Outubro</t>
  </si>
  <si>
    <t>Dezembro</t>
  </si>
  <si>
    <t>Gratificações</t>
  </si>
  <si>
    <t>Adicional por Periculosidade</t>
  </si>
  <si>
    <t>Adicional por Insalubridade</t>
  </si>
  <si>
    <t>13 sal.</t>
  </si>
  <si>
    <t>Média sobre horas extras</t>
  </si>
  <si>
    <t>Média sobre gratificações</t>
  </si>
  <si>
    <t>Recibo de Férias</t>
  </si>
  <si>
    <t>1/3 sobre Férias</t>
  </si>
  <si>
    <t>Abono Pecuniário</t>
  </si>
  <si>
    <t>1/3 sobre Abono Pecuniário</t>
  </si>
  <si>
    <t>Período Aquisitivo:</t>
  </si>
  <si>
    <t>Faltas Injustificadas:</t>
  </si>
  <si>
    <t>Período Abono:</t>
  </si>
  <si>
    <t>Período Gozo:</t>
  </si>
  <si>
    <t>Salário:</t>
  </si>
  <si>
    <t>Dias Abono:</t>
  </si>
  <si>
    <t>mês / ano</t>
  </si>
  <si>
    <t>FGTS sobre férias:</t>
  </si>
  <si>
    <t>Entenda mais sobre o Salário Educação</t>
  </si>
  <si>
    <t>Entenda mais sobre o FGTS</t>
  </si>
  <si>
    <t>Média do Salário Bruto (R$) para esse cargo</t>
  </si>
  <si>
    <t>Se você tiver funcionários que foram demitidos a mais de 3 meses e ainda constam na sua lista de funcionários e sentir necessidade de excluílos para acrescentar novos, lembre-se de salvar uma cópia da planilha com o cadastro dele para colocar outro no lugar</t>
  </si>
  <si>
    <t>Nº de Dependentes para Dedução no IRRF</t>
  </si>
  <si>
    <t>Faltas</t>
  </si>
  <si>
    <t>Dias Trabalhados</t>
  </si>
  <si>
    <t>Funcionário 2</t>
  </si>
  <si>
    <t>TIPO</t>
  </si>
  <si>
    <t>Percentual</t>
  </si>
  <si>
    <t>G58</t>
  </si>
  <si>
    <t>G57</t>
  </si>
  <si>
    <t>G59</t>
  </si>
  <si>
    <t>G60</t>
  </si>
  <si>
    <t>G61</t>
  </si>
  <si>
    <t>G62</t>
  </si>
  <si>
    <t>G63</t>
  </si>
  <si>
    <t>G64</t>
  </si>
  <si>
    <t>G65</t>
  </si>
  <si>
    <t>G66</t>
  </si>
  <si>
    <t>Data de entrada</t>
  </si>
  <si>
    <t>SIM/NÃO</t>
  </si>
  <si>
    <t>dia</t>
  </si>
  <si>
    <t>mês</t>
  </si>
  <si>
    <t>ano</t>
  </si>
  <si>
    <t>último dia doa mês</t>
  </si>
  <si>
    <t>Desconto Unit</t>
  </si>
  <si>
    <t>Carga Horária Semanal</t>
  </si>
  <si>
    <t>Dom</t>
  </si>
  <si>
    <t>Seg</t>
  </si>
  <si>
    <t>Ter</t>
  </si>
  <si>
    <t>Qua</t>
  </si>
  <si>
    <t>Qui</t>
  </si>
  <si>
    <t>Sex</t>
  </si>
  <si>
    <t>Sab</t>
  </si>
  <si>
    <t>BD Escala</t>
  </si>
  <si>
    <t>Sáb</t>
  </si>
  <si>
    <t>SEG S/N</t>
  </si>
  <si>
    <t>K15</t>
  </si>
  <si>
    <t>K16</t>
  </si>
  <si>
    <t>TER S/N</t>
  </si>
  <si>
    <t>QUA S/N</t>
  </si>
  <si>
    <t>K17</t>
  </si>
  <si>
    <t>K18</t>
  </si>
  <si>
    <t>QUI S/N</t>
  </si>
  <si>
    <t>SEX S/N</t>
  </si>
  <si>
    <t>K19</t>
  </si>
  <si>
    <t>K20</t>
  </si>
  <si>
    <t>SAB S/N</t>
  </si>
  <si>
    <t>DOM S/N</t>
  </si>
  <si>
    <t>K21</t>
  </si>
  <si>
    <t>AUX DATA</t>
  </si>
  <si>
    <t>AUX CALENDARIO</t>
  </si>
  <si>
    <t>total</t>
  </si>
  <si>
    <t>dias trabalhados com admissão no meio do mÊs</t>
  </si>
  <si>
    <t>Resposta receita bruta</t>
  </si>
  <si>
    <t>salario bruto mês janeiro</t>
  </si>
  <si>
    <t>Feriados/DSR</t>
  </si>
  <si>
    <t>Dias Uteis</t>
  </si>
  <si>
    <t>Feriados Trabalhados/DSR</t>
  </si>
  <si>
    <t>DSR/HORAS EXTRAS</t>
  </si>
  <si>
    <t>Atrasos</t>
  </si>
  <si>
    <t>ATRASOS</t>
  </si>
  <si>
    <t>FALTAS</t>
  </si>
  <si>
    <t>horas extras</t>
  </si>
  <si>
    <t>Quantidade de dias de descanso</t>
  </si>
  <si>
    <t>noturno</t>
  </si>
  <si>
    <t>feriados</t>
  </si>
  <si>
    <t>intra</t>
  </si>
  <si>
    <t>inter</t>
  </si>
  <si>
    <t>Feriados Não Trabalhados</t>
  </si>
  <si>
    <t>Dedução Sal.</t>
  </si>
  <si>
    <t>Base de calculo para impostos</t>
  </si>
  <si>
    <t>INSS %</t>
  </si>
  <si>
    <t>IRRF %</t>
  </si>
  <si>
    <t>INSS R$</t>
  </si>
  <si>
    <t>IRRF R$</t>
  </si>
  <si>
    <t>l22</t>
  </si>
  <si>
    <t>adicional noturno para salario base</t>
  </si>
  <si>
    <t>Valor para calculo IRRF</t>
  </si>
  <si>
    <t>numero de d</t>
  </si>
  <si>
    <t>IRRF R$_DEDUçÃO</t>
  </si>
  <si>
    <t>Salario deduzido</t>
  </si>
  <si>
    <t>Percentual Sobre o Benefício</t>
  </si>
  <si>
    <t>Descontos dos Benefícios</t>
  </si>
  <si>
    <t>2 DSR</t>
  </si>
  <si>
    <t>Salário líquido</t>
  </si>
  <si>
    <t>FINAL</t>
  </si>
  <si>
    <t>Tabela Salário Família</t>
  </si>
  <si>
    <t>Tabela INSS</t>
  </si>
  <si>
    <t>Tabela IRRF</t>
  </si>
  <si>
    <t>salario bruto mês março</t>
  </si>
  <si>
    <t>salario bruto mês fevereiro</t>
  </si>
  <si>
    <t>salario bruto mês outubro</t>
  </si>
  <si>
    <t>salario bruto mês dezembro</t>
  </si>
  <si>
    <t>salario bruto mês agosto</t>
  </si>
  <si>
    <t>salario bruto mês julho</t>
  </si>
  <si>
    <t>salario bruto mês maio</t>
  </si>
  <si>
    <t>salario bruto mês novembro</t>
  </si>
  <si>
    <t>salario bruto mês setembro</t>
  </si>
  <si>
    <t>salario bruto mês junho</t>
  </si>
  <si>
    <t>salario bruto mês abril</t>
  </si>
  <si>
    <t>Tabela de Férias Proporcionais</t>
  </si>
  <si>
    <t>Número de faltas - faixa 1</t>
  </si>
  <si>
    <t>Número de faltas - faixa 2</t>
  </si>
  <si>
    <t>Número de faltas - faixa 3</t>
  </si>
  <si>
    <t>Número de faltas - faixa 4</t>
  </si>
  <si>
    <t>Número de faltas - faixa 5</t>
  </si>
  <si>
    <t>O empregado perde o direito à férias.</t>
  </si>
  <si>
    <t>Média de Horas Extras</t>
  </si>
  <si>
    <t>1/3 sobre Média de Horas Extras</t>
  </si>
  <si>
    <t>Total de Horas Extras do Perído Aquisitivo:</t>
  </si>
  <si>
    <t>Dias de Férias:</t>
  </si>
  <si>
    <t>Quant. de dias de afastamento</t>
  </si>
  <si>
    <t>Quant. de dias de férias</t>
  </si>
  <si>
    <t>afastamento</t>
  </si>
  <si>
    <t>Afastamento?</t>
  </si>
  <si>
    <t>DSR</t>
  </si>
  <si>
    <t>soma geral</t>
  </si>
  <si>
    <t>soma dsr</t>
  </si>
  <si>
    <t>soma extra</t>
  </si>
  <si>
    <t>13º Salário?</t>
  </si>
  <si>
    <t>Quant. De Parcelas</t>
  </si>
  <si>
    <t>Faltas Injustificadas</t>
  </si>
  <si>
    <t>Dias de Abono</t>
  </si>
  <si>
    <t>Total de Horas Extras do Perído Aquisitivo</t>
  </si>
  <si>
    <t>Dias Diponíveis</t>
  </si>
  <si>
    <t>Mês da Primeira Parcela</t>
  </si>
  <si>
    <t>Mês da Segunda Parcela</t>
  </si>
  <si>
    <t>Dias de Gozo da Primeira Fração de Férias</t>
  </si>
  <si>
    <t>Dias de Gozo da Segunda Fração de Férias</t>
  </si>
  <si>
    <t>dias disoníveis</t>
  </si>
  <si>
    <t>Dias primeira parcela</t>
  </si>
  <si>
    <t>Dias segunda Parcela</t>
  </si>
  <si>
    <t>Feedback</t>
  </si>
  <si>
    <t>Salário primeira parcela</t>
  </si>
  <si>
    <t>proventos 1</t>
  </si>
  <si>
    <t>proventos 2</t>
  </si>
  <si>
    <t>proventos 3</t>
  </si>
  <si>
    <t>proventos 4</t>
  </si>
  <si>
    <t>proventos 5</t>
  </si>
  <si>
    <t>referencia 1</t>
  </si>
  <si>
    <t>referencia 2</t>
  </si>
  <si>
    <t>referencia 3</t>
  </si>
  <si>
    <t>proventos 6</t>
  </si>
  <si>
    <t>desconto 1</t>
  </si>
  <si>
    <t>aux 1</t>
  </si>
  <si>
    <t>aux 2</t>
  </si>
  <si>
    <t>aux 3</t>
  </si>
  <si>
    <t>fgts</t>
  </si>
  <si>
    <t>desconto 2</t>
  </si>
  <si>
    <t>referencia 4</t>
  </si>
  <si>
    <t>soma</t>
  </si>
  <si>
    <t>soma desconto</t>
  </si>
  <si>
    <t>INSS sobre férias</t>
  </si>
  <si>
    <t>IRRF sobre férias</t>
  </si>
  <si>
    <t>13º Terceiro</t>
  </si>
  <si>
    <t>Salário segunda parcela</t>
  </si>
  <si>
    <t>Lanc!C8</t>
  </si>
  <si>
    <t>Mar!C8</t>
  </si>
  <si>
    <t>Fev!C8</t>
  </si>
  <si>
    <t>Abr!C8</t>
  </si>
  <si>
    <t>Mai!C8</t>
  </si>
  <si>
    <t>Jun!C8</t>
  </si>
  <si>
    <t>Jul!C8</t>
  </si>
  <si>
    <t>Ago!C8</t>
  </si>
  <si>
    <t>Set!C8</t>
  </si>
  <si>
    <t>Out!C8</t>
  </si>
  <si>
    <t>Nov!C8</t>
  </si>
  <si>
    <t>Dez!C8</t>
  </si>
  <si>
    <t>AVOS</t>
  </si>
  <si>
    <t>1º PARCELA</t>
  </si>
  <si>
    <t>2º PARCELA</t>
  </si>
  <si>
    <t>MÈDIA DSR</t>
  </si>
  <si>
    <t>MÈDIA EXTRAS</t>
  </si>
  <si>
    <t>Gratificação</t>
  </si>
  <si>
    <t>Feriado / DSR</t>
  </si>
  <si>
    <t>adc noturno</t>
  </si>
  <si>
    <t>DSR / Horas Extras</t>
  </si>
  <si>
    <t>Horas Extras Intrajornada</t>
  </si>
  <si>
    <t>Horas Extra Interjonada</t>
  </si>
  <si>
    <t>Horas Extras DSR</t>
  </si>
  <si>
    <t>Horas Extras Noturna</t>
  </si>
  <si>
    <t>Outros Descontos</t>
  </si>
  <si>
    <t>((FL8-FN8-FM8+BB8+AS8+SOMA(AC8:AD8)+SOMA(AY8:AZ8)+AM8)*SE('DB Func'!GG3="ok";'DB Func'!GD3;0))</t>
  </si>
  <si>
    <t>mês de auxilio</t>
  </si>
  <si>
    <t>Lanc!AS8</t>
  </si>
  <si>
    <t>Fev!AS8</t>
  </si>
  <si>
    <t>Mar!AS8</t>
  </si>
  <si>
    <t>Abr!AS8</t>
  </si>
  <si>
    <t>Mai!AS8</t>
  </si>
  <si>
    <t>Jun!AS8</t>
  </si>
  <si>
    <t>Jul!AS8</t>
  </si>
  <si>
    <t>Ago!AS8</t>
  </si>
  <si>
    <t>Set!AS8</t>
  </si>
  <si>
    <t>Out!AS8</t>
  </si>
  <si>
    <t>Nov!AS8</t>
  </si>
  <si>
    <t>Dez!AS8</t>
  </si>
  <si>
    <t>Lanc!AT8</t>
  </si>
  <si>
    <t>Fev!AT8</t>
  </si>
  <si>
    <t>Mar!AT8</t>
  </si>
  <si>
    <t>Abr!AT8</t>
  </si>
  <si>
    <t>Mai!AT8</t>
  </si>
  <si>
    <t>Jun!AT8</t>
  </si>
  <si>
    <t>Jul!AT8</t>
  </si>
  <si>
    <t>Ago!AT8</t>
  </si>
  <si>
    <t>Set!AT8</t>
  </si>
  <si>
    <t>Out!AT8</t>
  </si>
  <si>
    <t>Nov!AT8</t>
  </si>
  <si>
    <t>Dez!AT8</t>
  </si>
  <si>
    <t>SALÁRIO 2 com avo</t>
  </si>
  <si>
    <t>SALÁRIO 1 com avo</t>
  </si>
  <si>
    <t>MÉDIA GRATIFICAÇÃO</t>
  </si>
  <si>
    <t>Lanc!AC8</t>
  </si>
  <si>
    <t>Fev!AC8</t>
  </si>
  <si>
    <t>Mar!AC8</t>
  </si>
  <si>
    <t>Abr!AC8</t>
  </si>
  <si>
    <t>Mai!AC8</t>
  </si>
  <si>
    <t>Jun!AC8</t>
  </si>
  <si>
    <t>Jul!AC8</t>
  </si>
  <si>
    <t>Ago!AC8</t>
  </si>
  <si>
    <t>Set!AC8</t>
  </si>
  <si>
    <t>Out!AC8</t>
  </si>
  <si>
    <t>Nov!AC8</t>
  </si>
  <si>
    <t>Dez!AC8</t>
  </si>
  <si>
    <t>MÊS DE AUX</t>
  </si>
  <si>
    <t>ISA</t>
  </si>
  <si>
    <t>PERIC</t>
  </si>
  <si>
    <t>Férias - Dados de Lançamento da Folha de Pagamento</t>
  </si>
  <si>
    <t>13º Salário - Dados de Lançamento da Folha de Pagamento</t>
  </si>
  <si>
    <t>VALOR INSS</t>
  </si>
  <si>
    <t>Média DSR</t>
  </si>
  <si>
    <t>Feriado/DSR: o mínimo recomendado é 100%.</t>
  </si>
  <si>
    <t>Adicional Noturno: o mínimo recomendado é 20%.</t>
  </si>
  <si>
    <t>Interjornada: o mínimo recomendado é 50%.</t>
  </si>
  <si>
    <t>Intrajornada: o mínimo recomendado é 50%.</t>
  </si>
  <si>
    <t>Noturno: o mínimo recomendado é 50%.</t>
  </si>
  <si>
    <t>Salário, Modelo de Férias, Adicional Noturno e 13º Salário</t>
  </si>
  <si>
    <t>valor irrf</t>
  </si>
  <si>
    <t>irrf valor</t>
  </si>
  <si>
    <t>irrf %</t>
  </si>
  <si>
    <t>número de dep</t>
  </si>
  <si>
    <t>dedução irrf</t>
  </si>
  <si>
    <t>Feriado/DSR</t>
  </si>
  <si>
    <t>Salário, 13º Salário, Férias e Gratificações</t>
  </si>
  <si>
    <t>primeira</t>
  </si>
  <si>
    <t>segunda</t>
  </si>
  <si>
    <t>adc notruno</t>
  </si>
  <si>
    <t>fev</t>
  </si>
  <si>
    <t>mar</t>
  </si>
  <si>
    <t>abr</t>
  </si>
  <si>
    <t>mai</t>
  </si>
  <si>
    <t>jun</t>
  </si>
  <si>
    <t>jul</t>
  </si>
  <si>
    <t>ago</t>
  </si>
  <si>
    <t>set</t>
  </si>
  <si>
    <t>out</t>
  </si>
  <si>
    <t>nov</t>
  </si>
  <si>
    <t>dez</t>
  </si>
  <si>
    <r>
      <rPr>
        <b/>
        <sz val="18"/>
        <color theme="1"/>
        <rFont val="Calibri"/>
        <family val="2"/>
        <scheme val="minor"/>
      </rPr>
      <t>1.</t>
    </r>
    <r>
      <rPr>
        <sz val="18"/>
        <color theme="1"/>
        <rFont val="Calibri"/>
        <family val="2"/>
        <scheme val="minor"/>
      </rPr>
      <t xml:space="preserve"> Desempenho da Folha de Pagamento</t>
    </r>
  </si>
  <si>
    <r>
      <rPr>
        <b/>
        <sz val="18"/>
        <color theme="1"/>
        <rFont val="Calibri"/>
        <family val="2"/>
        <scheme val="minor"/>
      </rPr>
      <t>2.</t>
    </r>
    <r>
      <rPr>
        <sz val="18"/>
        <color theme="1"/>
        <rFont val="Calibri"/>
        <family val="2"/>
        <scheme val="minor"/>
      </rPr>
      <t xml:space="preserve"> Análise de Informações</t>
    </r>
  </si>
  <si>
    <t>Sandro da Silva Sales</t>
  </si>
  <si>
    <t>Salvador</t>
  </si>
  <si>
    <t>Proventos de Benefícios</t>
  </si>
  <si>
    <t>Funcionário 1</t>
  </si>
</sst>
</file>

<file path=xl/styles.xml><?xml version="1.0" encoding="utf-8"?>
<styleSheet xmlns="http://schemas.openxmlformats.org/spreadsheetml/2006/main">
  <numFmts count="15">
    <numFmt numFmtId="44" formatCode="_-&quot;R$&quot;\ * #,##0.00_-;\-&quot;R$&quot;\ * #,##0.00_-;_-&quot;R$&quot;\ * &quot;-&quot;??_-;_-@_-"/>
    <numFmt numFmtId="164" formatCode="&quot;R$&quot;\ #,##0.00"/>
    <numFmt numFmtId="165" formatCode="0.0%"/>
    <numFmt numFmtId="166" formatCode="[h]:mm"/>
    <numFmt numFmtId="167" formatCode="[h]:mm\ &quot;hs&quot;"/>
    <numFmt numFmtId="168" formatCode="00&quot;.&quot;000&quot;.&quot;000&quot;-&quot;0"/>
    <numFmt numFmtId="169" formatCode="000&quot;.&quot;000&quot;.&quot;000&quot;-&quot;00"/>
    <numFmt numFmtId="170" formatCode="0.0"/>
    <numFmt numFmtId="171" formatCode="_(&quot;R$ &quot;* #,##0.00_);_(&quot;R$ &quot;* \(#,##0.00\);_(&quot;R$ &quot;* &quot;-&quot;??_);_(@_)"/>
    <numFmt numFmtId="172" formatCode="0.0\ &quot;h&quot;"/>
    <numFmt numFmtId="173" formatCode="00&quot;.&quot;000&quot;.&quot;000&quot;/&quot;0000&quot;-&quot;00"/>
    <numFmt numFmtId="174" formatCode="0.0000%"/>
    <numFmt numFmtId="175" formatCode="0.00000"/>
    <numFmt numFmtId="176" formatCode="0.0000"/>
    <numFmt numFmtId="177" formatCode="[h]:mm:ss;@"/>
  </numFmts>
  <fonts count="59">
    <font>
      <sz val="11"/>
      <color theme="1"/>
      <name val="Calibri"/>
      <family val="2"/>
      <scheme val="minor"/>
    </font>
    <font>
      <u/>
      <sz val="11"/>
      <color theme="10"/>
      <name val="Calibri"/>
      <family val="2"/>
      <scheme val="minor"/>
    </font>
    <font>
      <b/>
      <sz val="11"/>
      <color theme="0"/>
      <name val="Calibri"/>
      <family val="2"/>
      <scheme val="minor"/>
    </font>
    <font>
      <sz val="11"/>
      <color theme="0"/>
      <name val="Calibri"/>
      <family val="2"/>
      <scheme val="minor"/>
    </font>
    <font>
      <sz val="18"/>
      <color rgb="FF333333"/>
      <name val="Calibri"/>
      <family val="2"/>
      <scheme val="minor"/>
    </font>
    <font>
      <sz val="11"/>
      <color theme="1"/>
      <name val="Calibri"/>
      <family val="2"/>
      <scheme val="minor"/>
    </font>
    <font>
      <sz val="20"/>
      <color rgb="FF595959"/>
      <name val="Calibri"/>
      <family val="2"/>
      <scheme val="minor"/>
    </font>
    <font>
      <sz val="36"/>
      <color theme="1"/>
      <name val="Calibri"/>
      <family val="2"/>
      <scheme val="minor"/>
    </font>
    <font>
      <sz val="36"/>
      <color theme="0"/>
      <name val="Calibri"/>
      <family val="2"/>
      <scheme val="minor"/>
    </font>
    <font>
      <sz val="11"/>
      <color rgb="FFFF0000"/>
      <name val="Calibri"/>
      <family val="2"/>
      <scheme val="minor"/>
    </font>
    <font>
      <sz val="16"/>
      <color theme="1"/>
      <name val="Calibri"/>
      <family val="2"/>
      <scheme val="minor"/>
    </font>
    <font>
      <sz val="20"/>
      <color theme="1"/>
      <name val="Calibri"/>
      <family val="2"/>
      <scheme val="minor"/>
    </font>
    <font>
      <sz val="10"/>
      <name val="Arial"/>
      <family val="2"/>
    </font>
    <font>
      <sz val="6"/>
      <name val="Arial"/>
      <family val="2"/>
    </font>
    <font>
      <b/>
      <sz val="11.5"/>
      <name val="Arial"/>
      <family val="2"/>
    </font>
    <font>
      <sz val="7"/>
      <name val="Arial"/>
      <family val="2"/>
    </font>
    <font>
      <sz val="9"/>
      <name val="Arial"/>
      <family val="2"/>
    </font>
    <font>
      <b/>
      <sz val="10"/>
      <name val="Arial"/>
      <family val="2"/>
    </font>
    <font>
      <sz val="8"/>
      <name val="Arial"/>
      <family val="2"/>
    </font>
    <font>
      <sz val="12"/>
      <name val="Arial"/>
      <family val="2"/>
    </font>
    <font>
      <b/>
      <sz val="6"/>
      <name val="Arial"/>
      <family val="2"/>
    </font>
    <font>
      <b/>
      <sz val="9"/>
      <name val="Arial"/>
      <family val="2"/>
    </font>
    <font>
      <sz val="22"/>
      <color theme="1"/>
      <name val="Calibri"/>
      <family val="2"/>
      <scheme val="minor"/>
    </font>
    <font>
      <sz val="11"/>
      <name val="Calibri"/>
      <family val="2"/>
      <scheme val="minor"/>
    </font>
    <font>
      <sz val="36"/>
      <color theme="0" tint="-0.499984740745262"/>
      <name val="Calibri"/>
      <family val="2"/>
      <scheme val="minor"/>
    </font>
    <font>
      <b/>
      <sz val="72"/>
      <color theme="1"/>
      <name val="Calibri"/>
      <family val="2"/>
      <scheme val="minor"/>
    </font>
    <font>
      <sz val="10.5"/>
      <color rgb="FF595959"/>
      <name val="Calibri"/>
      <family val="2"/>
      <scheme val="minor"/>
    </font>
    <font>
      <b/>
      <sz val="36"/>
      <color theme="1"/>
      <name val="Calibri"/>
      <family val="2"/>
      <scheme val="minor"/>
    </font>
    <font>
      <sz val="10"/>
      <color theme="1"/>
      <name val="Calibri"/>
      <family val="2"/>
      <scheme val="minor"/>
    </font>
    <font>
      <sz val="11"/>
      <color theme="1"/>
      <name val="Arial"/>
      <family val="2"/>
    </font>
    <font>
      <b/>
      <sz val="18"/>
      <color rgb="FF333333"/>
      <name val="Calibri"/>
      <family val="2"/>
      <scheme val="minor"/>
    </font>
    <font>
      <b/>
      <sz val="14"/>
      <color theme="0"/>
      <name val="Calibri"/>
      <family val="2"/>
      <scheme val="minor"/>
    </font>
    <font>
      <b/>
      <sz val="11"/>
      <color indexed="10"/>
      <name val="Arial"/>
      <family val="2"/>
    </font>
    <font>
      <b/>
      <sz val="18"/>
      <color rgb="FFFF0000"/>
      <name val="Calibri"/>
      <family val="2"/>
      <scheme val="minor"/>
    </font>
    <font>
      <sz val="11"/>
      <color rgb="FF333333"/>
      <name val="Calibri"/>
      <family val="2"/>
      <scheme val="minor"/>
    </font>
    <font>
      <sz val="28"/>
      <color rgb="FF333333"/>
      <name val="Calibri"/>
      <family val="2"/>
      <scheme val="minor"/>
    </font>
    <font>
      <b/>
      <sz val="9"/>
      <color indexed="9"/>
      <name val="Segoe UI"/>
      <family val="2"/>
    </font>
    <font>
      <sz val="9"/>
      <color indexed="9"/>
      <name val="Segoe UI"/>
      <family val="2"/>
    </font>
    <font>
      <b/>
      <sz val="10"/>
      <color indexed="9"/>
      <name val="Segoe UI"/>
      <family val="2"/>
    </font>
    <font>
      <b/>
      <sz val="14"/>
      <color rgb="FFFF0000"/>
      <name val="Arial"/>
      <family val="2"/>
    </font>
    <font>
      <sz val="12"/>
      <color theme="1"/>
      <name val="Arial"/>
      <family val="2"/>
    </font>
    <font>
      <sz val="9"/>
      <color indexed="81"/>
      <name val="Segoe UI"/>
      <family val="2"/>
    </font>
    <font>
      <b/>
      <sz val="9"/>
      <color indexed="81"/>
      <name val="Segoe UI"/>
      <family val="2"/>
    </font>
    <font>
      <sz val="14"/>
      <color rgb="FF0033CC"/>
      <name val="Calibri"/>
      <family val="2"/>
      <scheme val="minor"/>
    </font>
    <font>
      <b/>
      <sz val="11"/>
      <color theme="1"/>
      <name val="Calibri"/>
      <family val="2"/>
      <scheme val="minor"/>
    </font>
    <font>
      <b/>
      <sz val="14"/>
      <color rgb="FF595959"/>
      <name val="Calibri"/>
      <family val="2"/>
      <scheme val="minor"/>
    </font>
    <font>
      <b/>
      <sz val="12"/>
      <color rgb="FF595959"/>
      <name val="Arial"/>
      <family val="2"/>
    </font>
    <font>
      <sz val="11"/>
      <color rgb="FF595959"/>
      <name val="Calibri"/>
      <family val="2"/>
      <scheme val="minor"/>
    </font>
    <font>
      <sz val="11"/>
      <color rgb="FF777777"/>
      <name val="Calibri"/>
      <family val="2"/>
      <scheme val="minor"/>
    </font>
    <font>
      <sz val="11"/>
      <color theme="8" tint="-0.499984740745262"/>
      <name val="Calibri"/>
      <family val="2"/>
      <scheme val="minor"/>
    </font>
    <font>
      <sz val="16"/>
      <name val="Calibri"/>
      <family val="2"/>
      <scheme val="minor"/>
    </font>
    <font>
      <b/>
      <sz val="12"/>
      <name val="Calibri"/>
      <family val="2"/>
      <scheme val="minor"/>
    </font>
    <font>
      <sz val="10"/>
      <name val="Calibri"/>
      <family val="2"/>
      <scheme val="minor"/>
    </font>
    <font>
      <b/>
      <sz val="12"/>
      <color theme="0"/>
      <name val="Calibri"/>
      <family val="2"/>
      <scheme val="minor"/>
    </font>
    <font>
      <b/>
      <u/>
      <sz val="11"/>
      <color theme="0"/>
      <name val="Calibri"/>
      <family val="2"/>
      <scheme val="minor"/>
    </font>
    <font>
      <sz val="18"/>
      <color theme="1"/>
      <name val="Calibri"/>
      <family val="2"/>
      <scheme val="minor"/>
    </font>
    <font>
      <b/>
      <sz val="18"/>
      <color theme="1"/>
      <name val="Calibri"/>
      <family val="2"/>
      <scheme val="minor"/>
    </font>
    <font>
      <sz val="18"/>
      <color rgb="FFFF0000"/>
      <name val="Calibri"/>
      <family val="2"/>
      <scheme val="minor"/>
    </font>
    <font>
      <b/>
      <sz val="11"/>
      <color rgb="FFFF0000"/>
      <name val="Calibri"/>
      <family val="2"/>
      <scheme val="minor"/>
    </font>
  </fonts>
  <fills count="17">
    <fill>
      <patternFill patternType="none"/>
    </fill>
    <fill>
      <patternFill patternType="gray125"/>
    </fill>
    <fill>
      <patternFill patternType="solid">
        <fgColor rgb="FF333333"/>
        <bgColor indexed="64"/>
      </patternFill>
    </fill>
    <fill>
      <patternFill patternType="solid">
        <fgColor rgb="FFF2F2F2"/>
        <bgColor indexed="64"/>
      </patternFill>
    </fill>
    <fill>
      <patternFill patternType="solid">
        <fgColor rgb="FF6699CC"/>
        <bgColor indexed="64"/>
      </patternFill>
    </fill>
    <fill>
      <patternFill patternType="solid">
        <fgColor rgb="FFC00000"/>
        <bgColor indexed="64"/>
      </patternFill>
    </fill>
    <fill>
      <patternFill patternType="solid">
        <fgColor rgb="FF336699"/>
        <bgColor indexed="64"/>
      </patternFill>
    </fill>
    <fill>
      <patternFill patternType="solid">
        <fgColor rgb="FFCC0000"/>
        <bgColor indexed="64"/>
      </patternFill>
    </fill>
    <fill>
      <patternFill patternType="solid">
        <fgColor theme="0" tint="-4.9989318521683403E-2"/>
        <bgColor indexed="64"/>
      </patternFill>
    </fill>
    <fill>
      <patternFill patternType="solid">
        <fgColor indexed="22"/>
        <bgColor indexed="64"/>
      </patternFill>
    </fill>
    <fill>
      <patternFill patternType="solid">
        <fgColor rgb="FFFF9900"/>
        <bgColor indexed="64"/>
      </patternFill>
    </fill>
    <fill>
      <patternFill patternType="solid">
        <fgColor theme="0" tint="-0.14999847407452621"/>
        <bgColor indexed="64"/>
      </patternFill>
    </fill>
    <fill>
      <patternFill patternType="solid">
        <fgColor theme="0" tint="-0.34998626667073579"/>
        <bgColor indexed="64"/>
      </patternFill>
    </fill>
    <fill>
      <patternFill patternType="solid">
        <fgColor rgb="FFEAEAEA"/>
        <bgColor indexed="64"/>
      </patternFill>
    </fill>
    <fill>
      <patternFill patternType="solid">
        <fgColor rgb="FFFFFF00"/>
        <bgColor indexed="64"/>
      </patternFill>
    </fill>
    <fill>
      <patternFill patternType="solid">
        <fgColor theme="1"/>
        <bgColor indexed="64"/>
      </patternFill>
    </fill>
    <fill>
      <patternFill patternType="solid">
        <fgColor theme="0"/>
        <bgColor indexed="64"/>
      </patternFill>
    </fill>
  </fills>
  <borders count="124">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style="thin">
        <color theme="0" tint="-0.14996795556505021"/>
      </left>
      <right/>
      <top/>
      <bottom style="thin">
        <color theme="0" tint="-0.14996795556505021"/>
      </bottom>
      <diagonal/>
    </border>
    <border>
      <left style="thin">
        <color theme="0" tint="-0.14996795556505021"/>
      </left>
      <right/>
      <top style="thin">
        <color theme="0" tint="-0.14996795556505021"/>
      </top>
      <bottom style="thin">
        <color theme="0" tint="-0.14996795556505021"/>
      </bottom>
      <diagonal/>
    </border>
    <border>
      <left/>
      <right style="thin">
        <color theme="0" tint="-0.14996795556505021"/>
      </right>
      <top style="thin">
        <color theme="0" tint="-0.14996795556505021"/>
      </top>
      <bottom style="thin">
        <color theme="0" tint="-0.14996795556505021"/>
      </bottom>
      <diagonal/>
    </border>
    <border>
      <left/>
      <right/>
      <top style="thin">
        <color theme="0" tint="-0.14996795556505021"/>
      </top>
      <bottom style="thin">
        <color theme="0" tint="-0.14996795556505021"/>
      </bottom>
      <diagonal/>
    </border>
    <border>
      <left style="medium">
        <color indexed="64"/>
      </left>
      <right style="thin">
        <color theme="0"/>
      </right>
      <top style="medium">
        <color indexed="64"/>
      </top>
      <bottom style="thin">
        <color theme="0"/>
      </bottom>
      <diagonal/>
    </border>
    <border>
      <left style="thin">
        <color theme="0"/>
      </left>
      <right style="thin">
        <color theme="0"/>
      </right>
      <top style="medium">
        <color indexed="64"/>
      </top>
      <bottom style="thin">
        <color theme="0"/>
      </bottom>
      <diagonal/>
    </border>
    <border>
      <left style="thin">
        <color theme="0"/>
      </left>
      <right style="medium">
        <color indexed="64"/>
      </right>
      <top style="medium">
        <color indexed="64"/>
      </top>
      <bottom style="thin">
        <color theme="0"/>
      </bottom>
      <diagonal/>
    </border>
    <border>
      <left/>
      <right/>
      <top style="thin">
        <color theme="0"/>
      </top>
      <bottom style="thin">
        <color theme="0"/>
      </bottom>
      <diagonal/>
    </border>
    <border>
      <left style="thin">
        <color indexed="64"/>
      </left>
      <right style="thin">
        <color theme="0"/>
      </right>
      <top style="thin">
        <color indexed="64"/>
      </top>
      <bottom/>
      <diagonal/>
    </border>
    <border>
      <left style="thin">
        <color theme="0"/>
      </left>
      <right style="thin">
        <color theme="0"/>
      </right>
      <top style="thin">
        <color indexed="64"/>
      </top>
      <bottom style="thin">
        <color theme="0"/>
      </bottom>
      <diagonal/>
    </border>
    <border>
      <left style="thin">
        <color theme="0"/>
      </left>
      <right style="thin">
        <color indexed="64"/>
      </right>
      <top style="thin">
        <color indexed="64"/>
      </top>
      <bottom style="thin">
        <color theme="0"/>
      </bottom>
      <diagonal/>
    </border>
    <border>
      <left style="medium">
        <color indexed="64"/>
      </left>
      <right style="thin">
        <color theme="0"/>
      </right>
      <top style="thin">
        <color theme="0"/>
      </top>
      <bottom style="thin">
        <color theme="0"/>
      </bottom>
      <diagonal/>
    </border>
    <border>
      <left style="thin">
        <color theme="0"/>
      </left>
      <right style="thin">
        <color theme="0"/>
      </right>
      <top style="thin">
        <color theme="0"/>
      </top>
      <bottom style="thin">
        <color theme="0"/>
      </bottom>
      <diagonal/>
    </border>
    <border>
      <left style="thin">
        <color theme="0"/>
      </left>
      <right style="medium">
        <color indexed="64"/>
      </right>
      <top style="thin">
        <color theme="0"/>
      </top>
      <bottom style="thin">
        <color theme="0"/>
      </bottom>
      <diagonal/>
    </border>
    <border>
      <left style="thin">
        <color indexed="64"/>
      </left>
      <right style="thin">
        <color theme="0"/>
      </right>
      <top/>
      <bottom/>
      <diagonal/>
    </border>
    <border>
      <left style="thin">
        <color theme="0"/>
      </left>
      <right style="thin">
        <color indexed="64"/>
      </right>
      <top style="thin">
        <color theme="0"/>
      </top>
      <bottom style="thin">
        <color theme="0"/>
      </bottom>
      <diagonal/>
    </border>
    <border>
      <left style="medium">
        <color indexed="64"/>
      </left>
      <right style="thin">
        <color theme="0"/>
      </right>
      <top style="thin">
        <color theme="0"/>
      </top>
      <bottom style="medium">
        <color indexed="64"/>
      </bottom>
      <diagonal/>
    </border>
    <border>
      <left style="thin">
        <color theme="0"/>
      </left>
      <right style="thin">
        <color theme="0"/>
      </right>
      <top style="thin">
        <color theme="0"/>
      </top>
      <bottom style="medium">
        <color indexed="64"/>
      </bottom>
      <diagonal/>
    </border>
    <border>
      <left style="thin">
        <color theme="0"/>
      </left>
      <right style="medium">
        <color indexed="64"/>
      </right>
      <top style="thin">
        <color theme="0"/>
      </top>
      <bottom style="medium">
        <color indexed="64"/>
      </bottom>
      <diagonal/>
    </border>
    <border>
      <left style="thin">
        <color theme="0"/>
      </left>
      <right style="thin">
        <color theme="0"/>
      </right>
      <top/>
      <bottom style="thin">
        <color theme="0"/>
      </bottom>
      <diagonal/>
    </border>
    <border>
      <left style="thin">
        <color theme="0"/>
      </left>
      <right/>
      <top style="thin">
        <color theme="0"/>
      </top>
      <bottom style="thin">
        <color theme="0"/>
      </bottom>
      <diagonal/>
    </border>
    <border>
      <left style="thin">
        <color theme="0"/>
      </left>
      <right style="thin">
        <color theme="0"/>
      </right>
      <top style="thin">
        <color theme="0"/>
      </top>
      <bottom/>
      <diagonal/>
    </border>
    <border>
      <left style="thin">
        <color indexed="64"/>
      </left>
      <right style="thin">
        <color indexed="64"/>
      </right>
      <top style="thin">
        <color theme="0"/>
      </top>
      <bottom style="thin">
        <color theme="0"/>
      </bottom>
      <diagonal/>
    </border>
    <border>
      <left style="thin">
        <color indexed="64"/>
      </left>
      <right style="thin">
        <color theme="0"/>
      </right>
      <top style="thin">
        <color theme="0"/>
      </top>
      <bottom style="thin">
        <color theme="0"/>
      </bottom>
      <diagonal/>
    </border>
    <border>
      <left style="thin">
        <color indexed="64"/>
      </left>
      <right style="thin">
        <color indexed="64"/>
      </right>
      <top style="thin">
        <color theme="0"/>
      </top>
      <bottom style="thin">
        <color indexed="64"/>
      </bottom>
      <diagonal/>
    </border>
    <border>
      <left style="thin">
        <color indexed="64"/>
      </left>
      <right style="thin">
        <color theme="0"/>
      </right>
      <top style="thin">
        <color theme="0"/>
      </top>
      <bottom style="thin">
        <color indexed="64"/>
      </bottom>
      <diagonal/>
    </border>
    <border>
      <left style="thin">
        <color theme="0"/>
      </left>
      <right style="thin">
        <color theme="0"/>
      </right>
      <top style="thin">
        <color theme="0"/>
      </top>
      <bottom style="thin">
        <color indexed="64"/>
      </bottom>
      <diagonal/>
    </border>
    <border>
      <left style="thin">
        <color theme="0"/>
      </left>
      <right style="thin">
        <color indexed="64"/>
      </right>
      <top style="thin">
        <color theme="0"/>
      </top>
      <bottom style="thin">
        <color indexed="64"/>
      </bottom>
      <diagonal/>
    </border>
    <border>
      <left style="thin">
        <color indexed="64"/>
      </left>
      <right style="thin">
        <color theme="0"/>
      </right>
      <top style="thin">
        <color indexed="64"/>
      </top>
      <bottom style="thin">
        <color theme="0"/>
      </bottom>
      <diagonal/>
    </border>
    <border>
      <left style="thin">
        <color indexed="64"/>
      </left>
      <right style="thin">
        <color indexed="64"/>
      </right>
      <top style="thin">
        <color indexed="64"/>
      </top>
      <bottom style="thin">
        <color theme="0"/>
      </bottom>
      <diagonal/>
    </border>
    <border>
      <left style="thin">
        <color indexed="64"/>
      </left>
      <right style="thin">
        <color theme="0"/>
      </right>
      <top/>
      <bottom style="thin">
        <color indexed="64"/>
      </bottom>
      <diagonal/>
    </border>
    <border>
      <left style="thin">
        <color theme="0"/>
      </left>
      <right style="thin">
        <color theme="0"/>
      </right>
      <top/>
      <bottom/>
      <diagonal/>
    </border>
    <border>
      <left style="thin">
        <color theme="0"/>
      </left>
      <right/>
      <top style="medium">
        <color indexed="64"/>
      </top>
      <bottom style="thin">
        <color theme="0"/>
      </bottom>
      <diagonal/>
    </border>
    <border>
      <left/>
      <right/>
      <top style="medium">
        <color indexed="64"/>
      </top>
      <bottom style="thin">
        <color theme="0"/>
      </bottom>
      <diagonal/>
    </border>
    <border>
      <left/>
      <right style="medium">
        <color indexed="64"/>
      </right>
      <top style="medium">
        <color indexed="64"/>
      </top>
      <bottom style="thin">
        <color theme="0"/>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theme="0"/>
      </top>
      <bottom style="thin">
        <color theme="0"/>
      </bottom>
      <diagonal/>
    </border>
    <border>
      <left/>
      <right style="thin">
        <color indexed="64"/>
      </right>
      <top style="thin">
        <color theme="0"/>
      </top>
      <bottom style="thin">
        <color theme="0"/>
      </bottom>
      <diagonal/>
    </border>
    <border>
      <left style="thin">
        <color indexed="64"/>
      </left>
      <right/>
      <top style="thin">
        <color theme="0"/>
      </top>
      <bottom style="thin">
        <color indexed="64"/>
      </bottom>
      <diagonal/>
    </border>
    <border>
      <left/>
      <right/>
      <top style="thin">
        <color theme="0"/>
      </top>
      <bottom style="thin">
        <color indexed="64"/>
      </bottom>
      <diagonal/>
    </border>
    <border>
      <left/>
      <right style="thin">
        <color indexed="64"/>
      </right>
      <top style="thin">
        <color theme="0"/>
      </top>
      <bottom style="thin">
        <color indexed="64"/>
      </bottom>
      <diagonal/>
    </border>
    <border>
      <left style="thin">
        <color theme="0" tint="-0.14993743705557422"/>
      </left>
      <right/>
      <top style="thin">
        <color theme="0" tint="-0.14993743705557422"/>
      </top>
      <bottom style="thin">
        <color theme="0" tint="-0.14993743705557422"/>
      </bottom>
      <diagonal/>
    </border>
    <border>
      <left/>
      <right/>
      <top style="thin">
        <color theme="0" tint="-0.14993743705557422"/>
      </top>
      <bottom style="thin">
        <color theme="0" tint="-0.14993743705557422"/>
      </bottom>
      <diagonal/>
    </border>
    <border>
      <left/>
      <right style="thin">
        <color theme="0" tint="-0.14993743705557422"/>
      </right>
      <top style="thin">
        <color theme="0" tint="-0.14993743705557422"/>
      </top>
      <bottom style="thin">
        <color theme="0" tint="-0.14993743705557422"/>
      </bottom>
      <diagonal/>
    </border>
    <border>
      <left/>
      <right/>
      <top/>
      <bottom style="mediumDashed">
        <color auto="1"/>
      </bottom>
      <diagonal/>
    </border>
    <border>
      <left style="thin">
        <color indexed="64"/>
      </left>
      <right style="thin">
        <color indexed="64"/>
      </right>
      <top style="thin">
        <color theme="0"/>
      </top>
      <bottom/>
      <diagonal/>
    </border>
    <border>
      <left style="thin">
        <color indexed="64"/>
      </left>
      <right/>
      <top/>
      <bottom style="thin">
        <color theme="0"/>
      </bottom>
      <diagonal/>
    </border>
    <border>
      <left/>
      <right/>
      <top/>
      <bottom style="thin">
        <color theme="0"/>
      </bottom>
      <diagonal/>
    </border>
    <border>
      <left style="thin">
        <color indexed="64"/>
      </left>
      <right/>
      <top style="thin">
        <color theme="0"/>
      </top>
      <bottom/>
      <diagonal/>
    </border>
    <border>
      <left/>
      <right style="thin">
        <color indexed="64"/>
      </right>
      <top/>
      <bottom style="thin">
        <color theme="0"/>
      </bottom>
      <diagonal/>
    </border>
    <border>
      <left/>
      <right/>
      <top style="thin">
        <color theme="0"/>
      </top>
      <bottom/>
      <diagonal/>
    </border>
    <border>
      <left/>
      <right style="thin">
        <color indexed="64"/>
      </right>
      <top style="thin">
        <color theme="0"/>
      </top>
      <bottom/>
      <diagonal/>
    </border>
    <border>
      <left/>
      <right style="thin">
        <color theme="0"/>
      </right>
      <top/>
      <bottom/>
      <diagonal/>
    </border>
    <border>
      <left style="thin">
        <color theme="0"/>
      </left>
      <right/>
      <top/>
      <bottom/>
      <diagonal/>
    </border>
    <border>
      <left/>
      <right/>
      <top style="mediumDashed">
        <color auto="1"/>
      </top>
      <bottom/>
      <diagonal/>
    </border>
    <border>
      <left style="thin">
        <color theme="0" tint="-0.14996795556505021"/>
      </left>
      <right style="thin">
        <color theme="0" tint="-0.14996795556505021"/>
      </right>
      <top style="thin">
        <color theme="0" tint="-0.14996795556505021"/>
      </top>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right style="thick">
        <color theme="0"/>
      </right>
      <top style="thick">
        <color theme="0"/>
      </top>
      <bottom style="thick">
        <color theme="0"/>
      </bottom>
      <diagonal/>
    </border>
    <border>
      <left/>
      <right/>
      <top style="thick">
        <color theme="0"/>
      </top>
      <bottom style="thick">
        <color theme="0"/>
      </bottom>
      <diagonal/>
    </border>
    <border>
      <left style="thin">
        <color theme="0" tint="-0.14996795556505021"/>
      </left>
      <right/>
      <top/>
      <bottom/>
      <diagonal/>
    </border>
    <border>
      <left style="thin">
        <color theme="0"/>
      </left>
      <right style="medium">
        <color indexed="64"/>
      </right>
      <top style="thin">
        <color theme="0"/>
      </top>
      <bottom/>
      <diagonal/>
    </border>
    <border>
      <left style="thin">
        <color theme="0"/>
      </left>
      <right style="medium">
        <color indexed="64"/>
      </right>
      <top/>
      <bottom style="medium">
        <color indexed="64"/>
      </bottom>
      <diagonal/>
    </border>
    <border>
      <left style="thin">
        <color theme="0"/>
      </left>
      <right style="thin">
        <color theme="0"/>
      </right>
      <top/>
      <bottom style="thin">
        <color indexed="64"/>
      </bottom>
      <diagonal/>
    </border>
    <border>
      <left style="thin">
        <color theme="0"/>
      </left>
      <right style="thin">
        <color indexed="64"/>
      </right>
      <top style="thin">
        <color theme="0"/>
      </top>
      <bottom/>
      <diagonal/>
    </border>
    <border>
      <left style="thin">
        <color theme="0"/>
      </left>
      <right style="thin">
        <color indexed="64"/>
      </right>
      <top/>
      <bottom/>
      <diagonal/>
    </border>
    <border>
      <left style="thin">
        <color theme="0"/>
      </left>
      <right style="thin">
        <color indexed="64"/>
      </right>
      <top/>
      <bottom style="thin">
        <color indexed="64"/>
      </bottom>
      <diagonal/>
    </border>
    <border diagonalDown="1">
      <left style="thin">
        <color theme="0" tint="-0.24994659260841701"/>
      </left>
      <right style="thin">
        <color theme="0" tint="-0.24994659260841701"/>
      </right>
      <top style="thin">
        <color theme="0" tint="-0.24994659260841701"/>
      </top>
      <bottom style="thin">
        <color theme="0" tint="-0.24994659260841701"/>
      </bottom>
      <diagonal style="thin">
        <color theme="0" tint="-0.24994659260841701"/>
      </diagonal>
    </border>
    <border>
      <left/>
      <right style="thin">
        <color theme="0" tint="-0.14993743705557422"/>
      </right>
      <top style="thin">
        <color theme="0" tint="-0.14996795556505021"/>
      </top>
      <bottom style="thin">
        <color theme="0" tint="-0.14996795556505021"/>
      </bottom>
      <diagonal/>
    </border>
    <border>
      <left style="thin">
        <color theme="0" tint="-0.14996795556505021"/>
      </left>
      <right style="thin">
        <color theme="0" tint="-0.14996795556505021"/>
      </right>
      <top/>
      <bottom style="thin">
        <color theme="0" tint="-0.14996795556505021"/>
      </bottom>
      <diagonal/>
    </border>
    <border>
      <left style="thin">
        <color theme="0" tint="-0.14996795556505021"/>
      </left>
      <right style="thin">
        <color theme="0" tint="-0.14996795556505021"/>
      </right>
      <top/>
      <bottom/>
      <diagonal/>
    </border>
    <border>
      <left style="thin">
        <color theme="0" tint="-0.14999847407452621"/>
      </left>
      <right/>
      <top style="thin">
        <color theme="0" tint="-0.14999847407452621"/>
      </top>
      <bottom style="thin">
        <color theme="0" tint="-0.14999847407452621"/>
      </bottom>
      <diagonal/>
    </border>
    <border>
      <left/>
      <right style="thin">
        <color theme="0" tint="-0.14999847407452621"/>
      </right>
      <top style="thin">
        <color theme="0" tint="-0.14999847407452621"/>
      </top>
      <bottom style="thin">
        <color theme="0" tint="-0.14999847407452621"/>
      </bottom>
      <diagonal/>
    </border>
    <border>
      <left style="thin">
        <color theme="0" tint="-0.14996795556505021"/>
      </left>
      <right style="thin">
        <color theme="0" tint="-0.14996795556505021"/>
      </right>
      <top style="thin">
        <color theme="0" tint="-0.14996795556505021"/>
      </top>
      <bottom style="thin">
        <color theme="0" tint="-0.14999847407452621"/>
      </bottom>
      <diagonal/>
    </border>
    <border>
      <left style="thin">
        <color theme="0" tint="-0.14996795556505021"/>
      </left>
      <right/>
      <top style="thin">
        <color theme="0" tint="-0.14996795556505021"/>
      </top>
      <bottom style="thin">
        <color theme="0" tint="-0.14999847407452621"/>
      </bottom>
      <diagonal/>
    </border>
    <border>
      <left/>
      <right style="thin">
        <color theme="0" tint="-0.14996795556505021"/>
      </right>
      <top style="thin">
        <color theme="0" tint="-0.14996795556505021"/>
      </top>
      <bottom style="thin">
        <color theme="0" tint="-0.14999847407452621"/>
      </bottom>
      <diagonal/>
    </border>
    <border>
      <left/>
      <right/>
      <top style="thin">
        <color indexed="64"/>
      </top>
      <bottom style="thin">
        <color theme="0"/>
      </bottom>
      <diagonal/>
    </border>
    <border>
      <left/>
      <right style="thin">
        <color indexed="64"/>
      </right>
      <top style="thin">
        <color indexed="64"/>
      </top>
      <bottom style="thin">
        <color theme="0"/>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diagonal/>
    </border>
    <border>
      <left/>
      <right style="thin">
        <color indexed="64"/>
      </right>
      <top style="thin">
        <color indexed="64"/>
      </top>
      <bottom/>
      <diagonal/>
    </border>
    <border>
      <left/>
      <right style="thin">
        <color indexed="64"/>
      </right>
      <top/>
      <bottom style="thin">
        <color indexed="64"/>
      </bottom>
      <diagonal/>
    </border>
    <border>
      <left/>
      <right/>
      <top style="thin">
        <color theme="0" tint="-0.14999847407452621"/>
      </top>
      <bottom style="thin">
        <color theme="0" tint="-0.14999847407452621"/>
      </bottom>
      <diagonal/>
    </border>
    <border>
      <left/>
      <right style="thin">
        <color theme="0"/>
      </right>
      <top style="thin">
        <color theme="0"/>
      </top>
      <bottom style="thin">
        <color theme="0"/>
      </bottom>
      <diagonal/>
    </border>
    <border>
      <left style="thin">
        <color theme="0"/>
      </left>
      <right style="thin">
        <color theme="0"/>
      </right>
      <top style="thin">
        <color indexed="64"/>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ck">
        <color theme="0"/>
      </left>
      <right/>
      <top style="thick">
        <color theme="0"/>
      </top>
      <bottom style="thick">
        <color theme="0"/>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thick">
        <color theme="0"/>
      </left>
      <right style="thick">
        <color theme="0"/>
      </right>
      <top style="thick">
        <color theme="0"/>
      </top>
      <bottom style="thick">
        <color theme="0"/>
      </bottom>
      <diagonal/>
    </border>
    <border>
      <left style="thick">
        <color theme="0"/>
      </left>
      <right style="thick">
        <color theme="0"/>
      </right>
      <top/>
      <bottom style="thick">
        <color theme="0"/>
      </bottom>
      <diagonal/>
    </border>
    <border>
      <left/>
      <right/>
      <top/>
      <bottom style="thin">
        <color theme="0" tint="-0.14996795556505021"/>
      </bottom>
      <diagonal/>
    </border>
    <border>
      <left/>
      <right style="thin">
        <color theme="0" tint="-0.14996795556505021"/>
      </right>
      <top/>
      <bottom style="thin">
        <color theme="0" tint="-0.14996795556505021"/>
      </bottom>
      <diagonal/>
    </border>
    <border>
      <left style="thin">
        <color theme="0" tint="-0.14999847407452621"/>
      </left>
      <right style="thin">
        <color theme="0" tint="-0.14999847407452621"/>
      </right>
      <top style="thin">
        <color theme="0" tint="-0.14999847407452621"/>
      </top>
      <bottom style="thin">
        <color theme="0" tint="-0.14999847407452621"/>
      </bottom>
      <diagonal/>
    </border>
    <border>
      <left style="thick">
        <color theme="0"/>
      </left>
      <right/>
      <top/>
      <bottom style="thick">
        <color theme="0"/>
      </bottom>
      <diagonal/>
    </border>
    <border>
      <left/>
      <right style="thick">
        <color theme="0"/>
      </right>
      <top/>
      <bottom style="thick">
        <color theme="0"/>
      </bottom>
      <diagonal/>
    </border>
    <border>
      <left style="thick">
        <color theme="0"/>
      </left>
      <right style="thick">
        <color theme="0"/>
      </right>
      <top style="thick">
        <color theme="0"/>
      </top>
      <bottom/>
      <diagonal/>
    </border>
    <border>
      <left/>
      <right/>
      <top/>
      <bottom style="thick">
        <color theme="0"/>
      </bottom>
      <diagonal/>
    </border>
    <border>
      <left style="thin">
        <color indexed="64"/>
      </left>
      <right/>
      <top style="thin">
        <color indexed="64"/>
      </top>
      <bottom style="thin">
        <color theme="0"/>
      </bottom>
      <diagonal/>
    </border>
    <border>
      <left style="thin">
        <color theme="0"/>
      </left>
      <right/>
      <top style="thin">
        <color theme="0"/>
      </top>
      <bottom style="medium">
        <color indexed="64"/>
      </bottom>
      <diagonal/>
    </border>
    <border>
      <left/>
      <right/>
      <top style="thin">
        <color theme="0"/>
      </top>
      <bottom style="medium">
        <color indexed="64"/>
      </bottom>
      <diagonal/>
    </border>
    <border>
      <left/>
      <right style="thin">
        <color theme="0"/>
      </right>
      <top style="thin">
        <color theme="0"/>
      </top>
      <bottom style="medium">
        <color indexed="64"/>
      </bottom>
      <diagonal/>
    </border>
    <border>
      <left/>
      <right style="medium">
        <color indexed="64"/>
      </right>
      <top style="thin">
        <color theme="0"/>
      </top>
      <bottom style="medium">
        <color indexed="64"/>
      </bottom>
      <diagonal/>
    </border>
    <border>
      <left/>
      <right style="thin">
        <color theme="0"/>
      </right>
      <top style="thin">
        <color indexed="64"/>
      </top>
      <bottom style="thin">
        <color theme="0"/>
      </bottom>
      <diagonal/>
    </border>
    <border>
      <left/>
      <right style="thin">
        <color theme="0"/>
      </right>
      <top style="thin">
        <color theme="0"/>
      </top>
      <bottom style="thin">
        <color indexed="64"/>
      </bottom>
      <diagonal/>
    </border>
    <border>
      <left style="thin">
        <color theme="0" tint="-0.14996795556505021"/>
      </left>
      <right style="thin">
        <color theme="0" tint="-0.14999847407452621"/>
      </right>
      <top style="thick">
        <color theme="0"/>
      </top>
      <bottom style="thin">
        <color theme="0" tint="-0.14996795556505021"/>
      </bottom>
      <diagonal/>
    </border>
    <border>
      <left style="thin">
        <color theme="0" tint="-0.14996795556505021"/>
      </left>
      <right style="thin">
        <color theme="0" tint="-0.14999847407452621"/>
      </right>
      <top style="thin">
        <color theme="0" tint="-0.14996795556505021"/>
      </top>
      <bottom style="thin">
        <color theme="0" tint="-0.14996795556505021"/>
      </bottom>
      <diagonal/>
    </border>
    <border>
      <left style="thin">
        <color theme="0"/>
      </left>
      <right style="thin">
        <color indexed="64"/>
      </right>
      <top/>
      <bottom style="thin">
        <color theme="0"/>
      </bottom>
      <diagonal/>
    </border>
    <border>
      <left style="thin">
        <color theme="0" tint="-0.14996795556505021"/>
      </left>
      <right/>
      <top style="thin">
        <color theme="0" tint="-0.14996795556505021"/>
      </top>
      <bottom/>
      <diagonal/>
    </border>
  </borders>
  <cellStyleXfs count="6">
    <xf numFmtId="0" fontId="0" fillId="0" borderId="0"/>
    <xf numFmtId="0" fontId="1" fillId="0" borderId="0" applyNumberFormat="0" applyFill="0" applyBorder="0" applyAlignment="0" applyProtection="0"/>
    <xf numFmtId="44" fontId="5" fillId="0" borderId="0" applyFont="0" applyFill="0" applyBorder="0" applyAlignment="0" applyProtection="0"/>
    <xf numFmtId="9" fontId="5" fillId="0" borderId="0" applyFont="0" applyFill="0" applyBorder="0" applyAlignment="0" applyProtection="0"/>
    <xf numFmtId="0" fontId="12" fillId="0" borderId="0"/>
    <xf numFmtId="171" fontId="12" fillId="0" borderId="0" applyFont="0" applyFill="0" applyBorder="0" applyAlignment="0" applyProtection="0"/>
  </cellStyleXfs>
  <cellXfs count="734">
    <xf numFmtId="0" fontId="0" fillId="0" borderId="0" xfId="0"/>
    <xf numFmtId="0" fontId="0" fillId="2" borderId="0" xfId="0" applyFill="1"/>
    <xf numFmtId="0" fontId="3" fillId="0" borderId="0" xfId="0" applyFont="1"/>
    <xf numFmtId="0" fontId="3" fillId="2" borderId="0" xfId="0" applyFont="1" applyFill="1"/>
    <xf numFmtId="0" fontId="0" fillId="0" borderId="0" xfId="0" applyAlignment="1">
      <alignment horizontal="left" vertical="center" indent="1"/>
    </xf>
    <xf numFmtId="164" fontId="0" fillId="0" borderId="0" xfId="0" applyNumberFormat="1"/>
    <xf numFmtId="0" fontId="0" fillId="0" borderId="0" xfId="0" applyFill="1" applyBorder="1" applyAlignment="1">
      <alignment horizontal="left" vertical="center" indent="1"/>
    </xf>
    <xf numFmtId="0" fontId="2" fillId="0" borderId="0" xfId="0" applyFont="1" applyFill="1" applyBorder="1" applyAlignment="1">
      <alignment horizontal="left" vertical="center" indent="1"/>
    </xf>
    <xf numFmtId="0" fontId="3" fillId="0" borderId="0" xfId="0" applyFont="1" applyFill="1" applyBorder="1" applyAlignment="1">
      <alignment horizontal="center" vertical="center"/>
    </xf>
    <xf numFmtId="0" fontId="0" fillId="0" borderId="0" xfId="0" applyAlignment="1">
      <alignment horizontal="left" vertical="center" indent="1"/>
    </xf>
    <xf numFmtId="0" fontId="0" fillId="0" borderId="0" xfId="0" applyFill="1" applyBorder="1"/>
    <xf numFmtId="0" fontId="0" fillId="0" borderId="0" xfId="0" applyAlignment="1">
      <alignment horizontal="left" vertical="center" indent="1"/>
    </xf>
    <xf numFmtId="168" fontId="0" fillId="0" borderId="1" xfId="3" applyNumberFormat="1" applyFont="1" applyBorder="1" applyAlignment="1">
      <alignment horizontal="left" vertical="center" indent="1"/>
    </xf>
    <xf numFmtId="169" fontId="0" fillId="0" borderId="1" xfId="3" applyNumberFormat="1" applyFont="1" applyBorder="1" applyAlignment="1">
      <alignment horizontal="left" vertical="center" indent="1"/>
    </xf>
    <xf numFmtId="166" fontId="0" fillId="0" borderId="0" xfId="0" applyNumberFormat="1"/>
    <xf numFmtId="14" fontId="0" fillId="0" borderId="0" xfId="0" applyNumberFormat="1"/>
    <xf numFmtId="0" fontId="0" fillId="0" borderId="2" xfId="3" applyNumberFormat="1" applyFont="1" applyBorder="1" applyAlignment="1">
      <alignment vertical="center"/>
    </xf>
    <xf numFmtId="9" fontId="0" fillId="0" borderId="0" xfId="3" applyFont="1"/>
    <xf numFmtId="0" fontId="3" fillId="4" borderId="3" xfId="0" applyFont="1" applyFill="1" applyBorder="1" applyAlignment="1">
      <alignment horizontal="center" vertical="center"/>
    </xf>
    <xf numFmtId="0" fontId="2" fillId="4" borderId="3" xfId="0" applyFont="1" applyFill="1" applyBorder="1" applyAlignment="1">
      <alignment horizontal="left" vertical="center" indent="1"/>
    </xf>
    <xf numFmtId="164" fontId="0" fillId="0" borderId="0" xfId="3" applyNumberFormat="1" applyFont="1" applyFill="1" applyBorder="1" applyAlignment="1">
      <alignment horizontal="left" vertical="center"/>
    </xf>
    <xf numFmtId="164" fontId="0" fillId="0" borderId="0" xfId="2" applyNumberFormat="1" applyFont="1" applyFill="1" applyBorder="1" applyAlignment="1">
      <alignment horizontal="center" vertical="center"/>
    </xf>
    <xf numFmtId="0" fontId="0" fillId="0" borderId="0" xfId="0" applyAlignment="1">
      <alignment horizontal="center"/>
    </xf>
    <xf numFmtId="167" fontId="3" fillId="0" borderId="0" xfId="0" applyNumberFormat="1" applyFont="1"/>
    <xf numFmtId="46" fontId="3" fillId="0" borderId="0" xfId="0" applyNumberFormat="1" applyFont="1"/>
    <xf numFmtId="170" fontId="0" fillId="0" borderId="0" xfId="0" applyNumberFormat="1"/>
    <xf numFmtId="164" fontId="3" fillId="0" borderId="0" xfId="0" applyNumberFormat="1" applyFont="1"/>
    <xf numFmtId="0" fontId="6" fillId="0" borderId="0" xfId="0" applyFont="1"/>
    <xf numFmtId="0" fontId="9" fillId="0" borderId="0" xfId="0" applyFont="1"/>
    <xf numFmtId="1" fontId="0" fillId="0" borderId="0" xfId="0" applyNumberFormat="1"/>
    <xf numFmtId="0" fontId="11" fillId="0" borderId="0" xfId="0" applyFont="1"/>
    <xf numFmtId="0" fontId="10" fillId="0" borderId="0" xfId="0" applyFont="1" applyFill="1" applyBorder="1" applyAlignment="1">
      <alignment horizontal="left" vertical="center" indent="1"/>
    </xf>
    <xf numFmtId="0" fontId="0" fillId="0" borderId="59" xfId="0" applyFill="1" applyBorder="1" applyAlignment="1">
      <alignment horizontal="left" vertical="center" indent="1"/>
    </xf>
    <xf numFmtId="0" fontId="0" fillId="0" borderId="59" xfId="0" applyBorder="1"/>
    <xf numFmtId="0" fontId="7" fillId="0" borderId="61" xfId="0" applyFont="1" applyBorder="1" applyAlignment="1">
      <alignment horizontal="center" vertical="center"/>
    </xf>
    <xf numFmtId="0" fontId="8" fillId="4" borderId="61" xfId="0" applyFont="1" applyFill="1" applyBorder="1" applyAlignment="1">
      <alignment horizontal="center" vertical="center"/>
    </xf>
    <xf numFmtId="9" fontId="3" fillId="0" borderId="0" xfId="0" applyNumberFormat="1" applyFont="1"/>
    <xf numFmtId="0" fontId="3" fillId="0" borderId="0" xfId="0" applyNumberFormat="1" applyFont="1"/>
    <xf numFmtId="0" fontId="0" fillId="0" borderId="0" xfId="0" applyFill="1" applyProtection="1"/>
    <xf numFmtId="0" fontId="26" fillId="0" borderId="0" xfId="0" applyFont="1" applyFill="1" applyAlignment="1" applyProtection="1">
      <alignment vertical="top"/>
    </xf>
    <xf numFmtId="0" fontId="0" fillId="0" borderId="0" xfId="0" applyFill="1"/>
    <xf numFmtId="0" fontId="0" fillId="0" borderId="0" xfId="0" applyBorder="1"/>
    <xf numFmtId="0" fontId="0" fillId="2" borderId="0" xfId="0" applyFill="1" applyProtection="1"/>
    <xf numFmtId="0" fontId="9" fillId="0" borderId="0" xfId="0" applyFont="1" applyFill="1" applyProtection="1"/>
    <xf numFmtId="0" fontId="0" fillId="0" borderId="0" xfId="0" applyFill="1" applyAlignment="1" applyProtection="1">
      <alignment vertical="top"/>
    </xf>
    <xf numFmtId="0" fontId="9" fillId="0" borderId="0" xfId="0" applyFont="1" applyFill="1" applyAlignment="1" applyProtection="1">
      <alignment vertical="top"/>
    </xf>
    <xf numFmtId="0" fontId="9" fillId="0" borderId="0" xfId="0" applyFont="1" applyBorder="1"/>
    <xf numFmtId="0" fontId="0" fillId="0" borderId="3" xfId="0" applyBorder="1" applyAlignment="1" applyProtection="1">
      <alignment horizontal="center" vertical="center"/>
      <protection locked="0"/>
    </xf>
    <xf numFmtId="170" fontId="0" fillId="0" borderId="3" xfId="0" applyNumberFormat="1" applyBorder="1" applyAlignment="1" applyProtection="1">
      <alignment horizontal="center" vertical="center"/>
      <protection locked="0"/>
    </xf>
    <xf numFmtId="164" fontId="0" fillId="0" borderId="3" xfId="0" applyNumberFormat="1" applyBorder="1" applyAlignment="1" applyProtection="1">
      <alignment horizontal="center" vertical="center"/>
      <protection locked="0"/>
    </xf>
    <xf numFmtId="0" fontId="0" fillId="0" borderId="3" xfId="0" applyFill="1" applyBorder="1" applyAlignment="1" applyProtection="1">
      <alignment horizontal="left" vertical="center" indent="1"/>
      <protection locked="0"/>
    </xf>
    <xf numFmtId="9" fontId="0" fillId="0" borderId="3" xfId="3" applyFont="1" applyFill="1" applyBorder="1" applyAlignment="1" applyProtection="1">
      <alignment horizontal="center" vertical="center"/>
      <protection locked="0"/>
    </xf>
    <xf numFmtId="164" fontId="0" fillId="0" borderId="3" xfId="3" applyNumberFormat="1" applyFont="1" applyBorder="1" applyAlignment="1" applyProtection="1">
      <alignment horizontal="center" vertical="center"/>
      <protection locked="0"/>
    </xf>
    <xf numFmtId="165" fontId="0" fillId="0" borderId="3" xfId="3" applyNumberFormat="1" applyFont="1" applyBorder="1" applyAlignment="1" applyProtection="1">
      <alignment horizontal="center" vertical="center"/>
      <protection locked="0"/>
    </xf>
    <xf numFmtId="0" fontId="30" fillId="0" borderId="0" xfId="0" applyFont="1" applyAlignment="1">
      <alignment horizontal="left" vertical="center" indent="1"/>
    </xf>
    <xf numFmtId="0" fontId="0" fillId="0" borderId="0" xfId="0" applyAlignment="1">
      <alignment vertical="center"/>
    </xf>
    <xf numFmtId="0" fontId="33" fillId="0" borderId="0" xfId="0" applyFont="1" applyAlignment="1">
      <alignment vertical="center"/>
    </xf>
    <xf numFmtId="0" fontId="35" fillId="0" borderId="0" xfId="0" applyFont="1" applyFill="1"/>
    <xf numFmtId="0" fontId="34" fillId="0" borderId="0" xfId="0" applyFont="1" applyFill="1" applyAlignment="1">
      <alignment vertical="center" wrapText="1"/>
    </xf>
    <xf numFmtId="0" fontId="31" fillId="10" borderId="0" xfId="1" applyFont="1" applyFill="1" applyAlignment="1" applyProtection="1">
      <alignment horizontal="center" vertical="center"/>
      <protection locked="0"/>
    </xf>
    <xf numFmtId="0" fontId="0" fillId="0" borderId="0" xfId="0" applyFont="1"/>
    <xf numFmtId="169" fontId="0" fillId="0" borderId="3" xfId="3" applyNumberFormat="1" applyFont="1" applyBorder="1" applyAlignment="1" applyProtection="1">
      <alignment horizontal="left" vertical="center" indent="1"/>
      <protection locked="0"/>
    </xf>
    <xf numFmtId="164" fontId="0" fillId="0" borderId="3" xfId="3" applyNumberFormat="1" applyFont="1" applyBorder="1" applyAlignment="1" applyProtection="1">
      <alignment horizontal="left" vertical="center" indent="1"/>
      <protection locked="0"/>
    </xf>
    <xf numFmtId="0" fontId="0" fillId="0" borderId="3" xfId="2" applyNumberFormat="1" applyFont="1" applyBorder="1" applyAlignment="1" applyProtection="1">
      <alignment horizontal="left" vertical="center" indent="1"/>
      <protection locked="0"/>
    </xf>
    <xf numFmtId="166" fontId="0" fillId="0" borderId="3" xfId="3" applyNumberFormat="1" applyFont="1" applyBorder="1" applyAlignment="1" applyProtection="1">
      <alignment horizontal="center" vertical="center"/>
      <protection locked="0"/>
    </xf>
    <xf numFmtId="166" fontId="0" fillId="0" borderId="3" xfId="2" applyNumberFormat="1" applyFont="1" applyBorder="1" applyAlignment="1" applyProtection="1">
      <alignment horizontal="center" vertical="center"/>
      <protection locked="0"/>
    </xf>
    <xf numFmtId="164" fontId="0" fillId="0" borderId="3" xfId="0" applyNumberFormat="1" applyFill="1" applyBorder="1" applyAlignment="1" applyProtection="1">
      <alignment horizontal="center" vertical="center"/>
      <protection locked="0"/>
    </xf>
    <xf numFmtId="164" fontId="0" fillId="0" borderId="3" xfId="2" applyNumberFormat="1" applyFont="1" applyBorder="1" applyAlignment="1" applyProtection="1">
      <alignment horizontal="center" vertical="center"/>
      <protection locked="0"/>
    </xf>
    <xf numFmtId="10" fontId="0" fillId="0" borderId="3" xfId="2" applyNumberFormat="1" applyFont="1" applyBorder="1" applyAlignment="1" applyProtection="1">
      <alignment horizontal="center" vertical="center"/>
      <protection locked="0"/>
    </xf>
    <xf numFmtId="0" fontId="3" fillId="4" borderId="3" xfId="0" applyFont="1" applyFill="1" applyBorder="1" applyAlignment="1">
      <alignment horizontal="center" vertical="center"/>
    </xf>
    <xf numFmtId="0" fontId="11" fillId="0" borderId="0" xfId="0" applyFont="1" applyAlignment="1">
      <alignment horizontal="left" vertical="center" indent="1"/>
    </xf>
    <xf numFmtId="0" fontId="43" fillId="0" borderId="0" xfId="1" applyFont="1" applyAlignment="1" applyProtection="1">
      <alignment horizontal="left" vertical="center"/>
      <protection locked="0"/>
    </xf>
    <xf numFmtId="0" fontId="0" fillId="0" borderId="3" xfId="2" applyNumberFormat="1" applyFont="1" applyBorder="1" applyAlignment="1" applyProtection="1">
      <alignment horizontal="left" vertical="center" indent="1"/>
      <protection locked="0"/>
    </xf>
    <xf numFmtId="0" fontId="0" fillId="0" borderId="3" xfId="0" applyFill="1" applyBorder="1" applyAlignment="1">
      <alignment horizontal="left" vertical="center" indent="1"/>
    </xf>
    <xf numFmtId="0" fontId="40" fillId="0" borderId="0" xfId="0" applyFont="1" applyAlignment="1">
      <alignment horizontal="left" vertical="center" wrapText="1"/>
    </xf>
    <xf numFmtId="0" fontId="47" fillId="11" borderId="71" xfId="0" applyFont="1" applyFill="1" applyBorder="1" applyAlignment="1" applyProtection="1">
      <alignment horizontal="left" vertical="center" indent="1"/>
    </xf>
    <xf numFmtId="10" fontId="0" fillId="0" borderId="3" xfId="3" applyNumberFormat="1" applyFont="1" applyBorder="1" applyAlignment="1" applyProtection="1">
      <alignment horizontal="left" vertical="center" indent="1"/>
      <protection locked="0"/>
    </xf>
    <xf numFmtId="0" fontId="9" fillId="0" borderId="0" xfId="0" applyFont="1" applyAlignment="1">
      <alignment horizontal="left" vertical="center" indent="1"/>
    </xf>
    <xf numFmtId="0" fontId="2" fillId="4" borderId="3" xfId="0" applyFont="1" applyFill="1" applyBorder="1" applyAlignment="1">
      <alignment horizontal="center" vertical="center"/>
    </xf>
    <xf numFmtId="0" fontId="10" fillId="0" borderId="59" xfId="0" applyFont="1" applyFill="1" applyBorder="1" applyAlignment="1">
      <alignment horizontal="left" vertical="center" indent="1"/>
    </xf>
    <xf numFmtId="0" fontId="50" fillId="0" borderId="0" xfId="0" applyFont="1" applyFill="1" applyBorder="1" applyAlignment="1">
      <alignment horizontal="left" vertical="center" indent="1"/>
    </xf>
    <xf numFmtId="0" fontId="2" fillId="4" borderId="6" xfId="0" applyFont="1" applyFill="1" applyBorder="1" applyAlignment="1">
      <alignment horizontal="center" vertical="center"/>
    </xf>
    <xf numFmtId="0" fontId="51" fillId="0" borderId="0" xfId="0" applyFont="1" applyFill="1" applyBorder="1" applyAlignment="1">
      <alignment horizontal="left" vertical="center" indent="1"/>
    </xf>
    <xf numFmtId="0" fontId="23" fillId="0" borderId="0" xfId="0" applyFont="1"/>
    <xf numFmtId="0" fontId="0" fillId="13" borderId="0" xfId="0" applyFill="1" applyAlignment="1"/>
    <xf numFmtId="0" fontId="0" fillId="13" borderId="3" xfId="0" applyFill="1" applyBorder="1" applyAlignment="1">
      <alignment horizontal="left" vertical="center" indent="1"/>
    </xf>
    <xf numFmtId="0" fontId="3" fillId="6" borderId="7" xfId="0" applyFont="1" applyFill="1" applyBorder="1" applyAlignment="1">
      <alignment vertical="center"/>
    </xf>
    <xf numFmtId="0" fontId="3" fillId="6" borderId="6" xfId="0" applyFont="1" applyFill="1" applyBorder="1" applyAlignment="1">
      <alignment vertical="center"/>
    </xf>
    <xf numFmtId="166" fontId="0" fillId="0" borderId="60" xfId="3" applyNumberFormat="1" applyFont="1" applyBorder="1" applyAlignment="1" applyProtection="1">
      <alignment horizontal="center" vertical="center"/>
      <protection locked="0"/>
    </xf>
    <xf numFmtId="164" fontId="0" fillId="0" borderId="60" xfId="0" applyNumberFormat="1" applyFill="1" applyBorder="1" applyAlignment="1" applyProtection="1">
      <alignment horizontal="center" vertical="center"/>
      <protection locked="0"/>
    </xf>
    <xf numFmtId="164" fontId="0" fillId="0" borderId="60" xfId="2" applyNumberFormat="1" applyFont="1" applyBorder="1" applyAlignment="1" applyProtection="1">
      <alignment horizontal="center" vertical="center"/>
      <protection locked="0"/>
    </xf>
    <xf numFmtId="10" fontId="0" fillId="0" borderId="60" xfId="2" applyNumberFormat="1" applyFont="1" applyBorder="1" applyAlignment="1" applyProtection="1">
      <alignment horizontal="center" vertical="center"/>
      <protection locked="0"/>
    </xf>
    <xf numFmtId="168" fontId="0" fillId="0" borderId="73" xfId="3" applyNumberFormat="1" applyFont="1" applyBorder="1" applyAlignment="1" applyProtection="1">
      <alignment horizontal="left" vertical="center" indent="1"/>
      <protection locked="0"/>
    </xf>
    <xf numFmtId="0" fontId="0" fillId="0" borderId="73" xfId="2" applyNumberFormat="1" applyFont="1" applyBorder="1" applyAlignment="1" applyProtection="1">
      <alignment horizontal="left" vertical="center" indent="1"/>
      <protection locked="0"/>
    </xf>
    <xf numFmtId="172" fontId="0" fillId="0" borderId="73" xfId="3" applyNumberFormat="1" applyFont="1" applyBorder="1" applyAlignment="1" applyProtection="1">
      <alignment horizontal="left" vertical="center" indent="1"/>
      <protection locked="0"/>
    </xf>
    <xf numFmtId="10" fontId="0" fillId="0" borderId="73" xfId="3" applyNumberFormat="1" applyFont="1" applyBorder="1" applyAlignment="1" applyProtection="1">
      <alignment horizontal="left" vertical="center" indent="1"/>
      <protection locked="0"/>
    </xf>
    <xf numFmtId="0" fontId="3" fillId="4" borderId="73" xfId="0" applyFont="1" applyFill="1" applyBorder="1" applyAlignment="1">
      <alignment horizontal="center" vertical="center"/>
    </xf>
    <xf numFmtId="0" fontId="4" fillId="13" borderId="0" xfId="0" applyFont="1" applyFill="1" applyAlignment="1">
      <alignment horizontal="left" vertical="center" indent="1"/>
    </xf>
    <xf numFmtId="0" fontId="0" fillId="13" borderId="0" xfId="0" applyFill="1"/>
    <xf numFmtId="0" fontId="0" fillId="13" borderId="0" xfId="0" applyFill="1" applyAlignment="1">
      <alignment horizontal="left" vertical="center" indent="1"/>
    </xf>
    <xf numFmtId="0" fontId="48" fillId="13" borderId="71" xfId="0" applyFont="1" applyFill="1" applyBorder="1" applyAlignment="1" applyProtection="1">
      <alignment horizontal="center" vertical="center"/>
    </xf>
    <xf numFmtId="164" fontId="48" fillId="13" borderId="71" xfId="0" applyNumberFormat="1" applyFont="1" applyFill="1" applyBorder="1" applyAlignment="1" applyProtection="1">
      <alignment horizontal="center" vertical="center"/>
    </xf>
    <xf numFmtId="0" fontId="4" fillId="13" borderId="0" xfId="0" applyFont="1" applyFill="1"/>
    <xf numFmtId="0" fontId="3" fillId="13" borderId="0" xfId="0" applyFont="1" applyFill="1"/>
    <xf numFmtId="164" fontId="0" fillId="13" borderId="3" xfId="0" applyNumberFormat="1" applyFill="1" applyBorder="1" applyAlignment="1">
      <alignment horizontal="center" vertical="center"/>
    </xf>
    <xf numFmtId="0" fontId="0" fillId="13" borderId="73" xfId="0" applyFill="1" applyBorder="1" applyAlignment="1">
      <alignment horizontal="left" vertical="center" indent="1"/>
    </xf>
    <xf numFmtId="0" fontId="0" fillId="13" borderId="3" xfId="0" applyFill="1" applyBorder="1" applyAlignment="1">
      <alignment horizontal="left" vertical="center" wrapText="1" indent="1"/>
    </xf>
    <xf numFmtId="0" fontId="0" fillId="13" borderId="60" xfId="0" applyFill="1" applyBorder="1" applyAlignment="1">
      <alignment horizontal="left" vertical="center" indent="1"/>
    </xf>
    <xf numFmtId="0" fontId="0" fillId="13" borderId="73" xfId="0" applyFill="1" applyBorder="1" applyAlignment="1">
      <alignment horizontal="left" vertical="center" wrapText="1" indent="1"/>
    </xf>
    <xf numFmtId="0" fontId="0" fillId="13" borderId="74" xfId="0" applyFill="1" applyBorder="1" applyAlignment="1">
      <alignment horizontal="left" vertical="center" indent="1"/>
    </xf>
    <xf numFmtId="0" fontId="45" fillId="13" borderId="0" xfId="1" applyFont="1" applyFill="1" applyAlignment="1" applyProtection="1">
      <alignment horizontal="left" vertical="center"/>
      <protection locked="0"/>
    </xf>
    <xf numFmtId="164" fontId="0" fillId="13" borderId="60" xfId="0" applyNumberFormat="1" applyFill="1" applyBorder="1" applyAlignment="1">
      <alignment horizontal="center" vertical="center"/>
    </xf>
    <xf numFmtId="0" fontId="44" fillId="13" borderId="0" xfId="0" applyFont="1" applyFill="1"/>
    <xf numFmtId="0" fontId="0" fillId="13" borderId="61" xfId="0" applyFill="1" applyBorder="1" applyAlignment="1">
      <alignment horizontal="left" vertical="center" wrapText="1" indent="1"/>
    </xf>
    <xf numFmtId="10" fontId="0" fillId="0" borderId="3" xfId="3" applyNumberFormat="1" applyFont="1" applyBorder="1" applyAlignment="1" applyProtection="1">
      <alignment horizontal="left" vertical="center" indent="1"/>
      <protection locked="0"/>
    </xf>
    <xf numFmtId="172" fontId="0" fillId="0" borderId="73" xfId="3" applyNumberFormat="1" applyFont="1" applyBorder="1" applyAlignment="1" applyProtection="1">
      <alignment horizontal="left" vertical="center" indent="1"/>
      <protection locked="0"/>
    </xf>
    <xf numFmtId="164" fontId="0" fillId="0" borderId="3" xfId="3" applyNumberFormat="1" applyFont="1" applyBorder="1" applyAlignment="1" applyProtection="1">
      <alignment horizontal="left" vertical="center" indent="1"/>
      <protection locked="0"/>
    </xf>
    <xf numFmtId="0" fontId="0" fillId="0" borderId="73" xfId="2" applyNumberFormat="1" applyFont="1" applyBorder="1" applyAlignment="1" applyProtection="1">
      <alignment horizontal="left" vertical="center" indent="1"/>
      <protection locked="0"/>
    </xf>
    <xf numFmtId="169" fontId="0" fillId="0" borderId="3" xfId="3" applyNumberFormat="1" applyFont="1" applyBorder="1" applyAlignment="1" applyProtection="1">
      <alignment horizontal="left" vertical="center" indent="1"/>
      <protection locked="0"/>
    </xf>
    <xf numFmtId="164" fontId="0" fillId="0" borderId="3" xfId="3" applyNumberFormat="1" applyFont="1" applyBorder="1" applyAlignment="1" applyProtection="1">
      <alignment horizontal="left" vertical="center" indent="1"/>
      <protection locked="0"/>
    </xf>
    <xf numFmtId="164" fontId="0" fillId="0" borderId="77" xfId="3" applyNumberFormat="1" applyFont="1" applyBorder="1" applyAlignment="1" applyProtection="1">
      <alignment horizontal="center" vertical="center"/>
      <protection locked="0"/>
    </xf>
    <xf numFmtId="0" fontId="3" fillId="0" borderId="0" xfId="0" applyFont="1" applyAlignment="1">
      <alignment horizontal="center" vertical="center"/>
    </xf>
    <xf numFmtId="0" fontId="0" fillId="13" borderId="3" xfId="0" applyFill="1" applyBorder="1" applyAlignment="1">
      <alignment horizontal="left" vertical="center" indent="1"/>
    </xf>
    <xf numFmtId="0" fontId="0" fillId="0" borderId="60" xfId="3" applyNumberFormat="1" applyFont="1" applyBorder="1" applyAlignment="1" applyProtection="1">
      <alignment horizontal="left" vertical="center" indent="1"/>
      <protection locked="0"/>
    </xf>
    <xf numFmtId="0" fontId="0" fillId="0" borderId="1" xfId="0" applyBorder="1"/>
    <xf numFmtId="164" fontId="0" fillId="0" borderId="1" xfId="0" applyNumberFormat="1" applyBorder="1"/>
    <xf numFmtId="2" fontId="0" fillId="0" borderId="74" xfId="3" applyNumberFormat="1" applyFont="1" applyBorder="1" applyAlignment="1" applyProtection="1">
      <alignment horizontal="left" vertical="center" indent="1"/>
      <protection locked="0"/>
    </xf>
    <xf numFmtId="2" fontId="0" fillId="0" borderId="74" xfId="2" applyNumberFormat="1" applyFont="1" applyBorder="1" applyAlignment="1" applyProtection="1">
      <alignment horizontal="left" vertical="center" indent="1"/>
      <protection locked="0"/>
    </xf>
    <xf numFmtId="0" fontId="0" fillId="0" borderId="60" xfId="2" applyNumberFormat="1" applyFont="1" applyBorder="1" applyAlignment="1" applyProtection="1">
      <alignment horizontal="left" vertical="center" indent="1"/>
      <protection locked="0"/>
    </xf>
    <xf numFmtId="0" fontId="9" fillId="13" borderId="0" xfId="0" applyFont="1" applyFill="1" applyAlignment="1">
      <alignment horizontal="center" vertical="center"/>
    </xf>
    <xf numFmtId="0" fontId="9" fillId="0" borderId="0" xfId="0" applyFont="1" applyAlignment="1">
      <alignment horizontal="center" vertical="center"/>
    </xf>
    <xf numFmtId="2" fontId="9" fillId="0" borderId="0" xfId="0" applyNumberFormat="1" applyFont="1" applyAlignment="1">
      <alignment horizontal="center" vertical="center"/>
    </xf>
    <xf numFmtId="0" fontId="0" fillId="14" borderId="0" xfId="0" applyFill="1"/>
    <xf numFmtId="0" fontId="0" fillId="14" borderId="0" xfId="0" applyFill="1" applyAlignment="1">
      <alignment horizontal="center" vertical="center"/>
    </xf>
    <xf numFmtId="164" fontId="0" fillId="0" borderId="3" xfId="2" applyNumberFormat="1" applyFont="1" applyBorder="1" applyAlignment="1" applyProtection="1">
      <alignment horizontal="center" vertical="center" wrapText="1"/>
      <protection locked="0"/>
    </xf>
    <xf numFmtId="0" fontId="3" fillId="15" borderId="73" xfId="0" applyFont="1" applyFill="1" applyBorder="1" applyAlignment="1">
      <alignment horizontal="center" vertical="center"/>
    </xf>
    <xf numFmtId="164" fontId="0" fillId="15" borderId="3" xfId="0" applyNumberFormat="1" applyFill="1" applyBorder="1" applyAlignment="1">
      <alignment horizontal="center" vertical="center"/>
    </xf>
    <xf numFmtId="0" fontId="0" fillId="13" borderId="0" xfId="0" applyFill="1" applyAlignment="1">
      <alignment horizontal="center"/>
    </xf>
    <xf numFmtId="0" fontId="9" fillId="0" borderId="0" xfId="0" applyFont="1" applyAlignment="1">
      <alignment horizontal="center"/>
    </xf>
    <xf numFmtId="164" fontId="3" fillId="0" borderId="0" xfId="0" applyNumberFormat="1" applyFont="1" applyAlignment="1">
      <alignment horizontal="center"/>
    </xf>
    <xf numFmtId="0" fontId="0" fillId="0" borderId="0" xfId="0" applyFill="1" applyBorder="1" applyAlignment="1">
      <alignment horizontal="center"/>
    </xf>
    <xf numFmtId="0" fontId="0" fillId="13" borderId="0" xfId="0" applyFill="1" applyAlignment="1">
      <alignment horizontal="center" vertical="center"/>
    </xf>
    <xf numFmtId="0" fontId="0" fillId="0" borderId="0" xfId="0" applyAlignment="1">
      <alignment horizontal="center" vertical="center"/>
    </xf>
    <xf numFmtId="166" fontId="0" fillId="0" borderId="0" xfId="0" applyNumberFormat="1" applyAlignment="1">
      <alignment horizontal="center" vertical="center"/>
    </xf>
    <xf numFmtId="164" fontId="0" fillId="0" borderId="0" xfId="0" applyNumberFormat="1" applyBorder="1" applyAlignment="1">
      <alignment horizontal="center" vertical="center"/>
    </xf>
    <xf numFmtId="2" fontId="0" fillId="0" borderId="0" xfId="0" applyNumberFormat="1" applyAlignment="1">
      <alignment horizontal="center"/>
    </xf>
    <xf numFmtId="46" fontId="0" fillId="0" borderId="0" xfId="0" applyNumberFormat="1" applyAlignment="1">
      <alignment horizontal="center"/>
    </xf>
    <xf numFmtId="20" fontId="9" fillId="0" borderId="0" xfId="0" applyNumberFormat="1" applyFont="1"/>
    <xf numFmtId="14" fontId="9" fillId="0" borderId="0" xfId="0" applyNumberFormat="1" applyFont="1" applyAlignment="1">
      <alignment horizontal="center" vertical="center"/>
    </xf>
    <xf numFmtId="0" fontId="0" fillId="0" borderId="0" xfId="0" applyNumberFormat="1" applyAlignment="1">
      <alignment horizontal="center" vertical="center"/>
    </xf>
    <xf numFmtId="46" fontId="3" fillId="0" borderId="0" xfId="0" applyNumberFormat="1" applyFont="1" applyAlignment="1">
      <alignment horizontal="center" vertical="center"/>
    </xf>
    <xf numFmtId="0" fontId="0" fillId="0" borderId="5" xfId="0" applyBorder="1" applyAlignment="1" applyProtection="1">
      <alignment horizontal="center" vertical="center"/>
      <protection locked="0"/>
    </xf>
    <xf numFmtId="0" fontId="0" fillId="0" borderId="6" xfId="0" applyBorder="1" applyAlignment="1" applyProtection="1">
      <alignment horizontal="center" vertical="center"/>
      <protection locked="0"/>
    </xf>
    <xf numFmtId="170" fontId="0" fillId="0" borderId="6" xfId="0" applyNumberFormat="1" applyBorder="1" applyAlignment="1" applyProtection="1">
      <alignment horizontal="center" vertical="center"/>
      <protection locked="0"/>
    </xf>
    <xf numFmtId="0" fontId="0" fillId="13" borderId="104" xfId="0" applyFill="1" applyBorder="1" applyAlignment="1">
      <alignment horizontal="left" vertical="center" indent="1"/>
    </xf>
    <xf numFmtId="164" fontId="0" fillId="13" borderId="104" xfId="0" applyNumberFormat="1" applyFill="1" applyBorder="1" applyAlignment="1">
      <alignment horizontal="center" vertical="center"/>
    </xf>
    <xf numFmtId="0" fontId="0" fillId="13" borderId="104" xfId="0" applyNumberFormat="1" applyFill="1" applyBorder="1" applyAlignment="1">
      <alignment horizontal="center" vertical="center"/>
    </xf>
    <xf numFmtId="0" fontId="0" fillId="13" borderId="105" xfId="0" applyFill="1" applyBorder="1" applyAlignment="1">
      <alignment horizontal="left" vertical="center" indent="1"/>
    </xf>
    <xf numFmtId="164" fontId="0" fillId="13" borderId="105" xfId="0" applyNumberFormat="1" applyFill="1" applyBorder="1" applyAlignment="1">
      <alignment horizontal="center" vertical="center"/>
    </xf>
    <xf numFmtId="0" fontId="0" fillId="13" borderId="105" xfId="0" applyNumberFormat="1" applyFill="1" applyBorder="1" applyAlignment="1">
      <alignment horizontal="center" vertical="center"/>
    </xf>
    <xf numFmtId="0" fontId="0" fillId="0" borderId="107" xfId="0" applyBorder="1" applyAlignment="1" applyProtection="1">
      <alignment horizontal="center" vertical="center"/>
      <protection locked="0"/>
    </xf>
    <xf numFmtId="0" fontId="0" fillId="0" borderId="4" xfId="0" applyBorder="1" applyAlignment="1" applyProtection="1">
      <alignment horizontal="center" vertical="center"/>
      <protection locked="0"/>
    </xf>
    <xf numFmtId="170" fontId="0" fillId="0" borderId="107" xfId="0" applyNumberFormat="1" applyBorder="1" applyAlignment="1" applyProtection="1">
      <alignment horizontal="center" vertical="center"/>
      <protection locked="0"/>
    </xf>
    <xf numFmtId="170" fontId="0" fillId="0" borderId="73" xfId="0" applyNumberFormat="1" applyBorder="1" applyAlignment="1" applyProtection="1">
      <alignment horizontal="center" vertical="center"/>
      <protection locked="0"/>
    </xf>
    <xf numFmtId="164" fontId="0" fillId="0" borderId="73" xfId="0" applyNumberFormat="1" applyBorder="1" applyAlignment="1" applyProtection="1">
      <alignment horizontal="center" vertical="center"/>
      <protection locked="0"/>
    </xf>
    <xf numFmtId="0" fontId="2" fillId="4" borderId="104" xfId="0" applyFont="1" applyFill="1" applyBorder="1" applyAlignment="1">
      <alignment horizontal="center" vertical="center"/>
    </xf>
    <xf numFmtId="0" fontId="2" fillId="4" borderId="104" xfId="0" applyFont="1" applyFill="1" applyBorder="1" applyAlignment="1">
      <alignment horizontal="center" vertical="center" wrapText="1"/>
    </xf>
    <xf numFmtId="0" fontId="23" fillId="13" borderId="0" xfId="0" applyFont="1" applyFill="1"/>
    <xf numFmtId="164" fontId="23" fillId="0" borderId="0" xfId="0" applyNumberFormat="1" applyFont="1"/>
    <xf numFmtId="0" fontId="0" fillId="0" borderId="74" xfId="0" applyFill="1" applyBorder="1" applyAlignment="1" applyProtection="1">
      <alignment horizontal="left" vertical="center" wrapText="1" indent="1"/>
      <protection locked="0"/>
    </xf>
    <xf numFmtId="164" fontId="0" fillId="0" borderId="6" xfId="3" applyNumberFormat="1" applyFont="1" applyBorder="1" applyAlignment="1" applyProtection="1">
      <alignment horizontal="center" vertical="center"/>
      <protection locked="0"/>
    </xf>
    <xf numFmtId="164" fontId="0" fillId="0" borderId="107" xfId="3" applyNumberFormat="1" applyFont="1" applyBorder="1" applyAlignment="1" applyProtection="1">
      <alignment horizontal="center" vertical="center"/>
      <protection locked="0"/>
    </xf>
    <xf numFmtId="164" fontId="0" fillId="0" borderId="73" xfId="3" applyNumberFormat="1" applyFont="1" applyBorder="1" applyAlignment="1" applyProtection="1">
      <alignment horizontal="center" vertical="center"/>
      <protection locked="0"/>
    </xf>
    <xf numFmtId="0" fontId="3" fillId="4" borderId="104" xfId="0" applyFont="1" applyFill="1" applyBorder="1" applyAlignment="1">
      <alignment horizontal="center" vertical="center"/>
    </xf>
    <xf numFmtId="165" fontId="0" fillId="0" borderId="73" xfId="3" applyNumberFormat="1" applyFont="1" applyBorder="1" applyAlignment="1" applyProtection="1">
      <alignment horizontal="center" vertical="center"/>
      <protection locked="0"/>
    </xf>
    <xf numFmtId="0" fontId="2" fillId="6" borderId="104" xfId="0" applyFont="1" applyFill="1" applyBorder="1" applyAlignment="1">
      <alignment horizontal="left" vertical="center" indent="1"/>
    </xf>
    <xf numFmtId="164" fontId="0" fillId="0" borderId="79" xfId="3" applyNumberFormat="1" applyFont="1" applyBorder="1" applyAlignment="1" applyProtection="1">
      <alignment horizontal="center" vertical="center"/>
      <protection locked="0"/>
    </xf>
    <xf numFmtId="0" fontId="0" fillId="0" borderId="107" xfId="3" applyNumberFormat="1" applyFont="1" applyBorder="1" applyAlignment="1" applyProtection="1">
      <alignment horizontal="center" vertical="center"/>
      <protection locked="0"/>
    </xf>
    <xf numFmtId="0" fontId="0" fillId="0" borderId="6" xfId="3" applyNumberFormat="1" applyFont="1" applyBorder="1" applyAlignment="1" applyProtection="1">
      <alignment horizontal="center" vertical="center"/>
      <protection locked="0"/>
    </xf>
    <xf numFmtId="0" fontId="0" fillId="0" borderId="79" xfId="3" applyNumberFormat="1" applyFont="1" applyBorder="1" applyAlignment="1" applyProtection="1">
      <alignment horizontal="center" vertical="center"/>
      <protection locked="0"/>
    </xf>
    <xf numFmtId="164" fontId="0" fillId="13" borderId="109" xfId="0" applyNumberFormat="1" applyFill="1" applyBorder="1" applyAlignment="1">
      <alignment horizontal="center" vertical="center"/>
    </xf>
    <xf numFmtId="164" fontId="0" fillId="13" borderId="96" xfId="0" applyNumberFormat="1" applyFill="1" applyBorder="1" applyAlignment="1">
      <alignment horizontal="center" vertical="center"/>
    </xf>
    <xf numFmtId="0" fontId="0" fillId="13" borderId="110" xfId="0" applyNumberFormat="1" applyFill="1" applyBorder="1" applyAlignment="1">
      <alignment horizontal="center" vertical="center"/>
    </xf>
    <xf numFmtId="0" fontId="2" fillId="4" borderId="111" xfId="0" applyFont="1" applyFill="1" applyBorder="1" applyAlignment="1">
      <alignment horizontal="center" vertical="center"/>
    </xf>
    <xf numFmtId="0" fontId="2" fillId="4" borderId="111" xfId="0" applyFont="1" applyFill="1" applyBorder="1" applyAlignment="1">
      <alignment horizontal="center" vertical="center" wrapText="1"/>
    </xf>
    <xf numFmtId="0" fontId="0" fillId="0" borderId="108" xfId="0" applyBorder="1" applyAlignment="1" applyProtection="1">
      <alignment horizontal="center" vertical="center"/>
      <protection locked="0"/>
    </xf>
    <xf numFmtId="0" fontId="0" fillId="14" borderId="1" xfId="0" applyFill="1" applyBorder="1"/>
    <xf numFmtId="0" fontId="0" fillId="16" borderId="0" xfId="0" applyFill="1"/>
    <xf numFmtId="0" fontId="0" fillId="16" borderId="1" xfId="0" applyFill="1" applyBorder="1"/>
    <xf numFmtId="170" fontId="0" fillId="0" borderId="108" xfId="0" applyNumberFormat="1" applyBorder="1" applyAlignment="1" applyProtection="1">
      <alignment horizontal="center" vertical="center"/>
      <protection locked="0"/>
    </xf>
    <xf numFmtId="0" fontId="7" fillId="0" borderId="0" xfId="0" applyFont="1" applyBorder="1" applyAlignment="1">
      <alignment vertical="center"/>
    </xf>
    <xf numFmtId="0" fontId="0" fillId="13" borderId="0" xfId="0" applyFill="1" applyProtection="1"/>
    <xf numFmtId="0" fontId="4" fillId="13" borderId="0" xfId="0" applyFont="1" applyFill="1" applyProtection="1"/>
    <xf numFmtId="0" fontId="3" fillId="13" borderId="0" xfId="0" applyFont="1" applyFill="1" applyProtection="1"/>
    <xf numFmtId="0" fontId="0" fillId="0" borderId="0" xfId="0" applyProtection="1"/>
    <xf numFmtId="0" fontId="3" fillId="0" borderId="0" xfId="0" applyFont="1" applyProtection="1"/>
    <xf numFmtId="0" fontId="22" fillId="0" borderId="0" xfId="0" applyFont="1" applyProtection="1"/>
    <xf numFmtId="0" fontId="0" fillId="0" borderId="49" xfId="0" applyBorder="1" applyProtection="1"/>
    <xf numFmtId="0" fontId="0" fillId="0" borderId="0" xfId="0" applyAlignment="1" applyProtection="1">
      <alignment horizontal="left" vertical="center" indent="1"/>
    </xf>
    <xf numFmtId="0" fontId="12" fillId="0" borderId="8" xfId="4" applyFont="1" applyBorder="1" applyProtection="1"/>
    <xf numFmtId="0" fontId="12" fillId="0" borderId="9" xfId="4" applyFont="1" applyBorder="1" applyProtection="1"/>
    <xf numFmtId="0" fontId="12" fillId="0" borderId="11" xfId="4" applyFont="1" applyBorder="1" applyProtection="1"/>
    <xf numFmtId="0" fontId="12" fillId="0" borderId="13" xfId="4" applyFont="1" applyBorder="1" applyProtection="1"/>
    <xf numFmtId="0" fontId="12" fillId="0" borderId="14" xfId="4" applyFont="1" applyBorder="1" applyProtection="1"/>
    <xf numFmtId="0" fontId="13" fillId="0" borderId="15" xfId="4" applyFont="1" applyBorder="1" applyAlignment="1" applyProtection="1">
      <alignment horizontal="right"/>
    </xf>
    <xf numFmtId="0" fontId="12" fillId="0" borderId="16" xfId="4" applyBorder="1" applyProtection="1"/>
    <xf numFmtId="0" fontId="12" fillId="0" borderId="11" xfId="4" applyBorder="1" applyProtection="1"/>
    <xf numFmtId="0" fontId="13" fillId="0" borderId="20" xfId="4" applyFont="1" applyBorder="1" applyAlignment="1" applyProtection="1">
      <alignment horizontal="right"/>
    </xf>
    <xf numFmtId="0" fontId="12" fillId="0" borderId="21" xfId="4" applyBorder="1" applyProtection="1"/>
    <xf numFmtId="0" fontId="13" fillId="0" borderId="19" xfId="4" applyFont="1" applyBorder="1" applyAlignment="1" applyProtection="1">
      <alignment horizontal="left" vertical="top" textRotation="90"/>
    </xf>
    <xf numFmtId="0" fontId="12" fillId="0" borderId="35" xfId="4" applyBorder="1" applyProtection="1"/>
    <xf numFmtId="0" fontId="12" fillId="0" borderId="24" xfId="4" applyBorder="1" applyProtection="1"/>
    <xf numFmtId="0" fontId="13" fillId="0" borderId="8" xfId="4" applyFont="1" applyBorder="1" applyAlignment="1" applyProtection="1">
      <alignment vertical="center"/>
    </xf>
    <xf numFmtId="0" fontId="13" fillId="0" borderId="9" xfId="4" applyFont="1" applyBorder="1" applyAlignment="1" applyProtection="1">
      <alignment vertical="center"/>
    </xf>
    <xf numFmtId="0" fontId="12" fillId="0" borderId="9" xfId="4" applyBorder="1" applyAlignment="1" applyProtection="1">
      <alignment vertical="center"/>
    </xf>
    <xf numFmtId="0" fontId="12" fillId="0" borderId="10" xfId="4" applyBorder="1" applyProtection="1"/>
    <xf numFmtId="0" fontId="16" fillId="0" borderId="20" xfId="4" applyNumberFormat="1" applyFont="1" applyBorder="1" applyAlignment="1" applyProtection="1">
      <alignment horizontal="center" vertical="center"/>
    </xf>
    <xf numFmtId="0" fontId="16" fillId="0" borderId="21" xfId="4" applyFont="1" applyBorder="1" applyAlignment="1" applyProtection="1">
      <alignment horizontal="left" vertical="center"/>
    </xf>
    <xf numFmtId="0" fontId="16" fillId="0" borderId="11" xfId="4" applyFont="1" applyBorder="1" applyAlignment="1" applyProtection="1">
      <alignment vertical="center"/>
    </xf>
    <xf numFmtId="0" fontId="16" fillId="0" borderId="16" xfId="4" applyFont="1" applyBorder="1" applyAlignment="1" applyProtection="1">
      <alignment vertical="center"/>
    </xf>
    <xf numFmtId="0" fontId="12" fillId="0" borderId="25" xfId="4" applyBorder="1" applyProtection="1"/>
    <xf numFmtId="0" fontId="18" fillId="0" borderId="1" xfId="4" applyFont="1" applyBorder="1" applyAlignment="1" applyProtection="1">
      <alignment horizontal="center"/>
    </xf>
    <xf numFmtId="0" fontId="16" fillId="0" borderId="11" xfId="4" applyFont="1" applyBorder="1" applyProtection="1"/>
    <xf numFmtId="0" fontId="16" fillId="0" borderId="16" xfId="4" applyFont="1" applyBorder="1" applyProtection="1"/>
    <xf numFmtId="4" fontId="52" fillId="0" borderId="26" xfId="4" applyNumberFormat="1" applyFont="1" applyBorder="1" applyAlignment="1" applyProtection="1">
      <alignment horizontal="center" vertical="center"/>
    </xf>
    <xf numFmtId="4" fontId="52" fillId="0" borderId="26" xfId="2" applyNumberFormat="1" applyFont="1" applyBorder="1" applyAlignment="1" applyProtection="1">
      <alignment horizontal="center" vertical="center"/>
    </xf>
    <xf numFmtId="0" fontId="52" fillId="0" borderId="26" xfId="4" applyNumberFormat="1" applyFont="1" applyBorder="1" applyAlignment="1" applyProtection="1">
      <alignment horizontal="center" vertical="center"/>
    </xf>
    <xf numFmtId="4" fontId="52" fillId="0" borderId="26" xfId="3" applyNumberFormat="1" applyFont="1" applyBorder="1" applyAlignment="1" applyProtection="1">
      <alignment horizontal="center" vertical="center"/>
    </xf>
    <xf numFmtId="4" fontId="52" fillId="0" borderId="0" xfId="2" applyNumberFormat="1" applyFont="1" applyBorder="1" applyAlignment="1" applyProtection="1">
      <alignment horizontal="center" vertical="center"/>
    </xf>
    <xf numFmtId="4" fontId="28" fillId="0" borderId="0" xfId="0" applyNumberFormat="1" applyFont="1" applyAlignment="1" applyProtection="1">
      <alignment horizontal="center"/>
    </xf>
    <xf numFmtId="165" fontId="52" fillId="0" borderId="26" xfId="3" applyNumberFormat="1" applyFont="1" applyBorder="1" applyAlignment="1" applyProtection="1">
      <alignment horizontal="center" vertical="center"/>
    </xf>
    <xf numFmtId="9" fontId="52" fillId="0" borderId="26" xfId="3" applyFont="1" applyBorder="1" applyAlignment="1" applyProtection="1">
      <alignment horizontal="center" vertical="center"/>
    </xf>
    <xf numFmtId="0" fontId="28" fillId="0" borderId="53" xfId="0" applyFont="1" applyBorder="1" applyAlignment="1" applyProtection="1">
      <alignment horizontal="left" indent="1"/>
    </xf>
    <xf numFmtId="0" fontId="28" fillId="0" borderId="55" xfId="0" applyFont="1" applyBorder="1" applyAlignment="1" applyProtection="1">
      <alignment horizontal="left" indent="1"/>
    </xf>
    <xf numFmtId="0" fontId="28" fillId="0" borderId="56" xfId="0" applyFont="1" applyBorder="1" applyAlignment="1" applyProtection="1">
      <alignment horizontal="left" indent="1"/>
    </xf>
    <xf numFmtId="0" fontId="16" fillId="0" borderId="23" xfId="4" applyFont="1" applyBorder="1" applyAlignment="1" applyProtection="1">
      <alignment horizontal="center" textRotation="90"/>
    </xf>
    <xf numFmtId="175" fontId="3" fillId="0" borderId="0" xfId="0" applyNumberFormat="1" applyFont="1" applyProtection="1"/>
    <xf numFmtId="165" fontId="52" fillId="0" borderId="26" xfId="3" applyNumberFormat="1" applyFont="1" applyBorder="1" applyAlignment="1" applyProtection="1">
      <alignment horizontal="center"/>
    </xf>
    <xf numFmtId="4" fontId="52" fillId="0" borderId="26" xfId="4" applyNumberFormat="1" applyFont="1" applyBorder="1" applyAlignment="1" applyProtection="1">
      <alignment horizontal="center"/>
    </xf>
    <xf numFmtId="0" fontId="16" fillId="0" borderId="19" xfId="4" applyFont="1" applyBorder="1" applyProtection="1"/>
    <xf numFmtId="4" fontId="52" fillId="0" borderId="26" xfId="3" applyNumberFormat="1" applyFont="1" applyBorder="1" applyAlignment="1" applyProtection="1">
      <alignment horizontal="center"/>
    </xf>
    <xf numFmtId="0" fontId="28" fillId="0" borderId="41" xfId="0" applyFont="1" applyBorder="1" applyAlignment="1" applyProtection="1">
      <alignment horizontal="left" indent="1"/>
    </xf>
    <xf numFmtId="165" fontId="52" fillId="0" borderId="26" xfId="2" applyNumberFormat="1" applyFont="1" applyBorder="1" applyAlignment="1" applyProtection="1">
      <alignment horizontal="center" vertical="center"/>
    </xf>
    <xf numFmtId="0" fontId="52" fillId="0" borderId="41" xfId="4" applyFont="1" applyBorder="1" applyAlignment="1" applyProtection="1">
      <alignment horizontal="left" vertical="center" indent="1"/>
    </xf>
    <xf numFmtId="0" fontId="52" fillId="0" borderId="11" xfId="4" applyFont="1" applyBorder="1" applyAlignment="1" applyProtection="1">
      <alignment horizontal="left" vertical="center" indent="1"/>
    </xf>
    <xf numFmtId="0" fontId="52" fillId="0" borderId="42" xfId="4" applyFont="1" applyBorder="1" applyAlignment="1" applyProtection="1">
      <alignment horizontal="left" vertical="center" indent="1"/>
    </xf>
    <xf numFmtId="0" fontId="19" fillId="0" borderId="16" xfId="4" applyFont="1" applyBorder="1" applyAlignment="1" applyProtection="1">
      <alignment textRotation="90"/>
    </xf>
    <xf numFmtId="4" fontId="52" fillId="0" borderId="50" xfId="4" applyNumberFormat="1" applyFont="1" applyBorder="1" applyAlignment="1" applyProtection="1">
      <alignment horizontal="center"/>
    </xf>
    <xf numFmtId="0" fontId="13" fillId="0" borderId="19" xfId="4" applyFont="1" applyBorder="1" applyAlignment="1" applyProtection="1">
      <alignment vertical="justify" textRotation="90"/>
    </xf>
    <xf numFmtId="4" fontId="16" fillId="0" borderId="28" xfId="4" applyNumberFormat="1" applyFont="1" applyBorder="1" applyAlignment="1" applyProtection="1">
      <alignment horizontal="center"/>
    </xf>
    <xf numFmtId="4" fontId="16" fillId="0" borderId="26" xfId="2" applyNumberFormat="1" applyFont="1" applyBorder="1" applyAlignment="1" applyProtection="1">
      <alignment horizontal="center" vertical="center"/>
    </xf>
    <xf numFmtId="0" fontId="13" fillId="0" borderId="32" xfId="4" applyFont="1" applyBorder="1" applyAlignment="1" applyProtection="1">
      <alignment horizontal="left"/>
    </xf>
    <xf numFmtId="0" fontId="13" fillId="0" borderId="13" xfId="4" applyFont="1" applyBorder="1" applyProtection="1"/>
    <xf numFmtId="0" fontId="13" fillId="0" borderId="14" xfId="4" applyFont="1" applyBorder="1" applyProtection="1"/>
    <xf numFmtId="0" fontId="13" fillId="0" borderId="33" xfId="4" applyFont="1" applyBorder="1" applyAlignment="1" applyProtection="1">
      <alignment horizontal="center"/>
    </xf>
    <xf numFmtId="0" fontId="13" fillId="0" borderId="11" xfId="4" applyFont="1" applyBorder="1" applyProtection="1"/>
    <xf numFmtId="4" fontId="16" fillId="0" borderId="28" xfId="2" applyNumberFormat="1" applyFont="1" applyBorder="1" applyAlignment="1" applyProtection="1">
      <alignment horizontal="center"/>
    </xf>
    <xf numFmtId="0" fontId="20" fillId="0" borderId="33" xfId="4" applyFont="1" applyBorder="1" applyAlignment="1" applyProtection="1">
      <alignment horizontal="center" vertical="center"/>
    </xf>
    <xf numFmtId="4" fontId="21" fillId="9" borderId="33" xfId="2" applyNumberFormat="1" applyFont="1" applyFill="1" applyBorder="1" applyAlignment="1" applyProtection="1">
      <alignment horizontal="center" vertical="center"/>
    </xf>
    <xf numFmtId="0" fontId="13" fillId="0" borderId="13" xfId="4" applyFont="1" applyBorder="1" applyAlignment="1" applyProtection="1">
      <alignment horizontal="center"/>
    </xf>
    <xf numFmtId="0" fontId="13" fillId="0" borderId="14" xfId="4" applyFont="1" applyBorder="1" applyAlignment="1" applyProtection="1">
      <alignment horizontal="right"/>
    </xf>
    <xf numFmtId="165" fontId="16" fillId="0" borderId="30" xfId="3" applyNumberFormat="1" applyFont="1" applyBorder="1" applyAlignment="1" applyProtection="1">
      <alignment horizontal="center"/>
    </xf>
    <xf numFmtId="2" fontId="16" fillId="0" borderId="30" xfId="2" applyNumberFormat="1" applyFont="1" applyBorder="1" applyAlignment="1" applyProtection="1">
      <alignment horizontal="center"/>
    </xf>
    <xf numFmtId="9" fontId="16" fillId="0" borderId="31" xfId="3" applyFont="1" applyBorder="1" applyAlignment="1" applyProtection="1">
      <alignment horizontal="right"/>
    </xf>
    <xf numFmtId="9" fontId="16" fillId="0" borderId="30" xfId="3" applyFont="1" applyBorder="1" applyAlignment="1" applyProtection="1">
      <alignment horizontal="center"/>
    </xf>
    <xf numFmtId="2" fontId="16" fillId="0" borderId="57" xfId="2" applyNumberFormat="1" applyFont="1" applyBorder="1" applyAlignment="1" applyProtection="1">
      <alignment horizontal="right"/>
    </xf>
    <xf numFmtId="2" fontId="16" fillId="0" borderId="35" xfId="2" applyNumberFormat="1" applyFont="1" applyBorder="1" applyAlignment="1" applyProtection="1">
      <alignment horizontal="right"/>
    </xf>
    <xf numFmtId="9" fontId="16" fillId="0" borderId="58" xfId="3" applyFont="1" applyBorder="1" applyAlignment="1" applyProtection="1">
      <alignment horizontal="right"/>
    </xf>
    <xf numFmtId="0" fontId="15" fillId="0" borderId="57" xfId="4" applyFont="1" applyBorder="1" applyAlignment="1" applyProtection="1">
      <alignment horizontal="center" textRotation="90"/>
    </xf>
    <xf numFmtId="0" fontId="16" fillId="0" borderId="35" xfId="4" applyFont="1" applyBorder="1" applyProtection="1"/>
    <xf numFmtId="0" fontId="16" fillId="0" borderId="58" xfId="4" applyFont="1" applyBorder="1" applyProtection="1"/>
    <xf numFmtId="0" fontId="13" fillId="0" borderId="23" xfId="4" applyFont="1" applyBorder="1" applyAlignment="1" applyProtection="1">
      <alignment horizontal="left"/>
    </xf>
    <xf numFmtId="0" fontId="12" fillId="0" borderId="23" xfId="4" applyBorder="1" applyProtection="1"/>
    <xf numFmtId="0" fontId="52" fillId="0" borderId="1" xfId="4" applyFont="1" applyBorder="1" applyAlignment="1" applyProtection="1">
      <alignment horizontal="center"/>
    </xf>
    <xf numFmtId="0" fontId="52" fillId="0" borderId="113" xfId="4" applyFont="1" applyBorder="1" applyAlignment="1" applyProtection="1">
      <alignment horizontal="left" vertical="center" indent="1"/>
    </xf>
    <xf numFmtId="0" fontId="52" fillId="0" borderId="80" xfId="4" applyFont="1" applyBorder="1" applyAlignment="1" applyProtection="1">
      <alignment horizontal="left" vertical="center" indent="1"/>
    </xf>
    <xf numFmtId="0" fontId="52" fillId="0" borderId="81" xfId="4" applyFont="1" applyBorder="1" applyAlignment="1" applyProtection="1">
      <alignment horizontal="left" vertical="center" indent="1"/>
    </xf>
    <xf numFmtId="4" fontId="16" fillId="0" borderId="50" xfId="4" applyNumberFormat="1" applyFont="1" applyBorder="1" applyAlignment="1" applyProtection="1">
      <alignment horizontal="center"/>
    </xf>
    <xf numFmtId="4" fontId="20" fillId="0" borderId="33" xfId="4" applyNumberFormat="1" applyFont="1" applyBorder="1" applyAlignment="1" applyProtection="1">
      <alignment horizontal="center" vertical="center"/>
    </xf>
    <xf numFmtId="2" fontId="16" fillId="0" borderId="30" xfId="3" applyNumberFormat="1" applyFont="1" applyBorder="1" applyAlignment="1" applyProtection="1">
      <alignment horizontal="center"/>
    </xf>
    <xf numFmtId="0" fontId="12" fillId="0" borderId="0" xfId="4" applyBorder="1" applyProtection="1"/>
    <xf numFmtId="0" fontId="12" fillId="0" borderId="16" xfId="4" applyFont="1" applyBorder="1" applyProtection="1"/>
    <xf numFmtId="0" fontId="17" fillId="0" borderId="16" xfId="4" applyFont="1" applyBorder="1" applyProtection="1"/>
    <xf numFmtId="0" fontId="15" fillId="0" borderId="35" xfId="4" applyFont="1" applyBorder="1" applyAlignment="1" applyProtection="1">
      <alignment horizontal="left" textRotation="90"/>
    </xf>
    <xf numFmtId="0" fontId="12" fillId="0" borderId="25" xfId="4" applyFont="1" applyBorder="1" applyProtection="1"/>
    <xf numFmtId="0" fontId="12" fillId="0" borderId="8" xfId="4" applyFont="1" applyBorder="1" applyAlignment="1" applyProtection="1">
      <alignment horizontal="left" indent="1"/>
    </xf>
    <xf numFmtId="0" fontId="13" fillId="0" borderId="8" xfId="4" applyFont="1" applyBorder="1" applyAlignment="1" applyProtection="1">
      <alignment horizontal="left" vertical="center" indent="1"/>
    </xf>
    <xf numFmtId="0" fontId="52" fillId="0" borderId="82" xfId="4" applyFont="1" applyBorder="1" applyProtection="1"/>
    <xf numFmtId="0" fontId="52" fillId="0" borderId="83" xfId="4" applyFont="1" applyBorder="1" applyProtection="1"/>
    <xf numFmtId="0" fontId="52" fillId="0" borderId="88" xfId="4" applyFont="1" applyBorder="1" applyProtection="1"/>
    <xf numFmtId="0" fontId="52" fillId="0" borderId="0" xfId="4" applyFont="1" applyBorder="1" applyProtection="1"/>
    <xf numFmtId="0" fontId="52" fillId="0" borderId="1" xfId="4" applyFont="1" applyBorder="1" applyAlignment="1" applyProtection="1">
      <alignment horizontal="center" vertical="center"/>
    </xf>
    <xf numFmtId="0" fontId="52" fillId="0" borderId="87" xfId="4" applyFont="1" applyBorder="1" applyProtection="1"/>
    <xf numFmtId="164" fontId="52" fillId="0" borderId="1" xfId="4" applyNumberFormat="1" applyFont="1" applyBorder="1" applyAlignment="1" applyProtection="1">
      <alignment horizontal="center" vertical="center"/>
    </xf>
    <xf numFmtId="0" fontId="52" fillId="0" borderId="85" xfId="4" applyFont="1" applyBorder="1" applyProtection="1"/>
    <xf numFmtId="0" fontId="52" fillId="0" borderId="86" xfId="4" applyFont="1" applyBorder="1" applyProtection="1"/>
    <xf numFmtId="0" fontId="52" fillId="0" borderId="89" xfId="4" applyFont="1" applyBorder="1" applyProtection="1"/>
    <xf numFmtId="3" fontId="52" fillId="0" borderId="26" xfId="4" applyNumberFormat="1" applyFont="1" applyBorder="1" applyAlignment="1" applyProtection="1">
      <alignment horizontal="center" vertical="center"/>
    </xf>
    <xf numFmtId="0" fontId="13" fillId="0" borderId="92" xfId="4" applyFont="1" applyBorder="1" applyProtection="1"/>
    <xf numFmtId="0" fontId="16" fillId="0" borderId="91" xfId="4" applyFont="1" applyBorder="1" applyAlignment="1" applyProtection="1"/>
    <xf numFmtId="0" fontId="16" fillId="0" borderId="16" xfId="4" applyFont="1" applyBorder="1" applyAlignment="1" applyProtection="1"/>
    <xf numFmtId="0" fontId="16" fillId="0" borderId="19" xfId="4" applyFont="1" applyBorder="1" applyAlignment="1" applyProtection="1"/>
    <xf numFmtId="4" fontId="0" fillId="0" borderId="0" xfId="0" applyNumberFormat="1" applyProtection="1"/>
    <xf numFmtId="0" fontId="23" fillId="0" borderId="80" xfId="4" applyFont="1" applyBorder="1" applyAlignment="1" applyProtection="1"/>
    <xf numFmtId="0" fontId="23" fillId="0" borderId="83" xfId="4" applyFont="1" applyBorder="1" applyAlignment="1" applyProtection="1"/>
    <xf numFmtId="0" fontId="23" fillId="0" borderId="81" xfId="4" applyFont="1" applyBorder="1" applyAlignment="1" applyProtection="1"/>
    <xf numFmtId="0" fontId="13" fillId="0" borderId="58" xfId="4" applyFont="1" applyBorder="1" applyAlignment="1" applyProtection="1">
      <alignment horizontal="center"/>
    </xf>
    <xf numFmtId="0" fontId="13" fillId="0" borderId="87" xfId="4" applyFont="1" applyBorder="1" applyAlignment="1" applyProtection="1">
      <alignment horizontal="right"/>
    </xf>
    <xf numFmtId="2" fontId="16" fillId="0" borderId="67" xfId="2" applyNumberFormat="1" applyFont="1" applyBorder="1" applyAlignment="1" applyProtection="1">
      <alignment horizontal="center"/>
    </xf>
    <xf numFmtId="9" fontId="16" fillId="0" borderId="67" xfId="3" applyFont="1" applyBorder="1" applyAlignment="1" applyProtection="1">
      <alignment horizontal="center"/>
    </xf>
    <xf numFmtId="0" fontId="52" fillId="0" borderId="1" xfId="4" applyFont="1" applyBorder="1" applyAlignment="1" applyProtection="1">
      <alignment horizontal="center" vertical="center"/>
      <protection locked="0"/>
    </xf>
    <xf numFmtId="0" fontId="3" fillId="0" borderId="49" xfId="0" applyFont="1" applyBorder="1" applyProtection="1"/>
    <xf numFmtId="0" fontId="3" fillId="0" borderId="0" xfId="0" applyFont="1" applyAlignment="1" applyProtection="1">
      <alignment horizontal="center" vertical="center"/>
    </xf>
    <xf numFmtId="164" fontId="0" fillId="0" borderId="120" xfId="0" applyNumberFormat="1" applyBorder="1" applyAlignment="1" applyProtection="1">
      <alignment horizontal="center" vertical="center"/>
      <protection locked="0"/>
    </xf>
    <xf numFmtId="164" fontId="0" fillId="0" borderId="121" xfId="0" applyNumberFormat="1" applyBorder="1" applyAlignment="1" applyProtection="1">
      <alignment horizontal="center" vertical="center"/>
      <protection locked="0"/>
    </xf>
    <xf numFmtId="0" fontId="9" fillId="13" borderId="0" xfId="0" applyFont="1" applyFill="1" applyProtection="1"/>
    <xf numFmtId="0" fontId="9" fillId="0" borderId="0" xfId="0" applyFont="1" applyProtection="1"/>
    <xf numFmtId="2" fontId="52" fillId="0" borderId="26" xfId="3" applyNumberFormat="1" applyFont="1" applyBorder="1" applyAlignment="1" applyProtection="1">
      <alignment horizontal="center" vertical="center"/>
    </xf>
    <xf numFmtId="4" fontId="9" fillId="0" borderId="0" xfId="0" applyNumberFormat="1" applyFont="1" applyProtection="1"/>
    <xf numFmtId="10" fontId="16" fillId="0" borderId="30" xfId="3" applyNumberFormat="1" applyFont="1" applyBorder="1" applyAlignment="1" applyProtection="1">
      <alignment horizontal="center"/>
    </xf>
    <xf numFmtId="0" fontId="52" fillId="0" borderId="11" xfId="4" applyFont="1" applyBorder="1" applyAlignment="1" applyProtection="1">
      <alignment vertical="center"/>
    </xf>
    <xf numFmtId="0" fontId="52" fillId="0" borderId="42" xfId="4" applyFont="1" applyBorder="1" applyAlignment="1" applyProtection="1">
      <alignment vertical="center"/>
    </xf>
    <xf numFmtId="0" fontId="28" fillId="0" borderId="11" xfId="0" applyFont="1" applyBorder="1" applyAlignment="1" applyProtection="1"/>
    <xf numFmtId="0" fontId="28" fillId="0" borderId="42" xfId="0" applyFont="1" applyBorder="1" applyAlignment="1" applyProtection="1"/>
    <xf numFmtId="0" fontId="52" fillId="0" borderId="55" xfId="4" applyFont="1" applyBorder="1" applyAlignment="1" applyProtection="1">
      <alignment horizontal="left" vertical="center" indent="1"/>
    </xf>
    <xf numFmtId="0" fontId="52" fillId="0" borderId="56" xfId="4" applyFont="1" applyBorder="1" applyAlignment="1" applyProtection="1">
      <alignment horizontal="left" vertical="center" indent="1"/>
    </xf>
    <xf numFmtId="0" fontId="16" fillId="0" borderId="44" xfId="4" applyFont="1" applyBorder="1" applyAlignment="1" applyProtection="1">
      <alignment vertical="center"/>
    </xf>
    <xf numFmtId="0" fontId="16" fillId="0" borderId="45" xfId="4" applyFont="1" applyBorder="1" applyAlignment="1" applyProtection="1">
      <alignment vertical="center"/>
    </xf>
    <xf numFmtId="0" fontId="52" fillId="0" borderId="53" xfId="4" applyFont="1" applyBorder="1" applyAlignment="1" applyProtection="1">
      <alignment horizontal="left" vertical="center" indent="1"/>
    </xf>
    <xf numFmtId="0" fontId="2" fillId="0" borderId="0" xfId="0" applyFont="1" applyFill="1" applyBorder="1" applyAlignment="1" applyProtection="1">
      <alignment horizontal="center" vertical="center"/>
    </xf>
    <xf numFmtId="0" fontId="2" fillId="6" borderId="3" xfId="0" applyFont="1" applyFill="1" applyBorder="1" applyAlignment="1" applyProtection="1">
      <alignment horizontal="center" vertical="center"/>
    </xf>
    <xf numFmtId="0" fontId="3" fillId="6" borderId="3" xfId="0" applyFont="1" applyFill="1" applyBorder="1" applyAlignment="1" applyProtection="1">
      <alignment horizontal="left" vertical="center" wrapText="1" indent="1"/>
    </xf>
    <xf numFmtId="164" fontId="0" fillId="13" borderId="3" xfId="0" applyNumberFormat="1" applyFill="1" applyBorder="1" applyAlignment="1" applyProtection="1">
      <alignment horizontal="center" vertical="center"/>
    </xf>
    <xf numFmtId="0" fontId="3" fillId="4" borderId="3" xfId="0" applyFont="1" applyFill="1" applyBorder="1" applyAlignment="1" applyProtection="1">
      <alignment horizontal="left" vertical="center" indent="1"/>
    </xf>
    <xf numFmtId="164" fontId="3" fillId="4" borderId="3" xfId="0" applyNumberFormat="1" applyFont="1" applyFill="1" applyBorder="1" applyAlignment="1" applyProtection="1">
      <alignment horizontal="center" vertical="center"/>
    </xf>
    <xf numFmtId="0" fontId="3" fillId="6" borderId="3" xfId="0" applyFont="1" applyFill="1" applyBorder="1" applyAlignment="1" applyProtection="1">
      <alignment horizontal="left" vertical="center" indent="1"/>
    </xf>
    <xf numFmtId="0" fontId="3" fillId="4" borderId="5" xfId="0" applyFont="1" applyFill="1" applyBorder="1" applyAlignment="1" applyProtection="1">
      <alignment horizontal="left" vertical="center" indent="1"/>
    </xf>
    <xf numFmtId="0" fontId="3" fillId="4" borderId="7" xfId="0" applyFont="1" applyFill="1" applyBorder="1" applyAlignment="1" applyProtection="1">
      <alignment vertical="center"/>
    </xf>
    <xf numFmtId="0" fontId="3" fillId="4" borderId="6" xfId="0" applyFont="1" applyFill="1" applyBorder="1" applyAlignment="1" applyProtection="1">
      <alignment vertical="center"/>
    </xf>
    <xf numFmtId="0" fontId="0" fillId="13" borderId="3" xfId="0" applyFill="1" applyBorder="1" applyAlignment="1" applyProtection="1">
      <alignment horizontal="center" vertical="center"/>
    </xf>
    <xf numFmtId="170" fontId="0" fillId="13" borderId="3" xfId="0" applyNumberFormat="1" applyFill="1" applyBorder="1" applyAlignment="1" applyProtection="1">
      <alignment horizontal="center" vertical="center"/>
    </xf>
    <xf numFmtId="0" fontId="23" fillId="0" borderId="0" xfId="0" applyFont="1" applyProtection="1"/>
    <xf numFmtId="0" fontId="3" fillId="2" borderId="0" xfId="0" applyFont="1" applyFill="1" applyProtection="1"/>
    <xf numFmtId="0" fontId="0" fillId="0" borderId="0" xfId="0" applyFont="1" applyProtection="1"/>
    <xf numFmtId="0" fontId="55" fillId="2" borderId="0" xfId="0" applyFont="1" applyFill="1"/>
    <xf numFmtId="0" fontId="55" fillId="0" borderId="0" xfId="0" applyFont="1"/>
    <xf numFmtId="0" fontId="55" fillId="0" borderId="0" xfId="0" applyFont="1" applyBorder="1" applyAlignment="1">
      <alignment vertical="center"/>
    </xf>
    <xf numFmtId="0" fontId="57" fillId="0" borderId="0" xfId="0" applyFont="1"/>
    <xf numFmtId="0" fontId="3" fillId="16" borderId="0" xfId="0" applyFont="1" applyFill="1" applyBorder="1" applyAlignment="1">
      <alignment horizontal="center" vertical="center"/>
    </xf>
    <xf numFmtId="0" fontId="3" fillId="16" borderId="0" xfId="0" applyFont="1" applyFill="1" applyBorder="1"/>
    <xf numFmtId="164" fontId="3" fillId="16" borderId="0" xfId="0" applyNumberFormat="1" applyFont="1" applyFill="1" applyBorder="1" applyAlignment="1">
      <alignment horizontal="center" vertical="center"/>
    </xf>
    <xf numFmtId="14" fontId="3" fillId="16" borderId="0" xfId="0" applyNumberFormat="1" applyFont="1" applyFill="1" applyBorder="1"/>
    <xf numFmtId="0" fontId="3" fillId="16" borderId="0" xfId="0" applyNumberFormat="1" applyFont="1" applyFill="1" applyBorder="1" applyAlignment="1">
      <alignment horizontal="center" vertical="center"/>
    </xf>
    <xf numFmtId="2" fontId="3" fillId="16" borderId="0" xfId="0" applyNumberFormat="1" applyFont="1" applyFill="1" applyBorder="1" applyAlignment="1">
      <alignment horizontal="center" vertical="center"/>
    </xf>
    <xf numFmtId="9" fontId="3" fillId="16" borderId="0" xfId="0" applyNumberFormat="1" applyFont="1" applyFill="1" applyBorder="1" applyAlignment="1">
      <alignment horizontal="center" vertical="center"/>
    </xf>
    <xf numFmtId="9" fontId="3" fillId="16" borderId="0" xfId="3" applyFont="1" applyFill="1" applyBorder="1" applyAlignment="1">
      <alignment horizontal="center" vertical="center"/>
    </xf>
    <xf numFmtId="10" fontId="3" fillId="16" borderId="0" xfId="3" applyNumberFormat="1" applyFont="1" applyFill="1" applyBorder="1" applyAlignment="1">
      <alignment horizontal="center" vertical="center"/>
    </xf>
    <xf numFmtId="14" fontId="3" fillId="16" borderId="0" xfId="0" applyNumberFormat="1" applyFont="1" applyFill="1" applyBorder="1" applyAlignment="1">
      <alignment horizontal="center" vertical="center"/>
    </xf>
    <xf numFmtId="0" fontId="53" fillId="16" borderId="0" xfId="0" applyFont="1" applyFill="1" applyBorder="1" applyAlignment="1">
      <alignment horizontal="center" vertical="center" wrapText="1"/>
    </xf>
    <xf numFmtId="164" fontId="3" fillId="16" borderId="0" xfId="2" applyNumberFormat="1" applyFont="1" applyFill="1" applyBorder="1" applyAlignment="1">
      <alignment horizontal="center" vertical="center"/>
    </xf>
    <xf numFmtId="10" fontId="3" fillId="16" borderId="0" xfId="0" applyNumberFormat="1" applyFont="1" applyFill="1" applyBorder="1" applyAlignment="1">
      <alignment horizontal="center" vertical="center"/>
    </xf>
    <xf numFmtId="164" fontId="3" fillId="16" borderId="0" xfId="0" applyNumberFormat="1" applyFont="1" applyFill="1" applyBorder="1"/>
    <xf numFmtId="0" fontId="3" fillId="16" borderId="0" xfId="0" applyFont="1" applyFill="1" applyBorder="1" applyAlignment="1" applyProtection="1">
      <alignment horizontal="center" vertical="center"/>
    </xf>
    <xf numFmtId="0" fontId="3" fillId="16" borderId="0" xfId="0" applyFont="1" applyFill="1" applyBorder="1" applyProtection="1"/>
    <xf numFmtId="164" fontId="3" fillId="16" borderId="0" xfId="0" applyNumberFormat="1" applyFont="1" applyFill="1" applyBorder="1" applyAlignment="1" applyProtection="1">
      <alignment horizontal="center" vertical="center"/>
    </xf>
    <xf numFmtId="0" fontId="11" fillId="0" borderId="0" xfId="0" applyFont="1" applyProtection="1"/>
    <xf numFmtId="20" fontId="3" fillId="16" borderId="0" xfId="0" applyNumberFormat="1" applyFont="1" applyFill="1" applyBorder="1" applyAlignment="1" applyProtection="1">
      <alignment vertical="center"/>
    </xf>
    <xf numFmtId="9" fontId="3" fillId="16" borderId="0" xfId="0" applyNumberFormat="1" applyFont="1" applyFill="1" applyBorder="1" applyAlignment="1" applyProtection="1">
      <alignment vertical="center"/>
    </xf>
    <xf numFmtId="164" fontId="3" fillId="16" borderId="0" xfId="0" applyNumberFormat="1" applyFont="1" applyFill="1" applyBorder="1" applyAlignment="1" applyProtection="1">
      <alignment horizontal="left" vertical="center"/>
    </xf>
    <xf numFmtId="14" fontId="3" fillId="16" borderId="0" xfId="0" applyNumberFormat="1" applyFont="1" applyFill="1" applyBorder="1" applyAlignment="1" applyProtection="1">
      <alignment horizontal="center" vertical="center"/>
    </xf>
    <xf numFmtId="14" fontId="3" fillId="16" borderId="0" xfId="0" applyNumberFormat="1" applyFont="1" applyFill="1" applyBorder="1" applyProtection="1"/>
    <xf numFmtId="0" fontId="3" fillId="16" borderId="0" xfId="0" applyNumberFormat="1" applyFont="1" applyFill="1" applyBorder="1" applyAlignment="1" applyProtection="1">
      <alignment horizontal="center" vertical="center"/>
    </xf>
    <xf numFmtId="44" fontId="3" fillId="16" borderId="0" xfId="2" applyFont="1" applyFill="1" applyBorder="1" applyAlignment="1" applyProtection="1">
      <alignment horizontal="center" vertical="center"/>
    </xf>
    <xf numFmtId="2" fontId="3" fillId="16" borderId="0" xfId="0" applyNumberFormat="1" applyFont="1" applyFill="1" applyBorder="1" applyAlignment="1" applyProtection="1">
      <alignment horizontal="center" vertical="center"/>
    </xf>
    <xf numFmtId="9" fontId="3" fillId="16" borderId="0" xfId="0" applyNumberFormat="1" applyFont="1" applyFill="1" applyBorder="1" applyAlignment="1" applyProtection="1">
      <alignment horizontal="center" vertical="center"/>
    </xf>
    <xf numFmtId="0" fontId="53" fillId="16" borderId="0" xfId="0" applyFont="1" applyFill="1" applyBorder="1" applyAlignment="1" applyProtection="1">
      <alignment horizontal="center" vertical="center" wrapText="1"/>
    </xf>
    <xf numFmtId="0" fontId="2" fillId="4" borderId="104" xfId="0" applyFont="1" applyFill="1" applyBorder="1" applyAlignment="1" applyProtection="1">
      <alignment horizontal="center" vertical="center"/>
    </xf>
    <xf numFmtId="0" fontId="2" fillId="4" borderId="111" xfId="0" applyFont="1" applyFill="1" applyBorder="1" applyAlignment="1" applyProtection="1">
      <alignment horizontal="center" vertical="center"/>
    </xf>
    <xf numFmtId="0" fontId="2" fillId="4" borderId="111" xfId="0" applyFont="1" applyFill="1" applyBorder="1" applyAlignment="1" applyProtection="1">
      <alignment horizontal="center" vertical="center" wrapText="1"/>
    </xf>
    <xf numFmtId="0" fontId="2" fillId="4" borderId="104" xfId="0" applyFont="1" applyFill="1" applyBorder="1" applyAlignment="1" applyProtection="1">
      <alignment horizontal="center" vertical="center" wrapText="1"/>
    </xf>
    <xf numFmtId="0" fontId="0" fillId="13" borderId="105" xfId="0" applyFill="1" applyBorder="1" applyAlignment="1" applyProtection="1">
      <alignment horizontal="left" vertical="center" indent="1"/>
    </xf>
    <xf numFmtId="164" fontId="0" fillId="13" borderId="109" xfId="0" applyNumberFormat="1" applyFill="1" applyBorder="1" applyAlignment="1" applyProtection="1">
      <alignment horizontal="center" vertical="center"/>
    </xf>
    <xf numFmtId="0" fontId="0" fillId="13" borderId="104" xfId="0" applyNumberFormat="1" applyFill="1" applyBorder="1" applyAlignment="1" applyProtection="1">
      <alignment horizontal="center" vertical="center"/>
    </xf>
    <xf numFmtId="0" fontId="0" fillId="13" borderId="110" xfId="0" applyNumberFormat="1" applyFill="1" applyBorder="1" applyAlignment="1" applyProtection="1">
      <alignment horizontal="center" vertical="center"/>
    </xf>
    <xf numFmtId="164" fontId="0" fillId="13" borderId="105" xfId="0" applyNumberFormat="1" applyFill="1" applyBorder="1" applyAlignment="1" applyProtection="1">
      <alignment horizontal="center" vertical="center"/>
    </xf>
    <xf numFmtId="9" fontId="3" fillId="16" borderId="0" xfId="3" applyFont="1" applyFill="1" applyBorder="1" applyAlignment="1" applyProtection="1">
      <alignment horizontal="center" vertical="center"/>
    </xf>
    <xf numFmtId="10" fontId="3" fillId="16" borderId="0" xfId="3" applyNumberFormat="1" applyFont="1" applyFill="1" applyBorder="1" applyAlignment="1" applyProtection="1">
      <alignment horizontal="center" vertical="center"/>
    </xf>
    <xf numFmtId="164" fontId="3" fillId="16" borderId="0" xfId="2" applyNumberFormat="1" applyFont="1" applyFill="1" applyBorder="1" applyAlignment="1" applyProtection="1">
      <alignment horizontal="center" vertical="center"/>
    </xf>
    <xf numFmtId="10" fontId="3" fillId="16" borderId="0" xfId="0" applyNumberFormat="1" applyFont="1" applyFill="1" applyBorder="1" applyAlignment="1" applyProtection="1">
      <alignment horizontal="center" vertical="center"/>
    </xf>
    <xf numFmtId="164" fontId="3" fillId="16" borderId="0" xfId="0" applyNumberFormat="1" applyFont="1" applyFill="1" applyBorder="1" applyProtection="1"/>
    <xf numFmtId="0" fontId="0" fillId="13" borderId="104" xfId="0" applyFill="1" applyBorder="1" applyAlignment="1" applyProtection="1">
      <alignment horizontal="left" vertical="center" indent="1"/>
    </xf>
    <xf numFmtId="164" fontId="0" fillId="13" borderId="96" xfId="0" applyNumberFormat="1" applyFill="1" applyBorder="1" applyAlignment="1" applyProtection="1">
      <alignment horizontal="center" vertical="center"/>
    </xf>
    <xf numFmtId="0" fontId="0" fillId="2" borderId="83" xfId="0" applyFill="1" applyBorder="1" applyProtection="1"/>
    <xf numFmtId="0" fontId="0" fillId="0" borderId="83" xfId="0" applyBorder="1" applyProtection="1"/>
    <xf numFmtId="0" fontId="0" fillId="0" borderId="0" xfId="0" applyBorder="1" applyProtection="1"/>
    <xf numFmtId="0" fontId="3" fillId="0" borderId="83" xfId="0" applyFont="1" applyBorder="1" applyProtection="1"/>
    <xf numFmtId="164" fontId="3" fillId="0" borderId="0" xfId="0" applyNumberFormat="1" applyFont="1" applyProtection="1"/>
    <xf numFmtId="0" fontId="49" fillId="0" borderId="0" xfId="0" applyFont="1" applyProtection="1"/>
    <xf numFmtId="0" fontId="0" fillId="13" borderId="105" xfId="0" applyNumberFormat="1" applyFill="1" applyBorder="1" applyAlignment="1" applyProtection="1">
      <alignment horizontal="center" vertical="center"/>
    </xf>
    <xf numFmtId="164" fontId="3" fillId="13" borderId="105" xfId="0" applyNumberFormat="1" applyFont="1" applyFill="1" applyBorder="1" applyAlignment="1" applyProtection="1">
      <alignment horizontal="center" vertical="center"/>
    </xf>
    <xf numFmtId="164" fontId="3" fillId="13" borderId="104" xfId="0" applyNumberFormat="1" applyFont="1" applyFill="1" applyBorder="1" applyAlignment="1" applyProtection="1">
      <alignment horizontal="center" vertical="center"/>
    </xf>
    <xf numFmtId="0" fontId="3" fillId="0" borderId="0" xfId="0" applyFont="1" applyBorder="1" applyProtection="1"/>
    <xf numFmtId="0" fontId="3" fillId="2" borderId="83" xfId="0" applyFont="1" applyFill="1" applyBorder="1" applyProtection="1"/>
    <xf numFmtId="0" fontId="3" fillId="16" borderId="0" xfId="0" applyFont="1" applyFill="1" applyProtection="1"/>
    <xf numFmtId="0" fontId="3" fillId="16" borderId="0" xfId="0" applyFont="1" applyFill="1" applyAlignment="1" applyProtection="1">
      <alignment horizontal="center" vertical="center"/>
    </xf>
    <xf numFmtId="0" fontId="9" fillId="13" borderId="0" xfId="0" applyFont="1" applyFill="1" applyAlignment="1" applyProtection="1">
      <alignment horizontal="center" vertical="center"/>
    </xf>
    <xf numFmtId="0" fontId="9" fillId="0" borderId="0" xfId="0" applyFont="1" applyAlignment="1" applyProtection="1">
      <alignment horizontal="center" vertical="center"/>
    </xf>
    <xf numFmtId="0" fontId="2" fillId="16" borderId="104" xfId="0" applyFont="1" applyFill="1" applyBorder="1" applyAlignment="1" applyProtection="1">
      <alignment horizontal="center" vertical="center"/>
    </xf>
    <xf numFmtId="0" fontId="3" fillId="13" borderId="0" xfId="0" applyFont="1" applyFill="1" applyAlignment="1" applyProtection="1">
      <alignment horizontal="center" vertical="center"/>
    </xf>
    <xf numFmtId="0" fontId="9" fillId="14" borderId="97" xfId="0" applyFont="1" applyFill="1" applyBorder="1" applyAlignment="1" applyProtection="1">
      <alignment horizontal="center" vertical="center"/>
    </xf>
    <xf numFmtId="0" fontId="9" fillId="14" borderId="98" xfId="0" applyFont="1" applyFill="1" applyBorder="1" applyAlignment="1" applyProtection="1">
      <alignment horizontal="center" vertical="center"/>
    </xf>
    <xf numFmtId="0" fontId="9" fillId="14" borderId="99" xfId="0" applyFont="1" applyFill="1" applyBorder="1" applyAlignment="1" applyProtection="1">
      <alignment horizontal="center" vertical="center"/>
    </xf>
    <xf numFmtId="0" fontId="9" fillId="14" borderId="0" xfId="0" applyFont="1" applyFill="1" applyBorder="1" applyAlignment="1" applyProtection="1">
      <alignment horizontal="center" vertical="center"/>
    </xf>
    <xf numFmtId="0" fontId="23" fillId="13" borderId="97" xfId="0" applyFont="1" applyFill="1" applyBorder="1" applyAlignment="1" applyProtection="1">
      <alignment horizontal="center" vertical="center"/>
    </xf>
    <xf numFmtId="0" fontId="23" fillId="13" borderId="98" xfId="0" applyFont="1" applyFill="1" applyBorder="1" applyAlignment="1" applyProtection="1">
      <alignment horizontal="center" vertical="center"/>
    </xf>
    <xf numFmtId="0" fontId="23" fillId="13" borderId="99" xfId="0" applyFont="1" applyFill="1" applyBorder="1" applyProtection="1"/>
    <xf numFmtId="0" fontId="9" fillId="13" borderId="97" xfId="0" applyFont="1" applyFill="1" applyBorder="1" applyAlignment="1" applyProtection="1">
      <alignment horizontal="center" vertical="center"/>
    </xf>
    <xf numFmtId="0" fontId="9" fillId="13" borderId="98" xfId="0" applyFont="1" applyFill="1" applyBorder="1" applyProtection="1"/>
    <xf numFmtId="0" fontId="3" fillId="13" borderId="98" xfId="0" applyFont="1" applyFill="1" applyBorder="1" applyProtection="1"/>
    <xf numFmtId="0" fontId="0" fillId="13" borderId="98" xfId="0" applyFont="1" applyFill="1" applyBorder="1" applyAlignment="1" applyProtection="1">
      <alignment horizontal="center" vertical="center"/>
    </xf>
    <xf numFmtId="0" fontId="0" fillId="14" borderId="98" xfId="0" applyFont="1" applyFill="1" applyBorder="1" applyAlignment="1" applyProtection="1">
      <alignment horizontal="center" vertical="center"/>
    </xf>
    <xf numFmtId="0" fontId="0" fillId="14" borderId="98" xfId="0" applyFont="1" applyFill="1" applyBorder="1" applyProtection="1"/>
    <xf numFmtId="0" fontId="0" fillId="13" borderId="99" xfId="0" applyFont="1" applyFill="1" applyBorder="1" applyAlignment="1" applyProtection="1">
      <alignment horizontal="center" vertical="center"/>
    </xf>
    <xf numFmtId="0" fontId="0" fillId="13" borderId="102" xfId="0" applyFont="1" applyFill="1" applyBorder="1" applyAlignment="1" applyProtection="1">
      <alignment horizontal="center" vertical="center"/>
    </xf>
    <xf numFmtId="0" fontId="0" fillId="13" borderId="97" xfId="0" applyFont="1" applyFill="1" applyBorder="1" applyAlignment="1" applyProtection="1">
      <alignment horizontal="center" vertical="center"/>
    </xf>
    <xf numFmtId="0" fontId="9" fillId="14" borderId="100" xfId="0" applyFont="1" applyFill="1" applyBorder="1" applyAlignment="1" applyProtection="1">
      <alignment horizontal="center" vertical="center"/>
    </xf>
    <xf numFmtId="0" fontId="9" fillId="14" borderId="101" xfId="0" applyFont="1" applyFill="1" applyBorder="1" applyAlignment="1" applyProtection="1">
      <alignment horizontal="center" vertical="center"/>
    </xf>
    <xf numFmtId="0" fontId="23" fillId="13" borderId="100" xfId="0" applyFont="1" applyFill="1" applyBorder="1" applyAlignment="1" applyProtection="1">
      <alignment horizontal="center" vertical="center"/>
    </xf>
    <xf numFmtId="0" fontId="23" fillId="13" borderId="0" xfId="0" applyFont="1" applyFill="1" applyBorder="1" applyAlignment="1" applyProtection="1">
      <alignment horizontal="center" vertical="center"/>
    </xf>
    <xf numFmtId="0" fontId="23" fillId="13" borderId="101" xfId="0" applyFont="1" applyFill="1" applyBorder="1" applyProtection="1"/>
    <xf numFmtId="0" fontId="9" fillId="13" borderId="100" xfId="0" applyFont="1" applyFill="1" applyBorder="1" applyAlignment="1" applyProtection="1">
      <alignment horizontal="center" vertical="center"/>
    </xf>
    <xf numFmtId="0" fontId="9" fillId="13" borderId="0" xfId="0" applyFont="1" applyFill="1" applyBorder="1" applyProtection="1"/>
    <xf numFmtId="0" fontId="3" fillId="13" borderId="0" xfId="0" applyFont="1" applyFill="1" applyBorder="1" applyProtection="1"/>
    <xf numFmtId="0" fontId="0" fillId="13" borderId="0" xfId="0" applyFont="1" applyFill="1" applyBorder="1" applyAlignment="1" applyProtection="1">
      <alignment horizontal="center" vertical="center"/>
    </xf>
    <xf numFmtId="0" fontId="0" fillId="14" borderId="0" xfId="0" applyFont="1" applyFill="1" applyBorder="1" applyAlignment="1" applyProtection="1">
      <alignment horizontal="center" vertical="center"/>
    </xf>
    <xf numFmtId="0" fontId="0" fillId="14" borderId="0" xfId="0" applyFont="1" applyFill="1" applyBorder="1" applyProtection="1"/>
    <xf numFmtId="0" fontId="0" fillId="13" borderId="101" xfId="0" applyFont="1" applyFill="1" applyBorder="1" applyAlignment="1" applyProtection="1">
      <alignment horizontal="center" vertical="center"/>
    </xf>
    <xf numFmtId="0" fontId="0" fillId="13" borderId="103" xfId="0" applyFont="1" applyFill="1" applyBorder="1" applyAlignment="1" applyProtection="1">
      <alignment horizontal="center" vertical="center"/>
    </xf>
    <xf numFmtId="0" fontId="0" fillId="13" borderId="100" xfId="0" applyFont="1" applyFill="1" applyBorder="1" applyAlignment="1" applyProtection="1">
      <alignment horizontal="center" vertical="center"/>
    </xf>
    <xf numFmtId="20" fontId="9" fillId="14" borderId="93" xfId="0" applyNumberFormat="1" applyFont="1" applyFill="1" applyBorder="1" applyAlignment="1" applyProtection="1">
      <alignment vertical="center"/>
    </xf>
    <xf numFmtId="20" fontId="9" fillId="14" borderId="94" xfId="0" applyNumberFormat="1" applyFont="1" applyFill="1" applyBorder="1" applyAlignment="1" applyProtection="1">
      <alignment vertical="center"/>
    </xf>
    <xf numFmtId="9" fontId="9" fillId="14" borderId="94" xfId="0" applyNumberFormat="1" applyFont="1" applyFill="1" applyBorder="1" applyAlignment="1" applyProtection="1">
      <alignment vertical="center"/>
    </xf>
    <xf numFmtId="9" fontId="9" fillId="14" borderId="95" xfId="0" applyNumberFormat="1" applyFont="1" applyFill="1" applyBorder="1" applyAlignment="1" applyProtection="1">
      <alignment vertical="center"/>
    </xf>
    <xf numFmtId="164" fontId="9" fillId="14" borderId="0" xfId="0" applyNumberFormat="1" applyFont="1" applyFill="1" applyBorder="1" applyAlignment="1" applyProtection="1">
      <alignment horizontal="center" vertical="center"/>
    </xf>
    <xf numFmtId="164" fontId="9" fillId="14" borderId="101" xfId="0" applyNumberFormat="1" applyFont="1" applyFill="1" applyBorder="1" applyAlignment="1" applyProtection="1">
      <alignment horizontal="center" vertical="center"/>
    </xf>
    <xf numFmtId="164" fontId="9" fillId="14" borderId="100" xfId="0" applyNumberFormat="1" applyFont="1" applyFill="1" applyBorder="1" applyAlignment="1" applyProtection="1">
      <alignment horizontal="center" vertical="center"/>
    </xf>
    <xf numFmtId="14" fontId="9" fillId="0" borderId="100" xfId="0" applyNumberFormat="1" applyFont="1" applyBorder="1" applyAlignment="1" applyProtection="1">
      <alignment horizontal="center" vertical="center"/>
    </xf>
    <xf numFmtId="14" fontId="9" fillId="0" borderId="0" xfId="0" applyNumberFormat="1" applyFont="1" applyBorder="1" applyProtection="1"/>
    <xf numFmtId="0" fontId="9" fillId="0" borderId="0" xfId="0" applyFont="1" applyBorder="1" applyProtection="1"/>
    <xf numFmtId="0" fontId="0" fillId="0" borderId="0" xfId="0" applyFont="1" applyBorder="1" applyAlignment="1" applyProtection="1">
      <alignment horizontal="center" vertical="center"/>
    </xf>
    <xf numFmtId="0" fontId="0" fillId="0" borderId="101" xfId="0" applyFont="1" applyBorder="1" applyAlignment="1" applyProtection="1">
      <alignment horizontal="center" vertical="center"/>
    </xf>
    <xf numFmtId="0" fontId="0" fillId="0" borderId="103" xfId="0" applyFont="1" applyBorder="1" applyAlignment="1" applyProtection="1">
      <alignment horizontal="center" vertical="center"/>
    </xf>
    <xf numFmtId="0" fontId="0" fillId="0" borderId="100" xfId="0" applyFont="1" applyBorder="1" applyAlignment="1" applyProtection="1">
      <alignment horizontal="center" vertical="center"/>
    </xf>
    <xf numFmtId="0" fontId="9" fillId="14" borderId="0" xfId="0" applyNumberFormat="1" applyFont="1" applyFill="1" applyBorder="1" applyAlignment="1" applyProtection="1">
      <alignment horizontal="center" vertical="center"/>
    </xf>
    <xf numFmtId="0" fontId="23" fillId="0" borderId="100" xfId="0" applyFont="1" applyBorder="1" applyAlignment="1" applyProtection="1">
      <alignment horizontal="center" vertical="center"/>
    </xf>
    <xf numFmtId="0" fontId="23" fillId="0" borderId="0" xfId="0" applyFont="1" applyBorder="1" applyAlignment="1" applyProtection="1">
      <alignment horizontal="center" vertical="center"/>
    </xf>
    <xf numFmtId="0" fontId="23" fillId="0" borderId="101" xfId="0" applyFont="1" applyBorder="1" applyProtection="1"/>
    <xf numFmtId="0" fontId="9" fillId="0" borderId="100" xfId="0" applyFont="1" applyBorder="1" applyAlignment="1" applyProtection="1">
      <alignment horizontal="center" vertical="center"/>
    </xf>
    <xf numFmtId="0" fontId="9" fillId="0" borderId="0" xfId="0" applyFont="1" applyBorder="1" applyAlignment="1" applyProtection="1">
      <alignment horizontal="center" vertical="center"/>
    </xf>
    <xf numFmtId="44" fontId="0" fillId="0" borderId="103" xfId="2" applyFont="1" applyBorder="1" applyAlignment="1" applyProtection="1">
      <alignment horizontal="center" vertical="center"/>
    </xf>
    <xf numFmtId="0" fontId="3" fillId="0" borderId="0" xfId="0" applyFont="1" applyAlignment="1" applyProtection="1">
      <alignment horizontal="center"/>
    </xf>
    <xf numFmtId="9" fontId="3" fillId="0" borderId="0" xfId="0" applyNumberFormat="1" applyFont="1" applyAlignment="1" applyProtection="1">
      <alignment horizontal="center" vertical="center"/>
    </xf>
    <xf numFmtId="177" fontId="0" fillId="0" borderId="3" xfId="3" applyNumberFormat="1" applyFont="1" applyBorder="1" applyAlignment="1" applyProtection="1">
      <alignment horizontal="center" vertical="center"/>
      <protection locked="0"/>
    </xf>
    <xf numFmtId="177" fontId="0" fillId="13" borderId="73" xfId="0" applyNumberFormat="1" applyFill="1" applyBorder="1" applyAlignment="1">
      <alignment horizontal="center" vertical="center"/>
    </xf>
    <xf numFmtId="177" fontId="0" fillId="0" borderId="73" xfId="3" applyNumberFormat="1" applyFont="1" applyBorder="1" applyAlignment="1" applyProtection="1">
      <alignment horizontal="center" vertical="center"/>
      <protection locked="0"/>
    </xf>
    <xf numFmtId="177" fontId="0" fillId="13" borderId="73" xfId="3" applyNumberFormat="1" applyFont="1" applyFill="1" applyBorder="1" applyAlignment="1" applyProtection="1">
      <alignment horizontal="center" vertical="center"/>
      <protection locked="0"/>
    </xf>
    <xf numFmtId="0" fontId="3" fillId="4" borderId="5" xfId="0" applyFont="1" applyFill="1" applyBorder="1" applyAlignment="1">
      <alignment horizontal="center" vertical="center"/>
    </xf>
    <xf numFmtId="166" fontId="0" fillId="0" borderId="5" xfId="2" applyNumberFormat="1" applyFont="1" applyBorder="1" applyAlignment="1" applyProtection="1">
      <alignment horizontal="center" vertical="center"/>
      <protection locked="0"/>
    </xf>
    <xf numFmtId="166" fontId="0" fillId="0" borderId="5" xfId="3" applyNumberFormat="1" applyFont="1" applyBorder="1" applyAlignment="1" applyProtection="1">
      <alignment horizontal="center" vertical="center"/>
      <protection locked="0"/>
    </xf>
    <xf numFmtId="166" fontId="0" fillId="0" borderId="123" xfId="3" applyNumberFormat="1" applyFont="1" applyBorder="1" applyAlignment="1" applyProtection="1">
      <alignment horizontal="center" vertical="center"/>
      <protection locked="0"/>
    </xf>
    <xf numFmtId="166" fontId="3" fillId="0" borderId="0" xfId="0" applyNumberFormat="1" applyFont="1" applyBorder="1" applyAlignment="1" applyProtection="1">
      <alignment horizontal="center"/>
    </xf>
    <xf numFmtId="0" fontId="3" fillId="0" borderId="0" xfId="0" applyFont="1" applyBorder="1" applyAlignment="1" applyProtection="1">
      <alignment horizontal="center" vertical="center"/>
    </xf>
    <xf numFmtId="20" fontId="3" fillId="0" borderId="0" xfId="0" applyNumberFormat="1" applyFont="1" applyBorder="1" applyProtection="1"/>
    <xf numFmtId="0" fontId="3" fillId="0" borderId="0" xfId="0" applyNumberFormat="1" applyFont="1" applyBorder="1" applyAlignment="1" applyProtection="1">
      <alignment horizontal="center" vertical="center"/>
    </xf>
    <xf numFmtId="166" fontId="3" fillId="0" borderId="0" xfId="2" applyNumberFormat="1" applyFont="1" applyBorder="1" applyAlignment="1" applyProtection="1">
      <alignment horizontal="center" vertical="center"/>
    </xf>
    <xf numFmtId="176" fontId="3" fillId="0" borderId="0" xfId="0" applyNumberFormat="1" applyFont="1" applyBorder="1" applyProtection="1"/>
    <xf numFmtId="175" fontId="3" fillId="0" borderId="0" xfId="0" applyNumberFormat="1" applyFont="1" applyBorder="1" applyAlignment="1" applyProtection="1">
      <alignment horizontal="center" vertical="center"/>
    </xf>
    <xf numFmtId="2" fontId="3" fillId="0" borderId="0" xfId="0" applyNumberFormat="1" applyFont="1" applyBorder="1" applyAlignment="1" applyProtection="1">
      <alignment horizontal="center" vertical="center"/>
    </xf>
    <xf numFmtId="2" fontId="3" fillId="0" borderId="0" xfId="0" applyNumberFormat="1" applyFont="1" applyBorder="1" applyAlignment="1" applyProtection="1">
      <alignment horizontal="center"/>
    </xf>
    <xf numFmtId="164" fontId="0" fillId="0" borderId="3" xfId="3" applyNumberFormat="1" applyFont="1" applyBorder="1" applyAlignment="1" applyProtection="1">
      <alignment horizontal="left" vertical="center" indent="1"/>
      <protection locked="0"/>
    </xf>
    <xf numFmtId="164" fontId="0" fillId="0" borderId="3" xfId="3" applyNumberFormat="1" applyFont="1" applyBorder="1" applyAlignment="1" applyProtection="1">
      <alignment horizontal="left" vertical="center" indent="1"/>
      <protection locked="0"/>
    </xf>
    <xf numFmtId="0" fontId="3" fillId="16" borderId="0" xfId="0" applyFont="1" applyFill="1" applyBorder="1" applyAlignment="1" applyProtection="1">
      <alignment horizontal="center" vertical="center"/>
    </xf>
    <xf numFmtId="0" fontId="2" fillId="4" borderId="104" xfId="0" applyFont="1" applyFill="1" applyBorder="1" applyAlignment="1" applyProtection="1">
      <alignment horizontal="center" vertical="center"/>
    </xf>
    <xf numFmtId="164" fontId="9" fillId="13" borderId="105" xfId="0" applyNumberFormat="1" applyFont="1" applyFill="1" applyBorder="1" applyAlignment="1" applyProtection="1">
      <alignment horizontal="center" vertical="center"/>
    </xf>
    <xf numFmtId="164" fontId="9" fillId="13" borderId="104" xfId="0" applyNumberFormat="1" applyFont="1" applyFill="1" applyBorder="1" applyAlignment="1" applyProtection="1">
      <alignment horizontal="center" vertical="center"/>
    </xf>
    <xf numFmtId="164" fontId="9" fillId="0" borderId="0" xfId="0" applyNumberFormat="1" applyFont="1" applyProtection="1"/>
    <xf numFmtId="0" fontId="9" fillId="16" borderId="0" xfId="0" applyFont="1" applyFill="1" applyBorder="1" applyAlignment="1" applyProtection="1">
      <alignment horizontal="center" vertical="center"/>
    </xf>
    <xf numFmtId="164" fontId="9" fillId="16" borderId="0" xfId="0" applyNumberFormat="1" applyFont="1" applyFill="1" applyBorder="1" applyAlignment="1" applyProtection="1">
      <alignment horizontal="center" vertical="center"/>
    </xf>
    <xf numFmtId="0" fontId="9" fillId="16" borderId="0" xfId="0" applyNumberFormat="1" applyFont="1" applyFill="1" applyBorder="1" applyAlignment="1" applyProtection="1">
      <alignment horizontal="center" vertical="center"/>
    </xf>
    <xf numFmtId="9" fontId="9" fillId="16" borderId="0" xfId="3" applyFont="1" applyFill="1" applyBorder="1" applyAlignment="1" applyProtection="1">
      <alignment horizontal="center" vertical="center"/>
    </xf>
    <xf numFmtId="10" fontId="9" fillId="16" borderId="0" xfId="3" applyNumberFormat="1" applyFont="1" applyFill="1" applyBorder="1" applyAlignment="1" applyProtection="1">
      <alignment horizontal="center" vertical="center"/>
    </xf>
    <xf numFmtId="0" fontId="9" fillId="16" borderId="0" xfId="0" applyFont="1" applyFill="1" applyBorder="1" applyProtection="1"/>
    <xf numFmtId="14" fontId="9" fillId="16" borderId="0" xfId="0" applyNumberFormat="1" applyFont="1" applyFill="1" applyBorder="1" applyAlignment="1" applyProtection="1">
      <alignment horizontal="center" vertical="center"/>
    </xf>
    <xf numFmtId="164" fontId="9" fillId="16" borderId="0" xfId="2" applyNumberFormat="1" applyFont="1" applyFill="1" applyBorder="1" applyAlignment="1" applyProtection="1">
      <alignment horizontal="center" vertical="center"/>
    </xf>
    <xf numFmtId="10" fontId="9" fillId="16" borderId="0" xfId="0" applyNumberFormat="1" applyFont="1" applyFill="1" applyBorder="1" applyAlignment="1" applyProtection="1">
      <alignment horizontal="center" vertical="center"/>
    </xf>
    <xf numFmtId="164" fontId="9" fillId="16" borderId="0" xfId="0" applyNumberFormat="1" applyFont="1" applyFill="1" applyBorder="1" applyProtection="1"/>
    <xf numFmtId="0" fontId="30" fillId="0" borderId="0" xfId="0" applyFont="1" applyFill="1"/>
    <xf numFmtId="0" fontId="55" fillId="0" borderId="0" xfId="0" applyFont="1" applyFill="1"/>
    <xf numFmtId="0" fontId="0" fillId="16" borderId="0" xfId="0" applyFill="1" applyProtection="1"/>
    <xf numFmtId="0" fontId="29" fillId="0" borderId="0" xfId="0" applyFont="1" applyAlignment="1">
      <alignment horizontal="left" vertical="center" wrapText="1"/>
    </xf>
    <xf numFmtId="0" fontId="32" fillId="0" borderId="0" xfId="0" applyFont="1" applyAlignment="1">
      <alignment horizontal="left" vertical="center" wrapText="1"/>
    </xf>
    <xf numFmtId="0" fontId="34" fillId="0" borderId="0" xfId="0" applyFont="1" applyFill="1" applyAlignment="1">
      <alignment horizontal="left" vertical="center" wrapText="1"/>
    </xf>
    <xf numFmtId="0" fontId="2" fillId="4" borderId="5" xfId="0" applyFont="1" applyFill="1" applyBorder="1" applyAlignment="1">
      <alignment horizontal="left" vertical="center" indent="1"/>
    </xf>
    <xf numFmtId="0" fontId="2" fillId="4" borderId="6" xfId="0" applyFont="1" applyFill="1" applyBorder="1" applyAlignment="1">
      <alignment horizontal="left" vertical="center" indent="1"/>
    </xf>
    <xf numFmtId="0" fontId="40" fillId="0" borderId="0" xfId="0" applyFont="1" applyAlignment="1">
      <alignment horizontal="left" vertical="center" wrapText="1"/>
    </xf>
    <xf numFmtId="0" fontId="2" fillId="4" borderId="3" xfId="0" applyFont="1" applyFill="1" applyBorder="1" applyAlignment="1">
      <alignment horizontal="left" vertical="center" indent="1"/>
    </xf>
    <xf numFmtId="0" fontId="2" fillId="12" borderId="71" xfId="0" applyFont="1" applyFill="1" applyBorder="1" applyAlignment="1" applyProtection="1">
      <alignment horizontal="left" vertical="center" indent="1"/>
    </xf>
    <xf numFmtId="0" fontId="46" fillId="0" borderId="0" xfId="0" applyFont="1" applyBorder="1" applyAlignment="1">
      <alignment horizontal="center" vertical="center" wrapText="1"/>
    </xf>
    <xf numFmtId="0" fontId="24" fillId="0" borderId="0" xfId="0" applyFont="1" applyAlignment="1">
      <alignment horizontal="left" vertical="top"/>
    </xf>
    <xf numFmtId="0" fontId="25" fillId="0" borderId="0" xfId="0" applyFont="1" applyAlignment="1">
      <alignment horizontal="left"/>
    </xf>
    <xf numFmtId="164" fontId="0" fillId="0" borderId="60" xfId="3" applyNumberFormat="1" applyFont="1" applyBorder="1" applyAlignment="1" applyProtection="1">
      <alignment horizontal="left" vertical="center" indent="1"/>
      <protection locked="0"/>
    </xf>
    <xf numFmtId="0" fontId="3" fillId="6" borderId="5" xfId="0" applyFont="1" applyFill="1" applyBorder="1" applyAlignment="1">
      <alignment horizontal="left" vertical="center" indent="1"/>
    </xf>
    <xf numFmtId="0" fontId="3" fillId="6" borderId="7" xfId="0" applyFont="1" applyFill="1" applyBorder="1" applyAlignment="1">
      <alignment horizontal="left" vertical="center" indent="1"/>
    </xf>
    <xf numFmtId="0" fontId="0" fillId="13" borderId="3" xfId="0" applyFill="1" applyBorder="1" applyAlignment="1">
      <alignment horizontal="left" vertical="center" indent="1"/>
    </xf>
    <xf numFmtId="0" fontId="0" fillId="3" borderId="3" xfId="0" applyFill="1" applyBorder="1" applyAlignment="1">
      <alignment horizontal="left" vertical="center" indent="1"/>
    </xf>
    <xf numFmtId="0" fontId="3" fillId="10" borderId="3" xfId="0" applyFont="1" applyFill="1" applyBorder="1" applyAlignment="1">
      <alignment horizontal="left" vertical="center" indent="1"/>
    </xf>
    <xf numFmtId="0" fontId="0" fillId="0" borderId="73" xfId="3" applyNumberFormat="1" applyFont="1" applyBorder="1" applyAlignment="1" applyProtection="1">
      <alignment horizontal="left" vertical="center" indent="1"/>
      <protection locked="0"/>
    </xf>
    <xf numFmtId="0" fontId="0" fillId="0" borderId="73" xfId="2" applyNumberFormat="1" applyFont="1" applyBorder="1" applyAlignment="1" applyProtection="1">
      <alignment horizontal="left" vertical="center" indent="1"/>
      <protection locked="0"/>
    </xf>
    <xf numFmtId="0" fontId="0" fillId="0" borderId="3" xfId="3" applyNumberFormat="1" applyFont="1" applyBorder="1" applyAlignment="1" applyProtection="1">
      <alignment horizontal="left" vertical="center" indent="1"/>
      <protection locked="0"/>
    </xf>
    <xf numFmtId="0" fontId="1" fillId="0" borderId="3" xfId="1" applyNumberFormat="1" applyBorder="1" applyAlignment="1" applyProtection="1">
      <alignment horizontal="left" vertical="center" indent="1"/>
      <protection locked="0"/>
    </xf>
    <xf numFmtId="0" fontId="0" fillId="0" borderId="3" xfId="2" applyNumberFormat="1" applyFont="1" applyBorder="1" applyAlignment="1" applyProtection="1">
      <alignment horizontal="left" vertical="center" indent="1"/>
      <protection locked="0"/>
    </xf>
    <xf numFmtId="0" fontId="43" fillId="0" borderId="0" xfId="1" applyFont="1" applyAlignment="1" applyProtection="1">
      <alignment horizontal="left" vertical="center"/>
      <protection locked="0"/>
    </xf>
    <xf numFmtId="0" fontId="3" fillId="4" borderId="3" xfId="0" applyFont="1" applyFill="1" applyBorder="1" applyAlignment="1">
      <alignment horizontal="center" vertical="center"/>
    </xf>
    <xf numFmtId="0" fontId="0" fillId="13" borderId="73" xfId="0" applyFill="1" applyBorder="1" applyAlignment="1">
      <alignment horizontal="left" vertical="center" indent="1"/>
    </xf>
    <xf numFmtId="0" fontId="0" fillId="3" borderId="73" xfId="0" applyFill="1" applyBorder="1" applyAlignment="1">
      <alignment horizontal="left" vertical="center" indent="1"/>
    </xf>
    <xf numFmtId="164" fontId="0" fillId="0" borderId="73" xfId="3" applyNumberFormat="1" applyFont="1" applyBorder="1" applyAlignment="1" applyProtection="1">
      <alignment horizontal="left" vertical="center" indent="1"/>
      <protection locked="0"/>
    </xf>
    <xf numFmtId="14" fontId="0" fillId="0" borderId="5" xfId="3" applyNumberFormat="1" applyFont="1" applyBorder="1" applyAlignment="1" applyProtection="1">
      <alignment horizontal="left" vertical="center" indent="1"/>
      <protection locked="0"/>
    </xf>
    <xf numFmtId="0" fontId="0" fillId="0" borderId="7" xfId="3" applyNumberFormat="1" applyFont="1" applyBorder="1" applyAlignment="1" applyProtection="1">
      <alignment horizontal="left" vertical="center" indent="1"/>
      <protection locked="0"/>
    </xf>
    <xf numFmtId="0" fontId="0" fillId="0" borderId="6" xfId="3" applyNumberFormat="1" applyFont="1" applyBorder="1" applyAlignment="1" applyProtection="1">
      <alignment horizontal="left" vertical="center" indent="1"/>
      <protection locked="0"/>
    </xf>
    <xf numFmtId="14" fontId="0" fillId="0" borderId="3" xfId="3" applyNumberFormat="1" applyFont="1" applyBorder="1" applyAlignment="1" applyProtection="1">
      <alignment horizontal="left" vertical="center" indent="1"/>
      <protection locked="0"/>
    </xf>
    <xf numFmtId="164" fontId="0" fillId="0" borderId="3" xfId="3" applyNumberFormat="1" applyFont="1" applyBorder="1" applyAlignment="1" applyProtection="1">
      <alignment horizontal="left" vertical="center" indent="1"/>
      <protection locked="0"/>
    </xf>
    <xf numFmtId="0" fontId="0" fillId="13" borderId="60" xfId="0" applyFill="1" applyBorder="1" applyAlignment="1">
      <alignment horizontal="left" vertical="center" indent="1"/>
    </xf>
    <xf numFmtId="0" fontId="0" fillId="3" borderId="60" xfId="0" applyFill="1" applyBorder="1" applyAlignment="1">
      <alignment horizontal="left" vertical="center" indent="1"/>
    </xf>
    <xf numFmtId="0" fontId="0" fillId="0" borderId="60" xfId="3" applyNumberFormat="1" applyFont="1" applyBorder="1" applyAlignment="1" applyProtection="1">
      <alignment horizontal="left" vertical="center" indent="1"/>
      <protection locked="0"/>
    </xf>
    <xf numFmtId="0" fontId="3" fillId="5" borderId="3" xfId="0" applyFont="1" applyFill="1" applyBorder="1" applyAlignment="1">
      <alignment horizontal="center" vertical="center"/>
    </xf>
    <xf numFmtId="0" fontId="3" fillId="5" borderId="60" xfId="0" applyFont="1" applyFill="1" applyBorder="1" applyAlignment="1">
      <alignment horizontal="center" vertical="center"/>
    </xf>
    <xf numFmtId="164" fontId="0" fillId="0" borderId="60" xfId="2" applyNumberFormat="1" applyFont="1" applyBorder="1" applyAlignment="1" applyProtection="1">
      <alignment horizontal="left" vertical="center" indent="1"/>
      <protection locked="0"/>
    </xf>
    <xf numFmtId="0" fontId="0" fillId="0" borderId="3" xfId="3" applyNumberFormat="1" applyFont="1" applyBorder="1" applyAlignment="1" applyProtection="1">
      <alignment horizontal="left" vertical="top" indent="1"/>
      <protection locked="0"/>
    </xf>
    <xf numFmtId="169" fontId="0" fillId="0" borderId="3" xfId="3" applyNumberFormat="1" applyFont="1" applyBorder="1" applyAlignment="1" applyProtection="1">
      <alignment horizontal="left" vertical="center" indent="1"/>
      <protection locked="0"/>
    </xf>
    <xf numFmtId="14" fontId="0" fillId="0" borderId="3" xfId="2" applyNumberFormat="1" applyFont="1" applyBorder="1" applyAlignment="1" applyProtection="1">
      <alignment horizontal="left" vertical="center" indent="1"/>
      <protection locked="0"/>
    </xf>
    <xf numFmtId="0" fontId="3" fillId="0" borderId="0" xfId="0" applyFont="1" applyAlignment="1">
      <alignment horizontal="center"/>
    </xf>
    <xf numFmtId="0" fontId="3" fillId="6" borderId="3" xfId="0" applyFont="1" applyFill="1" applyBorder="1" applyAlignment="1">
      <alignment horizontal="left" vertical="center" indent="1"/>
    </xf>
    <xf numFmtId="0" fontId="3" fillId="6" borderId="60" xfId="0" applyFont="1" applyFill="1" applyBorder="1" applyAlignment="1">
      <alignment horizontal="left" wrapText="1" indent="1"/>
    </xf>
    <xf numFmtId="164" fontId="0" fillId="13" borderId="60" xfId="2" applyNumberFormat="1" applyFont="1" applyFill="1" applyBorder="1" applyAlignment="1" applyProtection="1">
      <alignment horizontal="left" vertical="center" indent="1"/>
    </xf>
    <xf numFmtId="0" fontId="45" fillId="13" borderId="0" xfId="1" applyFont="1" applyFill="1" applyAlignment="1" applyProtection="1">
      <alignment horizontal="left" vertical="center"/>
      <protection locked="0"/>
    </xf>
    <xf numFmtId="0" fontId="45" fillId="8" borderId="0" xfId="1" applyFont="1" applyFill="1" applyAlignment="1" applyProtection="1">
      <alignment horizontal="left" vertical="center"/>
      <protection locked="0"/>
    </xf>
    <xf numFmtId="172" fontId="23" fillId="0" borderId="46" xfId="0" applyNumberFormat="1" applyFont="1" applyFill="1" applyBorder="1" applyAlignment="1">
      <alignment horizontal="center" vertical="center"/>
    </xf>
    <xf numFmtId="172" fontId="23" fillId="0" borderId="48" xfId="0" applyNumberFormat="1" applyFont="1" applyFill="1" applyBorder="1" applyAlignment="1">
      <alignment horizontal="center" vertical="center"/>
    </xf>
    <xf numFmtId="0" fontId="2" fillId="4" borderId="5" xfId="0" applyFont="1" applyFill="1" applyBorder="1" applyAlignment="1">
      <alignment horizontal="center" vertical="center"/>
    </xf>
    <xf numFmtId="0" fontId="2" fillId="4" borderId="7" xfId="0" applyFont="1" applyFill="1" applyBorder="1" applyAlignment="1">
      <alignment horizontal="center" vertical="center"/>
    </xf>
    <xf numFmtId="0" fontId="2" fillId="4" borderId="72" xfId="0" applyFont="1" applyFill="1" applyBorder="1" applyAlignment="1">
      <alignment horizontal="center" vertical="center"/>
    </xf>
    <xf numFmtId="0" fontId="2" fillId="4" borderId="64" xfId="0" applyFont="1" applyFill="1" applyBorder="1" applyAlignment="1">
      <alignment horizontal="left" vertical="center" indent="1"/>
    </xf>
    <xf numFmtId="0" fontId="2" fillId="4" borderId="0" xfId="0" applyFont="1" applyFill="1" applyBorder="1" applyAlignment="1">
      <alignment horizontal="left" vertical="center" indent="1"/>
    </xf>
    <xf numFmtId="0" fontId="2" fillId="4" borderId="60" xfId="0" quotePrefix="1" applyFont="1" applyFill="1" applyBorder="1" applyAlignment="1">
      <alignment horizontal="center" vertical="center"/>
    </xf>
    <xf numFmtId="0" fontId="2" fillId="4" borderId="60" xfId="0" applyFont="1" applyFill="1" applyBorder="1" applyAlignment="1">
      <alignment horizontal="center" vertical="center"/>
    </xf>
    <xf numFmtId="9" fontId="0" fillId="0" borderId="46" xfId="3" applyFont="1" applyFill="1" applyBorder="1" applyAlignment="1" applyProtection="1">
      <alignment horizontal="center" vertical="center"/>
      <protection locked="0"/>
    </xf>
    <xf numFmtId="9" fontId="0" fillId="0" borderId="48" xfId="3" applyFont="1" applyFill="1" applyBorder="1" applyAlignment="1" applyProtection="1">
      <alignment horizontal="center" vertical="center"/>
      <protection locked="0"/>
    </xf>
    <xf numFmtId="0" fontId="2" fillId="4" borderId="3" xfId="0" applyFont="1" applyFill="1" applyBorder="1" applyAlignment="1">
      <alignment horizontal="center" vertical="center"/>
    </xf>
    <xf numFmtId="9" fontId="0" fillId="0" borderId="5" xfId="3" applyFont="1" applyFill="1" applyBorder="1" applyAlignment="1" applyProtection="1">
      <alignment horizontal="center" vertical="center"/>
      <protection locked="0"/>
    </xf>
    <xf numFmtId="9" fontId="0" fillId="0" borderId="7" xfId="3" applyFont="1" applyFill="1" applyBorder="1" applyAlignment="1" applyProtection="1">
      <alignment horizontal="center" vertical="center"/>
      <protection locked="0"/>
    </xf>
    <xf numFmtId="9" fontId="0" fillId="0" borderId="6" xfId="3" applyFont="1" applyFill="1" applyBorder="1" applyAlignment="1" applyProtection="1">
      <alignment horizontal="center" vertical="center"/>
      <protection locked="0"/>
    </xf>
    <xf numFmtId="0" fontId="2" fillId="4" borderId="64" xfId="0" applyFont="1" applyFill="1" applyBorder="1" applyAlignment="1">
      <alignment horizontal="center" vertical="center"/>
    </xf>
    <xf numFmtId="0" fontId="2" fillId="4" borderId="0" xfId="0" applyFont="1" applyFill="1" applyBorder="1" applyAlignment="1">
      <alignment horizontal="center" vertical="center"/>
    </xf>
    <xf numFmtId="0" fontId="3" fillId="6" borderId="109" xfId="0" applyFont="1" applyFill="1" applyBorder="1" applyAlignment="1" applyProtection="1">
      <alignment horizontal="center" vertical="center"/>
    </xf>
    <xf numFmtId="0" fontId="3" fillId="6" borderId="112" xfId="0" applyFont="1" applyFill="1" applyBorder="1" applyAlignment="1" applyProtection="1">
      <alignment horizontal="center" vertical="center"/>
    </xf>
    <xf numFmtId="0" fontId="16" fillId="0" borderId="41" xfId="4" applyFont="1" applyBorder="1" applyAlignment="1" applyProtection="1">
      <alignment horizontal="left" indent="1"/>
    </xf>
    <xf numFmtId="0" fontId="16" fillId="0" borderId="42" xfId="4" applyFont="1" applyBorder="1" applyAlignment="1" applyProtection="1">
      <alignment horizontal="left" indent="1"/>
    </xf>
    <xf numFmtId="164" fontId="16" fillId="0" borderId="2" xfId="4" applyNumberFormat="1" applyFont="1" applyBorder="1" applyAlignment="1" applyProtection="1">
      <alignment horizontal="center"/>
    </xf>
    <xf numFmtId="164" fontId="16" fillId="0" borderId="40" xfId="4" applyNumberFormat="1" applyFont="1" applyBorder="1" applyAlignment="1" applyProtection="1">
      <alignment horizontal="center"/>
    </xf>
    <xf numFmtId="0" fontId="16" fillId="0" borderId="85" xfId="4" applyFont="1" applyBorder="1" applyAlignment="1" applyProtection="1">
      <alignment horizontal="left"/>
    </xf>
    <xf numFmtId="0" fontId="16" fillId="0" borderId="86" xfId="4" applyFont="1" applyBorder="1" applyAlignment="1" applyProtection="1">
      <alignment horizontal="left"/>
    </xf>
    <xf numFmtId="0" fontId="16" fillId="0" borderId="89" xfId="4" applyFont="1" applyBorder="1" applyAlignment="1" applyProtection="1">
      <alignment horizontal="left"/>
    </xf>
    <xf numFmtId="0" fontId="23" fillId="0" borderId="82" xfId="4" applyFont="1" applyBorder="1" applyAlignment="1" applyProtection="1">
      <alignment horizontal="left" vertical="center" wrapText="1" indent="2"/>
    </xf>
    <xf numFmtId="0" fontId="23" fillId="0" borderId="83" xfId="4" applyFont="1" applyBorder="1" applyAlignment="1" applyProtection="1">
      <alignment horizontal="left" vertical="center" wrapText="1" indent="2"/>
    </xf>
    <xf numFmtId="0" fontId="23" fillId="0" borderId="84" xfId="4" applyFont="1" applyBorder="1" applyAlignment="1" applyProtection="1">
      <alignment horizontal="left" vertical="center" wrapText="1" indent="2"/>
    </xf>
    <xf numFmtId="0" fontId="23" fillId="0" borderId="0" xfId="4" applyFont="1" applyBorder="1" applyAlignment="1" applyProtection="1">
      <alignment horizontal="left" vertical="center" wrapText="1" indent="2"/>
    </xf>
    <xf numFmtId="0" fontId="23" fillId="0" borderId="85" xfId="4" applyFont="1" applyBorder="1" applyAlignment="1" applyProtection="1">
      <alignment horizontal="left" vertical="center" wrapText="1" indent="2"/>
    </xf>
    <xf numFmtId="0" fontId="23" fillId="0" borderId="86" xfId="4" applyFont="1" applyBorder="1" applyAlignment="1" applyProtection="1">
      <alignment horizontal="left" vertical="center" wrapText="1" indent="2"/>
    </xf>
    <xf numFmtId="0" fontId="23" fillId="0" borderId="83" xfId="4" applyFont="1" applyBorder="1" applyAlignment="1" applyProtection="1">
      <alignment horizontal="center"/>
    </xf>
    <xf numFmtId="0" fontId="52" fillId="0" borderId="41" xfId="4" applyFont="1" applyBorder="1" applyAlignment="1" applyProtection="1">
      <alignment horizontal="left" vertical="center" indent="1"/>
    </xf>
    <xf numFmtId="0" fontId="52" fillId="0" borderId="11" xfId="4" applyFont="1" applyBorder="1" applyAlignment="1" applyProtection="1">
      <alignment horizontal="left" vertical="center" indent="1"/>
    </xf>
    <xf numFmtId="0" fontId="52" fillId="0" borderId="42" xfId="4" applyFont="1" applyBorder="1" applyAlignment="1" applyProtection="1">
      <alignment horizontal="left" vertical="center" indent="1"/>
    </xf>
    <xf numFmtId="0" fontId="28" fillId="0" borderId="41" xfId="0" applyFont="1" applyBorder="1" applyAlignment="1" applyProtection="1">
      <alignment horizontal="left" indent="1"/>
    </xf>
    <xf numFmtId="0" fontId="28" fillId="0" borderId="11" xfId="0" applyFont="1" applyBorder="1" applyAlignment="1" applyProtection="1">
      <alignment horizontal="left" indent="1"/>
    </xf>
    <xf numFmtId="0" fontId="28" fillId="0" borderId="42" xfId="0" applyFont="1" applyBorder="1" applyAlignment="1" applyProtection="1">
      <alignment horizontal="left" indent="1"/>
    </xf>
    <xf numFmtId="0" fontId="16" fillId="0" borderId="43" xfId="4" applyFont="1" applyBorder="1" applyAlignment="1" applyProtection="1">
      <alignment horizontal="left" vertical="center" indent="1"/>
    </xf>
    <xf numFmtId="0" fontId="16" fillId="0" borderId="44" xfId="4" applyFont="1" applyBorder="1" applyAlignment="1" applyProtection="1">
      <alignment horizontal="left" vertical="center" indent="1"/>
    </xf>
    <xf numFmtId="0" fontId="16" fillId="0" borderId="45" xfId="4" applyFont="1" applyBorder="1" applyAlignment="1" applyProtection="1">
      <alignment horizontal="left" vertical="center" indent="1"/>
    </xf>
    <xf numFmtId="0" fontId="18" fillId="0" borderId="2" xfId="4" applyFont="1" applyBorder="1" applyAlignment="1" applyProtection="1">
      <alignment horizontal="center"/>
    </xf>
    <xf numFmtId="0" fontId="18" fillId="0" borderId="39" xfId="4" applyFont="1" applyBorder="1" applyAlignment="1" applyProtection="1">
      <alignment horizontal="center"/>
    </xf>
    <xf numFmtId="0" fontId="18" fillId="0" borderId="40" xfId="4" applyFont="1" applyBorder="1" applyAlignment="1" applyProtection="1">
      <alignment horizontal="center"/>
    </xf>
    <xf numFmtId="0" fontId="52" fillId="0" borderId="113" xfId="4" applyFont="1" applyBorder="1" applyAlignment="1" applyProtection="1">
      <alignment horizontal="left" vertical="center" indent="1"/>
    </xf>
    <xf numFmtId="0" fontId="52" fillId="0" borderId="80" xfId="4" applyFont="1" applyBorder="1" applyAlignment="1" applyProtection="1">
      <alignment horizontal="left" vertical="center" indent="1"/>
    </xf>
    <xf numFmtId="0" fontId="52" fillId="0" borderId="81" xfId="4" applyFont="1" applyBorder="1" applyAlignment="1" applyProtection="1">
      <alignment horizontal="left" vertical="center" indent="1"/>
    </xf>
    <xf numFmtId="0" fontId="52" fillId="0" borderId="84" xfId="4" applyFont="1" applyBorder="1" applyAlignment="1" applyProtection="1">
      <alignment horizontal="right"/>
    </xf>
    <xf numFmtId="0" fontId="52" fillId="0" borderId="87" xfId="4" applyFont="1" applyBorder="1" applyAlignment="1" applyProtection="1">
      <alignment horizontal="right"/>
    </xf>
    <xf numFmtId="0" fontId="52" fillId="0" borderId="2" xfId="4" applyFont="1" applyBorder="1" applyAlignment="1" applyProtection="1">
      <alignment horizontal="center"/>
    </xf>
    <xf numFmtId="0" fontId="52" fillId="0" borderId="40" xfId="4" applyFont="1" applyBorder="1" applyAlignment="1" applyProtection="1">
      <alignment horizontal="center"/>
    </xf>
    <xf numFmtId="0" fontId="52" fillId="0" borderId="0" xfId="4" applyFont="1" applyBorder="1" applyAlignment="1" applyProtection="1">
      <alignment horizontal="right"/>
    </xf>
    <xf numFmtId="0" fontId="14" fillId="0" borderId="36" xfId="4" applyFont="1" applyBorder="1" applyAlignment="1" applyProtection="1">
      <alignment horizontal="right" vertical="center" indent="1"/>
    </xf>
    <xf numFmtId="0" fontId="14" fillId="0" borderId="37" xfId="4" applyFont="1" applyBorder="1" applyAlignment="1" applyProtection="1">
      <alignment horizontal="right" vertical="center" indent="1"/>
    </xf>
    <xf numFmtId="0" fontId="14" fillId="0" borderId="38" xfId="4" applyFont="1" applyBorder="1" applyAlignment="1" applyProtection="1">
      <alignment horizontal="right" vertical="center" indent="1"/>
    </xf>
    <xf numFmtId="0" fontId="16" fillId="0" borderId="24" xfId="4" applyFont="1" applyBorder="1" applyAlignment="1" applyProtection="1">
      <alignment horizontal="left"/>
    </xf>
    <xf numFmtId="0" fontId="16" fillId="0" borderId="11" xfId="4" applyFont="1" applyBorder="1" applyAlignment="1" applyProtection="1">
      <alignment horizontal="left"/>
    </xf>
    <xf numFmtId="0" fontId="16" fillId="0" borderId="91" xfId="4" applyFont="1" applyBorder="1" applyAlignment="1" applyProtection="1">
      <alignment horizontal="left"/>
    </xf>
    <xf numFmtId="17" fontId="17" fillId="0" borderId="65" xfId="4" applyNumberFormat="1" applyFont="1" applyBorder="1" applyAlignment="1" applyProtection="1">
      <alignment horizontal="center" vertical="center"/>
    </xf>
    <xf numFmtId="17" fontId="17" fillId="0" borderId="66" xfId="4" applyNumberFormat="1" applyFont="1" applyBorder="1" applyAlignment="1" applyProtection="1">
      <alignment horizontal="center" vertical="center"/>
    </xf>
    <xf numFmtId="0" fontId="16" fillId="0" borderId="114" xfId="4" applyFont="1" applyBorder="1" applyAlignment="1" applyProtection="1">
      <alignment horizontal="left"/>
    </xf>
    <xf numFmtId="0" fontId="16" fillId="0" borderId="115" xfId="4" applyFont="1" applyBorder="1" applyAlignment="1" applyProtection="1">
      <alignment horizontal="left"/>
    </xf>
    <xf numFmtId="0" fontId="16" fillId="0" borderId="116" xfId="4" applyFont="1" applyBorder="1" applyAlignment="1" applyProtection="1">
      <alignment horizontal="left"/>
    </xf>
    <xf numFmtId="0" fontId="16" fillId="0" borderId="114" xfId="4" applyFont="1" applyBorder="1" applyAlignment="1" applyProtection="1">
      <alignment horizontal="left" vertical="center"/>
    </xf>
    <xf numFmtId="0" fontId="16" fillId="0" borderId="115" xfId="4" applyFont="1" applyBorder="1" applyAlignment="1" applyProtection="1">
      <alignment horizontal="left" vertical="center"/>
    </xf>
    <xf numFmtId="0" fontId="16" fillId="0" borderId="116" xfId="4" applyFont="1" applyBorder="1" applyAlignment="1" applyProtection="1">
      <alignment horizontal="left" vertical="center"/>
    </xf>
    <xf numFmtId="0" fontId="16" fillId="0" borderId="117" xfId="4" applyFont="1" applyBorder="1" applyAlignment="1" applyProtection="1">
      <alignment horizontal="left" vertical="center"/>
    </xf>
    <xf numFmtId="0" fontId="16" fillId="0" borderId="11" xfId="4" applyFont="1" applyBorder="1" applyAlignment="1" applyProtection="1">
      <alignment horizontal="left" indent="1"/>
    </xf>
    <xf numFmtId="0" fontId="16" fillId="0" borderId="27" xfId="4" applyFont="1" applyBorder="1" applyAlignment="1" applyProtection="1">
      <alignment horizontal="left"/>
    </xf>
    <xf numFmtId="0" fontId="16" fillId="0" borderId="16" xfId="4" applyFont="1" applyBorder="1" applyAlignment="1" applyProtection="1">
      <alignment horizontal="left"/>
    </xf>
    <xf numFmtId="0" fontId="16" fillId="0" borderId="23" xfId="4" applyFont="1" applyBorder="1" applyAlignment="1" applyProtection="1">
      <alignment horizontal="left"/>
    </xf>
    <xf numFmtId="0" fontId="16" fillId="0" borderId="19" xfId="4" applyFont="1" applyBorder="1" applyAlignment="1" applyProtection="1">
      <alignment horizontal="left"/>
    </xf>
    <xf numFmtId="0" fontId="52" fillId="0" borderId="2" xfId="4" applyFont="1" applyBorder="1" applyAlignment="1" applyProtection="1">
      <alignment horizontal="center"/>
      <protection locked="0"/>
    </xf>
    <xf numFmtId="0" fontId="52" fillId="0" borderId="40" xfId="4" applyFont="1" applyBorder="1" applyAlignment="1" applyProtection="1">
      <alignment horizontal="center"/>
      <protection locked="0"/>
    </xf>
    <xf numFmtId="0" fontId="52" fillId="0" borderId="1" xfId="4" applyFont="1" applyBorder="1" applyAlignment="1" applyProtection="1">
      <alignment horizontal="center"/>
    </xf>
    <xf numFmtId="0" fontId="52" fillId="0" borderId="1" xfId="4" applyFont="1" applyBorder="1" applyAlignment="1" applyProtection="1">
      <alignment horizontal="center"/>
      <protection locked="0"/>
    </xf>
    <xf numFmtId="0" fontId="11" fillId="0" borderId="75" xfId="0" applyFont="1" applyBorder="1" applyAlignment="1" applyProtection="1">
      <alignment horizontal="center" vertical="center"/>
      <protection locked="0"/>
    </xf>
    <xf numFmtId="0" fontId="11" fillId="0" borderId="90" xfId="0" applyFont="1" applyBorder="1" applyAlignment="1" applyProtection="1">
      <alignment horizontal="center" vertical="center"/>
      <protection locked="0"/>
    </xf>
    <xf numFmtId="0" fontId="11" fillId="0" borderId="76" xfId="0" applyFont="1" applyBorder="1" applyAlignment="1" applyProtection="1">
      <alignment horizontal="center" vertical="center"/>
      <protection locked="0"/>
    </xf>
    <xf numFmtId="0" fontId="28" fillId="0" borderId="53" xfId="0" applyFont="1" applyBorder="1" applyAlignment="1" applyProtection="1">
      <alignment horizontal="left" indent="1"/>
    </xf>
    <xf numFmtId="0" fontId="28" fillId="0" borderId="55" xfId="0" applyFont="1" applyBorder="1" applyAlignment="1" applyProtection="1">
      <alignment horizontal="left" indent="1"/>
    </xf>
    <xf numFmtId="0" fontId="28" fillId="0" borderId="56" xfId="0" applyFont="1" applyBorder="1" applyAlignment="1" applyProtection="1">
      <alignment horizontal="left" indent="1"/>
    </xf>
    <xf numFmtId="0" fontId="16" fillId="0" borderId="21" xfId="4" applyFont="1" applyBorder="1" applyAlignment="1" applyProtection="1">
      <alignment horizontal="left"/>
    </xf>
    <xf numFmtId="0" fontId="16" fillId="0" borderId="21" xfId="4" applyFont="1" applyBorder="1" applyAlignment="1" applyProtection="1">
      <alignment horizontal="left" vertical="center"/>
    </xf>
    <xf numFmtId="0" fontId="16" fillId="0" borderId="22" xfId="4" applyFont="1" applyBorder="1" applyAlignment="1" applyProtection="1">
      <alignment horizontal="left" vertical="center"/>
    </xf>
    <xf numFmtId="0" fontId="18" fillId="0" borderId="25" xfId="4" applyFont="1" applyBorder="1" applyAlignment="1" applyProtection="1">
      <alignment horizontal="center" textRotation="90"/>
    </xf>
    <xf numFmtId="0" fontId="18" fillId="0" borderId="35" xfId="4" applyFont="1" applyBorder="1" applyAlignment="1" applyProtection="1">
      <alignment horizontal="center" textRotation="90"/>
    </xf>
    <xf numFmtId="0" fontId="18" fillId="0" borderId="67" xfId="4" applyFont="1" applyBorder="1" applyAlignment="1" applyProtection="1">
      <alignment horizontal="center" textRotation="90"/>
    </xf>
    <xf numFmtId="0" fontId="13" fillId="0" borderId="68" xfId="4" applyFont="1" applyBorder="1" applyAlignment="1" applyProtection="1">
      <alignment horizontal="left" vertical="center" textRotation="90"/>
    </xf>
    <xf numFmtId="0" fontId="13" fillId="0" borderId="69" xfId="4" applyFont="1" applyBorder="1" applyAlignment="1" applyProtection="1">
      <alignment horizontal="left" vertical="center" textRotation="90"/>
    </xf>
    <xf numFmtId="0" fontId="13" fillId="0" borderId="70" xfId="4" applyFont="1" applyBorder="1" applyAlignment="1" applyProtection="1">
      <alignment horizontal="left" vertical="center" textRotation="90"/>
    </xf>
    <xf numFmtId="0" fontId="16" fillId="0" borderId="41" xfId="4" applyFont="1" applyBorder="1" applyAlignment="1" applyProtection="1">
      <alignment horizontal="left" vertical="center" indent="1"/>
    </xf>
    <xf numFmtId="0" fontId="16" fillId="0" borderId="11" xfId="4" applyFont="1" applyBorder="1" applyAlignment="1" applyProtection="1">
      <alignment horizontal="left" vertical="center" indent="1"/>
    </xf>
    <xf numFmtId="0" fontId="16" fillId="0" borderId="42" xfId="4" applyFont="1" applyBorder="1" applyAlignment="1" applyProtection="1">
      <alignment horizontal="left" vertical="center" indent="1"/>
    </xf>
    <xf numFmtId="0" fontId="16" fillId="0" borderId="41" xfId="4" applyFont="1" applyBorder="1" applyAlignment="1" applyProtection="1">
      <alignment horizontal="left"/>
    </xf>
    <xf numFmtId="0" fontId="16" fillId="0" borderId="42" xfId="4" applyFont="1" applyBorder="1" applyAlignment="1" applyProtection="1">
      <alignment horizontal="left"/>
    </xf>
    <xf numFmtId="0" fontId="16" fillId="0" borderId="43" xfId="4" applyFont="1" applyBorder="1" applyAlignment="1" applyProtection="1">
      <alignment horizontal="left"/>
    </xf>
    <xf numFmtId="0" fontId="16" fillId="0" borderId="44" xfId="4" applyFont="1" applyBorder="1" applyAlignment="1" applyProtection="1">
      <alignment horizontal="left"/>
    </xf>
    <xf numFmtId="0" fontId="16" fillId="0" borderId="45" xfId="4" applyFont="1" applyBorder="1" applyAlignment="1" applyProtection="1">
      <alignment horizontal="left"/>
    </xf>
    <xf numFmtId="0" fontId="13" fillId="0" borderId="113" xfId="4" applyFont="1" applyBorder="1" applyAlignment="1" applyProtection="1">
      <alignment horizontal="center"/>
    </xf>
    <xf numFmtId="0" fontId="13" fillId="0" borderId="118" xfId="4" applyFont="1" applyBorder="1" applyAlignment="1" applyProtection="1">
      <alignment horizontal="center"/>
    </xf>
    <xf numFmtId="4" fontId="16" fillId="0" borderId="29" xfId="2" applyNumberFormat="1" applyFont="1" applyBorder="1" applyAlignment="1" applyProtection="1">
      <alignment horizontal="center"/>
    </xf>
    <xf numFmtId="4" fontId="16" fillId="0" borderId="30" xfId="2" applyNumberFormat="1" applyFont="1" applyBorder="1" applyAlignment="1" applyProtection="1">
      <alignment horizontal="center"/>
    </xf>
    <xf numFmtId="0" fontId="14" fillId="0" borderId="36" xfId="4" applyFont="1" applyBorder="1" applyAlignment="1" applyProtection="1">
      <alignment horizontal="right" vertical="center"/>
    </xf>
    <xf numFmtId="0" fontId="14" fillId="0" borderId="37" xfId="4" applyFont="1" applyBorder="1" applyAlignment="1" applyProtection="1">
      <alignment horizontal="right" vertical="center"/>
    </xf>
    <xf numFmtId="0" fontId="14" fillId="0" borderId="38" xfId="4" applyFont="1" applyBorder="1" applyAlignment="1" applyProtection="1">
      <alignment horizontal="right" vertical="center"/>
    </xf>
    <xf numFmtId="0" fontId="15" fillId="0" borderId="12" xfId="4" applyFont="1" applyBorder="1" applyAlignment="1" applyProtection="1">
      <alignment horizontal="center" textRotation="90"/>
    </xf>
    <xf numFmtId="0" fontId="15" fillId="0" borderId="18" xfId="4" applyFont="1" applyBorder="1" applyAlignment="1" applyProtection="1">
      <alignment horizontal="center" textRotation="90"/>
    </xf>
    <xf numFmtId="0" fontId="15" fillId="0" borderId="34" xfId="4" applyFont="1" applyBorder="1" applyAlignment="1" applyProtection="1">
      <alignment horizontal="center" textRotation="90"/>
    </xf>
    <xf numFmtId="17" fontId="17" fillId="0" borderId="17" xfId="4" applyNumberFormat="1" applyFont="1" applyBorder="1" applyAlignment="1" applyProtection="1">
      <alignment horizontal="right" vertical="center"/>
    </xf>
    <xf numFmtId="17" fontId="17" fillId="0" borderId="22" xfId="4" applyNumberFormat="1" applyFont="1" applyBorder="1" applyAlignment="1" applyProtection="1">
      <alignment horizontal="right" vertical="center"/>
    </xf>
    <xf numFmtId="0" fontId="28" fillId="0" borderId="51" xfId="0" applyFont="1" applyBorder="1" applyAlignment="1" applyProtection="1">
      <alignment horizontal="left" indent="1"/>
    </xf>
    <xf numFmtId="0" fontId="28" fillId="0" borderId="52" xfId="0" applyFont="1" applyBorder="1" applyAlignment="1" applyProtection="1">
      <alignment horizontal="left" indent="1"/>
    </xf>
    <xf numFmtId="0" fontId="28" fillId="0" borderId="54" xfId="0" applyFont="1" applyBorder="1" applyAlignment="1" applyProtection="1">
      <alignment horizontal="left" indent="1"/>
    </xf>
    <xf numFmtId="0" fontId="13" fillId="0" borderId="19" xfId="4" applyFont="1" applyBorder="1" applyAlignment="1" applyProtection="1">
      <alignment horizontal="left" vertical="top" textRotation="90" wrapText="1"/>
    </xf>
    <xf numFmtId="0" fontId="13" fillId="0" borderId="19" xfId="4" applyFont="1" applyBorder="1" applyAlignment="1" applyProtection="1">
      <alignment horizontal="left" vertical="top" textRotation="90"/>
    </xf>
    <xf numFmtId="0" fontId="52" fillId="0" borderId="39" xfId="4" applyFont="1" applyBorder="1" applyAlignment="1" applyProtection="1">
      <alignment horizontal="center"/>
    </xf>
    <xf numFmtId="0" fontId="13" fillId="0" borderId="32" xfId="4" applyFont="1" applyBorder="1" applyAlignment="1" applyProtection="1">
      <alignment horizontal="center"/>
    </xf>
    <xf numFmtId="0" fontId="13" fillId="0" borderId="13" xfId="4" applyFont="1" applyBorder="1" applyAlignment="1" applyProtection="1">
      <alignment horizontal="center"/>
    </xf>
    <xf numFmtId="0" fontId="16" fillId="0" borderId="25" xfId="4" applyFont="1" applyBorder="1" applyAlignment="1" applyProtection="1">
      <alignment horizontal="center" textRotation="90"/>
    </xf>
    <xf numFmtId="0" fontId="16" fillId="0" borderId="35" xfId="4" applyFont="1" applyBorder="1" applyAlignment="1" applyProtection="1">
      <alignment horizontal="center" textRotation="90"/>
    </xf>
    <xf numFmtId="0" fontId="16" fillId="0" borderId="23" xfId="4" applyFont="1" applyBorder="1" applyAlignment="1" applyProtection="1">
      <alignment horizontal="center" textRotation="90"/>
    </xf>
    <xf numFmtId="4" fontId="16" fillId="0" borderId="43" xfId="2" applyNumberFormat="1" applyFont="1" applyBorder="1" applyAlignment="1" applyProtection="1">
      <alignment horizontal="center"/>
    </xf>
    <xf numFmtId="4" fontId="16" fillId="0" borderId="119" xfId="2" applyNumberFormat="1" applyFont="1" applyBorder="1" applyAlignment="1" applyProtection="1">
      <alignment horizontal="center"/>
    </xf>
    <xf numFmtId="0" fontId="11" fillId="0" borderId="46" xfId="0" applyFont="1" applyBorder="1" applyAlignment="1" applyProtection="1">
      <alignment horizontal="center" vertical="center"/>
      <protection locked="0"/>
    </xf>
    <xf numFmtId="0" fontId="11" fillId="0" borderId="47" xfId="0" applyFont="1" applyBorder="1" applyAlignment="1" applyProtection="1">
      <alignment horizontal="center" vertical="center"/>
      <protection locked="0"/>
    </xf>
    <xf numFmtId="0" fontId="11" fillId="0" borderId="48" xfId="0" applyFont="1" applyBorder="1" applyAlignment="1" applyProtection="1">
      <alignment horizontal="center" vertical="center"/>
      <protection locked="0"/>
    </xf>
    <xf numFmtId="0" fontId="23" fillId="0" borderId="93" xfId="0" applyFont="1" applyBorder="1" applyAlignment="1" applyProtection="1">
      <alignment horizontal="center" vertical="center"/>
    </xf>
    <xf numFmtId="0" fontId="23" fillId="0" borderId="94" xfId="0" applyFont="1" applyBorder="1" applyAlignment="1" applyProtection="1">
      <alignment horizontal="center" vertical="center"/>
    </xf>
    <xf numFmtId="0" fontId="23" fillId="0" borderId="95" xfId="0" applyFont="1" applyBorder="1" applyAlignment="1" applyProtection="1">
      <alignment horizontal="center" vertical="center"/>
    </xf>
    <xf numFmtId="0" fontId="0" fillId="0" borderId="4" xfId="0" applyNumberFormat="1" applyBorder="1" applyAlignment="1" applyProtection="1">
      <alignment horizontal="center" vertical="center"/>
      <protection locked="0"/>
    </xf>
    <xf numFmtId="0" fontId="0" fillId="0" borderId="107" xfId="0" applyNumberFormat="1" applyBorder="1" applyAlignment="1" applyProtection="1">
      <alignment horizontal="center" vertical="center"/>
      <protection locked="0"/>
    </xf>
    <xf numFmtId="0" fontId="0" fillId="0" borderId="5" xfId="0" applyNumberFormat="1" applyBorder="1" applyAlignment="1" applyProtection="1">
      <alignment horizontal="center" vertical="center"/>
      <protection locked="0"/>
    </xf>
    <xf numFmtId="0" fontId="0" fillId="0" borderId="6" xfId="0" applyNumberFormat="1" applyBorder="1" applyAlignment="1" applyProtection="1">
      <alignment horizontal="center" vertical="center"/>
      <protection locked="0"/>
    </xf>
    <xf numFmtId="0" fontId="2" fillId="6" borderId="104" xfId="0" applyFont="1" applyFill="1" applyBorder="1" applyAlignment="1">
      <alignment horizontal="left" vertical="center" indent="1"/>
    </xf>
    <xf numFmtId="0" fontId="54" fillId="6" borderId="104" xfId="1" applyFont="1" applyFill="1" applyBorder="1" applyAlignment="1">
      <alignment horizontal="left" vertical="center" indent="1"/>
    </xf>
    <xf numFmtId="0" fontId="0" fillId="0" borderId="78" xfId="0" applyNumberFormat="1" applyBorder="1" applyAlignment="1" applyProtection="1">
      <alignment horizontal="center" vertical="center"/>
      <protection locked="0"/>
    </xf>
    <xf numFmtId="0" fontId="0" fillId="0" borderId="79" xfId="0" applyNumberFormat="1" applyBorder="1" applyAlignment="1" applyProtection="1">
      <alignment horizontal="center" vertical="center"/>
      <protection locked="0"/>
    </xf>
    <xf numFmtId="164" fontId="23" fillId="0" borderId="7" xfId="0" applyNumberFormat="1" applyFont="1" applyFill="1" applyBorder="1" applyAlignment="1" applyProtection="1">
      <alignment horizontal="left" vertical="center" indent="1"/>
      <protection locked="0"/>
    </xf>
    <xf numFmtId="164" fontId="23" fillId="0" borderId="6" xfId="0" applyNumberFormat="1" applyFont="1" applyFill="1" applyBorder="1" applyAlignment="1" applyProtection="1">
      <alignment horizontal="left" vertical="center" indent="1"/>
      <protection locked="0"/>
    </xf>
    <xf numFmtId="0" fontId="3" fillId="4" borderId="104" xfId="0" applyFont="1" applyFill="1" applyBorder="1" applyAlignment="1">
      <alignment horizontal="center" vertical="center"/>
    </xf>
    <xf numFmtId="164" fontId="0" fillId="0" borderId="78" xfId="0" applyNumberFormat="1" applyBorder="1" applyAlignment="1" applyProtection="1">
      <alignment horizontal="center" vertical="center"/>
      <protection locked="0"/>
    </xf>
    <xf numFmtId="164" fontId="0" fillId="0" borderId="79" xfId="0" applyNumberFormat="1" applyBorder="1" applyAlignment="1" applyProtection="1">
      <alignment horizontal="center" vertical="center"/>
      <protection locked="0"/>
    </xf>
    <xf numFmtId="164" fontId="0" fillId="0" borderId="5" xfId="0" applyNumberFormat="1" applyBorder="1" applyAlignment="1" applyProtection="1">
      <alignment horizontal="center" vertical="center"/>
      <protection locked="0"/>
    </xf>
    <xf numFmtId="164" fontId="0" fillId="0" borderId="6" xfId="0" applyNumberFormat="1" applyBorder="1" applyAlignment="1" applyProtection="1">
      <alignment horizontal="center" vertical="center"/>
      <protection locked="0"/>
    </xf>
    <xf numFmtId="164" fontId="0" fillId="0" borderId="4" xfId="0" applyNumberFormat="1" applyBorder="1" applyAlignment="1" applyProtection="1">
      <alignment horizontal="center" vertical="center"/>
      <protection locked="0"/>
    </xf>
    <xf numFmtId="164" fontId="0" fillId="0" borderId="107" xfId="0" applyNumberFormat="1" applyBorder="1" applyAlignment="1" applyProtection="1">
      <alignment horizontal="center" vertical="center"/>
      <protection locked="0"/>
    </xf>
    <xf numFmtId="0" fontId="0" fillId="0" borderId="6" xfId="0" applyBorder="1" applyAlignment="1" applyProtection="1">
      <alignment horizontal="left" vertical="center" indent="1"/>
      <protection locked="0"/>
    </xf>
    <xf numFmtId="0" fontId="0" fillId="0" borderId="3" xfId="0" applyBorder="1" applyAlignment="1" applyProtection="1">
      <alignment horizontal="left" vertical="center" indent="1"/>
      <protection locked="0"/>
    </xf>
    <xf numFmtId="173" fontId="0" fillId="0" borderId="6" xfId="0" applyNumberFormat="1" applyBorder="1" applyAlignment="1" applyProtection="1">
      <alignment horizontal="left" vertical="center" indent="1"/>
      <protection locked="0"/>
    </xf>
    <xf numFmtId="173" fontId="0" fillId="0" borderId="3" xfId="0" applyNumberFormat="1" applyBorder="1" applyAlignment="1" applyProtection="1">
      <alignment horizontal="left" vertical="center" indent="1"/>
      <protection locked="0"/>
    </xf>
    <xf numFmtId="0" fontId="23" fillId="0" borderId="106" xfId="0" applyNumberFormat="1" applyFont="1" applyFill="1" applyBorder="1" applyAlignment="1" applyProtection="1">
      <alignment horizontal="left" vertical="center" indent="1"/>
      <protection locked="0"/>
    </xf>
    <xf numFmtId="0" fontId="23" fillId="0" borderId="107" xfId="0" applyNumberFormat="1" applyFont="1" applyFill="1" applyBorder="1" applyAlignment="1" applyProtection="1">
      <alignment horizontal="left" vertical="center" indent="1"/>
      <protection locked="0"/>
    </xf>
    <xf numFmtId="10" fontId="0" fillId="0" borderId="73" xfId="3" applyNumberFormat="1" applyFont="1" applyBorder="1" applyAlignment="1" applyProtection="1">
      <alignment horizontal="left" vertical="center" indent="1"/>
      <protection locked="0"/>
    </xf>
    <xf numFmtId="10" fontId="0" fillId="0" borderId="6" xfId="3" applyNumberFormat="1" applyFont="1" applyBorder="1" applyAlignment="1" applyProtection="1">
      <alignment horizontal="left" vertical="center" indent="1"/>
      <protection locked="0"/>
    </xf>
    <xf numFmtId="10" fontId="0" fillId="0" borderId="3" xfId="3" applyNumberFormat="1" applyFont="1" applyBorder="1" applyAlignment="1" applyProtection="1">
      <alignment horizontal="left" vertical="center" indent="1"/>
      <protection locked="0"/>
    </xf>
    <xf numFmtId="165" fontId="0" fillId="0" borderId="3" xfId="3" applyNumberFormat="1" applyFont="1" applyBorder="1" applyAlignment="1" applyProtection="1">
      <alignment horizontal="center" vertical="center"/>
      <protection locked="0"/>
    </xf>
    <xf numFmtId="174" fontId="0" fillId="0" borderId="6" xfId="3" applyNumberFormat="1" applyFont="1" applyBorder="1" applyAlignment="1" applyProtection="1">
      <alignment horizontal="left" vertical="center" indent="1"/>
      <protection locked="0"/>
    </xf>
    <xf numFmtId="174" fontId="0" fillId="0" borderId="3" xfId="3" applyNumberFormat="1" applyFont="1" applyBorder="1" applyAlignment="1" applyProtection="1">
      <alignment horizontal="left" vertical="center" indent="1"/>
      <protection locked="0"/>
    </xf>
    <xf numFmtId="164" fontId="0" fillId="0" borderId="3" xfId="3" applyNumberFormat="1" applyFont="1" applyBorder="1" applyAlignment="1" applyProtection="1">
      <alignment horizontal="center" vertical="center"/>
      <protection locked="0"/>
    </xf>
    <xf numFmtId="165" fontId="0" fillId="0" borderId="73" xfId="3" applyNumberFormat="1" applyFont="1" applyBorder="1" applyAlignment="1" applyProtection="1">
      <alignment horizontal="center" vertical="center"/>
      <protection locked="0"/>
    </xf>
    <xf numFmtId="0" fontId="3" fillId="6" borderId="104" xfId="0" applyFont="1" applyFill="1" applyBorder="1" applyAlignment="1" applyProtection="1">
      <alignment horizontal="center" vertical="center"/>
    </xf>
    <xf numFmtId="0" fontId="3" fillId="6" borderId="96" xfId="0" applyFont="1" applyFill="1" applyBorder="1" applyAlignment="1" applyProtection="1">
      <alignment horizontal="center" vertical="center"/>
    </xf>
    <xf numFmtId="0" fontId="3" fillId="6" borderId="63" xfId="0" applyFont="1" applyFill="1" applyBorder="1" applyAlignment="1" applyProtection="1">
      <alignment horizontal="center" vertical="center"/>
    </xf>
    <xf numFmtId="0" fontId="3" fillId="6" borderId="62" xfId="0" applyFont="1" applyFill="1" applyBorder="1" applyAlignment="1" applyProtection="1">
      <alignment horizontal="center" vertical="center"/>
    </xf>
    <xf numFmtId="0" fontId="3" fillId="16" borderId="0" xfId="0" applyFont="1" applyFill="1" applyBorder="1" applyAlignment="1" applyProtection="1">
      <alignment horizontal="center" vertical="center"/>
    </xf>
    <xf numFmtId="0" fontId="3" fillId="7" borderId="104" xfId="0" applyFont="1" applyFill="1" applyBorder="1" applyAlignment="1" applyProtection="1">
      <alignment horizontal="center" vertical="center"/>
    </xf>
    <xf numFmtId="0" fontId="2" fillId="4" borderId="104" xfId="0" applyFont="1" applyFill="1" applyBorder="1" applyAlignment="1" applyProtection="1">
      <alignment horizontal="center" vertical="center"/>
    </xf>
    <xf numFmtId="0" fontId="13" fillId="0" borderId="68" xfId="4" applyFont="1" applyBorder="1" applyAlignment="1" applyProtection="1">
      <alignment horizontal="left" vertical="top" textRotation="90" wrapText="1"/>
    </xf>
    <xf numFmtId="0" fontId="13" fillId="0" borderId="69" xfId="4" applyFont="1" applyBorder="1" applyAlignment="1" applyProtection="1">
      <alignment horizontal="left" vertical="top" textRotation="90" wrapText="1"/>
    </xf>
    <xf numFmtId="0" fontId="13" fillId="0" borderId="122" xfId="4" applyFont="1" applyBorder="1" applyAlignment="1" applyProtection="1">
      <alignment horizontal="left" vertical="top" textRotation="90" wrapText="1"/>
    </xf>
    <xf numFmtId="0" fontId="52" fillId="0" borderId="43" xfId="4" applyFont="1" applyBorder="1" applyAlignment="1" applyProtection="1">
      <alignment horizontal="left" vertical="center" indent="1"/>
    </xf>
    <xf numFmtId="0" fontId="52" fillId="0" borderId="44" xfId="4" applyFont="1" applyBorder="1" applyAlignment="1" applyProtection="1">
      <alignment horizontal="left" vertical="center" indent="1"/>
    </xf>
    <xf numFmtId="0" fontId="52" fillId="0" borderId="45" xfId="4" applyFont="1" applyBorder="1" applyAlignment="1" applyProtection="1">
      <alignment horizontal="left" vertical="center" indent="1"/>
    </xf>
    <xf numFmtId="0" fontId="28" fillId="16" borderId="41" xfId="4" applyFont="1" applyFill="1" applyBorder="1" applyAlignment="1" applyProtection="1">
      <alignment horizontal="left" vertical="center" indent="1"/>
    </xf>
    <xf numFmtId="0" fontId="28" fillId="16" borderId="11" xfId="4" applyFont="1" applyFill="1" applyBorder="1" applyAlignment="1" applyProtection="1">
      <alignment horizontal="left" vertical="center" indent="1"/>
    </xf>
    <xf numFmtId="0" fontId="28" fillId="16" borderId="42" xfId="4" applyFont="1" applyFill="1" applyBorder="1" applyAlignment="1" applyProtection="1">
      <alignment horizontal="left" vertical="center" indent="1"/>
    </xf>
    <xf numFmtId="0" fontId="58" fillId="4" borderId="104" xfId="0" applyFont="1" applyFill="1" applyBorder="1" applyAlignment="1" applyProtection="1">
      <alignment horizontal="center" vertical="center"/>
    </xf>
    <xf numFmtId="20" fontId="3" fillId="16" borderId="0" xfId="0" applyNumberFormat="1" applyFont="1" applyFill="1" applyBorder="1" applyAlignment="1" applyProtection="1">
      <alignment horizontal="center" vertical="center"/>
    </xf>
    <xf numFmtId="0" fontId="3" fillId="6" borderId="104" xfId="0" applyFont="1" applyFill="1" applyBorder="1" applyAlignment="1">
      <alignment horizontal="center" vertical="center"/>
    </xf>
    <xf numFmtId="0" fontId="3" fillId="6" borderId="96" xfId="0" applyFont="1" applyFill="1" applyBorder="1" applyAlignment="1">
      <alignment horizontal="center" vertical="center"/>
    </xf>
    <xf numFmtId="0" fontId="3" fillId="6" borderId="63" xfId="0" applyFont="1" applyFill="1" applyBorder="1" applyAlignment="1">
      <alignment horizontal="center" vertical="center"/>
    </xf>
    <xf numFmtId="0" fontId="3" fillId="6" borderId="62" xfId="0" applyFont="1" applyFill="1" applyBorder="1" applyAlignment="1">
      <alignment horizontal="center" vertical="center"/>
    </xf>
    <xf numFmtId="20" fontId="3" fillId="16" borderId="0" xfId="0" applyNumberFormat="1" applyFont="1" applyFill="1" applyBorder="1" applyAlignment="1">
      <alignment horizontal="center" vertical="center"/>
    </xf>
    <xf numFmtId="0" fontId="3" fillId="16" borderId="0" xfId="0" applyFont="1" applyFill="1" applyBorder="1" applyAlignment="1">
      <alignment horizontal="center" vertical="center"/>
    </xf>
    <xf numFmtId="0" fontId="3" fillId="7" borderId="104" xfId="0" applyFont="1" applyFill="1" applyBorder="1" applyAlignment="1">
      <alignment horizontal="center" vertical="center"/>
    </xf>
    <xf numFmtId="0" fontId="2" fillId="4" borderId="104" xfId="0" applyFont="1" applyFill="1" applyBorder="1" applyAlignment="1">
      <alignment horizontal="center" vertical="center"/>
    </xf>
  </cellXfs>
  <cellStyles count="6">
    <cellStyle name="Hyperlink" xfId="1" builtinId="8"/>
    <cellStyle name="Moeda" xfId="2" builtinId="4"/>
    <cellStyle name="Moeda 2" xfId="5"/>
    <cellStyle name="Normal" xfId="0" builtinId="0"/>
    <cellStyle name="Normal 2" xfId="4"/>
    <cellStyle name="Porcentagem" xfId="3" builtinId="5"/>
  </cellStyles>
  <dxfs count="334">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dxf>
    <dxf>
      <font>
        <color theme="0"/>
      </font>
    </dxf>
    <dxf>
      <font>
        <color theme="0"/>
      </font>
    </dxf>
    <dxf>
      <font>
        <color theme="0"/>
      </font>
      <fill>
        <patternFill>
          <bgColor theme="0"/>
        </patternFill>
      </fill>
      <border>
        <left style="thin">
          <color theme="0"/>
        </left>
        <right style="thin">
          <color theme="0"/>
        </right>
        <top style="thin">
          <color theme="0"/>
        </top>
        <bottom style="thin">
          <color theme="0"/>
        </bottom>
        <vertical/>
        <horizontal/>
      </border>
    </dxf>
    <dxf>
      <font>
        <color theme="0"/>
      </font>
      <fill>
        <patternFill>
          <bgColor theme="0"/>
        </patternFill>
      </fill>
      <border>
        <left style="thin">
          <color theme="0"/>
        </left>
        <right style="thin">
          <color theme="0"/>
        </right>
        <top style="thin">
          <color theme="0"/>
        </top>
        <bottom style="thin">
          <color theme="0"/>
        </bottom>
        <vertical/>
        <horizontal/>
      </border>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b/>
        <i val="0"/>
        <color theme="0"/>
      </font>
      <fill>
        <patternFill>
          <bgColor rgb="FFCC0000"/>
        </patternFill>
      </fill>
    </dxf>
    <dxf>
      <font>
        <color theme="0"/>
      </font>
      <fill>
        <patternFill>
          <bgColor theme="0"/>
        </patternFill>
      </fill>
      <border>
        <left style="thin">
          <color theme="0"/>
        </left>
        <right style="thin">
          <color theme="0"/>
        </right>
        <top style="thin">
          <color theme="0" tint="-0.14996795556505021"/>
        </top>
        <bottom style="thin">
          <color theme="0"/>
        </bottom>
        <vertical/>
        <horizontal/>
      </border>
    </dxf>
    <dxf>
      <font>
        <b/>
        <i val="0"/>
        <color theme="0"/>
      </font>
      <fill>
        <patternFill>
          <bgColor rgb="FFCC0000"/>
        </patternFill>
      </fill>
    </dxf>
    <dxf>
      <font>
        <b/>
        <i val="0"/>
        <color theme="0"/>
      </font>
      <fill>
        <patternFill>
          <bgColor rgb="FFCC0000"/>
        </patternFill>
      </fill>
    </dxf>
    <dxf>
      <font>
        <b/>
        <i val="0"/>
        <color theme="0"/>
      </font>
      <fill>
        <patternFill>
          <bgColor rgb="FFCC0000"/>
        </patternFill>
      </fill>
    </dxf>
    <dxf>
      <font>
        <b/>
        <i val="0"/>
        <color theme="0"/>
      </font>
      <fill>
        <patternFill>
          <bgColor rgb="FFCC0000"/>
        </patternFill>
      </fill>
    </dxf>
    <dxf>
      <font>
        <b/>
        <i val="0"/>
        <color theme="0"/>
      </font>
      <fill>
        <patternFill>
          <bgColor rgb="FFCC0000"/>
        </patternFill>
      </fill>
    </dxf>
    <dxf>
      <numFmt numFmtId="178" formatCode="&quot;(&quot;00&quot;) &quot;0000&quot;-&quot;0000"/>
    </dxf>
    <dxf>
      <numFmt numFmtId="179" formatCode="&quot;(&quot;00&quot;) &quot;00000&quot;-&quot;0000"/>
    </dxf>
    <dxf>
      <numFmt numFmtId="178" formatCode="&quot;(&quot;00&quot;) &quot;0000&quot;-&quot;0000"/>
    </dxf>
    <dxf>
      <numFmt numFmtId="179" formatCode="&quot;(&quot;00&quot;) &quot;00000&quot;-&quot;0000"/>
    </dxf>
    <dxf>
      <font>
        <color rgb="FFFF0000"/>
      </font>
    </dxf>
    <dxf>
      <numFmt numFmtId="178" formatCode="&quot;(&quot;00&quot;) &quot;0000&quot;-&quot;0000"/>
    </dxf>
    <dxf>
      <numFmt numFmtId="179" formatCode="&quot;(&quot;00&quot;) &quot;00000&quot;-&quot;0000"/>
    </dxf>
    <dxf>
      <numFmt numFmtId="178" formatCode="&quot;(&quot;00&quot;) &quot;0000&quot;-&quot;0000"/>
    </dxf>
    <dxf>
      <numFmt numFmtId="179" formatCode="&quot;(&quot;00&quot;) &quot;00000&quot;-&quot;0000"/>
    </dxf>
    <dxf>
      <font>
        <color theme="0" tint="-4.9989318521683403E-2"/>
      </font>
      <fill>
        <patternFill>
          <bgColor theme="0" tint="-4.9989318521683403E-2"/>
        </patternFill>
      </fill>
    </dxf>
    <dxf>
      <font>
        <color theme="0" tint="-4.9989318521683403E-2"/>
      </font>
      <fill>
        <patternFill>
          <bgColor theme="0" tint="-4.9989318521683403E-2"/>
        </patternFill>
      </fill>
    </dxf>
    <dxf>
      <font>
        <color rgb="FFEAEAEA"/>
      </font>
      <numFmt numFmtId="164" formatCode="&quot;R$&quot;\ #,##0.00"/>
      <fill>
        <patternFill>
          <bgColor rgb="FFEAEAEA"/>
        </patternFill>
      </fill>
    </dxf>
    <dxf>
      <font>
        <color rgb="FFEAEAEA"/>
      </font>
      <fill>
        <patternFill>
          <bgColor rgb="FFEAEAEA"/>
        </patternFill>
      </fill>
    </dxf>
    <dxf>
      <font>
        <b/>
        <i val="0"/>
        <color theme="0"/>
      </font>
      <fill>
        <patternFill>
          <bgColor rgb="FFFFC000"/>
        </patternFill>
      </fill>
    </dxf>
    <dxf>
      <font>
        <b/>
        <i val="0"/>
        <color theme="0"/>
      </font>
      <fill>
        <patternFill>
          <bgColor rgb="FF00B050"/>
        </patternFill>
      </fill>
    </dxf>
    <dxf>
      <font>
        <b/>
        <i val="0"/>
        <color theme="0"/>
      </font>
      <fill>
        <patternFill>
          <bgColor rgb="FFFFC000"/>
        </patternFill>
      </fill>
    </dxf>
    <dxf>
      <font>
        <b/>
        <i val="0"/>
        <color theme="0"/>
      </font>
      <fill>
        <patternFill>
          <bgColor rgb="FF00B050"/>
        </patternFill>
      </fill>
    </dxf>
    <dxf>
      <font>
        <color theme="0"/>
      </font>
      <fill>
        <patternFill>
          <bgColor rgb="FFCC0000"/>
        </patternFill>
      </fill>
    </dxf>
    <dxf>
      <font>
        <color theme="0"/>
      </font>
      <fill>
        <patternFill>
          <bgColor rgb="FF6699CC"/>
        </patternFill>
      </fill>
    </dxf>
    <dxf>
      <font>
        <color theme="0" tint="-4.9989318521683403E-2"/>
      </font>
      <fill>
        <patternFill>
          <bgColor theme="0" tint="-4.9989318521683403E-2"/>
        </patternFill>
      </fill>
    </dxf>
    <dxf>
      <font>
        <color theme="0" tint="-4.9989318521683403E-2"/>
      </font>
      <fill>
        <patternFill>
          <bgColor theme="0" tint="-4.9989318521683403E-2"/>
        </patternFill>
      </fill>
    </dxf>
    <dxf>
      <font>
        <color theme="0" tint="-4.9989318521683403E-2"/>
      </font>
      <numFmt numFmtId="164" formatCode="&quot;R$&quot;\ #,##0.00"/>
      <fill>
        <patternFill>
          <bgColor rgb="FFF2F2F2"/>
        </patternFill>
      </fill>
    </dxf>
    <dxf>
      <font>
        <color theme="0" tint="-4.9989318521683403E-2"/>
      </font>
      <fill>
        <patternFill>
          <bgColor theme="0" tint="-4.9989318521683403E-2"/>
        </patternFill>
      </fill>
    </dxf>
    <dxf>
      <numFmt numFmtId="178" formatCode="&quot;(&quot;00&quot;) &quot;0000&quot;-&quot;0000"/>
    </dxf>
    <dxf>
      <numFmt numFmtId="179" formatCode="&quot;(&quot;00&quot;) &quot;00000&quot;-&quot;0000"/>
    </dxf>
    <dxf>
      <numFmt numFmtId="178" formatCode="&quot;(&quot;00&quot;) &quot;0000&quot;-&quot;0000"/>
    </dxf>
    <dxf>
      <numFmt numFmtId="179" formatCode="&quot;(&quot;00&quot;) &quot;00000&quot;-&quot;0000"/>
    </dxf>
    <dxf>
      <font>
        <color theme="0" tint="-4.9989318521683403E-2"/>
      </font>
      <fill>
        <patternFill>
          <bgColor theme="0" tint="-4.9989318521683403E-2"/>
        </patternFill>
      </fill>
    </dxf>
    <dxf>
      <font>
        <color theme="0" tint="-4.9989318521683403E-2"/>
      </font>
      <fill>
        <patternFill>
          <bgColor theme="0" tint="-4.9989318521683403E-2"/>
        </patternFill>
      </fill>
    </dxf>
    <dxf>
      <font>
        <color theme="0" tint="-4.9989318521683403E-2"/>
      </font>
      <numFmt numFmtId="164" formatCode="&quot;R$&quot;\ #,##0.00"/>
      <fill>
        <patternFill>
          <bgColor rgb="FFF2F2F2"/>
        </patternFill>
      </fill>
    </dxf>
    <dxf>
      <font>
        <color theme="0" tint="-4.9989318521683403E-2"/>
      </font>
      <fill>
        <patternFill>
          <bgColor theme="0" tint="-4.9989318521683403E-2"/>
        </patternFill>
      </fill>
    </dxf>
    <dxf>
      <numFmt numFmtId="178" formatCode="&quot;(&quot;00&quot;) &quot;0000&quot;-&quot;0000"/>
    </dxf>
    <dxf>
      <numFmt numFmtId="179" formatCode="&quot;(&quot;00&quot;) &quot;00000&quot;-&quot;0000"/>
    </dxf>
    <dxf>
      <numFmt numFmtId="178" formatCode="&quot;(&quot;00&quot;) &quot;0000&quot;-&quot;0000"/>
    </dxf>
    <dxf>
      <numFmt numFmtId="179" formatCode="&quot;(&quot;00&quot;) &quot;00000&quot;-&quot;0000"/>
    </dxf>
    <dxf>
      <font>
        <color theme="0" tint="-4.9989318521683403E-2"/>
      </font>
      <fill>
        <patternFill>
          <bgColor theme="0" tint="-4.9989318521683403E-2"/>
        </patternFill>
      </fill>
    </dxf>
    <dxf>
      <font>
        <color theme="0" tint="-4.9989318521683403E-2"/>
      </font>
      <fill>
        <patternFill>
          <bgColor theme="0" tint="-4.9989318521683403E-2"/>
        </patternFill>
      </fill>
    </dxf>
    <dxf>
      <font>
        <color theme="0" tint="-4.9989318521683403E-2"/>
      </font>
      <numFmt numFmtId="164" formatCode="&quot;R$&quot;\ #,##0.00"/>
      <fill>
        <patternFill>
          <bgColor rgb="FFF2F2F2"/>
        </patternFill>
      </fill>
    </dxf>
    <dxf>
      <font>
        <color theme="0" tint="-4.9989318521683403E-2"/>
      </font>
      <fill>
        <patternFill>
          <bgColor theme="0" tint="-4.9989318521683403E-2"/>
        </patternFill>
      </fill>
    </dxf>
    <dxf>
      <numFmt numFmtId="178" formatCode="&quot;(&quot;00&quot;) &quot;0000&quot;-&quot;0000"/>
    </dxf>
    <dxf>
      <numFmt numFmtId="179" formatCode="&quot;(&quot;00&quot;) &quot;00000&quot;-&quot;0000"/>
    </dxf>
    <dxf>
      <numFmt numFmtId="178" formatCode="&quot;(&quot;00&quot;) &quot;0000&quot;-&quot;0000"/>
    </dxf>
    <dxf>
      <numFmt numFmtId="179" formatCode="&quot;(&quot;00&quot;) &quot;00000&quot;-&quot;0000"/>
    </dxf>
    <dxf>
      <font>
        <color theme="0" tint="-4.9989318521683403E-2"/>
      </font>
      <fill>
        <patternFill>
          <bgColor theme="0" tint="-4.9989318521683403E-2"/>
        </patternFill>
      </fill>
    </dxf>
    <dxf>
      <font>
        <color theme="0" tint="-4.9989318521683403E-2"/>
      </font>
      <fill>
        <patternFill>
          <bgColor theme="0" tint="-4.9989318521683403E-2"/>
        </patternFill>
      </fill>
    </dxf>
    <dxf>
      <font>
        <color theme="0" tint="-4.9989318521683403E-2"/>
      </font>
      <numFmt numFmtId="164" formatCode="&quot;R$&quot;\ #,##0.00"/>
      <fill>
        <patternFill>
          <bgColor rgb="FFF2F2F2"/>
        </patternFill>
      </fill>
    </dxf>
    <dxf>
      <font>
        <color theme="0" tint="-4.9989318521683403E-2"/>
      </font>
      <fill>
        <patternFill>
          <bgColor theme="0" tint="-4.9989318521683403E-2"/>
        </patternFill>
      </fill>
    </dxf>
    <dxf>
      <numFmt numFmtId="178" formatCode="&quot;(&quot;00&quot;) &quot;0000&quot;-&quot;0000"/>
    </dxf>
    <dxf>
      <numFmt numFmtId="179" formatCode="&quot;(&quot;00&quot;) &quot;00000&quot;-&quot;0000"/>
    </dxf>
    <dxf>
      <numFmt numFmtId="178" formatCode="&quot;(&quot;00&quot;) &quot;0000&quot;-&quot;0000"/>
    </dxf>
    <dxf>
      <numFmt numFmtId="179" formatCode="&quot;(&quot;00&quot;) &quot;00000&quot;-&quot;0000"/>
    </dxf>
    <dxf>
      <font>
        <color theme="0" tint="-4.9989318521683403E-2"/>
      </font>
      <fill>
        <patternFill>
          <bgColor theme="0" tint="-4.9989318521683403E-2"/>
        </patternFill>
      </fill>
    </dxf>
    <dxf>
      <font>
        <color theme="0" tint="-4.9989318521683403E-2"/>
      </font>
      <fill>
        <patternFill>
          <bgColor theme="0" tint="-4.9989318521683403E-2"/>
        </patternFill>
      </fill>
    </dxf>
    <dxf>
      <font>
        <color theme="0" tint="-4.9989318521683403E-2"/>
      </font>
      <numFmt numFmtId="164" formatCode="&quot;R$&quot;\ #,##0.00"/>
      <fill>
        <patternFill>
          <bgColor rgb="FFF2F2F2"/>
        </patternFill>
      </fill>
    </dxf>
    <dxf>
      <font>
        <color theme="0" tint="-4.9989318521683403E-2"/>
      </font>
      <fill>
        <patternFill>
          <bgColor theme="0" tint="-4.9989318521683403E-2"/>
        </patternFill>
      </fill>
    </dxf>
    <dxf>
      <numFmt numFmtId="178" formatCode="&quot;(&quot;00&quot;) &quot;0000&quot;-&quot;0000"/>
    </dxf>
    <dxf>
      <numFmt numFmtId="179" formatCode="&quot;(&quot;00&quot;) &quot;00000&quot;-&quot;0000"/>
    </dxf>
    <dxf>
      <numFmt numFmtId="178" formatCode="&quot;(&quot;00&quot;) &quot;0000&quot;-&quot;0000"/>
    </dxf>
    <dxf>
      <numFmt numFmtId="179" formatCode="&quot;(&quot;00&quot;) &quot;00000&quot;-&quot;0000"/>
    </dxf>
    <dxf>
      <font>
        <color theme="0" tint="-4.9989318521683403E-2"/>
      </font>
      <fill>
        <patternFill>
          <bgColor theme="0" tint="-4.9989318521683403E-2"/>
        </patternFill>
      </fill>
    </dxf>
    <dxf>
      <font>
        <color theme="0" tint="-4.9989318521683403E-2"/>
      </font>
      <fill>
        <patternFill>
          <bgColor theme="0" tint="-4.9989318521683403E-2"/>
        </patternFill>
      </fill>
    </dxf>
    <dxf>
      <font>
        <color theme="0" tint="-4.9989318521683403E-2"/>
      </font>
      <numFmt numFmtId="164" formatCode="&quot;R$&quot;\ #,##0.00"/>
      <fill>
        <patternFill>
          <bgColor rgb="FFF2F2F2"/>
        </patternFill>
      </fill>
    </dxf>
    <dxf>
      <font>
        <color theme="0" tint="-4.9989318521683403E-2"/>
      </font>
      <fill>
        <patternFill>
          <bgColor theme="0" tint="-4.9989318521683403E-2"/>
        </patternFill>
      </fill>
    </dxf>
    <dxf>
      <numFmt numFmtId="178" formatCode="&quot;(&quot;00&quot;) &quot;0000&quot;-&quot;0000"/>
    </dxf>
    <dxf>
      <numFmt numFmtId="179" formatCode="&quot;(&quot;00&quot;) &quot;00000&quot;-&quot;0000"/>
    </dxf>
    <dxf>
      <numFmt numFmtId="178" formatCode="&quot;(&quot;00&quot;) &quot;0000&quot;-&quot;0000"/>
    </dxf>
    <dxf>
      <numFmt numFmtId="179" formatCode="&quot;(&quot;00&quot;) &quot;00000&quot;-&quot;0000"/>
    </dxf>
    <dxf>
      <font>
        <color theme="0" tint="-4.9989318521683403E-2"/>
      </font>
      <fill>
        <patternFill>
          <bgColor theme="0" tint="-4.9989318521683403E-2"/>
        </patternFill>
      </fill>
    </dxf>
    <dxf>
      <font>
        <color theme="0" tint="-4.9989318521683403E-2"/>
      </font>
      <fill>
        <patternFill>
          <bgColor theme="0" tint="-4.9989318521683403E-2"/>
        </patternFill>
      </fill>
    </dxf>
    <dxf>
      <font>
        <color theme="0" tint="-4.9989318521683403E-2"/>
      </font>
      <numFmt numFmtId="164" formatCode="&quot;R$&quot;\ #,##0.00"/>
      <fill>
        <patternFill>
          <bgColor rgb="FFF2F2F2"/>
        </patternFill>
      </fill>
    </dxf>
    <dxf>
      <font>
        <color theme="0" tint="-4.9989318521683403E-2"/>
      </font>
      <fill>
        <patternFill>
          <bgColor theme="0" tint="-4.9989318521683403E-2"/>
        </patternFill>
      </fill>
    </dxf>
    <dxf>
      <numFmt numFmtId="178" formatCode="&quot;(&quot;00&quot;) &quot;0000&quot;-&quot;0000"/>
    </dxf>
    <dxf>
      <numFmt numFmtId="179" formatCode="&quot;(&quot;00&quot;) &quot;00000&quot;-&quot;0000"/>
    </dxf>
    <dxf>
      <numFmt numFmtId="178" formatCode="&quot;(&quot;00&quot;) &quot;0000&quot;-&quot;0000"/>
    </dxf>
    <dxf>
      <numFmt numFmtId="179" formatCode="&quot;(&quot;00&quot;) &quot;00000&quot;-&quot;0000"/>
    </dxf>
    <dxf>
      <font>
        <color theme="0" tint="-4.9989318521683403E-2"/>
      </font>
      <fill>
        <patternFill>
          <bgColor theme="0" tint="-4.9989318521683403E-2"/>
        </patternFill>
      </fill>
    </dxf>
    <dxf>
      <font>
        <color theme="0" tint="-4.9989318521683403E-2"/>
      </font>
      <fill>
        <patternFill>
          <bgColor theme="0" tint="-4.9989318521683403E-2"/>
        </patternFill>
      </fill>
    </dxf>
    <dxf>
      <font>
        <color theme="0" tint="-4.9989318521683403E-2"/>
      </font>
      <numFmt numFmtId="164" formatCode="&quot;R$&quot;\ #,##0.00"/>
      <fill>
        <patternFill>
          <bgColor rgb="FFF2F2F2"/>
        </patternFill>
      </fill>
    </dxf>
    <dxf>
      <font>
        <color theme="0" tint="-4.9989318521683403E-2"/>
      </font>
      <fill>
        <patternFill>
          <bgColor theme="0" tint="-4.9989318521683403E-2"/>
        </patternFill>
      </fill>
    </dxf>
    <dxf>
      <numFmt numFmtId="178" formatCode="&quot;(&quot;00&quot;) &quot;0000&quot;-&quot;0000"/>
    </dxf>
    <dxf>
      <numFmt numFmtId="179" formatCode="&quot;(&quot;00&quot;) &quot;00000&quot;-&quot;0000"/>
    </dxf>
    <dxf>
      <numFmt numFmtId="178" formatCode="&quot;(&quot;00&quot;) &quot;0000&quot;-&quot;0000"/>
    </dxf>
    <dxf>
      <numFmt numFmtId="179" formatCode="&quot;(&quot;00&quot;) &quot;00000&quot;-&quot;0000"/>
    </dxf>
    <dxf>
      <font>
        <color theme="0" tint="-4.9989318521683403E-2"/>
      </font>
      <fill>
        <patternFill>
          <bgColor theme="0" tint="-4.9989318521683403E-2"/>
        </patternFill>
      </fill>
    </dxf>
    <dxf>
      <font>
        <color theme="0" tint="-4.9989318521683403E-2"/>
      </font>
      <fill>
        <patternFill>
          <bgColor theme="0" tint="-4.9989318521683403E-2"/>
        </patternFill>
      </fill>
    </dxf>
    <dxf>
      <font>
        <color theme="0" tint="-4.9989318521683403E-2"/>
      </font>
      <numFmt numFmtId="164" formatCode="&quot;R$&quot;\ #,##0.00"/>
      <fill>
        <patternFill>
          <bgColor rgb="FFF2F2F2"/>
        </patternFill>
      </fill>
    </dxf>
    <dxf>
      <font>
        <color theme="0" tint="-4.9989318521683403E-2"/>
      </font>
      <fill>
        <patternFill>
          <bgColor theme="0" tint="-4.9989318521683403E-2"/>
        </patternFill>
      </fill>
    </dxf>
    <dxf>
      <numFmt numFmtId="178" formatCode="&quot;(&quot;00&quot;) &quot;0000&quot;-&quot;0000"/>
    </dxf>
    <dxf>
      <numFmt numFmtId="179" formatCode="&quot;(&quot;00&quot;) &quot;00000&quot;-&quot;0000"/>
    </dxf>
    <dxf>
      <numFmt numFmtId="178" formatCode="&quot;(&quot;00&quot;) &quot;0000&quot;-&quot;0000"/>
    </dxf>
    <dxf>
      <numFmt numFmtId="179" formatCode="&quot;(&quot;00&quot;) &quot;00000&quot;-&quot;0000"/>
    </dxf>
    <dxf>
      <font>
        <color theme="0" tint="-4.9989318521683403E-2"/>
      </font>
      <fill>
        <patternFill>
          <bgColor theme="0" tint="-4.9989318521683403E-2"/>
        </patternFill>
      </fill>
    </dxf>
    <dxf>
      <font>
        <color theme="0" tint="-4.9989318521683403E-2"/>
      </font>
      <fill>
        <patternFill>
          <bgColor theme="0" tint="-4.9989318521683403E-2"/>
        </patternFill>
      </fill>
    </dxf>
    <dxf>
      <font>
        <color theme="0" tint="-4.9989318521683403E-2"/>
      </font>
      <numFmt numFmtId="164" formatCode="&quot;R$&quot;\ #,##0.00"/>
      <fill>
        <patternFill>
          <bgColor rgb="FFF2F2F2"/>
        </patternFill>
      </fill>
    </dxf>
    <dxf>
      <font>
        <color theme="0" tint="-4.9989318521683403E-2"/>
      </font>
      <fill>
        <patternFill>
          <bgColor theme="0" tint="-4.9989318521683403E-2"/>
        </patternFill>
      </fill>
    </dxf>
    <dxf>
      <numFmt numFmtId="178" formatCode="&quot;(&quot;00&quot;) &quot;0000&quot;-&quot;0000"/>
    </dxf>
    <dxf>
      <numFmt numFmtId="179" formatCode="&quot;(&quot;00&quot;) &quot;00000&quot;-&quot;0000"/>
    </dxf>
    <dxf>
      <numFmt numFmtId="178" formatCode="&quot;(&quot;00&quot;) &quot;0000&quot;-&quot;0000"/>
    </dxf>
    <dxf>
      <numFmt numFmtId="179" formatCode="&quot;(&quot;00&quot;) &quot;00000&quot;-&quot;0000"/>
    </dxf>
    <dxf>
      <font>
        <color theme="0" tint="-4.9989318521683403E-2"/>
      </font>
      <fill>
        <patternFill>
          <bgColor theme="0" tint="-4.9989318521683403E-2"/>
        </patternFill>
      </fill>
    </dxf>
    <dxf>
      <font>
        <color theme="0" tint="-4.9989318521683403E-2"/>
      </font>
      <fill>
        <patternFill>
          <bgColor theme="0" tint="-4.9989318521683403E-2"/>
        </patternFill>
      </fill>
    </dxf>
    <dxf>
      <font>
        <color theme="0" tint="-4.9989318521683403E-2"/>
      </font>
      <numFmt numFmtId="164" formatCode="&quot;R$&quot;\ #,##0.00"/>
      <fill>
        <patternFill>
          <bgColor rgb="FFF2F2F2"/>
        </patternFill>
      </fill>
    </dxf>
    <dxf>
      <font>
        <color theme="0" tint="-4.9989318521683403E-2"/>
      </font>
      <fill>
        <patternFill>
          <bgColor theme="0" tint="-4.9989318521683403E-2"/>
        </patternFill>
      </fill>
    </dxf>
    <dxf>
      <numFmt numFmtId="178" formatCode="&quot;(&quot;00&quot;) &quot;0000&quot;-&quot;0000"/>
    </dxf>
    <dxf>
      <numFmt numFmtId="179" formatCode="&quot;(&quot;00&quot;) &quot;00000&quot;-&quot;0000"/>
    </dxf>
    <dxf>
      <numFmt numFmtId="178" formatCode="&quot;(&quot;00&quot;) &quot;0000&quot;-&quot;0000"/>
    </dxf>
    <dxf>
      <numFmt numFmtId="179" formatCode="&quot;(&quot;00&quot;) &quot;00000&quot;-&quot;0000"/>
    </dxf>
    <dxf>
      <font>
        <color theme="0" tint="-4.9989318521683403E-2"/>
      </font>
      <fill>
        <patternFill>
          <bgColor theme="0" tint="-4.9989318521683403E-2"/>
        </patternFill>
      </fill>
    </dxf>
    <dxf>
      <font>
        <color theme="0" tint="-4.9989318521683403E-2"/>
      </font>
      <fill>
        <patternFill>
          <bgColor theme="0" tint="-4.9989318521683403E-2"/>
        </patternFill>
      </fill>
    </dxf>
    <dxf>
      <font>
        <color theme="0" tint="-4.9989318521683403E-2"/>
      </font>
      <numFmt numFmtId="164" formatCode="&quot;R$&quot;\ #,##0.00"/>
      <fill>
        <patternFill>
          <bgColor rgb="FFF2F2F2"/>
        </patternFill>
      </fill>
    </dxf>
    <dxf>
      <font>
        <color theme="0" tint="-4.9989318521683403E-2"/>
      </font>
      <fill>
        <patternFill>
          <bgColor theme="0" tint="-4.9989318521683403E-2"/>
        </patternFill>
      </fill>
    </dxf>
    <dxf>
      <numFmt numFmtId="178" formatCode="&quot;(&quot;00&quot;) &quot;0000&quot;-&quot;0000"/>
    </dxf>
    <dxf>
      <numFmt numFmtId="179" formatCode="&quot;(&quot;00&quot;) &quot;00000&quot;-&quot;0000"/>
    </dxf>
    <dxf>
      <numFmt numFmtId="178" formatCode="&quot;(&quot;00&quot;) &quot;0000&quot;-&quot;0000"/>
    </dxf>
    <dxf>
      <numFmt numFmtId="179" formatCode="&quot;(&quot;00&quot;) &quot;00000&quot;-&quot;0000"/>
    </dxf>
    <dxf>
      <font>
        <color theme="0" tint="-4.9989318521683403E-2"/>
      </font>
      <fill>
        <patternFill>
          <bgColor theme="0" tint="-4.9989318521683403E-2"/>
        </patternFill>
      </fill>
    </dxf>
    <dxf>
      <font>
        <color theme="0" tint="-4.9989318521683403E-2"/>
      </font>
      <fill>
        <patternFill>
          <bgColor theme="0" tint="-4.9989318521683403E-2"/>
        </patternFill>
      </fill>
    </dxf>
    <dxf>
      <font>
        <color theme="0" tint="-4.9989318521683403E-2"/>
      </font>
      <numFmt numFmtId="164" formatCode="&quot;R$&quot;\ #,##0.00"/>
      <fill>
        <patternFill>
          <bgColor rgb="FFF2F2F2"/>
        </patternFill>
      </fill>
    </dxf>
    <dxf>
      <font>
        <color theme="0" tint="-4.9989318521683403E-2"/>
      </font>
      <fill>
        <patternFill>
          <bgColor theme="0" tint="-4.9989318521683403E-2"/>
        </patternFill>
      </fill>
    </dxf>
    <dxf>
      <numFmt numFmtId="178" formatCode="&quot;(&quot;00&quot;) &quot;0000&quot;-&quot;0000"/>
    </dxf>
    <dxf>
      <numFmt numFmtId="179" formatCode="&quot;(&quot;00&quot;) &quot;00000&quot;-&quot;0000"/>
    </dxf>
    <dxf>
      <numFmt numFmtId="178" formatCode="&quot;(&quot;00&quot;) &quot;0000&quot;-&quot;0000"/>
    </dxf>
    <dxf>
      <numFmt numFmtId="179" formatCode="&quot;(&quot;00&quot;) &quot;00000&quot;-&quot;0000"/>
    </dxf>
    <dxf>
      <font>
        <color theme="0" tint="-4.9989318521683403E-2"/>
      </font>
      <fill>
        <patternFill>
          <bgColor theme="0" tint="-4.9989318521683403E-2"/>
        </patternFill>
      </fill>
    </dxf>
    <dxf>
      <font>
        <color theme="0" tint="-4.9989318521683403E-2"/>
      </font>
      <fill>
        <patternFill>
          <bgColor theme="0" tint="-4.9989318521683403E-2"/>
        </patternFill>
      </fill>
    </dxf>
    <dxf>
      <font>
        <color theme="0" tint="-4.9989318521683403E-2"/>
      </font>
      <numFmt numFmtId="164" formatCode="&quot;R$&quot;\ #,##0.00"/>
      <fill>
        <patternFill>
          <bgColor rgb="FFF2F2F2"/>
        </patternFill>
      </fill>
    </dxf>
    <dxf>
      <font>
        <color theme="0" tint="-4.9989318521683403E-2"/>
      </font>
      <fill>
        <patternFill>
          <bgColor theme="0" tint="-4.9989318521683403E-2"/>
        </patternFill>
      </fill>
    </dxf>
    <dxf>
      <numFmt numFmtId="178" formatCode="&quot;(&quot;00&quot;) &quot;0000&quot;-&quot;0000"/>
    </dxf>
    <dxf>
      <numFmt numFmtId="179" formatCode="&quot;(&quot;00&quot;) &quot;00000&quot;-&quot;0000"/>
    </dxf>
    <dxf>
      <numFmt numFmtId="178" formatCode="&quot;(&quot;00&quot;) &quot;0000&quot;-&quot;0000"/>
    </dxf>
    <dxf>
      <numFmt numFmtId="179" formatCode="&quot;(&quot;00&quot;) &quot;00000&quot;-&quot;0000"/>
    </dxf>
    <dxf>
      <font>
        <color theme="0" tint="-4.9989318521683403E-2"/>
      </font>
      <fill>
        <patternFill>
          <bgColor theme="0" tint="-4.9989318521683403E-2"/>
        </patternFill>
      </fill>
    </dxf>
    <dxf>
      <font>
        <color theme="0" tint="-4.9989318521683403E-2"/>
      </font>
      <fill>
        <patternFill>
          <bgColor theme="0" tint="-4.9989318521683403E-2"/>
        </patternFill>
      </fill>
    </dxf>
    <dxf>
      <font>
        <color theme="0" tint="-4.9989318521683403E-2"/>
      </font>
      <numFmt numFmtId="164" formatCode="&quot;R$&quot;\ #,##0.00"/>
      <fill>
        <patternFill>
          <bgColor rgb="FFF2F2F2"/>
        </patternFill>
      </fill>
    </dxf>
    <dxf>
      <font>
        <color theme="0" tint="-4.9989318521683403E-2"/>
      </font>
      <fill>
        <patternFill>
          <bgColor theme="0" tint="-4.9989318521683403E-2"/>
        </patternFill>
      </fill>
    </dxf>
    <dxf>
      <numFmt numFmtId="178" formatCode="&quot;(&quot;00&quot;) &quot;0000&quot;-&quot;0000"/>
    </dxf>
    <dxf>
      <numFmt numFmtId="179" formatCode="&quot;(&quot;00&quot;) &quot;00000&quot;-&quot;0000"/>
    </dxf>
    <dxf>
      <numFmt numFmtId="178" formatCode="&quot;(&quot;00&quot;) &quot;0000&quot;-&quot;0000"/>
    </dxf>
    <dxf>
      <numFmt numFmtId="179" formatCode="&quot;(&quot;00&quot;) &quot;00000&quot;-&quot;0000"/>
    </dxf>
    <dxf>
      <font>
        <color theme="0" tint="-4.9989318521683403E-2"/>
      </font>
      <fill>
        <patternFill>
          <bgColor theme="0" tint="-4.9989318521683403E-2"/>
        </patternFill>
      </fill>
    </dxf>
    <dxf>
      <font>
        <color theme="0" tint="-4.9989318521683403E-2"/>
      </font>
      <fill>
        <patternFill>
          <bgColor theme="0" tint="-4.9989318521683403E-2"/>
        </patternFill>
      </fill>
    </dxf>
    <dxf>
      <font>
        <color theme="0" tint="-4.9989318521683403E-2"/>
      </font>
      <numFmt numFmtId="164" formatCode="&quot;R$&quot;\ #,##0.00"/>
      <fill>
        <patternFill>
          <bgColor rgb="FFF2F2F2"/>
        </patternFill>
      </fill>
    </dxf>
    <dxf>
      <font>
        <color theme="0" tint="-4.9989318521683403E-2"/>
      </font>
      <fill>
        <patternFill>
          <bgColor theme="0" tint="-4.9989318521683403E-2"/>
        </patternFill>
      </fill>
    </dxf>
    <dxf>
      <numFmt numFmtId="178" formatCode="&quot;(&quot;00&quot;) &quot;0000&quot;-&quot;0000"/>
    </dxf>
    <dxf>
      <numFmt numFmtId="179" formatCode="&quot;(&quot;00&quot;) &quot;00000&quot;-&quot;0000"/>
    </dxf>
    <dxf>
      <numFmt numFmtId="178" formatCode="&quot;(&quot;00&quot;) &quot;0000&quot;-&quot;0000"/>
    </dxf>
    <dxf>
      <numFmt numFmtId="179" formatCode="&quot;(&quot;00&quot;) &quot;00000&quot;-&quot;0000"/>
    </dxf>
    <dxf>
      <font>
        <color theme="0" tint="-4.9989318521683403E-2"/>
      </font>
      <fill>
        <patternFill>
          <bgColor theme="0" tint="-4.9989318521683403E-2"/>
        </patternFill>
      </fill>
    </dxf>
    <dxf>
      <font>
        <color theme="0" tint="-4.9989318521683403E-2"/>
      </font>
      <fill>
        <patternFill>
          <bgColor theme="0" tint="-4.9989318521683403E-2"/>
        </patternFill>
      </fill>
    </dxf>
    <dxf>
      <font>
        <color theme="0" tint="-4.9989318521683403E-2"/>
      </font>
      <numFmt numFmtId="164" formatCode="&quot;R$&quot;\ #,##0.00"/>
      <fill>
        <patternFill>
          <bgColor rgb="FFF2F2F2"/>
        </patternFill>
      </fill>
    </dxf>
    <dxf>
      <font>
        <color theme="0" tint="-4.9989318521683403E-2"/>
      </font>
      <fill>
        <patternFill>
          <bgColor theme="0" tint="-4.9989318521683403E-2"/>
        </patternFill>
      </fill>
    </dxf>
    <dxf>
      <numFmt numFmtId="178" formatCode="&quot;(&quot;00&quot;) &quot;0000&quot;-&quot;0000"/>
    </dxf>
    <dxf>
      <numFmt numFmtId="179" formatCode="&quot;(&quot;00&quot;) &quot;00000&quot;-&quot;0000"/>
    </dxf>
    <dxf>
      <numFmt numFmtId="178" formatCode="&quot;(&quot;00&quot;) &quot;0000&quot;-&quot;0000"/>
    </dxf>
    <dxf>
      <numFmt numFmtId="179" formatCode="&quot;(&quot;00&quot;) &quot;00000&quot;-&quot;0000"/>
    </dxf>
    <dxf>
      <font>
        <color theme="0" tint="-4.9989318521683403E-2"/>
      </font>
      <fill>
        <patternFill>
          <bgColor theme="0" tint="-4.9989318521683403E-2"/>
        </patternFill>
      </fill>
    </dxf>
    <dxf>
      <font>
        <color theme="0" tint="-4.9989318521683403E-2"/>
      </font>
      <fill>
        <patternFill>
          <bgColor theme="0" tint="-4.9989318521683403E-2"/>
        </patternFill>
      </fill>
    </dxf>
    <dxf>
      <font>
        <color theme="0" tint="-4.9989318521683403E-2"/>
      </font>
      <numFmt numFmtId="164" formatCode="&quot;R$&quot;\ #,##0.00"/>
      <fill>
        <patternFill>
          <bgColor rgb="FFF2F2F2"/>
        </patternFill>
      </fill>
    </dxf>
    <dxf>
      <font>
        <color theme="0" tint="-4.9989318521683403E-2"/>
      </font>
      <fill>
        <patternFill>
          <bgColor theme="0" tint="-4.9989318521683403E-2"/>
        </patternFill>
      </fill>
    </dxf>
    <dxf>
      <numFmt numFmtId="178" formatCode="&quot;(&quot;00&quot;) &quot;0000&quot;-&quot;0000"/>
    </dxf>
    <dxf>
      <numFmt numFmtId="179" formatCode="&quot;(&quot;00&quot;) &quot;00000&quot;-&quot;0000"/>
    </dxf>
    <dxf>
      <numFmt numFmtId="178" formatCode="&quot;(&quot;00&quot;) &quot;0000&quot;-&quot;0000"/>
    </dxf>
    <dxf>
      <numFmt numFmtId="179" formatCode="&quot;(&quot;00&quot;) &quot;00000&quot;-&quot;0000"/>
    </dxf>
    <dxf>
      <font>
        <color theme="0" tint="-4.9989318521683403E-2"/>
      </font>
      <fill>
        <patternFill>
          <bgColor theme="0" tint="-4.9989318521683403E-2"/>
        </patternFill>
      </fill>
    </dxf>
    <dxf>
      <font>
        <color theme="0" tint="-4.9989318521683403E-2"/>
      </font>
      <fill>
        <patternFill>
          <bgColor theme="0" tint="-4.9989318521683403E-2"/>
        </patternFill>
      </fill>
    </dxf>
    <dxf>
      <font>
        <color theme="0" tint="-4.9989318521683403E-2"/>
      </font>
      <numFmt numFmtId="164" formatCode="&quot;R$&quot;\ #,##0.00"/>
      <fill>
        <patternFill>
          <bgColor rgb="FFF2F2F2"/>
        </patternFill>
      </fill>
    </dxf>
    <dxf>
      <font>
        <color theme="0" tint="-4.9989318521683403E-2"/>
      </font>
      <fill>
        <patternFill>
          <bgColor theme="0" tint="-4.9989318521683403E-2"/>
        </patternFill>
      </fill>
    </dxf>
    <dxf>
      <numFmt numFmtId="178" formatCode="&quot;(&quot;00&quot;) &quot;0000&quot;-&quot;0000"/>
    </dxf>
    <dxf>
      <numFmt numFmtId="179" formatCode="&quot;(&quot;00&quot;) &quot;00000&quot;-&quot;0000"/>
    </dxf>
    <dxf>
      <numFmt numFmtId="178" formatCode="&quot;(&quot;00&quot;) &quot;0000&quot;-&quot;0000"/>
    </dxf>
    <dxf>
      <numFmt numFmtId="179" formatCode="&quot;(&quot;00&quot;) &quot;00000&quot;-&quot;0000"/>
    </dxf>
    <dxf>
      <font>
        <color theme="0" tint="-4.9989318521683403E-2"/>
      </font>
      <fill>
        <patternFill>
          <bgColor theme="0" tint="-4.9989318521683403E-2"/>
        </patternFill>
      </fill>
    </dxf>
    <dxf>
      <font>
        <color theme="0" tint="-4.9989318521683403E-2"/>
      </font>
      <fill>
        <patternFill>
          <bgColor theme="0" tint="-4.9989318521683403E-2"/>
        </patternFill>
      </fill>
    </dxf>
    <dxf>
      <font>
        <color theme="0" tint="-4.9989318521683403E-2"/>
      </font>
      <numFmt numFmtId="164" formatCode="&quot;R$&quot;\ #,##0.00"/>
      <fill>
        <patternFill>
          <bgColor rgb="FFF2F2F2"/>
        </patternFill>
      </fill>
    </dxf>
    <dxf>
      <font>
        <color theme="0" tint="-4.9989318521683403E-2"/>
      </font>
      <fill>
        <patternFill>
          <bgColor theme="0" tint="-4.9989318521683403E-2"/>
        </patternFill>
      </fill>
    </dxf>
    <dxf>
      <numFmt numFmtId="178" formatCode="&quot;(&quot;00&quot;) &quot;0000&quot;-&quot;0000"/>
    </dxf>
    <dxf>
      <numFmt numFmtId="179" formatCode="&quot;(&quot;00&quot;) &quot;00000&quot;-&quot;0000"/>
    </dxf>
    <dxf>
      <numFmt numFmtId="178" formatCode="&quot;(&quot;00&quot;) &quot;0000&quot;-&quot;0000"/>
    </dxf>
    <dxf>
      <numFmt numFmtId="179" formatCode="&quot;(&quot;00&quot;) &quot;00000&quot;-&quot;0000"/>
    </dxf>
    <dxf>
      <font>
        <color theme="0" tint="-4.9989318521683403E-2"/>
      </font>
      <fill>
        <patternFill>
          <bgColor theme="0" tint="-4.9989318521683403E-2"/>
        </patternFill>
      </fill>
    </dxf>
    <dxf>
      <font>
        <color theme="0" tint="-4.9989318521683403E-2"/>
      </font>
      <fill>
        <patternFill>
          <bgColor theme="0" tint="-4.9989318521683403E-2"/>
        </patternFill>
      </fill>
    </dxf>
    <dxf>
      <font>
        <color theme="0" tint="-4.9989318521683403E-2"/>
      </font>
      <numFmt numFmtId="164" formatCode="&quot;R$&quot;\ #,##0.00"/>
      <fill>
        <patternFill>
          <bgColor rgb="FFF2F2F2"/>
        </patternFill>
      </fill>
    </dxf>
    <dxf>
      <font>
        <color theme="0" tint="-4.9989318521683403E-2"/>
      </font>
      <fill>
        <patternFill>
          <bgColor theme="0" tint="-4.9989318521683403E-2"/>
        </patternFill>
      </fill>
    </dxf>
    <dxf>
      <numFmt numFmtId="178" formatCode="&quot;(&quot;00&quot;) &quot;0000&quot;-&quot;0000"/>
    </dxf>
    <dxf>
      <numFmt numFmtId="179" formatCode="&quot;(&quot;00&quot;) &quot;00000&quot;-&quot;0000"/>
    </dxf>
    <dxf>
      <numFmt numFmtId="178" formatCode="&quot;(&quot;00&quot;) &quot;0000&quot;-&quot;0000"/>
    </dxf>
    <dxf>
      <numFmt numFmtId="179" formatCode="&quot;(&quot;00&quot;) &quot;00000&quot;-&quot;0000"/>
    </dxf>
    <dxf>
      <font>
        <color theme="0" tint="-4.9989318521683403E-2"/>
      </font>
      <fill>
        <patternFill>
          <bgColor theme="0" tint="-4.9989318521683403E-2"/>
        </patternFill>
      </fill>
    </dxf>
    <dxf>
      <font>
        <color theme="0" tint="-4.9989318521683403E-2"/>
      </font>
      <fill>
        <patternFill>
          <bgColor theme="0" tint="-4.9989318521683403E-2"/>
        </patternFill>
      </fill>
    </dxf>
    <dxf>
      <font>
        <color theme="0" tint="-4.9989318521683403E-2"/>
      </font>
      <numFmt numFmtId="164" formatCode="&quot;R$&quot;\ #,##0.00"/>
      <fill>
        <patternFill>
          <bgColor rgb="FFF2F2F2"/>
        </patternFill>
      </fill>
    </dxf>
    <dxf>
      <font>
        <color theme="0" tint="-4.9989318521683403E-2"/>
      </font>
      <fill>
        <patternFill>
          <bgColor theme="0" tint="-4.9989318521683403E-2"/>
        </patternFill>
      </fill>
    </dxf>
    <dxf>
      <numFmt numFmtId="178" formatCode="&quot;(&quot;00&quot;) &quot;0000&quot;-&quot;0000"/>
    </dxf>
    <dxf>
      <numFmt numFmtId="179" formatCode="&quot;(&quot;00&quot;) &quot;00000&quot;-&quot;0000"/>
    </dxf>
    <dxf>
      <numFmt numFmtId="178" formatCode="&quot;(&quot;00&quot;) &quot;0000&quot;-&quot;0000"/>
    </dxf>
    <dxf>
      <numFmt numFmtId="179" formatCode="&quot;(&quot;00&quot;) &quot;00000&quot;-&quot;0000"/>
    </dxf>
    <dxf>
      <font>
        <color theme="0" tint="-4.9989318521683403E-2"/>
      </font>
      <fill>
        <patternFill>
          <bgColor theme="0" tint="-4.9989318521683403E-2"/>
        </patternFill>
      </fill>
    </dxf>
    <dxf>
      <font>
        <color theme="0" tint="-4.9989318521683403E-2"/>
      </font>
      <fill>
        <patternFill>
          <bgColor theme="0" tint="-4.9989318521683403E-2"/>
        </patternFill>
      </fill>
    </dxf>
    <dxf>
      <font>
        <color theme="0" tint="-4.9989318521683403E-2"/>
      </font>
      <numFmt numFmtId="164" formatCode="&quot;R$&quot;\ #,##0.00"/>
      <fill>
        <patternFill>
          <bgColor rgb="FFF2F2F2"/>
        </patternFill>
      </fill>
    </dxf>
    <dxf>
      <font>
        <color theme="0" tint="-4.9989318521683403E-2"/>
      </font>
      <fill>
        <patternFill>
          <bgColor theme="0" tint="-4.9989318521683403E-2"/>
        </patternFill>
      </fill>
    </dxf>
    <dxf>
      <numFmt numFmtId="178" formatCode="&quot;(&quot;00&quot;) &quot;0000&quot;-&quot;0000"/>
    </dxf>
    <dxf>
      <numFmt numFmtId="179" formatCode="&quot;(&quot;00&quot;) &quot;00000&quot;-&quot;0000"/>
    </dxf>
    <dxf>
      <numFmt numFmtId="178" formatCode="&quot;(&quot;00&quot;) &quot;0000&quot;-&quot;0000"/>
    </dxf>
    <dxf>
      <numFmt numFmtId="179" formatCode="&quot;(&quot;00&quot;) &quot;00000&quot;-&quot;0000"/>
    </dxf>
    <dxf>
      <font>
        <color theme="0" tint="-4.9989318521683403E-2"/>
      </font>
      <fill>
        <patternFill>
          <bgColor theme="0" tint="-4.9989318521683403E-2"/>
        </patternFill>
      </fill>
    </dxf>
    <dxf>
      <font>
        <color theme="0" tint="-4.9989318521683403E-2"/>
      </font>
      <fill>
        <patternFill>
          <bgColor theme="0" tint="-4.9989318521683403E-2"/>
        </patternFill>
      </fill>
    </dxf>
    <dxf>
      <font>
        <color theme="0" tint="-4.9989318521683403E-2"/>
      </font>
      <numFmt numFmtId="164" formatCode="&quot;R$&quot;\ #,##0.00"/>
      <fill>
        <patternFill>
          <bgColor rgb="FFF2F2F2"/>
        </patternFill>
      </fill>
    </dxf>
    <dxf>
      <font>
        <color theme="0" tint="-4.9989318521683403E-2"/>
      </font>
      <fill>
        <patternFill>
          <bgColor theme="0" tint="-4.9989318521683403E-2"/>
        </patternFill>
      </fill>
    </dxf>
    <dxf>
      <numFmt numFmtId="178" formatCode="&quot;(&quot;00&quot;) &quot;0000&quot;-&quot;0000"/>
    </dxf>
    <dxf>
      <numFmt numFmtId="179" formatCode="&quot;(&quot;00&quot;) &quot;00000&quot;-&quot;0000"/>
    </dxf>
    <dxf>
      <numFmt numFmtId="178" formatCode="&quot;(&quot;00&quot;) &quot;0000&quot;-&quot;0000"/>
    </dxf>
    <dxf>
      <numFmt numFmtId="179" formatCode="&quot;(&quot;00&quot;) &quot;00000&quot;-&quot;0000"/>
    </dxf>
    <dxf>
      <font>
        <color theme="0" tint="-4.9989318521683403E-2"/>
      </font>
      <fill>
        <patternFill>
          <bgColor theme="0" tint="-4.9989318521683403E-2"/>
        </patternFill>
      </fill>
    </dxf>
    <dxf>
      <font>
        <color theme="0" tint="-4.9989318521683403E-2"/>
      </font>
      <fill>
        <patternFill>
          <bgColor theme="0" tint="-4.9989318521683403E-2"/>
        </patternFill>
      </fill>
    </dxf>
    <dxf>
      <font>
        <color theme="0" tint="-4.9989318521683403E-2"/>
      </font>
      <numFmt numFmtId="164" formatCode="&quot;R$&quot;\ #,##0.00"/>
      <fill>
        <patternFill>
          <bgColor rgb="FFF2F2F2"/>
        </patternFill>
      </fill>
    </dxf>
    <dxf>
      <font>
        <color theme="0" tint="-4.9989318521683403E-2"/>
      </font>
      <fill>
        <patternFill>
          <bgColor theme="0" tint="-4.9989318521683403E-2"/>
        </patternFill>
      </fill>
    </dxf>
    <dxf>
      <numFmt numFmtId="178" formatCode="&quot;(&quot;00&quot;) &quot;0000&quot;-&quot;0000"/>
    </dxf>
    <dxf>
      <numFmt numFmtId="179" formatCode="&quot;(&quot;00&quot;) &quot;00000&quot;-&quot;0000"/>
    </dxf>
    <dxf>
      <numFmt numFmtId="178" formatCode="&quot;(&quot;00&quot;) &quot;0000&quot;-&quot;0000"/>
    </dxf>
    <dxf>
      <numFmt numFmtId="179" formatCode="&quot;(&quot;00&quot;) &quot;00000&quot;-&quot;0000"/>
    </dxf>
    <dxf>
      <font>
        <color theme="0" tint="-4.9989318521683403E-2"/>
      </font>
      <fill>
        <patternFill>
          <bgColor theme="0" tint="-4.9989318521683403E-2"/>
        </patternFill>
      </fill>
    </dxf>
    <dxf>
      <font>
        <color theme="0" tint="-4.9989318521683403E-2"/>
      </font>
      <fill>
        <patternFill>
          <bgColor theme="0" tint="-4.9989318521683403E-2"/>
        </patternFill>
      </fill>
    </dxf>
    <dxf>
      <font>
        <color theme="0" tint="-4.9989318521683403E-2"/>
      </font>
      <numFmt numFmtId="164" formatCode="&quot;R$&quot;\ #,##0.00"/>
      <fill>
        <patternFill>
          <bgColor rgb="FFF2F2F2"/>
        </patternFill>
      </fill>
    </dxf>
    <dxf>
      <font>
        <color theme="0" tint="-4.9989318521683403E-2"/>
      </font>
      <fill>
        <patternFill>
          <bgColor theme="0" tint="-4.9989318521683403E-2"/>
        </patternFill>
      </fill>
    </dxf>
    <dxf>
      <numFmt numFmtId="178" formatCode="&quot;(&quot;00&quot;) &quot;0000&quot;-&quot;0000"/>
    </dxf>
    <dxf>
      <numFmt numFmtId="179" formatCode="&quot;(&quot;00&quot;) &quot;00000&quot;-&quot;0000"/>
    </dxf>
    <dxf>
      <numFmt numFmtId="178" formatCode="&quot;(&quot;00&quot;) &quot;0000&quot;-&quot;0000"/>
    </dxf>
    <dxf>
      <numFmt numFmtId="179" formatCode="&quot;(&quot;00&quot;) &quot;00000&quot;-&quot;0000"/>
    </dxf>
    <dxf>
      <font>
        <color theme="0" tint="-4.9989318521683403E-2"/>
      </font>
      <fill>
        <patternFill>
          <bgColor theme="0" tint="-4.9989318521683403E-2"/>
        </patternFill>
      </fill>
    </dxf>
    <dxf>
      <font>
        <color theme="0" tint="-4.9989318521683403E-2"/>
      </font>
      <fill>
        <patternFill>
          <bgColor theme="0" tint="-4.9989318521683403E-2"/>
        </patternFill>
      </fill>
    </dxf>
    <dxf>
      <font>
        <color theme="0" tint="-4.9989318521683403E-2"/>
      </font>
      <numFmt numFmtId="164" formatCode="&quot;R$&quot;\ #,##0.00"/>
      <fill>
        <patternFill>
          <bgColor rgb="FFF2F2F2"/>
        </patternFill>
      </fill>
    </dxf>
    <dxf>
      <font>
        <color theme="0" tint="-4.9989318521683403E-2"/>
      </font>
      <fill>
        <patternFill>
          <bgColor theme="0" tint="-4.9989318521683403E-2"/>
        </patternFill>
      </fill>
    </dxf>
    <dxf>
      <numFmt numFmtId="178" formatCode="&quot;(&quot;00&quot;) &quot;0000&quot;-&quot;0000"/>
    </dxf>
    <dxf>
      <numFmt numFmtId="179" formatCode="&quot;(&quot;00&quot;) &quot;00000&quot;-&quot;0000"/>
    </dxf>
    <dxf>
      <numFmt numFmtId="178" formatCode="&quot;(&quot;00&quot;) &quot;0000&quot;-&quot;0000"/>
    </dxf>
    <dxf>
      <numFmt numFmtId="179" formatCode="&quot;(&quot;00&quot;) &quot;00000&quot;-&quot;0000"/>
    </dxf>
    <dxf>
      <font>
        <color theme="0" tint="-4.9989318521683403E-2"/>
      </font>
      <fill>
        <patternFill>
          <bgColor theme="0" tint="-4.9989318521683403E-2"/>
        </patternFill>
      </fill>
    </dxf>
    <dxf>
      <font>
        <color theme="0" tint="-4.9989318521683403E-2"/>
      </font>
      <fill>
        <patternFill>
          <bgColor theme="0" tint="-4.9989318521683403E-2"/>
        </patternFill>
      </fill>
    </dxf>
    <dxf>
      <font>
        <color theme="0" tint="-4.9989318521683403E-2"/>
      </font>
      <numFmt numFmtId="164" formatCode="&quot;R$&quot;\ #,##0.00"/>
      <fill>
        <patternFill>
          <bgColor rgb="FFF2F2F2"/>
        </patternFill>
      </fill>
    </dxf>
    <dxf>
      <font>
        <color theme="0" tint="-4.9989318521683403E-2"/>
      </font>
      <fill>
        <patternFill>
          <bgColor theme="0" tint="-4.9989318521683403E-2"/>
        </patternFill>
      </fill>
    </dxf>
    <dxf>
      <numFmt numFmtId="178" formatCode="&quot;(&quot;00&quot;) &quot;0000&quot;-&quot;0000"/>
    </dxf>
    <dxf>
      <numFmt numFmtId="179" formatCode="&quot;(&quot;00&quot;) &quot;00000&quot;-&quot;0000"/>
    </dxf>
    <dxf>
      <numFmt numFmtId="178" formatCode="&quot;(&quot;00&quot;) &quot;0000&quot;-&quot;0000"/>
    </dxf>
    <dxf>
      <numFmt numFmtId="179" formatCode="&quot;(&quot;00&quot;) &quot;00000&quot;-&quot;0000"/>
    </dxf>
    <dxf>
      <numFmt numFmtId="178" formatCode="&quot;(&quot;00&quot;) &quot;0000&quot;-&quot;0000"/>
    </dxf>
    <dxf>
      <numFmt numFmtId="179" formatCode="&quot;(&quot;00&quot;) &quot;00000&quot;-&quot;0000"/>
    </dxf>
    <dxf>
      <numFmt numFmtId="178" formatCode="&quot;(&quot;00&quot;) &quot;0000&quot;-&quot;0000"/>
    </dxf>
    <dxf>
      <numFmt numFmtId="179" formatCode="&quot;(&quot;00&quot;) &quot;00000&quot;-&quot;0000"/>
    </dxf>
    <dxf>
      <font>
        <color theme="0" tint="-4.9989318521683403E-2"/>
      </font>
      <fill>
        <patternFill>
          <bgColor theme="0" tint="-4.9989318521683403E-2"/>
        </patternFill>
      </fill>
    </dxf>
    <dxf>
      <font>
        <color theme="0" tint="-4.9989318521683403E-2"/>
      </font>
      <fill>
        <patternFill>
          <bgColor theme="0" tint="-4.9989318521683403E-2"/>
        </patternFill>
      </fill>
    </dxf>
    <dxf>
      <font>
        <color theme="0" tint="-4.9989318521683403E-2"/>
      </font>
      <numFmt numFmtId="164" formatCode="&quot;R$&quot;\ #,##0.00"/>
      <fill>
        <patternFill>
          <bgColor rgb="FFF2F2F2"/>
        </patternFill>
      </fill>
    </dxf>
    <dxf>
      <font>
        <color theme="0" tint="-4.9989318521683403E-2"/>
      </font>
      <fill>
        <patternFill>
          <bgColor theme="0" tint="-4.9989318521683403E-2"/>
        </patternFill>
      </fill>
    </dxf>
  </dxfs>
  <tableStyles count="0" defaultTableStyle="TableStyleMedium2" defaultPivotStyle="PivotStyleLight16"/>
  <colors>
    <mruColors>
      <color rgb="FFEAEAEA"/>
      <color rgb="FF6699CC"/>
      <color rgb="FFFF9900"/>
      <color rgb="FF336699"/>
      <color rgb="FFCC0000"/>
      <color rgb="FF777777"/>
      <color rgb="FF595959"/>
      <color rgb="FFF9B1B1"/>
      <color rgb="FFFFC9E5"/>
      <color rgb="FFFEE6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worksheet" Target="worksheets/sheet63.xml"/><Relationship Id="rId68" Type="http://schemas.openxmlformats.org/officeDocument/2006/relationships/worksheet" Target="worksheets/sheet68.xml"/><Relationship Id="rId76" Type="http://schemas.openxmlformats.org/officeDocument/2006/relationships/customXml" Target="../customXml/item3.xml"/><Relationship Id="rId7" Type="http://schemas.openxmlformats.org/officeDocument/2006/relationships/worksheet" Target="worksheets/sheet7.xml"/><Relationship Id="rId71"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61" Type="http://schemas.openxmlformats.org/officeDocument/2006/relationships/worksheet" Target="worksheets/sheet6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sharedStrings" Target="sharedStrings.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theme" Target="theme/theme1.xml"/><Relationship Id="rId75"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c:lang val="pt-BR"/>
  <c:chart>
    <c:autoTitleDeleted val="1"/>
    <c:plotArea>
      <c:layout/>
      <c:lineChart>
        <c:grouping val="standard"/>
        <c:ser>
          <c:idx val="0"/>
          <c:order val="0"/>
          <c:tx>
            <c:strRef>
              <c:f>Resul!$C$7</c:f>
              <c:strCache>
                <c:ptCount val="1"/>
                <c:pt idx="0">
                  <c:v>Encargos e Impostos</c:v>
                </c:pt>
              </c:strCache>
            </c:strRef>
          </c:tx>
          <c:spPr>
            <a:ln w="28575" cap="rnd">
              <a:solidFill>
                <a:schemeClr val="accent1"/>
              </a:solidFill>
              <a:round/>
            </a:ln>
            <a:effectLst/>
          </c:spPr>
          <c:marker>
            <c:symbol val="none"/>
          </c:marker>
          <c:cat>
            <c:strRef>
              <c:f>Resul!$D$5:$O$5</c:f>
              <c:strCache>
                <c:ptCount val="12"/>
                <c:pt idx="0">
                  <c:v>Jan</c:v>
                </c:pt>
                <c:pt idx="1">
                  <c:v>Fev</c:v>
                </c:pt>
                <c:pt idx="2">
                  <c:v>Mar</c:v>
                </c:pt>
                <c:pt idx="3">
                  <c:v>Abr</c:v>
                </c:pt>
                <c:pt idx="4">
                  <c:v>Mai</c:v>
                </c:pt>
                <c:pt idx="5">
                  <c:v>Jun</c:v>
                </c:pt>
                <c:pt idx="6">
                  <c:v>Jul</c:v>
                </c:pt>
                <c:pt idx="7">
                  <c:v>Ago</c:v>
                </c:pt>
                <c:pt idx="8">
                  <c:v>Set</c:v>
                </c:pt>
                <c:pt idx="9">
                  <c:v>Out</c:v>
                </c:pt>
                <c:pt idx="10">
                  <c:v>Nov</c:v>
                </c:pt>
                <c:pt idx="11">
                  <c:v>Dez</c:v>
                </c:pt>
              </c:strCache>
            </c:strRef>
          </c:cat>
          <c:val>
            <c:numRef>
              <c:f>Resul!$D$7:$O$7</c:f>
              <c:numCache>
                <c:formatCode>"R$"\ #,##000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ser>
          <c:idx val="1"/>
          <c:order val="1"/>
          <c:tx>
            <c:strRef>
              <c:f>Resul!$C$11</c:f>
              <c:strCache>
                <c:ptCount val="1"/>
                <c:pt idx="0">
                  <c:v>Hora Extra</c:v>
                </c:pt>
              </c:strCache>
            </c:strRef>
          </c:tx>
          <c:spPr>
            <a:ln w="28575" cap="rnd">
              <a:solidFill>
                <a:schemeClr val="accent2"/>
              </a:solidFill>
              <a:round/>
            </a:ln>
            <a:effectLst/>
          </c:spPr>
          <c:marker>
            <c:symbol val="none"/>
          </c:marker>
          <c:cat>
            <c:strRef>
              <c:f>Resul!$D$5:$O$5</c:f>
              <c:strCache>
                <c:ptCount val="12"/>
                <c:pt idx="0">
                  <c:v>Jan</c:v>
                </c:pt>
                <c:pt idx="1">
                  <c:v>Fev</c:v>
                </c:pt>
                <c:pt idx="2">
                  <c:v>Mar</c:v>
                </c:pt>
                <c:pt idx="3">
                  <c:v>Abr</c:v>
                </c:pt>
                <c:pt idx="4">
                  <c:v>Mai</c:v>
                </c:pt>
                <c:pt idx="5">
                  <c:v>Jun</c:v>
                </c:pt>
                <c:pt idx="6">
                  <c:v>Jul</c:v>
                </c:pt>
                <c:pt idx="7">
                  <c:v>Ago</c:v>
                </c:pt>
                <c:pt idx="8">
                  <c:v>Set</c:v>
                </c:pt>
                <c:pt idx="9">
                  <c:v>Out</c:v>
                </c:pt>
                <c:pt idx="10">
                  <c:v>Nov</c:v>
                </c:pt>
                <c:pt idx="11">
                  <c:v>Dez</c:v>
                </c:pt>
              </c:strCache>
            </c:strRef>
          </c:cat>
          <c:val>
            <c:numRef>
              <c:f>Resul!$D$11:$O$11</c:f>
              <c:numCache>
                <c:formatCode>"R$"\ #,##000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ser>
          <c:idx val="2"/>
          <c:order val="2"/>
          <c:tx>
            <c:strRef>
              <c:f>Resul!$C$17</c:f>
              <c:strCache>
                <c:ptCount val="1"/>
                <c:pt idx="0">
                  <c:v>Salário, 13º Salário, Férias e Gratificações</c:v>
                </c:pt>
              </c:strCache>
            </c:strRef>
          </c:tx>
          <c:spPr>
            <a:ln w="28575" cap="rnd">
              <a:solidFill>
                <a:schemeClr val="accent3"/>
              </a:solidFill>
              <a:round/>
            </a:ln>
            <a:effectLst/>
          </c:spPr>
          <c:marker>
            <c:symbol val="none"/>
          </c:marker>
          <c:cat>
            <c:strRef>
              <c:f>Resul!$D$5:$O$5</c:f>
              <c:strCache>
                <c:ptCount val="12"/>
                <c:pt idx="0">
                  <c:v>Jan</c:v>
                </c:pt>
                <c:pt idx="1">
                  <c:v>Fev</c:v>
                </c:pt>
                <c:pt idx="2">
                  <c:v>Mar</c:v>
                </c:pt>
                <c:pt idx="3">
                  <c:v>Abr</c:v>
                </c:pt>
                <c:pt idx="4">
                  <c:v>Mai</c:v>
                </c:pt>
                <c:pt idx="5">
                  <c:v>Jun</c:v>
                </c:pt>
                <c:pt idx="6">
                  <c:v>Jul</c:v>
                </c:pt>
                <c:pt idx="7">
                  <c:v>Ago</c:v>
                </c:pt>
                <c:pt idx="8">
                  <c:v>Set</c:v>
                </c:pt>
                <c:pt idx="9">
                  <c:v>Out</c:v>
                </c:pt>
                <c:pt idx="10">
                  <c:v>Nov</c:v>
                </c:pt>
                <c:pt idx="11">
                  <c:v>Dez</c:v>
                </c:pt>
              </c:strCache>
            </c:strRef>
          </c:cat>
          <c:val>
            <c:numRef>
              <c:f>Resul!$D$17:$O$17</c:f>
              <c:numCache>
                <c:formatCode>"R$"\ #,##000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ser>
          <c:idx val="3"/>
          <c:order val="3"/>
          <c:tx>
            <c:strRef>
              <c:f>Resul!$C$26</c:f>
              <c:strCache>
                <c:ptCount val="1"/>
                <c:pt idx="0">
                  <c:v>Descontos em Folha</c:v>
                </c:pt>
              </c:strCache>
            </c:strRef>
          </c:tx>
          <c:spPr>
            <a:ln w="28575" cap="rnd">
              <a:solidFill>
                <a:schemeClr val="accent4"/>
              </a:solidFill>
              <a:round/>
            </a:ln>
            <a:effectLst/>
          </c:spPr>
          <c:marker>
            <c:symbol val="none"/>
          </c:marker>
          <c:cat>
            <c:strRef>
              <c:f>Resul!$D$5:$O$5</c:f>
              <c:strCache>
                <c:ptCount val="12"/>
                <c:pt idx="0">
                  <c:v>Jan</c:v>
                </c:pt>
                <c:pt idx="1">
                  <c:v>Fev</c:v>
                </c:pt>
                <c:pt idx="2">
                  <c:v>Mar</c:v>
                </c:pt>
                <c:pt idx="3">
                  <c:v>Abr</c:v>
                </c:pt>
                <c:pt idx="4">
                  <c:v>Mai</c:v>
                </c:pt>
                <c:pt idx="5">
                  <c:v>Jun</c:v>
                </c:pt>
                <c:pt idx="6">
                  <c:v>Jul</c:v>
                </c:pt>
                <c:pt idx="7">
                  <c:v>Ago</c:v>
                </c:pt>
                <c:pt idx="8">
                  <c:v>Set</c:v>
                </c:pt>
                <c:pt idx="9">
                  <c:v>Out</c:v>
                </c:pt>
                <c:pt idx="10">
                  <c:v>Nov</c:v>
                </c:pt>
                <c:pt idx="11">
                  <c:v>Dez</c:v>
                </c:pt>
              </c:strCache>
            </c:strRef>
          </c:cat>
          <c:val>
            <c:numRef>
              <c:f>Resul!$D$26:$O$26</c:f>
              <c:numCache>
                <c:formatCode>"R$"\ #,##000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marker val="1"/>
        <c:axId val="110808064"/>
        <c:axId val="110809856"/>
      </c:lineChart>
      <c:catAx>
        <c:axId val="110808064"/>
        <c:scaling>
          <c:orientation val="minMax"/>
        </c:scaling>
        <c:axPos val="b"/>
        <c:numFmt formatCode="Geral" sourceLinked="1"/>
        <c:maj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10809856"/>
        <c:crosses val="autoZero"/>
        <c:auto val="1"/>
        <c:lblAlgn val="ctr"/>
        <c:lblOffset val="100"/>
      </c:catAx>
      <c:valAx>
        <c:axId val="110809856"/>
        <c:scaling>
          <c:orientation val="minMax"/>
        </c:scaling>
        <c:axPos val="l"/>
        <c:numFmt formatCode="&quot;R$&quot;\ #,##000" sourceLinked="1"/>
        <c:maj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10808064"/>
        <c:crosses val="autoZero"/>
        <c:crossBetween val="between"/>
      </c:valAx>
      <c:spPr>
        <a:solidFill>
          <a:srgbClr val="EAEAEA"/>
        </a:solidFill>
        <a:ln>
          <a:noFill/>
        </a:ln>
        <a:effectLst/>
      </c:spPr>
    </c:plotArea>
    <c:legend>
      <c:legendPos val="b"/>
      <c:layout/>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36" footer="0.31496062000000036"/>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pt-BR"/>
  <c:chart>
    <c:autoTitleDeleted val="1"/>
    <c:plotArea>
      <c:layout/>
      <c:pieChart>
        <c:varyColors val="1"/>
        <c:ser>
          <c:idx val="0"/>
          <c:order val="0"/>
          <c:dPt>
            <c:idx val="0"/>
            <c:spPr>
              <a:solidFill>
                <a:schemeClr val="accent1"/>
              </a:solidFill>
              <a:ln w="19050">
                <a:solidFill>
                  <a:schemeClr val="lt1"/>
                </a:solidFill>
              </a:ln>
              <a:effectLst/>
            </c:spPr>
          </c:dPt>
          <c:dPt>
            <c:idx val="1"/>
            <c:spPr>
              <a:solidFill>
                <a:schemeClr val="accent2"/>
              </a:solidFill>
              <a:ln w="19050">
                <a:solidFill>
                  <a:schemeClr val="lt1"/>
                </a:solidFill>
              </a:ln>
              <a:effectLst/>
            </c:spPr>
          </c:dPt>
          <c:dPt>
            <c:idx val="2"/>
            <c:spPr>
              <a:solidFill>
                <a:schemeClr val="accent3"/>
              </a:solidFill>
              <a:ln w="19050">
                <a:solidFill>
                  <a:schemeClr val="lt1"/>
                </a:solidFill>
              </a:ln>
              <a:effectLst/>
            </c:spPr>
          </c:dPt>
          <c:dPt>
            <c:idx val="3"/>
            <c:spPr>
              <a:solidFill>
                <a:schemeClr val="accent4"/>
              </a:solidFill>
              <a:ln w="19050">
                <a:solidFill>
                  <a:schemeClr val="lt1"/>
                </a:solidFill>
              </a:ln>
              <a:effectLst/>
            </c:spPr>
          </c:dPt>
          <c:dPt>
            <c:idx val="4"/>
            <c:spPr>
              <a:solidFill>
                <a:schemeClr val="accent5"/>
              </a:solidFill>
              <a:ln w="19050">
                <a:solidFill>
                  <a:schemeClr val="lt1"/>
                </a:solidFill>
              </a:ln>
              <a:effectLst/>
            </c:spPr>
          </c:dPt>
          <c:dPt>
            <c:idx val="5"/>
            <c:spPr>
              <a:solidFill>
                <a:schemeClr val="accent6"/>
              </a:solidFill>
              <a:ln w="19050">
                <a:solidFill>
                  <a:schemeClr val="lt1"/>
                </a:solidFill>
              </a:ln>
              <a:effectLst/>
            </c:spPr>
          </c:dPt>
          <c:dPt>
            <c:idx val="6"/>
            <c:spPr>
              <a:solidFill>
                <a:schemeClr val="accent1">
                  <a:lumMod val="60000"/>
                </a:schemeClr>
              </a:solidFill>
              <a:ln w="19050">
                <a:solidFill>
                  <a:schemeClr val="lt1"/>
                </a:solidFill>
              </a:ln>
              <a:effectLst/>
            </c:spPr>
          </c:dPt>
          <c:dPt>
            <c:idx val="7"/>
            <c:spPr>
              <a:solidFill>
                <a:schemeClr val="accent2">
                  <a:lumMod val="60000"/>
                </a:schemeClr>
              </a:solidFill>
              <a:ln w="19050">
                <a:solidFill>
                  <a:schemeClr val="lt1"/>
                </a:solidFill>
              </a:ln>
              <a:effectLst/>
            </c:spPr>
          </c:dPt>
          <c:cat>
            <c:strRef>
              <c:f>Resul!$C$8:$C$10</c:f>
              <c:strCache>
                <c:ptCount val="3"/>
                <c:pt idx="0">
                  <c:v>FGTS</c:v>
                </c:pt>
                <c:pt idx="1">
                  <c:v>INSS</c:v>
                </c:pt>
                <c:pt idx="2">
                  <c:v>IRRF</c:v>
                </c:pt>
              </c:strCache>
            </c:strRef>
          </c:cat>
          <c:val>
            <c:numRef>
              <c:f>Resul!$D$8:$D$10</c:f>
              <c:numCache>
                <c:formatCode>"R$"\ #,##000</c:formatCode>
                <c:ptCount val="3"/>
                <c:pt idx="0">
                  <c:v>0</c:v>
                </c:pt>
                <c:pt idx="1">
                  <c:v>0</c:v>
                </c:pt>
                <c:pt idx="2">
                  <c:v>0</c:v>
                </c:pt>
              </c:numCache>
            </c:numRef>
          </c:val>
        </c:ser>
        <c:ser>
          <c:idx val="1"/>
          <c:order val="1"/>
          <c:dPt>
            <c:idx val="0"/>
            <c:spPr>
              <a:solidFill>
                <a:schemeClr val="accent1"/>
              </a:solidFill>
              <a:ln w="19050">
                <a:solidFill>
                  <a:schemeClr val="lt1"/>
                </a:solidFill>
              </a:ln>
              <a:effectLst/>
            </c:spPr>
          </c:dPt>
          <c:dPt>
            <c:idx val="1"/>
            <c:spPr>
              <a:solidFill>
                <a:schemeClr val="accent2"/>
              </a:solidFill>
              <a:ln w="19050">
                <a:solidFill>
                  <a:schemeClr val="lt1"/>
                </a:solidFill>
              </a:ln>
              <a:effectLst/>
            </c:spPr>
          </c:dPt>
          <c:dPt>
            <c:idx val="2"/>
            <c:spPr>
              <a:solidFill>
                <a:schemeClr val="accent3"/>
              </a:solidFill>
              <a:ln w="19050">
                <a:solidFill>
                  <a:schemeClr val="lt1"/>
                </a:solidFill>
              </a:ln>
              <a:effectLst/>
            </c:spPr>
          </c:dPt>
          <c:cat>
            <c:strRef>
              <c:f>Resul!$C$8:$C$10</c:f>
              <c:strCache>
                <c:ptCount val="3"/>
                <c:pt idx="0">
                  <c:v>FGTS</c:v>
                </c:pt>
                <c:pt idx="1">
                  <c:v>INSS</c:v>
                </c:pt>
                <c:pt idx="2">
                  <c:v>IRRF</c:v>
                </c:pt>
              </c:strCache>
            </c:strRef>
          </c:cat>
          <c:val>
            <c:numRef>
              <c:f>Resul!$E$8:$E$10</c:f>
              <c:numCache>
                <c:formatCode>"R$"\ #,##000</c:formatCode>
                <c:ptCount val="3"/>
                <c:pt idx="0">
                  <c:v>0</c:v>
                </c:pt>
                <c:pt idx="1">
                  <c:v>0</c:v>
                </c:pt>
                <c:pt idx="2">
                  <c:v>0</c:v>
                </c:pt>
              </c:numCache>
            </c:numRef>
          </c:val>
        </c:ser>
        <c:ser>
          <c:idx val="2"/>
          <c:order val="2"/>
          <c:dPt>
            <c:idx val="0"/>
            <c:spPr>
              <a:solidFill>
                <a:schemeClr val="accent1"/>
              </a:solidFill>
              <a:ln w="19050">
                <a:solidFill>
                  <a:schemeClr val="lt1"/>
                </a:solidFill>
              </a:ln>
              <a:effectLst/>
            </c:spPr>
          </c:dPt>
          <c:dPt>
            <c:idx val="1"/>
            <c:spPr>
              <a:solidFill>
                <a:schemeClr val="accent2"/>
              </a:solidFill>
              <a:ln w="19050">
                <a:solidFill>
                  <a:schemeClr val="lt1"/>
                </a:solidFill>
              </a:ln>
              <a:effectLst/>
            </c:spPr>
          </c:dPt>
          <c:dPt>
            <c:idx val="2"/>
            <c:spPr>
              <a:solidFill>
                <a:schemeClr val="accent3"/>
              </a:solidFill>
              <a:ln w="19050">
                <a:solidFill>
                  <a:schemeClr val="lt1"/>
                </a:solidFill>
              </a:ln>
              <a:effectLst/>
            </c:spPr>
          </c:dPt>
          <c:cat>
            <c:strRef>
              <c:f>Resul!$C$8:$C$10</c:f>
              <c:strCache>
                <c:ptCount val="3"/>
                <c:pt idx="0">
                  <c:v>FGTS</c:v>
                </c:pt>
                <c:pt idx="1">
                  <c:v>INSS</c:v>
                </c:pt>
                <c:pt idx="2">
                  <c:v>IRRF</c:v>
                </c:pt>
              </c:strCache>
            </c:strRef>
          </c:cat>
          <c:val>
            <c:numRef>
              <c:f>Resul!$F$8:$F$10</c:f>
              <c:numCache>
                <c:formatCode>"R$"\ #,##000</c:formatCode>
                <c:ptCount val="3"/>
                <c:pt idx="0">
                  <c:v>0</c:v>
                </c:pt>
                <c:pt idx="1">
                  <c:v>0</c:v>
                </c:pt>
                <c:pt idx="2">
                  <c:v>0</c:v>
                </c:pt>
              </c:numCache>
            </c:numRef>
          </c:val>
        </c:ser>
        <c:ser>
          <c:idx val="3"/>
          <c:order val="3"/>
          <c:dPt>
            <c:idx val="0"/>
            <c:spPr>
              <a:solidFill>
                <a:schemeClr val="accent1"/>
              </a:solidFill>
              <a:ln w="19050">
                <a:solidFill>
                  <a:schemeClr val="lt1"/>
                </a:solidFill>
              </a:ln>
              <a:effectLst/>
            </c:spPr>
          </c:dPt>
          <c:dPt>
            <c:idx val="1"/>
            <c:spPr>
              <a:solidFill>
                <a:schemeClr val="accent2"/>
              </a:solidFill>
              <a:ln w="19050">
                <a:solidFill>
                  <a:schemeClr val="lt1"/>
                </a:solidFill>
              </a:ln>
              <a:effectLst/>
            </c:spPr>
          </c:dPt>
          <c:dPt>
            <c:idx val="2"/>
            <c:spPr>
              <a:solidFill>
                <a:schemeClr val="accent3"/>
              </a:solidFill>
              <a:ln w="19050">
                <a:solidFill>
                  <a:schemeClr val="lt1"/>
                </a:solidFill>
              </a:ln>
              <a:effectLst/>
            </c:spPr>
          </c:dPt>
          <c:cat>
            <c:strRef>
              <c:f>Resul!$C$8:$C$10</c:f>
              <c:strCache>
                <c:ptCount val="3"/>
                <c:pt idx="0">
                  <c:v>FGTS</c:v>
                </c:pt>
                <c:pt idx="1">
                  <c:v>INSS</c:v>
                </c:pt>
                <c:pt idx="2">
                  <c:v>IRRF</c:v>
                </c:pt>
              </c:strCache>
            </c:strRef>
          </c:cat>
          <c:val>
            <c:numRef>
              <c:f>Resul!$G$8:$G$10</c:f>
              <c:numCache>
                <c:formatCode>"R$"\ #,##000</c:formatCode>
                <c:ptCount val="3"/>
                <c:pt idx="0">
                  <c:v>0</c:v>
                </c:pt>
                <c:pt idx="1">
                  <c:v>0</c:v>
                </c:pt>
                <c:pt idx="2">
                  <c:v>0</c:v>
                </c:pt>
              </c:numCache>
            </c:numRef>
          </c:val>
        </c:ser>
        <c:ser>
          <c:idx val="4"/>
          <c:order val="4"/>
          <c:dPt>
            <c:idx val="0"/>
            <c:spPr>
              <a:solidFill>
                <a:schemeClr val="accent1"/>
              </a:solidFill>
              <a:ln w="19050">
                <a:solidFill>
                  <a:schemeClr val="lt1"/>
                </a:solidFill>
              </a:ln>
              <a:effectLst/>
            </c:spPr>
          </c:dPt>
          <c:dPt>
            <c:idx val="1"/>
            <c:spPr>
              <a:solidFill>
                <a:schemeClr val="accent2"/>
              </a:solidFill>
              <a:ln w="19050">
                <a:solidFill>
                  <a:schemeClr val="lt1"/>
                </a:solidFill>
              </a:ln>
              <a:effectLst/>
            </c:spPr>
          </c:dPt>
          <c:dPt>
            <c:idx val="2"/>
            <c:spPr>
              <a:solidFill>
                <a:schemeClr val="accent3"/>
              </a:solidFill>
              <a:ln w="19050">
                <a:solidFill>
                  <a:schemeClr val="lt1"/>
                </a:solidFill>
              </a:ln>
              <a:effectLst/>
            </c:spPr>
          </c:dPt>
          <c:cat>
            <c:strRef>
              <c:f>Resul!$C$8:$C$10</c:f>
              <c:strCache>
                <c:ptCount val="3"/>
                <c:pt idx="0">
                  <c:v>FGTS</c:v>
                </c:pt>
                <c:pt idx="1">
                  <c:v>INSS</c:v>
                </c:pt>
                <c:pt idx="2">
                  <c:v>IRRF</c:v>
                </c:pt>
              </c:strCache>
            </c:strRef>
          </c:cat>
          <c:val>
            <c:numRef>
              <c:f>Resul!$H$8:$H$10</c:f>
              <c:numCache>
                <c:formatCode>"R$"\ #,##000</c:formatCode>
                <c:ptCount val="3"/>
                <c:pt idx="0">
                  <c:v>0</c:v>
                </c:pt>
                <c:pt idx="1">
                  <c:v>0</c:v>
                </c:pt>
                <c:pt idx="2">
                  <c:v>0</c:v>
                </c:pt>
              </c:numCache>
            </c:numRef>
          </c:val>
        </c:ser>
        <c:ser>
          <c:idx val="5"/>
          <c:order val="5"/>
          <c:dPt>
            <c:idx val="0"/>
            <c:spPr>
              <a:solidFill>
                <a:schemeClr val="accent1"/>
              </a:solidFill>
              <a:ln w="19050">
                <a:solidFill>
                  <a:schemeClr val="lt1"/>
                </a:solidFill>
              </a:ln>
              <a:effectLst/>
            </c:spPr>
          </c:dPt>
          <c:dPt>
            <c:idx val="1"/>
            <c:spPr>
              <a:solidFill>
                <a:schemeClr val="accent2"/>
              </a:solidFill>
              <a:ln w="19050">
                <a:solidFill>
                  <a:schemeClr val="lt1"/>
                </a:solidFill>
              </a:ln>
              <a:effectLst/>
            </c:spPr>
          </c:dPt>
          <c:dPt>
            <c:idx val="2"/>
            <c:spPr>
              <a:solidFill>
                <a:schemeClr val="accent3"/>
              </a:solidFill>
              <a:ln w="19050">
                <a:solidFill>
                  <a:schemeClr val="lt1"/>
                </a:solidFill>
              </a:ln>
              <a:effectLst/>
            </c:spPr>
          </c:dPt>
          <c:cat>
            <c:strRef>
              <c:f>Resul!$C$8:$C$10</c:f>
              <c:strCache>
                <c:ptCount val="3"/>
                <c:pt idx="0">
                  <c:v>FGTS</c:v>
                </c:pt>
                <c:pt idx="1">
                  <c:v>INSS</c:v>
                </c:pt>
                <c:pt idx="2">
                  <c:v>IRRF</c:v>
                </c:pt>
              </c:strCache>
            </c:strRef>
          </c:cat>
          <c:val>
            <c:numRef>
              <c:f>Resul!$I$8:$I$10</c:f>
              <c:numCache>
                <c:formatCode>"R$"\ #,##000</c:formatCode>
                <c:ptCount val="3"/>
                <c:pt idx="0">
                  <c:v>0</c:v>
                </c:pt>
                <c:pt idx="1">
                  <c:v>0</c:v>
                </c:pt>
                <c:pt idx="2">
                  <c:v>0</c:v>
                </c:pt>
              </c:numCache>
            </c:numRef>
          </c:val>
        </c:ser>
        <c:ser>
          <c:idx val="6"/>
          <c:order val="6"/>
          <c:dPt>
            <c:idx val="0"/>
            <c:spPr>
              <a:solidFill>
                <a:schemeClr val="accent1"/>
              </a:solidFill>
              <a:ln w="19050">
                <a:solidFill>
                  <a:schemeClr val="lt1"/>
                </a:solidFill>
              </a:ln>
              <a:effectLst/>
            </c:spPr>
          </c:dPt>
          <c:dPt>
            <c:idx val="1"/>
            <c:spPr>
              <a:solidFill>
                <a:schemeClr val="accent2"/>
              </a:solidFill>
              <a:ln w="19050">
                <a:solidFill>
                  <a:schemeClr val="lt1"/>
                </a:solidFill>
              </a:ln>
              <a:effectLst/>
            </c:spPr>
          </c:dPt>
          <c:dPt>
            <c:idx val="2"/>
            <c:spPr>
              <a:solidFill>
                <a:schemeClr val="accent3"/>
              </a:solidFill>
              <a:ln w="19050">
                <a:solidFill>
                  <a:schemeClr val="lt1"/>
                </a:solidFill>
              </a:ln>
              <a:effectLst/>
            </c:spPr>
          </c:dPt>
          <c:cat>
            <c:strRef>
              <c:f>Resul!$C$8:$C$10</c:f>
              <c:strCache>
                <c:ptCount val="3"/>
                <c:pt idx="0">
                  <c:v>FGTS</c:v>
                </c:pt>
                <c:pt idx="1">
                  <c:v>INSS</c:v>
                </c:pt>
                <c:pt idx="2">
                  <c:v>IRRF</c:v>
                </c:pt>
              </c:strCache>
            </c:strRef>
          </c:cat>
          <c:val>
            <c:numRef>
              <c:f>Resul!$J$8:$J$10</c:f>
              <c:numCache>
                <c:formatCode>"R$"\ #,##000</c:formatCode>
                <c:ptCount val="3"/>
                <c:pt idx="0">
                  <c:v>0</c:v>
                </c:pt>
                <c:pt idx="1">
                  <c:v>0</c:v>
                </c:pt>
                <c:pt idx="2">
                  <c:v>0</c:v>
                </c:pt>
              </c:numCache>
            </c:numRef>
          </c:val>
        </c:ser>
        <c:ser>
          <c:idx val="7"/>
          <c:order val="7"/>
          <c:dPt>
            <c:idx val="0"/>
            <c:spPr>
              <a:solidFill>
                <a:schemeClr val="accent1"/>
              </a:solidFill>
              <a:ln w="19050">
                <a:solidFill>
                  <a:schemeClr val="lt1"/>
                </a:solidFill>
              </a:ln>
              <a:effectLst/>
            </c:spPr>
          </c:dPt>
          <c:dPt>
            <c:idx val="1"/>
            <c:spPr>
              <a:solidFill>
                <a:schemeClr val="accent2"/>
              </a:solidFill>
              <a:ln w="19050">
                <a:solidFill>
                  <a:schemeClr val="lt1"/>
                </a:solidFill>
              </a:ln>
              <a:effectLst/>
            </c:spPr>
          </c:dPt>
          <c:dPt>
            <c:idx val="2"/>
            <c:spPr>
              <a:solidFill>
                <a:schemeClr val="accent3"/>
              </a:solidFill>
              <a:ln w="19050">
                <a:solidFill>
                  <a:schemeClr val="lt1"/>
                </a:solidFill>
              </a:ln>
              <a:effectLst/>
            </c:spPr>
          </c:dPt>
          <c:cat>
            <c:strRef>
              <c:f>Resul!$C$8:$C$10</c:f>
              <c:strCache>
                <c:ptCount val="3"/>
                <c:pt idx="0">
                  <c:v>FGTS</c:v>
                </c:pt>
                <c:pt idx="1">
                  <c:v>INSS</c:v>
                </c:pt>
                <c:pt idx="2">
                  <c:v>IRRF</c:v>
                </c:pt>
              </c:strCache>
            </c:strRef>
          </c:cat>
          <c:val>
            <c:numRef>
              <c:f>Resul!$K$8:$K$10</c:f>
              <c:numCache>
                <c:formatCode>"R$"\ #,##000</c:formatCode>
                <c:ptCount val="3"/>
                <c:pt idx="0">
                  <c:v>0</c:v>
                </c:pt>
                <c:pt idx="1">
                  <c:v>0</c:v>
                </c:pt>
                <c:pt idx="2">
                  <c:v>0</c:v>
                </c:pt>
              </c:numCache>
            </c:numRef>
          </c:val>
        </c:ser>
        <c:ser>
          <c:idx val="8"/>
          <c:order val="8"/>
          <c:dPt>
            <c:idx val="0"/>
            <c:spPr>
              <a:solidFill>
                <a:schemeClr val="accent1"/>
              </a:solidFill>
              <a:ln w="19050">
                <a:solidFill>
                  <a:schemeClr val="lt1"/>
                </a:solidFill>
              </a:ln>
              <a:effectLst/>
            </c:spPr>
          </c:dPt>
          <c:dPt>
            <c:idx val="1"/>
            <c:spPr>
              <a:solidFill>
                <a:schemeClr val="accent2"/>
              </a:solidFill>
              <a:ln w="19050">
                <a:solidFill>
                  <a:schemeClr val="lt1"/>
                </a:solidFill>
              </a:ln>
              <a:effectLst/>
            </c:spPr>
          </c:dPt>
          <c:dPt>
            <c:idx val="2"/>
            <c:spPr>
              <a:solidFill>
                <a:schemeClr val="accent3"/>
              </a:solidFill>
              <a:ln w="19050">
                <a:solidFill>
                  <a:schemeClr val="lt1"/>
                </a:solidFill>
              </a:ln>
              <a:effectLst/>
            </c:spPr>
          </c:dPt>
          <c:cat>
            <c:strRef>
              <c:f>Resul!$C$8:$C$10</c:f>
              <c:strCache>
                <c:ptCount val="3"/>
                <c:pt idx="0">
                  <c:v>FGTS</c:v>
                </c:pt>
                <c:pt idx="1">
                  <c:v>INSS</c:v>
                </c:pt>
                <c:pt idx="2">
                  <c:v>IRRF</c:v>
                </c:pt>
              </c:strCache>
            </c:strRef>
          </c:cat>
          <c:val>
            <c:numRef>
              <c:f>Resul!$L$8:$L$10</c:f>
              <c:numCache>
                <c:formatCode>"R$"\ #,##000</c:formatCode>
                <c:ptCount val="3"/>
                <c:pt idx="0">
                  <c:v>0</c:v>
                </c:pt>
                <c:pt idx="1">
                  <c:v>0</c:v>
                </c:pt>
                <c:pt idx="2">
                  <c:v>0</c:v>
                </c:pt>
              </c:numCache>
            </c:numRef>
          </c:val>
        </c:ser>
        <c:ser>
          <c:idx val="9"/>
          <c:order val="9"/>
          <c:dPt>
            <c:idx val="0"/>
            <c:spPr>
              <a:solidFill>
                <a:schemeClr val="accent1"/>
              </a:solidFill>
              <a:ln w="19050">
                <a:solidFill>
                  <a:schemeClr val="lt1"/>
                </a:solidFill>
              </a:ln>
              <a:effectLst/>
            </c:spPr>
          </c:dPt>
          <c:dPt>
            <c:idx val="1"/>
            <c:spPr>
              <a:solidFill>
                <a:schemeClr val="accent2"/>
              </a:solidFill>
              <a:ln w="19050">
                <a:solidFill>
                  <a:schemeClr val="lt1"/>
                </a:solidFill>
              </a:ln>
              <a:effectLst/>
            </c:spPr>
          </c:dPt>
          <c:dPt>
            <c:idx val="2"/>
            <c:spPr>
              <a:solidFill>
                <a:schemeClr val="accent3"/>
              </a:solidFill>
              <a:ln w="19050">
                <a:solidFill>
                  <a:schemeClr val="lt1"/>
                </a:solidFill>
              </a:ln>
              <a:effectLst/>
            </c:spPr>
          </c:dPt>
          <c:cat>
            <c:strRef>
              <c:f>Resul!$C$8:$C$10</c:f>
              <c:strCache>
                <c:ptCount val="3"/>
                <c:pt idx="0">
                  <c:v>FGTS</c:v>
                </c:pt>
                <c:pt idx="1">
                  <c:v>INSS</c:v>
                </c:pt>
                <c:pt idx="2">
                  <c:v>IRRF</c:v>
                </c:pt>
              </c:strCache>
            </c:strRef>
          </c:cat>
          <c:val>
            <c:numRef>
              <c:f>Resul!$M$8:$M$10</c:f>
              <c:numCache>
                <c:formatCode>"R$"\ #,##000</c:formatCode>
                <c:ptCount val="3"/>
                <c:pt idx="0">
                  <c:v>0</c:v>
                </c:pt>
                <c:pt idx="1">
                  <c:v>0</c:v>
                </c:pt>
                <c:pt idx="2">
                  <c:v>0</c:v>
                </c:pt>
              </c:numCache>
            </c:numRef>
          </c:val>
        </c:ser>
        <c:ser>
          <c:idx val="10"/>
          <c:order val="10"/>
          <c:dPt>
            <c:idx val="0"/>
            <c:spPr>
              <a:solidFill>
                <a:schemeClr val="accent1"/>
              </a:solidFill>
              <a:ln w="19050">
                <a:solidFill>
                  <a:schemeClr val="lt1"/>
                </a:solidFill>
              </a:ln>
              <a:effectLst/>
            </c:spPr>
          </c:dPt>
          <c:dPt>
            <c:idx val="1"/>
            <c:spPr>
              <a:solidFill>
                <a:schemeClr val="accent2"/>
              </a:solidFill>
              <a:ln w="19050">
                <a:solidFill>
                  <a:schemeClr val="lt1"/>
                </a:solidFill>
              </a:ln>
              <a:effectLst/>
            </c:spPr>
          </c:dPt>
          <c:dPt>
            <c:idx val="2"/>
            <c:spPr>
              <a:solidFill>
                <a:schemeClr val="accent3"/>
              </a:solidFill>
              <a:ln w="19050">
                <a:solidFill>
                  <a:schemeClr val="lt1"/>
                </a:solidFill>
              </a:ln>
              <a:effectLst/>
            </c:spPr>
          </c:dPt>
          <c:cat>
            <c:strRef>
              <c:f>Resul!$C$8:$C$10</c:f>
              <c:strCache>
                <c:ptCount val="3"/>
                <c:pt idx="0">
                  <c:v>FGTS</c:v>
                </c:pt>
                <c:pt idx="1">
                  <c:v>INSS</c:v>
                </c:pt>
                <c:pt idx="2">
                  <c:v>IRRF</c:v>
                </c:pt>
              </c:strCache>
            </c:strRef>
          </c:cat>
          <c:val>
            <c:numRef>
              <c:f>Resul!$N$8:$N$10</c:f>
              <c:numCache>
                <c:formatCode>"R$"\ #,##000</c:formatCode>
                <c:ptCount val="3"/>
                <c:pt idx="0">
                  <c:v>0</c:v>
                </c:pt>
                <c:pt idx="1">
                  <c:v>0</c:v>
                </c:pt>
                <c:pt idx="2">
                  <c:v>0</c:v>
                </c:pt>
              </c:numCache>
            </c:numRef>
          </c:val>
        </c:ser>
        <c:ser>
          <c:idx val="11"/>
          <c:order val="11"/>
          <c:dPt>
            <c:idx val="0"/>
            <c:spPr>
              <a:solidFill>
                <a:schemeClr val="accent1"/>
              </a:solidFill>
              <a:ln w="19050">
                <a:solidFill>
                  <a:schemeClr val="lt1"/>
                </a:solidFill>
              </a:ln>
              <a:effectLst/>
            </c:spPr>
          </c:dPt>
          <c:dPt>
            <c:idx val="1"/>
            <c:spPr>
              <a:solidFill>
                <a:schemeClr val="accent2"/>
              </a:solidFill>
              <a:ln w="19050">
                <a:solidFill>
                  <a:schemeClr val="lt1"/>
                </a:solidFill>
              </a:ln>
              <a:effectLst/>
            </c:spPr>
          </c:dPt>
          <c:dPt>
            <c:idx val="2"/>
            <c:spPr>
              <a:solidFill>
                <a:schemeClr val="accent3"/>
              </a:solidFill>
              <a:ln w="19050">
                <a:solidFill>
                  <a:schemeClr val="lt1"/>
                </a:solidFill>
              </a:ln>
              <a:effectLst/>
            </c:spPr>
          </c:dPt>
          <c:cat>
            <c:strRef>
              <c:f>Resul!$C$8:$C$10</c:f>
              <c:strCache>
                <c:ptCount val="3"/>
                <c:pt idx="0">
                  <c:v>FGTS</c:v>
                </c:pt>
                <c:pt idx="1">
                  <c:v>INSS</c:v>
                </c:pt>
                <c:pt idx="2">
                  <c:v>IRRF</c:v>
                </c:pt>
              </c:strCache>
            </c:strRef>
          </c:cat>
          <c:val>
            <c:numRef>
              <c:f>Resul!$O$8:$O$10</c:f>
              <c:numCache>
                <c:formatCode>"R$"\ #,##000</c:formatCode>
                <c:ptCount val="3"/>
                <c:pt idx="0">
                  <c:v>0</c:v>
                </c:pt>
                <c:pt idx="1">
                  <c:v>0</c:v>
                </c:pt>
                <c:pt idx="2">
                  <c:v>0</c:v>
                </c:pt>
              </c:numCache>
            </c:numRef>
          </c:val>
        </c:ser>
        <c:ser>
          <c:idx val="12"/>
          <c:order val="12"/>
          <c:dPt>
            <c:idx val="0"/>
            <c:spPr>
              <a:solidFill>
                <a:schemeClr val="accent1"/>
              </a:solidFill>
              <a:ln w="19050">
                <a:solidFill>
                  <a:schemeClr val="lt1"/>
                </a:solidFill>
              </a:ln>
              <a:effectLst/>
            </c:spPr>
          </c:dPt>
          <c:cat>
            <c:strRef>
              <c:f>Resul!$C$8:$C$10</c:f>
              <c:strCache>
                <c:ptCount val="3"/>
                <c:pt idx="0">
                  <c:v>FGTS</c:v>
                </c:pt>
                <c:pt idx="1">
                  <c:v>INSS</c:v>
                </c:pt>
                <c:pt idx="2">
                  <c:v>IRRF</c:v>
                </c:pt>
              </c:strCache>
            </c:strRef>
          </c:cat>
          <c:val>
            <c:numRef>
              <c:f>Resul!$D$5</c:f>
              <c:numCache>
                <c:formatCode>Geral</c:formatCode>
                <c:ptCount val="1"/>
                <c:pt idx="0">
                  <c:v>0</c:v>
                </c:pt>
              </c:numCache>
            </c:numRef>
          </c:val>
        </c:ser>
        <c:ser>
          <c:idx val="13"/>
          <c:order val="13"/>
          <c:dPt>
            <c:idx val="0"/>
            <c:spPr>
              <a:solidFill>
                <a:schemeClr val="accent1"/>
              </a:solidFill>
              <a:ln w="19050">
                <a:solidFill>
                  <a:schemeClr val="lt1"/>
                </a:solidFill>
              </a:ln>
              <a:effectLst/>
            </c:spPr>
          </c:dPt>
          <c:cat>
            <c:strRef>
              <c:f>Resul!$C$8:$C$10</c:f>
              <c:strCache>
                <c:ptCount val="3"/>
                <c:pt idx="0">
                  <c:v>FGTS</c:v>
                </c:pt>
                <c:pt idx="1">
                  <c:v>INSS</c:v>
                </c:pt>
                <c:pt idx="2">
                  <c:v>IRRF</c:v>
                </c:pt>
              </c:strCache>
            </c:strRef>
          </c:cat>
          <c:val>
            <c:numRef>
              <c:f>Resul!$E$5</c:f>
              <c:numCache>
                <c:formatCode>Geral</c:formatCode>
                <c:ptCount val="1"/>
                <c:pt idx="0">
                  <c:v>0</c:v>
                </c:pt>
              </c:numCache>
            </c:numRef>
          </c:val>
        </c:ser>
        <c:ser>
          <c:idx val="14"/>
          <c:order val="14"/>
          <c:dPt>
            <c:idx val="0"/>
            <c:spPr>
              <a:solidFill>
                <a:schemeClr val="accent1"/>
              </a:solidFill>
              <a:ln w="19050">
                <a:solidFill>
                  <a:schemeClr val="lt1"/>
                </a:solidFill>
              </a:ln>
              <a:effectLst/>
            </c:spPr>
          </c:dPt>
          <c:cat>
            <c:strRef>
              <c:f>Resul!$C$8:$C$10</c:f>
              <c:strCache>
                <c:ptCount val="3"/>
                <c:pt idx="0">
                  <c:v>FGTS</c:v>
                </c:pt>
                <c:pt idx="1">
                  <c:v>INSS</c:v>
                </c:pt>
                <c:pt idx="2">
                  <c:v>IRRF</c:v>
                </c:pt>
              </c:strCache>
            </c:strRef>
          </c:cat>
          <c:val>
            <c:numRef>
              <c:f>Resul!$F$5</c:f>
              <c:numCache>
                <c:formatCode>Geral</c:formatCode>
                <c:ptCount val="1"/>
                <c:pt idx="0">
                  <c:v>0</c:v>
                </c:pt>
              </c:numCache>
            </c:numRef>
          </c:val>
        </c:ser>
        <c:ser>
          <c:idx val="15"/>
          <c:order val="15"/>
          <c:dPt>
            <c:idx val="0"/>
            <c:spPr>
              <a:solidFill>
                <a:schemeClr val="accent1"/>
              </a:solidFill>
              <a:ln w="19050">
                <a:solidFill>
                  <a:schemeClr val="lt1"/>
                </a:solidFill>
              </a:ln>
              <a:effectLst/>
            </c:spPr>
          </c:dPt>
          <c:cat>
            <c:strRef>
              <c:f>Resul!$C$8:$C$10</c:f>
              <c:strCache>
                <c:ptCount val="3"/>
                <c:pt idx="0">
                  <c:v>FGTS</c:v>
                </c:pt>
                <c:pt idx="1">
                  <c:v>INSS</c:v>
                </c:pt>
                <c:pt idx="2">
                  <c:v>IRRF</c:v>
                </c:pt>
              </c:strCache>
            </c:strRef>
          </c:cat>
          <c:val>
            <c:numRef>
              <c:f>Resul!$G$5</c:f>
              <c:numCache>
                <c:formatCode>Geral</c:formatCode>
                <c:ptCount val="1"/>
                <c:pt idx="0">
                  <c:v>0</c:v>
                </c:pt>
              </c:numCache>
            </c:numRef>
          </c:val>
        </c:ser>
        <c:ser>
          <c:idx val="16"/>
          <c:order val="16"/>
          <c:dPt>
            <c:idx val="0"/>
            <c:spPr>
              <a:solidFill>
                <a:schemeClr val="accent1"/>
              </a:solidFill>
              <a:ln w="19050">
                <a:solidFill>
                  <a:schemeClr val="lt1"/>
                </a:solidFill>
              </a:ln>
              <a:effectLst/>
            </c:spPr>
          </c:dPt>
          <c:cat>
            <c:strRef>
              <c:f>Resul!$C$8:$C$10</c:f>
              <c:strCache>
                <c:ptCount val="3"/>
                <c:pt idx="0">
                  <c:v>FGTS</c:v>
                </c:pt>
                <c:pt idx="1">
                  <c:v>INSS</c:v>
                </c:pt>
                <c:pt idx="2">
                  <c:v>IRRF</c:v>
                </c:pt>
              </c:strCache>
            </c:strRef>
          </c:cat>
          <c:val>
            <c:numRef>
              <c:f>Resul!$H$5</c:f>
              <c:numCache>
                <c:formatCode>Geral</c:formatCode>
                <c:ptCount val="1"/>
                <c:pt idx="0">
                  <c:v>0</c:v>
                </c:pt>
              </c:numCache>
            </c:numRef>
          </c:val>
        </c:ser>
        <c:ser>
          <c:idx val="17"/>
          <c:order val="17"/>
          <c:dPt>
            <c:idx val="0"/>
            <c:spPr>
              <a:solidFill>
                <a:schemeClr val="accent1"/>
              </a:solidFill>
              <a:ln w="19050">
                <a:solidFill>
                  <a:schemeClr val="lt1"/>
                </a:solidFill>
              </a:ln>
              <a:effectLst/>
            </c:spPr>
          </c:dPt>
          <c:cat>
            <c:strRef>
              <c:f>Resul!$C$8:$C$10</c:f>
              <c:strCache>
                <c:ptCount val="3"/>
                <c:pt idx="0">
                  <c:v>FGTS</c:v>
                </c:pt>
                <c:pt idx="1">
                  <c:v>INSS</c:v>
                </c:pt>
                <c:pt idx="2">
                  <c:v>IRRF</c:v>
                </c:pt>
              </c:strCache>
            </c:strRef>
          </c:cat>
          <c:val>
            <c:numRef>
              <c:f>Resul!$I$5</c:f>
              <c:numCache>
                <c:formatCode>Geral</c:formatCode>
                <c:ptCount val="1"/>
                <c:pt idx="0">
                  <c:v>0</c:v>
                </c:pt>
              </c:numCache>
            </c:numRef>
          </c:val>
        </c:ser>
        <c:ser>
          <c:idx val="18"/>
          <c:order val="18"/>
          <c:dPt>
            <c:idx val="0"/>
            <c:spPr>
              <a:solidFill>
                <a:schemeClr val="accent1"/>
              </a:solidFill>
              <a:ln w="19050">
                <a:solidFill>
                  <a:schemeClr val="lt1"/>
                </a:solidFill>
              </a:ln>
              <a:effectLst/>
            </c:spPr>
          </c:dPt>
          <c:cat>
            <c:strRef>
              <c:f>Resul!$C$8:$C$10</c:f>
              <c:strCache>
                <c:ptCount val="3"/>
                <c:pt idx="0">
                  <c:v>FGTS</c:v>
                </c:pt>
                <c:pt idx="1">
                  <c:v>INSS</c:v>
                </c:pt>
                <c:pt idx="2">
                  <c:v>IRRF</c:v>
                </c:pt>
              </c:strCache>
            </c:strRef>
          </c:cat>
          <c:val>
            <c:numRef>
              <c:f>Resul!$J$5</c:f>
              <c:numCache>
                <c:formatCode>Geral</c:formatCode>
                <c:ptCount val="1"/>
                <c:pt idx="0">
                  <c:v>0</c:v>
                </c:pt>
              </c:numCache>
            </c:numRef>
          </c:val>
        </c:ser>
        <c:ser>
          <c:idx val="19"/>
          <c:order val="19"/>
          <c:dPt>
            <c:idx val="0"/>
            <c:spPr>
              <a:solidFill>
                <a:schemeClr val="accent1"/>
              </a:solidFill>
              <a:ln w="19050">
                <a:solidFill>
                  <a:schemeClr val="lt1"/>
                </a:solidFill>
              </a:ln>
              <a:effectLst/>
            </c:spPr>
          </c:dPt>
          <c:cat>
            <c:strRef>
              <c:f>Resul!$C$8:$C$10</c:f>
              <c:strCache>
                <c:ptCount val="3"/>
                <c:pt idx="0">
                  <c:v>FGTS</c:v>
                </c:pt>
                <c:pt idx="1">
                  <c:v>INSS</c:v>
                </c:pt>
                <c:pt idx="2">
                  <c:v>IRRF</c:v>
                </c:pt>
              </c:strCache>
            </c:strRef>
          </c:cat>
          <c:val>
            <c:numRef>
              <c:f>Resul!$K$5</c:f>
              <c:numCache>
                <c:formatCode>Geral</c:formatCode>
                <c:ptCount val="1"/>
                <c:pt idx="0">
                  <c:v>0</c:v>
                </c:pt>
              </c:numCache>
            </c:numRef>
          </c:val>
        </c:ser>
        <c:ser>
          <c:idx val="20"/>
          <c:order val="20"/>
          <c:dPt>
            <c:idx val="0"/>
            <c:spPr>
              <a:solidFill>
                <a:schemeClr val="accent1"/>
              </a:solidFill>
              <a:ln w="19050">
                <a:solidFill>
                  <a:schemeClr val="lt1"/>
                </a:solidFill>
              </a:ln>
              <a:effectLst/>
            </c:spPr>
          </c:dPt>
          <c:cat>
            <c:strRef>
              <c:f>Resul!$C$8:$C$10</c:f>
              <c:strCache>
                <c:ptCount val="3"/>
                <c:pt idx="0">
                  <c:v>FGTS</c:v>
                </c:pt>
                <c:pt idx="1">
                  <c:v>INSS</c:v>
                </c:pt>
                <c:pt idx="2">
                  <c:v>IRRF</c:v>
                </c:pt>
              </c:strCache>
            </c:strRef>
          </c:cat>
          <c:val>
            <c:numRef>
              <c:f>Resul!$L$5</c:f>
              <c:numCache>
                <c:formatCode>Geral</c:formatCode>
                <c:ptCount val="1"/>
                <c:pt idx="0">
                  <c:v>0</c:v>
                </c:pt>
              </c:numCache>
            </c:numRef>
          </c:val>
        </c:ser>
        <c:ser>
          <c:idx val="21"/>
          <c:order val="21"/>
          <c:dPt>
            <c:idx val="0"/>
            <c:spPr>
              <a:solidFill>
                <a:schemeClr val="accent1"/>
              </a:solidFill>
              <a:ln w="19050">
                <a:solidFill>
                  <a:schemeClr val="lt1"/>
                </a:solidFill>
              </a:ln>
              <a:effectLst/>
            </c:spPr>
          </c:dPt>
          <c:cat>
            <c:strRef>
              <c:f>Resul!$C$8:$C$10</c:f>
              <c:strCache>
                <c:ptCount val="3"/>
                <c:pt idx="0">
                  <c:v>FGTS</c:v>
                </c:pt>
                <c:pt idx="1">
                  <c:v>INSS</c:v>
                </c:pt>
                <c:pt idx="2">
                  <c:v>IRRF</c:v>
                </c:pt>
              </c:strCache>
            </c:strRef>
          </c:cat>
          <c:val>
            <c:numRef>
              <c:f>Resul!$M$5</c:f>
              <c:numCache>
                <c:formatCode>Geral</c:formatCode>
                <c:ptCount val="1"/>
                <c:pt idx="0">
                  <c:v>0</c:v>
                </c:pt>
              </c:numCache>
            </c:numRef>
          </c:val>
        </c:ser>
        <c:ser>
          <c:idx val="22"/>
          <c:order val="22"/>
          <c:dPt>
            <c:idx val="0"/>
            <c:spPr>
              <a:solidFill>
                <a:schemeClr val="accent1"/>
              </a:solidFill>
              <a:ln w="19050">
                <a:solidFill>
                  <a:schemeClr val="lt1"/>
                </a:solidFill>
              </a:ln>
              <a:effectLst/>
            </c:spPr>
          </c:dPt>
          <c:cat>
            <c:strRef>
              <c:f>Resul!$C$8:$C$10</c:f>
              <c:strCache>
                <c:ptCount val="3"/>
                <c:pt idx="0">
                  <c:v>FGTS</c:v>
                </c:pt>
                <c:pt idx="1">
                  <c:v>INSS</c:v>
                </c:pt>
                <c:pt idx="2">
                  <c:v>IRRF</c:v>
                </c:pt>
              </c:strCache>
            </c:strRef>
          </c:cat>
          <c:val>
            <c:numRef>
              <c:f>Resul!$N$5</c:f>
              <c:numCache>
                <c:formatCode>Geral</c:formatCode>
                <c:ptCount val="1"/>
                <c:pt idx="0">
                  <c:v>0</c:v>
                </c:pt>
              </c:numCache>
            </c:numRef>
          </c:val>
        </c:ser>
        <c:ser>
          <c:idx val="23"/>
          <c:order val="23"/>
          <c:dPt>
            <c:idx val="0"/>
            <c:spPr>
              <a:solidFill>
                <a:schemeClr val="accent1"/>
              </a:solidFill>
              <a:ln w="19050">
                <a:solidFill>
                  <a:schemeClr val="lt1"/>
                </a:solidFill>
              </a:ln>
              <a:effectLst/>
            </c:spPr>
          </c:dPt>
          <c:cat>
            <c:strRef>
              <c:f>Resul!$C$8:$C$10</c:f>
              <c:strCache>
                <c:ptCount val="3"/>
                <c:pt idx="0">
                  <c:v>FGTS</c:v>
                </c:pt>
                <c:pt idx="1">
                  <c:v>INSS</c:v>
                </c:pt>
                <c:pt idx="2">
                  <c:v>IRRF</c:v>
                </c:pt>
              </c:strCache>
            </c:strRef>
          </c:cat>
          <c:val>
            <c:numRef>
              <c:f>Resul!$O$5</c:f>
              <c:numCache>
                <c:formatCode>Geral</c:formatCode>
                <c:ptCount val="1"/>
                <c:pt idx="0">
                  <c:v>0</c:v>
                </c:pt>
              </c:numCache>
            </c:numRef>
          </c:val>
        </c:ser>
        <c:firstSliceAng val="0"/>
      </c:pieChart>
      <c:spPr>
        <a:noFill/>
        <a:ln>
          <a:noFill/>
        </a:ln>
        <a:effectLst/>
      </c:spPr>
    </c:plotArea>
    <c:legend>
      <c:legendPos val="l"/>
      <c:layout/>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zero"/>
  </c:chart>
  <c:spPr>
    <a:solidFill>
      <a:srgbClr val="EAEAEA"/>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36" footer="0.31496062000000036"/>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pt-BR"/>
  <c:chart>
    <c:autoTitleDeleted val="1"/>
    <c:plotArea>
      <c:layout/>
      <c:pieChart>
        <c:varyColors val="1"/>
        <c:ser>
          <c:idx val="0"/>
          <c:order val="0"/>
          <c:dPt>
            <c:idx val="0"/>
            <c:spPr>
              <a:solidFill>
                <a:schemeClr val="accent1"/>
              </a:solidFill>
              <a:ln w="19050">
                <a:solidFill>
                  <a:schemeClr val="lt1"/>
                </a:solidFill>
              </a:ln>
              <a:effectLst/>
            </c:spPr>
          </c:dPt>
          <c:dPt>
            <c:idx val="1"/>
            <c:spPr>
              <a:solidFill>
                <a:schemeClr val="accent2"/>
              </a:solidFill>
              <a:ln w="19050">
                <a:solidFill>
                  <a:schemeClr val="lt1"/>
                </a:solidFill>
              </a:ln>
              <a:effectLst/>
            </c:spPr>
          </c:dPt>
          <c:dPt>
            <c:idx val="2"/>
            <c:spPr>
              <a:solidFill>
                <a:schemeClr val="accent3"/>
              </a:solidFill>
              <a:ln w="19050">
                <a:solidFill>
                  <a:schemeClr val="lt1"/>
                </a:solidFill>
              </a:ln>
              <a:effectLst/>
            </c:spPr>
          </c:dPt>
          <c:dPt>
            <c:idx val="3"/>
            <c:spPr>
              <a:solidFill>
                <a:schemeClr val="accent4"/>
              </a:solidFill>
              <a:ln w="19050">
                <a:solidFill>
                  <a:schemeClr val="lt1"/>
                </a:solidFill>
              </a:ln>
              <a:effectLst/>
            </c:spPr>
          </c:dPt>
          <c:dPt>
            <c:idx val="4"/>
            <c:spPr>
              <a:solidFill>
                <a:schemeClr val="accent5"/>
              </a:solidFill>
              <a:ln w="19050">
                <a:solidFill>
                  <a:schemeClr val="lt1"/>
                </a:solidFill>
              </a:ln>
              <a:effectLst/>
            </c:spPr>
          </c:dPt>
          <c:dPt>
            <c:idx val="5"/>
            <c:spPr>
              <a:solidFill>
                <a:schemeClr val="accent6"/>
              </a:solidFill>
              <a:ln w="19050">
                <a:solidFill>
                  <a:schemeClr val="lt1"/>
                </a:solidFill>
              </a:ln>
              <a:effectLst/>
            </c:spPr>
          </c:dPt>
          <c:dPt>
            <c:idx val="6"/>
            <c:spPr>
              <a:solidFill>
                <a:schemeClr val="accent1">
                  <a:lumMod val="60000"/>
                </a:schemeClr>
              </a:solidFill>
              <a:ln w="19050">
                <a:solidFill>
                  <a:schemeClr val="lt1"/>
                </a:solidFill>
              </a:ln>
              <a:effectLst/>
            </c:spPr>
          </c:dPt>
          <c:dPt>
            <c:idx val="7"/>
            <c:spPr>
              <a:solidFill>
                <a:schemeClr val="accent2">
                  <a:lumMod val="60000"/>
                </a:schemeClr>
              </a:solidFill>
              <a:ln w="19050">
                <a:solidFill>
                  <a:schemeClr val="lt1"/>
                </a:solidFill>
              </a:ln>
              <a:effectLst/>
            </c:spPr>
          </c:dPt>
          <c:cat>
            <c:strRef>
              <c:f>Resul!$C$12:$C$16</c:f>
              <c:strCache>
                <c:ptCount val="5"/>
                <c:pt idx="0">
                  <c:v>Dia de Semana</c:v>
                </c:pt>
                <c:pt idx="1">
                  <c:v>Norturno</c:v>
                </c:pt>
                <c:pt idx="2">
                  <c:v>Feriado/DSR</c:v>
                </c:pt>
                <c:pt idx="3">
                  <c:v>Intrajornada</c:v>
                </c:pt>
                <c:pt idx="4">
                  <c:v>Interjornada</c:v>
                </c:pt>
              </c:strCache>
            </c:strRef>
          </c:cat>
          <c:val>
            <c:numRef>
              <c:f>Resul!$P$12:$P$16</c:f>
              <c:numCache>
                <c:formatCode>"R$"\ #,##000</c:formatCode>
                <c:ptCount val="5"/>
                <c:pt idx="0">
                  <c:v>0</c:v>
                </c:pt>
                <c:pt idx="1">
                  <c:v>0</c:v>
                </c:pt>
                <c:pt idx="2">
                  <c:v>0</c:v>
                </c:pt>
                <c:pt idx="3">
                  <c:v>0</c:v>
                </c:pt>
                <c:pt idx="4">
                  <c:v>0</c:v>
                </c:pt>
              </c:numCache>
            </c:numRef>
          </c:val>
        </c:ser>
        <c:firstSliceAng val="0"/>
      </c:pieChart>
      <c:spPr>
        <a:noFill/>
        <a:ln>
          <a:noFill/>
        </a:ln>
        <a:effectLst/>
      </c:spPr>
    </c:plotArea>
    <c:legend>
      <c:legendPos val="l"/>
      <c:layout/>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zero"/>
  </c:chart>
  <c:spPr>
    <a:solidFill>
      <a:srgbClr val="EAEAEA"/>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36" footer="0.31496062000000036"/>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lang val="pt-BR"/>
  <c:chart>
    <c:autoTitleDeleted val="1"/>
    <c:plotArea>
      <c:layout/>
      <c:pieChart>
        <c:varyColors val="1"/>
        <c:ser>
          <c:idx val="0"/>
          <c:order val="0"/>
          <c:dPt>
            <c:idx val="0"/>
            <c:spPr>
              <a:solidFill>
                <a:schemeClr val="accent1"/>
              </a:solidFill>
              <a:ln w="19050">
                <a:solidFill>
                  <a:schemeClr val="lt1"/>
                </a:solidFill>
              </a:ln>
              <a:effectLst/>
            </c:spPr>
          </c:dPt>
          <c:dPt>
            <c:idx val="1"/>
            <c:spPr>
              <a:solidFill>
                <a:schemeClr val="accent2"/>
              </a:solidFill>
              <a:ln w="19050">
                <a:solidFill>
                  <a:schemeClr val="lt1"/>
                </a:solidFill>
              </a:ln>
              <a:effectLst/>
            </c:spPr>
          </c:dPt>
          <c:dPt>
            <c:idx val="2"/>
            <c:spPr>
              <a:solidFill>
                <a:schemeClr val="accent3"/>
              </a:solidFill>
              <a:ln w="19050">
                <a:solidFill>
                  <a:schemeClr val="lt1"/>
                </a:solidFill>
              </a:ln>
              <a:effectLst/>
            </c:spPr>
          </c:dPt>
          <c:dPt>
            <c:idx val="3"/>
            <c:spPr>
              <a:solidFill>
                <a:schemeClr val="accent4"/>
              </a:solidFill>
              <a:ln w="19050">
                <a:solidFill>
                  <a:schemeClr val="lt1"/>
                </a:solidFill>
              </a:ln>
              <a:effectLst/>
            </c:spPr>
          </c:dPt>
          <c:dPt>
            <c:idx val="4"/>
            <c:spPr>
              <a:solidFill>
                <a:schemeClr val="accent5"/>
              </a:solidFill>
              <a:ln w="19050">
                <a:solidFill>
                  <a:schemeClr val="lt1"/>
                </a:solidFill>
              </a:ln>
              <a:effectLst/>
            </c:spPr>
          </c:dPt>
          <c:dPt>
            <c:idx val="5"/>
            <c:spPr>
              <a:solidFill>
                <a:schemeClr val="accent6"/>
              </a:solidFill>
              <a:ln w="19050">
                <a:solidFill>
                  <a:schemeClr val="lt1"/>
                </a:solidFill>
              </a:ln>
              <a:effectLst/>
            </c:spPr>
          </c:dPt>
          <c:dPt>
            <c:idx val="6"/>
            <c:spPr>
              <a:solidFill>
                <a:schemeClr val="accent1">
                  <a:lumMod val="60000"/>
                </a:schemeClr>
              </a:solidFill>
              <a:ln w="19050">
                <a:solidFill>
                  <a:schemeClr val="lt1"/>
                </a:solidFill>
              </a:ln>
              <a:effectLst/>
            </c:spPr>
          </c:dPt>
          <c:dPt>
            <c:idx val="7"/>
            <c:spPr>
              <a:solidFill>
                <a:schemeClr val="accent2">
                  <a:lumMod val="60000"/>
                </a:schemeClr>
              </a:solidFill>
              <a:ln w="19050">
                <a:solidFill>
                  <a:schemeClr val="lt1"/>
                </a:solidFill>
              </a:ln>
              <a:effectLst/>
            </c:spPr>
          </c:dPt>
          <c:dPt>
            <c:idx val="8"/>
            <c:spPr>
              <a:solidFill>
                <a:schemeClr val="accent3">
                  <a:lumMod val="60000"/>
                </a:schemeClr>
              </a:solidFill>
              <a:ln w="19050">
                <a:solidFill>
                  <a:schemeClr val="lt1"/>
                </a:solidFill>
              </a:ln>
              <a:effectLst/>
            </c:spPr>
          </c:dPt>
          <c:dPt>
            <c:idx val="9"/>
            <c:spPr>
              <a:solidFill>
                <a:schemeClr val="accent4">
                  <a:lumMod val="60000"/>
                </a:schemeClr>
              </a:solidFill>
              <a:ln w="19050">
                <a:solidFill>
                  <a:schemeClr val="lt1"/>
                </a:solidFill>
              </a:ln>
              <a:effectLst/>
            </c:spPr>
          </c:dPt>
          <c:dPt>
            <c:idx val="10"/>
            <c:spPr>
              <a:solidFill>
                <a:schemeClr val="accent5">
                  <a:lumMod val="60000"/>
                </a:schemeClr>
              </a:solidFill>
              <a:ln w="19050">
                <a:solidFill>
                  <a:schemeClr val="lt1"/>
                </a:solidFill>
              </a:ln>
              <a:effectLst/>
            </c:spPr>
          </c:dPt>
          <c:dPt>
            <c:idx val="11"/>
            <c:spPr>
              <a:solidFill>
                <a:schemeClr val="accent6">
                  <a:lumMod val="60000"/>
                </a:schemeClr>
              </a:solidFill>
              <a:ln w="19050">
                <a:solidFill>
                  <a:schemeClr val="lt1"/>
                </a:solidFill>
              </a:ln>
              <a:effectLst/>
            </c:spPr>
          </c:dPt>
          <c:dPt>
            <c:idx val="12"/>
            <c:spPr>
              <a:solidFill>
                <a:schemeClr val="accent1">
                  <a:lumMod val="80000"/>
                  <a:lumOff val="20000"/>
                </a:schemeClr>
              </a:solidFill>
              <a:ln w="19050">
                <a:solidFill>
                  <a:schemeClr val="lt1"/>
                </a:solidFill>
              </a:ln>
              <a:effectLst/>
            </c:spPr>
          </c:dPt>
          <c:dPt>
            <c:idx val="13"/>
            <c:spPr>
              <a:solidFill>
                <a:schemeClr val="accent2">
                  <a:lumMod val="80000"/>
                  <a:lumOff val="20000"/>
                </a:schemeClr>
              </a:solidFill>
              <a:ln w="19050">
                <a:solidFill>
                  <a:schemeClr val="lt1"/>
                </a:solidFill>
              </a:ln>
              <a:effectLst/>
            </c:spPr>
          </c:dPt>
          <c:cat>
            <c:strRef>
              <c:f>Resul!$C$27:$C$39</c:f>
              <c:strCache>
                <c:ptCount val="13"/>
                <c:pt idx="0">
                  <c:v>Faltas</c:v>
                </c:pt>
                <c:pt idx="1">
                  <c:v>Atrasos</c:v>
                </c:pt>
                <c:pt idx="2">
                  <c:v>Empréstimo</c:v>
                </c:pt>
                <c:pt idx="3">
                  <c:v>Pensão</c:v>
                </c:pt>
                <c:pt idx="4">
                  <c:v>Outros</c:v>
                </c:pt>
                <c:pt idx="5">
                  <c:v>-</c:v>
                </c:pt>
                <c:pt idx="6">
                  <c:v>-</c:v>
                </c:pt>
                <c:pt idx="7">
                  <c:v>-</c:v>
                </c:pt>
                <c:pt idx="8">
                  <c:v>-</c:v>
                </c:pt>
                <c:pt idx="9">
                  <c:v>-</c:v>
                </c:pt>
                <c:pt idx="10">
                  <c:v>-</c:v>
                </c:pt>
                <c:pt idx="11">
                  <c:v>-</c:v>
                </c:pt>
                <c:pt idx="12">
                  <c:v>-</c:v>
                </c:pt>
              </c:strCache>
            </c:strRef>
          </c:cat>
          <c:val>
            <c:numRef>
              <c:f>Resul!$P$27:$P$39</c:f>
              <c:numCache>
                <c:formatCode>"R$"\ #,##000</c:formatCode>
                <c:ptCount val="13"/>
                <c:pt idx="0">
                  <c:v>0</c:v>
                </c:pt>
                <c:pt idx="1">
                  <c:v>0</c:v>
                </c:pt>
                <c:pt idx="2">
                  <c:v>0</c:v>
                </c:pt>
                <c:pt idx="3">
                  <c:v>0</c:v>
                </c:pt>
                <c:pt idx="4">
                  <c:v>0</c:v>
                </c:pt>
                <c:pt idx="5">
                  <c:v>0</c:v>
                </c:pt>
                <c:pt idx="6">
                  <c:v>0</c:v>
                </c:pt>
                <c:pt idx="7">
                  <c:v>0</c:v>
                </c:pt>
                <c:pt idx="8">
                  <c:v>0</c:v>
                </c:pt>
                <c:pt idx="9">
                  <c:v>0</c:v>
                </c:pt>
                <c:pt idx="10">
                  <c:v>0</c:v>
                </c:pt>
                <c:pt idx="11">
                  <c:v>0</c:v>
                </c:pt>
                <c:pt idx="12">
                  <c:v>0</c:v>
                </c:pt>
              </c:numCache>
            </c:numRef>
          </c:val>
        </c:ser>
        <c:firstSliceAng val="0"/>
      </c:pieChart>
      <c:spPr>
        <a:noFill/>
        <a:ln>
          <a:noFill/>
        </a:ln>
        <a:effectLst/>
      </c:spPr>
    </c:plotArea>
    <c:legend>
      <c:legendPos val="l"/>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zero"/>
  </c:chart>
  <c:spPr>
    <a:solidFill>
      <a:srgbClr val="EAEAEA"/>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36" footer="0.31496062000000036"/>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lang val="pt-BR"/>
  <c:chart>
    <c:autoTitleDeleted val="1"/>
    <c:plotArea>
      <c:layout/>
      <c:pieChart>
        <c:varyColors val="1"/>
        <c:ser>
          <c:idx val="0"/>
          <c:order val="0"/>
          <c:dPt>
            <c:idx val="0"/>
            <c:spPr>
              <a:solidFill>
                <a:schemeClr val="accent1"/>
              </a:solidFill>
              <a:ln w="19050">
                <a:solidFill>
                  <a:schemeClr val="lt1"/>
                </a:solidFill>
              </a:ln>
              <a:effectLst/>
            </c:spPr>
          </c:dPt>
          <c:dPt>
            <c:idx val="1"/>
            <c:spPr>
              <a:solidFill>
                <a:schemeClr val="accent2"/>
              </a:solidFill>
              <a:ln w="19050">
                <a:solidFill>
                  <a:schemeClr val="lt1"/>
                </a:solidFill>
              </a:ln>
              <a:effectLst/>
            </c:spPr>
          </c:dPt>
          <c:dPt>
            <c:idx val="2"/>
            <c:spPr>
              <a:solidFill>
                <a:schemeClr val="accent3"/>
              </a:solidFill>
              <a:ln w="19050">
                <a:solidFill>
                  <a:schemeClr val="lt1"/>
                </a:solidFill>
              </a:ln>
              <a:effectLst/>
            </c:spPr>
          </c:dPt>
          <c:dPt>
            <c:idx val="3"/>
            <c:spPr>
              <a:solidFill>
                <a:schemeClr val="accent4"/>
              </a:solidFill>
              <a:ln w="19050">
                <a:solidFill>
                  <a:schemeClr val="lt1"/>
                </a:solidFill>
              </a:ln>
              <a:effectLst/>
            </c:spPr>
          </c:dPt>
          <c:dPt>
            <c:idx val="4"/>
            <c:spPr>
              <a:solidFill>
                <a:schemeClr val="accent5"/>
              </a:solidFill>
              <a:ln w="19050">
                <a:solidFill>
                  <a:schemeClr val="lt1"/>
                </a:solidFill>
              </a:ln>
              <a:effectLst/>
            </c:spPr>
          </c:dPt>
          <c:dPt>
            <c:idx val="5"/>
            <c:spPr>
              <a:solidFill>
                <a:schemeClr val="accent6"/>
              </a:solidFill>
              <a:ln w="19050">
                <a:solidFill>
                  <a:schemeClr val="lt1"/>
                </a:solidFill>
              </a:ln>
              <a:effectLst/>
            </c:spPr>
          </c:dPt>
          <c:dPt>
            <c:idx val="6"/>
            <c:spPr>
              <a:solidFill>
                <a:schemeClr val="accent1">
                  <a:lumMod val="60000"/>
                </a:schemeClr>
              </a:solidFill>
              <a:ln w="19050">
                <a:solidFill>
                  <a:schemeClr val="lt1"/>
                </a:solidFill>
              </a:ln>
              <a:effectLst/>
            </c:spPr>
          </c:dPt>
          <c:dPt>
            <c:idx val="7"/>
            <c:spPr>
              <a:solidFill>
                <a:schemeClr val="accent2">
                  <a:lumMod val="60000"/>
                </a:schemeClr>
              </a:solidFill>
              <a:ln w="19050">
                <a:solidFill>
                  <a:schemeClr val="lt1"/>
                </a:solidFill>
              </a:ln>
              <a:effectLst/>
            </c:spPr>
          </c:dPt>
          <c:dPt>
            <c:idx val="8"/>
            <c:spPr>
              <a:solidFill>
                <a:schemeClr val="accent3">
                  <a:lumMod val="60000"/>
                </a:schemeClr>
              </a:solidFill>
              <a:ln w="19050">
                <a:solidFill>
                  <a:schemeClr val="lt1"/>
                </a:solidFill>
              </a:ln>
              <a:effectLst/>
            </c:spPr>
          </c:dPt>
          <c:dPt>
            <c:idx val="9"/>
            <c:spPr>
              <a:solidFill>
                <a:schemeClr val="accent4">
                  <a:lumMod val="60000"/>
                </a:schemeClr>
              </a:solidFill>
              <a:ln w="19050">
                <a:solidFill>
                  <a:schemeClr val="lt1"/>
                </a:solidFill>
              </a:ln>
              <a:effectLst/>
            </c:spPr>
          </c:dPt>
          <c:dPt>
            <c:idx val="10"/>
            <c:spPr>
              <a:solidFill>
                <a:schemeClr val="accent5">
                  <a:lumMod val="60000"/>
                </a:schemeClr>
              </a:solidFill>
              <a:ln w="19050">
                <a:solidFill>
                  <a:schemeClr val="lt1"/>
                </a:solidFill>
              </a:ln>
              <a:effectLst/>
            </c:spPr>
          </c:dPt>
          <c:dPt>
            <c:idx val="11"/>
            <c:spPr>
              <a:solidFill>
                <a:schemeClr val="accent6">
                  <a:lumMod val="60000"/>
                </a:schemeClr>
              </a:solidFill>
              <a:ln w="19050">
                <a:solidFill>
                  <a:schemeClr val="lt1"/>
                </a:solidFill>
              </a:ln>
              <a:effectLst/>
            </c:spPr>
          </c:dPt>
          <c:dPt>
            <c:idx val="12"/>
            <c:spPr>
              <a:solidFill>
                <a:schemeClr val="accent1">
                  <a:lumMod val="80000"/>
                  <a:lumOff val="20000"/>
                </a:schemeClr>
              </a:solidFill>
              <a:ln w="19050">
                <a:solidFill>
                  <a:schemeClr val="lt1"/>
                </a:solidFill>
              </a:ln>
              <a:effectLst/>
            </c:spPr>
          </c:dPt>
          <c:dPt>
            <c:idx val="13"/>
            <c:spPr>
              <a:solidFill>
                <a:schemeClr val="accent2">
                  <a:lumMod val="80000"/>
                  <a:lumOff val="20000"/>
                </a:schemeClr>
              </a:solidFill>
              <a:ln w="19050">
                <a:solidFill>
                  <a:schemeClr val="lt1"/>
                </a:solidFill>
              </a:ln>
              <a:effectLst/>
            </c:spPr>
          </c:dPt>
          <c:dPt>
            <c:idx val="14"/>
            <c:spPr>
              <a:solidFill>
                <a:schemeClr val="accent3">
                  <a:lumMod val="80000"/>
                  <a:lumOff val="20000"/>
                </a:schemeClr>
              </a:solidFill>
              <a:ln w="19050">
                <a:solidFill>
                  <a:schemeClr val="lt1"/>
                </a:solidFill>
              </a:ln>
              <a:effectLst/>
            </c:spPr>
          </c:dPt>
          <c:dPt>
            <c:idx val="15"/>
            <c:spPr>
              <a:solidFill>
                <a:schemeClr val="accent4">
                  <a:lumMod val="80000"/>
                  <a:lumOff val="20000"/>
                </a:schemeClr>
              </a:solidFill>
              <a:ln w="19050">
                <a:solidFill>
                  <a:schemeClr val="lt1"/>
                </a:solidFill>
              </a:ln>
              <a:effectLst/>
            </c:spPr>
          </c:dPt>
          <c:dPt>
            <c:idx val="16"/>
            <c:spPr>
              <a:solidFill>
                <a:schemeClr val="accent5">
                  <a:lumMod val="80000"/>
                  <a:lumOff val="20000"/>
                </a:schemeClr>
              </a:solidFill>
              <a:ln w="19050">
                <a:solidFill>
                  <a:schemeClr val="lt1"/>
                </a:solidFill>
              </a:ln>
              <a:effectLst/>
            </c:spPr>
          </c:dPt>
          <c:dPt>
            <c:idx val="17"/>
            <c:spPr>
              <a:solidFill>
                <a:schemeClr val="accent6">
                  <a:lumMod val="80000"/>
                  <a:lumOff val="20000"/>
                </a:schemeClr>
              </a:solidFill>
              <a:ln w="19050">
                <a:solidFill>
                  <a:schemeClr val="lt1"/>
                </a:solidFill>
              </a:ln>
              <a:effectLst/>
            </c:spPr>
          </c:dPt>
          <c:cat>
            <c:strRef>
              <c:f>Resul!$C$18:$C$25</c:f>
              <c:strCache>
                <c:ptCount val="8"/>
                <c:pt idx="0">
                  <c:v>Salário Bruto</c:v>
                </c:pt>
                <c:pt idx="1">
                  <c:v>13º Salário</c:v>
                </c:pt>
                <c:pt idx="2">
                  <c:v>Férias</c:v>
                </c:pt>
                <c:pt idx="3">
                  <c:v>Salário Família</c:v>
                </c:pt>
                <c:pt idx="4">
                  <c:v>Adicional por Insalubridade</c:v>
                </c:pt>
                <c:pt idx="5">
                  <c:v>Adicional por Periculosidade</c:v>
                </c:pt>
                <c:pt idx="6">
                  <c:v>Gratificações</c:v>
                </c:pt>
                <c:pt idx="7">
                  <c:v>Adicional Noturno</c:v>
                </c:pt>
              </c:strCache>
            </c:strRef>
          </c:cat>
          <c:val>
            <c:numRef>
              <c:f>Resul!$P$18:$P$25</c:f>
              <c:numCache>
                <c:formatCode>"R$"\ #,##000</c:formatCode>
                <c:ptCount val="8"/>
                <c:pt idx="0">
                  <c:v>0</c:v>
                </c:pt>
                <c:pt idx="1">
                  <c:v>0</c:v>
                </c:pt>
                <c:pt idx="2">
                  <c:v>0</c:v>
                </c:pt>
                <c:pt idx="3">
                  <c:v>0</c:v>
                </c:pt>
                <c:pt idx="4">
                  <c:v>0</c:v>
                </c:pt>
                <c:pt idx="5">
                  <c:v>0</c:v>
                </c:pt>
                <c:pt idx="6">
                  <c:v>0</c:v>
                </c:pt>
                <c:pt idx="7">
                  <c:v>0</c:v>
                </c:pt>
              </c:numCache>
            </c:numRef>
          </c:val>
        </c:ser>
        <c:firstSliceAng val="0"/>
      </c:pieChart>
      <c:spPr>
        <a:noFill/>
        <a:ln>
          <a:noFill/>
        </a:ln>
        <a:effectLst/>
      </c:spPr>
    </c:plotArea>
    <c:legend>
      <c:legendPos val="l"/>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zero"/>
  </c:chart>
  <c:spPr>
    <a:solidFill>
      <a:srgbClr val="EAEAEA"/>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36" footer="0.31496062000000036"/>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lang val="pt-BR"/>
  <c:chart>
    <c:autoTitleDeleted val="1"/>
    <c:plotArea>
      <c:layout/>
      <c:barChart>
        <c:barDir val="col"/>
        <c:grouping val="clustered"/>
        <c:ser>
          <c:idx val="0"/>
          <c:order val="0"/>
          <c:spPr>
            <a:solidFill>
              <a:schemeClr val="accent1"/>
            </a:solidFill>
            <a:ln>
              <a:noFill/>
            </a:ln>
            <a:effectLst/>
          </c:spP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outEnd"/>
            <c:showVal val="1"/>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Resul!$D$5:$O$5</c:f>
              <c:strCache>
                <c:ptCount val="12"/>
                <c:pt idx="0">
                  <c:v>Jan</c:v>
                </c:pt>
                <c:pt idx="1">
                  <c:v>Fev</c:v>
                </c:pt>
                <c:pt idx="2">
                  <c:v>Mar</c:v>
                </c:pt>
                <c:pt idx="3">
                  <c:v>Abr</c:v>
                </c:pt>
                <c:pt idx="4">
                  <c:v>Mai</c:v>
                </c:pt>
                <c:pt idx="5">
                  <c:v>Jun</c:v>
                </c:pt>
                <c:pt idx="6">
                  <c:v>Jul</c:v>
                </c:pt>
                <c:pt idx="7">
                  <c:v>Ago</c:v>
                </c:pt>
                <c:pt idx="8">
                  <c:v>Set</c:v>
                </c:pt>
                <c:pt idx="9">
                  <c:v>Out</c:v>
                </c:pt>
                <c:pt idx="10">
                  <c:v>Nov</c:v>
                </c:pt>
                <c:pt idx="11">
                  <c:v>Dez</c:v>
                </c:pt>
              </c:strCache>
            </c:strRef>
          </c:cat>
          <c:val>
            <c:numRef>
              <c:f>Resul!$D$29:$O$29</c:f>
              <c:numCache>
                <c:formatCode>"R$"\ #,##000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dLbls>
          <c:showVal val="1"/>
        </c:dLbls>
        <c:gapWidth val="219"/>
        <c:overlap val="-27"/>
        <c:axId val="115661056"/>
        <c:axId val="115290112"/>
      </c:barChart>
      <c:catAx>
        <c:axId val="115661056"/>
        <c:scaling>
          <c:orientation val="minMax"/>
        </c:scaling>
        <c:axPos val="b"/>
        <c:numFmt formatCode="Geral" sourceLinked="1"/>
        <c:maj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15290112"/>
        <c:crosses val="autoZero"/>
        <c:auto val="1"/>
        <c:lblAlgn val="ctr"/>
        <c:lblOffset val="100"/>
      </c:catAx>
      <c:valAx>
        <c:axId val="115290112"/>
        <c:scaling>
          <c:orientation val="minMax"/>
        </c:scaling>
        <c:axPos val="l"/>
        <c:numFmt formatCode="&quot;R$&quot;\ #,##000" sourceLinked="1"/>
        <c:maj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15661056"/>
        <c:crosses val="autoZero"/>
        <c:crossBetween val="between"/>
      </c:valAx>
      <c:spPr>
        <a:solidFill>
          <a:srgbClr val="EAEAEA"/>
        </a:solidFill>
        <a:ln>
          <a:noFill/>
        </a:ln>
        <a:effectLst/>
      </c:spPr>
    </c:plotArea>
    <c:plotVisOnly val="1"/>
    <c:dispBlanksAs val="gap"/>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36" footer="0.31496062000000036"/>
    <c:pageSetup orientation="portrait"/>
  </c:printSettings>
</c:chartSpace>
</file>

<file path=xl/charts/chart7.xml><?xml version="1.0" encoding="utf-8"?>
<c:chartSpace xmlns:c="http://schemas.openxmlformats.org/drawingml/2006/chart" xmlns:a="http://schemas.openxmlformats.org/drawingml/2006/main" xmlns:r="http://schemas.openxmlformats.org/officeDocument/2006/relationships">
  <c:lang val="pt-BR"/>
  <c:chart>
    <c:autoTitleDeleted val="1"/>
    <c:plotArea>
      <c:layout/>
      <c:barChart>
        <c:barDir val="col"/>
        <c:grouping val="clustered"/>
        <c:ser>
          <c:idx val="0"/>
          <c:order val="0"/>
          <c:spPr>
            <a:solidFill>
              <a:schemeClr val="accent1"/>
            </a:solidFill>
            <a:ln>
              <a:noFill/>
            </a:ln>
            <a:effectLst/>
          </c:spP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outEnd"/>
            <c:showVal val="1"/>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Resul!$D$5:$O$5</c:f>
              <c:strCache>
                <c:ptCount val="12"/>
                <c:pt idx="0">
                  <c:v>Jan</c:v>
                </c:pt>
                <c:pt idx="1">
                  <c:v>Fev</c:v>
                </c:pt>
                <c:pt idx="2">
                  <c:v>Mar</c:v>
                </c:pt>
                <c:pt idx="3">
                  <c:v>Abr</c:v>
                </c:pt>
                <c:pt idx="4">
                  <c:v>Mai</c:v>
                </c:pt>
                <c:pt idx="5">
                  <c:v>Jun</c:v>
                </c:pt>
                <c:pt idx="6">
                  <c:v>Jul</c:v>
                </c:pt>
                <c:pt idx="7">
                  <c:v>Ago</c:v>
                </c:pt>
                <c:pt idx="8">
                  <c:v>Set</c:v>
                </c:pt>
                <c:pt idx="9">
                  <c:v>Out</c:v>
                </c:pt>
                <c:pt idx="10">
                  <c:v>Nov</c:v>
                </c:pt>
                <c:pt idx="11">
                  <c:v>Dez</c:v>
                </c:pt>
              </c:strCache>
            </c:strRef>
          </c:cat>
          <c:val>
            <c:numRef>
              <c:f>Resul!$D$30:$O$30</c:f>
              <c:numCache>
                <c:formatCode>"R$"\ #,##000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dLbls>
          <c:showVal val="1"/>
        </c:dLbls>
        <c:gapWidth val="219"/>
        <c:overlap val="-27"/>
        <c:axId val="115305472"/>
        <c:axId val="115311360"/>
      </c:barChart>
      <c:catAx>
        <c:axId val="115305472"/>
        <c:scaling>
          <c:orientation val="minMax"/>
        </c:scaling>
        <c:axPos val="b"/>
        <c:numFmt formatCode="Geral" sourceLinked="1"/>
        <c:maj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15311360"/>
        <c:crosses val="autoZero"/>
        <c:auto val="1"/>
        <c:lblAlgn val="ctr"/>
        <c:lblOffset val="100"/>
      </c:catAx>
      <c:valAx>
        <c:axId val="115311360"/>
        <c:scaling>
          <c:orientation val="minMax"/>
        </c:scaling>
        <c:axPos val="l"/>
        <c:numFmt formatCode="&quot;R$&quot;\ #,##000" sourceLinked="1"/>
        <c:maj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15305472"/>
        <c:crosses val="autoZero"/>
        <c:crossBetween val="between"/>
      </c:valAx>
      <c:spPr>
        <a:solidFill>
          <a:srgbClr val="EAEAEA"/>
        </a:solidFill>
        <a:ln>
          <a:noFill/>
        </a:ln>
        <a:effectLst/>
      </c:spPr>
    </c:plotArea>
    <c:plotVisOnly val="1"/>
    <c:dispBlanksAs val="gap"/>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36" footer="0.31496062000000036"/>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c:lang val="pt-BR"/>
  <c:chart>
    <c:autoTitleDeleted val="1"/>
    <c:plotArea>
      <c:layout/>
      <c:lineChart>
        <c:grouping val="standard"/>
        <c:ser>
          <c:idx val="0"/>
          <c:order val="0"/>
          <c:tx>
            <c:strRef>
              <c:f>Resul!$C$7</c:f>
              <c:strCache>
                <c:ptCount val="1"/>
                <c:pt idx="0">
                  <c:v>Encargos e Impostos</c:v>
                </c:pt>
              </c:strCache>
            </c:strRef>
          </c:tx>
          <c:spPr>
            <a:ln w="28575" cap="rnd">
              <a:solidFill>
                <a:schemeClr val="accent1"/>
              </a:solidFill>
              <a:round/>
            </a:ln>
            <a:effectLst/>
          </c:spPr>
          <c:marker>
            <c:symbol val="none"/>
          </c:marker>
          <c:cat>
            <c:strRef>
              <c:f>Resul!$D$5:$O$5</c:f>
              <c:strCache>
                <c:ptCount val="12"/>
                <c:pt idx="0">
                  <c:v>Jan</c:v>
                </c:pt>
                <c:pt idx="1">
                  <c:v>Fev</c:v>
                </c:pt>
                <c:pt idx="2">
                  <c:v>Mar</c:v>
                </c:pt>
                <c:pt idx="3">
                  <c:v>Abr</c:v>
                </c:pt>
                <c:pt idx="4">
                  <c:v>Mai</c:v>
                </c:pt>
                <c:pt idx="5">
                  <c:v>Jun</c:v>
                </c:pt>
                <c:pt idx="6">
                  <c:v>Jul</c:v>
                </c:pt>
                <c:pt idx="7">
                  <c:v>Ago</c:v>
                </c:pt>
                <c:pt idx="8">
                  <c:v>Set</c:v>
                </c:pt>
                <c:pt idx="9">
                  <c:v>Out</c:v>
                </c:pt>
                <c:pt idx="10">
                  <c:v>Nov</c:v>
                </c:pt>
                <c:pt idx="11">
                  <c:v>Dez</c:v>
                </c:pt>
              </c:strCache>
            </c:strRef>
          </c:cat>
          <c:val>
            <c:numRef>
              <c:f>Resul!$D$7:$O$7</c:f>
              <c:numCache>
                <c:formatCode>"R$"\ #,##000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ser>
          <c:idx val="1"/>
          <c:order val="1"/>
          <c:tx>
            <c:strRef>
              <c:f>Resul!$C$11</c:f>
              <c:strCache>
                <c:ptCount val="1"/>
                <c:pt idx="0">
                  <c:v>Hora Extra</c:v>
                </c:pt>
              </c:strCache>
            </c:strRef>
          </c:tx>
          <c:spPr>
            <a:ln w="28575" cap="rnd">
              <a:solidFill>
                <a:schemeClr val="accent2"/>
              </a:solidFill>
              <a:round/>
            </a:ln>
            <a:effectLst/>
          </c:spPr>
          <c:marker>
            <c:symbol val="none"/>
          </c:marker>
          <c:cat>
            <c:strRef>
              <c:f>Resul!$D$5:$O$5</c:f>
              <c:strCache>
                <c:ptCount val="12"/>
                <c:pt idx="0">
                  <c:v>Jan</c:v>
                </c:pt>
                <c:pt idx="1">
                  <c:v>Fev</c:v>
                </c:pt>
                <c:pt idx="2">
                  <c:v>Mar</c:v>
                </c:pt>
                <c:pt idx="3">
                  <c:v>Abr</c:v>
                </c:pt>
                <c:pt idx="4">
                  <c:v>Mai</c:v>
                </c:pt>
                <c:pt idx="5">
                  <c:v>Jun</c:v>
                </c:pt>
                <c:pt idx="6">
                  <c:v>Jul</c:v>
                </c:pt>
                <c:pt idx="7">
                  <c:v>Ago</c:v>
                </c:pt>
                <c:pt idx="8">
                  <c:v>Set</c:v>
                </c:pt>
                <c:pt idx="9">
                  <c:v>Out</c:v>
                </c:pt>
                <c:pt idx="10">
                  <c:v>Nov</c:v>
                </c:pt>
                <c:pt idx="11">
                  <c:v>Dez</c:v>
                </c:pt>
              </c:strCache>
            </c:strRef>
          </c:cat>
          <c:val>
            <c:numRef>
              <c:f>Resul!$D$11:$O$11</c:f>
              <c:numCache>
                <c:formatCode>"R$"\ #,##000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ser>
          <c:idx val="2"/>
          <c:order val="2"/>
          <c:tx>
            <c:strRef>
              <c:f>Resul!$C$17</c:f>
              <c:strCache>
                <c:ptCount val="1"/>
                <c:pt idx="0">
                  <c:v>Salário, 13º Salário, Férias e Gratificações</c:v>
                </c:pt>
              </c:strCache>
            </c:strRef>
          </c:tx>
          <c:spPr>
            <a:ln w="28575" cap="rnd">
              <a:solidFill>
                <a:schemeClr val="accent3"/>
              </a:solidFill>
              <a:round/>
            </a:ln>
            <a:effectLst/>
          </c:spPr>
          <c:marker>
            <c:symbol val="none"/>
          </c:marker>
          <c:cat>
            <c:strRef>
              <c:f>Resul!$D$5:$O$5</c:f>
              <c:strCache>
                <c:ptCount val="12"/>
                <c:pt idx="0">
                  <c:v>Jan</c:v>
                </c:pt>
                <c:pt idx="1">
                  <c:v>Fev</c:v>
                </c:pt>
                <c:pt idx="2">
                  <c:v>Mar</c:v>
                </c:pt>
                <c:pt idx="3">
                  <c:v>Abr</c:v>
                </c:pt>
                <c:pt idx="4">
                  <c:v>Mai</c:v>
                </c:pt>
                <c:pt idx="5">
                  <c:v>Jun</c:v>
                </c:pt>
                <c:pt idx="6">
                  <c:v>Jul</c:v>
                </c:pt>
                <c:pt idx="7">
                  <c:v>Ago</c:v>
                </c:pt>
                <c:pt idx="8">
                  <c:v>Set</c:v>
                </c:pt>
                <c:pt idx="9">
                  <c:v>Out</c:v>
                </c:pt>
                <c:pt idx="10">
                  <c:v>Nov</c:v>
                </c:pt>
                <c:pt idx="11">
                  <c:v>Dez</c:v>
                </c:pt>
              </c:strCache>
            </c:strRef>
          </c:cat>
          <c:val>
            <c:numRef>
              <c:f>Resul!$D$17:$O$17</c:f>
              <c:numCache>
                <c:formatCode>"R$"\ #,##000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ser>
          <c:idx val="3"/>
          <c:order val="3"/>
          <c:tx>
            <c:strRef>
              <c:f>Resul!$C$26</c:f>
              <c:strCache>
                <c:ptCount val="1"/>
                <c:pt idx="0">
                  <c:v>Descontos em Folha</c:v>
                </c:pt>
              </c:strCache>
            </c:strRef>
          </c:tx>
          <c:spPr>
            <a:ln w="28575" cap="rnd">
              <a:solidFill>
                <a:schemeClr val="accent4"/>
              </a:solidFill>
              <a:round/>
            </a:ln>
            <a:effectLst/>
          </c:spPr>
          <c:marker>
            <c:symbol val="none"/>
          </c:marker>
          <c:cat>
            <c:strRef>
              <c:f>Resul!$D$5:$O$5</c:f>
              <c:strCache>
                <c:ptCount val="12"/>
                <c:pt idx="0">
                  <c:v>Jan</c:v>
                </c:pt>
                <c:pt idx="1">
                  <c:v>Fev</c:v>
                </c:pt>
                <c:pt idx="2">
                  <c:v>Mar</c:v>
                </c:pt>
                <c:pt idx="3">
                  <c:v>Abr</c:v>
                </c:pt>
                <c:pt idx="4">
                  <c:v>Mai</c:v>
                </c:pt>
                <c:pt idx="5">
                  <c:v>Jun</c:v>
                </c:pt>
                <c:pt idx="6">
                  <c:v>Jul</c:v>
                </c:pt>
                <c:pt idx="7">
                  <c:v>Ago</c:v>
                </c:pt>
                <c:pt idx="8">
                  <c:v>Set</c:v>
                </c:pt>
                <c:pt idx="9">
                  <c:v>Out</c:v>
                </c:pt>
                <c:pt idx="10">
                  <c:v>Nov</c:v>
                </c:pt>
                <c:pt idx="11">
                  <c:v>Dez</c:v>
                </c:pt>
              </c:strCache>
            </c:strRef>
          </c:cat>
          <c:val>
            <c:numRef>
              <c:f>Resul!$D$26:$O$26</c:f>
              <c:numCache>
                <c:formatCode>"R$"\ #,##000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marker val="1"/>
        <c:axId val="124268544"/>
        <c:axId val="124270080"/>
      </c:lineChart>
      <c:catAx>
        <c:axId val="124268544"/>
        <c:scaling>
          <c:orientation val="minMax"/>
        </c:scaling>
        <c:axPos val="b"/>
        <c:numFmt formatCode="Geral" sourceLinked="1"/>
        <c:maj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24270080"/>
        <c:crosses val="autoZero"/>
        <c:auto val="1"/>
        <c:lblAlgn val="ctr"/>
        <c:lblOffset val="100"/>
      </c:catAx>
      <c:valAx>
        <c:axId val="124270080"/>
        <c:scaling>
          <c:orientation val="minMax"/>
        </c:scaling>
        <c:axPos val="l"/>
        <c:numFmt formatCode="&quot;R$&quot;\ #,##000" sourceLinked="1"/>
        <c:maj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24268544"/>
        <c:crosses val="autoZero"/>
        <c:crossBetween val="between"/>
      </c:valAx>
      <c:spPr>
        <a:solidFill>
          <a:srgbClr val="EAEAEA"/>
        </a:solidFill>
        <a:ln>
          <a:noFill/>
        </a:ln>
        <a:effectLst/>
      </c:spPr>
    </c:plotArea>
    <c:legend>
      <c:legendPos val="b"/>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36" footer="0.31496062000000036"/>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c:lang val="pt-BR"/>
  <c:chart>
    <c:autoTitleDeleted val="1"/>
    <c:plotArea>
      <c:layout/>
      <c:pieChart>
        <c:varyColors val="1"/>
        <c:ser>
          <c:idx val="0"/>
          <c:order val="0"/>
          <c:dPt>
            <c:idx val="0"/>
            <c:spPr>
              <a:solidFill>
                <a:schemeClr val="accent1"/>
              </a:solidFill>
              <a:ln w="19050">
                <a:solidFill>
                  <a:schemeClr val="lt1"/>
                </a:solidFill>
              </a:ln>
              <a:effectLst/>
            </c:spPr>
          </c:dPt>
          <c:dPt>
            <c:idx val="1"/>
            <c:spPr>
              <a:solidFill>
                <a:schemeClr val="accent2"/>
              </a:solidFill>
              <a:ln w="19050">
                <a:solidFill>
                  <a:schemeClr val="lt1"/>
                </a:solidFill>
              </a:ln>
              <a:effectLst/>
            </c:spPr>
          </c:dPt>
          <c:dPt>
            <c:idx val="2"/>
            <c:spPr>
              <a:solidFill>
                <a:schemeClr val="accent3"/>
              </a:solidFill>
              <a:ln w="19050">
                <a:solidFill>
                  <a:schemeClr val="lt1"/>
                </a:solidFill>
              </a:ln>
              <a:effectLst/>
            </c:spPr>
          </c:dPt>
          <c:dPt>
            <c:idx val="3"/>
            <c:spPr>
              <a:solidFill>
                <a:schemeClr val="accent4"/>
              </a:solidFill>
              <a:ln w="19050">
                <a:solidFill>
                  <a:schemeClr val="lt1"/>
                </a:solidFill>
              </a:ln>
              <a:effectLst/>
            </c:spPr>
          </c:dPt>
          <c:dPt>
            <c:idx val="4"/>
            <c:spPr>
              <a:solidFill>
                <a:schemeClr val="accent5"/>
              </a:solidFill>
              <a:ln w="19050">
                <a:solidFill>
                  <a:schemeClr val="lt1"/>
                </a:solidFill>
              </a:ln>
              <a:effectLst/>
            </c:spPr>
          </c:dPt>
          <c:dPt>
            <c:idx val="5"/>
            <c:spPr>
              <a:solidFill>
                <a:schemeClr val="accent6"/>
              </a:solidFill>
              <a:ln w="19050">
                <a:solidFill>
                  <a:schemeClr val="lt1"/>
                </a:solidFill>
              </a:ln>
              <a:effectLst/>
            </c:spPr>
          </c:dPt>
          <c:dPt>
            <c:idx val="6"/>
            <c:spPr>
              <a:solidFill>
                <a:schemeClr val="accent1">
                  <a:lumMod val="60000"/>
                </a:schemeClr>
              </a:solidFill>
              <a:ln w="19050">
                <a:solidFill>
                  <a:schemeClr val="lt1"/>
                </a:solidFill>
              </a:ln>
              <a:effectLst/>
            </c:spPr>
          </c:dPt>
          <c:dPt>
            <c:idx val="7"/>
            <c:spPr>
              <a:solidFill>
                <a:schemeClr val="accent2">
                  <a:lumMod val="60000"/>
                </a:schemeClr>
              </a:solidFill>
              <a:ln w="19050">
                <a:solidFill>
                  <a:schemeClr val="lt1"/>
                </a:solidFill>
              </a:ln>
              <a:effectLst/>
            </c:spPr>
          </c:dPt>
          <c:cat>
            <c:strRef>
              <c:f>Resul!$C$8:$C$10</c:f>
              <c:strCache>
                <c:ptCount val="3"/>
                <c:pt idx="0">
                  <c:v>FGTS</c:v>
                </c:pt>
                <c:pt idx="1">
                  <c:v>INSS</c:v>
                </c:pt>
                <c:pt idx="2">
                  <c:v>IRRF</c:v>
                </c:pt>
              </c:strCache>
            </c:strRef>
          </c:cat>
          <c:val>
            <c:numRef>
              <c:f>Resul!$D$8:$D$10</c:f>
              <c:numCache>
                <c:formatCode>"R$"\ #,##000</c:formatCode>
                <c:ptCount val="3"/>
                <c:pt idx="0">
                  <c:v>0</c:v>
                </c:pt>
                <c:pt idx="1">
                  <c:v>0</c:v>
                </c:pt>
                <c:pt idx="2">
                  <c:v>0</c:v>
                </c:pt>
              </c:numCache>
            </c:numRef>
          </c:val>
        </c:ser>
        <c:ser>
          <c:idx val="1"/>
          <c:order val="1"/>
          <c:dPt>
            <c:idx val="0"/>
            <c:spPr>
              <a:solidFill>
                <a:schemeClr val="accent1"/>
              </a:solidFill>
              <a:ln w="19050">
                <a:solidFill>
                  <a:schemeClr val="lt1"/>
                </a:solidFill>
              </a:ln>
              <a:effectLst/>
            </c:spPr>
          </c:dPt>
          <c:dPt>
            <c:idx val="1"/>
            <c:spPr>
              <a:solidFill>
                <a:schemeClr val="accent2"/>
              </a:solidFill>
              <a:ln w="19050">
                <a:solidFill>
                  <a:schemeClr val="lt1"/>
                </a:solidFill>
              </a:ln>
              <a:effectLst/>
            </c:spPr>
          </c:dPt>
          <c:dPt>
            <c:idx val="2"/>
            <c:spPr>
              <a:solidFill>
                <a:schemeClr val="accent3"/>
              </a:solidFill>
              <a:ln w="19050">
                <a:solidFill>
                  <a:schemeClr val="lt1"/>
                </a:solidFill>
              </a:ln>
              <a:effectLst/>
            </c:spPr>
          </c:dPt>
          <c:cat>
            <c:strRef>
              <c:f>Resul!$C$8:$C$10</c:f>
              <c:strCache>
                <c:ptCount val="3"/>
                <c:pt idx="0">
                  <c:v>FGTS</c:v>
                </c:pt>
                <c:pt idx="1">
                  <c:v>INSS</c:v>
                </c:pt>
                <c:pt idx="2">
                  <c:v>IRRF</c:v>
                </c:pt>
              </c:strCache>
            </c:strRef>
          </c:cat>
          <c:val>
            <c:numRef>
              <c:f>Resul!$E$8:$E$10</c:f>
              <c:numCache>
                <c:formatCode>"R$"\ #,##000</c:formatCode>
                <c:ptCount val="3"/>
                <c:pt idx="0">
                  <c:v>0</c:v>
                </c:pt>
                <c:pt idx="1">
                  <c:v>0</c:v>
                </c:pt>
                <c:pt idx="2">
                  <c:v>0</c:v>
                </c:pt>
              </c:numCache>
            </c:numRef>
          </c:val>
        </c:ser>
        <c:ser>
          <c:idx val="2"/>
          <c:order val="2"/>
          <c:dPt>
            <c:idx val="0"/>
            <c:spPr>
              <a:solidFill>
                <a:schemeClr val="accent1"/>
              </a:solidFill>
              <a:ln w="19050">
                <a:solidFill>
                  <a:schemeClr val="lt1"/>
                </a:solidFill>
              </a:ln>
              <a:effectLst/>
            </c:spPr>
          </c:dPt>
          <c:dPt>
            <c:idx val="1"/>
            <c:spPr>
              <a:solidFill>
                <a:schemeClr val="accent2"/>
              </a:solidFill>
              <a:ln w="19050">
                <a:solidFill>
                  <a:schemeClr val="lt1"/>
                </a:solidFill>
              </a:ln>
              <a:effectLst/>
            </c:spPr>
          </c:dPt>
          <c:dPt>
            <c:idx val="2"/>
            <c:spPr>
              <a:solidFill>
                <a:schemeClr val="accent3"/>
              </a:solidFill>
              <a:ln w="19050">
                <a:solidFill>
                  <a:schemeClr val="lt1"/>
                </a:solidFill>
              </a:ln>
              <a:effectLst/>
            </c:spPr>
          </c:dPt>
          <c:cat>
            <c:strRef>
              <c:f>Resul!$C$8:$C$10</c:f>
              <c:strCache>
                <c:ptCount val="3"/>
                <c:pt idx="0">
                  <c:v>FGTS</c:v>
                </c:pt>
                <c:pt idx="1">
                  <c:v>INSS</c:v>
                </c:pt>
                <c:pt idx="2">
                  <c:v>IRRF</c:v>
                </c:pt>
              </c:strCache>
            </c:strRef>
          </c:cat>
          <c:val>
            <c:numRef>
              <c:f>Resul!$F$8:$F$10</c:f>
              <c:numCache>
                <c:formatCode>"R$"\ #,##000</c:formatCode>
                <c:ptCount val="3"/>
                <c:pt idx="0">
                  <c:v>0</c:v>
                </c:pt>
                <c:pt idx="1">
                  <c:v>0</c:v>
                </c:pt>
                <c:pt idx="2">
                  <c:v>0</c:v>
                </c:pt>
              </c:numCache>
            </c:numRef>
          </c:val>
        </c:ser>
        <c:ser>
          <c:idx val="3"/>
          <c:order val="3"/>
          <c:dPt>
            <c:idx val="0"/>
            <c:spPr>
              <a:solidFill>
                <a:schemeClr val="accent1"/>
              </a:solidFill>
              <a:ln w="19050">
                <a:solidFill>
                  <a:schemeClr val="lt1"/>
                </a:solidFill>
              </a:ln>
              <a:effectLst/>
            </c:spPr>
          </c:dPt>
          <c:dPt>
            <c:idx val="1"/>
            <c:spPr>
              <a:solidFill>
                <a:schemeClr val="accent2"/>
              </a:solidFill>
              <a:ln w="19050">
                <a:solidFill>
                  <a:schemeClr val="lt1"/>
                </a:solidFill>
              </a:ln>
              <a:effectLst/>
            </c:spPr>
          </c:dPt>
          <c:dPt>
            <c:idx val="2"/>
            <c:spPr>
              <a:solidFill>
                <a:schemeClr val="accent3"/>
              </a:solidFill>
              <a:ln w="19050">
                <a:solidFill>
                  <a:schemeClr val="lt1"/>
                </a:solidFill>
              </a:ln>
              <a:effectLst/>
            </c:spPr>
          </c:dPt>
          <c:cat>
            <c:strRef>
              <c:f>Resul!$C$8:$C$10</c:f>
              <c:strCache>
                <c:ptCount val="3"/>
                <c:pt idx="0">
                  <c:v>FGTS</c:v>
                </c:pt>
                <c:pt idx="1">
                  <c:v>INSS</c:v>
                </c:pt>
                <c:pt idx="2">
                  <c:v>IRRF</c:v>
                </c:pt>
              </c:strCache>
            </c:strRef>
          </c:cat>
          <c:val>
            <c:numRef>
              <c:f>Resul!$G$8:$G$10</c:f>
              <c:numCache>
                <c:formatCode>"R$"\ #,##000</c:formatCode>
                <c:ptCount val="3"/>
                <c:pt idx="0">
                  <c:v>0</c:v>
                </c:pt>
                <c:pt idx="1">
                  <c:v>0</c:v>
                </c:pt>
                <c:pt idx="2">
                  <c:v>0</c:v>
                </c:pt>
              </c:numCache>
            </c:numRef>
          </c:val>
        </c:ser>
        <c:ser>
          <c:idx val="4"/>
          <c:order val="4"/>
          <c:dPt>
            <c:idx val="0"/>
            <c:spPr>
              <a:solidFill>
                <a:schemeClr val="accent1"/>
              </a:solidFill>
              <a:ln w="19050">
                <a:solidFill>
                  <a:schemeClr val="lt1"/>
                </a:solidFill>
              </a:ln>
              <a:effectLst/>
            </c:spPr>
          </c:dPt>
          <c:dPt>
            <c:idx val="1"/>
            <c:spPr>
              <a:solidFill>
                <a:schemeClr val="accent2"/>
              </a:solidFill>
              <a:ln w="19050">
                <a:solidFill>
                  <a:schemeClr val="lt1"/>
                </a:solidFill>
              </a:ln>
              <a:effectLst/>
            </c:spPr>
          </c:dPt>
          <c:dPt>
            <c:idx val="2"/>
            <c:spPr>
              <a:solidFill>
                <a:schemeClr val="accent3"/>
              </a:solidFill>
              <a:ln w="19050">
                <a:solidFill>
                  <a:schemeClr val="lt1"/>
                </a:solidFill>
              </a:ln>
              <a:effectLst/>
            </c:spPr>
          </c:dPt>
          <c:cat>
            <c:strRef>
              <c:f>Resul!$C$8:$C$10</c:f>
              <c:strCache>
                <c:ptCount val="3"/>
                <c:pt idx="0">
                  <c:v>FGTS</c:v>
                </c:pt>
                <c:pt idx="1">
                  <c:v>INSS</c:v>
                </c:pt>
                <c:pt idx="2">
                  <c:v>IRRF</c:v>
                </c:pt>
              </c:strCache>
            </c:strRef>
          </c:cat>
          <c:val>
            <c:numRef>
              <c:f>Resul!$H$8:$H$10</c:f>
              <c:numCache>
                <c:formatCode>"R$"\ #,##000</c:formatCode>
                <c:ptCount val="3"/>
                <c:pt idx="0">
                  <c:v>0</c:v>
                </c:pt>
                <c:pt idx="1">
                  <c:v>0</c:v>
                </c:pt>
                <c:pt idx="2">
                  <c:v>0</c:v>
                </c:pt>
              </c:numCache>
            </c:numRef>
          </c:val>
        </c:ser>
        <c:ser>
          <c:idx val="5"/>
          <c:order val="5"/>
          <c:dPt>
            <c:idx val="0"/>
            <c:spPr>
              <a:solidFill>
                <a:schemeClr val="accent1"/>
              </a:solidFill>
              <a:ln w="19050">
                <a:solidFill>
                  <a:schemeClr val="lt1"/>
                </a:solidFill>
              </a:ln>
              <a:effectLst/>
            </c:spPr>
          </c:dPt>
          <c:dPt>
            <c:idx val="1"/>
            <c:spPr>
              <a:solidFill>
                <a:schemeClr val="accent2"/>
              </a:solidFill>
              <a:ln w="19050">
                <a:solidFill>
                  <a:schemeClr val="lt1"/>
                </a:solidFill>
              </a:ln>
              <a:effectLst/>
            </c:spPr>
          </c:dPt>
          <c:dPt>
            <c:idx val="2"/>
            <c:spPr>
              <a:solidFill>
                <a:schemeClr val="accent3"/>
              </a:solidFill>
              <a:ln w="19050">
                <a:solidFill>
                  <a:schemeClr val="lt1"/>
                </a:solidFill>
              </a:ln>
              <a:effectLst/>
            </c:spPr>
          </c:dPt>
          <c:cat>
            <c:strRef>
              <c:f>Resul!$C$8:$C$10</c:f>
              <c:strCache>
                <c:ptCount val="3"/>
                <c:pt idx="0">
                  <c:v>FGTS</c:v>
                </c:pt>
                <c:pt idx="1">
                  <c:v>INSS</c:v>
                </c:pt>
                <c:pt idx="2">
                  <c:v>IRRF</c:v>
                </c:pt>
              </c:strCache>
            </c:strRef>
          </c:cat>
          <c:val>
            <c:numRef>
              <c:f>Resul!$I$8:$I$10</c:f>
              <c:numCache>
                <c:formatCode>"R$"\ #,##000</c:formatCode>
                <c:ptCount val="3"/>
                <c:pt idx="0">
                  <c:v>0</c:v>
                </c:pt>
                <c:pt idx="1">
                  <c:v>0</c:v>
                </c:pt>
                <c:pt idx="2">
                  <c:v>0</c:v>
                </c:pt>
              </c:numCache>
            </c:numRef>
          </c:val>
        </c:ser>
        <c:ser>
          <c:idx val="6"/>
          <c:order val="6"/>
          <c:dPt>
            <c:idx val="0"/>
            <c:spPr>
              <a:solidFill>
                <a:schemeClr val="accent1"/>
              </a:solidFill>
              <a:ln w="19050">
                <a:solidFill>
                  <a:schemeClr val="lt1"/>
                </a:solidFill>
              </a:ln>
              <a:effectLst/>
            </c:spPr>
          </c:dPt>
          <c:dPt>
            <c:idx val="1"/>
            <c:spPr>
              <a:solidFill>
                <a:schemeClr val="accent2"/>
              </a:solidFill>
              <a:ln w="19050">
                <a:solidFill>
                  <a:schemeClr val="lt1"/>
                </a:solidFill>
              </a:ln>
              <a:effectLst/>
            </c:spPr>
          </c:dPt>
          <c:dPt>
            <c:idx val="2"/>
            <c:spPr>
              <a:solidFill>
                <a:schemeClr val="accent3"/>
              </a:solidFill>
              <a:ln w="19050">
                <a:solidFill>
                  <a:schemeClr val="lt1"/>
                </a:solidFill>
              </a:ln>
              <a:effectLst/>
            </c:spPr>
          </c:dPt>
          <c:cat>
            <c:strRef>
              <c:f>Resul!$C$8:$C$10</c:f>
              <c:strCache>
                <c:ptCount val="3"/>
                <c:pt idx="0">
                  <c:v>FGTS</c:v>
                </c:pt>
                <c:pt idx="1">
                  <c:v>INSS</c:v>
                </c:pt>
                <c:pt idx="2">
                  <c:v>IRRF</c:v>
                </c:pt>
              </c:strCache>
            </c:strRef>
          </c:cat>
          <c:val>
            <c:numRef>
              <c:f>Resul!$J$8:$J$10</c:f>
              <c:numCache>
                <c:formatCode>"R$"\ #,##000</c:formatCode>
                <c:ptCount val="3"/>
                <c:pt idx="0">
                  <c:v>0</c:v>
                </c:pt>
                <c:pt idx="1">
                  <c:v>0</c:v>
                </c:pt>
                <c:pt idx="2">
                  <c:v>0</c:v>
                </c:pt>
              </c:numCache>
            </c:numRef>
          </c:val>
        </c:ser>
        <c:ser>
          <c:idx val="7"/>
          <c:order val="7"/>
          <c:dPt>
            <c:idx val="0"/>
            <c:spPr>
              <a:solidFill>
                <a:schemeClr val="accent1"/>
              </a:solidFill>
              <a:ln w="19050">
                <a:solidFill>
                  <a:schemeClr val="lt1"/>
                </a:solidFill>
              </a:ln>
              <a:effectLst/>
            </c:spPr>
          </c:dPt>
          <c:dPt>
            <c:idx val="1"/>
            <c:spPr>
              <a:solidFill>
                <a:schemeClr val="accent2"/>
              </a:solidFill>
              <a:ln w="19050">
                <a:solidFill>
                  <a:schemeClr val="lt1"/>
                </a:solidFill>
              </a:ln>
              <a:effectLst/>
            </c:spPr>
          </c:dPt>
          <c:dPt>
            <c:idx val="2"/>
            <c:spPr>
              <a:solidFill>
                <a:schemeClr val="accent3"/>
              </a:solidFill>
              <a:ln w="19050">
                <a:solidFill>
                  <a:schemeClr val="lt1"/>
                </a:solidFill>
              </a:ln>
              <a:effectLst/>
            </c:spPr>
          </c:dPt>
          <c:cat>
            <c:strRef>
              <c:f>Resul!$C$8:$C$10</c:f>
              <c:strCache>
                <c:ptCount val="3"/>
                <c:pt idx="0">
                  <c:v>FGTS</c:v>
                </c:pt>
                <c:pt idx="1">
                  <c:v>INSS</c:v>
                </c:pt>
                <c:pt idx="2">
                  <c:v>IRRF</c:v>
                </c:pt>
              </c:strCache>
            </c:strRef>
          </c:cat>
          <c:val>
            <c:numRef>
              <c:f>Resul!$K$8:$K$10</c:f>
              <c:numCache>
                <c:formatCode>"R$"\ #,##000</c:formatCode>
                <c:ptCount val="3"/>
                <c:pt idx="0">
                  <c:v>0</c:v>
                </c:pt>
                <c:pt idx="1">
                  <c:v>0</c:v>
                </c:pt>
                <c:pt idx="2">
                  <c:v>0</c:v>
                </c:pt>
              </c:numCache>
            </c:numRef>
          </c:val>
        </c:ser>
        <c:ser>
          <c:idx val="8"/>
          <c:order val="8"/>
          <c:dPt>
            <c:idx val="0"/>
            <c:spPr>
              <a:solidFill>
                <a:schemeClr val="accent1"/>
              </a:solidFill>
              <a:ln w="19050">
                <a:solidFill>
                  <a:schemeClr val="lt1"/>
                </a:solidFill>
              </a:ln>
              <a:effectLst/>
            </c:spPr>
          </c:dPt>
          <c:dPt>
            <c:idx val="1"/>
            <c:spPr>
              <a:solidFill>
                <a:schemeClr val="accent2"/>
              </a:solidFill>
              <a:ln w="19050">
                <a:solidFill>
                  <a:schemeClr val="lt1"/>
                </a:solidFill>
              </a:ln>
              <a:effectLst/>
            </c:spPr>
          </c:dPt>
          <c:dPt>
            <c:idx val="2"/>
            <c:spPr>
              <a:solidFill>
                <a:schemeClr val="accent3"/>
              </a:solidFill>
              <a:ln w="19050">
                <a:solidFill>
                  <a:schemeClr val="lt1"/>
                </a:solidFill>
              </a:ln>
              <a:effectLst/>
            </c:spPr>
          </c:dPt>
          <c:cat>
            <c:strRef>
              <c:f>Resul!$C$8:$C$10</c:f>
              <c:strCache>
                <c:ptCount val="3"/>
                <c:pt idx="0">
                  <c:v>FGTS</c:v>
                </c:pt>
                <c:pt idx="1">
                  <c:v>INSS</c:v>
                </c:pt>
                <c:pt idx="2">
                  <c:v>IRRF</c:v>
                </c:pt>
              </c:strCache>
            </c:strRef>
          </c:cat>
          <c:val>
            <c:numRef>
              <c:f>Resul!$L$8:$L$10</c:f>
              <c:numCache>
                <c:formatCode>"R$"\ #,##000</c:formatCode>
                <c:ptCount val="3"/>
                <c:pt idx="0">
                  <c:v>0</c:v>
                </c:pt>
                <c:pt idx="1">
                  <c:v>0</c:v>
                </c:pt>
                <c:pt idx="2">
                  <c:v>0</c:v>
                </c:pt>
              </c:numCache>
            </c:numRef>
          </c:val>
        </c:ser>
        <c:ser>
          <c:idx val="9"/>
          <c:order val="9"/>
          <c:dPt>
            <c:idx val="0"/>
            <c:spPr>
              <a:solidFill>
                <a:schemeClr val="accent1"/>
              </a:solidFill>
              <a:ln w="19050">
                <a:solidFill>
                  <a:schemeClr val="lt1"/>
                </a:solidFill>
              </a:ln>
              <a:effectLst/>
            </c:spPr>
          </c:dPt>
          <c:dPt>
            <c:idx val="1"/>
            <c:spPr>
              <a:solidFill>
                <a:schemeClr val="accent2"/>
              </a:solidFill>
              <a:ln w="19050">
                <a:solidFill>
                  <a:schemeClr val="lt1"/>
                </a:solidFill>
              </a:ln>
              <a:effectLst/>
            </c:spPr>
          </c:dPt>
          <c:dPt>
            <c:idx val="2"/>
            <c:spPr>
              <a:solidFill>
                <a:schemeClr val="accent3"/>
              </a:solidFill>
              <a:ln w="19050">
                <a:solidFill>
                  <a:schemeClr val="lt1"/>
                </a:solidFill>
              </a:ln>
              <a:effectLst/>
            </c:spPr>
          </c:dPt>
          <c:cat>
            <c:strRef>
              <c:f>Resul!$C$8:$C$10</c:f>
              <c:strCache>
                <c:ptCount val="3"/>
                <c:pt idx="0">
                  <c:v>FGTS</c:v>
                </c:pt>
                <c:pt idx="1">
                  <c:v>INSS</c:v>
                </c:pt>
                <c:pt idx="2">
                  <c:v>IRRF</c:v>
                </c:pt>
              </c:strCache>
            </c:strRef>
          </c:cat>
          <c:val>
            <c:numRef>
              <c:f>Resul!$M$8:$M$10</c:f>
              <c:numCache>
                <c:formatCode>"R$"\ #,##000</c:formatCode>
                <c:ptCount val="3"/>
                <c:pt idx="0">
                  <c:v>0</c:v>
                </c:pt>
                <c:pt idx="1">
                  <c:v>0</c:v>
                </c:pt>
                <c:pt idx="2">
                  <c:v>0</c:v>
                </c:pt>
              </c:numCache>
            </c:numRef>
          </c:val>
        </c:ser>
        <c:ser>
          <c:idx val="10"/>
          <c:order val="10"/>
          <c:dPt>
            <c:idx val="0"/>
            <c:spPr>
              <a:solidFill>
                <a:schemeClr val="accent1"/>
              </a:solidFill>
              <a:ln w="19050">
                <a:solidFill>
                  <a:schemeClr val="lt1"/>
                </a:solidFill>
              </a:ln>
              <a:effectLst/>
            </c:spPr>
          </c:dPt>
          <c:dPt>
            <c:idx val="1"/>
            <c:spPr>
              <a:solidFill>
                <a:schemeClr val="accent2"/>
              </a:solidFill>
              <a:ln w="19050">
                <a:solidFill>
                  <a:schemeClr val="lt1"/>
                </a:solidFill>
              </a:ln>
              <a:effectLst/>
            </c:spPr>
          </c:dPt>
          <c:dPt>
            <c:idx val="2"/>
            <c:spPr>
              <a:solidFill>
                <a:schemeClr val="accent3"/>
              </a:solidFill>
              <a:ln w="19050">
                <a:solidFill>
                  <a:schemeClr val="lt1"/>
                </a:solidFill>
              </a:ln>
              <a:effectLst/>
            </c:spPr>
          </c:dPt>
          <c:cat>
            <c:strRef>
              <c:f>Resul!$C$8:$C$10</c:f>
              <c:strCache>
                <c:ptCount val="3"/>
                <c:pt idx="0">
                  <c:v>FGTS</c:v>
                </c:pt>
                <c:pt idx="1">
                  <c:v>INSS</c:v>
                </c:pt>
                <c:pt idx="2">
                  <c:v>IRRF</c:v>
                </c:pt>
              </c:strCache>
            </c:strRef>
          </c:cat>
          <c:val>
            <c:numRef>
              <c:f>Resul!$N$8:$N$10</c:f>
              <c:numCache>
                <c:formatCode>"R$"\ #,##000</c:formatCode>
                <c:ptCount val="3"/>
                <c:pt idx="0">
                  <c:v>0</c:v>
                </c:pt>
                <c:pt idx="1">
                  <c:v>0</c:v>
                </c:pt>
                <c:pt idx="2">
                  <c:v>0</c:v>
                </c:pt>
              </c:numCache>
            </c:numRef>
          </c:val>
        </c:ser>
        <c:ser>
          <c:idx val="11"/>
          <c:order val="11"/>
          <c:dPt>
            <c:idx val="0"/>
            <c:spPr>
              <a:solidFill>
                <a:schemeClr val="accent1"/>
              </a:solidFill>
              <a:ln w="19050">
                <a:solidFill>
                  <a:schemeClr val="lt1"/>
                </a:solidFill>
              </a:ln>
              <a:effectLst/>
            </c:spPr>
          </c:dPt>
          <c:dPt>
            <c:idx val="1"/>
            <c:spPr>
              <a:solidFill>
                <a:schemeClr val="accent2"/>
              </a:solidFill>
              <a:ln w="19050">
                <a:solidFill>
                  <a:schemeClr val="lt1"/>
                </a:solidFill>
              </a:ln>
              <a:effectLst/>
            </c:spPr>
          </c:dPt>
          <c:dPt>
            <c:idx val="2"/>
            <c:spPr>
              <a:solidFill>
                <a:schemeClr val="accent3"/>
              </a:solidFill>
              <a:ln w="19050">
                <a:solidFill>
                  <a:schemeClr val="lt1"/>
                </a:solidFill>
              </a:ln>
              <a:effectLst/>
            </c:spPr>
          </c:dPt>
          <c:cat>
            <c:strRef>
              <c:f>Resul!$C$8:$C$10</c:f>
              <c:strCache>
                <c:ptCount val="3"/>
                <c:pt idx="0">
                  <c:v>FGTS</c:v>
                </c:pt>
                <c:pt idx="1">
                  <c:v>INSS</c:v>
                </c:pt>
                <c:pt idx="2">
                  <c:v>IRRF</c:v>
                </c:pt>
              </c:strCache>
            </c:strRef>
          </c:cat>
          <c:val>
            <c:numRef>
              <c:f>Resul!$O$8:$O$10</c:f>
              <c:numCache>
                <c:formatCode>"R$"\ #,##000</c:formatCode>
                <c:ptCount val="3"/>
                <c:pt idx="0">
                  <c:v>0</c:v>
                </c:pt>
                <c:pt idx="1">
                  <c:v>0</c:v>
                </c:pt>
                <c:pt idx="2">
                  <c:v>0</c:v>
                </c:pt>
              </c:numCache>
            </c:numRef>
          </c:val>
        </c:ser>
        <c:ser>
          <c:idx val="12"/>
          <c:order val="12"/>
          <c:dPt>
            <c:idx val="0"/>
            <c:spPr>
              <a:solidFill>
                <a:schemeClr val="accent1"/>
              </a:solidFill>
              <a:ln w="19050">
                <a:solidFill>
                  <a:schemeClr val="lt1"/>
                </a:solidFill>
              </a:ln>
              <a:effectLst/>
            </c:spPr>
          </c:dPt>
          <c:cat>
            <c:strRef>
              <c:f>Resul!$C$8:$C$10</c:f>
              <c:strCache>
                <c:ptCount val="3"/>
                <c:pt idx="0">
                  <c:v>FGTS</c:v>
                </c:pt>
                <c:pt idx="1">
                  <c:v>INSS</c:v>
                </c:pt>
                <c:pt idx="2">
                  <c:v>IRRF</c:v>
                </c:pt>
              </c:strCache>
            </c:strRef>
          </c:cat>
          <c:val>
            <c:numRef>
              <c:f>Resul!$D$5</c:f>
              <c:numCache>
                <c:formatCode>Geral</c:formatCode>
                <c:ptCount val="1"/>
                <c:pt idx="0">
                  <c:v>0</c:v>
                </c:pt>
              </c:numCache>
            </c:numRef>
          </c:val>
        </c:ser>
        <c:ser>
          <c:idx val="13"/>
          <c:order val="13"/>
          <c:dPt>
            <c:idx val="0"/>
            <c:spPr>
              <a:solidFill>
                <a:schemeClr val="accent1"/>
              </a:solidFill>
              <a:ln w="19050">
                <a:solidFill>
                  <a:schemeClr val="lt1"/>
                </a:solidFill>
              </a:ln>
              <a:effectLst/>
            </c:spPr>
          </c:dPt>
          <c:cat>
            <c:strRef>
              <c:f>Resul!$C$8:$C$10</c:f>
              <c:strCache>
                <c:ptCount val="3"/>
                <c:pt idx="0">
                  <c:v>FGTS</c:v>
                </c:pt>
                <c:pt idx="1">
                  <c:v>INSS</c:v>
                </c:pt>
                <c:pt idx="2">
                  <c:v>IRRF</c:v>
                </c:pt>
              </c:strCache>
            </c:strRef>
          </c:cat>
          <c:val>
            <c:numRef>
              <c:f>Resul!$E$5</c:f>
              <c:numCache>
                <c:formatCode>Geral</c:formatCode>
                <c:ptCount val="1"/>
                <c:pt idx="0">
                  <c:v>0</c:v>
                </c:pt>
              </c:numCache>
            </c:numRef>
          </c:val>
        </c:ser>
        <c:ser>
          <c:idx val="14"/>
          <c:order val="14"/>
          <c:dPt>
            <c:idx val="0"/>
            <c:spPr>
              <a:solidFill>
                <a:schemeClr val="accent1"/>
              </a:solidFill>
              <a:ln w="19050">
                <a:solidFill>
                  <a:schemeClr val="lt1"/>
                </a:solidFill>
              </a:ln>
              <a:effectLst/>
            </c:spPr>
          </c:dPt>
          <c:cat>
            <c:strRef>
              <c:f>Resul!$C$8:$C$10</c:f>
              <c:strCache>
                <c:ptCount val="3"/>
                <c:pt idx="0">
                  <c:v>FGTS</c:v>
                </c:pt>
                <c:pt idx="1">
                  <c:v>INSS</c:v>
                </c:pt>
                <c:pt idx="2">
                  <c:v>IRRF</c:v>
                </c:pt>
              </c:strCache>
            </c:strRef>
          </c:cat>
          <c:val>
            <c:numRef>
              <c:f>Resul!$F$5</c:f>
              <c:numCache>
                <c:formatCode>Geral</c:formatCode>
                <c:ptCount val="1"/>
                <c:pt idx="0">
                  <c:v>0</c:v>
                </c:pt>
              </c:numCache>
            </c:numRef>
          </c:val>
        </c:ser>
        <c:ser>
          <c:idx val="15"/>
          <c:order val="15"/>
          <c:dPt>
            <c:idx val="0"/>
            <c:spPr>
              <a:solidFill>
                <a:schemeClr val="accent1"/>
              </a:solidFill>
              <a:ln w="19050">
                <a:solidFill>
                  <a:schemeClr val="lt1"/>
                </a:solidFill>
              </a:ln>
              <a:effectLst/>
            </c:spPr>
          </c:dPt>
          <c:cat>
            <c:strRef>
              <c:f>Resul!$C$8:$C$10</c:f>
              <c:strCache>
                <c:ptCount val="3"/>
                <c:pt idx="0">
                  <c:v>FGTS</c:v>
                </c:pt>
                <c:pt idx="1">
                  <c:v>INSS</c:v>
                </c:pt>
                <c:pt idx="2">
                  <c:v>IRRF</c:v>
                </c:pt>
              </c:strCache>
            </c:strRef>
          </c:cat>
          <c:val>
            <c:numRef>
              <c:f>Resul!$G$5</c:f>
              <c:numCache>
                <c:formatCode>Geral</c:formatCode>
                <c:ptCount val="1"/>
                <c:pt idx="0">
                  <c:v>0</c:v>
                </c:pt>
              </c:numCache>
            </c:numRef>
          </c:val>
        </c:ser>
        <c:ser>
          <c:idx val="16"/>
          <c:order val="16"/>
          <c:dPt>
            <c:idx val="0"/>
            <c:spPr>
              <a:solidFill>
                <a:schemeClr val="accent1"/>
              </a:solidFill>
              <a:ln w="19050">
                <a:solidFill>
                  <a:schemeClr val="lt1"/>
                </a:solidFill>
              </a:ln>
              <a:effectLst/>
            </c:spPr>
          </c:dPt>
          <c:cat>
            <c:strRef>
              <c:f>Resul!$C$8:$C$10</c:f>
              <c:strCache>
                <c:ptCount val="3"/>
                <c:pt idx="0">
                  <c:v>FGTS</c:v>
                </c:pt>
                <c:pt idx="1">
                  <c:v>INSS</c:v>
                </c:pt>
                <c:pt idx="2">
                  <c:v>IRRF</c:v>
                </c:pt>
              </c:strCache>
            </c:strRef>
          </c:cat>
          <c:val>
            <c:numRef>
              <c:f>Resul!$H$5</c:f>
              <c:numCache>
                <c:formatCode>Geral</c:formatCode>
                <c:ptCount val="1"/>
                <c:pt idx="0">
                  <c:v>0</c:v>
                </c:pt>
              </c:numCache>
            </c:numRef>
          </c:val>
        </c:ser>
        <c:ser>
          <c:idx val="17"/>
          <c:order val="17"/>
          <c:dPt>
            <c:idx val="0"/>
            <c:spPr>
              <a:solidFill>
                <a:schemeClr val="accent1"/>
              </a:solidFill>
              <a:ln w="19050">
                <a:solidFill>
                  <a:schemeClr val="lt1"/>
                </a:solidFill>
              </a:ln>
              <a:effectLst/>
            </c:spPr>
          </c:dPt>
          <c:cat>
            <c:strRef>
              <c:f>Resul!$C$8:$C$10</c:f>
              <c:strCache>
                <c:ptCount val="3"/>
                <c:pt idx="0">
                  <c:v>FGTS</c:v>
                </c:pt>
                <c:pt idx="1">
                  <c:v>INSS</c:v>
                </c:pt>
                <c:pt idx="2">
                  <c:v>IRRF</c:v>
                </c:pt>
              </c:strCache>
            </c:strRef>
          </c:cat>
          <c:val>
            <c:numRef>
              <c:f>Resul!$I$5</c:f>
              <c:numCache>
                <c:formatCode>Geral</c:formatCode>
                <c:ptCount val="1"/>
                <c:pt idx="0">
                  <c:v>0</c:v>
                </c:pt>
              </c:numCache>
            </c:numRef>
          </c:val>
        </c:ser>
        <c:ser>
          <c:idx val="18"/>
          <c:order val="18"/>
          <c:dPt>
            <c:idx val="0"/>
            <c:spPr>
              <a:solidFill>
                <a:schemeClr val="accent1"/>
              </a:solidFill>
              <a:ln w="19050">
                <a:solidFill>
                  <a:schemeClr val="lt1"/>
                </a:solidFill>
              </a:ln>
              <a:effectLst/>
            </c:spPr>
          </c:dPt>
          <c:cat>
            <c:strRef>
              <c:f>Resul!$C$8:$C$10</c:f>
              <c:strCache>
                <c:ptCount val="3"/>
                <c:pt idx="0">
                  <c:v>FGTS</c:v>
                </c:pt>
                <c:pt idx="1">
                  <c:v>INSS</c:v>
                </c:pt>
                <c:pt idx="2">
                  <c:v>IRRF</c:v>
                </c:pt>
              </c:strCache>
            </c:strRef>
          </c:cat>
          <c:val>
            <c:numRef>
              <c:f>Resul!$J$5</c:f>
              <c:numCache>
                <c:formatCode>Geral</c:formatCode>
                <c:ptCount val="1"/>
                <c:pt idx="0">
                  <c:v>0</c:v>
                </c:pt>
              </c:numCache>
            </c:numRef>
          </c:val>
        </c:ser>
        <c:ser>
          <c:idx val="19"/>
          <c:order val="19"/>
          <c:dPt>
            <c:idx val="0"/>
            <c:spPr>
              <a:solidFill>
                <a:schemeClr val="accent1"/>
              </a:solidFill>
              <a:ln w="19050">
                <a:solidFill>
                  <a:schemeClr val="lt1"/>
                </a:solidFill>
              </a:ln>
              <a:effectLst/>
            </c:spPr>
          </c:dPt>
          <c:cat>
            <c:strRef>
              <c:f>Resul!$C$8:$C$10</c:f>
              <c:strCache>
                <c:ptCount val="3"/>
                <c:pt idx="0">
                  <c:v>FGTS</c:v>
                </c:pt>
                <c:pt idx="1">
                  <c:v>INSS</c:v>
                </c:pt>
                <c:pt idx="2">
                  <c:v>IRRF</c:v>
                </c:pt>
              </c:strCache>
            </c:strRef>
          </c:cat>
          <c:val>
            <c:numRef>
              <c:f>Resul!$K$5</c:f>
              <c:numCache>
                <c:formatCode>Geral</c:formatCode>
                <c:ptCount val="1"/>
                <c:pt idx="0">
                  <c:v>0</c:v>
                </c:pt>
              </c:numCache>
            </c:numRef>
          </c:val>
        </c:ser>
        <c:ser>
          <c:idx val="20"/>
          <c:order val="20"/>
          <c:dPt>
            <c:idx val="0"/>
            <c:spPr>
              <a:solidFill>
                <a:schemeClr val="accent1"/>
              </a:solidFill>
              <a:ln w="19050">
                <a:solidFill>
                  <a:schemeClr val="lt1"/>
                </a:solidFill>
              </a:ln>
              <a:effectLst/>
            </c:spPr>
          </c:dPt>
          <c:cat>
            <c:strRef>
              <c:f>Resul!$C$8:$C$10</c:f>
              <c:strCache>
                <c:ptCount val="3"/>
                <c:pt idx="0">
                  <c:v>FGTS</c:v>
                </c:pt>
                <c:pt idx="1">
                  <c:v>INSS</c:v>
                </c:pt>
                <c:pt idx="2">
                  <c:v>IRRF</c:v>
                </c:pt>
              </c:strCache>
            </c:strRef>
          </c:cat>
          <c:val>
            <c:numRef>
              <c:f>Resul!$L$5</c:f>
              <c:numCache>
                <c:formatCode>Geral</c:formatCode>
                <c:ptCount val="1"/>
                <c:pt idx="0">
                  <c:v>0</c:v>
                </c:pt>
              </c:numCache>
            </c:numRef>
          </c:val>
        </c:ser>
        <c:ser>
          <c:idx val="21"/>
          <c:order val="21"/>
          <c:dPt>
            <c:idx val="0"/>
            <c:spPr>
              <a:solidFill>
                <a:schemeClr val="accent1"/>
              </a:solidFill>
              <a:ln w="19050">
                <a:solidFill>
                  <a:schemeClr val="lt1"/>
                </a:solidFill>
              </a:ln>
              <a:effectLst/>
            </c:spPr>
          </c:dPt>
          <c:cat>
            <c:strRef>
              <c:f>Resul!$C$8:$C$10</c:f>
              <c:strCache>
                <c:ptCount val="3"/>
                <c:pt idx="0">
                  <c:v>FGTS</c:v>
                </c:pt>
                <c:pt idx="1">
                  <c:v>INSS</c:v>
                </c:pt>
                <c:pt idx="2">
                  <c:v>IRRF</c:v>
                </c:pt>
              </c:strCache>
            </c:strRef>
          </c:cat>
          <c:val>
            <c:numRef>
              <c:f>Resul!$M$5</c:f>
              <c:numCache>
                <c:formatCode>Geral</c:formatCode>
                <c:ptCount val="1"/>
                <c:pt idx="0">
                  <c:v>0</c:v>
                </c:pt>
              </c:numCache>
            </c:numRef>
          </c:val>
        </c:ser>
        <c:ser>
          <c:idx val="22"/>
          <c:order val="22"/>
          <c:dPt>
            <c:idx val="0"/>
            <c:spPr>
              <a:solidFill>
                <a:schemeClr val="accent1"/>
              </a:solidFill>
              <a:ln w="19050">
                <a:solidFill>
                  <a:schemeClr val="lt1"/>
                </a:solidFill>
              </a:ln>
              <a:effectLst/>
            </c:spPr>
          </c:dPt>
          <c:cat>
            <c:strRef>
              <c:f>Resul!$C$8:$C$10</c:f>
              <c:strCache>
                <c:ptCount val="3"/>
                <c:pt idx="0">
                  <c:v>FGTS</c:v>
                </c:pt>
                <c:pt idx="1">
                  <c:v>INSS</c:v>
                </c:pt>
                <c:pt idx="2">
                  <c:v>IRRF</c:v>
                </c:pt>
              </c:strCache>
            </c:strRef>
          </c:cat>
          <c:val>
            <c:numRef>
              <c:f>Resul!$N$5</c:f>
              <c:numCache>
                <c:formatCode>Geral</c:formatCode>
                <c:ptCount val="1"/>
                <c:pt idx="0">
                  <c:v>0</c:v>
                </c:pt>
              </c:numCache>
            </c:numRef>
          </c:val>
        </c:ser>
        <c:ser>
          <c:idx val="23"/>
          <c:order val="23"/>
          <c:dPt>
            <c:idx val="0"/>
            <c:spPr>
              <a:solidFill>
                <a:schemeClr val="accent1"/>
              </a:solidFill>
              <a:ln w="19050">
                <a:solidFill>
                  <a:schemeClr val="lt1"/>
                </a:solidFill>
              </a:ln>
              <a:effectLst/>
            </c:spPr>
          </c:dPt>
          <c:cat>
            <c:strRef>
              <c:f>Resul!$C$8:$C$10</c:f>
              <c:strCache>
                <c:ptCount val="3"/>
                <c:pt idx="0">
                  <c:v>FGTS</c:v>
                </c:pt>
                <c:pt idx="1">
                  <c:v>INSS</c:v>
                </c:pt>
                <c:pt idx="2">
                  <c:v>IRRF</c:v>
                </c:pt>
              </c:strCache>
            </c:strRef>
          </c:cat>
          <c:val>
            <c:numRef>
              <c:f>Resul!$O$5</c:f>
              <c:numCache>
                <c:formatCode>Geral</c:formatCode>
                <c:ptCount val="1"/>
                <c:pt idx="0">
                  <c:v>0</c:v>
                </c:pt>
              </c:numCache>
            </c:numRef>
          </c:val>
        </c:ser>
        <c:firstSliceAng val="0"/>
      </c:pieChart>
      <c:spPr>
        <a:noFill/>
        <a:ln>
          <a:noFill/>
        </a:ln>
        <a:effectLst/>
      </c:spPr>
    </c:plotArea>
    <c:legend>
      <c:legendPos val="l"/>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zero"/>
  </c:chart>
  <c:spPr>
    <a:solidFill>
      <a:srgbClr val="EAEAEA"/>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36" footer="0.31496062000000036"/>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c:lang val="pt-BR"/>
  <c:chart>
    <c:autoTitleDeleted val="1"/>
    <c:plotArea>
      <c:layout/>
      <c:pieChart>
        <c:varyColors val="1"/>
        <c:ser>
          <c:idx val="0"/>
          <c:order val="0"/>
          <c:dPt>
            <c:idx val="0"/>
            <c:spPr>
              <a:solidFill>
                <a:schemeClr val="accent1"/>
              </a:solidFill>
              <a:ln w="19050">
                <a:solidFill>
                  <a:schemeClr val="lt1"/>
                </a:solidFill>
              </a:ln>
              <a:effectLst/>
            </c:spPr>
          </c:dPt>
          <c:dPt>
            <c:idx val="1"/>
            <c:spPr>
              <a:solidFill>
                <a:schemeClr val="accent2"/>
              </a:solidFill>
              <a:ln w="19050">
                <a:solidFill>
                  <a:schemeClr val="lt1"/>
                </a:solidFill>
              </a:ln>
              <a:effectLst/>
            </c:spPr>
          </c:dPt>
          <c:dPt>
            <c:idx val="2"/>
            <c:spPr>
              <a:solidFill>
                <a:schemeClr val="accent3"/>
              </a:solidFill>
              <a:ln w="19050">
                <a:solidFill>
                  <a:schemeClr val="lt1"/>
                </a:solidFill>
              </a:ln>
              <a:effectLst/>
            </c:spPr>
          </c:dPt>
          <c:dPt>
            <c:idx val="3"/>
            <c:spPr>
              <a:solidFill>
                <a:schemeClr val="accent4"/>
              </a:solidFill>
              <a:ln w="19050">
                <a:solidFill>
                  <a:schemeClr val="lt1"/>
                </a:solidFill>
              </a:ln>
              <a:effectLst/>
            </c:spPr>
          </c:dPt>
          <c:dPt>
            <c:idx val="4"/>
            <c:spPr>
              <a:solidFill>
                <a:schemeClr val="accent5"/>
              </a:solidFill>
              <a:ln w="19050">
                <a:solidFill>
                  <a:schemeClr val="lt1"/>
                </a:solidFill>
              </a:ln>
              <a:effectLst/>
            </c:spPr>
          </c:dPt>
          <c:dPt>
            <c:idx val="5"/>
            <c:spPr>
              <a:solidFill>
                <a:schemeClr val="accent6"/>
              </a:solidFill>
              <a:ln w="19050">
                <a:solidFill>
                  <a:schemeClr val="lt1"/>
                </a:solidFill>
              </a:ln>
              <a:effectLst/>
            </c:spPr>
          </c:dPt>
          <c:dPt>
            <c:idx val="6"/>
            <c:spPr>
              <a:solidFill>
                <a:schemeClr val="accent1">
                  <a:lumMod val="60000"/>
                </a:schemeClr>
              </a:solidFill>
              <a:ln w="19050">
                <a:solidFill>
                  <a:schemeClr val="lt1"/>
                </a:solidFill>
              </a:ln>
              <a:effectLst/>
            </c:spPr>
          </c:dPt>
          <c:dPt>
            <c:idx val="7"/>
            <c:spPr>
              <a:solidFill>
                <a:schemeClr val="accent2">
                  <a:lumMod val="60000"/>
                </a:schemeClr>
              </a:solidFill>
              <a:ln w="19050">
                <a:solidFill>
                  <a:schemeClr val="lt1"/>
                </a:solidFill>
              </a:ln>
              <a:effectLst/>
            </c:spPr>
          </c:dPt>
          <c:cat>
            <c:strRef>
              <c:f>Resul!$C$12:$C$16</c:f>
              <c:strCache>
                <c:ptCount val="5"/>
                <c:pt idx="0">
                  <c:v>Dia de Semana</c:v>
                </c:pt>
                <c:pt idx="1">
                  <c:v>Norturno</c:v>
                </c:pt>
                <c:pt idx="2">
                  <c:v>Feriado/DSR</c:v>
                </c:pt>
                <c:pt idx="3">
                  <c:v>Intrajornada</c:v>
                </c:pt>
                <c:pt idx="4">
                  <c:v>Interjornada</c:v>
                </c:pt>
              </c:strCache>
            </c:strRef>
          </c:cat>
          <c:val>
            <c:numRef>
              <c:f>Resul!$P$12:$P$16</c:f>
              <c:numCache>
                <c:formatCode>"R$"\ #,##000</c:formatCode>
                <c:ptCount val="5"/>
                <c:pt idx="0">
                  <c:v>0</c:v>
                </c:pt>
                <c:pt idx="1">
                  <c:v>0</c:v>
                </c:pt>
                <c:pt idx="2">
                  <c:v>0</c:v>
                </c:pt>
                <c:pt idx="3">
                  <c:v>0</c:v>
                </c:pt>
                <c:pt idx="4">
                  <c:v>0</c:v>
                </c:pt>
              </c:numCache>
            </c:numRef>
          </c:val>
        </c:ser>
        <c:firstSliceAng val="0"/>
      </c:pieChart>
      <c:spPr>
        <a:noFill/>
        <a:ln>
          <a:noFill/>
        </a:ln>
        <a:effectLst/>
      </c:spPr>
    </c:plotArea>
    <c:legend>
      <c:legendPos val="l"/>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zero"/>
  </c:chart>
  <c:spPr>
    <a:solidFill>
      <a:srgbClr val="EAEAEA"/>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36" footer="0.31496062000000036"/>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c:lang val="pt-BR"/>
  <c:chart>
    <c:autoTitleDeleted val="1"/>
    <c:plotArea>
      <c:layout/>
      <c:pieChart>
        <c:varyColors val="1"/>
        <c:ser>
          <c:idx val="0"/>
          <c:order val="0"/>
          <c:dPt>
            <c:idx val="0"/>
            <c:spPr>
              <a:solidFill>
                <a:schemeClr val="accent1"/>
              </a:solidFill>
              <a:ln w="19050">
                <a:solidFill>
                  <a:schemeClr val="lt1"/>
                </a:solidFill>
              </a:ln>
              <a:effectLst/>
            </c:spPr>
          </c:dPt>
          <c:dPt>
            <c:idx val="1"/>
            <c:spPr>
              <a:solidFill>
                <a:schemeClr val="accent2"/>
              </a:solidFill>
              <a:ln w="19050">
                <a:solidFill>
                  <a:schemeClr val="lt1"/>
                </a:solidFill>
              </a:ln>
              <a:effectLst/>
            </c:spPr>
          </c:dPt>
          <c:dPt>
            <c:idx val="2"/>
            <c:spPr>
              <a:solidFill>
                <a:schemeClr val="accent3"/>
              </a:solidFill>
              <a:ln w="19050">
                <a:solidFill>
                  <a:schemeClr val="lt1"/>
                </a:solidFill>
              </a:ln>
              <a:effectLst/>
            </c:spPr>
          </c:dPt>
          <c:dPt>
            <c:idx val="3"/>
            <c:spPr>
              <a:solidFill>
                <a:schemeClr val="accent4"/>
              </a:solidFill>
              <a:ln w="19050">
                <a:solidFill>
                  <a:schemeClr val="lt1"/>
                </a:solidFill>
              </a:ln>
              <a:effectLst/>
            </c:spPr>
          </c:dPt>
          <c:dPt>
            <c:idx val="4"/>
            <c:spPr>
              <a:solidFill>
                <a:schemeClr val="accent5"/>
              </a:solidFill>
              <a:ln w="19050">
                <a:solidFill>
                  <a:schemeClr val="lt1"/>
                </a:solidFill>
              </a:ln>
              <a:effectLst/>
            </c:spPr>
          </c:dPt>
          <c:dPt>
            <c:idx val="5"/>
            <c:spPr>
              <a:solidFill>
                <a:schemeClr val="accent6"/>
              </a:solidFill>
              <a:ln w="19050">
                <a:solidFill>
                  <a:schemeClr val="lt1"/>
                </a:solidFill>
              </a:ln>
              <a:effectLst/>
            </c:spPr>
          </c:dPt>
          <c:dPt>
            <c:idx val="6"/>
            <c:spPr>
              <a:solidFill>
                <a:schemeClr val="accent1">
                  <a:lumMod val="60000"/>
                </a:schemeClr>
              </a:solidFill>
              <a:ln w="19050">
                <a:solidFill>
                  <a:schemeClr val="lt1"/>
                </a:solidFill>
              </a:ln>
              <a:effectLst/>
            </c:spPr>
          </c:dPt>
          <c:dPt>
            <c:idx val="7"/>
            <c:spPr>
              <a:solidFill>
                <a:schemeClr val="accent2">
                  <a:lumMod val="60000"/>
                </a:schemeClr>
              </a:solidFill>
              <a:ln w="19050">
                <a:solidFill>
                  <a:schemeClr val="lt1"/>
                </a:solidFill>
              </a:ln>
              <a:effectLst/>
            </c:spPr>
          </c:dPt>
          <c:dPt>
            <c:idx val="8"/>
            <c:spPr>
              <a:solidFill>
                <a:schemeClr val="accent3">
                  <a:lumMod val="60000"/>
                </a:schemeClr>
              </a:solidFill>
              <a:ln w="19050">
                <a:solidFill>
                  <a:schemeClr val="lt1"/>
                </a:solidFill>
              </a:ln>
              <a:effectLst/>
            </c:spPr>
          </c:dPt>
          <c:dPt>
            <c:idx val="9"/>
            <c:spPr>
              <a:solidFill>
                <a:schemeClr val="accent4">
                  <a:lumMod val="60000"/>
                </a:schemeClr>
              </a:solidFill>
              <a:ln w="19050">
                <a:solidFill>
                  <a:schemeClr val="lt1"/>
                </a:solidFill>
              </a:ln>
              <a:effectLst/>
            </c:spPr>
          </c:dPt>
          <c:dPt>
            <c:idx val="10"/>
            <c:spPr>
              <a:solidFill>
                <a:schemeClr val="accent5">
                  <a:lumMod val="60000"/>
                </a:schemeClr>
              </a:solidFill>
              <a:ln w="19050">
                <a:solidFill>
                  <a:schemeClr val="lt1"/>
                </a:solidFill>
              </a:ln>
              <a:effectLst/>
            </c:spPr>
          </c:dPt>
          <c:dPt>
            <c:idx val="11"/>
            <c:spPr>
              <a:solidFill>
                <a:schemeClr val="accent6">
                  <a:lumMod val="60000"/>
                </a:schemeClr>
              </a:solidFill>
              <a:ln w="19050">
                <a:solidFill>
                  <a:schemeClr val="lt1"/>
                </a:solidFill>
              </a:ln>
              <a:effectLst/>
            </c:spPr>
          </c:dPt>
          <c:dPt>
            <c:idx val="12"/>
            <c:spPr>
              <a:solidFill>
                <a:schemeClr val="accent1">
                  <a:lumMod val="80000"/>
                  <a:lumOff val="20000"/>
                </a:schemeClr>
              </a:solidFill>
              <a:ln w="19050">
                <a:solidFill>
                  <a:schemeClr val="lt1"/>
                </a:solidFill>
              </a:ln>
              <a:effectLst/>
            </c:spPr>
          </c:dPt>
          <c:dPt>
            <c:idx val="13"/>
            <c:spPr>
              <a:solidFill>
                <a:schemeClr val="accent2">
                  <a:lumMod val="80000"/>
                  <a:lumOff val="20000"/>
                </a:schemeClr>
              </a:solidFill>
              <a:ln w="19050">
                <a:solidFill>
                  <a:schemeClr val="lt1"/>
                </a:solidFill>
              </a:ln>
              <a:effectLst/>
            </c:spPr>
          </c:dPt>
          <c:cat>
            <c:strRef>
              <c:f>Resul!$C$27:$C$39</c:f>
              <c:strCache>
                <c:ptCount val="13"/>
                <c:pt idx="0">
                  <c:v>Faltas</c:v>
                </c:pt>
                <c:pt idx="1">
                  <c:v>Atrasos</c:v>
                </c:pt>
                <c:pt idx="2">
                  <c:v>Empréstimo</c:v>
                </c:pt>
                <c:pt idx="3">
                  <c:v>Pensão</c:v>
                </c:pt>
                <c:pt idx="4">
                  <c:v>Outros</c:v>
                </c:pt>
                <c:pt idx="5">
                  <c:v>-</c:v>
                </c:pt>
                <c:pt idx="6">
                  <c:v>-</c:v>
                </c:pt>
                <c:pt idx="7">
                  <c:v>-</c:v>
                </c:pt>
                <c:pt idx="8">
                  <c:v>-</c:v>
                </c:pt>
                <c:pt idx="9">
                  <c:v>-</c:v>
                </c:pt>
                <c:pt idx="10">
                  <c:v>-</c:v>
                </c:pt>
                <c:pt idx="11">
                  <c:v>-</c:v>
                </c:pt>
                <c:pt idx="12">
                  <c:v>-</c:v>
                </c:pt>
              </c:strCache>
            </c:strRef>
          </c:cat>
          <c:val>
            <c:numRef>
              <c:f>Resul!$P$27:$P$39</c:f>
              <c:numCache>
                <c:formatCode>"R$"\ #,##000</c:formatCode>
                <c:ptCount val="13"/>
                <c:pt idx="0">
                  <c:v>0</c:v>
                </c:pt>
                <c:pt idx="1">
                  <c:v>0</c:v>
                </c:pt>
                <c:pt idx="2">
                  <c:v>0</c:v>
                </c:pt>
                <c:pt idx="3">
                  <c:v>0</c:v>
                </c:pt>
                <c:pt idx="4">
                  <c:v>0</c:v>
                </c:pt>
                <c:pt idx="5">
                  <c:v>0</c:v>
                </c:pt>
                <c:pt idx="6">
                  <c:v>0</c:v>
                </c:pt>
                <c:pt idx="7">
                  <c:v>0</c:v>
                </c:pt>
                <c:pt idx="8">
                  <c:v>0</c:v>
                </c:pt>
                <c:pt idx="9">
                  <c:v>0</c:v>
                </c:pt>
                <c:pt idx="10">
                  <c:v>0</c:v>
                </c:pt>
                <c:pt idx="11">
                  <c:v>0</c:v>
                </c:pt>
                <c:pt idx="12">
                  <c:v>0</c:v>
                </c:pt>
              </c:numCache>
            </c:numRef>
          </c:val>
        </c:ser>
        <c:firstSliceAng val="0"/>
      </c:pieChart>
      <c:spPr>
        <a:noFill/>
        <a:ln>
          <a:noFill/>
        </a:ln>
        <a:effectLst/>
      </c:spPr>
    </c:plotArea>
    <c:legend>
      <c:legendPos val="l"/>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zero"/>
  </c:chart>
  <c:spPr>
    <a:solidFill>
      <a:srgbClr val="EAEAEA"/>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36" footer="0.31496062000000036"/>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c:lang val="pt-BR"/>
  <c:chart>
    <c:autoTitleDeleted val="1"/>
    <c:plotArea>
      <c:layout/>
      <c:pieChart>
        <c:varyColors val="1"/>
        <c:ser>
          <c:idx val="0"/>
          <c:order val="0"/>
          <c:dPt>
            <c:idx val="0"/>
            <c:spPr>
              <a:solidFill>
                <a:schemeClr val="accent1"/>
              </a:solidFill>
              <a:ln w="19050">
                <a:solidFill>
                  <a:schemeClr val="lt1"/>
                </a:solidFill>
              </a:ln>
              <a:effectLst/>
            </c:spPr>
          </c:dPt>
          <c:dPt>
            <c:idx val="1"/>
            <c:spPr>
              <a:solidFill>
                <a:schemeClr val="accent2"/>
              </a:solidFill>
              <a:ln w="19050">
                <a:solidFill>
                  <a:schemeClr val="lt1"/>
                </a:solidFill>
              </a:ln>
              <a:effectLst/>
            </c:spPr>
          </c:dPt>
          <c:dPt>
            <c:idx val="2"/>
            <c:spPr>
              <a:solidFill>
                <a:schemeClr val="accent3"/>
              </a:solidFill>
              <a:ln w="19050">
                <a:solidFill>
                  <a:schemeClr val="lt1"/>
                </a:solidFill>
              </a:ln>
              <a:effectLst/>
            </c:spPr>
          </c:dPt>
          <c:dPt>
            <c:idx val="3"/>
            <c:spPr>
              <a:solidFill>
                <a:schemeClr val="accent4"/>
              </a:solidFill>
              <a:ln w="19050">
                <a:solidFill>
                  <a:schemeClr val="lt1"/>
                </a:solidFill>
              </a:ln>
              <a:effectLst/>
            </c:spPr>
          </c:dPt>
          <c:dPt>
            <c:idx val="4"/>
            <c:spPr>
              <a:solidFill>
                <a:schemeClr val="accent5"/>
              </a:solidFill>
              <a:ln w="19050">
                <a:solidFill>
                  <a:schemeClr val="lt1"/>
                </a:solidFill>
              </a:ln>
              <a:effectLst/>
            </c:spPr>
          </c:dPt>
          <c:dPt>
            <c:idx val="5"/>
            <c:spPr>
              <a:solidFill>
                <a:schemeClr val="accent6"/>
              </a:solidFill>
              <a:ln w="19050">
                <a:solidFill>
                  <a:schemeClr val="lt1"/>
                </a:solidFill>
              </a:ln>
              <a:effectLst/>
            </c:spPr>
          </c:dPt>
          <c:dPt>
            <c:idx val="6"/>
            <c:spPr>
              <a:solidFill>
                <a:schemeClr val="accent1">
                  <a:lumMod val="60000"/>
                </a:schemeClr>
              </a:solidFill>
              <a:ln w="19050">
                <a:solidFill>
                  <a:schemeClr val="lt1"/>
                </a:solidFill>
              </a:ln>
              <a:effectLst/>
            </c:spPr>
          </c:dPt>
          <c:dPt>
            <c:idx val="7"/>
            <c:spPr>
              <a:solidFill>
                <a:schemeClr val="accent2">
                  <a:lumMod val="60000"/>
                </a:schemeClr>
              </a:solidFill>
              <a:ln w="19050">
                <a:solidFill>
                  <a:schemeClr val="lt1"/>
                </a:solidFill>
              </a:ln>
              <a:effectLst/>
            </c:spPr>
          </c:dPt>
          <c:dPt>
            <c:idx val="8"/>
            <c:spPr>
              <a:solidFill>
                <a:schemeClr val="accent3">
                  <a:lumMod val="60000"/>
                </a:schemeClr>
              </a:solidFill>
              <a:ln w="19050">
                <a:solidFill>
                  <a:schemeClr val="lt1"/>
                </a:solidFill>
              </a:ln>
              <a:effectLst/>
            </c:spPr>
          </c:dPt>
          <c:dPt>
            <c:idx val="9"/>
            <c:spPr>
              <a:solidFill>
                <a:schemeClr val="accent4">
                  <a:lumMod val="60000"/>
                </a:schemeClr>
              </a:solidFill>
              <a:ln w="19050">
                <a:solidFill>
                  <a:schemeClr val="lt1"/>
                </a:solidFill>
              </a:ln>
              <a:effectLst/>
            </c:spPr>
          </c:dPt>
          <c:dPt>
            <c:idx val="10"/>
            <c:spPr>
              <a:solidFill>
                <a:schemeClr val="accent5">
                  <a:lumMod val="60000"/>
                </a:schemeClr>
              </a:solidFill>
              <a:ln w="19050">
                <a:solidFill>
                  <a:schemeClr val="lt1"/>
                </a:solidFill>
              </a:ln>
              <a:effectLst/>
            </c:spPr>
          </c:dPt>
          <c:dPt>
            <c:idx val="11"/>
            <c:spPr>
              <a:solidFill>
                <a:schemeClr val="accent6">
                  <a:lumMod val="60000"/>
                </a:schemeClr>
              </a:solidFill>
              <a:ln w="19050">
                <a:solidFill>
                  <a:schemeClr val="lt1"/>
                </a:solidFill>
              </a:ln>
              <a:effectLst/>
            </c:spPr>
          </c:dPt>
          <c:dPt>
            <c:idx val="12"/>
            <c:spPr>
              <a:solidFill>
                <a:schemeClr val="accent1">
                  <a:lumMod val="80000"/>
                  <a:lumOff val="20000"/>
                </a:schemeClr>
              </a:solidFill>
              <a:ln w="19050">
                <a:solidFill>
                  <a:schemeClr val="lt1"/>
                </a:solidFill>
              </a:ln>
              <a:effectLst/>
            </c:spPr>
          </c:dPt>
          <c:dPt>
            <c:idx val="13"/>
            <c:spPr>
              <a:solidFill>
                <a:schemeClr val="accent2">
                  <a:lumMod val="80000"/>
                  <a:lumOff val="20000"/>
                </a:schemeClr>
              </a:solidFill>
              <a:ln w="19050">
                <a:solidFill>
                  <a:schemeClr val="lt1"/>
                </a:solidFill>
              </a:ln>
              <a:effectLst/>
            </c:spPr>
          </c:dPt>
          <c:dPt>
            <c:idx val="14"/>
            <c:spPr>
              <a:solidFill>
                <a:schemeClr val="accent3">
                  <a:lumMod val="80000"/>
                  <a:lumOff val="20000"/>
                </a:schemeClr>
              </a:solidFill>
              <a:ln w="19050">
                <a:solidFill>
                  <a:schemeClr val="lt1"/>
                </a:solidFill>
              </a:ln>
              <a:effectLst/>
            </c:spPr>
          </c:dPt>
          <c:dPt>
            <c:idx val="15"/>
            <c:spPr>
              <a:solidFill>
                <a:schemeClr val="accent4">
                  <a:lumMod val="80000"/>
                  <a:lumOff val="20000"/>
                </a:schemeClr>
              </a:solidFill>
              <a:ln w="19050">
                <a:solidFill>
                  <a:schemeClr val="lt1"/>
                </a:solidFill>
              </a:ln>
              <a:effectLst/>
            </c:spPr>
          </c:dPt>
          <c:dPt>
            <c:idx val="16"/>
            <c:spPr>
              <a:solidFill>
                <a:schemeClr val="accent5">
                  <a:lumMod val="80000"/>
                  <a:lumOff val="20000"/>
                </a:schemeClr>
              </a:solidFill>
              <a:ln w="19050">
                <a:solidFill>
                  <a:schemeClr val="lt1"/>
                </a:solidFill>
              </a:ln>
              <a:effectLst/>
            </c:spPr>
          </c:dPt>
          <c:dPt>
            <c:idx val="17"/>
            <c:spPr>
              <a:solidFill>
                <a:schemeClr val="accent6">
                  <a:lumMod val="80000"/>
                  <a:lumOff val="20000"/>
                </a:schemeClr>
              </a:solidFill>
              <a:ln w="19050">
                <a:solidFill>
                  <a:schemeClr val="lt1"/>
                </a:solidFill>
              </a:ln>
              <a:effectLst/>
            </c:spPr>
          </c:dPt>
          <c:cat>
            <c:strRef>
              <c:f>Resul!$C$18:$C$25</c:f>
              <c:strCache>
                <c:ptCount val="8"/>
                <c:pt idx="0">
                  <c:v>Salário Bruto</c:v>
                </c:pt>
                <c:pt idx="1">
                  <c:v>13º Salário</c:v>
                </c:pt>
                <c:pt idx="2">
                  <c:v>Férias</c:v>
                </c:pt>
                <c:pt idx="3">
                  <c:v>Salário Família</c:v>
                </c:pt>
                <c:pt idx="4">
                  <c:v>Adicional por Insalubridade</c:v>
                </c:pt>
                <c:pt idx="5">
                  <c:v>Adicional por Periculosidade</c:v>
                </c:pt>
                <c:pt idx="6">
                  <c:v>Gratificações</c:v>
                </c:pt>
                <c:pt idx="7">
                  <c:v>Adicional Noturno</c:v>
                </c:pt>
              </c:strCache>
            </c:strRef>
          </c:cat>
          <c:val>
            <c:numRef>
              <c:f>Resul!$P$18:$P$25</c:f>
              <c:numCache>
                <c:formatCode>"R$"\ #,##000</c:formatCode>
                <c:ptCount val="8"/>
                <c:pt idx="0">
                  <c:v>0</c:v>
                </c:pt>
                <c:pt idx="1">
                  <c:v>0</c:v>
                </c:pt>
                <c:pt idx="2">
                  <c:v>0</c:v>
                </c:pt>
                <c:pt idx="3">
                  <c:v>0</c:v>
                </c:pt>
                <c:pt idx="4">
                  <c:v>0</c:v>
                </c:pt>
                <c:pt idx="5">
                  <c:v>0</c:v>
                </c:pt>
                <c:pt idx="6">
                  <c:v>0</c:v>
                </c:pt>
                <c:pt idx="7">
                  <c:v>0</c:v>
                </c:pt>
              </c:numCache>
            </c:numRef>
          </c:val>
        </c:ser>
        <c:firstSliceAng val="0"/>
      </c:pieChart>
      <c:spPr>
        <a:noFill/>
        <a:ln>
          <a:noFill/>
        </a:ln>
        <a:effectLst/>
      </c:spPr>
    </c:plotArea>
    <c:legend>
      <c:legendPos val="l"/>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zero"/>
  </c:chart>
  <c:spPr>
    <a:solidFill>
      <a:srgbClr val="EAEAEA"/>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36" footer="0.31496062000000036"/>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c:lang val="pt-BR"/>
  <c:chart>
    <c:autoTitleDeleted val="1"/>
    <c:plotArea>
      <c:layout/>
      <c:barChart>
        <c:barDir val="col"/>
        <c:grouping val="clustered"/>
        <c:ser>
          <c:idx val="0"/>
          <c:order val="0"/>
          <c:spPr>
            <a:solidFill>
              <a:schemeClr val="accent1"/>
            </a:solidFill>
            <a:ln>
              <a:noFill/>
            </a:ln>
            <a:effectLst/>
          </c:spP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outEnd"/>
            <c:showVal val="1"/>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Resul!$D$5:$O$5</c:f>
              <c:strCache>
                <c:ptCount val="12"/>
                <c:pt idx="0">
                  <c:v>Jan</c:v>
                </c:pt>
                <c:pt idx="1">
                  <c:v>Fev</c:v>
                </c:pt>
                <c:pt idx="2">
                  <c:v>Mar</c:v>
                </c:pt>
                <c:pt idx="3">
                  <c:v>Abr</c:v>
                </c:pt>
                <c:pt idx="4">
                  <c:v>Mai</c:v>
                </c:pt>
                <c:pt idx="5">
                  <c:v>Jun</c:v>
                </c:pt>
                <c:pt idx="6">
                  <c:v>Jul</c:v>
                </c:pt>
                <c:pt idx="7">
                  <c:v>Ago</c:v>
                </c:pt>
                <c:pt idx="8">
                  <c:v>Set</c:v>
                </c:pt>
                <c:pt idx="9">
                  <c:v>Out</c:v>
                </c:pt>
                <c:pt idx="10">
                  <c:v>Nov</c:v>
                </c:pt>
                <c:pt idx="11">
                  <c:v>Dez</c:v>
                </c:pt>
              </c:strCache>
            </c:strRef>
          </c:cat>
          <c:val>
            <c:numRef>
              <c:f>Resul!$D$29:$O$29</c:f>
              <c:numCache>
                <c:formatCode>"R$"\ #,##000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dLbls>
          <c:showVal val="1"/>
        </c:dLbls>
        <c:gapWidth val="219"/>
        <c:overlap val="-27"/>
        <c:axId val="125520896"/>
        <c:axId val="125530880"/>
      </c:barChart>
      <c:catAx>
        <c:axId val="125520896"/>
        <c:scaling>
          <c:orientation val="minMax"/>
        </c:scaling>
        <c:axPos val="b"/>
        <c:numFmt formatCode="Geral" sourceLinked="1"/>
        <c:maj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25530880"/>
        <c:crosses val="autoZero"/>
        <c:auto val="1"/>
        <c:lblAlgn val="ctr"/>
        <c:lblOffset val="100"/>
      </c:catAx>
      <c:valAx>
        <c:axId val="125530880"/>
        <c:scaling>
          <c:orientation val="minMax"/>
        </c:scaling>
        <c:axPos val="l"/>
        <c:numFmt formatCode="&quot;R$&quot;\ #,##000" sourceLinked="1"/>
        <c:maj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25520896"/>
        <c:crosses val="autoZero"/>
        <c:crossBetween val="between"/>
      </c:valAx>
      <c:spPr>
        <a:solidFill>
          <a:srgbClr val="EAEAEA"/>
        </a:solidFill>
        <a:ln>
          <a:noFill/>
        </a:ln>
        <a:effectLst/>
      </c:spPr>
    </c:plotArea>
    <c:plotVisOnly val="1"/>
    <c:dispBlanksAs val="gap"/>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36" footer="0.31496062000000036"/>
    <c:pageSetup orientation="portrait"/>
  </c:printSettings>
</c:chartSpace>
</file>

<file path=xl/charts/chart14.xml><?xml version="1.0" encoding="utf-8"?>
<c:chartSpace xmlns:c="http://schemas.openxmlformats.org/drawingml/2006/chart" xmlns:a="http://schemas.openxmlformats.org/drawingml/2006/main" xmlns:r="http://schemas.openxmlformats.org/officeDocument/2006/relationships">
  <c:lang val="pt-BR"/>
  <c:chart>
    <c:autoTitleDeleted val="1"/>
    <c:plotArea>
      <c:layout/>
      <c:barChart>
        <c:barDir val="col"/>
        <c:grouping val="clustered"/>
        <c:ser>
          <c:idx val="0"/>
          <c:order val="0"/>
          <c:spPr>
            <a:solidFill>
              <a:schemeClr val="accent1"/>
            </a:solidFill>
            <a:ln>
              <a:noFill/>
            </a:ln>
            <a:effectLst/>
          </c:spP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outEnd"/>
            <c:showVal val="1"/>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Resul!$D$5:$O$5</c:f>
              <c:strCache>
                <c:ptCount val="12"/>
                <c:pt idx="0">
                  <c:v>Jan</c:v>
                </c:pt>
                <c:pt idx="1">
                  <c:v>Fev</c:v>
                </c:pt>
                <c:pt idx="2">
                  <c:v>Mar</c:v>
                </c:pt>
                <c:pt idx="3">
                  <c:v>Abr</c:v>
                </c:pt>
                <c:pt idx="4">
                  <c:v>Mai</c:v>
                </c:pt>
                <c:pt idx="5">
                  <c:v>Jun</c:v>
                </c:pt>
                <c:pt idx="6">
                  <c:v>Jul</c:v>
                </c:pt>
                <c:pt idx="7">
                  <c:v>Ago</c:v>
                </c:pt>
                <c:pt idx="8">
                  <c:v>Set</c:v>
                </c:pt>
                <c:pt idx="9">
                  <c:v>Out</c:v>
                </c:pt>
                <c:pt idx="10">
                  <c:v>Nov</c:v>
                </c:pt>
                <c:pt idx="11">
                  <c:v>Dez</c:v>
                </c:pt>
              </c:strCache>
            </c:strRef>
          </c:cat>
          <c:val>
            <c:numRef>
              <c:f>Resul!$D$30:$O$30</c:f>
              <c:numCache>
                <c:formatCode>"R$"\ #,##000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dLbls>
          <c:showVal val="1"/>
        </c:dLbls>
        <c:gapWidth val="219"/>
        <c:overlap val="-27"/>
        <c:axId val="125546496"/>
        <c:axId val="125548032"/>
      </c:barChart>
      <c:catAx>
        <c:axId val="125546496"/>
        <c:scaling>
          <c:orientation val="minMax"/>
        </c:scaling>
        <c:axPos val="b"/>
        <c:numFmt formatCode="Geral" sourceLinked="1"/>
        <c:maj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25548032"/>
        <c:crosses val="autoZero"/>
        <c:auto val="1"/>
        <c:lblAlgn val="ctr"/>
        <c:lblOffset val="100"/>
      </c:catAx>
      <c:valAx>
        <c:axId val="125548032"/>
        <c:scaling>
          <c:orientation val="minMax"/>
        </c:scaling>
        <c:axPos val="l"/>
        <c:numFmt formatCode="&quot;R$&quot;\ #,##000" sourceLinked="1"/>
        <c:maj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25546496"/>
        <c:crosses val="autoZero"/>
        <c:crossBetween val="between"/>
      </c:valAx>
      <c:spPr>
        <a:solidFill>
          <a:srgbClr val="EAEAEA"/>
        </a:solidFill>
        <a:ln>
          <a:noFill/>
        </a:ln>
        <a:effectLst/>
      </c:spPr>
    </c:plotArea>
    <c:plotVisOnly val="1"/>
    <c:dispBlanksAs val="gap"/>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36" footer="0.31496062000000036"/>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hyperlink" Target="#'Rel'!B1"/><Relationship Id="rId3" Type="http://schemas.openxmlformats.org/officeDocument/2006/relationships/hyperlink" Target="#Func!A1"/><Relationship Id="rId7" Type="http://schemas.openxmlformats.org/officeDocument/2006/relationships/hyperlink" Target="#'Ale'!B1"/><Relationship Id="rId2" Type="http://schemas.openxmlformats.org/officeDocument/2006/relationships/hyperlink" Target="#'P Gerais'!B1"/><Relationship Id="rId1" Type="http://schemas.openxmlformats.org/officeDocument/2006/relationships/hyperlink" Target="#'Ini'!B1"/><Relationship Id="rId6" Type="http://schemas.openxmlformats.org/officeDocument/2006/relationships/hyperlink" Target="#'Gra'!B1"/><Relationship Id="rId5" Type="http://schemas.openxmlformats.org/officeDocument/2006/relationships/hyperlink" Target="#Resul!A1"/><Relationship Id="rId10" Type="http://schemas.openxmlformats.org/officeDocument/2006/relationships/image" Target="../media/image1.png"/><Relationship Id="rId4" Type="http://schemas.openxmlformats.org/officeDocument/2006/relationships/hyperlink" Target="#Lanc!A1"/><Relationship Id="rId9" Type="http://schemas.openxmlformats.org/officeDocument/2006/relationships/hyperlink" Target="#'Folha'!B1"/></Relationships>
</file>

<file path=xl/drawings/_rels/drawing2.xml.rels><?xml version="1.0" encoding="UTF-8" standalone="yes"?>
<Relationships xmlns="http://schemas.openxmlformats.org/package/2006/relationships"><Relationship Id="rId8" Type="http://schemas.openxmlformats.org/officeDocument/2006/relationships/hyperlink" Target="#'Rel'!B1"/><Relationship Id="rId13" Type="http://schemas.openxmlformats.org/officeDocument/2006/relationships/hyperlink" Target="#'Benef'!B1"/><Relationship Id="rId3" Type="http://schemas.openxmlformats.org/officeDocument/2006/relationships/hyperlink" Target="#'Func'!B1"/><Relationship Id="rId7" Type="http://schemas.openxmlformats.org/officeDocument/2006/relationships/hyperlink" Target="#'Ale'!B1"/><Relationship Id="rId12" Type="http://schemas.openxmlformats.org/officeDocument/2006/relationships/hyperlink" Target="#'Ho Ex'!B1"/><Relationship Id="rId2" Type="http://schemas.openxmlformats.org/officeDocument/2006/relationships/hyperlink" Target="#'P Gerais'!B1"/><Relationship Id="rId1" Type="http://schemas.openxmlformats.org/officeDocument/2006/relationships/hyperlink" Target="#'Ini'!B1"/><Relationship Id="rId6" Type="http://schemas.openxmlformats.org/officeDocument/2006/relationships/hyperlink" Target="#'Gra'!B1"/><Relationship Id="rId11" Type="http://schemas.openxmlformats.org/officeDocument/2006/relationships/hyperlink" Target="#'Cargos'!B1"/><Relationship Id="rId5" Type="http://schemas.openxmlformats.org/officeDocument/2006/relationships/hyperlink" Target="#'Resul'!B1"/><Relationship Id="rId10" Type="http://schemas.openxmlformats.org/officeDocument/2006/relationships/hyperlink" Target="#'P Gerais'!B1"/><Relationship Id="rId4" Type="http://schemas.openxmlformats.org/officeDocument/2006/relationships/hyperlink" Target="#'Lanc'!B1"/><Relationship Id="rId9" Type="http://schemas.openxmlformats.org/officeDocument/2006/relationships/hyperlink" Target="#'Folha'!B1"/><Relationship Id="rId14" Type="http://schemas.openxmlformats.org/officeDocument/2006/relationships/image" Target="../media/image1.png"/></Relationships>
</file>

<file path=xl/drawings/_rels/drawing3.xml.rels><?xml version="1.0" encoding="UTF-8" standalone="yes"?>
<Relationships xmlns="http://schemas.openxmlformats.org/package/2006/relationships"><Relationship Id="rId8" Type="http://schemas.openxmlformats.org/officeDocument/2006/relationships/hyperlink" Target="#'Rel'!B1"/><Relationship Id="rId13" Type="http://schemas.openxmlformats.org/officeDocument/2006/relationships/hyperlink" Target="#'Benef'!B1"/><Relationship Id="rId3" Type="http://schemas.openxmlformats.org/officeDocument/2006/relationships/hyperlink" Target="#'Func'!B1"/><Relationship Id="rId7" Type="http://schemas.openxmlformats.org/officeDocument/2006/relationships/hyperlink" Target="#'Ale'!B1"/><Relationship Id="rId12" Type="http://schemas.openxmlformats.org/officeDocument/2006/relationships/hyperlink" Target="#'Ho Ex'!B1"/><Relationship Id="rId2" Type="http://schemas.openxmlformats.org/officeDocument/2006/relationships/hyperlink" Target="#'P Gerais'!B1"/><Relationship Id="rId1" Type="http://schemas.openxmlformats.org/officeDocument/2006/relationships/hyperlink" Target="#'Ini'!B1"/><Relationship Id="rId6" Type="http://schemas.openxmlformats.org/officeDocument/2006/relationships/hyperlink" Target="#'Gra'!B1"/><Relationship Id="rId11" Type="http://schemas.openxmlformats.org/officeDocument/2006/relationships/hyperlink" Target="#'Cargos'!B1"/><Relationship Id="rId5" Type="http://schemas.openxmlformats.org/officeDocument/2006/relationships/hyperlink" Target="#'Resul'!B1"/><Relationship Id="rId10" Type="http://schemas.openxmlformats.org/officeDocument/2006/relationships/hyperlink" Target="#'P Gerais'!B1"/><Relationship Id="rId4" Type="http://schemas.openxmlformats.org/officeDocument/2006/relationships/hyperlink" Target="#'Lanc'!B1"/><Relationship Id="rId9" Type="http://schemas.openxmlformats.org/officeDocument/2006/relationships/hyperlink" Target="#'Folha'!B1"/><Relationship Id="rId14" Type="http://schemas.openxmlformats.org/officeDocument/2006/relationships/image" Target="../media/image1.png"/></Relationships>
</file>

<file path=xl/drawings/_rels/drawing4.xml.rels><?xml version="1.0" encoding="UTF-8" standalone="yes"?>
<Relationships xmlns="http://schemas.openxmlformats.org/package/2006/relationships"><Relationship Id="rId8" Type="http://schemas.openxmlformats.org/officeDocument/2006/relationships/hyperlink" Target="#'Ale'!B1"/><Relationship Id="rId13" Type="http://schemas.openxmlformats.org/officeDocument/2006/relationships/chart" Target="../charts/chart4.xml"/><Relationship Id="rId3" Type="http://schemas.openxmlformats.org/officeDocument/2006/relationships/hyperlink" Target="#'P Gerais'!B1"/><Relationship Id="rId7" Type="http://schemas.openxmlformats.org/officeDocument/2006/relationships/hyperlink" Target="#'Gra'!B1"/><Relationship Id="rId12" Type="http://schemas.openxmlformats.org/officeDocument/2006/relationships/chart" Target="../charts/chart3.xml"/><Relationship Id="rId17" Type="http://schemas.openxmlformats.org/officeDocument/2006/relationships/image" Target="../media/image2.png"/><Relationship Id="rId2" Type="http://schemas.openxmlformats.org/officeDocument/2006/relationships/hyperlink" Target="#'Ini'!B1"/><Relationship Id="rId16" Type="http://schemas.openxmlformats.org/officeDocument/2006/relationships/chart" Target="../charts/chart7.xml"/><Relationship Id="rId1" Type="http://schemas.openxmlformats.org/officeDocument/2006/relationships/chart" Target="../charts/chart1.xml"/><Relationship Id="rId6" Type="http://schemas.openxmlformats.org/officeDocument/2006/relationships/hyperlink" Target="#'Resul'!B1"/><Relationship Id="rId11" Type="http://schemas.openxmlformats.org/officeDocument/2006/relationships/chart" Target="../charts/chart2.xml"/><Relationship Id="rId5" Type="http://schemas.openxmlformats.org/officeDocument/2006/relationships/hyperlink" Target="#'Lanc'!B1"/><Relationship Id="rId15" Type="http://schemas.openxmlformats.org/officeDocument/2006/relationships/chart" Target="../charts/chart6.xml"/><Relationship Id="rId10" Type="http://schemas.openxmlformats.org/officeDocument/2006/relationships/hyperlink" Target="#'Folha'!B1"/><Relationship Id="rId4" Type="http://schemas.openxmlformats.org/officeDocument/2006/relationships/hyperlink" Target="#'Func'!B1"/><Relationship Id="rId9" Type="http://schemas.openxmlformats.org/officeDocument/2006/relationships/hyperlink" Target="#'Rel'!B1"/><Relationship Id="rId14" Type="http://schemas.openxmlformats.org/officeDocument/2006/relationships/chart" Target="../charts/chart5.xml"/></Relationships>
</file>

<file path=xl/drawings/_rels/drawing5.xml.rels><?xml version="1.0" encoding="UTF-8" standalone="yes"?>
<Relationships xmlns="http://schemas.openxmlformats.org/package/2006/relationships"><Relationship Id="rId8" Type="http://schemas.openxmlformats.org/officeDocument/2006/relationships/hyperlink" Target="#'Rel'!B1"/><Relationship Id="rId13" Type="http://schemas.openxmlformats.org/officeDocument/2006/relationships/chart" Target="../charts/chart11.xml"/><Relationship Id="rId3" Type="http://schemas.openxmlformats.org/officeDocument/2006/relationships/hyperlink" Target="#'Func'!B1"/><Relationship Id="rId7" Type="http://schemas.openxmlformats.org/officeDocument/2006/relationships/hyperlink" Target="#'Ale'!B1"/><Relationship Id="rId12" Type="http://schemas.openxmlformats.org/officeDocument/2006/relationships/chart" Target="../charts/chart10.xml"/><Relationship Id="rId17" Type="http://schemas.openxmlformats.org/officeDocument/2006/relationships/image" Target="../media/image2.png"/><Relationship Id="rId2" Type="http://schemas.openxmlformats.org/officeDocument/2006/relationships/hyperlink" Target="#'P Gerais'!B1"/><Relationship Id="rId16" Type="http://schemas.openxmlformats.org/officeDocument/2006/relationships/chart" Target="../charts/chart14.xml"/><Relationship Id="rId1" Type="http://schemas.openxmlformats.org/officeDocument/2006/relationships/hyperlink" Target="#'Ini'!B1"/><Relationship Id="rId6" Type="http://schemas.openxmlformats.org/officeDocument/2006/relationships/hyperlink" Target="#'Gra'!B1"/><Relationship Id="rId11" Type="http://schemas.openxmlformats.org/officeDocument/2006/relationships/chart" Target="../charts/chart9.xml"/><Relationship Id="rId5" Type="http://schemas.openxmlformats.org/officeDocument/2006/relationships/hyperlink" Target="#'Resul'!B1"/><Relationship Id="rId15" Type="http://schemas.openxmlformats.org/officeDocument/2006/relationships/chart" Target="../charts/chart13.xml"/><Relationship Id="rId10" Type="http://schemas.openxmlformats.org/officeDocument/2006/relationships/chart" Target="../charts/chart8.xml"/><Relationship Id="rId4" Type="http://schemas.openxmlformats.org/officeDocument/2006/relationships/hyperlink" Target="#'Lanc'!B1"/><Relationship Id="rId9" Type="http://schemas.openxmlformats.org/officeDocument/2006/relationships/hyperlink" Target="#'Folha'!B1"/><Relationship Id="rId14" Type="http://schemas.openxmlformats.org/officeDocument/2006/relationships/chart" Target="../charts/chart12.xml"/></Relationships>
</file>

<file path=xl/drawings/_rels/drawing6.xml.rels><?xml version="1.0" encoding="UTF-8" standalone="yes"?>
<Relationships xmlns="http://schemas.openxmlformats.org/package/2006/relationships"><Relationship Id="rId8" Type="http://schemas.openxmlformats.org/officeDocument/2006/relationships/hyperlink" Target="#'Ale'!B1"/><Relationship Id="rId13" Type="http://schemas.openxmlformats.org/officeDocument/2006/relationships/hyperlink" Target="#'Sobre a LUZ'!B1"/><Relationship Id="rId3" Type="http://schemas.openxmlformats.org/officeDocument/2006/relationships/hyperlink" Target="#'P Gerais'!B1"/><Relationship Id="rId7" Type="http://schemas.openxmlformats.org/officeDocument/2006/relationships/hyperlink" Target="#'Gra'!B1"/><Relationship Id="rId12" Type="http://schemas.openxmlformats.org/officeDocument/2006/relationships/hyperlink" Target="#'Sugest&#245;es'!B1"/><Relationship Id="rId2" Type="http://schemas.openxmlformats.org/officeDocument/2006/relationships/hyperlink" Target="#'Ini'!B1"/><Relationship Id="rId1" Type="http://schemas.openxmlformats.org/officeDocument/2006/relationships/image" Target="../media/image3.png"/><Relationship Id="rId6" Type="http://schemas.openxmlformats.org/officeDocument/2006/relationships/hyperlink" Target="#'Resul'!B1"/><Relationship Id="rId11" Type="http://schemas.openxmlformats.org/officeDocument/2006/relationships/hyperlink" Target="#'D&#250;vidas'!B1"/><Relationship Id="rId5" Type="http://schemas.openxmlformats.org/officeDocument/2006/relationships/hyperlink" Target="#'Lanc'!B1"/><Relationship Id="rId10" Type="http://schemas.openxmlformats.org/officeDocument/2006/relationships/hyperlink" Target="#'Folha'!B1"/><Relationship Id="rId4" Type="http://schemas.openxmlformats.org/officeDocument/2006/relationships/hyperlink" Target="#'Func'!B1"/><Relationship Id="rId9" Type="http://schemas.openxmlformats.org/officeDocument/2006/relationships/hyperlink" Target="#'Rel'!B1"/></Relationships>
</file>

<file path=xl/drawings/_rels/drawing7.xml.rels><?xml version="1.0" encoding="UTF-8" standalone="yes"?>
<Relationships xmlns="http://schemas.openxmlformats.org/package/2006/relationships"><Relationship Id="rId8" Type="http://schemas.openxmlformats.org/officeDocument/2006/relationships/hyperlink" Target="#'Ale'!B1"/><Relationship Id="rId13" Type="http://schemas.openxmlformats.org/officeDocument/2006/relationships/hyperlink" Target="#'Sobre a LUZ'!B1"/><Relationship Id="rId3" Type="http://schemas.openxmlformats.org/officeDocument/2006/relationships/hyperlink" Target="#'P Gerais'!B1"/><Relationship Id="rId7" Type="http://schemas.openxmlformats.org/officeDocument/2006/relationships/hyperlink" Target="#'Gra'!B1"/><Relationship Id="rId12" Type="http://schemas.openxmlformats.org/officeDocument/2006/relationships/hyperlink" Target="#'Sugest&#245;es'!B1"/><Relationship Id="rId2" Type="http://schemas.openxmlformats.org/officeDocument/2006/relationships/hyperlink" Target="#'Ini'!B1"/><Relationship Id="rId1" Type="http://schemas.openxmlformats.org/officeDocument/2006/relationships/image" Target="../media/image3.png"/><Relationship Id="rId6" Type="http://schemas.openxmlformats.org/officeDocument/2006/relationships/hyperlink" Target="#'Resul'!B1"/><Relationship Id="rId11" Type="http://schemas.openxmlformats.org/officeDocument/2006/relationships/hyperlink" Target="#'D&#250;vidas'!B1"/><Relationship Id="rId5" Type="http://schemas.openxmlformats.org/officeDocument/2006/relationships/hyperlink" Target="#'Lanc'!B1"/><Relationship Id="rId10" Type="http://schemas.openxmlformats.org/officeDocument/2006/relationships/hyperlink" Target="#'Folha'!B1"/><Relationship Id="rId4" Type="http://schemas.openxmlformats.org/officeDocument/2006/relationships/hyperlink" Target="#'Func'!B1"/><Relationship Id="rId9" Type="http://schemas.openxmlformats.org/officeDocument/2006/relationships/hyperlink" Target="#'Rel'!B1"/></Relationships>
</file>

<file path=xl/drawings/_rels/drawing8.xml.rels><?xml version="1.0" encoding="UTF-8" standalone="yes"?>
<Relationships xmlns="http://schemas.openxmlformats.org/package/2006/relationships"><Relationship Id="rId8" Type="http://schemas.openxmlformats.org/officeDocument/2006/relationships/hyperlink" Target="#'Ale'!B1"/><Relationship Id="rId13" Type="http://schemas.openxmlformats.org/officeDocument/2006/relationships/hyperlink" Target="#'Sobre a LUZ'!B1"/><Relationship Id="rId3" Type="http://schemas.openxmlformats.org/officeDocument/2006/relationships/hyperlink" Target="#'P Gerais'!B1"/><Relationship Id="rId7" Type="http://schemas.openxmlformats.org/officeDocument/2006/relationships/hyperlink" Target="#'Gra'!B1"/><Relationship Id="rId12" Type="http://schemas.openxmlformats.org/officeDocument/2006/relationships/hyperlink" Target="#'Sugest&#245;es'!B1"/><Relationship Id="rId2" Type="http://schemas.openxmlformats.org/officeDocument/2006/relationships/hyperlink" Target="#'Ini'!B1"/><Relationship Id="rId1" Type="http://schemas.openxmlformats.org/officeDocument/2006/relationships/image" Target="../media/image3.png"/><Relationship Id="rId6" Type="http://schemas.openxmlformats.org/officeDocument/2006/relationships/hyperlink" Target="#'Resul'!B1"/><Relationship Id="rId11" Type="http://schemas.openxmlformats.org/officeDocument/2006/relationships/hyperlink" Target="#'D&#250;vidas'!B1"/><Relationship Id="rId5" Type="http://schemas.openxmlformats.org/officeDocument/2006/relationships/hyperlink" Target="#'Lanc'!B1"/><Relationship Id="rId10" Type="http://schemas.openxmlformats.org/officeDocument/2006/relationships/hyperlink" Target="#'Folha'!B1"/><Relationship Id="rId4" Type="http://schemas.openxmlformats.org/officeDocument/2006/relationships/hyperlink" Target="#'Func'!B1"/><Relationship Id="rId9" Type="http://schemas.openxmlformats.org/officeDocument/2006/relationships/hyperlink" Target="#'Rel'!B1"/></Relationships>
</file>

<file path=xl/drawings/_rels/drawing9.xml.rels><?xml version="1.0" encoding="UTF-8" standalone="yes"?>
<Relationships xmlns="http://schemas.openxmlformats.org/package/2006/relationships"><Relationship Id="rId8" Type="http://schemas.openxmlformats.org/officeDocument/2006/relationships/hyperlink" Target="#'Ale'!B1"/><Relationship Id="rId13" Type="http://schemas.openxmlformats.org/officeDocument/2006/relationships/hyperlink" Target="#'Sobre a LUZ'!B1"/><Relationship Id="rId3" Type="http://schemas.openxmlformats.org/officeDocument/2006/relationships/hyperlink" Target="#'P Gerais'!B1"/><Relationship Id="rId7" Type="http://schemas.openxmlformats.org/officeDocument/2006/relationships/hyperlink" Target="#'Gra'!B1"/><Relationship Id="rId12" Type="http://schemas.openxmlformats.org/officeDocument/2006/relationships/hyperlink" Target="#'Sugest&#245;es'!B1"/><Relationship Id="rId2" Type="http://schemas.openxmlformats.org/officeDocument/2006/relationships/hyperlink" Target="#'Ini'!B1"/><Relationship Id="rId1" Type="http://schemas.openxmlformats.org/officeDocument/2006/relationships/image" Target="../media/image3.png"/><Relationship Id="rId6" Type="http://schemas.openxmlformats.org/officeDocument/2006/relationships/hyperlink" Target="#'Resul'!B1"/><Relationship Id="rId11" Type="http://schemas.openxmlformats.org/officeDocument/2006/relationships/hyperlink" Target="#'D&#250;vidas'!B1"/><Relationship Id="rId5" Type="http://schemas.openxmlformats.org/officeDocument/2006/relationships/hyperlink" Target="#'Lanc'!B1"/><Relationship Id="rId10" Type="http://schemas.openxmlformats.org/officeDocument/2006/relationships/hyperlink" Target="#'Folha'!B1"/><Relationship Id="rId4" Type="http://schemas.openxmlformats.org/officeDocument/2006/relationships/hyperlink" Target="#'Func'!B1"/><Relationship Id="rId9" Type="http://schemas.openxmlformats.org/officeDocument/2006/relationships/hyperlink" Target="#'Rel'!B1"/></Relationships>
</file>

<file path=xl/drawings/_rels/drawing10.xml.rels><?xml version="1.0" encoding="UTF-8" standalone="yes"?>
<Relationships xmlns="http://schemas.openxmlformats.org/package/2006/relationships"><Relationship Id="rId8" Type="http://schemas.openxmlformats.org/officeDocument/2006/relationships/hyperlink" Target="#'Rel'!B1"/><Relationship Id="rId3" Type="http://schemas.openxmlformats.org/officeDocument/2006/relationships/hyperlink" Target="#'Func'!B1"/><Relationship Id="rId7" Type="http://schemas.openxmlformats.org/officeDocument/2006/relationships/hyperlink" Target="#'Ale'!B1"/><Relationship Id="rId2" Type="http://schemas.openxmlformats.org/officeDocument/2006/relationships/hyperlink" Target="#'P Gerais'!B1"/><Relationship Id="rId1" Type="http://schemas.openxmlformats.org/officeDocument/2006/relationships/hyperlink" Target="#'Ini'!B1"/><Relationship Id="rId6" Type="http://schemas.openxmlformats.org/officeDocument/2006/relationships/hyperlink" Target="#'Gra'!B1"/><Relationship Id="rId5" Type="http://schemas.openxmlformats.org/officeDocument/2006/relationships/hyperlink" Target="#'Resul'!B1"/><Relationship Id="rId10" Type="http://schemas.openxmlformats.org/officeDocument/2006/relationships/image" Target="../media/image1.png"/><Relationship Id="rId4" Type="http://schemas.openxmlformats.org/officeDocument/2006/relationships/hyperlink" Target="#'Lanc'!B1"/><Relationship Id="rId9" Type="http://schemas.openxmlformats.org/officeDocument/2006/relationships/hyperlink" Target="#'Folha'!B1"/></Relationships>
</file>

<file path=xl/drawings/_rels/drawing11.xml.rels><?xml version="1.0" encoding="UTF-8" standalone="yes"?>
<Relationships xmlns="http://schemas.openxmlformats.org/package/2006/relationships"><Relationship Id="rId8" Type="http://schemas.openxmlformats.org/officeDocument/2006/relationships/hyperlink" Target="#'Rel'!B1"/><Relationship Id="rId13" Type="http://schemas.openxmlformats.org/officeDocument/2006/relationships/image" Target="../media/image1.png"/><Relationship Id="rId3" Type="http://schemas.openxmlformats.org/officeDocument/2006/relationships/hyperlink" Target="#'Func'!B1"/><Relationship Id="rId7" Type="http://schemas.openxmlformats.org/officeDocument/2006/relationships/hyperlink" Target="#'Ale'!B1"/><Relationship Id="rId12" Type="http://schemas.openxmlformats.org/officeDocument/2006/relationships/hyperlink" Target="#'Sobre a LUZ'!B1"/><Relationship Id="rId2" Type="http://schemas.openxmlformats.org/officeDocument/2006/relationships/hyperlink" Target="#'P Gerais'!B1"/><Relationship Id="rId1" Type="http://schemas.openxmlformats.org/officeDocument/2006/relationships/hyperlink" Target="#'Ini'!B1"/><Relationship Id="rId6" Type="http://schemas.openxmlformats.org/officeDocument/2006/relationships/hyperlink" Target="#'Gra'!B1"/><Relationship Id="rId11" Type="http://schemas.openxmlformats.org/officeDocument/2006/relationships/hyperlink" Target="#'Sugest&#245;es'!B1"/><Relationship Id="rId5" Type="http://schemas.openxmlformats.org/officeDocument/2006/relationships/hyperlink" Target="#'Resul'!B1"/><Relationship Id="rId10" Type="http://schemas.openxmlformats.org/officeDocument/2006/relationships/hyperlink" Target="#'D&#250;vidas'!B1"/><Relationship Id="rId4" Type="http://schemas.openxmlformats.org/officeDocument/2006/relationships/hyperlink" Target="#'Lanc'!B1"/><Relationship Id="rId9" Type="http://schemas.openxmlformats.org/officeDocument/2006/relationships/hyperlink" Target="#'Folha'!B1"/></Relationships>
</file>

<file path=xl/drawings/_rels/drawing12.xml.rels><?xml version="1.0" encoding="UTF-8" standalone="yes"?>
<Relationships xmlns="http://schemas.openxmlformats.org/package/2006/relationships"><Relationship Id="rId8" Type="http://schemas.openxmlformats.org/officeDocument/2006/relationships/hyperlink" Target="#'Rel'!B1"/><Relationship Id="rId13" Type="http://schemas.openxmlformats.org/officeDocument/2006/relationships/image" Target="../media/image1.png"/><Relationship Id="rId3" Type="http://schemas.openxmlformats.org/officeDocument/2006/relationships/hyperlink" Target="#'Func'!B1"/><Relationship Id="rId7" Type="http://schemas.openxmlformats.org/officeDocument/2006/relationships/hyperlink" Target="#'Ale'!B1"/><Relationship Id="rId12" Type="http://schemas.openxmlformats.org/officeDocument/2006/relationships/hyperlink" Target="#'Sobre a LUZ'!B1"/><Relationship Id="rId2" Type="http://schemas.openxmlformats.org/officeDocument/2006/relationships/hyperlink" Target="#'P Gerais'!B1"/><Relationship Id="rId1" Type="http://schemas.openxmlformats.org/officeDocument/2006/relationships/hyperlink" Target="#'Ini'!B1"/><Relationship Id="rId6" Type="http://schemas.openxmlformats.org/officeDocument/2006/relationships/hyperlink" Target="#'Gra'!B1"/><Relationship Id="rId11" Type="http://schemas.openxmlformats.org/officeDocument/2006/relationships/hyperlink" Target="#'Sugest&#245;es'!B1"/><Relationship Id="rId5" Type="http://schemas.openxmlformats.org/officeDocument/2006/relationships/hyperlink" Target="#'Resul'!B1"/><Relationship Id="rId10" Type="http://schemas.openxmlformats.org/officeDocument/2006/relationships/hyperlink" Target="#'D&#250;vidas'!B1"/><Relationship Id="rId4" Type="http://schemas.openxmlformats.org/officeDocument/2006/relationships/hyperlink" Target="#'Lanc'!B1"/><Relationship Id="rId9" Type="http://schemas.openxmlformats.org/officeDocument/2006/relationships/hyperlink" Target="#'Folha'!B1"/></Relationships>
</file>

<file path=xl/drawings/_rels/drawing13.xml.rels><?xml version="1.0" encoding="UTF-8" standalone="yes"?>
<Relationships xmlns="http://schemas.openxmlformats.org/package/2006/relationships"><Relationship Id="rId8" Type="http://schemas.openxmlformats.org/officeDocument/2006/relationships/hyperlink" Target="#'Rel'!B1"/><Relationship Id="rId13" Type="http://schemas.openxmlformats.org/officeDocument/2006/relationships/image" Target="../media/image1.png"/><Relationship Id="rId3" Type="http://schemas.openxmlformats.org/officeDocument/2006/relationships/hyperlink" Target="#'Func'!B1"/><Relationship Id="rId7" Type="http://schemas.openxmlformats.org/officeDocument/2006/relationships/hyperlink" Target="#'Ale'!B1"/><Relationship Id="rId12" Type="http://schemas.openxmlformats.org/officeDocument/2006/relationships/hyperlink" Target="#'Sobre a LUZ'!B1"/><Relationship Id="rId2" Type="http://schemas.openxmlformats.org/officeDocument/2006/relationships/hyperlink" Target="#'P Gerais'!B1"/><Relationship Id="rId1" Type="http://schemas.openxmlformats.org/officeDocument/2006/relationships/hyperlink" Target="#'Ini'!B1"/><Relationship Id="rId6" Type="http://schemas.openxmlformats.org/officeDocument/2006/relationships/hyperlink" Target="#'Gra'!B1"/><Relationship Id="rId11" Type="http://schemas.openxmlformats.org/officeDocument/2006/relationships/hyperlink" Target="#'Sugest&#245;es'!B1"/><Relationship Id="rId5" Type="http://schemas.openxmlformats.org/officeDocument/2006/relationships/hyperlink" Target="#'Resul'!B1"/><Relationship Id="rId10" Type="http://schemas.openxmlformats.org/officeDocument/2006/relationships/hyperlink" Target="#'D&#250;vidas'!B1"/><Relationship Id="rId4" Type="http://schemas.openxmlformats.org/officeDocument/2006/relationships/hyperlink" Target="#'Lanc'!B1"/><Relationship Id="rId9" Type="http://schemas.openxmlformats.org/officeDocument/2006/relationships/hyperlink" Target="#'Folha'!B1"/></Relationships>
</file>

<file path=xl/drawings/_rels/drawing14.xml.rels><?xml version="1.0" encoding="UTF-8" standalone="yes"?>
<Relationships xmlns="http://schemas.openxmlformats.org/package/2006/relationships"><Relationship Id="rId8" Type="http://schemas.openxmlformats.org/officeDocument/2006/relationships/hyperlink" Target="#'Rel'!B1"/><Relationship Id="rId13" Type="http://schemas.openxmlformats.org/officeDocument/2006/relationships/image" Target="../media/image1.png"/><Relationship Id="rId3" Type="http://schemas.openxmlformats.org/officeDocument/2006/relationships/hyperlink" Target="#'Func'!B1"/><Relationship Id="rId7" Type="http://schemas.openxmlformats.org/officeDocument/2006/relationships/hyperlink" Target="#'Ale'!B1"/><Relationship Id="rId12" Type="http://schemas.openxmlformats.org/officeDocument/2006/relationships/hyperlink" Target="#'Sobre a LUZ'!B1"/><Relationship Id="rId2" Type="http://schemas.openxmlformats.org/officeDocument/2006/relationships/hyperlink" Target="#'P Gerais'!B1"/><Relationship Id="rId1" Type="http://schemas.openxmlformats.org/officeDocument/2006/relationships/hyperlink" Target="#'Ini'!B1"/><Relationship Id="rId6" Type="http://schemas.openxmlformats.org/officeDocument/2006/relationships/hyperlink" Target="#'Gra'!B1"/><Relationship Id="rId11" Type="http://schemas.openxmlformats.org/officeDocument/2006/relationships/hyperlink" Target="#'Sugest&#245;es'!B1"/><Relationship Id="rId5" Type="http://schemas.openxmlformats.org/officeDocument/2006/relationships/hyperlink" Target="#'Resul'!B1"/><Relationship Id="rId10" Type="http://schemas.openxmlformats.org/officeDocument/2006/relationships/hyperlink" Target="#'D&#250;vidas'!B1"/><Relationship Id="rId4" Type="http://schemas.openxmlformats.org/officeDocument/2006/relationships/hyperlink" Target="#'Lanc'!B1"/><Relationship Id="rId9" Type="http://schemas.openxmlformats.org/officeDocument/2006/relationships/hyperlink" Target="#'Folha'!B1"/></Relationships>
</file>

<file path=xl/drawings/_rels/drawing15.xml.rels><?xml version="1.0" encoding="UTF-8" standalone="yes"?>
<Relationships xmlns="http://schemas.openxmlformats.org/package/2006/relationships"><Relationship Id="rId8" Type="http://schemas.openxmlformats.org/officeDocument/2006/relationships/hyperlink" Target="#'Rel'!B1"/><Relationship Id="rId13" Type="http://schemas.openxmlformats.org/officeDocument/2006/relationships/image" Target="../media/image1.png"/><Relationship Id="rId3" Type="http://schemas.openxmlformats.org/officeDocument/2006/relationships/hyperlink" Target="#'Func'!B1"/><Relationship Id="rId7" Type="http://schemas.openxmlformats.org/officeDocument/2006/relationships/hyperlink" Target="#'Ale'!B1"/><Relationship Id="rId12" Type="http://schemas.openxmlformats.org/officeDocument/2006/relationships/hyperlink" Target="#'Sobre a LUZ'!B1"/><Relationship Id="rId2" Type="http://schemas.openxmlformats.org/officeDocument/2006/relationships/hyperlink" Target="#'P Gerais'!B1"/><Relationship Id="rId1" Type="http://schemas.openxmlformats.org/officeDocument/2006/relationships/hyperlink" Target="#'Ini'!B1"/><Relationship Id="rId6" Type="http://schemas.openxmlformats.org/officeDocument/2006/relationships/hyperlink" Target="#'Gra'!B1"/><Relationship Id="rId11" Type="http://schemas.openxmlformats.org/officeDocument/2006/relationships/hyperlink" Target="#'Sugest&#245;es'!B1"/><Relationship Id="rId5" Type="http://schemas.openxmlformats.org/officeDocument/2006/relationships/hyperlink" Target="#'Resul'!B1"/><Relationship Id="rId10" Type="http://schemas.openxmlformats.org/officeDocument/2006/relationships/hyperlink" Target="#'D&#250;vidas'!B1"/><Relationship Id="rId4" Type="http://schemas.openxmlformats.org/officeDocument/2006/relationships/hyperlink" Target="#'Lanc'!B1"/><Relationship Id="rId9" Type="http://schemas.openxmlformats.org/officeDocument/2006/relationships/hyperlink" Target="#'Folha'!B1"/></Relationships>
</file>

<file path=xl/drawings/_rels/drawing16.xml.rels><?xml version="1.0" encoding="UTF-8" standalone="yes"?>
<Relationships xmlns="http://schemas.openxmlformats.org/package/2006/relationships"><Relationship Id="rId8" Type="http://schemas.openxmlformats.org/officeDocument/2006/relationships/hyperlink" Target="#'Rel'!B1"/><Relationship Id="rId13" Type="http://schemas.openxmlformats.org/officeDocument/2006/relationships/image" Target="../media/image1.png"/><Relationship Id="rId3" Type="http://schemas.openxmlformats.org/officeDocument/2006/relationships/hyperlink" Target="#'Func'!B1"/><Relationship Id="rId7" Type="http://schemas.openxmlformats.org/officeDocument/2006/relationships/hyperlink" Target="#'Ale'!B1"/><Relationship Id="rId12" Type="http://schemas.openxmlformats.org/officeDocument/2006/relationships/hyperlink" Target="#'Sobre a LUZ'!B1"/><Relationship Id="rId2" Type="http://schemas.openxmlformats.org/officeDocument/2006/relationships/hyperlink" Target="#'P Gerais'!B1"/><Relationship Id="rId1" Type="http://schemas.openxmlformats.org/officeDocument/2006/relationships/hyperlink" Target="#'Ini'!B1"/><Relationship Id="rId6" Type="http://schemas.openxmlformats.org/officeDocument/2006/relationships/hyperlink" Target="#'Gra'!B1"/><Relationship Id="rId11" Type="http://schemas.openxmlformats.org/officeDocument/2006/relationships/hyperlink" Target="#'Sugest&#245;es'!B1"/><Relationship Id="rId5" Type="http://schemas.openxmlformats.org/officeDocument/2006/relationships/hyperlink" Target="#'Resul'!B1"/><Relationship Id="rId10" Type="http://schemas.openxmlformats.org/officeDocument/2006/relationships/hyperlink" Target="#'D&#250;vidas'!B1"/><Relationship Id="rId4" Type="http://schemas.openxmlformats.org/officeDocument/2006/relationships/hyperlink" Target="#'Lanc'!B1"/><Relationship Id="rId9" Type="http://schemas.openxmlformats.org/officeDocument/2006/relationships/hyperlink" Target="#'Folha'!B1"/></Relationships>
</file>

<file path=xl/drawings/_rels/drawing17.xml.rels><?xml version="1.0" encoding="UTF-8" standalone="yes"?>
<Relationships xmlns="http://schemas.openxmlformats.org/package/2006/relationships"><Relationship Id="rId8" Type="http://schemas.openxmlformats.org/officeDocument/2006/relationships/hyperlink" Target="#'Rel'!B1"/><Relationship Id="rId13" Type="http://schemas.openxmlformats.org/officeDocument/2006/relationships/image" Target="../media/image1.png"/><Relationship Id="rId3" Type="http://schemas.openxmlformats.org/officeDocument/2006/relationships/hyperlink" Target="#'Func'!B1"/><Relationship Id="rId7" Type="http://schemas.openxmlformats.org/officeDocument/2006/relationships/hyperlink" Target="#'Ale'!B1"/><Relationship Id="rId12" Type="http://schemas.openxmlformats.org/officeDocument/2006/relationships/hyperlink" Target="#'Sobre a LUZ'!B1"/><Relationship Id="rId2" Type="http://schemas.openxmlformats.org/officeDocument/2006/relationships/hyperlink" Target="#'P Gerais'!B1"/><Relationship Id="rId1" Type="http://schemas.openxmlformats.org/officeDocument/2006/relationships/hyperlink" Target="#'Ini'!B1"/><Relationship Id="rId6" Type="http://schemas.openxmlformats.org/officeDocument/2006/relationships/hyperlink" Target="#'Gra'!B1"/><Relationship Id="rId11" Type="http://schemas.openxmlformats.org/officeDocument/2006/relationships/hyperlink" Target="#'Sugest&#245;es'!B1"/><Relationship Id="rId5" Type="http://schemas.openxmlformats.org/officeDocument/2006/relationships/hyperlink" Target="#'Resul'!B1"/><Relationship Id="rId10" Type="http://schemas.openxmlformats.org/officeDocument/2006/relationships/hyperlink" Target="#'D&#250;vidas'!B1"/><Relationship Id="rId4" Type="http://schemas.openxmlformats.org/officeDocument/2006/relationships/hyperlink" Target="#'Lanc'!B1"/><Relationship Id="rId9" Type="http://schemas.openxmlformats.org/officeDocument/2006/relationships/hyperlink" Target="#'Folha'!B1"/></Relationships>
</file>

<file path=xl/drawings/_rels/drawing18.xml.rels><?xml version="1.0" encoding="UTF-8" standalone="yes"?>
<Relationships xmlns="http://schemas.openxmlformats.org/package/2006/relationships"><Relationship Id="rId8" Type="http://schemas.openxmlformats.org/officeDocument/2006/relationships/hyperlink" Target="#'Rel'!B1"/><Relationship Id="rId13" Type="http://schemas.openxmlformats.org/officeDocument/2006/relationships/image" Target="../media/image1.png"/><Relationship Id="rId3" Type="http://schemas.openxmlformats.org/officeDocument/2006/relationships/hyperlink" Target="#'Func'!B1"/><Relationship Id="rId7" Type="http://schemas.openxmlformats.org/officeDocument/2006/relationships/hyperlink" Target="#'Ale'!B1"/><Relationship Id="rId12" Type="http://schemas.openxmlformats.org/officeDocument/2006/relationships/hyperlink" Target="#'Sobre a LUZ'!B1"/><Relationship Id="rId2" Type="http://schemas.openxmlformats.org/officeDocument/2006/relationships/hyperlink" Target="#'P Gerais'!B1"/><Relationship Id="rId1" Type="http://schemas.openxmlformats.org/officeDocument/2006/relationships/hyperlink" Target="#'Ini'!B1"/><Relationship Id="rId6" Type="http://schemas.openxmlformats.org/officeDocument/2006/relationships/hyperlink" Target="#'Gra'!B1"/><Relationship Id="rId11" Type="http://schemas.openxmlformats.org/officeDocument/2006/relationships/hyperlink" Target="#'Sugest&#245;es'!B1"/><Relationship Id="rId5" Type="http://schemas.openxmlformats.org/officeDocument/2006/relationships/hyperlink" Target="#'Resul'!B1"/><Relationship Id="rId10" Type="http://schemas.openxmlformats.org/officeDocument/2006/relationships/hyperlink" Target="#'D&#250;vidas'!B1"/><Relationship Id="rId4" Type="http://schemas.openxmlformats.org/officeDocument/2006/relationships/hyperlink" Target="#'Lanc'!B1"/><Relationship Id="rId9" Type="http://schemas.openxmlformats.org/officeDocument/2006/relationships/hyperlink" Target="#'Folha'!B1"/></Relationships>
</file>

<file path=xl/drawings/_rels/drawing19.xml.rels><?xml version="1.0" encoding="UTF-8" standalone="yes"?>
<Relationships xmlns="http://schemas.openxmlformats.org/package/2006/relationships"><Relationship Id="rId8" Type="http://schemas.openxmlformats.org/officeDocument/2006/relationships/hyperlink" Target="#'Rel'!B1"/><Relationship Id="rId13" Type="http://schemas.openxmlformats.org/officeDocument/2006/relationships/image" Target="../media/image1.png"/><Relationship Id="rId3" Type="http://schemas.openxmlformats.org/officeDocument/2006/relationships/hyperlink" Target="#'Func'!B1"/><Relationship Id="rId7" Type="http://schemas.openxmlformats.org/officeDocument/2006/relationships/hyperlink" Target="#'Ale'!B1"/><Relationship Id="rId12" Type="http://schemas.openxmlformats.org/officeDocument/2006/relationships/hyperlink" Target="#'Sobre a LUZ'!B1"/><Relationship Id="rId2" Type="http://schemas.openxmlformats.org/officeDocument/2006/relationships/hyperlink" Target="#'P Gerais'!B1"/><Relationship Id="rId1" Type="http://schemas.openxmlformats.org/officeDocument/2006/relationships/hyperlink" Target="#'Ini'!B1"/><Relationship Id="rId6" Type="http://schemas.openxmlformats.org/officeDocument/2006/relationships/hyperlink" Target="#'Gra'!B1"/><Relationship Id="rId11" Type="http://schemas.openxmlformats.org/officeDocument/2006/relationships/hyperlink" Target="#'Sugest&#245;es'!B1"/><Relationship Id="rId5" Type="http://schemas.openxmlformats.org/officeDocument/2006/relationships/hyperlink" Target="#'Resul'!B1"/><Relationship Id="rId10" Type="http://schemas.openxmlformats.org/officeDocument/2006/relationships/hyperlink" Target="#'D&#250;vidas'!B1"/><Relationship Id="rId4" Type="http://schemas.openxmlformats.org/officeDocument/2006/relationships/hyperlink" Target="#'Lanc'!B1"/><Relationship Id="rId9" Type="http://schemas.openxmlformats.org/officeDocument/2006/relationships/hyperlink" Target="#'Folha'!B1"/></Relationships>
</file>

<file path=xl/drawings/_rels/drawing20.xml.rels><?xml version="1.0" encoding="UTF-8" standalone="yes"?>
<Relationships xmlns="http://schemas.openxmlformats.org/package/2006/relationships"><Relationship Id="rId8" Type="http://schemas.openxmlformats.org/officeDocument/2006/relationships/hyperlink" Target="#'Rel'!B1"/><Relationship Id="rId13" Type="http://schemas.openxmlformats.org/officeDocument/2006/relationships/image" Target="../media/image1.png"/><Relationship Id="rId3" Type="http://schemas.openxmlformats.org/officeDocument/2006/relationships/hyperlink" Target="#'Func'!B1"/><Relationship Id="rId7" Type="http://schemas.openxmlformats.org/officeDocument/2006/relationships/hyperlink" Target="#'Ale'!B1"/><Relationship Id="rId12" Type="http://schemas.openxmlformats.org/officeDocument/2006/relationships/hyperlink" Target="#'Sobre a LUZ'!B1"/><Relationship Id="rId2" Type="http://schemas.openxmlformats.org/officeDocument/2006/relationships/hyperlink" Target="#'P Gerais'!B1"/><Relationship Id="rId1" Type="http://schemas.openxmlformats.org/officeDocument/2006/relationships/hyperlink" Target="#'Ini'!B1"/><Relationship Id="rId6" Type="http://schemas.openxmlformats.org/officeDocument/2006/relationships/hyperlink" Target="#'Gra'!B1"/><Relationship Id="rId11" Type="http://schemas.openxmlformats.org/officeDocument/2006/relationships/hyperlink" Target="#'Sugest&#245;es'!B1"/><Relationship Id="rId5" Type="http://schemas.openxmlformats.org/officeDocument/2006/relationships/hyperlink" Target="#'Resul'!B1"/><Relationship Id="rId10" Type="http://schemas.openxmlformats.org/officeDocument/2006/relationships/hyperlink" Target="#'D&#250;vidas'!B1"/><Relationship Id="rId4" Type="http://schemas.openxmlformats.org/officeDocument/2006/relationships/hyperlink" Target="#'Lanc'!B1"/><Relationship Id="rId9" Type="http://schemas.openxmlformats.org/officeDocument/2006/relationships/hyperlink" Target="#'Folha'!B1"/></Relationships>
</file>

<file path=xl/drawings/_rels/drawing21.xml.rels><?xml version="1.0" encoding="UTF-8" standalone="yes"?>
<Relationships xmlns="http://schemas.openxmlformats.org/package/2006/relationships"><Relationship Id="rId8" Type="http://schemas.openxmlformats.org/officeDocument/2006/relationships/hyperlink" Target="#'Rel'!B1"/><Relationship Id="rId13" Type="http://schemas.openxmlformats.org/officeDocument/2006/relationships/image" Target="../media/image1.png"/><Relationship Id="rId3" Type="http://schemas.openxmlformats.org/officeDocument/2006/relationships/hyperlink" Target="#'Func'!B1"/><Relationship Id="rId7" Type="http://schemas.openxmlformats.org/officeDocument/2006/relationships/hyperlink" Target="#'Ale'!B1"/><Relationship Id="rId12" Type="http://schemas.openxmlformats.org/officeDocument/2006/relationships/hyperlink" Target="#'Sobre a LUZ'!B1"/><Relationship Id="rId2" Type="http://schemas.openxmlformats.org/officeDocument/2006/relationships/hyperlink" Target="#'P Gerais'!B1"/><Relationship Id="rId1" Type="http://schemas.openxmlformats.org/officeDocument/2006/relationships/hyperlink" Target="#'Ini'!B1"/><Relationship Id="rId6" Type="http://schemas.openxmlformats.org/officeDocument/2006/relationships/hyperlink" Target="#'Gra'!B1"/><Relationship Id="rId11" Type="http://schemas.openxmlformats.org/officeDocument/2006/relationships/hyperlink" Target="#'Sugest&#245;es'!B1"/><Relationship Id="rId5" Type="http://schemas.openxmlformats.org/officeDocument/2006/relationships/hyperlink" Target="#'Resul'!B1"/><Relationship Id="rId10" Type="http://schemas.openxmlformats.org/officeDocument/2006/relationships/hyperlink" Target="#'D&#250;vidas'!B1"/><Relationship Id="rId4" Type="http://schemas.openxmlformats.org/officeDocument/2006/relationships/hyperlink" Target="#'Lanc'!B1"/><Relationship Id="rId9" Type="http://schemas.openxmlformats.org/officeDocument/2006/relationships/hyperlink" Target="#'Folha'!B1"/></Relationships>
</file>

<file path=xl/drawings/_rels/drawing22.xml.rels><?xml version="1.0" encoding="UTF-8" standalone="yes"?>
<Relationships xmlns="http://schemas.openxmlformats.org/package/2006/relationships"><Relationship Id="rId8" Type="http://schemas.openxmlformats.org/officeDocument/2006/relationships/hyperlink" Target="#'Rel'!B1"/><Relationship Id="rId13" Type="http://schemas.openxmlformats.org/officeDocument/2006/relationships/image" Target="../media/image1.png"/><Relationship Id="rId3" Type="http://schemas.openxmlformats.org/officeDocument/2006/relationships/hyperlink" Target="#'Func'!B1"/><Relationship Id="rId7" Type="http://schemas.openxmlformats.org/officeDocument/2006/relationships/hyperlink" Target="#'Ale'!B1"/><Relationship Id="rId12" Type="http://schemas.openxmlformats.org/officeDocument/2006/relationships/hyperlink" Target="#'Sobre a LUZ'!B1"/><Relationship Id="rId2" Type="http://schemas.openxmlformats.org/officeDocument/2006/relationships/hyperlink" Target="#'P Gerais'!B1"/><Relationship Id="rId1" Type="http://schemas.openxmlformats.org/officeDocument/2006/relationships/hyperlink" Target="#'Ini'!B1"/><Relationship Id="rId6" Type="http://schemas.openxmlformats.org/officeDocument/2006/relationships/hyperlink" Target="#'Gra'!B1"/><Relationship Id="rId11" Type="http://schemas.openxmlformats.org/officeDocument/2006/relationships/hyperlink" Target="#'Sugest&#245;es'!B1"/><Relationship Id="rId5" Type="http://schemas.openxmlformats.org/officeDocument/2006/relationships/hyperlink" Target="#'Resul'!B1"/><Relationship Id="rId10" Type="http://schemas.openxmlformats.org/officeDocument/2006/relationships/hyperlink" Target="#'D&#250;vidas'!B1"/><Relationship Id="rId4" Type="http://schemas.openxmlformats.org/officeDocument/2006/relationships/hyperlink" Target="#'Lanc'!B1"/><Relationship Id="rId9" Type="http://schemas.openxmlformats.org/officeDocument/2006/relationships/hyperlink" Target="#'Folha'!B1"/></Relationships>
</file>

<file path=xl/drawings/_rels/drawing23.xml.rels><?xml version="1.0" encoding="UTF-8" standalone="yes"?>
<Relationships xmlns="http://schemas.openxmlformats.org/package/2006/relationships"><Relationship Id="rId8" Type="http://schemas.openxmlformats.org/officeDocument/2006/relationships/hyperlink" Target="#'Rel'!B1"/><Relationship Id="rId13" Type="http://schemas.openxmlformats.org/officeDocument/2006/relationships/image" Target="../media/image1.png"/><Relationship Id="rId3" Type="http://schemas.openxmlformats.org/officeDocument/2006/relationships/hyperlink" Target="#'Func'!B1"/><Relationship Id="rId7" Type="http://schemas.openxmlformats.org/officeDocument/2006/relationships/hyperlink" Target="#'Ale'!B1"/><Relationship Id="rId12" Type="http://schemas.openxmlformats.org/officeDocument/2006/relationships/hyperlink" Target="#'Sobre a LUZ'!B1"/><Relationship Id="rId2" Type="http://schemas.openxmlformats.org/officeDocument/2006/relationships/hyperlink" Target="#'P Gerais'!B1"/><Relationship Id="rId1" Type="http://schemas.openxmlformats.org/officeDocument/2006/relationships/hyperlink" Target="#'Ini'!B1"/><Relationship Id="rId6" Type="http://schemas.openxmlformats.org/officeDocument/2006/relationships/hyperlink" Target="#'Gra'!B1"/><Relationship Id="rId11" Type="http://schemas.openxmlformats.org/officeDocument/2006/relationships/hyperlink" Target="#'Sugest&#245;es'!B1"/><Relationship Id="rId5" Type="http://schemas.openxmlformats.org/officeDocument/2006/relationships/hyperlink" Target="#'Resul'!B1"/><Relationship Id="rId10" Type="http://schemas.openxmlformats.org/officeDocument/2006/relationships/hyperlink" Target="#'D&#250;vidas'!B1"/><Relationship Id="rId4" Type="http://schemas.openxmlformats.org/officeDocument/2006/relationships/hyperlink" Target="#'Lanc'!B1"/><Relationship Id="rId9" Type="http://schemas.openxmlformats.org/officeDocument/2006/relationships/hyperlink" Target="#'Folha'!B1"/></Relationships>
</file>

<file path=xl/drawings/_rels/drawing24.xml.rels><?xml version="1.0" encoding="UTF-8" standalone="yes"?>
<Relationships xmlns="http://schemas.openxmlformats.org/package/2006/relationships"><Relationship Id="rId8" Type="http://schemas.openxmlformats.org/officeDocument/2006/relationships/hyperlink" Target="#'Rel'!B1"/><Relationship Id="rId13" Type="http://schemas.openxmlformats.org/officeDocument/2006/relationships/image" Target="../media/image1.png"/><Relationship Id="rId3" Type="http://schemas.openxmlformats.org/officeDocument/2006/relationships/hyperlink" Target="#'Func'!B1"/><Relationship Id="rId7" Type="http://schemas.openxmlformats.org/officeDocument/2006/relationships/hyperlink" Target="#'Ale'!B1"/><Relationship Id="rId12" Type="http://schemas.openxmlformats.org/officeDocument/2006/relationships/hyperlink" Target="#'Sobre a LUZ'!B1"/><Relationship Id="rId2" Type="http://schemas.openxmlformats.org/officeDocument/2006/relationships/hyperlink" Target="#'P Gerais'!B1"/><Relationship Id="rId1" Type="http://schemas.openxmlformats.org/officeDocument/2006/relationships/hyperlink" Target="#'Ini'!B1"/><Relationship Id="rId6" Type="http://schemas.openxmlformats.org/officeDocument/2006/relationships/hyperlink" Target="#'Gra'!B1"/><Relationship Id="rId11" Type="http://schemas.openxmlformats.org/officeDocument/2006/relationships/hyperlink" Target="#'Sugest&#245;es'!B1"/><Relationship Id="rId5" Type="http://schemas.openxmlformats.org/officeDocument/2006/relationships/hyperlink" Target="#'Resul'!B1"/><Relationship Id="rId10" Type="http://schemas.openxmlformats.org/officeDocument/2006/relationships/hyperlink" Target="#'D&#250;vidas'!B1"/><Relationship Id="rId4" Type="http://schemas.openxmlformats.org/officeDocument/2006/relationships/hyperlink" Target="#'Lanc'!B1"/><Relationship Id="rId9" Type="http://schemas.openxmlformats.org/officeDocument/2006/relationships/hyperlink" Target="#'Folha'!B1"/></Relationships>
</file>

<file path=xl/drawings/_rels/drawing25.xml.rels><?xml version="1.0" encoding="UTF-8" standalone="yes"?>
<Relationships xmlns="http://schemas.openxmlformats.org/package/2006/relationships"><Relationship Id="rId8" Type="http://schemas.openxmlformats.org/officeDocument/2006/relationships/hyperlink" Target="#'Rel'!B1"/><Relationship Id="rId13" Type="http://schemas.openxmlformats.org/officeDocument/2006/relationships/image" Target="../media/image1.png"/><Relationship Id="rId3" Type="http://schemas.openxmlformats.org/officeDocument/2006/relationships/hyperlink" Target="#'Func'!B1"/><Relationship Id="rId7" Type="http://schemas.openxmlformats.org/officeDocument/2006/relationships/hyperlink" Target="#'Ale'!B1"/><Relationship Id="rId12" Type="http://schemas.openxmlformats.org/officeDocument/2006/relationships/hyperlink" Target="#'Sobre a LUZ'!B1"/><Relationship Id="rId2" Type="http://schemas.openxmlformats.org/officeDocument/2006/relationships/hyperlink" Target="#'P Gerais'!B1"/><Relationship Id="rId1" Type="http://schemas.openxmlformats.org/officeDocument/2006/relationships/hyperlink" Target="#'Ini'!B1"/><Relationship Id="rId6" Type="http://schemas.openxmlformats.org/officeDocument/2006/relationships/hyperlink" Target="#'Gra'!B1"/><Relationship Id="rId11" Type="http://schemas.openxmlformats.org/officeDocument/2006/relationships/hyperlink" Target="#'Sugest&#245;es'!B1"/><Relationship Id="rId5" Type="http://schemas.openxmlformats.org/officeDocument/2006/relationships/hyperlink" Target="#'Resul'!B1"/><Relationship Id="rId10" Type="http://schemas.openxmlformats.org/officeDocument/2006/relationships/hyperlink" Target="#'D&#250;vidas'!B1"/><Relationship Id="rId4" Type="http://schemas.openxmlformats.org/officeDocument/2006/relationships/hyperlink" Target="#'Lanc'!B1"/><Relationship Id="rId9" Type="http://schemas.openxmlformats.org/officeDocument/2006/relationships/hyperlink" Target="#'Folha'!B1"/></Relationships>
</file>

<file path=xl/drawings/_rels/drawing26.xml.rels><?xml version="1.0" encoding="UTF-8" standalone="yes"?>
<Relationships xmlns="http://schemas.openxmlformats.org/package/2006/relationships"><Relationship Id="rId8" Type="http://schemas.openxmlformats.org/officeDocument/2006/relationships/hyperlink" Target="#'Rel'!B1"/><Relationship Id="rId13" Type="http://schemas.openxmlformats.org/officeDocument/2006/relationships/image" Target="../media/image1.png"/><Relationship Id="rId3" Type="http://schemas.openxmlformats.org/officeDocument/2006/relationships/hyperlink" Target="#'Func'!B1"/><Relationship Id="rId7" Type="http://schemas.openxmlformats.org/officeDocument/2006/relationships/hyperlink" Target="#'Ale'!B1"/><Relationship Id="rId12" Type="http://schemas.openxmlformats.org/officeDocument/2006/relationships/hyperlink" Target="#'Sobre a LUZ'!B1"/><Relationship Id="rId2" Type="http://schemas.openxmlformats.org/officeDocument/2006/relationships/hyperlink" Target="#'P Gerais'!B1"/><Relationship Id="rId1" Type="http://schemas.openxmlformats.org/officeDocument/2006/relationships/hyperlink" Target="#'Ini'!B1"/><Relationship Id="rId6" Type="http://schemas.openxmlformats.org/officeDocument/2006/relationships/hyperlink" Target="#'Gra'!B1"/><Relationship Id="rId11" Type="http://schemas.openxmlformats.org/officeDocument/2006/relationships/hyperlink" Target="#'Sugest&#245;es'!B1"/><Relationship Id="rId5" Type="http://schemas.openxmlformats.org/officeDocument/2006/relationships/hyperlink" Target="#'Resul'!B1"/><Relationship Id="rId10" Type="http://schemas.openxmlformats.org/officeDocument/2006/relationships/hyperlink" Target="#'D&#250;vidas'!B1"/><Relationship Id="rId4" Type="http://schemas.openxmlformats.org/officeDocument/2006/relationships/hyperlink" Target="#'Lanc'!B1"/><Relationship Id="rId9" Type="http://schemas.openxmlformats.org/officeDocument/2006/relationships/hyperlink" Target="#'Folha'!B1"/></Relationships>
</file>

<file path=xl/drawings/_rels/drawing27.xml.rels><?xml version="1.0" encoding="UTF-8" standalone="yes"?>
<Relationships xmlns="http://schemas.openxmlformats.org/package/2006/relationships"><Relationship Id="rId8" Type="http://schemas.openxmlformats.org/officeDocument/2006/relationships/hyperlink" Target="#'Rel'!B1"/><Relationship Id="rId13" Type="http://schemas.openxmlformats.org/officeDocument/2006/relationships/image" Target="../media/image1.png"/><Relationship Id="rId3" Type="http://schemas.openxmlformats.org/officeDocument/2006/relationships/hyperlink" Target="#'Func'!B1"/><Relationship Id="rId7" Type="http://schemas.openxmlformats.org/officeDocument/2006/relationships/hyperlink" Target="#'Ale'!B1"/><Relationship Id="rId12" Type="http://schemas.openxmlformats.org/officeDocument/2006/relationships/hyperlink" Target="#'Sobre a LUZ'!B1"/><Relationship Id="rId2" Type="http://schemas.openxmlformats.org/officeDocument/2006/relationships/hyperlink" Target="#'P Gerais'!B1"/><Relationship Id="rId1" Type="http://schemas.openxmlformats.org/officeDocument/2006/relationships/hyperlink" Target="#'Ini'!B1"/><Relationship Id="rId6" Type="http://schemas.openxmlformats.org/officeDocument/2006/relationships/hyperlink" Target="#'Gra'!B1"/><Relationship Id="rId11" Type="http://schemas.openxmlformats.org/officeDocument/2006/relationships/hyperlink" Target="#'Sugest&#245;es'!B1"/><Relationship Id="rId5" Type="http://schemas.openxmlformats.org/officeDocument/2006/relationships/hyperlink" Target="#'Resul'!B1"/><Relationship Id="rId10" Type="http://schemas.openxmlformats.org/officeDocument/2006/relationships/hyperlink" Target="#'D&#250;vidas'!B1"/><Relationship Id="rId4" Type="http://schemas.openxmlformats.org/officeDocument/2006/relationships/hyperlink" Target="#'Lanc'!B1"/><Relationship Id="rId9" Type="http://schemas.openxmlformats.org/officeDocument/2006/relationships/hyperlink" Target="#'Folha'!B1"/></Relationships>
</file>

<file path=xl/drawings/_rels/drawing28.xml.rels><?xml version="1.0" encoding="UTF-8" standalone="yes"?>
<Relationships xmlns="http://schemas.openxmlformats.org/package/2006/relationships"><Relationship Id="rId8" Type="http://schemas.openxmlformats.org/officeDocument/2006/relationships/hyperlink" Target="#'Rel'!B1"/><Relationship Id="rId13" Type="http://schemas.openxmlformats.org/officeDocument/2006/relationships/image" Target="../media/image1.png"/><Relationship Id="rId3" Type="http://schemas.openxmlformats.org/officeDocument/2006/relationships/hyperlink" Target="#'Func'!B1"/><Relationship Id="rId7" Type="http://schemas.openxmlformats.org/officeDocument/2006/relationships/hyperlink" Target="#'Ale'!B1"/><Relationship Id="rId12" Type="http://schemas.openxmlformats.org/officeDocument/2006/relationships/hyperlink" Target="#'Sobre a LUZ'!B1"/><Relationship Id="rId2" Type="http://schemas.openxmlformats.org/officeDocument/2006/relationships/hyperlink" Target="#'P Gerais'!B1"/><Relationship Id="rId1" Type="http://schemas.openxmlformats.org/officeDocument/2006/relationships/hyperlink" Target="#'Ini'!B1"/><Relationship Id="rId6" Type="http://schemas.openxmlformats.org/officeDocument/2006/relationships/hyperlink" Target="#'Gra'!B1"/><Relationship Id="rId11" Type="http://schemas.openxmlformats.org/officeDocument/2006/relationships/hyperlink" Target="#'Sugest&#245;es'!B1"/><Relationship Id="rId5" Type="http://schemas.openxmlformats.org/officeDocument/2006/relationships/hyperlink" Target="#'Resul'!B1"/><Relationship Id="rId10" Type="http://schemas.openxmlformats.org/officeDocument/2006/relationships/hyperlink" Target="#'D&#250;vidas'!B1"/><Relationship Id="rId4" Type="http://schemas.openxmlformats.org/officeDocument/2006/relationships/hyperlink" Target="#'Lanc'!B1"/><Relationship Id="rId9" Type="http://schemas.openxmlformats.org/officeDocument/2006/relationships/hyperlink" Target="#'Folha'!B1"/></Relationships>
</file>

<file path=xl/drawings/_rels/drawing29.xml.rels><?xml version="1.0" encoding="UTF-8" standalone="yes"?>
<Relationships xmlns="http://schemas.openxmlformats.org/package/2006/relationships"><Relationship Id="rId8" Type="http://schemas.openxmlformats.org/officeDocument/2006/relationships/hyperlink" Target="#'Rel'!B1"/><Relationship Id="rId13" Type="http://schemas.openxmlformats.org/officeDocument/2006/relationships/image" Target="../media/image1.png"/><Relationship Id="rId3" Type="http://schemas.openxmlformats.org/officeDocument/2006/relationships/hyperlink" Target="#'Func'!B1"/><Relationship Id="rId7" Type="http://schemas.openxmlformats.org/officeDocument/2006/relationships/hyperlink" Target="#'Ale'!B1"/><Relationship Id="rId12" Type="http://schemas.openxmlformats.org/officeDocument/2006/relationships/hyperlink" Target="#'Sobre a LUZ'!B1"/><Relationship Id="rId2" Type="http://schemas.openxmlformats.org/officeDocument/2006/relationships/hyperlink" Target="#'P Gerais'!B1"/><Relationship Id="rId1" Type="http://schemas.openxmlformats.org/officeDocument/2006/relationships/hyperlink" Target="#'Ini'!B1"/><Relationship Id="rId6" Type="http://schemas.openxmlformats.org/officeDocument/2006/relationships/hyperlink" Target="#'Gra'!B1"/><Relationship Id="rId11" Type="http://schemas.openxmlformats.org/officeDocument/2006/relationships/hyperlink" Target="#'Sugest&#245;es'!B1"/><Relationship Id="rId5" Type="http://schemas.openxmlformats.org/officeDocument/2006/relationships/hyperlink" Target="#'Resul'!B1"/><Relationship Id="rId10" Type="http://schemas.openxmlformats.org/officeDocument/2006/relationships/hyperlink" Target="#'D&#250;vidas'!B1"/><Relationship Id="rId4" Type="http://schemas.openxmlformats.org/officeDocument/2006/relationships/hyperlink" Target="#'Lanc'!B1"/><Relationship Id="rId9" Type="http://schemas.openxmlformats.org/officeDocument/2006/relationships/hyperlink" Target="#'Folha'!B1"/></Relationships>
</file>

<file path=xl/drawings/_rels/drawing30.xml.rels><?xml version="1.0" encoding="UTF-8" standalone="yes"?>
<Relationships xmlns="http://schemas.openxmlformats.org/package/2006/relationships"><Relationship Id="rId8" Type="http://schemas.openxmlformats.org/officeDocument/2006/relationships/hyperlink" Target="#'Rel'!B1"/><Relationship Id="rId13" Type="http://schemas.openxmlformats.org/officeDocument/2006/relationships/image" Target="../media/image1.png"/><Relationship Id="rId3" Type="http://schemas.openxmlformats.org/officeDocument/2006/relationships/hyperlink" Target="#'Func'!B1"/><Relationship Id="rId7" Type="http://schemas.openxmlformats.org/officeDocument/2006/relationships/hyperlink" Target="#'Ale'!B1"/><Relationship Id="rId12" Type="http://schemas.openxmlformats.org/officeDocument/2006/relationships/hyperlink" Target="#'Sobre a LUZ'!B1"/><Relationship Id="rId2" Type="http://schemas.openxmlformats.org/officeDocument/2006/relationships/hyperlink" Target="#'P Gerais'!B1"/><Relationship Id="rId1" Type="http://schemas.openxmlformats.org/officeDocument/2006/relationships/hyperlink" Target="#'Ini'!B1"/><Relationship Id="rId6" Type="http://schemas.openxmlformats.org/officeDocument/2006/relationships/hyperlink" Target="#'Gra'!B1"/><Relationship Id="rId11" Type="http://schemas.openxmlformats.org/officeDocument/2006/relationships/hyperlink" Target="#'Sugest&#245;es'!B1"/><Relationship Id="rId5" Type="http://schemas.openxmlformats.org/officeDocument/2006/relationships/hyperlink" Target="#'Resul'!B1"/><Relationship Id="rId10" Type="http://schemas.openxmlformats.org/officeDocument/2006/relationships/hyperlink" Target="#'D&#250;vidas'!B1"/><Relationship Id="rId4" Type="http://schemas.openxmlformats.org/officeDocument/2006/relationships/hyperlink" Target="#'Lanc'!B1"/><Relationship Id="rId9" Type="http://schemas.openxmlformats.org/officeDocument/2006/relationships/hyperlink" Target="#'Folha'!B1"/></Relationships>
</file>

<file path=xl/drawings/_rels/drawing31.xml.rels><?xml version="1.0" encoding="UTF-8" standalone="yes"?>
<Relationships xmlns="http://schemas.openxmlformats.org/package/2006/relationships"><Relationship Id="rId8" Type="http://schemas.openxmlformats.org/officeDocument/2006/relationships/hyperlink" Target="#'Rel'!B1"/><Relationship Id="rId13" Type="http://schemas.openxmlformats.org/officeDocument/2006/relationships/image" Target="../media/image1.png"/><Relationship Id="rId3" Type="http://schemas.openxmlformats.org/officeDocument/2006/relationships/hyperlink" Target="#'Func'!B1"/><Relationship Id="rId7" Type="http://schemas.openxmlformats.org/officeDocument/2006/relationships/hyperlink" Target="#'Ale'!B1"/><Relationship Id="rId12" Type="http://schemas.openxmlformats.org/officeDocument/2006/relationships/hyperlink" Target="#'Sobre a LUZ'!B1"/><Relationship Id="rId2" Type="http://schemas.openxmlformats.org/officeDocument/2006/relationships/hyperlink" Target="#'P Gerais'!B1"/><Relationship Id="rId1" Type="http://schemas.openxmlformats.org/officeDocument/2006/relationships/hyperlink" Target="#'Ini'!B1"/><Relationship Id="rId6" Type="http://schemas.openxmlformats.org/officeDocument/2006/relationships/hyperlink" Target="#'Gra'!B1"/><Relationship Id="rId11" Type="http://schemas.openxmlformats.org/officeDocument/2006/relationships/hyperlink" Target="#'Sugest&#245;es'!B1"/><Relationship Id="rId5" Type="http://schemas.openxmlformats.org/officeDocument/2006/relationships/hyperlink" Target="#'Resul'!B1"/><Relationship Id="rId10" Type="http://schemas.openxmlformats.org/officeDocument/2006/relationships/hyperlink" Target="#'D&#250;vidas'!B1"/><Relationship Id="rId4" Type="http://schemas.openxmlformats.org/officeDocument/2006/relationships/hyperlink" Target="#'Lanc'!B1"/><Relationship Id="rId9" Type="http://schemas.openxmlformats.org/officeDocument/2006/relationships/hyperlink" Target="#'Folha'!B1"/></Relationships>
</file>

<file path=xl/drawings/_rels/drawing32.xml.rels><?xml version="1.0" encoding="UTF-8" standalone="yes"?>
<Relationships xmlns="http://schemas.openxmlformats.org/package/2006/relationships"><Relationship Id="rId8" Type="http://schemas.openxmlformats.org/officeDocument/2006/relationships/hyperlink" Target="#'Rel'!B1"/><Relationship Id="rId13" Type="http://schemas.openxmlformats.org/officeDocument/2006/relationships/image" Target="../media/image1.png"/><Relationship Id="rId3" Type="http://schemas.openxmlformats.org/officeDocument/2006/relationships/hyperlink" Target="#'Func'!B1"/><Relationship Id="rId7" Type="http://schemas.openxmlformats.org/officeDocument/2006/relationships/hyperlink" Target="#'Ale'!B1"/><Relationship Id="rId12" Type="http://schemas.openxmlformats.org/officeDocument/2006/relationships/hyperlink" Target="#'Sobre a LUZ'!B1"/><Relationship Id="rId2" Type="http://schemas.openxmlformats.org/officeDocument/2006/relationships/hyperlink" Target="#'P Gerais'!B1"/><Relationship Id="rId1" Type="http://schemas.openxmlformats.org/officeDocument/2006/relationships/hyperlink" Target="#'Ini'!B1"/><Relationship Id="rId6" Type="http://schemas.openxmlformats.org/officeDocument/2006/relationships/hyperlink" Target="#'Gra'!B1"/><Relationship Id="rId11" Type="http://schemas.openxmlformats.org/officeDocument/2006/relationships/hyperlink" Target="#'Sugest&#245;es'!B1"/><Relationship Id="rId5" Type="http://schemas.openxmlformats.org/officeDocument/2006/relationships/hyperlink" Target="#'Resul'!B1"/><Relationship Id="rId10" Type="http://schemas.openxmlformats.org/officeDocument/2006/relationships/hyperlink" Target="#'D&#250;vidas'!B1"/><Relationship Id="rId4" Type="http://schemas.openxmlformats.org/officeDocument/2006/relationships/hyperlink" Target="#'Lanc'!B1"/><Relationship Id="rId9" Type="http://schemas.openxmlformats.org/officeDocument/2006/relationships/hyperlink" Target="#'Folha'!B1"/></Relationships>
</file>

<file path=xl/drawings/_rels/drawing33.xml.rels><?xml version="1.0" encoding="UTF-8" standalone="yes"?>
<Relationships xmlns="http://schemas.openxmlformats.org/package/2006/relationships"><Relationship Id="rId8" Type="http://schemas.openxmlformats.org/officeDocument/2006/relationships/hyperlink" Target="#'Rel'!B1"/><Relationship Id="rId13" Type="http://schemas.openxmlformats.org/officeDocument/2006/relationships/image" Target="../media/image1.png"/><Relationship Id="rId3" Type="http://schemas.openxmlformats.org/officeDocument/2006/relationships/hyperlink" Target="#'Func'!B1"/><Relationship Id="rId7" Type="http://schemas.openxmlformats.org/officeDocument/2006/relationships/hyperlink" Target="#'Ale'!B1"/><Relationship Id="rId12" Type="http://schemas.openxmlformats.org/officeDocument/2006/relationships/hyperlink" Target="#'Sobre a LUZ'!B1"/><Relationship Id="rId2" Type="http://schemas.openxmlformats.org/officeDocument/2006/relationships/hyperlink" Target="#'P Gerais'!B1"/><Relationship Id="rId1" Type="http://schemas.openxmlformats.org/officeDocument/2006/relationships/hyperlink" Target="#'Ini'!B1"/><Relationship Id="rId6" Type="http://schemas.openxmlformats.org/officeDocument/2006/relationships/hyperlink" Target="#'Gra'!B1"/><Relationship Id="rId11" Type="http://schemas.openxmlformats.org/officeDocument/2006/relationships/hyperlink" Target="#'Sugest&#245;es'!B1"/><Relationship Id="rId5" Type="http://schemas.openxmlformats.org/officeDocument/2006/relationships/hyperlink" Target="#'Resul'!B1"/><Relationship Id="rId10" Type="http://schemas.openxmlformats.org/officeDocument/2006/relationships/hyperlink" Target="#'D&#250;vidas'!B1"/><Relationship Id="rId4" Type="http://schemas.openxmlformats.org/officeDocument/2006/relationships/hyperlink" Target="#'Lanc'!B1"/><Relationship Id="rId9" Type="http://schemas.openxmlformats.org/officeDocument/2006/relationships/hyperlink" Target="#'Folha'!B1"/></Relationships>
</file>

<file path=xl/drawings/_rels/drawing34.xml.rels><?xml version="1.0" encoding="UTF-8" standalone="yes"?>
<Relationships xmlns="http://schemas.openxmlformats.org/package/2006/relationships"><Relationship Id="rId8" Type="http://schemas.openxmlformats.org/officeDocument/2006/relationships/hyperlink" Target="#'Rel'!B1"/><Relationship Id="rId13" Type="http://schemas.openxmlformats.org/officeDocument/2006/relationships/image" Target="../media/image1.png"/><Relationship Id="rId3" Type="http://schemas.openxmlformats.org/officeDocument/2006/relationships/hyperlink" Target="#'Func'!B1"/><Relationship Id="rId7" Type="http://schemas.openxmlformats.org/officeDocument/2006/relationships/hyperlink" Target="#'Ale'!B1"/><Relationship Id="rId12" Type="http://schemas.openxmlformats.org/officeDocument/2006/relationships/hyperlink" Target="#'Sobre a LUZ'!B1"/><Relationship Id="rId2" Type="http://schemas.openxmlformats.org/officeDocument/2006/relationships/hyperlink" Target="#'P Gerais'!B1"/><Relationship Id="rId1" Type="http://schemas.openxmlformats.org/officeDocument/2006/relationships/hyperlink" Target="#'Ini'!B1"/><Relationship Id="rId6" Type="http://schemas.openxmlformats.org/officeDocument/2006/relationships/hyperlink" Target="#'Gra'!B1"/><Relationship Id="rId11" Type="http://schemas.openxmlformats.org/officeDocument/2006/relationships/hyperlink" Target="#'Sugest&#245;es'!B1"/><Relationship Id="rId5" Type="http://schemas.openxmlformats.org/officeDocument/2006/relationships/hyperlink" Target="#'Resul'!B1"/><Relationship Id="rId10" Type="http://schemas.openxmlformats.org/officeDocument/2006/relationships/hyperlink" Target="#'D&#250;vidas'!B1"/><Relationship Id="rId4" Type="http://schemas.openxmlformats.org/officeDocument/2006/relationships/hyperlink" Target="#'Lanc'!B1"/><Relationship Id="rId9" Type="http://schemas.openxmlformats.org/officeDocument/2006/relationships/hyperlink" Target="#'Folha'!B1"/></Relationships>
</file>

<file path=xl/drawings/_rels/drawing35.xml.rels><?xml version="1.0" encoding="UTF-8" standalone="yes"?>
<Relationships xmlns="http://schemas.openxmlformats.org/package/2006/relationships"><Relationship Id="rId8" Type="http://schemas.openxmlformats.org/officeDocument/2006/relationships/hyperlink" Target="#'Rel'!B1"/><Relationship Id="rId3" Type="http://schemas.openxmlformats.org/officeDocument/2006/relationships/hyperlink" Target="#'Func'!B1"/><Relationship Id="rId7" Type="http://schemas.openxmlformats.org/officeDocument/2006/relationships/hyperlink" Target="#'Ale'!B1"/><Relationship Id="rId2" Type="http://schemas.openxmlformats.org/officeDocument/2006/relationships/hyperlink" Target="#'P Gerais'!B1"/><Relationship Id="rId1" Type="http://schemas.openxmlformats.org/officeDocument/2006/relationships/hyperlink" Target="#'Ini'!B1"/><Relationship Id="rId6" Type="http://schemas.openxmlformats.org/officeDocument/2006/relationships/hyperlink" Target="#'Gra'!B1"/><Relationship Id="rId5" Type="http://schemas.openxmlformats.org/officeDocument/2006/relationships/hyperlink" Target="#'Resul'!B1"/><Relationship Id="rId10" Type="http://schemas.openxmlformats.org/officeDocument/2006/relationships/image" Target="../media/image2.png"/><Relationship Id="rId4" Type="http://schemas.openxmlformats.org/officeDocument/2006/relationships/hyperlink" Target="#'Lanc'!B1"/><Relationship Id="rId9" Type="http://schemas.openxmlformats.org/officeDocument/2006/relationships/hyperlink" Target="#'Folha'!B1"/></Relationships>
</file>

<file path=xl/drawings/_rels/drawing36.xml.rels><?xml version="1.0" encoding="UTF-8" standalone="yes"?>
<Relationships xmlns="http://schemas.openxmlformats.org/package/2006/relationships"><Relationship Id="rId8" Type="http://schemas.openxmlformats.org/officeDocument/2006/relationships/hyperlink" Target="#'Rel'!B1"/><Relationship Id="rId3" Type="http://schemas.openxmlformats.org/officeDocument/2006/relationships/hyperlink" Target="#'Func'!B1"/><Relationship Id="rId7" Type="http://schemas.openxmlformats.org/officeDocument/2006/relationships/hyperlink" Target="#'Ale'!B1"/><Relationship Id="rId2" Type="http://schemas.openxmlformats.org/officeDocument/2006/relationships/hyperlink" Target="#'P Gerais'!B1"/><Relationship Id="rId1" Type="http://schemas.openxmlformats.org/officeDocument/2006/relationships/hyperlink" Target="#'Ini'!B1"/><Relationship Id="rId6" Type="http://schemas.openxmlformats.org/officeDocument/2006/relationships/hyperlink" Target="#'Gra'!B1"/><Relationship Id="rId5" Type="http://schemas.openxmlformats.org/officeDocument/2006/relationships/hyperlink" Target="#'Resul'!B1"/><Relationship Id="rId10" Type="http://schemas.openxmlformats.org/officeDocument/2006/relationships/image" Target="../media/image2.png"/><Relationship Id="rId4" Type="http://schemas.openxmlformats.org/officeDocument/2006/relationships/hyperlink" Target="#'Lanc'!B1"/><Relationship Id="rId9" Type="http://schemas.openxmlformats.org/officeDocument/2006/relationships/hyperlink" Target="#'Folha'!B1"/></Relationships>
</file>

<file path=xl/drawings/_rels/drawing37.xml.rels><?xml version="1.0" encoding="UTF-8" standalone="yes"?>
<Relationships xmlns="http://schemas.openxmlformats.org/package/2006/relationships"><Relationship Id="rId8" Type="http://schemas.openxmlformats.org/officeDocument/2006/relationships/hyperlink" Target="#'Rel'!B1"/><Relationship Id="rId13" Type="http://schemas.openxmlformats.org/officeDocument/2006/relationships/hyperlink" Target="#'Benef'!B1"/><Relationship Id="rId3" Type="http://schemas.openxmlformats.org/officeDocument/2006/relationships/hyperlink" Target="#'Func'!B1"/><Relationship Id="rId7" Type="http://schemas.openxmlformats.org/officeDocument/2006/relationships/hyperlink" Target="#'Ale'!B1"/><Relationship Id="rId12" Type="http://schemas.openxmlformats.org/officeDocument/2006/relationships/hyperlink" Target="#'Ho Ex'!B1"/><Relationship Id="rId2" Type="http://schemas.openxmlformats.org/officeDocument/2006/relationships/hyperlink" Target="#'P Gerais'!B1"/><Relationship Id="rId1" Type="http://schemas.openxmlformats.org/officeDocument/2006/relationships/hyperlink" Target="#'Ini'!B1"/><Relationship Id="rId6" Type="http://schemas.openxmlformats.org/officeDocument/2006/relationships/hyperlink" Target="#'Gra'!B1"/><Relationship Id="rId11" Type="http://schemas.openxmlformats.org/officeDocument/2006/relationships/hyperlink" Target="#'Cargos'!B1"/><Relationship Id="rId5" Type="http://schemas.openxmlformats.org/officeDocument/2006/relationships/hyperlink" Target="#'Resul'!B1"/><Relationship Id="rId10" Type="http://schemas.openxmlformats.org/officeDocument/2006/relationships/hyperlink" Target="#'P Gerais'!B1"/><Relationship Id="rId4" Type="http://schemas.openxmlformats.org/officeDocument/2006/relationships/hyperlink" Target="#'Lanc'!B1"/><Relationship Id="rId9" Type="http://schemas.openxmlformats.org/officeDocument/2006/relationships/hyperlink" Target="#'Folha'!B1"/><Relationship Id="rId14" Type="http://schemas.openxmlformats.org/officeDocument/2006/relationships/image" Target="../media/image1.png"/></Relationships>
</file>

<file path=xl/drawings/_rels/drawing38.xml.rels><?xml version="1.0" encoding="UTF-8" standalone="yes"?>
<Relationships xmlns="http://schemas.openxmlformats.org/package/2006/relationships"><Relationship Id="rId8" Type="http://schemas.openxmlformats.org/officeDocument/2006/relationships/hyperlink" Target="#'Rel'!B1"/><Relationship Id="rId13" Type="http://schemas.openxmlformats.org/officeDocument/2006/relationships/hyperlink" Target="#'Abr'!B1"/><Relationship Id="rId18" Type="http://schemas.openxmlformats.org/officeDocument/2006/relationships/hyperlink" Target="#'Set'!B1"/><Relationship Id="rId3" Type="http://schemas.openxmlformats.org/officeDocument/2006/relationships/hyperlink" Target="#'Func'!B1"/><Relationship Id="rId21" Type="http://schemas.openxmlformats.org/officeDocument/2006/relationships/hyperlink" Target="#'Dez'!B1"/><Relationship Id="rId7" Type="http://schemas.openxmlformats.org/officeDocument/2006/relationships/hyperlink" Target="#'Ale'!B1"/><Relationship Id="rId12" Type="http://schemas.openxmlformats.org/officeDocument/2006/relationships/hyperlink" Target="#'Mar'!B1"/><Relationship Id="rId17" Type="http://schemas.openxmlformats.org/officeDocument/2006/relationships/hyperlink" Target="#'Ago'!B1"/><Relationship Id="rId2" Type="http://schemas.openxmlformats.org/officeDocument/2006/relationships/hyperlink" Target="#'P Gerais'!B1"/><Relationship Id="rId16" Type="http://schemas.openxmlformats.org/officeDocument/2006/relationships/hyperlink" Target="#'Jul'!B1"/><Relationship Id="rId20" Type="http://schemas.openxmlformats.org/officeDocument/2006/relationships/hyperlink" Target="#'Nov'!B1"/><Relationship Id="rId1" Type="http://schemas.openxmlformats.org/officeDocument/2006/relationships/hyperlink" Target="#'Ini'!B1"/><Relationship Id="rId6" Type="http://schemas.openxmlformats.org/officeDocument/2006/relationships/hyperlink" Target="#'Gra'!B1"/><Relationship Id="rId11" Type="http://schemas.openxmlformats.org/officeDocument/2006/relationships/hyperlink" Target="#'Fev'!B1"/><Relationship Id="rId24" Type="http://schemas.openxmlformats.org/officeDocument/2006/relationships/image" Target="../media/image1.png"/><Relationship Id="rId5" Type="http://schemas.openxmlformats.org/officeDocument/2006/relationships/hyperlink" Target="#'Resul'!B1"/><Relationship Id="rId15" Type="http://schemas.openxmlformats.org/officeDocument/2006/relationships/hyperlink" Target="#'Jun'!B1"/><Relationship Id="rId23" Type="http://schemas.openxmlformats.org/officeDocument/2006/relationships/hyperlink" Target="#terceiro!B1"/><Relationship Id="rId10" Type="http://schemas.openxmlformats.org/officeDocument/2006/relationships/hyperlink" Target="#'Lanc'!B1"/><Relationship Id="rId19" Type="http://schemas.openxmlformats.org/officeDocument/2006/relationships/hyperlink" Target="#'Out'!B1"/><Relationship Id="rId4" Type="http://schemas.openxmlformats.org/officeDocument/2006/relationships/hyperlink" Target="#'Lanc'!B1"/><Relationship Id="rId9" Type="http://schemas.openxmlformats.org/officeDocument/2006/relationships/hyperlink" Target="#'Folha'!B1"/><Relationship Id="rId14" Type="http://schemas.openxmlformats.org/officeDocument/2006/relationships/hyperlink" Target="#'Mai'!B1"/><Relationship Id="rId22" Type="http://schemas.openxmlformats.org/officeDocument/2006/relationships/hyperlink" Target="#Ferias!B1"/></Relationships>
</file>

<file path=xl/drawings/_rels/drawing39.xml.rels><?xml version="1.0" encoding="UTF-8" standalone="yes"?>
<Relationships xmlns="http://schemas.openxmlformats.org/package/2006/relationships"><Relationship Id="rId8" Type="http://schemas.openxmlformats.org/officeDocument/2006/relationships/hyperlink" Target="#'Rel'!B1"/><Relationship Id="rId13" Type="http://schemas.openxmlformats.org/officeDocument/2006/relationships/hyperlink" Target="#'Folha Abr'!B1"/><Relationship Id="rId18" Type="http://schemas.openxmlformats.org/officeDocument/2006/relationships/hyperlink" Target="#'Folha Set'!B1"/><Relationship Id="rId3" Type="http://schemas.openxmlformats.org/officeDocument/2006/relationships/hyperlink" Target="#'Func'!B1"/><Relationship Id="rId21" Type="http://schemas.openxmlformats.org/officeDocument/2006/relationships/hyperlink" Target="#'Folha Dez'!B1"/><Relationship Id="rId7" Type="http://schemas.openxmlformats.org/officeDocument/2006/relationships/hyperlink" Target="#'Ale'!B1"/><Relationship Id="rId12" Type="http://schemas.openxmlformats.org/officeDocument/2006/relationships/hyperlink" Target="#'Folha Mar'!B1"/><Relationship Id="rId17" Type="http://schemas.openxmlformats.org/officeDocument/2006/relationships/hyperlink" Target="#'Folha Ago'!B1"/><Relationship Id="rId2" Type="http://schemas.openxmlformats.org/officeDocument/2006/relationships/hyperlink" Target="#'P Gerais'!B1"/><Relationship Id="rId16" Type="http://schemas.openxmlformats.org/officeDocument/2006/relationships/hyperlink" Target="#'Folha Jul'!B1"/><Relationship Id="rId20" Type="http://schemas.openxmlformats.org/officeDocument/2006/relationships/hyperlink" Target="#'Folha Nov'!B1"/><Relationship Id="rId1" Type="http://schemas.openxmlformats.org/officeDocument/2006/relationships/hyperlink" Target="#'Ini'!B1"/><Relationship Id="rId6" Type="http://schemas.openxmlformats.org/officeDocument/2006/relationships/hyperlink" Target="#'Gra'!B1"/><Relationship Id="rId11" Type="http://schemas.openxmlformats.org/officeDocument/2006/relationships/hyperlink" Target="#'Folha Fev'!B1"/><Relationship Id="rId24" Type="http://schemas.openxmlformats.org/officeDocument/2006/relationships/image" Target="../media/image1.png"/><Relationship Id="rId5" Type="http://schemas.openxmlformats.org/officeDocument/2006/relationships/hyperlink" Target="#'Resul'!B1"/><Relationship Id="rId15" Type="http://schemas.openxmlformats.org/officeDocument/2006/relationships/hyperlink" Target="#'Folha Jun'!B1"/><Relationship Id="rId23" Type="http://schemas.openxmlformats.org/officeDocument/2006/relationships/hyperlink" Target="#'Folha Dez'!B1"/><Relationship Id="rId10" Type="http://schemas.openxmlformats.org/officeDocument/2006/relationships/hyperlink" Target="#'Folha'!B1"/><Relationship Id="rId19" Type="http://schemas.openxmlformats.org/officeDocument/2006/relationships/hyperlink" Target="#'Folha Out'!B1"/><Relationship Id="rId4" Type="http://schemas.openxmlformats.org/officeDocument/2006/relationships/hyperlink" Target="#'Lanc'!B1"/><Relationship Id="rId9" Type="http://schemas.openxmlformats.org/officeDocument/2006/relationships/hyperlink" Target="#'Folha'!B1"/><Relationship Id="rId14" Type="http://schemas.openxmlformats.org/officeDocument/2006/relationships/hyperlink" Target="#'Folha Mai'!B1"/><Relationship Id="rId22" Type="http://schemas.openxmlformats.org/officeDocument/2006/relationships/hyperlink" Target="#'Folha 13'!B1"/></Relationships>
</file>

<file path=xl/drawings/_rels/drawing40.xml.rels><?xml version="1.0" encoding="UTF-8" standalone="yes"?>
<Relationships xmlns="http://schemas.openxmlformats.org/package/2006/relationships"><Relationship Id="rId8" Type="http://schemas.openxmlformats.org/officeDocument/2006/relationships/hyperlink" Target="#'Rel'!B1"/><Relationship Id="rId13" Type="http://schemas.openxmlformats.org/officeDocument/2006/relationships/hyperlink" Target="#'Folha Abr'!B1"/><Relationship Id="rId18" Type="http://schemas.openxmlformats.org/officeDocument/2006/relationships/hyperlink" Target="#'Folha Set'!B1"/><Relationship Id="rId3" Type="http://schemas.openxmlformats.org/officeDocument/2006/relationships/hyperlink" Target="#'Func'!B1"/><Relationship Id="rId21" Type="http://schemas.openxmlformats.org/officeDocument/2006/relationships/hyperlink" Target="#'Folha Dez'!B1"/><Relationship Id="rId7" Type="http://schemas.openxmlformats.org/officeDocument/2006/relationships/hyperlink" Target="#'Ale'!B1"/><Relationship Id="rId12" Type="http://schemas.openxmlformats.org/officeDocument/2006/relationships/hyperlink" Target="#'Folha Mar'!B1"/><Relationship Id="rId17" Type="http://schemas.openxmlformats.org/officeDocument/2006/relationships/hyperlink" Target="#'Folha Ago'!B1"/><Relationship Id="rId2" Type="http://schemas.openxmlformats.org/officeDocument/2006/relationships/hyperlink" Target="#'P Gerais'!B1"/><Relationship Id="rId16" Type="http://schemas.openxmlformats.org/officeDocument/2006/relationships/hyperlink" Target="#'Folha Jul'!B1"/><Relationship Id="rId20" Type="http://schemas.openxmlformats.org/officeDocument/2006/relationships/hyperlink" Target="#'Folha Nov'!B1"/><Relationship Id="rId1" Type="http://schemas.openxmlformats.org/officeDocument/2006/relationships/hyperlink" Target="#'Ini'!B1"/><Relationship Id="rId6" Type="http://schemas.openxmlformats.org/officeDocument/2006/relationships/hyperlink" Target="#'Gra'!B1"/><Relationship Id="rId11" Type="http://schemas.openxmlformats.org/officeDocument/2006/relationships/hyperlink" Target="#'Folha Fev'!B1"/><Relationship Id="rId24" Type="http://schemas.openxmlformats.org/officeDocument/2006/relationships/image" Target="../media/image1.png"/><Relationship Id="rId5" Type="http://schemas.openxmlformats.org/officeDocument/2006/relationships/hyperlink" Target="#'Resul'!B1"/><Relationship Id="rId15" Type="http://schemas.openxmlformats.org/officeDocument/2006/relationships/hyperlink" Target="#'Folha Jun'!B1"/><Relationship Id="rId23" Type="http://schemas.openxmlformats.org/officeDocument/2006/relationships/hyperlink" Target="#'Folha Dez'!B1"/><Relationship Id="rId10" Type="http://schemas.openxmlformats.org/officeDocument/2006/relationships/hyperlink" Target="#'Folha'!B1"/><Relationship Id="rId19" Type="http://schemas.openxmlformats.org/officeDocument/2006/relationships/hyperlink" Target="#'Folha Out'!B1"/><Relationship Id="rId4" Type="http://schemas.openxmlformats.org/officeDocument/2006/relationships/hyperlink" Target="#'Lanc'!B1"/><Relationship Id="rId9" Type="http://schemas.openxmlformats.org/officeDocument/2006/relationships/hyperlink" Target="#'Folha'!B1"/><Relationship Id="rId14" Type="http://schemas.openxmlformats.org/officeDocument/2006/relationships/hyperlink" Target="#'Folha Mai'!B1"/><Relationship Id="rId22" Type="http://schemas.openxmlformats.org/officeDocument/2006/relationships/hyperlink" Target="#'Folha 13'!B1"/></Relationships>
</file>

<file path=xl/drawings/_rels/drawing41.xml.rels><?xml version="1.0" encoding="UTF-8" standalone="yes"?>
<Relationships xmlns="http://schemas.openxmlformats.org/package/2006/relationships"><Relationship Id="rId8" Type="http://schemas.openxmlformats.org/officeDocument/2006/relationships/hyperlink" Target="#'Rel'!B1"/><Relationship Id="rId13" Type="http://schemas.openxmlformats.org/officeDocument/2006/relationships/hyperlink" Target="#'Abr'!B1"/><Relationship Id="rId18" Type="http://schemas.openxmlformats.org/officeDocument/2006/relationships/hyperlink" Target="#'Set'!B1"/><Relationship Id="rId3" Type="http://schemas.openxmlformats.org/officeDocument/2006/relationships/hyperlink" Target="#'Func'!B1"/><Relationship Id="rId21" Type="http://schemas.openxmlformats.org/officeDocument/2006/relationships/hyperlink" Target="#'Dez'!B1"/><Relationship Id="rId7" Type="http://schemas.openxmlformats.org/officeDocument/2006/relationships/hyperlink" Target="#'Ale'!B1"/><Relationship Id="rId12" Type="http://schemas.openxmlformats.org/officeDocument/2006/relationships/hyperlink" Target="#'Mar'!B1"/><Relationship Id="rId17" Type="http://schemas.openxmlformats.org/officeDocument/2006/relationships/hyperlink" Target="#'Ago'!B1"/><Relationship Id="rId2" Type="http://schemas.openxmlformats.org/officeDocument/2006/relationships/hyperlink" Target="#'P Gerais'!B1"/><Relationship Id="rId16" Type="http://schemas.openxmlformats.org/officeDocument/2006/relationships/hyperlink" Target="#'Jul'!B1"/><Relationship Id="rId20" Type="http://schemas.openxmlformats.org/officeDocument/2006/relationships/hyperlink" Target="#'Nov'!B1"/><Relationship Id="rId1" Type="http://schemas.openxmlformats.org/officeDocument/2006/relationships/hyperlink" Target="#'Ini'!B1"/><Relationship Id="rId6" Type="http://schemas.openxmlformats.org/officeDocument/2006/relationships/hyperlink" Target="#'Gra'!B1"/><Relationship Id="rId11" Type="http://schemas.openxmlformats.org/officeDocument/2006/relationships/hyperlink" Target="#'Fev'!B1"/><Relationship Id="rId24" Type="http://schemas.openxmlformats.org/officeDocument/2006/relationships/image" Target="../media/image1.png"/><Relationship Id="rId5" Type="http://schemas.openxmlformats.org/officeDocument/2006/relationships/hyperlink" Target="#'Resul'!B1"/><Relationship Id="rId15" Type="http://schemas.openxmlformats.org/officeDocument/2006/relationships/hyperlink" Target="#'Jun'!B1"/><Relationship Id="rId23" Type="http://schemas.openxmlformats.org/officeDocument/2006/relationships/hyperlink" Target="#terceiro!B1"/><Relationship Id="rId10" Type="http://schemas.openxmlformats.org/officeDocument/2006/relationships/hyperlink" Target="#'Lanc'!B1"/><Relationship Id="rId19" Type="http://schemas.openxmlformats.org/officeDocument/2006/relationships/hyperlink" Target="#'Out'!B1"/><Relationship Id="rId4" Type="http://schemas.openxmlformats.org/officeDocument/2006/relationships/hyperlink" Target="#'Lanc'!B1"/><Relationship Id="rId9" Type="http://schemas.openxmlformats.org/officeDocument/2006/relationships/hyperlink" Target="#'Folha'!B1"/><Relationship Id="rId14" Type="http://schemas.openxmlformats.org/officeDocument/2006/relationships/hyperlink" Target="#'Mai'!B1"/><Relationship Id="rId22" Type="http://schemas.openxmlformats.org/officeDocument/2006/relationships/hyperlink" Target="#Ferias!B1"/></Relationships>
</file>

<file path=xl/drawings/_rels/drawing42.xml.rels><?xml version="1.0" encoding="UTF-8" standalone="yes"?>
<Relationships xmlns="http://schemas.openxmlformats.org/package/2006/relationships"><Relationship Id="rId8" Type="http://schemas.openxmlformats.org/officeDocument/2006/relationships/hyperlink" Target="#'Rel'!B1"/><Relationship Id="rId13" Type="http://schemas.openxmlformats.org/officeDocument/2006/relationships/hyperlink" Target="#'Benef'!B1"/><Relationship Id="rId3" Type="http://schemas.openxmlformats.org/officeDocument/2006/relationships/hyperlink" Target="#'Func'!B1"/><Relationship Id="rId7" Type="http://schemas.openxmlformats.org/officeDocument/2006/relationships/hyperlink" Target="#'Ale'!B1"/><Relationship Id="rId12" Type="http://schemas.openxmlformats.org/officeDocument/2006/relationships/hyperlink" Target="#'Ho Ex'!B1"/><Relationship Id="rId2" Type="http://schemas.openxmlformats.org/officeDocument/2006/relationships/hyperlink" Target="#'P Gerais'!B1"/><Relationship Id="rId1" Type="http://schemas.openxmlformats.org/officeDocument/2006/relationships/hyperlink" Target="#'Ini'!B1"/><Relationship Id="rId6" Type="http://schemas.openxmlformats.org/officeDocument/2006/relationships/hyperlink" Target="#'Gra'!B1"/><Relationship Id="rId11" Type="http://schemas.openxmlformats.org/officeDocument/2006/relationships/hyperlink" Target="#'Cargos'!B1"/><Relationship Id="rId5" Type="http://schemas.openxmlformats.org/officeDocument/2006/relationships/hyperlink" Target="#'Resul'!B1"/><Relationship Id="rId10" Type="http://schemas.openxmlformats.org/officeDocument/2006/relationships/hyperlink" Target="#'P Gerais'!B1"/><Relationship Id="rId4" Type="http://schemas.openxmlformats.org/officeDocument/2006/relationships/hyperlink" Target="#'Lanc'!B1"/><Relationship Id="rId9" Type="http://schemas.openxmlformats.org/officeDocument/2006/relationships/hyperlink" Target="#'Folha'!B1"/><Relationship Id="rId14" Type="http://schemas.openxmlformats.org/officeDocument/2006/relationships/image" Target="../media/image4.png"/></Relationships>
</file>

<file path=xl/drawings/_rels/drawing43.xml.rels><?xml version="1.0" encoding="UTF-8" standalone="yes"?>
<Relationships xmlns="http://schemas.openxmlformats.org/package/2006/relationships"><Relationship Id="rId8" Type="http://schemas.openxmlformats.org/officeDocument/2006/relationships/hyperlink" Target="#'Rel'!B1"/><Relationship Id="rId3" Type="http://schemas.openxmlformats.org/officeDocument/2006/relationships/hyperlink" Target="#'Func'!B1"/><Relationship Id="rId7" Type="http://schemas.openxmlformats.org/officeDocument/2006/relationships/hyperlink" Target="#'Ale'!B1"/><Relationship Id="rId2" Type="http://schemas.openxmlformats.org/officeDocument/2006/relationships/hyperlink" Target="#'P Gerais'!B1"/><Relationship Id="rId1" Type="http://schemas.openxmlformats.org/officeDocument/2006/relationships/hyperlink" Target="#'Ini'!B1"/><Relationship Id="rId6" Type="http://schemas.openxmlformats.org/officeDocument/2006/relationships/hyperlink" Target="#'Gra'!B1"/><Relationship Id="rId5" Type="http://schemas.openxmlformats.org/officeDocument/2006/relationships/hyperlink" Target="#'Resul'!B1"/><Relationship Id="rId10" Type="http://schemas.openxmlformats.org/officeDocument/2006/relationships/image" Target="../media/image2.png"/><Relationship Id="rId4" Type="http://schemas.openxmlformats.org/officeDocument/2006/relationships/hyperlink" Target="#'Lanc'!B1"/><Relationship Id="rId9" Type="http://schemas.openxmlformats.org/officeDocument/2006/relationships/hyperlink" Target="#'Folha'!B1"/></Relationships>
</file>

<file path=xl/drawings/_rels/drawing44.xml.rels><?xml version="1.0" encoding="UTF-8" standalone="yes"?>
<Relationships xmlns="http://schemas.openxmlformats.org/package/2006/relationships"><Relationship Id="rId8" Type="http://schemas.openxmlformats.org/officeDocument/2006/relationships/hyperlink" Target="#'Rel'!B1"/><Relationship Id="rId13" Type="http://schemas.openxmlformats.org/officeDocument/2006/relationships/hyperlink" Target="#'Mar'!B1"/><Relationship Id="rId18" Type="http://schemas.openxmlformats.org/officeDocument/2006/relationships/hyperlink" Target="#'Ago'!B1"/><Relationship Id="rId3" Type="http://schemas.openxmlformats.org/officeDocument/2006/relationships/hyperlink" Target="#'Func'!B1"/><Relationship Id="rId21" Type="http://schemas.openxmlformats.org/officeDocument/2006/relationships/hyperlink" Target="#'Nov'!B1"/><Relationship Id="rId7" Type="http://schemas.openxmlformats.org/officeDocument/2006/relationships/hyperlink" Target="#'Ale'!B1"/><Relationship Id="rId12" Type="http://schemas.openxmlformats.org/officeDocument/2006/relationships/hyperlink" Target="#'Fev'!B1"/><Relationship Id="rId17" Type="http://schemas.openxmlformats.org/officeDocument/2006/relationships/hyperlink" Target="#'Jul'!B1"/><Relationship Id="rId25" Type="http://schemas.openxmlformats.org/officeDocument/2006/relationships/image" Target="../media/image2.png"/><Relationship Id="rId2" Type="http://schemas.openxmlformats.org/officeDocument/2006/relationships/hyperlink" Target="#'P Gerais'!B1"/><Relationship Id="rId16" Type="http://schemas.openxmlformats.org/officeDocument/2006/relationships/hyperlink" Target="#'Jun'!B1"/><Relationship Id="rId20" Type="http://schemas.openxmlformats.org/officeDocument/2006/relationships/hyperlink" Target="#'Out'!B1"/><Relationship Id="rId1" Type="http://schemas.openxmlformats.org/officeDocument/2006/relationships/hyperlink" Target="#'Ini'!B1"/><Relationship Id="rId6" Type="http://schemas.openxmlformats.org/officeDocument/2006/relationships/hyperlink" Target="#'Gra'!B1"/><Relationship Id="rId11" Type="http://schemas.openxmlformats.org/officeDocument/2006/relationships/hyperlink" Target="#'Lanc'!B1"/><Relationship Id="rId24" Type="http://schemas.openxmlformats.org/officeDocument/2006/relationships/hyperlink" Target="#terceiro!B1"/><Relationship Id="rId5" Type="http://schemas.openxmlformats.org/officeDocument/2006/relationships/hyperlink" Target="#'Resul'!B1"/><Relationship Id="rId15" Type="http://schemas.openxmlformats.org/officeDocument/2006/relationships/hyperlink" Target="#'Mai'!B1"/><Relationship Id="rId23" Type="http://schemas.openxmlformats.org/officeDocument/2006/relationships/hyperlink" Target="#Ferias!B1"/><Relationship Id="rId10" Type="http://schemas.openxmlformats.org/officeDocument/2006/relationships/hyperlink" Target="#Folha!B1"/><Relationship Id="rId19" Type="http://schemas.openxmlformats.org/officeDocument/2006/relationships/hyperlink" Target="#'Set'!B1"/><Relationship Id="rId4" Type="http://schemas.openxmlformats.org/officeDocument/2006/relationships/hyperlink" Target="#'Lanc'!B1"/><Relationship Id="rId9" Type="http://schemas.openxmlformats.org/officeDocument/2006/relationships/hyperlink" Target="#'Folha'!B1"/><Relationship Id="rId14" Type="http://schemas.openxmlformats.org/officeDocument/2006/relationships/hyperlink" Target="#'Abr'!B1"/><Relationship Id="rId22" Type="http://schemas.openxmlformats.org/officeDocument/2006/relationships/hyperlink" Target="#'Dez'!B1"/></Relationships>
</file>

<file path=xl/drawings/_rels/drawing45.xml.rels><?xml version="1.0" encoding="UTF-8" standalone="yes"?>
<Relationships xmlns="http://schemas.openxmlformats.org/package/2006/relationships"><Relationship Id="rId8" Type="http://schemas.openxmlformats.org/officeDocument/2006/relationships/hyperlink" Target="#'Rel'!B1"/><Relationship Id="rId13" Type="http://schemas.openxmlformats.org/officeDocument/2006/relationships/hyperlink" Target="https://www.youtube.com/watch?v=w1JyZZKdpn8&amp;list=PLWta3T-QZpj7NqiKzmegNHS_X5kZnovcu&amp;index=8" TargetMode="External"/><Relationship Id="rId18" Type="http://schemas.openxmlformats.org/officeDocument/2006/relationships/hyperlink" Target="#'Folha Abr'!B1"/><Relationship Id="rId26" Type="http://schemas.openxmlformats.org/officeDocument/2006/relationships/hyperlink" Target="#'Folha Dez'!B1"/><Relationship Id="rId3" Type="http://schemas.openxmlformats.org/officeDocument/2006/relationships/hyperlink" Target="#'Func'!B1"/><Relationship Id="rId21" Type="http://schemas.openxmlformats.org/officeDocument/2006/relationships/hyperlink" Target="#'Folha Jul'!B1"/><Relationship Id="rId7" Type="http://schemas.openxmlformats.org/officeDocument/2006/relationships/hyperlink" Target="#'Ale'!B1"/><Relationship Id="rId12" Type="http://schemas.openxmlformats.org/officeDocument/2006/relationships/hyperlink" Target="#'Sobre a LUZ'!B1"/><Relationship Id="rId17" Type="http://schemas.openxmlformats.org/officeDocument/2006/relationships/hyperlink" Target="#'Folha Mar'!B1"/><Relationship Id="rId25" Type="http://schemas.openxmlformats.org/officeDocument/2006/relationships/hyperlink" Target="#'Folha Nov'!B1"/><Relationship Id="rId2" Type="http://schemas.openxmlformats.org/officeDocument/2006/relationships/hyperlink" Target="#'P Gerais'!B1"/><Relationship Id="rId16" Type="http://schemas.openxmlformats.org/officeDocument/2006/relationships/hyperlink" Target="#'Folha Fev'!B1"/><Relationship Id="rId20" Type="http://schemas.openxmlformats.org/officeDocument/2006/relationships/hyperlink" Target="#'Folha Jun'!B1"/><Relationship Id="rId29" Type="http://schemas.openxmlformats.org/officeDocument/2006/relationships/image" Target="../media/image2.png"/><Relationship Id="rId1" Type="http://schemas.openxmlformats.org/officeDocument/2006/relationships/hyperlink" Target="#'Ini'!B1"/><Relationship Id="rId6" Type="http://schemas.openxmlformats.org/officeDocument/2006/relationships/hyperlink" Target="#'Gra'!B1"/><Relationship Id="rId11" Type="http://schemas.openxmlformats.org/officeDocument/2006/relationships/hyperlink" Target="#'Sugest&#245;es'!B1"/><Relationship Id="rId24" Type="http://schemas.openxmlformats.org/officeDocument/2006/relationships/hyperlink" Target="#'Folha Out'!B1"/><Relationship Id="rId5" Type="http://schemas.openxmlformats.org/officeDocument/2006/relationships/hyperlink" Target="#'Resul'!B1"/><Relationship Id="rId15" Type="http://schemas.openxmlformats.org/officeDocument/2006/relationships/hyperlink" Target="#'Folha'!B1"/><Relationship Id="rId23" Type="http://schemas.openxmlformats.org/officeDocument/2006/relationships/hyperlink" Target="#'Folha Set'!B1"/><Relationship Id="rId28" Type="http://schemas.openxmlformats.org/officeDocument/2006/relationships/hyperlink" Target="#'Folha Dez'!B1"/><Relationship Id="rId10" Type="http://schemas.openxmlformats.org/officeDocument/2006/relationships/hyperlink" Target="#'D&#250;vidas'!B1"/><Relationship Id="rId19" Type="http://schemas.openxmlformats.org/officeDocument/2006/relationships/hyperlink" Target="#'Folha Mai'!B1"/><Relationship Id="rId4" Type="http://schemas.openxmlformats.org/officeDocument/2006/relationships/hyperlink" Target="#'Lanc'!B1"/><Relationship Id="rId9" Type="http://schemas.openxmlformats.org/officeDocument/2006/relationships/hyperlink" Target="#'Folha'!B1"/><Relationship Id="rId14" Type="http://schemas.openxmlformats.org/officeDocument/2006/relationships/image" Target="../media/image5.png"/><Relationship Id="rId22" Type="http://schemas.openxmlformats.org/officeDocument/2006/relationships/hyperlink" Target="#'Folha Ago'!B1"/><Relationship Id="rId27" Type="http://schemas.openxmlformats.org/officeDocument/2006/relationships/hyperlink" Target="#'Folha 13'!B1"/></Relationships>
</file>

<file path=xl/drawings/_rels/drawing46.xml.rels><?xml version="1.0" encoding="UTF-8" standalone="yes"?>
<Relationships xmlns="http://schemas.openxmlformats.org/package/2006/relationships"><Relationship Id="rId8" Type="http://schemas.openxmlformats.org/officeDocument/2006/relationships/hyperlink" Target="#'Rel'!B1"/><Relationship Id="rId13" Type="http://schemas.openxmlformats.org/officeDocument/2006/relationships/hyperlink" Target="#'Mar'!B1"/><Relationship Id="rId18" Type="http://schemas.openxmlformats.org/officeDocument/2006/relationships/hyperlink" Target="#'Ago'!B1"/><Relationship Id="rId3" Type="http://schemas.openxmlformats.org/officeDocument/2006/relationships/hyperlink" Target="#'Func'!B1"/><Relationship Id="rId21" Type="http://schemas.openxmlformats.org/officeDocument/2006/relationships/hyperlink" Target="#'Nov'!B1"/><Relationship Id="rId7" Type="http://schemas.openxmlformats.org/officeDocument/2006/relationships/hyperlink" Target="#'Ale'!B1"/><Relationship Id="rId12" Type="http://schemas.openxmlformats.org/officeDocument/2006/relationships/hyperlink" Target="#'Fev'!B1"/><Relationship Id="rId17" Type="http://schemas.openxmlformats.org/officeDocument/2006/relationships/hyperlink" Target="#'Jul'!B1"/><Relationship Id="rId25" Type="http://schemas.openxmlformats.org/officeDocument/2006/relationships/image" Target="../media/image1.png"/><Relationship Id="rId2" Type="http://schemas.openxmlformats.org/officeDocument/2006/relationships/hyperlink" Target="#'P Gerais'!B1"/><Relationship Id="rId16" Type="http://schemas.openxmlformats.org/officeDocument/2006/relationships/hyperlink" Target="#'Jun'!B1"/><Relationship Id="rId20" Type="http://schemas.openxmlformats.org/officeDocument/2006/relationships/hyperlink" Target="#'Out'!B1"/><Relationship Id="rId1" Type="http://schemas.openxmlformats.org/officeDocument/2006/relationships/hyperlink" Target="#'Ini'!B1"/><Relationship Id="rId6" Type="http://schemas.openxmlformats.org/officeDocument/2006/relationships/hyperlink" Target="#'Gra'!B1"/><Relationship Id="rId11" Type="http://schemas.openxmlformats.org/officeDocument/2006/relationships/hyperlink" Target="#'Lanc'!B1"/><Relationship Id="rId24" Type="http://schemas.openxmlformats.org/officeDocument/2006/relationships/hyperlink" Target="#terceiro!B1"/><Relationship Id="rId5" Type="http://schemas.openxmlformats.org/officeDocument/2006/relationships/hyperlink" Target="#'Resul'!B1"/><Relationship Id="rId15" Type="http://schemas.openxmlformats.org/officeDocument/2006/relationships/hyperlink" Target="#'Mai'!B1"/><Relationship Id="rId23" Type="http://schemas.openxmlformats.org/officeDocument/2006/relationships/hyperlink" Target="#Ferias!B1"/><Relationship Id="rId10" Type="http://schemas.openxmlformats.org/officeDocument/2006/relationships/hyperlink" Target="#'Folha Fev'!B1"/><Relationship Id="rId19" Type="http://schemas.openxmlformats.org/officeDocument/2006/relationships/hyperlink" Target="#'Set'!B1"/><Relationship Id="rId4" Type="http://schemas.openxmlformats.org/officeDocument/2006/relationships/hyperlink" Target="#'Lanc'!B1"/><Relationship Id="rId9" Type="http://schemas.openxmlformats.org/officeDocument/2006/relationships/hyperlink" Target="#'Folha'!B1"/><Relationship Id="rId14" Type="http://schemas.openxmlformats.org/officeDocument/2006/relationships/hyperlink" Target="#'Abr'!B1"/><Relationship Id="rId22" Type="http://schemas.openxmlformats.org/officeDocument/2006/relationships/hyperlink" Target="#'Dez'!B1"/></Relationships>
</file>

<file path=xl/drawings/_rels/drawing47.xml.rels><?xml version="1.0" encoding="UTF-8" standalone="yes"?>
<Relationships xmlns="http://schemas.openxmlformats.org/package/2006/relationships"><Relationship Id="rId8" Type="http://schemas.openxmlformats.org/officeDocument/2006/relationships/hyperlink" Target="#'Rel'!B1"/><Relationship Id="rId13" Type="http://schemas.openxmlformats.org/officeDocument/2006/relationships/hyperlink" Target="#'Folha Abr'!B1"/><Relationship Id="rId18" Type="http://schemas.openxmlformats.org/officeDocument/2006/relationships/hyperlink" Target="#'Folha Set'!B1"/><Relationship Id="rId3" Type="http://schemas.openxmlformats.org/officeDocument/2006/relationships/hyperlink" Target="#'Func'!B1"/><Relationship Id="rId21" Type="http://schemas.openxmlformats.org/officeDocument/2006/relationships/hyperlink" Target="#'Folha Dez'!B1"/><Relationship Id="rId7" Type="http://schemas.openxmlformats.org/officeDocument/2006/relationships/hyperlink" Target="#'Ale'!B1"/><Relationship Id="rId12" Type="http://schemas.openxmlformats.org/officeDocument/2006/relationships/hyperlink" Target="#'Folha Mar'!B1"/><Relationship Id="rId17" Type="http://schemas.openxmlformats.org/officeDocument/2006/relationships/hyperlink" Target="#'Folha Ago'!B1"/><Relationship Id="rId2" Type="http://schemas.openxmlformats.org/officeDocument/2006/relationships/hyperlink" Target="#'P Gerais'!B1"/><Relationship Id="rId16" Type="http://schemas.openxmlformats.org/officeDocument/2006/relationships/hyperlink" Target="#'Folha Jul'!B1"/><Relationship Id="rId20" Type="http://schemas.openxmlformats.org/officeDocument/2006/relationships/hyperlink" Target="#'Folha Nov'!B1"/><Relationship Id="rId1" Type="http://schemas.openxmlformats.org/officeDocument/2006/relationships/hyperlink" Target="#'Ini'!B1"/><Relationship Id="rId6" Type="http://schemas.openxmlformats.org/officeDocument/2006/relationships/hyperlink" Target="#'Gra'!B1"/><Relationship Id="rId11" Type="http://schemas.openxmlformats.org/officeDocument/2006/relationships/hyperlink" Target="#'Folha Fev'!B1"/><Relationship Id="rId24" Type="http://schemas.openxmlformats.org/officeDocument/2006/relationships/image" Target="../media/image1.png"/><Relationship Id="rId5" Type="http://schemas.openxmlformats.org/officeDocument/2006/relationships/hyperlink" Target="#'Resul'!B1"/><Relationship Id="rId15" Type="http://schemas.openxmlformats.org/officeDocument/2006/relationships/hyperlink" Target="#'Folha Jun'!B1"/><Relationship Id="rId23" Type="http://schemas.openxmlformats.org/officeDocument/2006/relationships/hyperlink" Target="#'Folha Dez'!B1"/><Relationship Id="rId10" Type="http://schemas.openxmlformats.org/officeDocument/2006/relationships/hyperlink" Target="#'Folha'!B1"/><Relationship Id="rId19" Type="http://schemas.openxmlformats.org/officeDocument/2006/relationships/hyperlink" Target="#'Folha Out'!B1"/><Relationship Id="rId4" Type="http://schemas.openxmlformats.org/officeDocument/2006/relationships/hyperlink" Target="#'Lanc'!B1"/><Relationship Id="rId9" Type="http://schemas.openxmlformats.org/officeDocument/2006/relationships/hyperlink" Target="#'Folha'!B1"/><Relationship Id="rId14" Type="http://schemas.openxmlformats.org/officeDocument/2006/relationships/hyperlink" Target="#'Folha Mai'!B1"/><Relationship Id="rId22" Type="http://schemas.openxmlformats.org/officeDocument/2006/relationships/hyperlink" Target="#'Folha 13'!B1"/></Relationships>
</file>

<file path=xl/drawings/_rels/drawing48.xml.rels><?xml version="1.0" encoding="UTF-8" standalone="yes"?>
<Relationships xmlns="http://schemas.openxmlformats.org/package/2006/relationships"><Relationship Id="rId8" Type="http://schemas.openxmlformats.org/officeDocument/2006/relationships/hyperlink" Target="#'Rel'!B1"/><Relationship Id="rId13" Type="http://schemas.openxmlformats.org/officeDocument/2006/relationships/hyperlink" Target="#'Mar'!B1"/><Relationship Id="rId18" Type="http://schemas.openxmlformats.org/officeDocument/2006/relationships/hyperlink" Target="#'Ago'!B1"/><Relationship Id="rId3" Type="http://schemas.openxmlformats.org/officeDocument/2006/relationships/hyperlink" Target="#'Func'!B1"/><Relationship Id="rId21" Type="http://schemas.openxmlformats.org/officeDocument/2006/relationships/hyperlink" Target="#'Nov'!B1"/><Relationship Id="rId7" Type="http://schemas.openxmlformats.org/officeDocument/2006/relationships/hyperlink" Target="#'Ale'!B1"/><Relationship Id="rId12" Type="http://schemas.openxmlformats.org/officeDocument/2006/relationships/hyperlink" Target="#'Fev'!B1"/><Relationship Id="rId17" Type="http://schemas.openxmlformats.org/officeDocument/2006/relationships/hyperlink" Target="#'Jul'!B1"/><Relationship Id="rId25" Type="http://schemas.openxmlformats.org/officeDocument/2006/relationships/image" Target="../media/image1.png"/><Relationship Id="rId2" Type="http://schemas.openxmlformats.org/officeDocument/2006/relationships/hyperlink" Target="#'P Gerais'!B1"/><Relationship Id="rId16" Type="http://schemas.openxmlformats.org/officeDocument/2006/relationships/hyperlink" Target="#'Jun'!B1"/><Relationship Id="rId20" Type="http://schemas.openxmlformats.org/officeDocument/2006/relationships/hyperlink" Target="#'Out'!B1"/><Relationship Id="rId1" Type="http://schemas.openxmlformats.org/officeDocument/2006/relationships/hyperlink" Target="#'Ini'!B1"/><Relationship Id="rId6" Type="http://schemas.openxmlformats.org/officeDocument/2006/relationships/hyperlink" Target="#'Gra'!B1"/><Relationship Id="rId11" Type="http://schemas.openxmlformats.org/officeDocument/2006/relationships/hyperlink" Target="#'Lanc'!B1"/><Relationship Id="rId24" Type="http://schemas.openxmlformats.org/officeDocument/2006/relationships/hyperlink" Target="#terceiro!B1"/><Relationship Id="rId5" Type="http://schemas.openxmlformats.org/officeDocument/2006/relationships/hyperlink" Target="#'Resul'!B1"/><Relationship Id="rId15" Type="http://schemas.openxmlformats.org/officeDocument/2006/relationships/hyperlink" Target="#'Mai'!B1"/><Relationship Id="rId23" Type="http://schemas.openxmlformats.org/officeDocument/2006/relationships/hyperlink" Target="#Ferias!B1"/><Relationship Id="rId10" Type="http://schemas.openxmlformats.org/officeDocument/2006/relationships/hyperlink" Target="#'Folha Mar'!B1"/><Relationship Id="rId19" Type="http://schemas.openxmlformats.org/officeDocument/2006/relationships/hyperlink" Target="#'Set'!B1"/><Relationship Id="rId4" Type="http://schemas.openxmlformats.org/officeDocument/2006/relationships/hyperlink" Target="#'Lanc'!B1"/><Relationship Id="rId9" Type="http://schemas.openxmlformats.org/officeDocument/2006/relationships/hyperlink" Target="#'Folha'!B1"/><Relationship Id="rId14" Type="http://schemas.openxmlformats.org/officeDocument/2006/relationships/hyperlink" Target="#'Abr'!B1"/><Relationship Id="rId22" Type="http://schemas.openxmlformats.org/officeDocument/2006/relationships/hyperlink" Target="#'Dez'!B1"/></Relationships>
</file>

<file path=xl/drawings/_rels/drawing49.xml.rels><?xml version="1.0" encoding="UTF-8" standalone="yes"?>
<Relationships xmlns="http://schemas.openxmlformats.org/package/2006/relationships"><Relationship Id="rId8" Type="http://schemas.openxmlformats.org/officeDocument/2006/relationships/hyperlink" Target="#'Rel'!B1"/><Relationship Id="rId13" Type="http://schemas.openxmlformats.org/officeDocument/2006/relationships/hyperlink" Target="#'Folha Abr'!B1"/><Relationship Id="rId18" Type="http://schemas.openxmlformats.org/officeDocument/2006/relationships/hyperlink" Target="#'Folha Set'!B1"/><Relationship Id="rId3" Type="http://schemas.openxmlformats.org/officeDocument/2006/relationships/hyperlink" Target="#'Func'!B1"/><Relationship Id="rId21" Type="http://schemas.openxmlformats.org/officeDocument/2006/relationships/hyperlink" Target="#'Folha Dez'!B1"/><Relationship Id="rId7" Type="http://schemas.openxmlformats.org/officeDocument/2006/relationships/hyperlink" Target="#'Ale'!B1"/><Relationship Id="rId12" Type="http://schemas.openxmlformats.org/officeDocument/2006/relationships/hyperlink" Target="#'Folha Mar'!B1"/><Relationship Id="rId17" Type="http://schemas.openxmlformats.org/officeDocument/2006/relationships/hyperlink" Target="#'Folha Ago'!B1"/><Relationship Id="rId2" Type="http://schemas.openxmlformats.org/officeDocument/2006/relationships/hyperlink" Target="#'P Gerais'!B1"/><Relationship Id="rId16" Type="http://schemas.openxmlformats.org/officeDocument/2006/relationships/hyperlink" Target="#'Folha Jul'!B1"/><Relationship Id="rId20" Type="http://schemas.openxmlformats.org/officeDocument/2006/relationships/hyperlink" Target="#'Folha Nov'!B1"/><Relationship Id="rId1" Type="http://schemas.openxmlformats.org/officeDocument/2006/relationships/hyperlink" Target="#'Ini'!B1"/><Relationship Id="rId6" Type="http://schemas.openxmlformats.org/officeDocument/2006/relationships/hyperlink" Target="#'Gra'!B1"/><Relationship Id="rId11" Type="http://schemas.openxmlformats.org/officeDocument/2006/relationships/hyperlink" Target="#'Folha Fev'!B1"/><Relationship Id="rId24" Type="http://schemas.openxmlformats.org/officeDocument/2006/relationships/image" Target="../media/image1.png"/><Relationship Id="rId5" Type="http://schemas.openxmlformats.org/officeDocument/2006/relationships/hyperlink" Target="#'Resul'!B1"/><Relationship Id="rId15" Type="http://schemas.openxmlformats.org/officeDocument/2006/relationships/hyperlink" Target="#'Folha Jun'!B1"/><Relationship Id="rId23" Type="http://schemas.openxmlformats.org/officeDocument/2006/relationships/hyperlink" Target="#'Folha Dez'!B1"/><Relationship Id="rId10" Type="http://schemas.openxmlformats.org/officeDocument/2006/relationships/hyperlink" Target="#'Folha'!B1"/><Relationship Id="rId19" Type="http://schemas.openxmlformats.org/officeDocument/2006/relationships/hyperlink" Target="#'Folha Out'!B1"/><Relationship Id="rId4" Type="http://schemas.openxmlformats.org/officeDocument/2006/relationships/hyperlink" Target="#'Lanc'!B1"/><Relationship Id="rId9" Type="http://schemas.openxmlformats.org/officeDocument/2006/relationships/hyperlink" Target="#'Folha'!B1"/><Relationship Id="rId14" Type="http://schemas.openxmlformats.org/officeDocument/2006/relationships/hyperlink" Target="#'Folha Mai'!B1"/><Relationship Id="rId22" Type="http://schemas.openxmlformats.org/officeDocument/2006/relationships/hyperlink" Target="#'Folha 13'!B1"/></Relationships>
</file>

<file path=xl/drawings/_rels/drawing50.xml.rels><?xml version="1.0" encoding="UTF-8" standalone="yes"?>
<Relationships xmlns="http://schemas.openxmlformats.org/package/2006/relationships"><Relationship Id="rId8" Type="http://schemas.openxmlformats.org/officeDocument/2006/relationships/hyperlink" Target="#'Rel'!B1"/><Relationship Id="rId13" Type="http://schemas.openxmlformats.org/officeDocument/2006/relationships/hyperlink" Target="#'Mar'!B1"/><Relationship Id="rId18" Type="http://schemas.openxmlformats.org/officeDocument/2006/relationships/hyperlink" Target="#'Ago'!B1"/><Relationship Id="rId3" Type="http://schemas.openxmlformats.org/officeDocument/2006/relationships/hyperlink" Target="#'Func'!B1"/><Relationship Id="rId21" Type="http://schemas.openxmlformats.org/officeDocument/2006/relationships/hyperlink" Target="#'Nov'!B1"/><Relationship Id="rId7" Type="http://schemas.openxmlformats.org/officeDocument/2006/relationships/hyperlink" Target="#'Ale'!B1"/><Relationship Id="rId12" Type="http://schemas.openxmlformats.org/officeDocument/2006/relationships/hyperlink" Target="#'Fev'!B1"/><Relationship Id="rId17" Type="http://schemas.openxmlformats.org/officeDocument/2006/relationships/hyperlink" Target="#'Jul'!B1"/><Relationship Id="rId25" Type="http://schemas.openxmlformats.org/officeDocument/2006/relationships/image" Target="../media/image1.png"/><Relationship Id="rId2" Type="http://schemas.openxmlformats.org/officeDocument/2006/relationships/hyperlink" Target="#'P Gerais'!B1"/><Relationship Id="rId16" Type="http://schemas.openxmlformats.org/officeDocument/2006/relationships/hyperlink" Target="#'Jun'!B1"/><Relationship Id="rId20" Type="http://schemas.openxmlformats.org/officeDocument/2006/relationships/hyperlink" Target="#'Out'!B1"/><Relationship Id="rId1" Type="http://schemas.openxmlformats.org/officeDocument/2006/relationships/hyperlink" Target="#'Ini'!B1"/><Relationship Id="rId6" Type="http://schemas.openxmlformats.org/officeDocument/2006/relationships/hyperlink" Target="#'Gra'!B1"/><Relationship Id="rId11" Type="http://schemas.openxmlformats.org/officeDocument/2006/relationships/hyperlink" Target="#'Lanc'!B1"/><Relationship Id="rId24" Type="http://schemas.openxmlformats.org/officeDocument/2006/relationships/hyperlink" Target="#terceiro!B1"/><Relationship Id="rId5" Type="http://schemas.openxmlformats.org/officeDocument/2006/relationships/hyperlink" Target="#'Resul'!B1"/><Relationship Id="rId15" Type="http://schemas.openxmlformats.org/officeDocument/2006/relationships/hyperlink" Target="#'Mai'!B1"/><Relationship Id="rId23" Type="http://schemas.openxmlformats.org/officeDocument/2006/relationships/hyperlink" Target="#Ferias!B1"/><Relationship Id="rId10" Type="http://schemas.openxmlformats.org/officeDocument/2006/relationships/hyperlink" Target="#'Folha Abr'!B1"/><Relationship Id="rId19" Type="http://schemas.openxmlformats.org/officeDocument/2006/relationships/hyperlink" Target="#'Set'!B1"/><Relationship Id="rId4" Type="http://schemas.openxmlformats.org/officeDocument/2006/relationships/hyperlink" Target="#'Lanc'!B1"/><Relationship Id="rId9" Type="http://schemas.openxmlformats.org/officeDocument/2006/relationships/hyperlink" Target="#'Folha'!B1"/><Relationship Id="rId14" Type="http://schemas.openxmlformats.org/officeDocument/2006/relationships/hyperlink" Target="#'Abr'!B1"/><Relationship Id="rId22" Type="http://schemas.openxmlformats.org/officeDocument/2006/relationships/hyperlink" Target="#'Dez'!B1"/></Relationships>
</file>

<file path=xl/drawings/_rels/drawing51.xml.rels><?xml version="1.0" encoding="UTF-8" standalone="yes"?>
<Relationships xmlns="http://schemas.openxmlformats.org/package/2006/relationships"><Relationship Id="rId8" Type="http://schemas.openxmlformats.org/officeDocument/2006/relationships/hyperlink" Target="#'Rel'!B1"/><Relationship Id="rId13" Type="http://schemas.openxmlformats.org/officeDocument/2006/relationships/hyperlink" Target="#'Folha Abr'!B1"/><Relationship Id="rId18" Type="http://schemas.openxmlformats.org/officeDocument/2006/relationships/hyperlink" Target="#'Folha Set'!B1"/><Relationship Id="rId3" Type="http://schemas.openxmlformats.org/officeDocument/2006/relationships/hyperlink" Target="#'Func'!B1"/><Relationship Id="rId21" Type="http://schemas.openxmlformats.org/officeDocument/2006/relationships/hyperlink" Target="#'Folha Dez'!B1"/><Relationship Id="rId7" Type="http://schemas.openxmlformats.org/officeDocument/2006/relationships/hyperlink" Target="#'Ale'!B1"/><Relationship Id="rId12" Type="http://schemas.openxmlformats.org/officeDocument/2006/relationships/hyperlink" Target="#'Folha Mar'!B1"/><Relationship Id="rId17" Type="http://schemas.openxmlformats.org/officeDocument/2006/relationships/hyperlink" Target="#'Folha Ago'!B1"/><Relationship Id="rId2" Type="http://schemas.openxmlformats.org/officeDocument/2006/relationships/hyperlink" Target="#'P Gerais'!B1"/><Relationship Id="rId16" Type="http://schemas.openxmlformats.org/officeDocument/2006/relationships/hyperlink" Target="#'Folha Jul'!B1"/><Relationship Id="rId20" Type="http://schemas.openxmlformats.org/officeDocument/2006/relationships/hyperlink" Target="#'Folha Nov'!B1"/><Relationship Id="rId1" Type="http://schemas.openxmlformats.org/officeDocument/2006/relationships/hyperlink" Target="#'Ini'!B1"/><Relationship Id="rId6" Type="http://schemas.openxmlformats.org/officeDocument/2006/relationships/hyperlink" Target="#'Gra'!B1"/><Relationship Id="rId11" Type="http://schemas.openxmlformats.org/officeDocument/2006/relationships/hyperlink" Target="#'Folha Fev'!B1"/><Relationship Id="rId24" Type="http://schemas.openxmlformats.org/officeDocument/2006/relationships/image" Target="../media/image1.png"/><Relationship Id="rId5" Type="http://schemas.openxmlformats.org/officeDocument/2006/relationships/hyperlink" Target="#'Resul'!B1"/><Relationship Id="rId15" Type="http://schemas.openxmlformats.org/officeDocument/2006/relationships/hyperlink" Target="#'Folha Jun'!B1"/><Relationship Id="rId23" Type="http://schemas.openxmlformats.org/officeDocument/2006/relationships/hyperlink" Target="#'Folha Dez'!B1"/><Relationship Id="rId10" Type="http://schemas.openxmlformats.org/officeDocument/2006/relationships/hyperlink" Target="#'Folha'!B1"/><Relationship Id="rId19" Type="http://schemas.openxmlformats.org/officeDocument/2006/relationships/hyperlink" Target="#'Folha Out'!B1"/><Relationship Id="rId4" Type="http://schemas.openxmlformats.org/officeDocument/2006/relationships/hyperlink" Target="#'Lanc'!B1"/><Relationship Id="rId9" Type="http://schemas.openxmlformats.org/officeDocument/2006/relationships/hyperlink" Target="#'Folha'!B1"/><Relationship Id="rId14" Type="http://schemas.openxmlformats.org/officeDocument/2006/relationships/hyperlink" Target="#'Folha Mai'!B1"/><Relationship Id="rId22" Type="http://schemas.openxmlformats.org/officeDocument/2006/relationships/hyperlink" Target="#'Folha 13'!B1"/></Relationships>
</file>

<file path=xl/drawings/_rels/drawing52.xml.rels><?xml version="1.0" encoding="UTF-8" standalone="yes"?>
<Relationships xmlns="http://schemas.openxmlformats.org/package/2006/relationships"><Relationship Id="rId8" Type="http://schemas.openxmlformats.org/officeDocument/2006/relationships/hyperlink" Target="#'Rel'!B1"/><Relationship Id="rId13" Type="http://schemas.openxmlformats.org/officeDocument/2006/relationships/hyperlink" Target="#'Mar'!B1"/><Relationship Id="rId18" Type="http://schemas.openxmlformats.org/officeDocument/2006/relationships/hyperlink" Target="#'Ago'!B1"/><Relationship Id="rId3" Type="http://schemas.openxmlformats.org/officeDocument/2006/relationships/hyperlink" Target="#'Func'!B1"/><Relationship Id="rId21" Type="http://schemas.openxmlformats.org/officeDocument/2006/relationships/hyperlink" Target="#'Nov'!B1"/><Relationship Id="rId7" Type="http://schemas.openxmlformats.org/officeDocument/2006/relationships/hyperlink" Target="#'Ale'!B1"/><Relationship Id="rId12" Type="http://schemas.openxmlformats.org/officeDocument/2006/relationships/hyperlink" Target="#'Fev'!B1"/><Relationship Id="rId17" Type="http://schemas.openxmlformats.org/officeDocument/2006/relationships/hyperlink" Target="#'Jul'!B1"/><Relationship Id="rId25" Type="http://schemas.openxmlformats.org/officeDocument/2006/relationships/image" Target="../media/image1.png"/><Relationship Id="rId2" Type="http://schemas.openxmlformats.org/officeDocument/2006/relationships/hyperlink" Target="#'P Gerais'!B1"/><Relationship Id="rId16" Type="http://schemas.openxmlformats.org/officeDocument/2006/relationships/hyperlink" Target="#'Jun'!B1"/><Relationship Id="rId20" Type="http://schemas.openxmlformats.org/officeDocument/2006/relationships/hyperlink" Target="#'Out'!B1"/><Relationship Id="rId1" Type="http://schemas.openxmlformats.org/officeDocument/2006/relationships/hyperlink" Target="#'Ini'!B1"/><Relationship Id="rId6" Type="http://schemas.openxmlformats.org/officeDocument/2006/relationships/hyperlink" Target="#'Gra'!B1"/><Relationship Id="rId11" Type="http://schemas.openxmlformats.org/officeDocument/2006/relationships/hyperlink" Target="#'Lanc'!B1"/><Relationship Id="rId24" Type="http://schemas.openxmlformats.org/officeDocument/2006/relationships/hyperlink" Target="#terceiro!B1"/><Relationship Id="rId5" Type="http://schemas.openxmlformats.org/officeDocument/2006/relationships/hyperlink" Target="#'Resul'!B1"/><Relationship Id="rId15" Type="http://schemas.openxmlformats.org/officeDocument/2006/relationships/hyperlink" Target="#'Mai'!B1"/><Relationship Id="rId23" Type="http://schemas.openxmlformats.org/officeDocument/2006/relationships/hyperlink" Target="#Ferias!B1"/><Relationship Id="rId10" Type="http://schemas.openxmlformats.org/officeDocument/2006/relationships/hyperlink" Target="#'Folha Mai'!B1"/><Relationship Id="rId19" Type="http://schemas.openxmlformats.org/officeDocument/2006/relationships/hyperlink" Target="#'Set'!B1"/><Relationship Id="rId4" Type="http://schemas.openxmlformats.org/officeDocument/2006/relationships/hyperlink" Target="#'Lanc'!B1"/><Relationship Id="rId9" Type="http://schemas.openxmlformats.org/officeDocument/2006/relationships/hyperlink" Target="#'Folha'!B1"/><Relationship Id="rId14" Type="http://schemas.openxmlformats.org/officeDocument/2006/relationships/hyperlink" Target="#'Abr'!B1"/><Relationship Id="rId22" Type="http://schemas.openxmlformats.org/officeDocument/2006/relationships/hyperlink" Target="#'Dez'!B1"/></Relationships>
</file>

<file path=xl/drawings/_rels/drawing53.xml.rels><?xml version="1.0" encoding="UTF-8" standalone="yes"?>
<Relationships xmlns="http://schemas.openxmlformats.org/package/2006/relationships"><Relationship Id="rId8" Type="http://schemas.openxmlformats.org/officeDocument/2006/relationships/hyperlink" Target="#'Rel'!B1"/><Relationship Id="rId13" Type="http://schemas.openxmlformats.org/officeDocument/2006/relationships/hyperlink" Target="#'Folha Abr'!B1"/><Relationship Id="rId18" Type="http://schemas.openxmlformats.org/officeDocument/2006/relationships/hyperlink" Target="#'Folha Set'!B1"/><Relationship Id="rId3" Type="http://schemas.openxmlformats.org/officeDocument/2006/relationships/hyperlink" Target="#'Func'!B1"/><Relationship Id="rId21" Type="http://schemas.openxmlformats.org/officeDocument/2006/relationships/hyperlink" Target="#'Folha Dez'!B1"/><Relationship Id="rId7" Type="http://schemas.openxmlformats.org/officeDocument/2006/relationships/hyperlink" Target="#'Ale'!B1"/><Relationship Id="rId12" Type="http://schemas.openxmlformats.org/officeDocument/2006/relationships/hyperlink" Target="#'Folha Mar'!B1"/><Relationship Id="rId17" Type="http://schemas.openxmlformats.org/officeDocument/2006/relationships/hyperlink" Target="#'Folha Ago'!B1"/><Relationship Id="rId2" Type="http://schemas.openxmlformats.org/officeDocument/2006/relationships/hyperlink" Target="#'P Gerais'!B1"/><Relationship Id="rId16" Type="http://schemas.openxmlformats.org/officeDocument/2006/relationships/hyperlink" Target="#'Folha Jul'!B1"/><Relationship Id="rId20" Type="http://schemas.openxmlformats.org/officeDocument/2006/relationships/hyperlink" Target="#'Folha Nov'!B1"/><Relationship Id="rId1" Type="http://schemas.openxmlformats.org/officeDocument/2006/relationships/hyperlink" Target="#'Ini'!B1"/><Relationship Id="rId6" Type="http://schemas.openxmlformats.org/officeDocument/2006/relationships/hyperlink" Target="#'Gra'!B1"/><Relationship Id="rId11" Type="http://schemas.openxmlformats.org/officeDocument/2006/relationships/hyperlink" Target="#'Folha Fev'!B1"/><Relationship Id="rId24" Type="http://schemas.openxmlformats.org/officeDocument/2006/relationships/image" Target="../media/image1.png"/><Relationship Id="rId5" Type="http://schemas.openxmlformats.org/officeDocument/2006/relationships/hyperlink" Target="#'Resul'!B1"/><Relationship Id="rId15" Type="http://schemas.openxmlformats.org/officeDocument/2006/relationships/hyperlink" Target="#'Folha Jun'!B1"/><Relationship Id="rId23" Type="http://schemas.openxmlformats.org/officeDocument/2006/relationships/hyperlink" Target="#'Folha Dez'!B1"/><Relationship Id="rId10" Type="http://schemas.openxmlformats.org/officeDocument/2006/relationships/hyperlink" Target="#'Folha'!B1"/><Relationship Id="rId19" Type="http://schemas.openxmlformats.org/officeDocument/2006/relationships/hyperlink" Target="#'Folha Out'!B1"/><Relationship Id="rId4" Type="http://schemas.openxmlformats.org/officeDocument/2006/relationships/hyperlink" Target="#'Lanc'!B1"/><Relationship Id="rId9" Type="http://schemas.openxmlformats.org/officeDocument/2006/relationships/hyperlink" Target="#'Folha'!B1"/><Relationship Id="rId14" Type="http://schemas.openxmlformats.org/officeDocument/2006/relationships/hyperlink" Target="#'Folha Mai'!B1"/><Relationship Id="rId22" Type="http://schemas.openxmlformats.org/officeDocument/2006/relationships/hyperlink" Target="#'Folha 13'!B1"/></Relationships>
</file>

<file path=xl/drawings/_rels/drawing54.xml.rels><?xml version="1.0" encoding="UTF-8" standalone="yes"?>
<Relationships xmlns="http://schemas.openxmlformats.org/package/2006/relationships"><Relationship Id="rId8" Type="http://schemas.openxmlformats.org/officeDocument/2006/relationships/hyperlink" Target="#'Rel'!B1"/><Relationship Id="rId13" Type="http://schemas.openxmlformats.org/officeDocument/2006/relationships/hyperlink" Target="#'Mar'!B1"/><Relationship Id="rId18" Type="http://schemas.openxmlformats.org/officeDocument/2006/relationships/hyperlink" Target="#'Ago'!B1"/><Relationship Id="rId3" Type="http://schemas.openxmlformats.org/officeDocument/2006/relationships/hyperlink" Target="#'Func'!B1"/><Relationship Id="rId21" Type="http://schemas.openxmlformats.org/officeDocument/2006/relationships/hyperlink" Target="#'Nov'!B1"/><Relationship Id="rId7" Type="http://schemas.openxmlformats.org/officeDocument/2006/relationships/hyperlink" Target="#'Ale'!B1"/><Relationship Id="rId12" Type="http://schemas.openxmlformats.org/officeDocument/2006/relationships/hyperlink" Target="#'Fev'!B1"/><Relationship Id="rId17" Type="http://schemas.openxmlformats.org/officeDocument/2006/relationships/hyperlink" Target="#'Jul'!B1"/><Relationship Id="rId25" Type="http://schemas.openxmlformats.org/officeDocument/2006/relationships/image" Target="../media/image1.png"/><Relationship Id="rId2" Type="http://schemas.openxmlformats.org/officeDocument/2006/relationships/hyperlink" Target="#'P Gerais'!B1"/><Relationship Id="rId16" Type="http://schemas.openxmlformats.org/officeDocument/2006/relationships/hyperlink" Target="#'Jun'!B1"/><Relationship Id="rId20" Type="http://schemas.openxmlformats.org/officeDocument/2006/relationships/hyperlink" Target="#'Out'!B1"/><Relationship Id="rId1" Type="http://schemas.openxmlformats.org/officeDocument/2006/relationships/hyperlink" Target="#'Ini'!B1"/><Relationship Id="rId6" Type="http://schemas.openxmlformats.org/officeDocument/2006/relationships/hyperlink" Target="#'Gra'!B1"/><Relationship Id="rId11" Type="http://schemas.openxmlformats.org/officeDocument/2006/relationships/hyperlink" Target="#'Lanc'!B1"/><Relationship Id="rId24" Type="http://schemas.openxmlformats.org/officeDocument/2006/relationships/hyperlink" Target="#terceiro!B1"/><Relationship Id="rId5" Type="http://schemas.openxmlformats.org/officeDocument/2006/relationships/hyperlink" Target="#'Resul'!B1"/><Relationship Id="rId15" Type="http://schemas.openxmlformats.org/officeDocument/2006/relationships/hyperlink" Target="#'Mai'!B1"/><Relationship Id="rId23" Type="http://schemas.openxmlformats.org/officeDocument/2006/relationships/hyperlink" Target="#Ferias!B1"/><Relationship Id="rId10" Type="http://schemas.openxmlformats.org/officeDocument/2006/relationships/hyperlink" Target="#'Folha Jun'!B1"/><Relationship Id="rId19" Type="http://schemas.openxmlformats.org/officeDocument/2006/relationships/hyperlink" Target="#'Set'!B1"/><Relationship Id="rId4" Type="http://schemas.openxmlformats.org/officeDocument/2006/relationships/hyperlink" Target="#'Lanc'!B1"/><Relationship Id="rId9" Type="http://schemas.openxmlformats.org/officeDocument/2006/relationships/hyperlink" Target="#'Folha'!B1"/><Relationship Id="rId14" Type="http://schemas.openxmlformats.org/officeDocument/2006/relationships/hyperlink" Target="#'Abr'!B1"/><Relationship Id="rId22" Type="http://schemas.openxmlformats.org/officeDocument/2006/relationships/hyperlink" Target="#'Dez'!B1"/></Relationships>
</file>

<file path=xl/drawings/_rels/drawing55.xml.rels><?xml version="1.0" encoding="UTF-8" standalone="yes"?>
<Relationships xmlns="http://schemas.openxmlformats.org/package/2006/relationships"><Relationship Id="rId8" Type="http://schemas.openxmlformats.org/officeDocument/2006/relationships/hyperlink" Target="#'Rel'!B1"/><Relationship Id="rId13" Type="http://schemas.openxmlformats.org/officeDocument/2006/relationships/hyperlink" Target="#'Folha Abr'!B1"/><Relationship Id="rId18" Type="http://schemas.openxmlformats.org/officeDocument/2006/relationships/hyperlink" Target="#'Folha Set'!B1"/><Relationship Id="rId3" Type="http://schemas.openxmlformats.org/officeDocument/2006/relationships/hyperlink" Target="#'Func'!B1"/><Relationship Id="rId21" Type="http://schemas.openxmlformats.org/officeDocument/2006/relationships/hyperlink" Target="#'Folha Dez'!B1"/><Relationship Id="rId7" Type="http://schemas.openxmlformats.org/officeDocument/2006/relationships/hyperlink" Target="#'Ale'!B1"/><Relationship Id="rId12" Type="http://schemas.openxmlformats.org/officeDocument/2006/relationships/hyperlink" Target="#'Folha Mar'!B1"/><Relationship Id="rId17" Type="http://schemas.openxmlformats.org/officeDocument/2006/relationships/hyperlink" Target="#'Folha Ago'!B1"/><Relationship Id="rId2" Type="http://schemas.openxmlformats.org/officeDocument/2006/relationships/hyperlink" Target="#'P Gerais'!B1"/><Relationship Id="rId16" Type="http://schemas.openxmlformats.org/officeDocument/2006/relationships/hyperlink" Target="#'Folha Jul'!B1"/><Relationship Id="rId20" Type="http://schemas.openxmlformats.org/officeDocument/2006/relationships/hyperlink" Target="#'Folha Nov'!B1"/><Relationship Id="rId1" Type="http://schemas.openxmlformats.org/officeDocument/2006/relationships/hyperlink" Target="#'Ini'!B1"/><Relationship Id="rId6" Type="http://schemas.openxmlformats.org/officeDocument/2006/relationships/hyperlink" Target="#'Gra'!B1"/><Relationship Id="rId11" Type="http://schemas.openxmlformats.org/officeDocument/2006/relationships/hyperlink" Target="#'Folha Fev'!B1"/><Relationship Id="rId24" Type="http://schemas.openxmlformats.org/officeDocument/2006/relationships/image" Target="../media/image1.png"/><Relationship Id="rId5" Type="http://schemas.openxmlformats.org/officeDocument/2006/relationships/hyperlink" Target="#'Resul'!B1"/><Relationship Id="rId15" Type="http://schemas.openxmlformats.org/officeDocument/2006/relationships/hyperlink" Target="#'Folha Jun'!B1"/><Relationship Id="rId23" Type="http://schemas.openxmlformats.org/officeDocument/2006/relationships/hyperlink" Target="#'Folha Dez'!B1"/><Relationship Id="rId10" Type="http://schemas.openxmlformats.org/officeDocument/2006/relationships/hyperlink" Target="#'Folha'!B1"/><Relationship Id="rId19" Type="http://schemas.openxmlformats.org/officeDocument/2006/relationships/hyperlink" Target="#'Folha Out'!B1"/><Relationship Id="rId4" Type="http://schemas.openxmlformats.org/officeDocument/2006/relationships/hyperlink" Target="#'Lanc'!B1"/><Relationship Id="rId9" Type="http://schemas.openxmlformats.org/officeDocument/2006/relationships/hyperlink" Target="#'Folha'!B1"/><Relationship Id="rId14" Type="http://schemas.openxmlformats.org/officeDocument/2006/relationships/hyperlink" Target="#'Folha Mai'!B1"/><Relationship Id="rId22" Type="http://schemas.openxmlformats.org/officeDocument/2006/relationships/hyperlink" Target="#'Folha 13'!B1"/></Relationships>
</file>

<file path=xl/drawings/_rels/drawing56.xml.rels><?xml version="1.0" encoding="UTF-8" standalone="yes"?>
<Relationships xmlns="http://schemas.openxmlformats.org/package/2006/relationships"><Relationship Id="rId8" Type="http://schemas.openxmlformats.org/officeDocument/2006/relationships/hyperlink" Target="#'Rel'!B1"/><Relationship Id="rId13" Type="http://schemas.openxmlformats.org/officeDocument/2006/relationships/hyperlink" Target="#'Mar'!B1"/><Relationship Id="rId18" Type="http://schemas.openxmlformats.org/officeDocument/2006/relationships/hyperlink" Target="#'Ago'!B1"/><Relationship Id="rId3" Type="http://schemas.openxmlformats.org/officeDocument/2006/relationships/hyperlink" Target="#'Func'!B1"/><Relationship Id="rId21" Type="http://schemas.openxmlformats.org/officeDocument/2006/relationships/hyperlink" Target="#'Nov'!B1"/><Relationship Id="rId7" Type="http://schemas.openxmlformats.org/officeDocument/2006/relationships/hyperlink" Target="#'Ale'!B1"/><Relationship Id="rId12" Type="http://schemas.openxmlformats.org/officeDocument/2006/relationships/hyperlink" Target="#'Fev'!B1"/><Relationship Id="rId17" Type="http://schemas.openxmlformats.org/officeDocument/2006/relationships/hyperlink" Target="#'Jul'!B1"/><Relationship Id="rId25" Type="http://schemas.openxmlformats.org/officeDocument/2006/relationships/image" Target="../media/image1.png"/><Relationship Id="rId2" Type="http://schemas.openxmlformats.org/officeDocument/2006/relationships/hyperlink" Target="#'P Gerais'!B1"/><Relationship Id="rId16" Type="http://schemas.openxmlformats.org/officeDocument/2006/relationships/hyperlink" Target="#'Jun'!B1"/><Relationship Id="rId20" Type="http://schemas.openxmlformats.org/officeDocument/2006/relationships/hyperlink" Target="#'Out'!B1"/><Relationship Id="rId1" Type="http://schemas.openxmlformats.org/officeDocument/2006/relationships/hyperlink" Target="#'Ini'!B1"/><Relationship Id="rId6" Type="http://schemas.openxmlformats.org/officeDocument/2006/relationships/hyperlink" Target="#'Gra'!B1"/><Relationship Id="rId11" Type="http://schemas.openxmlformats.org/officeDocument/2006/relationships/hyperlink" Target="#'Lanc'!B1"/><Relationship Id="rId24" Type="http://schemas.openxmlformats.org/officeDocument/2006/relationships/hyperlink" Target="#terceiro!B1"/><Relationship Id="rId5" Type="http://schemas.openxmlformats.org/officeDocument/2006/relationships/hyperlink" Target="#'Resul'!B1"/><Relationship Id="rId15" Type="http://schemas.openxmlformats.org/officeDocument/2006/relationships/hyperlink" Target="#'Mai'!B1"/><Relationship Id="rId23" Type="http://schemas.openxmlformats.org/officeDocument/2006/relationships/hyperlink" Target="#Ferias!B1"/><Relationship Id="rId10" Type="http://schemas.openxmlformats.org/officeDocument/2006/relationships/hyperlink" Target="#'Folha Jul'!B1"/><Relationship Id="rId19" Type="http://schemas.openxmlformats.org/officeDocument/2006/relationships/hyperlink" Target="#'Set'!B1"/><Relationship Id="rId4" Type="http://schemas.openxmlformats.org/officeDocument/2006/relationships/hyperlink" Target="#'Lanc'!B1"/><Relationship Id="rId9" Type="http://schemas.openxmlformats.org/officeDocument/2006/relationships/hyperlink" Target="#'Folha'!B1"/><Relationship Id="rId14" Type="http://schemas.openxmlformats.org/officeDocument/2006/relationships/hyperlink" Target="#'Abr'!B1"/><Relationship Id="rId22" Type="http://schemas.openxmlformats.org/officeDocument/2006/relationships/hyperlink" Target="#'Dez'!B1"/></Relationships>
</file>

<file path=xl/drawings/_rels/drawing57.xml.rels><?xml version="1.0" encoding="UTF-8" standalone="yes"?>
<Relationships xmlns="http://schemas.openxmlformats.org/package/2006/relationships"><Relationship Id="rId8" Type="http://schemas.openxmlformats.org/officeDocument/2006/relationships/hyperlink" Target="#'Rel'!B1"/><Relationship Id="rId13" Type="http://schemas.openxmlformats.org/officeDocument/2006/relationships/hyperlink" Target="#'Folha Abr'!B1"/><Relationship Id="rId18" Type="http://schemas.openxmlformats.org/officeDocument/2006/relationships/hyperlink" Target="#'Folha Set'!B1"/><Relationship Id="rId3" Type="http://schemas.openxmlformats.org/officeDocument/2006/relationships/hyperlink" Target="#'Func'!B1"/><Relationship Id="rId21" Type="http://schemas.openxmlformats.org/officeDocument/2006/relationships/hyperlink" Target="#'Folha Dez'!B1"/><Relationship Id="rId7" Type="http://schemas.openxmlformats.org/officeDocument/2006/relationships/hyperlink" Target="#'Ale'!B1"/><Relationship Id="rId12" Type="http://schemas.openxmlformats.org/officeDocument/2006/relationships/hyperlink" Target="#'Folha Mar'!B1"/><Relationship Id="rId17" Type="http://schemas.openxmlformats.org/officeDocument/2006/relationships/hyperlink" Target="#'Folha Ago'!B1"/><Relationship Id="rId2" Type="http://schemas.openxmlformats.org/officeDocument/2006/relationships/hyperlink" Target="#'P Gerais'!B1"/><Relationship Id="rId16" Type="http://schemas.openxmlformats.org/officeDocument/2006/relationships/hyperlink" Target="#'Folha Jul'!B1"/><Relationship Id="rId20" Type="http://schemas.openxmlformats.org/officeDocument/2006/relationships/hyperlink" Target="#'Folha Nov'!B1"/><Relationship Id="rId1" Type="http://schemas.openxmlformats.org/officeDocument/2006/relationships/hyperlink" Target="#'Ini'!B1"/><Relationship Id="rId6" Type="http://schemas.openxmlformats.org/officeDocument/2006/relationships/hyperlink" Target="#'Gra'!B1"/><Relationship Id="rId11" Type="http://schemas.openxmlformats.org/officeDocument/2006/relationships/hyperlink" Target="#'Folha Fev'!B1"/><Relationship Id="rId24" Type="http://schemas.openxmlformats.org/officeDocument/2006/relationships/image" Target="../media/image1.png"/><Relationship Id="rId5" Type="http://schemas.openxmlformats.org/officeDocument/2006/relationships/hyperlink" Target="#'Resul'!B1"/><Relationship Id="rId15" Type="http://schemas.openxmlformats.org/officeDocument/2006/relationships/hyperlink" Target="#'Folha Jun'!B1"/><Relationship Id="rId23" Type="http://schemas.openxmlformats.org/officeDocument/2006/relationships/hyperlink" Target="#'Folha Dez'!B1"/><Relationship Id="rId10" Type="http://schemas.openxmlformats.org/officeDocument/2006/relationships/hyperlink" Target="#'Folha'!B1"/><Relationship Id="rId19" Type="http://schemas.openxmlformats.org/officeDocument/2006/relationships/hyperlink" Target="#'Folha Out'!B1"/><Relationship Id="rId4" Type="http://schemas.openxmlformats.org/officeDocument/2006/relationships/hyperlink" Target="#'Lanc'!B1"/><Relationship Id="rId9" Type="http://schemas.openxmlformats.org/officeDocument/2006/relationships/hyperlink" Target="#'Folha'!B1"/><Relationship Id="rId14" Type="http://schemas.openxmlformats.org/officeDocument/2006/relationships/hyperlink" Target="#'Folha Mai'!B1"/><Relationship Id="rId22" Type="http://schemas.openxmlformats.org/officeDocument/2006/relationships/hyperlink" Target="#'Folha 13'!B1"/></Relationships>
</file>

<file path=xl/drawings/_rels/drawing58.xml.rels><?xml version="1.0" encoding="UTF-8" standalone="yes"?>
<Relationships xmlns="http://schemas.openxmlformats.org/package/2006/relationships"><Relationship Id="rId8" Type="http://schemas.openxmlformats.org/officeDocument/2006/relationships/hyperlink" Target="#'Rel'!B1"/><Relationship Id="rId13" Type="http://schemas.openxmlformats.org/officeDocument/2006/relationships/hyperlink" Target="#'Mar'!B1"/><Relationship Id="rId18" Type="http://schemas.openxmlformats.org/officeDocument/2006/relationships/hyperlink" Target="#'Ago'!B1"/><Relationship Id="rId3" Type="http://schemas.openxmlformats.org/officeDocument/2006/relationships/hyperlink" Target="#'Func'!B1"/><Relationship Id="rId21" Type="http://schemas.openxmlformats.org/officeDocument/2006/relationships/hyperlink" Target="#'Nov'!B1"/><Relationship Id="rId7" Type="http://schemas.openxmlformats.org/officeDocument/2006/relationships/hyperlink" Target="#'Ale'!B1"/><Relationship Id="rId12" Type="http://schemas.openxmlformats.org/officeDocument/2006/relationships/hyperlink" Target="#'Fev'!B1"/><Relationship Id="rId17" Type="http://schemas.openxmlformats.org/officeDocument/2006/relationships/hyperlink" Target="#'Jul'!B1"/><Relationship Id="rId25" Type="http://schemas.openxmlformats.org/officeDocument/2006/relationships/image" Target="../media/image1.png"/><Relationship Id="rId2" Type="http://schemas.openxmlformats.org/officeDocument/2006/relationships/hyperlink" Target="#'P Gerais'!B1"/><Relationship Id="rId16" Type="http://schemas.openxmlformats.org/officeDocument/2006/relationships/hyperlink" Target="#'Jun'!B1"/><Relationship Id="rId20" Type="http://schemas.openxmlformats.org/officeDocument/2006/relationships/hyperlink" Target="#'Out'!B1"/><Relationship Id="rId1" Type="http://schemas.openxmlformats.org/officeDocument/2006/relationships/hyperlink" Target="#'Ini'!B1"/><Relationship Id="rId6" Type="http://schemas.openxmlformats.org/officeDocument/2006/relationships/hyperlink" Target="#'Gra'!B1"/><Relationship Id="rId11" Type="http://schemas.openxmlformats.org/officeDocument/2006/relationships/hyperlink" Target="#'Lanc'!B1"/><Relationship Id="rId24" Type="http://schemas.openxmlformats.org/officeDocument/2006/relationships/hyperlink" Target="#terceiro!B1"/><Relationship Id="rId5" Type="http://schemas.openxmlformats.org/officeDocument/2006/relationships/hyperlink" Target="#'Resul'!B1"/><Relationship Id="rId15" Type="http://schemas.openxmlformats.org/officeDocument/2006/relationships/hyperlink" Target="#'Mai'!B1"/><Relationship Id="rId23" Type="http://schemas.openxmlformats.org/officeDocument/2006/relationships/hyperlink" Target="#Ferias!B1"/><Relationship Id="rId10" Type="http://schemas.openxmlformats.org/officeDocument/2006/relationships/hyperlink" Target="#'Folha Ago'!B1"/><Relationship Id="rId19" Type="http://schemas.openxmlformats.org/officeDocument/2006/relationships/hyperlink" Target="#'Set'!B1"/><Relationship Id="rId4" Type="http://schemas.openxmlformats.org/officeDocument/2006/relationships/hyperlink" Target="#'Lanc'!B1"/><Relationship Id="rId9" Type="http://schemas.openxmlformats.org/officeDocument/2006/relationships/hyperlink" Target="#'Folha'!B1"/><Relationship Id="rId14" Type="http://schemas.openxmlformats.org/officeDocument/2006/relationships/hyperlink" Target="#'Abr'!B1"/><Relationship Id="rId22" Type="http://schemas.openxmlformats.org/officeDocument/2006/relationships/hyperlink" Target="#'Dez'!B1"/></Relationships>
</file>

<file path=xl/drawings/_rels/drawing59.xml.rels><?xml version="1.0" encoding="UTF-8" standalone="yes"?>
<Relationships xmlns="http://schemas.openxmlformats.org/package/2006/relationships"><Relationship Id="rId8" Type="http://schemas.openxmlformats.org/officeDocument/2006/relationships/hyperlink" Target="#'Rel'!B1"/><Relationship Id="rId13" Type="http://schemas.openxmlformats.org/officeDocument/2006/relationships/hyperlink" Target="#'Folha Abr'!B1"/><Relationship Id="rId18" Type="http://schemas.openxmlformats.org/officeDocument/2006/relationships/hyperlink" Target="#'Folha Set'!B1"/><Relationship Id="rId3" Type="http://schemas.openxmlformats.org/officeDocument/2006/relationships/hyperlink" Target="#'Func'!B1"/><Relationship Id="rId21" Type="http://schemas.openxmlformats.org/officeDocument/2006/relationships/hyperlink" Target="#'Folha Dez'!B1"/><Relationship Id="rId7" Type="http://schemas.openxmlformats.org/officeDocument/2006/relationships/hyperlink" Target="#'Ale'!B1"/><Relationship Id="rId12" Type="http://schemas.openxmlformats.org/officeDocument/2006/relationships/hyperlink" Target="#'Folha Mar'!B1"/><Relationship Id="rId17" Type="http://schemas.openxmlformats.org/officeDocument/2006/relationships/hyperlink" Target="#'Folha Ago'!B1"/><Relationship Id="rId2" Type="http://schemas.openxmlformats.org/officeDocument/2006/relationships/hyperlink" Target="#'P Gerais'!B1"/><Relationship Id="rId16" Type="http://schemas.openxmlformats.org/officeDocument/2006/relationships/hyperlink" Target="#'Folha Jul'!B1"/><Relationship Id="rId20" Type="http://schemas.openxmlformats.org/officeDocument/2006/relationships/hyperlink" Target="#'Folha Nov'!B1"/><Relationship Id="rId1" Type="http://schemas.openxmlformats.org/officeDocument/2006/relationships/hyperlink" Target="#'Ini'!B1"/><Relationship Id="rId6" Type="http://schemas.openxmlformats.org/officeDocument/2006/relationships/hyperlink" Target="#'Gra'!B1"/><Relationship Id="rId11" Type="http://schemas.openxmlformats.org/officeDocument/2006/relationships/hyperlink" Target="#'Folha Fev'!B1"/><Relationship Id="rId24" Type="http://schemas.openxmlformats.org/officeDocument/2006/relationships/image" Target="../media/image1.png"/><Relationship Id="rId5" Type="http://schemas.openxmlformats.org/officeDocument/2006/relationships/hyperlink" Target="#'Resul'!B1"/><Relationship Id="rId15" Type="http://schemas.openxmlformats.org/officeDocument/2006/relationships/hyperlink" Target="#'Folha Jun'!B1"/><Relationship Id="rId23" Type="http://schemas.openxmlformats.org/officeDocument/2006/relationships/hyperlink" Target="#'Folha Dez'!B1"/><Relationship Id="rId10" Type="http://schemas.openxmlformats.org/officeDocument/2006/relationships/hyperlink" Target="#'Folha'!B1"/><Relationship Id="rId19" Type="http://schemas.openxmlformats.org/officeDocument/2006/relationships/hyperlink" Target="#'Folha Out'!B1"/><Relationship Id="rId4" Type="http://schemas.openxmlformats.org/officeDocument/2006/relationships/hyperlink" Target="#'Lanc'!B1"/><Relationship Id="rId9" Type="http://schemas.openxmlformats.org/officeDocument/2006/relationships/hyperlink" Target="#'Folha'!B1"/><Relationship Id="rId14" Type="http://schemas.openxmlformats.org/officeDocument/2006/relationships/hyperlink" Target="#'Folha Mai'!B1"/><Relationship Id="rId22" Type="http://schemas.openxmlformats.org/officeDocument/2006/relationships/hyperlink" Target="#'Folha 13'!B1"/></Relationships>
</file>

<file path=xl/drawings/_rels/drawing60.xml.rels><?xml version="1.0" encoding="UTF-8" standalone="yes"?>
<Relationships xmlns="http://schemas.openxmlformats.org/package/2006/relationships"><Relationship Id="rId8" Type="http://schemas.openxmlformats.org/officeDocument/2006/relationships/hyperlink" Target="#'Rel'!B1"/><Relationship Id="rId13" Type="http://schemas.openxmlformats.org/officeDocument/2006/relationships/hyperlink" Target="#'Mar'!B1"/><Relationship Id="rId18" Type="http://schemas.openxmlformats.org/officeDocument/2006/relationships/hyperlink" Target="#'Ago'!B1"/><Relationship Id="rId3" Type="http://schemas.openxmlformats.org/officeDocument/2006/relationships/hyperlink" Target="#'Func'!B1"/><Relationship Id="rId21" Type="http://schemas.openxmlformats.org/officeDocument/2006/relationships/hyperlink" Target="#'Nov'!B1"/><Relationship Id="rId7" Type="http://schemas.openxmlformats.org/officeDocument/2006/relationships/hyperlink" Target="#'Ale'!B1"/><Relationship Id="rId12" Type="http://schemas.openxmlformats.org/officeDocument/2006/relationships/hyperlink" Target="#'Fev'!B1"/><Relationship Id="rId17" Type="http://schemas.openxmlformats.org/officeDocument/2006/relationships/hyperlink" Target="#'Jul'!B1"/><Relationship Id="rId25" Type="http://schemas.openxmlformats.org/officeDocument/2006/relationships/image" Target="../media/image1.png"/><Relationship Id="rId2" Type="http://schemas.openxmlformats.org/officeDocument/2006/relationships/hyperlink" Target="#'P Gerais'!B1"/><Relationship Id="rId16" Type="http://schemas.openxmlformats.org/officeDocument/2006/relationships/hyperlink" Target="#'Jun'!B1"/><Relationship Id="rId20" Type="http://schemas.openxmlformats.org/officeDocument/2006/relationships/hyperlink" Target="#'Out'!B1"/><Relationship Id="rId1" Type="http://schemas.openxmlformats.org/officeDocument/2006/relationships/hyperlink" Target="#'Ini'!B1"/><Relationship Id="rId6" Type="http://schemas.openxmlformats.org/officeDocument/2006/relationships/hyperlink" Target="#'Gra'!B1"/><Relationship Id="rId11" Type="http://schemas.openxmlformats.org/officeDocument/2006/relationships/hyperlink" Target="#'Lanc'!B1"/><Relationship Id="rId24" Type="http://schemas.openxmlformats.org/officeDocument/2006/relationships/hyperlink" Target="#terceiro!B1"/><Relationship Id="rId5" Type="http://schemas.openxmlformats.org/officeDocument/2006/relationships/hyperlink" Target="#'Resul'!B1"/><Relationship Id="rId15" Type="http://schemas.openxmlformats.org/officeDocument/2006/relationships/hyperlink" Target="#'Mai'!B1"/><Relationship Id="rId23" Type="http://schemas.openxmlformats.org/officeDocument/2006/relationships/hyperlink" Target="#Ferias!B1"/><Relationship Id="rId10" Type="http://schemas.openxmlformats.org/officeDocument/2006/relationships/hyperlink" Target="#'Folha Set'!B1"/><Relationship Id="rId19" Type="http://schemas.openxmlformats.org/officeDocument/2006/relationships/hyperlink" Target="#'Set'!B1"/><Relationship Id="rId4" Type="http://schemas.openxmlformats.org/officeDocument/2006/relationships/hyperlink" Target="#'Lanc'!B1"/><Relationship Id="rId9" Type="http://schemas.openxmlformats.org/officeDocument/2006/relationships/hyperlink" Target="#'Folha'!B1"/><Relationship Id="rId14" Type="http://schemas.openxmlformats.org/officeDocument/2006/relationships/hyperlink" Target="#'Abr'!B1"/><Relationship Id="rId22" Type="http://schemas.openxmlformats.org/officeDocument/2006/relationships/hyperlink" Target="#'Dez'!B1"/></Relationships>
</file>

<file path=xl/drawings/_rels/drawing61.xml.rels><?xml version="1.0" encoding="UTF-8" standalone="yes"?>
<Relationships xmlns="http://schemas.openxmlformats.org/package/2006/relationships"><Relationship Id="rId8" Type="http://schemas.openxmlformats.org/officeDocument/2006/relationships/hyperlink" Target="#'Rel'!B1"/><Relationship Id="rId13" Type="http://schemas.openxmlformats.org/officeDocument/2006/relationships/hyperlink" Target="#'Folha Abr'!B1"/><Relationship Id="rId18" Type="http://schemas.openxmlformats.org/officeDocument/2006/relationships/hyperlink" Target="#'Folha Set'!B1"/><Relationship Id="rId3" Type="http://schemas.openxmlformats.org/officeDocument/2006/relationships/hyperlink" Target="#'Func'!B1"/><Relationship Id="rId21" Type="http://schemas.openxmlformats.org/officeDocument/2006/relationships/hyperlink" Target="#'Folha Dez'!B1"/><Relationship Id="rId7" Type="http://schemas.openxmlformats.org/officeDocument/2006/relationships/hyperlink" Target="#'Ale'!B1"/><Relationship Id="rId12" Type="http://schemas.openxmlformats.org/officeDocument/2006/relationships/hyperlink" Target="#'Folha Mar'!B1"/><Relationship Id="rId17" Type="http://schemas.openxmlformats.org/officeDocument/2006/relationships/hyperlink" Target="#'Folha Ago'!B1"/><Relationship Id="rId2" Type="http://schemas.openxmlformats.org/officeDocument/2006/relationships/hyperlink" Target="#'P Gerais'!B1"/><Relationship Id="rId16" Type="http://schemas.openxmlformats.org/officeDocument/2006/relationships/hyperlink" Target="#'Folha Jul'!B1"/><Relationship Id="rId20" Type="http://schemas.openxmlformats.org/officeDocument/2006/relationships/hyperlink" Target="#'Folha Nov'!B1"/><Relationship Id="rId1" Type="http://schemas.openxmlformats.org/officeDocument/2006/relationships/hyperlink" Target="#'Ini'!B1"/><Relationship Id="rId6" Type="http://schemas.openxmlformats.org/officeDocument/2006/relationships/hyperlink" Target="#'Gra'!B1"/><Relationship Id="rId11" Type="http://schemas.openxmlformats.org/officeDocument/2006/relationships/hyperlink" Target="#'Folha Fev'!B1"/><Relationship Id="rId24" Type="http://schemas.openxmlformats.org/officeDocument/2006/relationships/image" Target="../media/image1.png"/><Relationship Id="rId5" Type="http://schemas.openxmlformats.org/officeDocument/2006/relationships/hyperlink" Target="#'Resul'!B1"/><Relationship Id="rId15" Type="http://schemas.openxmlformats.org/officeDocument/2006/relationships/hyperlink" Target="#'Folha Jun'!B1"/><Relationship Id="rId23" Type="http://schemas.openxmlformats.org/officeDocument/2006/relationships/hyperlink" Target="#'Folha Dez'!B1"/><Relationship Id="rId10" Type="http://schemas.openxmlformats.org/officeDocument/2006/relationships/hyperlink" Target="#'Folha'!B1"/><Relationship Id="rId19" Type="http://schemas.openxmlformats.org/officeDocument/2006/relationships/hyperlink" Target="#'Folha Out'!B1"/><Relationship Id="rId4" Type="http://schemas.openxmlformats.org/officeDocument/2006/relationships/hyperlink" Target="#'Lanc'!B1"/><Relationship Id="rId9" Type="http://schemas.openxmlformats.org/officeDocument/2006/relationships/hyperlink" Target="#'Folha'!B1"/><Relationship Id="rId14" Type="http://schemas.openxmlformats.org/officeDocument/2006/relationships/hyperlink" Target="#'Folha Mai'!B1"/><Relationship Id="rId22" Type="http://schemas.openxmlformats.org/officeDocument/2006/relationships/hyperlink" Target="#'Folha 13'!B1"/></Relationships>
</file>

<file path=xl/drawings/_rels/drawing62.xml.rels><?xml version="1.0" encoding="UTF-8" standalone="yes"?>
<Relationships xmlns="http://schemas.openxmlformats.org/package/2006/relationships"><Relationship Id="rId8" Type="http://schemas.openxmlformats.org/officeDocument/2006/relationships/hyperlink" Target="#'Rel'!B1"/><Relationship Id="rId13" Type="http://schemas.openxmlformats.org/officeDocument/2006/relationships/hyperlink" Target="#'Mar'!B1"/><Relationship Id="rId18" Type="http://schemas.openxmlformats.org/officeDocument/2006/relationships/hyperlink" Target="#'Ago'!B1"/><Relationship Id="rId3" Type="http://schemas.openxmlformats.org/officeDocument/2006/relationships/hyperlink" Target="#'Func'!B1"/><Relationship Id="rId21" Type="http://schemas.openxmlformats.org/officeDocument/2006/relationships/hyperlink" Target="#'Nov'!B1"/><Relationship Id="rId7" Type="http://schemas.openxmlformats.org/officeDocument/2006/relationships/hyperlink" Target="#'Ale'!B1"/><Relationship Id="rId12" Type="http://schemas.openxmlformats.org/officeDocument/2006/relationships/hyperlink" Target="#'Fev'!B1"/><Relationship Id="rId17" Type="http://schemas.openxmlformats.org/officeDocument/2006/relationships/hyperlink" Target="#'Jul'!B1"/><Relationship Id="rId25" Type="http://schemas.openxmlformats.org/officeDocument/2006/relationships/image" Target="../media/image1.png"/><Relationship Id="rId2" Type="http://schemas.openxmlformats.org/officeDocument/2006/relationships/hyperlink" Target="#'P Gerais'!B1"/><Relationship Id="rId16" Type="http://schemas.openxmlformats.org/officeDocument/2006/relationships/hyperlink" Target="#'Jun'!B1"/><Relationship Id="rId20" Type="http://schemas.openxmlformats.org/officeDocument/2006/relationships/hyperlink" Target="#'Out'!B1"/><Relationship Id="rId1" Type="http://schemas.openxmlformats.org/officeDocument/2006/relationships/hyperlink" Target="#'Ini'!B1"/><Relationship Id="rId6" Type="http://schemas.openxmlformats.org/officeDocument/2006/relationships/hyperlink" Target="#'Gra'!B1"/><Relationship Id="rId11" Type="http://schemas.openxmlformats.org/officeDocument/2006/relationships/hyperlink" Target="#'Lanc'!B1"/><Relationship Id="rId24" Type="http://schemas.openxmlformats.org/officeDocument/2006/relationships/hyperlink" Target="#terceiro!B1"/><Relationship Id="rId5" Type="http://schemas.openxmlformats.org/officeDocument/2006/relationships/hyperlink" Target="#'Resul'!B1"/><Relationship Id="rId15" Type="http://schemas.openxmlformats.org/officeDocument/2006/relationships/hyperlink" Target="#'Mai'!B1"/><Relationship Id="rId23" Type="http://schemas.openxmlformats.org/officeDocument/2006/relationships/hyperlink" Target="#Ferias!B1"/><Relationship Id="rId10" Type="http://schemas.openxmlformats.org/officeDocument/2006/relationships/hyperlink" Target="#'Folha Out'!B1"/><Relationship Id="rId19" Type="http://schemas.openxmlformats.org/officeDocument/2006/relationships/hyperlink" Target="#'Set'!B1"/><Relationship Id="rId4" Type="http://schemas.openxmlformats.org/officeDocument/2006/relationships/hyperlink" Target="#'Lanc'!B1"/><Relationship Id="rId9" Type="http://schemas.openxmlformats.org/officeDocument/2006/relationships/hyperlink" Target="#'Folha'!B1"/><Relationship Id="rId14" Type="http://schemas.openxmlformats.org/officeDocument/2006/relationships/hyperlink" Target="#'Abr'!B1"/><Relationship Id="rId22" Type="http://schemas.openxmlformats.org/officeDocument/2006/relationships/hyperlink" Target="#'Dez'!B1"/></Relationships>
</file>

<file path=xl/drawings/_rels/drawing63.xml.rels><?xml version="1.0" encoding="UTF-8" standalone="yes"?>
<Relationships xmlns="http://schemas.openxmlformats.org/package/2006/relationships"><Relationship Id="rId8" Type="http://schemas.openxmlformats.org/officeDocument/2006/relationships/hyperlink" Target="#'Rel'!B1"/><Relationship Id="rId13" Type="http://schemas.openxmlformats.org/officeDocument/2006/relationships/hyperlink" Target="#'Folha Abr'!B1"/><Relationship Id="rId18" Type="http://schemas.openxmlformats.org/officeDocument/2006/relationships/hyperlink" Target="#'Folha Set'!B1"/><Relationship Id="rId3" Type="http://schemas.openxmlformats.org/officeDocument/2006/relationships/hyperlink" Target="#'Func'!B1"/><Relationship Id="rId21" Type="http://schemas.openxmlformats.org/officeDocument/2006/relationships/hyperlink" Target="#'Folha Dez'!B1"/><Relationship Id="rId7" Type="http://schemas.openxmlformats.org/officeDocument/2006/relationships/hyperlink" Target="#'Ale'!B1"/><Relationship Id="rId12" Type="http://schemas.openxmlformats.org/officeDocument/2006/relationships/hyperlink" Target="#'Folha Mar'!B1"/><Relationship Id="rId17" Type="http://schemas.openxmlformats.org/officeDocument/2006/relationships/hyperlink" Target="#'Folha Ago'!B1"/><Relationship Id="rId2" Type="http://schemas.openxmlformats.org/officeDocument/2006/relationships/hyperlink" Target="#'P Gerais'!B1"/><Relationship Id="rId16" Type="http://schemas.openxmlformats.org/officeDocument/2006/relationships/hyperlink" Target="#'Folha Jul'!B1"/><Relationship Id="rId20" Type="http://schemas.openxmlformats.org/officeDocument/2006/relationships/hyperlink" Target="#'Folha Nov'!B1"/><Relationship Id="rId1" Type="http://schemas.openxmlformats.org/officeDocument/2006/relationships/hyperlink" Target="#'Ini'!B1"/><Relationship Id="rId6" Type="http://schemas.openxmlformats.org/officeDocument/2006/relationships/hyperlink" Target="#'Gra'!B1"/><Relationship Id="rId11" Type="http://schemas.openxmlformats.org/officeDocument/2006/relationships/hyperlink" Target="#'Folha Fev'!B1"/><Relationship Id="rId24" Type="http://schemas.openxmlformats.org/officeDocument/2006/relationships/image" Target="../media/image1.png"/><Relationship Id="rId5" Type="http://schemas.openxmlformats.org/officeDocument/2006/relationships/hyperlink" Target="#'Resul'!B1"/><Relationship Id="rId15" Type="http://schemas.openxmlformats.org/officeDocument/2006/relationships/hyperlink" Target="#'Folha Jun'!B1"/><Relationship Id="rId23" Type="http://schemas.openxmlformats.org/officeDocument/2006/relationships/hyperlink" Target="#'Folha Dez'!B1"/><Relationship Id="rId10" Type="http://schemas.openxmlformats.org/officeDocument/2006/relationships/hyperlink" Target="#'Folha'!B1"/><Relationship Id="rId19" Type="http://schemas.openxmlformats.org/officeDocument/2006/relationships/hyperlink" Target="#'Folha Out'!B1"/><Relationship Id="rId4" Type="http://schemas.openxmlformats.org/officeDocument/2006/relationships/hyperlink" Target="#'Lanc'!B1"/><Relationship Id="rId9" Type="http://schemas.openxmlformats.org/officeDocument/2006/relationships/hyperlink" Target="#'Folha'!B1"/><Relationship Id="rId14" Type="http://schemas.openxmlformats.org/officeDocument/2006/relationships/hyperlink" Target="#'Folha Mai'!B1"/><Relationship Id="rId22" Type="http://schemas.openxmlformats.org/officeDocument/2006/relationships/hyperlink" Target="#'Folha 13'!B1"/></Relationships>
</file>

<file path=xl/drawings/_rels/drawing64.xml.rels><?xml version="1.0" encoding="UTF-8" standalone="yes"?>
<Relationships xmlns="http://schemas.openxmlformats.org/package/2006/relationships"><Relationship Id="rId8" Type="http://schemas.openxmlformats.org/officeDocument/2006/relationships/hyperlink" Target="#'Rel'!B1"/><Relationship Id="rId13" Type="http://schemas.openxmlformats.org/officeDocument/2006/relationships/hyperlink" Target="#'Mar'!B1"/><Relationship Id="rId18" Type="http://schemas.openxmlformats.org/officeDocument/2006/relationships/hyperlink" Target="#'Ago'!B1"/><Relationship Id="rId3" Type="http://schemas.openxmlformats.org/officeDocument/2006/relationships/hyperlink" Target="#'Func'!B1"/><Relationship Id="rId21" Type="http://schemas.openxmlformats.org/officeDocument/2006/relationships/hyperlink" Target="#'Nov'!B1"/><Relationship Id="rId7" Type="http://schemas.openxmlformats.org/officeDocument/2006/relationships/hyperlink" Target="#'Ale'!B1"/><Relationship Id="rId12" Type="http://schemas.openxmlformats.org/officeDocument/2006/relationships/hyperlink" Target="#'Fev'!B1"/><Relationship Id="rId17" Type="http://schemas.openxmlformats.org/officeDocument/2006/relationships/hyperlink" Target="#'Jul'!B1"/><Relationship Id="rId25" Type="http://schemas.openxmlformats.org/officeDocument/2006/relationships/image" Target="../media/image1.png"/><Relationship Id="rId2" Type="http://schemas.openxmlformats.org/officeDocument/2006/relationships/hyperlink" Target="#'P Gerais'!B1"/><Relationship Id="rId16" Type="http://schemas.openxmlformats.org/officeDocument/2006/relationships/hyperlink" Target="#'Jun'!B1"/><Relationship Id="rId20" Type="http://schemas.openxmlformats.org/officeDocument/2006/relationships/hyperlink" Target="#'Out'!B1"/><Relationship Id="rId1" Type="http://schemas.openxmlformats.org/officeDocument/2006/relationships/hyperlink" Target="#'Ini'!B1"/><Relationship Id="rId6" Type="http://schemas.openxmlformats.org/officeDocument/2006/relationships/hyperlink" Target="#'Gra'!B1"/><Relationship Id="rId11" Type="http://schemas.openxmlformats.org/officeDocument/2006/relationships/hyperlink" Target="#'Lanc'!B1"/><Relationship Id="rId24" Type="http://schemas.openxmlformats.org/officeDocument/2006/relationships/hyperlink" Target="#terceiro!B1"/><Relationship Id="rId5" Type="http://schemas.openxmlformats.org/officeDocument/2006/relationships/hyperlink" Target="#'Resul'!B1"/><Relationship Id="rId15" Type="http://schemas.openxmlformats.org/officeDocument/2006/relationships/hyperlink" Target="#'Mai'!B1"/><Relationship Id="rId23" Type="http://schemas.openxmlformats.org/officeDocument/2006/relationships/hyperlink" Target="#Ferias!B1"/><Relationship Id="rId10" Type="http://schemas.openxmlformats.org/officeDocument/2006/relationships/hyperlink" Target="#'Folha Nov'!B1"/><Relationship Id="rId19" Type="http://schemas.openxmlformats.org/officeDocument/2006/relationships/hyperlink" Target="#'Set'!B1"/><Relationship Id="rId4" Type="http://schemas.openxmlformats.org/officeDocument/2006/relationships/hyperlink" Target="#'Lanc'!B1"/><Relationship Id="rId9" Type="http://schemas.openxmlformats.org/officeDocument/2006/relationships/hyperlink" Target="#'Folha'!B1"/><Relationship Id="rId14" Type="http://schemas.openxmlformats.org/officeDocument/2006/relationships/hyperlink" Target="#'Abr'!B1"/><Relationship Id="rId22" Type="http://schemas.openxmlformats.org/officeDocument/2006/relationships/hyperlink" Target="#'Dez'!B1"/></Relationships>
</file>

<file path=xl/drawings/_rels/drawing65.xml.rels><?xml version="1.0" encoding="UTF-8" standalone="yes"?>
<Relationships xmlns="http://schemas.openxmlformats.org/package/2006/relationships"><Relationship Id="rId8" Type="http://schemas.openxmlformats.org/officeDocument/2006/relationships/hyperlink" Target="#'Rel'!B1"/><Relationship Id="rId13" Type="http://schemas.openxmlformats.org/officeDocument/2006/relationships/hyperlink" Target="#'Folha Abr'!B1"/><Relationship Id="rId18" Type="http://schemas.openxmlformats.org/officeDocument/2006/relationships/hyperlink" Target="#'Folha Set'!B1"/><Relationship Id="rId3" Type="http://schemas.openxmlformats.org/officeDocument/2006/relationships/hyperlink" Target="#'Func'!B1"/><Relationship Id="rId21" Type="http://schemas.openxmlformats.org/officeDocument/2006/relationships/hyperlink" Target="#'Folha Dez'!B1"/><Relationship Id="rId7" Type="http://schemas.openxmlformats.org/officeDocument/2006/relationships/hyperlink" Target="#'Ale'!B1"/><Relationship Id="rId12" Type="http://schemas.openxmlformats.org/officeDocument/2006/relationships/hyperlink" Target="#'Folha Mar'!B1"/><Relationship Id="rId17" Type="http://schemas.openxmlformats.org/officeDocument/2006/relationships/hyperlink" Target="#'Folha Ago'!B1"/><Relationship Id="rId2" Type="http://schemas.openxmlformats.org/officeDocument/2006/relationships/hyperlink" Target="#'P Gerais'!B1"/><Relationship Id="rId16" Type="http://schemas.openxmlformats.org/officeDocument/2006/relationships/hyperlink" Target="#'Folha Jul'!B1"/><Relationship Id="rId20" Type="http://schemas.openxmlformats.org/officeDocument/2006/relationships/hyperlink" Target="#'Folha Nov'!B1"/><Relationship Id="rId1" Type="http://schemas.openxmlformats.org/officeDocument/2006/relationships/hyperlink" Target="#'Ini'!B1"/><Relationship Id="rId6" Type="http://schemas.openxmlformats.org/officeDocument/2006/relationships/hyperlink" Target="#'Gra'!B1"/><Relationship Id="rId11" Type="http://schemas.openxmlformats.org/officeDocument/2006/relationships/hyperlink" Target="#'Folha Fev'!B1"/><Relationship Id="rId24" Type="http://schemas.openxmlformats.org/officeDocument/2006/relationships/image" Target="../media/image1.png"/><Relationship Id="rId5" Type="http://schemas.openxmlformats.org/officeDocument/2006/relationships/hyperlink" Target="#'Resul'!B1"/><Relationship Id="rId15" Type="http://schemas.openxmlformats.org/officeDocument/2006/relationships/hyperlink" Target="#'Folha Jun'!B1"/><Relationship Id="rId23" Type="http://schemas.openxmlformats.org/officeDocument/2006/relationships/hyperlink" Target="#'Folha Dez'!B1"/><Relationship Id="rId10" Type="http://schemas.openxmlformats.org/officeDocument/2006/relationships/hyperlink" Target="#'Folha'!B1"/><Relationship Id="rId19" Type="http://schemas.openxmlformats.org/officeDocument/2006/relationships/hyperlink" Target="#'Folha Out'!B1"/><Relationship Id="rId4" Type="http://schemas.openxmlformats.org/officeDocument/2006/relationships/hyperlink" Target="#'Lanc'!B1"/><Relationship Id="rId9" Type="http://schemas.openxmlformats.org/officeDocument/2006/relationships/hyperlink" Target="#'Folha'!B1"/><Relationship Id="rId14" Type="http://schemas.openxmlformats.org/officeDocument/2006/relationships/hyperlink" Target="#'Folha Mai'!B1"/><Relationship Id="rId22" Type="http://schemas.openxmlformats.org/officeDocument/2006/relationships/hyperlink" Target="#'Folha 13'!B1"/></Relationships>
</file>

<file path=xl/drawings/_rels/drawing66.xml.rels><?xml version="1.0" encoding="UTF-8" standalone="yes"?>
<Relationships xmlns="http://schemas.openxmlformats.org/package/2006/relationships"><Relationship Id="rId8" Type="http://schemas.openxmlformats.org/officeDocument/2006/relationships/hyperlink" Target="#'Rel'!B1"/><Relationship Id="rId13" Type="http://schemas.openxmlformats.org/officeDocument/2006/relationships/hyperlink" Target="#'Lanc'!B1"/><Relationship Id="rId18" Type="http://schemas.openxmlformats.org/officeDocument/2006/relationships/hyperlink" Target="#'Jun'!B1"/><Relationship Id="rId26" Type="http://schemas.openxmlformats.org/officeDocument/2006/relationships/hyperlink" Target="#terceiro!B1"/><Relationship Id="rId3" Type="http://schemas.openxmlformats.org/officeDocument/2006/relationships/hyperlink" Target="#'Func'!B1"/><Relationship Id="rId21" Type="http://schemas.openxmlformats.org/officeDocument/2006/relationships/hyperlink" Target="#'Set'!B1"/><Relationship Id="rId7" Type="http://schemas.openxmlformats.org/officeDocument/2006/relationships/hyperlink" Target="#'Ale'!B1"/><Relationship Id="rId12" Type="http://schemas.openxmlformats.org/officeDocument/2006/relationships/hyperlink" Target="#'Folha Dez'!A1"/><Relationship Id="rId17" Type="http://schemas.openxmlformats.org/officeDocument/2006/relationships/hyperlink" Target="#'Mai'!B1"/><Relationship Id="rId25" Type="http://schemas.openxmlformats.org/officeDocument/2006/relationships/hyperlink" Target="#Ferias!B1"/><Relationship Id="rId2" Type="http://schemas.openxmlformats.org/officeDocument/2006/relationships/hyperlink" Target="#'P Gerais'!B1"/><Relationship Id="rId16" Type="http://schemas.openxmlformats.org/officeDocument/2006/relationships/hyperlink" Target="#'Abr'!B1"/><Relationship Id="rId20" Type="http://schemas.openxmlformats.org/officeDocument/2006/relationships/hyperlink" Target="#'Ago'!B1"/><Relationship Id="rId1" Type="http://schemas.openxmlformats.org/officeDocument/2006/relationships/hyperlink" Target="#'Ini'!B1"/><Relationship Id="rId6" Type="http://schemas.openxmlformats.org/officeDocument/2006/relationships/hyperlink" Target="#'Gra'!B1"/><Relationship Id="rId11" Type="http://schemas.openxmlformats.org/officeDocument/2006/relationships/image" Target="../media/image5.png"/><Relationship Id="rId24" Type="http://schemas.openxmlformats.org/officeDocument/2006/relationships/hyperlink" Target="#'Dez'!B1"/><Relationship Id="rId5" Type="http://schemas.openxmlformats.org/officeDocument/2006/relationships/hyperlink" Target="#'Resul'!B1"/><Relationship Id="rId15" Type="http://schemas.openxmlformats.org/officeDocument/2006/relationships/hyperlink" Target="#'Mar'!B1"/><Relationship Id="rId23" Type="http://schemas.openxmlformats.org/officeDocument/2006/relationships/hyperlink" Target="#'Nov'!B1"/><Relationship Id="rId10" Type="http://schemas.openxmlformats.org/officeDocument/2006/relationships/hyperlink" Target="https://www.youtube.com/watch?v=ePxyFeZhy8g&amp;list=PLWta3T-QZpj7NqiKzmegNHS_X5kZnovcu&amp;index=4" TargetMode="External"/><Relationship Id="rId19" Type="http://schemas.openxmlformats.org/officeDocument/2006/relationships/hyperlink" Target="#'Jul'!B1"/><Relationship Id="rId4" Type="http://schemas.openxmlformats.org/officeDocument/2006/relationships/hyperlink" Target="#'Lanc'!B1"/><Relationship Id="rId9" Type="http://schemas.openxmlformats.org/officeDocument/2006/relationships/hyperlink" Target="#'Folha'!B1"/><Relationship Id="rId14" Type="http://schemas.openxmlformats.org/officeDocument/2006/relationships/hyperlink" Target="#'Fev'!B1"/><Relationship Id="rId22" Type="http://schemas.openxmlformats.org/officeDocument/2006/relationships/hyperlink" Target="#'Out'!B1"/><Relationship Id="rId27" Type="http://schemas.openxmlformats.org/officeDocument/2006/relationships/image" Target="../media/image1.png"/></Relationships>
</file>

<file path=xl/drawings/_rels/drawing67.xml.rels><?xml version="1.0" encoding="UTF-8" standalone="yes"?>
<Relationships xmlns="http://schemas.openxmlformats.org/package/2006/relationships"><Relationship Id="rId8" Type="http://schemas.openxmlformats.org/officeDocument/2006/relationships/hyperlink" Target="#'Rel'!B1"/><Relationship Id="rId13" Type="http://schemas.openxmlformats.org/officeDocument/2006/relationships/hyperlink" Target="#'Folha Abr'!B1"/><Relationship Id="rId18" Type="http://schemas.openxmlformats.org/officeDocument/2006/relationships/hyperlink" Target="#'Folha Set'!B1"/><Relationship Id="rId3" Type="http://schemas.openxmlformats.org/officeDocument/2006/relationships/hyperlink" Target="#'Func'!B1"/><Relationship Id="rId21" Type="http://schemas.openxmlformats.org/officeDocument/2006/relationships/hyperlink" Target="#'Folha Dez'!B1"/><Relationship Id="rId7" Type="http://schemas.openxmlformats.org/officeDocument/2006/relationships/hyperlink" Target="#'Ale'!B1"/><Relationship Id="rId12" Type="http://schemas.openxmlformats.org/officeDocument/2006/relationships/hyperlink" Target="#'Folha Mar'!B1"/><Relationship Id="rId17" Type="http://schemas.openxmlformats.org/officeDocument/2006/relationships/hyperlink" Target="#'Folha Ago'!B1"/><Relationship Id="rId2" Type="http://schemas.openxmlformats.org/officeDocument/2006/relationships/hyperlink" Target="#'P Gerais'!B1"/><Relationship Id="rId16" Type="http://schemas.openxmlformats.org/officeDocument/2006/relationships/hyperlink" Target="#'Folha Jul'!B1"/><Relationship Id="rId20" Type="http://schemas.openxmlformats.org/officeDocument/2006/relationships/hyperlink" Target="#'Folha Nov'!B1"/><Relationship Id="rId1" Type="http://schemas.openxmlformats.org/officeDocument/2006/relationships/hyperlink" Target="#'Ini'!B1"/><Relationship Id="rId6" Type="http://schemas.openxmlformats.org/officeDocument/2006/relationships/hyperlink" Target="#'Gra'!B1"/><Relationship Id="rId11" Type="http://schemas.openxmlformats.org/officeDocument/2006/relationships/hyperlink" Target="#'Folha Fev'!B1"/><Relationship Id="rId24" Type="http://schemas.openxmlformats.org/officeDocument/2006/relationships/image" Target="../media/image1.png"/><Relationship Id="rId5" Type="http://schemas.openxmlformats.org/officeDocument/2006/relationships/hyperlink" Target="#'Resul'!B1"/><Relationship Id="rId15" Type="http://schemas.openxmlformats.org/officeDocument/2006/relationships/hyperlink" Target="#'Folha Jun'!B1"/><Relationship Id="rId23" Type="http://schemas.openxmlformats.org/officeDocument/2006/relationships/hyperlink" Target="#'Folha Dez'!B1"/><Relationship Id="rId10" Type="http://schemas.openxmlformats.org/officeDocument/2006/relationships/hyperlink" Target="#'Folha'!B1"/><Relationship Id="rId19" Type="http://schemas.openxmlformats.org/officeDocument/2006/relationships/hyperlink" Target="#'Folha Out'!B1"/><Relationship Id="rId4" Type="http://schemas.openxmlformats.org/officeDocument/2006/relationships/hyperlink" Target="#'Lanc'!B1"/><Relationship Id="rId9" Type="http://schemas.openxmlformats.org/officeDocument/2006/relationships/hyperlink" Target="#'Folha'!B1"/><Relationship Id="rId14" Type="http://schemas.openxmlformats.org/officeDocument/2006/relationships/hyperlink" Target="#'Folha Mai'!B1"/><Relationship Id="rId22" Type="http://schemas.openxmlformats.org/officeDocument/2006/relationships/hyperlink" Target="#'Folha 13'!B1"/></Relationships>
</file>

<file path=xl/drawings/drawing1.xml><?xml version="1.0" encoding="utf-8"?>
<xdr:wsDr xmlns:xdr="http://schemas.openxmlformats.org/drawingml/2006/spreadsheetDrawing" xmlns:a="http://schemas.openxmlformats.org/drawingml/2006/main">
  <xdr:absoluteAnchor>
    <xdr:pos x="5546725" y="133350"/>
    <xdr:ext cx="6396567" cy="638175"/>
    <xdr:sp macro="" textlink="">
      <xdr:nvSpPr>
        <xdr:cNvPr id="2" name="CaixaDeTexto 1"/>
        <xdr:cNvSpPr txBox="1"/>
      </xdr:nvSpPr>
      <xdr:spPr>
        <a:xfrm>
          <a:off x="5546725" y="133350"/>
          <a:ext cx="6396567" cy="6381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vert="horz" rtlCol="0" anchor="t">
          <a:spAutoFit/>
        </a:bodyPr>
        <a:lstStyle/>
        <a:p>
          <a:endParaRPr lang="pt-BR" sz="1100"/>
        </a:p>
      </xdr:txBody>
    </xdr:sp>
    <xdr:clientData/>
  </xdr:absoluteAnchor>
  <xdr:absoluteAnchor>
    <xdr:pos x="144991" y="833970"/>
    <xdr:ext cx="1565275" cy="0"/>
    <xdr:cxnSp macro="">
      <xdr:nvCxnSpPr>
        <xdr:cNvPr id="4" name="Conector reto 3"/>
        <xdr:cNvCxnSpPr/>
      </xdr:nvCxnSpPr>
      <xdr:spPr>
        <a:xfrm>
          <a:off x="144991" y="833970"/>
          <a:ext cx="1565275" cy="0"/>
        </a:xfrm>
        <a:prstGeom prst="line">
          <a:avLst/>
        </a:prstGeom>
        <a:ln>
          <a:solidFill>
            <a:srgbClr val="767171"/>
          </a:solidFill>
        </a:ln>
      </xdr:spPr>
      <xdr:style>
        <a:lnRef idx="1">
          <a:schemeClr val="accent1"/>
        </a:lnRef>
        <a:fillRef idx="0">
          <a:schemeClr val="accent1"/>
        </a:fillRef>
        <a:effectRef idx="0">
          <a:schemeClr val="accent1"/>
        </a:effectRef>
        <a:fontRef idx="minor">
          <a:schemeClr val="tx1"/>
        </a:fontRef>
      </xdr:style>
    </xdr:cxnSp>
    <xdr:clientData/>
  </xdr:absoluteAnchor>
  <xdr:absoluteAnchor>
    <xdr:pos x="52917" y="963086"/>
    <xdr:ext cx="1693333" cy="277283"/>
    <xdr:sp macro="" textlink="">
      <xdr:nvSpPr>
        <xdr:cNvPr id="5" name="Rectangle 65"/>
        <xdr:cNvSpPr/>
      </xdr:nvSpPr>
      <xdr:spPr>
        <a:xfrm>
          <a:off x="52917" y="963086"/>
          <a:ext cx="1693333" cy="277283"/>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l"/>
          <a:r>
            <a:rPr lang="en-US" sz="1400" b="1"/>
            <a:t>Menu</a:t>
          </a:r>
        </a:p>
      </xdr:txBody>
    </xdr:sp>
    <xdr:clientData/>
  </xdr:absoluteAnchor>
  <xdr:absoluteAnchor>
    <xdr:pos x="152400" y="4255558"/>
    <xdr:ext cx="1565275" cy="0"/>
    <xdr:cxnSp macro="">
      <xdr:nvCxnSpPr>
        <xdr:cNvPr id="6" name="Conector reto 5"/>
        <xdr:cNvCxnSpPr/>
      </xdr:nvCxnSpPr>
      <xdr:spPr>
        <a:xfrm>
          <a:off x="152400" y="4255558"/>
          <a:ext cx="1565275" cy="0"/>
        </a:xfrm>
        <a:prstGeom prst="line">
          <a:avLst/>
        </a:prstGeom>
        <a:ln>
          <a:solidFill>
            <a:srgbClr val="767171"/>
          </a:solidFill>
        </a:ln>
      </xdr:spPr>
      <xdr:style>
        <a:lnRef idx="1">
          <a:schemeClr val="accent1"/>
        </a:lnRef>
        <a:fillRef idx="0">
          <a:schemeClr val="accent1"/>
        </a:fillRef>
        <a:effectRef idx="0">
          <a:schemeClr val="accent1"/>
        </a:effectRef>
        <a:fontRef idx="minor">
          <a:schemeClr val="tx1"/>
        </a:fontRef>
      </xdr:style>
    </xdr:cxnSp>
    <xdr:clientData/>
  </xdr:absoluteAnchor>
  <xdr:absoluteAnchor>
    <xdr:pos x="12700" y="1334558"/>
    <xdr:ext cx="1852083" cy="254000"/>
    <xdr:sp macro="" textlink="">
      <xdr:nvSpPr>
        <xdr:cNvPr id="7" name="Retângulo 6">
          <a:hlinkClick xmlns:r="http://schemas.openxmlformats.org/officeDocument/2006/relationships" r:id="rId1"/>
        </xdr:cNvPr>
        <xdr:cNvSpPr/>
      </xdr:nvSpPr>
      <xdr:spPr>
        <a:xfrm>
          <a:off x="12700" y="1334558"/>
          <a:ext cx="1852083" cy="254000"/>
        </a:xfrm>
        <a:prstGeom prst="rect">
          <a:avLst/>
        </a:prstGeom>
        <a:solidFill>
          <a:schemeClr val="bg1">
            <a:lumMod val="100000"/>
          </a:schemeClr>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rgbClr val="000000"/>
              </a:solidFill>
            </a:rPr>
            <a:t>Início</a:t>
          </a:r>
        </a:p>
      </xdr:txBody>
    </xdr:sp>
    <xdr:clientData/>
  </xdr:absoluteAnchor>
  <xdr:absoluteAnchor>
    <xdr:pos x="12700" y="1652058"/>
    <xdr:ext cx="1852083" cy="254000"/>
    <xdr:sp macro="" textlink="">
      <xdr:nvSpPr>
        <xdr:cNvPr id="8" name="Retângulo 7">
          <a:hlinkClick xmlns:r="http://schemas.openxmlformats.org/officeDocument/2006/relationships" r:id="rId2"/>
        </xdr:cNvPr>
        <xdr:cNvSpPr/>
      </xdr:nvSpPr>
      <xdr:spPr>
        <a:xfrm>
          <a:off x="12700" y="1652058"/>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1. Premissas Gerais</a:t>
          </a:r>
        </a:p>
      </xdr:txBody>
    </xdr:sp>
    <xdr:clientData/>
  </xdr:absoluteAnchor>
  <xdr:absoluteAnchor>
    <xdr:pos x="12700" y="1969558"/>
    <xdr:ext cx="1852083" cy="254000"/>
    <xdr:sp macro="" textlink="">
      <xdr:nvSpPr>
        <xdr:cNvPr id="9" name="Retângulo 8">
          <a:hlinkClick xmlns:r="http://schemas.openxmlformats.org/officeDocument/2006/relationships" r:id="rId3"/>
        </xdr:cNvPr>
        <xdr:cNvSpPr/>
      </xdr:nvSpPr>
      <xdr:spPr>
        <a:xfrm>
          <a:off x="12700" y="1969558"/>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2. Cadastro</a:t>
          </a:r>
          <a:r>
            <a:rPr lang="pt-BR" sz="1100" baseline="0">
              <a:solidFill>
                <a:schemeClr val="bg1">
                  <a:lumMod val="100000"/>
                </a:schemeClr>
              </a:solidFill>
              <a:latin typeface="+mn-lt"/>
              <a:ea typeface="+mn-ea"/>
              <a:cs typeface="+mn-cs"/>
            </a:rPr>
            <a:t> dos Funcionários</a:t>
          </a:r>
          <a:endParaRPr lang="pt-BR" sz="1100">
            <a:solidFill>
              <a:schemeClr val="bg1">
                <a:lumMod val="100000"/>
              </a:schemeClr>
            </a:solidFill>
            <a:latin typeface="+mn-lt"/>
            <a:ea typeface="+mn-ea"/>
            <a:cs typeface="+mn-cs"/>
          </a:endParaRPr>
        </a:p>
      </xdr:txBody>
    </xdr:sp>
    <xdr:clientData/>
  </xdr:absoluteAnchor>
  <xdr:absoluteAnchor>
    <xdr:pos x="12700" y="2287058"/>
    <xdr:ext cx="1852083" cy="254000"/>
    <xdr:sp macro="" textlink="">
      <xdr:nvSpPr>
        <xdr:cNvPr id="10" name="Retângulo 9">
          <a:hlinkClick xmlns:r="http://schemas.openxmlformats.org/officeDocument/2006/relationships" r:id="rId4"/>
        </xdr:cNvPr>
        <xdr:cNvSpPr/>
      </xdr:nvSpPr>
      <xdr:spPr>
        <a:xfrm>
          <a:off x="12700" y="2287058"/>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pt-BR" sz="1100">
              <a:solidFill>
                <a:schemeClr val="bg1">
                  <a:lumMod val="100000"/>
                </a:schemeClr>
              </a:solidFill>
              <a:latin typeface="+mn-lt"/>
              <a:ea typeface="+mn-ea"/>
              <a:cs typeface="+mn-cs"/>
            </a:rPr>
            <a:t>3. </a:t>
          </a:r>
          <a:r>
            <a:rPr lang="pt-BR" sz="1100">
              <a:solidFill>
                <a:schemeClr val="lt1"/>
              </a:solidFill>
              <a:effectLst/>
              <a:latin typeface="+mn-lt"/>
              <a:ea typeface="+mn-ea"/>
              <a:cs typeface="+mn-cs"/>
            </a:rPr>
            <a:t>Lançamentos (Folha Pgto)</a:t>
          </a:r>
          <a:endParaRPr lang="pt-BR">
            <a:effectLst/>
          </a:endParaRPr>
        </a:p>
      </xdr:txBody>
    </xdr:sp>
    <xdr:clientData/>
  </xdr:absoluteAnchor>
  <xdr:absoluteAnchor>
    <xdr:pos x="12700" y="2604558"/>
    <xdr:ext cx="1852083" cy="254000"/>
    <xdr:sp macro="" textlink="">
      <xdr:nvSpPr>
        <xdr:cNvPr id="11" name="Retângulo 10">
          <a:hlinkClick xmlns:r="http://schemas.openxmlformats.org/officeDocument/2006/relationships" r:id="rId5"/>
        </xdr:cNvPr>
        <xdr:cNvSpPr/>
      </xdr:nvSpPr>
      <xdr:spPr>
        <a:xfrm>
          <a:off x="12700" y="2604558"/>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pt-BR" sz="1100">
              <a:solidFill>
                <a:schemeClr val="bg1">
                  <a:lumMod val="100000"/>
                </a:schemeClr>
              </a:solidFill>
              <a:latin typeface="+mn-lt"/>
              <a:ea typeface="+mn-ea"/>
              <a:cs typeface="+mn-cs"/>
            </a:rPr>
            <a:t>4. </a:t>
          </a:r>
          <a:r>
            <a:rPr lang="pt-BR" sz="1100">
              <a:solidFill>
                <a:schemeClr val="lt1"/>
              </a:solidFill>
              <a:effectLst/>
              <a:latin typeface="+mn-lt"/>
              <a:ea typeface="+mn-ea"/>
              <a:cs typeface="+mn-cs"/>
            </a:rPr>
            <a:t>Resultados Consolidados</a:t>
          </a:r>
          <a:endParaRPr lang="pt-BR">
            <a:effectLst/>
          </a:endParaRPr>
        </a:p>
      </xdr:txBody>
    </xdr:sp>
    <xdr:clientData/>
  </xdr:absoluteAnchor>
  <xdr:absoluteAnchor>
    <xdr:pos x="12700" y="2922058"/>
    <xdr:ext cx="1852083" cy="254000"/>
    <xdr:sp macro="" textlink="">
      <xdr:nvSpPr>
        <xdr:cNvPr id="12" name="Retângulo 11">
          <a:hlinkClick xmlns:r="http://schemas.openxmlformats.org/officeDocument/2006/relationships" r:id="rId6"/>
        </xdr:cNvPr>
        <xdr:cNvSpPr/>
      </xdr:nvSpPr>
      <xdr:spPr>
        <a:xfrm>
          <a:off x="12700" y="2922058"/>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5. Gráficos</a:t>
          </a:r>
        </a:p>
      </xdr:txBody>
    </xdr:sp>
    <xdr:clientData/>
  </xdr:absoluteAnchor>
  <xdr:absoluteAnchor>
    <xdr:pos x="12700" y="3239558"/>
    <xdr:ext cx="1852083" cy="254000"/>
    <xdr:sp macro="" textlink="">
      <xdr:nvSpPr>
        <xdr:cNvPr id="13" name="Retângulo 12">
          <a:hlinkClick xmlns:r="http://schemas.openxmlformats.org/officeDocument/2006/relationships" r:id="rId7"/>
        </xdr:cNvPr>
        <xdr:cNvSpPr/>
      </xdr:nvSpPr>
      <xdr:spPr>
        <a:xfrm>
          <a:off x="12700" y="3239558"/>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6. Alertas e Dicas</a:t>
          </a:r>
        </a:p>
      </xdr:txBody>
    </xdr:sp>
    <xdr:clientData/>
  </xdr:absoluteAnchor>
  <xdr:absoluteAnchor>
    <xdr:pos x="12700" y="3557058"/>
    <xdr:ext cx="1852083" cy="254000"/>
    <xdr:sp macro="" textlink="">
      <xdr:nvSpPr>
        <xdr:cNvPr id="14" name="Retângulo 13">
          <a:hlinkClick xmlns:r="http://schemas.openxmlformats.org/officeDocument/2006/relationships" r:id="rId8"/>
        </xdr:cNvPr>
        <xdr:cNvSpPr/>
      </xdr:nvSpPr>
      <xdr:spPr>
        <a:xfrm>
          <a:off x="12700" y="3557058"/>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7. Relatório de Impressão</a:t>
          </a:r>
        </a:p>
      </xdr:txBody>
    </xdr:sp>
    <xdr:clientData/>
  </xdr:absoluteAnchor>
  <xdr:oneCellAnchor>
    <xdr:from>
      <xdr:col>2</xdr:col>
      <xdr:colOff>0</xdr:colOff>
      <xdr:row>3</xdr:row>
      <xdr:rowOff>0</xdr:rowOff>
    </xdr:from>
    <xdr:ext cx="15160625" cy="0"/>
    <xdr:cxnSp macro="">
      <xdr:nvCxnSpPr>
        <xdr:cNvPr id="19" name="Conector reto 18"/>
        <xdr:cNvCxnSpPr/>
      </xdr:nvCxnSpPr>
      <xdr:spPr>
        <a:xfrm>
          <a:off x="1219200" y="571500"/>
          <a:ext cx="15160625" cy="0"/>
        </a:xfrm>
        <a:prstGeom prst="line">
          <a:avLst/>
        </a:prstGeom>
        <a:ln>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clientData/>
  </xdr:oneCellAnchor>
  <xdr:oneCellAnchor>
    <xdr:from>
      <xdr:col>2</xdr:col>
      <xdr:colOff>0</xdr:colOff>
      <xdr:row>11</xdr:row>
      <xdr:rowOff>222255</xdr:rowOff>
    </xdr:from>
    <xdr:ext cx="15160625" cy="0"/>
    <xdr:cxnSp macro="">
      <xdr:nvCxnSpPr>
        <xdr:cNvPr id="23" name="Conector reto 22"/>
        <xdr:cNvCxnSpPr/>
      </xdr:nvCxnSpPr>
      <xdr:spPr>
        <a:xfrm>
          <a:off x="1219200" y="2289180"/>
          <a:ext cx="15160625" cy="0"/>
        </a:xfrm>
        <a:prstGeom prst="line">
          <a:avLst/>
        </a:prstGeom>
        <a:ln>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clientData/>
  </xdr:oneCellAnchor>
  <xdr:oneCellAnchor>
    <xdr:from>
      <xdr:col>2</xdr:col>
      <xdr:colOff>0</xdr:colOff>
      <xdr:row>14</xdr:row>
      <xdr:rowOff>222255</xdr:rowOff>
    </xdr:from>
    <xdr:ext cx="15160625" cy="0"/>
    <xdr:cxnSp macro="">
      <xdr:nvCxnSpPr>
        <xdr:cNvPr id="25" name="Conector reto 24"/>
        <xdr:cNvCxnSpPr/>
      </xdr:nvCxnSpPr>
      <xdr:spPr>
        <a:xfrm>
          <a:off x="1219200" y="2860680"/>
          <a:ext cx="15160625" cy="0"/>
        </a:xfrm>
        <a:prstGeom prst="line">
          <a:avLst/>
        </a:prstGeom>
        <a:ln>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clientData/>
  </xdr:oneCellAnchor>
  <xdr:oneCellAnchor>
    <xdr:from>
      <xdr:col>2</xdr:col>
      <xdr:colOff>0</xdr:colOff>
      <xdr:row>17</xdr:row>
      <xdr:rowOff>222255</xdr:rowOff>
    </xdr:from>
    <xdr:ext cx="15160625" cy="0"/>
    <xdr:cxnSp macro="">
      <xdr:nvCxnSpPr>
        <xdr:cNvPr id="27" name="Conector reto 26"/>
        <xdr:cNvCxnSpPr/>
      </xdr:nvCxnSpPr>
      <xdr:spPr>
        <a:xfrm>
          <a:off x="1219200" y="3432180"/>
          <a:ext cx="15160625" cy="0"/>
        </a:xfrm>
        <a:prstGeom prst="line">
          <a:avLst/>
        </a:prstGeom>
        <a:ln>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clientData/>
  </xdr:oneCellAnchor>
  <xdr:oneCellAnchor>
    <xdr:from>
      <xdr:col>2</xdr:col>
      <xdr:colOff>0</xdr:colOff>
      <xdr:row>20</xdr:row>
      <xdr:rowOff>222255</xdr:rowOff>
    </xdr:from>
    <xdr:ext cx="15160625" cy="0"/>
    <xdr:cxnSp macro="">
      <xdr:nvCxnSpPr>
        <xdr:cNvPr id="29" name="Conector reto 28"/>
        <xdr:cNvCxnSpPr/>
      </xdr:nvCxnSpPr>
      <xdr:spPr>
        <a:xfrm>
          <a:off x="1219200" y="4003680"/>
          <a:ext cx="15160625" cy="0"/>
        </a:xfrm>
        <a:prstGeom prst="line">
          <a:avLst/>
        </a:prstGeom>
        <a:ln>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clientData/>
  </xdr:oneCellAnchor>
  <xdr:oneCellAnchor>
    <xdr:from>
      <xdr:col>2</xdr:col>
      <xdr:colOff>0</xdr:colOff>
      <xdr:row>23</xdr:row>
      <xdr:rowOff>222255</xdr:rowOff>
    </xdr:from>
    <xdr:ext cx="15160625" cy="0"/>
    <xdr:cxnSp macro="">
      <xdr:nvCxnSpPr>
        <xdr:cNvPr id="31" name="Conector reto 30"/>
        <xdr:cNvCxnSpPr/>
      </xdr:nvCxnSpPr>
      <xdr:spPr>
        <a:xfrm>
          <a:off x="1219200" y="4575180"/>
          <a:ext cx="15160625" cy="0"/>
        </a:xfrm>
        <a:prstGeom prst="line">
          <a:avLst/>
        </a:prstGeom>
        <a:ln>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clientData/>
  </xdr:oneCellAnchor>
  <xdr:oneCellAnchor>
    <xdr:from>
      <xdr:col>2</xdr:col>
      <xdr:colOff>0</xdr:colOff>
      <xdr:row>26</xdr:row>
      <xdr:rowOff>222255</xdr:rowOff>
    </xdr:from>
    <xdr:ext cx="15160625" cy="0"/>
    <xdr:cxnSp macro="">
      <xdr:nvCxnSpPr>
        <xdr:cNvPr id="33" name="Conector reto 32"/>
        <xdr:cNvCxnSpPr/>
      </xdr:nvCxnSpPr>
      <xdr:spPr>
        <a:xfrm>
          <a:off x="1219200" y="5146680"/>
          <a:ext cx="15160625" cy="0"/>
        </a:xfrm>
        <a:prstGeom prst="line">
          <a:avLst/>
        </a:prstGeom>
        <a:ln>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clientData/>
  </xdr:oneCellAnchor>
  <xdr:oneCellAnchor>
    <xdr:from>
      <xdr:col>2</xdr:col>
      <xdr:colOff>0</xdr:colOff>
      <xdr:row>29</xdr:row>
      <xdr:rowOff>222255</xdr:rowOff>
    </xdr:from>
    <xdr:ext cx="15160625" cy="0"/>
    <xdr:cxnSp macro="">
      <xdr:nvCxnSpPr>
        <xdr:cNvPr id="35" name="Conector reto 34"/>
        <xdr:cNvCxnSpPr/>
      </xdr:nvCxnSpPr>
      <xdr:spPr>
        <a:xfrm>
          <a:off x="1219200" y="5718180"/>
          <a:ext cx="15160625" cy="0"/>
        </a:xfrm>
        <a:prstGeom prst="line">
          <a:avLst/>
        </a:prstGeom>
        <a:ln>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clientData/>
  </xdr:oneCellAnchor>
  <xdr:twoCellAnchor editAs="absolute">
    <xdr:from>
      <xdr:col>0</xdr:col>
      <xdr:colOff>10583</xdr:colOff>
      <xdr:row>7</xdr:row>
      <xdr:rowOff>359832</xdr:rowOff>
    </xdr:from>
    <xdr:to>
      <xdr:col>1</xdr:col>
      <xdr:colOff>10583</xdr:colOff>
      <xdr:row>8</xdr:row>
      <xdr:rowOff>232832</xdr:rowOff>
    </xdr:to>
    <xdr:sp macro="" textlink="">
      <xdr:nvSpPr>
        <xdr:cNvPr id="36" name="Retângulo 35">
          <a:hlinkClick xmlns:r="http://schemas.openxmlformats.org/officeDocument/2006/relationships" r:id="rId9"/>
        </xdr:cNvPr>
        <xdr:cNvSpPr/>
      </xdr:nvSpPr>
      <xdr:spPr>
        <a:xfrm>
          <a:off x="10583" y="3873499"/>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8. Imprimir Folha Pgto</a:t>
          </a:r>
        </a:p>
      </xdr:txBody>
    </xdr:sp>
    <xdr:clientData/>
  </xdr:twoCellAnchor>
  <xdr:twoCellAnchor editAs="oneCell">
    <xdr:from>
      <xdr:col>0</xdr:col>
      <xdr:colOff>402167</xdr:colOff>
      <xdr:row>0</xdr:row>
      <xdr:rowOff>52918</xdr:rowOff>
    </xdr:from>
    <xdr:to>
      <xdr:col>0</xdr:col>
      <xdr:colOff>1522699</xdr:colOff>
      <xdr:row>1</xdr:row>
      <xdr:rowOff>148167</xdr:rowOff>
    </xdr:to>
    <xdr:pic>
      <xdr:nvPicPr>
        <xdr:cNvPr id="37" name="Imagem 36" descr="Marca_sebrae_verticall.png"/>
        <xdr:cNvPicPr>
          <a:picLocks noChangeAspect="1"/>
        </xdr:cNvPicPr>
      </xdr:nvPicPr>
      <xdr:blipFill>
        <a:blip xmlns:r="http://schemas.openxmlformats.org/officeDocument/2006/relationships" r:embed="rId10" cstate="print"/>
        <a:stretch>
          <a:fillRect/>
        </a:stretch>
      </xdr:blipFill>
      <xdr:spPr>
        <a:xfrm>
          <a:off x="402167" y="52918"/>
          <a:ext cx="1120532" cy="75141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absolute">
    <xdr:from>
      <xdr:col>3</xdr:col>
      <xdr:colOff>413808</xdr:colOff>
      <xdr:row>0</xdr:row>
      <xdr:rowOff>133350</xdr:rowOff>
    </xdr:from>
    <xdr:to>
      <xdr:col>8</xdr:col>
      <xdr:colOff>399899</xdr:colOff>
      <xdr:row>2</xdr:row>
      <xdr:rowOff>43863</xdr:rowOff>
    </xdr:to>
    <xdr:sp macro="" textlink="">
      <xdr:nvSpPr>
        <xdr:cNvPr id="2" name="CaixaDeTexto 1"/>
        <xdr:cNvSpPr txBox="1"/>
      </xdr:nvSpPr>
      <xdr:spPr>
        <a:xfrm>
          <a:off x="5546725" y="133350"/>
          <a:ext cx="6389007" cy="609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vert="horz" rtlCol="0" anchor="t">
          <a:spAutoFit/>
        </a:bodyPr>
        <a:lstStyle/>
        <a:p>
          <a:pPr marL="0" marR="0" indent="0" defTabSz="914400" eaLnBrk="1" fontAlgn="auto" latinLnBrk="0" hangingPunct="1">
            <a:lnSpc>
              <a:spcPct val="100000"/>
            </a:lnSpc>
            <a:spcBef>
              <a:spcPts val="0"/>
            </a:spcBef>
            <a:spcAft>
              <a:spcPts val="0"/>
            </a:spcAft>
            <a:buClrTx/>
            <a:buSzTx/>
            <a:buFontTx/>
            <a:buNone/>
            <a:tabLst/>
            <a:defRPr/>
          </a:pPr>
          <a:r>
            <a:rPr lang="pt-BR" sz="1100">
              <a:solidFill>
                <a:schemeClr val="tx1"/>
              </a:solidFill>
              <a:effectLst/>
              <a:latin typeface="+mn-lt"/>
              <a:ea typeface="+mn-ea"/>
              <a:cs typeface="+mn-cs"/>
            </a:rPr>
            <a:t>Esta é a parte mais importa de planilha, pois é aqui que você definirá as premissas necessárias</a:t>
          </a:r>
          <a:r>
            <a:rPr lang="pt-BR" sz="1100" baseline="0">
              <a:solidFill>
                <a:schemeClr val="tx1"/>
              </a:solidFill>
              <a:effectLst/>
              <a:latin typeface="+mn-lt"/>
              <a:ea typeface="+mn-ea"/>
              <a:cs typeface="+mn-cs"/>
            </a:rPr>
            <a:t> que ajudarão a planilha gerar a folha de pgto, resultados consolidados, gráficos, alertas, dicas, etc.</a:t>
          </a:r>
          <a:endParaRPr lang="pt-BR">
            <a:effectLst/>
          </a:endParaRPr>
        </a:p>
        <a:p>
          <a:endParaRPr lang="pt-BR" sz="1100"/>
        </a:p>
      </xdr:txBody>
    </xdr:sp>
    <xdr:clientData/>
  </xdr:twoCellAnchor>
  <xdr:twoCellAnchor editAs="absolute">
    <xdr:from>
      <xdr:col>0</xdr:col>
      <xdr:colOff>144991</xdr:colOff>
      <xdr:row>2</xdr:row>
      <xdr:rowOff>135470</xdr:rowOff>
    </xdr:from>
    <xdr:to>
      <xdr:col>0</xdr:col>
      <xdr:colOff>1710266</xdr:colOff>
      <xdr:row>2</xdr:row>
      <xdr:rowOff>135470</xdr:rowOff>
    </xdr:to>
    <xdr:cxnSp macro="">
      <xdr:nvCxnSpPr>
        <xdr:cNvPr id="4" name="Conector reto 3"/>
        <xdr:cNvCxnSpPr/>
      </xdr:nvCxnSpPr>
      <xdr:spPr>
        <a:xfrm>
          <a:off x="144991" y="830795"/>
          <a:ext cx="1565275" cy="0"/>
        </a:xfrm>
        <a:prstGeom prst="line">
          <a:avLst/>
        </a:prstGeom>
        <a:ln>
          <a:solidFill>
            <a:srgbClr val="76717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63500</xdr:colOff>
      <xdr:row>2</xdr:row>
      <xdr:rowOff>222253</xdr:rowOff>
    </xdr:from>
    <xdr:to>
      <xdr:col>0</xdr:col>
      <xdr:colOff>1756833</xdr:colOff>
      <xdr:row>3</xdr:row>
      <xdr:rowOff>234953</xdr:rowOff>
    </xdr:to>
    <xdr:sp macro="" textlink="">
      <xdr:nvSpPr>
        <xdr:cNvPr id="5" name="Rectangle 65"/>
        <xdr:cNvSpPr/>
      </xdr:nvSpPr>
      <xdr:spPr>
        <a:xfrm>
          <a:off x="63500" y="917578"/>
          <a:ext cx="1693333"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l"/>
          <a:r>
            <a:rPr lang="en-US" sz="1400" b="1"/>
            <a:t>Menu</a:t>
          </a:r>
        </a:p>
      </xdr:txBody>
    </xdr:sp>
    <xdr:clientData/>
  </xdr:twoCellAnchor>
  <xdr:twoCellAnchor editAs="absolute">
    <xdr:from>
      <xdr:col>0</xdr:col>
      <xdr:colOff>152400</xdr:colOff>
      <xdr:row>12</xdr:row>
      <xdr:rowOff>149225</xdr:rowOff>
    </xdr:from>
    <xdr:to>
      <xdr:col>0</xdr:col>
      <xdr:colOff>1717675</xdr:colOff>
      <xdr:row>12</xdr:row>
      <xdr:rowOff>149225</xdr:rowOff>
    </xdr:to>
    <xdr:cxnSp macro="">
      <xdr:nvCxnSpPr>
        <xdr:cNvPr id="6" name="Conector reto 5"/>
        <xdr:cNvCxnSpPr/>
      </xdr:nvCxnSpPr>
      <xdr:spPr>
        <a:xfrm>
          <a:off x="152400" y="4254500"/>
          <a:ext cx="1565275" cy="0"/>
        </a:xfrm>
        <a:prstGeom prst="line">
          <a:avLst/>
        </a:prstGeom>
        <a:ln>
          <a:solidFill>
            <a:srgbClr val="76717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12700</xdr:colOff>
      <xdr:row>3</xdr:row>
      <xdr:rowOff>371475</xdr:rowOff>
    </xdr:from>
    <xdr:to>
      <xdr:col>1</xdr:col>
      <xdr:colOff>12700</xdr:colOff>
      <xdr:row>4</xdr:row>
      <xdr:rowOff>244475</xdr:rowOff>
    </xdr:to>
    <xdr:sp macro="" textlink="">
      <xdr:nvSpPr>
        <xdr:cNvPr id="7" name="Retângulo 6">
          <a:hlinkClick xmlns:r="http://schemas.openxmlformats.org/officeDocument/2006/relationships" r:id="rId1"/>
        </xdr:cNvPr>
        <xdr:cNvSpPr/>
      </xdr:nvSpPr>
      <xdr:spPr>
        <a:xfrm>
          <a:off x="12700" y="13335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Início</a:t>
          </a:r>
        </a:p>
      </xdr:txBody>
    </xdr:sp>
    <xdr:clientData/>
  </xdr:twoCellAnchor>
  <xdr:twoCellAnchor editAs="absolute">
    <xdr:from>
      <xdr:col>0</xdr:col>
      <xdr:colOff>12700</xdr:colOff>
      <xdr:row>4</xdr:row>
      <xdr:rowOff>307975</xdr:rowOff>
    </xdr:from>
    <xdr:to>
      <xdr:col>1</xdr:col>
      <xdr:colOff>12700</xdr:colOff>
      <xdr:row>5</xdr:row>
      <xdr:rowOff>180975</xdr:rowOff>
    </xdr:to>
    <xdr:sp macro="" textlink="">
      <xdr:nvSpPr>
        <xdr:cNvPr id="8" name="Retângulo 7">
          <a:hlinkClick xmlns:r="http://schemas.openxmlformats.org/officeDocument/2006/relationships" r:id="rId2"/>
        </xdr:cNvPr>
        <xdr:cNvSpPr/>
      </xdr:nvSpPr>
      <xdr:spPr>
        <a:xfrm>
          <a:off x="12700" y="1651000"/>
          <a:ext cx="1847850" cy="254000"/>
        </a:xfrm>
        <a:prstGeom prst="rect">
          <a:avLst/>
        </a:prstGeom>
        <a:solidFill>
          <a:schemeClr val="bg1">
            <a:lumMod val="100000"/>
          </a:schemeClr>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rgbClr val="000000"/>
              </a:solidFill>
            </a:rPr>
            <a:t>1. Premissas Gerais</a:t>
          </a:r>
        </a:p>
      </xdr:txBody>
    </xdr:sp>
    <xdr:clientData/>
  </xdr:twoCellAnchor>
  <xdr:twoCellAnchor editAs="absolute">
    <xdr:from>
      <xdr:col>0</xdr:col>
      <xdr:colOff>12700</xdr:colOff>
      <xdr:row>5</xdr:row>
      <xdr:rowOff>244475</xdr:rowOff>
    </xdr:from>
    <xdr:to>
      <xdr:col>1</xdr:col>
      <xdr:colOff>12700</xdr:colOff>
      <xdr:row>6</xdr:row>
      <xdr:rowOff>117475</xdr:rowOff>
    </xdr:to>
    <xdr:sp macro="" textlink="">
      <xdr:nvSpPr>
        <xdr:cNvPr id="9" name="Retângulo 8">
          <a:hlinkClick xmlns:r="http://schemas.openxmlformats.org/officeDocument/2006/relationships" r:id="rId3"/>
        </xdr:cNvPr>
        <xdr:cNvSpPr/>
      </xdr:nvSpPr>
      <xdr:spPr>
        <a:xfrm>
          <a:off x="12700" y="19685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2. Cadastro dos Funcionários</a:t>
          </a:r>
        </a:p>
      </xdr:txBody>
    </xdr:sp>
    <xdr:clientData/>
  </xdr:twoCellAnchor>
  <xdr:twoCellAnchor editAs="absolute">
    <xdr:from>
      <xdr:col>0</xdr:col>
      <xdr:colOff>12700</xdr:colOff>
      <xdr:row>6</xdr:row>
      <xdr:rowOff>180975</xdr:rowOff>
    </xdr:from>
    <xdr:to>
      <xdr:col>1</xdr:col>
      <xdr:colOff>12700</xdr:colOff>
      <xdr:row>7</xdr:row>
      <xdr:rowOff>53975</xdr:rowOff>
    </xdr:to>
    <xdr:sp macro="" textlink="">
      <xdr:nvSpPr>
        <xdr:cNvPr id="10" name="Retângulo 9">
          <a:hlinkClick xmlns:r="http://schemas.openxmlformats.org/officeDocument/2006/relationships" r:id="rId4"/>
        </xdr:cNvPr>
        <xdr:cNvSpPr/>
      </xdr:nvSpPr>
      <xdr:spPr>
        <a:xfrm>
          <a:off x="12700" y="22860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3. Lançamentos (Folha Pgto)</a:t>
          </a:r>
        </a:p>
      </xdr:txBody>
    </xdr:sp>
    <xdr:clientData/>
  </xdr:twoCellAnchor>
  <xdr:twoCellAnchor editAs="absolute">
    <xdr:from>
      <xdr:col>0</xdr:col>
      <xdr:colOff>12700</xdr:colOff>
      <xdr:row>7</xdr:row>
      <xdr:rowOff>117475</xdr:rowOff>
    </xdr:from>
    <xdr:to>
      <xdr:col>1</xdr:col>
      <xdr:colOff>12700</xdr:colOff>
      <xdr:row>7</xdr:row>
      <xdr:rowOff>371475</xdr:rowOff>
    </xdr:to>
    <xdr:sp macro="" textlink="">
      <xdr:nvSpPr>
        <xdr:cNvPr id="11" name="Retângulo 10">
          <a:hlinkClick xmlns:r="http://schemas.openxmlformats.org/officeDocument/2006/relationships" r:id="rId5"/>
        </xdr:cNvPr>
        <xdr:cNvSpPr/>
      </xdr:nvSpPr>
      <xdr:spPr>
        <a:xfrm>
          <a:off x="12700" y="26035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4. Resultados Consolidados</a:t>
          </a:r>
        </a:p>
      </xdr:txBody>
    </xdr:sp>
    <xdr:clientData/>
  </xdr:twoCellAnchor>
  <xdr:twoCellAnchor editAs="absolute">
    <xdr:from>
      <xdr:col>0</xdr:col>
      <xdr:colOff>12700</xdr:colOff>
      <xdr:row>8</xdr:row>
      <xdr:rowOff>53975</xdr:rowOff>
    </xdr:from>
    <xdr:to>
      <xdr:col>1</xdr:col>
      <xdr:colOff>12700</xdr:colOff>
      <xdr:row>8</xdr:row>
      <xdr:rowOff>307975</xdr:rowOff>
    </xdr:to>
    <xdr:sp macro="" textlink="">
      <xdr:nvSpPr>
        <xdr:cNvPr id="12" name="Retângulo 11">
          <a:hlinkClick xmlns:r="http://schemas.openxmlformats.org/officeDocument/2006/relationships" r:id="rId6"/>
        </xdr:cNvPr>
        <xdr:cNvSpPr/>
      </xdr:nvSpPr>
      <xdr:spPr>
        <a:xfrm>
          <a:off x="12700" y="29210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5. Gráficos</a:t>
          </a:r>
        </a:p>
      </xdr:txBody>
    </xdr:sp>
    <xdr:clientData/>
  </xdr:twoCellAnchor>
  <xdr:twoCellAnchor editAs="absolute">
    <xdr:from>
      <xdr:col>0</xdr:col>
      <xdr:colOff>12700</xdr:colOff>
      <xdr:row>8</xdr:row>
      <xdr:rowOff>371475</xdr:rowOff>
    </xdr:from>
    <xdr:to>
      <xdr:col>1</xdr:col>
      <xdr:colOff>12700</xdr:colOff>
      <xdr:row>10</xdr:row>
      <xdr:rowOff>149225</xdr:rowOff>
    </xdr:to>
    <xdr:sp macro="" textlink="">
      <xdr:nvSpPr>
        <xdr:cNvPr id="13" name="Retângulo 12">
          <a:hlinkClick xmlns:r="http://schemas.openxmlformats.org/officeDocument/2006/relationships" r:id="rId7"/>
        </xdr:cNvPr>
        <xdr:cNvSpPr/>
      </xdr:nvSpPr>
      <xdr:spPr>
        <a:xfrm>
          <a:off x="12700" y="32385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6. Alertas e Dicas</a:t>
          </a:r>
        </a:p>
      </xdr:txBody>
    </xdr:sp>
    <xdr:clientData/>
  </xdr:twoCellAnchor>
  <xdr:twoCellAnchor editAs="absolute">
    <xdr:from>
      <xdr:col>0</xdr:col>
      <xdr:colOff>12700</xdr:colOff>
      <xdr:row>10</xdr:row>
      <xdr:rowOff>212725</xdr:rowOff>
    </xdr:from>
    <xdr:to>
      <xdr:col>1</xdr:col>
      <xdr:colOff>12700</xdr:colOff>
      <xdr:row>11</xdr:row>
      <xdr:rowOff>85725</xdr:rowOff>
    </xdr:to>
    <xdr:sp macro="" textlink="">
      <xdr:nvSpPr>
        <xdr:cNvPr id="14" name="Retângulo 13">
          <a:hlinkClick xmlns:r="http://schemas.openxmlformats.org/officeDocument/2006/relationships" r:id="rId8"/>
        </xdr:cNvPr>
        <xdr:cNvSpPr/>
      </xdr:nvSpPr>
      <xdr:spPr>
        <a:xfrm>
          <a:off x="12700" y="35560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7. Relatório de Impressão</a:t>
          </a:r>
        </a:p>
      </xdr:txBody>
    </xdr:sp>
    <xdr:clientData/>
  </xdr:twoCellAnchor>
  <xdr:twoCellAnchor editAs="absolute">
    <xdr:from>
      <xdr:col>0</xdr:col>
      <xdr:colOff>12700</xdr:colOff>
      <xdr:row>11</xdr:row>
      <xdr:rowOff>149225</xdr:rowOff>
    </xdr:from>
    <xdr:to>
      <xdr:col>1</xdr:col>
      <xdr:colOff>12700</xdr:colOff>
      <xdr:row>12</xdr:row>
      <xdr:rowOff>22225</xdr:rowOff>
    </xdr:to>
    <xdr:sp macro="" textlink="">
      <xdr:nvSpPr>
        <xdr:cNvPr id="15" name="Retângulo 14">
          <a:hlinkClick xmlns:r="http://schemas.openxmlformats.org/officeDocument/2006/relationships" r:id="rId9"/>
        </xdr:cNvPr>
        <xdr:cNvSpPr/>
      </xdr:nvSpPr>
      <xdr:spPr>
        <a:xfrm>
          <a:off x="12700" y="38735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8. Imprimir Folha Pgto</a:t>
          </a:r>
        </a:p>
      </xdr:txBody>
    </xdr:sp>
    <xdr:clientData/>
  </xdr:twoCellAnchor>
  <xdr:twoCellAnchor editAs="absolute">
    <xdr:from>
      <xdr:col>2</xdr:col>
      <xdr:colOff>0</xdr:colOff>
      <xdr:row>1</xdr:row>
      <xdr:rowOff>243417</xdr:rowOff>
    </xdr:from>
    <xdr:to>
      <xdr:col>2</xdr:col>
      <xdr:colOff>2360084</xdr:colOff>
      <xdr:row>3</xdr:row>
      <xdr:rowOff>2117</xdr:rowOff>
    </xdr:to>
    <xdr:sp macro="" textlink="">
      <xdr:nvSpPr>
        <xdr:cNvPr id="23" name="Retângulo 22">
          <a:hlinkClick xmlns:r="http://schemas.openxmlformats.org/officeDocument/2006/relationships" r:id="rId10"/>
        </xdr:cNvPr>
        <xdr:cNvSpPr/>
      </xdr:nvSpPr>
      <xdr:spPr>
        <a:xfrm>
          <a:off x="2106083" y="677334"/>
          <a:ext cx="2360084" cy="287866"/>
        </a:xfrm>
        <a:prstGeom prst="rect">
          <a:avLst/>
        </a:prstGeom>
        <a:solidFill>
          <a:srgbClr val="6699CC"/>
        </a:solidFill>
        <a:ln w="25400" cap="flat" cmpd="sng" algn="ctr">
          <a:noFill/>
          <a:prstDash val="solid"/>
        </a:ln>
        <a:effectLs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pt-BR" sz="1100" b="0">
              <a:solidFill>
                <a:schemeClr val="bg1">
                  <a:lumMod val="100000"/>
                </a:schemeClr>
              </a:solidFill>
            </a:rPr>
            <a:t>Dados</a:t>
          </a:r>
          <a:r>
            <a:rPr lang="pt-BR" sz="1100" b="0" baseline="0">
              <a:solidFill>
                <a:schemeClr val="bg1">
                  <a:lumMod val="100000"/>
                </a:schemeClr>
              </a:solidFill>
            </a:rPr>
            <a:t> básicos, encargos e impostos</a:t>
          </a:r>
          <a:endParaRPr lang="pt-BR" sz="1100" b="0">
            <a:solidFill>
              <a:schemeClr val="bg1">
                <a:lumMod val="100000"/>
              </a:schemeClr>
            </a:solidFill>
          </a:endParaRPr>
        </a:p>
      </xdr:txBody>
    </xdr:sp>
    <xdr:clientData/>
  </xdr:twoCellAnchor>
  <xdr:twoCellAnchor editAs="absolute">
    <xdr:from>
      <xdr:col>2</xdr:col>
      <xdr:colOff>2391827</xdr:colOff>
      <xdr:row>1</xdr:row>
      <xdr:rowOff>243417</xdr:rowOff>
    </xdr:from>
    <xdr:to>
      <xdr:col>3</xdr:col>
      <xdr:colOff>550333</xdr:colOff>
      <xdr:row>3</xdr:row>
      <xdr:rowOff>2117</xdr:rowOff>
    </xdr:to>
    <xdr:sp macro="" textlink="">
      <xdr:nvSpPr>
        <xdr:cNvPr id="24" name="Retângulo 23">
          <a:hlinkClick xmlns:r="http://schemas.openxmlformats.org/officeDocument/2006/relationships" r:id="rId11"/>
        </xdr:cNvPr>
        <xdr:cNvSpPr/>
      </xdr:nvSpPr>
      <xdr:spPr>
        <a:xfrm>
          <a:off x="4497910" y="677334"/>
          <a:ext cx="1185340" cy="287866"/>
        </a:xfrm>
        <a:prstGeom prst="rect">
          <a:avLst/>
        </a:prstGeom>
        <a:solidFill>
          <a:srgbClr val="FF9900"/>
        </a:solidFill>
        <a:ln w="25400" cap="flat" cmpd="sng" algn="ctr">
          <a:noFill/>
          <a:prstDash val="solid"/>
        </a:ln>
        <a:effectLs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pt-BR" sz="1100" b="1">
              <a:solidFill>
                <a:schemeClr val="bg1">
                  <a:lumMod val="100000"/>
                </a:schemeClr>
              </a:solidFill>
            </a:rPr>
            <a:t>Cargos e Salários</a:t>
          </a:r>
        </a:p>
      </xdr:txBody>
    </xdr:sp>
    <xdr:clientData/>
  </xdr:twoCellAnchor>
  <xdr:twoCellAnchor editAs="absolute">
    <xdr:from>
      <xdr:col>3</xdr:col>
      <xdr:colOff>587373</xdr:colOff>
      <xdr:row>1</xdr:row>
      <xdr:rowOff>243417</xdr:rowOff>
    </xdr:from>
    <xdr:to>
      <xdr:col>5</xdr:col>
      <xdr:colOff>889002</xdr:colOff>
      <xdr:row>3</xdr:row>
      <xdr:rowOff>2117</xdr:rowOff>
    </xdr:to>
    <xdr:sp macro="" textlink="">
      <xdr:nvSpPr>
        <xdr:cNvPr id="25" name="Retângulo 24">
          <a:hlinkClick xmlns:r="http://schemas.openxmlformats.org/officeDocument/2006/relationships" r:id="rId12"/>
        </xdr:cNvPr>
        <xdr:cNvSpPr/>
      </xdr:nvSpPr>
      <xdr:spPr>
        <a:xfrm>
          <a:off x="5720290" y="677334"/>
          <a:ext cx="1740962" cy="287866"/>
        </a:xfrm>
        <a:prstGeom prst="rect">
          <a:avLst/>
        </a:prstGeom>
        <a:solidFill>
          <a:srgbClr val="6699CC"/>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pt-BR" sz="1100">
              <a:solidFill>
                <a:schemeClr val="bg1">
                  <a:lumMod val="100000"/>
                </a:schemeClr>
              </a:solidFill>
            </a:rPr>
            <a:t>Adicionais por Horas Extra</a:t>
          </a:r>
        </a:p>
      </xdr:txBody>
    </xdr:sp>
    <xdr:clientData/>
  </xdr:twoCellAnchor>
  <xdr:twoCellAnchor editAs="absolute">
    <xdr:from>
      <xdr:col>5</xdr:col>
      <xdr:colOff>915458</xdr:colOff>
      <xdr:row>1</xdr:row>
      <xdr:rowOff>243417</xdr:rowOff>
    </xdr:from>
    <xdr:to>
      <xdr:col>5</xdr:col>
      <xdr:colOff>2211917</xdr:colOff>
      <xdr:row>3</xdr:row>
      <xdr:rowOff>2117</xdr:rowOff>
    </xdr:to>
    <xdr:sp macro="" textlink="">
      <xdr:nvSpPr>
        <xdr:cNvPr id="26" name="Retângulo 25">
          <a:hlinkClick xmlns:r="http://schemas.openxmlformats.org/officeDocument/2006/relationships" r:id="rId13"/>
        </xdr:cNvPr>
        <xdr:cNvSpPr/>
      </xdr:nvSpPr>
      <xdr:spPr>
        <a:xfrm>
          <a:off x="7487708" y="677334"/>
          <a:ext cx="1296459" cy="287866"/>
        </a:xfrm>
        <a:prstGeom prst="rect">
          <a:avLst/>
        </a:prstGeom>
        <a:solidFill>
          <a:srgbClr val="6699CC"/>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pt-BR" sz="1100">
              <a:solidFill>
                <a:schemeClr val="bg1">
                  <a:lumMod val="100000"/>
                </a:schemeClr>
              </a:solidFill>
            </a:rPr>
            <a:t>Lista de Benefícios</a:t>
          </a:r>
        </a:p>
      </xdr:txBody>
    </xdr:sp>
    <xdr:clientData/>
  </xdr:twoCellAnchor>
  <xdr:twoCellAnchor editAs="oneCell">
    <xdr:from>
      <xdr:col>0</xdr:col>
      <xdr:colOff>391584</xdr:colOff>
      <xdr:row>0</xdr:row>
      <xdr:rowOff>31750</xdr:rowOff>
    </xdr:from>
    <xdr:to>
      <xdr:col>0</xdr:col>
      <xdr:colOff>1512116</xdr:colOff>
      <xdr:row>2</xdr:row>
      <xdr:rowOff>84666</xdr:rowOff>
    </xdr:to>
    <xdr:pic>
      <xdr:nvPicPr>
        <xdr:cNvPr id="29" name="Imagem 28" descr="Marca_sebrae_verticall.png"/>
        <xdr:cNvPicPr>
          <a:picLocks noChangeAspect="1"/>
        </xdr:cNvPicPr>
      </xdr:nvPicPr>
      <xdr:blipFill>
        <a:blip xmlns:r="http://schemas.openxmlformats.org/officeDocument/2006/relationships" r:embed="rId14" cstate="print"/>
        <a:stretch>
          <a:fillRect/>
        </a:stretch>
      </xdr:blipFill>
      <xdr:spPr>
        <a:xfrm>
          <a:off x="391584" y="31750"/>
          <a:ext cx="1120532" cy="751416"/>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absolute">
    <xdr:from>
      <xdr:col>3</xdr:col>
      <xdr:colOff>413808</xdr:colOff>
      <xdr:row>0</xdr:row>
      <xdr:rowOff>133350</xdr:rowOff>
    </xdr:from>
    <xdr:to>
      <xdr:col>14</xdr:col>
      <xdr:colOff>58209</xdr:colOff>
      <xdr:row>2</xdr:row>
      <xdr:rowOff>43863</xdr:rowOff>
    </xdr:to>
    <xdr:sp macro="" textlink="">
      <xdr:nvSpPr>
        <xdr:cNvPr id="2" name="CaixaDeTexto 1"/>
        <xdr:cNvSpPr txBox="1"/>
      </xdr:nvSpPr>
      <xdr:spPr>
        <a:xfrm>
          <a:off x="5546725" y="133350"/>
          <a:ext cx="6396567" cy="609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vert="horz" rtlCol="0" anchor="t">
          <a:spAutoFit/>
        </a:bodyPr>
        <a:lstStyle/>
        <a:p>
          <a:pPr marL="0" marR="0" indent="0" defTabSz="914400" eaLnBrk="1" fontAlgn="auto" latinLnBrk="0" hangingPunct="1">
            <a:lnSpc>
              <a:spcPct val="100000"/>
            </a:lnSpc>
            <a:spcBef>
              <a:spcPts val="0"/>
            </a:spcBef>
            <a:spcAft>
              <a:spcPts val="0"/>
            </a:spcAft>
            <a:buClrTx/>
            <a:buSzTx/>
            <a:buFontTx/>
            <a:buNone/>
            <a:tabLst/>
            <a:defRPr/>
          </a:pPr>
          <a:r>
            <a:rPr lang="pt-BR" sz="1100">
              <a:solidFill>
                <a:schemeClr val="tx1"/>
              </a:solidFill>
              <a:effectLst/>
              <a:latin typeface="+mn-lt"/>
              <a:ea typeface="+mn-ea"/>
              <a:cs typeface="+mn-cs"/>
            </a:rPr>
            <a:t>Esta é a parte mais importa de planilha, pois é aqui que você definirá as premissas necessárias</a:t>
          </a:r>
          <a:r>
            <a:rPr lang="pt-BR" sz="1100" baseline="0">
              <a:solidFill>
                <a:schemeClr val="tx1"/>
              </a:solidFill>
              <a:effectLst/>
              <a:latin typeface="+mn-lt"/>
              <a:ea typeface="+mn-ea"/>
              <a:cs typeface="+mn-cs"/>
            </a:rPr>
            <a:t> que ajudarão a planilha gerar a folha de pgto, resultados consolidados, gráficos, alertas, dicas, etc.</a:t>
          </a:r>
          <a:endParaRPr lang="pt-BR">
            <a:effectLst/>
          </a:endParaRPr>
        </a:p>
        <a:p>
          <a:endParaRPr lang="pt-BR" sz="1100"/>
        </a:p>
      </xdr:txBody>
    </xdr:sp>
    <xdr:clientData/>
  </xdr:twoCellAnchor>
  <xdr:twoCellAnchor editAs="absolute">
    <xdr:from>
      <xdr:col>0</xdr:col>
      <xdr:colOff>63500</xdr:colOff>
      <xdr:row>2</xdr:row>
      <xdr:rowOff>222253</xdr:rowOff>
    </xdr:from>
    <xdr:to>
      <xdr:col>0</xdr:col>
      <xdr:colOff>1756833</xdr:colOff>
      <xdr:row>3</xdr:row>
      <xdr:rowOff>234953</xdr:rowOff>
    </xdr:to>
    <xdr:sp macro="" textlink="">
      <xdr:nvSpPr>
        <xdr:cNvPr id="5" name="Rectangle 65"/>
        <xdr:cNvSpPr/>
      </xdr:nvSpPr>
      <xdr:spPr>
        <a:xfrm>
          <a:off x="63500" y="917578"/>
          <a:ext cx="1693333"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l"/>
          <a:r>
            <a:rPr lang="en-US" sz="1400" b="1"/>
            <a:t>Menu</a:t>
          </a:r>
        </a:p>
      </xdr:txBody>
    </xdr:sp>
    <xdr:clientData/>
  </xdr:twoCellAnchor>
  <xdr:twoCellAnchor editAs="absolute">
    <xdr:from>
      <xdr:col>0</xdr:col>
      <xdr:colOff>12700</xdr:colOff>
      <xdr:row>3</xdr:row>
      <xdr:rowOff>371475</xdr:rowOff>
    </xdr:from>
    <xdr:to>
      <xdr:col>1</xdr:col>
      <xdr:colOff>12700</xdr:colOff>
      <xdr:row>4</xdr:row>
      <xdr:rowOff>244475</xdr:rowOff>
    </xdr:to>
    <xdr:sp macro="" textlink="">
      <xdr:nvSpPr>
        <xdr:cNvPr id="7" name="Retângulo 6">
          <a:hlinkClick xmlns:r="http://schemas.openxmlformats.org/officeDocument/2006/relationships" r:id="rId1"/>
        </xdr:cNvPr>
        <xdr:cNvSpPr/>
      </xdr:nvSpPr>
      <xdr:spPr>
        <a:xfrm>
          <a:off x="12700" y="13335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Início</a:t>
          </a:r>
        </a:p>
      </xdr:txBody>
    </xdr:sp>
    <xdr:clientData/>
  </xdr:twoCellAnchor>
  <xdr:twoCellAnchor editAs="absolute">
    <xdr:from>
      <xdr:col>0</xdr:col>
      <xdr:colOff>12700</xdr:colOff>
      <xdr:row>4</xdr:row>
      <xdr:rowOff>307975</xdr:rowOff>
    </xdr:from>
    <xdr:to>
      <xdr:col>1</xdr:col>
      <xdr:colOff>12700</xdr:colOff>
      <xdr:row>5</xdr:row>
      <xdr:rowOff>180975</xdr:rowOff>
    </xdr:to>
    <xdr:sp macro="" textlink="">
      <xdr:nvSpPr>
        <xdr:cNvPr id="8" name="Retângulo 7">
          <a:hlinkClick xmlns:r="http://schemas.openxmlformats.org/officeDocument/2006/relationships" r:id="rId2"/>
        </xdr:cNvPr>
        <xdr:cNvSpPr/>
      </xdr:nvSpPr>
      <xdr:spPr>
        <a:xfrm>
          <a:off x="12700" y="1651000"/>
          <a:ext cx="1847850" cy="254000"/>
        </a:xfrm>
        <a:prstGeom prst="rect">
          <a:avLst/>
        </a:prstGeom>
        <a:solidFill>
          <a:schemeClr val="bg1">
            <a:lumMod val="100000"/>
          </a:schemeClr>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rgbClr val="000000"/>
              </a:solidFill>
            </a:rPr>
            <a:t>1. Premissas Gerais</a:t>
          </a:r>
        </a:p>
      </xdr:txBody>
    </xdr:sp>
    <xdr:clientData/>
  </xdr:twoCellAnchor>
  <xdr:twoCellAnchor editAs="absolute">
    <xdr:from>
      <xdr:col>0</xdr:col>
      <xdr:colOff>12700</xdr:colOff>
      <xdr:row>5</xdr:row>
      <xdr:rowOff>244475</xdr:rowOff>
    </xdr:from>
    <xdr:to>
      <xdr:col>1</xdr:col>
      <xdr:colOff>12700</xdr:colOff>
      <xdr:row>6</xdr:row>
      <xdr:rowOff>117475</xdr:rowOff>
    </xdr:to>
    <xdr:sp macro="" textlink="">
      <xdr:nvSpPr>
        <xdr:cNvPr id="9" name="Retângulo 8">
          <a:hlinkClick xmlns:r="http://schemas.openxmlformats.org/officeDocument/2006/relationships" r:id="rId3"/>
        </xdr:cNvPr>
        <xdr:cNvSpPr/>
      </xdr:nvSpPr>
      <xdr:spPr>
        <a:xfrm>
          <a:off x="12700" y="19685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2. Cadastro dos Funcionários</a:t>
          </a:r>
        </a:p>
      </xdr:txBody>
    </xdr:sp>
    <xdr:clientData/>
  </xdr:twoCellAnchor>
  <xdr:twoCellAnchor editAs="absolute">
    <xdr:from>
      <xdr:col>0</xdr:col>
      <xdr:colOff>12700</xdr:colOff>
      <xdr:row>6</xdr:row>
      <xdr:rowOff>180975</xdr:rowOff>
    </xdr:from>
    <xdr:to>
      <xdr:col>1</xdr:col>
      <xdr:colOff>12700</xdr:colOff>
      <xdr:row>7</xdr:row>
      <xdr:rowOff>53975</xdr:rowOff>
    </xdr:to>
    <xdr:sp macro="" textlink="">
      <xdr:nvSpPr>
        <xdr:cNvPr id="10" name="Retângulo 9">
          <a:hlinkClick xmlns:r="http://schemas.openxmlformats.org/officeDocument/2006/relationships" r:id="rId4"/>
        </xdr:cNvPr>
        <xdr:cNvSpPr/>
      </xdr:nvSpPr>
      <xdr:spPr>
        <a:xfrm>
          <a:off x="12700" y="22860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3. Lançamentos (Folha Pgto)</a:t>
          </a:r>
        </a:p>
      </xdr:txBody>
    </xdr:sp>
    <xdr:clientData/>
  </xdr:twoCellAnchor>
  <xdr:twoCellAnchor editAs="absolute">
    <xdr:from>
      <xdr:col>0</xdr:col>
      <xdr:colOff>12700</xdr:colOff>
      <xdr:row>7</xdr:row>
      <xdr:rowOff>117475</xdr:rowOff>
    </xdr:from>
    <xdr:to>
      <xdr:col>1</xdr:col>
      <xdr:colOff>12700</xdr:colOff>
      <xdr:row>7</xdr:row>
      <xdr:rowOff>371475</xdr:rowOff>
    </xdr:to>
    <xdr:sp macro="" textlink="">
      <xdr:nvSpPr>
        <xdr:cNvPr id="11" name="Retângulo 10">
          <a:hlinkClick xmlns:r="http://schemas.openxmlformats.org/officeDocument/2006/relationships" r:id="rId5"/>
        </xdr:cNvPr>
        <xdr:cNvSpPr/>
      </xdr:nvSpPr>
      <xdr:spPr>
        <a:xfrm>
          <a:off x="12700" y="26035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4. Resultados Consolidados</a:t>
          </a:r>
        </a:p>
      </xdr:txBody>
    </xdr:sp>
    <xdr:clientData/>
  </xdr:twoCellAnchor>
  <xdr:twoCellAnchor editAs="absolute">
    <xdr:from>
      <xdr:col>0</xdr:col>
      <xdr:colOff>12700</xdr:colOff>
      <xdr:row>8</xdr:row>
      <xdr:rowOff>53975</xdr:rowOff>
    </xdr:from>
    <xdr:to>
      <xdr:col>1</xdr:col>
      <xdr:colOff>12700</xdr:colOff>
      <xdr:row>8</xdr:row>
      <xdr:rowOff>307975</xdr:rowOff>
    </xdr:to>
    <xdr:sp macro="" textlink="">
      <xdr:nvSpPr>
        <xdr:cNvPr id="12" name="Retângulo 11">
          <a:hlinkClick xmlns:r="http://schemas.openxmlformats.org/officeDocument/2006/relationships" r:id="rId6"/>
        </xdr:cNvPr>
        <xdr:cNvSpPr/>
      </xdr:nvSpPr>
      <xdr:spPr>
        <a:xfrm>
          <a:off x="12700" y="29210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5. Gráficos</a:t>
          </a:r>
        </a:p>
      </xdr:txBody>
    </xdr:sp>
    <xdr:clientData/>
  </xdr:twoCellAnchor>
  <xdr:twoCellAnchor editAs="absolute">
    <xdr:from>
      <xdr:col>0</xdr:col>
      <xdr:colOff>12700</xdr:colOff>
      <xdr:row>8</xdr:row>
      <xdr:rowOff>371475</xdr:rowOff>
    </xdr:from>
    <xdr:to>
      <xdr:col>1</xdr:col>
      <xdr:colOff>12700</xdr:colOff>
      <xdr:row>9</xdr:row>
      <xdr:rowOff>244475</xdr:rowOff>
    </xdr:to>
    <xdr:sp macro="" textlink="">
      <xdr:nvSpPr>
        <xdr:cNvPr id="13" name="Retângulo 12">
          <a:hlinkClick xmlns:r="http://schemas.openxmlformats.org/officeDocument/2006/relationships" r:id="rId7"/>
        </xdr:cNvPr>
        <xdr:cNvSpPr/>
      </xdr:nvSpPr>
      <xdr:spPr>
        <a:xfrm>
          <a:off x="12700" y="32385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6. Alertas e Dicas</a:t>
          </a:r>
        </a:p>
      </xdr:txBody>
    </xdr:sp>
    <xdr:clientData/>
  </xdr:twoCellAnchor>
  <xdr:twoCellAnchor editAs="absolute">
    <xdr:from>
      <xdr:col>0</xdr:col>
      <xdr:colOff>12700</xdr:colOff>
      <xdr:row>9</xdr:row>
      <xdr:rowOff>307975</xdr:rowOff>
    </xdr:from>
    <xdr:to>
      <xdr:col>1</xdr:col>
      <xdr:colOff>12700</xdr:colOff>
      <xdr:row>10</xdr:row>
      <xdr:rowOff>180975</xdr:rowOff>
    </xdr:to>
    <xdr:sp macro="" textlink="">
      <xdr:nvSpPr>
        <xdr:cNvPr id="14" name="Retângulo 13">
          <a:hlinkClick xmlns:r="http://schemas.openxmlformats.org/officeDocument/2006/relationships" r:id="rId8"/>
        </xdr:cNvPr>
        <xdr:cNvSpPr/>
      </xdr:nvSpPr>
      <xdr:spPr>
        <a:xfrm>
          <a:off x="12700" y="35560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7. Relatório de Impressão</a:t>
          </a:r>
        </a:p>
      </xdr:txBody>
    </xdr:sp>
    <xdr:clientData/>
  </xdr:twoCellAnchor>
  <xdr:twoCellAnchor editAs="absolute">
    <xdr:from>
      <xdr:col>0</xdr:col>
      <xdr:colOff>12700</xdr:colOff>
      <xdr:row>10</xdr:row>
      <xdr:rowOff>244475</xdr:rowOff>
    </xdr:from>
    <xdr:to>
      <xdr:col>1</xdr:col>
      <xdr:colOff>12700</xdr:colOff>
      <xdr:row>11</xdr:row>
      <xdr:rowOff>117475</xdr:rowOff>
    </xdr:to>
    <xdr:sp macro="" textlink="">
      <xdr:nvSpPr>
        <xdr:cNvPr id="15" name="Retângulo 14">
          <a:hlinkClick xmlns:r="http://schemas.openxmlformats.org/officeDocument/2006/relationships" r:id="rId9"/>
        </xdr:cNvPr>
        <xdr:cNvSpPr/>
      </xdr:nvSpPr>
      <xdr:spPr>
        <a:xfrm>
          <a:off x="12700" y="38735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8. Imprimir Folha Pgto</a:t>
          </a:r>
        </a:p>
      </xdr:txBody>
    </xdr:sp>
    <xdr:clientData/>
  </xdr:twoCellAnchor>
  <xdr:twoCellAnchor editAs="absolute">
    <xdr:from>
      <xdr:col>2</xdr:col>
      <xdr:colOff>0</xdr:colOff>
      <xdr:row>1</xdr:row>
      <xdr:rowOff>243417</xdr:rowOff>
    </xdr:from>
    <xdr:to>
      <xdr:col>2</xdr:col>
      <xdr:colOff>2360084</xdr:colOff>
      <xdr:row>3</xdr:row>
      <xdr:rowOff>2117</xdr:rowOff>
    </xdr:to>
    <xdr:sp macro="" textlink="">
      <xdr:nvSpPr>
        <xdr:cNvPr id="23" name="Retângulo 22">
          <a:hlinkClick xmlns:r="http://schemas.openxmlformats.org/officeDocument/2006/relationships" r:id="rId10"/>
        </xdr:cNvPr>
        <xdr:cNvSpPr/>
      </xdr:nvSpPr>
      <xdr:spPr>
        <a:xfrm>
          <a:off x="2106083" y="677334"/>
          <a:ext cx="2360084" cy="287866"/>
        </a:xfrm>
        <a:prstGeom prst="rect">
          <a:avLst/>
        </a:prstGeom>
        <a:solidFill>
          <a:srgbClr val="6699CC"/>
        </a:solidFill>
        <a:ln w="25400" cap="flat" cmpd="sng" algn="ctr">
          <a:noFill/>
          <a:prstDash val="solid"/>
        </a:ln>
        <a:effectLs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pt-BR" sz="1100" b="0">
              <a:solidFill>
                <a:schemeClr val="bg1">
                  <a:lumMod val="100000"/>
                </a:schemeClr>
              </a:solidFill>
            </a:rPr>
            <a:t>Dados</a:t>
          </a:r>
          <a:r>
            <a:rPr lang="pt-BR" sz="1100" b="0" baseline="0">
              <a:solidFill>
                <a:schemeClr val="bg1">
                  <a:lumMod val="100000"/>
                </a:schemeClr>
              </a:solidFill>
            </a:rPr>
            <a:t> básicos, encargos e impostos</a:t>
          </a:r>
          <a:endParaRPr lang="pt-BR" sz="1100" b="0">
            <a:solidFill>
              <a:schemeClr val="bg1">
                <a:lumMod val="100000"/>
              </a:schemeClr>
            </a:solidFill>
          </a:endParaRPr>
        </a:p>
      </xdr:txBody>
    </xdr:sp>
    <xdr:clientData/>
  </xdr:twoCellAnchor>
  <xdr:twoCellAnchor editAs="absolute">
    <xdr:from>
      <xdr:col>2</xdr:col>
      <xdr:colOff>2391827</xdr:colOff>
      <xdr:row>1</xdr:row>
      <xdr:rowOff>243417</xdr:rowOff>
    </xdr:from>
    <xdr:to>
      <xdr:col>3</xdr:col>
      <xdr:colOff>550333</xdr:colOff>
      <xdr:row>3</xdr:row>
      <xdr:rowOff>2117</xdr:rowOff>
    </xdr:to>
    <xdr:sp macro="" textlink="">
      <xdr:nvSpPr>
        <xdr:cNvPr id="24" name="Retângulo 23">
          <a:hlinkClick xmlns:r="http://schemas.openxmlformats.org/officeDocument/2006/relationships" r:id="rId11"/>
        </xdr:cNvPr>
        <xdr:cNvSpPr/>
      </xdr:nvSpPr>
      <xdr:spPr>
        <a:xfrm>
          <a:off x="4497910" y="677334"/>
          <a:ext cx="1185340" cy="287866"/>
        </a:xfrm>
        <a:prstGeom prst="rect">
          <a:avLst/>
        </a:prstGeom>
        <a:solidFill>
          <a:srgbClr val="6699CC"/>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pt-BR" sz="1100">
              <a:solidFill>
                <a:schemeClr val="bg1">
                  <a:lumMod val="100000"/>
                </a:schemeClr>
              </a:solidFill>
            </a:rPr>
            <a:t>Cargos e Salários</a:t>
          </a:r>
        </a:p>
      </xdr:txBody>
    </xdr:sp>
    <xdr:clientData/>
  </xdr:twoCellAnchor>
  <xdr:twoCellAnchor editAs="absolute">
    <xdr:from>
      <xdr:col>3</xdr:col>
      <xdr:colOff>587373</xdr:colOff>
      <xdr:row>1</xdr:row>
      <xdr:rowOff>243417</xdr:rowOff>
    </xdr:from>
    <xdr:to>
      <xdr:col>6</xdr:col>
      <xdr:colOff>486835</xdr:colOff>
      <xdr:row>3</xdr:row>
      <xdr:rowOff>2117</xdr:rowOff>
    </xdr:to>
    <xdr:sp macro="" textlink="">
      <xdr:nvSpPr>
        <xdr:cNvPr id="25" name="Retângulo 24">
          <a:hlinkClick xmlns:r="http://schemas.openxmlformats.org/officeDocument/2006/relationships" r:id="rId12"/>
        </xdr:cNvPr>
        <xdr:cNvSpPr/>
      </xdr:nvSpPr>
      <xdr:spPr>
        <a:xfrm>
          <a:off x="5720290" y="677334"/>
          <a:ext cx="1740962" cy="287866"/>
        </a:xfrm>
        <a:prstGeom prst="rect">
          <a:avLst/>
        </a:prstGeom>
        <a:solidFill>
          <a:srgbClr val="6699CC"/>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pt-BR" sz="1100">
              <a:solidFill>
                <a:schemeClr val="bg1">
                  <a:lumMod val="100000"/>
                </a:schemeClr>
              </a:solidFill>
            </a:rPr>
            <a:t>Adicionais por Horas Extra</a:t>
          </a:r>
        </a:p>
      </xdr:txBody>
    </xdr:sp>
    <xdr:clientData/>
  </xdr:twoCellAnchor>
  <xdr:twoCellAnchor editAs="absolute">
    <xdr:from>
      <xdr:col>6</xdr:col>
      <xdr:colOff>513291</xdr:colOff>
      <xdr:row>1</xdr:row>
      <xdr:rowOff>243417</xdr:rowOff>
    </xdr:from>
    <xdr:to>
      <xdr:col>8</xdr:col>
      <xdr:colOff>582084</xdr:colOff>
      <xdr:row>3</xdr:row>
      <xdr:rowOff>2117</xdr:rowOff>
    </xdr:to>
    <xdr:sp macro="" textlink="">
      <xdr:nvSpPr>
        <xdr:cNvPr id="26" name="Retângulo 25">
          <a:hlinkClick xmlns:r="http://schemas.openxmlformats.org/officeDocument/2006/relationships" r:id="rId13"/>
        </xdr:cNvPr>
        <xdr:cNvSpPr/>
      </xdr:nvSpPr>
      <xdr:spPr>
        <a:xfrm>
          <a:off x="7487708" y="677334"/>
          <a:ext cx="1296459" cy="287866"/>
        </a:xfrm>
        <a:prstGeom prst="rect">
          <a:avLst/>
        </a:prstGeom>
        <a:solidFill>
          <a:srgbClr val="FF9900"/>
        </a:solidFill>
        <a:ln w="25400" cap="flat" cmpd="sng" algn="ctr">
          <a:noFill/>
          <a:prstDash val="solid"/>
        </a:ln>
        <a:effectLs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pt-BR" sz="1100" b="1">
              <a:solidFill>
                <a:schemeClr val="bg1">
                  <a:lumMod val="100000"/>
                </a:schemeClr>
              </a:solidFill>
            </a:rPr>
            <a:t>Lista de Benefícios</a:t>
          </a:r>
        </a:p>
      </xdr:txBody>
    </xdr:sp>
    <xdr:clientData/>
  </xdr:twoCellAnchor>
  <xdr:twoCellAnchor editAs="oneCell">
    <xdr:from>
      <xdr:col>0</xdr:col>
      <xdr:colOff>264575</xdr:colOff>
      <xdr:row>0</xdr:row>
      <xdr:rowOff>84664</xdr:rowOff>
    </xdr:from>
    <xdr:to>
      <xdr:col>0</xdr:col>
      <xdr:colOff>1385107</xdr:colOff>
      <xdr:row>2</xdr:row>
      <xdr:rowOff>137580</xdr:rowOff>
    </xdr:to>
    <xdr:pic>
      <xdr:nvPicPr>
        <xdr:cNvPr id="22" name="Imagem 21" descr="Marca_sebrae_verticall.png"/>
        <xdr:cNvPicPr>
          <a:picLocks noChangeAspect="1"/>
        </xdr:cNvPicPr>
      </xdr:nvPicPr>
      <xdr:blipFill>
        <a:blip xmlns:r="http://schemas.openxmlformats.org/officeDocument/2006/relationships" r:embed="rId14" cstate="print"/>
        <a:stretch>
          <a:fillRect/>
        </a:stretch>
      </xdr:blipFill>
      <xdr:spPr>
        <a:xfrm>
          <a:off x="264575" y="84664"/>
          <a:ext cx="1120532" cy="751416"/>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absolute">
    <xdr:from>
      <xdr:col>7</xdr:col>
      <xdr:colOff>371475</xdr:colOff>
      <xdr:row>0</xdr:row>
      <xdr:rowOff>133350</xdr:rowOff>
    </xdr:from>
    <xdr:to>
      <xdr:col>18</xdr:col>
      <xdr:colOff>15875</xdr:colOff>
      <xdr:row>1</xdr:row>
      <xdr:rowOff>136219</xdr:rowOff>
    </xdr:to>
    <xdr:sp macro="" textlink="">
      <xdr:nvSpPr>
        <xdr:cNvPr id="2" name="CaixaDeTexto 1"/>
        <xdr:cNvSpPr txBox="1"/>
      </xdr:nvSpPr>
      <xdr:spPr>
        <a:xfrm>
          <a:off x="5546725" y="133350"/>
          <a:ext cx="6396567" cy="436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vert="horz" rtlCol="0" anchor="t">
          <a:spAutoFit/>
        </a:bodyPr>
        <a:lstStyle/>
        <a:p>
          <a:r>
            <a:rPr lang="pt-BR" sz="1100"/>
            <a:t>Faça uma avaliação gráfica dos seus resultados e tenha uma visão rápida para compreender o andamento de cada mês para ajudar na tomada de decisões importantes.</a:t>
          </a:r>
        </a:p>
      </xdr:txBody>
    </xdr:sp>
    <xdr:clientData/>
  </xdr:twoCellAnchor>
  <xdr:twoCellAnchor editAs="absolute">
    <xdr:from>
      <xdr:col>0</xdr:col>
      <xdr:colOff>144991</xdr:colOff>
      <xdr:row>2</xdr:row>
      <xdr:rowOff>135470</xdr:rowOff>
    </xdr:from>
    <xdr:to>
      <xdr:col>0</xdr:col>
      <xdr:colOff>1710266</xdr:colOff>
      <xdr:row>2</xdr:row>
      <xdr:rowOff>135470</xdr:rowOff>
    </xdr:to>
    <xdr:cxnSp macro="">
      <xdr:nvCxnSpPr>
        <xdr:cNvPr id="4" name="Conector reto 3"/>
        <xdr:cNvCxnSpPr/>
      </xdr:nvCxnSpPr>
      <xdr:spPr>
        <a:xfrm>
          <a:off x="144991" y="830795"/>
          <a:ext cx="1565275" cy="0"/>
        </a:xfrm>
        <a:prstGeom prst="line">
          <a:avLst/>
        </a:prstGeom>
        <a:ln>
          <a:solidFill>
            <a:srgbClr val="76717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63500</xdr:colOff>
      <xdr:row>2</xdr:row>
      <xdr:rowOff>222253</xdr:rowOff>
    </xdr:from>
    <xdr:to>
      <xdr:col>0</xdr:col>
      <xdr:colOff>1756833</xdr:colOff>
      <xdr:row>3</xdr:row>
      <xdr:rowOff>234953</xdr:rowOff>
    </xdr:to>
    <xdr:sp macro="" textlink="">
      <xdr:nvSpPr>
        <xdr:cNvPr id="5" name="Rectangle 65"/>
        <xdr:cNvSpPr/>
      </xdr:nvSpPr>
      <xdr:spPr>
        <a:xfrm>
          <a:off x="63500" y="917578"/>
          <a:ext cx="1693333"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l"/>
          <a:r>
            <a:rPr lang="en-US" sz="1400" b="1"/>
            <a:t>Menu</a:t>
          </a:r>
        </a:p>
      </xdr:txBody>
    </xdr:sp>
    <xdr:clientData/>
  </xdr:twoCellAnchor>
  <xdr:twoCellAnchor editAs="absolute">
    <xdr:from>
      <xdr:col>0</xdr:col>
      <xdr:colOff>152400</xdr:colOff>
      <xdr:row>11</xdr:row>
      <xdr:rowOff>244475</xdr:rowOff>
    </xdr:from>
    <xdr:to>
      <xdr:col>0</xdr:col>
      <xdr:colOff>1717675</xdr:colOff>
      <xdr:row>11</xdr:row>
      <xdr:rowOff>244475</xdr:rowOff>
    </xdr:to>
    <xdr:cxnSp macro="">
      <xdr:nvCxnSpPr>
        <xdr:cNvPr id="6" name="Conector reto 5"/>
        <xdr:cNvCxnSpPr/>
      </xdr:nvCxnSpPr>
      <xdr:spPr>
        <a:xfrm>
          <a:off x="152400" y="4254500"/>
          <a:ext cx="1565275" cy="0"/>
        </a:xfrm>
        <a:prstGeom prst="line">
          <a:avLst/>
        </a:prstGeom>
        <a:ln>
          <a:solidFill>
            <a:srgbClr val="76717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0</xdr:colOff>
      <xdr:row>5</xdr:row>
      <xdr:rowOff>159927</xdr:rowOff>
    </xdr:from>
    <xdr:to>
      <xdr:col>17</xdr:col>
      <xdr:colOff>254000</xdr:colOff>
      <xdr:row>13</xdr:row>
      <xdr:rowOff>148166</xdr:rowOff>
    </xdr:to>
    <xdr:graphicFrame macro="">
      <xdr:nvGraphicFramePr>
        <xdr:cNvPr id="19" name="Gráfico 1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0</xdr:col>
      <xdr:colOff>12700</xdr:colOff>
      <xdr:row>3</xdr:row>
      <xdr:rowOff>371475</xdr:rowOff>
    </xdr:from>
    <xdr:to>
      <xdr:col>1</xdr:col>
      <xdr:colOff>12700</xdr:colOff>
      <xdr:row>4</xdr:row>
      <xdr:rowOff>244475</xdr:rowOff>
    </xdr:to>
    <xdr:sp macro="" textlink="">
      <xdr:nvSpPr>
        <xdr:cNvPr id="7" name="Retângulo 6">
          <a:hlinkClick xmlns:r="http://schemas.openxmlformats.org/officeDocument/2006/relationships" r:id="rId2"/>
        </xdr:cNvPr>
        <xdr:cNvSpPr/>
      </xdr:nvSpPr>
      <xdr:spPr>
        <a:xfrm>
          <a:off x="12700" y="13335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Início</a:t>
          </a:r>
        </a:p>
      </xdr:txBody>
    </xdr:sp>
    <xdr:clientData/>
  </xdr:twoCellAnchor>
  <xdr:twoCellAnchor editAs="absolute">
    <xdr:from>
      <xdr:col>0</xdr:col>
      <xdr:colOff>12700</xdr:colOff>
      <xdr:row>4</xdr:row>
      <xdr:rowOff>307975</xdr:rowOff>
    </xdr:from>
    <xdr:to>
      <xdr:col>1</xdr:col>
      <xdr:colOff>12700</xdr:colOff>
      <xdr:row>5</xdr:row>
      <xdr:rowOff>180975</xdr:rowOff>
    </xdr:to>
    <xdr:sp macro="" textlink="">
      <xdr:nvSpPr>
        <xdr:cNvPr id="8" name="Retângulo 7">
          <a:hlinkClick xmlns:r="http://schemas.openxmlformats.org/officeDocument/2006/relationships" r:id="rId3"/>
        </xdr:cNvPr>
        <xdr:cNvSpPr/>
      </xdr:nvSpPr>
      <xdr:spPr>
        <a:xfrm>
          <a:off x="12700" y="16510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1. Premissas Gerais</a:t>
          </a:r>
        </a:p>
      </xdr:txBody>
    </xdr:sp>
    <xdr:clientData/>
  </xdr:twoCellAnchor>
  <xdr:twoCellAnchor editAs="absolute">
    <xdr:from>
      <xdr:col>0</xdr:col>
      <xdr:colOff>12700</xdr:colOff>
      <xdr:row>5</xdr:row>
      <xdr:rowOff>244475</xdr:rowOff>
    </xdr:from>
    <xdr:to>
      <xdr:col>1</xdr:col>
      <xdr:colOff>12700</xdr:colOff>
      <xdr:row>6</xdr:row>
      <xdr:rowOff>117475</xdr:rowOff>
    </xdr:to>
    <xdr:sp macro="" textlink="">
      <xdr:nvSpPr>
        <xdr:cNvPr id="9" name="Retângulo 8">
          <a:hlinkClick xmlns:r="http://schemas.openxmlformats.org/officeDocument/2006/relationships" r:id="rId4"/>
        </xdr:cNvPr>
        <xdr:cNvSpPr/>
      </xdr:nvSpPr>
      <xdr:spPr>
        <a:xfrm>
          <a:off x="12700" y="19685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2. Cadastro dos Funcionários</a:t>
          </a:r>
        </a:p>
      </xdr:txBody>
    </xdr:sp>
    <xdr:clientData/>
  </xdr:twoCellAnchor>
  <xdr:twoCellAnchor editAs="absolute">
    <xdr:from>
      <xdr:col>0</xdr:col>
      <xdr:colOff>12700</xdr:colOff>
      <xdr:row>6</xdr:row>
      <xdr:rowOff>180975</xdr:rowOff>
    </xdr:from>
    <xdr:to>
      <xdr:col>1</xdr:col>
      <xdr:colOff>12700</xdr:colOff>
      <xdr:row>7</xdr:row>
      <xdr:rowOff>53975</xdr:rowOff>
    </xdr:to>
    <xdr:sp macro="" textlink="">
      <xdr:nvSpPr>
        <xdr:cNvPr id="10" name="Retângulo 9">
          <a:hlinkClick xmlns:r="http://schemas.openxmlformats.org/officeDocument/2006/relationships" r:id="rId5"/>
        </xdr:cNvPr>
        <xdr:cNvSpPr/>
      </xdr:nvSpPr>
      <xdr:spPr>
        <a:xfrm>
          <a:off x="12700" y="22860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3. Lançamentos (Folha Pgto)</a:t>
          </a:r>
        </a:p>
      </xdr:txBody>
    </xdr:sp>
    <xdr:clientData/>
  </xdr:twoCellAnchor>
  <xdr:twoCellAnchor editAs="absolute">
    <xdr:from>
      <xdr:col>0</xdr:col>
      <xdr:colOff>12700</xdr:colOff>
      <xdr:row>7</xdr:row>
      <xdr:rowOff>117475</xdr:rowOff>
    </xdr:from>
    <xdr:to>
      <xdr:col>1</xdr:col>
      <xdr:colOff>12700</xdr:colOff>
      <xdr:row>7</xdr:row>
      <xdr:rowOff>371475</xdr:rowOff>
    </xdr:to>
    <xdr:sp macro="" textlink="">
      <xdr:nvSpPr>
        <xdr:cNvPr id="11" name="Retângulo 10">
          <a:hlinkClick xmlns:r="http://schemas.openxmlformats.org/officeDocument/2006/relationships" r:id="rId6"/>
        </xdr:cNvPr>
        <xdr:cNvSpPr/>
      </xdr:nvSpPr>
      <xdr:spPr>
        <a:xfrm>
          <a:off x="12700" y="26035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4. Resultados Consolidados</a:t>
          </a:r>
        </a:p>
      </xdr:txBody>
    </xdr:sp>
    <xdr:clientData/>
  </xdr:twoCellAnchor>
  <xdr:twoCellAnchor editAs="absolute">
    <xdr:from>
      <xdr:col>0</xdr:col>
      <xdr:colOff>12700</xdr:colOff>
      <xdr:row>8</xdr:row>
      <xdr:rowOff>53975</xdr:rowOff>
    </xdr:from>
    <xdr:to>
      <xdr:col>1</xdr:col>
      <xdr:colOff>12700</xdr:colOff>
      <xdr:row>8</xdr:row>
      <xdr:rowOff>307975</xdr:rowOff>
    </xdr:to>
    <xdr:sp macro="" textlink="">
      <xdr:nvSpPr>
        <xdr:cNvPr id="12" name="Retângulo 11">
          <a:hlinkClick xmlns:r="http://schemas.openxmlformats.org/officeDocument/2006/relationships" r:id="rId7"/>
        </xdr:cNvPr>
        <xdr:cNvSpPr/>
      </xdr:nvSpPr>
      <xdr:spPr>
        <a:xfrm>
          <a:off x="12700" y="2921000"/>
          <a:ext cx="1847850" cy="254000"/>
        </a:xfrm>
        <a:prstGeom prst="rect">
          <a:avLst/>
        </a:prstGeom>
        <a:solidFill>
          <a:schemeClr val="bg1">
            <a:lumMod val="100000"/>
          </a:schemeClr>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rgbClr val="000000"/>
              </a:solidFill>
            </a:rPr>
            <a:t>5. Gráficos</a:t>
          </a:r>
        </a:p>
      </xdr:txBody>
    </xdr:sp>
    <xdr:clientData/>
  </xdr:twoCellAnchor>
  <xdr:twoCellAnchor editAs="absolute">
    <xdr:from>
      <xdr:col>0</xdr:col>
      <xdr:colOff>12700</xdr:colOff>
      <xdr:row>8</xdr:row>
      <xdr:rowOff>371475</xdr:rowOff>
    </xdr:from>
    <xdr:to>
      <xdr:col>1</xdr:col>
      <xdr:colOff>12700</xdr:colOff>
      <xdr:row>9</xdr:row>
      <xdr:rowOff>244475</xdr:rowOff>
    </xdr:to>
    <xdr:sp macro="" textlink="">
      <xdr:nvSpPr>
        <xdr:cNvPr id="13" name="Retângulo 12">
          <a:hlinkClick xmlns:r="http://schemas.openxmlformats.org/officeDocument/2006/relationships" r:id="rId8"/>
        </xdr:cNvPr>
        <xdr:cNvSpPr/>
      </xdr:nvSpPr>
      <xdr:spPr>
        <a:xfrm>
          <a:off x="12700" y="32385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6. Alertas e Dicas</a:t>
          </a:r>
        </a:p>
      </xdr:txBody>
    </xdr:sp>
    <xdr:clientData/>
  </xdr:twoCellAnchor>
  <xdr:twoCellAnchor editAs="absolute">
    <xdr:from>
      <xdr:col>0</xdr:col>
      <xdr:colOff>12700</xdr:colOff>
      <xdr:row>9</xdr:row>
      <xdr:rowOff>307975</xdr:rowOff>
    </xdr:from>
    <xdr:to>
      <xdr:col>1</xdr:col>
      <xdr:colOff>12700</xdr:colOff>
      <xdr:row>10</xdr:row>
      <xdr:rowOff>180975</xdr:rowOff>
    </xdr:to>
    <xdr:sp macro="" textlink="">
      <xdr:nvSpPr>
        <xdr:cNvPr id="14" name="Retângulo 13">
          <a:hlinkClick xmlns:r="http://schemas.openxmlformats.org/officeDocument/2006/relationships" r:id="rId9"/>
        </xdr:cNvPr>
        <xdr:cNvSpPr/>
      </xdr:nvSpPr>
      <xdr:spPr>
        <a:xfrm>
          <a:off x="12700" y="35560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7. Relatório de Impressão</a:t>
          </a:r>
        </a:p>
      </xdr:txBody>
    </xdr:sp>
    <xdr:clientData/>
  </xdr:twoCellAnchor>
  <xdr:twoCellAnchor editAs="absolute">
    <xdr:from>
      <xdr:col>0</xdr:col>
      <xdr:colOff>12700</xdr:colOff>
      <xdr:row>10</xdr:row>
      <xdr:rowOff>244475</xdr:rowOff>
    </xdr:from>
    <xdr:to>
      <xdr:col>1</xdr:col>
      <xdr:colOff>12700</xdr:colOff>
      <xdr:row>11</xdr:row>
      <xdr:rowOff>117475</xdr:rowOff>
    </xdr:to>
    <xdr:sp macro="" textlink="">
      <xdr:nvSpPr>
        <xdr:cNvPr id="15" name="Retângulo 14">
          <a:hlinkClick xmlns:r="http://schemas.openxmlformats.org/officeDocument/2006/relationships" r:id="rId10"/>
        </xdr:cNvPr>
        <xdr:cNvSpPr/>
      </xdr:nvSpPr>
      <xdr:spPr>
        <a:xfrm>
          <a:off x="12700" y="38735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8. Imprimir Folha Pgto</a:t>
          </a:r>
        </a:p>
      </xdr:txBody>
    </xdr:sp>
    <xdr:clientData/>
  </xdr:twoCellAnchor>
  <xdr:twoCellAnchor>
    <xdr:from>
      <xdr:col>2</xdr:col>
      <xdr:colOff>21166</xdr:colOff>
      <xdr:row>42</xdr:row>
      <xdr:rowOff>74084</xdr:rowOff>
    </xdr:from>
    <xdr:to>
      <xdr:col>17</xdr:col>
      <xdr:colOff>349249</xdr:colOff>
      <xdr:row>48</xdr:row>
      <xdr:rowOff>285751</xdr:rowOff>
    </xdr:to>
    <xdr:sp macro="" textlink="">
      <xdr:nvSpPr>
        <xdr:cNvPr id="36" name="Retângulo 35"/>
        <xdr:cNvSpPr/>
      </xdr:nvSpPr>
      <xdr:spPr>
        <a:xfrm>
          <a:off x="2741083" y="19325167"/>
          <a:ext cx="9535583" cy="2497667"/>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twoCellAnchor>
    <xdr:from>
      <xdr:col>2</xdr:col>
      <xdr:colOff>0</xdr:colOff>
      <xdr:row>15</xdr:row>
      <xdr:rowOff>116419</xdr:rowOff>
    </xdr:from>
    <xdr:to>
      <xdr:col>9</xdr:col>
      <xdr:colOff>275167</xdr:colOff>
      <xdr:row>22</xdr:row>
      <xdr:rowOff>185419</xdr:rowOff>
    </xdr:to>
    <xdr:graphicFrame macro="">
      <xdr:nvGraphicFramePr>
        <xdr:cNvPr id="20" name="Gráfico 1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10</xdr:col>
      <xdr:colOff>0</xdr:colOff>
      <xdr:row>15</xdr:row>
      <xdr:rowOff>116419</xdr:rowOff>
    </xdr:from>
    <xdr:to>
      <xdr:col>17</xdr:col>
      <xdr:colOff>275166</xdr:colOff>
      <xdr:row>22</xdr:row>
      <xdr:rowOff>185419</xdr:rowOff>
    </xdr:to>
    <xdr:graphicFrame macro="">
      <xdr:nvGraphicFramePr>
        <xdr:cNvPr id="21" name="Gráfico 2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10</xdr:col>
      <xdr:colOff>0</xdr:colOff>
      <xdr:row>24</xdr:row>
      <xdr:rowOff>105828</xdr:rowOff>
    </xdr:from>
    <xdr:to>
      <xdr:col>17</xdr:col>
      <xdr:colOff>275166</xdr:colOff>
      <xdr:row>31</xdr:row>
      <xdr:rowOff>174828</xdr:rowOff>
    </xdr:to>
    <xdr:graphicFrame macro="">
      <xdr:nvGraphicFramePr>
        <xdr:cNvPr id="23" name="Gráfico 2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xdr:col>
      <xdr:colOff>21166</xdr:colOff>
      <xdr:row>33</xdr:row>
      <xdr:rowOff>105834</xdr:rowOff>
    </xdr:from>
    <xdr:to>
      <xdr:col>17</xdr:col>
      <xdr:colOff>349249</xdr:colOff>
      <xdr:row>39</xdr:row>
      <xdr:rowOff>317501</xdr:rowOff>
    </xdr:to>
    <xdr:sp macro="" textlink="">
      <xdr:nvSpPr>
        <xdr:cNvPr id="35" name="Retângulo 34"/>
        <xdr:cNvSpPr/>
      </xdr:nvSpPr>
      <xdr:spPr>
        <a:xfrm>
          <a:off x="2741083" y="15927917"/>
          <a:ext cx="9535583" cy="2497667"/>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twoCellAnchor>
    <xdr:from>
      <xdr:col>2</xdr:col>
      <xdr:colOff>0</xdr:colOff>
      <xdr:row>24</xdr:row>
      <xdr:rowOff>105834</xdr:rowOff>
    </xdr:from>
    <xdr:to>
      <xdr:col>9</xdr:col>
      <xdr:colOff>275167</xdr:colOff>
      <xdr:row>31</xdr:row>
      <xdr:rowOff>174834</xdr:rowOff>
    </xdr:to>
    <xdr:graphicFrame macro="">
      <xdr:nvGraphicFramePr>
        <xdr:cNvPr id="24" name="Gráfico 2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2</xdr:col>
      <xdr:colOff>10581</xdr:colOff>
      <xdr:row>33</xdr:row>
      <xdr:rowOff>116418</xdr:rowOff>
    </xdr:from>
    <xdr:to>
      <xdr:col>17</xdr:col>
      <xdr:colOff>349534</xdr:colOff>
      <xdr:row>40</xdr:row>
      <xdr:rowOff>182034</xdr:rowOff>
    </xdr:to>
    <xdr:graphicFrame macro="">
      <xdr:nvGraphicFramePr>
        <xdr:cNvPr id="26" name="Gráfico 2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2</xdr:col>
      <xdr:colOff>0</xdr:colOff>
      <xdr:row>42</xdr:row>
      <xdr:rowOff>84668</xdr:rowOff>
    </xdr:from>
    <xdr:to>
      <xdr:col>17</xdr:col>
      <xdr:colOff>338952</xdr:colOff>
      <xdr:row>49</xdr:row>
      <xdr:rowOff>150284</xdr:rowOff>
    </xdr:to>
    <xdr:graphicFrame macro="">
      <xdr:nvGraphicFramePr>
        <xdr:cNvPr id="27" name="Gráfico 2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editAs="oneCell">
    <xdr:from>
      <xdr:col>0</xdr:col>
      <xdr:colOff>444500</xdr:colOff>
      <xdr:row>0</xdr:row>
      <xdr:rowOff>74083</xdr:rowOff>
    </xdr:from>
    <xdr:to>
      <xdr:col>0</xdr:col>
      <xdr:colOff>1418167</xdr:colOff>
      <xdr:row>2</xdr:row>
      <xdr:rowOff>104599</xdr:rowOff>
    </xdr:to>
    <xdr:pic>
      <xdr:nvPicPr>
        <xdr:cNvPr id="28" name="Imagem 27" descr="Marca_sebrae_verticall.png"/>
        <xdr:cNvPicPr>
          <a:picLocks noChangeAspect="1"/>
        </xdr:cNvPicPr>
      </xdr:nvPicPr>
      <xdr:blipFill>
        <a:blip xmlns:r="http://schemas.openxmlformats.org/officeDocument/2006/relationships" r:embed="rId17" cstate="print"/>
        <a:stretch>
          <a:fillRect/>
        </a:stretch>
      </xdr:blipFill>
      <xdr:spPr>
        <a:xfrm>
          <a:off x="444500" y="74083"/>
          <a:ext cx="973667" cy="729016"/>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absolute">
    <xdr:from>
      <xdr:col>5</xdr:col>
      <xdr:colOff>339725</xdr:colOff>
      <xdr:row>0</xdr:row>
      <xdr:rowOff>133350</xdr:rowOff>
    </xdr:from>
    <xdr:to>
      <xdr:col>12</xdr:col>
      <xdr:colOff>365126</xdr:colOff>
      <xdr:row>2</xdr:row>
      <xdr:rowOff>43863</xdr:rowOff>
    </xdr:to>
    <xdr:sp macro="" textlink="">
      <xdr:nvSpPr>
        <xdr:cNvPr id="2" name="CaixaDeTexto 1"/>
        <xdr:cNvSpPr txBox="1"/>
      </xdr:nvSpPr>
      <xdr:spPr>
        <a:xfrm>
          <a:off x="6107642" y="133350"/>
          <a:ext cx="6396567" cy="609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vert="horz" rtlCol="0" anchor="t">
          <a:spAutoFit/>
        </a:bodyPr>
        <a:lstStyle/>
        <a:p>
          <a:pPr marL="0" marR="0" indent="0" defTabSz="914400" eaLnBrk="1" fontAlgn="auto" latinLnBrk="0" hangingPunct="1">
            <a:lnSpc>
              <a:spcPct val="100000"/>
            </a:lnSpc>
            <a:spcBef>
              <a:spcPts val="0"/>
            </a:spcBef>
            <a:spcAft>
              <a:spcPts val="0"/>
            </a:spcAft>
            <a:buClrTx/>
            <a:buSzTx/>
            <a:buFontTx/>
            <a:buNone/>
            <a:tabLst/>
            <a:defRPr/>
          </a:pPr>
          <a:r>
            <a:rPr lang="pt-BR" sz="1100">
              <a:solidFill>
                <a:schemeClr val="tx1"/>
              </a:solidFill>
              <a:effectLst/>
              <a:latin typeface="+mn-lt"/>
              <a:ea typeface="+mn-ea"/>
              <a:cs typeface="+mn-cs"/>
            </a:rPr>
            <a:t>Essa aba da planilha foi feita exclusivamente para compilar</a:t>
          </a:r>
          <a:r>
            <a:rPr lang="pt-BR" sz="1100" baseline="0">
              <a:solidFill>
                <a:schemeClr val="tx1"/>
              </a:solidFill>
              <a:effectLst/>
              <a:latin typeface="+mn-lt"/>
              <a:ea typeface="+mn-ea"/>
              <a:cs typeface="+mn-cs"/>
            </a:rPr>
            <a:t> as principais tabelas e gráficos da planilha prontos para serem impressos. Para isso, basta ir no menu Arquivo &gt; Imprimir.</a:t>
          </a:r>
          <a:r>
            <a:rPr lang="pt-BR" sz="1100">
              <a:solidFill>
                <a:schemeClr val="tx1"/>
              </a:solidFill>
              <a:effectLst/>
              <a:latin typeface="+mn-lt"/>
              <a:ea typeface="+mn-ea"/>
              <a:cs typeface="+mn-cs"/>
            </a:rPr>
            <a:t>.</a:t>
          </a:r>
          <a:endParaRPr lang="pt-BR">
            <a:effectLst/>
          </a:endParaRPr>
        </a:p>
        <a:p>
          <a:endParaRPr lang="pt-BR" sz="1100"/>
        </a:p>
      </xdr:txBody>
    </xdr:sp>
    <xdr:clientData/>
  </xdr:twoCellAnchor>
  <xdr:twoCellAnchor editAs="absolute">
    <xdr:from>
      <xdr:col>0</xdr:col>
      <xdr:colOff>144991</xdr:colOff>
      <xdr:row>2</xdr:row>
      <xdr:rowOff>135470</xdr:rowOff>
    </xdr:from>
    <xdr:to>
      <xdr:col>0</xdr:col>
      <xdr:colOff>1710266</xdr:colOff>
      <xdr:row>2</xdr:row>
      <xdr:rowOff>135470</xdr:rowOff>
    </xdr:to>
    <xdr:cxnSp macro="">
      <xdr:nvCxnSpPr>
        <xdr:cNvPr id="4" name="Conector reto 3"/>
        <xdr:cNvCxnSpPr/>
      </xdr:nvCxnSpPr>
      <xdr:spPr>
        <a:xfrm>
          <a:off x="144991" y="830795"/>
          <a:ext cx="1565275" cy="0"/>
        </a:xfrm>
        <a:prstGeom prst="line">
          <a:avLst/>
        </a:prstGeom>
        <a:ln>
          <a:solidFill>
            <a:srgbClr val="76717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63500</xdr:colOff>
      <xdr:row>2</xdr:row>
      <xdr:rowOff>222253</xdr:rowOff>
    </xdr:from>
    <xdr:to>
      <xdr:col>0</xdr:col>
      <xdr:colOff>1756833</xdr:colOff>
      <xdr:row>3</xdr:row>
      <xdr:rowOff>234953</xdr:rowOff>
    </xdr:to>
    <xdr:sp macro="" textlink="">
      <xdr:nvSpPr>
        <xdr:cNvPr id="5" name="Rectangle 65"/>
        <xdr:cNvSpPr/>
      </xdr:nvSpPr>
      <xdr:spPr>
        <a:xfrm>
          <a:off x="63500" y="917578"/>
          <a:ext cx="1693333"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l"/>
          <a:r>
            <a:rPr lang="en-US" sz="1400" b="1"/>
            <a:t>Menu</a:t>
          </a:r>
        </a:p>
      </xdr:txBody>
    </xdr:sp>
    <xdr:clientData/>
  </xdr:twoCellAnchor>
  <xdr:twoCellAnchor editAs="absolute">
    <xdr:from>
      <xdr:col>0</xdr:col>
      <xdr:colOff>152400</xdr:colOff>
      <xdr:row>10</xdr:row>
      <xdr:rowOff>159808</xdr:rowOff>
    </xdr:from>
    <xdr:to>
      <xdr:col>0</xdr:col>
      <xdr:colOff>1717675</xdr:colOff>
      <xdr:row>10</xdr:row>
      <xdr:rowOff>159808</xdr:rowOff>
    </xdr:to>
    <xdr:cxnSp macro="">
      <xdr:nvCxnSpPr>
        <xdr:cNvPr id="6" name="Conector reto 5"/>
        <xdr:cNvCxnSpPr/>
      </xdr:nvCxnSpPr>
      <xdr:spPr>
        <a:xfrm>
          <a:off x="152400" y="4254500"/>
          <a:ext cx="1565275" cy="0"/>
        </a:xfrm>
        <a:prstGeom prst="line">
          <a:avLst/>
        </a:prstGeom>
        <a:ln>
          <a:solidFill>
            <a:srgbClr val="76717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12700</xdr:colOff>
      <xdr:row>3</xdr:row>
      <xdr:rowOff>371475</xdr:rowOff>
    </xdr:from>
    <xdr:to>
      <xdr:col>1</xdr:col>
      <xdr:colOff>12700</xdr:colOff>
      <xdr:row>4</xdr:row>
      <xdr:rowOff>244475</xdr:rowOff>
    </xdr:to>
    <xdr:sp macro="" textlink="">
      <xdr:nvSpPr>
        <xdr:cNvPr id="7" name="Retângulo 6">
          <a:hlinkClick xmlns:r="http://schemas.openxmlformats.org/officeDocument/2006/relationships" r:id="rId1"/>
        </xdr:cNvPr>
        <xdr:cNvSpPr/>
      </xdr:nvSpPr>
      <xdr:spPr>
        <a:xfrm>
          <a:off x="12700" y="13335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Início</a:t>
          </a:r>
        </a:p>
      </xdr:txBody>
    </xdr:sp>
    <xdr:clientData/>
  </xdr:twoCellAnchor>
  <xdr:twoCellAnchor editAs="absolute">
    <xdr:from>
      <xdr:col>0</xdr:col>
      <xdr:colOff>12700</xdr:colOff>
      <xdr:row>4</xdr:row>
      <xdr:rowOff>307975</xdr:rowOff>
    </xdr:from>
    <xdr:to>
      <xdr:col>1</xdr:col>
      <xdr:colOff>12700</xdr:colOff>
      <xdr:row>4</xdr:row>
      <xdr:rowOff>561975</xdr:rowOff>
    </xdr:to>
    <xdr:sp macro="" textlink="">
      <xdr:nvSpPr>
        <xdr:cNvPr id="8" name="Retângulo 7">
          <a:hlinkClick xmlns:r="http://schemas.openxmlformats.org/officeDocument/2006/relationships" r:id="rId2"/>
        </xdr:cNvPr>
        <xdr:cNvSpPr/>
      </xdr:nvSpPr>
      <xdr:spPr>
        <a:xfrm>
          <a:off x="12700" y="16510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1. Premissas Gerais</a:t>
          </a:r>
        </a:p>
      </xdr:txBody>
    </xdr:sp>
    <xdr:clientData/>
  </xdr:twoCellAnchor>
  <xdr:twoCellAnchor editAs="absolute">
    <xdr:from>
      <xdr:col>0</xdr:col>
      <xdr:colOff>12700</xdr:colOff>
      <xdr:row>4</xdr:row>
      <xdr:rowOff>625475</xdr:rowOff>
    </xdr:from>
    <xdr:to>
      <xdr:col>1</xdr:col>
      <xdr:colOff>12700</xdr:colOff>
      <xdr:row>5</xdr:row>
      <xdr:rowOff>244475</xdr:rowOff>
    </xdr:to>
    <xdr:sp macro="" textlink="">
      <xdr:nvSpPr>
        <xdr:cNvPr id="9" name="Retângulo 8">
          <a:hlinkClick xmlns:r="http://schemas.openxmlformats.org/officeDocument/2006/relationships" r:id="rId3"/>
        </xdr:cNvPr>
        <xdr:cNvSpPr/>
      </xdr:nvSpPr>
      <xdr:spPr>
        <a:xfrm>
          <a:off x="12700" y="19685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2. Cadastro dos Funcionários</a:t>
          </a:r>
        </a:p>
      </xdr:txBody>
    </xdr:sp>
    <xdr:clientData/>
  </xdr:twoCellAnchor>
  <xdr:twoCellAnchor editAs="absolute">
    <xdr:from>
      <xdr:col>0</xdr:col>
      <xdr:colOff>12700</xdr:colOff>
      <xdr:row>5</xdr:row>
      <xdr:rowOff>307975</xdr:rowOff>
    </xdr:from>
    <xdr:to>
      <xdr:col>1</xdr:col>
      <xdr:colOff>12700</xdr:colOff>
      <xdr:row>5</xdr:row>
      <xdr:rowOff>561975</xdr:rowOff>
    </xdr:to>
    <xdr:sp macro="" textlink="">
      <xdr:nvSpPr>
        <xdr:cNvPr id="10" name="Retângulo 9">
          <a:hlinkClick xmlns:r="http://schemas.openxmlformats.org/officeDocument/2006/relationships" r:id="rId4"/>
        </xdr:cNvPr>
        <xdr:cNvSpPr/>
      </xdr:nvSpPr>
      <xdr:spPr>
        <a:xfrm>
          <a:off x="12700" y="22860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3. Lançamentos (Folha Pgto)</a:t>
          </a:r>
        </a:p>
      </xdr:txBody>
    </xdr:sp>
    <xdr:clientData/>
  </xdr:twoCellAnchor>
  <xdr:twoCellAnchor editAs="absolute">
    <xdr:from>
      <xdr:col>0</xdr:col>
      <xdr:colOff>12700</xdr:colOff>
      <xdr:row>5</xdr:row>
      <xdr:rowOff>625475</xdr:rowOff>
    </xdr:from>
    <xdr:to>
      <xdr:col>1</xdr:col>
      <xdr:colOff>12700</xdr:colOff>
      <xdr:row>5</xdr:row>
      <xdr:rowOff>879475</xdr:rowOff>
    </xdr:to>
    <xdr:sp macro="" textlink="">
      <xdr:nvSpPr>
        <xdr:cNvPr id="11" name="Retângulo 10">
          <a:hlinkClick xmlns:r="http://schemas.openxmlformats.org/officeDocument/2006/relationships" r:id="rId5"/>
        </xdr:cNvPr>
        <xdr:cNvSpPr/>
      </xdr:nvSpPr>
      <xdr:spPr>
        <a:xfrm>
          <a:off x="12700" y="26035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4. Resultados Consolidados</a:t>
          </a:r>
        </a:p>
      </xdr:txBody>
    </xdr:sp>
    <xdr:clientData/>
  </xdr:twoCellAnchor>
  <xdr:twoCellAnchor editAs="absolute">
    <xdr:from>
      <xdr:col>0</xdr:col>
      <xdr:colOff>12700</xdr:colOff>
      <xdr:row>6</xdr:row>
      <xdr:rowOff>53975</xdr:rowOff>
    </xdr:from>
    <xdr:to>
      <xdr:col>1</xdr:col>
      <xdr:colOff>12700</xdr:colOff>
      <xdr:row>8</xdr:row>
      <xdr:rowOff>138641</xdr:rowOff>
    </xdr:to>
    <xdr:sp macro="" textlink="">
      <xdr:nvSpPr>
        <xdr:cNvPr id="12" name="Retângulo 11">
          <a:hlinkClick xmlns:r="http://schemas.openxmlformats.org/officeDocument/2006/relationships" r:id="rId6"/>
        </xdr:cNvPr>
        <xdr:cNvSpPr/>
      </xdr:nvSpPr>
      <xdr:spPr>
        <a:xfrm>
          <a:off x="12700" y="29210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5. Gráficos</a:t>
          </a:r>
        </a:p>
      </xdr:txBody>
    </xdr:sp>
    <xdr:clientData/>
  </xdr:twoCellAnchor>
  <xdr:twoCellAnchor editAs="absolute">
    <xdr:from>
      <xdr:col>0</xdr:col>
      <xdr:colOff>12700</xdr:colOff>
      <xdr:row>8</xdr:row>
      <xdr:rowOff>202141</xdr:rowOff>
    </xdr:from>
    <xdr:to>
      <xdr:col>1</xdr:col>
      <xdr:colOff>12700</xdr:colOff>
      <xdr:row>8</xdr:row>
      <xdr:rowOff>456141</xdr:rowOff>
    </xdr:to>
    <xdr:sp macro="" textlink="">
      <xdr:nvSpPr>
        <xdr:cNvPr id="13" name="Retângulo 12">
          <a:hlinkClick xmlns:r="http://schemas.openxmlformats.org/officeDocument/2006/relationships" r:id="rId7"/>
        </xdr:cNvPr>
        <xdr:cNvSpPr/>
      </xdr:nvSpPr>
      <xdr:spPr>
        <a:xfrm>
          <a:off x="12700" y="32385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6. Alertas e Dicas</a:t>
          </a:r>
        </a:p>
      </xdr:txBody>
    </xdr:sp>
    <xdr:clientData/>
  </xdr:twoCellAnchor>
  <xdr:twoCellAnchor editAs="absolute">
    <xdr:from>
      <xdr:col>0</xdr:col>
      <xdr:colOff>12700</xdr:colOff>
      <xdr:row>9</xdr:row>
      <xdr:rowOff>32808</xdr:rowOff>
    </xdr:from>
    <xdr:to>
      <xdr:col>1</xdr:col>
      <xdr:colOff>12700</xdr:colOff>
      <xdr:row>9</xdr:row>
      <xdr:rowOff>286808</xdr:rowOff>
    </xdr:to>
    <xdr:sp macro="" textlink="">
      <xdr:nvSpPr>
        <xdr:cNvPr id="14" name="Retângulo 13">
          <a:hlinkClick xmlns:r="http://schemas.openxmlformats.org/officeDocument/2006/relationships" r:id="rId8"/>
        </xdr:cNvPr>
        <xdr:cNvSpPr/>
      </xdr:nvSpPr>
      <xdr:spPr>
        <a:xfrm>
          <a:off x="12700" y="3556000"/>
          <a:ext cx="1847850" cy="254000"/>
        </a:xfrm>
        <a:prstGeom prst="rect">
          <a:avLst/>
        </a:prstGeom>
        <a:solidFill>
          <a:schemeClr val="bg1">
            <a:lumMod val="100000"/>
          </a:schemeClr>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rgbClr val="000000"/>
              </a:solidFill>
            </a:rPr>
            <a:t>7. Relatório de Impressão</a:t>
          </a:r>
        </a:p>
      </xdr:txBody>
    </xdr:sp>
    <xdr:clientData/>
  </xdr:twoCellAnchor>
  <xdr:twoCellAnchor editAs="absolute">
    <xdr:from>
      <xdr:col>0</xdr:col>
      <xdr:colOff>12700</xdr:colOff>
      <xdr:row>9</xdr:row>
      <xdr:rowOff>350308</xdr:rowOff>
    </xdr:from>
    <xdr:to>
      <xdr:col>1</xdr:col>
      <xdr:colOff>12700</xdr:colOff>
      <xdr:row>10</xdr:row>
      <xdr:rowOff>32808</xdr:rowOff>
    </xdr:to>
    <xdr:sp macro="" textlink="">
      <xdr:nvSpPr>
        <xdr:cNvPr id="15" name="Retângulo 14">
          <a:hlinkClick xmlns:r="http://schemas.openxmlformats.org/officeDocument/2006/relationships" r:id="rId9"/>
        </xdr:cNvPr>
        <xdr:cNvSpPr/>
      </xdr:nvSpPr>
      <xdr:spPr>
        <a:xfrm>
          <a:off x="12700" y="38735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8. Imprimir Folha Pgto</a:t>
          </a:r>
        </a:p>
      </xdr:txBody>
    </xdr:sp>
    <xdr:clientData/>
  </xdr:twoCellAnchor>
  <xdr:twoCellAnchor>
    <xdr:from>
      <xdr:col>0</xdr:col>
      <xdr:colOff>1</xdr:colOff>
      <xdr:row>6</xdr:row>
      <xdr:rowOff>0</xdr:rowOff>
    </xdr:from>
    <xdr:to>
      <xdr:col>0</xdr:col>
      <xdr:colOff>1803401</xdr:colOff>
      <xdr:row>6</xdr:row>
      <xdr:rowOff>0</xdr:rowOff>
    </xdr:to>
    <xdr:sp macro="" textlink="">
      <xdr:nvSpPr>
        <xdr:cNvPr id="68" name="Retângulo 3"/>
        <xdr:cNvSpPr/>
      </xdr:nvSpPr>
      <xdr:spPr>
        <a:xfrm>
          <a:off x="1" y="2428875"/>
          <a:ext cx="1803400" cy="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twoCellAnchor>
    <xdr:from>
      <xdr:col>2</xdr:col>
      <xdr:colOff>95250</xdr:colOff>
      <xdr:row>53</xdr:row>
      <xdr:rowOff>159927</xdr:rowOff>
    </xdr:from>
    <xdr:to>
      <xdr:col>15</xdr:col>
      <xdr:colOff>746125</xdr:colOff>
      <xdr:row>61</xdr:row>
      <xdr:rowOff>148166</xdr:rowOff>
    </xdr:to>
    <xdr:graphicFrame macro="">
      <xdr:nvGraphicFramePr>
        <xdr:cNvPr id="21" name="Gráfico 2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xdr:col>
      <xdr:colOff>95251</xdr:colOff>
      <xdr:row>63</xdr:row>
      <xdr:rowOff>116419</xdr:rowOff>
    </xdr:from>
    <xdr:to>
      <xdr:col>7</xdr:col>
      <xdr:colOff>868074</xdr:colOff>
      <xdr:row>70</xdr:row>
      <xdr:rowOff>185419</xdr:rowOff>
    </xdr:to>
    <xdr:graphicFrame macro="">
      <xdr:nvGraphicFramePr>
        <xdr:cNvPr id="23" name="Gráfico 2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10</xdr:col>
      <xdr:colOff>95250</xdr:colOff>
      <xdr:row>63</xdr:row>
      <xdr:rowOff>116419</xdr:rowOff>
    </xdr:from>
    <xdr:to>
      <xdr:col>15</xdr:col>
      <xdr:colOff>794477</xdr:colOff>
      <xdr:row>70</xdr:row>
      <xdr:rowOff>185419</xdr:rowOff>
    </xdr:to>
    <xdr:graphicFrame macro="">
      <xdr:nvGraphicFramePr>
        <xdr:cNvPr id="24" name="Gráfico 2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10</xdr:col>
      <xdr:colOff>95250</xdr:colOff>
      <xdr:row>72</xdr:row>
      <xdr:rowOff>105828</xdr:rowOff>
    </xdr:from>
    <xdr:to>
      <xdr:col>15</xdr:col>
      <xdr:colOff>794477</xdr:colOff>
      <xdr:row>79</xdr:row>
      <xdr:rowOff>174828</xdr:rowOff>
    </xdr:to>
    <xdr:graphicFrame macro="">
      <xdr:nvGraphicFramePr>
        <xdr:cNvPr id="25" name="Gráfico 2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xdr:col>
      <xdr:colOff>95251</xdr:colOff>
      <xdr:row>72</xdr:row>
      <xdr:rowOff>105834</xdr:rowOff>
    </xdr:from>
    <xdr:to>
      <xdr:col>7</xdr:col>
      <xdr:colOff>868074</xdr:colOff>
      <xdr:row>79</xdr:row>
      <xdr:rowOff>174834</xdr:rowOff>
    </xdr:to>
    <xdr:graphicFrame macro="">
      <xdr:nvGraphicFramePr>
        <xdr:cNvPr id="27" name="Gráfico 2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2</xdr:col>
      <xdr:colOff>105833</xdr:colOff>
      <xdr:row>81</xdr:row>
      <xdr:rowOff>116418</xdr:rowOff>
    </xdr:from>
    <xdr:to>
      <xdr:col>15</xdr:col>
      <xdr:colOff>793751</xdr:colOff>
      <xdr:row>88</xdr:row>
      <xdr:rowOff>182034</xdr:rowOff>
    </xdr:to>
    <xdr:graphicFrame macro="">
      <xdr:nvGraphicFramePr>
        <xdr:cNvPr id="28" name="Gráfico 2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2</xdr:col>
      <xdr:colOff>95251</xdr:colOff>
      <xdr:row>90</xdr:row>
      <xdr:rowOff>84668</xdr:rowOff>
    </xdr:from>
    <xdr:to>
      <xdr:col>15</xdr:col>
      <xdr:colOff>783169</xdr:colOff>
      <xdr:row>97</xdr:row>
      <xdr:rowOff>150284</xdr:rowOff>
    </xdr:to>
    <xdr:graphicFrame macro="">
      <xdr:nvGraphicFramePr>
        <xdr:cNvPr id="29" name="Gráfico 2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editAs="oneCell">
    <xdr:from>
      <xdr:col>0</xdr:col>
      <xdr:colOff>455083</xdr:colOff>
      <xdr:row>0</xdr:row>
      <xdr:rowOff>74083</xdr:rowOff>
    </xdr:from>
    <xdr:to>
      <xdr:col>0</xdr:col>
      <xdr:colOff>1428750</xdr:colOff>
      <xdr:row>2</xdr:row>
      <xdr:rowOff>104599</xdr:rowOff>
    </xdr:to>
    <xdr:pic>
      <xdr:nvPicPr>
        <xdr:cNvPr id="30" name="Imagem 29" descr="Marca_sebrae_verticall.png"/>
        <xdr:cNvPicPr>
          <a:picLocks noChangeAspect="1"/>
        </xdr:cNvPicPr>
      </xdr:nvPicPr>
      <xdr:blipFill>
        <a:blip xmlns:r="http://schemas.openxmlformats.org/officeDocument/2006/relationships" r:embed="rId17" cstate="print"/>
        <a:stretch>
          <a:fillRect/>
        </a:stretch>
      </xdr:blipFill>
      <xdr:spPr>
        <a:xfrm>
          <a:off x="455083" y="74083"/>
          <a:ext cx="973667" cy="729016"/>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absolute">
    <xdr:from>
      <xdr:col>4</xdr:col>
      <xdr:colOff>699554</xdr:colOff>
      <xdr:row>0</xdr:row>
      <xdr:rowOff>133350</xdr:rowOff>
    </xdr:from>
    <xdr:to>
      <xdr:col>8</xdr:col>
      <xdr:colOff>1169454</xdr:colOff>
      <xdr:row>1</xdr:row>
      <xdr:rowOff>136219</xdr:rowOff>
    </xdr:to>
    <xdr:sp macro="" textlink="">
      <xdr:nvSpPr>
        <xdr:cNvPr id="2" name="CaixaDeTexto 1"/>
        <xdr:cNvSpPr txBox="1"/>
      </xdr:nvSpPr>
      <xdr:spPr>
        <a:xfrm>
          <a:off x="5948887" y="133350"/>
          <a:ext cx="6396567" cy="436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vert="horz" rtlCol="0" anchor="t">
          <a:spAutoFit/>
        </a:bodyPr>
        <a:lstStyle/>
        <a:p>
          <a:r>
            <a:rPr lang="pt-BR" sz="1100"/>
            <a:t>O cadastro de funcionários é fundamental para o momento que for gerar a folha de pagamento. Além</a:t>
          </a:r>
          <a:r>
            <a:rPr lang="pt-BR" sz="1100" baseline="0"/>
            <a:t> disso, é uma excelente forma de registrar alguns dados importantes para o quadro de funcionários</a:t>
          </a:r>
          <a:endParaRPr lang="pt-BR" sz="1100"/>
        </a:p>
      </xdr:txBody>
    </xdr:sp>
    <xdr:clientData/>
  </xdr:twoCellAnchor>
  <xdr:twoCellAnchor editAs="absolute">
    <xdr:from>
      <xdr:col>0</xdr:col>
      <xdr:colOff>134407</xdr:colOff>
      <xdr:row>0</xdr:row>
      <xdr:rowOff>203200</xdr:rowOff>
    </xdr:from>
    <xdr:to>
      <xdr:col>0</xdr:col>
      <xdr:colOff>1699682</xdr:colOff>
      <xdr:row>2</xdr:row>
      <xdr:rowOff>10112</xdr:rowOff>
    </xdr:to>
    <xdr:pic>
      <xdr:nvPicPr>
        <xdr:cNvPr id="3" name="Imagem 2"/>
        <xdr:cNvPicPr>
          <a:picLocks noChangeAspect="1"/>
        </xdr:cNvPicPr>
      </xdr:nvPicPr>
      <xdr:blipFill>
        <a:blip xmlns:r="http://schemas.openxmlformats.org/officeDocument/2006/relationships" r:embed="rId1" cstate="print">
          <a:extLst>
            <a:ext uri="{28A0092B-C50C-407E-A947-70E740481C1C}">
              <a14:useLocalDpi xmlns="" xmlns:a14="http://schemas.microsoft.com/office/drawing/2010/main" val="0"/>
            </a:ext>
          </a:extLst>
        </a:blip>
        <a:stretch>
          <a:fillRect/>
        </a:stretch>
      </xdr:blipFill>
      <xdr:spPr>
        <a:xfrm>
          <a:off x="134407" y="203200"/>
          <a:ext cx="1565275" cy="502237"/>
        </a:xfrm>
        <a:prstGeom prst="rect">
          <a:avLst/>
        </a:prstGeom>
      </xdr:spPr>
    </xdr:pic>
    <xdr:clientData fLocksWithSheet="0"/>
  </xdr:twoCellAnchor>
  <xdr:twoCellAnchor editAs="absolute">
    <xdr:from>
      <xdr:col>0</xdr:col>
      <xdr:colOff>144991</xdr:colOff>
      <xdr:row>2</xdr:row>
      <xdr:rowOff>135470</xdr:rowOff>
    </xdr:from>
    <xdr:to>
      <xdr:col>0</xdr:col>
      <xdr:colOff>1710266</xdr:colOff>
      <xdr:row>2</xdr:row>
      <xdr:rowOff>135470</xdr:rowOff>
    </xdr:to>
    <xdr:cxnSp macro="">
      <xdr:nvCxnSpPr>
        <xdr:cNvPr id="4" name="Conector reto 3"/>
        <xdr:cNvCxnSpPr/>
      </xdr:nvCxnSpPr>
      <xdr:spPr>
        <a:xfrm>
          <a:off x="144991" y="830795"/>
          <a:ext cx="1565275" cy="0"/>
        </a:xfrm>
        <a:prstGeom prst="line">
          <a:avLst/>
        </a:prstGeom>
        <a:ln>
          <a:solidFill>
            <a:srgbClr val="76717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63500</xdr:colOff>
      <xdr:row>2</xdr:row>
      <xdr:rowOff>222253</xdr:rowOff>
    </xdr:from>
    <xdr:to>
      <xdr:col>0</xdr:col>
      <xdr:colOff>1756833</xdr:colOff>
      <xdr:row>3</xdr:row>
      <xdr:rowOff>234953</xdr:rowOff>
    </xdr:to>
    <xdr:sp macro="" textlink="">
      <xdr:nvSpPr>
        <xdr:cNvPr id="5" name="Rectangle 65"/>
        <xdr:cNvSpPr/>
      </xdr:nvSpPr>
      <xdr:spPr>
        <a:xfrm>
          <a:off x="63500" y="917578"/>
          <a:ext cx="1693333"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l"/>
          <a:r>
            <a:rPr lang="en-US" sz="1400" b="1"/>
            <a:t>Menu</a:t>
          </a:r>
        </a:p>
      </xdr:txBody>
    </xdr:sp>
    <xdr:clientData/>
  </xdr:twoCellAnchor>
  <xdr:twoCellAnchor editAs="absolute">
    <xdr:from>
      <xdr:col>0</xdr:col>
      <xdr:colOff>152400</xdr:colOff>
      <xdr:row>11</xdr:row>
      <xdr:rowOff>244475</xdr:rowOff>
    </xdr:from>
    <xdr:to>
      <xdr:col>0</xdr:col>
      <xdr:colOff>1717675</xdr:colOff>
      <xdr:row>11</xdr:row>
      <xdr:rowOff>244475</xdr:rowOff>
    </xdr:to>
    <xdr:cxnSp macro="">
      <xdr:nvCxnSpPr>
        <xdr:cNvPr id="6" name="Conector reto 5"/>
        <xdr:cNvCxnSpPr/>
      </xdr:nvCxnSpPr>
      <xdr:spPr>
        <a:xfrm>
          <a:off x="152400" y="4254500"/>
          <a:ext cx="1565275" cy="0"/>
        </a:xfrm>
        <a:prstGeom prst="line">
          <a:avLst/>
        </a:prstGeom>
        <a:ln>
          <a:solidFill>
            <a:srgbClr val="76717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12700</xdr:colOff>
      <xdr:row>3</xdr:row>
      <xdr:rowOff>371475</xdr:rowOff>
    </xdr:from>
    <xdr:to>
      <xdr:col>1</xdr:col>
      <xdr:colOff>12700</xdr:colOff>
      <xdr:row>4</xdr:row>
      <xdr:rowOff>244475</xdr:rowOff>
    </xdr:to>
    <xdr:sp macro="" textlink="">
      <xdr:nvSpPr>
        <xdr:cNvPr id="7" name="Retângulo 6">
          <a:hlinkClick xmlns:r="http://schemas.openxmlformats.org/officeDocument/2006/relationships" r:id="rId2"/>
        </xdr:cNvPr>
        <xdr:cNvSpPr/>
      </xdr:nvSpPr>
      <xdr:spPr>
        <a:xfrm>
          <a:off x="12700" y="13335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Início</a:t>
          </a:r>
        </a:p>
      </xdr:txBody>
    </xdr:sp>
    <xdr:clientData/>
  </xdr:twoCellAnchor>
  <xdr:twoCellAnchor editAs="absolute">
    <xdr:from>
      <xdr:col>0</xdr:col>
      <xdr:colOff>12700</xdr:colOff>
      <xdr:row>4</xdr:row>
      <xdr:rowOff>307975</xdr:rowOff>
    </xdr:from>
    <xdr:to>
      <xdr:col>1</xdr:col>
      <xdr:colOff>12700</xdr:colOff>
      <xdr:row>5</xdr:row>
      <xdr:rowOff>180975</xdr:rowOff>
    </xdr:to>
    <xdr:sp macro="" textlink="">
      <xdr:nvSpPr>
        <xdr:cNvPr id="8" name="Retângulo 7">
          <a:hlinkClick xmlns:r="http://schemas.openxmlformats.org/officeDocument/2006/relationships" r:id="rId3"/>
        </xdr:cNvPr>
        <xdr:cNvSpPr/>
      </xdr:nvSpPr>
      <xdr:spPr>
        <a:xfrm>
          <a:off x="12700" y="16510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1. Premissas Gerais</a:t>
          </a:r>
        </a:p>
      </xdr:txBody>
    </xdr:sp>
    <xdr:clientData/>
  </xdr:twoCellAnchor>
  <xdr:twoCellAnchor editAs="absolute">
    <xdr:from>
      <xdr:col>0</xdr:col>
      <xdr:colOff>12700</xdr:colOff>
      <xdr:row>5</xdr:row>
      <xdr:rowOff>244475</xdr:rowOff>
    </xdr:from>
    <xdr:to>
      <xdr:col>1</xdr:col>
      <xdr:colOff>12700</xdr:colOff>
      <xdr:row>6</xdr:row>
      <xdr:rowOff>117475</xdr:rowOff>
    </xdr:to>
    <xdr:sp macro="" textlink="">
      <xdr:nvSpPr>
        <xdr:cNvPr id="9" name="Retângulo 8">
          <a:hlinkClick xmlns:r="http://schemas.openxmlformats.org/officeDocument/2006/relationships" r:id="rId4"/>
        </xdr:cNvPr>
        <xdr:cNvSpPr/>
      </xdr:nvSpPr>
      <xdr:spPr>
        <a:xfrm>
          <a:off x="12700" y="1968500"/>
          <a:ext cx="1847850" cy="254000"/>
        </a:xfrm>
        <a:prstGeom prst="rect">
          <a:avLst/>
        </a:prstGeom>
        <a:solidFill>
          <a:schemeClr val="bg1">
            <a:lumMod val="100000"/>
          </a:schemeClr>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rgbClr val="000000"/>
              </a:solidFill>
            </a:rPr>
            <a:t>2. Cadastro dos Funcionários</a:t>
          </a:r>
        </a:p>
      </xdr:txBody>
    </xdr:sp>
    <xdr:clientData/>
  </xdr:twoCellAnchor>
  <xdr:twoCellAnchor editAs="absolute">
    <xdr:from>
      <xdr:col>0</xdr:col>
      <xdr:colOff>12700</xdr:colOff>
      <xdr:row>6</xdr:row>
      <xdr:rowOff>180975</xdr:rowOff>
    </xdr:from>
    <xdr:to>
      <xdr:col>1</xdr:col>
      <xdr:colOff>12700</xdr:colOff>
      <xdr:row>7</xdr:row>
      <xdr:rowOff>53975</xdr:rowOff>
    </xdr:to>
    <xdr:sp macro="" textlink="">
      <xdr:nvSpPr>
        <xdr:cNvPr id="10" name="Retângulo 9">
          <a:hlinkClick xmlns:r="http://schemas.openxmlformats.org/officeDocument/2006/relationships" r:id="rId5"/>
        </xdr:cNvPr>
        <xdr:cNvSpPr/>
      </xdr:nvSpPr>
      <xdr:spPr>
        <a:xfrm>
          <a:off x="12700" y="22860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3. Lançamentos (Folha Pgto)</a:t>
          </a:r>
        </a:p>
      </xdr:txBody>
    </xdr:sp>
    <xdr:clientData/>
  </xdr:twoCellAnchor>
  <xdr:twoCellAnchor editAs="absolute">
    <xdr:from>
      <xdr:col>0</xdr:col>
      <xdr:colOff>12700</xdr:colOff>
      <xdr:row>7</xdr:row>
      <xdr:rowOff>117475</xdr:rowOff>
    </xdr:from>
    <xdr:to>
      <xdr:col>1</xdr:col>
      <xdr:colOff>12700</xdr:colOff>
      <xdr:row>7</xdr:row>
      <xdr:rowOff>371475</xdr:rowOff>
    </xdr:to>
    <xdr:sp macro="" textlink="">
      <xdr:nvSpPr>
        <xdr:cNvPr id="11" name="Retângulo 10">
          <a:hlinkClick xmlns:r="http://schemas.openxmlformats.org/officeDocument/2006/relationships" r:id="rId6"/>
        </xdr:cNvPr>
        <xdr:cNvSpPr/>
      </xdr:nvSpPr>
      <xdr:spPr>
        <a:xfrm>
          <a:off x="12700" y="26035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4. Resultados Consolidados</a:t>
          </a:r>
        </a:p>
      </xdr:txBody>
    </xdr:sp>
    <xdr:clientData/>
  </xdr:twoCellAnchor>
  <xdr:twoCellAnchor editAs="absolute">
    <xdr:from>
      <xdr:col>0</xdr:col>
      <xdr:colOff>12700</xdr:colOff>
      <xdr:row>8</xdr:row>
      <xdr:rowOff>53975</xdr:rowOff>
    </xdr:from>
    <xdr:to>
      <xdr:col>1</xdr:col>
      <xdr:colOff>12700</xdr:colOff>
      <xdr:row>8</xdr:row>
      <xdr:rowOff>307975</xdr:rowOff>
    </xdr:to>
    <xdr:sp macro="" textlink="">
      <xdr:nvSpPr>
        <xdr:cNvPr id="12" name="Retângulo 11">
          <a:hlinkClick xmlns:r="http://schemas.openxmlformats.org/officeDocument/2006/relationships" r:id="rId7"/>
        </xdr:cNvPr>
        <xdr:cNvSpPr/>
      </xdr:nvSpPr>
      <xdr:spPr>
        <a:xfrm>
          <a:off x="12700" y="29210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5. Gráficos</a:t>
          </a:r>
        </a:p>
      </xdr:txBody>
    </xdr:sp>
    <xdr:clientData/>
  </xdr:twoCellAnchor>
  <xdr:twoCellAnchor editAs="absolute">
    <xdr:from>
      <xdr:col>0</xdr:col>
      <xdr:colOff>12700</xdr:colOff>
      <xdr:row>8</xdr:row>
      <xdr:rowOff>371475</xdr:rowOff>
    </xdr:from>
    <xdr:to>
      <xdr:col>1</xdr:col>
      <xdr:colOff>12700</xdr:colOff>
      <xdr:row>9</xdr:row>
      <xdr:rowOff>244475</xdr:rowOff>
    </xdr:to>
    <xdr:sp macro="" textlink="">
      <xdr:nvSpPr>
        <xdr:cNvPr id="13" name="Retângulo 12">
          <a:hlinkClick xmlns:r="http://schemas.openxmlformats.org/officeDocument/2006/relationships" r:id="rId8"/>
        </xdr:cNvPr>
        <xdr:cNvSpPr/>
      </xdr:nvSpPr>
      <xdr:spPr>
        <a:xfrm>
          <a:off x="12700" y="32385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6. Alertas e Dicas</a:t>
          </a:r>
        </a:p>
      </xdr:txBody>
    </xdr:sp>
    <xdr:clientData/>
  </xdr:twoCellAnchor>
  <xdr:twoCellAnchor editAs="absolute">
    <xdr:from>
      <xdr:col>0</xdr:col>
      <xdr:colOff>12700</xdr:colOff>
      <xdr:row>9</xdr:row>
      <xdr:rowOff>307975</xdr:rowOff>
    </xdr:from>
    <xdr:to>
      <xdr:col>1</xdr:col>
      <xdr:colOff>12700</xdr:colOff>
      <xdr:row>10</xdr:row>
      <xdr:rowOff>180975</xdr:rowOff>
    </xdr:to>
    <xdr:sp macro="" textlink="">
      <xdr:nvSpPr>
        <xdr:cNvPr id="14" name="Retângulo 13">
          <a:hlinkClick xmlns:r="http://schemas.openxmlformats.org/officeDocument/2006/relationships" r:id="rId9"/>
        </xdr:cNvPr>
        <xdr:cNvSpPr/>
      </xdr:nvSpPr>
      <xdr:spPr>
        <a:xfrm>
          <a:off x="12700" y="35560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7. Relatórios de Impressão</a:t>
          </a:r>
        </a:p>
      </xdr:txBody>
    </xdr:sp>
    <xdr:clientData/>
  </xdr:twoCellAnchor>
  <xdr:twoCellAnchor editAs="absolute">
    <xdr:from>
      <xdr:col>0</xdr:col>
      <xdr:colOff>12700</xdr:colOff>
      <xdr:row>10</xdr:row>
      <xdr:rowOff>244475</xdr:rowOff>
    </xdr:from>
    <xdr:to>
      <xdr:col>1</xdr:col>
      <xdr:colOff>12700</xdr:colOff>
      <xdr:row>11</xdr:row>
      <xdr:rowOff>117475</xdr:rowOff>
    </xdr:to>
    <xdr:sp macro="" textlink="">
      <xdr:nvSpPr>
        <xdr:cNvPr id="15" name="Retângulo 14">
          <a:hlinkClick xmlns:r="http://schemas.openxmlformats.org/officeDocument/2006/relationships" r:id="rId10"/>
        </xdr:cNvPr>
        <xdr:cNvSpPr/>
      </xdr:nvSpPr>
      <xdr:spPr>
        <a:xfrm>
          <a:off x="12700" y="38735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8. Imprimir Folha Pgto</a:t>
          </a:r>
        </a:p>
      </xdr:txBody>
    </xdr:sp>
    <xdr:clientData/>
  </xdr:twoCellAnchor>
  <xdr:twoCellAnchor editAs="absolute">
    <xdr:from>
      <xdr:col>0</xdr:col>
      <xdr:colOff>12700</xdr:colOff>
      <xdr:row>11</xdr:row>
      <xdr:rowOff>371475</xdr:rowOff>
    </xdr:from>
    <xdr:to>
      <xdr:col>1</xdr:col>
      <xdr:colOff>12700</xdr:colOff>
      <xdr:row>12</xdr:row>
      <xdr:rowOff>244475</xdr:rowOff>
    </xdr:to>
    <xdr:sp macro="" textlink="">
      <xdr:nvSpPr>
        <xdr:cNvPr id="16" name="Retângulo 15">
          <a:hlinkClick xmlns:r="http://schemas.openxmlformats.org/officeDocument/2006/relationships" r:id="rId11"/>
        </xdr:cNvPr>
        <xdr:cNvSpPr/>
      </xdr:nvSpPr>
      <xdr:spPr>
        <a:xfrm>
          <a:off x="12700" y="43815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Dúvidas Frequentes</a:t>
          </a:r>
        </a:p>
      </xdr:txBody>
    </xdr:sp>
    <xdr:clientData/>
  </xdr:twoCellAnchor>
  <xdr:twoCellAnchor editAs="absolute">
    <xdr:from>
      <xdr:col>0</xdr:col>
      <xdr:colOff>12700</xdr:colOff>
      <xdr:row>12</xdr:row>
      <xdr:rowOff>307975</xdr:rowOff>
    </xdr:from>
    <xdr:to>
      <xdr:col>1</xdr:col>
      <xdr:colOff>12700</xdr:colOff>
      <xdr:row>13</xdr:row>
      <xdr:rowOff>180975</xdr:rowOff>
    </xdr:to>
    <xdr:sp macro="" textlink="">
      <xdr:nvSpPr>
        <xdr:cNvPr id="17" name="Retângulo 16">
          <a:hlinkClick xmlns:r="http://schemas.openxmlformats.org/officeDocument/2006/relationships" r:id="rId12"/>
        </xdr:cNvPr>
        <xdr:cNvSpPr/>
      </xdr:nvSpPr>
      <xdr:spPr>
        <a:xfrm>
          <a:off x="12700" y="46990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Sugestões para você</a:t>
          </a:r>
        </a:p>
      </xdr:txBody>
    </xdr:sp>
    <xdr:clientData/>
  </xdr:twoCellAnchor>
  <xdr:twoCellAnchor editAs="absolute">
    <xdr:from>
      <xdr:col>0</xdr:col>
      <xdr:colOff>12700</xdr:colOff>
      <xdr:row>14</xdr:row>
      <xdr:rowOff>53975</xdr:rowOff>
    </xdr:from>
    <xdr:to>
      <xdr:col>1</xdr:col>
      <xdr:colOff>12700</xdr:colOff>
      <xdr:row>15</xdr:row>
      <xdr:rowOff>117475</xdr:rowOff>
    </xdr:to>
    <xdr:sp macro="" textlink="">
      <xdr:nvSpPr>
        <xdr:cNvPr id="18" name="Retângulo 17">
          <a:hlinkClick xmlns:r="http://schemas.openxmlformats.org/officeDocument/2006/relationships" r:id="rId13"/>
        </xdr:cNvPr>
        <xdr:cNvSpPr/>
      </xdr:nvSpPr>
      <xdr:spPr>
        <a:xfrm>
          <a:off x="12700" y="50165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Sobre a LUZ</a:t>
          </a:r>
        </a:p>
      </xdr:txBody>
    </xdr:sp>
    <xdr:clientData/>
  </xdr:twoCellAnchor>
</xdr:wsDr>
</file>

<file path=xl/drawings/drawing7.xml><?xml version="1.0" encoding="utf-8"?>
<xdr:wsDr xmlns:xdr="http://schemas.openxmlformats.org/drawingml/2006/spreadsheetDrawing" xmlns:a="http://schemas.openxmlformats.org/drawingml/2006/main">
  <xdr:twoCellAnchor editAs="absolute">
    <xdr:from>
      <xdr:col>4</xdr:col>
      <xdr:colOff>699554</xdr:colOff>
      <xdr:row>0</xdr:row>
      <xdr:rowOff>133350</xdr:rowOff>
    </xdr:from>
    <xdr:to>
      <xdr:col>8</xdr:col>
      <xdr:colOff>1174746</xdr:colOff>
      <xdr:row>1</xdr:row>
      <xdr:rowOff>136219</xdr:rowOff>
    </xdr:to>
    <xdr:sp macro="" textlink="">
      <xdr:nvSpPr>
        <xdr:cNvPr id="2" name="CaixaDeTexto 1"/>
        <xdr:cNvSpPr txBox="1"/>
      </xdr:nvSpPr>
      <xdr:spPr>
        <a:xfrm>
          <a:off x="5948887" y="133350"/>
          <a:ext cx="6401859" cy="436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vert="horz" rtlCol="0" anchor="t">
          <a:spAutoFit/>
        </a:bodyPr>
        <a:lstStyle/>
        <a:p>
          <a:r>
            <a:rPr lang="pt-BR" sz="1100"/>
            <a:t>O cadastro de funcionários é fundamental para o momento que for gerar a folha de pagamento. Além</a:t>
          </a:r>
          <a:r>
            <a:rPr lang="pt-BR" sz="1100" baseline="0"/>
            <a:t> disso, é uma excelente forma de registrar alguns dados importantes para o quadro de funcionários</a:t>
          </a:r>
          <a:endParaRPr lang="pt-BR" sz="1100"/>
        </a:p>
      </xdr:txBody>
    </xdr:sp>
    <xdr:clientData/>
  </xdr:twoCellAnchor>
  <xdr:twoCellAnchor editAs="absolute">
    <xdr:from>
      <xdr:col>0</xdr:col>
      <xdr:colOff>134407</xdr:colOff>
      <xdr:row>0</xdr:row>
      <xdr:rowOff>203200</xdr:rowOff>
    </xdr:from>
    <xdr:to>
      <xdr:col>0</xdr:col>
      <xdr:colOff>1699682</xdr:colOff>
      <xdr:row>2</xdr:row>
      <xdr:rowOff>10112</xdr:rowOff>
    </xdr:to>
    <xdr:pic>
      <xdr:nvPicPr>
        <xdr:cNvPr id="3" name="Imagem 2"/>
        <xdr:cNvPicPr>
          <a:picLocks noChangeAspect="1"/>
        </xdr:cNvPicPr>
      </xdr:nvPicPr>
      <xdr:blipFill>
        <a:blip xmlns:r="http://schemas.openxmlformats.org/officeDocument/2006/relationships" r:embed="rId1" cstate="print">
          <a:extLst>
            <a:ext uri="{28A0092B-C50C-407E-A947-70E740481C1C}">
              <a14:useLocalDpi xmlns="" xmlns:a14="http://schemas.microsoft.com/office/drawing/2010/main" val="0"/>
            </a:ext>
          </a:extLst>
        </a:blip>
        <a:stretch>
          <a:fillRect/>
        </a:stretch>
      </xdr:blipFill>
      <xdr:spPr>
        <a:xfrm>
          <a:off x="134407" y="203200"/>
          <a:ext cx="1565275" cy="502237"/>
        </a:xfrm>
        <a:prstGeom prst="rect">
          <a:avLst/>
        </a:prstGeom>
      </xdr:spPr>
    </xdr:pic>
    <xdr:clientData fLocksWithSheet="0"/>
  </xdr:twoCellAnchor>
  <xdr:twoCellAnchor editAs="absolute">
    <xdr:from>
      <xdr:col>0</xdr:col>
      <xdr:colOff>144991</xdr:colOff>
      <xdr:row>2</xdr:row>
      <xdr:rowOff>135470</xdr:rowOff>
    </xdr:from>
    <xdr:to>
      <xdr:col>0</xdr:col>
      <xdr:colOff>1710266</xdr:colOff>
      <xdr:row>2</xdr:row>
      <xdr:rowOff>135470</xdr:rowOff>
    </xdr:to>
    <xdr:cxnSp macro="">
      <xdr:nvCxnSpPr>
        <xdr:cNvPr id="4" name="Conector reto 3"/>
        <xdr:cNvCxnSpPr/>
      </xdr:nvCxnSpPr>
      <xdr:spPr>
        <a:xfrm>
          <a:off x="144991" y="830795"/>
          <a:ext cx="1565275" cy="0"/>
        </a:xfrm>
        <a:prstGeom prst="line">
          <a:avLst/>
        </a:prstGeom>
        <a:ln>
          <a:solidFill>
            <a:srgbClr val="76717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63500</xdr:colOff>
      <xdr:row>2</xdr:row>
      <xdr:rowOff>222253</xdr:rowOff>
    </xdr:from>
    <xdr:to>
      <xdr:col>0</xdr:col>
      <xdr:colOff>1756833</xdr:colOff>
      <xdr:row>3</xdr:row>
      <xdr:rowOff>234953</xdr:rowOff>
    </xdr:to>
    <xdr:sp macro="" textlink="">
      <xdr:nvSpPr>
        <xdr:cNvPr id="5" name="Rectangle 65"/>
        <xdr:cNvSpPr/>
      </xdr:nvSpPr>
      <xdr:spPr>
        <a:xfrm>
          <a:off x="63500" y="917578"/>
          <a:ext cx="1693333"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l"/>
          <a:r>
            <a:rPr lang="en-US" sz="1400" b="1"/>
            <a:t>Menu</a:t>
          </a:r>
        </a:p>
      </xdr:txBody>
    </xdr:sp>
    <xdr:clientData/>
  </xdr:twoCellAnchor>
  <xdr:twoCellAnchor editAs="absolute">
    <xdr:from>
      <xdr:col>0</xdr:col>
      <xdr:colOff>152400</xdr:colOff>
      <xdr:row>11</xdr:row>
      <xdr:rowOff>244475</xdr:rowOff>
    </xdr:from>
    <xdr:to>
      <xdr:col>0</xdr:col>
      <xdr:colOff>1717675</xdr:colOff>
      <xdr:row>11</xdr:row>
      <xdr:rowOff>244475</xdr:rowOff>
    </xdr:to>
    <xdr:cxnSp macro="">
      <xdr:nvCxnSpPr>
        <xdr:cNvPr id="6" name="Conector reto 5"/>
        <xdr:cNvCxnSpPr/>
      </xdr:nvCxnSpPr>
      <xdr:spPr>
        <a:xfrm>
          <a:off x="152400" y="4254500"/>
          <a:ext cx="1565275" cy="0"/>
        </a:xfrm>
        <a:prstGeom prst="line">
          <a:avLst/>
        </a:prstGeom>
        <a:ln>
          <a:solidFill>
            <a:srgbClr val="76717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12700</xdr:colOff>
      <xdr:row>3</xdr:row>
      <xdr:rowOff>371475</xdr:rowOff>
    </xdr:from>
    <xdr:to>
      <xdr:col>1</xdr:col>
      <xdr:colOff>12700</xdr:colOff>
      <xdr:row>4</xdr:row>
      <xdr:rowOff>244475</xdr:rowOff>
    </xdr:to>
    <xdr:sp macro="" textlink="">
      <xdr:nvSpPr>
        <xdr:cNvPr id="7" name="Retângulo 6">
          <a:hlinkClick xmlns:r="http://schemas.openxmlformats.org/officeDocument/2006/relationships" r:id="rId2"/>
        </xdr:cNvPr>
        <xdr:cNvSpPr/>
      </xdr:nvSpPr>
      <xdr:spPr>
        <a:xfrm>
          <a:off x="12700" y="13335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Início</a:t>
          </a:r>
        </a:p>
      </xdr:txBody>
    </xdr:sp>
    <xdr:clientData/>
  </xdr:twoCellAnchor>
  <xdr:twoCellAnchor editAs="absolute">
    <xdr:from>
      <xdr:col>0</xdr:col>
      <xdr:colOff>12700</xdr:colOff>
      <xdr:row>4</xdr:row>
      <xdr:rowOff>307975</xdr:rowOff>
    </xdr:from>
    <xdr:to>
      <xdr:col>1</xdr:col>
      <xdr:colOff>12700</xdr:colOff>
      <xdr:row>5</xdr:row>
      <xdr:rowOff>180975</xdr:rowOff>
    </xdr:to>
    <xdr:sp macro="" textlink="">
      <xdr:nvSpPr>
        <xdr:cNvPr id="8" name="Retângulo 7">
          <a:hlinkClick xmlns:r="http://schemas.openxmlformats.org/officeDocument/2006/relationships" r:id="rId3"/>
        </xdr:cNvPr>
        <xdr:cNvSpPr/>
      </xdr:nvSpPr>
      <xdr:spPr>
        <a:xfrm>
          <a:off x="12700" y="16510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1. Premissas Gerais</a:t>
          </a:r>
        </a:p>
      </xdr:txBody>
    </xdr:sp>
    <xdr:clientData/>
  </xdr:twoCellAnchor>
  <xdr:twoCellAnchor editAs="absolute">
    <xdr:from>
      <xdr:col>0</xdr:col>
      <xdr:colOff>12700</xdr:colOff>
      <xdr:row>5</xdr:row>
      <xdr:rowOff>244475</xdr:rowOff>
    </xdr:from>
    <xdr:to>
      <xdr:col>1</xdr:col>
      <xdr:colOff>12700</xdr:colOff>
      <xdr:row>6</xdr:row>
      <xdr:rowOff>117475</xdr:rowOff>
    </xdr:to>
    <xdr:sp macro="" textlink="">
      <xdr:nvSpPr>
        <xdr:cNvPr id="9" name="Retângulo 8">
          <a:hlinkClick xmlns:r="http://schemas.openxmlformats.org/officeDocument/2006/relationships" r:id="rId4"/>
        </xdr:cNvPr>
        <xdr:cNvSpPr/>
      </xdr:nvSpPr>
      <xdr:spPr>
        <a:xfrm>
          <a:off x="12700" y="1968500"/>
          <a:ext cx="1847850" cy="254000"/>
        </a:xfrm>
        <a:prstGeom prst="rect">
          <a:avLst/>
        </a:prstGeom>
        <a:solidFill>
          <a:schemeClr val="bg1">
            <a:lumMod val="100000"/>
          </a:schemeClr>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rgbClr val="000000"/>
              </a:solidFill>
            </a:rPr>
            <a:t>2. Cadastro dos Funcionários</a:t>
          </a:r>
        </a:p>
      </xdr:txBody>
    </xdr:sp>
    <xdr:clientData/>
  </xdr:twoCellAnchor>
  <xdr:twoCellAnchor editAs="absolute">
    <xdr:from>
      <xdr:col>0</xdr:col>
      <xdr:colOff>12700</xdr:colOff>
      <xdr:row>6</xdr:row>
      <xdr:rowOff>180975</xdr:rowOff>
    </xdr:from>
    <xdr:to>
      <xdr:col>1</xdr:col>
      <xdr:colOff>12700</xdr:colOff>
      <xdr:row>7</xdr:row>
      <xdr:rowOff>53975</xdr:rowOff>
    </xdr:to>
    <xdr:sp macro="" textlink="">
      <xdr:nvSpPr>
        <xdr:cNvPr id="10" name="Retângulo 9">
          <a:hlinkClick xmlns:r="http://schemas.openxmlformats.org/officeDocument/2006/relationships" r:id="rId5"/>
        </xdr:cNvPr>
        <xdr:cNvSpPr/>
      </xdr:nvSpPr>
      <xdr:spPr>
        <a:xfrm>
          <a:off x="12700" y="22860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3. Lançamentos (Folha Pgto)</a:t>
          </a:r>
        </a:p>
      </xdr:txBody>
    </xdr:sp>
    <xdr:clientData/>
  </xdr:twoCellAnchor>
  <xdr:twoCellAnchor editAs="absolute">
    <xdr:from>
      <xdr:col>0</xdr:col>
      <xdr:colOff>12700</xdr:colOff>
      <xdr:row>7</xdr:row>
      <xdr:rowOff>117475</xdr:rowOff>
    </xdr:from>
    <xdr:to>
      <xdr:col>1</xdr:col>
      <xdr:colOff>12700</xdr:colOff>
      <xdr:row>7</xdr:row>
      <xdr:rowOff>371475</xdr:rowOff>
    </xdr:to>
    <xdr:sp macro="" textlink="">
      <xdr:nvSpPr>
        <xdr:cNvPr id="11" name="Retângulo 10">
          <a:hlinkClick xmlns:r="http://schemas.openxmlformats.org/officeDocument/2006/relationships" r:id="rId6"/>
        </xdr:cNvPr>
        <xdr:cNvSpPr/>
      </xdr:nvSpPr>
      <xdr:spPr>
        <a:xfrm>
          <a:off x="12700" y="26035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4. Resultados Consolidados</a:t>
          </a:r>
        </a:p>
      </xdr:txBody>
    </xdr:sp>
    <xdr:clientData/>
  </xdr:twoCellAnchor>
  <xdr:twoCellAnchor editAs="absolute">
    <xdr:from>
      <xdr:col>0</xdr:col>
      <xdr:colOff>12700</xdr:colOff>
      <xdr:row>8</xdr:row>
      <xdr:rowOff>53975</xdr:rowOff>
    </xdr:from>
    <xdr:to>
      <xdr:col>1</xdr:col>
      <xdr:colOff>12700</xdr:colOff>
      <xdr:row>8</xdr:row>
      <xdr:rowOff>307975</xdr:rowOff>
    </xdr:to>
    <xdr:sp macro="" textlink="">
      <xdr:nvSpPr>
        <xdr:cNvPr id="12" name="Retângulo 11">
          <a:hlinkClick xmlns:r="http://schemas.openxmlformats.org/officeDocument/2006/relationships" r:id="rId7"/>
        </xdr:cNvPr>
        <xdr:cNvSpPr/>
      </xdr:nvSpPr>
      <xdr:spPr>
        <a:xfrm>
          <a:off x="12700" y="29210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5. Gráficos</a:t>
          </a:r>
        </a:p>
      </xdr:txBody>
    </xdr:sp>
    <xdr:clientData/>
  </xdr:twoCellAnchor>
  <xdr:twoCellAnchor editAs="absolute">
    <xdr:from>
      <xdr:col>0</xdr:col>
      <xdr:colOff>12700</xdr:colOff>
      <xdr:row>8</xdr:row>
      <xdr:rowOff>371475</xdr:rowOff>
    </xdr:from>
    <xdr:to>
      <xdr:col>1</xdr:col>
      <xdr:colOff>12700</xdr:colOff>
      <xdr:row>9</xdr:row>
      <xdr:rowOff>244475</xdr:rowOff>
    </xdr:to>
    <xdr:sp macro="" textlink="">
      <xdr:nvSpPr>
        <xdr:cNvPr id="13" name="Retângulo 12">
          <a:hlinkClick xmlns:r="http://schemas.openxmlformats.org/officeDocument/2006/relationships" r:id="rId8"/>
        </xdr:cNvPr>
        <xdr:cNvSpPr/>
      </xdr:nvSpPr>
      <xdr:spPr>
        <a:xfrm>
          <a:off x="12700" y="32385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6. Alertas e Dicas</a:t>
          </a:r>
        </a:p>
      </xdr:txBody>
    </xdr:sp>
    <xdr:clientData/>
  </xdr:twoCellAnchor>
  <xdr:twoCellAnchor editAs="absolute">
    <xdr:from>
      <xdr:col>0</xdr:col>
      <xdr:colOff>12700</xdr:colOff>
      <xdr:row>9</xdr:row>
      <xdr:rowOff>307975</xdr:rowOff>
    </xdr:from>
    <xdr:to>
      <xdr:col>1</xdr:col>
      <xdr:colOff>12700</xdr:colOff>
      <xdr:row>10</xdr:row>
      <xdr:rowOff>180975</xdr:rowOff>
    </xdr:to>
    <xdr:sp macro="" textlink="">
      <xdr:nvSpPr>
        <xdr:cNvPr id="14" name="Retângulo 13">
          <a:hlinkClick xmlns:r="http://schemas.openxmlformats.org/officeDocument/2006/relationships" r:id="rId9"/>
        </xdr:cNvPr>
        <xdr:cNvSpPr/>
      </xdr:nvSpPr>
      <xdr:spPr>
        <a:xfrm>
          <a:off x="12700" y="35560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7. Relatórios de Impressão</a:t>
          </a:r>
        </a:p>
      </xdr:txBody>
    </xdr:sp>
    <xdr:clientData/>
  </xdr:twoCellAnchor>
  <xdr:twoCellAnchor editAs="absolute">
    <xdr:from>
      <xdr:col>0</xdr:col>
      <xdr:colOff>12700</xdr:colOff>
      <xdr:row>10</xdr:row>
      <xdr:rowOff>244475</xdr:rowOff>
    </xdr:from>
    <xdr:to>
      <xdr:col>1</xdr:col>
      <xdr:colOff>12700</xdr:colOff>
      <xdr:row>11</xdr:row>
      <xdr:rowOff>117475</xdr:rowOff>
    </xdr:to>
    <xdr:sp macro="" textlink="">
      <xdr:nvSpPr>
        <xdr:cNvPr id="15" name="Retângulo 14">
          <a:hlinkClick xmlns:r="http://schemas.openxmlformats.org/officeDocument/2006/relationships" r:id="rId10"/>
        </xdr:cNvPr>
        <xdr:cNvSpPr/>
      </xdr:nvSpPr>
      <xdr:spPr>
        <a:xfrm>
          <a:off x="12700" y="38735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8. Imprimir Folha Pgto</a:t>
          </a:r>
        </a:p>
      </xdr:txBody>
    </xdr:sp>
    <xdr:clientData/>
  </xdr:twoCellAnchor>
  <xdr:twoCellAnchor editAs="absolute">
    <xdr:from>
      <xdr:col>0</xdr:col>
      <xdr:colOff>12700</xdr:colOff>
      <xdr:row>11</xdr:row>
      <xdr:rowOff>371475</xdr:rowOff>
    </xdr:from>
    <xdr:to>
      <xdr:col>1</xdr:col>
      <xdr:colOff>12700</xdr:colOff>
      <xdr:row>12</xdr:row>
      <xdr:rowOff>244475</xdr:rowOff>
    </xdr:to>
    <xdr:sp macro="" textlink="">
      <xdr:nvSpPr>
        <xdr:cNvPr id="16" name="Retângulo 15">
          <a:hlinkClick xmlns:r="http://schemas.openxmlformats.org/officeDocument/2006/relationships" r:id="rId11"/>
        </xdr:cNvPr>
        <xdr:cNvSpPr/>
      </xdr:nvSpPr>
      <xdr:spPr>
        <a:xfrm>
          <a:off x="12700" y="43815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Dúvidas Frequentes</a:t>
          </a:r>
        </a:p>
      </xdr:txBody>
    </xdr:sp>
    <xdr:clientData/>
  </xdr:twoCellAnchor>
  <xdr:twoCellAnchor editAs="absolute">
    <xdr:from>
      <xdr:col>0</xdr:col>
      <xdr:colOff>12700</xdr:colOff>
      <xdr:row>12</xdr:row>
      <xdr:rowOff>307975</xdr:rowOff>
    </xdr:from>
    <xdr:to>
      <xdr:col>1</xdr:col>
      <xdr:colOff>12700</xdr:colOff>
      <xdr:row>13</xdr:row>
      <xdr:rowOff>180975</xdr:rowOff>
    </xdr:to>
    <xdr:sp macro="" textlink="">
      <xdr:nvSpPr>
        <xdr:cNvPr id="17" name="Retângulo 16">
          <a:hlinkClick xmlns:r="http://schemas.openxmlformats.org/officeDocument/2006/relationships" r:id="rId12"/>
        </xdr:cNvPr>
        <xdr:cNvSpPr/>
      </xdr:nvSpPr>
      <xdr:spPr>
        <a:xfrm>
          <a:off x="12700" y="46990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Sugestões para você</a:t>
          </a:r>
        </a:p>
      </xdr:txBody>
    </xdr:sp>
    <xdr:clientData/>
  </xdr:twoCellAnchor>
  <xdr:twoCellAnchor editAs="absolute">
    <xdr:from>
      <xdr:col>0</xdr:col>
      <xdr:colOff>12700</xdr:colOff>
      <xdr:row>14</xdr:row>
      <xdr:rowOff>53975</xdr:rowOff>
    </xdr:from>
    <xdr:to>
      <xdr:col>1</xdr:col>
      <xdr:colOff>12700</xdr:colOff>
      <xdr:row>15</xdr:row>
      <xdr:rowOff>117475</xdr:rowOff>
    </xdr:to>
    <xdr:sp macro="" textlink="">
      <xdr:nvSpPr>
        <xdr:cNvPr id="18" name="Retângulo 17">
          <a:hlinkClick xmlns:r="http://schemas.openxmlformats.org/officeDocument/2006/relationships" r:id="rId13"/>
        </xdr:cNvPr>
        <xdr:cNvSpPr/>
      </xdr:nvSpPr>
      <xdr:spPr>
        <a:xfrm>
          <a:off x="12700" y="50165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Sobre a LUZ</a:t>
          </a:r>
        </a:p>
      </xdr:txBody>
    </xdr:sp>
    <xdr:clientData/>
  </xdr:twoCellAnchor>
</xdr:wsDr>
</file>

<file path=xl/drawings/drawing8.xml><?xml version="1.0" encoding="utf-8"?>
<xdr:wsDr xmlns:xdr="http://schemas.openxmlformats.org/drawingml/2006/spreadsheetDrawing" xmlns:a="http://schemas.openxmlformats.org/drawingml/2006/main">
  <xdr:twoCellAnchor editAs="absolute">
    <xdr:from>
      <xdr:col>4</xdr:col>
      <xdr:colOff>699554</xdr:colOff>
      <xdr:row>0</xdr:row>
      <xdr:rowOff>133350</xdr:rowOff>
    </xdr:from>
    <xdr:to>
      <xdr:col>8</xdr:col>
      <xdr:colOff>1169454</xdr:colOff>
      <xdr:row>1</xdr:row>
      <xdr:rowOff>136219</xdr:rowOff>
    </xdr:to>
    <xdr:sp macro="" textlink="">
      <xdr:nvSpPr>
        <xdr:cNvPr id="2" name="CaixaDeTexto 1"/>
        <xdr:cNvSpPr txBox="1"/>
      </xdr:nvSpPr>
      <xdr:spPr>
        <a:xfrm>
          <a:off x="5947829" y="133350"/>
          <a:ext cx="6384925" cy="43149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vert="horz" rtlCol="0" anchor="t">
          <a:spAutoFit/>
        </a:bodyPr>
        <a:lstStyle/>
        <a:p>
          <a:r>
            <a:rPr lang="pt-BR" sz="1100"/>
            <a:t>O cadastro de funcionários é fundamental para o momento que for gerar a folha de pagamento. Além</a:t>
          </a:r>
          <a:r>
            <a:rPr lang="pt-BR" sz="1100" baseline="0"/>
            <a:t> disso, é uma excelente forma de registrar alguns dados importantes para o quadro de funcionários</a:t>
          </a:r>
          <a:endParaRPr lang="pt-BR" sz="1100"/>
        </a:p>
      </xdr:txBody>
    </xdr:sp>
    <xdr:clientData/>
  </xdr:twoCellAnchor>
  <xdr:twoCellAnchor editAs="absolute">
    <xdr:from>
      <xdr:col>0</xdr:col>
      <xdr:colOff>134407</xdr:colOff>
      <xdr:row>0</xdr:row>
      <xdr:rowOff>203200</xdr:rowOff>
    </xdr:from>
    <xdr:to>
      <xdr:col>0</xdr:col>
      <xdr:colOff>1699682</xdr:colOff>
      <xdr:row>2</xdr:row>
      <xdr:rowOff>10112</xdr:rowOff>
    </xdr:to>
    <xdr:pic>
      <xdr:nvPicPr>
        <xdr:cNvPr id="3" name="Imagem 2"/>
        <xdr:cNvPicPr>
          <a:picLocks noChangeAspect="1"/>
        </xdr:cNvPicPr>
      </xdr:nvPicPr>
      <xdr:blipFill>
        <a:blip xmlns:r="http://schemas.openxmlformats.org/officeDocument/2006/relationships" r:embed="rId1" cstate="print">
          <a:extLst>
            <a:ext uri="{28A0092B-C50C-407E-A947-70E740481C1C}">
              <a14:useLocalDpi xmlns="" xmlns:a14="http://schemas.microsoft.com/office/drawing/2010/main" val="0"/>
            </a:ext>
          </a:extLst>
        </a:blip>
        <a:stretch>
          <a:fillRect/>
        </a:stretch>
      </xdr:blipFill>
      <xdr:spPr>
        <a:xfrm>
          <a:off x="134407" y="203200"/>
          <a:ext cx="1565275" cy="502237"/>
        </a:xfrm>
        <a:prstGeom prst="rect">
          <a:avLst/>
        </a:prstGeom>
      </xdr:spPr>
    </xdr:pic>
    <xdr:clientData fLocksWithSheet="0"/>
  </xdr:twoCellAnchor>
  <xdr:twoCellAnchor editAs="absolute">
    <xdr:from>
      <xdr:col>0</xdr:col>
      <xdr:colOff>144991</xdr:colOff>
      <xdr:row>2</xdr:row>
      <xdr:rowOff>135470</xdr:rowOff>
    </xdr:from>
    <xdr:to>
      <xdr:col>0</xdr:col>
      <xdr:colOff>1710266</xdr:colOff>
      <xdr:row>2</xdr:row>
      <xdr:rowOff>135470</xdr:rowOff>
    </xdr:to>
    <xdr:cxnSp macro="">
      <xdr:nvCxnSpPr>
        <xdr:cNvPr id="4" name="Conector reto 3"/>
        <xdr:cNvCxnSpPr/>
      </xdr:nvCxnSpPr>
      <xdr:spPr>
        <a:xfrm>
          <a:off x="144991" y="830795"/>
          <a:ext cx="1565275" cy="0"/>
        </a:xfrm>
        <a:prstGeom prst="line">
          <a:avLst/>
        </a:prstGeom>
        <a:ln>
          <a:solidFill>
            <a:srgbClr val="76717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63500</xdr:colOff>
      <xdr:row>2</xdr:row>
      <xdr:rowOff>222253</xdr:rowOff>
    </xdr:from>
    <xdr:to>
      <xdr:col>0</xdr:col>
      <xdr:colOff>1756833</xdr:colOff>
      <xdr:row>3</xdr:row>
      <xdr:rowOff>234953</xdr:rowOff>
    </xdr:to>
    <xdr:sp macro="" textlink="">
      <xdr:nvSpPr>
        <xdr:cNvPr id="5" name="Rectangle 65"/>
        <xdr:cNvSpPr/>
      </xdr:nvSpPr>
      <xdr:spPr>
        <a:xfrm>
          <a:off x="63500" y="917578"/>
          <a:ext cx="1693333"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l"/>
          <a:r>
            <a:rPr lang="en-US" sz="1400" b="1"/>
            <a:t>Menu</a:t>
          </a:r>
        </a:p>
      </xdr:txBody>
    </xdr:sp>
    <xdr:clientData/>
  </xdr:twoCellAnchor>
  <xdr:twoCellAnchor editAs="absolute">
    <xdr:from>
      <xdr:col>0</xdr:col>
      <xdr:colOff>152400</xdr:colOff>
      <xdr:row>11</xdr:row>
      <xdr:rowOff>244475</xdr:rowOff>
    </xdr:from>
    <xdr:to>
      <xdr:col>0</xdr:col>
      <xdr:colOff>1717675</xdr:colOff>
      <xdr:row>11</xdr:row>
      <xdr:rowOff>244475</xdr:rowOff>
    </xdr:to>
    <xdr:cxnSp macro="">
      <xdr:nvCxnSpPr>
        <xdr:cNvPr id="6" name="Conector reto 5"/>
        <xdr:cNvCxnSpPr/>
      </xdr:nvCxnSpPr>
      <xdr:spPr>
        <a:xfrm>
          <a:off x="152400" y="4254500"/>
          <a:ext cx="1565275" cy="0"/>
        </a:xfrm>
        <a:prstGeom prst="line">
          <a:avLst/>
        </a:prstGeom>
        <a:ln>
          <a:solidFill>
            <a:srgbClr val="76717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12700</xdr:colOff>
      <xdr:row>3</xdr:row>
      <xdr:rowOff>371475</xdr:rowOff>
    </xdr:from>
    <xdr:to>
      <xdr:col>1</xdr:col>
      <xdr:colOff>12700</xdr:colOff>
      <xdr:row>4</xdr:row>
      <xdr:rowOff>244475</xdr:rowOff>
    </xdr:to>
    <xdr:sp macro="" textlink="">
      <xdr:nvSpPr>
        <xdr:cNvPr id="7" name="Retângulo 6">
          <a:hlinkClick xmlns:r="http://schemas.openxmlformats.org/officeDocument/2006/relationships" r:id="rId2"/>
        </xdr:cNvPr>
        <xdr:cNvSpPr/>
      </xdr:nvSpPr>
      <xdr:spPr>
        <a:xfrm>
          <a:off x="12700" y="13335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Início</a:t>
          </a:r>
        </a:p>
      </xdr:txBody>
    </xdr:sp>
    <xdr:clientData/>
  </xdr:twoCellAnchor>
  <xdr:twoCellAnchor editAs="absolute">
    <xdr:from>
      <xdr:col>0</xdr:col>
      <xdr:colOff>12700</xdr:colOff>
      <xdr:row>4</xdr:row>
      <xdr:rowOff>307975</xdr:rowOff>
    </xdr:from>
    <xdr:to>
      <xdr:col>1</xdr:col>
      <xdr:colOff>12700</xdr:colOff>
      <xdr:row>5</xdr:row>
      <xdr:rowOff>180975</xdr:rowOff>
    </xdr:to>
    <xdr:sp macro="" textlink="">
      <xdr:nvSpPr>
        <xdr:cNvPr id="8" name="Retângulo 7">
          <a:hlinkClick xmlns:r="http://schemas.openxmlformats.org/officeDocument/2006/relationships" r:id="rId3"/>
        </xdr:cNvPr>
        <xdr:cNvSpPr/>
      </xdr:nvSpPr>
      <xdr:spPr>
        <a:xfrm>
          <a:off x="12700" y="16510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1. Premissas Gerais</a:t>
          </a:r>
        </a:p>
      </xdr:txBody>
    </xdr:sp>
    <xdr:clientData/>
  </xdr:twoCellAnchor>
  <xdr:twoCellAnchor editAs="absolute">
    <xdr:from>
      <xdr:col>0</xdr:col>
      <xdr:colOff>12700</xdr:colOff>
      <xdr:row>5</xdr:row>
      <xdr:rowOff>244475</xdr:rowOff>
    </xdr:from>
    <xdr:to>
      <xdr:col>1</xdr:col>
      <xdr:colOff>12700</xdr:colOff>
      <xdr:row>6</xdr:row>
      <xdr:rowOff>117475</xdr:rowOff>
    </xdr:to>
    <xdr:sp macro="" textlink="">
      <xdr:nvSpPr>
        <xdr:cNvPr id="9" name="Retângulo 8">
          <a:hlinkClick xmlns:r="http://schemas.openxmlformats.org/officeDocument/2006/relationships" r:id="rId4"/>
        </xdr:cNvPr>
        <xdr:cNvSpPr/>
      </xdr:nvSpPr>
      <xdr:spPr>
        <a:xfrm>
          <a:off x="12700" y="1968500"/>
          <a:ext cx="1847850" cy="254000"/>
        </a:xfrm>
        <a:prstGeom prst="rect">
          <a:avLst/>
        </a:prstGeom>
        <a:solidFill>
          <a:schemeClr val="bg1">
            <a:lumMod val="100000"/>
          </a:schemeClr>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rgbClr val="000000"/>
              </a:solidFill>
            </a:rPr>
            <a:t>2. Cadastro dos Funcionários</a:t>
          </a:r>
        </a:p>
      </xdr:txBody>
    </xdr:sp>
    <xdr:clientData/>
  </xdr:twoCellAnchor>
  <xdr:twoCellAnchor editAs="absolute">
    <xdr:from>
      <xdr:col>0</xdr:col>
      <xdr:colOff>12700</xdr:colOff>
      <xdr:row>6</xdr:row>
      <xdr:rowOff>180975</xdr:rowOff>
    </xdr:from>
    <xdr:to>
      <xdr:col>1</xdr:col>
      <xdr:colOff>12700</xdr:colOff>
      <xdr:row>7</xdr:row>
      <xdr:rowOff>53975</xdr:rowOff>
    </xdr:to>
    <xdr:sp macro="" textlink="">
      <xdr:nvSpPr>
        <xdr:cNvPr id="10" name="Retângulo 9">
          <a:hlinkClick xmlns:r="http://schemas.openxmlformats.org/officeDocument/2006/relationships" r:id="rId5"/>
        </xdr:cNvPr>
        <xdr:cNvSpPr/>
      </xdr:nvSpPr>
      <xdr:spPr>
        <a:xfrm>
          <a:off x="12700" y="22860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3. Lançamentos (Folha Pgto)</a:t>
          </a:r>
        </a:p>
      </xdr:txBody>
    </xdr:sp>
    <xdr:clientData/>
  </xdr:twoCellAnchor>
  <xdr:twoCellAnchor editAs="absolute">
    <xdr:from>
      <xdr:col>0</xdr:col>
      <xdr:colOff>12700</xdr:colOff>
      <xdr:row>7</xdr:row>
      <xdr:rowOff>117475</xdr:rowOff>
    </xdr:from>
    <xdr:to>
      <xdr:col>1</xdr:col>
      <xdr:colOff>12700</xdr:colOff>
      <xdr:row>7</xdr:row>
      <xdr:rowOff>371475</xdr:rowOff>
    </xdr:to>
    <xdr:sp macro="" textlink="">
      <xdr:nvSpPr>
        <xdr:cNvPr id="11" name="Retângulo 10">
          <a:hlinkClick xmlns:r="http://schemas.openxmlformats.org/officeDocument/2006/relationships" r:id="rId6"/>
        </xdr:cNvPr>
        <xdr:cNvSpPr/>
      </xdr:nvSpPr>
      <xdr:spPr>
        <a:xfrm>
          <a:off x="12700" y="26035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4. Resultados Consolidados</a:t>
          </a:r>
        </a:p>
      </xdr:txBody>
    </xdr:sp>
    <xdr:clientData/>
  </xdr:twoCellAnchor>
  <xdr:twoCellAnchor editAs="absolute">
    <xdr:from>
      <xdr:col>0</xdr:col>
      <xdr:colOff>12700</xdr:colOff>
      <xdr:row>8</xdr:row>
      <xdr:rowOff>53975</xdr:rowOff>
    </xdr:from>
    <xdr:to>
      <xdr:col>1</xdr:col>
      <xdr:colOff>12700</xdr:colOff>
      <xdr:row>8</xdr:row>
      <xdr:rowOff>307975</xdr:rowOff>
    </xdr:to>
    <xdr:sp macro="" textlink="">
      <xdr:nvSpPr>
        <xdr:cNvPr id="12" name="Retângulo 11">
          <a:hlinkClick xmlns:r="http://schemas.openxmlformats.org/officeDocument/2006/relationships" r:id="rId7"/>
        </xdr:cNvPr>
        <xdr:cNvSpPr/>
      </xdr:nvSpPr>
      <xdr:spPr>
        <a:xfrm>
          <a:off x="12700" y="29210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5. Gráficos</a:t>
          </a:r>
        </a:p>
      </xdr:txBody>
    </xdr:sp>
    <xdr:clientData/>
  </xdr:twoCellAnchor>
  <xdr:twoCellAnchor editAs="absolute">
    <xdr:from>
      <xdr:col>0</xdr:col>
      <xdr:colOff>12700</xdr:colOff>
      <xdr:row>8</xdr:row>
      <xdr:rowOff>371475</xdr:rowOff>
    </xdr:from>
    <xdr:to>
      <xdr:col>1</xdr:col>
      <xdr:colOff>12700</xdr:colOff>
      <xdr:row>9</xdr:row>
      <xdr:rowOff>244475</xdr:rowOff>
    </xdr:to>
    <xdr:sp macro="" textlink="">
      <xdr:nvSpPr>
        <xdr:cNvPr id="13" name="Retângulo 12">
          <a:hlinkClick xmlns:r="http://schemas.openxmlformats.org/officeDocument/2006/relationships" r:id="rId8"/>
        </xdr:cNvPr>
        <xdr:cNvSpPr/>
      </xdr:nvSpPr>
      <xdr:spPr>
        <a:xfrm>
          <a:off x="12700" y="32385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6. Alertas e Dicas</a:t>
          </a:r>
        </a:p>
      </xdr:txBody>
    </xdr:sp>
    <xdr:clientData/>
  </xdr:twoCellAnchor>
  <xdr:twoCellAnchor editAs="absolute">
    <xdr:from>
      <xdr:col>0</xdr:col>
      <xdr:colOff>12700</xdr:colOff>
      <xdr:row>9</xdr:row>
      <xdr:rowOff>307975</xdr:rowOff>
    </xdr:from>
    <xdr:to>
      <xdr:col>1</xdr:col>
      <xdr:colOff>12700</xdr:colOff>
      <xdr:row>10</xdr:row>
      <xdr:rowOff>180975</xdr:rowOff>
    </xdr:to>
    <xdr:sp macro="" textlink="">
      <xdr:nvSpPr>
        <xdr:cNvPr id="14" name="Retângulo 13">
          <a:hlinkClick xmlns:r="http://schemas.openxmlformats.org/officeDocument/2006/relationships" r:id="rId9"/>
        </xdr:cNvPr>
        <xdr:cNvSpPr/>
      </xdr:nvSpPr>
      <xdr:spPr>
        <a:xfrm>
          <a:off x="12700" y="35560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7. Relatórios de Impressão</a:t>
          </a:r>
        </a:p>
      </xdr:txBody>
    </xdr:sp>
    <xdr:clientData/>
  </xdr:twoCellAnchor>
  <xdr:twoCellAnchor editAs="absolute">
    <xdr:from>
      <xdr:col>0</xdr:col>
      <xdr:colOff>12700</xdr:colOff>
      <xdr:row>10</xdr:row>
      <xdr:rowOff>244475</xdr:rowOff>
    </xdr:from>
    <xdr:to>
      <xdr:col>1</xdr:col>
      <xdr:colOff>12700</xdr:colOff>
      <xdr:row>11</xdr:row>
      <xdr:rowOff>117475</xdr:rowOff>
    </xdr:to>
    <xdr:sp macro="" textlink="">
      <xdr:nvSpPr>
        <xdr:cNvPr id="15" name="Retângulo 14">
          <a:hlinkClick xmlns:r="http://schemas.openxmlformats.org/officeDocument/2006/relationships" r:id="rId10"/>
        </xdr:cNvPr>
        <xdr:cNvSpPr/>
      </xdr:nvSpPr>
      <xdr:spPr>
        <a:xfrm>
          <a:off x="12700" y="38735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8. Imprimir Folha Pgto</a:t>
          </a:r>
        </a:p>
      </xdr:txBody>
    </xdr:sp>
    <xdr:clientData/>
  </xdr:twoCellAnchor>
  <xdr:twoCellAnchor editAs="absolute">
    <xdr:from>
      <xdr:col>0</xdr:col>
      <xdr:colOff>12700</xdr:colOff>
      <xdr:row>11</xdr:row>
      <xdr:rowOff>371475</xdr:rowOff>
    </xdr:from>
    <xdr:to>
      <xdr:col>1</xdr:col>
      <xdr:colOff>12700</xdr:colOff>
      <xdr:row>12</xdr:row>
      <xdr:rowOff>244475</xdr:rowOff>
    </xdr:to>
    <xdr:sp macro="" textlink="">
      <xdr:nvSpPr>
        <xdr:cNvPr id="16" name="Retângulo 15">
          <a:hlinkClick xmlns:r="http://schemas.openxmlformats.org/officeDocument/2006/relationships" r:id="rId11"/>
        </xdr:cNvPr>
        <xdr:cNvSpPr/>
      </xdr:nvSpPr>
      <xdr:spPr>
        <a:xfrm>
          <a:off x="12700" y="43815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Dúvidas Frequentes</a:t>
          </a:r>
        </a:p>
      </xdr:txBody>
    </xdr:sp>
    <xdr:clientData/>
  </xdr:twoCellAnchor>
  <xdr:twoCellAnchor editAs="absolute">
    <xdr:from>
      <xdr:col>0</xdr:col>
      <xdr:colOff>12700</xdr:colOff>
      <xdr:row>12</xdr:row>
      <xdr:rowOff>307975</xdr:rowOff>
    </xdr:from>
    <xdr:to>
      <xdr:col>1</xdr:col>
      <xdr:colOff>12700</xdr:colOff>
      <xdr:row>13</xdr:row>
      <xdr:rowOff>180975</xdr:rowOff>
    </xdr:to>
    <xdr:sp macro="" textlink="">
      <xdr:nvSpPr>
        <xdr:cNvPr id="17" name="Retângulo 16">
          <a:hlinkClick xmlns:r="http://schemas.openxmlformats.org/officeDocument/2006/relationships" r:id="rId12"/>
        </xdr:cNvPr>
        <xdr:cNvSpPr/>
      </xdr:nvSpPr>
      <xdr:spPr>
        <a:xfrm>
          <a:off x="12700" y="46990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Sugestões para você</a:t>
          </a:r>
        </a:p>
      </xdr:txBody>
    </xdr:sp>
    <xdr:clientData/>
  </xdr:twoCellAnchor>
  <xdr:twoCellAnchor editAs="absolute">
    <xdr:from>
      <xdr:col>0</xdr:col>
      <xdr:colOff>12700</xdr:colOff>
      <xdr:row>14</xdr:row>
      <xdr:rowOff>53975</xdr:rowOff>
    </xdr:from>
    <xdr:to>
      <xdr:col>1</xdr:col>
      <xdr:colOff>12700</xdr:colOff>
      <xdr:row>15</xdr:row>
      <xdr:rowOff>117475</xdr:rowOff>
    </xdr:to>
    <xdr:sp macro="" textlink="">
      <xdr:nvSpPr>
        <xdr:cNvPr id="18" name="Retângulo 17">
          <a:hlinkClick xmlns:r="http://schemas.openxmlformats.org/officeDocument/2006/relationships" r:id="rId13"/>
        </xdr:cNvPr>
        <xdr:cNvSpPr/>
      </xdr:nvSpPr>
      <xdr:spPr>
        <a:xfrm>
          <a:off x="12700" y="50165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Sobre a LUZ</a:t>
          </a:r>
        </a:p>
      </xdr:txBody>
    </xdr:sp>
    <xdr:clientData/>
  </xdr:twoCellAnchor>
</xdr:wsDr>
</file>

<file path=xl/drawings/drawing9.xml><?xml version="1.0" encoding="utf-8"?>
<xdr:wsDr xmlns:xdr="http://schemas.openxmlformats.org/drawingml/2006/spreadsheetDrawing" xmlns:a="http://schemas.openxmlformats.org/drawingml/2006/main">
  <xdr:twoCellAnchor editAs="absolute">
    <xdr:from>
      <xdr:col>4</xdr:col>
      <xdr:colOff>699554</xdr:colOff>
      <xdr:row>0</xdr:row>
      <xdr:rowOff>133350</xdr:rowOff>
    </xdr:from>
    <xdr:to>
      <xdr:col>8</xdr:col>
      <xdr:colOff>1169454</xdr:colOff>
      <xdr:row>1</xdr:row>
      <xdr:rowOff>136219</xdr:rowOff>
    </xdr:to>
    <xdr:sp macro="" textlink="">
      <xdr:nvSpPr>
        <xdr:cNvPr id="2" name="CaixaDeTexto 1"/>
        <xdr:cNvSpPr txBox="1"/>
      </xdr:nvSpPr>
      <xdr:spPr>
        <a:xfrm>
          <a:off x="5947829" y="133350"/>
          <a:ext cx="6384925" cy="43149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vert="horz" rtlCol="0" anchor="t">
          <a:spAutoFit/>
        </a:bodyPr>
        <a:lstStyle/>
        <a:p>
          <a:r>
            <a:rPr lang="pt-BR" sz="1100"/>
            <a:t>O cadastro de funcionários é fundamental para o momento que for gerar a folha de pagamento. Além</a:t>
          </a:r>
          <a:r>
            <a:rPr lang="pt-BR" sz="1100" baseline="0"/>
            <a:t> disso, é uma excelente forma de registrar alguns dados importantes para o quadro de funcionários</a:t>
          </a:r>
          <a:endParaRPr lang="pt-BR" sz="1100"/>
        </a:p>
      </xdr:txBody>
    </xdr:sp>
    <xdr:clientData/>
  </xdr:twoCellAnchor>
  <xdr:twoCellAnchor editAs="absolute">
    <xdr:from>
      <xdr:col>0</xdr:col>
      <xdr:colOff>134407</xdr:colOff>
      <xdr:row>0</xdr:row>
      <xdr:rowOff>203200</xdr:rowOff>
    </xdr:from>
    <xdr:to>
      <xdr:col>0</xdr:col>
      <xdr:colOff>1699682</xdr:colOff>
      <xdr:row>2</xdr:row>
      <xdr:rowOff>10112</xdr:rowOff>
    </xdr:to>
    <xdr:pic>
      <xdr:nvPicPr>
        <xdr:cNvPr id="3" name="Imagem 2"/>
        <xdr:cNvPicPr>
          <a:picLocks noChangeAspect="1"/>
        </xdr:cNvPicPr>
      </xdr:nvPicPr>
      <xdr:blipFill>
        <a:blip xmlns:r="http://schemas.openxmlformats.org/officeDocument/2006/relationships" r:embed="rId1" cstate="print">
          <a:extLst>
            <a:ext uri="{28A0092B-C50C-407E-A947-70E740481C1C}">
              <a14:useLocalDpi xmlns="" xmlns:a14="http://schemas.microsoft.com/office/drawing/2010/main" val="0"/>
            </a:ext>
          </a:extLst>
        </a:blip>
        <a:stretch>
          <a:fillRect/>
        </a:stretch>
      </xdr:blipFill>
      <xdr:spPr>
        <a:xfrm>
          <a:off x="134407" y="203200"/>
          <a:ext cx="1565275" cy="502237"/>
        </a:xfrm>
        <a:prstGeom prst="rect">
          <a:avLst/>
        </a:prstGeom>
      </xdr:spPr>
    </xdr:pic>
    <xdr:clientData fLocksWithSheet="0"/>
  </xdr:twoCellAnchor>
  <xdr:twoCellAnchor editAs="absolute">
    <xdr:from>
      <xdr:col>0</xdr:col>
      <xdr:colOff>144991</xdr:colOff>
      <xdr:row>2</xdr:row>
      <xdr:rowOff>135470</xdr:rowOff>
    </xdr:from>
    <xdr:to>
      <xdr:col>0</xdr:col>
      <xdr:colOff>1710266</xdr:colOff>
      <xdr:row>2</xdr:row>
      <xdr:rowOff>135470</xdr:rowOff>
    </xdr:to>
    <xdr:cxnSp macro="">
      <xdr:nvCxnSpPr>
        <xdr:cNvPr id="4" name="Conector reto 3"/>
        <xdr:cNvCxnSpPr/>
      </xdr:nvCxnSpPr>
      <xdr:spPr>
        <a:xfrm>
          <a:off x="144991" y="830795"/>
          <a:ext cx="1565275" cy="0"/>
        </a:xfrm>
        <a:prstGeom prst="line">
          <a:avLst/>
        </a:prstGeom>
        <a:ln>
          <a:solidFill>
            <a:srgbClr val="76717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63500</xdr:colOff>
      <xdr:row>2</xdr:row>
      <xdr:rowOff>222253</xdr:rowOff>
    </xdr:from>
    <xdr:to>
      <xdr:col>0</xdr:col>
      <xdr:colOff>1756833</xdr:colOff>
      <xdr:row>3</xdr:row>
      <xdr:rowOff>234953</xdr:rowOff>
    </xdr:to>
    <xdr:sp macro="" textlink="">
      <xdr:nvSpPr>
        <xdr:cNvPr id="5" name="Rectangle 65"/>
        <xdr:cNvSpPr/>
      </xdr:nvSpPr>
      <xdr:spPr>
        <a:xfrm>
          <a:off x="63500" y="917578"/>
          <a:ext cx="1693333"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l"/>
          <a:r>
            <a:rPr lang="en-US" sz="1400" b="1"/>
            <a:t>Menu</a:t>
          </a:r>
        </a:p>
      </xdr:txBody>
    </xdr:sp>
    <xdr:clientData/>
  </xdr:twoCellAnchor>
  <xdr:twoCellAnchor editAs="absolute">
    <xdr:from>
      <xdr:col>0</xdr:col>
      <xdr:colOff>152400</xdr:colOff>
      <xdr:row>11</xdr:row>
      <xdr:rowOff>244475</xdr:rowOff>
    </xdr:from>
    <xdr:to>
      <xdr:col>0</xdr:col>
      <xdr:colOff>1717675</xdr:colOff>
      <xdr:row>11</xdr:row>
      <xdr:rowOff>244475</xdr:rowOff>
    </xdr:to>
    <xdr:cxnSp macro="">
      <xdr:nvCxnSpPr>
        <xdr:cNvPr id="6" name="Conector reto 5"/>
        <xdr:cNvCxnSpPr/>
      </xdr:nvCxnSpPr>
      <xdr:spPr>
        <a:xfrm>
          <a:off x="152400" y="4254500"/>
          <a:ext cx="1565275" cy="0"/>
        </a:xfrm>
        <a:prstGeom prst="line">
          <a:avLst/>
        </a:prstGeom>
        <a:ln>
          <a:solidFill>
            <a:srgbClr val="76717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12700</xdr:colOff>
      <xdr:row>3</xdr:row>
      <xdr:rowOff>371475</xdr:rowOff>
    </xdr:from>
    <xdr:to>
      <xdr:col>1</xdr:col>
      <xdr:colOff>12700</xdr:colOff>
      <xdr:row>4</xdr:row>
      <xdr:rowOff>244475</xdr:rowOff>
    </xdr:to>
    <xdr:sp macro="" textlink="">
      <xdr:nvSpPr>
        <xdr:cNvPr id="7" name="Retângulo 6">
          <a:hlinkClick xmlns:r="http://schemas.openxmlformats.org/officeDocument/2006/relationships" r:id="rId2"/>
        </xdr:cNvPr>
        <xdr:cNvSpPr/>
      </xdr:nvSpPr>
      <xdr:spPr>
        <a:xfrm>
          <a:off x="12700" y="13335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Início</a:t>
          </a:r>
        </a:p>
      </xdr:txBody>
    </xdr:sp>
    <xdr:clientData/>
  </xdr:twoCellAnchor>
  <xdr:twoCellAnchor editAs="absolute">
    <xdr:from>
      <xdr:col>0</xdr:col>
      <xdr:colOff>12700</xdr:colOff>
      <xdr:row>4</xdr:row>
      <xdr:rowOff>307975</xdr:rowOff>
    </xdr:from>
    <xdr:to>
      <xdr:col>1</xdr:col>
      <xdr:colOff>12700</xdr:colOff>
      <xdr:row>5</xdr:row>
      <xdr:rowOff>180975</xdr:rowOff>
    </xdr:to>
    <xdr:sp macro="" textlink="">
      <xdr:nvSpPr>
        <xdr:cNvPr id="8" name="Retângulo 7">
          <a:hlinkClick xmlns:r="http://schemas.openxmlformats.org/officeDocument/2006/relationships" r:id="rId3"/>
        </xdr:cNvPr>
        <xdr:cNvSpPr/>
      </xdr:nvSpPr>
      <xdr:spPr>
        <a:xfrm>
          <a:off x="12700" y="16510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1. Premissas Gerais</a:t>
          </a:r>
        </a:p>
      </xdr:txBody>
    </xdr:sp>
    <xdr:clientData/>
  </xdr:twoCellAnchor>
  <xdr:twoCellAnchor editAs="absolute">
    <xdr:from>
      <xdr:col>0</xdr:col>
      <xdr:colOff>12700</xdr:colOff>
      <xdr:row>5</xdr:row>
      <xdr:rowOff>244475</xdr:rowOff>
    </xdr:from>
    <xdr:to>
      <xdr:col>1</xdr:col>
      <xdr:colOff>12700</xdr:colOff>
      <xdr:row>6</xdr:row>
      <xdr:rowOff>117475</xdr:rowOff>
    </xdr:to>
    <xdr:sp macro="" textlink="">
      <xdr:nvSpPr>
        <xdr:cNvPr id="9" name="Retângulo 8">
          <a:hlinkClick xmlns:r="http://schemas.openxmlformats.org/officeDocument/2006/relationships" r:id="rId4"/>
        </xdr:cNvPr>
        <xdr:cNvSpPr/>
      </xdr:nvSpPr>
      <xdr:spPr>
        <a:xfrm>
          <a:off x="12700" y="1968500"/>
          <a:ext cx="1847850" cy="254000"/>
        </a:xfrm>
        <a:prstGeom prst="rect">
          <a:avLst/>
        </a:prstGeom>
        <a:solidFill>
          <a:schemeClr val="bg1">
            <a:lumMod val="100000"/>
          </a:schemeClr>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rgbClr val="000000"/>
              </a:solidFill>
            </a:rPr>
            <a:t>2. Cadastro dos Funcionários</a:t>
          </a:r>
        </a:p>
      </xdr:txBody>
    </xdr:sp>
    <xdr:clientData/>
  </xdr:twoCellAnchor>
  <xdr:twoCellAnchor editAs="absolute">
    <xdr:from>
      <xdr:col>0</xdr:col>
      <xdr:colOff>12700</xdr:colOff>
      <xdr:row>6</xdr:row>
      <xdr:rowOff>180975</xdr:rowOff>
    </xdr:from>
    <xdr:to>
      <xdr:col>1</xdr:col>
      <xdr:colOff>12700</xdr:colOff>
      <xdr:row>7</xdr:row>
      <xdr:rowOff>53975</xdr:rowOff>
    </xdr:to>
    <xdr:sp macro="" textlink="">
      <xdr:nvSpPr>
        <xdr:cNvPr id="10" name="Retângulo 9">
          <a:hlinkClick xmlns:r="http://schemas.openxmlformats.org/officeDocument/2006/relationships" r:id="rId5"/>
        </xdr:cNvPr>
        <xdr:cNvSpPr/>
      </xdr:nvSpPr>
      <xdr:spPr>
        <a:xfrm>
          <a:off x="12700" y="22860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3. Lançamentos (Folha Pgto)</a:t>
          </a:r>
        </a:p>
      </xdr:txBody>
    </xdr:sp>
    <xdr:clientData/>
  </xdr:twoCellAnchor>
  <xdr:twoCellAnchor editAs="absolute">
    <xdr:from>
      <xdr:col>0</xdr:col>
      <xdr:colOff>12700</xdr:colOff>
      <xdr:row>7</xdr:row>
      <xdr:rowOff>117475</xdr:rowOff>
    </xdr:from>
    <xdr:to>
      <xdr:col>1</xdr:col>
      <xdr:colOff>12700</xdr:colOff>
      <xdr:row>7</xdr:row>
      <xdr:rowOff>371475</xdr:rowOff>
    </xdr:to>
    <xdr:sp macro="" textlink="">
      <xdr:nvSpPr>
        <xdr:cNvPr id="11" name="Retângulo 10">
          <a:hlinkClick xmlns:r="http://schemas.openxmlformats.org/officeDocument/2006/relationships" r:id="rId6"/>
        </xdr:cNvPr>
        <xdr:cNvSpPr/>
      </xdr:nvSpPr>
      <xdr:spPr>
        <a:xfrm>
          <a:off x="12700" y="26035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4. Resultados Consolidados</a:t>
          </a:r>
        </a:p>
      </xdr:txBody>
    </xdr:sp>
    <xdr:clientData/>
  </xdr:twoCellAnchor>
  <xdr:twoCellAnchor editAs="absolute">
    <xdr:from>
      <xdr:col>0</xdr:col>
      <xdr:colOff>12700</xdr:colOff>
      <xdr:row>8</xdr:row>
      <xdr:rowOff>53975</xdr:rowOff>
    </xdr:from>
    <xdr:to>
      <xdr:col>1</xdr:col>
      <xdr:colOff>12700</xdr:colOff>
      <xdr:row>8</xdr:row>
      <xdr:rowOff>307975</xdr:rowOff>
    </xdr:to>
    <xdr:sp macro="" textlink="">
      <xdr:nvSpPr>
        <xdr:cNvPr id="12" name="Retângulo 11">
          <a:hlinkClick xmlns:r="http://schemas.openxmlformats.org/officeDocument/2006/relationships" r:id="rId7"/>
        </xdr:cNvPr>
        <xdr:cNvSpPr/>
      </xdr:nvSpPr>
      <xdr:spPr>
        <a:xfrm>
          <a:off x="12700" y="29210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5. Gráficos</a:t>
          </a:r>
        </a:p>
      </xdr:txBody>
    </xdr:sp>
    <xdr:clientData/>
  </xdr:twoCellAnchor>
  <xdr:twoCellAnchor editAs="absolute">
    <xdr:from>
      <xdr:col>0</xdr:col>
      <xdr:colOff>12700</xdr:colOff>
      <xdr:row>8</xdr:row>
      <xdr:rowOff>371475</xdr:rowOff>
    </xdr:from>
    <xdr:to>
      <xdr:col>1</xdr:col>
      <xdr:colOff>12700</xdr:colOff>
      <xdr:row>9</xdr:row>
      <xdr:rowOff>244475</xdr:rowOff>
    </xdr:to>
    <xdr:sp macro="" textlink="">
      <xdr:nvSpPr>
        <xdr:cNvPr id="13" name="Retângulo 12">
          <a:hlinkClick xmlns:r="http://schemas.openxmlformats.org/officeDocument/2006/relationships" r:id="rId8"/>
        </xdr:cNvPr>
        <xdr:cNvSpPr/>
      </xdr:nvSpPr>
      <xdr:spPr>
        <a:xfrm>
          <a:off x="12700" y="32385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6. Alertas e Dicas</a:t>
          </a:r>
        </a:p>
      </xdr:txBody>
    </xdr:sp>
    <xdr:clientData/>
  </xdr:twoCellAnchor>
  <xdr:twoCellAnchor editAs="absolute">
    <xdr:from>
      <xdr:col>0</xdr:col>
      <xdr:colOff>12700</xdr:colOff>
      <xdr:row>9</xdr:row>
      <xdr:rowOff>307975</xdr:rowOff>
    </xdr:from>
    <xdr:to>
      <xdr:col>1</xdr:col>
      <xdr:colOff>12700</xdr:colOff>
      <xdr:row>10</xdr:row>
      <xdr:rowOff>180975</xdr:rowOff>
    </xdr:to>
    <xdr:sp macro="" textlink="">
      <xdr:nvSpPr>
        <xdr:cNvPr id="14" name="Retângulo 13">
          <a:hlinkClick xmlns:r="http://schemas.openxmlformats.org/officeDocument/2006/relationships" r:id="rId9"/>
        </xdr:cNvPr>
        <xdr:cNvSpPr/>
      </xdr:nvSpPr>
      <xdr:spPr>
        <a:xfrm>
          <a:off x="12700" y="35560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7. Relatórios de Impressão</a:t>
          </a:r>
        </a:p>
      </xdr:txBody>
    </xdr:sp>
    <xdr:clientData/>
  </xdr:twoCellAnchor>
  <xdr:twoCellAnchor editAs="absolute">
    <xdr:from>
      <xdr:col>0</xdr:col>
      <xdr:colOff>12700</xdr:colOff>
      <xdr:row>10</xdr:row>
      <xdr:rowOff>244475</xdr:rowOff>
    </xdr:from>
    <xdr:to>
      <xdr:col>1</xdr:col>
      <xdr:colOff>12700</xdr:colOff>
      <xdr:row>11</xdr:row>
      <xdr:rowOff>117475</xdr:rowOff>
    </xdr:to>
    <xdr:sp macro="" textlink="">
      <xdr:nvSpPr>
        <xdr:cNvPr id="15" name="Retângulo 14">
          <a:hlinkClick xmlns:r="http://schemas.openxmlformats.org/officeDocument/2006/relationships" r:id="rId10"/>
        </xdr:cNvPr>
        <xdr:cNvSpPr/>
      </xdr:nvSpPr>
      <xdr:spPr>
        <a:xfrm>
          <a:off x="12700" y="38735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8. Imprimir Folha Pgto</a:t>
          </a:r>
        </a:p>
      </xdr:txBody>
    </xdr:sp>
    <xdr:clientData/>
  </xdr:twoCellAnchor>
  <xdr:twoCellAnchor editAs="absolute">
    <xdr:from>
      <xdr:col>0</xdr:col>
      <xdr:colOff>12700</xdr:colOff>
      <xdr:row>11</xdr:row>
      <xdr:rowOff>371475</xdr:rowOff>
    </xdr:from>
    <xdr:to>
      <xdr:col>1</xdr:col>
      <xdr:colOff>12700</xdr:colOff>
      <xdr:row>12</xdr:row>
      <xdr:rowOff>244475</xdr:rowOff>
    </xdr:to>
    <xdr:sp macro="" textlink="">
      <xdr:nvSpPr>
        <xdr:cNvPr id="16" name="Retângulo 15">
          <a:hlinkClick xmlns:r="http://schemas.openxmlformats.org/officeDocument/2006/relationships" r:id="rId11"/>
        </xdr:cNvPr>
        <xdr:cNvSpPr/>
      </xdr:nvSpPr>
      <xdr:spPr>
        <a:xfrm>
          <a:off x="12700" y="43815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Dúvidas Frequentes</a:t>
          </a:r>
        </a:p>
      </xdr:txBody>
    </xdr:sp>
    <xdr:clientData/>
  </xdr:twoCellAnchor>
  <xdr:twoCellAnchor editAs="absolute">
    <xdr:from>
      <xdr:col>0</xdr:col>
      <xdr:colOff>12700</xdr:colOff>
      <xdr:row>12</xdr:row>
      <xdr:rowOff>307975</xdr:rowOff>
    </xdr:from>
    <xdr:to>
      <xdr:col>1</xdr:col>
      <xdr:colOff>12700</xdr:colOff>
      <xdr:row>13</xdr:row>
      <xdr:rowOff>180975</xdr:rowOff>
    </xdr:to>
    <xdr:sp macro="" textlink="">
      <xdr:nvSpPr>
        <xdr:cNvPr id="17" name="Retângulo 16">
          <a:hlinkClick xmlns:r="http://schemas.openxmlformats.org/officeDocument/2006/relationships" r:id="rId12"/>
        </xdr:cNvPr>
        <xdr:cNvSpPr/>
      </xdr:nvSpPr>
      <xdr:spPr>
        <a:xfrm>
          <a:off x="12700" y="46990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Sugestões para você</a:t>
          </a:r>
        </a:p>
      </xdr:txBody>
    </xdr:sp>
    <xdr:clientData/>
  </xdr:twoCellAnchor>
  <xdr:twoCellAnchor editAs="absolute">
    <xdr:from>
      <xdr:col>0</xdr:col>
      <xdr:colOff>12700</xdr:colOff>
      <xdr:row>14</xdr:row>
      <xdr:rowOff>53975</xdr:rowOff>
    </xdr:from>
    <xdr:to>
      <xdr:col>1</xdr:col>
      <xdr:colOff>12700</xdr:colOff>
      <xdr:row>15</xdr:row>
      <xdr:rowOff>117475</xdr:rowOff>
    </xdr:to>
    <xdr:sp macro="" textlink="">
      <xdr:nvSpPr>
        <xdr:cNvPr id="18" name="Retângulo 17">
          <a:hlinkClick xmlns:r="http://schemas.openxmlformats.org/officeDocument/2006/relationships" r:id="rId13"/>
        </xdr:cNvPr>
        <xdr:cNvSpPr/>
      </xdr:nvSpPr>
      <xdr:spPr>
        <a:xfrm>
          <a:off x="12700" y="50165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Sobre a LUZ</a:t>
          </a:r>
        </a:p>
      </xdr:txBody>
    </xdr:sp>
    <xdr:clientData/>
  </xdr:twoCellAnchor>
</xdr:wsDr>
</file>

<file path=xl/drawings/drawing10.xml><?xml version="1.0" encoding="utf-8"?>
<xdr:wsDr xmlns:xdr="http://schemas.openxmlformats.org/drawingml/2006/spreadsheetDrawing" xmlns:a="http://schemas.openxmlformats.org/drawingml/2006/main">
  <xdr:twoCellAnchor editAs="absolute">
    <xdr:from>
      <xdr:col>4</xdr:col>
      <xdr:colOff>699554</xdr:colOff>
      <xdr:row>0</xdr:row>
      <xdr:rowOff>133350</xdr:rowOff>
    </xdr:from>
    <xdr:to>
      <xdr:col>8</xdr:col>
      <xdr:colOff>1169454</xdr:colOff>
      <xdr:row>1</xdr:row>
      <xdr:rowOff>136219</xdr:rowOff>
    </xdr:to>
    <xdr:sp macro="" textlink="">
      <xdr:nvSpPr>
        <xdr:cNvPr id="2" name="CaixaDeTexto 1"/>
        <xdr:cNvSpPr txBox="1"/>
      </xdr:nvSpPr>
      <xdr:spPr>
        <a:xfrm>
          <a:off x="5947829" y="133350"/>
          <a:ext cx="6384925" cy="43149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vert="horz" rtlCol="0" anchor="t">
          <a:spAutoFit/>
        </a:bodyPr>
        <a:lstStyle/>
        <a:p>
          <a:r>
            <a:rPr lang="pt-BR" sz="1100"/>
            <a:t>O cadastro de funcionários é fundamental para o momento que for gerar a folha de pagamento. Além</a:t>
          </a:r>
          <a:r>
            <a:rPr lang="pt-BR" sz="1100" baseline="0"/>
            <a:t> disso, é uma excelente forma de registrar alguns dados importantes para o quadro de funcionários</a:t>
          </a:r>
          <a:endParaRPr lang="pt-BR" sz="1100"/>
        </a:p>
      </xdr:txBody>
    </xdr:sp>
    <xdr:clientData/>
  </xdr:twoCellAnchor>
  <xdr:twoCellAnchor editAs="absolute">
    <xdr:from>
      <xdr:col>0</xdr:col>
      <xdr:colOff>144991</xdr:colOff>
      <xdr:row>2</xdr:row>
      <xdr:rowOff>135470</xdr:rowOff>
    </xdr:from>
    <xdr:to>
      <xdr:col>0</xdr:col>
      <xdr:colOff>1710266</xdr:colOff>
      <xdr:row>2</xdr:row>
      <xdr:rowOff>135470</xdr:rowOff>
    </xdr:to>
    <xdr:cxnSp macro="">
      <xdr:nvCxnSpPr>
        <xdr:cNvPr id="4" name="Conector reto 3"/>
        <xdr:cNvCxnSpPr/>
      </xdr:nvCxnSpPr>
      <xdr:spPr>
        <a:xfrm>
          <a:off x="144991" y="830795"/>
          <a:ext cx="1565275" cy="0"/>
        </a:xfrm>
        <a:prstGeom prst="line">
          <a:avLst/>
        </a:prstGeom>
        <a:ln>
          <a:solidFill>
            <a:srgbClr val="76717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63500</xdr:colOff>
      <xdr:row>2</xdr:row>
      <xdr:rowOff>222253</xdr:rowOff>
    </xdr:from>
    <xdr:to>
      <xdr:col>0</xdr:col>
      <xdr:colOff>1756833</xdr:colOff>
      <xdr:row>3</xdr:row>
      <xdr:rowOff>234953</xdr:rowOff>
    </xdr:to>
    <xdr:sp macro="" textlink="">
      <xdr:nvSpPr>
        <xdr:cNvPr id="5" name="Rectangle 65"/>
        <xdr:cNvSpPr/>
      </xdr:nvSpPr>
      <xdr:spPr>
        <a:xfrm>
          <a:off x="63500" y="917578"/>
          <a:ext cx="1693333"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l"/>
          <a:r>
            <a:rPr lang="en-US" sz="1400" b="1"/>
            <a:t>Menu</a:t>
          </a:r>
        </a:p>
      </xdr:txBody>
    </xdr:sp>
    <xdr:clientData/>
  </xdr:twoCellAnchor>
  <xdr:twoCellAnchor editAs="absolute">
    <xdr:from>
      <xdr:col>0</xdr:col>
      <xdr:colOff>152400</xdr:colOff>
      <xdr:row>11</xdr:row>
      <xdr:rowOff>244475</xdr:rowOff>
    </xdr:from>
    <xdr:to>
      <xdr:col>0</xdr:col>
      <xdr:colOff>1717675</xdr:colOff>
      <xdr:row>11</xdr:row>
      <xdr:rowOff>244475</xdr:rowOff>
    </xdr:to>
    <xdr:cxnSp macro="">
      <xdr:nvCxnSpPr>
        <xdr:cNvPr id="6" name="Conector reto 5"/>
        <xdr:cNvCxnSpPr/>
      </xdr:nvCxnSpPr>
      <xdr:spPr>
        <a:xfrm>
          <a:off x="152400" y="4254500"/>
          <a:ext cx="1565275" cy="0"/>
        </a:xfrm>
        <a:prstGeom prst="line">
          <a:avLst/>
        </a:prstGeom>
        <a:ln>
          <a:solidFill>
            <a:srgbClr val="76717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12700</xdr:colOff>
      <xdr:row>3</xdr:row>
      <xdr:rowOff>371475</xdr:rowOff>
    </xdr:from>
    <xdr:to>
      <xdr:col>1</xdr:col>
      <xdr:colOff>12700</xdr:colOff>
      <xdr:row>4</xdr:row>
      <xdr:rowOff>244475</xdr:rowOff>
    </xdr:to>
    <xdr:sp macro="" textlink="">
      <xdr:nvSpPr>
        <xdr:cNvPr id="7" name="Retângulo 6">
          <a:hlinkClick xmlns:r="http://schemas.openxmlformats.org/officeDocument/2006/relationships" r:id="rId1"/>
        </xdr:cNvPr>
        <xdr:cNvSpPr/>
      </xdr:nvSpPr>
      <xdr:spPr>
        <a:xfrm>
          <a:off x="12700" y="13335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Início</a:t>
          </a:r>
        </a:p>
      </xdr:txBody>
    </xdr:sp>
    <xdr:clientData/>
  </xdr:twoCellAnchor>
  <xdr:twoCellAnchor editAs="absolute">
    <xdr:from>
      <xdr:col>0</xdr:col>
      <xdr:colOff>12700</xdr:colOff>
      <xdr:row>4</xdr:row>
      <xdr:rowOff>307975</xdr:rowOff>
    </xdr:from>
    <xdr:to>
      <xdr:col>1</xdr:col>
      <xdr:colOff>12700</xdr:colOff>
      <xdr:row>5</xdr:row>
      <xdr:rowOff>180975</xdr:rowOff>
    </xdr:to>
    <xdr:sp macro="" textlink="">
      <xdr:nvSpPr>
        <xdr:cNvPr id="8" name="Retângulo 7">
          <a:hlinkClick xmlns:r="http://schemas.openxmlformats.org/officeDocument/2006/relationships" r:id="rId2"/>
        </xdr:cNvPr>
        <xdr:cNvSpPr/>
      </xdr:nvSpPr>
      <xdr:spPr>
        <a:xfrm>
          <a:off x="12700" y="16510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1. Premissas Gerais</a:t>
          </a:r>
        </a:p>
      </xdr:txBody>
    </xdr:sp>
    <xdr:clientData/>
  </xdr:twoCellAnchor>
  <xdr:twoCellAnchor editAs="absolute">
    <xdr:from>
      <xdr:col>0</xdr:col>
      <xdr:colOff>12700</xdr:colOff>
      <xdr:row>5</xdr:row>
      <xdr:rowOff>244475</xdr:rowOff>
    </xdr:from>
    <xdr:to>
      <xdr:col>1</xdr:col>
      <xdr:colOff>12700</xdr:colOff>
      <xdr:row>6</xdr:row>
      <xdr:rowOff>117475</xdr:rowOff>
    </xdr:to>
    <xdr:sp macro="" textlink="">
      <xdr:nvSpPr>
        <xdr:cNvPr id="9" name="Retângulo 8">
          <a:hlinkClick xmlns:r="http://schemas.openxmlformats.org/officeDocument/2006/relationships" r:id="rId3"/>
        </xdr:cNvPr>
        <xdr:cNvSpPr/>
      </xdr:nvSpPr>
      <xdr:spPr>
        <a:xfrm>
          <a:off x="12700" y="1968500"/>
          <a:ext cx="1847850" cy="254000"/>
        </a:xfrm>
        <a:prstGeom prst="rect">
          <a:avLst/>
        </a:prstGeom>
        <a:solidFill>
          <a:schemeClr val="bg1">
            <a:lumMod val="100000"/>
          </a:schemeClr>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rgbClr val="000000"/>
              </a:solidFill>
            </a:rPr>
            <a:t>2. Cadastro dos Funcionários</a:t>
          </a:r>
        </a:p>
      </xdr:txBody>
    </xdr:sp>
    <xdr:clientData/>
  </xdr:twoCellAnchor>
  <xdr:twoCellAnchor editAs="absolute">
    <xdr:from>
      <xdr:col>0</xdr:col>
      <xdr:colOff>12700</xdr:colOff>
      <xdr:row>6</xdr:row>
      <xdr:rowOff>180975</xdr:rowOff>
    </xdr:from>
    <xdr:to>
      <xdr:col>1</xdr:col>
      <xdr:colOff>12700</xdr:colOff>
      <xdr:row>7</xdr:row>
      <xdr:rowOff>53975</xdr:rowOff>
    </xdr:to>
    <xdr:sp macro="" textlink="">
      <xdr:nvSpPr>
        <xdr:cNvPr id="10" name="Retângulo 9">
          <a:hlinkClick xmlns:r="http://schemas.openxmlformats.org/officeDocument/2006/relationships" r:id="rId4"/>
        </xdr:cNvPr>
        <xdr:cNvSpPr/>
      </xdr:nvSpPr>
      <xdr:spPr>
        <a:xfrm>
          <a:off x="12700" y="22860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3. Lançamentos (Folha Pgto)</a:t>
          </a:r>
        </a:p>
      </xdr:txBody>
    </xdr:sp>
    <xdr:clientData/>
  </xdr:twoCellAnchor>
  <xdr:twoCellAnchor editAs="absolute">
    <xdr:from>
      <xdr:col>0</xdr:col>
      <xdr:colOff>12700</xdr:colOff>
      <xdr:row>7</xdr:row>
      <xdr:rowOff>117475</xdr:rowOff>
    </xdr:from>
    <xdr:to>
      <xdr:col>1</xdr:col>
      <xdr:colOff>12700</xdr:colOff>
      <xdr:row>7</xdr:row>
      <xdr:rowOff>371475</xdr:rowOff>
    </xdr:to>
    <xdr:sp macro="" textlink="">
      <xdr:nvSpPr>
        <xdr:cNvPr id="11" name="Retângulo 10">
          <a:hlinkClick xmlns:r="http://schemas.openxmlformats.org/officeDocument/2006/relationships" r:id="rId5"/>
        </xdr:cNvPr>
        <xdr:cNvSpPr/>
      </xdr:nvSpPr>
      <xdr:spPr>
        <a:xfrm>
          <a:off x="12700" y="26035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4. Resultados Consolidados</a:t>
          </a:r>
        </a:p>
      </xdr:txBody>
    </xdr:sp>
    <xdr:clientData/>
  </xdr:twoCellAnchor>
  <xdr:twoCellAnchor editAs="absolute">
    <xdr:from>
      <xdr:col>0</xdr:col>
      <xdr:colOff>12700</xdr:colOff>
      <xdr:row>8</xdr:row>
      <xdr:rowOff>53975</xdr:rowOff>
    </xdr:from>
    <xdr:to>
      <xdr:col>1</xdr:col>
      <xdr:colOff>12700</xdr:colOff>
      <xdr:row>8</xdr:row>
      <xdr:rowOff>307975</xdr:rowOff>
    </xdr:to>
    <xdr:sp macro="" textlink="">
      <xdr:nvSpPr>
        <xdr:cNvPr id="12" name="Retângulo 11">
          <a:hlinkClick xmlns:r="http://schemas.openxmlformats.org/officeDocument/2006/relationships" r:id="rId6"/>
        </xdr:cNvPr>
        <xdr:cNvSpPr/>
      </xdr:nvSpPr>
      <xdr:spPr>
        <a:xfrm>
          <a:off x="12700" y="29210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5. Gráficos</a:t>
          </a:r>
        </a:p>
      </xdr:txBody>
    </xdr:sp>
    <xdr:clientData/>
  </xdr:twoCellAnchor>
  <xdr:twoCellAnchor editAs="absolute">
    <xdr:from>
      <xdr:col>0</xdr:col>
      <xdr:colOff>12700</xdr:colOff>
      <xdr:row>8</xdr:row>
      <xdr:rowOff>371475</xdr:rowOff>
    </xdr:from>
    <xdr:to>
      <xdr:col>1</xdr:col>
      <xdr:colOff>12700</xdr:colOff>
      <xdr:row>9</xdr:row>
      <xdr:rowOff>244475</xdr:rowOff>
    </xdr:to>
    <xdr:sp macro="" textlink="">
      <xdr:nvSpPr>
        <xdr:cNvPr id="13" name="Retângulo 12">
          <a:hlinkClick xmlns:r="http://schemas.openxmlformats.org/officeDocument/2006/relationships" r:id="rId7"/>
        </xdr:cNvPr>
        <xdr:cNvSpPr/>
      </xdr:nvSpPr>
      <xdr:spPr>
        <a:xfrm>
          <a:off x="12700" y="32385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6. Alertas e Dicas</a:t>
          </a:r>
        </a:p>
      </xdr:txBody>
    </xdr:sp>
    <xdr:clientData/>
  </xdr:twoCellAnchor>
  <xdr:twoCellAnchor editAs="absolute">
    <xdr:from>
      <xdr:col>0</xdr:col>
      <xdr:colOff>12700</xdr:colOff>
      <xdr:row>9</xdr:row>
      <xdr:rowOff>307975</xdr:rowOff>
    </xdr:from>
    <xdr:to>
      <xdr:col>1</xdr:col>
      <xdr:colOff>12700</xdr:colOff>
      <xdr:row>10</xdr:row>
      <xdr:rowOff>180975</xdr:rowOff>
    </xdr:to>
    <xdr:sp macro="" textlink="">
      <xdr:nvSpPr>
        <xdr:cNvPr id="14" name="Retângulo 13">
          <a:hlinkClick xmlns:r="http://schemas.openxmlformats.org/officeDocument/2006/relationships" r:id="rId8"/>
        </xdr:cNvPr>
        <xdr:cNvSpPr/>
      </xdr:nvSpPr>
      <xdr:spPr>
        <a:xfrm>
          <a:off x="12700" y="35560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7. Relatórios de Impressão</a:t>
          </a:r>
        </a:p>
      </xdr:txBody>
    </xdr:sp>
    <xdr:clientData/>
  </xdr:twoCellAnchor>
  <xdr:twoCellAnchor editAs="absolute">
    <xdr:from>
      <xdr:col>0</xdr:col>
      <xdr:colOff>12700</xdr:colOff>
      <xdr:row>10</xdr:row>
      <xdr:rowOff>244475</xdr:rowOff>
    </xdr:from>
    <xdr:to>
      <xdr:col>1</xdr:col>
      <xdr:colOff>12700</xdr:colOff>
      <xdr:row>11</xdr:row>
      <xdr:rowOff>117475</xdr:rowOff>
    </xdr:to>
    <xdr:sp macro="" textlink="">
      <xdr:nvSpPr>
        <xdr:cNvPr id="15" name="Retângulo 14">
          <a:hlinkClick xmlns:r="http://schemas.openxmlformats.org/officeDocument/2006/relationships" r:id="rId9"/>
        </xdr:cNvPr>
        <xdr:cNvSpPr/>
      </xdr:nvSpPr>
      <xdr:spPr>
        <a:xfrm>
          <a:off x="12700" y="38735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8. Imprimir Folha Pgto</a:t>
          </a:r>
        </a:p>
      </xdr:txBody>
    </xdr:sp>
    <xdr:clientData/>
  </xdr:twoCellAnchor>
  <xdr:twoCellAnchor editAs="oneCell">
    <xdr:from>
      <xdr:col>0</xdr:col>
      <xdr:colOff>359839</xdr:colOff>
      <xdr:row>0</xdr:row>
      <xdr:rowOff>31750</xdr:rowOff>
    </xdr:from>
    <xdr:to>
      <xdr:col>0</xdr:col>
      <xdr:colOff>1480371</xdr:colOff>
      <xdr:row>2</xdr:row>
      <xdr:rowOff>84666</xdr:rowOff>
    </xdr:to>
    <xdr:pic>
      <xdr:nvPicPr>
        <xdr:cNvPr id="20" name="Imagem 19" descr="Marca_sebrae_verticall.png"/>
        <xdr:cNvPicPr>
          <a:picLocks noChangeAspect="1"/>
        </xdr:cNvPicPr>
      </xdr:nvPicPr>
      <xdr:blipFill>
        <a:blip xmlns:r="http://schemas.openxmlformats.org/officeDocument/2006/relationships" r:embed="rId10" cstate="print"/>
        <a:stretch>
          <a:fillRect/>
        </a:stretch>
      </xdr:blipFill>
      <xdr:spPr>
        <a:xfrm>
          <a:off x="359839" y="31750"/>
          <a:ext cx="1120532" cy="751416"/>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absolute">
    <xdr:from>
      <xdr:col>4</xdr:col>
      <xdr:colOff>699554</xdr:colOff>
      <xdr:row>0</xdr:row>
      <xdr:rowOff>133350</xdr:rowOff>
    </xdr:from>
    <xdr:to>
      <xdr:col>8</xdr:col>
      <xdr:colOff>1169454</xdr:colOff>
      <xdr:row>1</xdr:row>
      <xdr:rowOff>136219</xdr:rowOff>
    </xdr:to>
    <xdr:sp macro="" textlink="">
      <xdr:nvSpPr>
        <xdr:cNvPr id="2" name="CaixaDeTexto 1"/>
        <xdr:cNvSpPr txBox="1"/>
      </xdr:nvSpPr>
      <xdr:spPr>
        <a:xfrm>
          <a:off x="5947829" y="133350"/>
          <a:ext cx="6384925" cy="43149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vert="horz" rtlCol="0" anchor="t">
          <a:spAutoFit/>
        </a:bodyPr>
        <a:lstStyle/>
        <a:p>
          <a:r>
            <a:rPr lang="pt-BR" sz="1100"/>
            <a:t>O cadastro de funcionários é fundamental para o momento que for gerar a folha de pagamento. Além</a:t>
          </a:r>
          <a:r>
            <a:rPr lang="pt-BR" sz="1100" baseline="0"/>
            <a:t> disso, é uma excelente forma de registrar alguns dados importantes para o quadro de funcionários</a:t>
          </a:r>
          <a:endParaRPr lang="pt-BR" sz="1100"/>
        </a:p>
      </xdr:txBody>
    </xdr:sp>
    <xdr:clientData/>
  </xdr:twoCellAnchor>
  <xdr:twoCellAnchor editAs="absolute">
    <xdr:from>
      <xdr:col>0</xdr:col>
      <xdr:colOff>144991</xdr:colOff>
      <xdr:row>2</xdr:row>
      <xdr:rowOff>135470</xdr:rowOff>
    </xdr:from>
    <xdr:to>
      <xdr:col>0</xdr:col>
      <xdr:colOff>1710266</xdr:colOff>
      <xdr:row>2</xdr:row>
      <xdr:rowOff>135470</xdr:rowOff>
    </xdr:to>
    <xdr:cxnSp macro="">
      <xdr:nvCxnSpPr>
        <xdr:cNvPr id="4" name="Conector reto 3"/>
        <xdr:cNvCxnSpPr/>
      </xdr:nvCxnSpPr>
      <xdr:spPr>
        <a:xfrm>
          <a:off x="144991" y="830795"/>
          <a:ext cx="1565275" cy="0"/>
        </a:xfrm>
        <a:prstGeom prst="line">
          <a:avLst/>
        </a:prstGeom>
        <a:ln>
          <a:solidFill>
            <a:srgbClr val="76717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63500</xdr:colOff>
      <xdr:row>2</xdr:row>
      <xdr:rowOff>222253</xdr:rowOff>
    </xdr:from>
    <xdr:to>
      <xdr:col>0</xdr:col>
      <xdr:colOff>1756833</xdr:colOff>
      <xdr:row>3</xdr:row>
      <xdr:rowOff>234953</xdr:rowOff>
    </xdr:to>
    <xdr:sp macro="" textlink="">
      <xdr:nvSpPr>
        <xdr:cNvPr id="5" name="Rectangle 65"/>
        <xdr:cNvSpPr/>
      </xdr:nvSpPr>
      <xdr:spPr>
        <a:xfrm>
          <a:off x="63500" y="917578"/>
          <a:ext cx="1693333"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l"/>
          <a:r>
            <a:rPr lang="en-US" sz="1400" b="1"/>
            <a:t>Menu</a:t>
          </a:r>
        </a:p>
      </xdr:txBody>
    </xdr:sp>
    <xdr:clientData/>
  </xdr:twoCellAnchor>
  <xdr:twoCellAnchor editAs="absolute">
    <xdr:from>
      <xdr:col>0</xdr:col>
      <xdr:colOff>152400</xdr:colOff>
      <xdr:row>11</xdr:row>
      <xdr:rowOff>244475</xdr:rowOff>
    </xdr:from>
    <xdr:to>
      <xdr:col>0</xdr:col>
      <xdr:colOff>1717675</xdr:colOff>
      <xdr:row>11</xdr:row>
      <xdr:rowOff>244475</xdr:rowOff>
    </xdr:to>
    <xdr:cxnSp macro="">
      <xdr:nvCxnSpPr>
        <xdr:cNvPr id="6" name="Conector reto 5"/>
        <xdr:cNvCxnSpPr/>
      </xdr:nvCxnSpPr>
      <xdr:spPr>
        <a:xfrm>
          <a:off x="152400" y="4254500"/>
          <a:ext cx="1565275" cy="0"/>
        </a:xfrm>
        <a:prstGeom prst="line">
          <a:avLst/>
        </a:prstGeom>
        <a:ln>
          <a:solidFill>
            <a:srgbClr val="76717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12700</xdr:colOff>
      <xdr:row>3</xdr:row>
      <xdr:rowOff>371475</xdr:rowOff>
    </xdr:from>
    <xdr:to>
      <xdr:col>1</xdr:col>
      <xdr:colOff>12700</xdr:colOff>
      <xdr:row>4</xdr:row>
      <xdr:rowOff>244475</xdr:rowOff>
    </xdr:to>
    <xdr:sp macro="" textlink="">
      <xdr:nvSpPr>
        <xdr:cNvPr id="7" name="Retângulo 6">
          <a:hlinkClick xmlns:r="http://schemas.openxmlformats.org/officeDocument/2006/relationships" r:id="rId1"/>
        </xdr:cNvPr>
        <xdr:cNvSpPr/>
      </xdr:nvSpPr>
      <xdr:spPr>
        <a:xfrm>
          <a:off x="12700" y="13335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Início</a:t>
          </a:r>
        </a:p>
      </xdr:txBody>
    </xdr:sp>
    <xdr:clientData/>
  </xdr:twoCellAnchor>
  <xdr:twoCellAnchor editAs="absolute">
    <xdr:from>
      <xdr:col>0</xdr:col>
      <xdr:colOff>12700</xdr:colOff>
      <xdr:row>4</xdr:row>
      <xdr:rowOff>307975</xdr:rowOff>
    </xdr:from>
    <xdr:to>
      <xdr:col>1</xdr:col>
      <xdr:colOff>12700</xdr:colOff>
      <xdr:row>5</xdr:row>
      <xdr:rowOff>180975</xdr:rowOff>
    </xdr:to>
    <xdr:sp macro="" textlink="">
      <xdr:nvSpPr>
        <xdr:cNvPr id="8" name="Retângulo 7">
          <a:hlinkClick xmlns:r="http://schemas.openxmlformats.org/officeDocument/2006/relationships" r:id="rId2"/>
        </xdr:cNvPr>
        <xdr:cNvSpPr/>
      </xdr:nvSpPr>
      <xdr:spPr>
        <a:xfrm>
          <a:off x="12700" y="16510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1. Premissas Gerais</a:t>
          </a:r>
        </a:p>
      </xdr:txBody>
    </xdr:sp>
    <xdr:clientData/>
  </xdr:twoCellAnchor>
  <xdr:twoCellAnchor editAs="absolute">
    <xdr:from>
      <xdr:col>0</xdr:col>
      <xdr:colOff>12700</xdr:colOff>
      <xdr:row>5</xdr:row>
      <xdr:rowOff>244475</xdr:rowOff>
    </xdr:from>
    <xdr:to>
      <xdr:col>1</xdr:col>
      <xdr:colOff>12700</xdr:colOff>
      <xdr:row>6</xdr:row>
      <xdr:rowOff>117475</xdr:rowOff>
    </xdr:to>
    <xdr:sp macro="" textlink="">
      <xdr:nvSpPr>
        <xdr:cNvPr id="9" name="Retângulo 8">
          <a:hlinkClick xmlns:r="http://schemas.openxmlformats.org/officeDocument/2006/relationships" r:id="rId3"/>
        </xdr:cNvPr>
        <xdr:cNvSpPr/>
      </xdr:nvSpPr>
      <xdr:spPr>
        <a:xfrm>
          <a:off x="12700" y="1968500"/>
          <a:ext cx="1847850" cy="254000"/>
        </a:xfrm>
        <a:prstGeom prst="rect">
          <a:avLst/>
        </a:prstGeom>
        <a:solidFill>
          <a:schemeClr val="bg1">
            <a:lumMod val="100000"/>
          </a:schemeClr>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rgbClr val="000000"/>
              </a:solidFill>
            </a:rPr>
            <a:t>2. Cadastro dos Funcionários</a:t>
          </a:r>
        </a:p>
      </xdr:txBody>
    </xdr:sp>
    <xdr:clientData/>
  </xdr:twoCellAnchor>
  <xdr:twoCellAnchor editAs="absolute">
    <xdr:from>
      <xdr:col>0</xdr:col>
      <xdr:colOff>12700</xdr:colOff>
      <xdr:row>6</xdr:row>
      <xdr:rowOff>180975</xdr:rowOff>
    </xdr:from>
    <xdr:to>
      <xdr:col>1</xdr:col>
      <xdr:colOff>12700</xdr:colOff>
      <xdr:row>7</xdr:row>
      <xdr:rowOff>53975</xdr:rowOff>
    </xdr:to>
    <xdr:sp macro="" textlink="">
      <xdr:nvSpPr>
        <xdr:cNvPr id="10" name="Retângulo 9">
          <a:hlinkClick xmlns:r="http://schemas.openxmlformats.org/officeDocument/2006/relationships" r:id="rId4"/>
        </xdr:cNvPr>
        <xdr:cNvSpPr/>
      </xdr:nvSpPr>
      <xdr:spPr>
        <a:xfrm>
          <a:off x="12700" y="22860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3. Lançamentos (Folha Pgto)</a:t>
          </a:r>
        </a:p>
      </xdr:txBody>
    </xdr:sp>
    <xdr:clientData/>
  </xdr:twoCellAnchor>
  <xdr:twoCellAnchor editAs="absolute">
    <xdr:from>
      <xdr:col>0</xdr:col>
      <xdr:colOff>12700</xdr:colOff>
      <xdr:row>7</xdr:row>
      <xdr:rowOff>117475</xdr:rowOff>
    </xdr:from>
    <xdr:to>
      <xdr:col>1</xdr:col>
      <xdr:colOff>12700</xdr:colOff>
      <xdr:row>7</xdr:row>
      <xdr:rowOff>371475</xdr:rowOff>
    </xdr:to>
    <xdr:sp macro="" textlink="">
      <xdr:nvSpPr>
        <xdr:cNvPr id="11" name="Retângulo 10">
          <a:hlinkClick xmlns:r="http://schemas.openxmlformats.org/officeDocument/2006/relationships" r:id="rId5"/>
        </xdr:cNvPr>
        <xdr:cNvSpPr/>
      </xdr:nvSpPr>
      <xdr:spPr>
        <a:xfrm>
          <a:off x="12700" y="26035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4. Resultados Consolidados</a:t>
          </a:r>
        </a:p>
      </xdr:txBody>
    </xdr:sp>
    <xdr:clientData/>
  </xdr:twoCellAnchor>
  <xdr:twoCellAnchor editAs="absolute">
    <xdr:from>
      <xdr:col>0</xdr:col>
      <xdr:colOff>12700</xdr:colOff>
      <xdr:row>8</xdr:row>
      <xdr:rowOff>53975</xdr:rowOff>
    </xdr:from>
    <xdr:to>
      <xdr:col>1</xdr:col>
      <xdr:colOff>12700</xdr:colOff>
      <xdr:row>8</xdr:row>
      <xdr:rowOff>307975</xdr:rowOff>
    </xdr:to>
    <xdr:sp macro="" textlink="">
      <xdr:nvSpPr>
        <xdr:cNvPr id="12" name="Retângulo 11">
          <a:hlinkClick xmlns:r="http://schemas.openxmlformats.org/officeDocument/2006/relationships" r:id="rId6"/>
        </xdr:cNvPr>
        <xdr:cNvSpPr/>
      </xdr:nvSpPr>
      <xdr:spPr>
        <a:xfrm>
          <a:off x="12700" y="29210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5. Gráficos</a:t>
          </a:r>
        </a:p>
      </xdr:txBody>
    </xdr:sp>
    <xdr:clientData/>
  </xdr:twoCellAnchor>
  <xdr:twoCellAnchor editAs="absolute">
    <xdr:from>
      <xdr:col>0</xdr:col>
      <xdr:colOff>12700</xdr:colOff>
      <xdr:row>8</xdr:row>
      <xdr:rowOff>371475</xdr:rowOff>
    </xdr:from>
    <xdr:to>
      <xdr:col>1</xdr:col>
      <xdr:colOff>12700</xdr:colOff>
      <xdr:row>9</xdr:row>
      <xdr:rowOff>244475</xdr:rowOff>
    </xdr:to>
    <xdr:sp macro="" textlink="">
      <xdr:nvSpPr>
        <xdr:cNvPr id="13" name="Retângulo 12">
          <a:hlinkClick xmlns:r="http://schemas.openxmlformats.org/officeDocument/2006/relationships" r:id="rId7"/>
        </xdr:cNvPr>
        <xdr:cNvSpPr/>
      </xdr:nvSpPr>
      <xdr:spPr>
        <a:xfrm>
          <a:off x="12700" y="32385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6. Alertas e Dicas</a:t>
          </a:r>
        </a:p>
      </xdr:txBody>
    </xdr:sp>
    <xdr:clientData/>
  </xdr:twoCellAnchor>
  <xdr:twoCellAnchor editAs="absolute">
    <xdr:from>
      <xdr:col>0</xdr:col>
      <xdr:colOff>12700</xdr:colOff>
      <xdr:row>9</xdr:row>
      <xdr:rowOff>307975</xdr:rowOff>
    </xdr:from>
    <xdr:to>
      <xdr:col>1</xdr:col>
      <xdr:colOff>12700</xdr:colOff>
      <xdr:row>10</xdr:row>
      <xdr:rowOff>180975</xdr:rowOff>
    </xdr:to>
    <xdr:sp macro="" textlink="">
      <xdr:nvSpPr>
        <xdr:cNvPr id="14" name="Retângulo 13">
          <a:hlinkClick xmlns:r="http://schemas.openxmlformats.org/officeDocument/2006/relationships" r:id="rId8"/>
        </xdr:cNvPr>
        <xdr:cNvSpPr/>
      </xdr:nvSpPr>
      <xdr:spPr>
        <a:xfrm>
          <a:off x="12700" y="35560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7. Relatórios de Impressão</a:t>
          </a:r>
        </a:p>
      </xdr:txBody>
    </xdr:sp>
    <xdr:clientData/>
  </xdr:twoCellAnchor>
  <xdr:twoCellAnchor editAs="absolute">
    <xdr:from>
      <xdr:col>0</xdr:col>
      <xdr:colOff>12700</xdr:colOff>
      <xdr:row>10</xdr:row>
      <xdr:rowOff>244475</xdr:rowOff>
    </xdr:from>
    <xdr:to>
      <xdr:col>1</xdr:col>
      <xdr:colOff>12700</xdr:colOff>
      <xdr:row>11</xdr:row>
      <xdr:rowOff>117475</xdr:rowOff>
    </xdr:to>
    <xdr:sp macro="" textlink="">
      <xdr:nvSpPr>
        <xdr:cNvPr id="15" name="Retângulo 14">
          <a:hlinkClick xmlns:r="http://schemas.openxmlformats.org/officeDocument/2006/relationships" r:id="rId9"/>
        </xdr:cNvPr>
        <xdr:cNvSpPr/>
      </xdr:nvSpPr>
      <xdr:spPr>
        <a:xfrm>
          <a:off x="12700" y="38735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8. Imprimir Folha Pgto</a:t>
          </a:r>
        </a:p>
      </xdr:txBody>
    </xdr:sp>
    <xdr:clientData/>
  </xdr:twoCellAnchor>
  <xdr:twoCellAnchor editAs="absolute">
    <xdr:from>
      <xdr:col>0</xdr:col>
      <xdr:colOff>12700</xdr:colOff>
      <xdr:row>11</xdr:row>
      <xdr:rowOff>371475</xdr:rowOff>
    </xdr:from>
    <xdr:to>
      <xdr:col>1</xdr:col>
      <xdr:colOff>12700</xdr:colOff>
      <xdr:row>12</xdr:row>
      <xdr:rowOff>244475</xdr:rowOff>
    </xdr:to>
    <xdr:sp macro="" textlink="">
      <xdr:nvSpPr>
        <xdr:cNvPr id="16" name="Retângulo 15">
          <a:hlinkClick xmlns:r="http://schemas.openxmlformats.org/officeDocument/2006/relationships" r:id="rId10"/>
        </xdr:cNvPr>
        <xdr:cNvSpPr/>
      </xdr:nvSpPr>
      <xdr:spPr>
        <a:xfrm>
          <a:off x="12700" y="43815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Dúvidas Frequentes</a:t>
          </a:r>
        </a:p>
      </xdr:txBody>
    </xdr:sp>
    <xdr:clientData/>
  </xdr:twoCellAnchor>
  <xdr:twoCellAnchor editAs="absolute">
    <xdr:from>
      <xdr:col>0</xdr:col>
      <xdr:colOff>12700</xdr:colOff>
      <xdr:row>12</xdr:row>
      <xdr:rowOff>307975</xdr:rowOff>
    </xdr:from>
    <xdr:to>
      <xdr:col>1</xdr:col>
      <xdr:colOff>12700</xdr:colOff>
      <xdr:row>13</xdr:row>
      <xdr:rowOff>180975</xdr:rowOff>
    </xdr:to>
    <xdr:sp macro="" textlink="">
      <xdr:nvSpPr>
        <xdr:cNvPr id="17" name="Retângulo 16">
          <a:hlinkClick xmlns:r="http://schemas.openxmlformats.org/officeDocument/2006/relationships" r:id="rId11"/>
        </xdr:cNvPr>
        <xdr:cNvSpPr/>
      </xdr:nvSpPr>
      <xdr:spPr>
        <a:xfrm>
          <a:off x="12700" y="46990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Sugestões para você</a:t>
          </a:r>
        </a:p>
      </xdr:txBody>
    </xdr:sp>
    <xdr:clientData/>
  </xdr:twoCellAnchor>
  <xdr:twoCellAnchor editAs="absolute">
    <xdr:from>
      <xdr:col>0</xdr:col>
      <xdr:colOff>12700</xdr:colOff>
      <xdr:row>14</xdr:row>
      <xdr:rowOff>53975</xdr:rowOff>
    </xdr:from>
    <xdr:to>
      <xdr:col>1</xdr:col>
      <xdr:colOff>12700</xdr:colOff>
      <xdr:row>15</xdr:row>
      <xdr:rowOff>117475</xdr:rowOff>
    </xdr:to>
    <xdr:sp macro="" textlink="">
      <xdr:nvSpPr>
        <xdr:cNvPr id="18" name="Retângulo 17">
          <a:hlinkClick xmlns:r="http://schemas.openxmlformats.org/officeDocument/2006/relationships" r:id="rId12"/>
        </xdr:cNvPr>
        <xdr:cNvSpPr/>
      </xdr:nvSpPr>
      <xdr:spPr>
        <a:xfrm>
          <a:off x="12700" y="50165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Sobre a LUZ</a:t>
          </a:r>
        </a:p>
      </xdr:txBody>
    </xdr:sp>
    <xdr:clientData/>
  </xdr:twoCellAnchor>
  <xdr:twoCellAnchor editAs="oneCell">
    <xdr:from>
      <xdr:col>0</xdr:col>
      <xdr:colOff>380999</xdr:colOff>
      <xdr:row>0</xdr:row>
      <xdr:rowOff>31750</xdr:rowOff>
    </xdr:from>
    <xdr:to>
      <xdr:col>0</xdr:col>
      <xdr:colOff>1501531</xdr:colOff>
      <xdr:row>2</xdr:row>
      <xdr:rowOff>84666</xdr:rowOff>
    </xdr:to>
    <xdr:pic>
      <xdr:nvPicPr>
        <xdr:cNvPr id="20" name="Imagem 19" descr="Marca_sebrae_verticall.png"/>
        <xdr:cNvPicPr>
          <a:picLocks noChangeAspect="1"/>
        </xdr:cNvPicPr>
      </xdr:nvPicPr>
      <xdr:blipFill>
        <a:blip xmlns:r="http://schemas.openxmlformats.org/officeDocument/2006/relationships" r:embed="rId13" cstate="print"/>
        <a:stretch>
          <a:fillRect/>
        </a:stretch>
      </xdr:blipFill>
      <xdr:spPr>
        <a:xfrm>
          <a:off x="380999" y="31750"/>
          <a:ext cx="1120532" cy="751416"/>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absolute">
    <xdr:from>
      <xdr:col>4</xdr:col>
      <xdr:colOff>699554</xdr:colOff>
      <xdr:row>0</xdr:row>
      <xdr:rowOff>133350</xdr:rowOff>
    </xdr:from>
    <xdr:to>
      <xdr:col>8</xdr:col>
      <xdr:colOff>1169454</xdr:colOff>
      <xdr:row>1</xdr:row>
      <xdr:rowOff>136219</xdr:rowOff>
    </xdr:to>
    <xdr:sp macro="" textlink="">
      <xdr:nvSpPr>
        <xdr:cNvPr id="2" name="CaixaDeTexto 1"/>
        <xdr:cNvSpPr txBox="1"/>
      </xdr:nvSpPr>
      <xdr:spPr>
        <a:xfrm>
          <a:off x="5947829" y="133350"/>
          <a:ext cx="6384925" cy="43149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vert="horz" rtlCol="0" anchor="t">
          <a:spAutoFit/>
        </a:bodyPr>
        <a:lstStyle/>
        <a:p>
          <a:r>
            <a:rPr lang="pt-BR" sz="1100"/>
            <a:t>O cadastro de funcionários é fundamental para o momento que for gerar a folha de pagamento. Além</a:t>
          </a:r>
          <a:r>
            <a:rPr lang="pt-BR" sz="1100" baseline="0"/>
            <a:t> disso, é uma excelente forma de registrar alguns dados importantes para o quadro de funcionários</a:t>
          </a:r>
          <a:endParaRPr lang="pt-BR" sz="1100"/>
        </a:p>
      </xdr:txBody>
    </xdr:sp>
    <xdr:clientData/>
  </xdr:twoCellAnchor>
  <xdr:twoCellAnchor editAs="absolute">
    <xdr:from>
      <xdr:col>0</xdr:col>
      <xdr:colOff>144991</xdr:colOff>
      <xdr:row>2</xdr:row>
      <xdr:rowOff>135470</xdr:rowOff>
    </xdr:from>
    <xdr:to>
      <xdr:col>0</xdr:col>
      <xdr:colOff>1710266</xdr:colOff>
      <xdr:row>2</xdr:row>
      <xdr:rowOff>135470</xdr:rowOff>
    </xdr:to>
    <xdr:cxnSp macro="">
      <xdr:nvCxnSpPr>
        <xdr:cNvPr id="4" name="Conector reto 3"/>
        <xdr:cNvCxnSpPr/>
      </xdr:nvCxnSpPr>
      <xdr:spPr>
        <a:xfrm>
          <a:off x="144991" y="830795"/>
          <a:ext cx="1565275" cy="0"/>
        </a:xfrm>
        <a:prstGeom prst="line">
          <a:avLst/>
        </a:prstGeom>
        <a:ln>
          <a:solidFill>
            <a:srgbClr val="76717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63500</xdr:colOff>
      <xdr:row>2</xdr:row>
      <xdr:rowOff>222253</xdr:rowOff>
    </xdr:from>
    <xdr:to>
      <xdr:col>0</xdr:col>
      <xdr:colOff>1756833</xdr:colOff>
      <xdr:row>3</xdr:row>
      <xdr:rowOff>234953</xdr:rowOff>
    </xdr:to>
    <xdr:sp macro="" textlink="">
      <xdr:nvSpPr>
        <xdr:cNvPr id="5" name="Rectangle 65"/>
        <xdr:cNvSpPr/>
      </xdr:nvSpPr>
      <xdr:spPr>
        <a:xfrm>
          <a:off x="63500" y="917578"/>
          <a:ext cx="1693333"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l"/>
          <a:r>
            <a:rPr lang="en-US" sz="1400" b="1"/>
            <a:t>Menu</a:t>
          </a:r>
        </a:p>
      </xdr:txBody>
    </xdr:sp>
    <xdr:clientData/>
  </xdr:twoCellAnchor>
  <xdr:twoCellAnchor editAs="absolute">
    <xdr:from>
      <xdr:col>0</xdr:col>
      <xdr:colOff>152400</xdr:colOff>
      <xdr:row>11</xdr:row>
      <xdr:rowOff>244475</xdr:rowOff>
    </xdr:from>
    <xdr:to>
      <xdr:col>0</xdr:col>
      <xdr:colOff>1717675</xdr:colOff>
      <xdr:row>11</xdr:row>
      <xdr:rowOff>244475</xdr:rowOff>
    </xdr:to>
    <xdr:cxnSp macro="">
      <xdr:nvCxnSpPr>
        <xdr:cNvPr id="6" name="Conector reto 5"/>
        <xdr:cNvCxnSpPr/>
      </xdr:nvCxnSpPr>
      <xdr:spPr>
        <a:xfrm>
          <a:off x="152400" y="4254500"/>
          <a:ext cx="1565275" cy="0"/>
        </a:xfrm>
        <a:prstGeom prst="line">
          <a:avLst/>
        </a:prstGeom>
        <a:ln>
          <a:solidFill>
            <a:srgbClr val="76717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12700</xdr:colOff>
      <xdr:row>3</xdr:row>
      <xdr:rowOff>371475</xdr:rowOff>
    </xdr:from>
    <xdr:to>
      <xdr:col>1</xdr:col>
      <xdr:colOff>12700</xdr:colOff>
      <xdr:row>4</xdr:row>
      <xdr:rowOff>244475</xdr:rowOff>
    </xdr:to>
    <xdr:sp macro="" textlink="">
      <xdr:nvSpPr>
        <xdr:cNvPr id="7" name="Retângulo 6">
          <a:hlinkClick xmlns:r="http://schemas.openxmlformats.org/officeDocument/2006/relationships" r:id="rId1"/>
        </xdr:cNvPr>
        <xdr:cNvSpPr/>
      </xdr:nvSpPr>
      <xdr:spPr>
        <a:xfrm>
          <a:off x="12700" y="13335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Início</a:t>
          </a:r>
        </a:p>
      </xdr:txBody>
    </xdr:sp>
    <xdr:clientData/>
  </xdr:twoCellAnchor>
  <xdr:twoCellAnchor editAs="absolute">
    <xdr:from>
      <xdr:col>0</xdr:col>
      <xdr:colOff>12700</xdr:colOff>
      <xdr:row>4</xdr:row>
      <xdr:rowOff>307975</xdr:rowOff>
    </xdr:from>
    <xdr:to>
      <xdr:col>1</xdr:col>
      <xdr:colOff>12700</xdr:colOff>
      <xdr:row>5</xdr:row>
      <xdr:rowOff>180975</xdr:rowOff>
    </xdr:to>
    <xdr:sp macro="" textlink="">
      <xdr:nvSpPr>
        <xdr:cNvPr id="8" name="Retângulo 7">
          <a:hlinkClick xmlns:r="http://schemas.openxmlformats.org/officeDocument/2006/relationships" r:id="rId2"/>
        </xdr:cNvPr>
        <xdr:cNvSpPr/>
      </xdr:nvSpPr>
      <xdr:spPr>
        <a:xfrm>
          <a:off x="12700" y="16510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1. Premissas Gerais</a:t>
          </a:r>
        </a:p>
      </xdr:txBody>
    </xdr:sp>
    <xdr:clientData/>
  </xdr:twoCellAnchor>
  <xdr:twoCellAnchor editAs="absolute">
    <xdr:from>
      <xdr:col>0</xdr:col>
      <xdr:colOff>12700</xdr:colOff>
      <xdr:row>5</xdr:row>
      <xdr:rowOff>244475</xdr:rowOff>
    </xdr:from>
    <xdr:to>
      <xdr:col>1</xdr:col>
      <xdr:colOff>12700</xdr:colOff>
      <xdr:row>6</xdr:row>
      <xdr:rowOff>117475</xdr:rowOff>
    </xdr:to>
    <xdr:sp macro="" textlink="">
      <xdr:nvSpPr>
        <xdr:cNvPr id="9" name="Retângulo 8">
          <a:hlinkClick xmlns:r="http://schemas.openxmlformats.org/officeDocument/2006/relationships" r:id="rId3"/>
        </xdr:cNvPr>
        <xdr:cNvSpPr/>
      </xdr:nvSpPr>
      <xdr:spPr>
        <a:xfrm>
          <a:off x="12700" y="1968500"/>
          <a:ext cx="1847850" cy="254000"/>
        </a:xfrm>
        <a:prstGeom prst="rect">
          <a:avLst/>
        </a:prstGeom>
        <a:solidFill>
          <a:schemeClr val="bg1">
            <a:lumMod val="100000"/>
          </a:schemeClr>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rgbClr val="000000"/>
              </a:solidFill>
            </a:rPr>
            <a:t>2. Cadastro dos Funcionários</a:t>
          </a:r>
        </a:p>
      </xdr:txBody>
    </xdr:sp>
    <xdr:clientData/>
  </xdr:twoCellAnchor>
  <xdr:twoCellAnchor editAs="absolute">
    <xdr:from>
      <xdr:col>0</xdr:col>
      <xdr:colOff>12700</xdr:colOff>
      <xdr:row>6</xdr:row>
      <xdr:rowOff>180975</xdr:rowOff>
    </xdr:from>
    <xdr:to>
      <xdr:col>1</xdr:col>
      <xdr:colOff>12700</xdr:colOff>
      <xdr:row>7</xdr:row>
      <xdr:rowOff>53975</xdr:rowOff>
    </xdr:to>
    <xdr:sp macro="" textlink="">
      <xdr:nvSpPr>
        <xdr:cNvPr id="10" name="Retângulo 9">
          <a:hlinkClick xmlns:r="http://schemas.openxmlformats.org/officeDocument/2006/relationships" r:id="rId4"/>
        </xdr:cNvPr>
        <xdr:cNvSpPr/>
      </xdr:nvSpPr>
      <xdr:spPr>
        <a:xfrm>
          <a:off x="12700" y="22860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3. Lançamentos (Folha Pgto)</a:t>
          </a:r>
        </a:p>
      </xdr:txBody>
    </xdr:sp>
    <xdr:clientData/>
  </xdr:twoCellAnchor>
  <xdr:twoCellAnchor editAs="absolute">
    <xdr:from>
      <xdr:col>0</xdr:col>
      <xdr:colOff>12700</xdr:colOff>
      <xdr:row>7</xdr:row>
      <xdr:rowOff>117475</xdr:rowOff>
    </xdr:from>
    <xdr:to>
      <xdr:col>1</xdr:col>
      <xdr:colOff>12700</xdr:colOff>
      <xdr:row>7</xdr:row>
      <xdr:rowOff>371475</xdr:rowOff>
    </xdr:to>
    <xdr:sp macro="" textlink="">
      <xdr:nvSpPr>
        <xdr:cNvPr id="11" name="Retângulo 10">
          <a:hlinkClick xmlns:r="http://schemas.openxmlformats.org/officeDocument/2006/relationships" r:id="rId5"/>
        </xdr:cNvPr>
        <xdr:cNvSpPr/>
      </xdr:nvSpPr>
      <xdr:spPr>
        <a:xfrm>
          <a:off x="12700" y="26035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4. Resultados Consolidados</a:t>
          </a:r>
        </a:p>
      </xdr:txBody>
    </xdr:sp>
    <xdr:clientData/>
  </xdr:twoCellAnchor>
  <xdr:twoCellAnchor editAs="absolute">
    <xdr:from>
      <xdr:col>0</xdr:col>
      <xdr:colOff>12700</xdr:colOff>
      <xdr:row>8</xdr:row>
      <xdr:rowOff>53975</xdr:rowOff>
    </xdr:from>
    <xdr:to>
      <xdr:col>1</xdr:col>
      <xdr:colOff>12700</xdr:colOff>
      <xdr:row>8</xdr:row>
      <xdr:rowOff>307975</xdr:rowOff>
    </xdr:to>
    <xdr:sp macro="" textlink="">
      <xdr:nvSpPr>
        <xdr:cNvPr id="12" name="Retângulo 11">
          <a:hlinkClick xmlns:r="http://schemas.openxmlformats.org/officeDocument/2006/relationships" r:id="rId6"/>
        </xdr:cNvPr>
        <xdr:cNvSpPr/>
      </xdr:nvSpPr>
      <xdr:spPr>
        <a:xfrm>
          <a:off x="12700" y="29210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5. Gráficos</a:t>
          </a:r>
        </a:p>
      </xdr:txBody>
    </xdr:sp>
    <xdr:clientData/>
  </xdr:twoCellAnchor>
  <xdr:twoCellAnchor editAs="absolute">
    <xdr:from>
      <xdr:col>0</xdr:col>
      <xdr:colOff>12700</xdr:colOff>
      <xdr:row>8</xdr:row>
      <xdr:rowOff>371475</xdr:rowOff>
    </xdr:from>
    <xdr:to>
      <xdr:col>1</xdr:col>
      <xdr:colOff>12700</xdr:colOff>
      <xdr:row>9</xdr:row>
      <xdr:rowOff>244475</xdr:rowOff>
    </xdr:to>
    <xdr:sp macro="" textlink="">
      <xdr:nvSpPr>
        <xdr:cNvPr id="13" name="Retângulo 12">
          <a:hlinkClick xmlns:r="http://schemas.openxmlformats.org/officeDocument/2006/relationships" r:id="rId7"/>
        </xdr:cNvPr>
        <xdr:cNvSpPr/>
      </xdr:nvSpPr>
      <xdr:spPr>
        <a:xfrm>
          <a:off x="12700" y="32385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6. Alertas e Dicas</a:t>
          </a:r>
        </a:p>
      </xdr:txBody>
    </xdr:sp>
    <xdr:clientData/>
  </xdr:twoCellAnchor>
  <xdr:twoCellAnchor editAs="absolute">
    <xdr:from>
      <xdr:col>0</xdr:col>
      <xdr:colOff>12700</xdr:colOff>
      <xdr:row>9</xdr:row>
      <xdr:rowOff>307975</xdr:rowOff>
    </xdr:from>
    <xdr:to>
      <xdr:col>1</xdr:col>
      <xdr:colOff>12700</xdr:colOff>
      <xdr:row>10</xdr:row>
      <xdr:rowOff>180975</xdr:rowOff>
    </xdr:to>
    <xdr:sp macro="" textlink="">
      <xdr:nvSpPr>
        <xdr:cNvPr id="14" name="Retângulo 13">
          <a:hlinkClick xmlns:r="http://schemas.openxmlformats.org/officeDocument/2006/relationships" r:id="rId8"/>
        </xdr:cNvPr>
        <xdr:cNvSpPr/>
      </xdr:nvSpPr>
      <xdr:spPr>
        <a:xfrm>
          <a:off x="12700" y="35560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7. Relatórios de Impressão</a:t>
          </a:r>
        </a:p>
      </xdr:txBody>
    </xdr:sp>
    <xdr:clientData/>
  </xdr:twoCellAnchor>
  <xdr:twoCellAnchor editAs="absolute">
    <xdr:from>
      <xdr:col>0</xdr:col>
      <xdr:colOff>12700</xdr:colOff>
      <xdr:row>10</xdr:row>
      <xdr:rowOff>244475</xdr:rowOff>
    </xdr:from>
    <xdr:to>
      <xdr:col>1</xdr:col>
      <xdr:colOff>12700</xdr:colOff>
      <xdr:row>11</xdr:row>
      <xdr:rowOff>117475</xdr:rowOff>
    </xdr:to>
    <xdr:sp macro="" textlink="">
      <xdr:nvSpPr>
        <xdr:cNvPr id="15" name="Retângulo 14">
          <a:hlinkClick xmlns:r="http://schemas.openxmlformats.org/officeDocument/2006/relationships" r:id="rId9"/>
        </xdr:cNvPr>
        <xdr:cNvSpPr/>
      </xdr:nvSpPr>
      <xdr:spPr>
        <a:xfrm>
          <a:off x="12700" y="38735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8. Imprimir Folha Pgto</a:t>
          </a:r>
        </a:p>
      </xdr:txBody>
    </xdr:sp>
    <xdr:clientData/>
  </xdr:twoCellAnchor>
  <xdr:twoCellAnchor editAs="absolute">
    <xdr:from>
      <xdr:col>0</xdr:col>
      <xdr:colOff>12700</xdr:colOff>
      <xdr:row>11</xdr:row>
      <xdr:rowOff>371475</xdr:rowOff>
    </xdr:from>
    <xdr:to>
      <xdr:col>1</xdr:col>
      <xdr:colOff>12700</xdr:colOff>
      <xdr:row>12</xdr:row>
      <xdr:rowOff>244475</xdr:rowOff>
    </xdr:to>
    <xdr:sp macro="" textlink="">
      <xdr:nvSpPr>
        <xdr:cNvPr id="16" name="Retângulo 15">
          <a:hlinkClick xmlns:r="http://schemas.openxmlformats.org/officeDocument/2006/relationships" r:id="rId10"/>
        </xdr:cNvPr>
        <xdr:cNvSpPr/>
      </xdr:nvSpPr>
      <xdr:spPr>
        <a:xfrm>
          <a:off x="12700" y="43815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Dúvidas Frequentes</a:t>
          </a:r>
        </a:p>
      </xdr:txBody>
    </xdr:sp>
    <xdr:clientData/>
  </xdr:twoCellAnchor>
  <xdr:twoCellAnchor editAs="absolute">
    <xdr:from>
      <xdr:col>0</xdr:col>
      <xdr:colOff>12700</xdr:colOff>
      <xdr:row>12</xdr:row>
      <xdr:rowOff>307975</xdr:rowOff>
    </xdr:from>
    <xdr:to>
      <xdr:col>1</xdr:col>
      <xdr:colOff>12700</xdr:colOff>
      <xdr:row>13</xdr:row>
      <xdr:rowOff>180975</xdr:rowOff>
    </xdr:to>
    <xdr:sp macro="" textlink="">
      <xdr:nvSpPr>
        <xdr:cNvPr id="17" name="Retângulo 16">
          <a:hlinkClick xmlns:r="http://schemas.openxmlformats.org/officeDocument/2006/relationships" r:id="rId11"/>
        </xdr:cNvPr>
        <xdr:cNvSpPr/>
      </xdr:nvSpPr>
      <xdr:spPr>
        <a:xfrm>
          <a:off x="12700" y="46990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Sugestões para você</a:t>
          </a:r>
        </a:p>
      </xdr:txBody>
    </xdr:sp>
    <xdr:clientData/>
  </xdr:twoCellAnchor>
  <xdr:twoCellAnchor editAs="absolute">
    <xdr:from>
      <xdr:col>0</xdr:col>
      <xdr:colOff>12700</xdr:colOff>
      <xdr:row>14</xdr:row>
      <xdr:rowOff>53975</xdr:rowOff>
    </xdr:from>
    <xdr:to>
      <xdr:col>1</xdr:col>
      <xdr:colOff>12700</xdr:colOff>
      <xdr:row>15</xdr:row>
      <xdr:rowOff>117475</xdr:rowOff>
    </xdr:to>
    <xdr:sp macro="" textlink="">
      <xdr:nvSpPr>
        <xdr:cNvPr id="18" name="Retângulo 17">
          <a:hlinkClick xmlns:r="http://schemas.openxmlformats.org/officeDocument/2006/relationships" r:id="rId12"/>
        </xdr:cNvPr>
        <xdr:cNvSpPr/>
      </xdr:nvSpPr>
      <xdr:spPr>
        <a:xfrm>
          <a:off x="12700" y="50165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Sobre a LUZ</a:t>
          </a:r>
        </a:p>
      </xdr:txBody>
    </xdr:sp>
    <xdr:clientData/>
  </xdr:twoCellAnchor>
  <xdr:twoCellAnchor editAs="oneCell">
    <xdr:from>
      <xdr:col>0</xdr:col>
      <xdr:colOff>402167</xdr:colOff>
      <xdr:row>0</xdr:row>
      <xdr:rowOff>21167</xdr:rowOff>
    </xdr:from>
    <xdr:to>
      <xdr:col>0</xdr:col>
      <xdr:colOff>1522699</xdr:colOff>
      <xdr:row>2</xdr:row>
      <xdr:rowOff>74083</xdr:rowOff>
    </xdr:to>
    <xdr:pic>
      <xdr:nvPicPr>
        <xdr:cNvPr id="21" name="Imagem 20" descr="Marca_sebrae_verticall.png"/>
        <xdr:cNvPicPr>
          <a:picLocks noChangeAspect="1"/>
        </xdr:cNvPicPr>
      </xdr:nvPicPr>
      <xdr:blipFill>
        <a:blip xmlns:r="http://schemas.openxmlformats.org/officeDocument/2006/relationships" r:embed="rId13" cstate="print"/>
        <a:stretch>
          <a:fillRect/>
        </a:stretch>
      </xdr:blipFill>
      <xdr:spPr>
        <a:xfrm>
          <a:off x="402167" y="21167"/>
          <a:ext cx="1120532" cy="751416"/>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absolute">
    <xdr:from>
      <xdr:col>4</xdr:col>
      <xdr:colOff>699554</xdr:colOff>
      <xdr:row>0</xdr:row>
      <xdr:rowOff>133350</xdr:rowOff>
    </xdr:from>
    <xdr:to>
      <xdr:col>8</xdr:col>
      <xdr:colOff>1169454</xdr:colOff>
      <xdr:row>1</xdr:row>
      <xdr:rowOff>136219</xdr:rowOff>
    </xdr:to>
    <xdr:sp macro="" textlink="">
      <xdr:nvSpPr>
        <xdr:cNvPr id="2" name="CaixaDeTexto 1"/>
        <xdr:cNvSpPr txBox="1"/>
      </xdr:nvSpPr>
      <xdr:spPr>
        <a:xfrm>
          <a:off x="5947829" y="133350"/>
          <a:ext cx="6384925" cy="43149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vert="horz" rtlCol="0" anchor="t">
          <a:spAutoFit/>
        </a:bodyPr>
        <a:lstStyle/>
        <a:p>
          <a:r>
            <a:rPr lang="pt-BR" sz="1100"/>
            <a:t>O cadastro de funcionários é fundamental para o momento que for gerar a folha de pagamento. Além</a:t>
          </a:r>
          <a:r>
            <a:rPr lang="pt-BR" sz="1100" baseline="0"/>
            <a:t> disso, é uma excelente forma de registrar alguns dados importantes para o quadro de funcionários</a:t>
          </a:r>
          <a:endParaRPr lang="pt-BR" sz="1100"/>
        </a:p>
      </xdr:txBody>
    </xdr:sp>
    <xdr:clientData/>
  </xdr:twoCellAnchor>
  <xdr:twoCellAnchor editAs="absolute">
    <xdr:from>
      <xdr:col>0</xdr:col>
      <xdr:colOff>144991</xdr:colOff>
      <xdr:row>2</xdr:row>
      <xdr:rowOff>135470</xdr:rowOff>
    </xdr:from>
    <xdr:to>
      <xdr:col>0</xdr:col>
      <xdr:colOff>1710266</xdr:colOff>
      <xdr:row>2</xdr:row>
      <xdr:rowOff>135470</xdr:rowOff>
    </xdr:to>
    <xdr:cxnSp macro="">
      <xdr:nvCxnSpPr>
        <xdr:cNvPr id="4" name="Conector reto 3"/>
        <xdr:cNvCxnSpPr/>
      </xdr:nvCxnSpPr>
      <xdr:spPr>
        <a:xfrm>
          <a:off x="144991" y="830795"/>
          <a:ext cx="1565275" cy="0"/>
        </a:xfrm>
        <a:prstGeom prst="line">
          <a:avLst/>
        </a:prstGeom>
        <a:ln>
          <a:solidFill>
            <a:srgbClr val="76717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63500</xdr:colOff>
      <xdr:row>2</xdr:row>
      <xdr:rowOff>222253</xdr:rowOff>
    </xdr:from>
    <xdr:to>
      <xdr:col>0</xdr:col>
      <xdr:colOff>1756833</xdr:colOff>
      <xdr:row>3</xdr:row>
      <xdr:rowOff>234953</xdr:rowOff>
    </xdr:to>
    <xdr:sp macro="" textlink="">
      <xdr:nvSpPr>
        <xdr:cNvPr id="5" name="Rectangle 65"/>
        <xdr:cNvSpPr/>
      </xdr:nvSpPr>
      <xdr:spPr>
        <a:xfrm>
          <a:off x="63500" y="917578"/>
          <a:ext cx="1693333"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l"/>
          <a:r>
            <a:rPr lang="en-US" sz="1400" b="1"/>
            <a:t>Menu</a:t>
          </a:r>
        </a:p>
      </xdr:txBody>
    </xdr:sp>
    <xdr:clientData/>
  </xdr:twoCellAnchor>
  <xdr:twoCellAnchor editAs="absolute">
    <xdr:from>
      <xdr:col>0</xdr:col>
      <xdr:colOff>152400</xdr:colOff>
      <xdr:row>11</xdr:row>
      <xdr:rowOff>244475</xdr:rowOff>
    </xdr:from>
    <xdr:to>
      <xdr:col>0</xdr:col>
      <xdr:colOff>1717675</xdr:colOff>
      <xdr:row>11</xdr:row>
      <xdr:rowOff>244475</xdr:rowOff>
    </xdr:to>
    <xdr:cxnSp macro="">
      <xdr:nvCxnSpPr>
        <xdr:cNvPr id="6" name="Conector reto 5"/>
        <xdr:cNvCxnSpPr/>
      </xdr:nvCxnSpPr>
      <xdr:spPr>
        <a:xfrm>
          <a:off x="152400" y="4254500"/>
          <a:ext cx="1565275" cy="0"/>
        </a:xfrm>
        <a:prstGeom prst="line">
          <a:avLst/>
        </a:prstGeom>
        <a:ln>
          <a:solidFill>
            <a:srgbClr val="76717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12700</xdr:colOff>
      <xdr:row>3</xdr:row>
      <xdr:rowOff>371475</xdr:rowOff>
    </xdr:from>
    <xdr:to>
      <xdr:col>1</xdr:col>
      <xdr:colOff>12700</xdr:colOff>
      <xdr:row>4</xdr:row>
      <xdr:rowOff>244475</xdr:rowOff>
    </xdr:to>
    <xdr:sp macro="" textlink="">
      <xdr:nvSpPr>
        <xdr:cNvPr id="7" name="Retângulo 6">
          <a:hlinkClick xmlns:r="http://schemas.openxmlformats.org/officeDocument/2006/relationships" r:id="rId1"/>
        </xdr:cNvPr>
        <xdr:cNvSpPr/>
      </xdr:nvSpPr>
      <xdr:spPr>
        <a:xfrm>
          <a:off x="12700" y="13335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Início</a:t>
          </a:r>
        </a:p>
      </xdr:txBody>
    </xdr:sp>
    <xdr:clientData/>
  </xdr:twoCellAnchor>
  <xdr:twoCellAnchor editAs="absolute">
    <xdr:from>
      <xdr:col>0</xdr:col>
      <xdr:colOff>12700</xdr:colOff>
      <xdr:row>4</xdr:row>
      <xdr:rowOff>307975</xdr:rowOff>
    </xdr:from>
    <xdr:to>
      <xdr:col>1</xdr:col>
      <xdr:colOff>12700</xdr:colOff>
      <xdr:row>5</xdr:row>
      <xdr:rowOff>180975</xdr:rowOff>
    </xdr:to>
    <xdr:sp macro="" textlink="">
      <xdr:nvSpPr>
        <xdr:cNvPr id="8" name="Retângulo 7">
          <a:hlinkClick xmlns:r="http://schemas.openxmlformats.org/officeDocument/2006/relationships" r:id="rId2"/>
        </xdr:cNvPr>
        <xdr:cNvSpPr/>
      </xdr:nvSpPr>
      <xdr:spPr>
        <a:xfrm>
          <a:off x="12700" y="16510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1. Premissas Gerais</a:t>
          </a:r>
        </a:p>
      </xdr:txBody>
    </xdr:sp>
    <xdr:clientData/>
  </xdr:twoCellAnchor>
  <xdr:twoCellAnchor editAs="absolute">
    <xdr:from>
      <xdr:col>0</xdr:col>
      <xdr:colOff>12700</xdr:colOff>
      <xdr:row>5</xdr:row>
      <xdr:rowOff>244475</xdr:rowOff>
    </xdr:from>
    <xdr:to>
      <xdr:col>1</xdr:col>
      <xdr:colOff>12700</xdr:colOff>
      <xdr:row>6</xdr:row>
      <xdr:rowOff>117475</xdr:rowOff>
    </xdr:to>
    <xdr:sp macro="" textlink="">
      <xdr:nvSpPr>
        <xdr:cNvPr id="9" name="Retângulo 8">
          <a:hlinkClick xmlns:r="http://schemas.openxmlformats.org/officeDocument/2006/relationships" r:id="rId3"/>
        </xdr:cNvPr>
        <xdr:cNvSpPr/>
      </xdr:nvSpPr>
      <xdr:spPr>
        <a:xfrm>
          <a:off x="12700" y="1968500"/>
          <a:ext cx="1847850" cy="254000"/>
        </a:xfrm>
        <a:prstGeom prst="rect">
          <a:avLst/>
        </a:prstGeom>
        <a:solidFill>
          <a:schemeClr val="bg1">
            <a:lumMod val="100000"/>
          </a:schemeClr>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rgbClr val="000000"/>
              </a:solidFill>
            </a:rPr>
            <a:t>2. Cadastro dos Funcionários</a:t>
          </a:r>
        </a:p>
      </xdr:txBody>
    </xdr:sp>
    <xdr:clientData/>
  </xdr:twoCellAnchor>
  <xdr:twoCellAnchor editAs="absolute">
    <xdr:from>
      <xdr:col>0</xdr:col>
      <xdr:colOff>12700</xdr:colOff>
      <xdr:row>6</xdr:row>
      <xdr:rowOff>180975</xdr:rowOff>
    </xdr:from>
    <xdr:to>
      <xdr:col>1</xdr:col>
      <xdr:colOff>12700</xdr:colOff>
      <xdr:row>7</xdr:row>
      <xdr:rowOff>53975</xdr:rowOff>
    </xdr:to>
    <xdr:sp macro="" textlink="">
      <xdr:nvSpPr>
        <xdr:cNvPr id="10" name="Retângulo 9">
          <a:hlinkClick xmlns:r="http://schemas.openxmlformats.org/officeDocument/2006/relationships" r:id="rId4"/>
        </xdr:cNvPr>
        <xdr:cNvSpPr/>
      </xdr:nvSpPr>
      <xdr:spPr>
        <a:xfrm>
          <a:off x="12700" y="22860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3. Lançamentos (Folha Pgto)</a:t>
          </a:r>
        </a:p>
      </xdr:txBody>
    </xdr:sp>
    <xdr:clientData/>
  </xdr:twoCellAnchor>
  <xdr:twoCellAnchor editAs="absolute">
    <xdr:from>
      <xdr:col>0</xdr:col>
      <xdr:colOff>12700</xdr:colOff>
      <xdr:row>7</xdr:row>
      <xdr:rowOff>117475</xdr:rowOff>
    </xdr:from>
    <xdr:to>
      <xdr:col>1</xdr:col>
      <xdr:colOff>12700</xdr:colOff>
      <xdr:row>7</xdr:row>
      <xdr:rowOff>371475</xdr:rowOff>
    </xdr:to>
    <xdr:sp macro="" textlink="">
      <xdr:nvSpPr>
        <xdr:cNvPr id="11" name="Retângulo 10">
          <a:hlinkClick xmlns:r="http://schemas.openxmlformats.org/officeDocument/2006/relationships" r:id="rId5"/>
        </xdr:cNvPr>
        <xdr:cNvSpPr/>
      </xdr:nvSpPr>
      <xdr:spPr>
        <a:xfrm>
          <a:off x="12700" y="26035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4. Resultados Consolidados</a:t>
          </a:r>
        </a:p>
      </xdr:txBody>
    </xdr:sp>
    <xdr:clientData/>
  </xdr:twoCellAnchor>
  <xdr:twoCellAnchor editAs="absolute">
    <xdr:from>
      <xdr:col>0</xdr:col>
      <xdr:colOff>12700</xdr:colOff>
      <xdr:row>8</xdr:row>
      <xdr:rowOff>53975</xdr:rowOff>
    </xdr:from>
    <xdr:to>
      <xdr:col>1</xdr:col>
      <xdr:colOff>12700</xdr:colOff>
      <xdr:row>8</xdr:row>
      <xdr:rowOff>307975</xdr:rowOff>
    </xdr:to>
    <xdr:sp macro="" textlink="">
      <xdr:nvSpPr>
        <xdr:cNvPr id="12" name="Retângulo 11">
          <a:hlinkClick xmlns:r="http://schemas.openxmlformats.org/officeDocument/2006/relationships" r:id="rId6"/>
        </xdr:cNvPr>
        <xdr:cNvSpPr/>
      </xdr:nvSpPr>
      <xdr:spPr>
        <a:xfrm>
          <a:off x="12700" y="29210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5. Gráficos</a:t>
          </a:r>
        </a:p>
      </xdr:txBody>
    </xdr:sp>
    <xdr:clientData/>
  </xdr:twoCellAnchor>
  <xdr:twoCellAnchor editAs="absolute">
    <xdr:from>
      <xdr:col>0</xdr:col>
      <xdr:colOff>12700</xdr:colOff>
      <xdr:row>8</xdr:row>
      <xdr:rowOff>371475</xdr:rowOff>
    </xdr:from>
    <xdr:to>
      <xdr:col>1</xdr:col>
      <xdr:colOff>12700</xdr:colOff>
      <xdr:row>9</xdr:row>
      <xdr:rowOff>244475</xdr:rowOff>
    </xdr:to>
    <xdr:sp macro="" textlink="">
      <xdr:nvSpPr>
        <xdr:cNvPr id="13" name="Retângulo 12">
          <a:hlinkClick xmlns:r="http://schemas.openxmlformats.org/officeDocument/2006/relationships" r:id="rId7"/>
        </xdr:cNvPr>
        <xdr:cNvSpPr/>
      </xdr:nvSpPr>
      <xdr:spPr>
        <a:xfrm>
          <a:off x="12700" y="32385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6. Alertas e Dicas</a:t>
          </a:r>
        </a:p>
      </xdr:txBody>
    </xdr:sp>
    <xdr:clientData/>
  </xdr:twoCellAnchor>
  <xdr:twoCellAnchor editAs="absolute">
    <xdr:from>
      <xdr:col>0</xdr:col>
      <xdr:colOff>12700</xdr:colOff>
      <xdr:row>9</xdr:row>
      <xdr:rowOff>307975</xdr:rowOff>
    </xdr:from>
    <xdr:to>
      <xdr:col>1</xdr:col>
      <xdr:colOff>12700</xdr:colOff>
      <xdr:row>10</xdr:row>
      <xdr:rowOff>180975</xdr:rowOff>
    </xdr:to>
    <xdr:sp macro="" textlink="">
      <xdr:nvSpPr>
        <xdr:cNvPr id="14" name="Retângulo 13">
          <a:hlinkClick xmlns:r="http://schemas.openxmlformats.org/officeDocument/2006/relationships" r:id="rId8"/>
        </xdr:cNvPr>
        <xdr:cNvSpPr/>
      </xdr:nvSpPr>
      <xdr:spPr>
        <a:xfrm>
          <a:off x="12700" y="35560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7. Relatórios de Impressão</a:t>
          </a:r>
        </a:p>
      </xdr:txBody>
    </xdr:sp>
    <xdr:clientData/>
  </xdr:twoCellAnchor>
  <xdr:twoCellAnchor editAs="absolute">
    <xdr:from>
      <xdr:col>0</xdr:col>
      <xdr:colOff>12700</xdr:colOff>
      <xdr:row>10</xdr:row>
      <xdr:rowOff>244475</xdr:rowOff>
    </xdr:from>
    <xdr:to>
      <xdr:col>1</xdr:col>
      <xdr:colOff>12700</xdr:colOff>
      <xdr:row>11</xdr:row>
      <xdr:rowOff>117475</xdr:rowOff>
    </xdr:to>
    <xdr:sp macro="" textlink="">
      <xdr:nvSpPr>
        <xdr:cNvPr id="15" name="Retângulo 14">
          <a:hlinkClick xmlns:r="http://schemas.openxmlformats.org/officeDocument/2006/relationships" r:id="rId9"/>
        </xdr:cNvPr>
        <xdr:cNvSpPr/>
      </xdr:nvSpPr>
      <xdr:spPr>
        <a:xfrm>
          <a:off x="12700" y="38735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8. Imprimir Folha Pgto</a:t>
          </a:r>
        </a:p>
      </xdr:txBody>
    </xdr:sp>
    <xdr:clientData/>
  </xdr:twoCellAnchor>
  <xdr:twoCellAnchor editAs="absolute">
    <xdr:from>
      <xdr:col>0</xdr:col>
      <xdr:colOff>12700</xdr:colOff>
      <xdr:row>11</xdr:row>
      <xdr:rowOff>371475</xdr:rowOff>
    </xdr:from>
    <xdr:to>
      <xdr:col>1</xdr:col>
      <xdr:colOff>12700</xdr:colOff>
      <xdr:row>12</xdr:row>
      <xdr:rowOff>244475</xdr:rowOff>
    </xdr:to>
    <xdr:sp macro="" textlink="">
      <xdr:nvSpPr>
        <xdr:cNvPr id="16" name="Retângulo 15">
          <a:hlinkClick xmlns:r="http://schemas.openxmlformats.org/officeDocument/2006/relationships" r:id="rId10"/>
        </xdr:cNvPr>
        <xdr:cNvSpPr/>
      </xdr:nvSpPr>
      <xdr:spPr>
        <a:xfrm>
          <a:off x="12700" y="43815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Dúvidas Frequentes</a:t>
          </a:r>
        </a:p>
      </xdr:txBody>
    </xdr:sp>
    <xdr:clientData/>
  </xdr:twoCellAnchor>
  <xdr:twoCellAnchor editAs="absolute">
    <xdr:from>
      <xdr:col>0</xdr:col>
      <xdr:colOff>12700</xdr:colOff>
      <xdr:row>12</xdr:row>
      <xdr:rowOff>307975</xdr:rowOff>
    </xdr:from>
    <xdr:to>
      <xdr:col>1</xdr:col>
      <xdr:colOff>12700</xdr:colOff>
      <xdr:row>13</xdr:row>
      <xdr:rowOff>180975</xdr:rowOff>
    </xdr:to>
    <xdr:sp macro="" textlink="">
      <xdr:nvSpPr>
        <xdr:cNvPr id="17" name="Retângulo 16">
          <a:hlinkClick xmlns:r="http://schemas.openxmlformats.org/officeDocument/2006/relationships" r:id="rId11"/>
        </xdr:cNvPr>
        <xdr:cNvSpPr/>
      </xdr:nvSpPr>
      <xdr:spPr>
        <a:xfrm>
          <a:off x="12700" y="46990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Sugestões para você</a:t>
          </a:r>
        </a:p>
      </xdr:txBody>
    </xdr:sp>
    <xdr:clientData/>
  </xdr:twoCellAnchor>
  <xdr:twoCellAnchor editAs="absolute">
    <xdr:from>
      <xdr:col>0</xdr:col>
      <xdr:colOff>12700</xdr:colOff>
      <xdr:row>14</xdr:row>
      <xdr:rowOff>53975</xdr:rowOff>
    </xdr:from>
    <xdr:to>
      <xdr:col>1</xdr:col>
      <xdr:colOff>12700</xdr:colOff>
      <xdr:row>15</xdr:row>
      <xdr:rowOff>117475</xdr:rowOff>
    </xdr:to>
    <xdr:sp macro="" textlink="">
      <xdr:nvSpPr>
        <xdr:cNvPr id="18" name="Retângulo 17">
          <a:hlinkClick xmlns:r="http://schemas.openxmlformats.org/officeDocument/2006/relationships" r:id="rId12"/>
        </xdr:cNvPr>
        <xdr:cNvSpPr/>
      </xdr:nvSpPr>
      <xdr:spPr>
        <a:xfrm>
          <a:off x="12700" y="50165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Sobre a LUZ</a:t>
          </a:r>
        </a:p>
      </xdr:txBody>
    </xdr:sp>
    <xdr:clientData/>
  </xdr:twoCellAnchor>
  <xdr:twoCellAnchor editAs="oneCell">
    <xdr:from>
      <xdr:col>0</xdr:col>
      <xdr:colOff>328089</xdr:colOff>
      <xdr:row>0</xdr:row>
      <xdr:rowOff>10583</xdr:rowOff>
    </xdr:from>
    <xdr:to>
      <xdr:col>0</xdr:col>
      <xdr:colOff>1448621</xdr:colOff>
      <xdr:row>2</xdr:row>
      <xdr:rowOff>63499</xdr:rowOff>
    </xdr:to>
    <xdr:pic>
      <xdr:nvPicPr>
        <xdr:cNvPr id="20" name="Imagem 19" descr="Marca_sebrae_verticall.png"/>
        <xdr:cNvPicPr>
          <a:picLocks noChangeAspect="1"/>
        </xdr:cNvPicPr>
      </xdr:nvPicPr>
      <xdr:blipFill>
        <a:blip xmlns:r="http://schemas.openxmlformats.org/officeDocument/2006/relationships" r:embed="rId13" cstate="print"/>
        <a:stretch>
          <a:fillRect/>
        </a:stretch>
      </xdr:blipFill>
      <xdr:spPr>
        <a:xfrm>
          <a:off x="328089" y="10583"/>
          <a:ext cx="1120532" cy="751416"/>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absolute">
    <xdr:from>
      <xdr:col>4</xdr:col>
      <xdr:colOff>699554</xdr:colOff>
      <xdr:row>0</xdr:row>
      <xdr:rowOff>133350</xdr:rowOff>
    </xdr:from>
    <xdr:to>
      <xdr:col>8</xdr:col>
      <xdr:colOff>1169454</xdr:colOff>
      <xdr:row>1</xdr:row>
      <xdr:rowOff>136219</xdr:rowOff>
    </xdr:to>
    <xdr:sp macro="" textlink="">
      <xdr:nvSpPr>
        <xdr:cNvPr id="2" name="CaixaDeTexto 1"/>
        <xdr:cNvSpPr txBox="1"/>
      </xdr:nvSpPr>
      <xdr:spPr>
        <a:xfrm>
          <a:off x="5947829" y="133350"/>
          <a:ext cx="6384925" cy="43149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vert="horz" rtlCol="0" anchor="t">
          <a:spAutoFit/>
        </a:bodyPr>
        <a:lstStyle/>
        <a:p>
          <a:r>
            <a:rPr lang="pt-BR" sz="1100"/>
            <a:t>O cadastro de funcionários é fundamental para o momento que for gerar a folha de pagamento. Além</a:t>
          </a:r>
          <a:r>
            <a:rPr lang="pt-BR" sz="1100" baseline="0"/>
            <a:t> disso, é uma excelente forma de registrar alguns dados importantes para o quadro de funcionários</a:t>
          </a:r>
          <a:endParaRPr lang="pt-BR" sz="1100"/>
        </a:p>
      </xdr:txBody>
    </xdr:sp>
    <xdr:clientData/>
  </xdr:twoCellAnchor>
  <xdr:twoCellAnchor editAs="absolute">
    <xdr:from>
      <xdr:col>0</xdr:col>
      <xdr:colOff>144991</xdr:colOff>
      <xdr:row>2</xdr:row>
      <xdr:rowOff>135470</xdr:rowOff>
    </xdr:from>
    <xdr:to>
      <xdr:col>0</xdr:col>
      <xdr:colOff>1710266</xdr:colOff>
      <xdr:row>2</xdr:row>
      <xdr:rowOff>135470</xdr:rowOff>
    </xdr:to>
    <xdr:cxnSp macro="">
      <xdr:nvCxnSpPr>
        <xdr:cNvPr id="4" name="Conector reto 3"/>
        <xdr:cNvCxnSpPr/>
      </xdr:nvCxnSpPr>
      <xdr:spPr>
        <a:xfrm>
          <a:off x="144991" y="830795"/>
          <a:ext cx="1565275" cy="0"/>
        </a:xfrm>
        <a:prstGeom prst="line">
          <a:avLst/>
        </a:prstGeom>
        <a:ln>
          <a:solidFill>
            <a:srgbClr val="76717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63500</xdr:colOff>
      <xdr:row>2</xdr:row>
      <xdr:rowOff>222253</xdr:rowOff>
    </xdr:from>
    <xdr:to>
      <xdr:col>0</xdr:col>
      <xdr:colOff>1756833</xdr:colOff>
      <xdr:row>3</xdr:row>
      <xdr:rowOff>234953</xdr:rowOff>
    </xdr:to>
    <xdr:sp macro="" textlink="">
      <xdr:nvSpPr>
        <xdr:cNvPr id="5" name="Rectangle 65"/>
        <xdr:cNvSpPr/>
      </xdr:nvSpPr>
      <xdr:spPr>
        <a:xfrm>
          <a:off x="63500" y="917578"/>
          <a:ext cx="1693333"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l"/>
          <a:r>
            <a:rPr lang="en-US" sz="1400" b="1"/>
            <a:t>Menu</a:t>
          </a:r>
        </a:p>
      </xdr:txBody>
    </xdr:sp>
    <xdr:clientData/>
  </xdr:twoCellAnchor>
  <xdr:twoCellAnchor editAs="absolute">
    <xdr:from>
      <xdr:col>0</xdr:col>
      <xdr:colOff>152400</xdr:colOff>
      <xdr:row>11</xdr:row>
      <xdr:rowOff>244475</xdr:rowOff>
    </xdr:from>
    <xdr:to>
      <xdr:col>0</xdr:col>
      <xdr:colOff>1717675</xdr:colOff>
      <xdr:row>11</xdr:row>
      <xdr:rowOff>244475</xdr:rowOff>
    </xdr:to>
    <xdr:cxnSp macro="">
      <xdr:nvCxnSpPr>
        <xdr:cNvPr id="6" name="Conector reto 5"/>
        <xdr:cNvCxnSpPr/>
      </xdr:nvCxnSpPr>
      <xdr:spPr>
        <a:xfrm>
          <a:off x="152400" y="4254500"/>
          <a:ext cx="1565275" cy="0"/>
        </a:xfrm>
        <a:prstGeom prst="line">
          <a:avLst/>
        </a:prstGeom>
        <a:ln>
          <a:solidFill>
            <a:srgbClr val="76717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12700</xdr:colOff>
      <xdr:row>3</xdr:row>
      <xdr:rowOff>371475</xdr:rowOff>
    </xdr:from>
    <xdr:to>
      <xdr:col>1</xdr:col>
      <xdr:colOff>12700</xdr:colOff>
      <xdr:row>4</xdr:row>
      <xdr:rowOff>244475</xdr:rowOff>
    </xdr:to>
    <xdr:sp macro="" textlink="">
      <xdr:nvSpPr>
        <xdr:cNvPr id="7" name="Retângulo 6">
          <a:hlinkClick xmlns:r="http://schemas.openxmlformats.org/officeDocument/2006/relationships" r:id="rId1"/>
        </xdr:cNvPr>
        <xdr:cNvSpPr/>
      </xdr:nvSpPr>
      <xdr:spPr>
        <a:xfrm>
          <a:off x="12700" y="13335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Início</a:t>
          </a:r>
        </a:p>
      </xdr:txBody>
    </xdr:sp>
    <xdr:clientData/>
  </xdr:twoCellAnchor>
  <xdr:twoCellAnchor editAs="absolute">
    <xdr:from>
      <xdr:col>0</xdr:col>
      <xdr:colOff>12700</xdr:colOff>
      <xdr:row>4</xdr:row>
      <xdr:rowOff>307975</xdr:rowOff>
    </xdr:from>
    <xdr:to>
      <xdr:col>1</xdr:col>
      <xdr:colOff>12700</xdr:colOff>
      <xdr:row>5</xdr:row>
      <xdr:rowOff>180975</xdr:rowOff>
    </xdr:to>
    <xdr:sp macro="" textlink="">
      <xdr:nvSpPr>
        <xdr:cNvPr id="8" name="Retângulo 7">
          <a:hlinkClick xmlns:r="http://schemas.openxmlformats.org/officeDocument/2006/relationships" r:id="rId2"/>
        </xdr:cNvPr>
        <xdr:cNvSpPr/>
      </xdr:nvSpPr>
      <xdr:spPr>
        <a:xfrm>
          <a:off x="12700" y="16510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1. Premissas Gerais</a:t>
          </a:r>
        </a:p>
      </xdr:txBody>
    </xdr:sp>
    <xdr:clientData/>
  </xdr:twoCellAnchor>
  <xdr:twoCellAnchor editAs="absolute">
    <xdr:from>
      <xdr:col>0</xdr:col>
      <xdr:colOff>12700</xdr:colOff>
      <xdr:row>5</xdr:row>
      <xdr:rowOff>244475</xdr:rowOff>
    </xdr:from>
    <xdr:to>
      <xdr:col>1</xdr:col>
      <xdr:colOff>12700</xdr:colOff>
      <xdr:row>6</xdr:row>
      <xdr:rowOff>117475</xdr:rowOff>
    </xdr:to>
    <xdr:sp macro="" textlink="">
      <xdr:nvSpPr>
        <xdr:cNvPr id="9" name="Retângulo 8">
          <a:hlinkClick xmlns:r="http://schemas.openxmlformats.org/officeDocument/2006/relationships" r:id="rId3"/>
        </xdr:cNvPr>
        <xdr:cNvSpPr/>
      </xdr:nvSpPr>
      <xdr:spPr>
        <a:xfrm>
          <a:off x="12700" y="1968500"/>
          <a:ext cx="1847850" cy="254000"/>
        </a:xfrm>
        <a:prstGeom prst="rect">
          <a:avLst/>
        </a:prstGeom>
        <a:solidFill>
          <a:schemeClr val="bg1">
            <a:lumMod val="100000"/>
          </a:schemeClr>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rgbClr val="000000"/>
              </a:solidFill>
            </a:rPr>
            <a:t>2. Cadastro dos Funcionários</a:t>
          </a:r>
        </a:p>
      </xdr:txBody>
    </xdr:sp>
    <xdr:clientData/>
  </xdr:twoCellAnchor>
  <xdr:twoCellAnchor editAs="absolute">
    <xdr:from>
      <xdr:col>0</xdr:col>
      <xdr:colOff>12700</xdr:colOff>
      <xdr:row>6</xdr:row>
      <xdr:rowOff>180975</xdr:rowOff>
    </xdr:from>
    <xdr:to>
      <xdr:col>1</xdr:col>
      <xdr:colOff>12700</xdr:colOff>
      <xdr:row>7</xdr:row>
      <xdr:rowOff>53975</xdr:rowOff>
    </xdr:to>
    <xdr:sp macro="" textlink="">
      <xdr:nvSpPr>
        <xdr:cNvPr id="10" name="Retângulo 9">
          <a:hlinkClick xmlns:r="http://schemas.openxmlformats.org/officeDocument/2006/relationships" r:id="rId4"/>
        </xdr:cNvPr>
        <xdr:cNvSpPr/>
      </xdr:nvSpPr>
      <xdr:spPr>
        <a:xfrm>
          <a:off x="12700" y="22860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3. Lançamentos (Folha Pgto)</a:t>
          </a:r>
        </a:p>
      </xdr:txBody>
    </xdr:sp>
    <xdr:clientData/>
  </xdr:twoCellAnchor>
  <xdr:twoCellAnchor editAs="absolute">
    <xdr:from>
      <xdr:col>0</xdr:col>
      <xdr:colOff>12700</xdr:colOff>
      <xdr:row>7</xdr:row>
      <xdr:rowOff>117475</xdr:rowOff>
    </xdr:from>
    <xdr:to>
      <xdr:col>1</xdr:col>
      <xdr:colOff>12700</xdr:colOff>
      <xdr:row>7</xdr:row>
      <xdr:rowOff>371475</xdr:rowOff>
    </xdr:to>
    <xdr:sp macro="" textlink="">
      <xdr:nvSpPr>
        <xdr:cNvPr id="11" name="Retângulo 10">
          <a:hlinkClick xmlns:r="http://schemas.openxmlformats.org/officeDocument/2006/relationships" r:id="rId5"/>
        </xdr:cNvPr>
        <xdr:cNvSpPr/>
      </xdr:nvSpPr>
      <xdr:spPr>
        <a:xfrm>
          <a:off x="12700" y="26035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4. Resultados Consolidados</a:t>
          </a:r>
        </a:p>
      </xdr:txBody>
    </xdr:sp>
    <xdr:clientData/>
  </xdr:twoCellAnchor>
  <xdr:twoCellAnchor editAs="absolute">
    <xdr:from>
      <xdr:col>0</xdr:col>
      <xdr:colOff>12700</xdr:colOff>
      <xdr:row>8</xdr:row>
      <xdr:rowOff>53975</xdr:rowOff>
    </xdr:from>
    <xdr:to>
      <xdr:col>1</xdr:col>
      <xdr:colOff>12700</xdr:colOff>
      <xdr:row>8</xdr:row>
      <xdr:rowOff>307975</xdr:rowOff>
    </xdr:to>
    <xdr:sp macro="" textlink="">
      <xdr:nvSpPr>
        <xdr:cNvPr id="12" name="Retângulo 11">
          <a:hlinkClick xmlns:r="http://schemas.openxmlformats.org/officeDocument/2006/relationships" r:id="rId6"/>
        </xdr:cNvPr>
        <xdr:cNvSpPr/>
      </xdr:nvSpPr>
      <xdr:spPr>
        <a:xfrm>
          <a:off x="12700" y="29210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5. Gráficos</a:t>
          </a:r>
        </a:p>
      </xdr:txBody>
    </xdr:sp>
    <xdr:clientData/>
  </xdr:twoCellAnchor>
  <xdr:twoCellAnchor editAs="absolute">
    <xdr:from>
      <xdr:col>0</xdr:col>
      <xdr:colOff>12700</xdr:colOff>
      <xdr:row>8</xdr:row>
      <xdr:rowOff>371475</xdr:rowOff>
    </xdr:from>
    <xdr:to>
      <xdr:col>1</xdr:col>
      <xdr:colOff>12700</xdr:colOff>
      <xdr:row>9</xdr:row>
      <xdr:rowOff>244475</xdr:rowOff>
    </xdr:to>
    <xdr:sp macro="" textlink="">
      <xdr:nvSpPr>
        <xdr:cNvPr id="13" name="Retângulo 12">
          <a:hlinkClick xmlns:r="http://schemas.openxmlformats.org/officeDocument/2006/relationships" r:id="rId7"/>
        </xdr:cNvPr>
        <xdr:cNvSpPr/>
      </xdr:nvSpPr>
      <xdr:spPr>
        <a:xfrm>
          <a:off x="12700" y="32385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6. Alertas e Dicas</a:t>
          </a:r>
        </a:p>
      </xdr:txBody>
    </xdr:sp>
    <xdr:clientData/>
  </xdr:twoCellAnchor>
  <xdr:twoCellAnchor editAs="absolute">
    <xdr:from>
      <xdr:col>0</xdr:col>
      <xdr:colOff>12700</xdr:colOff>
      <xdr:row>9</xdr:row>
      <xdr:rowOff>307975</xdr:rowOff>
    </xdr:from>
    <xdr:to>
      <xdr:col>1</xdr:col>
      <xdr:colOff>12700</xdr:colOff>
      <xdr:row>10</xdr:row>
      <xdr:rowOff>180975</xdr:rowOff>
    </xdr:to>
    <xdr:sp macro="" textlink="">
      <xdr:nvSpPr>
        <xdr:cNvPr id="14" name="Retângulo 13">
          <a:hlinkClick xmlns:r="http://schemas.openxmlformats.org/officeDocument/2006/relationships" r:id="rId8"/>
        </xdr:cNvPr>
        <xdr:cNvSpPr/>
      </xdr:nvSpPr>
      <xdr:spPr>
        <a:xfrm>
          <a:off x="12700" y="35560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7. Relatórios de Impressão</a:t>
          </a:r>
        </a:p>
      </xdr:txBody>
    </xdr:sp>
    <xdr:clientData/>
  </xdr:twoCellAnchor>
  <xdr:twoCellAnchor editAs="absolute">
    <xdr:from>
      <xdr:col>0</xdr:col>
      <xdr:colOff>12700</xdr:colOff>
      <xdr:row>10</xdr:row>
      <xdr:rowOff>244475</xdr:rowOff>
    </xdr:from>
    <xdr:to>
      <xdr:col>1</xdr:col>
      <xdr:colOff>12700</xdr:colOff>
      <xdr:row>11</xdr:row>
      <xdr:rowOff>117475</xdr:rowOff>
    </xdr:to>
    <xdr:sp macro="" textlink="">
      <xdr:nvSpPr>
        <xdr:cNvPr id="15" name="Retângulo 14">
          <a:hlinkClick xmlns:r="http://schemas.openxmlformats.org/officeDocument/2006/relationships" r:id="rId9"/>
        </xdr:cNvPr>
        <xdr:cNvSpPr/>
      </xdr:nvSpPr>
      <xdr:spPr>
        <a:xfrm>
          <a:off x="12700" y="38735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8. Imprimir Folha Pgto</a:t>
          </a:r>
        </a:p>
      </xdr:txBody>
    </xdr:sp>
    <xdr:clientData/>
  </xdr:twoCellAnchor>
  <xdr:twoCellAnchor editAs="absolute">
    <xdr:from>
      <xdr:col>0</xdr:col>
      <xdr:colOff>12700</xdr:colOff>
      <xdr:row>11</xdr:row>
      <xdr:rowOff>371475</xdr:rowOff>
    </xdr:from>
    <xdr:to>
      <xdr:col>1</xdr:col>
      <xdr:colOff>12700</xdr:colOff>
      <xdr:row>12</xdr:row>
      <xdr:rowOff>244475</xdr:rowOff>
    </xdr:to>
    <xdr:sp macro="" textlink="">
      <xdr:nvSpPr>
        <xdr:cNvPr id="16" name="Retângulo 15">
          <a:hlinkClick xmlns:r="http://schemas.openxmlformats.org/officeDocument/2006/relationships" r:id="rId10"/>
        </xdr:cNvPr>
        <xdr:cNvSpPr/>
      </xdr:nvSpPr>
      <xdr:spPr>
        <a:xfrm>
          <a:off x="12700" y="43815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Dúvidas Frequentes</a:t>
          </a:r>
        </a:p>
      </xdr:txBody>
    </xdr:sp>
    <xdr:clientData/>
  </xdr:twoCellAnchor>
  <xdr:twoCellAnchor editAs="absolute">
    <xdr:from>
      <xdr:col>0</xdr:col>
      <xdr:colOff>12700</xdr:colOff>
      <xdr:row>12</xdr:row>
      <xdr:rowOff>307975</xdr:rowOff>
    </xdr:from>
    <xdr:to>
      <xdr:col>1</xdr:col>
      <xdr:colOff>12700</xdr:colOff>
      <xdr:row>13</xdr:row>
      <xdr:rowOff>180975</xdr:rowOff>
    </xdr:to>
    <xdr:sp macro="" textlink="">
      <xdr:nvSpPr>
        <xdr:cNvPr id="17" name="Retângulo 16">
          <a:hlinkClick xmlns:r="http://schemas.openxmlformats.org/officeDocument/2006/relationships" r:id="rId11"/>
        </xdr:cNvPr>
        <xdr:cNvSpPr/>
      </xdr:nvSpPr>
      <xdr:spPr>
        <a:xfrm>
          <a:off x="12700" y="46990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Sugestões para você</a:t>
          </a:r>
        </a:p>
      </xdr:txBody>
    </xdr:sp>
    <xdr:clientData/>
  </xdr:twoCellAnchor>
  <xdr:twoCellAnchor editAs="absolute">
    <xdr:from>
      <xdr:col>0</xdr:col>
      <xdr:colOff>12700</xdr:colOff>
      <xdr:row>14</xdr:row>
      <xdr:rowOff>53975</xdr:rowOff>
    </xdr:from>
    <xdr:to>
      <xdr:col>1</xdr:col>
      <xdr:colOff>12700</xdr:colOff>
      <xdr:row>15</xdr:row>
      <xdr:rowOff>117475</xdr:rowOff>
    </xdr:to>
    <xdr:sp macro="" textlink="">
      <xdr:nvSpPr>
        <xdr:cNvPr id="18" name="Retângulo 17">
          <a:hlinkClick xmlns:r="http://schemas.openxmlformats.org/officeDocument/2006/relationships" r:id="rId12"/>
        </xdr:cNvPr>
        <xdr:cNvSpPr/>
      </xdr:nvSpPr>
      <xdr:spPr>
        <a:xfrm>
          <a:off x="12700" y="50165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Sobre a LUZ</a:t>
          </a:r>
        </a:p>
      </xdr:txBody>
    </xdr:sp>
    <xdr:clientData/>
  </xdr:twoCellAnchor>
  <xdr:twoCellAnchor editAs="oneCell">
    <xdr:from>
      <xdr:col>0</xdr:col>
      <xdr:colOff>402154</xdr:colOff>
      <xdr:row>0</xdr:row>
      <xdr:rowOff>0</xdr:rowOff>
    </xdr:from>
    <xdr:to>
      <xdr:col>0</xdr:col>
      <xdr:colOff>1522686</xdr:colOff>
      <xdr:row>2</xdr:row>
      <xdr:rowOff>52916</xdr:rowOff>
    </xdr:to>
    <xdr:pic>
      <xdr:nvPicPr>
        <xdr:cNvPr id="21" name="Imagem 20" descr="Marca_sebrae_verticall.png"/>
        <xdr:cNvPicPr>
          <a:picLocks noChangeAspect="1"/>
        </xdr:cNvPicPr>
      </xdr:nvPicPr>
      <xdr:blipFill>
        <a:blip xmlns:r="http://schemas.openxmlformats.org/officeDocument/2006/relationships" r:embed="rId13" cstate="print"/>
        <a:stretch>
          <a:fillRect/>
        </a:stretch>
      </xdr:blipFill>
      <xdr:spPr>
        <a:xfrm>
          <a:off x="402154" y="0"/>
          <a:ext cx="1120532" cy="751416"/>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absolute">
    <xdr:from>
      <xdr:col>4</xdr:col>
      <xdr:colOff>699554</xdr:colOff>
      <xdr:row>0</xdr:row>
      <xdr:rowOff>133350</xdr:rowOff>
    </xdr:from>
    <xdr:to>
      <xdr:col>8</xdr:col>
      <xdr:colOff>1169454</xdr:colOff>
      <xdr:row>1</xdr:row>
      <xdr:rowOff>136219</xdr:rowOff>
    </xdr:to>
    <xdr:sp macro="" textlink="">
      <xdr:nvSpPr>
        <xdr:cNvPr id="2" name="CaixaDeTexto 1"/>
        <xdr:cNvSpPr txBox="1"/>
      </xdr:nvSpPr>
      <xdr:spPr>
        <a:xfrm>
          <a:off x="5947829" y="133350"/>
          <a:ext cx="6384925" cy="43149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vert="horz" rtlCol="0" anchor="t">
          <a:spAutoFit/>
        </a:bodyPr>
        <a:lstStyle/>
        <a:p>
          <a:r>
            <a:rPr lang="pt-BR" sz="1100"/>
            <a:t>O cadastro de funcionários é fundamental para o momento que for gerar a folha de pagamento. Além</a:t>
          </a:r>
          <a:r>
            <a:rPr lang="pt-BR" sz="1100" baseline="0"/>
            <a:t> disso, é uma excelente forma de registrar alguns dados importantes para o quadro de funcionários</a:t>
          </a:r>
          <a:endParaRPr lang="pt-BR" sz="1100"/>
        </a:p>
      </xdr:txBody>
    </xdr:sp>
    <xdr:clientData/>
  </xdr:twoCellAnchor>
  <xdr:twoCellAnchor editAs="absolute">
    <xdr:from>
      <xdr:col>0</xdr:col>
      <xdr:colOff>144991</xdr:colOff>
      <xdr:row>2</xdr:row>
      <xdr:rowOff>135470</xdr:rowOff>
    </xdr:from>
    <xdr:to>
      <xdr:col>0</xdr:col>
      <xdr:colOff>1710266</xdr:colOff>
      <xdr:row>2</xdr:row>
      <xdr:rowOff>135470</xdr:rowOff>
    </xdr:to>
    <xdr:cxnSp macro="">
      <xdr:nvCxnSpPr>
        <xdr:cNvPr id="4" name="Conector reto 3"/>
        <xdr:cNvCxnSpPr/>
      </xdr:nvCxnSpPr>
      <xdr:spPr>
        <a:xfrm>
          <a:off x="144991" y="830795"/>
          <a:ext cx="1565275" cy="0"/>
        </a:xfrm>
        <a:prstGeom prst="line">
          <a:avLst/>
        </a:prstGeom>
        <a:ln>
          <a:solidFill>
            <a:srgbClr val="76717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63500</xdr:colOff>
      <xdr:row>2</xdr:row>
      <xdr:rowOff>222253</xdr:rowOff>
    </xdr:from>
    <xdr:to>
      <xdr:col>0</xdr:col>
      <xdr:colOff>1756833</xdr:colOff>
      <xdr:row>3</xdr:row>
      <xdr:rowOff>234953</xdr:rowOff>
    </xdr:to>
    <xdr:sp macro="" textlink="">
      <xdr:nvSpPr>
        <xdr:cNvPr id="5" name="Rectangle 65"/>
        <xdr:cNvSpPr/>
      </xdr:nvSpPr>
      <xdr:spPr>
        <a:xfrm>
          <a:off x="63500" y="917578"/>
          <a:ext cx="1693333"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l"/>
          <a:r>
            <a:rPr lang="en-US" sz="1400" b="1"/>
            <a:t>Menu</a:t>
          </a:r>
        </a:p>
      </xdr:txBody>
    </xdr:sp>
    <xdr:clientData/>
  </xdr:twoCellAnchor>
  <xdr:twoCellAnchor editAs="absolute">
    <xdr:from>
      <xdr:col>0</xdr:col>
      <xdr:colOff>152400</xdr:colOff>
      <xdr:row>11</xdr:row>
      <xdr:rowOff>244475</xdr:rowOff>
    </xdr:from>
    <xdr:to>
      <xdr:col>0</xdr:col>
      <xdr:colOff>1717675</xdr:colOff>
      <xdr:row>11</xdr:row>
      <xdr:rowOff>244475</xdr:rowOff>
    </xdr:to>
    <xdr:cxnSp macro="">
      <xdr:nvCxnSpPr>
        <xdr:cNvPr id="6" name="Conector reto 5"/>
        <xdr:cNvCxnSpPr/>
      </xdr:nvCxnSpPr>
      <xdr:spPr>
        <a:xfrm>
          <a:off x="152400" y="4254500"/>
          <a:ext cx="1565275" cy="0"/>
        </a:xfrm>
        <a:prstGeom prst="line">
          <a:avLst/>
        </a:prstGeom>
        <a:ln>
          <a:solidFill>
            <a:srgbClr val="76717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12700</xdr:colOff>
      <xdr:row>3</xdr:row>
      <xdr:rowOff>371475</xdr:rowOff>
    </xdr:from>
    <xdr:to>
      <xdr:col>1</xdr:col>
      <xdr:colOff>12700</xdr:colOff>
      <xdr:row>4</xdr:row>
      <xdr:rowOff>244475</xdr:rowOff>
    </xdr:to>
    <xdr:sp macro="" textlink="">
      <xdr:nvSpPr>
        <xdr:cNvPr id="7" name="Retângulo 6">
          <a:hlinkClick xmlns:r="http://schemas.openxmlformats.org/officeDocument/2006/relationships" r:id="rId1"/>
        </xdr:cNvPr>
        <xdr:cNvSpPr/>
      </xdr:nvSpPr>
      <xdr:spPr>
        <a:xfrm>
          <a:off x="12700" y="13335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Início</a:t>
          </a:r>
        </a:p>
      </xdr:txBody>
    </xdr:sp>
    <xdr:clientData/>
  </xdr:twoCellAnchor>
  <xdr:twoCellAnchor editAs="absolute">
    <xdr:from>
      <xdr:col>0</xdr:col>
      <xdr:colOff>12700</xdr:colOff>
      <xdr:row>4</xdr:row>
      <xdr:rowOff>307975</xdr:rowOff>
    </xdr:from>
    <xdr:to>
      <xdr:col>1</xdr:col>
      <xdr:colOff>12700</xdr:colOff>
      <xdr:row>5</xdr:row>
      <xdr:rowOff>180975</xdr:rowOff>
    </xdr:to>
    <xdr:sp macro="" textlink="">
      <xdr:nvSpPr>
        <xdr:cNvPr id="8" name="Retângulo 7">
          <a:hlinkClick xmlns:r="http://schemas.openxmlformats.org/officeDocument/2006/relationships" r:id="rId2"/>
        </xdr:cNvPr>
        <xdr:cNvSpPr/>
      </xdr:nvSpPr>
      <xdr:spPr>
        <a:xfrm>
          <a:off x="12700" y="16510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1. Premissas Gerais</a:t>
          </a:r>
        </a:p>
      </xdr:txBody>
    </xdr:sp>
    <xdr:clientData/>
  </xdr:twoCellAnchor>
  <xdr:twoCellAnchor editAs="absolute">
    <xdr:from>
      <xdr:col>0</xdr:col>
      <xdr:colOff>12700</xdr:colOff>
      <xdr:row>5</xdr:row>
      <xdr:rowOff>244475</xdr:rowOff>
    </xdr:from>
    <xdr:to>
      <xdr:col>1</xdr:col>
      <xdr:colOff>12700</xdr:colOff>
      <xdr:row>6</xdr:row>
      <xdr:rowOff>117475</xdr:rowOff>
    </xdr:to>
    <xdr:sp macro="" textlink="">
      <xdr:nvSpPr>
        <xdr:cNvPr id="9" name="Retângulo 8">
          <a:hlinkClick xmlns:r="http://schemas.openxmlformats.org/officeDocument/2006/relationships" r:id="rId3"/>
        </xdr:cNvPr>
        <xdr:cNvSpPr/>
      </xdr:nvSpPr>
      <xdr:spPr>
        <a:xfrm>
          <a:off x="12700" y="1968500"/>
          <a:ext cx="1847850" cy="254000"/>
        </a:xfrm>
        <a:prstGeom prst="rect">
          <a:avLst/>
        </a:prstGeom>
        <a:solidFill>
          <a:schemeClr val="bg1">
            <a:lumMod val="100000"/>
          </a:schemeClr>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rgbClr val="000000"/>
              </a:solidFill>
            </a:rPr>
            <a:t>2. Cadastro dos Funcionários</a:t>
          </a:r>
        </a:p>
      </xdr:txBody>
    </xdr:sp>
    <xdr:clientData/>
  </xdr:twoCellAnchor>
  <xdr:twoCellAnchor editAs="absolute">
    <xdr:from>
      <xdr:col>0</xdr:col>
      <xdr:colOff>12700</xdr:colOff>
      <xdr:row>6</xdr:row>
      <xdr:rowOff>180975</xdr:rowOff>
    </xdr:from>
    <xdr:to>
      <xdr:col>1</xdr:col>
      <xdr:colOff>12700</xdr:colOff>
      <xdr:row>7</xdr:row>
      <xdr:rowOff>53975</xdr:rowOff>
    </xdr:to>
    <xdr:sp macro="" textlink="">
      <xdr:nvSpPr>
        <xdr:cNvPr id="10" name="Retângulo 9">
          <a:hlinkClick xmlns:r="http://schemas.openxmlformats.org/officeDocument/2006/relationships" r:id="rId4"/>
        </xdr:cNvPr>
        <xdr:cNvSpPr/>
      </xdr:nvSpPr>
      <xdr:spPr>
        <a:xfrm>
          <a:off x="12700" y="22860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3. Lançamentos (Folha Pgto)</a:t>
          </a:r>
        </a:p>
      </xdr:txBody>
    </xdr:sp>
    <xdr:clientData/>
  </xdr:twoCellAnchor>
  <xdr:twoCellAnchor editAs="absolute">
    <xdr:from>
      <xdr:col>0</xdr:col>
      <xdr:colOff>12700</xdr:colOff>
      <xdr:row>7</xdr:row>
      <xdr:rowOff>117475</xdr:rowOff>
    </xdr:from>
    <xdr:to>
      <xdr:col>1</xdr:col>
      <xdr:colOff>12700</xdr:colOff>
      <xdr:row>7</xdr:row>
      <xdr:rowOff>371475</xdr:rowOff>
    </xdr:to>
    <xdr:sp macro="" textlink="">
      <xdr:nvSpPr>
        <xdr:cNvPr id="11" name="Retângulo 10">
          <a:hlinkClick xmlns:r="http://schemas.openxmlformats.org/officeDocument/2006/relationships" r:id="rId5"/>
        </xdr:cNvPr>
        <xdr:cNvSpPr/>
      </xdr:nvSpPr>
      <xdr:spPr>
        <a:xfrm>
          <a:off x="12700" y="26035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4. Resultados Consolidados</a:t>
          </a:r>
        </a:p>
      </xdr:txBody>
    </xdr:sp>
    <xdr:clientData/>
  </xdr:twoCellAnchor>
  <xdr:twoCellAnchor editAs="absolute">
    <xdr:from>
      <xdr:col>0</xdr:col>
      <xdr:colOff>12700</xdr:colOff>
      <xdr:row>8</xdr:row>
      <xdr:rowOff>53975</xdr:rowOff>
    </xdr:from>
    <xdr:to>
      <xdr:col>1</xdr:col>
      <xdr:colOff>12700</xdr:colOff>
      <xdr:row>8</xdr:row>
      <xdr:rowOff>307975</xdr:rowOff>
    </xdr:to>
    <xdr:sp macro="" textlink="">
      <xdr:nvSpPr>
        <xdr:cNvPr id="12" name="Retângulo 11">
          <a:hlinkClick xmlns:r="http://schemas.openxmlformats.org/officeDocument/2006/relationships" r:id="rId6"/>
        </xdr:cNvPr>
        <xdr:cNvSpPr/>
      </xdr:nvSpPr>
      <xdr:spPr>
        <a:xfrm>
          <a:off x="12700" y="29210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5. Gráficos</a:t>
          </a:r>
        </a:p>
      </xdr:txBody>
    </xdr:sp>
    <xdr:clientData/>
  </xdr:twoCellAnchor>
  <xdr:twoCellAnchor editAs="absolute">
    <xdr:from>
      <xdr:col>0</xdr:col>
      <xdr:colOff>12700</xdr:colOff>
      <xdr:row>8</xdr:row>
      <xdr:rowOff>371475</xdr:rowOff>
    </xdr:from>
    <xdr:to>
      <xdr:col>1</xdr:col>
      <xdr:colOff>12700</xdr:colOff>
      <xdr:row>9</xdr:row>
      <xdr:rowOff>244475</xdr:rowOff>
    </xdr:to>
    <xdr:sp macro="" textlink="">
      <xdr:nvSpPr>
        <xdr:cNvPr id="13" name="Retângulo 12">
          <a:hlinkClick xmlns:r="http://schemas.openxmlformats.org/officeDocument/2006/relationships" r:id="rId7"/>
        </xdr:cNvPr>
        <xdr:cNvSpPr/>
      </xdr:nvSpPr>
      <xdr:spPr>
        <a:xfrm>
          <a:off x="12700" y="32385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6. Alertas e Dicas</a:t>
          </a:r>
        </a:p>
      </xdr:txBody>
    </xdr:sp>
    <xdr:clientData/>
  </xdr:twoCellAnchor>
  <xdr:twoCellAnchor editAs="absolute">
    <xdr:from>
      <xdr:col>0</xdr:col>
      <xdr:colOff>12700</xdr:colOff>
      <xdr:row>9</xdr:row>
      <xdr:rowOff>307975</xdr:rowOff>
    </xdr:from>
    <xdr:to>
      <xdr:col>1</xdr:col>
      <xdr:colOff>12700</xdr:colOff>
      <xdr:row>10</xdr:row>
      <xdr:rowOff>180975</xdr:rowOff>
    </xdr:to>
    <xdr:sp macro="" textlink="">
      <xdr:nvSpPr>
        <xdr:cNvPr id="14" name="Retângulo 13">
          <a:hlinkClick xmlns:r="http://schemas.openxmlformats.org/officeDocument/2006/relationships" r:id="rId8"/>
        </xdr:cNvPr>
        <xdr:cNvSpPr/>
      </xdr:nvSpPr>
      <xdr:spPr>
        <a:xfrm>
          <a:off x="12700" y="35560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7. Relatórios de Impressão</a:t>
          </a:r>
        </a:p>
      </xdr:txBody>
    </xdr:sp>
    <xdr:clientData/>
  </xdr:twoCellAnchor>
  <xdr:twoCellAnchor editAs="absolute">
    <xdr:from>
      <xdr:col>0</xdr:col>
      <xdr:colOff>12700</xdr:colOff>
      <xdr:row>10</xdr:row>
      <xdr:rowOff>244475</xdr:rowOff>
    </xdr:from>
    <xdr:to>
      <xdr:col>1</xdr:col>
      <xdr:colOff>12700</xdr:colOff>
      <xdr:row>11</xdr:row>
      <xdr:rowOff>117475</xdr:rowOff>
    </xdr:to>
    <xdr:sp macro="" textlink="">
      <xdr:nvSpPr>
        <xdr:cNvPr id="15" name="Retângulo 14">
          <a:hlinkClick xmlns:r="http://schemas.openxmlformats.org/officeDocument/2006/relationships" r:id="rId9"/>
        </xdr:cNvPr>
        <xdr:cNvSpPr/>
      </xdr:nvSpPr>
      <xdr:spPr>
        <a:xfrm>
          <a:off x="12700" y="38735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8. Imprimir Folha Pgto</a:t>
          </a:r>
        </a:p>
      </xdr:txBody>
    </xdr:sp>
    <xdr:clientData/>
  </xdr:twoCellAnchor>
  <xdr:twoCellAnchor editAs="absolute">
    <xdr:from>
      <xdr:col>0</xdr:col>
      <xdr:colOff>12700</xdr:colOff>
      <xdr:row>11</xdr:row>
      <xdr:rowOff>371475</xdr:rowOff>
    </xdr:from>
    <xdr:to>
      <xdr:col>1</xdr:col>
      <xdr:colOff>12700</xdr:colOff>
      <xdr:row>12</xdr:row>
      <xdr:rowOff>244475</xdr:rowOff>
    </xdr:to>
    <xdr:sp macro="" textlink="">
      <xdr:nvSpPr>
        <xdr:cNvPr id="16" name="Retângulo 15">
          <a:hlinkClick xmlns:r="http://schemas.openxmlformats.org/officeDocument/2006/relationships" r:id="rId10"/>
        </xdr:cNvPr>
        <xdr:cNvSpPr/>
      </xdr:nvSpPr>
      <xdr:spPr>
        <a:xfrm>
          <a:off x="12700" y="43815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Dúvidas Frequentes</a:t>
          </a:r>
        </a:p>
      </xdr:txBody>
    </xdr:sp>
    <xdr:clientData/>
  </xdr:twoCellAnchor>
  <xdr:twoCellAnchor editAs="absolute">
    <xdr:from>
      <xdr:col>0</xdr:col>
      <xdr:colOff>12700</xdr:colOff>
      <xdr:row>12</xdr:row>
      <xdr:rowOff>307975</xdr:rowOff>
    </xdr:from>
    <xdr:to>
      <xdr:col>1</xdr:col>
      <xdr:colOff>12700</xdr:colOff>
      <xdr:row>13</xdr:row>
      <xdr:rowOff>180975</xdr:rowOff>
    </xdr:to>
    <xdr:sp macro="" textlink="">
      <xdr:nvSpPr>
        <xdr:cNvPr id="17" name="Retângulo 16">
          <a:hlinkClick xmlns:r="http://schemas.openxmlformats.org/officeDocument/2006/relationships" r:id="rId11"/>
        </xdr:cNvPr>
        <xdr:cNvSpPr/>
      </xdr:nvSpPr>
      <xdr:spPr>
        <a:xfrm>
          <a:off x="12700" y="46990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Sugestões para você</a:t>
          </a:r>
        </a:p>
      </xdr:txBody>
    </xdr:sp>
    <xdr:clientData/>
  </xdr:twoCellAnchor>
  <xdr:twoCellAnchor editAs="absolute">
    <xdr:from>
      <xdr:col>0</xdr:col>
      <xdr:colOff>12700</xdr:colOff>
      <xdr:row>14</xdr:row>
      <xdr:rowOff>53975</xdr:rowOff>
    </xdr:from>
    <xdr:to>
      <xdr:col>1</xdr:col>
      <xdr:colOff>12700</xdr:colOff>
      <xdr:row>15</xdr:row>
      <xdr:rowOff>117475</xdr:rowOff>
    </xdr:to>
    <xdr:sp macro="" textlink="">
      <xdr:nvSpPr>
        <xdr:cNvPr id="18" name="Retângulo 17">
          <a:hlinkClick xmlns:r="http://schemas.openxmlformats.org/officeDocument/2006/relationships" r:id="rId12"/>
        </xdr:cNvPr>
        <xdr:cNvSpPr/>
      </xdr:nvSpPr>
      <xdr:spPr>
        <a:xfrm>
          <a:off x="12700" y="50165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Sobre a LUZ</a:t>
          </a:r>
        </a:p>
      </xdr:txBody>
    </xdr:sp>
    <xdr:clientData/>
  </xdr:twoCellAnchor>
  <xdr:twoCellAnchor editAs="oneCell">
    <xdr:from>
      <xdr:col>0</xdr:col>
      <xdr:colOff>349250</xdr:colOff>
      <xdr:row>0</xdr:row>
      <xdr:rowOff>21166</xdr:rowOff>
    </xdr:from>
    <xdr:to>
      <xdr:col>0</xdr:col>
      <xdr:colOff>1469782</xdr:colOff>
      <xdr:row>2</xdr:row>
      <xdr:rowOff>74082</xdr:rowOff>
    </xdr:to>
    <xdr:pic>
      <xdr:nvPicPr>
        <xdr:cNvPr id="20" name="Imagem 19" descr="Marca_sebrae_verticall.png"/>
        <xdr:cNvPicPr>
          <a:picLocks noChangeAspect="1"/>
        </xdr:cNvPicPr>
      </xdr:nvPicPr>
      <xdr:blipFill>
        <a:blip xmlns:r="http://schemas.openxmlformats.org/officeDocument/2006/relationships" r:embed="rId13" cstate="print"/>
        <a:stretch>
          <a:fillRect/>
        </a:stretch>
      </xdr:blipFill>
      <xdr:spPr>
        <a:xfrm>
          <a:off x="349250" y="21166"/>
          <a:ext cx="1120532" cy="751416"/>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absolute">
    <xdr:from>
      <xdr:col>4</xdr:col>
      <xdr:colOff>699554</xdr:colOff>
      <xdr:row>0</xdr:row>
      <xdr:rowOff>133350</xdr:rowOff>
    </xdr:from>
    <xdr:to>
      <xdr:col>8</xdr:col>
      <xdr:colOff>1169454</xdr:colOff>
      <xdr:row>1</xdr:row>
      <xdr:rowOff>136219</xdr:rowOff>
    </xdr:to>
    <xdr:sp macro="" textlink="">
      <xdr:nvSpPr>
        <xdr:cNvPr id="2" name="CaixaDeTexto 1"/>
        <xdr:cNvSpPr txBox="1"/>
      </xdr:nvSpPr>
      <xdr:spPr>
        <a:xfrm>
          <a:off x="5947829" y="133350"/>
          <a:ext cx="6384925" cy="43149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vert="horz" rtlCol="0" anchor="t">
          <a:spAutoFit/>
        </a:bodyPr>
        <a:lstStyle/>
        <a:p>
          <a:r>
            <a:rPr lang="pt-BR" sz="1100"/>
            <a:t>O cadastro de funcionários é fundamental para o momento que for gerar a folha de pagamento. Além</a:t>
          </a:r>
          <a:r>
            <a:rPr lang="pt-BR" sz="1100" baseline="0"/>
            <a:t> disso, é uma excelente forma de registrar alguns dados importantes para o quadro de funcionários</a:t>
          </a:r>
          <a:endParaRPr lang="pt-BR" sz="1100"/>
        </a:p>
      </xdr:txBody>
    </xdr:sp>
    <xdr:clientData/>
  </xdr:twoCellAnchor>
  <xdr:twoCellAnchor editAs="absolute">
    <xdr:from>
      <xdr:col>0</xdr:col>
      <xdr:colOff>144991</xdr:colOff>
      <xdr:row>2</xdr:row>
      <xdr:rowOff>135470</xdr:rowOff>
    </xdr:from>
    <xdr:to>
      <xdr:col>0</xdr:col>
      <xdr:colOff>1710266</xdr:colOff>
      <xdr:row>2</xdr:row>
      <xdr:rowOff>135470</xdr:rowOff>
    </xdr:to>
    <xdr:cxnSp macro="">
      <xdr:nvCxnSpPr>
        <xdr:cNvPr id="4" name="Conector reto 3"/>
        <xdr:cNvCxnSpPr/>
      </xdr:nvCxnSpPr>
      <xdr:spPr>
        <a:xfrm>
          <a:off x="144991" y="830795"/>
          <a:ext cx="1565275" cy="0"/>
        </a:xfrm>
        <a:prstGeom prst="line">
          <a:avLst/>
        </a:prstGeom>
        <a:ln>
          <a:solidFill>
            <a:srgbClr val="76717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63500</xdr:colOff>
      <xdr:row>2</xdr:row>
      <xdr:rowOff>222253</xdr:rowOff>
    </xdr:from>
    <xdr:to>
      <xdr:col>0</xdr:col>
      <xdr:colOff>1756833</xdr:colOff>
      <xdr:row>3</xdr:row>
      <xdr:rowOff>234953</xdr:rowOff>
    </xdr:to>
    <xdr:sp macro="" textlink="">
      <xdr:nvSpPr>
        <xdr:cNvPr id="5" name="Rectangle 65"/>
        <xdr:cNvSpPr/>
      </xdr:nvSpPr>
      <xdr:spPr>
        <a:xfrm>
          <a:off x="63500" y="917578"/>
          <a:ext cx="1693333"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l"/>
          <a:r>
            <a:rPr lang="en-US" sz="1400" b="1"/>
            <a:t>Menu</a:t>
          </a:r>
        </a:p>
      </xdr:txBody>
    </xdr:sp>
    <xdr:clientData/>
  </xdr:twoCellAnchor>
  <xdr:twoCellAnchor editAs="absolute">
    <xdr:from>
      <xdr:col>0</xdr:col>
      <xdr:colOff>152400</xdr:colOff>
      <xdr:row>11</xdr:row>
      <xdr:rowOff>244475</xdr:rowOff>
    </xdr:from>
    <xdr:to>
      <xdr:col>0</xdr:col>
      <xdr:colOff>1717675</xdr:colOff>
      <xdr:row>11</xdr:row>
      <xdr:rowOff>244475</xdr:rowOff>
    </xdr:to>
    <xdr:cxnSp macro="">
      <xdr:nvCxnSpPr>
        <xdr:cNvPr id="6" name="Conector reto 5"/>
        <xdr:cNvCxnSpPr/>
      </xdr:nvCxnSpPr>
      <xdr:spPr>
        <a:xfrm>
          <a:off x="152400" y="4254500"/>
          <a:ext cx="1565275" cy="0"/>
        </a:xfrm>
        <a:prstGeom prst="line">
          <a:avLst/>
        </a:prstGeom>
        <a:ln>
          <a:solidFill>
            <a:srgbClr val="76717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12700</xdr:colOff>
      <xdr:row>3</xdr:row>
      <xdr:rowOff>371475</xdr:rowOff>
    </xdr:from>
    <xdr:to>
      <xdr:col>1</xdr:col>
      <xdr:colOff>12700</xdr:colOff>
      <xdr:row>4</xdr:row>
      <xdr:rowOff>244475</xdr:rowOff>
    </xdr:to>
    <xdr:sp macro="" textlink="">
      <xdr:nvSpPr>
        <xdr:cNvPr id="7" name="Retângulo 6">
          <a:hlinkClick xmlns:r="http://schemas.openxmlformats.org/officeDocument/2006/relationships" r:id="rId1"/>
        </xdr:cNvPr>
        <xdr:cNvSpPr/>
      </xdr:nvSpPr>
      <xdr:spPr>
        <a:xfrm>
          <a:off x="12700" y="13335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Início</a:t>
          </a:r>
        </a:p>
      </xdr:txBody>
    </xdr:sp>
    <xdr:clientData/>
  </xdr:twoCellAnchor>
  <xdr:twoCellAnchor editAs="absolute">
    <xdr:from>
      <xdr:col>0</xdr:col>
      <xdr:colOff>12700</xdr:colOff>
      <xdr:row>4</xdr:row>
      <xdr:rowOff>307975</xdr:rowOff>
    </xdr:from>
    <xdr:to>
      <xdr:col>1</xdr:col>
      <xdr:colOff>12700</xdr:colOff>
      <xdr:row>5</xdr:row>
      <xdr:rowOff>180975</xdr:rowOff>
    </xdr:to>
    <xdr:sp macro="" textlink="">
      <xdr:nvSpPr>
        <xdr:cNvPr id="8" name="Retângulo 7">
          <a:hlinkClick xmlns:r="http://schemas.openxmlformats.org/officeDocument/2006/relationships" r:id="rId2"/>
        </xdr:cNvPr>
        <xdr:cNvSpPr/>
      </xdr:nvSpPr>
      <xdr:spPr>
        <a:xfrm>
          <a:off x="12700" y="16510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1. Premissas Gerais</a:t>
          </a:r>
        </a:p>
      </xdr:txBody>
    </xdr:sp>
    <xdr:clientData/>
  </xdr:twoCellAnchor>
  <xdr:twoCellAnchor editAs="absolute">
    <xdr:from>
      <xdr:col>0</xdr:col>
      <xdr:colOff>12700</xdr:colOff>
      <xdr:row>5</xdr:row>
      <xdr:rowOff>244475</xdr:rowOff>
    </xdr:from>
    <xdr:to>
      <xdr:col>1</xdr:col>
      <xdr:colOff>12700</xdr:colOff>
      <xdr:row>6</xdr:row>
      <xdr:rowOff>117475</xdr:rowOff>
    </xdr:to>
    <xdr:sp macro="" textlink="">
      <xdr:nvSpPr>
        <xdr:cNvPr id="9" name="Retângulo 8">
          <a:hlinkClick xmlns:r="http://schemas.openxmlformats.org/officeDocument/2006/relationships" r:id="rId3"/>
        </xdr:cNvPr>
        <xdr:cNvSpPr/>
      </xdr:nvSpPr>
      <xdr:spPr>
        <a:xfrm>
          <a:off x="12700" y="1968500"/>
          <a:ext cx="1847850" cy="254000"/>
        </a:xfrm>
        <a:prstGeom prst="rect">
          <a:avLst/>
        </a:prstGeom>
        <a:solidFill>
          <a:schemeClr val="bg1">
            <a:lumMod val="100000"/>
          </a:schemeClr>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rgbClr val="000000"/>
              </a:solidFill>
            </a:rPr>
            <a:t>2. Cadastro dos Funcionários</a:t>
          </a:r>
        </a:p>
      </xdr:txBody>
    </xdr:sp>
    <xdr:clientData/>
  </xdr:twoCellAnchor>
  <xdr:twoCellAnchor editAs="absolute">
    <xdr:from>
      <xdr:col>0</xdr:col>
      <xdr:colOff>12700</xdr:colOff>
      <xdr:row>6</xdr:row>
      <xdr:rowOff>180975</xdr:rowOff>
    </xdr:from>
    <xdr:to>
      <xdr:col>1</xdr:col>
      <xdr:colOff>12700</xdr:colOff>
      <xdr:row>7</xdr:row>
      <xdr:rowOff>53975</xdr:rowOff>
    </xdr:to>
    <xdr:sp macro="" textlink="">
      <xdr:nvSpPr>
        <xdr:cNvPr id="10" name="Retângulo 9">
          <a:hlinkClick xmlns:r="http://schemas.openxmlformats.org/officeDocument/2006/relationships" r:id="rId4"/>
        </xdr:cNvPr>
        <xdr:cNvSpPr/>
      </xdr:nvSpPr>
      <xdr:spPr>
        <a:xfrm>
          <a:off x="12700" y="22860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3. Lançamentos (Folha Pgto)</a:t>
          </a:r>
        </a:p>
      </xdr:txBody>
    </xdr:sp>
    <xdr:clientData/>
  </xdr:twoCellAnchor>
  <xdr:twoCellAnchor editAs="absolute">
    <xdr:from>
      <xdr:col>0</xdr:col>
      <xdr:colOff>12700</xdr:colOff>
      <xdr:row>7</xdr:row>
      <xdr:rowOff>117475</xdr:rowOff>
    </xdr:from>
    <xdr:to>
      <xdr:col>1</xdr:col>
      <xdr:colOff>12700</xdr:colOff>
      <xdr:row>7</xdr:row>
      <xdr:rowOff>371475</xdr:rowOff>
    </xdr:to>
    <xdr:sp macro="" textlink="">
      <xdr:nvSpPr>
        <xdr:cNvPr id="11" name="Retângulo 10">
          <a:hlinkClick xmlns:r="http://schemas.openxmlformats.org/officeDocument/2006/relationships" r:id="rId5"/>
        </xdr:cNvPr>
        <xdr:cNvSpPr/>
      </xdr:nvSpPr>
      <xdr:spPr>
        <a:xfrm>
          <a:off x="12700" y="26035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4. Resultados Consolidados</a:t>
          </a:r>
        </a:p>
      </xdr:txBody>
    </xdr:sp>
    <xdr:clientData/>
  </xdr:twoCellAnchor>
  <xdr:twoCellAnchor editAs="absolute">
    <xdr:from>
      <xdr:col>0</xdr:col>
      <xdr:colOff>12700</xdr:colOff>
      <xdr:row>8</xdr:row>
      <xdr:rowOff>53975</xdr:rowOff>
    </xdr:from>
    <xdr:to>
      <xdr:col>1</xdr:col>
      <xdr:colOff>12700</xdr:colOff>
      <xdr:row>8</xdr:row>
      <xdr:rowOff>307975</xdr:rowOff>
    </xdr:to>
    <xdr:sp macro="" textlink="">
      <xdr:nvSpPr>
        <xdr:cNvPr id="12" name="Retângulo 11">
          <a:hlinkClick xmlns:r="http://schemas.openxmlformats.org/officeDocument/2006/relationships" r:id="rId6"/>
        </xdr:cNvPr>
        <xdr:cNvSpPr/>
      </xdr:nvSpPr>
      <xdr:spPr>
        <a:xfrm>
          <a:off x="12700" y="29210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5. Gráficos</a:t>
          </a:r>
        </a:p>
      </xdr:txBody>
    </xdr:sp>
    <xdr:clientData/>
  </xdr:twoCellAnchor>
  <xdr:twoCellAnchor editAs="absolute">
    <xdr:from>
      <xdr:col>0</xdr:col>
      <xdr:colOff>12700</xdr:colOff>
      <xdr:row>8</xdr:row>
      <xdr:rowOff>371475</xdr:rowOff>
    </xdr:from>
    <xdr:to>
      <xdr:col>1</xdr:col>
      <xdr:colOff>12700</xdr:colOff>
      <xdr:row>9</xdr:row>
      <xdr:rowOff>244475</xdr:rowOff>
    </xdr:to>
    <xdr:sp macro="" textlink="">
      <xdr:nvSpPr>
        <xdr:cNvPr id="13" name="Retângulo 12">
          <a:hlinkClick xmlns:r="http://schemas.openxmlformats.org/officeDocument/2006/relationships" r:id="rId7"/>
        </xdr:cNvPr>
        <xdr:cNvSpPr/>
      </xdr:nvSpPr>
      <xdr:spPr>
        <a:xfrm>
          <a:off x="12700" y="32385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6. Alertas e Dicas</a:t>
          </a:r>
        </a:p>
      </xdr:txBody>
    </xdr:sp>
    <xdr:clientData/>
  </xdr:twoCellAnchor>
  <xdr:twoCellAnchor editAs="absolute">
    <xdr:from>
      <xdr:col>0</xdr:col>
      <xdr:colOff>12700</xdr:colOff>
      <xdr:row>9</xdr:row>
      <xdr:rowOff>307975</xdr:rowOff>
    </xdr:from>
    <xdr:to>
      <xdr:col>1</xdr:col>
      <xdr:colOff>12700</xdr:colOff>
      <xdr:row>10</xdr:row>
      <xdr:rowOff>180975</xdr:rowOff>
    </xdr:to>
    <xdr:sp macro="" textlink="">
      <xdr:nvSpPr>
        <xdr:cNvPr id="14" name="Retângulo 13">
          <a:hlinkClick xmlns:r="http://schemas.openxmlformats.org/officeDocument/2006/relationships" r:id="rId8"/>
        </xdr:cNvPr>
        <xdr:cNvSpPr/>
      </xdr:nvSpPr>
      <xdr:spPr>
        <a:xfrm>
          <a:off x="12700" y="35560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7. Relatórios de Impressão</a:t>
          </a:r>
        </a:p>
      </xdr:txBody>
    </xdr:sp>
    <xdr:clientData/>
  </xdr:twoCellAnchor>
  <xdr:twoCellAnchor editAs="absolute">
    <xdr:from>
      <xdr:col>0</xdr:col>
      <xdr:colOff>12700</xdr:colOff>
      <xdr:row>10</xdr:row>
      <xdr:rowOff>244475</xdr:rowOff>
    </xdr:from>
    <xdr:to>
      <xdr:col>1</xdr:col>
      <xdr:colOff>12700</xdr:colOff>
      <xdr:row>11</xdr:row>
      <xdr:rowOff>117475</xdr:rowOff>
    </xdr:to>
    <xdr:sp macro="" textlink="">
      <xdr:nvSpPr>
        <xdr:cNvPr id="15" name="Retângulo 14">
          <a:hlinkClick xmlns:r="http://schemas.openxmlformats.org/officeDocument/2006/relationships" r:id="rId9"/>
        </xdr:cNvPr>
        <xdr:cNvSpPr/>
      </xdr:nvSpPr>
      <xdr:spPr>
        <a:xfrm>
          <a:off x="12700" y="38735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8. Imprimir Folha Pgto</a:t>
          </a:r>
        </a:p>
      </xdr:txBody>
    </xdr:sp>
    <xdr:clientData/>
  </xdr:twoCellAnchor>
  <xdr:twoCellAnchor editAs="absolute">
    <xdr:from>
      <xdr:col>0</xdr:col>
      <xdr:colOff>12700</xdr:colOff>
      <xdr:row>11</xdr:row>
      <xdr:rowOff>371475</xdr:rowOff>
    </xdr:from>
    <xdr:to>
      <xdr:col>1</xdr:col>
      <xdr:colOff>12700</xdr:colOff>
      <xdr:row>12</xdr:row>
      <xdr:rowOff>244475</xdr:rowOff>
    </xdr:to>
    <xdr:sp macro="" textlink="">
      <xdr:nvSpPr>
        <xdr:cNvPr id="16" name="Retângulo 15">
          <a:hlinkClick xmlns:r="http://schemas.openxmlformats.org/officeDocument/2006/relationships" r:id="rId10"/>
        </xdr:cNvPr>
        <xdr:cNvSpPr/>
      </xdr:nvSpPr>
      <xdr:spPr>
        <a:xfrm>
          <a:off x="12700" y="43815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Dúvidas Frequentes</a:t>
          </a:r>
        </a:p>
      </xdr:txBody>
    </xdr:sp>
    <xdr:clientData/>
  </xdr:twoCellAnchor>
  <xdr:twoCellAnchor editAs="absolute">
    <xdr:from>
      <xdr:col>0</xdr:col>
      <xdr:colOff>12700</xdr:colOff>
      <xdr:row>12</xdr:row>
      <xdr:rowOff>307975</xdr:rowOff>
    </xdr:from>
    <xdr:to>
      <xdr:col>1</xdr:col>
      <xdr:colOff>12700</xdr:colOff>
      <xdr:row>13</xdr:row>
      <xdr:rowOff>180975</xdr:rowOff>
    </xdr:to>
    <xdr:sp macro="" textlink="">
      <xdr:nvSpPr>
        <xdr:cNvPr id="17" name="Retângulo 16">
          <a:hlinkClick xmlns:r="http://schemas.openxmlformats.org/officeDocument/2006/relationships" r:id="rId11"/>
        </xdr:cNvPr>
        <xdr:cNvSpPr/>
      </xdr:nvSpPr>
      <xdr:spPr>
        <a:xfrm>
          <a:off x="12700" y="46990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Sugestões para você</a:t>
          </a:r>
        </a:p>
      </xdr:txBody>
    </xdr:sp>
    <xdr:clientData/>
  </xdr:twoCellAnchor>
  <xdr:twoCellAnchor editAs="absolute">
    <xdr:from>
      <xdr:col>0</xdr:col>
      <xdr:colOff>12700</xdr:colOff>
      <xdr:row>14</xdr:row>
      <xdr:rowOff>53975</xdr:rowOff>
    </xdr:from>
    <xdr:to>
      <xdr:col>1</xdr:col>
      <xdr:colOff>12700</xdr:colOff>
      <xdr:row>15</xdr:row>
      <xdr:rowOff>117475</xdr:rowOff>
    </xdr:to>
    <xdr:sp macro="" textlink="">
      <xdr:nvSpPr>
        <xdr:cNvPr id="18" name="Retângulo 17">
          <a:hlinkClick xmlns:r="http://schemas.openxmlformats.org/officeDocument/2006/relationships" r:id="rId12"/>
        </xdr:cNvPr>
        <xdr:cNvSpPr/>
      </xdr:nvSpPr>
      <xdr:spPr>
        <a:xfrm>
          <a:off x="12700" y="50165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Sobre a LUZ</a:t>
          </a:r>
        </a:p>
      </xdr:txBody>
    </xdr:sp>
    <xdr:clientData/>
  </xdr:twoCellAnchor>
  <xdr:twoCellAnchor editAs="oneCell">
    <xdr:from>
      <xdr:col>0</xdr:col>
      <xdr:colOff>423334</xdr:colOff>
      <xdr:row>0</xdr:row>
      <xdr:rowOff>0</xdr:rowOff>
    </xdr:from>
    <xdr:to>
      <xdr:col>0</xdr:col>
      <xdr:colOff>1543866</xdr:colOff>
      <xdr:row>2</xdr:row>
      <xdr:rowOff>52916</xdr:rowOff>
    </xdr:to>
    <xdr:pic>
      <xdr:nvPicPr>
        <xdr:cNvPr id="20" name="Imagem 19" descr="Marca_sebrae_verticall.png"/>
        <xdr:cNvPicPr>
          <a:picLocks noChangeAspect="1"/>
        </xdr:cNvPicPr>
      </xdr:nvPicPr>
      <xdr:blipFill>
        <a:blip xmlns:r="http://schemas.openxmlformats.org/officeDocument/2006/relationships" r:embed="rId13" cstate="print"/>
        <a:stretch>
          <a:fillRect/>
        </a:stretch>
      </xdr:blipFill>
      <xdr:spPr>
        <a:xfrm>
          <a:off x="423334" y="0"/>
          <a:ext cx="1120532" cy="751416"/>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absolute">
    <xdr:from>
      <xdr:col>4</xdr:col>
      <xdr:colOff>699554</xdr:colOff>
      <xdr:row>0</xdr:row>
      <xdr:rowOff>133350</xdr:rowOff>
    </xdr:from>
    <xdr:to>
      <xdr:col>8</xdr:col>
      <xdr:colOff>1169454</xdr:colOff>
      <xdr:row>1</xdr:row>
      <xdr:rowOff>136219</xdr:rowOff>
    </xdr:to>
    <xdr:sp macro="" textlink="">
      <xdr:nvSpPr>
        <xdr:cNvPr id="2" name="CaixaDeTexto 1"/>
        <xdr:cNvSpPr txBox="1"/>
      </xdr:nvSpPr>
      <xdr:spPr>
        <a:xfrm>
          <a:off x="5947829" y="133350"/>
          <a:ext cx="6384925" cy="43149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vert="horz" rtlCol="0" anchor="t">
          <a:spAutoFit/>
        </a:bodyPr>
        <a:lstStyle/>
        <a:p>
          <a:r>
            <a:rPr lang="pt-BR" sz="1100"/>
            <a:t>O cadastro de funcionários é fundamental para o momento que for gerar a folha de pagamento. Além</a:t>
          </a:r>
          <a:r>
            <a:rPr lang="pt-BR" sz="1100" baseline="0"/>
            <a:t> disso, é uma excelente forma de registrar alguns dados importantes para o quadro de funcionários</a:t>
          </a:r>
          <a:endParaRPr lang="pt-BR" sz="1100"/>
        </a:p>
      </xdr:txBody>
    </xdr:sp>
    <xdr:clientData/>
  </xdr:twoCellAnchor>
  <xdr:twoCellAnchor editAs="absolute">
    <xdr:from>
      <xdr:col>0</xdr:col>
      <xdr:colOff>144991</xdr:colOff>
      <xdr:row>2</xdr:row>
      <xdr:rowOff>135470</xdr:rowOff>
    </xdr:from>
    <xdr:to>
      <xdr:col>0</xdr:col>
      <xdr:colOff>1710266</xdr:colOff>
      <xdr:row>2</xdr:row>
      <xdr:rowOff>135470</xdr:rowOff>
    </xdr:to>
    <xdr:cxnSp macro="">
      <xdr:nvCxnSpPr>
        <xdr:cNvPr id="4" name="Conector reto 3"/>
        <xdr:cNvCxnSpPr/>
      </xdr:nvCxnSpPr>
      <xdr:spPr>
        <a:xfrm>
          <a:off x="144991" y="830795"/>
          <a:ext cx="1565275" cy="0"/>
        </a:xfrm>
        <a:prstGeom prst="line">
          <a:avLst/>
        </a:prstGeom>
        <a:ln>
          <a:solidFill>
            <a:srgbClr val="76717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63500</xdr:colOff>
      <xdr:row>2</xdr:row>
      <xdr:rowOff>222253</xdr:rowOff>
    </xdr:from>
    <xdr:to>
      <xdr:col>0</xdr:col>
      <xdr:colOff>1756833</xdr:colOff>
      <xdr:row>3</xdr:row>
      <xdr:rowOff>234953</xdr:rowOff>
    </xdr:to>
    <xdr:sp macro="" textlink="">
      <xdr:nvSpPr>
        <xdr:cNvPr id="5" name="Rectangle 65"/>
        <xdr:cNvSpPr/>
      </xdr:nvSpPr>
      <xdr:spPr>
        <a:xfrm>
          <a:off x="63500" y="917578"/>
          <a:ext cx="1693333"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l"/>
          <a:r>
            <a:rPr lang="en-US" sz="1400" b="1"/>
            <a:t>Menu</a:t>
          </a:r>
        </a:p>
      </xdr:txBody>
    </xdr:sp>
    <xdr:clientData/>
  </xdr:twoCellAnchor>
  <xdr:twoCellAnchor editAs="absolute">
    <xdr:from>
      <xdr:col>0</xdr:col>
      <xdr:colOff>152400</xdr:colOff>
      <xdr:row>11</xdr:row>
      <xdr:rowOff>244475</xdr:rowOff>
    </xdr:from>
    <xdr:to>
      <xdr:col>0</xdr:col>
      <xdr:colOff>1717675</xdr:colOff>
      <xdr:row>11</xdr:row>
      <xdr:rowOff>244475</xdr:rowOff>
    </xdr:to>
    <xdr:cxnSp macro="">
      <xdr:nvCxnSpPr>
        <xdr:cNvPr id="6" name="Conector reto 5"/>
        <xdr:cNvCxnSpPr/>
      </xdr:nvCxnSpPr>
      <xdr:spPr>
        <a:xfrm>
          <a:off x="152400" y="4254500"/>
          <a:ext cx="1565275" cy="0"/>
        </a:xfrm>
        <a:prstGeom prst="line">
          <a:avLst/>
        </a:prstGeom>
        <a:ln>
          <a:solidFill>
            <a:srgbClr val="76717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12700</xdr:colOff>
      <xdr:row>3</xdr:row>
      <xdr:rowOff>371475</xdr:rowOff>
    </xdr:from>
    <xdr:to>
      <xdr:col>1</xdr:col>
      <xdr:colOff>12700</xdr:colOff>
      <xdr:row>4</xdr:row>
      <xdr:rowOff>244475</xdr:rowOff>
    </xdr:to>
    <xdr:sp macro="" textlink="">
      <xdr:nvSpPr>
        <xdr:cNvPr id="7" name="Retângulo 6">
          <a:hlinkClick xmlns:r="http://schemas.openxmlformats.org/officeDocument/2006/relationships" r:id="rId1"/>
        </xdr:cNvPr>
        <xdr:cNvSpPr/>
      </xdr:nvSpPr>
      <xdr:spPr>
        <a:xfrm>
          <a:off x="12700" y="13335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Início</a:t>
          </a:r>
        </a:p>
      </xdr:txBody>
    </xdr:sp>
    <xdr:clientData/>
  </xdr:twoCellAnchor>
  <xdr:twoCellAnchor editAs="absolute">
    <xdr:from>
      <xdr:col>0</xdr:col>
      <xdr:colOff>12700</xdr:colOff>
      <xdr:row>4</xdr:row>
      <xdr:rowOff>307975</xdr:rowOff>
    </xdr:from>
    <xdr:to>
      <xdr:col>1</xdr:col>
      <xdr:colOff>12700</xdr:colOff>
      <xdr:row>5</xdr:row>
      <xdr:rowOff>180975</xdr:rowOff>
    </xdr:to>
    <xdr:sp macro="" textlink="">
      <xdr:nvSpPr>
        <xdr:cNvPr id="8" name="Retângulo 7">
          <a:hlinkClick xmlns:r="http://schemas.openxmlformats.org/officeDocument/2006/relationships" r:id="rId2"/>
        </xdr:cNvPr>
        <xdr:cNvSpPr/>
      </xdr:nvSpPr>
      <xdr:spPr>
        <a:xfrm>
          <a:off x="12700" y="16510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1. Premissas Gerais</a:t>
          </a:r>
        </a:p>
      </xdr:txBody>
    </xdr:sp>
    <xdr:clientData/>
  </xdr:twoCellAnchor>
  <xdr:twoCellAnchor editAs="absolute">
    <xdr:from>
      <xdr:col>0</xdr:col>
      <xdr:colOff>12700</xdr:colOff>
      <xdr:row>5</xdr:row>
      <xdr:rowOff>244475</xdr:rowOff>
    </xdr:from>
    <xdr:to>
      <xdr:col>1</xdr:col>
      <xdr:colOff>12700</xdr:colOff>
      <xdr:row>6</xdr:row>
      <xdr:rowOff>117475</xdr:rowOff>
    </xdr:to>
    <xdr:sp macro="" textlink="">
      <xdr:nvSpPr>
        <xdr:cNvPr id="9" name="Retângulo 8">
          <a:hlinkClick xmlns:r="http://schemas.openxmlformats.org/officeDocument/2006/relationships" r:id="rId3"/>
        </xdr:cNvPr>
        <xdr:cNvSpPr/>
      </xdr:nvSpPr>
      <xdr:spPr>
        <a:xfrm>
          <a:off x="12700" y="1968500"/>
          <a:ext cx="1847850" cy="254000"/>
        </a:xfrm>
        <a:prstGeom prst="rect">
          <a:avLst/>
        </a:prstGeom>
        <a:solidFill>
          <a:schemeClr val="bg1">
            <a:lumMod val="100000"/>
          </a:schemeClr>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rgbClr val="000000"/>
              </a:solidFill>
            </a:rPr>
            <a:t>2. Cadastro dos Funcionários</a:t>
          </a:r>
        </a:p>
      </xdr:txBody>
    </xdr:sp>
    <xdr:clientData/>
  </xdr:twoCellAnchor>
  <xdr:twoCellAnchor editAs="absolute">
    <xdr:from>
      <xdr:col>0</xdr:col>
      <xdr:colOff>12700</xdr:colOff>
      <xdr:row>6</xdr:row>
      <xdr:rowOff>180975</xdr:rowOff>
    </xdr:from>
    <xdr:to>
      <xdr:col>1</xdr:col>
      <xdr:colOff>12700</xdr:colOff>
      <xdr:row>7</xdr:row>
      <xdr:rowOff>53975</xdr:rowOff>
    </xdr:to>
    <xdr:sp macro="" textlink="">
      <xdr:nvSpPr>
        <xdr:cNvPr id="10" name="Retângulo 9">
          <a:hlinkClick xmlns:r="http://schemas.openxmlformats.org/officeDocument/2006/relationships" r:id="rId4"/>
        </xdr:cNvPr>
        <xdr:cNvSpPr/>
      </xdr:nvSpPr>
      <xdr:spPr>
        <a:xfrm>
          <a:off x="12700" y="22860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3. Lançamentos (Folha Pgto)</a:t>
          </a:r>
        </a:p>
      </xdr:txBody>
    </xdr:sp>
    <xdr:clientData/>
  </xdr:twoCellAnchor>
  <xdr:twoCellAnchor editAs="absolute">
    <xdr:from>
      <xdr:col>0</xdr:col>
      <xdr:colOff>12700</xdr:colOff>
      <xdr:row>7</xdr:row>
      <xdr:rowOff>117475</xdr:rowOff>
    </xdr:from>
    <xdr:to>
      <xdr:col>1</xdr:col>
      <xdr:colOff>12700</xdr:colOff>
      <xdr:row>7</xdr:row>
      <xdr:rowOff>371475</xdr:rowOff>
    </xdr:to>
    <xdr:sp macro="" textlink="">
      <xdr:nvSpPr>
        <xdr:cNvPr id="11" name="Retângulo 10">
          <a:hlinkClick xmlns:r="http://schemas.openxmlformats.org/officeDocument/2006/relationships" r:id="rId5"/>
        </xdr:cNvPr>
        <xdr:cNvSpPr/>
      </xdr:nvSpPr>
      <xdr:spPr>
        <a:xfrm>
          <a:off x="12700" y="26035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4. Resultados Consolidados</a:t>
          </a:r>
        </a:p>
      </xdr:txBody>
    </xdr:sp>
    <xdr:clientData/>
  </xdr:twoCellAnchor>
  <xdr:twoCellAnchor editAs="absolute">
    <xdr:from>
      <xdr:col>0</xdr:col>
      <xdr:colOff>12700</xdr:colOff>
      <xdr:row>8</xdr:row>
      <xdr:rowOff>53975</xdr:rowOff>
    </xdr:from>
    <xdr:to>
      <xdr:col>1</xdr:col>
      <xdr:colOff>12700</xdr:colOff>
      <xdr:row>8</xdr:row>
      <xdr:rowOff>307975</xdr:rowOff>
    </xdr:to>
    <xdr:sp macro="" textlink="">
      <xdr:nvSpPr>
        <xdr:cNvPr id="12" name="Retângulo 11">
          <a:hlinkClick xmlns:r="http://schemas.openxmlformats.org/officeDocument/2006/relationships" r:id="rId6"/>
        </xdr:cNvPr>
        <xdr:cNvSpPr/>
      </xdr:nvSpPr>
      <xdr:spPr>
        <a:xfrm>
          <a:off x="12700" y="29210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5. Gráficos</a:t>
          </a:r>
        </a:p>
      </xdr:txBody>
    </xdr:sp>
    <xdr:clientData/>
  </xdr:twoCellAnchor>
  <xdr:twoCellAnchor editAs="absolute">
    <xdr:from>
      <xdr:col>0</xdr:col>
      <xdr:colOff>12700</xdr:colOff>
      <xdr:row>8</xdr:row>
      <xdr:rowOff>371475</xdr:rowOff>
    </xdr:from>
    <xdr:to>
      <xdr:col>1</xdr:col>
      <xdr:colOff>12700</xdr:colOff>
      <xdr:row>9</xdr:row>
      <xdr:rowOff>244475</xdr:rowOff>
    </xdr:to>
    <xdr:sp macro="" textlink="">
      <xdr:nvSpPr>
        <xdr:cNvPr id="13" name="Retângulo 12">
          <a:hlinkClick xmlns:r="http://schemas.openxmlformats.org/officeDocument/2006/relationships" r:id="rId7"/>
        </xdr:cNvPr>
        <xdr:cNvSpPr/>
      </xdr:nvSpPr>
      <xdr:spPr>
        <a:xfrm>
          <a:off x="12700" y="32385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6. Alertas e Dicas</a:t>
          </a:r>
        </a:p>
      </xdr:txBody>
    </xdr:sp>
    <xdr:clientData/>
  </xdr:twoCellAnchor>
  <xdr:twoCellAnchor editAs="absolute">
    <xdr:from>
      <xdr:col>0</xdr:col>
      <xdr:colOff>12700</xdr:colOff>
      <xdr:row>9</xdr:row>
      <xdr:rowOff>307975</xdr:rowOff>
    </xdr:from>
    <xdr:to>
      <xdr:col>1</xdr:col>
      <xdr:colOff>12700</xdr:colOff>
      <xdr:row>10</xdr:row>
      <xdr:rowOff>180975</xdr:rowOff>
    </xdr:to>
    <xdr:sp macro="" textlink="">
      <xdr:nvSpPr>
        <xdr:cNvPr id="14" name="Retângulo 13">
          <a:hlinkClick xmlns:r="http://schemas.openxmlformats.org/officeDocument/2006/relationships" r:id="rId8"/>
        </xdr:cNvPr>
        <xdr:cNvSpPr/>
      </xdr:nvSpPr>
      <xdr:spPr>
        <a:xfrm>
          <a:off x="12700" y="35560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7. Relatórios de Impressão</a:t>
          </a:r>
        </a:p>
      </xdr:txBody>
    </xdr:sp>
    <xdr:clientData/>
  </xdr:twoCellAnchor>
  <xdr:twoCellAnchor editAs="absolute">
    <xdr:from>
      <xdr:col>0</xdr:col>
      <xdr:colOff>12700</xdr:colOff>
      <xdr:row>10</xdr:row>
      <xdr:rowOff>244475</xdr:rowOff>
    </xdr:from>
    <xdr:to>
      <xdr:col>1</xdr:col>
      <xdr:colOff>12700</xdr:colOff>
      <xdr:row>11</xdr:row>
      <xdr:rowOff>117475</xdr:rowOff>
    </xdr:to>
    <xdr:sp macro="" textlink="">
      <xdr:nvSpPr>
        <xdr:cNvPr id="15" name="Retângulo 14">
          <a:hlinkClick xmlns:r="http://schemas.openxmlformats.org/officeDocument/2006/relationships" r:id="rId9"/>
        </xdr:cNvPr>
        <xdr:cNvSpPr/>
      </xdr:nvSpPr>
      <xdr:spPr>
        <a:xfrm>
          <a:off x="12700" y="38735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8. Imprimir Folha Pgto</a:t>
          </a:r>
        </a:p>
      </xdr:txBody>
    </xdr:sp>
    <xdr:clientData/>
  </xdr:twoCellAnchor>
  <xdr:twoCellAnchor editAs="absolute">
    <xdr:from>
      <xdr:col>0</xdr:col>
      <xdr:colOff>12700</xdr:colOff>
      <xdr:row>11</xdr:row>
      <xdr:rowOff>371475</xdr:rowOff>
    </xdr:from>
    <xdr:to>
      <xdr:col>1</xdr:col>
      <xdr:colOff>12700</xdr:colOff>
      <xdr:row>12</xdr:row>
      <xdr:rowOff>244475</xdr:rowOff>
    </xdr:to>
    <xdr:sp macro="" textlink="">
      <xdr:nvSpPr>
        <xdr:cNvPr id="16" name="Retângulo 15">
          <a:hlinkClick xmlns:r="http://schemas.openxmlformats.org/officeDocument/2006/relationships" r:id="rId10"/>
        </xdr:cNvPr>
        <xdr:cNvSpPr/>
      </xdr:nvSpPr>
      <xdr:spPr>
        <a:xfrm>
          <a:off x="12700" y="43815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Dúvidas Frequentes</a:t>
          </a:r>
        </a:p>
      </xdr:txBody>
    </xdr:sp>
    <xdr:clientData/>
  </xdr:twoCellAnchor>
  <xdr:twoCellAnchor editAs="absolute">
    <xdr:from>
      <xdr:col>0</xdr:col>
      <xdr:colOff>12700</xdr:colOff>
      <xdr:row>12</xdr:row>
      <xdr:rowOff>307975</xdr:rowOff>
    </xdr:from>
    <xdr:to>
      <xdr:col>1</xdr:col>
      <xdr:colOff>12700</xdr:colOff>
      <xdr:row>13</xdr:row>
      <xdr:rowOff>180975</xdr:rowOff>
    </xdr:to>
    <xdr:sp macro="" textlink="">
      <xdr:nvSpPr>
        <xdr:cNvPr id="17" name="Retângulo 16">
          <a:hlinkClick xmlns:r="http://schemas.openxmlformats.org/officeDocument/2006/relationships" r:id="rId11"/>
        </xdr:cNvPr>
        <xdr:cNvSpPr/>
      </xdr:nvSpPr>
      <xdr:spPr>
        <a:xfrm>
          <a:off x="12700" y="46990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Sugestões para você</a:t>
          </a:r>
        </a:p>
      </xdr:txBody>
    </xdr:sp>
    <xdr:clientData/>
  </xdr:twoCellAnchor>
  <xdr:twoCellAnchor editAs="absolute">
    <xdr:from>
      <xdr:col>0</xdr:col>
      <xdr:colOff>12700</xdr:colOff>
      <xdr:row>14</xdr:row>
      <xdr:rowOff>53975</xdr:rowOff>
    </xdr:from>
    <xdr:to>
      <xdr:col>1</xdr:col>
      <xdr:colOff>12700</xdr:colOff>
      <xdr:row>15</xdr:row>
      <xdr:rowOff>117475</xdr:rowOff>
    </xdr:to>
    <xdr:sp macro="" textlink="">
      <xdr:nvSpPr>
        <xdr:cNvPr id="18" name="Retângulo 17">
          <a:hlinkClick xmlns:r="http://schemas.openxmlformats.org/officeDocument/2006/relationships" r:id="rId12"/>
        </xdr:cNvPr>
        <xdr:cNvSpPr/>
      </xdr:nvSpPr>
      <xdr:spPr>
        <a:xfrm>
          <a:off x="12700" y="50165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Sobre a LUZ</a:t>
          </a:r>
        </a:p>
      </xdr:txBody>
    </xdr:sp>
    <xdr:clientData/>
  </xdr:twoCellAnchor>
  <xdr:twoCellAnchor editAs="oneCell">
    <xdr:from>
      <xdr:col>0</xdr:col>
      <xdr:colOff>381000</xdr:colOff>
      <xdr:row>0</xdr:row>
      <xdr:rowOff>0</xdr:rowOff>
    </xdr:from>
    <xdr:to>
      <xdr:col>0</xdr:col>
      <xdr:colOff>1501532</xdr:colOff>
      <xdr:row>2</xdr:row>
      <xdr:rowOff>52916</xdr:rowOff>
    </xdr:to>
    <xdr:pic>
      <xdr:nvPicPr>
        <xdr:cNvPr id="20" name="Imagem 19" descr="Marca_sebrae_verticall.png"/>
        <xdr:cNvPicPr>
          <a:picLocks noChangeAspect="1"/>
        </xdr:cNvPicPr>
      </xdr:nvPicPr>
      <xdr:blipFill>
        <a:blip xmlns:r="http://schemas.openxmlformats.org/officeDocument/2006/relationships" r:embed="rId13" cstate="print"/>
        <a:stretch>
          <a:fillRect/>
        </a:stretch>
      </xdr:blipFill>
      <xdr:spPr>
        <a:xfrm>
          <a:off x="381000" y="0"/>
          <a:ext cx="1120532" cy="751416"/>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absolute">
    <xdr:from>
      <xdr:col>4</xdr:col>
      <xdr:colOff>699554</xdr:colOff>
      <xdr:row>0</xdr:row>
      <xdr:rowOff>133350</xdr:rowOff>
    </xdr:from>
    <xdr:to>
      <xdr:col>8</xdr:col>
      <xdr:colOff>1169454</xdr:colOff>
      <xdr:row>1</xdr:row>
      <xdr:rowOff>136219</xdr:rowOff>
    </xdr:to>
    <xdr:sp macro="" textlink="">
      <xdr:nvSpPr>
        <xdr:cNvPr id="2" name="CaixaDeTexto 1"/>
        <xdr:cNvSpPr txBox="1"/>
      </xdr:nvSpPr>
      <xdr:spPr>
        <a:xfrm>
          <a:off x="5947829" y="133350"/>
          <a:ext cx="6384925" cy="43149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vert="horz" rtlCol="0" anchor="t">
          <a:spAutoFit/>
        </a:bodyPr>
        <a:lstStyle/>
        <a:p>
          <a:r>
            <a:rPr lang="pt-BR" sz="1100"/>
            <a:t>O cadastro de funcionários é fundamental para o momento que for gerar a folha de pagamento. Além</a:t>
          </a:r>
          <a:r>
            <a:rPr lang="pt-BR" sz="1100" baseline="0"/>
            <a:t> disso, é uma excelente forma de registrar alguns dados importantes para o quadro de funcionários</a:t>
          </a:r>
          <a:endParaRPr lang="pt-BR" sz="1100"/>
        </a:p>
      </xdr:txBody>
    </xdr:sp>
    <xdr:clientData/>
  </xdr:twoCellAnchor>
  <xdr:twoCellAnchor editAs="absolute">
    <xdr:from>
      <xdr:col>0</xdr:col>
      <xdr:colOff>144991</xdr:colOff>
      <xdr:row>2</xdr:row>
      <xdr:rowOff>135470</xdr:rowOff>
    </xdr:from>
    <xdr:to>
      <xdr:col>0</xdr:col>
      <xdr:colOff>1710266</xdr:colOff>
      <xdr:row>2</xdr:row>
      <xdr:rowOff>135470</xdr:rowOff>
    </xdr:to>
    <xdr:cxnSp macro="">
      <xdr:nvCxnSpPr>
        <xdr:cNvPr id="4" name="Conector reto 3"/>
        <xdr:cNvCxnSpPr/>
      </xdr:nvCxnSpPr>
      <xdr:spPr>
        <a:xfrm>
          <a:off x="144991" y="830795"/>
          <a:ext cx="1565275" cy="0"/>
        </a:xfrm>
        <a:prstGeom prst="line">
          <a:avLst/>
        </a:prstGeom>
        <a:ln>
          <a:solidFill>
            <a:srgbClr val="76717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63500</xdr:colOff>
      <xdr:row>2</xdr:row>
      <xdr:rowOff>222253</xdr:rowOff>
    </xdr:from>
    <xdr:to>
      <xdr:col>0</xdr:col>
      <xdr:colOff>1756833</xdr:colOff>
      <xdr:row>3</xdr:row>
      <xdr:rowOff>234953</xdr:rowOff>
    </xdr:to>
    <xdr:sp macro="" textlink="">
      <xdr:nvSpPr>
        <xdr:cNvPr id="5" name="Rectangle 65"/>
        <xdr:cNvSpPr/>
      </xdr:nvSpPr>
      <xdr:spPr>
        <a:xfrm>
          <a:off x="63500" y="917578"/>
          <a:ext cx="1693333"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l"/>
          <a:r>
            <a:rPr lang="en-US" sz="1400" b="1"/>
            <a:t>Menu</a:t>
          </a:r>
        </a:p>
      </xdr:txBody>
    </xdr:sp>
    <xdr:clientData/>
  </xdr:twoCellAnchor>
  <xdr:twoCellAnchor editAs="absolute">
    <xdr:from>
      <xdr:col>0</xdr:col>
      <xdr:colOff>152400</xdr:colOff>
      <xdr:row>11</xdr:row>
      <xdr:rowOff>244475</xdr:rowOff>
    </xdr:from>
    <xdr:to>
      <xdr:col>0</xdr:col>
      <xdr:colOff>1717675</xdr:colOff>
      <xdr:row>11</xdr:row>
      <xdr:rowOff>244475</xdr:rowOff>
    </xdr:to>
    <xdr:cxnSp macro="">
      <xdr:nvCxnSpPr>
        <xdr:cNvPr id="6" name="Conector reto 5"/>
        <xdr:cNvCxnSpPr/>
      </xdr:nvCxnSpPr>
      <xdr:spPr>
        <a:xfrm>
          <a:off x="152400" y="4254500"/>
          <a:ext cx="1565275" cy="0"/>
        </a:xfrm>
        <a:prstGeom prst="line">
          <a:avLst/>
        </a:prstGeom>
        <a:ln>
          <a:solidFill>
            <a:srgbClr val="76717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12700</xdr:colOff>
      <xdr:row>3</xdr:row>
      <xdr:rowOff>371475</xdr:rowOff>
    </xdr:from>
    <xdr:to>
      <xdr:col>1</xdr:col>
      <xdr:colOff>12700</xdr:colOff>
      <xdr:row>4</xdr:row>
      <xdr:rowOff>244475</xdr:rowOff>
    </xdr:to>
    <xdr:sp macro="" textlink="">
      <xdr:nvSpPr>
        <xdr:cNvPr id="7" name="Retângulo 6">
          <a:hlinkClick xmlns:r="http://schemas.openxmlformats.org/officeDocument/2006/relationships" r:id="rId1"/>
        </xdr:cNvPr>
        <xdr:cNvSpPr/>
      </xdr:nvSpPr>
      <xdr:spPr>
        <a:xfrm>
          <a:off x="12700" y="13335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Início</a:t>
          </a:r>
        </a:p>
      </xdr:txBody>
    </xdr:sp>
    <xdr:clientData/>
  </xdr:twoCellAnchor>
  <xdr:twoCellAnchor editAs="absolute">
    <xdr:from>
      <xdr:col>0</xdr:col>
      <xdr:colOff>12700</xdr:colOff>
      <xdr:row>4</xdr:row>
      <xdr:rowOff>307975</xdr:rowOff>
    </xdr:from>
    <xdr:to>
      <xdr:col>1</xdr:col>
      <xdr:colOff>12700</xdr:colOff>
      <xdr:row>5</xdr:row>
      <xdr:rowOff>180975</xdr:rowOff>
    </xdr:to>
    <xdr:sp macro="" textlink="">
      <xdr:nvSpPr>
        <xdr:cNvPr id="8" name="Retângulo 7">
          <a:hlinkClick xmlns:r="http://schemas.openxmlformats.org/officeDocument/2006/relationships" r:id="rId2"/>
        </xdr:cNvPr>
        <xdr:cNvSpPr/>
      </xdr:nvSpPr>
      <xdr:spPr>
        <a:xfrm>
          <a:off x="12700" y="16510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1. Premissas Gerais</a:t>
          </a:r>
        </a:p>
      </xdr:txBody>
    </xdr:sp>
    <xdr:clientData/>
  </xdr:twoCellAnchor>
  <xdr:twoCellAnchor editAs="absolute">
    <xdr:from>
      <xdr:col>0</xdr:col>
      <xdr:colOff>12700</xdr:colOff>
      <xdr:row>5</xdr:row>
      <xdr:rowOff>244475</xdr:rowOff>
    </xdr:from>
    <xdr:to>
      <xdr:col>1</xdr:col>
      <xdr:colOff>12700</xdr:colOff>
      <xdr:row>6</xdr:row>
      <xdr:rowOff>117475</xdr:rowOff>
    </xdr:to>
    <xdr:sp macro="" textlink="">
      <xdr:nvSpPr>
        <xdr:cNvPr id="9" name="Retângulo 8">
          <a:hlinkClick xmlns:r="http://schemas.openxmlformats.org/officeDocument/2006/relationships" r:id="rId3"/>
        </xdr:cNvPr>
        <xdr:cNvSpPr/>
      </xdr:nvSpPr>
      <xdr:spPr>
        <a:xfrm>
          <a:off x="12700" y="1968500"/>
          <a:ext cx="1847850" cy="254000"/>
        </a:xfrm>
        <a:prstGeom prst="rect">
          <a:avLst/>
        </a:prstGeom>
        <a:solidFill>
          <a:schemeClr val="bg1">
            <a:lumMod val="100000"/>
          </a:schemeClr>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rgbClr val="000000"/>
              </a:solidFill>
            </a:rPr>
            <a:t>2. Cadastro dos Funcionários</a:t>
          </a:r>
        </a:p>
      </xdr:txBody>
    </xdr:sp>
    <xdr:clientData/>
  </xdr:twoCellAnchor>
  <xdr:twoCellAnchor editAs="absolute">
    <xdr:from>
      <xdr:col>0</xdr:col>
      <xdr:colOff>12700</xdr:colOff>
      <xdr:row>6</xdr:row>
      <xdr:rowOff>180975</xdr:rowOff>
    </xdr:from>
    <xdr:to>
      <xdr:col>1</xdr:col>
      <xdr:colOff>12700</xdr:colOff>
      <xdr:row>7</xdr:row>
      <xdr:rowOff>53975</xdr:rowOff>
    </xdr:to>
    <xdr:sp macro="" textlink="">
      <xdr:nvSpPr>
        <xdr:cNvPr id="10" name="Retângulo 9">
          <a:hlinkClick xmlns:r="http://schemas.openxmlformats.org/officeDocument/2006/relationships" r:id="rId4"/>
        </xdr:cNvPr>
        <xdr:cNvSpPr/>
      </xdr:nvSpPr>
      <xdr:spPr>
        <a:xfrm>
          <a:off x="12700" y="22860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3. Lançamentos (Folha Pgto)</a:t>
          </a:r>
        </a:p>
      </xdr:txBody>
    </xdr:sp>
    <xdr:clientData/>
  </xdr:twoCellAnchor>
  <xdr:twoCellAnchor editAs="absolute">
    <xdr:from>
      <xdr:col>0</xdr:col>
      <xdr:colOff>12700</xdr:colOff>
      <xdr:row>7</xdr:row>
      <xdr:rowOff>117475</xdr:rowOff>
    </xdr:from>
    <xdr:to>
      <xdr:col>1</xdr:col>
      <xdr:colOff>12700</xdr:colOff>
      <xdr:row>7</xdr:row>
      <xdr:rowOff>371475</xdr:rowOff>
    </xdr:to>
    <xdr:sp macro="" textlink="">
      <xdr:nvSpPr>
        <xdr:cNvPr id="11" name="Retângulo 10">
          <a:hlinkClick xmlns:r="http://schemas.openxmlformats.org/officeDocument/2006/relationships" r:id="rId5"/>
        </xdr:cNvPr>
        <xdr:cNvSpPr/>
      </xdr:nvSpPr>
      <xdr:spPr>
        <a:xfrm>
          <a:off x="12700" y="26035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4. Resultados Consolidados</a:t>
          </a:r>
        </a:p>
      </xdr:txBody>
    </xdr:sp>
    <xdr:clientData/>
  </xdr:twoCellAnchor>
  <xdr:twoCellAnchor editAs="absolute">
    <xdr:from>
      <xdr:col>0</xdr:col>
      <xdr:colOff>12700</xdr:colOff>
      <xdr:row>8</xdr:row>
      <xdr:rowOff>53975</xdr:rowOff>
    </xdr:from>
    <xdr:to>
      <xdr:col>1</xdr:col>
      <xdr:colOff>12700</xdr:colOff>
      <xdr:row>8</xdr:row>
      <xdr:rowOff>307975</xdr:rowOff>
    </xdr:to>
    <xdr:sp macro="" textlink="">
      <xdr:nvSpPr>
        <xdr:cNvPr id="12" name="Retângulo 11">
          <a:hlinkClick xmlns:r="http://schemas.openxmlformats.org/officeDocument/2006/relationships" r:id="rId6"/>
        </xdr:cNvPr>
        <xdr:cNvSpPr/>
      </xdr:nvSpPr>
      <xdr:spPr>
        <a:xfrm>
          <a:off x="12700" y="29210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5. Gráficos</a:t>
          </a:r>
        </a:p>
      </xdr:txBody>
    </xdr:sp>
    <xdr:clientData/>
  </xdr:twoCellAnchor>
  <xdr:twoCellAnchor editAs="absolute">
    <xdr:from>
      <xdr:col>0</xdr:col>
      <xdr:colOff>12700</xdr:colOff>
      <xdr:row>8</xdr:row>
      <xdr:rowOff>371475</xdr:rowOff>
    </xdr:from>
    <xdr:to>
      <xdr:col>1</xdr:col>
      <xdr:colOff>12700</xdr:colOff>
      <xdr:row>9</xdr:row>
      <xdr:rowOff>244475</xdr:rowOff>
    </xdr:to>
    <xdr:sp macro="" textlink="">
      <xdr:nvSpPr>
        <xdr:cNvPr id="13" name="Retângulo 12">
          <a:hlinkClick xmlns:r="http://schemas.openxmlformats.org/officeDocument/2006/relationships" r:id="rId7"/>
        </xdr:cNvPr>
        <xdr:cNvSpPr/>
      </xdr:nvSpPr>
      <xdr:spPr>
        <a:xfrm>
          <a:off x="12700" y="32385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6. Alertas e Dicas</a:t>
          </a:r>
        </a:p>
      </xdr:txBody>
    </xdr:sp>
    <xdr:clientData/>
  </xdr:twoCellAnchor>
  <xdr:twoCellAnchor editAs="absolute">
    <xdr:from>
      <xdr:col>0</xdr:col>
      <xdr:colOff>12700</xdr:colOff>
      <xdr:row>9</xdr:row>
      <xdr:rowOff>307975</xdr:rowOff>
    </xdr:from>
    <xdr:to>
      <xdr:col>1</xdr:col>
      <xdr:colOff>12700</xdr:colOff>
      <xdr:row>10</xdr:row>
      <xdr:rowOff>180975</xdr:rowOff>
    </xdr:to>
    <xdr:sp macro="" textlink="">
      <xdr:nvSpPr>
        <xdr:cNvPr id="14" name="Retângulo 13">
          <a:hlinkClick xmlns:r="http://schemas.openxmlformats.org/officeDocument/2006/relationships" r:id="rId8"/>
        </xdr:cNvPr>
        <xdr:cNvSpPr/>
      </xdr:nvSpPr>
      <xdr:spPr>
        <a:xfrm>
          <a:off x="12700" y="35560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7. Relatórios de Impressão</a:t>
          </a:r>
        </a:p>
      </xdr:txBody>
    </xdr:sp>
    <xdr:clientData/>
  </xdr:twoCellAnchor>
  <xdr:twoCellAnchor editAs="absolute">
    <xdr:from>
      <xdr:col>0</xdr:col>
      <xdr:colOff>12700</xdr:colOff>
      <xdr:row>10</xdr:row>
      <xdr:rowOff>244475</xdr:rowOff>
    </xdr:from>
    <xdr:to>
      <xdr:col>1</xdr:col>
      <xdr:colOff>12700</xdr:colOff>
      <xdr:row>11</xdr:row>
      <xdr:rowOff>117475</xdr:rowOff>
    </xdr:to>
    <xdr:sp macro="" textlink="">
      <xdr:nvSpPr>
        <xdr:cNvPr id="15" name="Retângulo 14">
          <a:hlinkClick xmlns:r="http://schemas.openxmlformats.org/officeDocument/2006/relationships" r:id="rId9"/>
        </xdr:cNvPr>
        <xdr:cNvSpPr/>
      </xdr:nvSpPr>
      <xdr:spPr>
        <a:xfrm>
          <a:off x="12700" y="38735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8. Imprimir Folha Pgto</a:t>
          </a:r>
        </a:p>
      </xdr:txBody>
    </xdr:sp>
    <xdr:clientData/>
  </xdr:twoCellAnchor>
  <xdr:twoCellAnchor editAs="absolute">
    <xdr:from>
      <xdr:col>0</xdr:col>
      <xdr:colOff>12700</xdr:colOff>
      <xdr:row>11</xdr:row>
      <xdr:rowOff>371475</xdr:rowOff>
    </xdr:from>
    <xdr:to>
      <xdr:col>1</xdr:col>
      <xdr:colOff>12700</xdr:colOff>
      <xdr:row>12</xdr:row>
      <xdr:rowOff>244475</xdr:rowOff>
    </xdr:to>
    <xdr:sp macro="" textlink="">
      <xdr:nvSpPr>
        <xdr:cNvPr id="16" name="Retângulo 15">
          <a:hlinkClick xmlns:r="http://schemas.openxmlformats.org/officeDocument/2006/relationships" r:id="rId10"/>
        </xdr:cNvPr>
        <xdr:cNvSpPr/>
      </xdr:nvSpPr>
      <xdr:spPr>
        <a:xfrm>
          <a:off x="12700" y="43815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Dúvidas Frequentes</a:t>
          </a:r>
        </a:p>
      </xdr:txBody>
    </xdr:sp>
    <xdr:clientData/>
  </xdr:twoCellAnchor>
  <xdr:twoCellAnchor editAs="absolute">
    <xdr:from>
      <xdr:col>0</xdr:col>
      <xdr:colOff>12700</xdr:colOff>
      <xdr:row>12</xdr:row>
      <xdr:rowOff>307975</xdr:rowOff>
    </xdr:from>
    <xdr:to>
      <xdr:col>1</xdr:col>
      <xdr:colOff>12700</xdr:colOff>
      <xdr:row>13</xdr:row>
      <xdr:rowOff>180975</xdr:rowOff>
    </xdr:to>
    <xdr:sp macro="" textlink="">
      <xdr:nvSpPr>
        <xdr:cNvPr id="17" name="Retângulo 16">
          <a:hlinkClick xmlns:r="http://schemas.openxmlformats.org/officeDocument/2006/relationships" r:id="rId11"/>
        </xdr:cNvPr>
        <xdr:cNvSpPr/>
      </xdr:nvSpPr>
      <xdr:spPr>
        <a:xfrm>
          <a:off x="12700" y="46990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Sugestões para você</a:t>
          </a:r>
        </a:p>
      </xdr:txBody>
    </xdr:sp>
    <xdr:clientData/>
  </xdr:twoCellAnchor>
  <xdr:twoCellAnchor editAs="absolute">
    <xdr:from>
      <xdr:col>0</xdr:col>
      <xdr:colOff>12700</xdr:colOff>
      <xdr:row>14</xdr:row>
      <xdr:rowOff>53975</xdr:rowOff>
    </xdr:from>
    <xdr:to>
      <xdr:col>1</xdr:col>
      <xdr:colOff>12700</xdr:colOff>
      <xdr:row>15</xdr:row>
      <xdr:rowOff>117475</xdr:rowOff>
    </xdr:to>
    <xdr:sp macro="" textlink="">
      <xdr:nvSpPr>
        <xdr:cNvPr id="18" name="Retângulo 17">
          <a:hlinkClick xmlns:r="http://schemas.openxmlformats.org/officeDocument/2006/relationships" r:id="rId12"/>
        </xdr:cNvPr>
        <xdr:cNvSpPr/>
      </xdr:nvSpPr>
      <xdr:spPr>
        <a:xfrm>
          <a:off x="12700" y="50165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Sobre a LUZ</a:t>
          </a:r>
        </a:p>
      </xdr:txBody>
    </xdr:sp>
    <xdr:clientData/>
  </xdr:twoCellAnchor>
  <xdr:twoCellAnchor editAs="oneCell">
    <xdr:from>
      <xdr:col>0</xdr:col>
      <xdr:colOff>370417</xdr:colOff>
      <xdr:row>0</xdr:row>
      <xdr:rowOff>31750</xdr:rowOff>
    </xdr:from>
    <xdr:to>
      <xdr:col>0</xdr:col>
      <xdr:colOff>1490949</xdr:colOff>
      <xdr:row>2</xdr:row>
      <xdr:rowOff>84666</xdr:rowOff>
    </xdr:to>
    <xdr:pic>
      <xdr:nvPicPr>
        <xdr:cNvPr id="20" name="Imagem 19" descr="Marca_sebrae_verticall.png"/>
        <xdr:cNvPicPr>
          <a:picLocks noChangeAspect="1"/>
        </xdr:cNvPicPr>
      </xdr:nvPicPr>
      <xdr:blipFill>
        <a:blip xmlns:r="http://schemas.openxmlformats.org/officeDocument/2006/relationships" r:embed="rId13" cstate="print"/>
        <a:stretch>
          <a:fillRect/>
        </a:stretch>
      </xdr:blipFill>
      <xdr:spPr>
        <a:xfrm>
          <a:off x="370417" y="31750"/>
          <a:ext cx="1120532" cy="751416"/>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absolute">
    <xdr:from>
      <xdr:col>4</xdr:col>
      <xdr:colOff>699554</xdr:colOff>
      <xdr:row>0</xdr:row>
      <xdr:rowOff>133350</xdr:rowOff>
    </xdr:from>
    <xdr:to>
      <xdr:col>8</xdr:col>
      <xdr:colOff>1169454</xdr:colOff>
      <xdr:row>1</xdr:row>
      <xdr:rowOff>136219</xdr:rowOff>
    </xdr:to>
    <xdr:sp macro="" textlink="">
      <xdr:nvSpPr>
        <xdr:cNvPr id="2" name="CaixaDeTexto 1"/>
        <xdr:cNvSpPr txBox="1"/>
      </xdr:nvSpPr>
      <xdr:spPr>
        <a:xfrm>
          <a:off x="5947829" y="133350"/>
          <a:ext cx="6384925" cy="43149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vert="horz" rtlCol="0" anchor="t">
          <a:spAutoFit/>
        </a:bodyPr>
        <a:lstStyle/>
        <a:p>
          <a:r>
            <a:rPr lang="pt-BR" sz="1100"/>
            <a:t>O cadastro de funcionários é fundamental para o momento que for gerar a folha de pagamento. Além</a:t>
          </a:r>
          <a:r>
            <a:rPr lang="pt-BR" sz="1100" baseline="0"/>
            <a:t> disso, é uma excelente forma de registrar alguns dados importantes para o quadro de funcionários</a:t>
          </a:r>
          <a:endParaRPr lang="pt-BR" sz="1100"/>
        </a:p>
      </xdr:txBody>
    </xdr:sp>
    <xdr:clientData/>
  </xdr:twoCellAnchor>
  <xdr:twoCellAnchor editAs="absolute">
    <xdr:from>
      <xdr:col>0</xdr:col>
      <xdr:colOff>144991</xdr:colOff>
      <xdr:row>2</xdr:row>
      <xdr:rowOff>135470</xdr:rowOff>
    </xdr:from>
    <xdr:to>
      <xdr:col>0</xdr:col>
      <xdr:colOff>1710266</xdr:colOff>
      <xdr:row>2</xdr:row>
      <xdr:rowOff>135470</xdr:rowOff>
    </xdr:to>
    <xdr:cxnSp macro="">
      <xdr:nvCxnSpPr>
        <xdr:cNvPr id="4" name="Conector reto 3"/>
        <xdr:cNvCxnSpPr/>
      </xdr:nvCxnSpPr>
      <xdr:spPr>
        <a:xfrm>
          <a:off x="144991" y="830795"/>
          <a:ext cx="1565275" cy="0"/>
        </a:xfrm>
        <a:prstGeom prst="line">
          <a:avLst/>
        </a:prstGeom>
        <a:ln>
          <a:solidFill>
            <a:srgbClr val="76717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63500</xdr:colOff>
      <xdr:row>2</xdr:row>
      <xdr:rowOff>222253</xdr:rowOff>
    </xdr:from>
    <xdr:to>
      <xdr:col>0</xdr:col>
      <xdr:colOff>1756833</xdr:colOff>
      <xdr:row>3</xdr:row>
      <xdr:rowOff>234953</xdr:rowOff>
    </xdr:to>
    <xdr:sp macro="" textlink="">
      <xdr:nvSpPr>
        <xdr:cNvPr id="5" name="Rectangle 65"/>
        <xdr:cNvSpPr/>
      </xdr:nvSpPr>
      <xdr:spPr>
        <a:xfrm>
          <a:off x="63500" y="917578"/>
          <a:ext cx="1693333"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l"/>
          <a:r>
            <a:rPr lang="en-US" sz="1400" b="1"/>
            <a:t>Menu</a:t>
          </a:r>
        </a:p>
      </xdr:txBody>
    </xdr:sp>
    <xdr:clientData/>
  </xdr:twoCellAnchor>
  <xdr:twoCellAnchor editAs="absolute">
    <xdr:from>
      <xdr:col>0</xdr:col>
      <xdr:colOff>152400</xdr:colOff>
      <xdr:row>11</xdr:row>
      <xdr:rowOff>244475</xdr:rowOff>
    </xdr:from>
    <xdr:to>
      <xdr:col>0</xdr:col>
      <xdr:colOff>1717675</xdr:colOff>
      <xdr:row>11</xdr:row>
      <xdr:rowOff>244475</xdr:rowOff>
    </xdr:to>
    <xdr:cxnSp macro="">
      <xdr:nvCxnSpPr>
        <xdr:cNvPr id="6" name="Conector reto 5"/>
        <xdr:cNvCxnSpPr/>
      </xdr:nvCxnSpPr>
      <xdr:spPr>
        <a:xfrm>
          <a:off x="152400" y="4254500"/>
          <a:ext cx="1565275" cy="0"/>
        </a:xfrm>
        <a:prstGeom prst="line">
          <a:avLst/>
        </a:prstGeom>
        <a:ln>
          <a:solidFill>
            <a:srgbClr val="76717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12700</xdr:colOff>
      <xdr:row>3</xdr:row>
      <xdr:rowOff>371475</xdr:rowOff>
    </xdr:from>
    <xdr:to>
      <xdr:col>1</xdr:col>
      <xdr:colOff>12700</xdr:colOff>
      <xdr:row>4</xdr:row>
      <xdr:rowOff>244475</xdr:rowOff>
    </xdr:to>
    <xdr:sp macro="" textlink="">
      <xdr:nvSpPr>
        <xdr:cNvPr id="7" name="Retângulo 6">
          <a:hlinkClick xmlns:r="http://schemas.openxmlformats.org/officeDocument/2006/relationships" r:id="rId1"/>
        </xdr:cNvPr>
        <xdr:cNvSpPr/>
      </xdr:nvSpPr>
      <xdr:spPr>
        <a:xfrm>
          <a:off x="12700" y="13335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Início</a:t>
          </a:r>
        </a:p>
      </xdr:txBody>
    </xdr:sp>
    <xdr:clientData/>
  </xdr:twoCellAnchor>
  <xdr:twoCellAnchor editAs="absolute">
    <xdr:from>
      <xdr:col>0</xdr:col>
      <xdr:colOff>12700</xdr:colOff>
      <xdr:row>4</xdr:row>
      <xdr:rowOff>307975</xdr:rowOff>
    </xdr:from>
    <xdr:to>
      <xdr:col>1</xdr:col>
      <xdr:colOff>12700</xdr:colOff>
      <xdr:row>5</xdr:row>
      <xdr:rowOff>180975</xdr:rowOff>
    </xdr:to>
    <xdr:sp macro="" textlink="">
      <xdr:nvSpPr>
        <xdr:cNvPr id="8" name="Retângulo 7">
          <a:hlinkClick xmlns:r="http://schemas.openxmlformats.org/officeDocument/2006/relationships" r:id="rId2"/>
        </xdr:cNvPr>
        <xdr:cNvSpPr/>
      </xdr:nvSpPr>
      <xdr:spPr>
        <a:xfrm>
          <a:off x="12700" y="16510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1. Premissas Gerais</a:t>
          </a:r>
        </a:p>
      </xdr:txBody>
    </xdr:sp>
    <xdr:clientData/>
  </xdr:twoCellAnchor>
  <xdr:twoCellAnchor editAs="absolute">
    <xdr:from>
      <xdr:col>0</xdr:col>
      <xdr:colOff>12700</xdr:colOff>
      <xdr:row>5</xdr:row>
      <xdr:rowOff>244475</xdr:rowOff>
    </xdr:from>
    <xdr:to>
      <xdr:col>1</xdr:col>
      <xdr:colOff>12700</xdr:colOff>
      <xdr:row>6</xdr:row>
      <xdr:rowOff>117475</xdr:rowOff>
    </xdr:to>
    <xdr:sp macro="" textlink="">
      <xdr:nvSpPr>
        <xdr:cNvPr id="9" name="Retângulo 8">
          <a:hlinkClick xmlns:r="http://schemas.openxmlformats.org/officeDocument/2006/relationships" r:id="rId3"/>
        </xdr:cNvPr>
        <xdr:cNvSpPr/>
      </xdr:nvSpPr>
      <xdr:spPr>
        <a:xfrm>
          <a:off x="12700" y="1968500"/>
          <a:ext cx="1847850" cy="254000"/>
        </a:xfrm>
        <a:prstGeom prst="rect">
          <a:avLst/>
        </a:prstGeom>
        <a:solidFill>
          <a:schemeClr val="bg1">
            <a:lumMod val="100000"/>
          </a:schemeClr>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rgbClr val="000000"/>
              </a:solidFill>
            </a:rPr>
            <a:t>2. Cadastro dos Funcionários</a:t>
          </a:r>
        </a:p>
      </xdr:txBody>
    </xdr:sp>
    <xdr:clientData/>
  </xdr:twoCellAnchor>
  <xdr:twoCellAnchor editAs="absolute">
    <xdr:from>
      <xdr:col>0</xdr:col>
      <xdr:colOff>12700</xdr:colOff>
      <xdr:row>6</xdr:row>
      <xdr:rowOff>180975</xdr:rowOff>
    </xdr:from>
    <xdr:to>
      <xdr:col>1</xdr:col>
      <xdr:colOff>12700</xdr:colOff>
      <xdr:row>7</xdr:row>
      <xdr:rowOff>53975</xdr:rowOff>
    </xdr:to>
    <xdr:sp macro="" textlink="">
      <xdr:nvSpPr>
        <xdr:cNvPr id="10" name="Retângulo 9">
          <a:hlinkClick xmlns:r="http://schemas.openxmlformats.org/officeDocument/2006/relationships" r:id="rId4"/>
        </xdr:cNvPr>
        <xdr:cNvSpPr/>
      </xdr:nvSpPr>
      <xdr:spPr>
        <a:xfrm>
          <a:off x="12700" y="22860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3. Lançamentos (Folha Pgto)</a:t>
          </a:r>
        </a:p>
      </xdr:txBody>
    </xdr:sp>
    <xdr:clientData/>
  </xdr:twoCellAnchor>
  <xdr:twoCellAnchor editAs="absolute">
    <xdr:from>
      <xdr:col>0</xdr:col>
      <xdr:colOff>12700</xdr:colOff>
      <xdr:row>7</xdr:row>
      <xdr:rowOff>117475</xdr:rowOff>
    </xdr:from>
    <xdr:to>
      <xdr:col>1</xdr:col>
      <xdr:colOff>12700</xdr:colOff>
      <xdr:row>7</xdr:row>
      <xdr:rowOff>371475</xdr:rowOff>
    </xdr:to>
    <xdr:sp macro="" textlink="">
      <xdr:nvSpPr>
        <xdr:cNvPr id="11" name="Retângulo 10">
          <a:hlinkClick xmlns:r="http://schemas.openxmlformats.org/officeDocument/2006/relationships" r:id="rId5"/>
        </xdr:cNvPr>
        <xdr:cNvSpPr/>
      </xdr:nvSpPr>
      <xdr:spPr>
        <a:xfrm>
          <a:off x="12700" y="26035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4. Resultados Consolidados</a:t>
          </a:r>
        </a:p>
      </xdr:txBody>
    </xdr:sp>
    <xdr:clientData/>
  </xdr:twoCellAnchor>
  <xdr:twoCellAnchor editAs="absolute">
    <xdr:from>
      <xdr:col>0</xdr:col>
      <xdr:colOff>12700</xdr:colOff>
      <xdr:row>8</xdr:row>
      <xdr:rowOff>53975</xdr:rowOff>
    </xdr:from>
    <xdr:to>
      <xdr:col>1</xdr:col>
      <xdr:colOff>12700</xdr:colOff>
      <xdr:row>8</xdr:row>
      <xdr:rowOff>307975</xdr:rowOff>
    </xdr:to>
    <xdr:sp macro="" textlink="">
      <xdr:nvSpPr>
        <xdr:cNvPr id="12" name="Retângulo 11">
          <a:hlinkClick xmlns:r="http://schemas.openxmlformats.org/officeDocument/2006/relationships" r:id="rId6"/>
        </xdr:cNvPr>
        <xdr:cNvSpPr/>
      </xdr:nvSpPr>
      <xdr:spPr>
        <a:xfrm>
          <a:off x="12700" y="29210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5. Gráficos</a:t>
          </a:r>
        </a:p>
      </xdr:txBody>
    </xdr:sp>
    <xdr:clientData/>
  </xdr:twoCellAnchor>
  <xdr:twoCellAnchor editAs="absolute">
    <xdr:from>
      <xdr:col>0</xdr:col>
      <xdr:colOff>12700</xdr:colOff>
      <xdr:row>8</xdr:row>
      <xdr:rowOff>371475</xdr:rowOff>
    </xdr:from>
    <xdr:to>
      <xdr:col>1</xdr:col>
      <xdr:colOff>12700</xdr:colOff>
      <xdr:row>9</xdr:row>
      <xdr:rowOff>244475</xdr:rowOff>
    </xdr:to>
    <xdr:sp macro="" textlink="">
      <xdr:nvSpPr>
        <xdr:cNvPr id="13" name="Retângulo 12">
          <a:hlinkClick xmlns:r="http://schemas.openxmlformats.org/officeDocument/2006/relationships" r:id="rId7"/>
        </xdr:cNvPr>
        <xdr:cNvSpPr/>
      </xdr:nvSpPr>
      <xdr:spPr>
        <a:xfrm>
          <a:off x="12700" y="32385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6. Alertas e Dicas</a:t>
          </a:r>
        </a:p>
      </xdr:txBody>
    </xdr:sp>
    <xdr:clientData/>
  </xdr:twoCellAnchor>
  <xdr:twoCellAnchor editAs="absolute">
    <xdr:from>
      <xdr:col>0</xdr:col>
      <xdr:colOff>12700</xdr:colOff>
      <xdr:row>9</xdr:row>
      <xdr:rowOff>307975</xdr:rowOff>
    </xdr:from>
    <xdr:to>
      <xdr:col>1</xdr:col>
      <xdr:colOff>12700</xdr:colOff>
      <xdr:row>10</xdr:row>
      <xdr:rowOff>180975</xdr:rowOff>
    </xdr:to>
    <xdr:sp macro="" textlink="">
      <xdr:nvSpPr>
        <xdr:cNvPr id="14" name="Retângulo 13">
          <a:hlinkClick xmlns:r="http://schemas.openxmlformats.org/officeDocument/2006/relationships" r:id="rId8"/>
        </xdr:cNvPr>
        <xdr:cNvSpPr/>
      </xdr:nvSpPr>
      <xdr:spPr>
        <a:xfrm>
          <a:off x="12700" y="35560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7. Relatórios de Impressão</a:t>
          </a:r>
        </a:p>
      </xdr:txBody>
    </xdr:sp>
    <xdr:clientData/>
  </xdr:twoCellAnchor>
  <xdr:twoCellAnchor editAs="absolute">
    <xdr:from>
      <xdr:col>0</xdr:col>
      <xdr:colOff>12700</xdr:colOff>
      <xdr:row>10</xdr:row>
      <xdr:rowOff>244475</xdr:rowOff>
    </xdr:from>
    <xdr:to>
      <xdr:col>1</xdr:col>
      <xdr:colOff>12700</xdr:colOff>
      <xdr:row>11</xdr:row>
      <xdr:rowOff>117475</xdr:rowOff>
    </xdr:to>
    <xdr:sp macro="" textlink="">
      <xdr:nvSpPr>
        <xdr:cNvPr id="15" name="Retângulo 14">
          <a:hlinkClick xmlns:r="http://schemas.openxmlformats.org/officeDocument/2006/relationships" r:id="rId9"/>
        </xdr:cNvPr>
        <xdr:cNvSpPr/>
      </xdr:nvSpPr>
      <xdr:spPr>
        <a:xfrm>
          <a:off x="12700" y="38735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8. Imprimir Folha Pgto</a:t>
          </a:r>
        </a:p>
      </xdr:txBody>
    </xdr:sp>
    <xdr:clientData/>
  </xdr:twoCellAnchor>
  <xdr:twoCellAnchor editAs="absolute">
    <xdr:from>
      <xdr:col>0</xdr:col>
      <xdr:colOff>12700</xdr:colOff>
      <xdr:row>11</xdr:row>
      <xdr:rowOff>371475</xdr:rowOff>
    </xdr:from>
    <xdr:to>
      <xdr:col>1</xdr:col>
      <xdr:colOff>12700</xdr:colOff>
      <xdr:row>12</xdr:row>
      <xdr:rowOff>244475</xdr:rowOff>
    </xdr:to>
    <xdr:sp macro="" textlink="">
      <xdr:nvSpPr>
        <xdr:cNvPr id="16" name="Retângulo 15">
          <a:hlinkClick xmlns:r="http://schemas.openxmlformats.org/officeDocument/2006/relationships" r:id="rId10"/>
        </xdr:cNvPr>
        <xdr:cNvSpPr/>
      </xdr:nvSpPr>
      <xdr:spPr>
        <a:xfrm>
          <a:off x="12700" y="43815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Dúvidas Frequentes</a:t>
          </a:r>
        </a:p>
      </xdr:txBody>
    </xdr:sp>
    <xdr:clientData/>
  </xdr:twoCellAnchor>
  <xdr:twoCellAnchor editAs="absolute">
    <xdr:from>
      <xdr:col>0</xdr:col>
      <xdr:colOff>12700</xdr:colOff>
      <xdr:row>12</xdr:row>
      <xdr:rowOff>307975</xdr:rowOff>
    </xdr:from>
    <xdr:to>
      <xdr:col>1</xdr:col>
      <xdr:colOff>12700</xdr:colOff>
      <xdr:row>13</xdr:row>
      <xdr:rowOff>180975</xdr:rowOff>
    </xdr:to>
    <xdr:sp macro="" textlink="">
      <xdr:nvSpPr>
        <xdr:cNvPr id="17" name="Retângulo 16">
          <a:hlinkClick xmlns:r="http://schemas.openxmlformats.org/officeDocument/2006/relationships" r:id="rId11"/>
        </xdr:cNvPr>
        <xdr:cNvSpPr/>
      </xdr:nvSpPr>
      <xdr:spPr>
        <a:xfrm>
          <a:off x="12700" y="46990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Sugestões para você</a:t>
          </a:r>
        </a:p>
      </xdr:txBody>
    </xdr:sp>
    <xdr:clientData/>
  </xdr:twoCellAnchor>
  <xdr:twoCellAnchor editAs="absolute">
    <xdr:from>
      <xdr:col>0</xdr:col>
      <xdr:colOff>12700</xdr:colOff>
      <xdr:row>14</xdr:row>
      <xdr:rowOff>53975</xdr:rowOff>
    </xdr:from>
    <xdr:to>
      <xdr:col>1</xdr:col>
      <xdr:colOff>12700</xdr:colOff>
      <xdr:row>15</xdr:row>
      <xdr:rowOff>117475</xdr:rowOff>
    </xdr:to>
    <xdr:sp macro="" textlink="">
      <xdr:nvSpPr>
        <xdr:cNvPr id="18" name="Retângulo 17">
          <a:hlinkClick xmlns:r="http://schemas.openxmlformats.org/officeDocument/2006/relationships" r:id="rId12"/>
        </xdr:cNvPr>
        <xdr:cNvSpPr/>
      </xdr:nvSpPr>
      <xdr:spPr>
        <a:xfrm>
          <a:off x="12700" y="50165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Sobre a LUZ</a:t>
          </a:r>
        </a:p>
      </xdr:txBody>
    </xdr:sp>
    <xdr:clientData/>
  </xdr:twoCellAnchor>
  <xdr:twoCellAnchor editAs="oneCell">
    <xdr:from>
      <xdr:col>0</xdr:col>
      <xdr:colOff>370416</xdr:colOff>
      <xdr:row>0</xdr:row>
      <xdr:rowOff>31750</xdr:rowOff>
    </xdr:from>
    <xdr:to>
      <xdr:col>0</xdr:col>
      <xdr:colOff>1490948</xdr:colOff>
      <xdr:row>2</xdr:row>
      <xdr:rowOff>84666</xdr:rowOff>
    </xdr:to>
    <xdr:pic>
      <xdr:nvPicPr>
        <xdr:cNvPr id="20" name="Imagem 19" descr="Marca_sebrae_verticall.png"/>
        <xdr:cNvPicPr>
          <a:picLocks noChangeAspect="1"/>
        </xdr:cNvPicPr>
      </xdr:nvPicPr>
      <xdr:blipFill>
        <a:blip xmlns:r="http://schemas.openxmlformats.org/officeDocument/2006/relationships" r:embed="rId13" cstate="print"/>
        <a:stretch>
          <a:fillRect/>
        </a:stretch>
      </xdr:blipFill>
      <xdr:spPr>
        <a:xfrm>
          <a:off x="370416" y="31750"/>
          <a:ext cx="1120532" cy="751416"/>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editAs="absolute">
    <xdr:from>
      <xdr:col>4</xdr:col>
      <xdr:colOff>699554</xdr:colOff>
      <xdr:row>0</xdr:row>
      <xdr:rowOff>133350</xdr:rowOff>
    </xdr:from>
    <xdr:to>
      <xdr:col>8</xdr:col>
      <xdr:colOff>1169454</xdr:colOff>
      <xdr:row>1</xdr:row>
      <xdr:rowOff>136219</xdr:rowOff>
    </xdr:to>
    <xdr:sp macro="" textlink="">
      <xdr:nvSpPr>
        <xdr:cNvPr id="2" name="CaixaDeTexto 1"/>
        <xdr:cNvSpPr txBox="1"/>
      </xdr:nvSpPr>
      <xdr:spPr>
        <a:xfrm>
          <a:off x="5947829" y="133350"/>
          <a:ext cx="6384925" cy="43149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vert="horz" rtlCol="0" anchor="t">
          <a:spAutoFit/>
        </a:bodyPr>
        <a:lstStyle/>
        <a:p>
          <a:r>
            <a:rPr lang="pt-BR" sz="1100"/>
            <a:t>O cadastro de funcionários é fundamental para o momento que for gerar a folha de pagamento. Além</a:t>
          </a:r>
          <a:r>
            <a:rPr lang="pt-BR" sz="1100" baseline="0"/>
            <a:t> disso, é uma excelente forma de registrar alguns dados importantes para o quadro de funcionários</a:t>
          </a:r>
          <a:endParaRPr lang="pt-BR" sz="1100"/>
        </a:p>
      </xdr:txBody>
    </xdr:sp>
    <xdr:clientData/>
  </xdr:twoCellAnchor>
  <xdr:twoCellAnchor editAs="absolute">
    <xdr:from>
      <xdr:col>0</xdr:col>
      <xdr:colOff>144991</xdr:colOff>
      <xdr:row>2</xdr:row>
      <xdr:rowOff>135470</xdr:rowOff>
    </xdr:from>
    <xdr:to>
      <xdr:col>0</xdr:col>
      <xdr:colOff>1710266</xdr:colOff>
      <xdr:row>2</xdr:row>
      <xdr:rowOff>135470</xdr:rowOff>
    </xdr:to>
    <xdr:cxnSp macro="">
      <xdr:nvCxnSpPr>
        <xdr:cNvPr id="4" name="Conector reto 3"/>
        <xdr:cNvCxnSpPr/>
      </xdr:nvCxnSpPr>
      <xdr:spPr>
        <a:xfrm>
          <a:off x="144991" y="830795"/>
          <a:ext cx="1565275" cy="0"/>
        </a:xfrm>
        <a:prstGeom prst="line">
          <a:avLst/>
        </a:prstGeom>
        <a:ln>
          <a:solidFill>
            <a:srgbClr val="76717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63500</xdr:colOff>
      <xdr:row>2</xdr:row>
      <xdr:rowOff>222253</xdr:rowOff>
    </xdr:from>
    <xdr:to>
      <xdr:col>0</xdr:col>
      <xdr:colOff>1756833</xdr:colOff>
      <xdr:row>3</xdr:row>
      <xdr:rowOff>234953</xdr:rowOff>
    </xdr:to>
    <xdr:sp macro="" textlink="">
      <xdr:nvSpPr>
        <xdr:cNvPr id="5" name="Rectangle 65"/>
        <xdr:cNvSpPr/>
      </xdr:nvSpPr>
      <xdr:spPr>
        <a:xfrm>
          <a:off x="63500" y="917578"/>
          <a:ext cx="1693333"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l"/>
          <a:r>
            <a:rPr lang="en-US" sz="1400" b="1"/>
            <a:t>Menu</a:t>
          </a:r>
        </a:p>
      </xdr:txBody>
    </xdr:sp>
    <xdr:clientData/>
  </xdr:twoCellAnchor>
  <xdr:twoCellAnchor editAs="absolute">
    <xdr:from>
      <xdr:col>0</xdr:col>
      <xdr:colOff>152400</xdr:colOff>
      <xdr:row>11</xdr:row>
      <xdr:rowOff>244475</xdr:rowOff>
    </xdr:from>
    <xdr:to>
      <xdr:col>0</xdr:col>
      <xdr:colOff>1717675</xdr:colOff>
      <xdr:row>11</xdr:row>
      <xdr:rowOff>244475</xdr:rowOff>
    </xdr:to>
    <xdr:cxnSp macro="">
      <xdr:nvCxnSpPr>
        <xdr:cNvPr id="6" name="Conector reto 5"/>
        <xdr:cNvCxnSpPr/>
      </xdr:nvCxnSpPr>
      <xdr:spPr>
        <a:xfrm>
          <a:off x="152400" y="4254500"/>
          <a:ext cx="1565275" cy="0"/>
        </a:xfrm>
        <a:prstGeom prst="line">
          <a:avLst/>
        </a:prstGeom>
        <a:ln>
          <a:solidFill>
            <a:srgbClr val="76717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12700</xdr:colOff>
      <xdr:row>3</xdr:row>
      <xdr:rowOff>371475</xdr:rowOff>
    </xdr:from>
    <xdr:to>
      <xdr:col>1</xdr:col>
      <xdr:colOff>12700</xdr:colOff>
      <xdr:row>4</xdr:row>
      <xdr:rowOff>244475</xdr:rowOff>
    </xdr:to>
    <xdr:sp macro="" textlink="">
      <xdr:nvSpPr>
        <xdr:cNvPr id="7" name="Retângulo 6">
          <a:hlinkClick xmlns:r="http://schemas.openxmlformats.org/officeDocument/2006/relationships" r:id="rId1"/>
        </xdr:cNvPr>
        <xdr:cNvSpPr/>
      </xdr:nvSpPr>
      <xdr:spPr>
        <a:xfrm>
          <a:off x="12700" y="13335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Início</a:t>
          </a:r>
        </a:p>
      </xdr:txBody>
    </xdr:sp>
    <xdr:clientData/>
  </xdr:twoCellAnchor>
  <xdr:twoCellAnchor editAs="absolute">
    <xdr:from>
      <xdr:col>0</xdr:col>
      <xdr:colOff>12700</xdr:colOff>
      <xdr:row>4</xdr:row>
      <xdr:rowOff>307975</xdr:rowOff>
    </xdr:from>
    <xdr:to>
      <xdr:col>1</xdr:col>
      <xdr:colOff>12700</xdr:colOff>
      <xdr:row>5</xdr:row>
      <xdr:rowOff>180975</xdr:rowOff>
    </xdr:to>
    <xdr:sp macro="" textlink="">
      <xdr:nvSpPr>
        <xdr:cNvPr id="8" name="Retângulo 7">
          <a:hlinkClick xmlns:r="http://schemas.openxmlformats.org/officeDocument/2006/relationships" r:id="rId2"/>
        </xdr:cNvPr>
        <xdr:cNvSpPr/>
      </xdr:nvSpPr>
      <xdr:spPr>
        <a:xfrm>
          <a:off x="12700" y="16510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1. Premissas Gerais</a:t>
          </a:r>
        </a:p>
      </xdr:txBody>
    </xdr:sp>
    <xdr:clientData/>
  </xdr:twoCellAnchor>
  <xdr:twoCellAnchor editAs="absolute">
    <xdr:from>
      <xdr:col>0</xdr:col>
      <xdr:colOff>12700</xdr:colOff>
      <xdr:row>5</xdr:row>
      <xdr:rowOff>244475</xdr:rowOff>
    </xdr:from>
    <xdr:to>
      <xdr:col>1</xdr:col>
      <xdr:colOff>12700</xdr:colOff>
      <xdr:row>6</xdr:row>
      <xdr:rowOff>117475</xdr:rowOff>
    </xdr:to>
    <xdr:sp macro="" textlink="">
      <xdr:nvSpPr>
        <xdr:cNvPr id="9" name="Retângulo 8">
          <a:hlinkClick xmlns:r="http://schemas.openxmlformats.org/officeDocument/2006/relationships" r:id="rId3"/>
        </xdr:cNvPr>
        <xdr:cNvSpPr/>
      </xdr:nvSpPr>
      <xdr:spPr>
        <a:xfrm>
          <a:off x="12700" y="1968500"/>
          <a:ext cx="1847850" cy="254000"/>
        </a:xfrm>
        <a:prstGeom prst="rect">
          <a:avLst/>
        </a:prstGeom>
        <a:solidFill>
          <a:schemeClr val="bg1">
            <a:lumMod val="100000"/>
          </a:schemeClr>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rgbClr val="000000"/>
              </a:solidFill>
            </a:rPr>
            <a:t>2. Cadastro dos Funcionários</a:t>
          </a:r>
        </a:p>
      </xdr:txBody>
    </xdr:sp>
    <xdr:clientData/>
  </xdr:twoCellAnchor>
  <xdr:twoCellAnchor editAs="absolute">
    <xdr:from>
      <xdr:col>0</xdr:col>
      <xdr:colOff>12700</xdr:colOff>
      <xdr:row>6</xdr:row>
      <xdr:rowOff>180975</xdr:rowOff>
    </xdr:from>
    <xdr:to>
      <xdr:col>1</xdr:col>
      <xdr:colOff>12700</xdr:colOff>
      <xdr:row>7</xdr:row>
      <xdr:rowOff>53975</xdr:rowOff>
    </xdr:to>
    <xdr:sp macro="" textlink="">
      <xdr:nvSpPr>
        <xdr:cNvPr id="10" name="Retângulo 9">
          <a:hlinkClick xmlns:r="http://schemas.openxmlformats.org/officeDocument/2006/relationships" r:id="rId4"/>
        </xdr:cNvPr>
        <xdr:cNvSpPr/>
      </xdr:nvSpPr>
      <xdr:spPr>
        <a:xfrm>
          <a:off x="12700" y="22860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3. Lançamentos (Folha Pgto)</a:t>
          </a:r>
        </a:p>
      </xdr:txBody>
    </xdr:sp>
    <xdr:clientData/>
  </xdr:twoCellAnchor>
  <xdr:twoCellAnchor editAs="absolute">
    <xdr:from>
      <xdr:col>0</xdr:col>
      <xdr:colOff>12700</xdr:colOff>
      <xdr:row>7</xdr:row>
      <xdr:rowOff>117475</xdr:rowOff>
    </xdr:from>
    <xdr:to>
      <xdr:col>1</xdr:col>
      <xdr:colOff>12700</xdr:colOff>
      <xdr:row>7</xdr:row>
      <xdr:rowOff>371475</xdr:rowOff>
    </xdr:to>
    <xdr:sp macro="" textlink="">
      <xdr:nvSpPr>
        <xdr:cNvPr id="11" name="Retângulo 10">
          <a:hlinkClick xmlns:r="http://schemas.openxmlformats.org/officeDocument/2006/relationships" r:id="rId5"/>
        </xdr:cNvPr>
        <xdr:cNvSpPr/>
      </xdr:nvSpPr>
      <xdr:spPr>
        <a:xfrm>
          <a:off x="12700" y="26035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4. Resultados Consolidados</a:t>
          </a:r>
        </a:p>
      </xdr:txBody>
    </xdr:sp>
    <xdr:clientData/>
  </xdr:twoCellAnchor>
  <xdr:twoCellAnchor editAs="absolute">
    <xdr:from>
      <xdr:col>0</xdr:col>
      <xdr:colOff>12700</xdr:colOff>
      <xdr:row>8</xdr:row>
      <xdr:rowOff>53975</xdr:rowOff>
    </xdr:from>
    <xdr:to>
      <xdr:col>1</xdr:col>
      <xdr:colOff>12700</xdr:colOff>
      <xdr:row>8</xdr:row>
      <xdr:rowOff>307975</xdr:rowOff>
    </xdr:to>
    <xdr:sp macro="" textlink="">
      <xdr:nvSpPr>
        <xdr:cNvPr id="12" name="Retângulo 11">
          <a:hlinkClick xmlns:r="http://schemas.openxmlformats.org/officeDocument/2006/relationships" r:id="rId6"/>
        </xdr:cNvPr>
        <xdr:cNvSpPr/>
      </xdr:nvSpPr>
      <xdr:spPr>
        <a:xfrm>
          <a:off x="12700" y="29210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5. Gráficos</a:t>
          </a:r>
        </a:p>
      </xdr:txBody>
    </xdr:sp>
    <xdr:clientData/>
  </xdr:twoCellAnchor>
  <xdr:twoCellAnchor editAs="absolute">
    <xdr:from>
      <xdr:col>0</xdr:col>
      <xdr:colOff>12700</xdr:colOff>
      <xdr:row>8</xdr:row>
      <xdr:rowOff>371475</xdr:rowOff>
    </xdr:from>
    <xdr:to>
      <xdr:col>1</xdr:col>
      <xdr:colOff>12700</xdr:colOff>
      <xdr:row>9</xdr:row>
      <xdr:rowOff>244475</xdr:rowOff>
    </xdr:to>
    <xdr:sp macro="" textlink="">
      <xdr:nvSpPr>
        <xdr:cNvPr id="13" name="Retângulo 12">
          <a:hlinkClick xmlns:r="http://schemas.openxmlformats.org/officeDocument/2006/relationships" r:id="rId7"/>
        </xdr:cNvPr>
        <xdr:cNvSpPr/>
      </xdr:nvSpPr>
      <xdr:spPr>
        <a:xfrm>
          <a:off x="12700" y="32385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6. Alertas e Dicas</a:t>
          </a:r>
        </a:p>
      </xdr:txBody>
    </xdr:sp>
    <xdr:clientData/>
  </xdr:twoCellAnchor>
  <xdr:twoCellAnchor editAs="absolute">
    <xdr:from>
      <xdr:col>0</xdr:col>
      <xdr:colOff>12700</xdr:colOff>
      <xdr:row>9</xdr:row>
      <xdr:rowOff>307975</xdr:rowOff>
    </xdr:from>
    <xdr:to>
      <xdr:col>1</xdr:col>
      <xdr:colOff>12700</xdr:colOff>
      <xdr:row>10</xdr:row>
      <xdr:rowOff>180975</xdr:rowOff>
    </xdr:to>
    <xdr:sp macro="" textlink="">
      <xdr:nvSpPr>
        <xdr:cNvPr id="14" name="Retângulo 13">
          <a:hlinkClick xmlns:r="http://schemas.openxmlformats.org/officeDocument/2006/relationships" r:id="rId8"/>
        </xdr:cNvPr>
        <xdr:cNvSpPr/>
      </xdr:nvSpPr>
      <xdr:spPr>
        <a:xfrm>
          <a:off x="12700" y="35560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7. Relatórios de Impressão</a:t>
          </a:r>
        </a:p>
      </xdr:txBody>
    </xdr:sp>
    <xdr:clientData/>
  </xdr:twoCellAnchor>
  <xdr:twoCellAnchor editAs="absolute">
    <xdr:from>
      <xdr:col>0</xdr:col>
      <xdr:colOff>12700</xdr:colOff>
      <xdr:row>10</xdr:row>
      <xdr:rowOff>244475</xdr:rowOff>
    </xdr:from>
    <xdr:to>
      <xdr:col>1</xdr:col>
      <xdr:colOff>12700</xdr:colOff>
      <xdr:row>11</xdr:row>
      <xdr:rowOff>117475</xdr:rowOff>
    </xdr:to>
    <xdr:sp macro="" textlink="">
      <xdr:nvSpPr>
        <xdr:cNvPr id="15" name="Retângulo 14">
          <a:hlinkClick xmlns:r="http://schemas.openxmlformats.org/officeDocument/2006/relationships" r:id="rId9"/>
        </xdr:cNvPr>
        <xdr:cNvSpPr/>
      </xdr:nvSpPr>
      <xdr:spPr>
        <a:xfrm>
          <a:off x="12700" y="38735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8. Imprimir Folha Pgto</a:t>
          </a:r>
        </a:p>
      </xdr:txBody>
    </xdr:sp>
    <xdr:clientData/>
  </xdr:twoCellAnchor>
  <xdr:twoCellAnchor editAs="absolute">
    <xdr:from>
      <xdr:col>0</xdr:col>
      <xdr:colOff>12700</xdr:colOff>
      <xdr:row>11</xdr:row>
      <xdr:rowOff>371475</xdr:rowOff>
    </xdr:from>
    <xdr:to>
      <xdr:col>1</xdr:col>
      <xdr:colOff>12700</xdr:colOff>
      <xdr:row>12</xdr:row>
      <xdr:rowOff>244475</xdr:rowOff>
    </xdr:to>
    <xdr:sp macro="" textlink="">
      <xdr:nvSpPr>
        <xdr:cNvPr id="16" name="Retângulo 15">
          <a:hlinkClick xmlns:r="http://schemas.openxmlformats.org/officeDocument/2006/relationships" r:id="rId10"/>
        </xdr:cNvPr>
        <xdr:cNvSpPr/>
      </xdr:nvSpPr>
      <xdr:spPr>
        <a:xfrm>
          <a:off x="12700" y="43815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Dúvidas Frequentes</a:t>
          </a:r>
        </a:p>
      </xdr:txBody>
    </xdr:sp>
    <xdr:clientData/>
  </xdr:twoCellAnchor>
  <xdr:twoCellAnchor editAs="absolute">
    <xdr:from>
      <xdr:col>0</xdr:col>
      <xdr:colOff>12700</xdr:colOff>
      <xdr:row>12</xdr:row>
      <xdr:rowOff>307975</xdr:rowOff>
    </xdr:from>
    <xdr:to>
      <xdr:col>1</xdr:col>
      <xdr:colOff>12700</xdr:colOff>
      <xdr:row>13</xdr:row>
      <xdr:rowOff>180975</xdr:rowOff>
    </xdr:to>
    <xdr:sp macro="" textlink="">
      <xdr:nvSpPr>
        <xdr:cNvPr id="17" name="Retângulo 16">
          <a:hlinkClick xmlns:r="http://schemas.openxmlformats.org/officeDocument/2006/relationships" r:id="rId11"/>
        </xdr:cNvPr>
        <xdr:cNvSpPr/>
      </xdr:nvSpPr>
      <xdr:spPr>
        <a:xfrm>
          <a:off x="12700" y="46990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Sugestões para você</a:t>
          </a:r>
        </a:p>
      </xdr:txBody>
    </xdr:sp>
    <xdr:clientData/>
  </xdr:twoCellAnchor>
  <xdr:twoCellAnchor editAs="absolute">
    <xdr:from>
      <xdr:col>0</xdr:col>
      <xdr:colOff>12700</xdr:colOff>
      <xdr:row>14</xdr:row>
      <xdr:rowOff>53975</xdr:rowOff>
    </xdr:from>
    <xdr:to>
      <xdr:col>1</xdr:col>
      <xdr:colOff>12700</xdr:colOff>
      <xdr:row>15</xdr:row>
      <xdr:rowOff>117475</xdr:rowOff>
    </xdr:to>
    <xdr:sp macro="" textlink="">
      <xdr:nvSpPr>
        <xdr:cNvPr id="18" name="Retângulo 17">
          <a:hlinkClick xmlns:r="http://schemas.openxmlformats.org/officeDocument/2006/relationships" r:id="rId12"/>
        </xdr:cNvPr>
        <xdr:cNvSpPr/>
      </xdr:nvSpPr>
      <xdr:spPr>
        <a:xfrm>
          <a:off x="12700" y="50165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Sobre a LUZ</a:t>
          </a:r>
        </a:p>
      </xdr:txBody>
    </xdr:sp>
    <xdr:clientData/>
  </xdr:twoCellAnchor>
  <xdr:twoCellAnchor editAs="oneCell">
    <xdr:from>
      <xdr:col>0</xdr:col>
      <xdr:colOff>412750</xdr:colOff>
      <xdr:row>0</xdr:row>
      <xdr:rowOff>10583</xdr:rowOff>
    </xdr:from>
    <xdr:to>
      <xdr:col>0</xdr:col>
      <xdr:colOff>1533282</xdr:colOff>
      <xdr:row>2</xdr:row>
      <xdr:rowOff>63499</xdr:rowOff>
    </xdr:to>
    <xdr:pic>
      <xdr:nvPicPr>
        <xdr:cNvPr id="20" name="Imagem 19" descr="Marca_sebrae_verticall.png"/>
        <xdr:cNvPicPr>
          <a:picLocks noChangeAspect="1"/>
        </xdr:cNvPicPr>
      </xdr:nvPicPr>
      <xdr:blipFill>
        <a:blip xmlns:r="http://schemas.openxmlformats.org/officeDocument/2006/relationships" r:embed="rId13" cstate="print"/>
        <a:stretch>
          <a:fillRect/>
        </a:stretch>
      </xdr:blipFill>
      <xdr:spPr>
        <a:xfrm>
          <a:off x="412750" y="10583"/>
          <a:ext cx="1120532" cy="751416"/>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editAs="absolute">
    <xdr:from>
      <xdr:col>4</xdr:col>
      <xdr:colOff>699554</xdr:colOff>
      <xdr:row>0</xdr:row>
      <xdr:rowOff>133350</xdr:rowOff>
    </xdr:from>
    <xdr:to>
      <xdr:col>8</xdr:col>
      <xdr:colOff>1169454</xdr:colOff>
      <xdr:row>1</xdr:row>
      <xdr:rowOff>136219</xdr:rowOff>
    </xdr:to>
    <xdr:sp macro="" textlink="">
      <xdr:nvSpPr>
        <xdr:cNvPr id="2" name="CaixaDeTexto 1"/>
        <xdr:cNvSpPr txBox="1"/>
      </xdr:nvSpPr>
      <xdr:spPr>
        <a:xfrm>
          <a:off x="5947829" y="133350"/>
          <a:ext cx="6384925" cy="43149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vert="horz" rtlCol="0" anchor="t">
          <a:spAutoFit/>
        </a:bodyPr>
        <a:lstStyle/>
        <a:p>
          <a:r>
            <a:rPr lang="pt-BR" sz="1100"/>
            <a:t>O cadastro de funcionários é fundamental para o momento que for gerar a folha de pagamento. Além</a:t>
          </a:r>
          <a:r>
            <a:rPr lang="pt-BR" sz="1100" baseline="0"/>
            <a:t> disso, é uma excelente forma de registrar alguns dados importantes para o quadro de funcionários</a:t>
          </a:r>
          <a:endParaRPr lang="pt-BR" sz="1100"/>
        </a:p>
      </xdr:txBody>
    </xdr:sp>
    <xdr:clientData/>
  </xdr:twoCellAnchor>
  <xdr:twoCellAnchor editAs="absolute">
    <xdr:from>
      <xdr:col>0</xdr:col>
      <xdr:colOff>144991</xdr:colOff>
      <xdr:row>2</xdr:row>
      <xdr:rowOff>135470</xdr:rowOff>
    </xdr:from>
    <xdr:to>
      <xdr:col>0</xdr:col>
      <xdr:colOff>1710266</xdr:colOff>
      <xdr:row>2</xdr:row>
      <xdr:rowOff>135470</xdr:rowOff>
    </xdr:to>
    <xdr:cxnSp macro="">
      <xdr:nvCxnSpPr>
        <xdr:cNvPr id="4" name="Conector reto 3"/>
        <xdr:cNvCxnSpPr/>
      </xdr:nvCxnSpPr>
      <xdr:spPr>
        <a:xfrm>
          <a:off x="144991" y="830795"/>
          <a:ext cx="1565275" cy="0"/>
        </a:xfrm>
        <a:prstGeom prst="line">
          <a:avLst/>
        </a:prstGeom>
        <a:ln>
          <a:solidFill>
            <a:srgbClr val="76717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63500</xdr:colOff>
      <xdr:row>2</xdr:row>
      <xdr:rowOff>222253</xdr:rowOff>
    </xdr:from>
    <xdr:to>
      <xdr:col>0</xdr:col>
      <xdr:colOff>1756833</xdr:colOff>
      <xdr:row>3</xdr:row>
      <xdr:rowOff>234953</xdr:rowOff>
    </xdr:to>
    <xdr:sp macro="" textlink="">
      <xdr:nvSpPr>
        <xdr:cNvPr id="5" name="Rectangle 65"/>
        <xdr:cNvSpPr/>
      </xdr:nvSpPr>
      <xdr:spPr>
        <a:xfrm>
          <a:off x="63500" y="917578"/>
          <a:ext cx="1693333"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l"/>
          <a:r>
            <a:rPr lang="en-US" sz="1400" b="1"/>
            <a:t>Menu</a:t>
          </a:r>
        </a:p>
      </xdr:txBody>
    </xdr:sp>
    <xdr:clientData/>
  </xdr:twoCellAnchor>
  <xdr:twoCellAnchor editAs="absolute">
    <xdr:from>
      <xdr:col>0</xdr:col>
      <xdr:colOff>152400</xdr:colOff>
      <xdr:row>11</xdr:row>
      <xdr:rowOff>244475</xdr:rowOff>
    </xdr:from>
    <xdr:to>
      <xdr:col>0</xdr:col>
      <xdr:colOff>1717675</xdr:colOff>
      <xdr:row>11</xdr:row>
      <xdr:rowOff>244475</xdr:rowOff>
    </xdr:to>
    <xdr:cxnSp macro="">
      <xdr:nvCxnSpPr>
        <xdr:cNvPr id="6" name="Conector reto 5"/>
        <xdr:cNvCxnSpPr/>
      </xdr:nvCxnSpPr>
      <xdr:spPr>
        <a:xfrm>
          <a:off x="152400" y="4254500"/>
          <a:ext cx="1565275" cy="0"/>
        </a:xfrm>
        <a:prstGeom prst="line">
          <a:avLst/>
        </a:prstGeom>
        <a:ln>
          <a:solidFill>
            <a:srgbClr val="76717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12700</xdr:colOff>
      <xdr:row>3</xdr:row>
      <xdr:rowOff>371475</xdr:rowOff>
    </xdr:from>
    <xdr:to>
      <xdr:col>1</xdr:col>
      <xdr:colOff>12700</xdr:colOff>
      <xdr:row>4</xdr:row>
      <xdr:rowOff>244475</xdr:rowOff>
    </xdr:to>
    <xdr:sp macro="" textlink="">
      <xdr:nvSpPr>
        <xdr:cNvPr id="7" name="Retângulo 6">
          <a:hlinkClick xmlns:r="http://schemas.openxmlformats.org/officeDocument/2006/relationships" r:id="rId1"/>
        </xdr:cNvPr>
        <xdr:cNvSpPr/>
      </xdr:nvSpPr>
      <xdr:spPr>
        <a:xfrm>
          <a:off x="12700" y="13335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Início</a:t>
          </a:r>
        </a:p>
      </xdr:txBody>
    </xdr:sp>
    <xdr:clientData/>
  </xdr:twoCellAnchor>
  <xdr:twoCellAnchor editAs="absolute">
    <xdr:from>
      <xdr:col>0</xdr:col>
      <xdr:colOff>12700</xdr:colOff>
      <xdr:row>4</xdr:row>
      <xdr:rowOff>307975</xdr:rowOff>
    </xdr:from>
    <xdr:to>
      <xdr:col>1</xdr:col>
      <xdr:colOff>12700</xdr:colOff>
      <xdr:row>5</xdr:row>
      <xdr:rowOff>180975</xdr:rowOff>
    </xdr:to>
    <xdr:sp macro="" textlink="">
      <xdr:nvSpPr>
        <xdr:cNvPr id="8" name="Retângulo 7">
          <a:hlinkClick xmlns:r="http://schemas.openxmlformats.org/officeDocument/2006/relationships" r:id="rId2"/>
        </xdr:cNvPr>
        <xdr:cNvSpPr/>
      </xdr:nvSpPr>
      <xdr:spPr>
        <a:xfrm>
          <a:off x="12700" y="16510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1. Premissas Gerais</a:t>
          </a:r>
        </a:p>
      </xdr:txBody>
    </xdr:sp>
    <xdr:clientData/>
  </xdr:twoCellAnchor>
  <xdr:twoCellAnchor editAs="absolute">
    <xdr:from>
      <xdr:col>0</xdr:col>
      <xdr:colOff>12700</xdr:colOff>
      <xdr:row>5</xdr:row>
      <xdr:rowOff>244475</xdr:rowOff>
    </xdr:from>
    <xdr:to>
      <xdr:col>1</xdr:col>
      <xdr:colOff>12700</xdr:colOff>
      <xdr:row>6</xdr:row>
      <xdr:rowOff>117475</xdr:rowOff>
    </xdr:to>
    <xdr:sp macro="" textlink="">
      <xdr:nvSpPr>
        <xdr:cNvPr id="9" name="Retângulo 8">
          <a:hlinkClick xmlns:r="http://schemas.openxmlformats.org/officeDocument/2006/relationships" r:id="rId3"/>
        </xdr:cNvPr>
        <xdr:cNvSpPr/>
      </xdr:nvSpPr>
      <xdr:spPr>
        <a:xfrm>
          <a:off x="12700" y="1968500"/>
          <a:ext cx="1847850" cy="254000"/>
        </a:xfrm>
        <a:prstGeom prst="rect">
          <a:avLst/>
        </a:prstGeom>
        <a:solidFill>
          <a:schemeClr val="bg1">
            <a:lumMod val="100000"/>
          </a:schemeClr>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rgbClr val="000000"/>
              </a:solidFill>
            </a:rPr>
            <a:t>2. Cadastro dos Funcionários</a:t>
          </a:r>
        </a:p>
      </xdr:txBody>
    </xdr:sp>
    <xdr:clientData/>
  </xdr:twoCellAnchor>
  <xdr:twoCellAnchor editAs="absolute">
    <xdr:from>
      <xdr:col>0</xdr:col>
      <xdr:colOff>12700</xdr:colOff>
      <xdr:row>6</xdr:row>
      <xdr:rowOff>180975</xdr:rowOff>
    </xdr:from>
    <xdr:to>
      <xdr:col>1</xdr:col>
      <xdr:colOff>12700</xdr:colOff>
      <xdr:row>7</xdr:row>
      <xdr:rowOff>53975</xdr:rowOff>
    </xdr:to>
    <xdr:sp macro="" textlink="">
      <xdr:nvSpPr>
        <xdr:cNvPr id="10" name="Retângulo 9">
          <a:hlinkClick xmlns:r="http://schemas.openxmlformats.org/officeDocument/2006/relationships" r:id="rId4"/>
        </xdr:cNvPr>
        <xdr:cNvSpPr/>
      </xdr:nvSpPr>
      <xdr:spPr>
        <a:xfrm>
          <a:off x="12700" y="22860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3. Lançamentos (Folha Pgto)</a:t>
          </a:r>
        </a:p>
      </xdr:txBody>
    </xdr:sp>
    <xdr:clientData/>
  </xdr:twoCellAnchor>
  <xdr:twoCellAnchor editAs="absolute">
    <xdr:from>
      <xdr:col>0</xdr:col>
      <xdr:colOff>12700</xdr:colOff>
      <xdr:row>7</xdr:row>
      <xdr:rowOff>117475</xdr:rowOff>
    </xdr:from>
    <xdr:to>
      <xdr:col>1</xdr:col>
      <xdr:colOff>12700</xdr:colOff>
      <xdr:row>7</xdr:row>
      <xdr:rowOff>371475</xdr:rowOff>
    </xdr:to>
    <xdr:sp macro="" textlink="">
      <xdr:nvSpPr>
        <xdr:cNvPr id="11" name="Retângulo 10">
          <a:hlinkClick xmlns:r="http://schemas.openxmlformats.org/officeDocument/2006/relationships" r:id="rId5"/>
        </xdr:cNvPr>
        <xdr:cNvSpPr/>
      </xdr:nvSpPr>
      <xdr:spPr>
        <a:xfrm>
          <a:off x="12700" y="26035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4. Resultados Consolidados</a:t>
          </a:r>
        </a:p>
      </xdr:txBody>
    </xdr:sp>
    <xdr:clientData/>
  </xdr:twoCellAnchor>
  <xdr:twoCellAnchor editAs="absolute">
    <xdr:from>
      <xdr:col>0</xdr:col>
      <xdr:colOff>12700</xdr:colOff>
      <xdr:row>8</xdr:row>
      <xdr:rowOff>53975</xdr:rowOff>
    </xdr:from>
    <xdr:to>
      <xdr:col>1</xdr:col>
      <xdr:colOff>12700</xdr:colOff>
      <xdr:row>8</xdr:row>
      <xdr:rowOff>307975</xdr:rowOff>
    </xdr:to>
    <xdr:sp macro="" textlink="">
      <xdr:nvSpPr>
        <xdr:cNvPr id="12" name="Retângulo 11">
          <a:hlinkClick xmlns:r="http://schemas.openxmlformats.org/officeDocument/2006/relationships" r:id="rId6"/>
        </xdr:cNvPr>
        <xdr:cNvSpPr/>
      </xdr:nvSpPr>
      <xdr:spPr>
        <a:xfrm>
          <a:off x="12700" y="29210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5. Gráficos</a:t>
          </a:r>
        </a:p>
      </xdr:txBody>
    </xdr:sp>
    <xdr:clientData/>
  </xdr:twoCellAnchor>
  <xdr:twoCellAnchor editAs="absolute">
    <xdr:from>
      <xdr:col>0</xdr:col>
      <xdr:colOff>12700</xdr:colOff>
      <xdr:row>8</xdr:row>
      <xdr:rowOff>371475</xdr:rowOff>
    </xdr:from>
    <xdr:to>
      <xdr:col>1</xdr:col>
      <xdr:colOff>12700</xdr:colOff>
      <xdr:row>9</xdr:row>
      <xdr:rowOff>244475</xdr:rowOff>
    </xdr:to>
    <xdr:sp macro="" textlink="">
      <xdr:nvSpPr>
        <xdr:cNvPr id="13" name="Retângulo 12">
          <a:hlinkClick xmlns:r="http://schemas.openxmlformats.org/officeDocument/2006/relationships" r:id="rId7"/>
        </xdr:cNvPr>
        <xdr:cNvSpPr/>
      </xdr:nvSpPr>
      <xdr:spPr>
        <a:xfrm>
          <a:off x="12700" y="32385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6. Alertas e Dicas</a:t>
          </a:r>
        </a:p>
      </xdr:txBody>
    </xdr:sp>
    <xdr:clientData/>
  </xdr:twoCellAnchor>
  <xdr:twoCellAnchor editAs="absolute">
    <xdr:from>
      <xdr:col>0</xdr:col>
      <xdr:colOff>12700</xdr:colOff>
      <xdr:row>9</xdr:row>
      <xdr:rowOff>307975</xdr:rowOff>
    </xdr:from>
    <xdr:to>
      <xdr:col>1</xdr:col>
      <xdr:colOff>12700</xdr:colOff>
      <xdr:row>10</xdr:row>
      <xdr:rowOff>180975</xdr:rowOff>
    </xdr:to>
    <xdr:sp macro="" textlink="">
      <xdr:nvSpPr>
        <xdr:cNvPr id="14" name="Retângulo 13">
          <a:hlinkClick xmlns:r="http://schemas.openxmlformats.org/officeDocument/2006/relationships" r:id="rId8"/>
        </xdr:cNvPr>
        <xdr:cNvSpPr/>
      </xdr:nvSpPr>
      <xdr:spPr>
        <a:xfrm>
          <a:off x="12700" y="35560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7. Relatórios de Impressão</a:t>
          </a:r>
        </a:p>
      </xdr:txBody>
    </xdr:sp>
    <xdr:clientData/>
  </xdr:twoCellAnchor>
  <xdr:twoCellAnchor editAs="absolute">
    <xdr:from>
      <xdr:col>0</xdr:col>
      <xdr:colOff>12700</xdr:colOff>
      <xdr:row>10</xdr:row>
      <xdr:rowOff>244475</xdr:rowOff>
    </xdr:from>
    <xdr:to>
      <xdr:col>1</xdr:col>
      <xdr:colOff>12700</xdr:colOff>
      <xdr:row>11</xdr:row>
      <xdr:rowOff>117475</xdr:rowOff>
    </xdr:to>
    <xdr:sp macro="" textlink="">
      <xdr:nvSpPr>
        <xdr:cNvPr id="15" name="Retângulo 14">
          <a:hlinkClick xmlns:r="http://schemas.openxmlformats.org/officeDocument/2006/relationships" r:id="rId9"/>
        </xdr:cNvPr>
        <xdr:cNvSpPr/>
      </xdr:nvSpPr>
      <xdr:spPr>
        <a:xfrm>
          <a:off x="12700" y="38735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8. Imprimir Folha Pgto</a:t>
          </a:r>
        </a:p>
      </xdr:txBody>
    </xdr:sp>
    <xdr:clientData/>
  </xdr:twoCellAnchor>
  <xdr:twoCellAnchor editAs="absolute">
    <xdr:from>
      <xdr:col>0</xdr:col>
      <xdr:colOff>12700</xdr:colOff>
      <xdr:row>11</xdr:row>
      <xdr:rowOff>371475</xdr:rowOff>
    </xdr:from>
    <xdr:to>
      <xdr:col>1</xdr:col>
      <xdr:colOff>12700</xdr:colOff>
      <xdr:row>12</xdr:row>
      <xdr:rowOff>244475</xdr:rowOff>
    </xdr:to>
    <xdr:sp macro="" textlink="">
      <xdr:nvSpPr>
        <xdr:cNvPr id="16" name="Retângulo 15">
          <a:hlinkClick xmlns:r="http://schemas.openxmlformats.org/officeDocument/2006/relationships" r:id="rId10"/>
        </xdr:cNvPr>
        <xdr:cNvSpPr/>
      </xdr:nvSpPr>
      <xdr:spPr>
        <a:xfrm>
          <a:off x="12700" y="43815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Dúvidas Frequentes</a:t>
          </a:r>
        </a:p>
      </xdr:txBody>
    </xdr:sp>
    <xdr:clientData/>
  </xdr:twoCellAnchor>
  <xdr:twoCellAnchor editAs="absolute">
    <xdr:from>
      <xdr:col>0</xdr:col>
      <xdr:colOff>12700</xdr:colOff>
      <xdr:row>12</xdr:row>
      <xdr:rowOff>307975</xdr:rowOff>
    </xdr:from>
    <xdr:to>
      <xdr:col>1</xdr:col>
      <xdr:colOff>12700</xdr:colOff>
      <xdr:row>13</xdr:row>
      <xdr:rowOff>180975</xdr:rowOff>
    </xdr:to>
    <xdr:sp macro="" textlink="">
      <xdr:nvSpPr>
        <xdr:cNvPr id="17" name="Retângulo 16">
          <a:hlinkClick xmlns:r="http://schemas.openxmlformats.org/officeDocument/2006/relationships" r:id="rId11"/>
        </xdr:cNvPr>
        <xdr:cNvSpPr/>
      </xdr:nvSpPr>
      <xdr:spPr>
        <a:xfrm>
          <a:off x="12700" y="46990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Sugestões para você</a:t>
          </a:r>
        </a:p>
      </xdr:txBody>
    </xdr:sp>
    <xdr:clientData/>
  </xdr:twoCellAnchor>
  <xdr:twoCellAnchor editAs="absolute">
    <xdr:from>
      <xdr:col>0</xdr:col>
      <xdr:colOff>12700</xdr:colOff>
      <xdr:row>14</xdr:row>
      <xdr:rowOff>53975</xdr:rowOff>
    </xdr:from>
    <xdr:to>
      <xdr:col>1</xdr:col>
      <xdr:colOff>12700</xdr:colOff>
      <xdr:row>15</xdr:row>
      <xdr:rowOff>117475</xdr:rowOff>
    </xdr:to>
    <xdr:sp macro="" textlink="">
      <xdr:nvSpPr>
        <xdr:cNvPr id="18" name="Retângulo 17">
          <a:hlinkClick xmlns:r="http://schemas.openxmlformats.org/officeDocument/2006/relationships" r:id="rId12"/>
        </xdr:cNvPr>
        <xdr:cNvSpPr/>
      </xdr:nvSpPr>
      <xdr:spPr>
        <a:xfrm>
          <a:off x="12700" y="50165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Sobre a LUZ</a:t>
          </a:r>
        </a:p>
      </xdr:txBody>
    </xdr:sp>
    <xdr:clientData/>
  </xdr:twoCellAnchor>
  <xdr:twoCellAnchor editAs="oneCell">
    <xdr:from>
      <xdr:col>0</xdr:col>
      <xdr:colOff>349250</xdr:colOff>
      <xdr:row>0</xdr:row>
      <xdr:rowOff>0</xdr:rowOff>
    </xdr:from>
    <xdr:to>
      <xdr:col>0</xdr:col>
      <xdr:colOff>1469782</xdr:colOff>
      <xdr:row>2</xdr:row>
      <xdr:rowOff>52916</xdr:rowOff>
    </xdr:to>
    <xdr:pic>
      <xdr:nvPicPr>
        <xdr:cNvPr id="20" name="Imagem 19" descr="Marca_sebrae_verticall.png"/>
        <xdr:cNvPicPr>
          <a:picLocks noChangeAspect="1"/>
        </xdr:cNvPicPr>
      </xdr:nvPicPr>
      <xdr:blipFill>
        <a:blip xmlns:r="http://schemas.openxmlformats.org/officeDocument/2006/relationships" r:embed="rId13" cstate="print"/>
        <a:stretch>
          <a:fillRect/>
        </a:stretch>
      </xdr:blipFill>
      <xdr:spPr>
        <a:xfrm>
          <a:off x="349250" y="0"/>
          <a:ext cx="1120532" cy="751416"/>
        </a:xfrm>
        <a:prstGeom prst="rect">
          <a:avLst/>
        </a:prstGeom>
      </xdr:spPr>
    </xdr:pic>
    <xdr:clientData/>
  </xdr:twoCellAnchor>
</xdr:wsDr>
</file>

<file path=xl/drawings/drawing22.xml><?xml version="1.0" encoding="utf-8"?>
<xdr:wsDr xmlns:xdr="http://schemas.openxmlformats.org/drawingml/2006/spreadsheetDrawing" xmlns:a="http://schemas.openxmlformats.org/drawingml/2006/main">
  <xdr:twoCellAnchor editAs="absolute">
    <xdr:from>
      <xdr:col>4</xdr:col>
      <xdr:colOff>699554</xdr:colOff>
      <xdr:row>0</xdr:row>
      <xdr:rowOff>133350</xdr:rowOff>
    </xdr:from>
    <xdr:to>
      <xdr:col>8</xdr:col>
      <xdr:colOff>1169454</xdr:colOff>
      <xdr:row>1</xdr:row>
      <xdr:rowOff>136219</xdr:rowOff>
    </xdr:to>
    <xdr:sp macro="" textlink="">
      <xdr:nvSpPr>
        <xdr:cNvPr id="2" name="CaixaDeTexto 1"/>
        <xdr:cNvSpPr txBox="1"/>
      </xdr:nvSpPr>
      <xdr:spPr>
        <a:xfrm>
          <a:off x="5947829" y="133350"/>
          <a:ext cx="6384925" cy="43149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vert="horz" rtlCol="0" anchor="t">
          <a:spAutoFit/>
        </a:bodyPr>
        <a:lstStyle/>
        <a:p>
          <a:r>
            <a:rPr lang="pt-BR" sz="1100"/>
            <a:t>O cadastro de funcionários é fundamental para o momento que for gerar a folha de pagamento. Além</a:t>
          </a:r>
          <a:r>
            <a:rPr lang="pt-BR" sz="1100" baseline="0"/>
            <a:t> disso, é uma excelente forma de registrar alguns dados importantes para o quadro de funcionários</a:t>
          </a:r>
          <a:endParaRPr lang="pt-BR" sz="1100"/>
        </a:p>
      </xdr:txBody>
    </xdr:sp>
    <xdr:clientData/>
  </xdr:twoCellAnchor>
  <xdr:twoCellAnchor editAs="absolute">
    <xdr:from>
      <xdr:col>0</xdr:col>
      <xdr:colOff>144991</xdr:colOff>
      <xdr:row>2</xdr:row>
      <xdr:rowOff>135470</xdr:rowOff>
    </xdr:from>
    <xdr:to>
      <xdr:col>0</xdr:col>
      <xdr:colOff>1710266</xdr:colOff>
      <xdr:row>2</xdr:row>
      <xdr:rowOff>135470</xdr:rowOff>
    </xdr:to>
    <xdr:cxnSp macro="">
      <xdr:nvCxnSpPr>
        <xdr:cNvPr id="4" name="Conector reto 3"/>
        <xdr:cNvCxnSpPr/>
      </xdr:nvCxnSpPr>
      <xdr:spPr>
        <a:xfrm>
          <a:off x="144991" y="830795"/>
          <a:ext cx="1565275" cy="0"/>
        </a:xfrm>
        <a:prstGeom prst="line">
          <a:avLst/>
        </a:prstGeom>
        <a:ln>
          <a:solidFill>
            <a:srgbClr val="76717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63500</xdr:colOff>
      <xdr:row>2</xdr:row>
      <xdr:rowOff>222253</xdr:rowOff>
    </xdr:from>
    <xdr:to>
      <xdr:col>0</xdr:col>
      <xdr:colOff>1756833</xdr:colOff>
      <xdr:row>3</xdr:row>
      <xdr:rowOff>234953</xdr:rowOff>
    </xdr:to>
    <xdr:sp macro="" textlink="">
      <xdr:nvSpPr>
        <xdr:cNvPr id="5" name="Rectangle 65"/>
        <xdr:cNvSpPr/>
      </xdr:nvSpPr>
      <xdr:spPr>
        <a:xfrm>
          <a:off x="63500" y="917578"/>
          <a:ext cx="1693333"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l"/>
          <a:r>
            <a:rPr lang="en-US" sz="1400" b="1"/>
            <a:t>Menu</a:t>
          </a:r>
        </a:p>
      </xdr:txBody>
    </xdr:sp>
    <xdr:clientData/>
  </xdr:twoCellAnchor>
  <xdr:twoCellAnchor editAs="absolute">
    <xdr:from>
      <xdr:col>0</xdr:col>
      <xdr:colOff>152400</xdr:colOff>
      <xdr:row>11</xdr:row>
      <xdr:rowOff>244475</xdr:rowOff>
    </xdr:from>
    <xdr:to>
      <xdr:col>0</xdr:col>
      <xdr:colOff>1717675</xdr:colOff>
      <xdr:row>11</xdr:row>
      <xdr:rowOff>244475</xdr:rowOff>
    </xdr:to>
    <xdr:cxnSp macro="">
      <xdr:nvCxnSpPr>
        <xdr:cNvPr id="6" name="Conector reto 5"/>
        <xdr:cNvCxnSpPr/>
      </xdr:nvCxnSpPr>
      <xdr:spPr>
        <a:xfrm>
          <a:off x="152400" y="4254500"/>
          <a:ext cx="1565275" cy="0"/>
        </a:xfrm>
        <a:prstGeom prst="line">
          <a:avLst/>
        </a:prstGeom>
        <a:ln>
          <a:solidFill>
            <a:srgbClr val="76717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12700</xdr:colOff>
      <xdr:row>3</xdr:row>
      <xdr:rowOff>371475</xdr:rowOff>
    </xdr:from>
    <xdr:to>
      <xdr:col>1</xdr:col>
      <xdr:colOff>12700</xdr:colOff>
      <xdr:row>4</xdr:row>
      <xdr:rowOff>244475</xdr:rowOff>
    </xdr:to>
    <xdr:sp macro="" textlink="">
      <xdr:nvSpPr>
        <xdr:cNvPr id="7" name="Retângulo 6">
          <a:hlinkClick xmlns:r="http://schemas.openxmlformats.org/officeDocument/2006/relationships" r:id="rId1"/>
        </xdr:cNvPr>
        <xdr:cNvSpPr/>
      </xdr:nvSpPr>
      <xdr:spPr>
        <a:xfrm>
          <a:off x="12700" y="13335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Início</a:t>
          </a:r>
        </a:p>
      </xdr:txBody>
    </xdr:sp>
    <xdr:clientData/>
  </xdr:twoCellAnchor>
  <xdr:twoCellAnchor editAs="absolute">
    <xdr:from>
      <xdr:col>0</xdr:col>
      <xdr:colOff>12700</xdr:colOff>
      <xdr:row>4</xdr:row>
      <xdr:rowOff>307975</xdr:rowOff>
    </xdr:from>
    <xdr:to>
      <xdr:col>1</xdr:col>
      <xdr:colOff>12700</xdr:colOff>
      <xdr:row>5</xdr:row>
      <xdr:rowOff>180975</xdr:rowOff>
    </xdr:to>
    <xdr:sp macro="" textlink="">
      <xdr:nvSpPr>
        <xdr:cNvPr id="8" name="Retângulo 7">
          <a:hlinkClick xmlns:r="http://schemas.openxmlformats.org/officeDocument/2006/relationships" r:id="rId2"/>
        </xdr:cNvPr>
        <xdr:cNvSpPr/>
      </xdr:nvSpPr>
      <xdr:spPr>
        <a:xfrm>
          <a:off x="12700" y="16510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1. Premissas Gerais</a:t>
          </a:r>
        </a:p>
      </xdr:txBody>
    </xdr:sp>
    <xdr:clientData/>
  </xdr:twoCellAnchor>
  <xdr:twoCellAnchor editAs="absolute">
    <xdr:from>
      <xdr:col>0</xdr:col>
      <xdr:colOff>12700</xdr:colOff>
      <xdr:row>5</xdr:row>
      <xdr:rowOff>244475</xdr:rowOff>
    </xdr:from>
    <xdr:to>
      <xdr:col>1</xdr:col>
      <xdr:colOff>12700</xdr:colOff>
      <xdr:row>6</xdr:row>
      <xdr:rowOff>117475</xdr:rowOff>
    </xdr:to>
    <xdr:sp macro="" textlink="">
      <xdr:nvSpPr>
        <xdr:cNvPr id="9" name="Retângulo 8">
          <a:hlinkClick xmlns:r="http://schemas.openxmlformats.org/officeDocument/2006/relationships" r:id="rId3"/>
        </xdr:cNvPr>
        <xdr:cNvSpPr/>
      </xdr:nvSpPr>
      <xdr:spPr>
        <a:xfrm>
          <a:off x="12700" y="1968500"/>
          <a:ext cx="1847850" cy="254000"/>
        </a:xfrm>
        <a:prstGeom prst="rect">
          <a:avLst/>
        </a:prstGeom>
        <a:solidFill>
          <a:schemeClr val="bg1">
            <a:lumMod val="100000"/>
          </a:schemeClr>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rgbClr val="000000"/>
              </a:solidFill>
            </a:rPr>
            <a:t>2. Cadastro dos Funcionários</a:t>
          </a:r>
        </a:p>
      </xdr:txBody>
    </xdr:sp>
    <xdr:clientData/>
  </xdr:twoCellAnchor>
  <xdr:twoCellAnchor editAs="absolute">
    <xdr:from>
      <xdr:col>0</xdr:col>
      <xdr:colOff>12700</xdr:colOff>
      <xdr:row>6</xdr:row>
      <xdr:rowOff>180975</xdr:rowOff>
    </xdr:from>
    <xdr:to>
      <xdr:col>1</xdr:col>
      <xdr:colOff>12700</xdr:colOff>
      <xdr:row>7</xdr:row>
      <xdr:rowOff>53975</xdr:rowOff>
    </xdr:to>
    <xdr:sp macro="" textlink="">
      <xdr:nvSpPr>
        <xdr:cNvPr id="10" name="Retângulo 9">
          <a:hlinkClick xmlns:r="http://schemas.openxmlformats.org/officeDocument/2006/relationships" r:id="rId4"/>
        </xdr:cNvPr>
        <xdr:cNvSpPr/>
      </xdr:nvSpPr>
      <xdr:spPr>
        <a:xfrm>
          <a:off x="12700" y="22860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3. Lançamentos (Folha Pgto)</a:t>
          </a:r>
        </a:p>
      </xdr:txBody>
    </xdr:sp>
    <xdr:clientData/>
  </xdr:twoCellAnchor>
  <xdr:twoCellAnchor editAs="absolute">
    <xdr:from>
      <xdr:col>0</xdr:col>
      <xdr:colOff>12700</xdr:colOff>
      <xdr:row>7</xdr:row>
      <xdr:rowOff>117475</xdr:rowOff>
    </xdr:from>
    <xdr:to>
      <xdr:col>1</xdr:col>
      <xdr:colOff>12700</xdr:colOff>
      <xdr:row>7</xdr:row>
      <xdr:rowOff>371475</xdr:rowOff>
    </xdr:to>
    <xdr:sp macro="" textlink="">
      <xdr:nvSpPr>
        <xdr:cNvPr id="11" name="Retângulo 10">
          <a:hlinkClick xmlns:r="http://schemas.openxmlformats.org/officeDocument/2006/relationships" r:id="rId5"/>
        </xdr:cNvPr>
        <xdr:cNvSpPr/>
      </xdr:nvSpPr>
      <xdr:spPr>
        <a:xfrm>
          <a:off x="12700" y="26035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4. Resultados Consolidados</a:t>
          </a:r>
        </a:p>
      </xdr:txBody>
    </xdr:sp>
    <xdr:clientData/>
  </xdr:twoCellAnchor>
  <xdr:twoCellAnchor editAs="absolute">
    <xdr:from>
      <xdr:col>0</xdr:col>
      <xdr:colOff>12700</xdr:colOff>
      <xdr:row>8</xdr:row>
      <xdr:rowOff>53975</xdr:rowOff>
    </xdr:from>
    <xdr:to>
      <xdr:col>1</xdr:col>
      <xdr:colOff>12700</xdr:colOff>
      <xdr:row>8</xdr:row>
      <xdr:rowOff>307975</xdr:rowOff>
    </xdr:to>
    <xdr:sp macro="" textlink="">
      <xdr:nvSpPr>
        <xdr:cNvPr id="12" name="Retângulo 11">
          <a:hlinkClick xmlns:r="http://schemas.openxmlformats.org/officeDocument/2006/relationships" r:id="rId6"/>
        </xdr:cNvPr>
        <xdr:cNvSpPr/>
      </xdr:nvSpPr>
      <xdr:spPr>
        <a:xfrm>
          <a:off x="12700" y="29210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5. Gráficos</a:t>
          </a:r>
        </a:p>
      </xdr:txBody>
    </xdr:sp>
    <xdr:clientData/>
  </xdr:twoCellAnchor>
  <xdr:twoCellAnchor editAs="absolute">
    <xdr:from>
      <xdr:col>0</xdr:col>
      <xdr:colOff>12700</xdr:colOff>
      <xdr:row>8</xdr:row>
      <xdr:rowOff>371475</xdr:rowOff>
    </xdr:from>
    <xdr:to>
      <xdr:col>1</xdr:col>
      <xdr:colOff>12700</xdr:colOff>
      <xdr:row>9</xdr:row>
      <xdr:rowOff>244475</xdr:rowOff>
    </xdr:to>
    <xdr:sp macro="" textlink="">
      <xdr:nvSpPr>
        <xdr:cNvPr id="13" name="Retângulo 12">
          <a:hlinkClick xmlns:r="http://schemas.openxmlformats.org/officeDocument/2006/relationships" r:id="rId7"/>
        </xdr:cNvPr>
        <xdr:cNvSpPr/>
      </xdr:nvSpPr>
      <xdr:spPr>
        <a:xfrm>
          <a:off x="12700" y="32385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6. Alertas e Dicas</a:t>
          </a:r>
        </a:p>
      </xdr:txBody>
    </xdr:sp>
    <xdr:clientData/>
  </xdr:twoCellAnchor>
  <xdr:twoCellAnchor editAs="absolute">
    <xdr:from>
      <xdr:col>0</xdr:col>
      <xdr:colOff>12700</xdr:colOff>
      <xdr:row>9</xdr:row>
      <xdr:rowOff>307975</xdr:rowOff>
    </xdr:from>
    <xdr:to>
      <xdr:col>1</xdr:col>
      <xdr:colOff>12700</xdr:colOff>
      <xdr:row>10</xdr:row>
      <xdr:rowOff>180975</xdr:rowOff>
    </xdr:to>
    <xdr:sp macro="" textlink="">
      <xdr:nvSpPr>
        <xdr:cNvPr id="14" name="Retângulo 13">
          <a:hlinkClick xmlns:r="http://schemas.openxmlformats.org/officeDocument/2006/relationships" r:id="rId8"/>
        </xdr:cNvPr>
        <xdr:cNvSpPr/>
      </xdr:nvSpPr>
      <xdr:spPr>
        <a:xfrm>
          <a:off x="12700" y="35560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7. Relatórios de Impressão</a:t>
          </a:r>
        </a:p>
      </xdr:txBody>
    </xdr:sp>
    <xdr:clientData/>
  </xdr:twoCellAnchor>
  <xdr:twoCellAnchor editAs="absolute">
    <xdr:from>
      <xdr:col>0</xdr:col>
      <xdr:colOff>12700</xdr:colOff>
      <xdr:row>10</xdr:row>
      <xdr:rowOff>244475</xdr:rowOff>
    </xdr:from>
    <xdr:to>
      <xdr:col>1</xdr:col>
      <xdr:colOff>12700</xdr:colOff>
      <xdr:row>11</xdr:row>
      <xdr:rowOff>117475</xdr:rowOff>
    </xdr:to>
    <xdr:sp macro="" textlink="">
      <xdr:nvSpPr>
        <xdr:cNvPr id="15" name="Retângulo 14">
          <a:hlinkClick xmlns:r="http://schemas.openxmlformats.org/officeDocument/2006/relationships" r:id="rId9"/>
        </xdr:cNvPr>
        <xdr:cNvSpPr/>
      </xdr:nvSpPr>
      <xdr:spPr>
        <a:xfrm>
          <a:off x="12700" y="38735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8. Imprimir Folha Pgto</a:t>
          </a:r>
        </a:p>
      </xdr:txBody>
    </xdr:sp>
    <xdr:clientData/>
  </xdr:twoCellAnchor>
  <xdr:twoCellAnchor editAs="absolute">
    <xdr:from>
      <xdr:col>0</xdr:col>
      <xdr:colOff>12700</xdr:colOff>
      <xdr:row>11</xdr:row>
      <xdr:rowOff>371475</xdr:rowOff>
    </xdr:from>
    <xdr:to>
      <xdr:col>1</xdr:col>
      <xdr:colOff>12700</xdr:colOff>
      <xdr:row>12</xdr:row>
      <xdr:rowOff>244475</xdr:rowOff>
    </xdr:to>
    <xdr:sp macro="" textlink="">
      <xdr:nvSpPr>
        <xdr:cNvPr id="16" name="Retângulo 15">
          <a:hlinkClick xmlns:r="http://schemas.openxmlformats.org/officeDocument/2006/relationships" r:id="rId10"/>
        </xdr:cNvPr>
        <xdr:cNvSpPr/>
      </xdr:nvSpPr>
      <xdr:spPr>
        <a:xfrm>
          <a:off x="12700" y="43815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Dúvidas Frequentes</a:t>
          </a:r>
        </a:p>
      </xdr:txBody>
    </xdr:sp>
    <xdr:clientData/>
  </xdr:twoCellAnchor>
  <xdr:twoCellAnchor editAs="absolute">
    <xdr:from>
      <xdr:col>0</xdr:col>
      <xdr:colOff>12700</xdr:colOff>
      <xdr:row>12</xdr:row>
      <xdr:rowOff>307975</xdr:rowOff>
    </xdr:from>
    <xdr:to>
      <xdr:col>1</xdr:col>
      <xdr:colOff>12700</xdr:colOff>
      <xdr:row>13</xdr:row>
      <xdr:rowOff>180975</xdr:rowOff>
    </xdr:to>
    <xdr:sp macro="" textlink="">
      <xdr:nvSpPr>
        <xdr:cNvPr id="17" name="Retângulo 16">
          <a:hlinkClick xmlns:r="http://schemas.openxmlformats.org/officeDocument/2006/relationships" r:id="rId11"/>
        </xdr:cNvPr>
        <xdr:cNvSpPr/>
      </xdr:nvSpPr>
      <xdr:spPr>
        <a:xfrm>
          <a:off x="12700" y="46990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Sugestões para você</a:t>
          </a:r>
        </a:p>
      </xdr:txBody>
    </xdr:sp>
    <xdr:clientData/>
  </xdr:twoCellAnchor>
  <xdr:twoCellAnchor editAs="absolute">
    <xdr:from>
      <xdr:col>0</xdr:col>
      <xdr:colOff>12700</xdr:colOff>
      <xdr:row>14</xdr:row>
      <xdr:rowOff>53975</xdr:rowOff>
    </xdr:from>
    <xdr:to>
      <xdr:col>1</xdr:col>
      <xdr:colOff>12700</xdr:colOff>
      <xdr:row>15</xdr:row>
      <xdr:rowOff>117475</xdr:rowOff>
    </xdr:to>
    <xdr:sp macro="" textlink="">
      <xdr:nvSpPr>
        <xdr:cNvPr id="18" name="Retângulo 17">
          <a:hlinkClick xmlns:r="http://schemas.openxmlformats.org/officeDocument/2006/relationships" r:id="rId12"/>
        </xdr:cNvPr>
        <xdr:cNvSpPr/>
      </xdr:nvSpPr>
      <xdr:spPr>
        <a:xfrm>
          <a:off x="12700" y="50165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Sobre a LUZ</a:t>
          </a:r>
        </a:p>
      </xdr:txBody>
    </xdr:sp>
    <xdr:clientData/>
  </xdr:twoCellAnchor>
  <xdr:twoCellAnchor editAs="oneCell">
    <xdr:from>
      <xdr:col>0</xdr:col>
      <xdr:colOff>444500</xdr:colOff>
      <xdr:row>0</xdr:row>
      <xdr:rowOff>0</xdr:rowOff>
    </xdr:from>
    <xdr:to>
      <xdr:col>0</xdr:col>
      <xdr:colOff>1565032</xdr:colOff>
      <xdr:row>2</xdr:row>
      <xdr:rowOff>52916</xdr:rowOff>
    </xdr:to>
    <xdr:pic>
      <xdr:nvPicPr>
        <xdr:cNvPr id="20" name="Imagem 19" descr="Marca_sebrae_verticall.png"/>
        <xdr:cNvPicPr>
          <a:picLocks noChangeAspect="1"/>
        </xdr:cNvPicPr>
      </xdr:nvPicPr>
      <xdr:blipFill>
        <a:blip xmlns:r="http://schemas.openxmlformats.org/officeDocument/2006/relationships" r:embed="rId13" cstate="print"/>
        <a:stretch>
          <a:fillRect/>
        </a:stretch>
      </xdr:blipFill>
      <xdr:spPr>
        <a:xfrm>
          <a:off x="444500" y="0"/>
          <a:ext cx="1120532" cy="751416"/>
        </a:xfrm>
        <a:prstGeom prst="rect">
          <a:avLst/>
        </a:prstGeom>
      </xdr:spPr>
    </xdr:pic>
    <xdr:clientData/>
  </xdr:twoCellAnchor>
</xdr:wsDr>
</file>

<file path=xl/drawings/drawing23.xml><?xml version="1.0" encoding="utf-8"?>
<xdr:wsDr xmlns:xdr="http://schemas.openxmlformats.org/drawingml/2006/spreadsheetDrawing" xmlns:a="http://schemas.openxmlformats.org/drawingml/2006/main">
  <xdr:twoCellAnchor editAs="absolute">
    <xdr:from>
      <xdr:col>4</xdr:col>
      <xdr:colOff>699554</xdr:colOff>
      <xdr:row>0</xdr:row>
      <xdr:rowOff>133350</xdr:rowOff>
    </xdr:from>
    <xdr:to>
      <xdr:col>8</xdr:col>
      <xdr:colOff>1169454</xdr:colOff>
      <xdr:row>1</xdr:row>
      <xdr:rowOff>136219</xdr:rowOff>
    </xdr:to>
    <xdr:sp macro="" textlink="">
      <xdr:nvSpPr>
        <xdr:cNvPr id="2" name="CaixaDeTexto 1"/>
        <xdr:cNvSpPr txBox="1"/>
      </xdr:nvSpPr>
      <xdr:spPr>
        <a:xfrm>
          <a:off x="5947829" y="133350"/>
          <a:ext cx="6384925" cy="43149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vert="horz" rtlCol="0" anchor="t">
          <a:spAutoFit/>
        </a:bodyPr>
        <a:lstStyle/>
        <a:p>
          <a:r>
            <a:rPr lang="pt-BR" sz="1100"/>
            <a:t>O cadastro de funcionários é fundamental para o momento que for gerar a folha de pagamento. Além</a:t>
          </a:r>
          <a:r>
            <a:rPr lang="pt-BR" sz="1100" baseline="0"/>
            <a:t> disso, é uma excelente forma de registrar alguns dados importantes para o quadro de funcionários</a:t>
          </a:r>
          <a:endParaRPr lang="pt-BR" sz="1100"/>
        </a:p>
      </xdr:txBody>
    </xdr:sp>
    <xdr:clientData/>
  </xdr:twoCellAnchor>
  <xdr:twoCellAnchor editAs="absolute">
    <xdr:from>
      <xdr:col>0</xdr:col>
      <xdr:colOff>144991</xdr:colOff>
      <xdr:row>2</xdr:row>
      <xdr:rowOff>135470</xdr:rowOff>
    </xdr:from>
    <xdr:to>
      <xdr:col>0</xdr:col>
      <xdr:colOff>1710266</xdr:colOff>
      <xdr:row>2</xdr:row>
      <xdr:rowOff>135470</xdr:rowOff>
    </xdr:to>
    <xdr:cxnSp macro="">
      <xdr:nvCxnSpPr>
        <xdr:cNvPr id="4" name="Conector reto 3"/>
        <xdr:cNvCxnSpPr/>
      </xdr:nvCxnSpPr>
      <xdr:spPr>
        <a:xfrm>
          <a:off x="144991" y="830795"/>
          <a:ext cx="1565275" cy="0"/>
        </a:xfrm>
        <a:prstGeom prst="line">
          <a:avLst/>
        </a:prstGeom>
        <a:ln>
          <a:solidFill>
            <a:srgbClr val="76717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63500</xdr:colOff>
      <xdr:row>2</xdr:row>
      <xdr:rowOff>222253</xdr:rowOff>
    </xdr:from>
    <xdr:to>
      <xdr:col>0</xdr:col>
      <xdr:colOff>1756833</xdr:colOff>
      <xdr:row>3</xdr:row>
      <xdr:rowOff>234953</xdr:rowOff>
    </xdr:to>
    <xdr:sp macro="" textlink="">
      <xdr:nvSpPr>
        <xdr:cNvPr id="5" name="Rectangle 65"/>
        <xdr:cNvSpPr/>
      </xdr:nvSpPr>
      <xdr:spPr>
        <a:xfrm>
          <a:off x="63500" y="917578"/>
          <a:ext cx="1693333"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l"/>
          <a:r>
            <a:rPr lang="en-US" sz="1400" b="1"/>
            <a:t>Menu</a:t>
          </a:r>
        </a:p>
      </xdr:txBody>
    </xdr:sp>
    <xdr:clientData/>
  </xdr:twoCellAnchor>
  <xdr:twoCellAnchor editAs="absolute">
    <xdr:from>
      <xdr:col>0</xdr:col>
      <xdr:colOff>152400</xdr:colOff>
      <xdr:row>11</xdr:row>
      <xdr:rowOff>244475</xdr:rowOff>
    </xdr:from>
    <xdr:to>
      <xdr:col>0</xdr:col>
      <xdr:colOff>1717675</xdr:colOff>
      <xdr:row>11</xdr:row>
      <xdr:rowOff>244475</xdr:rowOff>
    </xdr:to>
    <xdr:cxnSp macro="">
      <xdr:nvCxnSpPr>
        <xdr:cNvPr id="6" name="Conector reto 5"/>
        <xdr:cNvCxnSpPr/>
      </xdr:nvCxnSpPr>
      <xdr:spPr>
        <a:xfrm>
          <a:off x="152400" y="4254500"/>
          <a:ext cx="1565275" cy="0"/>
        </a:xfrm>
        <a:prstGeom prst="line">
          <a:avLst/>
        </a:prstGeom>
        <a:ln>
          <a:solidFill>
            <a:srgbClr val="76717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12700</xdr:colOff>
      <xdr:row>3</xdr:row>
      <xdr:rowOff>371475</xdr:rowOff>
    </xdr:from>
    <xdr:to>
      <xdr:col>1</xdr:col>
      <xdr:colOff>12700</xdr:colOff>
      <xdr:row>4</xdr:row>
      <xdr:rowOff>244475</xdr:rowOff>
    </xdr:to>
    <xdr:sp macro="" textlink="">
      <xdr:nvSpPr>
        <xdr:cNvPr id="7" name="Retângulo 6">
          <a:hlinkClick xmlns:r="http://schemas.openxmlformats.org/officeDocument/2006/relationships" r:id="rId1"/>
        </xdr:cNvPr>
        <xdr:cNvSpPr/>
      </xdr:nvSpPr>
      <xdr:spPr>
        <a:xfrm>
          <a:off x="12700" y="13335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Início</a:t>
          </a:r>
        </a:p>
      </xdr:txBody>
    </xdr:sp>
    <xdr:clientData/>
  </xdr:twoCellAnchor>
  <xdr:twoCellAnchor editAs="absolute">
    <xdr:from>
      <xdr:col>0</xdr:col>
      <xdr:colOff>12700</xdr:colOff>
      <xdr:row>4</xdr:row>
      <xdr:rowOff>307975</xdr:rowOff>
    </xdr:from>
    <xdr:to>
      <xdr:col>1</xdr:col>
      <xdr:colOff>12700</xdr:colOff>
      <xdr:row>5</xdr:row>
      <xdr:rowOff>180975</xdr:rowOff>
    </xdr:to>
    <xdr:sp macro="" textlink="">
      <xdr:nvSpPr>
        <xdr:cNvPr id="8" name="Retângulo 7">
          <a:hlinkClick xmlns:r="http://schemas.openxmlformats.org/officeDocument/2006/relationships" r:id="rId2"/>
        </xdr:cNvPr>
        <xdr:cNvSpPr/>
      </xdr:nvSpPr>
      <xdr:spPr>
        <a:xfrm>
          <a:off x="12700" y="16510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1. Premissas Gerais</a:t>
          </a:r>
        </a:p>
      </xdr:txBody>
    </xdr:sp>
    <xdr:clientData/>
  </xdr:twoCellAnchor>
  <xdr:twoCellAnchor editAs="absolute">
    <xdr:from>
      <xdr:col>0</xdr:col>
      <xdr:colOff>12700</xdr:colOff>
      <xdr:row>5</xdr:row>
      <xdr:rowOff>244475</xdr:rowOff>
    </xdr:from>
    <xdr:to>
      <xdr:col>1</xdr:col>
      <xdr:colOff>12700</xdr:colOff>
      <xdr:row>6</xdr:row>
      <xdr:rowOff>117475</xdr:rowOff>
    </xdr:to>
    <xdr:sp macro="" textlink="">
      <xdr:nvSpPr>
        <xdr:cNvPr id="9" name="Retângulo 8">
          <a:hlinkClick xmlns:r="http://schemas.openxmlformats.org/officeDocument/2006/relationships" r:id="rId3"/>
        </xdr:cNvPr>
        <xdr:cNvSpPr/>
      </xdr:nvSpPr>
      <xdr:spPr>
        <a:xfrm>
          <a:off x="12700" y="1968500"/>
          <a:ext cx="1847850" cy="254000"/>
        </a:xfrm>
        <a:prstGeom prst="rect">
          <a:avLst/>
        </a:prstGeom>
        <a:solidFill>
          <a:schemeClr val="bg1">
            <a:lumMod val="100000"/>
          </a:schemeClr>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rgbClr val="000000"/>
              </a:solidFill>
            </a:rPr>
            <a:t>2. Cadastro dos Funcionários</a:t>
          </a:r>
        </a:p>
      </xdr:txBody>
    </xdr:sp>
    <xdr:clientData/>
  </xdr:twoCellAnchor>
  <xdr:twoCellAnchor editAs="absolute">
    <xdr:from>
      <xdr:col>0</xdr:col>
      <xdr:colOff>12700</xdr:colOff>
      <xdr:row>6</xdr:row>
      <xdr:rowOff>180975</xdr:rowOff>
    </xdr:from>
    <xdr:to>
      <xdr:col>1</xdr:col>
      <xdr:colOff>12700</xdr:colOff>
      <xdr:row>7</xdr:row>
      <xdr:rowOff>53975</xdr:rowOff>
    </xdr:to>
    <xdr:sp macro="" textlink="">
      <xdr:nvSpPr>
        <xdr:cNvPr id="10" name="Retângulo 9">
          <a:hlinkClick xmlns:r="http://schemas.openxmlformats.org/officeDocument/2006/relationships" r:id="rId4"/>
        </xdr:cNvPr>
        <xdr:cNvSpPr/>
      </xdr:nvSpPr>
      <xdr:spPr>
        <a:xfrm>
          <a:off x="12700" y="22860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3. Lançamentos (Folha Pgto)</a:t>
          </a:r>
        </a:p>
      </xdr:txBody>
    </xdr:sp>
    <xdr:clientData/>
  </xdr:twoCellAnchor>
  <xdr:twoCellAnchor editAs="absolute">
    <xdr:from>
      <xdr:col>0</xdr:col>
      <xdr:colOff>12700</xdr:colOff>
      <xdr:row>7</xdr:row>
      <xdr:rowOff>117475</xdr:rowOff>
    </xdr:from>
    <xdr:to>
      <xdr:col>1</xdr:col>
      <xdr:colOff>12700</xdr:colOff>
      <xdr:row>7</xdr:row>
      <xdr:rowOff>371475</xdr:rowOff>
    </xdr:to>
    <xdr:sp macro="" textlink="">
      <xdr:nvSpPr>
        <xdr:cNvPr id="11" name="Retângulo 10">
          <a:hlinkClick xmlns:r="http://schemas.openxmlformats.org/officeDocument/2006/relationships" r:id="rId5"/>
        </xdr:cNvPr>
        <xdr:cNvSpPr/>
      </xdr:nvSpPr>
      <xdr:spPr>
        <a:xfrm>
          <a:off x="12700" y="26035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4. Resultados Consolidados</a:t>
          </a:r>
        </a:p>
      </xdr:txBody>
    </xdr:sp>
    <xdr:clientData/>
  </xdr:twoCellAnchor>
  <xdr:twoCellAnchor editAs="absolute">
    <xdr:from>
      <xdr:col>0</xdr:col>
      <xdr:colOff>12700</xdr:colOff>
      <xdr:row>8</xdr:row>
      <xdr:rowOff>53975</xdr:rowOff>
    </xdr:from>
    <xdr:to>
      <xdr:col>1</xdr:col>
      <xdr:colOff>12700</xdr:colOff>
      <xdr:row>8</xdr:row>
      <xdr:rowOff>307975</xdr:rowOff>
    </xdr:to>
    <xdr:sp macro="" textlink="">
      <xdr:nvSpPr>
        <xdr:cNvPr id="12" name="Retângulo 11">
          <a:hlinkClick xmlns:r="http://schemas.openxmlformats.org/officeDocument/2006/relationships" r:id="rId6"/>
        </xdr:cNvPr>
        <xdr:cNvSpPr/>
      </xdr:nvSpPr>
      <xdr:spPr>
        <a:xfrm>
          <a:off x="12700" y="29210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5. Gráficos</a:t>
          </a:r>
        </a:p>
      </xdr:txBody>
    </xdr:sp>
    <xdr:clientData/>
  </xdr:twoCellAnchor>
  <xdr:twoCellAnchor editAs="absolute">
    <xdr:from>
      <xdr:col>0</xdr:col>
      <xdr:colOff>12700</xdr:colOff>
      <xdr:row>8</xdr:row>
      <xdr:rowOff>371475</xdr:rowOff>
    </xdr:from>
    <xdr:to>
      <xdr:col>1</xdr:col>
      <xdr:colOff>12700</xdr:colOff>
      <xdr:row>9</xdr:row>
      <xdr:rowOff>244475</xdr:rowOff>
    </xdr:to>
    <xdr:sp macro="" textlink="">
      <xdr:nvSpPr>
        <xdr:cNvPr id="13" name="Retângulo 12">
          <a:hlinkClick xmlns:r="http://schemas.openxmlformats.org/officeDocument/2006/relationships" r:id="rId7"/>
        </xdr:cNvPr>
        <xdr:cNvSpPr/>
      </xdr:nvSpPr>
      <xdr:spPr>
        <a:xfrm>
          <a:off x="12700" y="32385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6. Alertas e Dicas</a:t>
          </a:r>
        </a:p>
      </xdr:txBody>
    </xdr:sp>
    <xdr:clientData/>
  </xdr:twoCellAnchor>
  <xdr:twoCellAnchor editAs="absolute">
    <xdr:from>
      <xdr:col>0</xdr:col>
      <xdr:colOff>12700</xdr:colOff>
      <xdr:row>9</xdr:row>
      <xdr:rowOff>307975</xdr:rowOff>
    </xdr:from>
    <xdr:to>
      <xdr:col>1</xdr:col>
      <xdr:colOff>12700</xdr:colOff>
      <xdr:row>10</xdr:row>
      <xdr:rowOff>180975</xdr:rowOff>
    </xdr:to>
    <xdr:sp macro="" textlink="">
      <xdr:nvSpPr>
        <xdr:cNvPr id="14" name="Retângulo 13">
          <a:hlinkClick xmlns:r="http://schemas.openxmlformats.org/officeDocument/2006/relationships" r:id="rId8"/>
        </xdr:cNvPr>
        <xdr:cNvSpPr/>
      </xdr:nvSpPr>
      <xdr:spPr>
        <a:xfrm>
          <a:off x="12700" y="35560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7. Relatórios de Impressão</a:t>
          </a:r>
        </a:p>
      </xdr:txBody>
    </xdr:sp>
    <xdr:clientData/>
  </xdr:twoCellAnchor>
  <xdr:twoCellAnchor editAs="absolute">
    <xdr:from>
      <xdr:col>0</xdr:col>
      <xdr:colOff>12700</xdr:colOff>
      <xdr:row>10</xdr:row>
      <xdr:rowOff>244475</xdr:rowOff>
    </xdr:from>
    <xdr:to>
      <xdr:col>1</xdr:col>
      <xdr:colOff>12700</xdr:colOff>
      <xdr:row>11</xdr:row>
      <xdr:rowOff>117475</xdr:rowOff>
    </xdr:to>
    <xdr:sp macro="" textlink="">
      <xdr:nvSpPr>
        <xdr:cNvPr id="15" name="Retângulo 14">
          <a:hlinkClick xmlns:r="http://schemas.openxmlformats.org/officeDocument/2006/relationships" r:id="rId9"/>
        </xdr:cNvPr>
        <xdr:cNvSpPr/>
      </xdr:nvSpPr>
      <xdr:spPr>
        <a:xfrm>
          <a:off x="12700" y="38735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8. Imprimir Folha Pgto</a:t>
          </a:r>
        </a:p>
      </xdr:txBody>
    </xdr:sp>
    <xdr:clientData/>
  </xdr:twoCellAnchor>
  <xdr:twoCellAnchor editAs="absolute">
    <xdr:from>
      <xdr:col>0</xdr:col>
      <xdr:colOff>12700</xdr:colOff>
      <xdr:row>11</xdr:row>
      <xdr:rowOff>371475</xdr:rowOff>
    </xdr:from>
    <xdr:to>
      <xdr:col>1</xdr:col>
      <xdr:colOff>12700</xdr:colOff>
      <xdr:row>12</xdr:row>
      <xdr:rowOff>244475</xdr:rowOff>
    </xdr:to>
    <xdr:sp macro="" textlink="">
      <xdr:nvSpPr>
        <xdr:cNvPr id="16" name="Retângulo 15">
          <a:hlinkClick xmlns:r="http://schemas.openxmlformats.org/officeDocument/2006/relationships" r:id="rId10"/>
        </xdr:cNvPr>
        <xdr:cNvSpPr/>
      </xdr:nvSpPr>
      <xdr:spPr>
        <a:xfrm>
          <a:off x="12700" y="43815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Dúvidas Frequentes</a:t>
          </a:r>
        </a:p>
      </xdr:txBody>
    </xdr:sp>
    <xdr:clientData/>
  </xdr:twoCellAnchor>
  <xdr:twoCellAnchor editAs="absolute">
    <xdr:from>
      <xdr:col>0</xdr:col>
      <xdr:colOff>12700</xdr:colOff>
      <xdr:row>12</xdr:row>
      <xdr:rowOff>307975</xdr:rowOff>
    </xdr:from>
    <xdr:to>
      <xdr:col>1</xdr:col>
      <xdr:colOff>12700</xdr:colOff>
      <xdr:row>13</xdr:row>
      <xdr:rowOff>180975</xdr:rowOff>
    </xdr:to>
    <xdr:sp macro="" textlink="">
      <xdr:nvSpPr>
        <xdr:cNvPr id="17" name="Retângulo 16">
          <a:hlinkClick xmlns:r="http://schemas.openxmlformats.org/officeDocument/2006/relationships" r:id="rId11"/>
        </xdr:cNvPr>
        <xdr:cNvSpPr/>
      </xdr:nvSpPr>
      <xdr:spPr>
        <a:xfrm>
          <a:off x="12700" y="46990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Sugestões para você</a:t>
          </a:r>
        </a:p>
      </xdr:txBody>
    </xdr:sp>
    <xdr:clientData/>
  </xdr:twoCellAnchor>
  <xdr:twoCellAnchor editAs="absolute">
    <xdr:from>
      <xdr:col>0</xdr:col>
      <xdr:colOff>12700</xdr:colOff>
      <xdr:row>14</xdr:row>
      <xdr:rowOff>53975</xdr:rowOff>
    </xdr:from>
    <xdr:to>
      <xdr:col>1</xdr:col>
      <xdr:colOff>12700</xdr:colOff>
      <xdr:row>15</xdr:row>
      <xdr:rowOff>117475</xdr:rowOff>
    </xdr:to>
    <xdr:sp macro="" textlink="">
      <xdr:nvSpPr>
        <xdr:cNvPr id="18" name="Retângulo 17">
          <a:hlinkClick xmlns:r="http://schemas.openxmlformats.org/officeDocument/2006/relationships" r:id="rId12"/>
        </xdr:cNvPr>
        <xdr:cNvSpPr/>
      </xdr:nvSpPr>
      <xdr:spPr>
        <a:xfrm>
          <a:off x="12700" y="50165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Sobre a LUZ</a:t>
          </a:r>
        </a:p>
      </xdr:txBody>
    </xdr:sp>
    <xdr:clientData/>
  </xdr:twoCellAnchor>
  <xdr:twoCellAnchor editAs="oneCell">
    <xdr:from>
      <xdr:col>0</xdr:col>
      <xdr:colOff>391583</xdr:colOff>
      <xdr:row>0</xdr:row>
      <xdr:rowOff>0</xdr:rowOff>
    </xdr:from>
    <xdr:to>
      <xdr:col>0</xdr:col>
      <xdr:colOff>1512115</xdr:colOff>
      <xdr:row>2</xdr:row>
      <xdr:rowOff>52916</xdr:rowOff>
    </xdr:to>
    <xdr:pic>
      <xdr:nvPicPr>
        <xdr:cNvPr id="20" name="Imagem 19" descr="Marca_sebrae_verticall.png"/>
        <xdr:cNvPicPr>
          <a:picLocks noChangeAspect="1"/>
        </xdr:cNvPicPr>
      </xdr:nvPicPr>
      <xdr:blipFill>
        <a:blip xmlns:r="http://schemas.openxmlformats.org/officeDocument/2006/relationships" r:embed="rId13" cstate="print"/>
        <a:stretch>
          <a:fillRect/>
        </a:stretch>
      </xdr:blipFill>
      <xdr:spPr>
        <a:xfrm>
          <a:off x="391583" y="0"/>
          <a:ext cx="1120532" cy="751416"/>
        </a:xfrm>
        <a:prstGeom prst="rect">
          <a:avLst/>
        </a:prstGeom>
      </xdr:spPr>
    </xdr:pic>
    <xdr:clientData/>
  </xdr:twoCellAnchor>
</xdr:wsDr>
</file>

<file path=xl/drawings/drawing24.xml><?xml version="1.0" encoding="utf-8"?>
<xdr:wsDr xmlns:xdr="http://schemas.openxmlformats.org/drawingml/2006/spreadsheetDrawing" xmlns:a="http://schemas.openxmlformats.org/drawingml/2006/main">
  <xdr:twoCellAnchor editAs="absolute">
    <xdr:from>
      <xdr:col>4</xdr:col>
      <xdr:colOff>699554</xdr:colOff>
      <xdr:row>0</xdr:row>
      <xdr:rowOff>133350</xdr:rowOff>
    </xdr:from>
    <xdr:to>
      <xdr:col>8</xdr:col>
      <xdr:colOff>1169454</xdr:colOff>
      <xdr:row>1</xdr:row>
      <xdr:rowOff>136219</xdr:rowOff>
    </xdr:to>
    <xdr:sp macro="" textlink="">
      <xdr:nvSpPr>
        <xdr:cNvPr id="2" name="CaixaDeTexto 1"/>
        <xdr:cNvSpPr txBox="1"/>
      </xdr:nvSpPr>
      <xdr:spPr>
        <a:xfrm>
          <a:off x="5947829" y="133350"/>
          <a:ext cx="6384925" cy="43149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vert="horz" rtlCol="0" anchor="t">
          <a:spAutoFit/>
        </a:bodyPr>
        <a:lstStyle/>
        <a:p>
          <a:r>
            <a:rPr lang="pt-BR" sz="1100"/>
            <a:t>O cadastro de funcionários é fundamental para o momento que for gerar a folha de pagamento. Além</a:t>
          </a:r>
          <a:r>
            <a:rPr lang="pt-BR" sz="1100" baseline="0"/>
            <a:t> disso, é uma excelente forma de registrar alguns dados importantes para o quadro de funcionários</a:t>
          </a:r>
          <a:endParaRPr lang="pt-BR" sz="1100"/>
        </a:p>
      </xdr:txBody>
    </xdr:sp>
    <xdr:clientData/>
  </xdr:twoCellAnchor>
  <xdr:twoCellAnchor editAs="absolute">
    <xdr:from>
      <xdr:col>0</xdr:col>
      <xdr:colOff>144991</xdr:colOff>
      <xdr:row>2</xdr:row>
      <xdr:rowOff>135470</xdr:rowOff>
    </xdr:from>
    <xdr:to>
      <xdr:col>0</xdr:col>
      <xdr:colOff>1710266</xdr:colOff>
      <xdr:row>2</xdr:row>
      <xdr:rowOff>135470</xdr:rowOff>
    </xdr:to>
    <xdr:cxnSp macro="">
      <xdr:nvCxnSpPr>
        <xdr:cNvPr id="4" name="Conector reto 3"/>
        <xdr:cNvCxnSpPr/>
      </xdr:nvCxnSpPr>
      <xdr:spPr>
        <a:xfrm>
          <a:off x="144991" y="830795"/>
          <a:ext cx="1565275" cy="0"/>
        </a:xfrm>
        <a:prstGeom prst="line">
          <a:avLst/>
        </a:prstGeom>
        <a:ln>
          <a:solidFill>
            <a:srgbClr val="76717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63500</xdr:colOff>
      <xdr:row>2</xdr:row>
      <xdr:rowOff>222253</xdr:rowOff>
    </xdr:from>
    <xdr:to>
      <xdr:col>0</xdr:col>
      <xdr:colOff>1756833</xdr:colOff>
      <xdr:row>3</xdr:row>
      <xdr:rowOff>234953</xdr:rowOff>
    </xdr:to>
    <xdr:sp macro="" textlink="">
      <xdr:nvSpPr>
        <xdr:cNvPr id="5" name="Rectangle 65"/>
        <xdr:cNvSpPr/>
      </xdr:nvSpPr>
      <xdr:spPr>
        <a:xfrm>
          <a:off x="63500" y="917578"/>
          <a:ext cx="1693333"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l"/>
          <a:r>
            <a:rPr lang="en-US" sz="1400" b="1"/>
            <a:t>Menu</a:t>
          </a:r>
        </a:p>
      </xdr:txBody>
    </xdr:sp>
    <xdr:clientData/>
  </xdr:twoCellAnchor>
  <xdr:twoCellAnchor editAs="absolute">
    <xdr:from>
      <xdr:col>0</xdr:col>
      <xdr:colOff>152400</xdr:colOff>
      <xdr:row>11</xdr:row>
      <xdr:rowOff>244475</xdr:rowOff>
    </xdr:from>
    <xdr:to>
      <xdr:col>0</xdr:col>
      <xdr:colOff>1717675</xdr:colOff>
      <xdr:row>11</xdr:row>
      <xdr:rowOff>244475</xdr:rowOff>
    </xdr:to>
    <xdr:cxnSp macro="">
      <xdr:nvCxnSpPr>
        <xdr:cNvPr id="6" name="Conector reto 5"/>
        <xdr:cNvCxnSpPr/>
      </xdr:nvCxnSpPr>
      <xdr:spPr>
        <a:xfrm>
          <a:off x="152400" y="4254500"/>
          <a:ext cx="1565275" cy="0"/>
        </a:xfrm>
        <a:prstGeom prst="line">
          <a:avLst/>
        </a:prstGeom>
        <a:ln>
          <a:solidFill>
            <a:srgbClr val="76717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12700</xdr:colOff>
      <xdr:row>3</xdr:row>
      <xdr:rowOff>371475</xdr:rowOff>
    </xdr:from>
    <xdr:to>
      <xdr:col>1</xdr:col>
      <xdr:colOff>12700</xdr:colOff>
      <xdr:row>4</xdr:row>
      <xdr:rowOff>244475</xdr:rowOff>
    </xdr:to>
    <xdr:sp macro="" textlink="">
      <xdr:nvSpPr>
        <xdr:cNvPr id="7" name="Retângulo 6">
          <a:hlinkClick xmlns:r="http://schemas.openxmlformats.org/officeDocument/2006/relationships" r:id="rId1"/>
        </xdr:cNvPr>
        <xdr:cNvSpPr/>
      </xdr:nvSpPr>
      <xdr:spPr>
        <a:xfrm>
          <a:off x="12700" y="13335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Início</a:t>
          </a:r>
        </a:p>
      </xdr:txBody>
    </xdr:sp>
    <xdr:clientData/>
  </xdr:twoCellAnchor>
  <xdr:twoCellAnchor editAs="absolute">
    <xdr:from>
      <xdr:col>0</xdr:col>
      <xdr:colOff>12700</xdr:colOff>
      <xdr:row>4</xdr:row>
      <xdr:rowOff>307975</xdr:rowOff>
    </xdr:from>
    <xdr:to>
      <xdr:col>1</xdr:col>
      <xdr:colOff>12700</xdr:colOff>
      <xdr:row>5</xdr:row>
      <xdr:rowOff>180975</xdr:rowOff>
    </xdr:to>
    <xdr:sp macro="" textlink="">
      <xdr:nvSpPr>
        <xdr:cNvPr id="8" name="Retângulo 7">
          <a:hlinkClick xmlns:r="http://schemas.openxmlformats.org/officeDocument/2006/relationships" r:id="rId2"/>
        </xdr:cNvPr>
        <xdr:cNvSpPr/>
      </xdr:nvSpPr>
      <xdr:spPr>
        <a:xfrm>
          <a:off x="12700" y="16510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1. Premissas Gerais</a:t>
          </a:r>
        </a:p>
      </xdr:txBody>
    </xdr:sp>
    <xdr:clientData/>
  </xdr:twoCellAnchor>
  <xdr:twoCellAnchor editAs="absolute">
    <xdr:from>
      <xdr:col>0</xdr:col>
      <xdr:colOff>12700</xdr:colOff>
      <xdr:row>5</xdr:row>
      <xdr:rowOff>244475</xdr:rowOff>
    </xdr:from>
    <xdr:to>
      <xdr:col>1</xdr:col>
      <xdr:colOff>12700</xdr:colOff>
      <xdr:row>6</xdr:row>
      <xdr:rowOff>117475</xdr:rowOff>
    </xdr:to>
    <xdr:sp macro="" textlink="">
      <xdr:nvSpPr>
        <xdr:cNvPr id="9" name="Retângulo 8">
          <a:hlinkClick xmlns:r="http://schemas.openxmlformats.org/officeDocument/2006/relationships" r:id="rId3"/>
        </xdr:cNvPr>
        <xdr:cNvSpPr/>
      </xdr:nvSpPr>
      <xdr:spPr>
        <a:xfrm>
          <a:off x="12700" y="1968500"/>
          <a:ext cx="1847850" cy="254000"/>
        </a:xfrm>
        <a:prstGeom prst="rect">
          <a:avLst/>
        </a:prstGeom>
        <a:solidFill>
          <a:schemeClr val="bg1">
            <a:lumMod val="100000"/>
          </a:schemeClr>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rgbClr val="000000"/>
              </a:solidFill>
            </a:rPr>
            <a:t>2. Cadastro dos Funcionários</a:t>
          </a:r>
        </a:p>
      </xdr:txBody>
    </xdr:sp>
    <xdr:clientData/>
  </xdr:twoCellAnchor>
  <xdr:twoCellAnchor editAs="absolute">
    <xdr:from>
      <xdr:col>0</xdr:col>
      <xdr:colOff>12700</xdr:colOff>
      <xdr:row>6</xdr:row>
      <xdr:rowOff>180975</xdr:rowOff>
    </xdr:from>
    <xdr:to>
      <xdr:col>1</xdr:col>
      <xdr:colOff>12700</xdr:colOff>
      <xdr:row>7</xdr:row>
      <xdr:rowOff>53975</xdr:rowOff>
    </xdr:to>
    <xdr:sp macro="" textlink="">
      <xdr:nvSpPr>
        <xdr:cNvPr id="10" name="Retângulo 9">
          <a:hlinkClick xmlns:r="http://schemas.openxmlformats.org/officeDocument/2006/relationships" r:id="rId4"/>
        </xdr:cNvPr>
        <xdr:cNvSpPr/>
      </xdr:nvSpPr>
      <xdr:spPr>
        <a:xfrm>
          <a:off x="12700" y="22860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3. Lançamentos (Folha Pgto)</a:t>
          </a:r>
        </a:p>
      </xdr:txBody>
    </xdr:sp>
    <xdr:clientData/>
  </xdr:twoCellAnchor>
  <xdr:twoCellAnchor editAs="absolute">
    <xdr:from>
      <xdr:col>0</xdr:col>
      <xdr:colOff>12700</xdr:colOff>
      <xdr:row>7</xdr:row>
      <xdr:rowOff>117475</xdr:rowOff>
    </xdr:from>
    <xdr:to>
      <xdr:col>1</xdr:col>
      <xdr:colOff>12700</xdr:colOff>
      <xdr:row>7</xdr:row>
      <xdr:rowOff>371475</xdr:rowOff>
    </xdr:to>
    <xdr:sp macro="" textlink="">
      <xdr:nvSpPr>
        <xdr:cNvPr id="11" name="Retângulo 10">
          <a:hlinkClick xmlns:r="http://schemas.openxmlformats.org/officeDocument/2006/relationships" r:id="rId5"/>
        </xdr:cNvPr>
        <xdr:cNvSpPr/>
      </xdr:nvSpPr>
      <xdr:spPr>
        <a:xfrm>
          <a:off x="12700" y="26035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4. Resultados Consolidados</a:t>
          </a:r>
        </a:p>
      </xdr:txBody>
    </xdr:sp>
    <xdr:clientData/>
  </xdr:twoCellAnchor>
  <xdr:twoCellAnchor editAs="absolute">
    <xdr:from>
      <xdr:col>0</xdr:col>
      <xdr:colOff>12700</xdr:colOff>
      <xdr:row>8</xdr:row>
      <xdr:rowOff>53975</xdr:rowOff>
    </xdr:from>
    <xdr:to>
      <xdr:col>1</xdr:col>
      <xdr:colOff>12700</xdr:colOff>
      <xdr:row>8</xdr:row>
      <xdr:rowOff>307975</xdr:rowOff>
    </xdr:to>
    <xdr:sp macro="" textlink="">
      <xdr:nvSpPr>
        <xdr:cNvPr id="12" name="Retângulo 11">
          <a:hlinkClick xmlns:r="http://schemas.openxmlformats.org/officeDocument/2006/relationships" r:id="rId6"/>
        </xdr:cNvPr>
        <xdr:cNvSpPr/>
      </xdr:nvSpPr>
      <xdr:spPr>
        <a:xfrm>
          <a:off x="12700" y="29210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5. Gráficos</a:t>
          </a:r>
        </a:p>
      </xdr:txBody>
    </xdr:sp>
    <xdr:clientData/>
  </xdr:twoCellAnchor>
  <xdr:twoCellAnchor editAs="absolute">
    <xdr:from>
      <xdr:col>0</xdr:col>
      <xdr:colOff>12700</xdr:colOff>
      <xdr:row>8</xdr:row>
      <xdr:rowOff>371475</xdr:rowOff>
    </xdr:from>
    <xdr:to>
      <xdr:col>1</xdr:col>
      <xdr:colOff>12700</xdr:colOff>
      <xdr:row>9</xdr:row>
      <xdr:rowOff>244475</xdr:rowOff>
    </xdr:to>
    <xdr:sp macro="" textlink="">
      <xdr:nvSpPr>
        <xdr:cNvPr id="13" name="Retângulo 12">
          <a:hlinkClick xmlns:r="http://schemas.openxmlformats.org/officeDocument/2006/relationships" r:id="rId7"/>
        </xdr:cNvPr>
        <xdr:cNvSpPr/>
      </xdr:nvSpPr>
      <xdr:spPr>
        <a:xfrm>
          <a:off x="12700" y="32385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6. Alertas e Dicas</a:t>
          </a:r>
        </a:p>
      </xdr:txBody>
    </xdr:sp>
    <xdr:clientData/>
  </xdr:twoCellAnchor>
  <xdr:twoCellAnchor editAs="absolute">
    <xdr:from>
      <xdr:col>0</xdr:col>
      <xdr:colOff>12700</xdr:colOff>
      <xdr:row>9</xdr:row>
      <xdr:rowOff>307975</xdr:rowOff>
    </xdr:from>
    <xdr:to>
      <xdr:col>1</xdr:col>
      <xdr:colOff>12700</xdr:colOff>
      <xdr:row>10</xdr:row>
      <xdr:rowOff>180975</xdr:rowOff>
    </xdr:to>
    <xdr:sp macro="" textlink="">
      <xdr:nvSpPr>
        <xdr:cNvPr id="14" name="Retângulo 13">
          <a:hlinkClick xmlns:r="http://schemas.openxmlformats.org/officeDocument/2006/relationships" r:id="rId8"/>
        </xdr:cNvPr>
        <xdr:cNvSpPr/>
      </xdr:nvSpPr>
      <xdr:spPr>
        <a:xfrm>
          <a:off x="12700" y="35560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7. Relatórios de Impressão</a:t>
          </a:r>
        </a:p>
      </xdr:txBody>
    </xdr:sp>
    <xdr:clientData/>
  </xdr:twoCellAnchor>
  <xdr:twoCellAnchor editAs="absolute">
    <xdr:from>
      <xdr:col>0</xdr:col>
      <xdr:colOff>12700</xdr:colOff>
      <xdr:row>10</xdr:row>
      <xdr:rowOff>244475</xdr:rowOff>
    </xdr:from>
    <xdr:to>
      <xdr:col>1</xdr:col>
      <xdr:colOff>12700</xdr:colOff>
      <xdr:row>11</xdr:row>
      <xdr:rowOff>117475</xdr:rowOff>
    </xdr:to>
    <xdr:sp macro="" textlink="">
      <xdr:nvSpPr>
        <xdr:cNvPr id="15" name="Retângulo 14">
          <a:hlinkClick xmlns:r="http://schemas.openxmlformats.org/officeDocument/2006/relationships" r:id="rId9"/>
        </xdr:cNvPr>
        <xdr:cNvSpPr/>
      </xdr:nvSpPr>
      <xdr:spPr>
        <a:xfrm>
          <a:off x="12700" y="38735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8. Imprimir Folha Pgto</a:t>
          </a:r>
        </a:p>
      </xdr:txBody>
    </xdr:sp>
    <xdr:clientData/>
  </xdr:twoCellAnchor>
  <xdr:twoCellAnchor editAs="absolute">
    <xdr:from>
      <xdr:col>0</xdr:col>
      <xdr:colOff>12700</xdr:colOff>
      <xdr:row>11</xdr:row>
      <xdr:rowOff>371475</xdr:rowOff>
    </xdr:from>
    <xdr:to>
      <xdr:col>1</xdr:col>
      <xdr:colOff>12700</xdr:colOff>
      <xdr:row>12</xdr:row>
      <xdr:rowOff>244475</xdr:rowOff>
    </xdr:to>
    <xdr:sp macro="" textlink="">
      <xdr:nvSpPr>
        <xdr:cNvPr id="16" name="Retângulo 15">
          <a:hlinkClick xmlns:r="http://schemas.openxmlformats.org/officeDocument/2006/relationships" r:id="rId10"/>
        </xdr:cNvPr>
        <xdr:cNvSpPr/>
      </xdr:nvSpPr>
      <xdr:spPr>
        <a:xfrm>
          <a:off x="12700" y="43815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Dúvidas Frequentes</a:t>
          </a:r>
        </a:p>
      </xdr:txBody>
    </xdr:sp>
    <xdr:clientData/>
  </xdr:twoCellAnchor>
  <xdr:twoCellAnchor editAs="absolute">
    <xdr:from>
      <xdr:col>0</xdr:col>
      <xdr:colOff>12700</xdr:colOff>
      <xdr:row>12</xdr:row>
      <xdr:rowOff>307975</xdr:rowOff>
    </xdr:from>
    <xdr:to>
      <xdr:col>1</xdr:col>
      <xdr:colOff>12700</xdr:colOff>
      <xdr:row>13</xdr:row>
      <xdr:rowOff>180975</xdr:rowOff>
    </xdr:to>
    <xdr:sp macro="" textlink="">
      <xdr:nvSpPr>
        <xdr:cNvPr id="17" name="Retângulo 16">
          <a:hlinkClick xmlns:r="http://schemas.openxmlformats.org/officeDocument/2006/relationships" r:id="rId11"/>
        </xdr:cNvPr>
        <xdr:cNvSpPr/>
      </xdr:nvSpPr>
      <xdr:spPr>
        <a:xfrm>
          <a:off x="12700" y="46990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Sugestões para você</a:t>
          </a:r>
        </a:p>
      </xdr:txBody>
    </xdr:sp>
    <xdr:clientData/>
  </xdr:twoCellAnchor>
  <xdr:twoCellAnchor editAs="absolute">
    <xdr:from>
      <xdr:col>0</xdr:col>
      <xdr:colOff>12700</xdr:colOff>
      <xdr:row>14</xdr:row>
      <xdr:rowOff>53975</xdr:rowOff>
    </xdr:from>
    <xdr:to>
      <xdr:col>1</xdr:col>
      <xdr:colOff>12700</xdr:colOff>
      <xdr:row>15</xdr:row>
      <xdr:rowOff>117475</xdr:rowOff>
    </xdr:to>
    <xdr:sp macro="" textlink="">
      <xdr:nvSpPr>
        <xdr:cNvPr id="18" name="Retângulo 17">
          <a:hlinkClick xmlns:r="http://schemas.openxmlformats.org/officeDocument/2006/relationships" r:id="rId12"/>
        </xdr:cNvPr>
        <xdr:cNvSpPr/>
      </xdr:nvSpPr>
      <xdr:spPr>
        <a:xfrm>
          <a:off x="12700" y="50165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Sobre a LUZ</a:t>
          </a:r>
        </a:p>
      </xdr:txBody>
    </xdr:sp>
    <xdr:clientData/>
  </xdr:twoCellAnchor>
  <xdr:twoCellAnchor editAs="oneCell">
    <xdr:from>
      <xdr:col>0</xdr:col>
      <xdr:colOff>381003</xdr:colOff>
      <xdr:row>0</xdr:row>
      <xdr:rowOff>0</xdr:rowOff>
    </xdr:from>
    <xdr:to>
      <xdr:col>0</xdr:col>
      <xdr:colOff>1501535</xdr:colOff>
      <xdr:row>2</xdr:row>
      <xdr:rowOff>52916</xdr:rowOff>
    </xdr:to>
    <xdr:pic>
      <xdr:nvPicPr>
        <xdr:cNvPr id="20" name="Imagem 19" descr="Marca_sebrae_verticall.png"/>
        <xdr:cNvPicPr>
          <a:picLocks noChangeAspect="1"/>
        </xdr:cNvPicPr>
      </xdr:nvPicPr>
      <xdr:blipFill>
        <a:blip xmlns:r="http://schemas.openxmlformats.org/officeDocument/2006/relationships" r:embed="rId13" cstate="print"/>
        <a:stretch>
          <a:fillRect/>
        </a:stretch>
      </xdr:blipFill>
      <xdr:spPr>
        <a:xfrm>
          <a:off x="381003" y="0"/>
          <a:ext cx="1120532" cy="751416"/>
        </a:xfrm>
        <a:prstGeom prst="rect">
          <a:avLst/>
        </a:prstGeom>
      </xdr:spPr>
    </xdr:pic>
    <xdr:clientData/>
  </xdr:twoCellAnchor>
</xdr:wsDr>
</file>

<file path=xl/drawings/drawing25.xml><?xml version="1.0" encoding="utf-8"?>
<xdr:wsDr xmlns:xdr="http://schemas.openxmlformats.org/drawingml/2006/spreadsheetDrawing" xmlns:a="http://schemas.openxmlformats.org/drawingml/2006/main">
  <xdr:twoCellAnchor editAs="absolute">
    <xdr:from>
      <xdr:col>4</xdr:col>
      <xdr:colOff>699554</xdr:colOff>
      <xdr:row>0</xdr:row>
      <xdr:rowOff>133350</xdr:rowOff>
    </xdr:from>
    <xdr:to>
      <xdr:col>8</xdr:col>
      <xdr:colOff>1169454</xdr:colOff>
      <xdr:row>1</xdr:row>
      <xdr:rowOff>136219</xdr:rowOff>
    </xdr:to>
    <xdr:sp macro="" textlink="">
      <xdr:nvSpPr>
        <xdr:cNvPr id="2" name="CaixaDeTexto 1"/>
        <xdr:cNvSpPr txBox="1"/>
      </xdr:nvSpPr>
      <xdr:spPr>
        <a:xfrm>
          <a:off x="5947829" y="133350"/>
          <a:ext cx="6384925" cy="43149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vert="horz" rtlCol="0" anchor="t">
          <a:spAutoFit/>
        </a:bodyPr>
        <a:lstStyle/>
        <a:p>
          <a:r>
            <a:rPr lang="pt-BR" sz="1100"/>
            <a:t>O cadastro de funcionários é fundamental para o momento que for gerar a folha de pagamento. Além</a:t>
          </a:r>
          <a:r>
            <a:rPr lang="pt-BR" sz="1100" baseline="0"/>
            <a:t> disso, é uma excelente forma de registrar alguns dados importantes para o quadro de funcionários</a:t>
          </a:r>
          <a:endParaRPr lang="pt-BR" sz="1100"/>
        </a:p>
      </xdr:txBody>
    </xdr:sp>
    <xdr:clientData/>
  </xdr:twoCellAnchor>
  <xdr:twoCellAnchor editAs="absolute">
    <xdr:from>
      <xdr:col>0</xdr:col>
      <xdr:colOff>144991</xdr:colOff>
      <xdr:row>2</xdr:row>
      <xdr:rowOff>135470</xdr:rowOff>
    </xdr:from>
    <xdr:to>
      <xdr:col>0</xdr:col>
      <xdr:colOff>1710266</xdr:colOff>
      <xdr:row>2</xdr:row>
      <xdr:rowOff>135470</xdr:rowOff>
    </xdr:to>
    <xdr:cxnSp macro="">
      <xdr:nvCxnSpPr>
        <xdr:cNvPr id="4" name="Conector reto 3"/>
        <xdr:cNvCxnSpPr/>
      </xdr:nvCxnSpPr>
      <xdr:spPr>
        <a:xfrm>
          <a:off x="144991" y="830795"/>
          <a:ext cx="1565275" cy="0"/>
        </a:xfrm>
        <a:prstGeom prst="line">
          <a:avLst/>
        </a:prstGeom>
        <a:ln>
          <a:solidFill>
            <a:srgbClr val="76717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63500</xdr:colOff>
      <xdr:row>2</xdr:row>
      <xdr:rowOff>222253</xdr:rowOff>
    </xdr:from>
    <xdr:to>
      <xdr:col>0</xdr:col>
      <xdr:colOff>1756833</xdr:colOff>
      <xdr:row>3</xdr:row>
      <xdr:rowOff>234953</xdr:rowOff>
    </xdr:to>
    <xdr:sp macro="" textlink="">
      <xdr:nvSpPr>
        <xdr:cNvPr id="5" name="Rectangle 65"/>
        <xdr:cNvSpPr/>
      </xdr:nvSpPr>
      <xdr:spPr>
        <a:xfrm>
          <a:off x="63500" y="917578"/>
          <a:ext cx="1693333"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l"/>
          <a:r>
            <a:rPr lang="en-US" sz="1400" b="1"/>
            <a:t>Menu</a:t>
          </a:r>
        </a:p>
      </xdr:txBody>
    </xdr:sp>
    <xdr:clientData/>
  </xdr:twoCellAnchor>
  <xdr:twoCellAnchor editAs="absolute">
    <xdr:from>
      <xdr:col>0</xdr:col>
      <xdr:colOff>152400</xdr:colOff>
      <xdr:row>11</xdr:row>
      <xdr:rowOff>244475</xdr:rowOff>
    </xdr:from>
    <xdr:to>
      <xdr:col>0</xdr:col>
      <xdr:colOff>1717675</xdr:colOff>
      <xdr:row>11</xdr:row>
      <xdr:rowOff>244475</xdr:rowOff>
    </xdr:to>
    <xdr:cxnSp macro="">
      <xdr:nvCxnSpPr>
        <xdr:cNvPr id="6" name="Conector reto 5"/>
        <xdr:cNvCxnSpPr/>
      </xdr:nvCxnSpPr>
      <xdr:spPr>
        <a:xfrm>
          <a:off x="152400" y="4254500"/>
          <a:ext cx="1565275" cy="0"/>
        </a:xfrm>
        <a:prstGeom prst="line">
          <a:avLst/>
        </a:prstGeom>
        <a:ln>
          <a:solidFill>
            <a:srgbClr val="76717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12700</xdr:colOff>
      <xdr:row>3</xdr:row>
      <xdr:rowOff>371475</xdr:rowOff>
    </xdr:from>
    <xdr:to>
      <xdr:col>1</xdr:col>
      <xdr:colOff>12700</xdr:colOff>
      <xdr:row>4</xdr:row>
      <xdr:rowOff>244475</xdr:rowOff>
    </xdr:to>
    <xdr:sp macro="" textlink="">
      <xdr:nvSpPr>
        <xdr:cNvPr id="7" name="Retângulo 6">
          <a:hlinkClick xmlns:r="http://schemas.openxmlformats.org/officeDocument/2006/relationships" r:id="rId1"/>
        </xdr:cNvPr>
        <xdr:cNvSpPr/>
      </xdr:nvSpPr>
      <xdr:spPr>
        <a:xfrm>
          <a:off x="12700" y="13335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Início</a:t>
          </a:r>
        </a:p>
      </xdr:txBody>
    </xdr:sp>
    <xdr:clientData/>
  </xdr:twoCellAnchor>
  <xdr:twoCellAnchor editAs="absolute">
    <xdr:from>
      <xdr:col>0</xdr:col>
      <xdr:colOff>12700</xdr:colOff>
      <xdr:row>4</xdr:row>
      <xdr:rowOff>307975</xdr:rowOff>
    </xdr:from>
    <xdr:to>
      <xdr:col>1</xdr:col>
      <xdr:colOff>12700</xdr:colOff>
      <xdr:row>5</xdr:row>
      <xdr:rowOff>180975</xdr:rowOff>
    </xdr:to>
    <xdr:sp macro="" textlink="">
      <xdr:nvSpPr>
        <xdr:cNvPr id="8" name="Retângulo 7">
          <a:hlinkClick xmlns:r="http://schemas.openxmlformats.org/officeDocument/2006/relationships" r:id="rId2"/>
        </xdr:cNvPr>
        <xdr:cNvSpPr/>
      </xdr:nvSpPr>
      <xdr:spPr>
        <a:xfrm>
          <a:off x="12700" y="16510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1. Premissas Gerais</a:t>
          </a:r>
        </a:p>
      </xdr:txBody>
    </xdr:sp>
    <xdr:clientData/>
  </xdr:twoCellAnchor>
  <xdr:twoCellAnchor editAs="absolute">
    <xdr:from>
      <xdr:col>0</xdr:col>
      <xdr:colOff>12700</xdr:colOff>
      <xdr:row>5</xdr:row>
      <xdr:rowOff>244475</xdr:rowOff>
    </xdr:from>
    <xdr:to>
      <xdr:col>1</xdr:col>
      <xdr:colOff>12700</xdr:colOff>
      <xdr:row>6</xdr:row>
      <xdr:rowOff>117475</xdr:rowOff>
    </xdr:to>
    <xdr:sp macro="" textlink="">
      <xdr:nvSpPr>
        <xdr:cNvPr id="9" name="Retângulo 8">
          <a:hlinkClick xmlns:r="http://schemas.openxmlformats.org/officeDocument/2006/relationships" r:id="rId3"/>
        </xdr:cNvPr>
        <xdr:cNvSpPr/>
      </xdr:nvSpPr>
      <xdr:spPr>
        <a:xfrm>
          <a:off x="12700" y="1968500"/>
          <a:ext cx="1847850" cy="254000"/>
        </a:xfrm>
        <a:prstGeom prst="rect">
          <a:avLst/>
        </a:prstGeom>
        <a:solidFill>
          <a:schemeClr val="bg1">
            <a:lumMod val="100000"/>
          </a:schemeClr>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rgbClr val="000000"/>
              </a:solidFill>
            </a:rPr>
            <a:t>2. Cadastro dos Funcionários</a:t>
          </a:r>
        </a:p>
      </xdr:txBody>
    </xdr:sp>
    <xdr:clientData/>
  </xdr:twoCellAnchor>
  <xdr:twoCellAnchor editAs="absolute">
    <xdr:from>
      <xdr:col>0</xdr:col>
      <xdr:colOff>12700</xdr:colOff>
      <xdr:row>6</xdr:row>
      <xdr:rowOff>180975</xdr:rowOff>
    </xdr:from>
    <xdr:to>
      <xdr:col>1</xdr:col>
      <xdr:colOff>12700</xdr:colOff>
      <xdr:row>7</xdr:row>
      <xdr:rowOff>53975</xdr:rowOff>
    </xdr:to>
    <xdr:sp macro="" textlink="">
      <xdr:nvSpPr>
        <xdr:cNvPr id="10" name="Retângulo 9">
          <a:hlinkClick xmlns:r="http://schemas.openxmlformats.org/officeDocument/2006/relationships" r:id="rId4"/>
        </xdr:cNvPr>
        <xdr:cNvSpPr/>
      </xdr:nvSpPr>
      <xdr:spPr>
        <a:xfrm>
          <a:off x="12700" y="22860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3. Lançamentos (Folha Pgto)</a:t>
          </a:r>
        </a:p>
      </xdr:txBody>
    </xdr:sp>
    <xdr:clientData/>
  </xdr:twoCellAnchor>
  <xdr:twoCellAnchor editAs="absolute">
    <xdr:from>
      <xdr:col>0</xdr:col>
      <xdr:colOff>12700</xdr:colOff>
      <xdr:row>7</xdr:row>
      <xdr:rowOff>117475</xdr:rowOff>
    </xdr:from>
    <xdr:to>
      <xdr:col>1</xdr:col>
      <xdr:colOff>12700</xdr:colOff>
      <xdr:row>7</xdr:row>
      <xdr:rowOff>371475</xdr:rowOff>
    </xdr:to>
    <xdr:sp macro="" textlink="">
      <xdr:nvSpPr>
        <xdr:cNvPr id="11" name="Retângulo 10">
          <a:hlinkClick xmlns:r="http://schemas.openxmlformats.org/officeDocument/2006/relationships" r:id="rId5"/>
        </xdr:cNvPr>
        <xdr:cNvSpPr/>
      </xdr:nvSpPr>
      <xdr:spPr>
        <a:xfrm>
          <a:off x="12700" y="26035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4. Resultados Consolidados</a:t>
          </a:r>
        </a:p>
      </xdr:txBody>
    </xdr:sp>
    <xdr:clientData/>
  </xdr:twoCellAnchor>
  <xdr:twoCellAnchor editAs="absolute">
    <xdr:from>
      <xdr:col>0</xdr:col>
      <xdr:colOff>12700</xdr:colOff>
      <xdr:row>8</xdr:row>
      <xdr:rowOff>53975</xdr:rowOff>
    </xdr:from>
    <xdr:to>
      <xdr:col>1</xdr:col>
      <xdr:colOff>12700</xdr:colOff>
      <xdr:row>8</xdr:row>
      <xdr:rowOff>307975</xdr:rowOff>
    </xdr:to>
    <xdr:sp macro="" textlink="">
      <xdr:nvSpPr>
        <xdr:cNvPr id="12" name="Retângulo 11">
          <a:hlinkClick xmlns:r="http://schemas.openxmlformats.org/officeDocument/2006/relationships" r:id="rId6"/>
        </xdr:cNvPr>
        <xdr:cNvSpPr/>
      </xdr:nvSpPr>
      <xdr:spPr>
        <a:xfrm>
          <a:off x="12700" y="29210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5. Gráficos</a:t>
          </a:r>
        </a:p>
      </xdr:txBody>
    </xdr:sp>
    <xdr:clientData/>
  </xdr:twoCellAnchor>
  <xdr:twoCellAnchor editAs="absolute">
    <xdr:from>
      <xdr:col>0</xdr:col>
      <xdr:colOff>12700</xdr:colOff>
      <xdr:row>8</xdr:row>
      <xdr:rowOff>371475</xdr:rowOff>
    </xdr:from>
    <xdr:to>
      <xdr:col>1</xdr:col>
      <xdr:colOff>12700</xdr:colOff>
      <xdr:row>9</xdr:row>
      <xdr:rowOff>244475</xdr:rowOff>
    </xdr:to>
    <xdr:sp macro="" textlink="">
      <xdr:nvSpPr>
        <xdr:cNvPr id="13" name="Retângulo 12">
          <a:hlinkClick xmlns:r="http://schemas.openxmlformats.org/officeDocument/2006/relationships" r:id="rId7"/>
        </xdr:cNvPr>
        <xdr:cNvSpPr/>
      </xdr:nvSpPr>
      <xdr:spPr>
        <a:xfrm>
          <a:off x="12700" y="32385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6. Alertas e Dicas</a:t>
          </a:r>
        </a:p>
      </xdr:txBody>
    </xdr:sp>
    <xdr:clientData/>
  </xdr:twoCellAnchor>
  <xdr:twoCellAnchor editAs="absolute">
    <xdr:from>
      <xdr:col>0</xdr:col>
      <xdr:colOff>12700</xdr:colOff>
      <xdr:row>9</xdr:row>
      <xdr:rowOff>307975</xdr:rowOff>
    </xdr:from>
    <xdr:to>
      <xdr:col>1</xdr:col>
      <xdr:colOff>12700</xdr:colOff>
      <xdr:row>10</xdr:row>
      <xdr:rowOff>180975</xdr:rowOff>
    </xdr:to>
    <xdr:sp macro="" textlink="">
      <xdr:nvSpPr>
        <xdr:cNvPr id="14" name="Retângulo 13">
          <a:hlinkClick xmlns:r="http://schemas.openxmlformats.org/officeDocument/2006/relationships" r:id="rId8"/>
        </xdr:cNvPr>
        <xdr:cNvSpPr/>
      </xdr:nvSpPr>
      <xdr:spPr>
        <a:xfrm>
          <a:off x="12700" y="35560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7. Relatórios de Impressão</a:t>
          </a:r>
        </a:p>
      </xdr:txBody>
    </xdr:sp>
    <xdr:clientData/>
  </xdr:twoCellAnchor>
  <xdr:twoCellAnchor editAs="absolute">
    <xdr:from>
      <xdr:col>0</xdr:col>
      <xdr:colOff>12700</xdr:colOff>
      <xdr:row>10</xdr:row>
      <xdr:rowOff>244475</xdr:rowOff>
    </xdr:from>
    <xdr:to>
      <xdr:col>1</xdr:col>
      <xdr:colOff>12700</xdr:colOff>
      <xdr:row>11</xdr:row>
      <xdr:rowOff>117475</xdr:rowOff>
    </xdr:to>
    <xdr:sp macro="" textlink="">
      <xdr:nvSpPr>
        <xdr:cNvPr id="15" name="Retângulo 14">
          <a:hlinkClick xmlns:r="http://schemas.openxmlformats.org/officeDocument/2006/relationships" r:id="rId9"/>
        </xdr:cNvPr>
        <xdr:cNvSpPr/>
      </xdr:nvSpPr>
      <xdr:spPr>
        <a:xfrm>
          <a:off x="12700" y="38735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8. Imprimir Folha Pgto</a:t>
          </a:r>
        </a:p>
      </xdr:txBody>
    </xdr:sp>
    <xdr:clientData/>
  </xdr:twoCellAnchor>
  <xdr:twoCellAnchor editAs="absolute">
    <xdr:from>
      <xdr:col>0</xdr:col>
      <xdr:colOff>12700</xdr:colOff>
      <xdr:row>11</xdr:row>
      <xdr:rowOff>371475</xdr:rowOff>
    </xdr:from>
    <xdr:to>
      <xdr:col>1</xdr:col>
      <xdr:colOff>12700</xdr:colOff>
      <xdr:row>12</xdr:row>
      <xdr:rowOff>244475</xdr:rowOff>
    </xdr:to>
    <xdr:sp macro="" textlink="">
      <xdr:nvSpPr>
        <xdr:cNvPr id="16" name="Retângulo 15">
          <a:hlinkClick xmlns:r="http://schemas.openxmlformats.org/officeDocument/2006/relationships" r:id="rId10"/>
        </xdr:cNvPr>
        <xdr:cNvSpPr/>
      </xdr:nvSpPr>
      <xdr:spPr>
        <a:xfrm>
          <a:off x="12700" y="43815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Dúvidas Frequentes</a:t>
          </a:r>
        </a:p>
      </xdr:txBody>
    </xdr:sp>
    <xdr:clientData/>
  </xdr:twoCellAnchor>
  <xdr:twoCellAnchor editAs="absolute">
    <xdr:from>
      <xdr:col>0</xdr:col>
      <xdr:colOff>12700</xdr:colOff>
      <xdr:row>12</xdr:row>
      <xdr:rowOff>307975</xdr:rowOff>
    </xdr:from>
    <xdr:to>
      <xdr:col>1</xdr:col>
      <xdr:colOff>12700</xdr:colOff>
      <xdr:row>13</xdr:row>
      <xdr:rowOff>180975</xdr:rowOff>
    </xdr:to>
    <xdr:sp macro="" textlink="">
      <xdr:nvSpPr>
        <xdr:cNvPr id="17" name="Retângulo 16">
          <a:hlinkClick xmlns:r="http://schemas.openxmlformats.org/officeDocument/2006/relationships" r:id="rId11"/>
        </xdr:cNvPr>
        <xdr:cNvSpPr/>
      </xdr:nvSpPr>
      <xdr:spPr>
        <a:xfrm>
          <a:off x="12700" y="46990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Sugestões para você</a:t>
          </a:r>
        </a:p>
      </xdr:txBody>
    </xdr:sp>
    <xdr:clientData/>
  </xdr:twoCellAnchor>
  <xdr:twoCellAnchor editAs="absolute">
    <xdr:from>
      <xdr:col>0</xdr:col>
      <xdr:colOff>12700</xdr:colOff>
      <xdr:row>14</xdr:row>
      <xdr:rowOff>53975</xdr:rowOff>
    </xdr:from>
    <xdr:to>
      <xdr:col>1</xdr:col>
      <xdr:colOff>12700</xdr:colOff>
      <xdr:row>15</xdr:row>
      <xdr:rowOff>117475</xdr:rowOff>
    </xdr:to>
    <xdr:sp macro="" textlink="">
      <xdr:nvSpPr>
        <xdr:cNvPr id="18" name="Retângulo 17">
          <a:hlinkClick xmlns:r="http://schemas.openxmlformats.org/officeDocument/2006/relationships" r:id="rId12"/>
        </xdr:cNvPr>
        <xdr:cNvSpPr/>
      </xdr:nvSpPr>
      <xdr:spPr>
        <a:xfrm>
          <a:off x="12700" y="50165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Sobre a LUZ</a:t>
          </a:r>
        </a:p>
      </xdr:txBody>
    </xdr:sp>
    <xdr:clientData/>
  </xdr:twoCellAnchor>
  <xdr:twoCellAnchor editAs="oneCell">
    <xdr:from>
      <xdr:col>0</xdr:col>
      <xdr:colOff>338667</xdr:colOff>
      <xdr:row>0</xdr:row>
      <xdr:rowOff>0</xdr:rowOff>
    </xdr:from>
    <xdr:to>
      <xdr:col>0</xdr:col>
      <xdr:colOff>1459199</xdr:colOff>
      <xdr:row>2</xdr:row>
      <xdr:rowOff>52916</xdr:rowOff>
    </xdr:to>
    <xdr:pic>
      <xdr:nvPicPr>
        <xdr:cNvPr id="20" name="Imagem 19" descr="Marca_sebrae_verticall.png"/>
        <xdr:cNvPicPr>
          <a:picLocks noChangeAspect="1"/>
        </xdr:cNvPicPr>
      </xdr:nvPicPr>
      <xdr:blipFill>
        <a:blip xmlns:r="http://schemas.openxmlformats.org/officeDocument/2006/relationships" r:embed="rId13" cstate="print"/>
        <a:stretch>
          <a:fillRect/>
        </a:stretch>
      </xdr:blipFill>
      <xdr:spPr>
        <a:xfrm>
          <a:off x="338667" y="0"/>
          <a:ext cx="1120532" cy="751416"/>
        </a:xfrm>
        <a:prstGeom prst="rect">
          <a:avLst/>
        </a:prstGeom>
      </xdr:spPr>
    </xdr:pic>
    <xdr:clientData/>
  </xdr:twoCellAnchor>
</xdr:wsDr>
</file>

<file path=xl/drawings/drawing26.xml><?xml version="1.0" encoding="utf-8"?>
<xdr:wsDr xmlns:xdr="http://schemas.openxmlformats.org/drawingml/2006/spreadsheetDrawing" xmlns:a="http://schemas.openxmlformats.org/drawingml/2006/main">
  <xdr:twoCellAnchor editAs="absolute">
    <xdr:from>
      <xdr:col>4</xdr:col>
      <xdr:colOff>699554</xdr:colOff>
      <xdr:row>0</xdr:row>
      <xdr:rowOff>133350</xdr:rowOff>
    </xdr:from>
    <xdr:to>
      <xdr:col>8</xdr:col>
      <xdr:colOff>1169454</xdr:colOff>
      <xdr:row>1</xdr:row>
      <xdr:rowOff>136219</xdr:rowOff>
    </xdr:to>
    <xdr:sp macro="" textlink="">
      <xdr:nvSpPr>
        <xdr:cNvPr id="2" name="CaixaDeTexto 1"/>
        <xdr:cNvSpPr txBox="1"/>
      </xdr:nvSpPr>
      <xdr:spPr>
        <a:xfrm>
          <a:off x="5947829" y="133350"/>
          <a:ext cx="6384925" cy="43149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vert="horz" rtlCol="0" anchor="t">
          <a:spAutoFit/>
        </a:bodyPr>
        <a:lstStyle/>
        <a:p>
          <a:r>
            <a:rPr lang="pt-BR" sz="1100"/>
            <a:t>O cadastro de funcionários é fundamental para o momento que for gerar a folha de pagamento. Além</a:t>
          </a:r>
          <a:r>
            <a:rPr lang="pt-BR" sz="1100" baseline="0"/>
            <a:t> disso, é uma excelente forma de registrar alguns dados importantes para o quadro de funcionários</a:t>
          </a:r>
          <a:endParaRPr lang="pt-BR" sz="1100"/>
        </a:p>
      </xdr:txBody>
    </xdr:sp>
    <xdr:clientData/>
  </xdr:twoCellAnchor>
  <xdr:twoCellAnchor editAs="absolute">
    <xdr:from>
      <xdr:col>0</xdr:col>
      <xdr:colOff>144991</xdr:colOff>
      <xdr:row>2</xdr:row>
      <xdr:rowOff>135470</xdr:rowOff>
    </xdr:from>
    <xdr:to>
      <xdr:col>0</xdr:col>
      <xdr:colOff>1710266</xdr:colOff>
      <xdr:row>2</xdr:row>
      <xdr:rowOff>135470</xdr:rowOff>
    </xdr:to>
    <xdr:cxnSp macro="">
      <xdr:nvCxnSpPr>
        <xdr:cNvPr id="4" name="Conector reto 3"/>
        <xdr:cNvCxnSpPr/>
      </xdr:nvCxnSpPr>
      <xdr:spPr>
        <a:xfrm>
          <a:off x="144991" y="830795"/>
          <a:ext cx="1565275" cy="0"/>
        </a:xfrm>
        <a:prstGeom prst="line">
          <a:avLst/>
        </a:prstGeom>
        <a:ln>
          <a:solidFill>
            <a:srgbClr val="76717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63500</xdr:colOff>
      <xdr:row>2</xdr:row>
      <xdr:rowOff>222253</xdr:rowOff>
    </xdr:from>
    <xdr:to>
      <xdr:col>0</xdr:col>
      <xdr:colOff>1756833</xdr:colOff>
      <xdr:row>3</xdr:row>
      <xdr:rowOff>234953</xdr:rowOff>
    </xdr:to>
    <xdr:sp macro="" textlink="">
      <xdr:nvSpPr>
        <xdr:cNvPr id="5" name="Rectangle 65"/>
        <xdr:cNvSpPr/>
      </xdr:nvSpPr>
      <xdr:spPr>
        <a:xfrm>
          <a:off x="63500" y="917578"/>
          <a:ext cx="1693333"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l"/>
          <a:r>
            <a:rPr lang="en-US" sz="1400" b="1"/>
            <a:t>Menu</a:t>
          </a:r>
        </a:p>
      </xdr:txBody>
    </xdr:sp>
    <xdr:clientData/>
  </xdr:twoCellAnchor>
  <xdr:twoCellAnchor editAs="absolute">
    <xdr:from>
      <xdr:col>0</xdr:col>
      <xdr:colOff>152400</xdr:colOff>
      <xdr:row>11</xdr:row>
      <xdr:rowOff>244475</xdr:rowOff>
    </xdr:from>
    <xdr:to>
      <xdr:col>0</xdr:col>
      <xdr:colOff>1717675</xdr:colOff>
      <xdr:row>11</xdr:row>
      <xdr:rowOff>244475</xdr:rowOff>
    </xdr:to>
    <xdr:cxnSp macro="">
      <xdr:nvCxnSpPr>
        <xdr:cNvPr id="6" name="Conector reto 5"/>
        <xdr:cNvCxnSpPr/>
      </xdr:nvCxnSpPr>
      <xdr:spPr>
        <a:xfrm>
          <a:off x="152400" y="4254500"/>
          <a:ext cx="1565275" cy="0"/>
        </a:xfrm>
        <a:prstGeom prst="line">
          <a:avLst/>
        </a:prstGeom>
        <a:ln>
          <a:solidFill>
            <a:srgbClr val="76717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12700</xdr:colOff>
      <xdr:row>3</xdr:row>
      <xdr:rowOff>371475</xdr:rowOff>
    </xdr:from>
    <xdr:to>
      <xdr:col>1</xdr:col>
      <xdr:colOff>12700</xdr:colOff>
      <xdr:row>4</xdr:row>
      <xdr:rowOff>244475</xdr:rowOff>
    </xdr:to>
    <xdr:sp macro="" textlink="">
      <xdr:nvSpPr>
        <xdr:cNvPr id="7" name="Retângulo 6">
          <a:hlinkClick xmlns:r="http://schemas.openxmlformats.org/officeDocument/2006/relationships" r:id="rId1"/>
        </xdr:cNvPr>
        <xdr:cNvSpPr/>
      </xdr:nvSpPr>
      <xdr:spPr>
        <a:xfrm>
          <a:off x="12700" y="13335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Início</a:t>
          </a:r>
        </a:p>
      </xdr:txBody>
    </xdr:sp>
    <xdr:clientData/>
  </xdr:twoCellAnchor>
  <xdr:twoCellAnchor editAs="absolute">
    <xdr:from>
      <xdr:col>0</xdr:col>
      <xdr:colOff>12700</xdr:colOff>
      <xdr:row>4</xdr:row>
      <xdr:rowOff>307975</xdr:rowOff>
    </xdr:from>
    <xdr:to>
      <xdr:col>1</xdr:col>
      <xdr:colOff>12700</xdr:colOff>
      <xdr:row>5</xdr:row>
      <xdr:rowOff>180975</xdr:rowOff>
    </xdr:to>
    <xdr:sp macro="" textlink="">
      <xdr:nvSpPr>
        <xdr:cNvPr id="8" name="Retângulo 7">
          <a:hlinkClick xmlns:r="http://schemas.openxmlformats.org/officeDocument/2006/relationships" r:id="rId2"/>
        </xdr:cNvPr>
        <xdr:cNvSpPr/>
      </xdr:nvSpPr>
      <xdr:spPr>
        <a:xfrm>
          <a:off x="12700" y="16510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1. Premissas Gerais</a:t>
          </a:r>
        </a:p>
      </xdr:txBody>
    </xdr:sp>
    <xdr:clientData/>
  </xdr:twoCellAnchor>
  <xdr:twoCellAnchor editAs="absolute">
    <xdr:from>
      <xdr:col>0</xdr:col>
      <xdr:colOff>12700</xdr:colOff>
      <xdr:row>5</xdr:row>
      <xdr:rowOff>244475</xdr:rowOff>
    </xdr:from>
    <xdr:to>
      <xdr:col>1</xdr:col>
      <xdr:colOff>12700</xdr:colOff>
      <xdr:row>6</xdr:row>
      <xdr:rowOff>117475</xdr:rowOff>
    </xdr:to>
    <xdr:sp macro="" textlink="">
      <xdr:nvSpPr>
        <xdr:cNvPr id="9" name="Retângulo 8">
          <a:hlinkClick xmlns:r="http://schemas.openxmlformats.org/officeDocument/2006/relationships" r:id="rId3"/>
        </xdr:cNvPr>
        <xdr:cNvSpPr/>
      </xdr:nvSpPr>
      <xdr:spPr>
        <a:xfrm>
          <a:off x="12700" y="1968500"/>
          <a:ext cx="1847850" cy="254000"/>
        </a:xfrm>
        <a:prstGeom prst="rect">
          <a:avLst/>
        </a:prstGeom>
        <a:solidFill>
          <a:schemeClr val="bg1">
            <a:lumMod val="100000"/>
          </a:schemeClr>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rgbClr val="000000"/>
              </a:solidFill>
            </a:rPr>
            <a:t>2. Cadastro dos Funcionários</a:t>
          </a:r>
        </a:p>
      </xdr:txBody>
    </xdr:sp>
    <xdr:clientData/>
  </xdr:twoCellAnchor>
  <xdr:twoCellAnchor editAs="absolute">
    <xdr:from>
      <xdr:col>0</xdr:col>
      <xdr:colOff>12700</xdr:colOff>
      <xdr:row>6</xdr:row>
      <xdr:rowOff>180975</xdr:rowOff>
    </xdr:from>
    <xdr:to>
      <xdr:col>1</xdr:col>
      <xdr:colOff>12700</xdr:colOff>
      <xdr:row>7</xdr:row>
      <xdr:rowOff>53975</xdr:rowOff>
    </xdr:to>
    <xdr:sp macro="" textlink="">
      <xdr:nvSpPr>
        <xdr:cNvPr id="10" name="Retângulo 9">
          <a:hlinkClick xmlns:r="http://schemas.openxmlformats.org/officeDocument/2006/relationships" r:id="rId4"/>
        </xdr:cNvPr>
        <xdr:cNvSpPr/>
      </xdr:nvSpPr>
      <xdr:spPr>
        <a:xfrm>
          <a:off x="12700" y="22860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3. Lançamentos (Folha Pgto)</a:t>
          </a:r>
        </a:p>
      </xdr:txBody>
    </xdr:sp>
    <xdr:clientData/>
  </xdr:twoCellAnchor>
  <xdr:twoCellAnchor editAs="absolute">
    <xdr:from>
      <xdr:col>0</xdr:col>
      <xdr:colOff>12700</xdr:colOff>
      <xdr:row>7</xdr:row>
      <xdr:rowOff>117475</xdr:rowOff>
    </xdr:from>
    <xdr:to>
      <xdr:col>1</xdr:col>
      <xdr:colOff>12700</xdr:colOff>
      <xdr:row>7</xdr:row>
      <xdr:rowOff>371475</xdr:rowOff>
    </xdr:to>
    <xdr:sp macro="" textlink="">
      <xdr:nvSpPr>
        <xdr:cNvPr id="11" name="Retângulo 10">
          <a:hlinkClick xmlns:r="http://schemas.openxmlformats.org/officeDocument/2006/relationships" r:id="rId5"/>
        </xdr:cNvPr>
        <xdr:cNvSpPr/>
      </xdr:nvSpPr>
      <xdr:spPr>
        <a:xfrm>
          <a:off x="12700" y="26035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4. Resultados Consolidados</a:t>
          </a:r>
        </a:p>
      </xdr:txBody>
    </xdr:sp>
    <xdr:clientData/>
  </xdr:twoCellAnchor>
  <xdr:twoCellAnchor editAs="absolute">
    <xdr:from>
      <xdr:col>0</xdr:col>
      <xdr:colOff>12700</xdr:colOff>
      <xdr:row>8</xdr:row>
      <xdr:rowOff>53975</xdr:rowOff>
    </xdr:from>
    <xdr:to>
      <xdr:col>1</xdr:col>
      <xdr:colOff>12700</xdr:colOff>
      <xdr:row>8</xdr:row>
      <xdr:rowOff>307975</xdr:rowOff>
    </xdr:to>
    <xdr:sp macro="" textlink="">
      <xdr:nvSpPr>
        <xdr:cNvPr id="12" name="Retângulo 11">
          <a:hlinkClick xmlns:r="http://schemas.openxmlformats.org/officeDocument/2006/relationships" r:id="rId6"/>
        </xdr:cNvPr>
        <xdr:cNvSpPr/>
      </xdr:nvSpPr>
      <xdr:spPr>
        <a:xfrm>
          <a:off x="12700" y="29210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5. Gráficos</a:t>
          </a:r>
        </a:p>
      </xdr:txBody>
    </xdr:sp>
    <xdr:clientData/>
  </xdr:twoCellAnchor>
  <xdr:twoCellAnchor editAs="absolute">
    <xdr:from>
      <xdr:col>0</xdr:col>
      <xdr:colOff>12700</xdr:colOff>
      <xdr:row>8</xdr:row>
      <xdr:rowOff>371475</xdr:rowOff>
    </xdr:from>
    <xdr:to>
      <xdr:col>1</xdr:col>
      <xdr:colOff>12700</xdr:colOff>
      <xdr:row>9</xdr:row>
      <xdr:rowOff>244475</xdr:rowOff>
    </xdr:to>
    <xdr:sp macro="" textlink="">
      <xdr:nvSpPr>
        <xdr:cNvPr id="13" name="Retângulo 12">
          <a:hlinkClick xmlns:r="http://schemas.openxmlformats.org/officeDocument/2006/relationships" r:id="rId7"/>
        </xdr:cNvPr>
        <xdr:cNvSpPr/>
      </xdr:nvSpPr>
      <xdr:spPr>
        <a:xfrm>
          <a:off x="12700" y="32385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6. Alertas e Dicas</a:t>
          </a:r>
        </a:p>
      </xdr:txBody>
    </xdr:sp>
    <xdr:clientData/>
  </xdr:twoCellAnchor>
  <xdr:twoCellAnchor editAs="absolute">
    <xdr:from>
      <xdr:col>0</xdr:col>
      <xdr:colOff>12700</xdr:colOff>
      <xdr:row>9</xdr:row>
      <xdr:rowOff>307975</xdr:rowOff>
    </xdr:from>
    <xdr:to>
      <xdr:col>1</xdr:col>
      <xdr:colOff>12700</xdr:colOff>
      <xdr:row>10</xdr:row>
      <xdr:rowOff>180975</xdr:rowOff>
    </xdr:to>
    <xdr:sp macro="" textlink="">
      <xdr:nvSpPr>
        <xdr:cNvPr id="14" name="Retângulo 13">
          <a:hlinkClick xmlns:r="http://schemas.openxmlformats.org/officeDocument/2006/relationships" r:id="rId8"/>
        </xdr:cNvPr>
        <xdr:cNvSpPr/>
      </xdr:nvSpPr>
      <xdr:spPr>
        <a:xfrm>
          <a:off x="12700" y="35560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7. Relatórios de Impressão</a:t>
          </a:r>
        </a:p>
      </xdr:txBody>
    </xdr:sp>
    <xdr:clientData/>
  </xdr:twoCellAnchor>
  <xdr:twoCellAnchor editAs="absolute">
    <xdr:from>
      <xdr:col>0</xdr:col>
      <xdr:colOff>12700</xdr:colOff>
      <xdr:row>10</xdr:row>
      <xdr:rowOff>244475</xdr:rowOff>
    </xdr:from>
    <xdr:to>
      <xdr:col>1</xdr:col>
      <xdr:colOff>12700</xdr:colOff>
      <xdr:row>11</xdr:row>
      <xdr:rowOff>117475</xdr:rowOff>
    </xdr:to>
    <xdr:sp macro="" textlink="">
      <xdr:nvSpPr>
        <xdr:cNvPr id="15" name="Retângulo 14">
          <a:hlinkClick xmlns:r="http://schemas.openxmlformats.org/officeDocument/2006/relationships" r:id="rId9"/>
        </xdr:cNvPr>
        <xdr:cNvSpPr/>
      </xdr:nvSpPr>
      <xdr:spPr>
        <a:xfrm>
          <a:off x="12700" y="38735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8. Imprimir Folha Pgto</a:t>
          </a:r>
        </a:p>
      </xdr:txBody>
    </xdr:sp>
    <xdr:clientData/>
  </xdr:twoCellAnchor>
  <xdr:twoCellAnchor editAs="absolute">
    <xdr:from>
      <xdr:col>0</xdr:col>
      <xdr:colOff>12700</xdr:colOff>
      <xdr:row>11</xdr:row>
      <xdr:rowOff>371475</xdr:rowOff>
    </xdr:from>
    <xdr:to>
      <xdr:col>1</xdr:col>
      <xdr:colOff>12700</xdr:colOff>
      <xdr:row>12</xdr:row>
      <xdr:rowOff>244475</xdr:rowOff>
    </xdr:to>
    <xdr:sp macro="" textlink="">
      <xdr:nvSpPr>
        <xdr:cNvPr id="16" name="Retângulo 15">
          <a:hlinkClick xmlns:r="http://schemas.openxmlformats.org/officeDocument/2006/relationships" r:id="rId10"/>
        </xdr:cNvPr>
        <xdr:cNvSpPr/>
      </xdr:nvSpPr>
      <xdr:spPr>
        <a:xfrm>
          <a:off x="12700" y="43815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Dúvidas Frequentes</a:t>
          </a:r>
        </a:p>
      </xdr:txBody>
    </xdr:sp>
    <xdr:clientData/>
  </xdr:twoCellAnchor>
  <xdr:twoCellAnchor editAs="absolute">
    <xdr:from>
      <xdr:col>0</xdr:col>
      <xdr:colOff>12700</xdr:colOff>
      <xdr:row>12</xdr:row>
      <xdr:rowOff>307975</xdr:rowOff>
    </xdr:from>
    <xdr:to>
      <xdr:col>1</xdr:col>
      <xdr:colOff>12700</xdr:colOff>
      <xdr:row>13</xdr:row>
      <xdr:rowOff>180975</xdr:rowOff>
    </xdr:to>
    <xdr:sp macro="" textlink="">
      <xdr:nvSpPr>
        <xdr:cNvPr id="17" name="Retângulo 16">
          <a:hlinkClick xmlns:r="http://schemas.openxmlformats.org/officeDocument/2006/relationships" r:id="rId11"/>
        </xdr:cNvPr>
        <xdr:cNvSpPr/>
      </xdr:nvSpPr>
      <xdr:spPr>
        <a:xfrm>
          <a:off x="12700" y="46990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Sugestões para você</a:t>
          </a:r>
        </a:p>
      </xdr:txBody>
    </xdr:sp>
    <xdr:clientData/>
  </xdr:twoCellAnchor>
  <xdr:twoCellAnchor editAs="absolute">
    <xdr:from>
      <xdr:col>0</xdr:col>
      <xdr:colOff>12700</xdr:colOff>
      <xdr:row>14</xdr:row>
      <xdr:rowOff>53975</xdr:rowOff>
    </xdr:from>
    <xdr:to>
      <xdr:col>1</xdr:col>
      <xdr:colOff>12700</xdr:colOff>
      <xdr:row>15</xdr:row>
      <xdr:rowOff>117475</xdr:rowOff>
    </xdr:to>
    <xdr:sp macro="" textlink="">
      <xdr:nvSpPr>
        <xdr:cNvPr id="18" name="Retângulo 17">
          <a:hlinkClick xmlns:r="http://schemas.openxmlformats.org/officeDocument/2006/relationships" r:id="rId12"/>
        </xdr:cNvPr>
        <xdr:cNvSpPr/>
      </xdr:nvSpPr>
      <xdr:spPr>
        <a:xfrm>
          <a:off x="12700" y="50165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Sobre a LUZ</a:t>
          </a:r>
        </a:p>
      </xdr:txBody>
    </xdr:sp>
    <xdr:clientData/>
  </xdr:twoCellAnchor>
  <xdr:twoCellAnchor editAs="oneCell">
    <xdr:from>
      <xdr:col>0</xdr:col>
      <xdr:colOff>402167</xdr:colOff>
      <xdr:row>0</xdr:row>
      <xdr:rowOff>31749</xdr:rowOff>
    </xdr:from>
    <xdr:to>
      <xdr:col>0</xdr:col>
      <xdr:colOff>1522699</xdr:colOff>
      <xdr:row>2</xdr:row>
      <xdr:rowOff>84665</xdr:rowOff>
    </xdr:to>
    <xdr:pic>
      <xdr:nvPicPr>
        <xdr:cNvPr id="20" name="Imagem 19" descr="Marca_sebrae_verticall.png"/>
        <xdr:cNvPicPr>
          <a:picLocks noChangeAspect="1"/>
        </xdr:cNvPicPr>
      </xdr:nvPicPr>
      <xdr:blipFill>
        <a:blip xmlns:r="http://schemas.openxmlformats.org/officeDocument/2006/relationships" r:embed="rId13" cstate="print"/>
        <a:stretch>
          <a:fillRect/>
        </a:stretch>
      </xdr:blipFill>
      <xdr:spPr>
        <a:xfrm>
          <a:off x="402167" y="31749"/>
          <a:ext cx="1120532" cy="751416"/>
        </a:xfrm>
        <a:prstGeom prst="rect">
          <a:avLst/>
        </a:prstGeom>
      </xdr:spPr>
    </xdr:pic>
    <xdr:clientData/>
  </xdr:twoCellAnchor>
</xdr:wsDr>
</file>

<file path=xl/drawings/drawing27.xml><?xml version="1.0" encoding="utf-8"?>
<xdr:wsDr xmlns:xdr="http://schemas.openxmlformats.org/drawingml/2006/spreadsheetDrawing" xmlns:a="http://schemas.openxmlformats.org/drawingml/2006/main">
  <xdr:twoCellAnchor editAs="absolute">
    <xdr:from>
      <xdr:col>4</xdr:col>
      <xdr:colOff>699554</xdr:colOff>
      <xdr:row>0</xdr:row>
      <xdr:rowOff>133350</xdr:rowOff>
    </xdr:from>
    <xdr:to>
      <xdr:col>8</xdr:col>
      <xdr:colOff>1169454</xdr:colOff>
      <xdr:row>1</xdr:row>
      <xdr:rowOff>136219</xdr:rowOff>
    </xdr:to>
    <xdr:sp macro="" textlink="">
      <xdr:nvSpPr>
        <xdr:cNvPr id="2" name="CaixaDeTexto 1"/>
        <xdr:cNvSpPr txBox="1"/>
      </xdr:nvSpPr>
      <xdr:spPr>
        <a:xfrm>
          <a:off x="5947829" y="133350"/>
          <a:ext cx="6384925" cy="43149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vert="horz" rtlCol="0" anchor="t">
          <a:spAutoFit/>
        </a:bodyPr>
        <a:lstStyle/>
        <a:p>
          <a:r>
            <a:rPr lang="pt-BR" sz="1100"/>
            <a:t>O cadastro de funcionários é fundamental para o momento que for gerar a folha de pagamento. Além</a:t>
          </a:r>
          <a:r>
            <a:rPr lang="pt-BR" sz="1100" baseline="0"/>
            <a:t> disso, é uma excelente forma de registrar alguns dados importantes para o quadro de funcionários</a:t>
          </a:r>
          <a:endParaRPr lang="pt-BR" sz="1100"/>
        </a:p>
      </xdr:txBody>
    </xdr:sp>
    <xdr:clientData/>
  </xdr:twoCellAnchor>
  <xdr:twoCellAnchor editAs="absolute">
    <xdr:from>
      <xdr:col>0</xdr:col>
      <xdr:colOff>144991</xdr:colOff>
      <xdr:row>2</xdr:row>
      <xdr:rowOff>135470</xdr:rowOff>
    </xdr:from>
    <xdr:to>
      <xdr:col>0</xdr:col>
      <xdr:colOff>1710266</xdr:colOff>
      <xdr:row>2</xdr:row>
      <xdr:rowOff>135470</xdr:rowOff>
    </xdr:to>
    <xdr:cxnSp macro="">
      <xdr:nvCxnSpPr>
        <xdr:cNvPr id="4" name="Conector reto 3"/>
        <xdr:cNvCxnSpPr/>
      </xdr:nvCxnSpPr>
      <xdr:spPr>
        <a:xfrm>
          <a:off x="144991" y="830795"/>
          <a:ext cx="1565275" cy="0"/>
        </a:xfrm>
        <a:prstGeom prst="line">
          <a:avLst/>
        </a:prstGeom>
        <a:ln>
          <a:solidFill>
            <a:srgbClr val="76717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63500</xdr:colOff>
      <xdr:row>2</xdr:row>
      <xdr:rowOff>222253</xdr:rowOff>
    </xdr:from>
    <xdr:to>
      <xdr:col>0</xdr:col>
      <xdr:colOff>1756833</xdr:colOff>
      <xdr:row>3</xdr:row>
      <xdr:rowOff>234953</xdr:rowOff>
    </xdr:to>
    <xdr:sp macro="" textlink="">
      <xdr:nvSpPr>
        <xdr:cNvPr id="5" name="Rectangle 65"/>
        <xdr:cNvSpPr/>
      </xdr:nvSpPr>
      <xdr:spPr>
        <a:xfrm>
          <a:off x="63500" y="917578"/>
          <a:ext cx="1693333"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l"/>
          <a:r>
            <a:rPr lang="en-US" sz="1400" b="1"/>
            <a:t>Menu</a:t>
          </a:r>
        </a:p>
      </xdr:txBody>
    </xdr:sp>
    <xdr:clientData/>
  </xdr:twoCellAnchor>
  <xdr:twoCellAnchor editAs="absolute">
    <xdr:from>
      <xdr:col>0</xdr:col>
      <xdr:colOff>152400</xdr:colOff>
      <xdr:row>11</xdr:row>
      <xdr:rowOff>244475</xdr:rowOff>
    </xdr:from>
    <xdr:to>
      <xdr:col>0</xdr:col>
      <xdr:colOff>1717675</xdr:colOff>
      <xdr:row>11</xdr:row>
      <xdr:rowOff>244475</xdr:rowOff>
    </xdr:to>
    <xdr:cxnSp macro="">
      <xdr:nvCxnSpPr>
        <xdr:cNvPr id="6" name="Conector reto 5"/>
        <xdr:cNvCxnSpPr/>
      </xdr:nvCxnSpPr>
      <xdr:spPr>
        <a:xfrm>
          <a:off x="152400" y="4254500"/>
          <a:ext cx="1565275" cy="0"/>
        </a:xfrm>
        <a:prstGeom prst="line">
          <a:avLst/>
        </a:prstGeom>
        <a:ln>
          <a:solidFill>
            <a:srgbClr val="76717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12700</xdr:colOff>
      <xdr:row>3</xdr:row>
      <xdr:rowOff>371475</xdr:rowOff>
    </xdr:from>
    <xdr:to>
      <xdr:col>1</xdr:col>
      <xdr:colOff>12700</xdr:colOff>
      <xdr:row>4</xdr:row>
      <xdr:rowOff>244475</xdr:rowOff>
    </xdr:to>
    <xdr:sp macro="" textlink="">
      <xdr:nvSpPr>
        <xdr:cNvPr id="7" name="Retângulo 6">
          <a:hlinkClick xmlns:r="http://schemas.openxmlformats.org/officeDocument/2006/relationships" r:id="rId1"/>
        </xdr:cNvPr>
        <xdr:cNvSpPr/>
      </xdr:nvSpPr>
      <xdr:spPr>
        <a:xfrm>
          <a:off x="12700" y="13335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Início</a:t>
          </a:r>
        </a:p>
      </xdr:txBody>
    </xdr:sp>
    <xdr:clientData/>
  </xdr:twoCellAnchor>
  <xdr:twoCellAnchor editAs="absolute">
    <xdr:from>
      <xdr:col>0</xdr:col>
      <xdr:colOff>12700</xdr:colOff>
      <xdr:row>4</xdr:row>
      <xdr:rowOff>307975</xdr:rowOff>
    </xdr:from>
    <xdr:to>
      <xdr:col>1</xdr:col>
      <xdr:colOff>12700</xdr:colOff>
      <xdr:row>5</xdr:row>
      <xdr:rowOff>180975</xdr:rowOff>
    </xdr:to>
    <xdr:sp macro="" textlink="">
      <xdr:nvSpPr>
        <xdr:cNvPr id="8" name="Retângulo 7">
          <a:hlinkClick xmlns:r="http://schemas.openxmlformats.org/officeDocument/2006/relationships" r:id="rId2"/>
        </xdr:cNvPr>
        <xdr:cNvSpPr/>
      </xdr:nvSpPr>
      <xdr:spPr>
        <a:xfrm>
          <a:off x="12700" y="16510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1. Premissas Gerais</a:t>
          </a:r>
        </a:p>
      </xdr:txBody>
    </xdr:sp>
    <xdr:clientData/>
  </xdr:twoCellAnchor>
  <xdr:twoCellAnchor editAs="absolute">
    <xdr:from>
      <xdr:col>0</xdr:col>
      <xdr:colOff>12700</xdr:colOff>
      <xdr:row>5</xdr:row>
      <xdr:rowOff>244475</xdr:rowOff>
    </xdr:from>
    <xdr:to>
      <xdr:col>1</xdr:col>
      <xdr:colOff>12700</xdr:colOff>
      <xdr:row>6</xdr:row>
      <xdr:rowOff>117475</xdr:rowOff>
    </xdr:to>
    <xdr:sp macro="" textlink="">
      <xdr:nvSpPr>
        <xdr:cNvPr id="9" name="Retângulo 8">
          <a:hlinkClick xmlns:r="http://schemas.openxmlformats.org/officeDocument/2006/relationships" r:id="rId3"/>
        </xdr:cNvPr>
        <xdr:cNvSpPr/>
      </xdr:nvSpPr>
      <xdr:spPr>
        <a:xfrm>
          <a:off x="12700" y="1968500"/>
          <a:ext cx="1847850" cy="254000"/>
        </a:xfrm>
        <a:prstGeom prst="rect">
          <a:avLst/>
        </a:prstGeom>
        <a:solidFill>
          <a:schemeClr val="bg1">
            <a:lumMod val="100000"/>
          </a:schemeClr>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rgbClr val="000000"/>
              </a:solidFill>
            </a:rPr>
            <a:t>2. Cadastro dos Funcionários</a:t>
          </a:r>
        </a:p>
      </xdr:txBody>
    </xdr:sp>
    <xdr:clientData/>
  </xdr:twoCellAnchor>
  <xdr:twoCellAnchor editAs="absolute">
    <xdr:from>
      <xdr:col>0</xdr:col>
      <xdr:colOff>12700</xdr:colOff>
      <xdr:row>6</xdr:row>
      <xdr:rowOff>180975</xdr:rowOff>
    </xdr:from>
    <xdr:to>
      <xdr:col>1</xdr:col>
      <xdr:colOff>12700</xdr:colOff>
      <xdr:row>7</xdr:row>
      <xdr:rowOff>53975</xdr:rowOff>
    </xdr:to>
    <xdr:sp macro="" textlink="">
      <xdr:nvSpPr>
        <xdr:cNvPr id="10" name="Retângulo 9">
          <a:hlinkClick xmlns:r="http://schemas.openxmlformats.org/officeDocument/2006/relationships" r:id="rId4"/>
        </xdr:cNvPr>
        <xdr:cNvSpPr/>
      </xdr:nvSpPr>
      <xdr:spPr>
        <a:xfrm>
          <a:off x="12700" y="22860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3. Lançamentos (Folha Pgto)</a:t>
          </a:r>
        </a:p>
      </xdr:txBody>
    </xdr:sp>
    <xdr:clientData/>
  </xdr:twoCellAnchor>
  <xdr:twoCellAnchor editAs="absolute">
    <xdr:from>
      <xdr:col>0</xdr:col>
      <xdr:colOff>12700</xdr:colOff>
      <xdr:row>7</xdr:row>
      <xdr:rowOff>117475</xdr:rowOff>
    </xdr:from>
    <xdr:to>
      <xdr:col>1</xdr:col>
      <xdr:colOff>12700</xdr:colOff>
      <xdr:row>7</xdr:row>
      <xdr:rowOff>371475</xdr:rowOff>
    </xdr:to>
    <xdr:sp macro="" textlink="">
      <xdr:nvSpPr>
        <xdr:cNvPr id="11" name="Retângulo 10">
          <a:hlinkClick xmlns:r="http://schemas.openxmlformats.org/officeDocument/2006/relationships" r:id="rId5"/>
        </xdr:cNvPr>
        <xdr:cNvSpPr/>
      </xdr:nvSpPr>
      <xdr:spPr>
        <a:xfrm>
          <a:off x="12700" y="26035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4. Resultados Consolidados</a:t>
          </a:r>
        </a:p>
      </xdr:txBody>
    </xdr:sp>
    <xdr:clientData/>
  </xdr:twoCellAnchor>
  <xdr:twoCellAnchor editAs="absolute">
    <xdr:from>
      <xdr:col>0</xdr:col>
      <xdr:colOff>12700</xdr:colOff>
      <xdr:row>8</xdr:row>
      <xdr:rowOff>53975</xdr:rowOff>
    </xdr:from>
    <xdr:to>
      <xdr:col>1</xdr:col>
      <xdr:colOff>12700</xdr:colOff>
      <xdr:row>8</xdr:row>
      <xdr:rowOff>307975</xdr:rowOff>
    </xdr:to>
    <xdr:sp macro="" textlink="">
      <xdr:nvSpPr>
        <xdr:cNvPr id="12" name="Retângulo 11">
          <a:hlinkClick xmlns:r="http://schemas.openxmlformats.org/officeDocument/2006/relationships" r:id="rId6"/>
        </xdr:cNvPr>
        <xdr:cNvSpPr/>
      </xdr:nvSpPr>
      <xdr:spPr>
        <a:xfrm>
          <a:off x="12700" y="29210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5. Gráficos</a:t>
          </a:r>
        </a:p>
      </xdr:txBody>
    </xdr:sp>
    <xdr:clientData/>
  </xdr:twoCellAnchor>
  <xdr:twoCellAnchor editAs="absolute">
    <xdr:from>
      <xdr:col>0</xdr:col>
      <xdr:colOff>12700</xdr:colOff>
      <xdr:row>8</xdr:row>
      <xdr:rowOff>371475</xdr:rowOff>
    </xdr:from>
    <xdr:to>
      <xdr:col>1</xdr:col>
      <xdr:colOff>12700</xdr:colOff>
      <xdr:row>9</xdr:row>
      <xdr:rowOff>244475</xdr:rowOff>
    </xdr:to>
    <xdr:sp macro="" textlink="">
      <xdr:nvSpPr>
        <xdr:cNvPr id="13" name="Retângulo 12">
          <a:hlinkClick xmlns:r="http://schemas.openxmlformats.org/officeDocument/2006/relationships" r:id="rId7"/>
        </xdr:cNvPr>
        <xdr:cNvSpPr/>
      </xdr:nvSpPr>
      <xdr:spPr>
        <a:xfrm>
          <a:off x="12700" y="32385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6. Alertas e Dicas</a:t>
          </a:r>
        </a:p>
      </xdr:txBody>
    </xdr:sp>
    <xdr:clientData/>
  </xdr:twoCellAnchor>
  <xdr:twoCellAnchor editAs="absolute">
    <xdr:from>
      <xdr:col>0</xdr:col>
      <xdr:colOff>12700</xdr:colOff>
      <xdr:row>9</xdr:row>
      <xdr:rowOff>307975</xdr:rowOff>
    </xdr:from>
    <xdr:to>
      <xdr:col>1</xdr:col>
      <xdr:colOff>12700</xdr:colOff>
      <xdr:row>10</xdr:row>
      <xdr:rowOff>180975</xdr:rowOff>
    </xdr:to>
    <xdr:sp macro="" textlink="">
      <xdr:nvSpPr>
        <xdr:cNvPr id="14" name="Retângulo 13">
          <a:hlinkClick xmlns:r="http://schemas.openxmlformats.org/officeDocument/2006/relationships" r:id="rId8"/>
        </xdr:cNvPr>
        <xdr:cNvSpPr/>
      </xdr:nvSpPr>
      <xdr:spPr>
        <a:xfrm>
          <a:off x="12700" y="35560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7. Relatórios de Impressão</a:t>
          </a:r>
        </a:p>
      </xdr:txBody>
    </xdr:sp>
    <xdr:clientData/>
  </xdr:twoCellAnchor>
  <xdr:twoCellAnchor editAs="absolute">
    <xdr:from>
      <xdr:col>0</xdr:col>
      <xdr:colOff>12700</xdr:colOff>
      <xdr:row>10</xdr:row>
      <xdr:rowOff>244475</xdr:rowOff>
    </xdr:from>
    <xdr:to>
      <xdr:col>1</xdr:col>
      <xdr:colOff>12700</xdr:colOff>
      <xdr:row>11</xdr:row>
      <xdr:rowOff>117475</xdr:rowOff>
    </xdr:to>
    <xdr:sp macro="" textlink="">
      <xdr:nvSpPr>
        <xdr:cNvPr id="15" name="Retângulo 14">
          <a:hlinkClick xmlns:r="http://schemas.openxmlformats.org/officeDocument/2006/relationships" r:id="rId9"/>
        </xdr:cNvPr>
        <xdr:cNvSpPr/>
      </xdr:nvSpPr>
      <xdr:spPr>
        <a:xfrm>
          <a:off x="12700" y="38735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8. Imprimir Folha Pgto</a:t>
          </a:r>
        </a:p>
      </xdr:txBody>
    </xdr:sp>
    <xdr:clientData/>
  </xdr:twoCellAnchor>
  <xdr:twoCellAnchor editAs="absolute">
    <xdr:from>
      <xdr:col>0</xdr:col>
      <xdr:colOff>12700</xdr:colOff>
      <xdr:row>11</xdr:row>
      <xdr:rowOff>371475</xdr:rowOff>
    </xdr:from>
    <xdr:to>
      <xdr:col>1</xdr:col>
      <xdr:colOff>12700</xdr:colOff>
      <xdr:row>12</xdr:row>
      <xdr:rowOff>244475</xdr:rowOff>
    </xdr:to>
    <xdr:sp macro="" textlink="">
      <xdr:nvSpPr>
        <xdr:cNvPr id="16" name="Retângulo 15">
          <a:hlinkClick xmlns:r="http://schemas.openxmlformats.org/officeDocument/2006/relationships" r:id="rId10"/>
        </xdr:cNvPr>
        <xdr:cNvSpPr/>
      </xdr:nvSpPr>
      <xdr:spPr>
        <a:xfrm>
          <a:off x="12700" y="43815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Dúvidas Frequentes</a:t>
          </a:r>
        </a:p>
      </xdr:txBody>
    </xdr:sp>
    <xdr:clientData/>
  </xdr:twoCellAnchor>
  <xdr:twoCellAnchor editAs="absolute">
    <xdr:from>
      <xdr:col>0</xdr:col>
      <xdr:colOff>12700</xdr:colOff>
      <xdr:row>12</xdr:row>
      <xdr:rowOff>307975</xdr:rowOff>
    </xdr:from>
    <xdr:to>
      <xdr:col>1</xdr:col>
      <xdr:colOff>12700</xdr:colOff>
      <xdr:row>13</xdr:row>
      <xdr:rowOff>180975</xdr:rowOff>
    </xdr:to>
    <xdr:sp macro="" textlink="">
      <xdr:nvSpPr>
        <xdr:cNvPr id="17" name="Retângulo 16">
          <a:hlinkClick xmlns:r="http://schemas.openxmlformats.org/officeDocument/2006/relationships" r:id="rId11"/>
        </xdr:cNvPr>
        <xdr:cNvSpPr/>
      </xdr:nvSpPr>
      <xdr:spPr>
        <a:xfrm>
          <a:off x="12700" y="46990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Sugestões para você</a:t>
          </a:r>
        </a:p>
      </xdr:txBody>
    </xdr:sp>
    <xdr:clientData/>
  </xdr:twoCellAnchor>
  <xdr:twoCellAnchor editAs="absolute">
    <xdr:from>
      <xdr:col>0</xdr:col>
      <xdr:colOff>12700</xdr:colOff>
      <xdr:row>14</xdr:row>
      <xdr:rowOff>53975</xdr:rowOff>
    </xdr:from>
    <xdr:to>
      <xdr:col>1</xdr:col>
      <xdr:colOff>12700</xdr:colOff>
      <xdr:row>15</xdr:row>
      <xdr:rowOff>117475</xdr:rowOff>
    </xdr:to>
    <xdr:sp macro="" textlink="">
      <xdr:nvSpPr>
        <xdr:cNvPr id="18" name="Retângulo 17">
          <a:hlinkClick xmlns:r="http://schemas.openxmlformats.org/officeDocument/2006/relationships" r:id="rId12"/>
        </xdr:cNvPr>
        <xdr:cNvSpPr/>
      </xdr:nvSpPr>
      <xdr:spPr>
        <a:xfrm>
          <a:off x="12700" y="50165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Sobre a LUZ</a:t>
          </a:r>
        </a:p>
      </xdr:txBody>
    </xdr:sp>
    <xdr:clientData/>
  </xdr:twoCellAnchor>
  <xdr:twoCellAnchor editAs="oneCell">
    <xdr:from>
      <xdr:col>0</xdr:col>
      <xdr:colOff>381002</xdr:colOff>
      <xdr:row>0</xdr:row>
      <xdr:rowOff>52915</xdr:rowOff>
    </xdr:from>
    <xdr:to>
      <xdr:col>0</xdr:col>
      <xdr:colOff>1501534</xdr:colOff>
      <xdr:row>2</xdr:row>
      <xdr:rowOff>105831</xdr:rowOff>
    </xdr:to>
    <xdr:pic>
      <xdr:nvPicPr>
        <xdr:cNvPr id="20" name="Imagem 19" descr="Marca_sebrae_verticall.png"/>
        <xdr:cNvPicPr>
          <a:picLocks noChangeAspect="1"/>
        </xdr:cNvPicPr>
      </xdr:nvPicPr>
      <xdr:blipFill>
        <a:blip xmlns:r="http://schemas.openxmlformats.org/officeDocument/2006/relationships" r:embed="rId13" cstate="print"/>
        <a:stretch>
          <a:fillRect/>
        </a:stretch>
      </xdr:blipFill>
      <xdr:spPr>
        <a:xfrm>
          <a:off x="381002" y="52915"/>
          <a:ext cx="1120532" cy="751416"/>
        </a:xfrm>
        <a:prstGeom prst="rect">
          <a:avLst/>
        </a:prstGeom>
      </xdr:spPr>
    </xdr:pic>
    <xdr:clientData/>
  </xdr:twoCellAnchor>
</xdr:wsDr>
</file>

<file path=xl/drawings/drawing28.xml><?xml version="1.0" encoding="utf-8"?>
<xdr:wsDr xmlns:xdr="http://schemas.openxmlformats.org/drawingml/2006/spreadsheetDrawing" xmlns:a="http://schemas.openxmlformats.org/drawingml/2006/main">
  <xdr:twoCellAnchor editAs="absolute">
    <xdr:from>
      <xdr:col>4</xdr:col>
      <xdr:colOff>699554</xdr:colOff>
      <xdr:row>0</xdr:row>
      <xdr:rowOff>133350</xdr:rowOff>
    </xdr:from>
    <xdr:to>
      <xdr:col>8</xdr:col>
      <xdr:colOff>1169454</xdr:colOff>
      <xdr:row>1</xdr:row>
      <xdr:rowOff>136219</xdr:rowOff>
    </xdr:to>
    <xdr:sp macro="" textlink="">
      <xdr:nvSpPr>
        <xdr:cNvPr id="2" name="CaixaDeTexto 1"/>
        <xdr:cNvSpPr txBox="1"/>
      </xdr:nvSpPr>
      <xdr:spPr>
        <a:xfrm>
          <a:off x="5947829" y="133350"/>
          <a:ext cx="6384925" cy="43149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vert="horz" rtlCol="0" anchor="t">
          <a:spAutoFit/>
        </a:bodyPr>
        <a:lstStyle/>
        <a:p>
          <a:r>
            <a:rPr lang="pt-BR" sz="1100"/>
            <a:t>O cadastro de funcionários é fundamental para o momento que for gerar a folha de pagamento. Além</a:t>
          </a:r>
          <a:r>
            <a:rPr lang="pt-BR" sz="1100" baseline="0"/>
            <a:t> disso, é uma excelente forma de registrar alguns dados importantes para o quadro de funcionários</a:t>
          </a:r>
          <a:endParaRPr lang="pt-BR" sz="1100"/>
        </a:p>
      </xdr:txBody>
    </xdr:sp>
    <xdr:clientData/>
  </xdr:twoCellAnchor>
  <xdr:twoCellAnchor editAs="absolute">
    <xdr:from>
      <xdr:col>0</xdr:col>
      <xdr:colOff>144991</xdr:colOff>
      <xdr:row>2</xdr:row>
      <xdr:rowOff>135470</xdr:rowOff>
    </xdr:from>
    <xdr:to>
      <xdr:col>0</xdr:col>
      <xdr:colOff>1710266</xdr:colOff>
      <xdr:row>2</xdr:row>
      <xdr:rowOff>135470</xdr:rowOff>
    </xdr:to>
    <xdr:cxnSp macro="">
      <xdr:nvCxnSpPr>
        <xdr:cNvPr id="4" name="Conector reto 3"/>
        <xdr:cNvCxnSpPr/>
      </xdr:nvCxnSpPr>
      <xdr:spPr>
        <a:xfrm>
          <a:off x="144991" y="830795"/>
          <a:ext cx="1565275" cy="0"/>
        </a:xfrm>
        <a:prstGeom prst="line">
          <a:avLst/>
        </a:prstGeom>
        <a:ln>
          <a:solidFill>
            <a:srgbClr val="76717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63500</xdr:colOff>
      <xdr:row>2</xdr:row>
      <xdr:rowOff>222253</xdr:rowOff>
    </xdr:from>
    <xdr:to>
      <xdr:col>0</xdr:col>
      <xdr:colOff>1756833</xdr:colOff>
      <xdr:row>3</xdr:row>
      <xdr:rowOff>234953</xdr:rowOff>
    </xdr:to>
    <xdr:sp macro="" textlink="">
      <xdr:nvSpPr>
        <xdr:cNvPr id="5" name="Rectangle 65"/>
        <xdr:cNvSpPr/>
      </xdr:nvSpPr>
      <xdr:spPr>
        <a:xfrm>
          <a:off x="63500" y="917578"/>
          <a:ext cx="1693333"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l"/>
          <a:r>
            <a:rPr lang="en-US" sz="1400" b="1"/>
            <a:t>Menu</a:t>
          </a:r>
        </a:p>
      </xdr:txBody>
    </xdr:sp>
    <xdr:clientData/>
  </xdr:twoCellAnchor>
  <xdr:twoCellAnchor editAs="absolute">
    <xdr:from>
      <xdr:col>0</xdr:col>
      <xdr:colOff>152400</xdr:colOff>
      <xdr:row>11</xdr:row>
      <xdr:rowOff>244475</xdr:rowOff>
    </xdr:from>
    <xdr:to>
      <xdr:col>0</xdr:col>
      <xdr:colOff>1717675</xdr:colOff>
      <xdr:row>11</xdr:row>
      <xdr:rowOff>244475</xdr:rowOff>
    </xdr:to>
    <xdr:cxnSp macro="">
      <xdr:nvCxnSpPr>
        <xdr:cNvPr id="6" name="Conector reto 5"/>
        <xdr:cNvCxnSpPr/>
      </xdr:nvCxnSpPr>
      <xdr:spPr>
        <a:xfrm>
          <a:off x="152400" y="4254500"/>
          <a:ext cx="1565275" cy="0"/>
        </a:xfrm>
        <a:prstGeom prst="line">
          <a:avLst/>
        </a:prstGeom>
        <a:ln>
          <a:solidFill>
            <a:srgbClr val="76717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12700</xdr:colOff>
      <xdr:row>3</xdr:row>
      <xdr:rowOff>371475</xdr:rowOff>
    </xdr:from>
    <xdr:to>
      <xdr:col>1</xdr:col>
      <xdr:colOff>12700</xdr:colOff>
      <xdr:row>4</xdr:row>
      <xdr:rowOff>244475</xdr:rowOff>
    </xdr:to>
    <xdr:sp macro="" textlink="">
      <xdr:nvSpPr>
        <xdr:cNvPr id="7" name="Retângulo 6">
          <a:hlinkClick xmlns:r="http://schemas.openxmlformats.org/officeDocument/2006/relationships" r:id="rId1"/>
        </xdr:cNvPr>
        <xdr:cNvSpPr/>
      </xdr:nvSpPr>
      <xdr:spPr>
        <a:xfrm>
          <a:off x="12700" y="13335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Início</a:t>
          </a:r>
        </a:p>
      </xdr:txBody>
    </xdr:sp>
    <xdr:clientData/>
  </xdr:twoCellAnchor>
  <xdr:twoCellAnchor editAs="absolute">
    <xdr:from>
      <xdr:col>0</xdr:col>
      <xdr:colOff>12700</xdr:colOff>
      <xdr:row>4</xdr:row>
      <xdr:rowOff>307975</xdr:rowOff>
    </xdr:from>
    <xdr:to>
      <xdr:col>1</xdr:col>
      <xdr:colOff>12700</xdr:colOff>
      <xdr:row>5</xdr:row>
      <xdr:rowOff>180975</xdr:rowOff>
    </xdr:to>
    <xdr:sp macro="" textlink="">
      <xdr:nvSpPr>
        <xdr:cNvPr id="8" name="Retângulo 7">
          <a:hlinkClick xmlns:r="http://schemas.openxmlformats.org/officeDocument/2006/relationships" r:id="rId2"/>
        </xdr:cNvPr>
        <xdr:cNvSpPr/>
      </xdr:nvSpPr>
      <xdr:spPr>
        <a:xfrm>
          <a:off x="12700" y="16510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1. Premissas Gerais</a:t>
          </a:r>
        </a:p>
      </xdr:txBody>
    </xdr:sp>
    <xdr:clientData/>
  </xdr:twoCellAnchor>
  <xdr:twoCellAnchor editAs="absolute">
    <xdr:from>
      <xdr:col>0</xdr:col>
      <xdr:colOff>12700</xdr:colOff>
      <xdr:row>5</xdr:row>
      <xdr:rowOff>244475</xdr:rowOff>
    </xdr:from>
    <xdr:to>
      <xdr:col>1</xdr:col>
      <xdr:colOff>12700</xdr:colOff>
      <xdr:row>6</xdr:row>
      <xdr:rowOff>117475</xdr:rowOff>
    </xdr:to>
    <xdr:sp macro="" textlink="">
      <xdr:nvSpPr>
        <xdr:cNvPr id="9" name="Retângulo 8">
          <a:hlinkClick xmlns:r="http://schemas.openxmlformats.org/officeDocument/2006/relationships" r:id="rId3"/>
        </xdr:cNvPr>
        <xdr:cNvSpPr/>
      </xdr:nvSpPr>
      <xdr:spPr>
        <a:xfrm>
          <a:off x="12700" y="1968500"/>
          <a:ext cx="1847850" cy="254000"/>
        </a:xfrm>
        <a:prstGeom prst="rect">
          <a:avLst/>
        </a:prstGeom>
        <a:solidFill>
          <a:schemeClr val="bg1">
            <a:lumMod val="100000"/>
          </a:schemeClr>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rgbClr val="000000"/>
              </a:solidFill>
            </a:rPr>
            <a:t>2. Cadastro dos Funcionários</a:t>
          </a:r>
        </a:p>
      </xdr:txBody>
    </xdr:sp>
    <xdr:clientData/>
  </xdr:twoCellAnchor>
  <xdr:twoCellAnchor editAs="absolute">
    <xdr:from>
      <xdr:col>0</xdr:col>
      <xdr:colOff>12700</xdr:colOff>
      <xdr:row>6</xdr:row>
      <xdr:rowOff>180975</xdr:rowOff>
    </xdr:from>
    <xdr:to>
      <xdr:col>1</xdr:col>
      <xdr:colOff>12700</xdr:colOff>
      <xdr:row>7</xdr:row>
      <xdr:rowOff>53975</xdr:rowOff>
    </xdr:to>
    <xdr:sp macro="" textlink="">
      <xdr:nvSpPr>
        <xdr:cNvPr id="10" name="Retângulo 9">
          <a:hlinkClick xmlns:r="http://schemas.openxmlformats.org/officeDocument/2006/relationships" r:id="rId4"/>
        </xdr:cNvPr>
        <xdr:cNvSpPr/>
      </xdr:nvSpPr>
      <xdr:spPr>
        <a:xfrm>
          <a:off x="12700" y="22860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3. Lançamentos (Folha Pgto)</a:t>
          </a:r>
        </a:p>
      </xdr:txBody>
    </xdr:sp>
    <xdr:clientData/>
  </xdr:twoCellAnchor>
  <xdr:twoCellAnchor editAs="absolute">
    <xdr:from>
      <xdr:col>0</xdr:col>
      <xdr:colOff>12700</xdr:colOff>
      <xdr:row>7</xdr:row>
      <xdr:rowOff>117475</xdr:rowOff>
    </xdr:from>
    <xdr:to>
      <xdr:col>1</xdr:col>
      <xdr:colOff>12700</xdr:colOff>
      <xdr:row>7</xdr:row>
      <xdr:rowOff>371475</xdr:rowOff>
    </xdr:to>
    <xdr:sp macro="" textlink="">
      <xdr:nvSpPr>
        <xdr:cNvPr id="11" name="Retângulo 10">
          <a:hlinkClick xmlns:r="http://schemas.openxmlformats.org/officeDocument/2006/relationships" r:id="rId5"/>
        </xdr:cNvPr>
        <xdr:cNvSpPr/>
      </xdr:nvSpPr>
      <xdr:spPr>
        <a:xfrm>
          <a:off x="12700" y="26035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4. Resultados Consolidados</a:t>
          </a:r>
        </a:p>
      </xdr:txBody>
    </xdr:sp>
    <xdr:clientData/>
  </xdr:twoCellAnchor>
  <xdr:twoCellAnchor editAs="absolute">
    <xdr:from>
      <xdr:col>0</xdr:col>
      <xdr:colOff>12700</xdr:colOff>
      <xdr:row>8</xdr:row>
      <xdr:rowOff>53975</xdr:rowOff>
    </xdr:from>
    <xdr:to>
      <xdr:col>1</xdr:col>
      <xdr:colOff>12700</xdr:colOff>
      <xdr:row>8</xdr:row>
      <xdr:rowOff>307975</xdr:rowOff>
    </xdr:to>
    <xdr:sp macro="" textlink="">
      <xdr:nvSpPr>
        <xdr:cNvPr id="12" name="Retângulo 11">
          <a:hlinkClick xmlns:r="http://schemas.openxmlformats.org/officeDocument/2006/relationships" r:id="rId6"/>
        </xdr:cNvPr>
        <xdr:cNvSpPr/>
      </xdr:nvSpPr>
      <xdr:spPr>
        <a:xfrm>
          <a:off x="12700" y="29210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5. Gráficos</a:t>
          </a:r>
        </a:p>
      </xdr:txBody>
    </xdr:sp>
    <xdr:clientData/>
  </xdr:twoCellAnchor>
  <xdr:twoCellAnchor editAs="absolute">
    <xdr:from>
      <xdr:col>0</xdr:col>
      <xdr:colOff>12700</xdr:colOff>
      <xdr:row>8</xdr:row>
      <xdr:rowOff>371475</xdr:rowOff>
    </xdr:from>
    <xdr:to>
      <xdr:col>1</xdr:col>
      <xdr:colOff>12700</xdr:colOff>
      <xdr:row>9</xdr:row>
      <xdr:rowOff>244475</xdr:rowOff>
    </xdr:to>
    <xdr:sp macro="" textlink="">
      <xdr:nvSpPr>
        <xdr:cNvPr id="13" name="Retângulo 12">
          <a:hlinkClick xmlns:r="http://schemas.openxmlformats.org/officeDocument/2006/relationships" r:id="rId7"/>
        </xdr:cNvPr>
        <xdr:cNvSpPr/>
      </xdr:nvSpPr>
      <xdr:spPr>
        <a:xfrm>
          <a:off x="12700" y="32385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6. Alertas e Dicas</a:t>
          </a:r>
        </a:p>
      </xdr:txBody>
    </xdr:sp>
    <xdr:clientData/>
  </xdr:twoCellAnchor>
  <xdr:twoCellAnchor editAs="absolute">
    <xdr:from>
      <xdr:col>0</xdr:col>
      <xdr:colOff>12700</xdr:colOff>
      <xdr:row>9</xdr:row>
      <xdr:rowOff>307975</xdr:rowOff>
    </xdr:from>
    <xdr:to>
      <xdr:col>1</xdr:col>
      <xdr:colOff>12700</xdr:colOff>
      <xdr:row>10</xdr:row>
      <xdr:rowOff>180975</xdr:rowOff>
    </xdr:to>
    <xdr:sp macro="" textlink="">
      <xdr:nvSpPr>
        <xdr:cNvPr id="14" name="Retângulo 13">
          <a:hlinkClick xmlns:r="http://schemas.openxmlformats.org/officeDocument/2006/relationships" r:id="rId8"/>
        </xdr:cNvPr>
        <xdr:cNvSpPr/>
      </xdr:nvSpPr>
      <xdr:spPr>
        <a:xfrm>
          <a:off x="12700" y="35560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7. Relatórios de Impressão</a:t>
          </a:r>
        </a:p>
      </xdr:txBody>
    </xdr:sp>
    <xdr:clientData/>
  </xdr:twoCellAnchor>
  <xdr:twoCellAnchor editAs="absolute">
    <xdr:from>
      <xdr:col>0</xdr:col>
      <xdr:colOff>12700</xdr:colOff>
      <xdr:row>10</xdr:row>
      <xdr:rowOff>244475</xdr:rowOff>
    </xdr:from>
    <xdr:to>
      <xdr:col>1</xdr:col>
      <xdr:colOff>12700</xdr:colOff>
      <xdr:row>11</xdr:row>
      <xdr:rowOff>117475</xdr:rowOff>
    </xdr:to>
    <xdr:sp macro="" textlink="">
      <xdr:nvSpPr>
        <xdr:cNvPr id="15" name="Retângulo 14">
          <a:hlinkClick xmlns:r="http://schemas.openxmlformats.org/officeDocument/2006/relationships" r:id="rId9"/>
        </xdr:cNvPr>
        <xdr:cNvSpPr/>
      </xdr:nvSpPr>
      <xdr:spPr>
        <a:xfrm>
          <a:off x="12700" y="38735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8. Imprimir Folha Pgto</a:t>
          </a:r>
        </a:p>
      </xdr:txBody>
    </xdr:sp>
    <xdr:clientData/>
  </xdr:twoCellAnchor>
  <xdr:twoCellAnchor editAs="absolute">
    <xdr:from>
      <xdr:col>0</xdr:col>
      <xdr:colOff>12700</xdr:colOff>
      <xdr:row>11</xdr:row>
      <xdr:rowOff>371475</xdr:rowOff>
    </xdr:from>
    <xdr:to>
      <xdr:col>1</xdr:col>
      <xdr:colOff>12700</xdr:colOff>
      <xdr:row>12</xdr:row>
      <xdr:rowOff>244475</xdr:rowOff>
    </xdr:to>
    <xdr:sp macro="" textlink="">
      <xdr:nvSpPr>
        <xdr:cNvPr id="16" name="Retângulo 15">
          <a:hlinkClick xmlns:r="http://schemas.openxmlformats.org/officeDocument/2006/relationships" r:id="rId10"/>
        </xdr:cNvPr>
        <xdr:cNvSpPr/>
      </xdr:nvSpPr>
      <xdr:spPr>
        <a:xfrm>
          <a:off x="12700" y="43815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Dúvidas Frequentes</a:t>
          </a:r>
        </a:p>
      </xdr:txBody>
    </xdr:sp>
    <xdr:clientData/>
  </xdr:twoCellAnchor>
  <xdr:twoCellAnchor editAs="absolute">
    <xdr:from>
      <xdr:col>0</xdr:col>
      <xdr:colOff>12700</xdr:colOff>
      <xdr:row>12</xdr:row>
      <xdr:rowOff>307975</xdr:rowOff>
    </xdr:from>
    <xdr:to>
      <xdr:col>1</xdr:col>
      <xdr:colOff>12700</xdr:colOff>
      <xdr:row>13</xdr:row>
      <xdr:rowOff>180975</xdr:rowOff>
    </xdr:to>
    <xdr:sp macro="" textlink="">
      <xdr:nvSpPr>
        <xdr:cNvPr id="17" name="Retângulo 16">
          <a:hlinkClick xmlns:r="http://schemas.openxmlformats.org/officeDocument/2006/relationships" r:id="rId11"/>
        </xdr:cNvPr>
        <xdr:cNvSpPr/>
      </xdr:nvSpPr>
      <xdr:spPr>
        <a:xfrm>
          <a:off x="12700" y="46990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Sugestões para você</a:t>
          </a:r>
        </a:p>
      </xdr:txBody>
    </xdr:sp>
    <xdr:clientData/>
  </xdr:twoCellAnchor>
  <xdr:twoCellAnchor editAs="absolute">
    <xdr:from>
      <xdr:col>0</xdr:col>
      <xdr:colOff>12700</xdr:colOff>
      <xdr:row>14</xdr:row>
      <xdr:rowOff>53975</xdr:rowOff>
    </xdr:from>
    <xdr:to>
      <xdr:col>1</xdr:col>
      <xdr:colOff>12700</xdr:colOff>
      <xdr:row>15</xdr:row>
      <xdr:rowOff>117475</xdr:rowOff>
    </xdr:to>
    <xdr:sp macro="" textlink="">
      <xdr:nvSpPr>
        <xdr:cNvPr id="18" name="Retângulo 17">
          <a:hlinkClick xmlns:r="http://schemas.openxmlformats.org/officeDocument/2006/relationships" r:id="rId12"/>
        </xdr:cNvPr>
        <xdr:cNvSpPr/>
      </xdr:nvSpPr>
      <xdr:spPr>
        <a:xfrm>
          <a:off x="12700" y="50165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Sobre a LUZ</a:t>
          </a:r>
        </a:p>
      </xdr:txBody>
    </xdr:sp>
    <xdr:clientData/>
  </xdr:twoCellAnchor>
  <xdr:twoCellAnchor editAs="oneCell">
    <xdr:from>
      <xdr:col>0</xdr:col>
      <xdr:colOff>412750</xdr:colOff>
      <xdr:row>0</xdr:row>
      <xdr:rowOff>52915</xdr:rowOff>
    </xdr:from>
    <xdr:to>
      <xdr:col>0</xdr:col>
      <xdr:colOff>1533282</xdr:colOff>
      <xdr:row>2</xdr:row>
      <xdr:rowOff>105831</xdr:rowOff>
    </xdr:to>
    <xdr:pic>
      <xdr:nvPicPr>
        <xdr:cNvPr id="20" name="Imagem 19" descr="Marca_sebrae_verticall.png"/>
        <xdr:cNvPicPr>
          <a:picLocks noChangeAspect="1"/>
        </xdr:cNvPicPr>
      </xdr:nvPicPr>
      <xdr:blipFill>
        <a:blip xmlns:r="http://schemas.openxmlformats.org/officeDocument/2006/relationships" r:embed="rId13" cstate="print"/>
        <a:stretch>
          <a:fillRect/>
        </a:stretch>
      </xdr:blipFill>
      <xdr:spPr>
        <a:xfrm>
          <a:off x="412750" y="52915"/>
          <a:ext cx="1120532" cy="751416"/>
        </a:xfrm>
        <a:prstGeom prst="rect">
          <a:avLst/>
        </a:prstGeom>
      </xdr:spPr>
    </xdr:pic>
    <xdr:clientData/>
  </xdr:twoCellAnchor>
</xdr:wsDr>
</file>

<file path=xl/drawings/drawing29.xml><?xml version="1.0" encoding="utf-8"?>
<xdr:wsDr xmlns:xdr="http://schemas.openxmlformats.org/drawingml/2006/spreadsheetDrawing" xmlns:a="http://schemas.openxmlformats.org/drawingml/2006/main">
  <xdr:twoCellAnchor editAs="absolute">
    <xdr:from>
      <xdr:col>4</xdr:col>
      <xdr:colOff>699554</xdr:colOff>
      <xdr:row>0</xdr:row>
      <xdr:rowOff>133350</xdr:rowOff>
    </xdr:from>
    <xdr:to>
      <xdr:col>8</xdr:col>
      <xdr:colOff>1169454</xdr:colOff>
      <xdr:row>1</xdr:row>
      <xdr:rowOff>136219</xdr:rowOff>
    </xdr:to>
    <xdr:sp macro="" textlink="">
      <xdr:nvSpPr>
        <xdr:cNvPr id="2" name="CaixaDeTexto 1"/>
        <xdr:cNvSpPr txBox="1"/>
      </xdr:nvSpPr>
      <xdr:spPr>
        <a:xfrm>
          <a:off x="5947829" y="133350"/>
          <a:ext cx="6384925" cy="43149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vert="horz" rtlCol="0" anchor="t">
          <a:spAutoFit/>
        </a:bodyPr>
        <a:lstStyle/>
        <a:p>
          <a:r>
            <a:rPr lang="pt-BR" sz="1100"/>
            <a:t>O cadastro de funcionários é fundamental para o momento que for gerar a folha de pagamento. Além</a:t>
          </a:r>
          <a:r>
            <a:rPr lang="pt-BR" sz="1100" baseline="0"/>
            <a:t> disso, é uma excelente forma de registrar alguns dados importantes para o quadro de funcionários</a:t>
          </a:r>
          <a:endParaRPr lang="pt-BR" sz="1100"/>
        </a:p>
      </xdr:txBody>
    </xdr:sp>
    <xdr:clientData/>
  </xdr:twoCellAnchor>
  <xdr:twoCellAnchor editAs="absolute">
    <xdr:from>
      <xdr:col>0</xdr:col>
      <xdr:colOff>144991</xdr:colOff>
      <xdr:row>2</xdr:row>
      <xdr:rowOff>135470</xdr:rowOff>
    </xdr:from>
    <xdr:to>
      <xdr:col>0</xdr:col>
      <xdr:colOff>1710266</xdr:colOff>
      <xdr:row>2</xdr:row>
      <xdr:rowOff>135470</xdr:rowOff>
    </xdr:to>
    <xdr:cxnSp macro="">
      <xdr:nvCxnSpPr>
        <xdr:cNvPr id="4" name="Conector reto 3"/>
        <xdr:cNvCxnSpPr/>
      </xdr:nvCxnSpPr>
      <xdr:spPr>
        <a:xfrm>
          <a:off x="144991" y="830795"/>
          <a:ext cx="1565275" cy="0"/>
        </a:xfrm>
        <a:prstGeom prst="line">
          <a:avLst/>
        </a:prstGeom>
        <a:ln>
          <a:solidFill>
            <a:srgbClr val="76717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63500</xdr:colOff>
      <xdr:row>2</xdr:row>
      <xdr:rowOff>222253</xdr:rowOff>
    </xdr:from>
    <xdr:to>
      <xdr:col>0</xdr:col>
      <xdr:colOff>1756833</xdr:colOff>
      <xdr:row>3</xdr:row>
      <xdr:rowOff>234953</xdr:rowOff>
    </xdr:to>
    <xdr:sp macro="" textlink="">
      <xdr:nvSpPr>
        <xdr:cNvPr id="5" name="Rectangle 65"/>
        <xdr:cNvSpPr/>
      </xdr:nvSpPr>
      <xdr:spPr>
        <a:xfrm>
          <a:off x="63500" y="917578"/>
          <a:ext cx="1693333"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l"/>
          <a:r>
            <a:rPr lang="en-US" sz="1400" b="1"/>
            <a:t>Menu</a:t>
          </a:r>
        </a:p>
      </xdr:txBody>
    </xdr:sp>
    <xdr:clientData/>
  </xdr:twoCellAnchor>
  <xdr:twoCellAnchor editAs="absolute">
    <xdr:from>
      <xdr:col>0</xdr:col>
      <xdr:colOff>152400</xdr:colOff>
      <xdr:row>11</xdr:row>
      <xdr:rowOff>244475</xdr:rowOff>
    </xdr:from>
    <xdr:to>
      <xdr:col>0</xdr:col>
      <xdr:colOff>1717675</xdr:colOff>
      <xdr:row>11</xdr:row>
      <xdr:rowOff>244475</xdr:rowOff>
    </xdr:to>
    <xdr:cxnSp macro="">
      <xdr:nvCxnSpPr>
        <xdr:cNvPr id="6" name="Conector reto 5"/>
        <xdr:cNvCxnSpPr/>
      </xdr:nvCxnSpPr>
      <xdr:spPr>
        <a:xfrm>
          <a:off x="152400" y="4254500"/>
          <a:ext cx="1565275" cy="0"/>
        </a:xfrm>
        <a:prstGeom prst="line">
          <a:avLst/>
        </a:prstGeom>
        <a:ln>
          <a:solidFill>
            <a:srgbClr val="76717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12700</xdr:colOff>
      <xdr:row>3</xdr:row>
      <xdr:rowOff>371475</xdr:rowOff>
    </xdr:from>
    <xdr:to>
      <xdr:col>1</xdr:col>
      <xdr:colOff>12700</xdr:colOff>
      <xdr:row>4</xdr:row>
      <xdr:rowOff>244475</xdr:rowOff>
    </xdr:to>
    <xdr:sp macro="" textlink="">
      <xdr:nvSpPr>
        <xdr:cNvPr id="7" name="Retângulo 6">
          <a:hlinkClick xmlns:r="http://schemas.openxmlformats.org/officeDocument/2006/relationships" r:id="rId1"/>
        </xdr:cNvPr>
        <xdr:cNvSpPr/>
      </xdr:nvSpPr>
      <xdr:spPr>
        <a:xfrm>
          <a:off x="12700" y="13335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Início</a:t>
          </a:r>
        </a:p>
      </xdr:txBody>
    </xdr:sp>
    <xdr:clientData/>
  </xdr:twoCellAnchor>
  <xdr:twoCellAnchor editAs="absolute">
    <xdr:from>
      <xdr:col>0</xdr:col>
      <xdr:colOff>12700</xdr:colOff>
      <xdr:row>4</xdr:row>
      <xdr:rowOff>307975</xdr:rowOff>
    </xdr:from>
    <xdr:to>
      <xdr:col>1</xdr:col>
      <xdr:colOff>12700</xdr:colOff>
      <xdr:row>5</xdr:row>
      <xdr:rowOff>180975</xdr:rowOff>
    </xdr:to>
    <xdr:sp macro="" textlink="">
      <xdr:nvSpPr>
        <xdr:cNvPr id="8" name="Retângulo 7">
          <a:hlinkClick xmlns:r="http://schemas.openxmlformats.org/officeDocument/2006/relationships" r:id="rId2"/>
        </xdr:cNvPr>
        <xdr:cNvSpPr/>
      </xdr:nvSpPr>
      <xdr:spPr>
        <a:xfrm>
          <a:off x="12700" y="16510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1. Premissas Gerais</a:t>
          </a:r>
        </a:p>
      </xdr:txBody>
    </xdr:sp>
    <xdr:clientData/>
  </xdr:twoCellAnchor>
  <xdr:twoCellAnchor editAs="absolute">
    <xdr:from>
      <xdr:col>0</xdr:col>
      <xdr:colOff>12700</xdr:colOff>
      <xdr:row>5</xdr:row>
      <xdr:rowOff>244475</xdr:rowOff>
    </xdr:from>
    <xdr:to>
      <xdr:col>1</xdr:col>
      <xdr:colOff>12700</xdr:colOff>
      <xdr:row>6</xdr:row>
      <xdr:rowOff>117475</xdr:rowOff>
    </xdr:to>
    <xdr:sp macro="" textlink="">
      <xdr:nvSpPr>
        <xdr:cNvPr id="9" name="Retângulo 8">
          <a:hlinkClick xmlns:r="http://schemas.openxmlformats.org/officeDocument/2006/relationships" r:id="rId3"/>
        </xdr:cNvPr>
        <xdr:cNvSpPr/>
      </xdr:nvSpPr>
      <xdr:spPr>
        <a:xfrm>
          <a:off x="12700" y="1968500"/>
          <a:ext cx="1847850" cy="254000"/>
        </a:xfrm>
        <a:prstGeom prst="rect">
          <a:avLst/>
        </a:prstGeom>
        <a:solidFill>
          <a:schemeClr val="bg1">
            <a:lumMod val="100000"/>
          </a:schemeClr>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rgbClr val="000000"/>
              </a:solidFill>
            </a:rPr>
            <a:t>2. Cadastro dos Funcionários</a:t>
          </a:r>
        </a:p>
      </xdr:txBody>
    </xdr:sp>
    <xdr:clientData/>
  </xdr:twoCellAnchor>
  <xdr:twoCellAnchor editAs="absolute">
    <xdr:from>
      <xdr:col>0</xdr:col>
      <xdr:colOff>12700</xdr:colOff>
      <xdr:row>6</xdr:row>
      <xdr:rowOff>180975</xdr:rowOff>
    </xdr:from>
    <xdr:to>
      <xdr:col>1</xdr:col>
      <xdr:colOff>12700</xdr:colOff>
      <xdr:row>7</xdr:row>
      <xdr:rowOff>53975</xdr:rowOff>
    </xdr:to>
    <xdr:sp macro="" textlink="">
      <xdr:nvSpPr>
        <xdr:cNvPr id="10" name="Retângulo 9">
          <a:hlinkClick xmlns:r="http://schemas.openxmlformats.org/officeDocument/2006/relationships" r:id="rId4"/>
        </xdr:cNvPr>
        <xdr:cNvSpPr/>
      </xdr:nvSpPr>
      <xdr:spPr>
        <a:xfrm>
          <a:off x="12700" y="22860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3. Lançamentos (Folha Pgto)</a:t>
          </a:r>
        </a:p>
      </xdr:txBody>
    </xdr:sp>
    <xdr:clientData/>
  </xdr:twoCellAnchor>
  <xdr:twoCellAnchor editAs="absolute">
    <xdr:from>
      <xdr:col>0</xdr:col>
      <xdr:colOff>12700</xdr:colOff>
      <xdr:row>7</xdr:row>
      <xdr:rowOff>117475</xdr:rowOff>
    </xdr:from>
    <xdr:to>
      <xdr:col>1</xdr:col>
      <xdr:colOff>12700</xdr:colOff>
      <xdr:row>7</xdr:row>
      <xdr:rowOff>371475</xdr:rowOff>
    </xdr:to>
    <xdr:sp macro="" textlink="">
      <xdr:nvSpPr>
        <xdr:cNvPr id="11" name="Retângulo 10">
          <a:hlinkClick xmlns:r="http://schemas.openxmlformats.org/officeDocument/2006/relationships" r:id="rId5"/>
        </xdr:cNvPr>
        <xdr:cNvSpPr/>
      </xdr:nvSpPr>
      <xdr:spPr>
        <a:xfrm>
          <a:off x="12700" y="26035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4. Resultados Consolidados</a:t>
          </a:r>
        </a:p>
      </xdr:txBody>
    </xdr:sp>
    <xdr:clientData/>
  </xdr:twoCellAnchor>
  <xdr:twoCellAnchor editAs="absolute">
    <xdr:from>
      <xdr:col>0</xdr:col>
      <xdr:colOff>12700</xdr:colOff>
      <xdr:row>8</xdr:row>
      <xdr:rowOff>53975</xdr:rowOff>
    </xdr:from>
    <xdr:to>
      <xdr:col>1</xdr:col>
      <xdr:colOff>12700</xdr:colOff>
      <xdr:row>8</xdr:row>
      <xdr:rowOff>307975</xdr:rowOff>
    </xdr:to>
    <xdr:sp macro="" textlink="">
      <xdr:nvSpPr>
        <xdr:cNvPr id="12" name="Retângulo 11">
          <a:hlinkClick xmlns:r="http://schemas.openxmlformats.org/officeDocument/2006/relationships" r:id="rId6"/>
        </xdr:cNvPr>
        <xdr:cNvSpPr/>
      </xdr:nvSpPr>
      <xdr:spPr>
        <a:xfrm>
          <a:off x="12700" y="29210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5. Gráficos</a:t>
          </a:r>
        </a:p>
      </xdr:txBody>
    </xdr:sp>
    <xdr:clientData/>
  </xdr:twoCellAnchor>
  <xdr:twoCellAnchor editAs="absolute">
    <xdr:from>
      <xdr:col>0</xdr:col>
      <xdr:colOff>12700</xdr:colOff>
      <xdr:row>8</xdr:row>
      <xdr:rowOff>371475</xdr:rowOff>
    </xdr:from>
    <xdr:to>
      <xdr:col>1</xdr:col>
      <xdr:colOff>12700</xdr:colOff>
      <xdr:row>9</xdr:row>
      <xdr:rowOff>244475</xdr:rowOff>
    </xdr:to>
    <xdr:sp macro="" textlink="">
      <xdr:nvSpPr>
        <xdr:cNvPr id="13" name="Retângulo 12">
          <a:hlinkClick xmlns:r="http://schemas.openxmlformats.org/officeDocument/2006/relationships" r:id="rId7"/>
        </xdr:cNvPr>
        <xdr:cNvSpPr/>
      </xdr:nvSpPr>
      <xdr:spPr>
        <a:xfrm>
          <a:off x="12700" y="32385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6. Alertas e Dicas</a:t>
          </a:r>
        </a:p>
      </xdr:txBody>
    </xdr:sp>
    <xdr:clientData/>
  </xdr:twoCellAnchor>
  <xdr:twoCellAnchor editAs="absolute">
    <xdr:from>
      <xdr:col>0</xdr:col>
      <xdr:colOff>12700</xdr:colOff>
      <xdr:row>9</xdr:row>
      <xdr:rowOff>307975</xdr:rowOff>
    </xdr:from>
    <xdr:to>
      <xdr:col>1</xdr:col>
      <xdr:colOff>12700</xdr:colOff>
      <xdr:row>10</xdr:row>
      <xdr:rowOff>180975</xdr:rowOff>
    </xdr:to>
    <xdr:sp macro="" textlink="">
      <xdr:nvSpPr>
        <xdr:cNvPr id="14" name="Retângulo 13">
          <a:hlinkClick xmlns:r="http://schemas.openxmlformats.org/officeDocument/2006/relationships" r:id="rId8"/>
        </xdr:cNvPr>
        <xdr:cNvSpPr/>
      </xdr:nvSpPr>
      <xdr:spPr>
        <a:xfrm>
          <a:off x="12700" y="35560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7. Relatórios de Impressão</a:t>
          </a:r>
        </a:p>
      </xdr:txBody>
    </xdr:sp>
    <xdr:clientData/>
  </xdr:twoCellAnchor>
  <xdr:twoCellAnchor editAs="absolute">
    <xdr:from>
      <xdr:col>0</xdr:col>
      <xdr:colOff>12700</xdr:colOff>
      <xdr:row>10</xdr:row>
      <xdr:rowOff>244475</xdr:rowOff>
    </xdr:from>
    <xdr:to>
      <xdr:col>1</xdr:col>
      <xdr:colOff>12700</xdr:colOff>
      <xdr:row>11</xdr:row>
      <xdr:rowOff>117475</xdr:rowOff>
    </xdr:to>
    <xdr:sp macro="" textlink="">
      <xdr:nvSpPr>
        <xdr:cNvPr id="15" name="Retângulo 14">
          <a:hlinkClick xmlns:r="http://schemas.openxmlformats.org/officeDocument/2006/relationships" r:id="rId9"/>
        </xdr:cNvPr>
        <xdr:cNvSpPr/>
      </xdr:nvSpPr>
      <xdr:spPr>
        <a:xfrm>
          <a:off x="12700" y="38735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8. Imprimir Folha Pgto</a:t>
          </a:r>
        </a:p>
      </xdr:txBody>
    </xdr:sp>
    <xdr:clientData/>
  </xdr:twoCellAnchor>
  <xdr:twoCellAnchor editAs="absolute">
    <xdr:from>
      <xdr:col>0</xdr:col>
      <xdr:colOff>12700</xdr:colOff>
      <xdr:row>11</xdr:row>
      <xdr:rowOff>371475</xdr:rowOff>
    </xdr:from>
    <xdr:to>
      <xdr:col>1</xdr:col>
      <xdr:colOff>12700</xdr:colOff>
      <xdr:row>12</xdr:row>
      <xdr:rowOff>244475</xdr:rowOff>
    </xdr:to>
    <xdr:sp macro="" textlink="">
      <xdr:nvSpPr>
        <xdr:cNvPr id="16" name="Retângulo 15">
          <a:hlinkClick xmlns:r="http://schemas.openxmlformats.org/officeDocument/2006/relationships" r:id="rId10"/>
        </xdr:cNvPr>
        <xdr:cNvSpPr/>
      </xdr:nvSpPr>
      <xdr:spPr>
        <a:xfrm>
          <a:off x="12700" y="43815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Dúvidas Frequentes</a:t>
          </a:r>
        </a:p>
      </xdr:txBody>
    </xdr:sp>
    <xdr:clientData/>
  </xdr:twoCellAnchor>
  <xdr:twoCellAnchor editAs="absolute">
    <xdr:from>
      <xdr:col>0</xdr:col>
      <xdr:colOff>12700</xdr:colOff>
      <xdr:row>12</xdr:row>
      <xdr:rowOff>307975</xdr:rowOff>
    </xdr:from>
    <xdr:to>
      <xdr:col>1</xdr:col>
      <xdr:colOff>12700</xdr:colOff>
      <xdr:row>13</xdr:row>
      <xdr:rowOff>180975</xdr:rowOff>
    </xdr:to>
    <xdr:sp macro="" textlink="">
      <xdr:nvSpPr>
        <xdr:cNvPr id="17" name="Retângulo 16">
          <a:hlinkClick xmlns:r="http://schemas.openxmlformats.org/officeDocument/2006/relationships" r:id="rId11"/>
        </xdr:cNvPr>
        <xdr:cNvSpPr/>
      </xdr:nvSpPr>
      <xdr:spPr>
        <a:xfrm>
          <a:off x="12700" y="46990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Sugestões para você</a:t>
          </a:r>
        </a:p>
      </xdr:txBody>
    </xdr:sp>
    <xdr:clientData/>
  </xdr:twoCellAnchor>
  <xdr:twoCellAnchor editAs="absolute">
    <xdr:from>
      <xdr:col>0</xdr:col>
      <xdr:colOff>12700</xdr:colOff>
      <xdr:row>14</xdr:row>
      <xdr:rowOff>53975</xdr:rowOff>
    </xdr:from>
    <xdr:to>
      <xdr:col>1</xdr:col>
      <xdr:colOff>12700</xdr:colOff>
      <xdr:row>15</xdr:row>
      <xdr:rowOff>117475</xdr:rowOff>
    </xdr:to>
    <xdr:sp macro="" textlink="">
      <xdr:nvSpPr>
        <xdr:cNvPr id="18" name="Retângulo 17">
          <a:hlinkClick xmlns:r="http://schemas.openxmlformats.org/officeDocument/2006/relationships" r:id="rId12"/>
        </xdr:cNvPr>
        <xdr:cNvSpPr/>
      </xdr:nvSpPr>
      <xdr:spPr>
        <a:xfrm>
          <a:off x="12700" y="50165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Sobre a LUZ</a:t>
          </a:r>
        </a:p>
      </xdr:txBody>
    </xdr:sp>
    <xdr:clientData/>
  </xdr:twoCellAnchor>
  <xdr:twoCellAnchor editAs="oneCell">
    <xdr:from>
      <xdr:col>0</xdr:col>
      <xdr:colOff>370417</xdr:colOff>
      <xdr:row>0</xdr:row>
      <xdr:rowOff>0</xdr:rowOff>
    </xdr:from>
    <xdr:to>
      <xdr:col>0</xdr:col>
      <xdr:colOff>1490949</xdr:colOff>
      <xdr:row>2</xdr:row>
      <xdr:rowOff>52916</xdr:rowOff>
    </xdr:to>
    <xdr:pic>
      <xdr:nvPicPr>
        <xdr:cNvPr id="20" name="Imagem 19" descr="Marca_sebrae_verticall.png"/>
        <xdr:cNvPicPr>
          <a:picLocks noChangeAspect="1"/>
        </xdr:cNvPicPr>
      </xdr:nvPicPr>
      <xdr:blipFill>
        <a:blip xmlns:r="http://schemas.openxmlformats.org/officeDocument/2006/relationships" r:embed="rId13" cstate="print"/>
        <a:stretch>
          <a:fillRect/>
        </a:stretch>
      </xdr:blipFill>
      <xdr:spPr>
        <a:xfrm>
          <a:off x="370417" y="0"/>
          <a:ext cx="1120532" cy="751416"/>
        </a:xfrm>
        <a:prstGeom prst="rect">
          <a:avLst/>
        </a:prstGeom>
      </xdr:spPr>
    </xdr:pic>
    <xdr:clientData/>
  </xdr:twoCellAnchor>
</xdr:wsDr>
</file>

<file path=xl/drawings/drawing30.xml><?xml version="1.0" encoding="utf-8"?>
<xdr:wsDr xmlns:xdr="http://schemas.openxmlformats.org/drawingml/2006/spreadsheetDrawing" xmlns:a="http://schemas.openxmlformats.org/drawingml/2006/main">
  <xdr:twoCellAnchor editAs="absolute">
    <xdr:from>
      <xdr:col>4</xdr:col>
      <xdr:colOff>699554</xdr:colOff>
      <xdr:row>0</xdr:row>
      <xdr:rowOff>133350</xdr:rowOff>
    </xdr:from>
    <xdr:to>
      <xdr:col>8</xdr:col>
      <xdr:colOff>1169454</xdr:colOff>
      <xdr:row>1</xdr:row>
      <xdr:rowOff>136219</xdr:rowOff>
    </xdr:to>
    <xdr:sp macro="" textlink="">
      <xdr:nvSpPr>
        <xdr:cNvPr id="2" name="CaixaDeTexto 1"/>
        <xdr:cNvSpPr txBox="1"/>
      </xdr:nvSpPr>
      <xdr:spPr>
        <a:xfrm>
          <a:off x="5947829" y="133350"/>
          <a:ext cx="6384925" cy="43149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vert="horz" rtlCol="0" anchor="t">
          <a:spAutoFit/>
        </a:bodyPr>
        <a:lstStyle/>
        <a:p>
          <a:r>
            <a:rPr lang="pt-BR" sz="1100"/>
            <a:t>O cadastro de funcionários é fundamental para o momento que for gerar a folha de pagamento. Além</a:t>
          </a:r>
          <a:r>
            <a:rPr lang="pt-BR" sz="1100" baseline="0"/>
            <a:t> disso, é uma excelente forma de registrar alguns dados importantes para o quadro de funcionários</a:t>
          </a:r>
          <a:endParaRPr lang="pt-BR" sz="1100"/>
        </a:p>
      </xdr:txBody>
    </xdr:sp>
    <xdr:clientData/>
  </xdr:twoCellAnchor>
  <xdr:twoCellAnchor editAs="absolute">
    <xdr:from>
      <xdr:col>0</xdr:col>
      <xdr:colOff>144991</xdr:colOff>
      <xdr:row>2</xdr:row>
      <xdr:rowOff>135470</xdr:rowOff>
    </xdr:from>
    <xdr:to>
      <xdr:col>0</xdr:col>
      <xdr:colOff>1710266</xdr:colOff>
      <xdr:row>2</xdr:row>
      <xdr:rowOff>135470</xdr:rowOff>
    </xdr:to>
    <xdr:cxnSp macro="">
      <xdr:nvCxnSpPr>
        <xdr:cNvPr id="4" name="Conector reto 3"/>
        <xdr:cNvCxnSpPr/>
      </xdr:nvCxnSpPr>
      <xdr:spPr>
        <a:xfrm>
          <a:off x="144991" y="830795"/>
          <a:ext cx="1565275" cy="0"/>
        </a:xfrm>
        <a:prstGeom prst="line">
          <a:avLst/>
        </a:prstGeom>
        <a:ln>
          <a:solidFill>
            <a:srgbClr val="76717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63500</xdr:colOff>
      <xdr:row>2</xdr:row>
      <xdr:rowOff>222253</xdr:rowOff>
    </xdr:from>
    <xdr:to>
      <xdr:col>0</xdr:col>
      <xdr:colOff>1756833</xdr:colOff>
      <xdr:row>3</xdr:row>
      <xdr:rowOff>234953</xdr:rowOff>
    </xdr:to>
    <xdr:sp macro="" textlink="">
      <xdr:nvSpPr>
        <xdr:cNvPr id="5" name="Rectangle 65"/>
        <xdr:cNvSpPr/>
      </xdr:nvSpPr>
      <xdr:spPr>
        <a:xfrm>
          <a:off x="63500" y="917578"/>
          <a:ext cx="1693333"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l"/>
          <a:r>
            <a:rPr lang="en-US" sz="1400" b="1"/>
            <a:t>Menu</a:t>
          </a:r>
        </a:p>
      </xdr:txBody>
    </xdr:sp>
    <xdr:clientData/>
  </xdr:twoCellAnchor>
  <xdr:twoCellAnchor editAs="absolute">
    <xdr:from>
      <xdr:col>0</xdr:col>
      <xdr:colOff>152400</xdr:colOff>
      <xdr:row>11</xdr:row>
      <xdr:rowOff>244475</xdr:rowOff>
    </xdr:from>
    <xdr:to>
      <xdr:col>0</xdr:col>
      <xdr:colOff>1717675</xdr:colOff>
      <xdr:row>11</xdr:row>
      <xdr:rowOff>244475</xdr:rowOff>
    </xdr:to>
    <xdr:cxnSp macro="">
      <xdr:nvCxnSpPr>
        <xdr:cNvPr id="6" name="Conector reto 5"/>
        <xdr:cNvCxnSpPr/>
      </xdr:nvCxnSpPr>
      <xdr:spPr>
        <a:xfrm>
          <a:off x="152400" y="4254500"/>
          <a:ext cx="1565275" cy="0"/>
        </a:xfrm>
        <a:prstGeom prst="line">
          <a:avLst/>
        </a:prstGeom>
        <a:ln>
          <a:solidFill>
            <a:srgbClr val="76717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12700</xdr:colOff>
      <xdr:row>3</xdr:row>
      <xdr:rowOff>371475</xdr:rowOff>
    </xdr:from>
    <xdr:to>
      <xdr:col>1</xdr:col>
      <xdr:colOff>12700</xdr:colOff>
      <xdr:row>4</xdr:row>
      <xdr:rowOff>244475</xdr:rowOff>
    </xdr:to>
    <xdr:sp macro="" textlink="">
      <xdr:nvSpPr>
        <xdr:cNvPr id="7" name="Retângulo 6">
          <a:hlinkClick xmlns:r="http://schemas.openxmlformats.org/officeDocument/2006/relationships" r:id="rId1"/>
        </xdr:cNvPr>
        <xdr:cNvSpPr/>
      </xdr:nvSpPr>
      <xdr:spPr>
        <a:xfrm>
          <a:off x="12700" y="13335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Início</a:t>
          </a:r>
        </a:p>
      </xdr:txBody>
    </xdr:sp>
    <xdr:clientData/>
  </xdr:twoCellAnchor>
  <xdr:twoCellAnchor editAs="absolute">
    <xdr:from>
      <xdr:col>0</xdr:col>
      <xdr:colOff>12700</xdr:colOff>
      <xdr:row>4</xdr:row>
      <xdr:rowOff>307975</xdr:rowOff>
    </xdr:from>
    <xdr:to>
      <xdr:col>1</xdr:col>
      <xdr:colOff>12700</xdr:colOff>
      <xdr:row>5</xdr:row>
      <xdr:rowOff>180975</xdr:rowOff>
    </xdr:to>
    <xdr:sp macro="" textlink="">
      <xdr:nvSpPr>
        <xdr:cNvPr id="8" name="Retângulo 7">
          <a:hlinkClick xmlns:r="http://schemas.openxmlformats.org/officeDocument/2006/relationships" r:id="rId2"/>
        </xdr:cNvPr>
        <xdr:cNvSpPr/>
      </xdr:nvSpPr>
      <xdr:spPr>
        <a:xfrm>
          <a:off x="12700" y="16510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1. Premissas Gerais</a:t>
          </a:r>
        </a:p>
      </xdr:txBody>
    </xdr:sp>
    <xdr:clientData/>
  </xdr:twoCellAnchor>
  <xdr:twoCellAnchor editAs="absolute">
    <xdr:from>
      <xdr:col>0</xdr:col>
      <xdr:colOff>12700</xdr:colOff>
      <xdr:row>5</xdr:row>
      <xdr:rowOff>244475</xdr:rowOff>
    </xdr:from>
    <xdr:to>
      <xdr:col>1</xdr:col>
      <xdr:colOff>12700</xdr:colOff>
      <xdr:row>6</xdr:row>
      <xdr:rowOff>117475</xdr:rowOff>
    </xdr:to>
    <xdr:sp macro="" textlink="">
      <xdr:nvSpPr>
        <xdr:cNvPr id="9" name="Retângulo 8">
          <a:hlinkClick xmlns:r="http://schemas.openxmlformats.org/officeDocument/2006/relationships" r:id="rId3"/>
        </xdr:cNvPr>
        <xdr:cNvSpPr/>
      </xdr:nvSpPr>
      <xdr:spPr>
        <a:xfrm>
          <a:off x="12700" y="1968500"/>
          <a:ext cx="1847850" cy="254000"/>
        </a:xfrm>
        <a:prstGeom prst="rect">
          <a:avLst/>
        </a:prstGeom>
        <a:solidFill>
          <a:schemeClr val="bg1">
            <a:lumMod val="100000"/>
          </a:schemeClr>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rgbClr val="000000"/>
              </a:solidFill>
            </a:rPr>
            <a:t>2. Cadastro dos Funcionários</a:t>
          </a:r>
        </a:p>
      </xdr:txBody>
    </xdr:sp>
    <xdr:clientData/>
  </xdr:twoCellAnchor>
  <xdr:twoCellAnchor editAs="absolute">
    <xdr:from>
      <xdr:col>0</xdr:col>
      <xdr:colOff>12700</xdr:colOff>
      <xdr:row>6</xdr:row>
      <xdr:rowOff>180975</xdr:rowOff>
    </xdr:from>
    <xdr:to>
      <xdr:col>1</xdr:col>
      <xdr:colOff>12700</xdr:colOff>
      <xdr:row>7</xdr:row>
      <xdr:rowOff>53975</xdr:rowOff>
    </xdr:to>
    <xdr:sp macro="" textlink="">
      <xdr:nvSpPr>
        <xdr:cNvPr id="10" name="Retângulo 9">
          <a:hlinkClick xmlns:r="http://schemas.openxmlformats.org/officeDocument/2006/relationships" r:id="rId4"/>
        </xdr:cNvPr>
        <xdr:cNvSpPr/>
      </xdr:nvSpPr>
      <xdr:spPr>
        <a:xfrm>
          <a:off x="12700" y="22860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3. Lançamentos (Folha Pgto)</a:t>
          </a:r>
        </a:p>
      </xdr:txBody>
    </xdr:sp>
    <xdr:clientData/>
  </xdr:twoCellAnchor>
  <xdr:twoCellAnchor editAs="absolute">
    <xdr:from>
      <xdr:col>0</xdr:col>
      <xdr:colOff>12700</xdr:colOff>
      <xdr:row>7</xdr:row>
      <xdr:rowOff>117475</xdr:rowOff>
    </xdr:from>
    <xdr:to>
      <xdr:col>1</xdr:col>
      <xdr:colOff>12700</xdr:colOff>
      <xdr:row>7</xdr:row>
      <xdr:rowOff>371475</xdr:rowOff>
    </xdr:to>
    <xdr:sp macro="" textlink="">
      <xdr:nvSpPr>
        <xdr:cNvPr id="11" name="Retângulo 10">
          <a:hlinkClick xmlns:r="http://schemas.openxmlformats.org/officeDocument/2006/relationships" r:id="rId5"/>
        </xdr:cNvPr>
        <xdr:cNvSpPr/>
      </xdr:nvSpPr>
      <xdr:spPr>
        <a:xfrm>
          <a:off x="12700" y="26035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4. Resultados Consolidados</a:t>
          </a:r>
        </a:p>
      </xdr:txBody>
    </xdr:sp>
    <xdr:clientData/>
  </xdr:twoCellAnchor>
  <xdr:twoCellAnchor editAs="absolute">
    <xdr:from>
      <xdr:col>0</xdr:col>
      <xdr:colOff>12700</xdr:colOff>
      <xdr:row>8</xdr:row>
      <xdr:rowOff>53975</xdr:rowOff>
    </xdr:from>
    <xdr:to>
      <xdr:col>1</xdr:col>
      <xdr:colOff>12700</xdr:colOff>
      <xdr:row>8</xdr:row>
      <xdr:rowOff>307975</xdr:rowOff>
    </xdr:to>
    <xdr:sp macro="" textlink="">
      <xdr:nvSpPr>
        <xdr:cNvPr id="12" name="Retângulo 11">
          <a:hlinkClick xmlns:r="http://schemas.openxmlformats.org/officeDocument/2006/relationships" r:id="rId6"/>
        </xdr:cNvPr>
        <xdr:cNvSpPr/>
      </xdr:nvSpPr>
      <xdr:spPr>
        <a:xfrm>
          <a:off x="12700" y="29210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5. Gráficos</a:t>
          </a:r>
        </a:p>
      </xdr:txBody>
    </xdr:sp>
    <xdr:clientData/>
  </xdr:twoCellAnchor>
  <xdr:twoCellAnchor editAs="absolute">
    <xdr:from>
      <xdr:col>0</xdr:col>
      <xdr:colOff>12700</xdr:colOff>
      <xdr:row>8</xdr:row>
      <xdr:rowOff>371475</xdr:rowOff>
    </xdr:from>
    <xdr:to>
      <xdr:col>1</xdr:col>
      <xdr:colOff>12700</xdr:colOff>
      <xdr:row>9</xdr:row>
      <xdr:rowOff>244475</xdr:rowOff>
    </xdr:to>
    <xdr:sp macro="" textlink="">
      <xdr:nvSpPr>
        <xdr:cNvPr id="13" name="Retângulo 12">
          <a:hlinkClick xmlns:r="http://schemas.openxmlformats.org/officeDocument/2006/relationships" r:id="rId7"/>
        </xdr:cNvPr>
        <xdr:cNvSpPr/>
      </xdr:nvSpPr>
      <xdr:spPr>
        <a:xfrm>
          <a:off x="12700" y="32385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6. Alertas e Dicas</a:t>
          </a:r>
        </a:p>
      </xdr:txBody>
    </xdr:sp>
    <xdr:clientData/>
  </xdr:twoCellAnchor>
  <xdr:twoCellAnchor editAs="absolute">
    <xdr:from>
      <xdr:col>0</xdr:col>
      <xdr:colOff>12700</xdr:colOff>
      <xdr:row>9</xdr:row>
      <xdr:rowOff>307975</xdr:rowOff>
    </xdr:from>
    <xdr:to>
      <xdr:col>1</xdr:col>
      <xdr:colOff>12700</xdr:colOff>
      <xdr:row>10</xdr:row>
      <xdr:rowOff>180975</xdr:rowOff>
    </xdr:to>
    <xdr:sp macro="" textlink="">
      <xdr:nvSpPr>
        <xdr:cNvPr id="14" name="Retângulo 13">
          <a:hlinkClick xmlns:r="http://schemas.openxmlformats.org/officeDocument/2006/relationships" r:id="rId8"/>
        </xdr:cNvPr>
        <xdr:cNvSpPr/>
      </xdr:nvSpPr>
      <xdr:spPr>
        <a:xfrm>
          <a:off x="12700" y="35560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7. Relatórios de Impressão</a:t>
          </a:r>
        </a:p>
      </xdr:txBody>
    </xdr:sp>
    <xdr:clientData/>
  </xdr:twoCellAnchor>
  <xdr:twoCellAnchor editAs="absolute">
    <xdr:from>
      <xdr:col>0</xdr:col>
      <xdr:colOff>12700</xdr:colOff>
      <xdr:row>10</xdr:row>
      <xdr:rowOff>244475</xdr:rowOff>
    </xdr:from>
    <xdr:to>
      <xdr:col>1</xdr:col>
      <xdr:colOff>12700</xdr:colOff>
      <xdr:row>11</xdr:row>
      <xdr:rowOff>117475</xdr:rowOff>
    </xdr:to>
    <xdr:sp macro="" textlink="">
      <xdr:nvSpPr>
        <xdr:cNvPr id="15" name="Retângulo 14">
          <a:hlinkClick xmlns:r="http://schemas.openxmlformats.org/officeDocument/2006/relationships" r:id="rId9"/>
        </xdr:cNvPr>
        <xdr:cNvSpPr/>
      </xdr:nvSpPr>
      <xdr:spPr>
        <a:xfrm>
          <a:off x="12700" y="38735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8. Imprimir Folha Pgto</a:t>
          </a:r>
        </a:p>
      </xdr:txBody>
    </xdr:sp>
    <xdr:clientData/>
  </xdr:twoCellAnchor>
  <xdr:twoCellAnchor editAs="absolute">
    <xdr:from>
      <xdr:col>0</xdr:col>
      <xdr:colOff>12700</xdr:colOff>
      <xdr:row>11</xdr:row>
      <xdr:rowOff>371475</xdr:rowOff>
    </xdr:from>
    <xdr:to>
      <xdr:col>1</xdr:col>
      <xdr:colOff>12700</xdr:colOff>
      <xdr:row>12</xdr:row>
      <xdr:rowOff>244475</xdr:rowOff>
    </xdr:to>
    <xdr:sp macro="" textlink="">
      <xdr:nvSpPr>
        <xdr:cNvPr id="16" name="Retângulo 15">
          <a:hlinkClick xmlns:r="http://schemas.openxmlformats.org/officeDocument/2006/relationships" r:id="rId10"/>
        </xdr:cNvPr>
        <xdr:cNvSpPr/>
      </xdr:nvSpPr>
      <xdr:spPr>
        <a:xfrm>
          <a:off x="12700" y="43815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Dúvidas Frequentes</a:t>
          </a:r>
        </a:p>
      </xdr:txBody>
    </xdr:sp>
    <xdr:clientData/>
  </xdr:twoCellAnchor>
  <xdr:twoCellAnchor editAs="absolute">
    <xdr:from>
      <xdr:col>0</xdr:col>
      <xdr:colOff>12700</xdr:colOff>
      <xdr:row>12</xdr:row>
      <xdr:rowOff>307975</xdr:rowOff>
    </xdr:from>
    <xdr:to>
      <xdr:col>1</xdr:col>
      <xdr:colOff>12700</xdr:colOff>
      <xdr:row>13</xdr:row>
      <xdr:rowOff>180975</xdr:rowOff>
    </xdr:to>
    <xdr:sp macro="" textlink="">
      <xdr:nvSpPr>
        <xdr:cNvPr id="17" name="Retângulo 16">
          <a:hlinkClick xmlns:r="http://schemas.openxmlformats.org/officeDocument/2006/relationships" r:id="rId11"/>
        </xdr:cNvPr>
        <xdr:cNvSpPr/>
      </xdr:nvSpPr>
      <xdr:spPr>
        <a:xfrm>
          <a:off x="12700" y="46990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Sugestões para você</a:t>
          </a:r>
        </a:p>
      </xdr:txBody>
    </xdr:sp>
    <xdr:clientData/>
  </xdr:twoCellAnchor>
  <xdr:twoCellAnchor editAs="absolute">
    <xdr:from>
      <xdr:col>0</xdr:col>
      <xdr:colOff>12700</xdr:colOff>
      <xdr:row>14</xdr:row>
      <xdr:rowOff>53975</xdr:rowOff>
    </xdr:from>
    <xdr:to>
      <xdr:col>1</xdr:col>
      <xdr:colOff>12700</xdr:colOff>
      <xdr:row>15</xdr:row>
      <xdr:rowOff>117475</xdr:rowOff>
    </xdr:to>
    <xdr:sp macro="" textlink="">
      <xdr:nvSpPr>
        <xdr:cNvPr id="18" name="Retângulo 17">
          <a:hlinkClick xmlns:r="http://schemas.openxmlformats.org/officeDocument/2006/relationships" r:id="rId12"/>
        </xdr:cNvPr>
        <xdr:cNvSpPr/>
      </xdr:nvSpPr>
      <xdr:spPr>
        <a:xfrm>
          <a:off x="12700" y="50165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Sobre a LUZ</a:t>
          </a:r>
        </a:p>
      </xdr:txBody>
    </xdr:sp>
    <xdr:clientData/>
  </xdr:twoCellAnchor>
  <xdr:twoCellAnchor editAs="oneCell">
    <xdr:from>
      <xdr:col>0</xdr:col>
      <xdr:colOff>381000</xdr:colOff>
      <xdr:row>0</xdr:row>
      <xdr:rowOff>0</xdr:rowOff>
    </xdr:from>
    <xdr:to>
      <xdr:col>0</xdr:col>
      <xdr:colOff>1501532</xdr:colOff>
      <xdr:row>2</xdr:row>
      <xdr:rowOff>52916</xdr:rowOff>
    </xdr:to>
    <xdr:pic>
      <xdr:nvPicPr>
        <xdr:cNvPr id="20" name="Imagem 19" descr="Marca_sebrae_verticall.png"/>
        <xdr:cNvPicPr>
          <a:picLocks noChangeAspect="1"/>
        </xdr:cNvPicPr>
      </xdr:nvPicPr>
      <xdr:blipFill>
        <a:blip xmlns:r="http://schemas.openxmlformats.org/officeDocument/2006/relationships" r:embed="rId13" cstate="print"/>
        <a:stretch>
          <a:fillRect/>
        </a:stretch>
      </xdr:blipFill>
      <xdr:spPr>
        <a:xfrm>
          <a:off x="381000" y="0"/>
          <a:ext cx="1120532" cy="751416"/>
        </a:xfrm>
        <a:prstGeom prst="rect">
          <a:avLst/>
        </a:prstGeom>
      </xdr:spPr>
    </xdr:pic>
    <xdr:clientData/>
  </xdr:twoCellAnchor>
</xdr:wsDr>
</file>

<file path=xl/drawings/drawing31.xml><?xml version="1.0" encoding="utf-8"?>
<xdr:wsDr xmlns:xdr="http://schemas.openxmlformats.org/drawingml/2006/spreadsheetDrawing" xmlns:a="http://schemas.openxmlformats.org/drawingml/2006/main">
  <xdr:twoCellAnchor editAs="absolute">
    <xdr:from>
      <xdr:col>4</xdr:col>
      <xdr:colOff>699554</xdr:colOff>
      <xdr:row>0</xdr:row>
      <xdr:rowOff>133350</xdr:rowOff>
    </xdr:from>
    <xdr:to>
      <xdr:col>8</xdr:col>
      <xdr:colOff>1169454</xdr:colOff>
      <xdr:row>1</xdr:row>
      <xdr:rowOff>136219</xdr:rowOff>
    </xdr:to>
    <xdr:sp macro="" textlink="">
      <xdr:nvSpPr>
        <xdr:cNvPr id="2" name="CaixaDeTexto 1"/>
        <xdr:cNvSpPr txBox="1"/>
      </xdr:nvSpPr>
      <xdr:spPr>
        <a:xfrm>
          <a:off x="5947829" y="133350"/>
          <a:ext cx="6384925" cy="43149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vert="horz" rtlCol="0" anchor="t">
          <a:spAutoFit/>
        </a:bodyPr>
        <a:lstStyle/>
        <a:p>
          <a:r>
            <a:rPr lang="pt-BR" sz="1100"/>
            <a:t>O cadastro de funcionários é fundamental para o momento que for gerar a folha de pagamento. Além</a:t>
          </a:r>
          <a:r>
            <a:rPr lang="pt-BR" sz="1100" baseline="0"/>
            <a:t> disso, é uma excelente forma de registrar alguns dados importantes para o quadro de funcionários</a:t>
          </a:r>
          <a:endParaRPr lang="pt-BR" sz="1100"/>
        </a:p>
      </xdr:txBody>
    </xdr:sp>
    <xdr:clientData/>
  </xdr:twoCellAnchor>
  <xdr:twoCellAnchor editAs="absolute">
    <xdr:from>
      <xdr:col>0</xdr:col>
      <xdr:colOff>144991</xdr:colOff>
      <xdr:row>2</xdr:row>
      <xdr:rowOff>135470</xdr:rowOff>
    </xdr:from>
    <xdr:to>
      <xdr:col>0</xdr:col>
      <xdr:colOff>1710266</xdr:colOff>
      <xdr:row>2</xdr:row>
      <xdr:rowOff>135470</xdr:rowOff>
    </xdr:to>
    <xdr:cxnSp macro="">
      <xdr:nvCxnSpPr>
        <xdr:cNvPr id="4" name="Conector reto 3"/>
        <xdr:cNvCxnSpPr/>
      </xdr:nvCxnSpPr>
      <xdr:spPr>
        <a:xfrm>
          <a:off x="144991" y="830795"/>
          <a:ext cx="1565275" cy="0"/>
        </a:xfrm>
        <a:prstGeom prst="line">
          <a:avLst/>
        </a:prstGeom>
        <a:ln>
          <a:solidFill>
            <a:srgbClr val="76717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63500</xdr:colOff>
      <xdr:row>2</xdr:row>
      <xdr:rowOff>222253</xdr:rowOff>
    </xdr:from>
    <xdr:to>
      <xdr:col>0</xdr:col>
      <xdr:colOff>1756833</xdr:colOff>
      <xdr:row>3</xdr:row>
      <xdr:rowOff>234953</xdr:rowOff>
    </xdr:to>
    <xdr:sp macro="" textlink="">
      <xdr:nvSpPr>
        <xdr:cNvPr id="5" name="Rectangle 65"/>
        <xdr:cNvSpPr/>
      </xdr:nvSpPr>
      <xdr:spPr>
        <a:xfrm>
          <a:off x="63500" y="917578"/>
          <a:ext cx="1693333"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l"/>
          <a:r>
            <a:rPr lang="en-US" sz="1400" b="1"/>
            <a:t>Menu</a:t>
          </a:r>
        </a:p>
      </xdr:txBody>
    </xdr:sp>
    <xdr:clientData/>
  </xdr:twoCellAnchor>
  <xdr:twoCellAnchor editAs="absolute">
    <xdr:from>
      <xdr:col>0</xdr:col>
      <xdr:colOff>152400</xdr:colOff>
      <xdr:row>11</xdr:row>
      <xdr:rowOff>244475</xdr:rowOff>
    </xdr:from>
    <xdr:to>
      <xdr:col>0</xdr:col>
      <xdr:colOff>1717675</xdr:colOff>
      <xdr:row>11</xdr:row>
      <xdr:rowOff>244475</xdr:rowOff>
    </xdr:to>
    <xdr:cxnSp macro="">
      <xdr:nvCxnSpPr>
        <xdr:cNvPr id="6" name="Conector reto 5"/>
        <xdr:cNvCxnSpPr/>
      </xdr:nvCxnSpPr>
      <xdr:spPr>
        <a:xfrm>
          <a:off x="152400" y="4254500"/>
          <a:ext cx="1565275" cy="0"/>
        </a:xfrm>
        <a:prstGeom prst="line">
          <a:avLst/>
        </a:prstGeom>
        <a:ln>
          <a:solidFill>
            <a:srgbClr val="76717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12700</xdr:colOff>
      <xdr:row>3</xdr:row>
      <xdr:rowOff>371475</xdr:rowOff>
    </xdr:from>
    <xdr:to>
      <xdr:col>1</xdr:col>
      <xdr:colOff>12700</xdr:colOff>
      <xdr:row>4</xdr:row>
      <xdr:rowOff>244475</xdr:rowOff>
    </xdr:to>
    <xdr:sp macro="" textlink="">
      <xdr:nvSpPr>
        <xdr:cNvPr id="7" name="Retângulo 6">
          <a:hlinkClick xmlns:r="http://schemas.openxmlformats.org/officeDocument/2006/relationships" r:id="rId1"/>
        </xdr:cNvPr>
        <xdr:cNvSpPr/>
      </xdr:nvSpPr>
      <xdr:spPr>
        <a:xfrm>
          <a:off x="12700" y="13335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Início</a:t>
          </a:r>
        </a:p>
      </xdr:txBody>
    </xdr:sp>
    <xdr:clientData/>
  </xdr:twoCellAnchor>
  <xdr:twoCellAnchor editAs="absolute">
    <xdr:from>
      <xdr:col>0</xdr:col>
      <xdr:colOff>12700</xdr:colOff>
      <xdr:row>4</xdr:row>
      <xdr:rowOff>307975</xdr:rowOff>
    </xdr:from>
    <xdr:to>
      <xdr:col>1</xdr:col>
      <xdr:colOff>12700</xdr:colOff>
      <xdr:row>5</xdr:row>
      <xdr:rowOff>180975</xdr:rowOff>
    </xdr:to>
    <xdr:sp macro="" textlink="">
      <xdr:nvSpPr>
        <xdr:cNvPr id="8" name="Retângulo 7">
          <a:hlinkClick xmlns:r="http://schemas.openxmlformats.org/officeDocument/2006/relationships" r:id="rId2"/>
        </xdr:cNvPr>
        <xdr:cNvSpPr/>
      </xdr:nvSpPr>
      <xdr:spPr>
        <a:xfrm>
          <a:off x="12700" y="16510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1. Premissas Gerais</a:t>
          </a:r>
        </a:p>
      </xdr:txBody>
    </xdr:sp>
    <xdr:clientData/>
  </xdr:twoCellAnchor>
  <xdr:twoCellAnchor editAs="absolute">
    <xdr:from>
      <xdr:col>0</xdr:col>
      <xdr:colOff>12700</xdr:colOff>
      <xdr:row>5</xdr:row>
      <xdr:rowOff>244475</xdr:rowOff>
    </xdr:from>
    <xdr:to>
      <xdr:col>1</xdr:col>
      <xdr:colOff>12700</xdr:colOff>
      <xdr:row>6</xdr:row>
      <xdr:rowOff>117475</xdr:rowOff>
    </xdr:to>
    <xdr:sp macro="" textlink="">
      <xdr:nvSpPr>
        <xdr:cNvPr id="9" name="Retângulo 8">
          <a:hlinkClick xmlns:r="http://schemas.openxmlformats.org/officeDocument/2006/relationships" r:id="rId3"/>
        </xdr:cNvPr>
        <xdr:cNvSpPr/>
      </xdr:nvSpPr>
      <xdr:spPr>
        <a:xfrm>
          <a:off x="12700" y="1968500"/>
          <a:ext cx="1847850" cy="254000"/>
        </a:xfrm>
        <a:prstGeom prst="rect">
          <a:avLst/>
        </a:prstGeom>
        <a:solidFill>
          <a:schemeClr val="bg1">
            <a:lumMod val="100000"/>
          </a:schemeClr>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rgbClr val="000000"/>
              </a:solidFill>
            </a:rPr>
            <a:t>2. Cadastro dos Funcionários</a:t>
          </a:r>
        </a:p>
      </xdr:txBody>
    </xdr:sp>
    <xdr:clientData/>
  </xdr:twoCellAnchor>
  <xdr:twoCellAnchor editAs="absolute">
    <xdr:from>
      <xdr:col>0</xdr:col>
      <xdr:colOff>12700</xdr:colOff>
      <xdr:row>6</xdr:row>
      <xdr:rowOff>180975</xdr:rowOff>
    </xdr:from>
    <xdr:to>
      <xdr:col>1</xdr:col>
      <xdr:colOff>12700</xdr:colOff>
      <xdr:row>7</xdr:row>
      <xdr:rowOff>53975</xdr:rowOff>
    </xdr:to>
    <xdr:sp macro="" textlink="">
      <xdr:nvSpPr>
        <xdr:cNvPr id="10" name="Retângulo 9">
          <a:hlinkClick xmlns:r="http://schemas.openxmlformats.org/officeDocument/2006/relationships" r:id="rId4"/>
        </xdr:cNvPr>
        <xdr:cNvSpPr/>
      </xdr:nvSpPr>
      <xdr:spPr>
        <a:xfrm>
          <a:off x="12700" y="22860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3. Lançamentos (Folha Pgto)</a:t>
          </a:r>
        </a:p>
      </xdr:txBody>
    </xdr:sp>
    <xdr:clientData/>
  </xdr:twoCellAnchor>
  <xdr:twoCellAnchor editAs="absolute">
    <xdr:from>
      <xdr:col>0</xdr:col>
      <xdr:colOff>12700</xdr:colOff>
      <xdr:row>7</xdr:row>
      <xdr:rowOff>117475</xdr:rowOff>
    </xdr:from>
    <xdr:to>
      <xdr:col>1</xdr:col>
      <xdr:colOff>12700</xdr:colOff>
      <xdr:row>7</xdr:row>
      <xdr:rowOff>371475</xdr:rowOff>
    </xdr:to>
    <xdr:sp macro="" textlink="">
      <xdr:nvSpPr>
        <xdr:cNvPr id="11" name="Retângulo 10">
          <a:hlinkClick xmlns:r="http://schemas.openxmlformats.org/officeDocument/2006/relationships" r:id="rId5"/>
        </xdr:cNvPr>
        <xdr:cNvSpPr/>
      </xdr:nvSpPr>
      <xdr:spPr>
        <a:xfrm>
          <a:off x="12700" y="26035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4. Resultados Consolidados</a:t>
          </a:r>
        </a:p>
      </xdr:txBody>
    </xdr:sp>
    <xdr:clientData/>
  </xdr:twoCellAnchor>
  <xdr:twoCellAnchor editAs="absolute">
    <xdr:from>
      <xdr:col>0</xdr:col>
      <xdr:colOff>12700</xdr:colOff>
      <xdr:row>8</xdr:row>
      <xdr:rowOff>53975</xdr:rowOff>
    </xdr:from>
    <xdr:to>
      <xdr:col>1</xdr:col>
      <xdr:colOff>12700</xdr:colOff>
      <xdr:row>8</xdr:row>
      <xdr:rowOff>307975</xdr:rowOff>
    </xdr:to>
    <xdr:sp macro="" textlink="">
      <xdr:nvSpPr>
        <xdr:cNvPr id="12" name="Retângulo 11">
          <a:hlinkClick xmlns:r="http://schemas.openxmlformats.org/officeDocument/2006/relationships" r:id="rId6"/>
        </xdr:cNvPr>
        <xdr:cNvSpPr/>
      </xdr:nvSpPr>
      <xdr:spPr>
        <a:xfrm>
          <a:off x="12700" y="29210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5. Gráficos</a:t>
          </a:r>
        </a:p>
      </xdr:txBody>
    </xdr:sp>
    <xdr:clientData/>
  </xdr:twoCellAnchor>
  <xdr:twoCellAnchor editAs="absolute">
    <xdr:from>
      <xdr:col>0</xdr:col>
      <xdr:colOff>12700</xdr:colOff>
      <xdr:row>8</xdr:row>
      <xdr:rowOff>371475</xdr:rowOff>
    </xdr:from>
    <xdr:to>
      <xdr:col>1</xdr:col>
      <xdr:colOff>12700</xdr:colOff>
      <xdr:row>9</xdr:row>
      <xdr:rowOff>244475</xdr:rowOff>
    </xdr:to>
    <xdr:sp macro="" textlink="">
      <xdr:nvSpPr>
        <xdr:cNvPr id="13" name="Retângulo 12">
          <a:hlinkClick xmlns:r="http://schemas.openxmlformats.org/officeDocument/2006/relationships" r:id="rId7"/>
        </xdr:cNvPr>
        <xdr:cNvSpPr/>
      </xdr:nvSpPr>
      <xdr:spPr>
        <a:xfrm>
          <a:off x="12700" y="32385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6. Alertas e Dicas</a:t>
          </a:r>
        </a:p>
      </xdr:txBody>
    </xdr:sp>
    <xdr:clientData/>
  </xdr:twoCellAnchor>
  <xdr:twoCellAnchor editAs="absolute">
    <xdr:from>
      <xdr:col>0</xdr:col>
      <xdr:colOff>12700</xdr:colOff>
      <xdr:row>9</xdr:row>
      <xdr:rowOff>307975</xdr:rowOff>
    </xdr:from>
    <xdr:to>
      <xdr:col>1</xdr:col>
      <xdr:colOff>12700</xdr:colOff>
      <xdr:row>10</xdr:row>
      <xdr:rowOff>180975</xdr:rowOff>
    </xdr:to>
    <xdr:sp macro="" textlink="">
      <xdr:nvSpPr>
        <xdr:cNvPr id="14" name="Retângulo 13">
          <a:hlinkClick xmlns:r="http://schemas.openxmlformats.org/officeDocument/2006/relationships" r:id="rId8"/>
        </xdr:cNvPr>
        <xdr:cNvSpPr/>
      </xdr:nvSpPr>
      <xdr:spPr>
        <a:xfrm>
          <a:off x="12700" y="35560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7. Relatórios de Impressão</a:t>
          </a:r>
        </a:p>
      </xdr:txBody>
    </xdr:sp>
    <xdr:clientData/>
  </xdr:twoCellAnchor>
  <xdr:twoCellAnchor editAs="absolute">
    <xdr:from>
      <xdr:col>0</xdr:col>
      <xdr:colOff>12700</xdr:colOff>
      <xdr:row>10</xdr:row>
      <xdr:rowOff>244475</xdr:rowOff>
    </xdr:from>
    <xdr:to>
      <xdr:col>1</xdr:col>
      <xdr:colOff>12700</xdr:colOff>
      <xdr:row>11</xdr:row>
      <xdr:rowOff>117475</xdr:rowOff>
    </xdr:to>
    <xdr:sp macro="" textlink="">
      <xdr:nvSpPr>
        <xdr:cNvPr id="15" name="Retângulo 14">
          <a:hlinkClick xmlns:r="http://schemas.openxmlformats.org/officeDocument/2006/relationships" r:id="rId9"/>
        </xdr:cNvPr>
        <xdr:cNvSpPr/>
      </xdr:nvSpPr>
      <xdr:spPr>
        <a:xfrm>
          <a:off x="12700" y="38735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8. Imprimir Folha Pgto</a:t>
          </a:r>
        </a:p>
      </xdr:txBody>
    </xdr:sp>
    <xdr:clientData/>
  </xdr:twoCellAnchor>
  <xdr:twoCellAnchor editAs="absolute">
    <xdr:from>
      <xdr:col>0</xdr:col>
      <xdr:colOff>12700</xdr:colOff>
      <xdr:row>11</xdr:row>
      <xdr:rowOff>371475</xdr:rowOff>
    </xdr:from>
    <xdr:to>
      <xdr:col>1</xdr:col>
      <xdr:colOff>12700</xdr:colOff>
      <xdr:row>12</xdr:row>
      <xdr:rowOff>244475</xdr:rowOff>
    </xdr:to>
    <xdr:sp macro="" textlink="">
      <xdr:nvSpPr>
        <xdr:cNvPr id="16" name="Retângulo 15">
          <a:hlinkClick xmlns:r="http://schemas.openxmlformats.org/officeDocument/2006/relationships" r:id="rId10"/>
        </xdr:cNvPr>
        <xdr:cNvSpPr/>
      </xdr:nvSpPr>
      <xdr:spPr>
        <a:xfrm>
          <a:off x="12700" y="43815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Dúvidas Frequentes</a:t>
          </a:r>
        </a:p>
      </xdr:txBody>
    </xdr:sp>
    <xdr:clientData/>
  </xdr:twoCellAnchor>
  <xdr:twoCellAnchor editAs="absolute">
    <xdr:from>
      <xdr:col>0</xdr:col>
      <xdr:colOff>12700</xdr:colOff>
      <xdr:row>12</xdr:row>
      <xdr:rowOff>307975</xdr:rowOff>
    </xdr:from>
    <xdr:to>
      <xdr:col>1</xdr:col>
      <xdr:colOff>12700</xdr:colOff>
      <xdr:row>13</xdr:row>
      <xdr:rowOff>180975</xdr:rowOff>
    </xdr:to>
    <xdr:sp macro="" textlink="">
      <xdr:nvSpPr>
        <xdr:cNvPr id="17" name="Retângulo 16">
          <a:hlinkClick xmlns:r="http://schemas.openxmlformats.org/officeDocument/2006/relationships" r:id="rId11"/>
        </xdr:cNvPr>
        <xdr:cNvSpPr/>
      </xdr:nvSpPr>
      <xdr:spPr>
        <a:xfrm>
          <a:off x="12700" y="46990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Sugestões para você</a:t>
          </a:r>
        </a:p>
      </xdr:txBody>
    </xdr:sp>
    <xdr:clientData/>
  </xdr:twoCellAnchor>
  <xdr:twoCellAnchor editAs="absolute">
    <xdr:from>
      <xdr:col>0</xdr:col>
      <xdr:colOff>12700</xdr:colOff>
      <xdr:row>14</xdr:row>
      <xdr:rowOff>53975</xdr:rowOff>
    </xdr:from>
    <xdr:to>
      <xdr:col>1</xdr:col>
      <xdr:colOff>12700</xdr:colOff>
      <xdr:row>15</xdr:row>
      <xdr:rowOff>117475</xdr:rowOff>
    </xdr:to>
    <xdr:sp macro="" textlink="">
      <xdr:nvSpPr>
        <xdr:cNvPr id="18" name="Retângulo 17">
          <a:hlinkClick xmlns:r="http://schemas.openxmlformats.org/officeDocument/2006/relationships" r:id="rId12"/>
        </xdr:cNvPr>
        <xdr:cNvSpPr/>
      </xdr:nvSpPr>
      <xdr:spPr>
        <a:xfrm>
          <a:off x="12700" y="50165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Sobre a LUZ</a:t>
          </a:r>
        </a:p>
      </xdr:txBody>
    </xdr:sp>
    <xdr:clientData/>
  </xdr:twoCellAnchor>
  <xdr:twoCellAnchor editAs="oneCell">
    <xdr:from>
      <xdr:col>0</xdr:col>
      <xdr:colOff>423333</xdr:colOff>
      <xdr:row>0</xdr:row>
      <xdr:rowOff>10583</xdr:rowOff>
    </xdr:from>
    <xdr:to>
      <xdr:col>0</xdr:col>
      <xdr:colOff>1543865</xdr:colOff>
      <xdr:row>2</xdr:row>
      <xdr:rowOff>63499</xdr:rowOff>
    </xdr:to>
    <xdr:pic>
      <xdr:nvPicPr>
        <xdr:cNvPr id="20" name="Imagem 19" descr="Marca_sebrae_verticall.png"/>
        <xdr:cNvPicPr>
          <a:picLocks noChangeAspect="1"/>
        </xdr:cNvPicPr>
      </xdr:nvPicPr>
      <xdr:blipFill>
        <a:blip xmlns:r="http://schemas.openxmlformats.org/officeDocument/2006/relationships" r:embed="rId13" cstate="print"/>
        <a:stretch>
          <a:fillRect/>
        </a:stretch>
      </xdr:blipFill>
      <xdr:spPr>
        <a:xfrm>
          <a:off x="423333" y="10583"/>
          <a:ext cx="1120532" cy="751416"/>
        </a:xfrm>
        <a:prstGeom prst="rect">
          <a:avLst/>
        </a:prstGeom>
      </xdr:spPr>
    </xdr:pic>
    <xdr:clientData/>
  </xdr:twoCellAnchor>
</xdr:wsDr>
</file>

<file path=xl/drawings/drawing32.xml><?xml version="1.0" encoding="utf-8"?>
<xdr:wsDr xmlns:xdr="http://schemas.openxmlformats.org/drawingml/2006/spreadsheetDrawing" xmlns:a="http://schemas.openxmlformats.org/drawingml/2006/main">
  <xdr:twoCellAnchor editAs="absolute">
    <xdr:from>
      <xdr:col>4</xdr:col>
      <xdr:colOff>699554</xdr:colOff>
      <xdr:row>0</xdr:row>
      <xdr:rowOff>133350</xdr:rowOff>
    </xdr:from>
    <xdr:to>
      <xdr:col>8</xdr:col>
      <xdr:colOff>1169454</xdr:colOff>
      <xdr:row>1</xdr:row>
      <xdr:rowOff>136219</xdr:rowOff>
    </xdr:to>
    <xdr:sp macro="" textlink="">
      <xdr:nvSpPr>
        <xdr:cNvPr id="2" name="CaixaDeTexto 1"/>
        <xdr:cNvSpPr txBox="1"/>
      </xdr:nvSpPr>
      <xdr:spPr>
        <a:xfrm>
          <a:off x="5947829" y="133350"/>
          <a:ext cx="6384925" cy="43149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vert="horz" rtlCol="0" anchor="t">
          <a:spAutoFit/>
        </a:bodyPr>
        <a:lstStyle/>
        <a:p>
          <a:r>
            <a:rPr lang="pt-BR" sz="1100"/>
            <a:t>O cadastro de funcionários é fundamental para o momento que for gerar a folha de pagamento. Além</a:t>
          </a:r>
          <a:r>
            <a:rPr lang="pt-BR" sz="1100" baseline="0"/>
            <a:t> disso, é uma excelente forma de registrar alguns dados importantes para o quadro de funcionários</a:t>
          </a:r>
          <a:endParaRPr lang="pt-BR" sz="1100"/>
        </a:p>
      </xdr:txBody>
    </xdr:sp>
    <xdr:clientData/>
  </xdr:twoCellAnchor>
  <xdr:twoCellAnchor editAs="absolute">
    <xdr:from>
      <xdr:col>0</xdr:col>
      <xdr:colOff>144991</xdr:colOff>
      <xdr:row>2</xdr:row>
      <xdr:rowOff>135470</xdr:rowOff>
    </xdr:from>
    <xdr:to>
      <xdr:col>0</xdr:col>
      <xdr:colOff>1710266</xdr:colOff>
      <xdr:row>2</xdr:row>
      <xdr:rowOff>135470</xdr:rowOff>
    </xdr:to>
    <xdr:cxnSp macro="">
      <xdr:nvCxnSpPr>
        <xdr:cNvPr id="4" name="Conector reto 3"/>
        <xdr:cNvCxnSpPr/>
      </xdr:nvCxnSpPr>
      <xdr:spPr>
        <a:xfrm>
          <a:off x="144991" y="830795"/>
          <a:ext cx="1565275" cy="0"/>
        </a:xfrm>
        <a:prstGeom prst="line">
          <a:avLst/>
        </a:prstGeom>
        <a:ln>
          <a:solidFill>
            <a:srgbClr val="76717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63500</xdr:colOff>
      <xdr:row>2</xdr:row>
      <xdr:rowOff>222253</xdr:rowOff>
    </xdr:from>
    <xdr:to>
      <xdr:col>0</xdr:col>
      <xdr:colOff>1756833</xdr:colOff>
      <xdr:row>3</xdr:row>
      <xdr:rowOff>234953</xdr:rowOff>
    </xdr:to>
    <xdr:sp macro="" textlink="">
      <xdr:nvSpPr>
        <xdr:cNvPr id="5" name="Rectangle 65"/>
        <xdr:cNvSpPr/>
      </xdr:nvSpPr>
      <xdr:spPr>
        <a:xfrm>
          <a:off x="63500" y="917578"/>
          <a:ext cx="1693333"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l"/>
          <a:r>
            <a:rPr lang="en-US" sz="1400" b="1"/>
            <a:t>Menu</a:t>
          </a:r>
        </a:p>
      </xdr:txBody>
    </xdr:sp>
    <xdr:clientData/>
  </xdr:twoCellAnchor>
  <xdr:twoCellAnchor editAs="absolute">
    <xdr:from>
      <xdr:col>0</xdr:col>
      <xdr:colOff>152400</xdr:colOff>
      <xdr:row>11</xdr:row>
      <xdr:rowOff>244475</xdr:rowOff>
    </xdr:from>
    <xdr:to>
      <xdr:col>0</xdr:col>
      <xdr:colOff>1717675</xdr:colOff>
      <xdr:row>11</xdr:row>
      <xdr:rowOff>244475</xdr:rowOff>
    </xdr:to>
    <xdr:cxnSp macro="">
      <xdr:nvCxnSpPr>
        <xdr:cNvPr id="6" name="Conector reto 5"/>
        <xdr:cNvCxnSpPr/>
      </xdr:nvCxnSpPr>
      <xdr:spPr>
        <a:xfrm>
          <a:off x="152400" y="4254500"/>
          <a:ext cx="1565275" cy="0"/>
        </a:xfrm>
        <a:prstGeom prst="line">
          <a:avLst/>
        </a:prstGeom>
        <a:ln>
          <a:solidFill>
            <a:srgbClr val="76717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12700</xdr:colOff>
      <xdr:row>3</xdr:row>
      <xdr:rowOff>371475</xdr:rowOff>
    </xdr:from>
    <xdr:to>
      <xdr:col>1</xdr:col>
      <xdr:colOff>12700</xdr:colOff>
      <xdr:row>4</xdr:row>
      <xdr:rowOff>244475</xdr:rowOff>
    </xdr:to>
    <xdr:sp macro="" textlink="">
      <xdr:nvSpPr>
        <xdr:cNvPr id="7" name="Retângulo 6">
          <a:hlinkClick xmlns:r="http://schemas.openxmlformats.org/officeDocument/2006/relationships" r:id="rId1"/>
        </xdr:cNvPr>
        <xdr:cNvSpPr/>
      </xdr:nvSpPr>
      <xdr:spPr>
        <a:xfrm>
          <a:off x="12700" y="13335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Início</a:t>
          </a:r>
        </a:p>
      </xdr:txBody>
    </xdr:sp>
    <xdr:clientData/>
  </xdr:twoCellAnchor>
  <xdr:twoCellAnchor editAs="absolute">
    <xdr:from>
      <xdr:col>0</xdr:col>
      <xdr:colOff>12700</xdr:colOff>
      <xdr:row>4</xdr:row>
      <xdr:rowOff>307975</xdr:rowOff>
    </xdr:from>
    <xdr:to>
      <xdr:col>1</xdr:col>
      <xdr:colOff>12700</xdr:colOff>
      <xdr:row>5</xdr:row>
      <xdr:rowOff>180975</xdr:rowOff>
    </xdr:to>
    <xdr:sp macro="" textlink="">
      <xdr:nvSpPr>
        <xdr:cNvPr id="8" name="Retângulo 7">
          <a:hlinkClick xmlns:r="http://schemas.openxmlformats.org/officeDocument/2006/relationships" r:id="rId2"/>
        </xdr:cNvPr>
        <xdr:cNvSpPr/>
      </xdr:nvSpPr>
      <xdr:spPr>
        <a:xfrm>
          <a:off x="12700" y="16510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1. Premissas Gerais</a:t>
          </a:r>
        </a:p>
      </xdr:txBody>
    </xdr:sp>
    <xdr:clientData/>
  </xdr:twoCellAnchor>
  <xdr:twoCellAnchor editAs="absolute">
    <xdr:from>
      <xdr:col>0</xdr:col>
      <xdr:colOff>12700</xdr:colOff>
      <xdr:row>5</xdr:row>
      <xdr:rowOff>244475</xdr:rowOff>
    </xdr:from>
    <xdr:to>
      <xdr:col>1</xdr:col>
      <xdr:colOff>12700</xdr:colOff>
      <xdr:row>6</xdr:row>
      <xdr:rowOff>117475</xdr:rowOff>
    </xdr:to>
    <xdr:sp macro="" textlink="">
      <xdr:nvSpPr>
        <xdr:cNvPr id="9" name="Retângulo 8">
          <a:hlinkClick xmlns:r="http://schemas.openxmlformats.org/officeDocument/2006/relationships" r:id="rId3"/>
        </xdr:cNvPr>
        <xdr:cNvSpPr/>
      </xdr:nvSpPr>
      <xdr:spPr>
        <a:xfrm>
          <a:off x="12700" y="1968500"/>
          <a:ext cx="1847850" cy="254000"/>
        </a:xfrm>
        <a:prstGeom prst="rect">
          <a:avLst/>
        </a:prstGeom>
        <a:solidFill>
          <a:schemeClr val="bg1">
            <a:lumMod val="100000"/>
          </a:schemeClr>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rgbClr val="000000"/>
              </a:solidFill>
            </a:rPr>
            <a:t>2. Cadastro dos Funcionários</a:t>
          </a:r>
        </a:p>
      </xdr:txBody>
    </xdr:sp>
    <xdr:clientData/>
  </xdr:twoCellAnchor>
  <xdr:twoCellAnchor editAs="absolute">
    <xdr:from>
      <xdr:col>0</xdr:col>
      <xdr:colOff>12700</xdr:colOff>
      <xdr:row>6</xdr:row>
      <xdr:rowOff>180975</xdr:rowOff>
    </xdr:from>
    <xdr:to>
      <xdr:col>1</xdr:col>
      <xdr:colOff>12700</xdr:colOff>
      <xdr:row>7</xdr:row>
      <xdr:rowOff>53975</xdr:rowOff>
    </xdr:to>
    <xdr:sp macro="" textlink="">
      <xdr:nvSpPr>
        <xdr:cNvPr id="10" name="Retângulo 9">
          <a:hlinkClick xmlns:r="http://schemas.openxmlformats.org/officeDocument/2006/relationships" r:id="rId4"/>
        </xdr:cNvPr>
        <xdr:cNvSpPr/>
      </xdr:nvSpPr>
      <xdr:spPr>
        <a:xfrm>
          <a:off x="12700" y="22860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3. Lançamentos (Folha Pgto)</a:t>
          </a:r>
        </a:p>
      </xdr:txBody>
    </xdr:sp>
    <xdr:clientData/>
  </xdr:twoCellAnchor>
  <xdr:twoCellAnchor editAs="absolute">
    <xdr:from>
      <xdr:col>0</xdr:col>
      <xdr:colOff>12700</xdr:colOff>
      <xdr:row>7</xdr:row>
      <xdr:rowOff>117475</xdr:rowOff>
    </xdr:from>
    <xdr:to>
      <xdr:col>1</xdr:col>
      <xdr:colOff>12700</xdr:colOff>
      <xdr:row>7</xdr:row>
      <xdr:rowOff>371475</xdr:rowOff>
    </xdr:to>
    <xdr:sp macro="" textlink="">
      <xdr:nvSpPr>
        <xdr:cNvPr id="11" name="Retângulo 10">
          <a:hlinkClick xmlns:r="http://schemas.openxmlformats.org/officeDocument/2006/relationships" r:id="rId5"/>
        </xdr:cNvPr>
        <xdr:cNvSpPr/>
      </xdr:nvSpPr>
      <xdr:spPr>
        <a:xfrm>
          <a:off x="12700" y="26035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4. Resultados Consolidados</a:t>
          </a:r>
        </a:p>
      </xdr:txBody>
    </xdr:sp>
    <xdr:clientData/>
  </xdr:twoCellAnchor>
  <xdr:twoCellAnchor editAs="absolute">
    <xdr:from>
      <xdr:col>0</xdr:col>
      <xdr:colOff>12700</xdr:colOff>
      <xdr:row>8</xdr:row>
      <xdr:rowOff>53975</xdr:rowOff>
    </xdr:from>
    <xdr:to>
      <xdr:col>1</xdr:col>
      <xdr:colOff>12700</xdr:colOff>
      <xdr:row>8</xdr:row>
      <xdr:rowOff>307975</xdr:rowOff>
    </xdr:to>
    <xdr:sp macro="" textlink="">
      <xdr:nvSpPr>
        <xdr:cNvPr id="12" name="Retângulo 11">
          <a:hlinkClick xmlns:r="http://schemas.openxmlformats.org/officeDocument/2006/relationships" r:id="rId6"/>
        </xdr:cNvPr>
        <xdr:cNvSpPr/>
      </xdr:nvSpPr>
      <xdr:spPr>
        <a:xfrm>
          <a:off x="12700" y="29210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5. Gráficos</a:t>
          </a:r>
        </a:p>
      </xdr:txBody>
    </xdr:sp>
    <xdr:clientData/>
  </xdr:twoCellAnchor>
  <xdr:twoCellAnchor editAs="absolute">
    <xdr:from>
      <xdr:col>0</xdr:col>
      <xdr:colOff>12700</xdr:colOff>
      <xdr:row>8</xdr:row>
      <xdr:rowOff>371475</xdr:rowOff>
    </xdr:from>
    <xdr:to>
      <xdr:col>1</xdr:col>
      <xdr:colOff>12700</xdr:colOff>
      <xdr:row>9</xdr:row>
      <xdr:rowOff>244475</xdr:rowOff>
    </xdr:to>
    <xdr:sp macro="" textlink="">
      <xdr:nvSpPr>
        <xdr:cNvPr id="13" name="Retângulo 12">
          <a:hlinkClick xmlns:r="http://schemas.openxmlformats.org/officeDocument/2006/relationships" r:id="rId7"/>
        </xdr:cNvPr>
        <xdr:cNvSpPr/>
      </xdr:nvSpPr>
      <xdr:spPr>
        <a:xfrm>
          <a:off x="12700" y="32385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6. Alertas e Dicas</a:t>
          </a:r>
        </a:p>
      </xdr:txBody>
    </xdr:sp>
    <xdr:clientData/>
  </xdr:twoCellAnchor>
  <xdr:twoCellAnchor editAs="absolute">
    <xdr:from>
      <xdr:col>0</xdr:col>
      <xdr:colOff>12700</xdr:colOff>
      <xdr:row>9</xdr:row>
      <xdr:rowOff>307975</xdr:rowOff>
    </xdr:from>
    <xdr:to>
      <xdr:col>1</xdr:col>
      <xdr:colOff>12700</xdr:colOff>
      <xdr:row>10</xdr:row>
      <xdr:rowOff>180975</xdr:rowOff>
    </xdr:to>
    <xdr:sp macro="" textlink="">
      <xdr:nvSpPr>
        <xdr:cNvPr id="14" name="Retângulo 13">
          <a:hlinkClick xmlns:r="http://schemas.openxmlformats.org/officeDocument/2006/relationships" r:id="rId8"/>
        </xdr:cNvPr>
        <xdr:cNvSpPr/>
      </xdr:nvSpPr>
      <xdr:spPr>
        <a:xfrm>
          <a:off x="12700" y="35560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7. Relatórios de Impressão</a:t>
          </a:r>
        </a:p>
      </xdr:txBody>
    </xdr:sp>
    <xdr:clientData/>
  </xdr:twoCellAnchor>
  <xdr:twoCellAnchor editAs="absolute">
    <xdr:from>
      <xdr:col>0</xdr:col>
      <xdr:colOff>12700</xdr:colOff>
      <xdr:row>10</xdr:row>
      <xdr:rowOff>244475</xdr:rowOff>
    </xdr:from>
    <xdr:to>
      <xdr:col>1</xdr:col>
      <xdr:colOff>12700</xdr:colOff>
      <xdr:row>11</xdr:row>
      <xdr:rowOff>117475</xdr:rowOff>
    </xdr:to>
    <xdr:sp macro="" textlink="">
      <xdr:nvSpPr>
        <xdr:cNvPr id="15" name="Retângulo 14">
          <a:hlinkClick xmlns:r="http://schemas.openxmlformats.org/officeDocument/2006/relationships" r:id="rId9"/>
        </xdr:cNvPr>
        <xdr:cNvSpPr/>
      </xdr:nvSpPr>
      <xdr:spPr>
        <a:xfrm>
          <a:off x="12700" y="38735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8. Imprimir Folha Pgto</a:t>
          </a:r>
        </a:p>
      </xdr:txBody>
    </xdr:sp>
    <xdr:clientData/>
  </xdr:twoCellAnchor>
  <xdr:twoCellAnchor editAs="absolute">
    <xdr:from>
      <xdr:col>0</xdr:col>
      <xdr:colOff>12700</xdr:colOff>
      <xdr:row>11</xdr:row>
      <xdr:rowOff>371475</xdr:rowOff>
    </xdr:from>
    <xdr:to>
      <xdr:col>1</xdr:col>
      <xdr:colOff>12700</xdr:colOff>
      <xdr:row>12</xdr:row>
      <xdr:rowOff>244475</xdr:rowOff>
    </xdr:to>
    <xdr:sp macro="" textlink="">
      <xdr:nvSpPr>
        <xdr:cNvPr id="16" name="Retângulo 15">
          <a:hlinkClick xmlns:r="http://schemas.openxmlformats.org/officeDocument/2006/relationships" r:id="rId10"/>
        </xdr:cNvPr>
        <xdr:cNvSpPr/>
      </xdr:nvSpPr>
      <xdr:spPr>
        <a:xfrm>
          <a:off x="12700" y="43815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Dúvidas Frequentes</a:t>
          </a:r>
        </a:p>
      </xdr:txBody>
    </xdr:sp>
    <xdr:clientData/>
  </xdr:twoCellAnchor>
  <xdr:twoCellAnchor editAs="absolute">
    <xdr:from>
      <xdr:col>0</xdr:col>
      <xdr:colOff>12700</xdr:colOff>
      <xdr:row>12</xdr:row>
      <xdr:rowOff>307975</xdr:rowOff>
    </xdr:from>
    <xdr:to>
      <xdr:col>1</xdr:col>
      <xdr:colOff>12700</xdr:colOff>
      <xdr:row>13</xdr:row>
      <xdr:rowOff>180975</xdr:rowOff>
    </xdr:to>
    <xdr:sp macro="" textlink="">
      <xdr:nvSpPr>
        <xdr:cNvPr id="17" name="Retângulo 16">
          <a:hlinkClick xmlns:r="http://schemas.openxmlformats.org/officeDocument/2006/relationships" r:id="rId11"/>
        </xdr:cNvPr>
        <xdr:cNvSpPr/>
      </xdr:nvSpPr>
      <xdr:spPr>
        <a:xfrm>
          <a:off x="12700" y="46990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Sugestões para você</a:t>
          </a:r>
        </a:p>
      </xdr:txBody>
    </xdr:sp>
    <xdr:clientData/>
  </xdr:twoCellAnchor>
  <xdr:twoCellAnchor editAs="absolute">
    <xdr:from>
      <xdr:col>0</xdr:col>
      <xdr:colOff>12700</xdr:colOff>
      <xdr:row>14</xdr:row>
      <xdr:rowOff>53975</xdr:rowOff>
    </xdr:from>
    <xdr:to>
      <xdr:col>1</xdr:col>
      <xdr:colOff>12700</xdr:colOff>
      <xdr:row>15</xdr:row>
      <xdr:rowOff>117475</xdr:rowOff>
    </xdr:to>
    <xdr:sp macro="" textlink="">
      <xdr:nvSpPr>
        <xdr:cNvPr id="18" name="Retângulo 17">
          <a:hlinkClick xmlns:r="http://schemas.openxmlformats.org/officeDocument/2006/relationships" r:id="rId12"/>
        </xdr:cNvPr>
        <xdr:cNvSpPr/>
      </xdr:nvSpPr>
      <xdr:spPr>
        <a:xfrm>
          <a:off x="12700" y="50165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Sobre a LUZ</a:t>
          </a:r>
        </a:p>
      </xdr:txBody>
    </xdr:sp>
    <xdr:clientData/>
  </xdr:twoCellAnchor>
  <xdr:twoCellAnchor editAs="oneCell">
    <xdr:from>
      <xdr:col>0</xdr:col>
      <xdr:colOff>317490</xdr:colOff>
      <xdr:row>0</xdr:row>
      <xdr:rowOff>31749</xdr:rowOff>
    </xdr:from>
    <xdr:to>
      <xdr:col>0</xdr:col>
      <xdr:colOff>1438022</xdr:colOff>
      <xdr:row>2</xdr:row>
      <xdr:rowOff>84665</xdr:rowOff>
    </xdr:to>
    <xdr:pic>
      <xdr:nvPicPr>
        <xdr:cNvPr id="20" name="Imagem 19" descr="Marca_sebrae_verticall.png"/>
        <xdr:cNvPicPr>
          <a:picLocks noChangeAspect="1"/>
        </xdr:cNvPicPr>
      </xdr:nvPicPr>
      <xdr:blipFill>
        <a:blip xmlns:r="http://schemas.openxmlformats.org/officeDocument/2006/relationships" r:embed="rId13" cstate="print"/>
        <a:stretch>
          <a:fillRect/>
        </a:stretch>
      </xdr:blipFill>
      <xdr:spPr>
        <a:xfrm>
          <a:off x="317490" y="31749"/>
          <a:ext cx="1120532" cy="751416"/>
        </a:xfrm>
        <a:prstGeom prst="rect">
          <a:avLst/>
        </a:prstGeom>
      </xdr:spPr>
    </xdr:pic>
    <xdr:clientData/>
  </xdr:twoCellAnchor>
</xdr:wsDr>
</file>

<file path=xl/drawings/drawing33.xml><?xml version="1.0" encoding="utf-8"?>
<xdr:wsDr xmlns:xdr="http://schemas.openxmlformats.org/drawingml/2006/spreadsheetDrawing" xmlns:a="http://schemas.openxmlformats.org/drawingml/2006/main">
  <xdr:twoCellAnchor editAs="absolute">
    <xdr:from>
      <xdr:col>4</xdr:col>
      <xdr:colOff>699554</xdr:colOff>
      <xdr:row>0</xdr:row>
      <xdr:rowOff>133350</xdr:rowOff>
    </xdr:from>
    <xdr:to>
      <xdr:col>8</xdr:col>
      <xdr:colOff>1169454</xdr:colOff>
      <xdr:row>1</xdr:row>
      <xdr:rowOff>136219</xdr:rowOff>
    </xdr:to>
    <xdr:sp macro="" textlink="">
      <xdr:nvSpPr>
        <xdr:cNvPr id="2" name="CaixaDeTexto 1"/>
        <xdr:cNvSpPr txBox="1"/>
      </xdr:nvSpPr>
      <xdr:spPr>
        <a:xfrm>
          <a:off x="5947829" y="133350"/>
          <a:ext cx="6384925" cy="43149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vert="horz" rtlCol="0" anchor="t">
          <a:spAutoFit/>
        </a:bodyPr>
        <a:lstStyle/>
        <a:p>
          <a:r>
            <a:rPr lang="pt-BR" sz="1100"/>
            <a:t>O cadastro de funcionários é fundamental para o momento que for gerar a folha de pagamento. Além</a:t>
          </a:r>
          <a:r>
            <a:rPr lang="pt-BR" sz="1100" baseline="0"/>
            <a:t> disso, é uma excelente forma de registrar alguns dados importantes para o quadro de funcionários</a:t>
          </a:r>
          <a:endParaRPr lang="pt-BR" sz="1100"/>
        </a:p>
      </xdr:txBody>
    </xdr:sp>
    <xdr:clientData/>
  </xdr:twoCellAnchor>
  <xdr:twoCellAnchor editAs="absolute">
    <xdr:from>
      <xdr:col>0</xdr:col>
      <xdr:colOff>144991</xdr:colOff>
      <xdr:row>2</xdr:row>
      <xdr:rowOff>135470</xdr:rowOff>
    </xdr:from>
    <xdr:to>
      <xdr:col>0</xdr:col>
      <xdr:colOff>1710266</xdr:colOff>
      <xdr:row>2</xdr:row>
      <xdr:rowOff>135470</xdr:rowOff>
    </xdr:to>
    <xdr:cxnSp macro="">
      <xdr:nvCxnSpPr>
        <xdr:cNvPr id="4" name="Conector reto 3"/>
        <xdr:cNvCxnSpPr/>
      </xdr:nvCxnSpPr>
      <xdr:spPr>
        <a:xfrm>
          <a:off x="144991" y="830795"/>
          <a:ext cx="1565275" cy="0"/>
        </a:xfrm>
        <a:prstGeom prst="line">
          <a:avLst/>
        </a:prstGeom>
        <a:ln>
          <a:solidFill>
            <a:srgbClr val="76717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63500</xdr:colOff>
      <xdr:row>2</xdr:row>
      <xdr:rowOff>222253</xdr:rowOff>
    </xdr:from>
    <xdr:to>
      <xdr:col>0</xdr:col>
      <xdr:colOff>1756833</xdr:colOff>
      <xdr:row>3</xdr:row>
      <xdr:rowOff>234953</xdr:rowOff>
    </xdr:to>
    <xdr:sp macro="" textlink="">
      <xdr:nvSpPr>
        <xdr:cNvPr id="5" name="Rectangle 65"/>
        <xdr:cNvSpPr/>
      </xdr:nvSpPr>
      <xdr:spPr>
        <a:xfrm>
          <a:off x="63500" y="917578"/>
          <a:ext cx="1693333"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l"/>
          <a:r>
            <a:rPr lang="en-US" sz="1400" b="1"/>
            <a:t>Menu</a:t>
          </a:r>
        </a:p>
      </xdr:txBody>
    </xdr:sp>
    <xdr:clientData/>
  </xdr:twoCellAnchor>
  <xdr:twoCellAnchor editAs="absolute">
    <xdr:from>
      <xdr:col>0</xdr:col>
      <xdr:colOff>152400</xdr:colOff>
      <xdr:row>11</xdr:row>
      <xdr:rowOff>244475</xdr:rowOff>
    </xdr:from>
    <xdr:to>
      <xdr:col>0</xdr:col>
      <xdr:colOff>1717675</xdr:colOff>
      <xdr:row>11</xdr:row>
      <xdr:rowOff>244475</xdr:rowOff>
    </xdr:to>
    <xdr:cxnSp macro="">
      <xdr:nvCxnSpPr>
        <xdr:cNvPr id="6" name="Conector reto 5"/>
        <xdr:cNvCxnSpPr/>
      </xdr:nvCxnSpPr>
      <xdr:spPr>
        <a:xfrm>
          <a:off x="152400" y="4254500"/>
          <a:ext cx="1565275" cy="0"/>
        </a:xfrm>
        <a:prstGeom prst="line">
          <a:avLst/>
        </a:prstGeom>
        <a:ln>
          <a:solidFill>
            <a:srgbClr val="76717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12700</xdr:colOff>
      <xdr:row>3</xdr:row>
      <xdr:rowOff>371475</xdr:rowOff>
    </xdr:from>
    <xdr:to>
      <xdr:col>1</xdr:col>
      <xdr:colOff>12700</xdr:colOff>
      <xdr:row>4</xdr:row>
      <xdr:rowOff>244475</xdr:rowOff>
    </xdr:to>
    <xdr:sp macro="" textlink="">
      <xdr:nvSpPr>
        <xdr:cNvPr id="7" name="Retângulo 6">
          <a:hlinkClick xmlns:r="http://schemas.openxmlformats.org/officeDocument/2006/relationships" r:id="rId1"/>
        </xdr:cNvPr>
        <xdr:cNvSpPr/>
      </xdr:nvSpPr>
      <xdr:spPr>
        <a:xfrm>
          <a:off x="12700" y="13335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Início</a:t>
          </a:r>
        </a:p>
      </xdr:txBody>
    </xdr:sp>
    <xdr:clientData/>
  </xdr:twoCellAnchor>
  <xdr:twoCellAnchor editAs="absolute">
    <xdr:from>
      <xdr:col>0</xdr:col>
      <xdr:colOff>12700</xdr:colOff>
      <xdr:row>4</xdr:row>
      <xdr:rowOff>307975</xdr:rowOff>
    </xdr:from>
    <xdr:to>
      <xdr:col>1</xdr:col>
      <xdr:colOff>12700</xdr:colOff>
      <xdr:row>5</xdr:row>
      <xdr:rowOff>180975</xdr:rowOff>
    </xdr:to>
    <xdr:sp macro="" textlink="">
      <xdr:nvSpPr>
        <xdr:cNvPr id="8" name="Retângulo 7">
          <a:hlinkClick xmlns:r="http://schemas.openxmlformats.org/officeDocument/2006/relationships" r:id="rId2"/>
        </xdr:cNvPr>
        <xdr:cNvSpPr/>
      </xdr:nvSpPr>
      <xdr:spPr>
        <a:xfrm>
          <a:off x="12700" y="16510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1. Premissas Gerais</a:t>
          </a:r>
        </a:p>
      </xdr:txBody>
    </xdr:sp>
    <xdr:clientData/>
  </xdr:twoCellAnchor>
  <xdr:twoCellAnchor editAs="absolute">
    <xdr:from>
      <xdr:col>0</xdr:col>
      <xdr:colOff>12700</xdr:colOff>
      <xdr:row>5</xdr:row>
      <xdr:rowOff>244475</xdr:rowOff>
    </xdr:from>
    <xdr:to>
      <xdr:col>1</xdr:col>
      <xdr:colOff>12700</xdr:colOff>
      <xdr:row>6</xdr:row>
      <xdr:rowOff>117475</xdr:rowOff>
    </xdr:to>
    <xdr:sp macro="" textlink="">
      <xdr:nvSpPr>
        <xdr:cNvPr id="9" name="Retângulo 8">
          <a:hlinkClick xmlns:r="http://schemas.openxmlformats.org/officeDocument/2006/relationships" r:id="rId3"/>
        </xdr:cNvPr>
        <xdr:cNvSpPr/>
      </xdr:nvSpPr>
      <xdr:spPr>
        <a:xfrm>
          <a:off x="12700" y="1968500"/>
          <a:ext cx="1847850" cy="254000"/>
        </a:xfrm>
        <a:prstGeom prst="rect">
          <a:avLst/>
        </a:prstGeom>
        <a:solidFill>
          <a:schemeClr val="bg1">
            <a:lumMod val="100000"/>
          </a:schemeClr>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rgbClr val="000000"/>
              </a:solidFill>
            </a:rPr>
            <a:t>2. Cadastro dos Funcionários</a:t>
          </a:r>
        </a:p>
      </xdr:txBody>
    </xdr:sp>
    <xdr:clientData/>
  </xdr:twoCellAnchor>
  <xdr:twoCellAnchor editAs="absolute">
    <xdr:from>
      <xdr:col>0</xdr:col>
      <xdr:colOff>12700</xdr:colOff>
      <xdr:row>6</xdr:row>
      <xdr:rowOff>180975</xdr:rowOff>
    </xdr:from>
    <xdr:to>
      <xdr:col>1</xdr:col>
      <xdr:colOff>12700</xdr:colOff>
      <xdr:row>7</xdr:row>
      <xdr:rowOff>53975</xdr:rowOff>
    </xdr:to>
    <xdr:sp macro="" textlink="">
      <xdr:nvSpPr>
        <xdr:cNvPr id="10" name="Retângulo 9">
          <a:hlinkClick xmlns:r="http://schemas.openxmlformats.org/officeDocument/2006/relationships" r:id="rId4"/>
        </xdr:cNvPr>
        <xdr:cNvSpPr/>
      </xdr:nvSpPr>
      <xdr:spPr>
        <a:xfrm>
          <a:off x="12700" y="22860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3. Lançamentos (Folha Pgto)</a:t>
          </a:r>
        </a:p>
      </xdr:txBody>
    </xdr:sp>
    <xdr:clientData/>
  </xdr:twoCellAnchor>
  <xdr:twoCellAnchor editAs="absolute">
    <xdr:from>
      <xdr:col>0</xdr:col>
      <xdr:colOff>12700</xdr:colOff>
      <xdr:row>7</xdr:row>
      <xdr:rowOff>117475</xdr:rowOff>
    </xdr:from>
    <xdr:to>
      <xdr:col>1</xdr:col>
      <xdr:colOff>12700</xdr:colOff>
      <xdr:row>7</xdr:row>
      <xdr:rowOff>371475</xdr:rowOff>
    </xdr:to>
    <xdr:sp macro="" textlink="">
      <xdr:nvSpPr>
        <xdr:cNvPr id="11" name="Retângulo 10">
          <a:hlinkClick xmlns:r="http://schemas.openxmlformats.org/officeDocument/2006/relationships" r:id="rId5"/>
        </xdr:cNvPr>
        <xdr:cNvSpPr/>
      </xdr:nvSpPr>
      <xdr:spPr>
        <a:xfrm>
          <a:off x="12700" y="26035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4. Resultados Consolidados</a:t>
          </a:r>
        </a:p>
      </xdr:txBody>
    </xdr:sp>
    <xdr:clientData/>
  </xdr:twoCellAnchor>
  <xdr:twoCellAnchor editAs="absolute">
    <xdr:from>
      <xdr:col>0</xdr:col>
      <xdr:colOff>12700</xdr:colOff>
      <xdr:row>8</xdr:row>
      <xdr:rowOff>53975</xdr:rowOff>
    </xdr:from>
    <xdr:to>
      <xdr:col>1</xdr:col>
      <xdr:colOff>12700</xdr:colOff>
      <xdr:row>8</xdr:row>
      <xdr:rowOff>307975</xdr:rowOff>
    </xdr:to>
    <xdr:sp macro="" textlink="">
      <xdr:nvSpPr>
        <xdr:cNvPr id="12" name="Retângulo 11">
          <a:hlinkClick xmlns:r="http://schemas.openxmlformats.org/officeDocument/2006/relationships" r:id="rId6"/>
        </xdr:cNvPr>
        <xdr:cNvSpPr/>
      </xdr:nvSpPr>
      <xdr:spPr>
        <a:xfrm>
          <a:off x="12700" y="29210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5. Gráficos</a:t>
          </a:r>
        </a:p>
      </xdr:txBody>
    </xdr:sp>
    <xdr:clientData/>
  </xdr:twoCellAnchor>
  <xdr:twoCellAnchor editAs="absolute">
    <xdr:from>
      <xdr:col>0</xdr:col>
      <xdr:colOff>12700</xdr:colOff>
      <xdr:row>8</xdr:row>
      <xdr:rowOff>371475</xdr:rowOff>
    </xdr:from>
    <xdr:to>
      <xdr:col>1</xdr:col>
      <xdr:colOff>12700</xdr:colOff>
      <xdr:row>9</xdr:row>
      <xdr:rowOff>244475</xdr:rowOff>
    </xdr:to>
    <xdr:sp macro="" textlink="">
      <xdr:nvSpPr>
        <xdr:cNvPr id="13" name="Retângulo 12">
          <a:hlinkClick xmlns:r="http://schemas.openxmlformats.org/officeDocument/2006/relationships" r:id="rId7"/>
        </xdr:cNvPr>
        <xdr:cNvSpPr/>
      </xdr:nvSpPr>
      <xdr:spPr>
        <a:xfrm>
          <a:off x="12700" y="32385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6. Alertas e Dicas</a:t>
          </a:r>
        </a:p>
      </xdr:txBody>
    </xdr:sp>
    <xdr:clientData/>
  </xdr:twoCellAnchor>
  <xdr:twoCellAnchor editAs="absolute">
    <xdr:from>
      <xdr:col>0</xdr:col>
      <xdr:colOff>12700</xdr:colOff>
      <xdr:row>9</xdr:row>
      <xdr:rowOff>307975</xdr:rowOff>
    </xdr:from>
    <xdr:to>
      <xdr:col>1</xdr:col>
      <xdr:colOff>12700</xdr:colOff>
      <xdr:row>10</xdr:row>
      <xdr:rowOff>180975</xdr:rowOff>
    </xdr:to>
    <xdr:sp macro="" textlink="">
      <xdr:nvSpPr>
        <xdr:cNvPr id="14" name="Retângulo 13">
          <a:hlinkClick xmlns:r="http://schemas.openxmlformats.org/officeDocument/2006/relationships" r:id="rId8"/>
        </xdr:cNvPr>
        <xdr:cNvSpPr/>
      </xdr:nvSpPr>
      <xdr:spPr>
        <a:xfrm>
          <a:off x="12700" y="35560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7. Relatórios de Impressão</a:t>
          </a:r>
        </a:p>
      </xdr:txBody>
    </xdr:sp>
    <xdr:clientData/>
  </xdr:twoCellAnchor>
  <xdr:twoCellAnchor editAs="absolute">
    <xdr:from>
      <xdr:col>0</xdr:col>
      <xdr:colOff>12700</xdr:colOff>
      <xdr:row>10</xdr:row>
      <xdr:rowOff>244475</xdr:rowOff>
    </xdr:from>
    <xdr:to>
      <xdr:col>1</xdr:col>
      <xdr:colOff>12700</xdr:colOff>
      <xdr:row>11</xdr:row>
      <xdr:rowOff>117475</xdr:rowOff>
    </xdr:to>
    <xdr:sp macro="" textlink="">
      <xdr:nvSpPr>
        <xdr:cNvPr id="15" name="Retângulo 14">
          <a:hlinkClick xmlns:r="http://schemas.openxmlformats.org/officeDocument/2006/relationships" r:id="rId9"/>
        </xdr:cNvPr>
        <xdr:cNvSpPr/>
      </xdr:nvSpPr>
      <xdr:spPr>
        <a:xfrm>
          <a:off x="12700" y="38735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8. Imprimir Folha Pgto</a:t>
          </a:r>
        </a:p>
      </xdr:txBody>
    </xdr:sp>
    <xdr:clientData/>
  </xdr:twoCellAnchor>
  <xdr:twoCellAnchor editAs="absolute">
    <xdr:from>
      <xdr:col>0</xdr:col>
      <xdr:colOff>12700</xdr:colOff>
      <xdr:row>11</xdr:row>
      <xdr:rowOff>371475</xdr:rowOff>
    </xdr:from>
    <xdr:to>
      <xdr:col>1</xdr:col>
      <xdr:colOff>12700</xdr:colOff>
      <xdr:row>12</xdr:row>
      <xdr:rowOff>244475</xdr:rowOff>
    </xdr:to>
    <xdr:sp macro="" textlink="">
      <xdr:nvSpPr>
        <xdr:cNvPr id="16" name="Retângulo 15">
          <a:hlinkClick xmlns:r="http://schemas.openxmlformats.org/officeDocument/2006/relationships" r:id="rId10"/>
        </xdr:cNvPr>
        <xdr:cNvSpPr/>
      </xdr:nvSpPr>
      <xdr:spPr>
        <a:xfrm>
          <a:off x="12700" y="43815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Dúvidas Frequentes</a:t>
          </a:r>
        </a:p>
      </xdr:txBody>
    </xdr:sp>
    <xdr:clientData/>
  </xdr:twoCellAnchor>
  <xdr:twoCellAnchor editAs="absolute">
    <xdr:from>
      <xdr:col>0</xdr:col>
      <xdr:colOff>12700</xdr:colOff>
      <xdr:row>12</xdr:row>
      <xdr:rowOff>307975</xdr:rowOff>
    </xdr:from>
    <xdr:to>
      <xdr:col>1</xdr:col>
      <xdr:colOff>12700</xdr:colOff>
      <xdr:row>13</xdr:row>
      <xdr:rowOff>180975</xdr:rowOff>
    </xdr:to>
    <xdr:sp macro="" textlink="">
      <xdr:nvSpPr>
        <xdr:cNvPr id="17" name="Retângulo 16">
          <a:hlinkClick xmlns:r="http://schemas.openxmlformats.org/officeDocument/2006/relationships" r:id="rId11"/>
        </xdr:cNvPr>
        <xdr:cNvSpPr/>
      </xdr:nvSpPr>
      <xdr:spPr>
        <a:xfrm>
          <a:off x="12700" y="46990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Sugestões para você</a:t>
          </a:r>
        </a:p>
      </xdr:txBody>
    </xdr:sp>
    <xdr:clientData/>
  </xdr:twoCellAnchor>
  <xdr:twoCellAnchor editAs="absolute">
    <xdr:from>
      <xdr:col>0</xdr:col>
      <xdr:colOff>12700</xdr:colOff>
      <xdr:row>14</xdr:row>
      <xdr:rowOff>53975</xdr:rowOff>
    </xdr:from>
    <xdr:to>
      <xdr:col>1</xdr:col>
      <xdr:colOff>12700</xdr:colOff>
      <xdr:row>15</xdr:row>
      <xdr:rowOff>117475</xdr:rowOff>
    </xdr:to>
    <xdr:sp macro="" textlink="">
      <xdr:nvSpPr>
        <xdr:cNvPr id="18" name="Retângulo 17">
          <a:hlinkClick xmlns:r="http://schemas.openxmlformats.org/officeDocument/2006/relationships" r:id="rId12"/>
        </xdr:cNvPr>
        <xdr:cNvSpPr/>
      </xdr:nvSpPr>
      <xdr:spPr>
        <a:xfrm>
          <a:off x="12700" y="50165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Sobre a LUZ</a:t>
          </a:r>
        </a:p>
      </xdr:txBody>
    </xdr:sp>
    <xdr:clientData/>
  </xdr:twoCellAnchor>
  <xdr:twoCellAnchor editAs="oneCell">
    <xdr:from>
      <xdr:col>0</xdr:col>
      <xdr:colOff>359833</xdr:colOff>
      <xdr:row>0</xdr:row>
      <xdr:rowOff>10583</xdr:rowOff>
    </xdr:from>
    <xdr:to>
      <xdr:col>0</xdr:col>
      <xdr:colOff>1480365</xdr:colOff>
      <xdr:row>2</xdr:row>
      <xdr:rowOff>63499</xdr:rowOff>
    </xdr:to>
    <xdr:pic>
      <xdr:nvPicPr>
        <xdr:cNvPr id="20" name="Imagem 19" descr="Marca_sebrae_verticall.png"/>
        <xdr:cNvPicPr>
          <a:picLocks noChangeAspect="1"/>
        </xdr:cNvPicPr>
      </xdr:nvPicPr>
      <xdr:blipFill>
        <a:blip xmlns:r="http://schemas.openxmlformats.org/officeDocument/2006/relationships" r:embed="rId13" cstate="print"/>
        <a:stretch>
          <a:fillRect/>
        </a:stretch>
      </xdr:blipFill>
      <xdr:spPr>
        <a:xfrm>
          <a:off x="359833" y="10583"/>
          <a:ext cx="1120532" cy="751416"/>
        </a:xfrm>
        <a:prstGeom prst="rect">
          <a:avLst/>
        </a:prstGeom>
      </xdr:spPr>
    </xdr:pic>
    <xdr:clientData/>
  </xdr:twoCellAnchor>
</xdr:wsDr>
</file>

<file path=xl/drawings/drawing34.xml><?xml version="1.0" encoding="utf-8"?>
<xdr:wsDr xmlns:xdr="http://schemas.openxmlformats.org/drawingml/2006/spreadsheetDrawing" xmlns:a="http://schemas.openxmlformats.org/drawingml/2006/main">
  <xdr:twoCellAnchor editAs="absolute">
    <xdr:from>
      <xdr:col>4</xdr:col>
      <xdr:colOff>699554</xdr:colOff>
      <xdr:row>0</xdr:row>
      <xdr:rowOff>133350</xdr:rowOff>
    </xdr:from>
    <xdr:to>
      <xdr:col>8</xdr:col>
      <xdr:colOff>1169454</xdr:colOff>
      <xdr:row>1</xdr:row>
      <xdr:rowOff>136219</xdr:rowOff>
    </xdr:to>
    <xdr:sp macro="" textlink="">
      <xdr:nvSpPr>
        <xdr:cNvPr id="2" name="CaixaDeTexto 1"/>
        <xdr:cNvSpPr txBox="1"/>
      </xdr:nvSpPr>
      <xdr:spPr>
        <a:xfrm>
          <a:off x="5947829" y="133350"/>
          <a:ext cx="6384925" cy="43149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vert="horz" rtlCol="0" anchor="t">
          <a:spAutoFit/>
        </a:bodyPr>
        <a:lstStyle/>
        <a:p>
          <a:r>
            <a:rPr lang="pt-BR" sz="1100"/>
            <a:t>O cadastro de funcionários é fundamental para o momento que for gerar a folha de pagamento. Além</a:t>
          </a:r>
          <a:r>
            <a:rPr lang="pt-BR" sz="1100" baseline="0"/>
            <a:t> disso, é uma excelente forma de registrar alguns dados importantes para o quadro de funcionários</a:t>
          </a:r>
          <a:endParaRPr lang="pt-BR" sz="1100"/>
        </a:p>
      </xdr:txBody>
    </xdr:sp>
    <xdr:clientData/>
  </xdr:twoCellAnchor>
  <xdr:twoCellAnchor editAs="absolute">
    <xdr:from>
      <xdr:col>0</xdr:col>
      <xdr:colOff>144991</xdr:colOff>
      <xdr:row>2</xdr:row>
      <xdr:rowOff>135470</xdr:rowOff>
    </xdr:from>
    <xdr:to>
      <xdr:col>0</xdr:col>
      <xdr:colOff>1710266</xdr:colOff>
      <xdr:row>2</xdr:row>
      <xdr:rowOff>135470</xdr:rowOff>
    </xdr:to>
    <xdr:cxnSp macro="">
      <xdr:nvCxnSpPr>
        <xdr:cNvPr id="4" name="Conector reto 3"/>
        <xdr:cNvCxnSpPr/>
      </xdr:nvCxnSpPr>
      <xdr:spPr>
        <a:xfrm>
          <a:off x="144991" y="830795"/>
          <a:ext cx="1565275" cy="0"/>
        </a:xfrm>
        <a:prstGeom prst="line">
          <a:avLst/>
        </a:prstGeom>
        <a:ln>
          <a:solidFill>
            <a:srgbClr val="76717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63500</xdr:colOff>
      <xdr:row>2</xdr:row>
      <xdr:rowOff>222253</xdr:rowOff>
    </xdr:from>
    <xdr:to>
      <xdr:col>0</xdr:col>
      <xdr:colOff>1756833</xdr:colOff>
      <xdr:row>3</xdr:row>
      <xdr:rowOff>234953</xdr:rowOff>
    </xdr:to>
    <xdr:sp macro="" textlink="">
      <xdr:nvSpPr>
        <xdr:cNvPr id="5" name="Rectangle 65"/>
        <xdr:cNvSpPr/>
      </xdr:nvSpPr>
      <xdr:spPr>
        <a:xfrm>
          <a:off x="63500" y="917578"/>
          <a:ext cx="1693333"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l"/>
          <a:r>
            <a:rPr lang="en-US" sz="1400" b="1"/>
            <a:t>Menu</a:t>
          </a:r>
        </a:p>
      </xdr:txBody>
    </xdr:sp>
    <xdr:clientData/>
  </xdr:twoCellAnchor>
  <xdr:twoCellAnchor editAs="absolute">
    <xdr:from>
      <xdr:col>0</xdr:col>
      <xdr:colOff>152400</xdr:colOff>
      <xdr:row>11</xdr:row>
      <xdr:rowOff>244475</xdr:rowOff>
    </xdr:from>
    <xdr:to>
      <xdr:col>0</xdr:col>
      <xdr:colOff>1717675</xdr:colOff>
      <xdr:row>11</xdr:row>
      <xdr:rowOff>244475</xdr:rowOff>
    </xdr:to>
    <xdr:cxnSp macro="">
      <xdr:nvCxnSpPr>
        <xdr:cNvPr id="6" name="Conector reto 5"/>
        <xdr:cNvCxnSpPr/>
      </xdr:nvCxnSpPr>
      <xdr:spPr>
        <a:xfrm>
          <a:off x="152400" y="4254500"/>
          <a:ext cx="1565275" cy="0"/>
        </a:xfrm>
        <a:prstGeom prst="line">
          <a:avLst/>
        </a:prstGeom>
        <a:ln>
          <a:solidFill>
            <a:srgbClr val="76717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12700</xdr:colOff>
      <xdr:row>3</xdr:row>
      <xdr:rowOff>371475</xdr:rowOff>
    </xdr:from>
    <xdr:to>
      <xdr:col>1</xdr:col>
      <xdr:colOff>12700</xdr:colOff>
      <xdr:row>4</xdr:row>
      <xdr:rowOff>244475</xdr:rowOff>
    </xdr:to>
    <xdr:sp macro="" textlink="">
      <xdr:nvSpPr>
        <xdr:cNvPr id="7" name="Retângulo 6">
          <a:hlinkClick xmlns:r="http://schemas.openxmlformats.org/officeDocument/2006/relationships" r:id="rId1"/>
        </xdr:cNvPr>
        <xdr:cNvSpPr/>
      </xdr:nvSpPr>
      <xdr:spPr>
        <a:xfrm>
          <a:off x="12700" y="13335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Início</a:t>
          </a:r>
        </a:p>
      </xdr:txBody>
    </xdr:sp>
    <xdr:clientData/>
  </xdr:twoCellAnchor>
  <xdr:twoCellAnchor editAs="absolute">
    <xdr:from>
      <xdr:col>0</xdr:col>
      <xdr:colOff>12700</xdr:colOff>
      <xdr:row>4</xdr:row>
      <xdr:rowOff>307975</xdr:rowOff>
    </xdr:from>
    <xdr:to>
      <xdr:col>1</xdr:col>
      <xdr:colOff>12700</xdr:colOff>
      <xdr:row>5</xdr:row>
      <xdr:rowOff>180975</xdr:rowOff>
    </xdr:to>
    <xdr:sp macro="" textlink="">
      <xdr:nvSpPr>
        <xdr:cNvPr id="8" name="Retângulo 7">
          <a:hlinkClick xmlns:r="http://schemas.openxmlformats.org/officeDocument/2006/relationships" r:id="rId2"/>
        </xdr:cNvPr>
        <xdr:cNvSpPr/>
      </xdr:nvSpPr>
      <xdr:spPr>
        <a:xfrm>
          <a:off x="12700" y="16510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1. Premissas Gerais</a:t>
          </a:r>
        </a:p>
      </xdr:txBody>
    </xdr:sp>
    <xdr:clientData/>
  </xdr:twoCellAnchor>
  <xdr:twoCellAnchor editAs="absolute">
    <xdr:from>
      <xdr:col>0</xdr:col>
      <xdr:colOff>12700</xdr:colOff>
      <xdr:row>5</xdr:row>
      <xdr:rowOff>244475</xdr:rowOff>
    </xdr:from>
    <xdr:to>
      <xdr:col>1</xdr:col>
      <xdr:colOff>12700</xdr:colOff>
      <xdr:row>6</xdr:row>
      <xdr:rowOff>117475</xdr:rowOff>
    </xdr:to>
    <xdr:sp macro="" textlink="">
      <xdr:nvSpPr>
        <xdr:cNvPr id="9" name="Retângulo 8">
          <a:hlinkClick xmlns:r="http://schemas.openxmlformats.org/officeDocument/2006/relationships" r:id="rId3"/>
        </xdr:cNvPr>
        <xdr:cNvSpPr/>
      </xdr:nvSpPr>
      <xdr:spPr>
        <a:xfrm>
          <a:off x="12700" y="1968500"/>
          <a:ext cx="1847850" cy="254000"/>
        </a:xfrm>
        <a:prstGeom prst="rect">
          <a:avLst/>
        </a:prstGeom>
        <a:solidFill>
          <a:schemeClr val="bg1">
            <a:lumMod val="100000"/>
          </a:schemeClr>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rgbClr val="000000"/>
              </a:solidFill>
            </a:rPr>
            <a:t>2. Cadastro dos Funcionários</a:t>
          </a:r>
        </a:p>
      </xdr:txBody>
    </xdr:sp>
    <xdr:clientData/>
  </xdr:twoCellAnchor>
  <xdr:twoCellAnchor editAs="absolute">
    <xdr:from>
      <xdr:col>0</xdr:col>
      <xdr:colOff>12700</xdr:colOff>
      <xdr:row>6</xdr:row>
      <xdr:rowOff>180975</xdr:rowOff>
    </xdr:from>
    <xdr:to>
      <xdr:col>1</xdr:col>
      <xdr:colOff>12700</xdr:colOff>
      <xdr:row>7</xdr:row>
      <xdr:rowOff>53975</xdr:rowOff>
    </xdr:to>
    <xdr:sp macro="" textlink="">
      <xdr:nvSpPr>
        <xdr:cNvPr id="10" name="Retângulo 9">
          <a:hlinkClick xmlns:r="http://schemas.openxmlformats.org/officeDocument/2006/relationships" r:id="rId4"/>
        </xdr:cNvPr>
        <xdr:cNvSpPr/>
      </xdr:nvSpPr>
      <xdr:spPr>
        <a:xfrm>
          <a:off x="12700" y="22860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3. Lançamentos (Folha Pgto)</a:t>
          </a:r>
        </a:p>
      </xdr:txBody>
    </xdr:sp>
    <xdr:clientData/>
  </xdr:twoCellAnchor>
  <xdr:twoCellAnchor editAs="absolute">
    <xdr:from>
      <xdr:col>0</xdr:col>
      <xdr:colOff>12700</xdr:colOff>
      <xdr:row>7</xdr:row>
      <xdr:rowOff>117475</xdr:rowOff>
    </xdr:from>
    <xdr:to>
      <xdr:col>1</xdr:col>
      <xdr:colOff>12700</xdr:colOff>
      <xdr:row>7</xdr:row>
      <xdr:rowOff>371475</xdr:rowOff>
    </xdr:to>
    <xdr:sp macro="" textlink="">
      <xdr:nvSpPr>
        <xdr:cNvPr id="11" name="Retângulo 10">
          <a:hlinkClick xmlns:r="http://schemas.openxmlformats.org/officeDocument/2006/relationships" r:id="rId5"/>
        </xdr:cNvPr>
        <xdr:cNvSpPr/>
      </xdr:nvSpPr>
      <xdr:spPr>
        <a:xfrm>
          <a:off x="12700" y="26035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4. Resultados Consolidados</a:t>
          </a:r>
        </a:p>
      </xdr:txBody>
    </xdr:sp>
    <xdr:clientData/>
  </xdr:twoCellAnchor>
  <xdr:twoCellAnchor editAs="absolute">
    <xdr:from>
      <xdr:col>0</xdr:col>
      <xdr:colOff>12700</xdr:colOff>
      <xdr:row>8</xdr:row>
      <xdr:rowOff>53975</xdr:rowOff>
    </xdr:from>
    <xdr:to>
      <xdr:col>1</xdr:col>
      <xdr:colOff>12700</xdr:colOff>
      <xdr:row>8</xdr:row>
      <xdr:rowOff>307975</xdr:rowOff>
    </xdr:to>
    <xdr:sp macro="" textlink="">
      <xdr:nvSpPr>
        <xdr:cNvPr id="12" name="Retângulo 11">
          <a:hlinkClick xmlns:r="http://schemas.openxmlformats.org/officeDocument/2006/relationships" r:id="rId6"/>
        </xdr:cNvPr>
        <xdr:cNvSpPr/>
      </xdr:nvSpPr>
      <xdr:spPr>
        <a:xfrm>
          <a:off x="12700" y="29210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5. Gráficos</a:t>
          </a:r>
        </a:p>
      </xdr:txBody>
    </xdr:sp>
    <xdr:clientData/>
  </xdr:twoCellAnchor>
  <xdr:twoCellAnchor editAs="absolute">
    <xdr:from>
      <xdr:col>0</xdr:col>
      <xdr:colOff>12700</xdr:colOff>
      <xdr:row>8</xdr:row>
      <xdr:rowOff>371475</xdr:rowOff>
    </xdr:from>
    <xdr:to>
      <xdr:col>1</xdr:col>
      <xdr:colOff>12700</xdr:colOff>
      <xdr:row>9</xdr:row>
      <xdr:rowOff>244475</xdr:rowOff>
    </xdr:to>
    <xdr:sp macro="" textlink="">
      <xdr:nvSpPr>
        <xdr:cNvPr id="13" name="Retângulo 12">
          <a:hlinkClick xmlns:r="http://schemas.openxmlformats.org/officeDocument/2006/relationships" r:id="rId7"/>
        </xdr:cNvPr>
        <xdr:cNvSpPr/>
      </xdr:nvSpPr>
      <xdr:spPr>
        <a:xfrm>
          <a:off x="12700" y="32385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6. Alertas e Dicas</a:t>
          </a:r>
        </a:p>
      </xdr:txBody>
    </xdr:sp>
    <xdr:clientData/>
  </xdr:twoCellAnchor>
  <xdr:twoCellAnchor editAs="absolute">
    <xdr:from>
      <xdr:col>0</xdr:col>
      <xdr:colOff>12700</xdr:colOff>
      <xdr:row>9</xdr:row>
      <xdr:rowOff>307975</xdr:rowOff>
    </xdr:from>
    <xdr:to>
      <xdr:col>1</xdr:col>
      <xdr:colOff>12700</xdr:colOff>
      <xdr:row>10</xdr:row>
      <xdr:rowOff>180975</xdr:rowOff>
    </xdr:to>
    <xdr:sp macro="" textlink="">
      <xdr:nvSpPr>
        <xdr:cNvPr id="14" name="Retângulo 13">
          <a:hlinkClick xmlns:r="http://schemas.openxmlformats.org/officeDocument/2006/relationships" r:id="rId8"/>
        </xdr:cNvPr>
        <xdr:cNvSpPr/>
      </xdr:nvSpPr>
      <xdr:spPr>
        <a:xfrm>
          <a:off x="12700" y="35560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7. Relatórios de Impressão</a:t>
          </a:r>
        </a:p>
      </xdr:txBody>
    </xdr:sp>
    <xdr:clientData/>
  </xdr:twoCellAnchor>
  <xdr:twoCellAnchor editAs="absolute">
    <xdr:from>
      <xdr:col>0</xdr:col>
      <xdr:colOff>12700</xdr:colOff>
      <xdr:row>10</xdr:row>
      <xdr:rowOff>244475</xdr:rowOff>
    </xdr:from>
    <xdr:to>
      <xdr:col>1</xdr:col>
      <xdr:colOff>12700</xdr:colOff>
      <xdr:row>11</xdr:row>
      <xdr:rowOff>117475</xdr:rowOff>
    </xdr:to>
    <xdr:sp macro="" textlink="">
      <xdr:nvSpPr>
        <xdr:cNvPr id="15" name="Retângulo 14">
          <a:hlinkClick xmlns:r="http://schemas.openxmlformats.org/officeDocument/2006/relationships" r:id="rId9"/>
        </xdr:cNvPr>
        <xdr:cNvSpPr/>
      </xdr:nvSpPr>
      <xdr:spPr>
        <a:xfrm>
          <a:off x="12700" y="38735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8. Imprimir Folha Pgto</a:t>
          </a:r>
        </a:p>
      </xdr:txBody>
    </xdr:sp>
    <xdr:clientData/>
  </xdr:twoCellAnchor>
  <xdr:twoCellAnchor editAs="absolute">
    <xdr:from>
      <xdr:col>0</xdr:col>
      <xdr:colOff>12700</xdr:colOff>
      <xdr:row>11</xdr:row>
      <xdr:rowOff>371475</xdr:rowOff>
    </xdr:from>
    <xdr:to>
      <xdr:col>1</xdr:col>
      <xdr:colOff>12700</xdr:colOff>
      <xdr:row>12</xdr:row>
      <xdr:rowOff>244475</xdr:rowOff>
    </xdr:to>
    <xdr:sp macro="" textlink="">
      <xdr:nvSpPr>
        <xdr:cNvPr id="16" name="Retângulo 15">
          <a:hlinkClick xmlns:r="http://schemas.openxmlformats.org/officeDocument/2006/relationships" r:id="rId10"/>
        </xdr:cNvPr>
        <xdr:cNvSpPr/>
      </xdr:nvSpPr>
      <xdr:spPr>
        <a:xfrm>
          <a:off x="12700" y="43815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Dúvidas Frequentes</a:t>
          </a:r>
        </a:p>
      </xdr:txBody>
    </xdr:sp>
    <xdr:clientData/>
  </xdr:twoCellAnchor>
  <xdr:twoCellAnchor editAs="absolute">
    <xdr:from>
      <xdr:col>0</xdr:col>
      <xdr:colOff>12700</xdr:colOff>
      <xdr:row>12</xdr:row>
      <xdr:rowOff>307975</xdr:rowOff>
    </xdr:from>
    <xdr:to>
      <xdr:col>1</xdr:col>
      <xdr:colOff>12700</xdr:colOff>
      <xdr:row>13</xdr:row>
      <xdr:rowOff>180975</xdr:rowOff>
    </xdr:to>
    <xdr:sp macro="" textlink="">
      <xdr:nvSpPr>
        <xdr:cNvPr id="17" name="Retângulo 16">
          <a:hlinkClick xmlns:r="http://schemas.openxmlformats.org/officeDocument/2006/relationships" r:id="rId11"/>
        </xdr:cNvPr>
        <xdr:cNvSpPr/>
      </xdr:nvSpPr>
      <xdr:spPr>
        <a:xfrm>
          <a:off x="12700" y="46990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Sugestões para você</a:t>
          </a:r>
        </a:p>
      </xdr:txBody>
    </xdr:sp>
    <xdr:clientData/>
  </xdr:twoCellAnchor>
  <xdr:twoCellAnchor editAs="absolute">
    <xdr:from>
      <xdr:col>0</xdr:col>
      <xdr:colOff>12700</xdr:colOff>
      <xdr:row>14</xdr:row>
      <xdr:rowOff>53975</xdr:rowOff>
    </xdr:from>
    <xdr:to>
      <xdr:col>1</xdr:col>
      <xdr:colOff>12700</xdr:colOff>
      <xdr:row>15</xdr:row>
      <xdr:rowOff>117475</xdr:rowOff>
    </xdr:to>
    <xdr:sp macro="" textlink="">
      <xdr:nvSpPr>
        <xdr:cNvPr id="18" name="Retângulo 17">
          <a:hlinkClick xmlns:r="http://schemas.openxmlformats.org/officeDocument/2006/relationships" r:id="rId12"/>
        </xdr:cNvPr>
        <xdr:cNvSpPr/>
      </xdr:nvSpPr>
      <xdr:spPr>
        <a:xfrm>
          <a:off x="12700" y="50165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Sobre a LUZ</a:t>
          </a:r>
        </a:p>
      </xdr:txBody>
    </xdr:sp>
    <xdr:clientData/>
  </xdr:twoCellAnchor>
  <xdr:twoCellAnchor editAs="oneCell">
    <xdr:from>
      <xdr:col>0</xdr:col>
      <xdr:colOff>381000</xdr:colOff>
      <xdr:row>0</xdr:row>
      <xdr:rowOff>42332</xdr:rowOff>
    </xdr:from>
    <xdr:to>
      <xdr:col>0</xdr:col>
      <xdr:colOff>1501532</xdr:colOff>
      <xdr:row>2</xdr:row>
      <xdr:rowOff>95248</xdr:rowOff>
    </xdr:to>
    <xdr:pic>
      <xdr:nvPicPr>
        <xdr:cNvPr id="20" name="Imagem 19" descr="Marca_sebrae_verticall.png"/>
        <xdr:cNvPicPr>
          <a:picLocks noChangeAspect="1"/>
        </xdr:cNvPicPr>
      </xdr:nvPicPr>
      <xdr:blipFill>
        <a:blip xmlns:r="http://schemas.openxmlformats.org/officeDocument/2006/relationships" r:embed="rId13" cstate="print"/>
        <a:stretch>
          <a:fillRect/>
        </a:stretch>
      </xdr:blipFill>
      <xdr:spPr>
        <a:xfrm>
          <a:off x="381000" y="42332"/>
          <a:ext cx="1120532" cy="751416"/>
        </a:xfrm>
        <a:prstGeom prst="rect">
          <a:avLst/>
        </a:prstGeom>
      </xdr:spPr>
    </xdr:pic>
    <xdr:clientData/>
  </xdr:twoCellAnchor>
</xdr:wsDr>
</file>

<file path=xl/drawings/drawing35.xml><?xml version="1.0" encoding="utf-8"?>
<xdr:wsDr xmlns:xdr="http://schemas.openxmlformats.org/drawingml/2006/spreadsheetDrawing" xmlns:a="http://schemas.openxmlformats.org/drawingml/2006/main">
  <xdr:twoCellAnchor editAs="absolute">
    <xdr:from>
      <xdr:col>3</xdr:col>
      <xdr:colOff>2435225</xdr:colOff>
      <xdr:row>0</xdr:row>
      <xdr:rowOff>133350</xdr:rowOff>
    </xdr:from>
    <xdr:to>
      <xdr:col>9</xdr:col>
      <xdr:colOff>460375</xdr:colOff>
      <xdr:row>1</xdr:row>
      <xdr:rowOff>136219</xdr:rowOff>
    </xdr:to>
    <xdr:sp macro="" textlink="">
      <xdr:nvSpPr>
        <xdr:cNvPr id="2" name="CaixaDeTexto 1"/>
        <xdr:cNvSpPr txBox="1"/>
      </xdr:nvSpPr>
      <xdr:spPr>
        <a:xfrm>
          <a:off x="5546725" y="133350"/>
          <a:ext cx="6396567" cy="436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vert="horz" rtlCol="0" anchor="t">
          <a:spAutoFit/>
        </a:bodyPr>
        <a:lstStyle/>
        <a:p>
          <a:r>
            <a:rPr lang="pt-BR" sz="1100"/>
            <a:t>Verifique todos os alertas e dicas que a planilha tem a oferecer. As informações são baseadas nos dados preenchidos por você ao longo da planilha.</a:t>
          </a:r>
        </a:p>
      </xdr:txBody>
    </xdr:sp>
    <xdr:clientData/>
  </xdr:twoCellAnchor>
  <xdr:twoCellAnchor editAs="absolute">
    <xdr:from>
      <xdr:col>0</xdr:col>
      <xdr:colOff>144991</xdr:colOff>
      <xdr:row>2</xdr:row>
      <xdr:rowOff>135470</xdr:rowOff>
    </xdr:from>
    <xdr:to>
      <xdr:col>0</xdr:col>
      <xdr:colOff>1710266</xdr:colOff>
      <xdr:row>2</xdr:row>
      <xdr:rowOff>135470</xdr:rowOff>
    </xdr:to>
    <xdr:cxnSp macro="">
      <xdr:nvCxnSpPr>
        <xdr:cNvPr id="4" name="Conector reto 3"/>
        <xdr:cNvCxnSpPr/>
      </xdr:nvCxnSpPr>
      <xdr:spPr>
        <a:xfrm>
          <a:off x="144991" y="830795"/>
          <a:ext cx="1565275" cy="0"/>
        </a:xfrm>
        <a:prstGeom prst="line">
          <a:avLst/>
        </a:prstGeom>
        <a:ln>
          <a:solidFill>
            <a:srgbClr val="76717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63500</xdr:colOff>
      <xdr:row>2</xdr:row>
      <xdr:rowOff>222253</xdr:rowOff>
    </xdr:from>
    <xdr:to>
      <xdr:col>0</xdr:col>
      <xdr:colOff>1756833</xdr:colOff>
      <xdr:row>3</xdr:row>
      <xdr:rowOff>234953</xdr:rowOff>
    </xdr:to>
    <xdr:sp macro="" textlink="">
      <xdr:nvSpPr>
        <xdr:cNvPr id="5" name="Rectangle 65"/>
        <xdr:cNvSpPr/>
      </xdr:nvSpPr>
      <xdr:spPr>
        <a:xfrm>
          <a:off x="63500" y="917578"/>
          <a:ext cx="1693333"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l"/>
          <a:r>
            <a:rPr lang="en-US" sz="1400" b="1"/>
            <a:t>Menu</a:t>
          </a:r>
        </a:p>
      </xdr:txBody>
    </xdr:sp>
    <xdr:clientData/>
  </xdr:twoCellAnchor>
  <xdr:twoCellAnchor editAs="absolute">
    <xdr:from>
      <xdr:col>0</xdr:col>
      <xdr:colOff>152400</xdr:colOff>
      <xdr:row>10</xdr:row>
      <xdr:rowOff>646641</xdr:rowOff>
    </xdr:from>
    <xdr:to>
      <xdr:col>0</xdr:col>
      <xdr:colOff>1717675</xdr:colOff>
      <xdr:row>10</xdr:row>
      <xdr:rowOff>646641</xdr:rowOff>
    </xdr:to>
    <xdr:cxnSp macro="">
      <xdr:nvCxnSpPr>
        <xdr:cNvPr id="6" name="Conector reto 5"/>
        <xdr:cNvCxnSpPr/>
      </xdr:nvCxnSpPr>
      <xdr:spPr>
        <a:xfrm>
          <a:off x="152400" y="4254500"/>
          <a:ext cx="1565275" cy="0"/>
        </a:xfrm>
        <a:prstGeom prst="line">
          <a:avLst/>
        </a:prstGeom>
        <a:ln>
          <a:solidFill>
            <a:srgbClr val="76717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12700</xdr:colOff>
      <xdr:row>3</xdr:row>
      <xdr:rowOff>371475</xdr:rowOff>
    </xdr:from>
    <xdr:to>
      <xdr:col>1</xdr:col>
      <xdr:colOff>12700</xdr:colOff>
      <xdr:row>6</xdr:row>
      <xdr:rowOff>244475</xdr:rowOff>
    </xdr:to>
    <xdr:sp macro="" textlink="">
      <xdr:nvSpPr>
        <xdr:cNvPr id="7" name="Retângulo 6">
          <a:hlinkClick xmlns:r="http://schemas.openxmlformats.org/officeDocument/2006/relationships" r:id="rId1"/>
        </xdr:cNvPr>
        <xdr:cNvSpPr/>
      </xdr:nvSpPr>
      <xdr:spPr>
        <a:xfrm>
          <a:off x="12700" y="13335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Início</a:t>
          </a:r>
        </a:p>
      </xdr:txBody>
    </xdr:sp>
    <xdr:clientData/>
  </xdr:twoCellAnchor>
  <xdr:twoCellAnchor editAs="absolute">
    <xdr:from>
      <xdr:col>0</xdr:col>
      <xdr:colOff>12700</xdr:colOff>
      <xdr:row>6</xdr:row>
      <xdr:rowOff>307975</xdr:rowOff>
    </xdr:from>
    <xdr:to>
      <xdr:col>1</xdr:col>
      <xdr:colOff>12700</xdr:colOff>
      <xdr:row>6</xdr:row>
      <xdr:rowOff>561975</xdr:rowOff>
    </xdr:to>
    <xdr:sp macro="" textlink="">
      <xdr:nvSpPr>
        <xdr:cNvPr id="8" name="Retângulo 7">
          <a:hlinkClick xmlns:r="http://schemas.openxmlformats.org/officeDocument/2006/relationships" r:id="rId2"/>
        </xdr:cNvPr>
        <xdr:cNvSpPr/>
      </xdr:nvSpPr>
      <xdr:spPr>
        <a:xfrm>
          <a:off x="12700" y="16510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1. Premissas Gerais</a:t>
          </a:r>
        </a:p>
      </xdr:txBody>
    </xdr:sp>
    <xdr:clientData/>
  </xdr:twoCellAnchor>
  <xdr:twoCellAnchor editAs="absolute">
    <xdr:from>
      <xdr:col>0</xdr:col>
      <xdr:colOff>12700</xdr:colOff>
      <xdr:row>6</xdr:row>
      <xdr:rowOff>625475</xdr:rowOff>
    </xdr:from>
    <xdr:to>
      <xdr:col>1</xdr:col>
      <xdr:colOff>12700</xdr:colOff>
      <xdr:row>6</xdr:row>
      <xdr:rowOff>879475</xdr:rowOff>
    </xdr:to>
    <xdr:sp macro="" textlink="">
      <xdr:nvSpPr>
        <xdr:cNvPr id="9" name="Retângulo 8">
          <a:hlinkClick xmlns:r="http://schemas.openxmlformats.org/officeDocument/2006/relationships" r:id="rId3"/>
        </xdr:cNvPr>
        <xdr:cNvSpPr/>
      </xdr:nvSpPr>
      <xdr:spPr>
        <a:xfrm>
          <a:off x="12700" y="19685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2. Cadastro dos Funcionários</a:t>
          </a:r>
        </a:p>
      </xdr:txBody>
    </xdr:sp>
    <xdr:clientData/>
  </xdr:twoCellAnchor>
  <xdr:twoCellAnchor editAs="absolute">
    <xdr:from>
      <xdr:col>0</xdr:col>
      <xdr:colOff>12700</xdr:colOff>
      <xdr:row>6</xdr:row>
      <xdr:rowOff>942975</xdr:rowOff>
    </xdr:from>
    <xdr:to>
      <xdr:col>1</xdr:col>
      <xdr:colOff>12700</xdr:colOff>
      <xdr:row>8</xdr:row>
      <xdr:rowOff>64558</xdr:rowOff>
    </xdr:to>
    <xdr:sp macro="" textlink="">
      <xdr:nvSpPr>
        <xdr:cNvPr id="10" name="Retângulo 9">
          <a:hlinkClick xmlns:r="http://schemas.openxmlformats.org/officeDocument/2006/relationships" r:id="rId4"/>
        </xdr:cNvPr>
        <xdr:cNvSpPr/>
      </xdr:nvSpPr>
      <xdr:spPr>
        <a:xfrm>
          <a:off x="12700" y="22860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3. Lançamentos (Folha Pgto)</a:t>
          </a:r>
        </a:p>
      </xdr:txBody>
    </xdr:sp>
    <xdr:clientData/>
  </xdr:twoCellAnchor>
  <xdr:twoCellAnchor editAs="absolute">
    <xdr:from>
      <xdr:col>0</xdr:col>
      <xdr:colOff>12700</xdr:colOff>
      <xdr:row>8</xdr:row>
      <xdr:rowOff>128058</xdr:rowOff>
    </xdr:from>
    <xdr:to>
      <xdr:col>1</xdr:col>
      <xdr:colOff>12700</xdr:colOff>
      <xdr:row>8</xdr:row>
      <xdr:rowOff>382058</xdr:rowOff>
    </xdr:to>
    <xdr:sp macro="" textlink="">
      <xdr:nvSpPr>
        <xdr:cNvPr id="11" name="Retângulo 10">
          <a:hlinkClick xmlns:r="http://schemas.openxmlformats.org/officeDocument/2006/relationships" r:id="rId5"/>
        </xdr:cNvPr>
        <xdr:cNvSpPr/>
      </xdr:nvSpPr>
      <xdr:spPr>
        <a:xfrm>
          <a:off x="12700" y="26035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4. Resultados Consolidados</a:t>
          </a:r>
        </a:p>
      </xdr:txBody>
    </xdr:sp>
    <xdr:clientData/>
  </xdr:twoCellAnchor>
  <xdr:twoCellAnchor editAs="absolute">
    <xdr:from>
      <xdr:col>0</xdr:col>
      <xdr:colOff>12700</xdr:colOff>
      <xdr:row>8</xdr:row>
      <xdr:rowOff>445558</xdr:rowOff>
    </xdr:from>
    <xdr:to>
      <xdr:col>1</xdr:col>
      <xdr:colOff>12700</xdr:colOff>
      <xdr:row>8</xdr:row>
      <xdr:rowOff>699558</xdr:rowOff>
    </xdr:to>
    <xdr:sp macro="" textlink="">
      <xdr:nvSpPr>
        <xdr:cNvPr id="12" name="Retângulo 11">
          <a:hlinkClick xmlns:r="http://schemas.openxmlformats.org/officeDocument/2006/relationships" r:id="rId6"/>
        </xdr:cNvPr>
        <xdr:cNvSpPr/>
      </xdr:nvSpPr>
      <xdr:spPr>
        <a:xfrm>
          <a:off x="12700" y="29210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5. Gráficos</a:t>
          </a:r>
        </a:p>
      </xdr:txBody>
    </xdr:sp>
    <xdr:clientData/>
  </xdr:twoCellAnchor>
  <xdr:twoCellAnchor editAs="absolute">
    <xdr:from>
      <xdr:col>0</xdr:col>
      <xdr:colOff>12700</xdr:colOff>
      <xdr:row>8</xdr:row>
      <xdr:rowOff>763058</xdr:rowOff>
    </xdr:from>
    <xdr:to>
      <xdr:col>1</xdr:col>
      <xdr:colOff>12700</xdr:colOff>
      <xdr:row>9</xdr:row>
      <xdr:rowOff>11641</xdr:rowOff>
    </xdr:to>
    <xdr:sp macro="" textlink="">
      <xdr:nvSpPr>
        <xdr:cNvPr id="13" name="Retângulo 12">
          <a:hlinkClick xmlns:r="http://schemas.openxmlformats.org/officeDocument/2006/relationships" r:id="rId7"/>
        </xdr:cNvPr>
        <xdr:cNvSpPr/>
      </xdr:nvSpPr>
      <xdr:spPr>
        <a:xfrm>
          <a:off x="12700" y="3238500"/>
          <a:ext cx="1847850" cy="254000"/>
        </a:xfrm>
        <a:prstGeom prst="rect">
          <a:avLst/>
        </a:prstGeom>
        <a:solidFill>
          <a:schemeClr val="bg1">
            <a:lumMod val="100000"/>
          </a:schemeClr>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rgbClr val="000000"/>
              </a:solidFill>
            </a:rPr>
            <a:t>6. Alertas e Dicas</a:t>
          </a:r>
        </a:p>
      </xdr:txBody>
    </xdr:sp>
    <xdr:clientData/>
  </xdr:twoCellAnchor>
  <xdr:twoCellAnchor editAs="absolute">
    <xdr:from>
      <xdr:col>0</xdr:col>
      <xdr:colOff>12700</xdr:colOff>
      <xdr:row>9</xdr:row>
      <xdr:rowOff>75141</xdr:rowOff>
    </xdr:from>
    <xdr:to>
      <xdr:col>1</xdr:col>
      <xdr:colOff>12700</xdr:colOff>
      <xdr:row>10</xdr:row>
      <xdr:rowOff>202141</xdr:rowOff>
    </xdr:to>
    <xdr:sp macro="" textlink="">
      <xdr:nvSpPr>
        <xdr:cNvPr id="14" name="Retângulo 13">
          <a:hlinkClick xmlns:r="http://schemas.openxmlformats.org/officeDocument/2006/relationships" r:id="rId8"/>
        </xdr:cNvPr>
        <xdr:cNvSpPr/>
      </xdr:nvSpPr>
      <xdr:spPr>
        <a:xfrm>
          <a:off x="12700" y="35560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7. Relatório de Impressão</a:t>
          </a:r>
        </a:p>
      </xdr:txBody>
    </xdr:sp>
    <xdr:clientData/>
  </xdr:twoCellAnchor>
  <xdr:twoCellAnchor editAs="absolute">
    <xdr:from>
      <xdr:col>0</xdr:col>
      <xdr:colOff>12700</xdr:colOff>
      <xdr:row>10</xdr:row>
      <xdr:rowOff>265641</xdr:rowOff>
    </xdr:from>
    <xdr:to>
      <xdr:col>1</xdr:col>
      <xdr:colOff>12700</xdr:colOff>
      <xdr:row>10</xdr:row>
      <xdr:rowOff>519641</xdr:rowOff>
    </xdr:to>
    <xdr:sp macro="" textlink="">
      <xdr:nvSpPr>
        <xdr:cNvPr id="15" name="Retângulo 14">
          <a:hlinkClick xmlns:r="http://schemas.openxmlformats.org/officeDocument/2006/relationships" r:id="rId9"/>
        </xdr:cNvPr>
        <xdr:cNvSpPr/>
      </xdr:nvSpPr>
      <xdr:spPr>
        <a:xfrm>
          <a:off x="12700" y="38735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8. Imprimir Folha Pgto</a:t>
          </a:r>
        </a:p>
      </xdr:txBody>
    </xdr:sp>
    <xdr:clientData/>
  </xdr:twoCellAnchor>
  <xdr:twoCellAnchor editAs="oneCell">
    <xdr:from>
      <xdr:col>0</xdr:col>
      <xdr:colOff>423333</xdr:colOff>
      <xdr:row>0</xdr:row>
      <xdr:rowOff>63500</xdr:rowOff>
    </xdr:from>
    <xdr:to>
      <xdr:col>0</xdr:col>
      <xdr:colOff>1397000</xdr:colOff>
      <xdr:row>2</xdr:row>
      <xdr:rowOff>94016</xdr:rowOff>
    </xdr:to>
    <xdr:pic>
      <xdr:nvPicPr>
        <xdr:cNvPr id="20" name="Imagem 19" descr="Marca_sebrae_verticall.png"/>
        <xdr:cNvPicPr>
          <a:picLocks noChangeAspect="1"/>
        </xdr:cNvPicPr>
      </xdr:nvPicPr>
      <xdr:blipFill>
        <a:blip xmlns:r="http://schemas.openxmlformats.org/officeDocument/2006/relationships" r:embed="rId10" cstate="print"/>
        <a:stretch>
          <a:fillRect/>
        </a:stretch>
      </xdr:blipFill>
      <xdr:spPr>
        <a:xfrm>
          <a:off x="423333" y="63500"/>
          <a:ext cx="973667" cy="729016"/>
        </a:xfrm>
        <a:prstGeom prst="rect">
          <a:avLst/>
        </a:prstGeom>
      </xdr:spPr>
    </xdr:pic>
    <xdr:clientData/>
  </xdr:twoCellAnchor>
</xdr:wsDr>
</file>

<file path=xl/drawings/drawing36.xml><?xml version="1.0" encoding="utf-8"?>
<xdr:wsDr xmlns:xdr="http://schemas.openxmlformats.org/drawingml/2006/spreadsheetDrawing" xmlns:a="http://schemas.openxmlformats.org/drawingml/2006/main">
  <xdr:twoCellAnchor editAs="absolute">
    <xdr:from>
      <xdr:col>4</xdr:col>
      <xdr:colOff>699556</xdr:colOff>
      <xdr:row>0</xdr:row>
      <xdr:rowOff>133350</xdr:rowOff>
    </xdr:from>
    <xdr:to>
      <xdr:col>8</xdr:col>
      <xdr:colOff>1169456</xdr:colOff>
      <xdr:row>1</xdr:row>
      <xdr:rowOff>136219</xdr:rowOff>
    </xdr:to>
    <xdr:sp macro="" textlink="">
      <xdr:nvSpPr>
        <xdr:cNvPr id="2" name="CaixaDeTexto 1"/>
        <xdr:cNvSpPr txBox="1"/>
      </xdr:nvSpPr>
      <xdr:spPr>
        <a:xfrm>
          <a:off x="5948889" y="133350"/>
          <a:ext cx="6396567" cy="436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vert="horz" rtlCol="0" anchor="t">
          <a:spAutoFit/>
        </a:bodyPr>
        <a:lstStyle/>
        <a:p>
          <a:r>
            <a:rPr lang="pt-BR" sz="1100"/>
            <a:t>O cadastro de funcionários é fundamental para o momento que for gerar a folha de pagamento. Além</a:t>
          </a:r>
          <a:r>
            <a:rPr lang="pt-BR" sz="1100" baseline="0"/>
            <a:t> disso, é uma excelente forma de registrar alguns dados importantes para o quadro de funcionários</a:t>
          </a:r>
          <a:endParaRPr lang="pt-BR" sz="1100"/>
        </a:p>
      </xdr:txBody>
    </xdr:sp>
    <xdr:clientData/>
  </xdr:twoCellAnchor>
  <xdr:twoCellAnchor editAs="absolute">
    <xdr:from>
      <xdr:col>0</xdr:col>
      <xdr:colOff>144991</xdr:colOff>
      <xdr:row>1</xdr:row>
      <xdr:rowOff>400053</xdr:rowOff>
    </xdr:from>
    <xdr:to>
      <xdr:col>0</xdr:col>
      <xdr:colOff>1710266</xdr:colOff>
      <xdr:row>1</xdr:row>
      <xdr:rowOff>400053</xdr:rowOff>
    </xdr:to>
    <xdr:cxnSp macro="">
      <xdr:nvCxnSpPr>
        <xdr:cNvPr id="4" name="Conector reto 3"/>
        <xdr:cNvCxnSpPr/>
      </xdr:nvCxnSpPr>
      <xdr:spPr>
        <a:xfrm>
          <a:off x="144991" y="830795"/>
          <a:ext cx="1565275" cy="0"/>
        </a:xfrm>
        <a:prstGeom prst="line">
          <a:avLst/>
        </a:prstGeom>
        <a:ln>
          <a:solidFill>
            <a:srgbClr val="76717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63500</xdr:colOff>
      <xdr:row>1</xdr:row>
      <xdr:rowOff>486836</xdr:rowOff>
    </xdr:from>
    <xdr:to>
      <xdr:col>0</xdr:col>
      <xdr:colOff>1756833</xdr:colOff>
      <xdr:row>2</xdr:row>
      <xdr:rowOff>203203</xdr:rowOff>
    </xdr:to>
    <xdr:sp macro="" textlink="">
      <xdr:nvSpPr>
        <xdr:cNvPr id="5" name="Rectangle 65"/>
        <xdr:cNvSpPr/>
      </xdr:nvSpPr>
      <xdr:spPr>
        <a:xfrm>
          <a:off x="63500" y="917578"/>
          <a:ext cx="1693333"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l"/>
          <a:r>
            <a:rPr lang="en-US" sz="1400" b="1"/>
            <a:t>Menu</a:t>
          </a:r>
        </a:p>
      </xdr:txBody>
    </xdr:sp>
    <xdr:clientData/>
  </xdr:twoCellAnchor>
  <xdr:twoCellAnchor editAs="absolute">
    <xdr:from>
      <xdr:col>0</xdr:col>
      <xdr:colOff>152400</xdr:colOff>
      <xdr:row>10</xdr:row>
      <xdr:rowOff>329141</xdr:rowOff>
    </xdr:from>
    <xdr:to>
      <xdr:col>0</xdr:col>
      <xdr:colOff>1717675</xdr:colOff>
      <xdr:row>10</xdr:row>
      <xdr:rowOff>329141</xdr:rowOff>
    </xdr:to>
    <xdr:cxnSp macro="">
      <xdr:nvCxnSpPr>
        <xdr:cNvPr id="6" name="Conector reto 5"/>
        <xdr:cNvCxnSpPr/>
      </xdr:nvCxnSpPr>
      <xdr:spPr>
        <a:xfrm>
          <a:off x="152400" y="4254500"/>
          <a:ext cx="1565275" cy="0"/>
        </a:xfrm>
        <a:prstGeom prst="line">
          <a:avLst/>
        </a:prstGeom>
        <a:ln>
          <a:solidFill>
            <a:srgbClr val="76717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12700</xdr:colOff>
      <xdr:row>3</xdr:row>
      <xdr:rowOff>75141</xdr:rowOff>
    </xdr:from>
    <xdr:to>
      <xdr:col>1</xdr:col>
      <xdr:colOff>12700</xdr:colOff>
      <xdr:row>3</xdr:row>
      <xdr:rowOff>329141</xdr:rowOff>
    </xdr:to>
    <xdr:sp macro="" textlink="">
      <xdr:nvSpPr>
        <xdr:cNvPr id="7" name="Retângulo 6">
          <a:hlinkClick xmlns:r="http://schemas.openxmlformats.org/officeDocument/2006/relationships" r:id="rId1"/>
        </xdr:cNvPr>
        <xdr:cNvSpPr/>
      </xdr:nvSpPr>
      <xdr:spPr>
        <a:xfrm>
          <a:off x="12700" y="13335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Início</a:t>
          </a:r>
        </a:p>
      </xdr:txBody>
    </xdr:sp>
    <xdr:clientData/>
  </xdr:twoCellAnchor>
  <xdr:twoCellAnchor editAs="absolute">
    <xdr:from>
      <xdr:col>0</xdr:col>
      <xdr:colOff>12700</xdr:colOff>
      <xdr:row>4</xdr:row>
      <xdr:rowOff>11641</xdr:rowOff>
    </xdr:from>
    <xdr:to>
      <xdr:col>1</xdr:col>
      <xdr:colOff>12700</xdr:colOff>
      <xdr:row>4</xdr:row>
      <xdr:rowOff>265641</xdr:rowOff>
    </xdr:to>
    <xdr:sp macro="" textlink="">
      <xdr:nvSpPr>
        <xdr:cNvPr id="8" name="Retângulo 7">
          <a:hlinkClick xmlns:r="http://schemas.openxmlformats.org/officeDocument/2006/relationships" r:id="rId2"/>
        </xdr:cNvPr>
        <xdr:cNvSpPr/>
      </xdr:nvSpPr>
      <xdr:spPr>
        <a:xfrm>
          <a:off x="12700" y="16510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1. Premissas Gerais</a:t>
          </a:r>
        </a:p>
      </xdr:txBody>
    </xdr:sp>
    <xdr:clientData/>
  </xdr:twoCellAnchor>
  <xdr:twoCellAnchor editAs="absolute">
    <xdr:from>
      <xdr:col>0</xdr:col>
      <xdr:colOff>12700</xdr:colOff>
      <xdr:row>4</xdr:row>
      <xdr:rowOff>329141</xdr:rowOff>
    </xdr:from>
    <xdr:to>
      <xdr:col>1</xdr:col>
      <xdr:colOff>12700</xdr:colOff>
      <xdr:row>5</xdr:row>
      <xdr:rowOff>202141</xdr:rowOff>
    </xdr:to>
    <xdr:sp macro="" textlink="">
      <xdr:nvSpPr>
        <xdr:cNvPr id="9" name="Retângulo 8">
          <a:hlinkClick xmlns:r="http://schemas.openxmlformats.org/officeDocument/2006/relationships" r:id="rId3"/>
        </xdr:cNvPr>
        <xdr:cNvSpPr/>
      </xdr:nvSpPr>
      <xdr:spPr>
        <a:xfrm>
          <a:off x="12700" y="1968500"/>
          <a:ext cx="1847850" cy="254000"/>
        </a:xfrm>
        <a:prstGeom prst="rect">
          <a:avLst/>
        </a:prstGeom>
        <a:solidFill>
          <a:schemeClr val="bg1">
            <a:lumMod val="100000"/>
          </a:schemeClr>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rgbClr val="000000"/>
              </a:solidFill>
            </a:rPr>
            <a:t>2. Cadastro dos Funcionários</a:t>
          </a:r>
        </a:p>
      </xdr:txBody>
    </xdr:sp>
    <xdr:clientData/>
  </xdr:twoCellAnchor>
  <xdr:twoCellAnchor editAs="absolute">
    <xdr:from>
      <xdr:col>0</xdr:col>
      <xdr:colOff>12700</xdr:colOff>
      <xdr:row>5</xdr:row>
      <xdr:rowOff>265641</xdr:rowOff>
    </xdr:from>
    <xdr:to>
      <xdr:col>1</xdr:col>
      <xdr:colOff>12700</xdr:colOff>
      <xdr:row>6</xdr:row>
      <xdr:rowOff>138641</xdr:rowOff>
    </xdr:to>
    <xdr:sp macro="" textlink="">
      <xdr:nvSpPr>
        <xdr:cNvPr id="10" name="Retângulo 9">
          <a:hlinkClick xmlns:r="http://schemas.openxmlformats.org/officeDocument/2006/relationships" r:id="rId4"/>
        </xdr:cNvPr>
        <xdr:cNvSpPr/>
      </xdr:nvSpPr>
      <xdr:spPr>
        <a:xfrm>
          <a:off x="12700" y="22860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3. Lançamentos (Folha Pgto)</a:t>
          </a:r>
        </a:p>
      </xdr:txBody>
    </xdr:sp>
    <xdr:clientData/>
  </xdr:twoCellAnchor>
  <xdr:twoCellAnchor editAs="absolute">
    <xdr:from>
      <xdr:col>0</xdr:col>
      <xdr:colOff>12700</xdr:colOff>
      <xdr:row>6</xdr:row>
      <xdr:rowOff>202141</xdr:rowOff>
    </xdr:from>
    <xdr:to>
      <xdr:col>1</xdr:col>
      <xdr:colOff>12700</xdr:colOff>
      <xdr:row>7</xdr:row>
      <xdr:rowOff>75141</xdr:rowOff>
    </xdr:to>
    <xdr:sp macro="" textlink="">
      <xdr:nvSpPr>
        <xdr:cNvPr id="11" name="Retângulo 10">
          <a:hlinkClick xmlns:r="http://schemas.openxmlformats.org/officeDocument/2006/relationships" r:id="rId5"/>
        </xdr:cNvPr>
        <xdr:cNvSpPr/>
      </xdr:nvSpPr>
      <xdr:spPr>
        <a:xfrm>
          <a:off x="12700" y="26035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4. Resultados Consolidados</a:t>
          </a:r>
        </a:p>
      </xdr:txBody>
    </xdr:sp>
    <xdr:clientData/>
  </xdr:twoCellAnchor>
  <xdr:twoCellAnchor editAs="absolute">
    <xdr:from>
      <xdr:col>0</xdr:col>
      <xdr:colOff>12700</xdr:colOff>
      <xdr:row>7</xdr:row>
      <xdr:rowOff>138641</xdr:rowOff>
    </xdr:from>
    <xdr:to>
      <xdr:col>1</xdr:col>
      <xdr:colOff>12700</xdr:colOff>
      <xdr:row>8</xdr:row>
      <xdr:rowOff>11641</xdr:rowOff>
    </xdr:to>
    <xdr:sp macro="" textlink="">
      <xdr:nvSpPr>
        <xdr:cNvPr id="12" name="Retângulo 11">
          <a:hlinkClick xmlns:r="http://schemas.openxmlformats.org/officeDocument/2006/relationships" r:id="rId6"/>
        </xdr:cNvPr>
        <xdr:cNvSpPr/>
      </xdr:nvSpPr>
      <xdr:spPr>
        <a:xfrm>
          <a:off x="12700" y="29210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5. Gráficos</a:t>
          </a:r>
        </a:p>
      </xdr:txBody>
    </xdr:sp>
    <xdr:clientData/>
  </xdr:twoCellAnchor>
  <xdr:twoCellAnchor editAs="absolute">
    <xdr:from>
      <xdr:col>0</xdr:col>
      <xdr:colOff>12700</xdr:colOff>
      <xdr:row>8</xdr:row>
      <xdr:rowOff>75141</xdr:rowOff>
    </xdr:from>
    <xdr:to>
      <xdr:col>1</xdr:col>
      <xdr:colOff>12700</xdr:colOff>
      <xdr:row>8</xdr:row>
      <xdr:rowOff>329141</xdr:rowOff>
    </xdr:to>
    <xdr:sp macro="" textlink="">
      <xdr:nvSpPr>
        <xdr:cNvPr id="13" name="Retângulo 12">
          <a:hlinkClick xmlns:r="http://schemas.openxmlformats.org/officeDocument/2006/relationships" r:id="rId7"/>
        </xdr:cNvPr>
        <xdr:cNvSpPr/>
      </xdr:nvSpPr>
      <xdr:spPr>
        <a:xfrm>
          <a:off x="12700" y="32385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6. Alertas e Dicas</a:t>
          </a:r>
        </a:p>
      </xdr:txBody>
    </xdr:sp>
    <xdr:clientData/>
  </xdr:twoCellAnchor>
  <xdr:twoCellAnchor editAs="absolute">
    <xdr:from>
      <xdr:col>0</xdr:col>
      <xdr:colOff>12700</xdr:colOff>
      <xdr:row>9</xdr:row>
      <xdr:rowOff>11641</xdr:rowOff>
    </xdr:from>
    <xdr:to>
      <xdr:col>1</xdr:col>
      <xdr:colOff>12700</xdr:colOff>
      <xdr:row>9</xdr:row>
      <xdr:rowOff>265641</xdr:rowOff>
    </xdr:to>
    <xdr:sp macro="" textlink="">
      <xdr:nvSpPr>
        <xdr:cNvPr id="14" name="Retângulo 13">
          <a:hlinkClick xmlns:r="http://schemas.openxmlformats.org/officeDocument/2006/relationships" r:id="rId8"/>
        </xdr:cNvPr>
        <xdr:cNvSpPr/>
      </xdr:nvSpPr>
      <xdr:spPr>
        <a:xfrm>
          <a:off x="12700" y="35560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7. Relatórios de Impressão</a:t>
          </a:r>
        </a:p>
      </xdr:txBody>
    </xdr:sp>
    <xdr:clientData/>
  </xdr:twoCellAnchor>
  <xdr:twoCellAnchor editAs="absolute">
    <xdr:from>
      <xdr:col>0</xdr:col>
      <xdr:colOff>12700</xdr:colOff>
      <xdr:row>9</xdr:row>
      <xdr:rowOff>329141</xdr:rowOff>
    </xdr:from>
    <xdr:to>
      <xdr:col>1</xdr:col>
      <xdr:colOff>12700</xdr:colOff>
      <xdr:row>10</xdr:row>
      <xdr:rowOff>202141</xdr:rowOff>
    </xdr:to>
    <xdr:sp macro="" textlink="">
      <xdr:nvSpPr>
        <xdr:cNvPr id="15" name="Retângulo 14">
          <a:hlinkClick xmlns:r="http://schemas.openxmlformats.org/officeDocument/2006/relationships" r:id="rId9"/>
        </xdr:cNvPr>
        <xdr:cNvSpPr/>
      </xdr:nvSpPr>
      <xdr:spPr>
        <a:xfrm>
          <a:off x="12700" y="38735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8. Imprimir Folha Pgto</a:t>
          </a:r>
        </a:p>
      </xdr:txBody>
    </xdr:sp>
    <xdr:clientData/>
  </xdr:twoCellAnchor>
  <xdr:twoCellAnchor editAs="oneCell">
    <xdr:from>
      <xdr:col>0</xdr:col>
      <xdr:colOff>423333</xdr:colOff>
      <xdr:row>0</xdr:row>
      <xdr:rowOff>84667</xdr:rowOff>
    </xdr:from>
    <xdr:to>
      <xdr:col>0</xdr:col>
      <xdr:colOff>1397000</xdr:colOff>
      <xdr:row>1</xdr:row>
      <xdr:rowOff>379766</xdr:rowOff>
    </xdr:to>
    <xdr:pic>
      <xdr:nvPicPr>
        <xdr:cNvPr id="19" name="Imagem 18" descr="Marca_sebrae_verticall.png"/>
        <xdr:cNvPicPr>
          <a:picLocks noChangeAspect="1"/>
        </xdr:cNvPicPr>
      </xdr:nvPicPr>
      <xdr:blipFill>
        <a:blip xmlns:r="http://schemas.openxmlformats.org/officeDocument/2006/relationships" r:embed="rId10" cstate="print"/>
        <a:stretch>
          <a:fillRect/>
        </a:stretch>
      </xdr:blipFill>
      <xdr:spPr>
        <a:xfrm>
          <a:off x="423333" y="84667"/>
          <a:ext cx="973667" cy="729016"/>
        </a:xfrm>
        <a:prstGeom prst="rect">
          <a:avLst/>
        </a:prstGeom>
      </xdr:spPr>
    </xdr:pic>
    <xdr:clientData/>
  </xdr:twoCellAnchor>
</xdr:wsDr>
</file>

<file path=xl/drawings/drawing37.xml><?xml version="1.0" encoding="utf-8"?>
<xdr:wsDr xmlns:xdr="http://schemas.openxmlformats.org/drawingml/2006/spreadsheetDrawing" xmlns:a="http://schemas.openxmlformats.org/drawingml/2006/main">
  <xdr:twoCellAnchor editAs="absolute">
    <xdr:from>
      <xdr:col>6</xdr:col>
      <xdr:colOff>688975</xdr:colOff>
      <xdr:row>0</xdr:row>
      <xdr:rowOff>133350</xdr:rowOff>
    </xdr:from>
    <xdr:to>
      <xdr:col>12</xdr:col>
      <xdr:colOff>312209</xdr:colOff>
      <xdr:row>2</xdr:row>
      <xdr:rowOff>43863</xdr:rowOff>
    </xdr:to>
    <xdr:sp macro="" textlink="">
      <xdr:nvSpPr>
        <xdr:cNvPr id="2" name="CaixaDeTexto 1"/>
        <xdr:cNvSpPr txBox="1"/>
      </xdr:nvSpPr>
      <xdr:spPr>
        <a:xfrm>
          <a:off x="5546725" y="133350"/>
          <a:ext cx="6396567" cy="609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vert="horz" rtlCol="0" anchor="t">
          <a:spAutoFit/>
        </a:bodyPr>
        <a:lstStyle/>
        <a:p>
          <a:pPr marL="0" marR="0" indent="0" defTabSz="914400" eaLnBrk="1" fontAlgn="auto" latinLnBrk="0" hangingPunct="1">
            <a:lnSpc>
              <a:spcPct val="100000"/>
            </a:lnSpc>
            <a:spcBef>
              <a:spcPts val="0"/>
            </a:spcBef>
            <a:spcAft>
              <a:spcPts val="0"/>
            </a:spcAft>
            <a:buClrTx/>
            <a:buSzTx/>
            <a:buFontTx/>
            <a:buNone/>
            <a:tabLst/>
            <a:defRPr/>
          </a:pPr>
          <a:r>
            <a:rPr lang="pt-BR" sz="1100">
              <a:solidFill>
                <a:schemeClr val="tx1"/>
              </a:solidFill>
              <a:effectLst/>
              <a:latin typeface="+mn-lt"/>
              <a:ea typeface="+mn-ea"/>
              <a:cs typeface="+mn-cs"/>
            </a:rPr>
            <a:t>Esta é a parte mais importa de planilha, pois é aqui que você definirá as premissas necessárias</a:t>
          </a:r>
          <a:r>
            <a:rPr lang="pt-BR" sz="1100" baseline="0">
              <a:solidFill>
                <a:schemeClr val="tx1"/>
              </a:solidFill>
              <a:effectLst/>
              <a:latin typeface="+mn-lt"/>
              <a:ea typeface="+mn-ea"/>
              <a:cs typeface="+mn-cs"/>
            </a:rPr>
            <a:t> que ajudarão a planilha gerar a folha de pgto, resultados consolidados, gráficos, alertas, dicas, etc.</a:t>
          </a:r>
          <a:endParaRPr lang="pt-BR">
            <a:effectLst/>
          </a:endParaRPr>
        </a:p>
        <a:p>
          <a:endParaRPr lang="pt-BR" sz="1100"/>
        </a:p>
      </xdr:txBody>
    </xdr:sp>
    <xdr:clientData/>
  </xdr:twoCellAnchor>
  <xdr:twoCellAnchor editAs="absolute">
    <xdr:from>
      <xdr:col>0</xdr:col>
      <xdr:colOff>144991</xdr:colOff>
      <xdr:row>2</xdr:row>
      <xdr:rowOff>135470</xdr:rowOff>
    </xdr:from>
    <xdr:to>
      <xdr:col>0</xdr:col>
      <xdr:colOff>1710266</xdr:colOff>
      <xdr:row>2</xdr:row>
      <xdr:rowOff>135470</xdr:rowOff>
    </xdr:to>
    <xdr:cxnSp macro="">
      <xdr:nvCxnSpPr>
        <xdr:cNvPr id="4" name="Conector reto 3"/>
        <xdr:cNvCxnSpPr/>
      </xdr:nvCxnSpPr>
      <xdr:spPr>
        <a:xfrm>
          <a:off x="144991" y="830795"/>
          <a:ext cx="1565275" cy="0"/>
        </a:xfrm>
        <a:prstGeom prst="line">
          <a:avLst/>
        </a:prstGeom>
        <a:ln>
          <a:solidFill>
            <a:srgbClr val="76717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63500</xdr:colOff>
      <xdr:row>2</xdr:row>
      <xdr:rowOff>222253</xdr:rowOff>
    </xdr:from>
    <xdr:to>
      <xdr:col>0</xdr:col>
      <xdr:colOff>1756833</xdr:colOff>
      <xdr:row>3</xdr:row>
      <xdr:rowOff>234953</xdr:rowOff>
    </xdr:to>
    <xdr:sp macro="" textlink="">
      <xdr:nvSpPr>
        <xdr:cNvPr id="5" name="Rectangle 65"/>
        <xdr:cNvSpPr/>
      </xdr:nvSpPr>
      <xdr:spPr>
        <a:xfrm>
          <a:off x="63500" y="917578"/>
          <a:ext cx="1693333"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l"/>
          <a:r>
            <a:rPr lang="en-US" sz="1400" b="1"/>
            <a:t>Menu</a:t>
          </a:r>
        </a:p>
      </xdr:txBody>
    </xdr:sp>
    <xdr:clientData/>
  </xdr:twoCellAnchor>
  <xdr:twoCellAnchor editAs="absolute">
    <xdr:from>
      <xdr:col>0</xdr:col>
      <xdr:colOff>152400</xdr:colOff>
      <xdr:row>15</xdr:row>
      <xdr:rowOff>329141</xdr:rowOff>
    </xdr:from>
    <xdr:to>
      <xdr:col>0</xdr:col>
      <xdr:colOff>1717675</xdr:colOff>
      <xdr:row>15</xdr:row>
      <xdr:rowOff>329141</xdr:rowOff>
    </xdr:to>
    <xdr:cxnSp macro="">
      <xdr:nvCxnSpPr>
        <xdr:cNvPr id="6" name="Conector reto 5"/>
        <xdr:cNvCxnSpPr/>
      </xdr:nvCxnSpPr>
      <xdr:spPr>
        <a:xfrm>
          <a:off x="152400" y="4254500"/>
          <a:ext cx="1565275" cy="0"/>
        </a:xfrm>
        <a:prstGeom prst="line">
          <a:avLst/>
        </a:prstGeom>
        <a:ln>
          <a:solidFill>
            <a:srgbClr val="76717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12700</xdr:colOff>
      <xdr:row>3</xdr:row>
      <xdr:rowOff>371475</xdr:rowOff>
    </xdr:from>
    <xdr:to>
      <xdr:col>1</xdr:col>
      <xdr:colOff>12700</xdr:colOff>
      <xdr:row>4</xdr:row>
      <xdr:rowOff>244475</xdr:rowOff>
    </xdr:to>
    <xdr:sp macro="" textlink="">
      <xdr:nvSpPr>
        <xdr:cNvPr id="7" name="Retângulo 6">
          <a:hlinkClick xmlns:r="http://schemas.openxmlformats.org/officeDocument/2006/relationships" r:id="rId1"/>
        </xdr:cNvPr>
        <xdr:cNvSpPr/>
      </xdr:nvSpPr>
      <xdr:spPr>
        <a:xfrm>
          <a:off x="12700" y="13335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Início</a:t>
          </a:r>
        </a:p>
      </xdr:txBody>
    </xdr:sp>
    <xdr:clientData/>
  </xdr:twoCellAnchor>
  <xdr:twoCellAnchor editAs="absolute">
    <xdr:from>
      <xdr:col>0</xdr:col>
      <xdr:colOff>12700</xdr:colOff>
      <xdr:row>4</xdr:row>
      <xdr:rowOff>307975</xdr:rowOff>
    </xdr:from>
    <xdr:to>
      <xdr:col>1</xdr:col>
      <xdr:colOff>12700</xdr:colOff>
      <xdr:row>5</xdr:row>
      <xdr:rowOff>180975</xdr:rowOff>
    </xdr:to>
    <xdr:sp macro="" textlink="">
      <xdr:nvSpPr>
        <xdr:cNvPr id="8" name="Retângulo 7">
          <a:hlinkClick xmlns:r="http://schemas.openxmlformats.org/officeDocument/2006/relationships" r:id="rId2"/>
        </xdr:cNvPr>
        <xdr:cNvSpPr/>
      </xdr:nvSpPr>
      <xdr:spPr>
        <a:xfrm>
          <a:off x="12700" y="1651000"/>
          <a:ext cx="1847850" cy="254000"/>
        </a:xfrm>
        <a:prstGeom prst="rect">
          <a:avLst/>
        </a:prstGeom>
        <a:solidFill>
          <a:schemeClr val="bg1">
            <a:lumMod val="100000"/>
          </a:schemeClr>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rgbClr val="000000"/>
              </a:solidFill>
            </a:rPr>
            <a:t>1. Premissas Gerais</a:t>
          </a:r>
        </a:p>
      </xdr:txBody>
    </xdr:sp>
    <xdr:clientData/>
  </xdr:twoCellAnchor>
  <xdr:twoCellAnchor editAs="absolute">
    <xdr:from>
      <xdr:col>0</xdr:col>
      <xdr:colOff>12700</xdr:colOff>
      <xdr:row>5</xdr:row>
      <xdr:rowOff>244475</xdr:rowOff>
    </xdr:from>
    <xdr:to>
      <xdr:col>1</xdr:col>
      <xdr:colOff>12700</xdr:colOff>
      <xdr:row>6</xdr:row>
      <xdr:rowOff>117475</xdr:rowOff>
    </xdr:to>
    <xdr:sp macro="" textlink="">
      <xdr:nvSpPr>
        <xdr:cNvPr id="9" name="Retângulo 8">
          <a:hlinkClick xmlns:r="http://schemas.openxmlformats.org/officeDocument/2006/relationships" r:id="rId3"/>
        </xdr:cNvPr>
        <xdr:cNvSpPr/>
      </xdr:nvSpPr>
      <xdr:spPr>
        <a:xfrm>
          <a:off x="12700" y="19685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2. Cadastro dos Funcionários</a:t>
          </a:r>
        </a:p>
      </xdr:txBody>
    </xdr:sp>
    <xdr:clientData/>
  </xdr:twoCellAnchor>
  <xdr:twoCellAnchor editAs="absolute">
    <xdr:from>
      <xdr:col>0</xdr:col>
      <xdr:colOff>12700</xdr:colOff>
      <xdr:row>6</xdr:row>
      <xdr:rowOff>180975</xdr:rowOff>
    </xdr:from>
    <xdr:to>
      <xdr:col>1</xdr:col>
      <xdr:colOff>12700</xdr:colOff>
      <xdr:row>7</xdr:row>
      <xdr:rowOff>53975</xdr:rowOff>
    </xdr:to>
    <xdr:sp macro="" textlink="">
      <xdr:nvSpPr>
        <xdr:cNvPr id="10" name="Retângulo 9">
          <a:hlinkClick xmlns:r="http://schemas.openxmlformats.org/officeDocument/2006/relationships" r:id="rId4"/>
        </xdr:cNvPr>
        <xdr:cNvSpPr/>
      </xdr:nvSpPr>
      <xdr:spPr>
        <a:xfrm>
          <a:off x="12700" y="22860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3. Lançamentos (Folha Pgto)</a:t>
          </a:r>
        </a:p>
      </xdr:txBody>
    </xdr:sp>
    <xdr:clientData/>
  </xdr:twoCellAnchor>
  <xdr:twoCellAnchor editAs="absolute">
    <xdr:from>
      <xdr:col>0</xdr:col>
      <xdr:colOff>12700</xdr:colOff>
      <xdr:row>7</xdr:row>
      <xdr:rowOff>117475</xdr:rowOff>
    </xdr:from>
    <xdr:to>
      <xdr:col>1</xdr:col>
      <xdr:colOff>12700</xdr:colOff>
      <xdr:row>7</xdr:row>
      <xdr:rowOff>371475</xdr:rowOff>
    </xdr:to>
    <xdr:sp macro="" textlink="">
      <xdr:nvSpPr>
        <xdr:cNvPr id="11" name="Retângulo 10">
          <a:hlinkClick xmlns:r="http://schemas.openxmlformats.org/officeDocument/2006/relationships" r:id="rId5"/>
        </xdr:cNvPr>
        <xdr:cNvSpPr/>
      </xdr:nvSpPr>
      <xdr:spPr>
        <a:xfrm>
          <a:off x="12700" y="26035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4. Resultados Consolidados</a:t>
          </a:r>
        </a:p>
      </xdr:txBody>
    </xdr:sp>
    <xdr:clientData/>
  </xdr:twoCellAnchor>
  <xdr:twoCellAnchor editAs="absolute">
    <xdr:from>
      <xdr:col>0</xdr:col>
      <xdr:colOff>12700</xdr:colOff>
      <xdr:row>8</xdr:row>
      <xdr:rowOff>53975</xdr:rowOff>
    </xdr:from>
    <xdr:to>
      <xdr:col>1</xdr:col>
      <xdr:colOff>12700</xdr:colOff>
      <xdr:row>9</xdr:row>
      <xdr:rowOff>106891</xdr:rowOff>
    </xdr:to>
    <xdr:sp macro="" textlink="">
      <xdr:nvSpPr>
        <xdr:cNvPr id="12" name="Retângulo 11">
          <a:hlinkClick xmlns:r="http://schemas.openxmlformats.org/officeDocument/2006/relationships" r:id="rId6"/>
        </xdr:cNvPr>
        <xdr:cNvSpPr/>
      </xdr:nvSpPr>
      <xdr:spPr>
        <a:xfrm>
          <a:off x="12700" y="29210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5. Gráficos</a:t>
          </a:r>
        </a:p>
      </xdr:txBody>
    </xdr:sp>
    <xdr:clientData/>
  </xdr:twoCellAnchor>
  <xdr:twoCellAnchor editAs="absolute">
    <xdr:from>
      <xdr:col>0</xdr:col>
      <xdr:colOff>12700</xdr:colOff>
      <xdr:row>9</xdr:row>
      <xdr:rowOff>170391</xdr:rowOff>
    </xdr:from>
    <xdr:to>
      <xdr:col>1</xdr:col>
      <xdr:colOff>12700</xdr:colOff>
      <xdr:row>10</xdr:row>
      <xdr:rowOff>43391</xdr:rowOff>
    </xdr:to>
    <xdr:sp macro="" textlink="">
      <xdr:nvSpPr>
        <xdr:cNvPr id="13" name="Retângulo 12">
          <a:hlinkClick xmlns:r="http://schemas.openxmlformats.org/officeDocument/2006/relationships" r:id="rId7"/>
        </xdr:cNvPr>
        <xdr:cNvSpPr/>
      </xdr:nvSpPr>
      <xdr:spPr>
        <a:xfrm>
          <a:off x="12700" y="32385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6. Alertas e Dicas</a:t>
          </a:r>
        </a:p>
      </xdr:txBody>
    </xdr:sp>
    <xdr:clientData/>
  </xdr:twoCellAnchor>
  <xdr:twoCellAnchor editAs="absolute">
    <xdr:from>
      <xdr:col>0</xdr:col>
      <xdr:colOff>12700</xdr:colOff>
      <xdr:row>10</xdr:row>
      <xdr:rowOff>106891</xdr:rowOff>
    </xdr:from>
    <xdr:to>
      <xdr:col>1</xdr:col>
      <xdr:colOff>12700</xdr:colOff>
      <xdr:row>10</xdr:row>
      <xdr:rowOff>360891</xdr:rowOff>
    </xdr:to>
    <xdr:sp macro="" textlink="">
      <xdr:nvSpPr>
        <xdr:cNvPr id="14" name="Retângulo 13">
          <a:hlinkClick xmlns:r="http://schemas.openxmlformats.org/officeDocument/2006/relationships" r:id="rId8"/>
        </xdr:cNvPr>
        <xdr:cNvSpPr/>
      </xdr:nvSpPr>
      <xdr:spPr>
        <a:xfrm>
          <a:off x="12700" y="35560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7. Relatório de Impressão</a:t>
          </a:r>
        </a:p>
      </xdr:txBody>
    </xdr:sp>
    <xdr:clientData/>
  </xdr:twoCellAnchor>
  <xdr:twoCellAnchor editAs="absolute">
    <xdr:from>
      <xdr:col>0</xdr:col>
      <xdr:colOff>12700</xdr:colOff>
      <xdr:row>11</xdr:row>
      <xdr:rowOff>43391</xdr:rowOff>
    </xdr:from>
    <xdr:to>
      <xdr:col>1</xdr:col>
      <xdr:colOff>12700</xdr:colOff>
      <xdr:row>15</xdr:row>
      <xdr:rowOff>202141</xdr:rowOff>
    </xdr:to>
    <xdr:sp macro="" textlink="">
      <xdr:nvSpPr>
        <xdr:cNvPr id="15" name="Retângulo 14">
          <a:hlinkClick xmlns:r="http://schemas.openxmlformats.org/officeDocument/2006/relationships" r:id="rId9"/>
        </xdr:cNvPr>
        <xdr:cNvSpPr/>
      </xdr:nvSpPr>
      <xdr:spPr>
        <a:xfrm>
          <a:off x="12700" y="38735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8. Imprimir Folha Pgto</a:t>
          </a:r>
        </a:p>
      </xdr:txBody>
    </xdr:sp>
    <xdr:clientData/>
  </xdr:twoCellAnchor>
  <xdr:twoCellAnchor editAs="absolute">
    <xdr:from>
      <xdr:col>2</xdr:col>
      <xdr:colOff>0</xdr:colOff>
      <xdr:row>1</xdr:row>
      <xdr:rowOff>243417</xdr:rowOff>
    </xdr:from>
    <xdr:to>
      <xdr:col>4</xdr:col>
      <xdr:colOff>984250</xdr:colOff>
      <xdr:row>3</xdr:row>
      <xdr:rowOff>2117</xdr:rowOff>
    </xdr:to>
    <xdr:sp macro="" textlink="">
      <xdr:nvSpPr>
        <xdr:cNvPr id="23" name="Retângulo 22">
          <a:hlinkClick xmlns:r="http://schemas.openxmlformats.org/officeDocument/2006/relationships" r:id="rId10"/>
        </xdr:cNvPr>
        <xdr:cNvSpPr/>
      </xdr:nvSpPr>
      <xdr:spPr>
        <a:xfrm>
          <a:off x="2106083" y="677334"/>
          <a:ext cx="2360084" cy="287866"/>
        </a:xfrm>
        <a:prstGeom prst="rect">
          <a:avLst/>
        </a:prstGeom>
        <a:solidFill>
          <a:srgbClr val="6699CC"/>
        </a:solidFill>
        <a:ln w="25400" cap="flat" cmpd="sng" algn="ctr">
          <a:noFill/>
          <a:prstDash val="solid"/>
        </a:ln>
        <a:effectLs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pt-BR" sz="1100" b="0">
              <a:solidFill>
                <a:schemeClr val="bg1">
                  <a:lumMod val="100000"/>
                </a:schemeClr>
              </a:solidFill>
            </a:rPr>
            <a:t>Dados</a:t>
          </a:r>
          <a:r>
            <a:rPr lang="pt-BR" sz="1100" b="0" baseline="0">
              <a:solidFill>
                <a:schemeClr val="bg1">
                  <a:lumMod val="100000"/>
                </a:schemeClr>
              </a:solidFill>
            </a:rPr>
            <a:t> básicos, encargos e impostos</a:t>
          </a:r>
          <a:endParaRPr lang="pt-BR" sz="1100" b="0">
            <a:solidFill>
              <a:schemeClr val="bg1">
                <a:lumMod val="100000"/>
              </a:schemeClr>
            </a:solidFill>
          </a:endParaRPr>
        </a:p>
      </xdr:txBody>
    </xdr:sp>
    <xdr:clientData/>
  </xdr:twoCellAnchor>
  <xdr:twoCellAnchor editAs="absolute">
    <xdr:from>
      <xdr:col>4</xdr:col>
      <xdr:colOff>1015993</xdr:colOff>
      <xdr:row>1</xdr:row>
      <xdr:rowOff>243417</xdr:rowOff>
    </xdr:from>
    <xdr:to>
      <xdr:col>6</xdr:col>
      <xdr:colOff>825500</xdr:colOff>
      <xdr:row>3</xdr:row>
      <xdr:rowOff>2117</xdr:rowOff>
    </xdr:to>
    <xdr:sp macro="" textlink="">
      <xdr:nvSpPr>
        <xdr:cNvPr id="24" name="Retângulo 23">
          <a:hlinkClick xmlns:r="http://schemas.openxmlformats.org/officeDocument/2006/relationships" r:id="rId11"/>
        </xdr:cNvPr>
        <xdr:cNvSpPr/>
      </xdr:nvSpPr>
      <xdr:spPr>
        <a:xfrm>
          <a:off x="4497910" y="677334"/>
          <a:ext cx="1185340" cy="287866"/>
        </a:xfrm>
        <a:prstGeom prst="rect">
          <a:avLst/>
        </a:prstGeom>
        <a:solidFill>
          <a:srgbClr val="6699CC"/>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pt-BR" sz="1100">
              <a:solidFill>
                <a:schemeClr val="bg1">
                  <a:lumMod val="100000"/>
                </a:schemeClr>
              </a:solidFill>
            </a:rPr>
            <a:t>Cargos e Salários</a:t>
          </a:r>
        </a:p>
      </xdr:txBody>
    </xdr:sp>
    <xdr:clientData/>
  </xdr:twoCellAnchor>
  <xdr:twoCellAnchor editAs="absolute">
    <xdr:from>
      <xdr:col>6</xdr:col>
      <xdr:colOff>862540</xdr:colOff>
      <xdr:row>1</xdr:row>
      <xdr:rowOff>243417</xdr:rowOff>
    </xdr:from>
    <xdr:to>
      <xdr:col>8</xdr:col>
      <xdr:colOff>1227669</xdr:colOff>
      <xdr:row>3</xdr:row>
      <xdr:rowOff>2117</xdr:rowOff>
    </xdr:to>
    <xdr:sp macro="" textlink="">
      <xdr:nvSpPr>
        <xdr:cNvPr id="25" name="Retângulo 24">
          <a:hlinkClick xmlns:r="http://schemas.openxmlformats.org/officeDocument/2006/relationships" r:id="rId12"/>
        </xdr:cNvPr>
        <xdr:cNvSpPr/>
      </xdr:nvSpPr>
      <xdr:spPr>
        <a:xfrm>
          <a:off x="5720290" y="677334"/>
          <a:ext cx="1740962" cy="287866"/>
        </a:xfrm>
        <a:prstGeom prst="rect">
          <a:avLst/>
        </a:prstGeom>
        <a:solidFill>
          <a:srgbClr val="FF9900"/>
        </a:solidFill>
        <a:ln w="25400" cap="flat" cmpd="sng" algn="ctr">
          <a:noFill/>
          <a:prstDash val="solid"/>
        </a:ln>
        <a:effectLs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pt-BR" sz="1100" b="1">
              <a:solidFill>
                <a:schemeClr val="bg1">
                  <a:lumMod val="100000"/>
                </a:schemeClr>
              </a:solidFill>
            </a:rPr>
            <a:t>Adicionais por Horas Extra</a:t>
          </a:r>
        </a:p>
      </xdr:txBody>
    </xdr:sp>
    <xdr:clientData/>
  </xdr:twoCellAnchor>
  <xdr:twoCellAnchor editAs="absolute">
    <xdr:from>
      <xdr:col>8</xdr:col>
      <xdr:colOff>1254125</xdr:colOff>
      <xdr:row>1</xdr:row>
      <xdr:rowOff>243417</xdr:rowOff>
    </xdr:from>
    <xdr:to>
      <xdr:col>9</xdr:col>
      <xdr:colOff>465667</xdr:colOff>
      <xdr:row>3</xdr:row>
      <xdr:rowOff>2117</xdr:rowOff>
    </xdr:to>
    <xdr:sp macro="" textlink="">
      <xdr:nvSpPr>
        <xdr:cNvPr id="26" name="Retângulo 25">
          <a:hlinkClick xmlns:r="http://schemas.openxmlformats.org/officeDocument/2006/relationships" r:id="rId13"/>
        </xdr:cNvPr>
        <xdr:cNvSpPr/>
      </xdr:nvSpPr>
      <xdr:spPr>
        <a:xfrm>
          <a:off x="7487708" y="677334"/>
          <a:ext cx="1296459" cy="287866"/>
        </a:xfrm>
        <a:prstGeom prst="rect">
          <a:avLst/>
        </a:prstGeom>
        <a:solidFill>
          <a:srgbClr val="6699CC"/>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pt-BR" sz="1100">
              <a:solidFill>
                <a:schemeClr val="bg1">
                  <a:lumMod val="100000"/>
                </a:schemeClr>
              </a:solidFill>
            </a:rPr>
            <a:t>Lista de Benefícios</a:t>
          </a:r>
        </a:p>
      </xdr:txBody>
    </xdr:sp>
    <xdr:clientData/>
  </xdr:twoCellAnchor>
  <xdr:twoCellAnchor editAs="oneCell">
    <xdr:from>
      <xdr:col>0</xdr:col>
      <xdr:colOff>359834</xdr:colOff>
      <xdr:row>0</xdr:row>
      <xdr:rowOff>31750</xdr:rowOff>
    </xdr:from>
    <xdr:to>
      <xdr:col>0</xdr:col>
      <xdr:colOff>1480366</xdr:colOff>
      <xdr:row>2</xdr:row>
      <xdr:rowOff>84666</xdr:rowOff>
    </xdr:to>
    <xdr:pic>
      <xdr:nvPicPr>
        <xdr:cNvPr id="28" name="Imagem 27" descr="Marca_sebrae_verticall.png"/>
        <xdr:cNvPicPr>
          <a:picLocks noChangeAspect="1"/>
        </xdr:cNvPicPr>
      </xdr:nvPicPr>
      <xdr:blipFill>
        <a:blip xmlns:r="http://schemas.openxmlformats.org/officeDocument/2006/relationships" r:embed="rId14" cstate="print"/>
        <a:stretch>
          <a:fillRect/>
        </a:stretch>
      </xdr:blipFill>
      <xdr:spPr>
        <a:xfrm>
          <a:off x="359834" y="31750"/>
          <a:ext cx="1120532" cy="751416"/>
        </a:xfrm>
        <a:prstGeom prst="rect">
          <a:avLst/>
        </a:prstGeom>
      </xdr:spPr>
    </xdr:pic>
    <xdr:clientData/>
  </xdr:twoCellAnchor>
</xdr:wsDr>
</file>

<file path=xl/drawings/drawing38.xml><?xml version="1.0" encoding="utf-8"?>
<xdr:wsDr xmlns:xdr="http://schemas.openxmlformats.org/drawingml/2006/spreadsheetDrawing" xmlns:a="http://schemas.openxmlformats.org/drawingml/2006/main">
  <xdr:twoCellAnchor editAs="absolute">
    <xdr:from>
      <xdr:col>3</xdr:col>
      <xdr:colOff>371474</xdr:colOff>
      <xdr:row>0</xdr:row>
      <xdr:rowOff>133350</xdr:rowOff>
    </xdr:from>
    <xdr:to>
      <xdr:col>9</xdr:col>
      <xdr:colOff>232832</xdr:colOff>
      <xdr:row>1</xdr:row>
      <xdr:rowOff>136219</xdr:rowOff>
    </xdr:to>
    <xdr:sp macro="" textlink="">
      <xdr:nvSpPr>
        <xdr:cNvPr id="2" name="CaixaDeTexto 1"/>
        <xdr:cNvSpPr txBox="1"/>
      </xdr:nvSpPr>
      <xdr:spPr>
        <a:xfrm>
          <a:off x="5819774" y="133350"/>
          <a:ext cx="6522508" cy="43149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vert="horz" wrap="square" rtlCol="0" anchor="t">
          <a:spAutoFit/>
        </a:bodyPr>
        <a:lstStyle/>
        <a:p>
          <a:r>
            <a:rPr lang="pt-BR" sz="1100"/>
            <a:t>Após ter inserido</a:t>
          </a:r>
          <a:r>
            <a:rPr lang="pt-BR" sz="1100" baseline="0"/>
            <a:t> todas as premissas e ter cadastrado todos os funcinários, chegou a hora de fazer o lançamento dos dados necessários para concluir e impromir a folha de pagamento de cada membro da equipe.</a:t>
          </a:r>
          <a:endParaRPr lang="pt-BR" sz="1100"/>
        </a:p>
      </xdr:txBody>
    </xdr:sp>
    <xdr:clientData/>
  </xdr:twoCellAnchor>
  <xdr:twoCellAnchor editAs="absolute">
    <xdr:from>
      <xdr:col>0</xdr:col>
      <xdr:colOff>144991</xdr:colOff>
      <xdr:row>2</xdr:row>
      <xdr:rowOff>135470</xdr:rowOff>
    </xdr:from>
    <xdr:to>
      <xdr:col>0</xdr:col>
      <xdr:colOff>1710266</xdr:colOff>
      <xdr:row>2</xdr:row>
      <xdr:rowOff>135470</xdr:rowOff>
    </xdr:to>
    <xdr:cxnSp macro="">
      <xdr:nvCxnSpPr>
        <xdr:cNvPr id="4" name="Conector reto 3"/>
        <xdr:cNvCxnSpPr/>
      </xdr:nvCxnSpPr>
      <xdr:spPr>
        <a:xfrm>
          <a:off x="144991" y="830795"/>
          <a:ext cx="1565275" cy="0"/>
        </a:xfrm>
        <a:prstGeom prst="line">
          <a:avLst/>
        </a:prstGeom>
        <a:ln>
          <a:solidFill>
            <a:srgbClr val="76717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63500</xdr:colOff>
      <xdr:row>2</xdr:row>
      <xdr:rowOff>222253</xdr:rowOff>
    </xdr:from>
    <xdr:to>
      <xdr:col>0</xdr:col>
      <xdr:colOff>1756833</xdr:colOff>
      <xdr:row>3</xdr:row>
      <xdr:rowOff>234953</xdr:rowOff>
    </xdr:to>
    <xdr:sp macro="" textlink="">
      <xdr:nvSpPr>
        <xdr:cNvPr id="5" name="Rectangle 65"/>
        <xdr:cNvSpPr/>
      </xdr:nvSpPr>
      <xdr:spPr>
        <a:xfrm>
          <a:off x="63500" y="917578"/>
          <a:ext cx="1693333"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l"/>
          <a:r>
            <a:rPr lang="en-US" sz="1400" b="1"/>
            <a:t>Menu</a:t>
          </a:r>
        </a:p>
      </xdr:txBody>
    </xdr:sp>
    <xdr:clientData/>
  </xdr:twoCellAnchor>
  <xdr:twoCellAnchor editAs="absolute">
    <xdr:from>
      <xdr:col>0</xdr:col>
      <xdr:colOff>152400</xdr:colOff>
      <xdr:row>12</xdr:row>
      <xdr:rowOff>117475</xdr:rowOff>
    </xdr:from>
    <xdr:to>
      <xdr:col>0</xdr:col>
      <xdr:colOff>1717675</xdr:colOff>
      <xdr:row>12</xdr:row>
      <xdr:rowOff>117475</xdr:rowOff>
    </xdr:to>
    <xdr:cxnSp macro="">
      <xdr:nvCxnSpPr>
        <xdr:cNvPr id="6" name="Conector reto 5"/>
        <xdr:cNvCxnSpPr/>
      </xdr:nvCxnSpPr>
      <xdr:spPr>
        <a:xfrm>
          <a:off x="152400" y="4251325"/>
          <a:ext cx="1565275" cy="0"/>
        </a:xfrm>
        <a:prstGeom prst="line">
          <a:avLst/>
        </a:prstGeom>
        <a:ln>
          <a:solidFill>
            <a:srgbClr val="76717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12700</xdr:colOff>
      <xdr:row>3</xdr:row>
      <xdr:rowOff>371475</xdr:rowOff>
    </xdr:from>
    <xdr:to>
      <xdr:col>1</xdr:col>
      <xdr:colOff>12700</xdr:colOff>
      <xdr:row>5</xdr:row>
      <xdr:rowOff>117475</xdr:rowOff>
    </xdr:to>
    <xdr:sp macro="" textlink="">
      <xdr:nvSpPr>
        <xdr:cNvPr id="7" name="Retângulo 6">
          <a:hlinkClick xmlns:r="http://schemas.openxmlformats.org/officeDocument/2006/relationships" r:id="rId1"/>
        </xdr:cNvPr>
        <xdr:cNvSpPr/>
      </xdr:nvSpPr>
      <xdr:spPr>
        <a:xfrm>
          <a:off x="12700" y="1333500"/>
          <a:ext cx="1847850" cy="250825"/>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Início</a:t>
          </a:r>
        </a:p>
      </xdr:txBody>
    </xdr:sp>
    <xdr:clientData/>
  </xdr:twoCellAnchor>
  <xdr:twoCellAnchor editAs="absolute">
    <xdr:from>
      <xdr:col>0</xdr:col>
      <xdr:colOff>12700</xdr:colOff>
      <xdr:row>5</xdr:row>
      <xdr:rowOff>180975</xdr:rowOff>
    </xdr:from>
    <xdr:to>
      <xdr:col>1</xdr:col>
      <xdr:colOff>12700</xdr:colOff>
      <xdr:row>6</xdr:row>
      <xdr:rowOff>53975</xdr:rowOff>
    </xdr:to>
    <xdr:sp macro="" textlink="">
      <xdr:nvSpPr>
        <xdr:cNvPr id="8" name="Retângulo 7">
          <a:hlinkClick xmlns:r="http://schemas.openxmlformats.org/officeDocument/2006/relationships" r:id="rId2"/>
        </xdr:cNvPr>
        <xdr:cNvSpPr/>
      </xdr:nvSpPr>
      <xdr:spPr>
        <a:xfrm>
          <a:off x="12700" y="1647825"/>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1. Premissas Gerais</a:t>
          </a:r>
        </a:p>
      </xdr:txBody>
    </xdr:sp>
    <xdr:clientData/>
  </xdr:twoCellAnchor>
  <xdr:twoCellAnchor editAs="absolute">
    <xdr:from>
      <xdr:col>0</xdr:col>
      <xdr:colOff>12700</xdr:colOff>
      <xdr:row>6</xdr:row>
      <xdr:rowOff>117475</xdr:rowOff>
    </xdr:from>
    <xdr:to>
      <xdr:col>1</xdr:col>
      <xdr:colOff>12700</xdr:colOff>
      <xdr:row>6</xdr:row>
      <xdr:rowOff>371475</xdr:rowOff>
    </xdr:to>
    <xdr:sp macro="" textlink="">
      <xdr:nvSpPr>
        <xdr:cNvPr id="9" name="Retângulo 8">
          <a:hlinkClick xmlns:r="http://schemas.openxmlformats.org/officeDocument/2006/relationships" r:id="rId3"/>
        </xdr:cNvPr>
        <xdr:cNvSpPr/>
      </xdr:nvSpPr>
      <xdr:spPr>
        <a:xfrm>
          <a:off x="12700" y="1965325"/>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2. Cadastro dos Funcionários</a:t>
          </a:r>
        </a:p>
      </xdr:txBody>
    </xdr:sp>
    <xdr:clientData/>
  </xdr:twoCellAnchor>
  <xdr:twoCellAnchor editAs="absolute">
    <xdr:from>
      <xdr:col>0</xdr:col>
      <xdr:colOff>12700</xdr:colOff>
      <xdr:row>7</xdr:row>
      <xdr:rowOff>53975</xdr:rowOff>
    </xdr:from>
    <xdr:to>
      <xdr:col>1</xdr:col>
      <xdr:colOff>12700</xdr:colOff>
      <xdr:row>7</xdr:row>
      <xdr:rowOff>307975</xdr:rowOff>
    </xdr:to>
    <xdr:sp macro="" textlink="">
      <xdr:nvSpPr>
        <xdr:cNvPr id="10" name="Retângulo 9">
          <a:hlinkClick xmlns:r="http://schemas.openxmlformats.org/officeDocument/2006/relationships" r:id="rId4"/>
        </xdr:cNvPr>
        <xdr:cNvSpPr/>
      </xdr:nvSpPr>
      <xdr:spPr>
        <a:xfrm>
          <a:off x="12700" y="2282825"/>
          <a:ext cx="1847850" cy="254000"/>
        </a:xfrm>
        <a:prstGeom prst="rect">
          <a:avLst/>
        </a:prstGeom>
        <a:solidFill>
          <a:schemeClr val="bg1">
            <a:lumMod val="100000"/>
          </a:schemeClr>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rgbClr val="000000"/>
              </a:solidFill>
            </a:rPr>
            <a:t>3. Lançamentos (Folha Pgto)</a:t>
          </a:r>
        </a:p>
      </xdr:txBody>
    </xdr:sp>
    <xdr:clientData/>
  </xdr:twoCellAnchor>
  <xdr:twoCellAnchor editAs="absolute">
    <xdr:from>
      <xdr:col>0</xdr:col>
      <xdr:colOff>12700</xdr:colOff>
      <xdr:row>7</xdr:row>
      <xdr:rowOff>371475</xdr:rowOff>
    </xdr:from>
    <xdr:to>
      <xdr:col>1</xdr:col>
      <xdr:colOff>12700</xdr:colOff>
      <xdr:row>8</xdr:row>
      <xdr:rowOff>244475</xdr:rowOff>
    </xdr:to>
    <xdr:sp macro="" textlink="">
      <xdr:nvSpPr>
        <xdr:cNvPr id="11" name="Retângulo 10">
          <a:hlinkClick xmlns:r="http://schemas.openxmlformats.org/officeDocument/2006/relationships" r:id="rId5"/>
        </xdr:cNvPr>
        <xdr:cNvSpPr/>
      </xdr:nvSpPr>
      <xdr:spPr>
        <a:xfrm>
          <a:off x="12700" y="2600325"/>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4. Resultados Consolidados</a:t>
          </a:r>
        </a:p>
      </xdr:txBody>
    </xdr:sp>
    <xdr:clientData/>
  </xdr:twoCellAnchor>
  <xdr:twoCellAnchor editAs="absolute">
    <xdr:from>
      <xdr:col>0</xdr:col>
      <xdr:colOff>12700</xdr:colOff>
      <xdr:row>8</xdr:row>
      <xdr:rowOff>307975</xdr:rowOff>
    </xdr:from>
    <xdr:to>
      <xdr:col>1</xdr:col>
      <xdr:colOff>12700</xdr:colOff>
      <xdr:row>9</xdr:row>
      <xdr:rowOff>180975</xdr:rowOff>
    </xdr:to>
    <xdr:sp macro="" textlink="">
      <xdr:nvSpPr>
        <xdr:cNvPr id="12" name="Retângulo 11">
          <a:hlinkClick xmlns:r="http://schemas.openxmlformats.org/officeDocument/2006/relationships" r:id="rId6"/>
        </xdr:cNvPr>
        <xdr:cNvSpPr/>
      </xdr:nvSpPr>
      <xdr:spPr>
        <a:xfrm>
          <a:off x="12700" y="2917825"/>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5. Gráficos</a:t>
          </a:r>
        </a:p>
      </xdr:txBody>
    </xdr:sp>
    <xdr:clientData/>
  </xdr:twoCellAnchor>
  <xdr:twoCellAnchor editAs="absolute">
    <xdr:from>
      <xdr:col>0</xdr:col>
      <xdr:colOff>12700</xdr:colOff>
      <xdr:row>9</xdr:row>
      <xdr:rowOff>244475</xdr:rowOff>
    </xdr:from>
    <xdr:to>
      <xdr:col>1</xdr:col>
      <xdr:colOff>12700</xdr:colOff>
      <xdr:row>10</xdr:row>
      <xdr:rowOff>117475</xdr:rowOff>
    </xdr:to>
    <xdr:sp macro="" textlink="">
      <xdr:nvSpPr>
        <xdr:cNvPr id="13" name="Retângulo 12">
          <a:hlinkClick xmlns:r="http://schemas.openxmlformats.org/officeDocument/2006/relationships" r:id="rId7"/>
        </xdr:cNvPr>
        <xdr:cNvSpPr/>
      </xdr:nvSpPr>
      <xdr:spPr>
        <a:xfrm>
          <a:off x="12700" y="3235325"/>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6. Alertas e Dicas</a:t>
          </a:r>
        </a:p>
      </xdr:txBody>
    </xdr:sp>
    <xdr:clientData/>
  </xdr:twoCellAnchor>
  <xdr:twoCellAnchor editAs="absolute">
    <xdr:from>
      <xdr:col>0</xdr:col>
      <xdr:colOff>12700</xdr:colOff>
      <xdr:row>10</xdr:row>
      <xdr:rowOff>180975</xdr:rowOff>
    </xdr:from>
    <xdr:to>
      <xdr:col>1</xdr:col>
      <xdr:colOff>12700</xdr:colOff>
      <xdr:row>11</xdr:row>
      <xdr:rowOff>53975</xdr:rowOff>
    </xdr:to>
    <xdr:sp macro="" textlink="">
      <xdr:nvSpPr>
        <xdr:cNvPr id="14" name="Retângulo 13">
          <a:hlinkClick xmlns:r="http://schemas.openxmlformats.org/officeDocument/2006/relationships" r:id="rId8"/>
        </xdr:cNvPr>
        <xdr:cNvSpPr/>
      </xdr:nvSpPr>
      <xdr:spPr>
        <a:xfrm>
          <a:off x="12700" y="3552825"/>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7. Relatório de Impressão</a:t>
          </a:r>
        </a:p>
      </xdr:txBody>
    </xdr:sp>
    <xdr:clientData/>
  </xdr:twoCellAnchor>
  <xdr:twoCellAnchor editAs="absolute">
    <xdr:from>
      <xdr:col>0</xdr:col>
      <xdr:colOff>12700</xdr:colOff>
      <xdr:row>11</xdr:row>
      <xdr:rowOff>117475</xdr:rowOff>
    </xdr:from>
    <xdr:to>
      <xdr:col>1</xdr:col>
      <xdr:colOff>12700</xdr:colOff>
      <xdr:row>11</xdr:row>
      <xdr:rowOff>371475</xdr:rowOff>
    </xdr:to>
    <xdr:sp macro="" textlink="">
      <xdr:nvSpPr>
        <xdr:cNvPr id="15" name="Retângulo 14">
          <a:hlinkClick xmlns:r="http://schemas.openxmlformats.org/officeDocument/2006/relationships" r:id="rId9"/>
        </xdr:cNvPr>
        <xdr:cNvSpPr/>
      </xdr:nvSpPr>
      <xdr:spPr>
        <a:xfrm>
          <a:off x="12700" y="3870325"/>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8. Imprimir Folha Pgto</a:t>
          </a:r>
        </a:p>
      </xdr:txBody>
    </xdr:sp>
    <xdr:clientData/>
  </xdr:twoCellAnchor>
  <xdr:twoCellAnchor editAs="absolute">
    <xdr:from>
      <xdr:col>2</xdr:col>
      <xdr:colOff>0</xdr:colOff>
      <xdr:row>1</xdr:row>
      <xdr:rowOff>243417</xdr:rowOff>
    </xdr:from>
    <xdr:to>
      <xdr:col>2</xdr:col>
      <xdr:colOff>863600</xdr:colOff>
      <xdr:row>3</xdr:row>
      <xdr:rowOff>2117</xdr:rowOff>
    </xdr:to>
    <xdr:sp macro="" textlink="">
      <xdr:nvSpPr>
        <xdr:cNvPr id="32" name="Retângulo 31">
          <a:hlinkClick xmlns:r="http://schemas.openxmlformats.org/officeDocument/2006/relationships" r:id="rId10"/>
        </xdr:cNvPr>
        <xdr:cNvSpPr/>
      </xdr:nvSpPr>
      <xdr:spPr>
        <a:xfrm>
          <a:off x="2106083" y="677334"/>
          <a:ext cx="863600" cy="287866"/>
        </a:xfrm>
        <a:prstGeom prst="rect">
          <a:avLst/>
        </a:prstGeom>
        <a:solidFill>
          <a:srgbClr val="6699CC"/>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pt-BR" sz="1100">
              <a:solidFill>
                <a:schemeClr val="bg1">
                  <a:lumMod val="100000"/>
                </a:schemeClr>
              </a:solidFill>
              <a:latin typeface="+mn-lt"/>
              <a:ea typeface="+mn-ea"/>
              <a:cs typeface="+mn-cs"/>
            </a:rPr>
            <a:t>Janeiro</a:t>
          </a:r>
        </a:p>
      </xdr:txBody>
    </xdr:sp>
    <xdr:clientData/>
  </xdr:twoCellAnchor>
  <xdr:twoCellAnchor editAs="absolute">
    <xdr:from>
      <xdr:col>2</xdr:col>
      <xdr:colOff>891361</xdr:colOff>
      <xdr:row>1</xdr:row>
      <xdr:rowOff>243417</xdr:rowOff>
    </xdr:from>
    <xdr:to>
      <xdr:col>2</xdr:col>
      <xdr:colOff>1760253</xdr:colOff>
      <xdr:row>3</xdr:row>
      <xdr:rowOff>2117</xdr:rowOff>
    </xdr:to>
    <xdr:sp macro="" textlink="">
      <xdr:nvSpPr>
        <xdr:cNvPr id="33" name="Retângulo 32">
          <a:hlinkClick xmlns:r="http://schemas.openxmlformats.org/officeDocument/2006/relationships" r:id="rId11"/>
        </xdr:cNvPr>
        <xdr:cNvSpPr/>
      </xdr:nvSpPr>
      <xdr:spPr>
        <a:xfrm>
          <a:off x="2997444" y="677334"/>
          <a:ext cx="868892" cy="287866"/>
        </a:xfrm>
        <a:prstGeom prst="rect">
          <a:avLst/>
        </a:prstGeom>
        <a:solidFill>
          <a:srgbClr val="6699CC"/>
        </a:solidFill>
        <a:ln w="25400" cap="flat" cmpd="sng" algn="ctr">
          <a:noFill/>
          <a:prstDash val="solid"/>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pt-BR" sz="1100" b="0">
              <a:solidFill>
                <a:schemeClr val="bg1">
                  <a:lumMod val="100000"/>
                </a:schemeClr>
              </a:solidFill>
            </a:rPr>
            <a:t>Fevereiro</a:t>
          </a:r>
        </a:p>
      </xdr:txBody>
    </xdr:sp>
    <xdr:clientData/>
  </xdr:twoCellAnchor>
  <xdr:twoCellAnchor editAs="absolute">
    <xdr:from>
      <xdr:col>2</xdr:col>
      <xdr:colOff>1788014</xdr:colOff>
      <xdr:row>1</xdr:row>
      <xdr:rowOff>243417</xdr:rowOff>
    </xdr:from>
    <xdr:to>
      <xdr:col>2</xdr:col>
      <xdr:colOff>2651614</xdr:colOff>
      <xdr:row>3</xdr:row>
      <xdr:rowOff>2117</xdr:rowOff>
    </xdr:to>
    <xdr:sp macro="" textlink="">
      <xdr:nvSpPr>
        <xdr:cNvPr id="34" name="Retângulo 33">
          <a:hlinkClick xmlns:r="http://schemas.openxmlformats.org/officeDocument/2006/relationships" r:id="rId12"/>
        </xdr:cNvPr>
        <xdr:cNvSpPr/>
      </xdr:nvSpPr>
      <xdr:spPr>
        <a:xfrm>
          <a:off x="3894097" y="677334"/>
          <a:ext cx="863600" cy="287866"/>
        </a:xfrm>
        <a:prstGeom prst="rect">
          <a:avLst/>
        </a:prstGeom>
        <a:solidFill>
          <a:srgbClr val="6699CC"/>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pt-BR" sz="1100">
              <a:solidFill>
                <a:schemeClr val="bg1">
                  <a:lumMod val="100000"/>
                </a:schemeClr>
              </a:solidFill>
            </a:rPr>
            <a:t>Março</a:t>
          </a:r>
        </a:p>
      </xdr:txBody>
    </xdr:sp>
    <xdr:clientData/>
  </xdr:twoCellAnchor>
  <xdr:twoCellAnchor editAs="absolute">
    <xdr:from>
      <xdr:col>2</xdr:col>
      <xdr:colOff>2679375</xdr:colOff>
      <xdr:row>1</xdr:row>
      <xdr:rowOff>243417</xdr:rowOff>
    </xdr:from>
    <xdr:to>
      <xdr:col>3</xdr:col>
      <xdr:colOff>203933</xdr:colOff>
      <xdr:row>3</xdr:row>
      <xdr:rowOff>2117</xdr:rowOff>
    </xdr:to>
    <xdr:sp macro="" textlink="">
      <xdr:nvSpPr>
        <xdr:cNvPr id="35" name="Retângulo 34">
          <a:hlinkClick xmlns:r="http://schemas.openxmlformats.org/officeDocument/2006/relationships" r:id="rId13"/>
        </xdr:cNvPr>
        <xdr:cNvSpPr/>
      </xdr:nvSpPr>
      <xdr:spPr>
        <a:xfrm>
          <a:off x="4785458" y="677334"/>
          <a:ext cx="868892" cy="287866"/>
        </a:xfrm>
        <a:prstGeom prst="rect">
          <a:avLst/>
        </a:prstGeom>
        <a:solidFill>
          <a:srgbClr val="6699CC"/>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pt-BR" sz="1100">
              <a:solidFill>
                <a:schemeClr val="bg1">
                  <a:lumMod val="100000"/>
                </a:schemeClr>
              </a:solidFill>
            </a:rPr>
            <a:t>Abril</a:t>
          </a:r>
        </a:p>
      </xdr:txBody>
    </xdr:sp>
    <xdr:clientData/>
  </xdr:twoCellAnchor>
  <xdr:twoCellAnchor editAs="absolute">
    <xdr:from>
      <xdr:col>3</xdr:col>
      <xdr:colOff>231694</xdr:colOff>
      <xdr:row>1</xdr:row>
      <xdr:rowOff>243417</xdr:rowOff>
    </xdr:from>
    <xdr:to>
      <xdr:col>4</xdr:col>
      <xdr:colOff>52835</xdr:colOff>
      <xdr:row>3</xdr:row>
      <xdr:rowOff>2117</xdr:rowOff>
    </xdr:to>
    <xdr:sp macro="" textlink="">
      <xdr:nvSpPr>
        <xdr:cNvPr id="36" name="Retângulo 35">
          <a:hlinkClick xmlns:r="http://schemas.openxmlformats.org/officeDocument/2006/relationships" r:id="rId14"/>
        </xdr:cNvPr>
        <xdr:cNvSpPr/>
      </xdr:nvSpPr>
      <xdr:spPr>
        <a:xfrm>
          <a:off x="5682111" y="677334"/>
          <a:ext cx="868891" cy="287866"/>
        </a:xfrm>
        <a:prstGeom prst="rect">
          <a:avLst/>
        </a:prstGeom>
        <a:solidFill>
          <a:srgbClr val="6699CC"/>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pt-BR" sz="1100">
              <a:solidFill>
                <a:schemeClr val="bg1">
                  <a:lumMod val="100000"/>
                </a:schemeClr>
              </a:solidFill>
            </a:rPr>
            <a:t>Maio</a:t>
          </a:r>
        </a:p>
      </xdr:txBody>
    </xdr:sp>
    <xdr:clientData/>
  </xdr:twoCellAnchor>
  <xdr:twoCellAnchor editAs="absolute">
    <xdr:from>
      <xdr:col>4</xdr:col>
      <xdr:colOff>80596</xdr:colOff>
      <xdr:row>1</xdr:row>
      <xdr:rowOff>243417</xdr:rowOff>
    </xdr:from>
    <xdr:to>
      <xdr:col>4</xdr:col>
      <xdr:colOff>944196</xdr:colOff>
      <xdr:row>3</xdr:row>
      <xdr:rowOff>2117</xdr:rowOff>
    </xdr:to>
    <xdr:sp macro="" textlink="">
      <xdr:nvSpPr>
        <xdr:cNvPr id="37" name="Retângulo 36">
          <a:hlinkClick xmlns:r="http://schemas.openxmlformats.org/officeDocument/2006/relationships" r:id="rId15"/>
        </xdr:cNvPr>
        <xdr:cNvSpPr/>
      </xdr:nvSpPr>
      <xdr:spPr>
        <a:xfrm>
          <a:off x="6578763" y="677334"/>
          <a:ext cx="863600" cy="287866"/>
        </a:xfrm>
        <a:prstGeom prst="rect">
          <a:avLst/>
        </a:prstGeom>
        <a:solidFill>
          <a:srgbClr val="6699CC"/>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pt-BR" sz="1100">
              <a:solidFill>
                <a:schemeClr val="bg1">
                  <a:lumMod val="100000"/>
                </a:schemeClr>
              </a:solidFill>
            </a:rPr>
            <a:t>Junho</a:t>
          </a:r>
        </a:p>
      </xdr:txBody>
    </xdr:sp>
    <xdr:clientData/>
  </xdr:twoCellAnchor>
  <xdr:twoCellAnchor editAs="absolute">
    <xdr:from>
      <xdr:col>4</xdr:col>
      <xdr:colOff>971957</xdr:colOff>
      <xdr:row>1</xdr:row>
      <xdr:rowOff>243417</xdr:rowOff>
    </xdr:from>
    <xdr:to>
      <xdr:col>5</xdr:col>
      <xdr:colOff>793099</xdr:colOff>
      <xdr:row>3</xdr:row>
      <xdr:rowOff>2117</xdr:rowOff>
    </xdr:to>
    <xdr:sp macro="" textlink="">
      <xdr:nvSpPr>
        <xdr:cNvPr id="38" name="Retângulo 37">
          <a:hlinkClick xmlns:r="http://schemas.openxmlformats.org/officeDocument/2006/relationships" r:id="rId16"/>
        </xdr:cNvPr>
        <xdr:cNvSpPr/>
      </xdr:nvSpPr>
      <xdr:spPr>
        <a:xfrm>
          <a:off x="7470124" y="677334"/>
          <a:ext cx="868892" cy="287866"/>
        </a:xfrm>
        <a:prstGeom prst="rect">
          <a:avLst/>
        </a:prstGeom>
        <a:solidFill>
          <a:srgbClr val="6699CC"/>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pt-BR" sz="1100">
              <a:solidFill>
                <a:schemeClr val="bg1">
                  <a:lumMod val="100000"/>
                </a:schemeClr>
              </a:solidFill>
            </a:rPr>
            <a:t>Julho</a:t>
          </a:r>
        </a:p>
      </xdr:txBody>
    </xdr:sp>
    <xdr:clientData/>
  </xdr:twoCellAnchor>
  <xdr:twoCellAnchor editAs="absolute">
    <xdr:from>
      <xdr:col>5</xdr:col>
      <xdr:colOff>820860</xdr:colOff>
      <xdr:row>1</xdr:row>
      <xdr:rowOff>243417</xdr:rowOff>
    </xdr:from>
    <xdr:to>
      <xdr:col>6</xdr:col>
      <xdr:colOff>642002</xdr:colOff>
      <xdr:row>3</xdr:row>
      <xdr:rowOff>2117</xdr:rowOff>
    </xdr:to>
    <xdr:sp macro="" textlink="">
      <xdr:nvSpPr>
        <xdr:cNvPr id="39" name="Retângulo 38">
          <a:hlinkClick xmlns:r="http://schemas.openxmlformats.org/officeDocument/2006/relationships" r:id="rId17"/>
        </xdr:cNvPr>
        <xdr:cNvSpPr/>
      </xdr:nvSpPr>
      <xdr:spPr>
        <a:xfrm>
          <a:off x="8366777" y="677334"/>
          <a:ext cx="868892" cy="287866"/>
        </a:xfrm>
        <a:prstGeom prst="rect">
          <a:avLst/>
        </a:prstGeom>
        <a:solidFill>
          <a:srgbClr val="6699CC"/>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pt-BR" sz="1100">
              <a:solidFill>
                <a:schemeClr val="bg1">
                  <a:lumMod val="100000"/>
                </a:schemeClr>
              </a:solidFill>
            </a:rPr>
            <a:t>Agosto</a:t>
          </a:r>
        </a:p>
      </xdr:txBody>
    </xdr:sp>
    <xdr:clientData/>
  </xdr:twoCellAnchor>
  <xdr:twoCellAnchor editAs="absolute">
    <xdr:from>
      <xdr:col>6</xdr:col>
      <xdr:colOff>669763</xdr:colOff>
      <xdr:row>1</xdr:row>
      <xdr:rowOff>243417</xdr:rowOff>
    </xdr:from>
    <xdr:to>
      <xdr:col>7</xdr:col>
      <xdr:colOff>485613</xdr:colOff>
      <xdr:row>3</xdr:row>
      <xdr:rowOff>2117</xdr:rowOff>
    </xdr:to>
    <xdr:sp macro="" textlink="">
      <xdr:nvSpPr>
        <xdr:cNvPr id="40" name="Retângulo 39">
          <a:hlinkClick xmlns:r="http://schemas.openxmlformats.org/officeDocument/2006/relationships" r:id="rId18"/>
        </xdr:cNvPr>
        <xdr:cNvSpPr/>
      </xdr:nvSpPr>
      <xdr:spPr>
        <a:xfrm>
          <a:off x="9263430" y="677334"/>
          <a:ext cx="863600" cy="287866"/>
        </a:xfrm>
        <a:prstGeom prst="rect">
          <a:avLst/>
        </a:prstGeom>
        <a:solidFill>
          <a:srgbClr val="6699CC"/>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pt-BR" sz="1100">
              <a:solidFill>
                <a:schemeClr val="bg1">
                  <a:lumMod val="100000"/>
                </a:schemeClr>
              </a:solidFill>
            </a:rPr>
            <a:t>Setembro</a:t>
          </a:r>
        </a:p>
      </xdr:txBody>
    </xdr:sp>
    <xdr:clientData/>
  </xdr:twoCellAnchor>
  <xdr:twoCellAnchor editAs="absolute">
    <xdr:from>
      <xdr:col>7</xdr:col>
      <xdr:colOff>513374</xdr:colOff>
      <xdr:row>1</xdr:row>
      <xdr:rowOff>243417</xdr:rowOff>
    </xdr:from>
    <xdr:to>
      <xdr:col>8</xdr:col>
      <xdr:colOff>334515</xdr:colOff>
      <xdr:row>3</xdr:row>
      <xdr:rowOff>2117</xdr:rowOff>
    </xdr:to>
    <xdr:sp macro="" textlink="">
      <xdr:nvSpPr>
        <xdr:cNvPr id="41" name="Retângulo 40">
          <a:hlinkClick xmlns:r="http://schemas.openxmlformats.org/officeDocument/2006/relationships" r:id="rId19"/>
        </xdr:cNvPr>
        <xdr:cNvSpPr/>
      </xdr:nvSpPr>
      <xdr:spPr>
        <a:xfrm>
          <a:off x="10154791" y="677334"/>
          <a:ext cx="868891" cy="287866"/>
        </a:xfrm>
        <a:prstGeom prst="rect">
          <a:avLst/>
        </a:prstGeom>
        <a:solidFill>
          <a:srgbClr val="6699CC"/>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pt-BR" sz="1100">
              <a:solidFill>
                <a:schemeClr val="bg1">
                  <a:lumMod val="100000"/>
                </a:schemeClr>
              </a:solidFill>
            </a:rPr>
            <a:t>Outubro</a:t>
          </a:r>
        </a:p>
      </xdr:txBody>
    </xdr:sp>
    <xdr:clientData/>
  </xdr:twoCellAnchor>
  <xdr:twoCellAnchor editAs="absolute">
    <xdr:from>
      <xdr:col>8</xdr:col>
      <xdr:colOff>362276</xdr:colOff>
      <xdr:row>1</xdr:row>
      <xdr:rowOff>243417</xdr:rowOff>
    </xdr:from>
    <xdr:to>
      <xdr:col>8</xdr:col>
      <xdr:colOff>1231168</xdr:colOff>
      <xdr:row>3</xdr:row>
      <xdr:rowOff>2117</xdr:rowOff>
    </xdr:to>
    <xdr:sp macro="" textlink="">
      <xdr:nvSpPr>
        <xdr:cNvPr id="42" name="Retângulo 41">
          <a:hlinkClick xmlns:r="http://schemas.openxmlformats.org/officeDocument/2006/relationships" r:id="rId20"/>
        </xdr:cNvPr>
        <xdr:cNvSpPr/>
      </xdr:nvSpPr>
      <xdr:spPr>
        <a:xfrm>
          <a:off x="11051443" y="677334"/>
          <a:ext cx="868892" cy="287866"/>
        </a:xfrm>
        <a:prstGeom prst="rect">
          <a:avLst/>
        </a:prstGeom>
        <a:solidFill>
          <a:srgbClr val="6699CC"/>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pt-BR" sz="1100">
              <a:solidFill>
                <a:schemeClr val="bg1">
                  <a:lumMod val="100000"/>
                </a:schemeClr>
              </a:solidFill>
            </a:rPr>
            <a:t>Novembro</a:t>
          </a:r>
        </a:p>
      </xdr:txBody>
    </xdr:sp>
    <xdr:clientData/>
  </xdr:twoCellAnchor>
  <xdr:twoCellAnchor editAs="absolute">
    <xdr:from>
      <xdr:col>8</xdr:col>
      <xdr:colOff>1258929</xdr:colOff>
      <xdr:row>1</xdr:row>
      <xdr:rowOff>243417</xdr:rowOff>
    </xdr:from>
    <xdr:to>
      <xdr:col>9</xdr:col>
      <xdr:colOff>693779</xdr:colOff>
      <xdr:row>3</xdr:row>
      <xdr:rowOff>2117</xdr:rowOff>
    </xdr:to>
    <xdr:sp macro="" textlink="">
      <xdr:nvSpPr>
        <xdr:cNvPr id="43" name="Retângulo 42">
          <a:hlinkClick xmlns:r="http://schemas.openxmlformats.org/officeDocument/2006/relationships" r:id="rId21"/>
        </xdr:cNvPr>
        <xdr:cNvSpPr/>
      </xdr:nvSpPr>
      <xdr:spPr>
        <a:xfrm>
          <a:off x="11948096" y="677334"/>
          <a:ext cx="863600" cy="287866"/>
        </a:xfrm>
        <a:prstGeom prst="rect">
          <a:avLst/>
        </a:prstGeom>
        <a:solidFill>
          <a:srgbClr val="6699CC"/>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pt-BR" sz="1100">
              <a:solidFill>
                <a:schemeClr val="bg1">
                  <a:lumMod val="100000"/>
                </a:schemeClr>
              </a:solidFill>
              <a:latin typeface="+mn-lt"/>
              <a:ea typeface="+mn-ea"/>
              <a:cs typeface="+mn-cs"/>
            </a:rPr>
            <a:t>Dezembro</a:t>
          </a:r>
        </a:p>
      </xdr:txBody>
    </xdr:sp>
    <xdr:clientData/>
  </xdr:twoCellAnchor>
  <xdr:twoCellAnchor editAs="absolute">
    <xdr:from>
      <xdr:col>9</xdr:col>
      <xdr:colOff>721540</xdr:colOff>
      <xdr:row>1</xdr:row>
      <xdr:rowOff>243417</xdr:rowOff>
    </xdr:from>
    <xdr:to>
      <xdr:col>10</xdr:col>
      <xdr:colOff>156390</xdr:colOff>
      <xdr:row>3</xdr:row>
      <xdr:rowOff>2117</xdr:rowOff>
    </xdr:to>
    <xdr:sp macro="" textlink="">
      <xdr:nvSpPr>
        <xdr:cNvPr id="44" name="Retângulo 43">
          <a:hlinkClick xmlns:r="http://schemas.openxmlformats.org/officeDocument/2006/relationships" r:id="rId22"/>
        </xdr:cNvPr>
        <xdr:cNvSpPr/>
      </xdr:nvSpPr>
      <xdr:spPr>
        <a:xfrm>
          <a:off x="12839457" y="677334"/>
          <a:ext cx="863600" cy="287866"/>
        </a:xfrm>
        <a:prstGeom prst="rect">
          <a:avLst/>
        </a:prstGeom>
        <a:solidFill>
          <a:srgbClr val="FF9900"/>
        </a:solidFill>
        <a:ln w="25400" cap="flat" cmpd="sng" algn="ctr">
          <a:noFill/>
          <a:prstDash val="solid"/>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pt-BR" sz="1100" b="1">
              <a:solidFill>
                <a:schemeClr val="bg1">
                  <a:lumMod val="100000"/>
                </a:schemeClr>
              </a:solidFill>
              <a:latin typeface="+mn-lt"/>
              <a:ea typeface="+mn-ea"/>
              <a:cs typeface="+mn-cs"/>
            </a:rPr>
            <a:t>Férias</a:t>
          </a:r>
        </a:p>
      </xdr:txBody>
    </xdr:sp>
    <xdr:clientData/>
  </xdr:twoCellAnchor>
  <xdr:twoCellAnchor editAs="absolute">
    <xdr:from>
      <xdr:col>10</xdr:col>
      <xdr:colOff>184149</xdr:colOff>
      <xdr:row>1</xdr:row>
      <xdr:rowOff>243417</xdr:rowOff>
    </xdr:from>
    <xdr:to>
      <xdr:col>10</xdr:col>
      <xdr:colOff>1047749</xdr:colOff>
      <xdr:row>3</xdr:row>
      <xdr:rowOff>2117</xdr:rowOff>
    </xdr:to>
    <xdr:sp macro="" textlink="">
      <xdr:nvSpPr>
        <xdr:cNvPr id="45" name="Retângulo 44">
          <a:hlinkClick xmlns:r="http://schemas.openxmlformats.org/officeDocument/2006/relationships" r:id="rId23"/>
        </xdr:cNvPr>
        <xdr:cNvSpPr/>
      </xdr:nvSpPr>
      <xdr:spPr>
        <a:xfrm>
          <a:off x="13730816" y="677334"/>
          <a:ext cx="863600" cy="287866"/>
        </a:xfrm>
        <a:prstGeom prst="rect">
          <a:avLst/>
        </a:prstGeom>
        <a:solidFill>
          <a:srgbClr val="6699CC"/>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pt-BR" sz="1100">
              <a:solidFill>
                <a:schemeClr val="bg1">
                  <a:lumMod val="100000"/>
                </a:schemeClr>
              </a:solidFill>
              <a:latin typeface="+mn-lt"/>
              <a:ea typeface="+mn-ea"/>
              <a:cs typeface="+mn-cs"/>
            </a:rPr>
            <a:t>13º Salário</a:t>
          </a:r>
        </a:p>
      </xdr:txBody>
    </xdr:sp>
    <xdr:clientData/>
  </xdr:twoCellAnchor>
  <xdr:twoCellAnchor editAs="oneCell">
    <xdr:from>
      <xdr:col>0</xdr:col>
      <xdr:colOff>391584</xdr:colOff>
      <xdr:row>0</xdr:row>
      <xdr:rowOff>52917</xdr:rowOff>
    </xdr:from>
    <xdr:to>
      <xdr:col>0</xdr:col>
      <xdr:colOff>1512116</xdr:colOff>
      <xdr:row>2</xdr:row>
      <xdr:rowOff>105833</xdr:rowOff>
    </xdr:to>
    <xdr:pic>
      <xdr:nvPicPr>
        <xdr:cNvPr id="46" name="Imagem 45" descr="Marca_sebrae_verticall.png"/>
        <xdr:cNvPicPr>
          <a:picLocks noChangeAspect="1"/>
        </xdr:cNvPicPr>
      </xdr:nvPicPr>
      <xdr:blipFill>
        <a:blip xmlns:r="http://schemas.openxmlformats.org/officeDocument/2006/relationships" r:embed="rId24" cstate="print"/>
        <a:stretch>
          <a:fillRect/>
        </a:stretch>
      </xdr:blipFill>
      <xdr:spPr>
        <a:xfrm>
          <a:off x="391584" y="52917"/>
          <a:ext cx="1120532" cy="751416"/>
        </a:xfrm>
        <a:prstGeom prst="rect">
          <a:avLst/>
        </a:prstGeom>
      </xdr:spPr>
    </xdr:pic>
    <xdr:clientData/>
  </xdr:twoCellAnchor>
</xdr:wsDr>
</file>

<file path=xl/drawings/drawing39.xml><?xml version="1.0" encoding="utf-8"?>
<xdr:wsDr xmlns:xdr="http://schemas.openxmlformats.org/drawingml/2006/spreadsheetDrawing" xmlns:a="http://schemas.openxmlformats.org/drawingml/2006/main">
  <xdr:twoCellAnchor editAs="absolute">
    <xdr:from>
      <xdr:col>6</xdr:col>
      <xdr:colOff>307975</xdr:colOff>
      <xdr:row>0</xdr:row>
      <xdr:rowOff>133350</xdr:rowOff>
    </xdr:from>
    <xdr:to>
      <xdr:col>14</xdr:col>
      <xdr:colOff>465667</xdr:colOff>
      <xdr:row>1</xdr:row>
      <xdr:rowOff>136219</xdr:rowOff>
    </xdr:to>
    <xdr:sp macro="" textlink="">
      <xdr:nvSpPr>
        <xdr:cNvPr id="2" name="CaixaDeTexto 1"/>
        <xdr:cNvSpPr txBox="1"/>
      </xdr:nvSpPr>
      <xdr:spPr>
        <a:xfrm>
          <a:off x="5537200" y="133350"/>
          <a:ext cx="6506633" cy="43149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vert="horz" wrap="square" rtlCol="0" anchor="t">
          <a:spAutoFit/>
        </a:bodyPr>
        <a:lstStyle/>
        <a:p>
          <a:r>
            <a:rPr lang="pt-BR" sz="1100"/>
            <a:t>Esta parte da planilha permite que você veja exatamente quanto cada funcionário irá receber. Basta selecionar</a:t>
          </a:r>
          <a:r>
            <a:rPr lang="pt-BR" sz="1100" baseline="0"/>
            <a:t> o funcionário e enviar para a impressão. A folha de pagamento estará 100% formatada para sua impressora.</a:t>
          </a:r>
          <a:endParaRPr lang="pt-BR" sz="1100"/>
        </a:p>
      </xdr:txBody>
    </xdr:sp>
    <xdr:clientData/>
  </xdr:twoCellAnchor>
  <xdr:twoCellAnchor editAs="absolute">
    <xdr:from>
      <xdr:col>0</xdr:col>
      <xdr:colOff>144991</xdr:colOff>
      <xdr:row>2</xdr:row>
      <xdr:rowOff>135470</xdr:rowOff>
    </xdr:from>
    <xdr:to>
      <xdr:col>0</xdr:col>
      <xdr:colOff>1710266</xdr:colOff>
      <xdr:row>2</xdr:row>
      <xdr:rowOff>135470</xdr:rowOff>
    </xdr:to>
    <xdr:cxnSp macro="">
      <xdr:nvCxnSpPr>
        <xdr:cNvPr id="4" name="Conector reto 3"/>
        <xdr:cNvCxnSpPr/>
      </xdr:nvCxnSpPr>
      <xdr:spPr>
        <a:xfrm>
          <a:off x="144991" y="830795"/>
          <a:ext cx="1565275" cy="0"/>
        </a:xfrm>
        <a:prstGeom prst="line">
          <a:avLst/>
        </a:prstGeom>
        <a:ln>
          <a:solidFill>
            <a:srgbClr val="76717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63500</xdr:colOff>
      <xdr:row>2</xdr:row>
      <xdr:rowOff>222253</xdr:rowOff>
    </xdr:from>
    <xdr:to>
      <xdr:col>0</xdr:col>
      <xdr:colOff>1756833</xdr:colOff>
      <xdr:row>3</xdr:row>
      <xdr:rowOff>234953</xdr:rowOff>
    </xdr:to>
    <xdr:sp macro="" textlink="">
      <xdr:nvSpPr>
        <xdr:cNvPr id="5" name="Rectangle 65"/>
        <xdr:cNvSpPr/>
      </xdr:nvSpPr>
      <xdr:spPr>
        <a:xfrm>
          <a:off x="63500" y="917578"/>
          <a:ext cx="1693333"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l"/>
          <a:r>
            <a:rPr lang="en-US" sz="1400" b="1"/>
            <a:t>Menu</a:t>
          </a:r>
        </a:p>
      </xdr:txBody>
    </xdr:sp>
    <xdr:clientData/>
  </xdr:twoCellAnchor>
  <xdr:twoCellAnchor editAs="absolute">
    <xdr:from>
      <xdr:col>0</xdr:col>
      <xdr:colOff>152400</xdr:colOff>
      <xdr:row>16</xdr:row>
      <xdr:rowOff>117475</xdr:rowOff>
    </xdr:from>
    <xdr:to>
      <xdr:col>0</xdr:col>
      <xdr:colOff>1717675</xdr:colOff>
      <xdr:row>16</xdr:row>
      <xdr:rowOff>117475</xdr:rowOff>
    </xdr:to>
    <xdr:cxnSp macro="">
      <xdr:nvCxnSpPr>
        <xdr:cNvPr id="6" name="Conector reto 5"/>
        <xdr:cNvCxnSpPr/>
      </xdr:nvCxnSpPr>
      <xdr:spPr>
        <a:xfrm>
          <a:off x="152400" y="4253441"/>
          <a:ext cx="1565275" cy="0"/>
        </a:xfrm>
        <a:prstGeom prst="line">
          <a:avLst/>
        </a:prstGeom>
        <a:ln>
          <a:solidFill>
            <a:srgbClr val="76717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12700</xdr:colOff>
      <xdr:row>3</xdr:row>
      <xdr:rowOff>371475</xdr:rowOff>
    </xdr:from>
    <xdr:to>
      <xdr:col>1</xdr:col>
      <xdr:colOff>12700</xdr:colOff>
      <xdr:row>4</xdr:row>
      <xdr:rowOff>244475</xdr:rowOff>
    </xdr:to>
    <xdr:sp macro="" textlink="">
      <xdr:nvSpPr>
        <xdr:cNvPr id="7" name="Retângulo 6">
          <a:hlinkClick xmlns:r="http://schemas.openxmlformats.org/officeDocument/2006/relationships" r:id="rId1"/>
        </xdr:cNvPr>
        <xdr:cNvSpPr/>
      </xdr:nvSpPr>
      <xdr:spPr>
        <a:xfrm>
          <a:off x="12700" y="13335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Início</a:t>
          </a:r>
        </a:p>
      </xdr:txBody>
    </xdr:sp>
    <xdr:clientData/>
  </xdr:twoCellAnchor>
  <xdr:twoCellAnchor editAs="absolute">
    <xdr:from>
      <xdr:col>0</xdr:col>
      <xdr:colOff>12700</xdr:colOff>
      <xdr:row>4</xdr:row>
      <xdr:rowOff>307975</xdr:rowOff>
    </xdr:from>
    <xdr:to>
      <xdr:col>1</xdr:col>
      <xdr:colOff>12700</xdr:colOff>
      <xdr:row>5</xdr:row>
      <xdr:rowOff>180975</xdr:rowOff>
    </xdr:to>
    <xdr:sp macro="" textlink="">
      <xdr:nvSpPr>
        <xdr:cNvPr id="8" name="Retângulo 7">
          <a:hlinkClick xmlns:r="http://schemas.openxmlformats.org/officeDocument/2006/relationships" r:id="rId2"/>
        </xdr:cNvPr>
        <xdr:cNvSpPr/>
      </xdr:nvSpPr>
      <xdr:spPr>
        <a:xfrm>
          <a:off x="12700" y="16510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1. Premissas Gerais</a:t>
          </a:r>
        </a:p>
      </xdr:txBody>
    </xdr:sp>
    <xdr:clientData/>
  </xdr:twoCellAnchor>
  <xdr:twoCellAnchor editAs="absolute">
    <xdr:from>
      <xdr:col>0</xdr:col>
      <xdr:colOff>12700</xdr:colOff>
      <xdr:row>5</xdr:row>
      <xdr:rowOff>244475</xdr:rowOff>
    </xdr:from>
    <xdr:to>
      <xdr:col>1</xdr:col>
      <xdr:colOff>12700</xdr:colOff>
      <xdr:row>6</xdr:row>
      <xdr:rowOff>117475</xdr:rowOff>
    </xdr:to>
    <xdr:sp macro="" textlink="">
      <xdr:nvSpPr>
        <xdr:cNvPr id="9" name="Retângulo 8">
          <a:hlinkClick xmlns:r="http://schemas.openxmlformats.org/officeDocument/2006/relationships" r:id="rId3"/>
        </xdr:cNvPr>
        <xdr:cNvSpPr/>
      </xdr:nvSpPr>
      <xdr:spPr>
        <a:xfrm>
          <a:off x="12700" y="19685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2. Cadastro dos Funcionários</a:t>
          </a:r>
        </a:p>
      </xdr:txBody>
    </xdr:sp>
    <xdr:clientData/>
  </xdr:twoCellAnchor>
  <xdr:twoCellAnchor editAs="absolute">
    <xdr:from>
      <xdr:col>0</xdr:col>
      <xdr:colOff>12700</xdr:colOff>
      <xdr:row>6</xdr:row>
      <xdr:rowOff>180975</xdr:rowOff>
    </xdr:from>
    <xdr:to>
      <xdr:col>1</xdr:col>
      <xdr:colOff>12700</xdr:colOff>
      <xdr:row>7</xdr:row>
      <xdr:rowOff>53975</xdr:rowOff>
    </xdr:to>
    <xdr:sp macro="" textlink="">
      <xdr:nvSpPr>
        <xdr:cNvPr id="10" name="Retângulo 9">
          <a:hlinkClick xmlns:r="http://schemas.openxmlformats.org/officeDocument/2006/relationships" r:id="rId4"/>
        </xdr:cNvPr>
        <xdr:cNvSpPr/>
      </xdr:nvSpPr>
      <xdr:spPr>
        <a:xfrm>
          <a:off x="12700" y="22860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3. Lançamentos (Folha Pgto)</a:t>
          </a:r>
        </a:p>
      </xdr:txBody>
    </xdr:sp>
    <xdr:clientData/>
  </xdr:twoCellAnchor>
  <xdr:twoCellAnchor editAs="absolute">
    <xdr:from>
      <xdr:col>0</xdr:col>
      <xdr:colOff>12700</xdr:colOff>
      <xdr:row>7</xdr:row>
      <xdr:rowOff>117475</xdr:rowOff>
    </xdr:from>
    <xdr:to>
      <xdr:col>1</xdr:col>
      <xdr:colOff>12700</xdr:colOff>
      <xdr:row>8</xdr:row>
      <xdr:rowOff>117475</xdr:rowOff>
    </xdr:to>
    <xdr:sp macro="" textlink="">
      <xdr:nvSpPr>
        <xdr:cNvPr id="11" name="Retângulo 10">
          <a:hlinkClick xmlns:r="http://schemas.openxmlformats.org/officeDocument/2006/relationships" r:id="rId5"/>
        </xdr:cNvPr>
        <xdr:cNvSpPr/>
      </xdr:nvSpPr>
      <xdr:spPr>
        <a:xfrm>
          <a:off x="12700" y="2603500"/>
          <a:ext cx="1847850" cy="257175"/>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4. Resultados Consolidados</a:t>
          </a:r>
        </a:p>
      </xdr:txBody>
    </xdr:sp>
    <xdr:clientData/>
  </xdr:twoCellAnchor>
  <xdr:twoCellAnchor editAs="absolute">
    <xdr:from>
      <xdr:col>0</xdr:col>
      <xdr:colOff>12700</xdr:colOff>
      <xdr:row>8</xdr:row>
      <xdr:rowOff>180975</xdr:rowOff>
    </xdr:from>
    <xdr:to>
      <xdr:col>1</xdr:col>
      <xdr:colOff>12700</xdr:colOff>
      <xdr:row>10</xdr:row>
      <xdr:rowOff>43391</xdr:rowOff>
    </xdr:to>
    <xdr:sp macro="" textlink="">
      <xdr:nvSpPr>
        <xdr:cNvPr id="12" name="Retângulo 11">
          <a:hlinkClick xmlns:r="http://schemas.openxmlformats.org/officeDocument/2006/relationships" r:id="rId6"/>
        </xdr:cNvPr>
        <xdr:cNvSpPr/>
      </xdr:nvSpPr>
      <xdr:spPr>
        <a:xfrm>
          <a:off x="12700" y="2924175"/>
          <a:ext cx="1847850" cy="252941"/>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5. Gráficos</a:t>
          </a:r>
        </a:p>
      </xdr:txBody>
    </xdr:sp>
    <xdr:clientData/>
  </xdr:twoCellAnchor>
  <xdr:twoCellAnchor editAs="absolute">
    <xdr:from>
      <xdr:col>0</xdr:col>
      <xdr:colOff>12700</xdr:colOff>
      <xdr:row>10</xdr:row>
      <xdr:rowOff>106891</xdr:rowOff>
    </xdr:from>
    <xdr:to>
      <xdr:col>1</xdr:col>
      <xdr:colOff>12700</xdr:colOff>
      <xdr:row>11</xdr:row>
      <xdr:rowOff>170391</xdr:rowOff>
    </xdr:to>
    <xdr:sp macro="" textlink="">
      <xdr:nvSpPr>
        <xdr:cNvPr id="13" name="Retângulo 12">
          <a:hlinkClick xmlns:r="http://schemas.openxmlformats.org/officeDocument/2006/relationships" r:id="rId7"/>
        </xdr:cNvPr>
        <xdr:cNvSpPr/>
      </xdr:nvSpPr>
      <xdr:spPr>
        <a:xfrm>
          <a:off x="12700" y="3239558"/>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6. Alertas e Dicas</a:t>
          </a:r>
        </a:p>
      </xdr:txBody>
    </xdr:sp>
    <xdr:clientData/>
  </xdr:twoCellAnchor>
  <xdr:twoCellAnchor editAs="absolute">
    <xdr:from>
      <xdr:col>0</xdr:col>
      <xdr:colOff>12700</xdr:colOff>
      <xdr:row>12</xdr:row>
      <xdr:rowOff>32808</xdr:rowOff>
    </xdr:from>
    <xdr:to>
      <xdr:col>1</xdr:col>
      <xdr:colOff>12700</xdr:colOff>
      <xdr:row>14</xdr:row>
      <xdr:rowOff>75141</xdr:rowOff>
    </xdr:to>
    <xdr:sp macro="" textlink="">
      <xdr:nvSpPr>
        <xdr:cNvPr id="14" name="Retângulo 13">
          <a:hlinkClick xmlns:r="http://schemas.openxmlformats.org/officeDocument/2006/relationships" r:id="rId8"/>
        </xdr:cNvPr>
        <xdr:cNvSpPr/>
      </xdr:nvSpPr>
      <xdr:spPr>
        <a:xfrm>
          <a:off x="12700" y="3557058"/>
          <a:ext cx="1847850" cy="251883"/>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7. Relatório de Impressão</a:t>
          </a:r>
        </a:p>
      </xdr:txBody>
    </xdr:sp>
    <xdr:clientData/>
  </xdr:twoCellAnchor>
  <xdr:twoCellAnchor editAs="absolute">
    <xdr:from>
      <xdr:col>0</xdr:col>
      <xdr:colOff>12700</xdr:colOff>
      <xdr:row>14</xdr:row>
      <xdr:rowOff>138641</xdr:rowOff>
    </xdr:from>
    <xdr:to>
      <xdr:col>1</xdr:col>
      <xdr:colOff>12700</xdr:colOff>
      <xdr:row>16</xdr:row>
      <xdr:rowOff>1058</xdr:rowOff>
    </xdr:to>
    <xdr:sp macro="" textlink="">
      <xdr:nvSpPr>
        <xdr:cNvPr id="15" name="Retângulo 14">
          <a:hlinkClick xmlns:r="http://schemas.openxmlformats.org/officeDocument/2006/relationships" r:id="rId9"/>
        </xdr:cNvPr>
        <xdr:cNvSpPr/>
      </xdr:nvSpPr>
      <xdr:spPr>
        <a:xfrm>
          <a:off x="12700" y="3872441"/>
          <a:ext cx="1847850" cy="254000"/>
        </a:xfrm>
        <a:prstGeom prst="rect">
          <a:avLst/>
        </a:prstGeom>
        <a:solidFill>
          <a:schemeClr val="bg1">
            <a:lumMod val="100000"/>
          </a:schemeClr>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rgbClr val="000000"/>
              </a:solidFill>
            </a:rPr>
            <a:t>8. Imprimir Folha Pgto</a:t>
          </a:r>
        </a:p>
      </xdr:txBody>
    </xdr:sp>
    <xdr:clientData/>
  </xdr:twoCellAnchor>
  <xdr:twoCellAnchor editAs="absolute">
    <xdr:from>
      <xdr:col>2</xdr:col>
      <xdr:colOff>0</xdr:colOff>
      <xdr:row>1</xdr:row>
      <xdr:rowOff>243417</xdr:rowOff>
    </xdr:from>
    <xdr:to>
      <xdr:col>3</xdr:col>
      <xdr:colOff>80833</xdr:colOff>
      <xdr:row>2</xdr:row>
      <xdr:rowOff>256117</xdr:rowOff>
    </xdr:to>
    <xdr:sp macro="" textlink="">
      <xdr:nvSpPr>
        <xdr:cNvPr id="45" name="Retângulo 44">
          <a:hlinkClick xmlns:r="http://schemas.openxmlformats.org/officeDocument/2006/relationships" r:id="rId10"/>
        </xdr:cNvPr>
        <xdr:cNvSpPr/>
      </xdr:nvSpPr>
      <xdr:spPr>
        <a:xfrm>
          <a:off x="2106083" y="677334"/>
          <a:ext cx="864000" cy="277283"/>
        </a:xfrm>
        <a:prstGeom prst="rect">
          <a:avLst/>
        </a:prstGeom>
        <a:solidFill>
          <a:srgbClr val="6699CC"/>
        </a:solidFill>
        <a:ln w="25400" cap="flat" cmpd="sng" algn="ctr">
          <a:noFill/>
          <a:prstDash val="solid"/>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pt-BR" sz="1100" b="0">
              <a:solidFill>
                <a:schemeClr val="bg1">
                  <a:lumMod val="100000"/>
                </a:schemeClr>
              </a:solidFill>
            </a:rPr>
            <a:t>Janeiro</a:t>
          </a:r>
        </a:p>
      </xdr:txBody>
    </xdr:sp>
    <xdr:clientData/>
  </xdr:twoCellAnchor>
  <xdr:twoCellAnchor editAs="absolute">
    <xdr:from>
      <xdr:col>3</xdr:col>
      <xdr:colOff>99158</xdr:colOff>
      <xdr:row>1</xdr:row>
      <xdr:rowOff>243417</xdr:rowOff>
    </xdr:from>
    <xdr:to>
      <xdr:col>4</xdr:col>
      <xdr:colOff>179991</xdr:colOff>
      <xdr:row>2</xdr:row>
      <xdr:rowOff>256117</xdr:rowOff>
    </xdr:to>
    <xdr:sp macro="" textlink="">
      <xdr:nvSpPr>
        <xdr:cNvPr id="46" name="Retângulo 45">
          <a:hlinkClick xmlns:r="http://schemas.openxmlformats.org/officeDocument/2006/relationships" r:id="rId11"/>
        </xdr:cNvPr>
        <xdr:cNvSpPr/>
      </xdr:nvSpPr>
      <xdr:spPr>
        <a:xfrm>
          <a:off x="2988408" y="677334"/>
          <a:ext cx="864000" cy="277283"/>
        </a:xfrm>
        <a:prstGeom prst="rect">
          <a:avLst/>
        </a:prstGeom>
        <a:solidFill>
          <a:srgbClr val="6699CC"/>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pt-BR" sz="1100">
              <a:solidFill>
                <a:schemeClr val="bg1">
                  <a:lumMod val="100000"/>
                </a:schemeClr>
              </a:solidFill>
            </a:rPr>
            <a:t>Fevereiro</a:t>
          </a:r>
        </a:p>
      </xdr:txBody>
    </xdr:sp>
    <xdr:clientData/>
  </xdr:twoCellAnchor>
  <xdr:twoCellAnchor editAs="absolute">
    <xdr:from>
      <xdr:col>4</xdr:col>
      <xdr:colOff>198316</xdr:colOff>
      <xdr:row>1</xdr:row>
      <xdr:rowOff>243417</xdr:rowOff>
    </xdr:from>
    <xdr:to>
      <xdr:col>5</xdr:col>
      <xdr:colOff>279150</xdr:colOff>
      <xdr:row>2</xdr:row>
      <xdr:rowOff>256117</xdr:rowOff>
    </xdr:to>
    <xdr:sp macro="" textlink="">
      <xdr:nvSpPr>
        <xdr:cNvPr id="47" name="Retângulo 46">
          <a:hlinkClick xmlns:r="http://schemas.openxmlformats.org/officeDocument/2006/relationships" r:id="rId12"/>
        </xdr:cNvPr>
        <xdr:cNvSpPr/>
      </xdr:nvSpPr>
      <xdr:spPr>
        <a:xfrm>
          <a:off x="3870733" y="677334"/>
          <a:ext cx="864000" cy="277283"/>
        </a:xfrm>
        <a:prstGeom prst="rect">
          <a:avLst/>
        </a:prstGeom>
        <a:solidFill>
          <a:srgbClr val="6699CC"/>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pt-BR" sz="1100">
              <a:solidFill>
                <a:schemeClr val="bg1">
                  <a:lumMod val="100000"/>
                </a:schemeClr>
              </a:solidFill>
            </a:rPr>
            <a:t>Março</a:t>
          </a:r>
        </a:p>
      </xdr:txBody>
    </xdr:sp>
    <xdr:clientData/>
  </xdr:twoCellAnchor>
  <xdr:twoCellAnchor editAs="absolute">
    <xdr:from>
      <xdr:col>5</xdr:col>
      <xdr:colOff>297475</xdr:colOff>
      <xdr:row>1</xdr:row>
      <xdr:rowOff>243417</xdr:rowOff>
    </xdr:from>
    <xdr:to>
      <xdr:col>6</xdr:col>
      <xdr:colOff>378308</xdr:colOff>
      <xdr:row>2</xdr:row>
      <xdr:rowOff>256117</xdr:rowOff>
    </xdr:to>
    <xdr:sp macro="" textlink="">
      <xdr:nvSpPr>
        <xdr:cNvPr id="48" name="Retângulo 47">
          <a:hlinkClick xmlns:r="http://schemas.openxmlformats.org/officeDocument/2006/relationships" r:id="rId13"/>
        </xdr:cNvPr>
        <xdr:cNvSpPr/>
      </xdr:nvSpPr>
      <xdr:spPr>
        <a:xfrm>
          <a:off x="4753058" y="677334"/>
          <a:ext cx="864000" cy="277283"/>
        </a:xfrm>
        <a:prstGeom prst="rect">
          <a:avLst/>
        </a:prstGeom>
        <a:solidFill>
          <a:srgbClr val="6699CC"/>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pt-BR" sz="1100">
              <a:solidFill>
                <a:schemeClr val="bg1">
                  <a:lumMod val="100000"/>
                </a:schemeClr>
              </a:solidFill>
            </a:rPr>
            <a:t>Abril</a:t>
          </a:r>
        </a:p>
      </xdr:txBody>
    </xdr:sp>
    <xdr:clientData/>
  </xdr:twoCellAnchor>
  <xdr:twoCellAnchor editAs="absolute">
    <xdr:from>
      <xdr:col>6</xdr:col>
      <xdr:colOff>396633</xdr:colOff>
      <xdr:row>1</xdr:row>
      <xdr:rowOff>243417</xdr:rowOff>
    </xdr:from>
    <xdr:to>
      <xdr:col>7</xdr:col>
      <xdr:colOff>477466</xdr:colOff>
      <xdr:row>2</xdr:row>
      <xdr:rowOff>256117</xdr:rowOff>
    </xdr:to>
    <xdr:sp macro="" textlink="">
      <xdr:nvSpPr>
        <xdr:cNvPr id="49" name="Retângulo 48">
          <a:hlinkClick xmlns:r="http://schemas.openxmlformats.org/officeDocument/2006/relationships" r:id="rId14"/>
        </xdr:cNvPr>
        <xdr:cNvSpPr/>
      </xdr:nvSpPr>
      <xdr:spPr>
        <a:xfrm>
          <a:off x="5635383" y="677334"/>
          <a:ext cx="864000" cy="277283"/>
        </a:xfrm>
        <a:prstGeom prst="rect">
          <a:avLst/>
        </a:prstGeom>
        <a:solidFill>
          <a:srgbClr val="6699CC"/>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pt-BR" sz="1100">
              <a:solidFill>
                <a:schemeClr val="bg1">
                  <a:lumMod val="100000"/>
                </a:schemeClr>
              </a:solidFill>
            </a:rPr>
            <a:t>Maio</a:t>
          </a:r>
        </a:p>
      </xdr:txBody>
    </xdr:sp>
    <xdr:clientData/>
  </xdr:twoCellAnchor>
  <xdr:twoCellAnchor editAs="absolute">
    <xdr:from>
      <xdr:col>7</xdr:col>
      <xdr:colOff>495791</xdr:colOff>
      <xdr:row>1</xdr:row>
      <xdr:rowOff>243417</xdr:rowOff>
    </xdr:from>
    <xdr:to>
      <xdr:col>8</xdr:col>
      <xdr:colOff>576625</xdr:colOff>
      <xdr:row>2</xdr:row>
      <xdr:rowOff>256117</xdr:rowOff>
    </xdr:to>
    <xdr:sp macro="" textlink="">
      <xdr:nvSpPr>
        <xdr:cNvPr id="50" name="Retângulo 49">
          <a:hlinkClick xmlns:r="http://schemas.openxmlformats.org/officeDocument/2006/relationships" r:id="rId15"/>
        </xdr:cNvPr>
        <xdr:cNvSpPr/>
      </xdr:nvSpPr>
      <xdr:spPr>
        <a:xfrm>
          <a:off x="6517708" y="677334"/>
          <a:ext cx="864000" cy="277283"/>
        </a:xfrm>
        <a:prstGeom prst="rect">
          <a:avLst/>
        </a:prstGeom>
        <a:solidFill>
          <a:srgbClr val="6699CC"/>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pt-BR" sz="1100">
              <a:solidFill>
                <a:schemeClr val="bg1">
                  <a:lumMod val="100000"/>
                </a:schemeClr>
              </a:solidFill>
            </a:rPr>
            <a:t>Junho</a:t>
          </a:r>
        </a:p>
      </xdr:txBody>
    </xdr:sp>
    <xdr:clientData/>
  </xdr:twoCellAnchor>
  <xdr:twoCellAnchor editAs="absolute">
    <xdr:from>
      <xdr:col>8</xdr:col>
      <xdr:colOff>594950</xdr:colOff>
      <xdr:row>1</xdr:row>
      <xdr:rowOff>243417</xdr:rowOff>
    </xdr:from>
    <xdr:to>
      <xdr:col>9</xdr:col>
      <xdr:colOff>199533</xdr:colOff>
      <xdr:row>2</xdr:row>
      <xdr:rowOff>256117</xdr:rowOff>
    </xdr:to>
    <xdr:sp macro="" textlink="">
      <xdr:nvSpPr>
        <xdr:cNvPr id="51" name="Retângulo 50">
          <a:hlinkClick xmlns:r="http://schemas.openxmlformats.org/officeDocument/2006/relationships" r:id="rId16"/>
        </xdr:cNvPr>
        <xdr:cNvSpPr/>
      </xdr:nvSpPr>
      <xdr:spPr>
        <a:xfrm>
          <a:off x="7400033" y="677334"/>
          <a:ext cx="864000" cy="277283"/>
        </a:xfrm>
        <a:prstGeom prst="rect">
          <a:avLst/>
        </a:prstGeom>
        <a:solidFill>
          <a:srgbClr val="6699CC"/>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pt-BR" sz="1100">
              <a:solidFill>
                <a:schemeClr val="bg1">
                  <a:lumMod val="100000"/>
                </a:schemeClr>
              </a:solidFill>
            </a:rPr>
            <a:t>Julho</a:t>
          </a:r>
        </a:p>
      </xdr:txBody>
    </xdr:sp>
    <xdr:clientData/>
  </xdr:twoCellAnchor>
  <xdr:twoCellAnchor editAs="absolute">
    <xdr:from>
      <xdr:col>9</xdr:col>
      <xdr:colOff>217858</xdr:colOff>
      <xdr:row>1</xdr:row>
      <xdr:rowOff>243417</xdr:rowOff>
    </xdr:from>
    <xdr:to>
      <xdr:col>9</xdr:col>
      <xdr:colOff>1081858</xdr:colOff>
      <xdr:row>2</xdr:row>
      <xdr:rowOff>256117</xdr:rowOff>
    </xdr:to>
    <xdr:sp macro="" textlink="">
      <xdr:nvSpPr>
        <xdr:cNvPr id="52" name="Retângulo 51">
          <a:hlinkClick xmlns:r="http://schemas.openxmlformats.org/officeDocument/2006/relationships" r:id="rId17"/>
        </xdr:cNvPr>
        <xdr:cNvSpPr/>
      </xdr:nvSpPr>
      <xdr:spPr>
        <a:xfrm>
          <a:off x="8282358" y="677334"/>
          <a:ext cx="864000" cy="277283"/>
        </a:xfrm>
        <a:prstGeom prst="rect">
          <a:avLst/>
        </a:prstGeom>
        <a:solidFill>
          <a:srgbClr val="6699CC"/>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pt-BR" sz="1100">
              <a:solidFill>
                <a:schemeClr val="bg1">
                  <a:lumMod val="100000"/>
                </a:schemeClr>
              </a:solidFill>
            </a:rPr>
            <a:t>Agosto</a:t>
          </a:r>
        </a:p>
      </xdr:txBody>
    </xdr:sp>
    <xdr:clientData/>
  </xdr:twoCellAnchor>
  <xdr:twoCellAnchor editAs="absolute">
    <xdr:from>
      <xdr:col>9</xdr:col>
      <xdr:colOff>1100183</xdr:colOff>
      <xdr:row>1</xdr:row>
      <xdr:rowOff>243417</xdr:rowOff>
    </xdr:from>
    <xdr:to>
      <xdr:col>10</xdr:col>
      <xdr:colOff>493100</xdr:colOff>
      <xdr:row>2</xdr:row>
      <xdr:rowOff>256117</xdr:rowOff>
    </xdr:to>
    <xdr:sp macro="" textlink="">
      <xdr:nvSpPr>
        <xdr:cNvPr id="53" name="Retângulo 52">
          <a:hlinkClick xmlns:r="http://schemas.openxmlformats.org/officeDocument/2006/relationships" r:id="rId18"/>
        </xdr:cNvPr>
        <xdr:cNvSpPr/>
      </xdr:nvSpPr>
      <xdr:spPr>
        <a:xfrm>
          <a:off x="9164683" y="677334"/>
          <a:ext cx="864000" cy="277283"/>
        </a:xfrm>
        <a:prstGeom prst="rect">
          <a:avLst/>
        </a:prstGeom>
        <a:solidFill>
          <a:srgbClr val="6699CC"/>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pt-BR" sz="1100">
              <a:solidFill>
                <a:schemeClr val="bg1">
                  <a:lumMod val="100000"/>
                </a:schemeClr>
              </a:solidFill>
            </a:rPr>
            <a:t>Setembro</a:t>
          </a:r>
        </a:p>
      </xdr:txBody>
    </xdr:sp>
    <xdr:clientData/>
  </xdr:twoCellAnchor>
  <xdr:twoCellAnchor editAs="absolute">
    <xdr:from>
      <xdr:col>10</xdr:col>
      <xdr:colOff>511425</xdr:colOff>
      <xdr:row>1</xdr:row>
      <xdr:rowOff>243417</xdr:rowOff>
    </xdr:from>
    <xdr:to>
      <xdr:col>13</xdr:col>
      <xdr:colOff>94841</xdr:colOff>
      <xdr:row>2</xdr:row>
      <xdr:rowOff>256117</xdr:rowOff>
    </xdr:to>
    <xdr:sp macro="" textlink="">
      <xdr:nvSpPr>
        <xdr:cNvPr id="54" name="Retângulo 53">
          <a:hlinkClick xmlns:r="http://schemas.openxmlformats.org/officeDocument/2006/relationships" r:id="rId19"/>
        </xdr:cNvPr>
        <xdr:cNvSpPr/>
      </xdr:nvSpPr>
      <xdr:spPr>
        <a:xfrm>
          <a:off x="10047008" y="677334"/>
          <a:ext cx="864000" cy="277283"/>
        </a:xfrm>
        <a:prstGeom prst="rect">
          <a:avLst/>
        </a:prstGeom>
        <a:solidFill>
          <a:srgbClr val="6699CC"/>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pt-BR" sz="1100">
              <a:solidFill>
                <a:schemeClr val="bg1">
                  <a:lumMod val="100000"/>
                </a:schemeClr>
              </a:solidFill>
            </a:rPr>
            <a:t>Outubro</a:t>
          </a:r>
        </a:p>
      </xdr:txBody>
    </xdr:sp>
    <xdr:clientData/>
  </xdr:twoCellAnchor>
  <xdr:twoCellAnchor editAs="absolute">
    <xdr:from>
      <xdr:col>13</xdr:col>
      <xdr:colOff>113166</xdr:colOff>
      <xdr:row>1</xdr:row>
      <xdr:rowOff>243417</xdr:rowOff>
    </xdr:from>
    <xdr:to>
      <xdr:col>14</xdr:col>
      <xdr:colOff>194000</xdr:colOff>
      <xdr:row>2</xdr:row>
      <xdr:rowOff>256117</xdr:rowOff>
    </xdr:to>
    <xdr:sp macro="" textlink="">
      <xdr:nvSpPr>
        <xdr:cNvPr id="55" name="Retângulo 54">
          <a:hlinkClick xmlns:r="http://schemas.openxmlformats.org/officeDocument/2006/relationships" r:id="rId20"/>
        </xdr:cNvPr>
        <xdr:cNvSpPr/>
      </xdr:nvSpPr>
      <xdr:spPr>
        <a:xfrm>
          <a:off x="10929333" y="677334"/>
          <a:ext cx="864000" cy="277283"/>
        </a:xfrm>
        <a:prstGeom prst="rect">
          <a:avLst/>
        </a:prstGeom>
        <a:solidFill>
          <a:srgbClr val="6699CC"/>
        </a:solidFill>
        <a:ln w="25400" cap="flat" cmpd="sng" algn="ctr">
          <a:noFill/>
          <a:prstDash val="solid"/>
        </a:ln>
        <a:effectLs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pt-BR" sz="1100">
              <a:solidFill>
                <a:schemeClr val="bg1">
                  <a:lumMod val="100000"/>
                </a:schemeClr>
              </a:solidFill>
            </a:rPr>
            <a:t>Novembro</a:t>
          </a:r>
        </a:p>
      </xdr:txBody>
    </xdr:sp>
    <xdr:clientData/>
  </xdr:twoCellAnchor>
  <xdr:twoCellAnchor editAs="absolute">
    <xdr:from>
      <xdr:col>14</xdr:col>
      <xdr:colOff>212325</xdr:colOff>
      <xdr:row>1</xdr:row>
      <xdr:rowOff>243417</xdr:rowOff>
    </xdr:from>
    <xdr:to>
      <xdr:col>15</xdr:col>
      <xdr:colOff>293158</xdr:colOff>
      <xdr:row>2</xdr:row>
      <xdr:rowOff>256117</xdr:rowOff>
    </xdr:to>
    <xdr:sp macro="" textlink="">
      <xdr:nvSpPr>
        <xdr:cNvPr id="56" name="Retângulo 55">
          <a:hlinkClick xmlns:r="http://schemas.openxmlformats.org/officeDocument/2006/relationships" r:id="rId21"/>
        </xdr:cNvPr>
        <xdr:cNvSpPr/>
      </xdr:nvSpPr>
      <xdr:spPr>
        <a:xfrm>
          <a:off x="11811658" y="677334"/>
          <a:ext cx="864000" cy="277283"/>
        </a:xfrm>
        <a:prstGeom prst="rect">
          <a:avLst/>
        </a:prstGeom>
        <a:solidFill>
          <a:srgbClr val="6699CC"/>
        </a:solidFill>
        <a:ln w="25400" cap="flat" cmpd="sng" algn="ctr">
          <a:noFill/>
          <a:prstDash val="solid"/>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pt-BR" sz="1100" b="0">
              <a:solidFill>
                <a:schemeClr val="bg1">
                  <a:lumMod val="100000"/>
                </a:schemeClr>
              </a:solidFill>
            </a:rPr>
            <a:t>Dezembro</a:t>
          </a:r>
        </a:p>
      </xdr:txBody>
    </xdr:sp>
    <xdr:clientData/>
  </xdr:twoCellAnchor>
  <xdr:twoCellAnchor editAs="absolute">
    <xdr:from>
      <xdr:col>15</xdr:col>
      <xdr:colOff>311483</xdr:colOff>
      <xdr:row>1</xdr:row>
      <xdr:rowOff>243417</xdr:rowOff>
    </xdr:from>
    <xdr:to>
      <xdr:col>16</xdr:col>
      <xdr:colOff>392316</xdr:colOff>
      <xdr:row>2</xdr:row>
      <xdr:rowOff>248834</xdr:rowOff>
    </xdr:to>
    <xdr:sp macro="" textlink="">
      <xdr:nvSpPr>
        <xdr:cNvPr id="57" name="Retângulo 56">
          <a:hlinkClick xmlns:r="http://schemas.openxmlformats.org/officeDocument/2006/relationships" r:id="rId22"/>
        </xdr:cNvPr>
        <xdr:cNvSpPr/>
      </xdr:nvSpPr>
      <xdr:spPr>
        <a:xfrm>
          <a:off x="12693983" y="677334"/>
          <a:ext cx="864000" cy="270000"/>
        </a:xfrm>
        <a:prstGeom prst="rect">
          <a:avLst/>
        </a:prstGeom>
        <a:solidFill>
          <a:srgbClr val="6699CC"/>
        </a:solidFill>
        <a:ln w="25400" cap="flat" cmpd="sng" algn="ctr">
          <a:noFill/>
          <a:prstDash val="solid"/>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pt-BR" sz="1100" b="0">
              <a:solidFill>
                <a:schemeClr val="bg1">
                  <a:lumMod val="100000"/>
                </a:schemeClr>
              </a:solidFill>
            </a:rPr>
            <a:t>13º Salário</a:t>
          </a:r>
        </a:p>
      </xdr:txBody>
    </xdr:sp>
    <xdr:clientData/>
  </xdr:twoCellAnchor>
  <xdr:twoCellAnchor editAs="absolute">
    <xdr:from>
      <xdr:col>16</xdr:col>
      <xdr:colOff>410638</xdr:colOff>
      <xdr:row>1</xdr:row>
      <xdr:rowOff>243417</xdr:rowOff>
    </xdr:from>
    <xdr:to>
      <xdr:col>17</xdr:col>
      <xdr:colOff>491472</xdr:colOff>
      <xdr:row>2</xdr:row>
      <xdr:rowOff>249767</xdr:rowOff>
    </xdr:to>
    <xdr:sp macro="" textlink="">
      <xdr:nvSpPr>
        <xdr:cNvPr id="58" name="Retângulo 57">
          <a:hlinkClick xmlns:r="http://schemas.openxmlformats.org/officeDocument/2006/relationships" r:id="rId23"/>
        </xdr:cNvPr>
        <xdr:cNvSpPr/>
      </xdr:nvSpPr>
      <xdr:spPr>
        <a:xfrm>
          <a:off x="13576305" y="677334"/>
          <a:ext cx="864000" cy="270933"/>
        </a:xfrm>
        <a:prstGeom prst="rect">
          <a:avLst/>
        </a:prstGeom>
        <a:solidFill>
          <a:srgbClr val="FF9900"/>
        </a:solidFill>
        <a:ln w="25400" cap="flat" cmpd="sng" algn="ctr">
          <a:noFill/>
          <a:prstDash val="solid"/>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pt-BR" sz="1100" b="0" i="0">
              <a:solidFill>
                <a:schemeClr val="bg1">
                  <a:lumMod val="100000"/>
                </a:schemeClr>
              </a:solidFill>
            </a:rPr>
            <a:t>Férias</a:t>
          </a:r>
        </a:p>
      </xdr:txBody>
    </xdr:sp>
    <xdr:clientData/>
  </xdr:twoCellAnchor>
  <xdr:twoCellAnchor editAs="oneCell">
    <xdr:from>
      <xdr:col>0</xdr:col>
      <xdr:colOff>370417</xdr:colOff>
      <xdr:row>0</xdr:row>
      <xdr:rowOff>42334</xdr:rowOff>
    </xdr:from>
    <xdr:to>
      <xdr:col>0</xdr:col>
      <xdr:colOff>1490949</xdr:colOff>
      <xdr:row>2</xdr:row>
      <xdr:rowOff>95250</xdr:rowOff>
    </xdr:to>
    <xdr:pic>
      <xdr:nvPicPr>
        <xdr:cNvPr id="34" name="Imagem 33" descr="Marca_sebrae_verticall.png"/>
        <xdr:cNvPicPr>
          <a:picLocks noChangeAspect="1"/>
        </xdr:cNvPicPr>
      </xdr:nvPicPr>
      <xdr:blipFill>
        <a:blip xmlns:r="http://schemas.openxmlformats.org/officeDocument/2006/relationships" r:embed="rId24" cstate="print"/>
        <a:stretch>
          <a:fillRect/>
        </a:stretch>
      </xdr:blipFill>
      <xdr:spPr>
        <a:xfrm>
          <a:off x="370417" y="42334"/>
          <a:ext cx="1120532" cy="751416"/>
        </a:xfrm>
        <a:prstGeom prst="rect">
          <a:avLst/>
        </a:prstGeom>
      </xdr:spPr>
    </xdr:pic>
    <xdr:clientData/>
  </xdr:twoCellAnchor>
</xdr:wsDr>
</file>

<file path=xl/drawings/drawing40.xml><?xml version="1.0" encoding="utf-8"?>
<xdr:wsDr xmlns:xdr="http://schemas.openxmlformats.org/drawingml/2006/spreadsheetDrawing" xmlns:a="http://schemas.openxmlformats.org/drawingml/2006/main">
  <xdr:twoCellAnchor editAs="absolute">
    <xdr:from>
      <xdr:col>6</xdr:col>
      <xdr:colOff>413808</xdr:colOff>
      <xdr:row>0</xdr:row>
      <xdr:rowOff>133350</xdr:rowOff>
    </xdr:from>
    <xdr:to>
      <xdr:col>16</xdr:col>
      <xdr:colOff>508000</xdr:colOff>
      <xdr:row>1</xdr:row>
      <xdr:rowOff>136219</xdr:rowOff>
    </xdr:to>
    <xdr:sp macro="" textlink="">
      <xdr:nvSpPr>
        <xdr:cNvPr id="2" name="CaixaDeTexto 1"/>
        <xdr:cNvSpPr txBox="1"/>
      </xdr:nvSpPr>
      <xdr:spPr>
        <a:xfrm>
          <a:off x="5537200" y="133350"/>
          <a:ext cx="6507692" cy="43149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vert="horz" wrap="square" rtlCol="0" anchor="t">
          <a:spAutoFit/>
        </a:bodyPr>
        <a:lstStyle/>
        <a:p>
          <a:r>
            <a:rPr lang="pt-BR" sz="1100"/>
            <a:t>Esta parte da planilha permite que você veja exatamente quanto cada funcionário irá receber. Basta selecionar</a:t>
          </a:r>
          <a:r>
            <a:rPr lang="pt-BR" sz="1100" baseline="0"/>
            <a:t> o funcionário e enviar para a impressão. A folha de pagamento estará 100% formatada para sua impressora.</a:t>
          </a:r>
          <a:endParaRPr lang="pt-BR" sz="1100"/>
        </a:p>
      </xdr:txBody>
    </xdr:sp>
    <xdr:clientData/>
  </xdr:twoCellAnchor>
  <xdr:twoCellAnchor editAs="absolute">
    <xdr:from>
      <xdr:col>0</xdr:col>
      <xdr:colOff>144991</xdr:colOff>
      <xdr:row>2</xdr:row>
      <xdr:rowOff>135470</xdr:rowOff>
    </xdr:from>
    <xdr:to>
      <xdr:col>0</xdr:col>
      <xdr:colOff>1710266</xdr:colOff>
      <xdr:row>2</xdr:row>
      <xdr:rowOff>135470</xdr:rowOff>
    </xdr:to>
    <xdr:cxnSp macro="">
      <xdr:nvCxnSpPr>
        <xdr:cNvPr id="4" name="Conector reto 3"/>
        <xdr:cNvCxnSpPr/>
      </xdr:nvCxnSpPr>
      <xdr:spPr>
        <a:xfrm>
          <a:off x="144991" y="830795"/>
          <a:ext cx="1565275" cy="0"/>
        </a:xfrm>
        <a:prstGeom prst="line">
          <a:avLst/>
        </a:prstGeom>
        <a:ln>
          <a:solidFill>
            <a:srgbClr val="76717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63500</xdr:colOff>
      <xdr:row>2</xdr:row>
      <xdr:rowOff>222253</xdr:rowOff>
    </xdr:from>
    <xdr:to>
      <xdr:col>0</xdr:col>
      <xdr:colOff>1756833</xdr:colOff>
      <xdr:row>3</xdr:row>
      <xdr:rowOff>234953</xdr:rowOff>
    </xdr:to>
    <xdr:sp macro="" textlink="">
      <xdr:nvSpPr>
        <xdr:cNvPr id="5" name="Rectangle 65"/>
        <xdr:cNvSpPr/>
      </xdr:nvSpPr>
      <xdr:spPr>
        <a:xfrm>
          <a:off x="63500" y="917578"/>
          <a:ext cx="1693333"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l"/>
          <a:r>
            <a:rPr lang="en-US" sz="1400" b="1"/>
            <a:t>Menu</a:t>
          </a:r>
        </a:p>
      </xdr:txBody>
    </xdr:sp>
    <xdr:clientData/>
  </xdr:twoCellAnchor>
  <xdr:twoCellAnchor editAs="absolute">
    <xdr:from>
      <xdr:col>0</xdr:col>
      <xdr:colOff>152400</xdr:colOff>
      <xdr:row>16</xdr:row>
      <xdr:rowOff>138641</xdr:rowOff>
    </xdr:from>
    <xdr:to>
      <xdr:col>0</xdr:col>
      <xdr:colOff>1717675</xdr:colOff>
      <xdr:row>16</xdr:row>
      <xdr:rowOff>138641</xdr:rowOff>
    </xdr:to>
    <xdr:cxnSp macro="">
      <xdr:nvCxnSpPr>
        <xdr:cNvPr id="6" name="Conector reto 5"/>
        <xdr:cNvCxnSpPr/>
      </xdr:nvCxnSpPr>
      <xdr:spPr>
        <a:xfrm>
          <a:off x="152400" y="4253441"/>
          <a:ext cx="1565275" cy="0"/>
        </a:xfrm>
        <a:prstGeom prst="line">
          <a:avLst/>
        </a:prstGeom>
        <a:ln>
          <a:solidFill>
            <a:srgbClr val="76717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12700</xdr:colOff>
      <xdr:row>3</xdr:row>
      <xdr:rowOff>371475</xdr:rowOff>
    </xdr:from>
    <xdr:to>
      <xdr:col>1</xdr:col>
      <xdr:colOff>12700</xdr:colOff>
      <xdr:row>4</xdr:row>
      <xdr:rowOff>244475</xdr:rowOff>
    </xdr:to>
    <xdr:sp macro="" textlink="">
      <xdr:nvSpPr>
        <xdr:cNvPr id="7" name="Retângulo 6">
          <a:hlinkClick xmlns:r="http://schemas.openxmlformats.org/officeDocument/2006/relationships" r:id="rId1"/>
        </xdr:cNvPr>
        <xdr:cNvSpPr/>
      </xdr:nvSpPr>
      <xdr:spPr>
        <a:xfrm>
          <a:off x="12700" y="13335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Início</a:t>
          </a:r>
        </a:p>
      </xdr:txBody>
    </xdr:sp>
    <xdr:clientData/>
  </xdr:twoCellAnchor>
  <xdr:twoCellAnchor editAs="absolute">
    <xdr:from>
      <xdr:col>0</xdr:col>
      <xdr:colOff>12700</xdr:colOff>
      <xdr:row>4</xdr:row>
      <xdr:rowOff>307975</xdr:rowOff>
    </xdr:from>
    <xdr:to>
      <xdr:col>1</xdr:col>
      <xdr:colOff>12700</xdr:colOff>
      <xdr:row>5</xdr:row>
      <xdr:rowOff>180975</xdr:rowOff>
    </xdr:to>
    <xdr:sp macro="" textlink="">
      <xdr:nvSpPr>
        <xdr:cNvPr id="8" name="Retângulo 7">
          <a:hlinkClick xmlns:r="http://schemas.openxmlformats.org/officeDocument/2006/relationships" r:id="rId2"/>
        </xdr:cNvPr>
        <xdr:cNvSpPr/>
      </xdr:nvSpPr>
      <xdr:spPr>
        <a:xfrm>
          <a:off x="12700" y="16510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1. Premissas Gerais</a:t>
          </a:r>
        </a:p>
      </xdr:txBody>
    </xdr:sp>
    <xdr:clientData/>
  </xdr:twoCellAnchor>
  <xdr:twoCellAnchor editAs="absolute">
    <xdr:from>
      <xdr:col>0</xdr:col>
      <xdr:colOff>12700</xdr:colOff>
      <xdr:row>5</xdr:row>
      <xdr:rowOff>244475</xdr:rowOff>
    </xdr:from>
    <xdr:to>
      <xdr:col>1</xdr:col>
      <xdr:colOff>12700</xdr:colOff>
      <xdr:row>6</xdr:row>
      <xdr:rowOff>117475</xdr:rowOff>
    </xdr:to>
    <xdr:sp macro="" textlink="">
      <xdr:nvSpPr>
        <xdr:cNvPr id="9" name="Retângulo 8">
          <a:hlinkClick xmlns:r="http://schemas.openxmlformats.org/officeDocument/2006/relationships" r:id="rId3"/>
        </xdr:cNvPr>
        <xdr:cNvSpPr/>
      </xdr:nvSpPr>
      <xdr:spPr>
        <a:xfrm>
          <a:off x="12700" y="19685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2. Cadastro dos Funcionários</a:t>
          </a:r>
        </a:p>
      </xdr:txBody>
    </xdr:sp>
    <xdr:clientData/>
  </xdr:twoCellAnchor>
  <xdr:twoCellAnchor editAs="absolute">
    <xdr:from>
      <xdr:col>0</xdr:col>
      <xdr:colOff>12700</xdr:colOff>
      <xdr:row>6</xdr:row>
      <xdr:rowOff>180975</xdr:rowOff>
    </xdr:from>
    <xdr:to>
      <xdr:col>1</xdr:col>
      <xdr:colOff>12700</xdr:colOff>
      <xdr:row>7</xdr:row>
      <xdr:rowOff>53975</xdr:rowOff>
    </xdr:to>
    <xdr:sp macro="" textlink="">
      <xdr:nvSpPr>
        <xdr:cNvPr id="10" name="Retângulo 9">
          <a:hlinkClick xmlns:r="http://schemas.openxmlformats.org/officeDocument/2006/relationships" r:id="rId4"/>
        </xdr:cNvPr>
        <xdr:cNvSpPr/>
      </xdr:nvSpPr>
      <xdr:spPr>
        <a:xfrm>
          <a:off x="12700" y="22860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3. Lançamentos (Folha Pgto)</a:t>
          </a:r>
        </a:p>
      </xdr:txBody>
    </xdr:sp>
    <xdr:clientData/>
  </xdr:twoCellAnchor>
  <xdr:twoCellAnchor editAs="absolute">
    <xdr:from>
      <xdr:col>0</xdr:col>
      <xdr:colOff>12700</xdr:colOff>
      <xdr:row>7</xdr:row>
      <xdr:rowOff>117475</xdr:rowOff>
    </xdr:from>
    <xdr:to>
      <xdr:col>1</xdr:col>
      <xdr:colOff>12700</xdr:colOff>
      <xdr:row>8</xdr:row>
      <xdr:rowOff>117475</xdr:rowOff>
    </xdr:to>
    <xdr:sp macro="" textlink="">
      <xdr:nvSpPr>
        <xdr:cNvPr id="11" name="Retângulo 10">
          <a:hlinkClick xmlns:r="http://schemas.openxmlformats.org/officeDocument/2006/relationships" r:id="rId5"/>
        </xdr:cNvPr>
        <xdr:cNvSpPr/>
      </xdr:nvSpPr>
      <xdr:spPr>
        <a:xfrm>
          <a:off x="12700" y="2603500"/>
          <a:ext cx="1847850" cy="257175"/>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4. Resultados Consolidados</a:t>
          </a:r>
        </a:p>
      </xdr:txBody>
    </xdr:sp>
    <xdr:clientData/>
  </xdr:twoCellAnchor>
  <xdr:twoCellAnchor editAs="absolute">
    <xdr:from>
      <xdr:col>0</xdr:col>
      <xdr:colOff>12700</xdr:colOff>
      <xdr:row>8</xdr:row>
      <xdr:rowOff>180975</xdr:rowOff>
    </xdr:from>
    <xdr:to>
      <xdr:col>1</xdr:col>
      <xdr:colOff>12700</xdr:colOff>
      <xdr:row>10</xdr:row>
      <xdr:rowOff>43391</xdr:rowOff>
    </xdr:to>
    <xdr:sp macro="" textlink="">
      <xdr:nvSpPr>
        <xdr:cNvPr id="12" name="Retângulo 11">
          <a:hlinkClick xmlns:r="http://schemas.openxmlformats.org/officeDocument/2006/relationships" r:id="rId6"/>
        </xdr:cNvPr>
        <xdr:cNvSpPr/>
      </xdr:nvSpPr>
      <xdr:spPr>
        <a:xfrm>
          <a:off x="12700" y="2924175"/>
          <a:ext cx="1847850" cy="252941"/>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5. Gráficos</a:t>
          </a:r>
        </a:p>
      </xdr:txBody>
    </xdr:sp>
    <xdr:clientData/>
  </xdr:twoCellAnchor>
  <xdr:twoCellAnchor editAs="absolute">
    <xdr:from>
      <xdr:col>0</xdr:col>
      <xdr:colOff>12700</xdr:colOff>
      <xdr:row>11</xdr:row>
      <xdr:rowOff>1058</xdr:rowOff>
    </xdr:from>
    <xdr:to>
      <xdr:col>1</xdr:col>
      <xdr:colOff>12700</xdr:colOff>
      <xdr:row>12</xdr:row>
      <xdr:rowOff>64558</xdr:rowOff>
    </xdr:to>
    <xdr:sp macro="" textlink="">
      <xdr:nvSpPr>
        <xdr:cNvPr id="13" name="Retângulo 12">
          <a:hlinkClick xmlns:r="http://schemas.openxmlformats.org/officeDocument/2006/relationships" r:id="rId7"/>
        </xdr:cNvPr>
        <xdr:cNvSpPr/>
      </xdr:nvSpPr>
      <xdr:spPr>
        <a:xfrm>
          <a:off x="12700" y="3239558"/>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6. Alertas e Dicas</a:t>
          </a:r>
        </a:p>
      </xdr:txBody>
    </xdr:sp>
    <xdr:clientData/>
  </xdr:twoCellAnchor>
  <xdr:twoCellAnchor editAs="absolute">
    <xdr:from>
      <xdr:col>0</xdr:col>
      <xdr:colOff>12700</xdr:colOff>
      <xdr:row>12</xdr:row>
      <xdr:rowOff>128058</xdr:rowOff>
    </xdr:from>
    <xdr:to>
      <xdr:col>1</xdr:col>
      <xdr:colOff>12700</xdr:colOff>
      <xdr:row>14</xdr:row>
      <xdr:rowOff>75141</xdr:rowOff>
    </xdr:to>
    <xdr:sp macro="" textlink="">
      <xdr:nvSpPr>
        <xdr:cNvPr id="14" name="Retângulo 13">
          <a:hlinkClick xmlns:r="http://schemas.openxmlformats.org/officeDocument/2006/relationships" r:id="rId8"/>
        </xdr:cNvPr>
        <xdr:cNvSpPr/>
      </xdr:nvSpPr>
      <xdr:spPr>
        <a:xfrm>
          <a:off x="12700" y="3557058"/>
          <a:ext cx="1847850" cy="251883"/>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7. Relatório de Impressão</a:t>
          </a:r>
        </a:p>
      </xdr:txBody>
    </xdr:sp>
    <xdr:clientData/>
  </xdr:twoCellAnchor>
  <xdr:twoCellAnchor editAs="absolute">
    <xdr:from>
      <xdr:col>0</xdr:col>
      <xdr:colOff>12700</xdr:colOff>
      <xdr:row>14</xdr:row>
      <xdr:rowOff>138641</xdr:rowOff>
    </xdr:from>
    <xdr:to>
      <xdr:col>1</xdr:col>
      <xdr:colOff>12700</xdr:colOff>
      <xdr:row>16</xdr:row>
      <xdr:rowOff>11641</xdr:rowOff>
    </xdr:to>
    <xdr:sp macro="" textlink="">
      <xdr:nvSpPr>
        <xdr:cNvPr id="15" name="Retângulo 14">
          <a:hlinkClick xmlns:r="http://schemas.openxmlformats.org/officeDocument/2006/relationships" r:id="rId9"/>
        </xdr:cNvPr>
        <xdr:cNvSpPr/>
      </xdr:nvSpPr>
      <xdr:spPr>
        <a:xfrm>
          <a:off x="12700" y="3872441"/>
          <a:ext cx="1847850" cy="254000"/>
        </a:xfrm>
        <a:prstGeom prst="rect">
          <a:avLst/>
        </a:prstGeom>
        <a:solidFill>
          <a:schemeClr val="bg1">
            <a:lumMod val="100000"/>
          </a:schemeClr>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rgbClr val="000000"/>
              </a:solidFill>
            </a:rPr>
            <a:t>8. Imprimir Folha Pgto</a:t>
          </a:r>
        </a:p>
      </xdr:txBody>
    </xdr:sp>
    <xdr:clientData/>
  </xdr:twoCellAnchor>
  <xdr:twoCellAnchor editAs="absolute">
    <xdr:from>
      <xdr:col>2</xdr:col>
      <xdr:colOff>0</xdr:colOff>
      <xdr:row>1</xdr:row>
      <xdr:rowOff>243417</xdr:rowOff>
    </xdr:from>
    <xdr:to>
      <xdr:col>3</xdr:col>
      <xdr:colOff>80833</xdr:colOff>
      <xdr:row>2</xdr:row>
      <xdr:rowOff>256117</xdr:rowOff>
    </xdr:to>
    <xdr:sp macro="" textlink="">
      <xdr:nvSpPr>
        <xdr:cNvPr id="34" name="Retângulo 33">
          <a:hlinkClick xmlns:r="http://schemas.openxmlformats.org/officeDocument/2006/relationships" r:id="rId10"/>
        </xdr:cNvPr>
        <xdr:cNvSpPr/>
      </xdr:nvSpPr>
      <xdr:spPr>
        <a:xfrm>
          <a:off x="2106083" y="677334"/>
          <a:ext cx="864000" cy="277283"/>
        </a:xfrm>
        <a:prstGeom prst="rect">
          <a:avLst/>
        </a:prstGeom>
        <a:solidFill>
          <a:srgbClr val="6699CC"/>
        </a:solidFill>
        <a:ln w="25400" cap="flat" cmpd="sng" algn="ctr">
          <a:noFill/>
          <a:prstDash val="solid"/>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pt-BR" sz="1100" b="0">
              <a:solidFill>
                <a:schemeClr val="bg1">
                  <a:lumMod val="100000"/>
                </a:schemeClr>
              </a:solidFill>
            </a:rPr>
            <a:t>Janeiro</a:t>
          </a:r>
        </a:p>
      </xdr:txBody>
    </xdr:sp>
    <xdr:clientData/>
  </xdr:twoCellAnchor>
  <xdr:twoCellAnchor editAs="absolute">
    <xdr:from>
      <xdr:col>3</xdr:col>
      <xdr:colOff>99158</xdr:colOff>
      <xdr:row>1</xdr:row>
      <xdr:rowOff>243417</xdr:rowOff>
    </xdr:from>
    <xdr:to>
      <xdr:col>4</xdr:col>
      <xdr:colOff>179991</xdr:colOff>
      <xdr:row>2</xdr:row>
      <xdr:rowOff>256117</xdr:rowOff>
    </xdr:to>
    <xdr:sp macro="" textlink="">
      <xdr:nvSpPr>
        <xdr:cNvPr id="35" name="Retângulo 34">
          <a:hlinkClick xmlns:r="http://schemas.openxmlformats.org/officeDocument/2006/relationships" r:id="rId11"/>
        </xdr:cNvPr>
        <xdr:cNvSpPr/>
      </xdr:nvSpPr>
      <xdr:spPr>
        <a:xfrm>
          <a:off x="2988408" y="677334"/>
          <a:ext cx="864000" cy="277283"/>
        </a:xfrm>
        <a:prstGeom prst="rect">
          <a:avLst/>
        </a:prstGeom>
        <a:solidFill>
          <a:srgbClr val="6699CC"/>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pt-BR" sz="1100">
              <a:solidFill>
                <a:schemeClr val="bg1">
                  <a:lumMod val="100000"/>
                </a:schemeClr>
              </a:solidFill>
            </a:rPr>
            <a:t>Fevereiro</a:t>
          </a:r>
        </a:p>
      </xdr:txBody>
    </xdr:sp>
    <xdr:clientData/>
  </xdr:twoCellAnchor>
  <xdr:twoCellAnchor editAs="absolute">
    <xdr:from>
      <xdr:col>4</xdr:col>
      <xdr:colOff>198316</xdr:colOff>
      <xdr:row>1</xdr:row>
      <xdr:rowOff>243417</xdr:rowOff>
    </xdr:from>
    <xdr:to>
      <xdr:col>5</xdr:col>
      <xdr:colOff>279150</xdr:colOff>
      <xdr:row>2</xdr:row>
      <xdr:rowOff>256117</xdr:rowOff>
    </xdr:to>
    <xdr:sp macro="" textlink="">
      <xdr:nvSpPr>
        <xdr:cNvPr id="36" name="Retângulo 35">
          <a:hlinkClick xmlns:r="http://schemas.openxmlformats.org/officeDocument/2006/relationships" r:id="rId12"/>
        </xdr:cNvPr>
        <xdr:cNvSpPr/>
      </xdr:nvSpPr>
      <xdr:spPr>
        <a:xfrm>
          <a:off x="3870733" y="677334"/>
          <a:ext cx="864000" cy="277283"/>
        </a:xfrm>
        <a:prstGeom prst="rect">
          <a:avLst/>
        </a:prstGeom>
        <a:solidFill>
          <a:srgbClr val="6699CC"/>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pt-BR" sz="1100">
              <a:solidFill>
                <a:schemeClr val="bg1">
                  <a:lumMod val="100000"/>
                </a:schemeClr>
              </a:solidFill>
            </a:rPr>
            <a:t>Março</a:t>
          </a:r>
        </a:p>
      </xdr:txBody>
    </xdr:sp>
    <xdr:clientData/>
  </xdr:twoCellAnchor>
  <xdr:twoCellAnchor editAs="absolute">
    <xdr:from>
      <xdr:col>5</xdr:col>
      <xdr:colOff>297475</xdr:colOff>
      <xdr:row>1</xdr:row>
      <xdr:rowOff>243417</xdr:rowOff>
    </xdr:from>
    <xdr:to>
      <xdr:col>6</xdr:col>
      <xdr:colOff>484141</xdr:colOff>
      <xdr:row>2</xdr:row>
      <xdr:rowOff>256117</xdr:rowOff>
    </xdr:to>
    <xdr:sp macro="" textlink="">
      <xdr:nvSpPr>
        <xdr:cNvPr id="37" name="Retângulo 36">
          <a:hlinkClick xmlns:r="http://schemas.openxmlformats.org/officeDocument/2006/relationships" r:id="rId13"/>
        </xdr:cNvPr>
        <xdr:cNvSpPr/>
      </xdr:nvSpPr>
      <xdr:spPr>
        <a:xfrm>
          <a:off x="4753058" y="677334"/>
          <a:ext cx="864000" cy="277283"/>
        </a:xfrm>
        <a:prstGeom prst="rect">
          <a:avLst/>
        </a:prstGeom>
        <a:solidFill>
          <a:srgbClr val="6699CC"/>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pt-BR" sz="1100">
              <a:solidFill>
                <a:schemeClr val="bg1">
                  <a:lumMod val="100000"/>
                </a:schemeClr>
              </a:solidFill>
            </a:rPr>
            <a:t>Abril</a:t>
          </a:r>
        </a:p>
      </xdr:txBody>
    </xdr:sp>
    <xdr:clientData/>
  </xdr:twoCellAnchor>
  <xdr:twoCellAnchor editAs="absolute">
    <xdr:from>
      <xdr:col>6</xdr:col>
      <xdr:colOff>502466</xdr:colOff>
      <xdr:row>1</xdr:row>
      <xdr:rowOff>243417</xdr:rowOff>
    </xdr:from>
    <xdr:to>
      <xdr:col>8</xdr:col>
      <xdr:colOff>159966</xdr:colOff>
      <xdr:row>2</xdr:row>
      <xdr:rowOff>256117</xdr:rowOff>
    </xdr:to>
    <xdr:sp macro="" textlink="">
      <xdr:nvSpPr>
        <xdr:cNvPr id="38" name="Retângulo 37">
          <a:hlinkClick xmlns:r="http://schemas.openxmlformats.org/officeDocument/2006/relationships" r:id="rId14"/>
        </xdr:cNvPr>
        <xdr:cNvSpPr/>
      </xdr:nvSpPr>
      <xdr:spPr>
        <a:xfrm>
          <a:off x="5635383" y="677334"/>
          <a:ext cx="864000" cy="277283"/>
        </a:xfrm>
        <a:prstGeom prst="rect">
          <a:avLst/>
        </a:prstGeom>
        <a:solidFill>
          <a:srgbClr val="6699CC"/>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pt-BR" sz="1100">
              <a:solidFill>
                <a:schemeClr val="bg1">
                  <a:lumMod val="100000"/>
                </a:schemeClr>
              </a:solidFill>
            </a:rPr>
            <a:t>Maio</a:t>
          </a:r>
        </a:p>
      </xdr:txBody>
    </xdr:sp>
    <xdr:clientData/>
  </xdr:twoCellAnchor>
  <xdr:twoCellAnchor editAs="absolute">
    <xdr:from>
      <xdr:col>8</xdr:col>
      <xdr:colOff>178291</xdr:colOff>
      <xdr:row>1</xdr:row>
      <xdr:rowOff>243417</xdr:rowOff>
    </xdr:from>
    <xdr:to>
      <xdr:col>8</xdr:col>
      <xdr:colOff>1042291</xdr:colOff>
      <xdr:row>2</xdr:row>
      <xdr:rowOff>256117</xdr:rowOff>
    </xdr:to>
    <xdr:sp macro="" textlink="">
      <xdr:nvSpPr>
        <xdr:cNvPr id="39" name="Retângulo 38">
          <a:hlinkClick xmlns:r="http://schemas.openxmlformats.org/officeDocument/2006/relationships" r:id="rId15"/>
        </xdr:cNvPr>
        <xdr:cNvSpPr/>
      </xdr:nvSpPr>
      <xdr:spPr>
        <a:xfrm>
          <a:off x="6517708" y="677334"/>
          <a:ext cx="864000" cy="277283"/>
        </a:xfrm>
        <a:prstGeom prst="rect">
          <a:avLst/>
        </a:prstGeom>
        <a:solidFill>
          <a:srgbClr val="6699CC"/>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pt-BR" sz="1100">
              <a:solidFill>
                <a:schemeClr val="bg1">
                  <a:lumMod val="100000"/>
                </a:schemeClr>
              </a:solidFill>
            </a:rPr>
            <a:t>Junho</a:t>
          </a:r>
        </a:p>
      </xdr:txBody>
    </xdr:sp>
    <xdr:clientData/>
  </xdr:twoCellAnchor>
  <xdr:twoCellAnchor editAs="absolute">
    <xdr:from>
      <xdr:col>8</xdr:col>
      <xdr:colOff>1060616</xdr:colOff>
      <xdr:row>1</xdr:row>
      <xdr:rowOff>243417</xdr:rowOff>
    </xdr:from>
    <xdr:to>
      <xdr:col>9</xdr:col>
      <xdr:colOff>665200</xdr:colOff>
      <xdr:row>2</xdr:row>
      <xdr:rowOff>256117</xdr:rowOff>
    </xdr:to>
    <xdr:sp macro="" textlink="">
      <xdr:nvSpPr>
        <xdr:cNvPr id="40" name="Retângulo 39">
          <a:hlinkClick xmlns:r="http://schemas.openxmlformats.org/officeDocument/2006/relationships" r:id="rId16"/>
        </xdr:cNvPr>
        <xdr:cNvSpPr/>
      </xdr:nvSpPr>
      <xdr:spPr>
        <a:xfrm>
          <a:off x="7400033" y="677334"/>
          <a:ext cx="864000" cy="277283"/>
        </a:xfrm>
        <a:prstGeom prst="rect">
          <a:avLst/>
        </a:prstGeom>
        <a:solidFill>
          <a:srgbClr val="6699CC"/>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pt-BR" sz="1100">
              <a:solidFill>
                <a:schemeClr val="bg1">
                  <a:lumMod val="100000"/>
                </a:schemeClr>
              </a:solidFill>
            </a:rPr>
            <a:t>Julho</a:t>
          </a:r>
        </a:p>
      </xdr:txBody>
    </xdr:sp>
    <xdr:clientData/>
  </xdr:twoCellAnchor>
  <xdr:twoCellAnchor editAs="absolute">
    <xdr:from>
      <xdr:col>9</xdr:col>
      <xdr:colOff>683525</xdr:colOff>
      <xdr:row>1</xdr:row>
      <xdr:rowOff>243417</xdr:rowOff>
    </xdr:from>
    <xdr:to>
      <xdr:col>10</xdr:col>
      <xdr:colOff>288108</xdr:colOff>
      <xdr:row>2</xdr:row>
      <xdr:rowOff>256117</xdr:rowOff>
    </xdr:to>
    <xdr:sp macro="" textlink="">
      <xdr:nvSpPr>
        <xdr:cNvPr id="41" name="Retângulo 40">
          <a:hlinkClick xmlns:r="http://schemas.openxmlformats.org/officeDocument/2006/relationships" r:id="rId17"/>
        </xdr:cNvPr>
        <xdr:cNvSpPr/>
      </xdr:nvSpPr>
      <xdr:spPr>
        <a:xfrm>
          <a:off x="8282358" y="677334"/>
          <a:ext cx="864000" cy="277283"/>
        </a:xfrm>
        <a:prstGeom prst="rect">
          <a:avLst/>
        </a:prstGeom>
        <a:solidFill>
          <a:srgbClr val="6699CC"/>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pt-BR" sz="1100">
              <a:solidFill>
                <a:schemeClr val="bg1">
                  <a:lumMod val="100000"/>
                </a:schemeClr>
              </a:solidFill>
            </a:rPr>
            <a:t>Agosto</a:t>
          </a:r>
        </a:p>
      </xdr:txBody>
    </xdr:sp>
    <xdr:clientData/>
  </xdr:twoCellAnchor>
  <xdr:twoCellAnchor editAs="absolute">
    <xdr:from>
      <xdr:col>10</xdr:col>
      <xdr:colOff>306433</xdr:colOff>
      <xdr:row>1</xdr:row>
      <xdr:rowOff>243417</xdr:rowOff>
    </xdr:from>
    <xdr:to>
      <xdr:col>10</xdr:col>
      <xdr:colOff>1170433</xdr:colOff>
      <xdr:row>2</xdr:row>
      <xdr:rowOff>256117</xdr:rowOff>
    </xdr:to>
    <xdr:sp macro="" textlink="">
      <xdr:nvSpPr>
        <xdr:cNvPr id="42" name="Retângulo 41">
          <a:hlinkClick xmlns:r="http://schemas.openxmlformats.org/officeDocument/2006/relationships" r:id="rId18"/>
        </xdr:cNvPr>
        <xdr:cNvSpPr/>
      </xdr:nvSpPr>
      <xdr:spPr>
        <a:xfrm>
          <a:off x="9164683" y="677334"/>
          <a:ext cx="864000" cy="277283"/>
        </a:xfrm>
        <a:prstGeom prst="rect">
          <a:avLst/>
        </a:prstGeom>
        <a:solidFill>
          <a:srgbClr val="6699CC"/>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pt-BR" sz="1100">
              <a:solidFill>
                <a:schemeClr val="bg1">
                  <a:lumMod val="100000"/>
                </a:schemeClr>
              </a:solidFill>
            </a:rPr>
            <a:t>Setembro</a:t>
          </a:r>
        </a:p>
      </xdr:txBody>
    </xdr:sp>
    <xdr:clientData/>
  </xdr:twoCellAnchor>
  <xdr:twoCellAnchor editAs="absolute">
    <xdr:from>
      <xdr:col>10</xdr:col>
      <xdr:colOff>1188758</xdr:colOff>
      <xdr:row>1</xdr:row>
      <xdr:rowOff>243417</xdr:rowOff>
    </xdr:from>
    <xdr:to>
      <xdr:col>14</xdr:col>
      <xdr:colOff>200675</xdr:colOff>
      <xdr:row>2</xdr:row>
      <xdr:rowOff>256117</xdr:rowOff>
    </xdr:to>
    <xdr:sp macro="" textlink="">
      <xdr:nvSpPr>
        <xdr:cNvPr id="43" name="Retângulo 42">
          <a:hlinkClick xmlns:r="http://schemas.openxmlformats.org/officeDocument/2006/relationships" r:id="rId19"/>
        </xdr:cNvPr>
        <xdr:cNvSpPr/>
      </xdr:nvSpPr>
      <xdr:spPr>
        <a:xfrm>
          <a:off x="10047008" y="677334"/>
          <a:ext cx="864000" cy="277283"/>
        </a:xfrm>
        <a:prstGeom prst="rect">
          <a:avLst/>
        </a:prstGeom>
        <a:solidFill>
          <a:srgbClr val="6699CC"/>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pt-BR" sz="1100">
              <a:solidFill>
                <a:schemeClr val="bg1">
                  <a:lumMod val="100000"/>
                </a:schemeClr>
              </a:solidFill>
            </a:rPr>
            <a:t>Outubro</a:t>
          </a:r>
        </a:p>
      </xdr:txBody>
    </xdr:sp>
    <xdr:clientData/>
  </xdr:twoCellAnchor>
  <xdr:twoCellAnchor editAs="absolute">
    <xdr:from>
      <xdr:col>14</xdr:col>
      <xdr:colOff>219000</xdr:colOff>
      <xdr:row>1</xdr:row>
      <xdr:rowOff>243417</xdr:rowOff>
    </xdr:from>
    <xdr:to>
      <xdr:col>16</xdr:col>
      <xdr:colOff>236333</xdr:colOff>
      <xdr:row>2</xdr:row>
      <xdr:rowOff>256117</xdr:rowOff>
    </xdr:to>
    <xdr:sp macro="" textlink="">
      <xdr:nvSpPr>
        <xdr:cNvPr id="44" name="Retângulo 43">
          <a:hlinkClick xmlns:r="http://schemas.openxmlformats.org/officeDocument/2006/relationships" r:id="rId20"/>
        </xdr:cNvPr>
        <xdr:cNvSpPr/>
      </xdr:nvSpPr>
      <xdr:spPr>
        <a:xfrm>
          <a:off x="10929333" y="677334"/>
          <a:ext cx="864000" cy="277283"/>
        </a:xfrm>
        <a:prstGeom prst="rect">
          <a:avLst/>
        </a:prstGeom>
        <a:solidFill>
          <a:srgbClr val="6699CC"/>
        </a:solidFill>
        <a:ln w="25400" cap="flat" cmpd="sng" algn="ctr">
          <a:noFill/>
          <a:prstDash val="solid"/>
        </a:ln>
        <a:effectLs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pt-BR" sz="1100">
              <a:solidFill>
                <a:schemeClr val="bg1">
                  <a:lumMod val="100000"/>
                </a:schemeClr>
              </a:solidFill>
            </a:rPr>
            <a:t>Novembro</a:t>
          </a:r>
        </a:p>
      </xdr:txBody>
    </xdr:sp>
    <xdr:clientData/>
  </xdr:twoCellAnchor>
  <xdr:twoCellAnchor editAs="absolute">
    <xdr:from>
      <xdr:col>16</xdr:col>
      <xdr:colOff>254658</xdr:colOff>
      <xdr:row>1</xdr:row>
      <xdr:rowOff>243417</xdr:rowOff>
    </xdr:from>
    <xdr:to>
      <xdr:col>17</xdr:col>
      <xdr:colOff>335491</xdr:colOff>
      <xdr:row>2</xdr:row>
      <xdr:rowOff>256117</xdr:rowOff>
    </xdr:to>
    <xdr:sp macro="" textlink="">
      <xdr:nvSpPr>
        <xdr:cNvPr id="45" name="Retângulo 44">
          <a:hlinkClick xmlns:r="http://schemas.openxmlformats.org/officeDocument/2006/relationships" r:id="rId21"/>
        </xdr:cNvPr>
        <xdr:cNvSpPr/>
      </xdr:nvSpPr>
      <xdr:spPr>
        <a:xfrm>
          <a:off x="11811658" y="677334"/>
          <a:ext cx="864000" cy="277283"/>
        </a:xfrm>
        <a:prstGeom prst="rect">
          <a:avLst/>
        </a:prstGeom>
        <a:solidFill>
          <a:srgbClr val="6699CC"/>
        </a:solidFill>
        <a:ln w="25400" cap="flat" cmpd="sng" algn="ctr">
          <a:noFill/>
          <a:prstDash val="solid"/>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pt-BR" sz="1100" b="0">
              <a:solidFill>
                <a:schemeClr val="bg1">
                  <a:lumMod val="100000"/>
                </a:schemeClr>
              </a:solidFill>
              <a:latin typeface="+mn-lt"/>
              <a:ea typeface="+mn-ea"/>
              <a:cs typeface="+mn-cs"/>
            </a:rPr>
            <a:t>Dezembro</a:t>
          </a:r>
        </a:p>
      </xdr:txBody>
    </xdr:sp>
    <xdr:clientData/>
  </xdr:twoCellAnchor>
  <xdr:twoCellAnchor editAs="absolute">
    <xdr:from>
      <xdr:col>17</xdr:col>
      <xdr:colOff>353816</xdr:colOff>
      <xdr:row>1</xdr:row>
      <xdr:rowOff>243417</xdr:rowOff>
    </xdr:from>
    <xdr:to>
      <xdr:col>18</xdr:col>
      <xdr:colOff>434650</xdr:colOff>
      <xdr:row>2</xdr:row>
      <xdr:rowOff>248834</xdr:rowOff>
    </xdr:to>
    <xdr:sp macro="" textlink="">
      <xdr:nvSpPr>
        <xdr:cNvPr id="46" name="Retângulo 45">
          <a:hlinkClick xmlns:r="http://schemas.openxmlformats.org/officeDocument/2006/relationships" r:id="rId22"/>
        </xdr:cNvPr>
        <xdr:cNvSpPr/>
      </xdr:nvSpPr>
      <xdr:spPr>
        <a:xfrm>
          <a:off x="12693983" y="677334"/>
          <a:ext cx="864000" cy="270000"/>
        </a:xfrm>
        <a:prstGeom prst="rect">
          <a:avLst/>
        </a:prstGeom>
        <a:solidFill>
          <a:srgbClr val="FF9900"/>
        </a:solidFill>
        <a:ln w="25400" cap="flat" cmpd="sng" algn="ctr">
          <a:noFill/>
          <a:prstDash val="solid"/>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pt-BR" sz="1100" b="0" i="0">
              <a:solidFill>
                <a:schemeClr val="bg1">
                  <a:lumMod val="100000"/>
                </a:schemeClr>
              </a:solidFill>
              <a:latin typeface="+mn-lt"/>
              <a:ea typeface="+mn-ea"/>
              <a:cs typeface="+mn-cs"/>
            </a:rPr>
            <a:t>13º Salário</a:t>
          </a:r>
        </a:p>
      </xdr:txBody>
    </xdr:sp>
    <xdr:clientData/>
  </xdr:twoCellAnchor>
  <xdr:twoCellAnchor editAs="absolute">
    <xdr:from>
      <xdr:col>18</xdr:col>
      <xdr:colOff>452972</xdr:colOff>
      <xdr:row>1</xdr:row>
      <xdr:rowOff>243417</xdr:rowOff>
    </xdr:from>
    <xdr:to>
      <xdr:col>19</xdr:col>
      <xdr:colOff>533805</xdr:colOff>
      <xdr:row>2</xdr:row>
      <xdr:rowOff>249767</xdr:rowOff>
    </xdr:to>
    <xdr:sp macro="" textlink="">
      <xdr:nvSpPr>
        <xdr:cNvPr id="47" name="Retângulo 46">
          <a:hlinkClick xmlns:r="http://schemas.openxmlformats.org/officeDocument/2006/relationships" r:id="rId23"/>
        </xdr:cNvPr>
        <xdr:cNvSpPr/>
      </xdr:nvSpPr>
      <xdr:spPr>
        <a:xfrm>
          <a:off x="13576305" y="677334"/>
          <a:ext cx="864000" cy="270933"/>
        </a:xfrm>
        <a:prstGeom prst="rect">
          <a:avLst/>
        </a:prstGeom>
        <a:solidFill>
          <a:srgbClr val="6699CC"/>
        </a:solidFill>
        <a:ln w="25400" cap="flat" cmpd="sng" algn="ctr">
          <a:noFill/>
          <a:prstDash val="solid"/>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pt-BR" sz="1100" b="0">
              <a:solidFill>
                <a:schemeClr val="bg1">
                  <a:lumMod val="100000"/>
                </a:schemeClr>
              </a:solidFill>
              <a:latin typeface="+mn-lt"/>
              <a:ea typeface="+mn-ea"/>
              <a:cs typeface="+mn-cs"/>
            </a:rPr>
            <a:t>Férias</a:t>
          </a:r>
        </a:p>
      </xdr:txBody>
    </xdr:sp>
    <xdr:clientData/>
  </xdr:twoCellAnchor>
  <xdr:twoCellAnchor editAs="oneCell">
    <xdr:from>
      <xdr:col>0</xdr:col>
      <xdr:colOff>349253</xdr:colOff>
      <xdr:row>0</xdr:row>
      <xdr:rowOff>63500</xdr:rowOff>
    </xdr:from>
    <xdr:to>
      <xdr:col>0</xdr:col>
      <xdr:colOff>1469785</xdr:colOff>
      <xdr:row>2</xdr:row>
      <xdr:rowOff>116416</xdr:rowOff>
    </xdr:to>
    <xdr:pic>
      <xdr:nvPicPr>
        <xdr:cNvPr id="48" name="Imagem 47" descr="Marca_sebrae_verticall.png"/>
        <xdr:cNvPicPr>
          <a:picLocks noChangeAspect="1"/>
        </xdr:cNvPicPr>
      </xdr:nvPicPr>
      <xdr:blipFill>
        <a:blip xmlns:r="http://schemas.openxmlformats.org/officeDocument/2006/relationships" r:embed="rId24" cstate="print"/>
        <a:stretch>
          <a:fillRect/>
        </a:stretch>
      </xdr:blipFill>
      <xdr:spPr>
        <a:xfrm>
          <a:off x="349253" y="63500"/>
          <a:ext cx="1120532" cy="751416"/>
        </a:xfrm>
        <a:prstGeom prst="rect">
          <a:avLst/>
        </a:prstGeom>
      </xdr:spPr>
    </xdr:pic>
    <xdr:clientData/>
  </xdr:twoCellAnchor>
</xdr:wsDr>
</file>

<file path=xl/drawings/drawing41.xml><?xml version="1.0" encoding="utf-8"?>
<xdr:wsDr xmlns:xdr="http://schemas.openxmlformats.org/drawingml/2006/spreadsheetDrawing" xmlns:a="http://schemas.openxmlformats.org/drawingml/2006/main">
  <xdr:twoCellAnchor editAs="absolute">
    <xdr:from>
      <xdr:col>3</xdr:col>
      <xdr:colOff>371474</xdr:colOff>
      <xdr:row>0</xdr:row>
      <xdr:rowOff>133350</xdr:rowOff>
    </xdr:from>
    <xdr:to>
      <xdr:col>8</xdr:col>
      <xdr:colOff>1185332</xdr:colOff>
      <xdr:row>1</xdr:row>
      <xdr:rowOff>136219</xdr:rowOff>
    </xdr:to>
    <xdr:sp macro="" textlink="">
      <xdr:nvSpPr>
        <xdr:cNvPr id="2" name="CaixaDeTexto 1"/>
        <xdr:cNvSpPr txBox="1"/>
      </xdr:nvSpPr>
      <xdr:spPr>
        <a:xfrm>
          <a:off x="5819774" y="133350"/>
          <a:ext cx="6528858" cy="43149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vert="horz" wrap="square" rtlCol="0" anchor="t">
          <a:spAutoFit/>
        </a:bodyPr>
        <a:lstStyle/>
        <a:p>
          <a:r>
            <a:rPr lang="pt-BR" sz="1100"/>
            <a:t>Após ter inserido</a:t>
          </a:r>
          <a:r>
            <a:rPr lang="pt-BR" sz="1100" baseline="0"/>
            <a:t> todas as premissas e ter cadastrado todos os funcinários, chegou a hora de fazer o lançamento dos dados necessários para concluir e impromir a folha de pagamento de cada membro da equipe.</a:t>
          </a:r>
          <a:endParaRPr lang="pt-BR" sz="1100"/>
        </a:p>
      </xdr:txBody>
    </xdr:sp>
    <xdr:clientData/>
  </xdr:twoCellAnchor>
  <xdr:twoCellAnchor editAs="absolute">
    <xdr:from>
      <xdr:col>0</xdr:col>
      <xdr:colOff>144991</xdr:colOff>
      <xdr:row>2</xdr:row>
      <xdr:rowOff>135470</xdr:rowOff>
    </xdr:from>
    <xdr:to>
      <xdr:col>0</xdr:col>
      <xdr:colOff>1710266</xdr:colOff>
      <xdr:row>2</xdr:row>
      <xdr:rowOff>135470</xdr:rowOff>
    </xdr:to>
    <xdr:cxnSp macro="">
      <xdr:nvCxnSpPr>
        <xdr:cNvPr id="4" name="Conector reto 3"/>
        <xdr:cNvCxnSpPr/>
      </xdr:nvCxnSpPr>
      <xdr:spPr>
        <a:xfrm>
          <a:off x="144991" y="830795"/>
          <a:ext cx="1565275" cy="0"/>
        </a:xfrm>
        <a:prstGeom prst="line">
          <a:avLst/>
        </a:prstGeom>
        <a:ln>
          <a:solidFill>
            <a:srgbClr val="76717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63500</xdr:colOff>
      <xdr:row>2</xdr:row>
      <xdr:rowOff>222253</xdr:rowOff>
    </xdr:from>
    <xdr:to>
      <xdr:col>0</xdr:col>
      <xdr:colOff>1756833</xdr:colOff>
      <xdr:row>3</xdr:row>
      <xdr:rowOff>234953</xdr:rowOff>
    </xdr:to>
    <xdr:sp macro="" textlink="">
      <xdr:nvSpPr>
        <xdr:cNvPr id="5" name="Rectangle 65"/>
        <xdr:cNvSpPr/>
      </xdr:nvSpPr>
      <xdr:spPr>
        <a:xfrm>
          <a:off x="63500" y="917578"/>
          <a:ext cx="1693333"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l"/>
          <a:r>
            <a:rPr lang="en-US" sz="1400" b="1"/>
            <a:t>Menu</a:t>
          </a:r>
        </a:p>
      </xdr:txBody>
    </xdr:sp>
    <xdr:clientData/>
  </xdr:twoCellAnchor>
  <xdr:twoCellAnchor editAs="absolute">
    <xdr:from>
      <xdr:col>0</xdr:col>
      <xdr:colOff>152400</xdr:colOff>
      <xdr:row>12</xdr:row>
      <xdr:rowOff>117475</xdr:rowOff>
    </xdr:from>
    <xdr:to>
      <xdr:col>0</xdr:col>
      <xdr:colOff>1717675</xdr:colOff>
      <xdr:row>12</xdr:row>
      <xdr:rowOff>117475</xdr:rowOff>
    </xdr:to>
    <xdr:cxnSp macro="">
      <xdr:nvCxnSpPr>
        <xdr:cNvPr id="6" name="Conector reto 5"/>
        <xdr:cNvCxnSpPr/>
      </xdr:nvCxnSpPr>
      <xdr:spPr>
        <a:xfrm>
          <a:off x="152400" y="4251325"/>
          <a:ext cx="1565275" cy="0"/>
        </a:xfrm>
        <a:prstGeom prst="line">
          <a:avLst/>
        </a:prstGeom>
        <a:ln>
          <a:solidFill>
            <a:srgbClr val="76717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12700</xdr:colOff>
      <xdr:row>3</xdr:row>
      <xdr:rowOff>371475</xdr:rowOff>
    </xdr:from>
    <xdr:to>
      <xdr:col>1</xdr:col>
      <xdr:colOff>12700</xdr:colOff>
      <xdr:row>5</xdr:row>
      <xdr:rowOff>117475</xdr:rowOff>
    </xdr:to>
    <xdr:sp macro="" textlink="">
      <xdr:nvSpPr>
        <xdr:cNvPr id="7" name="Retângulo 6">
          <a:hlinkClick xmlns:r="http://schemas.openxmlformats.org/officeDocument/2006/relationships" r:id="rId1"/>
        </xdr:cNvPr>
        <xdr:cNvSpPr/>
      </xdr:nvSpPr>
      <xdr:spPr>
        <a:xfrm>
          <a:off x="12700" y="1333500"/>
          <a:ext cx="1847850" cy="250825"/>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Início</a:t>
          </a:r>
        </a:p>
      </xdr:txBody>
    </xdr:sp>
    <xdr:clientData/>
  </xdr:twoCellAnchor>
  <xdr:twoCellAnchor editAs="absolute">
    <xdr:from>
      <xdr:col>0</xdr:col>
      <xdr:colOff>12700</xdr:colOff>
      <xdr:row>5</xdr:row>
      <xdr:rowOff>180975</xdr:rowOff>
    </xdr:from>
    <xdr:to>
      <xdr:col>1</xdr:col>
      <xdr:colOff>12700</xdr:colOff>
      <xdr:row>6</xdr:row>
      <xdr:rowOff>53975</xdr:rowOff>
    </xdr:to>
    <xdr:sp macro="" textlink="">
      <xdr:nvSpPr>
        <xdr:cNvPr id="8" name="Retângulo 7">
          <a:hlinkClick xmlns:r="http://schemas.openxmlformats.org/officeDocument/2006/relationships" r:id="rId2"/>
        </xdr:cNvPr>
        <xdr:cNvSpPr/>
      </xdr:nvSpPr>
      <xdr:spPr>
        <a:xfrm>
          <a:off x="12700" y="1647825"/>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1. Premissas Gerais</a:t>
          </a:r>
        </a:p>
      </xdr:txBody>
    </xdr:sp>
    <xdr:clientData/>
  </xdr:twoCellAnchor>
  <xdr:twoCellAnchor editAs="absolute">
    <xdr:from>
      <xdr:col>0</xdr:col>
      <xdr:colOff>12700</xdr:colOff>
      <xdr:row>6</xdr:row>
      <xdr:rowOff>117475</xdr:rowOff>
    </xdr:from>
    <xdr:to>
      <xdr:col>1</xdr:col>
      <xdr:colOff>12700</xdr:colOff>
      <xdr:row>6</xdr:row>
      <xdr:rowOff>371475</xdr:rowOff>
    </xdr:to>
    <xdr:sp macro="" textlink="">
      <xdr:nvSpPr>
        <xdr:cNvPr id="9" name="Retângulo 8">
          <a:hlinkClick xmlns:r="http://schemas.openxmlformats.org/officeDocument/2006/relationships" r:id="rId3"/>
        </xdr:cNvPr>
        <xdr:cNvSpPr/>
      </xdr:nvSpPr>
      <xdr:spPr>
        <a:xfrm>
          <a:off x="12700" y="1965325"/>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2. Cadastro dos Funcionários</a:t>
          </a:r>
        </a:p>
      </xdr:txBody>
    </xdr:sp>
    <xdr:clientData/>
  </xdr:twoCellAnchor>
  <xdr:twoCellAnchor editAs="absolute">
    <xdr:from>
      <xdr:col>0</xdr:col>
      <xdr:colOff>12700</xdr:colOff>
      <xdr:row>7</xdr:row>
      <xdr:rowOff>53975</xdr:rowOff>
    </xdr:from>
    <xdr:to>
      <xdr:col>1</xdr:col>
      <xdr:colOff>12700</xdr:colOff>
      <xdr:row>7</xdr:row>
      <xdr:rowOff>307975</xdr:rowOff>
    </xdr:to>
    <xdr:sp macro="" textlink="">
      <xdr:nvSpPr>
        <xdr:cNvPr id="10" name="Retângulo 9">
          <a:hlinkClick xmlns:r="http://schemas.openxmlformats.org/officeDocument/2006/relationships" r:id="rId4"/>
        </xdr:cNvPr>
        <xdr:cNvSpPr/>
      </xdr:nvSpPr>
      <xdr:spPr>
        <a:xfrm>
          <a:off x="12700" y="2282825"/>
          <a:ext cx="1847850" cy="254000"/>
        </a:xfrm>
        <a:prstGeom prst="rect">
          <a:avLst/>
        </a:prstGeom>
        <a:solidFill>
          <a:schemeClr val="bg1">
            <a:lumMod val="100000"/>
          </a:schemeClr>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rgbClr val="000000"/>
              </a:solidFill>
            </a:rPr>
            <a:t>3. Lançamentos (Folha Pgto)</a:t>
          </a:r>
        </a:p>
      </xdr:txBody>
    </xdr:sp>
    <xdr:clientData/>
  </xdr:twoCellAnchor>
  <xdr:twoCellAnchor editAs="absolute">
    <xdr:from>
      <xdr:col>0</xdr:col>
      <xdr:colOff>12700</xdr:colOff>
      <xdr:row>7</xdr:row>
      <xdr:rowOff>371475</xdr:rowOff>
    </xdr:from>
    <xdr:to>
      <xdr:col>1</xdr:col>
      <xdr:colOff>12700</xdr:colOff>
      <xdr:row>8</xdr:row>
      <xdr:rowOff>244475</xdr:rowOff>
    </xdr:to>
    <xdr:sp macro="" textlink="">
      <xdr:nvSpPr>
        <xdr:cNvPr id="11" name="Retângulo 10">
          <a:hlinkClick xmlns:r="http://schemas.openxmlformats.org/officeDocument/2006/relationships" r:id="rId5"/>
        </xdr:cNvPr>
        <xdr:cNvSpPr/>
      </xdr:nvSpPr>
      <xdr:spPr>
        <a:xfrm>
          <a:off x="12700" y="2600325"/>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4. Resultados Consolidados</a:t>
          </a:r>
        </a:p>
      </xdr:txBody>
    </xdr:sp>
    <xdr:clientData/>
  </xdr:twoCellAnchor>
  <xdr:twoCellAnchor editAs="absolute">
    <xdr:from>
      <xdr:col>0</xdr:col>
      <xdr:colOff>12700</xdr:colOff>
      <xdr:row>8</xdr:row>
      <xdr:rowOff>307975</xdr:rowOff>
    </xdr:from>
    <xdr:to>
      <xdr:col>1</xdr:col>
      <xdr:colOff>12700</xdr:colOff>
      <xdr:row>9</xdr:row>
      <xdr:rowOff>180975</xdr:rowOff>
    </xdr:to>
    <xdr:sp macro="" textlink="">
      <xdr:nvSpPr>
        <xdr:cNvPr id="12" name="Retângulo 11">
          <a:hlinkClick xmlns:r="http://schemas.openxmlformats.org/officeDocument/2006/relationships" r:id="rId6"/>
        </xdr:cNvPr>
        <xdr:cNvSpPr/>
      </xdr:nvSpPr>
      <xdr:spPr>
        <a:xfrm>
          <a:off x="12700" y="2917825"/>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5. Gráficos</a:t>
          </a:r>
        </a:p>
      </xdr:txBody>
    </xdr:sp>
    <xdr:clientData/>
  </xdr:twoCellAnchor>
  <xdr:twoCellAnchor editAs="absolute">
    <xdr:from>
      <xdr:col>0</xdr:col>
      <xdr:colOff>12700</xdr:colOff>
      <xdr:row>9</xdr:row>
      <xdr:rowOff>244475</xdr:rowOff>
    </xdr:from>
    <xdr:to>
      <xdr:col>1</xdr:col>
      <xdr:colOff>12700</xdr:colOff>
      <xdr:row>10</xdr:row>
      <xdr:rowOff>117475</xdr:rowOff>
    </xdr:to>
    <xdr:sp macro="" textlink="">
      <xdr:nvSpPr>
        <xdr:cNvPr id="13" name="Retângulo 12">
          <a:hlinkClick xmlns:r="http://schemas.openxmlformats.org/officeDocument/2006/relationships" r:id="rId7"/>
        </xdr:cNvPr>
        <xdr:cNvSpPr/>
      </xdr:nvSpPr>
      <xdr:spPr>
        <a:xfrm>
          <a:off x="12700" y="3235325"/>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6. Alertas e Dicas</a:t>
          </a:r>
        </a:p>
      </xdr:txBody>
    </xdr:sp>
    <xdr:clientData/>
  </xdr:twoCellAnchor>
  <xdr:twoCellAnchor editAs="absolute">
    <xdr:from>
      <xdr:col>0</xdr:col>
      <xdr:colOff>12700</xdr:colOff>
      <xdr:row>10</xdr:row>
      <xdr:rowOff>180975</xdr:rowOff>
    </xdr:from>
    <xdr:to>
      <xdr:col>1</xdr:col>
      <xdr:colOff>12700</xdr:colOff>
      <xdr:row>11</xdr:row>
      <xdr:rowOff>53975</xdr:rowOff>
    </xdr:to>
    <xdr:sp macro="" textlink="">
      <xdr:nvSpPr>
        <xdr:cNvPr id="14" name="Retângulo 13">
          <a:hlinkClick xmlns:r="http://schemas.openxmlformats.org/officeDocument/2006/relationships" r:id="rId8"/>
        </xdr:cNvPr>
        <xdr:cNvSpPr/>
      </xdr:nvSpPr>
      <xdr:spPr>
        <a:xfrm>
          <a:off x="12700" y="3552825"/>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7. Relatório de Impressão</a:t>
          </a:r>
        </a:p>
      </xdr:txBody>
    </xdr:sp>
    <xdr:clientData/>
  </xdr:twoCellAnchor>
  <xdr:twoCellAnchor editAs="absolute">
    <xdr:from>
      <xdr:col>0</xdr:col>
      <xdr:colOff>12700</xdr:colOff>
      <xdr:row>11</xdr:row>
      <xdr:rowOff>117475</xdr:rowOff>
    </xdr:from>
    <xdr:to>
      <xdr:col>1</xdr:col>
      <xdr:colOff>12700</xdr:colOff>
      <xdr:row>11</xdr:row>
      <xdr:rowOff>371475</xdr:rowOff>
    </xdr:to>
    <xdr:sp macro="" textlink="">
      <xdr:nvSpPr>
        <xdr:cNvPr id="15" name="Retângulo 14">
          <a:hlinkClick xmlns:r="http://schemas.openxmlformats.org/officeDocument/2006/relationships" r:id="rId9"/>
        </xdr:cNvPr>
        <xdr:cNvSpPr/>
      </xdr:nvSpPr>
      <xdr:spPr>
        <a:xfrm>
          <a:off x="12700" y="3870325"/>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8. Imprimir Folha Pgto</a:t>
          </a:r>
        </a:p>
      </xdr:txBody>
    </xdr:sp>
    <xdr:clientData/>
  </xdr:twoCellAnchor>
  <xdr:twoCellAnchor editAs="absolute">
    <xdr:from>
      <xdr:col>2</xdr:col>
      <xdr:colOff>0</xdr:colOff>
      <xdr:row>1</xdr:row>
      <xdr:rowOff>243417</xdr:rowOff>
    </xdr:from>
    <xdr:to>
      <xdr:col>2</xdr:col>
      <xdr:colOff>863600</xdr:colOff>
      <xdr:row>3</xdr:row>
      <xdr:rowOff>2117</xdr:rowOff>
    </xdr:to>
    <xdr:sp macro="" textlink="">
      <xdr:nvSpPr>
        <xdr:cNvPr id="32" name="Retângulo 31">
          <a:hlinkClick xmlns:r="http://schemas.openxmlformats.org/officeDocument/2006/relationships" r:id="rId10"/>
        </xdr:cNvPr>
        <xdr:cNvSpPr/>
      </xdr:nvSpPr>
      <xdr:spPr>
        <a:xfrm>
          <a:off x="2106083" y="677334"/>
          <a:ext cx="863600" cy="287866"/>
        </a:xfrm>
        <a:prstGeom prst="rect">
          <a:avLst/>
        </a:prstGeom>
        <a:solidFill>
          <a:srgbClr val="6699CC"/>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pt-BR" sz="1100">
              <a:solidFill>
                <a:schemeClr val="bg1">
                  <a:lumMod val="100000"/>
                </a:schemeClr>
              </a:solidFill>
              <a:latin typeface="+mn-lt"/>
              <a:ea typeface="+mn-ea"/>
              <a:cs typeface="+mn-cs"/>
            </a:rPr>
            <a:t>Janeiro</a:t>
          </a:r>
        </a:p>
      </xdr:txBody>
    </xdr:sp>
    <xdr:clientData/>
  </xdr:twoCellAnchor>
  <xdr:twoCellAnchor editAs="absolute">
    <xdr:from>
      <xdr:col>2</xdr:col>
      <xdr:colOff>891361</xdr:colOff>
      <xdr:row>1</xdr:row>
      <xdr:rowOff>243417</xdr:rowOff>
    </xdr:from>
    <xdr:to>
      <xdr:col>2</xdr:col>
      <xdr:colOff>1760253</xdr:colOff>
      <xdr:row>3</xdr:row>
      <xdr:rowOff>2117</xdr:rowOff>
    </xdr:to>
    <xdr:sp macro="" textlink="">
      <xdr:nvSpPr>
        <xdr:cNvPr id="33" name="Retângulo 32">
          <a:hlinkClick xmlns:r="http://schemas.openxmlformats.org/officeDocument/2006/relationships" r:id="rId11"/>
        </xdr:cNvPr>
        <xdr:cNvSpPr/>
      </xdr:nvSpPr>
      <xdr:spPr>
        <a:xfrm>
          <a:off x="2997444" y="677334"/>
          <a:ext cx="868892" cy="287866"/>
        </a:xfrm>
        <a:prstGeom prst="rect">
          <a:avLst/>
        </a:prstGeom>
        <a:solidFill>
          <a:srgbClr val="6699CC"/>
        </a:solidFill>
        <a:ln w="25400" cap="flat" cmpd="sng" algn="ctr">
          <a:noFill/>
          <a:prstDash val="solid"/>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pt-BR" sz="1100" b="0">
              <a:solidFill>
                <a:schemeClr val="bg1">
                  <a:lumMod val="100000"/>
                </a:schemeClr>
              </a:solidFill>
            </a:rPr>
            <a:t>Fevereiro</a:t>
          </a:r>
        </a:p>
      </xdr:txBody>
    </xdr:sp>
    <xdr:clientData/>
  </xdr:twoCellAnchor>
  <xdr:twoCellAnchor editAs="absolute">
    <xdr:from>
      <xdr:col>2</xdr:col>
      <xdr:colOff>1788014</xdr:colOff>
      <xdr:row>1</xdr:row>
      <xdr:rowOff>243417</xdr:rowOff>
    </xdr:from>
    <xdr:to>
      <xdr:col>2</xdr:col>
      <xdr:colOff>2651614</xdr:colOff>
      <xdr:row>3</xdr:row>
      <xdr:rowOff>2117</xdr:rowOff>
    </xdr:to>
    <xdr:sp macro="" textlink="">
      <xdr:nvSpPr>
        <xdr:cNvPr id="34" name="Retângulo 33">
          <a:hlinkClick xmlns:r="http://schemas.openxmlformats.org/officeDocument/2006/relationships" r:id="rId12"/>
        </xdr:cNvPr>
        <xdr:cNvSpPr/>
      </xdr:nvSpPr>
      <xdr:spPr>
        <a:xfrm>
          <a:off x="3894097" y="677334"/>
          <a:ext cx="863600" cy="287866"/>
        </a:xfrm>
        <a:prstGeom prst="rect">
          <a:avLst/>
        </a:prstGeom>
        <a:solidFill>
          <a:srgbClr val="6699CC"/>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pt-BR" sz="1100">
              <a:solidFill>
                <a:schemeClr val="bg1">
                  <a:lumMod val="100000"/>
                </a:schemeClr>
              </a:solidFill>
            </a:rPr>
            <a:t>Março</a:t>
          </a:r>
        </a:p>
      </xdr:txBody>
    </xdr:sp>
    <xdr:clientData/>
  </xdr:twoCellAnchor>
  <xdr:twoCellAnchor editAs="absolute">
    <xdr:from>
      <xdr:col>2</xdr:col>
      <xdr:colOff>2679375</xdr:colOff>
      <xdr:row>1</xdr:row>
      <xdr:rowOff>243417</xdr:rowOff>
    </xdr:from>
    <xdr:to>
      <xdr:col>3</xdr:col>
      <xdr:colOff>203933</xdr:colOff>
      <xdr:row>3</xdr:row>
      <xdr:rowOff>2117</xdr:rowOff>
    </xdr:to>
    <xdr:sp macro="" textlink="">
      <xdr:nvSpPr>
        <xdr:cNvPr id="35" name="Retângulo 34">
          <a:hlinkClick xmlns:r="http://schemas.openxmlformats.org/officeDocument/2006/relationships" r:id="rId13"/>
        </xdr:cNvPr>
        <xdr:cNvSpPr/>
      </xdr:nvSpPr>
      <xdr:spPr>
        <a:xfrm>
          <a:off x="4785458" y="677334"/>
          <a:ext cx="868892" cy="287866"/>
        </a:xfrm>
        <a:prstGeom prst="rect">
          <a:avLst/>
        </a:prstGeom>
        <a:solidFill>
          <a:srgbClr val="6699CC"/>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pt-BR" sz="1100">
              <a:solidFill>
                <a:schemeClr val="bg1">
                  <a:lumMod val="100000"/>
                </a:schemeClr>
              </a:solidFill>
            </a:rPr>
            <a:t>Abril</a:t>
          </a:r>
        </a:p>
      </xdr:txBody>
    </xdr:sp>
    <xdr:clientData/>
  </xdr:twoCellAnchor>
  <xdr:twoCellAnchor editAs="absolute">
    <xdr:from>
      <xdr:col>3</xdr:col>
      <xdr:colOff>231694</xdr:colOff>
      <xdr:row>1</xdr:row>
      <xdr:rowOff>243417</xdr:rowOff>
    </xdr:from>
    <xdr:to>
      <xdr:col>4</xdr:col>
      <xdr:colOff>52835</xdr:colOff>
      <xdr:row>3</xdr:row>
      <xdr:rowOff>2117</xdr:rowOff>
    </xdr:to>
    <xdr:sp macro="" textlink="">
      <xdr:nvSpPr>
        <xdr:cNvPr id="36" name="Retângulo 35">
          <a:hlinkClick xmlns:r="http://schemas.openxmlformats.org/officeDocument/2006/relationships" r:id="rId14"/>
        </xdr:cNvPr>
        <xdr:cNvSpPr/>
      </xdr:nvSpPr>
      <xdr:spPr>
        <a:xfrm>
          <a:off x="5682111" y="677334"/>
          <a:ext cx="868891" cy="287866"/>
        </a:xfrm>
        <a:prstGeom prst="rect">
          <a:avLst/>
        </a:prstGeom>
        <a:solidFill>
          <a:srgbClr val="6699CC"/>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pt-BR" sz="1100">
              <a:solidFill>
                <a:schemeClr val="bg1">
                  <a:lumMod val="100000"/>
                </a:schemeClr>
              </a:solidFill>
            </a:rPr>
            <a:t>Maio</a:t>
          </a:r>
        </a:p>
      </xdr:txBody>
    </xdr:sp>
    <xdr:clientData/>
  </xdr:twoCellAnchor>
  <xdr:twoCellAnchor editAs="absolute">
    <xdr:from>
      <xdr:col>4</xdr:col>
      <xdr:colOff>80596</xdr:colOff>
      <xdr:row>1</xdr:row>
      <xdr:rowOff>243417</xdr:rowOff>
    </xdr:from>
    <xdr:to>
      <xdr:col>4</xdr:col>
      <xdr:colOff>944196</xdr:colOff>
      <xdr:row>3</xdr:row>
      <xdr:rowOff>2117</xdr:rowOff>
    </xdr:to>
    <xdr:sp macro="" textlink="">
      <xdr:nvSpPr>
        <xdr:cNvPr id="37" name="Retângulo 36">
          <a:hlinkClick xmlns:r="http://schemas.openxmlformats.org/officeDocument/2006/relationships" r:id="rId15"/>
        </xdr:cNvPr>
        <xdr:cNvSpPr/>
      </xdr:nvSpPr>
      <xdr:spPr>
        <a:xfrm>
          <a:off x="6578763" y="677334"/>
          <a:ext cx="863600" cy="287866"/>
        </a:xfrm>
        <a:prstGeom prst="rect">
          <a:avLst/>
        </a:prstGeom>
        <a:solidFill>
          <a:srgbClr val="6699CC"/>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pt-BR" sz="1100">
              <a:solidFill>
                <a:schemeClr val="bg1">
                  <a:lumMod val="100000"/>
                </a:schemeClr>
              </a:solidFill>
            </a:rPr>
            <a:t>Junho</a:t>
          </a:r>
        </a:p>
      </xdr:txBody>
    </xdr:sp>
    <xdr:clientData/>
  </xdr:twoCellAnchor>
  <xdr:twoCellAnchor editAs="absolute">
    <xdr:from>
      <xdr:col>4</xdr:col>
      <xdr:colOff>971957</xdr:colOff>
      <xdr:row>1</xdr:row>
      <xdr:rowOff>243417</xdr:rowOff>
    </xdr:from>
    <xdr:to>
      <xdr:col>5</xdr:col>
      <xdr:colOff>793099</xdr:colOff>
      <xdr:row>3</xdr:row>
      <xdr:rowOff>2117</xdr:rowOff>
    </xdr:to>
    <xdr:sp macro="" textlink="">
      <xdr:nvSpPr>
        <xdr:cNvPr id="38" name="Retângulo 37">
          <a:hlinkClick xmlns:r="http://schemas.openxmlformats.org/officeDocument/2006/relationships" r:id="rId16"/>
        </xdr:cNvPr>
        <xdr:cNvSpPr/>
      </xdr:nvSpPr>
      <xdr:spPr>
        <a:xfrm>
          <a:off x="7470124" y="677334"/>
          <a:ext cx="868892" cy="287866"/>
        </a:xfrm>
        <a:prstGeom prst="rect">
          <a:avLst/>
        </a:prstGeom>
        <a:solidFill>
          <a:srgbClr val="6699CC"/>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pt-BR" sz="1100">
              <a:solidFill>
                <a:schemeClr val="bg1">
                  <a:lumMod val="100000"/>
                </a:schemeClr>
              </a:solidFill>
            </a:rPr>
            <a:t>Julho</a:t>
          </a:r>
        </a:p>
      </xdr:txBody>
    </xdr:sp>
    <xdr:clientData/>
  </xdr:twoCellAnchor>
  <xdr:twoCellAnchor editAs="absolute">
    <xdr:from>
      <xdr:col>5</xdr:col>
      <xdr:colOff>820860</xdr:colOff>
      <xdr:row>1</xdr:row>
      <xdr:rowOff>243417</xdr:rowOff>
    </xdr:from>
    <xdr:to>
      <xdr:col>6</xdr:col>
      <xdr:colOff>642002</xdr:colOff>
      <xdr:row>3</xdr:row>
      <xdr:rowOff>2117</xdr:rowOff>
    </xdr:to>
    <xdr:sp macro="" textlink="">
      <xdr:nvSpPr>
        <xdr:cNvPr id="39" name="Retângulo 38">
          <a:hlinkClick xmlns:r="http://schemas.openxmlformats.org/officeDocument/2006/relationships" r:id="rId17"/>
        </xdr:cNvPr>
        <xdr:cNvSpPr/>
      </xdr:nvSpPr>
      <xdr:spPr>
        <a:xfrm>
          <a:off x="8366777" y="677334"/>
          <a:ext cx="868892" cy="287866"/>
        </a:xfrm>
        <a:prstGeom prst="rect">
          <a:avLst/>
        </a:prstGeom>
        <a:solidFill>
          <a:srgbClr val="6699CC"/>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pt-BR" sz="1100">
              <a:solidFill>
                <a:schemeClr val="bg1">
                  <a:lumMod val="100000"/>
                </a:schemeClr>
              </a:solidFill>
            </a:rPr>
            <a:t>Agosto</a:t>
          </a:r>
        </a:p>
      </xdr:txBody>
    </xdr:sp>
    <xdr:clientData/>
  </xdr:twoCellAnchor>
  <xdr:twoCellAnchor editAs="absolute">
    <xdr:from>
      <xdr:col>6</xdr:col>
      <xdr:colOff>669763</xdr:colOff>
      <xdr:row>1</xdr:row>
      <xdr:rowOff>243417</xdr:rowOff>
    </xdr:from>
    <xdr:to>
      <xdr:col>7</xdr:col>
      <xdr:colOff>104613</xdr:colOff>
      <xdr:row>3</xdr:row>
      <xdr:rowOff>2117</xdr:rowOff>
    </xdr:to>
    <xdr:sp macro="" textlink="">
      <xdr:nvSpPr>
        <xdr:cNvPr id="40" name="Retângulo 39">
          <a:hlinkClick xmlns:r="http://schemas.openxmlformats.org/officeDocument/2006/relationships" r:id="rId18"/>
        </xdr:cNvPr>
        <xdr:cNvSpPr/>
      </xdr:nvSpPr>
      <xdr:spPr>
        <a:xfrm>
          <a:off x="9263430" y="677334"/>
          <a:ext cx="863600" cy="287866"/>
        </a:xfrm>
        <a:prstGeom prst="rect">
          <a:avLst/>
        </a:prstGeom>
        <a:solidFill>
          <a:srgbClr val="6699CC"/>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pt-BR" sz="1100">
              <a:solidFill>
                <a:schemeClr val="bg1">
                  <a:lumMod val="100000"/>
                </a:schemeClr>
              </a:solidFill>
            </a:rPr>
            <a:t>Setembro</a:t>
          </a:r>
        </a:p>
      </xdr:txBody>
    </xdr:sp>
    <xdr:clientData/>
  </xdr:twoCellAnchor>
  <xdr:twoCellAnchor editAs="absolute">
    <xdr:from>
      <xdr:col>7</xdr:col>
      <xdr:colOff>132374</xdr:colOff>
      <xdr:row>1</xdr:row>
      <xdr:rowOff>243417</xdr:rowOff>
    </xdr:from>
    <xdr:to>
      <xdr:col>7</xdr:col>
      <xdr:colOff>1001265</xdr:colOff>
      <xdr:row>3</xdr:row>
      <xdr:rowOff>2117</xdr:rowOff>
    </xdr:to>
    <xdr:sp macro="" textlink="">
      <xdr:nvSpPr>
        <xdr:cNvPr id="41" name="Retângulo 40">
          <a:hlinkClick xmlns:r="http://schemas.openxmlformats.org/officeDocument/2006/relationships" r:id="rId19"/>
        </xdr:cNvPr>
        <xdr:cNvSpPr/>
      </xdr:nvSpPr>
      <xdr:spPr>
        <a:xfrm>
          <a:off x="10154791" y="677334"/>
          <a:ext cx="868891" cy="287866"/>
        </a:xfrm>
        <a:prstGeom prst="rect">
          <a:avLst/>
        </a:prstGeom>
        <a:solidFill>
          <a:srgbClr val="6699CC"/>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pt-BR" sz="1100">
              <a:solidFill>
                <a:schemeClr val="bg1">
                  <a:lumMod val="100000"/>
                </a:schemeClr>
              </a:solidFill>
            </a:rPr>
            <a:t>Outubro</a:t>
          </a:r>
        </a:p>
      </xdr:txBody>
    </xdr:sp>
    <xdr:clientData/>
  </xdr:twoCellAnchor>
  <xdr:twoCellAnchor editAs="absolute">
    <xdr:from>
      <xdr:col>7</xdr:col>
      <xdr:colOff>1029026</xdr:colOff>
      <xdr:row>1</xdr:row>
      <xdr:rowOff>243417</xdr:rowOff>
    </xdr:from>
    <xdr:to>
      <xdr:col>8</xdr:col>
      <xdr:colOff>754918</xdr:colOff>
      <xdr:row>3</xdr:row>
      <xdr:rowOff>2117</xdr:rowOff>
    </xdr:to>
    <xdr:sp macro="" textlink="">
      <xdr:nvSpPr>
        <xdr:cNvPr id="42" name="Retângulo 41">
          <a:hlinkClick xmlns:r="http://schemas.openxmlformats.org/officeDocument/2006/relationships" r:id="rId20"/>
        </xdr:cNvPr>
        <xdr:cNvSpPr/>
      </xdr:nvSpPr>
      <xdr:spPr>
        <a:xfrm>
          <a:off x="11051443" y="677334"/>
          <a:ext cx="868892" cy="287866"/>
        </a:xfrm>
        <a:prstGeom prst="rect">
          <a:avLst/>
        </a:prstGeom>
        <a:solidFill>
          <a:srgbClr val="6699CC"/>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pt-BR" sz="1100">
              <a:solidFill>
                <a:schemeClr val="bg1">
                  <a:lumMod val="100000"/>
                </a:schemeClr>
              </a:solidFill>
            </a:rPr>
            <a:t>Novembro</a:t>
          </a:r>
        </a:p>
      </xdr:txBody>
    </xdr:sp>
    <xdr:clientData/>
  </xdr:twoCellAnchor>
  <xdr:twoCellAnchor editAs="absolute">
    <xdr:from>
      <xdr:col>8</xdr:col>
      <xdr:colOff>782679</xdr:colOff>
      <xdr:row>1</xdr:row>
      <xdr:rowOff>243417</xdr:rowOff>
    </xdr:from>
    <xdr:to>
      <xdr:col>9</xdr:col>
      <xdr:colOff>259863</xdr:colOff>
      <xdr:row>3</xdr:row>
      <xdr:rowOff>2117</xdr:rowOff>
    </xdr:to>
    <xdr:sp macro="" textlink="">
      <xdr:nvSpPr>
        <xdr:cNvPr id="43" name="Retângulo 42">
          <a:hlinkClick xmlns:r="http://schemas.openxmlformats.org/officeDocument/2006/relationships" r:id="rId21"/>
        </xdr:cNvPr>
        <xdr:cNvSpPr/>
      </xdr:nvSpPr>
      <xdr:spPr>
        <a:xfrm>
          <a:off x="11948096" y="677334"/>
          <a:ext cx="863600" cy="287866"/>
        </a:xfrm>
        <a:prstGeom prst="rect">
          <a:avLst/>
        </a:prstGeom>
        <a:solidFill>
          <a:srgbClr val="6699CC"/>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pt-BR" sz="1100">
              <a:solidFill>
                <a:schemeClr val="bg1">
                  <a:lumMod val="100000"/>
                </a:schemeClr>
              </a:solidFill>
              <a:latin typeface="+mn-lt"/>
              <a:ea typeface="+mn-ea"/>
              <a:cs typeface="+mn-cs"/>
            </a:rPr>
            <a:t>Dezembro</a:t>
          </a:r>
        </a:p>
      </xdr:txBody>
    </xdr:sp>
    <xdr:clientData/>
  </xdr:twoCellAnchor>
  <xdr:twoCellAnchor editAs="absolute">
    <xdr:from>
      <xdr:col>9</xdr:col>
      <xdr:colOff>287624</xdr:colOff>
      <xdr:row>1</xdr:row>
      <xdr:rowOff>243417</xdr:rowOff>
    </xdr:from>
    <xdr:to>
      <xdr:col>9</xdr:col>
      <xdr:colOff>1151224</xdr:colOff>
      <xdr:row>3</xdr:row>
      <xdr:rowOff>2117</xdr:rowOff>
    </xdr:to>
    <xdr:sp macro="" textlink="">
      <xdr:nvSpPr>
        <xdr:cNvPr id="44" name="Retângulo 43">
          <a:hlinkClick xmlns:r="http://schemas.openxmlformats.org/officeDocument/2006/relationships" r:id="rId22"/>
        </xdr:cNvPr>
        <xdr:cNvSpPr/>
      </xdr:nvSpPr>
      <xdr:spPr>
        <a:xfrm>
          <a:off x="12839457" y="677334"/>
          <a:ext cx="863600" cy="287866"/>
        </a:xfrm>
        <a:prstGeom prst="rect">
          <a:avLst/>
        </a:prstGeom>
        <a:solidFill>
          <a:srgbClr val="6699CC"/>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pt-BR" sz="1100">
              <a:solidFill>
                <a:schemeClr val="bg1">
                  <a:lumMod val="100000"/>
                </a:schemeClr>
              </a:solidFill>
              <a:latin typeface="+mn-lt"/>
              <a:ea typeface="+mn-ea"/>
              <a:cs typeface="+mn-cs"/>
            </a:rPr>
            <a:t>Férias</a:t>
          </a:r>
        </a:p>
      </xdr:txBody>
    </xdr:sp>
    <xdr:clientData/>
  </xdr:twoCellAnchor>
  <xdr:twoCellAnchor editAs="absolute">
    <xdr:from>
      <xdr:col>9</xdr:col>
      <xdr:colOff>1178983</xdr:colOff>
      <xdr:row>1</xdr:row>
      <xdr:rowOff>243417</xdr:rowOff>
    </xdr:from>
    <xdr:to>
      <xdr:col>10</xdr:col>
      <xdr:colOff>656166</xdr:colOff>
      <xdr:row>3</xdr:row>
      <xdr:rowOff>2117</xdr:rowOff>
    </xdr:to>
    <xdr:sp macro="" textlink="">
      <xdr:nvSpPr>
        <xdr:cNvPr id="45" name="Retângulo 44">
          <a:hlinkClick xmlns:r="http://schemas.openxmlformats.org/officeDocument/2006/relationships" r:id="rId23"/>
        </xdr:cNvPr>
        <xdr:cNvSpPr/>
      </xdr:nvSpPr>
      <xdr:spPr>
        <a:xfrm>
          <a:off x="13730816" y="677334"/>
          <a:ext cx="863600" cy="287866"/>
        </a:xfrm>
        <a:prstGeom prst="rect">
          <a:avLst/>
        </a:prstGeom>
        <a:solidFill>
          <a:srgbClr val="FF9900"/>
        </a:solidFill>
        <a:ln w="25400" cap="flat" cmpd="sng" algn="ctr">
          <a:noFill/>
          <a:prstDash val="solid"/>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pt-BR" sz="1100" b="1">
              <a:solidFill>
                <a:schemeClr val="bg1">
                  <a:lumMod val="100000"/>
                </a:schemeClr>
              </a:solidFill>
              <a:latin typeface="+mn-lt"/>
              <a:ea typeface="+mn-ea"/>
              <a:cs typeface="+mn-cs"/>
            </a:rPr>
            <a:t>13º Salário</a:t>
          </a:r>
        </a:p>
      </xdr:txBody>
    </xdr:sp>
    <xdr:clientData/>
  </xdr:twoCellAnchor>
  <xdr:twoCellAnchor editAs="oneCell">
    <xdr:from>
      <xdr:col>0</xdr:col>
      <xdr:colOff>359833</xdr:colOff>
      <xdr:row>0</xdr:row>
      <xdr:rowOff>52917</xdr:rowOff>
    </xdr:from>
    <xdr:to>
      <xdr:col>0</xdr:col>
      <xdr:colOff>1480365</xdr:colOff>
      <xdr:row>2</xdr:row>
      <xdr:rowOff>105833</xdr:rowOff>
    </xdr:to>
    <xdr:pic>
      <xdr:nvPicPr>
        <xdr:cNvPr id="46" name="Imagem 45" descr="Marca_sebrae_verticall.png"/>
        <xdr:cNvPicPr>
          <a:picLocks noChangeAspect="1"/>
        </xdr:cNvPicPr>
      </xdr:nvPicPr>
      <xdr:blipFill>
        <a:blip xmlns:r="http://schemas.openxmlformats.org/officeDocument/2006/relationships" r:embed="rId24" cstate="print"/>
        <a:stretch>
          <a:fillRect/>
        </a:stretch>
      </xdr:blipFill>
      <xdr:spPr>
        <a:xfrm>
          <a:off x="359833" y="52917"/>
          <a:ext cx="1120532" cy="751416"/>
        </a:xfrm>
        <a:prstGeom prst="rect">
          <a:avLst/>
        </a:prstGeom>
      </xdr:spPr>
    </xdr:pic>
    <xdr:clientData/>
  </xdr:twoCellAnchor>
</xdr:wsDr>
</file>

<file path=xl/drawings/drawing42.xml><?xml version="1.0" encoding="utf-8"?>
<xdr:wsDr xmlns:xdr="http://schemas.openxmlformats.org/drawingml/2006/spreadsheetDrawing" xmlns:a="http://schemas.openxmlformats.org/drawingml/2006/main">
  <xdr:twoCellAnchor editAs="absolute">
    <xdr:from>
      <xdr:col>3</xdr:col>
      <xdr:colOff>413808</xdr:colOff>
      <xdr:row>0</xdr:row>
      <xdr:rowOff>133350</xdr:rowOff>
    </xdr:from>
    <xdr:to>
      <xdr:col>10</xdr:col>
      <xdr:colOff>26459</xdr:colOff>
      <xdr:row>1</xdr:row>
      <xdr:rowOff>136219</xdr:rowOff>
    </xdr:to>
    <xdr:sp macro="" textlink="">
      <xdr:nvSpPr>
        <xdr:cNvPr id="2" name="CaixaDeTexto 1"/>
        <xdr:cNvSpPr txBox="1"/>
      </xdr:nvSpPr>
      <xdr:spPr>
        <a:xfrm>
          <a:off x="5546725" y="133350"/>
          <a:ext cx="6396567" cy="436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vert="horz" rtlCol="0" anchor="t">
          <a:spAutoFit/>
        </a:bodyPr>
        <a:lstStyle/>
        <a:p>
          <a:r>
            <a:rPr lang="pt-BR" sz="1100"/>
            <a:t>Esta é a parte mais importa de planilha, pois é aqui que você definirá as premissas necessárias</a:t>
          </a:r>
          <a:r>
            <a:rPr lang="pt-BR" sz="1100" baseline="0"/>
            <a:t> que ajudarão a planilha gerar a folha de pgto, resultados consolidados, gráficos, alertas, dicas, etc.</a:t>
          </a:r>
          <a:endParaRPr lang="pt-BR" sz="1100"/>
        </a:p>
      </xdr:txBody>
    </xdr:sp>
    <xdr:clientData/>
  </xdr:twoCellAnchor>
  <xdr:twoCellAnchor editAs="absolute">
    <xdr:from>
      <xdr:col>0</xdr:col>
      <xdr:colOff>144991</xdr:colOff>
      <xdr:row>1</xdr:row>
      <xdr:rowOff>400053</xdr:rowOff>
    </xdr:from>
    <xdr:to>
      <xdr:col>0</xdr:col>
      <xdr:colOff>1710266</xdr:colOff>
      <xdr:row>1</xdr:row>
      <xdr:rowOff>400053</xdr:rowOff>
    </xdr:to>
    <xdr:cxnSp macro="">
      <xdr:nvCxnSpPr>
        <xdr:cNvPr id="4" name="Conector reto 3"/>
        <xdr:cNvCxnSpPr/>
      </xdr:nvCxnSpPr>
      <xdr:spPr>
        <a:xfrm>
          <a:off x="144991" y="830795"/>
          <a:ext cx="1565275" cy="0"/>
        </a:xfrm>
        <a:prstGeom prst="line">
          <a:avLst/>
        </a:prstGeom>
        <a:ln>
          <a:solidFill>
            <a:srgbClr val="76717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63500</xdr:colOff>
      <xdr:row>1</xdr:row>
      <xdr:rowOff>486836</xdr:rowOff>
    </xdr:from>
    <xdr:to>
      <xdr:col>0</xdr:col>
      <xdr:colOff>1756833</xdr:colOff>
      <xdr:row>2</xdr:row>
      <xdr:rowOff>182036</xdr:rowOff>
    </xdr:to>
    <xdr:sp macro="" textlink="">
      <xdr:nvSpPr>
        <xdr:cNvPr id="5" name="Rectangle 65"/>
        <xdr:cNvSpPr/>
      </xdr:nvSpPr>
      <xdr:spPr>
        <a:xfrm>
          <a:off x="63500" y="917578"/>
          <a:ext cx="1693333"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l"/>
          <a:r>
            <a:rPr lang="en-US" sz="1400" b="1"/>
            <a:t>Menu</a:t>
          </a:r>
        </a:p>
      </xdr:txBody>
    </xdr:sp>
    <xdr:clientData/>
  </xdr:twoCellAnchor>
  <xdr:twoCellAnchor editAs="absolute">
    <xdr:from>
      <xdr:col>0</xdr:col>
      <xdr:colOff>152400</xdr:colOff>
      <xdr:row>11</xdr:row>
      <xdr:rowOff>211667</xdr:rowOff>
    </xdr:from>
    <xdr:to>
      <xdr:col>0</xdr:col>
      <xdr:colOff>1717675</xdr:colOff>
      <xdr:row>11</xdr:row>
      <xdr:rowOff>211667</xdr:rowOff>
    </xdr:to>
    <xdr:cxnSp macro="">
      <xdr:nvCxnSpPr>
        <xdr:cNvPr id="6" name="Conector reto 5"/>
        <xdr:cNvCxnSpPr/>
      </xdr:nvCxnSpPr>
      <xdr:spPr>
        <a:xfrm>
          <a:off x="152400" y="4254500"/>
          <a:ext cx="1565275" cy="0"/>
        </a:xfrm>
        <a:prstGeom prst="line">
          <a:avLst/>
        </a:prstGeom>
        <a:ln>
          <a:solidFill>
            <a:srgbClr val="76717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12700</xdr:colOff>
      <xdr:row>3</xdr:row>
      <xdr:rowOff>53975</xdr:rowOff>
    </xdr:from>
    <xdr:to>
      <xdr:col>1</xdr:col>
      <xdr:colOff>12700</xdr:colOff>
      <xdr:row>3</xdr:row>
      <xdr:rowOff>307975</xdr:rowOff>
    </xdr:to>
    <xdr:sp macro="" textlink="">
      <xdr:nvSpPr>
        <xdr:cNvPr id="7" name="Retângulo 6">
          <a:hlinkClick xmlns:r="http://schemas.openxmlformats.org/officeDocument/2006/relationships" r:id="rId1"/>
        </xdr:cNvPr>
        <xdr:cNvSpPr/>
      </xdr:nvSpPr>
      <xdr:spPr>
        <a:xfrm>
          <a:off x="12700" y="13335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Início</a:t>
          </a:r>
        </a:p>
      </xdr:txBody>
    </xdr:sp>
    <xdr:clientData/>
  </xdr:twoCellAnchor>
  <xdr:twoCellAnchor editAs="absolute">
    <xdr:from>
      <xdr:col>0</xdr:col>
      <xdr:colOff>12700</xdr:colOff>
      <xdr:row>3</xdr:row>
      <xdr:rowOff>371475</xdr:rowOff>
    </xdr:from>
    <xdr:to>
      <xdr:col>1</xdr:col>
      <xdr:colOff>12700</xdr:colOff>
      <xdr:row>4</xdr:row>
      <xdr:rowOff>244475</xdr:rowOff>
    </xdr:to>
    <xdr:sp macro="" textlink="">
      <xdr:nvSpPr>
        <xdr:cNvPr id="8" name="Retângulo 7">
          <a:hlinkClick xmlns:r="http://schemas.openxmlformats.org/officeDocument/2006/relationships" r:id="rId2"/>
        </xdr:cNvPr>
        <xdr:cNvSpPr/>
      </xdr:nvSpPr>
      <xdr:spPr>
        <a:xfrm>
          <a:off x="12700" y="1651000"/>
          <a:ext cx="1847850" cy="254000"/>
        </a:xfrm>
        <a:prstGeom prst="rect">
          <a:avLst/>
        </a:prstGeom>
        <a:solidFill>
          <a:schemeClr val="bg1">
            <a:lumMod val="100000"/>
          </a:schemeClr>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rgbClr val="000000"/>
              </a:solidFill>
            </a:rPr>
            <a:t>1. Premissas Gerais</a:t>
          </a:r>
        </a:p>
      </xdr:txBody>
    </xdr:sp>
    <xdr:clientData/>
  </xdr:twoCellAnchor>
  <xdr:twoCellAnchor editAs="absolute">
    <xdr:from>
      <xdr:col>0</xdr:col>
      <xdr:colOff>12700</xdr:colOff>
      <xdr:row>4</xdr:row>
      <xdr:rowOff>307975</xdr:rowOff>
    </xdr:from>
    <xdr:to>
      <xdr:col>1</xdr:col>
      <xdr:colOff>12700</xdr:colOff>
      <xdr:row>5</xdr:row>
      <xdr:rowOff>180975</xdr:rowOff>
    </xdr:to>
    <xdr:sp macro="" textlink="">
      <xdr:nvSpPr>
        <xdr:cNvPr id="9" name="Retângulo 8">
          <a:hlinkClick xmlns:r="http://schemas.openxmlformats.org/officeDocument/2006/relationships" r:id="rId3"/>
        </xdr:cNvPr>
        <xdr:cNvSpPr/>
      </xdr:nvSpPr>
      <xdr:spPr>
        <a:xfrm>
          <a:off x="12700" y="19685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2. Cadastro dos Funcionários</a:t>
          </a:r>
        </a:p>
      </xdr:txBody>
    </xdr:sp>
    <xdr:clientData/>
  </xdr:twoCellAnchor>
  <xdr:twoCellAnchor editAs="absolute">
    <xdr:from>
      <xdr:col>0</xdr:col>
      <xdr:colOff>12700</xdr:colOff>
      <xdr:row>5</xdr:row>
      <xdr:rowOff>244475</xdr:rowOff>
    </xdr:from>
    <xdr:to>
      <xdr:col>1</xdr:col>
      <xdr:colOff>12700</xdr:colOff>
      <xdr:row>6</xdr:row>
      <xdr:rowOff>117475</xdr:rowOff>
    </xdr:to>
    <xdr:sp macro="" textlink="">
      <xdr:nvSpPr>
        <xdr:cNvPr id="10" name="Retângulo 9">
          <a:hlinkClick xmlns:r="http://schemas.openxmlformats.org/officeDocument/2006/relationships" r:id="rId4"/>
        </xdr:cNvPr>
        <xdr:cNvSpPr/>
      </xdr:nvSpPr>
      <xdr:spPr>
        <a:xfrm>
          <a:off x="12700" y="22860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3. Lançamentos (Folha Pgto)</a:t>
          </a:r>
        </a:p>
      </xdr:txBody>
    </xdr:sp>
    <xdr:clientData/>
  </xdr:twoCellAnchor>
  <xdr:twoCellAnchor editAs="absolute">
    <xdr:from>
      <xdr:col>0</xdr:col>
      <xdr:colOff>12700</xdr:colOff>
      <xdr:row>6</xdr:row>
      <xdr:rowOff>180975</xdr:rowOff>
    </xdr:from>
    <xdr:to>
      <xdr:col>1</xdr:col>
      <xdr:colOff>12700</xdr:colOff>
      <xdr:row>7</xdr:row>
      <xdr:rowOff>53975</xdr:rowOff>
    </xdr:to>
    <xdr:sp macro="" textlink="">
      <xdr:nvSpPr>
        <xdr:cNvPr id="11" name="Retângulo 10">
          <a:hlinkClick xmlns:r="http://schemas.openxmlformats.org/officeDocument/2006/relationships" r:id="rId5"/>
        </xdr:cNvPr>
        <xdr:cNvSpPr/>
      </xdr:nvSpPr>
      <xdr:spPr>
        <a:xfrm>
          <a:off x="12700" y="26035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4. Resultados Consolidados</a:t>
          </a:r>
        </a:p>
      </xdr:txBody>
    </xdr:sp>
    <xdr:clientData/>
  </xdr:twoCellAnchor>
  <xdr:twoCellAnchor editAs="absolute">
    <xdr:from>
      <xdr:col>0</xdr:col>
      <xdr:colOff>12700</xdr:colOff>
      <xdr:row>7</xdr:row>
      <xdr:rowOff>117475</xdr:rowOff>
    </xdr:from>
    <xdr:to>
      <xdr:col>1</xdr:col>
      <xdr:colOff>12700</xdr:colOff>
      <xdr:row>7</xdr:row>
      <xdr:rowOff>371475</xdr:rowOff>
    </xdr:to>
    <xdr:sp macro="" textlink="">
      <xdr:nvSpPr>
        <xdr:cNvPr id="12" name="Retângulo 11">
          <a:hlinkClick xmlns:r="http://schemas.openxmlformats.org/officeDocument/2006/relationships" r:id="rId6"/>
        </xdr:cNvPr>
        <xdr:cNvSpPr/>
      </xdr:nvSpPr>
      <xdr:spPr>
        <a:xfrm>
          <a:off x="12700" y="29210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5. Gráficos</a:t>
          </a:r>
        </a:p>
      </xdr:txBody>
    </xdr:sp>
    <xdr:clientData/>
  </xdr:twoCellAnchor>
  <xdr:twoCellAnchor editAs="absolute">
    <xdr:from>
      <xdr:col>0</xdr:col>
      <xdr:colOff>12700</xdr:colOff>
      <xdr:row>8</xdr:row>
      <xdr:rowOff>53975</xdr:rowOff>
    </xdr:from>
    <xdr:to>
      <xdr:col>1</xdr:col>
      <xdr:colOff>12700</xdr:colOff>
      <xdr:row>8</xdr:row>
      <xdr:rowOff>307975</xdr:rowOff>
    </xdr:to>
    <xdr:sp macro="" textlink="">
      <xdr:nvSpPr>
        <xdr:cNvPr id="13" name="Retângulo 12">
          <a:hlinkClick xmlns:r="http://schemas.openxmlformats.org/officeDocument/2006/relationships" r:id="rId7"/>
        </xdr:cNvPr>
        <xdr:cNvSpPr/>
      </xdr:nvSpPr>
      <xdr:spPr>
        <a:xfrm>
          <a:off x="12700" y="32385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6. Alertas e Dicas</a:t>
          </a:r>
        </a:p>
      </xdr:txBody>
    </xdr:sp>
    <xdr:clientData/>
  </xdr:twoCellAnchor>
  <xdr:twoCellAnchor editAs="absolute">
    <xdr:from>
      <xdr:col>0</xdr:col>
      <xdr:colOff>12700</xdr:colOff>
      <xdr:row>8</xdr:row>
      <xdr:rowOff>371475</xdr:rowOff>
    </xdr:from>
    <xdr:to>
      <xdr:col>1</xdr:col>
      <xdr:colOff>12700</xdr:colOff>
      <xdr:row>9</xdr:row>
      <xdr:rowOff>244475</xdr:rowOff>
    </xdr:to>
    <xdr:sp macro="" textlink="">
      <xdr:nvSpPr>
        <xdr:cNvPr id="14" name="Retângulo 13">
          <a:hlinkClick xmlns:r="http://schemas.openxmlformats.org/officeDocument/2006/relationships" r:id="rId8"/>
        </xdr:cNvPr>
        <xdr:cNvSpPr/>
      </xdr:nvSpPr>
      <xdr:spPr>
        <a:xfrm>
          <a:off x="12700" y="35560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7. Relatório de Impressão</a:t>
          </a:r>
        </a:p>
      </xdr:txBody>
    </xdr:sp>
    <xdr:clientData/>
  </xdr:twoCellAnchor>
  <xdr:twoCellAnchor editAs="absolute">
    <xdr:from>
      <xdr:col>0</xdr:col>
      <xdr:colOff>12700</xdr:colOff>
      <xdr:row>9</xdr:row>
      <xdr:rowOff>307975</xdr:rowOff>
    </xdr:from>
    <xdr:to>
      <xdr:col>1</xdr:col>
      <xdr:colOff>12700</xdr:colOff>
      <xdr:row>11</xdr:row>
      <xdr:rowOff>85725</xdr:rowOff>
    </xdr:to>
    <xdr:sp macro="" textlink="">
      <xdr:nvSpPr>
        <xdr:cNvPr id="15" name="Retângulo 14">
          <a:hlinkClick xmlns:r="http://schemas.openxmlformats.org/officeDocument/2006/relationships" r:id="rId9"/>
        </xdr:cNvPr>
        <xdr:cNvSpPr/>
      </xdr:nvSpPr>
      <xdr:spPr>
        <a:xfrm>
          <a:off x="12700" y="38735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8. Imprimir Folha Pgto</a:t>
          </a:r>
        </a:p>
      </xdr:txBody>
    </xdr:sp>
    <xdr:clientData/>
  </xdr:twoCellAnchor>
  <xdr:twoCellAnchor editAs="absolute">
    <xdr:from>
      <xdr:col>2</xdr:col>
      <xdr:colOff>0</xdr:colOff>
      <xdr:row>1</xdr:row>
      <xdr:rowOff>243417</xdr:rowOff>
    </xdr:from>
    <xdr:to>
      <xdr:col>2</xdr:col>
      <xdr:colOff>2360084</xdr:colOff>
      <xdr:row>1</xdr:row>
      <xdr:rowOff>531283</xdr:rowOff>
    </xdr:to>
    <xdr:sp macro="" textlink="">
      <xdr:nvSpPr>
        <xdr:cNvPr id="19" name="Retângulo 18">
          <a:hlinkClick xmlns:r="http://schemas.openxmlformats.org/officeDocument/2006/relationships" r:id="rId10"/>
        </xdr:cNvPr>
        <xdr:cNvSpPr/>
      </xdr:nvSpPr>
      <xdr:spPr>
        <a:xfrm>
          <a:off x="2106083" y="677334"/>
          <a:ext cx="2360084" cy="287866"/>
        </a:xfrm>
        <a:prstGeom prst="rect">
          <a:avLst/>
        </a:prstGeom>
        <a:solidFill>
          <a:srgbClr val="FF9900"/>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pt-BR" sz="1100" b="1">
              <a:solidFill>
                <a:schemeClr val="bg1">
                  <a:lumMod val="100000"/>
                </a:schemeClr>
              </a:solidFill>
            </a:rPr>
            <a:t>Dados</a:t>
          </a:r>
          <a:r>
            <a:rPr lang="pt-BR" sz="1100" b="1" baseline="0">
              <a:solidFill>
                <a:schemeClr val="bg1">
                  <a:lumMod val="100000"/>
                </a:schemeClr>
              </a:solidFill>
            </a:rPr>
            <a:t> básicos, encargos e impostos</a:t>
          </a:r>
          <a:endParaRPr lang="pt-BR" sz="1100" b="1">
            <a:solidFill>
              <a:schemeClr val="bg1">
                <a:lumMod val="100000"/>
              </a:schemeClr>
            </a:solidFill>
          </a:endParaRPr>
        </a:p>
      </xdr:txBody>
    </xdr:sp>
    <xdr:clientData/>
  </xdr:twoCellAnchor>
  <xdr:twoCellAnchor editAs="absolute">
    <xdr:from>
      <xdr:col>2</xdr:col>
      <xdr:colOff>2391827</xdr:colOff>
      <xdr:row>1</xdr:row>
      <xdr:rowOff>243417</xdr:rowOff>
    </xdr:from>
    <xdr:to>
      <xdr:col>3</xdr:col>
      <xdr:colOff>550333</xdr:colOff>
      <xdr:row>1</xdr:row>
      <xdr:rowOff>531283</xdr:rowOff>
    </xdr:to>
    <xdr:sp macro="" textlink="">
      <xdr:nvSpPr>
        <xdr:cNvPr id="20" name="Retângulo 19">
          <a:hlinkClick xmlns:r="http://schemas.openxmlformats.org/officeDocument/2006/relationships" r:id="rId11"/>
        </xdr:cNvPr>
        <xdr:cNvSpPr/>
      </xdr:nvSpPr>
      <xdr:spPr>
        <a:xfrm>
          <a:off x="4497910" y="677334"/>
          <a:ext cx="1185340" cy="287866"/>
        </a:xfrm>
        <a:prstGeom prst="rect">
          <a:avLst/>
        </a:prstGeom>
        <a:solidFill>
          <a:srgbClr val="6699CC"/>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pt-BR" sz="1100">
              <a:solidFill>
                <a:schemeClr val="bg1">
                  <a:lumMod val="100000"/>
                </a:schemeClr>
              </a:solidFill>
            </a:rPr>
            <a:t>Cargos e Salários</a:t>
          </a:r>
        </a:p>
      </xdr:txBody>
    </xdr:sp>
    <xdr:clientData/>
  </xdr:twoCellAnchor>
  <xdr:twoCellAnchor editAs="absolute">
    <xdr:from>
      <xdr:col>3</xdr:col>
      <xdr:colOff>587373</xdr:colOff>
      <xdr:row>1</xdr:row>
      <xdr:rowOff>243417</xdr:rowOff>
    </xdr:from>
    <xdr:to>
      <xdr:col>4</xdr:col>
      <xdr:colOff>1005419</xdr:colOff>
      <xdr:row>1</xdr:row>
      <xdr:rowOff>531283</xdr:rowOff>
    </xdr:to>
    <xdr:sp macro="" textlink="">
      <xdr:nvSpPr>
        <xdr:cNvPr id="21" name="Retângulo 20">
          <a:hlinkClick xmlns:r="http://schemas.openxmlformats.org/officeDocument/2006/relationships" r:id="rId12"/>
        </xdr:cNvPr>
        <xdr:cNvSpPr/>
      </xdr:nvSpPr>
      <xdr:spPr>
        <a:xfrm>
          <a:off x="5720290" y="677334"/>
          <a:ext cx="1740962" cy="287866"/>
        </a:xfrm>
        <a:prstGeom prst="rect">
          <a:avLst/>
        </a:prstGeom>
        <a:solidFill>
          <a:srgbClr val="6699CC"/>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pt-BR" sz="1100">
              <a:solidFill>
                <a:schemeClr val="bg1">
                  <a:lumMod val="100000"/>
                </a:schemeClr>
              </a:solidFill>
            </a:rPr>
            <a:t>Adicionais por Horas Extra</a:t>
          </a:r>
        </a:p>
      </xdr:txBody>
    </xdr:sp>
    <xdr:clientData/>
  </xdr:twoCellAnchor>
  <xdr:twoCellAnchor editAs="absolute">
    <xdr:from>
      <xdr:col>4</xdr:col>
      <xdr:colOff>1031875</xdr:colOff>
      <xdr:row>1</xdr:row>
      <xdr:rowOff>243417</xdr:rowOff>
    </xdr:from>
    <xdr:to>
      <xdr:col>5</xdr:col>
      <xdr:colOff>1005417</xdr:colOff>
      <xdr:row>1</xdr:row>
      <xdr:rowOff>531283</xdr:rowOff>
    </xdr:to>
    <xdr:sp macro="" textlink="">
      <xdr:nvSpPr>
        <xdr:cNvPr id="22" name="Retângulo 21">
          <a:hlinkClick xmlns:r="http://schemas.openxmlformats.org/officeDocument/2006/relationships" r:id="rId13"/>
        </xdr:cNvPr>
        <xdr:cNvSpPr/>
      </xdr:nvSpPr>
      <xdr:spPr>
        <a:xfrm>
          <a:off x="7487708" y="677334"/>
          <a:ext cx="1296459" cy="287866"/>
        </a:xfrm>
        <a:prstGeom prst="rect">
          <a:avLst/>
        </a:prstGeom>
        <a:solidFill>
          <a:srgbClr val="6699CC"/>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pt-BR" sz="1100">
              <a:solidFill>
                <a:schemeClr val="bg1">
                  <a:lumMod val="100000"/>
                </a:schemeClr>
              </a:solidFill>
            </a:rPr>
            <a:t>Lista de Benefícios</a:t>
          </a:r>
        </a:p>
      </xdr:txBody>
    </xdr:sp>
    <xdr:clientData/>
  </xdr:twoCellAnchor>
  <xdr:twoCellAnchor editAs="oneCell">
    <xdr:from>
      <xdr:col>0</xdr:col>
      <xdr:colOff>370418</xdr:colOff>
      <xdr:row>0</xdr:row>
      <xdr:rowOff>95250</xdr:rowOff>
    </xdr:from>
    <xdr:to>
      <xdr:col>0</xdr:col>
      <xdr:colOff>1439334</xdr:colOff>
      <xdr:row>1</xdr:row>
      <xdr:rowOff>352882</xdr:rowOff>
    </xdr:to>
    <xdr:pic>
      <xdr:nvPicPr>
        <xdr:cNvPr id="24" name="Imagem 23" descr="Marca_sebrae_verticall.png"/>
        <xdr:cNvPicPr>
          <a:picLocks noChangeAspect="1"/>
        </xdr:cNvPicPr>
      </xdr:nvPicPr>
      <xdr:blipFill>
        <a:blip xmlns:r="http://schemas.openxmlformats.org/officeDocument/2006/relationships" r:embed="rId14" cstate="print"/>
        <a:stretch>
          <a:fillRect/>
        </a:stretch>
      </xdr:blipFill>
      <xdr:spPr>
        <a:xfrm>
          <a:off x="370418" y="95250"/>
          <a:ext cx="1068916" cy="691549"/>
        </a:xfrm>
        <a:prstGeom prst="rect">
          <a:avLst/>
        </a:prstGeom>
      </xdr:spPr>
    </xdr:pic>
    <xdr:clientData/>
  </xdr:twoCellAnchor>
</xdr:wsDr>
</file>

<file path=xl/drawings/drawing43.xml><?xml version="1.0" encoding="utf-8"?>
<xdr:wsDr xmlns:xdr="http://schemas.openxmlformats.org/drawingml/2006/spreadsheetDrawing" xmlns:a="http://schemas.openxmlformats.org/drawingml/2006/main">
  <xdr:twoCellAnchor editAs="absolute">
    <xdr:from>
      <xdr:col>3</xdr:col>
      <xdr:colOff>487890</xdr:colOff>
      <xdr:row>0</xdr:row>
      <xdr:rowOff>133350</xdr:rowOff>
    </xdr:from>
    <xdr:to>
      <xdr:col>7</xdr:col>
      <xdr:colOff>1338791</xdr:colOff>
      <xdr:row>1</xdr:row>
      <xdr:rowOff>136219</xdr:rowOff>
    </xdr:to>
    <xdr:sp macro="" textlink="">
      <xdr:nvSpPr>
        <xdr:cNvPr id="2" name="CaixaDeTexto 1"/>
        <xdr:cNvSpPr txBox="1"/>
      </xdr:nvSpPr>
      <xdr:spPr>
        <a:xfrm>
          <a:off x="5874807" y="133350"/>
          <a:ext cx="6396567" cy="436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vert="horz" rtlCol="0" anchor="t">
          <a:spAutoFit/>
        </a:bodyPr>
        <a:lstStyle/>
        <a:p>
          <a:r>
            <a:rPr lang="pt-BR" sz="1100"/>
            <a:t>Veja o resumo de tudo que está lançado na planilha.</a:t>
          </a:r>
          <a:r>
            <a:rPr lang="pt-BR" sz="1100" baseline="0"/>
            <a:t> Uma forma simples e rápida de verificar dados sobre o cadastro de funcionários e também avaliar os dados de uma forma mais generalista.</a:t>
          </a:r>
          <a:endParaRPr lang="pt-BR" sz="1100"/>
        </a:p>
      </xdr:txBody>
    </xdr:sp>
    <xdr:clientData/>
  </xdr:twoCellAnchor>
  <xdr:twoCellAnchor editAs="absolute">
    <xdr:from>
      <xdr:col>0</xdr:col>
      <xdr:colOff>144991</xdr:colOff>
      <xdr:row>2</xdr:row>
      <xdr:rowOff>135470</xdr:rowOff>
    </xdr:from>
    <xdr:to>
      <xdr:col>0</xdr:col>
      <xdr:colOff>1710266</xdr:colOff>
      <xdr:row>2</xdr:row>
      <xdr:rowOff>135470</xdr:rowOff>
    </xdr:to>
    <xdr:cxnSp macro="">
      <xdr:nvCxnSpPr>
        <xdr:cNvPr id="4" name="Conector reto 3"/>
        <xdr:cNvCxnSpPr/>
      </xdr:nvCxnSpPr>
      <xdr:spPr>
        <a:xfrm>
          <a:off x="144991" y="830795"/>
          <a:ext cx="1565275" cy="0"/>
        </a:xfrm>
        <a:prstGeom prst="line">
          <a:avLst/>
        </a:prstGeom>
        <a:ln>
          <a:solidFill>
            <a:srgbClr val="76717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63500</xdr:colOff>
      <xdr:row>2</xdr:row>
      <xdr:rowOff>222253</xdr:rowOff>
    </xdr:from>
    <xdr:to>
      <xdr:col>0</xdr:col>
      <xdr:colOff>1756833</xdr:colOff>
      <xdr:row>3</xdr:row>
      <xdr:rowOff>234953</xdr:rowOff>
    </xdr:to>
    <xdr:sp macro="" textlink="">
      <xdr:nvSpPr>
        <xdr:cNvPr id="5" name="Rectangle 65"/>
        <xdr:cNvSpPr/>
      </xdr:nvSpPr>
      <xdr:spPr>
        <a:xfrm>
          <a:off x="63500" y="917578"/>
          <a:ext cx="1693333"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l"/>
          <a:r>
            <a:rPr lang="en-US" sz="1400" b="1"/>
            <a:t>Menu</a:t>
          </a:r>
        </a:p>
      </xdr:txBody>
    </xdr:sp>
    <xdr:clientData/>
  </xdr:twoCellAnchor>
  <xdr:twoCellAnchor editAs="absolute">
    <xdr:from>
      <xdr:col>0</xdr:col>
      <xdr:colOff>152400</xdr:colOff>
      <xdr:row>11</xdr:row>
      <xdr:rowOff>244475</xdr:rowOff>
    </xdr:from>
    <xdr:to>
      <xdr:col>0</xdr:col>
      <xdr:colOff>1717675</xdr:colOff>
      <xdr:row>11</xdr:row>
      <xdr:rowOff>244475</xdr:rowOff>
    </xdr:to>
    <xdr:cxnSp macro="">
      <xdr:nvCxnSpPr>
        <xdr:cNvPr id="6" name="Conector reto 5"/>
        <xdr:cNvCxnSpPr/>
      </xdr:nvCxnSpPr>
      <xdr:spPr>
        <a:xfrm>
          <a:off x="152400" y="4254500"/>
          <a:ext cx="1565275" cy="0"/>
        </a:xfrm>
        <a:prstGeom prst="line">
          <a:avLst/>
        </a:prstGeom>
        <a:ln>
          <a:solidFill>
            <a:srgbClr val="76717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12700</xdr:colOff>
      <xdr:row>3</xdr:row>
      <xdr:rowOff>371475</xdr:rowOff>
    </xdr:from>
    <xdr:to>
      <xdr:col>1</xdr:col>
      <xdr:colOff>12700</xdr:colOff>
      <xdr:row>4</xdr:row>
      <xdr:rowOff>244475</xdr:rowOff>
    </xdr:to>
    <xdr:sp macro="" textlink="">
      <xdr:nvSpPr>
        <xdr:cNvPr id="7" name="Retângulo 6">
          <a:hlinkClick xmlns:r="http://schemas.openxmlformats.org/officeDocument/2006/relationships" r:id="rId1"/>
        </xdr:cNvPr>
        <xdr:cNvSpPr/>
      </xdr:nvSpPr>
      <xdr:spPr>
        <a:xfrm>
          <a:off x="12700" y="13335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Início</a:t>
          </a:r>
        </a:p>
      </xdr:txBody>
    </xdr:sp>
    <xdr:clientData/>
  </xdr:twoCellAnchor>
  <xdr:twoCellAnchor editAs="absolute">
    <xdr:from>
      <xdr:col>0</xdr:col>
      <xdr:colOff>12700</xdr:colOff>
      <xdr:row>4</xdr:row>
      <xdr:rowOff>307975</xdr:rowOff>
    </xdr:from>
    <xdr:to>
      <xdr:col>1</xdr:col>
      <xdr:colOff>12700</xdr:colOff>
      <xdr:row>5</xdr:row>
      <xdr:rowOff>180975</xdr:rowOff>
    </xdr:to>
    <xdr:sp macro="" textlink="">
      <xdr:nvSpPr>
        <xdr:cNvPr id="8" name="Retângulo 7">
          <a:hlinkClick xmlns:r="http://schemas.openxmlformats.org/officeDocument/2006/relationships" r:id="rId2"/>
        </xdr:cNvPr>
        <xdr:cNvSpPr/>
      </xdr:nvSpPr>
      <xdr:spPr>
        <a:xfrm>
          <a:off x="12700" y="16510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1. Premissas Gerais</a:t>
          </a:r>
        </a:p>
      </xdr:txBody>
    </xdr:sp>
    <xdr:clientData/>
  </xdr:twoCellAnchor>
  <xdr:twoCellAnchor editAs="absolute">
    <xdr:from>
      <xdr:col>0</xdr:col>
      <xdr:colOff>12700</xdr:colOff>
      <xdr:row>5</xdr:row>
      <xdr:rowOff>244475</xdr:rowOff>
    </xdr:from>
    <xdr:to>
      <xdr:col>1</xdr:col>
      <xdr:colOff>12700</xdr:colOff>
      <xdr:row>6</xdr:row>
      <xdr:rowOff>117475</xdr:rowOff>
    </xdr:to>
    <xdr:sp macro="" textlink="">
      <xdr:nvSpPr>
        <xdr:cNvPr id="9" name="Retângulo 8">
          <a:hlinkClick xmlns:r="http://schemas.openxmlformats.org/officeDocument/2006/relationships" r:id="rId3"/>
        </xdr:cNvPr>
        <xdr:cNvSpPr/>
      </xdr:nvSpPr>
      <xdr:spPr>
        <a:xfrm>
          <a:off x="12700" y="19685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2. Cadastro dos Funcionários</a:t>
          </a:r>
        </a:p>
      </xdr:txBody>
    </xdr:sp>
    <xdr:clientData/>
  </xdr:twoCellAnchor>
  <xdr:twoCellAnchor editAs="absolute">
    <xdr:from>
      <xdr:col>0</xdr:col>
      <xdr:colOff>12700</xdr:colOff>
      <xdr:row>6</xdr:row>
      <xdr:rowOff>180975</xdr:rowOff>
    </xdr:from>
    <xdr:to>
      <xdr:col>1</xdr:col>
      <xdr:colOff>12700</xdr:colOff>
      <xdr:row>7</xdr:row>
      <xdr:rowOff>53975</xdr:rowOff>
    </xdr:to>
    <xdr:sp macro="" textlink="">
      <xdr:nvSpPr>
        <xdr:cNvPr id="10" name="Retângulo 9">
          <a:hlinkClick xmlns:r="http://schemas.openxmlformats.org/officeDocument/2006/relationships" r:id="rId4"/>
        </xdr:cNvPr>
        <xdr:cNvSpPr/>
      </xdr:nvSpPr>
      <xdr:spPr>
        <a:xfrm>
          <a:off x="12700" y="22860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3. Lançamentos (Folha Pgto)</a:t>
          </a:r>
        </a:p>
      </xdr:txBody>
    </xdr:sp>
    <xdr:clientData/>
  </xdr:twoCellAnchor>
  <xdr:twoCellAnchor editAs="absolute">
    <xdr:from>
      <xdr:col>0</xdr:col>
      <xdr:colOff>12700</xdr:colOff>
      <xdr:row>7</xdr:row>
      <xdr:rowOff>117475</xdr:rowOff>
    </xdr:from>
    <xdr:to>
      <xdr:col>1</xdr:col>
      <xdr:colOff>12700</xdr:colOff>
      <xdr:row>7</xdr:row>
      <xdr:rowOff>371475</xdr:rowOff>
    </xdr:to>
    <xdr:sp macro="" textlink="">
      <xdr:nvSpPr>
        <xdr:cNvPr id="11" name="Retângulo 10">
          <a:hlinkClick xmlns:r="http://schemas.openxmlformats.org/officeDocument/2006/relationships" r:id="rId5"/>
        </xdr:cNvPr>
        <xdr:cNvSpPr/>
      </xdr:nvSpPr>
      <xdr:spPr>
        <a:xfrm>
          <a:off x="12700" y="2603500"/>
          <a:ext cx="1847850" cy="254000"/>
        </a:xfrm>
        <a:prstGeom prst="rect">
          <a:avLst/>
        </a:prstGeom>
        <a:solidFill>
          <a:schemeClr val="bg1">
            <a:lumMod val="100000"/>
          </a:schemeClr>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rgbClr val="000000"/>
              </a:solidFill>
            </a:rPr>
            <a:t>4. Resultados Consolidados</a:t>
          </a:r>
        </a:p>
      </xdr:txBody>
    </xdr:sp>
    <xdr:clientData/>
  </xdr:twoCellAnchor>
  <xdr:twoCellAnchor editAs="absolute">
    <xdr:from>
      <xdr:col>0</xdr:col>
      <xdr:colOff>12700</xdr:colOff>
      <xdr:row>8</xdr:row>
      <xdr:rowOff>53975</xdr:rowOff>
    </xdr:from>
    <xdr:to>
      <xdr:col>1</xdr:col>
      <xdr:colOff>12700</xdr:colOff>
      <xdr:row>8</xdr:row>
      <xdr:rowOff>307975</xdr:rowOff>
    </xdr:to>
    <xdr:sp macro="" textlink="">
      <xdr:nvSpPr>
        <xdr:cNvPr id="12" name="Retângulo 11">
          <a:hlinkClick xmlns:r="http://schemas.openxmlformats.org/officeDocument/2006/relationships" r:id="rId6"/>
        </xdr:cNvPr>
        <xdr:cNvSpPr/>
      </xdr:nvSpPr>
      <xdr:spPr>
        <a:xfrm>
          <a:off x="12700" y="29210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5. Gráficos</a:t>
          </a:r>
        </a:p>
      </xdr:txBody>
    </xdr:sp>
    <xdr:clientData/>
  </xdr:twoCellAnchor>
  <xdr:twoCellAnchor editAs="absolute">
    <xdr:from>
      <xdr:col>0</xdr:col>
      <xdr:colOff>12700</xdr:colOff>
      <xdr:row>8</xdr:row>
      <xdr:rowOff>371475</xdr:rowOff>
    </xdr:from>
    <xdr:to>
      <xdr:col>1</xdr:col>
      <xdr:colOff>12700</xdr:colOff>
      <xdr:row>9</xdr:row>
      <xdr:rowOff>244475</xdr:rowOff>
    </xdr:to>
    <xdr:sp macro="" textlink="">
      <xdr:nvSpPr>
        <xdr:cNvPr id="13" name="Retângulo 12">
          <a:hlinkClick xmlns:r="http://schemas.openxmlformats.org/officeDocument/2006/relationships" r:id="rId7"/>
        </xdr:cNvPr>
        <xdr:cNvSpPr/>
      </xdr:nvSpPr>
      <xdr:spPr>
        <a:xfrm>
          <a:off x="12700" y="32385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6. Alertas e Dicas</a:t>
          </a:r>
        </a:p>
      </xdr:txBody>
    </xdr:sp>
    <xdr:clientData/>
  </xdr:twoCellAnchor>
  <xdr:twoCellAnchor editAs="absolute">
    <xdr:from>
      <xdr:col>0</xdr:col>
      <xdr:colOff>12700</xdr:colOff>
      <xdr:row>9</xdr:row>
      <xdr:rowOff>307975</xdr:rowOff>
    </xdr:from>
    <xdr:to>
      <xdr:col>1</xdr:col>
      <xdr:colOff>12700</xdr:colOff>
      <xdr:row>10</xdr:row>
      <xdr:rowOff>180975</xdr:rowOff>
    </xdr:to>
    <xdr:sp macro="" textlink="">
      <xdr:nvSpPr>
        <xdr:cNvPr id="14" name="Retângulo 13">
          <a:hlinkClick xmlns:r="http://schemas.openxmlformats.org/officeDocument/2006/relationships" r:id="rId8"/>
        </xdr:cNvPr>
        <xdr:cNvSpPr/>
      </xdr:nvSpPr>
      <xdr:spPr>
        <a:xfrm>
          <a:off x="12700" y="35560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7. Relatório de Impressão</a:t>
          </a:r>
        </a:p>
      </xdr:txBody>
    </xdr:sp>
    <xdr:clientData/>
  </xdr:twoCellAnchor>
  <xdr:twoCellAnchor editAs="absolute">
    <xdr:from>
      <xdr:col>0</xdr:col>
      <xdr:colOff>12700</xdr:colOff>
      <xdr:row>10</xdr:row>
      <xdr:rowOff>244475</xdr:rowOff>
    </xdr:from>
    <xdr:to>
      <xdr:col>1</xdr:col>
      <xdr:colOff>12700</xdr:colOff>
      <xdr:row>11</xdr:row>
      <xdr:rowOff>117475</xdr:rowOff>
    </xdr:to>
    <xdr:sp macro="" textlink="">
      <xdr:nvSpPr>
        <xdr:cNvPr id="15" name="Retângulo 14">
          <a:hlinkClick xmlns:r="http://schemas.openxmlformats.org/officeDocument/2006/relationships" r:id="rId9"/>
        </xdr:cNvPr>
        <xdr:cNvSpPr/>
      </xdr:nvSpPr>
      <xdr:spPr>
        <a:xfrm>
          <a:off x="12700" y="38735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8. Imprimir Folha Pgto</a:t>
          </a:r>
        </a:p>
      </xdr:txBody>
    </xdr:sp>
    <xdr:clientData/>
  </xdr:twoCellAnchor>
  <xdr:twoCellAnchor editAs="oneCell">
    <xdr:from>
      <xdr:col>0</xdr:col>
      <xdr:colOff>412750</xdr:colOff>
      <xdr:row>0</xdr:row>
      <xdr:rowOff>63500</xdr:rowOff>
    </xdr:from>
    <xdr:to>
      <xdr:col>0</xdr:col>
      <xdr:colOff>1386417</xdr:colOff>
      <xdr:row>2</xdr:row>
      <xdr:rowOff>94016</xdr:rowOff>
    </xdr:to>
    <xdr:pic>
      <xdr:nvPicPr>
        <xdr:cNvPr id="19" name="Imagem 18" descr="Marca_sebrae_verticall.png"/>
        <xdr:cNvPicPr>
          <a:picLocks noChangeAspect="1"/>
        </xdr:cNvPicPr>
      </xdr:nvPicPr>
      <xdr:blipFill>
        <a:blip xmlns:r="http://schemas.openxmlformats.org/officeDocument/2006/relationships" r:embed="rId10" cstate="print"/>
        <a:stretch>
          <a:fillRect/>
        </a:stretch>
      </xdr:blipFill>
      <xdr:spPr>
        <a:xfrm>
          <a:off x="412750" y="63500"/>
          <a:ext cx="973667" cy="729016"/>
        </a:xfrm>
        <a:prstGeom prst="rect">
          <a:avLst/>
        </a:prstGeom>
      </xdr:spPr>
    </xdr:pic>
    <xdr:clientData/>
  </xdr:twoCellAnchor>
</xdr:wsDr>
</file>

<file path=xl/drawings/drawing44.xml><?xml version="1.0" encoding="utf-8"?>
<xdr:wsDr xmlns:xdr="http://schemas.openxmlformats.org/drawingml/2006/spreadsheetDrawing" xmlns:a="http://schemas.openxmlformats.org/drawingml/2006/main">
  <xdr:twoCellAnchor editAs="absolute">
    <xdr:from>
      <xdr:col>3</xdr:col>
      <xdr:colOff>371474</xdr:colOff>
      <xdr:row>0</xdr:row>
      <xdr:rowOff>133350</xdr:rowOff>
    </xdr:from>
    <xdr:to>
      <xdr:col>8</xdr:col>
      <xdr:colOff>1121832</xdr:colOff>
      <xdr:row>1</xdr:row>
      <xdr:rowOff>136219</xdr:rowOff>
    </xdr:to>
    <xdr:sp macro="" textlink="">
      <xdr:nvSpPr>
        <xdr:cNvPr id="2" name="CaixaDeTexto 1"/>
        <xdr:cNvSpPr txBox="1"/>
      </xdr:nvSpPr>
      <xdr:spPr>
        <a:xfrm>
          <a:off x="5821891" y="133350"/>
          <a:ext cx="6528858" cy="436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vert="horz" wrap="square" rtlCol="0" anchor="t">
          <a:spAutoFit/>
        </a:bodyPr>
        <a:lstStyle/>
        <a:p>
          <a:r>
            <a:rPr lang="pt-BR" sz="1100"/>
            <a:t>Após ter inserido</a:t>
          </a:r>
          <a:r>
            <a:rPr lang="pt-BR" sz="1100" baseline="0"/>
            <a:t> todas as premissas e ter cadastrado todos os funcinários, chegou a hora de fazer o lançamento dos dados necessários para concluir e impromir a folha de pagamento de cada membro da equipe.</a:t>
          </a:r>
          <a:endParaRPr lang="pt-BR" sz="1100"/>
        </a:p>
      </xdr:txBody>
    </xdr:sp>
    <xdr:clientData/>
  </xdr:twoCellAnchor>
  <xdr:twoCellAnchor editAs="absolute">
    <xdr:from>
      <xdr:col>0</xdr:col>
      <xdr:colOff>144991</xdr:colOff>
      <xdr:row>2</xdr:row>
      <xdr:rowOff>135470</xdr:rowOff>
    </xdr:from>
    <xdr:to>
      <xdr:col>0</xdr:col>
      <xdr:colOff>1710266</xdr:colOff>
      <xdr:row>2</xdr:row>
      <xdr:rowOff>135470</xdr:rowOff>
    </xdr:to>
    <xdr:cxnSp macro="">
      <xdr:nvCxnSpPr>
        <xdr:cNvPr id="4" name="Conector reto 3"/>
        <xdr:cNvCxnSpPr/>
      </xdr:nvCxnSpPr>
      <xdr:spPr>
        <a:xfrm>
          <a:off x="144991" y="830795"/>
          <a:ext cx="1565275" cy="0"/>
        </a:xfrm>
        <a:prstGeom prst="line">
          <a:avLst/>
        </a:prstGeom>
        <a:ln>
          <a:solidFill>
            <a:srgbClr val="76717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63500</xdr:colOff>
      <xdr:row>2</xdr:row>
      <xdr:rowOff>222253</xdr:rowOff>
    </xdr:from>
    <xdr:to>
      <xdr:col>0</xdr:col>
      <xdr:colOff>1756833</xdr:colOff>
      <xdr:row>3</xdr:row>
      <xdr:rowOff>234953</xdr:rowOff>
    </xdr:to>
    <xdr:sp macro="" textlink="">
      <xdr:nvSpPr>
        <xdr:cNvPr id="5" name="Rectangle 65"/>
        <xdr:cNvSpPr/>
      </xdr:nvSpPr>
      <xdr:spPr>
        <a:xfrm>
          <a:off x="63500" y="917578"/>
          <a:ext cx="1693333"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l"/>
          <a:r>
            <a:rPr lang="en-US" sz="1400" b="1"/>
            <a:t>Menu</a:t>
          </a:r>
        </a:p>
      </xdr:txBody>
    </xdr:sp>
    <xdr:clientData/>
  </xdr:twoCellAnchor>
  <xdr:twoCellAnchor editAs="absolute">
    <xdr:from>
      <xdr:col>0</xdr:col>
      <xdr:colOff>152400</xdr:colOff>
      <xdr:row>12</xdr:row>
      <xdr:rowOff>117475</xdr:rowOff>
    </xdr:from>
    <xdr:to>
      <xdr:col>0</xdr:col>
      <xdr:colOff>1717675</xdr:colOff>
      <xdr:row>12</xdr:row>
      <xdr:rowOff>117475</xdr:rowOff>
    </xdr:to>
    <xdr:cxnSp macro="">
      <xdr:nvCxnSpPr>
        <xdr:cNvPr id="6" name="Conector reto 5"/>
        <xdr:cNvCxnSpPr/>
      </xdr:nvCxnSpPr>
      <xdr:spPr>
        <a:xfrm>
          <a:off x="152400" y="4254500"/>
          <a:ext cx="1565275" cy="0"/>
        </a:xfrm>
        <a:prstGeom prst="line">
          <a:avLst/>
        </a:prstGeom>
        <a:ln>
          <a:solidFill>
            <a:srgbClr val="76717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12700</xdr:colOff>
      <xdr:row>3</xdr:row>
      <xdr:rowOff>371475</xdr:rowOff>
    </xdr:from>
    <xdr:to>
      <xdr:col>1</xdr:col>
      <xdr:colOff>12700</xdr:colOff>
      <xdr:row>5</xdr:row>
      <xdr:rowOff>117475</xdr:rowOff>
    </xdr:to>
    <xdr:sp macro="" textlink="">
      <xdr:nvSpPr>
        <xdr:cNvPr id="7" name="Retângulo 6">
          <a:hlinkClick xmlns:r="http://schemas.openxmlformats.org/officeDocument/2006/relationships" r:id="rId1"/>
        </xdr:cNvPr>
        <xdr:cNvSpPr/>
      </xdr:nvSpPr>
      <xdr:spPr>
        <a:xfrm>
          <a:off x="12700" y="13335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Início</a:t>
          </a:r>
        </a:p>
      </xdr:txBody>
    </xdr:sp>
    <xdr:clientData/>
  </xdr:twoCellAnchor>
  <xdr:twoCellAnchor editAs="absolute">
    <xdr:from>
      <xdr:col>0</xdr:col>
      <xdr:colOff>12700</xdr:colOff>
      <xdr:row>5</xdr:row>
      <xdr:rowOff>180975</xdr:rowOff>
    </xdr:from>
    <xdr:to>
      <xdr:col>1</xdr:col>
      <xdr:colOff>12700</xdr:colOff>
      <xdr:row>6</xdr:row>
      <xdr:rowOff>53975</xdr:rowOff>
    </xdr:to>
    <xdr:sp macro="" textlink="">
      <xdr:nvSpPr>
        <xdr:cNvPr id="8" name="Retângulo 7">
          <a:hlinkClick xmlns:r="http://schemas.openxmlformats.org/officeDocument/2006/relationships" r:id="rId2"/>
        </xdr:cNvPr>
        <xdr:cNvSpPr/>
      </xdr:nvSpPr>
      <xdr:spPr>
        <a:xfrm>
          <a:off x="12700" y="16510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1. Premissas Gerais</a:t>
          </a:r>
        </a:p>
      </xdr:txBody>
    </xdr:sp>
    <xdr:clientData/>
  </xdr:twoCellAnchor>
  <xdr:twoCellAnchor editAs="absolute">
    <xdr:from>
      <xdr:col>0</xdr:col>
      <xdr:colOff>12700</xdr:colOff>
      <xdr:row>6</xdr:row>
      <xdr:rowOff>117475</xdr:rowOff>
    </xdr:from>
    <xdr:to>
      <xdr:col>1</xdr:col>
      <xdr:colOff>12700</xdr:colOff>
      <xdr:row>6</xdr:row>
      <xdr:rowOff>371475</xdr:rowOff>
    </xdr:to>
    <xdr:sp macro="" textlink="">
      <xdr:nvSpPr>
        <xdr:cNvPr id="9" name="Retângulo 8">
          <a:hlinkClick xmlns:r="http://schemas.openxmlformats.org/officeDocument/2006/relationships" r:id="rId3"/>
        </xdr:cNvPr>
        <xdr:cNvSpPr/>
      </xdr:nvSpPr>
      <xdr:spPr>
        <a:xfrm>
          <a:off x="12700" y="19685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2. Cadastro dos Funcionários</a:t>
          </a:r>
        </a:p>
      </xdr:txBody>
    </xdr:sp>
    <xdr:clientData/>
  </xdr:twoCellAnchor>
  <xdr:twoCellAnchor editAs="absolute">
    <xdr:from>
      <xdr:col>0</xdr:col>
      <xdr:colOff>12700</xdr:colOff>
      <xdr:row>7</xdr:row>
      <xdr:rowOff>53975</xdr:rowOff>
    </xdr:from>
    <xdr:to>
      <xdr:col>1</xdr:col>
      <xdr:colOff>12700</xdr:colOff>
      <xdr:row>7</xdr:row>
      <xdr:rowOff>307975</xdr:rowOff>
    </xdr:to>
    <xdr:sp macro="" textlink="">
      <xdr:nvSpPr>
        <xdr:cNvPr id="10" name="Retângulo 9">
          <a:hlinkClick xmlns:r="http://schemas.openxmlformats.org/officeDocument/2006/relationships" r:id="rId4"/>
        </xdr:cNvPr>
        <xdr:cNvSpPr/>
      </xdr:nvSpPr>
      <xdr:spPr>
        <a:xfrm>
          <a:off x="12700" y="2286000"/>
          <a:ext cx="1847850" cy="254000"/>
        </a:xfrm>
        <a:prstGeom prst="rect">
          <a:avLst/>
        </a:prstGeom>
        <a:solidFill>
          <a:schemeClr val="bg1">
            <a:lumMod val="100000"/>
          </a:schemeClr>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rgbClr val="000000"/>
              </a:solidFill>
            </a:rPr>
            <a:t>3. Lançamentos (Folha Pgto)</a:t>
          </a:r>
        </a:p>
      </xdr:txBody>
    </xdr:sp>
    <xdr:clientData/>
  </xdr:twoCellAnchor>
  <xdr:twoCellAnchor editAs="absolute">
    <xdr:from>
      <xdr:col>0</xdr:col>
      <xdr:colOff>12700</xdr:colOff>
      <xdr:row>7</xdr:row>
      <xdr:rowOff>371475</xdr:rowOff>
    </xdr:from>
    <xdr:to>
      <xdr:col>1</xdr:col>
      <xdr:colOff>12700</xdr:colOff>
      <xdr:row>8</xdr:row>
      <xdr:rowOff>244475</xdr:rowOff>
    </xdr:to>
    <xdr:sp macro="" textlink="">
      <xdr:nvSpPr>
        <xdr:cNvPr id="11" name="Retângulo 10">
          <a:hlinkClick xmlns:r="http://schemas.openxmlformats.org/officeDocument/2006/relationships" r:id="rId5"/>
        </xdr:cNvPr>
        <xdr:cNvSpPr/>
      </xdr:nvSpPr>
      <xdr:spPr>
        <a:xfrm>
          <a:off x="12700" y="26035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4. Resultados Consolidados</a:t>
          </a:r>
        </a:p>
      </xdr:txBody>
    </xdr:sp>
    <xdr:clientData/>
  </xdr:twoCellAnchor>
  <xdr:twoCellAnchor editAs="absolute">
    <xdr:from>
      <xdr:col>0</xdr:col>
      <xdr:colOff>12700</xdr:colOff>
      <xdr:row>8</xdr:row>
      <xdr:rowOff>307975</xdr:rowOff>
    </xdr:from>
    <xdr:to>
      <xdr:col>1</xdr:col>
      <xdr:colOff>12700</xdr:colOff>
      <xdr:row>9</xdr:row>
      <xdr:rowOff>180975</xdr:rowOff>
    </xdr:to>
    <xdr:sp macro="" textlink="">
      <xdr:nvSpPr>
        <xdr:cNvPr id="12" name="Retângulo 11">
          <a:hlinkClick xmlns:r="http://schemas.openxmlformats.org/officeDocument/2006/relationships" r:id="rId6"/>
        </xdr:cNvPr>
        <xdr:cNvSpPr/>
      </xdr:nvSpPr>
      <xdr:spPr>
        <a:xfrm>
          <a:off x="12700" y="29210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5. Gráficos</a:t>
          </a:r>
        </a:p>
      </xdr:txBody>
    </xdr:sp>
    <xdr:clientData/>
  </xdr:twoCellAnchor>
  <xdr:twoCellAnchor editAs="absolute">
    <xdr:from>
      <xdr:col>0</xdr:col>
      <xdr:colOff>12700</xdr:colOff>
      <xdr:row>9</xdr:row>
      <xdr:rowOff>244475</xdr:rowOff>
    </xdr:from>
    <xdr:to>
      <xdr:col>1</xdr:col>
      <xdr:colOff>12700</xdr:colOff>
      <xdr:row>10</xdr:row>
      <xdr:rowOff>117475</xdr:rowOff>
    </xdr:to>
    <xdr:sp macro="" textlink="">
      <xdr:nvSpPr>
        <xdr:cNvPr id="13" name="Retângulo 12">
          <a:hlinkClick xmlns:r="http://schemas.openxmlformats.org/officeDocument/2006/relationships" r:id="rId7"/>
        </xdr:cNvPr>
        <xdr:cNvSpPr/>
      </xdr:nvSpPr>
      <xdr:spPr>
        <a:xfrm>
          <a:off x="12700" y="32385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6. Alertas e Dicas</a:t>
          </a:r>
        </a:p>
      </xdr:txBody>
    </xdr:sp>
    <xdr:clientData/>
  </xdr:twoCellAnchor>
  <xdr:twoCellAnchor editAs="absolute">
    <xdr:from>
      <xdr:col>0</xdr:col>
      <xdr:colOff>12700</xdr:colOff>
      <xdr:row>10</xdr:row>
      <xdr:rowOff>180975</xdr:rowOff>
    </xdr:from>
    <xdr:to>
      <xdr:col>1</xdr:col>
      <xdr:colOff>12700</xdr:colOff>
      <xdr:row>11</xdr:row>
      <xdr:rowOff>53975</xdr:rowOff>
    </xdr:to>
    <xdr:sp macro="" textlink="">
      <xdr:nvSpPr>
        <xdr:cNvPr id="14" name="Retângulo 13">
          <a:hlinkClick xmlns:r="http://schemas.openxmlformats.org/officeDocument/2006/relationships" r:id="rId8"/>
        </xdr:cNvPr>
        <xdr:cNvSpPr/>
      </xdr:nvSpPr>
      <xdr:spPr>
        <a:xfrm>
          <a:off x="12700" y="35560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7. Relatório de Impressão</a:t>
          </a:r>
        </a:p>
      </xdr:txBody>
    </xdr:sp>
    <xdr:clientData/>
  </xdr:twoCellAnchor>
  <xdr:twoCellAnchor editAs="absolute">
    <xdr:from>
      <xdr:col>0</xdr:col>
      <xdr:colOff>12700</xdr:colOff>
      <xdr:row>11</xdr:row>
      <xdr:rowOff>117475</xdr:rowOff>
    </xdr:from>
    <xdr:to>
      <xdr:col>1</xdr:col>
      <xdr:colOff>12700</xdr:colOff>
      <xdr:row>11</xdr:row>
      <xdr:rowOff>371475</xdr:rowOff>
    </xdr:to>
    <xdr:sp macro="" textlink="">
      <xdr:nvSpPr>
        <xdr:cNvPr id="15" name="Retângulo 14">
          <a:hlinkClick xmlns:r="http://schemas.openxmlformats.org/officeDocument/2006/relationships" r:id="rId9"/>
        </xdr:cNvPr>
        <xdr:cNvSpPr/>
      </xdr:nvSpPr>
      <xdr:spPr>
        <a:xfrm>
          <a:off x="12700" y="38735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8. Imprimir Folha Pgto</a:t>
          </a:r>
        </a:p>
      </xdr:txBody>
    </xdr:sp>
    <xdr:clientData/>
  </xdr:twoCellAnchor>
  <xdr:twoCellAnchor editAs="absolute">
    <xdr:from>
      <xdr:col>28</xdr:col>
      <xdr:colOff>1461523</xdr:colOff>
      <xdr:row>3</xdr:row>
      <xdr:rowOff>10582</xdr:rowOff>
    </xdr:from>
    <xdr:to>
      <xdr:col>31</xdr:col>
      <xdr:colOff>1472106</xdr:colOff>
      <xdr:row>4</xdr:row>
      <xdr:rowOff>31749</xdr:rowOff>
    </xdr:to>
    <xdr:sp macro="" textlink="">
      <xdr:nvSpPr>
        <xdr:cNvPr id="32" name="Retângulo 31">
          <a:hlinkClick xmlns:r="http://schemas.openxmlformats.org/officeDocument/2006/relationships" r:id="rId10"/>
        </xdr:cNvPr>
        <xdr:cNvSpPr/>
      </xdr:nvSpPr>
      <xdr:spPr>
        <a:xfrm>
          <a:off x="39540356" y="973665"/>
          <a:ext cx="4455583" cy="402167"/>
        </a:xfrm>
        <a:prstGeom prst="rect">
          <a:avLst/>
        </a:prstGeom>
        <a:solidFill>
          <a:srgbClr val="92D050"/>
        </a:solidFill>
        <a:ln w="25400" cap="flat" cmpd="sng" algn="ctr">
          <a:noFill/>
          <a:prstDash val="solid"/>
        </a:ln>
        <a:effectLs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100" b="0" i="0">
              <a:solidFill>
                <a:schemeClr val="lt1"/>
              </a:solidFill>
              <a:effectLst/>
              <a:latin typeface="+mn-lt"/>
              <a:ea typeface="+mn-ea"/>
              <a:cs typeface="+mn-cs"/>
            </a:rPr>
            <a:t>Gerar Holerites para Este Mês</a:t>
          </a:r>
          <a:endParaRPr lang="pt-BR" sz="1100">
            <a:solidFill>
              <a:schemeClr val="bg1">
                <a:lumMod val="100000"/>
              </a:schemeClr>
            </a:solidFill>
          </a:endParaRPr>
        </a:p>
      </xdr:txBody>
    </xdr:sp>
    <xdr:clientData/>
  </xdr:twoCellAnchor>
  <xdr:twoCellAnchor editAs="absolute">
    <xdr:from>
      <xdr:col>2</xdr:col>
      <xdr:colOff>0</xdr:colOff>
      <xdr:row>1</xdr:row>
      <xdr:rowOff>243417</xdr:rowOff>
    </xdr:from>
    <xdr:to>
      <xdr:col>2</xdr:col>
      <xdr:colOff>863600</xdr:colOff>
      <xdr:row>3</xdr:row>
      <xdr:rowOff>2117</xdr:rowOff>
    </xdr:to>
    <xdr:sp macro="" textlink="">
      <xdr:nvSpPr>
        <xdr:cNvPr id="43" name="Retângulo 42">
          <a:hlinkClick xmlns:r="http://schemas.openxmlformats.org/officeDocument/2006/relationships" r:id="rId11"/>
        </xdr:cNvPr>
        <xdr:cNvSpPr/>
      </xdr:nvSpPr>
      <xdr:spPr>
        <a:xfrm>
          <a:off x="2106083" y="677334"/>
          <a:ext cx="863600" cy="287866"/>
        </a:xfrm>
        <a:prstGeom prst="rect">
          <a:avLst/>
        </a:prstGeom>
        <a:solidFill>
          <a:srgbClr val="FF9900"/>
        </a:solidFill>
        <a:ln w="25400" cap="flat" cmpd="sng" algn="ctr">
          <a:noFill/>
          <a:prstDash val="solid"/>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pt-BR" sz="1100" b="1">
              <a:solidFill>
                <a:schemeClr val="bg1">
                  <a:lumMod val="100000"/>
                </a:schemeClr>
              </a:solidFill>
            </a:rPr>
            <a:t>Janeiro</a:t>
          </a:r>
        </a:p>
      </xdr:txBody>
    </xdr:sp>
    <xdr:clientData/>
  </xdr:twoCellAnchor>
  <xdr:twoCellAnchor editAs="absolute">
    <xdr:from>
      <xdr:col>2</xdr:col>
      <xdr:colOff>891361</xdr:colOff>
      <xdr:row>1</xdr:row>
      <xdr:rowOff>243417</xdr:rowOff>
    </xdr:from>
    <xdr:to>
      <xdr:col>2</xdr:col>
      <xdr:colOff>1760253</xdr:colOff>
      <xdr:row>3</xdr:row>
      <xdr:rowOff>2117</xdr:rowOff>
    </xdr:to>
    <xdr:sp macro="" textlink="">
      <xdr:nvSpPr>
        <xdr:cNvPr id="44" name="Retângulo 43">
          <a:hlinkClick xmlns:r="http://schemas.openxmlformats.org/officeDocument/2006/relationships" r:id="rId12"/>
        </xdr:cNvPr>
        <xdr:cNvSpPr/>
      </xdr:nvSpPr>
      <xdr:spPr>
        <a:xfrm>
          <a:off x="2997444" y="677334"/>
          <a:ext cx="868892" cy="287866"/>
        </a:xfrm>
        <a:prstGeom prst="rect">
          <a:avLst/>
        </a:prstGeom>
        <a:solidFill>
          <a:srgbClr val="6699CC"/>
        </a:solidFill>
        <a:ln w="25400" cap="flat" cmpd="sng" algn="ctr">
          <a:noFill/>
          <a:prstDash val="solid"/>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pt-BR" sz="1100" b="0">
              <a:solidFill>
                <a:schemeClr val="bg1">
                  <a:lumMod val="100000"/>
                </a:schemeClr>
              </a:solidFill>
            </a:rPr>
            <a:t>Fevereiro</a:t>
          </a:r>
        </a:p>
      </xdr:txBody>
    </xdr:sp>
    <xdr:clientData/>
  </xdr:twoCellAnchor>
  <xdr:twoCellAnchor editAs="absolute">
    <xdr:from>
      <xdr:col>2</xdr:col>
      <xdr:colOff>1788014</xdr:colOff>
      <xdr:row>1</xdr:row>
      <xdr:rowOff>243417</xdr:rowOff>
    </xdr:from>
    <xdr:to>
      <xdr:col>2</xdr:col>
      <xdr:colOff>2651614</xdr:colOff>
      <xdr:row>3</xdr:row>
      <xdr:rowOff>2117</xdr:rowOff>
    </xdr:to>
    <xdr:sp macro="" textlink="">
      <xdr:nvSpPr>
        <xdr:cNvPr id="45" name="Retângulo 44">
          <a:hlinkClick xmlns:r="http://schemas.openxmlformats.org/officeDocument/2006/relationships" r:id="rId13"/>
        </xdr:cNvPr>
        <xdr:cNvSpPr/>
      </xdr:nvSpPr>
      <xdr:spPr>
        <a:xfrm>
          <a:off x="3894097" y="677334"/>
          <a:ext cx="863600" cy="287866"/>
        </a:xfrm>
        <a:prstGeom prst="rect">
          <a:avLst/>
        </a:prstGeom>
        <a:solidFill>
          <a:srgbClr val="6699CC"/>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pt-BR" sz="1100">
              <a:solidFill>
                <a:schemeClr val="bg1">
                  <a:lumMod val="100000"/>
                </a:schemeClr>
              </a:solidFill>
            </a:rPr>
            <a:t>Março</a:t>
          </a:r>
        </a:p>
      </xdr:txBody>
    </xdr:sp>
    <xdr:clientData/>
  </xdr:twoCellAnchor>
  <xdr:twoCellAnchor editAs="absolute">
    <xdr:from>
      <xdr:col>2</xdr:col>
      <xdr:colOff>2679375</xdr:colOff>
      <xdr:row>1</xdr:row>
      <xdr:rowOff>243417</xdr:rowOff>
    </xdr:from>
    <xdr:to>
      <xdr:col>3</xdr:col>
      <xdr:colOff>203933</xdr:colOff>
      <xdr:row>3</xdr:row>
      <xdr:rowOff>2117</xdr:rowOff>
    </xdr:to>
    <xdr:sp macro="" textlink="">
      <xdr:nvSpPr>
        <xdr:cNvPr id="46" name="Retângulo 45">
          <a:hlinkClick xmlns:r="http://schemas.openxmlformats.org/officeDocument/2006/relationships" r:id="rId14"/>
        </xdr:cNvPr>
        <xdr:cNvSpPr/>
      </xdr:nvSpPr>
      <xdr:spPr>
        <a:xfrm>
          <a:off x="4785458" y="677334"/>
          <a:ext cx="868892" cy="287866"/>
        </a:xfrm>
        <a:prstGeom prst="rect">
          <a:avLst/>
        </a:prstGeom>
        <a:solidFill>
          <a:srgbClr val="6699CC"/>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pt-BR" sz="1100">
              <a:solidFill>
                <a:schemeClr val="bg1">
                  <a:lumMod val="100000"/>
                </a:schemeClr>
              </a:solidFill>
            </a:rPr>
            <a:t>Abril</a:t>
          </a:r>
        </a:p>
      </xdr:txBody>
    </xdr:sp>
    <xdr:clientData/>
  </xdr:twoCellAnchor>
  <xdr:twoCellAnchor editAs="absolute">
    <xdr:from>
      <xdr:col>3</xdr:col>
      <xdr:colOff>231694</xdr:colOff>
      <xdr:row>1</xdr:row>
      <xdr:rowOff>243417</xdr:rowOff>
    </xdr:from>
    <xdr:to>
      <xdr:col>3</xdr:col>
      <xdr:colOff>1100585</xdr:colOff>
      <xdr:row>3</xdr:row>
      <xdr:rowOff>2117</xdr:rowOff>
    </xdr:to>
    <xdr:sp macro="" textlink="">
      <xdr:nvSpPr>
        <xdr:cNvPr id="47" name="Retângulo 46">
          <a:hlinkClick xmlns:r="http://schemas.openxmlformats.org/officeDocument/2006/relationships" r:id="rId15"/>
        </xdr:cNvPr>
        <xdr:cNvSpPr/>
      </xdr:nvSpPr>
      <xdr:spPr>
        <a:xfrm>
          <a:off x="5682111" y="677334"/>
          <a:ext cx="868891" cy="287866"/>
        </a:xfrm>
        <a:prstGeom prst="rect">
          <a:avLst/>
        </a:prstGeom>
        <a:solidFill>
          <a:srgbClr val="6699CC"/>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pt-BR" sz="1100">
              <a:solidFill>
                <a:schemeClr val="bg1">
                  <a:lumMod val="100000"/>
                </a:schemeClr>
              </a:solidFill>
            </a:rPr>
            <a:t>Maio</a:t>
          </a:r>
        </a:p>
      </xdr:txBody>
    </xdr:sp>
    <xdr:clientData/>
  </xdr:twoCellAnchor>
  <xdr:twoCellAnchor editAs="absolute">
    <xdr:from>
      <xdr:col>3</xdr:col>
      <xdr:colOff>1128346</xdr:colOff>
      <xdr:row>1</xdr:row>
      <xdr:rowOff>243417</xdr:rowOff>
    </xdr:from>
    <xdr:to>
      <xdr:col>4</xdr:col>
      <xdr:colOff>817196</xdr:colOff>
      <xdr:row>3</xdr:row>
      <xdr:rowOff>2117</xdr:rowOff>
    </xdr:to>
    <xdr:sp macro="" textlink="">
      <xdr:nvSpPr>
        <xdr:cNvPr id="48" name="Retângulo 47">
          <a:hlinkClick xmlns:r="http://schemas.openxmlformats.org/officeDocument/2006/relationships" r:id="rId16"/>
        </xdr:cNvPr>
        <xdr:cNvSpPr/>
      </xdr:nvSpPr>
      <xdr:spPr>
        <a:xfrm>
          <a:off x="6578763" y="677334"/>
          <a:ext cx="863600" cy="287866"/>
        </a:xfrm>
        <a:prstGeom prst="rect">
          <a:avLst/>
        </a:prstGeom>
        <a:solidFill>
          <a:srgbClr val="6699CC"/>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pt-BR" sz="1100">
              <a:solidFill>
                <a:schemeClr val="bg1">
                  <a:lumMod val="100000"/>
                </a:schemeClr>
              </a:solidFill>
            </a:rPr>
            <a:t>Junho</a:t>
          </a:r>
        </a:p>
      </xdr:txBody>
    </xdr:sp>
    <xdr:clientData/>
  </xdr:twoCellAnchor>
  <xdr:twoCellAnchor editAs="absolute">
    <xdr:from>
      <xdr:col>4</xdr:col>
      <xdr:colOff>844957</xdr:colOff>
      <xdr:row>1</xdr:row>
      <xdr:rowOff>243417</xdr:rowOff>
    </xdr:from>
    <xdr:to>
      <xdr:col>5</xdr:col>
      <xdr:colOff>539099</xdr:colOff>
      <xdr:row>3</xdr:row>
      <xdr:rowOff>2117</xdr:rowOff>
    </xdr:to>
    <xdr:sp macro="" textlink="">
      <xdr:nvSpPr>
        <xdr:cNvPr id="49" name="Retângulo 48">
          <a:hlinkClick xmlns:r="http://schemas.openxmlformats.org/officeDocument/2006/relationships" r:id="rId17"/>
        </xdr:cNvPr>
        <xdr:cNvSpPr/>
      </xdr:nvSpPr>
      <xdr:spPr>
        <a:xfrm>
          <a:off x="7470124" y="677334"/>
          <a:ext cx="868892" cy="287866"/>
        </a:xfrm>
        <a:prstGeom prst="rect">
          <a:avLst/>
        </a:prstGeom>
        <a:solidFill>
          <a:srgbClr val="6699CC"/>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pt-BR" sz="1100">
              <a:solidFill>
                <a:schemeClr val="bg1">
                  <a:lumMod val="100000"/>
                </a:schemeClr>
              </a:solidFill>
            </a:rPr>
            <a:t>Julho</a:t>
          </a:r>
        </a:p>
      </xdr:txBody>
    </xdr:sp>
    <xdr:clientData/>
  </xdr:twoCellAnchor>
  <xdr:twoCellAnchor editAs="absolute">
    <xdr:from>
      <xdr:col>5</xdr:col>
      <xdr:colOff>566860</xdr:colOff>
      <xdr:row>1</xdr:row>
      <xdr:rowOff>243417</xdr:rowOff>
    </xdr:from>
    <xdr:to>
      <xdr:col>6</xdr:col>
      <xdr:colOff>292752</xdr:colOff>
      <xdr:row>3</xdr:row>
      <xdr:rowOff>2117</xdr:rowOff>
    </xdr:to>
    <xdr:sp macro="" textlink="">
      <xdr:nvSpPr>
        <xdr:cNvPr id="50" name="Retângulo 49">
          <a:hlinkClick xmlns:r="http://schemas.openxmlformats.org/officeDocument/2006/relationships" r:id="rId18"/>
        </xdr:cNvPr>
        <xdr:cNvSpPr/>
      </xdr:nvSpPr>
      <xdr:spPr>
        <a:xfrm>
          <a:off x="8366777" y="677334"/>
          <a:ext cx="868892" cy="287866"/>
        </a:xfrm>
        <a:prstGeom prst="rect">
          <a:avLst/>
        </a:prstGeom>
        <a:solidFill>
          <a:srgbClr val="6699CC"/>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pt-BR" sz="1100">
              <a:solidFill>
                <a:schemeClr val="bg1">
                  <a:lumMod val="100000"/>
                </a:schemeClr>
              </a:solidFill>
            </a:rPr>
            <a:t>Agosto</a:t>
          </a:r>
        </a:p>
      </xdr:txBody>
    </xdr:sp>
    <xdr:clientData/>
  </xdr:twoCellAnchor>
  <xdr:twoCellAnchor editAs="absolute">
    <xdr:from>
      <xdr:col>6</xdr:col>
      <xdr:colOff>320513</xdr:colOff>
      <xdr:row>1</xdr:row>
      <xdr:rowOff>243417</xdr:rowOff>
    </xdr:from>
    <xdr:to>
      <xdr:col>7</xdr:col>
      <xdr:colOff>41113</xdr:colOff>
      <xdr:row>3</xdr:row>
      <xdr:rowOff>2117</xdr:rowOff>
    </xdr:to>
    <xdr:sp macro="" textlink="">
      <xdr:nvSpPr>
        <xdr:cNvPr id="51" name="Retângulo 50">
          <a:hlinkClick xmlns:r="http://schemas.openxmlformats.org/officeDocument/2006/relationships" r:id="rId19"/>
        </xdr:cNvPr>
        <xdr:cNvSpPr/>
      </xdr:nvSpPr>
      <xdr:spPr>
        <a:xfrm>
          <a:off x="9263430" y="677334"/>
          <a:ext cx="863600" cy="287866"/>
        </a:xfrm>
        <a:prstGeom prst="rect">
          <a:avLst/>
        </a:prstGeom>
        <a:solidFill>
          <a:srgbClr val="6699CC"/>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pt-BR" sz="1100">
              <a:solidFill>
                <a:schemeClr val="bg1">
                  <a:lumMod val="100000"/>
                </a:schemeClr>
              </a:solidFill>
            </a:rPr>
            <a:t>Setembro</a:t>
          </a:r>
        </a:p>
      </xdr:txBody>
    </xdr:sp>
    <xdr:clientData/>
  </xdr:twoCellAnchor>
  <xdr:twoCellAnchor editAs="absolute">
    <xdr:from>
      <xdr:col>7</xdr:col>
      <xdr:colOff>68874</xdr:colOff>
      <xdr:row>1</xdr:row>
      <xdr:rowOff>243417</xdr:rowOff>
    </xdr:from>
    <xdr:to>
      <xdr:col>7</xdr:col>
      <xdr:colOff>937765</xdr:colOff>
      <xdr:row>3</xdr:row>
      <xdr:rowOff>2117</xdr:rowOff>
    </xdr:to>
    <xdr:sp macro="" textlink="">
      <xdr:nvSpPr>
        <xdr:cNvPr id="52" name="Retângulo 51">
          <a:hlinkClick xmlns:r="http://schemas.openxmlformats.org/officeDocument/2006/relationships" r:id="rId20"/>
        </xdr:cNvPr>
        <xdr:cNvSpPr/>
      </xdr:nvSpPr>
      <xdr:spPr>
        <a:xfrm>
          <a:off x="10154791" y="677334"/>
          <a:ext cx="868891" cy="287866"/>
        </a:xfrm>
        <a:prstGeom prst="rect">
          <a:avLst/>
        </a:prstGeom>
        <a:solidFill>
          <a:srgbClr val="6699CC"/>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pt-BR" sz="1100">
              <a:solidFill>
                <a:schemeClr val="bg1">
                  <a:lumMod val="100000"/>
                </a:schemeClr>
              </a:solidFill>
            </a:rPr>
            <a:t>Outubro</a:t>
          </a:r>
        </a:p>
      </xdr:txBody>
    </xdr:sp>
    <xdr:clientData/>
  </xdr:twoCellAnchor>
  <xdr:twoCellAnchor editAs="absolute">
    <xdr:from>
      <xdr:col>7</xdr:col>
      <xdr:colOff>965526</xdr:colOff>
      <xdr:row>1</xdr:row>
      <xdr:rowOff>243417</xdr:rowOff>
    </xdr:from>
    <xdr:to>
      <xdr:col>8</xdr:col>
      <xdr:colOff>691418</xdr:colOff>
      <xdr:row>3</xdr:row>
      <xdr:rowOff>2117</xdr:rowOff>
    </xdr:to>
    <xdr:sp macro="" textlink="">
      <xdr:nvSpPr>
        <xdr:cNvPr id="53" name="Retângulo 52">
          <a:hlinkClick xmlns:r="http://schemas.openxmlformats.org/officeDocument/2006/relationships" r:id="rId21"/>
        </xdr:cNvPr>
        <xdr:cNvSpPr/>
      </xdr:nvSpPr>
      <xdr:spPr>
        <a:xfrm>
          <a:off x="11051443" y="677334"/>
          <a:ext cx="868892" cy="287866"/>
        </a:xfrm>
        <a:prstGeom prst="rect">
          <a:avLst/>
        </a:prstGeom>
        <a:solidFill>
          <a:srgbClr val="6699CC"/>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pt-BR" sz="1100">
              <a:solidFill>
                <a:schemeClr val="bg1">
                  <a:lumMod val="100000"/>
                </a:schemeClr>
              </a:solidFill>
            </a:rPr>
            <a:t>Novembro</a:t>
          </a:r>
        </a:p>
      </xdr:txBody>
    </xdr:sp>
    <xdr:clientData/>
  </xdr:twoCellAnchor>
  <xdr:twoCellAnchor editAs="absolute">
    <xdr:from>
      <xdr:col>8</xdr:col>
      <xdr:colOff>719179</xdr:colOff>
      <xdr:row>1</xdr:row>
      <xdr:rowOff>243417</xdr:rowOff>
    </xdr:from>
    <xdr:to>
      <xdr:col>9</xdr:col>
      <xdr:colOff>439779</xdr:colOff>
      <xdr:row>3</xdr:row>
      <xdr:rowOff>2117</xdr:rowOff>
    </xdr:to>
    <xdr:sp macro="" textlink="">
      <xdr:nvSpPr>
        <xdr:cNvPr id="54" name="Retângulo 53">
          <a:hlinkClick xmlns:r="http://schemas.openxmlformats.org/officeDocument/2006/relationships" r:id="rId22"/>
        </xdr:cNvPr>
        <xdr:cNvSpPr/>
      </xdr:nvSpPr>
      <xdr:spPr>
        <a:xfrm>
          <a:off x="11948096" y="677334"/>
          <a:ext cx="863600" cy="287866"/>
        </a:xfrm>
        <a:prstGeom prst="rect">
          <a:avLst/>
        </a:prstGeom>
        <a:solidFill>
          <a:srgbClr val="6699CC"/>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pt-BR" sz="1100">
              <a:solidFill>
                <a:schemeClr val="bg1">
                  <a:lumMod val="100000"/>
                </a:schemeClr>
              </a:solidFill>
              <a:latin typeface="+mn-lt"/>
              <a:ea typeface="+mn-ea"/>
              <a:cs typeface="+mn-cs"/>
            </a:rPr>
            <a:t>Dezembro</a:t>
          </a:r>
        </a:p>
      </xdr:txBody>
    </xdr:sp>
    <xdr:clientData/>
  </xdr:twoCellAnchor>
  <xdr:twoCellAnchor editAs="absolute">
    <xdr:from>
      <xdr:col>9</xdr:col>
      <xdr:colOff>467540</xdr:colOff>
      <xdr:row>1</xdr:row>
      <xdr:rowOff>243417</xdr:rowOff>
    </xdr:from>
    <xdr:to>
      <xdr:col>10</xdr:col>
      <xdr:colOff>188140</xdr:colOff>
      <xdr:row>3</xdr:row>
      <xdr:rowOff>2117</xdr:rowOff>
    </xdr:to>
    <xdr:sp macro="" textlink="">
      <xdr:nvSpPr>
        <xdr:cNvPr id="55" name="Retângulo 54">
          <a:hlinkClick xmlns:r="http://schemas.openxmlformats.org/officeDocument/2006/relationships" r:id="rId23"/>
        </xdr:cNvPr>
        <xdr:cNvSpPr/>
      </xdr:nvSpPr>
      <xdr:spPr>
        <a:xfrm>
          <a:off x="12839457" y="677334"/>
          <a:ext cx="863600" cy="287866"/>
        </a:xfrm>
        <a:prstGeom prst="rect">
          <a:avLst/>
        </a:prstGeom>
        <a:solidFill>
          <a:srgbClr val="6699CC"/>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pt-BR" sz="1100">
              <a:solidFill>
                <a:schemeClr val="bg1">
                  <a:lumMod val="100000"/>
                </a:schemeClr>
              </a:solidFill>
              <a:latin typeface="+mn-lt"/>
              <a:ea typeface="+mn-ea"/>
              <a:cs typeface="+mn-cs"/>
            </a:rPr>
            <a:t>Férias</a:t>
          </a:r>
        </a:p>
      </xdr:txBody>
    </xdr:sp>
    <xdr:clientData/>
  </xdr:twoCellAnchor>
  <xdr:twoCellAnchor editAs="absolute">
    <xdr:from>
      <xdr:col>10</xdr:col>
      <xdr:colOff>215899</xdr:colOff>
      <xdr:row>1</xdr:row>
      <xdr:rowOff>243417</xdr:rowOff>
    </xdr:from>
    <xdr:to>
      <xdr:col>10</xdr:col>
      <xdr:colOff>1079499</xdr:colOff>
      <xdr:row>3</xdr:row>
      <xdr:rowOff>2117</xdr:rowOff>
    </xdr:to>
    <xdr:sp macro="" textlink="">
      <xdr:nvSpPr>
        <xdr:cNvPr id="56" name="Retângulo 55">
          <a:hlinkClick xmlns:r="http://schemas.openxmlformats.org/officeDocument/2006/relationships" r:id="rId24"/>
        </xdr:cNvPr>
        <xdr:cNvSpPr/>
      </xdr:nvSpPr>
      <xdr:spPr>
        <a:xfrm>
          <a:off x="13730816" y="677334"/>
          <a:ext cx="863600" cy="287866"/>
        </a:xfrm>
        <a:prstGeom prst="rect">
          <a:avLst/>
        </a:prstGeom>
        <a:solidFill>
          <a:srgbClr val="6699CC"/>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pt-BR" sz="1100">
              <a:solidFill>
                <a:schemeClr val="bg1">
                  <a:lumMod val="100000"/>
                </a:schemeClr>
              </a:solidFill>
              <a:latin typeface="+mn-lt"/>
              <a:ea typeface="+mn-ea"/>
              <a:cs typeface="+mn-cs"/>
            </a:rPr>
            <a:t>13º Salário</a:t>
          </a:r>
        </a:p>
      </xdr:txBody>
    </xdr:sp>
    <xdr:clientData/>
  </xdr:twoCellAnchor>
  <xdr:twoCellAnchor editAs="oneCell">
    <xdr:from>
      <xdr:col>0</xdr:col>
      <xdr:colOff>402167</xdr:colOff>
      <xdr:row>0</xdr:row>
      <xdr:rowOff>74083</xdr:rowOff>
    </xdr:from>
    <xdr:to>
      <xdr:col>0</xdr:col>
      <xdr:colOff>1375834</xdr:colOff>
      <xdr:row>2</xdr:row>
      <xdr:rowOff>104599</xdr:rowOff>
    </xdr:to>
    <xdr:pic>
      <xdr:nvPicPr>
        <xdr:cNvPr id="34" name="Imagem 33" descr="Marca_sebrae_verticall.png"/>
        <xdr:cNvPicPr>
          <a:picLocks noChangeAspect="1"/>
        </xdr:cNvPicPr>
      </xdr:nvPicPr>
      <xdr:blipFill>
        <a:blip xmlns:r="http://schemas.openxmlformats.org/officeDocument/2006/relationships" r:embed="rId25" cstate="print"/>
        <a:stretch>
          <a:fillRect/>
        </a:stretch>
      </xdr:blipFill>
      <xdr:spPr>
        <a:xfrm>
          <a:off x="402167" y="74083"/>
          <a:ext cx="973667" cy="729016"/>
        </a:xfrm>
        <a:prstGeom prst="rect">
          <a:avLst/>
        </a:prstGeom>
      </xdr:spPr>
    </xdr:pic>
    <xdr:clientData/>
  </xdr:twoCellAnchor>
</xdr:wsDr>
</file>

<file path=xl/drawings/drawing45.xml><?xml version="1.0" encoding="utf-8"?>
<xdr:wsDr xmlns:xdr="http://schemas.openxmlformats.org/drawingml/2006/spreadsheetDrawing" xmlns:a="http://schemas.openxmlformats.org/drawingml/2006/main">
  <xdr:twoCellAnchor editAs="absolute">
    <xdr:from>
      <xdr:col>6</xdr:col>
      <xdr:colOff>307975</xdr:colOff>
      <xdr:row>0</xdr:row>
      <xdr:rowOff>133350</xdr:rowOff>
    </xdr:from>
    <xdr:to>
      <xdr:col>15</xdr:col>
      <xdr:colOff>359834</xdr:colOff>
      <xdr:row>1</xdr:row>
      <xdr:rowOff>136219</xdr:rowOff>
    </xdr:to>
    <xdr:sp macro="" textlink="">
      <xdr:nvSpPr>
        <xdr:cNvPr id="2" name="CaixaDeTexto 1"/>
        <xdr:cNvSpPr txBox="1"/>
      </xdr:nvSpPr>
      <xdr:spPr>
        <a:xfrm>
          <a:off x="5546725" y="133350"/>
          <a:ext cx="6539442" cy="436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vert="horz" wrap="square" rtlCol="0" anchor="t">
          <a:spAutoFit/>
        </a:bodyPr>
        <a:lstStyle/>
        <a:p>
          <a:r>
            <a:rPr lang="pt-BR" sz="1100"/>
            <a:t>Esta parte da planilha permite que você veja exatamente quanto cada funcionário irá receber. Basta selecionar</a:t>
          </a:r>
          <a:r>
            <a:rPr lang="pt-BR" sz="1100" baseline="0"/>
            <a:t> o funcionário e enviar para a impressão. A folha de pagamento estará 100% formatada para sua impressora.</a:t>
          </a:r>
          <a:endParaRPr lang="pt-BR" sz="1100"/>
        </a:p>
      </xdr:txBody>
    </xdr:sp>
    <xdr:clientData/>
  </xdr:twoCellAnchor>
  <xdr:twoCellAnchor editAs="absolute">
    <xdr:from>
      <xdr:col>0</xdr:col>
      <xdr:colOff>144991</xdr:colOff>
      <xdr:row>2</xdr:row>
      <xdr:rowOff>135470</xdr:rowOff>
    </xdr:from>
    <xdr:to>
      <xdr:col>0</xdr:col>
      <xdr:colOff>1710266</xdr:colOff>
      <xdr:row>2</xdr:row>
      <xdr:rowOff>135470</xdr:rowOff>
    </xdr:to>
    <xdr:cxnSp macro="">
      <xdr:nvCxnSpPr>
        <xdr:cNvPr id="4" name="Conector reto 3"/>
        <xdr:cNvCxnSpPr/>
      </xdr:nvCxnSpPr>
      <xdr:spPr>
        <a:xfrm>
          <a:off x="144991" y="830795"/>
          <a:ext cx="1565275" cy="0"/>
        </a:xfrm>
        <a:prstGeom prst="line">
          <a:avLst/>
        </a:prstGeom>
        <a:ln>
          <a:solidFill>
            <a:srgbClr val="76717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63500</xdr:colOff>
      <xdr:row>2</xdr:row>
      <xdr:rowOff>222253</xdr:rowOff>
    </xdr:from>
    <xdr:to>
      <xdr:col>0</xdr:col>
      <xdr:colOff>1756833</xdr:colOff>
      <xdr:row>3</xdr:row>
      <xdr:rowOff>234953</xdr:rowOff>
    </xdr:to>
    <xdr:sp macro="" textlink="">
      <xdr:nvSpPr>
        <xdr:cNvPr id="5" name="Rectangle 65"/>
        <xdr:cNvSpPr/>
      </xdr:nvSpPr>
      <xdr:spPr>
        <a:xfrm>
          <a:off x="63500" y="917578"/>
          <a:ext cx="1693333"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l"/>
          <a:r>
            <a:rPr lang="en-US" sz="1400" b="1"/>
            <a:t>Menu</a:t>
          </a:r>
        </a:p>
      </xdr:txBody>
    </xdr:sp>
    <xdr:clientData/>
  </xdr:twoCellAnchor>
  <xdr:twoCellAnchor editAs="absolute">
    <xdr:from>
      <xdr:col>0</xdr:col>
      <xdr:colOff>152400</xdr:colOff>
      <xdr:row>16</xdr:row>
      <xdr:rowOff>138641</xdr:rowOff>
    </xdr:from>
    <xdr:to>
      <xdr:col>0</xdr:col>
      <xdr:colOff>1717675</xdr:colOff>
      <xdr:row>16</xdr:row>
      <xdr:rowOff>138641</xdr:rowOff>
    </xdr:to>
    <xdr:cxnSp macro="">
      <xdr:nvCxnSpPr>
        <xdr:cNvPr id="6" name="Conector reto 5"/>
        <xdr:cNvCxnSpPr/>
      </xdr:nvCxnSpPr>
      <xdr:spPr>
        <a:xfrm>
          <a:off x="152400" y="4254500"/>
          <a:ext cx="1565275" cy="0"/>
        </a:xfrm>
        <a:prstGeom prst="line">
          <a:avLst/>
        </a:prstGeom>
        <a:ln>
          <a:solidFill>
            <a:srgbClr val="76717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12700</xdr:colOff>
      <xdr:row>3</xdr:row>
      <xdr:rowOff>371475</xdr:rowOff>
    </xdr:from>
    <xdr:to>
      <xdr:col>1</xdr:col>
      <xdr:colOff>12700</xdr:colOff>
      <xdr:row>4</xdr:row>
      <xdr:rowOff>244475</xdr:rowOff>
    </xdr:to>
    <xdr:sp macro="" textlink="">
      <xdr:nvSpPr>
        <xdr:cNvPr id="7" name="Retângulo 6">
          <a:hlinkClick xmlns:r="http://schemas.openxmlformats.org/officeDocument/2006/relationships" r:id="rId1"/>
        </xdr:cNvPr>
        <xdr:cNvSpPr/>
      </xdr:nvSpPr>
      <xdr:spPr>
        <a:xfrm>
          <a:off x="12700" y="13335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Início</a:t>
          </a:r>
        </a:p>
      </xdr:txBody>
    </xdr:sp>
    <xdr:clientData/>
  </xdr:twoCellAnchor>
  <xdr:twoCellAnchor editAs="absolute">
    <xdr:from>
      <xdr:col>0</xdr:col>
      <xdr:colOff>12700</xdr:colOff>
      <xdr:row>4</xdr:row>
      <xdr:rowOff>307975</xdr:rowOff>
    </xdr:from>
    <xdr:to>
      <xdr:col>1</xdr:col>
      <xdr:colOff>12700</xdr:colOff>
      <xdr:row>5</xdr:row>
      <xdr:rowOff>180975</xdr:rowOff>
    </xdr:to>
    <xdr:sp macro="" textlink="">
      <xdr:nvSpPr>
        <xdr:cNvPr id="8" name="Retângulo 7">
          <a:hlinkClick xmlns:r="http://schemas.openxmlformats.org/officeDocument/2006/relationships" r:id="rId2"/>
        </xdr:cNvPr>
        <xdr:cNvSpPr/>
      </xdr:nvSpPr>
      <xdr:spPr>
        <a:xfrm>
          <a:off x="12700" y="16510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1. Premissas Gerais</a:t>
          </a:r>
        </a:p>
      </xdr:txBody>
    </xdr:sp>
    <xdr:clientData/>
  </xdr:twoCellAnchor>
  <xdr:twoCellAnchor editAs="absolute">
    <xdr:from>
      <xdr:col>0</xdr:col>
      <xdr:colOff>12700</xdr:colOff>
      <xdr:row>5</xdr:row>
      <xdr:rowOff>244475</xdr:rowOff>
    </xdr:from>
    <xdr:to>
      <xdr:col>1</xdr:col>
      <xdr:colOff>12700</xdr:colOff>
      <xdr:row>6</xdr:row>
      <xdr:rowOff>117475</xdr:rowOff>
    </xdr:to>
    <xdr:sp macro="" textlink="">
      <xdr:nvSpPr>
        <xdr:cNvPr id="9" name="Retângulo 8">
          <a:hlinkClick xmlns:r="http://schemas.openxmlformats.org/officeDocument/2006/relationships" r:id="rId3"/>
        </xdr:cNvPr>
        <xdr:cNvSpPr/>
      </xdr:nvSpPr>
      <xdr:spPr>
        <a:xfrm>
          <a:off x="12700" y="19685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2. Cadastro dos Funcionários</a:t>
          </a:r>
        </a:p>
      </xdr:txBody>
    </xdr:sp>
    <xdr:clientData/>
  </xdr:twoCellAnchor>
  <xdr:twoCellAnchor editAs="absolute">
    <xdr:from>
      <xdr:col>0</xdr:col>
      <xdr:colOff>12700</xdr:colOff>
      <xdr:row>6</xdr:row>
      <xdr:rowOff>180975</xdr:rowOff>
    </xdr:from>
    <xdr:to>
      <xdr:col>1</xdr:col>
      <xdr:colOff>12700</xdr:colOff>
      <xdr:row>7</xdr:row>
      <xdr:rowOff>53975</xdr:rowOff>
    </xdr:to>
    <xdr:sp macro="" textlink="">
      <xdr:nvSpPr>
        <xdr:cNvPr id="10" name="Retângulo 9">
          <a:hlinkClick xmlns:r="http://schemas.openxmlformats.org/officeDocument/2006/relationships" r:id="rId4"/>
        </xdr:cNvPr>
        <xdr:cNvSpPr/>
      </xdr:nvSpPr>
      <xdr:spPr>
        <a:xfrm>
          <a:off x="12700" y="22860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3. Lançamentos (Folha Pgto)</a:t>
          </a:r>
        </a:p>
      </xdr:txBody>
    </xdr:sp>
    <xdr:clientData/>
  </xdr:twoCellAnchor>
  <xdr:twoCellAnchor editAs="absolute">
    <xdr:from>
      <xdr:col>0</xdr:col>
      <xdr:colOff>12700</xdr:colOff>
      <xdr:row>7</xdr:row>
      <xdr:rowOff>117475</xdr:rowOff>
    </xdr:from>
    <xdr:to>
      <xdr:col>1</xdr:col>
      <xdr:colOff>12700</xdr:colOff>
      <xdr:row>8</xdr:row>
      <xdr:rowOff>117475</xdr:rowOff>
    </xdr:to>
    <xdr:sp macro="" textlink="">
      <xdr:nvSpPr>
        <xdr:cNvPr id="11" name="Retângulo 10">
          <a:hlinkClick xmlns:r="http://schemas.openxmlformats.org/officeDocument/2006/relationships" r:id="rId5"/>
        </xdr:cNvPr>
        <xdr:cNvSpPr/>
      </xdr:nvSpPr>
      <xdr:spPr>
        <a:xfrm>
          <a:off x="12700" y="26035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4. Resultados Consolidados</a:t>
          </a:r>
        </a:p>
      </xdr:txBody>
    </xdr:sp>
    <xdr:clientData/>
  </xdr:twoCellAnchor>
  <xdr:twoCellAnchor editAs="absolute">
    <xdr:from>
      <xdr:col>0</xdr:col>
      <xdr:colOff>12700</xdr:colOff>
      <xdr:row>8</xdr:row>
      <xdr:rowOff>180975</xdr:rowOff>
    </xdr:from>
    <xdr:to>
      <xdr:col>1</xdr:col>
      <xdr:colOff>12700</xdr:colOff>
      <xdr:row>10</xdr:row>
      <xdr:rowOff>43391</xdr:rowOff>
    </xdr:to>
    <xdr:sp macro="" textlink="">
      <xdr:nvSpPr>
        <xdr:cNvPr id="12" name="Retângulo 11">
          <a:hlinkClick xmlns:r="http://schemas.openxmlformats.org/officeDocument/2006/relationships" r:id="rId6"/>
        </xdr:cNvPr>
        <xdr:cNvSpPr/>
      </xdr:nvSpPr>
      <xdr:spPr>
        <a:xfrm>
          <a:off x="12700" y="29210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5. Gráficos</a:t>
          </a:r>
        </a:p>
      </xdr:txBody>
    </xdr:sp>
    <xdr:clientData/>
  </xdr:twoCellAnchor>
  <xdr:twoCellAnchor editAs="absolute">
    <xdr:from>
      <xdr:col>0</xdr:col>
      <xdr:colOff>12700</xdr:colOff>
      <xdr:row>11</xdr:row>
      <xdr:rowOff>1058</xdr:rowOff>
    </xdr:from>
    <xdr:to>
      <xdr:col>1</xdr:col>
      <xdr:colOff>12700</xdr:colOff>
      <xdr:row>12</xdr:row>
      <xdr:rowOff>64558</xdr:rowOff>
    </xdr:to>
    <xdr:sp macro="" textlink="">
      <xdr:nvSpPr>
        <xdr:cNvPr id="13" name="Retângulo 12">
          <a:hlinkClick xmlns:r="http://schemas.openxmlformats.org/officeDocument/2006/relationships" r:id="rId7"/>
        </xdr:cNvPr>
        <xdr:cNvSpPr/>
      </xdr:nvSpPr>
      <xdr:spPr>
        <a:xfrm>
          <a:off x="12700" y="32385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6. Alertas e Dicas</a:t>
          </a:r>
        </a:p>
      </xdr:txBody>
    </xdr:sp>
    <xdr:clientData/>
  </xdr:twoCellAnchor>
  <xdr:twoCellAnchor editAs="absolute">
    <xdr:from>
      <xdr:col>0</xdr:col>
      <xdr:colOff>12700</xdr:colOff>
      <xdr:row>12</xdr:row>
      <xdr:rowOff>128058</xdr:rowOff>
    </xdr:from>
    <xdr:to>
      <xdr:col>1</xdr:col>
      <xdr:colOff>12700</xdr:colOff>
      <xdr:row>14</xdr:row>
      <xdr:rowOff>75141</xdr:rowOff>
    </xdr:to>
    <xdr:sp macro="" textlink="">
      <xdr:nvSpPr>
        <xdr:cNvPr id="14" name="Retângulo 13">
          <a:hlinkClick xmlns:r="http://schemas.openxmlformats.org/officeDocument/2006/relationships" r:id="rId8"/>
        </xdr:cNvPr>
        <xdr:cNvSpPr/>
      </xdr:nvSpPr>
      <xdr:spPr>
        <a:xfrm>
          <a:off x="12700" y="35560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7. Relatório de Impressão</a:t>
          </a:r>
        </a:p>
      </xdr:txBody>
    </xdr:sp>
    <xdr:clientData/>
  </xdr:twoCellAnchor>
  <xdr:twoCellAnchor editAs="absolute">
    <xdr:from>
      <xdr:col>0</xdr:col>
      <xdr:colOff>12700</xdr:colOff>
      <xdr:row>14</xdr:row>
      <xdr:rowOff>138641</xdr:rowOff>
    </xdr:from>
    <xdr:to>
      <xdr:col>1</xdr:col>
      <xdr:colOff>12700</xdr:colOff>
      <xdr:row>16</xdr:row>
      <xdr:rowOff>11641</xdr:rowOff>
    </xdr:to>
    <xdr:sp macro="" textlink="">
      <xdr:nvSpPr>
        <xdr:cNvPr id="15" name="Retângulo 14">
          <a:hlinkClick xmlns:r="http://schemas.openxmlformats.org/officeDocument/2006/relationships" r:id="rId9"/>
        </xdr:cNvPr>
        <xdr:cNvSpPr/>
      </xdr:nvSpPr>
      <xdr:spPr>
        <a:xfrm>
          <a:off x="12700" y="3873500"/>
          <a:ext cx="1847850" cy="254000"/>
        </a:xfrm>
        <a:prstGeom prst="rect">
          <a:avLst/>
        </a:prstGeom>
        <a:solidFill>
          <a:schemeClr val="bg1">
            <a:lumMod val="100000"/>
          </a:schemeClr>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rgbClr val="000000"/>
              </a:solidFill>
            </a:rPr>
            <a:t>8. Imprimir Folha Pgto</a:t>
          </a:r>
        </a:p>
      </xdr:txBody>
    </xdr:sp>
    <xdr:clientData/>
  </xdr:twoCellAnchor>
  <xdr:twoCellAnchor editAs="absolute">
    <xdr:from>
      <xdr:col>0</xdr:col>
      <xdr:colOff>12700</xdr:colOff>
      <xdr:row>17</xdr:row>
      <xdr:rowOff>75141</xdr:rowOff>
    </xdr:from>
    <xdr:to>
      <xdr:col>1</xdr:col>
      <xdr:colOff>12700</xdr:colOff>
      <xdr:row>18</xdr:row>
      <xdr:rowOff>138641</xdr:rowOff>
    </xdr:to>
    <xdr:sp macro="" textlink="">
      <xdr:nvSpPr>
        <xdr:cNvPr id="16" name="Retângulo 15">
          <a:hlinkClick xmlns:r="http://schemas.openxmlformats.org/officeDocument/2006/relationships" r:id="rId10"/>
        </xdr:cNvPr>
        <xdr:cNvSpPr/>
      </xdr:nvSpPr>
      <xdr:spPr>
        <a:xfrm>
          <a:off x="12700" y="43815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Dúvidas Frequentes</a:t>
          </a:r>
        </a:p>
      </xdr:txBody>
    </xdr:sp>
    <xdr:clientData/>
  </xdr:twoCellAnchor>
  <xdr:twoCellAnchor editAs="absolute">
    <xdr:from>
      <xdr:col>0</xdr:col>
      <xdr:colOff>12700</xdr:colOff>
      <xdr:row>19</xdr:row>
      <xdr:rowOff>11641</xdr:rowOff>
    </xdr:from>
    <xdr:to>
      <xdr:col>1</xdr:col>
      <xdr:colOff>12700</xdr:colOff>
      <xdr:row>20</xdr:row>
      <xdr:rowOff>75141</xdr:rowOff>
    </xdr:to>
    <xdr:sp macro="" textlink="">
      <xdr:nvSpPr>
        <xdr:cNvPr id="17" name="Retângulo 16">
          <a:hlinkClick xmlns:r="http://schemas.openxmlformats.org/officeDocument/2006/relationships" r:id="rId11"/>
        </xdr:cNvPr>
        <xdr:cNvSpPr/>
      </xdr:nvSpPr>
      <xdr:spPr>
        <a:xfrm>
          <a:off x="12700" y="46990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Sugestões para você</a:t>
          </a:r>
        </a:p>
      </xdr:txBody>
    </xdr:sp>
    <xdr:clientData/>
  </xdr:twoCellAnchor>
  <xdr:twoCellAnchor editAs="absolute">
    <xdr:from>
      <xdr:col>0</xdr:col>
      <xdr:colOff>12700</xdr:colOff>
      <xdr:row>20</xdr:row>
      <xdr:rowOff>138641</xdr:rowOff>
    </xdr:from>
    <xdr:to>
      <xdr:col>1</xdr:col>
      <xdr:colOff>12700</xdr:colOff>
      <xdr:row>22</xdr:row>
      <xdr:rowOff>11641</xdr:rowOff>
    </xdr:to>
    <xdr:sp macro="" textlink="">
      <xdr:nvSpPr>
        <xdr:cNvPr id="18" name="Retângulo 17">
          <a:hlinkClick xmlns:r="http://schemas.openxmlformats.org/officeDocument/2006/relationships" r:id="rId12"/>
        </xdr:cNvPr>
        <xdr:cNvSpPr/>
      </xdr:nvSpPr>
      <xdr:spPr>
        <a:xfrm>
          <a:off x="12700" y="50165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Sobre a LUZ</a:t>
          </a:r>
        </a:p>
      </xdr:txBody>
    </xdr:sp>
    <xdr:clientData/>
  </xdr:twoCellAnchor>
  <xdr:absoluteAnchor>
    <xdr:pos x="5238750" y="158745"/>
    <xdr:ext cx="361950" cy="357716"/>
    <xdr:pic>
      <xdr:nvPicPr>
        <xdr:cNvPr id="32" name="Imagem 31">
          <a:hlinkClick xmlns:r="http://schemas.openxmlformats.org/officeDocument/2006/relationships" r:id="rId13"/>
        </xdr:cNvPr>
        <xdr:cNvPicPr>
          <a:picLocks noChangeAspect="1"/>
        </xdr:cNvPicPr>
      </xdr:nvPicPr>
      <xdr:blipFill>
        <a:blip xmlns:r="http://schemas.openxmlformats.org/officeDocument/2006/relationships" r:embed="rId14" cstate="print">
          <a:extLst>
            <a:ext uri="{28A0092B-C50C-407E-A947-70E740481C1C}">
              <a14:useLocalDpi xmlns="" xmlns:a14="http://schemas.microsoft.com/office/drawing/2010/main" val="0"/>
            </a:ext>
          </a:extLst>
        </a:blip>
        <a:srcRect/>
        <a:stretch>
          <a:fillRect/>
        </a:stretch>
      </xdr:blipFill>
      <xdr:spPr bwMode="auto">
        <a:xfrm>
          <a:off x="5238750" y="158745"/>
          <a:ext cx="361950" cy="357716"/>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absoluteAnchor>
  <xdr:twoCellAnchor editAs="absolute">
    <xdr:from>
      <xdr:col>2</xdr:col>
      <xdr:colOff>0</xdr:colOff>
      <xdr:row>1</xdr:row>
      <xdr:rowOff>243417</xdr:rowOff>
    </xdr:from>
    <xdr:to>
      <xdr:col>3</xdr:col>
      <xdr:colOff>80833</xdr:colOff>
      <xdr:row>2</xdr:row>
      <xdr:rowOff>256117</xdr:rowOff>
    </xdr:to>
    <xdr:sp macro="" textlink="">
      <xdr:nvSpPr>
        <xdr:cNvPr id="48" name="Retângulo 47">
          <a:hlinkClick xmlns:r="http://schemas.openxmlformats.org/officeDocument/2006/relationships" r:id="rId15"/>
        </xdr:cNvPr>
        <xdr:cNvSpPr/>
      </xdr:nvSpPr>
      <xdr:spPr>
        <a:xfrm>
          <a:off x="2106083" y="677334"/>
          <a:ext cx="864000" cy="277283"/>
        </a:xfrm>
        <a:prstGeom prst="rect">
          <a:avLst/>
        </a:prstGeom>
        <a:solidFill>
          <a:srgbClr val="FF9900"/>
        </a:solidFill>
        <a:ln w="25400" cap="flat" cmpd="sng" algn="ctr">
          <a:noFill/>
          <a:prstDash val="solid"/>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pt-BR" sz="1100" b="0" i="0">
              <a:solidFill>
                <a:schemeClr val="bg1">
                  <a:lumMod val="100000"/>
                </a:schemeClr>
              </a:solidFill>
              <a:latin typeface="+mn-lt"/>
              <a:ea typeface="+mn-ea"/>
              <a:cs typeface="+mn-cs"/>
            </a:rPr>
            <a:t>Janeiro</a:t>
          </a:r>
        </a:p>
      </xdr:txBody>
    </xdr:sp>
    <xdr:clientData/>
  </xdr:twoCellAnchor>
  <xdr:twoCellAnchor editAs="absolute">
    <xdr:from>
      <xdr:col>3</xdr:col>
      <xdr:colOff>99158</xdr:colOff>
      <xdr:row>1</xdr:row>
      <xdr:rowOff>243417</xdr:rowOff>
    </xdr:from>
    <xdr:to>
      <xdr:col>4</xdr:col>
      <xdr:colOff>179991</xdr:colOff>
      <xdr:row>2</xdr:row>
      <xdr:rowOff>256117</xdr:rowOff>
    </xdr:to>
    <xdr:sp macro="" textlink="">
      <xdr:nvSpPr>
        <xdr:cNvPr id="49" name="Retângulo 48">
          <a:hlinkClick xmlns:r="http://schemas.openxmlformats.org/officeDocument/2006/relationships" r:id="rId16"/>
        </xdr:cNvPr>
        <xdr:cNvSpPr/>
      </xdr:nvSpPr>
      <xdr:spPr>
        <a:xfrm>
          <a:off x="2988408" y="677334"/>
          <a:ext cx="864000" cy="277283"/>
        </a:xfrm>
        <a:prstGeom prst="rect">
          <a:avLst/>
        </a:prstGeom>
        <a:solidFill>
          <a:srgbClr val="6699CC"/>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pt-BR" sz="1100">
              <a:solidFill>
                <a:schemeClr val="bg1">
                  <a:lumMod val="100000"/>
                </a:schemeClr>
              </a:solidFill>
              <a:latin typeface="+mn-lt"/>
              <a:ea typeface="+mn-ea"/>
              <a:cs typeface="+mn-cs"/>
            </a:rPr>
            <a:t>Fevereiro</a:t>
          </a:r>
        </a:p>
      </xdr:txBody>
    </xdr:sp>
    <xdr:clientData/>
  </xdr:twoCellAnchor>
  <xdr:twoCellAnchor editAs="absolute">
    <xdr:from>
      <xdr:col>4</xdr:col>
      <xdr:colOff>198316</xdr:colOff>
      <xdr:row>1</xdr:row>
      <xdr:rowOff>243417</xdr:rowOff>
    </xdr:from>
    <xdr:to>
      <xdr:col>5</xdr:col>
      <xdr:colOff>279150</xdr:colOff>
      <xdr:row>2</xdr:row>
      <xdr:rowOff>256117</xdr:rowOff>
    </xdr:to>
    <xdr:sp macro="" textlink="">
      <xdr:nvSpPr>
        <xdr:cNvPr id="50" name="Retângulo 49">
          <a:hlinkClick xmlns:r="http://schemas.openxmlformats.org/officeDocument/2006/relationships" r:id="rId17"/>
        </xdr:cNvPr>
        <xdr:cNvSpPr/>
      </xdr:nvSpPr>
      <xdr:spPr>
        <a:xfrm>
          <a:off x="3870733" y="677334"/>
          <a:ext cx="864000" cy="277283"/>
        </a:xfrm>
        <a:prstGeom prst="rect">
          <a:avLst/>
        </a:prstGeom>
        <a:solidFill>
          <a:srgbClr val="6699CC"/>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pt-BR" sz="1100">
              <a:solidFill>
                <a:schemeClr val="bg1">
                  <a:lumMod val="100000"/>
                </a:schemeClr>
              </a:solidFill>
            </a:rPr>
            <a:t>Março</a:t>
          </a:r>
        </a:p>
      </xdr:txBody>
    </xdr:sp>
    <xdr:clientData/>
  </xdr:twoCellAnchor>
  <xdr:twoCellAnchor editAs="absolute">
    <xdr:from>
      <xdr:col>5</xdr:col>
      <xdr:colOff>297475</xdr:colOff>
      <xdr:row>1</xdr:row>
      <xdr:rowOff>243417</xdr:rowOff>
    </xdr:from>
    <xdr:to>
      <xdr:col>6</xdr:col>
      <xdr:colOff>378308</xdr:colOff>
      <xdr:row>2</xdr:row>
      <xdr:rowOff>256117</xdr:rowOff>
    </xdr:to>
    <xdr:sp macro="" textlink="">
      <xdr:nvSpPr>
        <xdr:cNvPr id="51" name="Retângulo 50">
          <a:hlinkClick xmlns:r="http://schemas.openxmlformats.org/officeDocument/2006/relationships" r:id="rId18"/>
        </xdr:cNvPr>
        <xdr:cNvSpPr/>
      </xdr:nvSpPr>
      <xdr:spPr>
        <a:xfrm>
          <a:off x="4753058" y="677334"/>
          <a:ext cx="864000" cy="277283"/>
        </a:xfrm>
        <a:prstGeom prst="rect">
          <a:avLst/>
        </a:prstGeom>
        <a:solidFill>
          <a:srgbClr val="6699CC"/>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pt-BR" sz="1100">
              <a:solidFill>
                <a:schemeClr val="bg1">
                  <a:lumMod val="100000"/>
                </a:schemeClr>
              </a:solidFill>
            </a:rPr>
            <a:t>Abril</a:t>
          </a:r>
        </a:p>
      </xdr:txBody>
    </xdr:sp>
    <xdr:clientData/>
  </xdr:twoCellAnchor>
  <xdr:twoCellAnchor editAs="absolute">
    <xdr:from>
      <xdr:col>6</xdr:col>
      <xdr:colOff>396633</xdr:colOff>
      <xdr:row>1</xdr:row>
      <xdr:rowOff>243417</xdr:rowOff>
    </xdr:from>
    <xdr:to>
      <xdr:col>7</xdr:col>
      <xdr:colOff>477466</xdr:colOff>
      <xdr:row>2</xdr:row>
      <xdr:rowOff>256117</xdr:rowOff>
    </xdr:to>
    <xdr:sp macro="" textlink="">
      <xdr:nvSpPr>
        <xdr:cNvPr id="52" name="Retângulo 51">
          <a:hlinkClick xmlns:r="http://schemas.openxmlformats.org/officeDocument/2006/relationships" r:id="rId19"/>
        </xdr:cNvPr>
        <xdr:cNvSpPr/>
      </xdr:nvSpPr>
      <xdr:spPr>
        <a:xfrm>
          <a:off x="5635383" y="677334"/>
          <a:ext cx="864000" cy="277283"/>
        </a:xfrm>
        <a:prstGeom prst="rect">
          <a:avLst/>
        </a:prstGeom>
        <a:solidFill>
          <a:srgbClr val="6699CC"/>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pt-BR" sz="1100">
              <a:solidFill>
                <a:schemeClr val="bg1">
                  <a:lumMod val="100000"/>
                </a:schemeClr>
              </a:solidFill>
            </a:rPr>
            <a:t>Maio</a:t>
          </a:r>
        </a:p>
      </xdr:txBody>
    </xdr:sp>
    <xdr:clientData/>
  </xdr:twoCellAnchor>
  <xdr:twoCellAnchor editAs="absolute">
    <xdr:from>
      <xdr:col>7</xdr:col>
      <xdr:colOff>495791</xdr:colOff>
      <xdr:row>1</xdr:row>
      <xdr:rowOff>243417</xdr:rowOff>
    </xdr:from>
    <xdr:to>
      <xdr:col>8</xdr:col>
      <xdr:colOff>576625</xdr:colOff>
      <xdr:row>2</xdr:row>
      <xdr:rowOff>256117</xdr:rowOff>
    </xdr:to>
    <xdr:sp macro="" textlink="">
      <xdr:nvSpPr>
        <xdr:cNvPr id="53" name="Retângulo 52">
          <a:hlinkClick xmlns:r="http://schemas.openxmlformats.org/officeDocument/2006/relationships" r:id="rId20"/>
        </xdr:cNvPr>
        <xdr:cNvSpPr/>
      </xdr:nvSpPr>
      <xdr:spPr>
        <a:xfrm>
          <a:off x="6517708" y="677334"/>
          <a:ext cx="864000" cy="277283"/>
        </a:xfrm>
        <a:prstGeom prst="rect">
          <a:avLst/>
        </a:prstGeom>
        <a:solidFill>
          <a:srgbClr val="6699CC"/>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pt-BR" sz="1100">
              <a:solidFill>
                <a:schemeClr val="bg1">
                  <a:lumMod val="100000"/>
                </a:schemeClr>
              </a:solidFill>
            </a:rPr>
            <a:t>Junho</a:t>
          </a:r>
        </a:p>
      </xdr:txBody>
    </xdr:sp>
    <xdr:clientData/>
  </xdr:twoCellAnchor>
  <xdr:twoCellAnchor editAs="absolute">
    <xdr:from>
      <xdr:col>8</xdr:col>
      <xdr:colOff>594950</xdr:colOff>
      <xdr:row>1</xdr:row>
      <xdr:rowOff>243417</xdr:rowOff>
    </xdr:from>
    <xdr:to>
      <xdr:col>9</xdr:col>
      <xdr:colOff>199533</xdr:colOff>
      <xdr:row>2</xdr:row>
      <xdr:rowOff>256117</xdr:rowOff>
    </xdr:to>
    <xdr:sp macro="" textlink="">
      <xdr:nvSpPr>
        <xdr:cNvPr id="54" name="Retângulo 53">
          <a:hlinkClick xmlns:r="http://schemas.openxmlformats.org/officeDocument/2006/relationships" r:id="rId21"/>
        </xdr:cNvPr>
        <xdr:cNvSpPr/>
      </xdr:nvSpPr>
      <xdr:spPr>
        <a:xfrm>
          <a:off x="7400033" y="677334"/>
          <a:ext cx="864000" cy="277283"/>
        </a:xfrm>
        <a:prstGeom prst="rect">
          <a:avLst/>
        </a:prstGeom>
        <a:solidFill>
          <a:srgbClr val="6699CC"/>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pt-BR" sz="1100">
              <a:solidFill>
                <a:schemeClr val="bg1">
                  <a:lumMod val="100000"/>
                </a:schemeClr>
              </a:solidFill>
            </a:rPr>
            <a:t>Julho</a:t>
          </a:r>
        </a:p>
      </xdr:txBody>
    </xdr:sp>
    <xdr:clientData/>
  </xdr:twoCellAnchor>
  <xdr:twoCellAnchor editAs="absolute">
    <xdr:from>
      <xdr:col>9</xdr:col>
      <xdr:colOff>217858</xdr:colOff>
      <xdr:row>1</xdr:row>
      <xdr:rowOff>243417</xdr:rowOff>
    </xdr:from>
    <xdr:to>
      <xdr:col>9</xdr:col>
      <xdr:colOff>1081858</xdr:colOff>
      <xdr:row>2</xdr:row>
      <xdr:rowOff>256117</xdr:rowOff>
    </xdr:to>
    <xdr:sp macro="" textlink="">
      <xdr:nvSpPr>
        <xdr:cNvPr id="55" name="Retângulo 54">
          <a:hlinkClick xmlns:r="http://schemas.openxmlformats.org/officeDocument/2006/relationships" r:id="rId22"/>
        </xdr:cNvPr>
        <xdr:cNvSpPr/>
      </xdr:nvSpPr>
      <xdr:spPr>
        <a:xfrm>
          <a:off x="8282358" y="677334"/>
          <a:ext cx="864000" cy="277283"/>
        </a:xfrm>
        <a:prstGeom prst="rect">
          <a:avLst/>
        </a:prstGeom>
        <a:solidFill>
          <a:srgbClr val="6699CC"/>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pt-BR" sz="1100">
              <a:solidFill>
                <a:schemeClr val="bg1">
                  <a:lumMod val="100000"/>
                </a:schemeClr>
              </a:solidFill>
            </a:rPr>
            <a:t>Agosto</a:t>
          </a:r>
        </a:p>
      </xdr:txBody>
    </xdr:sp>
    <xdr:clientData/>
  </xdr:twoCellAnchor>
  <xdr:twoCellAnchor editAs="absolute">
    <xdr:from>
      <xdr:col>9</xdr:col>
      <xdr:colOff>1100183</xdr:colOff>
      <xdr:row>1</xdr:row>
      <xdr:rowOff>243417</xdr:rowOff>
    </xdr:from>
    <xdr:to>
      <xdr:col>10</xdr:col>
      <xdr:colOff>704766</xdr:colOff>
      <xdr:row>2</xdr:row>
      <xdr:rowOff>256117</xdr:rowOff>
    </xdr:to>
    <xdr:sp macro="" textlink="">
      <xdr:nvSpPr>
        <xdr:cNvPr id="56" name="Retângulo 55">
          <a:hlinkClick xmlns:r="http://schemas.openxmlformats.org/officeDocument/2006/relationships" r:id="rId23"/>
        </xdr:cNvPr>
        <xdr:cNvSpPr/>
      </xdr:nvSpPr>
      <xdr:spPr>
        <a:xfrm>
          <a:off x="9164683" y="677334"/>
          <a:ext cx="864000" cy="277283"/>
        </a:xfrm>
        <a:prstGeom prst="rect">
          <a:avLst/>
        </a:prstGeom>
        <a:solidFill>
          <a:srgbClr val="6699CC"/>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pt-BR" sz="1100">
              <a:solidFill>
                <a:schemeClr val="bg1">
                  <a:lumMod val="100000"/>
                </a:schemeClr>
              </a:solidFill>
            </a:rPr>
            <a:t>Setembro</a:t>
          </a:r>
        </a:p>
      </xdr:txBody>
    </xdr:sp>
    <xdr:clientData/>
  </xdr:twoCellAnchor>
  <xdr:twoCellAnchor editAs="absolute">
    <xdr:from>
      <xdr:col>10</xdr:col>
      <xdr:colOff>723091</xdr:colOff>
      <xdr:row>1</xdr:row>
      <xdr:rowOff>243417</xdr:rowOff>
    </xdr:from>
    <xdr:to>
      <xdr:col>13</xdr:col>
      <xdr:colOff>10175</xdr:colOff>
      <xdr:row>2</xdr:row>
      <xdr:rowOff>256117</xdr:rowOff>
    </xdr:to>
    <xdr:sp macro="" textlink="">
      <xdr:nvSpPr>
        <xdr:cNvPr id="57" name="Retângulo 56">
          <a:hlinkClick xmlns:r="http://schemas.openxmlformats.org/officeDocument/2006/relationships" r:id="rId24"/>
        </xdr:cNvPr>
        <xdr:cNvSpPr/>
      </xdr:nvSpPr>
      <xdr:spPr>
        <a:xfrm>
          <a:off x="10047008" y="677334"/>
          <a:ext cx="864000" cy="277283"/>
        </a:xfrm>
        <a:prstGeom prst="rect">
          <a:avLst/>
        </a:prstGeom>
        <a:solidFill>
          <a:srgbClr val="6699CC"/>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pt-BR" sz="1100">
              <a:solidFill>
                <a:schemeClr val="bg1">
                  <a:lumMod val="100000"/>
                </a:schemeClr>
              </a:solidFill>
            </a:rPr>
            <a:t>Outubro</a:t>
          </a:r>
        </a:p>
      </xdr:txBody>
    </xdr:sp>
    <xdr:clientData/>
  </xdr:twoCellAnchor>
  <xdr:twoCellAnchor editAs="absolute">
    <xdr:from>
      <xdr:col>13</xdr:col>
      <xdr:colOff>28500</xdr:colOff>
      <xdr:row>1</xdr:row>
      <xdr:rowOff>243417</xdr:rowOff>
    </xdr:from>
    <xdr:to>
      <xdr:col>15</xdr:col>
      <xdr:colOff>67000</xdr:colOff>
      <xdr:row>2</xdr:row>
      <xdr:rowOff>256117</xdr:rowOff>
    </xdr:to>
    <xdr:sp macro="" textlink="">
      <xdr:nvSpPr>
        <xdr:cNvPr id="58" name="Retângulo 57">
          <a:hlinkClick xmlns:r="http://schemas.openxmlformats.org/officeDocument/2006/relationships" r:id="rId25"/>
        </xdr:cNvPr>
        <xdr:cNvSpPr/>
      </xdr:nvSpPr>
      <xdr:spPr>
        <a:xfrm>
          <a:off x="10929333" y="677334"/>
          <a:ext cx="864000" cy="277283"/>
        </a:xfrm>
        <a:prstGeom prst="rect">
          <a:avLst/>
        </a:prstGeom>
        <a:solidFill>
          <a:srgbClr val="6699CC"/>
        </a:solidFill>
        <a:ln w="25400" cap="flat" cmpd="sng" algn="ctr">
          <a:noFill/>
          <a:prstDash val="solid"/>
        </a:ln>
        <a:effectLs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pt-BR" sz="1100">
              <a:solidFill>
                <a:schemeClr val="bg1">
                  <a:lumMod val="100000"/>
                </a:schemeClr>
              </a:solidFill>
            </a:rPr>
            <a:t>Novembro</a:t>
          </a:r>
        </a:p>
      </xdr:txBody>
    </xdr:sp>
    <xdr:clientData/>
  </xdr:twoCellAnchor>
  <xdr:twoCellAnchor editAs="absolute">
    <xdr:from>
      <xdr:col>15</xdr:col>
      <xdr:colOff>85325</xdr:colOff>
      <xdr:row>1</xdr:row>
      <xdr:rowOff>243417</xdr:rowOff>
    </xdr:from>
    <xdr:to>
      <xdr:col>16</xdr:col>
      <xdr:colOff>335491</xdr:colOff>
      <xdr:row>2</xdr:row>
      <xdr:rowOff>256117</xdr:rowOff>
    </xdr:to>
    <xdr:sp macro="" textlink="">
      <xdr:nvSpPr>
        <xdr:cNvPr id="59" name="Retângulo 58">
          <a:hlinkClick xmlns:r="http://schemas.openxmlformats.org/officeDocument/2006/relationships" r:id="rId26"/>
        </xdr:cNvPr>
        <xdr:cNvSpPr/>
      </xdr:nvSpPr>
      <xdr:spPr>
        <a:xfrm>
          <a:off x="11811658" y="677334"/>
          <a:ext cx="864000" cy="277283"/>
        </a:xfrm>
        <a:prstGeom prst="rect">
          <a:avLst/>
        </a:prstGeom>
        <a:solidFill>
          <a:srgbClr val="6699CC"/>
        </a:solidFill>
        <a:ln w="25400" cap="flat" cmpd="sng" algn="ctr">
          <a:noFill/>
          <a:prstDash val="solid"/>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pt-BR" sz="1100" b="0">
              <a:solidFill>
                <a:schemeClr val="bg1">
                  <a:lumMod val="100000"/>
                </a:schemeClr>
              </a:solidFill>
            </a:rPr>
            <a:t>Dezembro</a:t>
          </a:r>
        </a:p>
      </xdr:txBody>
    </xdr:sp>
    <xdr:clientData/>
  </xdr:twoCellAnchor>
  <xdr:twoCellAnchor editAs="absolute">
    <xdr:from>
      <xdr:col>16</xdr:col>
      <xdr:colOff>353816</xdr:colOff>
      <xdr:row>1</xdr:row>
      <xdr:rowOff>243417</xdr:rowOff>
    </xdr:from>
    <xdr:to>
      <xdr:col>17</xdr:col>
      <xdr:colOff>603983</xdr:colOff>
      <xdr:row>2</xdr:row>
      <xdr:rowOff>248834</xdr:rowOff>
    </xdr:to>
    <xdr:sp macro="" textlink="">
      <xdr:nvSpPr>
        <xdr:cNvPr id="60" name="Retângulo 59">
          <a:hlinkClick xmlns:r="http://schemas.openxmlformats.org/officeDocument/2006/relationships" r:id="rId27"/>
        </xdr:cNvPr>
        <xdr:cNvSpPr/>
      </xdr:nvSpPr>
      <xdr:spPr>
        <a:xfrm>
          <a:off x="12693983" y="677334"/>
          <a:ext cx="864000" cy="270000"/>
        </a:xfrm>
        <a:prstGeom prst="rect">
          <a:avLst/>
        </a:prstGeom>
        <a:solidFill>
          <a:srgbClr val="6699CC"/>
        </a:solidFill>
        <a:ln w="25400" cap="flat" cmpd="sng" algn="ctr">
          <a:noFill/>
          <a:prstDash val="solid"/>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pt-BR" sz="1100" b="0">
              <a:solidFill>
                <a:schemeClr val="bg1">
                  <a:lumMod val="100000"/>
                </a:schemeClr>
              </a:solidFill>
            </a:rPr>
            <a:t>13º Salário</a:t>
          </a:r>
        </a:p>
      </xdr:txBody>
    </xdr:sp>
    <xdr:clientData/>
  </xdr:twoCellAnchor>
  <xdr:twoCellAnchor editAs="absolute">
    <xdr:from>
      <xdr:col>18</xdr:col>
      <xdr:colOff>8472</xdr:colOff>
      <xdr:row>1</xdr:row>
      <xdr:rowOff>243417</xdr:rowOff>
    </xdr:from>
    <xdr:to>
      <xdr:col>19</xdr:col>
      <xdr:colOff>258638</xdr:colOff>
      <xdr:row>2</xdr:row>
      <xdr:rowOff>249767</xdr:rowOff>
    </xdr:to>
    <xdr:sp macro="" textlink="">
      <xdr:nvSpPr>
        <xdr:cNvPr id="61" name="Retângulo 60">
          <a:hlinkClick xmlns:r="http://schemas.openxmlformats.org/officeDocument/2006/relationships" r:id="rId28"/>
        </xdr:cNvPr>
        <xdr:cNvSpPr/>
      </xdr:nvSpPr>
      <xdr:spPr>
        <a:xfrm>
          <a:off x="13576305" y="677334"/>
          <a:ext cx="864000" cy="270933"/>
        </a:xfrm>
        <a:prstGeom prst="rect">
          <a:avLst/>
        </a:prstGeom>
        <a:solidFill>
          <a:srgbClr val="6699CC"/>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pt-BR" sz="1100">
              <a:solidFill>
                <a:schemeClr val="bg1">
                  <a:lumMod val="100000"/>
                </a:schemeClr>
              </a:solidFill>
              <a:latin typeface="+mn-lt"/>
              <a:ea typeface="+mn-ea"/>
              <a:cs typeface="+mn-cs"/>
            </a:rPr>
            <a:t>Férias</a:t>
          </a:r>
        </a:p>
      </xdr:txBody>
    </xdr:sp>
    <xdr:clientData/>
  </xdr:twoCellAnchor>
  <xdr:twoCellAnchor editAs="oneCell">
    <xdr:from>
      <xdr:col>0</xdr:col>
      <xdr:colOff>444500</xdr:colOff>
      <xdr:row>0</xdr:row>
      <xdr:rowOff>95250</xdr:rowOff>
    </xdr:from>
    <xdr:to>
      <xdr:col>0</xdr:col>
      <xdr:colOff>1418167</xdr:colOff>
      <xdr:row>2</xdr:row>
      <xdr:rowOff>125766</xdr:rowOff>
    </xdr:to>
    <xdr:pic>
      <xdr:nvPicPr>
        <xdr:cNvPr id="33" name="Imagem 32" descr="Marca_sebrae_verticall.png"/>
        <xdr:cNvPicPr>
          <a:picLocks noChangeAspect="1"/>
        </xdr:cNvPicPr>
      </xdr:nvPicPr>
      <xdr:blipFill>
        <a:blip xmlns:r="http://schemas.openxmlformats.org/officeDocument/2006/relationships" r:embed="rId29" cstate="print"/>
        <a:stretch>
          <a:fillRect/>
        </a:stretch>
      </xdr:blipFill>
      <xdr:spPr>
        <a:xfrm>
          <a:off x="444500" y="95250"/>
          <a:ext cx="973667" cy="729016"/>
        </a:xfrm>
        <a:prstGeom prst="rect">
          <a:avLst/>
        </a:prstGeom>
      </xdr:spPr>
    </xdr:pic>
    <xdr:clientData/>
  </xdr:twoCellAnchor>
</xdr:wsDr>
</file>

<file path=xl/drawings/drawing46.xml><?xml version="1.0" encoding="utf-8"?>
<xdr:wsDr xmlns:xdr="http://schemas.openxmlformats.org/drawingml/2006/spreadsheetDrawing" xmlns:a="http://schemas.openxmlformats.org/drawingml/2006/main">
  <xdr:twoCellAnchor editAs="absolute">
    <xdr:from>
      <xdr:col>3</xdr:col>
      <xdr:colOff>371474</xdr:colOff>
      <xdr:row>0</xdr:row>
      <xdr:rowOff>133350</xdr:rowOff>
    </xdr:from>
    <xdr:to>
      <xdr:col>8</xdr:col>
      <xdr:colOff>1121832</xdr:colOff>
      <xdr:row>1</xdr:row>
      <xdr:rowOff>136219</xdr:rowOff>
    </xdr:to>
    <xdr:sp macro="" textlink="">
      <xdr:nvSpPr>
        <xdr:cNvPr id="2" name="CaixaDeTexto 1"/>
        <xdr:cNvSpPr txBox="1"/>
      </xdr:nvSpPr>
      <xdr:spPr>
        <a:xfrm>
          <a:off x="5819774" y="133350"/>
          <a:ext cx="6505575" cy="43149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vert="horz" wrap="square" rtlCol="0" anchor="t">
          <a:spAutoFit/>
        </a:bodyPr>
        <a:lstStyle/>
        <a:p>
          <a:r>
            <a:rPr lang="pt-BR" sz="1100"/>
            <a:t>Após ter inserido</a:t>
          </a:r>
          <a:r>
            <a:rPr lang="pt-BR" sz="1100" baseline="0"/>
            <a:t> todas as premissas e ter cadastrado todos os funcinários, chegou a hora de fazer o lançamento dos dados necessários para concluir e impromir a folha de pagamento de cada membro da equipe.</a:t>
          </a:r>
          <a:endParaRPr lang="pt-BR" sz="1100"/>
        </a:p>
      </xdr:txBody>
    </xdr:sp>
    <xdr:clientData/>
  </xdr:twoCellAnchor>
  <xdr:twoCellAnchor editAs="absolute">
    <xdr:from>
      <xdr:col>0</xdr:col>
      <xdr:colOff>144991</xdr:colOff>
      <xdr:row>2</xdr:row>
      <xdr:rowOff>135470</xdr:rowOff>
    </xdr:from>
    <xdr:to>
      <xdr:col>0</xdr:col>
      <xdr:colOff>1710266</xdr:colOff>
      <xdr:row>2</xdr:row>
      <xdr:rowOff>135470</xdr:rowOff>
    </xdr:to>
    <xdr:cxnSp macro="">
      <xdr:nvCxnSpPr>
        <xdr:cNvPr id="4" name="Conector reto 3"/>
        <xdr:cNvCxnSpPr/>
      </xdr:nvCxnSpPr>
      <xdr:spPr>
        <a:xfrm>
          <a:off x="144991" y="830795"/>
          <a:ext cx="1565275" cy="0"/>
        </a:xfrm>
        <a:prstGeom prst="line">
          <a:avLst/>
        </a:prstGeom>
        <a:ln>
          <a:solidFill>
            <a:srgbClr val="76717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63500</xdr:colOff>
      <xdr:row>2</xdr:row>
      <xdr:rowOff>222253</xdr:rowOff>
    </xdr:from>
    <xdr:to>
      <xdr:col>0</xdr:col>
      <xdr:colOff>1756833</xdr:colOff>
      <xdr:row>3</xdr:row>
      <xdr:rowOff>234953</xdr:rowOff>
    </xdr:to>
    <xdr:sp macro="" textlink="">
      <xdr:nvSpPr>
        <xdr:cNvPr id="5" name="Rectangle 65"/>
        <xdr:cNvSpPr/>
      </xdr:nvSpPr>
      <xdr:spPr>
        <a:xfrm>
          <a:off x="63500" y="917578"/>
          <a:ext cx="1693333"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l"/>
          <a:r>
            <a:rPr lang="en-US" sz="1400" b="1"/>
            <a:t>Menu</a:t>
          </a:r>
        </a:p>
      </xdr:txBody>
    </xdr:sp>
    <xdr:clientData/>
  </xdr:twoCellAnchor>
  <xdr:twoCellAnchor editAs="absolute">
    <xdr:from>
      <xdr:col>0</xdr:col>
      <xdr:colOff>152400</xdr:colOff>
      <xdr:row>12</xdr:row>
      <xdr:rowOff>117475</xdr:rowOff>
    </xdr:from>
    <xdr:to>
      <xdr:col>0</xdr:col>
      <xdr:colOff>1717675</xdr:colOff>
      <xdr:row>12</xdr:row>
      <xdr:rowOff>117475</xdr:rowOff>
    </xdr:to>
    <xdr:cxnSp macro="">
      <xdr:nvCxnSpPr>
        <xdr:cNvPr id="6" name="Conector reto 5"/>
        <xdr:cNvCxnSpPr/>
      </xdr:nvCxnSpPr>
      <xdr:spPr>
        <a:xfrm>
          <a:off x="152400" y="4254500"/>
          <a:ext cx="1565275" cy="0"/>
        </a:xfrm>
        <a:prstGeom prst="line">
          <a:avLst/>
        </a:prstGeom>
        <a:ln>
          <a:solidFill>
            <a:srgbClr val="76717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12700</xdr:colOff>
      <xdr:row>3</xdr:row>
      <xdr:rowOff>371475</xdr:rowOff>
    </xdr:from>
    <xdr:to>
      <xdr:col>1</xdr:col>
      <xdr:colOff>12700</xdr:colOff>
      <xdr:row>5</xdr:row>
      <xdr:rowOff>117475</xdr:rowOff>
    </xdr:to>
    <xdr:sp macro="" textlink="">
      <xdr:nvSpPr>
        <xdr:cNvPr id="7" name="Retângulo 6">
          <a:hlinkClick xmlns:r="http://schemas.openxmlformats.org/officeDocument/2006/relationships" r:id="rId1"/>
        </xdr:cNvPr>
        <xdr:cNvSpPr/>
      </xdr:nvSpPr>
      <xdr:spPr>
        <a:xfrm>
          <a:off x="12700" y="13335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Início</a:t>
          </a:r>
        </a:p>
      </xdr:txBody>
    </xdr:sp>
    <xdr:clientData/>
  </xdr:twoCellAnchor>
  <xdr:twoCellAnchor editAs="absolute">
    <xdr:from>
      <xdr:col>0</xdr:col>
      <xdr:colOff>12700</xdr:colOff>
      <xdr:row>5</xdr:row>
      <xdr:rowOff>180975</xdr:rowOff>
    </xdr:from>
    <xdr:to>
      <xdr:col>1</xdr:col>
      <xdr:colOff>12700</xdr:colOff>
      <xdr:row>6</xdr:row>
      <xdr:rowOff>53975</xdr:rowOff>
    </xdr:to>
    <xdr:sp macro="" textlink="">
      <xdr:nvSpPr>
        <xdr:cNvPr id="8" name="Retângulo 7">
          <a:hlinkClick xmlns:r="http://schemas.openxmlformats.org/officeDocument/2006/relationships" r:id="rId2"/>
        </xdr:cNvPr>
        <xdr:cNvSpPr/>
      </xdr:nvSpPr>
      <xdr:spPr>
        <a:xfrm>
          <a:off x="12700" y="16510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1. Premissas Gerais</a:t>
          </a:r>
        </a:p>
      </xdr:txBody>
    </xdr:sp>
    <xdr:clientData/>
  </xdr:twoCellAnchor>
  <xdr:twoCellAnchor editAs="absolute">
    <xdr:from>
      <xdr:col>0</xdr:col>
      <xdr:colOff>12700</xdr:colOff>
      <xdr:row>6</xdr:row>
      <xdr:rowOff>117475</xdr:rowOff>
    </xdr:from>
    <xdr:to>
      <xdr:col>1</xdr:col>
      <xdr:colOff>12700</xdr:colOff>
      <xdr:row>6</xdr:row>
      <xdr:rowOff>371475</xdr:rowOff>
    </xdr:to>
    <xdr:sp macro="" textlink="">
      <xdr:nvSpPr>
        <xdr:cNvPr id="9" name="Retângulo 8">
          <a:hlinkClick xmlns:r="http://schemas.openxmlformats.org/officeDocument/2006/relationships" r:id="rId3"/>
        </xdr:cNvPr>
        <xdr:cNvSpPr/>
      </xdr:nvSpPr>
      <xdr:spPr>
        <a:xfrm>
          <a:off x="12700" y="19685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2. Cadastro dos Funcionários</a:t>
          </a:r>
        </a:p>
      </xdr:txBody>
    </xdr:sp>
    <xdr:clientData/>
  </xdr:twoCellAnchor>
  <xdr:twoCellAnchor editAs="absolute">
    <xdr:from>
      <xdr:col>0</xdr:col>
      <xdr:colOff>12700</xdr:colOff>
      <xdr:row>7</xdr:row>
      <xdr:rowOff>53975</xdr:rowOff>
    </xdr:from>
    <xdr:to>
      <xdr:col>1</xdr:col>
      <xdr:colOff>12700</xdr:colOff>
      <xdr:row>7</xdr:row>
      <xdr:rowOff>307975</xdr:rowOff>
    </xdr:to>
    <xdr:sp macro="" textlink="">
      <xdr:nvSpPr>
        <xdr:cNvPr id="10" name="Retângulo 9">
          <a:hlinkClick xmlns:r="http://schemas.openxmlformats.org/officeDocument/2006/relationships" r:id="rId4"/>
        </xdr:cNvPr>
        <xdr:cNvSpPr/>
      </xdr:nvSpPr>
      <xdr:spPr>
        <a:xfrm>
          <a:off x="12700" y="2286000"/>
          <a:ext cx="1847850" cy="254000"/>
        </a:xfrm>
        <a:prstGeom prst="rect">
          <a:avLst/>
        </a:prstGeom>
        <a:solidFill>
          <a:schemeClr val="bg1">
            <a:lumMod val="100000"/>
          </a:schemeClr>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rgbClr val="000000"/>
              </a:solidFill>
            </a:rPr>
            <a:t>3. Lançamentos (Folha Pgto)</a:t>
          </a:r>
        </a:p>
      </xdr:txBody>
    </xdr:sp>
    <xdr:clientData/>
  </xdr:twoCellAnchor>
  <xdr:twoCellAnchor editAs="absolute">
    <xdr:from>
      <xdr:col>0</xdr:col>
      <xdr:colOff>12700</xdr:colOff>
      <xdr:row>7</xdr:row>
      <xdr:rowOff>371475</xdr:rowOff>
    </xdr:from>
    <xdr:to>
      <xdr:col>1</xdr:col>
      <xdr:colOff>12700</xdr:colOff>
      <xdr:row>8</xdr:row>
      <xdr:rowOff>244475</xdr:rowOff>
    </xdr:to>
    <xdr:sp macro="" textlink="">
      <xdr:nvSpPr>
        <xdr:cNvPr id="11" name="Retângulo 10">
          <a:hlinkClick xmlns:r="http://schemas.openxmlformats.org/officeDocument/2006/relationships" r:id="rId5"/>
        </xdr:cNvPr>
        <xdr:cNvSpPr/>
      </xdr:nvSpPr>
      <xdr:spPr>
        <a:xfrm>
          <a:off x="12700" y="26035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4. Resultados Consolidados</a:t>
          </a:r>
        </a:p>
      </xdr:txBody>
    </xdr:sp>
    <xdr:clientData/>
  </xdr:twoCellAnchor>
  <xdr:twoCellAnchor editAs="absolute">
    <xdr:from>
      <xdr:col>0</xdr:col>
      <xdr:colOff>12700</xdr:colOff>
      <xdr:row>8</xdr:row>
      <xdr:rowOff>307975</xdr:rowOff>
    </xdr:from>
    <xdr:to>
      <xdr:col>1</xdr:col>
      <xdr:colOff>12700</xdr:colOff>
      <xdr:row>9</xdr:row>
      <xdr:rowOff>180975</xdr:rowOff>
    </xdr:to>
    <xdr:sp macro="" textlink="">
      <xdr:nvSpPr>
        <xdr:cNvPr id="12" name="Retângulo 11">
          <a:hlinkClick xmlns:r="http://schemas.openxmlformats.org/officeDocument/2006/relationships" r:id="rId6"/>
        </xdr:cNvPr>
        <xdr:cNvSpPr/>
      </xdr:nvSpPr>
      <xdr:spPr>
        <a:xfrm>
          <a:off x="12700" y="29210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5. Gráficos</a:t>
          </a:r>
        </a:p>
      </xdr:txBody>
    </xdr:sp>
    <xdr:clientData/>
  </xdr:twoCellAnchor>
  <xdr:twoCellAnchor editAs="absolute">
    <xdr:from>
      <xdr:col>0</xdr:col>
      <xdr:colOff>12700</xdr:colOff>
      <xdr:row>9</xdr:row>
      <xdr:rowOff>244475</xdr:rowOff>
    </xdr:from>
    <xdr:to>
      <xdr:col>1</xdr:col>
      <xdr:colOff>12700</xdr:colOff>
      <xdr:row>10</xdr:row>
      <xdr:rowOff>117475</xdr:rowOff>
    </xdr:to>
    <xdr:sp macro="" textlink="">
      <xdr:nvSpPr>
        <xdr:cNvPr id="13" name="Retângulo 12">
          <a:hlinkClick xmlns:r="http://schemas.openxmlformats.org/officeDocument/2006/relationships" r:id="rId7"/>
        </xdr:cNvPr>
        <xdr:cNvSpPr/>
      </xdr:nvSpPr>
      <xdr:spPr>
        <a:xfrm>
          <a:off x="12700" y="32385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6. Alertas e Dicas</a:t>
          </a:r>
        </a:p>
      </xdr:txBody>
    </xdr:sp>
    <xdr:clientData/>
  </xdr:twoCellAnchor>
  <xdr:twoCellAnchor editAs="absolute">
    <xdr:from>
      <xdr:col>0</xdr:col>
      <xdr:colOff>12700</xdr:colOff>
      <xdr:row>10</xdr:row>
      <xdr:rowOff>180975</xdr:rowOff>
    </xdr:from>
    <xdr:to>
      <xdr:col>1</xdr:col>
      <xdr:colOff>12700</xdr:colOff>
      <xdr:row>11</xdr:row>
      <xdr:rowOff>53975</xdr:rowOff>
    </xdr:to>
    <xdr:sp macro="" textlink="">
      <xdr:nvSpPr>
        <xdr:cNvPr id="14" name="Retângulo 13">
          <a:hlinkClick xmlns:r="http://schemas.openxmlformats.org/officeDocument/2006/relationships" r:id="rId8"/>
        </xdr:cNvPr>
        <xdr:cNvSpPr/>
      </xdr:nvSpPr>
      <xdr:spPr>
        <a:xfrm>
          <a:off x="12700" y="35560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7. Relatório de Impressão</a:t>
          </a:r>
        </a:p>
      </xdr:txBody>
    </xdr:sp>
    <xdr:clientData/>
  </xdr:twoCellAnchor>
  <xdr:twoCellAnchor editAs="absolute">
    <xdr:from>
      <xdr:col>0</xdr:col>
      <xdr:colOff>12700</xdr:colOff>
      <xdr:row>11</xdr:row>
      <xdr:rowOff>117475</xdr:rowOff>
    </xdr:from>
    <xdr:to>
      <xdr:col>1</xdr:col>
      <xdr:colOff>12700</xdr:colOff>
      <xdr:row>11</xdr:row>
      <xdr:rowOff>371475</xdr:rowOff>
    </xdr:to>
    <xdr:sp macro="" textlink="">
      <xdr:nvSpPr>
        <xdr:cNvPr id="15" name="Retângulo 14">
          <a:hlinkClick xmlns:r="http://schemas.openxmlformats.org/officeDocument/2006/relationships" r:id="rId9"/>
        </xdr:cNvPr>
        <xdr:cNvSpPr/>
      </xdr:nvSpPr>
      <xdr:spPr>
        <a:xfrm>
          <a:off x="12700" y="38735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8. Imprimir Folha Pgto</a:t>
          </a:r>
        </a:p>
      </xdr:txBody>
    </xdr:sp>
    <xdr:clientData/>
  </xdr:twoCellAnchor>
  <xdr:twoCellAnchor editAs="absolute">
    <xdr:from>
      <xdr:col>28</xdr:col>
      <xdr:colOff>1419192</xdr:colOff>
      <xdr:row>3</xdr:row>
      <xdr:rowOff>0</xdr:rowOff>
    </xdr:from>
    <xdr:to>
      <xdr:col>31</xdr:col>
      <xdr:colOff>1448825</xdr:colOff>
      <xdr:row>4</xdr:row>
      <xdr:rowOff>21167</xdr:rowOff>
    </xdr:to>
    <xdr:sp macro="" textlink="">
      <xdr:nvSpPr>
        <xdr:cNvPr id="34" name="Retângulo 33">
          <a:hlinkClick xmlns:r="http://schemas.openxmlformats.org/officeDocument/2006/relationships" r:id="rId10"/>
        </xdr:cNvPr>
        <xdr:cNvSpPr/>
      </xdr:nvSpPr>
      <xdr:spPr>
        <a:xfrm>
          <a:off x="39498025" y="963083"/>
          <a:ext cx="4474633" cy="402167"/>
        </a:xfrm>
        <a:prstGeom prst="rect">
          <a:avLst/>
        </a:prstGeom>
        <a:solidFill>
          <a:srgbClr val="92D050"/>
        </a:solidFill>
        <a:ln w="25400" cap="flat" cmpd="sng" algn="ctr">
          <a:noFill/>
          <a:prstDash val="solid"/>
        </a:ln>
        <a:effectLs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100" b="0" i="0">
              <a:solidFill>
                <a:schemeClr val="lt1"/>
              </a:solidFill>
              <a:effectLst/>
              <a:latin typeface="+mn-lt"/>
              <a:ea typeface="+mn-ea"/>
              <a:cs typeface="+mn-cs"/>
            </a:rPr>
            <a:t>Gerar Holerites para Este Mês</a:t>
          </a:r>
          <a:endParaRPr lang="pt-BR" sz="1100">
            <a:solidFill>
              <a:schemeClr val="bg1">
                <a:lumMod val="100000"/>
              </a:schemeClr>
            </a:solidFill>
          </a:endParaRPr>
        </a:p>
      </xdr:txBody>
    </xdr:sp>
    <xdr:clientData/>
  </xdr:twoCellAnchor>
  <xdr:twoCellAnchor editAs="absolute">
    <xdr:from>
      <xdr:col>2</xdr:col>
      <xdr:colOff>0</xdr:colOff>
      <xdr:row>1</xdr:row>
      <xdr:rowOff>243417</xdr:rowOff>
    </xdr:from>
    <xdr:to>
      <xdr:col>2</xdr:col>
      <xdr:colOff>863600</xdr:colOff>
      <xdr:row>3</xdr:row>
      <xdr:rowOff>2117</xdr:rowOff>
    </xdr:to>
    <xdr:sp macro="" textlink="">
      <xdr:nvSpPr>
        <xdr:cNvPr id="33" name="Retângulo 32">
          <a:hlinkClick xmlns:r="http://schemas.openxmlformats.org/officeDocument/2006/relationships" r:id="rId11"/>
        </xdr:cNvPr>
        <xdr:cNvSpPr/>
      </xdr:nvSpPr>
      <xdr:spPr>
        <a:xfrm>
          <a:off x="2106083" y="677334"/>
          <a:ext cx="863600" cy="287866"/>
        </a:xfrm>
        <a:prstGeom prst="rect">
          <a:avLst/>
        </a:prstGeom>
        <a:solidFill>
          <a:srgbClr val="6699CC"/>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pt-BR" sz="1100">
              <a:solidFill>
                <a:schemeClr val="bg1">
                  <a:lumMod val="100000"/>
                </a:schemeClr>
              </a:solidFill>
              <a:latin typeface="+mn-lt"/>
              <a:ea typeface="+mn-ea"/>
              <a:cs typeface="+mn-cs"/>
            </a:rPr>
            <a:t>Janeiro</a:t>
          </a:r>
        </a:p>
      </xdr:txBody>
    </xdr:sp>
    <xdr:clientData/>
  </xdr:twoCellAnchor>
  <xdr:twoCellAnchor editAs="absolute">
    <xdr:from>
      <xdr:col>2</xdr:col>
      <xdr:colOff>891361</xdr:colOff>
      <xdr:row>1</xdr:row>
      <xdr:rowOff>243417</xdr:rowOff>
    </xdr:from>
    <xdr:to>
      <xdr:col>2</xdr:col>
      <xdr:colOff>1760253</xdr:colOff>
      <xdr:row>3</xdr:row>
      <xdr:rowOff>2117</xdr:rowOff>
    </xdr:to>
    <xdr:sp macro="" textlink="">
      <xdr:nvSpPr>
        <xdr:cNvPr id="35" name="Retângulo 34">
          <a:hlinkClick xmlns:r="http://schemas.openxmlformats.org/officeDocument/2006/relationships" r:id="rId12"/>
        </xdr:cNvPr>
        <xdr:cNvSpPr/>
      </xdr:nvSpPr>
      <xdr:spPr>
        <a:xfrm>
          <a:off x="2997444" y="677334"/>
          <a:ext cx="868892" cy="287866"/>
        </a:xfrm>
        <a:prstGeom prst="rect">
          <a:avLst/>
        </a:prstGeom>
        <a:solidFill>
          <a:srgbClr val="FF9900"/>
        </a:solidFill>
        <a:ln w="25400" cap="flat" cmpd="sng" algn="ctr">
          <a:noFill/>
          <a:prstDash val="solid"/>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pt-BR" sz="1100" b="1">
              <a:solidFill>
                <a:schemeClr val="bg1">
                  <a:lumMod val="100000"/>
                </a:schemeClr>
              </a:solidFill>
              <a:latin typeface="+mn-lt"/>
              <a:ea typeface="+mn-ea"/>
              <a:cs typeface="+mn-cs"/>
            </a:rPr>
            <a:t>Fevereiro</a:t>
          </a:r>
        </a:p>
      </xdr:txBody>
    </xdr:sp>
    <xdr:clientData/>
  </xdr:twoCellAnchor>
  <xdr:twoCellAnchor editAs="absolute">
    <xdr:from>
      <xdr:col>2</xdr:col>
      <xdr:colOff>1788014</xdr:colOff>
      <xdr:row>1</xdr:row>
      <xdr:rowOff>243417</xdr:rowOff>
    </xdr:from>
    <xdr:to>
      <xdr:col>2</xdr:col>
      <xdr:colOff>2651614</xdr:colOff>
      <xdr:row>3</xdr:row>
      <xdr:rowOff>2117</xdr:rowOff>
    </xdr:to>
    <xdr:sp macro="" textlink="">
      <xdr:nvSpPr>
        <xdr:cNvPr id="36" name="Retângulo 35">
          <a:hlinkClick xmlns:r="http://schemas.openxmlformats.org/officeDocument/2006/relationships" r:id="rId13"/>
        </xdr:cNvPr>
        <xdr:cNvSpPr/>
      </xdr:nvSpPr>
      <xdr:spPr>
        <a:xfrm>
          <a:off x="3894097" y="677334"/>
          <a:ext cx="863600" cy="287866"/>
        </a:xfrm>
        <a:prstGeom prst="rect">
          <a:avLst/>
        </a:prstGeom>
        <a:solidFill>
          <a:srgbClr val="6699CC"/>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pt-BR" sz="1100">
              <a:solidFill>
                <a:schemeClr val="bg1">
                  <a:lumMod val="100000"/>
                </a:schemeClr>
              </a:solidFill>
              <a:latin typeface="+mn-lt"/>
              <a:ea typeface="+mn-ea"/>
              <a:cs typeface="+mn-cs"/>
            </a:rPr>
            <a:t>Março</a:t>
          </a:r>
        </a:p>
      </xdr:txBody>
    </xdr:sp>
    <xdr:clientData/>
  </xdr:twoCellAnchor>
  <xdr:twoCellAnchor editAs="absolute">
    <xdr:from>
      <xdr:col>2</xdr:col>
      <xdr:colOff>2679375</xdr:colOff>
      <xdr:row>1</xdr:row>
      <xdr:rowOff>243417</xdr:rowOff>
    </xdr:from>
    <xdr:to>
      <xdr:col>3</xdr:col>
      <xdr:colOff>203933</xdr:colOff>
      <xdr:row>3</xdr:row>
      <xdr:rowOff>2117</xdr:rowOff>
    </xdr:to>
    <xdr:sp macro="" textlink="">
      <xdr:nvSpPr>
        <xdr:cNvPr id="37" name="Retângulo 36">
          <a:hlinkClick xmlns:r="http://schemas.openxmlformats.org/officeDocument/2006/relationships" r:id="rId14"/>
        </xdr:cNvPr>
        <xdr:cNvSpPr/>
      </xdr:nvSpPr>
      <xdr:spPr>
        <a:xfrm>
          <a:off x="4785458" y="677334"/>
          <a:ext cx="868892" cy="287866"/>
        </a:xfrm>
        <a:prstGeom prst="rect">
          <a:avLst/>
        </a:prstGeom>
        <a:solidFill>
          <a:srgbClr val="6699CC"/>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pt-BR" sz="1100">
              <a:solidFill>
                <a:schemeClr val="bg1">
                  <a:lumMod val="100000"/>
                </a:schemeClr>
              </a:solidFill>
            </a:rPr>
            <a:t>Abril</a:t>
          </a:r>
        </a:p>
      </xdr:txBody>
    </xdr:sp>
    <xdr:clientData/>
  </xdr:twoCellAnchor>
  <xdr:twoCellAnchor editAs="absolute">
    <xdr:from>
      <xdr:col>3</xdr:col>
      <xdr:colOff>231694</xdr:colOff>
      <xdr:row>1</xdr:row>
      <xdr:rowOff>243417</xdr:rowOff>
    </xdr:from>
    <xdr:to>
      <xdr:col>3</xdr:col>
      <xdr:colOff>1100585</xdr:colOff>
      <xdr:row>3</xdr:row>
      <xdr:rowOff>2117</xdr:rowOff>
    </xdr:to>
    <xdr:sp macro="" textlink="">
      <xdr:nvSpPr>
        <xdr:cNvPr id="38" name="Retângulo 37">
          <a:hlinkClick xmlns:r="http://schemas.openxmlformats.org/officeDocument/2006/relationships" r:id="rId15"/>
        </xdr:cNvPr>
        <xdr:cNvSpPr/>
      </xdr:nvSpPr>
      <xdr:spPr>
        <a:xfrm>
          <a:off x="5682111" y="677334"/>
          <a:ext cx="868891" cy="287866"/>
        </a:xfrm>
        <a:prstGeom prst="rect">
          <a:avLst/>
        </a:prstGeom>
        <a:solidFill>
          <a:srgbClr val="6699CC"/>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pt-BR" sz="1100">
              <a:solidFill>
                <a:schemeClr val="bg1">
                  <a:lumMod val="100000"/>
                </a:schemeClr>
              </a:solidFill>
            </a:rPr>
            <a:t>Maio</a:t>
          </a:r>
        </a:p>
      </xdr:txBody>
    </xdr:sp>
    <xdr:clientData/>
  </xdr:twoCellAnchor>
  <xdr:twoCellAnchor editAs="absolute">
    <xdr:from>
      <xdr:col>3</xdr:col>
      <xdr:colOff>1128346</xdr:colOff>
      <xdr:row>1</xdr:row>
      <xdr:rowOff>243417</xdr:rowOff>
    </xdr:from>
    <xdr:to>
      <xdr:col>4</xdr:col>
      <xdr:colOff>817196</xdr:colOff>
      <xdr:row>3</xdr:row>
      <xdr:rowOff>2117</xdr:rowOff>
    </xdr:to>
    <xdr:sp macro="" textlink="">
      <xdr:nvSpPr>
        <xdr:cNvPr id="39" name="Retângulo 38">
          <a:hlinkClick xmlns:r="http://schemas.openxmlformats.org/officeDocument/2006/relationships" r:id="rId16"/>
        </xdr:cNvPr>
        <xdr:cNvSpPr/>
      </xdr:nvSpPr>
      <xdr:spPr>
        <a:xfrm>
          <a:off x="6578763" y="677334"/>
          <a:ext cx="863600" cy="287866"/>
        </a:xfrm>
        <a:prstGeom prst="rect">
          <a:avLst/>
        </a:prstGeom>
        <a:solidFill>
          <a:srgbClr val="6699CC"/>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pt-BR" sz="1100">
              <a:solidFill>
                <a:schemeClr val="bg1">
                  <a:lumMod val="100000"/>
                </a:schemeClr>
              </a:solidFill>
            </a:rPr>
            <a:t>Junho</a:t>
          </a:r>
        </a:p>
      </xdr:txBody>
    </xdr:sp>
    <xdr:clientData/>
  </xdr:twoCellAnchor>
  <xdr:twoCellAnchor editAs="absolute">
    <xdr:from>
      <xdr:col>4</xdr:col>
      <xdr:colOff>844957</xdr:colOff>
      <xdr:row>1</xdr:row>
      <xdr:rowOff>243417</xdr:rowOff>
    </xdr:from>
    <xdr:to>
      <xdr:col>5</xdr:col>
      <xdr:colOff>539099</xdr:colOff>
      <xdr:row>3</xdr:row>
      <xdr:rowOff>2117</xdr:rowOff>
    </xdr:to>
    <xdr:sp macro="" textlink="">
      <xdr:nvSpPr>
        <xdr:cNvPr id="40" name="Retângulo 39">
          <a:hlinkClick xmlns:r="http://schemas.openxmlformats.org/officeDocument/2006/relationships" r:id="rId17"/>
        </xdr:cNvPr>
        <xdr:cNvSpPr/>
      </xdr:nvSpPr>
      <xdr:spPr>
        <a:xfrm>
          <a:off x="7470124" y="677334"/>
          <a:ext cx="868892" cy="287866"/>
        </a:xfrm>
        <a:prstGeom prst="rect">
          <a:avLst/>
        </a:prstGeom>
        <a:solidFill>
          <a:srgbClr val="6699CC"/>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pt-BR" sz="1100">
              <a:solidFill>
                <a:schemeClr val="bg1">
                  <a:lumMod val="100000"/>
                </a:schemeClr>
              </a:solidFill>
            </a:rPr>
            <a:t>Julho</a:t>
          </a:r>
        </a:p>
      </xdr:txBody>
    </xdr:sp>
    <xdr:clientData/>
  </xdr:twoCellAnchor>
  <xdr:twoCellAnchor editAs="absolute">
    <xdr:from>
      <xdr:col>5</xdr:col>
      <xdr:colOff>566860</xdr:colOff>
      <xdr:row>1</xdr:row>
      <xdr:rowOff>243417</xdr:rowOff>
    </xdr:from>
    <xdr:to>
      <xdr:col>6</xdr:col>
      <xdr:colOff>292752</xdr:colOff>
      <xdr:row>3</xdr:row>
      <xdr:rowOff>2117</xdr:rowOff>
    </xdr:to>
    <xdr:sp macro="" textlink="">
      <xdr:nvSpPr>
        <xdr:cNvPr id="41" name="Retângulo 40">
          <a:hlinkClick xmlns:r="http://schemas.openxmlformats.org/officeDocument/2006/relationships" r:id="rId18"/>
        </xdr:cNvPr>
        <xdr:cNvSpPr/>
      </xdr:nvSpPr>
      <xdr:spPr>
        <a:xfrm>
          <a:off x="8366777" y="677334"/>
          <a:ext cx="868892" cy="287866"/>
        </a:xfrm>
        <a:prstGeom prst="rect">
          <a:avLst/>
        </a:prstGeom>
        <a:solidFill>
          <a:srgbClr val="6699CC"/>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pt-BR" sz="1100">
              <a:solidFill>
                <a:schemeClr val="bg1">
                  <a:lumMod val="100000"/>
                </a:schemeClr>
              </a:solidFill>
            </a:rPr>
            <a:t>Agosto</a:t>
          </a:r>
        </a:p>
      </xdr:txBody>
    </xdr:sp>
    <xdr:clientData/>
  </xdr:twoCellAnchor>
  <xdr:twoCellAnchor editAs="absolute">
    <xdr:from>
      <xdr:col>6</xdr:col>
      <xdr:colOff>320513</xdr:colOff>
      <xdr:row>1</xdr:row>
      <xdr:rowOff>243417</xdr:rowOff>
    </xdr:from>
    <xdr:to>
      <xdr:col>7</xdr:col>
      <xdr:colOff>41113</xdr:colOff>
      <xdr:row>3</xdr:row>
      <xdr:rowOff>2117</xdr:rowOff>
    </xdr:to>
    <xdr:sp macro="" textlink="">
      <xdr:nvSpPr>
        <xdr:cNvPr id="42" name="Retângulo 41">
          <a:hlinkClick xmlns:r="http://schemas.openxmlformats.org/officeDocument/2006/relationships" r:id="rId19"/>
        </xdr:cNvPr>
        <xdr:cNvSpPr/>
      </xdr:nvSpPr>
      <xdr:spPr>
        <a:xfrm>
          <a:off x="9263430" y="677334"/>
          <a:ext cx="863600" cy="287866"/>
        </a:xfrm>
        <a:prstGeom prst="rect">
          <a:avLst/>
        </a:prstGeom>
        <a:solidFill>
          <a:srgbClr val="6699CC"/>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pt-BR" sz="1100">
              <a:solidFill>
                <a:schemeClr val="bg1">
                  <a:lumMod val="100000"/>
                </a:schemeClr>
              </a:solidFill>
            </a:rPr>
            <a:t>Setembro</a:t>
          </a:r>
        </a:p>
      </xdr:txBody>
    </xdr:sp>
    <xdr:clientData/>
  </xdr:twoCellAnchor>
  <xdr:twoCellAnchor editAs="absolute">
    <xdr:from>
      <xdr:col>7</xdr:col>
      <xdr:colOff>68874</xdr:colOff>
      <xdr:row>1</xdr:row>
      <xdr:rowOff>243417</xdr:rowOff>
    </xdr:from>
    <xdr:to>
      <xdr:col>7</xdr:col>
      <xdr:colOff>937765</xdr:colOff>
      <xdr:row>3</xdr:row>
      <xdr:rowOff>2117</xdr:rowOff>
    </xdr:to>
    <xdr:sp macro="" textlink="">
      <xdr:nvSpPr>
        <xdr:cNvPr id="43" name="Retângulo 42">
          <a:hlinkClick xmlns:r="http://schemas.openxmlformats.org/officeDocument/2006/relationships" r:id="rId20"/>
        </xdr:cNvPr>
        <xdr:cNvSpPr/>
      </xdr:nvSpPr>
      <xdr:spPr>
        <a:xfrm>
          <a:off x="10154791" y="677334"/>
          <a:ext cx="868891" cy="287866"/>
        </a:xfrm>
        <a:prstGeom prst="rect">
          <a:avLst/>
        </a:prstGeom>
        <a:solidFill>
          <a:srgbClr val="6699CC"/>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pt-BR" sz="1100">
              <a:solidFill>
                <a:schemeClr val="bg1">
                  <a:lumMod val="100000"/>
                </a:schemeClr>
              </a:solidFill>
            </a:rPr>
            <a:t>Outubro</a:t>
          </a:r>
        </a:p>
      </xdr:txBody>
    </xdr:sp>
    <xdr:clientData/>
  </xdr:twoCellAnchor>
  <xdr:twoCellAnchor editAs="absolute">
    <xdr:from>
      <xdr:col>7</xdr:col>
      <xdr:colOff>965526</xdr:colOff>
      <xdr:row>1</xdr:row>
      <xdr:rowOff>243417</xdr:rowOff>
    </xdr:from>
    <xdr:to>
      <xdr:col>8</xdr:col>
      <xdr:colOff>691418</xdr:colOff>
      <xdr:row>3</xdr:row>
      <xdr:rowOff>2117</xdr:rowOff>
    </xdr:to>
    <xdr:sp macro="" textlink="">
      <xdr:nvSpPr>
        <xdr:cNvPr id="44" name="Retângulo 43">
          <a:hlinkClick xmlns:r="http://schemas.openxmlformats.org/officeDocument/2006/relationships" r:id="rId21"/>
        </xdr:cNvPr>
        <xdr:cNvSpPr/>
      </xdr:nvSpPr>
      <xdr:spPr>
        <a:xfrm>
          <a:off x="11051443" y="677334"/>
          <a:ext cx="868892" cy="287866"/>
        </a:xfrm>
        <a:prstGeom prst="rect">
          <a:avLst/>
        </a:prstGeom>
        <a:solidFill>
          <a:srgbClr val="6699CC"/>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pt-BR" sz="1100">
              <a:solidFill>
                <a:schemeClr val="bg1">
                  <a:lumMod val="100000"/>
                </a:schemeClr>
              </a:solidFill>
            </a:rPr>
            <a:t>Novembro</a:t>
          </a:r>
        </a:p>
      </xdr:txBody>
    </xdr:sp>
    <xdr:clientData/>
  </xdr:twoCellAnchor>
  <xdr:twoCellAnchor editAs="absolute">
    <xdr:from>
      <xdr:col>8</xdr:col>
      <xdr:colOff>719179</xdr:colOff>
      <xdr:row>1</xdr:row>
      <xdr:rowOff>243417</xdr:rowOff>
    </xdr:from>
    <xdr:to>
      <xdr:col>9</xdr:col>
      <xdr:colOff>439779</xdr:colOff>
      <xdr:row>3</xdr:row>
      <xdr:rowOff>2117</xdr:rowOff>
    </xdr:to>
    <xdr:sp macro="" textlink="">
      <xdr:nvSpPr>
        <xdr:cNvPr id="45" name="Retângulo 44">
          <a:hlinkClick xmlns:r="http://schemas.openxmlformats.org/officeDocument/2006/relationships" r:id="rId22"/>
        </xdr:cNvPr>
        <xdr:cNvSpPr/>
      </xdr:nvSpPr>
      <xdr:spPr>
        <a:xfrm>
          <a:off x="11948096" y="677334"/>
          <a:ext cx="863600" cy="287866"/>
        </a:xfrm>
        <a:prstGeom prst="rect">
          <a:avLst/>
        </a:prstGeom>
        <a:solidFill>
          <a:srgbClr val="6699CC"/>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pt-BR" sz="1100">
              <a:solidFill>
                <a:schemeClr val="bg1">
                  <a:lumMod val="100000"/>
                </a:schemeClr>
              </a:solidFill>
              <a:latin typeface="+mn-lt"/>
              <a:ea typeface="+mn-ea"/>
              <a:cs typeface="+mn-cs"/>
            </a:rPr>
            <a:t>Dezembro</a:t>
          </a:r>
        </a:p>
      </xdr:txBody>
    </xdr:sp>
    <xdr:clientData/>
  </xdr:twoCellAnchor>
  <xdr:twoCellAnchor editAs="absolute">
    <xdr:from>
      <xdr:col>9</xdr:col>
      <xdr:colOff>467540</xdr:colOff>
      <xdr:row>1</xdr:row>
      <xdr:rowOff>243417</xdr:rowOff>
    </xdr:from>
    <xdr:to>
      <xdr:col>10</xdr:col>
      <xdr:colOff>188140</xdr:colOff>
      <xdr:row>3</xdr:row>
      <xdr:rowOff>2117</xdr:rowOff>
    </xdr:to>
    <xdr:sp macro="" textlink="">
      <xdr:nvSpPr>
        <xdr:cNvPr id="46" name="Retângulo 45">
          <a:hlinkClick xmlns:r="http://schemas.openxmlformats.org/officeDocument/2006/relationships" r:id="rId23"/>
        </xdr:cNvPr>
        <xdr:cNvSpPr/>
      </xdr:nvSpPr>
      <xdr:spPr>
        <a:xfrm>
          <a:off x="12839457" y="677334"/>
          <a:ext cx="863600" cy="287866"/>
        </a:xfrm>
        <a:prstGeom prst="rect">
          <a:avLst/>
        </a:prstGeom>
        <a:solidFill>
          <a:srgbClr val="6699CC"/>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pt-BR" sz="1100">
              <a:solidFill>
                <a:schemeClr val="bg1">
                  <a:lumMod val="100000"/>
                </a:schemeClr>
              </a:solidFill>
              <a:latin typeface="+mn-lt"/>
              <a:ea typeface="+mn-ea"/>
              <a:cs typeface="+mn-cs"/>
            </a:rPr>
            <a:t>Férias</a:t>
          </a:r>
        </a:p>
      </xdr:txBody>
    </xdr:sp>
    <xdr:clientData/>
  </xdr:twoCellAnchor>
  <xdr:twoCellAnchor editAs="absolute">
    <xdr:from>
      <xdr:col>10</xdr:col>
      <xdr:colOff>215899</xdr:colOff>
      <xdr:row>1</xdr:row>
      <xdr:rowOff>243417</xdr:rowOff>
    </xdr:from>
    <xdr:to>
      <xdr:col>10</xdr:col>
      <xdr:colOff>1079499</xdr:colOff>
      <xdr:row>3</xdr:row>
      <xdr:rowOff>2117</xdr:rowOff>
    </xdr:to>
    <xdr:sp macro="" textlink="">
      <xdr:nvSpPr>
        <xdr:cNvPr id="47" name="Retângulo 46">
          <a:hlinkClick xmlns:r="http://schemas.openxmlformats.org/officeDocument/2006/relationships" r:id="rId24"/>
        </xdr:cNvPr>
        <xdr:cNvSpPr/>
      </xdr:nvSpPr>
      <xdr:spPr>
        <a:xfrm>
          <a:off x="13730816" y="677334"/>
          <a:ext cx="863600" cy="287866"/>
        </a:xfrm>
        <a:prstGeom prst="rect">
          <a:avLst/>
        </a:prstGeom>
        <a:solidFill>
          <a:srgbClr val="6699CC"/>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pt-BR" sz="1100">
              <a:solidFill>
                <a:schemeClr val="bg1">
                  <a:lumMod val="100000"/>
                </a:schemeClr>
              </a:solidFill>
              <a:latin typeface="+mn-lt"/>
              <a:ea typeface="+mn-ea"/>
              <a:cs typeface="+mn-cs"/>
            </a:rPr>
            <a:t>13º Salário</a:t>
          </a:r>
        </a:p>
      </xdr:txBody>
    </xdr:sp>
    <xdr:clientData/>
  </xdr:twoCellAnchor>
  <xdr:twoCellAnchor editAs="oneCell">
    <xdr:from>
      <xdr:col>0</xdr:col>
      <xdr:colOff>381000</xdr:colOff>
      <xdr:row>0</xdr:row>
      <xdr:rowOff>52917</xdr:rowOff>
    </xdr:from>
    <xdr:to>
      <xdr:col>0</xdr:col>
      <xdr:colOff>1501532</xdr:colOff>
      <xdr:row>2</xdr:row>
      <xdr:rowOff>105833</xdr:rowOff>
    </xdr:to>
    <xdr:pic>
      <xdr:nvPicPr>
        <xdr:cNvPr id="48" name="Imagem 47" descr="Marca_sebrae_verticall.png"/>
        <xdr:cNvPicPr>
          <a:picLocks noChangeAspect="1"/>
        </xdr:cNvPicPr>
      </xdr:nvPicPr>
      <xdr:blipFill>
        <a:blip xmlns:r="http://schemas.openxmlformats.org/officeDocument/2006/relationships" r:embed="rId25" cstate="print"/>
        <a:stretch>
          <a:fillRect/>
        </a:stretch>
      </xdr:blipFill>
      <xdr:spPr>
        <a:xfrm>
          <a:off x="381000" y="52917"/>
          <a:ext cx="1120532" cy="751416"/>
        </a:xfrm>
        <a:prstGeom prst="rect">
          <a:avLst/>
        </a:prstGeom>
      </xdr:spPr>
    </xdr:pic>
    <xdr:clientData/>
  </xdr:twoCellAnchor>
</xdr:wsDr>
</file>

<file path=xl/drawings/drawing47.xml><?xml version="1.0" encoding="utf-8"?>
<xdr:wsDr xmlns:xdr="http://schemas.openxmlformats.org/drawingml/2006/spreadsheetDrawing" xmlns:a="http://schemas.openxmlformats.org/drawingml/2006/main">
  <xdr:absoluteAnchor>
    <xdr:pos x="5546725" y="133350"/>
    <xdr:ext cx="6571192" cy="436786"/>
    <xdr:sp macro="" textlink="">
      <xdr:nvSpPr>
        <xdr:cNvPr id="2" name="CaixaDeTexto 1"/>
        <xdr:cNvSpPr txBox="1"/>
      </xdr:nvSpPr>
      <xdr:spPr>
        <a:xfrm>
          <a:off x="5546725" y="133350"/>
          <a:ext cx="6571192" cy="436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vert="horz" wrap="square" rtlCol="0" anchor="t">
          <a:spAutoFit/>
        </a:bodyPr>
        <a:lstStyle/>
        <a:p>
          <a:r>
            <a:rPr lang="pt-BR" sz="1100"/>
            <a:t>Esta parte da planilha permite que você veja exatamente quanto cada funcionário irá receber. Basta selecionar</a:t>
          </a:r>
          <a:r>
            <a:rPr lang="pt-BR" sz="1100" baseline="0"/>
            <a:t> o funcionário e enviar para a impressão. A folha de pagamento estará 100% formatada para sua impressora.</a:t>
          </a:r>
          <a:endParaRPr lang="pt-BR" sz="1100"/>
        </a:p>
      </xdr:txBody>
    </xdr:sp>
    <xdr:clientData/>
  </xdr:absoluteAnchor>
  <xdr:absoluteAnchor>
    <xdr:pos x="144991" y="833970"/>
    <xdr:ext cx="1565275" cy="0"/>
    <xdr:cxnSp macro="">
      <xdr:nvCxnSpPr>
        <xdr:cNvPr id="4" name="Conector reto 3"/>
        <xdr:cNvCxnSpPr/>
      </xdr:nvCxnSpPr>
      <xdr:spPr>
        <a:xfrm>
          <a:off x="144991" y="830795"/>
          <a:ext cx="1565275" cy="0"/>
        </a:xfrm>
        <a:prstGeom prst="line">
          <a:avLst/>
        </a:prstGeom>
        <a:ln>
          <a:solidFill>
            <a:srgbClr val="767171"/>
          </a:solidFill>
        </a:ln>
      </xdr:spPr>
      <xdr:style>
        <a:lnRef idx="1">
          <a:schemeClr val="accent1"/>
        </a:lnRef>
        <a:fillRef idx="0">
          <a:schemeClr val="accent1"/>
        </a:fillRef>
        <a:effectRef idx="0">
          <a:schemeClr val="accent1"/>
        </a:effectRef>
        <a:fontRef idx="minor">
          <a:schemeClr val="tx1"/>
        </a:fontRef>
      </xdr:style>
    </xdr:cxnSp>
    <xdr:clientData/>
  </xdr:absoluteAnchor>
  <xdr:absoluteAnchor>
    <xdr:pos x="63500" y="920753"/>
    <xdr:ext cx="1693333" cy="277283"/>
    <xdr:sp macro="" textlink="">
      <xdr:nvSpPr>
        <xdr:cNvPr id="5" name="Rectangle 65"/>
        <xdr:cNvSpPr/>
      </xdr:nvSpPr>
      <xdr:spPr>
        <a:xfrm>
          <a:off x="63500" y="917578"/>
          <a:ext cx="1693333"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l"/>
          <a:r>
            <a:rPr lang="en-US" sz="1400" b="1"/>
            <a:t>Menu</a:t>
          </a:r>
        </a:p>
      </xdr:txBody>
    </xdr:sp>
    <xdr:clientData/>
  </xdr:absoluteAnchor>
  <xdr:absoluteAnchor>
    <xdr:pos x="152400" y="4255558"/>
    <xdr:ext cx="1565275" cy="0"/>
    <xdr:cxnSp macro="">
      <xdr:nvCxnSpPr>
        <xdr:cNvPr id="6" name="Conector reto 5"/>
        <xdr:cNvCxnSpPr/>
      </xdr:nvCxnSpPr>
      <xdr:spPr>
        <a:xfrm>
          <a:off x="152400" y="4253441"/>
          <a:ext cx="1565275" cy="0"/>
        </a:xfrm>
        <a:prstGeom prst="line">
          <a:avLst/>
        </a:prstGeom>
        <a:ln>
          <a:solidFill>
            <a:srgbClr val="767171"/>
          </a:solidFill>
        </a:ln>
      </xdr:spPr>
      <xdr:style>
        <a:lnRef idx="1">
          <a:schemeClr val="accent1"/>
        </a:lnRef>
        <a:fillRef idx="0">
          <a:schemeClr val="accent1"/>
        </a:fillRef>
        <a:effectRef idx="0">
          <a:schemeClr val="accent1"/>
        </a:effectRef>
        <a:fontRef idx="minor">
          <a:schemeClr val="tx1"/>
        </a:fontRef>
      </xdr:style>
    </xdr:cxnSp>
    <xdr:clientData/>
  </xdr:absoluteAnchor>
  <xdr:absoluteAnchor>
    <xdr:pos x="12700" y="1334558"/>
    <xdr:ext cx="1852083" cy="254000"/>
    <xdr:sp macro="" textlink="">
      <xdr:nvSpPr>
        <xdr:cNvPr id="7" name="Retângulo 6">
          <a:hlinkClick xmlns:r="http://schemas.openxmlformats.org/officeDocument/2006/relationships" r:id="rId1"/>
        </xdr:cNvPr>
        <xdr:cNvSpPr/>
      </xdr:nvSpPr>
      <xdr:spPr>
        <a:xfrm>
          <a:off x="12700" y="13335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Início</a:t>
          </a:r>
        </a:p>
      </xdr:txBody>
    </xdr:sp>
    <xdr:clientData/>
  </xdr:absoluteAnchor>
  <xdr:absoluteAnchor>
    <xdr:pos x="12700" y="1652058"/>
    <xdr:ext cx="1852083" cy="254000"/>
    <xdr:sp macro="" textlink="">
      <xdr:nvSpPr>
        <xdr:cNvPr id="8" name="Retângulo 7">
          <a:hlinkClick xmlns:r="http://schemas.openxmlformats.org/officeDocument/2006/relationships" r:id="rId2"/>
        </xdr:cNvPr>
        <xdr:cNvSpPr/>
      </xdr:nvSpPr>
      <xdr:spPr>
        <a:xfrm>
          <a:off x="12700" y="16510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1. Premissas Gerais</a:t>
          </a:r>
        </a:p>
      </xdr:txBody>
    </xdr:sp>
    <xdr:clientData/>
  </xdr:absoluteAnchor>
  <xdr:absoluteAnchor>
    <xdr:pos x="12700" y="1969558"/>
    <xdr:ext cx="1852083" cy="254000"/>
    <xdr:sp macro="" textlink="">
      <xdr:nvSpPr>
        <xdr:cNvPr id="9" name="Retângulo 8">
          <a:hlinkClick xmlns:r="http://schemas.openxmlformats.org/officeDocument/2006/relationships" r:id="rId3"/>
        </xdr:cNvPr>
        <xdr:cNvSpPr/>
      </xdr:nvSpPr>
      <xdr:spPr>
        <a:xfrm>
          <a:off x="12700" y="19685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2. Cadastro dos Funcionários</a:t>
          </a:r>
        </a:p>
      </xdr:txBody>
    </xdr:sp>
    <xdr:clientData/>
  </xdr:absoluteAnchor>
  <xdr:absoluteAnchor>
    <xdr:pos x="12700" y="2287058"/>
    <xdr:ext cx="1852083" cy="254000"/>
    <xdr:sp macro="" textlink="">
      <xdr:nvSpPr>
        <xdr:cNvPr id="10" name="Retângulo 9">
          <a:hlinkClick xmlns:r="http://schemas.openxmlformats.org/officeDocument/2006/relationships" r:id="rId4"/>
        </xdr:cNvPr>
        <xdr:cNvSpPr/>
      </xdr:nvSpPr>
      <xdr:spPr>
        <a:xfrm>
          <a:off x="12700" y="22860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3. Lançamentos (Folha Pgto)</a:t>
          </a:r>
        </a:p>
      </xdr:txBody>
    </xdr:sp>
    <xdr:clientData/>
  </xdr:absoluteAnchor>
  <xdr:absoluteAnchor>
    <xdr:pos x="12700" y="2604558"/>
    <xdr:ext cx="1852083" cy="254000"/>
    <xdr:sp macro="" textlink="">
      <xdr:nvSpPr>
        <xdr:cNvPr id="11" name="Retângulo 10">
          <a:hlinkClick xmlns:r="http://schemas.openxmlformats.org/officeDocument/2006/relationships" r:id="rId5"/>
        </xdr:cNvPr>
        <xdr:cNvSpPr/>
      </xdr:nvSpPr>
      <xdr:spPr>
        <a:xfrm>
          <a:off x="12700" y="2603500"/>
          <a:ext cx="1847850" cy="257175"/>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4. Resultados Consolidados</a:t>
          </a:r>
        </a:p>
      </xdr:txBody>
    </xdr:sp>
    <xdr:clientData/>
  </xdr:absoluteAnchor>
  <xdr:absoluteAnchor>
    <xdr:pos x="12700" y="2922058"/>
    <xdr:ext cx="1852083" cy="254000"/>
    <xdr:sp macro="" textlink="">
      <xdr:nvSpPr>
        <xdr:cNvPr id="12" name="Retângulo 11">
          <a:hlinkClick xmlns:r="http://schemas.openxmlformats.org/officeDocument/2006/relationships" r:id="rId6"/>
        </xdr:cNvPr>
        <xdr:cNvSpPr/>
      </xdr:nvSpPr>
      <xdr:spPr>
        <a:xfrm>
          <a:off x="12700" y="2924175"/>
          <a:ext cx="1847850" cy="252941"/>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5. Gráficos</a:t>
          </a:r>
        </a:p>
      </xdr:txBody>
    </xdr:sp>
    <xdr:clientData/>
  </xdr:absoluteAnchor>
  <xdr:absoluteAnchor>
    <xdr:pos x="12700" y="3239558"/>
    <xdr:ext cx="1852083" cy="254000"/>
    <xdr:sp macro="" textlink="">
      <xdr:nvSpPr>
        <xdr:cNvPr id="13" name="Retângulo 12">
          <a:hlinkClick xmlns:r="http://schemas.openxmlformats.org/officeDocument/2006/relationships" r:id="rId7"/>
        </xdr:cNvPr>
        <xdr:cNvSpPr/>
      </xdr:nvSpPr>
      <xdr:spPr>
        <a:xfrm>
          <a:off x="12700" y="3239558"/>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6. Alertas e Dicas</a:t>
          </a:r>
        </a:p>
      </xdr:txBody>
    </xdr:sp>
    <xdr:clientData/>
  </xdr:absoluteAnchor>
  <xdr:absoluteAnchor>
    <xdr:pos x="12700" y="3557058"/>
    <xdr:ext cx="1852083" cy="254000"/>
    <xdr:sp macro="" textlink="">
      <xdr:nvSpPr>
        <xdr:cNvPr id="14" name="Retângulo 13">
          <a:hlinkClick xmlns:r="http://schemas.openxmlformats.org/officeDocument/2006/relationships" r:id="rId8"/>
        </xdr:cNvPr>
        <xdr:cNvSpPr/>
      </xdr:nvSpPr>
      <xdr:spPr>
        <a:xfrm>
          <a:off x="12700" y="3557058"/>
          <a:ext cx="1847850" cy="251883"/>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7. Relatório de Impressão</a:t>
          </a:r>
        </a:p>
      </xdr:txBody>
    </xdr:sp>
    <xdr:clientData/>
  </xdr:absoluteAnchor>
  <xdr:absoluteAnchor>
    <xdr:pos x="12700" y="3874558"/>
    <xdr:ext cx="1852083" cy="254000"/>
    <xdr:sp macro="" textlink="">
      <xdr:nvSpPr>
        <xdr:cNvPr id="15" name="Retângulo 14">
          <a:hlinkClick xmlns:r="http://schemas.openxmlformats.org/officeDocument/2006/relationships" r:id="rId9"/>
        </xdr:cNvPr>
        <xdr:cNvSpPr/>
      </xdr:nvSpPr>
      <xdr:spPr>
        <a:xfrm>
          <a:off x="12700" y="3872441"/>
          <a:ext cx="1847850" cy="254000"/>
        </a:xfrm>
        <a:prstGeom prst="rect">
          <a:avLst/>
        </a:prstGeom>
        <a:solidFill>
          <a:schemeClr val="bg1">
            <a:lumMod val="100000"/>
          </a:schemeClr>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rgbClr val="000000"/>
              </a:solidFill>
            </a:rPr>
            <a:t>8. Imprimir Folha Pgto</a:t>
          </a:r>
        </a:p>
      </xdr:txBody>
    </xdr:sp>
    <xdr:clientData/>
  </xdr:absoluteAnchor>
  <xdr:twoCellAnchor editAs="absolute">
    <xdr:from>
      <xdr:col>2</xdr:col>
      <xdr:colOff>0</xdr:colOff>
      <xdr:row>1</xdr:row>
      <xdr:rowOff>243417</xdr:rowOff>
    </xdr:from>
    <xdr:to>
      <xdr:col>3</xdr:col>
      <xdr:colOff>80833</xdr:colOff>
      <xdr:row>2</xdr:row>
      <xdr:rowOff>256117</xdr:rowOff>
    </xdr:to>
    <xdr:sp macro="" textlink="">
      <xdr:nvSpPr>
        <xdr:cNvPr id="47" name="Retângulo 46">
          <a:hlinkClick xmlns:r="http://schemas.openxmlformats.org/officeDocument/2006/relationships" r:id="rId10"/>
        </xdr:cNvPr>
        <xdr:cNvSpPr/>
      </xdr:nvSpPr>
      <xdr:spPr>
        <a:xfrm>
          <a:off x="2106083" y="677334"/>
          <a:ext cx="864000" cy="277283"/>
        </a:xfrm>
        <a:prstGeom prst="rect">
          <a:avLst/>
        </a:prstGeom>
        <a:solidFill>
          <a:srgbClr val="6699CC"/>
        </a:solidFill>
        <a:ln w="25400" cap="flat" cmpd="sng" algn="ctr">
          <a:noFill/>
          <a:prstDash val="solid"/>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pt-BR" sz="1100" b="0">
              <a:solidFill>
                <a:schemeClr val="bg1">
                  <a:lumMod val="100000"/>
                </a:schemeClr>
              </a:solidFill>
            </a:rPr>
            <a:t>Janeiro</a:t>
          </a:r>
        </a:p>
      </xdr:txBody>
    </xdr:sp>
    <xdr:clientData/>
  </xdr:twoCellAnchor>
  <xdr:twoCellAnchor editAs="absolute">
    <xdr:from>
      <xdr:col>3</xdr:col>
      <xdr:colOff>99158</xdr:colOff>
      <xdr:row>1</xdr:row>
      <xdr:rowOff>243417</xdr:rowOff>
    </xdr:from>
    <xdr:to>
      <xdr:col>4</xdr:col>
      <xdr:colOff>179991</xdr:colOff>
      <xdr:row>2</xdr:row>
      <xdr:rowOff>256117</xdr:rowOff>
    </xdr:to>
    <xdr:sp macro="" textlink="">
      <xdr:nvSpPr>
        <xdr:cNvPr id="48" name="Retângulo 47">
          <a:hlinkClick xmlns:r="http://schemas.openxmlformats.org/officeDocument/2006/relationships" r:id="rId11"/>
        </xdr:cNvPr>
        <xdr:cNvSpPr/>
      </xdr:nvSpPr>
      <xdr:spPr>
        <a:xfrm>
          <a:off x="2988408" y="677334"/>
          <a:ext cx="864000" cy="277283"/>
        </a:xfrm>
        <a:prstGeom prst="rect">
          <a:avLst/>
        </a:prstGeom>
        <a:solidFill>
          <a:srgbClr val="FF9900"/>
        </a:solidFill>
        <a:ln w="25400" cap="flat" cmpd="sng" algn="ctr">
          <a:noFill/>
          <a:prstDash val="solid"/>
        </a:ln>
        <a:effectLs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pt-BR" sz="1100" b="0" i="0">
              <a:solidFill>
                <a:schemeClr val="bg1">
                  <a:lumMod val="100000"/>
                </a:schemeClr>
              </a:solidFill>
              <a:latin typeface="+mn-lt"/>
              <a:ea typeface="+mn-ea"/>
              <a:cs typeface="+mn-cs"/>
            </a:rPr>
            <a:t>Fevereiro</a:t>
          </a:r>
        </a:p>
      </xdr:txBody>
    </xdr:sp>
    <xdr:clientData/>
  </xdr:twoCellAnchor>
  <xdr:twoCellAnchor editAs="absolute">
    <xdr:from>
      <xdr:col>4</xdr:col>
      <xdr:colOff>198316</xdr:colOff>
      <xdr:row>1</xdr:row>
      <xdr:rowOff>243417</xdr:rowOff>
    </xdr:from>
    <xdr:to>
      <xdr:col>5</xdr:col>
      <xdr:colOff>279150</xdr:colOff>
      <xdr:row>2</xdr:row>
      <xdr:rowOff>256117</xdr:rowOff>
    </xdr:to>
    <xdr:sp macro="" textlink="">
      <xdr:nvSpPr>
        <xdr:cNvPr id="49" name="Retângulo 48">
          <a:hlinkClick xmlns:r="http://schemas.openxmlformats.org/officeDocument/2006/relationships" r:id="rId12"/>
        </xdr:cNvPr>
        <xdr:cNvSpPr/>
      </xdr:nvSpPr>
      <xdr:spPr>
        <a:xfrm>
          <a:off x="3870733" y="677334"/>
          <a:ext cx="864000" cy="277283"/>
        </a:xfrm>
        <a:prstGeom prst="rect">
          <a:avLst/>
        </a:prstGeom>
        <a:solidFill>
          <a:srgbClr val="6699CC"/>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pt-BR" sz="1100">
              <a:solidFill>
                <a:schemeClr val="bg1">
                  <a:lumMod val="100000"/>
                </a:schemeClr>
              </a:solidFill>
              <a:latin typeface="+mn-lt"/>
              <a:ea typeface="+mn-ea"/>
              <a:cs typeface="+mn-cs"/>
            </a:rPr>
            <a:t>Março</a:t>
          </a:r>
        </a:p>
      </xdr:txBody>
    </xdr:sp>
    <xdr:clientData/>
  </xdr:twoCellAnchor>
  <xdr:twoCellAnchor editAs="absolute">
    <xdr:from>
      <xdr:col>5</xdr:col>
      <xdr:colOff>297475</xdr:colOff>
      <xdr:row>1</xdr:row>
      <xdr:rowOff>243417</xdr:rowOff>
    </xdr:from>
    <xdr:to>
      <xdr:col>6</xdr:col>
      <xdr:colOff>378308</xdr:colOff>
      <xdr:row>2</xdr:row>
      <xdr:rowOff>256117</xdr:rowOff>
    </xdr:to>
    <xdr:sp macro="" textlink="">
      <xdr:nvSpPr>
        <xdr:cNvPr id="50" name="Retângulo 49">
          <a:hlinkClick xmlns:r="http://schemas.openxmlformats.org/officeDocument/2006/relationships" r:id="rId13"/>
        </xdr:cNvPr>
        <xdr:cNvSpPr/>
      </xdr:nvSpPr>
      <xdr:spPr>
        <a:xfrm>
          <a:off x="4753058" y="677334"/>
          <a:ext cx="864000" cy="277283"/>
        </a:xfrm>
        <a:prstGeom prst="rect">
          <a:avLst/>
        </a:prstGeom>
        <a:solidFill>
          <a:srgbClr val="6699CC"/>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pt-BR" sz="1100">
              <a:solidFill>
                <a:schemeClr val="bg1">
                  <a:lumMod val="100000"/>
                </a:schemeClr>
              </a:solidFill>
            </a:rPr>
            <a:t>Abril</a:t>
          </a:r>
        </a:p>
      </xdr:txBody>
    </xdr:sp>
    <xdr:clientData/>
  </xdr:twoCellAnchor>
  <xdr:twoCellAnchor editAs="absolute">
    <xdr:from>
      <xdr:col>6</xdr:col>
      <xdr:colOff>396633</xdr:colOff>
      <xdr:row>1</xdr:row>
      <xdr:rowOff>243417</xdr:rowOff>
    </xdr:from>
    <xdr:to>
      <xdr:col>7</xdr:col>
      <xdr:colOff>477466</xdr:colOff>
      <xdr:row>2</xdr:row>
      <xdr:rowOff>256117</xdr:rowOff>
    </xdr:to>
    <xdr:sp macro="" textlink="">
      <xdr:nvSpPr>
        <xdr:cNvPr id="51" name="Retângulo 50">
          <a:hlinkClick xmlns:r="http://schemas.openxmlformats.org/officeDocument/2006/relationships" r:id="rId14"/>
        </xdr:cNvPr>
        <xdr:cNvSpPr/>
      </xdr:nvSpPr>
      <xdr:spPr>
        <a:xfrm>
          <a:off x="5635383" y="677334"/>
          <a:ext cx="864000" cy="277283"/>
        </a:xfrm>
        <a:prstGeom prst="rect">
          <a:avLst/>
        </a:prstGeom>
        <a:solidFill>
          <a:srgbClr val="6699CC"/>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pt-BR" sz="1100">
              <a:solidFill>
                <a:schemeClr val="bg1">
                  <a:lumMod val="100000"/>
                </a:schemeClr>
              </a:solidFill>
            </a:rPr>
            <a:t>Maio</a:t>
          </a:r>
        </a:p>
      </xdr:txBody>
    </xdr:sp>
    <xdr:clientData/>
  </xdr:twoCellAnchor>
  <xdr:twoCellAnchor editAs="absolute">
    <xdr:from>
      <xdr:col>7</xdr:col>
      <xdr:colOff>495791</xdr:colOff>
      <xdr:row>1</xdr:row>
      <xdr:rowOff>243417</xdr:rowOff>
    </xdr:from>
    <xdr:to>
      <xdr:col>8</xdr:col>
      <xdr:colOff>576625</xdr:colOff>
      <xdr:row>2</xdr:row>
      <xdr:rowOff>256117</xdr:rowOff>
    </xdr:to>
    <xdr:sp macro="" textlink="">
      <xdr:nvSpPr>
        <xdr:cNvPr id="52" name="Retângulo 51">
          <a:hlinkClick xmlns:r="http://schemas.openxmlformats.org/officeDocument/2006/relationships" r:id="rId15"/>
        </xdr:cNvPr>
        <xdr:cNvSpPr/>
      </xdr:nvSpPr>
      <xdr:spPr>
        <a:xfrm>
          <a:off x="6517708" y="677334"/>
          <a:ext cx="864000" cy="277283"/>
        </a:xfrm>
        <a:prstGeom prst="rect">
          <a:avLst/>
        </a:prstGeom>
        <a:solidFill>
          <a:srgbClr val="6699CC"/>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pt-BR" sz="1100">
              <a:solidFill>
                <a:schemeClr val="bg1">
                  <a:lumMod val="100000"/>
                </a:schemeClr>
              </a:solidFill>
            </a:rPr>
            <a:t>Junho</a:t>
          </a:r>
        </a:p>
      </xdr:txBody>
    </xdr:sp>
    <xdr:clientData/>
  </xdr:twoCellAnchor>
  <xdr:twoCellAnchor editAs="absolute">
    <xdr:from>
      <xdr:col>8</xdr:col>
      <xdr:colOff>594950</xdr:colOff>
      <xdr:row>1</xdr:row>
      <xdr:rowOff>243417</xdr:rowOff>
    </xdr:from>
    <xdr:to>
      <xdr:col>9</xdr:col>
      <xdr:colOff>199533</xdr:colOff>
      <xdr:row>2</xdr:row>
      <xdr:rowOff>256117</xdr:rowOff>
    </xdr:to>
    <xdr:sp macro="" textlink="">
      <xdr:nvSpPr>
        <xdr:cNvPr id="53" name="Retângulo 52">
          <a:hlinkClick xmlns:r="http://schemas.openxmlformats.org/officeDocument/2006/relationships" r:id="rId16"/>
        </xdr:cNvPr>
        <xdr:cNvSpPr/>
      </xdr:nvSpPr>
      <xdr:spPr>
        <a:xfrm>
          <a:off x="7400033" y="677334"/>
          <a:ext cx="864000" cy="277283"/>
        </a:xfrm>
        <a:prstGeom prst="rect">
          <a:avLst/>
        </a:prstGeom>
        <a:solidFill>
          <a:srgbClr val="6699CC"/>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pt-BR" sz="1100">
              <a:solidFill>
                <a:schemeClr val="bg1">
                  <a:lumMod val="100000"/>
                </a:schemeClr>
              </a:solidFill>
            </a:rPr>
            <a:t>Julho</a:t>
          </a:r>
        </a:p>
      </xdr:txBody>
    </xdr:sp>
    <xdr:clientData/>
  </xdr:twoCellAnchor>
  <xdr:twoCellAnchor editAs="absolute">
    <xdr:from>
      <xdr:col>9</xdr:col>
      <xdr:colOff>217858</xdr:colOff>
      <xdr:row>1</xdr:row>
      <xdr:rowOff>243417</xdr:rowOff>
    </xdr:from>
    <xdr:to>
      <xdr:col>9</xdr:col>
      <xdr:colOff>1081858</xdr:colOff>
      <xdr:row>2</xdr:row>
      <xdr:rowOff>256117</xdr:rowOff>
    </xdr:to>
    <xdr:sp macro="" textlink="">
      <xdr:nvSpPr>
        <xdr:cNvPr id="54" name="Retângulo 53">
          <a:hlinkClick xmlns:r="http://schemas.openxmlformats.org/officeDocument/2006/relationships" r:id="rId17"/>
        </xdr:cNvPr>
        <xdr:cNvSpPr/>
      </xdr:nvSpPr>
      <xdr:spPr>
        <a:xfrm>
          <a:off x="8282358" y="677334"/>
          <a:ext cx="864000" cy="277283"/>
        </a:xfrm>
        <a:prstGeom prst="rect">
          <a:avLst/>
        </a:prstGeom>
        <a:solidFill>
          <a:srgbClr val="6699CC"/>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pt-BR" sz="1100">
              <a:solidFill>
                <a:schemeClr val="bg1">
                  <a:lumMod val="100000"/>
                </a:schemeClr>
              </a:solidFill>
            </a:rPr>
            <a:t>Agosto</a:t>
          </a:r>
        </a:p>
      </xdr:txBody>
    </xdr:sp>
    <xdr:clientData/>
  </xdr:twoCellAnchor>
  <xdr:twoCellAnchor editAs="absolute">
    <xdr:from>
      <xdr:col>9</xdr:col>
      <xdr:colOff>1100183</xdr:colOff>
      <xdr:row>1</xdr:row>
      <xdr:rowOff>243417</xdr:rowOff>
    </xdr:from>
    <xdr:to>
      <xdr:col>10</xdr:col>
      <xdr:colOff>704766</xdr:colOff>
      <xdr:row>2</xdr:row>
      <xdr:rowOff>256117</xdr:rowOff>
    </xdr:to>
    <xdr:sp macro="" textlink="">
      <xdr:nvSpPr>
        <xdr:cNvPr id="55" name="Retângulo 54">
          <a:hlinkClick xmlns:r="http://schemas.openxmlformats.org/officeDocument/2006/relationships" r:id="rId18"/>
        </xdr:cNvPr>
        <xdr:cNvSpPr/>
      </xdr:nvSpPr>
      <xdr:spPr>
        <a:xfrm>
          <a:off x="9164683" y="677334"/>
          <a:ext cx="864000" cy="277283"/>
        </a:xfrm>
        <a:prstGeom prst="rect">
          <a:avLst/>
        </a:prstGeom>
        <a:solidFill>
          <a:srgbClr val="6699CC"/>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pt-BR" sz="1100">
              <a:solidFill>
                <a:schemeClr val="bg1">
                  <a:lumMod val="100000"/>
                </a:schemeClr>
              </a:solidFill>
            </a:rPr>
            <a:t>Setembro</a:t>
          </a:r>
        </a:p>
      </xdr:txBody>
    </xdr:sp>
    <xdr:clientData/>
  </xdr:twoCellAnchor>
  <xdr:twoCellAnchor editAs="absolute">
    <xdr:from>
      <xdr:col>10</xdr:col>
      <xdr:colOff>723091</xdr:colOff>
      <xdr:row>1</xdr:row>
      <xdr:rowOff>243417</xdr:rowOff>
    </xdr:from>
    <xdr:to>
      <xdr:col>13</xdr:col>
      <xdr:colOff>10175</xdr:colOff>
      <xdr:row>2</xdr:row>
      <xdr:rowOff>256117</xdr:rowOff>
    </xdr:to>
    <xdr:sp macro="" textlink="">
      <xdr:nvSpPr>
        <xdr:cNvPr id="56" name="Retângulo 55">
          <a:hlinkClick xmlns:r="http://schemas.openxmlformats.org/officeDocument/2006/relationships" r:id="rId19"/>
        </xdr:cNvPr>
        <xdr:cNvSpPr/>
      </xdr:nvSpPr>
      <xdr:spPr>
        <a:xfrm>
          <a:off x="10047008" y="677334"/>
          <a:ext cx="864000" cy="277283"/>
        </a:xfrm>
        <a:prstGeom prst="rect">
          <a:avLst/>
        </a:prstGeom>
        <a:solidFill>
          <a:srgbClr val="6699CC"/>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pt-BR" sz="1100">
              <a:solidFill>
                <a:schemeClr val="bg1">
                  <a:lumMod val="100000"/>
                </a:schemeClr>
              </a:solidFill>
            </a:rPr>
            <a:t>Outubro</a:t>
          </a:r>
        </a:p>
      </xdr:txBody>
    </xdr:sp>
    <xdr:clientData/>
  </xdr:twoCellAnchor>
  <xdr:twoCellAnchor editAs="absolute">
    <xdr:from>
      <xdr:col>13</xdr:col>
      <xdr:colOff>28500</xdr:colOff>
      <xdr:row>1</xdr:row>
      <xdr:rowOff>243417</xdr:rowOff>
    </xdr:from>
    <xdr:to>
      <xdr:col>15</xdr:col>
      <xdr:colOff>67000</xdr:colOff>
      <xdr:row>2</xdr:row>
      <xdr:rowOff>256117</xdr:rowOff>
    </xdr:to>
    <xdr:sp macro="" textlink="">
      <xdr:nvSpPr>
        <xdr:cNvPr id="57" name="Retângulo 56">
          <a:hlinkClick xmlns:r="http://schemas.openxmlformats.org/officeDocument/2006/relationships" r:id="rId20"/>
        </xdr:cNvPr>
        <xdr:cNvSpPr/>
      </xdr:nvSpPr>
      <xdr:spPr>
        <a:xfrm>
          <a:off x="10929333" y="677334"/>
          <a:ext cx="864000" cy="277283"/>
        </a:xfrm>
        <a:prstGeom prst="rect">
          <a:avLst/>
        </a:prstGeom>
        <a:solidFill>
          <a:srgbClr val="6699CC"/>
        </a:solidFill>
        <a:ln w="25400" cap="flat" cmpd="sng" algn="ctr">
          <a:noFill/>
          <a:prstDash val="solid"/>
        </a:ln>
        <a:effectLs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pt-BR" sz="1100">
              <a:solidFill>
                <a:schemeClr val="bg1">
                  <a:lumMod val="100000"/>
                </a:schemeClr>
              </a:solidFill>
            </a:rPr>
            <a:t>Novembro</a:t>
          </a:r>
        </a:p>
      </xdr:txBody>
    </xdr:sp>
    <xdr:clientData/>
  </xdr:twoCellAnchor>
  <xdr:twoCellAnchor editAs="absolute">
    <xdr:from>
      <xdr:col>15</xdr:col>
      <xdr:colOff>85325</xdr:colOff>
      <xdr:row>1</xdr:row>
      <xdr:rowOff>243417</xdr:rowOff>
    </xdr:from>
    <xdr:to>
      <xdr:col>16</xdr:col>
      <xdr:colOff>335491</xdr:colOff>
      <xdr:row>2</xdr:row>
      <xdr:rowOff>256117</xdr:rowOff>
    </xdr:to>
    <xdr:sp macro="" textlink="">
      <xdr:nvSpPr>
        <xdr:cNvPr id="58" name="Retângulo 57">
          <a:hlinkClick xmlns:r="http://schemas.openxmlformats.org/officeDocument/2006/relationships" r:id="rId21"/>
        </xdr:cNvPr>
        <xdr:cNvSpPr/>
      </xdr:nvSpPr>
      <xdr:spPr>
        <a:xfrm>
          <a:off x="11811658" y="677334"/>
          <a:ext cx="864000" cy="277283"/>
        </a:xfrm>
        <a:prstGeom prst="rect">
          <a:avLst/>
        </a:prstGeom>
        <a:solidFill>
          <a:srgbClr val="6699CC"/>
        </a:solidFill>
        <a:ln w="25400" cap="flat" cmpd="sng" algn="ctr">
          <a:noFill/>
          <a:prstDash val="solid"/>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pt-BR" sz="1100" b="0">
              <a:solidFill>
                <a:schemeClr val="bg1">
                  <a:lumMod val="100000"/>
                </a:schemeClr>
              </a:solidFill>
            </a:rPr>
            <a:t>Dezembro</a:t>
          </a:r>
        </a:p>
      </xdr:txBody>
    </xdr:sp>
    <xdr:clientData/>
  </xdr:twoCellAnchor>
  <xdr:twoCellAnchor editAs="absolute">
    <xdr:from>
      <xdr:col>16</xdr:col>
      <xdr:colOff>353816</xdr:colOff>
      <xdr:row>1</xdr:row>
      <xdr:rowOff>243417</xdr:rowOff>
    </xdr:from>
    <xdr:to>
      <xdr:col>17</xdr:col>
      <xdr:colOff>603983</xdr:colOff>
      <xdr:row>2</xdr:row>
      <xdr:rowOff>248834</xdr:rowOff>
    </xdr:to>
    <xdr:sp macro="" textlink="">
      <xdr:nvSpPr>
        <xdr:cNvPr id="59" name="Retângulo 58">
          <a:hlinkClick xmlns:r="http://schemas.openxmlformats.org/officeDocument/2006/relationships" r:id="rId22"/>
        </xdr:cNvPr>
        <xdr:cNvSpPr/>
      </xdr:nvSpPr>
      <xdr:spPr>
        <a:xfrm>
          <a:off x="12693983" y="677334"/>
          <a:ext cx="864000" cy="270000"/>
        </a:xfrm>
        <a:prstGeom prst="rect">
          <a:avLst/>
        </a:prstGeom>
        <a:solidFill>
          <a:srgbClr val="6699CC"/>
        </a:solidFill>
        <a:ln w="25400" cap="flat" cmpd="sng" algn="ctr">
          <a:noFill/>
          <a:prstDash val="solid"/>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pt-BR" sz="1100" b="0">
              <a:solidFill>
                <a:schemeClr val="bg1">
                  <a:lumMod val="100000"/>
                </a:schemeClr>
              </a:solidFill>
            </a:rPr>
            <a:t>13º Salário</a:t>
          </a:r>
        </a:p>
      </xdr:txBody>
    </xdr:sp>
    <xdr:clientData/>
  </xdr:twoCellAnchor>
  <xdr:twoCellAnchor editAs="absolute">
    <xdr:from>
      <xdr:col>18</xdr:col>
      <xdr:colOff>8472</xdr:colOff>
      <xdr:row>1</xdr:row>
      <xdr:rowOff>243417</xdr:rowOff>
    </xdr:from>
    <xdr:to>
      <xdr:col>19</xdr:col>
      <xdr:colOff>258638</xdr:colOff>
      <xdr:row>2</xdr:row>
      <xdr:rowOff>249767</xdr:rowOff>
    </xdr:to>
    <xdr:sp macro="" textlink="">
      <xdr:nvSpPr>
        <xdr:cNvPr id="60" name="Retângulo 59">
          <a:hlinkClick xmlns:r="http://schemas.openxmlformats.org/officeDocument/2006/relationships" r:id="rId23"/>
        </xdr:cNvPr>
        <xdr:cNvSpPr/>
      </xdr:nvSpPr>
      <xdr:spPr>
        <a:xfrm>
          <a:off x="13576305" y="677334"/>
          <a:ext cx="864000" cy="270933"/>
        </a:xfrm>
        <a:prstGeom prst="rect">
          <a:avLst/>
        </a:prstGeom>
        <a:solidFill>
          <a:srgbClr val="6699CC"/>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pt-BR" sz="1100">
              <a:solidFill>
                <a:schemeClr val="bg1">
                  <a:lumMod val="100000"/>
                </a:schemeClr>
              </a:solidFill>
              <a:latin typeface="+mn-lt"/>
              <a:ea typeface="+mn-ea"/>
              <a:cs typeface="+mn-cs"/>
            </a:rPr>
            <a:t>Férias</a:t>
          </a:r>
        </a:p>
      </xdr:txBody>
    </xdr:sp>
    <xdr:clientData/>
  </xdr:twoCellAnchor>
  <xdr:twoCellAnchor editAs="oneCell">
    <xdr:from>
      <xdr:col>0</xdr:col>
      <xdr:colOff>391583</xdr:colOff>
      <xdr:row>0</xdr:row>
      <xdr:rowOff>52917</xdr:rowOff>
    </xdr:from>
    <xdr:to>
      <xdr:col>0</xdr:col>
      <xdr:colOff>1512115</xdr:colOff>
      <xdr:row>2</xdr:row>
      <xdr:rowOff>105833</xdr:rowOff>
    </xdr:to>
    <xdr:pic>
      <xdr:nvPicPr>
        <xdr:cNvPr id="34" name="Imagem 33" descr="Marca_sebrae_verticall.png"/>
        <xdr:cNvPicPr>
          <a:picLocks noChangeAspect="1"/>
        </xdr:cNvPicPr>
      </xdr:nvPicPr>
      <xdr:blipFill>
        <a:blip xmlns:r="http://schemas.openxmlformats.org/officeDocument/2006/relationships" r:embed="rId24" cstate="print"/>
        <a:stretch>
          <a:fillRect/>
        </a:stretch>
      </xdr:blipFill>
      <xdr:spPr>
        <a:xfrm>
          <a:off x="391583" y="52917"/>
          <a:ext cx="1120532" cy="751416"/>
        </a:xfrm>
        <a:prstGeom prst="rect">
          <a:avLst/>
        </a:prstGeom>
      </xdr:spPr>
    </xdr:pic>
    <xdr:clientData/>
  </xdr:twoCellAnchor>
</xdr:wsDr>
</file>

<file path=xl/drawings/drawing48.xml><?xml version="1.0" encoding="utf-8"?>
<xdr:wsDr xmlns:xdr="http://schemas.openxmlformats.org/drawingml/2006/spreadsheetDrawing" xmlns:a="http://schemas.openxmlformats.org/drawingml/2006/main">
  <xdr:twoCellAnchor editAs="absolute">
    <xdr:from>
      <xdr:col>3</xdr:col>
      <xdr:colOff>371474</xdr:colOff>
      <xdr:row>0</xdr:row>
      <xdr:rowOff>133350</xdr:rowOff>
    </xdr:from>
    <xdr:to>
      <xdr:col>8</xdr:col>
      <xdr:colOff>1121832</xdr:colOff>
      <xdr:row>1</xdr:row>
      <xdr:rowOff>136219</xdr:rowOff>
    </xdr:to>
    <xdr:sp macro="" textlink="">
      <xdr:nvSpPr>
        <xdr:cNvPr id="2" name="CaixaDeTexto 1"/>
        <xdr:cNvSpPr txBox="1"/>
      </xdr:nvSpPr>
      <xdr:spPr>
        <a:xfrm>
          <a:off x="5819774" y="133350"/>
          <a:ext cx="6505575" cy="43149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vert="horz" wrap="square" rtlCol="0" anchor="t">
          <a:spAutoFit/>
        </a:bodyPr>
        <a:lstStyle/>
        <a:p>
          <a:r>
            <a:rPr lang="pt-BR" sz="1100"/>
            <a:t>Após ter inserido</a:t>
          </a:r>
          <a:r>
            <a:rPr lang="pt-BR" sz="1100" baseline="0"/>
            <a:t> todas as premissas e ter cadastrado todos os funcinários, chegou a hora de fazer o lançamento dos dados necessários para concluir e impromir a folha de pagamento de cada membro da equipe.</a:t>
          </a:r>
          <a:endParaRPr lang="pt-BR" sz="1100"/>
        </a:p>
      </xdr:txBody>
    </xdr:sp>
    <xdr:clientData/>
  </xdr:twoCellAnchor>
  <xdr:twoCellAnchor editAs="absolute">
    <xdr:from>
      <xdr:col>0</xdr:col>
      <xdr:colOff>144991</xdr:colOff>
      <xdr:row>2</xdr:row>
      <xdr:rowOff>135470</xdr:rowOff>
    </xdr:from>
    <xdr:to>
      <xdr:col>0</xdr:col>
      <xdr:colOff>1710266</xdr:colOff>
      <xdr:row>2</xdr:row>
      <xdr:rowOff>135470</xdr:rowOff>
    </xdr:to>
    <xdr:cxnSp macro="">
      <xdr:nvCxnSpPr>
        <xdr:cNvPr id="4" name="Conector reto 3"/>
        <xdr:cNvCxnSpPr/>
      </xdr:nvCxnSpPr>
      <xdr:spPr>
        <a:xfrm>
          <a:off x="144991" y="830795"/>
          <a:ext cx="1565275" cy="0"/>
        </a:xfrm>
        <a:prstGeom prst="line">
          <a:avLst/>
        </a:prstGeom>
        <a:ln>
          <a:solidFill>
            <a:srgbClr val="76717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63500</xdr:colOff>
      <xdr:row>2</xdr:row>
      <xdr:rowOff>222253</xdr:rowOff>
    </xdr:from>
    <xdr:to>
      <xdr:col>0</xdr:col>
      <xdr:colOff>1756833</xdr:colOff>
      <xdr:row>3</xdr:row>
      <xdr:rowOff>234953</xdr:rowOff>
    </xdr:to>
    <xdr:sp macro="" textlink="">
      <xdr:nvSpPr>
        <xdr:cNvPr id="5" name="Rectangle 65"/>
        <xdr:cNvSpPr/>
      </xdr:nvSpPr>
      <xdr:spPr>
        <a:xfrm>
          <a:off x="63500" y="917578"/>
          <a:ext cx="1693333"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l"/>
          <a:r>
            <a:rPr lang="en-US" sz="1400" b="1"/>
            <a:t>Menu</a:t>
          </a:r>
        </a:p>
      </xdr:txBody>
    </xdr:sp>
    <xdr:clientData/>
  </xdr:twoCellAnchor>
  <xdr:twoCellAnchor editAs="absolute">
    <xdr:from>
      <xdr:col>0</xdr:col>
      <xdr:colOff>152400</xdr:colOff>
      <xdr:row>12</xdr:row>
      <xdr:rowOff>117475</xdr:rowOff>
    </xdr:from>
    <xdr:to>
      <xdr:col>0</xdr:col>
      <xdr:colOff>1717675</xdr:colOff>
      <xdr:row>12</xdr:row>
      <xdr:rowOff>117475</xdr:rowOff>
    </xdr:to>
    <xdr:cxnSp macro="">
      <xdr:nvCxnSpPr>
        <xdr:cNvPr id="6" name="Conector reto 5"/>
        <xdr:cNvCxnSpPr/>
      </xdr:nvCxnSpPr>
      <xdr:spPr>
        <a:xfrm>
          <a:off x="152400" y="4254500"/>
          <a:ext cx="1565275" cy="0"/>
        </a:xfrm>
        <a:prstGeom prst="line">
          <a:avLst/>
        </a:prstGeom>
        <a:ln>
          <a:solidFill>
            <a:srgbClr val="76717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12700</xdr:colOff>
      <xdr:row>3</xdr:row>
      <xdr:rowOff>371475</xdr:rowOff>
    </xdr:from>
    <xdr:to>
      <xdr:col>1</xdr:col>
      <xdr:colOff>12700</xdr:colOff>
      <xdr:row>5</xdr:row>
      <xdr:rowOff>117475</xdr:rowOff>
    </xdr:to>
    <xdr:sp macro="" textlink="">
      <xdr:nvSpPr>
        <xdr:cNvPr id="7" name="Retângulo 6">
          <a:hlinkClick xmlns:r="http://schemas.openxmlformats.org/officeDocument/2006/relationships" r:id="rId1"/>
        </xdr:cNvPr>
        <xdr:cNvSpPr/>
      </xdr:nvSpPr>
      <xdr:spPr>
        <a:xfrm>
          <a:off x="12700" y="13335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Início</a:t>
          </a:r>
        </a:p>
      </xdr:txBody>
    </xdr:sp>
    <xdr:clientData/>
  </xdr:twoCellAnchor>
  <xdr:twoCellAnchor editAs="absolute">
    <xdr:from>
      <xdr:col>0</xdr:col>
      <xdr:colOff>12700</xdr:colOff>
      <xdr:row>5</xdr:row>
      <xdr:rowOff>180975</xdr:rowOff>
    </xdr:from>
    <xdr:to>
      <xdr:col>1</xdr:col>
      <xdr:colOff>12700</xdr:colOff>
      <xdr:row>6</xdr:row>
      <xdr:rowOff>53975</xdr:rowOff>
    </xdr:to>
    <xdr:sp macro="" textlink="">
      <xdr:nvSpPr>
        <xdr:cNvPr id="8" name="Retângulo 7">
          <a:hlinkClick xmlns:r="http://schemas.openxmlformats.org/officeDocument/2006/relationships" r:id="rId2"/>
        </xdr:cNvPr>
        <xdr:cNvSpPr/>
      </xdr:nvSpPr>
      <xdr:spPr>
        <a:xfrm>
          <a:off x="12700" y="16510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1. Premissas Gerais</a:t>
          </a:r>
        </a:p>
      </xdr:txBody>
    </xdr:sp>
    <xdr:clientData/>
  </xdr:twoCellAnchor>
  <xdr:twoCellAnchor editAs="absolute">
    <xdr:from>
      <xdr:col>0</xdr:col>
      <xdr:colOff>12700</xdr:colOff>
      <xdr:row>6</xdr:row>
      <xdr:rowOff>117475</xdr:rowOff>
    </xdr:from>
    <xdr:to>
      <xdr:col>1</xdr:col>
      <xdr:colOff>12700</xdr:colOff>
      <xdr:row>6</xdr:row>
      <xdr:rowOff>371475</xdr:rowOff>
    </xdr:to>
    <xdr:sp macro="" textlink="">
      <xdr:nvSpPr>
        <xdr:cNvPr id="9" name="Retângulo 8">
          <a:hlinkClick xmlns:r="http://schemas.openxmlformats.org/officeDocument/2006/relationships" r:id="rId3"/>
        </xdr:cNvPr>
        <xdr:cNvSpPr/>
      </xdr:nvSpPr>
      <xdr:spPr>
        <a:xfrm>
          <a:off x="12700" y="19685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2. Cadastro dos Funcionários</a:t>
          </a:r>
        </a:p>
      </xdr:txBody>
    </xdr:sp>
    <xdr:clientData/>
  </xdr:twoCellAnchor>
  <xdr:twoCellAnchor editAs="absolute">
    <xdr:from>
      <xdr:col>0</xdr:col>
      <xdr:colOff>12700</xdr:colOff>
      <xdr:row>7</xdr:row>
      <xdr:rowOff>53975</xdr:rowOff>
    </xdr:from>
    <xdr:to>
      <xdr:col>1</xdr:col>
      <xdr:colOff>12700</xdr:colOff>
      <xdr:row>7</xdr:row>
      <xdr:rowOff>307975</xdr:rowOff>
    </xdr:to>
    <xdr:sp macro="" textlink="">
      <xdr:nvSpPr>
        <xdr:cNvPr id="10" name="Retângulo 9">
          <a:hlinkClick xmlns:r="http://schemas.openxmlformats.org/officeDocument/2006/relationships" r:id="rId4"/>
        </xdr:cNvPr>
        <xdr:cNvSpPr/>
      </xdr:nvSpPr>
      <xdr:spPr>
        <a:xfrm>
          <a:off x="12700" y="2286000"/>
          <a:ext cx="1847850" cy="254000"/>
        </a:xfrm>
        <a:prstGeom prst="rect">
          <a:avLst/>
        </a:prstGeom>
        <a:solidFill>
          <a:schemeClr val="bg1">
            <a:lumMod val="100000"/>
          </a:schemeClr>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rgbClr val="000000"/>
              </a:solidFill>
            </a:rPr>
            <a:t>3. Lançamentos (Folha Pgto)</a:t>
          </a:r>
        </a:p>
      </xdr:txBody>
    </xdr:sp>
    <xdr:clientData/>
  </xdr:twoCellAnchor>
  <xdr:twoCellAnchor editAs="absolute">
    <xdr:from>
      <xdr:col>0</xdr:col>
      <xdr:colOff>12700</xdr:colOff>
      <xdr:row>7</xdr:row>
      <xdr:rowOff>371475</xdr:rowOff>
    </xdr:from>
    <xdr:to>
      <xdr:col>1</xdr:col>
      <xdr:colOff>12700</xdr:colOff>
      <xdr:row>8</xdr:row>
      <xdr:rowOff>244475</xdr:rowOff>
    </xdr:to>
    <xdr:sp macro="" textlink="">
      <xdr:nvSpPr>
        <xdr:cNvPr id="11" name="Retângulo 10">
          <a:hlinkClick xmlns:r="http://schemas.openxmlformats.org/officeDocument/2006/relationships" r:id="rId5"/>
        </xdr:cNvPr>
        <xdr:cNvSpPr/>
      </xdr:nvSpPr>
      <xdr:spPr>
        <a:xfrm>
          <a:off x="12700" y="26035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4. Resultados Consolidados</a:t>
          </a:r>
        </a:p>
      </xdr:txBody>
    </xdr:sp>
    <xdr:clientData/>
  </xdr:twoCellAnchor>
  <xdr:twoCellAnchor editAs="absolute">
    <xdr:from>
      <xdr:col>0</xdr:col>
      <xdr:colOff>12700</xdr:colOff>
      <xdr:row>8</xdr:row>
      <xdr:rowOff>307975</xdr:rowOff>
    </xdr:from>
    <xdr:to>
      <xdr:col>1</xdr:col>
      <xdr:colOff>12700</xdr:colOff>
      <xdr:row>9</xdr:row>
      <xdr:rowOff>180975</xdr:rowOff>
    </xdr:to>
    <xdr:sp macro="" textlink="">
      <xdr:nvSpPr>
        <xdr:cNvPr id="12" name="Retângulo 11">
          <a:hlinkClick xmlns:r="http://schemas.openxmlformats.org/officeDocument/2006/relationships" r:id="rId6"/>
        </xdr:cNvPr>
        <xdr:cNvSpPr/>
      </xdr:nvSpPr>
      <xdr:spPr>
        <a:xfrm>
          <a:off x="12700" y="29210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5. Gráficos</a:t>
          </a:r>
        </a:p>
      </xdr:txBody>
    </xdr:sp>
    <xdr:clientData/>
  </xdr:twoCellAnchor>
  <xdr:twoCellAnchor editAs="absolute">
    <xdr:from>
      <xdr:col>0</xdr:col>
      <xdr:colOff>12700</xdr:colOff>
      <xdr:row>9</xdr:row>
      <xdr:rowOff>244475</xdr:rowOff>
    </xdr:from>
    <xdr:to>
      <xdr:col>1</xdr:col>
      <xdr:colOff>12700</xdr:colOff>
      <xdr:row>10</xdr:row>
      <xdr:rowOff>117475</xdr:rowOff>
    </xdr:to>
    <xdr:sp macro="" textlink="">
      <xdr:nvSpPr>
        <xdr:cNvPr id="13" name="Retângulo 12">
          <a:hlinkClick xmlns:r="http://schemas.openxmlformats.org/officeDocument/2006/relationships" r:id="rId7"/>
        </xdr:cNvPr>
        <xdr:cNvSpPr/>
      </xdr:nvSpPr>
      <xdr:spPr>
        <a:xfrm>
          <a:off x="12700" y="32385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6. Alertas e Dicas</a:t>
          </a:r>
        </a:p>
      </xdr:txBody>
    </xdr:sp>
    <xdr:clientData/>
  </xdr:twoCellAnchor>
  <xdr:twoCellAnchor editAs="absolute">
    <xdr:from>
      <xdr:col>0</xdr:col>
      <xdr:colOff>12700</xdr:colOff>
      <xdr:row>10</xdr:row>
      <xdr:rowOff>180975</xdr:rowOff>
    </xdr:from>
    <xdr:to>
      <xdr:col>1</xdr:col>
      <xdr:colOff>12700</xdr:colOff>
      <xdr:row>11</xdr:row>
      <xdr:rowOff>53975</xdr:rowOff>
    </xdr:to>
    <xdr:sp macro="" textlink="">
      <xdr:nvSpPr>
        <xdr:cNvPr id="14" name="Retângulo 13">
          <a:hlinkClick xmlns:r="http://schemas.openxmlformats.org/officeDocument/2006/relationships" r:id="rId8"/>
        </xdr:cNvPr>
        <xdr:cNvSpPr/>
      </xdr:nvSpPr>
      <xdr:spPr>
        <a:xfrm>
          <a:off x="12700" y="35560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7. Relatório de Impressão</a:t>
          </a:r>
        </a:p>
      </xdr:txBody>
    </xdr:sp>
    <xdr:clientData/>
  </xdr:twoCellAnchor>
  <xdr:twoCellAnchor editAs="absolute">
    <xdr:from>
      <xdr:col>0</xdr:col>
      <xdr:colOff>12700</xdr:colOff>
      <xdr:row>11</xdr:row>
      <xdr:rowOff>117475</xdr:rowOff>
    </xdr:from>
    <xdr:to>
      <xdr:col>1</xdr:col>
      <xdr:colOff>12700</xdr:colOff>
      <xdr:row>11</xdr:row>
      <xdr:rowOff>371475</xdr:rowOff>
    </xdr:to>
    <xdr:sp macro="" textlink="">
      <xdr:nvSpPr>
        <xdr:cNvPr id="15" name="Retângulo 14">
          <a:hlinkClick xmlns:r="http://schemas.openxmlformats.org/officeDocument/2006/relationships" r:id="rId9"/>
        </xdr:cNvPr>
        <xdr:cNvSpPr/>
      </xdr:nvSpPr>
      <xdr:spPr>
        <a:xfrm>
          <a:off x="12700" y="38735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8. Imprimir Folha Pgto</a:t>
          </a:r>
        </a:p>
      </xdr:txBody>
    </xdr:sp>
    <xdr:clientData/>
  </xdr:twoCellAnchor>
  <xdr:twoCellAnchor editAs="absolute">
    <xdr:from>
      <xdr:col>28</xdr:col>
      <xdr:colOff>1440359</xdr:colOff>
      <xdr:row>3</xdr:row>
      <xdr:rowOff>0</xdr:rowOff>
    </xdr:from>
    <xdr:to>
      <xdr:col>31</xdr:col>
      <xdr:colOff>1469992</xdr:colOff>
      <xdr:row>4</xdr:row>
      <xdr:rowOff>21167</xdr:rowOff>
    </xdr:to>
    <xdr:sp macro="" textlink="">
      <xdr:nvSpPr>
        <xdr:cNvPr id="34" name="Retângulo 33">
          <a:hlinkClick xmlns:r="http://schemas.openxmlformats.org/officeDocument/2006/relationships" r:id="rId10"/>
        </xdr:cNvPr>
        <xdr:cNvSpPr/>
      </xdr:nvSpPr>
      <xdr:spPr>
        <a:xfrm>
          <a:off x="39519192" y="963083"/>
          <a:ext cx="4474633" cy="402167"/>
        </a:xfrm>
        <a:prstGeom prst="rect">
          <a:avLst/>
        </a:prstGeom>
        <a:solidFill>
          <a:srgbClr val="92D050"/>
        </a:solidFill>
        <a:ln w="25400" cap="flat" cmpd="sng" algn="ctr">
          <a:noFill/>
          <a:prstDash val="solid"/>
        </a:ln>
        <a:effectLs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100" b="0" i="0">
              <a:solidFill>
                <a:schemeClr val="lt1"/>
              </a:solidFill>
              <a:effectLst/>
              <a:latin typeface="+mn-lt"/>
              <a:ea typeface="+mn-ea"/>
              <a:cs typeface="+mn-cs"/>
            </a:rPr>
            <a:t>Gerar Holerites para Este Mês</a:t>
          </a:r>
          <a:endParaRPr lang="pt-BR" sz="1100">
            <a:solidFill>
              <a:schemeClr val="bg1">
                <a:lumMod val="100000"/>
              </a:schemeClr>
            </a:solidFill>
          </a:endParaRPr>
        </a:p>
      </xdr:txBody>
    </xdr:sp>
    <xdr:clientData/>
  </xdr:twoCellAnchor>
  <xdr:twoCellAnchor editAs="absolute">
    <xdr:from>
      <xdr:col>2</xdr:col>
      <xdr:colOff>0</xdr:colOff>
      <xdr:row>1</xdr:row>
      <xdr:rowOff>243417</xdr:rowOff>
    </xdr:from>
    <xdr:to>
      <xdr:col>2</xdr:col>
      <xdr:colOff>863600</xdr:colOff>
      <xdr:row>3</xdr:row>
      <xdr:rowOff>2117</xdr:rowOff>
    </xdr:to>
    <xdr:sp macro="" textlink="">
      <xdr:nvSpPr>
        <xdr:cNvPr id="33" name="Retângulo 32">
          <a:hlinkClick xmlns:r="http://schemas.openxmlformats.org/officeDocument/2006/relationships" r:id="rId11"/>
        </xdr:cNvPr>
        <xdr:cNvSpPr/>
      </xdr:nvSpPr>
      <xdr:spPr>
        <a:xfrm>
          <a:off x="2106083" y="677334"/>
          <a:ext cx="863600" cy="287866"/>
        </a:xfrm>
        <a:prstGeom prst="rect">
          <a:avLst/>
        </a:prstGeom>
        <a:solidFill>
          <a:srgbClr val="6699CC"/>
        </a:solidFill>
        <a:ln w="25400" cap="flat" cmpd="sng" algn="ctr">
          <a:noFill/>
          <a:prstDash val="solid"/>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pt-BR" sz="1100" b="0">
              <a:solidFill>
                <a:schemeClr val="bg1">
                  <a:lumMod val="100000"/>
                </a:schemeClr>
              </a:solidFill>
              <a:latin typeface="+mn-lt"/>
              <a:ea typeface="+mn-ea"/>
              <a:cs typeface="+mn-cs"/>
            </a:rPr>
            <a:t>Janeiro</a:t>
          </a:r>
        </a:p>
      </xdr:txBody>
    </xdr:sp>
    <xdr:clientData/>
  </xdr:twoCellAnchor>
  <xdr:twoCellAnchor editAs="absolute">
    <xdr:from>
      <xdr:col>2</xdr:col>
      <xdr:colOff>891361</xdr:colOff>
      <xdr:row>1</xdr:row>
      <xdr:rowOff>243417</xdr:rowOff>
    </xdr:from>
    <xdr:to>
      <xdr:col>2</xdr:col>
      <xdr:colOff>1760253</xdr:colOff>
      <xdr:row>3</xdr:row>
      <xdr:rowOff>2117</xdr:rowOff>
    </xdr:to>
    <xdr:sp macro="" textlink="">
      <xdr:nvSpPr>
        <xdr:cNvPr id="35" name="Retângulo 34">
          <a:hlinkClick xmlns:r="http://schemas.openxmlformats.org/officeDocument/2006/relationships" r:id="rId12"/>
        </xdr:cNvPr>
        <xdr:cNvSpPr/>
      </xdr:nvSpPr>
      <xdr:spPr>
        <a:xfrm>
          <a:off x="2997444" y="677334"/>
          <a:ext cx="868892" cy="287866"/>
        </a:xfrm>
        <a:prstGeom prst="rect">
          <a:avLst/>
        </a:prstGeom>
        <a:solidFill>
          <a:srgbClr val="6699CC"/>
        </a:solidFill>
        <a:ln w="25400" cap="flat" cmpd="sng" algn="ctr">
          <a:noFill/>
          <a:prstDash val="solid"/>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pt-BR" sz="1100" b="0">
              <a:solidFill>
                <a:schemeClr val="bg1">
                  <a:lumMod val="100000"/>
                </a:schemeClr>
              </a:solidFill>
              <a:latin typeface="+mn-lt"/>
              <a:ea typeface="+mn-ea"/>
              <a:cs typeface="+mn-cs"/>
            </a:rPr>
            <a:t>Fevereiro</a:t>
          </a:r>
        </a:p>
      </xdr:txBody>
    </xdr:sp>
    <xdr:clientData/>
  </xdr:twoCellAnchor>
  <xdr:twoCellAnchor editAs="absolute">
    <xdr:from>
      <xdr:col>2</xdr:col>
      <xdr:colOff>1788014</xdr:colOff>
      <xdr:row>1</xdr:row>
      <xdr:rowOff>243417</xdr:rowOff>
    </xdr:from>
    <xdr:to>
      <xdr:col>2</xdr:col>
      <xdr:colOff>2651614</xdr:colOff>
      <xdr:row>3</xdr:row>
      <xdr:rowOff>2117</xdr:rowOff>
    </xdr:to>
    <xdr:sp macro="" textlink="">
      <xdr:nvSpPr>
        <xdr:cNvPr id="36" name="Retângulo 35">
          <a:hlinkClick xmlns:r="http://schemas.openxmlformats.org/officeDocument/2006/relationships" r:id="rId13"/>
        </xdr:cNvPr>
        <xdr:cNvSpPr/>
      </xdr:nvSpPr>
      <xdr:spPr>
        <a:xfrm>
          <a:off x="3894097" y="677334"/>
          <a:ext cx="863600" cy="287866"/>
        </a:xfrm>
        <a:prstGeom prst="rect">
          <a:avLst/>
        </a:prstGeom>
        <a:solidFill>
          <a:srgbClr val="FF9900"/>
        </a:solidFill>
        <a:ln w="25400" cap="flat" cmpd="sng" algn="ctr">
          <a:noFill/>
          <a:prstDash val="solid"/>
        </a:ln>
        <a:effectLs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pt-BR" sz="1100" b="1">
              <a:solidFill>
                <a:schemeClr val="bg1">
                  <a:lumMod val="100000"/>
                </a:schemeClr>
              </a:solidFill>
              <a:latin typeface="+mn-lt"/>
              <a:ea typeface="+mn-ea"/>
              <a:cs typeface="+mn-cs"/>
            </a:rPr>
            <a:t>Março</a:t>
          </a:r>
        </a:p>
      </xdr:txBody>
    </xdr:sp>
    <xdr:clientData/>
  </xdr:twoCellAnchor>
  <xdr:twoCellAnchor editAs="absolute">
    <xdr:from>
      <xdr:col>2</xdr:col>
      <xdr:colOff>2679375</xdr:colOff>
      <xdr:row>1</xdr:row>
      <xdr:rowOff>243417</xdr:rowOff>
    </xdr:from>
    <xdr:to>
      <xdr:col>3</xdr:col>
      <xdr:colOff>203933</xdr:colOff>
      <xdr:row>3</xdr:row>
      <xdr:rowOff>2117</xdr:rowOff>
    </xdr:to>
    <xdr:sp macro="" textlink="">
      <xdr:nvSpPr>
        <xdr:cNvPr id="37" name="Retângulo 36">
          <a:hlinkClick xmlns:r="http://schemas.openxmlformats.org/officeDocument/2006/relationships" r:id="rId14"/>
        </xdr:cNvPr>
        <xdr:cNvSpPr/>
      </xdr:nvSpPr>
      <xdr:spPr>
        <a:xfrm>
          <a:off x="4785458" y="677334"/>
          <a:ext cx="868892" cy="287866"/>
        </a:xfrm>
        <a:prstGeom prst="rect">
          <a:avLst/>
        </a:prstGeom>
        <a:solidFill>
          <a:srgbClr val="6699CC"/>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pt-BR" sz="1100">
              <a:solidFill>
                <a:schemeClr val="bg1">
                  <a:lumMod val="100000"/>
                </a:schemeClr>
              </a:solidFill>
            </a:rPr>
            <a:t>Abril</a:t>
          </a:r>
        </a:p>
      </xdr:txBody>
    </xdr:sp>
    <xdr:clientData/>
  </xdr:twoCellAnchor>
  <xdr:twoCellAnchor editAs="absolute">
    <xdr:from>
      <xdr:col>3</xdr:col>
      <xdr:colOff>231694</xdr:colOff>
      <xdr:row>1</xdr:row>
      <xdr:rowOff>243417</xdr:rowOff>
    </xdr:from>
    <xdr:to>
      <xdr:col>3</xdr:col>
      <xdr:colOff>1100585</xdr:colOff>
      <xdr:row>3</xdr:row>
      <xdr:rowOff>2117</xdr:rowOff>
    </xdr:to>
    <xdr:sp macro="" textlink="">
      <xdr:nvSpPr>
        <xdr:cNvPr id="38" name="Retângulo 37">
          <a:hlinkClick xmlns:r="http://schemas.openxmlformats.org/officeDocument/2006/relationships" r:id="rId15"/>
        </xdr:cNvPr>
        <xdr:cNvSpPr/>
      </xdr:nvSpPr>
      <xdr:spPr>
        <a:xfrm>
          <a:off x="5682111" y="677334"/>
          <a:ext cx="868891" cy="287866"/>
        </a:xfrm>
        <a:prstGeom prst="rect">
          <a:avLst/>
        </a:prstGeom>
        <a:solidFill>
          <a:srgbClr val="6699CC"/>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pt-BR" sz="1100">
              <a:solidFill>
                <a:schemeClr val="bg1">
                  <a:lumMod val="100000"/>
                </a:schemeClr>
              </a:solidFill>
            </a:rPr>
            <a:t>Maio</a:t>
          </a:r>
        </a:p>
      </xdr:txBody>
    </xdr:sp>
    <xdr:clientData/>
  </xdr:twoCellAnchor>
  <xdr:twoCellAnchor editAs="absolute">
    <xdr:from>
      <xdr:col>3</xdr:col>
      <xdr:colOff>1128346</xdr:colOff>
      <xdr:row>1</xdr:row>
      <xdr:rowOff>243417</xdr:rowOff>
    </xdr:from>
    <xdr:to>
      <xdr:col>4</xdr:col>
      <xdr:colOff>817196</xdr:colOff>
      <xdr:row>3</xdr:row>
      <xdr:rowOff>2117</xdr:rowOff>
    </xdr:to>
    <xdr:sp macro="" textlink="">
      <xdr:nvSpPr>
        <xdr:cNvPr id="39" name="Retângulo 38">
          <a:hlinkClick xmlns:r="http://schemas.openxmlformats.org/officeDocument/2006/relationships" r:id="rId16"/>
        </xdr:cNvPr>
        <xdr:cNvSpPr/>
      </xdr:nvSpPr>
      <xdr:spPr>
        <a:xfrm>
          <a:off x="6578763" y="677334"/>
          <a:ext cx="863600" cy="287866"/>
        </a:xfrm>
        <a:prstGeom prst="rect">
          <a:avLst/>
        </a:prstGeom>
        <a:solidFill>
          <a:srgbClr val="6699CC"/>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pt-BR" sz="1100">
              <a:solidFill>
                <a:schemeClr val="bg1">
                  <a:lumMod val="100000"/>
                </a:schemeClr>
              </a:solidFill>
            </a:rPr>
            <a:t>Junho</a:t>
          </a:r>
        </a:p>
      </xdr:txBody>
    </xdr:sp>
    <xdr:clientData/>
  </xdr:twoCellAnchor>
  <xdr:twoCellAnchor editAs="absolute">
    <xdr:from>
      <xdr:col>4</xdr:col>
      <xdr:colOff>844957</xdr:colOff>
      <xdr:row>1</xdr:row>
      <xdr:rowOff>243417</xdr:rowOff>
    </xdr:from>
    <xdr:to>
      <xdr:col>5</xdr:col>
      <xdr:colOff>539099</xdr:colOff>
      <xdr:row>3</xdr:row>
      <xdr:rowOff>2117</xdr:rowOff>
    </xdr:to>
    <xdr:sp macro="" textlink="">
      <xdr:nvSpPr>
        <xdr:cNvPr id="40" name="Retângulo 39">
          <a:hlinkClick xmlns:r="http://schemas.openxmlformats.org/officeDocument/2006/relationships" r:id="rId17"/>
        </xdr:cNvPr>
        <xdr:cNvSpPr/>
      </xdr:nvSpPr>
      <xdr:spPr>
        <a:xfrm>
          <a:off x="7470124" y="677334"/>
          <a:ext cx="868892" cy="287866"/>
        </a:xfrm>
        <a:prstGeom prst="rect">
          <a:avLst/>
        </a:prstGeom>
        <a:solidFill>
          <a:srgbClr val="6699CC"/>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pt-BR" sz="1100">
              <a:solidFill>
                <a:schemeClr val="bg1">
                  <a:lumMod val="100000"/>
                </a:schemeClr>
              </a:solidFill>
            </a:rPr>
            <a:t>Julho</a:t>
          </a:r>
        </a:p>
      </xdr:txBody>
    </xdr:sp>
    <xdr:clientData/>
  </xdr:twoCellAnchor>
  <xdr:twoCellAnchor editAs="absolute">
    <xdr:from>
      <xdr:col>5</xdr:col>
      <xdr:colOff>566860</xdr:colOff>
      <xdr:row>1</xdr:row>
      <xdr:rowOff>243417</xdr:rowOff>
    </xdr:from>
    <xdr:to>
      <xdr:col>6</xdr:col>
      <xdr:colOff>292752</xdr:colOff>
      <xdr:row>3</xdr:row>
      <xdr:rowOff>2117</xdr:rowOff>
    </xdr:to>
    <xdr:sp macro="" textlink="">
      <xdr:nvSpPr>
        <xdr:cNvPr id="41" name="Retângulo 40">
          <a:hlinkClick xmlns:r="http://schemas.openxmlformats.org/officeDocument/2006/relationships" r:id="rId18"/>
        </xdr:cNvPr>
        <xdr:cNvSpPr/>
      </xdr:nvSpPr>
      <xdr:spPr>
        <a:xfrm>
          <a:off x="8366777" y="677334"/>
          <a:ext cx="868892" cy="287866"/>
        </a:xfrm>
        <a:prstGeom prst="rect">
          <a:avLst/>
        </a:prstGeom>
        <a:solidFill>
          <a:srgbClr val="6699CC"/>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pt-BR" sz="1100">
              <a:solidFill>
                <a:schemeClr val="bg1">
                  <a:lumMod val="100000"/>
                </a:schemeClr>
              </a:solidFill>
            </a:rPr>
            <a:t>Agosto</a:t>
          </a:r>
        </a:p>
      </xdr:txBody>
    </xdr:sp>
    <xdr:clientData/>
  </xdr:twoCellAnchor>
  <xdr:twoCellAnchor editAs="absolute">
    <xdr:from>
      <xdr:col>6</xdr:col>
      <xdr:colOff>320513</xdr:colOff>
      <xdr:row>1</xdr:row>
      <xdr:rowOff>243417</xdr:rowOff>
    </xdr:from>
    <xdr:to>
      <xdr:col>7</xdr:col>
      <xdr:colOff>41113</xdr:colOff>
      <xdr:row>3</xdr:row>
      <xdr:rowOff>2117</xdr:rowOff>
    </xdr:to>
    <xdr:sp macro="" textlink="">
      <xdr:nvSpPr>
        <xdr:cNvPr id="42" name="Retângulo 41">
          <a:hlinkClick xmlns:r="http://schemas.openxmlformats.org/officeDocument/2006/relationships" r:id="rId19"/>
        </xdr:cNvPr>
        <xdr:cNvSpPr/>
      </xdr:nvSpPr>
      <xdr:spPr>
        <a:xfrm>
          <a:off x="9263430" y="677334"/>
          <a:ext cx="863600" cy="287866"/>
        </a:xfrm>
        <a:prstGeom prst="rect">
          <a:avLst/>
        </a:prstGeom>
        <a:solidFill>
          <a:srgbClr val="6699CC"/>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pt-BR" sz="1100">
              <a:solidFill>
                <a:schemeClr val="bg1">
                  <a:lumMod val="100000"/>
                </a:schemeClr>
              </a:solidFill>
            </a:rPr>
            <a:t>Setembro</a:t>
          </a:r>
        </a:p>
      </xdr:txBody>
    </xdr:sp>
    <xdr:clientData/>
  </xdr:twoCellAnchor>
  <xdr:twoCellAnchor editAs="absolute">
    <xdr:from>
      <xdr:col>7</xdr:col>
      <xdr:colOff>68874</xdr:colOff>
      <xdr:row>1</xdr:row>
      <xdr:rowOff>243417</xdr:rowOff>
    </xdr:from>
    <xdr:to>
      <xdr:col>7</xdr:col>
      <xdr:colOff>937765</xdr:colOff>
      <xdr:row>3</xdr:row>
      <xdr:rowOff>2117</xdr:rowOff>
    </xdr:to>
    <xdr:sp macro="" textlink="">
      <xdr:nvSpPr>
        <xdr:cNvPr id="43" name="Retângulo 42">
          <a:hlinkClick xmlns:r="http://schemas.openxmlformats.org/officeDocument/2006/relationships" r:id="rId20"/>
        </xdr:cNvPr>
        <xdr:cNvSpPr/>
      </xdr:nvSpPr>
      <xdr:spPr>
        <a:xfrm>
          <a:off x="10154791" y="677334"/>
          <a:ext cx="868891" cy="287866"/>
        </a:xfrm>
        <a:prstGeom prst="rect">
          <a:avLst/>
        </a:prstGeom>
        <a:solidFill>
          <a:srgbClr val="6699CC"/>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pt-BR" sz="1100">
              <a:solidFill>
                <a:schemeClr val="bg1">
                  <a:lumMod val="100000"/>
                </a:schemeClr>
              </a:solidFill>
            </a:rPr>
            <a:t>Outubro</a:t>
          </a:r>
        </a:p>
      </xdr:txBody>
    </xdr:sp>
    <xdr:clientData/>
  </xdr:twoCellAnchor>
  <xdr:twoCellAnchor editAs="absolute">
    <xdr:from>
      <xdr:col>7</xdr:col>
      <xdr:colOff>965526</xdr:colOff>
      <xdr:row>1</xdr:row>
      <xdr:rowOff>243417</xdr:rowOff>
    </xdr:from>
    <xdr:to>
      <xdr:col>8</xdr:col>
      <xdr:colOff>691418</xdr:colOff>
      <xdr:row>3</xdr:row>
      <xdr:rowOff>2117</xdr:rowOff>
    </xdr:to>
    <xdr:sp macro="" textlink="">
      <xdr:nvSpPr>
        <xdr:cNvPr id="44" name="Retângulo 43">
          <a:hlinkClick xmlns:r="http://schemas.openxmlformats.org/officeDocument/2006/relationships" r:id="rId21"/>
        </xdr:cNvPr>
        <xdr:cNvSpPr/>
      </xdr:nvSpPr>
      <xdr:spPr>
        <a:xfrm>
          <a:off x="11051443" y="677334"/>
          <a:ext cx="868892" cy="287866"/>
        </a:xfrm>
        <a:prstGeom prst="rect">
          <a:avLst/>
        </a:prstGeom>
        <a:solidFill>
          <a:srgbClr val="6699CC"/>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pt-BR" sz="1100">
              <a:solidFill>
                <a:schemeClr val="bg1">
                  <a:lumMod val="100000"/>
                </a:schemeClr>
              </a:solidFill>
            </a:rPr>
            <a:t>Novembro</a:t>
          </a:r>
        </a:p>
      </xdr:txBody>
    </xdr:sp>
    <xdr:clientData/>
  </xdr:twoCellAnchor>
  <xdr:twoCellAnchor editAs="absolute">
    <xdr:from>
      <xdr:col>8</xdr:col>
      <xdr:colOff>719179</xdr:colOff>
      <xdr:row>1</xdr:row>
      <xdr:rowOff>243417</xdr:rowOff>
    </xdr:from>
    <xdr:to>
      <xdr:col>9</xdr:col>
      <xdr:colOff>439779</xdr:colOff>
      <xdr:row>3</xdr:row>
      <xdr:rowOff>2117</xdr:rowOff>
    </xdr:to>
    <xdr:sp macro="" textlink="">
      <xdr:nvSpPr>
        <xdr:cNvPr id="45" name="Retângulo 44">
          <a:hlinkClick xmlns:r="http://schemas.openxmlformats.org/officeDocument/2006/relationships" r:id="rId22"/>
        </xdr:cNvPr>
        <xdr:cNvSpPr/>
      </xdr:nvSpPr>
      <xdr:spPr>
        <a:xfrm>
          <a:off x="11948096" y="677334"/>
          <a:ext cx="863600" cy="287866"/>
        </a:xfrm>
        <a:prstGeom prst="rect">
          <a:avLst/>
        </a:prstGeom>
        <a:solidFill>
          <a:srgbClr val="6699CC"/>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pt-BR" sz="1100">
              <a:solidFill>
                <a:schemeClr val="bg1">
                  <a:lumMod val="100000"/>
                </a:schemeClr>
              </a:solidFill>
              <a:latin typeface="+mn-lt"/>
              <a:ea typeface="+mn-ea"/>
              <a:cs typeface="+mn-cs"/>
            </a:rPr>
            <a:t>Dezembro</a:t>
          </a:r>
        </a:p>
      </xdr:txBody>
    </xdr:sp>
    <xdr:clientData/>
  </xdr:twoCellAnchor>
  <xdr:twoCellAnchor editAs="absolute">
    <xdr:from>
      <xdr:col>9</xdr:col>
      <xdr:colOff>467540</xdr:colOff>
      <xdr:row>1</xdr:row>
      <xdr:rowOff>243417</xdr:rowOff>
    </xdr:from>
    <xdr:to>
      <xdr:col>10</xdr:col>
      <xdr:colOff>188140</xdr:colOff>
      <xdr:row>3</xdr:row>
      <xdr:rowOff>2117</xdr:rowOff>
    </xdr:to>
    <xdr:sp macro="" textlink="">
      <xdr:nvSpPr>
        <xdr:cNvPr id="46" name="Retângulo 45">
          <a:hlinkClick xmlns:r="http://schemas.openxmlformats.org/officeDocument/2006/relationships" r:id="rId23"/>
        </xdr:cNvPr>
        <xdr:cNvSpPr/>
      </xdr:nvSpPr>
      <xdr:spPr>
        <a:xfrm>
          <a:off x="12839457" y="677334"/>
          <a:ext cx="863600" cy="287866"/>
        </a:xfrm>
        <a:prstGeom prst="rect">
          <a:avLst/>
        </a:prstGeom>
        <a:solidFill>
          <a:srgbClr val="6699CC"/>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pt-BR" sz="1100">
              <a:solidFill>
                <a:schemeClr val="bg1">
                  <a:lumMod val="100000"/>
                </a:schemeClr>
              </a:solidFill>
              <a:latin typeface="+mn-lt"/>
              <a:ea typeface="+mn-ea"/>
              <a:cs typeface="+mn-cs"/>
            </a:rPr>
            <a:t>Férias</a:t>
          </a:r>
        </a:p>
      </xdr:txBody>
    </xdr:sp>
    <xdr:clientData/>
  </xdr:twoCellAnchor>
  <xdr:twoCellAnchor editAs="absolute">
    <xdr:from>
      <xdr:col>10</xdr:col>
      <xdr:colOff>215899</xdr:colOff>
      <xdr:row>1</xdr:row>
      <xdr:rowOff>243417</xdr:rowOff>
    </xdr:from>
    <xdr:to>
      <xdr:col>10</xdr:col>
      <xdr:colOff>1079499</xdr:colOff>
      <xdr:row>3</xdr:row>
      <xdr:rowOff>2117</xdr:rowOff>
    </xdr:to>
    <xdr:sp macro="" textlink="">
      <xdr:nvSpPr>
        <xdr:cNvPr id="47" name="Retângulo 46">
          <a:hlinkClick xmlns:r="http://schemas.openxmlformats.org/officeDocument/2006/relationships" r:id="rId24"/>
        </xdr:cNvPr>
        <xdr:cNvSpPr/>
      </xdr:nvSpPr>
      <xdr:spPr>
        <a:xfrm>
          <a:off x="13730816" y="677334"/>
          <a:ext cx="863600" cy="287866"/>
        </a:xfrm>
        <a:prstGeom prst="rect">
          <a:avLst/>
        </a:prstGeom>
        <a:solidFill>
          <a:srgbClr val="6699CC"/>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pt-BR" sz="1100">
              <a:solidFill>
                <a:schemeClr val="bg1">
                  <a:lumMod val="100000"/>
                </a:schemeClr>
              </a:solidFill>
              <a:latin typeface="+mn-lt"/>
              <a:ea typeface="+mn-ea"/>
              <a:cs typeface="+mn-cs"/>
            </a:rPr>
            <a:t>13º Salário</a:t>
          </a:r>
        </a:p>
      </xdr:txBody>
    </xdr:sp>
    <xdr:clientData/>
  </xdr:twoCellAnchor>
  <xdr:twoCellAnchor editAs="oneCell">
    <xdr:from>
      <xdr:col>0</xdr:col>
      <xdr:colOff>412750</xdr:colOff>
      <xdr:row>0</xdr:row>
      <xdr:rowOff>63500</xdr:rowOff>
    </xdr:from>
    <xdr:to>
      <xdr:col>0</xdr:col>
      <xdr:colOff>1533282</xdr:colOff>
      <xdr:row>2</xdr:row>
      <xdr:rowOff>116416</xdr:rowOff>
    </xdr:to>
    <xdr:pic>
      <xdr:nvPicPr>
        <xdr:cNvPr id="48" name="Imagem 47" descr="Marca_sebrae_verticall.png"/>
        <xdr:cNvPicPr>
          <a:picLocks noChangeAspect="1"/>
        </xdr:cNvPicPr>
      </xdr:nvPicPr>
      <xdr:blipFill>
        <a:blip xmlns:r="http://schemas.openxmlformats.org/officeDocument/2006/relationships" r:embed="rId25" cstate="print"/>
        <a:stretch>
          <a:fillRect/>
        </a:stretch>
      </xdr:blipFill>
      <xdr:spPr>
        <a:xfrm>
          <a:off x="412750" y="63500"/>
          <a:ext cx="1120532" cy="751416"/>
        </a:xfrm>
        <a:prstGeom prst="rect">
          <a:avLst/>
        </a:prstGeom>
      </xdr:spPr>
    </xdr:pic>
    <xdr:clientData/>
  </xdr:twoCellAnchor>
</xdr:wsDr>
</file>

<file path=xl/drawings/drawing49.xml><?xml version="1.0" encoding="utf-8"?>
<xdr:wsDr xmlns:xdr="http://schemas.openxmlformats.org/drawingml/2006/spreadsheetDrawing" xmlns:a="http://schemas.openxmlformats.org/drawingml/2006/main">
  <xdr:twoCellAnchor editAs="absolute">
    <xdr:from>
      <xdr:col>6</xdr:col>
      <xdr:colOff>307975</xdr:colOff>
      <xdr:row>0</xdr:row>
      <xdr:rowOff>133350</xdr:rowOff>
    </xdr:from>
    <xdr:to>
      <xdr:col>15</xdr:col>
      <xdr:colOff>338667</xdr:colOff>
      <xdr:row>1</xdr:row>
      <xdr:rowOff>136219</xdr:rowOff>
    </xdr:to>
    <xdr:sp macro="" textlink="">
      <xdr:nvSpPr>
        <xdr:cNvPr id="2" name="CaixaDeTexto 1"/>
        <xdr:cNvSpPr txBox="1"/>
      </xdr:nvSpPr>
      <xdr:spPr>
        <a:xfrm>
          <a:off x="5546725" y="133350"/>
          <a:ext cx="6518275" cy="436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vert="horz" wrap="square" rtlCol="0" anchor="t">
          <a:spAutoFit/>
        </a:bodyPr>
        <a:lstStyle/>
        <a:p>
          <a:r>
            <a:rPr lang="pt-BR" sz="1100"/>
            <a:t>Esta parte da planilha permite que você veja exatamente quanto cada funcionário irá receber. Basta selecionar</a:t>
          </a:r>
          <a:r>
            <a:rPr lang="pt-BR" sz="1100" baseline="0"/>
            <a:t> o funcionário e enviar para a impressão. A folha de pagamento estará 100% formatada para sua impressora.</a:t>
          </a:r>
          <a:endParaRPr lang="pt-BR" sz="1100"/>
        </a:p>
      </xdr:txBody>
    </xdr:sp>
    <xdr:clientData/>
  </xdr:twoCellAnchor>
  <xdr:twoCellAnchor editAs="absolute">
    <xdr:from>
      <xdr:col>0</xdr:col>
      <xdr:colOff>144991</xdr:colOff>
      <xdr:row>2</xdr:row>
      <xdr:rowOff>135470</xdr:rowOff>
    </xdr:from>
    <xdr:to>
      <xdr:col>0</xdr:col>
      <xdr:colOff>1710266</xdr:colOff>
      <xdr:row>2</xdr:row>
      <xdr:rowOff>135470</xdr:rowOff>
    </xdr:to>
    <xdr:cxnSp macro="">
      <xdr:nvCxnSpPr>
        <xdr:cNvPr id="4" name="Conector reto 3"/>
        <xdr:cNvCxnSpPr/>
      </xdr:nvCxnSpPr>
      <xdr:spPr>
        <a:xfrm>
          <a:off x="144991" y="830795"/>
          <a:ext cx="1565275" cy="0"/>
        </a:xfrm>
        <a:prstGeom prst="line">
          <a:avLst/>
        </a:prstGeom>
        <a:ln>
          <a:solidFill>
            <a:srgbClr val="76717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63500</xdr:colOff>
      <xdr:row>2</xdr:row>
      <xdr:rowOff>222253</xdr:rowOff>
    </xdr:from>
    <xdr:to>
      <xdr:col>0</xdr:col>
      <xdr:colOff>1756833</xdr:colOff>
      <xdr:row>3</xdr:row>
      <xdr:rowOff>234953</xdr:rowOff>
    </xdr:to>
    <xdr:sp macro="" textlink="">
      <xdr:nvSpPr>
        <xdr:cNvPr id="5" name="Rectangle 65"/>
        <xdr:cNvSpPr/>
      </xdr:nvSpPr>
      <xdr:spPr>
        <a:xfrm>
          <a:off x="63500" y="917578"/>
          <a:ext cx="1693333"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l"/>
          <a:r>
            <a:rPr lang="en-US" sz="1400" b="1"/>
            <a:t>Menu</a:t>
          </a:r>
        </a:p>
      </xdr:txBody>
    </xdr:sp>
    <xdr:clientData/>
  </xdr:twoCellAnchor>
  <xdr:twoCellAnchor editAs="absolute">
    <xdr:from>
      <xdr:col>0</xdr:col>
      <xdr:colOff>152400</xdr:colOff>
      <xdr:row>16</xdr:row>
      <xdr:rowOff>138641</xdr:rowOff>
    </xdr:from>
    <xdr:to>
      <xdr:col>0</xdr:col>
      <xdr:colOff>1717675</xdr:colOff>
      <xdr:row>16</xdr:row>
      <xdr:rowOff>138641</xdr:rowOff>
    </xdr:to>
    <xdr:cxnSp macro="">
      <xdr:nvCxnSpPr>
        <xdr:cNvPr id="6" name="Conector reto 5"/>
        <xdr:cNvCxnSpPr/>
      </xdr:nvCxnSpPr>
      <xdr:spPr>
        <a:xfrm>
          <a:off x="152400" y="4253441"/>
          <a:ext cx="1565275" cy="0"/>
        </a:xfrm>
        <a:prstGeom prst="line">
          <a:avLst/>
        </a:prstGeom>
        <a:ln>
          <a:solidFill>
            <a:srgbClr val="76717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12700</xdr:colOff>
      <xdr:row>3</xdr:row>
      <xdr:rowOff>371475</xdr:rowOff>
    </xdr:from>
    <xdr:to>
      <xdr:col>1</xdr:col>
      <xdr:colOff>12700</xdr:colOff>
      <xdr:row>4</xdr:row>
      <xdr:rowOff>244475</xdr:rowOff>
    </xdr:to>
    <xdr:sp macro="" textlink="">
      <xdr:nvSpPr>
        <xdr:cNvPr id="7" name="Retângulo 6">
          <a:hlinkClick xmlns:r="http://schemas.openxmlformats.org/officeDocument/2006/relationships" r:id="rId1"/>
        </xdr:cNvPr>
        <xdr:cNvSpPr/>
      </xdr:nvSpPr>
      <xdr:spPr>
        <a:xfrm>
          <a:off x="12700" y="13335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Início</a:t>
          </a:r>
        </a:p>
      </xdr:txBody>
    </xdr:sp>
    <xdr:clientData/>
  </xdr:twoCellAnchor>
  <xdr:twoCellAnchor editAs="absolute">
    <xdr:from>
      <xdr:col>0</xdr:col>
      <xdr:colOff>12700</xdr:colOff>
      <xdr:row>4</xdr:row>
      <xdr:rowOff>307975</xdr:rowOff>
    </xdr:from>
    <xdr:to>
      <xdr:col>1</xdr:col>
      <xdr:colOff>12700</xdr:colOff>
      <xdr:row>5</xdr:row>
      <xdr:rowOff>180975</xdr:rowOff>
    </xdr:to>
    <xdr:sp macro="" textlink="">
      <xdr:nvSpPr>
        <xdr:cNvPr id="8" name="Retângulo 7">
          <a:hlinkClick xmlns:r="http://schemas.openxmlformats.org/officeDocument/2006/relationships" r:id="rId2"/>
        </xdr:cNvPr>
        <xdr:cNvSpPr/>
      </xdr:nvSpPr>
      <xdr:spPr>
        <a:xfrm>
          <a:off x="12700" y="16510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1. Premissas Gerais</a:t>
          </a:r>
        </a:p>
      </xdr:txBody>
    </xdr:sp>
    <xdr:clientData/>
  </xdr:twoCellAnchor>
  <xdr:twoCellAnchor editAs="absolute">
    <xdr:from>
      <xdr:col>0</xdr:col>
      <xdr:colOff>12700</xdr:colOff>
      <xdr:row>5</xdr:row>
      <xdr:rowOff>244475</xdr:rowOff>
    </xdr:from>
    <xdr:to>
      <xdr:col>1</xdr:col>
      <xdr:colOff>12700</xdr:colOff>
      <xdr:row>6</xdr:row>
      <xdr:rowOff>117475</xdr:rowOff>
    </xdr:to>
    <xdr:sp macro="" textlink="">
      <xdr:nvSpPr>
        <xdr:cNvPr id="9" name="Retângulo 8">
          <a:hlinkClick xmlns:r="http://schemas.openxmlformats.org/officeDocument/2006/relationships" r:id="rId3"/>
        </xdr:cNvPr>
        <xdr:cNvSpPr/>
      </xdr:nvSpPr>
      <xdr:spPr>
        <a:xfrm>
          <a:off x="12700" y="19685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2. Cadastro dos Funcionários</a:t>
          </a:r>
        </a:p>
      </xdr:txBody>
    </xdr:sp>
    <xdr:clientData/>
  </xdr:twoCellAnchor>
  <xdr:twoCellAnchor editAs="absolute">
    <xdr:from>
      <xdr:col>0</xdr:col>
      <xdr:colOff>12700</xdr:colOff>
      <xdr:row>6</xdr:row>
      <xdr:rowOff>180975</xdr:rowOff>
    </xdr:from>
    <xdr:to>
      <xdr:col>1</xdr:col>
      <xdr:colOff>12700</xdr:colOff>
      <xdr:row>7</xdr:row>
      <xdr:rowOff>53975</xdr:rowOff>
    </xdr:to>
    <xdr:sp macro="" textlink="">
      <xdr:nvSpPr>
        <xdr:cNvPr id="10" name="Retângulo 9">
          <a:hlinkClick xmlns:r="http://schemas.openxmlformats.org/officeDocument/2006/relationships" r:id="rId4"/>
        </xdr:cNvPr>
        <xdr:cNvSpPr/>
      </xdr:nvSpPr>
      <xdr:spPr>
        <a:xfrm>
          <a:off x="12700" y="22860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3. Lançamentos (Folha Pgto)</a:t>
          </a:r>
        </a:p>
      </xdr:txBody>
    </xdr:sp>
    <xdr:clientData/>
  </xdr:twoCellAnchor>
  <xdr:twoCellAnchor editAs="absolute">
    <xdr:from>
      <xdr:col>0</xdr:col>
      <xdr:colOff>12700</xdr:colOff>
      <xdr:row>7</xdr:row>
      <xdr:rowOff>117475</xdr:rowOff>
    </xdr:from>
    <xdr:to>
      <xdr:col>1</xdr:col>
      <xdr:colOff>12700</xdr:colOff>
      <xdr:row>8</xdr:row>
      <xdr:rowOff>117475</xdr:rowOff>
    </xdr:to>
    <xdr:sp macro="" textlink="">
      <xdr:nvSpPr>
        <xdr:cNvPr id="11" name="Retângulo 10">
          <a:hlinkClick xmlns:r="http://schemas.openxmlformats.org/officeDocument/2006/relationships" r:id="rId5"/>
        </xdr:cNvPr>
        <xdr:cNvSpPr/>
      </xdr:nvSpPr>
      <xdr:spPr>
        <a:xfrm>
          <a:off x="12700" y="2603500"/>
          <a:ext cx="1847850" cy="257175"/>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4. Resultados Consolidados</a:t>
          </a:r>
        </a:p>
      </xdr:txBody>
    </xdr:sp>
    <xdr:clientData/>
  </xdr:twoCellAnchor>
  <xdr:twoCellAnchor editAs="absolute">
    <xdr:from>
      <xdr:col>0</xdr:col>
      <xdr:colOff>12700</xdr:colOff>
      <xdr:row>8</xdr:row>
      <xdr:rowOff>180975</xdr:rowOff>
    </xdr:from>
    <xdr:to>
      <xdr:col>1</xdr:col>
      <xdr:colOff>12700</xdr:colOff>
      <xdr:row>10</xdr:row>
      <xdr:rowOff>43391</xdr:rowOff>
    </xdr:to>
    <xdr:sp macro="" textlink="">
      <xdr:nvSpPr>
        <xdr:cNvPr id="12" name="Retângulo 11">
          <a:hlinkClick xmlns:r="http://schemas.openxmlformats.org/officeDocument/2006/relationships" r:id="rId6"/>
        </xdr:cNvPr>
        <xdr:cNvSpPr/>
      </xdr:nvSpPr>
      <xdr:spPr>
        <a:xfrm>
          <a:off x="12700" y="2924175"/>
          <a:ext cx="1847850" cy="252941"/>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5. Gráficos</a:t>
          </a:r>
        </a:p>
      </xdr:txBody>
    </xdr:sp>
    <xdr:clientData/>
  </xdr:twoCellAnchor>
  <xdr:twoCellAnchor editAs="absolute">
    <xdr:from>
      <xdr:col>0</xdr:col>
      <xdr:colOff>12700</xdr:colOff>
      <xdr:row>11</xdr:row>
      <xdr:rowOff>1058</xdr:rowOff>
    </xdr:from>
    <xdr:to>
      <xdr:col>1</xdr:col>
      <xdr:colOff>12700</xdr:colOff>
      <xdr:row>12</xdr:row>
      <xdr:rowOff>64558</xdr:rowOff>
    </xdr:to>
    <xdr:sp macro="" textlink="">
      <xdr:nvSpPr>
        <xdr:cNvPr id="13" name="Retângulo 12">
          <a:hlinkClick xmlns:r="http://schemas.openxmlformats.org/officeDocument/2006/relationships" r:id="rId7"/>
        </xdr:cNvPr>
        <xdr:cNvSpPr/>
      </xdr:nvSpPr>
      <xdr:spPr>
        <a:xfrm>
          <a:off x="12700" y="3239558"/>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6. Alertas e Dicas</a:t>
          </a:r>
        </a:p>
      </xdr:txBody>
    </xdr:sp>
    <xdr:clientData/>
  </xdr:twoCellAnchor>
  <xdr:twoCellAnchor editAs="absolute">
    <xdr:from>
      <xdr:col>0</xdr:col>
      <xdr:colOff>12700</xdr:colOff>
      <xdr:row>12</xdr:row>
      <xdr:rowOff>128058</xdr:rowOff>
    </xdr:from>
    <xdr:to>
      <xdr:col>1</xdr:col>
      <xdr:colOff>12700</xdr:colOff>
      <xdr:row>14</xdr:row>
      <xdr:rowOff>75141</xdr:rowOff>
    </xdr:to>
    <xdr:sp macro="" textlink="">
      <xdr:nvSpPr>
        <xdr:cNvPr id="14" name="Retângulo 13">
          <a:hlinkClick xmlns:r="http://schemas.openxmlformats.org/officeDocument/2006/relationships" r:id="rId8"/>
        </xdr:cNvPr>
        <xdr:cNvSpPr/>
      </xdr:nvSpPr>
      <xdr:spPr>
        <a:xfrm>
          <a:off x="12700" y="3557058"/>
          <a:ext cx="1847850" cy="251883"/>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7. Relatório de Impressão</a:t>
          </a:r>
        </a:p>
      </xdr:txBody>
    </xdr:sp>
    <xdr:clientData/>
  </xdr:twoCellAnchor>
  <xdr:twoCellAnchor editAs="absolute">
    <xdr:from>
      <xdr:col>0</xdr:col>
      <xdr:colOff>12700</xdr:colOff>
      <xdr:row>14</xdr:row>
      <xdr:rowOff>138641</xdr:rowOff>
    </xdr:from>
    <xdr:to>
      <xdr:col>1</xdr:col>
      <xdr:colOff>12700</xdr:colOff>
      <xdr:row>16</xdr:row>
      <xdr:rowOff>11641</xdr:rowOff>
    </xdr:to>
    <xdr:sp macro="" textlink="">
      <xdr:nvSpPr>
        <xdr:cNvPr id="15" name="Retângulo 14">
          <a:hlinkClick xmlns:r="http://schemas.openxmlformats.org/officeDocument/2006/relationships" r:id="rId9"/>
        </xdr:cNvPr>
        <xdr:cNvSpPr/>
      </xdr:nvSpPr>
      <xdr:spPr>
        <a:xfrm>
          <a:off x="12700" y="3872441"/>
          <a:ext cx="1847850" cy="254000"/>
        </a:xfrm>
        <a:prstGeom prst="rect">
          <a:avLst/>
        </a:prstGeom>
        <a:solidFill>
          <a:schemeClr val="bg1">
            <a:lumMod val="100000"/>
          </a:schemeClr>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rgbClr val="000000"/>
              </a:solidFill>
            </a:rPr>
            <a:t>8. Imprimir Folha Pgto</a:t>
          </a:r>
        </a:p>
      </xdr:txBody>
    </xdr:sp>
    <xdr:clientData/>
  </xdr:twoCellAnchor>
  <xdr:twoCellAnchor editAs="absolute">
    <xdr:from>
      <xdr:col>2</xdr:col>
      <xdr:colOff>0</xdr:colOff>
      <xdr:row>1</xdr:row>
      <xdr:rowOff>243417</xdr:rowOff>
    </xdr:from>
    <xdr:to>
      <xdr:col>3</xdr:col>
      <xdr:colOff>80833</xdr:colOff>
      <xdr:row>2</xdr:row>
      <xdr:rowOff>256117</xdr:rowOff>
    </xdr:to>
    <xdr:sp macro="" textlink="">
      <xdr:nvSpPr>
        <xdr:cNvPr id="47" name="Retângulo 46">
          <a:hlinkClick xmlns:r="http://schemas.openxmlformats.org/officeDocument/2006/relationships" r:id="rId10"/>
        </xdr:cNvPr>
        <xdr:cNvSpPr/>
      </xdr:nvSpPr>
      <xdr:spPr>
        <a:xfrm>
          <a:off x="2106083" y="677334"/>
          <a:ext cx="864000" cy="277283"/>
        </a:xfrm>
        <a:prstGeom prst="rect">
          <a:avLst/>
        </a:prstGeom>
        <a:solidFill>
          <a:srgbClr val="6699CC"/>
        </a:solidFill>
        <a:ln w="25400" cap="flat" cmpd="sng" algn="ctr">
          <a:noFill/>
          <a:prstDash val="solid"/>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pt-BR" sz="1100" b="0">
              <a:solidFill>
                <a:schemeClr val="bg1">
                  <a:lumMod val="100000"/>
                </a:schemeClr>
              </a:solidFill>
            </a:rPr>
            <a:t>Janeiro</a:t>
          </a:r>
        </a:p>
      </xdr:txBody>
    </xdr:sp>
    <xdr:clientData/>
  </xdr:twoCellAnchor>
  <xdr:twoCellAnchor editAs="absolute">
    <xdr:from>
      <xdr:col>3</xdr:col>
      <xdr:colOff>99158</xdr:colOff>
      <xdr:row>1</xdr:row>
      <xdr:rowOff>243417</xdr:rowOff>
    </xdr:from>
    <xdr:to>
      <xdr:col>4</xdr:col>
      <xdr:colOff>179991</xdr:colOff>
      <xdr:row>2</xdr:row>
      <xdr:rowOff>256117</xdr:rowOff>
    </xdr:to>
    <xdr:sp macro="" textlink="">
      <xdr:nvSpPr>
        <xdr:cNvPr id="48" name="Retângulo 47">
          <a:hlinkClick xmlns:r="http://schemas.openxmlformats.org/officeDocument/2006/relationships" r:id="rId11"/>
        </xdr:cNvPr>
        <xdr:cNvSpPr/>
      </xdr:nvSpPr>
      <xdr:spPr>
        <a:xfrm>
          <a:off x="2988408" y="677334"/>
          <a:ext cx="864000" cy="277283"/>
        </a:xfrm>
        <a:prstGeom prst="rect">
          <a:avLst/>
        </a:prstGeom>
        <a:solidFill>
          <a:srgbClr val="6699CC"/>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pt-BR" sz="1100">
              <a:solidFill>
                <a:schemeClr val="bg1">
                  <a:lumMod val="100000"/>
                </a:schemeClr>
              </a:solidFill>
            </a:rPr>
            <a:t>Fevereiro</a:t>
          </a:r>
        </a:p>
      </xdr:txBody>
    </xdr:sp>
    <xdr:clientData/>
  </xdr:twoCellAnchor>
  <xdr:twoCellAnchor editAs="absolute">
    <xdr:from>
      <xdr:col>4</xdr:col>
      <xdr:colOff>198316</xdr:colOff>
      <xdr:row>1</xdr:row>
      <xdr:rowOff>243417</xdr:rowOff>
    </xdr:from>
    <xdr:to>
      <xdr:col>5</xdr:col>
      <xdr:colOff>279150</xdr:colOff>
      <xdr:row>2</xdr:row>
      <xdr:rowOff>256117</xdr:rowOff>
    </xdr:to>
    <xdr:sp macro="" textlink="">
      <xdr:nvSpPr>
        <xdr:cNvPr id="49" name="Retângulo 48">
          <a:hlinkClick xmlns:r="http://schemas.openxmlformats.org/officeDocument/2006/relationships" r:id="rId12"/>
        </xdr:cNvPr>
        <xdr:cNvSpPr/>
      </xdr:nvSpPr>
      <xdr:spPr>
        <a:xfrm>
          <a:off x="3870733" y="677334"/>
          <a:ext cx="864000" cy="277283"/>
        </a:xfrm>
        <a:prstGeom prst="rect">
          <a:avLst/>
        </a:prstGeom>
        <a:solidFill>
          <a:srgbClr val="FF9900"/>
        </a:solidFill>
        <a:ln w="25400" cap="flat" cmpd="sng" algn="ctr">
          <a:noFill/>
          <a:prstDash val="solid"/>
        </a:ln>
        <a:effectLs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pt-BR" sz="1100" b="0" i="0">
              <a:solidFill>
                <a:schemeClr val="bg1">
                  <a:lumMod val="100000"/>
                </a:schemeClr>
              </a:solidFill>
              <a:latin typeface="+mn-lt"/>
              <a:ea typeface="+mn-ea"/>
              <a:cs typeface="+mn-cs"/>
            </a:rPr>
            <a:t>Março</a:t>
          </a:r>
        </a:p>
      </xdr:txBody>
    </xdr:sp>
    <xdr:clientData/>
  </xdr:twoCellAnchor>
  <xdr:twoCellAnchor editAs="absolute">
    <xdr:from>
      <xdr:col>5</xdr:col>
      <xdr:colOff>297475</xdr:colOff>
      <xdr:row>1</xdr:row>
      <xdr:rowOff>243417</xdr:rowOff>
    </xdr:from>
    <xdr:to>
      <xdr:col>6</xdr:col>
      <xdr:colOff>378308</xdr:colOff>
      <xdr:row>2</xdr:row>
      <xdr:rowOff>256117</xdr:rowOff>
    </xdr:to>
    <xdr:sp macro="" textlink="">
      <xdr:nvSpPr>
        <xdr:cNvPr id="50" name="Retângulo 49">
          <a:hlinkClick xmlns:r="http://schemas.openxmlformats.org/officeDocument/2006/relationships" r:id="rId13"/>
        </xdr:cNvPr>
        <xdr:cNvSpPr/>
      </xdr:nvSpPr>
      <xdr:spPr>
        <a:xfrm>
          <a:off x="4753058" y="677334"/>
          <a:ext cx="864000" cy="277283"/>
        </a:xfrm>
        <a:prstGeom prst="rect">
          <a:avLst/>
        </a:prstGeom>
        <a:solidFill>
          <a:srgbClr val="6699CC"/>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pt-BR" sz="1100">
              <a:solidFill>
                <a:schemeClr val="bg1">
                  <a:lumMod val="100000"/>
                </a:schemeClr>
              </a:solidFill>
              <a:latin typeface="+mn-lt"/>
              <a:ea typeface="+mn-ea"/>
              <a:cs typeface="+mn-cs"/>
            </a:rPr>
            <a:t>Abril</a:t>
          </a:r>
        </a:p>
      </xdr:txBody>
    </xdr:sp>
    <xdr:clientData/>
  </xdr:twoCellAnchor>
  <xdr:twoCellAnchor editAs="absolute">
    <xdr:from>
      <xdr:col>6</xdr:col>
      <xdr:colOff>396633</xdr:colOff>
      <xdr:row>1</xdr:row>
      <xdr:rowOff>243417</xdr:rowOff>
    </xdr:from>
    <xdr:to>
      <xdr:col>7</xdr:col>
      <xdr:colOff>477466</xdr:colOff>
      <xdr:row>2</xdr:row>
      <xdr:rowOff>256117</xdr:rowOff>
    </xdr:to>
    <xdr:sp macro="" textlink="">
      <xdr:nvSpPr>
        <xdr:cNvPr id="51" name="Retângulo 50">
          <a:hlinkClick xmlns:r="http://schemas.openxmlformats.org/officeDocument/2006/relationships" r:id="rId14"/>
        </xdr:cNvPr>
        <xdr:cNvSpPr/>
      </xdr:nvSpPr>
      <xdr:spPr>
        <a:xfrm>
          <a:off x="5635383" y="677334"/>
          <a:ext cx="864000" cy="277283"/>
        </a:xfrm>
        <a:prstGeom prst="rect">
          <a:avLst/>
        </a:prstGeom>
        <a:solidFill>
          <a:srgbClr val="6699CC"/>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pt-BR" sz="1100">
              <a:solidFill>
                <a:schemeClr val="bg1">
                  <a:lumMod val="100000"/>
                </a:schemeClr>
              </a:solidFill>
            </a:rPr>
            <a:t>Maio</a:t>
          </a:r>
        </a:p>
      </xdr:txBody>
    </xdr:sp>
    <xdr:clientData/>
  </xdr:twoCellAnchor>
  <xdr:twoCellAnchor editAs="absolute">
    <xdr:from>
      <xdr:col>7</xdr:col>
      <xdr:colOff>495791</xdr:colOff>
      <xdr:row>1</xdr:row>
      <xdr:rowOff>243417</xdr:rowOff>
    </xdr:from>
    <xdr:to>
      <xdr:col>8</xdr:col>
      <xdr:colOff>576625</xdr:colOff>
      <xdr:row>2</xdr:row>
      <xdr:rowOff>256117</xdr:rowOff>
    </xdr:to>
    <xdr:sp macro="" textlink="">
      <xdr:nvSpPr>
        <xdr:cNvPr id="52" name="Retângulo 51">
          <a:hlinkClick xmlns:r="http://schemas.openxmlformats.org/officeDocument/2006/relationships" r:id="rId15"/>
        </xdr:cNvPr>
        <xdr:cNvSpPr/>
      </xdr:nvSpPr>
      <xdr:spPr>
        <a:xfrm>
          <a:off x="6517708" y="677334"/>
          <a:ext cx="864000" cy="277283"/>
        </a:xfrm>
        <a:prstGeom prst="rect">
          <a:avLst/>
        </a:prstGeom>
        <a:solidFill>
          <a:srgbClr val="6699CC"/>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pt-BR" sz="1100">
              <a:solidFill>
                <a:schemeClr val="bg1">
                  <a:lumMod val="100000"/>
                </a:schemeClr>
              </a:solidFill>
            </a:rPr>
            <a:t>Junho</a:t>
          </a:r>
        </a:p>
      </xdr:txBody>
    </xdr:sp>
    <xdr:clientData/>
  </xdr:twoCellAnchor>
  <xdr:twoCellAnchor editAs="absolute">
    <xdr:from>
      <xdr:col>8</xdr:col>
      <xdr:colOff>594950</xdr:colOff>
      <xdr:row>1</xdr:row>
      <xdr:rowOff>243417</xdr:rowOff>
    </xdr:from>
    <xdr:to>
      <xdr:col>9</xdr:col>
      <xdr:colOff>199533</xdr:colOff>
      <xdr:row>2</xdr:row>
      <xdr:rowOff>256117</xdr:rowOff>
    </xdr:to>
    <xdr:sp macro="" textlink="">
      <xdr:nvSpPr>
        <xdr:cNvPr id="53" name="Retângulo 52">
          <a:hlinkClick xmlns:r="http://schemas.openxmlformats.org/officeDocument/2006/relationships" r:id="rId16"/>
        </xdr:cNvPr>
        <xdr:cNvSpPr/>
      </xdr:nvSpPr>
      <xdr:spPr>
        <a:xfrm>
          <a:off x="7400033" y="677334"/>
          <a:ext cx="864000" cy="277283"/>
        </a:xfrm>
        <a:prstGeom prst="rect">
          <a:avLst/>
        </a:prstGeom>
        <a:solidFill>
          <a:srgbClr val="6699CC"/>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pt-BR" sz="1100">
              <a:solidFill>
                <a:schemeClr val="bg1">
                  <a:lumMod val="100000"/>
                </a:schemeClr>
              </a:solidFill>
            </a:rPr>
            <a:t>Julho</a:t>
          </a:r>
        </a:p>
      </xdr:txBody>
    </xdr:sp>
    <xdr:clientData/>
  </xdr:twoCellAnchor>
  <xdr:twoCellAnchor editAs="absolute">
    <xdr:from>
      <xdr:col>9</xdr:col>
      <xdr:colOff>217858</xdr:colOff>
      <xdr:row>1</xdr:row>
      <xdr:rowOff>243417</xdr:rowOff>
    </xdr:from>
    <xdr:to>
      <xdr:col>9</xdr:col>
      <xdr:colOff>1081858</xdr:colOff>
      <xdr:row>2</xdr:row>
      <xdr:rowOff>256117</xdr:rowOff>
    </xdr:to>
    <xdr:sp macro="" textlink="">
      <xdr:nvSpPr>
        <xdr:cNvPr id="54" name="Retângulo 53">
          <a:hlinkClick xmlns:r="http://schemas.openxmlformats.org/officeDocument/2006/relationships" r:id="rId17"/>
        </xdr:cNvPr>
        <xdr:cNvSpPr/>
      </xdr:nvSpPr>
      <xdr:spPr>
        <a:xfrm>
          <a:off x="8282358" y="677334"/>
          <a:ext cx="864000" cy="277283"/>
        </a:xfrm>
        <a:prstGeom prst="rect">
          <a:avLst/>
        </a:prstGeom>
        <a:solidFill>
          <a:srgbClr val="6699CC"/>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pt-BR" sz="1100">
              <a:solidFill>
                <a:schemeClr val="bg1">
                  <a:lumMod val="100000"/>
                </a:schemeClr>
              </a:solidFill>
            </a:rPr>
            <a:t>Agosto</a:t>
          </a:r>
        </a:p>
      </xdr:txBody>
    </xdr:sp>
    <xdr:clientData/>
  </xdr:twoCellAnchor>
  <xdr:twoCellAnchor editAs="absolute">
    <xdr:from>
      <xdr:col>9</xdr:col>
      <xdr:colOff>1100183</xdr:colOff>
      <xdr:row>1</xdr:row>
      <xdr:rowOff>243417</xdr:rowOff>
    </xdr:from>
    <xdr:to>
      <xdr:col>10</xdr:col>
      <xdr:colOff>704766</xdr:colOff>
      <xdr:row>2</xdr:row>
      <xdr:rowOff>256117</xdr:rowOff>
    </xdr:to>
    <xdr:sp macro="" textlink="">
      <xdr:nvSpPr>
        <xdr:cNvPr id="55" name="Retângulo 54">
          <a:hlinkClick xmlns:r="http://schemas.openxmlformats.org/officeDocument/2006/relationships" r:id="rId18"/>
        </xdr:cNvPr>
        <xdr:cNvSpPr/>
      </xdr:nvSpPr>
      <xdr:spPr>
        <a:xfrm>
          <a:off x="9164683" y="677334"/>
          <a:ext cx="864000" cy="277283"/>
        </a:xfrm>
        <a:prstGeom prst="rect">
          <a:avLst/>
        </a:prstGeom>
        <a:solidFill>
          <a:srgbClr val="6699CC"/>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pt-BR" sz="1100">
              <a:solidFill>
                <a:schemeClr val="bg1">
                  <a:lumMod val="100000"/>
                </a:schemeClr>
              </a:solidFill>
            </a:rPr>
            <a:t>Setembro</a:t>
          </a:r>
        </a:p>
      </xdr:txBody>
    </xdr:sp>
    <xdr:clientData/>
  </xdr:twoCellAnchor>
  <xdr:twoCellAnchor editAs="absolute">
    <xdr:from>
      <xdr:col>10</xdr:col>
      <xdr:colOff>723091</xdr:colOff>
      <xdr:row>1</xdr:row>
      <xdr:rowOff>243417</xdr:rowOff>
    </xdr:from>
    <xdr:to>
      <xdr:col>13</xdr:col>
      <xdr:colOff>10175</xdr:colOff>
      <xdr:row>2</xdr:row>
      <xdr:rowOff>256117</xdr:rowOff>
    </xdr:to>
    <xdr:sp macro="" textlink="">
      <xdr:nvSpPr>
        <xdr:cNvPr id="56" name="Retângulo 55">
          <a:hlinkClick xmlns:r="http://schemas.openxmlformats.org/officeDocument/2006/relationships" r:id="rId19"/>
        </xdr:cNvPr>
        <xdr:cNvSpPr/>
      </xdr:nvSpPr>
      <xdr:spPr>
        <a:xfrm>
          <a:off x="10047008" y="677334"/>
          <a:ext cx="864000" cy="277283"/>
        </a:xfrm>
        <a:prstGeom prst="rect">
          <a:avLst/>
        </a:prstGeom>
        <a:solidFill>
          <a:srgbClr val="6699CC"/>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pt-BR" sz="1100">
              <a:solidFill>
                <a:schemeClr val="bg1">
                  <a:lumMod val="100000"/>
                </a:schemeClr>
              </a:solidFill>
            </a:rPr>
            <a:t>Outubro</a:t>
          </a:r>
        </a:p>
      </xdr:txBody>
    </xdr:sp>
    <xdr:clientData/>
  </xdr:twoCellAnchor>
  <xdr:twoCellAnchor editAs="absolute">
    <xdr:from>
      <xdr:col>13</xdr:col>
      <xdr:colOff>28500</xdr:colOff>
      <xdr:row>1</xdr:row>
      <xdr:rowOff>243417</xdr:rowOff>
    </xdr:from>
    <xdr:to>
      <xdr:col>15</xdr:col>
      <xdr:colOff>67000</xdr:colOff>
      <xdr:row>2</xdr:row>
      <xdr:rowOff>256117</xdr:rowOff>
    </xdr:to>
    <xdr:sp macro="" textlink="">
      <xdr:nvSpPr>
        <xdr:cNvPr id="57" name="Retângulo 56">
          <a:hlinkClick xmlns:r="http://schemas.openxmlformats.org/officeDocument/2006/relationships" r:id="rId20"/>
        </xdr:cNvPr>
        <xdr:cNvSpPr/>
      </xdr:nvSpPr>
      <xdr:spPr>
        <a:xfrm>
          <a:off x="10929333" y="677334"/>
          <a:ext cx="864000" cy="277283"/>
        </a:xfrm>
        <a:prstGeom prst="rect">
          <a:avLst/>
        </a:prstGeom>
        <a:solidFill>
          <a:srgbClr val="6699CC"/>
        </a:solidFill>
        <a:ln w="25400" cap="flat" cmpd="sng" algn="ctr">
          <a:noFill/>
          <a:prstDash val="solid"/>
        </a:ln>
        <a:effectLs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pt-BR" sz="1100">
              <a:solidFill>
                <a:schemeClr val="bg1">
                  <a:lumMod val="100000"/>
                </a:schemeClr>
              </a:solidFill>
            </a:rPr>
            <a:t>Novembro</a:t>
          </a:r>
        </a:p>
      </xdr:txBody>
    </xdr:sp>
    <xdr:clientData/>
  </xdr:twoCellAnchor>
  <xdr:twoCellAnchor editAs="absolute">
    <xdr:from>
      <xdr:col>15</xdr:col>
      <xdr:colOff>85325</xdr:colOff>
      <xdr:row>1</xdr:row>
      <xdr:rowOff>243417</xdr:rowOff>
    </xdr:from>
    <xdr:to>
      <xdr:col>16</xdr:col>
      <xdr:colOff>335491</xdr:colOff>
      <xdr:row>2</xdr:row>
      <xdr:rowOff>256117</xdr:rowOff>
    </xdr:to>
    <xdr:sp macro="" textlink="">
      <xdr:nvSpPr>
        <xdr:cNvPr id="58" name="Retângulo 57">
          <a:hlinkClick xmlns:r="http://schemas.openxmlformats.org/officeDocument/2006/relationships" r:id="rId21"/>
        </xdr:cNvPr>
        <xdr:cNvSpPr/>
      </xdr:nvSpPr>
      <xdr:spPr>
        <a:xfrm>
          <a:off x="11811658" y="677334"/>
          <a:ext cx="864000" cy="277283"/>
        </a:xfrm>
        <a:prstGeom prst="rect">
          <a:avLst/>
        </a:prstGeom>
        <a:solidFill>
          <a:srgbClr val="6699CC"/>
        </a:solidFill>
        <a:ln w="25400" cap="flat" cmpd="sng" algn="ctr">
          <a:noFill/>
          <a:prstDash val="solid"/>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pt-BR" sz="1100" b="0">
              <a:solidFill>
                <a:schemeClr val="bg1">
                  <a:lumMod val="100000"/>
                </a:schemeClr>
              </a:solidFill>
            </a:rPr>
            <a:t>Dezembro</a:t>
          </a:r>
        </a:p>
      </xdr:txBody>
    </xdr:sp>
    <xdr:clientData/>
  </xdr:twoCellAnchor>
  <xdr:twoCellAnchor editAs="absolute">
    <xdr:from>
      <xdr:col>16</xdr:col>
      <xdr:colOff>353816</xdr:colOff>
      <xdr:row>1</xdr:row>
      <xdr:rowOff>243417</xdr:rowOff>
    </xdr:from>
    <xdr:to>
      <xdr:col>17</xdr:col>
      <xdr:colOff>603983</xdr:colOff>
      <xdr:row>2</xdr:row>
      <xdr:rowOff>248834</xdr:rowOff>
    </xdr:to>
    <xdr:sp macro="" textlink="">
      <xdr:nvSpPr>
        <xdr:cNvPr id="59" name="Retângulo 58">
          <a:hlinkClick xmlns:r="http://schemas.openxmlformats.org/officeDocument/2006/relationships" r:id="rId22"/>
        </xdr:cNvPr>
        <xdr:cNvSpPr/>
      </xdr:nvSpPr>
      <xdr:spPr>
        <a:xfrm>
          <a:off x="12693983" y="677334"/>
          <a:ext cx="864000" cy="270000"/>
        </a:xfrm>
        <a:prstGeom prst="rect">
          <a:avLst/>
        </a:prstGeom>
        <a:solidFill>
          <a:srgbClr val="6699CC"/>
        </a:solidFill>
        <a:ln w="25400" cap="flat" cmpd="sng" algn="ctr">
          <a:noFill/>
          <a:prstDash val="solid"/>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pt-BR" sz="1100" b="0">
              <a:solidFill>
                <a:schemeClr val="bg1">
                  <a:lumMod val="100000"/>
                </a:schemeClr>
              </a:solidFill>
            </a:rPr>
            <a:t>13º Salário</a:t>
          </a:r>
        </a:p>
      </xdr:txBody>
    </xdr:sp>
    <xdr:clientData/>
  </xdr:twoCellAnchor>
  <xdr:twoCellAnchor editAs="absolute">
    <xdr:from>
      <xdr:col>18</xdr:col>
      <xdr:colOff>8472</xdr:colOff>
      <xdr:row>1</xdr:row>
      <xdr:rowOff>243417</xdr:rowOff>
    </xdr:from>
    <xdr:to>
      <xdr:col>19</xdr:col>
      <xdr:colOff>258638</xdr:colOff>
      <xdr:row>2</xdr:row>
      <xdr:rowOff>249767</xdr:rowOff>
    </xdr:to>
    <xdr:sp macro="" textlink="">
      <xdr:nvSpPr>
        <xdr:cNvPr id="60" name="Retângulo 59">
          <a:hlinkClick xmlns:r="http://schemas.openxmlformats.org/officeDocument/2006/relationships" r:id="rId23"/>
        </xdr:cNvPr>
        <xdr:cNvSpPr/>
      </xdr:nvSpPr>
      <xdr:spPr>
        <a:xfrm>
          <a:off x="13576305" y="677334"/>
          <a:ext cx="864000" cy="270933"/>
        </a:xfrm>
        <a:prstGeom prst="rect">
          <a:avLst/>
        </a:prstGeom>
        <a:solidFill>
          <a:srgbClr val="6699CC"/>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pt-BR" sz="1100">
              <a:solidFill>
                <a:schemeClr val="bg1">
                  <a:lumMod val="100000"/>
                </a:schemeClr>
              </a:solidFill>
              <a:latin typeface="+mn-lt"/>
              <a:ea typeface="+mn-ea"/>
              <a:cs typeface="+mn-cs"/>
            </a:rPr>
            <a:t>Férias</a:t>
          </a:r>
        </a:p>
      </xdr:txBody>
    </xdr:sp>
    <xdr:clientData/>
  </xdr:twoCellAnchor>
  <xdr:twoCellAnchor editAs="oneCell">
    <xdr:from>
      <xdr:col>0</xdr:col>
      <xdr:colOff>412750</xdr:colOff>
      <xdr:row>0</xdr:row>
      <xdr:rowOff>52916</xdr:rowOff>
    </xdr:from>
    <xdr:to>
      <xdr:col>0</xdr:col>
      <xdr:colOff>1533282</xdr:colOff>
      <xdr:row>2</xdr:row>
      <xdr:rowOff>105832</xdr:rowOff>
    </xdr:to>
    <xdr:pic>
      <xdr:nvPicPr>
        <xdr:cNvPr id="34" name="Imagem 33" descr="Marca_sebrae_verticall.png"/>
        <xdr:cNvPicPr>
          <a:picLocks noChangeAspect="1"/>
        </xdr:cNvPicPr>
      </xdr:nvPicPr>
      <xdr:blipFill>
        <a:blip xmlns:r="http://schemas.openxmlformats.org/officeDocument/2006/relationships" r:embed="rId24" cstate="print"/>
        <a:stretch>
          <a:fillRect/>
        </a:stretch>
      </xdr:blipFill>
      <xdr:spPr>
        <a:xfrm>
          <a:off x="412750" y="52916"/>
          <a:ext cx="1120532" cy="751416"/>
        </a:xfrm>
        <a:prstGeom prst="rect">
          <a:avLst/>
        </a:prstGeom>
      </xdr:spPr>
    </xdr:pic>
    <xdr:clientData/>
  </xdr:twoCellAnchor>
</xdr:wsDr>
</file>

<file path=xl/drawings/drawing50.xml><?xml version="1.0" encoding="utf-8"?>
<xdr:wsDr xmlns:xdr="http://schemas.openxmlformats.org/drawingml/2006/spreadsheetDrawing" xmlns:a="http://schemas.openxmlformats.org/drawingml/2006/main">
  <xdr:twoCellAnchor editAs="absolute">
    <xdr:from>
      <xdr:col>3</xdr:col>
      <xdr:colOff>371474</xdr:colOff>
      <xdr:row>0</xdr:row>
      <xdr:rowOff>133350</xdr:rowOff>
    </xdr:from>
    <xdr:to>
      <xdr:col>8</xdr:col>
      <xdr:colOff>1121832</xdr:colOff>
      <xdr:row>1</xdr:row>
      <xdr:rowOff>136219</xdr:rowOff>
    </xdr:to>
    <xdr:sp macro="" textlink="">
      <xdr:nvSpPr>
        <xdr:cNvPr id="2" name="CaixaDeTexto 1"/>
        <xdr:cNvSpPr txBox="1"/>
      </xdr:nvSpPr>
      <xdr:spPr>
        <a:xfrm>
          <a:off x="5819774" y="133350"/>
          <a:ext cx="6505575" cy="43149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vert="horz" wrap="square" rtlCol="0" anchor="t">
          <a:spAutoFit/>
        </a:bodyPr>
        <a:lstStyle/>
        <a:p>
          <a:r>
            <a:rPr lang="pt-BR" sz="1100"/>
            <a:t>Após ter inserido</a:t>
          </a:r>
          <a:r>
            <a:rPr lang="pt-BR" sz="1100" baseline="0"/>
            <a:t> todas as premissas e ter cadastrado todos os funcinários, chegou a hora de fazer o lançamento dos dados necessários para concluir e impromir a folha de pagamento de cada membro da equipe.</a:t>
          </a:r>
          <a:endParaRPr lang="pt-BR" sz="1100"/>
        </a:p>
      </xdr:txBody>
    </xdr:sp>
    <xdr:clientData/>
  </xdr:twoCellAnchor>
  <xdr:twoCellAnchor editAs="absolute">
    <xdr:from>
      <xdr:col>0</xdr:col>
      <xdr:colOff>144991</xdr:colOff>
      <xdr:row>2</xdr:row>
      <xdr:rowOff>135470</xdr:rowOff>
    </xdr:from>
    <xdr:to>
      <xdr:col>0</xdr:col>
      <xdr:colOff>1710266</xdr:colOff>
      <xdr:row>2</xdr:row>
      <xdr:rowOff>135470</xdr:rowOff>
    </xdr:to>
    <xdr:cxnSp macro="">
      <xdr:nvCxnSpPr>
        <xdr:cNvPr id="4" name="Conector reto 3"/>
        <xdr:cNvCxnSpPr/>
      </xdr:nvCxnSpPr>
      <xdr:spPr>
        <a:xfrm>
          <a:off x="144991" y="830795"/>
          <a:ext cx="1565275" cy="0"/>
        </a:xfrm>
        <a:prstGeom prst="line">
          <a:avLst/>
        </a:prstGeom>
        <a:ln>
          <a:solidFill>
            <a:srgbClr val="76717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63500</xdr:colOff>
      <xdr:row>2</xdr:row>
      <xdr:rowOff>222253</xdr:rowOff>
    </xdr:from>
    <xdr:to>
      <xdr:col>0</xdr:col>
      <xdr:colOff>1756833</xdr:colOff>
      <xdr:row>3</xdr:row>
      <xdr:rowOff>234953</xdr:rowOff>
    </xdr:to>
    <xdr:sp macro="" textlink="">
      <xdr:nvSpPr>
        <xdr:cNvPr id="5" name="Rectangle 65"/>
        <xdr:cNvSpPr/>
      </xdr:nvSpPr>
      <xdr:spPr>
        <a:xfrm>
          <a:off x="63500" y="917578"/>
          <a:ext cx="1693333"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l"/>
          <a:r>
            <a:rPr lang="en-US" sz="1400" b="1"/>
            <a:t>Menu</a:t>
          </a:r>
        </a:p>
      </xdr:txBody>
    </xdr:sp>
    <xdr:clientData/>
  </xdr:twoCellAnchor>
  <xdr:twoCellAnchor editAs="absolute">
    <xdr:from>
      <xdr:col>0</xdr:col>
      <xdr:colOff>152400</xdr:colOff>
      <xdr:row>12</xdr:row>
      <xdr:rowOff>117475</xdr:rowOff>
    </xdr:from>
    <xdr:to>
      <xdr:col>0</xdr:col>
      <xdr:colOff>1717675</xdr:colOff>
      <xdr:row>12</xdr:row>
      <xdr:rowOff>117475</xdr:rowOff>
    </xdr:to>
    <xdr:cxnSp macro="">
      <xdr:nvCxnSpPr>
        <xdr:cNvPr id="6" name="Conector reto 5"/>
        <xdr:cNvCxnSpPr/>
      </xdr:nvCxnSpPr>
      <xdr:spPr>
        <a:xfrm>
          <a:off x="152400" y="4254500"/>
          <a:ext cx="1565275" cy="0"/>
        </a:xfrm>
        <a:prstGeom prst="line">
          <a:avLst/>
        </a:prstGeom>
        <a:ln>
          <a:solidFill>
            <a:srgbClr val="76717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12700</xdr:colOff>
      <xdr:row>3</xdr:row>
      <xdr:rowOff>371475</xdr:rowOff>
    </xdr:from>
    <xdr:to>
      <xdr:col>1</xdr:col>
      <xdr:colOff>12700</xdr:colOff>
      <xdr:row>5</xdr:row>
      <xdr:rowOff>117475</xdr:rowOff>
    </xdr:to>
    <xdr:sp macro="" textlink="">
      <xdr:nvSpPr>
        <xdr:cNvPr id="7" name="Retângulo 6">
          <a:hlinkClick xmlns:r="http://schemas.openxmlformats.org/officeDocument/2006/relationships" r:id="rId1"/>
        </xdr:cNvPr>
        <xdr:cNvSpPr/>
      </xdr:nvSpPr>
      <xdr:spPr>
        <a:xfrm>
          <a:off x="12700" y="13335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Início</a:t>
          </a:r>
        </a:p>
      </xdr:txBody>
    </xdr:sp>
    <xdr:clientData/>
  </xdr:twoCellAnchor>
  <xdr:twoCellAnchor editAs="absolute">
    <xdr:from>
      <xdr:col>0</xdr:col>
      <xdr:colOff>12700</xdr:colOff>
      <xdr:row>5</xdr:row>
      <xdr:rowOff>180975</xdr:rowOff>
    </xdr:from>
    <xdr:to>
      <xdr:col>1</xdr:col>
      <xdr:colOff>12700</xdr:colOff>
      <xdr:row>6</xdr:row>
      <xdr:rowOff>53975</xdr:rowOff>
    </xdr:to>
    <xdr:sp macro="" textlink="">
      <xdr:nvSpPr>
        <xdr:cNvPr id="8" name="Retângulo 7">
          <a:hlinkClick xmlns:r="http://schemas.openxmlformats.org/officeDocument/2006/relationships" r:id="rId2"/>
        </xdr:cNvPr>
        <xdr:cNvSpPr/>
      </xdr:nvSpPr>
      <xdr:spPr>
        <a:xfrm>
          <a:off x="12700" y="16510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1. Premissas Gerais</a:t>
          </a:r>
        </a:p>
      </xdr:txBody>
    </xdr:sp>
    <xdr:clientData/>
  </xdr:twoCellAnchor>
  <xdr:twoCellAnchor editAs="absolute">
    <xdr:from>
      <xdr:col>0</xdr:col>
      <xdr:colOff>12700</xdr:colOff>
      <xdr:row>6</xdr:row>
      <xdr:rowOff>117475</xdr:rowOff>
    </xdr:from>
    <xdr:to>
      <xdr:col>1</xdr:col>
      <xdr:colOff>12700</xdr:colOff>
      <xdr:row>6</xdr:row>
      <xdr:rowOff>371475</xdr:rowOff>
    </xdr:to>
    <xdr:sp macro="" textlink="">
      <xdr:nvSpPr>
        <xdr:cNvPr id="9" name="Retângulo 8">
          <a:hlinkClick xmlns:r="http://schemas.openxmlformats.org/officeDocument/2006/relationships" r:id="rId3"/>
        </xdr:cNvPr>
        <xdr:cNvSpPr/>
      </xdr:nvSpPr>
      <xdr:spPr>
        <a:xfrm>
          <a:off x="12700" y="19685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2. Cadastro dos Funcionários</a:t>
          </a:r>
        </a:p>
      </xdr:txBody>
    </xdr:sp>
    <xdr:clientData/>
  </xdr:twoCellAnchor>
  <xdr:twoCellAnchor editAs="absolute">
    <xdr:from>
      <xdr:col>0</xdr:col>
      <xdr:colOff>12700</xdr:colOff>
      <xdr:row>7</xdr:row>
      <xdr:rowOff>53975</xdr:rowOff>
    </xdr:from>
    <xdr:to>
      <xdr:col>1</xdr:col>
      <xdr:colOff>12700</xdr:colOff>
      <xdr:row>7</xdr:row>
      <xdr:rowOff>307975</xdr:rowOff>
    </xdr:to>
    <xdr:sp macro="" textlink="">
      <xdr:nvSpPr>
        <xdr:cNvPr id="10" name="Retângulo 9">
          <a:hlinkClick xmlns:r="http://schemas.openxmlformats.org/officeDocument/2006/relationships" r:id="rId4"/>
        </xdr:cNvPr>
        <xdr:cNvSpPr/>
      </xdr:nvSpPr>
      <xdr:spPr>
        <a:xfrm>
          <a:off x="12700" y="2286000"/>
          <a:ext cx="1847850" cy="254000"/>
        </a:xfrm>
        <a:prstGeom prst="rect">
          <a:avLst/>
        </a:prstGeom>
        <a:solidFill>
          <a:schemeClr val="bg1">
            <a:lumMod val="100000"/>
          </a:schemeClr>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rgbClr val="000000"/>
              </a:solidFill>
            </a:rPr>
            <a:t>3. Lançamentos (Folha Pgto)</a:t>
          </a:r>
        </a:p>
      </xdr:txBody>
    </xdr:sp>
    <xdr:clientData/>
  </xdr:twoCellAnchor>
  <xdr:twoCellAnchor editAs="absolute">
    <xdr:from>
      <xdr:col>0</xdr:col>
      <xdr:colOff>12700</xdr:colOff>
      <xdr:row>7</xdr:row>
      <xdr:rowOff>371475</xdr:rowOff>
    </xdr:from>
    <xdr:to>
      <xdr:col>1</xdr:col>
      <xdr:colOff>12700</xdr:colOff>
      <xdr:row>8</xdr:row>
      <xdr:rowOff>244475</xdr:rowOff>
    </xdr:to>
    <xdr:sp macro="" textlink="">
      <xdr:nvSpPr>
        <xdr:cNvPr id="11" name="Retângulo 10">
          <a:hlinkClick xmlns:r="http://schemas.openxmlformats.org/officeDocument/2006/relationships" r:id="rId5"/>
        </xdr:cNvPr>
        <xdr:cNvSpPr/>
      </xdr:nvSpPr>
      <xdr:spPr>
        <a:xfrm>
          <a:off x="12700" y="26035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4. Resultados Consolidados</a:t>
          </a:r>
        </a:p>
      </xdr:txBody>
    </xdr:sp>
    <xdr:clientData/>
  </xdr:twoCellAnchor>
  <xdr:twoCellAnchor editAs="absolute">
    <xdr:from>
      <xdr:col>0</xdr:col>
      <xdr:colOff>12700</xdr:colOff>
      <xdr:row>8</xdr:row>
      <xdr:rowOff>307975</xdr:rowOff>
    </xdr:from>
    <xdr:to>
      <xdr:col>1</xdr:col>
      <xdr:colOff>12700</xdr:colOff>
      <xdr:row>9</xdr:row>
      <xdr:rowOff>180975</xdr:rowOff>
    </xdr:to>
    <xdr:sp macro="" textlink="">
      <xdr:nvSpPr>
        <xdr:cNvPr id="12" name="Retângulo 11">
          <a:hlinkClick xmlns:r="http://schemas.openxmlformats.org/officeDocument/2006/relationships" r:id="rId6"/>
        </xdr:cNvPr>
        <xdr:cNvSpPr/>
      </xdr:nvSpPr>
      <xdr:spPr>
        <a:xfrm>
          <a:off x="12700" y="29210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5. Gráficos</a:t>
          </a:r>
        </a:p>
      </xdr:txBody>
    </xdr:sp>
    <xdr:clientData/>
  </xdr:twoCellAnchor>
  <xdr:twoCellAnchor editAs="absolute">
    <xdr:from>
      <xdr:col>0</xdr:col>
      <xdr:colOff>12700</xdr:colOff>
      <xdr:row>9</xdr:row>
      <xdr:rowOff>244475</xdr:rowOff>
    </xdr:from>
    <xdr:to>
      <xdr:col>1</xdr:col>
      <xdr:colOff>12700</xdr:colOff>
      <xdr:row>10</xdr:row>
      <xdr:rowOff>117475</xdr:rowOff>
    </xdr:to>
    <xdr:sp macro="" textlink="">
      <xdr:nvSpPr>
        <xdr:cNvPr id="13" name="Retângulo 12">
          <a:hlinkClick xmlns:r="http://schemas.openxmlformats.org/officeDocument/2006/relationships" r:id="rId7"/>
        </xdr:cNvPr>
        <xdr:cNvSpPr/>
      </xdr:nvSpPr>
      <xdr:spPr>
        <a:xfrm>
          <a:off x="12700" y="32385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6. Alertas e Dicas</a:t>
          </a:r>
        </a:p>
      </xdr:txBody>
    </xdr:sp>
    <xdr:clientData/>
  </xdr:twoCellAnchor>
  <xdr:twoCellAnchor editAs="absolute">
    <xdr:from>
      <xdr:col>0</xdr:col>
      <xdr:colOff>12700</xdr:colOff>
      <xdr:row>10</xdr:row>
      <xdr:rowOff>180975</xdr:rowOff>
    </xdr:from>
    <xdr:to>
      <xdr:col>1</xdr:col>
      <xdr:colOff>12700</xdr:colOff>
      <xdr:row>11</xdr:row>
      <xdr:rowOff>53975</xdr:rowOff>
    </xdr:to>
    <xdr:sp macro="" textlink="">
      <xdr:nvSpPr>
        <xdr:cNvPr id="14" name="Retângulo 13">
          <a:hlinkClick xmlns:r="http://schemas.openxmlformats.org/officeDocument/2006/relationships" r:id="rId8"/>
        </xdr:cNvPr>
        <xdr:cNvSpPr/>
      </xdr:nvSpPr>
      <xdr:spPr>
        <a:xfrm>
          <a:off x="12700" y="35560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7. Relatório de Impressão</a:t>
          </a:r>
        </a:p>
      </xdr:txBody>
    </xdr:sp>
    <xdr:clientData/>
  </xdr:twoCellAnchor>
  <xdr:twoCellAnchor editAs="absolute">
    <xdr:from>
      <xdr:col>0</xdr:col>
      <xdr:colOff>12700</xdr:colOff>
      <xdr:row>11</xdr:row>
      <xdr:rowOff>117475</xdr:rowOff>
    </xdr:from>
    <xdr:to>
      <xdr:col>1</xdr:col>
      <xdr:colOff>12700</xdr:colOff>
      <xdr:row>11</xdr:row>
      <xdr:rowOff>371475</xdr:rowOff>
    </xdr:to>
    <xdr:sp macro="" textlink="">
      <xdr:nvSpPr>
        <xdr:cNvPr id="15" name="Retângulo 14">
          <a:hlinkClick xmlns:r="http://schemas.openxmlformats.org/officeDocument/2006/relationships" r:id="rId9"/>
        </xdr:cNvPr>
        <xdr:cNvSpPr/>
      </xdr:nvSpPr>
      <xdr:spPr>
        <a:xfrm>
          <a:off x="12700" y="38735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8. Imprimir Folha Pgto</a:t>
          </a:r>
        </a:p>
      </xdr:txBody>
    </xdr:sp>
    <xdr:clientData/>
  </xdr:twoCellAnchor>
  <xdr:twoCellAnchor editAs="absolute">
    <xdr:from>
      <xdr:col>28</xdr:col>
      <xdr:colOff>1440360</xdr:colOff>
      <xdr:row>3</xdr:row>
      <xdr:rowOff>0</xdr:rowOff>
    </xdr:from>
    <xdr:to>
      <xdr:col>31</xdr:col>
      <xdr:colOff>1469993</xdr:colOff>
      <xdr:row>4</xdr:row>
      <xdr:rowOff>21167</xdr:rowOff>
    </xdr:to>
    <xdr:sp macro="" textlink="">
      <xdr:nvSpPr>
        <xdr:cNvPr id="34" name="Retângulo 33">
          <a:hlinkClick xmlns:r="http://schemas.openxmlformats.org/officeDocument/2006/relationships" r:id="rId10"/>
        </xdr:cNvPr>
        <xdr:cNvSpPr/>
      </xdr:nvSpPr>
      <xdr:spPr>
        <a:xfrm>
          <a:off x="39519193" y="963083"/>
          <a:ext cx="4474633" cy="402167"/>
        </a:xfrm>
        <a:prstGeom prst="rect">
          <a:avLst/>
        </a:prstGeom>
        <a:solidFill>
          <a:srgbClr val="92D050"/>
        </a:solidFill>
        <a:ln w="25400" cap="flat" cmpd="sng" algn="ctr">
          <a:noFill/>
          <a:prstDash val="solid"/>
        </a:ln>
        <a:effectLs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100" b="0" i="0">
              <a:solidFill>
                <a:schemeClr val="lt1"/>
              </a:solidFill>
              <a:effectLst/>
              <a:latin typeface="+mn-lt"/>
              <a:ea typeface="+mn-ea"/>
              <a:cs typeface="+mn-cs"/>
            </a:rPr>
            <a:t>Gerar Holerites para Este Mês</a:t>
          </a:r>
          <a:endParaRPr lang="pt-BR" sz="1100">
            <a:solidFill>
              <a:schemeClr val="bg1">
                <a:lumMod val="100000"/>
              </a:schemeClr>
            </a:solidFill>
          </a:endParaRPr>
        </a:p>
      </xdr:txBody>
    </xdr:sp>
    <xdr:clientData/>
  </xdr:twoCellAnchor>
  <xdr:twoCellAnchor editAs="absolute">
    <xdr:from>
      <xdr:col>2</xdr:col>
      <xdr:colOff>0</xdr:colOff>
      <xdr:row>1</xdr:row>
      <xdr:rowOff>243417</xdr:rowOff>
    </xdr:from>
    <xdr:to>
      <xdr:col>2</xdr:col>
      <xdr:colOff>863600</xdr:colOff>
      <xdr:row>3</xdr:row>
      <xdr:rowOff>2117</xdr:rowOff>
    </xdr:to>
    <xdr:sp macro="" textlink="">
      <xdr:nvSpPr>
        <xdr:cNvPr id="33" name="Retângulo 32">
          <a:hlinkClick xmlns:r="http://schemas.openxmlformats.org/officeDocument/2006/relationships" r:id="rId11"/>
        </xdr:cNvPr>
        <xdr:cNvSpPr/>
      </xdr:nvSpPr>
      <xdr:spPr>
        <a:xfrm>
          <a:off x="2106083" y="677334"/>
          <a:ext cx="863600" cy="287866"/>
        </a:xfrm>
        <a:prstGeom prst="rect">
          <a:avLst/>
        </a:prstGeom>
        <a:solidFill>
          <a:srgbClr val="6699CC"/>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pt-BR" sz="1100">
              <a:solidFill>
                <a:schemeClr val="bg1">
                  <a:lumMod val="100000"/>
                </a:schemeClr>
              </a:solidFill>
              <a:latin typeface="+mn-lt"/>
              <a:ea typeface="+mn-ea"/>
              <a:cs typeface="+mn-cs"/>
            </a:rPr>
            <a:t>Janeiro</a:t>
          </a:r>
        </a:p>
      </xdr:txBody>
    </xdr:sp>
    <xdr:clientData/>
  </xdr:twoCellAnchor>
  <xdr:twoCellAnchor editAs="absolute">
    <xdr:from>
      <xdr:col>2</xdr:col>
      <xdr:colOff>891361</xdr:colOff>
      <xdr:row>1</xdr:row>
      <xdr:rowOff>243417</xdr:rowOff>
    </xdr:from>
    <xdr:to>
      <xdr:col>2</xdr:col>
      <xdr:colOff>1760253</xdr:colOff>
      <xdr:row>3</xdr:row>
      <xdr:rowOff>2117</xdr:rowOff>
    </xdr:to>
    <xdr:sp macro="" textlink="">
      <xdr:nvSpPr>
        <xdr:cNvPr id="35" name="Retângulo 34">
          <a:hlinkClick xmlns:r="http://schemas.openxmlformats.org/officeDocument/2006/relationships" r:id="rId12"/>
        </xdr:cNvPr>
        <xdr:cNvSpPr/>
      </xdr:nvSpPr>
      <xdr:spPr>
        <a:xfrm>
          <a:off x="2997444" y="677334"/>
          <a:ext cx="868892" cy="287866"/>
        </a:xfrm>
        <a:prstGeom prst="rect">
          <a:avLst/>
        </a:prstGeom>
        <a:solidFill>
          <a:srgbClr val="6699CC"/>
        </a:solidFill>
        <a:ln w="25400" cap="flat" cmpd="sng" algn="ctr">
          <a:noFill/>
          <a:prstDash val="solid"/>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pt-BR" sz="1100" b="0">
              <a:solidFill>
                <a:schemeClr val="bg1">
                  <a:lumMod val="100000"/>
                </a:schemeClr>
              </a:solidFill>
            </a:rPr>
            <a:t>Fevereiro</a:t>
          </a:r>
        </a:p>
      </xdr:txBody>
    </xdr:sp>
    <xdr:clientData/>
  </xdr:twoCellAnchor>
  <xdr:twoCellAnchor editAs="absolute">
    <xdr:from>
      <xdr:col>2</xdr:col>
      <xdr:colOff>1788014</xdr:colOff>
      <xdr:row>1</xdr:row>
      <xdr:rowOff>243417</xdr:rowOff>
    </xdr:from>
    <xdr:to>
      <xdr:col>2</xdr:col>
      <xdr:colOff>2651614</xdr:colOff>
      <xdr:row>3</xdr:row>
      <xdr:rowOff>2117</xdr:rowOff>
    </xdr:to>
    <xdr:sp macro="" textlink="">
      <xdr:nvSpPr>
        <xdr:cNvPr id="36" name="Retângulo 35">
          <a:hlinkClick xmlns:r="http://schemas.openxmlformats.org/officeDocument/2006/relationships" r:id="rId13"/>
        </xdr:cNvPr>
        <xdr:cNvSpPr/>
      </xdr:nvSpPr>
      <xdr:spPr>
        <a:xfrm>
          <a:off x="3894097" y="677334"/>
          <a:ext cx="863600" cy="287866"/>
        </a:xfrm>
        <a:prstGeom prst="rect">
          <a:avLst/>
        </a:prstGeom>
        <a:solidFill>
          <a:srgbClr val="6699CC"/>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pt-BR" sz="1100">
              <a:solidFill>
                <a:schemeClr val="bg1">
                  <a:lumMod val="100000"/>
                </a:schemeClr>
              </a:solidFill>
              <a:latin typeface="+mn-lt"/>
              <a:ea typeface="+mn-ea"/>
              <a:cs typeface="+mn-cs"/>
            </a:rPr>
            <a:t>Março</a:t>
          </a:r>
        </a:p>
      </xdr:txBody>
    </xdr:sp>
    <xdr:clientData/>
  </xdr:twoCellAnchor>
  <xdr:twoCellAnchor editAs="absolute">
    <xdr:from>
      <xdr:col>2</xdr:col>
      <xdr:colOff>2679375</xdr:colOff>
      <xdr:row>1</xdr:row>
      <xdr:rowOff>243417</xdr:rowOff>
    </xdr:from>
    <xdr:to>
      <xdr:col>3</xdr:col>
      <xdr:colOff>203933</xdr:colOff>
      <xdr:row>3</xdr:row>
      <xdr:rowOff>2117</xdr:rowOff>
    </xdr:to>
    <xdr:sp macro="" textlink="">
      <xdr:nvSpPr>
        <xdr:cNvPr id="37" name="Retângulo 36">
          <a:hlinkClick xmlns:r="http://schemas.openxmlformats.org/officeDocument/2006/relationships" r:id="rId14"/>
        </xdr:cNvPr>
        <xdr:cNvSpPr/>
      </xdr:nvSpPr>
      <xdr:spPr>
        <a:xfrm>
          <a:off x="4785458" y="677334"/>
          <a:ext cx="868892" cy="287866"/>
        </a:xfrm>
        <a:prstGeom prst="rect">
          <a:avLst/>
        </a:prstGeom>
        <a:solidFill>
          <a:srgbClr val="FF9900"/>
        </a:solidFill>
        <a:ln w="25400" cap="flat" cmpd="sng" algn="ctr">
          <a:noFill/>
          <a:prstDash val="solid"/>
        </a:ln>
        <a:effectLs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pt-BR" sz="1100" b="1">
              <a:solidFill>
                <a:schemeClr val="bg1">
                  <a:lumMod val="100000"/>
                </a:schemeClr>
              </a:solidFill>
              <a:latin typeface="+mn-lt"/>
              <a:ea typeface="+mn-ea"/>
              <a:cs typeface="+mn-cs"/>
            </a:rPr>
            <a:t>Abril</a:t>
          </a:r>
        </a:p>
      </xdr:txBody>
    </xdr:sp>
    <xdr:clientData/>
  </xdr:twoCellAnchor>
  <xdr:twoCellAnchor editAs="absolute">
    <xdr:from>
      <xdr:col>3</xdr:col>
      <xdr:colOff>231694</xdr:colOff>
      <xdr:row>1</xdr:row>
      <xdr:rowOff>243417</xdr:rowOff>
    </xdr:from>
    <xdr:to>
      <xdr:col>3</xdr:col>
      <xdr:colOff>1100585</xdr:colOff>
      <xdr:row>3</xdr:row>
      <xdr:rowOff>2117</xdr:rowOff>
    </xdr:to>
    <xdr:sp macro="" textlink="">
      <xdr:nvSpPr>
        <xdr:cNvPr id="38" name="Retângulo 37">
          <a:hlinkClick xmlns:r="http://schemas.openxmlformats.org/officeDocument/2006/relationships" r:id="rId15"/>
        </xdr:cNvPr>
        <xdr:cNvSpPr/>
      </xdr:nvSpPr>
      <xdr:spPr>
        <a:xfrm>
          <a:off x="5682111" y="677334"/>
          <a:ext cx="868891" cy="287866"/>
        </a:xfrm>
        <a:prstGeom prst="rect">
          <a:avLst/>
        </a:prstGeom>
        <a:solidFill>
          <a:srgbClr val="6699CC"/>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pt-BR" sz="1100">
              <a:solidFill>
                <a:schemeClr val="bg1">
                  <a:lumMod val="100000"/>
                </a:schemeClr>
              </a:solidFill>
            </a:rPr>
            <a:t>Maio</a:t>
          </a:r>
        </a:p>
      </xdr:txBody>
    </xdr:sp>
    <xdr:clientData/>
  </xdr:twoCellAnchor>
  <xdr:twoCellAnchor editAs="absolute">
    <xdr:from>
      <xdr:col>3</xdr:col>
      <xdr:colOff>1128346</xdr:colOff>
      <xdr:row>1</xdr:row>
      <xdr:rowOff>243417</xdr:rowOff>
    </xdr:from>
    <xdr:to>
      <xdr:col>4</xdr:col>
      <xdr:colOff>817196</xdr:colOff>
      <xdr:row>3</xdr:row>
      <xdr:rowOff>2117</xdr:rowOff>
    </xdr:to>
    <xdr:sp macro="" textlink="">
      <xdr:nvSpPr>
        <xdr:cNvPr id="39" name="Retângulo 38">
          <a:hlinkClick xmlns:r="http://schemas.openxmlformats.org/officeDocument/2006/relationships" r:id="rId16"/>
        </xdr:cNvPr>
        <xdr:cNvSpPr/>
      </xdr:nvSpPr>
      <xdr:spPr>
        <a:xfrm>
          <a:off x="6578763" y="677334"/>
          <a:ext cx="863600" cy="287866"/>
        </a:xfrm>
        <a:prstGeom prst="rect">
          <a:avLst/>
        </a:prstGeom>
        <a:solidFill>
          <a:srgbClr val="6699CC"/>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pt-BR" sz="1100">
              <a:solidFill>
                <a:schemeClr val="bg1">
                  <a:lumMod val="100000"/>
                </a:schemeClr>
              </a:solidFill>
            </a:rPr>
            <a:t>Junho</a:t>
          </a:r>
        </a:p>
      </xdr:txBody>
    </xdr:sp>
    <xdr:clientData/>
  </xdr:twoCellAnchor>
  <xdr:twoCellAnchor editAs="absolute">
    <xdr:from>
      <xdr:col>4</xdr:col>
      <xdr:colOff>844957</xdr:colOff>
      <xdr:row>1</xdr:row>
      <xdr:rowOff>243417</xdr:rowOff>
    </xdr:from>
    <xdr:to>
      <xdr:col>5</xdr:col>
      <xdr:colOff>539099</xdr:colOff>
      <xdr:row>3</xdr:row>
      <xdr:rowOff>2117</xdr:rowOff>
    </xdr:to>
    <xdr:sp macro="" textlink="">
      <xdr:nvSpPr>
        <xdr:cNvPr id="40" name="Retângulo 39">
          <a:hlinkClick xmlns:r="http://schemas.openxmlformats.org/officeDocument/2006/relationships" r:id="rId17"/>
        </xdr:cNvPr>
        <xdr:cNvSpPr/>
      </xdr:nvSpPr>
      <xdr:spPr>
        <a:xfrm>
          <a:off x="7470124" y="677334"/>
          <a:ext cx="868892" cy="287866"/>
        </a:xfrm>
        <a:prstGeom prst="rect">
          <a:avLst/>
        </a:prstGeom>
        <a:solidFill>
          <a:srgbClr val="6699CC"/>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pt-BR" sz="1100">
              <a:solidFill>
                <a:schemeClr val="bg1">
                  <a:lumMod val="100000"/>
                </a:schemeClr>
              </a:solidFill>
            </a:rPr>
            <a:t>Julho</a:t>
          </a:r>
        </a:p>
      </xdr:txBody>
    </xdr:sp>
    <xdr:clientData/>
  </xdr:twoCellAnchor>
  <xdr:twoCellAnchor editAs="absolute">
    <xdr:from>
      <xdr:col>5</xdr:col>
      <xdr:colOff>566860</xdr:colOff>
      <xdr:row>1</xdr:row>
      <xdr:rowOff>243417</xdr:rowOff>
    </xdr:from>
    <xdr:to>
      <xdr:col>6</xdr:col>
      <xdr:colOff>292752</xdr:colOff>
      <xdr:row>3</xdr:row>
      <xdr:rowOff>2117</xdr:rowOff>
    </xdr:to>
    <xdr:sp macro="" textlink="">
      <xdr:nvSpPr>
        <xdr:cNvPr id="41" name="Retângulo 40">
          <a:hlinkClick xmlns:r="http://schemas.openxmlformats.org/officeDocument/2006/relationships" r:id="rId18"/>
        </xdr:cNvPr>
        <xdr:cNvSpPr/>
      </xdr:nvSpPr>
      <xdr:spPr>
        <a:xfrm>
          <a:off x="8366777" y="677334"/>
          <a:ext cx="868892" cy="287866"/>
        </a:xfrm>
        <a:prstGeom prst="rect">
          <a:avLst/>
        </a:prstGeom>
        <a:solidFill>
          <a:srgbClr val="6699CC"/>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pt-BR" sz="1100">
              <a:solidFill>
                <a:schemeClr val="bg1">
                  <a:lumMod val="100000"/>
                </a:schemeClr>
              </a:solidFill>
            </a:rPr>
            <a:t>Agosto</a:t>
          </a:r>
        </a:p>
      </xdr:txBody>
    </xdr:sp>
    <xdr:clientData/>
  </xdr:twoCellAnchor>
  <xdr:twoCellAnchor editAs="absolute">
    <xdr:from>
      <xdr:col>6</xdr:col>
      <xdr:colOff>320513</xdr:colOff>
      <xdr:row>1</xdr:row>
      <xdr:rowOff>243417</xdr:rowOff>
    </xdr:from>
    <xdr:to>
      <xdr:col>7</xdr:col>
      <xdr:colOff>41113</xdr:colOff>
      <xdr:row>3</xdr:row>
      <xdr:rowOff>2117</xdr:rowOff>
    </xdr:to>
    <xdr:sp macro="" textlink="">
      <xdr:nvSpPr>
        <xdr:cNvPr id="42" name="Retângulo 41">
          <a:hlinkClick xmlns:r="http://schemas.openxmlformats.org/officeDocument/2006/relationships" r:id="rId19"/>
        </xdr:cNvPr>
        <xdr:cNvSpPr/>
      </xdr:nvSpPr>
      <xdr:spPr>
        <a:xfrm>
          <a:off x="9263430" y="677334"/>
          <a:ext cx="863600" cy="287866"/>
        </a:xfrm>
        <a:prstGeom prst="rect">
          <a:avLst/>
        </a:prstGeom>
        <a:solidFill>
          <a:srgbClr val="6699CC"/>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pt-BR" sz="1100">
              <a:solidFill>
                <a:schemeClr val="bg1">
                  <a:lumMod val="100000"/>
                </a:schemeClr>
              </a:solidFill>
            </a:rPr>
            <a:t>Setembro</a:t>
          </a:r>
        </a:p>
      </xdr:txBody>
    </xdr:sp>
    <xdr:clientData/>
  </xdr:twoCellAnchor>
  <xdr:twoCellAnchor editAs="absolute">
    <xdr:from>
      <xdr:col>7</xdr:col>
      <xdr:colOff>68874</xdr:colOff>
      <xdr:row>1</xdr:row>
      <xdr:rowOff>243417</xdr:rowOff>
    </xdr:from>
    <xdr:to>
      <xdr:col>7</xdr:col>
      <xdr:colOff>937765</xdr:colOff>
      <xdr:row>3</xdr:row>
      <xdr:rowOff>2117</xdr:rowOff>
    </xdr:to>
    <xdr:sp macro="" textlink="">
      <xdr:nvSpPr>
        <xdr:cNvPr id="43" name="Retângulo 42">
          <a:hlinkClick xmlns:r="http://schemas.openxmlformats.org/officeDocument/2006/relationships" r:id="rId20"/>
        </xdr:cNvPr>
        <xdr:cNvSpPr/>
      </xdr:nvSpPr>
      <xdr:spPr>
        <a:xfrm>
          <a:off x="10154791" y="677334"/>
          <a:ext cx="868891" cy="287866"/>
        </a:xfrm>
        <a:prstGeom prst="rect">
          <a:avLst/>
        </a:prstGeom>
        <a:solidFill>
          <a:srgbClr val="6699CC"/>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pt-BR" sz="1100">
              <a:solidFill>
                <a:schemeClr val="bg1">
                  <a:lumMod val="100000"/>
                </a:schemeClr>
              </a:solidFill>
            </a:rPr>
            <a:t>Outubro</a:t>
          </a:r>
        </a:p>
      </xdr:txBody>
    </xdr:sp>
    <xdr:clientData/>
  </xdr:twoCellAnchor>
  <xdr:twoCellAnchor editAs="absolute">
    <xdr:from>
      <xdr:col>7</xdr:col>
      <xdr:colOff>965526</xdr:colOff>
      <xdr:row>1</xdr:row>
      <xdr:rowOff>243417</xdr:rowOff>
    </xdr:from>
    <xdr:to>
      <xdr:col>8</xdr:col>
      <xdr:colOff>691418</xdr:colOff>
      <xdr:row>3</xdr:row>
      <xdr:rowOff>2117</xdr:rowOff>
    </xdr:to>
    <xdr:sp macro="" textlink="">
      <xdr:nvSpPr>
        <xdr:cNvPr id="44" name="Retângulo 43">
          <a:hlinkClick xmlns:r="http://schemas.openxmlformats.org/officeDocument/2006/relationships" r:id="rId21"/>
        </xdr:cNvPr>
        <xdr:cNvSpPr/>
      </xdr:nvSpPr>
      <xdr:spPr>
        <a:xfrm>
          <a:off x="11051443" y="677334"/>
          <a:ext cx="868892" cy="287866"/>
        </a:xfrm>
        <a:prstGeom prst="rect">
          <a:avLst/>
        </a:prstGeom>
        <a:solidFill>
          <a:srgbClr val="6699CC"/>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pt-BR" sz="1100">
              <a:solidFill>
                <a:schemeClr val="bg1">
                  <a:lumMod val="100000"/>
                </a:schemeClr>
              </a:solidFill>
            </a:rPr>
            <a:t>Novembro</a:t>
          </a:r>
        </a:p>
      </xdr:txBody>
    </xdr:sp>
    <xdr:clientData/>
  </xdr:twoCellAnchor>
  <xdr:twoCellAnchor editAs="absolute">
    <xdr:from>
      <xdr:col>8</xdr:col>
      <xdr:colOff>719179</xdr:colOff>
      <xdr:row>1</xdr:row>
      <xdr:rowOff>243417</xdr:rowOff>
    </xdr:from>
    <xdr:to>
      <xdr:col>9</xdr:col>
      <xdr:colOff>439779</xdr:colOff>
      <xdr:row>3</xdr:row>
      <xdr:rowOff>2117</xdr:rowOff>
    </xdr:to>
    <xdr:sp macro="" textlink="">
      <xdr:nvSpPr>
        <xdr:cNvPr id="45" name="Retângulo 44">
          <a:hlinkClick xmlns:r="http://schemas.openxmlformats.org/officeDocument/2006/relationships" r:id="rId22"/>
        </xdr:cNvPr>
        <xdr:cNvSpPr/>
      </xdr:nvSpPr>
      <xdr:spPr>
        <a:xfrm>
          <a:off x="11948096" y="677334"/>
          <a:ext cx="863600" cy="287866"/>
        </a:xfrm>
        <a:prstGeom prst="rect">
          <a:avLst/>
        </a:prstGeom>
        <a:solidFill>
          <a:srgbClr val="6699CC"/>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pt-BR" sz="1100">
              <a:solidFill>
                <a:schemeClr val="bg1">
                  <a:lumMod val="100000"/>
                </a:schemeClr>
              </a:solidFill>
              <a:latin typeface="+mn-lt"/>
              <a:ea typeface="+mn-ea"/>
              <a:cs typeface="+mn-cs"/>
            </a:rPr>
            <a:t>Dezembro</a:t>
          </a:r>
        </a:p>
      </xdr:txBody>
    </xdr:sp>
    <xdr:clientData/>
  </xdr:twoCellAnchor>
  <xdr:twoCellAnchor editAs="absolute">
    <xdr:from>
      <xdr:col>9</xdr:col>
      <xdr:colOff>467540</xdr:colOff>
      <xdr:row>1</xdr:row>
      <xdr:rowOff>243417</xdr:rowOff>
    </xdr:from>
    <xdr:to>
      <xdr:col>10</xdr:col>
      <xdr:colOff>188140</xdr:colOff>
      <xdr:row>3</xdr:row>
      <xdr:rowOff>2117</xdr:rowOff>
    </xdr:to>
    <xdr:sp macro="" textlink="">
      <xdr:nvSpPr>
        <xdr:cNvPr id="46" name="Retângulo 45">
          <a:hlinkClick xmlns:r="http://schemas.openxmlformats.org/officeDocument/2006/relationships" r:id="rId23"/>
        </xdr:cNvPr>
        <xdr:cNvSpPr/>
      </xdr:nvSpPr>
      <xdr:spPr>
        <a:xfrm>
          <a:off x="12839457" y="677334"/>
          <a:ext cx="863600" cy="287866"/>
        </a:xfrm>
        <a:prstGeom prst="rect">
          <a:avLst/>
        </a:prstGeom>
        <a:solidFill>
          <a:srgbClr val="6699CC"/>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pt-BR" sz="1100">
              <a:solidFill>
                <a:schemeClr val="bg1">
                  <a:lumMod val="100000"/>
                </a:schemeClr>
              </a:solidFill>
              <a:latin typeface="+mn-lt"/>
              <a:ea typeface="+mn-ea"/>
              <a:cs typeface="+mn-cs"/>
            </a:rPr>
            <a:t>Férias</a:t>
          </a:r>
        </a:p>
      </xdr:txBody>
    </xdr:sp>
    <xdr:clientData/>
  </xdr:twoCellAnchor>
  <xdr:twoCellAnchor editAs="absolute">
    <xdr:from>
      <xdr:col>10</xdr:col>
      <xdr:colOff>215899</xdr:colOff>
      <xdr:row>1</xdr:row>
      <xdr:rowOff>243417</xdr:rowOff>
    </xdr:from>
    <xdr:to>
      <xdr:col>10</xdr:col>
      <xdr:colOff>1079499</xdr:colOff>
      <xdr:row>3</xdr:row>
      <xdr:rowOff>2117</xdr:rowOff>
    </xdr:to>
    <xdr:sp macro="" textlink="">
      <xdr:nvSpPr>
        <xdr:cNvPr id="47" name="Retângulo 46">
          <a:hlinkClick xmlns:r="http://schemas.openxmlformats.org/officeDocument/2006/relationships" r:id="rId24"/>
        </xdr:cNvPr>
        <xdr:cNvSpPr/>
      </xdr:nvSpPr>
      <xdr:spPr>
        <a:xfrm>
          <a:off x="13730816" y="677334"/>
          <a:ext cx="863600" cy="287866"/>
        </a:xfrm>
        <a:prstGeom prst="rect">
          <a:avLst/>
        </a:prstGeom>
        <a:solidFill>
          <a:srgbClr val="6699CC"/>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pt-BR" sz="1100">
              <a:solidFill>
                <a:schemeClr val="bg1">
                  <a:lumMod val="100000"/>
                </a:schemeClr>
              </a:solidFill>
              <a:latin typeface="+mn-lt"/>
              <a:ea typeface="+mn-ea"/>
              <a:cs typeface="+mn-cs"/>
            </a:rPr>
            <a:t>13º Salário</a:t>
          </a:r>
        </a:p>
      </xdr:txBody>
    </xdr:sp>
    <xdr:clientData/>
  </xdr:twoCellAnchor>
  <xdr:twoCellAnchor editAs="oneCell">
    <xdr:from>
      <xdr:col>0</xdr:col>
      <xdr:colOff>306917</xdr:colOff>
      <xdr:row>0</xdr:row>
      <xdr:rowOff>42333</xdr:rowOff>
    </xdr:from>
    <xdr:to>
      <xdr:col>0</xdr:col>
      <xdr:colOff>1427449</xdr:colOff>
      <xdr:row>2</xdr:row>
      <xdr:rowOff>95249</xdr:rowOff>
    </xdr:to>
    <xdr:pic>
      <xdr:nvPicPr>
        <xdr:cNvPr id="48" name="Imagem 47" descr="Marca_sebrae_verticall.png"/>
        <xdr:cNvPicPr>
          <a:picLocks noChangeAspect="1"/>
        </xdr:cNvPicPr>
      </xdr:nvPicPr>
      <xdr:blipFill>
        <a:blip xmlns:r="http://schemas.openxmlformats.org/officeDocument/2006/relationships" r:embed="rId25" cstate="print"/>
        <a:stretch>
          <a:fillRect/>
        </a:stretch>
      </xdr:blipFill>
      <xdr:spPr>
        <a:xfrm>
          <a:off x="306917" y="42333"/>
          <a:ext cx="1120532" cy="751416"/>
        </a:xfrm>
        <a:prstGeom prst="rect">
          <a:avLst/>
        </a:prstGeom>
      </xdr:spPr>
    </xdr:pic>
    <xdr:clientData/>
  </xdr:twoCellAnchor>
</xdr:wsDr>
</file>

<file path=xl/drawings/drawing51.xml><?xml version="1.0" encoding="utf-8"?>
<xdr:wsDr xmlns:xdr="http://schemas.openxmlformats.org/drawingml/2006/spreadsheetDrawing" xmlns:a="http://schemas.openxmlformats.org/drawingml/2006/main">
  <xdr:twoCellAnchor editAs="absolute">
    <xdr:from>
      <xdr:col>6</xdr:col>
      <xdr:colOff>307975</xdr:colOff>
      <xdr:row>0</xdr:row>
      <xdr:rowOff>133350</xdr:rowOff>
    </xdr:from>
    <xdr:to>
      <xdr:col>15</xdr:col>
      <xdr:colOff>338667</xdr:colOff>
      <xdr:row>1</xdr:row>
      <xdr:rowOff>136219</xdr:rowOff>
    </xdr:to>
    <xdr:sp macro="" textlink="">
      <xdr:nvSpPr>
        <xdr:cNvPr id="2" name="CaixaDeTexto 1"/>
        <xdr:cNvSpPr txBox="1"/>
      </xdr:nvSpPr>
      <xdr:spPr>
        <a:xfrm>
          <a:off x="5546725" y="133350"/>
          <a:ext cx="6518275" cy="436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vert="horz" wrap="square" rtlCol="0" anchor="t">
          <a:spAutoFit/>
        </a:bodyPr>
        <a:lstStyle/>
        <a:p>
          <a:r>
            <a:rPr lang="pt-BR" sz="1100"/>
            <a:t>Esta parte da planilha permite que você veja exatamente quanto cada funcionário irá receber. Basta selecionar</a:t>
          </a:r>
          <a:r>
            <a:rPr lang="pt-BR" sz="1100" baseline="0"/>
            <a:t> o funcionário e enviar para a impressão. A folha de pagamento estará 100% formatada para sua impressora.</a:t>
          </a:r>
        </a:p>
      </xdr:txBody>
    </xdr:sp>
    <xdr:clientData/>
  </xdr:twoCellAnchor>
  <xdr:twoCellAnchor editAs="absolute">
    <xdr:from>
      <xdr:col>0</xdr:col>
      <xdr:colOff>144991</xdr:colOff>
      <xdr:row>2</xdr:row>
      <xdr:rowOff>135470</xdr:rowOff>
    </xdr:from>
    <xdr:to>
      <xdr:col>0</xdr:col>
      <xdr:colOff>1710266</xdr:colOff>
      <xdr:row>2</xdr:row>
      <xdr:rowOff>135470</xdr:rowOff>
    </xdr:to>
    <xdr:cxnSp macro="">
      <xdr:nvCxnSpPr>
        <xdr:cNvPr id="4" name="Conector reto 3"/>
        <xdr:cNvCxnSpPr/>
      </xdr:nvCxnSpPr>
      <xdr:spPr>
        <a:xfrm>
          <a:off x="144991" y="830795"/>
          <a:ext cx="1565275" cy="0"/>
        </a:xfrm>
        <a:prstGeom prst="line">
          <a:avLst/>
        </a:prstGeom>
        <a:ln>
          <a:solidFill>
            <a:srgbClr val="76717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63500</xdr:colOff>
      <xdr:row>2</xdr:row>
      <xdr:rowOff>222253</xdr:rowOff>
    </xdr:from>
    <xdr:to>
      <xdr:col>0</xdr:col>
      <xdr:colOff>1756833</xdr:colOff>
      <xdr:row>3</xdr:row>
      <xdr:rowOff>234953</xdr:rowOff>
    </xdr:to>
    <xdr:sp macro="" textlink="">
      <xdr:nvSpPr>
        <xdr:cNvPr id="5" name="Rectangle 65"/>
        <xdr:cNvSpPr/>
      </xdr:nvSpPr>
      <xdr:spPr>
        <a:xfrm>
          <a:off x="63500" y="917578"/>
          <a:ext cx="1693333"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l"/>
          <a:r>
            <a:rPr lang="en-US" sz="1400" b="1"/>
            <a:t>Menu</a:t>
          </a:r>
        </a:p>
      </xdr:txBody>
    </xdr:sp>
    <xdr:clientData/>
  </xdr:twoCellAnchor>
  <xdr:twoCellAnchor editAs="absolute">
    <xdr:from>
      <xdr:col>0</xdr:col>
      <xdr:colOff>152400</xdr:colOff>
      <xdr:row>16</xdr:row>
      <xdr:rowOff>138641</xdr:rowOff>
    </xdr:from>
    <xdr:to>
      <xdr:col>0</xdr:col>
      <xdr:colOff>1717675</xdr:colOff>
      <xdr:row>16</xdr:row>
      <xdr:rowOff>138641</xdr:rowOff>
    </xdr:to>
    <xdr:cxnSp macro="">
      <xdr:nvCxnSpPr>
        <xdr:cNvPr id="6" name="Conector reto 5"/>
        <xdr:cNvCxnSpPr/>
      </xdr:nvCxnSpPr>
      <xdr:spPr>
        <a:xfrm>
          <a:off x="152400" y="4253441"/>
          <a:ext cx="1565275" cy="0"/>
        </a:xfrm>
        <a:prstGeom prst="line">
          <a:avLst/>
        </a:prstGeom>
        <a:ln>
          <a:solidFill>
            <a:srgbClr val="76717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12700</xdr:colOff>
      <xdr:row>3</xdr:row>
      <xdr:rowOff>371475</xdr:rowOff>
    </xdr:from>
    <xdr:to>
      <xdr:col>1</xdr:col>
      <xdr:colOff>12700</xdr:colOff>
      <xdr:row>4</xdr:row>
      <xdr:rowOff>244475</xdr:rowOff>
    </xdr:to>
    <xdr:sp macro="" textlink="">
      <xdr:nvSpPr>
        <xdr:cNvPr id="7" name="Retângulo 6">
          <a:hlinkClick xmlns:r="http://schemas.openxmlformats.org/officeDocument/2006/relationships" r:id="rId1"/>
        </xdr:cNvPr>
        <xdr:cNvSpPr/>
      </xdr:nvSpPr>
      <xdr:spPr>
        <a:xfrm>
          <a:off x="12700" y="13335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Início</a:t>
          </a:r>
        </a:p>
      </xdr:txBody>
    </xdr:sp>
    <xdr:clientData/>
  </xdr:twoCellAnchor>
  <xdr:twoCellAnchor editAs="absolute">
    <xdr:from>
      <xdr:col>0</xdr:col>
      <xdr:colOff>12700</xdr:colOff>
      <xdr:row>4</xdr:row>
      <xdr:rowOff>307975</xdr:rowOff>
    </xdr:from>
    <xdr:to>
      <xdr:col>1</xdr:col>
      <xdr:colOff>12700</xdr:colOff>
      <xdr:row>5</xdr:row>
      <xdr:rowOff>180975</xdr:rowOff>
    </xdr:to>
    <xdr:sp macro="" textlink="">
      <xdr:nvSpPr>
        <xdr:cNvPr id="8" name="Retângulo 7">
          <a:hlinkClick xmlns:r="http://schemas.openxmlformats.org/officeDocument/2006/relationships" r:id="rId2"/>
        </xdr:cNvPr>
        <xdr:cNvSpPr/>
      </xdr:nvSpPr>
      <xdr:spPr>
        <a:xfrm>
          <a:off x="12700" y="16510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1. Premissas Gerais</a:t>
          </a:r>
        </a:p>
      </xdr:txBody>
    </xdr:sp>
    <xdr:clientData/>
  </xdr:twoCellAnchor>
  <xdr:twoCellAnchor editAs="absolute">
    <xdr:from>
      <xdr:col>0</xdr:col>
      <xdr:colOff>12700</xdr:colOff>
      <xdr:row>5</xdr:row>
      <xdr:rowOff>244475</xdr:rowOff>
    </xdr:from>
    <xdr:to>
      <xdr:col>1</xdr:col>
      <xdr:colOff>12700</xdr:colOff>
      <xdr:row>6</xdr:row>
      <xdr:rowOff>117475</xdr:rowOff>
    </xdr:to>
    <xdr:sp macro="" textlink="">
      <xdr:nvSpPr>
        <xdr:cNvPr id="9" name="Retângulo 8">
          <a:hlinkClick xmlns:r="http://schemas.openxmlformats.org/officeDocument/2006/relationships" r:id="rId3"/>
        </xdr:cNvPr>
        <xdr:cNvSpPr/>
      </xdr:nvSpPr>
      <xdr:spPr>
        <a:xfrm>
          <a:off x="12700" y="19685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2. Cadastro dos Funcionários</a:t>
          </a:r>
        </a:p>
      </xdr:txBody>
    </xdr:sp>
    <xdr:clientData/>
  </xdr:twoCellAnchor>
  <xdr:twoCellAnchor editAs="absolute">
    <xdr:from>
      <xdr:col>0</xdr:col>
      <xdr:colOff>12700</xdr:colOff>
      <xdr:row>6</xdr:row>
      <xdr:rowOff>180975</xdr:rowOff>
    </xdr:from>
    <xdr:to>
      <xdr:col>1</xdr:col>
      <xdr:colOff>12700</xdr:colOff>
      <xdr:row>7</xdr:row>
      <xdr:rowOff>53975</xdr:rowOff>
    </xdr:to>
    <xdr:sp macro="" textlink="">
      <xdr:nvSpPr>
        <xdr:cNvPr id="10" name="Retângulo 9">
          <a:hlinkClick xmlns:r="http://schemas.openxmlformats.org/officeDocument/2006/relationships" r:id="rId4"/>
        </xdr:cNvPr>
        <xdr:cNvSpPr/>
      </xdr:nvSpPr>
      <xdr:spPr>
        <a:xfrm>
          <a:off x="12700" y="22860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3. Lançamentos (Folha Pgto)</a:t>
          </a:r>
        </a:p>
      </xdr:txBody>
    </xdr:sp>
    <xdr:clientData/>
  </xdr:twoCellAnchor>
  <xdr:twoCellAnchor editAs="absolute">
    <xdr:from>
      <xdr:col>0</xdr:col>
      <xdr:colOff>12700</xdr:colOff>
      <xdr:row>7</xdr:row>
      <xdr:rowOff>117475</xdr:rowOff>
    </xdr:from>
    <xdr:to>
      <xdr:col>1</xdr:col>
      <xdr:colOff>12700</xdr:colOff>
      <xdr:row>8</xdr:row>
      <xdr:rowOff>117475</xdr:rowOff>
    </xdr:to>
    <xdr:sp macro="" textlink="">
      <xdr:nvSpPr>
        <xdr:cNvPr id="11" name="Retângulo 10">
          <a:hlinkClick xmlns:r="http://schemas.openxmlformats.org/officeDocument/2006/relationships" r:id="rId5"/>
        </xdr:cNvPr>
        <xdr:cNvSpPr/>
      </xdr:nvSpPr>
      <xdr:spPr>
        <a:xfrm>
          <a:off x="12700" y="2603500"/>
          <a:ext cx="1847850" cy="257175"/>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4. Resultados Consolidados</a:t>
          </a:r>
        </a:p>
      </xdr:txBody>
    </xdr:sp>
    <xdr:clientData/>
  </xdr:twoCellAnchor>
  <xdr:twoCellAnchor editAs="absolute">
    <xdr:from>
      <xdr:col>0</xdr:col>
      <xdr:colOff>12700</xdr:colOff>
      <xdr:row>8</xdr:row>
      <xdr:rowOff>180975</xdr:rowOff>
    </xdr:from>
    <xdr:to>
      <xdr:col>1</xdr:col>
      <xdr:colOff>12700</xdr:colOff>
      <xdr:row>10</xdr:row>
      <xdr:rowOff>43391</xdr:rowOff>
    </xdr:to>
    <xdr:sp macro="" textlink="">
      <xdr:nvSpPr>
        <xdr:cNvPr id="12" name="Retângulo 11">
          <a:hlinkClick xmlns:r="http://schemas.openxmlformats.org/officeDocument/2006/relationships" r:id="rId6"/>
        </xdr:cNvPr>
        <xdr:cNvSpPr/>
      </xdr:nvSpPr>
      <xdr:spPr>
        <a:xfrm>
          <a:off x="12700" y="2924175"/>
          <a:ext cx="1847850" cy="252941"/>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5. Gráficos</a:t>
          </a:r>
        </a:p>
      </xdr:txBody>
    </xdr:sp>
    <xdr:clientData/>
  </xdr:twoCellAnchor>
  <xdr:twoCellAnchor editAs="absolute">
    <xdr:from>
      <xdr:col>0</xdr:col>
      <xdr:colOff>12700</xdr:colOff>
      <xdr:row>11</xdr:row>
      <xdr:rowOff>1058</xdr:rowOff>
    </xdr:from>
    <xdr:to>
      <xdr:col>1</xdr:col>
      <xdr:colOff>12700</xdr:colOff>
      <xdr:row>12</xdr:row>
      <xdr:rowOff>64558</xdr:rowOff>
    </xdr:to>
    <xdr:sp macro="" textlink="">
      <xdr:nvSpPr>
        <xdr:cNvPr id="13" name="Retângulo 12">
          <a:hlinkClick xmlns:r="http://schemas.openxmlformats.org/officeDocument/2006/relationships" r:id="rId7"/>
        </xdr:cNvPr>
        <xdr:cNvSpPr/>
      </xdr:nvSpPr>
      <xdr:spPr>
        <a:xfrm>
          <a:off x="12700" y="3239558"/>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6. Alertas e Dicas</a:t>
          </a:r>
        </a:p>
      </xdr:txBody>
    </xdr:sp>
    <xdr:clientData/>
  </xdr:twoCellAnchor>
  <xdr:twoCellAnchor editAs="absolute">
    <xdr:from>
      <xdr:col>0</xdr:col>
      <xdr:colOff>12700</xdr:colOff>
      <xdr:row>12</xdr:row>
      <xdr:rowOff>128058</xdr:rowOff>
    </xdr:from>
    <xdr:to>
      <xdr:col>1</xdr:col>
      <xdr:colOff>12700</xdr:colOff>
      <xdr:row>14</xdr:row>
      <xdr:rowOff>75141</xdr:rowOff>
    </xdr:to>
    <xdr:sp macro="" textlink="">
      <xdr:nvSpPr>
        <xdr:cNvPr id="14" name="Retângulo 13">
          <a:hlinkClick xmlns:r="http://schemas.openxmlformats.org/officeDocument/2006/relationships" r:id="rId8"/>
        </xdr:cNvPr>
        <xdr:cNvSpPr/>
      </xdr:nvSpPr>
      <xdr:spPr>
        <a:xfrm>
          <a:off x="12700" y="3557058"/>
          <a:ext cx="1847850" cy="251883"/>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7. Relatório</a:t>
          </a:r>
          <a:r>
            <a:rPr lang="pt-BR" sz="1100" baseline="0">
              <a:solidFill>
                <a:schemeClr val="bg1">
                  <a:lumMod val="100000"/>
                </a:schemeClr>
              </a:solidFill>
              <a:latin typeface="+mn-lt"/>
              <a:ea typeface="+mn-ea"/>
              <a:cs typeface="+mn-cs"/>
            </a:rPr>
            <a:t> </a:t>
          </a:r>
          <a:r>
            <a:rPr lang="pt-BR" sz="1100">
              <a:solidFill>
                <a:schemeClr val="bg1">
                  <a:lumMod val="100000"/>
                </a:schemeClr>
              </a:solidFill>
              <a:latin typeface="+mn-lt"/>
              <a:ea typeface="+mn-ea"/>
              <a:cs typeface="+mn-cs"/>
            </a:rPr>
            <a:t>de Impressão</a:t>
          </a:r>
        </a:p>
      </xdr:txBody>
    </xdr:sp>
    <xdr:clientData/>
  </xdr:twoCellAnchor>
  <xdr:twoCellAnchor editAs="absolute">
    <xdr:from>
      <xdr:col>0</xdr:col>
      <xdr:colOff>12700</xdr:colOff>
      <xdr:row>14</xdr:row>
      <xdr:rowOff>138641</xdr:rowOff>
    </xdr:from>
    <xdr:to>
      <xdr:col>1</xdr:col>
      <xdr:colOff>12700</xdr:colOff>
      <xdr:row>16</xdr:row>
      <xdr:rowOff>11641</xdr:rowOff>
    </xdr:to>
    <xdr:sp macro="" textlink="">
      <xdr:nvSpPr>
        <xdr:cNvPr id="15" name="Retângulo 14">
          <a:hlinkClick xmlns:r="http://schemas.openxmlformats.org/officeDocument/2006/relationships" r:id="rId9"/>
        </xdr:cNvPr>
        <xdr:cNvSpPr/>
      </xdr:nvSpPr>
      <xdr:spPr>
        <a:xfrm>
          <a:off x="12700" y="3872441"/>
          <a:ext cx="1847850" cy="254000"/>
        </a:xfrm>
        <a:prstGeom prst="rect">
          <a:avLst/>
        </a:prstGeom>
        <a:solidFill>
          <a:schemeClr val="bg1">
            <a:lumMod val="100000"/>
          </a:schemeClr>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rgbClr val="000000"/>
              </a:solidFill>
            </a:rPr>
            <a:t>8. Imprimir Folha Pgto</a:t>
          </a:r>
        </a:p>
      </xdr:txBody>
    </xdr:sp>
    <xdr:clientData/>
  </xdr:twoCellAnchor>
  <xdr:twoCellAnchor editAs="absolute">
    <xdr:from>
      <xdr:col>2</xdr:col>
      <xdr:colOff>0</xdr:colOff>
      <xdr:row>1</xdr:row>
      <xdr:rowOff>243417</xdr:rowOff>
    </xdr:from>
    <xdr:to>
      <xdr:col>3</xdr:col>
      <xdr:colOff>80833</xdr:colOff>
      <xdr:row>2</xdr:row>
      <xdr:rowOff>256117</xdr:rowOff>
    </xdr:to>
    <xdr:sp macro="" textlink="">
      <xdr:nvSpPr>
        <xdr:cNvPr id="47" name="Retângulo 46">
          <a:hlinkClick xmlns:r="http://schemas.openxmlformats.org/officeDocument/2006/relationships" r:id="rId10"/>
        </xdr:cNvPr>
        <xdr:cNvSpPr/>
      </xdr:nvSpPr>
      <xdr:spPr>
        <a:xfrm>
          <a:off x="2106083" y="677334"/>
          <a:ext cx="864000" cy="277283"/>
        </a:xfrm>
        <a:prstGeom prst="rect">
          <a:avLst/>
        </a:prstGeom>
        <a:solidFill>
          <a:srgbClr val="6699CC"/>
        </a:solidFill>
        <a:ln w="25400" cap="flat" cmpd="sng" algn="ctr">
          <a:noFill/>
          <a:prstDash val="solid"/>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pt-BR" sz="1100" b="0">
              <a:solidFill>
                <a:schemeClr val="bg1">
                  <a:lumMod val="100000"/>
                </a:schemeClr>
              </a:solidFill>
            </a:rPr>
            <a:t>Janeiro</a:t>
          </a:r>
        </a:p>
      </xdr:txBody>
    </xdr:sp>
    <xdr:clientData/>
  </xdr:twoCellAnchor>
  <xdr:twoCellAnchor editAs="absolute">
    <xdr:from>
      <xdr:col>3</xdr:col>
      <xdr:colOff>99158</xdr:colOff>
      <xdr:row>1</xdr:row>
      <xdr:rowOff>243417</xdr:rowOff>
    </xdr:from>
    <xdr:to>
      <xdr:col>4</xdr:col>
      <xdr:colOff>179991</xdr:colOff>
      <xdr:row>2</xdr:row>
      <xdr:rowOff>256117</xdr:rowOff>
    </xdr:to>
    <xdr:sp macro="" textlink="">
      <xdr:nvSpPr>
        <xdr:cNvPr id="48" name="Retângulo 47">
          <a:hlinkClick xmlns:r="http://schemas.openxmlformats.org/officeDocument/2006/relationships" r:id="rId11"/>
        </xdr:cNvPr>
        <xdr:cNvSpPr/>
      </xdr:nvSpPr>
      <xdr:spPr>
        <a:xfrm>
          <a:off x="2988408" y="677334"/>
          <a:ext cx="864000" cy="277283"/>
        </a:xfrm>
        <a:prstGeom prst="rect">
          <a:avLst/>
        </a:prstGeom>
        <a:solidFill>
          <a:srgbClr val="6699CC"/>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pt-BR" sz="1100">
              <a:solidFill>
                <a:schemeClr val="bg1">
                  <a:lumMod val="100000"/>
                </a:schemeClr>
              </a:solidFill>
            </a:rPr>
            <a:t>Fevereiro</a:t>
          </a:r>
        </a:p>
      </xdr:txBody>
    </xdr:sp>
    <xdr:clientData/>
  </xdr:twoCellAnchor>
  <xdr:twoCellAnchor editAs="absolute">
    <xdr:from>
      <xdr:col>4</xdr:col>
      <xdr:colOff>198316</xdr:colOff>
      <xdr:row>1</xdr:row>
      <xdr:rowOff>243417</xdr:rowOff>
    </xdr:from>
    <xdr:to>
      <xdr:col>5</xdr:col>
      <xdr:colOff>279150</xdr:colOff>
      <xdr:row>2</xdr:row>
      <xdr:rowOff>256117</xdr:rowOff>
    </xdr:to>
    <xdr:sp macro="" textlink="">
      <xdr:nvSpPr>
        <xdr:cNvPr id="49" name="Retângulo 48">
          <a:hlinkClick xmlns:r="http://schemas.openxmlformats.org/officeDocument/2006/relationships" r:id="rId12"/>
        </xdr:cNvPr>
        <xdr:cNvSpPr/>
      </xdr:nvSpPr>
      <xdr:spPr>
        <a:xfrm>
          <a:off x="3870733" y="677334"/>
          <a:ext cx="864000" cy="277283"/>
        </a:xfrm>
        <a:prstGeom prst="rect">
          <a:avLst/>
        </a:prstGeom>
        <a:solidFill>
          <a:srgbClr val="6699CC"/>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pt-BR" sz="1100">
              <a:solidFill>
                <a:schemeClr val="bg1">
                  <a:lumMod val="100000"/>
                </a:schemeClr>
              </a:solidFill>
              <a:latin typeface="+mn-lt"/>
              <a:ea typeface="+mn-ea"/>
              <a:cs typeface="+mn-cs"/>
            </a:rPr>
            <a:t>Março</a:t>
          </a:r>
        </a:p>
      </xdr:txBody>
    </xdr:sp>
    <xdr:clientData/>
  </xdr:twoCellAnchor>
  <xdr:twoCellAnchor editAs="absolute">
    <xdr:from>
      <xdr:col>5</xdr:col>
      <xdr:colOff>297475</xdr:colOff>
      <xdr:row>1</xdr:row>
      <xdr:rowOff>243417</xdr:rowOff>
    </xdr:from>
    <xdr:to>
      <xdr:col>6</xdr:col>
      <xdr:colOff>378308</xdr:colOff>
      <xdr:row>2</xdr:row>
      <xdr:rowOff>256117</xdr:rowOff>
    </xdr:to>
    <xdr:sp macro="" textlink="">
      <xdr:nvSpPr>
        <xdr:cNvPr id="50" name="Retângulo 49">
          <a:hlinkClick xmlns:r="http://schemas.openxmlformats.org/officeDocument/2006/relationships" r:id="rId13"/>
        </xdr:cNvPr>
        <xdr:cNvSpPr/>
      </xdr:nvSpPr>
      <xdr:spPr>
        <a:xfrm>
          <a:off x="4753058" y="677334"/>
          <a:ext cx="864000" cy="277283"/>
        </a:xfrm>
        <a:prstGeom prst="rect">
          <a:avLst/>
        </a:prstGeom>
        <a:solidFill>
          <a:srgbClr val="FF9900"/>
        </a:solidFill>
        <a:ln w="25400" cap="flat" cmpd="sng" algn="ctr">
          <a:noFill/>
          <a:prstDash val="solid"/>
        </a:ln>
        <a:effectLs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pt-BR" sz="1100" b="0" i="0">
              <a:solidFill>
                <a:schemeClr val="bg1">
                  <a:lumMod val="100000"/>
                </a:schemeClr>
              </a:solidFill>
              <a:latin typeface="+mn-lt"/>
              <a:ea typeface="+mn-ea"/>
              <a:cs typeface="+mn-cs"/>
            </a:rPr>
            <a:t>Abril</a:t>
          </a:r>
        </a:p>
      </xdr:txBody>
    </xdr:sp>
    <xdr:clientData/>
  </xdr:twoCellAnchor>
  <xdr:twoCellAnchor editAs="absolute">
    <xdr:from>
      <xdr:col>6</xdr:col>
      <xdr:colOff>396633</xdr:colOff>
      <xdr:row>1</xdr:row>
      <xdr:rowOff>243417</xdr:rowOff>
    </xdr:from>
    <xdr:to>
      <xdr:col>7</xdr:col>
      <xdr:colOff>477466</xdr:colOff>
      <xdr:row>2</xdr:row>
      <xdr:rowOff>256117</xdr:rowOff>
    </xdr:to>
    <xdr:sp macro="" textlink="">
      <xdr:nvSpPr>
        <xdr:cNvPr id="51" name="Retângulo 50">
          <a:hlinkClick xmlns:r="http://schemas.openxmlformats.org/officeDocument/2006/relationships" r:id="rId14"/>
        </xdr:cNvPr>
        <xdr:cNvSpPr/>
      </xdr:nvSpPr>
      <xdr:spPr>
        <a:xfrm>
          <a:off x="5635383" y="677334"/>
          <a:ext cx="864000" cy="277283"/>
        </a:xfrm>
        <a:prstGeom prst="rect">
          <a:avLst/>
        </a:prstGeom>
        <a:solidFill>
          <a:srgbClr val="6699CC"/>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pt-BR" sz="1100">
              <a:solidFill>
                <a:schemeClr val="bg1">
                  <a:lumMod val="100000"/>
                </a:schemeClr>
              </a:solidFill>
            </a:rPr>
            <a:t>Maio</a:t>
          </a:r>
        </a:p>
      </xdr:txBody>
    </xdr:sp>
    <xdr:clientData/>
  </xdr:twoCellAnchor>
  <xdr:twoCellAnchor editAs="absolute">
    <xdr:from>
      <xdr:col>7</xdr:col>
      <xdr:colOff>495791</xdr:colOff>
      <xdr:row>1</xdr:row>
      <xdr:rowOff>243417</xdr:rowOff>
    </xdr:from>
    <xdr:to>
      <xdr:col>8</xdr:col>
      <xdr:colOff>576625</xdr:colOff>
      <xdr:row>2</xdr:row>
      <xdr:rowOff>256117</xdr:rowOff>
    </xdr:to>
    <xdr:sp macro="" textlink="">
      <xdr:nvSpPr>
        <xdr:cNvPr id="52" name="Retângulo 51">
          <a:hlinkClick xmlns:r="http://schemas.openxmlformats.org/officeDocument/2006/relationships" r:id="rId15"/>
        </xdr:cNvPr>
        <xdr:cNvSpPr/>
      </xdr:nvSpPr>
      <xdr:spPr>
        <a:xfrm>
          <a:off x="6517708" y="677334"/>
          <a:ext cx="864000" cy="277283"/>
        </a:xfrm>
        <a:prstGeom prst="rect">
          <a:avLst/>
        </a:prstGeom>
        <a:solidFill>
          <a:srgbClr val="6699CC"/>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pt-BR" sz="1100">
              <a:solidFill>
                <a:schemeClr val="bg1">
                  <a:lumMod val="100000"/>
                </a:schemeClr>
              </a:solidFill>
            </a:rPr>
            <a:t>Junho</a:t>
          </a:r>
        </a:p>
      </xdr:txBody>
    </xdr:sp>
    <xdr:clientData/>
  </xdr:twoCellAnchor>
  <xdr:twoCellAnchor editAs="absolute">
    <xdr:from>
      <xdr:col>8</xdr:col>
      <xdr:colOff>594950</xdr:colOff>
      <xdr:row>1</xdr:row>
      <xdr:rowOff>243417</xdr:rowOff>
    </xdr:from>
    <xdr:to>
      <xdr:col>9</xdr:col>
      <xdr:colOff>199533</xdr:colOff>
      <xdr:row>2</xdr:row>
      <xdr:rowOff>256117</xdr:rowOff>
    </xdr:to>
    <xdr:sp macro="" textlink="">
      <xdr:nvSpPr>
        <xdr:cNvPr id="53" name="Retângulo 52">
          <a:hlinkClick xmlns:r="http://schemas.openxmlformats.org/officeDocument/2006/relationships" r:id="rId16"/>
        </xdr:cNvPr>
        <xdr:cNvSpPr/>
      </xdr:nvSpPr>
      <xdr:spPr>
        <a:xfrm>
          <a:off x="7400033" y="677334"/>
          <a:ext cx="864000" cy="277283"/>
        </a:xfrm>
        <a:prstGeom prst="rect">
          <a:avLst/>
        </a:prstGeom>
        <a:solidFill>
          <a:srgbClr val="6699CC"/>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pt-BR" sz="1100">
              <a:solidFill>
                <a:schemeClr val="bg1">
                  <a:lumMod val="100000"/>
                </a:schemeClr>
              </a:solidFill>
            </a:rPr>
            <a:t>Julho</a:t>
          </a:r>
        </a:p>
      </xdr:txBody>
    </xdr:sp>
    <xdr:clientData/>
  </xdr:twoCellAnchor>
  <xdr:twoCellAnchor editAs="absolute">
    <xdr:from>
      <xdr:col>9</xdr:col>
      <xdr:colOff>217858</xdr:colOff>
      <xdr:row>1</xdr:row>
      <xdr:rowOff>243417</xdr:rowOff>
    </xdr:from>
    <xdr:to>
      <xdr:col>9</xdr:col>
      <xdr:colOff>1081858</xdr:colOff>
      <xdr:row>2</xdr:row>
      <xdr:rowOff>256117</xdr:rowOff>
    </xdr:to>
    <xdr:sp macro="" textlink="">
      <xdr:nvSpPr>
        <xdr:cNvPr id="54" name="Retângulo 53">
          <a:hlinkClick xmlns:r="http://schemas.openxmlformats.org/officeDocument/2006/relationships" r:id="rId17"/>
        </xdr:cNvPr>
        <xdr:cNvSpPr/>
      </xdr:nvSpPr>
      <xdr:spPr>
        <a:xfrm>
          <a:off x="8282358" y="677334"/>
          <a:ext cx="864000" cy="277283"/>
        </a:xfrm>
        <a:prstGeom prst="rect">
          <a:avLst/>
        </a:prstGeom>
        <a:solidFill>
          <a:srgbClr val="6699CC"/>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pt-BR" sz="1100">
              <a:solidFill>
                <a:schemeClr val="bg1">
                  <a:lumMod val="100000"/>
                </a:schemeClr>
              </a:solidFill>
            </a:rPr>
            <a:t>Agosto</a:t>
          </a:r>
        </a:p>
      </xdr:txBody>
    </xdr:sp>
    <xdr:clientData/>
  </xdr:twoCellAnchor>
  <xdr:twoCellAnchor editAs="absolute">
    <xdr:from>
      <xdr:col>9</xdr:col>
      <xdr:colOff>1100183</xdr:colOff>
      <xdr:row>1</xdr:row>
      <xdr:rowOff>243417</xdr:rowOff>
    </xdr:from>
    <xdr:to>
      <xdr:col>10</xdr:col>
      <xdr:colOff>704766</xdr:colOff>
      <xdr:row>2</xdr:row>
      <xdr:rowOff>256117</xdr:rowOff>
    </xdr:to>
    <xdr:sp macro="" textlink="">
      <xdr:nvSpPr>
        <xdr:cNvPr id="55" name="Retângulo 54">
          <a:hlinkClick xmlns:r="http://schemas.openxmlformats.org/officeDocument/2006/relationships" r:id="rId18"/>
        </xdr:cNvPr>
        <xdr:cNvSpPr/>
      </xdr:nvSpPr>
      <xdr:spPr>
        <a:xfrm>
          <a:off x="9164683" y="677334"/>
          <a:ext cx="864000" cy="277283"/>
        </a:xfrm>
        <a:prstGeom prst="rect">
          <a:avLst/>
        </a:prstGeom>
        <a:solidFill>
          <a:srgbClr val="6699CC"/>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pt-BR" sz="1100">
              <a:solidFill>
                <a:schemeClr val="bg1">
                  <a:lumMod val="100000"/>
                </a:schemeClr>
              </a:solidFill>
            </a:rPr>
            <a:t>Setembro</a:t>
          </a:r>
        </a:p>
      </xdr:txBody>
    </xdr:sp>
    <xdr:clientData/>
  </xdr:twoCellAnchor>
  <xdr:twoCellAnchor editAs="absolute">
    <xdr:from>
      <xdr:col>10</xdr:col>
      <xdr:colOff>723091</xdr:colOff>
      <xdr:row>1</xdr:row>
      <xdr:rowOff>243417</xdr:rowOff>
    </xdr:from>
    <xdr:to>
      <xdr:col>13</xdr:col>
      <xdr:colOff>10175</xdr:colOff>
      <xdr:row>2</xdr:row>
      <xdr:rowOff>256117</xdr:rowOff>
    </xdr:to>
    <xdr:sp macro="" textlink="">
      <xdr:nvSpPr>
        <xdr:cNvPr id="56" name="Retângulo 55">
          <a:hlinkClick xmlns:r="http://schemas.openxmlformats.org/officeDocument/2006/relationships" r:id="rId19"/>
        </xdr:cNvPr>
        <xdr:cNvSpPr/>
      </xdr:nvSpPr>
      <xdr:spPr>
        <a:xfrm>
          <a:off x="10047008" y="677334"/>
          <a:ext cx="864000" cy="277283"/>
        </a:xfrm>
        <a:prstGeom prst="rect">
          <a:avLst/>
        </a:prstGeom>
        <a:solidFill>
          <a:srgbClr val="6699CC"/>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pt-BR" sz="1100">
              <a:solidFill>
                <a:schemeClr val="bg1">
                  <a:lumMod val="100000"/>
                </a:schemeClr>
              </a:solidFill>
            </a:rPr>
            <a:t>Outubro</a:t>
          </a:r>
        </a:p>
      </xdr:txBody>
    </xdr:sp>
    <xdr:clientData/>
  </xdr:twoCellAnchor>
  <xdr:twoCellAnchor editAs="absolute">
    <xdr:from>
      <xdr:col>13</xdr:col>
      <xdr:colOff>28500</xdr:colOff>
      <xdr:row>1</xdr:row>
      <xdr:rowOff>243417</xdr:rowOff>
    </xdr:from>
    <xdr:to>
      <xdr:col>15</xdr:col>
      <xdr:colOff>67000</xdr:colOff>
      <xdr:row>2</xdr:row>
      <xdr:rowOff>256117</xdr:rowOff>
    </xdr:to>
    <xdr:sp macro="" textlink="">
      <xdr:nvSpPr>
        <xdr:cNvPr id="57" name="Retângulo 56">
          <a:hlinkClick xmlns:r="http://schemas.openxmlformats.org/officeDocument/2006/relationships" r:id="rId20"/>
        </xdr:cNvPr>
        <xdr:cNvSpPr/>
      </xdr:nvSpPr>
      <xdr:spPr>
        <a:xfrm>
          <a:off x="10929333" y="677334"/>
          <a:ext cx="864000" cy="277283"/>
        </a:xfrm>
        <a:prstGeom prst="rect">
          <a:avLst/>
        </a:prstGeom>
        <a:solidFill>
          <a:srgbClr val="6699CC"/>
        </a:solidFill>
        <a:ln w="25400" cap="flat" cmpd="sng" algn="ctr">
          <a:noFill/>
          <a:prstDash val="solid"/>
        </a:ln>
        <a:effectLs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pt-BR" sz="1100">
              <a:solidFill>
                <a:schemeClr val="bg1">
                  <a:lumMod val="100000"/>
                </a:schemeClr>
              </a:solidFill>
            </a:rPr>
            <a:t>Novembro</a:t>
          </a:r>
        </a:p>
      </xdr:txBody>
    </xdr:sp>
    <xdr:clientData/>
  </xdr:twoCellAnchor>
  <xdr:twoCellAnchor editAs="absolute">
    <xdr:from>
      <xdr:col>15</xdr:col>
      <xdr:colOff>85325</xdr:colOff>
      <xdr:row>1</xdr:row>
      <xdr:rowOff>243417</xdr:rowOff>
    </xdr:from>
    <xdr:to>
      <xdr:col>16</xdr:col>
      <xdr:colOff>335491</xdr:colOff>
      <xdr:row>2</xdr:row>
      <xdr:rowOff>256117</xdr:rowOff>
    </xdr:to>
    <xdr:sp macro="" textlink="">
      <xdr:nvSpPr>
        <xdr:cNvPr id="58" name="Retângulo 57">
          <a:hlinkClick xmlns:r="http://schemas.openxmlformats.org/officeDocument/2006/relationships" r:id="rId21"/>
        </xdr:cNvPr>
        <xdr:cNvSpPr/>
      </xdr:nvSpPr>
      <xdr:spPr>
        <a:xfrm>
          <a:off x="11811658" y="677334"/>
          <a:ext cx="864000" cy="277283"/>
        </a:xfrm>
        <a:prstGeom prst="rect">
          <a:avLst/>
        </a:prstGeom>
        <a:solidFill>
          <a:srgbClr val="6699CC"/>
        </a:solidFill>
        <a:ln w="25400" cap="flat" cmpd="sng" algn="ctr">
          <a:noFill/>
          <a:prstDash val="solid"/>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pt-BR" sz="1100" b="0">
              <a:solidFill>
                <a:schemeClr val="bg1">
                  <a:lumMod val="100000"/>
                </a:schemeClr>
              </a:solidFill>
            </a:rPr>
            <a:t>Dezembro</a:t>
          </a:r>
        </a:p>
      </xdr:txBody>
    </xdr:sp>
    <xdr:clientData/>
  </xdr:twoCellAnchor>
  <xdr:twoCellAnchor editAs="absolute">
    <xdr:from>
      <xdr:col>16</xdr:col>
      <xdr:colOff>353816</xdr:colOff>
      <xdr:row>1</xdr:row>
      <xdr:rowOff>243417</xdr:rowOff>
    </xdr:from>
    <xdr:to>
      <xdr:col>17</xdr:col>
      <xdr:colOff>603983</xdr:colOff>
      <xdr:row>2</xdr:row>
      <xdr:rowOff>248834</xdr:rowOff>
    </xdr:to>
    <xdr:sp macro="" textlink="">
      <xdr:nvSpPr>
        <xdr:cNvPr id="59" name="Retângulo 58">
          <a:hlinkClick xmlns:r="http://schemas.openxmlformats.org/officeDocument/2006/relationships" r:id="rId22"/>
        </xdr:cNvPr>
        <xdr:cNvSpPr/>
      </xdr:nvSpPr>
      <xdr:spPr>
        <a:xfrm>
          <a:off x="12693983" y="677334"/>
          <a:ext cx="864000" cy="270000"/>
        </a:xfrm>
        <a:prstGeom prst="rect">
          <a:avLst/>
        </a:prstGeom>
        <a:solidFill>
          <a:srgbClr val="6699CC"/>
        </a:solidFill>
        <a:ln w="25400" cap="flat" cmpd="sng" algn="ctr">
          <a:noFill/>
          <a:prstDash val="solid"/>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pt-BR" sz="1100" b="0">
              <a:solidFill>
                <a:schemeClr val="bg1">
                  <a:lumMod val="100000"/>
                </a:schemeClr>
              </a:solidFill>
            </a:rPr>
            <a:t>13º Salário</a:t>
          </a:r>
        </a:p>
      </xdr:txBody>
    </xdr:sp>
    <xdr:clientData/>
  </xdr:twoCellAnchor>
  <xdr:twoCellAnchor editAs="absolute">
    <xdr:from>
      <xdr:col>18</xdr:col>
      <xdr:colOff>8472</xdr:colOff>
      <xdr:row>1</xdr:row>
      <xdr:rowOff>243417</xdr:rowOff>
    </xdr:from>
    <xdr:to>
      <xdr:col>19</xdr:col>
      <xdr:colOff>258638</xdr:colOff>
      <xdr:row>2</xdr:row>
      <xdr:rowOff>249767</xdr:rowOff>
    </xdr:to>
    <xdr:sp macro="" textlink="">
      <xdr:nvSpPr>
        <xdr:cNvPr id="60" name="Retângulo 59">
          <a:hlinkClick xmlns:r="http://schemas.openxmlformats.org/officeDocument/2006/relationships" r:id="rId23"/>
        </xdr:cNvPr>
        <xdr:cNvSpPr/>
      </xdr:nvSpPr>
      <xdr:spPr>
        <a:xfrm>
          <a:off x="13576305" y="677334"/>
          <a:ext cx="864000" cy="270933"/>
        </a:xfrm>
        <a:prstGeom prst="rect">
          <a:avLst/>
        </a:prstGeom>
        <a:solidFill>
          <a:srgbClr val="6699CC"/>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pt-BR" sz="1100">
              <a:solidFill>
                <a:schemeClr val="bg1">
                  <a:lumMod val="100000"/>
                </a:schemeClr>
              </a:solidFill>
              <a:latin typeface="+mn-lt"/>
              <a:ea typeface="+mn-ea"/>
              <a:cs typeface="+mn-cs"/>
            </a:rPr>
            <a:t>Férias</a:t>
          </a:r>
        </a:p>
      </xdr:txBody>
    </xdr:sp>
    <xdr:clientData/>
  </xdr:twoCellAnchor>
  <xdr:twoCellAnchor editAs="oneCell">
    <xdr:from>
      <xdr:col>0</xdr:col>
      <xdr:colOff>349250</xdr:colOff>
      <xdr:row>0</xdr:row>
      <xdr:rowOff>42333</xdr:rowOff>
    </xdr:from>
    <xdr:to>
      <xdr:col>0</xdr:col>
      <xdr:colOff>1469782</xdr:colOff>
      <xdr:row>2</xdr:row>
      <xdr:rowOff>95249</xdr:rowOff>
    </xdr:to>
    <xdr:pic>
      <xdr:nvPicPr>
        <xdr:cNvPr id="34" name="Imagem 33" descr="Marca_sebrae_verticall.png"/>
        <xdr:cNvPicPr>
          <a:picLocks noChangeAspect="1"/>
        </xdr:cNvPicPr>
      </xdr:nvPicPr>
      <xdr:blipFill>
        <a:blip xmlns:r="http://schemas.openxmlformats.org/officeDocument/2006/relationships" r:embed="rId24" cstate="print"/>
        <a:stretch>
          <a:fillRect/>
        </a:stretch>
      </xdr:blipFill>
      <xdr:spPr>
        <a:xfrm>
          <a:off x="349250" y="42333"/>
          <a:ext cx="1120532" cy="751416"/>
        </a:xfrm>
        <a:prstGeom prst="rect">
          <a:avLst/>
        </a:prstGeom>
      </xdr:spPr>
    </xdr:pic>
    <xdr:clientData/>
  </xdr:twoCellAnchor>
</xdr:wsDr>
</file>

<file path=xl/drawings/drawing52.xml><?xml version="1.0" encoding="utf-8"?>
<xdr:wsDr xmlns:xdr="http://schemas.openxmlformats.org/drawingml/2006/spreadsheetDrawing" xmlns:a="http://schemas.openxmlformats.org/drawingml/2006/main">
  <xdr:twoCellAnchor editAs="absolute">
    <xdr:from>
      <xdr:col>3</xdr:col>
      <xdr:colOff>371474</xdr:colOff>
      <xdr:row>0</xdr:row>
      <xdr:rowOff>133350</xdr:rowOff>
    </xdr:from>
    <xdr:to>
      <xdr:col>8</xdr:col>
      <xdr:colOff>1121832</xdr:colOff>
      <xdr:row>1</xdr:row>
      <xdr:rowOff>136219</xdr:rowOff>
    </xdr:to>
    <xdr:sp macro="" textlink="">
      <xdr:nvSpPr>
        <xdr:cNvPr id="2" name="CaixaDeTexto 1"/>
        <xdr:cNvSpPr txBox="1"/>
      </xdr:nvSpPr>
      <xdr:spPr>
        <a:xfrm>
          <a:off x="5819774" y="133350"/>
          <a:ext cx="6505575" cy="43149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vert="horz" wrap="square" rtlCol="0" anchor="t">
          <a:spAutoFit/>
        </a:bodyPr>
        <a:lstStyle/>
        <a:p>
          <a:r>
            <a:rPr lang="pt-BR" sz="1100"/>
            <a:t>Após ter inserido</a:t>
          </a:r>
          <a:r>
            <a:rPr lang="pt-BR" sz="1100" baseline="0"/>
            <a:t> todas as premissas e ter cadastrado todos os funcinários, chegou a hora de fazer o lançamento dos dados necessários para concluir e impromir a folha de pagamento de cada membro da equipe.</a:t>
          </a:r>
          <a:endParaRPr lang="pt-BR" sz="1100"/>
        </a:p>
      </xdr:txBody>
    </xdr:sp>
    <xdr:clientData/>
  </xdr:twoCellAnchor>
  <xdr:twoCellAnchor editAs="absolute">
    <xdr:from>
      <xdr:col>0</xdr:col>
      <xdr:colOff>144991</xdr:colOff>
      <xdr:row>2</xdr:row>
      <xdr:rowOff>135470</xdr:rowOff>
    </xdr:from>
    <xdr:to>
      <xdr:col>0</xdr:col>
      <xdr:colOff>1710266</xdr:colOff>
      <xdr:row>2</xdr:row>
      <xdr:rowOff>135470</xdr:rowOff>
    </xdr:to>
    <xdr:cxnSp macro="">
      <xdr:nvCxnSpPr>
        <xdr:cNvPr id="4" name="Conector reto 3"/>
        <xdr:cNvCxnSpPr/>
      </xdr:nvCxnSpPr>
      <xdr:spPr>
        <a:xfrm>
          <a:off x="144991" y="830795"/>
          <a:ext cx="1565275" cy="0"/>
        </a:xfrm>
        <a:prstGeom prst="line">
          <a:avLst/>
        </a:prstGeom>
        <a:ln>
          <a:solidFill>
            <a:srgbClr val="76717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63500</xdr:colOff>
      <xdr:row>2</xdr:row>
      <xdr:rowOff>222253</xdr:rowOff>
    </xdr:from>
    <xdr:to>
      <xdr:col>0</xdr:col>
      <xdr:colOff>1756833</xdr:colOff>
      <xdr:row>3</xdr:row>
      <xdr:rowOff>234953</xdr:rowOff>
    </xdr:to>
    <xdr:sp macro="" textlink="">
      <xdr:nvSpPr>
        <xdr:cNvPr id="5" name="Rectangle 65"/>
        <xdr:cNvSpPr/>
      </xdr:nvSpPr>
      <xdr:spPr>
        <a:xfrm>
          <a:off x="63500" y="917578"/>
          <a:ext cx="1693333"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l"/>
          <a:r>
            <a:rPr lang="en-US" sz="1400" b="1"/>
            <a:t>Menu</a:t>
          </a:r>
        </a:p>
      </xdr:txBody>
    </xdr:sp>
    <xdr:clientData/>
  </xdr:twoCellAnchor>
  <xdr:twoCellAnchor editAs="absolute">
    <xdr:from>
      <xdr:col>0</xdr:col>
      <xdr:colOff>152400</xdr:colOff>
      <xdr:row>12</xdr:row>
      <xdr:rowOff>117475</xdr:rowOff>
    </xdr:from>
    <xdr:to>
      <xdr:col>0</xdr:col>
      <xdr:colOff>1717675</xdr:colOff>
      <xdr:row>12</xdr:row>
      <xdr:rowOff>117475</xdr:rowOff>
    </xdr:to>
    <xdr:cxnSp macro="">
      <xdr:nvCxnSpPr>
        <xdr:cNvPr id="6" name="Conector reto 5"/>
        <xdr:cNvCxnSpPr/>
      </xdr:nvCxnSpPr>
      <xdr:spPr>
        <a:xfrm>
          <a:off x="152400" y="4254500"/>
          <a:ext cx="1565275" cy="0"/>
        </a:xfrm>
        <a:prstGeom prst="line">
          <a:avLst/>
        </a:prstGeom>
        <a:ln>
          <a:solidFill>
            <a:srgbClr val="76717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12700</xdr:colOff>
      <xdr:row>3</xdr:row>
      <xdr:rowOff>371475</xdr:rowOff>
    </xdr:from>
    <xdr:to>
      <xdr:col>1</xdr:col>
      <xdr:colOff>12700</xdr:colOff>
      <xdr:row>5</xdr:row>
      <xdr:rowOff>117475</xdr:rowOff>
    </xdr:to>
    <xdr:sp macro="" textlink="">
      <xdr:nvSpPr>
        <xdr:cNvPr id="7" name="Retângulo 6">
          <a:hlinkClick xmlns:r="http://schemas.openxmlformats.org/officeDocument/2006/relationships" r:id="rId1"/>
        </xdr:cNvPr>
        <xdr:cNvSpPr/>
      </xdr:nvSpPr>
      <xdr:spPr>
        <a:xfrm>
          <a:off x="12700" y="13335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Início</a:t>
          </a:r>
        </a:p>
      </xdr:txBody>
    </xdr:sp>
    <xdr:clientData/>
  </xdr:twoCellAnchor>
  <xdr:twoCellAnchor editAs="absolute">
    <xdr:from>
      <xdr:col>0</xdr:col>
      <xdr:colOff>12700</xdr:colOff>
      <xdr:row>5</xdr:row>
      <xdr:rowOff>180975</xdr:rowOff>
    </xdr:from>
    <xdr:to>
      <xdr:col>1</xdr:col>
      <xdr:colOff>12700</xdr:colOff>
      <xdr:row>6</xdr:row>
      <xdr:rowOff>53975</xdr:rowOff>
    </xdr:to>
    <xdr:sp macro="" textlink="">
      <xdr:nvSpPr>
        <xdr:cNvPr id="8" name="Retângulo 7">
          <a:hlinkClick xmlns:r="http://schemas.openxmlformats.org/officeDocument/2006/relationships" r:id="rId2"/>
        </xdr:cNvPr>
        <xdr:cNvSpPr/>
      </xdr:nvSpPr>
      <xdr:spPr>
        <a:xfrm>
          <a:off x="12700" y="16510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1. Premissas Gerais</a:t>
          </a:r>
        </a:p>
      </xdr:txBody>
    </xdr:sp>
    <xdr:clientData/>
  </xdr:twoCellAnchor>
  <xdr:twoCellAnchor editAs="absolute">
    <xdr:from>
      <xdr:col>0</xdr:col>
      <xdr:colOff>12700</xdr:colOff>
      <xdr:row>6</xdr:row>
      <xdr:rowOff>117475</xdr:rowOff>
    </xdr:from>
    <xdr:to>
      <xdr:col>1</xdr:col>
      <xdr:colOff>12700</xdr:colOff>
      <xdr:row>6</xdr:row>
      <xdr:rowOff>371475</xdr:rowOff>
    </xdr:to>
    <xdr:sp macro="" textlink="">
      <xdr:nvSpPr>
        <xdr:cNvPr id="9" name="Retângulo 8">
          <a:hlinkClick xmlns:r="http://schemas.openxmlformats.org/officeDocument/2006/relationships" r:id="rId3"/>
        </xdr:cNvPr>
        <xdr:cNvSpPr/>
      </xdr:nvSpPr>
      <xdr:spPr>
        <a:xfrm>
          <a:off x="12700" y="19685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2. Cadastro dos Funcionários</a:t>
          </a:r>
        </a:p>
      </xdr:txBody>
    </xdr:sp>
    <xdr:clientData/>
  </xdr:twoCellAnchor>
  <xdr:twoCellAnchor editAs="absolute">
    <xdr:from>
      <xdr:col>0</xdr:col>
      <xdr:colOff>12700</xdr:colOff>
      <xdr:row>7</xdr:row>
      <xdr:rowOff>53975</xdr:rowOff>
    </xdr:from>
    <xdr:to>
      <xdr:col>1</xdr:col>
      <xdr:colOff>12700</xdr:colOff>
      <xdr:row>7</xdr:row>
      <xdr:rowOff>307975</xdr:rowOff>
    </xdr:to>
    <xdr:sp macro="" textlink="">
      <xdr:nvSpPr>
        <xdr:cNvPr id="10" name="Retângulo 9">
          <a:hlinkClick xmlns:r="http://schemas.openxmlformats.org/officeDocument/2006/relationships" r:id="rId4"/>
        </xdr:cNvPr>
        <xdr:cNvSpPr/>
      </xdr:nvSpPr>
      <xdr:spPr>
        <a:xfrm>
          <a:off x="12700" y="2286000"/>
          <a:ext cx="1847850" cy="254000"/>
        </a:xfrm>
        <a:prstGeom prst="rect">
          <a:avLst/>
        </a:prstGeom>
        <a:solidFill>
          <a:schemeClr val="bg1">
            <a:lumMod val="100000"/>
          </a:schemeClr>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rgbClr val="000000"/>
              </a:solidFill>
            </a:rPr>
            <a:t>3. Lançamentos (Folha Pgto)</a:t>
          </a:r>
        </a:p>
      </xdr:txBody>
    </xdr:sp>
    <xdr:clientData/>
  </xdr:twoCellAnchor>
  <xdr:twoCellAnchor editAs="absolute">
    <xdr:from>
      <xdr:col>0</xdr:col>
      <xdr:colOff>12700</xdr:colOff>
      <xdr:row>7</xdr:row>
      <xdr:rowOff>371475</xdr:rowOff>
    </xdr:from>
    <xdr:to>
      <xdr:col>1</xdr:col>
      <xdr:colOff>12700</xdr:colOff>
      <xdr:row>8</xdr:row>
      <xdr:rowOff>244475</xdr:rowOff>
    </xdr:to>
    <xdr:sp macro="" textlink="">
      <xdr:nvSpPr>
        <xdr:cNvPr id="11" name="Retângulo 10">
          <a:hlinkClick xmlns:r="http://schemas.openxmlformats.org/officeDocument/2006/relationships" r:id="rId5"/>
        </xdr:cNvPr>
        <xdr:cNvSpPr/>
      </xdr:nvSpPr>
      <xdr:spPr>
        <a:xfrm>
          <a:off x="12700" y="26035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4. Resultados Consolidados</a:t>
          </a:r>
        </a:p>
      </xdr:txBody>
    </xdr:sp>
    <xdr:clientData/>
  </xdr:twoCellAnchor>
  <xdr:twoCellAnchor editAs="absolute">
    <xdr:from>
      <xdr:col>0</xdr:col>
      <xdr:colOff>12700</xdr:colOff>
      <xdr:row>8</xdr:row>
      <xdr:rowOff>307975</xdr:rowOff>
    </xdr:from>
    <xdr:to>
      <xdr:col>1</xdr:col>
      <xdr:colOff>12700</xdr:colOff>
      <xdr:row>9</xdr:row>
      <xdr:rowOff>180975</xdr:rowOff>
    </xdr:to>
    <xdr:sp macro="" textlink="">
      <xdr:nvSpPr>
        <xdr:cNvPr id="12" name="Retângulo 11">
          <a:hlinkClick xmlns:r="http://schemas.openxmlformats.org/officeDocument/2006/relationships" r:id="rId6"/>
        </xdr:cNvPr>
        <xdr:cNvSpPr/>
      </xdr:nvSpPr>
      <xdr:spPr>
        <a:xfrm>
          <a:off x="12700" y="29210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5. Gráficos</a:t>
          </a:r>
        </a:p>
      </xdr:txBody>
    </xdr:sp>
    <xdr:clientData/>
  </xdr:twoCellAnchor>
  <xdr:twoCellAnchor editAs="absolute">
    <xdr:from>
      <xdr:col>0</xdr:col>
      <xdr:colOff>12700</xdr:colOff>
      <xdr:row>9</xdr:row>
      <xdr:rowOff>244475</xdr:rowOff>
    </xdr:from>
    <xdr:to>
      <xdr:col>1</xdr:col>
      <xdr:colOff>12700</xdr:colOff>
      <xdr:row>10</xdr:row>
      <xdr:rowOff>117475</xdr:rowOff>
    </xdr:to>
    <xdr:sp macro="" textlink="">
      <xdr:nvSpPr>
        <xdr:cNvPr id="13" name="Retângulo 12">
          <a:hlinkClick xmlns:r="http://schemas.openxmlformats.org/officeDocument/2006/relationships" r:id="rId7"/>
        </xdr:cNvPr>
        <xdr:cNvSpPr/>
      </xdr:nvSpPr>
      <xdr:spPr>
        <a:xfrm>
          <a:off x="12700" y="32385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6. Alertas e Dicas</a:t>
          </a:r>
        </a:p>
      </xdr:txBody>
    </xdr:sp>
    <xdr:clientData/>
  </xdr:twoCellAnchor>
  <xdr:twoCellAnchor editAs="absolute">
    <xdr:from>
      <xdr:col>0</xdr:col>
      <xdr:colOff>12700</xdr:colOff>
      <xdr:row>10</xdr:row>
      <xdr:rowOff>180975</xdr:rowOff>
    </xdr:from>
    <xdr:to>
      <xdr:col>1</xdr:col>
      <xdr:colOff>12700</xdr:colOff>
      <xdr:row>11</xdr:row>
      <xdr:rowOff>53975</xdr:rowOff>
    </xdr:to>
    <xdr:sp macro="" textlink="">
      <xdr:nvSpPr>
        <xdr:cNvPr id="14" name="Retângulo 13">
          <a:hlinkClick xmlns:r="http://schemas.openxmlformats.org/officeDocument/2006/relationships" r:id="rId8"/>
        </xdr:cNvPr>
        <xdr:cNvSpPr/>
      </xdr:nvSpPr>
      <xdr:spPr>
        <a:xfrm>
          <a:off x="12700" y="35560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7. Relatório de Impressão</a:t>
          </a:r>
        </a:p>
      </xdr:txBody>
    </xdr:sp>
    <xdr:clientData/>
  </xdr:twoCellAnchor>
  <xdr:twoCellAnchor editAs="absolute">
    <xdr:from>
      <xdr:col>0</xdr:col>
      <xdr:colOff>12700</xdr:colOff>
      <xdr:row>11</xdr:row>
      <xdr:rowOff>117475</xdr:rowOff>
    </xdr:from>
    <xdr:to>
      <xdr:col>1</xdr:col>
      <xdr:colOff>12700</xdr:colOff>
      <xdr:row>11</xdr:row>
      <xdr:rowOff>371475</xdr:rowOff>
    </xdr:to>
    <xdr:sp macro="" textlink="">
      <xdr:nvSpPr>
        <xdr:cNvPr id="15" name="Retângulo 14">
          <a:hlinkClick xmlns:r="http://schemas.openxmlformats.org/officeDocument/2006/relationships" r:id="rId9"/>
        </xdr:cNvPr>
        <xdr:cNvSpPr/>
      </xdr:nvSpPr>
      <xdr:spPr>
        <a:xfrm>
          <a:off x="12700" y="38735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8. Imprimir Folha Pgto</a:t>
          </a:r>
        </a:p>
      </xdr:txBody>
    </xdr:sp>
    <xdr:clientData/>
  </xdr:twoCellAnchor>
  <xdr:twoCellAnchor editAs="absolute">
    <xdr:from>
      <xdr:col>28</xdr:col>
      <xdr:colOff>1450949</xdr:colOff>
      <xdr:row>3</xdr:row>
      <xdr:rowOff>0</xdr:rowOff>
    </xdr:from>
    <xdr:to>
      <xdr:col>31</xdr:col>
      <xdr:colOff>1480582</xdr:colOff>
      <xdr:row>4</xdr:row>
      <xdr:rowOff>21167</xdr:rowOff>
    </xdr:to>
    <xdr:sp macro="" textlink="">
      <xdr:nvSpPr>
        <xdr:cNvPr id="33" name="Retângulo 32">
          <a:hlinkClick xmlns:r="http://schemas.openxmlformats.org/officeDocument/2006/relationships" r:id="rId10"/>
        </xdr:cNvPr>
        <xdr:cNvSpPr/>
      </xdr:nvSpPr>
      <xdr:spPr>
        <a:xfrm>
          <a:off x="39529782" y="963083"/>
          <a:ext cx="4474633" cy="402167"/>
        </a:xfrm>
        <a:prstGeom prst="rect">
          <a:avLst/>
        </a:prstGeom>
        <a:solidFill>
          <a:srgbClr val="92D050"/>
        </a:solidFill>
        <a:ln w="25400" cap="flat" cmpd="sng" algn="ctr">
          <a:noFill/>
          <a:prstDash val="solid"/>
        </a:ln>
        <a:effectLs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100" b="0" i="0">
              <a:solidFill>
                <a:schemeClr val="lt1"/>
              </a:solidFill>
              <a:effectLst/>
              <a:latin typeface="+mn-lt"/>
              <a:ea typeface="+mn-ea"/>
              <a:cs typeface="+mn-cs"/>
            </a:rPr>
            <a:t>Gerar Holerites para Este Mês</a:t>
          </a:r>
          <a:endParaRPr lang="pt-BR" sz="1100">
            <a:solidFill>
              <a:schemeClr val="bg1">
                <a:lumMod val="100000"/>
              </a:schemeClr>
            </a:solidFill>
          </a:endParaRPr>
        </a:p>
      </xdr:txBody>
    </xdr:sp>
    <xdr:clientData/>
  </xdr:twoCellAnchor>
  <xdr:twoCellAnchor editAs="absolute">
    <xdr:from>
      <xdr:col>2</xdr:col>
      <xdr:colOff>0</xdr:colOff>
      <xdr:row>1</xdr:row>
      <xdr:rowOff>243417</xdr:rowOff>
    </xdr:from>
    <xdr:to>
      <xdr:col>2</xdr:col>
      <xdr:colOff>863600</xdr:colOff>
      <xdr:row>3</xdr:row>
      <xdr:rowOff>2117</xdr:rowOff>
    </xdr:to>
    <xdr:sp macro="" textlink="">
      <xdr:nvSpPr>
        <xdr:cNvPr id="34" name="Retângulo 33">
          <a:hlinkClick xmlns:r="http://schemas.openxmlformats.org/officeDocument/2006/relationships" r:id="rId11"/>
        </xdr:cNvPr>
        <xdr:cNvSpPr/>
      </xdr:nvSpPr>
      <xdr:spPr>
        <a:xfrm>
          <a:off x="2106083" y="677334"/>
          <a:ext cx="863600" cy="287866"/>
        </a:xfrm>
        <a:prstGeom prst="rect">
          <a:avLst/>
        </a:prstGeom>
        <a:solidFill>
          <a:srgbClr val="6699CC"/>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pt-BR" sz="1100">
              <a:solidFill>
                <a:schemeClr val="bg1">
                  <a:lumMod val="100000"/>
                </a:schemeClr>
              </a:solidFill>
              <a:latin typeface="+mn-lt"/>
              <a:ea typeface="+mn-ea"/>
              <a:cs typeface="+mn-cs"/>
            </a:rPr>
            <a:t>Janeiro</a:t>
          </a:r>
        </a:p>
      </xdr:txBody>
    </xdr:sp>
    <xdr:clientData/>
  </xdr:twoCellAnchor>
  <xdr:twoCellAnchor editAs="absolute">
    <xdr:from>
      <xdr:col>2</xdr:col>
      <xdr:colOff>891361</xdr:colOff>
      <xdr:row>1</xdr:row>
      <xdr:rowOff>243417</xdr:rowOff>
    </xdr:from>
    <xdr:to>
      <xdr:col>2</xdr:col>
      <xdr:colOff>1760253</xdr:colOff>
      <xdr:row>3</xdr:row>
      <xdr:rowOff>2117</xdr:rowOff>
    </xdr:to>
    <xdr:sp macro="" textlink="">
      <xdr:nvSpPr>
        <xdr:cNvPr id="35" name="Retângulo 34">
          <a:hlinkClick xmlns:r="http://schemas.openxmlformats.org/officeDocument/2006/relationships" r:id="rId12"/>
        </xdr:cNvPr>
        <xdr:cNvSpPr/>
      </xdr:nvSpPr>
      <xdr:spPr>
        <a:xfrm>
          <a:off x="2997444" y="677334"/>
          <a:ext cx="868892" cy="287866"/>
        </a:xfrm>
        <a:prstGeom prst="rect">
          <a:avLst/>
        </a:prstGeom>
        <a:solidFill>
          <a:srgbClr val="6699CC"/>
        </a:solidFill>
        <a:ln w="25400" cap="flat" cmpd="sng" algn="ctr">
          <a:noFill/>
          <a:prstDash val="solid"/>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pt-BR" sz="1100" b="0">
              <a:solidFill>
                <a:schemeClr val="bg1">
                  <a:lumMod val="100000"/>
                </a:schemeClr>
              </a:solidFill>
            </a:rPr>
            <a:t>Fevereiro</a:t>
          </a:r>
        </a:p>
      </xdr:txBody>
    </xdr:sp>
    <xdr:clientData/>
  </xdr:twoCellAnchor>
  <xdr:twoCellAnchor editAs="absolute">
    <xdr:from>
      <xdr:col>2</xdr:col>
      <xdr:colOff>1788014</xdr:colOff>
      <xdr:row>1</xdr:row>
      <xdr:rowOff>243417</xdr:rowOff>
    </xdr:from>
    <xdr:to>
      <xdr:col>2</xdr:col>
      <xdr:colOff>2651614</xdr:colOff>
      <xdr:row>3</xdr:row>
      <xdr:rowOff>2117</xdr:rowOff>
    </xdr:to>
    <xdr:sp macro="" textlink="">
      <xdr:nvSpPr>
        <xdr:cNvPr id="36" name="Retângulo 35">
          <a:hlinkClick xmlns:r="http://schemas.openxmlformats.org/officeDocument/2006/relationships" r:id="rId13"/>
        </xdr:cNvPr>
        <xdr:cNvSpPr/>
      </xdr:nvSpPr>
      <xdr:spPr>
        <a:xfrm>
          <a:off x="3894097" y="677334"/>
          <a:ext cx="863600" cy="287866"/>
        </a:xfrm>
        <a:prstGeom prst="rect">
          <a:avLst/>
        </a:prstGeom>
        <a:solidFill>
          <a:srgbClr val="6699CC"/>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pt-BR" sz="1100">
              <a:solidFill>
                <a:schemeClr val="bg1">
                  <a:lumMod val="100000"/>
                </a:schemeClr>
              </a:solidFill>
            </a:rPr>
            <a:t>Março</a:t>
          </a:r>
        </a:p>
      </xdr:txBody>
    </xdr:sp>
    <xdr:clientData/>
  </xdr:twoCellAnchor>
  <xdr:twoCellAnchor editAs="absolute">
    <xdr:from>
      <xdr:col>2</xdr:col>
      <xdr:colOff>2679375</xdr:colOff>
      <xdr:row>1</xdr:row>
      <xdr:rowOff>243417</xdr:rowOff>
    </xdr:from>
    <xdr:to>
      <xdr:col>3</xdr:col>
      <xdr:colOff>203933</xdr:colOff>
      <xdr:row>3</xdr:row>
      <xdr:rowOff>2117</xdr:rowOff>
    </xdr:to>
    <xdr:sp macro="" textlink="">
      <xdr:nvSpPr>
        <xdr:cNvPr id="37" name="Retângulo 36">
          <a:hlinkClick xmlns:r="http://schemas.openxmlformats.org/officeDocument/2006/relationships" r:id="rId14"/>
        </xdr:cNvPr>
        <xdr:cNvSpPr/>
      </xdr:nvSpPr>
      <xdr:spPr>
        <a:xfrm>
          <a:off x="4785458" y="677334"/>
          <a:ext cx="868892" cy="287866"/>
        </a:xfrm>
        <a:prstGeom prst="rect">
          <a:avLst/>
        </a:prstGeom>
        <a:solidFill>
          <a:srgbClr val="6699CC"/>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pt-BR" sz="1100">
              <a:solidFill>
                <a:schemeClr val="bg1">
                  <a:lumMod val="100000"/>
                </a:schemeClr>
              </a:solidFill>
              <a:latin typeface="+mn-lt"/>
              <a:ea typeface="+mn-ea"/>
              <a:cs typeface="+mn-cs"/>
            </a:rPr>
            <a:t>Abril</a:t>
          </a:r>
        </a:p>
      </xdr:txBody>
    </xdr:sp>
    <xdr:clientData/>
  </xdr:twoCellAnchor>
  <xdr:twoCellAnchor editAs="absolute">
    <xdr:from>
      <xdr:col>3</xdr:col>
      <xdr:colOff>231694</xdr:colOff>
      <xdr:row>1</xdr:row>
      <xdr:rowOff>243417</xdr:rowOff>
    </xdr:from>
    <xdr:to>
      <xdr:col>3</xdr:col>
      <xdr:colOff>1100585</xdr:colOff>
      <xdr:row>3</xdr:row>
      <xdr:rowOff>2117</xdr:rowOff>
    </xdr:to>
    <xdr:sp macro="" textlink="">
      <xdr:nvSpPr>
        <xdr:cNvPr id="38" name="Retângulo 37">
          <a:hlinkClick xmlns:r="http://schemas.openxmlformats.org/officeDocument/2006/relationships" r:id="rId15"/>
        </xdr:cNvPr>
        <xdr:cNvSpPr/>
      </xdr:nvSpPr>
      <xdr:spPr>
        <a:xfrm>
          <a:off x="5682111" y="677334"/>
          <a:ext cx="868891" cy="287866"/>
        </a:xfrm>
        <a:prstGeom prst="rect">
          <a:avLst/>
        </a:prstGeom>
        <a:solidFill>
          <a:srgbClr val="FF9900"/>
        </a:solidFill>
        <a:ln w="25400" cap="flat" cmpd="sng" algn="ctr">
          <a:noFill/>
          <a:prstDash val="solid"/>
        </a:ln>
        <a:effectLs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pt-BR" sz="1100" b="1">
              <a:solidFill>
                <a:schemeClr val="bg1">
                  <a:lumMod val="100000"/>
                </a:schemeClr>
              </a:solidFill>
              <a:latin typeface="+mn-lt"/>
              <a:ea typeface="+mn-ea"/>
              <a:cs typeface="+mn-cs"/>
            </a:rPr>
            <a:t>Maio</a:t>
          </a:r>
        </a:p>
      </xdr:txBody>
    </xdr:sp>
    <xdr:clientData/>
  </xdr:twoCellAnchor>
  <xdr:twoCellAnchor editAs="absolute">
    <xdr:from>
      <xdr:col>3</xdr:col>
      <xdr:colOff>1128346</xdr:colOff>
      <xdr:row>1</xdr:row>
      <xdr:rowOff>243417</xdr:rowOff>
    </xdr:from>
    <xdr:to>
      <xdr:col>4</xdr:col>
      <xdr:colOff>817196</xdr:colOff>
      <xdr:row>3</xdr:row>
      <xdr:rowOff>2117</xdr:rowOff>
    </xdr:to>
    <xdr:sp macro="" textlink="">
      <xdr:nvSpPr>
        <xdr:cNvPr id="39" name="Retângulo 38">
          <a:hlinkClick xmlns:r="http://schemas.openxmlformats.org/officeDocument/2006/relationships" r:id="rId16"/>
        </xdr:cNvPr>
        <xdr:cNvSpPr/>
      </xdr:nvSpPr>
      <xdr:spPr>
        <a:xfrm>
          <a:off x="6578763" y="677334"/>
          <a:ext cx="863600" cy="287866"/>
        </a:xfrm>
        <a:prstGeom prst="rect">
          <a:avLst/>
        </a:prstGeom>
        <a:solidFill>
          <a:srgbClr val="6699CC"/>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pt-BR" sz="1100">
              <a:solidFill>
                <a:schemeClr val="bg1">
                  <a:lumMod val="100000"/>
                </a:schemeClr>
              </a:solidFill>
            </a:rPr>
            <a:t>Junho</a:t>
          </a:r>
        </a:p>
      </xdr:txBody>
    </xdr:sp>
    <xdr:clientData/>
  </xdr:twoCellAnchor>
  <xdr:twoCellAnchor editAs="absolute">
    <xdr:from>
      <xdr:col>4</xdr:col>
      <xdr:colOff>844957</xdr:colOff>
      <xdr:row>1</xdr:row>
      <xdr:rowOff>243417</xdr:rowOff>
    </xdr:from>
    <xdr:to>
      <xdr:col>5</xdr:col>
      <xdr:colOff>539099</xdr:colOff>
      <xdr:row>3</xdr:row>
      <xdr:rowOff>2117</xdr:rowOff>
    </xdr:to>
    <xdr:sp macro="" textlink="">
      <xdr:nvSpPr>
        <xdr:cNvPr id="40" name="Retângulo 39">
          <a:hlinkClick xmlns:r="http://schemas.openxmlformats.org/officeDocument/2006/relationships" r:id="rId17"/>
        </xdr:cNvPr>
        <xdr:cNvSpPr/>
      </xdr:nvSpPr>
      <xdr:spPr>
        <a:xfrm>
          <a:off x="7470124" y="677334"/>
          <a:ext cx="868892" cy="287866"/>
        </a:xfrm>
        <a:prstGeom prst="rect">
          <a:avLst/>
        </a:prstGeom>
        <a:solidFill>
          <a:srgbClr val="6699CC"/>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pt-BR" sz="1100">
              <a:solidFill>
                <a:schemeClr val="bg1">
                  <a:lumMod val="100000"/>
                </a:schemeClr>
              </a:solidFill>
            </a:rPr>
            <a:t>Julho</a:t>
          </a:r>
        </a:p>
      </xdr:txBody>
    </xdr:sp>
    <xdr:clientData/>
  </xdr:twoCellAnchor>
  <xdr:twoCellAnchor editAs="absolute">
    <xdr:from>
      <xdr:col>5</xdr:col>
      <xdr:colOff>566860</xdr:colOff>
      <xdr:row>1</xdr:row>
      <xdr:rowOff>243417</xdr:rowOff>
    </xdr:from>
    <xdr:to>
      <xdr:col>6</xdr:col>
      <xdr:colOff>292752</xdr:colOff>
      <xdr:row>3</xdr:row>
      <xdr:rowOff>2117</xdr:rowOff>
    </xdr:to>
    <xdr:sp macro="" textlink="">
      <xdr:nvSpPr>
        <xdr:cNvPr id="41" name="Retângulo 40">
          <a:hlinkClick xmlns:r="http://schemas.openxmlformats.org/officeDocument/2006/relationships" r:id="rId18"/>
        </xdr:cNvPr>
        <xdr:cNvSpPr/>
      </xdr:nvSpPr>
      <xdr:spPr>
        <a:xfrm>
          <a:off x="8366777" y="677334"/>
          <a:ext cx="868892" cy="287866"/>
        </a:xfrm>
        <a:prstGeom prst="rect">
          <a:avLst/>
        </a:prstGeom>
        <a:solidFill>
          <a:srgbClr val="6699CC"/>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pt-BR" sz="1100">
              <a:solidFill>
                <a:schemeClr val="bg1">
                  <a:lumMod val="100000"/>
                </a:schemeClr>
              </a:solidFill>
            </a:rPr>
            <a:t>Agosto</a:t>
          </a:r>
        </a:p>
      </xdr:txBody>
    </xdr:sp>
    <xdr:clientData/>
  </xdr:twoCellAnchor>
  <xdr:twoCellAnchor editAs="absolute">
    <xdr:from>
      <xdr:col>6</xdr:col>
      <xdr:colOff>320513</xdr:colOff>
      <xdr:row>1</xdr:row>
      <xdr:rowOff>243417</xdr:rowOff>
    </xdr:from>
    <xdr:to>
      <xdr:col>7</xdr:col>
      <xdr:colOff>41113</xdr:colOff>
      <xdr:row>3</xdr:row>
      <xdr:rowOff>2117</xdr:rowOff>
    </xdr:to>
    <xdr:sp macro="" textlink="">
      <xdr:nvSpPr>
        <xdr:cNvPr id="42" name="Retângulo 41">
          <a:hlinkClick xmlns:r="http://schemas.openxmlformats.org/officeDocument/2006/relationships" r:id="rId19"/>
        </xdr:cNvPr>
        <xdr:cNvSpPr/>
      </xdr:nvSpPr>
      <xdr:spPr>
        <a:xfrm>
          <a:off x="9263430" y="677334"/>
          <a:ext cx="863600" cy="287866"/>
        </a:xfrm>
        <a:prstGeom prst="rect">
          <a:avLst/>
        </a:prstGeom>
        <a:solidFill>
          <a:srgbClr val="6699CC"/>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pt-BR" sz="1100">
              <a:solidFill>
                <a:schemeClr val="bg1">
                  <a:lumMod val="100000"/>
                </a:schemeClr>
              </a:solidFill>
            </a:rPr>
            <a:t>Setembro</a:t>
          </a:r>
        </a:p>
      </xdr:txBody>
    </xdr:sp>
    <xdr:clientData/>
  </xdr:twoCellAnchor>
  <xdr:twoCellAnchor editAs="absolute">
    <xdr:from>
      <xdr:col>7</xdr:col>
      <xdr:colOff>68874</xdr:colOff>
      <xdr:row>1</xdr:row>
      <xdr:rowOff>243417</xdr:rowOff>
    </xdr:from>
    <xdr:to>
      <xdr:col>7</xdr:col>
      <xdr:colOff>937765</xdr:colOff>
      <xdr:row>3</xdr:row>
      <xdr:rowOff>2117</xdr:rowOff>
    </xdr:to>
    <xdr:sp macro="" textlink="">
      <xdr:nvSpPr>
        <xdr:cNvPr id="43" name="Retângulo 42">
          <a:hlinkClick xmlns:r="http://schemas.openxmlformats.org/officeDocument/2006/relationships" r:id="rId20"/>
        </xdr:cNvPr>
        <xdr:cNvSpPr/>
      </xdr:nvSpPr>
      <xdr:spPr>
        <a:xfrm>
          <a:off x="10154791" y="677334"/>
          <a:ext cx="868891" cy="287866"/>
        </a:xfrm>
        <a:prstGeom prst="rect">
          <a:avLst/>
        </a:prstGeom>
        <a:solidFill>
          <a:srgbClr val="6699CC"/>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pt-BR" sz="1100">
              <a:solidFill>
                <a:schemeClr val="bg1">
                  <a:lumMod val="100000"/>
                </a:schemeClr>
              </a:solidFill>
            </a:rPr>
            <a:t>Outubro</a:t>
          </a:r>
        </a:p>
      </xdr:txBody>
    </xdr:sp>
    <xdr:clientData/>
  </xdr:twoCellAnchor>
  <xdr:twoCellAnchor editAs="absolute">
    <xdr:from>
      <xdr:col>7</xdr:col>
      <xdr:colOff>965526</xdr:colOff>
      <xdr:row>1</xdr:row>
      <xdr:rowOff>243417</xdr:rowOff>
    </xdr:from>
    <xdr:to>
      <xdr:col>8</xdr:col>
      <xdr:colOff>691418</xdr:colOff>
      <xdr:row>3</xdr:row>
      <xdr:rowOff>2117</xdr:rowOff>
    </xdr:to>
    <xdr:sp macro="" textlink="">
      <xdr:nvSpPr>
        <xdr:cNvPr id="44" name="Retângulo 43">
          <a:hlinkClick xmlns:r="http://schemas.openxmlformats.org/officeDocument/2006/relationships" r:id="rId21"/>
        </xdr:cNvPr>
        <xdr:cNvSpPr/>
      </xdr:nvSpPr>
      <xdr:spPr>
        <a:xfrm>
          <a:off x="11051443" y="677334"/>
          <a:ext cx="868892" cy="287866"/>
        </a:xfrm>
        <a:prstGeom prst="rect">
          <a:avLst/>
        </a:prstGeom>
        <a:solidFill>
          <a:srgbClr val="6699CC"/>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pt-BR" sz="1100">
              <a:solidFill>
                <a:schemeClr val="bg1">
                  <a:lumMod val="100000"/>
                </a:schemeClr>
              </a:solidFill>
            </a:rPr>
            <a:t>Novembro</a:t>
          </a:r>
        </a:p>
      </xdr:txBody>
    </xdr:sp>
    <xdr:clientData/>
  </xdr:twoCellAnchor>
  <xdr:twoCellAnchor editAs="absolute">
    <xdr:from>
      <xdr:col>8</xdr:col>
      <xdr:colOff>719179</xdr:colOff>
      <xdr:row>1</xdr:row>
      <xdr:rowOff>243417</xdr:rowOff>
    </xdr:from>
    <xdr:to>
      <xdr:col>9</xdr:col>
      <xdr:colOff>439779</xdr:colOff>
      <xdr:row>3</xdr:row>
      <xdr:rowOff>2117</xdr:rowOff>
    </xdr:to>
    <xdr:sp macro="" textlink="">
      <xdr:nvSpPr>
        <xdr:cNvPr id="45" name="Retângulo 44">
          <a:hlinkClick xmlns:r="http://schemas.openxmlformats.org/officeDocument/2006/relationships" r:id="rId22"/>
        </xdr:cNvPr>
        <xdr:cNvSpPr/>
      </xdr:nvSpPr>
      <xdr:spPr>
        <a:xfrm>
          <a:off x="11948096" y="677334"/>
          <a:ext cx="863600" cy="287866"/>
        </a:xfrm>
        <a:prstGeom prst="rect">
          <a:avLst/>
        </a:prstGeom>
        <a:solidFill>
          <a:srgbClr val="6699CC"/>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pt-BR" sz="1100">
              <a:solidFill>
                <a:schemeClr val="bg1">
                  <a:lumMod val="100000"/>
                </a:schemeClr>
              </a:solidFill>
              <a:latin typeface="+mn-lt"/>
              <a:ea typeface="+mn-ea"/>
              <a:cs typeface="+mn-cs"/>
            </a:rPr>
            <a:t>Dezembro</a:t>
          </a:r>
        </a:p>
      </xdr:txBody>
    </xdr:sp>
    <xdr:clientData/>
  </xdr:twoCellAnchor>
  <xdr:twoCellAnchor editAs="absolute">
    <xdr:from>
      <xdr:col>9</xdr:col>
      <xdr:colOff>467540</xdr:colOff>
      <xdr:row>1</xdr:row>
      <xdr:rowOff>243417</xdr:rowOff>
    </xdr:from>
    <xdr:to>
      <xdr:col>10</xdr:col>
      <xdr:colOff>188140</xdr:colOff>
      <xdr:row>3</xdr:row>
      <xdr:rowOff>2117</xdr:rowOff>
    </xdr:to>
    <xdr:sp macro="" textlink="">
      <xdr:nvSpPr>
        <xdr:cNvPr id="46" name="Retângulo 45">
          <a:hlinkClick xmlns:r="http://schemas.openxmlformats.org/officeDocument/2006/relationships" r:id="rId23"/>
        </xdr:cNvPr>
        <xdr:cNvSpPr/>
      </xdr:nvSpPr>
      <xdr:spPr>
        <a:xfrm>
          <a:off x="12839457" y="677334"/>
          <a:ext cx="863600" cy="287866"/>
        </a:xfrm>
        <a:prstGeom prst="rect">
          <a:avLst/>
        </a:prstGeom>
        <a:solidFill>
          <a:srgbClr val="6699CC"/>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pt-BR" sz="1100">
              <a:solidFill>
                <a:schemeClr val="bg1">
                  <a:lumMod val="100000"/>
                </a:schemeClr>
              </a:solidFill>
              <a:latin typeface="+mn-lt"/>
              <a:ea typeface="+mn-ea"/>
              <a:cs typeface="+mn-cs"/>
            </a:rPr>
            <a:t>Férias</a:t>
          </a:r>
        </a:p>
      </xdr:txBody>
    </xdr:sp>
    <xdr:clientData/>
  </xdr:twoCellAnchor>
  <xdr:twoCellAnchor editAs="absolute">
    <xdr:from>
      <xdr:col>10</xdr:col>
      <xdr:colOff>215899</xdr:colOff>
      <xdr:row>1</xdr:row>
      <xdr:rowOff>243417</xdr:rowOff>
    </xdr:from>
    <xdr:to>
      <xdr:col>10</xdr:col>
      <xdr:colOff>1079499</xdr:colOff>
      <xdr:row>3</xdr:row>
      <xdr:rowOff>2117</xdr:rowOff>
    </xdr:to>
    <xdr:sp macro="" textlink="">
      <xdr:nvSpPr>
        <xdr:cNvPr id="47" name="Retângulo 46">
          <a:hlinkClick xmlns:r="http://schemas.openxmlformats.org/officeDocument/2006/relationships" r:id="rId24"/>
        </xdr:cNvPr>
        <xdr:cNvSpPr/>
      </xdr:nvSpPr>
      <xdr:spPr>
        <a:xfrm>
          <a:off x="13730816" y="677334"/>
          <a:ext cx="863600" cy="287866"/>
        </a:xfrm>
        <a:prstGeom prst="rect">
          <a:avLst/>
        </a:prstGeom>
        <a:solidFill>
          <a:srgbClr val="6699CC"/>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pt-BR" sz="1100">
              <a:solidFill>
                <a:schemeClr val="bg1">
                  <a:lumMod val="100000"/>
                </a:schemeClr>
              </a:solidFill>
              <a:latin typeface="+mn-lt"/>
              <a:ea typeface="+mn-ea"/>
              <a:cs typeface="+mn-cs"/>
            </a:rPr>
            <a:t>13º Salário</a:t>
          </a:r>
        </a:p>
      </xdr:txBody>
    </xdr:sp>
    <xdr:clientData/>
  </xdr:twoCellAnchor>
  <xdr:twoCellAnchor editAs="oneCell">
    <xdr:from>
      <xdr:col>0</xdr:col>
      <xdr:colOff>338667</xdr:colOff>
      <xdr:row>0</xdr:row>
      <xdr:rowOff>63500</xdr:rowOff>
    </xdr:from>
    <xdr:to>
      <xdr:col>0</xdr:col>
      <xdr:colOff>1459199</xdr:colOff>
      <xdr:row>2</xdr:row>
      <xdr:rowOff>116416</xdr:rowOff>
    </xdr:to>
    <xdr:pic>
      <xdr:nvPicPr>
        <xdr:cNvPr id="48" name="Imagem 47" descr="Marca_sebrae_verticall.png"/>
        <xdr:cNvPicPr>
          <a:picLocks noChangeAspect="1"/>
        </xdr:cNvPicPr>
      </xdr:nvPicPr>
      <xdr:blipFill>
        <a:blip xmlns:r="http://schemas.openxmlformats.org/officeDocument/2006/relationships" r:embed="rId25" cstate="print"/>
        <a:stretch>
          <a:fillRect/>
        </a:stretch>
      </xdr:blipFill>
      <xdr:spPr>
        <a:xfrm>
          <a:off x="338667" y="63500"/>
          <a:ext cx="1120532" cy="751416"/>
        </a:xfrm>
        <a:prstGeom prst="rect">
          <a:avLst/>
        </a:prstGeom>
      </xdr:spPr>
    </xdr:pic>
    <xdr:clientData/>
  </xdr:twoCellAnchor>
</xdr:wsDr>
</file>

<file path=xl/drawings/drawing53.xml><?xml version="1.0" encoding="utf-8"?>
<xdr:wsDr xmlns:xdr="http://schemas.openxmlformats.org/drawingml/2006/spreadsheetDrawing" xmlns:a="http://schemas.openxmlformats.org/drawingml/2006/main">
  <xdr:twoCellAnchor editAs="absolute">
    <xdr:from>
      <xdr:col>6</xdr:col>
      <xdr:colOff>307975</xdr:colOff>
      <xdr:row>0</xdr:row>
      <xdr:rowOff>133350</xdr:rowOff>
    </xdr:from>
    <xdr:to>
      <xdr:col>15</xdr:col>
      <xdr:colOff>306917</xdr:colOff>
      <xdr:row>1</xdr:row>
      <xdr:rowOff>136219</xdr:rowOff>
    </xdr:to>
    <xdr:sp macro="" textlink="">
      <xdr:nvSpPr>
        <xdr:cNvPr id="2" name="CaixaDeTexto 1"/>
        <xdr:cNvSpPr txBox="1"/>
      </xdr:nvSpPr>
      <xdr:spPr>
        <a:xfrm>
          <a:off x="5546725" y="133350"/>
          <a:ext cx="6486525" cy="436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vert="horz" wrap="square" rtlCol="0" anchor="t">
          <a:spAutoFit/>
        </a:bodyPr>
        <a:lstStyle/>
        <a:p>
          <a:r>
            <a:rPr lang="pt-BR" sz="1100"/>
            <a:t>Esta parte da planilha permite que você veja exatamente quanto cada funcionário irá receber. Basta selecionar</a:t>
          </a:r>
          <a:r>
            <a:rPr lang="pt-BR" sz="1100" baseline="0"/>
            <a:t> o funcionário e enviar para a impressão. A folha de pagamento estará 100% formatada para sua impressora.</a:t>
          </a:r>
          <a:endParaRPr lang="pt-BR" sz="1100"/>
        </a:p>
      </xdr:txBody>
    </xdr:sp>
    <xdr:clientData/>
  </xdr:twoCellAnchor>
  <xdr:twoCellAnchor editAs="absolute">
    <xdr:from>
      <xdr:col>0</xdr:col>
      <xdr:colOff>144991</xdr:colOff>
      <xdr:row>2</xdr:row>
      <xdr:rowOff>135470</xdr:rowOff>
    </xdr:from>
    <xdr:to>
      <xdr:col>0</xdr:col>
      <xdr:colOff>1710266</xdr:colOff>
      <xdr:row>2</xdr:row>
      <xdr:rowOff>135470</xdr:rowOff>
    </xdr:to>
    <xdr:cxnSp macro="">
      <xdr:nvCxnSpPr>
        <xdr:cNvPr id="4" name="Conector reto 3"/>
        <xdr:cNvCxnSpPr/>
      </xdr:nvCxnSpPr>
      <xdr:spPr>
        <a:xfrm>
          <a:off x="144991" y="830795"/>
          <a:ext cx="1565275" cy="0"/>
        </a:xfrm>
        <a:prstGeom prst="line">
          <a:avLst/>
        </a:prstGeom>
        <a:ln>
          <a:solidFill>
            <a:srgbClr val="76717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63500</xdr:colOff>
      <xdr:row>2</xdr:row>
      <xdr:rowOff>222253</xdr:rowOff>
    </xdr:from>
    <xdr:to>
      <xdr:col>0</xdr:col>
      <xdr:colOff>1756833</xdr:colOff>
      <xdr:row>3</xdr:row>
      <xdr:rowOff>234953</xdr:rowOff>
    </xdr:to>
    <xdr:sp macro="" textlink="">
      <xdr:nvSpPr>
        <xdr:cNvPr id="5" name="Rectangle 65"/>
        <xdr:cNvSpPr/>
      </xdr:nvSpPr>
      <xdr:spPr>
        <a:xfrm>
          <a:off x="63500" y="917578"/>
          <a:ext cx="1693333"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l"/>
          <a:r>
            <a:rPr lang="en-US" sz="1400" b="1"/>
            <a:t>Menu</a:t>
          </a:r>
        </a:p>
      </xdr:txBody>
    </xdr:sp>
    <xdr:clientData/>
  </xdr:twoCellAnchor>
  <xdr:twoCellAnchor editAs="absolute">
    <xdr:from>
      <xdr:col>0</xdr:col>
      <xdr:colOff>152400</xdr:colOff>
      <xdr:row>16</xdr:row>
      <xdr:rowOff>138641</xdr:rowOff>
    </xdr:from>
    <xdr:to>
      <xdr:col>0</xdr:col>
      <xdr:colOff>1717675</xdr:colOff>
      <xdr:row>16</xdr:row>
      <xdr:rowOff>138641</xdr:rowOff>
    </xdr:to>
    <xdr:cxnSp macro="">
      <xdr:nvCxnSpPr>
        <xdr:cNvPr id="6" name="Conector reto 5"/>
        <xdr:cNvCxnSpPr/>
      </xdr:nvCxnSpPr>
      <xdr:spPr>
        <a:xfrm>
          <a:off x="152400" y="4253441"/>
          <a:ext cx="1565275" cy="0"/>
        </a:xfrm>
        <a:prstGeom prst="line">
          <a:avLst/>
        </a:prstGeom>
        <a:ln>
          <a:solidFill>
            <a:srgbClr val="76717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12700</xdr:colOff>
      <xdr:row>3</xdr:row>
      <xdr:rowOff>371475</xdr:rowOff>
    </xdr:from>
    <xdr:to>
      <xdr:col>1</xdr:col>
      <xdr:colOff>12700</xdr:colOff>
      <xdr:row>4</xdr:row>
      <xdr:rowOff>244475</xdr:rowOff>
    </xdr:to>
    <xdr:sp macro="" textlink="">
      <xdr:nvSpPr>
        <xdr:cNvPr id="7" name="Retângulo 6">
          <a:hlinkClick xmlns:r="http://schemas.openxmlformats.org/officeDocument/2006/relationships" r:id="rId1"/>
        </xdr:cNvPr>
        <xdr:cNvSpPr/>
      </xdr:nvSpPr>
      <xdr:spPr>
        <a:xfrm>
          <a:off x="12700" y="13335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Início</a:t>
          </a:r>
        </a:p>
      </xdr:txBody>
    </xdr:sp>
    <xdr:clientData/>
  </xdr:twoCellAnchor>
  <xdr:twoCellAnchor editAs="absolute">
    <xdr:from>
      <xdr:col>0</xdr:col>
      <xdr:colOff>12700</xdr:colOff>
      <xdr:row>4</xdr:row>
      <xdr:rowOff>307975</xdr:rowOff>
    </xdr:from>
    <xdr:to>
      <xdr:col>1</xdr:col>
      <xdr:colOff>12700</xdr:colOff>
      <xdr:row>5</xdr:row>
      <xdr:rowOff>180975</xdr:rowOff>
    </xdr:to>
    <xdr:sp macro="" textlink="">
      <xdr:nvSpPr>
        <xdr:cNvPr id="8" name="Retângulo 7">
          <a:hlinkClick xmlns:r="http://schemas.openxmlformats.org/officeDocument/2006/relationships" r:id="rId2"/>
        </xdr:cNvPr>
        <xdr:cNvSpPr/>
      </xdr:nvSpPr>
      <xdr:spPr>
        <a:xfrm>
          <a:off x="12700" y="16510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1. Premissas Gerais</a:t>
          </a:r>
        </a:p>
      </xdr:txBody>
    </xdr:sp>
    <xdr:clientData/>
  </xdr:twoCellAnchor>
  <xdr:twoCellAnchor editAs="absolute">
    <xdr:from>
      <xdr:col>0</xdr:col>
      <xdr:colOff>12700</xdr:colOff>
      <xdr:row>5</xdr:row>
      <xdr:rowOff>244475</xdr:rowOff>
    </xdr:from>
    <xdr:to>
      <xdr:col>1</xdr:col>
      <xdr:colOff>12700</xdr:colOff>
      <xdr:row>6</xdr:row>
      <xdr:rowOff>117475</xdr:rowOff>
    </xdr:to>
    <xdr:sp macro="" textlink="">
      <xdr:nvSpPr>
        <xdr:cNvPr id="9" name="Retângulo 8">
          <a:hlinkClick xmlns:r="http://schemas.openxmlformats.org/officeDocument/2006/relationships" r:id="rId3"/>
        </xdr:cNvPr>
        <xdr:cNvSpPr/>
      </xdr:nvSpPr>
      <xdr:spPr>
        <a:xfrm>
          <a:off x="12700" y="19685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2. Cadastro dos Funcionários</a:t>
          </a:r>
        </a:p>
      </xdr:txBody>
    </xdr:sp>
    <xdr:clientData/>
  </xdr:twoCellAnchor>
  <xdr:twoCellAnchor editAs="absolute">
    <xdr:from>
      <xdr:col>0</xdr:col>
      <xdr:colOff>12700</xdr:colOff>
      <xdr:row>6</xdr:row>
      <xdr:rowOff>180975</xdr:rowOff>
    </xdr:from>
    <xdr:to>
      <xdr:col>1</xdr:col>
      <xdr:colOff>12700</xdr:colOff>
      <xdr:row>7</xdr:row>
      <xdr:rowOff>53975</xdr:rowOff>
    </xdr:to>
    <xdr:sp macro="" textlink="">
      <xdr:nvSpPr>
        <xdr:cNvPr id="10" name="Retângulo 9">
          <a:hlinkClick xmlns:r="http://schemas.openxmlformats.org/officeDocument/2006/relationships" r:id="rId4"/>
        </xdr:cNvPr>
        <xdr:cNvSpPr/>
      </xdr:nvSpPr>
      <xdr:spPr>
        <a:xfrm>
          <a:off x="12700" y="22860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3. Lançamentos (Folha Pgto)</a:t>
          </a:r>
        </a:p>
      </xdr:txBody>
    </xdr:sp>
    <xdr:clientData/>
  </xdr:twoCellAnchor>
  <xdr:twoCellAnchor editAs="absolute">
    <xdr:from>
      <xdr:col>0</xdr:col>
      <xdr:colOff>12700</xdr:colOff>
      <xdr:row>7</xdr:row>
      <xdr:rowOff>117475</xdr:rowOff>
    </xdr:from>
    <xdr:to>
      <xdr:col>1</xdr:col>
      <xdr:colOff>12700</xdr:colOff>
      <xdr:row>8</xdr:row>
      <xdr:rowOff>117475</xdr:rowOff>
    </xdr:to>
    <xdr:sp macro="" textlink="">
      <xdr:nvSpPr>
        <xdr:cNvPr id="11" name="Retângulo 10">
          <a:hlinkClick xmlns:r="http://schemas.openxmlformats.org/officeDocument/2006/relationships" r:id="rId5"/>
        </xdr:cNvPr>
        <xdr:cNvSpPr/>
      </xdr:nvSpPr>
      <xdr:spPr>
        <a:xfrm>
          <a:off x="12700" y="2603500"/>
          <a:ext cx="1847850" cy="257175"/>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4. Resultados Consolidados</a:t>
          </a:r>
        </a:p>
      </xdr:txBody>
    </xdr:sp>
    <xdr:clientData/>
  </xdr:twoCellAnchor>
  <xdr:twoCellAnchor editAs="absolute">
    <xdr:from>
      <xdr:col>0</xdr:col>
      <xdr:colOff>12700</xdr:colOff>
      <xdr:row>8</xdr:row>
      <xdr:rowOff>180975</xdr:rowOff>
    </xdr:from>
    <xdr:to>
      <xdr:col>1</xdr:col>
      <xdr:colOff>12700</xdr:colOff>
      <xdr:row>10</xdr:row>
      <xdr:rowOff>43391</xdr:rowOff>
    </xdr:to>
    <xdr:sp macro="" textlink="">
      <xdr:nvSpPr>
        <xdr:cNvPr id="12" name="Retângulo 11">
          <a:hlinkClick xmlns:r="http://schemas.openxmlformats.org/officeDocument/2006/relationships" r:id="rId6"/>
        </xdr:cNvPr>
        <xdr:cNvSpPr/>
      </xdr:nvSpPr>
      <xdr:spPr>
        <a:xfrm>
          <a:off x="12700" y="2924175"/>
          <a:ext cx="1847850" cy="252941"/>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5. Gráficos</a:t>
          </a:r>
        </a:p>
      </xdr:txBody>
    </xdr:sp>
    <xdr:clientData/>
  </xdr:twoCellAnchor>
  <xdr:twoCellAnchor editAs="absolute">
    <xdr:from>
      <xdr:col>0</xdr:col>
      <xdr:colOff>12700</xdr:colOff>
      <xdr:row>11</xdr:row>
      <xdr:rowOff>1058</xdr:rowOff>
    </xdr:from>
    <xdr:to>
      <xdr:col>1</xdr:col>
      <xdr:colOff>12700</xdr:colOff>
      <xdr:row>12</xdr:row>
      <xdr:rowOff>64558</xdr:rowOff>
    </xdr:to>
    <xdr:sp macro="" textlink="">
      <xdr:nvSpPr>
        <xdr:cNvPr id="13" name="Retângulo 12">
          <a:hlinkClick xmlns:r="http://schemas.openxmlformats.org/officeDocument/2006/relationships" r:id="rId7"/>
        </xdr:cNvPr>
        <xdr:cNvSpPr/>
      </xdr:nvSpPr>
      <xdr:spPr>
        <a:xfrm>
          <a:off x="12700" y="3239558"/>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6. Alertas e Dicas</a:t>
          </a:r>
        </a:p>
      </xdr:txBody>
    </xdr:sp>
    <xdr:clientData/>
  </xdr:twoCellAnchor>
  <xdr:twoCellAnchor editAs="absolute">
    <xdr:from>
      <xdr:col>0</xdr:col>
      <xdr:colOff>12700</xdr:colOff>
      <xdr:row>12</xdr:row>
      <xdr:rowOff>128058</xdr:rowOff>
    </xdr:from>
    <xdr:to>
      <xdr:col>1</xdr:col>
      <xdr:colOff>12700</xdr:colOff>
      <xdr:row>14</xdr:row>
      <xdr:rowOff>75141</xdr:rowOff>
    </xdr:to>
    <xdr:sp macro="" textlink="">
      <xdr:nvSpPr>
        <xdr:cNvPr id="14" name="Retângulo 13">
          <a:hlinkClick xmlns:r="http://schemas.openxmlformats.org/officeDocument/2006/relationships" r:id="rId8"/>
        </xdr:cNvPr>
        <xdr:cNvSpPr/>
      </xdr:nvSpPr>
      <xdr:spPr>
        <a:xfrm>
          <a:off x="12700" y="3557058"/>
          <a:ext cx="1847850" cy="251883"/>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7. Relatório de Impressão</a:t>
          </a:r>
        </a:p>
      </xdr:txBody>
    </xdr:sp>
    <xdr:clientData/>
  </xdr:twoCellAnchor>
  <xdr:twoCellAnchor editAs="absolute">
    <xdr:from>
      <xdr:col>0</xdr:col>
      <xdr:colOff>12700</xdr:colOff>
      <xdr:row>14</xdr:row>
      <xdr:rowOff>138641</xdr:rowOff>
    </xdr:from>
    <xdr:to>
      <xdr:col>1</xdr:col>
      <xdr:colOff>12700</xdr:colOff>
      <xdr:row>16</xdr:row>
      <xdr:rowOff>11641</xdr:rowOff>
    </xdr:to>
    <xdr:sp macro="" textlink="">
      <xdr:nvSpPr>
        <xdr:cNvPr id="15" name="Retângulo 14">
          <a:hlinkClick xmlns:r="http://schemas.openxmlformats.org/officeDocument/2006/relationships" r:id="rId9"/>
        </xdr:cNvPr>
        <xdr:cNvSpPr/>
      </xdr:nvSpPr>
      <xdr:spPr>
        <a:xfrm>
          <a:off x="12700" y="3872441"/>
          <a:ext cx="1847850" cy="254000"/>
        </a:xfrm>
        <a:prstGeom prst="rect">
          <a:avLst/>
        </a:prstGeom>
        <a:solidFill>
          <a:schemeClr val="bg1">
            <a:lumMod val="100000"/>
          </a:schemeClr>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rgbClr val="000000"/>
              </a:solidFill>
            </a:rPr>
            <a:t>8. Imprimir Folha Pgto</a:t>
          </a:r>
        </a:p>
      </xdr:txBody>
    </xdr:sp>
    <xdr:clientData/>
  </xdr:twoCellAnchor>
  <xdr:twoCellAnchor editAs="absolute">
    <xdr:from>
      <xdr:col>2</xdr:col>
      <xdr:colOff>0</xdr:colOff>
      <xdr:row>1</xdr:row>
      <xdr:rowOff>243417</xdr:rowOff>
    </xdr:from>
    <xdr:to>
      <xdr:col>3</xdr:col>
      <xdr:colOff>80833</xdr:colOff>
      <xdr:row>2</xdr:row>
      <xdr:rowOff>256117</xdr:rowOff>
    </xdr:to>
    <xdr:sp macro="" textlink="">
      <xdr:nvSpPr>
        <xdr:cNvPr id="34" name="Retângulo 33">
          <a:hlinkClick xmlns:r="http://schemas.openxmlformats.org/officeDocument/2006/relationships" r:id="rId10"/>
        </xdr:cNvPr>
        <xdr:cNvSpPr/>
      </xdr:nvSpPr>
      <xdr:spPr>
        <a:xfrm>
          <a:off x="2106083" y="677334"/>
          <a:ext cx="864000" cy="277283"/>
        </a:xfrm>
        <a:prstGeom prst="rect">
          <a:avLst/>
        </a:prstGeom>
        <a:solidFill>
          <a:srgbClr val="6699CC"/>
        </a:solidFill>
        <a:ln w="25400" cap="flat" cmpd="sng" algn="ctr">
          <a:noFill/>
          <a:prstDash val="solid"/>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pt-BR" sz="1100" b="0">
              <a:solidFill>
                <a:schemeClr val="bg1">
                  <a:lumMod val="100000"/>
                </a:schemeClr>
              </a:solidFill>
            </a:rPr>
            <a:t>Janeiro</a:t>
          </a:r>
        </a:p>
      </xdr:txBody>
    </xdr:sp>
    <xdr:clientData/>
  </xdr:twoCellAnchor>
  <xdr:twoCellAnchor editAs="absolute">
    <xdr:from>
      <xdr:col>3</xdr:col>
      <xdr:colOff>99158</xdr:colOff>
      <xdr:row>1</xdr:row>
      <xdr:rowOff>243417</xdr:rowOff>
    </xdr:from>
    <xdr:to>
      <xdr:col>4</xdr:col>
      <xdr:colOff>179991</xdr:colOff>
      <xdr:row>2</xdr:row>
      <xdr:rowOff>256117</xdr:rowOff>
    </xdr:to>
    <xdr:sp macro="" textlink="">
      <xdr:nvSpPr>
        <xdr:cNvPr id="35" name="Retângulo 34">
          <a:hlinkClick xmlns:r="http://schemas.openxmlformats.org/officeDocument/2006/relationships" r:id="rId11"/>
        </xdr:cNvPr>
        <xdr:cNvSpPr/>
      </xdr:nvSpPr>
      <xdr:spPr>
        <a:xfrm>
          <a:off x="2988408" y="677334"/>
          <a:ext cx="864000" cy="277283"/>
        </a:xfrm>
        <a:prstGeom prst="rect">
          <a:avLst/>
        </a:prstGeom>
        <a:solidFill>
          <a:srgbClr val="6699CC"/>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pt-BR" sz="1100">
              <a:solidFill>
                <a:schemeClr val="bg1">
                  <a:lumMod val="100000"/>
                </a:schemeClr>
              </a:solidFill>
            </a:rPr>
            <a:t>Fevereiro</a:t>
          </a:r>
        </a:p>
      </xdr:txBody>
    </xdr:sp>
    <xdr:clientData/>
  </xdr:twoCellAnchor>
  <xdr:twoCellAnchor editAs="absolute">
    <xdr:from>
      <xdr:col>4</xdr:col>
      <xdr:colOff>198316</xdr:colOff>
      <xdr:row>1</xdr:row>
      <xdr:rowOff>243417</xdr:rowOff>
    </xdr:from>
    <xdr:to>
      <xdr:col>5</xdr:col>
      <xdr:colOff>279150</xdr:colOff>
      <xdr:row>2</xdr:row>
      <xdr:rowOff>256117</xdr:rowOff>
    </xdr:to>
    <xdr:sp macro="" textlink="">
      <xdr:nvSpPr>
        <xdr:cNvPr id="36" name="Retângulo 35">
          <a:hlinkClick xmlns:r="http://schemas.openxmlformats.org/officeDocument/2006/relationships" r:id="rId12"/>
        </xdr:cNvPr>
        <xdr:cNvSpPr/>
      </xdr:nvSpPr>
      <xdr:spPr>
        <a:xfrm>
          <a:off x="3870733" y="677334"/>
          <a:ext cx="864000" cy="277283"/>
        </a:xfrm>
        <a:prstGeom prst="rect">
          <a:avLst/>
        </a:prstGeom>
        <a:solidFill>
          <a:srgbClr val="6699CC"/>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pt-BR" sz="1100">
              <a:solidFill>
                <a:schemeClr val="bg1">
                  <a:lumMod val="100000"/>
                </a:schemeClr>
              </a:solidFill>
            </a:rPr>
            <a:t>Março</a:t>
          </a:r>
        </a:p>
      </xdr:txBody>
    </xdr:sp>
    <xdr:clientData/>
  </xdr:twoCellAnchor>
  <xdr:twoCellAnchor editAs="absolute">
    <xdr:from>
      <xdr:col>5</xdr:col>
      <xdr:colOff>297475</xdr:colOff>
      <xdr:row>1</xdr:row>
      <xdr:rowOff>243417</xdr:rowOff>
    </xdr:from>
    <xdr:to>
      <xdr:col>6</xdr:col>
      <xdr:colOff>378308</xdr:colOff>
      <xdr:row>2</xdr:row>
      <xdr:rowOff>256117</xdr:rowOff>
    </xdr:to>
    <xdr:sp macro="" textlink="">
      <xdr:nvSpPr>
        <xdr:cNvPr id="37" name="Retângulo 36">
          <a:hlinkClick xmlns:r="http://schemas.openxmlformats.org/officeDocument/2006/relationships" r:id="rId13"/>
        </xdr:cNvPr>
        <xdr:cNvSpPr/>
      </xdr:nvSpPr>
      <xdr:spPr>
        <a:xfrm>
          <a:off x="4753058" y="677334"/>
          <a:ext cx="864000" cy="277283"/>
        </a:xfrm>
        <a:prstGeom prst="rect">
          <a:avLst/>
        </a:prstGeom>
        <a:solidFill>
          <a:srgbClr val="6699CC"/>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pt-BR" sz="1100">
              <a:solidFill>
                <a:schemeClr val="bg1">
                  <a:lumMod val="100000"/>
                </a:schemeClr>
              </a:solidFill>
              <a:latin typeface="+mn-lt"/>
              <a:ea typeface="+mn-ea"/>
              <a:cs typeface="+mn-cs"/>
            </a:rPr>
            <a:t>Abril</a:t>
          </a:r>
        </a:p>
      </xdr:txBody>
    </xdr:sp>
    <xdr:clientData/>
  </xdr:twoCellAnchor>
  <xdr:twoCellAnchor editAs="absolute">
    <xdr:from>
      <xdr:col>6</xdr:col>
      <xdr:colOff>396633</xdr:colOff>
      <xdr:row>1</xdr:row>
      <xdr:rowOff>243417</xdr:rowOff>
    </xdr:from>
    <xdr:to>
      <xdr:col>7</xdr:col>
      <xdr:colOff>477466</xdr:colOff>
      <xdr:row>2</xdr:row>
      <xdr:rowOff>256117</xdr:rowOff>
    </xdr:to>
    <xdr:sp macro="" textlink="">
      <xdr:nvSpPr>
        <xdr:cNvPr id="38" name="Retângulo 37">
          <a:hlinkClick xmlns:r="http://schemas.openxmlformats.org/officeDocument/2006/relationships" r:id="rId14"/>
        </xdr:cNvPr>
        <xdr:cNvSpPr/>
      </xdr:nvSpPr>
      <xdr:spPr>
        <a:xfrm>
          <a:off x="5635383" y="677334"/>
          <a:ext cx="864000" cy="277283"/>
        </a:xfrm>
        <a:prstGeom prst="rect">
          <a:avLst/>
        </a:prstGeom>
        <a:solidFill>
          <a:srgbClr val="FF9900"/>
        </a:solidFill>
        <a:ln w="25400" cap="flat" cmpd="sng" algn="ctr">
          <a:noFill/>
          <a:prstDash val="solid"/>
        </a:ln>
        <a:effectLs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pt-BR" sz="1100" b="0" i="0">
              <a:solidFill>
                <a:schemeClr val="bg1">
                  <a:lumMod val="100000"/>
                </a:schemeClr>
              </a:solidFill>
              <a:latin typeface="+mn-lt"/>
              <a:ea typeface="+mn-ea"/>
              <a:cs typeface="+mn-cs"/>
            </a:rPr>
            <a:t>Maio</a:t>
          </a:r>
        </a:p>
      </xdr:txBody>
    </xdr:sp>
    <xdr:clientData/>
  </xdr:twoCellAnchor>
  <xdr:twoCellAnchor editAs="absolute">
    <xdr:from>
      <xdr:col>7</xdr:col>
      <xdr:colOff>495791</xdr:colOff>
      <xdr:row>1</xdr:row>
      <xdr:rowOff>243417</xdr:rowOff>
    </xdr:from>
    <xdr:to>
      <xdr:col>8</xdr:col>
      <xdr:colOff>576625</xdr:colOff>
      <xdr:row>2</xdr:row>
      <xdr:rowOff>256117</xdr:rowOff>
    </xdr:to>
    <xdr:sp macro="" textlink="">
      <xdr:nvSpPr>
        <xdr:cNvPr id="39" name="Retângulo 38">
          <a:hlinkClick xmlns:r="http://schemas.openxmlformats.org/officeDocument/2006/relationships" r:id="rId15"/>
        </xdr:cNvPr>
        <xdr:cNvSpPr/>
      </xdr:nvSpPr>
      <xdr:spPr>
        <a:xfrm>
          <a:off x="6517708" y="677334"/>
          <a:ext cx="864000" cy="277283"/>
        </a:xfrm>
        <a:prstGeom prst="rect">
          <a:avLst/>
        </a:prstGeom>
        <a:solidFill>
          <a:srgbClr val="6699CC"/>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pt-BR" sz="1100">
              <a:solidFill>
                <a:schemeClr val="bg1">
                  <a:lumMod val="100000"/>
                </a:schemeClr>
              </a:solidFill>
            </a:rPr>
            <a:t>Junho</a:t>
          </a:r>
        </a:p>
      </xdr:txBody>
    </xdr:sp>
    <xdr:clientData/>
  </xdr:twoCellAnchor>
  <xdr:twoCellAnchor editAs="absolute">
    <xdr:from>
      <xdr:col>8</xdr:col>
      <xdr:colOff>594950</xdr:colOff>
      <xdr:row>1</xdr:row>
      <xdr:rowOff>243417</xdr:rowOff>
    </xdr:from>
    <xdr:to>
      <xdr:col>9</xdr:col>
      <xdr:colOff>199533</xdr:colOff>
      <xdr:row>2</xdr:row>
      <xdr:rowOff>256117</xdr:rowOff>
    </xdr:to>
    <xdr:sp macro="" textlink="">
      <xdr:nvSpPr>
        <xdr:cNvPr id="40" name="Retângulo 39">
          <a:hlinkClick xmlns:r="http://schemas.openxmlformats.org/officeDocument/2006/relationships" r:id="rId16"/>
        </xdr:cNvPr>
        <xdr:cNvSpPr/>
      </xdr:nvSpPr>
      <xdr:spPr>
        <a:xfrm>
          <a:off x="7400033" y="677334"/>
          <a:ext cx="864000" cy="277283"/>
        </a:xfrm>
        <a:prstGeom prst="rect">
          <a:avLst/>
        </a:prstGeom>
        <a:solidFill>
          <a:srgbClr val="6699CC"/>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pt-BR" sz="1100">
              <a:solidFill>
                <a:schemeClr val="bg1">
                  <a:lumMod val="100000"/>
                </a:schemeClr>
              </a:solidFill>
            </a:rPr>
            <a:t>Julho</a:t>
          </a:r>
        </a:p>
      </xdr:txBody>
    </xdr:sp>
    <xdr:clientData/>
  </xdr:twoCellAnchor>
  <xdr:twoCellAnchor editAs="absolute">
    <xdr:from>
      <xdr:col>9</xdr:col>
      <xdr:colOff>217858</xdr:colOff>
      <xdr:row>1</xdr:row>
      <xdr:rowOff>243417</xdr:rowOff>
    </xdr:from>
    <xdr:to>
      <xdr:col>9</xdr:col>
      <xdr:colOff>1081858</xdr:colOff>
      <xdr:row>2</xdr:row>
      <xdr:rowOff>256117</xdr:rowOff>
    </xdr:to>
    <xdr:sp macro="" textlink="">
      <xdr:nvSpPr>
        <xdr:cNvPr id="41" name="Retângulo 40">
          <a:hlinkClick xmlns:r="http://schemas.openxmlformats.org/officeDocument/2006/relationships" r:id="rId17"/>
        </xdr:cNvPr>
        <xdr:cNvSpPr/>
      </xdr:nvSpPr>
      <xdr:spPr>
        <a:xfrm>
          <a:off x="8282358" y="677334"/>
          <a:ext cx="864000" cy="277283"/>
        </a:xfrm>
        <a:prstGeom prst="rect">
          <a:avLst/>
        </a:prstGeom>
        <a:solidFill>
          <a:srgbClr val="6699CC"/>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pt-BR" sz="1100">
              <a:solidFill>
                <a:schemeClr val="bg1">
                  <a:lumMod val="100000"/>
                </a:schemeClr>
              </a:solidFill>
            </a:rPr>
            <a:t>Agosto</a:t>
          </a:r>
        </a:p>
      </xdr:txBody>
    </xdr:sp>
    <xdr:clientData/>
  </xdr:twoCellAnchor>
  <xdr:twoCellAnchor editAs="absolute">
    <xdr:from>
      <xdr:col>9</xdr:col>
      <xdr:colOff>1100183</xdr:colOff>
      <xdr:row>1</xdr:row>
      <xdr:rowOff>243417</xdr:rowOff>
    </xdr:from>
    <xdr:to>
      <xdr:col>10</xdr:col>
      <xdr:colOff>704766</xdr:colOff>
      <xdr:row>2</xdr:row>
      <xdr:rowOff>256117</xdr:rowOff>
    </xdr:to>
    <xdr:sp macro="" textlink="">
      <xdr:nvSpPr>
        <xdr:cNvPr id="42" name="Retângulo 41">
          <a:hlinkClick xmlns:r="http://schemas.openxmlformats.org/officeDocument/2006/relationships" r:id="rId18"/>
        </xdr:cNvPr>
        <xdr:cNvSpPr/>
      </xdr:nvSpPr>
      <xdr:spPr>
        <a:xfrm>
          <a:off x="9164683" y="677334"/>
          <a:ext cx="864000" cy="277283"/>
        </a:xfrm>
        <a:prstGeom prst="rect">
          <a:avLst/>
        </a:prstGeom>
        <a:solidFill>
          <a:srgbClr val="6699CC"/>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pt-BR" sz="1100">
              <a:solidFill>
                <a:schemeClr val="bg1">
                  <a:lumMod val="100000"/>
                </a:schemeClr>
              </a:solidFill>
            </a:rPr>
            <a:t>Setembro</a:t>
          </a:r>
        </a:p>
      </xdr:txBody>
    </xdr:sp>
    <xdr:clientData/>
  </xdr:twoCellAnchor>
  <xdr:twoCellAnchor editAs="absolute">
    <xdr:from>
      <xdr:col>10</xdr:col>
      <xdr:colOff>723091</xdr:colOff>
      <xdr:row>1</xdr:row>
      <xdr:rowOff>243417</xdr:rowOff>
    </xdr:from>
    <xdr:to>
      <xdr:col>13</xdr:col>
      <xdr:colOff>10175</xdr:colOff>
      <xdr:row>2</xdr:row>
      <xdr:rowOff>256117</xdr:rowOff>
    </xdr:to>
    <xdr:sp macro="" textlink="">
      <xdr:nvSpPr>
        <xdr:cNvPr id="43" name="Retângulo 42">
          <a:hlinkClick xmlns:r="http://schemas.openxmlformats.org/officeDocument/2006/relationships" r:id="rId19"/>
        </xdr:cNvPr>
        <xdr:cNvSpPr/>
      </xdr:nvSpPr>
      <xdr:spPr>
        <a:xfrm>
          <a:off x="10047008" y="677334"/>
          <a:ext cx="864000" cy="277283"/>
        </a:xfrm>
        <a:prstGeom prst="rect">
          <a:avLst/>
        </a:prstGeom>
        <a:solidFill>
          <a:srgbClr val="6699CC"/>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pt-BR" sz="1100">
              <a:solidFill>
                <a:schemeClr val="bg1">
                  <a:lumMod val="100000"/>
                </a:schemeClr>
              </a:solidFill>
            </a:rPr>
            <a:t>Outubro</a:t>
          </a:r>
        </a:p>
      </xdr:txBody>
    </xdr:sp>
    <xdr:clientData/>
  </xdr:twoCellAnchor>
  <xdr:twoCellAnchor editAs="absolute">
    <xdr:from>
      <xdr:col>13</xdr:col>
      <xdr:colOff>28500</xdr:colOff>
      <xdr:row>1</xdr:row>
      <xdr:rowOff>243417</xdr:rowOff>
    </xdr:from>
    <xdr:to>
      <xdr:col>15</xdr:col>
      <xdr:colOff>67000</xdr:colOff>
      <xdr:row>2</xdr:row>
      <xdr:rowOff>256117</xdr:rowOff>
    </xdr:to>
    <xdr:sp macro="" textlink="">
      <xdr:nvSpPr>
        <xdr:cNvPr id="58" name="Retângulo 57">
          <a:hlinkClick xmlns:r="http://schemas.openxmlformats.org/officeDocument/2006/relationships" r:id="rId20"/>
        </xdr:cNvPr>
        <xdr:cNvSpPr/>
      </xdr:nvSpPr>
      <xdr:spPr>
        <a:xfrm>
          <a:off x="10929333" y="677334"/>
          <a:ext cx="864000" cy="277283"/>
        </a:xfrm>
        <a:prstGeom prst="rect">
          <a:avLst/>
        </a:prstGeom>
        <a:solidFill>
          <a:srgbClr val="6699CC"/>
        </a:solidFill>
        <a:ln w="25400" cap="flat" cmpd="sng" algn="ctr">
          <a:noFill/>
          <a:prstDash val="solid"/>
        </a:ln>
        <a:effectLs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pt-BR" sz="1100">
              <a:solidFill>
                <a:schemeClr val="bg1">
                  <a:lumMod val="100000"/>
                </a:schemeClr>
              </a:solidFill>
            </a:rPr>
            <a:t>Novembro</a:t>
          </a:r>
        </a:p>
      </xdr:txBody>
    </xdr:sp>
    <xdr:clientData/>
  </xdr:twoCellAnchor>
  <xdr:twoCellAnchor editAs="absolute">
    <xdr:from>
      <xdr:col>15</xdr:col>
      <xdr:colOff>85325</xdr:colOff>
      <xdr:row>1</xdr:row>
      <xdr:rowOff>243417</xdr:rowOff>
    </xdr:from>
    <xdr:to>
      <xdr:col>16</xdr:col>
      <xdr:colOff>335491</xdr:colOff>
      <xdr:row>2</xdr:row>
      <xdr:rowOff>256117</xdr:rowOff>
    </xdr:to>
    <xdr:sp macro="" textlink="">
      <xdr:nvSpPr>
        <xdr:cNvPr id="59" name="Retângulo 58">
          <a:hlinkClick xmlns:r="http://schemas.openxmlformats.org/officeDocument/2006/relationships" r:id="rId21"/>
        </xdr:cNvPr>
        <xdr:cNvSpPr/>
      </xdr:nvSpPr>
      <xdr:spPr>
        <a:xfrm>
          <a:off x="11811658" y="677334"/>
          <a:ext cx="864000" cy="277283"/>
        </a:xfrm>
        <a:prstGeom prst="rect">
          <a:avLst/>
        </a:prstGeom>
        <a:solidFill>
          <a:srgbClr val="6699CC"/>
        </a:solidFill>
        <a:ln w="25400" cap="flat" cmpd="sng" algn="ctr">
          <a:noFill/>
          <a:prstDash val="solid"/>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pt-BR" sz="1100" b="0">
              <a:solidFill>
                <a:schemeClr val="bg1">
                  <a:lumMod val="100000"/>
                </a:schemeClr>
              </a:solidFill>
            </a:rPr>
            <a:t>Dezembro</a:t>
          </a:r>
        </a:p>
      </xdr:txBody>
    </xdr:sp>
    <xdr:clientData/>
  </xdr:twoCellAnchor>
  <xdr:twoCellAnchor editAs="absolute">
    <xdr:from>
      <xdr:col>16</xdr:col>
      <xdr:colOff>353816</xdr:colOff>
      <xdr:row>1</xdr:row>
      <xdr:rowOff>243417</xdr:rowOff>
    </xdr:from>
    <xdr:to>
      <xdr:col>17</xdr:col>
      <xdr:colOff>603983</xdr:colOff>
      <xdr:row>2</xdr:row>
      <xdr:rowOff>248834</xdr:rowOff>
    </xdr:to>
    <xdr:sp macro="" textlink="">
      <xdr:nvSpPr>
        <xdr:cNvPr id="60" name="Retângulo 59">
          <a:hlinkClick xmlns:r="http://schemas.openxmlformats.org/officeDocument/2006/relationships" r:id="rId22"/>
        </xdr:cNvPr>
        <xdr:cNvSpPr/>
      </xdr:nvSpPr>
      <xdr:spPr>
        <a:xfrm>
          <a:off x="12693983" y="677334"/>
          <a:ext cx="864000" cy="270000"/>
        </a:xfrm>
        <a:prstGeom prst="rect">
          <a:avLst/>
        </a:prstGeom>
        <a:solidFill>
          <a:srgbClr val="6699CC"/>
        </a:solidFill>
        <a:ln w="25400" cap="flat" cmpd="sng" algn="ctr">
          <a:noFill/>
          <a:prstDash val="solid"/>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pt-BR" sz="1100" b="0">
              <a:solidFill>
                <a:schemeClr val="bg1">
                  <a:lumMod val="100000"/>
                </a:schemeClr>
              </a:solidFill>
            </a:rPr>
            <a:t>13º Salário</a:t>
          </a:r>
        </a:p>
      </xdr:txBody>
    </xdr:sp>
    <xdr:clientData/>
  </xdr:twoCellAnchor>
  <xdr:twoCellAnchor editAs="absolute">
    <xdr:from>
      <xdr:col>18</xdr:col>
      <xdr:colOff>8472</xdr:colOff>
      <xdr:row>1</xdr:row>
      <xdr:rowOff>243417</xdr:rowOff>
    </xdr:from>
    <xdr:to>
      <xdr:col>19</xdr:col>
      <xdr:colOff>258638</xdr:colOff>
      <xdr:row>2</xdr:row>
      <xdr:rowOff>249767</xdr:rowOff>
    </xdr:to>
    <xdr:sp macro="" textlink="">
      <xdr:nvSpPr>
        <xdr:cNvPr id="61" name="Retângulo 60">
          <a:hlinkClick xmlns:r="http://schemas.openxmlformats.org/officeDocument/2006/relationships" r:id="rId23"/>
        </xdr:cNvPr>
        <xdr:cNvSpPr/>
      </xdr:nvSpPr>
      <xdr:spPr>
        <a:xfrm>
          <a:off x="13576305" y="677334"/>
          <a:ext cx="864000" cy="270933"/>
        </a:xfrm>
        <a:prstGeom prst="rect">
          <a:avLst/>
        </a:prstGeom>
        <a:solidFill>
          <a:srgbClr val="6699CC"/>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pt-BR" sz="1100">
              <a:solidFill>
                <a:schemeClr val="bg1">
                  <a:lumMod val="100000"/>
                </a:schemeClr>
              </a:solidFill>
              <a:latin typeface="+mn-lt"/>
              <a:ea typeface="+mn-ea"/>
              <a:cs typeface="+mn-cs"/>
            </a:rPr>
            <a:t>Férias</a:t>
          </a:r>
        </a:p>
      </xdr:txBody>
    </xdr:sp>
    <xdr:clientData/>
  </xdr:twoCellAnchor>
  <xdr:twoCellAnchor editAs="oneCell">
    <xdr:from>
      <xdr:col>0</xdr:col>
      <xdr:colOff>381000</xdr:colOff>
      <xdr:row>0</xdr:row>
      <xdr:rowOff>0</xdr:rowOff>
    </xdr:from>
    <xdr:to>
      <xdr:col>0</xdr:col>
      <xdr:colOff>1501532</xdr:colOff>
      <xdr:row>2</xdr:row>
      <xdr:rowOff>52916</xdr:rowOff>
    </xdr:to>
    <xdr:pic>
      <xdr:nvPicPr>
        <xdr:cNvPr id="44" name="Imagem 43" descr="Marca_sebrae_verticall.png"/>
        <xdr:cNvPicPr>
          <a:picLocks noChangeAspect="1"/>
        </xdr:cNvPicPr>
      </xdr:nvPicPr>
      <xdr:blipFill>
        <a:blip xmlns:r="http://schemas.openxmlformats.org/officeDocument/2006/relationships" r:embed="rId24" cstate="print"/>
        <a:stretch>
          <a:fillRect/>
        </a:stretch>
      </xdr:blipFill>
      <xdr:spPr>
        <a:xfrm>
          <a:off x="381000" y="0"/>
          <a:ext cx="1120532" cy="751416"/>
        </a:xfrm>
        <a:prstGeom prst="rect">
          <a:avLst/>
        </a:prstGeom>
      </xdr:spPr>
    </xdr:pic>
    <xdr:clientData/>
  </xdr:twoCellAnchor>
</xdr:wsDr>
</file>

<file path=xl/drawings/drawing54.xml><?xml version="1.0" encoding="utf-8"?>
<xdr:wsDr xmlns:xdr="http://schemas.openxmlformats.org/drawingml/2006/spreadsheetDrawing" xmlns:a="http://schemas.openxmlformats.org/drawingml/2006/main">
  <xdr:twoCellAnchor editAs="absolute">
    <xdr:from>
      <xdr:col>3</xdr:col>
      <xdr:colOff>371474</xdr:colOff>
      <xdr:row>0</xdr:row>
      <xdr:rowOff>133350</xdr:rowOff>
    </xdr:from>
    <xdr:to>
      <xdr:col>8</xdr:col>
      <xdr:colOff>1121832</xdr:colOff>
      <xdr:row>1</xdr:row>
      <xdr:rowOff>136219</xdr:rowOff>
    </xdr:to>
    <xdr:sp macro="" textlink="">
      <xdr:nvSpPr>
        <xdr:cNvPr id="2" name="CaixaDeTexto 1"/>
        <xdr:cNvSpPr txBox="1"/>
      </xdr:nvSpPr>
      <xdr:spPr>
        <a:xfrm>
          <a:off x="5819774" y="133350"/>
          <a:ext cx="6505575" cy="43149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vert="horz" wrap="square" rtlCol="0" anchor="t">
          <a:spAutoFit/>
        </a:bodyPr>
        <a:lstStyle/>
        <a:p>
          <a:r>
            <a:rPr lang="pt-BR" sz="1100"/>
            <a:t>Após ter inserido</a:t>
          </a:r>
          <a:r>
            <a:rPr lang="pt-BR" sz="1100" baseline="0"/>
            <a:t> todas as premissas e ter cadastrado todos os funcinários, chegou a hora de fazer o lançamento dos dados necessários para concluir e impromir a folha de pagamento de cada membro da equipe.</a:t>
          </a:r>
          <a:endParaRPr lang="pt-BR" sz="1100"/>
        </a:p>
      </xdr:txBody>
    </xdr:sp>
    <xdr:clientData/>
  </xdr:twoCellAnchor>
  <xdr:twoCellAnchor editAs="absolute">
    <xdr:from>
      <xdr:col>0</xdr:col>
      <xdr:colOff>144991</xdr:colOff>
      <xdr:row>2</xdr:row>
      <xdr:rowOff>135470</xdr:rowOff>
    </xdr:from>
    <xdr:to>
      <xdr:col>0</xdr:col>
      <xdr:colOff>1710266</xdr:colOff>
      <xdr:row>2</xdr:row>
      <xdr:rowOff>135470</xdr:rowOff>
    </xdr:to>
    <xdr:cxnSp macro="">
      <xdr:nvCxnSpPr>
        <xdr:cNvPr id="4" name="Conector reto 3"/>
        <xdr:cNvCxnSpPr/>
      </xdr:nvCxnSpPr>
      <xdr:spPr>
        <a:xfrm>
          <a:off x="144991" y="830795"/>
          <a:ext cx="1565275" cy="0"/>
        </a:xfrm>
        <a:prstGeom prst="line">
          <a:avLst/>
        </a:prstGeom>
        <a:ln>
          <a:solidFill>
            <a:srgbClr val="76717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63500</xdr:colOff>
      <xdr:row>2</xdr:row>
      <xdr:rowOff>222253</xdr:rowOff>
    </xdr:from>
    <xdr:to>
      <xdr:col>0</xdr:col>
      <xdr:colOff>1756833</xdr:colOff>
      <xdr:row>3</xdr:row>
      <xdr:rowOff>234953</xdr:rowOff>
    </xdr:to>
    <xdr:sp macro="" textlink="">
      <xdr:nvSpPr>
        <xdr:cNvPr id="5" name="Rectangle 65"/>
        <xdr:cNvSpPr/>
      </xdr:nvSpPr>
      <xdr:spPr>
        <a:xfrm>
          <a:off x="63500" y="917578"/>
          <a:ext cx="1693333"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l"/>
          <a:r>
            <a:rPr lang="en-US" sz="1400" b="1"/>
            <a:t>Menu</a:t>
          </a:r>
        </a:p>
      </xdr:txBody>
    </xdr:sp>
    <xdr:clientData/>
  </xdr:twoCellAnchor>
  <xdr:twoCellAnchor editAs="absolute">
    <xdr:from>
      <xdr:col>0</xdr:col>
      <xdr:colOff>152400</xdr:colOff>
      <xdr:row>12</xdr:row>
      <xdr:rowOff>117475</xdr:rowOff>
    </xdr:from>
    <xdr:to>
      <xdr:col>0</xdr:col>
      <xdr:colOff>1717675</xdr:colOff>
      <xdr:row>12</xdr:row>
      <xdr:rowOff>117475</xdr:rowOff>
    </xdr:to>
    <xdr:cxnSp macro="">
      <xdr:nvCxnSpPr>
        <xdr:cNvPr id="6" name="Conector reto 5"/>
        <xdr:cNvCxnSpPr/>
      </xdr:nvCxnSpPr>
      <xdr:spPr>
        <a:xfrm>
          <a:off x="152400" y="4254500"/>
          <a:ext cx="1565275" cy="0"/>
        </a:xfrm>
        <a:prstGeom prst="line">
          <a:avLst/>
        </a:prstGeom>
        <a:ln>
          <a:solidFill>
            <a:srgbClr val="76717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12700</xdr:colOff>
      <xdr:row>3</xdr:row>
      <xdr:rowOff>371475</xdr:rowOff>
    </xdr:from>
    <xdr:to>
      <xdr:col>1</xdr:col>
      <xdr:colOff>12700</xdr:colOff>
      <xdr:row>5</xdr:row>
      <xdr:rowOff>117475</xdr:rowOff>
    </xdr:to>
    <xdr:sp macro="" textlink="">
      <xdr:nvSpPr>
        <xdr:cNvPr id="7" name="Retângulo 6">
          <a:hlinkClick xmlns:r="http://schemas.openxmlformats.org/officeDocument/2006/relationships" r:id="rId1"/>
        </xdr:cNvPr>
        <xdr:cNvSpPr/>
      </xdr:nvSpPr>
      <xdr:spPr>
        <a:xfrm>
          <a:off x="12700" y="13335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Início</a:t>
          </a:r>
        </a:p>
      </xdr:txBody>
    </xdr:sp>
    <xdr:clientData/>
  </xdr:twoCellAnchor>
  <xdr:twoCellAnchor editAs="absolute">
    <xdr:from>
      <xdr:col>0</xdr:col>
      <xdr:colOff>12700</xdr:colOff>
      <xdr:row>5</xdr:row>
      <xdr:rowOff>180975</xdr:rowOff>
    </xdr:from>
    <xdr:to>
      <xdr:col>1</xdr:col>
      <xdr:colOff>12700</xdr:colOff>
      <xdr:row>6</xdr:row>
      <xdr:rowOff>53975</xdr:rowOff>
    </xdr:to>
    <xdr:sp macro="" textlink="">
      <xdr:nvSpPr>
        <xdr:cNvPr id="8" name="Retângulo 7">
          <a:hlinkClick xmlns:r="http://schemas.openxmlformats.org/officeDocument/2006/relationships" r:id="rId2"/>
        </xdr:cNvPr>
        <xdr:cNvSpPr/>
      </xdr:nvSpPr>
      <xdr:spPr>
        <a:xfrm>
          <a:off x="12700" y="16510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1. Premissas Gerais</a:t>
          </a:r>
        </a:p>
      </xdr:txBody>
    </xdr:sp>
    <xdr:clientData/>
  </xdr:twoCellAnchor>
  <xdr:twoCellAnchor editAs="absolute">
    <xdr:from>
      <xdr:col>0</xdr:col>
      <xdr:colOff>12700</xdr:colOff>
      <xdr:row>6</xdr:row>
      <xdr:rowOff>117475</xdr:rowOff>
    </xdr:from>
    <xdr:to>
      <xdr:col>1</xdr:col>
      <xdr:colOff>12700</xdr:colOff>
      <xdr:row>6</xdr:row>
      <xdr:rowOff>371475</xdr:rowOff>
    </xdr:to>
    <xdr:sp macro="" textlink="">
      <xdr:nvSpPr>
        <xdr:cNvPr id="9" name="Retângulo 8">
          <a:hlinkClick xmlns:r="http://schemas.openxmlformats.org/officeDocument/2006/relationships" r:id="rId3"/>
        </xdr:cNvPr>
        <xdr:cNvSpPr/>
      </xdr:nvSpPr>
      <xdr:spPr>
        <a:xfrm>
          <a:off x="12700" y="19685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2. Cadastro dos Funcionários</a:t>
          </a:r>
        </a:p>
      </xdr:txBody>
    </xdr:sp>
    <xdr:clientData/>
  </xdr:twoCellAnchor>
  <xdr:twoCellAnchor editAs="absolute">
    <xdr:from>
      <xdr:col>0</xdr:col>
      <xdr:colOff>12700</xdr:colOff>
      <xdr:row>7</xdr:row>
      <xdr:rowOff>53975</xdr:rowOff>
    </xdr:from>
    <xdr:to>
      <xdr:col>1</xdr:col>
      <xdr:colOff>12700</xdr:colOff>
      <xdr:row>7</xdr:row>
      <xdr:rowOff>307975</xdr:rowOff>
    </xdr:to>
    <xdr:sp macro="" textlink="">
      <xdr:nvSpPr>
        <xdr:cNvPr id="10" name="Retângulo 9">
          <a:hlinkClick xmlns:r="http://schemas.openxmlformats.org/officeDocument/2006/relationships" r:id="rId4"/>
        </xdr:cNvPr>
        <xdr:cNvSpPr/>
      </xdr:nvSpPr>
      <xdr:spPr>
        <a:xfrm>
          <a:off x="12700" y="2286000"/>
          <a:ext cx="1847850" cy="254000"/>
        </a:xfrm>
        <a:prstGeom prst="rect">
          <a:avLst/>
        </a:prstGeom>
        <a:solidFill>
          <a:schemeClr val="bg1">
            <a:lumMod val="100000"/>
          </a:schemeClr>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rgbClr val="000000"/>
              </a:solidFill>
            </a:rPr>
            <a:t>3. Lançamentos (Folha Pgto)</a:t>
          </a:r>
        </a:p>
      </xdr:txBody>
    </xdr:sp>
    <xdr:clientData/>
  </xdr:twoCellAnchor>
  <xdr:twoCellAnchor editAs="absolute">
    <xdr:from>
      <xdr:col>0</xdr:col>
      <xdr:colOff>12700</xdr:colOff>
      <xdr:row>7</xdr:row>
      <xdr:rowOff>371475</xdr:rowOff>
    </xdr:from>
    <xdr:to>
      <xdr:col>1</xdr:col>
      <xdr:colOff>12700</xdr:colOff>
      <xdr:row>8</xdr:row>
      <xdr:rowOff>244475</xdr:rowOff>
    </xdr:to>
    <xdr:sp macro="" textlink="">
      <xdr:nvSpPr>
        <xdr:cNvPr id="11" name="Retângulo 10">
          <a:hlinkClick xmlns:r="http://schemas.openxmlformats.org/officeDocument/2006/relationships" r:id="rId5"/>
        </xdr:cNvPr>
        <xdr:cNvSpPr/>
      </xdr:nvSpPr>
      <xdr:spPr>
        <a:xfrm>
          <a:off x="12700" y="26035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4. Resultados Consolidados</a:t>
          </a:r>
        </a:p>
      </xdr:txBody>
    </xdr:sp>
    <xdr:clientData/>
  </xdr:twoCellAnchor>
  <xdr:twoCellAnchor editAs="absolute">
    <xdr:from>
      <xdr:col>0</xdr:col>
      <xdr:colOff>12700</xdr:colOff>
      <xdr:row>8</xdr:row>
      <xdr:rowOff>307975</xdr:rowOff>
    </xdr:from>
    <xdr:to>
      <xdr:col>1</xdr:col>
      <xdr:colOff>12700</xdr:colOff>
      <xdr:row>9</xdr:row>
      <xdr:rowOff>180975</xdr:rowOff>
    </xdr:to>
    <xdr:sp macro="" textlink="">
      <xdr:nvSpPr>
        <xdr:cNvPr id="12" name="Retângulo 11">
          <a:hlinkClick xmlns:r="http://schemas.openxmlformats.org/officeDocument/2006/relationships" r:id="rId6"/>
        </xdr:cNvPr>
        <xdr:cNvSpPr/>
      </xdr:nvSpPr>
      <xdr:spPr>
        <a:xfrm>
          <a:off x="12700" y="29210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5. Gráficos</a:t>
          </a:r>
        </a:p>
      </xdr:txBody>
    </xdr:sp>
    <xdr:clientData/>
  </xdr:twoCellAnchor>
  <xdr:twoCellAnchor editAs="absolute">
    <xdr:from>
      <xdr:col>0</xdr:col>
      <xdr:colOff>12700</xdr:colOff>
      <xdr:row>9</xdr:row>
      <xdr:rowOff>244475</xdr:rowOff>
    </xdr:from>
    <xdr:to>
      <xdr:col>1</xdr:col>
      <xdr:colOff>12700</xdr:colOff>
      <xdr:row>10</xdr:row>
      <xdr:rowOff>117475</xdr:rowOff>
    </xdr:to>
    <xdr:sp macro="" textlink="">
      <xdr:nvSpPr>
        <xdr:cNvPr id="13" name="Retângulo 12">
          <a:hlinkClick xmlns:r="http://schemas.openxmlformats.org/officeDocument/2006/relationships" r:id="rId7"/>
        </xdr:cNvPr>
        <xdr:cNvSpPr/>
      </xdr:nvSpPr>
      <xdr:spPr>
        <a:xfrm>
          <a:off x="12700" y="32385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6. Alertas e Dicas</a:t>
          </a:r>
        </a:p>
      </xdr:txBody>
    </xdr:sp>
    <xdr:clientData/>
  </xdr:twoCellAnchor>
  <xdr:twoCellAnchor editAs="absolute">
    <xdr:from>
      <xdr:col>0</xdr:col>
      <xdr:colOff>12700</xdr:colOff>
      <xdr:row>10</xdr:row>
      <xdr:rowOff>180975</xdr:rowOff>
    </xdr:from>
    <xdr:to>
      <xdr:col>1</xdr:col>
      <xdr:colOff>12700</xdr:colOff>
      <xdr:row>11</xdr:row>
      <xdr:rowOff>53975</xdr:rowOff>
    </xdr:to>
    <xdr:sp macro="" textlink="">
      <xdr:nvSpPr>
        <xdr:cNvPr id="14" name="Retângulo 13">
          <a:hlinkClick xmlns:r="http://schemas.openxmlformats.org/officeDocument/2006/relationships" r:id="rId8"/>
        </xdr:cNvPr>
        <xdr:cNvSpPr/>
      </xdr:nvSpPr>
      <xdr:spPr>
        <a:xfrm>
          <a:off x="12700" y="35560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7. Relatório de Impressão</a:t>
          </a:r>
        </a:p>
      </xdr:txBody>
    </xdr:sp>
    <xdr:clientData/>
  </xdr:twoCellAnchor>
  <xdr:twoCellAnchor editAs="absolute">
    <xdr:from>
      <xdr:col>0</xdr:col>
      <xdr:colOff>12700</xdr:colOff>
      <xdr:row>11</xdr:row>
      <xdr:rowOff>117475</xdr:rowOff>
    </xdr:from>
    <xdr:to>
      <xdr:col>1</xdr:col>
      <xdr:colOff>12700</xdr:colOff>
      <xdr:row>11</xdr:row>
      <xdr:rowOff>371475</xdr:rowOff>
    </xdr:to>
    <xdr:sp macro="" textlink="">
      <xdr:nvSpPr>
        <xdr:cNvPr id="15" name="Retângulo 14">
          <a:hlinkClick xmlns:r="http://schemas.openxmlformats.org/officeDocument/2006/relationships" r:id="rId9"/>
        </xdr:cNvPr>
        <xdr:cNvSpPr/>
      </xdr:nvSpPr>
      <xdr:spPr>
        <a:xfrm>
          <a:off x="12700" y="38735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8. Imprimir Folha Pgto</a:t>
          </a:r>
        </a:p>
      </xdr:txBody>
    </xdr:sp>
    <xdr:clientData/>
  </xdr:twoCellAnchor>
  <xdr:twoCellAnchor editAs="absolute">
    <xdr:from>
      <xdr:col>28</xdr:col>
      <xdr:colOff>1440360</xdr:colOff>
      <xdr:row>3</xdr:row>
      <xdr:rowOff>0</xdr:rowOff>
    </xdr:from>
    <xdr:to>
      <xdr:col>31</xdr:col>
      <xdr:colOff>1469993</xdr:colOff>
      <xdr:row>4</xdr:row>
      <xdr:rowOff>21167</xdr:rowOff>
    </xdr:to>
    <xdr:sp macro="" textlink="">
      <xdr:nvSpPr>
        <xdr:cNvPr id="34" name="Retângulo 33">
          <a:hlinkClick xmlns:r="http://schemas.openxmlformats.org/officeDocument/2006/relationships" r:id="rId10"/>
        </xdr:cNvPr>
        <xdr:cNvSpPr/>
      </xdr:nvSpPr>
      <xdr:spPr>
        <a:xfrm>
          <a:off x="39519193" y="963083"/>
          <a:ext cx="4474633" cy="402167"/>
        </a:xfrm>
        <a:prstGeom prst="rect">
          <a:avLst/>
        </a:prstGeom>
        <a:solidFill>
          <a:srgbClr val="92D050"/>
        </a:solidFill>
        <a:ln w="25400" cap="flat" cmpd="sng" algn="ctr">
          <a:noFill/>
          <a:prstDash val="solid"/>
        </a:ln>
        <a:effectLs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100" b="0" i="0">
              <a:solidFill>
                <a:schemeClr val="lt1"/>
              </a:solidFill>
              <a:effectLst/>
              <a:latin typeface="+mn-lt"/>
              <a:ea typeface="+mn-ea"/>
              <a:cs typeface="+mn-cs"/>
            </a:rPr>
            <a:t>Gerar Holerites para Este Mês</a:t>
          </a:r>
          <a:endParaRPr lang="pt-BR" sz="1100">
            <a:solidFill>
              <a:schemeClr val="bg1">
                <a:lumMod val="100000"/>
              </a:schemeClr>
            </a:solidFill>
          </a:endParaRPr>
        </a:p>
      </xdr:txBody>
    </xdr:sp>
    <xdr:clientData/>
  </xdr:twoCellAnchor>
  <xdr:twoCellAnchor editAs="absolute">
    <xdr:from>
      <xdr:col>2</xdr:col>
      <xdr:colOff>0</xdr:colOff>
      <xdr:row>1</xdr:row>
      <xdr:rowOff>243417</xdr:rowOff>
    </xdr:from>
    <xdr:to>
      <xdr:col>2</xdr:col>
      <xdr:colOff>863600</xdr:colOff>
      <xdr:row>3</xdr:row>
      <xdr:rowOff>2117</xdr:rowOff>
    </xdr:to>
    <xdr:sp macro="" textlink="">
      <xdr:nvSpPr>
        <xdr:cNvPr id="33" name="Retângulo 32">
          <a:hlinkClick xmlns:r="http://schemas.openxmlformats.org/officeDocument/2006/relationships" r:id="rId11"/>
        </xdr:cNvPr>
        <xdr:cNvSpPr/>
      </xdr:nvSpPr>
      <xdr:spPr>
        <a:xfrm>
          <a:off x="2106083" y="677334"/>
          <a:ext cx="863600" cy="287866"/>
        </a:xfrm>
        <a:prstGeom prst="rect">
          <a:avLst/>
        </a:prstGeom>
        <a:solidFill>
          <a:srgbClr val="6699CC"/>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pt-BR" sz="1100">
              <a:solidFill>
                <a:schemeClr val="bg1">
                  <a:lumMod val="100000"/>
                </a:schemeClr>
              </a:solidFill>
              <a:latin typeface="+mn-lt"/>
              <a:ea typeface="+mn-ea"/>
              <a:cs typeface="+mn-cs"/>
            </a:rPr>
            <a:t>Janeiro</a:t>
          </a:r>
        </a:p>
      </xdr:txBody>
    </xdr:sp>
    <xdr:clientData/>
  </xdr:twoCellAnchor>
  <xdr:twoCellAnchor editAs="absolute">
    <xdr:from>
      <xdr:col>2</xdr:col>
      <xdr:colOff>891361</xdr:colOff>
      <xdr:row>1</xdr:row>
      <xdr:rowOff>243417</xdr:rowOff>
    </xdr:from>
    <xdr:to>
      <xdr:col>2</xdr:col>
      <xdr:colOff>1760253</xdr:colOff>
      <xdr:row>3</xdr:row>
      <xdr:rowOff>2117</xdr:rowOff>
    </xdr:to>
    <xdr:sp macro="" textlink="">
      <xdr:nvSpPr>
        <xdr:cNvPr id="35" name="Retângulo 34">
          <a:hlinkClick xmlns:r="http://schemas.openxmlformats.org/officeDocument/2006/relationships" r:id="rId12"/>
        </xdr:cNvPr>
        <xdr:cNvSpPr/>
      </xdr:nvSpPr>
      <xdr:spPr>
        <a:xfrm>
          <a:off x="2997444" y="677334"/>
          <a:ext cx="868892" cy="287866"/>
        </a:xfrm>
        <a:prstGeom prst="rect">
          <a:avLst/>
        </a:prstGeom>
        <a:solidFill>
          <a:srgbClr val="6699CC"/>
        </a:solidFill>
        <a:ln w="25400" cap="flat" cmpd="sng" algn="ctr">
          <a:noFill/>
          <a:prstDash val="solid"/>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pt-BR" sz="1100" b="0">
              <a:solidFill>
                <a:schemeClr val="bg1">
                  <a:lumMod val="100000"/>
                </a:schemeClr>
              </a:solidFill>
            </a:rPr>
            <a:t>Fevereiro</a:t>
          </a:r>
        </a:p>
      </xdr:txBody>
    </xdr:sp>
    <xdr:clientData/>
  </xdr:twoCellAnchor>
  <xdr:twoCellAnchor editAs="absolute">
    <xdr:from>
      <xdr:col>2</xdr:col>
      <xdr:colOff>1788014</xdr:colOff>
      <xdr:row>1</xdr:row>
      <xdr:rowOff>243417</xdr:rowOff>
    </xdr:from>
    <xdr:to>
      <xdr:col>2</xdr:col>
      <xdr:colOff>2651614</xdr:colOff>
      <xdr:row>3</xdr:row>
      <xdr:rowOff>2117</xdr:rowOff>
    </xdr:to>
    <xdr:sp macro="" textlink="">
      <xdr:nvSpPr>
        <xdr:cNvPr id="36" name="Retângulo 35">
          <a:hlinkClick xmlns:r="http://schemas.openxmlformats.org/officeDocument/2006/relationships" r:id="rId13"/>
        </xdr:cNvPr>
        <xdr:cNvSpPr/>
      </xdr:nvSpPr>
      <xdr:spPr>
        <a:xfrm>
          <a:off x="3894097" y="677334"/>
          <a:ext cx="863600" cy="287866"/>
        </a:xfrm>
        <a:prstGeom prst="rect">
          <a:avLst/>
        </a:prstGeom>
        <a:solidFill>
          <a:srgbClr val="6699CC"/>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pt-BR" sz="1100">
              <a:solidFill>
                <a:schemeClr val="bg1">
                  <a:lumMod val="100000"/>
                </a:schemeClr>
              </a:solidFill>
            </a:rPr>
            <a:t>Março</a:t>
          </a:r>
        </a:p>
      </xdr:txBody>
    </xdr:sp>
    <xdr:clientData/>
  </xdr:twoCellAnchor>
  <xdr:twoCellAnchor editAs="absolute">
    <xdr:from>
      <xdr:col>2</xdr:col>
      <xdr:colOff>2679375</xdr:colOff>
      <xdr:row>1</xdr:row>
      <xdr:rowOff>243417</xdr:rowOff>
    </xdr:from>
    <xdr:to>
      <xdr:col>3</xdr:col>
      <xdr:colOff>203933</xdr:colOff>
      <xdr:row>3</xdr:row>
      <xdr:rowOff>2117</xdr:rowOff>
    </xdr:to>
    <xdr:sp macro="" textlink="">
      <xdr:nvSpPr>
        <xdr:cNvPr id="37" name="Retângulo 36">
          <a:hlinkClick xmlns:r="http://schemas.openxmlformats.org/officeDocument/2006/relationships" r:id="rId14"/>
        </xdr:cNvPr>
        <xdr:cNvSpPr/>
      </xdr:nvSpPr>
      <xdr:spPr>
        <a:xfrm>
          <a:off x="4785458" y="677334"/>
          <a:ext cx="868892" cy="287866"/>
        </a:xfrm>
        <a:prstGeom prst="rect">
          <a:avLst/>
        </a:prstGeom>
        <a:solidFill>
          <a:srgbClr val="6699CC"/>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pt-BR" sz="1100">
              <a:solidFill>
                <a:schemeClr val="bg1">
                  <a:lumMod val="100000"/>
                </a:schemeClr>
              </a:solidFill>
            </a:rPr>
            <a:t>Abril</a:t>
          </a:r>
        </a:p>
      </xdr:txBody>
    </xdr:sp>
    <xdr:clientData/>
  </xdr:twoCellAnchor>
  <xdr:twoCellAnchor editAs="absolute">
    <xdr:from>
      <xdr:col>3</xdr:col>
      <xdr:colOff>231694</xdr:colOff>
      <xdr:row>1</xdr:row>
      <xdr:rowOff>243417</xdr:rowOff>
    </xdr:from>
    <xdr:to>
      <xdr:col>3</xdr:col>
      <xdr:colOff>1100585</xdr:colOff>
      <xdr:row>3</xdr:row>
      <xdr:rowOff>2117</xdr:rowOff>
    </xdr:to>
    <xdr:sp macro="" textlink="">
      <xdr:nvSpPr>
        <xdr:cNvPr id="38" name="Retângulo 37">
          <a:hlinkClick xmlns:r="http://schemas.openxmlformats.org/officeDocument/2006/relationships" r:id="rId15"/>
        </xdr:cNvPr>
        <xdr:cNvSpPr/>
      </xdr:nvSpPr>
      <xdr:spPr>
        <a:xfrm>
          <a:off x="5682111" y="677334"/>
          <a:ext cx="868891" cy="287866"/>
        </a:xfrm>
        <a:prstGeom prst="rect">
          <a:avLst/>
        </a:prstGeom>
        <a:solidFill>
          <a:srgbClr val="6699CC"/>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pt-BR" sz="1100">
              <a:solidFill>
                <a:schemeClr val="bg1">
                  <a:lumMod val="100000"/>
                </a:schemeClr>
              </a:solidFill>
              <a:latin typeface="+mn-lt"/>
              <a:ea typeface="+mn-ea"/>
              <a:cs typeface="+mn-cs"/>
            </a:rPr>
            <a:t>Maio</a:t>
          </a:r>
        </a:p>
      </xdr:txBody>
    </xdr:sp>
    <xdr:clientData/>
  </xdr:twoCellAnchor>
  <xdr:twoCellAnchor editAs="absolute">
    <xdr:from>
      <xdr:col>3</xdr:col>
      <xdr:colOff>1128346</xdr:colOff>
      <xdr:row>1</xdr:row>
      <xdr:rowOff>243417</xdr:rowOff>
    </xdr:from>
    <xdr:to>
      <xdr:col>4</xdr:col>
      <xdr:colOff>817196</xdr:colOff>
      <xdr:row>3</xdr:row>
      <xdr:rowOff>2117</xdr:rowOff>
    </xdr:to>
    <xdr:sp macro="" textlink="">
      <xdr:nvSpPr>
        <xdr:cNvPr id="39" name="Retângulo 38">
          <a:hlinkClick xmlns:r="http://schemas.openxmlformats.org/officeDocument/2006/relationships" r:id="rId16"/>
        </xdr:cNvPr>
        <xdr:cNvSpPr/>
      </xdr:nvSpPr>
      <xdr:spPr>
        <a:xfrm>
          <a:off x="6578763" y="677334"/>
          <a:ext cx="863600" cy="287866"/>
        </a:xfrm>
        <a:prstGeom prst="rect">
          <a:avLst/>
        </a:prstGeom>
        <a:solidFill>
          <a:srgbClr val="FF9900"/>
        </a:solidFill>
        <a:ln w="25400" cap="flat" cmpd="sng" algn="ctr">
          <a:noFill/>
          <a:prstDash val="solid"/>
        </a:ln>
        <a:effectLs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pt-BR" sz="1100" b="1">
              <a:solidFill>
                <a:schemeClr val="bg1">
                  <a:lumMod val="100000"/>
                </a:schemeClr>
              </a:solidFill>
              <a:latin typeface="+mn-lt"/>
              <a:ea typeface="+mn-ea"/>
              <a:cs typeface="+mn-cs"/>
            </a:rPr>
            <a:t>Junho</a:t>
          </a:r>
        </a:p>
      </xdr:txBody>
    </xdr:sp>
    <xdr:clientData/>
  </xdr:twoCellAnchor>
  <xdr:twoCellAnchor editAs="absolute">
    <xdr:from>
      <xdr:col>4</xdr:col>
      <xdr:colOff>844957</xdr:colOff>
      <xdr:row>1</xdr:row>
      <xdr:rowOff>243417</xdr:rowOff>
    </xdr:from>
    <xdr:to>
      <xdr:col>5</xdr:col>
      <xdr:colOff>539099</xdr:colOff>
      <xdr:row>3</xdr:row>
      <xdr:rowOff>2117</xdr:rowOff>
    </xdr:to>
    <xdr:sp macro="" textlink="">
      <xdr:nvSpPr>
        <xdr:cNvPr id="40" name="Retângulo 39">
          <a:hlinkClick xmlns:r="http://schemas.openxmlformats.org/officeDocument/2006/relationships" r:id="rId17"/>
        </xdr:cNvPr>
        <xdr:cNvSpPr/>
      </xdr:nvSpPr>
      <xdr:spPr>
        <a:xfrm>
          <a:off x="7470124" y="677334"/>
          <a:ext cx="868892" cy="287866"/>
        </a:xfrm>
        <a:prstGeom prst="rect">
          <a:avLst/>
        </a:prstGeom>
        <a:solidFill>
          <a:srgbClr val="6699CC"/>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pt-BR" sz="1100">
              <a:solidFill>
                <a:schemeClr val="bg1">
                  <a:lumMod val="100000"/>
                </a:schemeClr>
              </a:solidFill>
            </a:rPr>
            <a:t>Julho</a:t>
          </a:r>
        </a:p>
      </xdr:txBody>
    </xdr:sp>
    <xdr:clientData/>
  </xdr:twoCellAnchor>
  <xdr:twoCellAnchor editAs="absolute">
    <xdr:from>
      <xdr:col>5</xdr:col>
      <xdr:colOff>566860</xdr:colOff>
      <xdr:row>1</xdr:row>
      <xdr:rowOff>243417</xdr:rowOff>
    </xdr:from>
    <xdr:to>
      <xdr:col>6</xdr:col>
      <xdr:colOff>292752</xdr:colOff>
      <xdr:row>3</xdr:row>
      <xdr:rowOff>2117</xdr:rowOff>
    </xdr:to>
    <xdr:sp macro="" textlink="">
      <xdr:nvSpPr>
        <xdr:cNvPr id="41" name="Retângulo 40">
          <a:hlinkClick xmlns:r="http://schemas.openxmlformats.org/officeDocument/2006/relationships" r:id="rId18"/>
        </xdr:cNvPr>
        <xdr:cNvSpPr/>
      </xdr:nvSpPr>
      <xdr:spPr>
        <a:xfrm>
          <a:off x="8366777" y="677334"/>
          <a:ext cx="868892" cy="287866"/>
        </a:xfrm>
        <a:prstGeom prst="rect">
          <a:avLst/>
        </a:prstGeom>
        <a:solidFill>
          <a:srgbClr val="6699CC"/>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pt-BR" sz="1100">
              <a:solidFill>
                <a:schemeClr val="bg1">
                  <a:lumMod val="100000"/>
                </a:schemeClr>
              </a:solidFill>
            </a:rPr>
            <a:t>Agosto</a:t>
          </a:r>
        </a:p>
      </xdr:txBody>
    </xdr:sp>
    <xdr:clientData/>
  </xdr:twoCellAnchor>
  <xdr:twoCellAnchor editAs="absolute">
    <xdr:from>
      <xdr:col>6</xdr:col>
      <xdr:colOff>320513</xdr:colOff>
      <xdr:row>1</xdr:row>
      <xdr:rowOff>243417</xdr:rowOff>
    </xdr:from>
    <xdr:to>
      <xdr:col>7</xdr:col>
      <xdr:colOff>41113</xdr:colOff>
      <xdr:row>3</xdr:row>
      <xdr:rowOff>2117</xdr:rowOff>
    </xdr:to>
    <xdr:sp macro="" textlink="">
      <xdr:nvSpPr>
        <xdr:cNvPr id="42" name="Retângulo 41">
          <a:hlinkClick xmlns:r="http://schemas.openxmlformats.org/officeDocument/2006/relationships" r:id="rId19"/>
        </xdr:cNvPr>
        <xdr:cNvSpPr/>
      </xdr:nvSpPr>
      <xdr:spPr>
        <a:xfrm>
          <a:off x="9263430" y="677334"/>
          <a:ext cx="863600" cy="287866"/>
        </a:xfrm>
        <a:prstGeom prst="rect">
          <a:avLst/>
        </a:prstGeom>
        <a:solidFill>
          <a:srgbClr val="6699CC"/>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pt-BR" sz="1100">
              <a:solidFill>
                <a:schemeClr val="bg1">
                  <a:lumMod val="100000"/>
                </a:schemeClr>
              </a:solidFill>
            </a:rPr>
            <a:t>Setembro</a:t>
          </a:r>
        </a:p>
      </xdr:txBody>
    </xdr:sp>
    <xdr:clientData/>
  </xdr:twoCellAnchor>
  <xdr:twoCellAnchor editAs="absolute">
    <xdr:from>
      <xdr:col>7</xdr:col>
      <xdr:colOff>68874</xdr:colOff>
      <xdr:row>1</xdr:row>
      <xdr:rowOff>243417</xdr:rowOff>
    </xdr:from>
    <xdr:to>
      <xdr:col>7</xdr:col>
      <xdr:colOff>937765</xdr:colOff>
      <xdr:row>3</xdr:row>
      <xdr:rowOff>2117</xdr:rowOff>
    </xdr:to>
    <xdr:sp macro="" textlink="">
      <xdr:nvSpPr>
        <xdr:cNvPr id="43" name="Retângulo 42">
          <a:hlinkClick xmlns:r="http://schemas.openxmlformats.org/officeDocument/2006/relationships" r:id="rId20"/>
        </xdr:cNvPr>
        <xdr:cNvSpPr/>
      </xdr:nvSpPr>
      <xdr:spPr>
        <a:xfrm>
          <a:off x="10154791" y="677334"/>
          <a:ext cx="868891" cy="287866"/>
        </a:xfrm>
        <a:prstGeom prst="rect">
          <a:avLst/>
        </a:prstGeom>
        <a:solidFill>
          <a:srgbClr val="6699CC"/>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pt-BR" sz="1100">
              <a:solidFill>
                <a:schemeClr val="bg1">
                  <a:lumMod val="100000"/>
                </a:schemeClr>
              </a:solidFill>
            </a:rPr>
            <a:t>Outubro</a:t>
          </a:r>
        </a:p>
      </xdr:txBody>
    </xdr:sp>
    <xdr:clientData/>
  </xdr:twoCellAnchor>
  <xdr:twoCellAnchor editAs="absolute">
    <xdr:from>
      <xdr:col>7</xdr:col>
      <xdr:colOff>965526</xdr:colOff>
      <xdr:row>1</xdr:row>
      <xdr:rowOff>243417</xdr:rowOff>
    </xdr:from>
    <xdr:to>
      <xdr:col>8</xdr:col>
      <xdr:colOff>691418</xdr:colOff>
      <xdr:row>3</xdr:row>
      <xdr:rowOff>2117</xdr:rowOff>
    </xdr:to>
    <xdr:sp macro="" textlink="">
      <xdr:nvSpPr>
        <xdr:cNvPr id="44" name="Retângulo 43">
          <a:hlinkClick xmlns:r="http://schemas.openxmlformats.org/officeDocument/2006/relationships" r:id="rId21"/>
        </xdr:cNvPr>
        <xdr:cNvSpPr/>
      </xdr:nvSpPr>
      <xdr:spPr>
        <a:xfrm>
          <a:off x="11051443" y="677334"/>
          <a:ext cx="868892" cy="287866"/>
        </a:xfrm>
        <a:prstGeom prst="rect">
          <a:avLst/>
        </a:prstGeom>
        <a:solidFill>
          <a:srgbClr val="6699CC"/>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pt-BR" sz="1100">
              <a:solidFill>
                <a:schemeClr val="bg1">
                  <a:lumMod val="100000"/>
                </a:schemeClr>
              </a:solidFill>
            </a:rPr>
            <a:t>Novembro</a:t>
          </a:r>
        </a:p>
      </xdr:txBody>
    </xdr:sp>
    <xdr:clientData/>
  </xdr:twoCellAnchor>
  <xdr:twoCellAnchor editAs="absolute">
    <xdr:from>
      <xdr:col>8</xdr:col>
      <xdr:colOff>719179</xdr:colOff>
      <xdr:row>1</xdr:row>
      <xdr:rowOff>243417</xdr:rowOff>
    </xdr:from>
    <xdr:to>
      <xdr:col>9</xdr:col>
      <xdr:colOff>439779</xdr:colOff>
      <xdr:row>3</xdr:row>
      <xdr:rowOff>2117</xdr:rowOff>
    </xdr:to>
    <xdr:sp macro="" textlink="">
      <xdr:nvSpPr>
        <xdr:cNvPr id="45" name="Retângulo 44">
          <a:hlinkClick xmlns:r="http://schemas.openxmlformats.org/officeDocument/2006/relationships" r:id="rId22"/>
        </xdr:cNvPr>
        <xdr:cNvSpPr/>
      </xdr:nvSpPr>
      <xdr:spPr>
        <a:xfrm>
          <a:off x="11948096" y="677334"/>
          <a:ext cx="863600" cy="287866"/>
        </a:xfrm>
        <a:prstGeom prst="rect">
          <a:avLst/>
        </a:prstGeom>
        <a:solidFill>
          <a:srgbClr val="6699CC"/>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pt-BR" sz="1100">
              <a:solidFill>
                <a:schemeClr val="bg1">
                  <a:lumMod val="100000"/>
                </a:schemeClr>
              </a:solidFill>
              <a:latin typeface="+mn-lt"/>
              <a:ea typeface="+mn-ea"/>
              <a:cs typeface="+mn-cs"/>
            </a:rPr>
            <a:t>Dezembro</a:t>
          </a:r>
        </a:p>
      </xdr:txBody>
    </xdr:sp>
    <xdr:clientData/>
  </xdr:twoCellAnchor>
  <xdr:twoCellAnchor editAs="absolute">
    <xdr:from>
      <xdr:col>9</xdr:col>
      <xdr:colOff>467540</xdr:colOff>
      <xdr:row>1</xdr:row>
      <xdr:rowOff>243417</xdr:rowOff>
    </xdr:from>
    <xdr:to>
      <xdr:col>10</xdr:col>
      <xdr:colOff>188140</xdr:colOff>
      <xdr:row>3</xdr:row>
      <xdr:rowOff>2117</xdr:rowOff>
    </xdr:to>
    <xdr:sp macro="" textlink="">
      <xdr:nvSpPr>
        <xdr:cNvPr id="46" name="Retângulo 45">
          <a:hlinkClick xmlns:r="http://schemas.openxmlformats.org/officeDocument/2006/relationships" r:id="rId23"/>
        </xdr:cNvPr>
        <xdr:cNvSpPr/>
      </xdr:nvSpPr>
      <xdr:spPr>
        <a:xfrm>
          <a:off x="12839457" y="677334"/>
          <a:ext cx="863600" cy="287866"/>
        </a:xfrm>
        <a:prstGeom prst="rect">
          <a:avLst/>
        </a:prstGeom>
        <a:solidFill>
          <a:srgbClr val="6699CC"/>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pt-BR" sz="1100">
              <a:solidFill>
                <a:schemeClr val="bg1">
                  <a:lumMod val="100000"/>
                </a:schemeClr>
              </a:solidFill>
              <a:latin typeface="+mn-lt"/>
              <a:ea typeface="+mn-ea"/>
              <a:cs typeface="+mn-cs"/>
            </a:rPr>
            <a:t>Férias</a:t>
          </a:r>
        </a:p>
      </xdr:txBody>
    </xdr:sp>
    <xdr:clientData/>
  </xdr:twoCellAnchor>
  <xdr:twoCellAnchor editAs="absolute">
    <xdr:from>
      <xdr:col>10</xdr:col>
      <xdr:colOff>215899</xdr:colOff>
      <xdr:row>1</xdr:row>
      <xdr:rowOff>243417</xdr:rowOff>
    </xdr:from>
    <xdr:to>
      <xdr:col>10</xdr:col>
      <xdr:colOff>1079499</xdr:colOff>
      <xdr:row>3</xdr:row>
      <xdr:rowOff>2117</xdr:rowOff>
    </xdr:to>
    <xdr:sp macro="" textlink="">
      <xdr:nvSpPr>
        <xdr:cNvPr id="47" name="Retângulo 46">
          <a:hlinkClick xmlns:r="http://schemas.openxmlformats.org/officeDocument/2006/relationships" r:id="rId24"/>
        </xdr:cNvPr>
        <xdr:cNvSpPr/>
      </xdr:nvSpPr>
      <xdr:spPr>
        <a:xfrm>
          <a:off x="13730816" y="677334"/>
          <a:ext cx="863600" cy="287866"/>
        </a:xfrm>
        <a:prstGeom prst="rect">
          <a:avLst/>
        </a:prstGeom>
        <a:solidFill>
          <a:srgbClr val="6699CC"/>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pt-BR" sz="1100">
              <a:solidFill>
                <a:schemeClr val="bg1">
                  <a:lumMod val="100000"/>
                </a:schemeClr>
              </a:solidFill>
              <a:latin typeface="+mn-lt"/>
              <a:ea typeface="+mn-ea"/>
              <a:cs typeface="+mn-cs"/>
            </a:rPr>
            <a:t>13º Salário</a:t>
          </a:r>
        </a:p>
      </xdr:txBody>
    </xdr:sp>
    <xdr:clientData/>
  </xdr:twoCellAnchor>
  <xdr:twoCellAnchor editAs="oneCell">
    <xdr:from>
      <xdr:col>0</xdr:col>
      <xdr:colOff>391583</xdr:colOff>
      <xdr:row>0</xdr:row>
      <xdr:rowOff>42333</xdr:rowOff>
    </xdr:from>
    <xdr:to>
      <xdr:col>0</xdr:col>
      <xdr:colOff>1512115</xdr:colOff>
      <xdr:row>2</xdr:row>
      <xdr:rowOff>95249</xdr:rowOff>
    </xdr:to>
    <xdr:pic>
      <xdr:nvPicPr>
        <xdr:cNvPr id="48" name="Imagem 47" descr="Marca_sebrae_verticall.png"/>
        <xdr:cNvPicPr>
          <a:picLocks noChangeAspect="1"/>
        </xdr:cNvPicPr>
      </xdr:nvPicPr>
      <xdr:blipFill>
        <a:blip xmlns:r="http://schemas.openxmlformats.org/officeDocument/2006/relationships" r:embed="rId25" cstate="print"/>
        <a:stretch>
          <a:fillRect/>
        </a:stretch>
      </xdr:blipFill>
      <xdr:spPr>
        <a:xfrm>
          <a:off x="391583" y="42333"/>
          <a:ext cx="1120532" cy="751416"/>
        </a:xfrm>
        <a:prstGeom prst="rect">
          <a:avLst/>
        </a:prstGeom>
      </xdr:spPr>
    </xdr:pic>
    <xdr:clientData/>
  </xdr:twoCellAnchor>
</xdr:wsDr>
</file>

<file path=xl/drawings/drawing55.xml><?xml version="1.0" encoding="utf-8"?>
<xdr:wsDr xmlns:xdr="http://schemas.openxmlformats.org/drawingml/2006/spreadsheetDrawing" xmlns:a="http://schemas.openxmlformats.org/drawingml/2006/main">
  <xdr:twoCellAnchor editAs="absolute">
    <xdr:from>
      <xdr:col>6</xdr:col>
      <xdr:colOff>307975</xdr:colOff>
      <xdr:row>0</xdr:row>
      <xdr:rowOff>133350</xdr:rowOff>
    </xdr:from>
    <xdr:to>
      <xdr:col>15</xdr:col>
      <xdr:colOff>317500</xdr:colOff>
      <xdr:row>1</xdr:row>
      <xdr:rowOff>136219</xdr:rowOff>
    </xdr:to>
    <xdr:sp macro="" textlink="">
      <xdr:nvSpPr>
        <xdr:cNvPr id="2" name="CaixaDeTexto 1"/>
        <xdr:cNvSpPr txBox="1"/>
      </xdr:nvSpPr>
      <xdr:spPr>
        <a:xfrm>
          <a:off x="5546725" y="133350"/>
          <a:ext cx="6497108" cy="436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vert="horz" wrap="square" rtlCol="0" anchor="t">
          <a:spAutoFit/>
        </a:bodyPr>
        <a:lstStyle/>
        <a:p>
          <a:r>
            <a:rPr lang="pt-BR" sz="1100"/>
            <a:t>Esta parte da planilha permite que você veja exatamente quanto cada funcionário irá receber. Basta selecionar</a:t>
          </a:r>
          <a:r>
            <a:rPr lang="pt-BR" sz="1100" baseline="0"/>
            <a:t> o funcionário e enviar para a impressão. A folha de pagamento estará 100% formatada para sua impressora.</a:t>
          </a:r>
          <a:endParaRPr lang="pt-BR" sz="1100"/>
        </a:p>
      </xdr:txBody>
    </xdr:sp>
    <xdr:clientData/>
  </xdr:twoCellAnchor>
  <xdr:twoCellAnchor editAs="absolute">
    <xdr:from>
      <xdr:col>0</xdr:col>
      <xdr:colOff>144991</xdr:colOff>
      <xdr:row>2</xdr:row>
      <xdr:rowOff>135470</xdr:rowOff>
    </xdr:from>
    <xdr:to>
      <xdr:col>0</xdr:col>
      <xdr:colOff>1710266</xdr:colOff>
      <xdr:row>2</xdr:row>
      <xdr:rowOff>135470</xdr:rowOff>
    </xdr:to>
    <xdr:cxnSp macro="">
      <xdr:nvCxnSpPr>
        <xdr:cNvPr id="4" name="Conector reto 3"/>
        <xdr:cNvCxnSpPr/>
      </xdr:nvCxnSpPr>
      <xdr:spPr>
        <a:xfrm>
          <a:off x="144991" y="830795"/>
          <a:ext cx="1565275" cy="0"/>
        </a:xfrm>
        <a:prstGeom prst="line">
          <a:avLst/>
        </a:prstGeom>
        <a:ln>
          <a:solidFill>
            <a:srgbClr val="76717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63500</xdr:colOff>
      <xdr:row>2</xdr:row>
      <xdr:rowOff>222253</xdr:rowOff>
    </xdr:from>
    <xdr:to>
      <xdr:col>0</xdr:col>
      <xdr:colOff>1756833</xdr:colOff>
      <xdr:row>3</xdr:row>
      <xdr:rowOff>234953</xdr:rowOff>
    </xdr:to>
    <xdr:sp macro="" textlink="">
      <xdr:nvSpPr>
        <xdr:cNvPr id="5" name="Rectangle 65"/>
        <xdr:cNvSpPr/>
      </xdr:nvSpPr>
      <xdr:spPr>
        <a:xfrm>
          <a:off x="63500" y="917578"/>
          <a:ext cx="1693333"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l"/>
          <a:r>
            <a:rPr lang="en-US" sz="1400" b="1"/>
            <a:t>Menu</a:t>
          </a:r>
        </a:p>
      </xdr:txBody>
    </xdr:sp>
    <xdr:clientData/>
  </xdr:twoCellAnchor>
  <xdr:twoCellAnchor editAs="absolute">
    <xdr:from>
      <xdr:col>0</xdr:col>
      <xdr:colOff>152400</xdr:colOff>
      <xdr:row>16</xdr:row>
      <xdr:rowOff>138641</xdr:rowOff>
    </xdr:from>
    <xdr:to>
      <xdr:col>0</xdr:col>
      <xdr:colOff>1717675</xdr:colOff>
      <xdr:row>16</xdr:row>
      <xdr:rowOff>138641</xdr:rowOff>
    </xdr:to>
    <xdr:cxnSp macro="">
      <xdr:nvCxnSpPr>
        <xdr:cNvPr id="6" name="Conector reto 5"/>
        <xdr:cNvCxnSpPr/>
      </xdr:nvCxnSpPr>
      <xdr:spPr>
        <a:xfrm>
          <a:off x="152400" y="4253441"/>
          <a:ext cx="1565275" cy="0"/>
        </a:xfrm>
        <a:prstGeom prst="line">
          <a:avLst/>
        </a:prstGeom>
        <a:ln>
          <a:solidFill>
            <a:srgbClr val="76717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12700</xdr:colOff>
      <xdr:row>3</xdr:row>
      <xdr:rowOff>371475</xdr:rowOff>
    </xdr:from>
    <xdr:to>
      <xdr:col>1</xdr:col>
      <xdr:colOff>12700</xdr:colOff>
      <xdr:row>4</xdr:row>
      <xdr:rowOff>244475</xdr:rowOff>
    </xdr:to>
    <xdr:sp macro="" textlink="">
      <xdr:nvSpPr>
        <xdr:cNvPr id="7" name="Retângulo 6">
          <a:hlinkClick xmlns:r="http://schemas.openxmlformats.org/officeDocument/2006/relationships" r:id="rId1"/>
        </xdr:cNvPr>
        <xdr:cNvSpPr/>
      </xdr:nvSpPr>
      <xdr:spPr>
        <a:xfrm>
          <a:off x="12700" y="13335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Início</a:t>
          </a:r>
        </a:p>
      </xdr:txBody>
    </xdr:sp>
    <xdr:clientData/>
  </xdr:twoCellAnchor>
  <xdr:twoCellAnchor editAs="absolute">
    <xdr:from>
      <xdr:col>0</xdr:col>
      <xdr:colOff>12700</xdr:colOff>
      <xdr:row>4</xdr:row>
      <xdr:rowOff>307975</xdr:rowOff>
    </xdr:from>
    <xdr:to>
      <xdr:col>1</xdr:col>
      <xdr:colOff>12700</xdr:colOff>
      <xdr:row>5</xdr:row>
      <xdr:rowOff>180975</xdr:rowOff>
    </xdr:to>
    <xdr:sp macro="" textlink="">
      <xdr:nvSpPr>
        <xdr:cNvPr id="8" name="Retângulo 7">
          <a:hlinkClick xmlns:r="http://schemas.openxmlformats.org/officeDocument/2006/relationships" r:id="rId2"/>
        </xdr:cNvPr>
        <xdr:cNvSpPr/>
      </xdr:nvSpPr>
      <xdr:spPr>
        <a:xfrm>
          <a:off x="12700" y="16510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1. Premissas Gerais</a:t>
          </a:r>
        </a:p>
      </xdr:txBody>
    </xdr:sp>
    <xdr:clientData/>
  </xdr:twoCellAnchor>
  <xdr:twoCellAnchor editAs="absolute">
    <xdr:from>
      <xdr:col>0</xdr:col>
      <xdr:colOff>12700</xdr:colOff>
      <xdr:row>5</xdr:row>
      <xdr:rowOff>244475</xdr:rowOff>
    </xdr:from>
    <xdr:to>
      <xdr:col>1</xdr:col>
      <xdr:colOff>12700</xdr:colOff>
      <xdr:row>6</xdr:row>
      <xdr:rowOff>117475</xdr:rowOff>
    </xdr:to>
    <xdr:sp macro="" textlink="">
      <xdr:nvSpPr>
        <xdr:cNvPr id="9" name="Retângulo 8">
          <a:hlinkClick xmlns:r="http://schemas.openxmlformats.org/officeDocument/2006/relationships" r:id="rId3"/>
        </xdr:cNvPr>
        <xdr:cNvSpPr/>
      </xdr:nvSpPr>
      <xdr:spPr>
        <a:xfrm>
          <a:off x="12700" y="19685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2. Cadastro dos Funcionários</a:t>
          </a:r>
        </a:p>
      </xdr:txBody>
    </xdr:sp>
    <xdr:clientData/>
  </xdr:twoCellAnchor>
  <xdr:twoCellAnchor editAs="absolute">
    <xdr:from>
      <xdr:col>0</xdr:col>
      <xdr:colOff>12700</xdr:colOff>
      <xdr:row>6</xdr:row>
      <xdr:rowOff>180975</xdr:rowOff>
    </xdr:from>
    <xdr:to>
      <xdr:col>1</xdr:col>
      <xdr:colOff>12700</xdr:colOff>
      <xdr:row>7</xdr:row>
      <xdr:rowOff>53975</xdr:rowOff>
    </xdr:to>
    <xdr:sp macro="" textlink="">
      <xdr:nvSpPr>
        <xdr:cNvPr id="10" name="Retângulo 9">
          <a:hlinkClick xmlns:r="http://schemas.openxmlformats.org/officeDocument/2006/relationships" r:id="rId4"/>
        </xdr:cNvPr>
        <xdr:cNvSpPr/>
      </xdr:nvSpPr>
      <xdr:spPr>
        <a:xfrm>
          <a:off x="12700" y="22860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3. Lançamentos (Folha Pgto)</a:t>
          </a:r>
        </a:p>
      </xdr:txBody>
    </xdr:sp>
    <xdr:clientData/>
  </xdr:twoCellAnchor>
  <xdr:twoCellAnchor editAs="absolute">
    <xdr:from>
      <xdr:col>0</xdr:col>
      <xdr:colOff>12700</xdr:colOff>
      <xdr:row>7</xdr:row>
      <xdr:rowOff>117475</xdr:rowOff>
    </xdr:from>
    <xdr:to>
      <xdr:col>1</xdr:col>
      <xdr:colOff>12700</xdr:colOff>
      <xdr:row>8</xdr:row>
      <xdr:rowOff>117475</xdr:rowOff>
    </xdr:to>
    <xdr:sp macro="" textlink="">
      <xdr:nvSpPr>
        <xdr:cNvPr id="11" name="Retângulo 10">
          <a:hlinkClick xmlns:r="http://schemas.openxmlformats.org/officeDocument/2006/relationships" r:id="rId5"/>
        </xdr:cNvPr>
        <xdr:cNvSpPr/>
      </xdr:nvSpPr>
      <xdr:spPr>
        <a:xfrm>
          <a:off x="12700" y="2603500"/>
          <a:ext cx="1847850" cy="257175"/>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4. Resultados Consolidados</a:t>
          </a:r>
        </a:p>
      </xdr:txBody>
    </xdr:sp>
    <xdr:clientData/>
  </xdr:twoCellAnchor>
  <xdr:twoCellAnchor editAs="absolute">
    <xdr:from>
      <xdr:col>0</xdr:col>
      <xdr:colOff>12700</xdr:colOff>
      <xdr:row>8</xdr:row>
      <xdr:rowOff>180975</xdr:rowOff>
    </xdr:from>
    <xdr:to>
      <xdr:col>1</xdr:col>
      <xdr:colOff>12700</xdr:colOff>
      <xdr:row>10</xdr:row>
      <xdr:rowOff>43391</xdr:rowOff>
    </xdr:to>
    <xdr:sp macro="" textlink="">
      <xdr:nvSpPr>
        <xdr:cNvPr id="12" name="Retângulo 11">
          <a:hlinkClick xmlns:r="http://schemas.openxmlformats.org/officeDocument/2006/relationships" r:id="rId6"/>
        </xdr:cNvPr>
        <xdr:cNvSpPr/>
      </xdr:nvSpPr>
      <xdr:spPr>
        <a:xfrm>
          <a:off x="12700" y="2924175"/>
          <a:ext cx="1847850" cy="252941"/>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5. Gráficos</a:t>
          </a:r>
        </a:p>
      </xdr:txBody>
    </xdr:sp>
    <xdr:clientData/>
  </xdr:twoCellAnchor>
  <xdr:twoCellAnchor editAs="absolute">
    <xdr:from>
      <xdr:col>0</xdr:col>
      <xdr:colOff>12700</xdr:colOff>
      <xdr:row>11</xdr:row>
      <xdr:rowOff>1058</xdr:rowOff>
    </xdr:from>
    <xdr:to>
      <xdr:col>1</xdr:col>
      <xdr:colOff>12700</xdr:colOff>
      <xdr:row>12</xdr:row>
      <xdr:rowOff>64558</xdr:rowOff>
    </xdr:to>
    <xdr:sp macro="" textlink="">
      <xdr:nvSpPr>
        <xdr:cNvPr id="13" name="Retângulo 12">
          <a:hlinkClick xmlns:r="http://schemas.openxmlformats.org/officeDocument/2006/relationships" r:id="rId7"/>
        </xdr:cNvPr>
        <xdr:cNvSpPr/>
      </xdr:nvSpPr>
      <xdr:spPr>
        <a:xfrm>
          <a:off x="12700" y="3239558"/>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6. Alertas e Dicas</a:t>
          </a:r>
        </a:p>
      </xdr:txBody>
    </xdr:sp>
    <xdr:clientData/>
  </xdr:twoCellAnchor>
  <xdr:twoCellAnchor editAs="absolute">
    <xdr:from>
      <xdr:col>0</xdr:col>
      <xdr:colOff>12700</xdr:colOff>
      <xdr:row>12</xdr:row>
      <xdr:rowOff>128058</xdr:rowOff>
    </xdr:from>
    <xdr:to>
      <xdr:col>1</xdr:col>
      <xdr:colOff>12700</xdr:colOff>
      <xdr:row>14</xdr:row>
      <xdr:rowOff>75141</xdr:rowOff>
    </xdr:to>
    <xdr:sp macro="" textlink="">
      <xdr:nvSpPr>
        <xdr:cNvPr id="14" name="Retângulo 13">
          <a:hlinkClick xmlns:r="http://schemas.openxmlformats.org/officeDocument/2006/relationships" r:id="rId8"/>
        </xdr:cNvPr>
        <xdr:cNvSpPr/>
      </xdr:nvSpPr>
      <xdr:spPr>
        <a:xfrm>
          <a:off x="12700" y="3557058"/>
          <a:ext cx="1847850" cy="251883"/>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7. Relatório de Impressão</a:t>
          </a:r>
        </a:p>
      </xdr:txBody>
    </xdr:sp>
    <xdr:clientData/>
  </xdr:twoCellAnchor>
  <xdr:twoCellAnchor editAs="absolute">
    <xdr:from>
      <xdr:col>0</xdr:col>
      <xdr:colOff>12700</xdr:colOff>
      <xdr:row>14</xdr:row>
      <xdr:rowOff>138641</xdr:rowOff>
    </xdr:from>
    <xdr:to>
      <xdr:col>1</xdr:col>
      <xdr:colOff>12700</xdr:colOff>
      <xdr:row>16</xdr:row>
      <xdr:rowOff>11641</xdr:rowOff>
    </xdr:to>
    <xdr:sp macro="" textlink="">
      <xdr:nvSpPr>
        <xdr:cNvPr id="15" name="Retângulo 14">
          <a:hlinkClick xmlns:r="http://schemas.openxmlformats.org/officeDocument/2006/relationships" r:id="rId9"/>
        </xdr:cNvPr>
        <xdr:cNvSpPr/>
      </xdr:nvSpPr>
      <xdr:spPr>
        <a:xfrm>
          <a:off x="12700" y="3872441"/>
          <a:ext cx="1847850" cy="254000"/>
        </a:xfrm>
        <a:prstGeom prst="rect">
          <a:avLst/>
        </a:prstGeom>
        <a:solidFill>
          <a:schemeClr val="bg1">
            <a:lumMod val="100000"/>
          </a:schemeClr>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rgbClr val="000000"/>
              </a:solidFill>
            </a:rPr>
            <a:t>8. Imprimir Folha Pgto</a:t>
          </a:r>
        </a:p>
      </xdr:txBody>
    </xdr:sp>
    <xdr:clientData/>
  </xdr:twoCellAnchor>
  <xdr:twoCellAnchor editAs="absolute">
    <xdr:from>
      <xdr:col>2</xdr:col>
      <xdr:colOff>0</xdr:colOff>
      <xdr:row>1</xdr:row>
      <xdr:rowOff>243417</xdr:rowOff>
    </xdr:from>
    <xdr:to>
      <xdr:col>3</xdr:col>
      <xdr:colOff>80833</xdr:colOff>
      <xdr:row>2</xdr:row>
      <xdr:rowOff>256117</xdr:rowOff>
    </xdr:to>
    <xdr:sp macro="" textlink="">
      <xdr:nvSpPr>
        <xdr:cNvPr id="47" name="Retângulo 46">
          <a:hlinkClick xmlns:r="http://schemas.openxmlformats.org/officeDocument/2006/relationships" r:id="rId10"/>
        </xdr:cNvPr>
        <xdr:cNvSpPr/>
      </xdr:nvSpPr>
      <xdr:spPr>
        <a:xfrm>
          <a:off x="2106083" y="677334"/>
          <a:ext cx="864000" cy="277283"/>
        </a:xfrm>
        <a:prstGeom prst="rect">
          <a:avLst/>
        </a:prstGeom>
        <a:solidFill>
          <a:srgbClr val="6699CC"/>
        </a:solidFill>
        <a:ln w="25400" cap="flat" cmpd="sng" algn="ctr">
          <a:noFill/>
          <a:prstDash val="solid"/>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pt-BR" sz="1100" b="0">
              <a:solidFill>
                <a:schemeClr val="bg1">
                  <a:lumMod val="100000"/>
                </a:schemeClr>
              </a:solidFill>
            </a:rPr>
            <a:t>Janeiro</a:t>
          </a:r>
        </a:p>
      </xdr:txBody>
    </xdr:sp>
    <xdr:clientData/>
  </xdr:twoCellAnchor>
  <xdr:twoCellAnchor editAs="absolute">
    <xdr:from>
      <xdr:col>3</xdr:col>
      <xdr:colOff>99158</xdr:colOff>
      <xdr:row>1</xdr:row>
      <xdr:rowOff>243417</xdr:rowOff>
    </xdr:from>
    <xdr:to>
      <xdr:col>4</xdr:col>
      <xdr:colOff>179991</xdr:colOff>
      <xdr:row>2</xdr:row>
      <xdr:rowOff>256117</xdr:rowOff>
    </xdr:to>
    <xdr:sp macro="" textlink="">
      <xdr:nvSpPr>
        <xdr:cNvPr id="48" name="Retângulo 47">
          <a:hlinkClick xmlns:r="http://schemas.openxmlformats.org/officeDocument/2006/relationships" r:id="rId11"/>
        </xdr:cNvPr>
        <xdr:cNvSpPr/>
      </xdr:nvSpPr>
      <xdr:spPr>
        <a:xfrm>
          <a:off x="2988408" y="677334"/>
          <a:ext cx="864000" cy="277283"/>
        </a:xfrm>
        <a:prstGeom prst="rect">
          <a:avLst/>
        </a:prstGeom>
        <a:solidFill>
          <a:srgbClr val="6699CC"/>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pt-BR" sz="1100">
              <a:solidFill>
                <a:schemeClr val="bg1">
                  <a:lumMod val="100000"/>
                </a:schemeClr>
              </a:solidFill>
            </a:rPr>
            <a:t>Fevereiro</a:t>
          </a:r>
        </a:p>
      </xdr:txBody>
    </xdr:sp>
    <xdr:clientData/>
  </xdr:twoCellAnchor>
  <xdr:twoCellAnchor editAs="absolute">
    <xdr:from>
      <xdr:col>4</xdr:col>
      <xdr:colOff>198316</xdr:colOff>
      <xdr:row>1</xdr:row>
      <xdr:rowOff>243417</xdr:rowOff>
    </xdr:from>
    <xdr:to>
      <xdr:col>5</xdr:col>
      <xdr:colOff>279150</xdr:colOff>
      <xdr:row>2</xdr:row>
      <xdr:rowOff>256117</xdr:rowOff>
    </xdr:to>
    <xdr:sp macro="" textlink="">
      <xdr:nvSpPr>
        <xdr:cNvPr id="49" name="Retângulo 48">
          <a:hlinkClick xmlns:r="http://schemas.openxmlformats.org/officeDocument/2006/relationships" r:id="rId12"/>
        </xdr:cNvPr>
        <xdr:cNvSpPr/>
      </xdr:nvSpPr>
      <xdr:spPr>
        <a:xfrm>
          <a:off x="3870733" y="677334"/>
          <a:ext cx="864000" cy="277283"/>
        </a:xfrm>
        <a:prstGeom prst="rect">
          <a:avLst/>
        </a:prstGeom>
        <a:solidFill>
          <a:srgbClr val="6699CC"/>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pt-BR" sz="1100">
              <a:solidFill>
                <a:schemeClr val="bg1">
                  <a:lumMod val="100000"/>
                </a:schemeClr>
              </a:solidFill>
            </a:rPr>
            <a:t>Março</a:t>
          </a:r>
        </a:p>
      </xdr:txBody>
    </xdr:sp>
    <xdr:clientData/>
  </xdr:twoCellAnchor>
  <xdr:twoCellAnchor editAs="absolute">
    <xdr:from>
      <xdr:col>5</xdr:col>
      <xdr:colOff>297475</xdr:colOff>
      <xdr:row>1</xdr:row>
      <xdr:rowOff>243417</xdr:rowOff>
    </xdr:from>
    <xdr:to>
      <xdr:col>6</xdr:col>
      <xdr:colOff>378308</xdr:colOff>
      <xdr:row>2</xdr:row>
      <xdr:rowOff>256117</xdr:rowOff>
    </xdr:to>
    <xdr:sp macro="" textlink="">
      <xdr:nvSpPr>
        <xdr:cNvPr id="50" name="Retângulo 49">
          <a:hlinkClick xmlns:r="http://schemas.openxmlformats.org/officeDocument/2006/relationships" r:id="rId13"/>
        </xdr:cNvPr>
        <xdr:cNvSpPr/>
      </xdr:nvSpPr>
      <xdr:spPr>
        <a:xfrm>
          <a:off x="4753058" y="677334"/>
          <a:ext cx="864000" cy="277283"/>
        </a:xfrm>
        <a:prstGeom prst="rect">
          <a:avLst/>
        </a:prstGeom>
        <a:solidFill>
          <a:srgbClr val="6699CC"/>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pt-BR" sz="1100">
              <a:solidFill>
                <a:schemeClr val="bg1">
                  <a:lumMod val="100000"/>
                </a:schemeClr>
              </a:solidFill>
            </a:rPr>
            <a:t>Abril</a:t>
          </a:r>
        </a:p>
      </xdr:txBody>
    </xdr:sp>
    <xdr:clientData/>
  </xdr:twoCellAnchor>
  <xdr:twoCellAnchor editAs="absolute">
    <xdr:from>
      <xdr:col>6</xdr:col>
      <xdr:colOff>396633</xdr:colOff>
      <xdr:row>1</xdr:row>
      <xdr:rowOff>243417</xdr:rowOff>
    </xdr:from>
    <xdr:to>
      <xdr:col>7</xdr:col>
      <xdr:colOff>477466</xdr:colOff>
      <xdr:row>2</xdr:row>
      <xdr:rowOff>256117</xdr:rowOff>
    </xdr:to>
    <xdr:sp macro="" textlink="">
      <xdr:nvSpPr>
        <xdr:cNvPr id="51" name="Retângulo 50">
          <a:hlinkClick xmlns:r="http://schemas.openxmlformats.org/officeDocument/2006/relationships" r:id="rId14"/>
        </xdr:cNvPr>
        <xdr:cNvSpPr/>
      </xdr:nvSpPr>
      <xdr:spPr>
        <a:xfrm>
          <a:off x="5635383" y="677334"/>
          <a:ext cx="864000" cy="277283"/>
        </a:xfrm>
        <a:prstGeom prst="rect">
          <a:avLst/>
        </a:prstGeom>
        <a:solidFill>
          <a:srgbClr val="6699CC"/>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pt-BR" sz="1100">
              <a:solidFill>
                <a:schemeClr val="bg1">
                  <a:lumMod val="100000"/>
                </a:schemeClr>
              </a:solidFill>
              <a:latin typeface="+mn-lt"/>
              <a:ea typeface="+mn-ea"/>
              <a:cs typeface="+mn-cs"/>
            </a:rPr>
            <a:t>Maio</a:t>
          </a:r>
        </a:p>
      </xdr:txBody>
    </xdr:sp>
    <xdr:clientData/>
  </xdr:twoCellAnchor>
  <xdr:twoCellAnchor editAs="absolute">
    <xdr:from>
      <xdr:col>7</xdr:col>
      <xdr:colOff>495791</xdr:colOff>
      <xdr:row>1</xdr:row>
      <xdr:rowOff>243417</xdr:rowOff>
    </xdr:from>
    <xdr:to>
      <xdr:col>8</xdr:col>
      <xdr:colOff>576625</xdr:colOff>
      <xdr:row>2</xdr:row>
      <xdr:rowOff>256117</xdr:rowOff>
    </xdr:to>
    <xdr:sp macro="" textlink="">
      <xdr:nvSpPr>
        <xdr:cNvPr id="52" name="Retângulo 51">
          <a:hlinkClick xmlns:r="http://schemas.openxmlformats.org/officeDocument/2006/relationships" r:id="rId15"/>
        </xdr:cNvPr>
        <xdr:cNvSpPr/>
      </xdr:nvSpPr>
      <xdr:spPr>
        <a:xfrm>
          <a:off x="6517708" y="677334"/>
          <a:ext cx="864000" cy="277283"/>
        </a:xfrm>
        <a:prstGeom prst="rect">
          <a:avLst/>
        </a:prstGeom>
        <a:solidFill>
          <a:srgbClr val="FF9900"/>
        </a:solidFill>
        <a:ln w="25400" cap="flat" cmpd="sng" algn="ctr">
          <a:noFill/>
          <a:prstDash val="solid"/>
        </a:ln>
        <a:effectLs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pt-BR" sz="1100" b="0" i="0">
              <a:solidFill>
                <a:schemeClr val="bg1">
                  <a:lumMod val="100000"/>
                </a:schemeClr>
              </a:solidFill>
              <a:latin typeface="+mn-lt"/>
              <a:ea typeface="+mn-ea"/>
              <a:cs typeface="+mn-cs"/>
            </a:rPr>
            <a:t>Junho</a:t>
          </a:r>
        </a:p>
      </xdr:txBody>
    </xdr:sp>
    <xdr:clientData/>
  </xdr:twoCellAnchor>
  <xdr:twoCellAnchor editAs="absolute">
    <xdr:from>
      <xdr:col>8</xdr:col>
      <xdr:colOff>594950</xdr:colOff>
      <xdr:row>1</xdr:row>
      <xdr:rowOff>243417</xdr:rowOff>
    </xdr:from>
    <xdr:to>
      <xdr:col>9</xdr:col>
      <xdr:colOff>199533</xdr:colOff>
      <xdr:row>2</xdr:row>
      <xdr:rowOff>256117</xdr:rowOff>
    </xdr:to>
    <xdr:sp macro="" textlink="">
      <xdr:nvSpPr>
        <xdr:cNvPr id="53" name="Retângulo 52">
          <a:hlinkClick xmlns:r="http://schemas.openxmlformats.org/officeDocument/2006/relationships" r:id="rId16"/>
        </xdr:cNvPr>
        <xdr:cNvSpPr/>
      </xdr:nvSpPr>
      <xdr:spPr>
        <a:xfrm>
          <a:off x="7400033" y="677334"/>
          <a:ext cx="864000" cy="277283"/>
        </a:xfrm>
        <a:prstGeom prst="rect">
          <a:avLst/>
        </a:prstGeom>
        <a:solidFill>
          <a:srgbClr val="6699CC"/>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pt-BR" sz="1100">
              <a:solidFill>
                <a:schemeClr val="bg1">
                  <a:lumMod val="100000"/>
                </a:schemeClr>
              </a:solidFill>
            </a:rPr>
            <a:t>Julho</a:t>
          </a:r>
        </a:p>
      </xdr:txBody>
    </xdr:sp>
    <xdr:clientData/>
  </xdr:twoCellAnchor>
  <xdr:twoCellAnchor editAs="absolute">
    <xdr:from>
      <xdr:col>9</xdr:col>
      <xdr:colOff>217858</xdr:colOff>
      <xdr:row>1</xdr:row>
      <xdr:rowOff>243417</xdr:rowOff>
    </xdr:from>
    <xdr:to>
      <xdr:col>9</xdr:col>
      <xdr:colOff>1081858</xdr:colOff>
      <xdr:row>2</xdr:row>
      <xdr:rowOff>256117</xdr:rowOff>
    </xdr:to>
    <xdr:sp macro="" textlink="">
      <xdr:nvSpPr>
        <xdr:cNvPr id="54" name="Retângulo 53">
          <a:hlinkClick xmlns:r="http://schemas.openxmlformats.org/officeDocument/2006/relationships" r:id="rId17"/>
        </xdr:cNvPr>
        <xdr:cNvSpPr/>
      </xdr:nvSpPr>
      <xdr:spPr>
        <a:xfrm>
          <a:off x="8282358" y="677334"/>
          <a:ext cx="864000" cy="277283"/>
        </a:xfrm>
        <a:prstGeom prst="rect">
          <a:avLst/>
        </a:prstGeom>
        <a:solidFill>
          <a:srgbClr val="6699CC"/>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pt-BR" sz="1100">
              <a:solidFill>
                <a:schemeClr val="bg1">
                  <a:lumMod val="100000"/>
                </a:schemeClr>
              </a:solidFill>
            </a:rPr>
            <a:t>Agosto</a:t>
          </a:r>
        </a:p>
      </xdr:txBody>
    </xdr:sp>
    <xdr:clientData/>
  </xdr:twoCellAnchor>
  <xdr:twoCellAnchor editAs="absolute">
    <xdr:from>
      <xdr:col>9</xdr:col>
      <xdr:colOff>1100183</xdr:colOff>
      <xdr:row>1</xdr:row>
      <xdr:rowOff>243417</xdr:rowOff>
    </xdr:from>
    <xdr:to>
      <xdr:col>10</xdr:col>
      <xdr:colOff>704766</xdr:colOff>
      <xdr:row>2</xdr:row>
      <xdr:rowOff>256117</xdr:rowOff>
    </xdr:to>
    <xdr:sp macro="" textlink="">
      <xdr:nvSpPr>
        <xdr:cNvPr id="55" name="Retângulo 54">
          <a:hlinkClick xmlns:r="http://schemas.openxmlformats.org/officeDocument/2006/relationships" r:id="rId18"/>
        </xdr:cNvPr>
        <xdr:cNvSpPr/>
      </xdr:nvSpPr>
      <xdr:spPr>
        <a:xfrm>
          <a:off x="9164683" y="677334"/>
          <a:ext cx="864000" cy="277283"/>
        </a:xfrm>
        <a:prstGeom prst="rect">
          <a:avLst/>
        </a:prstGeom>
        <a:solidFill>
          <a:srgbClr val="6699CC"/>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pt-BR" sz="1100">
              <a:solidFill>
                <a:schemeClr val="bg1">
                  <a:lumMod val="100000"/>
                </a:schemeClr>
              </a:solidFill>
            </a:rPr>
            <a:t>Setembro</a:t>
          </a:r>
        </a:p>
      </xdr:txBody>
    </xdr:sp>
    <xdr:clientData/>
  </xdr:twoCellAnchor>
  <xdr:twoCellAnchor editAs="absolute">
    <xdr:from>
      <xdr:col>10</xdr:col>
      <xdr:colOff>723091</xdr:colOff>
      <xdr:row>1</xdr:row>
      <xdr:rowOff>243417</xdr:rowOff>
    </xdr:from>
    <xdr:to>
      <xdr:col>13</xdr:col>
      <xdr:colOff>10175</xdr:colOff>
      <xdr:row>2</xdr:row>
      <xdr:rowOff>256117</xdr:rowOff>
    </xdr:to>
    <xdr:sp macro="" textlink="">
      <xdr:nvSpPr>
        <xdr:cNvPr id="56" name="Retângulo 55">
          <a:hlinkClick xmlns:r="http://schemas.openxmlformats.org/officeDocument/2006/relationships" r:id="rId19"/>
        </xdr:cNvPr>
        <xdr:cNvSpPr/>
      </xdr:nvSpPr>
      <xdr:spPr>
        <a:xfrm>
          <a:off x="10047008" y="677334"/>
          <a:ext cx="864000" cy="277283"/>
        </a:xfrm>
        <a:prstGeom prst="rect">
          <a:avLst/>
        </a:prstGeom>
        <a:solidFill>
          <a:srgbClr val="6699CC"/>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pt-BR" sz="1100">
              <a:solidFill>
                <a:schemeClr val="bg1">
                  <a:lumMod val="100000"/>
                </a:schemeClr>
              </a:solidFill>
            </a:rPr>
            <a:t>Outubro</a:t>
          </a:r>
        </a:p>
      </xdr:txBody>
    </xdr:sp>
    <xdr:clientData/>
  </xdr:twoCellAnchor>
  <xdr:twoCellAnchor editAs="absolute">
    <xdr:from>
      <xdr:col>13</xdr:col>
      <xdr:colOff>28500</xdr:colOff>
      <xdr:row>1</xdr:row>
      <xdr:rowOff>243417</xdr:rowOff>
    </xdr:from>
    <xdr:to>
      <xdr:col>15</xdr:col>
      <xdr:colOff>67000</xdr:colOff>
      <xdr:row>2</xdr:row>
      <xdr:rowOff>256117</xdr:rowOff>
    </xdr:to>
    <xdr:sp macro="" textlink="">
      <xdr:nvSpPr>
        <xdr:cNvPr id="57" name="Retângulo 56">
          <a:hlinkClick xmlns:r="http://schemas.openxmlformats.org/officeDocument/2006/relationships" r:id="rId20"/>
        </xdr:cNvPr>
        <xdr:cNvSpPr/>
      </xdr:nvSpPr>
      <xdr:spPr>
        <a:xfrm>
          <a:off x="10929333" y="677334"/>
          <a:ext cx="864000" cy="277283"/>
        </a:xfrm>
        <a:prstGeom prst="rect">
          <a:avLst/>
        </a:prstGeom>
        <a:solidFill>
          <a:srgbClr val="6699CC"/>
        </a:solidFill>
        <a:ln w="25400" cap="flat" cmpd="sng" algn="ctr">
          <a:noFill/>
          <a:prstDash val="solid"/>
        </a:ln>
        <a:effectLs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pt-BR" sz="1100">
              <a:solidFill>
                <a:schemeClr val="bg1">
                  <a:lumMod val="100000"/>
                </a:schemeClr>
              </a:solidFill>
            </a:rPr>
            <a:t>Novembro</a:t>
          </a:r>
        </a:p>
      </xdr:txBody>
    </xdr:sp>
    <xdr:clientData/>
  </xdr:twoCellAnchor>
  <xdr:twoCellAnchor editAs="absolute">
    <xdr:from>
      <xdr:col>15</xdr:col>
      <xdr:colOff>85325</xdr:colOff>
      <xdr:row>1</xdr:row>
      <xdr:rowOff>243417</xdr:rowOff>
    </xdr:from>
    <xdr:to>
      <xdr:col>16</xdr:col>
      <xdr:colOff>335491</xdr:colOff>
      <xdr:row>2</xdr:row>
      <xdr:rowOff>256117</xdr:rowOff>
    </xdr:to>
    <xdr:sp macro="" textlink="">
      <xdr:nvSpPr>
        <xdr:cNvPr id="58" name="Retângulo 57">
          <a:hlinkClick xmlns:r="http://schemas.openxmlformats.org/officeDocument/2006/relationships" r:id="rId21"/>
        </xdr:cNvPr>
        <xdr:cNvSpPr/>
      </xdr:nvSpPr>
      <xdr:spPr>
        <a:xfrm>
          <a:off x="11811658" y="677334"/>
          <a:ext cx="864000" cy="277283"/>
        </a:xfrm>
        <a:prstGeom prst="rect">
          <a:avLst/>
        </a:prstGeom>
        <a:solidFill>
          <a:srgbClr val="6699CC"/>
        </a:solidFill>
        <a:ln w="25400" cap="flat" cmpd="sng" algn="ctr">
          <a:noFill/>
          <a:prstDash val="solid"/>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pt-BR" sz="1100" b="0">
              <a:solidFill>
                <a:schemeClr val="bg1">
                  <a:lumMod val="100000"/>
                </a:schemeClr>
              </a:solidFill>
            </a:rPr>
            <a:t>Dezembro</a:t>
          </a:r>
        </a:p>
      </xdr:txBody>
    </xdr:sp>
    <xdr:clientData/>
  </xdr:twoCellAnchor>
  <xdr:twoCellAnchor editAs="absolute">
    <xdr:from>
      <xdr:col>16</xdr:col>
      <xdr:colOff>353816</xdr:colOff>
      <xdr:row>1</xdr:row>
      <xdr:rowOff>243417</xdr:rowOff>
    </xdr:from>
    <xdr:to>
      <xdr:col>17</xdr:col>
      <xdr:colOff>603983</xdr:colOff>
      <xdr:row>2</xdr:row>
      <xdr:rowOff>248834</xdr:rowOff>
    </xdr:to>
    <xdr:sp macro="" textlink="">
      <xdr:nvSpPr>
        <xdr:cNvPr id="59" name="Retângulo 58">
          <a:hlinkClick xmlns:r="http://schemas.openxmlformats.org/officeDocument/2006/relationships" r:id="rId22"/>
        </xdr:cNvPr>
        <xdr:cNvSpPr/>
      </xdr:nvSpPr>
      <xdr:spPr>
        <a:xfrm>
          <a:off x="12693983" y="677334"/>
          <a:ext cx="864000" cy="270000"/>
        </a:xfrm>
        <a:prstGeom prst="rect">
          <a:avLst/>
        </a:prstGeom>
        <a:solidFill>
          <a:srgbClr val="6699CC"/>
        </a:solidFill>
        <a:ln w="25400" cap="flat" cmpd="sng" algn="ctr">
          <a:noFill/>
          <a:prstDash val="solid"/>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pt-BR" sz="1100" b="0">
              <a:solidFill>
                <a:schemeClr val="bg1">
                  <a:lumMod val="100000"/>
                </a:schemeClr>
              </a:solidFill>
            </a:rPr>
            <a:t>13º Salário</a:t>
          </a:r>
        </a:p>
      </xdr:txBody>
    </xdr:sp>
    <xdr:clientData/>
  </xdr:twoCellAnchor>
  <xdr:twoCellAnchor editAs="absolute">
    <xdr:from>
      <xdr:col>18</xdr:col>
      <xdr:colOff>8472</xdr:colOff>
      <xdr:row>1</xdr:row>
      <xdr:rowOff>243417</xdr:rowOff>
    </xdr:from>
    <xdr:to>
      <xdr:col>19</xdr:col>
      <xdr:colOff>258638</xdr:colOff>
      <xdr:row>2</xdr:row>
      <xdr:rowOff>249767</xdr:rowOff>
    </xdr:to>
    <xdr:sp macro="" textlink="">
      <xdr:nvSpPr>
        <xdr:cNvPr id="60" name="Retângulo 59">
          <a:hlinkClick xmlns:r="http://schemas.openxmlformats.org/officeDocument/2006/relationships" r:id="rId23"/>
        </xdr:cNvPr>
        <xdr:cNvSpPr/>
      </xdr:nvSpPr>
      <xdr:spPr>
        <a:xfrm>
          <a:off x="13576305" y="677334"/>
          <a:ext cx="864000" cy="270933"/>
        </a:xfrm>
        <a:prstGeom prst="rect">
          <a:avLst/>
        </a:prstGeom>
        <a:solidFill>
          <a:srgbClr val="6699CC"/>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pt-BR" sz="1100">
              <a:solidFill>
                <a:schemeClr val="bg1">
                  <a:lumMod val="100000"/>
                </a:schemeClr>
              </a:solidFill>
              <a:latin typeface="+mn-lt"/>
              <a:ea typeface="+mn-ea"/>
              <a:cs typeface="+mn-cs"/>
            </a:rPr>
            <a:t>Férias</a:t>
          </a:r>
        </a:p>
      </xdr:txBody>
    </xdr:sp>
    <xdr:clientData/>
  </xdr:twoCellAnchor>
  <xdr:twoCellAnchor editAs="oneCell">
    <xdr:from>
      <xdr:col>0</xdr:col>
      <xdr:colOff>359836</xdr:colOff>
      <xdr:row>0</xdr:row>
      <xdr:rowOff>31750</xdr:rowOff>
    </xdr:from>
    <xdr:to>
      <xdr:col>0</xdr:col>
      <xdr:colOff>1480368</xdr:colOff>
      <xdr:row>2</xdr:row>
      <xdr:rowOff>84666</xdr:rowOff>
    </xdr:to>
    <xdr:pic>
      <xdr:nvPicPr>
        <xdr:cNvPr id="34" name="Imagem 33" descr="Marca_sebrae_verticall.png"/>
        <xdr:cNvPicPr>
          <a:picLocks noChangeAspect="1"/>
        </xdr:cNvPicPr>
      </xdr:nvPicPr>
      <xdr:blipFill>
        <a:blip xmlns:r="http://schemas.openxmlformats.org/officeDocument/2006/relationships" r:embed="rId24" cstate="print"/>
        <a:stretch>
          <a:fillRect/>
        </a:stretch>
      </xdr:blipFill>
      <xdr:spPr>
        <a:xfrm>
          <a:off x="359836" y="31750"/>
          <a:ext cx="1120532" cy="751416"/>
        </a:xfrm>
        <a:prstGeom prst="rect">
          <a:avLst/>
        </a:prstGeom>
      </xdr:spPr>
    </xdr:pic>
    <xdr:clientData/>
  </xdr:twoCellAnchor>
</xdr:wsDr>
</file>

<file path=xl/drawings/drawing56.xml><?xml version="1.0" encoding="utf-8"?>
<xdr:wsDr xmlns:xdr="http://schemas.openxmlformats.org/drawingml/2006/spreadsheetDrawing" xmlns:a="http://schemas.openxmlformats.org/drawingml/2006/main">
  <xdr:twoCellAnchor editAs="absolute">
    <xdr:from>
      <xdr:col>3</xdr:col>
      <xdr:colOff>371474</xdr:colOff>
      <xdr:row>0</xdr:row>
      <xdr:rowOff>133350</xdr:rowOff>
    </xdr:from>
    <xdr:to>
      <xdr:col>8</xdr:col>
      <xdr:colOff>1121832</xdr:colOff>
      <xdr:row>1</xdr:row>
      <xdr:rowOff>136219</xdr:rowOff>
    </xdr:to>
    <xdr:sp macro="" textlink="">
      <xdr:nvSpPr>
        <xdr:cNvPr id="2" name="CaixaDeTexto 1"/>
        <xdr:cNvSpPr txBox="1"/>
      </xdr:nvSpPr>
      <xdr:spPr>
        <a:xfrm>
          <a:off x="5819774" y="133350"/>
          <a:ext cx="6505575" cy="43149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vert="horz" wrap="square" rtlCol="0" anchor="t">
          <a:spAutoFit/>
        </a:bodyPr>
        <a:lstStyle/>
        <a:p>
          <a:r>
            <a:rPr lang="pt-BR" sz="1100"/>
            <a:t>Após ter inserido</a:t>
          </a:r>
          <a:r>
            <a:rPr lang="pt-BR" sz="1100" baseline="0"/>
            <a:t> todas as premissas e ter cadastrado todos os funcinários, chegou a hora de fazer o lançamento dos dados necessários para concluir e impromir a folha de pagamento de cada membro da equipe.</a:t>
          </a:r>
          <a:endParaRPr lang="pt-BR" sz="1100"/>
        </a:p>
      </xdr:txBody>
    </xdr:sp>
    <xdr:clientData/>
  </xdr:twoCellAnchor>
  <xdr:twoCellAnchor editAs="absolute">
    <xdr:from>
      <xdr:col>0</xdr:col>
      <xdr:colOff>144991</xdr:colOff>
      <xdr:row>2</xdr:row>
      <xdr:rowOff>135470</xdr:rowOff>
    </xdr:from>
    <xdr:to>
      <xdr:col>0</xdr:col>
      <xdr:colOff>1710266</xdr:colOff>
      <xdr:row>2</xdr:row>
      <xdr:rowOff>135470</xdr:rowOff>
    </xdr:to>
    <xdr:cxnSp macro="">
      <xdr:nvCxnSpPr>
        <xdr:cNvPr id="4" name="Conector reto 3"/>
        <xdr:cNvCxnSpPr/>
      </xdr:nvCxnSpPr>
      <xdr:spPr>
        <a:xfrm>
          <a:off x="144991" y="830795"/>
          <a:ext cx="1565275" cy="0"/>
        </a:xfrm>
        <a:prstGeom prst="line">
          <a:avLst/>
        </a:prstGeom>
        <a:ln>
          <a:solidFill>
            <a:srgbClr val="76717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63500</xdr:colOff>
      <xdr:row>2</xdr:row>
      <xdr:rowOff>222253</xdr:rowOff>
    </xdr:from>
    <xdr:to>
      <xdr:col>0</xdr:col>
      <xdr:colOff>1756833</xdr:colOff>
      <xdr:row>3</xdr:row>
      <xdr:rowOff>234953</xdr:rowOff>
    </xdr:to>
    <xdr:sp macro="" textlink="">
      <xdr:nvSpPr>
        <xdr:cNvPr id="5" name="Rectangle 65"/>
        <xdr:cNvSpPr/>
      </xdr:nvSpPr>
      <xdr:spPr>
        <a:xfrm>
          <a:off x="63500" y="917578"/>
          <a:ext cx="1693333"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l"/>
          <a:r>
            <a:rPr lang="en-US" sz="1400" b="1"/>
            <a:t>Menu</a:t>
          </a:r>
        </a:p>
      </xdr:txBody>
    </xdr:sp>
    <xdr:clientData/>
  </xdr:twoCellAnchor>
  <xdr:twoCellAnchor editAs="absolute">
    <xdr:from>
      <xdr:col>0</xdr:col>
      <xdr:colOff>152400</xdr:colOff>
      <xdr:row>12</xdr:row>
      <xdr:rowOff>117475</xdr:rowOff>
    </xdr:from>
    <xdr:to>
      <xdr:col>0</xdr:col>
      <xdr:colOff>1717675</xdr:colOff>
      <xdr:row>12</xdr:row>
      <xdr:rowOff>117475</xdr:rowOff>
    </xdr:to>
    <xdr:cxnSp macro="">
      <xdr:nvCxnSpPr>
        <xdr:cNvPr id="6" name="Conector reto 5"/>
        <xdr:cNvCxnSpPr/>
      </xdr:nvCxnSpPr>
      <xdr:spPr>
        <a:xfrm>
          <a:off x="152400" y="4254500"/>
          <a:ext cx="1565275" cy="0"/>
        </a:xfrm>
        <a:prstGeom prst="line">
          <a:avLst/>
        </a:prstGeom>
        <a:ln>
          <a:solidFill>
            <a:srgbClr val="76717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12700</xdr:colOff>
      <xdr:row>3</xdr:row>
      <xdr:rowOff>371475</xdr:rowOff>
    </xdr:from>
    <xdr:to>
      <xdr:col>1</xdr:col>
      <xdr:colOff>12700</xdr:colOff>
      <xdr:row>5</xdr:row>
      <xdr:rowOff>117475</xdr:rowOff>
    </xdr:to>
    <xdr:sp macro="" textlink="">
      <xdr:nvSpPr>
        <xdr:cNvPr id="7" name="Retângulo 6">
          <a:hlinkClick xmlns:r="http://schemas.openxmlformats.org/officeDocument/2006/relationships" r:id="rId1"/>
        </xdr:cNvPr>
        <xdr:cNvSpPr/>
      </xdr:nvSpPr>
      <xdr:spPr>
        <a:xfrm>
          <a:off x="12700" y="13335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Início</a:t>
          </a:r>
        </a:p>
      </xdr:txBody>
    </xdr:sp>
    <xdr:clientData/>
  </xdr:twoCellAnchor>
  <xdr:twoCellAnchor editAs="absolute">
    <xdr:from>
      <xdr:col>0</xdr:col>
      <xdr:colOff>12700</xdr:colOff>
      <xdr:row>5</xdr:row>
      <xdr:rowOff>180975</xdr:rowOff>
    </xdr:from>
    <xdr:to>
      <xdr:col>1</xdr:col>
      <xdr:colOff>12700</xdr:colOff>
      <xdr:row>6</xdr:row>
      <xdr:rowOff>53975</xdr:rowOff>
    </xdr:to>
    <xdr:sp macro="" textlink="">
      <xdr:nvSpPr>
        <xdr:cNvPr id="8" name="Retângulo 7">
          <a:hlinkClick xmlns:r="http://schemas.openxmlformats.org/officeDocument/2006/relationships" r:id="rId2"/>
        </xdr:cNvPr>
        <xdr:cNvSpPr/>
      </xdr:nvSpPr>
      <xdr:spPr>
        <a:xfrm>
          <a:off x="12700" y="16510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1. Premissas Gerais</a:t>
          </a:r>
        </a:p>
      </xdr:txBody>
    </xdr:sp>
    <xdr:clientData/>
  </xdr:twoCellAnchor>
  <xdr:twoCellAnchor editAs="absolute">
    <xdr:from>
      <xdr:col>0</xdr:col>
      <xdr:colOff>12700</xdr:colOff>
      <xdr:row>6</xdr:row>
      <xdr:rowOff>117475</xdr:rowOff>
    </xdr:from>
    <xdr:to>
      <xdr:col>1</xdr:col>
      <xdr:colOff>12700</xdr:colOff>
      <xdr:row>6</xdr:row>
      <xdr:rowOff>371475</xdr:rowOff>
    </xdr:to>
    <xdr:sp macro="" textlink="">
      <xdr:nvSpPr>
        <xdr:cNvPr id="9" name="Retângulo 8">
          <a:hlinkClick xmlns:r="http://schemas.openxmlformats.org/officeDocument/2006/relationships" r:id="rId3"/>
        </xdr:cNvPr>
        <xdr:cNvSpPr/>
      </xdr:nvSpPr>
      <xdr:spPr>
        <a:xfrm>
          <a:off x="12700" y="19685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2. Cadastro dos Funcionários</a:t>
          </a:r>
        </a:p>
      </xdr:txBody>
    </xdr:sp>
    <xdr:clientData/>
  </xdr:twoCellAnchor>
  <xdr:twoCellAnchor editAs="absolute">
    <xdr:from>
      <xdr:col>0</xdr:col>
      <xdr:colOff>12700</xdr:colOff>
      <xdr:row>7</xdr:row>
      <xdr:rowOff>53975</xdr:rowOff>
    </xdr:from>
    <xdr:to>
      <xdr:col>1</xdr:col>
      <xdr:colOff>12700</xdr:colOff>
      <xdr:row>7</xdr:row>
      <xdr:rowOff>307975</xdr:rowOff>
    </xdr:to>
    <xdr:sp macro="" textlink="">
      <xdr:nvSpPr>
        <xdr:cNvPr id="10" name="Retângulo 9">
          <a:hlinkClick xmlns:r="http://schemas.openxmlformats.org/officeDocument/2006/relationships" r:id="rId4"/>
        </xdr:cNvPr>
        <xdr:cNvSpPr/>
      </xdr:nvSpPr>
      <xdr:spPr>
        <a:xfrm>
          <a:off x="12700" y="2286000"/>
          <a:ext cx="1847850" cy="254000"/>
        </a:xfrm>
        <a:prstGeom prst="rect">
          <a:avLst/>
        </a:prstGeom>
        <a:solidFill>
          <a:schemeClr val="bg1">
            <a:lumMod val="100000"/>
          </a:schemeClr>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rgbClr val="000000"/>
              </a:solidFill>
            </a:rPr>
            <a:t>3. Lançamentos (Folha Pgto)</a:t>
          </a:r>
        </a:p>
      </xdr:txBody>
    </xdr:sp>
    <xdr:clientData/>
  </xdr:twoCellAnchor>
  <xdr:twoCellAnchor editAs="absolute">
    <xdr:from>
      <xdr:col>0</xdr:col>
      <xdr:colOff>12700</xdr:colOff>
      <xdr:row>7</xdr:row>
      <xdr:rowOff>371475</xdr:rowOff>
    </xdr:from>
    <xdr:to>
      <xdr:col>1</xdr:col>
      <xdr:colOff>12700</xdr:colOff>
      <xdr:row>8</xdr:row>
      <xdr:rowOff>244475</xdr:rowOff>
    </xdr:to>
    <xdr:sp macro="" textlink="">
      <xdr:nvSpPr>
        <xdr:cNvPr id="11" name="Retângulo 10">
          <a:hlinkClick xmlns:r="http://schemas.openxmlformats.org/officeDocument/2006/relationships" r:id="rId5"/>
        </xdr:cNvPr>
        <xdr:cNvSpPr/>
      </xdr:nvSpPr>
      <xdr:spPr>
        <a:xfrm>
          <a:off x="12700" y="26035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4. Resultados Consolidados</a:t>
          </a:r>
        </a:p>
      </xdr:txBody>
    </xdr:sp>
    <xdr:clientData/>
  </xdr:twoCellAnchor>
  <xdr:twoCellAnchor editAs="absolute">
    <xdr:from>
      <xdr:col>0</xdr:col>
      <xdr:colOff>12700</xdr:colOff>
      <xdr:row>8</xdr:row>
      <xdr:rowOff>307975</xdr:rowOff>
    </xdr:from>
    <xdr:to>
      <xdr:col>1</xdr:col>
      <xdr:colOff>12700</xdr:colOff>
      <xdr:row>9</xdr:row>
      <xdr:rowOff>180975</xdr:rowOff>
    </xdr:to>
    <xdr:sp macro="" textlink="">
      <xdr:nvSpPr>
        <xdr:cNvPr id="12" name="Retângulo 11">
          <a:hlinkClick xmlns:r="http://schemas.openxmlformats.org/officeDocument/2006/relationships" r:id="rId6"/>
        </xdr:cNvPr>
        <xdr:cNvSpPr/>
      </xdr:nvSpPr>
      <xdr:spPr>
        <a:xfrm>
          <a:off x="12700" y="29210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5. Gráficos</a:t>
          </a:r>
        </a:p>
      </xdr:txBody>
    </xdr:sp>
    <xdr:clientData/>
  </xdr:twoCellAnchor>
  <xdr:twoCellAnchor editAs="absolute">
    <xdr:from>
      <xdr:col>0</xdr:col>
      <xdr:colOff>12700</xdr:colOff>
      <xdr:row>9</xdr:row>
      <xdr:rowOff>244475</xdr:rowOff>
    </xdr:from>
    <xdr:to>
      <xdr:col>1</xdr:col>
      <xdr:colOff>12700</xdr:colOff>
      <xdr:row>10</xdr:row>
      <xdr:rowOff>117475</xdr:rowOff>
    </xdr:to>
    <xdr:sp macro="" textlink="">
      <xdr:nvSpPr>
        <xdr:cNvPr id="13" name="Retângulo 12">
          <a:hlinkClick xmlns:r="http://schemas.openxmlformats.org/officeDocument/2006/relationships" r:id="rId7"/>
        </xdr:cNvPr>
        <xdr:cNvSpPr/>
      </xdr:nvSpPr>
      <xdr:spPr>
        <a:xfrm>
          <a:off x="12700" y="32385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6. Alertas e Dicas</a:t>
          </a:r>
        </a:p>
      </xdr:txBody>
    </xdr:sp>
    <xdr:clientData/>
  </xdr:twoCellAnchor>
  <xdr:twoCellAnchor editAs="absolute">
    <xdr:from>
      <xdr:col>0</xdr:col>
      <xdr:colOff>12700</xdr:colOff>
      <xdr:row>10</xdr:row>
      <xdr:rowOff>180975</xdr:rowOff>
    </xdr:from>
    <xdr:to>
      <xdr:col>1</xdr:col>
      <xdr:colOff>12700</xdr:colOff>
      <xdr:row>11</xdr:row>
      <xdr:rowOff>53975</xdr:rowOff>
    </xdr:to>
    <xdr:sp macro="" textlink="">
      <xdr:nvSpPr>
        <xdr:cNvPr id="14" name="Retângulo 13">
          <a:hlinkClick xmlns:r="http://schemas.openxmlformats.org/officeDocument/2006/relationships" r:id="rId8"/>
        </xdr:cNvPr>
        <xdr:cNvSpPr/>
      </xdr:nvSpPr>
      <xdr:spPr>
        <a:xfrm>
          <a:off x="12700" y="35560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7. Relatório de Impressão</a:t>
          </a:r>
        </a:p>
      </xdr:txBody>
    </xdr:sp>
    <xdr:clientData/>
  </xdr:twoCellAnchor>
  <xdr:twoCellAnchor editAs="absolute">
    <xdr:from>
      <xdr:col>0</xdr:col>
      <xdr:colOff>12700</xdr:colOff>
      <xdr:row>11</xdr:row>
      <xdr:rowOff>117475</xdr:rowOff>
    </xdr:from>
    <xdr:to>
      <xdr:col>1</xdr:col>
      <xdr:colOff>12700</xdr:colOff>
      <xdr:row>11</xdr:row>
      <xdr:rowOff>371475</xdr:rowOff>
    </xdr:to>
    <xdr:sp macro="" textlink="">
      <xdr:nvSpPr>
        <xdr:cNvPr id="15" name="Retângulo 14">
          <a:hlinkClick xmlns:r="http://schemas.openxmlformats.org/officeDocument/2006/relationships" r:id="rId9"/>
        </xdr:cNvPr>
        <xdr:cNvSpPr/>
      </xdr:nvSpPr>
      <xdr:spPr>
        <a:xfrm>
          <a:off x="12700" y="38735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8. Imprimir Folha Pgto</a:t>
          </a:r>
        </a:p>
      </xdr:txBody>
    </xdr:sp>
    <xdr:clientData/>
  </xdr:twoCellAnchor>
  <xdr:twoCellAnchor editAs="absolute">
    <xdr:from>
      <xdr:col>28</xdr:col>
      <xdr:colOff>1440355</xdr:colOff>
      <xdr:row>3</xdr:row>
      <xdr:rowOff>0</xdr:rowOff>
    </xdr:from>
    <xdr:to>
      <xdr:col>31</xdr:col>
      <xdr:colOff>1469988</xdr:colOff>
      <xdr:row>4</xdr:row>
      <xdr:rowOff>21167</xdr:rowOff>
    </xdr:to>
    <xdr:sp macro="" textlink="">
      <xdr:nvSpPr>
        <xdr:cNvPr id="33" name="Retângulo 32">
          <a:hlinkClick xmlns:r="http://schemas.openxmlformats.org/officeDocument/2006/relationships" r:id="rId10"/>
        </xdr:cNvPr>
        <xdr:cNvSpPr/>
      </xdr:nvSpPr>
      <xdr:spPr>
        <a:xfrm>
          <a:off x="39519188" y="963083"/>
          <a:ext cx="4474633" cy="402167"/>
        </a:xfrm>
        <a:prstGeom prst="rect">
          <a:avLst/>
        </a:prstGeom>
        <a:solidFill>
          <a:srgbClr val="92D050"/>
        </a:solidFill>
        <a:ln w="25400" cap="flat" cmpd="sng" algn="ctr">
          <a:noFill/>
          <a:prstDash val="solid"/>
        </a:ln>
        <a:effectLs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100" b="0" i="0">
              <a:solidFill>
                <a:schemeClr val="lt1"/>
              </a:solidFill>
              <a:effectLst/>
              <a:latin typeface="+mn-lt"/>
              <a:ea typeface="+mn-ea"/>
              <a:cs typeface="+mn-cs"/>
            </a:rPr>
            <a:t>Gerar Holerites para Este Mês</a:t>
          </a:r>
          <a:endParaRPr lang="pt-BR" sz="1100">
            <a:solidFill>
              <a:schemeClr val="bg1">
                <a:lumMod val="100000"/>
              </a:schemeClr>
            </a:solidFill>
          </a:endParaRPr>
        </a:p>
      </xdr:txBody>
    </xdr:sp>
    <xdr:clientData/>
  </xdr:twoCellAnchor>
  <xdr:twoCellAnchor editAs="absolute">
    <xdr:from>
      <xdr:col>2</xdr:col>
      <xdr:colOff>0</xdr:colOff>
      <xdr:row>1</xdr:row>
      <xdr:rowOff>243417</xdr:rowOff>
    </xdr:from>
    <xdr:to>
      <xdr:col>2</xdr:col>
      <xdr:colOff>863600</xdr:colOff>
      <xdr:row>3</xdr:row>
      <xdr:rowOff>2117</xdr:rowOff>
    </xdr:to>
    <xdr:sp macro="" textlink="">
      <xdr:nvSpPr>
        <xdr:cNvPr id="34" name="Retângulo 33">
          <a:hlinkClick xmlns:r="http://schemas.openxmlformats.org/officeDocument/2006/relationships" r:id="rId11"/>
        </xdr:cNvPr>
        <xdr:cNvSpPr/>
      </xdr:nvSpPr>
      <xdr:spPr>
        <a:xfrm>
          <a:off x="2106083" y="677334"/>
          <a:ext cx="863600" cy="287866"/>
        </a:xfrm>
        <a:prstGeom prst="rect">
          <a:avLst/>
        </a:prstGeom>
        <a:solidFill>
          <a:srgbClr val="6699CC"/>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pt-BR" sz="1100">
              <a:solidFill>
                <a:schemeClr val="bg1">
                  <a:lumMod val="100000"/>
                </a:schemeClr>
              </a:solidFill>
              <a:latin typeface="+mn-lt"/>
              <a:ea typeface="+mn-ea"/>
              <a:cs typeface="+mn-cs"/>
            </a:rPr>
            <a:t>Janeiro</a:t>
          </a:r>
        </a:p>
      </xdr:txBody>
    </xdr:sp>
    <xdr:clientData/>
  </xdr:twoCellAnchor>
  <xdr:twoCellAnchor editAs="absolute">
    <xdr:from>
      <xdr:col>2</xdr:col>
      <xdr:colOff>891361</xdr:colOff>
      <xdr:row>1</xdr:row>
      <xdr:rowOff>243417</xdr:rowOff>
    </xdr:from>
    <xdr:to>
      <xdr:col>2</xdr:col>
      <xdr:colOff>1760253</xdr:colOff>
      <xdr:row>3</xdr:row>
      <xdr:rowOff>2117</xdr:rowOff>
    </xdr:to>
    <xdr:sp macro="" textlink="">
      <xdr:nvSpPr>
        <xdr:cNvPr id="35" name="Retângulo 34">
          <a:hlinkClick xmlns:r="http://schemas.openxmlformats.org/officeDocument/2006/relationships" r:id="rId12"/>
        </xdr:cNvPr>
        <xdr:cNvSpPr/>
      </xdr:nvSpPr>
      <xdr:spPr>
        <a:xfrm>
          <a:off x="2997444" y="677334"/>
          <a:ext cx="868892" cy="287866"/>
        </a:xfrm>
        <a:prstGeom prst="rect">
          <a:avLst/>
        </a:prstGeom>
        <a:solidFill>
          <a:srgbClr val="6699CC"/>
        </a:solidFill>
        <a:ln w="25400" cap="flat" cmpd="sng" algn="ctr">
          <a:noFill/>
          <a:prstDash val="solid"/>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pt-BR" sz="1100" b="0">
              <a:solidFill>
                <a:schemeClr val="bg1">
                  <a:lumMod val="100000"/>
                </a:schemeClr>
              </a:solidFill>
            </a:rPr>
            <a:t>Fevereiro</a:t>
          </a:r>
        </a:p>
      </xdr:txBody>
    </xdr:sp>
    <xdr:clientData/>
  </xdr:twoCellAnchor>
  <xdr:twoCellAnchor editAs="absolute">
    <xdr:from>
      <xdr:col>2</xdr:col>
      <xdr:colOff>1788014</xdr:colOff>
      <xdr:row>1</xdr:row>
      <xdr:rowOff>243417</xdr:rowOff>
    </xdr:from>
    <xdr:to>
      <xdr:col>2</xdr:col>
      <xdr:colOff>2651614</xdr:colOff>
      <xdr:row>3</xdr:row>
      <xdr:rowOff>2117</xdr:rowOff>
    </xdr:to>
    <xdr:sp macro="" textlink="">
      <xdr:nvSpPr>
        <xdr:cNvPr id="36" name="Retângulo 35">
          <a:hlinkClick xmlns:r="http://schemas.openxmlformats.org/officeDocument/2006/relationships" r:id="rId13"/>
        </xdr:cNvPr>
        <xdr:cNvSpPr/>
      </xdr:nvSpPr>
      <xdr:spPr>
        <a:xfrm>
          <a:off x="3894097" y="677334"/>
          <a:ext cx="863600" cy="287866"/>
        </a:xfrm>
        <a:prstGeom prst="rect">
          <a:avLst/>
        </a:prstGeom>
        <a:solidFill>
          <a:srgbClr val="6699CC"/>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pt-BR" sz="1100">
              <a:solidFill>
                <a:schemeClr val="bg1">
                  <a:lumMod val="100000"/>
                </a:schemeClr>
              </a:solidFill>
            </a:rPr>
            <a:t>Março</a:t>
          </a:r>
        </a:p>
      </xdr:txBody>
    </xdr:sp>
    <xdr:clientData/>
  </xdr:twoCellAnchor>
  <xdr:twoCellAnchor editAs="absolute">
    <xdr:from>
      <xdr:col>2</xdr:col>
      <xdr:colOff>2679375</xdr:colOff>
      <xdr:row>1</xdr:row>
      <xdr:rowOff>243417</xdr:rowOff>
    </xdr:from>
    <xdr:to>
      <xdr:col>3</xdr:col>
      <xdr:colOff>203933</xdr:colOff>
      <xdr:row>3</xdr:row>
      <xdr:rowOff>2117</xdr:rowOff>
    </xdr:to>
    <xdr:sp macro="" textlink="">
      <xdr:nvSpPr>
        <xdr:cNvPr id="37" name="Retângulo 36">
          <a:hlinkClick xmlns:r="http://schemas.openxmlformats.org/officeDocument/2006/relationships" r:id="rId14"/>
        </xdr:cNvPr>
        <xdr:cNvSpPr/>
      </xdr:nvSpPr>
      <xdr:spPr>
        <a:xfrm>
          <a:off x="4785458" y="677334"/>
          <a:ext cx="868892" cy="287866"/>
        </a:xfrm>
        <a:prstGeom prst="rect">
          <a:avLst/>
        </a:prstGeom>
        <a:solidFill>
          <a:srgbClr val="6699CC"/>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pt-BR" sz="1100">
              <a:solidFill>
                <a:schemeClr val="bg1">
                  <a:lumMod val="100000"/>
                </a:schemeClr>
              </a:solidFill>
            </a:rPr>
            <a:t>Abril</a:t>
          </a:r>
        </a:p>
      </xdr:txBody>
    </xdr:sp>
    <xdr:clientData/>
  </xdr:twoCellAnchor>
  <xdr:twoCellAnchor editAs="absolute">
    <xdr:from>
      <xdr:col>3</xdr:col>
      <xdr:colOff>231694</xdr:colOff>
      <xdr:row>1</xdr:row>
      <xdr:rowOff>243417</xdr:rowOff>
    </xdr:from>
    <xdr:to>
      <xdr:col>3</xdr:col>
      <xdr:colOff>1100585</xdr:colOff>
      <xdr:row>3</xdr:row>
      <xdr:rowOff>2117</xdr:rowOff>
    </xdr:to>
    <xdr:sp macro="" textlink="">
      <xdr:nvSpPr>
        <xdr:cNvPr id="38" name="Retângulo 37">
          <a:hlinkClick xmlns:r="http://schemas.openxmlformats.org/officeDocument/2006/relationships" r:id="rId15"/>
        </xdr:cNvPr>
        <xdr:cNvSpPr/>
      </xdr:nvSpPr>
      <xdr:spPr>
        <a:xfrm>
          <a:off x="5682111" y="677334"/>
          <a:ext cx="868891" cy="287866"/>
        </a:xfrm>
        <a:prstGeom prst="rect">
          <a:avLst/>
        </a:prstGeom>
        <a:solidFill>
          <a:srgbClr val="6699CC"/>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pt-BR" sz="1100">
              <a:solidFill>
                <a:schemeClr val="bg1">
                  <a:lumMod val="100000"/>
                </a:schemeClr>
              </a:solidFill>
            </a:rPr>
            <a:t>Maio</a:t>
          </a:r>
        </a:p>
      </xdr:txBody>
    </xdr:sp>
    <xdr:clientData/>
  </xdr:twoCellAnchor>
  <xdr:twoCellAnchor editAs="absolute">
    <xdr:from>
      <xdr:col>3</xdr:col>
      <xdr:colOff>1128346</xdr:colOff>
      <xdr:row>1</xdr:row>
      <xdr:rowOff>243417</xdr:rowOff>
    </xdr:from>
    <xdr:to>
      <xdr:col>4</xdr:col>
      <xdr:colOff>817196</xdr:colOff>
      <xdr:row>3</xdr:row>
      <xdr:rowOff>2117</xdr:rowOff>
    </xdr:to>
    <xdr:sp macro="" textlink="">
      <xdr:nvSpPr>
        <xdr:cNvPr id="39" name="Retângulo 38">
          <a:hlinkClick xmlns:r="http://schemas.openxmlformats.org/officeDocument/2006/relationships" r:id="rId16"/>
        </xdr:cNvPr>
        <xdr:cNvSpPr/>
      </xdr:nvSpPr>
      <xdr:spPr>
        <a:xfrm>
          <a:off x="6578763" y="677334"/>
          <a:ext cx="863600" cy="287866"/>
        </a:xfrm>
        <a:prstGeom prst="rect">
          <a:avLst/>
        </a:prstGeom>
        <a:solidFill>
          <a:srgbClr val="6699CC"/>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pt-BR" sz="1100">
              <a:solidFill>
                <a:schemeClr val="bg1">
                  <a:lumMod val="100000"/>
                </a:schemeClr>
              </a:solidFill>
              <a:latin typeface="+mn-lt"/>
              <a:ea typeface="+mn-ea"/>
              <a:cs typeface="+mn-cs"/>
            </a:rPr>
            <a:t>Junho</a:t>
          </a:r>
        </a:p>
      </xdr:txBody>
    </xdr:sp>
    <xdr:clientData/>
  </xdr:twoCellAnchor>
  <xdr:twoCellAnchor editAs="absolute">
    <xdr:from>
      <xdr:col>4</xdr:col>
      <xdr:colOff>844957</xdr:colOff>
      <xdr:row>1</xdr:row>
      <xdr:rowOff>243417</xdr:rowOff>
    </xdr:from>
    <xdr:to>
      <xdr:col>5</xdr:col>
      <xdr:colOff>539099</xdr:colOff>
      <xdr:row>3</xdr:row>
      <xdr:rowOff>2117</xdr:rowOff>
    </xdr:to>
    <xdr:sp macro="" textlink="">
      <xdr:nvSpPr>
        <xdr:cNvPr id="40" name="Retângulo 39">
          <a:hlinkClick xmlns:r="http://schemas.openxmlformats.org/officeDocument/2006/relationships" r:id="rId17"/>
        </xdr:cNvPr>
        <xdr:cNvSpPr/>
      </xdr:nvSpPr>
      <xdr:spPr>
        <a:xfrm>
          <a:off x="7470124" y="677334"/>
          <a:ext cx="868892" cy="287866"/>
        </a:xfrm>
        <a:prstGeom prst="rect">
          <a:avLst/>
        </a:prstGeom>
        <a:solidFill>
          <a:srgbClr val="FF9900"/>
        </a:solidFill>
        <a:ln w="25400" cap="flat" cmpd="sng" algn="ctr">
          <a:noFill/>
          <a:prstDash val="solid"/>
        </a:ln>
        <a:effectLs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pt-BR" sz="1100" b="1">
              <a:solidFill>
                <a:schemeClr val="bg1">
                  <a:lumMod val="100000"/>
                </a:schemeClr>
              </a:solidFill>
              <a:latin typeface="+mn-lt"/>
              <a:ea typeface="+mn-ea"/>
              <a:cs typeface="+mn-cs"/>
            </a:rPr>
            <a:t>Julho</a:t>
          </a:r>
        </a:p>
      </xdr:txBody>
    </xdr:sp>
    <xdr:clientData/>
  </xdr:twoCellAnchor>
  <xdr:twoCellAnchor editAs="absolute">
    <xdr:from>
      <xdr:col>5</xdr:col>
      <xdr:colOff>566860</xdr:colOff>
      <xdr:row>1</xdr:row>
      <xdr:rowOff>243417</xdr:rowOff>
    </xdr:from>
    <xdr:to>
      <xdr:col>6</xdr:col>
      <xdr:colOff>292752</xdr:colOff>
      <xdr:row>3</xdr:row>
      <xdr:rowOff>2117</xdr:rowOff>
    </xdr:to>
    <xdr:sp macro="" textlink="">
      <xdr:nvSpPr>
        <xdr:cNvPr id="41" name="Retângulo 40">
          <a:hlinkClick xmlns:r="http://schemas.openxmlformats.org/officeDocument/2006/relationships" r:id="rId18"/>
        </xdr:cNvPr>
        <xdr:cNvSpPr/>
      </xdr:nvSpPr>
      <xdr:spPr>
        <a:xfrm>
          <a:off x="8366777" y="677334"/>
          <a:ext cx="868892" cy="287866"/>
        </a:xfrm>
        <a:prstGeom prst="rect">
          <a:avLst/>
        </a:prstGeom>
        <a:solidFill>
          <a:srgbClr val="6699CC"/>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pt-BR" sz="1100">
              <a:solidFill>
                <a:schemeClr val="bg1">
                  <a:lumMod val="100000"/>
                </a:schemeClr>
              </a:solidFill>
            </a:rPr>
            <a:t>Agosto</a:t>
          </a:r>
        </a:p>
      </xdr:txBody>
    </xdr:sp>
    <xdr:clientData/>
  </xdr:twoCellAnchor>
  <xdr:twoCellAnchor editAs="absolute">
    <xdr:from>
      <xdr:col>6</xdr:col>
      <xdr:colOff>320513</xdr:colOff>
      <xdr:row>1</xdr:row>
      <xdr:rowOff>243417</xdr:rowOff>
    </xdr:from>
    <xdr:to>
      <xdr:col>7</xdr:col>
      <xdr:colOff>41113</xdr:colOff>
      <xdr:row>3</xdr:row>
      <xdr:rowOff>2117</xdr:rowOff>
    </xdr:to>
    <xdr:sp macro="" textlink="">
      <xdr:nvSpPr>
        <xdr:cNvPr id="42" name="Retângulo 41">
          <a:hlinkClick xmlns:r="http://schemas.openxmlformats.org/officeDocument/2006/relationships" r:id="rId19"/>
        </xdr:cNvPr>
        <xdr:cNvSpPr/>
      </xdr:nvSpPr>
      <xdr:spPr>
        <a:xfrm>
          <a:off x="9263430" y="677334"/>
          <a:ext cx="863600" cy="287866"/>
        </a:xfrm>
        <a:prstGeom prst="rect">
          <a:avLst/>
        </a:prstGeom>
        <a:solidFill>
          <a:srgbClr val="6699CC"/>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pt-BR" sz="1100">
              <a:solidFill>
                <a:schemeClr val="bg1">
                  <a:lumMod val="100000"/>
                </a:schemeClr>
              </a:solidFill>
            </a:rPr>
            <a:t>Setembro</a:t>
          </a:r>
        </a:p>
      </xdr:txBody>
    </xdr:sp>
    <xdr:clientData/>
  </xdr:twoCellAnchor>
  <xdr:twoCellAnchor editAs="absolute">
    <xdr:from>
      <xdr:col>7</xdr:col>
      <xdr:colOff>68874</xdr:colOff>
      <xdr:row>1</xdr:row>
      <xdr:rowOff>243417</xdr:rowOff>
    </xdr:from>
    <xdr:to>
      <xdr:col>7</xdr:col>
      <xdr:colOff>937765</xdr:colOff>
      <xdr:row>3</xdr:row>
      <xdr:rowOff>2117</xdr:rowOff>
    </xdr:to>
    <xdr:sp macro="" textlink="">
      <xdr:nvSpPr>
        <xdr:cNvPr id="43" name="Retângulo 42">
          <a:hlinkClick xmlns:r="http://schemas.openxmlformats.org/officeDocument/2006/relationships" r:id="rId20"/>
        </xdr:cNvPr>
        <xdr:cNvSpPr/>
      </xdr:nvSpPr>
      <xdr:spPr>
        <a:xfrm>
          <a:off x="10154791" y="677334"/>
          <a:ext cx="868891" cy="287866"/>
        </a:xfrm>
        <a:prstGeom prst="rect">
          <a:avLst/>
        </a:prstGeom>
        <a:solidFill>
          <a:srgbClr val="6699CC"/>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pt-BR" sz="1100">
              <a:solidFill>
                <a:schemeClr val="bg1">
                  <a:lumMod val="100000"/>
                </a:schemeClr>
              </a:solidFill>
            </a:rPr>
            <a:t>Outubro</a:t>
          </a:r>
        </a:p>
      </xdr:txBody>
    </xdr:sp>
    <xdr:clientData/>
  </xdr:twoCellAnchor>
  <xdr:twoCellAnchor editAs="absolute">
    <xdr:from>
      <xdr:col>7</xdr:col>
      <xdr:colOff>965526</xdr:colOff>
      <xdr:row>1</xdr:row>
      <xdr:rowOff>243417</xdr:rowOff>
    </xdr:from>
    <xdr:to>
      <xdr:col>8</xdr:col>
      <xdr:colOff>691418</xdr:colOff>
      <xdr:row>3</xdr:row>
      <xdr:rowOff>2117</xdr:rowOff>
    </xdr:to>
    <xdr:sp macro="" textlink="">
      <xdr:nvSpPr>
        <xdr:cNvPr id="44" name="Retângulo 43">
          <a:hlinkClick xmlns:r="http://schemas.openxmlformats.org/officeDocument/2006/relationships" r:id="rId21"/>
        </xdr:cNvPr>
        <xdr:cNvSpPr/>
      </xdr:nvSpPr>
      <xdr:spPr>
        <a:xfrm>
          <a:off x="11051443" y="677334"/>
          <a:ext cx="868892" cy="287866"/>
        </a:xfrm>
        <a:prstGeom prst="rect">
          <a:avLst/>
        </a:prstGeom>
        <a:solidFill>
          <a:srgbClr val="6699CC"/>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pt-BR" sz="1100">
              <a:solidFill>
                <a:schemeClr val="bg1">
                  <a:lumMod val="100000"/>
                </a:schemeClr>
              </a:solidFill>
            </a:rPr>
            <a:t>Novembro</a:t>
          </a:r>
        </a:p>
      </xdr:txBody>
    </xdr:sp>
    <xdr:clientData/>
  </xdr:twoCellAnchor>
  <xdr:twoCellAnchor editAs="absolute">
    <xdr:from>
      <xdr:col>8</xdr:col>
      <xdr:colOff>719179</xdr:colOff>
      <xdr:row>1</xdr:row>
      <xdr:rowOff>243417</xdr:rowOff>
    </xdr:from>
    <xdr:to>
      <xdr:col>9</xdr:col>
      <xdr:colOff>439779</xdr:colOff>
      <xdr:row>3</xdr:row>
      <xdr:rowOff>2117</xdr:rowOff>
    </xdr:to>
    <xdr:sp macro="" textlink="">
      <xdr:nvSpPr>
        <xdr:cNvPr id="45" name="Retângulo 44">
          <a:hlinkClick xmlns:r="http://schemas.openxmlformats.org/officeDocument/2006/relationships" r:id="rId22"/>
        </xdr:cNvPr>
        <xdr:cNvSpPr/>
      </xdr:nvSpPr>
      <xdr:spPr>
        <a:xfrm>
          <a:off x="11948096" y="677334"/>
          <a:ext cx="863600" cy="287866"/>
        </a:xfrm>
        <a:prstGeom prst="rect">
          <a:avLst/>
        </a:prstGeom>
        <a:solidFill>
          <a:srgbClr val="6699CC"/>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pt-BR" sz="1100">
              <a:solidFill>
                <a:schemeClr val="bg1">
                  <a:lumMod val="100000"/>
                </a:schemeClr>
              </a:solidFill>
              <a:latin typeface="+mn-lt"/>
              <a:ea typeface="+mn-ea"/>
              <a:cs typeface="+mn-cs"/>
            </a:rPr>
            <a:t>Dezembro</a:t>
          </a:r>
        </a:p>
      </xdr:txBody>
    </xdr:sp>
    <xdr:clientData/>
  </xdr:twoCellAnchor>
  <xdr:twoCellAnchor editAs="absolute">
    <xdr:from>
      <xdr:col>9</xdr:col>
      <xdr:colOff>467540</xdr:colOff>
      <xdr:row>1</xdr:row>
      <xdr:rowOff>243417</xdr:rowOff>
    </xdr:from>
    <xdr:to>
      <xdr:col>10</xdr:col>
      <xdr:colOff>188140</xdr:colOff>
      <xdr:row>3</xdr:row>
      <xdr:rowOff>2117</xdr:rowOff>
    </xdr:to>
    <xdr:sp macro="" textlink="">
      <xdr:nvSpPr>
        <xdr:cNvPr id="46" name="Retângulo 45">
          <a:hlinkClick xmlns:r="http://schemas.openxmlformats.org/officeDocument/2006/relationships" r:id="rId23"/>
        </xdr:cNvPr>
        <xdr:cNvSpPr/>
      </xdr:nvSpPr>
      <xdr:spPr>
        <a:xfrm>
          <a:off x="12839457" y="677334"/>
          <a:ext cx="863600" cy="287866"/>
        </a:xfrm>
        <a:prstGeom prst="rect">
          <a:avLst/>
        </a:prstGeom>
        <a:solidFill>
          <a:srgbClr val="6699CC"/>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pt-BR" sz="1100">
              <a:solidFill>
                <a:schemeClr val="bg1">
                  <a:lumMod val="100000"/>
                </a:schemeClr>
              </a:solidFill>
              <a:latin typeface="+mn-lt"/>
              <a:ea typeface="+mn-ea"/>
              <a:cs typeface="+mn-cs"/>
            </a:rPr>
            <a:t>Férias</a:t>
          </a:r>
        </a:p>
      </xdr:txBody>
    </xdr:sp>
    <xdr:clientData/>
  </xdr:twoCellAnchor>
  <xdr:twoCellAnchor editAs="absolute">
    <xdr:from>
      <xdr:col>10</xdr:col>
      <xdr:colOff>215899</xdr:colOff>
      <xdr:row>1</xdr:row>
      <xdr:rowOff>243417</xdr:rowOff>
    </xdr:from>
    <xdr:to>
      <xdr:col>10</xdr:col>
      <xdr:colOff>1079499</xdr:colOff>
      <xdr:row>3</xdr:row>
      <xdr:rowOff>2117</xdr:rowOff>
    </xdr:to>
    <xdr:sp macro="" textlink="">
      <xdr:nvSpPr>
        <xdr:cNvPr id="47" name="Retângulo 46">
          <a:hlinkClick xmlns:r="http://schemas.openxmlformats.org/officeDocument/2006/relationships" r:id="rId24"/>
        </xdr:cNvPr>
        <xdr:cNvSpPr/>
      </xdr:nvSpPr>
      <xdr:spPr>
        <a:xfrm>
          <a:off x="13730816" y="677334"/>
          <a:ext cx="863600" cy="287866"/>
        </a:xfrm>
        <a:prstGeom prst="rect">
          <a:avLst/>
        </a:prstGeom>
        <a:solidFill>
          <a:srgbClr val="6699CC"/>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pt-BR" sz="1100">
              <a:solidFill>
                <a:schemeClr val="bg1">
                  <a:lumMod val="100000"/>
                </a:schemeClr>
              </a:solidFill>
              <a:latin typeface="+mn-lt"/>
              <a:ea typeface="+mn-ea"/>
              <a:cs typeface="+mn-cs"/>
            </a:rPr>
            <a:t>13º Salário</a:t>
          </a:r>
        </a:p>
      </xdr:txBody>
    </xdr:sp>
    <xdr:clientData/>
  </xdr:twoCellAnchor>
  <xdr:twoCellAnchor editAs="oneCell">
    <xdr:from>
      <xdr:col>0</xdr:col>
      <xdr:colOff>402167</xdr:colOff>
      <xdr:row>0</xdr:row>
      <xdr:rowOff>21167</xdr:rowOff>
    </xdr:from>
    <xdr:to>
      <xdr:col>0</xdr:col>
      <xdr:colOff>1522699</xdr:colOff>
      <xdr:row>2</xdr:row>
      <xdr:rowOff>74083</xdr:rowOff>
    </xdr:to>
    <xdr:pic>
      <xdr:nvPicPr>
        <xdr:cNvPr id="48" name="Imagem 47" descr="Marca_sebrae_verticall.png"/>
        <xdr:cNvPicPr>
          <a:picLocks noChangeAspect="1"/>
        </xdr:cNvPicPr>
      </xdr:nvPicPr>
      <xdr:blipFill>
        <a:blip xmlns:r="http://schemas.openxmlformats.org/officeDocument/2006/relationships" r:embed="rId25" cstate="print"/>
        <a:stretch>
          <a:fillRect/>
        </a:stretch>
      </xdr:blipFill>
      <xdr:spPr>
        <a:xfrm>
          <a:off x="402167" y="21167"/>
          <a:ext cx="1120532" cy="751416"/>
        </a:xfrm>
        <a:prstGeom prst="rect">
          <a:avLst/>
        </a:prstGeom>
      </xdr:spPr>
    </xdr:pic>
    <xdr:clientData/>
  </xdr:twoCellAnchor>
</xdr:wsDr>
</file>

<file path=xl/drawings/drawing57.xml><?xml version="1.0" encoding="utf-8"?>
<xdr:wsDr xmlns:xdr="http://schemas.openxmlformats.org/drawingml/2006/spreadsheetDrawing" xmlns:a="http://schemas.openxmlformats.org/drawingml/2006/main">
  <xdr:twoCellAnchor editAs="absolute">
    <xdr:from>
      <xdr:col>6</xdr:col>
      <xdr:colOff>307975</xdr:colOff>
      <xdr:row>0</xdr:row>
      <xdr:rowOff>133350</xdr:rowOff>
    </xdr:from>
    <xdr:to>
      <xdr:col>15</xdr:col>
      <xdr:colOff>338667</xdr:colOff>
      <xdr:row>1</xdr:row>
      <xdr:rowOff>136219</xdr:rowOff>
    </xdr:to>
    <xdr:sp macro="" textlink="">
      <xdr:nvSpPr>
        <xdr:cNvPr id="2" name="CaixaDeTexto 1"/>
        <xdr:cNvSpPr txBox="1"/>
      </xdr:nvSpPr>
      <xdr:spPr>
        <a:xfrm>
          <a:off x="5546725" y="133350"/>
          <a:ext cx="6518275" cy="436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vert="horz" wrap="square" rtlCol="0" anchor="t">
          <a:spAutoFit/>
        </a:bodyPr>
        <a:lstStyle/>
        <a:p>
          <a:r>
            <a:rPr lang="pt-BR" sz="1100"/>
            <a:t>Esta parte da planilha permite que você veja exatamente quanto cada funcionário irá receber. Basta selecionar</a:t>
          </a:r>
          <a:r>
            <a:rPr lang="pt-BR" sz="1100" baseline="0"/>
            <a:t> o funcionário e enviar para a impressão. A folha de pagamento estará 100% formatada para sua impressora.</a:t>
          </a:r>
          <a:endParaRPr lang="pt-BR" sz="1100"/>
        </a:p>
      </xdr:txBody>
    </xdr:sp>
    <xdr:clientData/>
  </xdr:twoCellAnchor>
  <xdr:twoCellAnchor editAs="absolute">
    <xdr:from>
      <xdr:col>0</xdr:col>
      <xdr:colOff>144991</xdr:colOff>
      <xdr:row>2</xdr:row>
      <xdr:rowOff>135470</xdr:rowOff>
    </xdr:from>
    <xdr:to>
      <xdr:col>0</xdr:col>
      <xdr:colOff>1710266</xdr:colOff>
      <xdr:row>2</xdr:row>
      <xdr:rowOff>135470</xdr:rowOff>
    </xdr:to>
    <xdr:cxnSp macro="">
      <xdr:nvCxnSpPr>
        <xdr:cNvPr id="4" name="Conector reto 3"/>
        <xdr:cNvCxnSpPr/>
      </xdr:nvCxnSpPr>
      <xdr:spPr>
        <a:xfrm>
          <a:off x="144991" y="830795"/>
          <a:ext cx="1565275" cy="0"/>
        </a:xfrm>
        <a:prstGeom prst="line">
          <a:avLst/>
        </a:prstGeom>
        <a:ln>
          <a:solidFill>
            <a:srgbClr val="76717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63500</xdr:colOff>
      <xdr:row>2</xdr:row>
      <xdr:rowOff>222253</xdr:rowOff>
    </xdr:from>
    <xdr:to>
      <xdr:col>0</xdr:col>
      <xdr:colOff>1756833</xdr:colOff>
      <xdr:row>3</xdr:row>
      <xdr:rowOff>234953</xdr:rowOff>
    </xdr:to>
    <xdr:sp macro="" textlink="">
      <xdr:nvSpPr>
        <xdr:cNvPr id="5" name="Rectangle 65"/>
        <xdr:cNvSpPr/>
      </xdr:nvSpPr>
      <xdr:spPr>
        <a:xfrm>
          <a:off x="63500" y="917578"/>
          <a:ext cx="1693333"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l"/>
          <a:r>
            <a:rPr lang="en-US" sz="1400" b="1"/>
            <a:t>Menu</a:t>
          </a:r>
        </a:p>
      </xdr:txBody>
    </xdr:sp>
    <xdr:clientData/>
  </xdr:twoCellAnchor>
  <xdr:twoCellAnchor editAs="absolute">
    <xdr:from>
      <xdr:col>0</xdr:col>
      <xdr:colOff>152400</xdr:colOff>
      <xdr:row>16</xdr:row>
      <xdr:rowOff>138641</xdr:rowOff>
    </xdr:from>
    <xdr:to>
      <xdr:col>0</xdr:col>
      <xdr:colOff>1717675</xdr:colOff>
      <xdr:row>16</xdr:row>
      <xdr:rowOff>138641</xdr:rowOff>
    </xdr:to>
    <xdr:cxnSp macro="">
      <xdr:nvCxnSpPr>
        <xdr:cNvPr id="6" name="Conector reto 5"/>
        <xdr:cNvCxnSpPr/>
      </xdr:nvCxnSpPr>
      <xdr:spPr>
        <a:xfrm>
          <a:off x="152400" y="4253441"/>
          <a:ext cx="1565275" cy="0"/>
        </a:xfrm>
        <a:prstGeom prst="line">
          <a:avLst/>
        </a:prstGeom>
        <a:ln>
          <a:solidFill>
            <a:srgbClr val="76717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12700</xdr:colOff>
      <xdr:row>3</xdr:row>
      <xdr:rowOff>371475</xdr:rowOff>
    </xdr:from>
    <xdr:to>
      <xdr:col>1</xdr:col>
      <xdr:colOff>12700</xdr:colOff>
      <xdr:row>4</xdr:row>
      <xdr:rowOff>244475</xdr:rowOff>
    </xdr:to>
    <xdr:sp macro="" textlink="">
      <xdr:nvSpPr>
        <xdr:cNvPr id="7" name="Retângulo 6">
          <a:hlinkClick xmlns:r="http://schemas.openxmlformats.org/officeDocument/2006/relationships" r:id="rId1"/>
        </xdr:cNvPr>
        <xdr:cNvSpPr/>
      </xdr:nvSpPr>
      <xdr:spPr>
        <a:xfrm>
          <a:off x="12700" y="13335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Início</a:t>
          </a:r>
        </a:p>
      </xdr:txBody>
    </xdr:sp>
    <xdr:clientData/>
  </xdr:twoCellAnchor>
  <xdr:twoCellAnchor editAs="absolute">
    <xdr:from>
      <xdr:col>0</xdr:col>
      <xdr:colOff>12700</xdr:colOff>
      <xdr:row>4</xdr:row>
      <xdr:rowOff>307975</xdr:rowOff>
    </xdr:from>
    <xdr:to>
      <xdr:col>1</xdr:col>
      <xdr:colOff>12700</xdr:colOff>
      <xdr:row>5</xdr:row>
      <xdr:rowOff>180975</xdr:rowOff>
    </xdr:to>
    <xdr:sp macro="" textlink="">
      <xdr:nvSpPr>
        <xdr:cNvPr id="8" name="Retângulo 7">
          <a:hlinkClick xmlns:r="http://schemas.openxmlformats.org/officeDocument/2006/relationships" r:id="rId2"/>
        </xdr:cNvPr>
        <xdr:cNvSpPr/>
      </xdr:nvSpPr>
      <xdr:spPr>
        <a:xfrm>
          <a:off x="12700" y="16510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1. Premissas Gerais</a:t>
          </a:r>
        </a:p>
      </xdr:txBody>
    </xdr:sp>
    <xdr:clientData/>
  </xdr:twoCellAnchor>
  <xdr:twoCellAnchor editAs="absolute">
    <xdr:from>
      <xdr:col>0</xdr:col>
      <xdr:colOff>12700</xdr:colOff>
      <xdr:row>5</xdr:row>
      <xdr:rowOff>244475</xdr:rowOff>
    </xdr:from>
    <xdr:to>
      <xdr:col>1</xdr:col>
      <xdr:colOff>12700</xdr:colOff>
      <xdr:row>6</xdr:row>
      <xdr:rowOff>117475</xdr:rowOff>
    </xdr:to>
    <xdr:sp macro="" textlink="">
      <xdr:nvSpPr>
        <xdr:cNvPr id="9" name="Retângulo 8">
          <a:hlinkClick xmlns:r="http://schemas.openxmlformats.org/officeDocument/2006/relationships" r:id="rId3"/>
        </xdr:cNvPr>
        <xdr:cNvSpPr/>
      </xdr:nvSpPr>
      <xdr:spPr>
        <a:xfrm>
          <a:off x="12700" y="19685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2. Cadastro dos Funcionários</a:t>
          </a:r>
        </a:p>
      </xdr:txBody>
    </xdr:sp>
    <xdr:clientData/>
  </xdr:twoCellAnchor>
  <xdr:twoCellAnchor editAs="absolute">
    <xdr:from>
      <xdr:col>0</xdr:col>
      <xdr:colOff>12700</xdr:colOff>
      <xdr:row>6</xdr:row>
      <xdr:rowOff>180975</xdr:rowOff>
    </xdr:from>
    <xdr:to>
      <xdr:col>1</xdr:col>
      <xdr:colOff>12700</xdr:colOff>
      <xdr:row>7</xdr:row>
      <xdr:rowOff>53975</xdr:rowOff>
    </xdr:to>
    <xdr:sp macro="" textlink="">
      <xdr:nvSpPr>
        <xdr:cNvPr id="10" name="Retângulo 9">
          <a:hlinkClick xmlns:r="http://schemas.openxmlformats.org/officeDocument/2006/relationships" r:id="rId4"/>
        </xdr:cNvPr>
        <xdr:cNvSpPr/>
      </xdr:nvSpPr>
      <xdr:spPr>
        <a:xfrm>
          <a:off x="12700" y="22860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3. Lançamentos (Folha Pgto)</a:t>
          </a:r>
        </a:p>
      </xdr:txBody>
    </xdr:sp>
    <xdr:clientData/>
  </xdr:twoCellAnchor>
  <xdr:twoCellAnchor editAs="absolute">
    <xdr:from>
      <xdr:col>0</xdr:col>
      <xdr:colOff>12700</xdr:colOff>
      <xdr:row>7</xdr:row>
      <xdr:rowOff>117475</xdr:rowOff>
    </xdr:from>
    <xdr:to>
      <xdr:col>1</xdr:col>
      <xdr:colOff>12700</xdr:colOff>
      <xdr:row>8</xdr:row>
      <xdr:rowOff>117475</xdr:rowOff>
    </xdr:to>
    <xdr:sp macro="" textlink="">
      <xdr:nvSpPr>
        <xdr:cNvPr id="11" name="Retângulo 10">
          <a:hlinkClick xmlns:r="http://schemas.openxmlformats.org/officeDocument/2006/relationships" r:id="rId5"/>
        </xdr:cNvPr>
        <xdr:cNvSpPr/>
      </xdr:nvSpPr>
      <xdr:spPr>
        <a:xfrm>
          <a:off x="12700" y="2603500"/>
          <a:ext cx="1847850" cy="257175"/>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4. Resultados Consolidados</a:t>
          </a:r>
        </a:p>
      </xdr:txBody>
    </xdr:sp>
    <xdr:clientData/>
  </xdr:twoCellAnchor>
  <xdr:twoCellAnchor editAs="absolute">
    <xdr:from>
      <xdr:col>0</xdr:col>
      <xdr:colOff>12700</xdr:colOff>
      <xdr:row>8</xdr:row>
      <xdr:rowOff>180975</xdr:rowOff>
    </xdr:from>
    <xdr:to>
      <xdr:col>1</xdr:col>
      <xdr:colOff>12700</xdr:colOff>
      <xdr:row>10</xdr:row>
      <xdr:rowOff>43391</xdr:rowOff>
    </xdr:to>
    <xdr:sp macro="" textlink="">
      <xdr:nvSpPr>
        <xdr:cNvPr id="12" name="Retângulo 11">
          <a:hlinkClick xmlns:r="http://schemas.openxmlformats.org/officeDocument/2006/relationships" r:id="rId6"/>
        </xdr:cNvPr>
        <xdr:cNvSpPr/>
      </xdr:nvSpPr>
      <xdr:spPr>
        <a:xfrm>
          <a:off x="12700" y="2924175"/>
          <a:ext cx="1847850" cy="252941"/>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5. Gráficos</a:t>
          </a:r>
        </a:p>
      </xdr:txBody>
    </xdr:sp>
    <xdr:clientData/>
  </xdr:twoCellAnchor>
  <xdr:twoCellAnchor editAs="absolute">
    <xdr:from>
      <xdr:col>0</xdr:col>
      <xdr:colOff>12700</xdr:colOff>
      <xdr:row>11</xdr:row>
      <xdr:rowOff>1058</xdr:rowOff>
    </xdr:from>
    <xdr:to>
      <xdr:col>1</xdr:col>
      <xdr:colOff>12700</xdr:colOff>
      <xdr:row>12</xdr:row>
      <xdr:rowOff>64558</xdr:rowOff>
    </xdr:to>
    <xdr:sp macro="" textlink="">
      <xdr:nvSpPr>
        <xdr:cNvPr id="13" name="Retângulo 12">
          <a:hlinkClick xmlns:r="http://schemas.openxmlformats.org/officeDocument/2006/relationships" r:id="rId7"/>
        </xdr:cNvPr>
        <xdr:cNvSpPr/>
      </xdr:nvSpPr>
      <xdr:spPr>
        <a:xfrm>
          <a:off x="12700" y="3239558"/>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6. Alertas e Dicas</a:t>
          </a:r>
        </a:p>
      </xdr:txBody>
    </xdr:sp>
    <xdr:clientData/>
  </xdr:twoCellAnchor>
  <xdr:twoCellAnchor editAs="absolute">
    <xdr:from>
      <xdr:col>0</xdr:col>
      <xdr:colOff>12700</xdr:colOff>
      <xdr:row>12</xdr:row>
      <xdr:rowOff>128058</xdr:rowOff>
    </xdr:from>
    <xdr:to>
      <xdr:col>1</xdr:col>
      <xdr:colOff>12700</xdr:colOff>
      <xdr:row>14</xdr:row>
      <xdr:rowOff>75141</xdr:rowOff>
    </xdr:to>
    <xdr:sp macro="" textlink="">
      <xdr:nvSpPr>
        <xdr:cNvPr id="14" name="Retângulo 13">
          <a:hlinkClick xmlns:r="http://schemas.openxmlformats.org/officeDocument/2006/relationships" r:id="rId8"/>
        </xdr:cNvPr>
        <xdr:cNvSpPr/>
      </xdr:nvSpPr>
      <xdr:spPr>
        <a:xfrm>
          <a:off x="12700" y="3557058"/>
          <a:ext cx="1847850" cy="251883"/>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7. Relatório de Impressão</a:t>
          </a:r>
        </a:p>
      </xdr:txBody>
    </xdr:sp>
    <xdr:clientData/>
  </xdr:twoCellAnchor>
  <xdr:twoCellAnchor editAs="absolute">
    <xdr:from>
      <xdr:col>0</xdr:col>
      <xdr:colOff>12700</xdr:colOff>
      <xdr:row>14</xdr:row>
      <xdr:rowOff>138641</xdr:rowOff>
    </xdr:from>
    <xdr:to>
      <xdr:col>1</xdr:col>
      <xdr:colOff>12700</xdr:colOff>
      <xdr:row>16</xdr:row>
      <xdr:rowOff>11641</xdr:rowOff>
    </xdr:to>
    <xdr:sp macro="" textlink="">
      <xdr:nvSpPr>
        <xdr:cNvPr id="15" name="Retângulo 14">
          <a:hlinkClick xmlns:r="http://schemas.openxmlformats.org/officeDocument/2006/relationships" r:id="rId9"/>
        </xdr:cNvPr>
        <xdr:cNvSpPr/>
      </xdr:nvSpPr>
      <xdr:spPr>
        <a:xfrm>
          <a:off x="12700" y="3872441"/>
          <a:ext cx="1847850" cy="254000"/>
        </a:xfrm>
        <a:prstGeom prst="rect">
          <a:avLst/>
        </a:prstGeom>
        <a:solidFill>
          <a:schemeClr val="bg1">
            <a:lumMod val="100000"/>
          </a:schemeClr>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rgbClr val="000000"/>
              </a:solidFill>
            </a:rPr>
            <a:t>8. Imprimir Folha Pgto</a:t>
          </a:r>
        </a:p>
      </xdr:txBody>
    </xdr:sp>
    <xdr:clientData/>
  </xdr:twoCellAnchor>
  <xdr:twoCellAnchor editAs="absolute">
    <xdr:from>
      <xdr:col>2</xdr:col>
      <xdr:colOff>0</xdr:colOff>
      <xdr:row>1</xdr:row>
      <xdr:rowOff>243417</xdr:rowOff>
    </xdr:from>
    <xdr:to>
      <xdr:col>3</xdr:col>
      <xdr:colOff>80833</xdr:colOff>
      <xdr:row>2</xdr:row>
      <xdr:rowOff>256117</xdr:rowOff>
    </xdr:to>
    <xdr:sp macro="" textlink="">
      <xdr:nvSpPr>
        <xdr:cNvPr id="58" name="Retângulo 57">
          <a:hlinkClick xmlns:r="http://schemas.openxmlformats.org/officeDocument/2006/relationships" r:id="rId10"/>
        </xdr:cNvPr>
        <xdr:cNvSpPr/>
      </xdr:nvSpPr>
      <xdr:spPr>
        <a:xfrm>
          <a:off x="2106083" y="677334"/>
          <a:ext cx="864000" cy="277283"/>
        </a:xfrm>
        <a:prstGeom prst="rect">
          <a:avLst/>
        </a:prstGeom>
        <a:solidFill>
          <a:srgbClr val="6699CC"/>
        </a:solidFill>
        <a:ln w="25400" cap="flat" cmpd="sng" algn="ctr">
          <a:noFill/>
          <a:prstDash val="solid"/>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pt-BR" sz="1100" b="0">
              <a:solidFill>
                <a:schemeClr val="bg1">
                  <a:lumMod val="100000"/>
                </a:schemeClr>
              </a:solidFill>
            </a:rPr>
            <a:t>Janeiro</a:t>
          </a:r>
        </a:p>
      </xdr:txBody>
    </xdr:sp>
    <xdr:clientData/>
  </xdr:twoCellAnchor>
  <xdr:twoCellAnchor editAs="absolute">
    <xdr:from>
      <xdr:col>3</xdr:col>
      <xdr:colOff>99158</xdr:colOff>
      <xdr:row>1</xdr:row>
      <xdr:rowOff>243417</xdr:rowOff>
    </xdr:from>
    <xdr:to>
      <xdr:col>4</xdr:col>
      <xdr:colOff>179991</xdr:colOff>
      <xdr:row>2</xdr:row>
      <xdr:rowOff>256117</xdr:rowOff>
    </xdr:to>
    <xdr:sp macro="" textlink="">
      <xdr:nvSpPr>
        <xdr:cNvPr id="59" name="Retângulo 58">
          <a:hlinkClick xmlns:r="http://schemas.openxmlformats.org/officeDocument/2006/relationships" r:id="rId11"/>
        </xdr:cNvPr>
        <xdr:cNvSpPr/>
      </xdr:nvSpPr>
      <xdr:spPr>
        <a:xfrm>
          <a:off x="2988408" y="677334"/>
          <a:ext cx="864000" cy="277283"/>
        </a:xfrm>
        <a:prstGeom prst="rect">
          <a:avLst/>
        </a:prstGeom>
        <a:solidFill>
          <a:srgbClr val="6699CC"/>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pt-BR" sz="1100">
              <a:solidFill>
                <a:schemeClr val="bg1">
                  <a:lumMod val="100000"/>
                </a:schemeClr>
              </a:solidFill>
            </a:rPr>
            <a:t>Fevereiro</a:t>
          </a:r>
        </a:p>
      </xdr:txBody>
    </xdr:sp>
    <xdr:clientData/>
  </xdr:twoCellAnchor>
  <xdr:twoCellAnchor editAs="absolute">
    <xdr:from>
      <xdr:col>4</xdr:col>
      <xdr:colOff>198316</xdr:colOff>
      <xdr:row>1</xdr:row>
      <xdr:rowOff>243417</xdr:rowOff>
    </xdr:from>
    <xdr:to>
      <xdr:col>5</xdr:col>
      <xdr:colOff>279150</xdr:colOff>
      <xdr:row>2</xdr:row>
      <xdr:rowOff>256117</xdr:rowOff>
    </xdr:to>
    <xdr:sp macro="" textlink="">
      <xdr:nvSpPr>
        <xdr:cNvPr id="60" name="Retângulo 59">
          <a:hlinkClick xmlns:r="http://schemas.openxmlformats.org/officeDocument/2006/relationships" r:id="rId12"/>
        </xdr:cNvPr>
        <xdr:cNvSpPr/>
      </xdr:nvSpPr>
      <xdr:spPr>
        <a:xfrm>
          <a:off x="3870733" y="677334"/>
          <a:ext cx="864000" cy="277283"/>
        </a:xfrm>
        <a:prstGeom prst="rect">
          <a:avLst/>
        </a:prstGeom>
        <a:solidFill>
          <a:srgbClr val="6699CC"/>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pt-BR" sz="1100">
              <a:solidFill>
                <a:schemeClr val="bg1">
                  <a:lumMod val="100000"/>
                </a:schemeClr>
              </a:solidFill>
            </a:rPr>
            <a:t>Março</a:t>
          </a:r>
        </a:p>
      </xdr:txBody>
    </xdr:sp>
    <xdr:clientData/>
  </xdr:twoCellAnchor>
  <xdr:twoCellAnchor editAs="absolute">
    <xdr:from>
      <xdr:col>5</xdr:col>
      <xdr:colOff>297475</xdr:colOff>
      <xdr:row>1</xdr:row>
      <xdr:rowOff>243417</xdr:rowOff>
    </xdr:from>
    <xdr:to>
      <xdr:col>6</xdr:col>
      <xdr:colOff>378308</xdr:colOff>
      <xdr:row>2</xdr:row>
      <xdr:rowOff>256117</xdr:rowOff>
    </xdr:to>
    <xdr:sp macro="" textlink="">
      <xdr:nvSpPr>
        <xdr:cNvPr id="61" name="Retângulo 60">
          <a:hlinkClick xmlns:r="http://schemas.openxmlformats.org/officeDocument/2006/relationships" r:id="rId13"/>
        </xdr:cNvPr>
        <xdr:cNvSpPr/>
      </xdr:nvSpPr>
      <xdr:spPr>
        <a:xfrm>
          <a:off x="4753058" y="677334"/>
          <a:ext cx="864000" cy="277283"/>
        </a:xfrm>
        <a:prstGeom prst="rect">
          <a:avLst/>
        </a:prstGeom>
        <a:solidFill>
          <a:srgbClr val="6699CC"/>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pt-BR" sz="1100">
              <a:solidFill>
                <a:schemeClr val="bg1">
                  <a:lumMod val="100000"/>
                </a:schemeClr>
              </a:solidFill>
            </a:rPr>
            <a:t>Abril</a:t>
          </a:r>
        </a:p>
      </xdr:txBody>
    </xdr:sp>
    <xdr:clientData/>
  </xdr:twoCellAnchor>
  <xdr:twoCellAnchor editAs="absolute">
    <xdr:from>
      <xdr:col>6</xdr:col>
      <xdr:colOff>396633</xdr:colOff>
      <xdr:row>1</xdr:row>
      <xdr:rowOff>243417</xdr:rowOff>
    </xdr:from>
    <xdr:to>
      <xdr:col>7</xdr:col>
      <xdr:colOff>477466</xdr:colOff>
      <xdr:row>2</xdr:row>
      <xdr:rowOff>256117</xdr:rowOff>
    </xdr:to>
    <xdr:sp macro="" textlink="">
      <xdr:nvSpPr>
        <xdr:cNvPr id="62" name="Retângulo 61">
          <a:hlinkClick xmlns:r="http://schemas.openxmlformats.org/officeDocument/2006/relationships" r:id="rId14"/>
        </xdr:cNvPr>
        <xdr:cNvSpPr/>
      </xdr:nvSpPr>
      <xdr:spPr>
        <a:xfrm>
          <a:off x="5635383" y="677334"/>
          <a:ext cx="864000" cy="277283"/>
        </a:xfrm>
        <a:prstGeom prst="rect">
          <a:avLst/>
        </a:prstGeom>
        <a:solidFill>
          <a:srgbClr val="6699CC"/>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pt-BR" sz="1100">
              <a:solidFill>
                <a:schemeClr val="bg1">
                  <a:lumMod val="100000"/>
                </a:schemeClr>
              </a:solidFill>
            </a:rPr>
            <a:t>Maio</a:t>
          </a:r>
        </a:p>
      </xdr:txBody>
    </xdr:sp>
    <xdr:clientData/>
  </xdr:twoCellAnchor>
  <xdr:twoCellAnchor editAs="absolute">
    <xdr:from>
      <xdr:col>7</xdr:col>
      <xdr:colOff>495791</xdr:colOff>
      <xdr:row>1</xdr:row>
      <xdr:rowOff>243417</xdr:rowOff>
    </xdr:from>
    <xdr:to>
      <xdr:col>8</xdr:col>
      <xdr:colOff>576625</xdr:colOff>
      <xdr:row>2</xdr:row>
      <xdr:rowOff>256117</xdr:rowOff>
    </xdr:to>
    <xdr:sp macro="" textlink="">
      <xdr:nvSpPr>
        <xdr:cNvPr id="63" name="Retângulo 62">
          <a:hlinkClick xmlns:r="http://schemas.openxmlformats.org/officeDocument/2006/relationships" r:id="rId15"/>
        </xdr:cNvPr>
        <xdr:cNvSpPr/>
      </xdr:nvSpPr>
      <xdr:spPr>
        <a:xfrm>
          <a:off x="6517708" y="677334"/>
          <a:ext cx="864000" cy="277283"/>
        </a:xfrm>
        <a:prstGeom prst="rect">
          <a:avLst/>
        </a:prstGeom>
        <a:solidFill>
          <a:srgbClr val="6699CC"/>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pt-BR" sz="1100">
              <a:solidFill>
                <a:schemeClr val="bg1">
                  <a:lumMod val="100000"/>
                </a:schemeClr>
              </a:solidFill>
              <a:latin typeface="+mn-lt"/>
              <a:ea typeface="+mn-ea"/>
              <a:cs typeface="+mn-cs"/>
            </a:rPr>
            <a:t>Junho</a:t>
          </a:r>
        </a:p>
      </xdr:txBody>
    </xdr:sp>
    <xdr:clientData/>
  </xdr:twoCellAnchor>
  <xdr:twoCellAnchor editAs="absolute">
    <xdr:from>
      <xdr:col>8</xdr:col>
      <xdr:colOff>594950</xdr:colOff>
      <xdr:row>1</xdr:row>
      <xdr:rowOff>243417</xdr:rowOff>
    </xdr:from>
    <xdr:to>
      <xdr:col>9</xdr:col>
      <xdr:colOff>199533</xdr:colOff>
      <xdr:row>2</xdr:row>
      <xdr:rowOff>256117</xdr:rowOff>
    </xdr:to>
    <xdr:sp macro="" textlink="">
      <xdr:nvSpPr>
        <xdr:cNvPr id="64" name="Retângulo 63">
          <a:hlinkClick xmlns:r="http://schemas.openxmlformats.org/officeDocument/2006/relationships" r:id="rId16"/>
        </xdr:cNvPr>
        <xdr:cNvSpPr/>
      </xdr:nvSpPr>
      <xdr:spPr>
        <a:xfrm>
          <a:off x="7400033" y="677334"/>
          <a:ext cx="864000" cy="277283"/>
        </a:xfrm>
        <a:prstGeom prst="rect">
          <a:avLst/>
        </a:prstGeom>
        <a:solidFill>
          <a:srgbClr val="FF9900"/>
        </a:solidFill>
        <a:ln w="25400" cap="flat" cmpd="sng" algn="ctr">
          <a:noFill/>
          <a:prstDash val="solid"/>
        </a:ln>
        <a:effectLs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pt-BR" sz="1100" b="0" i="0">
              <a:solidFill>
                <a:schemeClr val="bg1">
                  <a:lumMod val="100000"/>
                </a:schemeClr>
              </a:solidFill>
              <a:latin typeface="+mn-lt"/>
              <a:ea typeface="+mn-ea"/>
              <a:cs typeface="+mn-cs"/>
            </a:rPr>
            <a:t>Julho</a:t>
          </a:r>
        </a:p>
      </xdr:txBody>
    </xdr:sp>
    <xdr:clientData/>
  </xdr:twoCellAnchor>
  <xdr:twoCellAnchor editAs="absolute">
    <xdr:from>
      <xdr:col>9</xdr:col>
      <xdr:colOff>217858</xdr:colOff>
      <xdr:row>1</xdr:row>
      <xdr:rowOff>243417</xdr:rowOff>
    </xdr:from>
    <xdr:to>
      <xdr:col>9</xdr:col>
      <xdr:colOff>1081858</xdr:colOff>
      <xdr:row>2</xdr:row>
      <xdr:rowOff>256117</xdr:rowOff>
    </xdr:to>
    <xdr:sp macro="" textlink="">
      <xdr:nvSpPr>
        <xdr:cNvPr id="65" name="Retângulo 64">
          <a:hlinkClick xmlns:r="http://schemas.openxmlformats.org/officeDocument/2006/relationships" r:id="rId17"/>
        </xdr:cNvPr>
        <xdr:cNvSpPr/>
      </xdr:nvSpPr>
      <xdr:spPr>
        <a:xfrm>
          <a:off x="8282358" y="677334"/>
          <a:ext cx="864000" cy="277283"/>
        </a:xfrm>
        <a:prstGeom prst="rect">
          <a:avLst/>
        </a:prstGeom>
        <a:solidFill>
          <a:srgbClr val="6699CC"/>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pt-BR" sz="1100">
              <a:solidFill>
                <a:schemeClr val="bg1">
                  <a:lumMod val="100000"/>
                </a:schemeClr>
              </a:solidFill>
            </a:rPr>
            <a:t>Agosto</a:t>
          </a:r>
        </a:p>
      </xdr:txBody>
    </xdr:sp>
    <xdr:clientData/>
  </xdr:twoCellAnchor>
  <xdr:twoCellAnchor editAs="absolute">
    <xdr:from>
      <xdr:col>9</xdr:col>
      <xdr:colOff>1100183</xdr:colOff>
      <xdr:row>1</xdr:row>
      <xdr:rowOff>243417</xdr:rowOff>
    </xdr:from>
    <xdr:to>
      <xdr:col>10</xdr:col>
      <xdr:colOff>704766</xdr:colOff>
      <xdr:row>2</xdr:row>
      <xdr:rowOff>256117</xdr:rowOff>
    </xdr:to>
    <xdr:sp macro="" textlink="">
      <xdr:nvSpPr>
        <xdr:cNvPr id="66" name="Retângulo 65">
          <a:hlinkClick xmlns:r="http://schemas.openxmlformats.org/officeDocument/2006/relationships" r:id="rId18"/>
        </xdr:cNvPr>
        <xdr:cNvSpPr/>
      </xdr:nvSpPr>
      <xdr:spPr>
        <a:xfrm>
          <a:off x="9164683" y="677334"/>
          <a:ext cx="864000" cy="277283"/>
        </a:xfrm>
        <a:prstGeom prst="rect">
          <a:avLst/>
        </a:prstGeom>
        <a:solidFill>
          <a:srgbClr val="6699CC"/>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pt-BR" sz="1100">
              <a:solidFill>
                <a:schemeClr val="bg1">
                  <a:lumMod val="100000"/>
                </a:schemeClr>
              </a:solidFill>
            </a:rPr>
            <a:t>Setembro</a:t>
          </a:r>
        </a:p>
      </xdr:txBody>
    </xdr:sp>
    <xdr:clientData/>
  </xdr:twoCellAnchor>
  <xdr:twoCellAnchor editAs="absolute">
    <xdr:from>
      <xdr:col>10</xdr:col>
      <xdr:colOff>723091</xdr:colOff>
      <xdr:row>1</xdr:row>
      <xdr:rowOff>243417</xdr:rowOff>
    </xdr:from>
    <xdr:to>
      <xdr:col>13</xdr:col>
      <xdr:colOff>10175</xdr:colOff>
      <xdr:row>2</xdr:row>
      <xdr:rowOff>256117</xdr:rowOff>
    </xdr:to>
    <xdr:sp macro="" textlink="">
      <xdr:nvSpPr>
        <xdr:cNvPr id="67" name="Retângulo 66">
          <a:hlinkClick xmlns:r="http://schemas.openxmlformats.org/officeDocument/2006/relationships" r:id="rId19"/>
        </xdr:cNvPr>
        <xdr:cNvSpPr/>
      </xdr:nvSpPr>
      <xdr:spPr>
        <a:xfrm>
          <a:off x="10047008" y="677334"/>
          <a:ext cx="864000" cy="277283"/>
        </a:xfrm>
        <a:prstGeom prst="rect">
          <a:avLst/>
        </a:prstGeom>
        <a:solidFill>
          <a:srgbClr val="6699CC"/>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pt-BR" sz="1100">
              <a:solidFill>
                <a:schemeClr val="bg1">
                  <a:lumMod val="100000"/>
                </a:schemeClr>
              </a:solidFill>
            </a:rPr>
            <a:t>Outubro</a:t>
          </a:r>
        </a:p>
      </xdr:txBody>
    </xdr:sp>
    <xdr:clientData/>
  </xdr:twoCellAnchor>
  <xdr:twoCellAnchor editAs="absolute">
    <xdr:from>
      <xdr:col>13</xdr:col>
      <xdr:colOff>28500</xdr:colOff>
      <xdr:row>1</xdr:row>
      <xdr:rowOff>243417</xdr:rowOff>
    </xdr:from>
    <xdr:to>
      <xdr:col>15</xdr:col>
      <xdr:colOff>67000</xdr:colOff>
      <xdr:row>2</xdr:row>
      <xdr:rowOff>256117</xdr:rowOff>
    </xdr:to>
    <xdr:sp macro="" textlink="">
      <xdr:nvSpPr>
        <xdr:cNvPr id="68" name="Retângulo 67">
          <a:hlinkClick xmlns:r="http://schemas.openxmlformats.org/officeDocument/2006/relationships" r:id="rId20"/>
        </xdr:cNvPr>
        <xdr:cNvSpPr/>
      </xdr:nvSpPr>
      <xdr:spPr>
        <a:xfrm>
          <a:off x="10929333" y="677334"/>
          <a:ext cx="864000" cy="277283"/>
        </a:xfrm>
        <a:prstGeom prst="rect">
          <a:avLst/>
        </a:prstGeom>
        <a:solidFill>
          <a:srgbClr val="6699CC"/>
        </a:solidFill>
        <a:ln w="25400" cap="flat" cmpd="sng" algn="ctr">
          <a:noFill/>
          <a:prstDash val="solid"/>
        </a:ln>
        <a:effectLs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pt-BR" sz="1100">
              <a:solidFill>
                <a:schemeClr val="bg1">
                  <a:lumMod val="100000"/>
                </a:schemeClr>
              </a:solidFill>
            </a:rPr>
            <a:t>Novembro</a:t>
          </a:r>
        </a:p>
      </xdr:txBody>
    </xdr:sp>
    <xdr:clientData/>
  </xdr:twoCellAnchor>
  <xdr:twoCellAnchor editAs="absolute">
    <xdr:from>
      <xdr:col>15</xdr:col>
      <xdr:colOff>85325</xdr:colOff>
      <xdr:row>1</xdr:row>
      <xdr:rowOff>243417</xdr:rowOff>
    </xdr:from>
    <xdr:to>
      <xdr:col>16</xdr:col>
      <xdr:colOff>335491</xdr:colOff>
      <xdr:row>2</xdr:row>
      <xdr:rowOff>256117</xdr:rowOff>
    </xdr:to>
    <xdr:sp macro="" textlink="">
      <xdr:nvSpPr>
        <xdr:cNvPr id="69" name="Retângulo 68">
          <a:hlinkClick xmlns:r="http://schemas.openxmlformats.org/officeDocument/2006/relationships" r:id="rId21"/>
        </xdr:cNvPr>
        <xdr:cNvSpPr/>
      </xdr:nvSpPr>
      <xdr:spPr>
        <a:xfrm>
          <a:off x="11811658" y="677334"/>
          <a:ext cx="864000" cy="277283"/>
        </a:xfrm>
        <a:prstGeom prst="rect">
          <a:avLst/>
        </a:prstGeom>
        <a:solidFill>
          <a:srgbClr val="6699CC"/>
        </a:solidFill>
        <a:ln w="25400" cap="flat" cmpd="sng" algn="ctr">
          <a:noFill/>
          <a:prstDash val="solid"/>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pt-BR" sz="1100" b="0">
              <a:solidFill>
                <a:schemeClr val="bg1">
                  <a:lumMod val="100000"/>
                </a:schemeClr>
              </a:solidFill>
            </a:rPr>
            <a:t>Dezembro</a:t>
          </a:r>
        </a:p>
      </xdr:txBody>
    </xdr:sp>
    <xdr:clientData/>
  </xdr:twoCellAnchor>
  <xdr:twoCellAnchor editAs="absolute">
    <xdr:from>
      <xdr:col>16</xdr:col>
      <xdr:colOff>353816</xdr:colOff>
      <xdr:row>1</xdr:row>
      <xdr:rowOff>243417</xdr:rowOff>
    </xdr:from>
    <xdr:to>
      <xdr:col>17</xdr:col>
      <xdr:colOff>603983</xdr:colOff>
      <xdr:row>2</xdr:row>
      <xdr:rowOff>248834</xdr:rowOff>
    </xdr:to>
    <xdr:sp macro="" textlink="">
      <xdr:nvSpPr>
        <xdr:cNvPr id="70" name="Retângulo 69">
          <a:hlinkClick xmlns:r="http://schemas.openxmlformats.org/officeDocument/2006/relationships" r:id="rId22"/>
        </xdr:cNvPr>
        <xdr:cNvSpPr/>
      </xdr:nvSpPr>
      <xdr:spPr>
        <a:xfrm>
          <a:off x="12693983" y="677334"/>
          <a:ext cx="864000" cy="270000"/>
        </a:xfrm>
        <a:prstGeom prst="rect">
          <a:avLst/>
        </a:prstGeom>
        <a:solidFill>
          <a:srgbClr val="6699CC"/>
        </a:solidFill>
        <a:ln w="25400" cap="flat" cmpd="sng" algn="ctr">
          <a:noFill/>
          <a:prstDash val="solid"/>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pt-BR" sz="1100" b="0">
              <a:solidFill>
                <a:schemeClr val="bg1">
                  <a:lumMod val="100000"/>
                </a:schemeClr>
              </a:solidFill>
            </a:rPr>
            <a:t>13º Salário</a:t>
          </a:r>
        </a:p>
      </xdr:txBody>
    </xdr:sp>
    <xdr:clientData/>
  </xdr:twoCellAnchor>
  <xdr:twoCellAnchor editAs="absolute">
    <xdr:from>
      <xdr:col>18</xdr:col>
      <xdr:colOff>8472</xdr:colOff>
      <xdr:row>1</xdr:row>
      <xdr:rowOff>243417</xdr:rowOff>
    </xdr:from>
    <xdr:to>
      <xdr:col>19</xdr:col>
      <xdr:colOff>258638</xdr:colOff>
      <xdr:row>2</xdr:row>
      <xdr:rowOff>249767</xdr:rowOff>
    </xdr:to>
    <xdr:sp macro="" textlink="">
      <xdr:nvSpPr>
        <xdr:cNvPr id="71" name="Retângulo 70">
          <a:hlinkClick xmlns:r="http://schemas.openxmlformats.org/officeDocument/2006/relationships" r:id="rId23"/>
        </xdr:cNvPr>
        <xdr:cNvSpPr/>
      </xdr:nvSpPr>
      <xdr:spPr>
        <a:xfrm>
          <a:off x="13576305" y="677334"/>
          <a:ext cx="864000" cy="270933"/>
        </a:xfrm>
        <a:prstGeom prst="rect">
          <a:avLst/>
        </a:prstGeom>
        <a:solidFill>
          <a:srgbClr val="6699CC"/>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pt-BR" sz="1100">
              <a:solidFill>
                <a:schemeClr val="bg1">
                  <a:lumMod val="100000"/>
                </a:schemeClr>
              </a:solidFill>
              <a:latin typeface="+mn-lt"/>
              <a:ea typeface="+mn-ea"/>
              <a:cs typeface="+mn-cs"/>
            </a:rPr>
            <a:t>Férias</a:t>
          </a:r>
        </a:p>
      </xdr:txBody>
    </xdr:sp>
    <xdr:clientData/>
  </xdr:twoCellAnchor>
  <xdr:twoCellAnchor editAs="oneCell">
    <xdr:from>
      <xdr:col>0</xdr:col>
      <xdr:colOff>444500</xdr:colOff>
      <xdr:row>0</xdr:row>
      <xdr:rowOff>63500</xdr:rowOff>
    </xdr:from>
    <xdr:to>
      <xdr:col>0</xdr:col>
      <xdr:colOff>1565032</xdr:colOff>
      <xdr:row>2</xdr:row>
      <xdr:rowOff>116416</xdr:rowOff>
    </xdr:to>
    <xdr:pic>
      <xdr:nvPicPr>
        <xdr:cNvPr id="34" name="Imagem 33" descr="Marca_sebrae_verticall.png"/>
        <xdr:cNvPicPr>
          <a:picLocks noChangeAspect="1"/>
        </xdr:cNvPicPr>
      </xdr:nvPicPr>
      <xdr:blipFill>
        <a:blip xmlns:r="http://schemas.openxmlformats.org/officeDocument/2006/relationships" r:embed="rId24" cstate="print"/>
        <a:stretch>
          <a:fillRect/>
        </a:stretch>
      </xdr:blipFill>
      <xdr:spPr>
        <a:xfrm>
          <a:off x="444500" y="63500"/>
          <a:ext cx="1120532" cy="751416"/>
        </a:xfrm>
        <a:prstGeom prst="rect">
          <a:avLst/>
        </a:prstGeom>
      </xdr:spPr>
    </xdr:pic>
    <xdr:clientData/>
  </xdr:twoCellAnchor>
</xdr:wsDr>
</file>

<file path=xl/drawings/drawing58.xml><?xml version="1.0" encoding="utf-8"?>
<xdr:wsDr xmlns:xdr="http://schemas.openxmlformats.org/drawingml/2006/spreadsheetDrawing" xmlns:a="http://schemas.openxmlformats.org/drawingml/2006/main">
  <xdr:twoCellAnchor editAs="absolute">
    <xdr:from>
      <xdr:col>3</xdr:col>
      <xdr:colOff>371474</xdr:colOff>
      <xdr:row>0</xdr:row>
      <xdr:rowOff>133350</xdr:rowOff>
    </xdr:from>
    <xdr:to>
      <xdr:col>8</xdr:col>
      <xdr:colOff>1121832</xdr:colOff>
      <xdr:row>1</xdr:row>
      <xdr:rowOff>136219</xdr:rowOff>
    </xdr:to>
    <xdr:sp macro="" textlink="">
      <xdr:nvSpPr>
        <xdr:cNvPr id="2" name="CaixaDeTexto 1"/>
        <xdr:cNvSpPr txBox="1"/>
      </xdr:nvSpPr>
      <xdr:spPr>
        <a:xfrm>
          <a:off x="5819774" y="133350"/>
          <a:ext cx="6505575" cy="43149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vert="horz" wrap="square" rtlCol="0" anchor="t">
          <a:spAutoFit/>
        </a:bodyPr>
        <a:lstStyle/>
        <a:p>
          <a:r>
            <a:rPr lang="pt-BR" sz="1100"/>
            <a:t>Após ter inserido</a:t>
          </a:r>
          <a:r>
            <a:rPr lang="pt-BR" sz="1100" baseline="0"/>
            <a:t> todas as premissas e ter cadastrado todos os funcinários, chegou a hora de fazer o lançamento dos dados necessários para concluir e impromir a folha de pagamento de cada membro da equipe.</a:t>
          </a:r>
          <a:endParaRPr lang="pt-BR" sz="1100"/>
        </a:p>
      </xdr:txBody>
    </xdr:sp>
    <xdr:clientData/>
  </xdr:twoCellAnchor>
  <xdr:twoCellAnchor editAs="absolute">
    <xdr:from>
      <xdr:col>0</xdr:col>
      <xdr:colOff>144991</xdr:colOff>
      <xdr:row>2</xdr:row>
      <xdr:rowOff>135470</xdr:rowOff>
    </xdr:from>
    <xdr:to>
      <xdr:col>0</xdr:col>
      <xdr:colOff>1710266</xdr:colOff>
      <xdr:row>2</xdr:row>
      <xdr:rowOff>135470</xdr:rowOff>
    </xdr:to>
    <xdr:cxnSp macro="">
      <xdr:nvCxnSpPr>
        <xdr:cNvPr id="4" name="Conector reto 3"/>
        <xdr:cNvCxnSpPr/>
      </xdr:nvCxnSpPr>
      <xdr:spPr>
        <a:xfrm>
          <a:off x="144991" y="830795"/>
          <a:ext cx="1565275" cy="0"/>
        </a:xfrm>
        <a:prstGeom prst="line">
          <a:avLst/>
        </a:prstGeom>
        <a:ln>
          <a:solidFill>
            <a:srgbClr val="76717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63500</xdr:colOff>
      <xdr:row>2</xdr:row>
      <xdr:rowOff>222253</xdr:rowOff>
    </xdr:from>
    <xdr:to>
      <xdr:col>0</xdr:col>
      <xdr:colOff>1756833</xdr:colOff>
      <xdr:row>3</xdr:row>
      <xdr:rowOff>234953</xdr:rowOff>
    </xdr:to>
    <xdr:sp macro="" textlink="">
      <xdr:nvSpPr>
        <xdr:cNvPr id="5" name="Rectangle 65"/>
        <xdr:cNvSpPr/>
      </xdr:nvSpPr>
      <xdr:spPr>
        <a:xfrm>
          <a:off x="63500" y="917578"/>
          <a:ext cx="1693333"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l"/>
          <a:r>
            <a:rPr lang="en-US" sz="1400" b="1"/>
            <a:t>Menu</a:t>
          </a:r>
        </a:p>
      </xdr:txBody>
    </xdr:sp>
    <xdr:clientData/>
  </xdr:twoCellAnchor>
  <xdr:twoCellAnchor editAs="absolute">
    <xdr:from>
      <xdr:col>0</xdr:col>
      <xdr:colOff>152400</xdr:colOff>
      <xdr:row>12</xdr:row>
      <xdr:rowOff>117475</xdr:rowOff>
    </xdr:from>
    <xdr:to>
      <xdr:col>0</xdr:col>
      <xdr:colOff>1717675</xdr:colOff>
      <xdr:row>12</xdr:row>
      <xdr:rowOff>117475</xdr:rowOff>
    </xdr:to>
    <xdr:cxnSp macro="">
      <xdr:nvCxnSpPr>
        <xdr:cNvPr id="6" name="Conector reto 5"/>
        <xdr:cNvCxnSpPr/>
      </xdr:nvCxnSpPr>
      <xdr:spPr>
        <a:xfrm>
          <a:off x="152400" y="4254500"/>
          <a:ext cx="1565275" cy="0"/>
        </a:xfrm>
        <a:prstGeom prst="line">
          <a:avLst/>
        </a:prstGeom>
        <a:ln>
          <a:solidFill>
            <a:srgbClr val="76717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12700</xdr:colOff>
      <xdr:row>3</xdr:row>
      <xdr:rowOff>371475</xdr:rowOff>
    </xdr:from>
    <xdr:to>
      <xdr:col>1</xdr:col>
      <xdr:colOff>12700</xdr:colOff>
      <xdr:row>5</xdr:row>
      <xdr:rowOff>117475</xdr:rowOff>
    </xdr:to>
    <xdr:sp macro="" textlink="">
      <xdr:nvSpPr>
        <xdr:cNvPr id="7" name="Retângulo 6">
          <a:hlinkClick xmlns:r="http://schemas.openxmlformats.org/officeDocument/2006/relationships" r:id="rId1"/>
        </xdr:cNvPr>
        <xdr:cNvSpPr/>
      </xdr:nvSpPr>
      <xdr:spPr>
        <a:xfrm>
          <a:off x="12700" y="13335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Início</a:t>
          </a:r>
        </a:p>
      </xdr:txBody>
    </xdr:sp>
    <xdr:clientData/>
  </xdr:twoCellAnchor>
  <xdr:twoCellAnchor editAs="absolute">
    <xdr:from>
      <xdr:col>0</xdr:col>
      <xdr:colOff>12700</xdr:colOff>
      <xdr:row>5</xdr:row>
      <xdr:rowOff>180975</xdr:rowOff>
    </xdr:from>
    <xdr:to>
      <xdr:col>1</xdr:col>
      <xdr:colOff>12700</xdr:colOff>
      <xdr:row>6</xdr:row>
      <xdr:rowOff>53975</xdr:rowOff>
    </xdr:to>
    <xdr:sp macro="" textlink="">
      <xdr:nvSpPr>
        <xdr:cNvPr id="8" name="Retângulo 7">
          <a:hlinkClick xmlns:r="http://schemas.openxmlformats.org/officeDocument/2006/relationships" r:id="rId2"/>
        </xdr:cNvPr>
        <xdr:cNvSpPr/>
      </xdr:nvSpPr>
      <xdr:spPr>
        <a:xfrm>
          <a:off x="12700" y="16510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1. Premissas Gerais</a:t>
          </a:r>
        </a:p>
      </xdr:txBody>
    </xdr:sp>
    <xdr:clientData/>
  </xdr:twoCellAnchor>
  <xdr:twoCellAnchor editAs="absolute">
    <xdr:from>
      <xdr:col>0</xdr:col>
      <xdr:colOff>12700</xdr:colOff>
      <xdr:row>6</xdr:row>
      <xdr:rowOff>117475</xdr:rowOff>
    </xdr:from>
    <xdr:to>
      <xdr:col>1</xdr:col>
      <xdr:colOff>12700</xdr:colOff>
      <xdr:row>6</xdr:row>
      <xdr:rowOff>371475</xdr:rowOff>
    </xdr:to>
    <xdr:sp macro="" textlink="">
      <xdr:nvSpPr>
        <xdr:cNvPr id="9" name="Retângulo 8">
          <a:hlinkClick xmlns:r="http://schemas.openxmlformats.org/officeDocument/2006/relationships" r:id="rId3"/>
        </xdr:cNvPr>
        <xdr:cNvSpPr/>
      </xdr:nvSpPr>
      <xdr:spPr>
        <a:xfrm>
          <a:off x="12700" y="19685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2. Cadastro dos Funcionários</a:t>
          </a:r>
        </a:p>
      </xdr:txBody>
    </xdr:sp>
    <xdr:clientData/>
  </xdr:twoCellAnchor>
  <xdr:twoCellAnchor editAs="absolute">
    <xdr:from>
      <xdr:col>0</xdr:col>
      <xdr:colOff>12700</xdr:colOff>
      <xdr:row>7</xdr:row>
      <xdr:rowOff>53975</xdr:rowOff>
    </xdr:from>
    <xdr:to>
      <xdr:col>1</xdr:col>
      <xdr:colOff>12700</xdr:colOff>
      <xdr:row>7</xdr:row>
      <xdr:rowOff>307975</xdr:rowOff>
    </xdr:to>
    <xdr:sp macro="" textlink="">
      <xdr:nvSpPr>
        <xdr:cNvPr id="10" name="Retângulo 9">
          <a:hlinkClick xmlns:r="http://schemas.openxmlformats.org/officeDocument/2006/relationships" r:id="rId4"/>
        </xdr:cNvPr>
        <xdr:cNvSpPr/>
      </xdr:nvSpPr>
      <xdr:spPr>
        <a:xfrm>
          <a:off x="12700" y="2286000"/>
          <a:ext cx="1847850" cy="254000"/>
        </a:xfrm>
        <a:prstGeom prst="rect">
          <a:avLst/>
        </a:prstGeom>
        <a:solidFill>
          <a:schemeClr val="bg1">
            <a:lumMod val="100000"/>
          </a:schemeClr>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rgbClr val="000000"/>
              </a:solidFill>
            </a:rPr>
            <a:t>3. Lançamentos (Folha Pgto)</a:t>
          </a:r>
        </a:p>
      </xdr:txBody>
    </xdr:sp>
    <xdr:clientData/>
  </xdr:twoCellAnchor>
  <xdr:twoCellAnchor editAs="absolute">
    <xdr:from>
      <xdr:col>0</xdr:col>
      <xdr:colOff>12700</xdr:colOff>
      <xdr:row>7</xdr:row>
      <xdr:rowOff>371475</xdr:rowOff>
    </xdr:from>
    <xdr:to>
      <xdr:col>1</xdr:col>
      <xdr:colOff>12700</xdr:colOff>
      <xdr:row>8</xdr:row>
      <xdr:rowOff>244475</xdr:rowOff>
    </xdr:to>
    <xdr:sp macro="" textlink="">
      <xdr:nvSpPr>
        <xdr:cNvPr id="11" name="Retângulo 10">
          <a:hlinkClick xmlns:r="http://schemas.openxmlformats.org/officeDocument/2006/relationships" r:id="rId5"/>
        </xdr:cNvPr>
        <xdr:cNvSpPr/>
      </xdr:nvSpPr>
      <xdr:spPr>
        <a:xfrm>
          <a:off x="12700" y="26035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4. Resultados Consolidados</a:t>
          </a:r>
        </a:p>
      </xdr:txBody>
    </xdr:sp>
    <xdr:clientData/>
  </xdr:twoCellAnchor>
  <xdr:twoCellAnchor editAs="absolute">
    <xdr:from>
      <xdr:col>0</xdr:col>
      <xdr:colOff>12700</xdr:colOff>
      <xdr:row>8</xdr:row>
      <xdr:rowOff>307975</xdr:rowOff>
    </xdr:from>
    <xdr:to>
      <xdr:col>1</xdr:col>
      <xdr:colOff>12700</xdr:colOff>
      <xdr:row>9</xdr:row>
      <xdr:rowOff>180975</xdr:rowOff>
    </xdr:to>
    <xdr:sp macro="" textlink="">
      <xdr:nvSpPr>
        <xdr:cNvPr id="12" name="Retângulo 11">
          <a:hlinkClick xmlns:r="http://schemas.openxmlformats.org/officeDocument/2006/relationships" r:id="rId6"/>
        </xdr:cNvPr>
        <xdr:cNvSpPr/>
      </xdr:nvSpPr>
      <xdr:spPr>
        <a:xfrm>
          <a:off x="12700" y="29210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5. Gráficos</a:t>
          </a:r>
        </a:p>
      </xdr:txBody>
    </xdr:sp>
    <xdr:clientData/>
  </xdr:twoCellAnchor>
  <xdr:twoCellAnchor editAs="absolute">
    <xdr:from>
      <xdr:col>0</xdr:col>
      <xdr:colOff>12700</xdr:colOff>
      <xdr:row>9</xdr:row>
      <xdr:rowOff>244475</xdr:rowOff>
    </xdr:from>
    <xdr:to>
      <xdr:col>1</xdr:col>
      <xdr:colOff>12700</xdr:colOff>
      <xdr:row>10</xdr:row>
      <xdr:rowOff>117475</xdr:rowOff>
    </xdr:to>
    <xdr:sp macro="" textlink="">
      <xdr:nvSpPr>
        <xdr:cNvPr id="13" name="Retângulo 12">
          <a:hlinkClick xmlns:r="http://schemas.openxmlformats.org/officeDocument/2006/relationships" r:id="rId7"/>
        </xdr:cNvPr>
        <xdr:cNvSpPr/>
      </xdr:nvSpPr>
      <xdr:spPr>
        <a:xfrm>
          <a:off x="12700" y="32385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6. Alertas e Dicas</a:t>
          </a:r>
        </a:p>
      </xdr:txBody>
    </xdr:sp>
    <xdr:clientData/>
  </xdr:twoCellAnchor>
  <xdr:twoCellAnchor editAs="absolute">
    <xdr:from>
      <xdr:col>0</xdr:col>
      <xdr:colOff>12700</xdr:colOff>
      <xdr:row>10</xdr:row>
      <xdr:rowOff>180975</xdr:rowOff>
    </xdr:from>
    <xdr:to>
      <xdr:col>1</xdr:col>
      <xdr:colOff>12700</xdr:colOff>
      <xdr:row>11</xdr:row>
      <xdr:rowOff>53975</xdr:rowOff>
    </xdr:to>
    <xdr:sp macro="" textlink="">
      <xdr:nvSpPr>
        <xdr:cNvPr id="14" name="Retângulo 13">
          <a:hlinkClick xmlns:r="http://schemas.openxmlformats.org/officeDocument/2006/relationships" r:id="rId8"/>
        </xdr:cNvPr>
        <xdr:cNvSpPr/>
      </xdr:nvSpPr>
      <xdr:spPr>
        <a:xfrm>
          <a:off x="12700" y="35560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7. Relatório de Impressão</a:t>
          </a:r>
        </a:p>
      </xdr:txBody>
    </xdr:sp>
    <xdr:clientData/>
  </xdr:twoCellAnchor>
  <xdr:twoCellAnchor editAs="absolute">
    <xdr:from>
      <xdr:col>0</xdr:col>
      <xdr:colOff>12700</xdr:colOff>
      <xdr:row>11</xdr:row>
      <xdr:rowOff>117475</xdr:rowOff>
    </xdr:from>
    <xdr:to>
      <xdr:col>1</xdr:col>
      <xdr:colOff>12700</xdr:colOff>
      <xdr:row>11</xdr:row>
      <xdr:rowOff>371475</xdr:rowOff>
    </xdr:to>
    <xdr:sp macro="" textlink="">
      <xdr:nvSpPr>
        <xdr:cNvPr id="15" name="Retângulo 14">
          <a:hlinkClick xmlns:r="http://schemas.openxmlformats.org/officeDocument/2006/relationships" r:id="rId9"/>
        </xdr:cNvPr>
        <xdr:cNvSpPr/>
      </xdr:nvSpPr>
      <xdr:spPr>
        <a:xfrm>
          <a:off x="12700" y="38735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8. Imprimir Folha Pgto</a:t>
          </a:r>
        </a:p>
      </xdr:txBody>
    </xdr:sp>
    <xdr:clientData/>
  </xdr:twoCellAnchor>
  <xdr:twoCellAnchor editAs="absolute">
    <xdr:from>
      <xdr:col>28</xdr:col>
      <xdr:colOff>1440358</xdr:colOff>
      <xdr:row>3</xdr:row>
      <xdr:rowOff>0</xdr:rowOff>
    </xdr:from>
    <xdr:to>
      <xdr:col>31</xdr:col>
      <xdr:colOff>1469991</xdr:colOff>
      <xdr:row>4</xdr:row>
      <xdr:rowOff>21167</xdr:rowOff>
    </xdr:to>
    <xdr:sp macro="" textlink="">
      <xdr:nvSpPr>
        <xdr:cNvPr id="33" name="Retângulo 32">
          <a:hlinkClick xmlns:r="http://schemas.openxmlformats.org/officeDocument/2006/relationships" r:id="rId10"/>
        </xdr:cNvPr>
        <xdr:cNvSpPr/>
      </xdr:nvSpPr>
      <xdr:spPr>
        <a:xfrm>
          <a:off x="39519191" y="963083"/>
          <a:ext cx="4474633" cy="402167"/>
        </a:xfrm>
        <a:prstGeom prst="rect">
          <a:avLst/>
        </a:prstGeom>
        <a:solidFill>
          <a:srgbClr val="92D050"/>
        </a:solidFill>
        <a:ln w="25400" cap="flat" cmpd="sng" algn="ctr">
          <a:noFill/>
          <a:prstDash val="solid"/>
        </a:ln>
        <a:effectLs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100" b="0" i="0">
              <a:solidFill>
                <a:schemeClr val="lt1"/>
              </a:solidFill>
              <a:effectLst/>
              <a:latin typeface="+mn-lt"/>
              <a:ea typeface="+mn-ea"/>
              <a:cs typeface="+mn-cs"/>
            </a:rPr>
            <a:t>Gerar Holerites para Este Mês</a:t>
          </a:r>
          <a:endParaRPr lang="pt-BR" sz="1100">
            <a:solidFill>
              <a:schemeClr val="bg1">
                <a:lumMod val="100000"/>
              </a:schemeClr>
            </a:solidFill>
          </a:endParaRPr>
        </a:p>
      </xdr:txBody>
    </xdr:sp>
    <xdr:clientData/>
  </xdr:twoCellAnchor>
  <xdr:twoCellAnchor editAs="absolute">
    <xdr:from>
      <xdr:col>2</xdr:col>
      <xdr:colOff>0</xdr:colOff>
      <xdr:row>1</xdr:row>
      <xdr:rowOff>243417</xdr:rowOff>
    </xdr:from>
    <xdr:to>
      <xdr:col>2</xdr:col>
      <xdr:colOff>863600</xdr:colOff>
      <xdr:row>3</xdr:row>
      <xdr:rowOff>2117</xdr:rowOff>
    </xdr:to>
    <xdr:sp macro="" textlink="">
      <xdr:nvSpPr>
        <xdr:cNvPr id="34" name="Retângulo 33">
          <a:hlinkClick xmlns:r="http://schemas.openxmlformats.org/officeDocument/2006/relationships" r:id="rId11"/>
        </xdr:cNvPr>
        <xdr:cNvSpPr/>
      </xdr:nvSpPr>
      <xdr:spPr>
        <a:xfrm>
          <a:off x="2106083" y="677334"/>
          <a:ext cx="863600" cy="287866"/>
        </a:xfrm>
        <a:prstGeom prst="rect">
          <a:avLst/>
        </a:prstGeom>
        <a:solidFill>
          <a:srgbClr val="6699CC"/>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pt-BR" sz="1100">
              <a:solidFill>
                <a:schemeClr val="bg1">
                  <a:lumMod val="100000"/>
                </a:schemeClr>
              </a:solidFill>
              <a:latin typeface="+mn-lt"/>
              <a:ea typeface="+mn-ea"/>
              <a:cs typeface="+mn-cs"/>
            </a:rPr>
            <a:t>Janeiro</a:t>
          </a:r>
        </a:p>
      </xdr:txBody>
    </xdr:sp>
    <xdr:clientData/>
  </xdr:twoCellAnchor>
  <xdr:twoCellAnchor editAs="absolute">
    <xdr:from>
      <xdr:col>2</xdr:col>
      <xdr:colOff>891361</xdr:colOff>
      <xdr:row>1</xdr:row>
      <xdr:rowOff>243417</xdr:rowOff>
    </xdr:from>
    <xdr:to>
      <xdr:col>2</xdr:col>
      <xdr:colOff>1760253</xdr:colOff>
      <xdr:row>3</xdr:row>
      <xdr:rowOff>2117</xdr:rowOff>
    </xdr:to>
    <xdr:sp macro="" textlink="">
      <xdr:nvSpPr>
        <xdr:cNvPr id="35" name="Retângulo 34">
          <a:hlinkClick xmlns:r="http://schemas.openxmlformats.org/officeDocument/2006/relationships" r:id="rId12"/>
        </xdr:cNvPr>
        <xdr:cNvSpPr/>
      </xdr:nvSpPr>
      <xdr:spPr>
        <a:xfrm>
          <a:off x="2997444" y="677334"/>
          <a:ext cx="868892" cy="287866"/>
        </a:xfrm>
        <a:prstGeom prst="rect">
          <a:avLst/>
        </a:prstGeom>
        <a:solidFill>
          <a:srgbClr val="6699CC"/>
        </a:solidFill>
        <a:ln w="25400" cap="flat" cmpd="sng" algn="ctr">
          <a:noFill/>
          <a:prstDash val="solid"/>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pt-BR" sz="1100" b="0">
              <a:solidFill>
                <a:schemeClr val="bg1">
                  <a:lumMod val="100000"/>
                </a:schemeClr>
              </a:solidFill>
            </a:rPr>
            <a:t>Fevereiro</a:t>
          </a:r>
        </a:p>
      </xdr:txBody>
    </xdr:sp>
    <xdr:clientData/>
  </xdr:twoCellAnchor>
  <xdr:twoCellAnchor editAs="absolute">
    <xdr:from>
      <xdr:col>2</xdr:col>
      <xdr:colOff>1788014</xdr:colOff>
      <xdr:row>1</xdr:row>
      <xdr:rowOff>243417</xdr:rowOff>
    </xdr:from>
    <xdr:to>
      <xdr:col>2</xdr:col>
      <xdr:colOff>2651614</xdr:colOff>
      <xdr:row>3</xdr:row>
      <xdr:rowOff>2117</xdr:rowOff>
    </xdr:to>
    <xdr:sp macro="" textlink="">
      <xdr:nvSpPr>
        <xdr:cNvPr id="36" name="Retângulo 35">
          <a:hlinkClick xmlns:r="http://schemas.openxmlformats.org/officeDocument/2006/relationships" r:id="rId13"/>
        </xdr:cNvPr>
        <xdr:cNvSpPr/>
      </xdr:nvSpPr>
      <xdr:spPr>
        <a:xfrm>
          <a:off x="3894097" y="677334"/>
          <a:ext cx="863600" cy="287866"/>
        </a:xfrm>
        <a:prstGeom prst="rect">
          <a:avLst/>
        </a:prstGeom>
        <a:solidFill>
          <a:srgbClr val="6699CC"/>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pt-BR" sz="1100">
              <a:solidFill>
                <a:schemeClr val="bg1">
                  <a:lumMod val="100000"/>
                </a:schemeClr>
              </a:solidFill>
            </a:rPr>
            <a:t>Março</a:t>
          </a:r>
        </a:p>
      </xdr:txBody>
    </xdr:sp>
    <xdr:clientData/>
  </xdr:twoCellAnchor>
  <xdr:twoCellAnchor editAs="absolute">
    <xdr:from>
      <xdr:col>2</xdr:col>
      <xdr:colOff>2679375</xdr:colOff>
      <xdr:row>1</xdr:row>
      <xdr:rowOff>243417</xdr:rowOff>
    </xdr:from>
    <xdr:to>
      <xdr:col>3</xdr:col>
      <xdr:colOff>203933</xdr:colOff>
      <xdr:row>3</xdr:row>
      <xdr:rowOff>2117</xdr:rowOff>
    </xdr:to>
    <xdr:sp macro="" textlink="">
      <xdr:nvSpPr>
        <xdr:cNvPr id="37" name="Retângulo 36">
          <a:hlinkClick xmlns:r="http://schemas.openxmlformats.org/officeDocument/2006/relationships" r:id="rId14"/>
        </xdr:cNvPr>
        <xdr:cNvSpPr/>
      </xdr:nvSpPr>
      <xdr:spPr>
        <a:xfrm>
          <a:off x="4785458" y="677334"/>
          <a:ext cx="868892" cy="287866"/>
        </a:xfrm>
        <a:prstGeom prst="rect">
          <a:avLst/>
        </a:prstGeom>
        <a:solidFill>
          <a:srgbClr val="6699CC"/>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pt-BR" sz="1100">
              <a:solidFill>
                <a:schemeClr val="bg1">
                  <a:lumMod val="100000"/>
                </a:schemeClr>
              </a:solidFill>
            </a:rPr>
            <a:t>Abril</a:t>
          </a:r>
        </a:p>
      </xdr:txBody>
    </xdr:sp>
    <xdr:clientData/>
  </xdr:twoCellAnchor>
  <xdr:twoCellAnchor editAs="absolute">
    <xdr:from>
      <xdr:col>3</xdr:col>
      <xdr:colOff>231694</xdr:colOff>
      <xdr:row>1</xdr:row>
      <xdr:rowOff>243417</xdr:rowOff>
    </xdr:from>
    <xdr:to>
      <xdr:col>3</xdr:col>
      <xdr:colOff>1100585</xdr:colOff>
      <xdr:row>3</xdr:row>
      <xdr:rowOff>2117</xdr:rowOff>
    </xdr:to>
    <xdr:sp macro="" textlink="">
      <xdr:nvSpPr>
        <xdr:cNvPr id="38" name="Retângulo 37">
          <a:hlinkClick xmlns:r="http://schemas.openxmlformats.org/officeDocument/2006/relationships" r:id="rId15"/>
        </xdr:cNvPr>
        <xdr:cNvSpPr/>
      </xdr:nvSpPr>
      <xdr:spPr>
        <a:xfrm>
          <a:off x="5682111" y="677334"/>
          <a:ext cx="868891" cy="287866"/>
        </a:xfrm>
        <a:prstGeom prst="rect">
          <a:avLst/>
        </a:prstGeom>
        <a:solidFill>
          <a:srgbClr val="6699CC"/>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pt-BR" sz="1100">
              <a:solidFill>
                <a:schemeClr val="bg1">
                  <a:lumMod val="100000"/>
                </a:schemeClr>
              </a:solidFill>
            </a:rPr>
            <a:t>Maio</a:t>
          </a:r>
        </a:p>
      </xdr:txBody>
    </xdr:sp>
    <xdr:clientData/>
  </xdr:twoCellAnchor>
  <xdr:twoCellAnchor editAs="absolute">
    <xdr:from>
      <xdr:col>3</xdr:col>
      <xdr:colOff>1128346</xdr:colOff>
      <xdr:row>1</xdr:row>
      <xdr:rowOff>243417</xdr:rowOff>
    </xdr:from>
    <xdr:to>
      <xdr:col>4</xdr:col>
      <xdr:colOff>817196</xdr:colOff>
      <xdr:row>3</xdr:row>
      <xdr:rowOff>2117</xdr:rowOff>
    </xdr:to>
    <xdr:sp macro="" textlink="">
      <xdr:nvSpPr>
        <xdr:cNvPr id="39" name="Retângulo 38">
          <a:hlinkClick xmlns:r="http://schemas.openxmlformats.org/officeDocument/2006/relationships" r:id="rId16"/>
        </xdr:cNvPr>
        <xdr:cNvSpPr/>
      </xdr:nvSpPr>
      <xdr:spPr>
        <a:xfrm>
          <a:off x="6578763" y="677334"/>
          <a:ext cx="863600" cy="287866"/>
        </a:xfrm>
        <a:prstGeom prst="rect">
          <a:avLst/>
        </a:prstGeom>
        <a:solidFill>
          <a:srgbClr val="6699CC"/>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pt-BR" sz="1100">
              <a:solidFill>
                <a:schemeClr val="bg1">
                  <a:lumMod val="100000"/>
                </a:schemeClr>
              </a:solidFill>
            </a:rPr>
            <a:t>Junho</a:t>
          </a:r>
        </a:p>
      </xdr:txBody>
    </xdr:sp>
    <xdr:clientData/>
  </xdr:twoCellAnchor>
  <xdr:twoCellAnchor editAs="absolute">
    <xdr:from>
      <xdr:col>4</xdr:col>
      <xdr:colOff>844957</xdr:colOff>
      <xdr:row>1</xdr:row>
      <xdr:rowOff>243417</xdr:rowOff>
    </xdr:from>
    <xdr:to>
      <xdr:col>5</xdr:col>
      <xdr:colOff>539099</xdr:colOff>
      <xdr:row>3</xdr:row>
      <xdr:rowOff>2117</xdr:rowOff>
    </xdr:to>
    <xdr:sp macro="" textlink="">
      <xdr:nvSpPr>
        <xdr:cNvPr id="40" name="Retângulo 39">
          <a:hlinkClick xmlns:r="http://schemas.openxmlformats.org/officeDocument/2006/relationships" r:id="rId17"/>
        </xdr:cNvPr>
        <xdr:cNvSpPr/>
      </xdr:nvSpPr>
      <xdr:spPr>
        <a:xfrm>
          <a:off x="7470124" y="677334"/>
          <a:ext cx="868892" cy="287866"/>
        </a:xfrm>
        <a:prstGeom prst="rect">
          <a:avLst/>
        </a:prstGeom>
        <a:solidFill>
          <a:srgbClr val="6699CC"/>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pt-BR" sz="1100">
              <a:solidFill>
                <a:schemeClr val="bg1">
                  <a:lumMod val="100000"/>
                </a:schemeClr>
              </a:solidFill>
              <a:latin typeface="+mn-lt"/>
              <a:ea typeface="+mn-ea"/>
              <a:cs typeface="+mn-cs"/>
            </a:rPr>
            <a:t>Julho</a:t>
          </a:r>
        </a:p>
      </xdr:txBody>
    </xdr:sp>
    <xdr:clientData/>
  </xdr:twoCellAnchor>
  <xdr:twoCellAnchor editAs="absolute">
    <xdr:from>
      <xdr:col>5</xdr:col>
      <xdr:colOff>566860</xdr:colOff>
      <xdr:row>1</xdr:row>
      <xdr:rowOff>243417</xdr:rowOff>
    </xdr:from>
    <xdr:to>
      <xdr:col>6</xdr:col>
      <xdr:colOff>292752</xdr:colOff>
      <xdr:row>3</xdr:row>
      <xdr:rowOff>2117</xdr:rowOff>
    </xdr:to>
    <xdr:sp macro="" textlink="">
      <xdr:nvSpPr>
        <xdr:cNvPr id="41" name="Retângulo 40">
          <a:hlinkClick xmlns:r="http://schemas.openxmlformats.org/officeDocument/2006/relationships" r:id="rId18"/>
        </xdr:cNvPr>
        <xdr:cNvSpPr/>
      </xdr:nvSpPr>
      <xdr:spPr>
        <a:xfrm>
          <a:off x="8366777" y="677334"/>
          <a:ext cx="868892" cy="287866"/>
        </a:xfrm>
        <a:prstGeom prst="rect">
          <a:avLst/>
        </a:prstGeom>
        <a:solidFill>
          <a:srgbClr val="FF9900"/>
        </a:solidFill>
        <a:ln w="25400" cap="flat" cmpd="sng" algn="ctr">
          <a:noFill/>
          <a:prstDash val="solid"/>
        </a:ln>
        <a:effectLs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pt-BR" sz="1100" b="1">
              <a:solidFill>
                <a:schemeClr val="bg1">
                  <a:lumMod val="100000"/>
                </a:schemeClr>
              </a:solidFill>
              <a:latin typeface="+mn-lt"/>
              <a:ea typeface="+mn-ea"/>
              <a:cs typeface="+mn-cs"/>
            </a:rPr>
            <a:t>Agosto</a:t>
          </a:r>
        </a:p>
      </xdr:txBody>
    </xdr:sp>
    <xdr:clientData/>
  </xdr:twoCellAnchor>
  <xdr:twoCellAnchor editAs="absolute">
    <xdr:from>
      <xdr:col>6</xdr:col>
      <xdr:colOff>320513</xdr:colOff>
      <xdr:row>1</xdr:row>
      <xdr:rowOff>243417</xdr:rowOff>
    </xdr:from>
    <xdr:to>
      <xdr:col>7</xdr:col>
      <xdr:colOff>41113</xdr:colOff>
      <xdr:row>3</xdr:row>
      <xdr:rowOff>2117</xdr:rowOff>
    </xdr:to>
    <xdr:sp macro="" textlink="">
      <xdr:nvSpPr>
        <xdr:cNvPr id="42" name="Retângulo 41">
          <a:hlinkClick xmlns:r="http://schemas.openxmlformats.org/officeDocument/2006/relationships" r:id="rId19"/>
        </xdr:cNvPr>
        <xdr:cNvSpPr/>
      </xdr:nvSpPr>
      <xdr:spPr>
        <a:xfrm>
          <a:off x="9263430" y="677334"/>
          <a:ext cx="863600" cy="287866"/>
        </a:xfrm>
        <a:prstGeom prst="rect">
          <a:avLst/>
        </a:prstGeom>
        <a:solidFill>
          <a:srgbClr val="6699CC"/>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pt-BR" sz="1100">
              <a:solidFill>
                <a:schemeClr val="bg1">
                  <a:lumMod val="100000"/>
                </a:schemeClr>
              </a:solidFill>
            </a:rPr>
            <a:t>Setembro</a:t>
          </a:r>
        </a:p>
      </xdr:txBody>
    </xdr:sp>
    <xdr:clientData/>
  </xdr:twoCellAnchor>
  <xdr:twoCellAnchor editAs="absolute">
    <xdr:from>
      <xdr:col>7</xdr:col>
      <xdr:colOff>68874</xdr:colOff>
      <xdr:row>1</xdr:row>
      <xdr:rowOff>243417</xdr:rowOff>
    </xdr:from>
    <xdr:to>
      <xdr:col>7</xdr:col>
      <xdr:colOff>937765</xdr:colOff>
      <xdr:row>3</xdr:row>
      <xdr:rowOff>2117</xdr:rowOff>
    </xdr:to>
    <xdr:sp macro="" textlink="">
      <xdr:nvSpPr>
        <xdr:cNvPr id="43" name="Retângulo 42">
          <a:hlinkClick xmlns:r="http://schemas.openxmlformats.org/officeDocument/2006/relationships" r:id="rId20"/>
        </xdr:cNvPr>
        <xdr:cNvSpPr/>
      </xdr:nvSpPr>
      <xdr:spPr>
        <a:xfrm>
          <a:off x="10154791" y="677334"/>
          <a:ext cx="868891" cy="287866"/>
        </a:xfrm>
        <a:prstGeom prst="rect">
          <a:avLst/>
        </a:prstGeom>
        <a:solidFill>
          <a:srgbClr val="6699CC"/>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pt-BR" sz="1100">
              <a:solidFill>
                <a:schemeClr val="bg1">
                  <a:lumMod val="100000"/>
                </a:schemeClr>
              </a:solidFill>
            </a:rPr>
            <a:t>Outubro</a:t>
          </a:r>
        </a:p>
      </xdr:txBody>
    </xdr:sp>
    <xdr:clientData/>
  </xdr:twoCellAnchor>
  <xdr:twoCellAnchor editAs="absolute">
    <xdr:from>
      <xdr:col>7</xdr:col>
      <xdr:colOff>965526</xdr:colOff>
      <xdr:row>1</xdr:row>
      <xdr:rowOff>243417</xdr:rowOff>
    </xdr:from>
    <xdr:to>
      <xdr:col>8</xdr:col>
      <xdr:colOff>691418</xdr:colOff>
      <xdr:row>3</xdr:row>
      <xdr:rowOff>2117</xdr:rowOff>
    </xdr:to>
    <xdr:sp macro="" textlink="">
      <xdr:nvSpPr>
        <xdr:cNvPr id="44" name="Retângulo 43">
          <a:hlinkClick xmlns:r="http://schemas.openxmlformats.org/officeDocument/2006/relationships" r:id="rId21"/>
        </xdr:cNvPr>
        <xdr:cNvSpPr/>
      </xdr:nvSpPr>
      <xdr:spPr>
        <a:xfrm>
          <a:off x="11051443" y="677334"/>
          <a:ext cx="868892" cy="287866"/>
        </a:xfrm>
        <a:prstGeom prst="rect">
          <a:avLst/>
        </a:prstGeom>
        <a:solidFill>
          <a:srgbClr val="6699CC"/>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pt-BR" sz="1100">
              <a:solidFill>
                <a:schemeClr val="bg1">
                  <a:lumMod val="100000"/>
                </a:schemeClr>
              </a:solidFill>
            </a:rPr>
            <a:t>Novembro</a:t>
          </a:r>
        </a:p>
      </xdr:txBody>
    </xdr:sp>
    <xdr:clientData/>
  </xdr:twoCellAnchor>
  <xdr:twoCellAnchor editAs="absolute">
    <xdr:from>
      <xdr:col>8</xdr:col>
      <xdr:colOff>719179</xdr:colOff>
      <xdr:row>1</xdr:row>
      <xdr:rowOff>243417</xdr:rowOff>
    </xdr:from>
    <xdr:to>
      <xdr:col>9</xdr:col>
      <xdr:colOff>439779</xdr:colOff>
      <xdr:row>3</xdr:row>
      <xdr:rowOff>2117</xdr:rowOff>
    </xdr:to>
    <xdr:sp macro="" textlink="">
      <xdr:nvSpPr>
        <xdr:cNvPr id="45" name="Retângulo 44">
          <a:hlinkClick xmlns:r="http://schemas.openxmlformats.org/officeDocument/2006/relationships" r:id="rId22"/>
        </xdr:cNvPr>
        <xdr:cNvSpPr/>
      </xdr:nvSpPr>
      <xdr:spPr>
        <a:xfrm>
          <a:off x="11948096" y="677334"/>
          <a:ext cx="863600" cy="287866"/>
        </a:xfrm>
        <a:prstGeom prst="rect">
          <a:avLst/>
        </a:prstGeom>
        <a:solidFill>
          <a:srgbClr val="6699CC"/>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pt-BR" sz="1100">
              <a:solidFill>
                <a:schemeClr val="bg1">
                  <a:lumMod val="100000"/>
                </a:schemeClr>
              </a:solidFill>
              <a:latin typeface="+mn-lt"/>
              <a:ea typeface="+mn-ea"/>
              <a:cs typeface="+mn-cs"/>
            </a:rPr>
            <a:t>Dezembro</a:t>
          </a:r>
        </a:p>
      </xdr:txBody>
    </xdr:sp>
    <xdr:clientData/>
  </xdr:twoCellAnchor>
  <xdr:twoCellAnchor editAs="absolute">
    <xdr:from>
      <xdr:col>9</xdr:col>
      <xdr:colOff>467540</xdr:colOff>
      <xdr:row>1</xdr:row>
      <xdr:rowOff>243417</xdr:rowOff>
    </xdr:from>
    <xdr:to>
      <xdr:col>10</xdr:col>
      <xdr:colOff>188140</xdr:colOff>
      <xdr:row>3</xdr:row>
      <xdr:rowOff>2117</xdr:rowOff>
    </xdr:to>
    <xdr:sp macro="" textlink="">
      <xdr:nvSpPr>
        <xdr:cNvPr id="46" name="Retângulo 45">
          <a:hlinkClick xmlns:r="http://schemas.openxmlformats.org/officeDocument/2006/relationships" r:id="rId23"/>
        </xdr:cNvPr>
        <xdr:cNvSpPr/>
      </xdr:nvSpPr>
      <xdr:spPr>
        <a:xfrm>
          <a:off x="12839457" y="677334"/>
          <a:ext cx="863600" cy="287866"/>
        </a:xfrm>
        <a:prstGeom prst="rect">
          <a:avLst/>
        </a:prstGeom>
        <a:solidFill>
          <a:srgbClr val="6699CC"/>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pt-BR" sz="1100">
              <a:solidFill>
                <a:schemeClr val="bg1">
                  <a:lumMod val="100000"/>
                </a:schemeClr>
              </a:solidFill>
              <a:latin typeface="+mn-lt"/>
              <a:ea typeface="+mn-ea"/>
              <a:cs typeface="+mn-cs"/>
            </a:rPr>
            <a:t>Férias</a:t>
          </a:r>
        </a:p>
      </xdr:txBody>
    </xdr:sp>
    <xdr:clientData/>
  </xdr:twoCellAnchor>
  <xdr:twoCellAnchor editAs="absolute">
    <xdr:from>
      <xdr:col>10</xdr:col>
      <xdr:colOff>215899</xdr:colOff>
      <xdr:row>1</xdr:row>
      <xdr:rowOff>243417</xdr:rowOff>
    </xdr:from>
    <xdr:to>
      <xdr:col>10</xdr:col>
      <xdr:colOff>1079499</xdr:colOff>
      <xdr:row>3</xdr:row>
      <xdr:rowOff>2117</xdr:rowOff>
    </xdr:to>
    <xdr:sp macro="" textlink="">
      <xdr:nvSpPr>
        <xdr:cNvPr id="47" name="Retângulo 46">
          <a:hlinkClick xmlns:r="http://schemas.openxmlformats.org/officeDocument/2006/relationships" r:id="rId24"/>
        </xdr:cNvPr>
        <xdr:cNvSpPr/>
      </xdr:nvSpPr>
      <xdr:spPr>
        <a:xfrm>
          <a:off x="13730816" y="677334"/>
          <a:ext cx="863600" cy="287866"/>
        </a:xfrm>
        <a:prstGeom prst="rect">
          <a:avLst/>
        </a:prstGeom>
        <a:solidFill>
          <a:srgbClr val="6699CC"/>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pt-BR" sz="1100">
              <a:solidFill>
                <a:schemeClr val="bg1">
                  <a:lumMod val="100000"/>
                </a:schemeClr>
              </a:solidFill>
              <a:latin typeface="+mn-lt"/>
              <a:ea typeface="+mn-ea"/>
              <a:cs typeface="+mn-cs"/>
            </a:rPr>
            <a:t>13º Salário</a:t>
          </a:r>
        </a:p>
      </xdr:txBody>
    </xdr:sp>
    <xdr:clientData/>
  </xdr:twoCellAnchor>
  <xdr:twoCellAnchor editAs="oneCell">
    <xdr:from>
      <xdr:col>0</xdr:col>
      <xdr:colOff>381000</xdr:colOff>
      <xdr:row>0</xdr:row>
      <xdr:rowOff>52917</xdr:rowOff>
    </xdr:from>
    <xdr:to>
      <xdr:col>0</xdr:col>
      <xdr:colOff>1501532</xdr:colOff>
      <xdr:row>2</xdr:row>
      <xdr:rowOff>105833</xdr:rowOff>
    </xdr:to>
    <xdr:pic>
      <xdr:nvPicPr>
        <xdr:cNvPr id="48" name="Imagem 47" descr="Marca_sebrae_verticall.png"/>
        <xdr:cNvPicPr>
          <a:picLocks noChangeAspect="1"/>
        </xdr:cNvPicPr>
      </xdr:nvPicPr>
      <xdr:blipFill>
        <a:blip xmlns:r="http://schemas.openxmlformats.org/officeDocument/2006/relationships" r:embed="rId25" cstate="print"/>
        <a:stretch>
          <a:fillRect/>
        </a:stretch>
      </xdr:blipFill>
      <xdr:spPr>
        <a:xfrm>
          <a:off x="381000" y="52917"/>
          <a:ext cx="1120532" cy="751416"/>
        </a:xfrm>
        <a:prstGeom prst="rect">
          <a:avLst/>
        </a:prstGeom>
      </xdr:spPr>
    </xdr:pic>
    <xdr:clientData/>
  </xdr:twoCellAnchor>
</xdr:wsDr>
</file>

<file path=xl/drawings/drawing59.xml><?xml version="1.0" encoding="utf-8"?>
<xdr:wsDr xmlns:xdr="http://schemas.openxmlformats.org/drawingml/2006/spreadsheetDrawing" xmlns:a="http://schemas.openxmlformats.org/drawingml/2006/main">
  <xdr:twoCellAnchor editAs="absolute">
    <xdr:from>
      <xdr:col>6</xdr:col>
      <xdr:colOff>307975</xdr:colOff>
      <xdr:row>0</xdr:row>
      <xdr:rowOff>133350</xdr:rowOff>
    </xdr:from>
    <xdr:to>
      <xdr:col>15</xdr:col>
      <xdr:colOff>338667</xdr:colOff>
      <xdr:row>1</xdr:row>
      <xdr:rowOff>136219</xdr:rowOff>
    </xdr:to>
    <xdr:sp macro="" textlink="">
      <xdr:nvSpPr>
        <xdr:cNvPr id="2" name="CaixaDeTexto 1"/>
        <xdr:cNvSpPr txBox="1"/>
      </xdr:nvSpPr>
      <xdr:spPr>
        <a:xfrm>
          <a:off x="5546725" y="133350"/>
          <a:ext cx="6518275" cy="436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vert="horz" wrap="square" rtlCol="0" anchor="t">
          <a:spAutoFit/>
        </a:bodyPr>
        <a:lstStyle/>
        <a:p>
          <a:r>
            <a:rPr lang="pt-BR" sz="1100"/>
            <a:t>Esta parte da planilha permite que você veja exatamente quanto cada funcionário irá receber. Basta selecionar</a:t>
          </a:r>
          <a:r>
            <a:rPr lang="pt-BR" sz="1100" baseline="0"/>
            <a:t> o funcionário e enviar para a impressão. A folha de pagamento estará 100% formatada para sua impressora.</a:t>
          </a:r>
          <a:endParaRPr lang="pt-BR" sz="1100"/>
        </a:p>
      </xdr:txBody>
    </xdr:sp>
    <xdr:clientData/>
  </xdr:twoCellAnchor>
  <xdr:twoCellAnchor editAs="absolute">
    <xdr:from>
      <xdr:col>0</xdr:col>
      <xdr:colOff>144991</xdr:colOff>
      <xdr:row>2</xdr:row>
      <xdr:rowOff>135470</xdr:rowOff>
    </xdr:from>
    <xdr:to>
      <xdr:col>0</xdr:col>
      <xdr:colOff>1710266</xdr:colOff>
      <xdr:row>2</xdr:row>
      <xdr:rowOff>135470</xdr:rowOff>
    </xdr:to>
    <xdr:cxnSp macro="">
      <xdr:nvCxnSpPr>
        <xdr:cNvPr id="4" name="Conector reto 3"/>
        <xdr:cNvCxnSpPr/>
      </xdr:nvCxnSpPr>
      <xdr:spPr>
        <a:xfrm>
          <a:off x="144991" y="830795"/>
          <a:ext cx="1565275" cy="0"/>
        </a:xfrm>
        <a:prstGeom prst="line">
          <a:avLst/>
        </a:prstGeom>
        <a:ln>
          <a:solidFill>
            <a:srgbClr val="76717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63500</xdr:colOff>
      <xdr:row>2</xdr:row>
      <xdr:rowOff>222253</xdr:rowOff>
    </xdr:from>
    <xdr:to>
      <xdr:col>0</xdr:col>
      <xdr:colOff>1756833</xdr:colOff>
      <xdr:row>3</xdr:row>
      <xdr:rowOff>234953</xdr:rowOff>
    </xdr:to>
    <xdr:sp macro="" textlink="">
      <xdr:nvSpPr>
        <xdr:cNvPr id="5" name="Rectangle 65"/>
        <xdr:cNvSpPr/>
      </xdr:nvSpPr>
      <xdr:spPr>
        <a:xfrm>
          <a:off x="63500" y="917578"/>
          <a:ext cx="1693333"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l"/>
          <a:r>
            <a:rPr lang="en-US" sz="1400" b="1"/>
            <a:t>Menu</a:t>
          </a:r>
        </a:p>
      </xdr:txBody>
    </xdr:sp>
    <xdr:clientData/>
  </xdr:twoCellAnchor>
  <xdr:twoCellAnchor editAs="absolute">
    <xdr:from>
      <xdr:col>0</xdr:col>
      <xdr:colOff>152400</xdr:colOff>
      <xdr:row>16</xdr:row>
      <xdr:rowOff>138641</xdr:rowOff>
    </xdr:from>
    <xdr:to>
      <xdr:col>0</xdr:col>
      <xdr:colOff>1717675</xdr:colOff>
      <xdr:row>16</xdr:row>
      <xdr:rowOff>138641</xdr:rowOff>
    </xdr:to>
    <xdr:cxnSp macro="">
      <xdr:nvCxnSpPr>
        <xdr:cNvPr id="6" name="Conector reto 5"/>
        <xdr:cNvCxnSpPr/>
      </xdr:nvCxnSpPr>
      <xdr:spPr>
        <a:xfrm>
          <a:off x="152400" y="4253441"/>
          <a:ext cx="1565275" cy="0"/>
        </a:xfrm>
        <a:prstGeom prst="line">
          <a:avLst/>
        </a:prstGeom>
        <a:ln>
          <a:solidFill>
            <a:srgbClr val="76717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12700</xdr:colOff>
      <xdr:row>3</xdr:row>
      <xdr:rowOff>371475</xdr:rowOff>
    </xdr:from>
    <xdr:to>
      <xdr:col>1</xdr:col>
      <xdr:colOff>12700</xdr:colOff>
      <xdr:row>4</xdr:row>
      <xdr:rowOff>244475</xdr:rowOff>
    </xdr:to>
    <xdr:sp macro="" textlink="">
      <xdr:nvSpPr>
        <xdr:cNvPr id="7" name="Retângulo 6">
          <a:hlinkClick xmlns:r="http://schemas.openxmlformats.org/officeDocument/2006/relationships" r:id="rId1"/>
        </xdr:cNvPr>
        <xdr:cNvSpPr/>
      </xdr:nvSpPr>
      <xdr:spPr>
        <a:xfrm>
          <a:off x="12700" y="13335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Início</a:t>
          </a:r>
        </a:p>
      </xdr:txBody>
    </xdr:sp>
    <xdr:clientData/>
  </xdr:twoCellAnchor>
  <xdr:twoCellAnchor editAs="absolute">
    <xdr:from>
      <xdr:col>0</xdr:col>
      <xdr:colOff>12700</xdr:colOff>
      <xdr:row>4</xdr:row>
      <xdr:rowOff>307975</xdr:rowOff>
    </xdr:from>
    <xdr:to>
      <xdr:col>1</xdr:col>
      <xdr:colOff>12700</xdr:colOff>
      <xdr:row>5</xdr:row>
      <xdr:rowOff>180975</xdr:rowOff>
    </xdr:to>
    <xdr:sp macro="" textlink="">
      <xdr:nvSpPr>
        <xdr:cNvPr id="8" name="Retângulo 7">
          <a:hlinkClick xmlns:r="http://schemas.openxmlformats.org/officeDocument/2006/relationships" r:id="rId2"/>
        </xdr:cNvPr>
        <xdr:cNvSpPr/>
      </xdr:nvSpPr>
      <xdr:spPr>
        <a:xfrm>
          <a:off x="12700" y="16510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1. Premissas Gerais</a:t>
          </a:r>
        </a:p>
      </xdr:txBody>
    </xdr:sp>
    <xdr:clientData/>
  </xdr:twoCellAnchor>
  <xdr:twoCellAnchor editAs="absolute">
    <xdr:from>
      <xdr:col>0</xdr:col>
      <xdr:colOff>12700</xdr:colOff>
      <xdr:row>5</xdr:row>
      <xdr:rowOff>244475</xdr:rowOff>
    </xdr:from>
    <xdr:to>
      <xdr:col>1</xdr:col>
      <xdr:colOff>12700</xdr:colOff>
      <xdr:row>6</xdr:row>
      <xdr:rowOff>117475</xdr:rowOff>
    </xdr:to>
    <xdr:sp macro="" textlink="">
      <xdr:nvSpPr>
        <xdr:cNvPr id="9" name="Retângulo 8">
          <a:hlinkClick xmlns:r="http://schemas.openxmlformats.org/officeDocument/2006/relationships" r:id="rId3"/>
        </xdr:cNvPr>
        <xdr:cNvSpPr/>
      </xdr:nvSpPr>
      <xdr:spPr>
        <a:xfrm>
          <a:off x="12700" y="19685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2. Cadastro dos Funcionários</a:t>
          </a:r>
        </a:p>
      </xdr:txBody>
    </xdr:sp>
    <xdr:clientData/>
  </xdr:twoCellAnchor>
  <xdr:twoCellAnchor editAs="absolute">
    <xdr:from>
      <xdr:col>0</xdr:col>
      <xdr:colOff>12700</xdr:colOff>
      <xdr:row>6</xdr:row>
      <xdr:rowOff>180975</xdr:rowOff>
    </xdr:from>
    <xdr:to>
      <xdr:col>1</xdr:col>
      <xdr:colOff>12700</xdr:colOff>
      <xdr:row>7</xdr:row>
      <xdr:rowOff>53975</xdr:rowOff>
    </xdr:to>
    <xdr:sp macro="" textlink="">
      <xdr:nvSpPr>
        <xdr:cNvPr id="10" name="Retângulo 9">
          <a:hlinkClick xmlns:r="http://schemas.openxmlformats.org/officeDocument/2006/relationships" r:id="rId4"/>
        </xdr:cNvPr>
        <xdr:cNvSpPr/>
      </xdr:nvSpPr>
      <xdr:spPr>
        <a:xfrm>
          <a:off x="12700" y="22860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3. Lançamentos (Folha Pgto)</a:t>
          </a:r>
        </a:p>
      </xdr:txBody>
    </xdr:sp>
    <xdr:clientData/>
  </xdr:twoCellAnchor>
  <xdr:twoCellAnchor editAs="absolute">
    <xdr:from>
      <xdr:col>0</xdr:col>
      <xdr:colOff>12700</xdr:colOff>
      <xdr:row>7</xdr:row>
      <xdr:rowOff>117475</xdr:rowOff>
    </xdr:from>
    <xdr:to>
      <xdr:col>1</xdr:col>
      <xdr:colOff>12700</xdr:colOff>
      <xdr:row>8</xdr:row>
      <xdr:rowOff>117475</xdr:rowOff>
    </xdr:to>
    <xdr:sp macro="" textlink="">
      <xdr:nvSpPr>
        <xdr:cNvPr id="11" name="Retângulo 10">
          <a:hlinkClick xmlns:r="http://schemas.openxmlformats.org/officeDocument/2006/relationships" r:id="rId5"/>
        </xdr:cNvPr>
        <xdr:cNvSpPr/>
      </xdr:nvSpPr>
      <xdr:spPr>
        <a:xfrm>
          <a:off x="12700" y="2603500"/>
          <a:ext cx="1847850" cy="257175"/>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4. Resultados Consolidados</a:t>
          </a:r>
        </a:p>
      </xdr:txBody>
    </xdr:sp>
    <xdr:clientData/>
  </xdr:twoCellAnchor>
  <xdr:twoCellAnchor editAs="absolute">
    <xdr:from>
      <xdr:col>0</xdr:col>
      <xdr:colOff>12700</xdr:colOff>
      <xdr:row>8</xdr:row>
      <xdr:rowOff>180975</xdr:rowOff>
    </xdr:from>
    <xdr:to>
      <xdr:col>1</xdr:col>
      <xdr:colOff>12700</xdr:colOff>
      <xdr:row>10</xdr:row>
      <xdr:rowOff>43391</xdr:rowOff>
    </xdr:to>
    <xdr:sp macro="" textlink="">
      <xdr:nvSpPr>
        <xdr:cNvPr id="12" name="Retângulo 11">
          <a:hlinkClick xmlns:r="http://schemas.openxmlformats.org/officeDocument/2006/relationships" r:id="rId6"/>
        </xdr:cNvPr>
        <xdr:cNvSpPr/>
      </xdr:nvSpPr>
      <xdr:spPr>
        <a:xfrm>
          <a:off x="12700" y="2924175"/>
          <a:ext cx="1847850" cy="252941"/>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5. Gráficos</a:t>
          </a:r>
        </a:p>
      </xdr:txBody>
    </xdr:sp>
    <xdr:clientData/>
  </xdr:twoCellAnchor>
  <xdr:twoCellAnchor editAs="absolute">
    <xdr:from>
      <xdr:col>0</xdr:col>
      <xdr:colOff>12700</xdr:colOff>
      <xdr:row>11</xdr:row>
      <xdr:rowOff>1058</xdr:rowOff>
    </xdr:from>
    <xdr:to>
      <xdr:col>1</xdr:col>
      <xdr:colOff>12700</xdr:colOff>
      <xdr:row>12</xdr:row>
      <xdr:rowOff>64558</xdr:rowOff>
    </xdr:to>
    <xdr:sp macro="" textlink="">
      <xdr:nvSpPr>
        <xdr:cNvPr id="13" name="Retângulo 12">
          <a:hlinkClick xmlns:r="http://schemas.openxmlformats.org/officeDocument/2006/relationships" r:id="rId7"/>
        </xdr:cNvPr>
        <xdr:cNvSpPr/>
      </xdr:nvSpPr>
      <xdr:spPr>
        <a:xfrm>
          <a:off x="12700" y="3239558"/>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6. Alertas e Dicas</a:t>
          </a:r>
        </a:p>
      </xdr:txBody>
    </xdr:sp>
    <xdr:clientData/>
  </xdr:twoCellAnchor>
  <xdr:twoCellAnchor editAs="absolute">
    <xdr:from>
      <xdr:col>0</xdr:col>
      <xdr:colOff>12700</xdr:colOff>
      <xdr:row>12</xdr:row>
      <xdr:rowOff>128058</xdr:rowOff>
    </xdr:from>
    <xdr:to>
      <xdr:col>1</xdr:col>
      <xdr:colOff>12700</xdr:colOff>
      <xdr:row>14</xdr:row>
      <xdr:rowOff>75141</xdr:rowOff>
    </xdr:to>
    <xdr:sp macro="" textlink="">
      <xdr:nvSpPr>
        <xdr:cNvPr id="14" name="Retângulo 13">
          <a:hlinkClick xmlns:r="http://schemas.openxmlformats.org/officeDocument/2006/relationships" r:id="rId8"/>
        </xdr:cNvPr>
        <xdr:cNvSpPr/>
      </xdr:nvSpPr>
      <xdr:spPr>
        <a:xfrm>
          <a:off x="12700" y="3557058"/>
          <a:ext cx="1847850" cy="251883"/>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7. Relatório de Impressão</a:t>
          </a:r>
        </a:p>
      </xdr:txBody>
    </xdr:sp>
    <xdr:clientData/>
  </xdr:twoCellAnchor>
  <xdr:twoCellAnchor editAs="absolute">
    <xdr:from>
      <xdr:col>0</xdr:col>
      <xdr:colOff>12700</xdr:colOff>
      <xdr:row>14</xdr:row>
      <xdr:rowOff>138641</xdr:rowOff>
    </xdr:from>
    <xdr:to>
      <xdr:col>1</xdr:col>
      <xdr:colOff>12700</xdr:colOff>
      <xdr:row>16</xdr:row>
      <xdr:rowOff>11641</xdr:rowOff>
    </xdr:to>
    <xdr:sp macro="" textlink="">
      <xdr:nvSpPr>
        <xdr:cNvPr id="15" name="Retângulo 14">
          <a:hlinkClick xmlns:r="http://schemas.openxmlformats.org/officeDocument/2006/relationships" r:id="rId9"/>
        </xdr:cNvPr>
        <xdr:cNvSpPr/>
      </xdr:nvSpPr>
      <xdr:spPr>
        <a:xfrm>
          <a:off x="12700" y="3872441"/>
          <a:ext cx="1847850" cy="254000"/>
        </a:xfrm>
        <a:prstGeom prst="rect">
          <a:avLst/>
        </a:prstGeom>
        <a:solidFill>
          <a:schemeClr val="bg1">
            <a:lumMod val="100000"/>
          </a:schemeClr>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rgbClr val="000000"/>
              </a:solidFill>
            </a:rPr>
            <a:t>8. Imprimir Folha Pgto</a:t>
          </a:r>
        </a:p>
      </xdr:txBody>
    </xdr:sp>
    <xdr:clientData/>
  </xdr:twoCellAnchor>
  <xdr:twoCellAnchor editAs="absolute">
    <xdr:from>
      <xdr:col>2</xdr:col>
      <xdr:colOff>0</xdr:colOff>
      <xdr:row>1</xdr:row>
      <xdr:rowOff>243417</xdr:rowOff>
    </xdr:from>
    <xdr:to>
      <xdr:col>3</xdr:col>
      <xdr:colOff>80833</xdr:colOff>
      <xdr:row>2</xdr:row>
      <xdr:rowOff>256117</xdr:rowOff>
    </xdr:to>
    <xdr:sp macro="" textlink="">
      <xdr:nvSpPr>
        <xdr:cNvPr id="47" name="Retângulo 46">
          <a:hlinkClick xmlns:r="http://schemas.openxmlformats.org/officeDocument/2006/relationships" r:id="rId10"/>
        </xdr:cNvPr>
        <xdr:cNvSpPr/>
      </xdr:nvSpPr>
      <xdr:spPr>
        <a:xfrm>
          <a:off x="2106083" y="677334"/>
          <a:ext cx="864000" cy="277283"/>
        </a:xfrm>
        <a:prstGeom prst="rect">
          <a:avLst/>
        </a:prstGeom>
        <a:solidFill>
          <a:srgbClr val="6699CC"/>
        </a:solidFill>
        <a:ln w="25400" cap="flat" cmpd="sng" algn="ctr">
          <a:noFill/>
          <a:prstDash val="solid"/>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pt-BR" sz="1100" b="0">
              <a:solidFill>
                <a:schemeClr val="bg1">
                  <a:lumMod val="100000"/>
                </a:schemeClr>
              </a:solidFill>
            </a:rPr>
            <a:t>Janeiro</a:t>
          </a:r>
        </a:p>
      </xdr:txBody>
    </xdr:sp>
    <xdr:clientData/>
  </xdr:twoCellAnchor>
  <xdr:twoCellAnchor editAs="absolute">
    <xdr:from>
      <xdr:col>3</xdr:col>
      <xdr:colOff>99158</xdr:colOff>
      <xdr:row>1</xdr:row>
      <xdr:rowOff>243417</xdr:rowOff>
    </xdr:from>
    <xdr:to>
      <xdr:col>4</xdr:col>
      <xdr:colOff>179991</xdr:colOff>
      <xdr:row>2</xdr:row>
      <xdr:rowOff>256117</xdr:rowOff>
    </xdr:to>
    <xdr:sp macro="" textlink="">
      <xdr:nvSpPr>
        <xdr:cNvPr id="48" name="Retângulo 47">
          <a:hlinkClick xmlns:r="http://schemas.openxmlformats.org/officeDocument/2006/relationships" r:id="rId11"/>
        </xdr:cNvPr>
        <xdr:cNvSpPr/>
      </xdr:nvSpPr>
      <xdr:spPr>
        <a:xfrm>
          <a:off x="2988408" y="677334"/>
          <a:ext cx="864000" cy="277283"/>
        </a:xfrm>
        <a:prstGeom prst="rect">
          <a:avLst/>
        </a:prstGeom>
        <a:solidFill>
          <a:srgbClr val="6699CC"/>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pt-BR" sz="1100">
              <a:solidFill>
                <a:schemeClr val="bg1">
                  <a:lumMod val="100000"/>
                </a:schemeClr>
              </a:solidFill>
            </a:rPr>
            <a:t>Fevereiro</a:t>
          </a:r>
        </a:p>
      </xdr:txBody>
    </xdr:sp>
    <xdr:clientData/>
  </xdr:twoCellAnchor>
  <xdr:twoCellAnchor editAs="absolute">
    <xdr:from>
      <xdr:col>4</xdr:col>
      <xdr:colOff>198316</xdr:colOff>
      <xdr:row>1</xdr:row>
      <xdr:rowOff>243417</xdr:rowOff>
    </xdr:from>
    <xdr:to>
      <xdr:col>5</xdr:col>
      <xdr:colOff>279150</xdr:colOff>
      <xdr:row>2</xdr:row>
      <xdr:rowOff>256117</xdr:rowOff>
    </xdr:to>
    <xdr:sp macro="" textlink="">
      <xdr:nvSpPr>
        <xdr:cNvPr id="49" name="Retângulo 48">
          <a:hlinkClick xmlns:r="http://schemas.openxmlformats.org/officeDocument/2006/relationships" r:id="rId12"/>
        </xdr:cNvPr>
        <xdr:cNvSpPr/>
      </xdr:nvSpPr>
      <xdr:spPr>
        <a:xfrm>
          <a:off x="3870733" y="677334"/>
          <a:ext cx="864000" cy="277283"/>
        </a:xfrm>
        <a:prstGeom prst="rect">
          <a:avLst/>
        </a:prstGeom>
        <a:solidFill>
          <a:srgbClr val="6699CC"/>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pt-BR" sz="1100">
              <a:solidFill>
                <a:schemeClr val="bg1">
                  <a:lumMod val="100000"/>
                </a:schemeClr>
              </a:solidFill>
            </a:rPr>
            <a:t>Março</a:t>
          </a:r>
        </a:p>
      </xdr:txBody>
    </xdr:sp>
    <xdr:clientData/>
  </xdr:twoCellAnchor>
  <xdr:twoCellAnchor editAs="absolute">
    <xdr:from>
      <xdr:col>5</xdr:col>
      <xdr:colOff>297475</xdr:colOff>
      <xdr:row>1</xdr:row>
      <xdr:rowOff>243417</xdr:rowOff>
    </xdr:from>
    <xdr:to>
      <xdr:col>6</xdr:col>
      <xdr:colOff>378308</xdr:colOff>
      <xdr:row>2</xdr:row>
      <xdr:rowOff>256117</xdr:rowOff>
    </xdr:to>
    <xdr:sp macro="" textlink="">
      <xdr:nvSpPr>
        <xdr:cNvPr id="50" name="Retângulo 49">
          <a:hlinkClick xmlns:r="http://schemas.openxmlformats.org/officeDocument/2006/relationships" r:id="rId13"/>
        </xdr:cNvPr>
        <xdr:cNvSpPr/>
      </xdr:nvSpPr>
      <xdr:spPr>
        <a:xfrm>
          <a:off x="4753058" y="677334"/>
          <a:ext cx="864000" cy="277283"/>
        </a:xfrm>
        <a:prstGeom prst="rect">
          <a:avLst/>
        </a:prstGeom>
        <a:solidFill>
          <a:srgbClr val="6699CC"/>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pt-BR" sz="1100">
              <a:solidFill>
                <a:schemeClr val="bg1">
                  <a:lumMod val="100000"/>
                </a:schemeClr>
              </a:solidFill>
            </a:rPr>
            <a:t>Abril</a:t>
          </a:r>
        </a:p>
      </xdr:txBody>
    </xdr:sp>
    <xdr:clientData/>
  </xdr:twoCellAnchor>
  <xdr:twoCellAnchor editAs="absolute">
    <xdr:from>
      <xdr:col>6</xdr:col>
      <xdr:colOff>396633</xdr:colOff>
      <xdr:row>1</xdr:row>
      <xdr:rowOff>243417</xdr:rowOff>
    </xdr:from>
    <xdr:to>
      <xdr:col>7</xdr:col>
      <xdr:colOff>477466</xdr:colOff>
      <xdr:row>2</xdr:row>
      <xdr:rowOff>256117</xdr:rowOff>
    </xdr:to>
    <xdr:sp macro="" textlink="">
      <xdr:nvSpPr>
        <xdr:cNvPr id="51" name="Retângulo 50">
          <a:hlinkClick xmlns:r="http://schemas.openxmlformats.org/officeDocument/2006/relationships" r:id="rId14"/>
        </xdr:cNvPr>
        <xdr:cNvSpPr/>
      </xdr:nvSpPr>
      <xdr:spPr>
        <a:xfrm>
          <a:off x="5635383" y="677334"/>
          <a:ext cx="864000" cy="277283"/>
        </a:xfrm>
        <a:prstGeom prst="rect">
          <a:avLst/>
        </a:prstGeom>
        <a:solidFill>
          <a:srgbClr val="6699CC"/>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pt-BR" sz="1100">
              <a:solidFill>
                <a:schemeClr val="bg1">
                  <a:lumMod val="100000"/>
                </a:schemeClr>
              </a:solidFill>
            </a:rPr>
            <a:t>Maio</a:t>
          </a:r>
        </a:p>
      </xdr:txBody>
    </xdr:sp>
    <xdr:clientData/>
  </xdr:twoCellAnchor>
  <xdr:twoCellAnchor editAs="absolute">
    <xdr:from>
      <xdr:col>7</xdr:col>
      <xdr:colOff>495791</xdr:colOff>
      <xdr:row>1</xdr:row>
      <xdr:rowOff>243417</xdr:rowOff>
    </xdr:from>
    <xdr:to>
      <xdr:col>8</xdr:col>
      <xdr:colOff>576625</xdr:colOff>
      <xdr:row>2</xdr:row>
      <xdr:rowOff>256117</xdr:rowOff>
    </xdr:to>
    <xdr:sp macro="" textlink="">
      <xdr:nvSpPr>
        <xdr:cNvPr id="52" name="Retângulo 51">
          <a:hlinkClick xmlns:r="http://schemas.openxmlformats.org/officeDocument/2006/relationships" r:id="rId15"/>
        </xdr:cNvPr>
        <xdr:cNvSpPr/>
      </xdr:nvSpPr>
      <xdr:spPr>
        <a:xfrm>
          <a:off x="6517708" y="677334"/>
          <a:ext cx="864000" cy="277283"/>
        </a:xfrm>
        <a:prstGeom prst="rect">
          <a:avLst/>
        </a:prstGeom>
        <a:solidFill>
          <a:srgbClr val="6699CC"/>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pt-BR" sz="1100">
              <a:solidFill>
                <a:schemeClr val="bg1">
                  <a:lumMod val="100000"/>
                </a:schemeClr>
              </a:solidFill>
            </a:rPr>
            <a:t>Junho</a:t>
          </a:r>
        </a:p>
      </xdr:txBody>
    </xdr:sp>
    <xdr:clientData/>
  </xdr:twoCellAnchor>
  <xdr:twoCellAnchor editAs="absolute">
    <xdr:from>
      <xdr:col>8</xdr:col>
      <xdr:colOff>594950</xdr:colOff>
      <xdr:row>1</xdr:row>
      <xdr:rowOff>243417</xdr:rowOff>
    </xdr:from>
    <xdr:to>
      <xdr:col>9</xdr:col>
      <xdr:colOff>199533</xdr:colOff>
      <xdr:row>2</xdr:row>
      <xdr:rowOff>256117</xdr:rowOff>
    </xdr:to>
    <xdr:sp macro="" textlink="">
      <xdr:nvSpPr>
        <xdr:cNvPr id="53" name="Retângulo 52">
          <a:hlinkClick xmlns:r="http://schemas.openxmlformats.org/officeDocument/2006/relationships" r:id="rId16"/>
        </xdr:cNvPr>
        <xdr:cNvSpPr/>
      </xdr:nvSpPr>
      <xdr:spPr>
        <a:xfrm>
          <a:off x="7400033" y="677334"/>
          <a:ext cx="864000" cy="277283"/>
        </a:xfrm>
        <a:prstGeom prst="rect">
          <a:avLst/>
        </a:prstGeom>
        <a:solidFill>
          <a:srgbClr val="6699CC"/>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pt-BR" sz="1100">
              <a:solidFill>
                <a:schemeClr val="bg1">
                  <a:lumMod val="100000"/>
                </a:schemeClr>
              </a:solidFill>
              <a:latin typeface="+mn-lt"/>
              <a:ea typeface="+mn-ea"/>
              <a:cs typeface="+mn-cs"/>
            </a:rPr>
            <a:t>Julho</a:t>
          </a:r>
        </a:p>
      </xdr:txBody>
    </xdr:sp>
    <xdr:clientData/>
  </xdr:twoCellAnchor>
  <xdr:twoCellAnchor editAs="absolute">
    <xdr:from>
      <xdr:col>9</xdr:col>
      <xdr:colOff>217858</xdr:colOff>
      <xdr:row>1</xdr:row>
      <xdr:rowOff>243417</xdr:rowOff>
    </xdr:from>
    <xdr:to>
      <xdr:col>9</xdr:col>
      <xdr:colOff>1081858</xdr:colOff>
      <xdr:row>2</xdr:row>
      <xdr:rowOff>256117</xdr:rowOff>
    </xdr:to>
    <xdr:sp macro="" textlink="">
      <xdr:nvSpPr>
        <xdr:cNvPr id="54" name="Retângulo 53">
          <a:hlinkClick xmlns:r="http://schemas.openxmlformats.org/officeDocument/2006/relationships" r:id="rId17"/>
        </xdr:cNvPr>
        <xdr:cNvSpPr/>
      </xdr:nvSpPr>
      <xdr:spPr>
        <a:xfrm>
          <a:off x="8282358" y="677334"/>
          <a:ext cx="864000" cy="277283"/>
        </a:xfrm>
        <a:prstGeom prst="rect">
          <a:avLst/>
        </a:prstGeom>
        <a:solidFill>
          <a:srgbClr val="FF9900"/>
        </a:solidFill>
        <a:ln w="25400" cap="flat" cmpd="sng" algn="ctr">
          <a:noFill/>
          <a:prstDash val="solid"/>
        </a:ln>
        <a:effectLs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pt-BR" sz="1100" b="0" i="0">
              <a:solidFill>
                <a:schemeClr val="bg1">
                  <a:lumMod val="100000"/>
                </a:schemeClr>
              </a:solidFill>
              <a:latin typeface="+mn-lt"/>
              <a:ea typeface="+mn-ea"/>
              <a:cs typeface="+mn-cs"/>
            </a:rPr>
            <a:t>Agosto</a:t>
          </a:r>
        </a:p>
      </xdr:txBody>
    </xdr:sp>
    <xdr:clientData/>
  </xdr:twoCellAnchor>
  <xdr:twoCellAnchor editAs="absolute">
    <xdr:from>
      <xdr:col>9</xdr:col>
      <xdr:colOff>1100183</xdr:colOff>
      <xdr:row>1</xdr:row>
      <xdr:rowOff>243417</xdr:rowOff>
    </xdr:from>
    <xdr:to>
      <xdr:col>10</xdr:col>
      <xdr:colOff>704766</xdr:colOff>
      <xdr:row>2</xdr:row>
      <xdr:rowOff>256117</xdr:rowOff>
    </xdr:to>
    <xdr:sp macro="" textlink="">
      <xdr:nvSpPr>
        <xdr:cNvPr id="55" name="Retângulo 54">
          <a:hlinkClick xmlns:r="http://schemas.openxmlformats.org/officeDocument/2006/relationships" r:id="rId18"/>
        </xdr:cNvPr>
        <xdr:cNvSpPr/>
      </xdr:nvSpPr>
      <xdr:spPr>
        <a:xfrm>
          <a:off x="9164683" y="677334"/>
          <a:ext cx="864000" cy="277283"/>
        </a:xfrm>
        <a:prstGeom prst="rect">
          <a:avLst/>
        </a:prstGeom>
        <a:solidFill>
          <a:srgbClr val="6699CC"/>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pt-BR" sz="1100">
              <a:solidFill>
                <a:schemeClr val="bg1">
                  <a:lumMod val="100000"/>
                </a:schemeClr>
              </a:solidFill>
            </a:rPr>
            <a:t>Setembro</a:t>
          </a:r>
        </a:p>
      </xdr:txBody>
    </xdr:sp>
    <xdr:clientData/>
  </xdr:twoCellAnchor>
  <xdr:twoCellAnchor editAs="absolute">
    <xdr:from>
      <xdr:col>10</xdr:col>
      <xdr:colOff>723091</xdr:colOff>
      <xdr:row>1</xdr:row>
      <xdr:rowOff>243417</xdr:rowOff>
    </xdr:from>
    <xdr:to>
      <xdr:col>13</xdr:col>
      <xdr:colOff>10175</xdr:colOff>
      <xdr:row>2</xdr:row>
      <xdr:rowOff>256117</xdr:rowOff>
    </xdr:to>
    <xdr:sp macro="" textlink="">
      <xdr:nvSpPr>
        <xdr:cNvPr id="56" name="Retângulo 55">
          <a:hlinkClick xmlns:r="http://schemas.openxmlformats.org/officeDocument/2006/relationships" r:id="rId19"/>
        </xdr:cNvPr>
        <xdr:cNvSpPr/>
      </xdr:nvSpPr>
      <xdr:spPr>
        <a:xfrm>
          <a:off x="10047008" y="677334"/>
          <a:ext cx="864000" cy="277283"/>
        </a:xfrm>
        <a:prstGeom prst="rect">
          <a:avLst/>
        </a:prstGeom>
        <a:solidFill>
          <a:srgbClr val="6699CC"/>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pt-BR" sz="1100">
              <a:solidFill>
                <a:schemeClr val="bg1">
                  <a:lumMod val="100000"/>
                </a:schemeClr>
              </a:solidFill>
            </a:rPr>
            <a:t>Outubro</a:t>
          </a:r>
        </a:p>
      </xdr:txBody>
    </xdr:sp>
    <xdr:clientData/>
  </xdr:twoCellAnchor>
  <xdr:twoCellAnchor editAs="absolute">
    <xdr:from>
      <xdr:col>13</xdr:col>
      <xdr:colOff>28500</xdr:colOff>
      <xdr:row>1</xdr:row>
      <xdr:rowOff>243417</xdr:rowOff>
    </xdr:from>
    <xdr:to>
      <xdr:col>15</xdr:col>
      <xdr:colOff>67000</xdr:colOff>
      <xdr:row>2</xdr:row>
      <xdr:rowOff>256117</xdr:rowOff>
    </xdr:to>
    <xdr:sp macro="" textlink="">
      <xdr:nvSpPr>
        <xdr:cNvPr id="57" name="Retângulo 56">
          <a:hlinkClick xmlns:r="http://schemas.openxmlformats.org/officeDocument/2006/relationships" r:id="rId20"/>
        </xdr:cNvPr>
        <xdr:cNvSpPr/>
      </xdr:nvSpPr>
      <xdr:spPr>
        <a:xfrm>
          <a:off x="10929333" y="677334"/>
          <a:ext cx="864000" cy="277283"/>
        </a:xfrm>
        <a:prstGeom prst="rect">
          <a:avLst/>
        </a:prstGeom>
        <a:solidFill>
          <a:srgbClr val="6699CC"/>
        </a:solidFill>
        <a:ln w="25400" cap="flat" cmpd="sng" algn="ctr">
          <a:noFill/>
          <a:prstDash val="solid"/>
        </a:ln>
        <a:effectLs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pt-BR" sz="1100">
              <a:solidFill>
                <a:schemeClr val="bg1">
                  <a:lumMod val="100000"/>
                </a:schemeClr>
              </a:solidFill>
            </a:rPr>
            <a:t>Novembro</a:t>
          </a:r>
        </a:p>
      </xdr:txBody>
    </xdr:sp>
    <xdr:clientData/>
  </xdr:twoCellAnchor>
  <xdr:twoCellAnchor editAs="absolute">
    <xdr:from>
      <xdr:col>15</xdr:col>
      <xdr:colOff>85325</xdr:colOff>
      <xdr:row>1</xdr:row>
      <xdr:rowOff>243417</xdr:rowOff>
    </xdr:from>
    <xdr:to>
      <xdr:col>16</xdr:col>
      <xdr:colOff>335491</xdr:colOff>
      <xdr:row>2</xdr:row>
      <xdr:rowOff>256117</xdr:rowOff>
    </xdr:to>
    <xdr:sp macro="" textlink="">
      <xdr:nvSpPr>
        <xdr:cNvPr id="58" name="Retângulo 57">
          <a:hlinkClick xmlns:r="http://schemas.openxmlformats.org/officeDocument/2006/relationships" r:id="rId21"/>
        </xdr:cNvPr>
        <xdr:cNvSpPr/>
      </xdr:nvSpPr>
      <xdr:spPr>
        <a:xfrm>
          <a:off x="11811658" y="677334"/>
          <a:ext cx="864000" cy="277283"/>
        </a:xfrm>
        <a:prstGeom prst="rect">
          <a:avLst/>
        </a:prstGeom>
        <a:solidFill>
          <a:srgbClr val="6699CC"/>
        </a:solidFill>
        <a:ln w="25400" cap="flat" cmpd="sng" algn="ctr">
          <a:noFill/>
          <a:prstDash val="solid"/>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pt-BR" sz="1100" b="0">
              <a:solidFill>
                <a:schemeClr val="bg1">
                  <a:lumMod val="100000"/>
                </a:schemeClr>
              </a:solidFill>
            </a:rPr>
            <a:t>Dezembro</a:t>
          </a:r>
        </a:p>
      </xdr:txBody>
    </xdr:sp>
    <xdr:clientData/>
  </xdr:twoCellAnchor>
  <xdr:twoCellAnchor editAs="absolute">
    <xdr:from>
      <xdr:col>16</xdr:col>
      <xdr:colOff>353816</xdr:colOff>
      <xdr:row>1</xdr:row>
      <xdr:rowOff>243417</xdr:rowOff>
    </xdr:from>
    <xdr:to>
      <xdr:col>17</xdr:col>
      <xdr:colOff>603983</xdr:colOff>
      <xdr:row>2</xdr:row>
      <xdr:rowOff>248834</xdr:rowOff>
    </xdr:to>
    <xdr:sp macro="" textlink="">
      <xdr:nvSpPr>
        <xdr:cNvPr id="59" name="Retângulo 58">
          <a:hlinkClick xmlns:r="http://schemas.openxmlformats.org/officeDocument/2006/relationships" r:id="rId22"/>
        </xdr:cNvPr>
        <xdr:cNvSpPr/>
      </xdr:nvSpPr>
      <xdr:spPr>
        <a:xfrm>
          <a:off x="12693983" y="677334"/>
          <a:ext cx="864000" cy="270000"/>
        </a:xfrm>
        <a:prstGeom prst="rect">
          <a:avLst/>
        </a:prstGeom>
        <a:solidFill>
          <a:srgbClr val="6699CC"/>
        </a:solidFill>
        <a:ln w="25400" cap="flat" cmpd="sng" algn="ctr">
          <a:noFill/>
          <a:prstDash val="solid"/>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pt-BR" sz="1100" b="0">
              <a:solidFill>
                <a:schemeClr val="bg1">
                  <a:lumMod val="100000"/>
                </a:schemeClr>
              </a:solidFill>
            </a:rPr>
            <a:t>13º Salário</a:t>
          </a:r>
        </a:p>
      </xdr:txBody>
    </xdr:sp>
    <xdr:clientData/>
  </xdr:twoCellAnchor>
  <xdr:twoCellAnchor editAs="absolute">
    <xdr:from>
      <xdr:col>18</xdr:col>
      <xdr:colOff>8472</xdr:colOff>
      <xdr:row>1</xdr:row>
      <xdr:rowOff>243417</xdr:rowOff>
    </xdr:from>
    <xdr:to>
      <xdr:col>19</xdr:col>
      <xdr:colOff>258638</xdr:colOff>
      <xdr:row>2</xdr:row>
      <xdr:rowOff>249767</xdr:rowOff>
    </xdr:to>
    <xdr:sp macro="" textlink="">
      <xdr:nvSpPr>
        <xdr:cNvPr id="60" name="Retângulo 59">
          <a:hlinkClick xmlns:r="http://schemas.openxmlformats.org/officeDocument/2006/relationships" r:id="rId23"/>
        </xdr:cNvPr>
        <xdr:cNvSpPr/>
      </xdr:nvSpPr>
      <xdr:spPr>
        <a:xfrm>
          <a:off x="13576305" y="677334"/>
          <a:ext cx="864000" cy="270933"/>
        </a:xfrm>
        <a:prstGeom prst="rect">
          <a:avLst/>
        </a:prstGeom>
        <a:solidFill>
          <a:srgbClr val="6699CC"/>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pt-BR" sz="1100">
              <a:solidFill>
                <a:schemeClr val="bg1">
                  <a:lumMod val="100000"/>
                </a:schemeClr>
              </a:solidFill>
              <a:latin typeface="+mn-lt"/>
              <a:ea typeface="+mn-ea"/>
              <a:cs typeface="+mn-cs"/>
            </a:rPr>
            <a:t>Férias</a:t>
          </a:r>
        </a:p>
      </xdr:txBody>
    </xdr:sp>
    <xdr:clientData/>
  </xdr:twoCellAnchor>
  <xdr:twoCellAnchor editAs="oneCell">
    <xdr:from>
      <xdr:col>0</xdr:col>
      <xdr:colOff>338667</xdr:colOff>
      <xdr:row>0</xdr:row>
      <xdr:rowOff>31750</xdr:rowOff>
    </xdr:from>
    <xdr:to>
      <xdr:col>0</xdr:col>
      <xdr:colOff>1459199</xdr:colOff>
      <xdr:row>2</xdr:row>
      <xdr:rowOff>84666</xdr:rowOff>
    </xdr:to>
    <xdr:pic>
      <xdr:nvPicPr>
        <xdr:cNvPr id="34" name="Imagem 33" descr="Marca_sebrae_verticall.png"/>
        <xdr:cNvPicPr>
          <a:picLocks noChangeAspect="1"/>
        </xdr:cNvPicPr>
      </xdr:nvPicPr>
      <xdr:blipFill>
        <a:blip xmlns:r="http://schemas.openxmlformats.org/officeDocument/2006/relationships" r:embed="rId24" cstate="print"/>
        <a:stretch>
          <a:fillRect/>
        </a:stretch>
      </xdr:blipFill>
      <xdr:spPr>
        <a:xfrm>
          <a:off x="338667" y="31750"/>
          <a:ext cx="1120532" cy="751416"/>
        </a:xfrm>
        <a:prstGeom prst="rect">
          <a:avLst/>
        </a:prstGeom>
      </xdr:spPr>
    </xdr:pic>
    <xdr:clientData/>
  </xdr:twoCellAnchor>
</xdr:wsDr>
</file>

<file path=xl/drawings/drawing60.xml><?xml version="1.0" encoding="utf-8"?>
<xdr:wsDr xmlns:xdr="http://schemas.openxmlformats.org/drawingml/2006/spreadsheetDrawing" xmlns:a="http://schemas.openxmlformats.org/drawingml/2006/main">
  <xdr:twoCellAnchor editAs="absolute">
    <xdr:from>
      <xdr:col>3</xdr:col>
      <xdr:colOff>371474</xdr:colOff>
      <xdr:row>0</xdr:row>
      <xdr:rowOff>133350</xdr:rowOff>
    </xdr:from>
    <xdr:to>
      <xdr:col>8</xdr:col>
      <xdr:colOff>1121832</xdr:colOff>
      <xdr:row>1</xdr:row>
      <xdr:rowOff>136219</xdr:rowOff>
    </xdr:to>
    <xdr:sp macro="" textlink="">
      <xdr:nvSpPr>
        <xdr:cNvPr id="2" name="CaixaDeTexto 1"/>
        <xdr:cNvSpPr txBox="1"/>
      </xdr:nvSpPr>
      <xdr:spPr>
        <a:xfrm>
          <a:off x="5819774" y="133350"/>
          <a:ext cx="6505575" cy="43149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vert="horz" wrap="square" rtlCol="0" anchor="t">
          <a:spAutoFit/>
        </a:bodyPr>
        <a:lstStyle/>
        <a:p>
          <a:r>
            <a:rPr lang="pt-BR" sz="1100"/>
            <a:t>Após ter inserido</a:t>
          </a:r>
          <a:r>
            <a:rPr lang="pt-BR" sz="1100" baseline="0"/>
            <a:t> todas as premissas e ter cadastrado todos os funcinários, chegou a hora de fazer o lançamento dos dados necessários para concluir e impromir a folha de pagamento de cada membro da equipe.</a:t>
          </a:r>
          <a:endParaRPr lang="pt-BR" sz="1100"/>
        </a:p>
      </xdr:txBody>
    </xdr:sp>
    <xdr:clientData/>
  </xdr:twoCellAnchor>
  <xdr:twoCellAnchor editAs="absolute">
    <xdr:from>
      <xdr:col>0</xdr:col>
      <xdr:colOff>144991</xdr:colOff>
      <xdr:row>2</xdr:row>
      <xdr:rowOff>135470</xdr:rowOff>
    </xdr:from>
    <xdr:to>
      <xdr:col>0</xdr:col>
      <xdr:colOff>1710266</xdr:colOff>
      <xdr:row>2</xdr:row>
      <xdr:rowOff>135470</xdr:rowOff>
    </xdr:to>
    <xdr:cxnSp macro="">
      <xdr:nvCxnSpPr>
        <xdr:cNvPr id="4" name="Conector reto 3"/>
        <xdr:cNvCxnSpPr/>
      </xdr:nvCxnSpPr>
      <xdr:spPr>
        <a:xfrm>
          <a:off x="144991" y="830795"/>
          <a:ext cx="1565275" cy="0"/>
        </a:xfrm>
        <a:prstGeom prst="line">
          <a:avLst/>
        </a:prstGeom>
        <a:ln>
          <a:solidFill>
            <a:srgbClr val="76717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63500</xdr:colOff>
      <xdr:row>2</xdr:row>
      <xdr:rowOff>222253</xdr:rowOff>
    </xdr:from>
    <xdr:to>
      <xdr:col>0</xdr:col>
      <xdr:colOff>1756833</xdr:colOff>
      <xdr:row>3</xdr:row>
      <xdr:rowOff>234953</xdr:rowOff>
    </xdr:to>
    <xdr:sp macro="" textlink="">
      <xdr:nvSpPr>
        <xdr:cNvPr id="5" name="Rectangle 65"/>
        <xdr:cNvSpPr/>
      </xdr:nvSpPr>
      <xdr:spPr>
        <a:xfrm>
          <a:off x="63500" y="917578"/>
          <a:ext cx="1693333"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l"/>
          <a:r>
            <a:rPr lang="en-US" sz="1400" b="1"/>
            <a:t>Menu</a:t>
          </a:r>
        </a:p>
      </xdr:txBody>
    </xdr:sp>
    <xdr:clientData/>
  </xdr:twoCellAnchor>
  <xdr:twoCellAnchor editAs="absolute">
    <xdr:from>
      <xdr:col>0</xdr:col>
      <xdr:colOff>152400</xdr:colOff>
      <xdr:row>12</xdr:row>
      <xdr:rowOff>117475</xdr:rowOff>
    </xdr:from>
    <xdr:to>
      <xdr:col>0</xdr:col>
      <xdr:colOff>1717675</xdr:colOff>
      <xdr:row>12</xdr:row>
      <xdr:rowOff>117475</xdr:rowOff>
    </xdr:to>
    <xdr:cxnSp macro="">
      <xdr:nvCxnSpPr>
        <xdr:cNvPr id="6" name="Conector reto 5"/>
        <xdr:cNvCxnSpPr/>
      </xdr:nvCxnSpPr>
      <xdr:spPr>
        <a:xfrm>
          <a:off x="152400" y="4254500"/>
          <a:ext cx="1565275" cy="0"/>
        </a:xfrm>
        <a:prstGeom prst="line">
          <a:avLst/>
        </a:prstGeom>
        <a:ln>
          <a:solidFill>
            <a:srgbClr val="76717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12700</xdr:colOff>
      <xdr:row>3</xdr:row>
      <xdr:rowOff>371475</xdr:rowOff>
    </xdr:from>
    <xdr:to>
      <xdr:col>1</xdr:col>
      <xdr:colOff>12700</xdr:colOff>
      <xdr:row>5</xdr:row>
      <xdr:rowOff>117475</xdr:rowOff>
    </xdr:to>
    <xdr:sp macro="" textlink="">
      <xdr:nvSpPr>
        <xdr:cNvPr id="7" name="Retângulo 6">
          <a:hlinkClick xmlns:r="http://schemas.openxmlformats.org/officeDocument/2006/relationships" r:id="rId1"/>
        </xdr:cNvPr>
        <xdr:cNvSpPr/>
      </xdr:nvSpPr>
      <xdr:spPr>
        <a:xfrm>
          <a:off x="12700" y="13335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Início</a:t>
          </a:r>
        </a:p>
      </xdr:txBody>
    </xdr:sp>
    <xdr:clientData/>
  </xdr:twoCellAnchor>
  <xdr:twoCellAnchor editAs="absolute">
    <xdr:from>
      <xdr:col>0</xdr:col>
      <xdr:colOff>12700</xdr:colOff>
      <xdr:row>5</xdr:row>
      <xdr:rowOff>180975</xdr:rowOff>
    </xdr:from>
    <xdr:to>
      <xdr:col>1</xdr:col>
      <xdr:colOff>12700</xdr:colOff>
      <xdr:row>6</xdr:row>
      <xdr:rowOff>53975</xdr:rowOff>
    </xdr:to>
    <xdr:sp macro="" textlink="">
      <xdr:nvSpPr>
        <xdr:cNvPr id="8" name="Retângulo 7">
          <a:hlinkClick xmlns:r="http://schemas.openxmlformats.org/officeDocument/2006/relationships" r:id="rId2"/>
        </xdr:cNvPr>
        <xdr:cNvSpPr/>
      </xdr:nvSpPr>
      <xdr:spPr>
        <a:xfrm>
          <a:off x="12700" y="16510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1. Premissas Gerais</a:t>
          </a:r>
        </a:p>
      </xdr:txBody>
    </xdr:sp>
    <xdr:clientData/>
  </xdr:twoCellAnchor>
  <xdr:twoCellAnchor editAs="absolute">
    <xdr:from>
      <xdr:col>0</xdr:col>
      <xdr:colOff>12700</xdr:colOff>
      <xdr:row>6</xdr:row>
      <xdr:rowOff>117475</xdr:rowOff>
    </xdr:from>
    <xdr:to>
      <xdr:col>1</xdr:col>
      <xdr:colOff>12700</xdr:colOff>
      <xdr:row>6</xdr:row>
      <xdr:rowOff>371475</xdr:rowOff>
    </xdr:to>
    <xdr:sp macro="" textlink="">
      <xdr:nvSpPr>
        <xdr:cNvPr id="9" name="Retângulo 8">
          <a:hlinkClick xmlns:r="http://schemas.openxmlformats.org/officeDocument/2006/relationships" r:id="rId3"/>
        </xdr:cNvPr>
        <xdr:cNvSpPr/>
      </xdr:nvSpPr>
      <xdr:spPr>
        <a:xfrm>
          <a:off x="12700" y="19685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2. Cadastro dos Funcionários</a:t>
          </a:r>
        </a:p>
      </xdr:txBody>
    </xdr:sp>
    <xdr:clientData/>
  </xdr:twoCellAnchor>
  <xdr:twoCellAnchor editAs="absolute">
    <xdr:from>
      <xdr:col>0</xdr:col>
      <xdr:colOff>12700</xdr:colOff>
      <xdr:row>7</xdr:row>
      <xdr:rowOff>53975</xdr:rowOff>
    </xdr:from>
    <xdr:to>
      <xdr:col>1</xdr:col>
      <xdr:colOff>12700</xdr:colOff>
      <xdr:row>7</xdr:row>
      <xdr:rowOff>307975</xdr:rowOff>
    </xdr:to>
    <xdr:sp macro="" textlink="">
      <xdr:nvSpPr>
        <xdr:cNvPr id="10" name="Retângulo 9">
          <a:hlinkClick xmlns:r="http://schemas.openxmlformats.org/officeDocument/2006/relationships" r:id="rId4"/>
        </xdr:cNvPr>
        <xdr:cNvSpPr/>
      </xdr:nvSpPr>
      <xdr:spPr>
        <a:xfrm>
          <a:off x="12700" y="2286000"/>
          <a:ext cx="1847850" cy="254000"/>
        </a:xfrm>
        <a:prstGeom prst="rect">
          <a:avLst/>
        </a:prstGeom>
        <a:solidFill>
          <a:schemeClr val="bg1">
            <a:lumMod val="100000"/>
          </a:schemeClr>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rgbClr val="000000"/>
              </a:solidFill>
            </a:rPr>
            <a:t>3. Lançamentos (Folha Pgto)</a:t>
          </a:r>
        </a:p>
      </xdr:txBody>
    </xdr:sp>
    <xdr:clientData/>
  </xdr:twoCellAnchor>
  <xdr:twoCellAnchor editAs="absolute">
    <xdr:from>
      <xdr:col>0</xdr:col>
      <xdr:colOff>12700</xdr:colOff>
      <xdr:row>7</xdr:row>
      <xdr:rowOff>371475</xdr:rowOff>
    </xdr:from>
    <xdr:to>
      <xdr:col>1</xdr:col>
      <xdr:colOff>12700</xdr:colOff>
      <xdr:row>8</xdr:row>
      <xdr:rowOff>244475</xdr:rowOff>
    </xdr:to>
    <xdr:sp macro="" textlink="">
      <xdr:nvSpPr>
        <xdr:cNvPr id="11" name="Retângulo 10">
          <a:hlinkClick xmlns:r="http://schemas.openxmlformats.org/officeDocument/2006/relationships" r:id="rId5"/>
        </xdr:cNvPr>
        <xdr:cNvSpPr/>
      </xdr:nvSpPr>
      <xdr:spPr>
        <a:xfrm>
          <a:off x="12700" y="26035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4. Resultados Consolidados</a:t>
          </a:r>
        </a:p>
      </xdr:txBody>
    </xdr:sp>
    <xdr:clientData/>
  </xdr:twoCellAnchor>
  <xdr:twoCellAnchor editAs="absolute">
    <xdr:from>
      <xdr:col>0</xdr:col>
      <xdr:colOff>12700</xdr:colOff>
      <xdr:row>8</xdr:row>
      <xdr:rowOff>307975</xdr:rowOff>
    </xdr:from>
    <xdr:to>
      <xdr:col>1</xdr:col>
      <xdr:colOff>12700</xdr:colOff>
      <xdr:row>9</xdr:row>
      <xdr:rowOff>180975</xdr:rowOff>
    </xdr:to>
    <xdr:sp macro="" textlink="">
      <xdr:nvSpPr>
        <xdr:cNvPr id="12" name="Retângulo 11">
          <a:hlinkClick xmlns:r="http://schemas.openxmlformats.org/officeDocument/2006/relationships" r:id="rId6"/>
        </xdr:cNvPr>
        <xdr:cNvSpPr/>
      </xdr:nvSpPr>
      <xdr:spPr>
        <a:xfrm>
          <a:off x="12700" y="29210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5. Gráficos</a:t>
          </a:r>
        </a:p>
      </xdr:txBody>
    </xdr:sp>
    <xdr:clientData/>
  </xdr:twoCellAnchor>
  <xdr:twoCellAnchor editAs="absolute">
    <xdr:from>
      <xdr:col>0</xdr:col>
      <xdr:colOff>12700</xdr:colOff>
      <xdr:row>9</xdr:row>
      <xdr:rowOff>244475</xdr:rowOff>
    </xdr:from>
    <xdr:to>
      <xdr:col>1</xdr:col>
      <xdr:colOff>12700</xdr:colOff>
      <xdr:row>10</xdr:row>
      <xdr:rowOff>117475</xdr:rowOff>
    </xdr:to>
    <xdr:sp macro="" textlink="">
      <xdr:nvSpPr>
        <xdr:cNvPr id="13" name="Retângulo 12">
          <a:hlinkClick xmlns:r="http://schemas.openxmlformats.org/officeDocument/2006/relationships" r:id="rId7"/>
        </xdr:cNvPr>
        <xdr:cNvSpPr/>
      </xdr:nvSpPr>
      <xdr:spPr>
        <a:xfrm>
          <a:off x="12700" y="32385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6. Alertas e Dicas</a:t>
          </a:r>
        </a:p>
      </xdr:txBody>
    </xdr:sp>
    <xdr:clientData/>
  </xdr:twoCellAnchor>
  <xdr:twoCellAnchor editAs="absolute">
    <xdr:from>
      <xdr:col>0</xdr:col>
      <xdr:colOff>12700</xdr:colOff>
      <xdr:row>10</xdr:row>
      <xdr:rowOff>180975</xdr:rowOff>
    </xdr:from>
    <xdr:to>
      <xdr:col>1</xdr:col>
      <xdr:colOff>12700</xdr:colOff>
      <xdr:row>11</xdr:row>
      <xdr:rowOff>53975</xdr:rowOff>
    </xdr:to>
    <xdr:sp macro="" textlink="">
      <xdr:nvSpPr>
        <xdr:cNvPr id="14" name="Retângulo 13">
          <a:hlinkClick xmlns:r="http://schemas.openxmlformats.org/officeDocument/2006/relationships" r:id="rId8"/>
        </xdr:cNvPr>
        <xdr:cNvSpPr/>
      </xdr:nvSpPr>
      <xdr:spPr>
        <a:xfrm>
          <a:off x="12700" y="35560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7. Relatório de Impressão</a:t>
          </a:r>
        </a:p>
      </xdr:txBody>
    </xdr:sp>
    <xdr:clientData/>
  </xdr:twoCellAnchor>
  <xdr:twoCellAnchor editAs="absolute">
    <xdr:from>
      <xdr:col>0</xdr:col>
      <xdr:colOff>12700</xdr:colOff>
      <xdr:row>11</xdr:row>
      <xdr:rowOff>117475</xdr:rowOff>
    </xdr:from>
    <xdr:to>
      <xdr:col>1</xdr:col>
      <xdr:colOff>12700</xdr:colOff>
      <xdr:row>11</xdr:row>
      <xdr:rowOff>371475</xdr:rowOff>
    </xdr:to>
    <xdr:sp macro="" textlink="">
      <xdr:nvSpPr>
        <xdr:cNvPr id="15" name="Retângulo 14">
          <a:hlinkClick xmlns:r="http://schemas.openxmlformats.org/officeDocument/2006/relationships" r:id="rId9"/>
        </xdr:cNvPr>
        <xdr:cNvSpPr/>
      </xdr:nvSpPr>
      <xdr:spPr>
        <a:xfrm>
          <a:off x="12700" y="38735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8. Imprimir Folha Pgto</a:t>
          </a:r>
        </a:p>
      </xdr:txBody>
    </xdr:sp>
    <xdr:clientData/>
  </xdr:twoCellAnchor>
  <xdr:twoCellAnchor editAs="absolute">
    <xdr:from>
      <xdr:col>28</xdr:col>
      <xdr:colOff>1440358</xdr:colOff>
      <xdr:row>3</xdr:row>
      <xdr:rowOff>0</xdr:rowOff>
    </xdr:from>
    <xdr:to>
      <xdr:col>31</xdr:col>
      <xdr:colOff>1469991</xdr:colOff>
      <xdr:row>4</xdr:row>
      <xdr:rowOff>21167</xdr:rowOff>
    </xdr:to>
    <xdr:sp macro="" textlink="">
      <xdr:nvSpPr>
        <xdr:cNvPr id="33" name="Retângulo 32">
          <a:hlinkClick xmlns:r="http://schemas.openxmlformats.org/officeDocument/2006/relationships" r:id="rId10"/>
        </xdr:cNvPr>
        <xdr:cNvSpPr/>
      </xdr:nvSpPr>
      <xdr:spPr>
        <a:xfrm>
          <a:off x="39519191" y="963083"/>
          <a:ext cx="4474633" cy="402167"/>
        </a:xfrm>
        <a:prstGeom prst="rect">
          <a:avLst/>
        </a:prstGeom>
        <a:solidFill>
          <a:srgbClr val="92D050"/>
        </a:solidFill>
        <a:ln w="25400" cap="flat" cmpd="sng" algn="ctr">
          <a:noFill/>
          <a:prstDash val="solid"/>
        </a:ln>
        <a:effectLs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100" b="0" i="0">
              <a:solidFill>
                <a:schemeClr val="lt1"/>
              </a:solidFill>
              <a:effectLst/>
              <a:latin typeface="+mn-lt"/>
              <a:ea typeface="+mn-ea"/>
              <a:cs typeface="+mn-cs"/>
            </a:rPr>
            <a:t>Gerar Holerites para Este Mês</a:t>
          </a:r>
          <a:endParaRPr lang="pt-BR" sz="1100">
            <a:solidFill>
              <a:schemeClr val="bg1">
                <a:lumMod val="100000"/>
              </a:schemeClr>
            </a:solidFill>
          </a:endParaRPr>
        </a:p>
      </xdr:txBody>
    </xdr:sp>
    <xdr:clientData/>
  </xdr:twoCellAnchor>
  <xdr:twoCellAnchor editAs="absolute">
    <xdr:from>
      <xdr:col>2</xdr:col>
      <xdr:colOff>0</xdr:colOff>
      <xdr:row>1</xdr:row>
      <xdr:rowOff>243417</xdr:rowOff>
    </xdr:from>
    <xdr:to>
      <xdr:col>2</xdr:col>
      <xdr:colOff>863600</xdr:colOff>
      <xdr:row>3</xdr:row>
      <xdr:rowOff>2117</xdr:rowOff>
    </xdr:to>
    <xdr:sp macro="" textlink="">
      <xdr:nvSpPr>
        <xdr:cNvPr id="34" name="Retângulo 33">
          <a:hlinkClick xmlns:r="http://schemas.openxmlformats.org/officeDocument/2006/relationships" r:id="rId11"/>
        </xdr:cNvPr>
        <xdr:cNvSpPr/>
      </xdr:nvSpPr>
      <xdr:spPr>
        <a:xfrm>
          <a:off x="2106083" y="677334"/>
          <a:ext cx="863600" cy="287866"/>
        </a:xfrm>
        <a:prstGeom prst="rect">
          <a:avLst/>
        </a:prstGeom>
        <a:solidFill>
          <a:srgbClr val="6699CC"/>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pt-BR" sz="1100">
              <a:solidFill>
                <a:schemeClr val="bg1">
                  <a:lumMod val="100000"/>
                </a:schemeClr>
              </a:solidFill>
              <a:latin typeface="+mn-lt"/>
              <a:ea typeface="+mn-ea"/>
              <a:cs typeface="+mn-cs"/>
            </a:rPr>
            <a:t>Janeiro</a:t>
          </a:r>
        </a:p>
      </xdr:txBody>
    </xdr:sp>
    <xdr:clientData/>
  </xdr:twoCellAnchor>
  <xdr:twoCellAnchor editAs="absolute">
    <xdr:from>
      <xdr:col>2</xdr:col>
      <xdr:colOff>891361</xdr:colOff>
      <xdr:row>1</xdr:row>
      <xdr:rowOff>243417</xdr:rowOff>
    </xdr:from>
    <xdr:to>
      <xdr:col>2</xdr:col>
      <xdr:colOff>1760253</xdr:colOff>
      <xdr:row>3</xdr:row>
      <xdr:rowOff>2117</xdr:rowOff>
    </xdr:to>
    <xdr:sp macro="" textlink="">
      <xdr:nvSpPr>
        <xdr:cNvPr id="35" name="Retângulo 34">
          <a:hlinkClick xmlns:r="http://schemas.openxmlformats.org/officeDocument/2006/relationships" r:id="rId12"/>
        </xdr:cNvPr>
        <xdr:cNvSpPr/>
      </xdr:nvSpPr>
      <xdr:spPr>
        <a:xfrm>
          <a:off x="2997444" y="677334"/>
          <a:ext cx="868892" cy="287866"/>
        </a:xfrm>
        <a:prstGeom prst="rect">
          <a:avLst/>
        </a:prstGeom>
        <a:solidFill>
          <a:srgbClr val="6699CC"/>
        </a:solidFill>
        <a:ln w="25400" cap="flat" cmpd="sng" algn="ctr">
          <a:noFill/>
          <a:prstDash val="solid"/>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pt-BR" sz="1100" b="0">
              <a:solidFill>
                <a:schemeClr val="bg1">
                  <a:lumMod val="100000"/>
                </a:schemeClr>
              </a:solidFill>
            </a:rPr>
            <a:t>Fevereiro</a:t>
          </a:r>
        </a:p>
      </xdr:txBody>
    </xdr:sp>
    <xdr:clientData/>
  </xdr:twoCellAnchor>
  <xdr:twoCellAnchor editAs="absolute">
    <xdr:from>
      <xdr:col>2</xdr:col>
      <xdr:colOff>1788014</xdr:colOff>
      <xdr:row>1</xdr:row>
      <xdr:rowOff>243417</xdr:rowOff>
    </xdr:from>
    <xdr:to>
      <xdr:col>2</xdr:col>
      <xdr:colOff>2651614</xdr:colOff>
      <xdr:row>3</xdr:row>
      <xdr:rowOff>2117</xdr:rowOff>
    </xdr:to>
    <xdr:sp macro="" textlink="">
      <xdr:nvSpPr>
        <xdr:cNvPr id="36" name="Retângulo 35">
          <a:hlinkClick xmlns:r="http://schemas.openxmlformats.org/officeDocument/2006/relationships" r:id="rId13"/>
        </xdr:cNvPr>
        <xdr:cNvSpPr/>
      </xdr:nvSpPr>
      <xdr:spPr>
        <a:xfrm>
          <a:off x="3894097" y="677334"/>
          <a:ext cx="863600" cy="287866"/>
        </a:xfrm>
        <a:prstGeom prst="rect">
          <a:avLst/>
        </a:prstGeom>
        <a:solidFill>
          <a:srgbClr val="6699CC"/>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pt-BR" sz="1100">
              <a:solidFill>
                <a:schemeClr val="bg1">
                  <a:lumMod val="100000"/>
                </a:schemeClr>
              </a:solidFill>
            </a:rPr>
            <a:t>Março</a:t>
          </a:r>
        </a:p>
      </xdr:txBody>
    </xdr:sp>
    <xdr:clientData/>
  </xdr:twoCellAnchor>
  <xdr:twoCellAnchor editAs="absolute">
    <xdr:from>
      <xdr:col>2</xdr:col>
      <xdr:colOff>2679375</xdr:colOff>
      <xdr:row>1</xdr:row>
      <xdr:rowOff>243417</xdr:rowOff>
    </xdr:from>
    <xdr:to>
      <xdr:col>3</xdr:col>
      <xdr:colOff>203933</xdr:colOff>
      <xdr:row>3</xdr:row>
      <xdr:rowOff>2117</xdr:rowOff>
    </xdr:to>
    <xdr:sp macro="" textlink="">
      <xdr:nvSpPr>
        <xdr:cNvPr id="37" name="Retângulo 36">
          <a:hlinkClick xmlns:r="http://schemas.openxmlformats.org/officeDocument/2006/relationships" r:id="rId14"/>
        </xdr:cNvPr>
        <xdr:cNvSpPr/>
      </xdr:nvSpPr>
      <xdr:spPr>
        <a:xfrm>
          <a:off x="4785458" y="677334"/>
          <a:ext cx="868892" cy="287866"/>
        </a:xfrm>
        <a:prstGeom prst="rect">
          <a:avLst/>
        </a:prstGeom>
        <a:solidFill>
          <a:srgbClr val="6699CC"/>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pt-BR" sz="1100">
              <a:solidFill>
                <a:schemeClr val="bg1">
                  <a:lumMod val="100000"/>
                </a:schemeClr>
              </a:solidFill>
            </a:rPr>
            <a:t>Abril</a:t>
          </a:r>
        </a:p>
      </xdr:txBody>
    </xdr:sp>
    <xdr:clientData/>
  </xdr:twoCellAnchor>
  <xdr:twoCellAnchor editAs="absolute">
    <xdr:from>
      <xdr:col>3</xdr:col>
      <xdr:colOff>231694</xdr:colOff>
      <xdr:row>1</xdr:row>
      <xdr:rowOff>243417</xdr:rowOff>
    </xdr:from>
    <xdr:to>
      <xdr:col>3</xdr:col>
      <xdr:colOff>1100585</xdr:colOff>
      <xdr:row>3</xdr:row>
      <xdr:rowOff>2117</xdr:rowOff>
    </xdr:to>
    <xdr:sp macro="" textlink="">
      <xdr:nvSpPr>
        <xdr:cNvPr id="38" name="Retângulo 37">
          <a:hlinkClick xmlns:r="http://schemas.openxmlformats.org/officeDocument/2006/relationships" r:id="rId15"/>
        </xdr:cNvPr>
        <xdr:cNvSpPr/>
      </xdr:nvSpPr>
      <xdr:spPr>
        <a:xfrm>
          <a:off x="5682111" y="677334"/>
          <a:ext cx="868891" cy="287866"/>
        </a:xfrm>
        <a:prstGeom prst="rect">
          <a:avLst/>
        </a:prstGeom>
        <a:solidFill>
          <a:srgbClr val="6699CC"/>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pt-BR" sz="1100">
              <a:solidFill>
                <a:schemeClr val="bg1">
                  <a:lumMod val="100000"/>
                </a:schemeClr>
              </a:solidFill>
            </a:rPr>
            <a:t>Maio</a:t>
          </a:r>
        </a:p>
      </xdr:txBody>
    </xdr:sp>
    <xdr:clientData/>
  </xdr:twoCellAnchor>
  <xdr:twoCellAnchor editAs="absolute">
    <xdr:from>
      <xdr:col>3</xdr:col>
      <xdr:colOff>1128346</xdr:colOff>
      <xdr:row>1</xdr:row>
      <xdr:rowOff>243417</xdr:rowOff>
    </xdr:from>
    <xdr:to>
      <xdr:col>4</xdr:col>
      <xdr:colOff>817196</xdr:colOff>
      <xdr:row>3</xdr:row>
      <xdr:rowOff>2117</xdr:rowOff>
    </xdr:to>
    <xdr:sp macro="" textlink="">
      <xdr:nvSpPr>
        <xdr:cNvPr id="39" name="Retângulo 38">
          <a:hlinkClick xmlns:r="http://schemas.openxmlformats.org/officeDocument/2006/relationships" r:id="rId16"/>
        </xdr:cNvPr>
        <xdr:cNvSpPr/>
      </xdr:nvSpPr>
      <xdr:spPr>
        <a:xfrm>
          <a:off x="6578763" y="677334"/>
          <a:ext cx="863600" cy="287866"/>
        </a:xfrm>
        <a:prstGeom prst="rect">
          <a:avLst/>
        </a:prstGeom>
        <a:solidFill>
          <a:srgbClr val="6699CC"/>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pt-BR" sz="1100">
              <a:solidFill>
                <a:schemeClr val="bg1">
                  <a:lumMod val="100000"/>
                </a:schemeClr>
              </a:solidFill>
            </a:rPr>
            <a:t>Junho</a:t>
          </a:r>
        </a:p>
      </xdr:txBody>
    </xdr:sp>
    <xdr:clientData/>
  </xdr:twoCellAnchor>
  <xdr:twoCellAnchor editAs="absolute">
    <xdr:from>
      <xdr:col>4</xdr:col>
      <xdr:colOff>844957</xdr:colOff>
      <xdr:row>1</xdr:row>
      <xdr:rowOff>243417</xdr:rowOff>
    </xdr:from>
    <xdr:to>
      <xdr:col>5</xdr:col>
      <xdr:colOff>539099</xdr:colOff>
      <xdr:row>3</xdr:row>
      <xdr:rowOff>2117</xdr:rowOff>
    </xdr:to>
    <xdr:sp macro="" textlink="">
      <xdr:nvSpPr>
        <xdr:cNvPr id="40" name="Retângulo 39">
          <a:hlinkClick xmlns:r="http://schemas.openxmlformats.org/officeDocument/2006/relationships" r:id="rId17"/>
        </xdr:cNvPr>
        <xdr:cNvSpPr/>
      </xdr:nvSpPr>
      <xdr:spPr>
        <a:xfrm>
          <a:off x="7470124" y="677334"/>
          <a:ext cx="868892" cy="287866"/>
        </a:xfrm>
        <a:prstGeom prst="rect">
          <a:avLst/>
        </a:prstGeom>
        <a:solidFill>
          <a:srgbClr val="6699CC"/>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pt-BR" sz="1100">
              <a:solidFill>
                <a:schemeClr val="bg1">
                  <a:lumMod val="100000"/>
                </a:schemeClr>
              </a:solidFill>
            </a:rPr>
            <a:t>Julho</a:t>
          </a:r>
        </a:p>
      </xdr:txBody>
    </xdr:sp>
    <xdr:clientData/>
  </xdr:twoCellAnchor>
  <xdr:twoCellAnchor editAs="absolute">
    <xdr:from>
      <xdr:col>5</xdr:col>
      <xdr:colOff>566860</xdr:colOff>
      <xdr:row>1</xdr:row>
      <xdr:rowOff>243417</xdr:rowOff>
    </xdr:from>
    <xdr:to>
      <xdr:col>6</xdr:col>
      <xdr:colOff>292752</xdr:colOff>
      <xdr:row>3</xdr:row>
      <xdr:rowOff>2117</xdr:rowOff>
    </xdr:to>
    <xdr:sp macro="" textlink="">
      <xdr:nvSpPr>
        <xdr:cNvPr id="41" name="Retângulo 40">
          <a:hlinkClick xmlns:r="http://schemas.openxmlformats.org/officeDocument/2006/relationships" r:id="rId18"/>
        </xdr:cNvPr>
        <xdr:cNvSpPr/>
      </xdr:nvSpPr>
      <xdr:spPr>
        <a:xfrm>
          <a:off x="8366777" y="677334"/>
          <a:ext cx="868892" cy="287866"/>
        </a:xfrm>
        <a:prstGeom prst="rect">
          <a:avLst/>
        </a:prstGeom>
        <a:solidFill>
          <a:srgbClr val="6699CC"/>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pt-BR" sz="1100">
              <a:solidFill>
                <a:schemeClr val="bg1">
                  <a:lumMod val="100000"/>
                </a:schemeClr>
              </a:solidFill>
              <a:latin typeface="+mn-lt"/>
              <a:ea typeface="+mn-ea"/>
              <a:cs typeface="+mn-cs"/>
            </a:rPr>
            <a:t>Agosto</a:t>
          </a:r>
        </a:p>
      </xdr:txBody>
    </xdr:sp>
    <xdr:clientData/>
  </xdr:twoCellAnchor>
  <xdr:twoCellAnchor editAs="absolute">
    <xdr:from>
      <xdr:col>6</xdr:col>
      <xdr:colOff>320513</xdr:colOff>
      <xdr:row>1</xdr:row>
      <xdr:rowOff>243417</xdr:rowOff>
    </xdr:from>
    <xdr:to>
      <xdr:col>7</xdr:col>
      <xdr:colOff>41113</xdr:colOff>
      <xdr:row>3</xdr:row>
      <xdr:rowOff>2117</xdr:rowOff>
    </xdr:to>
    <xdr:sp macro="" textlink="">
      <xdr:nvSpPr>
        <xdr:cNvPr id="42" name="Retângulo 41">
          <a:hlinkClick xmlns:r="http://schemas.openxmlformats.org/officeDocument/2006/relationships" r:id="rId19"/>
        </xdr:cNvPr>
        <xdr:cNvSpPr/>
      </xdr:nvSpPr>
      <xdr:spPr>
        <a:xfrm>
          <a:off x="9263430" y="677334"/>
          <a:ext cx="863600" cy="287866"/>
        </a:xfrm>
        <a:prstGeom prst="rect">
          <a:avLst/>
        </a:prstGeom>
        <a:solidFill>
          <a:srgbClr val="FF9900"/>
        </a:solidFill>
        <a:ln w="25400" cap="flat" cmpd="sng" algn="ctr">
          <a:noFill/>
          <a:prstDash val="solid"/>
        </a:ln>
        <a:effectLs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pt-BR" sz="1100" b="1">
              <a:solidFill>
                <a:schemeClr val="bg1">
                  <a:lumMod val="100000"/>
                </a:schemeClr>
              </a:solidFill>
              <a:latin typeface="+mn-lt"/>
              <a:ea typeface="+mn-ea"/>
              <a:cs typeface="+mn-cs"/>
            </a:rPr>
            <a:t>Setembro</a:t>
          </a:r>
        </a:p>
      </xdr:txBody>
    </xdr:sp>
    <xdr:clientData/>
  </xdr:twoCellAnchor>
  <xdr:twoCellAnchor editAs="absolute">
    <xdr:from>
      <xdr:col>7</xdr:col>
      <xdr:colOff>68874</xdr:colOff>
      <xdr:row>1</xdr:row>
      <xdr:rowOff>243417</xdr:rowOff>
    </xdr:from>
    <xdr:to>
      <xdr:col>7</xdr:col>
      <xdr:colOff>937765</xdr:colOff>
      <xdr:row>3</xdr:row>
      <xdr:rowOff>2117</xdr:rowOff>
    </xdr:to>
    <xdr:sp macro="" textlink="">
      <xdr:nvSpPr>
        <xdr:cNvPr id="43" name="Retângulo 42">
          <a:hlinkClick xmlns:r="http://schemas.openxmlformats.org/officeDocument/2006/relationships" r:id="rId20"/>
        </xdr:cNvPr>
        <xdr:cNvSpPr/>
      </xdr:nvSpPr>
      <xdr:spPr>
        <a:xfrm>
          <a:off x="10154791" y="677334"/>
          <a:ext cx="868891" cy="287866"/>
        </a:xfrm>
        <a:prstGeom prst="rect">
          <a:avLst/>
        </a:prstGeom>
        <a:solidFill>
          <a:srgbClr val="6699CC"/>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pt-BR" sz="1100">
              <a:solidFill>
                <a:schemeClr val="bg1">
                  <a:lumMod val="100000"/>
                </a:schemeClr>
              </a:solidFill>
            </a:rPr>
            <a:t>Outubro</a:t>
          </a:r>
        </a:p>
      </xdr:txBody>
    </xdr:sp>
    <xdr:clientData/>
  </xdr:twoCellAnchor>
  <xdr:twoCellAnchor editAs="absolute">
    <xdr:from>
      <xdr:col>7</xdr:col>
      <xdr:colOff>965526</xdr:colOff>
      <xdr:row>1</xdr:row>
      <xdr:rowOff>243417</xdr:rowOff>
    </xdr:from>
    <xdr:to>
      <xdr:col>8</xdr:col>
      <xdr:colOff>691418</xdr:colOff>
      <xdr:row>3</xdr:row>
      <xdr:rowOff>2117</xdr:rowOff>
    </xdr:to>
    <xdr:sp macro="" textlink="">
      <xdr:nvSpPr>
        <xdr:cNvPr id="44" name="Retângulo 43">
          <a:hlinkClick xmlns:r="http://schemas.openxmlformats.org/officeDocument/2006/relationships" r:id="rId21"/>
        </xdr:cNvPr>
        <xdr:cNvSpPr/>
      </xdr:nvSpPr>
      <xdr:spPr>
        <a:xfrm>
          <a:off x="11051443" y="677334"/>
          <a:ext cx="868892" cy="287866"/>
        </a:xfrm>
        <a:prstGeom prst="rect">
          <a:avLst/>
        </a:prstGeom>
        <a:solidFill>
          <a:srgbClr val="6699CC"/>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pt-BR" sz="1100">
              <a:solidFill>
                <a:schemeClr val="bg1">
                  <a:lumMod val="100000"/>
                </a:schemeClr>
              </a:solidFill>
            </a:rPr>
            <a:t>Novembro</a:t>
          </a:r>
        </a:p>
      </xdr:txBody>
    </xdr:sp>
    <xdr:clientData/>
  </xdr:twoCellAnchor>
  <xdr:twoCellAnchor editAs="absolute">
    <xdr:from>
      <xdr:col>8</xdr:col>
      <xdr:colOff>719179</xdr:colOff>
      <xdr:row>1</xdr:row>
      <xdr:rowOff>243417</xdr:rowOff>
    </xdr:from>
    <xdr:to>
      <xdr:col>9</xdr:col>
      <xdr:colOff>439779</xdr:colOff>
      <xdr:row>3</xdr:row>
      <xdr:rowOff>2117</xdr:rowOff>
    </xdr:to>
    <xdr:sp macro="" textlink="">
      <xdr:nvSpPr>
        <xdr:cNvPr id="45" name="Retângulo 44">
          <a:hlinkClick xmlns:r="http://schemas.openxmlformats.org/officeDocument/2006/relationships" r:id="rId22"/>
        </xdr:cNvPr>
        <xdr:cNvSpPr/>
      </xdr:nvSpPr>
      <xdr:spPr>
        <a:xfrm>
          <a:off x="11948096" y="677334"/>
          <a:ext cx="863600" cy="287866"/>
        </a:xfrm>
        <a:prstGeom prst="rect">
          <a:avLst/>
        </a:prstGeom>
        <a:solidFill>
          <a:srgbClr val="6699CC"/>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pt-BR" sz="1100">
              <a:solidFill>
                <a:schemeClr val="bg1">
                  <a:lumMod val="100000"/>
                </a:schemeClr>
              </a:solidFill>
              <a:latin typeface="+mn-lt"/>
              <a:ea typeface="+mn-ea"/>
              <a:cs typeface="+mn-cs"/>
            </a:rPr>
            <a:t>Dezembro</a:t>
          </a:r>
        </a:p>
      </xdr:txBody>
    </xdr:sp>
    <xdr:clientData/>
  </xdr:twoCellAnchor>
  <xdr:twoCellAnchor editAs="absolute">
    <xdr:from>
      <xdr:col>9</xdr:col>
      <xdr:colOff>467540</xdr:colOff>
      <xdr:row>1</xdr:row>
      <xdr:rowOff>243417</xdr:rowOff>
    </xdr:from>
    <xdr:to>
      <xdr:col>10</xdr:col>
      <xdr:colOff>188140</xdr:colOff>
      <xdr:row>3</xdr:row>
      <xdr:rowOff>2117</xdr:rowOff>
    </xdr:to>
    <xdr:sp macro="" textlink="">
      <xdr:nvSpPr>
        <xdr:cNvPr id="46" name="Retângulo 45">
          <a:hlinkClick xmlns:r="http://schemas.openxmlformats.org/officeDocument/2006/relationships" r:id="rId23"/>
        </xdr:cNvPr>
        <xdr:cNvSpPr/>
      </xdr:nvSpPr>
      <xdr:spPr>
        <a:xfrm>
          <a:off x="12839457" y="677334"/>
          <a:ext cx="863600" cy="287866"/>
        </a:xfrm>
        <a:prstGeom prst="rect">
          <a:avLst/>
        </a:prstGeom>
        <a:solidFill>
          <a:srgbClr val="6699CC"/>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pt-BR" sz="1100">
              <a:solidFill>
                <a:schemeClr val="bg1">
                  <a:lumMod val="100000"/>
                </a:schemeClr>
              </a:solidFill>
              <a:latin typeface="+mn-lt"/>
              <a:ea typeface="+mn-ea"/>
              <a:cs typeface="+mn-cs"/>
            </a:rPr>
            <a:t>Férias</a:t>
          </a:r>
        </a:p>
      </xdr:txBody>
    </xdr:sp>
    <xdr:clientData/>
  </xdr:twoCellAnchor>
  <xdr:twoCellAnchor editAs="absolute">
    <xdr:from>
      <xdr:col>10</xdr:col>
      <xdr:colOff>215899</xdr:colOff>
      <xdr:row>1</xdr:row>
      <xdr:rowOff>243417</xdr:rowOff>
    </xdr:from>
    <xdr:to>
      <xdr:col>10</xdr:col>
      <xdr:colOff>1079499</xdr:colOff>
      <xdr:row>3</xdr:row>
      <xdr:rowOff>2117</xdr:rowOff>
    </xdr:to>
    <xdr:sp macro="" textlink="">
      <xdr:nvSpPr>
        <xdr:cNvPr id="47" name="Retângulo 46">
          <a:hlinkClick xmlns:r="http://schemas.openxmlformats.org/officeDocument/2006/relationships" r:id="rId24"/>
        </xdr:cNvPr>
        <xdr:cNvSpPr/>
      </xdr:nvSpPr>
      <xdr:spPr>
        <a:xfrm>
          <a:off x="13730816" y="677334"/>
          <a:ext cx="863600" cy="287866"/>
        </a:xfrm>
        <a:prstGeom prst="rect">
          <a:avLst/>
        </a:prstGeom>
        <a:solidFill>
          <a:srgbClr val="6699CC"/>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pt-BR" sz="1100">
              <a:solidFill>
                <a:schemeClr val="bg1">
                  <a:lumMod val="100000"/>
                </a:schemeClr>
              </a:solidFill>
              <a:latin typeface="+mn-lt"/>
              <a:ea typeface="+mn-ea"/>
              <a:cs typeface="+mn-cs"/>
            </a:rPr>
            <a:t>13º Salário</a:t>
          </a:r>
        </a:p>
      </xdr:txBody>
    </xdr:sp>
    <xdr:clientData/>
  </xdr:twoCellAnchor>
  <xdr:twoCellAnchor editAs="oneCell">
    <xdr:from>
      <xdr:col>0</xdr:col>
      <xdr:colOff>328084</xdr:colOff>
      <xdr:row>0</xdr:row>
      <xdr:rowOff>63500</xdr:rowOff>
    </xdr:from>
    <xdr:to>
      <xdr:col>0</xdr:col>
      <xdr:colOff>1448616</xdr:colOff>
      <xdr:row>2</xdr:row>
      <xdr:rowOff>116416</xdr:rowOff>
    </xdr:to>
    <xdr:pic>
      <xdr:nvPicPr>
        <xdr:cNvPr id="49" name="Imagem 48" descr="Marca_sebrae_verticall.png"/>
        <xdr:cNvPicPr>
          <a:picLocks noChangeAspect="1"/>
        </xdr:cNvPicPr>
      </xdr:nvPicPr>
      <xdr:blipFill>
        <a:blip xmlns:r="http://schemas.openxmlformats.org/officeDocument/2006/relationships" r:embed="rId25" cstate="print"/>
        <a:stretch>
          <a:fillRect/>
        </a:stretch>
      </xdr:blipFill>
      <xdr:spPr>
        <a:xfrm>
          <a:off x="328084" y="63500"/>
          <a:ext cx="1120532" cy="751416"/>
        </a:xfrm>
        <a:prstGeom prst="rect">
          <a:avLst/>
        </a:prstGeom>
      </xdr:spPr>
    </xdr:pic>
    <xdr:clientData/>
  </xdr:twoCellAnchor>
</xdr:wsDr>
</file>

<file path=xl/drawings/drawing61.xml><?xml version="1.0" encoding="utf-8"?>
<xdr:wsDr xmlns:xdr="http://schemas.openxmlformats.org/drawingml/2006/spreadsheetDrawing" xmlns:a="http://schemas.openxmlformats.org/drawingml/2006/main">
  <xdr:twoCellAnchor editAs="absolute">
    <xdr:from>
      <xdr:col>6</xdr:col>
      <xdr:colOff>307975</xdr:colOff>
      <xdr:row>0</xdr:row>
      <xdr:rowOff>133350</xdr:rowOff>
    </xdr:from>
    <xdr:to>
      <xdr:col>15</xdr:col>
      <xdr:colOff>328084</xdr:colOff>
      <xdr:row>1</xdr:row>
      <xdr:rowOff>136219</xdr:rowOff>
    </xdr:to>
    <xdr:sp macro="" textlink="">
      <xdr:nvSpPr>
        <xdr:cNvPr id="2" name="CaixaDeTexto 1"/>
        <xdr:cNvSpPr txBox="1"/>
      </xdr:nvSpPr>
      <xdr:spPr>
        <a:xfrm>
          <a:off x="5546725" y="133350"/>
          <a:ext cx="6507692" cy="436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vert="horz" wrap="square" rtlCol="0" anchor="t">
          <a:spAutoFit/>
        </a:bodyPr>
        <a:lstStyle/>
        <a:p>
          <a:r>
            <a:rPr lang="pt-BR" sz="1100"/>
            <a:t>Esta parte da planilha permite que você veja exatamente quanto cada funcionário irá receber. Basta selecionar</a:t>
          </a:r>
          <a:r>
            <a:rPr lang="pt-BR" sz="1100" baseline="0"/>
            <a:t> o funcionário e enviar para a impressão. A folha de pagamento estará 100% formatada para sua impressora.</a:t>
          </a:r>
          <a:endParaRPr lang="pt-BR" sz="1100"/>
        </a:p>
      </xdr:txBody>
    </xdr:sp>
    <xdr:clientData/>
  </xdr:twoCellAnchor>
  <xdr:twoCellAnchor editAs="absolute">
    <xdr:from>
      <xdr:col>0</xdr:col>
      <xdr:colOff>144991</xdr:colOff>
      <xdr:row>2</xdr:row>
      <xdr:rowOff>135470</xdr:rowOff>
    </xdr:from>
    <xdr:to>
      <xdr:col>0</xdr:col>
      <xdr:colOff>1710266</xdr:colOff>
      <xdr:row>2</xdr:row>
      <xdr:rowOff>135470</xdr:rowOff>
    </xdr:to>
    <xdr:cxnSp macro="">
      <xdr:nvCxnSpPr>
        <xdr:cNvPr id="4" name="Conector reto 3"/>
        <xdr:cNvCxnSpPr/>
      </xdr:nvCxnSpPr>
      <xdr:spPr>
        <a:xfrm>
          <a:off x="144991" y="830795"/>
          <a:ext cx="1565275" cy="0"/>
        </a:xfrm>
        <a:prstGeom prst="line">
          <a:avLst/>
        </a:prstGeom>
        <a:ln>
          <a:solidFill>
            <a:srgbClr val="76717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63500</xdr:colOff>
      <xdr:row>2</xdr:row>
      <xdr:rowOff>222253</xdr:rowOff>
    </xdr:from>
    <xdr:to>
      <xdr:col>0</xdr:col>
      <xdr:colOff>1756833</xdr:colOff>
      <xdr:row>3</xdr:row>
      <xdr:rowOff>234953</xdr:rowOff>
    </xdr:to>
    <xdr:sp macro="" textlink="">
      <xdr:nvSpPr>
        <xdr:cNvPr id="5" name="Rectangle 65"/>
        <xdr:cNvSpPr/>
      </xdr:nvSpPr>
      <xdr:spPr>
        <a:xfrm>
          <a:off x="63500" y="917578"/>
          <a:ext cx="1693333"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l"/>
          <a:r>
            <a:rPr lang="en-US" sz="1400" b="1"/>
            <a:t>Menu</a:t>
          </a:r>
        </a:p>
      </xdr:txBody>
    </xdr:sp>
    <xdr:clientData/>
  </xdr:twoCellAnchor>
  <xdr:twoCellAnchor editAs="absolute">
    <xdr:from>
      <xdr:col>0</xdr:col>
      <xdr:colOff>152400</xdr:colOff>
      <xdr:row>16</xdr:row>
      <xdr:rowOff>138641</xdr:rowOff>
    </xdr:from>
    <xdr:to>
      <xdr:col>0</xdr:col>
      <xdr:colOff>1717675</xdr:colOff>
      <xdr:row>16</xdr:row>
      <xdr:rowOff>138641</xdr:rowOff>
    </xdr:to>
    <xdr:cxnSp macro="">
      <xdr:nvCxnSpPr>
        <xdr:cNvPr id="6" name="Conector reto 5"/>
        <xdr:cNvCxnSpPr/>
      </xdr:nvCxnSpPr>
      <xdr:spPr>
        <a:xfrm>
          <a:off x="152400" y="4253441"/>
          <a:ext cx="1565275" cy="0"/>
        </a:xfrm>
        <a:prstGeom prst="line">
          <a:avLst/>
        </a:prstGeom>
        <a:ln>
          <a:solidFill>
            <a:srgbClr val="76717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12700</xdr:colOff>
      <xdr:row>3</xdr:row>
      <xdr:rowOff>371475</xdr:rowOff>
    </xdr:from>
    <xdr:to>
      <xdr:col>1</xdr:col>
      <xdr:colOff>12700</xdr:colOff>
      <xdr:row>4</xdr:row>
      <xdr:rowOff>244475</xdr:rowOff>
    </xdr:to>
    <xdr:sp macro="" textlink="">
      <xdr:nvSpPr>
        <xdr:cNvPr id="7" name="Retângulo 6">
          <a:hlinkClick xmlns:r="http://schemas.openxmlformats.org/officeDocument/2006/relationships" r:id="rId1"/>
        </xdr:cNvPr>
        <xdr:cNvSpPr/>
      </xdr:nvSpPr>
      <xdr:spPr>
        <a:xfrm>
          <a:off x="12700" y="13335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Início</a:t>
          </a:r>
        </a:p>
      </xdr:txBody>
    </xdr:sp>
    <xdr:clientData/>
  </xdr:twoCellAnchor>
  <xdr:twoCellAnchor editAs="absolute">
    <xdr:from>
      <xdr:col>0</xdr:col>
      <xdr:colOff>12700</xdr:colOff>
      <xdr:row>4</xdr:row>
      <xdr:rowOff>307975</xdr:rowOff>
    </xdr:from>
    <xdr:to>
      <xdr:col>1</xdr:col>
      <xdr:colOff>12700</xdr:colOff>
      <xdr:row>5</xdr:row>
      <xdr:rowOff>180975</xdr:rowOff>
    </xdr:to>
    <xdr:sp macro="" textlink="">
      <xdr:nvSpPr>
        <xdr:cNvPr id="8" name="Retângulo 7">
          <a:hlinkClick xmlns:r="http://schemas.openxmlformats.org/officeDocument/2006/relationships" r:id="rId2"/>
        </xdr:cNvPr>
        <xdr:cNvSpPr/>
      </xdr:nvSpPr>
      <xdr:spPr>
        <a:xfrm>
          <a:off x="12700" y="16510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1. Premissas Gerais</a:t>
          </a:r>
        </a:p>
      </xdr:txBody>
    </xdr:sp>
    <xdr:clientData/>
  </xdr:twoCellAnchor>
  <xdr:twoCellAnchor editAs="absolute">
    <xdr:from>
      <xdr:col>0</xdr:col>
      <xdr:colOff>12700</xdr:colOff>
      <xdr:row>5</xdr:row>
      <xdr:rowOff>244475</xdr:rowOff>
    </xdr:from>
    <xdr:to>
      <xdr:col>1</xdr:col>
      <xdr:colOff>12700</xdr:colOff>
      <xdr:row>6</xdr:row>
      <xdr:rowOff>117475</xdr:rowOff>
    </xdr:to>
    <xdr:sp macro="" textlink="">
      <xdr:nvSpPr>
        <xdr:cNvPr id="9" name="Retângulo 8">
          <a:hlinkClick xmlns:r="http://schemas.openxmlformats.org/officeDocument/2006/relationships" r:id="rId3"/>
        </xdr:cNvPr>
        <xdr:cNvSpPr/>
      </xdr:nvSpPr>
      <xdr:spPr>
        <a:xfrm>
          <a:off x="12700" y="19685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2. Cadastro dos Funcionários</a:t>
          </a:r>
        </a:p>
      </xdr:txBody>
    </xdr:sp>
    <xdr:clientData/>
  </xdr:twoCellAnchor>
  <xdr:twoCellAnchor editAs="absolute">
    <xdr:from>
      <xdr:col>0</xdr:col>
      <xdr:colOff>12700</xdr:colOff>
      <xdr:row>6</xdr:row>
      <xdr:rowOff>180975</xdr:rowOff>
    </xdr:from>
    <xdr:to>
      <xdr:col>1</xdr:col>
      <xdr:colOff>12700</xdr:colOff>
      <xdr:row>7</xdr:row>
      <xdr:rowOff>53975</xdr:rowOff>
    </xdr:to>
    <xdr:sp macro="" textlink="">
      <xdr:nvSpPr>
        <xdr:cNvPr id="10" name="Retângulo 9">
          <a:hlinkClick xmlns:r="http://schemas.openxmlformats.org/officeDocument/2006/relationships" r:id="rId4"/>
        </xdr:cNvPr>
        <xdr:cNvSpPr/>
      </xdr:nvSpPr>
      <xdr:spPr>
        <a:xfrm>
          <a:off x="12700" y="22860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3. Lançamentos (Folha Pgto)</a:t>
          </a:r>
        </a:p>
      </xdr:txBody>
    </xdr:sp>
    <xdr:clientData/>
  </xdr:twoCellAnchor>
  <xdr:twoCellAnchor editAs="absolute">
    <xdr:from>
      <xdr:col>0</xdr:col>
      <xdr:colOff>12700</xdr:colOff>
      <xdr:row>7</xdr:row>
      <xdr:rowOff>117475</xdr:rowOff>
    </xdr:from>
    <xdr:to>
      <xdr:col>1</xdr:col>
      <xdr:colOff>12700</xdr:colOff>
      <xdr:row>8</xdr:row>
      <xdr:rowOff>117475</xdr:rowOff>
    </xdr:to>
    <xdr:sp macro="" textlink="">
      <xdr:nvSpPr>
        <xdr:cNvPr id="11" name="Retângulo 10">
          <a:hlinkClick xmlns:r="http://schemas.openxmlformats.org/officeDocument/2006/relationships" r:id="rId5"/>
        </xdr:cNvPr>
        <xdr:cNvSpPr/>
      </xdr:nvSpPr>
      <xdr:spPr>
        <a:xfrm>
          <a:off x="12700" y="2603500"/>
          <a:ext cx="1847850" cy="257175"/>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4. Resultados Consolidados</a:t>
          </a:r>
        </a:p>
      </xdr:txBody>
    </xdr:sp>
    <xdr:clientData/>
  </xdr:twoCellAnchor>
  <xdr:twoCellAnchor editAs="absolute">
    <xdr:from>
      <xdr:col>0</xdr:col>
      <xdr:colOff>12700</xdr:colOff>
      <xdr:row>8</xdr:row>
      <xdr:rowOff>180975</xdr:rowOff>
    </xdr:from>
    <xdr:to>
      <xdr:col>1</xdr:col>
      <xdr:colOff>12700</xdr:colOff>
      <xdr:row>10</xdr:row>
      <xdr:rowOff>43391</xdr:rowOff>
    </xdr:to>
    <xdr:sp macro="" textlink="">
      <xdr:nvSpPr>
        <xdr:cNvPr id="12" name="Retângulo 11">
          <a:hlinkClick xmlns:r="http://schemas.openxmlformats.org/officeDocument/2006/relationships" r:id="rId6"/>
        </xdr:cNvPr>
        <xdr:cNvSpPr/>
      </xdr:nvSpPr>
      <xdr:spPr>
        <a:xfrm>
          <a:off x="12700" y="2924175"/>
          <a:ext cx="1847850" cy="252941"/>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5. Gráficos</a:t>
          </a:r>
        </a:p>
      </xdr:txBody>
    </xdr:sp>
    <xdr:clientData/>
  </xdr:twoCellAnchor>
  <xdr:twoCellAnchor editAs="absolute">
    <xdr:from>
      <xdr:col>0</xdr:col>
      <xdr:colOff>12700</xdr:colOff>
      <xdr:row>11</xdr:row>
      <xdr:rowOff>1058</xdr:rowOff>
    </xdr:from>
    <xdr:to>
      <xdr:col>1</xdr:col>
      <xdr:colOff>12700</xdr:colOff>
      <xdr:row>12</xdr:row>
      <xdr:rowOff>64558</xdr:rowOff>
    </xdr:to>
    <xdr:sp macro="" textlink="">
      <xdr:nvSpPr>
        <xdr:cNvPr id="13" name="Retângulo 12">
          <a:hlinkClick xmlns:r="http://schemas.openxmlformats.org/officeDocument/2006/relationships" r:id="rId7"/>
        </xdr:cNvPr>
        <xdr:cNvSpPr/>
      </xdr:nvSpPr>
      <xdr:spPr>
        <a:xfrm>
          <a:off x="12700" y="3239558"/>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6. Alertas e Dicas</a:t>
          </a:r>
        </a:p>
      </xdr:txBody>
    </xdr:sp>
    <xdr:clientData/>
  </xdr:twoCellAnchor>
  <xdr:twoCellAnchor editAs="absolute">
    <xdr:from>
      <xdr:col>0</xdr:col>
      <xdr:colOff>12700</xdr:colOff>
      <xdr:row>12</xdr:row>
      <xdr:rowOff>128058</xdr:rowOff>
    </xdr:from>
    <xdr:to>
      <xdr:col>1</xdr:col>
      <xdr:colOff>12700</xdr:colOff>
      <xdr:row>14</xdr:row>
      <xdr:rowOff>75141</xdr:rowOff>
    </xdr:to>
    <xdr:sp macro="" textlink="">
      <xdr:nvSpPr>
        <xdr:cNvPr id="14" name="Retângulo 13">
          <a:hlinkClick xmlns:r="http://schemas.openxmlformats.org/officeDocument/2006/relationships" r:id="rId8"/>
        </xdr:cNvPr>
        <xdr:cNvSpPr/>
      </xdr:nvSpPr>
      <xdr:spPr>
        <a:xfrm>
          <a:off x="12700" y="3557058"/>
          <a:ext cx="1847850" cy="251883"/>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7. Relatório de Impressão</a:t>
          </a:r>
        </a:p>
      </xdr:txBody>
    </xdr:sp>
    <xdr:clientData/>
  </xdr:twoCellAnchor>
  <xdr:twoCellAnchor editAs="absolute">
    <xdr:from>
      <xdr:col>0</xdr:col>
      <xdr:colOff>12700</xdr:colOff>
      <xdr:row>14</xdr:row>
      <xdr:rowOff>138641</xdr:rowOff>
    </xdr:from>
    <xdr:to>
      <xdr:col>1</xdr:col>
      <xdr:colOff>12700</xdr:colOff>
      <xdr:row>16</xdr:row>
      <xdr:rowOff>11641</xdr:rowOff>
    </xdr:to>
    <xdr:sp macro="" textlink="">
      <xdr:nvSpPr>
        <xdr:cNvPr id="15" name="Retângulo 14">
          <a:hlinkClick xmlns:r="http://schemas.openxmlformats.org/officeDocument/2006/relationships" r:id="rId9"/>
        </xdr:cNvPr>
        <xdr:cNvSpPr/>
      </xdr:nvSpPr>
      <xdr:spPr>
        <a:xfrm>
          <a:off x="12700" y="3872441"/>
          <a:ext cx="1847850" cy="254000"/>
        </a:xfrm>
        <a:prstGeom prst="rect">
          <a:avLst/>
        </a:prstGeom>
        <a:solidFill>
          <a:schemeClr val="bg1">
            <a:lumMod val="100000"/>
          </a:schemeClr>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rgbClr val="000000"/>
              </a:solidFill>
            </a:rPr>
            <a:t>8. Imprimir Folha Pgto</a:t>
          </a:r>
        </a:p>
      </xdr:txBody>
    </xdr:sp>
    <xdr:clientData/>
  </xdr:twoCellAnchor>
  <xdr:twoCellAnchor editAs="absolute">
    <xdr:from>
      <xdr:col>2</xdr:col>
      <xdr:colOff>0</xdr:colOff>
      <xdr:row>1</xdr:row>
      <xdr:rowOff>243417</xdr:rowOff>
    </xdr:from>
    <xdr:to>
      <xdr:col>3</xdr:col>
      <xdr:colOff>80833</xdr:colOff>
      <xdr:row>2</xdr:row>
      <xdr:rowOff>256117</xdr:rowOff>
    </xdr:to>
    <xdr:sp macro="" textlink="">
      <xdr:nvSpPr>
        <xdr:cNvPr id="47" name="Retângulo 46">
          <a:hlinkClick xmlns:r="http://schemas.openxmlformats.org/officeDocument/2006/relationships" r:id="rId10"/>
        </xdr:cNvPr>
        <xdr:cNvSpPr/>
      </xdr:nvSpPr>
      <xdr:spPr>
        <a:xfrm>
          <a:off x="2106083" y="677334"/>
          <a:ext cx="864000" cy="277283"/>
        </a:xfrm>
        <a:prstGeom prst="rect">
          <a:avLst/>
        </a:prstGeom>
        <a:solidFill>
          <a:srgbClr val="6699CC"/>
        </a:solidFill>
        <a:ln w="25400" cap="flat" cmpd="sng" algn="ctr">
          <a:noFill/>
          <a:prstDash val="solid"/>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pt-BR" sz="1100" b="0">
              <a:solidFill>
                <a:schemeClr val="bg1">
                  <a:lumMod val="100000"/>
                </a:schemeClr>
              </a:solidFill>
            </a:rPr>
            <a:t>Janeiro</a:t>
          </a:r>
        </a:p>
      </xdr:txBody>
    </xdr:sp>
    <xdr:clientData/>
  </xdr:twoCellAnchor>
  <xdr:twoCellAnchor editAs="absolute">
    <xdr:from>
      <xdr:col>3</xdr:col>
      <xdr:colOff>99158</xdr:colOff>
      <xdr:row>1</xdr:row>
      <xdr:rowOff>243417</xdr:rowOff>
    </xdr:from>
    <xdr:to>
      <xdr:col>4</xdr:col>
      <xdr:colOff>179991</xdr:colOff>
      <xdr:row>2</xdr:row>
      <xdr:rowOff>256117</xdr:rowOff>
    </xdr:to>
    <xdr:sp macro="" textlink="">
      <xdr:nvSpPr>
        <xdr:cNvPr id="48" name="Retângulo 47">
          <a:hlinkClick xmlns:r="http://schemas.openxmlformats.org/officeDocument/2006/relationships" r:id="rId11"/>
        </xdr:cNvPr>
        <xdr:cNvSpPr/>
      </xdr:nvSpPr>
      <xdr:spPr>
        <a:xfrm>
          <a:off x="2988408" y="677334"/>
          <a:ext cx="864000" cy="277283"/>
        </a:xfrm>
        <a:prstGeom prst="rect">
          <a:avLst/>
        </a:prstGeom>
        <a:solidFill>
          <a:srgbClr val="6699CC"/>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pt-BR" sz="1100">
              <a:solidFill>
                <a:schemeClr val="bg1">
                  <a:lumMod val="100000"/>
                </a:schemeClr>
              </a:solidFill>
            </a:rPr>
            <a:t>Fevereiro</a:t>
          </a:r>
        </a:p>
      </xdr:txBody>
    </xdr:sp>
    <xdr:clientData/>
  </xdr:twoCellAnchor>
  <xdr:twoCellAnchor editAs="absolute">
    <xdr:from>
      <xdr:col>4</xdr:col>
      <xdr:colOff>198316</xdr:colOff>
      <xdr:row>1</xdr:row>
      <xdr:rowOff>243417</xdr:rowOff>
    </xdr:from>
    <xdr:to>
      <xdr:col>5</xdr:col>
      <xdr:colOff>279150</xdr:colOff>
      <xdr:row>2</xdr:row>
      <xdr:rowOff>256117</xdr:rowOff>
    </xdr:to>
    <xdr:sp macro="" textlink="">
      <xdr:nvSpPr>
        <xdr:cNvPr id="49" name="Retângulo 48">
          <a:hlinkClick xmlns:r="http://schemas.openxmlformats.org/officeDocument/2006/relationships" r:id="rId12"/>
        </xdr:cNvPr>
        <xdr:cNvSpPr/>
      </xdr:nvSpPr>
      <xdr:spPr>
        <a:xfrm>
          <a:off x="3870733" y="677334"/>
          <a:ext cx="864000" cy="277283"/>
        </a:xfrm>
        <a:prstGeom prst="rect">
          <a:avLst/>
        </a:prstGeom>
        <a:solidFill>
          <a:srgbClr val="6699CC"/>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pt-BR" sz="1100">
              <a:solidFill>
                <a:schemeClr val="bg1">
                  <a:lumMod val="100000"/>
                </a:schemeClr>
              </a:solidFill>
            </a:rPr>
            <a:t>Março</a:t>
          </a:r>
        </a:p>
      </xdr:txBody>
    </xdr:sp>
    <xdr:clientData/>
  </xdr:twoCellAnchor>
  <xdr:twoCellAnchor editAs="absolute">
    <xdr:from>
      <xdr:col>5</xdr:col>
      <xdr:colOff>297475</xdr:colOff>
      <xdr:row>1</xdr:row>
      <xdr:rowOff>243417</xdr:rowOff>
    </xdr:from>
    <xdr:to>
      <xdr:col>6</xdr:col>
      <xdr:colOff>378308</xdr:colOff>
      <xdr:row>2</xdr:row>
      <xdr:rowOff>256117</xdr:rowOff>
    </xdr:to>
    <xdr:sp macro="" textlink="">
      <xdr:nvSpPr>
        <xdr:cNvPr id="50" name="Retângulo 49">
          <a:hlinkClick xmlns:r="http://schemas.openxmlformats.org/officeDocument/2006/relationships" r:id="rId13"/>
        </xdr:cNvPr>
        <xdr:cNvSpPr/>
      </xdr:nvSpPr>
      <xdr:spPr>
        <a:xfrm>
          <a:off x="4753058" y="677334"/>
          <a:ext cx="864000" cy="277283"/>
        </a:xfrm>
        <a:prstGeom prst="rect">
          <a:avLst/>
        </a:prstGeom>
        <a:solidFill>
          <a:srgbClr val="6699CC"/>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pt-BR" sz="1100">
              <a:solidFill>
                <a:schemeClr val="bg1">
                  <a:lumMod val="100000"/>
                </a:schemeClr>
              </a:solidFill>
            </a:rPr>
            <a:t>Abril</a:t>
          </a:r>
        </a:p>
      </xdr:txBody>
    </xdr:sp>
    <xdr:clientData/>
  </xdr:twoCellAnchor>
  <xdr:twoCellAnchor editAs="absolute">
    <xdr:from>
      <xdr:col>6</xdr:col>
      <xdr:colOff>396633</xdr:colOff>
      <xdr:row>1</xdr:row>
      <xdr:rowOff>243417</xdr:rowOff>
    </xdr:from>
    <xdr:to>
      <xdr:col>7</xdr:col>
      <xdr:colOff>477466</xdr:colOff>
      <xdr:row>2</xdr:row>
      <xdr:rowOff>256117</xdr:rowOff>
    </xdr:to>
    <xdr:sp macro="" textlink="">
      <xdr:nvSpPr>
        <xdr:cNvPr id="51" name="Retângulo 50">
          <a:hlinkClick xmlns:r="http://schemas.openxmlformats.org/officeDocument/2006/relationships" r:id="rId14"/>
        </xdr:cNvPr>
        <xdr:cNvSpPr/>
      </xdr:nvSpPr>
      <xdr:spPr>
        <a:xfrm>
          <a:off x="5635383" y="677334"/>
          <a:ext cx="864000" cy="277283"/>
        </a:xfrm>
        <a:prstGeom prst="rect">
          <a:avLst/>
        </a:prstGeom>
        <a:solidFill>
          <a:srgbClr val="6699CC"/>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pt-BR" sz="1100">
              <a:solidFill>
                <a:schemeClr val="bg1">
                  <a:lumMod val="100000"/>
                </a:schemeClr>
              </a:solidFill>
            </a:rPr>
            <a:t>Maio</a:t>
          </a:r>
        </a:p>
      </xdr:txBody>
    </xdr:sp>
    <xdr:clientData/>
  </xdr:twoCellAnchor>
  <xdr:twoCellAnchor editAs="absolute">
    <xdr:from>
      <xdr:col>7</xdr:col>
      <xdr:colOff>495791</xdr:colOff>
      <xdr:row>1</xdr:row>
      <xdr:rowOff>243417</xdr:rowOff>
    </xdr:from>
    <xdr:to>
      <xdr:col>8</xdr:col>
      <xdr:colOff>576625</xdr:colOff>
      <xdr:row>2</xdr:row>
      <xdr:rowOff>256117</xdr:rowOff>
    </xdr:to>
    <xdr:sp macro="" textlink="">
      <xdr:nvSpPr>
        <xdr:cNvPr id="52" name="Retângulo 51">
          <a:hlinkClick xmlns:r="http://schemas.openxmlformats.org/officeDocument/2006/relationships" r:id="rId15"/>
        </xdr:cNvPr>
        <xdr:cNvSpPr/>
      </xdr:nvSpPr>
      <xdr:spPr>
        <a:xfrm>
          <a:off x="6517708" y="677334"/>
          <a:ext cx="864000" cy="277283"/>
        </a:xfrm>
        <a:prstGeom prst="rect">
          <a:avLst/>
        </a:prstGeom>
        <a:solidFill>
          <a:srgbClr val="6699CC"/>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pt-BR" sz="1100">
              <a:solidFill>
                <a:schemeClr val="bg1">
                  <a:lumMod val="100000"/>
                </a:schemeClr>
              </a:solidFill>
            </a:rPr>
            <a:t>Junho</a:t>
          </a:r>
        </a:p>
      </xdr:txBody>
    </xdr:sp>
    <xdr:clientData/>
  </xdr:twoCellAnchor>
  <xdr:twoCellAnchor editAs="absolute">
    <xdr:from>
      <xdr:col>8</xdr:col>
      <xdr:colOff>594950</xdr:colOff>
      <xdr:row>1</xdr:row>
      <xdr:rowOff>243417</xdr:rowOff>
    </xdr:from>
    <xdr:to>
      <xdr:col>9</xdr:col>
      <xdr:colOff>199533</xdr:colOff>
      <xdr:row>2</xdr:row>
      <xdr:rowOff>256117</xdr:rowOff>
    </xdr:to>
    <xdr:sp macro="" textlink="">
      <xdr:nvSpPr>
        <xdr:cNvPr id="53" name="Retângulo 52">
          <a:hlinkClick xmlns:r="http://schemas.openxmlformats.org/officeDocument/2006/relationships" r:id="rId16"/>
        </xdr:cNvPr>
        <xdr:cNvSpPr/>
      </xdr:nvSpPr>
      <xdr:spPr>
        <a:xfrm>
          <a:off x="7400033" y="677334"/>
          <a:ext cx="864000" cy="277283"/>
        </a:xfrm>
        <a:prstGeom prst="rect">
          <a:avLst/>
        </a:prstGeom>
        <a:solidFill>
          <a:srgbClr val="6699CC"/>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pt-BR" sz="1100">
              <a:solidFill>
                <a:schemeClr val="bg1">
                  <a:lumMod val="100000"/>
                </a:schemeClr>
              </a:solidFill>
            </a:rPr>
            <a:t>Julho</a:t>
          </a:r>
        </a:p>
      </xdr:txBody>
    </xdr:sp>
    <xdr:clientData/>
  </xdr:twoCellAnchor>
  <xdr:twoCellAnchor editAs="absolute">
    <xdr:from>
      <xdr:col>9</xdr:col>
      <xdr:colOff>217858</xdr:colOff>
      <xdr:row>1</xdr:row>
      <xdr:rowOff>243417</xdr:rowOff>
    </xdr:from>
    <xdr:to>
      <xdr:col>9</xdr:col>
      <xdr:colOff>1081858</xdr:colOff>
      <xdr:row>2</xdr:row>
      <xdr:rowOff>256117</xdr:rowOff>
    </xdr:to>
    <xdr:sp macro="" textlink="">
      <xdr:nvSpPr>
        <xdr:cNvPr id="54" name="Retângulo 53">
          <a:hlinkClick xmlns:r="http://schemas.openxmlformats.org/officeDocument/2006/relationships" r:id="rId17"/>
        </xdr:cNvPr>
        <xdr:cNvSpPr/>
      </xdr:nvSpPr>
      <xdr:spPr>
        <a:xfrm>
          <a:off x="8282358" y="677334"/>
          <a:ext cx="864000" cy="277283"/>
        </a:xfrm>
        <a:prstGeom prst="rect">
          <a:avLst/>
        </a:prstGeom>
        <a:solidFill>
          <a:srgbClr val="6699CC"/>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pt-BR" sz="1100">
              <a:solidFill>
                <a:schemeClr val="bg1">
                  <a:lumMod val="100000"/>
                </a:schemeClr>
              </a:solidFill>
              <a:latin typeface="+mn-lt"/>
              <a:ea typeface="+mn-ea"/>
              <a:cs typeface="+mn-cs"/>
            </a:rPr>
            <a:t>Agosto</a:t>
          </a:r>
        </a:p>
      </xdr:txBody>
    </xdr:sp>
    <xdr:clientData/>
  </xdr:twoCellAnchor>
  <xdr:twoCellAnchor editAs="absolute">
    <xdr:from>
      <xdr:col>9</xdr:col>
      <xdr:colOff>1100183</xdr:colOff>
      <xdr:row>1</xdr:row>
      <xdr:rowOff>243417</xdr:rowOff>
    </xdr:from>
    <xdr:to>
      <xdr:col>10</xdr:col>
      <xdr:colOff>704766</xdr:colOff>
      <xdr:row>2</xdr:row>
      <xdr:rowOff>256117</xdr:rowOff>
    </xdr:to>
    <xdr:sp macro="" textlink="">
      <xdr:nvSpPr>
        <xdr:cNvPr id="55" name="Retângulo 54">
          <a:hlinkClick xmlns:r="http://schemas.openxmlformats.org/officeDocument/2006/relationships" r:id="rId18"/>
        </xdr:cNvPr>
        <xdr:cNvSpPr/>
      </xdr:nvSpPr>
      <xdr:spPr>
        <a:xfrm>
          <a:off x="9164683" y="677334"/>
          <a:ext cx="864000" cy="277283"/>
        </a:xfrm>
        <a:prstGeom prst="rect">
          <a:avLst/>
        </a:prstGeom>
        <a:solidFill>
          <a:srgbClr val="FF9900"/>
        </a:solidFill>
        <a:ln w="25400" cap="flat" cmpd="sng" algn="ctr">
          <a:noFill/>
          <a:prstDash val="solid"/>
        </a:ln>
        <a:effectLs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pt-BR" sz="1100" b="0" i="0">
              <a:solidFill>
                <a:schemeClr val="bg1">
                  <a:lumMod val="100000"/>
                </a:schemeClr>
              </a:solidFill>
              <a:latin typeface="+mn-lt"/>
              <a:ea typeface="+mn-ea"/>
              <a:cs typeface="+mn-cs"/>
            </a:rPr>
            <a:t>Setembro</a:t>
          </a:r>
        </a:p>
      </xdr:txBody>
    </xdr:sp>
    <xdr:clientData/>
  </xdr:twoCellAnchor>
  <xdr:twoCellAnchor editAs="absolute">
    <xdr:from>
      <xdr:col>10</xdr:col>
      <xdr:colOff>723091</xdr:colOff>
      <xdr:row>1</xdr:row>
      <xdr:rowOff>243417</xdr:rowOff>
    </xdr:from>
    <xdr:to>
      <xdr:col>13</xdr:col>
      <xdr:colOff>10175</xdr:colOff>
      <xdr:row>2</xdr:row>
      <xdr:rowOff>256117</xdr:rowOff>
    </xdr:to>
    <xdr:sp macro="" textlink="">
      <xdr:nvSpPr>
        <xdr:cNvPr id="56" name="Retângulo 55">
          <a:hlinkClick xmlns:r="http://schemas.openxmlformats.org/officeDocument/2006/relationships" r:id="rId19"/>
        </xdr:cNvPr>
        <xdr:cNvSpPr/>
      </xdr:nvSpPr>
      <xdr:spPr>
        <a:xfrm>
          <a:off x="10047008" y="677334"/>
          <a:ext cx="864000" cy="277283"/>
        </a:xfrm>
        <a:prstGeom prst="rect">
          <a:avLst/>
        </a:prstGeom>
        <a:solidFill>
          <a:srgbClr val="6699CC"/>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pt-BR" sz="1100">
              <a:solidFill>
                <a:schemeClr val="bg1">
                  <a:lumMod val="100000"/>
                </a:schemeClr>
              </a:solidFill>
            </a:rPr>
            <a:t>Outubro</a:t>
          </a:r>
        </a:p>
      </xdr:txBody>
    </xdr:sp>
    <xdr:clientData/>
  </xdr:twoCellAnchor>
  <xdr:twoCellAnchor editAs="absolute">
    <xdr:from>
      <xdr:col>13</xdr:col>
      <xdr:colOff>28500</xdr:colOff>
      <xdr:row>1</xdr:row>
      <xdr:rowOff>243417</xdr:rowOff>
    </xdr:from>
    <xdr:to>
      <xdr:col>15</xdr:col>
      <xdr:colOff>67000</xdr:colOff>
      <xdr:row>2</xdr:row>
      <xdr:rowOff>256117</xdr:rowOff>
    </xdr:to>
    <xdr:sp macro="" textlink="">
      <xdr:nvSpPr>
        <xdr:cNvPr id="57" name="Retângulo 56">
          <a:hlinkClick xmlns:r="http://schemas.openxmlformats.org/officeDocument/2006/relationships" r:id="rId20"/>
        </xdr:cNvPr>
        <xdr:cNvSpPr/>
      </xdr:nvSpPr>
      <xdr:spPr>
        <a:xfrm>
          <a:off x="10929333" y="677334"/>
          <a:ext cx="864000" cy="277283"/>
        </a:xfrm>
        <a:prstGeom prst="rect">
          <a:avLst/>
        </a:prstGeom>
        <a:solidFill>
          <a:srgbClr val="6699CC"/>
        </a:solidFill>
        <a:ln w="25400" cap="flat" cmpd="sng" algn="ctr">
          <a:noFill/>
          <a:prstDash val="solid"/>
        </a:ln>
        <a:effectLs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pt-BR" sz="1100">
              <a:solidFill>
                <a:schemeClr val="bg1">
                  <a:lumMod val="100000"/>
                </a:schemeClr>
              </a:solidFill>
            </a:rPr>
            <a:t>Novembro</a:t>
          </a:r>
        </a:p>
      </xdr:txBody>
    </xdr:sp>
    <xdr:clientData/>
  </xdr:twoCellAnchor>
  <xdr:twoCellAnchor editAs="absolute">
    <xdr:from>
      <xdr:col>15</xdr:col>
      <xdr:colOff>85325</xdr:colOff>
      <xdr:row>1</xdr:row>
      <xdr:rowOff>243417</xdr:rowOff>
    </xdr:from>
    <xdr:to>
      <xdr:col>16</xdr:col>
      <xdr:colOff>335491</xdr:colOff>
      <xdr:row>2</xdr:row>
      <xdr:rowOff>256117</xdr:rowOff>
    </xdr:to>
    <xdr:sp macro="" textlink="">
      <xdr:nvSpPr>
        <xdr:cNvPr id="58" name="Retângulo 57">
          <a:hlinkClick xmlns:r="http://schemas.openxmlformats.org/officeDocument/2006/relationships" r:id="rId21"/>
        </xdr:cNvPr>
        <xdr:cNvSpPr/>
      </xdr:nvSpPr>
      <xdr:spPr>
        <a:xfrm>
          <a:off x="11811658" y="677334"/>
          <a:ext cx="864000" cy="277283"/>
        </a:xfrm>
        <a:prstGeom prst="rect">
          <a:avLst/>
        </a:prstGeom>
        <a:solidFill>
          <a:srgbClr val="6699CC"/>
        </a:solidFill>
        <a:ln w="25400" cap="flat" cmpd="sng" algn="ctr">
          <a:noFill/>
          <a:prstDash val="solid"/>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pt-BR" sz="1100" b="0">
              <a:solidFill>
                <a:schemeClr val="bg1">
                  <a:lumMod val="100000"/>
                </a:schemeClr>
              </a:solidFill>
            </a:rPr>
            <a:t>Dezembro</a:t>
          </a:r>
        </a:p>
      </xdr:txBody>
    </xdr:sp>
    <xdr:clientData/>
  </xdr:twoCellAnchor>
  <xdr:twoCellAnchor editAs="absolute">
    <xdr:from>
      <xdr:col>16</xdr:col>
      <xdr:colOff>353816</xdr:colOff>
      <xdr:row>1</xdr:row>
      <xdr:rowOff>243417</xdr:rowOff>
    </xdr:from>
    <xdr:to>
      <xdr:col>17</xdr:col>
      <xdr:colOff>603983</xdr:colOff>
      <xdr:row>2</xdr:row>
      <xdr:rowOff>248834</xdr:rowOff>
    </xdr:to>
    <xdr:sp macro="" textlink="">
      <xdr:nvSpPr>
        <xdr:cNvPr id="59" name="Retângulo 58">
          <a:hlinkClick xmlns:r="http://schemas.openxmlformats.org/officeDocument/2006/relationships" r:id="rId22"/>
        </xdr:cNvPr>
        <xdr:cNvSpPr/>
      </xdr:nvSpPr>
      <xdr:spPr>
        <a:xfrm>
          <a:off x="12693983" y="677334"/>
          <a:ext cx="864000" cy="270000"/>
        </a:xfrm>
        <a:prstGeom prst="rect">
          <a:avLst/>
        </a:prstGeom>
        <a:solidFill>
          <a:srgbClr val="6699CC"/>
        </a:solidFill>
        <a:ln w="25400" cap="flat" cmpd="sng" algn="ctr">
          <a:noFill/>
          <a:prstDash val="solid"/>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pt-BR" sz="1100" b="0">
              <a:solidFill>
                <a:schemeClr val="bg1">
                  <a:lumMod val="100000"/>
                </a:schemeClr>
              </a:solidFill>
            </a:rPr>
            <a:t>13º Salário</a:t>
          </a:r>
        </a:p>
      </xdr:txBody>
    </xdr:sp>
    <xdr:clientData/>
  </xdr:twoCellAnchor>
  <xdr:twoCellAnchor editAs="absolute">
    <xdr:from>
      <xdr:col>18</xdr:col>
      <xdr:colOff>8472</xdr:colOff>
      <xdr:row>1</xdr:row>
      <xdr:rowOff>243417</xdr:rowOff>
    </xdr:from>
    <xdr:to>
      <xdr:col>19</xdr:col>
      <xdr:colOff>258638</xdr:colOff>
      <xdr:row>2</xdr:row>
      <xdr:rowOff>249767</xdr:rowOff>
    </xdr:to>
    <xdr:sp macro="" textlink="">
      <xdr:nvSpPr>
        <xdr:cNvPr id="60" name="Retângulo 59">
          <a:hlinkClick xmlns:r="http://schemas.openxmlformats.org/officeDocument/2006/relationships" r:id="rId23"/>
        </xdr:cNvPr>
        <xdr:cNvSpPr/>
      </xdr:nvSpPr>
      <xdr:spPr>
        <a:xfrm>
          <a:off x="13576305" y="677334"/>
          <a:ext cx="864000" cy="270933"/>
        </a:xfrm>
        <a:prstGeom prst="rect">
          <a:avLst/>
        </a:prstGeom>
        <a:solidFill>
          <a:srgbClr val="6699CC"/>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pt-BR" sz="1100">
              <a:solidFill>
                <a:schemeClr val="bg1">
                  <a:lumMod val="100000"/>
                </a:schemeClr>
              </a:solidFill>
              <a:latin typeface="+mn-lt"/>
              <a:ea typeface="+mn-ea"/>
              <a:cs typeface="+mn-cs"/>
            </a:rPr>
            <a:t>Férias</a:t>
          </a:r>
        </a:p>
      </xdr:txBody>
    </xdr:sp>
    <xdr:clientData/>
  </xdr:twoCellAnchor>
  <xdr:twoCellAnchor editAs="oneCell">
    <xdr:from>
      <xdr:col>0</xdr:col>
      <xdr:colOff>359833</xdr:colOff>
      <xdr:row>0</xdr:row>
      <xdr:rowOff>52917</xdr:rowOff>
    </xdr:from>
    <xdr:to>
      <xdr:col>0</xdr:col>
      <xdr:colOff>1480365</xdr:colOff>
      <xdr:row>2</xdr:row>
      <xdr:rowOff>105833</xdr:rowOff>
    </xdr:to>
    <xdr:pic>
      <xdr:nvPicPr>
        <xdr:cNvPr id="34" name="Imagem 33" descr="Marca_sebrae_verticall.png"/>
        <xdr:cNvPicPr>
          <a:picLocks noChangeAspect="1"/>
        </xdr:cNvPicPr>
      </xdr:nvPicPr>
      <xdr:blipFill>
        <a:blip xmlns:r="http://schemas.openxmlformats.org/officeDocument/2006/relationships" r:embed="rId24" cstate="print"/>
        <a:stretch>
          <a:fillRect/>
        </a:stretch>
      </xdr:blipFill>
      <xdr:spPr>
        <a:xfrm>
          <a:off x="359833" y="52917"/>
          <a:ext cx="1120532" cy="751416"/>
        </a:xfrm>
        <a:prstGeom prst="rect">
          <a:avLst/>
        </a:prstGeom>
      </xdr:spPr>
    </xdr:pic>
    <xdr:clientData/>
  </xdr:twoCellAnchor>
</xdr:wsDr>
</file>

<file path=xl/drawings/drawing62.xml><?xml version="1.0" encoding="utf-8"?>
<xdr:wsDr xmlns:xdr="http://schemas.openxmlformats.org/drawingml/2006/spreadsheetDrawing" xmlns:a="http://schemas.openxmlformats.org/drawingml/2006/main">
  <xdr:twoCellAnchor editAs="absolute">
    <xdr:from>
      <xdr:col>3</xdr:col>
      <xdr:colOff>371474</xdr:colOff>
      <xdr:row>0</xdr:row>
      <xdr:rowOff>133350</xdr:rowOff>
    </xdr:from>
    <xdr:to>
      <xdr:col>8</xdr:col>
      <xdr:colOff>1121832</xdr:colOff>
      <xdr:row>1</xdr:row>
      <xdr:rowOff>136219</xdr:rowOff>
    </xdr:to>
    <xdr:sp macro="" textlink="">
      <xdr:nvSpPr>
        <xdr:cNvPr id="2" name="CaixaDeTexto 1"/>
        <xdr:cNvSpPr txBox="1"/>
      </xdr:nvSpPr>
      <xdr:spPr>
        <a:xfrm>
          <a:off x="5819774" y="133350"/>
          <a:ext cx="6505575" cy="43149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vert="horz" wrap="square" rtlCol="0" anchor="t">
          <a:spAutoFit/>
        </a:bodyPr>
        <a:lstStyle/>
        <a:p>
          <a:r>
            <a:rPr lang="pt-BR" sz="1100"/>
            <a:t>Após ter inserido</a:t>
          </a:r>
          <a:r>
            <a:rPr lang="pt-BR" sz="1100" baseline="0"/>
            <a:t> todas as premissas e ter cadastrado todos os funcinários, chegou a hora de fazer o lançamento dos dados necessários para concluir e impromir a folha de pagamento de cada membro da equipe.</a:t>
          </a:r>
          <a:endParaRPr lang="pt-BR" sz="1100"/>
        </a:p>
      </xdr:txBody>
    </xdr:sp>
    <xdr:clientData/>
  </xdr:twoCellAnchor>
  <xdr:twoCellAnchor editAs="absolute">
    <xdr:from>
      <xdr:col>0</xdr:col>
      <xdr:colOff>144991</xdr:colOff>
      <xdr:row>2</xdr:row>
      <xdr:rowOff>135470</xdr:rowOff>
    </xdr:from>
    <xdr:to>
      <xdr:col>0</xdr:col>
      <xdr:colOff>1710266</xdr:colOff>
      <xdr:row>2</xdr:row>
      <xdr:rowOff>135470</xdr:rowOff>
    </xdr:to>
    <xdr:cxnSp macro="">
      <xdr:nvCxnSpPr>
        <xdr:cNvPr id="4" name="Conector reto 3"/>
        <xdr:cNvCxnSpPr/>
      </xdr:nvCxnSpPr>
      <xdr:spPr>
        <a:xfrm>
          <a:off x="144991" y="830795"/>
          <a:ext cx="1565275" cy="0"/>
        </a:xfrm>
        <a:prstGeom prst="line">
          <a:avLst/>
        </a:prstGeom>
        <a:ln>
          <a:solidFill>
            <a:srgbClr val="76717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63500</xdr:colOff>
      <xdr:row>2</xdr:row>
      <xdr:rowOff>222253</xdr:rowOff>
    </xdr:from>
    <xdr:to>
      <xdr:col>0</xdr:col>
      <xdr:colOff>1756833</xdr:colOff>
      <xdr:row>3</xdr:row>
      <xdr:rowOff>234953</xdr:rowOff>
    </xdr:to>
    <xdr:sp macro="" textlink="">
      <xdr:nvSpPr>
        <xdr:cNvPr id="5" name="Rectangle 65"/>
        <xdr:cNvSpPr/>
      </xdr:nvSpPr>
      <xdr:spPr>
        <a:xfrm>
          <a:off x="63500" y="917578"/>
          <a:ext cx="1693333"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l"/>
          <a:r>
            <a:rPr lang="en-US" sz="1400" b="1"/>
            <a:t>Menu</a:t>
          </a:r>
        </a:p>
      </xdr:txBody>
    </xdr:sp>
    <xdr:clientData/>
  </xdr:twoCellAnchor>
  <xdr:twoCellAnchor editAs="absolute">
    <xdr:from>
      <xdr:col>0</xdr:col>
      <xdr:colOff>152400</xdr:colOff>
      <xdr:row>12</xdr:row>
      <xdr:rowOff>117475</xdr:rowOff>
    </xdr:from>
    <xdr:to>
      <xdr:col>0</xdr:col>
      <xdr:colOff>1717675</xdr:colOff>
      <xdr:row>12</xdr:row>
      <xdr:rowOff>117475</xdr:rowOff>
    </xdr:to>
    <xdr:cxnSp macro="">
      <xdr:nvCxnSpPr>
        <xdr:cNvPr id="6" name="Conector reto 5"/>
        <xdr:cNvCxnSpPr/>
      </xdr:nvCxnSpPr>
      <xdr:spPr>
        <a:xfrm>
          <a:off x="152400" y="4254500"/>
          <a:ext cx="1565275" cy="0"/>
        </a:xfrm>
        <a:prstGeom prst="line">
          <a:avLst/>
        </a:prstGeom>
        <a:ln>
          <a:solidFill>
            <a:srgbClr val="76717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12700</xdr:colOff>
      <xdr:row>3</xdr:row>
      <xdr:rowOff>371475</xdr:rowOff>
    </xdr:from>
    <xdr:to>
      <xdr:col>1</xdr:col>
      <xdr:colOff>12700</xdr:colOff>
      <xdr:row>5</xdr:row>
      <xdr:rowOff>117475</xdr:rowOff>
    </xdr:to>
    <xdr:sp macro="" textlink="">
      <xdr:nvSpPr>
        <xdr:cNvPr id="7" name="Retângulo 6">
          <a:hlinkClick xmlns:r="http://schemas.openxmlformats.org/officeDocument/2006/relationships" r:id="rId1"/>
        </xdr:cNvPr>
        <xdr:cNvSpPr/>
      </xdr:nvSpPr>
      <xdr:spPr>
        <a:xfrm>
          <a:off x="12700" y="13335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Início</a:t>
          </a:r>
        </a:p>
      </xdr:txBody>
    </xdr:sp>
    <xdr:clientData/>
  </xdr:twoCellAnchor>
  <xdr:twoCellAnchor editAs="absolute">
    <xdr:from>
      <xdr:col>0</xdr:col>
      <xdr:colOff>12700</xdr:colOff>
      <xdr:row>5</xdr:row>
      <xdr:rowOff>180975</xdr:rowOff>
    </xdr:from>
    <xdr:to>
      <xdr:col>1</xdr:col>
      <xdr:colOff>12700</xdr:colOff>
      <xdr:row>6</xdr:row>
      <xdr:rowOff>53975</xdr:rowOff>
    </xdr:to>
    <xdr:sp macro="" textlink="">
      <xdr:nvSpPr>
        <xdr:cNvPr id="8" name="Retângulo 7">
          <a:hlinkClick xmlns:r="http://schemas.openxmlformats.org/officeDocument/2006/relationships" r:id="rId2"/>
        </xdr:cNvPr>
        <xdr:cNvSpPr/>
      </xdr:nvSpPr>
      <xdr:spPr>
        <a:xfrm>
          <a:off x="12700" y="16510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1. Premissas Gerais</a:t>
          </a:r>
        </a:p>
      </xdr:txBody>
    </xdr:sp>
    <xdr:clientData/>
  </xdr:twoCellAnchor>
  <xdr:twoCellAnchor editAs="absolute">
    <xdr:from>
      <xdr:col>0</xdr:col>
      <xdr:colOff>12700</xdr:colOff>
      <xdr:row>6</xdr:row>
      <xdr:rowOff>117475</xdr:rowOff>
    </xdr:from>
    <xdr:to>
      <xdr:col>1</xdr:col>
      <xdr:colOff>12700</xdr:colOff>
      <xdr:row>6</xdr:row>
      <xdr:rowOff>371475</xdr:rowOff>
    </xdr:to>
    <xdr:sp macro="" textlink="">
      <xdr:nvSpPr>
        <xdr:cNvPr id="9" name="Retângulo 8">
          <a:hlinkClick xmlns:r="http://schemas.openxmlformats.org/officeDocument/2006/relationships" r:id="rId3"/>
        </xdr:cNvPr>
        <xdr:cNvSpPr/>
      </xdr:nvSpPr>
      <xdr:spPr>
        <a:xfrm>
          <a:off x="12700" y="19685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2. Cadastro dos Funcionários</a:t>
          </a:r>
        </a:p>
      </xdr:txBody>
    </xdr:sp>
    <xdr:clientData/>
  </xdr:twoCellAnchor>
  <xdr:twoCellAnchor editAs="absolute">
    <xdr:from>
      <xdr:col>0</xdr:col>
      <xdr:colOff>12700</xdr:colOff>
      <xdr:row>7</xdr:row>
      <xdr:rowOff>53975</xdr:rowOff>
    </xdr:from>
    <xdr:to>
      <xdr:col>1</xdr:col>
      <xdr:colOff>12700</xdr:colOff>
      <xdr:row>7</xdr:row>
      <xdr:rowOff>307975</xdr:rowOff>
    </xdr:to>
    <xdr:sp macro="" textlink="">
      <xdr:nvSpPr>
        <xdr:cNvPr id="10" name="Retângulo 9">
          <a:hlinkClick xmlns:r="http://schemas.openxmlformats.org/officeDocument/2006/relationships" r:id="rId4"/>
        </xdr:cNvPr>
        <xdr:cNvSpPr/>
      </xdr:nvSpPr>
      <xdr:spPr>
        <a:xfrm>
          <a:off x="12700" y="2286000"/>
          <a:ext cx="1847850" cy="254000"/>
        </a:xfrm>
        <a:prstGeom prst="rect">
          <a:avLst/>
        </a:prstGeom>
        <a:solidFill>
          <a:schemeClr val="bg1">
            <a:lumMod val="100000"/>
          </a:schemeClr>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rgbClr val="000000"/>
              </a:solidFill>
            </a:rPr>
            <a:t>3. Lançamentos (Folha Pgto)</a:t>
          </a:r>
        </a:p>
      </xdr:txBody>
    </xdr:sp>
    <xdr:clientData/>
  </xdr:twoCellAnchor>
  <xdr:twoCellAnchor editAs="absolute">
    <xdr:from>
      <xdr:col>0</xdr:col>
      <xdr:colOff>12700</xdr:colOff>
      <xdr:row>7</xdr:row>
      <xdr:rowOff>371475</xdr:rowOff>
    </xdr:from>
    <xdr:to>
      <xdr:col>1</xdr:col>
      <xdr:colOff>12700</xdr:colOff>
      <xdr:row>8</xdr:row>
      <xdr:rowOff>244475</xdr:rowOff>
    </xdr:to>
    <xdr:sp macro="" textlink="">
      <xdr:nvSpPr>
        <xdr:cNvPr id="11" name="Retângulo 10">
          <a:hlinkClick xmlns:r="http://schemas.openxmlformats.org/officeDocument/2006/relationships" r:id="rId5"/>
        </xdr:cNvPr>
        <xdr:cNvSpPr/>
      </xdr:nvSpPr>
      <xdr:spPr>
        <a:xfrm>
          <a:off x="12700" y="26035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4. Resultados Consolidados</a:t>
          </a:r>
        </a:p>
      </xdr:txBody>
    </xdr:sp>
    <xdr:clientData/>
  </xdr:twoCellAnchor>
  <xdr:twoCellAnchor editAs="absolute">
    <xdr:from>
      <xdr:col>0</xdr:col>
      <xdr:colOff>12700</xdr:colOff>
      <xdr:row>8</xdr:row>
      <xdr:rowOff>307975</xdr:rowOff>
    </xdr:from>
    <xdr:to>
      <xdr:col>1</xdr:col>
      <xdr:colOff>12700</xdr:colOff>
      <xdr:row>9</xdr:row>
      <xdr:rowOff>180975</xdr:rowOff>
    </xdr:to>
    <xdr:sp macro="" textlink="">
      <xdr:nvSpPr>
        <xdr:cNvPr id="12" name="Retângulo 11">
          <a:hlinkClick xmlns:r="http://schemas.openxmlformats.org/officeDocument/2006/relationships" r:id="rId6"/>
        </xdr:cNvPr>
        <xdr:cNvSpPr/>
      </xdr:nvSpPr>
      <xdr:spPr>
        <a:xfrm>
          <a:off x="12700" y="29210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5. Gráficos</a:t>
          </a:r>
        </a:p>
      </xdr:txBody>
    </xdr:sp>
    <xdr:clientData/>
  </xdr:twoCellAnchor>
  <xdr:twoCellAnchor editAs="absolute">
    <xdr:from>
      <xdr:col>0</xdr:col>
      <xdr:colOff>12700</xdr:colOff>
      <xdr:row>9</xdr:row>
      <xdr:rowOff>244475</xdr:rowOff>
    </xdr:from>
    <xdr:to>
      <xdr:col>1</xdr:col>
      <xdr:colOff>12700</xdr:colOff>
      <xdr:row>10</xdr:row>
      <xdr:rowOff>117475</xdr:rowOff>
    </xdr:to>
    <xdr:sp macro="" textlink="">
      <xdr:nvSpPr>
        <xdr:cNvPr id="13" name="Retângulo 12">
          <a:hlinkClick xmlns:r="http://schemas.openxmlformats.org/officeDocument/2006/relationships" r:id="rId7"/>
        </xdr:cNvPr>
        <xdr:cNvSpPr/>
      </xdr:nvSpPr>
      <xdr:spPr>
        <a:xfrm>
          <a:off x="12700" y="32385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6. Alertas e Dicas</a:t>
          </a:r>
        </a:p>
      </xdr:txBody>
    </xdr:sp>
    <xdr:clientData/>
  </xdr:twoCellAnchor>
  <xdr:twoCellAnchor editAs="absolute">
    <xdr:from>
      <xdr:col>0</xdr:col>
      <xdr:colOff>12700</xdr:colOff>
      <xdr:row>10</xdr:row>
      <xdr:rowOff>180975</xdr:rowOff>
    </xdr:from>
    <xdr:to>
      <xdr:col>1</xdr:col>
      <xdr:colOff>12700</xdr:colOff>
      <xdr:row>11</xdr:row>
      <xdr:rowOff>53975</xdr:rowOff>
    </xdr:to>
    <xdr:sp macro="" textlink="">
      <xdr:nvSpPr>
        <xdr:cNvPr id="14" name="Retângulo 13">
          <a:hlinkClick xmlns:r="http://schemas.openxmlformats.org/officeDocument/2006/relationships" r:id="rId8"/>
        </xdr:cNvPr>
        <xdr:cNvSpPr/>
      </xdr:nvSpPr>
      <xdr:spPr>
        <a:xfrm>
          <a:off x="12700" y="35560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7. Relatório de Impressão</a:t>
          </a:r>
        </a:p>
      </xdr:txBody>
    </xdr:sp>
    <xdr:clientData/>
  </xdr:twoCellAnchor>
  <xdr:twoCellAnchor editAs="absolute">
    <xdr:from>
      <xdr:col>0</xdr:col>
      <xdr:colOff>12700</xdr:colOff>
      <xdr:row>11</xdr:row>
      <xdr:rowOff>117475</xdr:rowOff>
    </xdr:from>
    <xdr:to>
      <xdr:col>1</xdr:col>
      <xdr:colOff>12700</xdr:colOff>
      <xdr:row>11</xdr:row>
      <xdr:rowOff>371475</xdr:rowOff>
    </xdr:to>
    <xdr:sp macro="" textlink="">
      <xdr:nvSpPr>
        <xdr:cNvPr id="15" name="Retângulo 14">
          <a:hlinkClick xmlns:r="http://schemas.openxmlformats.org/officeDocument/2006/relationships" r:id="rId9"/>
        </xdr:cNvPr>
        <xdr:cNvSpPr/>
      </xdr:nvSpPr>
      <xdr:spPr>
        <a:xfrm>
          <a:off x="12700" y="38735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8. Imprimir Folha Pgto</a:t>
          </a:r>
        </a:p>
      </xdr:txBody>
    </xdr:sp>
    <xdr:clientData/>
  </xdr:twoCellAnchor>
  <xdr:twoCellAnchor editAs="absolute">
    <xdr:from>
      <xdr:col>28</xdr:col>
      <xdr:colOff>1440358</xdr:colOff>
      <xdr:row>3</xdr:row>
      <xdr:rowOff>0</xdr:rowOff>
    </xdr:from>
    <xdr:to>
      <xdr:col>31</xdr:col>
      <xdr:colOff>1469991</xdr:colOff>
      <xdr:row>4</xdr:row>
      <xdr:rowOff>21167</xdr:rowOff>
    </xdr:to>
    <xdr:sp macro="" textlink="">
      <xdr:nvSpPr>
        <xdr:cNvPr id="33" name="Retângulo 32">
          <a:hlinkClick xmlns:r="http://schemas.openxmlformats.org/officeDocument/2006/relationships" r:id="rId10"/>
        </xdr:cNvPr>
        <xdr:cNvSpPr/>
      </xdr:nvSpPr>
      <xdr:spPr>
        <a:xfrm>
          <a:off x="39519191" y="963083"/>
          <a:ext cx="4474633" cy="402167"/>
        </a:xfrm>
        <a:prstGeom prst="rect">
          <a:avLst/>
        </a:prstGeom>
        <a:solidFill>
          <a:srgbClr val="92D050"/>
        </a:solidFill>
        <a:ln w="25400" cap="flat" cmpd="sng" algn="ctr">
          <a:noFill/>
          <a:prstDash val="solid"/>
        </a:ln>
        <a:effectLs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100" b="0" i="0">
              <a:solidFill>
                <a:schemeClr val="lt1"/>
              </a:solidFill>
              <a:effectLst/>
              <a:latin typeface="+mn-lt"/>
              <a:ea typeface="+mn-ea"/>
              <a:cs typeface="+mn-cs"/>
            </a:rPr>
            <a:t>Gerar Holerites para Este Mês</a:t>
          </a:r>
          <a:endParaRPr lang="pt-BR" sz="1100">
            <a:solidFill>
              <a:schemeClr val="bg1">
                <a:lumMod val="100000"/>
              </a:schemeClr>
            </a:solidFill>
          </a:endParaRPr>
        </a:p>
      </xdr:txBody>
    </xdr:sp>
    <xdr:clientData/>
  </xdr:twoCellAnchor>
  <xdr:twoCellAnchor editAs="absolute">
    <xdr:from>
      <xdr:col>2</xdr:col>
      <xdr:colOff>0</xdr:colOff>
      <xdr:row>1</xdr:row>
      <xdr:rowOff>243417</xdr:rowOff>
    </xdr:from>
    <xdr:to>
      <xdr:col>2</xdr:col>
      <xdr:colOff>863600</xdr:colOff>
      <xdr:row>3</xdr:row>
      <xdr:rowOff>2117</xdr:rowOff>
    </xdr:to>
    <xdr:sp macro="" textlink="">
      <xdr:nvSpPr>
        <xdr:cNvPr id="34" name="Retângulo 33">
          <a:hlinkClick xmlns:r="http://schemas.openxmlformats.org/officeDocument/2006/relationships" r:id="rId11"/>
        </xdr:cNvPr>
        <xdr:cNvSpPr/>
      </xdr:nvSpPr>
      <xdr:spPr>
        <a:xfrm>
          <a:off x="2106083" y="677334"/>
          <a:ext cx="863600" cy="287866"/>
        </a:xfrm>
        <a:prstGeom prst="rect">
          <a:avLst/>
        </a:prstGeom>
        <a:solidFill>
          <a:srgbClr val="6699CC"/>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pt-BR" sz="1100">
              <a:solidFill>
                <a:schemeClr val="bg1">
                  <a:lumMod val="100000"/>
                </a:schemeClr>
              </a:solidFill>
              <a:latin typeface="+mn-lt"/>
              <a:ea typeface="+mn-ea"/>
              <a:cs typeface="+mn-cs"/>
            </a:rPr>
            <a:t>Janeiro</a:t>
          </a:r>
        </a:p>
      </xdr:txBody>
    </xdr:sp>
    <xdr:clientData/>
  </xdr:twoCellAnchor>
  <xdr:twoCellAnchor editAs="absolute">
    <xdr:from>
      <xdr:col>2</xdr:col>
      <xdr:colOff>891361</xdr:colOff>
      <xdr:row>1</xdr:row>
      <xdr:rowOff>243417</xdr:rowOff>
    </xdr:from>
    <xdr:to>
      <xdr:col>2</xdr:col>
      <xdr:colOff>1760253</xdr:colOff>
      <xdr:row>3</xdr:row>
      <xdr:rowOff>2117</xdr:rowOff>
    </xdr:to>
    <xdr:sp macro="" textlink="">
      <xdr:nvSpPr>
        <xdr:cNvPr id="35" name="Retângulo 34">
          <a:hlinkClick xmlns:r="http://schemas.openxmlformats.org/officeDocument/2006/relationships" r:id="rId12"/>
        </xdr:cNvPr>
        <xdr:cNvSpPr/>
      </xdr:nvSpPr>
      <xdr:spPr>
        <a:xfrm>
          <a:off x="2997444" y="677334"/>
          <a:ext cx="868892" cy="287866"/>
        </a:xfrm>
        <a:prstGeom prst="rect">
          <a:avLst/>
        </a:prstGeom>
        <a:solidFill>
          <a:srgbClr val="6699CC"/>
        </a:solidFill>
        <a:ln w="25400" cap="flat" cmpd="sng" algn="ctr">
          <a:noFill/>
          <a:prstDash val="solid"/>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pt-BR" sz="1100" b="0">
              <a:solidFill>
                <a:schemeClr val="bg1">
                  <a:lumMod val="100000"/>
                </a:schemeClr>
              </a:solidFill>
            </a:rPr>
            <a:t>Fevereiro</a:t>
          </a:r>
        </a:p>
      </xdr:txBody>
    </xdr:sp>
    <xdr:clientData/>
  </xdr:twoCellAnchor>
  <xdr:twoCellAnchor editAs="absolute">
    <xdr:from>
      <xdr:col>2</xdr:col>
      <xdr:colOff>1788014</xdr:colOff>
      <xdr:row>1</xdr:row>
      <xdr:rowOff>243417</xdr:rowOff>
    </xdr:from>
    <xdr:to>
      <xdr:col>2</xdr:col>
      <xdr:colOff>2651614</xdr:colOff>
      <xdr:row>3</xdr:row>
      <xdr:rowOff>2117</xdr:rowOff>
    </xdr:to>
    <xdr:sp macro="" textlink="">
      <xdr:nvSpPr>
        <xdr:cNvPr id="36" name="Retângulo 35">
          <a:hlinkClick xmlns:r="http://schemas.openxmlformats.org/officeDocument/2006/relationships" r:id="rId13"/>
        </xdr:cNvPr>
        <xdr:cNvSpPr/>
      </xdr:nvSpPr>
      <xdr:spPr>
        <a:xfrm>
          <a:off x="3894097" y="677334"/>
          <a:ext cx="863600" cy="287866"/>
        </a:xfrm>
        <a:prstGeom prst="rect">
          <a:avLst/>
        </a:prstGeom>
        <a:solidFill>
          <a:srgbClr val="6699CC"/>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pt-BR" sz="1100">
              <a:solidFill>
                <a:schemeClr val="bg1">
                  <a:lumMod val="100000"/>
                </a:schemeClr>
              </a:solidFill>
            </a:rPr>
            <a:t>Março</a:t>
          </a:r>
        </a:p>
      </xdr:txBody>
    </xdr:sp>
    <xdr:clientData/>
  </xdr:twoCellAnchor>
  <xdr:twoCellAnchor editAs="absolute">
    <xdr:from>
      <xdr:col>2</xdr:col>
      <xdr:colOff>2679375</xdr:colOff>
      <xdr:row>1</xdr:row>
      <xdr:rowOff>243417</xdr:rowOff>
    </xdr:from>
    <xdr:to>
      <xdr:col>3</xdr:col>
      <xdr:colOff>203933</xdr:colOff>
      <xdr:row>3</xdr:row>
      <xdr:rowOff>2117</xdr:rowOff>
    </xdr:to>
    <xdr:sp macro="" textlink="">
      <xdr:nvSpPr>
        <xdr:cNvPr id="37" name="Retângulo 36">
          <a:hlinkClick xmlns:r="http://schemas.openxmlformats.org/officeDocument/2006/relationships" r:id="rId14"/>
        </xdr:cNvPr>
        <xdr:cNvSpPr/>
      </xdr:nvSpPr>
      <xdr:spPr>
        <a:xfrm>
          <a:off x="4785458" y="677334"/>
          <a:ext cx="868892" cy="287866"/>
        </a:xfrm>
        <a:prstGeom prst="rect">
          <a:avLst/>
        </a:prstGeom>
        <a:solidFill>
          <a:srgbClr val="6699CC"/>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pt-BR" sz="1100">
              <a:solidFill>
                <a:schemeClr val="bg1">
                  <a:lumMod val="100000"/>
                </a:schemeClr>
              </a:solidFill>
            </a:rPr>
            <a:t>Abril</a:t>
          </a:r>
        </a:p>
      </xdr:txBody>
    </xdr:sp>
    <xdr:clientData/>
  </xdr:twoCellAnchor>
  <xdr:twoCellAnchor editAs="absolute">
    <xdr:from>
      <xdr:col>3</xdr:col>
      <xdr:colOff>231694</xdr:colOff>
      <xdr:row>1</xdr:row>
      <xdr:rowOff>243417</xdr:rowOff>
    </xdr:from>
    <xdr:to>
      <xdr:col>3</xdr:col>
      <xdr:colOff>1100585</xdr:colOff>
      <xdr:row>3</xdr:row>
      <xdr:rowOff>2117</xdr:rowOff>
    </xdr:to>
    <xdr:sp macro="" textlink="">
      <xdr:nvSpPr>
        <xdr:cNvPr id="38" name="Retângulo 37">
          <a:hlinkClick xmlns:r="http://schemas.openxmlformats.org/officeDocument/2006/relationships" r:id="rId15"/>
        </xdr:cNvPr>
        <xdr:cNvSpPr/>
      </xdr:nvSpPr>
      <xdr:spPr>
        <a:xfrm>
          <a:off x="5682111" y="677334"/>
          <a:ext cx="868891" cy="287866"/>
        </a:xfrm>
        <a:prstGeom prst="rect">
          <a:avLst/>
        </a:prstGeom>
        <a:solidFill>
          <a:srgbClr val="6699CC"/>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pt-BR" sz="1100">
              <a:solidFill>
                <a:schemeClr val="bg1">
                  <a:lumMod val="100000"/>
                </a:schemeClr>
              </a:solidFill>
            </a:rPr>
            <a:t>Maio</a:t>
          </a:r>
        </a:p>
      </xdr:txBody>
    </xdr:sp>
    <xdr:clientData/>
  </xdr:twoCellAnchor>
  <xdr:twoCellAnchor editAs="absolute">
    <xdr:from>
      <xdr:col>3</xdr:col>
      <xdr:colOff>1128346</xdr:colOff>
      <xdr:row>1</xdr:row>
      <xdr:rowOff>243417</xdr:rowOff>
    </xdr:from>
    <xdr:to>
      <xdr:col>4</xdr:col>
      <xdr:colOff>817196</xdr:colOff>
      <xdr:row>3</xdr:row>
      <xdr:rowOff>2117</xdr:rowOff>
    </xdr:to>
    <xdr:sp macro="" textlink="">
      <xdr:nvSpPr>
        <xdr:cNvPr id="39" name="Retângulo 38">
          <a:hlinkClick xmlns:r="http://schemas.openxmlformats.org/officeDocument/2006/relationships" r:id="rId16"/>
        </xdr:cNvPr>
        <xdr:cNvSpPr/>
      </xdr:nvSpPr>
      <xdr:spPr>
        <a:xfrm>
          <a:off x="6578763" y="677334"/>
          <a:ext cx="863600" cy="287866"/>
        </a:xfrm>
        <a:prstGeom prst="rect">
          <a:avLst/>
        </a:prstGeom>
        <a:solidFill>
          <a:srgbClr val="6699CC"/>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pt-BR" sz="1100">
              <a:solidFill>
                <a:schemeClr val="bg1">
                  <a:lumMod val="100000"/>
                </a:schemeClr>
              </a:solidFill>
            </a:rPr>
            <a:t>Junho</a:t>
          </a:r>
        </a:p>
      </xdr:txBody>
    </xdr:sp>
    <xdr:clientData/>
  </xdr:twoCellAnchor>
  <xdr:twoCellAnchor editAs="absolute">
    <xdr:from>
      <xdr:col>4</xdr:col>
      <xdr:colOff>844957</xdr:colOff>
      <xdr:row>1</xdr:row>
      <xdr:rowOff>243417</xdr:rowOff>
    </xdr:from>
    <xdr:to>
      <xdr:col>5</xdr:col>
      <xdr:colOff>539099</xdr:colOff>
      <xdr:row>3</xdr:row>
      <xdr:rowOff>2117</xdr:rowOff>
    </xdr:to>
    <xdr:sp macro="" textlink="">
      <xdr:nvSpPr>
        <xdr:cNvPr id="40" name="Retângulo 39">
          <a:hlinkClick xmlns:r="http://schemas.openxmlformats.org/officeDocument/2006/relationships" r:id="rId17"/>
        </xdr:cNvPr>
        <xdr:cNvSpPr/>
      </xdr:nvSpPr>
      <xdr:spPr>
        <a:xfrm>
          <a:off x="7470124" y="677334"/>
          <a:ext cx="868892" cy="287866"/>
        </a:xfrm>
        <a:prstGeom prst="rect">
          <a:avLst/>
        </a:prstGeom>
        <a:solidFill>
          <a:srgbClr val="6699CC"/>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pt-BR" sz="1100">
              <a:solidFill>
                <a:schemeClr val="bg1">
                  <a:lumMod val="100000"/>
                </a:schemeClr>
              </a:solidFill>
            </a:rPr>
            <a:t>Julho</a:t>
          </a:r>
        </a:p>
      </xdr:txBody>
    </xdr:sp>
    <xdr:clientData/>
  </xdr:twoCellAnchor>
  <xdr:twoCellAnchor editAs="absolute">
    <xdr:from>
      <xdr:col>5</xdr:col>
      <xdr:colOff>566860</xdr:colOff>
      <xdr:row>1</xdr:row>
      <xdr:rowOff>243417</xdr:rowOff>
    </xdr:from>
    <xdr:to>
      <xdr:col>6</xdr:col>
      <xdr:colOff>292752</xdr:colOff>
      <xdr:row>3</xdr:row>
      <xdr:rowOff>2117</xdr:rowOff>
    </xdr:to>
    <xdr:sp macro="" textlink="">
      <xdr:nvSpPr>
        <xdr:cNvPr id="41" name="Retângulo 40">
          <a:hlinkClick xmlns:r="http://schemas.openxmlformats.org/officeDocument/2006/relationships" r:id="rId18"/>
        </xdr:cNvPr>
        <xdr:cNvSpPr/>
      </xdr:nvSpPr>
      <xdr:spPr>
        <a:xfrm>
          <a:off x="8366777" y="677334"/>
          <a:ext cx="868892" cy="287866"/>
        </a:xfrm>
        <a:prstGeom prst="rect">
          <a:avLst/>
        </a:prstGeom>
        <a:solidFill>
          <a:srgbClr val="6699CC"/>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pt-BR" sz="1100">
              <a:solidFill>
                <a:schemeClr val="bg1">
                  <a:lumMod val="100000"/>
                </a:schemeClr>
              </a:solidFill>
            </a:rPr>
            <a:t>Agosto</a:t>
          </a:r>
        </a:p>
      </xdr:txBody>
    </xdr:sp>
    <xdr:clientData/>
  </xdr:twoCellAnchor>
  <xdr:twoCellAnchor editAs="absolute">
    <xdr:from>
      <xdr:col>6</xdr:col>
      <xdr:colOff>320513</xdr:colOff>
      <xdr:row>1</xdr:row>
      <xdr:rowOff>243417</xdr:rowOff>
    </xdr:from>
    <xdr:to>
      <xdr:col>7</xdr:col>
      <xdr:colOff>41113</xdr:colOff>
      <xdr:row>3</xdr:row>
      <xdr:rowOff>2117</xdr:rowOff>
    </xdr:to>
    <xdr:sp macro="" textlink="">
      <xdr:nvSpPr>
        <xdr:cNvPr id="42" name="Retângulo 41">
          <a:hlinkClick xmlns:r="http://schemas.openxmlformats.org/officeDocument/2006/relationships" r:id="rId19"/>
        </xdr:cNvPr>
        <xdr:cNvSpPr/>
      </xdr:nvSpPr>
      <xdr:spPr>
        <a:xfrm>
          <a:off x="9263430" y="677334"/>
          <a:ext cx="863600" cy="287866"/>
        </a:xfrm>
        <a:prstGeom prst="rect">
          <a:avLst/>
        </a:prstGeom>
        <a:solidFill>
          <a:srgbClr val="6699CC"/>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pt-BR" sz="1100">
              <a:solidFill>
                <a:schemeClr val="bg1">
                  <a:lumMod val="100000"/>
                </a:schemeClr>
              </a:solidFill>
            </a:rPr>
            <a:t>Setembro</a:t>
          </a:r>
        </a:p>
      </xdr:txBody>
    </xdr:sp>
    <xdr:clientData/>
  </xdr:twoCellAnchor>
  <xdr:twoCellAnchor editAs="absolute">
    <xdr:from>
      <xdr:col>7</xdr:col>
      <xdr:colOff>68874</xdr:colOff>
      <xdr:row>1</xdr:row>
      <xdr:rowOff>243417</xdr:rowOff>
    </xdr:from>
    <xdr:to>
      <xdr:col>7</xdr:col>
      <xdr:colOff>937765</xdr:colOff>
      <xdr:row>3</xdr:row>
      <xdr:rowOff>2117</xdr:rowOff>
    </xdr:to>
    <xdr:sp macro="" textlink="">
      <xdr:nvSpPr>
        <xdr:cNvPr id="43" name="Retângulo 42">
          <a:hlinkClick xmlns:r="http://schemas.openxmlformats.org/officeDocument/2006/relationships" r:id="rId20"/>
        </xdr:cNvPr>
        <xdr:cNvSpPr/>
      </xdr:nvSpPr>
      <xdr:spPr>
        <a:xfrm>
          <a:off x="10154791" y="677334"/>
          <a:ext cx="868891" cy="287866"/>
        </a:xfrm>
        <a:prstGeom prst="rect">
          <a:avLst/>
        </a:prstGeom>
        <a:solidFill>
          <a:srgbClr val="FF9900"/>
        </a:solidFill>
        <a:ln w="25400" cap="flat" cmpd="sng" algn="ctr">
          <a:noFill/>
          <a:prstDash val="solid"/>
        </a:ln>
        <a:effectLs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pt-BR" sz="1100" b="1">
              <a:solidFill>
                <a:schemeClr val="bg1">
                  <a:lumMod val="100000"/>
                </a:schemeClr>
              </a:solidFill>
              <a:latin typeface="+mn-lt"/>
              <a:ea typeface="+mn-ea"/>
              <a:cs typeface="+mn-cs"/>
            </a:rPr>
            <a:t>Outubro</a:t>
          </a:r>
        </a:p>
      </xdr:txBody>
    </xdr:sp>
    <xdr:clientData/>
  </xdr:twoCellAnchor>
  <xdr:twoCellAnchor editAs="absolute">
    <xdr:from>
      <xdr:col>7</xdr:col>
      <xdr:colOff>965526</xdr:colOff>
      <xdr:row>1</xdr:row>
      <xdr:rowOff>243417</xdr:rowOff>
    </xdr:from>
    <xdr:to>
      <xdr:col>8</xdr:col>
      <xdr:colOff>691418</xdr:colOff>
      <xdr:row>3</xdr:row>
      <xdr:rowOff>2117</xdr:rowOff>
    </xdr:to>
    <xdr:sp macro="" textlink="">
      <xdr:nvSpPr>
        <xdr:cNvPr id="44" name="Retângulo 43">
          <a:hlinkClick xmlns:r="http://schemas.openxmlformats.org/officeDocument/2006/relationships" r:id="rId21"/>
        </xdr:cNvPr>
        <xdr:cNvSpPr/>
      </xdr:nvSpPr>
      <xdr:spPr>
        <a:xfrm>
          <a:off x="11051443" y="677334"/>
          <a:ext cx="868892" cy="287866"/>
        </a:xfrm>
        <a:prstGeom prst="rect">
          <a:avLst/>
        </a:prstGeom>
        <a:solidFill>
          <a:srgbClr val="6699CC"/>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pt-BR" sz="1100">
              <a:solidFill>
                <a:schemeClr val="bg1">
                  <a:lumMod val="100000"/>
                </a:schemeClr>
              </a:solidFill>
              <a:latin typeface="+mn-lt"/>
              <a:ea typeface="+mn-ea"/>
              <a:cs typeface="+mn-cs"/>
            </a:rPr>
            <a:t>Novembro</a:t>
          </a:r>
        </a:p>
      </xdr:txBody>
    </xdr:sp>
    <xdr:clientData/>
  </xdr:twoCellAnchor>
  <xdr:twoCellAnchor editAs="absolute">
    <xdr:from>
      <xdr:col>8</xdr:col>
      <xdr:colOff>719179</xdr:colOff>
      <xdr:row>1</xdr:row>
      <xdr:rowOff>243417</xdr:rowOff>
    </xdr:from>
    <xdr:to>
      <xdr:col>9</xdr:col>
      <xdr:colOff>439779</xdr:colOff>
      <xdr:row>3</xdr:row>
      <xdr:rowOff>2117</xdr:rowOff>
    </xdr:to>
    <xdr:sp macro="" textlink="">
      <xdr:nvSpPr>
        <xdr:cNvPr id="45" name="Retângulo 44">
          <a:hlinkClick xmlns:r="http://schemas.openxmlformats.org/officeDocument/2006/relationships" r:id="rId22"/>
        </xdr:cNvPr>
        <xdr:cNvSpPr/>
      </xdr:nvSpPr>
      <xdr:spPr>
        <a:xfrm>
          <a:off x="11948096" y="677334"/>
          <a:ext cx="863600" cy="287866"/>
        </a:xfrm>
        <a:prstGeom prst="rect">
          <a:avLst/>
        </a:prstGeom>
        <a:solidFill>
          <a:srgbClr val="6699CC"/>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pt-BR" sz="1100">
              <a:solidFill>
                <a:schemeClr val="bg1">
                  <a:lumMod val="100000"/>
                </a:schemeClr>
              </a:solidFill>
              <a:latin typeface="+mn-lt"/>
              <a:ea typeface="+mn-ea"/>
              <a:cs typeface="+mn-cs"/>
            </a:rPr>
            <a:t>Dezembro</a:t>
          </a:r>
        </a:p>
      </xdr:txBody>
    </xdr:sp>
    <xdr:clientData/>
  </xdr:twoCellAnchor>
  <xdr:twoCellAnchor editAs="absolute">
    <xdr:from>
      <xdr:col>9</xdr:col>
      <xdr:colOff>467540</xdr:colOff>
      <xdr:row>1</xdr:row>
      <xdr:rowOff>243417</xdr:rowOff>
    </xdr:from>
    <xdr:to>
      <xdr:col>10</xdr:col>
      <xdr:colOff>188140</xdr:colOff>
      <xdr:row>3</xdr:row>
      <xdr:rowOff>2117</xdr:rowOff>
    </xdr:to>
    <xdr:sp macro="" textlink="">
      <xdr:nvSpPr>
        <xdr:cNvPr id="46" name="Retângulo 45">
          <a:hlinkClick xmlns:r="http://schemas.openxmlformats.org/officeDocument/2006/relationships" r:id="rId23"/>
        </xdr:cNvPr>
        <xdr:cNvSpPr/>
      </xdr:nvSpPr>
      <xdr:spPr>
        <a:xfrm>
          <a:off x="12839457" y="677334"/>
          <a:ext cx="863600" cy="287866"/>
        </a:xfrm>
        <a:prstGeom prst="rect">
          <a:avLst/>
        </a:prstGeom>
        <a:solidFill>
          <a:srgbClr val="6699CC"/>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pt-BR" sz="1100">
              <a:solidFill>
                <a:schemeClr val="bg1">
                  <a:lumMod val="100000"/>
                </a:schemeClr>
              </a:solidFill>
              <a:latin typeface="+mn-lt"/>
              <a:ea typeface="+mn-ea"/>
              <a:cs typeface="+mn-cs"/>
            </a:rPr>
            <a:t>Férias</a:t>
          </a:r>
        </a:p>
      </xdr:txBody>
    </xdr:sp>
    <xdr:clientData/>
  </xdr:twoCellAnchor>
  <xdr:twoCellAnchor editAs="absolute">
    <xdr:from>
      <xdr:col>10</xdr:col>
      <xdr:colOff>215899</xdr:colOff>
      <xdr:row>1</xdr:row>
      <xdr:rowOff>243417</xdr:rowOff>
    </xdr:from>
    <xdr:to>
      <xdr:col>10</xdr:col>
      <xdr:colOff>1079499</xdr:colOff>
      <xdr:row>3</xdr:row>
      <xdr:rowOff>2117</xdr:rowOff>
    </xdr:to>
    <xdr:sp macro="" textlink="">
      <xdr:nvSpPr>
        <xdr:cNvPr id="47" name="Retângulo 46">
          <a:hlinkClick xmlns:r="http://schemas.openxmlformats.org/officeDocument/2006/relationships" r:id="rId24"/>
        </xdr:cNvPr>
        <xdr:cNvSpPr/>
      </xdr:nvSpPr>
      <xdr:spPr>
        <a:xfrm>
          <a:off x="13730816" y="677334"/>
          <a:ext cx="863600" cy="287866"/>
        </a:xfrm>
        <a:prstGeom prst="rect">
          <a:avLst/>
        </a:prstGeom>
        <a:solidFill>
          <a:srgbClr val="6699CC"/>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pt-BR" sz="1100">
              <a:solidFill>
                <a:schemeClr val="bg1">
                  <a:lumMod val="100000"/>
                </a:schemeClr>
              </a:solidFill>
              <a:latin typeface="+mn-lt"/>
              <a:ea typeface="+mn-ea"/>
              <a:cs typeface="+mn-cs"/>
            </a:rPr>
            <a:t>13º Salário</a:t>
          </a:r>
        </a:p>
      </xdr:txBody>
    </xdr:sp>
    <xdr:clientData/>
  </xdr:twoCellAnchor>
  <xdr:twoCellAnchor editAs="oneCell">
    <xdr:from>
      <xdr:col>0</xdr:col>
      <xdr:colOff>381000</xdr:colOff>
      <xdr:row>0</xdr:row>
      <xdr:rowOff>52917</xdr:rowOff>
    </xdr:from>
    <xdr:to>
      <xdr:col>0</xdr:col>
      <xdr:colOff>1501532</xdr:colOff>
      <xdr:row>2</xdr:row>
      <xdr:rowOff>105833</xdr:rowOff>
    </xdr:to>
    <xdr:pic>
      <xdr:nvPicPr>
        <xdr:cNvPr id="48" name="Imagem 47" descr="Marca_sebrae_verticall.png"/>
        <xdr:cNvPicPr>
          <a:picLocks noChangeAspect="1"/>
        </xdr:cNvPicPr>
      </xdr:nvPicPr>
      <xdr:blipFill>
        <a:blip xmlns:r="http://schemas.openxmlformats.org/officeDocument/2006/relationships" r:embed="rId25" cstate="print"/>
        <a:stretch>
          <a:fillRect/>
        </a:stretch>
      </xdr:blipFill>
      <xdr:spPr>
        <a:xfrm>
          <a:off x="381000" y="52917"/>
          <a:ext cx="1120532" cy="751416"/>
        </a:xfrm>
        <a:prstGeom prst="rect">
          <a:avLst/>
        </a:prstGeom>
      </xdr:spPr>
    </xdr:pic>
    <xdr:clientData/>
  </xdr:twoCellAnchor>
</xdr:wsDr>
</file>

<file path=xl/drawings/drawing63.xml><?xml version="1.0" encoding="utf-8"?>
<xdr:wsDr xmlns:xdr="http://schemas.openxmlformats.org/drawingml/2006/spreadsheetDrawing" xmlns:a="http://schemas.openxmlformats.org/drawingml/2006/main">
  <xdr:twoCellAnchor editAs="absolute">
    <xdr:from>
      <xdr:col>6</xdr:col>
      <xdr:colOff>307975</xdr:colOff>
      <xdr:row>0</xdr:row>
      <xdr:rowOff>133350</xdr:rowOff>
    </xdr:from>
    <xdr:to>
      <xdr:col>15</xdr:col>
      <xdr:colOff>328084</xdr:colOff>
      <xdr:row>1</xdr:row>
      <xdr:rowOff>136219</xdr:rowOff>
    </xdr:to>
    <xdr:sp macro="" textlink="">
      <xdr:nvSpPr>
        <xdr:cNvPr id="2" name="CaixaDeTexto 1"/>
        <xdr:cNvSpPr txBox="1"/>
      </xdr:nvSpPr>
      <xdr:spPr>
        <a:xfrm>
          <a:off x="5546725" y="133350"/>
          <a:ext cx="6507692" cy="436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vert="horz" wrap="square" rtlCol="0" anchor="t">
          <a:spAutoFit/>
        </a:bodyPr>
        <a:lstStyle/>
        <a:p>
          <a:r>
            <a:rPr lang="pt-BR" sz="1100"/>
            <a:t>Esta parte da planilha permite que você veja exatamente quanto cada funcionário irá receber. Basta selecionar</a:t>
          </a:r>
          <a:r>
            <a:rPr lang="pt-BR" sz="1100" baseline="0"/>
            <a:t> o funcionário e enviar para a impressão. A folha de pagamento estará 100% formatada para sua impressora.</a:t>
          </a:r>
          <a:endParaRPr lang="pt-BR" sz="1100"/>
        </a:p>
      </xdr:txBody>
    </xdr:sp>
    <xdr:clientData/>
  </xdr:twoCellAnchor>
  <xdr:twoCellAnchor editAs="absolute">
    <xdr:from>
      <xdr:col>0</xdr:col>
      <xdr:colOff>144991</xdr:colOff>
      <xdr:row>2</xdr:row>
      <xdr:rowOff>135470</xdr:rowOff>
    </xdr:from>
    <xdr:to>
      <xdr:col>0</xdr:col>
      <xdr:colOff>1710266</xdr:colOff>
      <xdr:row>2</xdr:row>
      <xdr:rowOff>135470</xdr:rowOff>
    </xdr:to>
    <xdr:cxnSp macro="">
      <xdr:nvCxnSpPr>
        <xdr:cNvPr id="4" name="Conector reto 3"/>
        <xdr:cNvCxnSpPr/>
      </xdr:nvCxnSpPr>
      <xdr:spPr>
        <a:xfrm>
          <a:off x="144991" y="830795"/>
          <a:ext cx="1565275" cy="0"/>
        </a:xfrm>
        <a:prstGeom prst="line">
          <a:avLst/>
        </a:prstGeom>
        <a:ln>
          <a:solidFill>
            <a:srgbClr val="76717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63500</xdr:colOff>
      <xdr:row>2</xdr:row>
      <xdr:rowOff>222253</xdr:rowOff>
    </xdr:from>
    <xdr:to>
      <xdr:col>0</xdr:col>
      <xdr:colOff>1756833</xdr:colOff>
      <xdr:row>3</xdr:row>
      <xdr:rowOff>234953</xdr:rowOff>
    </xdr:to>
    <xdr:sp macro="" textlink="">
      <xdr:nvSpPr>
        <xdr:cNvPr id="5" name="Rectangle 65"/>
        <xdr:cNvSpPr/>
      </xdr:nvSpPr>
      <xdr:spPr>
        <a:xfrm>
          <a:off x="63500" y="917578"/>
          <a:ext cx="1693333"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l"/>
          <a:r>
            <a:rPr lang="en-US" sz="1400" b="1"/>
            <a:t>Menu</a:t>
          </a:r>
        </a:p>
      </xdr:txBody>
    </xdr:sp>
    <xdr:clientData/>
  </xdr:twoCellAnchor>
  <xdr:twoCellAnchor editAs="absolute">
    <xdr:from>
      <xdr:col>0</xdr:col>
      <xdr:colOff>152400</xdr:colOff>
      <xdr:row>16</xdr:row>
      <xdr:rowOff>138641</xdr:rowOff>
    </xdr:from>
    <xdr:to>
      <xdr:col>0</xdr:col>
      <xdr:colOff>1717675</xdr:colOff>
      <xdr:row>16</xdr:row>
      <xdr:rowOff>138641</xdr:rowOff>
    </xdr:to>
    <xdr:cxnSp macro="">
      <xdr:nvCxnSpPr>
        <xdr:cNvPr id="6" name="Conector reto 5"/>
        <xdr:cNvCxnSpPr/>
      </xdr:nvCxnSpPr>
      <xdr:spPr>
        <a:xfrm>
          <a:off x="152400" y="4253441"/>
          <a:ext cx="1565275" cy="0"/>
        </a:xfrm>
        <a:prstGeom prst="line">
          <a:avLst/>
        </a:prstGeom>
        <a:ln>
          <a:solidFill>
            <a:srgbClr val="76717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12700</xdr:colOff>
      <xdr:row>3</xdr:row>
      <xdr:rowOff>371475</xdr:rowOff>
    </xdr:from>
    <xdr:to>
      <xdr:col>1</xdr:col>
      <xdr:colOff>12700</xdr:colOff>
      <xdr:row>4</xdr:row>
      <xdr:rowOff>244475</xdr:rowOff>
    </xdr:to>
    <xdr:sp macro="" textlink="">
      <xdr:nvSpPr>
        <xdr:cNvPr id="7" name="Retângulo 6">
          <a:hlinkClick xmlns:r="http://schemas.openxmlformats.org/officeDocument/2006/relationships" r:id="rId1"/>
        </xdr:cNvPr>
        <xdr:cNvSpPr/>
      </xdr:nvSpPr>
      <xdr:spPr>
        <a:xfrm>
          <a:off x="12700" y="13335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Início</a:t>
          </a:r>
        </a:p>
      </xdr:txBody>
    </xdr:sp>
    <xdr:clientData/>
  </xdr:twoCellAnchor>
  <xdr:twoCellAnchor editAs="absolute">
    <xdr:from>
      <xdr:col>0</xdr:col>
      <xdr:colOff>12700</xdr:colOff>
      <xdr:row>4</xdr:row>
      <xdr:rowOff>307975</xdr:rowOff>
    </xdr:from>
    <xdr:to>
      <xdr:col>1</xdr:col>
      <xdr:colOff>12700</xdr:colOff>
      <xdr:row>5</xdr:row>
      <xdr:rowOff>180975</xdr:rowOff>
    </xdr:to>
    <xdr:sp macro="" textlink="">
      <xdr:nvSpPr>
        <xdr:cNvPr id="8" name="Retângulo 7">
          <a:hlinkClick xmlns:r="http://schemas.openxmlformats.org/officeDocument/2006/relationships" r:id="rId2"/>
        </xdr:cNvPr>
        <xdr:cNvSpPr/>
      </xdr:nvSpPr>
      <xdr:spPr>
        <a:xfrm>
          <a:off x="12700" y="16510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1. Premissas Gerais</a:t>
          </a:r>
        </a:p>
      </xdr:txBody>
    </xdr:sp>
    <xdr:clientData/>
  </xdr:twoCellAnchor>
  <xdr:twoCellAnchor editAs="absolute">
    <xdr:from>
      <xdr:col>0</xdr:col>
      <xdr:colOff>12700</xdr:colOff>
      <xdr:row>5</xdr:row>
      <xdr:rowOff>244475</xdr:rowOff>
    </xdr:from>
    <xdr:to>
      <xdr:col>1</xdr:col>
      <xdr:colOff>12700</xdr:colOff>
      <xdr:row>6</xdr:row>
      <xdr:rowOff>117475</xdr:rowOff>
    </xdr:to>
    <xdr:sp macro="" textlink="">
      <xdr:nvSpPr>
        <xdr:cNvPr id="9" name="Retângulo 8">
          <a:hlinkClick xmlns:r="http://schemas.openxmlformats.org/officeDocument/2006/relationships" r:id="rId3"/>
        </xdr:cNvPr>
        <xdr:cNvSpPr/>
      </xdr:nvSpPr>
      <xdr:spPr>
        <a:xfrm>
          <a:off x="12700" y="19685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2. Cadastro dos Funcionários</a:t>
          </a:r>
        </a:p>
      </xdr:txBody>
    </xdr:sp>
    <xdr:clientData/>
  </xdr:twoCellAnchor>
  <xdr:twoCellAnchor editAs="absolute">
    <xdr:from>
      <xdr:col>0</xdr:col>
      <xdr:colOff>12700</xdr:colOff>
      <xdr:row>6</xdr:row>
      <xdr:rowOff>180975</xdr:rowOff>
    </xdr:from>
    <xdr:to>
      <xdr:col>1</xdr:col>
      <xdr:colOff>12700</xdr:colOff>
      <xdr:row>7</xdr:row>
      <xdr:rowOff>53975</xdr:rowOff>
    </xdr:to>
    <xdr:sp macro="" textlink="">
      <xdr:nvSpPr>
        <xdr:cNvPr id="10" name="Retângulo 9">
          <a:hlinkClick xmlns:r="http://schemas.openxmlformats.org/officeDocument/2006/relationships" r:id="rId4"/>
        </xdr:cNvPr>
        <xdr:cNvSpPr/>
      </xdr:nvSpPr>
      <xdr:spPr>
        <a:xfrm>
          <a:off x="12700" y="22860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3. Lançamentos (Folha Pgto)</a:t>
          </a:r>
        </a:p>
      </xdr:txBody>
    </xdr:sp>
    <xdr:clientData/>
  </xdr:twoCellAnchor>
  <xdr:twoCellAnchor editAs="absolute">
    <xdr:from>
      <xdr:col>0</xdr:col>
      <xdr:colOff>12700</xdr:colOff>
      <xdr:row>7</xdr:row>
      <xdr:rowOff>117475</xdr:rowOff>
    </xdr:from>
    <xdr:to>
      <xdr:col>1</xdr:col>
      <xdr:colOff>12700</xdr:colOff>
      <xdr:row>8</xdr:row>
      <xdr:rowOff>117475</xdr:rowOff>
    </xdr:to>
    <xdr:sp macro="" textlink="">
      <xdr:nvSpPr>
        <xdr:cNvPr id="11" name="Retângulo 10">
          <a:hlinkClick xmlns:r="http://schemas.openxmlformats.org/officeDocument/2006/relationships" r:id="rId5"/>
        </xdr:cNvPr>
        <xdr:cNvSpPr/>
      </xdr:nvSpPr>
      <xdr:spPr>
        <a:xfrm>
          <a:off x="12700" y="2603500"/>
          <a:ext cx="1847850" cy="257175"/>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4. Resultados Consolidados</a:t>
          </a:r>
        </a:p>
      </xdr:txBody>
    </xdr:sp>
    <xdr:clientData/>
  </xdr:twoCellAnchor>
  <xdr:twoCellAnchor editAs="absolute">
    <xdr:from>
      <xdr:col>0</xdr:col>
      <xdr:colOff>12700</xdr:colOff>
      <xdr:row>8</xdr:row>
      <xdr:rowOff>180975</xdr:rowOff>
    </xdr:from>
    <xdr:to>
      <xdr:col>1</xdr:col>
      <xdr:colOff>12700</xdr:colOff>
      <xdr:row>10</xdr:row>
      <xdr:rowOff>43391</xdr:rowOff>
    </xdr:to>
    <xdr:sp macro="" textlink="">
      <xdr:nvSpPr>
        <xdr:cNvPr id="12" name="Retângulo 11">
          <a:hlinkClick xmlns:r="http://schemas.openxmlformats.org/officeDocument/2006/relationships" r:id="rId6"/>
        </xdr:cNvPr>
        <xdr:cNvSpPr/>
      </xdr:nvSpPr>
      <xdr:spPr>
        <a:xfrm>
          <a:off x="12700" y="2924175"/>
          <a:ext cx="1847850" cy="252941"/>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5. Gráficos</a:t>
          </a:r>
        </a:p>
      </xdr:txBody>
    </xdr:sp>
    <xdr:clientData/>
  </xdr:twoCellAnchor>
  <xdr:twoCellAnchor editAs="absolute">
    <xdr:from>
      <xdr:col>0</xdr:col>
      <xdr:colOff>12700</xdr:colOff>
      <xdr:row>11</xdr:row>
      <xdr:rowOff>1058</xdr:rowOff>
    </xdr:from>
    <xdr:to>
      <xdr:col>1</xdr:col>
      <xdr:colOff>12700</xdr:colOff>
      <xdr:row>12</xdr:row>
      <xdr:rowOff>64558</xdr:rowOff>
    </xdr:to>
    <xdr:sp macro="" textlink="">
      <xdr:nvSpPr>
        <xdr:cNvPr id="13" name="Retângulo 12">
          <a:hlinkClick xmlns:r="http://schemas.openxmlformats.org/officeDocument/2006/relationships" r:id="rId7"/>
        </xdr:cNvPr>
        <xdr:cNvSpPr/>
      </xdr:nvSpPr>
      <xdr:spPr>
        <a:xfrm>
          <a:off x="12700" y="3239558"/>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6. Alertas e Dicas</a:t>
          </a:r>
        </a:p>
      </xdr:txBody>
    </xdr:sp>
    <xdr:clientData/>
  </xdr:twoCellAnchor>
  <xdr:twoCellAnchor editAs="absolute">
    <xdr:from>
      <xdr:col>0</xdr:col>
      <xdr:colOff>12700</xdr:colOff>
      <xdr:row>12</xdr:row>
      <xdr:rowOff>128058</xdr:rowOff>
    </xdr:from>
    <xdr:to>
      <xdr:col>1</xdr:col>
      <xdr:colOff>12700</xdr:colOff>
      <xdr:row>14</xdr:row>
      <xdr:rowOff>75141</xdr:rowOff>
    </xdr:to>
    <xdr:sp macro="" textlink="">
      <xdr:nvSpPr>
        <xdr:cNvPr id="14" name="Retângulo 13">
          <a:hlinkClick xmlns:r="http://schemas.openxmlformats.org/officeDocument/2006/relationships" r:id="rId8"/>
        </xdr:cNvPr>
        <xdr:cNvSpPr/>
      </xdr:nvSpPr>
      <xdr:spPr>
        <a:xfrm>
          <a:off x="12700" y="3557058"/>
          <a:ext cx="1847850" cy="251883"/>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7. Relatório de Impressão</a:t>
          </a:r>
        </a:p>
      </xdr:txBody>
    </xdr:sp>
    <xdr:clientData/>
  </xdr:twoCellAnchor>
  <xdr:twoCellAnchor editAs="absolute">
    <xdr:from>
      <xdr:col>0</xdr:col>
      <xdr:colOff>12700</xdr:colOff>
      <xdr:row>14</xdr:row>
      <xdr:rowOff>138641</xdr:rowOff>
    </xdr:from>
    <xdr:to>
      <xdr:col>1</xdr:col>
      <xdr:colOff>12700</xdr:colOff>
      <xdr:row>16</xdr:row>
      <xdr:rowOff>11641</xdr:rowOff>
    </xdr:to>
    <xdr:sp macro="" textlink="">
      <xdr:nvSpPr>
        <xdr:cNvPr id="15" name="Retângulo 14">
          <a:hlinkClick xmlns:r="http://schemas.openxmlformats.org/officeDocument/2006/relationships" r:id="rId9"/>
        </xdr:cNvPr>
        <xdr:cNvSpPr/>
      </xdr:nvSpPr>
      <xdr:spPr>
        <a:xfrm>
          <a:off x="12700" y="3872441"/>
          <a:ext cx="1847850" cy="254000"/>
        </a:xfrm>
        <a:prstGeom prst="rect">
          <a:avLst/>
        </a:prstGeom>
        <a:solidFill>
          <a:schemeClr val="bg1">
            <a:lumMod val="100000"/>
          </a:schemeClr>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rgbClr val="000000"/>
              </a:solidFill>
            </a:rPr>
            <a:t>8. Imprimir Folha Pgto</a:t>
          </a:r>
        </a:p>
      </xdr:txBody>
    </xdr:sp>
    <xdr:clientData/>
  </xdr:twoCellAnchor>
  <xdr:twoCellAnchor editAs="absolute">
    <xdr:from>
      <xdr:col>2</xdr:col>
      <xdr:colOff>0</xdr:colOff>
      <xdr:row>1</xdr:row>
      <xdr:rowOff>243417</xdr:rowOff>
    </xdr:from>
    <xdr:to>
      <xdr:col>3</xdr:col>
      <xdr:colOff>80833</xdr:colOff>
      <xdr:row>2</xdr:row>
      <xdr:rowOff>256117</xdr:rowOff>
    </xdr:to>
    <xdr:sp macro="" textlink="">
      <xdr:nvSpPr>
        <xdr:cNvPr id="47" name="Retângulo 46">
          <a:hlinkClick xmlns:r="http://schemas.openxmlformats.org/officeDocument/2006/relationships" r:id="rId10"/>
        </xdr:cNvPr>
        <xdr:cNvSpPr/>
      </xdr:nvSpPr>
      <xdr:spPr>
        <a:xfrm>
          <a:off x="2106083" y="677334"/>
          <a:ext cx="864000" cy="277283"/>
        </a:xfrm>
        <a:prstGeom prst="rect">
          <a:avLst/>
        </a:prstGeom>
        <a:solidFill>
          <a:srgbClr val="6699CC"/>
        </a:solidFill>
        <a:ln w="25400" cap="flat" cmpd="sng" algn="ctr">
          <a:noFill/>
          <a:prstDash val="solid"/>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pt-BR" sz="1100" b="0">
              <a:solidFill>
                <a:schemeClr val="bg1">
                  <a:lumMod val="100000"/>
                </a:schemeClr>
              </a:solidFill>
            </a:rPr>
            <a:t>Janeiro</a:t>
          </a:r>
        </a:p>
      </xdr:txBody>
    </xdr:sp>
    <xdr:clientData/>
  </xdr:twoCellAnchor>
  <xdr:twoCellAnchor editAs="absolute">
    <xdr:from>
      <xdr:col>3</xdr:col>
      <xdr:colOff>99158</xdr:colOff>
      <xdr:row>1</xdr:row>
      <xdr:rowOff>243417</xdr:rowOff>
    </xdr:from>
    <xdr:to>
      <xdr:col>4</xdr:col>
      <xdr:colOff>179991</xdr:colOff>
      <xdr:row>2</xdr:row>
      <xdr:rowOff>256117</xdr:rowOff>
    </xdr:to>
    <xdr:sp macro="" textlink="">
      <xdr:nvSpPr>
        <xdr:cNvPr id="48" name="Retângulo 47">
          <a:hlinkClick xmlns:r="http://schemas.openxmlformats.org/officeDocument/2006/relationships" r:id="rId11"/>
        </xdr:cNvPr>
        <xdr:cNvSpPr/>
      </xdr:nvSpPr>
      <xdr:spPr>
        <a:xfrm>
          <a:off x="2988408" y="677334"/>
          <a:ext cx="864000" cy="277283"/>
        </a:xfrm>
        <a:prstGeom prst="rect">
          <a:avLst/>
        </a:prstGeom>
        <a:solidFill>
          <a:srgbClr val="6699CC"/>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pt-BR" sz="1100">
              <a:solidFill>
                <a:schemeClr val="bg1">
                  <a:lumMod val="100000"/>
                </a:schemeClr>
              </a:solidFill>
            </a:rPr>
            <a:t>Fevereiro</a:t>
          </a:r>
        </a:p>
      </xdr:txBody>
    </xdr:sp>
    <xdr:clientData/>
  </xdr:twoCellAnchor>
  <xdr:twoCellAnchor editAs="absolute">
    <xdr:from>
      <xdr:col>4</xdr:col>
      <xdr:colOff>198316</xdr:colOff>
      <xdr:row>1</xdr:row>
      <xdr:rowOff>243417</xdr:rowOff>
    </xdr:from>
    <xdr:to>
      <xdr:col>5</xdr:col>
      <xdr:colOff>279150</xdr:colOff>
      <xdr:row>2</xdr:row>
      <xdr:rowOff>256117</xdr:rowOff>
    </xdr:to>
    <xdr:sp macro="" textlink="">
      <xdr:nvSpPr>
        <xdr:cNvPr id="49" name="Retângulo 48">
          <a:hlinkClick xmlns:r="http://schemas.openxmlformats.org/officeDocument/2006/relationships" r:id="rId12"/>
        </xdr:cNvPr>
        <xdr:cNvSpPr/>
      </xdr:nvSpPr>
      <xdr:spPr>
        <a:xfrm>
          <a:off x="3870733" y="677334"/>
          <a:ext cx="864000" cy="277283"/>
        </a:xfrm>
        <a:prstGeom prst="rect">
          <a:avLst/>
        </a:prstGeom>
        <a:solidFill>
          <a:srgbClr val="6699CC"/>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pt-BR" sz="1100">
              <a:solidFill>
                <a:schemeClr val="bg1">
                  <a:lumMod val="100000"/>
                </a:schemeClr>
              </a:solidFill>
            </a:rPr>
            <a:t>Março</a:t>
          </a:r>
        </a:p>
      </xdr:txBody>
    </xdr:sp>
    <xdr:clientData/>
  </xdr:twoCellAnchor>
  <xdr:twoCellAnchor editAs="absolute">
    <xdr:from>
      <xdr:col>5</xdr:col>
      <xdr:colOff>297475</xdr:colOff>
      <xdr:row>1</xdr:row>
      <xdr:rowOff>243417</xdr:rowOff>
    </xdr:from>
    <xdr:to>
      <xdr:col>6</xdr:col>
      <xdr:colOff>378308</xdr:colOff>
      <xdr:row>2</xdr:row>
      <xdr:rowOff>256117</xdr:rowOff>
    </xdr:to>
    <xdr:sp macro="" textlink="">
      <xdr:nvSpPr>
        <xdr:cNvPr id="50" name="Retângulo 49">
          <a:hlinkClick xmlns:r="http://schemas.openxmlformats.org/officeDocument/2006/relationships" r:id="rId13"/>
        </xdr:cNvPr>
        <xdr:cNvSpPr/>
      </xdr:nvSpPr>
      <xdr:spPr>
        <a:xfrm>
          <a:off x="4753058" y="677334"/>
          <a:ext cx="864000" cy="277283"/>
        </a:xfrm>
        <a:prstGeom prst="rect">
          <a:avLst/>
        </a:prstGeom>
        <a:solidFill>
          <a:srgbClr val="6699CC"/>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pt-BR" sz="1100">
              <a:solidFill>
                <a:schemeClr val="bg1">
                  <a:lumMod val="100000"/>
                </a:schemeClr>
              </a:solidFill>
            </a:rPr>
            <a:t>Abril</a:t>
          </a:r>
        </a:p>
      </xdr:txBody>
    </xdr:sp>
    <xdr:clientData/>
  </xdr:twoCellAnchor>
  <xdr:twoCellAnchor editAs="absolute">
    <xdr:from>
      <xdr:col>6</xdr:col>
      <xdr:colOff>396633</xdr:colOff>
      <xdr:row>1</xdr:row>
      <xdr:rowOff>243417</xdr:rowOff>
    </xdr:from>
    <xdr:to>
      <xdr:col>7</xdr:col>
      <xdr:colOff>477466</xdr:colOff>
      <xdr:row>2</xdr:row>
      <xdr:rowOff>256117</xdr:rowOff>
    </xdr:to>
    <xdr:sp macro="" textlink="">
      <xdr:nvSpPr>
        <xdr:cNvPr id="51" name="Retângulo 50">
          <a:hlinkClick xmlns:r="http://schemas.openxmlformats.org/officeDocument/2006/relationships" r:id="rId14"/>
        </xdr:cNvPr>
        <xdr:cNvSpPr/>
      </xdr:nvSpPr>
      <xdr:spPr>
        <a:xfrm>
          <a:off x="5635383" y="677334"/>
          <a:ext cx="864000" cy="277283"/>
        </a:xfrm>
        <a:prstGeom prst="rect">
          <a:avLst/>
        </a:prstGeom>
        <a:solidFill>
          <a:srgbClr val="6699CC"/>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pt-BR" sz="1100">
              <a:solidFill>
                <a:schemeClr val="bg1">
                  <a:lumMod val="100000"/>
                </a:schemeClr>
              </a:solidFill>
            </a:rPr>
            <a:t>Maio</a:t>
          </a:r>
        </a:p>
      </xdr:txBody>
    </xdr:sp>
    <xdr:clientData/>
  </xdr:twoCellAnchor>
  <xdr:twoCellAnchor editAs="absolute">
    <xdr:from>
      <xdr:col>7</xdr:col>
      <xdr:colOff>495791</xdr:colOff>
      <xdr:row>1</xdr:row>
      <xdr:rowOff>243417</xdr:rowOff>
    </xdr:from>
    <xdr:to>
      <xdr:col>8</xdr:col>
      <xdr:colOff>576625</xdr:colOff>
      <xdr:row>2</xdr:row>
      <xdr:rowOff>256117</xdr:rowOff>
    </xdr:to>
    <xdr:sp macro="" textlink="">
      <xdr:nvSpPr>
        <xdr:cNvPr id="52" name="Retângulo 51">
          <a:hlinkClick xmlns:r="http://schemas.openxmlformats.org/officeDocument/2006/relationships" r:id="rId15"/>
        </xdr:cNvPr>
        <xdr:cNvSpPr/>
      </xdr:nvSpPr>
      <xdr:spPr>
        <a:xfrm>
          <a:off x="6517708" y="677334"/>
          <a:ext cx="864000" cy="277283"/>
        </a:xfrm>
        <a:prstGeom prst="rect">
          <a:avLst/>
        </a:prstGeom>
        <a:solidFill>
          <a:srgbClr val="6699CC"/>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pt-BR" sz="1100">
              <a:solidFill>
                <a:schemeClr val="bg1">
                  <a:lumMod val="100000"/>
                </a:schemeClr>
              </a:solidFill>
            </a:rPr>
            <a:t>Junho</a:t>
          </a:r>
        </a:p>
      </xdr:txBody>
    </xdr:sp>
    <xdr:clientData/>
  </xdr:twoCellAnchor>
  <xdr:twoCellAnchor editAs="absolute">
    <xdr:from>
      <xdr:col>8</xdr:col>
      <xdr:colOff>594950</xdr:colOff>
      <xdr:row>1</xdr:row>
      <xdr:rowOff>243417</xdr:rowOff>
    </xdr:from>
    <xdr:to>
      <xdr:col>9</xdr:col>
      <xdr:colOff>199533</xdr:colOff>
      <xdr:row>2</xdr:row>
      <xdr:rowOff>256117</xdr:rowOff>
    </xdr:to>
    <xdr:sp macro="" textlink="">
      <xdr:nvSpPr>
        <xdr:cNvPr id="53" name="Retângulo 52">
          <a:hlinkClick xmlns:r="http://schemas.openxmlformats.org/officeDocument/2006/relationships" r:id="rId16"/>
        </xdr:cNvPr>
        <xdr:cNvSpPr/>
      </xdr:nvSpPr>
      <xdr:spPr>
        <a:xfrm>
          <a:off x="7400033" y="677334"/>
          <a:ext cx="864000" cy="277283"/>
        </a:xfrm>
        <a:prstGeom prst="rect">
          <a:avLst/>
        </a:prstGeom>
        <a:solidFill>
          <a:srgbClr val="6699CC"/>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pt-BR" sz="1100">
              <a:solidFill>
                <a:schemeClr val="bg1">
                  <a:lumMod val="100000"/>
                </a:schemeClr>
              </a:solidFill>
            </a:rPr>
            <a:t>Julho</a:t>
          </a:r>
        </a:p>
      </xdr:txBody>
    </xdr:sp>
    <xdr:clientData/>
  </xdr:twoCellAnchor>
  <xdr:twoCellAnchor editAs="absolute">
    <xdr:from>
      <xdr:col>9</xdr:col>
      <xdr:colOff>217858</xdr:colOff>
      <xdr:row>1</xdr:row>
      <xdr:rowOff>243417</xdr:rowOff>
    </xdr:from>
    <xdr:to>
      <xdr:col>9</xdr:col>
      <xdr:colOff>1081858</xdr:colOff>
      <xdr:row>2</xdr:row>
      <xdr:rowOff>256117</xdr:rowOff>
    </xdr:to>
    <xdr:sp macro="" textlink="">
      <xdr:nvSpPr>
        <xdr:cNvPr id="54" name="Retângulo 53">
          <a:hlinkClick xmlns:r="http://schemas.openxmlformats.org/officeDocument/2006/relationships" r:id="rId17"/>
        </xdr:cNvPr>
        <xdr:cNvSpPr/>
      </xdr:nvSpPr>
      <xdr:spPr>
        <a:xfrm>
          <a:off x="8282358" y="677334"/>
          <a:ext cx="864000" cy="277283"/>
        </a:xfrm>
        <a:prstGeom prst="rect">
          <a:avLst/>
        </a:prstGeom>
        <a:solidFill>
          <a:srgbClr val="6699CC"/>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pt-BR" sz="1100">
              <a:solidFill>
                <a:schemeClr val="bg1">
                  <a:lumMod val="100000"/>
                </a:schemeClr>
              </a:solidFill>
            </a:rPr>
            <a:t>Agosto</a:t>
          </a:r>
        </a:p>
      </xdr:txBody>
    </xdr:sp>
    <xdr:clientData/>
  </xdr:twoCellAnchor>
  <xdr:twoCellAnchor editAs="absolute">
    <xdr:from>
      <xdr:col>9</xdr:col>
      <xdr:colOff>1100183</xdr:colOff>
      <xdr:row>1</xdr:row>
      <xdr:rowOff>243417</xdr:rowOff>
    </xdr:from>
    <xdr:to>
      <xdr:col>10</xdr:col>
      <xdr:colOff>704766</xdr:colOff>
      <xdr:row>2</xdr:row>
      <xdr:rowOff>256117</xdr:rowOff>
    </xdr:to>
    <xdr:sp macro="" textlink="">
      <xdr:nvSpPr>
        <xdr:cNvPr id="55" name="Retângulo 54">
          <a:hlinkClick xmlns:r="http://schemas.openxmlformats.org/officeDocument/2006/relationships" r:id="rId18"/>
        </xdr:cNvPr>
        <xdr:cNvSpPr/>
      </xdr:nvSpPr>
      <xdr:spPr>
        <a:xfrm>
          <a:off x="9164683" y="677334"/>
          <a:ext cx="864000" cy="277283"/>
        </a:xfrm>
        <a:prstGeom prst="rect">
          <a:avLst/>
        </a:prstGeom>
        <a:solidFill>
          <a:srgbClr val="6699CC"/>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pt-BR" sz="1100">
              <a:solidFill>
                <a:schemeClr val="bg1">
                  <a:lumMod val="100000"/>
                </a:schemeClr>
              </a:solidFill>
              <a:latin typeface="+mn-lt"/>
              <a:ea typeface="+mn-ea"/>
              <a:cs typeface="+mn-cs"/>
            </a:rPr>
            <a:t>Setembro</a:t>
          </a:r>
        </a:p>
      </xdr:txBody>
    </xdr:sp>
    <xdr:clientData/>
  </xdr:twoCellAnchor>
  <xdr:twoCellAnchor editAs="absolute">
    <xdr:from>
      <xdr:col>10</xdr:col>
      <xdr:colOff>723091</xdr:colOff>
      <xdr:row>1</xdr:row>
      <xdr:rowOff>243417</xdr:rowOff>
    </xdr:from>
    <xdr:to>
      <xdr:col>13</xdr:col>
      <xdr:colOff>10175</xdr:colOff>
      <xdr:row>2</xdr:row>
      <xdr:rowOff>256117</xdr:rowOff>
    </xdr:to>
    <xdr:sp macro="" textlink="">
      <xdr:nvSpPr>
        <xdr:cNvPr id="56" name="Retângulo 55">
          <a:hlinkClick xmlns:r="http://schemas.openxmlformats.org/officeDocument/2006/relationships" r:id="rId19"/>
        </xdr:cNvPr>
        <xdr:cNvSpPr/>
      </xdr:nvSpPr>
      <xdr:spPr>
        <a:xfrm>
          <a:off x="10047008" y="677334"/>
          <a:ext cx="864000" cy="277283"/>
        </a:xfrm>
        <a:prstGeom prst="rect">
          <a:avLst/>
        </a:prstGeom>
        <a:solidFill>
          <a:srgbClr val="FF9900"/>
        </a:solidFill>
        <a:ln w="25400" cap="flat" cmpd="sng" algn="ctr">
          <a:noFill/>
          <a:prstDash val="solid"/>
        </a:ln>
        <a:effectLs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pt-BR" sz="1100" b="0" i="0">
              <a:solidFill>
                <a:schemeClr val="bg1">
                  <a:lumMod val="100000"/>
                </a:schemeClr>
              </a:solidFill>
              <a:latin typeface="+mn-lt"/>
              <a:ea typeface="+mn-ea"/>
              <a:cs typeface="+mn-cs"/>
            </a:rPr>
            <a:t>Outubro</a:t>
          </a:r>
        </a:p>
      </xdr:txBody>
    </xdr:sp>
    <xdr:clientData/>
  </xdr:twoCellAnchor>
  <xdr:twoCellAnchor editAs="absolute">
    <xdr:from>
      <xdr:col>13</xdr:col>
      <xdr:colOff>28500</xdr:colOff>
      <xdr:row>1</xdr:row>
      <xdr:rowOff>243417</xdr:rowOff>
    </xdr:from>
    <xdr:to>
      <xdr:col>15</xdr:col>
      <xdr:colOff>67000</xdr:colOff>
      <xdr:row>2</xdr:row>
      <xdr:rowOff>256117</xdr:rowOff>
    </xdr:to>
    <xdr:sp macro="" textlink="">
      <xdr:nvSpPr>
        <xdr:cNvPr id="57" name="Retângulo 56">
          <a:hlinkClick xmlns:r="http://schemas.openxmlformats.org/officeDocument/2006/relationships" r:id="rId20"/>
        </xdr:cNvPr>
        <xdr:cNvSpPr/>
      </xdr:nvSpPr>
      <xdr:spPr>
        <a:xfrm>
          <a:off x="10929333" y="677334"/>
          <a:ext cx="864000" cy="277283"/>
        </a:xfrm>
        <a:prstGeom prst="rect">
          <a:avLst/>
        </a:prstGeom>
        <a:solidFill>
          <a:srgbClr val="6699CC"/>
        </a:solidFill>
        <a:ln w="25400" cap="flat" cmpd="sng" algn="ctr">
          <a:noFill/>
          <a:prstDash val="solid"/>
        </a:ln>
        <a:effectLs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pt-BR" sz="1100">
              <a:solidFill>
                <a:schemeClr val="bg1">
                  <a:lumMod val="100000"/>
                </a:schemeClr>
              </a:solidFill>
            </a:rPr>
            <a:t>Novembro</a:t>
          </a:r>
        </a:p>
      </xdr:txBody>
    </xdr:sp>
    <xdr:clientData/>
  </xdr:twoCellAnchor>
  <xdr:twoCellAnchor editAs="absolute">
    <xdr:from>
      <xdr:col>15</xdr:col>
      <xdr:colOff>85325</xdr:colOff>
      <xdr:row>1</xdr:row>
      <xdr:rowOff>243417</xdr:rowOff>
    </xdr:from>
    <xdr:to>
      <xdr:col>16</xdr:col>
      <xdr:colOff>335491</xdr:colOff>
      <xdr:row>2</xdr:row>
      <xdr:rowOff>256117</xdr:rowOff>
    </xdr:to>
    <xdr:sp macro="" textlink="">
      <xdr:nvSpPr>
        <xdr:cNvPr id="58" name="Retângulo 57">
          <a:hlinkClick xmlns:r="http://schemas.openxmlformats.org/officeDocument/2006/relationships" r:id="rId21"/>
        </xdr:cNvPr>
        <xdr:cNvSpPr/>
      </xdr:nvSpPr>
      <xdr:spPr>
        <a:xfrm>
          <a:off x="11811658" y="677334"/>
          <a:ext cx="864000" cy="277283"/>
        </a:xfrm>
        <a:prstGeom prst="rect">
          <a:avLst/>
        </a:prstGeom>
        <a:solidFill>
          <a:srgbClr val="6699CC"/>
        </a:solidFill>
        <a:ln w="25400" cap="flat" cmpd="sng" algn="ctr">
          <a:noFill/>
          <a:prstDash val="solid"/>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pt-BR" sz="1100" b="0">
              <a:solidFill>
                <a:schemeClr val="bg1">
                  <a:lumMod val="100000"/>
                </a:schemeClr>
              </a:solidFill>
            </a:rPr>
            <a:t>Dezembro</a:t>
          </a:r>
        </a:p>
      </xdr:txBody>
    </xdr:sp>
    <xdr:clientData/>
  </xdr:twoCellAnchor>
  <xdr:twoCellAnchor editAs="absolute">
    <xdr:from>
      <xdr:col>16</xdr:col>
      <xdr:colOff>353816</xdr:colOff>
      <xdr:row>1</xdr:row>
      <xdr:rowOff>243417</xdr:rowOff>
    </xdr:from>
    <xdr:to>
      <xdr:col>17</xdr:col>
      <xdr:colOff>603983</xdr:colOff>
      <xdr:row>2</xdr:row>
      <xdr:rowOff>248834</xdr:rowOff>
    </xdr:to>
    <xdr:sp macro="" textlink="">
      <xdr:nvSpPr>
        <xdr:cNvPr id="59" name="Retângulo 58">
          <a:hlinkClick xmlns:r="http://schemas.openxmlformats.org/officeDocument/2006/relationships" r:id="rId22"/>
        </xdr:cNvPr>
        <xdr:cNvSpPr/>
      </xdr:nvSpPr>
      <xdr:spPr>
        <a:xfrm>
          <a:off x="12693983" y="677334"/>
          <a:ext cx="864000" cy="270000"/>
        </a:xfrm>
        <a:prstGeom prst="rect">
          <a:avLst/>
        </a:prstGeom>
        <a:solidFill>
          <a:srgbClr val="6699CC"/>
        </a:solidFill>
        <a:ln w="25400" cap="flat" cmpd="sng" algn="ctr">
          <a:noFill/>
          <a:prstDash val="solid"/>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pt-BR" sz="1100" b="0">
              <a:solidFill>
                <a:schemeClr val="bg1">
                  <a:lumMod val="100000"/>
                </a:schemeClr>
              </a:solidFill>
            </a:rPr>
            <a:t>13º Salário</a:t>
          </a:r>
        </a:p>
      </xdr:txBody>
    </xdr:sp>
    <xdr:clientData/>
  </xdr:twoCellAnchor>
  <xdr:twoCellAnchor editAs="absolute">
    <xdr:from>
      <xdr:col>18</xdr:col>
      <xdr:colOff>8472</xdr:colOff>
      <xdr:row>1</xdr:row>
      <xdr:rowOff>243417</xdr:rowOff>
    </xdr:from>
    <xdr:to>
      <xdr:col>19</xdr:col>
      <xdr:colOff>258638</xdr:colOff>
      <xdr:row>2</xdr:row>
      <xdr:rowOff>249767</xdr:rowOff>
    </xdr:to>
    <xdr:sp macro="" textlink="">
      <xdr:nvSpPr>
        <xdr:cNvPr id="60" name="Retângulo 59">
          <a:hlinkClick xmlns:r="http://schemas.openxmlformats.org/officeDocument/2006/relationships" r:id="rId23"/>
        </xdr:cNvPr>
        <xdr:cNvSpPr/>
      </xdr:nvSpPr>
      <xdr:spPr>
        <a:xfrm>
          <a:off x="13576305" y="677334"/>
          <a:ext cx="864000" cy="270933"/>
        </a:xfrm>
        <a:prstGeom prst="rect">
          <a:avLst/>
        </a:prstGeom>
        <a:solidFill>
          <a:srgbClr val="6699CC"/>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pt-BR" sz="1100">
              <a:solidFill>
                <a:schemeClr val="bg1">
                  <a:lumMod val="100000"/>
                </a:schemeClr>
              </a:solidFill>
              <a:latin typeface="+mn-lt"/>
              <a:ea typeface="+mn-ea"/>
              <a:cs typeface="+mn-cs"/>
            </a:rPr>
            <a:t>Férias</a:t>
          </a:r>
        </a:p>
      </xdr:txBody>
    </xdr:sp>
    <xdr:clientData/>
  </xdr:twoCellAnchor>
  <xdr:twoCellAnchor editAs="oneCell">
    <xdr:from>
      <xdr:col>0</xdr:col>
      <xdr:colOff>370416</xdr:colOff>
      <xdr:row>0</xdr:row>
      <xdr:rowOff>42333</xdr:rowOff>
    </xdr:from>
    <xdr:to>
      <xdr:col>0</xdr:col>
      <xdr:colOff>1490948</xdr:colOff>
      <xdr:row>2</xdr:row>
      <xdr:rowOff>95249</xdr:rowOff>
    </xdr:to>
    <xdr:pic>
      <xdr:nvPicPr>
        <xdr:cNvPr id="34" name="Imagem 33" descr="Marca_sebrae_verticall.png"/>
        <xdr:cNvPicPr>
          <a:picLocks noChangeAspect="1"/>
        </xdr:cNvPicPr>
      </xdr:nvPicPr>
      <xdr:blipFill>
        <a:blip xmlns:r="http://schemas.openxmlformats.org/officeDocument/2006/relationships" r:embed="rId24" cstate="print"/>
        <a:stretch>
          <a:fillRect/>
        </a:stretch>
      </xdr:blipFill>
      <xdr:spPr>
        <a:xfrm>
          <a:off x="370416" y="42333"/>
          <a:ext cx="1120532" cy="751416"/>
        </a:xfrm>
        <a:prstGeom prst="rect">
          <a:avLst/>
        </a:prstGeom>
      </xdr:spPr>
    </xdr:pic>
    <xdr:clientData/>
  </xdr:twoCellAnchor>
</xdr:wsDr>
</file>

<file path=xl/drawings/drawing64.xml><?xml version="1.0" encoding="utf-8"?>
<xdr:wsDr xmlns:xdr="http://schemas.openxmlformats.org/drawingml/2006/spreadsheetDrawing" xmlns:a="http://schemas.openxmlformats.org/drawingml/2006/main">
  <xdr:twoCellAnchor editAs="absolute">
    <xdr:from>
      <xdr:col>3</xdr:col>
      <xdr:colOff>371474</xdr:colOff>
      <xdr:row>0</xdr:row>
      <xdr:rowOff>133350</xdr:rowOff>
    </xdr:from>
    <xdr:to>
      <xdr:col>8</xdr:col>
      <xdr:colOff>1121832</xdr:colOff>
      <xdr:row>1</xdr:row>
      <xdr:rowOff>136219</xdr:rowOff>
    </xdr:to>
    <xdr:sp macro="" textlink="">
      <xdr:nvSpPr>
        <xdr:cNvPr id="2" name="CaixaDeTexto 1"/>
        <xdr:cNvSpPr txBox="1"/>
      </xdr:nvSpPr>
      <xdr:spPr>
        <a:xfrm>
          <a:off x="5819774" y="133350"/>
          <a:ext cx="6505575" cy="43149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vert="horz" wrap="square" rtlCol="0" anchor="t">
          <a:spAutoFit/>
        </a:bodyPr>
        <a:lstStyle/>
        <a:p>
          <a:r>
            <a:rPr lang="pt-BR" sz="1100"/>
            <a:t>Após ter inserido</a:t>
          </a:r>
          <a:r>
            <a:rPr lang="pt-BR" sz="1100" baseline="0"/>
            <a:t> todas as premissas e ter cadastrado todos os funcinários, chegou a hora de fazer o lançamento dos dados necessários para concluir e impromir a folha de pagamento de cada membro da equipe.</a:t>
          </a:r>
          <a:endParaRPr lang="pt-BR" sz="1100"/>
        </a:p>
      </xdr:txBody>
    </xdr:sp>
    <xdr:clientData/>
  </xdr:twoCellAnchor>
  <xdr:twoCellAnchor editAs="absolute">
    <xdr:from>
      <xdr:col>0</xdr:col>
      <xdr:colOff>144991</xdr:colOff>
      <xdr:row>2</xdr:row>
      <xdr:rowOff>135470</xdr:rowOff>
    </xdr:from>
    <xdr:to>
      <xdr:col>0</xdr:col>
      <xdr:colOff>1710266</xdr:colOff>
      <xdr:row>2</xdr:row>
      <xdr:rowOff>135470</xdr:rowOff>
    </xdr:to>
    <xdr:cxnSp macro="">
      <xdr:nvCxnSpPr>
        <xdr:cNvPr id="4" name="Conector reto 3"/>
        <xdr:cNvCxnSpPr/>
      </xdr:nvCxnSpPr>
      <xdr:spPr>
        <a:xfrm>
          <a:off x="144991" y="830795"/>
          <a:ext cx="1565275" cy="0"/>
        </a:xfrm>
        <a:prstGeom prst="line">
          <a:avLst/>
        </a:prstGeom>
        <a:ln>
          <a:solidFill>
            <a:srgbClr val="76717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63500</xdr:colOff>
      <xdr:row>2</xdr:row>
      <xdr:rowOff>222253</xdr:rowOff>
    </xdr:from>
    <xdr:to>
      <xdr:col>0</xdr:col>
      <xdr:colOff>1756833</xdr:colOff>
      <xdr:row>3</xdr:row>
      <xdr:rowOff>234953</xdr:rowOff>
    </xdr:to>
    <xdr:sp macro="" textlink="">
      <xdr:nvSpPr>
        <xdr:cNvPr id="5" name="Rectangle 65"/>
        <xdr:cNvSpPr/>
      </xdr:nvSpPr>
      <xdr:spPr>
        <a:xfrm>
          <a:off x="63500" y="917578"/>
          <a:ext cx="1693333"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l"/>
          <a:r>
            <a:rPr lang="en-US" sz="1400" b="1"/>
            <a:t>Menu</a:t>
          </a:r>
        </a:p>
      </xdr:txBody>
    </xdr:sp>
    <xdr:clientData/>
  </xdr:twoCellAnchor>
  <xdr:twoCellAnchor editAs="absolute">
    <xdr:from>
      <xdr:col>0</xdr:col>
      <xdr:colOff>152400</xdr:colOff>
      <xdr:row>12</xdr:row>
      <xdr:rowOff>117475</xdr:rowOff>
    </xdr:from>
    <xdr:to>
      <xdr:col>0</xdr:col>
      <xdr:colOff>1717675</xdr:colOff>
      <xdr:row>12</xdr:row>
      <xdr:rowOff>117475</xdr:rowOff>
    </xdr:to>
    <xdr:cxnSp macro="">
      <xdr:nvCxnSpPr>
        <xdr:cNvPr id="6" name="Conector reto 5"/>
        <xdr:cNvCxnSpPr/>
      </xdr:nvCxnSpPr>
      <xdr:spPr>
        <a:xfrm>
          <a:off x="152400" y="4254500"/>
          <a:ext cx="1565275" cy="0"/>
        </a:xfrm>
        <a:prstGeom prst="line">
          <a:avLst/>
        </a:prstGeom>
        <a:ln>
          <a:solidFill>
            <a:srgbClr val="76717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12700</xdr:colOff>
      <xdr:row>3</xdr:row>
      <xdr:rowOff>371475</xdr:rowOff>
    </xdr:from>
    <xdr:to>
      <xdr:col>1</xdr:col>
      <xdr:colOff>12700</xdr:colOff>
      <xdr:row>5</xdr:row>
      <xdr:rowOff>117475</xdr:rowOff>
    </xdr:to>
    <xdr:sp macro="" textlink="">
      <xdr:nvSpPr>
        <xdr:cNvPr id="7" name="Retângulo 6">
          <a:hlinkClick xmlns:r="http://schemas.openxmlformats.org/officeDocument/2006/relationships" r:id="rId1"/>
        </xdr:cNvPr>
        <xdr:cNvSpPr/>
      </xdr:nvSpPr>
      <xdr:spPr>
        <a:xfrm>
          <a:off x="12700" y="13335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Início</a:t>
          </a:r>
        </a:p>
      </xdr:txBody>
    </xdr:sp>
    <xdr:clientData/>
  </xdr:twoCellAnchor>
  <xdr:twoCellAnchor editAs="absolute">
    <xdr:from>
      <xdr:col>0</xdr:col>
      <xdr:colOff>12700</xdr:colOff>
      <xdr:row>5</xdr:row>
      <xdr:rowOff>180975</xdr:rowOff>
    </xdr:from>
    <xdr:to>
      <xdr:col>1</xdr:col>
      <xdr:colOff>12700</xdr:colOff>
      <xdr:row>6</xdr:row>
      <xdr:rowOff>53975</xdr:rowOff>
    </xdr:to>
    <xdr:sp macro="" textlink="">
      <xdr:nvSpPr>
        <xdr:cNvPr id="8" name="Retângulo 7">
          <a:hlinkClick xmlns:r="http://schemas.openxmlformats.org/officeDocument/2006/relationships" r:id="rId2"/>
        </xdr:cNvPr>
        <xdr:cNvSpPr/>
      </xdr:nvSpPr>
      <xdr:spPr>
        <a:xfrm>
          <a:off x="12700" y="16510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1. Premissas Gerais</a:t>
          </a:r>
        </a:p>
      </xdr:txBody>
    </xdr:sp>
    <xdr:clientData/>
  </xdr:twoCellAnchor>
  <xdr:twoCellAnchor editAs="absolute">
    <xdr:from>
      <xdr:col>0</xdr:col>
      <xdr:colOff>12700</xdr:colOff>
      <xdr:row>6</xdr:row>
      <xdr:rowOff>117475</xdr:rowOff>
    </xdr:from>
    <xdr:to>
      <xdr:col>1</xdr:col>
      <xdr:colOff>12700</xdr:colOff>
      <xdr:row>6</xdr:row>
      <xdr:rowOff>371475</xdr:rowOff>
    </xdr:to>
    <xdr:sp macro="" textlink="">
      <xdr:nvSpPr>
        <xdr:cNvPr id="9" name="Retângulo 8">
          <a:hlinkClick xmlns:r="http://schemas.openxmlformats.org/officeDocument/2006/relationships" r:id="rId3"/>
        </xdr:cNvPr>
        <xdr:cNvSpPr/>
      </xdr:nvSpPr>
      <xdr:spPr>
        <a:xfrm>
          <a:off x="12700" y="19685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2. Cadastro dos Funcionários</a:t>
          </a:r>
        </a:p>
      </xdr:txBody>
    </xdr:sp>
    <xdr:clientData/>
  </xdr:twoCellAnchor>
  <xdr:twoCellAnchor editAs="absolute">
    <xdr:from>
      <xdr:col>0</xdr:col>
      <xdr:colOff>12700</xdr:colOff>
      <xdr:row>7</xdr:row>
      <xdr:rowOff>53975</xdr:rowOff>
    </xdr:from>
    <xdr:to>
      <xdr:col>1</xdr:col>
      <xdr:colOff>12700</xdr:colOff>
      <xdr:row>7</xdr:row>
      <xdr:rowOff>307975</xdr:rowOff>
    </xdr:to>
    <xdr:sp macro="" textlink="">
      <xdr:nvSpPr>
        <xdr:cNvPr id="10" name="Retângulo 9">
          <a:hlinkClick xmlns:r="http://schemas.openxmlformats.org/officeDocument/2006/relationships" r:id="rId4"/>
        </xdr:cNvPr>
        <xdr:cNvSpPr/>
      </xdr:nvSpPr>
      <xdr:spPr>
        <a:xfrm>
          <a:off x="12700" y="2286000"/>
          <a:ext cx="1847850" cy="254000"/>
        </a:xfrm>
        <a:prstGeom prst="rect">
          <a:avLst/>
        </a:prstGeom>
        <a:solidFill>
          <a:schemeClr val="bg1">
            <a:lumMod val="100000"/>
          </a:schemeClr>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rgbClr val="000000"/>
              </a:solidFill>
            </a:rPr>
            <a:t>3. Lançamentos (Folha Pgto)</a:t>
          </a:r>
        </a:p>
      </xdr:txBody>
    </xdr:sp>
    <xdr:clientData/>
  </xdr:twoCellAnchor>
  <xdr:twoCellAnchor editAs="absolute">
    <xdr:from>
      <xdr:col>0</xdr:col>
      <xdr:colOff>12700</xdr:colOff>
      <xdr:row>7</xdr:row>
      <xdr:rowOff>371475</xdr:rowOff>
    </xdr:from>
    <xdr:to>
      <xdr:col>1</xdr:col>
      <xdr:colOff>12700</xdr:colOff>
      <xdr:row>8</xdr:row>
      <xdr:rowOff>244475</xdr:rowOff>
    </xdr:to>
    <xdr:sp macro="" textlink="">
      <xdr:nvSpPr>
        <xdr:cNvPr id="11" name="Retângulo 10">
          <a:hlinkClick xmlns:r="http://schemas.openxmlformats.org/officeDocument/2006/relationships" r:id="rId5"/>
        </xdr:cNvPr>
        <xdr:cNvSpPr/>
      </xdr:nvSpPr>
      <xdr:spPr>
        <a:xfrm>
          <a:off x="12700" y="26035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4. Resultados Consolidados</a:t>
          </a:r>
        </a:p>
      </xdr:txBody>
    </xdr:sp>
    <xdr:clientData/>
  </xdr:twoCellAnchor>
  <xdr:twoCellAnchor editAs="absolute">
    <xdr:from>
      <xdr:col>0</xdr:col>
      <xdr:colOff>12700</xdr:colOff>
      <xdr:row>8</xdr:row>
      <xdr:rowOff>307975</xdr:rowOff>
    </xdr:from>
    <xdr:to>
      <xdr:col>1</xdr:col>
      <xdr:colOff>12700</xdr:colOff>
      <xdr:row>9</xdr:row>
      <xdr:rowOff>180975</xdr:rowOff>
    </xdr:to>
    <xdr:sp macro="" textlink="">
      <xdr:nvSpPr>
        <xdr:cNvPr id="12" name="Retângulo 11">
          <a:hlinkClick xmlns:r="http://schemas.openxmlformats.org/officeDocument/2006/relationships" r:id="rId6"/>
        </xdr:cNvPr>
        <xdr:cNvSpPr/>
      </xdr:nvSpPr>
      <xdr:spPr>
        <a:xfrm>
          <a:off x="12700" y="29210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5. Gráficos</a:t>
          </a:r>
        </a:p>
      </xdr:txBody>
    </xdr:sp>
    <xdr:clientData/>
  </xdr:twoCellAnchor>
  <xdr:twoCellAnchor editAs="absolute">
    <xdr:from>
      <xdr:col>0</xdr:col>
      <xdr:colOff>12700</xdr:colOff>
      <xdr:row>9</xdr:row>
      <xdr:rowOff>244475</xdr:rowOff>
    </xdr:from>
    <xdr:to>
      <xdr:col>1</xdr:col>
      <xdr:colOff>12700</xdr:colOff>
      <xdr:row>10</xdr:row>
      <xdr:rowOff>117475</xdr:rowOff>
    </xdr:to>
    <xdr:sp macro="" textlink="">
      <xdr:nvSpPr>
        <xdr:cNvPr id="13" name="Retângulo 12">
          <a:hlinkClick xmlns:r="http://schemas.openxmlformats.org/officeDocument/2006/relationships" r:id="rId7"/>
        </xdr:cNvPr>
        <xdr:cNvSpPr/>
      </xdr:nvSpPr>
      <xdr:spPr>
        <a:xfrm>
          <a:off x="12700" y="32385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6. Alertas e Dicas</a:t>
          </a:r>
        </a:p>
      </xdr:txBody>
    </xdr:sp>
    <xdr:clientData/>
  </xdr:twoCellAnchor>
  <xdr:twoCellAnchor editAs="absolute">
    <xdr:from>
      <xdr:col>0</xdr:col>
      <xdr:colOff>12700</xdr:colOff>
      <xdr:row>10</xdr:row>
      <xdr:rowOff>180975</xdr:rowOff>
    </xdr:from>
    <xdr:to>
      <xdr:col>1</xdr:col>
      <xdr:colOff>12700</xdr:colOff>
      <xdr:row>11</xdr:row>
      <xdr:rowOff>53975</xdr:rowOff>
    </xdr:to>
    <xdr:sp macro="" textlink="">
      <xdr:nvSpPr>
        <xdr:cNvPr id="14" name="Retângulo 13">
          <a:hlinkClick xmlns:r="http://schemas.openxmlformats.org/officeDocument/2006/relationships" r:id="rId8"/>
        </xdr:cNvPr>
        <xdr:cNvSpPr/>
      </xdr:nvSpPr>
      <xdr:spPr>
        <a:xfrm>
          <a:off x="12700" y="35560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7. Relatório de Impressão</a:t>
          </a:r>
        </a:p>
      </xdr:txBody>
    </xdr:sp>
    <xdr:clientData/>
  </xdr:twoCellAnchor>
  <xdr:twoCellAnchor editAs="absolute">
    <xdr:from>
      <xdr:col>0</xdr:col>
      <xdr:colOff>12700</xdr:colOff>
      <xdr:row>11</xdr:row>
      <xdr:rowOff>117475</xdr:rowOff>
    </xdr:from>
    <xdr:to>
      <xdr:col>1</xdr:col>
      <xdr:colOff>12700</xdr:colOff>
      <xdr:row>11</xdr:row>
      <xdr:rowOff>371475</xdr:rowOff>
    </xdr:to>
    <xdr:sp macro="" textlink="">
      <xdr:nvSpPr>
        <xdr:cNvPr id="15" name="Retângulo 14">
          <a:hlinkClick xmlns:r="http://schemas.openxmlformats.org/officeDocument/2006/relationships" r:id="rId9"/>
        </xdr:cNvPr>
        <xdr:cNvSpPr/>
      </xdr:nvSpPr>
      <xdr:spPr>
        <a:xfrm>
          <a:off x="12700" y="38735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8. Imprimir Folha Pgto</a:t>
          </a:r>
        </a:p>
      </xdr:txBody>
    </xdr:sp>
    <xdr:clientData/>
  </xdr:twoCellAnchor>
  <xdr:twoCellAnchor editAs="absolute">
    <xdr:from>
      <xdr:col>28</xdr:col>
      <xdr:colOff>1440355</xdr:colOff>
      <xdr:row>3</xdr:row>
      <xdr:rowOff>0</xdr:rowOff>
    </xdr:from>
    <xdr:to>
      <xdr:col>31</xdr:col>
      <xdr:colOff>1469988</xdr:colOff>
      <xdr:row>4</xdr:row>
      <xdr:rowOff>21167</xdr:rowOff>
    </xdr:to>
    <xdr:sp macro="" textlink="">
      <xdr:nvSpPr>
        <xdr:cNvPr id="45" name="Retângulo 44">
          <a:hlinkClick xmlns:r="http://schemas.openxmlformats.org/officeDocument/2006/relationships" r:id="rId10"/>
        </xdr:cNvPr>
        <xdr:cNvSpPr/>
      </xdr:nvSpPr>
      <xdr:spPr>
        <a:xfrm>
          <a:off x="39519188" y="963083"/>
          <a:ext cx="4474633" cy="402167"/>
        </a:xfrm>
        <a:prstGeom prst="rect">
          <a:avLst/>
        </a:prstGeom>
        <a:solidFill>
          <a:srgbClr val="92D050"/>
        </a:solidFill>
        <a:ln w="25400" cap="flat" cmpd="sng" algn="ctr">
          <a:noFill/>
          <a:prstDash val="solid"/>
        </a:ln>
        <a:effectLs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100" b="0" i="0">
              <a:solidFill>
                <a:schemeClr val="lt1"/>
              </a:solidFill>
              <a:effectLst/>
              <a:latin typeface="+mn-lt"/>
              <a:ea typeface="+mn-ea"/>
              <a:cs typeface="+mn-cs"/>
            </a:rPr>
            <a:t>Gerar Holerites para Este Mês</a:t>
          </a:r>
          <a:endParaRPr lang="pt-BR" sz="1100">
            <a:solidFill>
              <a:schemeClr val="bg1">
                <a:lumMod val="100000"/>
              </a:schemeClr>
            </a:solidFill>
          </a:endParaRPr>
        </a:p>
      </xdr:txBody>
    </xdr:sp>
    <xdr:clientData/>
  </xdr:twoCellAnchor>
  <xdr:twoCellAnchor editAs="absolute">
    <xdr:from>
      <xdr:col>2</xdr:col>
      <xdr:colOff>0</xdr:colOff>
      <xdr:row>1</xdr:row>
      <xdr:rowOff>243417</xdr:rowOff>
    </xdr:from>
    <xdr:to>
      <xdr:col>2</xdr:col>
      <xdr:colOff>863600</xdr:colOff>
      <xdr:row>3</xdr:row>
      <xdr:rowOff>2117</xdr:rowOff>
    </xdr:to>
    <xdr:sp macro="" textlink="">
      <xdr:nvSpPr>
        <xdr:cNvPr id="44" name="Retângulo 43">
          <a:hlinkClick xmlns:r="http://schemas.openxmlformats.org/officeDocument/2006/relationships" r:id="rId11"/>
        </xdr:cNvPr>
        <xdr:cNvSpPr/>
      </xdr:nvSpPr>
      <xdr:spPr>
        <a:xfrm>
          <a:off x="2106083" y="677334"/>
          <a:ext cx="863600" cy="287866"/>
        </a:xfrm>
        <a:prstGeom prst="rect">
          <a:avLst/>
        </a:prstGeom>
        <a:solidFill>
          <a:srgbClr val="6699CC"/>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pt-BR" sz="1100">
              <a:solidFill>
                <a:schemeClr val="bg1">
                  <a:lumMod val="100000"/>
                </a:schemeClr>
              </a:solidFill>
              <a:latin typeface="+mn-lt"/>
              <a:ea typeface="+mn-ea"/>
              <a:cs typeface="+mn-cs"/>
            </a:rPr>
            <a:t>Janeiro</a:t>
          </a:r>
        </a:p>
      </xdr:txBody>
    </xdr:sp>
    <xdr:clientData/>
  </xdr:twoCellAnchor>
  <xdr:twoCellAnchor editAs="absolute">
    <xdr:from>
      <xdr:col>2</xdr:col>
      <xdr:colOff>891361</xdr:colOff>
      <xdr:row>1</xdr:row>
      <xdr:rowOff>243417</xdr:rowOff>
    </xdr:from>
    <xdr:to>
      <xdr:col>2</xdr:col>
      <xdr:colOff>1760253</xdr:colOff>
      <xdr:row>3</xdr:row>
      <xdr:rowOff>2117</xdr:rowOff>
    </xdr:to>
    <xdr:sp macro="" textlink="">
      <xdr:nvSpPr>
        <xdr:cNvPr id="46" name="Retângulo 45">
          <a:hlinkClick xmlns:r="http://schemas.openxmlformats.org/officeDocument/2006/relationships" r:id="rId12"/>
        </xdr:cNvPr>
        <xdr:cNvSpPr/>
      </xdr:nvSpPr>
      <xdr:spPr>
        <a:xfrm>
          <a:off x="2997444" y="677334"/>
          <a:ext cx="868892" cy="287866"/>
        </a:xfrm>
        <a:prstGeom prst="rect">
          <a:avLst/>
        </a:prstGeom>
        <a:solidFill>
          <a:srgbClr val="6699CC"/>
        </a:solidFill>
        <a:ln w="25400" cap="flat" cmpd="sng" algn="ctr">
          <a:noFill/>
          <a:prstDash val="solid"/>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pt-BR" sz="1100" b="0">
              <a:solidFill>
                <a:schemeClr val="bg1">
                  <a:lumMod val="100000"/>
                </a:schemeClr>
              </a:solidFill>
            </a:rPr>
            <a:t>Fevereiro</a:t>
          </a:r>
        </a:p>
      </xdr:txBody>
    </xdr:sp>
    <xdr:clientData/>
  </xdr:twoCellAnchor>
  <xdr:twoCellAnchor editAs="absolute">
    <xdr:from>
      <xdr:col>2</xdr:col>
      <xdr:colOff>1788014</xdr:colOff>
      <xdr:row>1</xdr:row>
      <xdr:rowOff>243417</xdr:rowOff>
    </xdr:from>
    <xdr:to>
      <xdr:col>2</xdr:col>
      <xdr:colOff>2651614</xdr:colOff>
      <xdr:row>3</xdr:row>
      <xdr:rowOff>2117</xdr:rowOff>
    </xdr:to>
    <xdr:sp macro="" textlink="">
      <xdr:nvSpPr>
        <xdr:cNvPr id="47" name="Retângulo 46">
          <a:hlinkClick xmlns:r="http://schemas.openxmlformats.org/officeDocument/2006/relationships" r:id="rId13"/>
        </xdr:cNvPr>
        <xdr:cNvSpPr/>
      </xdr:nvSpPr>
      <xdr:spPr>
        <a:xfrm>
          <a:off x="3894097" y="677334"/>
          <a:ext cx="863600" cy="287866"/>
        </a:xfrm>
        <a:prstGeom prst="rect">
          <a:avLst/>
        </a:prstGeom>
        <a:solidFill>
          <a:srgbClr val="6699CC"/>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pt-BR" sz="1100">
              <a:solidFill>
                <a:schemeClr val="bg1">
                  <a:lumMod val="100000"/>
                </a:schemeClr>
              </a:solidFill>
            </a:rPr>
            <a:t>Março</a:t>
          </a:r>
        </a:p>
      </xdr:txBody>
    </xdr:sp>
    <xdr:clientData/>
  </xdr:twoCellAnchor>
  <xdr:twoCellAnchor editAs="absolute">
    <xdr:from>
      <xdr:col>2</xdr:col>
      <xdr:colOff>2679375</xdr:colOff>
      <xdr:row>1</xdr:row>
      <xdr:rowOff>243417</xdr:rowOff>
    </xdr:from>
    <xdr:to>
      <xdr:col>3</xdr:col>
      <xdr:colOff>203933</xdr:colOff>
      <xdr:row>3</xdr:row>
      <xdr:rowOff>2117</xdr:rowOff>
    </xdr:to>
    <xdr:sp macro="" textlink="">
      <xdr:nvSpPr>
        <xdr:cNvPr id="48" name="Retângulo 47">
          <a:hlinkClick xmlns:r="http://schemas.openxmlformats.org/officeDocument/2006/relationships" r:id="rId14"/>
        </xdr:cNvPr>
        <xdr:cNvSpPr/>
      </xdr:nvSpPr>
      <xdr:spPr>
        <a:xfrm>
          <a:off x="4785458" y="677334"/>
          <a:ext cx="868892" cy="287866"/>
        </a:xfrm>
        <a:prstGeom prst="rect">
          <a:avLst/>
        </a:prstGeom>
        <a:solidFill>
          <a:srgbClr val="6699CC"/>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pt-BR" sz="1100">
              <a:solidFill>
                <a:schemeClr val="bg1">
                  <a:lumMod val="100000"/>
                </a:schemeClr>
              </a:solidFill>
            </a:rPr>
            <a:t>Abril</a:t>
          </a:r>
        </a:p>
      </xdr:txBody>
    </xdr:sp>
    <xdr:clientData/>
  </xdr:twoCellAnchor>
  <xdr:twoCellAnchor editAs="absolute">
    <xdr:from>
      <xdr:col>3</xdr:col>
      <xdr:colOff>231694</xdr:colOff>
      <xdr:row>1</xdr:row>
      <xdr:rowOff>243417</xdr:rowOff>
    </xdr:from>
    <xdr:to>
      <xdr:col>3</xdr:col>
      <xdr:colOff>1100585</xdr:colOff>
      <xdr:row>3</xdr:row>
      <xdr:rowOff>2117</xdr:rowOff>
    </xdr:to>
    <xdr:sp macro="" textlink="">
      <xdr:nvSpPr>
        <xdr:cNvPr id="49" name="Retângulo 48">
          <a:hlinkClick xmlns:r="http://schemas.openxmlformats.org/officeDocument/2006/relationships" r:id="rId15"/>
        </xdr:cNvPr>
        <xdr:cNvSpPr/>
      </xdr:nvSpPr>
      <xdr:spPr>
        <a:xfrm>
          <a:off x="5682111" y="677334"/>
          <a:ext cx="868891" cy="287866"/>
        </a:xfrm>
        <a:prstGeom prst="rect">
          <a:avLst/>
        </a:prstGeom>
        <a:solidFill>
          <a:srgbClr val="6699CC"/>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pt-BR" sz="1100">
              <a:solidFill>
                <a:schemeClr val="bg1">
                  <a:lumMod val="100000"/>
                </a:schemeClr>
              </a:solidFill>
            </a:rPr>
            <a:t>Maio</a:t>
          </a:r>
        </a:p>
      </xdr:txBody>
    </xdr:sp>
    <xdr:clientData/>
  </xdr:twoCellAnchor>
  <xdr:twoCellAnchor editAs="absolute">
    <xdr:from>
      <xdr:col>3</xdr:col>
      <xdr:colOff>1128346</xdr:colOff>
      <xdr:row>1</xdr:row>
      <xdr:rowOff>243417</xdr:rowOff>
    </xdr:from>
    <xdr:to>
      <xdr:col>4</xdr:col>
      <xdr:colOff>817196</xdr:colOff>
      <xdr:row>3</xdr:row>
      <xdr:rowOff>2117</xdr:rowOff>
    </xdr:to>
    <xdr:sp macro="" textlink="">
      <xdr:nvSpPr>
        <xdr:cNvPr id="50" name="Retângulo 49">
          <a:hlinkClick xmlns:r="http://schemas.openxmlformats.org/officeDocument/2006/relationships" r:id="rId16"/>
        </xdr:cNvPr>
        <xdr:cNvSpPr/>
      </xdr:nvSpPr>
      <xdr:spPr>
        <a:xfrm>
          <a:off x="6578763" y="677334"/>
          <a:ext cx="863600" cy="287866"/>
        </a:xfrm>
        <a:prstGeom prst="rect">
          <a:avLst/>
        </a:prstGeom>
        <a:solidFill>
          <a:srgbClr val="6699CC"/>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pt-BR" sz="1100">
              <a:solidFill>
                <a:schemeClr val="bg1">
                  <a:lumMod val="100000"/>
                </a:schemeClr>
              </a:solidFill>
            </a:rPr>
            <a:t>Junho</a:t>
          </a:r>
        </a:p>
      </xdr:txBody>
    </xdr:sp>
    <xdr:clientData/>
  </xdr:twoCellAnchor>
  <xdr:twoCellAnchor editAs="absolute">
    <xdr:from>
      <xdr:col>4</xdr:col>
      <xdr:colOff>844957</xdr:colOff>
      <xdr:row>1</xdr:row>
      <xdr:rowOff>243417</xdr:rowOff>
    </xdr:from>
    <xdr:to>
      <xdr:col>5</xdr:col>
      <xdr:colOff>539099</xdr:colOff>
      <xdr:row>3</xdr:row>
      <xdr:rowOff>2117</xdr:rowOff>
    </xdr:to>
    <xdr:sp macro="" textlink="">
      <xdr:nvSpPr>
        <xdr:cNvPr id="51" name="Retângulo 50">
          <a:hlinkClick xmlns:r="http://schemas.openxmlformats.org/officeDocument/2006/relationships" r:id="rId17"/>
        </xdr:cNvPr>
        <xdr:cNvSpPr/>
      </xdr:nvSpPr>
      <xdr:spPr>
        <a:xfrm>
          <a:off x="7470124" y="677334"/>
          <a:ext cx="868892" cy="287866"/>
        </a:xfrm>
        <a:prstGeom prst="rect">
          <a:avLst/>
        </a:prstGeom>
        <a:solidFill>
          <a:srgbClr val="6699CC"/>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pt-BR" sz="1100">
              <a:solidFill>
                <a:schemeClr val="bg1">
                  <a:lumMod val="100000"/>
                </a:schemeClr>
              </a:solidFill>
            </a:rPr>
            <a:t>Julho</a:t>
          </a:r>
        </a:p>
      </xdr:txBody>
    </xdr:sp>
    <xdr:clientData/>
  </xdr:twoCellAnchor>
  <xdr:twoCellAnchor editAs="absolute">
    <xdr:from>
      <xdr:col>5</xdr:col>
      <xdr:colOff>566860</xdr:colOff>
      <xdr:row>1</xdr:row>
      <xdr:rowOff>243417</xdr:rowOff>
    </xdr:from>
    <xdr:to>
      <xdr:col>6</xdr:col>
      <xdr:colOff>292752</xdr:colOff>
      <xdr:row>3</xdr:row>
      <xdr:rowOff>2117</xdr:rowOff>
    </xdr:to>
    <xdr:sp macro="" textlink="">
      <xdr:nvSpPr>
        <xdr:cNvPr id="52" name="Retângulo 51">
          <a:hlinkClick xmlns:r="http://schemas.openxmlformats.org/officeDocument/2006/relationships" r:id="rId18"/>
        </xdr:cNvPr>
        <xdr:cNvSpPr/>
      </xdr:nvSpPr>
      <xdr:spPr>
        <a:xfrm>
          <a:off x="8366777" y="677334"/>
          <a:ext cx="868892" cy="287866"/>
        </a:xfrm>
        <a:prstGeom prst="rect">
          <a:avLst/>
        </a:prstGeom>
        <a:solidFill>
          <a:srgbClr val="6699CC"/>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pt-BR" sz="1100">
              <a:solidFill>
                <a:schemeClr val="bg1">
                  <a:lumMod val="100000"/>
                </a:schemeClr>
              </a:solidFill>
            </a:rPr>
            <a:t>Agosto</a:t>
          </a:r>
        </a:p>
      </xdr:txBody>
    </xdr:sp>
    <xdr:clientData/>
  </xdr:twoCellAnchor>
  <xdr:twoCellAnchor editAs="absolute">
    <xdr:from>
      <xdr:col>6</xdr:col>
      <xdr:colOff>320513</xdr:colOff>
      <xdr:row>1</xdr:row>
      <xdr:rowOff>243417</xdr:rowOff>
    </xdr:from>
    <xdr:to>
      <xdr:col>7</xdr:col>
      <xdr:colOff>41113</xdr:colOff>
      <xdr:row>3</xdr:row>
      <xdr:rowOff>2117</xdr:rowOff>
    </xdr:to>
    <xdr:sp macro="" textlink="">
      <xdr:nvSpPr>
        <xdr:cNvPr id="53" name="Retângulo 52">
          <a:hlinkClick xmlns:r="http://schemas.openxmlformats.org/officeDocument/2006/relationships" r:id="rId19"/>
        </xdr:cNvPr>
        <xdr:cNvSpPr/>
      </xdr:nvSpPr>
      <xdr:spPr>
        <a:xfrm>
          <a:off x="9263430" y="677334"/>
          <a:ext cx="863600" cy="287866"/>
        </a:xfrm>
        <a:prstGeom prst="rect">
          <a:avLst/>
        </a:prstGeom>
        <a:solidFill>
          <a:srgbClr val="6699CC"/>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pt-BR" sz="1100">
              <a:solidFill>
                <a:schemeClr val="bg1">
                  <a:lumMod val="100000"/>
                </a:schemeClr>
              </a:solidFill>
            </a:rPr>
            <a:t>Setembro</a:t>
          </a:r>
        </a:p>
      </xdr:txBody>
    </xdr:sp>
    <xdr:clientData/>
  </xdr:twoCellAnchor>
  <xdr:twoCellAnchor editAs="absolute">
    <xdr:from>
      <xdr:col>7</xdr:col>
      <xdr:colOff>68874</xdr:colOff>
      <xdr:row>1</xdr:row>
      <xdr:rowOff>243417</xdr:rowOff>
    </xdr:from>
    <xdr:to>
      <xdr:col>7</xdr:col>
      <xdr:colOff>937765</xdr:colOff>
      <xdr:row>3</xdr:row>
      <xdr:rowOff>2117</xdr:rowOff>
    </xdr:to>
    <xdr:sp macro="" textlink="">
      <xdr:nvSpPr>
        <xdr:cNvPr id="54" name="Retângulo 53">
          <a:hlinkClick xmlns:r="http://schemas.openxmlformats.org/officeDocument/2006/relationships" r:id="rId20"/>
        </xdr:cNvPr>
        <xdr:cNvSpPr/>
      </xdr:nvSpPr>
      <xdr:spPr>
        <a:xfrm>
          <a:off x="10154791" y="677334"/>
          <a:ext cx="868891" cy="287866"/>
        </a:xfrm>
        <a:prstGeom prst="rect">
          <a:avLst/>
        </a:prstGeom>
        <a:solidFill>
          <a:srgbClr val="6699CC"/>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pt-BR" sz="1100">
              <a:solidFill>
                <a:schemeClr val="bg1">
                  <a:lumMod val="100000"/>
                </a:schemeClr>
              </a:solidFill>
            </a:rPr>
            <a:t>Outubro</a:t>
          </a:r>
        </a:p>
      </xdr:txBody>
    </xdr:sp>
    <xdr:clientData/>
  </xdr:twoCellAnchor>
  <xdr:twoCellAnchor editAs="absolute">
    <xdr:from>
      <xdr:col>7</xdr:col>
      <xdr:colOff>965526</xdr:colOff>
      <xdr:row>1</xdr:row>
      <xdr:rowOff>243417</xdr:rowOff>
    </xdr:from>
    <xdr:to>
      <xdr:col>8</xdr:col>
      <xdr:colOff>691418</xdr:colOff>
      <xdr:row>3</xdr:row>
      <xdr:rowOff>2117</xdr:rowOff>
    </xdr:to>
    <xdr:sp macro="" textlink="">
      <xdr:nvSpPr>
        <xdr:cNvPr id="55" name="Retângulo 54">
          <a:hlinkClick xmlns:r="http://schemas.openxmlformats.org/officeDocument/2006/relationships" r:id="rId21"/>
        </xdr:cNvPr>
        <xdr:cNvSpPr/>
      </xdr:nvSpPr>
      <xdr:spPr>
        <a:xfrm>
          <a:off x="11051443" y="677334"/>
          <a:ext cx="868892" cy="287866"/>
        </a:xfrm>
        <a:prstGeom prst="rect">
          <a:avLst/>
        </a:prstGeom>
        <a:solidFill>
          <a:srgbClr val="FF9900"/>
        </a:solidFill>
        <a:ln w="25400" cap="flat" cmpd="sng" algn="ctr">
          <a:noFill/>
          <a:prstDash val="solid"/>
        </a:ln>
        <a:effectLs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pt-BR" sz="1100" b="1">
              <a:solidFill>
                <a:schemeClr val="bg1">
                  <a:lumMod val="100000"/>
                </a:schemeClr>
              </a:solidFill>
              <a:latin typeface="+mn-lt"/>
              <a:ea typeface="+mn-ea"/>
              <a:cs typeface="+mn-cs"/>
            </a:rPr>
            <a:t>Novembro</a:t>
          </a:r>
        </a:p>
      </xdr:txBody>
    </xdr:sp>
    <xdr:clientData/>
  </xdr:twoCellAnchor>
  <xdr:twoCellAnchor editAs="absolute">
    <xdr:from>
      <xdr:col>8</xdr:col>
      <xdr:colOff>719179</xdr:colOff>
      <xdr:row>1</xdr:row>
      <xdr:rowOff>243417</xdr:rowOff>
    </xdr:from>
    <xdr:to>
      <xdr:col>9</xdr:col>
      <xdr:colOff>439779</xdr:colOff>
      <xdr:row>3</xdr:row>
      <xdr:rowOff>2117</xdr:rowOff>
    </xdr:to>
    <xdr:sp macro="" textlink="">
      <xdr:nvSpPr>
        <xdr:cNvPr id="56" name="Retângulo 55">
          <a:hlinkClick xmlns:r="http://schemas.openxmlformats.org/officeDocument/2006/relationships" r:id="rId22"/>
        </xdr:cNvPr>
        <xdr:cNvSpPr/>
      </xdr:nvSpPr>
      <xdr:spPr>
        <a:xfrm>
          <a:off x="11948096" y="677334"/>
          <a:ext cx="863600" cy="287866"/>
        </a:xfrm>
        <a:prstGeom prst="rect">
          <a:avLst/>
        </a:prstGeom>
        <a:solidFill>
          <a:srgbClr val="6699CC"/>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pt-BR" sz="1100">
              <a:solidFill>
                <a:schemeClr val="bg1">
                  <a:lumMod val="100000"/>
                </a:schemeClr>
              </a:solidFill>
              <a:latin typeface="+mn-lt"/>
              <a:ea typeface="+mn-ea"/>
              <a:cs typeface="+mn-cs"/>
            </a:rPr>
            <a:t>Dezembro</a:t>
          </a:r>
        </a:p>
      </xdr:txBody>
    </xdr:sp>
    <xdr:clientData/>
  </xdr:twoCellAnchor>
  <xdr:twoCellAnchor editAs="absolute">
    <xdr:from>
      <xdr:col>9</xdr:col>
      <xdr:colOff>467540</xdr:colOff>
      <xdr:row>1</xdr:row>
      <xdr:rowOff>243417</xdr:rowOff>
    </xdr:from>
    <xdr:to>
      <xdr:col>10</xdr:col>
      <xdr:colOff>188140</xdr:colOff>
      <xdr:row>3</xdr:row>
      <xdr:rowOff>2117</xdr:rowOff>
    </xdr:to>
    <xdr:sp macro="" textlink="">
      <xdr:nvSpPr>
        <xdr:cNvPr id="57" name="Retângulo 56">
          <a:hlinkClick xmlns:r="http://schemas.openxmlformats.org/officeDocument/2006/relationships" r:id="rId23"/>
        </xdr:cNvPr>
        <xdr:cNvSpPr/>
      </xdr:nvSpPr>
      <xdr:spPr>
        <a:xfrm>
          <a:off x="12839457" y="677334"/>
          <a:ext cx="863600" cy="287866"/>
        </a:xfrm>
        <a:prstGeom prst="rect">
          <a:avLst/>
        </a:prstGeom>
        <a:solidFill>
          <a:srgbClr val="6699CC"/>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pt-BR" sz="1100">
              <a:solidFill>
                <a:schemeClr val="bg1">
                  <a:lumMod val="100000"/>
                </a:schemeClr>
              </a:solidFill>
              <a:latin typeface="+mn-lt"/>
              <a:ea typeface="+mn-ea"/>
              <a:cs typeface="+mn-cs"/>
            </a:rPr>
            <a:t>Férias</a:t>
          </a:r>
        </a:p>
      </xdr:txBody>
    </xdr:sp>
    <xdr:clientData/>
  </xdr:twoCellAnchor>
  <xdr:twoCellAnchor editAs="absolute">
    <xdr:from>
      <xdr:col>10</xdr:col>
      <xdr:colOff>215899</xdr:colOff>
      <xdr:row>1</xdr:row>
      <xdr:rowOff>243417</xdr:rowOff>
    </xdr:from>
    <xdr:to>
      <xdr:col>10</xdr:col>
      <xdr:colOff>1079499</xdr:colOff>
      <xdr:row>3</xdr:row>
      <xdr:rowOff>2117</xdr:rowOff>
    </xdr:to>
    <xdr:sp macro="" textlink="">
      <xdr:nvSpPr>
        <xdr:cNvPr id="58" name="Retângulo 57">
          <a:hlinkClick xmlns:r="http://schemas.openxmlformats.org/officeDocument/2006/relationships" r:id="rId24"/>
        </xdr:cNvPr>
        <xdr:cNvSpPr/>
      </xdr:nvSpPr>
      <xdr:spPr>
        <a:xfrm>
          <a:off x="13730816" y="677334"/>
          <a:ext cx="863600" cy="287866"/>
        </a:xfrm>
        <a:prstGeom prst="rect">
          <a:avLst/>
        </a:prstGeom>
        <a:solidFill>
          <a:srgbClr val="6699CC"/>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pt-BR" sz="1100">
              <a:solidFill>
                <a:schemeClr val="bg1">
                  <a:lumMod val="100000"/>
                </a:schemeClr>
              </a:solidFill>
              <a:latin typeface="+mn-lt"/>
              <a:ea typeface="+mn-ea"/>
              <a:cs typeface="+mn-cs"/>
            </a:rPr>
            <a:t>13º Salário</a:t>
          </a:r>
        </a:p>
      </xdr:txBody>
    </xdr:sp>
    <xdr:clientData/>
  </xdr:twoCellAnchor>
  <xdr:twoCellAnchor editAs="oneCell">
    <xdr:from>
      <xdr:col>0</xdr:col>
      <xdr:colOff>381000</xdr:colOff>
      <xdr:row>0</xdr:row>
      <xdr:rowOff>63500</xdr:rowOff>
    </xdr:from>
    <xdr:to>
      <xdr:col>0</xdr:col>
      <xdr:colOff>1501532</xdr:colOff>
      <xdr:row>2</xdr:row>
      <xdr:rowOff>116416</xdr:rowOff>
    </xdr:to>
    <xdr:pic>
      <xdr:nvPicPr>
        <xdr:cNvPr id="35" name="Imagem 34" descr="Marca_sebrae_verticall.png"/>
        <xdr:cNvPicPr>
          <a:picLocks noChangeAspect="1"/>
        </xdr:cNvPicPr>
      </xdr:nvPicPr>
      <xdr:blipFill>
        <a:blip xmlns:r="http://schemas.openxmlformats.org/officeDocument/2006/relationships" r:embed="rId25" cstate="print"/>
        <a:stretch>
          <a:fillRect/>
        </a:stretch>
      </xdr:blipFill>
      <xdr:spPr>
        <a:xfrm>
          <a:off x="381000" y="63500"/>
          <a:ext cx="1120532" cy="751416"/>
        </a:xfrm>
        <a:prstGeom prst="rect">
          <a:avLst/>
        </a:prstGeom>
      </xdr:spPr>
    </xdr:pic>
    <xdr:clientData/>
  </xdr:twoCellAnchor>
</xdr:wsDr>
</file>

<file path=xl/drawings/drawing65.xml><?xml version="1.0" encoding="utf-8"?>
<xdr:wsDr xmlns:xdr="http://schemas.openxmlformats.org/drawingml/2006/spreadsheetDrawing" xmlns:a="http://schemas.openxmlformats.org/drawingml/2006/main">
  <xdr:twoCellAnchor editAs="absolute">
    <xdr:from>
      <xdr:col>6</xdr:col>
      <xdr:colOff>307975</xdr:colOff>
      <xdr:row>0</xdr:row>
      <xdr:rowOff>133350</xdr:rowOff>
    </xdr:from>
    <xdr:to>
      <xdr:col>15</xdr:col>
      <xdr:colOff>370417</xdr:colOff>
      <xdr:row>1</xdr:row>
      <xdr:rowOff>136219</xdr:rowOff>
    </xdr:to>
    <xdr:sp macro="" textlink="">
      <xdr:nvSpPr>
        <xdr:cNvPr id="2" name="CaixaDeTexto 1"/>
        <xdr:cNvSpPr txBox="1"/>
      </xdr:nvSpPr>
      <xdr:spPr>
        <a:xfrm>
          <a:off x="5546725" y="133350"/>
          <a:ext cx="6550025" cy="436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vert="horz" wrap="square" rtlCol="0" anchor="t">
          <a:spAutoFit/>
        </a:bodyPr>
        <a:lstStyle/>
        <a:p>
          <a:r>
            <a:rPr lang="pt-BR" sz="1100"/>
            <a:t>Esta parte da planilha permite que você veja exatamente quanto cada funcionário irá receber. Basta selecionar</a:t>
          </a:r>
          <a:r>
            <a:rPr lang="pt-BR" sz="1100" baseline="0"/>
            <a:t> o funcionário e enviar para a impressão. A folha de pagamento estará 100% formatada para sua impressora.</a:t>
          </a:r>
          <a:endParaRPr lang="pt-BR" sz="1100"/>
        </a:p>
      </xdr:txBody>
    </xdr:sp>
    <xdr:clientData/>
  </xdr:twoCellAnchor>
  <xdr:twoCellAnchor editAs="absolute">
    <xdr:from>
      <xdr:col>0</xdr:col>
      <xdr:colOff>144991</xdr:colOff>
      <xdr:row>2</xdr:row>
      <xdr:rowOff>135470</xdr:rowOff>
    </xdr:from>
    <xdr:to>
      <xdr:col>0</xdr:col>
      <xdr:colOff>1710266</xdr:colOff>
      <xdr:row>2</xdr:row>
      <xdr:rowOff>135470</xdr:rowOff>
    </xdr:to>
    <xdr:cxnSp macro="">
      <xdr:nvCxnSpPr>
        <xdr:cNvPr id="4" name="Conector reto 3"/>
        <xdr:cNvCxnSpPr/>
      </xdr:nvCxnSpPr>
      <xdr:spPr>
        <a:xfrm>
          <a:off x="144991" y="830795"/>
          <a:ext cx="1565275" cy="0"/>
        </a:xfrm>
        <a:prstGeom prst="line">
          <a:avLst/>
        </a:prstGeom>
        <a:ln>
          <a:solidFill>
            <a:srgbClr val="76717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63500</xdr:colOff>
      <xdr:row>2</xdr:row>
      <xdr:rowOff>222253</xdr:rowOff>
    </xdr:from>
    <xdr:to>
      <xdr:col>0</xdr:col>
      <xdr:colOff>1756833</xdr:colOff>
      <xdr:row>3</xdr:row>
      <xdr:rowOff>234953</xdr:rowOff>
    </xdr:to>
    <xdr:sp macro="" textlink="">
      <xdr:nvSpPr>
        <xdr:cNvPr id="5" name="Rectangle 65"/>
        <xdr:cNvSpPr/>
      </xdr:nvSpPr>
      <xdr:spPr>
        <a:xfrm>
          <a:off x="63500" y="917578"/>
          <a:ext cx="1693333"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l"/>
          <a:r>
            <a:rPr lang="en-US" sz="1400" b="1"/>
            <a:t>Menu</a:t>
          </a:r>
        </a:p>
      </xdr:txBody>
    </xdr:sp>
    <xdr:clientData/>
  </xdr:twoCellAnchor>
  <xdr:twoCellAnchor editAs="absolute">
    <xdr:from>
      <xdr:col>0</xdr:col>
      <xdr:colOff>152400</xdr:colOff>
      <xdr:row>16</xdr:row>
      <xdr:rowOff>138641</xdr:rowOff>
    </xdr:from>
    <xdr:to>
      <xdr:col>0</xdr:col>
      <xdr:colOff>1717675</xdr:colOff>
      <xdr:row>16</xdr:row>
      <xdr:rowOff>138641</xdr:rowOff>
    </xdr:to>
    <xdr:cxnSp macro="">
      <xdr:nvCxnSpPr>
        <xdr:cNvPr id="6" name="Conector reto 5"/>
        <xdr:cNvCxnSpPr/>
      </xdr:nvCxnSpPr>
      <xdr:spPr>
        <a:xfrm>
          <a:off x="152400" y="4253441"/>
          <a:ext cx="1565275" cy="0"/>
        </a:xfrm>
        <a:prstGeom prst="line">
          <a:avLst/>
        </a:prstGeom>
        <a:ln>
          <a:solidFill>
            <a:srgbClr val="76717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12700</xdr:colOff>
      <xdr:row>3</xdr:row>
      <xdr:rowOff>371475</xdr:rowOff>
    </xdr:from>
    <xdr:to>
      <xdr:col>1</xdr:col>
      <xdr:colOff>12700</xdr:colOff>
      <xdr:row>4</xdr:row>
      <xdr:rowOff>244475</xdr:rowOff>
    </xdr:to>
    <xdr:sp macro="" textlink="">
      <xdr:nvSpPr>
        <xdr:cNvPr id="7" name="Retângulo 6">
          <a:hlinkClick xmlns:r="http://schemas.openxmlformats.org/officeDocument/2006/relationships" r:id="rId1"/>
        </xdr:cNvPr>
        <xdr:cNvSpPr/>
      </xdr:nvSpPr>
      <xdr:spPr>
        <a:xfrm>
          <a:off x="12700" y="13335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Início</a:t>
          </a:r>
        </a:p>
      </xdr:txBody>
    </xdr:sp>
    <xdr:clientData/>
  </xdr:twoCellAnchor>
  <xdr:twoCellAnchor editAs="absolute">
    <xdr:from>
      <xdr:col>0</xdr:col>
      <xdr:colOff>12700</xdr:colOff>
      <xdr:row>4</xdr:row>
      <xdr:rowOff>307975</xdr:rowOff>
    </xdr:from>
    <xdr:to>
      <xdr:col>1</xdr:col>
      <xdr:colOff>12700</xdr:colOff>
      <xdr:row>5</xdr:row>
      <xdr:rowOff>180975</xdr:rowOff>
    </xdr:to>
    <xdr:sp macro="" textlink="">
      <xdr:nvSpPr>
        <xdr:cNvPr id="8" name="Retângulo 7">
          <a:hlinkClick xmlns:r="http://schemas.openxmlformats.org/officeDocument/2006/relationships" r:id="rId2"/>
        </xdr:cNvPr>
        <xdr:cNvSpPr/>
      </xdr:nvSpPr>
      <xdr:spPr>
        <a:xfrm>
          <a:off x="12700" y="16510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1. Premissas Gerais</a:t>
          </a:r>
        </a:p>
      </xdr:txBody>
    </xdr:sp>
    <xdr:clientData/>
  </xdr:twoCellAnchor>
  <xdr:twoCellAnchor editAs="absolute">
    <xdr:from>
      <xdr:col>0</xdr:col>
      <xdr:colOff>12700</xdr:colOff>
      <xdr:row>5</xdr:row>
      <xdr:rowOff>244475</xdr:rowOff>
    </xdr:from>
    <xdr:to>
      <xdr:col>1</xdr:col>
      <xdr:colOff>12700</xdr:colOff>
      <xdr:row>6</xdr:row>
      <xdr:rowOff>117475</xdr:rowOff>
    </xdr:to>
    <xdr:sp macro="" textlink="">
      <xdr:nvSpPr>
        <xdr:cNvPr id="9" name="Retângulo 8">
          <a:hlinkClick xmlns:r="http://schemas.openxmlformats.org/officeDocument/2006/relationships" r:id="rId3"/>
        </xdr:cNvPr>
        <xdr:cNvSpPr/>
      </xdr:nvSpPr>
      <xdr:spPr>
        <a:xfrm>
          <a:off x="12700" y="19685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2. Cadastro dos Funcionários</a:t>
          </a:r>
        </a:p>
      </xdr:txBody>
    </xdr:sp>
    <xdr:clientData/>
  </xdr:twoCellAnchor>
  <xdr:twoCellAnchor editAs="absolute">
    <xdr:from>
      <xdr:col>0</xdr:col>
      <xdr:colOff>12700</xdr:colOff>
      <xdr:row>6</xdr:row>
      <xdr:rowOff>180975</xdr:rowOff>
    </xdr:from>
    <xdr:to>
      <xdr:col>1</xdr:col>
      <xdr:colOff>12700</xdr:colOff>
      <xdr:row>7</xdr:row>
      <xdr:rowOff>53975</xdr:rowOff>
    </xdr:to>
    <xdr:sp macro="" textlink="">
      <xdr:nvSpPr>
        <xdr:cNvPr id="10" name="Retângulo 9">
          <a:hlinkClick xmlns:r="http://schemas.openxmlformats.org/officeDocument/2006/relationships" r:id="rId4"/>
        </xdr:cNvPr>
        <xdr:cNvSpPr/>
      </xdr:nvSpPr>
      <xdr:spPr>
        <a:xfrm>
          <a:off x="12700" y="22860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3. Lançamentos (Folha Pgto)</a:t>
          </a:r>
        </a:p>
      </xdr:txBody>
    </xdr:sp>
    <xdr:clientData/>
  </xdr:twoCellAnchor>
  <xdr:twoCellAnchor editAs="absolute">
    <xdr:from>
      <xdr:col>0</xdr:col>
      <xdr:colOff>12700</xdr:colOff>
      <xdr:row>7</xdr:row>
      <xdr:rowOff>117475</xdr:rowOff>
    </xdr:from>
    <xdr:to>
      <xdr:col>1</xdr:col>
      <xdr:colOff>12700</xdr:colOff>
      <xdr:row>8</xdr:row>
      <xdr:rowOff>117475</xdr:rowOff>
    </xdr:to>
    <xdr:sp macro="" textlink="">
      <xdr:nvSpPr>
        <xdr:cNvPr id="11" name="Retângulo 10">
          <a:hlinkClick xmlns:r="http://schemas.openxmlformats.org/officeDocument/2006/relationships" r:id="rId5"/>
        </xdr:cNvPr>
        <xdr:cNvSpPr/>
      </xdr:nvSpPr>
      <xdr:spPr>
        <a:xfrm>
          <a:off x="12700" y="2603500"/>
          <a:ext cx="1847850" cy="257175"/>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4. Resultados Consolidados</a:t>
          </a:r>
        </a:p>
      </xdr:txBody>
    </xdr:sp>
    <xdr:clientData/>
  </xdr:twoCellAnchor>
  <xdr:twoCellAnchor editAs="absolute">
    <xdr:from>
      <xdr:col>0</xdr:col>
      <xdr:colOff>12700</xdr:colOff>
      <xdr:row>8</xdr:row>
      <xdr:rowOff>180975</xdr:rowOff>
    </xdr:from>
    <xdr:to>
      <xdr:col>1</xdr:col>
      <xdr:colOff>12700</xdr:colOff>
      <xdr:row>10</xdr:row>
      <xdr:rowOff>43391</xdr:rowOff>
    </xdr:to>
    <xdr:sp macro="" textlink="">
      <xdr:nvSpPr>
        <xdr:cNvPr id="12" name="Retângulo 11">
          <a:hlinkClick xmlns:r="http://schemas.openxmlformats.org/officeDocument/2006/relationships" r:id="rId6"/>
        </xdr:cNvPr>
        <xdr:cNvSpPr/>
      </xdr:nvSpPr>
      <xdr:spPr>
        <a:xfrm>
          <a:off x="12700" y="2924175"/>
          <a:ext cx="1847850" cy="252941"/>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5. Gráficos</a:t>
          </a:r>
        </a:p>
      </xdr:txBody>
    </xdr:sp>
    <xdr:clientData/>
  </xdr:twoCellAnchor>
  <xdr:twoCellAnchor editAs="absolute">
    <xdr:from>
      <xdr:col>0</xdr:col>
      <xdr:colOff>12700</xdr:colOff>
      <xdr:row>11</xdr:row>
      <xdr:rowOff>1058</xdr:rowOff>
    </xdr:from>
    <xdr:to>
      <xdr:col>1</xdr:col>
      <xdr:colOff>12700</xdr:colOff>
      <xdr:row>12</xdr:row>
      <xdr:rowOff>64558</xdr:rowOff>
    </xdr:to>
    <xdr:sp macro="" textlink="">
      <xdr:nvSpPr>
        <xdr:cNvPr id="13" name="Retângulo 12">
          <a:hlinkClick xmlns:r="http://schemas.openxmlformats.org/officeDocument/2006/relationships" r:id="rId7"/>
        </xdr:cNvPr>
        <xdr:cNvSpPr/>
      </xdr:nvSpPr>
      <xdr:spPr>
        <a:xfrm>
          <a:off x="12700" y="3239558"/>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6. Alertas e Dicas</a:t>
          </a:r>
        </a:p>
      </xdr:txBody>
    </xdr:sp>
    <xdr:clientData/>
  </xdr:twoCellAnchor>
  <xdr:twoCellAnchor editAs="absolute">
    <xdr:from>
      <xdr:col>0</xdr:col>
      <xdr:colOff>12700</xdr:colOff>
      <xdr:row>12</xdr:row>
      <xdr:rowOff>128058</xdr:rowOff>
    </xdr:from>
    <xdr:to>
      <xdr:col>1</xdr:col>
      <xdr:colOff>12700</xdr:colOff>
      <xdr:row>14</xdr:row>
      <xdr:rowOff>75141</xdr:rowOff>
    </xdr:to>
    <xdr:sp macro="" textlink="">
      <xdr:nvSpPr>
        <xdr:cNvPr id="14" name="Retângulo 13">
          <a:hlinkClick xmlns:r="http://schemas.openxmlformats.org/officeDocument/2006/relationships" r:id="rId8"/>
        </xdr:cNvPr>
        <xdr:cNvSpPr/>
      </xdr:nvSpPr>
      <xdr:spPr>
        <a:xfrm>
          <a:off x="12700" y="3557058"/>
          <a:ext cx="1847850" cy="251883"/>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7. Relatório de Impressão</a:t>
          </a:r>
        </a:p>
      </xdr:txBody>
    </xdr:sp>
    <xdr:clientData/>
  </xdr:twoCellAnchor>
  <xdr:twoCellAnchor editAs="absolute">
    <xdr:from>
      <xdr:col>0</xdr:col>
      <xdr:colOff>12700</xdr:colOff>
      <xdr:row>14</xdr:row>
      <xdr:rowOff>138641</xdr:rowOff>
    </xdr:from>
    <xdr:to>
      <xdr:col>1</xdr:col>
      <xdr:colOff>12700</xdr:colOff>
      <xdr:row>16</xdr:row>
      <xdr:rowOff>11641</xdr:rowOff>
    </xdr:to>
    <xdr:sp macro="" textlink="">
      <xdr:nvSpPr>
        <xdr:cNvPr id="15" name="Retângulo 14">
          <a:hlinkClick xmlns:r="http://schemas.openxmlformats.org/officeDocument/2006/relationships" r:id="rId9"/>
        </xdr:cNvPr>
        <xdr:cNvSpPr/>
      </xdr:nvSpPr>
      <xdr:spPr>
        <a:xfrm>
          <a:off x="12700" y="3872441"/>
          <a:ext cx="1847850" cy="254000"/>
        </a:xfrm>
        <a:prstGeom prst="rect">
          <a:avLst/>
        </a:prstGeom>
        <a:solidFill>
          <a:schemeClr val="bg1">
            <a:lumMod val="100000"/>
          </a:schemeClr>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rgbClr val="000000"/>
              </a:solidFill>
            </a:rPr>
            <a:t>8. Imprimir Folha Pgto</a:t>
          </a:r>
        </a:p>
      </xdr:txBody>
    </xdr:sp>
    <xdr:clientData/>
  </xdr:twoCellAnchor>
  <xdr:twoCellAnchor editAs="absolute">
    <xdr:from>
      <xdr:col>2</xdr:col>
      <xdr:colOff>0</xdr:colOff>
      <xdr:row>1</xdr:row>
      <xdr:rowOff>243417</xdr:rowOff>
    </xdr:from>
    <xdr:to>
      <xdr:col>3</xdr:col>
      <xdr:colOff>80833</xdr:colOff>
      <xdr:row>2</xdr:row>
      <xdr:rowOff>256117</xdr:rowOff>
    </xdr:to>
    <xdr:sp macro="" textlink="">
      <xdr:nvSpPr>
        <xdr:cNvPr id="47" name="Retângulo 46">
          <a:hlinkClick xmlns:r="http://schemas.openxmlformats.org/officeDocument/2006/relationships" r:id="rId10"/>
        </xdr:cNvPr>
        <xdr:cNvSpPr/>
      </xdr:nvSpPr>
      <xdr:spPr>
        <a:xfrm>
          <a:off x="2106083" y="677334"/>
          <a:ext cx="864000" cy="277283"/>
        </a:xfrm>
        <a:prstGeom prst="rect">
          <a:avLst/>
        </a:prstGeom>
        <a:solidFill>
          <a:srgbClr val="6699CC"/>
        </a:solidFill>
        <a:ln w="25400" cap="flat" cmpd="sng" algn="ctr">
          <a:noFill/>
          <a:prstDash val="solid"/>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pt-BR" sz="1100" b="0">
              <a:solidFill>
                <a:schemeClr val="bg1">
                  <a:lumMod val="100000"/>
                </a:schemeClr>
              </a:solidFill>
            </a:rPr>
            <a:t>Janeiro</a:t>
          </a:r>
        </a:p>
      </xdr:txBody>
    </xdr:sp>
    <xdr:clientData/>
  </xdr:twoCellAnchor>
  <xdr:twoCellAnchor editAs="absolute">
    <xdr:from>
      <xdr:col>3</xdr:col>
      <xdr:colOff>99158</xdr:colOff>
      <xdr:row>1</xdr:row>
      <xdr:rowOff>243417</xdr:rowOff>
    </xdr:from>
    <xdr:to>
      <xdr:col>4</xdr:col>
      <xdr:colOff>179991</xdr:colOff>
      <xdr:row>2</xdr:row>
      <xdr:rowOff>256117</xdr:rowOff>
    </xdr:to>
    <xdr:sp macro="" textlink="">
      <xdr:nvSpPr>
        <xdr:cNvPr id="48" name="Retângulo 47">
          <a:hlinkClick xmlns:r="http://schemas.openxmlformats.org/officeDocument/2006/relationships" r:id="rId11"/>
        </xdr:cNvPr>
        <xdr:cNvSpPr/>
      </xdr:nvSpPr>
      <xdr:spPr>
        <a:xfrm>
          <a:off x="2988408" y="677334"/>
          <a:ext cx="864000" cy="277283"/>
        </a:xfrm>
        <a:prstGeom prst="rect">
          <a:avLst/>
        </a:prstGeom>
        <a:solidFill>
          <a:srgbClr val="6699CC"/>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pt-BR" sz="1100">
              <a:solidFill>
                <a:schemeClr val="bg1">
                  <a:lumMod val="100000"/>
                </a:schemeClr>
              </a:solidFill>
            </a:rPr>
            <a:t>Fevereiro</a:t>
          </a:r>
        </a:p>
      </xdr:txBody>
    </xdr:sp>
    <xdr:clientData/>
  </xdr:twoCellAnchor>
  <xdr:twoCellAnchor editAs="absolute">
    <xdr:from>
      <xdr:col>4</xdr:col>
      <xdr:colOff>198316</xdr:colOff>
      <xdr:row>1</xdr:row>
      <xdr:rowOff>243417</xdr:rowOff>
    </xdr:from>
    <xdr:to>
      <xdr:col>5</xdr:col>
      <xdr:colOff>279150</xdr:colOff>
      <xdr:row>2</xdr:row>
      <xdr:rowOff>256117</xdr:rowOff>
    </xdr:to>
    <xdr:sp macro="" textlink="">
      <xdr:nvSpPr>
        <xdr:cNvPr id="49" name="Retângulo 48">
          <a:hlinkClick xmlns:r="http://schemas.openxmlformats.org/officeDocument/2006/relationships" r:id="rId12"/>
        </xdr:cNvPr>
        <xdr:cNvSpPr/>
      </xdr:nvSpPr>
      <xdr:spPr>
        <a:xfrm>
          <a:off x="3870733" y="677334"/>
          <a:ext cx="864000" cy="277283"/>
        </a:xfrm>
        <a:prstGeom prst="rect">
          <a:avLst/>
        </a:prstGeom>
        <a:solidFill>
          <a:srgbClr val="6699CC"/>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pt-BR" sz="1100">
              <a:solidFill>
                <a:schemeClr val="bg1">
                  <a:lumMod val="100000"/>
                </a:schemeClr>
              </a:solidFill>
            </a:rPr>
            <a:t>Março</a:t>
          </a:r>
        </a:p>
      </xdr:txBody>
    </xdr:sp>
    <xdr:clientData/>
  </xdr:twoCellAnchor>
  <xdr:twoCellAnchor editAs="absolute">
    <xdr:from>
      <xdr:col>5</xdr:col>
      <xdr:colOff>297475</xdr:colOff>
      <xdr:row>1</xdr:row>
      <xdr:rowOff>243417</xdr:rowOff>
    </xdr:from>
    <xdr:to>
      <xdr:col>6</xdr:col>
      <xdr:colOff>378308</xdr:colOff>
      <xdr:row>2</xdr:row>
      <xdr:rowOff>256117</xdr:rowOff>
    </xdr:to>
    <xdr:sp macro="" textlink="">
      <xdr:nvSpPr>
        <xdr:cNvPr id="50" name="Retângulo 49">
          <a:hlinkClick xmlns:r="http://schemas.openxmlformats.org/officeDocument/2006/relationships" r:id="rId13"/>
        </xdr:cNvPr>
        <xdr:cNvSpPr/>
      </xdr:nvSpPr>
      <xdr:spPr>
        <a:xfrm>
          <a:off x="4753058" y="677334"/>
          <a:ext cx="864000" cy="277283"/>
        </a:xfrm>
        <a:prstGeom prst="rect">
          <a:avLst/>
        </a:prstGeom>
        <a:solidFill>
          <a:srgbClr val="6699CC"/>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pt-BR" sz="1100">
              <a:solidFill>
                <a:schemeClr val="bg1">
                  <a:lumMod val="100000"/>
                </a:schemeClr>
              </a:solidFill>
            </a:rPr>
            <a:t>Abril</a:t>
          </a:r>
        </a:p>
      </xdr:txBody>
    </xdr:sp>
    <xdr:clientData/>
  </xdr:twoCellAnchor>
  <xdr:twoCellAnchor editAs="absolute">
    <xdr:from>
      <xdr:col>6</xdr:col>
      <xdr:colOff>396633</xdr:colOff>
      <xdr:row>1</xdr:row>
      <xdr:rowOff>243417</xdr:rowOff>
    </xdr:from>
    <xdr:to>
      <xdr:col>7</xdr:col>
      <xdr:colOff>477466</xdr:colOff>
      <xdr:row>2</xdr:row>
      <xdr:rowOff>256117</xdr:rowOff>
    </xdr:to>
    <xdr:sp macro="" textlink="">
      <xdr:nvSpPr>
        <xdr:cNvPr id="51" name="Retângulo 50">
          <a:hlinkClick xmlns:r="http://schemas.openxmlformats.org/officeDocument/2006/relationships" r:id="rId14"/>
        </xdr:cNvPr>
        <xdr:cNvSpPr/>
      </xdr:nvSpPr>
      <xdr:spPr>
        <a:xfrm>
          <a:off x="5635383" y="677334"/>
          <a:ext cx="864000" cy="277283"/>
        </a:xfrm>
        <a:prstGeom prst="rect">
          <a:avLst/>
        </a:prstGeom>
        <a:solidFill>
          <a:srgbClr val="6699CC"/>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pt-BR" sz="1100">
              <a:solidFill>
                <a:schemeClr val="bg1">
                  <a:lumMod val="100000"/>
                </a:schemeClr>
              </a:solidFill>
            </a:rPr>
            <a:t>Maio</a:t>
          </a:r>
        </a:p>
      </xdr:txBody>
    </xdr:sp>
    <xdr:clientData/>
  </xdr:twoCellAnchor>
  <xdr:twoCellAnchor editAs="absolute">
    <xdr:from>
      <xdr:col>7</xdr:col>
      <xdr:colOff>495791</xdr:colOff>
      <xdr:row>1</xdr:row>
      <xdr:rowOff>243417</xdr:rowOff>
    </xdr:from>
    <xdr:to>
      <xdr:col>8</xdr:col>
      <xdr:colOff>576625</xdr:colOff>
      <xdr:row>2</xdr:row>
      <xdr:rowOff>256117</xdr:rowOff>
    </xdr:to>
    <xdr:sp macro="" textlink="">
      <xdr:nvSpPr>
        <xdr:cNvPr id="52" name="Retângulo 51">
          <a:hlinkClick xmlns:r="http://schemas.openxmlformats.org/officeDocument/2006/relationships" r:id="rId15"/>
        </xdr:cNvPr>
        <xdr:cNvSpPr/>
      </xdr:nvSpPr>
      <xdr:spPr>
        <a:xfrm>
          <a:off x="6517708" y="677334"/>
          <a:ext cx="864000" cy="277283"/>
        </a:xfrm>
        <a:prstGeom prst="rect">
          <a:avLst/>
        </a:prstGeom>
        <a:solidFill>
          <a:srgbClr val="6699CC"/>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pt-BR" sz="1100">
              <a:solidFill>
                <a:schemeClr val="bg1">
                  <a:lumMod val="100000"/>
                </a:schemeClr>
              </a:solidFill>
            </a:rPr>
            <a:t>Junho</a:t>
          </a:r>
        </a:p>
      </xdr:txBody>
    </xdr:sp>
    <xdr:clientData/>
  </xdr:twoCellAnchor>
  <xdr:twoCellAnchor editAs="absolute">
    <xdr:from>
      <xdr:col>8</xdr:col>
      <xdr:colOff>594950</xdr:colOff>
      <xdr:row>1</xdr:row>
      <xdr:rowOff>243417</xdr:rowOff>
    </xdr:from>
    <xdr:to>
      <xdr:col>9</xdr:col>
      <xdr:colOff>199533</xdr:colOff>
      <xdr:row>2</xdr:row>
      <xdr:rowOff>256117</xdr:rowOff>
    </xdr:to>
    <xdr:sp macro="" textlink="">
      <xdr:nvSpPr>
        <xdr:cNvPr id="53" name="Retângulo 52">
          <a:hlinkClick xmlns:r="http://schemas.openxmlformats.org/officeDocument/2006/relationships" r:id="rId16"/>
        </xdr:cNvPr>
        <xdr:cNvSpPr/>
      </xdr:nvSpPr>
      <xdr:spPr>
        <a:xfrm>
          <a:off x="7400033" y="677334"/>
          <a:ext cx="864000" cy="277283"/>
        </a:xfrm>
        <a:prstGeom prst="rect">
          <a:avLst/>
        </a:prstGeom>
        <a:solidFill>
          <a:srgbClr val="6699CC"/>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pt-BR" sz="1100">
              <a:solidFill>
                <a:schemeClr val="bg1">
                  <a:lumMod val="100000"/>
                </a:schemeClr>
              </a:solidFill>
            </a:rPr>
            <a:t>Julho</a:t>
          </a:r>
        </a:p>
      </xdr:txBody>
    </xdr:sp>
    <xdr:clientData/>
  </xdr:twoCellAnchor>
  <xdr:twoCellAnchor editAs="absolute">
    <xdr:from>
      <xdr:col>9</xdr:col>
      <xdr:colOff>217858</xdr:colOff>
      <xdr:row>1</xdr:row>
      <xdr:rowOff>243417</xdr:rowOff>
    </xdr:from>
    <xdr:to>
      <xdr:col>9</xdr:col>
      <xdr:colOff>1081858</xdr:colOff>
      <xdr:row>2</xdr:row>
      <xdr:rowOff>256117</xdr:rowOff>
    </xdr:to>
    <xdr:sp macro="" textlink="">
      <xdr:nvSpPr>
        <xdr:cNvPr id="54" name="Retângulo 53">
          <a:hlinkClick xmlns:r="http://schemas.openxmlformats.org/officeDocument/2006/relationships" r:id="rId17"/>
        </xdr:cNvPr>
        <xdr:cNvSpPr/>
      </xdr:nvSpPr>
      <xdr:spPr>
        <a:xfrm>
          <a:off x="8282358" y="677334"/>
          <a:ext cx="864000" cy="277283"/>
        </a:xfrm>
        <a:prstGeom prst="rect">
          <a:avLst/>
        </a:prstGeom>
        <a:solidFill>
          <a:srgbClr val="6699CC"/>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pt-BR" sz="1100">
              <a:solidFill>
                <a:schemeClr val="bg1">
                  <a:lumMod val="100000"/>
                </a:schemeClr>
              </a:solidFill>
            </a:rPr>
            <a:t>Agosto</a:t>
          </a:r>
        </a:p>
      </xdr:txBody>
    </xdr:sp>
    <xdr:clientData/>
  </xdr:twoCellAnchor>
  <xdr:twoCellAnchor editAs="absolute">
    <xdr:from>
      <xdr:col>9</xdr:col>
      <xdr:colOff>1100183</xdr:colOff>
      <xdr:row>1</xdr:row>
      <xdr:rowOff>243417</xdr:rowOff>
    </xdr:from>
    <xdr:to>
      <xdr:col>10</xdr:col>
      <xdr:colOff>704766</xdr:colOff>
      <xdr:row>2</xdr:row>
      <xdr:rowOff>256117</xdr:rowOff>
    </xdr:to>
    <xdr:sp macro="" textlink="">
      <xdr:nvSpPr>
        <xdr:cNvPr id="55" name="Retângulo 54">
          <a:hlinkClick xmlns:r="http://schemas.openxmlformats.org/officeDocument/2006/relationships" r:id="rId18"/>
        </xdr:cNvPr>
        <xdr:cNvSpPr/>
      </xdr:nvSpPr>
      <xdr:spPr>
        <a:xfrm>
          <a:off x="9164683" y="677334"/>
          <a:ext cx="864000" cy="277283"/>
        </a:xfrm>
        <a:prstGeom prst="rect">
          <a:avLst/>
        </a:prstGeom>
        <a:solidFill>
          <a:srgbClr val="6699CC"/>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pt-BR" sz="1100">
              <a:solidFill>
                <a:schemeClr val="bg1">
                  <a:lumMod val="100000"/>
                </a:schemeClr>
              </a:solidFill>
            </a:rPr>
            <a:t>Setembro</a:t>
          </a:r>
        </a:p>
      </xdr:txBody>
    </xdr:sp>
    <xdr:clientData/>
  </xdr:twoCellAnchor>
  <xdr:twoCellAnchor editAs="absolute">
    <xdr:from>
      <xdr:col>10</xdr:col>
      <xdr:colOff>723091</xdr:colOff>
      <xdr:row>1</xdr:row>
      <xdr:rowOff>243417</xdr:rowOff>
    </xdr:from>
    <xdr:to>
      <xdr:col>13</xdr:col>
      <xdr:colOff>10175</xdr:colOff>
      <xdr:row>2</xdr:row>
      <xdr:rowOff>256117</xdr:rowOff>
    </xdr:to>
    <xdr:sp macro="" textlink="">
      <xdr:nvSpPr>
        <xdr:cNvPr id="56" name="Retângulo 55">
          <a:hlinkClick xmlns:r="http://schemas.openxmlformats.org/officeDocument/2006/relationships" r:id="rId19"/>
        </xdr:cNvPr>
        <xdr:cNvSpPr/>
      </xdr:nvSpPr>
      <xdr:spPr>
        <a:xfrm>
          <a:off x="10047008" y="677334"/>
          <a:ext cx="864000" cy="277283"/>
        </a:xfrm>
        <a:prstGeom prst="rect">
          <a:avLst/>
        </a:prstGeom>
        <a:solidFill>
          <a:srgbClr val="6699CC"/>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pt-BR" sz="1100">
              <a:solidFill>
                <a:schemeClr val="bg1">
                  <a:lumMod val="100000"/>
                </a:schemeClr>
              </a:solidFill>
            </a:rPr>
            <a:t>Outubro</a:t>
          </a:r>
        </a:p>
      </xdr:txBody>
    </xdr:sp>
    <xdr:clientData/>
  </xdr:twoCellAnchor>
  <xdr:twoCellAnchor editAs="absolute">
    <xdr:from>
      <xdr:col>13</xdr:col>
      <xdr:colOff>28500</xdr:colOff>
      <xdr:row>1</xdr:row>
      <xdr:rowOff>243417</xdr:rowOff>
    </xdr:from>
    <xdr:to>
      <xdr:col>15</xdr:col>
      <xdr:colOff>67000</xdr:colOff>
      <xdr:row>2</xdr:row>
      <xdr:rowOff>256117</xdr:rowOff>
    </xdr:to>
    <xdr:sp macro="" textlink="">
      <xdr:nvSpPr>
        <xdr:cNvPr id="57" name="Retângulo 56">
          <a:hlinkClick xmlns:r="http://schemas.openxmlformats.org/officeDocument/2006/relationships" r:id="rId20"/>
        </xdr:cNvPr>
        <xdr:cNvSpPr/>
      </xdr:nvSpPr>
      <xdr:spPr>
        <a:xfrm>
          <a:off x="10929333" y="677334"/>
          <a:ext cx="864000" cy="277283"/>
        </a:xfrm>
        <a:prstGeom prst="rect">
          <a:avLst/>
        </a:prstGeom>
        <a:solidFill>
          <a:srgbClr val="6699CC"/>
        </a:solidFill>
        <a:ln w="25400" cap="flat" cmpd="sng" algn="ctr">
          <a:noFill/>
          <a:prstDash val="solid"/>
        </a:ln>
        <a:effectLs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pt-BR" sz="1100" b="0">
              <a:solidFill>
                <a:schemeClr val="bg1">
                  <a:lumMod val="100000"/>
                </a:schemeClr>
              </a:solidFill>
              <a:latin typeface="+mn-lt"/>
              <a:ea typeface="+mn-ea"/>
              <a:cs typeface="+mn-cs"/>
            </a:rPr>
            <a:t>Novembro</a:t>
          </a:r>
        </a:p>
      </xdr:txBody>
    </xdr:sp>
    <xdr:clientData/>
  </xdr:twoCellAnchor>
  <xdr:twoCellAnchor editAs="absolute">
    <xdr:from>
      <xdr:col>15</xdr:col>
      <xdr:colOff>85325</xdr:colOff>
      <xdr:row>1</xdr:row>
      <xdr:rowOff>243417</xdr:rowOff>
    </xdr:from>
    <xdr:to>
      <xdr:col>16</xdr:col>
      <xdr:colOff>335491</xdr:colOff>
      <xdr:row>2</xdr:row>
      <xdr:rowOff>256117</xdr:rowOff>
    </xdr:to>
    <xdr:sp macro="" textlink="">
      <xdr:nvSpPr>
        <xdr:cNvPr id="58" name="Retângulo 57">
          <a:hlinkClick xmlns:r="http://schemas.openxmlformats.org/officeDocument/2006/relationships" r:id="rId21"/>
        </xdr:cNvPr>
        <xdr:cNvSpPr/>
      </xdr:nvSpPr>
      <xdr:spPr>
        <a:xfrm>
          <a:off x="11811658" y="677334"/>
          <a:ext cx="864000" cy="277283"/>
        </a:xfrm>
        <a:prstGeom prst="rect">
          <a:avLst/>
        </a:prstGeom>
        <a:solidFill>
          <a:srgbClr val="6699CC"/>
        </a:solidFill>
        <a:ln w="25400" cap="flat" cmpd="sng" algn="ctr">
          <a:noFill/>
          <a:prstDash val="solid"/>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pt-BR" sz="1100" b="0">
              <a:solidFill>
                <a:schemeClr val="bg1">
                  <a:lumMod val="100000"/>
                </a:schemeClr>
              </a:solidFill>
            </a:rPr>
            <a:t>Dezembro</a:t>
          </a:r>
        </a:p>
      </xdr:txBody>
    </xdr:sp>
    <xdr:clientData/>
  </xdr:twoCellAnchor>
  <xdr:twoCellAnchor editAs="absolute">
    <xdr:from>
      <xdr:col>16</xdr:col>
      <xdr:colOff>353816</xdr:colOff>
      <xdr:row>1</xdr:row>
      <xdr:rowOff>243417</xdr:rowOff>
    </xdr:from>
    <xdr:to>
      <xdr:col>17</xdr:col>
      <xdr:colOff>603983</xdr:colOff>
      <xdr:row>2</xdr:row>
      <xdr:rowOff>248834</xdr:rowOff>
    </xdr:to>
    <xdr:sp macro="" textlink="">
      <xdr:nvSpPr>
        <xdr:cNvPr id="59" name="Retângulo 58">
          <a:hlinkClick xmlns:r="http://schemas.openxmlformats.org/officeDocument/2006/relationships" r:id="rId22"/>
        </xdr:cNvPr>
        <xdr:cNvSpPr/>
      </xdr:nvSpPr>
      <xdr:spPr>
        <a:xfrm>
          <a:off x="12693983" y="677334"/>
          <a:ext cx="864000" cy="270000"/>
        </a:xfrm>
        <a:prstGeom prst="rect">
          <a:avLst/>
        </a:prstGeom>
        <a:solidFill>
          <a:srgbClr val="6699CC"/>
        </a:solidFill>
        <a:ln w="25400" cap="flat" cmpd="sng" algn="ctr">
          <a:noFill/>
          <a:prstDash val="solid"/>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pt-BR" sz="1100" b="0">
              <a:solidFill>
                <a:schemeClr val="bg1">
                  <a:lumMod val="100000"/>
                </a:schemeClr>
              </a:solidFill>
              <a:latin typeface="+mn-lt"/>
              <a:ea typeface="+mn-ea"/>
              <a:cs typeface="+mn-cs"/>
            </a:rPr>
            <a:t>13º Salário</a:t>
          </a:r>
        </a:p>
      </xdr:txBody>
    </xdr:sp>
    <xdr:clientData/>
  </xdr:twoCellAnchor>
  <xdr:twoCellAnchor editAs="absolute">
    <xdr:from>
      <xdr:col>18</xdr:col>
      <xdr:colOff>8472</xdr:colOff>
      <xdr:row>1</xdr:row>
      <xdr:rowOff>243417</xdr:rowOff>
    </xdr:from>
    <xdr:to>
      <xdr:col>19</xdr:col>
      <xdr:colOff>258638</xdr:colOff>
      <xdr:row>2</xdr:row>
      <xdr:rowOff>249767</xdr:rowOff>
    </xdr:to>
    <xdr:sp macro="" textlink="">
      <xdr:nvSpPr>
        <xdr:cNvPr id="60" name="Retângulo 59">
          <a:hlinkClick xmlns:r="http://schemas.openxmlformats.org/officeDocument/2006/relationships" r:id="rId23"/>
        </xdr:cNvPr>
        <xdr:cNvSpPr/>
      </xdr:nvSpPr>
      <xdr:spPr>
        <a:xfrm>
          <a:off x="13576305" y="677334"/>
          <a:ext cx="864000" cy="270933"/>
        </a:xfrm>
        <a:prstGeom prst="rect">
          <a:avLst/>
        </a:prstGeom>
        <a:solidFill>
          <a:srgbClr val="FF9900"/>
        </a:solidFill>
        <a:ln w="25400" cap="flat" cmpd="sng" algn="ctr">
          <a:noFill/>
          <a:prstDash val="solid"/>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pt-BR" sz="1100" b="0" i="0">
              <a:solidFill>
                <a:schemeClr val="bg1">
                  <a:lumMod val="100000"/>
                </a:schemeClr>
              </a:solidFill>
              <a:latin typeface="+mn-lt"/>
              <a:ea typeface="+mn-ea"/>
              <a:cs typeface="+mn-cs"/>
            </a:rPr>
            <a:t>Férias</a:t>
          </a:r>
        </a:p>
      </xdr:txBody>
    </xdr:sp>
    <xdr:clientData/>
  </xdr:twoCellAnchor>
  <xdr:twoCellAnchor editAs="oneCell">
    <xdr:from>
      <xdr:col>0</xdr:col>
      <xdr:colOff>370417</xdr:colOff>
      <xdr:row>0</xdr:row>
      <xdr:rowOff>52917</xdr:rowOff>
    </xdr:from>
    <xdr:to>
      <xdr:col>0</xdr:col>
      <xdr:colOff>1490949</xdr:colOff>
      <xdr:row>2</xdr:row>
      <xdr:rowOff>105833</xdr:rowOff>
    </xdr:to>
    <xdr:pic>
      <xdr:nvPicPr>
        <xdr:cNvPr id="34" name="Imagem 33" descr="Marca_sebrae_verticall.png"/>
        <xdr:cNvPicPr>
          <a:picLocks noChangeAspect="1"/>
        </xdr:cNvPicPr>
      </xdr:nvPicPr>
      <xdr:blipFill>
        <a:blip xmlns:r="http://schemas.openxmlformats.org/officeDocument/2006/relationships" r:embed="rId24" cstate="print"/>
        <a:stretch>
          <a:fillRect/>
        </a:stretch>
      </xdr:blipFill>
      <xdr:spPr>
        <a:xfrm>
          <a:off x="370417" y="52917"/>
          <a:ext cx="1120532" cy="751416"/>
        </a:xfrm>
        <a:prstGeom prst="rect">
          <a:avLst/>
        </a:prstGeom>
      </xdr:spPr>
    </xdr:pic>
    <xdr:clientData/>
  </xdr:twoCellAnchor>
</xdr:wsDr>
</file>

<file path=xl/drawings/drawing66.xml><?xml version="1.0" encoding="utf-8"?>
<xdr:wsDr xmlns:xdr="http://schemas.openxmlformats.org/drawingml/2006/spreadsheetDrawing" xmlns:a="http://schemas.openxmlformats.org/drawingml/2006/main">
  <xdr:twoCellAnchor editAs="absolute">
    <xdr:from>
      <xdr:col>3</xdr:col>
      <xdr:colOff>371474</xdr:colOff>
      <xdr:row>0</xdr:row>
      <xdr:rowOff>133350</xdr:rowOff>
    </xdr:from>
    <xdr:to>
      <xdr:col>8</xdr:col>
      <xdr:colOff>1121832</xdr:colOff>
      <xdr:row>1</xdr:row>
      <xdr:rowOff>136219</xdr:rowOff>
    </xdr:to>
    <xdr:sp macro="" textlink="">
      <xdr:nvSpPr>
        <xdr:cNvPr id="2" name="CaixaDeTexto 1"/>
        <xdr:cNvSpPr txBox="1"/>
      </xdr:nvSpPr>
      <xdr:spPr>
        <a:xfrm>
          <a:off x="5819774" y="133350"/>
          <a:ext cx="6505575" cy="43149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vert="horz" wrap="square" rtlCol="0" anchor="t">
          <a:spAutoFit/>
        </a:bodyPr>
        <a:lstStyle/>
        <a:p>
          <a:r>
            <a:rPr lang="pt-BR" sz="1100"/>
            <a:t>Após ter inserido</a:t>
          </a:r>
          <a:r>
            <a:rPr lang="pt-BR" sz="1100" baseline="0"/>
            <a:t> todas as premissas e ter cadastrado todos os funcinários, chegou a hora de fazer o lançamento dos dados necessários para concluir e impromir a folha de pagamento de cada membro da equipe.</a:t>
          </a:r>
          <a:endParaRPr lang="pt-BR" sz="1100"/>
        </a:p>
      </xdr:txBody>
    </xdr:sp>
    <xdr:clientData/>
  </xdr:twoCellAnchor>
  <xdr:twoCellAnchor editAs="absolute">
    <xdr:from>
      <xdr:col>0</xdr:col>
      <xdr:colOff>144991</xdr:colOff>
      <xdr:row>2</xdr:row>
      <xdr:rowOff>135470</xdr:rowOff>
    </xdr:from>
    <xdr:to>
      <xdr:col>0</xdr:col>
      <xdr:colOff>1710266</xdr:colOff>
      <xdr:row>2</xdr:row>
      <xdr:rowOff>135470</xdr:rowOff>
    </xdr:to>
    <xdr:cxnSp macro="">
      <xdr:nvCxnSpPr>
        <xdr:cNvPr id="4" name="Conector reto 3"/>
        <xdr:cNvCxnSpPr/>
      </xdr:nvCxnSpPr>
      <xdr:spPr>
        <a:xfrm>
          <a:off x="144991" y="830795"/>
          <a:ext cx="1565275" cy="0"/>
        </a:xfrm>
        <a:prstGeom prst="line">
          <a:avLst/>
        </a:prstGeom>
        <a:ln>
          <a:solidFill>
            <a:srgbClr val="76717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63500</xdr:colOff>
      <xdr:row>2</xdr:row>
      <xdr:rowOff>222253</xdr:rowOff>
    </xdr:from>
    <xdr:to>
      <xdr:col>0</xdr:col>
      <xdr:colOff>1756833</xdr:colOff>
      <xdr:row>3</xdr:row>
      <xdr:rowOff>234953</xdr:rowOff>
    </xdr:to>
    <xdr:sp macro="" textlink="">
      <xdr:nvSpPr>
        <xdr:cNvPr id="5" name="Rectangle 65"/>
        <xdr:cNvSpPr/>
      </xdr:nvSpPr>
      <xdr:spPr>
        <a:xfrm>
          <a:off x="63500" y="917578"/>
          <a:ext cx="1693333"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l"/>
          <a:r>
            <a:rPr lang="en-US" sz="1400" b="1"/>
            <a:t>Menu</a:t>
          </a:r>
        </a:p>
      </xdr:txBody>
    </xdr:sp>
    <xdr:clientData/>
  </xdr:twoCellAnchor>
  <xdr:twoCellAnchor editAs="absolute">
    <xdr:from>
      <xdr:col>0</xdr:col>
      <xdr:colOff>152400</xdr:colOff>
      <xdr:row>12</xdr:row>
      <xdr:rowOff>117475</xdr:rowOff>
    </xdr:from>
    <xdr:to>
      <xdr:col>0</xdr:col>
      <xdr:colOff>1717675</xdr:colOff>
      <xdr:row>12</xdr:row>
      <xdr:rowOff>117475</xdr:rowOff>
    </xdr:to>
    <xdr:cxnSp macro="">
      <xdr:nvCxnSpPr>
        <xdr:cNvPr id="6" name="Conector reto 5"/>
        <xdr:cNvCxnSpPr/>
      </xdr:nvCxnSpPr>
      <xdr:spPr>
        <a:xfrm>
          <a:off x="152400" y="4254500"/>
          <a:ext cx="1565275" cy="0"/>
        </a:xfrm>
        <a:prstGeom prst="line">
          <a:avLst/>
        </a:prstGeom>
        <a:ln>
          <a:solidFill>
            <a:srgbClr val="76717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12700</xdr:colOff>
      <xdr:row>3</xdr:row>
      <xdr:rowOff>371475</xdr:rowOff>
    </xdr:from>
    <xdr:to>
      <xdr:col>1</xdr:col>
      <xdr:colOff>12700</xdr:colOff>
      <xdr:row>5</xdr:row>
      <xdr:rowOff>117475</xdr:rowOff>
    </xdr:to>
    <xdr:sp macro="" textlink="">
      <xdr:nvSpPr>
        <xdr:cNvPr id="7" name="Retângulo 6">
          <a:hlinkClick xmlns:r="http://schemas.openxmlformats.org/officeDocument/2006/relationships" r:id="rId1"/>
        </xdr:cNvPr>
        <xdr:cNvSpPr/>
      </xdr:nvSpPr>
      <xdr:spPr>
        <a:xfrm>
          <a:off x="12700" y="13335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Início</a:t>
          </a:r>
        </a:p>
      </xdr:txBody>
    </xdr:sp>
    <xdr:clientData/>
  </xdr:twoCellAnchor>
  <xdr:twoCellAnchor editAs="absolute">
    <xdr:from>
      <xdr:col>0</xdr:col>
      <xdr:colOff>12700</xdr:colOff>
      <xdr:row>5</xdr:row>
      <xdr:rowOff>180975</xdr:rowOff>
    </xdr:from>
    <xdr:to>
      <xdr:col>1</xdr:col>
      <xdr:colOff>12700</xdr:colOff>
      <xdr:row>6</xdr:row>
      <xdr:rowOff>53975</xdr:rowOff>
    </xdr:to>
    <xdr:sp macro="" textlink="">
      <xdr:nvSpPr>
        <xdr:cNvPr id="8" name="Retângulo 7">
          <a:hlinkClick xmlns:r="http://schemas.openxmlformats.org/officeDocument/2006/relationships" r:id="rId2"/>
        </xdr:cNvPr>
        <xdr:cNvSpPr/>
      </xdr:nvSpPr>
      <xdr:spPr>
        <a:xfrm>
          <a:off x="12700" y="16510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1. Premissas Gerais</a:t>
          </a:r>
        </a:p>
      </xdr:txBody>
    </xdr:sp>
    <xdr:clientData/>
  </xdr:twoCellAnchor>
  <xdr:twoCellAnchor editAs="absolute">
    <xdr:from>
      <xdr:col>0</xdr:col>
      <xdr:colOff>12700</xdr:colOff>
      <xdr:row>6</xdr:row>
      <xdr:rowOff>117475</xdr:rowOff>
    </xdr:from>
    <xdr:to>
      <xdr:col>1</xdr:col>
      <xdr:colOff>12700</xdr:colOff>
      <xdr:row>6</xdr:row>
      <xdr:rowOff>371475</xdr:rowOff>
    </xdr:to>
    <xdr:sp macro="" textlink="">
      <xdr:nvSpPr>
        <xdr:cNvPr id="9" name="Retângulo 8">
          <a:hlinkClick xmlns:r="http://schemas.openxmlformats.org/officeDocument/2006/relationships" r:id="rId3"/>
        </xdr:cNvPr>
        <xdr:cNvSpPr/>
      </xdr:nvSpPr>
      <xdr:spPr>
        <a:xfrm>
          <a:off x="12700" y="19685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2. Cadastro dos Funcionários</a:t>
          </a:r>
        </a:p>
      </xdr:txBody>
    </xdr:sp>
    <xdr:clientData/>
  </xdr:twoCellAnchor>
  <xdr:twoCellAnchor editAs="absolute">
    <xdr:from>
      <xdr:col>0</xdr:col>
      <xdr:colOff>12700</xdr:colOff>
      <xdr:row>7</xdr:row>
      <xdr:rowOff>53975</xdr:rowOff>
    </xdr:from>
    <xdr:to>
      <xdr:col>1</xdr:col>
      <xdr:colOff>12700</xdr:colOff>
      <xdr:row>7</xdr:row>
      <xdr:rowOff>307975</xdr:rowOff>
    </xdr:to>
    <xdr:sp macro="" textlink="">
      <xdr:nvSpPr>
        <xdr:cNvPr id="10" name="Retângulo 9">
          <a:hlinkClick xmlns:r="http://schemas.openxmlformats.org/officeDocument/2006/relationships" r:id="rId4"/>
        </xdr:cNvPr>
        <xdr:cNvSpPr/>
      </xdr:nvSpPr>
      <xdr:spPr>
        <a:xfrm>
          <a:off x="12700" y="2286000"/>
          <a:ext cx="1847850" cy="254000"/>
        </a:xfrm>
        <a:prstGeom prst="rect">
          <a:avLst/>
        </a:prstGeom>
        <a:solidFill>
          <a:schemeClr val="bg1">
            <a:lumMod val="100000"/>
          </a:schemeClr>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rgbClr val="000000"/>
              </a:solidFill>
            </a:rPr>
            <a:t>3. Lançamentos (Folha Pgto)</a:t>
          </a:r>
        </a:p>
      </xdr:txBody>
    </xdr:sp>
    <xdr:clientData/>
  </xdr:twoCellAnchor>
  <xdr:twoCellAnchor editAs="absolute">
    <xdr:from>
      <xdr:col>0</xdr:col>
      <xdr:colOff>12700</xdr:colOff>
      <xdr:row>7</xdr:row>
      <xdr:rowOff>371475</xdr:rowOff>
    </xdr:from>
    <xdr:to>
      <xdr:col>1</xdr:col>
      <xdr:colOff>12700</xdr:colOff>
      <xdr:row>8</xdr:row>
      <xdr:rowOff>244475</xdr:rowOff>
    </xdr:to>
    <xdr:sp macro="" textlink="">
      <xdr:nvSpPr>
        <xdr:cNvPr id="11" name="Retângulo 10">
          <a:hlinkClick xmlns:r="http://schemas.openxmlformats.org/officeDocument/2006/relationships" r:id="rId5"/>
        </xdr:cNvPr>
        <xdr:cNvSpPr/>
      </xdr:nvSpPr>
      <xdr:spPr>
        <a:xfrm>
          <a:off x="12700" y="26035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4. Resultados Consolidados</a:t>
          </a:r>
        </a:p>
      </xdr:txBody>
    </xdr:sp>
    <xdr:clientData/>
  </xdr:twoCellAnchor>
  <xdr:twoCellAnchor editAs="absolute">
    <xdr:from>
      <xdr:col>0</xdr:col>
      <xdr:colOff>12700</xdr:colOff>
      <xdr:row>8</xdr:row>
      <xdr:rowOff>307975</xdr:rowOff>
    </xdr:from>
    <xdr:to>
      <xdr:col>1</xdr:col>
      <xdr:colOff>12700</xdr:colOff>
      <xdr:row>9</xdr:row>
      <xdr:rowOff>180975</xdr:rowOff>
    </xdr:to>
    <xdr:sp macro="" textlink="">
      <xdr:nvSpPr>
        <xdr:cNvPr id="12" name="Retângulo 11">
          <a:hlinkClick xmlns:r="http://schemas.openxmlformats.org/officeDocument/2006/relationships" r:id="rId6"/>
        </xdr:cNvPr>
        <xdr:cNvSpPr/>
      </xdr:nvSpPr>
      <xdr:spPr>
        <a:xfrm>
          <a:off x="12700" y="29210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5. Gráficos</a:t>
          </a:r>
        </a:p>
      </xdr:txBody>
    </xdr:sp>
    <xdr:clientData/>
  </xdr:twoCellAnchor>
  <xdr:twoCellAnchor editAs="absolute">
    <xdr:from>
      <xdr:col>0</xdr:col>
      <xdr:colOff>12700</xdr:colOff>
      <xdr:row>9</xdr:row>
      <xdr:rowOff>244475</xdr:rowOff>
    </xdr:from>
    <xdr:to>
      <xdr:col>1</xdr:col>
      <xdr:colOff>12700</xdr:colOff>
      <xdr:row>10</xdr:row>
      <xdr:rowOff>117475</xdr:rowOff>
    </xdr:to>
    <xdr:sp macro="" textlink="">
      <xdr:nvSpPr>
        <xdr:cNvPr id="13" name="Retângulo 12">
          <a:hlinkClick xmlns:r="http://schemas.openxmlformats.org/officeDocument/2006/relationships" r:id="rId7"/>
        </xdr:cNvPr>
        <xdr:cNvSpPr/>
      </xdr:nvSpPr>
      <xdr:spPr>
        <a:xfrm>
          <a:off x="12700" y="32385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6. Alertas e Dicas</a:t>
          </a:r>
        </a:p>
      </xdr:txBody>
    </xdr:sp>
    <xdr:clientData/>
  </xdr:twoCellAnchor>
  <xdr:twoCellAnchor editAs="absolute">
    <xdr:from>
      <xdr:col>0</xdr:col>
      <xdr:colOff>12700</xdr:colOff>
      <xdr:row>10</xdr:row>
      <xdr:rowOff>180975</xdr:rowOff>
    </xdr:from>
    <xdr:to>
      <xdr:col>1</xdr:col>
      <xdr:colOff>12700</xdr:colOff>
      <xdr:row>11</xdr:row>
      <xdr:rowOff>53975</xdr:rowOff>
    </xdr:to>
    <xdr:sp macro="" textlink="">
      <xdr:nvSpPr>
        <xdr:cNvPr id="14" name="Retângulo 13">
          <a:hlinkClick xmlns:r="http://schemas.openxmlformats.org/officeDocument/2006/relationships" r:id="rId8"/>
        </xdr:cNvPr>
        <xdr:cNvSpPr/>
      </xdr:nvSpPr>
      <xdr:spPr>
        <a:xfrm>
          <a:off x="12700" y="35560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7. Relatório de Impressão</a:t>
          </a:r>
        </a:p>
      </xdr:txBody>
    </xdr:sp>
    <xdr:clientData/>
  </xdr:twoCellAnchor>
  <xdr:twoCellAnchor editAs="absolute">
    <xdr:from>
      <xdr:col>0</xdr:col>
      <xdr:colOff>12700</xdr:colOff>
      <xdr:row>11</xdr:row>
      <xdr:rowOff>117475</xdr:rowOff>
    </xdr:from>
    <xdr:to>
      <xdr:col>1</xdr:col>
      <xdr:colOff>12700</xdr:colOff>
      <xdr:row>11</xdr:row>
      <xdr:rowOff>371475</xdr:rowOff>
    </xdr:to>
    <xdr:sp macro="" textlink="">
      <xdr:nvSpPr>
        <xdr:cNvPr id="15" name="Retângulo 14">
          <a:hlinkClick xmlns:r="http://schemas.openxmlformats.org/officeDocument/2006/relationships" r:id="rId9"/>
        </xdr:cNvPr>
        <xdr:cNvSpPr/>
      </xdr:nvSpPr>
      <xdr:spPr>
        <a:xfrm>
          <a:off x="12700" y="38735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8. Imprimir Folha Pgto</a:t>
          </a:r>
        </a:p>
      </xdr:txBody>
    </xdr:sp>
    <xdr:clientData/>
  </xdr:twoCellAnchor>
  <xdr:absoluteAnchor>
    <xdr:pos x="5503332" y="158745"/>
    <xdr:ext cx="361950" cy="357716"/>
    <xdr:pic>
      <xdr:nvPicPr>
        <xdr:cNvPr id="43" name="Imagem 42">
          <a:hlinkClick xmlns:r="http://schemas.openxmlformats.org/officeDocument/2006/relationships" r:id="rId10"/>
        </xdr:cNvPr>
        <xdr:cNvPicPr>
          <a:picLocks noChangeAspect="1"/>
        </xdr:cNvPicPr>
      </xdr:nvPicPr>
      <xdr:blipFill>
        <a:blip xmlns:r="http://schemas.openxmlformats.org/officeDocument/2006/relationships" r:embed="rId11" cstate="print">
          <a:extLst>
            <a:ext uri="{28A0092B-C50C-407E-A947-70E740481C1C}">
              <a14:useLocalDpi xmlns="" xmlns:a14="http://schemas.microsoft.com/office/drawing/2010/main" val="0"/>
            </a:ext>
          </a:extLst>
        </a:blip>
        <a:srcRect/>
        <a:stretch>
          <a:fillRect/>
        </a:stretch>
      </xdr:blipFill>
      <xdr:spPr bwMode="auto">
        <a:xfrm>
          <a:off x="5503332" y="158745"/>
          <a:ext cx="361950" cy="357716"/>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absoluteAnchor>
  <xdr:twoCellAnchor editAs="absolute">
    <xdr:from>
      <xdr:col>28</xdr:col>
      <xdr:colOff>1440364</xdr:colOff>
      <xdr:row>3</xdr:row>
      <xdr:rowOff>0</xdr:rowOff>
    </xdr:from>
    <xdr:to>
      <xdr:col>31</xdr:col>
      <xdr:colOff>1469997</xdr:colOff>
      <xdr:row>4</xdr:row>
      <xdr:rowOff>21167</xdr:rowOff>
    </xdr:to>
    <xdr:sp macro="" textlink="">
      <xdr:nvSpPr>
        <xdr:cNvPr id="44" name="Retângulo 43">
          <a:hlinkClick xmlns:r="http://schemas.openxmlformats.org/officeDocument/2006/relationships" r:id="rId12"/>
        </xdr:cNvPr>
        <xdr:cNvSpPr/>
      </xdr:nvSpPr>
      <xdr:spPr>
        <a:xfrm>
          <a:off x="39519197" y="963083"/>
          <a:ext cx="4474633" cy="402167"/>
        </a:xfrm>
        <a:prstGeom prst="rect">
          <a:avLst/>
        </a:prstGeom>
        <a:solidFill>
          <a:srgbClr val="92D050"/>
        </a:solidFill>
        <a:ln w="25400" cap="flat" cmpd="sng" algn="ctr">
          <a:noFill/>
          <a:prstDash val="solid"/>
        </a:ln>
        <a:effectLs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100" b="0" i="0">
              <a:solidFill>
                <a:schemeClr val="lt1"/>
              </a:solidFill>
              <a:effectLst/>
              <a:latin typeface="+mn-lt"/>
              <a:ea typeface="+mn-ea"/>
              <a:cs typeface="+mn-cs"/>
            </a:rPr>
            <a:t>Gerar Holerites para Este Mês</a:t>
          </a:r>
          <a:endParaRPr lang="pt-BR" sz="1100">
            <a:solidFill>
              <a:schemeClr val="bg1">
                <a:lumMod val="100000"/>
              </a:schemeClr>
            </a:solidFill>
          </a:endParaRPr>
        </a:p>
      </xdr:txBody>
    </xdr:sp>
    <xdr:clientData/>
  </xdr:twoCellAnchor>
  <xdr:twoCellAnchor editAs="absolute">
    <xdr:from>
      <xdr:col>2</xdr:col>
      <xdr:colOff>0</xdr:colOff>
      <xdr:row>1</xdr:row>
      <xdr:rowOff>243417</xdr:rowOff>
    </xdr:from>
    <xdr:to>
      <xdr:col>2</xdr:col>
      <xdr:colOff>863600</xdr:colOff>
      <xdr:row>3</xdr:row>
      <xdr:rowOff>2117</xdr:rowOff>
    </xdr:to>
    <xdr:sp macro="" textlink="">
      <xdr:nvSpPr>
        <xdr:cNvPr id="45" name="Retângulo 44">
          <a:hlinkClick xmlns:r="http://schemas.openxmlformats.org/officeDocument/2006/relationships" r:id="rId13"/>
        </xdr:cNvPr>
        <xdr:cNvSpPr/>
      </xdr:nvSpPr>
      <xdr:spPr>
        <a:xfrm>
          <a:off x="2106083" y="677334"/>
          <a:ext cx="863600" cy="287866"/>
        </a:xfrm>
        <a:prstGeom prst="rect">
          <a:avLst/>
        </a:prstGeom>
        <a:solidFill>
          <a:srgbClr val="6699CC"/>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pt-BR" sz="1100">
              <a:solidFill>
                <a:schemeClr val="bg1">
                  <a:lumMod val="100000"/>
                </a:schemeClr>
              </a:solidFill>
              <a:latin typeface="+mn-lt"/>
              <a:ea typeface="+mn-ea"/>
              <a:cs typeface="+mn-cs"/>
            </a:rPr>
            <a:t>Janeiro</a:t>
          </a:r>
        </a:p>
      </xdr:txBody>
    </xdr:sp>
    <xdr:clientData/>
  </xdr:twoCellAnchor>
  <xdr:twoCellAnchor editAs="absolute">
    <xdr:from>
      <xdr:col>2</xdr:col>
      <xdr:colOff>891361</xdr:colOff>
      <xdr:row>1</xdr:row>
      <xdr:rowOff>243417</xdr:rowOff>
    </xdr:from>
    <xdr:to>
      <xdr:col>2</xdr:col>
      <xdr:colOff>1760253</xdr:colOff>
      <xdr:row>3</xdr:row>
      <xdr:rowOff>2117</xdr:rowOff>
    </xdr:to>
    <xdr:sp macro="" textlink="">
      <xdr:nvSpPr>
        <xdr:cNvPr id="46" name="Retângulo 45">
          <a:hlinkClick xmlns:r="http://schemas.openxmlformats.org/officeDocument/2006/relationships" r:id="rId14"/>
        </xdr:cNvPr>
        <xdr:cNvSpPr/>
      </xdr:nvSpPr>
      <xdr:spPr>
        <a:xfrm>
          <a:off x="2997444" y="677334"/>
          <a:ext cx="868892" cy="287866"/>
        </a:xfrm>
        <a:prstGeom prst="rect">
          <a:avLst/>
        </a:prstGeom>
        <a:solidFill>
          <a:srgbClr val="6699CC"/>
        </a:solidFill>
        <a:ln w="25400" cap="flat" cmpd="sng" algn="ctr">
          <a:noFill/>
          <a:prstDash val="solid"/>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pt-BR" sz="1100" b="0">
              <a:solidFill>
                <a:schemeClr val="bg1">
                  <a:lumMod val="100000"/>
                </a:schemeClr>
              </a:solidFill>
            </a:rPr>
            <a:t>Fevereiro</a:t>
          </a:r>
        </a:p>
      </xdr:txBody>
    </xdr:sp>
    <xdr:clientData/>
  </xdr:twoCellAnchor>
  <xdr:twoCellAnchor editAs="absolute">
    <xdr:from>
      <xdr:col>2</xdr:col>
      <xdr:colOff>1788014</xdr:colOff>
      <xdr:row>1</xdr:row>
      <xdr:rowOff>243417</xdr:rowOff>
    </xdr:from>
    <xdr:to>
      <xdr:col>2</xdr:col>
      <xdr:colOff>2651614</xdr:colOff>
      <xdr:row>3</xdr:row>
      <xdr:rowOff>2117</xdr:rowOff>
    </xdr:to>
    <xdr:sp macro="" textlink="">
      <xdr:nvSpPr>
        <xdr:cNvPr id="47" name="Retângulo 46">
          <a:hlinkClick xmlns:r="http://schemas.openxmlformats.org/officeDocument/2006/relationships" r:id="rId15"/>
        </xdr:cNvPr>
        <xdr:cNvSpPr/>
      </xdr:nvSpPr>
      <xdr:spPr>
        <a:xfrm>
          <a:off x="3894097" y="677334"/>
          <a:ext cx="863600" cy="287866"/>
        </a:xfrm>
        <a:prstGeom prst="rect">
          <a:avLst/>
        </a:prstGeom>
        <a:solidFill>
          <a:srgbClr val="6699CC"/>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pt-BR" sz="1100">
              <a:solidFill>
                <a:schemeClr val="bg1">
                  <a:lumMod val="100000"/>
                </a:schemeClr>
              </a:solidFill>
            </a:rPr>
            <a:t>Março</a:t>
          </a:r>
        </a:p>
      </xdr:txBody>
    </xdr:sp>
    <xdr:clientData/>
  </xdr:twoCellAnchor>
  <xdr:twoCellAnchor editAs="absolute">
    <xdr:from>
      <xdr:col>2</xdr:col>
      <xdr:colOff>2679375</xdr:colOff>
      <xdr:row>1</xdr:row>
      <xdr:rowOff>243417</xdr:rowOff>
    </xdr:from>
    <xdr:to>
      <xdr:col>3</xdr:col>
      <xdr:colOff>203933</xdr:colOff>
      <xdr:row>3</xdr:row>
      <xdr:rowOff>2117</xdr:rowOff>
    </xdr:to>
    <xdr:sp macro="" textlink="">
      <xdr:nvSpPr>
        <xdr:cNvPr id="48" name="Retângulo 47">
          <a:hlinkClick xmlns:r="http://schemas.openxmlformats.org/officeDocument/2006/relationships" r:id="rId16"/>
        </xdr:cNvPr>
        <xdr:cNvSpPr/>
      </xdr:nvSpPr>
      <xdr:spPr>
        <a:xfrm>
          <a:off x="4785458" y="677334"/>
          <a:ext cx="868892" cy="287866"/>
        </a:xfrm>
        <a:prstGeom prst="rect">
          <a:avLst/>
        </a:prstGeom>
        <a:solidFill>
          <a:srgbClr val="6699CC"/>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pt-BR" sz="1100">
              <a:solidFill>
                <a:schemeClr val="bg1">
                  <a:lumMod val="100000"/>
                </a:schemeClr>
              </a:solidFill>
            </a:rPr>
            <a:t>Abril</a:t>
          </a:r>
        </a:p>
      </xdr:txBody>
    </xdr:sp>
    <xdr:clientData/>
  </xdr:twoCellAnchor>
  <xdr:twoCellAnchor editAs="absolute">
    <xdr:from>
      <xdr:col>3</xdr:col>
      <xdr:colOff>231694</xdr:colOff>
      <xdr:row>1</xdr:row>
      <xdr:rowOff>243417</xdr:rowOff>
    </xdr:from>
    <xdr:to>
      <xdr:col>3</xdr:col>
      <xdr:colOff>1100585</xdr:colOff>
      <xdr:row>3</xdr:row>
      <xdr:rowOff>2117</xdr:rowOff>
    </xdr:to>
    <xdr:sp macro="" textlink="">
      <xdr:nvSpPr>
        <xdr:cNvPr id="49" name="Retângulo 48">
          <a:hlinkClick xmlns:r="http://schemas.openxmlformats.org/officeDocument/2006/relationships" r:id="rId17"/>
        </xdr:cNvPr>
        <xdr:cNvSpPr/>
      </xdr:nvSpPr>
      <xdr:spPr>
        <a:xfrm>
          <a:off x="5682111" y="677334"/>
          <a:ext cx="868891" cy="287866"/>
        </a:xfrm>
        <a:prstGeom prst="rect">
          <a:avLst/>
        </a:prstGeom>
        <a:solidFill>
          <a:srgbClr val="6699CC"/>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pt-BR" sz="1100">
              <a:solidFill>
                <a:schemeClr val="bg1">
                  <a:lumMod val="100000"/>
                </a:schemeClr>
              </a:solidFill>
            </a:rPr>
            <a:t>Maio</a:t>
          </a:r>
        </a:p>
      </xdr:txBody>
    </xdr:sp>
    <xdr:clientData/>
  </xdr:twoCellAnchor>
  <xdr:twoCellAnchor editAs="absolute">
    <xdr:from>
      <xdr:col>3</xdr:col>
      <xdr:colOff>1128346</xdr:colOff>
      <xdr:row>1</xdr:row>
      <xdr:rowOff>243417</xdr:rowOff>
    </xdr:from>
    <xdr:to>
      <xdr:col>4</xdr:col>
      <xdr:colOff>817196</xdr:colOff>
      <xdr:row>3</xdr:row>
      <xdr:rowOff>2117</xdr:rowOff>
    </xdr:to>
    <xdr:sp macro="" textlink="">
      <xdr:nvSpPr>
        <xdr:cNvPr id="50" name="Retângulo 49">
          <a:hlinkClick xmlns:r="http://schemas.openxmlformats.org/officeDocument/2006/relationships" r:id="rId18"/>
        </xdr:cNvPr>
        <xdr:cNvSpPr/>
      </xdr:nvSpPr>
      <xdr:spPr>
        <a:xfrm>
          <a:off x="6578763" y="677334"/>
          <a:ext cx="863600" cy="287866"/>
        </a:xfrm>
        <a:prstGeom prst="rect">
          <a:avLst/>
        </a:prstGeom>
        <a:solidFill>
          <a:srgbClr val="6699CC"/>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pt-BR" sz="1100">
              <a:solidFill>
                <a:schemeClr val="bg1">
                  <a:lumMod val="100000"/>
                </a:schemeClr>
              </a:solidFill>
            </a:rPr>
            <a:t>Junho</a:t>
          </a:r>
        </a:p>
      </xdr:txBody>
    </xdr:sp>
    <xdr:clientData/>
  </xdr:twoCellAnchor>
  <xdr:twoCellAnchor editAs="absolute">
    <xdr:from>
      <xdr:col>4</xdr:col>
      <xdr:colOff>844957</xdr:colOff>
      <xdr:row>1</xdr:row>
      <xdr:rowOff>243417</xdr:rowOff>
    </xdr:from>
    <xdr:to>
      <xdr:col>5</xdr:col>
      <xdr:colOff>539099</xdr:colOff>
      <xdr:row>3</xdr:row>
      <xdr:rowOff>2117</xdr:rowOff>
    </xdr:to>
    <xdr:sp macro="" textlink="">
      <xdr:nvSpPr>
        <xdr:cNvPr id="51" name="Retângulo 50">
          <a:hlinkClick xmlns:r="http://schemas.openxmlformats.org/officeDocument/2006/relationships" r:id="rId19"/>
        </xdr:cNvPr>
        <xdr:cNvSpPr/>
      </xdr:nvSpPr>
      <xdr:spPr>
        <a:xfrm>
          <a:off x="7470124" y="677334"/>
          <a:ext cx="868892" cy="287866"/>
        </a:xfrm>
        <a:prstGeom prst="rect">
          <a:avLst/>
        </a:prstGeom>
        <a:solidFill>
          <a:srgbClr val="6699CC"/>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pt-BR" sz="1100">
              <a:solidFill>
                <a:schemeClr val="bg1">
                  <a:lumMod val="100000"/>
                </a:schemeClr>
              </a:solidFill>
            </a:rPr>
            <a:t>Julho</a:t>
          </a:r>
        </a:p>
      </xdr:txBody>
    </xdr:sp>
    <xdr:clientData/>
  </xdr:twoCellAnchor>
  <xdr:twoCellAnchor editAs="absolute">
    <xdr:from>
      <xdr:col>5</xdr:col>
      <xdr:colOff>566860</xdr:colOff>
      <xdr:row>1</xdr:row>
      <xdr:rowOff>243417</xdr:rowOff>
    </xdr:from>
    <xdr:to>
      <xdr:col>6</xdr:col>
      <xdr:colOff>292752</xdr:colOff>
      <xdr:row>3</xdr:row>
      <xdr:rowOff>2117</xdr:rowOff>
    </xdr:to>
    <xdr:sp macro="" textlink="">
      <xdr:nvSpPr>
        <xdr:cNvPr id="52" name="Retângulo 51">
          <a:hlinkClick xmlns:r="http://schemas.openxmlformats.org/officeDocument/2006/relationships" r:id="rId20"/>
        </xdr:cNvPr>
        <xdr:cNvSpPr/>
      </xdr:nvSpPr>
      <xdr:spPr>
        <a:xfrm>
          <a:off x="8366777" y="677334"/>
          <a:ext cx="868892" cy="287866"/>
        </a:xfrm>
        <a:prstGeom prst="rect">
          <a:avLst/>
        </a:prstGeom>
        <a:solidFill>
          <a:srgbClr val="6699CC"/>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pt-BR" sz="1100">
              <a:solidFill>
                <a:schemeClr val="bg1">
                  <a:lumMod val="100000"/>
                </a:schemeClr>
              </a:solidFill>
            </a:rPr>
            <a:t>Agosto</a:t>
          </a:r>
        </a:p>
      </xdr:txBody>
    </xdr:sp>
    <xdr:clientData/>
  </xdr:twoCellAnchor>
  <xdr:twoCellAnchor editAs="absolute">
    <xdr:from>
      <xdr:col>6</xdr:col>
      <xdr:colOff>320513</xdr:colOff>
      <xdr:row>1</xdr:row>
      <xdr:rowOff>243417</xdr:rowOff>
    </xdr:from>
    <xdr:to>
      <xdr:col>7</xdr:col>
      <xdr:colOff>41113</xdr:colOff>
      <xdr:row>3</xdr:row>
      <xdr:rowOff>2117</xdr:rowOff>
    </xdr:to>
    <xdr:sp macro="" textlink="">
      <xdr:nvSpPr>
        <xdr:cNvPr id="53" name="Retângulo 52">
          <a:hlinkClick xmlns:r="http://schemas.openxmlformats.org/officeDocument/2006/relationships" r:id="rId21"/>
        </xdr:cNvPr>
        <xdr:cNvSpPr/>
      </xdr:nvSpPr>
      <xdr:spPr>
        <a:xfrm>
          <a:off x="9263430" y="677334"/>
          <a:ext cx="863600" cy="287866"/>
        </a:xfrm>
        <a:prstGeom prst="rect">
          <a:avLst/>
        </a:prstGeom>
        <a:solidFill>
          <a:srgbClr val="6699CC"/>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pt-BR" sz="1100">
              <a:solidFill>
                <a:schemeClr val="bg1">
                  <a:lumMod val="100000"/>
                </a:schemeClr>
              </a:solidFill>
            </a:rPr>
            <a:t>Setembro</a:t>
          </a:r>
        </a:p>
      </xdr:txBody>
    </xdr:sp>
    <xdr:clientData/>
  </xdr:twoCellAnchor>
  <xdr:twoCellAnchor editAs="absolute">
    <xdr:from>
      <xdr:col>7</xdr:col>
      <xdr:colOff>68874</xdr:colOff>
      <xdr:row>1</xdr:row>
      <xdr:rowOff>243417</xdr:rowOff>
    </xdr:from>
    <xdr:to>
      <xdr:col>7</xdr:col>
      <xdr:colOff>937765</xdr:colOff>
      <xdr:row>3</xdr:row>
      <xdr:rowOff>2117</xdr:rowOff>
    </xdr:to>
    <xdr:sp macro="" textlink="">
      <xdr:nvSpPr>
        <xdr:cNvPr id="54" name="Retângulo 53">
          <a:hlinkClick xmlns:r="http://schemas.openxmlformats.org/officeDocument/2006/relationships" r:id="rId22"/>
        </xdr:cNvPr>
        <xdr:cNvSpPr/>
      </xdr:nvSpPr>
      <xdr:spPr>
        <a:xfrm>
          <a:off x="10154791" y="677334"/>
          <a:ext cx="868891" cy="287866"/>
        </a:xfrm>
        <a:prstGeom prst="rect">
          <a:avLst/>
        </a:prstGeom>
        <a:solidFill>
          <a:srgbClr val="6699CC"/>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pt-BR" sz="1100">
              <a:solidFill>
                <a:schemeClr val="bg1">
                  <a:lumMod val="100000"/>
                </a:schemeClr>
              </a:solidFill>
            </a:rPr>
            <a:t>Outubro</a:t>
          </a:r>
        </a:p>
      </xdr:txBody>
    </xdr:sp>
    <xdr:clientData/>
  </xdr:twoCellAnchor>
  <xdr:twoCellAnchor editAs="absolute">
    <xdr:from>
      <xdr:col>7</xdr:col>
      <xdr:colOff>965526</xdr:colOff>
      <xdr:row>1</xdr:row>
      <xdr:rowOff>243417</xdr:rowOff>
    </xdr:from>
    <xdr:to>
      <xdr:col>8</xdr:col>
      <xdr:colOff>691418</xdr:colOff>
      <xdr:row>3</xdr:row>
      <xdr:rowOff>2117</xdr:rowOff>
    </xdr:to>
    <xdr:sp macro="" textlink="">
      <xdr:nvSpPr>
        <xdr:cNvPr id="55" name="Retângulo 54">
          <a:hlinkClick xmlns:r="http://schemas.openxmlformats.org/officeDocument/2006/relationships" r:id="rId23"/>
        </xdr:cNvPr>
        <xdr:cNvSpPr/>
      </xdr:nvSpPr>
      <xdr:spPr>
        <a:xfrm>
          <a:off x="11051443" y="677334"/>
          <a:ext cx="868892" cy="287866"/>
        </a:xfrm>
        <a:prstGeom prst="rect">
          <a:avLst/>
        </a:prstGeom>
        <a:solidFill>
          <a:srgbClr val="6699CC"/>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pt-BR" sz="1100">
              <a:solidFill>
                <a:schemeClr val="bg1">
                  <a:lumMod val="100000"/>
                </a:schemeClr>
              </a:solidFill>
              <a:latin typeface="+mn-lt"/>
              <a:ea typeface="+mn-ea"/>
              <a:cs typeface="+mn-cs"/>
            </a:rPr>
            <a:t>Novembro</a:t>
          </a:r>
        </a:p>
      </xdr:txBody>
    </xdr:sp>
    <xdr:clientData/>
  </xdr:twoCellAnchor>
  <xdr:twoCellAnchor editAs="absolute">
    <xdr:from>
      <xdr:col>8</xdr:col>
      <xdr:colOff>719179</xdr:colOff>
      <xdr:row>1</xdr:row>
      <xdr:rowOff>243417</xdr:rowOff>
    </xdr:from>
    <xdr:to>
      <xdr:col>9</xdr:col>
      <xdr:colOff>439779</xdr:colOff>
      <xdr:row>3</xdr:row>
      <xdr:rowOff>2117</xdr:rowOff>
    </xdr:to>
    <xdr:sp macro="" textlink="">
      <xdr:nvSpPr>
        <xdr:cNvPr id="56" name="Retângulo 55">
          <a:hlinkClick xmlns:r="http://schemas.openxmlformats.org/officeDocument/2006/relationships" r:id="rId24"/>
        </xdr:cNvPr>
        <xdr:cNvSpPr/>
      </xdr:nvSpPr>
      <xdr:spPr>
        <a:xfrm>
          <a:off x="11948096" y="677334"/>
          <a:ext cx="863600" cy="287866"/>
        </a:xfrm>
        <a:prstGeom prst="rect">
          <a:avLst/>
        </a:prstGeom>
        <a:solidFill>
          <a:srgbClr val="FF9900"/>
        </a:solidFill>
        <a:ln w="25400" cap="flat" cmpd="sng" algn="ctr">
          <a:noFill/>
          <a:prstDash val="solid"/>
        </a:ln>
        <a:effectLs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pt-BR" sz="1100" b="1">
              <a:solidFill>
                <a:schemeClr val="bg1">
                  <a:lumMod val="100000"/>
                </a:schemeClr>
              </a:solidFill>
              <a:latin typeface="+mn-lt"/>
              <a:ea typeface="+mn-ea"/>
              <a:cs typeface="+mn-cs"/>
            </a:rPr>
            <a:t>Dezembro</a:t>
          </a:r>
        </a:p>
      </xdr:txBody>
    </xdr:sp>
    <xdr:clientData/>
  </xdr:twoCellAnchor>
  <xdr:twoCellAnchor editAs="absolute">
    <xdr:from>
      <xdr:col>9</xdr:col>
      <xdr:colOff>467540</xdr:colOff>
      <xdr:row>1</xdr:row>
      <xdr:rowOff>243417</xdr:rowOff>
    </xdr:from>
    <xdr:to>
      <xdr:col>10</xdr:col>
      <xdr:colOff>188140</xdr:colOff>
      <xdr:row>3</xdr:row>
      <xdr:rowOff>2117</xdr:rowOff>
    </xdr:to>
    <xdr:sp macro="" textlink="">
      <xdr:nvSpPr>
        <xdr:cNvPr id="57" name="Retângulo 56">
          <a:hlinkClick xmlns:r="http://schemas.openxmlformats.org/officeDocument/2006/relationships" r:id="rId25"/>
        </xdr:cNvPr>
        <xdr:cNvSpPr/>
      </xdr:nvSpPr>
      <xdr:spPr>
        <a:xfrm>
          <a:off x="12839457" y="677334"/>
          <a:ext cx="863600" cy="287866"/>
        </a:xfrm>
        <a:prstGeom prst="rect">
          <a:avLst/>
        </a:prstGeom>
        <a:solidFill>
          <a:srgbClr val="6699CC"/>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pt-BR" sz="1100">
              <a:solidFill>
                <a:schemeClr val="bg1">
                  <a:lumMod val="100000"/>
                </a:schemeClr>
              </a:solidFill>
              <a:latin typeface="+mn-lt"/>
              <a:ea typeface="+mn-ea"/>
              <a:cs typeface="+mn-cs"/>
            </a:rPr>
            <a:t>Férias</a:t>
          </a:r>
        </a:p>
      </xdr:txBody>
    </xdr:sp>
    <xdr:clientData/>
  </xdr:twoCellAnchor>
  <xdr:twoCellAnchor editAs="absolute">
    <xdr:from>
      <xdr:col>10</xdr:col>
      <xdr:colOff>215899</xdr:colOff>
      <xdr:row>1</xdr:row>
      <xdr:rowOff>243417</xdr:rowOff>
    </xdr:from>
    <xdr:to>
      <xdr:col>10</xdr:col>
      <xdr:colOff>1079499</xdr:colOff>
      <xdr:row>3</xdr:row>
      <xdr:rowOff>2117</xdr:rowOff>
    </xdr:to>
    <xdr:sp macro="" textlink="">
      <xdr:nvSpPr>
        <xdr:cNvPr id="58" name="Retângulo 57">
          <a:hlinkClick xmlns:r="http://schemas.openxmlformats.org/officeDocument/2006/relationships" r:id="rId26"/>
        </xdr:cNvPr>
        <xdr:cNvSpPr/>
      </xdr:nvSpPr>
      <xdr:spPr>
        <a:xfrm>
          <a:off x="13730816" y="677334"/>
          <a:ext cx="863600" cy="287866"/>
        </a:xfrm>
        <a:prstGeom prst="rect">
          <a:avLst/>
        </a:prstGeom>
        <a:solidFill>
          <a:srgbClr val="6699CC"/>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pt-BR" sz="1100">
              <a:solidFill>
                <a:schemeClr val="bg1">
                  <a:lumMod val="100000"/>
                </a:schemeClr>
              </a:solidFill>
              <a:latin typeface="+mn-lt"/>
              <a:ea typeface="+mn-ea"/>
              <a:cs typeface="+mn-cs"/>
            </a:rPr>
            <a:t>13º Salário</a:t>
          </a:r>
        </a:p>
      </xdr:txBody>
    </xdr:sp>
    <xdr:clientData/>
  </xdr:twoCellAnchor>
  <xdr:twoCellAnchor editAs="oneCell">
    <xdr:from>
      <xdr:col>0</xdr:col>
      <xdr:colOff>349250</xdr:colOff>
      <xdr:row>0</xdr:row>
      <xdr:rowOff>63500</xdr:rowOff>
    </xdr:from>
    <xdr:to>
      <xdr:col>0</xdr:col>
      <xdr:colOff>1469782</xdr:colOff>
      <xdr:row>2</xdr:row>
      <xdr:rowOff>116416</xdr:rowOff>
    </xdr:to>
    <xdr:pic>
      <xdr:nvPicPr>
        <xdr:cNvPr id="35" name="Imagem 34" descr="Marca_sebrae_verticall.png"/>
        <xdr:cNvPicPr>
          <a:picLocks noChangeAspect="1"/>
        </xdr:cNvPicPr>
      </xdr:nvPicPr>
      <xdr:blipFill>
        <a:blip xmlns:r="http://schemas.openxmlformats.org/officeDocument/2006/relationships" r:embed="rId27" cstate="print"/>
        <a:stretch>
          <a:fillRect/>
        </a:stretch>
      </xdr:blipFill>
      <xdr:spPr>
        <a:xfrm>
          <a:off x="349250" y="63500"/>
          <a:ext cx="1120532" cy="751416"/>
        </a:xfrm>
        <a:prstGeom prst="rect">
          <a:avLst/>
        </a:prstGeom>
      </xdr:spPr>
    </xdr:pic>
    <xdr:clientData/>
  </xdr:twoCellAnchor>
</xdr:wsDr>
</file>

<file path=xl/drawings/drawing67.xml><?xml version="1.0" encoding="utf-8"?>
<xdr:wsDr xmlns:xdr="http://schemas.openxmlformats.org/drawingml/2006/spreadsheetDrawing" xmlns:a="http://schemas.openxmlformats.org/drawingml/2006/main">
  <xdr:twoCellAnchor editAs="absolute">
    <xdr:from>
      <xdr:col>6</xdr:col>
      <xdr:colOff>307975</xdr:colOff>
      <xdr:row>0</xdr:row>
      <xdr:rowOff>133350</xdr:rowOff>
    </xdr:from>
    <xdr:to>
      <xdr:col>15</xdr:col>
      <xdr:colOff>338667</xdr:colOff>
      <xdr:row>1</xdr:row>
      <xdr:rowOff>136219</xdr:rowOff>
    </xdr:to>
    <xdr:sp macro="" textlink="">
      <xdr:nvSpPr>
        <xdr:cNvPr id="2" name="CaixaDeTexto 1"/>
        <xdr:cNvSpPr txBox="1"/>
      </xdr:nvSpPr>
      <xdr:spPr>
        <a:xfrm>
          <a:off x="5546725" y="133350"/>
          <a:ext cx="6518275" cy="436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vert="horz" wrap="square" rtlCol="0" anchor="t">
          <a:spAutoFit/>
        </a:bodyPr>
        <a:lstStyle/>
        <a:p>
          <a:r>
            <a:rPr lang="pt-BR" sz="1100"/>
            <a:t>Esta parte da planilha permite que você veja exatamente quanto cada funcionário irá receber. Basta selecionar</a:t>
          </a:r>
          <a:r>
            <a:rPr lang="pt-BR" sz="1100" baseline="0"/>
            <a:t> o funcionário e enviar para a impressão. A folha de pagamento estará 100% formatada para sua impressora.</a:t>
          </a:r>
          <a:endParaRPr lang="pt-BR" sz="1100"/>
        </a:p>
      </xdr:txBody>
    </xdr:sp>
    <xdr:clientData/>
  </xdr:twoCellAnchor>
  <xdr:twoCellAnchor editAs="absolute">
    <xdr:from>
      <xdr:col>0</xdr:col>
      <xdr:colOff>144991</xdr:colOff>
      <xdr:row>2</xdr:row>
      <xdr:rowOff>135470</xdr:rowOff>
    </xdr:from>
    <xdr:to>
      <xdr:col>0</xdr:col>
      <xdr:colOff>1710266</xdr:colOff>
      <xdr:row>2</xdr:row>
      <xdr:rowOff>135470</xdr:rowOff>
    </xdr:to>
    <xdr:cxnSp macro="">
      <xdr:nvCxnSpPr>
        <xdr:cNvPr id="4" name="Conector reto 3"/>
        <xdr:cNvCxnSpPr/>
      </xdr:nvCxnSpPr>
      <xdr:spPr>
        <a:xfrm>
          <a:off x="144991" y="830795"/>
          <a:ext cx="1565275" cy="0"/>
        </a:xfrm>
        <a:prstGeom prst="line">
          <a:avLst/>
        </a:prstGeom>
        <a:ln>
          <a:solidFill>
            <a:srgbClr val="76717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63500</xdr:colOff>
      <xdr:row>2</xdr:row>
      <xdr:rowOff>222253</xdr:rowOff>
    </xdr:from>
    <xdr:to>
      <xdr:col>0</xdr:col>
      <xdr:colOff>1756833</xdr:colOff>
      <xdr:row>3</xdr:row>
      <xdr:rowOff>234953</xdr:rowOff>
    </xdr:to>
    <xdr:sp macro="" textlink="">
      <xdr:nvSpPr>
        <xdr:cNvPr id="5" name="Rectangle 65"/>
        <xdr:cNvSpPr/>
      </xdr:nvSpPr>
      <xdr:spPr>
        <a:xfrm>
          <a:off x="63500" y="917578"/>
          <a:ext cx="1693333"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l"/>
          <a:r>
            <a:rPr lang="en-US" sz="1400" b="1"/>
            <a:t>Menu</a:t>
          </a:r>
        </a:p>
      </xdr:txBody>
    </xdr:sp>
    <xdr:clientData/>
  </xdr:twoCellAnchor>
  <xdr:twoCellAnchor editAs="absolute">
    <xdr:from>
      <xdr:col>0</xdr:col>
      <xdr:colOff>152400</xdr:colOff>
      <xdr:row>16</xdr:row>
      <xdr:rowOff>138641</xdr:rowOff>
    </xdr:from>
    <xdr:to>
      <xdr:col>0</xdr:col>
      <xdr:colOff>1717675</xdr:colOff>
      <xdr:row>16</xdr:row>
      <xdr:rowOff>138641</xdr:rowOff>
    </xdr:to>
    <xdr:cxnSp macro="">
      <xdr:nvCxnSpPr>
        <xdr:cNvPr id="6" name="Conector reto 5"/>
        <xdr:cNvCxnSpPr/>
      </xdr:nvCxnSpPr>
      <xdr:spPr>
        <a:xfrm>
          <a:off x="152400" y="4253441"/>
          <a:ext cx="1565275" cy="0"/>
        </a:xfrm>
        <a:prstGeom prst="line">
          <a:avLst/>
        </a:prstGeom>
        <a:ln>
          <a:solidFill>
            <a:srgbClr val="76717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12700</xdr:colOff>
      <xdr:row>3</xdr:row>
      <xdr:rowOff>371475</xdr:rowOff>
    </xdr:from>
    <xdr:to>
      <xdr:col>1</xdr:col>
      <xdr:colOff>12700</xdr:colOff>
      <xdr:row>4</xdr:row>
      <xdr:rowOff>244475</xdr:rowOff>
    </xdr:to>
    <xdr:sp macro="" textlink="">
      <xdr:nvSpPr>
        <xdr:cNvPr id="7" name="Retângulo 6">
          <a:hlinkClick xmlns:r="http://schemas.openxmlformats.org/officeDocument/2006/relationships" r:id="rId1"/>
        </xdr:cNvPr>
        <xdr:cNvSpPr/>
      </xdr:nvSpPr>
      <xdr:spPr>
        <a:xfrm>
          <a:off x="12700" y="13335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Início</a:t>
          </a:r>
        </a:p>
      </xdr:txBody>
    </xdr:sp>
    <xdr:clientData/>
  </xdr:twoCellAnchor>
  <xdr:twoCellAnchor editAs="absolute">
    <xdr:from>
      <xdr:col>0</xdr:col>
      <xdr:colOff>12700</xdr:colOff>
      <xdr:row>4</xdr:row>
      <xdr:rowOff>307975</xdr:rowOff>
    </xdr:from>
    <xdr:to>
      <xdr:col>1</xdr:col>
      <xdr:colOff>12700</xdr:colOff>
      <xdr:row>5</xdr:row>
      <xdr:rowOff>180975</xdr:rowOff>
    </xdr:to>
    <xdr:sp macro="" textlink="">
      <xdr:nvSpPr>
        <xdr:cNvPr id="8" name="Retângulo 7">
          <a:hlinkClick xmlns:r="http://schemas.openxmlformats.org/officeDocument/2006/relationships" r:id="rId2"/>
        </xdr:cNvPr>
        <xdr:cNvSpPr/>
      </xdr:nvSpPr>
      <xdr:spPr>
        <a:xfrm>
          <a:off x="12700" y="16510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1. Premissas Gerais</a:t>
          </a:r>
        </a:p>
      </xdr:txBody>
    </xdr:sp>
    <xdr:clientData/>
  </xdr:twoCellAnchor>
  <xdr:twoCellAnchor editAs="absolute">
    <xdr:from>
      <xdr:col>0</xdr:col>
      <xdr:colOff>12700</xdr:colOff>
      <xdr:row>5</xdr:row>
      <xdr:rowOff>244475</xdr:rowOff>
    </xdr:from>
    <xdr:to>
      <xdr:col>1</xdr:col>
      <xdr:colOff>12700</xdr:colOff>
      <xdr:row>6</xdr:row>
      <xdr:rowOff>117475</xdr:rowOff>
    </xdr:to>
    <xdr:sp macro="" textlink="">
      <xdr:nvSpPr>
        <xdr:cNvPr id="9" name="Retângulo 8">
          <a:hlinkClick xmlns:r="http://schemas.openxmlformats.org/officeDocument/2006/relationships" r:id="rId3"/>
        </xdr:cNvPr>
        <xdr:cNvSpPr/>
      </xdr:nvSpPr>
      <xdr:spPr>
        <a:xfrm>
          <a:off x="12700" y="19685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2. Cadastro dos Funcionários</a:t>
          </a:r>
        </a:p>
      </xdr:txBody>
    </xdr:sp>
    <xdr:clientData/>
  </xdr:twoCellAnchor>
  <xdr:twoCellAnchor editAs="absolute">
    <xdr:from>
      <xdr:col>0</xdr:col>
      <xdr:colOff>12700</xdr:colOff>
      <xdr:row>6</xdr:row>
      <xdr:rowOff>180975</xdr:rowOff>
    </xdr:from>
    <xdr:to>
      <xdr:col>1</xdr:col>
      <xdr:colOff>12700</xdr:colOff>
      <xdr:row>7</xdr:row>
      <xdr:rowOff>53975</xdr:rowOff>
    </xdr:to>
    <xdr:sp macro="" textlink="">
      <xdr:nvSpPr>
        <xdr:cNvPr id="10" name="Retângulo 9">
          <a:hlinkClick xmlns:r="http://schemas.openxmlformats.org/officeDocument/2006/relationships" r:id="rId4"/>
        </xdr:cNvPr>
        <xdr:cNvSpPr/>
      </xdr:nvSpPr>
      <xdr:spPr>
        <a:xfrm>
          <a:off x="12700" y="22860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3. Lançamentos (Folha Pgto)</a:t>
          </a:r>
        </a:p>
      </xdr:txBody>
    </xdr:sp>
    <xdr:clientData/>
  </xdr:twoCellAnchor>
  <xdr:twoCellAnchor editAs="absolute">
    <xdr:from>
      <xdr:col>0</xdr:col>
      <xdr:colOff>12700</xdr:colOff>
      <xdr:row>7</xdr:row>
      <xdr:rowOff>117475</xdr:rowOff>
    </xdr:from>
    <xdr:to>
      <xdr:col>1</xdr:col>
      <xdr:colOff>12700</xdr:colOff>
      <xdr:row>8</xdr:row>
      <xdr:rowOff>117475</xdr:rowOff>
    </xdr:to>
    <xdr:sp macro="" textlink="">
      <xdr:nvSpPr>
        <xdr:cNvPr id="11" name="Retângulo 10">
          <a:hlinkClick xmlns:r="http://schemas.openxmlformats.org/officeDocument/2006/relationships" r:id="rId5"/>
        </xdr:cNvPr>
        <xdr:cNvSpPr/>
      </xdr:nvSpPr>
      <xdr:spPr>
        <a:xfrm>
          <a:off x="12700" y="2603500"/>
          <a:ext cx="1847850" cy="257175"/>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4. Resultados Consolidados</a:t>
          </a:r>
        </a:p>
      </xdr:txBody>
    </xdr:sp>
    <xdr:clientData/>
  </xdr:twoCellAnchor>
  <xdr:twoCellAnchor editAs="absolute">
    <xdr:from>
      <xdr:col>0</xdr:col>
      <xdr:colOff>12700</xdr:colOff>
      <xdr:row>8</xdr:row>
      <xdr:rowOff>180975</xdr:rowOff>
    </xdr:from>
    <xdr:to>
      <xdr:col>1</xdr:col>
      <xdr:colOff>12700</xdr:colOff>
      <xdr:row>10</xdr:row>
      <xdr:rowOff>43391</xdr:rowOff>
    </xdr:to>
    <xdr:sp macro="" textlink="">
      <xdr:nvSpPr>
        <xdr:cNvPr id="12" name="Retângulo 11">
          <a:hlinkClick xmlns:r="http://schemas.openxmlformats.org/officeDocument/2006/relationships" r:id="rId6"/>
        </xdr:cNvPr>
        <xdr:cNvSpPr/>
      </xdr:nvSpPr>
      <xdr:spPr>
        <a:xfrm>
          <a:off x="12700" y="2924175"/>
          <a:ext cx="1847850" cy="252941"/>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5. Gráficos</a:t>
          </a:r>
        </a:p>
      </xdr:txBody>
    </xdr:sp>
    <xdr:clientData/>
  </xdr:twoCellAnchor>
  <xdr:twoCellAnchor editAs="absolute">
    <xdr:from>
      <xdr:col>0</xdr:col>
      <xdr:colOff>12700</xdr:colOff>
      <xdr:row>11</xdr:row>
      <xdr:rowOff>1058</xdr:rowOff>
    </xdr:from>
    <xdr:to>
      <xdr:col>1</xdr:col>
      <xdr:colOff>12700</xdr:colOff>
      <xdr:row>12</xdr:row>
      <xdr:rowOff>64558</xdr:rowOff>
    </xdr:to>
    <xdr:sp macro="" textlink="">
      <xdr:nvSpPr>
        <xdr:cNvPr id="13" name="Retângulo 12">
          <a:hlinkClick xmlns:r="http://schemas.openxmlformats.org/officeDocument/2006/relationships" r:id="rId7"/>
        </xdr:cNvPr>
        <xdr:cNvSpPr/>
      </xdr:nvSpPr>
      <xdr:spPr>
        <a:xfrm>
          <a:off x="12700" y="3239558"/>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6. Alertas e Dicas</a:t>
          </a:r>
        </a:p>
      </xdr:txBody>
    </xdr:sp>
    <xdr:clientData/>
  </xdr:twoCellAnchor>
  <xdr:twoCellAnchor editAs="absolute">
    <xdr:from>
      <xdr:col>0</xdr:col>
      <xdr:colOff>12700</xdr:colOff>
      <xdr:row>12</xdr:row>
      <xdr:rowOff>128058</xdr:rowOff>
    </xdr:from>
    <xdr:to>
      <xdr:col>1</xdr:col>
      <xdr:colOff>12700</xdr:colOff>
      <xdr:row>14</xdr:row>
      <xdr:rowOff>75141</xdr:rowOff>
    </xdr:to>
    <xdr:sp macro="" textlink="">
      <xdr:nvSpPr>
        <xdr:cNvPr id="14" name="Retângulo 13">
          <a:hlinkClick xmlns:r="http://schemas.openxmlformats.org/officeDocument/2006/relationships" r:id="rId8"/>
        </xdr:cNvPr>
        <xdr:cNvSpPr/>
      </xdr:nvSpPr>
      <xdr:spPr>
        <a:xfrm>
          <a:off x="12700" y="3557058"/>
          <a:ext cx="1847850" cy="251883"/>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7. Relatório de Impressão</a:t>
          </a:r>
        </a:p>
      </xdr:txBody>
    </xdr:sp>
    <xdr:clientData/>
  </xdr:twoCellAnchor>
  <xdr:twoCellAnchor editAs="absolute">
    <xdr:from>
      <xdr:col>0</xdr:col>
      <xdr:colOff>12700</xdr:colOff>
      <xdr:row>14</xdr:row>
      <xdr:rowOff>138641</xdr:rowOff>
    </xdr:from>
    <xdr:to>
      <xdr:col>1</xdr:col>
      <xdr:colOff>12700</xdr:colOff>
      <xdr:row>16</xdr:row>
      <xdr:rowOff>11641</xdr:rowOff>
    </xdr:to>
    <xdr:sp macro="" textlink="">
      <xdr:nvSpPr>
        <xdr:cNvPr id="15" name="Retângulo 14">
          <a:hlinkClick xmlns:r="http://schemas.openxmlformats.org/officeDocument/2006/relationships" r:id="rId9"/>
        </xdr:cNvPr>
        <xdr:cNvSpPr/>
      </xdr:nvSpPr>
      <xdr:spPr>
        <a:xfrm>
          <a:off x="12700" y="3872441"/>
          <a:ext cx="1847850" cy="254000"/>
        </a:xfrm>
        <a:prstGeom prst="rect">
          <a:avLst/>
        </a:prstGeom>
        <a:solidFill>
          <a:schemeClr val="bg1">
            <a:lumMod val="100000"/>
          </a:schemeClr>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rgbClr val="000000"/>
              </a:solidFill>
            </a:rPr>
            <a:t>8. Imprimir Folha Pgto</a:t>
          </a:r>
        </a:p>
      </xdr:txBody>
    </xdr:sp>
    <xdr:clientData/>
  </xdr:twoCellAnchor>
  <xdr:twoCellAnchor editAs="absolute">
    <xdr:from>
      <xdr:col>2</xdr:col>
      <xdr:colOff>0</xdr:colOff>
      <xdr:row>1</xdr:row>
      <xdr:rowOff>243417</xdr:rowOff>
    </xdr:from>
    <xdr:to>
      <xdr:col>3</xdr:col>
      <xdr:colOff>80833</xdr:colOff>
      <xdr:row>2</xdr:row>
      <xdr:rowOff>256117</xdr:rowOff>
    </xdr:to>
    <xdr:sp macro="" textlink="">
      <xdr:nvSpPr>
        <xdr:cNvPr id="51" name="Retângulo 50">
          <a:hlinkClick xmlns:r="http://schemas.openxmlformats.org/officeDocument/2006/relationships" r:id="rId10"/>
        </xdr:cNvPr>
        <xdr:cNvSpPr/>
      </xdr:nvSpPr>
      <xdr:spPr>
        <a:xfrm>
          <a:off x="2106083" y="677334"/>
          <a:ext cx="864000" cy="277283"/>
        </a:xfrm>
        <a:prstGeom prst="rect">
          <a:avLst/>
        </a:prstGeom>
        <a:solidFill>
          <a:srgbClr val="6699CC"/>
        </a:solidFill>
        <a:ln w="25400" cap="flat" cmpd="sng" algn="ctr">
          <a:noFill/>
          <a:prstDash val="solid"/>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pt-BR" sz="1100" b="0">
              <a:solidFill>
                <a:schemeClr val="bg1">
                  <a:lumMod val="100000"/>
                </a:schemeClr>
              </a:solidFill>
            </a:rPr>
            <a:t>Janeiro</a:t>
          </a:r>
        </a:p>
      </xdr:txBody>
    </xdr:sp>
    <xdr:clientData/>
  </xdr:twoCellAnchor>
  <xdr:twoCellAnchor editAs="absolute">
    <xdr:from>
      <xdr:col>3</xdr:col>
      <xdr:colOff>99158</xdr:colOff>
      <xdr:row>1</xdr:row>
      <xdr:rowOff>243417</xdr:rowOff>
    </xdr:from>
    <xdr:to>
      <xdr:col>4</xdr:col>
      <xdr:colOff>179991</xdr:colOff>
      <xdr:row>2</xdr:row>
      <xdr:rowOff>256117</xdr:rowOff>
    </xdr:to>
    <xdr:sp macro="" textlink="">
      <xdr:nvSpPr>
        <xdr:cNvPr id="52" name="Retângulo 51">
          <a:hlinkClick xmlns:r="http://schemas.openxmlformats.org/officeDocument/2006/relationships" r:id="rId11"/>
        </xdr:cNvPr>
        <xdr:cNvSpPr/>
      </xdr:nvSpPr>
      <xdr:spPr>
        <a:xfrm>
          <a:off x="2988408" y="677334"/>
          <a:ext cx="864000" cy="277283"/>
        </a:xfrm>
        <a:prstGeom prst="rect">
          <a:avLst/>
        </a:prstGeom>
        <a:solidFill>
          <a:srgbClr val="6699CC"/>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pt-BR" sz="1100">
              <a:solidFill>
                <a:schemeClr val="bg1">
                  <a:lumMod val="100000"/>
                </a:schemeClr>
              </a:solidFill>
            </a:rPr>
            <a:t>Fevereiro</a:t>
          </a:r>
        </a:p>
      </xdr:txBody>
    </xdr:sp>
    <xdr:clientData/>
  </xdr:twoCellAnchor>
  <xdr:twoCellAnchor editAs="absolute">
    <xdr:from>
      <xdr:col>4</xdr:col>
      <xdr:colOff>198316</xdr:colOff>
      <xdr:row>1</xdr:row>
      <xdr:rowOff>243417</xdr:rowOff>
    </xdr:from>
    <xdr:to>
      <xdr:col>5</xdr:col>
      <xdr:colOff>279150</xdr:colOff>
      <xdr:row>2</xdr:row>
      <xdr:rowOff>256117</xdr:rowOff>
    </xdr:to>
    <xdr:sp macro="" textlink="">
      <xdr:nvSpPr>
        <xdr:cNvPr id="53" name="Retângulo 52">
          <a:hlinkClick xmlns:r="http://schemas.openxmlformats.org/officeDocument/2006/relationships" r:id="rId12"/>
        </xdr:cNvPr>
        <xdr:cNvSpPr/>
      </xdr:nvSpPr>
      <xdr:spPr>
        <a:xfrm>
          <a:off x="3870733" y="677334"/>
          <a:ext cx="864000" cy="277283"/>
        </a:xfrm>
        <a:prstGeom prst="rect">
          <a:avLst/>
        </a:prstGeom>
        <a:solidFill>
          <a:srgbClr val="6699CC"/>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pt-BR" sz="1100">
              <a:solidFill>
                <a:schemeClr val="bg1">
                  <a:lumMod val="100000"/>
                </a:schemeClr>
              </a:solidFill>
            </a:rPr>
            <a:t>Março</a:t>
          </a:r>
        </a:p>
      </xdr:txBody>
    </xdr:sp>
    <xdr:clientData/>
  </xdr:twoCellAnchor>
  <xdr:twoCellAnchor editAs="absolute">
    <xdr:from>
      <xdr:col>5</xdr:col>
      <xdr:colOff>297475</xdr:colOff>
      <xdr:row>1</xdr:row>
      <xdr:rowOff>243417</xdr:rowOff>
    </xdr:from>
    <xdr:to>
      <xdr:col>6</xdr:col>
      <xdr:colOff>378308</xdr:colOff>
      <xdr:row>2</xdr:row>
      <xdr:rowOff>256117</xdr:rowOff>
    </xdr:to>
    <xdr:sp macro="" textlink="">
      <xdr:nvSpPr>
        <xdr:cNvPr id="54" name="Retângulo 53">
          <a:hlinkClick xmlns:r="http://schemas.openxmlformats.org/officeDocument/2006/relationships" r:id="rId13"/>
        </xdr:cNvPr>
        <xdr:cNvSpPr/>
      </xdr:nvSpPr>
      <xdr:spPr>
        <a:xfrm>
          <a:off x="4753058" y="677334"/>
          <a:ext cx="864000" cy="277283"/>
        </a:xfrm>
        <a:prstGeom prst="rect">
          <a:avLst/>
        </a:prstGeom>
        <a:solidFill>
          <a:srgbClr val="6699CC"/>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pt-BR" sz="1100">
              <a:solidFill>
                <a:schemeClr val="bg1">
                  <a:lumMod val="100000"/>
                </a:schemeClr>
              </a:solidFill>
            </a:rPr>
            <a:t>Abril</a:t>
          </a:r>
        </a:p>
      </xdr:txBody>
    </xdr:sp>
    <xdr:clientData/>
  </xdr:twoCellAnchor>
  <xdr:twoCellAnchor editAs="absolute">
    <xdr:from>
      <xdr:col>6</xdr:col>
      <xdr:colOff>396633</xdr:colOff>
      <xdr:row>1</xdr:row>
      <xdr:rowOff>243417</xdr:rowOff>
    </xdr:from>
    <xdr:to>
      <xdr:col>7</xdr:col>
      <xdr:colOff>477466</xdr:colOff>
      <xdr:row>2</xdr:row>
      <xdr:rowOff>256117</xdr:rowOff>
    </xdr:to>
    <xdr:sp macro="" textlink="">
      <xdr:nvSpPr>
        <xdr:cNvPr id="55" name="Retângulo 54">
          <a:hlinkClick xmlns:r="http://schemas.openxmlformats.org/officeDocument/2006/relationships" r:id="rId14"/>
        </xdr:cNvPr>
        <xdr:cNvSpPr/>
      </xdr:nvSpPr>
      <xdr:spPr>
        <a:xfrm>
          <a:off x="5635383" y="677334"/>
          <a:ext cx="864000" cy="277283"/>
        </a:xfrm>
        <a:prstGeom prst="rect">
          <a:avLst/>
        </a:prstGeom>
        <a:solidFill>
          <a:srgbClr val="6699CC"/>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pt-BR" sz="1100">
              <a:solidFill>
                <a:schemeClr val="bg1">
                  <a:lumMod val="100000"/>
                </a:schemeClr>
              </a:solidFill>
            </a:rPr>
            <a:t>Maio</a:t>
          </a:r>
        </a:p>
      </xdr:txBody>
    </xdr:sp>
    <xdr:clientData/>
  </xdr:twoCellAnchor>
  <xdr:twoCellAnchor editAs="absolute">
    <xdr:from>
      <xdr:col>7</xdr:col>
      <xdr:colOff>495791</xdr:colOff>
      <xdr:row>1</xdr:row>
      <xdr:rowOff>243417</xdr:rowOff>
    </xdr:from>
    <xdr:to>
      <xdr:col>8</xdr:col>
      <xdr:colOff>576625</xdr:colOff>
      <xdr:row>2</xdr:row>
      <xdr:rowOff>256117</xdr:rowOff>
    </xdr:to>
    <xdr:sp macro="" textlink="">
      <xdr:nvSpPr>
        <xdr:cNvPr id="56" name="Retângulo 55">
          <a:hlinkClick xmlns:r="http://schemas.openxmlformats.org/officeDocument/2006/relationships" r:id="rId15"/>
        </xdr:cNvPr>
        <xdr:cNvSpPr/>
      </xdr:nvSpPr>
      <xdr:spPr>
        <a:xfrm>
          <a:off x="6517708" y="677334"/>
          <a:ext cx="864000" cy="277283"/>
        </a:xfrm>
        <a:prstGeom prst="rect">
          <a:avLst/>
        </a:prstGeom>
        <a:solidFill>
          <a:srgbClr val="6699CC"/>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pt-BR" sz="1100">
              <a:solidFill>
                <a:schemeClr val="bg1">
                  <a:lumMod val="100000"/>
                </a:schemeClr>
              </a:solidFill>
            </a:rPr>
            <a:t>Junho</a:t>
          </a:r>
        </a:p>
      </xdr:txBody>
    </xdr:sp>
    <xdr:clientData/>
  </xdr:twoCellAnchor>
  <xdr:twoCellAnchor editAs="absolute">
    <xdr:from>
      <xdr:col>8</xdr:col>
      <xdr:colOff>594950</xdr:colOff>
      <xdr:row>1</xdr:row>
      <xdr:rowOff>243417</xdr:rowOff>
    </xdr:from>
    <xdr:to>
      <xdr:col>9</xdr:col>
      <xdr:colOff>199533</xdr:colOff>
      <xdr:row>2</xdr:row>
      <xdr:rowOff>256117</xdr:rowOff>
    </xdr:to>
    <xdr:sp macro="" textlink="">
      <xdr:nvSpPr>
        <xdr:cNvPr id="57" name="Retângulo 56">
          <a:hlinkClick xmlns:r="http://schemas.openxmlformats.org/officeDocument/2006/relationships" r:id="rId16"/>
        </xdr:cNvPr>
        <xdr:cNvSpPr/>
      </xdr:nvSpPr>
      <xdr:spPr>
        <a:xfrm>
          <a:off x="7400033" y="677334"/>
          <a:ext cx="864000" cy="277283"/>
        </a:xfrm>
        <a:prstGeom prst="rect">
          <a:avLst/>
        </a:prstGeom>
        <a:solidFill>
          <a:srgbClr val="6699CC"/>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pt-BR" sz="1100">
              <a:solidFill>
                <a:schemeClr val="bg1">
                  <a:lumMod val="100000"/>
                </a:schemeClr>
              </a:solidFill>
            </a:rPr>
            <a:t>Julho</a:t>
          </a:r>
        </a:p>
      </xdr:txBody>
    </xdr:sp>
    <xdr:clientData/>
  </xdr:twoCellAnchor>
  <xdr:twoCellAnchor editAs="absolute">
    <xdr:from>
      <xdr:col>9</xdr:col>
      <xdr:colOff>217858</xdr:colOff>
      <xdr:row>1</xdr:row>
      <xdr:rowOff>243417</xdr:rowOff>
    </xdr:from>
    <xdr:to>
      <xdr:col>9</xdr:col>
      <xdr:colOff>1081858</xdr:colOff>
      <xdr:row>2</xdr:row>
      <xdr:rowOff>256117</xdr:rowOff>
    </xdr:to>
    <xdr:sp macro="" textlink="">
      <xdr:nvSpPr>
        <xdr:cNvPr id="58" name="Retângulo 57">
          <a:hlinkClick xmlns:r="http://schemas.openxmlformats.org/officeDocument/2006/relationships" r:id="rId17"/>
        </xdr:cNvPr>
        <xdr:cNvSpPr/>
      </xdr:nvSpPr>
      <xdr:spPr>
        <a:xfrm>
          <a:off x="8282358" y="677334"/>
          <a:ext cx="864000" cy="277283"/>
        </a:xfrm>
        <a:prstGeom prst="rect">
          <a:avLst/>
        </a:prstGeom>
        <a:solidFill>
          <a:srgbClr val="6699CC"/>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pt-BR" sz="1100">
              <a:solidFill>
                <a:schemeClr val="bg1">
                  <a:lumMod val="100000"/>
                </a:schemeClr>
              </a:solidFill>
            </a:rPr>
            <a:t>Agosto</a:t>
          </a:r>
        </a:p>
      </xdr:txBody>
    </xdr:sp>
    <xdr:clientData/>
  </xdr:twoCellAnchor>
  <xdr:twoCellAnchor editAs="absolute">
    <xdr:from>
      <xdr:col>9</xdr:col>
      <xdr:colOff>1100183</xdr:colOff>
      <xdr:row>1</xdr:row>
      <xdr:rowOff>243417</xdr:rowOff>
    </xdr:from>
    <xdr:to>
      <xdr:col>10</xdr:col>
      <xdr:colOff>704766</xdr:colOff>
      <xdr:row>2</xdr:row>
      <xdr:rowOff>256117</xdr:rowOff>
    </xdr:to>
    <xdr:sp macro="" textlink="">
      <xdr:nvSpPr>
        <xdr:cNvPr id="59" name="Retângulo 58">
          <a:hlinkClick xmlns:r="http://schemas.openxmlformats.org/officeDocument/2006/relationships" r:id="rId18"/>
        </xdr:cNvPr>
        <xdr:cNvSpPr/>
      </xdr:nvSpPr>
      <xdr:spPr>
        <a:xfrm>
          <a:off x="9164683" y="677334"/>
          <a:ext cx="864000" cy="277283"/>
        </a:xfrm>
        <a:prstGeom prst="rect">
          <a:avLst/>
        </a:prstGeom>
        <a:solidFill>
          <a:srgbClr val="6699CC"/>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pt-BR" sz="1100">
              <a:solidFill>
                <a:schemeClr val="bg1">
                  <a:lumMod val="100000"/>
                </a:schemeClr>
              </a:solidFill>
            </a:rPr>
            <a:t>Setembro</a:t>
          </a:r>
        </a:p>
      </xdr:txBody>
    </xdr:sp>
    <xdr:clientData/>
  </xdr:twoCellAnchor>
  <xdr:twoCellAnchor editAs="absolute">
    <xdr:from>
      <xdr:col>10</xdr:col>
      <xdr:colOff>723091</xdr:colOff>
      <xdr:row>1</xdr:row>
      <xdr:rowOff>243417</xdr:rowOff>
    </xdr:from>
    <xdr:to>
      <xdr:col>13</xdr:col>
      <xdr:colOff>10175</xdr:colOff>
      <xdr:row>2</xdr:row>
      <xdr:rowOff>256117</xdr:rowOff>
    </xdr:to>
    <xdr:sp macro="" textlink="">
      <xdr:nvSpPr>
        <xdr:cNvPr id="60" name="Retângulo 59">
          <a:hlinkClick xmlns:r="http://schemas.openxmlformats.org/officeDocument/2006/relationships" r:id="rId19"/>
        </xdr:cNvPr>
        <xdr:cNvSpPr/>
      </xdr:nvSpPr>
      <xdr:spPr>
        <a:xfrm>
          <a:off x="10047008" y="677334"/>
          <a:ext cx="864000" cy="277283"/>
        </a:xfrm>
        <a:prstGeom prst="rect">
          <a:avLst/>
        </a:prstGeom>
        <a:solidFill>
          <a:srgbClr val="6699CC"/>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pt-BR" sz="1100">
              <a:solidFill>
                <a:schemeClr val="bg1">
                  <a:lumMod val="100000"/>
                </a:schemeClr>
              </a:solidFill>
            </a:rPr>
            <a:t>Outubro</a:t>
          </a:r>
        </a:p>
      </xdr:txBody>
    </xdr:sp>
    <xdr:clientData/>
  </xdr:twoCellAnchor>
  <xdr:twoCellAnchor editAs="absolute">
    <xdr:from>
      <xdr:col>13</xdr:col>
      <xdr:colOff>28500</xdr:colOff>
      <xdr:row>1</xdr:row>
      <xdr:rowOff>243417</xdr:rowOff>
    </xdr:from>
    <xdr:to>
      <xdr:col>15</xdr:col>
      <xdr:colOff>67000</xdr:colOff>
      <xdr:row>2</xdr:row>
      <xdr:rowOff>256117</xdr:rowOff>
    </xdr:to>
    <xdr:sp macro="" textlink="">
      <xdr:nvSpPr>
        <xdr:cNvPr id="61" name="Retângulo 60">
          <a:hlinkClick xmlns:r="http://schemas.openxmlformats.org/officeDocument/2006/relationships" r:id="rId20"/>
        </xdr:cNvPr>
        <xdr:cNvSpPr/>
      </xdr:nvSpPr>
      <xdr:spPr>
        <a:xfrm>
          <a:off x="10929333" y="677334"/>
          <a:ext cx="864000" cy="277283"/>
        </a:xfrm>
        <a:prstGeom prst="rect">
          <a:avLst/>
        </a:prstGeom>
        <a:solidFill>
          <a:srgbClr val="6699CC"/>
        </a:solidFill>
        <a:ln w="25400" cap="flat" cmpd="sng" algn="ctr">
          <a:noFill/>
          <a:prstDash val="solid"/>
        </a:ln>
        <a:effectLs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pt-BR" sz="1100">
              <a:solidFill>
                <a:schemeClr val="bg1">
                  <a:lumMod val="100000"/>
                </a:schemeClr>
              </a:solidFill>
            </a:rPr>
            <a:t>Novembro</a:t>
          </a:r>
        </a:p>
      </xdr:txBody>
    </xdr:sp>
    <xdr:clientData/>
  </xdr:twoCellAnchor>
  <xdr:twoCellAnchor editAs="absolute">
    <xdr:from>
      <xdr:col>15</xdr:col>
      <xdr:colOff>85325</xdr:colOff>
      <xdr:row>1</xdr:row>
      <xdr:rowOff>243417</xdr:rowOff>
    </xdr:from>
    <xdr:to>
      <xdr:col>16</xdr:col>
      <xdr:colOff>335491</xdr:colOff>
      <xdr:row>2</xdr:row>
      <xdr:rowOff>256117</xdr:rowOff>
    </xdr:to>
    <xdr:sp macro="" textlink="">
      <xdr:nvSpPr>
        <xdr:cNvPr id="62" name="Retângulo 61">
          <a:hlinkClick xmlns:r="http://schemas.openxmlformats.org/officeDocument/2006/relationships" r:id="rId21"/>
        </xdr:cNvPr>
        <xdr:cNvSpPr/>
      </xdr:nvSpPr>
      <xdr:spPr>
        <a:xfrm>
          <a:off x="11811658" y="677334"/>
          <a:ext cx="864000" cy="277283"/>
        </a:xfrm>
        <a:prstGeom prst="rect">
          <a:avLst/>
        </a:prstGeom>
        <a:solidFill>
          <a:srgbClr val="6699CC"/>
        </a:solidFill>
        <a:ln w="25400" cap="flat" cmpd="sng" algn="ctr">
          <a:noFill/>
          <a:prstDash val="solid"/>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pt-BR" sz="1100" b="0">
              <a:solidFill>
                <a:schemeClr val="bg1">
                  <a:lumMod val="100000"/>
                </a:schemeClr>
              </a:solidFill>
              <a:latin typeface="+mn-lt"/>
              <a:ea typeface="+mn-ea"/>
              <a:cs typeface="+mn-cs"/>
            </a:rPr>
            <a:t>Dezembro</a:t>
          </a:r>
        </a:p>
      </xdr:txBody>
    </xdr:sp>
    <xdr:clientData/>
  </xdr:twoCellAnchor>
  <xdr:twoCellAnchor editAs="absolute">
    <xdr:from>
      <xdr:col>16</xdr:col>
      <xdr:colOff>353816</xdr:colOff>
      <xdr:row>1</xdr:row>
      <xdr:rowOff>243417</xdr:rowOff>
    </xdr:from>
    <xdr:to>
      <xdr:col>17</xdr:col>
      <xdr:colOff>603983</xdr:colOff>
      <xdr:row>2</xdr:row>
      <xdr:rowOff>248834</xdr:rowOff>
    </xdr:to>
    <xdr:sp macro="" textlink="">
      <xdr:nvSpPr>
        <xdr:cNvPr id="63" name="Retângulo 62">
          <a:hlinkClick xmlns:r="http://schemas.openxmlformats.org/officeDocument/2006/relationships" r:id="rId22"/>
        </xdr:cNvPr>
        <xdr:cNvSpPr/>
      </xdr:nvSpPr>
      <xdr:spPr>
        <a:xfrm>
          <a:off x="12693983" y="677334"/>
          <a:ext cx="864000" cy="270000"/>
        </a:xfrm>
        <a:prstGeom prst="rect">
          <a:avLst/>
        </a:prstGeom>
        <a:solidFill>
          <a:srgbClr val="6699CC"/>
        </a:solidFill>
        <a:ln w="25400" cap="flat" cmpd="sng" algn="ctr">
          <a:noFill/>
          <a:prstDash val="solid"/>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pt-BR" sz="1100" b="0">
              <a:solidFill>
                <a:schemeClr val="bg1">
                  <a:lumMod val="100000"/>
                </a:schemeClr>
              </a:solidFill>
              <a:latin typeface="+mn-lt"/>
              <a:ea typeface="+mn-ea"/>
              <a:cs typeface="+mn-cs"/>
            </a:rPr>
            <a:t>13º Salário</a:t>
          </a:r>
        </a:p>
      </xdr:txBody>
    </xdr:sp>
    <xdr:clientData/>
  </xdr:twoCellAnchor>
  <xdr:twoCellAnchor editAs="absolute">
    <xdr:from>
      <xdr:col>18</xdr:col>
      <xdr:colOff>8472</xdr:colOff>
      <xdr:row>1</xdr:row>
      <xdr:rowOff>243417</xdr:rowOff>
    </xdr:from>
    <xdr:to>
      <xdr:col>19</xdr:col>
      <xdr:colOff>258638</xdr:colOff>
      <xdr:row>2</xdr:row>
      <xdr:rowOff>249767</xdr:rowOff>
    </xdr:to>
    <xdr:sp macro="" textlink="">
      <xdr:nvSpPr>
        <xdr:cNvPr id="64" name="Retângulo 63">
          <a:hlinkClick xmlns:r="http://schemas.openxmlformats.org/officeDocument/2006/relationships" r:id="rId23"/>
        </xdr:cNvPr>
        <xdr:cNvSpPr/>
      </xdr:nvSpPr>
      <xdr:spPr>
        <a:xfrm>
          <a:off x="13576305" y="677334"/>
          <a:ext cx="864000" cy="270933"/>
        </a:xfrm>
        <a:prstGeom prst="rect">
          <a:avLst/>
        </a:prstGeom>
        <a:solidFill>
          <a:srgbClr val="FF9900"/>
        </a:solidFill>
        <a:ln w="25400" cap="flat" cmpd="sng" algn="ctr">
          <a:noFill/>
          <a:prstDash val="solid"/>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pt-BR" sz="1100" b="0" i="0">
              <a:solidFill>
                <a:schemeClr val="bg1">
                  <a:lumMod val="100000"/>
                </a:schemeClr>
              </a:solidFill>
              <a:latin typeface="+mn-lt"/>
              <a:ea typeface="+mn-ea"/>
              <a:cs typeface="+mn-cs"/>
            </a:rPr>
            <a:t>Férias</a:t>
          </a:r>
        </a:p>
      </xdr:txBody>
    </xdr:sp>
    <xdr:clientData/>
  </xdr:twoCellAnchor>
  <xdr:twoCellAnchor editAs="oneCell">
    <xdr:from>
      <xdr:col>0</xdr:col>
      <xdr:colOff>391584</xdr:colOff>
      <xdr:row>0</xdr:row>
      <xdr:rowOff>74083</xdr:rowOff>
    </xdr:from>
    <xdr:to>
      <xdr:col>0</xdr:col>
      <xdr:colOff>1512116</xdr:colOff>
      <xdr:row>2</xdr:row>
      <xdr:rowOff>126999</xdr:rowOff>
    </xdr:to>
    <xdr:pic>
      <xdr:nvPicPr>
        <xdr:cNvPr id="34" name="Imagem 33" descr="Marca_sebrae_verticall.png"/>
        <xdr:cNvPicPr>
          <a:picLocks noChangeAspect="1"/>
        </xdr:cNvPicPr>
      </xdr:nvPicPr>
      <xdr:blipFill>
        <a:blip xmlns:r="http://schemas.openxmlformats.org/officeDocument/2006/relationships" r:embed="rId24" cstate="print"/>
        <a:stretch>
          <a:fillRect/>
        </a:stretch>
      </xdr:blipFill>
      <xdr:spPr>
        <a:xfrm>
          <a:off x="391584" y="74083"/>
          <a:ext cx="1120532" cy="751416"/>
        </a:xfrm>
        <a:prstGeom prst="rect">
          <a:avLst/>
        </a:prstGeom>
      </xdr:spPr>
    </xdr:pic>
    <xdr:clientData/>
  </xdr:twoCellAnchor>
</xdr:wsDr>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6.xml"/><Relationship Id="rId1" Type="http://schemas.openxmlformats.org/officeDocument/2006/relationships/printerSettings" Target="../printerSettings/printerSettings4.bin"/><Relationship Id="rId4" Type="http://schemas.openxmlformats.org/officeDocument/2006/relationships/comments" Target="../comments2.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7.xml"/><Relationship Id="rId1" Type="http://schemas.openxmlformats.org/officeDocument/2006/relationships/printerSettings" Target="../printerSettings/printerSettings5.bin"/><Relationship Id="rId4" Type="http://schemas.openxmlformats.org/officeDocument/2006/relationships/comments" Target="../comments3.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8.xml"/><Relationship Id="rId1" Type="http://schemas.openxmlformats.org/officeDocument/2006/relationships/printerSettings" Target="../printerSettings/printerSettings6.bin"/><Relationship Id="rId4" Type="http://schemas.openxmlformats.org/officeDocument/2006/relationships/comments" Target="../comments4.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9.xml"/><Relationship Id="rId1" Type="http://schemas.openxmlformats.org/officeDocument/2006/relationships/printerSettings" Target="../printerSettings/printerSettings7.bin"/><Relationship Id="rId4" Type="http://schemas.openxmlformats.org/officeDocument/2006/relationships/comments" Target="../comments5.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10.xml"/><Relationship Id="rId1" Type="http://schemas.openxmlformats.org/officeDocument/2006/relationships/printerSettings" Target="../printerSettings/printerSettings8.bin"/><Relationship Id="rId4" Type="http://schemas.openxmlformats.org/officeDocument/2006/relationships/comments" Target="../comments6.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11.xml"/><Relationship Id="rId1" Type="http://schemas.openxmlformats.org/officeDocument/2006/relationships/printerSettings" Target="../printerSettings/printerSettings9.bin"/><Relationship Id="rId4" Type="http://schemas.openxmlformats.org/officeDocument/2006/relationships/comments" Target="../comments7.x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12.xml"/><Relationship Id="rId1" Type="http://schemas.openxmlformats.org/officeDocument/2006/relationships/printerSettings" Target="../printerSettings/printerSettings10.bin"/><Relationship Id="rId4" Type="http://schemas.openxmlformats.org/officeDocument/2006/relationships/comments" Target="../comments8.xml"/></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13.xml"/><Relationship Id="rId1" Type="http://schemas.openxmlformats.org/officeDocument/2006/relationships/printerSettings" Target="../printerSettings/printerSettings11.bin"/><Relationship Id="rId4" Type="http://schemas.openxmlformats.org/officeDocument/2006/relationships/comments" Target="../comments9.x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14.xml"/><Relationship Id="rId1" Type="http://schemas.openxmlformats.org/officeDocument/2006/relationships/printerSettings" Target="../printerSettings/printerSettings12.bin"/><Relationship Id="rId4" Type="http://schemas.openxmlformats.org/officeDocument/2006/relationships/comments" Target="../comments10.xml"/></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15.xml"/><Relationship Id="rId1" Type="http://schemas.openxmlformats.org/officeDocument/2006/relationships/printerSettings" Target="../printerSettings/printerSettings13.bin"/><Relationship Id="rId4" Type="http://schemas.openxmlformats.org/officeDocument/2006/relationships/comments" Target="../comments11.xml"/></Relationships>
</file>

<file path=xl/worksheets/_rels/sheet16.xml.rels><?xml version="1.0" encoding="UTF-8" standalone="yes"?>
<Relationships xmlns="http://schemas.openxmlformats.org/package/2006/relationships"><Relationship Id="rId3" Type="http://schemas.openxmlformats.org/officeDocument/2006/relationships/vmlDrawing" Target="../drawings/vmlDrawing12.vml"/><Relationship Id="rId2" Type="http://schemas.openxmlformats.org/officeDocument/2006/relationships/drawing" Target="../drawings/drawing16.xml"/><Relationship Id="rId1" Type="http://schemas.openxmlformats.org/officeDocument/2006/relationships/printerSettings" Target="../printerSettings/printerSettings14.bin"/><Relationship Id="rId4" Type="http://schemas.openxmlformats.org/officeDocument/2006/relationships/comments" Target="../comments12.xml"/></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13.vml"/><Relationship Id="rId2" Type="http://schemas.openxmlformats.org/officeDocument/2006/relationships/drawing" Target="../drawings/drawing17.xml"/><Relationship Id="rId1" Type="http://schemas.openxmlformats.org/officeDocument/2006/relationships/printerSettings" Target="../printerSettings/printerSettings15.bin"/><Relationship Id="rId4" Type="http://schemas.openxmlformats.org/officeDocument/2006/relationships/comments" Target="../comments13.xml"/></Relationships>
</file>

<file path=xl/worksheets/_rels/sheet18.xml.rels><?xml version="1.0" encoding="UTF-8" standalone="yes"?>
<Relationships xmlns="http://schemas.openxmlformats.org/package/2006/relationships"><Relationship Id="rId3" Type="http://schemas.openxmlformats.org/officeDocument/2006/relationships/vmlDrawing" Target="../drawings/vmlDrawing14.vml"/><Relationship Id="rId2" Type="http://schemas.openxmlformats.org/officeDocument/2006/relationships/drawing" Target="../drawings/drawing18.xml"/><Relationship Id="rId1" Type="http://schemas.openxmlformats.org/officeDocument/2006/relationships/printerSettings" Target="../printerSettings/printerSettings16.bin"/><Relationship Id="rId4" Type="http://schemas.openxmlformats.org/officeDocument/2006/relationships/comments" Target="../comments14.xml"/></Relationships>
</file>

<file path=xl/worksheets/_rels/sheet19.xml.rels><?xml version="1.0" encoding="UTF-8" standalone="yes"?>
<Relationships xmlns="http://schemas.openxmlformats.org/package/2006/relationships"><Relationship Id="rId3" Type="http://schemas.openxmlformats.org/officeDocument/2006/relationships/vmlDrawing" Target="../drawings/vmlDrawing15.vml"/><Relationship Id="rId2" Type="http://schemas.openxmlformats.org/officeDocument/2006/relationships/drawing" Target="../drawings/drawing19.xml"/><Relationship Id="rId1" Type="http://schemas.openxmlformats.org/officeDocument/2006/relationships/printerSettings" Target="../printerSettings/printerSettings17.bin"/><Relationship Id="rId4" Type="http://schemas.openxmlformats.org/officeDocument/2006/relationships/comments" Target="../comments15.xml"/></Relationships>
</file>

<file path=xl/worksheets/_rels/sheet20.xml.rels><?xml version="1.0" encoding="UTF-8" standalone="yes"?>
<Relationships xmlns="http://schemas.openxmlformats.org/package/2006/relationships"><Relationship Id="rId3" Type="http://schemas.openxmlformats.org/officeDocument/2006/relationships/vmlDrawing" Target="../drawings/vmlDrawing16.vml"/><Relationship Id="rId2" Type="http://schemas.openxmlformats.org/officeDocument/2006/relationships/drawing" Target="../drawings/drawing20.xml"/><Relationship Id="rId1" Type="http://schemas.openxmlformats.org/officeDocument/2006/relationships/printerSettings" Target="../printerSettings/printerSettings18.bin"/><Relationship Id="rId4" Type="http://schemas.openxmlformats.org/officeDocument/2006/relationships/comments" Target="../comments16.xml"/></Relationships>
</file>

<file path=xl/worksheets/_rels/sheet21.xml.rels><?xml version="1.0" encoding="UTF-8" standalone="yes"?>
<Relationships xmlns="http://schemas.openxmlformats.org/package/2006/relationships"><Relationship Id="rId3" Type="http://schemas.openxmlformats.org/officeDocument/2006/relationships/vmlDrawing" Target="../drawings/vmlDrawing17.vml"/><Relationship Id="rId2" Type="http://schemas.openxmlformats.org/officeDocument/2006/relationships/drawing" Target="../drawings/drawing21.xml"/><Relationship Id="rId1" Type="http://schemas.openxmlformats.org/officeDocument/2006/relationships/printerSettings" Target="../printerSettings/printerSettings19.bin"/><Relationship Id="rId4" Type="http://schemas.openxmlformats.org/officeDocument/2006/relationships/comments" Target="../comments17.xml"/></Relationships>
</file>

<file path=xl/worksheets/_rels/sheet22.xml.rels><?xml version="1.0" encoding="UTF-8" standalone="yes"?>
<Relationships xmlns="http://schemas.openxmlformats.org/package/2006/relationships"><Relationship Id="rId3" Type="http://schemas.openxmlformats.org/officeDocument/2006/relationships/vmlDrawing" Target="../drawings/vmlDrawing18.vml"/><Relationship Id="rId2" Type="http://schemas.openxmlformats.org/officeDocument/2006/relationships/drawing" Target="../drawings/drawing22.xml"/><Relationship Id="rId1" Type="http://schemas.openxmlformats.org/officeDocument/2006/relationships/printerSettings" Target="../printerSettings/printerSettings20.bin"/><Relationship Id="rId4" Type="http://schemas.openxmlformats.org/officeDocument/2006/relationships/comments" Target="../comments18.xml"/></Relationships>
</file>

<file path=xl/worksheets/_rels/sheet23.xml.rels><?xml version="1.0" encoding="UTF-8" standalone="yes"?>
<Relationships xmlns="http://schemas.openxmlformats.org/package/2006/relationships"><Relationship Id="rId3" Type="http://schemas.openxmlformats.org/officeDocument/2006/relationships/vmlDrawing" Target="../drawings/vmlDrawing19.vml"/><Relationship Id="rId2" Type="http://schemas.openxmlformats.org/officeDocument/2006/relationships/drawing" Target="../drawings/drawing23.xml"/><Relationship Id="rId1" Type="http://schemas.openxmlformats.org/officeDocument/2006/relationships/printerSettings" Target="../printerSettings/printerSettings21.bin"/><Relationship Id="rId4" Type="http://schemas.openxmlformats.org/officeDocument/2006/relationships/comments" Target="../comments19.xml"/></Relationships>
</file>

<file path=xl/worksheets/_rels/sheet24.xml.rels><?xml version="1.0" encoding="UTF-8" standalone="yes"?>
<Relationships xmlns="http://schemas.openxmlformats.org/package/2006/relationships"><Relationship Id="rId3" Type="http://schemas.openxmlformats.org/officeDocument/2006/relationships/vmlDrawing" Target="../drawings/vmlDrawing20.vml"/><Relationship Id="rId2" Type="http://schemas.openxmlformats.org/officeDocument/2006/relationships/drawing" Target="../drawings/drawing24.xml"/><Relationship Id="rId1" Type="http://schemas.openxmlformats.org/officeDocument/2006/relationships/printerSettings" Target="../printerSettings/printerSettings22.bin"/><Relationship Id="rId4" Type="http://schemas.openxmlformats.org/officeDocument/2006/relationships/comments" Target="../comments20.xml"/></Relationships>
</file>

<file path=xl/worksheets/_rels/sheet25.xml.rels><?xml version="1.0" encoding="UTF-8" standalone="yes"?>
<Relationships xmlns="http://schemas.openxmlformats.org/package/2006/relationships"><Relationship Id="rId3" Type="http://schemas.openxmlformats.org/officeDocument/2006/relationships/vmlDrawing" Target="../drawings/vmlDrawing21.vml"/><Relationship Id="rId2" Type="http://schemas.openxmlformats.org/officeDocument/2006/relationships/drawing" Target="../drawings/drawing25.xml"/><Relationship Id="rId1" Type="http://schemas.openxmlformats.org/officeDocument/2006/relationships/printerSettings" Target="../printerSettings/printerSettings23.bin"/><Relationship Id="rId4" Type="http://schemas.openxmlformats.org/officeDocument/2006/relationships/comments" Target="../comments21.xml"/></Relationships>
</file>

<file path=xl/worksheets/_rels/sheet26.xml.rels><?xml version="1.0" encoding="UTF-8" standalone="yes"?>
<Relationships xmlns="http://schemas.openxmlformats.org/package/2006/relationships"><Relationship Id="rId3" Type="http://schemas.openxmlformats.org/officeDocument/2006/relationships/vmlDrawing" Target="../drawings/vmlDrawing22.vml"/><Relationship Id="rId2" Type="http://schemas.openxmlformats.org/officeDocument/2006/relationships/drawing" Target="../drawings/drawing26.xml"/><Relationship Id="rId1" Type="http://schemas.openxmlformats.org/officeDocument/2006/relationships/printerSettings" Target="../printerSettings/printerSettings24.bin"/><Relationship Id="rId4" Type="http://schemas.openxmlformats.org/officeDocument/2006/relationships/comments" Target="../comments22.xml"/></Relationships>
</file>

<file path=xl/worksheets/_rels/sheet27.xml.rels><?xml version="1.0" encoding="UTF-8" standalone="yes"?>
<Relationships xmlns="http://schemas.openxmlformats.org/package/2006/relationships"><Relationship Id="rId3" Type="http://schemas.openxmlformats.org/officeDocument/2006/relationships/vmlDrawing" Target="../drawings/vmlDrawing23.vml"/><Relationship Id="rId2" Type="http://schemas.openxmlformats.org/officeDocument/2006/relationships/drawing" Target="../drawings/drawing27.xml"/><Relationship Id="rId1" Type="http://schemas.openxmlformats.org/officeDocument/2006/relationships/printerSettings" Target="../printerSettings/printerSettings25.bin"/><Relationship Id="rId4" Type="http://schemas.openxmlformats.org/officeDocument/2006/relationships/comments" Target="../comments23.xml"/></Relationships>
</file>

<file path=xl/worksheets/_rels/sheet28.xml.rels><?xml version="1.0" encoding="UTF-8" standalone="yes"?>
<Relationships xmlns="http://schemas.openxmlformats.org/package/2006/relationships"><Relationship Id="rId3" Type="http://schemas.openxmlformats.org/officeDocument/2006/relationships/vmlDrawing" Target="../drawings/vmlDrawing24.vml"/><Relationship Id="rId2" Type="http://schemas.openxmlformats.org/officeDocument/2006/relationships/drawing" Target="../drawings/drawing28.xml"/><Relationship Id="rId1" Type="http://schemas.openxmlformats.org/officeDocument/2006/relationships/printerSettings" Target="../printerSettings/printerSettings26.bin"/><Relationship Id="rId4" Type="http://schemas.openxmlformats.org/officeDocument/2006/relationships/comments" Target="../comments24.xml"/></Relationships>
</file>

<file path=xl/worksheets/_rels/sheet29.xml.rels><?xml version="1.0" encoding="UTF-8" standalone="yes"?>
<Relationships xmlns="http://schemas.openxmlformats.org/package/2006/relationships"><Relationship Id="rId3" Type="http://schemas.openxmlformats.org/officeDocument/2006/relationships/vmlDrawing" Target="../drawings/vmlDrawing25.vml"/><Relationship Id="rId2" Type="http://schemas.openxmlformats.org/officeDocument/2006/relationships/drawing" Target="../drawings/drawing29.xml"/><Relationship Id="rId1" Type="http://schemas.openxmlformats.org/officeDocument/2006/relationships/printerSettings" Target="../printerSettings/printerSettings27.bin"/><Relationship Id="rId4" Type="http://schemas.openxmlformats.org/officeDocument/2006/relationships/comments" Target="../comments25.xml"/></Relationships>
</file>

<file path=xl/worksheets/_rels/sheet30.xml.rels><?xml version="1.0" encoding="UTF-8" standalone="yes"?>
<Relationships xmlns="http://schemas.openxmlformats.org/package/2006/relationships"><Relationship Id="rId3" Type="http://schemas.openxmlformats.org/officeDocument/2006/relationships/vmlDrawing" Target="../drawings/vmlDrawing26.vml"/><Relationship Id="rId2" Type="http://schemas.openxmlformats.org/officeDocument/2006/relationships/drawing" Target="../drawings/drawing30.xml"/><Relationship Id="rId1" Type="http://schemas.openxmlformats.org/officeDocument/2006/relationships/printerSettings" Target="../printerSettings/printerSettings28.bin"/><Relationship Id="rId4" Type="http://schemas.openxmlformats.org/officeDocument/2006/relationships/comments" Target="../comments26.xml"/></Relationships>
</file>

<file path=xl/worksheets/_rels/sheet31.xml.rels><?xml version="1.0" encoding="UTF-8" standalone="yes"?>
<Relationships xmlns="http://schemas.openxmlformats.org/package/2006/relationships"><Relationship Id="rId3" Type="http://schemas.openxmlformats.org/officeDocument/2006/relationships/vmlDrawing" Target="../drawings/vmlDrawing27.vml"/><Relationship Id="rId2" Type="http://schemas.openxmlformats.org/officeDocument/2006/relationships/drawing" Target="../drawings/drawing31.xml"/><Relationship Id="rId1" Type="http://schemas.openxmlformats.org/officeDocument/2006/relationships/printerSettings" Target="../printerSettings/printerSettings29.bin"/><Relationship Id="rId4" Type="http://schemas.openxmlformats.org/officeDocument/2006/relationships/comments" Target="../comments27.xml"/></Relationships>
</file>

<file path=xl/worksheets/_rels/sheet32.xml.rels><?xml version="1.0" encoding="UTF-8" standalone="yes"?>
<Relationships xmlns="http://schemas.openxmlformats.org/package/2006/relationships"><Relationship Id="rId3" Type="http://schemas.openxmlformats.org/officeDocument/2006/relationships/vmlDrawing" Target="../drawings/vmlDrawing28.vml"/><Relationship Id="rId2" Type="http://schemas.openxmlformats.org/officeDocument/2006/relationships/drawing" Target="../drawings/drawing32.xml"/><Relationship Id="rId1" Type="http://schemas.openxmlformats.org/officeDocument/2006/relationships/printerSettings" Target="../printerSettings/printerSettings30.bin"/><Relationship Id="rId4" Type="http://schemas.openxmlformats.org/officeDocument/2006/relationships/comments" Target="../comments28.xml"/></Relationships>
</file>

<file path=xl/worksheets/_rels/sheet33.xml.rels><?xml version="1.0" encoding="UTF-8" standalone="yes"?>
<Relationships xmlns="http://schemas.openxmlformats.org/package/2006/relationships"><Relationship Id="rId3" Type="http://schemas.openxmlformats.org/officeDocument/2006/relationships/vmlDrawing" Target="../drawings/vmlDrawing29.vml"/><Relationship Id="rId2" Type="http://schemas.openxmlformats.org/officeDocument/2006/relationships/drawing" Target="../drawings/drawing33.xml"/><Relationship Id="rId1" Type="http://schemas.openxmlformats.org/officeDocument/2006/relationships/printerSettings" Target="../printerSettings/printerSettings31.bin"/><Relationship Id="rId4" Type="http://schemas.openxmlformats.org/officeDocument/2006/relationships/comments" Target="../comments29.xml"/></Relationships>
</file>

<file path=xl/worksheets/_rels/sheet34.xml.rels><?xml version="1.0" encoding="UTF-8" standalone="yes"?>
<Relationships xmlns="http://schemas.openxmlformats.org/package/2006/relationships"><Relationship Id="rId3" Type="http://schemas.openxmlformats.org/officeDocument/2006/relationships/vmlDrawing" Target="../drawings/vmlDrawing30.vml"/><Relationship Id="rId2" Type="http://schemas.openxmlformats.org/officeDocument/2006/relationships/drawing" Target="../drawings/drawing34.xml"/><Relationship Id="rId1" Type="http://schemas.openxmlformats.org/officeDocument/2006/relationships/printerSettings" Target="../printerSettings/printerSettings32.bin"/><Relationship Id="rId4" Type="http://schemas.openxmlformats.org/officeDocument/2006/relationships/comments" Target="../comments30.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3" Type="http://schemas.openxmlformats.org/officeDocument/2006/relationships/vmlDrawing" Target="../drawings/vmlDrawing31.vml"/><Relationship Id="rId2" Type="http://schemas.openxmlformats.org/officeDocument/2006/relationships/drawing" Target="../drawings/drawing36.xml"/><Relationship Id="rId1" Type="http://schemas.openxmlformats.org/officeDocument/2006/relationships/printerSettings" Target="../printerSettings/printerSettings33.bin"/><Relationship Id="rId4" Type="http://schemas.openxmlformats.org/officeDocument/2006/relationships/comments" Target="../comments31.xml"/></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8.xml.rels><?xml version="1.0" encoding="UTF-8" standalone="yes"?>
<Relationships xmlns="http://schemas.openxmlformats.org/package/2006/relationships"><Relationship Id="rId3" Type="http://schemas.openxmlformats.org/officeDocument/2006/relationships/comments" Target="../comments32.xml"/><Relationship Id="rId2" Type="http://schemas.openxmlformats.org/officeDocument/2006/relationships/vmlDrawing" Target="../drawings/vmlDrawing32.vml"/><Relationship Id="rId1" Type="http://schemas.openxmlformats.org/officeDocument/2006/relationships/drawing" Target="../drawings/drawing37.xml"/></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38.xml"/><Relationship Id="rId1" Type="http://schemas.openxmlformats.org/officeDocument/2006/relationships/printerSettings" Target="../printerSettings/printerSettings35.bin"/></Relationships>
</file>

<file path=xl/worksheets/_rels/sheet40.xml.rels><?xml version="1.0" encoding="UTF-8" standalone="yes"?>
<Relationships xmlns="http://schemas.openxmlformats.org/package/2006/relationships"><Relationship Id="rId2" Type="http://schemas.openxmlformats.org/officeDocument/2006/relationships/drawing" Target="../drawings/drawing39.xml"/><Relationship Id="rId1" Type="http://schemas.openxmlformats.org/officeDocument/2006/relationships/printerSettings" Target="../printerSettings/printerSettings36.bin"/></Relationships>
</file>

<file path=xl/worksheets/_rels/sheet42.xml.rels><?xml version="1.0" encoding="UTF-8" standalone="yes"?>
<Relationships xmlns="http://schemas.openxmlformats.org/package/2006/relationships"><Relationship Id="rId2" Type="http://schemas.openxmlformats.org/officeDocument/2006/relationships/drawing" Target="../drawings/drawing40.xml"/><Relationship Id="rId1" Type="http://schemas.openxmlformats.org/officeDocument/2006/relationships/printerSettings" Target="../printerSettings/printerSettings37.bin"/></Relationships>
</file>

<file path=xl/worksheets/_rels/sheet43.xml.rels><?xml version="1.0" encoding="UTF-8" standalone="yes"?>
<Relationships xmlns="http://schemas.openxmlformats.org/package/2006/relationships"><Relationship Id="rId2" Type="http://schemas.openxmlformats.org/officeDocument/2006/relationships/drawing" Target="../drawings/drawing41.xml"/><Relationship Id="rId1" Type="http://schemas.openxmlformats.org/officeDocument/2006/relationships/printerSettings" Target="../printerSettings/printerSettings38.bin"/></Relationships>
</file>

<file path=xl/worksheets/_rels/sheet44.xml.rels><?xml version="1.0" encoding="UTF-8" standalone="yes"?>
<Relationships xmlns="http://schemas.openxmlformats.org/package/2006/relationships"><Relationship Id="rId3" Type="http://schemas.openxmlformats.org/officeDocument/2006/relationships/hyperlink" Target="http://cltonline.blogspot.com.br/2010/02/art-130.html" TargetMode="External"/><Relationship Id="rId7" Type="http://schemas.openxmlformats.org/officeDocument/2006/relationships/comments" Target="../comments33.xml"/><Relationship Id="rId2" Type="http://schemas.openxmlformats.org/officeDocument/2006/relationships/hyperlink" Target="http://www.caixa.gov.br/beneficios-trabalhador/fgts/perguntas-frequentes/Paginas/default.aspx" TargetMode="External"/><Relationship Id="rId1" Type="http://schemas.openxmlformats.org/officeDocument/2006/relationships/hyperlink" Target="http://www.fnde.gov.br/financiamento/salario-educacao/salario-educacao-entendendo-o" TargetMode="External"/><Relationship Id="rId6" Type="http://schemas.openxmlformats.org/officeDocument/2006/relationships/vmlDrawing" Target="../drawings/vmlDrawing33.vml"/><Relationship Id="rId5" Type="http://schemas.openxmlformats.org/officeDocument/2006/relationships/drawing" Target="../drawings/drawing42.xml"/><Relationship Id="rId4" Type="http://schemas.openxmlformats.org/officeDocument/2006/relationships/printerSettings" Target="../printerSettings/printerSettings39.bin"/></Relationships>
</file>

<file path=xl/worksheets/_rels/sheet45.xml.rels><?xml version="1.0" encoding="UTF-8" standalone="yes"?>
<Relationships xmlns="http://schemas.openxmlformats.org/package/2006/relationships"><Relationship Id="rId3" Type="http://schemas.openxmlformats.org/officeDocument/2006/relationships/vmlDrawing" Target="../drawings/vmlDrawing34.vml"/><Relationship Id="rId2" Type="http://schemas.openxmlformats.org/officeDocument/2006/relationships/drawing" Target="../drawings/drawing43.xml"/><Relationship Id="rId1" Type="http://schemas.openxmlformats.org/officeDocument/2006/relationships/printerSettings" Target="../printerSettings/printerSettings40.bin"/><Relationship Id="rId4" Type="http://schemas.openxmlformats.org/officeDocument/2006/relationships/comments" Target="../comments34.xml"/></Relationships>
</file>

<file path=xl/worksheets/_rels/sheet46.xml.rels><?xml version="1.0" encoding="UTF-8" standalone="yes"?>
<Relationships xmlns="http://schemas.openxmlformats.org/package/2006/relationships"><Relationship Id="rId3" Type="http://schemas.openxmlformats.org/officeDocument/2006/relationships/vmlDrawing" Target="../drawings/vmlDrawing35.vml"/><Relationship Id="rId2" Type="http://schemas.openxmlformats.org/officeDocument/2006/relationships/drawing" Target="../drawings/drawing44.xml"/><Relationship Id="rId1" Type="http://schemas.openxmlformats.org/officeDocument/2006/relationships/printerSettings" Target="../printerSettings/printerSettings41.bin"/><Relationship Id="rId4" Type="http://schemas.openxmlformats.org/officeDocument/2006/relationships/comments" Target="../comments35.xml"/></Relationships>
</file>

<file path=xl/worksheets/_rels/sheet47.xml.rels><?xml version="1.0" encoding="UTF-8" standalone="yes"?>
<Relationships xmlns="http://schemas.openxmlformats.org/package/2006/relationships"><Relationship Id="rId2" Type="http://schemas.openxmlformats.org/officeDocument/2006/relationships/drawing" Target="../drawings/drawing45.xml"/><Relationship Id="rId1" Type="http://schemas.openxmlformats.org/officeDocument/2006/relationships/printerSettings" Target="../printerSettings/printerSettings42.bin"/></Relationships>
</file>

<file path=xl/worksheets/_rels/sheet48.xml.rels><?xml version="1.0" encoding="UTF-8" standalone="yes"?>
<Relationships xmlns="http://schemas.openxmlformats.org/package/2006/relationships"><Relationship Id="rId3" Type="http://schemas.openxmlformats.org/officeDocument/2006/relationships/vmlDrawing" Target="../drawings/vmlDrawing36.vml"/><Relationship Id="rId2" Type="http://schemas.openxmlformats.org/officeDocument/2006/relationships/drawing" Target="../drawings/drawing46.xml"/><Relationship Id="rId1" Type="http://schemas.openxmlformats.org/officeDocument/2006/relationships/printerSettings" Target="../printerSettings/printerSettings43.bin"/><Relationship Id="rId4" Type="http://schemas.openxmlformats.org/officeDocument/2006/relationships/comments" Target="../comments36.xml"/></Relationships>
</file>

<file path=xl/worksheets/_rels/sheet49.xml.rels><?xml version="1.0" encoding="UTF-8" standalone="yes"?>
<Relationships xmlns="http://schemas.openxmlformats.org/package/2006/relationships"><Relationship Id="rId2" Type="http://schemas.openxmlformats.org/officeDocument/2006/relationships/drawing" Target="../drawings/drawing47.xml"/><Relationship Id="rId1" Type="http://schemas.openxmlformats.org/officeDocument/2006/relationships/printerSettings" Target="../printerSettings/printerSettings44.bin"/></Relationships>
</file>

<file path=xl/worksheets/_rels/sheet50.xml.rels><?xml version="1.0" encoding="UTF-8" standalone="yes"?>
<Relationships xmlns="http://schemas.openxmlformats.org/package/2006/relationships"><Relationship Id="rId3" Type="http://schemas.openxmlformats.org/officeDocument/2006/relationships/comments" Target="../comments37.xml"/><Relationship Id="rId2" Type="http://schemas.openxmlformats.org/officeDocument/2006/relationships/vmlDrawing" Target="../drawings/vmlDrawing37.vml"/><Relationship Id="rId1" Type="http://schemas.openxmlformats.org/officeDocument/2006/relationships/drawing" Target="../drawings/drawing48.xml"/></Relationships>
</file>

<file path=xl/worksheets/_rels/sheet51.xml.rels><?xml version="1.0" encoding="UTF-8" standalone="yes"?>
<Relationships xmlns="http://schemas.openxmlformats.org/package/2006/relationships"><Relationship Id="rId2" Type="http://schemas.openxmlformats.org/officeDocument/2006/relationships/drawing" Target="../drawings/drawing49.xml"/><Relationship Id="rId1" Type="http://schemas.openxmlformats.org/officeDocument/2006/relationships/printerSettings" Target="../printerSettings/printerSettings45.bin"/></Relationships>
</file>

<file path=xl/worksheets/_rels/sheet52.xml.rels><?xml version="1.0" encoding="UTF-8" standalone="yes"?>
<Relationships xmlns="http://schemas.openxmlformats.org/package/2006/relationships"><Relationship Id="rId3" Type="http://schemas.openxmlformats.org/officeDocument/2006/relationships/comments" Target="../comments38.xml"/><Relationship Id="rId2" Type="http://schemas.openxmlformats.org/officeDocument/2006/relationships/vmlDrawing" Target="../drawings/vmlDrawing38.vml"/><Relationship Id="rId1" Type="http://schemas.openxmlformats.org/officeDocument/2006/relationships/drawing" Target="../drawings/drawing50.xml"/></Relationships>
</file>

<file path=xl/worksheets/_rels/sheet53.xml.rels><?xml version="1.0" encoding="UTF-8" standalone="yes"?>
<Relationships xmlns="http://schemas.openxmlformats.org/package/2006/relationships"><Relationship Id="rId2" Type="http://schemas.openxmlformats.org/officeDocument/2006/relationships/drawing" Target="../drawings/drawing51.xml"/><Relationship Id="rId1" Type="http://schemas.openxmlformats.org/officeDocument/2006/relationships/printerSettings" Target="../printerSettings/printerSettings46.bin"/></Relationships>
</file>

<file path=xl/worksheets/_rels/sheet54.xml.rels><?xml version="1.0" encoding="UTF-8" standalone="yes"?>
<Relationships xmlns="http://schemas.openxmlformats.org/package/2006/relationships"><Relationship Id="rId3" Type="http://schemas.openxmlformats.org/officeDocument/2006/relationships/comments" Target="../comments39.xml"/><Relationship Id="rId2" Type="http://schemas.openxmlformats.org/officeDocument/2006/relationships/vmlDrawing" Target="../drawings/vmlDrawing39.vml"/><Relationship Id="rId1" Type="http://schemas.openxmlformats.org/officeDocument/2006/relationships/drawing" Target="../drawings/drawing52.xml"/></Relationships>
</file>

<file path=xl/worksheets/_rels/sheet55.xml.rels><?xml version="1.0" encoding="UTF-8" standalone="yes"?>
<Relationships xmlns="http://schemas.openxmlformats.org/package/2006/relationships"><Relationship Id="rId2" Type="http://schemas.openxmlformats.org/officeDocument/2006/relationships/drawing" Target="../drawings/drawing53.xml"/><Relationship Id="rId1" Type="http://schemas.openxmlformats.org/officeDocument/2006/relationships/printerSettings" Target="../printerSettings/printerSettings47.bin"/></Relationships>
</file>

<file path=xl/worksheets/_rels/sheet56.xml.rels><?xml version="1.0" encoding="UTF-8" standalone="yes"?>
<Relationships xmlns="http://schemas.openxmlformats.org/package/2006/relationships"><Relationship Id="rId3" Type="http://schemas.openxmlformats.org/officeDocument/2006/relationships/comments" Target="../comments40.xml"/><Relationship Id="rId2" Type="http://schemas.openxmlformats.org/officeDocument/2006/relationships/vmlDrawing" Target="../drawings/vmlDrawing40.vml"/><Relationship Id="rId1" Type="http://schemas.openxmlformats.org/officeDocument/2006/relationships/drawing" Target="../drawings/drawing54.xml"/></Relationships>
</file>

<file path=xl/worksheets/_rels/sheet57.xml.rels><?xml version="1.0" encoding="UTF-8" standalone="yes"?>
<Relationships xmlns="http://schemas.openxmlformats.org/package/2006/relationships"><Relationship Id="rId2" Type="http://schemas.openxmlformats.org/officeDocument/2006/relationships/drawing" Target="../drawings/drawing55.xml"/><Relationship Id="rId1" Type="http://schemas.openxmlformats.org/officeDocument/2006/relationships/printerSettings" Target="../printerSettings/printerSettings48.bin"/></Relationships>
</file>

<file path=xl/worksheets/_rels/sheet58.xml.rels><?xml version="1.0" encoding="UTF-8" standalone="yes"?>
<Relationships xmlns="http://schemas.openxmlformats.org/package/2006/relationships"><Relationship Id="rId3" Type="http://schemas.openxmlformats.org/officeDocument/2006/relationships/comments" Target="../comments41.xml"/><Relationship Id="rId2" Type="http://schemas.openxmlformats.org/officeDocument/2006/relationships/vmlDrawing" Target="../drawings/vmlDrawing41.vml"/><Relationship Id="rId1" Type="http://schemas.openxmlformats.org/officeDocument/2006/relationships/drawing" Target="../drawings/drawing56.xml"/></Relationships>
</file>

<file path=xl/worksheets/_rels/sheet59.xml.rels><?xml version="1.0" encoding="UTF-8" standalone="yes"?>
<Relationships xmlns="http://schemas.openxmlformats.org/package/2006/relationships"><Relationship Id="rId2" Type="http://schemas.openxmlformats.org/officeDocument/2006/relationships/drawing" Target="../drawings/drawing57.xml"/><Relationship Id="rId1" Type="http://schemas.openxmlformats.org/officeDocument/2006/relationships/printerSettings" Target="../printerSettings/printerSettings49.bin"/></Relationships>
</file>

<file path=xl/worksheets/_rels/sheet60.xml.rels><?xml version="1.0" encoding="UTF-8" standalone="yes"?>
<Relationships xmlns="http://schemas.openxmlformats.org/package/2006/relationships"><Relationship Id="rId3" Type="http://schemas.openxmlformats.org/officeDocument/2006/relationships/comments" Target="../comments42.xml"/><Relationship Id="rId2" Type="http://schemas.openxmlformats.org/officeDocument/2006/relationships/vmlDrawing" Target="../drawings/vmlDrawing42.vml"/><Relationship Id="rId1" Type="http://schemas.openxmlformats.org/officeDocument/2006/relationships/drawing" Target="../drawings/drawing58.xml"/></Relationships>
</file>

<file path=xl/worksheets/_rels/sheet61.xml.rels><?xml version="1.0" encoding="UTF-8" standalone="yes"?>
<Relationships xmlns="http://schemas.openxmlformats.org/package/2006/relationships"><Relationship Id="rId2" Type="http://schemas.openxmlformats.org/officeDocument/2006/relationships/drawing" Target="../drawings/drawing59.xml"/><Relationship Id="rId1" Type="http://schemas.openxmlformats.org/officeDocument/2006/relationships/printerSettings" Target="../printerSettings/printerSettings50.bin"/></Relationships>
</file>

<file path=xl/worksheets/_rels/sheet62.xml.rels><?xml version="1.0" encoding="UTF-8" standalone="yes"?>
<Relationships xmlns="http://schemas.openxmlformats.org/package/2006/relationships"><Relationship Id="rId3" Type="http://schemas.openxmlformats.org/officeDocument/2006/relationships/comments" Target="../comments43.xml"/><Relationship Id="rId2" Type="http://schemas.openxmlformats.org/officeDocument/2006/relationships/vmlDrawing" Target="../drawings/vmlDrawing43.vml"/><Relationship Id="rId1" Type="http://schemas.openxmlformats.org/officeDocument/2006/relationships/drawing" Target="../drawings/drawing60.xml"/></Relationships>
</file>

<file path=xl/worksheets/_rels/sheet63.xml.rels><?xml version="1.0" encoding="UTF-8" standalone="yes"?>
<Relationships xmlns="http://schemas.openxmlformats.org/package/2006/relationships"><Relationship Id="rId2" Type="http://schemas.openxmlformats.org/officeDocument/2006/relationships/drawing" Target="../drawings/drawing61.xml"/><Relationship Id="rId1" Type="http://schemas.openxmlformats.org/officeDocument/2006/relationships/printerSettings" Target="../printerSettings/printerSettings51.bin"/></Relationships>
</file>

<file path=xl/worksheets/_rels/sheet64.xml.rels><?xml version="1.0" encoding="UTF-8" standalone="yes"?>
<Relationships xmlns="http://schemas.openxmlformats.org/package/2006/relationships"><Relationship Id="rId3" Type="http://schemas.openxmlformats.org/officeDocument/2006/relationships/comments" Target="../comments44.xml"/><Relationship Id="rId2" Type="http://schemas.openxmlformats.org/officeDocument/2006/relationships/vmlDrawing" Target="../drawings/vmlDrawing44.vml"/><Relationship Id="rId1" Type="http://schemas.openxmlformats.org/officeDocument/2006/relationships/drawing" Target="../drawings/drawing62.xml"/></Relationships>
</file>

<file path=xl/worksheets/_rels/sheet65.xml.rels><?xml version="1.0" encoding="UTF-8" standalone="yes"?>
<Relationships xmlns="http://schemas.openxmlformats.org/package/2006/relationships"><Relationship Id="rId2" Type="http://schemas.openxmlformats.org/officeDocument/2006/relationships/drawing" Target="../drawings/drawing63.xml"/><Relationship Id="rId1" Type="http://schemas.openxmlformats.org/officeDocument/2006/relationships/printerSettings" Target="../printerSettings/printerSettings52.bin"/></Relationships>
</file>

<file path=xl/worksheets/_rels/sheet66.xml.rels><?xml version="1.0" encoding="UTF-8" standalone="yes"?>
<Relationships xmlns="http://schemas.openxmlformats.org/package/2006/relationships"><Relationship Id="rId3" Type="http://schemas.openxmlformats.org/officeDocument/2006/relationships/comments" Target="../comments45.xml"/><Relationship Id="rId2" Type="http://schemas.openxmlformats.org/officeDocument/2006/relationships/vmlDrawing" Target="../drawings/vmlDrawing45.vml"/><Relationship Id="rId1" Type="http://schemas.openxmlformats.org/officeDocument/2006/relationships/drawing" Target="../drawings/drawing64.xml"/></Relationships>
</file>

<file path=xl/worksheets/_rels/sheet67.xml.rels><?xml version="1.0" encoding="UTF-8" standalone="yes"?>
<Relationships xmlns="http://schemas.openxmlformats.org/package/2006/relationships"><Relationship Id="rId2" Type="http://schemas.openxmlformats.org/officeDocument/2006/relationships/drawing" Target="../drawings/drawing65.xml"/><Relationship Id="rId1" Type="http://schemas.openxmlformats.org/officeDocument/2006/relationships/printerSettings" Target="../printerSettings/printerSettings53.bin"/></Relationships>
</file>

<file path=xl/worksheets/_rels/sheet68.xml.rels><?xml version="1.0" encoding="UTF-8" standalone="yes"?>
<Relationships xmlns="http://schemas.openxmlformats.org/package/2006/relationships"><Relationship Id="rId3" Type="http://schemas.openxmlformats.org/officeDocument/2006/relationships/comments" Target="../comments46.xml"/><Relationship Id="rId2" Type="http://schemas.openxmlformats.org/officeDocument/2006/relationships/vmlDrawing" Target="../drawings/vmlDrawing46.vml"/><Relationship Id="rId1" Type="http://schemas.openxmlformats.org/officeDocument/2006/relationships/drawing" Target="../drawings/drawing66.xml"/></Relationships>
</file>

<file path=xl/worksheets/_rels/sheet69.xml.rels><?xml version="1.0" encoding="UTF-8" standalone="yes"?>
<Relationships xmlns="http://schemas.openxmlformats.org/package/2006/relationships"><Relationship Id="rId2" Type="http://schemas.openxmlformats.org/officeDocument/2006/relationships/drawing" Target="../drawings/drawing67.xml"/><Relationship Id="rId1" Type="http://schemas.openxmlformats.org/officeDocument/2006/relationships/printerSettings" Target="../printerSettings/printerSettings54.bin"/></Relationships>
</file>

<file path=xl/worksheets/sheet1.xml><?xml version="1.0" encoding="utf-8"?>
<worksheet xmlns="http://schemas.openxmlformats.org/spreadsheetml/2006/main" xmlns:r="http://schemas.openxmlformats.org/officeDocument/2006/relationships">
  <sheetPr codeName="Plan26"/>
  <dimension ref="A1:M100"/>
  <sheetViews>
    <sheetView showGridLines="0" showRowColHeaders="0" tabSelected="1" zoomScale="90" zoomScaleNormal="90" workbookViewId="0">
      <selection activeCell="B1" sqref="B1"/>
    </sheetView>
  </sheetViews>
  <sheetFormatPr defaultRowHeight="15" zeroHeight="1"/>
  <cols>
    <col min="1" max="1" width="27.7109375" style="1" customWidth="1"/>
    <col min="2" max="2" width="3.85546875" customWidth="1"/>
    <col min="3" max="13" width="15.7109375" customWidth="1"/>
  </cols>
  <sheetData>
    <row r="1" spans="1:13" s="40" customFormat="1" ht="51.75" customHeight="1">
      <c r="A1" s="187"/>
      <c r="C1" s="57" t="s">
        <v>634</v>
      </c>
    </row>
    <row r="2" spans="1:13" s="40" customFormat="1" ht="20.25" customHeight="1">
      <c r="A2" s="187"/>
      <c r="C2" s="496" t="s">
        <v>635</v>
      </c>
      <c r="D2" s="497"/>
      <c r="E2" s="497"/>
      <c r="F2" s="497"/>
      <c r="G2" s="497"/>
      <c r="H2" s="497"/>
      <c r="I2" s="497"/>
    </row>
    <row r="3" spans="1:13" s="40" customFormat="1" ht="54.75" customHeight="1">
      <c r="A3" s="1"/>
      <c r="C3" s="501" t="s">
        <v>636</v>
      </c>
      <c r="D3" s="501"/>
      <c r="E3" s="501"/>
      <c r="F3" s="501"/>
      <c r="G3" s="501"/>
      <c r="H3" s="501"/>
      <c r="I3" s="501"/>
      <c r="J3" s="58"/>
      <c r="K3" s="58"/>
      <c r="L3" s="58"/>
      <c r="M3" s="58"/>
    </row>
    <row r="4" spans="1:13" ht="30" customHeight="1">
      <c r="C4" s="56" t="s">
        <v>633</v>
      </c>
      <c r="D4" s="55"/>
      <c r="E4" s="55"/>
      <c r="F4" s="55"/>
      <c r="G4" s="55"/>
      <c r="H4" s="55"/>
      <c r="I4" s="55"/>
      <c r="J4" s="55"/>
      <c r="K4" s="55"/>
      <c r="L4" s="55"/>
      <c r="M4" s="55"/>
    </row>
    <row r="5" spans="1:13" ht="42" customHeight="1">
      <c r="C5" s="499" t="s">
        <v>632</v>
      </c>
      <c r="D5" s="499"/>
      <c r="E5" s="499"/>
      <c r="F5" s="499"/>
      <c r="G5" s="499"/>
      <c r="H5" s="499"/>
      <c r="I5" s="55"/>
      <c r="J5" s="55"/>
      <c r="K5" s="55"/>
      <c r="L5" s="55"/>
      <c r="M5" s="55"/>
    </row>
    <row r="6" spans="1:13" ht="30" customHeight="1">
      <c r="C6" s="59" t="s">
        <v>631</v>
      </c>
      <c r="D6" s="54" t="s">
        <v>630</v>
      </c>
    </row>
    <row r="7" spans="1:13" ht="48" customHeight="1">
      <c r="C7" s="499" t="s">
        <v>637</v>
      </c>
      <c r="D7" s="499"/>
      <c r="E7" s="499"/>
      <c r="F7" s="499"/>
      <c r="G7" s="499"/>
      <c r="H7" s="499"/>
      <c r="I7" s="499"/>
      <c r="J7" s="499"/>
    </row>
    <row r="8" spans="1:13" ht="30" customHeight="1">
      <c r="C8" s="500" t="s">
        <v>638</v>
      </c>
      <c r="D8" s="500"/>
      <c r="E8" s="500"/>
      <c r="F8" s="500"/>
      <c r="G8" s="500"/>
      <c r="H8" s="500"/>
      <c r="I8" s="500"/>
      <c r="J8" s="500"/>
      <c r="K8" s="500"/>
    </row>
    <row r="9" spans="1:13" ht="30" customHeight="1">
      <c r="C9" s="500" t="s">
        <v>639</v>
      </c>
      <c r="D9" s="499"/>
      <c r="E9" s="499"/>
      <c r="F9" s="499"/>
      <c r="G9" s="499"/>
      <c r="H9" s="499"/>
      <c r="I9" s="499"/>
      <c r="J9" s="499"/>
    </row>
    <row r="10" spans="1:13" ht="30" customHeight="1">
      <c r="C10" s="500" t="s">
        <v>640</v>
      </c>
      <c r="D10" s="499"/>
      <c r="E10" s="499"/>
      <c r="F10" s="499"/>
      <c r="G10" s="499"/>
      <c r="H10" s="499"/>
      <c r="I10" s="499"/>
      <c r="J10" s="499"/>
    </row>
    <row r="11" spans="1:13" ht="30" customHeight="1">
      <c r="C11" s="500" t="s">
        <v>641</v>
      </c>
      <c r="D11" s="499"/>
      <c r="E11" s="499"/>
      <c r="F11" s="499"/>
      <c r="G11" s="499"/>
      <c r="H11" s="499"/>
      <c r="I11" s="499"/>
      <c r="J11" s="499"/>
    </row>
    <row r="12" spans="1:13" ht="30" customHeight="1"/>
    <row r="13" spans="1:13" ht="30" customHeight="1">
      <c r="C13" s="59" t="s">
        <v>629</v>
      </c>
      <c r="D13" s="54" t="s">
        <v>628</v>
      </c>
    </row>
    <row r="14" spans="1:13" ht="48" customHeight="1">
      <c r="C14" s="499" t="s">
        <v>642</v>
      </c>
      <c r="D14" s="499"/>
      <c r="E14" s="499"/>
      <c r="F14" s="499"/>
      <c r="G14" s="499"/>
      <c r="H14" s="499"/>
      <c r="I14" s="499"/>
    </row>
    <row r="15" spans="1:13" ht="30" customHeight="1"/>
    <row r="16" spans="1:13" ht="30" customHeight="1">
      <c r="C16" s="59" t="s">
        <v>627</v>
      </c>
      <c r="D16" s="54" t="s">
        <v>626</v>
      </c>
    </row>
    <row r="17" spans="3:9" ht="48" customHeight="1">
      <c r="C17" s="499" t="s">
        <v>643</v>
      </c>
      <c r="D17" s="499"/>
      <c r="E17" s="499"/>
      <c r="F17" s="499"/>
      <c r="G17" s="499"/>
      <c r="H17" s="499"/>
      <c r="I17" s="499"/>
    </row>
    <row r="18" spans="3:9" ht="30" customHeight="1"/>
    <row r="19" spans="3:9" ht="30" customHeight="1">
      <c r="C19" s="59" t="s">
        <v>625</v>
      </c>
      <c r="D19" s="54" t="s">
        <v>624</v>
      </c>
    </row>
    <row r="20" spans="3:9" ht="48" customHeight="1">
      <c r="C20" s="499" t="s">
        <v>644</v>
      </c>
      <c r="D20" s="499"/>
      <c r="E20" s="499"/>
      <c r="F20" s="499"/>
      <c r="G20" s="499"/>
      <c r="H20" s="499"/>
      <c r="I20" s="499"/>
    </row>
    <row r="21" spans="3:9" ht="30" customHeight="1"/>
    <row r="22" spans="3:9" ht="30" customHeight="1">
      <c r="C22" s="59" t="s">
        <v>623</v>
      </c>
      <c r="D22" s="54" t="s">
        <v>622</v>
      </c>
    </row>
    <row r="23" spans="3:9" ht="48" customHeight="1">
      <c r="C23" s="499" t="s">
        <v>645</v>
      </c>
      <c r="D23" s="499"/>
      <c r="E23" s="499"/>
      <c r="F23" s="499"/>
      <c r="G23" s="499"/>
      <c r="H23" s="499"/>
      <c r="I23" s="499"/>
    </row>
    <row r="24" spans="3:9" ht="30" customHeight="1"/>
    <row r="25" spans="3:9" ht="30" customHeight="1">
      <c r="C25" s="59" t="s">
        <v>621</v>
      </c>
      <c r="D25" s="54" t="s">
        <v>620</v>
      </c>
    </row>
    <row r="26" spans="3:9" ht="48" customHeight="1">
      <c r="C26" s="499" t="s">
        <v>646</v>
      </c>
      <c r="D26" s="499"/>
      <c r="E26" s="499"/>
      <c r="F26" s="499"/>
      <c r="G26" s="499"/>
      <c r="H26" s="499"/>
      <c r="I26" s="499"/>
    </row>
    <row r="27" spans="3:9" ht="30" customHeight="1"/>
    <row r="28" spans="3:9" ht="30" customHeight="1">
      <c r="C28" s="59" t="s">
        <v>619</v>
      </c>
      <c r="D28" s="54" t="s">
        <v>618</v>
      </c>
    </row>
    <row r="29" spans="3:9" ht="48" customHeight="1">
      <c r="C29" s="499" t="s">
        <v>647</v>
      </c>
      <c r="D29" s="499"/>
      <c r="E29" s="499"/>
      <c r="F29" s="499"/>
      <c r="G29" s="499"/>
      <c r="H29" s="499"/>
      <c r="I29" s="499"/>
    </row>
    <row r="30" spans="3:9" ht="30" customHeight="1"/>
    <row r="31" spans="3:9" ht="30" customHeight="1">
      <c r="C31" s="59" t="s">
        <v>617</v>
      </c>
      <c r="D31" s="54" t="s">
        <v>616</v>
      </c>
    </row>
    <row r="32" spans="3:9" ht="48" customHeight="1">
      <c r="C32" s="499" t="s">
        <v>683</v>
      </c>
      <c r="D32" s="499"/>
      <c r="E32" s="499"/>
      <c r="F32" s="499"/>
      <c r="G32" s="499"/>
      <c r="H32" s="499"/>
      <c r="I32" s="499"/>
    </row>
    <row r="33" ht="30" customHeight="1"/>
    <row r="34" ht="30" customHeight="1"/>
    <row r="35" ht="30" customHeight="1"/>
    <row r="36" ht="30" customHeight="1"/>
    <row r="37" ht="30" customHeight="1"/>
    <row r="38" ht="30" customHeight="1"/>
    <row r="39" ht="30" customHeight="1"/>
    <row r="40" ht="30" customHeight="1"/>
    <row r="41" ht="30" customHeight="1"/>
    <row r="42" ht="30" customHeight="1"/>
    <row r="43" ht="30" customHeight="1"/>
    <row r="44" ht="30" customHeight="1"/>
    <row r="45" ht="30" customHeight="1"/>
    <row r="46" ht="30" customHeight="1"/>
    <row r="47" ht="30" customHeight="1"/>
    <row r="48" ht="30" customHeight="1"/>
    <row r="49" ht="30" customHeight="1"/>
    <row r="50" ht="30" customHeight="1"/>
    <row r="51" ht="30" customHeight="1"/>
    <row r="52" ht="30" customHeight="1"/>
    <row r="53" ht="30" customHeight="1"/>
    <row r="54" ht="30" customHeight="1"/>
    <row r="55" ht="30" customHeight="1"/>
    <row r="56" ht="30" customHeight="1"/>
    <row r="57" ht="30" customHeight="1"/>
    <row r="58" ht="30" customHeight="1"/>
    <row r="59" ht="30" customHeight="1"/>
    <row r="60" ht="30" customHeight="1"/>
    <row r="61" ht="30" customHeight="1"/>
    <row r="62" ht="30" customHeight="1"/>
    <row r="63" ht="30" customHeight="1"/>
    <row r="64" ht="30" customHeight="1"/>
    <row r="65" ht="30" customHeight="1"/>
    <row r="66" ht="30" customHeight="1"/>
    <row r="67" ht="30" customHeight="1"/>
    <row r="68" ht="30" customHeight="1"/>
    <row r="69" ht="30" customHeight="1"/>
    <row r="70" ht="30" customHeight="1"/>
    <row r="71" ht="30" customHeight="1"/>
    <row r="72" ht="30" customHeight="1"/>
    <row r="73" ht="30" customHeight="1"/>
    <row r="74" ht="30" customHeight="1"/>
    <row r="75" ht="30" customHeight="1"/>
    <row r="76" ht="30" customHeight="1"/>
    <row r="77" ht="30" customHeight="1"/>
    <row r="78" ht="30" customHeight="1"/>
    <row r="79" ht="30" customHeight="1"/>
    <row r="80" ht="30" customHeight="1"/>
    <row r="81" ht="30" customHeight="1"/>
    <row r="82" ht="30" customHeight="1"/>
    <row r="83" ht="30" customHeight="1"/>
    <row r="84" ht="30" customHeight="1"/>
    <row r="85" ht="30" customHeight="1"/>
    <row r="86" ht="30" customHeight="1"/>
    <row r="87" ht="30" customHeight="1"/>
    <row r="88" ht="30" customHeight="1"/>
    <row r="89" ht="30" customHeight="1"/>
    <row r="90" ht="30" customHeight="1"/>
    <row r="91" ht="30" customHeight="1"/>
    <row r="92" ht="30" customHeight="1"/>
    <row r="93" ht="30" customHeight="1"/>
    <row r="94" ht="30" customHeight="1"/>
    <row r="95" ht="30" customHeight="1"/>
    <row r="96" ht="30" customHeight="1"/>
    <row r="97" ht="30" customHeight="1"/>
    <row r="98" ht="30" customHeight="1"/>
    <row r="99" ht="30" customHeight="1"/>
    <row r="100" ht="30" customHeight="1"/>
  </sheetData>
  <sheetProtection selectLockedCells="1"/>
  <mergeCells count="14">
    <mergeCell ref="C5:H5"/>
    <mergeCell ref="C9:J9"/>
    <mergeCell ref="C10:J10"/>
    <mergeCell ref="C3:I3"/>
    <mergeCell ref="C7:J7"/>
    <mergeCell ref="C8:K8"/>
    <mergeCell ref="C29:I29"/>
    <mergeCell ref="C32:I32"/>
    <mergeCell ref="C11:J11"/>
    <mergeCell ref="C14:I14"/>
    <mergeCell ref="C17:I17"/>
    <mergeCell ref="C20:I20"/>
    <mergeCell ref="C23:I23"/>
    <mergeCell ref="C26:I26"/>
  </mergeCells>
  <hyperlinks>
    <hyperlink ref="C6" location="'P Gerais'!B1" display="http://www.globo.com"/>
    <hyperlink ref="C13" location="'Func'!B1" display="http://www.globo.com"/>
    <hyperlink ref="C16" location="'Lanc'!B1" display="http://www.globo.com"/>
    <hyperlink ref="C19" location="'Resul'!B1" display="http://www.globo.com"/>
    <hyperlink ref="C22" location="'Gra'!B1" display="http://www.globo.com"/>
    <hyperlink ref="C25" location="'Ale'!B1" display="http://www.globo.com"/>
    <hyperlink ref="C28" location="'Rel'!B1" display="http://www.globo.com"/>
    <hyperlink ref="C31" location="'Folha'!B1" display="http://www.globo.com"/>
  </hyperlinks>
  <pageMargins left="0.511811024" right="0.511811024" top="0.78740157499999996" bottom="0.78740157499999996" header="0.31496062000000002" footer="0.31496062000000002"/>
  <pageSetup paperSize="9" orientation="portrait" horizontalDpi="4294967293" verticalDpi="4294967293" r:id="rId1"/>
  <drawing r:id="rId2"/>
</worksheet>
</file>

<file path=xl/worksheets/sheet2.xml><?xml version="1.0" encoding="utf-8"?>
<worksheet xmlns="http://schemas.openxmlformats.org/spreadsheetml/2006/main" xmlns:r="http://schemas.openxmlformats.org/officeDocument/2006/relationships">
  <sheetPr codeName="Plan1"/>
  <dimension ref="A1:DP1407"/>
  <sheetViews>
    <sheetView showGridLines="0" zoomScale="90" zoomScaleNormal="90" workbookViewId="0">
      <selection activeCell="C5" sqref="C5:H5"/>
    </sheetView>
  </sheetViews>
  <sheetFormatPr defaultRowHeight="9.9499999999999993" customHeight="1"/>
  <cols>
    <col min="1" max="1" width="27.7109375" style="1" customWidth="1"/>
    <col min="2" max="2" width="3.85546875" customWidth="1"/>
    <col min="3" max="3" width="45.42578125" style="4" customWidth="1"/>
    <col min="4" max="4" width="19.85546875" customWidth="1"/>
    <col min="5" max="5" width="1.7109375" customWidth="1"/>
    <col min="6" max="6" width="45.42578125" customWidth="1"/>
    <col min="7" max="7" width="19.85546875" customWidth="1"/>
  </cols>
  <sheetData>
    <row r="1" spans="1:120" s="98" customFormat="1" ht="33.950000000000003" customHeight="1">
      <c r="A1" s="187"/>
      <c r="C1" s="97" t="s">
        <v>16</v>
      </c>
    </row>
    <row r="2" spans="1:120" s="98" customFormat="1" ht="21.6" customHeight="1">
      <c r="A2" s="187"/>
      <c r="C2" s="99"/>
    </row>
    <row r="3" spans="1:120" s="98" customFormat="1" ht="21.6" customHeight="1">
      <c r="A3" s="187"/>
      <c r="C3" s="99"/>
    </row>
    <row r="4" spans="1:120" ht="30" customHeight="1"/>
    <row r="5" spans="1:120" ht="30" customHeight="1">
      <c r="C5" s="504" t="s">
        <v>744</v>
      </c>
      <c r="D5" s="504"/>
      <c r="E5" s="504"/>
      <c r="F5" s="504"/>
      <c r="G5" s="504"/>
      <c r="H5" s="504"/>
      <c r="J5" s="28"/>
      <c r="K5" s="28"/>
      <c r="L5" s="28"/>
      <c r="M5" s="28"/>
      <c r="N5" s="28"/>
      <c r="O5" s="28"/>
      <c r="P5" s="28"/>
      <c r="Q5" s="28"/>
      <c r="R5" s="28"/>
      <c r="S5" s="28"/>
      <c r="T5" s="28"/>
      <c r="U5" s="28"/>
      <c r="V5" s="28"/>
      <c r="W5" s="28"/>
      <c r="X5" s="28"/>
      <c r="Y5" s="28"/>
      <c r="Z5" s="28"/>
      <c r="AA5" s="28"/>
      <c r="AB5" s="28"/>
      <c r="AC5" s="28"/>
      <c r="AD5" s="28"/>
      <c r="AE5" s="28"/>
      <c r="AF5" s="28"/>
      <c r="AG5" s="28"/>
      <c r="AH5" s="28"/>
      <c r="AI5" s="28"/>
      <c r="AJ5" s="28"/>
      <c r="AK5" s="28"/>
      <c r="AL5" s="28"/>
      <c r="AM5" s="28"/>
      <c r="AN5" s="28"/>
      <c r="AO5" s="28"/>
      <c r="AP5" s="28"/>
      <c r="AQ5" s="28"/>
      <c r="AR5" s="28"/>
    </row>
    <row r="6" spans="1:120" ht="30" customHeight="1">
      <c r="C6" s="507" t="s">
        <v>690</v>
      </c>
      <c r="D6" s="507"/>
      <c r="E6" s="74"/>
      <c r="F6" s="74"/>
      <c r="G6" s="74"/>
      <c r="H6" s="74"/>
      <c r="J6" s="28"/>
      <c r="K6" s="28"/>
      <c r="L6" s="28"/>
      <c r="M6" s="28"/>
      <c r="N6" s="28"/>
      <c r="O6" s="28"/>
      <c r="P6" s="28"/>
      <c r="Q6" s="28"/>
      <c r="R6" s="28"/>
      <c r="S6" s="28"/>
      <c r="T6" s="28"/>
      <c r="U6" s="28"/>
      <c r="V6" s="28"/>
      <c r="W6" s="28"/>
      <c r="X6" s="28"/>
      <c r="Y6" s="28"/>
      <c r="Z6" s="28"/>
      <c r="AA6" s="28"/>
      <c r="AB6" s="28"/>
      <c r="AC6" s="28"/>
      <c r="AD6" s="28"/>
      <c r="AE6" s="28"/>
      <c r="AF6" s="28"/>
      <c r="AG6" s="28"/>
      <c r="AH6" s="28"/>
      <c r="AI6" s="28"/>
      <c r="AJ6" s="28"/>
      <c r="AK6" s="28"/>
      <c r="AL6" s="28"/>
      <c r="AM6" s="28"/>
      <c r="AN6" s="28"/>
      <c r="AO6" s="28"/>
      <c r="AP6" s="28"/>
      <c r="AQ6" s="28"/>
      <c r="AR6" s="28"/>
    </row>
    <row r="7" spans="1:120" ht="30" customHeight="1">
      <c r="C7" s="506" t="s">
        <v>691</v>
      </c>
      <c r="D7" s="506"/>
      <c r="H7" s="60"/>
      <c r="I7" s="2"/>
      <c r="J7" s="2">
        <v>1</v>
      </c>
      <c r="K7" s="2">
        <v>2</v>
      </c>
      <c r="L7" s="2">
        <v>3</v>
      </c>
      <c r="M7" s="2">
        <v>4</v>
      </c>
      <c r="N7" s="2">
        <v>5</v>
      </c>
      <c r="O7" s="2">
        <v>6</v>
      </c>
      <c r="P7" s="2">
        <v>7</v>
      </c>
      <c r="Q7" s="2">
        <v>8</v>
      </c>
      <c r="R7" s="2">
        <v>9</v>
      </c>
      <c r="S7" s="2">
        <v>10</v>
      </c>
      <c r="T7" s="2">
        <v>11</v>
      </c>
      <c r="U7" s="2">
        <v>12</v>
      </c>
      <c r="V7" s="2">
        <v>13</v>
      </c>
      <c r="W7" s="2">
        <v>14</v>
      </c>
      <c r="X7" s="2">
        <v>15</v>
      </c>
      <c r="Y7" s="2">
        <v>16</v>
      </c>
      <c r="Z7" s="2">
        <v>17</v>
      </c>
      <c r="AA7" s="2">
        <v>18</v>
      </c>
      <c r="AB7" s="2">
        <v>19</v>
      </c>
      <c r="AC7" s="2">
        <v>20</v>
      </c>
      <c r="AD7" s="2">
        <v>21</v>
      </c>
      <c r="AE7" s="2">
        <v>22</v>
      </c>
      <c r="AF7" s="2">
        <v>23</v>
      </c>
      <c r="AG7" s="2">
        <v>24</v>
      </c>
      <c r="AH7" s="2">
        <v>25</v>
      </c>
      <c r="AI7" s="2">
        <v>26</v>
      </c>
      <c r="AJ7" s="2">
        <v>27</v>
      </c>
      <c r="AK7" s="2">
        <v>28</v>
      </c>
      <c r="AL7" s="2">
        <v>29</v>
      </c>
      <c r="AM7" s="2">
        <v>30</v>
      </c>
      <c r="AN7" s="2">
        <v>31</v>
      </c>
      <c r="AO7" s="2">
        <v>32</v>
      </c>
      <c r="AP7" s="2">
        <v>33</v>
      </c>
      <c r="AQ7" s="2">
        <v>34</v>
      </c>
      <c r="AR7" s="2">
        <v>35</v>
      </c>
      <c r="AS7" s="2">
        <v>36</v>
      </c>
      <c r="AT7" s="2">
        <v>37</v>
      </c>
      <c r="AU7" s="2">
        <v>38</v>
      </c>
      <c r="AV7" s="2">
        <v>39</v>
      </c>
      <c r="AW7" s="2">
        <v>40</v>
      </c>
      <c r="AX7" s="28"/>
      <c r="AY7" s="28"/>
      <c r="AZ7" s="28"/>
      <c r="BA7" s="28"/>
      <c r="BB7" s="28"/>
      <c r="BC7" s="28"/>
      <c r="BD7" s="28"/>
      <c r="BE7" s="28"/>
      <c r="BF7" s="28"/>
      <c r="BG7" s="28"/>
      <c r="BH7" s="28"/>
      <c r="BI7" s="28"/>
      <c r="BJ7" s="28"/>
      <c r="BK7" s="28"/>
      <c r="BL7" s="28"/>
      <c r="BM7" s="2"/>
      <c r="BN7" s="2"/>
      <c r="BO7" s="2"/>
      <c r="BP7" s="2"/>
      <c r="BQ7" s="2"/>
      <c r="BR7" s="2"/>
      <c r="BS7" s="2"/>
      <c r="BT7" s="2"/>
      <c r="BU7" s="2"/>
      <c r="BV7" s="2"/>
      <c r="BW7" s="2"/>
      <c r="BX7" s="2"/>
      <c r="BY7" s="2"/>
      <c r="BZ7" s="2"/>
      <c r="CA7" s="2"/>
      <c r="CB7" s="2"/>
      <c r="CC7" s="2"/>
      <c r="CD7" s="2"/>
      <c r="CE7" s="2"/>
      <c r="CF7" s="2"/>
      <c r="CG7" s="2"/>
      <c r="CH7" s="2"/>
      <c r="CI7" s="2"/>
      <c r="CJ7" s="2"/>
      <c r="CK7" s="2"/>
      <c r="CL7" s="2"/>
      <c r="CM7" s="2"/>
      <c r="CN7" s="2"/>
      <c r="CO7" s="2"/>
      <c r="CP7" s="2"/>
      <c r="CQ7" s="2"/>
      <c r="CR7" s="2"/>
      <c r="CS7" s="2"/>
      <c r="CT7" s="2"/>
      <c r="CU7" s="2"/>
      <c r="CV7" s="2"/>
      <c r="CW7" s="2"/>
      <c r="CX7" s="2"/>
      <c r="CY7" s="2"/>
      <c r="CZ7" s="2"/>
      <c r="DA7" s="2"/>
      <c r="DB7" s="2"/>
      <c r="DC7" s="2"/>
      <c r="DD7" s="2"/>
      <c r="DE7" s="2"/>
      <c r="DF7" s="2"/>
      <c r="DG7" s="2"/>
      <c r="DH7" s="2"/>
      <c r="DI7" s="2"/>
      <c r="DJ7" s="2"/>
      <c r="DK7" s="2"/>
      <c r="DL7" s="2"/>
      <c r="DM7" s="2"/>
      <c r="DN7" s="2"/>
      <c r="DO7" s="2"/>
      <c r="DP7" s="2"/>
    </row>
    <row r="8" spans="1:120" ht="30" customHeight="1">
      <c r="C8" s="75" t="s">
        <v>48</v>
      </c>
      <c r="D8" s="100" t="s">
        <v>692</v>
      </c>
      <c r="H8" s="60"/>
      <c r="I8" s="2"/>
      <c r="AC8" s="2" t="str">
        <f>IF(D12=0,"",D12)</f>
        <v/>
      </c>
      <c r="AD8" s="2" t="str">
        <f>IF(G12=0,"",G12)</f>
        <v/>
      </c>
      <c r="AE8" s="2" t="str">
        <f>IF(D16=0,"",D16)</f>
        <v/>
      </c>
      <c r="AF8" s="2" t="str">
        <f>IF(G16=0,"",G16)</f>
        <v/>
      </c>
      <c r="AG8" s="2" t="str">
        <f>IF(D20=0,"",D20)</f>
        <v/>
      </c>
      <c r="AH8" s="2" t="str">
        <f>IF(G20=0,"",G20)</f>
        <v/>
      </c>
      <c r="AI8" s="2" t="str">
        <f>IF(D24=0,"",D24)</f>
        <v/>
      </c>
      <c r="AJ8" s="2" t="str">
        <f>IF(G24=0,"",G24)</f>
        <v/>
      </c>
      <c r="AK8" s="2" t="str">
        <f>IF(D28=0,"",D28)</f>
        <v/>
      </c>
      <c r="AL8" s="2" t="str">
        <f>IF(G28=0,"",G28)</f>
        <v/>
      </c>
      <c r="AM8" s="2" t="str">
        <f>IF(D32=0,"",D32)</f>
        <v/>
      </c>
      <c r="AN8" s="2" t="str">
        <f>IF(G32=0,"",G32)</f>
        <v/>
      </c>
      <c r="AO8" s="2" t="str">
        <f>IF(D36=0,"",D36)</f>
        <v/>
      </c>
      <c r="AP8" s="2" t="str">
        <f>IF(G36=0,"",G36)</f>
        <v/>
      </c>
      <c r="AQ8" s="2" t="str">
        <f>IF(D40=0,"",D40)</f>
        <v/>
      </c>
      <c r="AR8" s="2" t="str">
        <f>IF(G40=0,"",G40)</f>
        <v/>
      </c>
      <c r="AS8" s="2" t="str">
        <f>IF(D44=0,"",D44)</f>
        <v/>
      </c>
      <c r="AT8" s="2" t="str">
        <f>IF(G44=0,"",G44)</f>
        <v/>
      </c>
      <c r="AU8" s="2" t="str">
        <f>IF(D48=0,"",D48)</f>
        <v/>
      </c>
      <c r="AV8" s="2" t="str">
        <f>IF(G48=0,"",G48)</f>
        <v/>
      </c>
      <c r="AW8" s="2" t="str">
        <f>IF(D52=0,"",D52)</f>
        <v/>
      </c>
      <c r="AX8" s="2" t="str">
        <f>IF(G52=0,"",G52)</f>
        <v/>
      </c>
      <c r="AY8" s="2" t="str">
        <f>IF(D56=0,"",D56)</f>
        <v/>
      </c>
      <c r="AZ8" s="2" t="str">
        <f>IF(G56=0,"",G56)</f>
        <v/>
      </c>
      <c r="BA8" s="2" t="str">
        <f>IF(D60=0,"",D60)</f>
        <v/>
      </c>
      <c r="BB8" s="2" t="str">
        <f>IF(G60=0,"",G60)</f>
        <v/>
      </c>
      <c r="BC8" s="2" t="str">
        <f>IF(D64=0,"",D64)</f>
        <v/>
      </c>
      <c r="BD8" s="2" t="str">
        <f>IF(G64=0,"",G64)</f>
        <v/>
      </c>
      <c r="BE8" s="2" t="str">
        <f>IF(D68=0,"",D68)</f>
        <v/>
      </c>
      <c r="BF8" s="2" t="str">
        <f>IF(G68=0,"",G68)</f>
        <v/>
      </c>
      <c r="BG8" s="2" t="str">
        <f>IF(D72=0,"",D72)</f>
        <v/>
      </c>
      <c r="BH8" s="2" t="str">
        <f>IF(G72=0,"",G72)</f>
        <v/>
      </c>
      <c r="BI8" s="2" t="str">
        <f>IF(D76=0,"",D76)</f>
        <v/>
      </c>
      <c r="BJ8" s="2" t="str">
        <f>IF(G76=0,"",G76)</f>
        <v/>
      </c>
      <c r="BK8" s="2" t="str">
        <f>IF(D80=0,"",D80)</f>
        <v/>
      </c>
      <c r="BL8" s="2" t="str">
        <f>IF(G80=0,"",G80)</f>
        <v/>
      </c>
      <c r="BM8" s="2" t="str">
        <f>IF(D84=0,"",D84)</f>
        <v/>
      </c>
      <c r="BN8" s="2" t="str">
        <f>IF(G84=0,"",G84)</f>
        <v/>
      </c>
      <c r="BO8" s="2" t="str">
        <f>IF(D88=0,"",D88)</f>
        <v/>
      </c>
      <c r="BP8" s="2" t="str">
        <f>IF(G88=0,"",G88)</f>
        <v/>
      </c>
      <c r="BQ8" s="2"/>
      <c r="BR8" s="2"/>
      <c r="BS8" s="2"/>
      <c r="BT8" s="2"/>
      <c r="BU8" s="2"/>
      <c r="BV8" s="2"/>
      <c r="BW8" s="2"/>
      <c r="BX8" s="2"/>
      <c r="BY8" s="2"/>
      <c r="BZ8" s="2"/>
      <c r="CA8" s="2"/>
      <c r="CB8" s="2"/>
      <c r="CC8" s="2"/>
      <c r="CD8" s="2"/>
      <c r="CE8" s="2"/>
      <c r="CF8" s="2"/>
      <c r="CG8" s="2"/>
      <c r="CH8" s="2"/>
      <c r="CI8" s="2"/>
      <c r="CJ8" s="2"/>
      <c r="CK8" s="2"/>
      <c r="CL8" s="2"/>
      <c r="CM8" s="2"/>
      <c r="CN8" s="2"/>
      <c r="CO8" s="2"/>
      <c r="CP8" s="2"/>
      <c r="CQ8" s="2"/>
      <c r="CR8" s="2"/>
      <c r="CS8" s="2"/>
      <c r="CT8" s="2"/>
      <c r="CU8" s="2"/>
      <c r="CV8" s="2"/>
      <c r="CW8" s="2"/>
      <c r="CX8" s="2"/>
      <c r="CY8" s="2"/>
      <c r="CZ8" s="2"/>
      <c r="DA8" s="2"/>
      <c r="DB8" s="2"/>
      <c r="DC8" s="2"/>
      <c r="DD8" s="2"/>
      <c r="DE8" s="2"/>
      <c r="DF8" s="2"/>
      <c r="DG8" s="2"/>
      <c r="DH8" s="2"/>
      <c r="DI8" s="2"/>
      <c r="DJ8" s="2"/>
      <c r="DK8" s="2"/>
      <c r="DL8" s="2"/>
      <c r="DM8" s="2"/>
      <c r="DN8" s="2"/>
      <c r="DO8" s="2"/>
      <c r="DP8" s="2"/>
    </row>
    <row r="9" spans="1:120" ht="30" customHeight="1">
      <c r="C9" s="75" t="s">
        <v>49</v>
      </c>
      <c r="D9" s="101">
        <v>2500</v>
      </c>
      <c r="H9" s="60"/>
      <c r="I9" s="2"/>
      <c r="AC9" s="2" t="str">
        <f>IF(D13=0,"",D13)</f>
        <v/>
      </c>
      <c r="AD9" s="2" t="str">
        <f>IF(G13=0,"",G13)</f>
        <v/>
      </c>
      <c r="AE9" s="2" t="str">
        <f>IF(D17=0,"",D17)</f>
        <v/>
      </c>
      <c r="AF9" s="2" t="str">
        <f>IF(G17=0,"",G17)</f>
        <v/>
      </c>
      <c r="AG9" s="2" t="str">
        <f>IF(D21=0,"",D21)</f>
        <v/>
      </c>
      <c r="AH9" s="2" t="str">
        <f>IF(G21=0,"",G21)</f>
        <v/>
      </c>
      <c r="AI9" s="2" t="str">
        <f>IF(D25=0,"",D25)</f>
        <v/>
      </c>
      <c r="AJ9" s="2" t="str">
        <f>IF(G25=0,"",G25)</f>
        <v/>
      </c>
      <c r="AK9" s="2" t="str">
        <f>IF(D29=0,"",D29)</f>
        <v/>
      </c>
      <c r="AL9" s="2" t="str">
        <f>IF(G29=0,"",G29)</f>
        <v/>
      </c>
      <c r="AM9" s="2" t="str">
        <f>IF(D33=0,"",D33)</f>
        <v/>
      </c>
      <c r="AN9" s="2" t="str">
        <f>IF(G33=0,"",G33)</f>
        <v/>
      </c>
      <c r="AO9" s="2" t="str">
        <f>IF(D37=0,"",D37)</f>
        <v/>
      </c>
      <c r="AP9" s="2" t="str">
        <f>IF(G37=0,"",G37)</f>
        <v/>
      </c>
      <c r="AQ9" s="2" t="str">
        <f>IF(D41=0,"",D41)</f>
        <v/>
      </c>
      <c r="AR9" s="2" t="str">
        <f>IF(G41=0,"",G41)</f>
        <v/>
      </c>
      <c r="AS9" s="2" t="str">
        <f>IF(D45=0,"",D45)</f>
        <v/>
      </c>
      <c r="AT9" s="2" t="str">
        <f>IF(G45=0,"",G45)</f>
        <v/>
      </c>
      <c r="AU9" s="2" t="str">
        <f>IF(D49=0,"",D49)</f>
        <v/>
      </c>
      <c r="AV9" s="2" t="str">
        <f>IF(G49=0,"",G49)</f>
        <v/>
      </c>
      <c r="AW9" s="2" t="str">
        <f>IF(D53=0,"",D53)</f>
        <v/>
      </c>
      <c r="AX9" s="2" t="str">
        <f>IF(G53=0,"",G53)</f>
        <v/>
      </c>
      <c r="AY9" s="2" t="str">
        <f>IF(D57=0,"",D57)</f>
        <v/>
      </c>
      <c r="AZ9" s="2" t="str">
        <f>IF(G57=0,"",G57)</f>
        <v/>
      </c>
      <c r="BA9" s="2" t="str">
        <f>IF(D61=0,"",D61)</f>
        <v/>
      </c>
      <c r="BB9" s="2" t="str">
        <f>IF(G61=0,"",G61)</f>
        <v/>
      </c>
      <c r="BC9" s="2" t="str">
        <f>IF(D65=0,"",D65)</f>
        <v/>
      </c>
      <c r="BD9" s="2" t="str">
        <f>IF(G65=0,"",G65)</f>
        <v/>
      </c>
      <c r="BE9" s="2" t="str">
        <f>IF(D69=0,"",D69)</f>
        <v/>
      </c>
      <c r="BF9" s="2" t="str">
        <f>IF(G69=0,"",G69)</f>
        <v/>
      </c>
      <c r="BG9" s="2" t="str">
        <f>IF(D73=0,"",D73)</f>
        <v/>
      </c>
      <c r="BH9" s="2" t="str">
        <f>IF(G73=0,"",G73)</f>
        <v/>
      </c>
      <c r="BI9" s="2" t="str">
        <f>IF(D77=0,"",D77)</f>
        <v/>
      </c>
      <c r="BJ9" s="2" t="str">
        <f>IF(G77=0,"",G77)</f>
        <v/>
      </c>
      <c r="BK9" s="2" t="str">
        <f>IF(D81=0,"",D81)</f>
        <v/>
      </c>
      <c r="BL9" s="2" t="str">
        <f>IF(G81=0,"",G81)</f>
        <v/>
      </c>
      <c r="BM9" s="2" t="str">
        <f>IF(D85=0,"",D85)</f>
        <v/>
      </c>
      <c r="BN9" s="2" t="str">
        <f>IF(G85=0,"",G85)</f>
        <v/>
      </c>
      <c r="BO9" s="2" t="str">
        <f>IF(D89=0,"",D89)</f>
        <v/>
      </c>
      <c r="BP9" s="2" t="str">
        <f>IF(G89=0,"",G89)</f>
        <v/>
      </c>
      <c r="BQ9" s="2"/>
      <c r="BR9" s="2"/>
      <c r="BS9" s="2"/>
      <c r="BT9" s="2"/>
      <c r="BU9" s="2"/>
      <c r="BV9" s="2"/>
      <c r="BW9" s="2"/>
      <c r="BX9" s="2"/>
      <c r="BY9" s="2"/>
      <c r="BZ9" s="2"/>
      <c r="CA9" s="2"/>
      <c r="CB9" s="2"/>
      <c r="CC9" s="2"/>
      <c r="CD9" s="2"/>
      <c r="CE9" s="2"/>
      <c r="CF9" s="2"/>
      <c r="CG9" s="2"/>
      <c r="CH9" s="2"/>
      <c r="CI9" s="2"/>
      <c r="CJ9" s="2"/>
      <c r="CK9" s="2"/>
      <c r="CL9" s="2"/>
      <c r="CM9" s="2"/>
      <c r="CN9" s="2"/>
      <c r="CO9" s="2"/>
      <c r="CP9" s="2"/>
      <c r="CQ9" s="2"/>
      <c r="CR9" s="2"/>
      <c r="CS9" s="2"/>
      <c r="CT9" s="2"/>
      <c r="CU9" s="2"/>
      <c r="CV9" s="2"/>
      <c r="CW9" s="2"/>
      <c r="CX9" s="2"/>
      <c r="CY9" s="2"/>
      <c r="CZ9" s="2"/>
      <c r="DA9" s="2"/>
      <c r="DB9" s="2"/>
      <c r="DC9" s="2"/>
      <c r="DD9" s="2"/>
      <c r="DE9" s="2"/>
      <c r="DF9" s="2"/>
      <c r="DG9" s="2"/>
      <c r="DH9" s="2"/>
      <c r="DI9" s="2"/>
      <c r="DJ9" s="2"/>
      <c r="DK9" s="2"/>
      <c r="DL9" s="2"/>
      <c r="DM9" s="2"/>
      <c r="DN9" s="2"/>
      <c r="DO9" s="2"/>
      <c r="DP9" s="2"/>
    </row>
    <row r="10" spans="1:120" ht="8.1" customHeight="1">
      <c r="H10" s="60"/>
      <c r="I10" s="2"/>
      <c r="J10" s="2"/>
      <c r="K10" s="2"/>
      <c r="L10" s="2"/>
      <c r="M10" s="2"/>
      <c r="N10" s="2"/>
      <c r="O10" s="2"/>
      <c r="P10" s="2"/>
      <c r="Q10" s="2"/>
      <c r="R10" s="2"/>
      <c r="S10" s="2"/>
      <c r="T10" s="2"/>
      <c r="U10" s="2"/>
      <c r="V10" s="2"/>
      <c r="W10" s="2"/>
      <c r="X10" s="2"/>
      <c r="Y10" s="2"/>
      <c r="Z10" s="2"/>
      <c r="AA10" s="2"/>
      <c r="AB10" s="2"/>
      <c r="AC10" s="2"/>
      <c r="AD10" s="2"/>
      <c r="AE10" s="2"/>
      <c r="AF10" s="2"/>
      <c r="AG10" s="2"/>
      <c r="AH10" s="2"/>
      <c r="AI10" s="28"/>
      <c r="AJ10" s="28"/>
      <c r="AK10" s="28"/>
      <c r="AL10" s="28"/>
      <c r="AM10" s="28"/>
      <c r="AN10" s="28"/>
      <c r="AO10" s="28"/>
      <c r="AP10" s="28"/>
      <c r="AQ10" s="28"/>
      <c r="AR10" s="2"/>
      <c r="AS10" s="2"/>
      <c r="AT10" s="2"/>
      <c r="AU10" s="2"/>
      <c r="AV10" s="2"/>
      <c r="AW10" s="2"/>
      <c r="AX10" s="2"/>
      <c r="AY10" s="2"/>
      <c r="AZ10" s="2"/>
      <c r="BA10" s="2"/>
      <c r="BB10" s="2"/>
      <c r="BC10" s="2"/>
      <c r="BD10" s="2"/>
      <c r="BE10" s="2"/>
      <c r="BF10" s="2"/>
      <c r="BG10" s="2"/>
      <c r="BH10" s="2"/>
      <c r="BI10" s="2"/>
      <c r="BJ10" s="2"/>
      <c r="BK10" s="2"/>
      <c r="BL10" s="2"/>
      <c r="BM10" s="2"/>
      <c r="BN10" s="2"/>
      <c r="BO10" s="2"/>
      <c r="BP10" s="2"/>
      <c r="BQ10" s="2"/>
      <c r="BR10" s="2"/>
      <c r="BS10" s="2"/>
      <c r="BT10" s="2"/>
      <c r="BU10" s="2"/>
      <c r="BV10" s="2"/>
      <c r="BW10" s="2"/>
      <c r="BX10" s="2"/>
      <c r="BY10" s="2"/>
      <c r="BZ10" s="2"/>
      <c r="CA10" s="2"/>
      <c r="CB10" s="2"/>
      <c r="CC10" s="2"/>
      <c r="CD10" s="2"/>
      <c r="CE10" s="2"/>
      <c r="CF10" s="2"/>
      <c r="CG10" s="2"/>
      <c r="CH10" s="2"/>
      <c r="CI10" s="2"/>
      <c r="CJ10" s="2"/>
      <c r="CK10" s="2"/>
      <c r="CL10" s="2"/>
      <c r="CM10" s="2"/>
      <c r="CN10" s="2"/>
      <c r="CO10" s="2"/>
      <c r="CP10" s="2"/>
      <c r="CQ10" s="2"/>
      <c r="CR10" s="2"/>
      <c r="CS10" s="2"/>
      <c r="CT10" s="2"/>
      <c r="CU10" s="2"/>
      <c r="CV10" s="2"/>
      <c r="CW10" s="2"/>
      <c r="CX10" s="2"/>
      <c r="CY10" s="2"/>
      <c r="CZ10" s="2"/>
      <c r="DA10" s="2"/>
      <c r="DB10" s="2"/>
      <c r="DC10" s="2"/>
      <c r="DD10" s="2"/>
      <c r="DE10" s="2"/>
      <c r="DF10" s="2"/>
      <c r="DG10" s="2"/>
      <c r="DH10" s="2"/>
      <c r="DI10" s="2"/>
      <c r="DJ10" s="2"/>
      <c r="DK10" s="2"/>
      <c r="DL10" s="2"/>
      <c r="DM10" s="2"/>
      <c r="DN10" s="2"/>
      <c r="DO10" s="2"/>
      <c r="DP10" s="2"/>
    </row>
    <row r="11" spans="1:120" ht="30" customHeight="1">
      <c r="C11" s="505" t="s">
        <v>47</v>
      </c>
      <c r="D11" s="505"/>
      <c r="F11" s="505" t="s">
        <v>50</v>
      </c>
      <c r="G11" s="505"/>
      <c r="H11" s="60"/>
      <c r="I11" s="2"/>
      <c r="J11" s="2"/>
      <c r="K11" s="2"/>
      <c r="L11" s="2"/>
      <c r="M11" s="2"/>
      <c r="N11" s="2"/>
      <c r="O11" s="2"/>
      <c r="P11" s="2"/>
      <c r="Q11" s="2"/>
      <c r="R11" s="2"/>
      <c r="S11" s="2"/>
      <c r="T11" s="2"/>
      <c r="U11" s="2"/>
      <c r="V11" s="2"/>
      <c r="W11" s="2"/>
      <c r="X11" s="2"/>
      <c r="Y11" s="2"/>
      <c r="Z11" s="2"/>
      <c r="AA11" s="2"/>
      <c r="AB11" s="2"/>
      <c r="AC11" s="2"/>
      <c r="AD11" s="2"/>
      <c r="AE11" s="2"/>
      <c r="AF11" s="2"/>
      <c r="AG11" s="2"/>
      <c r="AH11" s="2"/>
      <c r="AI11" s="60"/>
      <c r="AJ11" s="60"/>
      <c r="AK11" s="60"/>
      <c r="AL11" s="60"/>
      <c r="AM11" s="28"/>
      <c r="AN11" s="28"/>
      <c r="AO11" s="28"/>
      <c r="AP11" s="28"/>
      <c r="AQ11" s="28"/>
      <c r="AR11" s="2"/>
      <c r="AS11" s="2"/>
      <c r="AT11" s="2"/>
      <c r="AU11" s="2"/>
      <c r="AV11" s="2"/>
      <c r="AW11" s="2"/>
      <c r="AX11" s="2"/>
      <c r="AY11" s="2"/>
      <c r="AZ11" s="2"/>
      <c r="BA11" s="2"/>
      <c r="BB11" s="2"/>
      <c r="BC11" s="2"/>
      <c r="BD11" s="2"/>
      <c r="BE11" s="2"/>
      <c r="BF11" s="2"/>
      <c r="BG11" s="2"/>
      <c r="BH11" s="2"/>
      <c r="BI11" s="2"/>
      <c r="BJ11" s="2"/>
      <c r="BK11" s="2"/>
      <c r="BL11" s="2"/>
      <c r="BM11" s="2"/>
      <c r="BN11" s="2"/>
      <c r="BO11" s="2"/>
      <c r="BP11" s="2"/>
      <c r="BQ11" s="2"/>
      <c r="BR11" s="2"/>
      <c r="BS11" s="2"/>
      <c r="BT11" s="2"/>
      <c r="BU11" s="2"/>
      <c r="BV11" s="2"/>
      <c r="BW11" s="2"/>
      <c r="BX11" s="2"/>
      <c r="BY11" s="2"/>
      <c r="BZ11" s="2"/>
      <c r="CA11" s="2"/>
      <c r="CB11" s="2"/>
      <c r="CC11" s="2"/>
      <c r="CD11" s="2"/>
      <c r="CE11" s="2"/>
      <c r="CF11" s="2"/>
      <c r="CG11" s="2"/>
      <c r="CH11" s="2"/>
      <c r="CI11" s="2"/>
      <c r="CJ11" s="2"/>
      <c r="CK11" s="2"/>
      <c r="CL11" s="2"/>
      <c r="CM11" s="2"/>
      <c r="CN11" s="2"/>
      <c r="CO11" s="2"/>
      <c r="CP11" s="2"/>
      <c r="CQ11" s="2"/>
      <c r="CR11" s="2"/>
      <c r="CS11" s="2"/>
      <c r="CT11" s="2"/>
      <c r="CU11" s="2"/>
      <c r="CV11" s="2"/>
      <c r="CW11" s="2"/>
      <c r="CX11" s="2"/>
      <c r="CY11" s="2"/>
      <c r="CZ11" s="2"/>
      <c r="DA11" s="2"/>
      <c r="DB11" s="2"/>
      <c r="DC11" s="2"/>
      <c r="DD11" s="2"/>
      <c r="DE11" s="2"/>
      <c r="DF11" s="2"/>
      <c r="DG11" s="2"/>
      <c r="DH11" s="2"/>
      <c r="DI11" s="2"/>
      <c r="DJ11" s="2"/>
      <c r="DK11" s="2"/>
      <c r="DL11" s="2"/>
      <c r="DM11" s="2"/>
      <c r="DN11" s="2"/>
      <c r="DO11" s="2"/>
      <c r="DP11" s="2"/>
    </row>
    <row r="12" spans="1:120" ht="30" customHeight="1">
      <c r="C12" s="85" t="s">
        <v>48</v>
      </c>
      <c r="D12" s="47"/>
      <c r="F12" s="85" t="s">
        <v>48</v>
      </c>
      <c r="G12" s="47"/>
      <c r="H12" s="60"/>
      <c r="I12" s="2"/>
      <c r="J12" s="2"/>
      <c r="K12" s="2"/>
      <c r="L12" s="2"/>
      <c r="M12" s="2"/>
      <c r="N12" s="2"/>
      <c r="O12" s="2"/>
      <c r="P12" s="2"/>
      <c r="Q12" s="2"/>
      <c r="R12" s="2"/>
      <c r="S12" s="2"/>
      <c r="T12" s="2"/>
      <c r="U12" s="2"/>
      <c r="V12" s="2"/>
      <c r="W12" s="2"/>
      <c r="X12" s="2"/>
      <c r="Y12" s="2"/>
      <c r="Z12" s="2"/>
      <c r="AA12" s="2"/>
      <c r="AB12" s="2"/>
      <c r="AC12" s="2"/>
      <c r="AD12" s="2"/>
      <c r="AE12" s="2"/>
      <c r="AF12" s="2"/>
      <c r="AG12" s="2"/>
      <c r="AH12" s="2"/>
      <c r="AI12" s="60"/>
      <c r="AJ12" s="60"/>
      <c r="AK12" s="60"/>
      <c r="AL12" s="60"/>
      <c r="AM12" s="28"/>
      <c r="AN12" s="28"/>
      <c r="AO12" s="28"/>
      <c r="AP12" s="28"/>
      <c r="AQ12" s="28"/>
      <c r="AR12" s="2"/>
      <c r="AS12" s="2"/>
      <c r="AT12" s="2"/>
      <c r="AU12" s="2"/>
      <c r="AV12" s="2"/>
      <c r="AW12" s="2"/>
      <c r="AX12" s="2"/>
      <c r="AY12" s="2"/>
      <c r="AZ12" s="2"/>
      <c r="BA12" s="2"/>
      <c r="BB12" s="2"/>
      <c r="BC12" s="2"/>
      <c r="BD12" s="2"/>
      <c r="BE12" s="2"/>
      <c r="BF12" s="2"/>
      <c r="BG12" s="2"/>
      <c r="BH12" s="2"/>
      <c r="BI12" s="2"/>
      <c r="BJ12" s="2"/>
      <c r="BK12" s="2"/>
      <c r="BL12" s="2"/>
      <c r="BM12" s="2"/>
      <c r="BN12" s="2"/>
      <c r="BO12" s="2"/>
      <c r="BP12" s="2"/>
      <c r="BQ12" s="2"/>
      <c r="BR12" s="2"/>
      <c r="BS12" s="2"/>
      <c r="BT12" s="2"/>
      <c r="BU12" s="2"/>
      <c r="BV12" s="2"/>
      <c r="BW12" s="2"/>
      <c r="BX12" s="2"/>
      <c r="BY12" s="2"/>
      <c r="BZ12" s="2"/>
      <c r="CA12" s="2"/>
      <c r="CB12" s="2"/>
      <c r="CC12" s="2"/>
      <c r="CD12" s="2"/>
      <c r="CE12" s="2"/>
      <c r="CF12" s="2"/>
      <c r="CG12" s="2"/>
      <c r="CH12" s="2"/>
      <c r="CI12" s="2"/>
      <c r="CJ12" s="2"/>
      <c r="CK12" s="2"/>
      <c r="CL12" s="2"/>
      <c r="CM12" s="2"/>
      <c r="CN12" s="2"/>
      <c r="CO12" s="2"/>
      <c r="CP12" s="2"/>
      <c r="CQ12" s="2"/>
      <c r="CR12" s="2"/>
      <c r="CS12" s="2"/>
      <c r="CT12" s="2"/>
      <c r="CU12" s="2"/>
      <c r="CV12" s="2"/>
      <c r="CW12" s="2"/>
      <c r="CX12" s="2"/>
      <c r="CY12" s="2"/>
      <c r="CZ12" s="2"/>
      <c r="DA12" s="2"/>
      <c r="DB12" s="2"/>
      <c r="DC12" s="2"/>
      <c r="DD12" s="2"/>
      <c r="DE12" s="2"/>
      <c r="DF12" s="2"/>
      <c r="DG12" s="2"/>
      <c r="DH12" s="2"/>
      <c r="DI12" s="2"/>
      <c r="DJ12" s="2"/>
      <c r="DK12" s="2"/>
      <c r="DL12" s="2"/>
      <c r="DM12" s="2"/>
      <c r="DN12" s="2"/>
      <c r="DO12" s="2"/>
      <c r="DP12" s="2"/>
    </row>
    <row r="13" spans="1:120" ht="30" customHeight="1">
      <c r="C13" s="122" t="s">
        <v>784</v>
      </c>
      <c r="D13" s="49"/>
      <c r="F13" s="122" t="s">
        <v>784</v>
      </c>
      <c r="G13" s="49"/>
      <c r="H13" s="60"/>
      <c r="I13" s="2"/>
      <c r="J13" s="2"/>
      <c r="K13" s="2"/>
      <c r="L13" s="2"/>
      <c r="M13" s="2"/>
      <c r="N13" s="2"/>
      <c r="O13" s="2"/>
      <c r="P13" s="2"/>
      <c r="Q13" s="2"/>
      <c r="R13" s="2"/>
      <c r="S13" s="2"/>
      <c r="T13" s="2"/>
      <c r="U13" s="2"/>
      <c r="V13" s="2"/>
      <c r="W13" s="2"/>
      <c r="X13" s="2"/>
      <c r="Y13" s="2"/>
      <c r="Z13" s="2"/>
      <c r="AA13" s="2"/>
      <c r="AB13" s="2"/>
      <c r="AC13" s="2"/>
      <c r="AD13" s="2"/>
      <c r="AE13" s="2"/>
      <c r="AF13" s="2"/>
      <c r="AG13" s="2"/>
      <c r="AH13" s="2"/>
      <c r="AI13" s="60"/>
      <c r="AJ13" s="60"/>
      <c r="AK13" s="60"/>
      <c r="AL13" s="60"/>
      <c r="AM13" s="2"/>
      <c r="AN13" s="2"/>
      <c r="AO13" s="2"/>
      <c r="AP13" s="2"/>
      <c r="AQ13" s="2"/>
      <c r="AR13" s="2"/>
      <c r="AS13" s="2"/>
      <c r="AT13" s="2"/>
      <c r="AU13" s="2"/>
      <c r="AV13" s="2"/>
      <c r="AW13" s="2"/>
      <c r="AX13" s="2"/>
      <c r="AY13" s="2"/>
      <c r="AZ13" s="2"/>
      <c r="BA13" s="2"/>
      <c r="BB13" s="2"/>
      <c r="BC13" s="2"/>
      <c r="BD13" s="2"/>
      <c r="BE13" s="2"/>
      <c r="BF13" s="2"/>
      <c r="BG13" s="2"/>
      <c r="BH13" s="2"/>
      <c r="BI13" s="2"/>
      <c r="BJ13" s="2"/>
      <c r="BK13" s="2"/>
      <c r="BL13" s="2"/>
      <c r="BM13" s="2"/>
      <c r="BN13" s="2"/>
      <c r="BO13" s="2"/>
      <c r="BP13" s="2"/>
      <c r="BQ13" s="2"/>
      <c r="BR13" s="2"/>
      <c r="BS13" s="2"/>
      <c r="BT13" s="2"/>
      <c r="BU13" s="2"/>
      <c r="BV13" s="2"/>
      <c r="BW13" s="2"/>
      <c r="BX13" s="2"/>
      <c r="BY13" s="2"/>
      <c r="BZ13" s="2"/>
      <c r="CA13" s="2"/>
      <c r="CB13" s="2"/>
      <c r="CC13" s="2"/>
      <c r="CD13" s="2"/>
      <c r="CE13" s="2"/>
      <c r="CF13" s="2"/>
      <c r="CG13" s="2"/>
      <c r="CH13" s="2"/>
      <c r="CI13" s="2"/>
      <c r="CJ13" s="2"/>
      <c r="CK13" s="2"/>
      <c r="CL13" s="2"/>
      <c r="CM13" s="2"/>
      <c r="CN13" s="2"/>
      <c r="CO13" s="2"/>
      <c r="CP13" s="2"/>
      <c r="CQ13" s="2"/>
      <c r="CR13" s="2"/>
      <c r="CS13" s="2"/>
      <c r="CT13" s="2"/>
      <c r="CU13" s="2"/>
      <c r="CV13" s="2"/>
      <c r="CW13" s="2"/>
      <c r="CX13" s="2"/>
      <c r="CY13" s="2"/>
      <c r="CZ13" s="2"/>
      <c r="DA13" s="2"/>
      <c r="DB13" s="2"/>
      <c r="DC13" s="2"/>
      <c r="DD13" s="2"/>
      <c r="DE13" s="2"/>
      <c r="DF13" s="2"/>
      <c r="DG13" s="2"/>
      <c r="DH13" s="2"/>
      <c r="DI13" s="2"/>
      <c r="DJ13" s="2"/>
      <c r="DK13" s="2"/>
      <c r="DL13" s="2"/>
      <c r="DM13" s="2"/>
      <c r="DN13" s="2"/>
      <c r="DO13" s="2"/>
      <c r="DP13" s="2"/>
    </row>
    <row r="14" spans="1:120" ht="8.1" customHeight="1">
      <c r="F14" s="4"/>
      <c r="I14" s="60"/>
      <c r="J14" s="60"/>
      <c r="K14" s="60"/>
      <c r="L14" s="60"/>
      <c r="M14" s="60"/>
      <c r="N14" s="60"/>
      <c r="O14" s="60"/>
      <c r="P14" s="60"/>
      <c r="Q14" s="60"/>
      <c r="R14" s="60"/>
      <c r="S14" s="60"/>
      <c r="T14" s="60"/>
      <c r="U14" s="60"/>
      <c r="V14" s="60"/>
      <c r="W14" s="60"/>
      <c r="X14" s="60"/>
      <c r="Y14" s="60"/>
      <c r="Z14" s="60"/>
      <c r="AA14" s="60"/>
      <c r="AB14" s="60"/>
      <c r="AC14" s="60"/>
      <c r="AD14" s="60"/>
      <c r="AE14" s="60"/>
      <c r="AF14" s="60"/>
      <c r="AG14" s="60"/>
      <c r="AH14" s="60"/>
      <c r="AI14" s="60"/>
      <c r="AJ14" s="60"/>
      <c r="AK14" s="60"/>
      <c r="AL14" s="60"/>
      <c r="AM14" s="2"/>
      <c r="AN14" s="2"/>
      <c r="AO14" s="2"/>
      <c r="AP14" s="2"/>
      <c r="AQ14" s="2"/>
      <c r="AR14" s="2"/>
      <c r="AS14" s="2"/>
      <c r="AT14" s="2"/>
      <c r="AU14" s="2"/>
      <c r="AV14" s="2"/>
      <c r="AW14" s="2"/>
      <c r="AX14" s="2"/>
      <c r="AY14" s="2"/>
      <c r="AZ14" s="2"/>
      <c r="BA14" s="2"/>
      <c r="BB14" s="2"/>
      <c r="BC14" s="2"/>
      <c r="BD14" s="2"/>
      <c r="BE14" s="2"/>
      <c r="BF14" s="2"/>
      <c r="BG14" s="2"/>
      <c r="BH14" s="2"/>
      <c r="BI14" s="2"/>
      <c r="BJ14" s="2"/>
      <c r="BK14" s="2"/>
      <c r="BL14" s="2"/>
      <c r="BM14" s="2"/>
      <c r="BN14" s="2"/>
      <c r="BO14" s="2"/>
      <c r="BP14" s="2"/>
      <c r="BQ14" s="2"/>
      <c r="BR14" s="2"/>
      <c r="BS14" s="2"/>
      <c r="BT14" s="2"/>
      <c r="BU14" s="2"/>
      <c r="BV14" s="2"/>
      <c r="BW14" s="2"/>
      <c r="BX14" s="2"/>
      <c r="BY14" s="2"/>
      <c r="BZ14" s="2"/>
      <c r="CA14" s="2"/>
      <c r="CB14" s="2"/>
      <c r="CC14" s="2"/>
      <c r="CD14" s="2"/>
      <c r="CE14" s="2"/>
      <c r="CF14" s="2"/>
      <c r="CG14" s="2"/>
      <c r="CH14" s="2"/>
      <c r="CI14" s="2"/>
      <c r="CJ14" s="2"/>
      <c r="CK14" s="2"/>
      <c r="CL14" s="2"/>
      <c r="CM14" s="2"/>
      <c r="CN14" s="2"/>
      <c r="CO14" s="2"/>
      <c r="CP14" s="2"/>
      <c r="CQ14" s="2"/>
      <c r="CR14" s="2"/>
      <c r="CS14" s="2"/>
      <c r="CT14" s="2"/>
      <c r="CU14" s="2"/>
      <c r="CV14" s="2"/>
      <c r="CW14" s="2"/>
      <c r="CX14" s="2"/>
      <c r="CY14" s="2"/>
      <c r="CZ14" s="2"/>
      <c r="DA14" s="2"/>
      <c r="DB14" s="2"/>
      <c r="DC14" s="2"/>
      <c r="DD14" s="2"/>
      <c r="DE14" s="2"/>
      <c r="DF14" s="2"/>
      <c r="DG14" s="2"/>
      <c r="DH14" s="2"/>
      <c r="DI14" s="2"/>
      <c r="DJ14" s="2"/>
      <c r="DK14" s="2"/>
      <c r="DL14" s="2"/>
      <c r="DM14" s="2"/>
      <c r="DN14" s="2"/>
      <c r="DO14" s="2"/>
      <c r="DP14" s="2"/>
    </row>
    <row r="15" spans="1:120" ht="30" customHeight="1">
      <c r="C15" s="502" t="s">
        <v>51</v>
      </c>
      <c r="D15" s="503"/>
      <c r="F15" s="502" t="s">
        <v>52</v>
      </c>
      <c r="G15" s="503"/>
      <c r="I15" s="60"/>
      <c r="J15" s="60"/>
      <c r="K15" s="60"/>
      <c r="L15" s="60"/>
      <c r="M15" s="60"/>
      <c r="N15" s="60"/>
      <c r="O15" s="60"/>
      <c r="P15" s="60"/>
      <c r="Q15" s="60"/>
      <c r="R15" s="60"/>
      <c r="S15" s="60"/>
      <c r="T15" s="60"/>
      <c r="U15" s="60"/>
      <c r="V15" s="60"/>
      <c r="W15" s="60"/>
      <c r="X15" s="60"/>
      <c r="Y15" s="60"/>
      <c r="Z15" s="60"/>
      <c r="AA15" s="60"/>
      <c r="AB15" s="60"/>
      <c r="AC15" s="60"/>
      <c r="AD15" s="60"/>
      <c r="AE15" s="60"/>
      <c r="AF15" s="60"/>
      <c r="AG15" s="60"/>
      <c r="AH15" s="60"/>
      <c r="AI15" s="60"/>
      <c r="AJ15" s="60"/>
      <c r="AK15" s="60"/>
      <c r="AL15" s="60"/>
      <c r="AM15" s="2"/>
      <c r="AN15" s="2"/>
      <c r="AO15" s="2"/>
      <c r="AP15" s="2"/>
      <c r="AQ15" s="2"/>
      <c r="AR15" s="2"/>
      <c r="AS15" s="2"/>
      <c r="AT15" s="2"/>
      <c r="AU15" s="2"/>
      <c r="AV15" s="2"/>
      <c r="AW15" s="2"/>
      <c r="AX15" s="2"/>
      <c r="AY15" s="2"/>
      <c r="AZ15" s="2"/>
      <c r="BA15" s="2"/>
      <c r="BB15" s="2"/>
      <c r="BC15" s="2"/>
      <c r="BD15" s="2"/>
      <c r="BE15" s="2"/>
      <c r="BF15" s="2"/>
      <c r="BG15" s="2"/>
      <c r="BH15" s="2"/>
      <c r="BI15" s="2"/>
      <c r="BJ15" s="2"/>
      <c r="BK15" s="2"/>
      <c r="BL15" s="2"/>
      <c r="BM15" s="2"/>
      <c r="BN15" s="2"/>
      <c r="BO15" s="2"/>
      <c r="BP15" s="2"/>
      <c r="BQ15" s="2"/>
      <c r="BR15" s="2"/>
      <c r="BS15" s="2"/>
      <c r="BT15" s="2"/>
      <c r="BU15" s="2"/>
      <c r="BV15" s="2"/>
      <c r="BW15" s="2"/>
      <c r="BX15" s="2"/>
      <c r="BY15" s="2"/>
      <c r="BZ15" s="2"/>
      <c r="CA15" s="2"/>
      <c r="CB15" s="2"/>
      <c r="CC15" s="2"/>
      <c r="CD15" s="2"/>
      <c r="CE15" s="2"/>
      <c r="CF15" s="2"/>
      <c r="CG15" s="2"/>
      <c r="CH15" s="2"/>
      <c r="CI15" s="2"/>
      <c r="CJ15" s="2"/>
      <c r="CK15" s="2"/>
      <c r="CL15" s="2"/>
      <c r="CM15" s="2"/>
      <c r="CN15" s="2"/>
      <c r="CO15" s="2"/>
      <c r="CP15" s="2"/>
      <c r="CQ15" s="2"/>
      <c r="CR15" s="2"/>
      <c r="CS15" s="2"/>
      <c r="CT15" s="2"/>
      <c r="CU15" s="2"/>
      <c r="CV15" s="2"/>
      <c r="CW15" s="2"/>
      <c r="CX15" s="2"/>
      <c r="CY15" s="2"/>
      <c r="CZ15" s="2"/>
      <c r="DA15" s="2"/>
      <c r="DB15" s="2"/>
      <c r="DC15" s="2"/>
      <c r="DD15" s="2"/>
      <c r="DE15" s="2"/>
      <c r="DF15" s="2"/>
      <c r="DG15" s="2"/>
      <c r="DH15" s="2"/>
      <c r="DI15" s="2"/>
      <c r="DJ15" s="2"/>
      <c r="DK15" s="2"/>
      <c r="DL15" s="2"/>
      <c r="DM15" s="2"/>
      <c r="DN15" s="2"/>
      <c r="DO15" s="2"/>
      <c r="DP15" s="2"/>
    </row>
    <row r="16" spans="1:120" ht="30" customHeight="1">
      <c r="C16" s="85" t="s">
        <v>48</v>
      </c>
      <c r="D16" s="47"/>
      <c r="F16" s="85" t="s">
        <v>48</v>
      </c>
      <c r="G16" s="47"/>
      <c r="I16" s="2"/>
      <c r="J16" s="2"/>
      <c r="K16" s="2"/>
      <c r="L16" s="2"/>
      <c r="M16" s="2"/>
      <c r="N16" s="2"/>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2"/>
      <c r="BE16" s="2"/>
      <c r="BF16" s="2"/>
      <c r="BG16" s="2"/>
      <c r="BH16" s="2"/>
      <c r="BI16" s="2"/>
      <c r="BJ16" s="2"/>
      <c r="BK16" s="2"/>
      <c r="BL16" s="2"/>
      <c r="BM16" s="2"/>
      <c r="BN16" s="2"/>
      <c r="BO16" s="2"/>
      <c r="BP16" s="2"/>
      <c r="BQ16" s="2"/>
      <c r="BR16" s="2"/>
      <c r="BS16" s="2"/>
      <c r="BT16" s="2"/>
      <c r="BU16" s="2"/>
      <c r="BV16" s="2"/>
      <c r="BW16" s="2"/>
      <c r="BX16" s="2"/>
      <c r="BY16" s="2"/>
      <c r="BZ16" s="2"/>
      <c r="CA16" s="2"/>
      <c r="CB16" s="2"/>
      <c r="CC16" s="2"/>
      <c r="CD16" s="2"/>
      <c r="CE16" s="2"/>
      <c r="CF16" s="2"/>
      <c r="CG16" s="2"/>
      <c r="CH16" s="2"/>
      <c r="CI16" s="2"/>
      <c r="CJ16" s="2"/>
      <c r="CK16" s="2"/>
      <c r="CL16" s="2"/>
      <c r="CM16" s="2"/>
      <c r="CN16" s="2"/>
      <c r="CO16" s="2"/>
      <c r="CP16" s="2"/>
      <c r="CQ16" s="2"/>
      <c r="CR16" s="2"/>
      <c r="CS16" s="2"/>
      <c r="CT16" s="2"/>
      <c r="CU16" s="2"/>
      <c r="CV16" s="2"/>
      <c r="CW16" s="2"/>
      <c r="CX16" s="2"/>
      <c r="CY16" s="2"/>
      <c r="CZ16" s="2"/>
      <c r="DA16" s="2"/>
      <c r="DB16" s="2"/>
      <c r="DC16" s="2"/>
      <c r="DD16" s="2"/>
      <c r="DE16" s="2"/>
      <c r="DF16" s="2"/>
      <c r="DG16" s="2"/>
      <c r="DH16" s="2"/>
      <c r="DI16" s="2"/>
      <c r="DJ16" s="2"/>
      <c r="DK16" s="2"/>
      <c r="DL16" s="2"/>
      <c r="DM16" s="2"/>
      <c r="DN16" s="2"/>
      <c r="DO16" s="2"/>
      <c r="DP16" s="2"/>
    </row>
    <row r="17" spans="3:120" ht="30" customHeight="1">
      <c r="C17" s="122" t="s">
        <v>784</v>
      </c>
      <c r="D17" s="49"/>
      <c r="F17" s="122" t="s">
        <v>784</v>
      </c>
      <c r="G17" s="49"/>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2"/>
      <c r="BE17" s="2"/>
      <c r="BF17" s="2"/>
      <c r="BG17" s="2"/>
      <c r="BH17" s="2"/>
      <c r="BI17" s="2"/>
      <c r="BJ17" s="2"/>
      <c r="BK17" s="2"/>
      <c r="BL17" s="2"/>
      <c r="BM17" s="2"/>
      <c r="BN17" s="2"/>
      <c r="BO17" s="2"/>
      <c r="BP17" s="2"/>
      <c r="BQ17" s="2"/>
      <c r="BR17" s="2"/>
      <c r="BS17" s="2"/>
      <c r="BT17" s="2"/>
      <c r="BU17" s="2"/>
      <c r="BV17" s="2"/>
      <c r="BW17" s="2"/>
      <c r="BX17" s="2"/>
      <c r="BY17" s="2"/>
      <c r="BZ17" s="2"/>
      <c r="CA17" s="2"/>
      <c r="CB17" s="2"/>
      <c r="CC17" s="2"/>
      <c r="CD17" s="2"/>
      <c r="CE17" s="2"/>
      <c r="CF17" s="2"/>
      <c r="CG17" s="2"/>
      <c r="CH17" s="2"/>
      <c r="CI17" s="2"/>
      <c r="CJ17" s="2"/>
      <c r="CK17" s="2"/>
      <c r="CL17" s="2"/>
      <c r="CM17" s="2"/>
      <c r="CN17" s="2"/>
      <c r="CO17" s="2"/>
      <c r="CP17" s="2"/>
      <c r="CQ17" s="2"/>
      <c r="CR17" s="2"/>
      <c r="CS17" s="2"/>
      <c r="CT17" s="2"/>
      <c r="CU17" s="2"/>
      <c r="CV17" s="2"/>
      <c r="CW17" s="2"/>
      <c r="CX17" s="2"/>
      <c r="CY17" s="2"/>
      <c r="CZ17" s="2"/>
      <c r="DA17" s="2"/>
      <c r="DB17" s="2"/>
      <c r="DC17" s="2"/>
      <c r="DD17" s="2"/>
      <c r="DE17" s="2"/>
      <c r="DF17" s="2"/>
      <c r="DG17" s="2"/>
      <c r="DH17" s="2"/>
      <c r="DI17" s="2"/>
      <c r="DJ17" s="2"/>
      <c r="DK17" s="2"/>
      <c r="DL17" s="2"/>
      <c r="DM17" s="2"/>
      <c r="DN17" s="2"/>
      <c r="DO17" s="2"/>
      <c r="DP17" s="2"/>
    </row>
    <row r="18" spans="3:120" ht="8.1" customHeight="1">
      <c r="C18" s="11"/>
      <c r="F18" s="11"/>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c r="BE18" s="2"/>
      <c r="BF18" s="2"/>
      <c r="BG18" s="2"/>
      <c r="BH18" s="2"/>
      <c r="BI18" s="2"/>
      <c r="BJ18" s="2"/>
      <c r="BK18" s="2"/>
      <c r="BL18" s="2"/>
      <c r="BM18" s="2"/>
      <c r="BN18" s="2"/>
      <c r="BO18" s="2"/>
      <c r="BP18" s="2"/>
      <c r="BQ18" s="2"/>
      <c r="BR18" s="2"/>
      <c r="BS18" s="2"/>
      <c r="BT18" s="2"/>
      <c r="BU18" s="2"/>
      <c r="BV18" s="2"/>
      <c r="BW18" s="2"/>
      <c r="BX18" s="2"/>
      <c r="BY18" s="2"/>
      <c r="BZ18" s="2"/>
      <c r="CA18" s="2"/>
      <c r="CB18" s="2"/>
      <c r="CC18" s="2"/>
      <c r="CD18" s="2"/>
      <c r="CE18" s="2"/>
      <c r="CF18" s="2"/>
      <c r="CG18" s="2"/>
      <c r="CH18" s="2"/>
      <c r="CI18" s="2"/>
      <c r="CJ18" s="2"/>
      <c r="CK18" s="2"/>
      <c r="CL18" s="2"/>
      <c r="CM18" s="2"/>
      <c r="CN18" s="2"/>
      <c r="CO18" s="2"/>
      <c r="CP18" s="2"/>
      <c r="CQ18" s="2"/>
      <c r="CR18" s="2"/>
      <c r="CS18" s="2"/>
      <c r="CT18" s="2"/>
      <c r="CU18" s="2"/>
      <c r="CV18" s="2"/>
      <c r="CW18" s="2"/>
      <c r="CX18" s="2"/>
      <c r="CY18" s="2"/>
      <c r="CZ18" s="2"/>
      <c r="DA18" s="2"/>
      <c r="DB18" s="2"/>
      <c r="DC18" s="2"/>
      <c r="DD18" s="2"/>
      <c r="DE18" s="2"/>
      <c r="DF18" s="2"/>
      <c r="DG18" s="2"/>
      <c r="DH18" s="2"/>
      <c r="DI18" s="2"/>
      <c r="DJ18" s="2"/>
      <c r="DK18" s="2"/>
      <c r="DL18" s="2"/>
      <c r="DM18" s="2"/>
      <c r="DN18" s="2"/>
      <c r="DO18" s="2"/>
      <c r="DP18" s="2"/>
    </row>
    <row r="19" spans="3:120" ht="30" customHeight="1">
      <c r="C19" s="502" t="s">
        <v>56</v>
      </c>
      <c r="D19" s="503"/>
      <c r="F19" s="502" t="s">
        <v>53</v>
      </c>
      <c r="G19" s="503"/>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c r="BF19" s="2"/>
      <c r="BG19" s="2"/>
      <c r="BH19" s="2"/>
      <c r="BI19" s="2"/>
      <c r="BJ19" s="2"/>
      <c r="BK19" s="2"/>
      <c r="BL19" s="2"/>
      <c r="BM19" s="2"/>
      <c r="BN19" s="2"/>
      <c r="BO19" s="2"/>
      <c r="BP19" s="2"/>
      <c r="BQ19" s="2"/>
      <c r="BR19" s="2"/>
      <c r="BS19" s="2"/>
      <c r="BT19" s="2"/>
      <c r="BU19" s="2"/>
      <c r="BV19" s="2"/>
      <c r="BW19" s="2"/>
      <c r="BX19" s="2"/>
      <c r="BY19" s="2"/>
      <c r="BZ19" s="2"/>
      <c r="CA19" s="2"/>
      <c r="CB19" s="2"/>
      <c r="CC19" s="2"/>
      <c r="CD19" s="2"/>
      <c r="CE19" s="2"/>
      <c r="CF19" s="2"/>
      <c r="CG19" s="2"/>
      <c r="CH19" s="2"/>
      <c r="CI19" s="2"/>
      <c r="CJ19" s="2"/>
      <c r="CK19" s="2"/>
      <c r="CL19" s="2"/>
      <c r="CM19" s="2"/>
      <c r="CN19" s="2"/>
      <c r="CO19" s="2"/>
      <c r="CP19" s="2"/>
      <c r="CQ19" s="2"/>
      <c r="CR19" s="2"/>
      <c r="CS19" s="2"/>
      <c r="CT19" s="2"/>
      <c r="CU19" s="2"/>
      <c r="CV19" s="2"/>
      <c r="CW19" s="2"/>
      <c r="CX19" s="2"/>
      <c r="CY19" s="2"/>
      <c r="CZ19" s="2"/>
      <c r="DA19" s="2"/>
      <c r="DB19" s="2"/>
      <c r="DC19" s="2"/>
      <c r="DD19" s="2"/>
      <c r="DE19" s="2"/>
      <c r="DF19" s="2"/>
      <c r="DG19" s="2"/>
      <c r="DH19" s="2"/>
      <c r="DI19" s="2"/>
      <c r="DJ19" s="2"/>
      <c r="DK19" s="2"/>
      <c r="DL19" s="2"/>
      <c r="DM19" s="2"/>
      <c r="DN19" s="2"/>
      <c r="DO19" s="2"/>
      <c r="DP19" s="2"/>
    </row>
    <row r="20" spans="3:120" ht="30" customHeight="1">
      <c r="C20" s="85" t="s">
        <v>48</v>
      </c>
      <c r="D20" s="47"/>
      <c r="F20" s="85" t="s">
        <v>48</v>
      </c>
      <c r="G20" s="47"/>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2"/>
      <c r="BE20" s="2"/>
      <c r="BF20" s="2"/>
      <c r="BG20" s="2"/>
      <c r="BH20" s="2"/>
      <c r="BI20" s="2"/>
      <c r="BJ20" s="2"/>
      <c r="BK20" s="2"/>
      <c r="BL20" s="2"/>
      <c r="BM20" s="2"/>
      <c r="BN20" s="2"/>
      <c r="BO20" s="2"/>
      <c r="BP20" s="2"/>
      <c r="BQ20" s="2"/>
      <c r="BR20" s="2"/>
      <c r="BS20" s="2"/>
      <c r="BT20" s="2"/>
      <c r="BU20" s="2"/>
      <c r="BV20" s="2"/>
      <c r="BW20" s="2"/>
      <c r="BX20" s="2"/>
      <c r="BY20" s="2"/>
      <c r="BZ20" s="2"/>
      <c r="CA20" s="2"/>
      <c r="CB20" s="2"/>
      <c r="CC20" s="2"/>
      <c r="CD20" s="2"/>
      <c r="CE20" s="2"/>
      <c r="CF20" s="2"/>
      <c r="CG20" s="2"/>
      <c r="CH20" s="2"/>
      <c r="CI20" s="2"/>
      <c r="CJ20" s="2"/>
      <c r="CK20" s="2"/>
      <c r="CL20" s="2"/>
      <c r="CM20" s="2"/>
      <c r="CN20" s="2"/>
      <c r="CO20" s="2"/>
      <c r="CP20" s="2"/>
      <c r="CQ20" s="2"/>
      <c r="CR20" s="2"/>
      <c r="CS20" s="2"/>
      <c r="CT20" s="2"/>
      <c r="CU20" s="2"/>
      <c r="CV20" s="2"/>
      <c r="CW20" s="2"/>
      <c r="CX20" s="2"/>
      <c r="CY20" s="2"/>
      <c r="CZ20" s="2"/>
      <c r="DA20" s="2"/>
      <c r="DB20" s="2"/>
      <c r="DC20" s="2"/>
      <c r="DD20" s="2"/>
      <c r="DE20" s="2"/>
      <c r="DF20" s="2"/>
      <c r="DG20" s="2"/>
      <c r="DH20" s="2"/>
      <c r="DI20" s="2"/>
      <c r="DJ20" s="2"/>
      <c r="DK20" s="2"/>
      <c r="DL20" s="2"/>
      <c r="DM20" s="2"/>
      <c r="DN20" s="2"/>
      <c r="DO20" s="2"/>
      <c r="DP20" s="2"/>
    </row>
    <row r="21" spans="3:120" ht="30" customHeight="1">
      <c r="C21" s="122" t="s">
        <v>784</v>
      </c>
      <c r="D21" s="49"/>
      <c r="F21" s="122" t="s">
        <v>784</v>
      </c>
      <c r="G21" s="49"/>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c r="BF21" s="2"/>
      <c r="BG21" s="2"/>
      <c r="BH21" s="2"/>
      <c r="BI21" s="2"/>
      <c r="BJ21" s="2"/>
      <c r="BK21" s="2"/>
      <c r="BL21" s="2"/>
      <c r="BM21" s="2"/>
      <c r="BN21" s="2"/>
      <c r="BO21" s="2"/>
      <c r="BP21" s="2"/>
      <c r="BQ21" s="2"/>
      <c r="BR21" s="2"/>
      <c r="BS21" s="2"/>
      <c r="BT21" s="2"/>
      <c r="BU21" s="2"/>
      <c r="BV21" s="2"/>
      <c r="BW21" s="2"/>
      <c r="BX21" s="2"/>
      <c r="BY21" s="2"/>
      <c r="BZ21" s="2"/>
      <c r="CA21" s="2"/>
      <c r="CB21" s="2"/>
      <c r="CC21" s="2"/>
      <c r="CD21" s="2"/>
      <c r="CE21" s="2"/>
      <c r="CF21" s="2"/>
      <c r="CG21" s="2"/>
      <c r="CH21" s="2"/>
      <c r="CI21" s="2"/>
      <c r="CJ21" s="2"/>
      <c r="CK21" s="2"/>
      <c r="CL21" s="2"/>
      <c r="CM21" s="2"/>
      <c r="CN21" s="2"/>
      <c r="CO21" s="2"/>
      <c r="CP21" s="2"/>
      <c r="CQ21" s="2"/>
      <c r="CR21" s="2"/>
      <c r="CS21" s="2"/>
      <c r="CT21" s="2"/>
      <c r="CU21" s="2"/>
      <c r="CV21" s="2"/>
      <c r="CW21" s="2"/>
      <c r="CX21" s="2"/>
      <c r="CY21" s="2"/>
      <c r="CZ21" s="2"/>
      <c r="DA21" s="2"/>
      <c r="DB21" s="2"/>
      <c r="DC21" s="2"/>
      <c r="DD21" s="2"/>
      <c r="DE21" s="2"/>
      <c r="DF21" s="2"/>
      <c r="DG21" s="2"/>
      <c r="DH21" s="2"/>
      <c r="DI21" s="2"/>
      <c r="DJ21" s="2"/>
      <c r="DK21" s="2"/>
      <c r="DL21" s="2"/>
      <c r="DM21" s="2"/>
      <c r="DN21" s="2"/>
      <c r="DO21" s="2"/>
      <c r="DP21" s="2"/>
    </row>
    <row r="22" spans="3:120" ht="8.1" customHeight="1">
      <c r="C22" s="11"/>
      <c r="F22" s="11"/>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c r="BF22" s="2"/>
      <c r="BG22" s="2"/>
      <c r="BH22" s="2"/>
      <c r="BI22" s="2"/>
      <c r="BJ22" s="2"/>
      <c r="BK22" s="2"/>
      <c r="BL22" s="2"/>
      <c r="BM22" s="2"/>
      <c r="BN22" s="2"/>
      <c r="BO22" s="2"/>
      <c r="BP22" s="2"/>
      <c r="BQ22" s="2"/>
      <c r="BR22" s="2"/>
      <c r="BS22" s="2"/>
      <c r="BT22" s="2"/>
      <c r="BU22" s="2"/>
      <c r="BV22" s="2"/>
      <c r="BW22" s="2"/>
      <c r="BX22" s="2"/>
      <c r="BY22" s="2"/>
      <c r="BZ22" s="2"/>
      <c r="CA22" s="2"/>
      <c r="CB22" s="2"/>
      <c r="CC22" s="2"/>
      <c r="CD22" s="2"/>
      <c r="CE22" s="2"/>
      <c r="CF22" s="2"/>
      <c r="CG22" s="2"/>
      <c r="CH22" s="2"/>
      <c r="CI22" s="2"/>
      <c r="CJ22" s="2"/>
      <c r="CK22" s="2"/>
      <c r="CL22" s="2"/>
      <c r="CM22" s="2"/>
      <c r="CN22" s="2"/>
      <c r="CO22" s="2"/>
      <c r="CP22" s="2"/>
      <c r="CQ22" s="2"/>
      <c r="CR22" s="2"/>
      <c r="CS22" s="2"/>
      <c r="CT22" s="2"/>
      <c r="CU22" s="2"/>
      <c r="CV22" s="2"/>
      <c r="CW22" s="2"/>
      <c r="CX22" s="2"/>
      <c r="CY22" s="2"/>
      <c r="CZ22" s="2"/>
      <c r="DA22" s="2"/>
      <c r="DB22" s="2"/>
      <c r="DC22" s="2"/>
      <c r="DD22" s="2"/>
      <c r="DE22" s="2"/>
      <c r="DF22" s="2"/>
      <c r="DG22" s="2"/>
      <c r="DH22" s="2"/>
      <c r="DI22" s="2"/>
      <c r="DJ22" s="2"/>
      <c r="DK22" s="2"/>
      <c r="DL22" s="2"/>
      <c r="DM22" s="2"/>
      <c r="DN22" s="2"/>
      <c r="DO22" s="2"/>
      <c r="DP22" s="2"/>
    </row>
    <row r="23" spans="3:120" ht="30" customHeight="1">
      <c r="C23" s="502" t="s">
        <v>57</v>
      </c>
      <c r="D23" s="503"/>
      <c r="F23" s="502" t="s">
        <v>54</v>
      </c>
      <c r="G23" s="503"/>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2"/>
      <c r="BE23" s="2"/>
      <c r="BF23" s="2"/>
      <c r="BG23" s="2"/>
      <c r="BH23" s="2"/>
      <c r="BI23" s="2"/>
      <c r="BJ23" s="2"/>
      <c r="BK23" s="2"/>
      <c r="BL23" s="2"/>
      <c r="BM23" s="2"/>
      <c r="BN23" s="2"/>
      <c r="BO23" s="2"/>
      <c r="BP23" s="2"/>
      <c r="BQ23" s="2"/>
      <c r="BR23" s="2"/>
      <c r="BS23" s="2"/>
      <c r="BT23" s="2"/>
      <c r="BU23" s="2"/>
      <c r="BV23" s="2"/>
      <c r="BW23" s="2"/>
      <c r="BX23" s="2"/>
      <c r="BY23" s="2"/>
      <c r="BZ23" s="2"/>
      <c r="CA23" s="2"/>
      <c r="CB23" s="2"/>
      <c r="CC23" s="2"/>
      <c r="CD23" s="2"/>
      <c r="CE23" s="2"/>
      <c r="CF23" s="2"/>
      <c r="CG23" s="2"/>
      <c r="CH23" s="2"/>
      <c r="CI23" s="2"/>
      <c r="CJ23" s="2"/>
      <c r="CK23" s="2"/>
      <c r="CL23" s="2"/>
      <c r="CM23" s="2"/>
      <c r="CN23" s="2"/>
      <c r="CO23" s="2"/>
      <c r="CP23" s="2"/>
      <c r="CQ23" s="2"/>
      <c r="CR23" s="2"/>
      <c r="CS23" s="2"/>
      <c r="CT23" s="2"/>
      <c r="CU23" s="2"/>
      <c r="CV23" s="2"/>
      <c r="CW23" s="2"/>
      <c r="CX23" s="2"/>
      <c r="CY23" s="2"/>
      <c r="CZ23" s="2"/>
      <c r="DA23" s="2"/>
      <c r="DB23" s="2"/>
      <c r="DC23" s="2"/>
      <c r="DD23" s="2"/>
      <c r="DE23" s="2"/>
      <c r="DF23" s="2"/>
      <c r="DG23" s="2"/>
      <c r="DH23" s="2"/>
      <c r="DI23" s="2"/>
      <c r="DJ23" s="2"/>
      <c r="DK23" s="2"/>
      <c r="DL23" s="2"/>
      <c r="DM23" s="2"/>
      <c r="DN23" s="2"/>
      <c r="DO23" s="2"/>
      <c r="DP23" s="2"/>
    </row>
    <row r="24" spans="3:120" ht="30" customHeight="1">
      <c r="C24" s="85" t="s">
        <v>48</v>
      </c>
      <c r="D24" s="47"/>
      <c r="F24" s="85" t="s">
        <v>48</v>
      </c>
      <c r="G24" s="47"/>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c r="BF24" s="2"/>
      <c r="BG24" s="2"/>
      <c r="BH24" s="2"/>
      <c r="BI24" s="2"/>
      <c r="BJ24" s="2"/>
      <c r="BK24" s="2"/>
      <c r="BL24" s="2"/>
      <c r="BM24" s="2"/>
      <c r="BN24" s="2"/>
      <c r="BO24" s="2"/>
      <c r="BP24" s="2"/>
      <c r="BQ24" s="2"/>
      <c r="BR24" s="2"/>
      <c r="BS24" s="2"/>
      <c r="BT24" s="2"/>
      <c r="BU24" s="2"/>
      <c r="BV24" s="2"/>
      <c r="BW24" s="2"/>
      <c r="BX24" s="2"/>
      <c r="BY24" s="2"/>
      <c r="BZ24" s="2"/>
      <c r="CA24" s="2"/>
      <c r="CB24" s="2"/>
      <c r="CC24" s="2"/>
      <c r="CD24" s="2"/>
      <c r="CE24" s="2"/>
      <c r="CF24" s="2"/>
      <c r="CG24" s="2"/>
      <c r="CH24" s="2"/>
      <c r="CI24" s="2"/>
      <c r="CJ24" s="2"/>
      <c r="CK24" s="2"/>
      <c r="CL24" s="2"/>
      <c r="CM24" s="2"/>
      <c r="CN24" s="2"/>
      <c r="CO24" s="2"/>
      <c r="CP24" s="2"/>
      <c r="CQ24" s="2"/>
      <c r="CR24" s="2"/>
      <c r="CS24" s="2"/>
      <c r="CT24" s="2"/>
      <c r="CU24" s="2"/>
      <c r="CV24" s="2"/>
      <c r="CW24" s="2"/>
      <c r="CX24" s="2"/>
      <c r="CY24" s="2"/>
      <c r="CZ24" s="2"/>
      <c r="DA24" s="2"/>
      <c r="DB24" s="2"/>
      <c r="DC24" s="2"/>
      <c r="DD24" s="2"/>
      <c r="DE24" s="2"/>
      <c r="DF24" s="2"/>
      <c r="DG24" s="2"/>
      <c r="DH24" s="2"/>
      <c r="DI24" s="2"/>
      <c r="DJ24" s="2"/>
      <c r="DK24" s="2"/>
      <c r="DL24" s="2"/>
      <c r="DM24" s="2"/>
      <c r="DN24" s="2"/>
      <c r="DO24" s="2"/>
      <c r="DP24" s="2"/>
    </row>
    <row r="25" spans="3:120" ht="30" customHeight="1">
      <c r="C25" s="122" t="s">
        <v>784</v>
      </c>
      <c r="D25" s="49"/>
      <c r="F25" s="122" t="s">
        <v>784</v>
      </c>
      <c r="G25" s="49"/>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c r="BF25" s="2"/>
      <c r="BG25" s="2"/>
      <c r="BH25" s="2"/>
      <c r="BI25" s="2"/>
      <c r="BJ25" s="2"/>
      <c r="BK25" s="2"/>
      <c r="BL25" s="2"/>
      <c r="BM25" s="2"/>
      <c r="BN25" s="2"/>
      <c r="BO25" s="2"/>
      <c r="BP25" s="2"/>
      <c r="BQ25" s="2"/>
      <c r="BR25" s="2"/>
      <c r="BS25" s="2"/>
      <c r="BT25" s="2"/>
      <c r="BU25" s="2"/>
      <c r="BV25" s="2"/>
      <c r="BW25" s="2"/>
      <c r="BX25" s="2"/>
      <c r="BY25" s="2"/>
      <c r="BZ25" s="2"/>
      <c r="CA25" s="2"/>
      <c r="CB25" s="2"/>
      <c r="CC25" s="2"/>
      <c r="CD25" s="2"/>
      <c r="CE25" s="2"/>
      <c r="CF25" s="2"/>
      <c r="CG25" s="2"/>
      <c r="CH25" s="2"/>
      <c r="CI25" s="2"/>
      <c r="CJ25" s="2"/>
      <c r="CK25" s="2"/>
      <c r="CL25" s="2"/>
      <c r="CM25" s="2"/>
      <c r="CN25" s="2"/>
      <c r="CO25" s="2"/>
      <c r="CP25" s="2"/>
      <c r="CQ25" s="2"/>
      <c r="CR25" s="2"/>
      <c r="CS25" s="2"/>
      <c r="CT25" s="2"/>
      <c r="CU25" s="2"/>
      <c r="CV25" s="2"/>
      <c r="CW25" s="2"/>
      <c r="CX25" s="2"/>
      <c r="CY25" s="2"/>
      <c r="CZ25" s="2"/>
      <c r="DA25" s="2"/>
      <c r="DB25" s="2"/>
      <c r="DC25" s="2"/>
      <c r="DD25" s="2"/>
      <c r="DE25" s="2"/>
      <c r="DF25" s="2"/>
      <c r="DG25" s="2"/>
      <c r="DH25" s="2"/>
      <c r="DI25" s="2"/>
      <c r="DJ25" s="2"/>
      <c r="DK25" s="2"/>
      <c r="DL25" s="2"/>
      <c r="DM25" s="2"/>
      <c r="DN25" s="2"/>
      <c r="DO25" s="2"/>
      <c r="DP25" s="2"/>
    </row>
    <row r="26" spans="3:120" ht="8.1" customHeight="1">
      <c r="C26" s="11"/>
      <c r="F26" s="11"/>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c r="BF26" s="2"/>
      <c r="BG26" s="2"/>
      <c r="BH26" s="2"/>
      <c r="BI26" s="2"/>
      <c r="BJ26" s="2"/>
      <c r="BK26" s="2"/>
      <c r="BL26" s="2"/>
      <c r="BM26" s="2"/>
      <c r="BN26" s="2"/>
      <c r="BO26" s="2"/>
      <c r="BP26" s="2"/>
      <c r="BQ26" s="2"/>
      <c r="BR26" s="2"/>
      <c r="BS26" s="2"/>
      <c r="BT26" s="2"/>
      <c r="BU26" s="2"/>
      <c r="BV26" s="2"/>
      <c r="BW26" s="2"/>
      <c r="BX26" s="2"/>
      <c r="BY26" s="2"/>
      <c r="BZ26" s="2"/>
      <c r="CA26" s="2"/>
      <c r="CB26" s="2"/>
      <c r="CC26" s="2"/>
      <c r="CD26" s="2"/>
      <c r="CE26" s="2"/>
      <c r="CF26" s="2"/>
      <c r="CG26" s="2"/>
      <c r="CH26" s="2"/>
      <c r="CI26" s="2"/>
      <c r="CJ26" s="2"/>
      <c r="CK26" s="2"/>
      <c r="CL26" s="2"/>
      <c r="CM26" s="2"/>
      <c r="CN26" s="2"/>
      <c r="CO26" s="2"/>
      <c r="CP26" s="2"/>
      <c r="CQ26" s="2"/>
      <c r="CR26" s="2"/>
      <c r="CS26" s="2"/>
      <c r="CT26" s="2"/>
      <c r="CU26" s="2"/>
      <c r="CV26" s="2"/>
      <c r="CW26" s="2"/>
      <c r="CX26" s="2"/>
      <c r="CY26" s="2"/>
      <c r="CZ26" s="2"/>
      <c r="DA26" s="2"/>
      <c r="DB26" s="2"/>
      <c r="DC26" s="2"/>
      <c r="DD26" s="2"/>
      <c r="DE26" s="2"/>
      <c r="DF26" s="2"/>
      <c r="DG26" s="2"/>
      <c r="DH26" s="2"/>
      <c r="DI26" s="2"/>
      <c r="DJ26" s="2"/>
      <c r="DK26" s="2"/>
      <c r="DL26" s="2"/>
      <c r="DM26" s="2"/>
      <c r="DN26" s="2"/>
      <c r="DO26" s="2"/>
      <c r="DP26" s="2"/>
    </row>
    <row r="27" spans="3:120" ht="30" customHeight="1">
      <c r="C27" s="502" t="s">
        <v>58</v>
      </c>
      <c r="D27" s="503"/>
      <c r="F27" s="502" t="s">
        <v>55</v>
      </c>
      <c r="G27" s="503"/>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c r="BF27" s="2"/>
      <c r="BG27" s="2"/>
      <c r="BH27" s="2"/>
      <c r="BI27" s="2"/>
      <c r="BJ27" s="2"/>
      <c r="BK27" s="2"/>
      <c r="BL27" s="2"/>
      <c r="BM27" s="2"/>
      <c r="BN27" s="2"/>
      <c r="BO27" s="2"/>
      <c r="BP27" s="2"/>
      <c r="BQ27" s="2"/>
      <c r="BR27" s="2"/>
      <c r="BS27" s="2"/>
      <c r="BT27" s="2"/>
      <c r="BU27" s="2"/>
      <c r="BV27" s="2"/>
      <c r="BW27" s="2"/>
      <c r="BX27" s="2"/>
      <c r="BY27" s="2"/>
      <c r="BZ27" s="2"/>
      <c r="CA27" s="2"/>
      <c r="CB27" s="2"/>
      <c r="CC27" s="2"/>
      <c r="CD27" s="2"/>
      <c r="CE27" s="2"/>
      <c r="CF27" s="2"/>
      <c r="CG27" s="2"/>
      <c r="CH27" s="2"/>
      <c r="CI27" s="2"/>
      <c r="CJ27" s="2"/>
      <c r="CK27" s="2"/>
      <c r="CL27" s="2"/>
      <c r="CM27" s="2"/>
      <c r="CN27" s="2"/>
      <c r="CO27" s="2"/>
      <c r="CP27" s="2"/>
      <c r="CQ27" s="2"/>
      <c r="CR27" s="2"/>
      <c r="CS27" s="2"/>
      <c r="CT27" s="2"/>
      <c r="CU27" s="2"/>
      <c r="CV27" s="2"/>
      <c r="CW27" s="2"/>
      <c r="CX27" s="2"/>
      <c r="CY27" s="2"/>
      <c r="CZ27" s="2"/>
      <c r="DA27" s="2"/>
      <c r="DB27" s="2"/>
      <c r="DC27" s="2"/>
      <c r="DD27" s="2"/>
      <c r="DE27" s="2"/>
      <c r="DF27" s="2"/>
      <c r="DG27" s="2"/>
      <c r="DH27" s="2"/>
      <c r="DI27" s="2"/>
      <c r="DJ27" s="2"/>
      <c r="DK27" s="2"/>
      <c r="DL27" s="2"/>
      <c r="DM27" s="2"/>
      <c r="DN27" s="2"/>
      <c r="DO27" s="2"/>
      <c r="DP27" s="2"/>
    </row>
    <row r="28" spans="3:120" ht="30" customHeight="1">
      <c r="C28" s="85" t="s">
        <v>48</v>
      </c>
      <c r="D28" s="47"/>
      <c r="F28" s="85" t="s">
        <v>48</v>
      </c>
      <c r="G28" s="47"/>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c r="BF28" s="2"/>
      <c r="BG28" s="2"/>
      <c r="BH28" s="2"/>
      <c r="BI28" s="2"/>
      <c r="BJ28" s="2"/>
      <c r="BK28" s="2"/>
      <c r="BL28" s="2"/>
      <c r="BM28" s="2"/>
      <c r="BN28" s="2"/>
      <c r="BO28" s="2"/>
      <c r="BP28" s="2"/>
      <c r="BQ28" s="2"/>
      <c r="BR28" s="2"/>
      <c r="BS28" s="2"/>
      <c r="BT28" s="2"/>
      <c r="BU28" s="2"/>
      <c r="BV28" s="2"/>
      <c r="BW28" s="2"/>
      <c r="BX28" s="2"/>
      <c r="BY28" s="2"/>
      <c r="BZ28" s="2"/>
      <c r="CA28" s="2"/>
      <c r="CB28" s="2"/>
      <c r="CC28" s="2"/>
      <c r="CD28" s="2"/>
      <c r="CE28" s="2"/>
      <c r="CF28" s="2"/>
      <c r="CG28" s="2"/>
      <c r="CH28" s="2"/>
      <c r="CI28" s="2"/>
      <c r="CJ28" s="2"/>
      <c r="CK28" s="2"/>
      <c r="CL28" s="2"/>
      <c r="CM28" s="2"/>
      <c r="CN28" s="2"/>
      <c r="CO28" s="2"/>
      <c r="CP28" s="2"/>
      <c r="CQ28" s="2"/>
      <c r="CR28" s="2"/>
      <c r="CS28" s="2"/>
      <c r="CT28" s="2"/>
      <c r="CU28" s="2"/>
      <c r="CV28" s="2"/>
      <c r="CW28" s="2"/>
      <c r="CX28" s="2"/>
      <c r="CY28" s="2"/>
      <c r="CZ28" s="2"/>
      <c r="DA28" s="2"/>
      <c r="DB28" s="2"/>
      <c r="DC28" s="2"/>
      <c r="DD28" s="2"/>
      <c r="DE28" s="2"/>
      <c r="DF28" s="2"/>
      <c r="DG28" s="2"/>
      <c r="DH28" s="2"/>
      <c r="DI28" s="2"/>
      <c r="DJ28" s="2"/>
      <c r="DK28" s="2"/>
      <c r="DL28" s="2"/>
      <c r="DM28" s="2"/>
      <c r="DN28" s="2"/>
      <c r="DO28" s="2"/>
      <c r="DP28" s="2"/>
    </row>
    <row r="29" spans="3:120" ht="30" customHeight="1">
      <c r="C29" s="122" t="s">
        <v>784</v>
      </c>
      <c r="D29" s="49"/>
      <c r="F29" s="122" t="s">
        <v>784</v>
      </c>
      <c r="G29" s="49"/>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c r="BF29" s="2"/>
      <c r="BG29" s="2"/>
      <c r="BH29" s="2"/>
      <c r="BI29" s="2"/>
      <c r="BJ29" s="2"/>
      <c r="BK29" s="2"/>
      <c r="BL29" s="2"/>
      <c r="BM29" s="2"/>
      <c r="BN29" s="2"/>
      <c r="BO29" s="2"/>
      <c r="BP29" s="2"/>
      <c r="BQ29" s="2"/>
      <c r="BR29" s="2"/>
      <c r="BS29" s="2"/>
      <c r="BT29" s="2"/>
      <c r="BU29" s="2"/>
      <c r="BV29" s="2"/>
      <c r="BW29" s="2"/>
      <c r="BX29" s="2"/>
      <c r="BY29" s="2"/>
      <c r="BZ29" s="2"/>
      <c r="CA29" s="2"/>
      <c r="CB29" s="2"/>
      <c r="CC29" s="2"/>
      <c r="CD29" s="2"/>
      <c r="CE29" s="2"/>
      <c r="CF29" s="2"/>
      <c r="CG29" s="2"/>
      <c r="CH29" s="2"/>
      <c r="CI29" s="2"/>
      <c r="CJ29" s="2"/>
      <c r="CK29" s="2"/>
      <c r="CL29" s="2"/>
      <c r="CM29" s="2"/>
      <c r="CN29" s="2"/>
      <c r="CO29" s="2"/>
      <c r="CP29" s="2"/>
      <c r="CQ29" s="2"/>
      <c r="CR29" s="2"/>
      <c r="CS29" s="2"/>
      <c r="CT29" s="2"/>
      <c r="CU29" s="2"/>
      <c r="CV29" s="2"/>
      <c r="CW29" s="2"/>
      <c r="CX29" s="2"/>
      <c r="CY29" s="2"/>
      <c r="CZ29" s="2"/>
      <c r="DA29" s="2"/>
      <c r="DB29" s="2"/>
      <c r="DC29" s="2"/>
      <c r="DD29" s="2"/>
      <c r="DE29" s="2"/>
      <c r="DF29" s="2"/>
      <c r="DG29" s="2"/>
      <c r="DH29" s="2"/>
      <c r="DI29" s="2"/>
      <c r="DJ29" s="2"/>
      <c r="DK29" s="2"/>
      <c r="DL29" s="2"/>
      <c r="DM29" s="2"/>
      <c r="DN29" s="2"/>
      <c r="DO29" s="2"/>
      <c r="DP29" s="2"/>
    </row>
    <row r="30" spans="3:120" ht="8.1" customHeight="1">
      <c r="C30" s="11"/>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c r="BF30" s="2"/>
      <c r="BG30" s="2"/>
      <c r="BH30" s="2"/>
      <c r="BI30" s="2"/>
      <c r="BJ30" s="2"/>
      <c r="BK30" s="2"/>
      <c r="BL30" s="2"/>
      <c r="BM30" s="2"/>
      <c r="BN30" s="2"/>
      <c r="BO30" s="2"/>
      <c r="BP30" s="2"/>
      <c r="BQ30" s="2"/>
      <c r="BR30" s="2"/>
      <c r="BS30" s="2"/>
      <c r="BT30" s="2"/>
      <c r="BU30" s="2"/>
      <c r="BV30" s="2"/>
      <c r="BW30" s="2"/>
      <c r="BX30" s="2"/>
      <c r="BY30" s="2"/>
      <c r="BZ30" s="2"/>
      <c r="CA30" s="2"/>
      <c r="CB30" s="2"/>
      <c r="CC30" s="2"/>
      <c r="CD30" s="2"/>
      <c r="CE30" s="2"/>
      <c r="CF30" s="2"/>
      <c r="CG30" s="2"/>
      <c r="CH30" s="2"/>
      <c r="CI30" s="2"/>
      <c r="CJ30" s="2"/>
      <c r="CK30" s="2"/>
      <c r="CL30" s="2"/>
      <c r="CM30" s="2"/>
      <c r="CN30" s="2"/>
      <c r="CO30" s="2"/>
      <c r="CP30" s="2"/>
      <c r="CQ30" s="2"/>
      <c r="CR30" s="2"/>
      <c r="CS30" s="2"/>
      <c r="CT30" s="2"/>
      <c r="CU30" s="2"/>
      <c r="CV30" s="2"/>
      <c r="CW30" s="2"/>
      <c r="CX30" s="2"/>
      <c r="CY30" s="2"/>
      <c r="CZ30" s="2"/>
      <c r="DA30" s="2"/>
      <c r="DB30" s="2"/>
      <c r="DC30" s="2"/>
      <c r="DD30" s="2"/>
      <c r="DE30" s="2"/>
      <c r="DF30" s="2"/>
      <c r="DG30" s="2"/>
      <c r="DH30" s="2"/>
      <c r="DI30" s="2"/>
      <c r="DJ30" s="2"/>
      <c r="DK30" s="2"/>
      <c r="DL30" s="2"/>
      <c r="DM30" s="2"/>
      <c r="DN30" s="2"/>
      <c r="DO30" s="2"/>
      <c r="DP30" s="2"/>
    </row>
    <row r="31" spans="3:120" ht="30" customHeight="1">
      <c r="C31" s="502" t="s">
        <v>656</v>
      </c>
      <c r="D31" s="503"/>
      <c r="F31" s="502" t="s">
        <v>655</v>
      </c>
      <c r="G31" s="503"/>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c r="BF31" s="2"/>
      <c r="BG31" s="2"/>
      <c r="BH31" s="2"/>
      <c r="BI31" s="2"/>
      <c r="BJ31" s="2"/>
      <c r="BK31" s="2"/>
      <c r="BL31" s="2"/>
      <c r="BM31" s="2"/>
      <c r="BN31" s="2"/>
      <c r="BO31" s="2"/>
      <c r="BP31" s="2"/>
      <c r="BQ31" s="2"/>
      <c r="BR31" s="2"/>
      <c r="BS31" s="2"/>
      <c r="BT31" s="2"/>
      <c r="BU31" s="2"/>
      <c r="BV31" s="2"/>
      <c r="BW31" s="2"/>
      <c r="BX31" s="2"/>
      <c r="BY31" s="2"/>
      <c r="BZ31" s="2"/>
      <c r="CA31" s="2"/>
      <c r="CB31" s="2"/>
      <c r="CC31" s="2"/>
      <c r="CD31" s="2"/>
      <c r="CE31" s="2"/>
      <c r="CF31" s="2"/>
      <c r="CG31" s="2"/>
      <c r="CH31" s="2"/>
      <c r="CI31" s="2"/>
      <c r="CJ31" s="2"/>
      <c r="CK31" s="2"/>
      <c r="CL31" s="2"/>
      <c r="CM31" s="2"/>
      <c r="CN31" s="2"/>
      <c r="CO31" s="2"/>
      <c r="CP31" s="2"/>
      <c r="CQ31" s="2"/>
      <c r="CR31" s="2"/>
      <c r="CS31" s="2"/>
      <c r="CT31" s="2"/>
      <c r="CU31" s="2"/>
      <c r="CV31" s="2"/>
      <c r="CW31" s="2"/>
      <c r="CX31" s="2"/>
      <c r="CY31" s="2"/>
      <c r="CZ31" s="2"/>
      <c r="DA31" s="2"/>
      <c r="DB31" s="2"/>
      <c r="DC31" s="2"/>
      <c r="DD31" s="2"/>
      <c r="DE31" s="2"/>
      <c r="DF31" s="2"/>
      <c r="DG31" s="2"/>
      <c r="DH31" s="2"/>
      <c r="DI31" s="2"/>
      <c r="DJ31" s="2"/>
      <c r="DK31" s="2"/>
      <c r="DL31" s="2"/>
      <c r="DM31" s="2"/>
      <c r="DN31" s="2"/>
      <c r="DO31" s="2"/>
      <c r="DP31" s="2"/>
    </row>
    <row r="32" spans="3:120" ht="30" customHeight="1">
      <c r="C32" s="85" t="s">
        <v>48</v>
      </c>
      <c r="D32" s="47"/>
      <c r="F32" s="85" t="s">
        <v>48</v>
      </c>
      <c r="G32" s="47"/>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c r="BF32" s="2"/>
      <c r="BG32" s="2"/>
      <c r="BH32" s="2"/>
      <c r="BI32" s="2"/>
      <c r="BJ32" s="2"/>
      <c r="BK32" s="2"/>
      <c r="BL32" s="2"/>
      <c r="BM32" s="2"/>
      <c r="BN32" s="2"/>
      <c r="BO32" s="2"/>
      <c r="BP32" s="2"/>
      <c r="BQ32" s="2"/>
      <c r="BR32" s="2"/>
      <c r="BS32" s="2"/>
      <c r="BT32" s="2"/>
      <c r="BU32" s="2"/>
      <c r="BV32" s="2"/>
      <c r="BW32" s="2"/>
      <c r="BX32" s="2"/>
      <c r="BY32" s="2"/>
      <c r="BZ32" s="2"/>
      <c r="CA32" s="2"/>
      <c r="CB32" s="2"/>
      <c r="CC32" s="2"/>
      <c r="CD32" s="2"/>
      <c r="CE32" s="2"/>
      <c r="CF32" s="2"/>
      <c r="CG32" s="2"/>
      <c r="CH32" s="2"/>
      <c r="CI32" s="2"/>
      <c r="CJ32" s="2"/>
      <c r="CK32" s="2"/>
      <c r="CL32" s="2"/>
      <c r="CM32" s="2"/>
      <c r="CN32" s="2"/>
      <c r="CO32" s="2"/>
      <c r="CP32" s="2"/>
      <c r="CQ32" s="2"/>
      <c r="CR32" s="2"/>
      <c r="CS32" s="2"/>
      <c r="CT32" s="2"/>
      <c r="CU32" s="2"/>
      <c r="CV32" s="2"/>
      <c r="CW32" s="2"/>
      <c r="CX32" s="2"/>
      <c r="CY32" s="2"/>
      <c r="CZ32" s="2"/>
      <c r="DA32" s="2"/>
      <c r="DB32" s="2"/>
      <c r="DC32" s="2"/>
      <c r="DD32" s="2"/>
      <c r="DE32" s="2"/>
      <c r="DF32" s="2"/>
      <c r="DG32" s="2"/>
      <c r="DH32" s="2"/>
      <c r="DI32" s="2"/>
      <c r="DJ32" s="2"/>
      <c r="DK32" s="2"/>
      <c r="DL32" s="2"/>
      <c r="DM32" s="2"/>
      <c r="DN32" s="2"/>
      <c r="DO32" s="2"/>
      <c r="DP32" s="2"/>
    </row>
    <row r="33" spans="3:120" ht="30" customHeight="1">
      <c r="C33" s="122" t="s">
        <v>784</v>
      </c>
      <c r="D33" s="49"/>
      <c r="F33" s="122" t="s">
        <v>784</v>
      </c>
      <c r="G33" s="49"/>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c r="BF33" s="2"/>
      <c r="BG33" s="2"/>
      <c r="BH33" s="2"/>
      <c r="BI33" s="2"/>
      <c r="BJ33" s="2"/>
      <c r="BK33" s="2"/>
      <c r="BL33" s="2"/>
      <c r="BM33" s="2"/>
      <c r="BN33" s="2"/>
      <c r="BO33" s="2"/>
      <c r="BP33" s="2"/>
      <c r="BQ33" s="2"/>
      <c r="BR33" s="2"/>
      <c r="BS33" s="2"/>
      <c r="BT33" s="2"/>
      <c r="BU33" s="2"/>
      <c r="BV33" s="2"/>
      <c r="BW33" s="2"/>
      <c r="BX33" s="2"/>
      <c r="BY33" s="2"/>
      <c r="BZ33" s="2"/>
      <c r="CA33" s="2"/>
      <c r="CB33" s="2"/>
      <c r="CC33" s="2"/>
      <c r="CD33" s="2"/>
      <c r="CE33" s="2"/>
      <c r="CF33" s="2"/>
      <c r="CG33" s="2"/>
      <c r="CH33" s="2"/>
      <c r="CI33" s="2"/>
      <c r="CJ33" s="2"/>
      <c r="CK33" s="2"/>
      <c r="CL33" s="2"/>
      <c r="CM33" s="2"/>
      <c r="CN33" s="2"/>
      <c r="CO33" s="2"/>
      <c r="CP33" s="2"/>
      <c r="CQ33" s="2"/>
      <c r="CR33" s="2"/>
      <c r="CS33" s="2"/>
      <c r="CT33" s="2"/>
      <c r="CU33" s="2"/>
      <c r="CV33" s="2"/>
      <c r="CW33" s="2"/>
      <c r="CX33" s="2"/>
      <c r="CY33" s="2"/>
      <c r="CZ33" s="2"/>
      <c r="DA33" s="2"/>
      <c r="DB33" s="2"/>
      <c r="DC33" s="2"/>
      <c r="DD33" s="2"/>
      <c r="DE33" s="2"/>
      <c r="DF33" s="2"/>
      <c r="DG33" s="2"/>
      <c r="DH33" s="2"/>
      <c r="DI33" s="2"/>
      <c r="DJ33" s="2"/>
      <c r="DK33" s="2"/>
      <c r="DL33" s="2"/>
      <c r="DM33" s="2"/>
      <c r="DN33" s="2"/>
      <c r="DO33" s="2"/>
      <c r="DP33" s="2"/>
    </row>
    <row r="34" spans="3:120" ht="8.1" customHeight="1">
      <c r="C34" s="11"/>
      <c r="F34" s="11"/>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c r="BF34" s="2"/>
      <c r="BG34" s="2"/>
      <c r="BH34" s="2"/>
      <c r="BI34" s="2"/>
      <c r="BJ34" s="2"/>
      <c r="BK34" s="2"/>
      <c r="BL34" s="2"/>
      <c r="BM34" s="2"/>
      <c r="BN34" s="2"/>
      <c r="BO34" s="2"/>
      <c r="BP34" s="2"/>
      <c r="BQ34" s="2"/>
      <c r="BR34" s="2"/>
      <c r="BS34" s="2"/>
      <c r="BT34" s="2"/>
      <c r="BU34" s="2"/>
      <c r="BV34" s="2"/>
      <c r="BW34" s="2"/>
      <c r="BX34" s="2"/>
      <c r="BY34" s="2"/>
      <c r="BZ34" s="2"/>
      <c r="CA34" s="2"/>
      <c r="CB34" s="2"/>
      <c r="CC34" s="2"/>
      <c r="CD34" s="2"/>
      <c r="CE34" s="2"/>
      <c r="CF34" s="2"/>
      <c r="CG34" s="2"/>
      <c r="CH34" s="2"/>
      <c r="CI34" s="2"/>
      <c r="CJ34" s="2"/>
      <c r="CK34" s="2"/>
      <c r="CL34" s="2"/>
      <c r="CM34" s="2"/>
      <c r="CN34" s="2"/>
      <c r="CO34" s="2"/>
      <c r="CP34" s="2"/>
      <c r="CQ34" s="2"/>
      <c r="CR34" s="2"/>
      <c r="CS34" s="2"/>
      <c r="CT34" s="2"/>
      <c r="CU34" s="2"/>
      <c r="CV34" s="2"/>
      <c r="CW34" s="2"/>
      <c r="CX34" s="2"/>
      <c r="CY34" s="2"/>
      <c r="CZ34" s="2"/>
      <c r="DA34" s="2"/>
      <c r="DB34" s="2"/>
      <c r="DC34" s="2"/>
      <c r="DD34" s="2"/>
      <c r="DE34" s="2"/>
      <c r="DF34" s="2"/>
      <c r="DG34" s="2"/>
      <c r="DH34" s="2"/>
      <c r="DI34" s="2"/>
      <c r="DJ34" s="2"/>
      <c r="DK34" s="2"/>
      <c r="DL34" s="2"/>
      <c r="DM34" s="2"/>
      <c r="DN34" s="2"/>
      <c r="DO34" s="2"/>
      <c r="DP34" s="2"/>
    </row>
    <row r="35" spans="3:120" ht="30" customHeight="1">
      <c r="C35" s="502" t="s">
        <v>653</v>
      </c>
      <c r="D35" s="503"/>
      <c r="F35" s="502" t="s">
        <v>654</v>
      </c>
      <c r="G35" s="503"/>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c r="BF35" s="2"/>
      <c r="BG35" s="2"/>
      <c r="BH35" s="2"/>
      <c r="BI35" s="2"/>
      <c r="BJ35" s="2"/>
      <c r="BK35" s="2"/>
      <c r="BL35" s="2"/>
      <c r="BM35" s="2"/>
      <c r="BN35" s="2"/>
      <c r="BO35" s="2"/>
      <c r="BP35" s="2"/>
      <c r="BQ35" s="2"/>
      <c r="BR35" s="2"/>
      <c r="BS35" s="2"/>
      <c r="BT35" s="2"/>
      <c r="BU35" s="2"/>
      <c r="BV35" s="2"/>
      <c r="BW35" s="2"/>
      <c r="BX35" s="2"/>
      <c r="BY35" s="2"/>
      <c r="BZ35" s="2"/>
      <c r="CA35" s="2"/>
      <c r="CB35" s="2"/>
      <c r="CC35" s="2"/>
      <c r="CD35" s="2"/>
      <c r="CE35" s="2"/>
      <c r="CF35" s="2"/>
      <c r="CG35" s="2"/>
      <c r="CH35" s="2"/>
      <c r="CI35" s="2"/>
      <c r="CJ35" s="2"/>
      <c r="CK35" s="2"/>
      <c r="CL35" s="2"/>
      <c r="CM35" s="2"/>
      <c r="CN35" s="2"/>
      <c r="CO35" s="2"/>
      <c r="CP35" s="2"/>
      <c r="CQ35" s="2"/>
      <c r="CR35" s="2"/>
      <c r="CS35" s="2"/>
      <c r="CT35" s="2"/>
      <c r="CU35" s="2"/>
      <c r="CV35" s="2"/>
      <c r="CW35" s="2"/>
      <c r="CX35" s="2"/>
      <c r="CY35" s="2"/>
      <c r="CZ35" s="2"/>
      <c r="DA35" s="2"/>
      <c r="DB35" s="2"/>
      <c r="DC35" s="2"/>
      <c r="DD35" s="2"/>
      <c r="DE35" s="2"/>
      <c r="DF35" s="2"/>
      <c r="DG35" s="2"/>
      <c r="DH35" s="2"/>
      <c r="DI35" s="2"/>
      <c r="DJ35" s="2"/>
      <c r="DK35" s="2"/>
      <c r="DL35" s="2"/>
      <c r="DM35" s="2"/>
      <c r="DN35" s="2"/>
      <c r="DO35" s="2"/>
      <c r="DP35" s="2"/>
    </row>
    <row r="36" spans="3:120" ht="30" customHeight="1">
      <c r="C36" s="85" t="s">
        <v>48</v>
      </c>
      <c r="D36" s="47"/>
      <c r="F36" s="85" t="s">
        <v>48</v>
      </c>
      <c r="G36" s="47"/>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c r="BF36" s="2"/>
      <c r="BG36" s="2"/>
      <c r="BH36" s="2"/>
      <c r="BI36" s="2"/>
      <c r="BJ36" s="2"/>
      <c r="BK36" s="2"/>
      <c r="BL36" s="2"/>
      <c r="BM36" s="2"/>
      <c r="BN36" s="2"/>
      <c r="BO36" s="2"/>
      <c r="BP36" s="2"/>
      <c r="BQ36" s="2"/>
      <c r="BR36" s="2"/>
      <c r="BS36" s="2"/>
      <c r="BT36" s="2"/>
      <c r="BU36" s="2"/>
      <c r="BV36" s="2"/>
      <c r="BW36" s="2"/>
      <c r="BX36" s="2"/>
      <c r="BY36" s="2"/>
      <c r="BZ36" s="2"/>
      <c r="CA36" s="2"/>
      <c r="CB36" s="2"/>
      <c r="CC36" s="2"/>
      <c r="CD36" s="2"/>
      <c r="CE36" s="2"/>
      <c r="CF36" s="2"/>
      <c r="CG36" s="2"/>
      <c r="CH36" s="2"/>
      <c r="CI36" s="2"/>
      <c r="CJ36" s="2"/>
      <c r="CK36" s="2"/>
      <c r="CL36" s="2"/>
      <c r="CM36" s="2"/>
      <c r="CN36" s="2"/>
      <c r="CO36" s="2"/>
      <c r="CP36" s="2"/>
      <c r="CQ36" s="2"/>
      <c r="CR36" s="2"/>
      <c r="CS36" s="2"/>
      <c r="CT36" s="2"/>
      <c r="CU36" s="2"/>
      <c r="CV36" s="2"/>
      <c r="CW36" s="2"/>
      <c r="CX36" s="2"/>
      <c r="CY36" s="2"/>
      <c r="CZ36" s="2"/>
      <c r="DA36" s="2"/>
      <c r="DB36" s="2"/>
      <c r="DC36" s="2"/>
      <c r="DD36" s="2"/>
      <c r="DE36" s="2"/>
      <c r="DF36" s="2"/>
      <c r="DG36" s="2"/>
      <c r="DH36" s="2"/>
      <c r="DI36" s="2"/>
      <c r="DJ36" s="2"/>
      <c r="DK36" s="2"/>
      <c r="DL36" s="2"/>
      <c r="DM36" s="2"/>
      <c r="DN36" s="2"/>
      <c r="DO36" s="2"/>
      <c r="DP36" s="2"/>
    </row>
    <row r="37" spans="3:120" ht="30" customHeight="1">
      <c r="C37" s="122" t="s">
        <v>784</v>
      </c>
      <c r="D37" s="49"/>
      <c r="F37" s="122" t="s">
        <v>784</v>
      </c>
      <c r="G37" s="49"/>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c r="BF37" s="2"/>
      <c r="BG37" s="2"/>
      <c r="BH37" s="2"/>
      <c r="BI37" s="2"/>
      <c r="BJ37" s="2"/>
      <c r="BK37" s="2"/>
      <c r="BL37" s="2"/>
      <c r="BM37" s="2"/>
      <c r="BN37" s="2"/>
      <c r="BO37" s="2"/>
      <c r="BP37" s="2"/>
      <c r="BQ37" s="2"/>
      <c r="BR37" s="2"/>
      <c r="BS37" s="2"/>
      <c r="BT37" s="2"/>
      <c r="BU37" s="2"/>
      <c r="BV37" s="2"/>
      <c r="BW37" s="2"/>
      <c r="BX37" s="2"/>
      <c r="BY37" s="2"/>
      <c r="BZ37" s="2"/>
      <c r="CA37" s="2"/>
      <c r="CB37" s="2"/>
      <c r="CC37" s="2"/>
      <c r="CD37" s="2"/>
      <c r="CE37" s="2"/>
      <c r="CF37" s="2"/>
      <c r="CG37" s="2"/>
      <c r="CH37" s="2"/>
      <c r="CI37" s="2"/>
      <c r="CJ37" s="2"/>
      <c r="CK37" s="2"/>
      <c r="CL37" s="2"/>
      <c r="CM37" s="2"/>
      <c r="CN37" s="2"/>
      <c r="CO37" s="2"/>
      <c r="CP37" s="2"/>
      <c r="CQ37" s="2"/>
      <c r="CR37" s="2"/>
      <c r="CS37" s="2"/>
      <c r="CT37" s="2"/>
      <c r="CU37" s="2"/>
      <c r="CV37" s="2"/>
      <c r="CW37" s="2"/>
      <c r="CX37" s="2"/>
      <c r="CY37" s="2"/>
      <c r="CZ37" s="2"/>
      <c r="DA37" s="2"/>
      <c r="DB37" s="2"/>
      <c r="DC37" s="2"/>
      <c r="DD37" s="2"/>
      <c r="DE37" s="2"/>
      <c r="DF37" s="2"/>
      <c r="DG37" s="2"/>
      <c r="DH37" s="2"/>
      <c r="DI37" s="2"/>
      <c r="DJ37" s="2"/>
      <c r="DK37" s="2"/>
      <c r="DL37" s="2"/>
      <c r="DM37" s="2"/>
      <c r="DN37" s="2"/>
      <c r="DO37" s="2"/>
      <c r="DP37" s="2"/>
    </row>
    <row r="38" spans="3:120" ht="8.1" customHeight="1">
      <c r="C38" s="11"/>
      <c r="F38" s="11"/>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c r="BF38" s="2"/>
      <c r="BG38" s="2"/>
      <c r="BH38" s="2"/>
      <c r="BI38" s="2"/>
      <c r="BJ38" s="2"/>
      <c r="BK38" s="2"/>
      <c r="BL38" s="2"/>
      <c r="BM38" s="2"/>
      <c r="BN38" s="2"/>
      <c r="BO38" s="2"/>
      <c r="BP38" s="2"/>
      <c r="BQ38" s="2"/>
      <c r="BR38" s="2"/>
      <c r="BS38" s="2"/>
      <c r="BT38" s="2"/>
      <c r="BU38" s="2"/>
      <c r="BV38" s="2"/>
      <c r="BW38" s="2"/>
      <c r="BX38" s="2"/>
      <c r="BY38" s="2"/>
      <c r="BZ38" s="2"/>
      <c r="CA38" s="2"/>
      <c r="CB38" s="2"/>
      <c r="CC38" s="2"/>
      <c r="CD38" s="2"/>
      <c r="CE38" s="2"/>
      <c r="CF38" s="2"/>
      <c r="CG38" s="2"/>
      <c r="CH38" s="2"/>
      <c r="CI38" s="2"/>
      <c r="CJ38" s="2"/>
      <c r="CK38" s="2"/>
      <c r="CL38" s="2"/>
      <c r="CM38" s="2"/>
      <c r="CN38" s="2"/>
      <c r="CO38" s="2"/>
      <c r="CP38" s="2"/>
      <c r="CQ38" s="2"/>
      <c r="CR38" s="2"/>
      <c r="CS38" s="2"/>
      <c r="CT38" s="2"/>
      <c r="CU38" s="2"/>
      <c r="CV38" s="2"/>
      <c r="CW38" s="2"/>
      <c r="CX38" s="2"/>
      <c r="CY38" s="2"/>
      <c r="CZ38" s="2"/>
      <c r="DA38" s="2"/>
      <c r="DB38" s="2"/>
      <c r="DC38" s="2"/>
      <c r="DD38" s="2"/>
      <c r="DE38" s="2"/>
      <c r="DF38" s="2"/>
      <c r="DG38" s="2"/>
      <c r="DH38" s="2"/>
      <c r="DI38" s="2"/>
      <c r="DJ38" s="2"/>
      <c r="DK38" s="2"/>
      <c r="DL38" s="2"/>
      <c r="DM38" s="2"/>
      <c r="DN38" s="2"/>
      <c r="DO38" s="2"/>
      <c r="DP38" s="2"/>
    </row>
    <row r="39" spans="3:120" ht="30" customHeight="1">
      <c r="C39" s="502" t="s">
        <v>652</v>
      </c>
      <c r="D39" s="503"/>
      <c r="F39" s="502" t="s">
        <v>651</v>
      </c>
      <c r="G39" s="503"/>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c r="BF39" s="2"/>
      <c r="BG39" s="2"/>
      <c r="BH39" s="2"/>
      <c r="BI39" s="2"/>
      <c r="BJ39" s="2"/>
      <c r="BK39" s="2"/>
      <c r="BL39" s="2"/>
      <c r="BM39" s="2"/>
      <c r="BN39" s="2"/>
      <c r="BO39" s="2"/>
      <c r="BP39" s="2"/>
      <c r="BQ39" s="2"/>
      <c r="BR39" s="2"/>
      <c r="BS39" s="2"/>
      <c r="BT39" s="2"/>
      <c r="BU39" s="2"/>
      <c r="BV39" s="2"/>
      <c r="BW39" s="2"/>
      <c r="BX39" s="2"/>
      <c r="BY39" s="2"/>
      <c r="BZ39" s="2"/>
      <c r="CA39" s="2"/>
      <c r="CB39" s="2"/>
      <c r="CC39" s="2"/>
      <c r="CD39" s="2"/>
      <c r="CE39" s="2"/>
      <c r="CF39" s="2"/>
      <c r="CG39" s="2"/>
      <c r="CH39" s="2"/>
      <c r="CI39" s="2"/>
      <c r="CJ39" s="2"/>
      <c r="CK39" s="2"/>
      <c r="CL39" s="2"/>
      <c r="CM39" s="2"/>
      <c r="CN39" s="2"/>
      <c r="CO39" s="2"/>
      <c r="CP39" s="2"/>
      <c r="CQ39" s="2"/>
      <c r="CR39" s="2"/>
      <c r="CS39" s="2"/>
      <c r="CT39" s="2"/>
      <c r="CU39" s="2"/>
      <c r="CV39" s="2"/>
      <c r="CW39" s="2"/>
      <c r="CX39" s="2"/>
      <c r="CY39" s="2"/>
      <c r="CZ39" s="2"/>
      <c r="DA39" s="2"/>
      <c r="DB39" s="2"/>
      <c r="DC39" s="2"/>
      <c r="DD39" s="2"/>
      <c r="DE39" s="2"/>
      <c r="DF39" s="2"/>
      <c r="DG39" s="2"/>
      <c r="DH39" s="2"/>
      <c r="DI39" s="2"/>
      <c r="DJ39" s="2"/>
      <c r="DK39" s="2"/>
      <c r="DL39" s="2"/>
      <c r="DM39" s="2"/>
      <c r="DN39" s="2"/>
      <c r="DO39" s="2"/>
      <c r="DP39" s="2"/>
    </row>
    <row r="40" spans="3:120" ht="30" customHeight="1">
      <c r="C40" s="85" t="s">
        <v>48</v>
      </c>
      <c r="D40" s="47"/>
      <c r="F40" s="85" t="s">
        <v>48</v>
      </c>
      <c r="G40" s="47"/>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c r="BF40" s="2"/>
      <c r="BG40" s="2"/>
      <c r="BH40" s="2"/>
      <c r="BI40" s="2"/>
      <c r="BJ40" s="2"/>
      <c r="BK40" s="2"/>
      <c r="BL40" s="2"/>
      <c r="BM40" s="2"/>
      <c r="BN40" s="2"/>
      <c r="BO40" s="2"/>
      <c r="BP40" s="2"/>
      <c r="BQ40" s="2"/>
      <c r="BR40" s="2"/>
      <c r="BS40" s="2"/>
      <c r="BT40" s="2"/>
      <c r="BU40" s="2"/>
      <c r="BV40" s="2"/>
      <c r="BW40" s="2"/>
      <c r="BX40" s="2"/>
      <c r="BY40" s="2"/>
      <c r="BZ40" s="2"/>
      <c r="CA40" s="2"/>
      <c r="CB40" s="2"/>
      <c r="CC40" s="2"/>
      <c r="CD40" s="2"/>
      <c r="CE40" s="2"/>
      <c r="CF40" s="2"/>
      <c r="CG40" s="2"/>
      <c r="CH40" s="2"/>
      <c r="CI40" s="2"/>
      <c r="CJ40" s="2"/>
      <c r="CK40" s="2"/>
      <c r="CL40" s="2"/>
      <c r="CM40" s="2"/>
      <c r="CN40" s="2"/>
      <c r="CO40" s="2"/>
      <c r="CP40" s="2"/>
      <c r="CQ40" s="2"/>
      <c r="CR40" s="2"/>
      <c r="CS40" s="2"/>
      <c r="CT40" s="2"/>
      <c r="CU40" s="2"/>
      <c r="CV40" s="2"/>
      <c r="CW40" s="2"/>
      <c r="CX40" s="2"/>
      <c r="CY40" s="2"/>
      <c r="CZ40" s="2"/>
      <c r="DA40" s="2"/>
      <c r="DB40" s="2"/>
      <c r="DC40" s="2"/>
      <c r="DD40" s="2"/>
      <c r="DE40" s="2"/>
      <c r="DF40" s="2"/>
      <c r="DG40" s="2"/>
      <c r="DH40" s="2"/>
      <c r="DI40" s="2"/>
      <c r="DJ40" s="2"/>
      <c r="DK40" s="2"/>
      <c r="DL40" s="2"/>
      <c r="DM40" s="2"/>
      <c r="DN40" s="2"/>
      <c r="DO40" s="2"/>
      <c r="DP40" s="2"/>
    </row>
    <row r="41" spans="3:120" ht="30" customHeight="1">
      <c r="C41" s="122" t="s">
        <v>784</v>
      </c>
      <c r="D41" s="49"/>
      <c r="F41" s="122" t="s">
        <v>784</v>
      </c>
      <c r="G41" s="49"/>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c r="BF41" s="2"/>
      <c r="BG41" s="2"/>
      <c r="BH41" s="2"/>
      <c r="BI41" s="2"/>
      <c r="BJ41" s="2"/>
      <c r="BK41" s="2"/>
      <c r="BL41" s="2"/>
      <c r="BM41" s="2"/>
      <c r="BN41" s="2"/>
      <c r="BO41" s="2"/>
      <c r="BP41" s="2"/>
      <c r="BQ41" s="2"/>
      <c r="BR41" s="2"/>
      <c r="BS41" s="2"/>
      <c r="BT41" s="2"/>
      <c r="BU41" s="2"/>
      <c r="BV41" s="2"/>
      <c r="BW41" s="2"/>
      <c r="BX41" s="2"/>
      <c r="BY41" s="2"/>
      <c r="BZ41" s="2"/>
      <c r="CA41" s="2"/>
      <c r="CB41" s="2"/>
      <c r="CC41" s="2"/>
      <c r="CD41" s="2"/>
      <c r="CE41" s="2"/>
      <c r="CF41" s="2"/>
      <c r="CG41" s="2"/>
      <c r="CH41" s="2"/>
      <c r="CI41" s="2"/>
      <c r="CJ41" s="2"/>
      <c r="CK41" s="2"/>
      <c r="CL41" s="2"/>
      <c r="CM41" s="2"/>
      <c r="CN41" s="2"/>
      <c r="CO41" s="2"/>
      <c r="CP41" s="2"/>
      <c r="CQ41" s="2"/>
      <c r="CR41" s="2"/>
      <c r="CS41" s="2"/>
      <c r="CT41" s="2"/>
      <c r="CU41" s="2"/>
      <c r="CV41" s="2"/>
      <c r="CW41" s="2"/>
      <c r="CX41" s="2"/>
      <c r="CY41" s="2"/>
      <c r="CZ41" s="2"/>
      <c r="DA41" s="2"/>
      <c r="DB41" s="2"/>
      <c r="DC41" s="2"/>
      <c r="DD41" s="2"/>
      <c r="DE41" s="2"/>
      <c r="DF41" s="2"/>
      <c r="DG41" s="2"/>
      <c r="DH41" s="2"/>
      <c r="DI41" s="2"/>
      <c r="DJ41" s="2"/>
      <c r="DK41" s="2"/>
      <c r="DL41" s="2"/>
      <c r="DM41" s="2"/>
      <c r="DN41" s="2"/>
      <c r="DO41" s="2"/>
      <c r="DP41" s="2"/>
    </row>
    <row r="42" spans="3:120" ht="8.1" customHeight="1">
      <c r="C42" s="11"/>
      <c r="F42" s="11"/>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c r="BF42" s="2"/>
      <c r="BG42" s="2"/>
      <c r="BH42" s="2"/>
      <c r="BI42" s="2"/>
      <c r="BJ42" s="2"/>
      <c r="BK42" s="2"/>
      <c r="BL42" s="2"/>
      <c r="BM42" s="2"/>
      <c r="BN42" s="2"/>
      <c r="BO42" s="2"/>
      <c r="BP42" s="2"/>
      <c r="BQ42" s="2"/>
      <c r="BR42" s="2"/>
      <c r="BS42" s="2"/>
      <c r="BT42" s="2"/>
      <c r="BU42" s="2"/>
      <c r="BV42" s="2"/>
      <c r="BW42" s="2"/>
      <c r="BX42" s="2"/>
      <c r="BY42" s="2"/>
      <c r="BZ42" s="2"/>
      <c r="CA42" s="2"/>
      <c r="CB42" s="2"/>
      <c r="CC42" s="2"/>
      <c r="CD42" s="2"/>
      <c r="CE42" s="2"/>
      <c r="CF42" s="2"/>
      <c r="CG42" s="2"/>
      <c r="CH42" s="2"/>
      <c r="CI42" s="2"/>
      <c r="CJ42" s="2"/>
      <c r="CK42" s="2"/>
      <c r="CL42" s="2"/>
      <c r="CM42" s="2"/>
      <c r="CN42" s="2"/>
      <c r="CO42" s="2"/>
      <c r="CP42" s="2"/>
      <c r="CQ42" s="2"/>
      <c r="CR42" s="2"/>
      <c r="CS42" s="2"/>
      <c r="CT42" s="2"/>
      <c r="CU42" s="2"/>
      <c r="CV42" s="2"/>
      <c r="CW42" s="2"/>
      <c r="CX42" s="2"/>
      <c r="CY42" s="2"/>
      <c r="CZ42" s="2"/>
      <c r="DA42" s="2"/>
      <c r="DB42" s="2"/>
      <c r="DC42" s="2"/>
      <c r="DD42" s="2"/>
      <c r="DE42" s="2"/>
      <c r="DF42" s="2"/>
      <c r="DG42" s="2"/>
      <c r="DH42" s="2"/>
      <c r="DI42" s="2"/>
      <c r="DJ42" s="2"/>
      <c r="DK42" s="2"/>
      <c r="DL42" s="2"/>
      <c r="DM42" s="2"/>
      <c r="DN42" s="2"/>
      <c r="DO42" s="2"/>
      <c r="DP42" s="2"/>
    </row>
    <row r="43" spans="3:120" ht="30" customHeight="1">
      <c r="C43" s="502" t="s">
        <v>649</v>
      </c>
      <c r="D43" s="503"/>
      <c r="F43" s="502" t="s">
        <v>650</v>
      </c>
      <c r="G43" s="503"/>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c r="BF43" s="2"/>
      <c r="BG43" s="2"/>
      <c r="BH43" s="2"/>
      <c r="BI43" s="2"/>
      <c r="BJ43" s="2"/>
      <c r="BK43" s="2"/>
      <c r="BL43" s="2"/>
      <c r="BM43" s="2"/>
      <c r="BN43" s="2"/>
      <c r="BO43" s="2"/>
      <c r="BP43" s="2"/>
      <c r="BQ43" s="2"/>
      <c r="BR43" s="2"/>
      <c r="BS43" s="2"/>
      <c r="BT43" s="2"/>
      <c r="BU43" s="2"/>
      <c r="BV43" s="2"/>
      <c r="BW43" s="2"/>
      <c r="BX43" s="2"/>
      <c r="BY43" s="2"/>
      <c r="BZ43" s="2"/>
      <c r="CA43" s="2"/>
      <c r="CB43" s="2"/>
      <c r="CC43" s="2"/>
      <c r="CD43" s="2"/>
      <c r="CE43" s="2"/>
      <c r="CF43" s="2"/>
      <c r="CG43" s="2"/>
      <c r="CH43" s="2"/>
      <c r="CI43" s="2"/>
      <c r="CJ43" s="2"/>
      <c r="CK43" s="2"/>
      <c r="CL43" s="2"/>
      <c r="CM43" s="2"/>
      <c r="CN43" s="2"/>
      <c r="CO43" s="2"/>
      <c r="CP43" s="2"/>
      <c r="CQ43" s="2"/>
      <c r="CR43" s="2"/>
      <c r="CS43" s="2"/>
      <c r="CT43" s="2"/>
      <c r="CU43" s="2"/>
      <c r="CV43" s="2"/>
      <c r="CW43" s="2"/>
      <c r="CX43" s="2"/>
      <c r="CY43" s="2"/>
      <c r="CZ43" s="2"/>
      <c r="DA43" s="2"/>
      <c r="DB43" s="2"/>
      <c r="DC43" s="2"/>
      <c r="DD43" s="2"/>
      <c r="DE43" s="2"/>
      <c r="DF43" s="2"/>
      <c r="DG43" s="2"/>
      <c r="DH43" s="2"/>
      <c r="DI43" s="2"/>
      <c r="DJ43" s="2"/>
      <c r="DK43" s="2"/>
      <c r="DL43" s="2"/>
      <c r="DM43" s="2"/>
      <c r="DN43" s="2"/>
      <c r="DO43" s="2"/>
      <c r="DP43" s="2"/>
    </row>
    <row r="44" spans="3:120" ht="30" customHeight="1">
      <c r="C44" s="85" t="s">
        <v>48</v>
      </c>
      <c r="D44" s="47"/>
      <c r="F44" s="85" t="s">
        <v>48</v>
      </c>
      <c r="G44" s="47"/>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c r="BF44" s="2"/>
      <c r="BG44" s="2"/>
      <c r="BH44" s="2"/>
      <c r="BI44" s="2"/>
      <c r="BJ44" s="2"/>
      <c r="BK44" s="2"/>
      <c r="BL44" s="2"/>
      <c r="BM44" s="2"/>
      <c r="BN44" s="2"/>
      <c r="BO44" s="2"/>
      <c r="BP44" s="2"/>
      <c r="BQ44" s="2"/>
      <c r="BR44" s="2"/>
      <c r="BS44" s="2"/>
      <c r="BT44" s="2"/>
      <c r="BU44" s="2"/>
      <c r="BV44" s="2"/>
      <c r="BW44" s="2"/>
      <c r="BX44" s="2"/>
      <c r="BY44" s="2"/>
      <c r="BZ44" s="2"/>
      <c r="CA44" s="2"/>
      <c r="CB44" s="2"/>
      <c r="CC44" s="2"/>
      <c r="CD44" s="2"/>
      <c r="CE44" s="2"/>
      <c r="CF44" s="2"/>
      <c r="CG44" s="2"/>
      <c r="CH44" s="2"/>
      <c r="CI44" s="2"/>
      <c r="CJ44" s="2"/>
      <c r="CK44" s="2"/>
      <c r="CL44" s="2"/>
      <c r="CM44" s="2"/>
      <c r="CN44" s="2"/>
      <c r="CO44" s="2"/>
      <c r="CP44" s="2"/>
      <c r="CQ44" s="2"/>
      <c r="CR44" s="2"/>
      <c r="CS44" s="2"/>
      <c r="CT44" s="2"/>
      <c r="CU44" s="2"/>
      <c r="CV44" s="2"/>
      <c r="CW44" s="2"/>
      <c r="CX44" s="2"/>
      <c r="CY44" s="2"/>
      <c r="CZ44" s="2"/>
      <c r="DA44" s="2"/>
      <c r="DB44" s="2"/>
      <c r="DC44" s="2"/>
      <c r="DD44" s="2"/>
      <c r="DE44" s="2"/>
      <c r="DF44" s="2"/>
      <c r="DG44" s="2"/>
      <c r="DH44" s="2"/>
      <c r="DI44" s="2"/>
      <c r="DJ44" s="2"/>
      <c r="DK44" s="2"/>
      <c r="DL44" s="2"/>
      <c r="DM44" s="2"/>
      <c r="DN44" s="2"/>
      <c r="DO44" s="2"/>
      <c r="DP44" s="2"/>
    </row>
    <row r="45" spans="3:120" ht="30" customHeight="1">
      <c r="C45" s="122" t="s">
        <v>784</v>
      </c>
      <c r="D45" s="49"/>
      <c r="F45" s="122" t="s">
        <v>784</v>
      </c>
      <c r="G45" s="49"/>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c r="BF45" s="2"/>
      <c r="BG45" s="2"/>
      <c r="BH45" s="2"/>
      <c r="BI45" s="2"/>
      <c r="BJ45" s="2"/>
      <c r="BK45" s="2"/>
      <c r="BL45" s="2"/>
      <c r="BM45" s="2"/>
      <c r="BN45" s="2"/>
      <c r="BO45" s="2"/>
      <c r="BP45" s="2"/>
      <c r="BQ45" s="2"/>
      <c r="BR45" s="2"/>
      <c r="BS45" s="2"/>
      <c r="BT45" s="2"/>
      <c r="BU45" s="2"/>
      <c r="BV45" s="2"/>
      <c r="BW45" s="2"/>
      <c r="BX45" s="2"/>
      <c r="BY45" s="2"/>
      <c r="BZ45" s="2"/>
      <c r="CA45" s="2"/>
      <c r="CB45" s="2"/>
      <c r="CC45" s="2"/>
      <c r="CD45" s="2"/>
      <c r="CE45" s="2"/>
      <c r="CF45" s="2"/>
      <c r="CG45" s="2"/>
      <c r="CH45" s="2"/>
      <c r="CI45" s="2"/>
      <c r="CJ45" s="2"/>
      <c r="CK45" s="2"/>
      <c r="CL45" s="2"/>
      <c r="CM45" s="2"/>
      <c r="CN45" s="2"/>
      <c r="CO45" s="2"/>
      <c r="CP45" s="2"/>
      <c r="CQ45" s="2"/>
      <c r="CR45" s="2"/>
      <c r="CS45" s="2"/>
      <c r="CT45" s="2"/>
      <c r="CU45" s="2"/>
      <c r="CV45" s="2"/>
      <c r="CW45" s="2"/>
      <c r="CX45" s="2"/>
      <c r="CY45" s="2"/>
      <c r="CZ45" s="2"/>
      <c r="DA45" s="2"/>
      <c r="DB45" s="2"/>
      <c r="DC45" s="2"/>
      <c r="DD45" s="2"/>
      <c r="DE45" s="2"/>
      <c r="DF45" s="2"/>
      <c r="DG45" s="2"/>
      <c r="DH45" s="2"/>
      <c r="DI45" s="2"/>
      <c r="DJ45" s="2"/>
      <c r="DK45" s="2"/>
      <c r="DL45" s="2"/>
      <c r="DM45" s="2"/>
      <c r="DN45" s="2"/>
      <c r="DO45" s="2"/>
      <c r="DP45" s="2"/>
    </row>
    <row r="46" spans="3:120" ht="8.1" customHeight="1">
      <c r="C46" s="11"/>
      <c r="F46" s="11"/>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c r="BF46" s="2"/>
      <c r="BG46" s="2"/>
      <c r="BH46" s="2"/>
      <c r="BI46" s="2"/>
      <c r="BJ46" s="2"/>
      <c r="BK46" s="2"/>
      <c r="BL46" s="2"/>
      <c r="BM46" s="2"/>
      <c r="BN46" s="2"/>
      <c r="BO46" s="2"/>
      <c r="BP46" s="2"/>
      <c r="BQ46" s="2"/>
      <c r="BR46" s="2"/>
      <c r="BS46" s="2"/>
      <c r="BT46" s="2"/>
      <c r="BU46" s="2"/>
      <c r="BV46" s="2"/>
      <c r="BW46" s="2"/>
      <c r="BX46" s="2"/>
      <c r="BY46" s="2"/>
      <c r="BZ46" s="2"/>
      <c r="CA46" s="2"/>
      <c r="CB46" s="2"/>
      <c r="CC46" s="2"/>
      <c r="CD46" s="2"/>
      <c r="CE46" s="2"/>
      <c r="CF46" s="2"/>
      <c r="CG46" s="2"/>
      <c r="CH46" s="2"/>
      <c r="CI46" s="2"/>
      <c r="CJ46" s="2"/>
      <c r="CK46" s="2"/>
      <c r="CL46" s="2"/>
      <c r="CM46" s="2"/>
      <c r="CN46" s="2"/>
      <c r="CO46" s="2"/>
      <c r="CP46" s="2"/>
      <c r="CQ46" s="2"/>
      <c r="CR46" s="2"/>
      <c r="CS46" s="2"/>
      <c r="CT46" s="2"/>
      <c r="CU46" s="2"/>
      <c r="CV46" s="2"/>
      <c r="CW46" s="2"/>
      <c r="CX46" s="2"/>
      <c r="CY46" s="2"/>
      <c r="CZ46" s="2"/>
      <c r="DA46" s="2"/>
      <c r="DB46" s="2"/>
      <c r="DC46" s="2"/>
      <c r="DD46" s="2"/>
      <c r="DE46" s="2"/>
      <c r="DF46" s="2"/>
      <c r="DG46" s="2"/>
      <c r="DH46" s="2"/>
      <c r="DI46" s="2"/>
      <c r="DJ46" s="2"/>
      <c r="DK46" s="2"/>
      <c r="DL46" s="2"/>
      <c r="DM46" s="2"/>
      <c r="DN46" s="2"/>
      <c r="DO46" s="2"/>
      <c r="DP46" s="2"/>
    </row>
    <row r="47" spans="3:120" ht="30" customHeight="1">
      <c r="C47" s="502" t="s">
        <v>648</v>
      </c>
      <c r="D47" s="503"/>
      <c r="F47" s="502" t="s">
        <v>677</v>
      </c>
      <c r="G47" s="503"/>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c r="BF47" s="2"/>
      <c r="BG47" s="2"/>
      <c r="BH47" s="2"/>
      <c r="BI47" s="2"/>
      <c r="BJ47" s="2"/>
      <c r="BK47" s="2"/>
      <c r="BL47" s="2"/>
      <c r="BM47" s="2"/>
      <c r="BN47" s="2"/>
      <c r="BO47" s="2"/>
      <c r="BP47" s="2"/>
      <c r="BQ47" s="2"/>
      <c r="BR47" s="2"/>
      <c r="BS47" s="2"/>
      <c r="BT47" s="2"/>
      <c r="BU47" s="2"/>
      <c r="BV47" s="2"/>
      <c r="BW47" s="2"/>
      <c r="BX47" s="2"/>
      <c r="BY47" s="2"/>
      <c r="BZ47" s="2"/>
      <c r="CA47" s="2"/>
      <c r="CB47" s="2"/>
      <c r="CC47" s="2"/>
      <c r="CD47" s="2"/>
      <c r="CE47" s="2"/>
      <c r="CF47" s="2"/>
      <c r="CG47" s="2"/>
      <c r="CH47" s="2"/>
      <c r="CI47" s="2"/>
      <c r="CJ47" s="2"/>
      <c r="CK47" s="2"/>
      <c r="CL47" s="2"/>
      <c r="CM47" s="2"/>
      <c r="CN47" s="2"/>
      <c r="CO47" s="2"/>
      <c r="CP47" s="2"/>
      <c r="CQ47" s="2"/>
      <c r="CR47" s="2"/>
      <c r="CS47" s="2"/>
      <c r="CT47" s="2"/>
      <c r="CU47" s="2"/>
      <c r="CV47" s="2"/>
      <c r="CW47" s="2"/>
      <c r="CX47" s="2"/>
      <c r="CY47" s="2"/>
      <c r="CZ47" s="2"/>
      <c r="DA47" s="2"/>
      <c r="DB47" s="2"/>
      <c r="DC47" s="2"/>
      <c r="DD47" s="2"/>
      <c r="DE47" s="2"/>
      <c r="DF47" s="2"/>
      <c r="DG47" s="2"/>
      <c r="DH47" s="2"/>
      <c r="DI47" s="2"/>
      <c r="DJ47" s="2"/>
      <c r="DK47" s="2"/>
      <c r="DL47" s="2"/>
      <c r="DM47" s="2"/>
      <c r="DN47" s="2"/>
      <c r="DO47" s="2"/>
      <c r="DP47" s="2"/>
    </row>
    <row r="48" spans="3:120" ht="30" customHeight="1">
      <c r="C48" s="85" t="s">
        <v>48</v>
      </c>
      <c r="D48" s="47"/>
      <c r="F48" s="85" t="s">
        <v>48</v>
      </c>
      <c r="G48" s="47"/>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c r="BF48" s="2"/>
      <c r="BG48" s="2"/>
      <c r="BH48" s="2"/>
      <c r="BI48" s="2"/>
      <c r="BJ48" s="2"/>
      <c r="BK48" s="2"/>
      <c r="BL48" s="2"/>
      <c r="BM48" s="2"/>
      <c r="BN48" s="2"/>
      <c r="BO48" s="2"/>
      <c r="BP48" s="2"/>
      <c r="BQ48" s="2"/>
      <c r="BR48" s="2"/>
      <c r="BS48" s="2"/>
      <c r="BT48" s="2"/>
      <c r="BU48" s="2"/>
      <c r="BV48" s="2"/>
      <c r="BW48" s="2"/>
      <c r="BX48" s="2"/>
      <c r="BY48" s="2"/>
      <c r="BZ48" s="2"/>
      <c r="CA48" s="2"/>
      <c r="CB48" s="2"/>
      <c r="CC48" s="2"/>
      <c r="CD48" s="2"/>
      <c r="CE48" s="2"/>
      <c r="CF48" s="2"/>
      <c r="CG48" s="2"/>
      <c r="CH48" s="2"/>
      <c r="CI48" s="2"/>
      <c r="CJ48" s="2"/>
      <c r="CK48" s="2"/>
      <c r="CL48" s="2"/>
      <c r="CM48" s="2"/>
      <c r="CN48" s="2"/>
      <c r="CO48" s="2"/>
      <c r="CP48" s="2"/>
      <c r="CQ48" s="2"/>
      <c r="CR48" s="2"/>
      <c r="CS48" s="2"/>
      <c r="CT48" s="2"/>
      <c r="CU48" s="2"/>
      <c r="CV48" s="2"/>
      <c r="CW48" s="2"/>
      <c r="CX48" s="2"/>
      <c r="CY48" s="2"/>
      <c r="CZ48" s="2"/>
      <c r="DA48" s="2"/>
      <c r="DB48" s="2"/>
      <c r="DC48" s="2"/>
      <c r="DD48" s="2"/>
      <c r="DE48" s="2"/>
      <c r="DF48" s="2"/>
      <c r="DG48" s="2"/>
      <c r="DH48" s="2"/>
      <c r="DI48" s="2"/>
      <c r="DJ48" s="2"/>
      <c r="DK48" s="2"/>
      <c r="DL48" s="2"/>
      <c r="DM48" s="2"/>
      <c r="DN48" s="2"/>
      <c r="DO48" s="2"/>
      <c r="DP48" s="2"/>
    </row>
    <row r="49" spans="3:120" ht="30" customHeight="1">
      <c r="C49" s="122" t="s">
        <v>784</v>
      </c>
      <c r="D49" s="49"/>
      <c r="F49" s="122" t="s">
        <v>784</v>
      </c>
      <c r="G49" s="49"/>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c r="BF49" s="2"/>
      <c r="BG49" s="2"/>
      <c r="BH49" s="2"/>
      <c r="BI49" s="2"/>
      <c r="BJ49" s="2"/>
      <c r="BK49" s="2"/>
      <c r="BL49" s="2"/>
      <c r="BM49" s="2"/>
      <c r="BN49" s="2"/>
      <c r="BO49" s="2"/>
      <c r="BP49" s="2"/>
      <c r="BQ49" s="2"/>
      <c r="BR49" s="2"/>
      <c r="BS49" s="2"/>
      <c r="BT49" s="2"/>
      <c r="BU49" s="2"/>
      <c r="BV49" s="2"/>
      <c r="BW49" s="2"/>
      <c r="BX49" s="2"/>
      <c r="BY49" s="2"/>
      <c r="BZ49" s="2"/>
      <c r="CA49" s="2"/>
      <c r="CB49" s="2"/>
      <c r="CC49" s="2"/>
      <c r="CD49" s="2"/>
      <c r="CE49" s="2"/>
      <c r="CF49" s="2"/>
      <c r="CG49" s="2"/>
      <c r="CH49" s="2"/>
      <c r="CI49" s="2"/>
      <c r="CJ49" s="2"/>
      <c r="CK49" s="2"/>
      <c r="CL49" s="2"/>
      <c r="CM49" s="2"/>
      <c r="CN49" s="2"/>
      <c r="CO49" s="2"/>
      <c r="CP49" s="2"/>
      <c r="CQ49" s="2"/>
      <c r="CR49" s="2"/>
      <c r="CS49" s="2"/>
      <c r="CT49" s="2"/>
      <c r="CU49" s="2"/>
      <c r="CV49" s="2"/>
      <c r="CW49" s="2"/>
      <c r="CX49" s="2"/>
      <c r="CY49" s="2"/>
      <c r="CZ49" s="2"/>
      <c r="DA49" s="2"/>
      <c r="DB49" s="2"/>
      <c r="DC49" s="2"/>
      <c r="DD49" s="2"/>
      <c r="DE49" s="2"/>
      <c r="DF49" s="2"/>
      <c r="DG49" s="2"/>
      <c r="DH49" s="2"/>
      <c r="DI49" s="2"/>
      <c r="DJ49" s="2"/>
      <c r="DK49" s="2"/>
      <c r="DL49" s="2"/>
      <c r="DM49" s="2"/>
      <c r="DN49" s="2"/>
      <c r="DO49" s="2"/>
      <c r="DP49" s="2"/>
    </row>
    <row r="50" spans="3:120" ht="8.1" customHeight="1">
      <c r="C50" s="11"/>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c r="BF50" s="2"/>
      <c r="BG50" s="2"/>
      <c r="BH50" s="2"/>
      <c r="BI50" s="2"/>
      <c r="BJ50" s="2"/>
      <c r="BK50" s="2"/>
      <c r="BL50" s="2"/>
      <c r="BM50" s="2"/>
      <c r="BN50" s="2"/>
      <c r="BO50" s="2"/>
      <c r="BP50" s="2"/>
      <c r="BQ50" s="2"/>
      <c r="BR50" s="2"/>
      <c r="BS50" s="2"/>
      <c r="BT50" s="2"/>
      <c r="BU50" s="2"/>
      <c r="BV50" s="2"/>
      <c r="BW50" s="2"/>
      <c r="BX50" s="2"/>
      <c r="BY50" s="2"/>
      <c r="BZ50" s="2"/>
      <c r="CA50" s="2"/>
      <c r="CB50" s="2"/>
      <c r="CC50" s="2"/>
      <c r="CD50" s="2"/>
      <c r="CE50" s="2"/>
      <c r="CF50" s="2"/>
      <c r="CG50" s="2"/>
      <c r="CH50" s="2"/>
      <c r="CI50" s="2"/>
      <c r="CJ50" s="2"/>
      <c r="CK50" s="2"/>
      <c r="CL50" s="2"/>
      <c r="CM50" s="2"/>
      <c r="CN50" s="2"/>
      <c r="CO50" s="2"/>
      <c r="CP50" s="2"/>
      <c r="CQ50" s="2"/>
      <c r="CR50" s="2"/>
      <c r="CS50" s="2"/>
      <c r="CT50" s="2"/>
      <c r="CU50" s="2"/>
      <c r="CV50" s="2"/>
      <c r="CW50" s="2"/>
      <c r="CX50" s="2"/>
      <c r="CY50" s="2"/>
      <c r="CZ50" s="2"/>
      <c r="DA50" s="2"/>
      <c r="DB50" s="2"/>
      <c r="DC50" s="2"/>
      <c r="DD50" s="2"/>
      <c r="DE50" s="2"/>
      <c r="DF50" s="2"/>
      <c r="DG50" s="2"/>
      <c r="DH50" s="2"/>
      <c r="DI50" s="2"/>
      <c r="DJ50" s="2"/>
      <c r="DK50" s="2"/>
      <c r="DL50" s="2"/>
      <c r="DM50" s="2"/>
      <c r="DN50" s="2"/>
      <c r="DO50" s="2"/>
      <c r="DP50" s="2"/>
    </row>
    <row r="51" spans="3:120" ht="30" customHeight="1">
      <c r="C51" s="502" t="s">
        <v>657</v>
      </c>
      <c r="D51" s="503"/>
      <c r="F51" s="502" t="s">
        <v>658</v>
      </c>
      <c r="G51" s="503"/>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c r="BF51" s="2"/>
      <c r="BG51" s="2"/>
      <c r="BH51" s="2"/>
      <c r="BI51" s="2"/>
      <c r="BJ51" s="2"/>
      <c r="BK51" s="2"/>
      <c r="BL51" s="2"/>
      <c r="BM51" s="2"/>
      <c r="BN51" s="2"/>
      <c r="BO51" s="2"/>
      <c r="BP51" s="2"/>
      <c r="BQ51" s="2"/>
      <c r="BR51" s="2"/>
      <c r="BS51" s="2"/>
      <c r="BT51" s="2"/>
      <c r="BU51" s="2"/>
      <c r="BV51" s="2"/>
      <c r="BW51" s="2"/>
      <c r="BX51" s="2"/>
      <c r="BY51" s="2"/>
      <c r="BZ51" s="2"/>
      <c r="CA51" s="2"/>
      <c r="CB51" s="2"/>
      <c r="CC51" s="2"/>
      <c r="CD51" s="2"/>
      <c r="CE51" s="2"/>
      <c r="CF51" s="2"/>
      <c r="CG51" s="2"/>
      <c r="CH51" s="2"/>
      <c r="CI51" s="2"/>
      <c r="CJ51" s="2"/>
      <c r="CK51" s="2"/>
      <c r="CL51" s="2"/>
      <c r="CM51" s="2"/>
      <c r="CN51" s="2"/>
      <c r="CO51" s="2"/>
      <c r="CP51" s="2"/>
      <c r="CQ51" s="2"/>
      <c r="CR51" s="2"/>
      <c r="CS51" s="2"/>
      <c r="CT51" s="2"/>
      <c r="CU51" s="2"/>
      <c r="CV51" s="2"/>
      <c r="CW51" s="2"/>
      <c r="CX51" s="2"/>
      <c r="CY51" s="2"/>
      <c r="CZ51" s="2"/>
      <c r="DA51" s="2"/>
      <c r="DB51" s="2"/>
      <c r="DC51" s="2"/>
      <c r="DD51" s="2"/>
      <c r="DE51" s="2"/>
      <c r="DF51" s="2"/>
      <c r="DG51" s="2"/>
      <c r="DH51" s="2"/>
      <c r="DI51" s="2"/>
      <c r="DJ51" s="2"/>
      <c r="DK51" s="2"/>
      <c r="DL51" s="2"/>
      <c r="DM51" s="2"/>
      <c r="DN51" s="2"/>
      <c r="DO51" s="2"/>
      <c r="DP51" s="2"/>
    </row>
    <row r="52" spans="3:120" ht="30" customHeight="1">
      <c r="C52" s="85" t="s">
        <v>48</v>
      </c>
      <c r="D52" s="47"/>
      <c r="F52" s="85" t="s">
        <v>48</v>
      </c>
      <c r="G52" s="47"/>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c r="BF52" s="2"/>
      <c r="BG52" s="2"/>
      <c r="BH52" s="2"/>
      <c r="BI52" s="2"/>
      <c r="BJ52" s="2"/>
      <c r="BK52" s="2"/>
      <c r="BL52" s="2"/>
      <c r="BM52" s="2"/>
      <c r="BN52" s="2"/>
      <c r="BO52" s="2"/>
      <c r="BP52" s="2"/>
      <c r="BQ52" s="2"/>
      <c r="BR52" s="2"/>
      <c r="BS52" s="2"/>
      <c r="BT52" s="2"/>
      <c r="BU52" s="2"/>
      <c r="BV52" s="2"/>
      <c r="BW52" s="2"/>
      <c r="BX52" s="2"/>
      <c r="BY52" s="2"/>
      <c r="BZ52" s="2"/>
      <c r="CA52" s="2"/>
      <c r="CB52" s="2"/>
      <c r="CC52" s="2"/>
      <c r="CD52" s="2"/>
      <c r="CE52" s="2"/>
      <c r="CF52" s="2"/>
      <c r="CG52" s="2"/>
      <c r="CH52" s="2"/>
      <c r="CI52" s="2"/>
      <c r="CJ52" s="2"/>
      <c r="CK52" s="2"/>
      <c r="CL52" s="2"/>
      <c r="CM52" s="2"/>
      <c r="CN52" s="2"/>
      <c r="CO52" s="2"/>
      <c r="CP52" s="2"/>
      <c r="CQ52" s="2"/>
      <c r="CR52" s="2"/>
      <c r="CS52" s="2"/>
      <c r="CT52" s="2"/>
      <c r="CU52" s="2"/>
      <c r="CV52" s="2"/>
      <c r="CW52" s="2"/>
      <c r="CX52" s="2"/>
      <c r="CY52" s="2"/>
      <c r="CZ52" s="2"/>
      <c r="DA52" s="2"/>
      <c r="DB52" s="2"/>
      <c r="DC52" s="2"/>
      <c r="DD52" s="2"/>
      <c r="DE52" s="2"/>
      <c r="DF52" s="2"/>
      <c r="DG52" s="2"/>
      <c r="DH52" s="2"/>
      <c r="DI52" s="2"/>
      <c r="DJ52" s="2"/>
      <c r="DK52" s="2"/>
      <c r="DL52" s="2"/>
      <c r="DM52" s="2"/>
      <c r="DN52" s="2"/>
      <c r="DO52" s="2"/>
      <c r="DP52" s="2"/>
    </row>
    <row r="53" spans="3:120" ht="30" customHeight="1">
      <c r="C53" s="122" t="s">
        <v>784</v>
      </c>
      <c r="D53" s="49"/>
      <c r="F53" s="122" t="s">
        <v>784</v>
      </c>
      <c r="G53" s="49"/>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c r="BF53" s="2"/>
      <c r="BG53" s="2"/>
      <c r="BH53" s="2"/>
      <c r="BI53" s="2"/>
      <c r="BJ53" s="2"/>
      <c r="BK53" s="2"/>
      <c r="BL53" s="2"/>
      <c r="BM53" s="2"/>
      <c r="BN53" s="2"/>
      <c r="BO53" s="2"/>
      <c r="BP53" s="2"/>
      <c r="BQ53" s="2"/>
      <c r="BR53" s="2"/>
      <c r="BS53" s="2"/>
      <c r="BT53" s="2"/>
      <c r="BU53" s="2"/>
      <c r="BV53" s="2"/>
      <c r="BW53" s="2"/>
      <c r="BX53" s="2"/>
      <c r="BY53" s="2"/>
      <c r="BZ53" s="2"/>
      <c r="CA53" s="2"/>
      <c r="CB53" s="2"/>
      <c r="CC53" s="2"/>
      <c r="CD53" s="2"/>
      <c r="CE53" s="2"/>
      <c r="CF53" s="2"/>
      <c r="CG53" s="2"/>
      <c r="CH53" s="2"/>
      <c r="CI53" s="2"/>
      <c r="CJ53" s="2"/>
      <c r="CK53" s="2"/>
      <c r="CL53" s="2"/>
      <c r="CM53" s="2"/>
      <c r="CN53" s="2"/>
      <c r="CO53" s="2"/>
      <c r="CP53" s="2"/>
      <c r="CQ53" s="2"/>
      <c r="CR53" s="2"/>
      <c r="CS53" s="2"/>
      <c r="CT53" s="2"/>
      <c r="CU53" s="2"/>
      <c r="CV53" s="2"/>
      <c r="CW53" s="2"/>
      <c r="CX53" s="2"/>
      <c r="CY53" s="2"/>
      <c r="CZ53" s="2"/>
      <c r="DA53" s="2"/>
      <c r="DB53" s="2"/>
      <c r="DC53" s="2"/>
      <c r="DD53" s="2"/>
      <c r="DE53" s="2"/>
      <c r="DF53" s="2"/>
      <c r="DG53" s="2"/>
      <c r="DH53" s="2"/>
      <c r="DI53" s="2"/>
      <c r="DJ53" s="2"/>
      <c r="DK53" s="2"/>
      <c r="DL53" s="2"/>
      <c r="DM53" s="2"/>
      <c r="DN53" s="2"/>
      <c r="DO53" s="2"/>
      <c r="DP53" s="2"/>
    </row>
    <row r="54" spans="3:120" ht="8.1" customHeight="1">
      <c r="C54" s="11"/>
      <c r="F54" s="11"/>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c r="BF54" s="2"/>
      <c r="BG54" s="2"/>
      <c r="BH54" s="2"/>
      <c r="BI54" s="2"/>
      <c r="BJ54" s="2"/>
      <c r="BK54" s="2"/>
      <c r="BL54" s="2"/>
      <c r="BM54" s="2"/>
      <c r="BN54" s="2"/>
      <c r="BO54" s="2"/>
      <c r="BP54" s="2"/>
      <c r="BQ54" s="2"/>
      <c r="BR54" s="2"/>
      <c r="BS54" s="2"/>
      <c r="BT54" s="2"/>
      <c r="BU54" s="2"/>
      <c r="BV54" s="2"/>
      <c r="BW54" s="2"/>
      <c r="BX54" s="2"/>
      <c r="BY54" s="2"/>
      <c r="BZ54" s="2"/>
      <c r="CA54" s="2"/>
      <c r="CB54" s="2"/>
      <c r="CC54" s="2"/>
      <c r="CD54" s="2"/>
      <c r="CE54" s="2"/>
      <c r="CF54" s="2"/>
      <c r="CG54" s="2"/>
      <c r="CH54" s="2"/>
      <c r="CI54" s="2"/>
      <c r="CJ54" s="2"/>
      <c r="CK54" s="2"/>
      <c r="CL54" s="2"/>
      <c r="CM54" s="2"/>
      <c r="CN54" s="2"/>
      <c r="CO54" s="2"/>
      <c r="CP54" s="2"/>
      <c r="CQ54" s="2"/>
      <c r="CR54" s="2"/>
      <c r="CS54" s="2"/>
      <c r="CT54" s="2"/>
      <c r="CU54" s="2"/>
      <c r="CV54" s="2"/>
      <c r="CW54" s="2"/>
      <c r="CX54" s="2"/>
      <c r="CY54" s="2"/>
      <c r="CZ54" s="2"/>
      <c r="DA54" s="2"/>
      <c r="DB54" s="2"/>
      <c r="DC54" s="2"/>
      <c r="DD54" s="2"/>
      <c r="DE54" s="2"/>
      <c r="DF54" s="2"/>
      <c r="DG54" s="2"/>
      <c r="DH54" s="2"/>
      <c r="DI54" s="2"/>
      <c r="DJ54" s="2"/>
      <c r="DK54" s="2"/>
      <c r="DL54" s="2"/>
      <c r="DM54" s="2"/>
      <c r="DN54" s="2"/>
      <c r="DO54" s="2"/>
      <c r="DP54" s="2"/>
    </row>
    <row r="55" spans="3:120" ht="30" customHeight="1">
      <c r="C55" s="502" t="s">
        <v>659</v>
      </c>
      <c r="D55" s="503"/>
      <c r="F55" s="502" t="s">
        <v>660</v>
      </c>
      <c r="G55" s="503"/>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c r="BF55" s="2"/>
      <c r="BG55" s="2"/>
      <c r="BH55" s="2"/>
      <c r="BI55" s="2"/>
      <c r="BJ55" s="2"/>
      <c r="BK55" s="2"/>
      <c r="BL55" s="2"/>
      <c r="BM55" s="2"/>
      <c r="BN55" s="2"/>
      <c r="BO55" s="2"/>
      <c r="BP55" s="2"/>
      <c r="BQ55" s="2"/>
      <c r="BR55" s="2"/>
      <c r="BS55" s="2"/>
      <c r="BT55" s="2"/>
      <c r="BU55" s="2"/>
      <c r="BV55" s="2"/>
      <c r="BW55" s="2"/>
      <c r="BX55" s="2"/>
      <c r="BY55" s="2"/>
      <c r="BZ55" s="2"/>
      <c r="CA55" s="2"/>
      <c r="CB55" s="2"/>
      <c r="CC55" s="2"/>
      <c r="CD55" s="2"/>
      <c r="CE55" s="2"/>
      <c r="CF55" s="2"/>
      <c r="CG55" s="2"/>
      <c r="CH55" s="2"/>
      <c r="CI55" s="2"/>
      <c r="CJ55" s="2"/>
      <c r="CK55" s="2"/>
      <c r="CL55" s="2"/>
      <c r="CM55" s="2"/>
      <c r="CN55" s="2"/>
      <c r="CO55" s="2"/>
      <c r="CP55" s="2"/>
      <c r="CQ55" s="2"/>
      <c r="CR55" s="2"/>
      <c r="CS55" s="2"/>
      <c r="CT55" s="2"/>
      <c r="CU55" s="2"/>
      <c r="CV55" s="2"/>
      <c r="CW55" s="2"/>
      <c r="CX55" s="2"/>
      <c r="CY55" s="2"/>
      <c r="CZ55" s="2"/>
      <c r="DA55" s="2"/>
      <c r="DB55" s="2"/>
      <c r="DC55" s="2"/>
      <c r="DD55" s="2"/>
      <c r="DE55" s="2"/>
      <c r="DF55" s="2"/>
      <c r="DG55" s="2"/>
      <c r="DH55" s="2"/>
      <c r="DI55" s="2"/>
      <c r="DJ55" s="2"/>
      <c r="DK55" s="2"/>
      <c r="DL55" s="2"/>
      <c r="DM55" s="2"/>
      <c r="DN55" s="2"/>
      <c r="DO55" s="2"/>
      <c r="DP55" s="2"/>
    </row>
    <row r="56" spans="3:120" ht="30" customHeight="1">
      <c r="C56" s="85" t="s">
        <v>48</v>
      </c>
      <c r="D56" s="47"/>
      <c r="F56" s="85" t="s">
        <v>48</v>
      </c>
      <c r="G56" s="47"/>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c r="BF56" s="2"/>
      <c r="BG56" s="2"/>
      <c r="BH56" s="2"/>
      <c r="BI56" s="2"/>
      <c r="BJ56" s="2"/>
      <c r="BK56" s="2"/>
      <c r="BL56" s="2"/>
      <c r="BM56" s="2"/>
      <c r="BN56" s="2"/>
      <c r="BO56" s="2"/>
      <c r="BP56" s="2"/>
      <c r="BQ56" s="2"/>
      <c r="BR56" s="2"/>
      <c r="BS56" s="2"/>
      <c r="BT56" s="2"/>
      <c r="BU56" s="2"/>
      <c r="BV56" s="2"/>
      <c r="BW56" s="2"/>
      <c r="BX56" s="2"/>
      <c r="BY56" s="2"/>
      <c r="BZ56" s="2"/>
      <c r="CA56" s="2"/>
      <c r="CB56" s="2"/>
      <c r="CC56" s="2"/>
      <c r="CD56" s="2"/>
      <c r="CE56" s="2"/>
      <c r="CF56" s="2"/>
      <c r="CG56" s="2"/>
      <c r="CH56" s="2"/>
      <c r="CI56" s="2"/>
      <c r="CJ56" s="2"/>
      <c r="CK56" s="2"/>
      <c r="CL56" s="2"/>
      <c r="CM56" s="2"/>
      <c r="CN56" s="2"/>
      <c r="CO56" s="2"/>
      <c r="CP56" s="2"/>
      <c r="CQ56" s="2"/>
      <c r="CR56" s="2"/>
      <c r="CS56" s="2"/>
      <c r="CT56" s="2"/>
      <c r="CU56" s="2"/>
      <c r="CV56" s="2"/>
      <c r="CW56" s="2"/>
      <c r="CX56" s="2"/>
      <c r="CY56" s="2"/>
      <c r="CZ56" s="2"/>
      <c r="DA56" s="2"/>
      <c r="DB56" s="2"/>
      <c r="DC56" s="2"/>
      <c r="DD56" s="2"/>
      <c r="DE56" s="2"/>
      <c r="DF56" s="2"/>
      <c r="DG56" s="2"/>
      <c r="DH56" s="2"/>
      <c r="DI56" s="2"/>
      <c r="DJ56" s="2"/>
      <c r="DK56" s="2"/>
      <c r="DL56" s="2"/>
      <c r="DM56" s="2"/>
      <c r="DN56" s="2"/>
      <c r="DO56" s="2"/>
      <c r="DP56" s="2"/>
    </row>
    <row r="57" spans="3:120" ht="30" customHeight="1">
      <c r="C57" s="122" t="s">
        <v>784</v>
      </c>
      <c r="D57" s="49"/>
      <c r="F57" s="122" t="s">
        <v>784</v>
      </c>
      <c r="G57" s="49"/>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c r="BF57" s="2"/>
      <c r="BG57" s="2"/>
      <c r="BH57" s="2"/>
      <c r="BI57" s="2"/>
      <c r="BJ57" s="2"/>
      <c r="BK57" s="2"/>
      <c r="BL57" s="2"/>
      <c r="BM57" s="2"/>
      <c r="BN57" s="2"/>
      <c r="BO57" s="2"/>
      <c r="BP57" s="2"/>
      <c r="BQ57" s="2"/>
      <c r="BR57" s="2"/>
      <c r="BS57" s="2"/>
      <c r="BT57" s="2"/>
      <c r="BU57" s="2"/>
      <c r="BV57" s="2"/>
      <c r="BW57" s="2"/>
      <c r="BX57" s="2"/>
      <c r="BY57" s="2"/>
      <c r="BZ57" s="2"/>
      <c r="CA57" s="2"/>
      <c r="CB57" s="2"/>
      <c r="CC57" s="2"/>
      <c r="CD57" s="2"/>
      <c r="CE57" s="2"/>
      <c r="CF57" s="2"/>
      <c r="CG57" s="2"/>
      <c r="CH57" s="2"/>
      <c r="CI57" s="2"/>
      <c r="CJ57" s="2"/>
      <c r="CK57" s="2"/>
      <c r="CL57" s="2"/>
      <c r="CM57" s="2"/>
      <c r="CN57" s="2"/>
      <c r="CO57" s="2"/>
      <c r="CP57" s="2"/>
      <c r="CQ57" s="2"/>
      <c r="CR57" s="2"/>
      <c r="CS57" s="2"/>
      <c r="CT57" s="2"/>
      <c r="CU57" s="2"/>
      <c r="CV57" s="2"/>
      <c r="CW57" s="2"/>
      <c r="CX57" s="2"/>
      <c r="CY57" s="2"/>
      <c r="CZ57" s="2"/>
      <c r="DA57" s="2"/>
      <c r="DB57" s="2"/>
      <c r="DC57" s="2"/>
      <c r="DD57" s="2"/>
      <c r="DE57" s="2"/>
      <c r="DF57" s="2"/>
      <c r="DG57" s="2"/>
      <c r="DH57" s="2"/>
      <c r="DI57" s="2"/>
      <c r="DJ57" s="2"/>
      <c r="DK57" s="2"/>
      <c r="DL57" s="2"/>
      <c r="DM57" s="2"/>
      <c r="DN57" s="2"/>
      <c r="DO57" s="2"/>
      <c r="DP57" s="2"/>
    </row>
    <row r="58" spans="3:120" ht="8.1" customHeight="1">
      <c r="C58" s="11"/>
      <c r="F58" s="11"/>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c r="BF58" s="2"/>
      <c r="BG58" s="2"/>
      <c r="BH58" s="2"/>
      <c r="BI58" s="2"/>
      <c r="BJ58" s="2"/>
      <c r="BK58" s="2"/>
      <c r="BL58" s="2"/>
      <c r="BM58" s="2"/>
      <c r="BN58" s="2"/>
      <c r="BO58" s="2"/>
      <c r="BP58" s="2"/>
      <c r="BQ58" s="2"/>
      <c r="BR58" s="2"/>
      <c r="BS58" s="2"/>
      <c r="BT58" s="2"/>
      <c r="BU58" s="2"/>
      <c r="BV58" s="2"/>
      <c r="BW58" s="2"/>
      <c r="BX58" s="2"/>
      <c r="BY58" s="2"/>
      <c r="BZ58" s="2"/>
      <c r="CA58" s="2"/>
      <c r="CB58" s="2"/>
      <c r="CC58" s="2"/>
      <c r="CD58" s="2"/>
      <c r="CE58" s="2"/>
      <c r="CF58" s="2"/>
      <c r="CG58" s="2"/>
      <c r="CH58" s="2"/>
      <c r="CI58" s="2"/>
      <c r="CJ58" s="2"/>
      <c r="CK58" s="2"/>
      <c r="CL58" s="2"/>
      <c r="CM58" s="2"/>
      <c r="CN58" s="2"/>
      <c r="CO58" s="2"/>
      <c r="CP58" s="2"/>
      <c r="CQ58" s="2"/>
      <c r="CR58" s="2"/>
      <c r="CS58" s="2"/>
      <c r="CT58" s="2"/>
      <c r="CU58" s="2"/>
      <c r="CV58" s="2"/>
      <c r="CW58" s="2"/>
      <c r="CX58" s="2"/>
      <c r="CY58" s="2"/>
      <c r="CZ58" s="2"/>
      <c r="DA58" s="2"/>
      <c r="DB58" s="2"/>
      <c r="DC58" s="2"/>
      <c r="DD58" s="2"/>
      <c r="DE58" s="2"/>
      <c r="DF58" s="2"/>
      <c r="DG58" s="2"/>
      <c r="DH58" s="2"/>
      <c r="DI58" s="2"/>
      <c r="DJ58" s="2"/>
      <c r="DK58" s="2"/>
      <c r="DL58" s="2"/>
      <c r="DM58" s="2"/>
      <c r="DN58" s="2"/>
      <c r="DO58" s="2"/>
      <c r="DP58" s="2"/>
    </row>
    <row r="59" spans="3:120" ht="30" customHeight="1">
      <c r="C59" s="502" t="s">
        <v>661</v>
      </c>
      <c r="D59" s="503"/>
      <c r="F59" s="502" t="s">
        <v>662</v>
      </c>
      <c r="G59" s="503"/>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c r="BF59" s="2"/>
      <c r="BG59" s="2"/>
      <c r="BH59" s="2"/>
      <c r="BI59" s="2"/>
      <c r="BJ59" s="2"/>
      <c r="BK59" s="2"/>
      <c r="BL59" s="2"/>
      <c r="BM59" s="2"/>
      <c r="BN59" s="2"/>
      <c r="BO59" s="2"/>
      <c r="BP59" s="2"/>
      <c r="BQ59" s="2"/>
      <c r="BR59" s="2"/>
      <c r="BS59" s="2"/>
      <c r="BT59" s="2"/>
      <c r="BU59" s="2"/>
      <c r="BV59" s="2"/>
      <c r="BW59" s="2"/>
      <c r="BX59" s="2"/>
      <c r="BY59" s="2"/>
      <c r="BZ59" s="2"/>
      <c r="CA59" s="2"/>
      <c r="CB59" s="2"/>
      <c r="CC59" s="2"/>
      <c r="CD59" s="2"/>
      <c r="CE59" s="2"/>
      <c r="CF59" s="2"/>
      <c r="CG59" s="2"/>
      <c r="CH59" s="2"/>
      <c r="CI59" s="2"/>
      <c r="CJ59" s="2"/>
      <c r="CK59" s="2"/>
      <c r="CL59" s="2"/>
      <c r="CM59" s="2"/>
      <c r="CN59" s="2"/>
      <c r="CO59" s="2"/>
      <c r="CP59" s="2"/>
      <c r="CQ59" s="2"/>
      <c r="CR59" s="2"/>
      <c r="CS59" s="2"/>
      <c r="CT59" s="2"/>
      <c r="CU59" s="2"/>
      <c r="CV59" s="2"/>
      <c r="CW59" s="2"/>
      <c r="CX59" s="2"/>
      <c r="CY59" s="2"/>
      <c r="CZ59" s="2"/>
      <c r="DA59" s="2"/>
      <c r="DB59" s="2"/>
      <c r="DC59" s="2"/>
      <c r="DD59" s="2"/>
      <c r="DE59" s="2"/>
      <c r="DF59" s="2"/>
      <c r="DG59" s="2"/>
      <c r="DH59" s="2"/>
      <c r="DI59" s="2"/>
      <c r="DJ59" s="2"/>
      <c r="DK59" s="2"/>
      <c r="DL59" s="2"/>
      <c r="DM59" s="2"/>
      <c r="DN59" s="2"/>
      <c r="DO59" s="2"/>
      <c r="DP59" s="2"/>
    </row>
    <row r="60" spans="3:120" ht="30" customHeight="1">
      <c r="C60" s="85" t="s">
        <v>48</v>
      </c>
      <c r="D60" s="47"/>
      <c r="F60" s="85" t="s">
        <v>48</v>
      </c>
      <c r="G60" s="47"/>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c r="BF60" s="2"/>
      <c r="BG60" s="2"/>
      <c r="BH60" s="2"/>
      <c r="BI60" s="2"/>
      <c r="BJ60" s="2"/>
      <c r="BK60" s="2"/>
      <c r="BL60" s="2"/>
      <c r="BM60" s="2"/>
      <c r="BN60" s="2"/>
      <c r="BO60" s="2"/>
      <c r="BP60" s="2"/>
      <c r="BQ60" s="2"/>
      <c r="BR60" s="2"/>
      <c r="BS60" s="2"/>
      <c r="BT60" s="2"/>
      <c r="BU60" s="2"/>
      <c r="BV60" s="2"/>
      <c r="BW60" s="2"/>
      <c r="BX60" s="2"/>
      <c r="BY60" s="2"/>
      <c r="BZ60" s="2"/>
      <c r="CA60" s="2"/>
      <c r="CB60" s="2"/>
      <c r="CC60" s="2"/>
      <c r="CD60" s="2"/>
      <c r="CE60" s="2"/>
      <c r="CF60" s="2"/>
      <c r="CG60" s="2"/>
      <c r="CH60" s="2"/>
      <c r="CI60" s="2"/>
      <c r="CJ60" s="2"/>
      <c r="CK60" s="2"/>
      <c r="CL60" s="2"/>
      <c r="CM60" s="2"/>
      <c r="CN60" s="2"/>
      <c r="CO60" s="2"/>
      <c r="CP60" s="2"/>
      <c r="CQ60" s="2"/>
      <c r="CR60" s="2"/>
      <c r="CS60" s="2"/>
      <c r="CT60" s="2"/>
      <c r="CU60" s="2"/>
      <c r="CV60" s="2"/>
      <c r="CW60" s="2"/>
      <c r="CX60" s="2"/>
      <c r="CY60" s="2"/>
      <c r="CZ60" s="2"/>
      <c r="DA60" s="2"/>
      <c r="DB60" s="2"/>
      <c r="DC60" s="2"/>
      <c r="DD60" s="2"/>
      <c r="DE60" s="2"/>
      <c r="DF60" s="2"/>
      <c r="DG60" s="2"/>
      <c r="DH60" s="2"/>
      <c r="DI60" s="2"/>
      <c r="DJ60" s="2"/>
      <c r="DK60" s="2"/>
      <c r="DL60" s="2"/>
      <c r="DM60" s="2"/>
      <c r="DN60" s="2"/>
      <c r="DO60" s="2"/>
      <c r="DP60" s="2"/>
    </row>
    <row r="61" spans="3:120" ht="30" customHeight="1">
      <c r="C61" s="122" t="s">
        <v>784</v>
      </c>
      <c r="D61" s="49"/>
      <c r="F61" s="122" t="s">
        <v>784</v>
      </c>
      <c r="G61" s="49"/>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c r="BE61" s="2"/>
      <c r="BF61" s="2"/>
      <c r="BG61" s="2"/>
      <c r="BH61" s="2"/>
      <c r="BI61" s="2"/>
      <c r="BJ61" s="2"/>
      <c r="BK61" s="2"/>
      <c r="BL61" s="2"/>
      <c r="BM61" s="2"/>
      <c r="BN61" s="2"/>
      <c r="BO61" s="2"/>
      <c r="BP61" s="2"/>
      <c r="BQ61" s="2"/>
      <c r="BR61" s="2"/>
      <c r="BS61" s="2"/>
      <c r="BT61" s="2"/>
      <c r="BU61" s="2"/>
      <c r="BV61" s="2"/>
      <c r="BW61" s="2"/>
      <c r="BX61" s="2"/>
      <c r="BY61" s="2"/>
      <c r="BZ61" s="2"/>
      <c r="CA61" s="2"/>
      <c r="CB61" s="2"/>
      <c r="CC61" s="2"/>
      <c r="CD61" s="2"/>
      <c r="CE61" s="2"/>
      <c r="CF61" s="2"/>
      <c r="CG61" s="2"/>
      <c r="CH61" s="2"/>
      <c r="CI61" s="2"/>
      <c r="CJ61" s="2"/>
      <c r="CK61" s="2"/>
      <c r="CL61" s="2"/>
      <c r="CM61" s="2"/>
      <c r="CN61" s="2"/>
      <c r="CO61" s="2"/>
      <c r="CP61" s="2"/>
      <c r="CQ61" s="2"/>
      <c r="CR61" s="2"/>
      <c r="CS61" s="2"/>
      <c r="CT61" s="2"/>
      <c r="CU61" s="2"/>
      <c r="CV61" s="2"/>
      <c r="CW61" s="2"/>
      <c r="CX61" s="2"/>
      <c r="CY61" s="2"/>
      <c r="CZ61" s="2"/>
      <c r="DA61" s="2"/>
      <c r="DB61" s="2"/>
      <c r="DC61" s="2"/>
      <c r="DD61" s="2"/>
      <c r="DE61" s="2"/>
      <c r="DF61" s="2"/>
      <c r="DG61" s="2"/>
      <c r="DH61" s="2"/>
      <c r="DI61" s="2"/>
      <c r="DJ61" s="2"/>
      <c r="DK61" s="2"/>
      <c r="DL61" s="2"/>
      <c r="DM61" s="2"/>
      <c r="DN61" s="2"/>
      <c r="DO61" s="2"/>
      <c r="DP61" s="2"/>
    </row>
    <row r="62" spans="3:120" ht="8.1" customHeight="1">
      <c r="C62" s="11"/>
      <c r="F62" s="11"/>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c r="BF62" s="2"/>
      <c r="BG62" s="2"/>
      <c r="BH62" s="2"/>
      <c r="BI62" s="2"/>
      <c r="BJ62" s="2"/>
      <c r="BK62" s="2"/>
      <c r="BL62" s="2"/>
      <c r="BM62" s="2"/>
      <c r="BN62" s="2"/>
      <c r="BO62" s="2"/>
      <c r="BP62" s="2"/>
      <c r="BQ62" s="2"/>
      <c r="BR62" s="2"/>
      <c r="BS62" s="2"/>
      <c r="BT62" s="2"/>
      <c r="BU62" s="2"/>
      <c r="BV62" s="2"/>
      <c r="BW62" s="2"/>
      <c r="BX62" s="2"/>
      <c r="BY62" s="2"/>
      <c r="BZ62" s="2"/>
      <c r="CA62" s="2"/>
      <c r="CB62" s="2"/>
      <c r="CC62" s="2"/>
      <c r="CD62" s="2"/>
      <c r="CE62" s="2"/>
      <c r="CF62" s="2"/>
      <c r="CG62" s="2"/>
      <c r="CH62" s="2"/>
      <c r="CI62" s="2"/>
      <c r="CJ62" s="2"/>
      <c r="CK62" s="2"/>
      <c r="CL62" s="2"/>
      <c r="CM62" s="2"/>
      <c r="CN62" s="2"/>
      <c r="CO62" s="2"/>
      <c r="CP62" s="2"/>
      <c r="CQ62" s="2"/>
      <c r="CR62" s="2"/>
      <c r="CS62" s="2"/>
      <c r="CT62" s="2"/>
      <c r="CU62" s="2"/>
      <c r="CV62" s="2"/>
      <c r="CW62" s="2"/>
      <c r="CX62" s="2"/>
      <c r="CY62" s="2"/>
      <c r="CZ62" s="2"/>
      <c r="DA62" s="2"/>
      <c r="DB62" s="2"/>
      <c r="DC62" s="2"/>
      <c r="DD62" s="2"/>
      <c r="DE62" s="2"/>
      <c r="DF62" s="2"/>
      <c r="DG62" s="2"/>
      <c r="DH62" s="2"/>
      <c r="DI62" s="2"/>
      <c r="DJ62" s="2"/>
      <c r="DK62" s="2"/>
      <c r="DL62" s="2"/>
      <c r="DM62" s="2"/>
      <c r="DN62" s="2"/>
      <c r="DO62" s="2"/>
      <c r="DP62" s="2"/>
    </row>
    <row r="63" spans="3:120" ht="30" customHeight="1">
      <c r="C63" s="502" t="s">
        <v>663</v>
      </c>
      <c r="D63" s="503"/>
      <c r="F63" s="502" t="s">
        <v>664</v>
      </c>
      <c r="G63" s="503"/>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c r="BE63" s="2"/>
      <c r="BF63" s="2"/>
      <c r="BG63" s="2"/>
      <c r="BH63" s="2"/>
      <c r="BI63" s="2"/>
      <c r="BJ63" s="2"/>
      <c r="BK63" s="2"/>
      <c r="BL63" s="2"/>
      <c r="BM63" s="2"/>
      <c r="BN63" s="2"/>
      <c r="BO63" s="2"/>
      <c r="BP63" s="2"/>
      <c r="BQ63" s="2"/>
      <c r="BR63" s="2"/>
      <c r="BS63" s="2"/>
      <c r="BT63" s="2"/>
      <c r="BU63" s="2"/>
      <c r="BV63" s="2"/>
      <c r="BW63" s="2"/>
      <c r="BX63" s="2"/>
      <c r="BY63" s="2"/>
      <c r="BZ63" s="2"/>
      <c r="CA63" s="2"/>
      <c r="CB63" s="2"/>
      <c r="CC63" s="2"/>
      <c r="CD63" s="2"/>
      <c r="CE63" s="2"/>
      <c r="CF63" s="2"/>
      <c r="CG63" s="2"/>
      <c r="CH63" s="2"/>
      <c r="CI63" s="2"/>
      <c r="CJ63" s="2"/>
      <c r="CK63" s="2"/>
      <c r="CL63" s="2"/>
      <c r="CM63" s="2"/>
      <c r="CN63" s="2"/>
      <c r="CO63" s="2"/>
      <c r="CP63" s="2"/>
      <c r="CQ63" s="2"/>
      <c r="CR63" s="2"/>
      <c r="CS63" s="2"/>
      <c r="CT63" s="2"/>
      <c r="CU63" s="2"/>
      <c r="CV63" s="2"/>
      <c r="CW63" s="2"/>
      <c r="CX63" s="2"/>
      <c r="CY63" s="2"/>
      <c r="CZ63" s="2"/>
      <c r="DA63" s="2"/>
      <c r="DB63" s="2"/>
      <c r="DC63" s="2"/>
      <c r="DD63" s="2"/>
      <c r="DE63" s="2"/>
      <c r="DF63" s="2"/>
      <c r="DG63" s="2"/>
      <c r="DH63" s="2"/>
      <c r="DI63" s="2"/>
      <c r="DJ63" s="2"/>
      <c r="DK63" s="2"/>
      <c r="DL63" s="2"/>
      <c r="DM63" s="2"/>
      <c r="DN63" s="2"/>
      <c r="DO63" s="2"/>
      <c r="DP63" s="2"/>
    </row>
    <row r="64" spans="3:120" ht="30" customHeight="1">
      <c r="C64" s="85" t="s">
        <v>48</v>
      </c>
      <c r="D64" s="47"/>
      <c r="F64" s="85" t="s">
        <v>48</v>
      </c>
      <c r="G64" s="47"/>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c r="BE64" s="2"/>
      <c r="BF64" s="2"/>
      <c r="BG64" s="2"/>
      <c r="BH64" s="2"/>
      <c r="BI64" s="2"/>
      <c r="BJ64" s="2"/>
      <c r="BK64" s="2"/>
      <c r="BL64" s="2"/>
      <c r="BM64" s="2"/>
      <c r="BN64" s="2"/>
      <c r="BO64" s="2"/>
      <c r="BP64" s="2"/>
      <c r="BQ64" s="2"/>
      <c r="BR64" s="2"/>
      <c r="BS64" s="2"/>
      <c r="BT64" s="2"/>
      <c r="BU64" s="2"/>
      <c r="BV64" s="2"/>
      <c r="BW64" s="2"/>
      <c r="BX64" s="2"/>
      <c r="BY64" s="2"/>
      <c r="BZ64" s="2"/>
      <c r="CA64" s="2"/>
      <c r="CB64" s="2"/>
      <c r="CC64" s="2"/>
      <c r="CD64" s="2"/>
      <c r="CE64" s="2"/>
      <c r="CF64" s="2"/>
      <c r="CG64" s="2"/>
      <c r="CH64" s="2"/>
      <c r="CI64" s="2"/>
      <c r="CJ64" s="2"/>
      <c r="CK64" s="2"/>
      <c r="CL64" s="2"/>
      <c r="CM64" s="2"/>
      <c r="CN64" s="2"/>
      <c r="CO64" s="2"/>
      <c r="CP64" s="2"/>
      <c r="CQ64" s="2"/>
      <c r="CR64" s="2"/>
      <c r="CS64" s="2"/>
      <c r="CT64" s="2"/>
      <c r="CU64" s="2"/>
      <c r="CV64" s="2"/>
      <c r="CW64" s="2"/>
      <c r="CX64" s="2"/>
      <c r="CY64" s="2"/>
      <c r="CZ64" s="2"/>
      <c r="DA64" s="2"/>
      <c r="DB64" s="2"/>
      <c r="DC64" s="2"/>
      <c r="DD64" s="2"/>
      <c r="DE64" s="2"/>
      <c r="DF64" s="2"/>
      <c r="DG64" s="2"/>
      <c r="DH64" s="2"/>
      <c r="DI64" s="2"/>
      <c r="DJ64" s="2"/>
      <c r="DK64" s="2"/>
      <c r="DL64" s="2"/>
      <c r="DM64" s="2"/>
      <c r="DN64" s="2"/>
      <c r="DO64" s="2"/>
      <c r="DP64" s="2"/>
    </row>
    <row r="65" spans="3:120" ht="30" customHeight="1">
      <c r="C65" s="122" t="s">
        <v>784</v>
      </c>
      <c r="D65" s="49"/>
      <c r="F65" s="122" t="s">
        <v>784</v>
      </c>
      <c r="G65" s="49"/>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c r="BE65" s="2"/>
      <c r="BF65" s="2"/>
      <c r="BG65" s="2"/>
      <c r="BH65" s="2"/>
      <c r="BI65" s="2"/>
      <c r="BJ65" s="2"/>
      <c r="BK65" s="2"/>
      <c r="BL65" s="2"/>
      <c r="BM65" s="2"/>
      <c r="BN65" s="2"/>
      <c r="BO65" s="2"/>
      <c r="BP65" s="2"/>
      <c r="BQ65" s="2"/>
      <c r="BR65" s="2"/>
      <c r="BS65" s="2"/>
      <c r="BT65" s="2"/>
      <c r="BU65" s="2"/>
      <c r="BV65" s="2"/>
      <c r="BW65" s="2"/>
      <c r="BX65" s="2"/>
      <c r="BY65" s="2"/>
      <c r="BZ65" s="2"/>
      <c r="CA65" s="2"/>
      <c r="CB65" s="2"/>
      <c r="CC65" s="2"/>
      <c r="CD65" s="2"/>
      <c r="CE65" s="2"/>
      <c r="CF65" s="2"/>
      <c r="CG65" s="2"/>
      <c r="CH65" s="2"/>
      <c r="CI65" s="2"/>
      <c r="CJ65" s="2"/>
      <c r="CK65" s="2"/>
      <c r="CL65" s="2"/>
      <c r="CM65" s="2"/>
      <c r="CN65" s="2"/>
      <c r="CO65" s="2"/>
      <c r="CP65" s="2"/>
      <c r="CQ65" s="2"/>
      <c r="CR65" s="2"/>
      <c r="CS65" s="2"/>
      <c r="CT65" s="2"/>
      <c r="CU65" s="2"/>
      <c r="CV65" s="2"/>
      <c r="CW65" s="2"/>
      <c r="CX65" s="2"/>
      <c r="CY65" s="2"/>
      <c r="CZ65" s="2"/>
      <c r="DA65" s="2"/>
      <c r="DB65" s="2"/>
      <c r="DC65" s="2"/>
      <c r="DD65" s="2"/>
      <c r="DE65" s="2"/>
      <c r="DF65" s="2"/>
      <c r="DG65" s="2"/>
      <c r="DH65" s="2"/>
      <c r="DI65" s="2"/>
      <c r="DJ65" s="2"/>
      <c r="DK65" s="2"/>
      <c r="DL65" s="2"/>
      <c r="DM65" s="2"/>
      <c r="DN65" s="2"/>
      <c r="DO65" s="2"/>
      <c r="DP65" s="2"/>
    </row>
    <row r="66" spans="3:120" ht="8.1" customHeight="1">
      <c r="C66" s="11"/>
      <c r="F66" s="11"/>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c r="BE66" s="2"/>
      <c r="BF66" s="2"/>
      <c r="BG66" s="2"/>
      <c r="BH66" s="2"/>
      <c r="BI66" s="2"/>
      <c r="BJ66" s="2"/>
      <c r="BK66" s="2"/>
      <c r="BL66" s="2"/>
      <c r="BM66" s="2"/>
      <c r="BN66" s="2"/>
      <c r="BO66" s="2"/>
      <c r="BP66" s="2"/>
      <c r="BQ66" s="2"/>
      <c r="BR66" s="2"/>
      <c r="BS66" s="2"/>
      <c r="BT66" s="2"/>
      <c r="BU66" s="2"/>
      <c r="BV66" s="2"/>
      <c r="BW66" s="2"/>
      <c r="BX66" s="2"/>
      <c r="BY66" s="2"/>
      <c r="BZ66" s="2"/>
      <c r="CA66" s="2"/>
      <c r="CB66" s="2"/>
      <c r="CC66" s="2"/>
      <c r="CD66" s="2"/>
      <c r="CE66" s="2"/>
      <c r="CF66" s="2"/>
      <c r="CG66" s="2"/>
      <c r="CH66" s="2"/>
      <c r="CI66" s="2"/>
      <c r="CJ66" s="2"/>
      <c r="CK66" s="2"/>
      <c r="CL66" s="2"/>
      <c r="CM66" s="2"/>
      <c r="CN66" s="2"/>
      <c r="CO66" s="2"/>
      <c r="CP66" s="2"/>
      <c r="CQ66" s="2"/>
      <c r="CR66" s="2"/>
      <c r="CS66" s="2"/>
      <c r="CT66" s="2"/>
      <c r="CU66" s="2"/>
      <c r="CV66" s="2"/>
      <c r="CW66" s="2"/>
      <c r="CX66" s="2"/>
      <c r="CY66" s="2"/>
      <c r="CZ66" s="2"/>
      <c r="DA66" s="2"/>
      <c r="DB66" s="2"/>
      <c r="DC66" s="2"/>
      <c r="DD66" s="2"/>
      <c r="DE66" s="2"/>
      <c r="DF66" s="2"/>
      <c r="DG66" s="2"/>
      <c r="DH66" s="2"/>
      <c r="DI66" s="2"/>
      <c r="DJ66" s="2"/>
      <c r="DK66" s="2"/>
      <c r="DL66" s="2"/>
      <c r="DM66" s="2"/>
      <c r="DN66" s="2"/>
      <c r="DO66" s="2"/>
      <c r="DP66" s="2"/>
    </row>
    <row r="67" spans="3:120" ht="30" customHeight="1">
      <c r="C67" s="502" t="s">
        <v>665</v>
      </c>
      <c r="D67" s="503"/>
      <c r="F67" s="502" t="s">
        <v>676</v>
      </c>
      <c r="G67" s="503"/>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c r="BF67" s="2"/>
      <c r="BG67" s="2"/>
      <c r="BH67" s="2"/>
      <c r="BI67" s="2"/>
      <c r="BJ67" s="2"/>
      <c r="BK67" s="2"/>
      <c r="BL67" s="2"/>
      <c r="BM67" s="2"/>
      <c r="BN67" s="2"/>
      <c r="BO67" s="2"/>
      <c r="BP67" s="2"/>
      <c r="BQ67" s="2"/>
      <c r="BR67" s="2"/>
      <c r="BS67" s="2"/>
      <c r="BT67" s="2"/>
      <c r="BU67" s="2"/>
      <c r="BV67" s="2"/>
      <c r="BW67" s="2"/>
      <c r="BX67" s="2"/>
      <c r="BY67" s="2"/>
      <c r="BZ67" s="2"/>
      <c r="CA67" s="2"/>
      <c r="CB67" s="2"/>
      <c r="CC67" s="2"/>
      <c r="CD67" s="2"/>
      <c r="CE67" s="2"/>
      <c r="CF67" s="2"/>
      <c r="CG67" s="2"/>
      <c r="CH67" s="2"/>
      <c r="CI67" s="2"/>
      <c r="CJ67" s="2"/>
      <c r="CK67" s="2"/>
      <c r="CL67" s="2"/>
      <c r="CM67" s="2"/>
      <c r="CN67" s="2"/>
      <c r="CO67" s="2"/>
      <c r="CP67" s="2"/>
      <c r="CQ67" s="2"/>
      <c r="CR67" s="2"/>
      <c r="CS67" s="2"/>
      <c r="CT67" s="2"/>
      <c r="CU67" s="2"/>
      <c r="CV67" s="2"/>
      <c r="CW67" s="2"/>
      <c r="CX67" s="2"/>
      <c r="CY67" s="2"/>
      <c r="CZ67" s="2"/>
      <c r="DA67" s="2"/>
      <c r="DB67" s="2"/>
      <c r="DC67" s="2"/>
      <c r="DD67" s="2"/>
      <c r="DE67" s="2"/>
      <c r="DF67" s="2"/>
      <c r="DG67" s="2"/>
      <c r="DH67" s="2"/>
      <c r="DI67" s="2"/>
      <c r="DJ67" s="2"/>
      <c r="DK67" s="2"/>
      <c r="DL67" s="2"/>
      <c r="DM67" s="2"/>
      <c r="DN67" s="2"/>
      <c r="DO67" s="2"/>
      <c r="DP67" s="2"/>
    </row>
    <row r="68" spans="3:120" ht="30" customHeight="1">
      <c r="C68" s="85" t="s">
        <v>48</v>
      </c>
      <c r="D68" s="47"/>
      <c r="F68" s="85" t="s">
        <v>48</v>
      </c>
      <c r="G68" s="47"/>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c r="BF68" s="2"/>
      <c r="BG68" s="2"/>
      <c r="BH68" s="2"/>
      <c r="BI68" s="2"/>
      <c r="BJ68" s="2"/>
      <c r="BK68" s="2"/>
      <c r="BL68" s="2"/>
      <c r="BM68" s="2"/>
      <c r="BN68" s="2"/>
      <c r="BO68" s="2"/>
      <c r="BP68" s="2"/>
      <c r="BQ68" s="2"/>
      <c r="BR68" s="2"/>
      <c r="BS68" s="2"/>
      <c r="BT68" s="2"/>
      <c r="BU68" s="2"/>
      <c r="BV68" s="2"/>
      <c r="BW68" s="2"/>
      <c r="BX68" s="2"/>
      <c r="BY68" s="2"/>
      <c r="BZ68" s="2"/>
      <c r="CA68" s="2"/>
      <c r="CB68" s="2"/>
      <c r="CC68" s="2"/>
      <c r="CD68" s="2"/>
      <c r="CE68" s="2"/>
      <c r="CF68" s="2"/>
      <c r="CG68" s="2"/>
      <c r="CH68" s="2"/>
      <c r="CI68" s="2"/>
      <c r="CJ68" s="2"/>
      <c r="CK68" s="2"/>
      <c r="CL68" s="2"/>
      <c r="CM68" s="2"/>
      <c r="CN68" s="2"/>
      <c r="CO68" s="2"/>
      <c r="CP68" s="2"/>
      <c r="CQ68" s="2"/>
      <c r="CR68" s="2"/>
      <c r="CS68" s="2"/>
      <c r="CT68" s="2"/>
      <c r="CU68" s="2"/>
      <c r="CV68" s="2"/>
      <c r="CW68" s="2"/>
      <c r="CX68" s="2"/>
      <c r="CY68" s="2"/>
      <c r="CZ68" s="2"/>
      <c r="DA68" s="2"/>
      <c r="DB68" s="2"/>
      <c r="DC68" s="2"/>
      <c r="DD68" s="2"/>
      <c r="DE68" s="2"/>
      <c r="DF68" s="2"/>
      <c r="DG68" s="2"/>
      <c r="DH68" s="2"/>
      <c r="DI68" s="2"/>
      <c r="DJ68" s="2"/>
      <c r="DK68" s="2"/>
      <c r="DL68" s="2"/>
      <c r="DM68" s="2"/>
      <c r="DN68" s="2"/>
      <c r="DO68" s="2"/>
      <c r="DP68" s="2"/>
    </row>
    <row r="69" spans="3:120" ht="30" customHeight="1">
      <c r="C69" s="122" t="s">
        <v>784</v>
      </c>
      <c r="D69" s="49"/>
      <c r="F69" s="122" t="s">
        <v>784</v>
      </c>
      <c r="G69" s="49"/>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c r="BE69" s="2"/>
      <c r="BF69" s="2"/>
      <c r="BG69" s="2"/>
      <c r="BH69" s="2"/>
      <c r="BI69" s="2"/>
      <c r="BJ69" s="2"/>
      <c r="BK69" s="2"/>
      <c r="BL69" s="2"/>
      <c r="BM69" s="2"/>
      <c r="BN69" s="2"/>
      <c r="BO69" s="2"/>
      <c r="BP69" s="2"/>
      <c r="BQ69" s="2"/>
      <c r="BR69" s="2"/>
      <c r="BS69" s="2"/>
      <c r="BT69" s="2"/>
      <c r="BU69" s="2"/>
      <c r="BV69" s="2"/>
      <c r="BW69" s="2"/>
      <c r="BX69" s="2"/>
      <c r="BY69" s="2"/>
      <c r="BZ69" s="2"/>
      <c r="CA69" s="2"/>
      <c r="CB69" s="2"/>
      <c r="CC69" s="2"/>
      <c r="CD69" s="2"/>
      <c r="CE69" s="2"/>
      <c r="CF69" s="2"/>
      <c r="CG69" s="2"/>
      <c r="CH69" s="2"/>
      <c r="CI69" s="2"/>
      <c r="CJ69" s="2"/>
      <c r="CK69" s="2"/>
      <c r="CL69" s="2"/>
      <c r="CM69" s="2"/>
      <c r="CN69" s="2"/>
      <c r="CO69" s="2"/>
      <c r="CP69" s="2"/>
      <c r="CQ69" s="2"/>
      <c r="CR69" s="2"/>
      <c r="CS69" s="2"/>
      <c r="CT69" s="2"/>
      <c r="CU69" s="2"/>
      <c r="CV69" s="2"/>
      <c r="CW69" s="2"/>
      <c r="CX69" s="2"/>
      <c r="CY69" s="2"/>
      <c r="CZ69" s="2"/>
      <c r="DA69" s="2"/>
      <c r="DB69" s="2"/>
      <c r="DC69" s="2"/>
      <c r="DD69" s="2"/>
      <c r="DE69" s="2"/>
      <c r="DF69" s="2"/>
      <c r="DG69" s="2"/>
      <c r="DH69" s="2"/>
      <c r="DI69" s="2"/>
      <c r="DJ69" s="2"/>
      <c r="DK69" s="2"/>
      <c r="DL69" s="2"/>
      <c r="DM69" s="2"/>
      <c r="DN69" s="2"/>
      <c r="DO69" s="2"/>
      <c r="DP69" s="2"/>
    </row>
    <row r="70" spans="3:120" ht="8.1" customHeight="1">
      <c r="C70" s="11"/>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c r="BF70" s="2"/>
      <c r="BG70" s="2"/>
      <c r="BH70" s="2"/>
      <c r="BI70" s="2"/>
      <c r="BJ70" s="2"/>
      <c r="BK70" s="2"/>
      <c r="BL70" s="2"/>
      <c r="BM70" s="2"/>
      <c r="BN70" s="2"/>
      <c r="BO70" s="2"/>
      <c r="BP70" s="2"/>
      <c r="BQ70" s="2"/>
      <c r="BR70" s="2"/>
      <c r="BS70" s="2"/>
      <c r="BT70" s="2"/>
      <c r="BU70" s="2"/>
      <c r="BV70" s="2"/>
      <c r="BW70" s="2"/>
      <c r="BX70" s="2"/>
      <c r="BY70" s="2"/>
      <c r="BZ70" s="2"/>
      <c r="CA70" s="2"/>
      <c r="CB70" s="2"/>
      <c r="CC70" s="2"/>
      <c r="CD70" s="2"/>
      <c r="CE70" s="2"/>
      <c r="CF70" s="2"/>
      <c r="CG70" s="2"/>
      <c r="CH70" s="2"/>
      <c r="CI70" s="2"/>
      <c r="CJ70" s="2"/>
      <c r="CK70" s="2"/>
      <c r="CL70" s="2"/>
      <c r="CM70" s="2"/>
      <c r="CN70" s="2"/>
      <c r="CO70" s="2"/>
      <c r="CP70" s="2"/>
      <c r="CQ70" s="2"/>
      <c r="CR70" s="2"/>
      <c r="CS70" s="2"/>
      <c r="CT70" s="2"/>
      <c r="CU70" s="2"/>
      <c r="CV70" s="2"/>
      <c r="CW70" s="2"/>
      <c r="CX70" s="2"/>
      <c r="CY70" s="2"/>
      <c r="CZ70" s="2"/>
      <c r="DA70" s="2"/>
      <c r="DB70" s="2"/>
      <c r="DC70" s="2"/>
      <c r="DD70" s="2"/>
      <c r="DE70" s="2"/>
      <c r="DF70" s="2"/>
      <c r="DG70" s="2"/>
      <c r="DH70" s="2"/>
      <c r="DI70" s="2"/>
      <c r="DJ70" s="2"/>
      <c r="DK70" s="2"/>
      <c r="DL70" s="2"/>
      <c r="DM70" s="2"/>
      <c r="DN70" s="2"/>
      <c r="DO70" s="2"/>
      <c r="DP70" s="2"/>
    </row>
    <row r="71" spans="3:120" ht="30" customHeight="1">
      <c r="C71" s="502" t="s">
        <v>666</v>
      </c>
      <c r="D71" s="503"/>
      <c r="F71" s="502" t="s">
        <v>667</v>
      </c>
      <c r="G71" s="503"/>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c r="BE71" s="2"/>
      <c r="BF71" s="2"/>
      <c r="BG71" s="2"/>
      <c r="BH71" s="2"/>
      <c r="BI71" s="2"/>
      <c r="BJ71" s="2"/>
      <c r="BK71" s="2"/>
      <c r="BL71" s="2"/>
      <c r="BM71" s="2"/>
      <c r="BN71" s="2"/>
      <c r="BO71" s="2"/>
      <c r="BP71" s="2"/>
      <c r="BQ71" s="2"/>
      <c r="BR71" s="2"/>
      <c r="BS71" s="2"/>
      <c r="BT71" s="2"/>
      <c r="BU71" s="2"/>
      <c r="BV71" s="2"/>
      <c r="BW71" s="2"/>
      <c r="BX71" s="2"/>
      <c r="BY71" s="2"/>
      <c r="BZ71" s="2"/>
      <c r="CA71" s="2"/>
      <c r="CB71" s="2"/>
      <c r="CC71" s="2"/>
      <c r="CD71" s="2"/>
      <c r="CE71" s="2"/>
      <c r="CF71" s="2"/>
      <c r="CG71" s="2"/>
      <c r="CH71" s="2"/>
      <c r="CI71" s="2"/>
      <c r="CJ71" s="2"/>
      <c r="CK71" s="2"/>
      <c r="CL71" s="2"/>
      <c r="CM71" s="2"/>
      <c r="CN71" s="2"/>
      <c r="CO71" s="2"/>
      <c r="CP71" s="2"/>
      <c r="CQ71" s="2"/>
      <c r="CR71" s="2"/>
      <c r="CS71" s="2"/>
      <c r="CT71" s="2"/>
      <c r="CU71" s="2"/>
      <c r="CV71" s="2"/>
      <c r="CW71" s="2"/>
      <c r="CX71" s="2"/>
      <c r="CY71" s="2"/>
      <c r="CZ71" s="2"/>
      <c r="DA71" s="2"/>
      <c r="DB71" s="2"/>
      <c r="DC71" s="2"/>
      <c r="DD71" s="2"/>
      <c r="DE71" s="2"/>
      <c r="DF71" s="2"/>
      <c r="DG71" s="2"/>
      <c r="DH71" s="2"/>
      <c r="DI71" s="2"/>
      <c r="DJ71" s="2"/>
      <c r="DK71" s="2"/>
      <c r="DL71" s="2"/>
      <c r="DM71" s="2"/>
      <c r="DN71" s="2"/>
      <c r="DO71" s="2"/>
      <c r="DP71" s="2"/>
    </row>
    <row r="72" spans="3:120" ht="30" customHeight="1">
      <c r="C72" s="85" t="s">
        <v>48</v>
      </c>
      <c r="D72" s="47"/>
      <c r="F72" s="85" t="s">
        <v>48</v>
      </c>
      <c r="G72" s="47"/>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c r="BF72" s="2"/>
      <c r="BG72" s="2"/>
      <c r="BH72" s="2"/>
      <c r="BI72" s="2"/>
      <c r="BJ72" s="2"/>
      <c r="BK72" s="2"/>
      <c r="BL72" s="2"/>
      <c r="BM72" s="2"/>
      <c r="BN72" s="2"/>
      <c r="BO72" s="2"/>
      <c r="BP72" s="2"/>
      <c r="BQ72" s="2"/>
      <c r="BR72" s="2"/>
      <c r="BS72" s="2"/>
      <c r="BT72" s="2"/>
      <c r="BU72" s="2"/>
      <c r="BV72" s="2"/>
      <c r="BW72" s="2"/>
      <c r="BX72" s="2"/>
      <c r="BY72" s="2"/>
      <c r="BZ72" s="2"/>
      <c r="CA72" s="2"/>
      <c r="CB72" s="2"/>
      <c r="CC72" s="2"/>
      <c r="CD72" s="2"/>
      <c r="CE72" s="2"/>
      <c r="CF72" s="2"/>
      <c r="CG72" s="2"/>
      <c r="CH72" s="2"/>
      <c r="CI72" s="2"/>
      <c r="CJ72" s="2"/>
      <c r="CK72" s="2"/>
      <c r="CL72" s="2"/>
      <c r="CM72" s="2"/>
      <c r="CN72" s="2"/>
      <c r="CO72" s="2"/>
      <c r="CP72" s="2"/>
      <c r="CQ72" s="2"/>
      <c r="CR72" s="2"/>
      <c r="CS72" s="2"/>
      <c r="CT72" s="2"/>
      <c r="CU72" s="2"/>
      <c r="CV72" s="2"/>
      <c r="CW72" s="2"/>
      <c r="CX72" s="2"/>
      <c r="CY72" s="2"/>
      <c r="CZ72" s="2"/>
      <c r="DA72" s="2"/>
      <c r="DB72" s="2"/>
      <c r="DC72" s="2"/>
      <c r="DD72" s="2"/>
      <c r="DE72" s="2"/>
      <c r="DF72" s="2"/>
      <c r="DG72" s="2"/>
      <c r="DH72" s="2"/>
      <c r="DI72" s="2"/>
      <c r="DJ72" s="2"/>
      <c r="DK72" s="2"/>
      <c r="DL72" s="2"/>
      <c r="DM72" s="2"/>
      <c r="DN72" s="2"/>
      <c r="DO72" s="2"/>
      <c r="DP72" s="2"/>
    </row>
    <row r="73" spans="3:120" ht="30" customHeight="1">
      <c r="C73" s="122" t="s">
        <v>784</v>
      </c>
      <c r="D73" s="49"/>
      <c r="F73" s="122" t="s">
        <v>784</v>
      </c>
      <c r="G73" s="49"/>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c r="BE73" s="2"/>
      <c r="BF73" s="2"/>
      <c r="BG73" s="2"/>
      <c r="BH73" s="2"/>
      <c r="BI73" s="2"/>
      <c r="BJ73" s="2"/>
      <c r="BK73" s="2"/>
      <c r="BL73" s="2"/>
      <c r="BM73" s="2"/>
      <c r="BN73" s="2"/>
      <c r="BO73" s="2"/>
      <c r="BP73" s="2"/>
      <c r="BQ73" s="2"/>
      <c r="BR73" s="2"/>
      <c r="BS73" s="2"/>
      <c r="BT73" s="2"/>
      <c r="BU73" s="2"/>
      <c r="BV73" s="2"/>
      <c r="BW73" s="2"/>
      <c r="BX73" s="2"/>
      <c r="BY73" s="2"/>
      <c r="BZ73" s="2"/>
      <c r="CA73" s="2"/>
      <c r="CB73" s="2"/>
      <c r="CC73" s="2"/>
      <c r="CD73" s="2"/>
      <c r="CE73" s="2"/>
      <c r="CF73" s="2"/>
      <c r="CG73" s="2"/>
      <c r="CH73" s="2"/>
      <c r="CI73" s="2"/>
      <c r="CJ73" s="2"/>
      <c r="CK73" s="2"/>
      <c r="CL73" s="2"/>
      <c r="CM73" s="2"/>
      <c r="CN73" s="2"/>
      <c r="CO73" s="2"/>
      <c r="CP73" s="2"/>
      <c r="CQ73" s="2"/>
      <c r="CR73" s="2"/>
      <c r="CS73" s="2"/>
      <c r="CT73" s="2"/>
      <c r="CU73" s="2"/>
      <c r="CV73" s="2"/>
      <c r="CW73" s="2"/>
      <c r="CX73" s="2"/>
      <c r="CY73" s="2"/>
      <c r="CZ73" s="2"/>
      <c r="DA73" s="2"/>
      <c r="DB73" s="2"/>
      <c r="DC73" s="2"/>
      <c r="DD73" s="2"/>
      <c r="DE73" s="2"/>
      <c r="DF73" s="2"/>
      <c r="DG73" s="2"/>
      <c r="DH73" s="2"/>
      <c r="DI73" s="2"/>
      <c r="DJ73" s="2"/>
      <c r="DK73" s="2"/>
      <c r="DL73" s="2"/>
      <c r="DM73" s="2"/>
      <c r="DN73" s="2"/>
      <c r="DO73" s="2"/>
      <c r="DP73" s="2"/>
    </row>
    <row r="74" spans="3:120" ht="8.1" customHeight="1">
      <c r="C74" s="11"/>
      <c r="F74" s="11"/>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c r="BE74" s="2"/>
      <c r="BF74" s="2"/>
      <c r="BG74" s="2"/>
      <c r="BH74" s="2"/>
      <c r="BI74" s="2"/>
      <c r="BJ74" s="2"/>
      <c r="BK74" s="2"/>
      <c r="BL74" s="2"/>
      <c r="BM74" s="2"/>
      <c r="BN74" s="2"/>
      <c r="BO74" s="2"/>
      <c r="BP74" s="2"/>
      <c r="BQ74" s="2"/>
      <c r="BR74" s="2"/>
      <c r="BS74" s="2"/>
      <c r="BT74" s="2"/>
      <c r="BU74" s="2"/>
      <c r="BV74" s="2"/>
      <c r="BW74" s="2"/>
      <c r="BX74" s="2"/>
      <c r="BY74" s="2"/>
      <c r="BZ74" s="2"/>
      <c r="CA74" s="2"/>
      <c r="CB74" s="2"/>
      <c r="CC74" s="2"/>
      <c r="CD74" s="2"/>
      <c r="CE74" s="2"/>
      <c r="CF74" s="2"/>
      <c r="CG74" s="2"/>
      <c r="CH74" s="2"/>
      <c r="CI74" s="2"/>
      <c r="CJ74" s="2"/>
      <c r="CK74" s="2"/>
      <c r="CL74" s="2"/>
      <c r="CM74" s="2"/>
      <c r="CN74" s="2"/>
      <c r="CO74" s="2"/>
      <c r="CP74" s="2"/>
      <c r="CQ74" s="2"/>
      <c r="CR74" s="2"/>
      <c r="CS74" s="2"/>
      <c r="CT74" s="2"/>
      <c r="CU74" s="2"/>
      <c r="CV74" s="2"/>
      <c r="CW74" s="2"/>
      <c r="CX74" s="2"/>
      <c r="CY74" s="2"/>
      <c r="CZ74" s="2"/>
      <c r="DA74" s="2"/>
      <c r="DB74" s="2"/>
      <c r="DC74" s="2"/>
      <c r="DD74" s="2"/>
      <c r="DE74" s="2"/>
      <c r="DF74" s="2"/>
      <c r="DG74" s="2"/>
      <c r="DH74" s="2"/>
      <c r="DI74" s="2"/>
      <c r="DJ74" s="2"/>
      <c r="DK74" s="2"/>
      <c r="DL74" s="2"/>
      <c r="DM74" s="2"/>
      <c r="DN74" s="2"/>
      <c r="DO74" s="2"/>
      <c r="DP74" s="2"/>
    </row>
    <row r="75" spans="3:120" ht="30" customHeight="1">
      <c r="C75" s="502" t="s">
        <v>668</v>
      </c>
      <c r="D75" s="503"/>
      <c r="F75" s="502" t="s">
        <v>669</v>
      </c>
      <c r="G75" s="503"/>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c r="BE75" s="2"/>
      <c r="BF75" s="2"/>
      <c r="BG75" s="2"/>
      <c r="BH75" s="2"/>
      <c r="BI75" s="2"/>
      <c r="BJ75" s="2"/>
      <c r="BK75" s="2"/>
      <c r="BL75" s="2"/>
      <c r="BM75" s="2"/>
      <c r="BN75" s="2"/>
      <c r="BO75" s="2"/>
      <c r="BP75" s="2"/>
      <c r="BQ75" s="2"/>
      <c r="BR75" s="2"/>
      <c r="BS75" s="2"/>
      <c r="BT75" s="2"/>
      <c r="BU75" s="2"/>
      <c r="BV75" s="2"/>
      <c r="BW75" s="2"/>
      <c r="BX75" s="2"/>
      <c r="BY75" s="2"/>
      <c r="BZ75" s="2"/>
      <c r="CA75" s="2"/>
      <c r="CB75" s="2"/>
      <c r="CC75" s="2"/>
      <c r="CD75" s="2"/>
      <c r="CE75" s="2"/>
      <c r="CF75" s="2"/>
      <c r="CG75" s="2"/>
      <c r="CH75" s="2"/>
      <c r="CI75" s="2"/>
      <c r="CJ75" s="2"/>
      <c r="CK75" s="2"/>
      <c r="CL75" s="2"/>
      <c r="CM75" s="2"/>
      <c r="CN75" s="2"/>
      <c r="CO75" s="2"/>
      <c r="CP75" s="2"/>
      <c r="CQ75" s="2"/>
      <c r="CR75" s="2"/>
      <c r="CS75" s="2"/>
      <c r="CT75" s="2"/>
      <c r="CU75" s="2"/>
      <c r="CV75" s="2"/>
      <c r="CW75" s="2"/>
      <c r="CX75" s="2"/>
      <c r="CY75" s="2"/>
      <c r="CZ75" s="2"/>
      <c r="DA75" s="2"/>
      <c r="DB75" s="2"/>
      <c r="DC75" s="2"/>
      <c r="DD75" s="2"/>
      <c r="DE75" s="2"/>
      <c r="DF75" s="2"/>
      <c r="DG75" s="2"/>
      <c r="DH75" s="2"/>
      <c r="DI75" s="2"/>
      <c r="DJ75" s="2"/>
      <c r="DK75" s="2"/>
      <c r="DL75" s="2"/>
      <c r="DM75" s="2"/>
      <c r="DN75" s="2"/>
      <c r="DO75" s="2"/>
      <c r="DP75" s="2"/>
    </row>
    <row r="76" spans="3:120" ht="30" customHeight="1">
      <c r="C76" s="85" t="s">
        <v>48</v>
      </c>
      <c r="D76" s="47"/>
      <c r="F76" s="85" t="s">
        <v>48</v>
      </c>
      <c r="G76" s="47"/>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c r="BF76" s="2"/>
      <c r="BG76" s="2"/>
      <c r="BH76" s="2"/>
      <c r="BI76" s="2"/>
      <c r="BJ76" s="2"/>
      <c r="BK76" s="2"/>
      <c r="BL76" s="2"/>
      <c r="BM76" s="2"/>
      <c r="BN76" s="2"/>
      <c r="BO76" s="2"/>
      <c r="BP76" s="2"/>
      <c r="BQ76" s="2"/>
      <c r="BR76" s="2"/>
      <c r="BS76" s="2"/>
      <c r="BT76" s="2"/>
      <c r="BU76" s="2"/>
      <c r="BV76" s="2"/>
      <c r="BW76" s="2"/>
      <c r="BX76" s="2"/>
      <c r="BY76" s="2"/>
      <c r="BZ76" s="2"/>
      <c r="CA76" s="2"/>
      <c r="CB76" s="2"/>
      <c r="CC76" s="2"/>
      <c r="CD76" s="2"/>
      <c r="CE76" s="2"/>
      <c r="CF76" s="2"/>
      <c r="CG76" s="2"/>
      <c r="CH76" s="2"/>
      <c r="CI76" s="2"/>
      <c r="CJ76" s="2"/>
      <c r="CK76" s="2"/>
      <c r="CL76" s="2"/>
      <c r="CM76" s="2"/>
      <c r="CN76" s="2"/>
      <c r="CO76" s="2"/>
      <c r="CP76" s="2"/>
      <c r="CQ76" s="2"/>
      <c r="CR76" s="2"/>
      <c r="CS76" s="2"/>
      <c r="CT76" s="2"/>
      <c r="CU76" s="2"/>
      <c r="CV76" s="2"/>
      <c r="CW76" s="2"/>
      <c r="CX76" s="2"/>
      <c r="CY76" s="2"/>
      <c r="CZ76" s="2"/>
      <c r="DA76" s="2"/>
      <c r="DB76" s="2"/>
      <c r="DC76" s="2"/>
      <c r="DD76" s="2"/>
      <c r="DE76" s="2"/>
      <c r="DF76" s="2"/>
      <c r="DG76" s="2"/>
      <c r="DH76" s="2"/>
      <c r="DI76" s="2"/>
      <c r="DJ76" s="2"/>
      <c r="DK76" s="2"/>
      <c r="DL76" s="2"/>
      <c r="DM76" s="2"/>
      <c r="DN76" s="2"/>
      <c r="DO76" s="2"/>
      <c r="DP76" s="2"/>
    </row>
    <row r="77" spans="3:120" ht="30" customHeight="1">
      <c r="C77" s="122" t="s">
        <v>784</v>
      </c>
      <c r="D77" s="49"/>
      <c r="F77" s="122" t="s">
        <v>784</v>
      </c>
      <c r="G77" s="49"/>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c r="BE77" s="2"/>
      <c r="BF77" s="2"/>
      <c r="BG77" s="2"/>
      <c r="BH77" s="2"/>
      <c r="BI77" s="2"/>
      <c r="BJ77" s="2"/>
      <c r="BK77" s="2"/>
      <c r="BL77" s="2"/>
      <c r="BM77" s="2"/>
      <c r="BN77" s="2"/>
      <c r="BO77" s="2"/>
      <c r="BP77" s="2"/>
      <c r="BQ77" s="2"/>
      <c r="BR77" s="2"/>
      <c r="BS77" s="2"/>
      <c r="BT77" s="2"/>
      <c r="BU77" s="2"/>
      <c r="BV77" s="2"/>
      <c r="BW77" s="2"/>
      <c r="BX77" s="2"/>
      <c r="BY77" s="2"/>
      <c r="BZ77" s="2"/>
      <c r="CA77" s="2"/>
      <c r="CB77" s="2"/>
      <c r="CC77" s="2"/>
      <c r="CD77" s="2"/>
      <c r="CE77" s="2"/>
      <c r="CF77" s="2"/>
      <c r="CG77" s="2"/>
      <c r="CH77" s="2"/>
      <c r="CI77" s="2"/>
      <c r="CJ77" s="2"/>
      <c r="CK77" s="2"/>
      <c r="CL77" s="2"/>
      <c r="CM77" s="2"/>
      <c r="CN77" s="2"/>
      <c r="CO77" s="2"/>
      <c r="CP77" s="2"/>
      <c r="CQ77" s="2"/>
      <c r="CR77" s="2"/>
      <c r="CS77" s="2"/>
      <c r="CT77" s="2"/>
      <c r="CU77" s="2"/>
      <c r="CV77" s="2"/>
      <c r="CW77" s="2"/>
      <c r="CX77" s="2"/>
      <c r="CY77" s="2"/>
      <c r="CZ77" s="2"/>
      <c r="DA77" s="2"/>
      <c r="DB77" s="2"/>
      <c r="DC77" s="2"/>
      <c r="DD77" s="2"/>
      <c r="DE77" s="2"/>
      <c r="DF77" s="2"/>
      <c r="DG77" s="2"/>
      <c r="DH77" s="2"/>
      <c r="DI77" s="2"/>
      <c r="DJ77" s="2"/>
      <c r="DK77" s="2"/>
      <c r="DL77" s="2"/>
      <c r="DM77" s="2"/>
      <c r="DN77" s="2"/>
      <c r="DO77" s="2"/>
      <c r="DP77" s="2"/>
    </row>
    <row r="78" spans="3:120" ht="8.1" customHeight="1">
      <c r="C78" s="11"/>
      <c r="F78" s="11"/>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c r="BE78" s="2"/>
      <c r="BF78" s="2"/>
      <c r="BG78" s="2"/>
      <c r="BH78" s="2"/>
      <c r="BI78" s="2"/>
      <c r="BJ78" s="2"/>
      <c r="BK78" s="2"/>
      <c r="BL78" s="2"/>
      <c r="BM78" s="2"/>
      <c r="BN78" s="2"/>
      <c r="BO78" s="2"/>
      <c r="BP78" s="2"/>
      <c r="BQ78" s="2"/>
      <c r="BR78" s="2"/>
      <c r="BS78" s="2"/>
      <c r="BT78" s="2"/>
      <c r="BU78" s="2"/>
      <c r="BV78" s="2"/>
      <c r="BW78" s="2"/>
      <c r="BX78" s="2"/>
      <c r="BY78" s="2"/>
      <c r="BZ78" s="2"/>
      <c r="CA78" s="2"/>
      <c r="CB78" s="2"/>
      <c r="CC78" s="2"/>
      <c r="CD78" s="2"/>
      <c r="CE78" s="2"/>
      <c r="CF78" s="2"/>
      <c r="CG78" s="2"/>
      <c r="CH78" s="2"/>
      <c r="CI78" s="2"/>
      <c r="CJ78" s="2"/>
      <c r="CK78" s="2"/>
      <c r="CL78" s="2"/>
      <c r="CM78" s="2"/>
      <c r="CN78" s="2"/>
      <c r="CO78" s="2"/>
      <c r="CP78" s="2"/>
      <c r="CQ78" s="2"/>
      <c r="CR78" s="2"/>
      <c r="CS78" s="2"/>
      <c r="CT78" s="2"/>
      <c r="CU78" s="2"/>
      <c r="CV78" s="2"/>
      <c r="CW78" s="2"/>
      <c r="CX78" s="2"/>
      <c r="CY78" s="2"/>
      <c r="CZ78" s="2"/>
      <c r="DA78" s="2"/>
      <c r="DB78" s="2"/>
      <c r="DC78" s="2"/>
      <c r="DD78" s="2"/>
      <c r="DE78" s="2"/>
      <c r="DF78" s="2"/>
      <c r="DG78" s="2"/>
      <c r="DH78" s="2"/>
      <c r="DI78" s="2"/>
      <c r="DJ78" s="2"/>
      <c r="DK78" s="2"/>
      <c r="DL78" s="2"/>
      <c r="DM78" s="2"/>
      <c r="DN78" s="2"/>
      <c r="DO78" s="2"/>
      <c r="DP78" s="2"/>
    </row>
    <row r="79" spans="3:120" ht="30" customHeight="1">
      <c r="C79" s="502" t="s">
        <v>671</v>
      </c>
      <c r="D79" s="503"/>
      <c r="F79" s="502" t="s">
        <v>670</v>
      </c>
      <c r="G79" s="503"/>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c r="BE79" s="2"/>
      <c r="BF79" s="2"/>
      <c r="BG79" s="2"/>
      <c r="BH79" s="2"/>
      <c r="BI79" s="2"/>
      <c r="BJ79" s="2"/>
      <c r="BK79" s="2"/>
      <c r="BL79" s="2"/>
      <c r="BM79" s="2"/>
      <c r="BN79" s="2"/>
      <c r="BO79" s="2"/>
      <c r="BP79" s="2"/>
      <c r="BQ79" s="2"/>
      <c r="BR79" s="2"/>
      <c r="BS79" s="2"/>
      <c r="BT79" s="2"/>
      <c r="BU79" s="2"/>
      <c r="BV79" s="2"/>
      <c r="BW79" s="2"/>
      <c r="BX79" s="2"/>
      <c r="BY79" s="2"/>
      <c r="BZ79" s="2"/>
      <c r="CA79" s="2"/>
      <c r="CB79" s="2"/>
      <c r="CC79" s="2"/>
      <c r="CD79" s="2"/>
      <c r="CE79" s="2"/>
      <c r="CF79" s="2"/>
      <c r="CG79" s="2"/>
      <c r="CH79" s="2"/>
      <c r="CI79" s="2"/>
      <c r="CJ79" s="2"/>
      <c r="CK79" s="2"/>
      <c r="CL79" s="2"/>
      <c r="CM79" s="2"/>
      <c r="CN79" s="2"/>
      <c r="CO79" s="2"/>
      <c r="CP79" s="2"/>
      <c r="CQ79" s="2"/>
      <c r="CR79" s="2"/>
      <c r="CS79" s="2"/>
      <c r="CT79" s="2"/>
      <c r="CU79" s="2"/>
      <c r="CV79" s="2"/>
      <c r="CW79" s="2"/>
      <c r="CX79" s="2"/>
      <c r="CY79" s="2"/>
      <c r="CZ79" s="2"/>
      <c r="DA79" s="2"/>
      <c r="DB79" s="2"/>
      <c r="DC79" s="2"/>
      <c r="DD79" s="2"/>
      <c r="DE79" s="2"/>
      <c r="DF79" s="2"/>
      <c r="DG79" s="2"/>
      <c r="DH79" s="2"/>
      <c r="DI79" s="2"/>
      <c r="DJ79" s="2"/>
      <c r="DK79" s="2"/>
      <c r="DL79" s="2"/>
      <c r="DM79" s="2"/>
      <c r="DN79" s="2"/>
      <c r="DO79" s="2"/>
      <c r="DP79" s="2"/>
    </row>
    <row r="80" spans="3:120" ht="30" customHeight="1">
      <c r="C80" s="85" t="s">
        <v>48</v>
      </c>
      <c r="D80" s="47"/>
      <c r="F80" s="85" t="s">
        <v>48</v>
      </c>
      <c r="G80" s="47"/>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c r="BE80" s="2"/>
      <c r="BF80" s="2"/>
      <c r="BG80" s="2"/>
      <c r="BH80" s="2"/>
      <c r="BI80" s="2"/>
      <c r="BJ80" s="2"/>
      <c r="BK80" s="2"/>
      <c r="BL80" s="2"/>
      <c r="BM80" s="2"/>
      <c r="BN80" s="2"/>
      <c r="BO80" s="2"/>
      <c r="BP80" s="2"/>
      <c r="BQ80" s="2"/>
      <c r="BR80" s="2"/>
      <c r="BS80" s="2"/>
      <c r="BT80" s="2"/>
      <c r="BU80" s="2"/>
      <c r="BV80" s="2"/>
      <c r="BW80" s="2"/>
      <c r="BX80" s="2"/>
      <c r="BY80" s="2"/>
      <c r="BZ80" s="2"/>
      <c r="CA80" s="2"/>
      <c r="CB80" s="2"/>
      <c r="CC80" s="2"/>
      <c r="CD80" s="2"/>
      <c r="CE80" s="2"/>
      <c r="CF80" s="2"/>
      <c r="CG80" s="2"/>
      <c r="CH80" s="2"/>
      <c r="CI80" s="2"/>
      <c r="CJ80" s="2"/>
      <c r="CK80" s="2"/>
      <c r="CL80" s="2"/>
      <c r="CM80" s="2"/>
      <c r="CN80" s="2"/>
      <c r="CO80" s="2"/>
      <c r="CP80" s="2"/>
      <c r="CQ80" s="2"/>
      <c r="CR80" s="2"/>
      <c r="CS80" s="2"/>
      <c r="CT80" s="2"/>
      <c r="CU80" s="2"/>
      <c r="CV80" s="2"/>
      <c r="CW80" s="2"/>
      <c r="CX80" s="2"/>
      <c r="CY80" s="2"/>
      <c r="CZ80" s="2"/>
      <c r="DA80" s="2"/>
      <c r="DB80" s="2"/>
      <c r="DC80" s="2"/>
      <c r="DD80" s="2"/>
      <c r="DE80" s="2"/>
      <c r="DF80" s="2"/>
      <c r="DG80" s="2"/>
      <c r="DH80" s="2"/>
      <c r="DI80" s="2"/>
      <c r="DJ80" s="2"/>
      <c r="DK80" s="2"/>
      <c r="DL80" s="2"/>
      <c r="DM80" s="2"/>
      <c r="DN80" s="2"/>
      <c r="DO80" s="2"/>
      <c r="DP80" s="2"/>
    </row>
    <row r="81" spans="3:120" ht="30" customHeight="1">
      <c r="C81" s="122" t="s">
        <v>784</v>
      </c>
      <c r="D81" s="49"/>
      <c r="F81" s="122" t="s">
        <v>784</v>
      </c>
      <c r="G81" s="49"/>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c r="BF81" s="2"/>
      <c r="BG81" s="2"/>
      <c r="BH81" s="2"/>
      <c r="BI81" s="2"/>
      <c r="BJ81" s="2"/>
      <c r="BK81" s="2"/>
      <c r="BL81" s="2"/>
      <c r="BM81" s="2"/>
      <c r="BN81" s="2"/>
      <c r="BO81" s="2"/>
      <c r="BP81" s="2"/>
      <c r="BQ81" s="2"/>
      <c r="BR81" s="2"/>
      <c r="BS81" s="2"/>
      <c r="BT81" s="2"/>
      <c r="BU81" s="2"/>
      <c r="BV81" s="2"/>
      <c r="BW81" s="2"/>
      <c r="BX81" s="2"/>
      <c r="BY81" s="2"/>
      <c r="BZ81" s="2"/>
      <c r="CA81" s="2"/>
      <c r="CB81" s="2"/>
      <c r="CC81" s="2"/>
      <c r="CD81" s="2"/>
      <c r="CE81" s="2"/>
      <c r="CF81" s="2"/>
      <c r="CG81" s="2"/>
      <c r="CH81" s="2"/>
      <c r="CI81" s="2"/>
      <c r="CJ81" s="2"/>
      <c r="CK81" s="2"/>
      <c r="CL81" s="2"/>
      <c r="CM81" s="2"/>
      <c r="CN81" s="2"/>
      <c r="CO81" s="2"/>
      <c r="CP81" s="2"/>
      <c r="CQ81" s="2"/>
      <c r="CR81" s="2"/>
      <c r="CS81" s="2"/>
      <c r="CT81" s="2"/>
      <c r="CU81" s="2"/>
      <c r="CV81" s="2"/>
      <c r="CW81" s="2"/>
      <c r="CX81" s="2"/>
      <c r="CY81" s="2"/>
      <c r="CZ81" s="2"/>
      <c r="DA81" s="2"/>
      <c r="DB81" s="2"/>
      <c r="DC81" s="2"/>
      <c r="DD81" s="2"/>
      <c r="DE81" s="2"/>
      <c r="DF81" s="2"/>
      <c r="DG81" s="2"/>
      <c r="DH81" s="2"/>
      <c r="DI81" s="2"/>
      <c r="DJ81" s="2"/>
      <c r="DK81" s="2"/>
      <c r="DL81" s="2"/>
      <c r="DM81" s="2"/>
      <c r="DN81" s="2"/>
      <c r="DO81" s="2"/>
      <c r="DP81" s="2"/>
    </row>
    <row r="82" spans="3:120" ht="8.1" customHeight="1">
      <c r="C82" s="11"/>
      <c r="F82" s="11"/>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c r="BF82" s="2"/>
      <c r="BG82" s="2"/>
      <c r="BH82" s="2"/>
      <c r="BI82" s="2"/>
      <c r="BJ82" s="2"/>
      <c r="BK82" s="2"/>
      <c r="BL82" s="2"/>
      <c r="BM82" s="2"/>
      <c r="BN82" s="2"/>
      <c r="BO82" s="2"/>
      <c r="BP82" s="2"/>
      <c r="BQ82" s="2"/>
      <c r="BR82" s="2"/>
      <c r="BS82" s="2"/>
      <c r="BT82" s="2"/>
      <c r="BU82" s="2"/>
      <c r="BV82" s="2"/>
      <c r="BW82" s="2"/>
      <c r="BX82" s="2"/>
      <c r="BY82" s="2"/>
      <c r="BZ82" s="2"/>
      <c r="CA82" s="2"/>
      <c r="CB82" s="2"/>
      <c r="CC82" s="2"/>
      <c r="CD82" s="2"/>
      <c r="CE82" s="2"/>
      <c r="CF82" s="2"/>
      <c r="CG82" s="2"/>
      <c r="CH82" s="2"/>
      <c r="CI82" s="2"/>
      <c r="CJ82" s="2"/>
      <c r="CK82" s="2"/>
      <c r="CL82" s="2"/>
      <c r="CM82" s="2"/>
      <c r="CN82" s="2"/>
      <c r="CO82" s="2"/>
      <c r="CP82" s="2"/>
      <c r="CQ82" s="2"/>
      <c r="CR82" s="2"/>
      <c r="CS82" s="2"/>
      <c r="CT82" s="2"/>
      <c r="CU82" s="2"/>
      <c r="CV82" s="2"/>
      <c r="CW82" s="2"/>
      <c r="CX82" s="2"/>
      <c r="CY82" s="2"/>
      <c r="CZ82" s="2"/>
      <c r="DA82" s="2"/>
      <c r="DB82" s="2"/>
      <c r="DC82" s="2"/>
      <c r="DD82" s="2"/>
      <c r="DE82" s="2"/>
      <c r="DF82" s="2"/>
      <c r="DG82" s="2"/>
      <c r="DH82" s="2"/>
      <c r="DI82" s="2"/>
      <c r="DJ82" s="2"/>
      <c r="DK82" s="2"/>
      <c r="DL82" s="2"/>
      <c r="DM82" s="2"/>
      <c r="DN82" s="2"/>
      <c r="DO82" s="2"/>
      <c r="DP82" s="2"/>
    </row>
    <row r="83" spans="3:120" ht="30" customHeight="1">
      <c r="C83" s="502" t="s">
        <v>672</v>
      </c>
      <c r="D83" s="503"/>
      <c r="F83" s="502" t="s">
        <v>673</v>
      </c>
      <c r="G83" s="503"/>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c r="BE83" s="2"/>
      <c r="BF83" s="2"/>
      <c r="BG83" s="2"/>
      <c r="BH83" s="2"/>
      <c r="BI83" s="2"/>
      <c r="BJ83" s="2"/>
      <c r="BK83" s="2"/>
      <c r="BL83" s="2"/>
      <c r="BM83" s="2"/>
      <c r="BN83" s="2"/>
      <c r="BO83" s="2"/>
      <c r="BP83" s="2"/>
      <c r="BQ83" s="2"/>
      <c r="BR83" s="2"/>
      <c r="BS83" s="2"/>
      <c r="BT83" s="2"/>
      <c r="BU83" s="2"/>
      <c r="BV83" s="2"/>
      <c r="BW83" s="2"/>
      <c r="BX83" s="2"/>
      <c r="BY83" s="2"/>
      <c r="BZ83" s="2"/>
      <c r="CA83" s="2"/>
      <c r="CB83" s="2"/>
      <c r="CC83" s="2"/>
      <c r="CD83" s="2"/>
      <c r="CE83" s="2"/>
      <c r="CF83" s="2"/>
      <c r="CG83" s="2"/>
      <c r="CH83" s="2"/>
      <c r="CI83" s="2"/>
      <c r="CJ83" s="2"/>
      <c r="CK83" s="2"/>
      <c r="CL83" s="2"/>
      <c r="CM83" s="2"/>
      <c r="CN83" s="2"/>
      <c r="CO83" s="2"/>
      <c r="CP83" s="2"/>
      <c r="CQ83" s="2"/>
      <c r="CR83" s="2"/>
      <c r="CS83" s="2"/>
      <c r="CT83" s="2"/>
      <c r="CU83" s="2"/>
      <c r="CV83" s="2"/>
      <c r="CW83" s="2"/>
      <c r="CX83" s="2"/>
      <c r="CY83" s="2"/>
      <c r="CZ83" s="2"/>
      <c r="DA83" s="2"/>
      <c r="DB83" s="2"/>
      <c r="DC83" s="2"/>
      <c r="DD83" s="2"/>
      <c r="DE83" s="2"/>
      <c r="DF83" s="2"/>
      <c r="DG83" s="2"/>
      <c r="DH83" s="2"/>
      <c r="DI83" s="2"/>
      <c r="DJ83" s="2"/>
      <c r="DK83" s="2"/>
      <c r="DL83" s="2"/>
      <c r="DM83" s="2"/>
      <c r="DN83" s="2"/>
      <c r="DO83" s="2"/>
      <c r="DP83" s="2"/>
    </row>
    <row r="84" spans="3:120" ht="30" customHeight="1">
      <c r="C84" s="85" t="s">
        <v>48</v>
      </c>
      <c r="D84" s="47"/>
      <c r="F84" s="85" t="s">
        <v>48</v>
      </c>
      <c r="G84" s="47"/>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c r="BF84" s="2"/>
      <c r="BG84" s="2"/>
      <c r="BH84" s="2"/>
      <c r="BI84" s="2"/>
      <c r="BJ84" s="2"/>
      <c r="BK84" s="2"/>
      <c r="BL84" s="2"/>
      <c r="BM84" s="2"/>
      <c r="BN84" s="2"/>
      <c r="BO84" s="2"/>
      <c r="BP84" s="2"/>
      <c r="BQ84" s="2"/>
      <c r="BR84" s="2"/>
      <c r="BS84" s="2"/>
      <c r="BT84" s="2"/>
      <c r="BU84" s="2"/>
      <c r="BV84" s="2"/>
      <c r="BW84" s="2"/>
      <c r="BX84" s="2"/>
      <c r="BY84" s="2"/>
      <c r="BZ84" s="2"/>
      <c r="CA84" s="2"/>
      <c r="CB84" s="2"/>
      <c r="CC84" s="2"/>
      <c r="CD84" s="2"/>
      <c r="CE84" s="2"/>
      <c r="CF84" s="2"/>
      <c r="CG84" s="2"/>
      <c r="CH84" s="2"/>
      <c r="CI84" s="2"/>
      <c r="CJ84" s="2"/>
      <c r="CK84" s="2"/>
      <c r="CL84" s="2"/>
      <c r="CM84" s="2"/>
      <c r="CN84" s="2"/>
      <c r="CO84" s="2"/>
      <c r="CP84" s="2"/>
      <c r="CQ84" s="2"/>
      <c r="CR84" s="2"/>
      <c r="CS84" s="2"/>
      <c r="CT84" s="2"/>
      <c r="CU84" s="2"/>
      <c r="CV84" s="2"/>
      <c r="CW84" s="2"/>
      <c r="CX84" s="2"/>
      <c r="CY84" s="2"/>
      <c r="CZ84" s="2"/>
      <c r="DA84" s="2"/>
      <c r="DB84" s="2"/>
      <c r="DC84" s="2"/>
      <c r="DD84" s="2"/>
      <c r="DE84" s="2"/>
      <c r="DF84" s="2"/>
      <c r="DG84" s="2"/>
      <c r="DH84" s="2"/>
      <c r="DI84" s="2"/>
      <c r="DJ84" s="2"/>
      <c r="DK84" s="2"/>
      <c r="DL84" s="2"/>
      <c r="DM84" s="2"/>
      <c r="DN84" s="2"/>
      <c r="DO84" s="2"/>
      <c r="DP84" s="2"/>
    </row>
    <row r="85" spans="3:120" ht="30" customHeight="1">
      <c r="C85" s="122" t="s">
        <v>784</v>
      </c>
      <c r="D85" s="49"/>
      <c r="F85" s="122" t="s">
        <v>784</v>
      </c>
      <c r="G85" s="49"/>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c r="BF85" s="2"/>
      <c r="BG85" s="2"/>
      <c r="BH85" s="2"/>
      <c r="BI85" s="2"/>
      <c r="BJ85" s="2"/>
      <c r="BK85" s="2"/>
      <c r="BL85" s="2"/>
      <c r="BM85" s="2"/>
      <c r="BN85" s="2"/>
      <c r="BO85" s="2"/>
      <c r="BP85" s="2"/>
      <c r="BQ85" s="2"/>
      <c r="BR85" s="2"/>
      <c r="BS85" s="2"/>
      <c r="BT85" s="2"/>
      <c r="BU85" s="2"/>
      <c r="BV85" s="2"/>
      <c r="BW85" s="2"/>
      <c r="BX85" s="2"/>
      <c r="BY85" s="2"/>
      <c r="BZ85" s="2"/>
      <c r="CA85" s="2"/>
      <c r="CB85" s="2"/>
      <c r="CC85" s="2"/>
      <c r="CD85" s="2"/>
      <c r="CE85" s="2"/>
      <c r="CF85" s="2"/>
      <c r="CG85" s="2"/>
      <c r="CH85" s="2"/>
      <c r="CI85" s="2"/>
      <c r="CJ85" s="2"/>
      <c r="CK85" s="2"/>
      <c r="CL85" s="2"/>
      <c r="CM85" s="2"/>
      <c r="CN85" s="2"/>
      <c r="CO85" s="2"/>
      <c r="CP85" s="2"/>
      <c r="CQ85" s="2"/>
      <c r="CR85" s="2"/>
      <c r="CS85" s="2"/>
      <c r="CT85" s="2"/>
      <c r="CU85" s="2"/>
      <c r="CV85" s="2"/>
      <c r="CW85" s="2"/>
      <c r="CX85" s="2"/>
      <c r="CY85" s="2"/>
      <c r="CZ85" s="2"/>
      <c r="DA85" s="2"/>
      <c r="DB85" s="2"/>
      <c r="DC85" s="2"/>
      <c r="DD85" s="2"/>
      <c r="DE85" s="2"/>
      <c r="DF85" s="2"/>
      <c r="DG85" s="2"/>
      <c r="DH85" s="2"/>
      <c r="DI85" s="2"/>
      <c r="DJ85" s="2"/>
      <c r="DK85" s="2"/>
      <c r="DL85" s="2"/>
      <c r="DM85" s="2"/>
      <c r="DN85" s="2"/>
      <c r="DO85" s="2"/>
      <c r="DP85" s="2"/>
    </row>
    <row r="86" spans="3:120" ht="8.1" customHeight="1">
      <c r="C86" s="11"/>
      <c r="F86" s="11"/>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c r="BE86" s="2"/>
      <c r="BF86" s="2"/>
      <c r="BG86" s="2"/>
      <c r="BH86" s="2"/>
      <c r="BI86" s="2"/>
      <c r="BJ86" s="2"/>
      <c r="BK86" s="2"/>
      <c r="BL86" s="2"/>
      <c r="BM86" s="2"/>
      <c r="BN86" s="2"/>
      <c r="BO86" s="2"/>
      <c r="BP86" s="2"/>
      <c r="BQ86" s="2"/>
      <c r="BR86" s="2"/>
      <c r="BS86" s="2"/>
      <c r="BT86" s="2"/>
      <c r="BU86" s="2"/>
      <c r="BV86" s="2"/>
      <c r="BW86" s="2"/>
      <c r="BX86" s="2"/>
      <c r="BY86" s="2"/>
      <c r="BZ86" s="2"/>
      <c r="CA86" s="2"/>
      <c r="CB86" s="2"/>
      <c r="CC86" s="2"/>
      <c r="CD86" s="2"/>
      <c r="CE86" s="2"/>
      <c r="CF86" s="2"/>
      <c r="CG86" s="2"/>
      <c r="CH86" s="2"/>
      <c r="CI86" s="2"/>
      <c r="CJ86" s="2"/>
      <c r="CK86" s="2"/>
      <c r="CL86" s="2"/>
      <c r="CM86" s="2"/>
      <c r="CN86" s="2"/>
      <c r="CO86" s="2"/>
      <c r="CP86" s="2"/>
      <c r="CQ86" s="2"/>
      <c r="CR86" s="2"/>
      <c r="CS86" s="2"/>
      <c r="CT86" s="2"/>
      <c r="CU86" s="2"/>
      <c r="CV86" s="2"/>
      <c r="CW86" s="2"/>
      <c r="CX86" s="2"/>
      <c r="CY86" s="2"/>
      <c r="CZ86" s="2"/>
      <c r="DA86" s="2"/>
      <c r="DB86" s="2"/>
      <c r="DC86" s="2"/>
      <c r="DD86" s="2"/>
      <c r="DE86" s="2"/>
      <c r="DF86" s="2"/>
      <c r="DG86" s="2"/>
      <c r="DH86" s="2"/>
      <c r="DI86" s="2"/>
      <c r="DJ86" s="2"/>
      <c r="DK86" s="2"/>
      <c r="DL86" s="2"/>
      <c r="DM86" s="2"/>
      <c r="DN86" s="2"/>
      <c r="DO86" s="2"/>
      <c r="DP86" s="2"/>
    </row>
    <row r="87" spans="3:120" ht="30" customHeight="1">
      <c r="C87" s="502" t="s">
        <v>674</v>
      </c>
      <c r="D87" s="503"/>
      <c r="F87" s="502" t="s">
        <v>675</v>
      </c>
      <c r="G87" s="503"/>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c r="BE87" s="2"/>
      <c r="BF87" s="2"/>
      <c r="BG87" s="2"/>
      <c r="BH87" s="2"/>
      <c r="BI87" s="2"/>
      <c r="BJ87" s="2"/>
      <c r="BK87" s="2"/>
      <c r="BL87" s="2"/>
      <c r="BM87" s="2"/>
      <c r="BN87" s="2"/>
      <c r="BO87" s="2"/>
      <c r="BP87" s="2"/>
      <c r="BQ87" s="2"/>
      <c r="BR87" s="2"/>
      <c r="BS87" s="2"/>
      <c r="BT87" s="2"/>
      <c r="BU87" s="2"/>
      <c r="BV87" s="2"/>
      <c r="BW87" s="2"/>
      <c r="BX87" s="2"/>
      <c r="BY87" s="2"/>
      <c r="BZ87" s="2"/>
      <c r="CA87" s="2"/>
      <c r="CB87" s="2"/>
      <c r="CC87" s="2"/>
      <c r="CD87" s="2"/>
      <c r="CE87" s="2"/>
      <c r="CF87" s="2"/>
      <c r="CG87" s="2"/>
      <c r="CH87" s="2"/>
      <c r="CI87" s="2"/>
      <c r="CJ87" s="2"/>
      <c r="CK87" s="2"/>
      <c r="CL87" s="2"/>
      <c r="CM87" s="2"/>
      <c r="CN87" s="2"/>
      <c r="CO87" s="2"/>
      <c r="CP87" s="2"/>
      <c r="CQ87" s="2"/>
      <c r="CR87" s="2"/>
      <c r="CS87" s="2"/>
      <c r="CT87" s="2"/>
      <c r="CU87" s="2"/>
      <c r="CV87" s="2"/>
      <c r="CW87" s="2"/>
      <c r="CX87" s="2"/>
      <c r="CY87" s="2"/>
      <c r="CZ87" s="2"/>
      <c r="DA87" s="2"/>
      <c r="DB87" s="2"/>
      <c r="DC87" s="2"/>
      <c r="DD87" s="2"/>
      <c r="DE87" s="2"/>
      <c r="DF87" s="2"/>
      <c r="DG87" s="2"/>
      <c r="DH87" s="2"/>
      <c r="DI87" s="2"/>
      <c r="DJ87" s="2"/>
      <c r="DK87" s="2"/>
      <c r="DL87" s="2"/>
      <c r="DM87" s="2"/>
      <c r="DN87" s="2"/>
      <c r="DO87" s="2"/>
      <c r="DP87" s="2"/>
    </row>
    <row r="88" spans="3:120" ht="30" customHeight="1">
      <c r="C88" s="85" t="s">
        <v>48</v>
      </c>
      <c r="D88" s="47"/>
      <c r="F88" s="85" t="s">
        <v>48</v>
      </c>
      <c r="G88" s="47"/>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c r="BE88" s="2"/>
      <c r="BF88" s="2"/>
      <c r="BG88" s="2"/>
      <c r="BH88" s="2"/>
      <c r="BI88" s="2"/>
      <c r="BJ88" s="2"/>
      <c r="BK88" s="2"/>
      <c r="BL88" s="2"/>
      <c r="BM88" s="2"/>
      <c r="BN88" s="2"/>
      <c r="BO88" s="2"/>
      <c r="BP88" s="2"/>
      <c r="BQ88" s="2"/>
      <c r="BR88" s="2"/>
      <c r="BS88" s="2"/>
      <c r="BT88" s="2"/>
      <c r="BU88" s="2"/>
      <c r="BV88" s="2"/>
      <c r="BW88" s="2"/>
      <c r="BX88" s="2"/>
      <c r="BY88" s="2"/>
      <c r="BZ88" s="2"/>
      <c r="CA88" s="2"/>
      <c r="CB88" s="2"/>
      <c r="CC88" s="2"/>
      <c r="CD88" s="2"/>
      <c r="CE88" s="2"/>
      <c r="CF88" s="2"/>
      <c r="CG88" s="2"/>
      <c r="CH88" s="2"/>
      <c r="CI88" s="2"/>
      <c r="CJ88" s="2"/>
      <c r="CK88" s="2"/>
      <c r="CL88" s="2"/>
      <c r="CM88" s="2"/>
      <c r="CN88" s="2"/>
      <c r="CO88" s="2"/>
      <c r="CP88" s="2"/>
      <c r="CQ88" s="2"/>
      <c r="CR88" s="2"/>
      <c r="CS88" s="2"/>
      <c r="CT88" s="2"/>
      <c r="CU88" s="2"/>
      <c r="CV88" s="2"/>
      <c r="CW88" s="2"/>
      <c r="CX88" s="2"/>
      <c r="CY88" s="2"/>
      <c r="CZ88" s="2"/>
      <c r="DA88" s="2"/>
      <c r="DB88" s="2"/>
      <c r="DC88" s="2"/>
      <c r="DD88" s="2"/>
      <c r="DE88" s="2"/>
      <c r="DF88" s="2"/>
      <c r="DG88" s="2"/>
      <c r="DH88" s="2"/>
      <c r="DI88" s="2"/>
      <c r="DJ88" s="2"/>
      <c r="DK88" s="2"/>
      <c r="DL88" s="2"/>
      <c r="DM88" s="2"/>
      <c r="DN88" s="2"/>
      <c r="DO88" s="2"/>
      <c r="DP88" s="2"/>
    </row>
    <row r="89" spans="3:120" ht="30" customHeight="1">
      <c r="C89" s="122" t="s">
        <v>784</v>
      </c>
      <c r="D89" s="49"/>
      <c r="F89" s="122" t="s">
        <v>784</v>
      </c>
      <c r="G89" s="49"/>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c r="BE89" s="2"/>
      <c r="BF89" s="2"/>
      <c r="BG89" s="2"/>
      <c r="BH89" s="2"/>
      <c r="BI89" s="2"/>
      <c r="BJ89" s="2"/>
      <c r="BK89" s="2"/>
      <c r="BL89" s="2"/>
      <c r="BM89" s="2"/>
      <c r="BN89" s="2"/>
      <c r="BO89" s="2"/>
      <c r="BP89" s="2"/>
      <c r="BQ89" s="2"/>
      <c r="BR89" s="2"/>
      <c r="BS89" s="2"/>
      <c r="BT89" s="2"/>
      <c r="BU89" s="2"/>
      <c r="BV89" s="2"/>
      <c r="BW89" s="2"/>
      <c r="BX89" s="2"/>
      <c r="BY89" s="2"/>
      <c r="BZ89" s="2"/>
      <c r="CA89" s="2"/>
      <c r="CB89" s="2"/>
      <c r="CC89" s="2"/>
      <c r="CD89" s="2"/>
      <c r="CE89" s="2"/>
      <c r="CF89" s="2"/>
      <c r="CG89" s="2"/>
      <c r="CH89" s="2"/>
      <c r="CI89" s="2"/>
      <c r="CJ89" s="2"/>
      <c r="CK89" s="2"/>
      <c r="CL89" s="2"/>
      <c r="CM89" s="2"/>
      <c r="CN89" s="2"/>
      <c r="CO89" s="2"/>
      <c r="CP89" s="2"/>
      <c r="CQ89" s="2"/>
      <c r="CR89" s="2"/>
      <c r="CS89" s="2"/>
      <c r="CT89" s="2"/>
      <c r="CU89" s="2"/>
      <c r="CV89" s="2"/>
      <c r="CW89" s="2"/>
      <c r="CX89" s="2"/>
      <c r="CY89" s="2"/>
      <c r="CZ89" s="2"/>
      <c r="DA89" s="2"/>
      <c r="DB89" s="2"/>
      <c r="DC89" s="2"/>
      <c r="DD89" s="2"/>
      <c r="DE89" s="2"/>
      <c r="DF89" s="2"/>
      <c r="DG89" s="2"/>
      <c r="DH89" s="2"/>
      <c r="DI89" s="2"/>
      <c r="DJ89" s="2"/>
      <c r="DK89" s="2"/>
      <c r="DL89" s="2"/>
      <c r="DM89" s="2"/>
      <c r="DN89" s="2"/>
      <c r="DO89" s="2"/>
      <c r="DP89" s="2"/>
    </row>
    <row r="90" spans="3:120" ht="30" customHeight="1">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c r="BF90" s="2"/>
      <c r="BG90" s="2"/>
      <c r="BH90" s="2"/>
      <c r="BI90" s="2"/>
      <c r="BJ90" s="2"/>
      <c r="BK90" s="2"/>
      <c r="BL90" s="2"/>
      <c r="BM90" s="2"/>
      <c r="BN90" s="2"/>
      <c r="BO90" s="2"/>
      <c r="BP90" s="2"/>
      <c r="BQ90" s="2"/>
      <c r="BR90" s="2"/>
      <c r="BS90" s="2"/>
      <c r="BT90" s="2"/>
      <c r="BU90" s="2"/>
      <c r="BV90" s="2"/>
      <c r="BW90" s="2"/>
      <c r="BX90" s="2"/>
      <c r="BY90" s="2"/>
      <c r="BZ90" s="2"/>
      <c r="CA90" s="2"/>
      <c r="CB90" s="2"/>
      <c r="CC90" s="2"/>
      <c r="CD90" s="2"/>
      <c r="CE90" s="2"/>
      <c r="CF90" s="2"/>
      <c r="CG90" s="2"/>
      <c r="CH90" s="2"/>
      <c r="CI90" s="2"/>
      <c r="CJ90" s="2"/>
      <c r="CK90" s="2"/>
      <c r="CL90" s="2"/>
      <c r="CM90" s="2"/>
      <c r="CN90" s="2"/>
      <c r="CO90" s="2"/>
      <c r="CP90" s="2"/>
      <c r="CQ90" s="2"/>
      <c r="CR90" s="2"/>
      <c r="CS90" s="2"/>
      <c r="CT90" s="2"/>
      <c r="CU90" s="2"/>
      <c r="CV90" s="2"/>
      <c r="CW90" s="2"/>
      <c r="CX90" s="2"/>
      <c r="CY90" s="2"/>
      <c r="CZ90" s="2"/>
      <c r="DA90" s="2"/>
      <c r="DB90" s="2"/>
      <c r="DC90" s="2"/>
      <c r="DD90" s="2"/>
      <c r="DE90" s="2"/>
      <c r="DF90" s="2"/>
      <c r="DG90" s="2"/>
      <c r="DH90" s="2"/>
      <c r="DI90" s="2"/>
      <c r="DJ90" s="2"/>
      <c r="DK90" s="2"/>
      <c r="DL90" s="2"/>
      <c r="DM90" s="2"/>
      <c r="DN90" s="2"/>
      <c r="DO90" s="2"/>
      <c r="DP90" s="2"/>
    </row>
    <row r="91" spans="3:120" ht="30" customHeight="1">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c r="BF91" s="2"/>
      <c r="BG91" s="2"/>
      <c r="BH91" s="2"/>
      <c r="BI91" s="2"/>
      <c r="BJ91" s="2"/>
      <c r="BK91" s="2"/>
      <c r="BL91" s="2"/>
      <c r="BM91" s="2"/>
      <c r="BN91" s="2"/>
      <c r="BO91" s="2"/>
      <c r="BP91" s="2"/>
      <c r="BQ91" s="2"/>
      <c r="BR91" s="2"/>
      <c r="BS91" s="2"/>
      <c r="BT91" s="2"/>
      <c r="BU91" s="2"/>
      <c r="BV91" s="2"/>
      <c r="BW91" s="2"/>
      <c r="BX91" s="2"/>
      <c r="BY91" s="2"/>
      <c r="BZ91" s="2"/>
      <c r="CA91" s="2"/>
      <c r="CB91" s="2"/>
      <c r="CC91" s="2"/>
      <c r="CD91" s="2"/>
      <c r="CE91" s="2"/>
      <c r="CF91" s="2"/>
      <c r="CG91" s="2"/>
      <c r="CH91" s="2"/>
      <c r="CI91" s="2"/>
      <c r="CJ91" s="2"/>
      <c r="CK91" s="2"/>
      <c r="CL91" s="2"/>
      <c r="CM91" s="2"/>
      <c r="CN91" s="2"/>
      <c r="CO91" s="2"/>
      <c r="CP91" s="2"/>
      <c r="CQ91" s="2"/>
      <c r="CR91" s="2"/>
      <c r="CS91" s="2"/>
      <c r="CT91" s="2"/>
      <c r="CU91" s="2"/>
      <c r="CV91" s="2"/>
      <c r="CW91" s="2"/>
      <c r="CX91" s="2"/>
      <c r="CY91" s="2"/>
      <c r="CZ91" s="2"/>
      <c r="DA91" s="2"/>
      <c r="DB91" s="2"/>
      <c r="DC91" s="2"/>
      <c r="DD91" s="2"/>
      <c r="DE91" s="2"/>
      <c r="DF91" s="2"/>
      <c r="DG91" s="2"/>
      <c r="DH91" s="2"/>
      <c r="DI91" s="2"/>
      <c r="DJ91" s="2"/>
      <c r="DK91" s="2"/>
      <c r="DL91" s="2"/>
      <c r="DM91" s="2"/>
      <c r="DN91" s="2"/>
      <c r="DO91" s="2"/>
      <c r="DP91" s="2"/>
    </row>
    <row r="92" spans="3:120" ht="30" customHeight="1">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c r="BF92" s="2"/>
      <c r="BG92" s="2"/>
      <c r="BH92" s="2"/>
      <c r="BI92" s="2"/>
      <c r="BJ92" s="2"/>
      <c r="BK92" s="2"/>
      <c r="BL92" s="2"/>
      <c r="BM92" s="2"/>
      <c r="BN92" s="2"/>
      <c r="BO92" s="2"/>
      <c r="BP92" s="2"/>
      <c r="BQ92" s="2"/>
      <c r="BR92" s="2"/>
      <c r="BS92" s="2"/>
      <c r="BT92" s="2"/>
      <c r="BU92" s="2"/>
      <c r="BV92" s="2"/>
      <c r="BW92" s="2"/>
      <c r="BX92" s="2"/>
      <c r="BY92" s="2"/>
      <c r="BZ92" s="2"/>
      <c r="CA92" s="2"/>
      <c r="CB92" s="2"/>
      <c r="CC92" s="2"/>
      <c r="CD92" s="2"/>
      <c r="CE92" s="2"/>
      <c r="CF92" s="2"/>
      <c r="CG92" s="2"/>
      <c r="CH92" s="2"/>
      <c r="CI92" s="2"/>
      <c r="CJ92" s="2"/>
      <c r="CK92" s="2"/>
      <c r="CL92" s="2"/>
      <c r="CM92" s="2"/>
      <c r="CN92" s="2"/>
      <c r="CO92" s="2"/>
      <c r="CP92" s="2"/>
      <c r="CQ92" s="2"/>
      <c r="CR92" s="2"/>
      <c r="CS92" s="2"/>
      <c r="CT92" s="2"/>
      <c r="CU92" s="2"/>
      <c r="CV92" s="2"/>
      <c r="CW92" s="2"/>
      <c r="CX92" s="2"/>
      <c r="CY92" s="2"/>
      <c r="CZ92" s="2"/>
      <c r="DA92" s="2"/>
      <c r="DB92" s="2"/>
      <c r="DC92" s="2"/>
      <c r="DD92" s="2"/>
      <c r="DE92" s="2"/>
      <c r="DF92" s="2"/>
      <c r="DG92" s="2"/>
      <c r="DH92" s="2"/>
      <c r="DI92" s="2"/>
      <c r="DJ92" s="2"/>
      <c r="DK92" s="2"/>
      <c r="DL92" s="2"/>
      <c r="DM92" s="2"/>
      <c r="DN92" s="2"/>
      <c r="DO92" s="2"/>
      <c r="DP92" s="2"/>
    </row>
    <row r="93" spans="3:120" ht="30" customHeight="1">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c r="BF93" s="2"/>
      <c r="BG93" s="2"/>
      <c r="BH93" s="2"/>
      <c r="BI93" s="2"/>
      <c r="BJ93" s="2"/>
      <c r="BK93" s="2"/>
      <c r="BL93" s="2"/>
      <c r="BM93" s="2"/>
      <c r="BN93" s="2"/>
      <c r="BO93" s="2"/>
      <c r="BP93" s="2"/>
      <c r="BQ93" s="2"/>
      <c r="BR93" s="2"/>
      <c r="BS93" s="2"/>
      <c r="BT93" s="2"/>
      <c r="BU93" s="2"/>
      <c r="BV93" s="2"/>
      <c r="BW93" s="2"/>
      <c r="BX93" s="2"/>
      <c r="BY93" s="2"/>
      <c r="BZ93" s="2"/>
      <c r="CA93" s="2"/>
      <c r="CB93" s="2"/>
      <c r="CC93" s="2"/>
      <c r="CD93" s="2"/>
      <c r="CE93" s="2"/>
      <c r="CF93" s="2"/>
      <c r="CG93" s="2"/>
      <c r="CH93" s="2"/>
      <c r="CI93" s="2"/>
      <c r="CJ93" s="2"/>
      <c r="CK93" s="2"/>
      <c r="CL93" s="2"/>
      <c r="CM93" s="2"/>
      <c r="CN93" s="2"/>
      <c r="CO93" s="2"/>
      <c r="CP93" s="2"/>
      <c r="CQ93" s="2"/>
      <c r="CR93" s="2"/>
      <c r="CS93" s="2"/>
      <c r="CT93" s="2"/>
      <c r="CU93" s="2"/>
      <c r="CV93" s="2"/>
      <c r="CW93" s="2"/>
      <c r="CX93" s="2"/>
      <c r="CY93" s="2"/>
      <c r="CZ93" s="2"/>
      <c r="DA93" s="2"/>
      <c r="DB93" s="2"/>
      <c r="DC93" s="2"/>
      <c r="DD93" s="2"/>
      <c r="DE93" s="2"/>
      <c r="DF93" s="2"/>
      <c r="DG93" s="2"/>
      <c r="DH93" s="2"/>
      <c r="DI93" s="2"/>
      <c r="DJ93" s="2"/>
      <c r="DK93" s="2"/>
      <c r="DL93" s="2"/>
      <c r="DM93" s="2"/>
      <c r="DN93" s="2"/>
      <c r="DO93" s="2"/>
      <c r="DP93" s="2"/>
    </row>
    <row r="94" spans="3:120" ht="30" customHeight="1">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c r="BE94" s="2"/>
      <c r="BF94" s="2"/>
      <c r="BG94" s="2"/>
      <c r="BH94" s="2"/>
      <c r="BI94" s="2"/>
      <c r="BJ94" s="2"/>
      <c r="BK94" s="2"/>
      <c r="BL94" s="2"/>
      <c r="BM94" s="2"/>
      <c r="BN94" s="2"/>
      <c r="BO94" s="2"/>
      <c r="BP94" s="2"/>
      <c r="BQ94" s="2"/>
      <c r="BR94" s="2"/>
      <c r="BS94" s="2"/>
      <c r="BT94" s="2"/>
      <c r="BU94" s="2"/>
      <c r="BV94" s="2"/>
      <c r="BW94" s="2"/>
      <c r="BX94" s="2"/>
      <c r="BY94" s="2"/>
      <c r="BZ94" s="2"/>
      <c r="CA94" s="2"/>
      <c r="CB94" s="2"/>
      <c r="CC94" s="2"/>
      <c r="CD94" s="2"/>
      <c r="CE94" s="2"/>
      <c r="CF94" s="2"/>
      <c r="CG94" s="2"/>
      <c r="CH94" s="2"/>
      <c r="CI94" s="2"/>
      <c r="CJ94" s="2"/>
      <c r="CK94" s="2"/>
      <c r="CL94" s="2"/>
      <c r="CM94" s="2"/>
      <c r="CN94" s="2"/>
      <c r="CO94" s="2"/>
      <c r="CP94" s="2"/>
      <c r="CQ94" s="2"/>
      <c r="CR94" s="2"/>
      <c r="CS94" s="2"/>
      <c r="CT94" s="2"/>
      <c r="CU94" s="2"/>
      <c r="CV94" s="2"/>
      <c r="CW94" s="2"/>
      <c r="CX94" s="2"/>
      <c r="CY94" s="2"/>
      <c r="CZ94" s="2"/>
      <c r="DA94" s="2"/>
      <c r="DB94" s="2"/>
      <c r="DC94" s="2"/>
      <c r="DD94" s="2"/>
      <c r="DE94" s="2"/>
      <c r="DF94" s="2"/>
      <c r="DG94" s="2"/>
      <c r="DH94" s="2"/>
      <c r="DI94" s="2"/>
      <c r="DJ94" s="2"/>
      <c r="DK94" s="2"/>
      <c r="DL94" s="2"/>
      <c r="DM94" s="2"/>
      <c r="DN94" s="2"/>
      <c r="DO94" s="2"/>
      <c r="DP94" s="2"/>
    </row>
    <row r="95" spans="3:120" ht="30" customHeight="1">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c r="BE95" s="2"/>
      <c r="BF95" s="2"/>
      <c r="BG95" s="2"/>
      <c r="BH95" s="2"/>
      <c r="BI95" s="2"/>
      <c r="BJ95" s="2"/>
      <c r="BK95" s="2"/>
      <c r="BL95" s="2"/>
      <c r="BM95" s="2"/>
      <c r="BN95" s="2"/>
      <c r="BO95" s="2"/>
      <c r="BP95" s="2"/>
      <c r="BQ95" s="2"/>
      <c r="BR95" s="2"/>
      <c r="BS95" s="2"/>
      <c r="BT95" s="2"/>
      <c r="BU95" s="2"/>
      <c r="BV95" s="2"/>
      <c r="BW95" s="2"/>
      <c r="BX95" s="2"/>
      <c r="BY95" s="2"/>
      <c r="BZ95" s="2"/>
      <c r="CA95" s="2"/>
      <c r="CB95" s="2"/>
      <c r="CC95" s="2"/>
      <c r="CD95" s="2"/>
      <c r="CE95" s="2"/>
      <c r="CF95" s="2"/>
      <c r="CG95" s="2"/>
      <c r="CH95" s="2"/>
      <c r="CI95" s="2"/>
      <c r="CJ95" s="2"/>
      <c r="CK95" s="2"/>
      <c r="CL95" s="2"/>
      <c r="CM95" s="2"/>
      <c r="CN95" s="2"/>
      <c r="CO95" s="2"/>
      <c r="CP95" s="2"/>
      <c r="CQ95" s="2"/>
      <c r="CR95" s="2"/>
      <c r="CS95" s="2"/>
      <c r="CT95" s="2"/>
      <c r="CU95" s="2"/>
      <c r="CV95" s="2"/>
      <c r="CW95" s="2"/>
      <c r="CX95" s="2"/>
      <c r="CY95" s="2"/>
      <c r="CZ95" s="2"/>
      <c r="DA95" s="2"/>
      <c r="DB95" s="2"/>
      <c r="DC95" s="2"/>
      <c r="DD95" s="2"/>
      <c r="DE95" s="2"/>
      <c r="DF95" s="2"/>
      <c r="DG95" s="2"/>
      <c r="DH95" s="2"/>
      <c r="DI95" s="2"/>
      <c r="DJ95" s="2"/>
      <c r="DK95" s="2"/>
      <c r="DL95" s="2"/>
      <c r="DM95" s="2"/>
      <c r="DN95" s="2"/>
      <c r="DO95" s="2"/>
      <c r="DP95" s="2"/>
    </row>
    <row r="96" spans="3:120" ht="30" customHeight="1">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c r="BE96" s="2"/>
      <c r="BF96" s="2"/>
      <c r="BG96" s="2"/>
      <c r="BH96" s="2"/>
      <c r="BI96" s="2"/>
      <c r="BJ96" s="2"/>
      <c r="BK96" s="2"/>
      <c r="BL96" s="2"/>
      <c r="BM96" s="2"/>
      <c r="BN96" s="2"/>
      <c r="BO96" s="2"/>
      <c r="BP96" s="2"/>
      <c r="BQ96" s="2"/>
      <c r="BR96" s="2"/>
      <c r="BS96" s="2"/>
      <c r="BT96" s="2"/>
      <c r="BU96" s="2"/>
      <c r="BV96" s="2"/>
      <c r="BW96" s="2"/>
      <c r="BX96" s="2"/>
      <c r="BY96" s="2"/>
      <c r="BZ96" s="2"/>
      <c r="CA96" s="2"/>
      <c r="CB96" s="2"/>
      <c r="CC96" s="2"/>
      <c r="CD96" s="2"/>
      <c r="CE96" s="2"/>
      <c r="CF96" s="2"/>
      <c r="CG96" s="2"/>
      <c r="CH96" s="2"/>
      <c r="CI96" s="2"/>
      <c r="CJ96" s="2"/>
      <c r="CK96" s="2"/>
      <c r="CL96" s="2"/>
      <c r="CM96" s="2"/>
      <c r="CN96" s="2"/>
      <c r="CO96" s="2"/>
      <c r="CP96" s="2"/>
      <c r="CQ96" s="2"/>
      <c r="CR96" s="2"/>
      <c r="CS96" s="2"/>
      <c r="CT96" s="2"/>
      <c r="CU96" s="2"/>
      <c r="CV96" s="2"/>
      <c r="CW96" s="2"/>
      <c r="CX96" s="2"/>
      <c r="CY96" s="2"/>
      <c r="CZ96" s="2"/>
      <c r="DA96" s="2"/>
      <c r="DB96" s="2"/>
      <c r="DC96" s="2"/>
      <c r="DD96" s="2"/>
      <c r="DE96" s="2"/>
      <c r="DF96" s="2"/>
      <c r="DG96" s="2"/>
      <c r="DH96" s="2"/>
      <c r="DI96" s="2"/>
      <c r="DJ96" s="2"/>
      <c r="DK96" s="2"/>
      <c r="DL96" s="2"/>
      <c r="DM96" s="2"/>
      <c r="DN96" s="2"/>
      <c r="DO96" s="2"/>
      <c r="DP96" s="2"/>
    </row>
    <row r="97" spans="9:120" ht="9.9499999999999993" customHeight="1">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c r="BE97" s="2"/>
      <c r="BF97" s="2"/>
      <c r="BG97" s="2"/>
      <c r="BH97" s="2"/>
      <c r="BI97" s="2"/>
      <c r="BJ97" s="2"/>
      <c r="BK97" s="2"/>
      <c r="BL97" s="2"/>
      <c r="BM97" s="2"/>
      <c r="BN97" s="2"/>
      <c r="BO97" s="2"/>
      <c r="BP97" s="2"/>
      <c r="BQ97" s="2"/>
      <c r="BR97" s="2"/>
      <c r="BS97" s="2"/>
      <c r="BT97" s="2"/>
      <c r="BU97" s="2"/>
      <c r="BV97" s="2"/>
      <c r="BW97" s="2"/>
      <c r="BX97" s="2"/>
      <c r="BY97" s="2"/>
      <c r="BZ97" s="2"/>
      <c r="CA97" s="2"/>
      <c r="CB97" s="2"/>
      <c r="CC97" s="2"/>
      <c r="CD97" s="2"/>
      <c r="CE97" s="2"/>
      <c r="CF97" s="2"/>
      <c r="CG97" s="2"/>
      <c r="CH97" s="2"/>
      <c r="CI97" s="2"/>
      <c r="CJ97" s="2"/>
      <c r="CK97" s="2"/>
      <c r="CL97" s="2"/>
      <c r="CM97" s="2"/>
      <c r="CN97" s="2"/>
      <c r="CO97" s="2"/>
      <c r="CP97" s="2"/>
      <c r="CQ97" s="2"/>
      <c r="CR97" s="2"/>
      <c r="CS97" s="2"/>
      <c r="CT97" s="2"/>
      <c r="CU97" s="2"/>
      <c r="CV97" s="2"/>
      <c r="CW97" s="2"/>
      <c r="CX97" s="2"/>
      <c r="CY97" s="2"/>
      <c r="CZ97" s="2"/>
      <c r="DA97" s="2"/>
      <c r="DB97" s="2"/>
      <c r="DC97" s="2"/>
      <c r="DD97" s="2"/>
      <c r="DE97" s="2"/>
      <c r="DF97" s="2"/>
      <c r="DG97" s="2"/>
      <c r="DH97" s="2"/>
      <c r="DI97" s="2"/>
      <c r="DJ97" s="2"/>
      <c r="DK97" s="2"/>
      <c r="DL97" s="2"/>
      <c r="DM97" s="2"/>
      <c r="DN97" s="2"/>
      <c r="DO97" s="2"/>
      <c r="DP97" s="2"/>
    </row>
    <row r="98" spans="9:120" ht="9.9499999999999993" customHeight="1">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c r="BE98" s="2"/>
      <c r="BF98" s="2"/>
      <c r="BG98" s="2"/>
      <c r="BH98" s="2"/>
      <c r="BI98" s="2"/>
      <c r="BJ98" s="2"/>
      <c r="BK98" s="2"/>
      <c r="BL98" s="2"/>
      <c r="BM98" s="2"/>
      <c r="BN98" s="2"/>
      <c r="BO98" s="2"/>
      <c r="BP98" s="2"/>
      <c r="BQ98" s="2"/>
      <c r="BR98" s="2"/>
      <c r="BS98" s="2"/>
      <c r="BT98" s="2"/>
      <c r="BU98" s="2"/>
      <c r="BV98" s="2"/>
      <c r="BW98" s="2"/>
      <c r="BX98" s="2"/>
      <c r="BY98" s="2"/>
      <c r="BZ98" s="2"/>
      <c r="CA98" s="2"/>
      <c r="CB98" s="2"/>
      <c r="CC98" s="2"/>
      <c r="CD98" s="2"/>
      <c r="CE98" s="2"/>
      <c r="CF98" s="2"/>
      <c r="CG98" s="2"/>
      <c r="CH98" s="2"/>
      <c r="CI98" s="2"/>
      <c r="CJ98" s="2"/>
      <c r="CK98" s="2"/>
      <c r="CL98" s="2"/>
      <c r="CM98" s="2"/>
      <c r="CN98" s="2"/>
      <c r="CO98" s="2"/>
      <c r="CP98" s="2"/>
      <c r="CQ98" s="2"/>
      <c r="CR98" s="2"/>
      <c r="CS98" s="2"/>
      <c r="CT98" s="2"/>
      <c r="CU98" s="2"/>
      <c r="CV98" s="2"/>
      <c r="CW98" s="2"/>
      <c r="CX98" s="2"/>
      <c r="CY98" s="2"/>
      <c r="CZ98" s="2"/>
      <c r="DA98" s="2"/>
      <c r="DB98" s="2"/>
      <c r="DC98" s="2"/>
      <c r="DD98" s="2"/>
      <c r="DE98" s="2"/>
      <c r="DF98" s="2"/>
      <c r="DG98" s="2"/>
      <c r="DH98" s="2"/>
      <c r="DI98" s="2"/>
      <c r="DJ98" s="2"/>
      <c r="DK98" s="2"/>
      <c r="DL98" s="2"/>
      <c r="DM98" s="2"/>
      <c r="DN98" s="2"/>
      <c r="DO98" s="2"/>
      <c r="DP98" s="2"/>
    </row>
    <row r="99" spans="9:120" ht="9.9499999999999993" customHeight="1">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c r="BF99" s="2"/>
      <c r="BG99" s="2"/>
      <c r="BH99" s="2"/>
      <c r="BI99" s="2"/>
      <c r="BJ99" s="2"/>
      <c r="BK99" s="2"/>
      <c r="BL99" s="2"/>
      <c r="BM99" s="2"/>
      <c r="BN99" s="2"/>
      <c r="BO99" s="2"/>
      <c r="BP99" s="2"/>
      <c r="BQ99" s="2"/>
      <c r="BR99" s="2"/>
      <c r="BS99" s="2"/>
      <c r="BT99" s="2"/>
      <c r="BU99" s="2"/>
      <c r="BV99" s="2"/>
      <c r="BW99" s="2"/>
      <c r="BX99" s="2"/>
      <c r="BY99" s="2"/>
      <c r="BZ99" s="2"/>
      <c r="CA99" s="2"/>
      <c r="CB99" s="2"/>
      <c r="CC99" s="2"/>
      <c r="CD99" s="2"/>
      <c r="CE99" s="2"/>
      <c r="CF99" s="2"/>
      <c r="CG99" s="2"/>
      <c r="CH99" s="2"/>
      <c r="CI99" s="2"/>
      <c r="CJ99" s="2"/>
      <c r="CK99" s="2"/>
      <c r="CL99" s="2"/>
      <c r="CM99" s="2"/>
      <c r="CN99" s="2"/>
      <c r="CO99" s="2"/>
      <c r="CP99" s="2"/>
      <c r="CQ99" s="2"/>
      <c r="CR99" s="2"/>
      <c r="CS99" s="2"/>
      <c r="CT99" s="2"/>
      <c r="CU99" s="2"/>
      <c r="CV99" s="2"/>
      <c r="CW99" s="2"/>
      <c r="CX99" s="2"/>
      <c r="CY99" s="2"/>
      <c r="CZ99" s="2"/>
      <c r="DA99" s="2"/>
      <c r="DB99" s="2"/>
      <c r="DC99" s="2"/>
      <c r="DD99" s="2"/>
      <c r="DE99" s="2"/>
      <c r="DF99" s="2"/>
      <c r="DG99" s="2"/>
      <c r="DH99" s="2"/>
      <c r="DI99" s="2"/>
      <c r="DJ99" s="2"/>
      <c r="DK99" s="2"/>
      <c r="DL99" s="2"/>
      <c r="DM99" s="2"/>
      <c r="DN99" s="2"/>
      <c r="DO99" s="2"/>
      <c r="DP99" s="2"/>
    </row>
    <row r="100" spans="9:120" ht="9.9499999999999993" customHeight="1">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c r="BF100" s="2"/>
      <c r="BG100" s="2"/>
      <c r="BH100" s="2"/>
      <c r="BI100" s="2"/>
      <c r="BJ100" s="2"/>
      <c r="BK100" s="2"/>
      <c r="BL100" s="2"/>
      <c r="BM100" s="2"/>
      <c r="BN100" s="2"/>
      <c r="BO100" s="2"/>
      <c r="BP100" s="2"/>
      <c r="BQ100" s="2"/>
      <c r="BR100" s="2"/>
      <c r="BS100" s="2"/>
      <c r="BT100" s="2"/>
      <c r="BU100" s="2"/>
      <c r="BV100" s="2"/>
      <c r="BW100" s="2"/>
      <c r="BX100" s="2"/>
      <c r="BY100" s="2"/>
      <c r="BZ100" s="2"/>
      <c r="CA100" s="2"/>
      <c r="CB100" s="2"/>
      <c r="CC100" s="2"/>
      <c r="CD100" s="2"/>
      <c r="CE100" s="2"/>
      <c r="CF100" s="2"/>
      <c r="CG100" s="2"/>
      <c r="CH100" s="2"/>
      <c r="CI100" s="2"/>
      <c r="CJ100" s="2"/>
      <c r="CK100" s="2"/>
      <c r="CL100" s="2"/>
      <c r="CM100" s="2"/>
      <c r="CN100" s="2"/>
      <c r="CO100" s="2"/>
      <c r="CP100" s="2"/>
      <c r="CQ100" s="2"/>
      <c r="CR100" s="2"/>
      <c r="CS100" s="2"/>
      <c r="CT100" s="2"/>
      <c r="CU100" s="2"/>
      <c r="CV100" s="2"/>
      <c r="CW100" s="2"/>
      <c r="CX100" s="2"/>
      <c r="CY100" s="2"/>
      <c r="CZ100" s="2"/>
      <c r="DA100" s="2"/>
      <c r="DB100" s="2"/>
      <c r="DC100" s="2"/>
      <c r="DD100" s="2"/>
      <c r="DE100" s="2"/>
      <c r="DF100" s="2"/>
      <c r="DG100" s="2"/>
      <c r="DH100" s="2"/>
      <c r="DI100" s="2"/>
      <c r="DJ100" s="2"/>
      <c r="DK100" s="2"/>
      <c r="DL100" s="2"/>
      <c r="DM100" s="2"/>
      <c r="DN100" s="2"/>
      <c r="DO100" s="2"/>
      <c r="DP100" s="2"/>
    </row>
    <row r="101" spans="9:120" ht="9.9499999999999993" customHeight="1">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c r="BF101" s="2"/>
      <c r="BG101" s="2"/>
      <c r="BH101" s="2"/>
      <c r="BI101" s="2"/>
      <c r="BJ101" s="2"/>
      <c r="BK101" s="2"/>
      <c r="BL101" s="2"/>
      <c r="BM101" s="2"/>
      <c r="BN101" s="2"/>
      <c r="BO101" s="2"/>
      <c r="BP101" s="2"/>
      <c r="BQ101" s="2"/>
      <c r="BR101" s="2"/>
      <c r="BS101" s="2"/>
      <c r="BT101" s="2"/>
      <c r="BU101" s="2"/>
      <c r="BV101" s="2"/>
      <c r="BW101" s="2"/>
      <c r="BX101" s="2"/>
      <c r="BY101" s="2"/>
      <c r="BZ101" s="2"/>
      <c r="CA101" s="2"/>
      <c r="CB101" s="2"/>
      <c r="CC101" s="2"/>
      <c r="CD101" s="2"/>
      <c r="CE101" s="2"/>
      <c r="CF101" s="2"/>
      <c r="CG101" s="2"/>
      <c r="CH101" s="2"/>
      <c r="CI101" s="2"/>
      <c r="CJ101" s="2"/>
      <c r="CK101" s="2"/>
      <c r="CL101" s="2"/>
      <c r="CM101" s="2"/>
      <c r="CN101" s="2"/>
      <c r="CO101" s="2"/>
      <c r="CP101" s="2"/>
      <c r="CQ101" s="2"/>
      <c r="CR101" s="2"/>
      <c r="CS101" s="2"/>
      <c r="CT101" s="2"/>
      <c r="CU101" s="2"/>
      <c r="CV101" s="2"/>
      <c r="CW101" s="2"/>
      <c r="CX101" s="2"/>
      <c r="CY101" s="2"/>
      <c r="CZ101" s="2"/>
      <c r="DA101" s="2"/>
      <c r="DB101" s="2"/>
      <c r="DC101" s="2"/>
      <c r="DD101" s="2"/>
      <c r="DE101" s="2"/>
      <c r="DF101" s="2"/>
      <c r="DG101" s="2"/>
      <c r="DH101" s="2"/>
      <c r="DI101" s="2"/>
      <c r="DJ101" s="2"/>
      <c r="DK101" s="2"/>
      <c r="DL101" s="2"/>
      <c r="DM101" s="2"/>
      <c r="DN101" s="2"/>
      <c r="DO101" s="2"/>
      <c r="DP101" s="2"/>
    </row>
    <row r="102" spans="9:120" ht="9.9499999999999993" customHeight="1">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c r="BE102" s="2"/>
      <c r="BF102" s="2"/>
      <c r="BG102" s="2"/>
      <c r="BH102" s="2"/>
      <c r="BI102" s="2"/>
      <c r="BJ102" s="2"/>
      <c r="BK102" s="2"/>
      <c r="BL102" s="2"/>
      <c r="BM102" s="2"/>
      <c r="BN102" s="2"/>
      <c r="BO102" s="2"/>
      <c r="BP102" s="2"/>
      <c r="BQ102" s="2"/>
      <c r="BR102" s="2"/>
      <c r="BS102" s="2"/>
      <c r="BT102" s="2"/>
      <c r="BU102" s="2"/>
      <c r="BV102" s="2"/>
      <c r="BW102" s="2"/>
      <c r="BX102" s="2"/>
      <c r="BY102" s="2"/>
      <c r="BZ102" s="2"/>
      <c r="CA102" s="2"/>
      <c r="CB102" s="2"/>
      <c r="CC102" s="2"/>
      <c r="CD102" s="2"/>
      <c r="CE102" s="2"/>
      <c r="CF102" s="2"/>
      <c r="CG102" s="2"/>
      <c r="CH102" s="2"/>
      <c r="CI102" s="2"/>
      <c r="CJ102" s="2"/>
      <c r="CK102" s="2"/>
      <c r="CL102" s="2"/>
      <c r="CM102" s="2"/>
      <c r="CN102" s="2"/>
      <c r="CO102" s="2"/>
      <c r="CP102" s="2"/>
      <c r="CQ102" s="2"/>
      <c r="CR102" s="2"/>
      <c r="CS102" s="2"/>
      <c r="CT102" s="2"/>
      <c r="CU102" s="2"/>
      <c r="CV102" s="2"/>
      <c r="CW102" s="2"/>
      <c r="CX102" s="2"/>
      <c r="CY102" s="2"/>
      <c r="CZ102" s="2"/>
      <c r="DA102" s="2"/>
      <c r="DB102" s="2"/>
      <c r="DC102" s="2"/>
      <c r="DD102" s="2"/>
      <c r="DE102" s="2"/>
      <c r="DF102" s="2"/>
      <c r="DG102" s="2"/>
      <c r="DH102" s="2"/>
      <c r="DI102" s="2"/>
      <c r="DJ102" s="2"/>
      <c r="DK102" s="2"/>
      <c r="DL102" s="2"/>
      <c r="DM102" s="2"/>
      <c r="DN102" s="2"/>
      <c r="DO102" s="2"/>
      <c r="DP102" s="2"/>
    </row>
    <row r="103" spans="9:120" ht="9.9499999999999993" customHeight="1">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c r="BE103" s="2"/>
      <c r="BF103" s="2"/>
      <c r="BG103" s="2"/>
      <c r="BH103" s="2"/>
      <c r="BI103" s="2"/>
      <c r="BJ103" s="2"/>
      <c r="BK103" s="2"/>
      <c r="BL103" s="2"/>
      <c r="BM103" s="2"/>
      <c r="BN103" s="2"/>
      <c r="BO103" s="2"/>
      <c r="BP103" s="2"/>
      <c r="BQ103" s="2"/>
      <c r="BR103" s="2"/>
      <c r="BS103" s="2"/>
      <c r="BT103" s="2"/>
      <c r="BU103" s="2"/>
      <c r="BV103" s="2"/>
      <c r="BW103" s="2"/>
      <c r="BX103" s="2"/>
      <c r="BY103" s="2"/>
      <c r="BZ103" s="2"/>
      <c r="CA103" s="2"/>
      <c r="CB103" s="2"/>
      <c r="CC103" s="2"/>
      <c r="CD103" s="2"/>
      <c r="CE103" s="2"/>
      <c r="CF103" s="2"/>
      <c r="CG103" s="2"/>
      <c r="CH103" s="2"/>
      <c r="CI103" s="2"/>
      <c r="CJ103" s="2"/>
      <c r="CK103" s="2"/>
      <c r="CL103" s="2"/>
      <c r="CM103" s="2"/>
      <c r="CN103" s="2"/>
      <c r="CO103" s="2"/>
      <c r="CP103" s="2"/>
      <c r="CQ103" s="2"/>
      <c r="CR103" s="2"/>
      <c r="CS103" s="2"/>
      <c r="CT103" s="2"/>
      <c r="CU103" s="2"/>
      <c r="CV103" s="2"/>
      <c r="CW103" s="2"/>
      <c r="CX103" s="2"/>
      <c r="CY103" s="2"/>
      <c r="CZ103" s="2"/>
      <c r="DA103" s="2"/>
      <c r="DB103" s="2"/>
      <c r="DC103" s="2"/>
      <c r="DD103" s="2"/>
      <c r="DE103" s="2"/>
      <c r="DF103" s="2"/>
      <c r="DG103" s="2"/>
      <c r="DH103" s="2"/>
      <c r="DI103" s="2"/>
      <c r="DJ103" s="2"/>
      <c r="DK103" s="2"/>
      <c r="DL103" s="2"/>
      <c r="DM103" s="2"/>
      <c r="DN103" s="2"/>
      <c r="DO103" s="2"/>
      <c r="DP103" s="2"/>
    </row>
    <row r="104" spans="9:120" ht="9.9499999999999993" customHeight="1">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c r="BF104" s="2"/>
      <c r="BG104" s="2"/>
      <c r="BH104" s="2"/>
      <c r="BI104" s="2"/>
      <c r="BJ104" s="2"/>
      <c r="BK104" s="2"/>
      <c r="BL104" s="2"/>
      <c r="BM104" s="2"/>
      <c r="BN104" s="2"/>
      <c r="BO104" s="2"/>
      <c r="BP104" s="2"/>
      <c r="BQ104" s="2"/>
      <c r="BR104" s="2"/>
      <c r="BS104" s="2"/>
      <c r="BT104" s="2"/>
      <c r="BU104" s="2"/>
      <c r="BV104" s="2"/>
      <c r="BW104" s="2"/>
      <c r="BX104" s="2"/>
      <c r="BY104" s="2"/>
      <c r="BZ104" s="2"/>
      <c r="CA104" s="2"/>
      <c r="CB104" s="2"/>
      <c r="CC104" s="2"/>
      <c r="CD104" s="2"/>
      <c r="CE104" s="2"/>
      <c r="CF104" s="2"/>
      <c r="CG104" s="2"/>
      <c r="CH104" s="2"/>
      <c r="CI104" s="2"/>
      <c r="CJ104" s="2"/>
      <c r="CK104" s="2"/>
      <c r="CL104" s="2"/>
      <c r="CM104" s="2"/>
      <c r="CN104" s="2"/>
      <c r="CO104" s="2"/>
      <c r="CP104" s="2"/>
      <c r="CQ104" s="2"/>
      <c r="CR104" s="2"/>
      <c r="CS104" s="2"/>
      <c r="CT104" s="2"/>
      <c r="CU104" s="2"/>
      <c r="CV104" s="2"/>
      <c r="CW104" s="2"/>
      <c r="CX104" s="2"/>
      <c r="CY104" s="2"/>
      <c r="CZ104" s="2"/>
      <c r="DA104" s="2"/>
      <c r="DB104" s="2"/>
      <c r="DC104" s="2"/>
      <c r="DD104" s="2"/>
      <c r="DE104" s="2"/>
      <c r="DF104" s="2"/>
      <c r="DG104" s="2"/>
      <c r="DH104" s="2"/>
      <c r="DI104" s="2"/>
      <c r="DJ104" s="2"/>
      <c r="DK104" s="2"/>
      <c r="DL104" s="2"/>
      <c r="DM104" s="2"/>
      <c r="DN104" s="2"/>
      <c r="DO104" s="2"/>
      <c r="DP104" s="2"/>
    </row>
    <row r="105" spans="9:120" ht="9.9499999999999993" customHeight="1">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c r="BF105" s="2"/>
      <c r="BG105" s="2"/>
      <c r="BH105" s="2"/>
      <c r="BI105" s="2"/>
      <c r="BJ105" s="2"/>
      <c r="BK105" s="2"/>
      <c r="BL105" s="2"/>
      <c r="BM105" s="2"/>
      <c r="BN105" s="2"/>
      <c r="BO105" s="2"/>
      <c r="BP105" s="2"/>
      <c r="BQ105" s="2"/>
      <c r="BR105" s="2"/>
      <c r="BS105" s="2"/>
      <c r="BT105" s="2"/>
      <c r="BU105" s="2"/>
      <c r="BV105" s="2"/>
      <c r="BW105" s="2"/>
      <c r="BX105" s="2"/>
      <c r="BY105" s="2"/>
      <c r="BZ105" s="2"/>
      <c r="CA105" s="2"/>
      <c r="CB105" s="2"/>
      <c r="CC105" s="2"/>
      <c r="CD105" s="2"/>
      <c r="CE105" s="2"/>
      <c r="CF105" s="2"/>
      <c r="CG105" s="2"/>
      <c r="CH105" s="2"/>
      <c r="CI105" s="2"/>
      <c r="CJ105" s="2"/>
      <c r="CK105" s="2"/>
      <c r="CL105" s="2"/>
      <c r="CM105" s="2"/>
      <c r="CN105" s="2"/>
      <c r="CO105" s="2"/>
      <c r="CP105" s="2"/>
      <c r="CQ105" s="2"/>
      <c r="CR105" s="2"/>
      <c r="CS105" s="2"/>
      <c r="CT105" s="2"/>
      <c r="CU105" s="2"/>
      <c r="CV105" s="2"/>
      <c r="CW105" s="2"/>
      <c r="CX105" s="2"/>
      <c r="CY105" s="2"/>
      <c r="CZ105" s="2"/>
      <c r="DA105" s="2"/>
      <c r="DB105" s="2"/>
      <c r="DC105" s="2"/>
      <c r="DD105" s="2"/>
      <c r="DE105" s="2"/>
      <c r="DF105" s="2"/>
      <c r="DG105" s="2"/>
      <c r="DH105" s="2"/>
      <c r="DI105" s="2"/>
      <c r="DJ105" s="2"/>
      <c r="DK105" s="2"/>
      <c r="DL105" s="2"/>
      <c r="DM105" s="2"/>
      <c r="DN105" s="2"/>
      <c r="DO105" s="2"/>
      <c r="DP105" s="2"/>
    </row>
    <row r="106" spans="9:120" ht="9.9499999999999993" customHeight="1">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c r="BF106" s="2"/>
      <c r="BG106" s="2"/>
      <c r="BH106" s="2"/>
      <c r="BI106" s="2"/>
      <c r="BJ106" s="2"/>
      <c r="BK106" s="2"/>
      <c r="BL106" s="2"/>
      <c r="BM106" s="2"/>
      <c r="BN106" s="2"/>
      <c r="BO106" s="2"/>
      <c r="BP106" s="2"/>
      <c r="BQ106" s="2"/>
      <c r="BR106" s="2"/>
      <c r="BS106" s="2"/>
      <c r="BT106" s="2"/>
      <c r="BU106" s="2"/>
      <c r="BV106" s="2"/>
      <c r="BW106" s="2"/>
      <c r="BX106" s="2"/>
      <c r="BY106" s="2"/>
      <c r="BZ106" s="2"/>
      <c r="CA106" s="2"/>
      <c r="CB106" s="2"/>
      <c r="CC106" s="2"/>
      <c r="CD106" s="2"/>
      <c r="CE106" s="2"/>
      <c r="CF106" s="2"/>
      <c r="CG106" s="2"/>
      <c r="CH106" s="2"/>
      <c r="CI106" s="2"/>
      <c r="CJ106" s="2"/>
      <c r="CK106" s="2"/>
      <c r="CL106" s="2"/>
      <c r="CM106" s="2"/>
      <c r="CN106" s="2"/>
      <c r="CO106" s="2"/>
      <c r="CP106" s="2"/>
      <c r="CQ106" s="2"/>
      <c r="CR106" s="2"/>
      <c r="CS106" s="2"/>
      <c r="CT106" s="2"/>
      <c r="CU106" s="2"/>
      <c r="CV106" s="2"/>
      <c r="CW106" s="2"/>
      <c r="CX106" s="2"/>
      <c r="CY106" s="2"/>
      <c r="CZ106" s="2"/>
      <c r="DA106" s="2"/>
      <c r="DB106" s="2"/>
      <c r="DC106" s="2"/>
      <c r="DD106" s="2"/>
      <c r="DE106" s="2"/>
      <c r="DF106" s="2"/>
      <c r="DG106" s="2"/>
      <c r="DH106" s="2"/>
      <c r="DI106" s="2"/>
      <c r="DJ106" s="2"/>
      <c r="DK106" s="2"/>
      <c r="DL106" s="2"/>
      <c r="DM106" s="2"/>
      <c r="DN106" s="2"/>
      <c r="DO106" s="2"/>
      <c r="DP106" s="2"/>
    </row>
    <row r="107" spans="9:120" ht="9.9499999999999993" customHeight="1">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c r="BE107" s="2"/>
      <c r="BF107" s="2"/>
      <c r="BG107" s="2"/>
      <c r="BH107" s="2"/>
      <c r="BI107" s="2"/>
      <c r="BJ107" s="2"/>
      <c r="BK107" s="2"/>
      <c r="BL107" s="2"/>
      <c r="BM107" s="2"/>
      <c r="BN107" s="2"/>
      <c r="BO107" s="2"/>
      <c r="BP107" s="2"/>
      <c r="BQ107" s="2"/>
      <c r="BR107" s="2"/>
      <c r="BS107" s="2"/>
      <c r="BT107" s="2"/>
      <c r="BU107" s="2"/>
      <c r="BV107" s="2"/>
      <c r="BW107" s="2"/>
      <c r="BX107" s="2"/>
      <c r="BY107" s="2"/>
      <c r="BZ107" s="2"/>
      <c r="CA107" s="2"/>
      <c r="CB107" s="2"/>
      <c r="CC107" s="2"/>
      <c r="CD107" s="2"/>
      <c r="CE107" s="2"/>
      <c r="CF107" s="2"/>
      <c r="CG107" s="2"/>
      <c r="CH107" s="2"/>
      <c r="CI107" s="2"/>
      <c r="CJ107" s="2"/>
      <c r="CK107" s="2"/>
      <c r="CL107" s="2"/>
      <c r="CM107" s="2"/>
      <c r="CN107" s="2"/>
      <c r="CO107" s="2"/>
      <c r="CP107" s="2"/>
      <c r="CQ107" s="2"/>
      <c r="CR107" s="2"/>
      <c r="CS107" s="2"/>
      <c r="CT107" s="2"/>
      <c r="CU107" s="2"/>
      <c r="CV107" s="2"/>
      <c r="CW107" s="2"/>
      <c r="CX107" s="2"/>
      <c r="CY107" s="2"/>
      <c r="CZ107" s="2"/>
      <c r="DA107" s="2"/>
      <c r="DB107" s="2"/>
      <c r="DC107" s="2"/>
      <c r="DD107" s="2"/>
      <c r="DE107" s="2"/>
      <c r="DF107" s="2"/>
      <c r="DG107" s="2"/>
      <c r="DH107" s="2"/>
      <c r="DI107" s="2"/>
      <c r="DJ107" s="2"/>
      <c r="DK107" s="2"/>
      <c r="DL107" s="2"/>
      <c r="DM107" s="2"/>
      <c r="DN107" s="2"/>
      <c r="DO107" s="2"/>
      <c r="DP107" s="2"/>
    </row>
    <row r="108" spans="9:120" ht="9.9499999999999993" customHeight="1">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c r="BE108" s="2"/>
      <c r="BF108" s="2"/>
      <c r="BG108" s="2"/>
      <c r="BH108" s="2"/>
      <c r="BI108" s="2"/>
      <c r="BJ108" s="2"/>
      <c r="BK108" s="2"/>
      <c r="BL108" s="2"/>
      <c r="BM108" s="2"/>
      <c r="BN108" s="2"/>
      <c r="BO108" s="2"/>
      <c r="BP108" s="2"/>
      <c r="BQ108" s="2"/>
      <c r="BR108" s="2"/>
      <c r="BS108" s="2"/>
      <c r="BT108" s="2"/>
      <c r="BU108" s="2"/>
      <c r="BV108" s="2"/>
      <c r="BW108" s="2"/>
      <c r="BX108" s="2"/>
      <c r="BY108" s="2"/>
      <c r="BZ108" s="2"/>
      <c r="CA108" s="2"/>
      <c r="CB108" s="2"/>
      <c r="CC108" s="2"/>
      <c r="CD108" s="2"/>
      <c r="CE108" s="2"/>
      <c r="CF108" s="2"/>
      <c r="CG108" s="2"/>
      <c r="CH108" s="2"/>
      <c r="CI108" s="2"/>
      <c r="CJ108" s="2"/>
      <c r="CK108" s="2"/>
      <c r="CL108" s="2"/>
      <c r="CM108" s="2"/>
      <c r="CN108" s="2"/>
      <c r="CO108" s="2"/>
      <c r="CP108" s="2"/>
      <c r="CQ108" s="2"/>
      <c r="CR108" s="2"/>
      <c r="CS108" s="2"/>
      <c r="CT108" s="2"/>
      <c r="CU108" s="2"/>
      <c r="CV108" s="2"/>
      <c r="CW108" s="2"/>
      <c r="CX108" s="2"/>
      <c r="CY108" s="2"/>
      <c r="CZ108" s="2"/>
      <c r="DA108" s="2"/>
      <c r="DB108" s="2"/>
      <c r="DC108" s="2"/>
      <c r="DD108" s="2"/>
      <c r="DE108" s="2"/>
      <c r="DF108" s="2"/>
      <c r="DG108" s="2"/>
      <c r="DH108" s="2"/>
      <c r="DI108" s="2"/>
      <c r="DJ108" s="2"/>
      <c r="DK108" s="2"/>
      <c r="DL108" s="2"/>
      <c r="DM108" s="2"/>
      <c r="DN108" s="2"/>
      <c r="DO108" s="2"/>
      <c r="DP108" s="2"/>
    </row>
    <row r="109" spans="9:120" ht="9.9499999999999993" customHeight="1">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c r="BF109" s="2"/>
      <c r="BG109" s="2"/>
      <c r="BH109" s="2"/>
      <c r="BI109" s="2"/>
      <c r="BJ109" s="2"/>
      <c r="BK109" s="2"/>
      <c r="BL109" s="2"/>
      <c r="BM109" s="2"/>
      <c r="BN109" s="2"/>
      <c r="BO109" s="2"/>
      <c r="BP109" s="2"/>
      <c r="BQ109" s="2"/>
      <c r="BR109" s="2"/>
      <c r="BS109" s="2"/>
      <c r="BT109" s="2"/>
      <c r="BU109" s="2"/>
      <c r="BV109" s="2"/>
      <c r="BW109" s="2"/>
      <c r="BX109" s="2"/>
      <c r="BY109" s="2"/>
      <c r="BZ109" s="2"/>
      <c r="CA109" s="2"/>
      <c r="CB109" s="2"/>
      <c r="CC109" s="2"/>
      <c r="CD109" s="2"/>
      <c r="CE109" s="2"/>
      <c r="CF109" s="2"/>
      <c r="CG109" s="2"/>
      <c r="CH109" s="2"/>
      <c r="CI109" s="2"/>
      <c r="CJ109" s="2"/>
      <c r="CK109" s="2"/>
      <c r="CL109" s="2"/>
      <c r="CM109" s="2"/>
      <c r="CN109" s="2"/>
      <c r="CO109" s="2"/>
      <c r="CP109" s="2"/>
      <c r="CQ109" s="2"/>
      <c r="CR109" s="2"/>
      <c r="CS109" s="2"/>
      <c r="CT109" s="2"/>
      <c r="CU109" s="2"/>
      <c r="CV109" s="2"/>
      <c r="CW109" s="2"/>
      <c r="CX109" s="2"/>
      <c r="CY109" s="2"/>
      <c r="CZ109" s="2"/>
      <c r="DA109" s="2"/>
      <c r="DB109" s="2"/>
      <c r="DC109" s="2"/>
      <c r="DD109" s="2"/>
      <c r="DE109" s="2"/>
      <c r="DF109" s="2"/>
      <c r="DG109" s="2"/>
      <c r="DH109" s="2"/>
      <c r="DI109" s="2"/>
      <c r="DJ109" s="2"/>
      <c r="DK109" s="2"/>
      <c r="DL109" s="2"/>
      <c r="DM109" s="2"/>
      <c r="DN109" s="2"/>
      <c r="DO109" s="2"/>
      <c r="DP109" s="2"/>
    </row>
    <row r="110" spans="9:120" ht="9.9499999999999993" customHeight="1">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c r="BF110" s="2"/>
      <c r="BG110" s="2"/>
      <c r="BH110" s="2"/>
      <c r="BI110" s="2"/>
      <c r="BJ110" s="2"/>
      <c r="BK110" s="2"/>
      <c r="BL110" s="2"/>
      <c r="BM110" s="2"/>
      <c r="BN110" s="2"/>
      <c r="BO110" s="2"/>
      <c r="BP110" s="2"/>
      <c r="BQ110" s="2"/>
      <c r="BR110" s="2"/>
      <c r="BS110" s="2"/>
      <c r="BT110" s="2"/>
      <c r="BU110" s="2"/>
      <c r="BV110" s="2"/>
      <c r="BW110" s="2"/>
      <c r="BX110" s="2"/>
      <c r="BY110" s="2"/>
      <c r="BZ110" s="2"/>
      <c r="CA110" s="2"/>
      <c r="CB110" s="2"/>
      <c r="CC110" s="2"/>
      <c r="CD110" s="2"/>
      <c r="CE110" s="2"/>
      <c r="CF110" s="2"/>
      <c r="CG110" s="2"/>
      <c r="CH110" s="2"/>
      <c r="CI110" s="2"/>
      <c r="CJ110" s="2"/>
      <c r="CK110" s="2"/>
      <c r="CL110" s="2"/>
      <c r="CM110" s="2"/>
      <c r="CN110" s="2"/>
      <c r="CO110" s="2"/>
      <c r="CP110" s="2"/>
      <c r="CQ110" s="2"/>
      <c r="CR110" s="2"/>
      <c r="CS110" s="2"/>
      <c r="CT110" s="2"/>
      <c r="CU110" s="2"/>
      <c r="CV110" s="2"/>
      <c r="CW110" s="2"/>
      <c r="CX110" s="2"/>
      <c r="CY110" s="2"/>
      <c r="CZ110" s="2"/>
      <c r="DA110" s="2"/>
      <c r="DB110" s="2"/>
      <c r="DC110" s="2"/>
      <c r="DD110" s="2"/>
      <c r="DE110" s="2"/>
      <c r="DF110" s="2"/>
      <c r="DG110" s="2"/>
      <c r="DH110" s="2"/>
      <c r="DI110" s="2"/>
      <c r="DJ110" s="2"/>
      <c r="DK110" s="2"/>
      <c r="DL110" s="2"/>
      <c r="DM110" s="2"/>
      <c r="DN110" s="2"/>
      <c r="DO110" s="2"/>
      <c r="DP110" s="2"/>
    </row>
    <row r="111" spans="9:120" ht="9.9499999999999993" customHeight="1">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c r="BE111" s="2"/>
      <c r="BF111" s="2"/>
      <c r="BG111" s="2"/>
      <c r="BH111" s="2"/>
      <c r="BI111" s="2"/>
      <c r="BJ111" s="2"/>
      <c r="BK111" s="2"/>
      <c r="BL111" s="2"/>
      <c r="BM111" s="2"/>
      <c r="BN111" s="2"/>
      <c r="BO111" s="2"/>
      <c r="BP111" s="2"/>
      <c r="BQ111" s="2"/>
      <c r="BR111" s="2"/>
      <c r="BS111" s="2"/>
      <c r="BT111" s="2"/>
      <c r="BU111" s="2"/>
      <c r="BV111" s="2"/>
      <c r="BW111" s="2"/>
      <c r="BX111" s="2"/>
      <c r="BY111" s="2"/>
      <c r="BZ111" s="2"/>
      <c r="CA111" s="2"/>
      <c r="CB111" s="2"/>
      <c r="CC111" s="2"/>
      <c r="CD111" s="2"/>
      <c r="CE111" s="2"/>
      <c r="CF111" s="2"/>
      <c r="CG111" s="2"/>
      <c r="CH111" s="2"/>
      <c r="CI111" s="2"/>
      <c r="CJ111" s="2"/>
      <c r="CK111" s="2"/>
      <c r="CL111" s="2"/>
      <c r="CM111" s="2"/>
      <c r="CN111" s="2"/>
      <c r="CO111" s="2"/>
      <c r="CP111" s="2"/>
      <c r="CQ111" s="2"/>
      <c r="CR111" s="2"/>
      <c r="CS111" s="2"/>
      <c r="CT111" s="2"/>
      <c r="CU111" s="2"/>
      <c r="CV111" s="2"/>
      <c r="CW111" s="2"/>
      <c r="CX111" s="2"/>
      <c r="CY111" s="2"/>
      <c r="CZ111" s="2"/>
      <c r="DA111" s="2"/>
      <c r="DB111" s="2"/>
      <c r="DC111" s="2"/>
      <c r="DD111" s="2"/>
      <c r="DE111" s="2"/>
      <c r="DF111" s="2"/>
      <c r="DG111" s="2"/>
      <c r="DH111" s="2"/>
      <c r="DI111" s="2"/>
      <c r="DJ111" s="2"/>
      <c r="DK111" s="2"/>
      <c r="DL111" s="2"/>
      <c r="DM111" s="2"/>
      <c r="DN111" s="2"/>
      <c r="DO111" s="2"/>
      <c r="DP111" s="2"/>
    </row>
    <row r="112" spans="9:120" ht="9.9499999999999993" customHeight="1">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c r="BF112" s="2"/>
      <c r="BG112" s="2"/>
      <c r="BH112" s="2"/>
      <c r="BI112" s="2"/>
      <c r="BJ112" s="2"/>
      <c r="BK112" s="2"/>
      <c r="BL112" s="2"/>
      <c r="BM112" s="2"/>
      <c r="BN112" s="2"/>
      <c r="BO112" s="2"/>
      <c r="BP112" s="2"/>
      <c r="BQ112" s="2"/>
      <c r="BR112" s="2"/>
      <c r="BS112" s="2"/>
      <c r="BT112" s="2"/>
      <c r="BU112" s="2"/>
      <c r="BV112" s="2"/>
      <c r="BW112" s="2"/>
      <c r="BX112" s="2"/>
      <c r="BY112" s="2"/>
      <c r="BZ112" s="2"/>
      <c r="CA112" s="2"/>
      <c r="CB112" s="2"/>
      <c r="CC112" s="2"/>
      <c r="CD112" s="2"/>
      <c r="CE112" s="2"/>
      <c r="CF112" s="2"/>
      <c r="CG112" s="2"/>
      <c r="CH112" s="2"/>
      <c r="CI112" s="2"/>
      <c r="CJ112" s="2"/>
      <c r="CK112" s="2"/>
      <c r="CL112" s="2"/>
      <c r="CM112" s="2"/>
      <c r="CN112" s="2"/>
      <c r="CO112" s="2"/>
      <c r="CP112" s="2"/>
      <c r="CQ112" s="2"/>
      <c r="CR112" s="2"/>
      <c r="CS112" s="2"/>
      <c r="CT112" s="2"/>
      <c r="CU112" s="2"/>
      <c r="CV112" s="2"/>
      <c r="CW112" s="2"/>
      <c r="CX112" s="2"/>
      <c r="CY112" s="2"/>
      <c r="CZ112" s="2"/>
      <c r="DA112" s="2"/>
      <c r="DB112" s="2"/>
      <c r="DC112" s="2"/>
      <c r="DD112" s="2"/>
      <c r="DE112" s="2"/>
      <c r="DF112" s="2"/>
      <c r="DG112" s="2"/>
      <c r="DH112" s="2"/>
      <c r="DI112" s="2"/>
      <c r="DJ112" s="2"/>
      <c r="DK112" s="2"/>
      <c r="DL112" s="2"/>
      <c r="DM112" s="2"/>
      <c r="DN112" s="2"/>
      <c r="DO112" s="2"/>
      <c r="DP112" s="2"/>
    </row>
    <row r="113" spans="9:120" ht="9.9499999999999993" customHeight="1">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c r="BE113" s="2"/>
      <c r="BF113" s="2"/>
      <c r="BG113" s="2"/>
      <c r="BH113" s="2"/>
      <c r="BI113" s="2"/>
      <c r="BJ113" s="2"/>
      <c r="BK113" s="2"/>
      <c r="BL113" s="2"/>
      <c r="BM113" s="2"/>
      <c r="BN113" s="2"/>
      <c r="BO113" s="2"/>
      <c r="BP113" s="2"/>
      <c r="BQ113" s="2"/>
      <c r="BR113" s="2"/>
      <c r="BS113" s="2"/>
      <c r="BT113" s="2"/>
      <c r="BU113" s="2"/>
      <c r="BV113" s="2"/>
      <c r="BW113" s="2"/>
      <c r="BX113" s="2"/>
      <c r="BY113" s="2"/>
      <c r="BZ113" s="2"/>
      <c r="CA113" s="2"/>
      <c r="CB113" s="2"/>
      <c r="CC113" s="2"/>
      <c r="CD113" s="2"/>
      <c r="CE113" s="2"/>
      <c r="CF113" s="2"/>
      <c r="CG113" s="2"/>
      <c r="CH113" s="2"/>
      <c r="CI113" s="2"/>
      <c r="CJ113" s="2"/>
      <c r="CK113" s="2"/>
      <c r="CL113" s="2"/>
      <c r="CM113" s="2"/>
      <c r="CN113" s="2"/>
      <c r="CO113" s="2"/>
      <c r="CP113" s="2"/>
      <c r="CQ113" s="2"/>
      <c r="CR113" s="2"/>
      <c r="CS113" s="2"/>
      <c r="CT113" s="2"/>
      <c r="CU113" s="2"/>
      <c r="CV113" s="2"/>
      <c r="CW113" s="2"/>
      <c r="CX113" s="2"/>
      <c r="CY113" s="2"/>
      <c r="CZ113" s="2"/>
      <c r="DA113" s="2"/>
      <c r="DB113" s="2"/>
      <c r="DC113" s="2"/>
      <c r="DD113" s="2"/>
      <c r="DE113" s="2"/>
      <c r="DF113" s="2"/>
      <c r="DG113" s="2"/>
      <c r="DH113" s="2"/>
      <c r="DI113" s="2"/>
      <c r="DJ113" s="2"/>
      <c r="DK113" s="2"/>
      <c r="DL113" s="2"/>
      <c r="DM113" s="2"/>
      <c r="DN113" s="2"/>
      <c r="DO113" s="2"/>
      <c r="DP113" s="2"/>
    </row>
    <row r="114" spans="9:120" ht="9.9499999999999993" customHeight="1">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c r="BE114" s="2"/>
      <c r="BF114" s="2"/>
      <c r="BG114" s="2"/>
      <c r="BH114" s="2"/>
      <c r="BI114" s="2"/>
      <c r="BJ114" s="2"/>
      <c r="BK114" s="2"/>
      <c r="BL114" s="2"/>
      <c r="BM114" s="2"/>
      <c r="BN114" s="2"/>
      <c r="BO114" s="2"/>
      <c r="BP114" s="2"/>
      <c r="BQ114" s="2"/>
      <c r="BR114" s="2"/>
      <c r="BS114" s="2"/>
      <c r="BT114" s="2"/>
      <c r="BU114" s="2"/>
      <c r="BV114" s="2"/>
      <c r="BW114" s="2"/>
      <c r="BX114" s="2"/>
      <c r="BY114" s="2"/>
      <c r="BZ114" s="2"/>
      <c r="CA114" s="2"/>
      <c r="CB114" s="2"/>
      <c r="CC114" s="2"/>
      <c r="CD114" s="2"/>
      <c r="CE114" s="2"/>
      <c r="CF114" s="2"/>
      <c r="CG114" s="2"/>
      <c r="CH114" s="2"/>
      <c r="CI114" s="2"/>
      <c r="CJ114" s="2"/>
      <c r="CK114" s="2"/>
      <c r="CL114" s="2"/>
      <c r="CM114" s="2"/>
      <c r="CN114" s="2"/>
      <c r="CO114" s="2"/>
      <c r="CP114" s="2"/>
      <c r="CQ114" s="2"/>
      <c r="CR114" s="2"/>
      <c r="CS114" s="2"/>
      <c r="CT114" s="2"/>
      <c r="CU114" s="2"/>
      <c r="CV114" s="2"/>
      <c r="CW114" s="2"/>
      <c r="CX114" s="2"/>
      <c r="CY114" s="2"/>
      <c r="CZ114" s="2"/>
      <c r="DA114" s="2"/>
      <c r="DB114" s="2"/>
      <c r="DC114" s="2"/>
      <c r="DD114" s="2"/>
      <c r="DE114" s="2"/>
      <c r="DF114" s="2"/>
      <c r="DG114" s="2"/>
      <c r="DH114" s="2"/>
      <c r="DI114" s="2"/>
      <c r="DJ114" s="2"/>
      <c r="DK114" s="2"/>
      <c r="DL114" s="2"/>
      <c r="DM114" s="2"/>
      <c r="DN114" s="2"/>
      <c r="DO114" s="2"/>
      <c r="DP114" s="2"/>
    </row>
    <row r="115" spans="9:120" ht="9.9499999999999993" customHeight="1">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c r="BE115" s="2"/>
      <c r="BF115" s="2"/>
      <c r="BG115" s="2"/>
      <c r="BH115" s="2"/>
      <c r="BI115" s="2"/>
      <c r="BJ115" s="2"/>
      <c r="BK115" s="2"/>
      <c r="BL115" s="2"/>
      <c r="BM115" s="2"/>
      <c r="BN115" s="2"/>
      <c r="BO115" s="2"/>
      <c r="BP115" s="2"/>
      <c r="BQ115" s="2"/>
      <c r="BR115" s="2"/>
      <c r="BS115" s="2"/>
      <c r="BT115" s="2"/>
      <c r="BU115" s="2"/>
      <c r="BV115" s="2"/>
      <c r="BW115" s="2"/>
      <c r="BX115" s="2"/>
      <c r="BY115" s="2"/>
      <c r="BZ115" s="2"/>
      <c r="CA115" s="2"/>
      <c r="CB115" s="2"/>
      <c r="CC115" s="2"/>
      <c r="CD115" s="2"/>
      <c r="CE115" s="2"/>
      <c r="CF115" s="2"/>
      <c r="CG115" s="2"/>
      <c r="CH115" s="2"/>
      <c r="CI115" s="2"/>
      <c r="CJ115" s="2"/>
      <c r="CK115" s="2"/>
      <c r="CL115" s="2"/>
      <c r="CM115" s="2"/>
      <c r="CN115" s="2"/>
      <c r="CO115" s="2"/>
      <c r="CP115" s="2"/>
      <c r="CQ115" s="2"/>
      <c r="CR115" s="2"/>
      <c r="CS115" s="2"/>
      <c r="CT115" s="2"/>
      <c r="CU115" s="2"/>
      <c r="CV115" s="2"/>
      <c r="CW115" s="2"/>
      <c r="CX115" s="2"/>
      <c r="CY115" s="2"/>
      <c r="CZ115" s="2"/>
      <c r="DA115" s="2"/>
      <c r="DB115" s="2"/>
      <c r="DC115" s="2"/>
      <c r="DD115" s="2"/>
      <c r="DE115" s="2"/>
      <c r="DF115" s="2"/>
      <c r="DG115" s="2"/>
      <c r="DH115" s="2"/>
      <c r="DI115" s="2"/>
      <c r="DJ115" s="2"/>
      <c r="DK115" s="2"/>
      <c r="DL115" s="2"/>
      <c r="DM115" s="2"/>
      <c r="DN115" s="2"/>
      <c r="DO115" s="2"/>
      <c r="DP115" s="2"/>
    </row>
    <row r="116" spans="9:120" ht="9.9499999999999993" customHeight="1">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c r="BE116" s="2"/>
      <c r="BF116" s="2"/>
      <c r="BG116" s="2"/>
      <c r="BH116" s="2"/>
      <c r="BI116" s="2"/>
      <c r="BJ116" s="2"/>
      <c r="BK116" s="2"/>
      <c r="BL116" s="2"/>
      <c r="BM116" s="2"/>
      <c r="BN116" s="2"/>
      <c r="BO116" s="2"/>
      <c r="BP116" s="2"/>
      <c r="BQ116" s="2"/>
      <c r="BR116" s="2"/>
      <c r="BS116" s="2"/>
      <c r="BT116" s="2"/>
      <c r="BU116" s="2"/>
      <c r="BV116" s="2"/>
      <c r="BW116" s="2"/>
      <c r="BX116" s="2"/>
      <c r="BY116" s="2"/>
      <c r="BZ116" s="2"/>
      <c r="CA116" s="2"/>
      <c r="CB116" s="2"/>
      <c r="CC116" s="2"/>
      <c r="CD116" s="2"/>
      <c r="CE116" s="2"/>
      <c r="CF116" s="2"/>
      <c r="CG116" s="2"/>
      <c r="CH116" s="2"/>
      <c r="CI116" s="2"/>
      <c r="CJ116" s="2"/>
      <c r="CK116" s="2"/>
      <c r="CL116" s="2"/>
      <c r="CM116" s="2"/>
      <c r="CN116" s="2"/>
      <c r="CO116" s="2"/>
      <c r="CP116" s="2"/>
      <c r="CQ116" s="2"/>
      <c r="CR116" s="2"/>
      <c r="CS116" s="2"/>
      <c r="CT116" s="2"/>
      <c r="CU116" s="2"/>
      <c r="CV116" s="2"/>
      <c r="CW116" s="2"/>
      <c r="CX116" s="2"/>
      <c r="CY116" s="2"/>
      <c r="CZ116" s="2"/>
      <c r="DA116" s="2"/>
      <c r="DB116" s="2"/>
      <c r="DC116" s="2"/>
      <c r="DD116" s="2"/>
      <c r="DE116" s="2"/>
      <c r="DF116" s="2"/>
      <c r="DG116" s="2"/>
      <c r="DH116" s="2"/>
      <c r="DI116" s="2"/>
      <c r="DJ116" s="2"/>
      <c r="DK116" s="2"/>
      <c r="DL116" s="2"/>
      <c r="DM116" s="2"/>
      <c r="DN116" s="2"/>
      <c r="DO116" s="2"/>
      <c r="DP116" s="2"/>
    </row>
    <row r="117" spans="9:120" ht="9.9499999999999993" customHeight="1">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c r="BE117" s="2"/>
      <c r="BF117" s="2"/>
      <c r="BG117" s="2"/>
      <c r="BH117" s="2"/>
      <c r="BI117" s="2"/>
      <c r="BJ117" s="2"/>
      <c r="BK117" s="2"/>
      <c r="BL117" s="2"/>
      <c r="BM117" s="2"/>
      <c r="BN117" s="2"/>
      <c r="BO117" s="2"/>
      <c r="BP117" s="2"/>
      <c r="BQ117" s="2"/>
      <c r="BR117" s="2"/>
      <c r="BS117" s="2"/>
      <c r="BT117" s="2"/>
      <c r="BU117" s="2"/>
      <c r="BV117" s="2"/>
      <c r="BW117" s="2"/>
      <c r="BX117" s="2"/>
      <c r="BY117" s="2"/>
      <c r="BZ117" s="2"/>
      <c r="CA117" s="2"/>
      <c r="CB117" s="2"/>
      <c r="CC117" s="2"/>
      <c r="CD117" s="2"/>
      <c r="CE117" s="2"/>
      <c r="CF117" s="2"/>
      <c r="CG117" s="2"/>
      <c r="CH117" s="2"/>
      <c r="CI117" s="2"/>
      <c r="CJ117" s="2"/>
      <c r="CK117" s="2"/>
      <c r="CL117" s="2"/>
      <c r="CM117" s="2"/>
      <c r="CN117" s="2"/>
      <c r="CO117" s="2"/>
      <c r="CP117" s="2"/>
      <c r="CQ117" s="2"/>
      <c r="CR117" s="2"/>
      <c r="CS117" s="2"/>
      <c r="CT117" s="2"/>
      <c r="CU117" s="2"/>
      <c r="CV117" s="2"/>
      <c r="CW117" s="2"/>
      <c r="CX117" s="2"/>
      <c r="CY117" s="2"/>
      <c r="CZ117" s="2"/>
      <c r="DA117" s="2"/>
      <c r="DB117" s="2"/>
      <c r="DC117" s="2"/>
      <c r="DD117" s="2"/>
      <c r="DE117" s="2"/>
      <c r="DF117" s="2"/>
      <c r="DG117" s="2"/>
      <c r="DH117" s="2"/>
      <c r="DI117" s="2"/>
      <c r="DJ117" s="2"/>
      <c r="DK117" s="2"/>
      <c r="DL117" s="2"/>
      <c r="DM117" s="2"/>
      <c r="DN117" s="2"/>
      <c r="DO117" s="2"/>
      <c r="DP117" s="2"/>
    </row>
    <row r="118" spans="9:120" ht="9.9499999999999993" customHeight="1">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c r="BE118" s="2"/>
      <c r="BF118" s="2"/>
      <c r="BG118" s="2"/>
      <c r="BH118" s="2"/>
      <c r="BI118" s="2"/>
      <c r="BJ118" s="2"/>
      <c r="BK118" s="2"/>
      <c r="BL118" s="2"/>
      <c r="BM118" s="2"/>
      <c r="BN118" s="2"/>
      <c r="BO118" s="2"/>
      <c r="BP118" s="2"/>
      <c r="BQ118" s="2"/>
      <c r="BR118" s="2"/>
      <c r="BS118" s="2"/>
      <c r="BT118" s="2"/>
      <c r="BU118" s="2"/>
      <c r="BV118" s="2"/>
      <c r="BW118" s="2"/>
      <c r="BX118" s="2"/>
      <c r="BY118" s="2"/>
      <c r="BZ118" s="2"/>
      <c r="CA118" s="2"/>
      <c r="CB118" s="2"/>
      <c r="CC118" s="2"/>
      <c r="CD118" s="2"/>
      <c r="CE118" s="2"/>
      <c r="CF118" s="2"/>
      <c r="CG118" s="2"/>
      <c r="CH118" s="2"/>
      <c r="CI118" s="2"/>
      <c r="CJ118" s="2"/>
      <c r="CK118" s="2"/>
      <c r="CL118" s="2"/>
      <c r="CM118" s="2"/>
      <c r="CN118" s="2"/>
      <c r="CO118" s="2"/>
      <c r="CP118" s="2"/>
      <c r="CQ118" s="2"/>
      <c r="CR118" s="2"/>
      <c r="CS118" s="2"/>
      <c r="CT118" s="2"/>
      <c r="CU118" s="2"/>
      <c r="CV118" s="2"/>
      <c r="CW118" s="2"/>
      <c r="CX118" s="2"/>
      <c r="CY118" s="2"/>
      <c r="CZ118" s="2"/>
      <c r="DA118" s="2"/>
      <c r="DB118" s="2"/>
      <c r="DC118" s="2"/>
      <c r="DD118" s="2"/>
      <c r="DE118" s="2"/>
      <c r="DF118" s="2"/>
      <c r="DG118" s="2"/>
      <c r="DH118" s="2"/>
      <c r="DI118" s="2"/>
      <c r="DJ118" s="2"/>
      <c r="DK118" s="2"/>
      <c r="DL118" s="2"/>
      <c r="DM118" s="2"/>
      <c r="DN118" s="2"/>
      <c r="DO118" s="2"/>
      <c r="DP118" s="2"/>
    </row>
    <row r="119" spans="9:120" ht="9.9499999999999993" customHeight="1">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c r="BE119" s="2"/>
      <c r="BF119" s="2"/>
      <c r="BG119" s="2"/>
      <c r="BH119" s="2"/>
      <c r="BI119" s="2"/>
      <c r="BJ119" s="2"/>
      <c r="BK119" s="2"/>
      <c r="BL119" s="2"/>
      <c r="BM119" s="2"/>
      <c r="BN119" s="2"/>
      <c r="BO119" s="2"/>
      <c r="BP119" s="2"/>
      <c r="BQ119" s="2"/>
      <c r="BR119" s="2"/>
      <c r="BS119" s="2"/>
      <c r="BT119" s="2"/>
      <c r="BU119" s="2"/>
      <c r="BV119" s="2"/>
      <c r="BW119" s="2"/>
      <c r="BX119" s="2"/>
      <c r="BY119" s="2"/>
      <c r="BZ119" s="2"/>
      <c r="CA119" s="2"/>
      <c r="CB119" s="2"/>
      <c r="CC119" s="2"/>
      <c r="CD119" s="2"/>
      <c r="CE119" s="2"/>
      <c r="CF119" s="2"/>
      <c r="CG119" s="2"/>
      <c r="CH119" s="2"/>
      <c r="CI119" s="2"/>
      <c r="CJ119" s="2"/>
      <c r="CK119" s="2"/>
      <c r="CL119" s="2"/>
      <c r="CM119" s="2"/>
      <c r="CN119" s="2"/>
      <c r="CO119" s="2"/>
      <c r="CP119" s="2"/>
      <c r="CQ119" s="2"/>
      <c r="CR119" s="2"/>
      <c r="CS119" s="2"/>
      <c r="CT119" s="2"/>
      <c r="CU119" s="2"/>
      <c r="CV119" s="2"/>
      <c r="CW119" s="2"/>
      <c r="CX119" s="2"/>
      <c r="CY119" s="2"/>
      <c r="CZ119" s="2"/>
      <c r="DA119" s="2"/>
      <c r="DB119" s="2"/>
      <c r="DC119" s="2"/>
      <c r="DD119" s="2"/>
      <c r="DE119" s="2"/>
      <c r="DF119" s="2"/>
      <c r="DG119" s="2"/>
      <c r="DH119" s="2"/>
      <c r="DI119" s="2"/>
      <c r="DJ119" s="2"/>
      <c r="DK119" s="2"/>
      <c r="DL119" s="2"/>
      <c r="DM119" s="2"/>
      <c r="DN119" s="2"/>
      <c r="DO119" s="2"/>
      <c r="DP119" s="2"/>
    </row>
    <row r="120" spans="9:120" ht="9.9499999999999993" customHeight="1">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c r="BE120" s="2"/>
      <c r="BF120" s="2"/>
      <c r="BG120" s="2"/>
      <c r="BH120" s="2"/>
      <c r="BI120" s="2"/>
      <c r="BJ120" s="2"/>
      <c r="BK120" s="2"/>
      <c r="BL120" s="2"/>
      <c r="BM120" s="2"/>
      <c r="BN120" s="2"/>
      <c r="BO120" s="2"/>
      <c r="BP120" s="2"/>
      <c r="BQ120" s="2"/>
      <c r="BR120" s="2"/>
      <c r="BS120" s="2"/>
      <c r="BT120" s="2"/>
      <c r="BU120" s="2"/>
      <c r="BV120" s="2"/>
      <c r="BW120" s="2"/>
      <c r="BX120" s="2"/>
      <c r="BY120" s="2"/>
      <c r="BZ120" s="2"/>
      <c r="CA120" s="2"/>
      <c r="CB120" s="2"/>
      <c r="CC120" s="2"/>
      <c r="CD120" s="2"/>
      <c r="CE120" s="2"/>
      <c r="CF120" s="2"/>
      <c r="CG120" s="2"/>
      <c r="CH120" s="2"/>
      <c r="CI120" s="2"/>
      <c r="CJ120" s="2"/>
      <c r="CK120" s="2"/>
      <c r="CL120" s="2"/>
      <c r="CM120" s="2"/>
      <c r="CN120" s="2"/>
      <c r="CO120" s="2"/>
      <c r="CP120" s="2"/>
      <c r="CQ120" s="2"/>
      <c r="CR120" s="2"/>
      <c r="CS120" s="2"/>
      <c r="CT120" s="2"/>
      <c r="CU120" s="2"/>
      <c r="CV120" s="2"/>
      <c r="CW120" s="2"/>
      <c r="CX120" s="2"/>
      <c r="CY120" s="2"/>
      <c r="CZ120" s="2"/>
      <c r="DA120" s="2"/>
      <c r="DB120" s="2"/>
      <c r="DC120" s="2"/>
      <c r="DD120" s="2"/>
      <c r="DE120" s="2"/>
      <c r="DF120" s="2"/>
      <c r="DG120" s="2"/>
      <c r="DH120" s="2"/>
      <c r="DI120" s="2"/>
      <c r="DJ120" s="2"/>
      <c r="DK120" s="2"/>
      <c r="DL120" s="2"/>
      <c r="DM120" s="2"/>
      <c r="DN120" s="2"/>
      <c r="DO120" s="2"/>
      <c r="DP120" s="2"/>
    </row>
    <row r="121" spans="9:120" ht="9.9499999999999993" customHeight="1">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c r="BE121" s="2"/>
      <c r="BF121" s="2"/>
      <c r="BG121" s="2"/>
      <c r="BH121" s="2"/>
      <c r="BI121" s="2"/>
      <c r="BJ121" s="2"/>
      <c r="BK121" s="2"/>
      <c r="BL121" s="2"/>
      <c r="BM121" s="2"/>
      <c r="BN121" s="2"/>
      <c r="BO121" s="2"/>
      <c r="BP121" s="2"/>
      <c r="BQ121" s="2"/>
      <c r="BR121" s="2"/>
      <c r="BS121" s="2"/>
      <c r="BT121" s="2"/>
      <c r="BU121" s="2"/>
      <c r="BV121" s="2"/>
      <c r="BW121" s="2"/>
      <c r="BX121" s="2"/>
      <c r="BY121" s="2"/>
      <c r="BZ121" s="2"/>
      <c r="CA121" s="2"/>
      <c r="CB121" s="2"/>
      <c r="CC121" s="2"/>
      <c r="CD121" s="2"/>
      <c r="CE121" s="2"/>
      <c r="CF121" s="2"/>
      <c r="CG121" s="2"/>
      <c r="CH121" s="2"/>
      <c r="CI121" s="2"/>
      <c r="CJ121" s="2"/>
      <c r="CK121" s="2"/>
      <c r="CL121" s="2"/>
      <c r="CM121" s="2"/>
      <c r="CN121" s="2"/>
      <c r="CO121" s="2"/>
      <c r="CP121" s="2"/>
      <c r="CQ121" s="2"/>
      <c r="CR121" s="2"/>
      <c r="CS121" s="2"/>
      <c r="CT121" s="2"/>
      <c r="CU121" s="2"/>
      <c r="CV121" s="2"/>
      <c r="CW121" s="2"/>
      <c r="CX121" s="2"/>
      <c r="CY121" s="2"/>
      <c r="CZ121" s="2"/>
      <c r="DA121" s="2"/>
      <c r="DB121" s="2"/>
      <c r="DC121" s="2"/>
      <c r="DD121" s="2"/>
      <c r="DE121" s="2"/>
      <c r="DF121" s="2"/>
      <c r="DG121" s="2"/>
      <c r="DH121" s="2"/>
      <c r="DI121" s="2"/>
      <c r="DJ121" s="2"/>
      <c r="DK121" s="2"/>
      <c r="DL121" s="2"/>
      <c r="DM121" s="2"/>
      <c r="DN121" s="2"/>
      <c r="DO121" s="2"/>
      <c r="DP121" s="2"/>
    </row>
    <row r="122" spans="9:120" ht="9.9499999999999993" customHeight="1">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c r="BE122" s="2"/>
      <c r="BF122" s="2"/>
      <c r="BG122" s="2"/>
      <c r="BH122" s="2"/>
      <c r="BI122" s="2"/>
      <c r="BJ122" s="2"/>
      <c r="BK122" s="2"/>
      <c r="BL122" s="2"/>
      <c r="BM122" s="2"/>
      <c r="BN122" s="2"/>
      <c r="BO122" s="2"/>
      <c r="BP122" s="2"/>
      <c r="BQ122" s="2"/>
      <c r="BR122" s="2"/>
      <c r="BS122" s="2"/>
      <c r="BT122" s="2"/>
      <c r="BU122" s="2"/>
      <c r="BV122" s="2"/>
      <c r="BW122" s="2"/>
      <c r="BX122" s="2"/>
      <c r="BY122" s="2"/>
      <c r="BZ122" s="2"/>
      <c r="CA122" s="2"/>
      <c r="CB122" s="2"/>
      <c r="CC122" s="2"/>
      <c r="CD122" s="2"/>
      <c r="CE122" s="2"/>
      <c r="CF122" s="2"/>
      <c r="CG122" s="2"/>
      <c r="CH122" s="2"/>
      <c r="CI122" s="2"/>
      <c r="CJ122" s="2"/>
      <c r="CK122" s="2"/>
      <c r="CL122" s="2"/>
      <c r="CM122" s="2"/>
      <c r="CN122" s="2"/>
      <c r="CO122" s="2"/>
      <c r="CP122" s="2"/>
      <c r="CQ122" s="2"/>
      <c r="CR122" s="2"/>
      <c r="CS122" s="2"/>
      <c r="CT122" s="2"/>
      <c r="CU122" s="2"/>
      <c r="CV122" s="2"/>
      <c r="CW122" s="2"/>
      <c r="CX122" s="2"/>
      <c r="CY122" s="2"/>
      <c r="CZ122" s="2"/>
      <c r="DA122" s="2"/>
      <c r="DB122" s="2"/>
      <c r="DC122" s="2"/>
      <c r="DD122" s="2"/>
      <c r="DE122" s="2"/>
      <c r="DF122" s="2"/>
      <c r="DG122" s="2"/>
      <c r="DH122" s="2"/>
      <c r="DI122" s="2"/>
      <c r="DJ122" s="2"/>
      <c r="DK122" s="2"/>
      <c r="DL122" s="2"/>
      <c r="DM122" s="2"/>
      <c r="DN122" s="2"/>
      <c r="DO122" s="2"/>
      <c r="DP122" s="2"/>
    </row>
    <row r="123" spans="9:120" ht="9.9499999999999993" customHeight="1">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c r="BE123" s="2"/>
      <c r="BF123" s="2"/>
      <c r="BG123" s="2"/>
      <c r="BH123" s="2"/>
      <c r="BI123" s="2"/>
      <c r="BJ123" s="2"/>
      <c r="BK123" s="2"/>
      <c r="BL123" s="2"/>
      <c r="BM123" s="2"/>
      <c r="BN123" s="2"/>
      <c r="BO123" s="2"/>
      <c r="BP123" s="2"/>
      <c r="BQ123" s="2"/>
      <c r="BR123" s="2"/>
      <c r="BS123" s="2"/>
      <c r="BT123" s="2"/>
      <c r="BU123" s="2"/>
      <c r="BV123" s="2"/>
      <c r="BW123" s="2"/>
      <c r="BX123" s="2"/>
      <c r="BY123" s="2"/>
      <c r="BZ123" s="2"/>
      <c r="CA123" s="2"/>
      <c r="CB123" s="2"/>
      <c r="CC123" s="2"/>
      <c r="CD123" s="2"/>
      <c r="CE123" s="2"/>
      <c r="CF123" s="2"/>
      <c r="CG123" s="2"/>
      <c r="CH123" s="2"/>
      <c r="CI123" s="2"/>
      <c r="CJ123" s="2"/>
      <c r="CK123" s="2"/>
      <c r="CL123" s="2"/>
      <c r="CM123" s="2"/>
      <c r="CN123" s="2"/>
      <c r="CO123" s="2"/>
      <c r="CP123" s="2"/>
      <c r="CQ123" s="2"/>
      <c r="CR123" s="2"/>
      <c r="CS123" s="2"/>
      <c r="CT123" s="2"/>
      <c r="CU123" s="2"/>
      <c r="CV123" s="2"/>
      <c r="CW123" s="2"/>
      <c r="CX123" s="2"/>
      <c r="CY123" s="2"/>
      <c r="CZ123" s="2"/>
      <c r="DA123" s="2"/>
      <c r="DB123" s="2"/>
      <c r="DC123" s="2"/>
      <c r="DD123" s="2"/>
      <c r="DE123" s="2"/>
      <c r="DF123" s="2"/>
      <c r="DG123" s="2"/>
      <c r="DH123" s="2"/>
      <c r="DI123" s="2"/>
      <c r="DJ123" s="2"/>
      <c r="DK123" s="2"/>
      <c r="DL123" s="2"/>
      <c r="DM123" s="2"/>
      <c r="DN123" s="2"/>
      <c r="DO123" s="2"/>
      <c r="DP123" s="2"/>
    </row>
    <row r="124" spans="9:120" ht="9.9499999999999993" customHeight="1">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c r="BE124" s="2"/>
      <c r="BF124" s="2"/>
      <c r="BG124" s="2"/>
      <c r="BH124" s="2"/>
      <c r="BI124" s="2"/>
      <c r="BJ124" s="2"/>
      <c r="BK124" s="2"/>
      <c r="BL124" s="2"/>
      <c r="BM124" s="2"/>
      <c r="BN124" s="2"/>
      <c r="BO124" s="2"/>
      <c r="BP124" s="2"/>
      <c r="BQ124" s="2"/>
      <c r="BR124" s="2"/>
      <c r="BS124" s="2"/>
      <c r="BT124" s="2"/>
      <c r="BU124" s="2"/>
      <c r="BV124" s="2"/>
      <c r="BW124" s="2"/>
      <c r="BX124" s="2"/>
      <c r="BY124" s="2"/>
      <c r="BZ124" s="2"/>
      <c r="CA124" s="2"/>
      <c r="CB124" s="2"/>
      <c r="CC124" s="2"/>
      <c r="CD124" s="2"/>
      <c r="CE124" s="2"/>
      <c r="CF124" s="2"/>
      <c r="CG124" s="2"/>
      <c r="CH124" s="2"/>
      <c r="CI124" s="2"/>
      <c r="CJ124" s="2"/>
      <c r="CK124" s="2"/>
      <c r="CL124" s="2"/>
      <c r="CM124" s="2"/>
      <c r="CN124" s="2"/>
      <c r="CO124" s="2"/>
      <c r="CP124" s="2"/>
      <c r="CQ124" s="2"/>
      <c r="CR124" s="2"/>
      <c r="CS124" s="2"/>
      <c r="CT124" s="2"/>
      <c r="CU124" s="2"/>
      <c r="CV124" s="2"/>
      <c r="CW124" s="2"/>
      <c r="CX124" s="2"/>
      <c r="CY124" s="2"/>
      <c r="CZ124" s="2"/>
      <c r="DA124" s="2"/>
      <c r="DB124" s="2"/>
      <c r="DC124" s="2"/>
      <c r="DD124" s="2"/>
      <c r="DE124" s="2"/>
      <c r="DF124" s="2"/>
      <c r="DG124" s="2"/>
      <c r="DH124" s="2"/>
      <c r="DI124" s="2"/>
      <c r="DJ124" s="2"/>
      <c r="DK124" s="2"/>
      <c r="DL124" s="2"/>
      <c r="DM124" s="2"/>
      <c r="DN124" s="2"/>
      <c r="DO124" s="2"/>
      <c r="DP124" s="2"/>
    </row>
    <row r="125" spans="9:120" ht="9.9499999999999993" customHeight="1">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c r="BE125" s="2"/>
      <c r="BF125" s="2"/>
      <c r="BG125" s="2"/>
      <c r="BH125" s="2"/>
      <c r="BI125" s="2"/>
      <c r="BJ125" s="2"/>
      <c r="BK125" s="2"/>
      <c r="BL125" s="2"/>
      <c r="BM125" s="2"/>
      <c r="BN125" s="2"/>
      <c r="BO125" s="2"/>
      <c r="BP125" s="2"/>
      <c r="BQ125" s="2"/>
      <c r="BR125" s="2"/>
      <c r="BS125" s="2"/>
      <c r="BT125" s="2"/>
      <c r="BU125" s="2"/>
      <c r="BV125" s="2"/>
      <c r="BW125" s="2"/>
      <c r="BX125" s="2"/>
      <c r="BY125" s="2"/>
      <c r="BZ125" s="2"/>
      <c r="CA125" s="2"/>
      <c r="CB125" s="2"/>
      <c r="CC125" s="2"/>
      <c r="CD125" s="2"/>
      <c r="CE125" s="2"/>
      <c r="CF125" s="2"/>
      <c r="CG125" s="2"/>
      <c r="CH125" s="2"/>
      <c r="CI125" s="2"/>
      <c r="CJ125" s="2"/>
      <c r="CK125" s="2"/>
      <c r="CL125" s="2"/>
      <c r="CM125" s="2"/>
      <c r="CN125" s="2"/>
      <c r="CO125" s="2"/>
      <c r="CP125" s="2"/>
      <c r="CQ125" s="2"/>
      <c r="CR125" s="2"/>
      <c r="CS125" s="2"/>
      <c r="CT125" s="2"/>
      <c r="CU125" s="2"/>
      <c r="CV125" s="2"/>
      <c r="CW125" s="2"/>
      <c r="CX125" s="2"/>
      <c r="CY125" s="2"/>
      <c r="CZ125" s="2"/>
      <c r="DA125" s="2"/>
      <c r="DB125" s="2"/>
      <c r="DC125" s="2"/>
      <c r="DD125" s="2"/>
      <c r="DE125" s="2"/>
      <c r="DF125" s="2"/>
      <c r="DG125" s="2"/>
      <c r="DH125" s="2"/>
      <c r="DI125" s="2"/>
      <c r="DJ125" s="2"/>
      <c r="DK125" s="2"/>
      <c r="DL125" s="2"/>
      <c r="DM125" s="2"/>
      <c r="DN125" s="2"/>
      <c r="DO125" s="2"/>
      <c r="DP125" s="2"/>
    </row>
    <row r="126" spans="9:120" ht="9.9499999999999993" customHeight="1">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c r="BE126" s="2"/>
      <c r="BF126" s="2"/>
      <c r="BG126" s="2"/>
      <c r="BH126" s="2"/>
      <c r="BI126" s="2"/>
      <c r="BJ126" s="2"/>
      <c r="BK126" s="2"/>
      <c r="BL126" s="2"/>
      <c r="BM126" s="2"/>
      <c r="BN126" s="2"/>
      <c r="BO126" s="2"/>
      <c r="BP126" s="2"/>
      <c r="BQ126" s="2"/>
      <c r="BR126" s="2"/>
      <c r="BS126" s="2"/>
      <c r="BT126" s="2"/>
      <c r="BU126" s="2"/>
      <c r="BV126" s="2"/>
      <c r="BW126" s="2"/>
      <c r="BX126" s="2"/>
      <c r="BY126" s="2"/>
      <c r="BZ126" s="2"/>
      <c r="CA126" s="2"/>
      <c r="CB126" s="2"/>
      <c r="CC126" s="2"/>
      <c r="CD126" s="2"/>
      <c r="CE126" s="2"/>
      <c r="CF126" s="2"/>
      <c r="CG126" s="2"/>
      <c r="CH126" s="2"/>
      <c r="CI126" s="2"/>
      <c r="CJ126" s="2"/>
      <c r="CK126" s="2"/>
      <c r="CL126" s="2"/>
      <c r="CM126" s="2"/>
      <c r="CN126" s="2"/>
      <c r="CO126" s="2"/>
      <c r="CP126" s="2"/>
      <c r="CQ126" s="2"/>
      <c r="CR126" s="2"/>
      <c r="CS126" s="2"/>
      <c r="CT126" s="2"/>
      <c r="CU126" s="2"/>
      <c r="CV126" s="2"/>
      <c r="CW126" s="2"/>
      <c r="CX126" s="2"/>
      <c r="CY126" s="2"/>
      <c r="CZ126" s="2"/>
      <c r="DA126" s="2"/>
      <c r="DB126" s="2"/>
      <c r="DC126" s="2"/>
      <c r="DD126" s="2"/>
      <c r="DE126" s="2"/>
      <c r="DF126" s="2"/>
      <c r="DG126" s="2"/>
      <c r="DH126" s="2"/>
      <c r="DI126" s="2"/>
      <c r="DJ126" s="2"/>
      <c r="DK126" s="2"/>
      <c r="DL126" s="2"/>
      <c r="DM126" s="2"/>
      <c r="DN126" s="2"/>
      <c r="DO126" s="2"/>
      <c r="DP126" s="2"/>
    </row>
    <row r="127" spans="9:120" ht="9.9499999999999993" customHeight="1">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c r="BE127" s="2"/>
      <c r="BF127" s="2"/>
      <c r="BG127" s="2"/>
      <c r="BH127" s="2"/>
      <c r="BI127" s="2"/>
      <c r="BJ127" s="2"/>
      <c r="BK127" s="2"/>
      <c r="BL127" s="2"/>
      <c r="BM127" s="2"/>
      <c r="BN127" s="2"/>
      <c r="BO127" s="2"/>
      <c r="BP127" s="2"/>
      <c r="BQ127" s="2"/>
      <c r="BR127" s="2"/>
      <c r="BS127" s="2"/>
      <c r="BT127" s="2"/>
      <c r="BU127" s="2"/>
      <c r="BV127" s="2"/>
      <c r="BW127" s="2"/>
      <c r="BX127" s="2"/>
      <c r="BY127" s="2"/>
      <c r="BZ127" s="2"/>
      <c r="CA127" s="2"/>
      <c r="CB127" s="2"/>
      <c r="CC127" s="2"/>
      <c r="CD127" s="2"/>
      <c r="CE127" s="2"/>
      <c r="CF127" s="2"/>
      <c r="CG127" s="2"/>
      <c r="CH127" s="2"/>
      <c r="CI127" s="2"/>
      <c r="CJ127" s="2"/>
      <c r="CK127" s="2"/>
      <c r="CL127" s="2"/>
      <c r="CM127" s="2"/>
      <c r="CN127" s="2"/>
      <c r="CO127" s="2"/>
      <c r="CP127" s="2"/>
      <c r="CQ127" s="2"/>
      <c r="CR127" s="2"/>
      <c r="CS127" s="2"/>
      <c r="CT127" s="2"/>
      <c r="CU127" s="2"/>
      <c r="CV127" s="2"/>
      <c r="CW127" s="2"/>
      <c r="CX127" s="2"/>
      <c r="CY127" s="2"/>
      <c r="CZ127" s="2"/>
      <c r="DA127" s="2"/>
      <c r="DB127" s="2"/>
      <c r="DC127" s="2"/>
      <c r="DD127" s="2"/>
      <c r="DE127" s="2"/>
      <c r="DF127" s="2"/>
      <c r="DG127" s="2"/>
      <c r="DH127" s="2"/>
      <c r="DI127" s="2"/>
      <c r="DJ127" s="2"/>
      <c r="DK127" s="2"/>
      <c r="DL127" s="2"/>
      <c r="DM127" s="2"/>
      <c r="DN127" s="2"/>
      <c r="DO127" s="2"/>
      <c r="DP127" s="2"/>
    </row>
    <row r="128" spans="9:120" ht="9.9499999999999993" customHeight="1">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c r="BE128" s="2"/>
      <c r="BF128" s="2"/>
      <c r="BG128" s="2"/>
      <c r="BH128" s="2"/>
      <c r="BI128" s="2"/>
      <c r="BJ128" s="2"/>
      <c r="BK128" s="2"/>
      <c r="BL128" s="2"/>
      <c r="BM128" s="2"/>
      <c r="BN128" s="2"/>
      <c r="BO128" s="2"/>
      <c r="BP128" s="2"/>
      <c r="BQ128" s="2"/>
      <c r="BR128" s="2"/>
      <c r="BS128" s="2"/>
      <c r="BT128" s="2"/>
      <c r="BU128" s="2"/>
      <c r="BV128" s="2"/>
      <c r="BW128" s="2"/>
      <c r="BX128" s="2"/>
      <c r="BY128" s="2"/>
      <c r="BZ128" s="2"/>
      <c r="CA128" s="2"/>
      <c r="CB128" s="2"/>
      <c r="CC128" s="2"/>
      <c r="CD128" s="2"/>
      <c r="CE128" s="2"/>
      <c r="CF128" s="2"/>
      <c r="CG128" s="2"/>
      <c r="CH128" s="2"/>
      <c r="CI128" s="2"/>
      <c r="CJ128" s="2"/>
      <c r="CK128" s="2"/>
      <c r="CL128" s="2"/>
      <c r="CM128" s="2"/>
      <c r="CN128" s="2"/>
      <c r="CO128" s="2"/>
      <c r="CP128" s="2"/>
      <c r="CQ128" s="2"/>
      <c r="CR128" s="2"/>
      <c r="CS128" s="2"/>
      <c r="CT128" s="2"/>
      <c r="CU128" s="2"/>
      <c r="CV128" s="2"/>
      <c r="CW128" s="2"/>
      <c r="CX128" s="2"/>
      <c r="CY128" s="2"/>
      <c r="CZ128" s="2"/>
      <c r="DA128" s="2"/>
      <c r="DB128" s="2"/>
      <c r="DC128" s="2"/>
      <c r="DD128" s="2"/>
      <c r="DE128" s="2"/>
      <c r="DF128" s="2"/>
      <c r="DG128" s="2"/>
      <c r="DH128" s="2"/>
      <c r="DI128" s="2"/>
      <c r="DJ128" s="2"/>
      <c r="DK128" s="2"/>
      <c r="DL128" s="2"/>
      <c r="DM128" s="2"/>
      <c r="DN128" s="2"/>
      <c r="DO128" s="2"/>
      <c r="DP128" s="2"/>
    </row>
    <row r="129" spans="9:120" ht="9.9499999999999993" customHeight="1">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c r="BE129" s="2"/>
      <c r="BF129" s="2"/>
      <c r="BG129" s="2"/>
      <c r="BH129" s="2"/>
      <c r="BI129" s="2"/>
      <c r="BJ129" s="2"/>
      <c r="BK129" s="2"/>
      <c r="BL129" s="2"/>
      <c r="BM129" s="2"/>
      <c r="BN129" s="2"/>
      <c r="BO129" s="2"/>
      <c r="BP129" s="2"/>
      <c r="BQ129" s="2"/>
      <c r="BR129" s="2"/>
      <c r="BS129" s="2"/>
      <c r="BT129" s="2"/>
      <c r="BU129" s="2"/>
      <c r="BV129" s="2"/>
      <c r="BW129" s="2"/>
      <c r="BX129" s="2"/>
      <c r="BY129" s="2"/>
      <c r="BZ129" s="2"/>
      <c r="CA129" s="2"/>
      <c r="CB129" s="2"/>
      <c r="CC129" s="2"/>
      <c r="CD129" s="2"/>
      <c r="CE129" s="2"/>
      <c r="CF129" s="2"/>
      <c r="CG129" s="2"/>
      <c r="CH129" s="2"/>
      <c r="CI129" s="2"/>
      <c r="CJ129" s="2"/>
      <c r="CK129" s="2"/>
      <c r="CL129" s="2"/>
      <c r="CM129" s="2"/>
      <c r="CN129" s="2"/>
      <c r="CO129" s="2"/>
      <c r="CP129" s="2"/>
      <c r="CQ129" s="2"/>
      <c r="CR129" s="2"/>
      <c r="CS129" s="2"/>
      <c r="CT129" s="2"/>
      <c r="CU129" s="2"/>
      <c r="CV129" s="2"/>
      <c r="CW129" s="2"/>
      <c r="CX129" s="2"/>
      <c r="CY129" s="2"/>
      <c r="CZ129" s="2"/>
      <c r="DA129" s="2"/>
      <c r="DB129" s="2"/>
      <c r="DC129" s="2"/>
      <c r="DD129" s="2"/>
      <c r="DE129" s="2"/>
      <c r="DF129" s="2"/>
      <c r="DG129" s="2"/>
      <c r="DH129" s="2"/>
      <c r="DI129" s="2"/>
      <c r="DJ129" s="2"/>
      <c r="DK129" s="2"/>
      <c r="DL129" s="2"/>
      <c r="DM129" s="2"/>
      <c r="DN129" s="2"/>
      <c r="DO129" s="2"/>
      <c r="DP129" s="2"/>
    </row>
    <row r="130" spans="9:120" ht="9.9499999999999993" customHeight="1">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c r="BE130" s="2"/>
      <c r="BF130" s="2"/>
      <c r="BG130" s="2"/>
      <c r="BH130" s="2"/>
      <c r="BI130" s="2"/>
      <c r="BJ130" s="2"/>
      <c r="BK130" s="2"/>
      <c r="BL130" s="2"/>
      <c r="BM130" s="2"/>
      <c r="BN130" s="2"/>
      <c r="BO130" s="2"/>
      <c r="BP130" s="2"/>
      <c r="BQ130" s="2"/>
      <c r="BR130" s="2"/>
      <c r="BS130" s="2"/>
      <c r="BT130" s="2"/>
      <c r="BU130" s="2"/>
      <c r="BV130" s="2"/>
      <c r="BW130" s="2"/>
      <c r="BX130" s="2"/>
      <c r="BY130" s="2"/>
      <c r="BZ130" s="2"/>
      <c r="CA130" s="2"/>
      <c r="CB130" s="2"/>
      <c r="CC130" s="2"/>
      <c r="CD130" s="2"/>
      <c r="CE130" s="2"/>
      <c r="CF130" s="2"/>
      <c r="CG130" s="2"/>
      <c r="CH130" s="2"/>
      <c r="CI130" s="2"/>
      <c r="CJ130" s="2"/>
      <c r="CK130" s="2"/>
      <c r="CL130" s="2"/>
      <c r="CM130" s="2"/>
      <c r="CN130" s="2"/>
      <c r="CO130" s="2"/>
      <c r="CP130" s="2"/>
      <c r="CQ130" s="2"/>
      <c r="CR130" s="2"/>
      <c r="CS130" s="2"/>
      <c r="CT130" s="2"/>
      <c r="CU130" s="2"/>
      <c r="CV130" s="2"/>
      <c r="CW130" s="2"/>
      <c r="CX130" s="2"/>
      <c r="CY130" s="2"/>
      <c r="CZ130" s="2"/>
      <c r="DA130" s="2"/>
      <c r="DB130" s="2"/>
      <c r="DC130" s="2"/>
      <c r="DD130" s="2"/>
      <c r="DE130" s="2"/>
      <c r="DF130" s="2"/>
      <c r="DG130" s="2"/>
      <c r="DH130" s="2"/>
      <c r="DI130" s="2"/>
      <c r="DJ130" s="2"/>
      <c r="DK130" s="2"/>
      <c r="DL130" s="2"/>
      <c r="DM130" s="2"/>
      <c r="DN130" s="2"/>
      <c r="DO130" s="2"/>
      <c r="DP130" s="2"/>
    </row>
    <row r="131" spans="9:120" ht="9.9499999999999993" customHeight="1">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c r="BF131" s="2"/>
      <c r="BG131" s="2"/>
      <c r="BH131" s="2"/>
      <c r="BI131" s="2"/>
      <c r="BJ131" s="2"/>
      <c r="BK131" s="2"/>
      <c r="BL131" s="2"/>
      <c r="BM131" s="2"/>
      <c r="BN131" s="2"/>
      <c r="BO131" s="2"/>
      <c r="BP131" s="2"/>
      <c r="BQ131" s="2"/>
      <c r="BR131" s="2"/>
      <c r="BS131" s="2"/>
      <c r="BT131" s="2"/>
      <c r="BU131" s="2"/>
      <c r="BV131" s="2"/>
      <c r="BW131" s="2"/>
      <c r="BX131" s="2"/>
      <c r="BY131" s="2"/>
      <c r="BZ131" s="2"/>
      <c r="CA131" s="2"/>
      <c r="CB131" s="2"/>
      <c r="CC131" s="2"/>
      <c r="CD131" s="2"/>
      <c r="CE131" s="2"/>
      <c r="CF131" s="2"/>
      <c r="CG131" s="2"/>
      <c r="CH131" s="2"/>
      <c r="CI131" s="2"/>
      <c r="CJ131" s="2"/>
      <c r="CK131" s="2"/>
      <c r="CL131" s="2"/>
      <c r="CM131" s="2"/>
      <c r="CN131" s="2"/>
      <c r="CO131" s="2"/>
      <c r="CP131" s="2"/>
      <c r="CQ131" s="2"/>
      <c r="CR131" s="2"/>
      <c r="CS131" s="2"/>
      <c r="CT131" s="2"/>
      <c r="CU131" s="2"/>
      <c r="CV131" s="2"/>
      <c r="CW131" s="2"/>
      <c r="CX131" s="2"/>
      <c r="CY131" s="2"/>
      <c r="CZ131" s="2"/>
      <c r="DA131" s="2"/>
      <c r="DB131" s="2"/>
      <c r="DC131" s="2"/>
      <c r="DD131" s="2"/>
      <c r="DE131" s="2"/>
      <c r="DF131" s="2"/>
      <c r="DG131" s="2"/>
      <c r="DH131" s="2"/>
      <c r="DI131" s="2"/>
      <c r="DJ131" s="2"/>
      <c r="DK131" s="2"/>
      <c r="DL131" s="2"/>
      <c r="DM131" s="2"/>
      <c r="DN131" s="2"/>
      <c r="DO131" s="2"/>
      <c r="DP131" s="2"/>
    </row>
    <row r="132" spans="9:120" ht="9.9499999999999993" customHeight="1">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c r="BE132" s="2"/>
      <c r="BF132" s="2"/>
      <c r="BG132" s="2"/>
      <c r="BH132" s="2"/>
      <c r="BI132" s="2"/>
      <c r="BJ132" s="2"/>
      <c r="BK132" s="2"/>
      <c r="BL132" s="2"/>
      <c r="BM132" s="2"/>
      <c r="BN132" s="2"/>
      <c r="BO132" s="2"/>
      <c r="BP132" s="2"/>
      <c r="BQ132" s="2"/>
      <c r="BR132" s="2"/>
      <c r="BS132" s="2"/>
      <c r="BT132" s="2"/>
      <c r="BU132" s="2"/>
      <c r="BV132" s="2"/>
      <c r="BW132" s="2"/>
      <c r="BX132" s="2"/>
      <c r="BY132" s="2"/>
      <c r="BZ132" s="2"/>
      <c r="CA132" s="2"/>
      <c r="CB132" s="2"/>
      <c r="CC132" s="2"/>
      <c r="CD132" s="2"/>
      <c r="CE132" s="2"/>
      <c r="CF132" s="2"/>
      <c r="CG132" s="2"/>
      <c r="CH132" s="2"/>
      <c r="CI132" s="2"/>
      <c r="CJ132" s="2"/>
      <c r="CK132" s="2"/>
      <c r="CL132" s="2"/>
      <c r="CM132" s="2"/>
      <c r="CN132" s="2"/>
      <c r="CO132" s="2"/>
      <c r="CP132" s="2"/>
      <c r="CQ132" s="2"/>
      <c r="CR132" s="2"/>
      <c r="CS132" s="2"/>
      <c r="CT132" s="2"/>
      <c r="CU132" s="2"/>
      <c r="CV132" s="2"/>
      <c r="CW132" s="2"/>
      <c r="CX132" s="2"/>
      <c r="CY132" s="2"/>
      <c r="CZ132" s="2"/>
      <c r="DA132" s="2"/>
      <c r="DB132" s="2"/>
      <c r="DC132" s="2"/>
      <c r="DD132" s="2"/>
      <c r="DE132" s="2"/>
      <c r="DF132" s="2"/>
      <c r="DG132" s="2"/>
      <c r="DH132" s="2"/>
      <c r="DI132" s="2"/>
      <c r="DJ132" s="2"/>
      <c r="DK132" s="2"/>
      <c r="DL132" s="2"/>
      <c r="DM132" s="2"/>
      <c r="DN132" s="2"/>
      <c r="DO132" s="2"/>
      <c r="DP132" s="2"/>
    </row>
    <row r="133" spans="9:120" ht="9.9499999999999993" customHeight="1">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c r="BE133" s="2"/>
      <c r="BF133" s="2"/>
      <c r="BG133" s="2"/>
      <c r="BH133" s="2"/>
      <c r="BI133" s="2"/>
      <c r="BJ133" s="2"/>
      <c r="BK133" s="2"/>
      <c r="BL133" s="2"/>
      <c r="BM133" s="2"/>
      <c r="BN133" s="2"/>
      <c r="BO133" s="2"/>
      <c r="BP133" s="2"/>
      <c r="BQ133" s="2"/>
      <c r="BR133" s="2"/>
      <c r="BS133" s="2"/>
      <c r="BT133" s="2"/>
      <c r="BU133" s="2"/>
      <c r="BV133" s="2"/>
      <c r="BW133" s="2"/>
      <c r="BX133" s="2"/>
      <c r="BY133" s="2"/>
      <c r="BZ133" s="2"/>
      <c r="CA133" s="2"/>
      <c r="CB133" s="2"/>
      <c r="CC133" s="2"/>
      <c r="CD133" s="2"/>
      <c r="CE133" s="2"/>
      <c r="CF133" s="2"/>
      <c r="CG133" s="2"/>
      <c r="CH133" s="2"/>
      <c r="CI133" s="2"/>
      <c r="CJ133" s="2"/>
      <c r="CK133" s="2"/>
      <c r="CL133" s="2"/>
      <c r="CM133" s="2"/>
      <c r="CN133" s="2"/>
      <c r="CO133" s="2"/>
      <c r="CP133" s="2"/>
      <c r="CQ133" s="2"/>
      <c r="CR133" s="2"/>
      <c r="CS133" s="2"/>
      <c r="CT133" s="2"/>
      <c r="CU133" s="2"/>
      <c r="CV133" s="2"/>
      <c r="CW133" s="2"/>
      <c r="CX133" s="2"/>
      <c r="CY133" s="2"/>
      <c r="CZ133" s="2"/>
      <c r="DA133" s="2"/>
      <c r="DB133" s="2"/>
      <c r="DC133" s="2"/>
      <c r="DD133" s="2"/>
      <c r="DE133" s="2"/>
      <c r="DF133" s="2"/>
      <c r="DG133" s="2"/>
      <c r="DH133" s="2"/>
      <c r="DI133" s="2"/>
      <c r="DJ133" s="2"/>
      <c r="DK133" s="2"/>
      <c r="DL133" s="2"/>
      <c r="DM133" s="2"/>
      <c r="DN133" s="2"/>
      <c r="DO133" s="2"/>
      <c r="DP133" s="2"/>
    </row>
    <row r="134" spans="9:120" ht="9.9499999999999993" customHeight="1">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c r="BE134" s="2"/>
      <c r="BF134" s="2"/>
      <c r="BG134" s="2"/>
      <c r="BH134" s="2"/>
      <c r="BI134" s="2"/>
      <c r="BJ134" s="2"/>
      <c r="BK134" s="2"/>
      <c r="BL134" s="2"/>
      <c r="BM134" s="2"/>
      <c r="BN134" s="2"/>
      <c r="BO134" s="2"/>
      <c r="BP134" s="2"/>
      <c r="BQ134" s="2"/>
      <c r="BR134" s="2"/>
      <c r="BS134" s="2"/>
      <c r="BT134" s="2"/>
      <c r="BU134" s="2"/>
      <c r="BV134" s="2"/>
      <c r="BW134" s="2"/>
      <c r="BX134" s="2"/>
      <c r="BY134" s="2"/>
      <c r="BZ134" s="2"/>
      <c r="CA134" s="2"/>
      <c r="CB134" s="2"/>
      <c r="CC134" s="2"/>
      <c r="CD134" s="2"/>
      <c r="CE134" s="2"/>
      <c r="CF134" s="2"/>
      <c r="CG134" s="2"/>
      <c r="CH134" s="2"/>
      <c r="CI134" s="2"/>
      <c r="CJ134" s="2"/>
      <c r="CK134" s="2"/>
      <c r="CL134" s="2"/>
      <c r="CM134" s="2"/>
      <c r="CN134" s="2"/>
      <c r="CO134" s="2"/>
      <c r="CP134" s="2"/>
      <c r="CQ134" s="2"/>
      <c r="CR134" s="2"/>
      <c r="CS134" s="2"/>
      <c r="CT134" s="2"/>
      <c r="CU134" s="2"/>
      <c r="CV134" s="2"/>
      <c r="CW134" s="2"/>
      <c r="CX134" s="2"/>
      <c r="CY134" s="2"/>
      <c r="CZ134" s="2"/>
      <c r="DA134" s="2"/>
      <c r="DB134" s="2"/>
      <c r="DC134" s="2"/>
      <c r="DD134" s="2"/>
      <c r="DE134" s="2"/>
      <c r="DF134" s="2"/>
      <c r="DG134" s="2"/>
      <c r="DH134" s="2"/>
      <c r="DI134" s="2"/>
      <c r="DJ134" s="2"/>
      <c r="DK134" s="2"/>
      <c r="DL134" s="2"/>
      <c r="DM134" s="2"/>
      <c r="DN134" s="2"/>
      <c r="DO134" s="2"/>
      <c r="DP134" s="2"/>
    </row>
    <row r="135" spans="9:120" ht="9.9499999999999993" customHeight="1">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c r="BE135" s="2"/>
      <c r="BF135" s="2"/>
      <c r="BG135" s="2"/>
      <c r="BH135" s="2"/>
      <c r="BI135" s="2"/>
      <c r="BJ135" s="2"/>
      <c r="BK135" s="2"/>
      <c r="BL135" s="2"/>
      <c r="BM135" s="2"/>
      <c r="BN135" s="2"/>
      <c r="BO135" s="2"/>
      <c r="BP135" s="2"/>
      <c r="BQ135" s="2"/>
      <c r="BR135" s="2"/>
      <c r="BS135" s="2"/>
      <c r="BT135" s="2"/>
      <c r="BU135" s="2"/>
      <c r="BV135" s="2"/>
      <c r="BW135" s="2"/>
      <c r="BX135" s="2"/>
      <c r="BY135" s="2"/>
      <c r="BZ135" s="2"/>
      <c r="CA135" s="2"/>
      <c r="CB135" s="2"/>
      <c r="CC135" s="2"/>
      <c r="CD135" s="2"/>
      <c r="CE135" s="2"/>
      <c r="CF135" s="2"/>
      <c r="CG135" s="2"/>
      <c r="CH135" s="2"/>
      <c r="CI135" s="2"/>
      <c r="CJ135" s="2"/>
      <c r="CK135" s="2"/>
      <c r="CL135" s="2"/>
      <c r="CM135" s="2"/>
      <c r="CN135" s="2"/>
      <c r="CO135" s="2"/>
      <c r="CP135" s="2"/>
      <c r="CQ135" s="2"/>
      <c r="CR135" s="2"/>
      <c r="CS135" s="2"/>
      <c r="CT135" s="2"/>
      <c r="CU135" s="2"/>
      <c r="CV135" s="2"/>
      <c r="CW135" s="2"/>
      <c r="CX135" s="2"/>
      <c r="CY135" s="2"/>
      <c r="CZ135" s="2"/>
      <c r="DA135" s="2"/>
      <c r="DB135" s="2"/>
      <c r="DC135" s="2"/>
      <c r="DD135" s="2"/>
      <c r="DE135" s="2"/>
      <c r="DF135" s="2"/>
      <c r="DG135" s="2"/>
      <c r="DH135" s="2"/>
      <c r="DI135" s="2"/>
      <c r="DJ135" s="2"/>
      <c r="DK135" s="2"/>
      <c r="DL135" s="2"/>
      <c r="DM135" s="2"/>
      <c r="DN135" s="2"/>
      <c r="DO135" s="2"/>
      <c r="DP135" s="2"/>
    </row>
    <row r="136" spans="9:120" ht="9.9499999999999993" customHeight="1">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c r="BE136" s="2"/>
      <c r="BF136" s="2"/>
      <c r="BG136" s="2"/>
      <c r="BH136" s="2"/>
      <c r="BI136" s="2"/>
      <c r="BJ136" s="2"/>
      <c r="BK136" s="2"/>
      <c r="BL136" s="2"/>
      <c r="BM136" s="2"/>
      <c r="BN136" s="2"/>
      <c r="BO136" s="2"/>
      <c r="BP136" s="2"/>
      <c r="BQ136" s="2"/>
      <c r="BR136" s="2"/>
      <c r="BS136" s="2"/>
      <c r="BT136" s="2"/>
      <c r="BU136" s="2"/>
      <c r="BV136" s="2"/>
      <c r="BW136" s="2"/>
      <c r="BX136" s="2"/>
      <c r="BY136" s="2"/>
      <c r="BZ136" s="2"/>
      <c r="CA136" s="2"/>
      <c r="CB136" s="2"/>
      <c r="CC136" s="2"/>
      <c r="CD136" s="2"/>
      <c r="CE136" s="2"/>
      <c r="CF136" s="2"/>
      <c r="CG136" s="2"/>
      <c r="CH136" s="2"/>
      <c r="CI136" s="2"/>
      <c r="CJ136" s="2"/>
      <c r="CK136" s="2"/>
      <c r="CL136" s="2"/>
      <c r="CM136" s="2"/>
      <c r="CN136" s="2"/>
      <c r="CO136" s="2"/>
      <c r="CP136" s="2"/>
      <c r="CQ136" s="2"/>
      <c r="CR136" s="2"/>
      <c r="CS136" s="2"/>
      <c r="CT136" s="2"/>
      <c r="CU136" s="2"/>
      <c r="CV136" s="2"/>
      <c r="CW136" s="2"/>
      <c r="CX136" s="2"/>
      <c r="CY136" s="2"/>
      <c r="CZ136" s="2"/>
      <c r="DA136" s="2"/>
      <c r="DB136" s="2"/>
      <c r="DC136" s="2"/>
      <c r="DD136" s="2"/>
      <c r="DE136" s="2"/>
      <c r="DF136" s="2"/>
      <c r="DG136" s="2"/>
      <c r="DH136" s="2"/>
      <c r="DI136" s="2"/>
      <c r="DJ136" s="2"/>
      <c r="DK136" s="2"/>
      <c r="DL136" s="2"/>
      <c r="DM136" s="2"/>
      <c r="DN136" s="2"/>
      <c r="DO136" s="2"/>
      <c r="DP136" s="2"/>
    </row>
    <row r="137" spans="9:120" ht="9.9499999999999993" customHeight="1">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c r="BE137" s="2"/>
      <c r="BF137" s="2"/>
      <c r="BG137" s="2"/>
      <c r="BH137" s="2"/>
      <c r="BI137" s="2"/>
      <c r="BJ137" s="2"/>
      <c r="BK137" s="2"/>
      <c r="BL137" s="2"/>
      <c r="BM137" s="2"/>
      <c r="BN137" s="2"/>
      <c r="BO137" s="2"/>
      <c r="BP137" s="2"/>
      <c r="BQ137" s="2"/>
      <c r="BR137" s="2"/>
      <c r="BS137" s="2"/>
      <c r="BT137" s="2"/>
      <c r="BU137" s="2"/>
      <c r="BV137" s="2"/>
      <c r="BW137" s="2"/>
      <c r="BX137" s="2"/>
      <c r="BY137" s="2"/>
      <c r="BZ137" s="2"/>
      <c r="CA137" s="2"/>
      <c r="CB137" s="2"/>
      <c r="CC137" s="2"/>
      <c r="CD137" s="2"/>
      <c r="CE137" s="2"/>
      <c r="CF137" s="2"/>
      <c r="CG137" s="2"/>
      <c r="CH137" s="2"/>
      <c r="CI137" s="2"/>
      <c r="CJ137" s="2"/>
      <c r="CK137" s="2"/>
      <c r="CL137" s="2"/>
      <c r="CM137" s="2"/>
      <c r="CN137" s="2"/>
      <c r="CO137" s="2"/>
      <c r="CP137" s="2"/>
      <c r="CQ137" s="2"/>
      <c r="CR137" s="2"/>
      <c r="CS137" s="2"/>
      <c r="CT137" s="2"/>
      <c r="CU137" s="2"/>
      <c r="CV137" s="2"/>
      <c r="CW137" s="2"/>
      <c r="CX137" s="2"/>
      <c r="CY137" s="2"/>
      <c r="CZ137" s="2"/>
      <c r="DA137" s="2"/>
      <c r="DB137" s="2"/>
      <c r="DC137" s="2"/>
      <c r="DD137" s="2"/>
      <c r="DE137" s="2"/>
      <c r="DF137" s="2"/>
      <c r="DG137" s="2"/>
      <c r="DH137" s="2"/>
      <c r="DI137" s="2"/>
      <c r="DJ137" s="2"/>
      <c r="DK137" s="2"/>
      <c r="DL137" s="2"/>
      <c r="DM137" s="2"/>
      <c r="DN137" s="2"/>
      <c r="DO137" s="2"/>
      <c r="DP137" s="2"/>
    </row>
    <row r="138" spans="9:120" ht="9.9499999999999993" customHeight="1">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c r="BF138" s="2"/>
      <c r="BG138" s="2"/>
      <c r="BH138" s="2"/>
      <c r="BI138" s="2"/>
      <c r="BJ138" s="2"/>
      <c r="BK138" s="2"/>
      <c r="BL138" s="2"/>
      <c r="BM138" s="2"/>
      <c r="BN138" s="2"/>
      <c r="BO138" s="2"/>
      <c r="BP138" s="2"/>
      <c r="BQ138" s="2"/>
      <c r="BR138" s="2"/>
      <c r="BS138" s="2"/>
      <c r="BT138" s="2"/>
      <c r="BU138" s="2"/>
      <c r="BV138" s="2"/>
      <c r="BW138" s="2"/>
      <c r="BX138" s="2"/>
      <c r="BY138" s="2"/>
      <c r="BZ138" s="2"/>
      <c r="CA138" s="2"/>
      <c r="CB138" s="2"/>
      <c r="CC138" s="2"/>
      <c r="CD138" s="2"/>
      <c r="CE138" s="2"/>
      <c r="CF138" s="2"/>
      <c r="CG138" s="2"/>
      <c r="CH138" s="2"/>
      <c r="CI138" s="2"/>
      <c r="CJ138" s="2"/>
      <c r="CK138" s="2"/>
      <c r="CL138" s="2"/>
      <c r="CM138" s="2"/>
      <c r="CN138" s="2"/>
      <c r="CO138" s="2"/>
      <c r="CP138" s="2"/>
      <c r="CQ138" s="2"/>
      <c r="CR138" s="2"/>
      <c r="CS138" s="2"/>
      <c r="CT138" s="2"/>
      <c r="CU138" s="2"/>
      <c r="CV138" s="2"/>
      <c r="CW138" s="2"/>
      <c r="CX138" s="2"/>
      <c r="CY138" s="2"/>
      <c r="CZ138" s="2"/>
      <c r="DA138" s="2"/>
      <c r="DB138" s="2"/>
      <c r="DC138" s="2"/>
      <c r="DD138" s="2"/>
      <c r="DE138" s="2"/>
      <c r="DF138" s="2"/>
      <c r="DG138" s="2"/>
      <c r="DH138" s="2"/>
      <c r="DI138" s="2"/>
      <c r="DJ138" s="2"/>
      <c r="DK138" s="2"/>
      <c r="DL138" s="2"/>
      <c r="DM138" s="2"/>
      <c r="DN138" s="2"/>
      <c r="DO138" s="2"/>
      <c r="DP138" s="2"/>
    </row>
    <row r="139" spans="9:120" ht="9.9499999999999993" customHeight="1">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c r="BE139" s="2"/>
      <c r="BF139" s="2"/>
      <c r="BG139" s="2"/>
      <c r="BH139" s="2"/>
      <c r="BI139" s="2"/>
      <c r="BJ139" s="2"/>
      <c r="BK139" s="2"/>
      <c r="BL139" s="2"/>
      <c r="BM139" s="2"/>
      <c r="BN139" s="2"/>
      <c r="BO139" s="2"/>
      <c r="BP139" s="2"/>
      <c r="BQ139" s="2"/>
      <c r="BR139" s="2"/>
      <c r="BS139" s="2"/>
      <c r="BT139" s="2"/>
      <c r="BU139" s="2"/>
      <c r="BV139" s="2"/>
      <c r="BW139" s="2"/>
      <c r="BX139" s="2"/>
      <c r="BY139" s="2"/>
      <c r="BZ139" s="2"/>
      <c r="CA139" s="2"/>
      <c r="CB139" s="2"/>
      <c r="CC139" s="2"/>
      <c r="CD139" s="2"/>
      <c r="CE139" s="2"/>
      <c r="CF139" s="2"/>
      <c r="CG139" s="2"/>
      <c r="CH139" s="2"/>
      <c r="CI139" s="2"/>
      <c r="CJ139" s="2"/>
      <c r="CK139" s="2"/>
      <c r="CL139" s="2"/>
      <c r="CM139" s="2"/>
      <c r="CN139" s="2"/>
      <c r="CO139" s="2"/>
      <c r="CP139" s="2"/>
      <c r="CQ139" s="2"/>
      <c r="CR139" s="2"/>
      <c r="CS139" s="2"/>
      <c r="CT139" s="2"/>
      <c r="CU139" s="2"/>
      <c r="CV139" s="2"/>
      <c r="CW139" s="2"/>
      <c r="CX139" s="2"/>
      <c r="CY139" s="2"/>
      <c r="CZ139" s="2"/>
      <c r="DA139" s="2"/>
      <c r="DB139" s="2"/>
      <c r="DC139" s="2"/>
      <c r="DD139" s="2"/>
      <c r="DE139" s="2"/>
      <c r="DF139" s="2"/>
      <c r="DG139" s="2"/>
      <c r="DH139" s="2"/>
      <c r="DI139" s="2"/>
      <c r="DJ139" s="2"/>
      <c r="DK139" s="2"/>
      <c r="DL139" s="2"/>
      <c r="DM139" s="2"/>
      <c r="DN139" s="2"/>
      <c r="DO139" s="2"/>
      <c r="DP139" s="2"/>
    </row>
    <row r="140" spans="9:120" ht="9.9499999999999993" customHeight="1">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c r="BE140" s="2"/>
      <c r="BF140" s="2"/>
      <c r="BG140" s="2"/>
      <c r="BH140" s="2"/>
      <c r="BI140" s="2"/>
      <c r="BJ140" s="2"/>
      <c r="BK140" s="2"/>
      <c r="BL140" s="2"/>
      <c r="BM140" s="2"/>
      <c r="BN140" s="2"/>
      <c r="BO140" s="2"/>
      <c r="BP140" s="2"/>
      <c r="BQ140" s="2"/>
      <c r="BR140" s="2"/>
      <c r="BS140" s="2"/>
      <c r="BT140" s="2"/>
      <c r="BU140" s="2"/>
      <c r="BV140" s="2"/>
      <c r="BW140" s="2"/>
      <c r="BX140" s="2"/>
      <c r="BY140" s="2"/>
      <c r="BZ140" s="2"/>
      <c r="CA140" s="2"/>
      <c r="CB140" s="2"/>
      <c r="CC140" s="2"/>
      <c r="CD140" s="2"/>
      <c r="CE140" s="2"/>
      <c r="CF140" s="2"/>
      <c r="CG140" s="2"/>
      <c r="CH140" s="2"/>
      <c r="CI140" s="2"/>
      <c r="CJ140" s="2"/>
      <c r="CK140" s="2"/>
      <c r="CL140" s="2"/>
      <c r="CM140" s="2"/>
      <c r="CN140" s="2"/>
      <c r="CO140" s="2"/>
      <c r="CP140" s="2"/>
      <c r="CQ140" s="2"/>
      <c r="CR140" s="2"/>
      <c r="CS140" s="2"/>
      <c r="CT140" s="2"/>
      <c r="CU140" s="2"/>
      <c r="CV140" s="2"/>
      <c r="CW140" s="2"/>
      <c r="CX140" s="2"/>
      <c r="CY140" s="2"/>
      <c r="CZ140" s="2"/>
      <c r="DA140" s="2"/>
      <c r="DB140" s="2"/>
      <c r="DC140" s="2"/>
      <c r="DD140" s="2"/>
      <c r="DE140" s="2"/>
      <c r="DF140" s="2"/>
      <c r="DG140" s="2"/>
      <c r="DH140" s="2"/>
      <c r="DI140" s="2"/>
      <c r="DJ140" s="2"/>
      <c r="DK140" s="2"/>
      <c r="DL140" s="2"/>
      <c r="DM140" s="2"/>
      <c r="DN140" s="2"/>
      <c r="DO140" s="2"/>
      <c r="DP140" s="2"/>
    </row>
    <row r="141" spans="9:120" ht="9.9499999999999993" customHeight="1">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c r="BE141" s="2"/>
      <c r="BF141" s="2"/>
      <c r="BG141" s="2"/>
      <c r="BH141" s="2"/>
      <c r="BI141" s="2"/>
      <c r="BJ141" s="2"/>
      <c r="BK141" s="2"/>
      <c r="BL141" s="2"/>
      <c r="BM141" s="2"/>
      <c r="BN141" s="2"/>
      <c r="BO141" s="2"/>
      <c r="BP141" s="2"/>
      <c r="BQ141" s="2"/>
      <c r="BR141" s="2"/>
      <c r="BS141" s="2"/>
      <c r="BT141" s="2"/>
      <c r="BU141" s="2"/>
      <c r="BV141" s="2"/>
      <c r="BW141" s="2"/>
      <c r="BX141" s="2"/>
      <c r="BY141" s="2"/>
      <c r="BZ141" s="2"/>
      <c r="CA141" s="2"/>
      <c r="CB141" s="2"/>
      <c r="CC141" s="2"/>
      <c r="CD141" s="2"/>
      <c r="CE141" s="2"/>
      <c r="CF141" s="2"/>
      <c r="CG141" s="2"/>
      <c r="CH141" s="2"/>
      <c r="CI141" s="2"/>
      <c r="CJ141" s="2"/>
      <c r="CK141" s="2"/>
      <c r="CL141" s="2"/>
      <c r="CM141" s="2"/>
      <c r="CN141" s="2"/>
      <c r="CO141" s="2"/>
      <c r="CP141" s="2"/>
      <c r="CQ141" s="2"/>
      <c r="CR141" s="2"/>
      <c r="CS141" s="2"/>
      <c r="CT141" s="2"/>
      <c r="CU141" s="2"/>
      <c r="CV141" s="2"/>
      <c r="CW141" s="2"/>
      <c r="CX141" s="2"/>
      <c r="CY141" s="2"/>
      <c r="CZ141" s="2"/>
      <c r="DA141" s="2"/>
      <c r="DB141" s="2"/>
      <c r="DC141" s="2"/>
      <c r="DD141" s="2"/>
      <c r="DE141" s="2"/>
      <c r="DF141" s="2"/>
      <c r="DG141" s="2"/>
      <c r="DH141" s="2"/>
      <c r="DI141" s="2"/>
      <c r="DJ141" s="2"/>
      <c r="DK141" s="2"/>
      <c r="DL141" s="2"/>
      <c r="DM141" s="2"/>
      <c r="DN141" s="2"/>
      <c r="DO141" s="2"/>
      <c r="DP141" s="2"/>
    </row>
    <row r="142" spans="9:120" ht="9.9499999999999993" customHeight="1">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c r="BE142" s="2"/>
      <c r="BF142" s="2"/>
      <c r="BG142" s="2"/>
      <c r="BH142" s="2"/>
      <c r="BI142" s="2"/>
      <c r="BJ142" s="2"/>
      <c r="BK142" s="2"/>
      <c r="BL142" s="2"/>
      <c r="BM142" s="2"/>
      <c r="BN142" s="2"/>
      <c r="BO142" s="2"/>
      <c r="BP142" s="2"/>
      <c r="BQ142" s="2"/>
      <c r="BR142" s="2"/>
      <c r="BS142" s="2"/>
      <c r="BT142" s="2"/>
      <c r="BU142" s="2"/>
      <c r="BV142" s="2"/>
      <c r="BW142" s="2"/>
      <c r="BX142" s="2"/>
      <c r="BY142" s="2"/>
      <c r="BZ142" s="2"/>
      <c r="CA142" s="2"/>
      <c r="CB142" s="2"/>
      <c r="CC142" s="2"/>
      <c r="CD142" s="2"/>
      <c r="CE142" s="2"/>
      <c r="CF142" s="2"/>
      <c r="CG142" s="2"/>
      <c r="CH142" s="2"/>
      <c r="CI142" s="2"/>
      <c r="CJ142" s="2"/>
      <c r="CK142" s="2"/>
      <c r="CL142" s="2"/>
      <c r="CM142" s="2"/>
      <c r="CN142" s="2"/>
      <c r="CO142" s="2"/>
      <c r="CP142" s="2"/>
      <c r="CQ142" s="2"/>
      <c r="CR142" s="2"/>
      <c r="CS142" s="2"/>
      <c r="CT142" s="2"/>
      <c r="CU142" s="2"/>
      <c r="CV142" s="2"/>
      <c r="CW142" s="2"/>
      <c r="CX142" s="2"/>
      <c r="CY142" s="2"/>
      <c r="CZ142" s="2"/>
      <c r="DA142" s="2"/>
      <c r="DB142" s="2"/>
      <c r="DC142" s="2"/>
      <c r="DD142" s="2"/>
      <c r="DE142" s="2"/>
      <c r="DF142" s="2"/>
      <c r="DG142" s="2"/>
      <c r="DH142" s="2"/>
      <c r="DI142" s="2"/>
      <c r="DJ142" s="2"/>
      <c r="DK142" s="2"/>
      <c r="DL142" s="2"/>
      <c r="DM142" s="2"/>
      <c r="DN142" s="2"/>
      <c r="DO142" s="2"/>
      <c r="DP142" s="2"/>
    </row>
    <row r="143" spans="9:120" ht="9.9499999999999993" customHeight="1">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c r="BE143" s="2"/>
      <c r="BF143" s="2"/>
      <c r="BG143" s="2"/>
      <c r="BH143" s="2"/>
      <c r="BI143" s="2"/>
      <c r="BJ143" s="2"/>
      <c r="BK143" s="2"/>
      <c r="BL143" s="2"/>
      <c r="BM143" s="2"/>
      <c r="BN143" s="2"/>
      <c r="BO143" s="2"/>
      <c r="BP143" s="2"/>
      <c r="BQ143" s="2"/>
      <c r="BR143" s="2"/>
      <c r="BS143" s="2"/>
      <c r="BT143" s="2"/>
      <c r="BU143" s="2"/>
      <c r="BV143" s="2"/>
      <c r="BW143" s="2"/>
      <c r="BX143" s="2"/>
      <c r="BY143" s="2"/>
      <c r="BZ143" s="2"/>
      <c r="CA143" s="2"/>
      <c r="CB143" s="2"/>
      <c r="CC143" s="2"/>
      <c r="CD143" s="2"/>
      <c r="CE143" s="2"/>
      <c r="CF143" s="2"/>
      <c r="CG143" s="2"/>
      <c r="CH143" s="2"/>
      <c r="CI143" s="2"/>
      <c r="CJ143" s="2"/>
      <c r="CK143" s="2"/>
      <c r="CL143" s="2"/>
      <c r="CM143" s="2"/>
      <c r="CN143" s="2"/>
      <c r="CO143" s="2"/>
      <c r="CP143" s="2"/>
      <c r="CQ143" s="2"/>
      <c r="CR143" s="2"/>
      <c r="CS143" s="2"/>
      <c r="CT143" s="2"/>
      <c r="CU143" s="2"/>
      <c r="CV143" s="2"/>
      <c r="CW143" s="2"/>
      <c r="CX143" s="2"/>
      <c r="CY143" s="2"/>
      <c r="CZ143" s="2"/>
      <c r="DA143" s="2"/>
      <c r="DB143" s="2"/>
      <c r="DC143" s="2"/>
      <c r="DD143" s="2"/>
      <c r="DE143" s="2"/>
      <c r="DF143" s="2"/>
      <c r="DG143" s="2"/>
      <c r="DH143" s="2"/>
      <c r="DI143" s="2"/>
      <c r="DJ143" s="2"/>
      <c r="DK143" s="2"/>
      <c r="DL143" s="2"/>
      <c r="DM143" s="2"/>
      <c r="DN143" s="2"/>
      <c r="DO143" s="2"/>
      <c r="DP143" s="2"/>
    </row>
    <row r="144" spans="9:120" ht="9.9499999999999993" customHeight="1">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c r="BE144" s="2"/>
      <c r="BF144" s="2"/>
      <c r="BG144" s="2"/>
      <c r="BH144" s="2"/>
      <c r="BI144" s="2"/>
      <c r="BJ144" s="2"/>
      <c r="BK144" s="2"/>
      <c r="BL144" s="2"/>
      <c r="BM144" s="2"/>
      <c r="BN144" s="2"/>
      <c r="BO144" s="2"/>
      <c r="BP144" s="2"/>
      <c r="BQ144" s="2"/>
      <c r="BR144" s="2"/>
      <c r="BS144" s="2"/>
      <c r="BT144" s="2"/>
      <c r="BU144" s="2"/>
      <c r="BV144" s="2"/>
      <c r="BW144" s="2"/>
      <c r="BX144" s="2"/>
      <c r="BY144" s="2"/>
      <c r="BZ144" s="2"/>
      <c r="CA144" s="2"/>
      <c r="CB144" s="2"/>
      <c r="CC144" s="2"/>
      <c r="CD144" s="2"/>
      <c r="CE144" s="2"/>
      <c r="CF144" s="2"/>
      <c r="CG144" s="2"/>
      <c r="CH144" s="2"/>
      <c r="CI144" s="2"/>
      <c r="CJ144" s="2"/>
      <c r="CK144" s="2"/>
      <c r="CL144" s="2"/>
      <c r="CM144" s="2"/>
      <c r="CN144" s="2"/>
      <c r="CO144" s="2"/>
      <c r="CP144" s="2"/>
      <c r="CQ144" s="2"/>
      <c r="CR144" s="2"/>
      <c r="CS144" s="2"/>
      <c r="CT144" s="2"/>
      <c r="CU144" s="2"/>
      <c r="CV144" s="2"/>
      <c r="CW144" s="2"/>
      <c r="CX144" s="2"/>
      <c r="CY144" s="2"/>
      <c r="CZ144" s="2"/>
      <c r="DA144" s="2"/>
      <c r="DB144" s="2"/>
      <c r="DC144" s="2"/>
      <c r="DD144" s="2"/>
      <c r="DE144" s="2"/>
      <c r="DF144" s="2"/>
      <c r="DG144" s="2"/>
      <c r="DH144" s="2"/>
      <c r="DI144" s="2"/>
      <c r="DJ144" s="2"/>
      <c r="DK144" s="2"/>
      <c r="DL144" s="2"/>
      <c r="DM144" s="2"/>
      <c r="DN144" s="2"/>
      <c r="DO144" s="2"/>
      <c r="DP144" s="2"/>
    </row>
    <row r="145" spans="9:120" ht="9.9499999999999993" customHeight="1">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c r="BE145" s="2"/>
      <c r="BF145" s="2"/>
      <c r="BG145" s="2"/>
      <c r="BH145" s="2"/>
      <c r="BI145" s="2"/>
      <c r="BJ145" s="2"/>
      <c r="BK145" s="2"/>
      <c r="BL145" s="2"/>
      <c r="BM145" s="2"/>
      <c r="BN145" s="2"/>
      <c r="BO145" s="2"/>
      <c r="BP145" s="2"/>
      <c r="BQ145" s="2"/>
      <c r="BR145" s="2"/>
      <c r="BS145" s="2"/>
      <c r="BT145" s="2"/>
      <c r="BU145" s="2"/>
      <c r="BV145" s="2"/>
      <c r="BW145" s="2"/>
      <c r="BX145" s="2"/>
      <c r="BY145" s="2"/>
      <c r="BZ145" s="2"/>
      <c r="CA145" s="2"/>
      <c r="CB145" s="2"/>
      <c r="CC145" s="2"/>
      <c r="CD145" s="2"/>
      <c r="CE145" s="2"/>
      <c r="CF145" s="2"/>
      <c r="CG145" s="2"/>
      <c r="CH145" s="2"/>
      <c r="CI145" s="2"/>
      <c r="CJ145" s="2"/>
      <c r="CK145" s="2"/>
      <c r="CL145" s="2"/>
      <c r="CM145" s="2"/>
      <c r="CN145" s="2"/>
      <c r="CO145" s="2"/>
      <c r="CP145" s="2"/>
      <c r="CQ145" s="2"/>
      <c r="CR145" s="2"/>
      <c r="CS145" s="2"/>
      <c r="CT145" s="2"/>
      <c r="CU145" s="2"/>
      <c r="CV145" s="2"/>
      <c r="CW145" s="2"/>
      <c r="CX145" s="2"/>
      <c r="CY145" s="2"/>
      <c r="CZ145" s="2"/>
      <c r="DA145" s="2"/>
      <c r="DB145" s="2"/>
      <c r="DC145" s="2"/>
      <c r="DD145" s="2"/>
      <c r="DE145" s="2"/>
      <c r="DF145" s="2"/>
      <c r="DG145" s="2"/>
      <c r="DH145" s="2"/>
      <c r="DI145" s="2"/>
      <c r="DJ145" s="2"/>
      <c r="DK145" s="2"/>
      <c r="DL145" s="2"/>
      <c r="DM145" s="2"/>
      <c r="DN145" s="2"/>
      <c r="DO145" s="2"/>
      <c r="DP145" s="2"/>
    </row>
    <row r="146" spans="9:120" ht="9.9499999999999993" customHeight="1">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c r="BE146" s="2"/>
      <c r="BF146" s="2"/>
      <c r="BG146" s="2"/>
      <c r="BH146" s="2"/>
      <c r="BI146" s="2"/>
      <c r="BJ146" s="2"/>
      <c r="BK146" s="2"/>
      <c r="BL146" s="2"/>
      <c r="BM146" s="2"/>
      <c r="BN146" s="2"/>
      <c r="BO146" s="2"/>
      <c r="BP146" s="2"/>
      <c r="BQ146" s="2"/>
      <c r="BR146" s="2"/>
      <c r="BS146" s="2"/>
      <c r="BT146" s="2"/>
      <c r="BU146" s="2"/>
      <c r="BV146" s="2"/>
      <c r="BW146" s="2"/>
      <c r="BX146" s="2"/>
      <c r="BY146" s="2"/>
      <c r="BZ146" s="2"/>
      <c r="CA146" s="2"/>
      <c r="CB146" s="2"/>
      <c r="CC146" s="2"/>
      <c r="CD146" s="2"/>
      <c r="CE146" s="2"/>
      <c r="CF146" s="2"/>
      <c r="CG146" s="2"/>
      <c r="CH146" s="2"/>
      <c r="CI146" s="2"/>
      <c r="CJ146" s="2"/>
      <c r="CK146" s="2"/>
      <c r="CL146" s="2"/>
      <c r="CM146" s="2"/>
      <c r="CN146" s="2"/>
      <c r="CO146" s="2"/>
      <c r="CP146" s="2"/>
      <c r="CQ146" s="2"/>
      <c r="CR146" s="2"/>
      <c r="CS146" s="2"/>
      <c r="CT146" s="2"/>
      <c r="CU146" s="2"/>
      <c r="CV146" s="2"/>
      <c r="CW146" s="2"/>
      <c r="CX146" s="2"/>
      <c r="CY146" s="2"/>
      <c r="CZ146" s="2"/>
      <c r="DA146" s="2"/>
      <c r="DB146" s="2"/>
      <c r="DC146" s="2"/>
      <c r="DD146" s="2"/>
      <c r="DE146" s="2"/>
      <c r="DF146" s="2"/>
      <c r="DG146" s="2"/>
      <c r="DH146" s="2"/>
      <c r="DI146" s="2"/>
      <c r="DJ146" s="2"/>
      <c r="DK146" s="2"/>
      <c r="DL146" s="2"/>
      <c r="DM146" s="2"/>
      <c r="DN146" s="2"/>
      <c r="DO146" s="2"/>
      <c r="DP146" s="2"/>
    </row>
    <row r="147" spans="9:120" ht="9.9499999999999993" customHeight="1">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c r="BE147" s="2"/>
      <c r="BF147" s="2"/>
      <c r="BG147" s="2"/>
      <c r="BH147" s="2"/>
      <c r="BI147" s="2"/>
      <c r="BJ147" s="2"/>
      <c r="BK147" s="2"/>
      <c r="BL147" s="2"/>
      <c r="BM147" s="2"/>
      <c r="BN147" s="2"/>
      <c r="BO147" s="2"/>
      <c r="BP147" s="2"/>
      <c r="BQ147" s="2"/>
      <c r="BR147" s="2"/>
      <c r="BS147" s="2"/>
      <c r="BT147" s="2"/>
      <c r="BU147" s="2"/>
      <c r="BV147" s="2"/>
      <c r="BW147" s="2"/>
      <c r="BX147" s="2"/>
      <c r="BY147" s="2"/>
      <c r="BZ147" s="2"/>
      <c r="CA147" s="2"/>
      <c r="CB147" s="2"/>
      <c r="CC147" s="2"/>
      <c r="CD147" s="2"/>
      <c r="CE147" s="2"/>
      <c r="CF147" s="2"/>
      <c r="CG147" s="2"/>
      <c r="CH147" s="2"/>
      <c r="CI147" s="2"/>
      <c r="CJ147" s="2"/>
      <c r="CK147" s="2"/>
      <c r="CL147" s="2"/>
      <c r="CM147" s="2"/>
      <c r="CN147" s="2"/>
      <c r="CO147" s="2"/>
      <c r="CP147" s="2"/>
      <c r="CQ147" s="2"/>
      <c r="CR147" s="2"/>
      <c r="CS147" s="2"/>
      <c r="CT147" s="2"/>
      <c r="CU147" s="2"/>
      <c r="CV147" s="2"/>
      <c r="CW147" s="2"/>
      <c r="CX147" s="2"/>
      <c r="CY147" s="2"/>
      <c r="CZ147" s="2"/>
      <c r="DA147" s="2"/>
      <c r="DB147" s="2"/>
      <c r="DC147" s="2"/>
      <c r="DD147" s="2"/>
      <c r="DE147" s="2"/>
      <c r="DF147" s="2"/>
      <c r="DG147" s="2"/>
      <c r="DH147" s="2"/>
      <c r="DI147" s="2"/>
      <c r="DJ147" s="2"/>
      <c r="DK147" s="2"/>
      <c r="DL147" s="2"/>
      <c r="DM147" s="2"/>
      <c r="DN147" s="2"/>
      <c r="DO147" s="2"/>
      <c r="DP147" s="2"/>
    </row>
    <row r="148" spans="9:120" ht="9.9499999999999993" customHeight="1">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c r="BE148" s="2"/>
      <c r="BF148" s="2"/>
      <c r="BG148" s="2"/>
      <c r="BH148" s="2"/>
      <c r="BI148" s="2"/>
      <c r="BJ148" s="2"/>
      <c r="BK148" s="2"/>
      <c r="BL148" s="2"/>
      <c r="BM148" s="2"/>
      <c r="BN148" s="2"/>
      <c r="BO148" s="2"/>
      <c r="BP148" s="2"/>
      <c r="BQ148" s="2"/>
      <c r="BR148" s="2"/>
      <c r="BS148" s="2"/>
      <c r="BT148" s="2"/>
      <c r="BU148" s="2"/>
      <c r="BV148" s="2"/>
      <c r="BW148" s="2"/>
      <c r="BX148" s="2"/>
      <c r="BY148" s="2"/>
      <c r="BZ148" s="2"/>
      <c r="CA148" s="2"/>
      <c r="CB148" s="2"/>
      <c r="CC148" s="2"/>
      <c r="CD148" s="2"/>
      <c r="CE148" s="2"/>
      <c r="CF148" s="2"/>
      <c r="CG148" s="2"/>
      <c r="CH148" s="2"/>
      <c r="CI148" s="2"/>
      <c r="CJ148" s="2"/>
      <c r="CK148" s="2"/>
      <c r="CL148" s="2"/>
      <c r="CM148" s="2"/>
      <c r="CN148" s="2"/>
      <c r="CO148" s="2"/>
      <c r="CP148" s="2"/>
      <c r="CQ148" s="2"/>
      <c r="CR148" s="2"/>
      <c r="CS148" s="2"/>
      <c r="CT148" s="2"/>
      <c r="CU148" s="2"/>
      <c r="CV148" s="2"/>
      <c r="CW148" s="2"/>
      <c r="CX148" s="2"/>
      <c r="CY148" s="2"/>
      <c r="CZ148" s="2"/>
      <c r="DA148" s="2"/>
      <c r="DB148" s="2"/>
      <c r="DC148" s="2"/>
      <c r="DD148" s="2"/>
      <c r="DE148" s="2"/>
      <c r="DF148" s="2"/>
      <c r="DG148" s="2"/>
      <c r="DH148" s="2"/>
      <c r="DI148" s="2"/>
      <c r="DJ148" s="2"/>
      <c r="DK148" s="2"/>
      <c r="DL148" s="2"/>
      <c r="DM148" s="2"/>
      <c r="DN148" s="2"/>
      <c r="DO148" s="2"/>
      <c r="DP148" s="2"/>
    </row>
    <row r="149" spans="9:120" ht="9.9499999999999993" customHeight="1">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c r="BE149" s="2"/>
      <c r="BF149" s="2"/>
      <c r="BG149" s="2"/>
      <c r="BH149" s="2"/>
      <c r="BI149" s="2"/>
      <c r="BJ149" s="2"/>
      <c r="BK149" s="2"/>
      <c r="BL149" s="2"/>
      <c r="BM149" s="2"/>
      <c r="BN149" s="2"/>
      <c r="BO149" s="2"/>
      <c r="BP149" s="2"/>
      <c r="BQ149" s="2"/>
      <c r="BR149" s="2"/>
      <c r="BS149" s="2"/>
      <c r="BT149" s="2"/>
      <c r="BU149" s="2"/>
      <c r="BV149" s="2"/>
      <c r="BW149" s="2"/>
      <c r="BX149" s="2"/>
      <c r="BY149" s="2"/>
      <c r="BZ149" s="2"/>
      <c r="CA149" s="2"/>
      <c r="CB149" s="2"/>
      <c r="CC149" s="2"/>
      <c r="CD149" s="2"/>
      <c r="CE149" s="2"/>
      <c r="CF149" s="2"/>
      <c r="CG149" s="2"/>
      <c r="CH149" s="2"/>
      <c r="CI149" s="2"/>
      <c r="CJ149" s="2"/>
      <c r="CK149" s="2"/>
      <c r="CL149" s="2"/>
      <c r="CM149" s="2"/>
      <c r="CN149" s="2"/>
      <c r="CO149" s="2"/>
      <c r="CP149" s="2"/>
      <c r="CQ149" s="2"/>
      <c r="CR149" s="2"/>
      <c r="CS149" s="2"/>
      <c r="CT149" s="2"/>
      <c r="CU149" s="2"/>
      <c r="CV149" s="2"/>
      <c r="CW149" s="2"/>
      <c r="CX149" s="2"/>
      <c r="CY149" s="2"/>
      <c r="CZ149" s="2"/>
      <c r="DA149" s="2"/>
      <c r="DB149" s="2"/>
      <c r="DC149" s="2"/>
      <c r="DD149" s="2"/>
      <c r="DE149" s="2"/>
      <c r="DF149" s="2"/>
      <c r="DG149" s="2"/>
      <c r="DH149" s="2"/>
      <c r="DI149" s="2"/>
      <c r="DJ149" s="2"/>
      <c r="DK149" s="2"/>
      <c r="DL149" s="2"/>
      <c r="DM149" s="2"/>
      <c r="DN149" s="2"/>
      <c r="DO149" s="2"/>
      <c r="DP149" s="2"/>
    </row>
    <row r="150" spans="9:120" ht="9.9499999999999993" customHeight="1">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c r="BE150" s="2"/>
      <c r="BF150" s="2"/>
      <c r="BG150" s="2"/>
      <c r="BH150" s="2"/>
      <c r="BI150" s="2"/>
      <c r="BJ150" s="2"/>
      <c r="BK150" s="2"/>
      <c r="BL150" s="2"/>
      <c r="BM150" s="2"/>
      <c r="BN150" s="2"/>
      <c r="BO150" s="2"/>
      <c r="BP150" s="2"/>
      <c r="BQ150" s="2"/>
      <c r="BR150" s="2"/>
      <c r="BS150" s="2"/>
      <c r="BT150" s="2"/>
      <c r="BU150" s="2"/>
      <c r="BV150" s="2"/>
      <c r="BW150" s="2"/>
      <c r="BX150" s="2"/>
      <c r="BY150" s="2"/>
      <c r="BZ150" s="2"/>
      <c r="CA150" s="2"/>
      <c r="CB150" s="2"/>
      <c r="CC150" s="2"/>
      <c r="CD150" s="2"/>
      <c r="CE150" s="2"/>
      <c r="CF150" s="2"/>
      <c r="CG150" s="2"/>
      <c r="CH150" s="2"/>
      <c r="CI150" s="2"/>
      <c r="CJ150" s="2"/>
      <c r="CK150" s="2"/>
      <c r="CL150" s="2"/>
      <c r="CM150" s="2"/>
      <c r="CN150" s="2"/>
      <c r="CO150" s="2"/>
      <c r="CP150" s="2"/>
      <c r="CQ150" s="2"/>
      <c r="CR150" s="2"/>
      <c r="CS150" s="2"/>
      <c r="CT150" s="2"/>
      <c r="CU150" s="2"/>
      <c r="CV150" s="2"/>
      <c r="CW150" s="2"/>
      <c r="CX150" s="2"/>
      <c r="CY150" s="2"/>
      <c r="CZ150" s="2"/>
      <c r="DA150" s="2"/>
      <c r="DB150" s="2"/>
      <c r="DC150" s="2"/>
      <c r="DD150" s="2"/>
      <c r="DE150" s="2"/>
      <c r="DF150" s="2"/>
      <c r="DG150" s="2"/>
      <c r="DH150" s="2"/>
      <c r="DI150" s="2"/>
      <c r="DJ150" s="2"/>
      <c r="DK150" s="2"/>
      <c r="DL150" s="2"/>
      <c r="DM150" s="2"/>
      <c r="DN150" s="2"/>
      <c r="DO150" s="2"/>
      <c r="DP150" s="2"/>
    </row>
    <row r="151" spans="9:120" ht="9.9499999999999993" customHeight="1">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c r="BE151" s="2"/>
      <c r="BF151" s="2"/>
      <c r="BG151" s="2"/>
      <c r="BH151" s="2"/>
      <c r="BI151" s="2"/>
      <c r="BJ151" s="2"/>
      <c r="BK151" s="2"/>
      <c r="BL151" s="2"/>
      <c r="BM151" s="2"/>
      <c r="BN151" s="2"/>
      <c r="BO151" s="2"/>
      <c r="BP151" s="2"/>
      <c r="BQ151" s="2"/>
      <c r="BR151" s="2"/>
      <c r="BS151" s="2"/>
      <c r="BT151" s="2"/>
      <c r="BU151" s="2"/>
      <c r="BV151" s="2"/>
      <c r="BW151" s="2"/>
      <c r="BX151" s="2"/>
      <c r="BY151" s="2"/>
      <c r="BZ151" s="2"/>
      <c r="CA151" s="2"/>
      <c r="CB151" s="2"/>
      <c r="CC151" s="2"/>
      <c r="CD151" s="2"/>
      <c r="CE151" s="2"/>
      <c r="CF151" s="2"/>
      <c r="CG151" s="2"/>
      <c r="CH151" s="2"/>
      <c r="CI151" s="2"/>
      <c r="CJ151" s="2"/>
      <c r="CK151" s="2"/>
      <c r="CL151" s="2"/>
      <c r="CM151" s="2"/>
      <c r="CN151" s="2"/>
      <c r="CO151" s="2"/>
      <c r="CP151" s="2"/>
      <c r="CQ151" s="2"/>
      <c r="CR151" s="2"/>
      <c r="CS151" s="2"/>
      <c r="CT151" s="2"/>
      <c r="CU151" s="2"/>
      <c r="CV151" s="2"/>
      <c r="CW151" s="2"/>
      <c r="CX151" s="2"/>
      <c r="CY151" s="2"/>
      <c r="CZ151" s="2"/>
      <c r="DA151" s="2"/>
      <c r="DB151" s="2"/>
      <c r="DC151" s="2"/>
      <c r="DD151" s="2"/>
      <c r="DE151" s="2"/>
      <c r="DF151" s="2"/>
      <c r="DG151" s="2"/>
      <c r="DH151" s="2"/>
      <c r="DI151" s="2"/>
      <c r="DJ151" s="2"/>
      <c r="DK151" s="2"/>
      <c r="DL151" s="2"/>
      <c r="DM151" s="2"/>
      <c r="DN151" s="2"/>
      <c r="DO151" s="2"/>
      <c r="DP151" s="2"/>
    </row>
    <row r="152" spans="9:120" ht="9.9499999999999993" customHeight="1">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c r="BF152" s="2"/>
      <c r="BG152" s="2"/>
      <c r="BH152" s="2"/>
      <c r="BI152" s="2"/>
      <c r="BJ152" s="2"/>
      <c r="BK152" s="2"/>
      <c r="BL152" s="2"/>
      <c r="BM152" s="2"/>
      <c r="BN152" s="2"/>
      <c r="BO152" s="2"/>
      <c r="BP152" s="2"/>
      <c r="BQ152" s="2"/>
      <c r="BR152" s="2"/>
      <c r="BS152" s="2"/>
      <c r="BT152" s="2"/>
      <c r="BU152" s="2"/>
      <c r="BV152" s="2"/>
      <c r="BW152" s="2"/>
      <c r="BX152" s="2"/>
      <c r="BY152" s="2"/>
      <c r="BZ152" s="2"/>
      <c r="CA152" s="2"/>
      <c r="CB152" s="2"/>
      <c r="CC152" s="2"/>
      <c r="CD152" s="2"/>
      <c r="CE152" s="2"/>
      <c r="CF152" s="2"/>
      <c r="CG152" s="2"/>
      <c r="CH152" s="2"/>
      <c r="CI152" s="2"/>
      <c r="CJ152" s="2"/>
      <c r="CK152" s="2"/>
      <c r="CL152" s="2"/>
      <c r="CM152" s="2"/>
      <c r="CN152" s="2"/>
      <c r="CO152" s="2"/>
      <c r="CP152" s="2"/>
      <c r="CQ152" s="2"/>
      <c r="CR152" s="2"/>
      <c r="CS152" s="2"/>
      <c r="CT152" s="2"/>
      <c r="CU152" s="2"/>
      <c r="CV152" s="2"/>
      <c r="CW152" s="2"/>
      <c r="CX152" s="2"/>
      <c r="CY152" s="2"/>
      <c r="CZ152" s="2"/>
      <c r="DA152" s="2"/>
      <c r="DB152" s="2"/>
      <c r="DC152" s="2"/>
      <c r="DD152" s="2"/>
      <c r="DE152" s="2"/>
      <c r="DF152" s="2"/>
      <c r="DG152" s="2"/>
      <c r="DH152" s="2"/>
      <c r="DI152" s="2"/>
      <c r="DJ152" s="2"/>
      <c r="DK152" s="2"/>
      <c r="DL152" s="2"/>
      <c r="DM152" s="2"/>
      <c r="DN152" s="2"/>
      <c r="DO152" s="2"/>
      <c r="DP152" s="2"/>
    </row>
    <row r="153" spans="9:120" ht="9.9499999999999993" customHeight="1">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c r="BE153" s="2"/>
      <c r="BF153" s="2"/>
      <c r="BG153" s="2"/>
      <c r="BH153" s="2"/>
      <c r="BI153" s="2"/>
      <c r="BJ153" s="2"/>
      <c r="BK153" s="2"/>
      <c r="BL153" s="2"/>
      <c r="BM153" s="2"/>
      <c r="BN153" s="2"/>
      <c r="BO153" s="2"/>
      <c r="BP153" s="2"/>
      <c r="BQ153" s="2"/>
      <c r="BR153" s="2"/>
      <c r="BS153" s="2"/>
      <c r="BT153" s="2"/>
      <c r="BU153" s="2"/>
      <c r="BV153" s="2"/>
      <c r="BW153" s="2"/>
      <c r="BX153" s="2"/>
      <c r="BY153" s="2"/>
      <c r="BZ153" s="2"/>
      <c r="CA153" s="2"/>
      <c r="CB153" s="2"/>
      <c r="CC153" s="2"/>
      <c r="CD153" s="2"/>
      <c r="CE153" s="2"/>
      <c r="CF153" s="2"/>
      <c r="CG153" s="2"/>
      <c r="CH153" s="2"/>
      <c r="CI153" s="2"/>
      <c r="CJ153" s="2"/>
      <c r="CK153" s="2"/>
      <c r="CL153" s="2"/>
      <c r="CM153" s="2"/>
      <c r="CN153" s="2"/>
      <c r="CO153" s="2"/>
      <c r="CP153" s="2"/>
      <c r="CQ153" s="2"/>
      <c r="CR153" s="2"/>
      <c r="CS153" s="2"/>
      <c r="CT153" s="2"/>
      <c r="CU153" s="2"/>
      <c r="CV153" s="2"/>
      <c r="CW153" s="2"/>
      <c r="CX153" s="2"/>
      <c r="CY153" s="2"/>
      <c r="CZ153" s="2"/>
      <c r="DA153" s="2"/>
      <c r="DB153" s="2"/>
      <c r="DC153" s="2"/>
      <c r="DD153" s="2"/>
      <c r="DE153" s="2"/>
      <c r="DF153" s="2"/>
      <c r="DG153" s="2"/>
      <c r="DH153" s="2"/>
      <c r="DI153" s="2"/>
      <c r="DJ153" s="2"/>
      <c r="DK153" s="2"/>
      <c r="DL153" s="2"/>
      <c r="DM153" s="2"/>
      <c r="DN153" s="2"/>
      <c r="DO153" s="2"/>
      <c r="DP153" s="2"/>
    </row>
    <row r="154" spans="9:120" ht="9.9499999999999993" customHeight="1">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c r="BE154" s="2"/>
      <c r="BF154" s="2"/>
      <c r="BG154" s="2"/>
      <c r="BH154" s="2"/>
      <c r="BI154" s="2"/>
      <c r="BJ154" s="2"/>
      <c r="BK154" s="2"/>
      <c r="BL154" s="2"/>
      <c r="BM154" s="2"/>
      <c r="BN154" s="2"/>
      <c r="BO154" s="2"/>
      <c r="BP154" s="2"/>
      <c r="BQ154" s="2"/>
      <c r="BR154" s="2"/>
      <c r="BS154" s="2"/>
      <c r="BT154" s="2"/>
      <c r="BU154" s="2"/>
      <c r="BV154" s="2"/>
      <c r="BW154" s="2"/>
      <c r="BX154" s="2"/>
      <c r="BY154" s="2"/>
      <c r="BZ154" s="2"/>
      <c r="CA154" s="2"/>
      <c r="CB154" s="2"/>
      <c r="CC154" s="2"/>
      <c r="CD154" s="2"/>
      <c r="CE154" s="2"/>
      <c r="CF154" s="2"/>
      <c r="CG154" s="2"/>
      <c r="CH154" s="2"/>
      <c r="CI154" s="2"/>
      <c r="CJ154" s="2"/>
      <c r="CK154" s="2"/>
      <c r="CL154" s="2"/>
      <c r="CM154" s="2"/>
      <c r="CN154" s="2"/>
      <c r="CO154" s="2"/>
      <c r="CP154" s="2"/>
      <c r="CQ154" s="2"/>
      <c r="CR154" s="2"/>
      <c r="CS154" s="2"/>
      <c r="CT154" s="2"/>
      <c r="CU154" s="2"/>
      <c r="CV154" s="2"/>
      <c r="CW154" s="2"/>
      <c r="CX154" s="2"/>
      <c r="CY154" s="2"/>
      <c r="CZ154" s="2"/>
      <c r="DA154" s="2"/>
      <c r="DB154" s="2"/>
      <c r="DC154" s="2"/>
      <c r="DD154" s="2"/>
      <c r="DE154" s="2"/>
      <c r="DF154" s="2"/>
      <c r="DG154" s="2"/>
      <c r="DH154" s="2"/>
      <c r="DI154" s="2"/>
      <c r="DJ154" s="2"/>
      <c r="DK154" s="2"/>
      <c r="DL154" s="2"/>
      <c r="DM154" s="2"/>
      <c r="DN154" s="2"/>
      <c r="DO154" s="2"/>
      <c r="DP154" s="2"/>
    </row>
    <row r="155" spans="9:120" ht="9.9499999999999993" customHeight="1">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c r="BE155" s="2"/>
      <c r="BF155" s="2"/>
      <c r="BG155" s="2"/>
      <c r="BH155" s="2"/>
      <c r="BI155" s="2"/>
      <c r="BJ155" s="2"/>
      <c r="BK155" s="2"/>
      <c r="BL155" s="2"/>
      <c r="BM155" s="2"/>
      <c r="BN155" s="2"/>
      <c r="BO155" s="2"/>
      <c r="BP155" s="2"/>
      <c r="BQ155" s="2"/>
      <c r="BR155" s="2"/>
      <c r="BS155" s="2"/>
      <c r="BT155" s="2"/>
      <c r="BU155" s="2"/>
      <c r="BV155" s="2"/>
      <c r="BW155" s="2"/>
      <c r="BX155" s="2"/>
      <c r="BY155" s="2"/>
      <c r="BZ155" s="2"/>
      <c r="CA155" s="2"/>
      <c r="CB155" s="2"/>
      <c r="CC155" s="2"/>
      <c r="CD155" s="2"/>
      <c r="CE155" s="2"/>
      <c r="CF155" s="2"/>
      <c r="CG155" s="2"/>
      <c r="CH155" s="2"/>
      <c r="CI155" s="2"/>
      <c r="CJ155" s="2"/>
      <c r="CK155" s="2"/>
      <c r="CL155" s="2"/>
      <c r="CM155" s="2"/>
      <c r="CN155" s="2"/>
      <c r="CO155" s="2"/>
      <c r="CP155" s="2"/>
      <c r="CQ155" s="2"/>
      <c r="CR155" s="2"/>
      <c r="CS155" s="2"/>
      <c r="CT155" s="2"/>
      <c r="CU155" s="2"/>
      <c r="CV155" s="2"/>
      <c r="CW155" s="2"/>
      <c r="CX155" s="2"/>
      <c r="CY155" s="2"/>
      <c r="CZ155" s="2"/>
      <c r="DA155" s="2"/>
      <c r="DB155" s="2"/>
      <c r="DC155" s="2"/>
      <c r="DD155" s="2"/>
      <c r="DE155" s="2"/>
      <c r="DF155" s="2"/>
      <c r="DG155" s="2"/>
      <c r="DH155" s="2"/>
      <c r="DI155" s="2"/>
      <c r="DJ155" s="2"/>
      <c r="DK155" s="2"/>
      <c r="DL155" s="2"/>
      <c r="DM155" s="2"/>
      <c r="DN155" s="2"/>
      <c r="DO155" s="2"/>
      <c r="DP155" s="2"/>
    </row>
    <row r="156" spans="9:120" ht="9.9499999999999993" customHeight="1">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c r="BE156" s="2"/>
      <c r="BF156" s="2"/>
      <c r="BG156" s="2"/>
      <c r="BH156" s="2"/>
      <c r="BI156" s="2"/>
      <c r="BJ156" s="2"/>
      <c r="BK156" s="2"/>
      <c r="BL156" s="2"/>
      <c r="BM156" s="2"/>
      <c r="BN156" s="2"/>
      <c r="BO156" s="2"/>
      <c r="BP156" s="2"/>
      <c r="BQ156" s="2"/>
      <c r="BR156" s="2"/>
      <c r="BS156" s="2"/>
      <c r="BT156" s="2"/>
      <c r="BU156" s="2"/>
      <c r="BV156" s="2"/>
      <c r="BW156" s="2"/>
      <c r="BX156" s="2"/>
      <c r="BY156" s="2"/>
      <c r="BZ156" s="2"/>
      <c r="CA156" s="2"/>
      <c r="CB156" s="2"/>
      <c r="CC156" s="2"/>
      <c r="CD156" s="2"/>
      <c r="CE156" s="2"/>
      <c r="CF156" s="2"/>
      <c r="CG156" s="2"/>
      <c r="CH156" s="2"/>
      <c r="CI156" s="2"/>
      <c r="CJ156" s="2"/>
      <c r="CK156" s="2"/>
      <c r="CL156" s="2"/>
      <c r="CM156" s="2"/>
      <c r="CN156" s="2"/>
      <c r="CO156" s="2"/>
      <c r="CP156" s="2"/>
      <c r="CQ156" s="2"/>
      <c r="CR156" s="2"/>
      <c r="CS156" s="2"/>
      <c r="CT156" s="2"/>
      <c r="CU156" s="2"/>
      <c r="CV156" s="2"/>
      <c r="CW156" s="2"/>
      <c r="CX156" s="2"/>
      <c r="CY156" s="2"/>
      <c r="CZ156" s="2"/>
      <c r="DA156" s="2"/>
      <c r="DB156" s="2"/>
      <c r="DC156" s="2"/>
      <c r="DD156" s="2"/>
      <c r="DE156" s="2"/>
      <c r="DF156" s="2"/>
      <c r="DG156" s="2"/>
      <c r="DH156" s="2"/>
      <c r="DI156" s="2"/>
      <c r="DJ156" s="2"/>
      <c r="DK156" s="2"/>
      <c r="DL156" s="2"/>
      <c r="DM156" s="2"/>
      <c r="DN156" s="2"/>
      <c r="DO156" s="2"/>
      <c r="DP156" s="2"/>
    </row>
    <row r="157" spans="9:120" ht="9.9499999999999993" customHeight="1">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c r="BE157" s="2"/>
      <c r="BF157" s="2"/>
      <c r="BG157" s="2"/>
      <c r="BH157" s="2"/>
      <c r="BI157" s="2"/>
      <c r="BJ157" s="2"/>
      <c r="BK157" s="2"/>
      <c r="BL157" s="2"/>
      <c r="BM157" s="2"/>
      <c r="BN157" s="2"/>
      <c r="BO157" s="2"/>
      <c r="BP157" s="2"/>
      <c r="BQ157" s="2"/>
      <c r="BR157" s="2"/>
      <c r="BS157" s="2"/>
      <c r="BT157" s="2"/>
      <c r="BU157" s="2"/>
      <c r="BV157" s="2"/>
      <c r="BW157" s="2"/>
      <c r="BX157" s="2"/>
      <c r="BY157" s="2"/>
      <c r="BZ157" s="2"/>
      <c r="CA157" s="2"/>
      <c r="CB157" s="2"/>
      <c r="CC157" s="2"/>
      <c r="CD157" s="2"/>
      <c r="CE157" s="2"/>
      <c r="CF157" s="2"/>
      <c r="CG157" s="2"/>
      <c r="CH157" s="2"/>
      <c r="CI157" s="2"/>
      <c r="CJ157" s="2"/>
      <c r="CK157" s="2"/>
      <c r="CL157" s="2"/>
      <c r="CM157" s="2"/>
      <c r="CN157" s="2"/>
      <c r="CO157" s="2"/>
      <c r="CP157" s="2"/>
      <c r="CQ157" s="2"/>
      <c r="CR157" s="2"/>
      <c r="CS157" s="2"/>
      <c r="CT157" s="2"/>
      <c r="CU157" s="2"/>
      <c r="CV157" s="2"/>
      <c r="CW157" s="2"/>
      <c r="CX157" s="2"/>
      <c r="CY157" s="2"/>
      <c r="CZ157" s="2"/>
      <c r="DA157" s="2"/>
      <c r="DB157" s="2"/>
      <c r="DC157" s="2"/>
      <c r="DD157" s="2"/>
      <c r="DE157" s="2"/>
      <c r="DF157" s="2"/>
      <c r="DG157" s="2"/>
      <c r="DH157" s="2"/>
      <c r="DI157" s="2"/>
      <c r="DJ157" s="2"/>
      <c r="DK157" s="2"/>
      <c r="DL157" s="2"/>
      <c r="DM157" s="2"/>
      <c r="DN157" s="2"/>
      <c r="DO157" s="2"/>
      <c r="DP157" s="2"/>
    </row>
    <row r="158" spans="9:120" ht="9.9499999999999993" customHeight="1">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c r="BE158" s="2"/>
      <c r="BF158" s="2"/>
      <c r="BG158" s="2"/>
      <c r="BH158" s="2"/>
      <c r="BI158" s="2"/>
      <c r="BJ158" s="2"/>
      <c r="BK158" s="2"/>
      <c r="BL158" s="2"/>
      <c r="BM158" s="2"/>
      <c r="BN158" s="2"/>
      <c r="BO158" s="2"/>
      <c r="BP158" s="2"/>
      <c r="BQ158" s="2"/>
      <c r="BR158" s="2"/>
      <c r="BS158" s="2"/>
      <c r="BT158" s="2"/>
      <c r="BU158" s="2"/>
      <c r="BV158" s="2"/>
      <c r="BW158" s="2"/>
      <c r="BX158" s="2"/>
      <c r="BY158" s="2"/>
      <c r="BZ158" s="2"/>
      <c r="CA158" s="2"/>
      <c r="CB158" s="2"/>
      <c r="CC158" s="2"/>
      <c r="CD158" s="2"/>
      <c r="CE158" s="2"/>
      <c r="CF158" s="2"/>
      <c r="CG158" s="2"/>
      <c r="CH158" s="2"/>
      <c r="CI158" s="2"/>
      <c r="CJ158" s="2"/>
      <c r="CK158" s="2"/>
      <c r="CL158" s="2"/>
      <c r="CM158" s="2"/>
      <c r="CN158" s="2"/>
      <c r="CO158" s="2"/>
      <c r="CP158" s="2"/>
      <c r="CQ158" s="2"/>
      <c r="CR158" s="2"/>
      <c r="CS158" s="2"/>
      <c r="CT158" s="2"/>
      <c r="CU158" s="2"/>
      <c r="CV158" s="2"/>
      <c r="CW158" s="2"/>
      <c r="CX158" s="2"/>
      <c r="CY158" s="2"/>
      <c r="CZ158" s="2"/>
      <c r="DA158" s="2"/>
      <c r="DB158" s="2"/>
      <c r="DC158" s="2"/>
      <c r="DD158" s="2"/>
      <c r="DE158" s="2"/>
      <c r="DF158" s="2"/>
      <c r="DG158" s="2"/>
      <c r="DH158" s="2"/>
      <c r="DI158" s="2"/>
      <c r="DJ158" s="2"/>
      <c r="DK158" s="2"/>
      <c r="DL158" s="2"/>
      <c r="DM158" s="2"/>
      <c r="DN158" s="2"/>
      <c r="DO158" s="2"/>
      <c r="DP158" s="2"/>
    </row>
    <row r="159" spans="9:120" ht="9.9499999999999993" customHeight="1">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c r="BE159" s="2"/>
      <c r="BF159" s="2"/>
      <c r="BG159" s="2"/>
      <c r="BH159" s="2"/>
      <c r="BI159" s="2"/>
      <c r="BJ159" s="2"/>
      <c r="BK159" s="2"/>
      <c r="BL159" s="2"/>
      <c r="BM159" s="2"/>
      <c r="BN159" s="2"/>
      <c r="BO159" s="2"/>
      <c r="BP159" s="2"/>
      <c r="BQ159" s="2"/>
      <c r="BR159" s="2"/>
      <c r="BS159" s="2"/>
      <c r="BT159" s="2"/>
      <c r="BU159" s="2"/>
      <c r="BV159" s="2"/>
      <c r="BW159" s="2"/>
      <c r="BX159" s="2"/>
      <c r="BY159" s="2"/>
      <c r="BZ159" s="2"/>
      <c r="CA159" s="2"/>
      <c r="CB159" s="2"/>
      <c r="CC159" s="2"/>
      <c r="CD159" s="2"/>
      <c r="CE159" s="2"/>
      <c r="CF159" s="2"/>
      <c r="CG159" s="2"/>
      <c r="CH159" s="2"/>
      <c r="CI159" s="2"/>
      <c r="CJ159" s="2"/>
      <c r="CK159" s="2"/>
      <c r="CL159" s="2"/>
      <c r="CM159" s="2"/>
      <c r="CN159" s="2"/>
      <c r="CO159" s="2"/>
      <c r="CP159" s="2"/>
      <c r="CQ159" s="2"/>
      <c r="CR159" s="2"/>
      <c r="CS159" s="2"/>
      <c r="CT159" s="2"/>
      <c r="CU159" s="2"/>
      <c r="CV159" s="2"/>
      <c r="CW159" s="2"/>
      <c r="CX159" s="2"/>
      <c r="CY159" s="2"/>
      <c r="CZ159" s="2"/>
      <c r="DA159" s="2"/>
      <c r="DB159" s="2"/>
      <c r="DC159" s="2"/>
      <c r="DD159" s="2"/>
      <c r="DE159" s="2"/>
      <c r="DF159" s="2"/>
      <c r="DG159" s="2"/>
      <c r="DH159" s="2"/>
      <c r="DI159" s="2"/>
      <c r="DJ159" s="2"/>
      <c r="DK159" s="2"/>
      <c r="DL159" s="2"/>
      <c r="DM159" s="2"/>
      <c r="DN159" s="2"/>
      <c r="DO159" s="2"/>
      <c r="DP159" s="2"/>
    </row>
    <row r="160" spans="9:120" ht="9.9499999999999993" customHeight="1">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c r="BE160" s="2"/>
      <c r="BF160" s="2"/>
      <c r="BG160" s="2"/>
      <c r="BH160" s="2"/>
      <c r="BI160" s="2"/>
      <c r="BJ160" s="2"/>
      <c r="BK160" s="2"/>
      <c r="BL160" s="2"/>
      <c r="BM160" s="2"/>
      <c r="BN160" s="2"/>
      <c r="BO160" s="2"/>
      <c r="BP160" s="2"/>
      <c r="BQ160" s="2"/>
      <c r="BR160" s="2"/>
      <c r="BS160" s="2"/>
      <c r="BT160" s="2"/>
      <c r="BU160" s="2"/>
      <c r="BV160" s="2"/>
      <c r="BW160" s="2"/>
      <c r="BX160" s="2"/>
      <c r="BY160" s="2"/>
      <c r="BZ160" s="2"/>
      <c r="CA160" s="2"/>
      <c r="CB160" s="2"/>
      <c r="CC160" s="2"/>
      <c r="CD160" s="2"/>
      <c r="CE160" s="2"/>
      <c r="CF160" s="2"/>
      <c r="CG160" s="2"/>
      <c r="CH160" s="2"/>
      <c r="CI160" s="2"/>
      <c r="CJ160" s="2"/>
      <c r="CK160" s="2"/>
      <c r="CL160" s="2"/>
      <c r="CM160" s="2"/>
      <c r="CN160" s="2"/>
      <c r="CO160" s="2"/>
      <c r="CP160" s="2"/>
      <c r="CQ160" s="2"/>
      <c r="CR160" s="2"/>
      <c r="CS160" s="2"/>
      <c r="CT160" s="2"/>
      <c r="CU160" s="2"/>
      <c r="CV160" s="2"/>
      <c r="CW160" s="2"/>
      <c r="CX160" s="2"/>
      <c r="CY160" s="2"/>
      <c r="CZ160" s="2"/>
      <c r="DA160" s="2"/>
      <c r="DB160" s="2"/>
      <c r="DC160" s="2"/>
      <c r="DD160" s="2"/>
      <c r="DE160" s="2"/>
      <c r="DF160" s="2"/>
      <c r="DG160" s="2"/>
      <c r="DH160" s="2"/>
      <c r="DI160" s="2"/>
      <c r="DJ160" s="2"/>
      <c r="DK160" s="2"/>
      <c r="DL160" s="2"/>
      <c r="DM160" s="2"/>
      <c r="DN160" s="2"/>
      <c r="DO160" s="2"/>
      <c r="DP160" s="2"/>
    </row>
    <row r="161" spans="9:120" ht="9.9499999999999993" customHeight="1">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c r="BE161" s="2"/>
      <c r="BF161" s="2"/>
      <c r="BG161" s="2"/>
      <c r="BH161" s="2"/>
      <c r="BI161" s="2"/>
      <c r="BJ161" s="2"/>
      <c r="BK161" s="2"/>
      <c r="BL161" s="2"/>
      <c r="BM161" s="2"/>
      <c r="BN161" s="2"/>
      <c r="BO161" s="2"/>
      <c r="BP161" s="2"/>
      <c r="BQ161" s="2"/>
      <c r="BR161" s="2"/>
      <c r="BS161" s="2"/>
      <c r="BT161" s="2"/>
      <c r="BU161" s="2"/>
      <c r="BV161" s="2"/>
      <c r="BW161" s="2"/>
      <c r="BX161" s="2"/>
      <c r="BY161" s="2"/>
      <c r="BZ161" s="2"/>
      <c r="CA161" s="2"/>
      <c r="CB161" s="2"/>
      <c r="CC161" s="2"/>
      <c r="CD161" s="2"/>
      <c r="CE161" s="2"/>
      <c r="CF161" s="2"/>
      <c r="CG161" s="2"/>
      <c r="CH161" s="2"/>
      <c r="CI161" s="2"/>
      <c r="CJ161" s="2"/>
      <c r="CK161" s="2"/>
      <c r="CL161" s="2"/>
      <c r="CM161" s="2"/>
      <c r="CN161" s="2"/>
      <c r="CO161" s="2"/>
      <c r="CP161" s="2"/>
      <c r="CQ161" s="2"/>
      <c r="CR161" s="2"/>
      <c r="CS161" s="2"/>
      <c r="CT161" s="2"/>
      <c r="CU161" s="2"/>
      <c r="CV161" s="2"/>
      <c r="CW161" s="2"/>
      <c r="CX161" s="2"/>
      <c r="CY161" s="2"/>
      <c r="CZ161" s="2"/>
      <c r="DA161" s="2"/>
      <c r="DB161" s="2"/>
      <c r="DC161" s="2"/>
      <c r="DD161" s="2"/>
      <c r="DE161" s="2"/>
      <c r="DF161" s="2"/>
      <c r="DG161" s="2"/>
      <c r="DH161" s="2"/>
      <c r="DI161" s="2"/>
      <c r="DJ161" s="2"/>
      <c r="DK161" s="2"/>
      <c r="DL161" s="2"/>
      <c r="DM161" s="2"/>
      <c r="DN161" s="2"/>
      <c r="DO161" s="2"/>
      <c r="DP161" s="2"/>
    </row>
    <row r="162" spans="9:120" ht="9.9499999999999993" customHeight="1">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c r="BE162" s="2"/>
      <c r="BF162" s="2"/>
      <c r="BG162" s="2"/>
      <c r="BH162" s="2"/>
      <c r="BI162" s="2"/>
      <c r="BJ162" s="2"/>
      <c r="BK162" s="2"/>
      <c r="BL162" s="2"/>
      <c r="BM162" s="2"/>
      <c r="BN162" s="2"/>
      <c r="BO162" s="2"/>
      <c r="BP162" s="2"/>
      <c r="BQ162" s="2"/>
      <c r="BR162" s="2"/>
      <c r="BS162" s="2"/>
      <c r="BT162" s="2"/>
      <c r="BU162" s="2"/>
      <c r="BV162" s="2"/>
      <c r="BW162" s="2"/>
      <c r="BX162" s="2"/>
      <c r="BY162" s="2"/>
      <c r="BZ162" s="2"/>
      <c r="CA162" s="2"/>
      <c r="CB162" s="2"/>
      <c r="CC162" s="2"/>
      <c r="CD162" s="2"/>
      <c r="CE162" s="2"/>
      <c r="CF162" s="2"/>
      <c r="CG162" s="2"/>
      <c r="CH162" s="2"/>
      <c r="CI162" s="2"/>
      <c r="CJ162" s="2"/>
      <c r="CK162" s="2"/>
      <c r="CL162" s="2"/>
      <c r="CM162" s="2"/>
      <c r="CN162" s="2"/>
      <c r="CO162" s="2"/>
      <c r="CP162" s="2"/>
      <c r="CQ162" s="2"/>
      <c r="CR162" s="2"/>
      <c r="CS162" s="2"/>
      <c r="CT162" s="2"/>
      <c r="CU162" s="2"/>
      <c r="CV162" s="2"/>
      <c r="CW162" s="2"/>
      <c r="CX162" s="2"/>
      <c r="CY162" s="2"/>
      <c r="CZ162" s="2"/>
      <c r="DA162" s="2"/>
      <c r="DB162" s="2"/>
      <c r="DC162" s="2"/>
      <c r="DD162" s="2"/>
      <c r="DE162" s="2"/>
      <c r="DF162" s="2"/>
      <c r="DG162" s="2"/>
      <c r="DH162" s="2"/>
      <c r="DI162" s="2"/>
      <c r="DJ162" s="2"/>
      <c r="DK162" s="2"/>
      <c r="DL162" s="2"/>
      <c r="DM162" s="2"/>
      <c r="DN162" s="2"/>
      <c r="DO162" s="2"/>
      <c r="DP162" s="2"/>
    </row>
    <row r="163" spans="9:120" ht="9.9499999999999993" customHeight="1">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c r="BE163" s="2"/>
      <c r="BF163" s="2"/>
      <c r="BG163" s="2"/>
      <c r="BH163" s="2"/>
      <c r="BI163" s="2"/>
      <c r="BJ163" s="2"/>
      <c r="BK163" s="2"/>
      <c r="BL163" s="2"/>
      <c r="BM163" s="2"/>
      <c r="BN163" s="2"/>
      <c r="BO163" s="2"/>
      <c r="BP163" s="2"/>
      <c r="BQ163" s="2"/>
      <c r="BR163" s="2"/>
      <c r="BS163" s="2"/>
      <c r="BT163" s="2"/>
      <c r="BU163" s="2"/>
      <c r="BV163" s="2"/>
      <c r="BW163" s="2"/>
      <c r="BX163" s="2"/>
      <c r="BY163" s="2"/>
      <c r="BZ163" s="2"/>
      <c r="CA163" s="2"/>
      <c r="CB163" s="2"/>
      <c r="CC163" s="2"/>
      <c r="CD163" s="2"/>
      <c r="CE163" s="2"/>
      <c r="CF163" s="2"/>
      <c r="CG163" s="2"/>
      <c r="CH163" s="2"/>
      <c r="CI163" s="2"/>
      <c r="CJ163" s="2"/>
      <c r="CK163" s="2"/>
      <c r="CL163" s="2"/>
      <c r="CM163" s="2"/>
      <c r="CN163" s="2"/>
      <c r="CO163" s="2"/>
      <c r="CP163" s="2"/>
      <c r="CQ163" s="2"/>
      <c r="CR163" s="2"/>
      <c r="CS163" s="2"/>
      <c r="CT163" s="2"/>
      <c r="CU163" s="2"/>
      <c r="CV163" s="2"/>
      <c r="CW163" s="2"/>
      <c r="CX163" s="2"/>
      <c r="CY163" s="2"/>
      <c r="CZ163" s="2"/>
      <c r="DA163" s="2"/>
      <c r="DB163" s="2"/>
      <c r="DC163" s="2"/>
      <c r="DD163" s="2"/>
      <c r="DE163" s="2"/>
      <c r="DF163" s="2"/>
      <c r="DG163" s="2"/>
      <c r="DH163" s="2"/>
      <c r="DI163" s="2"/>
      <c r="DJ163" s="2"/>
      <c r="DK163" s="2"/>
      <c r="DL163" s="2"/>
      <c r="DM163" s="2"/>
      <c r="DN163" s="2"/>
      <c r="DO163" s="2"/>
      <c r="DP163" s="2"/>
    </row>
    <row r="164" spans="9:120" ht="9.9499999999999993" customHeight="1">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c r="BE164" s="2"/>
      <c r="BF164" s="2"/>
      <c r="BG164" s="2"/>
      <c r="BH164" s="2"/>
      <c r="BI164" s="2"/>
      <c r="BJ164" s="2"/>
      <c r="BK164" s="2"/>
      <c r="BL164" s="2"/>
      <c r="BM164" s="2"/>
      <c r="BN164" s="2"/>
      <c r="BO164" s="2"/>
      <c r="BP164" s="2"/>
      <c r="BQ164" s="2"/>
      <c r="BR164" s="2"/>
      <c r="BS164" s="2"/>
      <c r="BT164" s="2"/>
      <c r="BU164" s="2"/>
      <c r="BV164" s="2"/>
      <c r="BW164" s="2"/>
      <c r="BX164" s="2"/>
      <c r="BY164" s="2"/>
      <c r="BZ164" s="2"/>
      <c r="CA164" s="2"/>
      <c r="CB164" s="2"/>
      <c r="CC164" s="2"/>
      <c r="CD164" s="2"/>
      <c r="CE164" s="2"/>
      <c r="CF164" s="2"/>
      <c r="CG164" s="2"/>
      <c r="CH164" s="2"/>
      <c r="CI164" s="2"/>
      <c r="CJ164" s="2"/>
      <c r="CK164" s="2"/>
      <c r="CL164" s="2"/>
      <c r="CM164" s="2"/>
      <c r="CN164" s="2"/>
      <c r="CO164" s="2"/>
      <c r="CP164" s="2"/>
      <c r="CQ164" s="2"/>
      <c r="CR164" s="2"/>
      <c r="CS164" s="2"/>
      <c r="CT164" s="2"/>
      <c r="CU164" s="2"/>
      <c r="CV164" s="2"/>
      <c r="CW164" s="2"/>
      <c r="CX164" s="2"/>
      <c r="CY164" s="2"/>
      <c r="CZ164" s="2"/>
      <c r="DA164" s="2"/>
      <c r="DB164" s="2"/>
      <c r="DC164" s="2"/>
      <c r="DD164" s="2"/>
      <c r="DE164" s="2"/>
      <c r="DF164" s="2"/>
      <c r="DG164" s="2"/>
      <c r="DH164" s="2"/>
      <c r="DI164" s="2"/>
      <c r="DJ164" s="2"/>
      <c r="DK164" s="2"/>
      <c r="DL164" s="2"/>
      <c r="DM164" s="2"/>
      <c r="DN164" s="2"/>
      <c r="DO164" s="2"/>
      <c r="DP164" s="2"/>
    </row>
    <row r="165" spans="9:120" ht="9.9499999999999993" customHeight="1">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c r="BE165" s="2"/>
      <c r="BF165" s="2"/>
      <c r="BG165" s="2"/>
      <c r="BH165" s="2"/>
      <c r="BI165" s="2"/>
      <c r="BJ165" s="2"/>
      <c r="BK165" s="2"/>
      <c r="BL165" s="2"/>
      <c r="BM165" s="2"/>
      <c r="BN165" s="2"/>
      <c r="BO165" s="2"/>
      <c r="BP165" s="2"/>
      <c r="BQ165" s="2"/>
      <c r="BR165" s="2"/>
      <c r="BS165" s="2"/>
      <c r="BT165" s="2"/>
      <c r="BU165" s="2"/>
      <c r="BV165" s="2"/>
      <c r="BW165" s="2"/>
      <c r="BX165" s="2"/>
      <c r="BY165" s="2"/>
      <c r="BZ165" s="2"/>
      <c r="CA165" s="2"/>
      <c r="CB165" s="2"/>
      <c r="CC165" s="2"/>
      <c r="CD165" s="2"/>
      <c r="CE165" s="2"/>
      <c r="CF165" s="2"/>
      <c r="CG165" s="2"/>
      <c r="CH165" s="2"/>
      <c r="CI165" s="2"/>
      <c r="CJ165" s="2"/>
      <c r="CK165" s="2"/>
      <c r="CL165" s="2"/>
      <c r="CM165" s="2"/>
      <c r="CN165" s="2"/>
      <c r="CO165" s="2"/>
      <c r="CP165" s="2"/>
      <c r="CQ165" s="2"/>
      <c r="CR165" s="2"/>
      <c r="CS165" s="2"/>
      <c r="CT165" s="2"/>
      <c r="CU165" s="2"/>
      <c r="CV165" s="2"/>
      <c r="CW165" s="2"/>
      <c r="CX165" s="2"/>
      <c r="CY165" s="2"/>
      <c r="CZ165" s="2"/>
      <c r="DA165" s="2"/>
      <c r="DB165" s="2"/>
      <c r="DC165" s="2"/>
      <c r="DD165" s="2"/>
      <c r="DE165" s="2"/>
      <c r="DF165" s="2"/>
      <c r="DG165" s="2"/>
      <c r="DH165" s="2"/>
      <c r="DI165" s="2"/>
      <c r="DJ165" s="2"/>
      <c r="DK165" s="2"/>
      <c r="DL165" s="2"/>
      <c r="DM165" s="2"/>
      <c r="DN165" s="2"/>
      <c r="DO165" s="2"/>
      <c r="DP165" s="2"/>
    </row>
    <row r="166" spans="9:120" ht="9.9499999999999993" customHeight="1">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c r="BE166" s="2"/>
      <c r="BF166" s="2"/>
      <c r="BG166" s="2"/>
      <c r="BH166" s="2"/>
      <c r="BI166" s="2"/>
      <c r="BJ166" s="2"/>
      <c r="BK166" s="2"/>
      <c r="BL166" s="2"/>
      <c r="BM166" s="2"/>
      <c r="BN166" s="2"/>
      <c r="BO166" s="2"/>
      <c r="BP166" s="2"/>
      <c r="BQ166" s="2"/>
      <c r="BR166" s="2"/>
      <c r="BS166" s="2"/>
      <c r="BT166" s="2"/>
      <c r="BU166" s="2"/>
      <c r="BV166" s="2"/>
      <c r="BW166" s="2"/>
      <c r="BX166" s="2"/>
      <c r="BY166" s="2"/>
      <c r="BZ166" s="2"/>
      <c r="CA166" s="2"/>
      <c r="CB166" s="2"/>
      <c r="CC166" s="2"/>
      <c r="CD166" s="2"/>
      <c r="CE166" s="2"/>
      <c r="CF166" s="2"/>
      <c r="CG166" s="2"/>
      <c r="CH166" s="2"/>
      <c r="CI166" s="2"/>
      <c r="CJ166" s="2"/>
      <c r="CK166" s="2"/>
      <c r="CL166" s="2"/>
      <c r="CM166" s="2"/>
      <c r="CN166" s="2"/>
      <c r="CO166" s="2"/>
      <c r="CP166" s="2"/>
      <c r="CQ166" s="2"/>
      <c r="CR166" s="2"/>
      <c r="CS166" s="2"/>
      <c r="CT166" s="2"/>
      <c r="CU166" s="2"/>
      <c r="CV166" s="2"/>
      <c r="CW166" s="2"/>
      <c r="CX166" s="2"/>
      <c r="CY166" s="2"/>
      <c r="CZ166" s="2"/>
      <c r="DA166" s="2"/>
      <c r="DB166" s="2"/>
      <c r="DC166" s="2"/>
      <c r="DD166" s="2"/>
      <c r="DE166" s="2"/>
      <c r="DF166" s="2"/>
      <c r="DG166" s="2"/>
      <c r="DH166" s="2"/>
      <c r="DI166" s="2"/>
      <c r="DJ166" s="2"/>
      <c r="DK166" s="2"/>
      <c r="DL166" s="2"/>
      <c r="DM166" s="2"/>
      <c r="DN166" s="2"/>
      <c r="DO166" s="2"/>
      <c r="DP166" s="2"/>
    </row>
    <row r="167" spans="9:120" ht="9.9499999999999993" customHeight="1">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c r="BE167" s="2"/>
      <c r="BF167" s="2"/>
      <c r="BG167" s="2"/>
      <c r="BH167" s="2"/>
      <c r="BI167" s="2"/>
      <c r="BJ167" s="2"/>
      <c r="BK167" s="2"/>
      <c r="BL167" s="2"/>
      <c r="BM167" s="2"/>
      <c r="BN167" s="2"/>
      <c r="BO167" s="2"/>
      <c r="BP167" s="2"/>
      <c r="BQ167" s="2"/>
      <c r="BR167" s="2"/>
      <c r="BS167" s="2"/>
      <c r="BT167" s="2"/>
      <c r="BU167" s="2"/>
      <c r="BV167" s="2"/>
      <c r="BW167" s="2"/>
      <c r="BX167" s="2"/>
      <c r="BY167" s="2"/>
      <c r="BZ167" s="2"/>
      <c r="CA167" s="2"/>
      <c r="CB167" s="2"/>
      <c r="CC167" s="2"/>
      <c r="CD167" s="2"/>
      <c r="CE167" s="2"/>
      <c r="CF167" s="2"/>
      <c r="CG167" s="2"/>
      <c r="CH167" s="2"/>
      <c r="CI167" s="2"/>
      <c r="CJ167" s="2"/>
      <c r="CK167" s="2"/>
      <c r="CL167" s="2"/>
      <c r="CM167" s="2"/>
      <c r="CN167" s="2"/>
      <c r="CO167" s="2"/>
      <c r="CP167" s="2"/>
      <c r="CQ167" s="2"/>
      <c r="CR167" s="2"/>
      <c r="CS167" s="2"/>
      <c r="CT167" s="2"/>
      <c r="CU167" s="2"/>
      <c r="CV167" s="2"/>
      <c r="CW167" s="2"/>
      <c r="CX167" s="2"/>
      <c r="CY167" s="2"/>
      <c r="CZ167" s="2"/>
      <c r="DA167" s="2"/>
      <c r="DB167" s="2"/>
      <c r="DC167" s="2"/>
      <c r="DD167" s="2"/>
      <c r="DE167" s="2"/>
      <c r="DF167" s="2"/>
      <c r="DG167" s="2"/>
      <c r="DH167" s="2"/>
      <c r="DI167" s="2"/>
      <c r="DJ167" s="2"/>
      <c r="DK167" s="2"/>
      <c r="DL167" s="2"/>
      <c r="DM167" s="2"/>
      <c r="DN167" s="2"/>
      <c r="DO167" s="2"/>
      <c r="DP167" s="2"/>
    </row>
    <row r="168" spans="9:120" ht="9.9499999999999993" customHeight="1">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c r="BE168" s="2"/>
      <c r="BF168" s="2"/>
      <c r="BG168" s="2"/>
      <c r="BH168" s="2"/>
      <c r="BI168" s="2"/>
      <c r="BJ168" s="2"/>
      <c r="BK168" s="2"/>
      <c r="BL168" s="2"/>
      <c r="BM168" s="2"/>
      <c r="BN168" s="2"/>
      <c r="BO168" s="2"/>
      <c r="BP168" s="2"/>
      <c r="BQ168" s="2"/>
      <c r="BR168" s="2"/>
      <c r="BS168" s="2"/>
      <c r="BT168" s="2"/>
      <c r="BU168" s="2"/>
      <c r="BV168" s="2"/>
      <c r="BW168" s="2"/>
      <c r="BX168" s="2"/>
      <c r="BY168" s="2"/>
      <c r="BZ168" s="2"/>
      <c r="CA168" s="2"/>
      <c r="CB168" s="2"/>
      <c r="CC168" s="2"/>
      <c r="CD168" s="2"/>
      <c r="CE168" s="2"/>
      <c r="CF168" s="2"/>
      <c r="CG168" s="2"/>
      <c r="CH168" s="2"/>
      <c r="CI168" s="2"/>
      <c r="CJ168" s="2"/>
      <c r="CK168" s="2"/>
      <c r="CL168" s="2"/>
      <c r="CM168" s="2"/>
      <c r="CN168" s="2"/>
      <c r="CO168" s="2"/>
      <c r="CP168" s="2"/>
      <c r="CQ168" s="2"/>
      <c r="CR168" s="2"/>
      <c r="CS168" s="2"/>
      <c r="CT168" s="2"/>
      <c r="CU168" s="2"/>
      <c r="CV168" s="2"/>
      <c r="CW168" s="2"/>
      <c r="CX168" s="2"/>
      <c r="CY168" s="2"/>
      <c r="CZ168" s="2"/>
      <c r="DA168" s="2"/>
      <c r="DB168" s="2"/>
      <c r="DC168" s="2"/>
      <c r="DD168" s="2"/>
      <c r="DE168" s="2"/>
      <c r="DF168" s="2"/>
      <c r="DG168" s="2"/>
      <c r="DH168" s="2"/>
      <c r="DI168" s="2"/>
      <c r="DJ168" s="2"/>
      <c r="DK168" s="2"/>
      <c r="DL168" s="2"/>
      <c r="DM168" s="2"/>
      <c r="DN168" s="2"/>
      <c r="DO168" s="2"/>
      <c r="DP168" s="2"/>
    </row>
    <row r="169" spans="9:120" ht="9.9499999999999993" customHeight="1">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c r="BE169" s="2"/>
      <c r="BF169" s="2"/>
      <c r="BG169" s="2"/>
      <c r="BH169" s="2"/>
      <c r="BI169" s="2"/>
      <c r="BJ169" s="2"/>
      <c r="BK169" s="2"/>
      <c r="BL169" s="2"/>
      <c r="BM169" s="2"/>
      <c r="BN169" s="2"/>
      <c r="BO169" s="2"/>
      <c r="BP169" s="2"/>
      <c r="BQ169" s="2"/>
      <c r="BR169" s="2"/>
      <c r="BS169" s="2"/>
      <c r="BT169" s="2"/>
      <c r="BU169" s="2"/>
      <c r="BV169" s="2"/>
      <c r="BW169" s="2"/>
      <c r="BX169" s="2"/>
      <c r="BY169" s="2"/>
      <c r="BZ169" s="2"/>
      <c r="CA169" s="2"/>
      <c r="CB169" s="2"/>
      <c r="CC169" s="2"/>
      <c r="CD169" s="2"/>
      <c r="CE169" s="2"/>
      <c r="CF169" s="2"/>
      <c r="CG169" s="2"/>
      <c r="CH169" s="2"/>
      <c r="CI169" s="2"/>
      <c r="CJ169" s="2"/>
      <c r="CK169" s="2"/>
      <c r="CL169" s="2"/>
      <c r="CM169" s="2"/>
      <c r="CN169" s="2"/>
      <c r="CO169" s="2"/>
      <c r="CP169" s="2"/>
      <c r="CQ169" s="2"/>
      <c r="CR169" s="2"/>
      <c r="CS169" s="2"/>
      <c r="CT169" s="2"/>
      <c r="CU169" s="2"/>
      <c r="CV169" s="2"/>
      <c r="CW169" s="2"/>
      <c r="CX169" s="2"/>
      <c r="CY169" s="2"/>
      <c r="CZ169" s="2"/>
      <c r="DA169" s="2"/>
      <c r="DB169" s="2"/>
      <c r="DC169" s="2"/>
      <c r="DD169" s="2"/>
      <c r="DE169" s="2"/>
      <c r="DF169" s="2"/>
      <c r="DG169" s="2"/>
      <c r="DH169" s="2"/>
      <c r="DI169" s="2"/>
      <c r="DJ169" s="2"/>
      <c r="DK169" s="2"/>
      <c r="DL169" s="2"/>
      <c r="DM169" s="2"/>
      <c r="DN169" s="2"/>
      <c r="DO169" s="2"/>
      <c r="DP169" s="2"/>
    </row>
    <row r="170" spans="9:120" ht="9.9499999999999993" customHeight="1">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c r="BE170" s="2"/>
      <c r="BF170" s="2"/>
      <c r="BG170" s="2"/>
      <c r="BH170" s="2"/>
      <c r="BI170" s="2"/>
      <c r="BJ170" s="2"/>
      <c r="BK170" s="2"/>
      <c r="BL170" s="2"/>
      <c r="BM170" s="2"/>
      <c r="BN170" s="2"/>
      <c r="BO170" s="2"/>
      <c r="BP170" s="2"/>
      <c r="BQ170" s="2"/>
      <c r="BR170" s="2"/>
      <c r="BS170" s="2"/>
      <c r="BT170" s="2"/>
      <c r="BU170" s="2"/>
      <c r="BV170" s="2"/>
      <c r="BW170" s="2"/>
      <c r="BX170" s="2"/>
      <c r="BY170" s="2"/>
      <c r="BZ170" s="2"/>
      <c r="CA170" s="2"/>
      <c r="CB170" s="2"/>
      <c r="CC170" s="2"/>
      <c r="CD170" s="2"/>
      <c r="CE170" s="2"/>
      <c r="CF170" s="2"/>
      <c r="CG170" s="2"/>
      <c r="CH170" s="2"/>
      <c r="CI170" s="2"/>
      <c r="CJ170" s="2"/>
      <c r="CK170" s="2"/>
      <c r="CL170" s="2"/>
      <c r="CM170" s="2"/>
      <c r="CN170" s="2"/>
      <c r="CO170" s="2"/>
      <c r="CP170" s="2"/>
      <c r="CQ170" s="2"/>
      <c r="CR170" s="2"/>
      <c r="CS170" s="2"/>
      <c r="CT170" s="2"/>
      <c r="CU170" s="2"/>
      <c r="CV170" s="2"/>
      <c r="CW170" s="2"/>
      <c r="CX170" s="2"/>
      <c r="CY170" s="2"/>
      <c r="CZ170" s="2"/>
      <c r="DA170" s="2"/>
      <c r="DB170" s="2"/>
      <c r="DC170" s="2"/>
      <c r="DD170" s="2"/>
      <c r="DE170" s="2"/>
      <c r="DF170" s="2"/>
      <c r="DG170" s="2"/>
      <c r="DH170" s="2"/>
      <c r="DI170" s="2"/>
      <c r="DJ170" s="2"/>
      <c r="DK170" s="2"/>
      <c r="DL170" s="2"/>
      <c r="DM170" s="2"/>
      <c r="DN170" s="2"/>
      <c r="DO170" s="2"/>
      <c r="DP170" s="2"/>
    </row>
    <row r="171" spans="9:120" ht="9.9499999999999993" customHeight="1">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c r="BE171" s="2"/>
      <c r="BF171" s="2"/>
      <c r="BG171" s="2"/>
      <c r="BH171" s="2"/>
      <c r="BI171" s="2"/>
      <c r="BJ171" s="2"/>
      <c r="BK171" s="2"/>
      <c r="BL171" s="2"/>
      <c r="BM171" s="2"/>
      <c r="BN171" s="2"/>
      <c r="BO171" s="2"/>
      <c r="BP171" s="2"/>
      <c r="BQ171" s="2"/>
      <c r="BR171" s="2"/>
      <c r="BS171" s="2"/>
      <c r="BT171" s="2"/>
      <c r="BU171" s="2"/>
      <c r="BV171" s="2"/>
      <c r="BW171" s="2"/>
      <c r="BX171" s="2"/>
      <c r="BY171" s="2"/>
      <c r="BZ171" s="2"/>
      <c r="CA171" s="2"/>
      <c r="CB171" s="2"/>
      <c r="CC171" s="2"/>
      <c r="CD171" s="2"/>
      <c r="CE171" s="2"/>
      <c r="CF171" s="2"/>
      <c r="CG171" s="2"/>
      <c r="CH171" s="2"/>
      <c r="CI171" s="2"/>
      <c r="CJ171" s="2"/>
      <c r="CK171" s="2"/>
      <c r="CL171" s="2"/>
      <c r="CM171" s="2"/>
      <c r="CN171" s="2"/>
      <c r="CO171" s="2"/>
      <c r="CP171" s="2"/>
      <c r="CQ171" s="2"/>
      <c r="CR171" s="2"/>
      <c r="CS171" s="2"/>
      <c r="CT171" s="2"/>
      <c r="CU171" s="2"/>
      <c r="CV171" s="2"/>
      <c r="CW171" s="2"/>
      <c r="CX171" s="2"/>
      <c r="CY171" s="2"/>
      <c r="CZ171" s="2"/>
      <c r="DA171" s="2"/>
      <c r="DB171" s="2"/>
      <c r="DC171" s="2"/>
      <c r="DD171" s="2"/>
      <c r="DE171" s="2"/>
      <c r="DF171" s="2"/>
      <c r="DG171" s="2"/>
      <c r="DH171" s="2"/>
      <c r="DI171" s="2"/>
      <c r="DJ171" s="2"/>
      <c r="DK171" s="2"/>
      <c r="DL171" s="2"/>
      <c r="DM171" s="2"/>
      <c r="DN171" s="2"/>
      <c r="DO171" s="2"/>
      <c r="DP171" s="2"/>
    </row>
    <row r="172" spans="9:120" ht="9.9499999999999993" customHeight="1">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c r="BE172" s="2"/>
      <c r="BF172" s="2"/>
      <c r="BG172" s="2"/>
      <c r="BH172" s="2"/>
      <c r="BI172" s="2"/>
      <c r="BJ172" s="2"/>
      <c r="BK172" s="2"/>
      <c r="BL172" s="2"/>
      <c r="BM172" s="2"/>
      <c r="BN172" s="2"/>
      <c r="BO172" s="2"/>
      <c r="BP172" s="2"/>
      <c r="BQ172" s="2"/>
      <c r="BR172" s="2"/>
      <c r="BS172" s="2"/>
      <c r="BT172" s="2"/>
      <c r="BU172" s="2"/>
      <c r="BV172" s="2"/>
      <c r="BW172" s="2"/>
      <c r="BX172" s="2"/>
      <c r="BY172" s="2"/>
      <c r="BZ172" s="2"/>
      <c r="CA172" s="2"/>
      <c r="CB172" s="2"/>
      <c r="CC172" s="2"/>
      <c r="CD172" s="2"/>
      <c r="CE172" s="2"/>
      <c r="CF172" s="2"/>
      <c r="CG172" s="2"/>
      <c r="CH172" s="2"/>
      <c r="CI172" s="2"/>
      <c r="CJ172" s="2"/>
      <c r="CK172" s="2"/>
      <c r="CL172" s="2"/>
      <c r="CM172" s="2"/>
      <c r="CN172" s="2"/>
      <c r="CO172" s="2"/>
      <c r="CP172" s="2"/>
      <c r="CQ172" s="2"/>
      <c r="CR172" s="2"/>
      <c r="CS172" s="2"/>
      <c r="CT172" s="2"/>
      <c r="CU172" s="2"/>
      <c r="CV172" s="2"/>
      <c r="CW172" s="2"/>
      <c r="CX172" s="2"/>
      <c r="CY172" s="2"/>
      <c r="CZ172" s="2"/>
      <c r="DA172" s="2"/>
      <c r="DB172" s="2"/>
      <c r="DC172" s="2"/>
      <c r="DD172" s="2"/>
      <c r="DE172" s="2"/>
      <c r="DF172" s="2"/>
      <c r="DG172" s="2"/>
      <c r="DH172" s="2"/>
      <c r="DI172" s="2"/>
      <c r="DJ172" s="2"/>
      <c r="DK172" s="2"/>
      <c r="DL172" s="2"/>
      <c r="DM172" s="2"/>
      <c r="DN172" s="2"/>
      <c r="DO172" s="2"/>
      <c r="DP172" s="2"/>
    </row>
    <row r="173" spans="9:120" ht="9.9499999999999993" customHeight="1">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c r="BE173" s="2"/>
      <c r="BF173" s="2"/>
      <c r="BG173" s="2"/>
      <c r="BH173" s="2"/>
      <c r="BI173" s="2"/>
      <c r="BJ173" s="2"/>
      <c r="BK173" s="2"/>
      <c r="BL173" s="2"/>
      <c r="BM173" s="2"/>
      <c r="BN173" s="2"/>
      <c r="BO173" s="2"/>
      <c r="BP173" s="2"/>
      <c r="BQ173" s="2"/>
      <c r="BR173" s="2"/>
      <c r="BS173" s="2"/>
      <c r="BT173" s="2"/>
      <c r="BU173" s="2"/>
      <c r="BV173" s="2"/>
      <c r="BW173" s="2"/>
      <c r="BX173" s="2"/>
      <c r="BY173" s="2"/>
      <c r="BZ173" s="2"/>
      <c r="CA173" s="2"/>
      <c r="CB173" s="2"/>
      <c r="CC173" s="2"/>
      <c r="CD173" s="2"/>
      <c r="CE173" s="2"/>
      <c r="CF173" s="2"/>
      <c r="CG173" s="2"/>
      <c r="CH173" s="2"/>
      <c r="CI173" s="2"/>
      <c r="CJ173" s="2"/>
      <c r="CK173" s="2"/>
      <c r="CL173" s="2"/>
      <c r="CM173" s="2"/>
      <c r="CN173" s="2"/>
      <c r="CO173" s="2"/>
      <c r="CP173" s="2"/>
      <c r="CQ173" s="2"/>
      <c r="CR173" s="2"/>
      <c r="CS173" s="2"/>
      <c r="CT173" s="2"/>
      <c r="CU173" s="2"/>
      <c r="CV173" s="2"/>
      <c r="CW173" s="2"/>
      <c r="CX173" s="2"/>
      <c r="CY173" s="2"/>
      <c r="CZ173" s="2"/>
      <c r="DA173" s="2"/>
      <c r="DB173" s="2"/>
      <c r="DC173" s="2"/>
      <c r="DD173" s="2"/>
      <c r="DE173" s="2"/>
      <c r="DF173" s="2"/>
      <c r="DG173" s="2"/>
      <c r="DH173" s="2"/>
      <c r="DI173" s="2"/>
      <c r="DJ173" s="2"/>
      <c r="DK173" s="2"/>
      <c r="DL173" s="2"/>
      <c r="DM173" s="2"/>
      <c r="DN173" s="2"/>
      <c r="DO173" s="2"/>
      <c r="DP173" s="2"/>
    </row>
    <row r="174" spans="9:120" ht="9.9499999999999993" customHeight="1">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c r="BE174" s="2"/>
      <c r="BF174" s="2"/>
      <c r="BG174" s="2"/>
      <c r="BH174" s="2"/>
      <c r="BI174" s="2"/>
      <c r="BJ174" s="2"/>
      <c r="BK174" s="2"/>
      <c r="BL174" s="2"/>
      <c r="BM174" s="2"/>
      <c r="BN174" s="2"/>
      <c r="BO174" s="2"/>
      <c r="BP174" s="2"/>
      <c r="BQ174" s="2"/>
      <c r="BR174" s="2"/>
      <c r="BS174" s="2"/>
      <c r="BT174" s="2"/>
      <c r="BU174" s="2"/>
      <c r="BV174" s="2"/>
      <c r="BW174" s="2"/>
      <c r="BX174" s="2"/>
      <c r="BY174" s="2"/>
      <c r="BZ174" s="2"/>
      <c r="CA174" s="2"/>
      <c r="CB174" s="2"/>
      <c r="CC174" s="2"/>
      <c r="CD174" s="2"/>
      <c r="CE174" s="2"/>
      <c r="CF174" s="2"/>
      <c r="CG174" s="2"/>
      <c r="CH174" s="2"/>
      <c r="CI174" s="2"/>
      <c r="CJ174" s="2"/>
      <c r="CK174" s="2"/>
      <c r="CL174" s="2"/>
      <c r="CM174" s="2"/>
      <c r="CN174" s="2"/>
      <c r="CO174" s="2"/>
      <c r="CP174" s="2"/>
      <c r="CQ174" s="2"/>
      <c r="CR174" s="2"/>
      <c r="CS174" s="2"/>
      <c r="CT174" s="2"/>
      <c r="CU174" s="2"/>
      <c r="CV174" s="2"/>
      <c r="CW174" s="2"/>
      <c r="CX174" s="2"/>
      <c r="CY174" s="2"/>
      <c r="CZ174" s="2"/>
      <c r="DA174" s="2"/>
      <c r="DB174" s="2"/>
      <c r="DC174" s="2"/>
      <c r="DD174" s="2"/>
      <c r="DE174" s="2"/>
      <c r="DF174" s="2"/>
      <c r="DG174" s="2"/>
      <c r="DH174" s="2"/>
      <c r="DI174" s="2"/>
      <c r="DJ174" s="2"/>
      <c r="DK174" s="2"/>
      <c r="DL174" s="2"/>
      <c r="DM174" s="2"/>
      <c r="DN174" s="2"/>
      <c r="DO174" s="2"/>
      <c r="DP174" s="2"/>
    </row>
    <row r="175" spans="9:120" ht="9.9499999999999993" customHeight="1">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c r="BE175" s="2"/>
      <c r="BF175" s="2"/>
      <c r="BG175" s="2"/>
      <c r="BH175" s="2"/>
      <c r="BI175" s="2"/>
      <c r="BJ175" s="2"/>
      <c r="BK175" s="2"/>
      <c r="BL175" s="2"/>
      <c r="BM175" s="2"/>
      <c r="BN175" s="2"/>
      <c r="BO175" s="2"/>
      <c r="BP175" s="2"/>
      <c r="BQ175" s="2"/>
      <c r="BR175" s="2"/>
      <c r="BS175" s="2"/>
      <c r="BT175" s="2"/>
      <c r="BU175" s="2"/>
      <c r="BV175" s="2"/>
      <c r="BW175" s="2"/>
      <c r="BX175" s="2"/>
      <c r="BY175" s="2"/>
      <c r="BZ175" s="2"/>
      <c r="CA175" s="2"/>
      <c r="CB175" s="2"/>
      <c r="CC175" s="2"/>
      <c r="CD175" s="2"/>
      <c r="CE175" s="2"/>
      <c r="CF175" s="2"/>
      <c r="CG175" s="2"/>
      <c r="CH175" s="2"/>
      <c r="CI175" s="2"/>
      <c r="CJ175" s="2"/>
      <c r="CK175" s="2"/>
      <c r="CL175" s="2"/>
      <c r="CM175" s="2"/>
      <c r="CN175" s="2"/>
      <c r="CO175" s="2"/>
      <c r="CP175" s="2"/>
      <c r="CQ175" s="2"/>
      <c r="CR175" s="2"/>
      <c r="CS175" s="2"/>
      <c r="CT175" s="2"/>
      <c r="CU175" s="2"/>
      <c r="CV175" s="2"/>
      <c r="CW175" s="2"/>
      <c r="CX175" s="2"/>
      <c r="CY175" s="2"/>
      <c r="CZ175" s="2"/>
      <c r="DA175" s="2"/>
      <c r="DB175" s="2"/>
      <c r="DC175" s="2"/>
      <c r="DD175" s="2"/>
      <c r="DE175" s="2"/>
      <c r="DF175" s="2"/>
      <c r="DG175" s="2"/>
      <c r="DH175" s="2"/>
      <c r="DI175" s="2"/>
      <c r="DJ175" s="2"/>
      <c r="DK175" s="2"/>
      <c r="DL175" s="2"/>
      <c r="DM175" s="2"/>
      <c r="DN175" s="2"/>
      <c r="DO175" s="2"/>
      <c r="DP175" s="2"/>
    </row>
    <row r="176" spans="9:120" ht="9.9499999999999993" customHeight="1">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c r="BF176" s="2"/>
      <c r="BG176" s="2"/>
      <c r="BH176" s="2"/>
      <c r="BI176" s="2"/>
      <c r="BJ176" s="2"/>
      <c r="BK176" s="2"/>
      <c r="BL176" s="2"/>
      <c r="BM176" s="2"/>
      <c r="BN176" s="2"/>
      <c r="BO176" s="2"/>
      <c r="BP176" s="2"/>
      <c r="BQ176" s="2"/>
      <c r="BR176" s="2"/>
      <c r="BS176" s="2"/>
      <c r="BT176" s="2"/>
      <c r="BU176" s="2"/>
      <c r="BV176" s="2"/>
      <c r="BW176" s="2"/>
      <c r="BX176" s="2"/>
      <c r="BY176" s="2"/>
      <c r="BZ176" s="2"/>
      <c r="CA176" s="2"/>
      <c r="CB176" s="2"/>
      <c r="CC176" s="2"/>
      <c r="CD176" s="2"/>
      <c r="CE176" s="2"/>
      <c r="CF176" s="2"/>
      <c r="CG176" s="2"/>
      <c r="CH176" s="2"/>
      <c r="CI176" s="2"/>
      <c r="CJ176" s="2"/>
      <c r="CK176" s="2"/>
      <c r="CL176" s="2"/>
      <c r="CM176" s="2"/>
      <c r="CN176" s="2"/>
      <c r="CO176" s="2"/>
      <c r="CP176" s="2"/>
      <c r="CQ176" s="2"/>
      <c r="CR176" s="2"/>
      <c r="CS176" s="2"/>
      <c r="CT176" s="2"/>
      <c r="CU176" s="2"/>
      <c r="CV176" s="2"/>
      <c r="CW176" s="2"/>
      <c r="CX176" s="2"/>
      <c r="CY176" s="2"/>
      <c r="CZ176" s="2"/>
      <c r="DA176" s="2"/>
      <c r="DB176" s="2"/>
      <c r="DC176" s="2"/>
      <c r="DD176" s="2"/>
      <c r="DE176" s="2"/>
      <c r="DF176" s="2"/>
      <c r="DG176" s="2"/>
      <c r="DH176" s="2"/>
      <c r="DI176" s="2"/>
      <c r="DJ176" s="2"/>
      <c r="DK176" s="2"/>
      <c r="DL176" s="2"/>
      <c r="DM176" s="2"/>
      <c r="DN176" s="2"/>
      <c r="DO176" s="2"/>
      <c r="DP176" s="2"/>
    </row>
    <row r="177" spans="9:120" ht="9.9499999999999993" customHeight="1">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c r="BE177" s="2"/>
      <c r="BF177" s="2"/>
      <c r="BG177" s="2"/>
      <c r="BH177" s="2"/>
      <c r="BI177" s="2"/>
      <c r="BJ177" s="2"/>
      <c r="BK177" s="2"/>
      <c r="BL177" s="2"/>
      <c r="BM177" s="2"/>
      <c r="BN177" s="2"/>
      <c r="BO177" s="2"/>
      <c r="BP177" s="2"/>
      <c r="BQ177" s="2"/>
      <c r="BR177" s="2"/>
      <c r="BS177" s="2"/>
      <c r="BT177" s="2"/>
      <c r="BU177" s="2"/>
      <c r="BV177" s="2"/>
      <c r="BW177" s="2"/>
      <c r="BX177" s="2"/>
      <c r="BY177" s="2"/>
      <c r="BZ177" s="2"/>
      <c r="CA177" s="2"/>
      <c r="CB177" s="2"/>
      <c r="CC177" s="2"/>
      <c r="CD177" s="2"/>
      <c r="CE177" s="2"/>
      <c r="CF177" s="2"/>
      <c r="CG177" s="2"/>
      <c r="CH177" s="2"/>
      <c r="CI177" s="2"/>
      <c r="CJ177" s="2"/>
      <c r="CK177" s="2"/>
      <c r="CL177" s="2"/>
      <c r="CM177" s="2"/>
      <c r="CN177" s="2"/>
      <c r="CO177" s="2"/>
      <c r="CP177" s="2"/>
      <c r="CQ177" s="2"/>
      <c r="CR177" s="2"/>
      <c r="CS177" s="2"/>
      <c r="CT177" s="2"/>
      <c r="CU177" s="2"/>
      <c r="CV177" s="2"/>
      <c r="CW177" s="2"/>
      <c r="CX177" s="2"/>
      <c r="CY177" s="2"/>
      <c r="CZ177" s="2"/>
      <c r="DA177" s="2"/>
      <c r="DB177" s="2"/>
      <c r="DC177" s="2"/>
      <c r="DD177" s="2"/>
      <c r="DE177" s="2"/>
      <c r="DF177" s="2"/>
      <c r="DG177" s="2"/>
      <c r="DH177" s="2"/>
      <c r="DI177" s="2"/>
      <c r="DJ177" s="2"/>
      <c r="DK177" s="2"/>
      <c r="DL177" s="2"/>
      <c r="DM177" s="2"/>
      <c r="DN177" s="2"/>
      <c r="DO177" s="2"/>
      <c r="DP177" s="2"/>
    </row>
    <row r="178" spans="9:120" ht="9.9499999999999993" customHeight="1">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c r="BE178" s="2"/>
      <c r="BF178" s="2"/>
      <c r="BG178" s="2"/>
      <c r="BH178" s="2"/>
      <c r="BI178" s="2"/>
      <c r="BJ178" s="2"/>
      <c r="BK178" s="2"/>
      <c r="BL178" s="2"/>
      <c r="BM178" s="2"/>
      <c r="BN178" s="2"/>
      <c r="BO178" s="2"/>
      <c r="BP178" s="2"/>
      <c r="BQ178" s="2"/>
      <c r="BR178" s="2"/>
      <c r="BS178" s="2"/>
      <c r="BT178" s="2"/>
      <c r="BU178" s="2"/>
      <c r="BV178" s="2"/>
      <c r="BW178" s="2"/>
      <c r="BX178" s="2"/>
      <c r="BY178" s="2"/>
      <c r="BZ178" s="2"/>
      <c r="CA178" s="2"/>
      <c r="CB178" s="2"/>
      <c r="CC178" s="2"/>
      <c r="CD178" s="2"/>
      <c r="CE178" s="2"/>
      <c r="CF178" s="2"/>
      <c r="CG178" s="2"/>
      <c r="CH178" s="2"/>
      <c r="CI178" s="2"/>
      <c r="CJ178" s="2"/>
      <c r="CK178" s="2"/>
      <c r="CL178" s="2"/>
      <c r="CM178" s="2"/>
      <c r="CN178" s="2"/>
      <c r="CO178" s="2"/>
      <c r="CP178" s="2"/>
      <c r="CQ178" s="2"/>
      <c r="CR178" s="2"/>
      <c r="CS178" s="2"/>
      <c r="CT178" s="2"/>
      <c r="CU178" s="2"/>
      <c r="CV178" s="2"/>
      <c r="CW178" s="2"/>
      <c r="CX178" s="2"/>
      <c r="CY178" s="2"/>
      <c r="CZ178" s="2"/>
      <c r="DA178" s="2"/>
      <c r="DB178" s="2"/>
      <c r="DC178" s="2"/>
      <c r="DD178" s="2"/>
      <c r="DE178" s="2"/>
      <c r="DF178" s="2"/>
      <c r="DG178" s="2"/>
      <c r="DH178" s="2"/>
      <c r="DI178" s="2"/>
      <c r="DJ178" s="2"/>
      <c r="DK178" s="2"/>
      <c r="DL178" s="2"/>
      <c r="DM178" s="2"/>
      <c r="DN178" s="2"/>
      <c r="DO178" s="2"/>
      <c r="DP178" s="2"/>
    </row>
    <row r="179" spans="9:120" ht="9.9499999999999993" customHeight="1">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c r="BE179" s="2"/>
      <c r="BF179" s="2"/>
      <c r="BG179" s="2"/>
      <c r="BH179" s="2"/>
      <c r="BI179" s="2"/>
      <c r="BJ179" s="2"/>
      <c r="BK179" s="2"/>
      <c r="BL179" s="2"/>
      <c r="BM179" s="2"/>
      <c r="BN179" s="2"/>
      <c r="BO179" s="2"/>
      <c r="BP179" s="2"/>
      <c r="BQ179" s="2"/>
      <c r="BR179" s="2"/>
      <c r="BS179" s="2"/>
      <c r="BT179" s="2"/>
      <c r="BU179" s="2"/>
      <c r="BV179" s="2"/>
      <c r="BW179" s="2"/>
      <c r="BX179" s="2"/>
      <c r="BY179" s="2"/>
      <c r="BZ179" s="2"/>
      <c r="CA179" s="2"/>
      <c r="CB179" s="2"/>
      <c r="CC179" s="2"/>
      <c r="CD179" s="2"/>
      <c r="CE179" s="2"/>
      <c r="CF179" s="2"/>
      <c r="CG179" s="2"/>
      <c r="CH179" s="2"/>
      <c r="CI179" s="2"/>
      <c r="CJ179" s="2"/>
      <c r="CK179" s="2"/>
      <c r="CL179" s="2"/>
      <c r="CM179" s="2"/>
      <c r="CN179" s="2"/>
      <c r="CO179" s="2"/>
      <c r="CP179" s="2"/>
      <c r="CQ179" s="2"/>
      <c r="CR179" s="2"/>
      <c r="CS179" s="2"/>
      <c r="CT179" s="2"/>
      <c r="CU179" s="2"/>
      <c r="CV179" s="2"/>
      <c r="CW179" s="2"/>
      <c r="CX179" s="2"/>
      <c r="CY179" s="2"/>
      <c r="CZ179" s="2"/>
      <c r="DA179" s="2"/>
      <c r="DB179" s="2"/>
      <c r="DC179" s="2"/>
      <c r="DD179" s="2"/>
      <c r="DE179" s="2"/>
      <c r="DF179" s="2"/>
      <c r="DG179" s="2"/>
      <c r="DH179" s="2"/>
      <c r="DI179" s="2"/>
      <c r="DJ179" s="2"/>
      <c r="DK179" s="2"/>
      <c r="DL179" s="2"/>
      <c r="DM179" s="2"/>
      <c r="DN179" s="2"/>
      <c r="DO179" s="2"/>
      <c r="DP179" s="2"/>
    </row>
    <row r="180" spans="9:120" ht="9.9499999999999993" customHeight="1">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c r="BE180" s="2"/>
      <c r="BF180" s="2"/>
      <c r="BG180" s="2"/>
      <c r="BH180" s="2"/>
      <c r="BI180" s="2"/>
      <c r="BJ180" s="2"/>
      <c r="BK180" s="2"/>
      <c r="BL180" s="2"/>
      <c r="BM180" s="2"/>
      <c r="BN180" s="2"/>
      <c r="BO180" s="2"/>
      <c r="BP180" s="2"/>
      <c r="BQ180" s="2"/>
      <c r="BR180" s="2"/>
      <c r="BS180" s="2"/>
      <c r="BT180" s="2"/>
      <c r="BU180" s="2"/>
      <c r="BV180" s="2"/>
      <c r="BW180" s="2"/>
      <c r="BX180" s="2"/>
      <c r="BY180" s="2"/>
      <c r="BZ180" s="2"/>
      <c r="CA180" s="2"/>
      <c r="CB180" s="2"/>
      <c r="CC180" s="2"/>
      <c r="CD180" s="2"/>
      <c r="CE180" s="2"/>
      <c r="CF180" s="2"/>
      <c r="CG180" s="2"/>
      <c r="CH180" s="2"/>
      <c r="CI180" s="2"/>
      <c r="CJ180" s="2"/>
      <c r="CK180" s="2"/>
      <c r="CL180" s="2"/>
      <c r="CM180" s="2"/>
      <c r="CN180" s="2"/>
      <c r="CO180" s="2"/>
      <c r="CP180" s="2"/>
      <c r="CQ180" s="2"/>
      <c r="CR180" s="2"/>
      <c r="CS180" s="2"/>
      <c r="CT180" s="2"/>
      <c r="CU180" s="2"/>
      <c r="CV180" s="2"/>
      <c r="CW180" s="2"/>
      <c r="CX180" s="2"/>
      <c r="CY180" s="2"/>
      <c r="CZ180" s="2"/>
      <c r="DA180" s="2"/>
      <c r="DB180" s="2"/>
      <c r="DC180" s="2"/>
      <c r="DD180" s="2"/>
      <c r="DE180" s="2"/>
      <c r="DF180" s="2"/>
      <c r="DG180" s="2"/>
      <c r="DH180" s="2"/>
      <c r="DI180" s="2"/>
      <c r="DJ180" s="2"/>
      <c r="DK180" s="2"/>
      <c r="DL180" s="2"/>
      <c r="DM180" s="2"/>
      <c r="DN180" s="2"/>
      <c r="DO180" s="2"/>
      <c r="DP180" s="2"/>
    </row>
    <row r="181" spans="9:120" ht="9.9499999999999993" customHeight="1">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c r="BE181" s="2"/>
      <c r="BF181" s="2"/>
      <c r="BG181" s="2"/>
      <c r="BH181" s="2"/>
      <c r="BI181" s="2"/>
      <c r="BJ181" s="2"/>
      <c r="BK181" s="2"/>
      <c r="BL181" s="2"/>
      <c r="BM181" s="2"/>
      <c r="BN181" s="2"/>
      <c r="BO181" s="2"/>
      <c r="BP181" s="2"/>
      <c r="BQ181" s="2"/>
      <c r="BR181" s="2"/>
      <c r="BS181" s="2"/>
      <c r="BT181" s="2"/>
      <c r="BU181" s="2"/>
      <c r="BV181" s="2"/>
      <c r="BW181" s="2"/>
      <c r="BX181" s="2"/>
      <c r="BY181" s="2"/>
      <c r="BZ181" s="2"/>
      <c r="CA181" s="2"/>
      <c r="CB181" s="2"/>
      <c r="CC181" s="2"/>
      <c r="CD181" s="2"/>
      <c r="CE181" s="2"/>
      <c r="CF181" s="2"/>
      <c r="CG181" s="2"/>
      <c r="CH181" s="2"/>
      <c r="CI181" s="2"/>
      <c r="CJ181" s="2"/>
      <c r="CK181" s="2"/>
      <c r="CL181" s="2"/>
      <c r="CM181" s="2"/>
      <c r="CN181" s="2"/>
      <c r="CO181" s="2"/>
      <c r="CP181" s="2"/>
      <c r="CQ181" s="2"/>
      <c r="CR181" s="2"/>
      <c r="CS181" s="2"/>
      <c r="CT181" s="2"/>
      <c r="CU181" s="2"/>
      <c r="CV181" s="2"/>
      <c r="CW181" s="2"/>
      <c r="CX181" s="2"/>
      <c r="CY181" s="2"/>
      <c r="CZ181" s="2"/>
      <c r="DA181" s="2"/>
      <c r="DB181" s="2"/>
      <c r="DC181" s="2"/>
      <c r="DD181" s="2"/>
      <c r="DE181" s="2"/>
      <c r="DF181" s="2"/>
      <c r="DG181" s="2"/>
      <c r="DH181" s="2"/>
      <c r="DI181" s="2"/>
      <c r="DJ181" s="2"/>
      <c r="DK181" s="2"/>
      <c r="DL181" s="2"/>
      <c r="DM181" s="2"/>
      <c r="DN181" s="2"/>
      <c r="DO181" s="2"/>
      <c r="DP181" s="2"/>
    </row>
    <row r="182" spans="9:120" ht="9.9499999999999993" customHeight="1">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c r="BE182" s="2"/>
      <c r="BF182" s="2"/>
      <c r="BG182" s="2"/>
      <c r="BH182" s="2"/>
      <c r="BI182" s="2"/>
      <c r="BJ182" s="2"/>
      <c r="BK182" s="2"/>
      <c r="BL182" s="2"/>
      <c r="BM182" s="2"/>
      <c r="BN182" s="2"/>
      <c r="BO182" s="2"/>
      <c r="BP182" s="2"/>
      <c r="BQ182" s="2"/>
      <c r="BR182" s="2"/>
      <c r="BS182" s="2"/>
      <c r="BT182" s="2"/>
      <c r="BU182" s="2"/>
      <c r="BV182" s="2"/>
      <c r="BW182" s="2"/>
      <c r="BX182" s="2"/>
      <c r="BY182" s="2"/>
      <c r="BZ182" s="2"/>
      <c r="CA182" s="2"/>
      <c r="CB182" s="2"/>
      <c r="CC182" s="2"/>
      <c r="CD182" s="2"/>
      <c r="CE182" s="2"/>
      <c r="CF182" s="2"/>
      <c r="CG182" s="2"/>
      <c r="CH182" s="2"/>
      <c r="CI182" s="2"/>
      <c r="CJ182" s="2"/>
      <c r="CK182" s="2"/>
      <c r="CL182" s="2"/>
      <c r="CM182" s="2"/>
      <c r="CN182" s="2"/>
      <c r="CO182" s="2"/>
      <c r="CP182" s="2"/>
      <c r="CQ182" s="2"/>
      <c r="CR182" s="2"/>
      <c r="CS182" s="2"/>
      <c r="CT182" s="2"/>
      <c r="CU182" s="2"/>
      <c r="CV182" s="2"/>
      <c r="CW182" s="2"/>
      <c r="CX182" s="2"/>
      <c r="CY182" s="2"/>
      <c r="CZ182" s="2"/>
      <c r="DA182" s="2"/>
      <c r="DB182" s="2"/>
      <c r="DC182" s="2"/>
      <c r="DD182" s="2"/>
      <c r="DE182" s="2"/>
      <c r="DF182" s="2"/>
      <c r="DG182" s="2"/>
      <c r="DH182" s="2"/>
      <c r="DI182" s="2"/>
      <c r="DJ182" s="2"/>
      <c r="DK182" s="2"/>
      <c r="DL182" s="2"/>
      <c r="DM182" s="2"/>
      <c r="DN182" s="2"/>
      <c r="DO182" s="2"/>
      <c r="DP182" s="2"/>
    </row>
    <row r="183" spans="9:120" ht="9.9499999999999993" customHeight="1">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2"/>
      <c r="BF183" s="2"/>
      <c r="BG183" s="2"/>
      <c r="BH183" s="2"/>
      <c r="BI183" s="2"/>
      <c r="BJ183" s="2"/>
      <c r="BK183" s="2"/>
      <c r="BL183" s="2"/>
      <c r="BM183" s="2"/>
      <c r="BN183" s="2"/>
      <c r="BO183" s="2"/>
      <c r="BP183" s="2"/>
      <c r="BQ183" s="2"/>
      <c r="BR183" s="2"/>
      <c r="BS183" s="2"/>
      <c r="BT183" s="2"/>
      <c r="BU183" s="2"/>
      <c r="BV183" s="2"/>
      <c r="BW183" s="2"/>
      <c r="BX183" s="2"/>
      <c r="BY183" s="2"/>
      <c r="BZ183" s="2"/>
      <c r="CA183" s="2"/>
      <c r="CB183" s="2"/>
      <c r="CC183" s="2"/>
      <c r="CD183" s="2"/>
      <c r="CE183" s="2"/>
      <c r="CF183" s="2"/>
      <c r="CG183" s="2"/>
      <c r="CH183" s="2"/>
      <c r="CI183" s="2"/>
      <c r="CJ183" s="2"/>
      <c r="CK183" s="2"/>
      <c r="CL183" s="2"/>
      <c r="CM183" s="2"/>
      <c r="CN183" s="2"/>
      <c r="CO183" s="2"/>
      <c r="CP183" s="2"/>
      <c r="CQ183" s="2"/>
      <c r="CR183" s="2"/>
      <c r="CS183" s="2"/>
      <c r="CT183" s="2"/>
      <c r="CU183" s="2"/>
      <c r="CV183" s="2"/>
      <c r="CW183" s="2"/>
      <c r="CX183" s="2"/>
      <c r="CY183" s="2"/>
      <c r="CZ183" s="2"/>
      <c r="DA183" s="2"/>
      <c r="DB183" s="2"/>
      <c r="DC183" s="2"/>
      <c r="DD183" s="2"/>
      <c r="DE183" s="2"/>
      <c r="DF183" s="2"/>
      <c r="DG183" s="2"/>
      <c r="DH183" s="2"/>
      <c r="DI183" s="2"/>
      <c r="DJ183" s="2"/>
      <c r="DK183" s="2"/>
      <c r="DL183" s="2"/>
      <c r="DM183" s="2"/>
      <c r="DN183" s="2"/>
      <c r="DO183" s="2"/>
      <c r="DP183" s="2"/>
    </row>
    <row r="184" spans="9:120" ht="9.9499999999999993" customHeight="1">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c r="BE184" s="2"/>
      <c r="BF184" s="2"/>
      <c r="BG184" s="2"/>
      <c r="BH184" s="2"/>
      <c r="BI184" s="2"/>
      <c r="BJ184" s="2"/>
      <c r="BK184" s="2"/>
      <c r="BL184" s="2"/>
      <c r="BM184" s="2"/>
      <c r="BN184" s="2"/>
      <c r="BO184" s="2"/>
      <c r="BP184" s="2"/>
      <c r="BQ184" s="2"/>
      <c r="BR184" s="2"/>
      <c r="BS184" s="2"/>
      <c r="BT184" s="2"/>
      <c r="BU184" s="2"/>
      <c r="BV184" s="2"/>
      <c r="BW184" s="2"/>
      <c r="BX184" s="2"/>
      <c r="BY184" s="2"/>
      <c r="BZ184" s="2"/>
      <c r="CA184" s="2"/>
      <c r="CB184" s="2"/>
      <c r="CC184" s="2"/>
      <c r="CD184" s="2"/>
      <c r="CE184" s="2"/>
      <c r="CF184" s="2"/>
      <c r="CG184" s="2"/>
      <c r="CH184" s="2"/>
      <c r="CI184" s="2"/>
      <c r="CJ184" s="2"/>
      <c r="CK184" s="2"/>
      <c r="CL184" s="2"/>
      <c r="CM184" s="2"/>
      <c r="CN184" s="2"/>
      <c r="CO184" s="2"/>
      <c r="CP184" s="2"/>
      <c r="CQ184" s="2"/>
      <c r="CR184" s="2"/>
      <c r="CS184" s="2"/>
      <c r="CT184" s="2"/>
      <c r="CU184" s="2"/>
      <c r="CV184" s="2"/>
      <c r="CW184" s="2"/>
      <c r="CX184" s="2"/>
      <c r="CY184" s="2"/>
      <c r="CZ184" s="2"/>
      <c r="DA184" s="2"/>
      <c r="DB184" s="2"/>
      <c r="DC184" s="2"/>
      <c r="DD184" s="2"/>
      <c r="DE184" s="2"/>
      <c r="DF184" s="2"/>
      <c r="DG184" s="2"/>
      <c r="DH184" s="2"/>
      <c r="DI184" s="2"/>
      <c r="DJ184" s="2"/>
      <c r="DK184" s="2"/>
      <c r="DL184" s="2"/>
      <c r="DM184" s="2"/>
      <c r="DN184" s="2"/>
      <c r="DO184" s="2"/>
      <c r="DP184" s="2"/>
    </row>
    <row r="185" spans="9:120" ht="9.9499999999999993" customHeight="1">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c r="BE185" s="2"/>
      <c r="BF185" s="2"/>
      <c r="BG185" s="2"/>
      <c r="BH185" s="2"/>
      <c r="BI185" s="2"/>
      <c r="BJ185" s="2"/>
      <c r="BK185" s="2"/>
      <c r="BL185" s="2"/>
      <c r="BM185" s="2"/>
      <c r="BN185" s="2"/>
      <c r="BO185" s="2"/>
      <c r="BP185" s="2"/>
      <c r="BQ185" s="2"/>
      <c r="BR185" s="2"/>
      <c r="BS185" s="2"/>
      <c r="BT185" s="2"/>
      <c r="BU185" s="2"/>
      <c r="BV185" s="2"/>
      <c r="BW185" s="2"/>
      <c r="BX185" s="2"/>
      <c r="BY185" s="2"/>
      <c r="BZ185" s="2"/>
      <c r="CA185" s="2"/>
      <c r="CB185" s="2"/>
      <c r="CC185" s="2"/>
      <c r="CD185" s="2"/>
      <c r="CE185" s="2"/>
      <c r="CF185" s="2"/>
      <c r="CG185" s="2"/>
      <c r="CH185" s="2"/>
      <c r="CI185" s="2"/>
      <c r="CJ185" s="2"/>
      <c r="CK185" s="2"/>
      <c r="CL185" s="2"/>
      <c r="CM185" s="2"/>
      <c r="CN185" s="2"/>
      <c r="CO185" s="2"/>
      <c r="CP185" s="2"/>
      <c r="CQ185" s="2"/>
      <c r="CR185" s="2"/>
      <c r="CS185" s="2"/>
      <c r="CT185" s="2"/>
      <c r="CU185" s="2"/>
      <c r="CV185" s="2"/>
      <c r="CW185" s="2"/>
      <c r="CX185" s="2"/>
      <c r="CY185" s="2"/>
      <c r="CZ185" s="2"/>
      <c r="DA185" s="2"/>
      <c r="DB185" s="2"/>
      <c r="DC185" s="2"/>
      <c r="DD185" s="2"/>
      <c r="DE185" s="2"/>
      <c r="DF185" s="2"/>
      <c r="DG185" s="2"/>
      <c r="DH185" s="2"/>
      <c r="DI185" s="2"/>
      <c r="DJ185" s="2"/>
      <c r="DK185" s="2"/>
      <c r="DL185" s="2"/>
      <c r="DM185" s="2"/>
      <c r="DN185" s="2"/>
      <c r="DO185" s="2"/>
      <c r="DP185" s="2"/>
    </row>
    <row r="186" spans="9:120" ht="9.9499999999999993" customHeight="1">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c r="BF186" s="2"/>
      <c r="BG186" s="2"/>
      <c r="BH186" s="2"/>
      <c r="BI186" s="2"/>
      <c r="BJ186" s="2"/>
      <c r="BK186" s="2"/>
      <c r="BL186" s="2"/>
      <c r="BM186" s="2"/>
      <c r="BN186" s="2"/>
      <c r="BO186" s="2"/>
      <c r="BP186" s="2"/>
      <c r="BQ186" s="2"/>
      <c r="BR186" s="2"/>
      <c r="BS186" s="2"/>
      <c r="BT186" s="2"/>
      <c r="BU186" s="2"/>
      <c r="BV186" s="2"/>
      <c r="BW186" s="2"/>
      <c r="BX186" s="2"/>
      <c r="BY186" s="2"/>
      <c r="BZ186" s="2"/>
      <c r="CA186" s="2"/>
      <c r="CB186" s="2"/>
      <c r="CC186" s="2"/>
      <c r="CD186" s="2"/>
      <c r="CE186" s="2"/>
      <c r="CF186" s="2"/>
      <c r="CG186" s="2"/>
      <c r="CH186" s="2"/>
      <c r="CI186" s="2"/>
      <c r="CJ186" s="2"/>
      <c r="CK186" s="2"/>
      <c r="CL186" s="2"/>
      <c r="CM186" s="2"/>
      <c r="CN186" s="2"/>
      <c r="CO186" s="2"/>
      <c r="CP186" s="2"/>
      <c r="CQ186" s="2"/>
      <c r="CR186" s="2"/>
      <c r="CS186" s="2"/>
      <c r="CT186" s="2"/>
      <c r="CU186" s="2"/>
      <c r="CV186" s="2"/>
      <c r="CW186" s="2"/>
      <c r="CX186" s="2"/>
      <c r="CY186" s="2"/>
      <c r="CZ186" s="2"/>
      <c r="DA186" s="2"/>
      <c r="DB186" s="2"/>
      <c r="DC186" s="2"/>
      <c r="DD186" s="2"/>
      <c r="DE186" s="2"/>
      <c r="DF186" s="2"/>
      <c r="DG186" s="2"/>
      <c r="DH186" s="2"/>
      <c r="DI186" s="2"/>
      <c r="DJ186" s="2"/>
      <c r="DK186" s="2"/>
      <c r="DL186" s="2"/>
      <c r="DM186" s="2"/>
      <c r="DN186" s="2"/>
      <c r="DO186" s="2"/>
      <c r="DP186" s="2"/>
    </row>
    <row r="187" spans="9:120" ht="9.9499999999999993" customHeight="1">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c r="BE187" s="2"/>
      <c r="BF187" s="2"/>
      <c r="BG187" s="2"/>
      <c r="BH187" s="2"/>
      <c r="BI187" s="2"/>
      <c r="BJ187" s="2"/>
      <c r="BK187" s="2"/>
      <c r="BL187" s="2"/>
      <c r="BM187" s="2"/>
      <c r="BN187" s="2"/>
      <c r="BO187" s="2"/>
      <c r="BP187" s="2"/>
      <c r="BQ187" s="2"/>
      <c r="BR187" s="2"/>
      <c r="BS187" s="2"/>
      <c r="BT187" s="2"/>
      <c r="BU187" s="2"/>
      <c r="BV187" s="2"/>
      <c r="BW187" s="2"/>
      <c r="BX187" s="2"/>
      <c r="BY187" s="2"/>
      <c r="BZ187" s="2"/>
      <c r="CA187" s="2"/>
      <c r="CB187" s="2"/>
      <c r="CC187" s="2"/>
      <c r="CD187" s="2"/>
      <c r="CE187" s="2"/>
      <c r="CF187" s="2"/>
      <c r="CG187" s="2"/>
      <c r="CH187" s="2"/>
      <c r="CI187" s="2"/>
      <c r="CJ187" s="2"/>
      <c r="CK187" s="2"/>
      <c r="CL187" s="2"/>
      <c r="CM187" s="2"/>
      <c r="CN187" s="2"/>
      <c r="CO187" s="2"/>
      <c r="CP187" s="2"/>
      <c r="CQ187" s="2"/>
      <c r="CR187" s="2"/>
      <c r="CS187" s="2"/>
      <c r="CT187" s="2"/>
      <c r="CU187" s="2"/>
      <c r="CV187" s="2"/>
      <c r="CW187" s="2"/>
      <c r="CX187" s="2"/>
      <c r="CY187" s="2"/>
      <c r="CZ187" s="2"/>
      <c r="DA187" s="2"/>
      <c r="DB187" s="2"/>
      <c r="DC187" s="2"/>
      <c r="DD187" s="2"/>
      <c r="DE187" s="2"/>
      <c r="DF187" s="2"/>
      <c r="DG187" s="2"/>
      <c r="DH187" s="2"/>
      <c r="DI187" s="2"/>
      <c r="DJ187" s="2"/>
      <c r="DK187" s="2"/>
      <c r="DL187" s="2"/>
      <c r="DM187" s="2"/>
      <c r="DN187" s="2"/>
      <c r="DO187" s="2"/>
      <c r="DP187" s="2"/>
    </row>
    <row r="188" spans="9:120" ht="9.9499999999999993" customHeight="1">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c r="BE188" s="2"/>
      <c r="BF188" s="2"/>
      <c r="BG188" s="2"/>
      <c r="BH188" s="2"/>
      <c r="BI188" s="2"/>
      <c r="BJ188" s="2"/>
      <c r="BK188" s="2"/>
      <c r="BL188" s="2"/>
      <c r="BM188" s="2"/>
      <c r="BN188" s="2"/>
      <c r="BO188" s="2"/>
      <c r="BP188" s="2"/>
      <c r="BQ188" s="2"/>
      <c r="BR188" s="2"/>
      <c r="BS188" s="2"/>
      <c r="BT188" s="2"/>
      <c r="BU188" s="2"/>
      <c r="BV188" s="2"/>
      <c r="BW188" s="2"/>
      <c r="BX188" s="2"/>
      <c r="BY188" s="2"/>
      <c r="BZ188" s="2"/>
      <c r="CA188" s="2"/>
      <c r="CB188" s="2"/>
      <c r="CC188" s="2"/>
      <c r="CD188" s="2"/>
      <c r="CE188" s="2"/>
      <c r="CF188" s="2"/>
      <c r="CG188" s="2"/>
      <c r="CH188" s="2"/>
      <c r="CI188" s="2"/>
      <c r="CJ188" s="2"/>
      <c r="CK188" s="2"/>
      <c r="CL188" s="2"/>
      <c r="CM188" s="2"/>
      <c r="CN188" s="2"/>
      <c r="CO188" s="2"/>
      <c r="CP188" s="2"/>
      <c r="CQ188" s="2"/>
      <c r="CR188" s="2"/>
      <c r="CS188" s="2"/>
      <c r="CT188" s="2"/>
      <c r="CU188" s="2"/>
      <c r="CV188" s="2"/>
      <c r="CW188" s="2"/>
      <c r="CX188" s="2"/>
      <c r="CY188" s="2"/>
      <c r="CZ188" s="2"/>
      <c r="DA188" s="2"/>
      <c r="DB188" s="2"/>
      <c r="DC188" s="2"/>
      <c r="DD188" s="2"/>
      <c r="DE188" s="2"/>
      <c r="DF188" s="2"/>
      <c r="DG188" s="2"/>
      <c r="DH188" s="2"/>
      <c r="DI188" s="2"/>
      <c r="DJ188" s="2"/>
      <c r="DK188" s="2"/>
      <c r="DL188" s="2"/>
      <c r="DM188" s="2"/>
      <c r="DN188" s="2"/>
      <c r="DO188" s="2"/>
      <c r="DP188" s="2"/>
    </row>
    <row r="189" spans="9:120" ht="9.9499999999999993" customHeight="1">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c r="BE189" s="2"/>
      <c r="BF189" s="2"/>
      <c r="BG189" s="2"/>
      <c r="BH189" s="2"/>
      <c r="BI189" s="2"/>
      <c r="BJ189" s="2"/>
      <c r="BK189" s="2"/>
      <c r="BL189" s="2"/>
      <c r="BM189" s="2"/>
      <c r="BN189" s="2"/>
      <c r="BO189" s="2"/>
      <c r="BP189" s="2"/>
      <c r="BQ189" s="2"/>
      <c r="BR189" s="2"/>
      <c r="BS189" s="2"/>
      <c r="BT189" s="2"/>
      <c r="BU189" s="2"/>
      <c r="BV189" s="2"/>
      <c r="BW189" s="2"/>
      <c r="BX189" s="2"/>
      <c r="BY189" s="2"/>
      <c r="BZ189" s="2"/>
      <c r="CA189" s="2"/>
      <c r="CB189" s="2"/>
      <c r="CC189" s="2"/>
      <c r="CD189" s="2"/>
      <c r="CE189" s="2"/>
      <c r="CF189" s="2"/>
      <c r="CG189" s="2"/>
      <c r="CH189" s="2"/>
      <c r="CI189" s="2"/>
      <c r="CJ189" s="2"/>
      <c r="CK189" s="2"/>
      <c r="CL189" s="2"/>
      <c r="CM189" s="2"/>
      <c r="CN189" s="2"/>
      <c r="CO189" s="2"/>
      <c r="CP189" s="2"/>
      <c r="CQ189" s="2"/>
      <c r="CR189" s="2"/>
      <c r="CS189" s="2"/>
      <c r="CT189" s="2"/>
      <c r="CU189" s="2"/>
      <c r="CV189" s="2"/>
      <c r="CW189" s="2"/>
      <c r="CX189" s="2"/>
      <c r="CY189" s="2"/>
      <c r="CZ189" s="2"/>
      <c r="DA189" s="2"/>
      <c r="DB189" s="2"/>
      <c r="DC189" s="2"/>
      <c r="DD189" s="2"/>
      <c r="DE189" s="2"/>
      <c r="DF189" s="2"/>
      <c r="DG189" s="2"/>
      <c r="DH189" s="2"/>
      <c r="DI189" s="2"/>
      <c r="DJ189" s="2"/>
      <c r="DK189" s="2"/>
      <c r="DL189" s="2"/>
      <c r="DM189" s="2"/>
      <c r="DN189" s="2"/>
      <c r="DO189" s="2"/>
      <c r="DP189" s="2"/>
    </row>
    <row r="190" spans="9:120" ht="9.9499999999999993" customHeight="1">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c r="BE190" s="2"/>
      <c r="BF190" s="2"/>
      <c r="BG190" s="2"/>
      <c r="BH190" s="2"/>
      <c r="BI190" s="2"/>
      <c r="BJ190" s="2"/>
      <c r="BK190" s="2"/>
      <c r="BL190" s="2"/>
      <c r="BM190" s="2"/>
      <c r="BN190" s="2"/>
      <c r="BO190" s="2"/>
      <c r="BP190" s="2"/>
      <c r="BQ190" s="2"/>
      <c r="BR190" s="2"/>
      <c r="BS190" s="2"/>
      <c r="BT190" s="2"/>
      <c r="BU190" s="2"/>
      <c r="BV190" s="2"/>
      <c r="BW190" s="2"/>
      <c r="BX190" s="2"/>
      <c r="BY190" s="2"/>
      <c r="BZ190" s="2"/>
      <c r="CA190" s="2"/>
      <c r="CB190" s="2"/>
      <c r="CC190" s="2"/>
      <c r="CD190" s="2"/>
      <c r="CE190" s="2"/>
      <c r="CF190" s="2"/>
      <c r="CG190" s="2"/>
      <c r="CH190" s="2"/>
      <c r="CI190" s="2"/>
      <c r="CJ190" s="2"/>
      <c r="CK190" s="2"/>
      <c r="CL190" s="2"/>
      <c r="CM190" s="2"/>
      <c r="CN190" s="2"/>
      <c r="CO190" s="2"/>
      <c r="CP190" s="2"/>
      <c r="CQ190" s="2"/>
      <c r="CR190" s="2"/>
      <c r="CS190" s="2"/>
      <c r="CT190" s="2"/>
      <c r="CU190" s="2"/>
      <c r="CV190" s="2"/>
      <c r="CW190" s="2"/>
      <c r="CX190" s="2"/>
      <c r="CY190" s="2"/>
      <c r="CZ190" s="2"/>
      <c r="DA190" s="2"/>
      <c r="DB190" s="2"/>
      <c r="DC190" s="2"/>
      <c r="DD190" s="2"/>
      <c r="DE190" s="2"/>
      <c r="DF190" s="2"/>
      <c r="DG190" s="2"/>
      <c r="DH190" s="2"/>
      <c r="DI190" s="2"/>
      <c r="DJ190" s="2"/>
      <c r="DK190" s="2"/>
      <c r="DL190" s="2"/>
      <c r="DM190" s="2"/>
      <c r="DN190" s="2"/>
      <c r="DO190" s="2"/>
      <c r="DP190" s="2"/>
    </row>
    <row r="191" spans="9:120" ht="9.9499999999999993" customHeight="1">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c r="BE191" s="2"/>
      <c r="BF191" s="2"/>
      <c r="BG191" s="2"/>
      <c r="BH191" s="2"/>
      <c r="BI191" s="2"/>
      <c r="BJ191" s="2"/>
      <c r="BK191" s="2"/>
      <c r="BL191" s="2"/>
      <c r="BM191" s="2"/>
      <c r="BN191" s="2"/>
      <c r="BO191" s="2"/>
      <c r="BP191" s="2"/>
      <c r="BQ191" s="2"/>
      <c r="BR191" s="2"/>
      <c r="BS191" s="2"/>
      <c r="BT191" s="2"/>
      <c r="BU191" s="2"/>
      <c r="BV191" s="2"/>
      <c r="BW191" s="2"/>
      <c r="BX191" s="2"/>
      <c r="BY191" s="2"/>
      <c r="BZ191" s="2"/>
      <c r="CA191" s="2"/>
      <c r="CB191" s="2"/>
      <c r="CC191" s="2"/>
      <c r="CD191" s="2"/>
      <c r="CE191" s="2"/>
      <c r="CF191" s="2"/>
      <c r="CG191" s="2"/>
      <c r="CH191" s="2"/>
      <c r="CI191" s="2"/>
      <c r="CJ191" s="2"/>
      <c r="CK191" s="2"/>
      <c r="CL191" s="2"/>
      <c r="CM191" s="2"/>
      <c r="CN191" s="2"/>
      <c r="CO191" s="2"/>
      <c r="CP191" s="2"/>
      <c r="CQ191" s="2"/>
      <c r="CR191" s="2"/>
      <c r="CS191" s="2"/>
      <c r="CT191" s="2"/>
      <c r="CU191" s="2"/>
      <c r="CV191" s="2"/>
      <c r="CW191" s="2"/>
      <c r="CX191" s="2"/>
      <c r="CY191" s="2"/>
      <c r="CZ191" s="2"/>
      <c r="DA191" s="2"/>
      <c r="DB191" s="2"/>
      <c r="DC191" s="2"/>
      <c r="DD191" s="2"/>
      <c r="DE191" s="2"/>
      <c r="DF191" s="2"/>
      <c r="DG191" s="2"/>
      <c r="DH191" s="2"/>
      <c r="DI191" s="2"/>
      <c r="DJ191" s="2"/>
      <c r="DK191" s="2"/>
      <c r="DL191" s="2"/>
      <c r="DM191" s="2"/>
      <c r="DN191" s="2"/>
      <c r="DO191" s="2"/>
      <c r="DP191" s="2"/>
    </row>
    <row r="192" spans="9:120" ht="9.9499999999999993" customHeight="1">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2"/>
      <c r="AY192" s="2"/>
      <c r="AZ192" s="2"/>
      <c r="BA192" s="2"/>
      <c r="BB192" s="2"/>
      <c r="BC192" s="2"/>
      <c r="BD192" s="2"/>
      <c r="BE192" s="2"/>
      <c r="BF192" s="2"/>
      <c r="BG192" s="2"/>
      <c r="BH192" s="2"/>
      <c r="BI192" s="2"/>
      <c r="BJ192" s="2"/>
      <c r="BK192" s="2"/>
      <c r="BL192" s="2"/>
      <c r="BM192" s="2"/>
      <c r="BN192" s="2"/>
      <c r="BO192" s="2"/>
      <c r="BP192" s="2"/>
      <c r="BQ192" s="2"/>
      <c r="BR192" s="2"/>
      <c r="BS192" s="2"/>
      <c r="BT192" s="2"/>
      <c r="BU192" s="2"/>
      <c r="BV192" s="2"/>
      <c r="BW192" s="2"/>
      <c r="BX192" s="2"/>
      <c r="BY192" s="2"/>
      <c r="BZ192" s="2"/>
      <c r="CA192" s="2"/>
      <c r="CB192" s="2"/>
      <c r="CC192" s="2"/>
      <c r="CD192" s="2"/>
      <c r="CE192" s="2"/>
      <c r="CF192" s="2"/>
      <c r="CG192" s="2"/>
      <c r="CH192" s="2"/>
      <c r="CI192" s="2"/>
      <c r="CJ192" s="2"/>
      <c r="CK192" s="2"/>
      <c r="CL192" s="2"/>
      <c r="CM192" s="2"/>
      <c r="CN192" s="2"/>
      <c r="CO192" s="2"/>
      <c r="CP192" s="2"/>
      <c r="CQ192" s="2"/>
      <c r="CR192" s="2"/>
      <c r="CS192" s="2"/>
      <c r="CT192" s="2"/>
      <c r="CU192" s="2"/>
      <c r="CV192" s="2"/>
      <c r="CW192" s="2"/>
      <c r="CX192" s="2"/>
      <c r="CY192" s="2"/>
      <c r="CZ192" s="2"/>
      <c r="DA192" s="2"/>
      <c r="DB192" s="2"/>
      <c r="DC192" s="2"/>
      <c r="DD192" s="2"/>
      <c r="DE192" s="2"/>
      <c r="DF192" s="2"/>
      <c r="DG192" s="2"/>
      <c r="DH192" s="2"/>
      <c r="DI192" s="2"/>
      <c r="DJ192" s="2"/>
      <c r="DK192" s="2"/>
      <c r="DL192" s="2"/>
      <c r="DM192" s="2"/>
      <c r="DN192" s="2"/>
      <c r="DO192" s="2"/>
      <c r="DP192" s="2"/>
    </row>
    <row r="193" spans="9:120" ht="9.9499999999999993" customHeight="1">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c r="AY193" s="2"/>
      <c r="AZ193" s="2"/>
      <c r="BA193" s="2"/>
      <c r="BB193" s="2"/>
      <c r="BC193" s="2"/>
      <c r="BD193" s="2"/>
      <c r="BE193" s="2"/>
      <c r="BF193" s="2"/>
      <c r="BG193" s="2"/>
      <c r="BH193" s="2"/>
      <c r="BI193" s="2"/>
      <c r="BJ193" s="2"/>
      <c r="BK193" s="2"/>
      <c r="BL193" s="2"/>
      <c r="BM193" s="2"/>
      <c r="BN193" s="2"/>
      <c r="BO193" s="2"/>
      <c r="BP193" s="2"/>
      <c r="BQ193" s="2"/>
      <c r="BR193" s="2"/>
      <c r="BS193" s="2"/>
      <c r="BT193" s="2"/>
      <c r="BU193" s="2"/>
      <c r="BV193" s="2"/>
      <c r="BW193" s="2"/>
      <c r="BX193" s="2"/>
      <c r="BY193" s="2"/>
      <c r="BZ193" s="2"/>
      <c r="CA193" s="2"/>
      <c r="CB193" s="2"/>
      <c r="CC193" s="2"/>
      <c r="CD193" s="2"/>
      <c r="CE193" s="2"/>
      <c r="CF193" s="2"/>
      <c r="CG193" s="2"/>
      <c r="CH193" s="2"/>
      <c r="CI193" s="2"/>
      <c r="CJ193" s="2"/>
      <c r="CK193" s="2"/>
      <c r="CL193" s="2"/>
      <c r="CM193" s="2"/>
      <c r="CN193" s="2"/>
      <c r="CO193" s="2"/>
      <c r="CP193" s="2"/>
      <c r="CQ193" s="2"/>
      <c r="CR193" s="2"/>
      <c r="CS193" s="2"/>
      <c r="CT193" s="2"/>
      <c r="CU193" s="2"/>
      <c r="CV193" s="2"/>
      <c r="CW193" s="2"/>
      <c r="CX193" s="2"/>
      <c r="CY193" s="2"/>
      <c r="CZ193" s="2"/>
      <c r="DA193" s="2"/>
      <c r="DB193" s="2"/>
      <c r="DC193" s="2"/>
      <c r="DD193" s="2"/>
      <c r="DE193" s="2"/>
      <c r="DF193" s="2"/>
      <c r="DG193" s="2"/>
      <c r="DH193" s="2"/>
      <c r="DI193" s="2"/>
      <c r="DJ193" s="2"/>
      <c r="DK193" s="2"/>
      <c r="DL193" s="2"/>
      <c r="DM193" s="2"/>
      <c r="DN193" s="2"/>
      <c r="DO193" s="2"/>
      <c r="DP193" s="2"/>
    </row>
    <row r="194" spans="9:120" ht="9.9499999999999993" customHeight="1">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c r="AY194" s="2"/>
      <c r="AZ194" s="2"/>
      <c r="BA194" s="2"/>
      <c r="BB194" s="2"/>
      <c r="BC194" s="2"/>
      <c r="BD194" s="2"/>
      <c r="BE194" s="2"/>
      <c r="BF194" s="2"/>
      <c r="BG194" s="2"/>
      <c r="BH194" s="2"/>
      <c r="BI194" s="2"/>
      <c r="BJ194" s="2"/>
      <c r="BK194" s="2"/>
      <c r="BL194" s="2"/>
      <c r="BM194" s="2"/>
      <c r="BN194" s="2"/>
      <c r="BO194" s="2"/>
      <c r="BP194" s="2"/>
      <c r="BQ194" s="2"/>
      <c r="BR194" s="2"/>
      <c r="BS194" s="2"/>
      <c r="BT194" s="2"/>
      <c r="BU194" s="2"/>
      <c r="BV194" s="2"/>
      <c r="BW194" s="2"/>
      <c r="BX194" s="2"/>
      <c r="BY194" s="2"/>
      <c r="BZ194" s="2"/>
      <c r="CA194" s="2"/>
      <c r="CB194" s="2"/>
      <c r="CC194" s="2"/>
      <c r="CD194" s="2"/>
      <c r="CE194" s="2"/>
      <c r="CF194" s="2"/>
      <c r="CG194" s="2"/>
      <c r="CH194" s="2"/>
      <c r="CI194" s="2"/>
      <c r="CJ194" s="2"/>
      <c r="CK194" s="2"/>
      <c r="CL194" s="2"/>
      <c r="CM194" s="2"/>
      <c r="CN194" s="2"/>
      <c r="CO194" s="2"/>
      <c r="CP194" s="2"/>
      <c r="CQ194" s="2"/>
      <c r="CR194" s="2"/>
      <c r="CS194" s="2"/>
      <c r="CT194" s="2"/>
      <c r="CU194" s="2"/>
      <c r="CV194" s="2"/>
      <c r="CW194" s="2"/>
      <c r="CX194" s="2"/>
      <c r="CY194" s="2"/>
      <c r="CZ194" s="2"/>
      <c r="DA194" s="2"/>
      <c r="DB194" s="2"/>
      <c r="DC194" s="2"/>
      <c r="DD194" s="2"/>
      <c r="DE194" s="2"/>
      <c r="DF194" s="2"/>
      <c r="DG194" s="2"/>
      <c r="DH194" s="2"/>
      <c r="DI194" s="2"/>
      <c r="DJ194" s="2"/>
      <c r="DK194" s="2"/>
      <c r="DL194" s="2"/>
      <c r="DM194" s="2"/>
      <c r="DN194" s="2"/>
      <c r="DO194" s="2"/>
      <c r="DP194" s="2"/>
    </row>
    <row r="195" spans="9:120" ht="9.9499999999999993" customHeight="1">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c r="AY195" s="2"/>
      <c r="AZ195" s="2"/>
      <c r="BA195" s="2"/>
      <c r="BB195" s="2"/>
      <c r="BC195" s="2"/>
      <c r="BD195" s="2"/>
      <c r="BE195" s="2"/>
      <c r="BF195" s="2"/>
      <c r="BG195" s="2"/>
      <c r="BH195" s="2"/>
      <c r="BI195" s="2"/>
      <c r="BJ195" s="2"/>
      <c r="BK195" s="2"/>
      <c r="BL195" s="2"/>
      <c r="BM195" s="2"/>
      <c r="BN195" s="2"/>
      <c r="BO195" s="2"/>
      <c r="BP195" s="2"/>
      <c r="BQ195" s="2"/>
      <c r="BR195" s="2"/>
      <c r="BS195" s="2"/>
      <c r="BT195" s="2"/>
      <c r="BU195" s="2"/>
      <c r="BV195" s="2"/>
      <c r="BW195" s="2"/>
      <c r="BX195" s="2"/>
      <c r="BY195" s="2"/>
      <c r="BZ195" s="2"/>
      <c r="CA195" s="2"/>
      <c r="CB195" s="2"/>
      <c r="CC195" s="2"/>
      <c r="CD195" s="2"/>
      <c r="CE195" s="2"/>
      <c r="CF195" s="2"/>
      <c r="CG195" s="2"/>
      <c r="CH195" s="2"/>
      <c r="CI195" s="2"/>
      <c r="CJ195" s="2"/>
      <c r="CK195" s="2"/>
      <c r="CL195" s="2"/>
      <c r="CM195" s="2"/>
      <c r="CN195" s="2"/>
      <c r="CO195" s="2"/>
      <c r="CP195" s="2"/>
      <c r="CQ195" s="2"/>
      <c r="CR195" s="2"/>
      <c r="CS195" s="2"/>
      <c r="CT195" s="2"/>
      <c r="CU195" s="2"/>
      <c r="CV195" s="2"/>
      <c r="CW195" s="2"/>
      <c r="CX195" s="2"/>
      <c r="CY195" s="2"/>
      <c r="CZ195" s="2"/>
      <c r="DA195" s="2"/>
      <c r="DB195" s="2"/>
      <c r="DC195" s="2"/>
      <c r="DD195" s="2"/>
      <c r="DE195" s="2"/>
      <c r="DF195" s="2"/>
      <c r="DG195" s="2"/>
      <c r="DH195" s="2"/>
      <c r="DI195" s="2"/>
      <c r="DJ195" s="2"/>
      <c r="DK195" s="2"/>
      <c r="DL195" s="2"/>
      <c r="DM195" s="2"/>
      <c r="DN195" s="2"/>
      <c r="DO195" s="2"/>
      <c r="DP195" s="2"/>
    </row>
    <row r="196" spans="9:120" ht="9.9499999999999993" customHeight="1">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c r="AX196" s="2"/>
      <c r="AY196" s="2"/>
      <c r="AZ196" s="2"/>
      <c r="BA196" s="2"/>
      <c r="BB196" s="2"/>
      <c r="BC196" s="2"/>
      <c r="BD196" s="2"/>
      <c r="BE196" s="2"/>
      <c r="BF196" s="2"/>
      <c r="BG196" s="2"/>
      <c r="BH196" s="2"/>
      <c r="BI196" s="2"/>
      <c r="BJ196" s="2"/>
      <c r="BK196" s="2"/>
      <c r="BL196" s="2"/>
      <c r="BM196" s="2"/>
      <c r="BN196" s="2"/>
      <c r="BO196" s="2"/>
      <c r="BP196" s="2"/>
      <c r="BQ196" s="2"/>
      <c r="BR196" s="2"/>
      <c r="BS196" s="2"/>
      <c r="BT196" s="2"/>
      <c r="BU196" s="2"/>
      <c r="BV196" s="2"/>
      <c r="BW196" s="2"/>
      <c r="BX196" s="2"/>
      <c r="BY196" s="2"/>
      <c r="BZ196" s="2"/>
      <c r="CA196" s="2"/>
      <c r="CB196" s="2"/>
      <c r="CC196" s="2"/>
      <c r="CD196" s="2"/>
      <c r="CE196" s="2"/>
      <c r="CF196" s="2"/>
      <c r="CG196" s="2"/>
      <c r="CH196" s="2"/>
      <c r="CI196" s="2"/>
      <c r="CJ196" s="2"/>
      <c r="CK196" s="2"/>
      <c r="CL196" s="2"/>
      <c r="CM196" s="2"/>
      <c r="CN196" s="2"/>
      <c r="CO196" s="2"/>
      <c r="CP196" s="2"/>
      <c r="CQ196" s="2"/>
      <c r="CR196" s="2"/>
      <c r="CS196" s="2"/>
      <c r="CT196" s="2"/>
      <c r="CU196" s="2"/>
      <c r="CV196" s="2"/>
      <c r="CW196" s="2"/>
      <c r="CX196" s="2"/>
      <c r="CY196" s="2"/>
      <c r="CZ196" s="2"/>
      <c r="DA196" s="2"/>
      <c r="DB196" s="2"/>
      <c r="DC196" s="2"/>
      <c r="DD196" s="2"/>
      <c r="DE196" s="2"/>
      <c r="DF196" s="2"/>
      <c r="DG196" s="2"/>
      <c r="DH196" s="2"/>
      <c r="DI196" s="2"/>
      <c r="DJ196" s="2"/>
      <c r="DK196" s="2"/>
      <c r="DL196" s="2"/>
      <c r="DM196" s="2"/>
      <c r="DN196" s="2"/>
      <c r="DO196" s="2"/>
      <c r="DP196" s="2"/>
    </row>
    <row r="197" spans="9:120" ht="9.9499999999999993" customHeight="1">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c r="AR197" s="2"/>
      <c r="AS197" s="2"/>
      <c r="AT197" s="2"/>
      <c r="AU197" s="2"/>
      <c r="AV197" s="2"/>
      <c r="AW197" s="2"/>
      <c r="AX197" s="2"/>
      <c r="AY197" s="2"/>
      <c r="AZ197" s="2"/>
      <c r="BA197" s="2"/>
      <c r="BB197" s="2"/>
      <c r="BC197" s="2"/>
      <c r="BD197" s="2"/>
      <c r="BE197" s="2"/>
      <c r="BF197" s="2"/>
      <c r="BG197" s="2"/>
      <c r="BH197" s="2"/>
      <c r="BI197" s="2"/>
      <c r="BJ197" s="2"/>
      <c r="BK197" s="2"/>
      <c r="BL197" s="2"/>
      <c r="BM197" s="2"/>
      <c r="BN197" s="2"/>
      <c r="BO197" s="2"/>
      <c r="BP197" s="2"/>
      <c r="BQ197" s="2"/>
      <c r="BR197" s="2"/>
      <c r="BS197" s="2"/>
      <c r="BT197" s="2"/>
      <c r="BU197" s="2"/>
      <c r="BV197" s="2"/>
      <c r="BW197" s="2"/>
      <c r="BX197" s="2"/>
      <c r="BY197" s="2"/>
      <c r="BZ197" s="2"/>
      <c r="CA197" s="2"/>
      <c r="CB197" s="2"/>
      <c r="CC197" s="2"/>
      <c r="CD197" s="2"/>
      <c r="CE197" s="2"/>
      <c r="CF197" s="2"/>
      <c r="CG197" s="2"/>
      <c r="CH197" s="2"/>
      <c r="CI197" s="2"/>
      <c r="CJ197" s="2"/>
      <c r="CK197" s="2"/>
      <c r="CL197" s="2"/>
      <c r="CM197" s="2"/>
      <c r="CN197" s="2"/>
      <c r="CO197" s="2"/>
      <c r="CP197" s="2"/>
      <c r="CQ197" s="2"/>
      <c r="CR197" s="2"/>
      <c r="CS197" s="2"/>
      <c r="CT197" s="2"/>
      <c r="CU197" s="2"/>
      <c r="CV197" s="2"/>
      <c r="CW197" s="2"/>
      <c r="CX197" s="2"/>
      <c r="CY197" s="2"/>
      <c r="CZ197" s="2"/>
      <c r="DA197" s="2"/>
      <c r="DB197" s="2"/>
      <c r="DC197" s="2"/>
      <c r="DD197" s="2"/>
      <c r="DE197" s="2"/>
      <c r="DF197" s="2"/>
      <c r="DG197" s="2"/>
      <c r="DH197" s="2"/>
      <c r="DI197" s="2"/>
      <c r="DJ197" s="2"/>
      <c r="DK197" s="2"/>
      <c r="DL197" s="2"/>
      <c r="DM197" s="2"/>
      <c r="DN197" s="2"/>
      <c r="DO197" s="2"/>
      <c r="DP197" s="2"/>
    </row>
    <row r="198" spans="9:120" ht="9.9499999999999993" customHeight="1">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c r="AR198" s="2"/>
      <c r="AS198" s="2"/>
      <c r="AT198" s="2"/>
      <c r="AU198" s="2"/>
      <c r="AV198" s="2"/>
      <c r="AW198" s="2"/>
      <c r="AX198" s="2"/>
      <c r="AY198" s="2"/>
      <c r="AZ198" s="2"/>
      <c r="BA198" s="2"/>
      <c r="BB198" s="2"/>
      <c r="BC198" s="2"/>
      <c r="BD198" s="2"/>
      <c r="BE198" s="2"/>
      <c r="BF198" s="2"/>
      <c r="BG198" s="2"/>
      <c r="BH198" s="2"/>
      <c r="BI198" s="2"/>
      <c r="BJ198" s="2"/>
      <c r="BK198" s="2"/>
      <c r="BL198" s="2"/>
      <c r="BM198" s="2"/>
      <c r="BN198" s="2"/>
      <c r="BO198" s="2"/>
      <c r="BP198" s="2"/>
      <c r="BQ198" s="2"/>
      <c r="BR198" s="2"/>
      <c r="BS198" s="2"/>
      <c r="BT198" s="2"/>
      <c r="BU198" s="2"/>
      <c r="BV198" s="2"/>
      <c r="BW198" s="2"/>
      <c r="BX198" s="2"/>
      <c r="BY198" s="2"/>
      <c r="BZ198" s="2"/>
      <c r="CA198" s="2"/>
      <c r="CB198" s="2"/>
      <c r="CC198" s="2"/>
      <c r="CD198" s="2"/>
      <c r="CE198" s="2"/>
      <c r="CF198" s="2"/>
      <c r="CG198" s="2"/>
      <c r="CH198" s="2"/>
      <c r="CI198" s="2"/>
      <c r="CJ198" s="2"/>
      <c r="CK198" s="2"/>
      <c r="CL198" s="2"/>
      <c r="CM198" s="2"/>
      <c r="CN198" s="2"/>
      <c r="CO198" s="2"/>
      <c r="CP198" s="2"/>
      <c r="CQ198" s="2"/>
      <c r="CR198" s="2"/>
      <c r="CS198" s="2"/>
      <c r="CT198" s="2"/>
      <c r="CU198" s="2"/>
      <c r="CV198" s="2"/>
      <c r="CW198" s="2"/>
      <c r="CX198" s="2"/>
      <c r="CY198" s="2"/>
      <c r="CZ198" s="2"/>
      <c r="DA198" s="2"/>
      <c r="DB198" s="2"/>
      <c r="DC198" s="2"/>
      <c r="DD198" s="2"/>
      <c r="DE198" s="2"/>
      <c r="DF198" s="2"/>
      <c r="DG198" s="2"/>
      <c r="DH198" s="2"/>
      <c r="DI198" s="2"/>
      <c r="DJ198" s="2"/>
      <c r="DK198" s="2"/>
      <c r="DL198" s="2"/>
      <c r="DM198" s="2"/>
      <c r="DN198" s="2"/>
      <c r="DO198" s="2"/>
      <c r="DP198" s="2"/>
    </row>
    <row r="199" spans="9:120" ht="9.9499999999999993" customHeight="1">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c r="AY199" s="2"/>
      <c r="AZ199" s="2"/>
      <c r="BA199" s="2"/>
      <c r="BB199" s="2"/>
      <c r="BC199" s="2"/>
      <c r="BD199" s="2"/>
      <c r="BE199" s="2"/>
      <c r="BF199" s="2"/>
      <c r="BG199" s="2"/>
      <c r="BH199" s="2"/>
      <c r="BI199" s="2"/>
      <c r="BJ199" s="2"/>
      <c r="BK199" s="2"/>
      <c r="BL199" s="2"/>
      <c r="BM199" s="2"/>
      <c r="BN199" s="2"/>
      <c r="BO199" s="2"/>
      <c r="BP199" s="2"/>
      <c r="BQ199" s="2"/>
      <c r="BR199" s="2"/>
      <c r="BS199" s="2"/>
      <c r="BT199" s="2"/>
      <c r="BU199" s="2"/>
      <c r="BV199" s="2"/>
      <c r="BW199" s="2"/>
      <c r="BX199" s="2"/>
      <c r="BY199" s="2"/>
      <c r="BZ199" s="2"/>
      <c r="CA199" s="2"/>
      <c r="CB199" s="2"/>
      <c r="CC199" s="2"/>
      <c r="CD199" s="2"/>
      <c r="CE199" s="2"/>
      <c r="CF199" s="2"/>
      <c r="CG199" s="2"/>
      <c r="CH199" s="2"/>
      <c r="CI199" s="2"/>
      <c r="CJ199" s="2"/>
      <c r="CK199" s="2"/>
      <c r="CL199" s="2"/>
      <c r="CM199" s="2"/>
      <c r="CN199" s="2"/>
      <c r="CO199" s="2"/>
      <c r="CP199" s="2"/>
      <c r="CQ199" s="2"/>
      <c r="CR199" s="2"/>
      <c r="CS199" s="2"/>
      <c r="CT199" s="2"/>
      <c r="CU199" s="2"/>
      <c r="CV199" s="2"/>
      <c r="CW199" s="2"/>
      <c r="CX199" s="2"/>
      <c r="CY199" s="2"/>
      <c r="CZ199" s="2"/>
      <c r="DA199" s="2"/>
      <c r="DB199" s="2"/>
      <c r="DC199" s="2"/>
      <c r="DD199" s="2"/>
      <c r="DE199" s="2"/>
      <c r="DF199" s="2"/>
      <c r="DG199" s="2"/>
      <c r="DH199" s="2"/>
      <c r="DI199" s="2"/>
      <c r="DJ199" s="2"/>
      <c r="DK199" s="2"/>
      <c r="DL199" s="2"/>
      <c r="DM199" s="2"/>
      <c r="DN199" s="2"/>
      <c r="DO199" s="2"/>
      <c r="DP199" s="2"/>
    </row>
    <row r="200" spans="9:120" ht="9.9499999999999993" customHeight="1">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c r="AY200" s="2"/>
      <c r="AZ200" s="2"/>
      <c r="BA200" s="2"/>
      <c r="BB200" s="2"/>
      <c r="BC200" s="2"/>
      <c r="BD200" s="2"/>
      <c r="BE200" s="2"/>
      <c r="BF200" s="2"/>
      <c r="BG200" s="2"/>
      <c r="BH200" s="2"/>
      <c r="BI200" s="2"/>
      <c r="BJ200" s="2"/>
      <c r="BK200" s="2"/>
      <c r="BL200" s="2"/>
      <c r="BM200" s="2"/>
      <c r="BN200" s="2"/>
      <c r="BO200" s="2"/>
      <c r="BP200" s="2"/>
      <c r="BQ200" s="2"/>
      <c r="BR200" s="2"/>
      <c r="BS200" s="2"/>
      <c r="BT200" s="2"/>
      <c r="BU200" s="2"/>
      <c r="BV200" s="2"/>
      <c r="BW200" s="2"/>
      <c r="BX200" s="2"/>
      <c r="BY200" s="2"/>
      <c r="BZ200" s="2"/>
      <c r="CA200" s="2"/>
      <c r="CB200" s="2"/>
      <c r="CC200" s="2"/>
      <c r="CD200" s="2"/>
      <c r="CE200" s="2"/>
      <c r="CF200" s="2"/>
      <c r="CG200" s="2"/>
      <c r="CH200" s="2"/>
      <c r="CI200" s="2"/>
      <c r="CJ200" s="2"/>
      <c r="CK200" s="2"/>
      <c r="CL200" s="2"/>
      <c r="CM200" s="2"/>
      <c r="CN200" s="2"/>
      <c r="CO200" s="2"/>
      <c r="CP200" s="2"/>
      <c r="CQ200" s="2"/>
      <c r="CR200" s="2"/>
      <c r="CS200" s="2"/>
      <c r="CT200" s="2"/>
      <c r="CU200" s="2"/>
      <c r="CV200" s="2"/>
      <c r="CW200" s="2"/>
      <c r="CX200" s="2"/>
      <c r="CY200" s="2"/>
      <c r="CZ200" s="2"/>
      <c r="DA200" s="2"/>
      <c r="DB200" s="2"/>
      <c r="DC200" s="2"/>
      <c r="DD200" s="2"/>
      <c r="DE200" s="2"/>
      <c r="DF200" s="2"/>
      <c r="DG200" s="2"/>
      <c r="DH200" s="2"/>
      <c r="DI200" s="2"/>
      <c r="DJ200" s="2"/>
      <c r="DK200" s="2"/>
      <c r="DL200" s="2"/>
      <c r="DM200" s="2"/>
      <c r="DN200" s="2"/>
      <c r="DO200" s="2"/>
      <c r="DP200" s="2"/>
    </row>
    <row r="201" spans="9:120" ht="9.9499999999999993" customHeight="1">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2"/>
      <c r="AY201" s="2"/>
      <c r="AZ201" s="2"/>
      <c r="BA201" s="2"/>
      <c r="BB201" s="2"/>
      <c r="BC201" s="2"/>
      <c r="BD201" s="2"/>
      <c r="BE201" s="2"/>
      <c r="BF201" s="2"/>
      <c r="BG201" s="2"/>
      <c r="BH201" s="2"/>
      <c r="BI201" s="2"/>
      <c r="BJ201" s="2"/>
      <c r="BK201" s="2"/>
      <c r="BL201" s="2"/>
      <c r="BM201" s="2"/>
      <c r="BN201" s="2"/>
      <c r="BO201" s="2"/>
      <c r="BP201" s="2"/>
      <c r="BQ201" s="2"/>
      <c r="BR201" s="2"/>
      <c r="BS201" s="2"/>
      <c r="BT201" s="2"/>
      <c r="BU201" s="2"/>
      <c r="BV201" s="2"/>
      <c r="BW201" s="2"/>
      <c r="BX201" s="2"/>
      <c r="BY201" s="2"/>
      <c r="BZ201" s="2"/>
      <c r="CA201" s="2"/>
      <c r="CB201" s="2"/>
      <c r="CC201" s="2"/>
      <c r="CD201" s="2"/>
      <c r="CE201" s="2"/>
      <c r="CF201" s="2"/>
      <c r="CG201" s="2"/>
      <c r="CH201" s="2"/>
      <c r="CI201" s="2"/>
      <c r="CJ201" s="2"/>
      <c r="CK201" s="2"/>
      <c r="CL201" s="2"/>
      <c r="CM201" s="2"/>
      <c r="CN201" s="2"/>
      <c r="CO201" s="2"/>
      <c r="CP201" s="2"/>
      <c r="CQ201" s="2"/>
      <c r="CR201" s="2"/>
      <c r="CS201" s="2"/>
      <c r="CT201" s="2"/>
      <c r="CU201" s="2"/>
      <c r="CV201" s="2"/>
      <c r="CW201" s="2"/>
      <c r="CX201" s="2"/>
      <c r="CY201" s="2"/>
      <c r="CZ201" s="2"/>
      <c r="DA201" s="2"/>
      <c r="DB201" s="2"/>
      <c r="DC201" s="2"/>
      <c r="DD201" s="2"/>
      <c r="DE201" s="2"/>
      <c r="DF201" s="2"/>
      <c r="DG201" s="2"/>
      <c r="DH201" s="2"/>
      <c r="DI201" s="2"/>
      <c r="DJ201" s="2"/>
      <c r="DK201" s="2"/>
      <c r="DL201" s="2"/>
      <c r="DM201" s="2"/>
      <c r="DN201" s="2"/>
      <c r="DO201" s="2"/>
      <c r="DP201" s="2"/>
    </row>
    <row r="202" spans="9:120" ht="9.9499999999999993" customHeight="1">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2"/>
      <c r="AY202" s="2"/>
      <c r="AZ202" s="2"/>
      <c r="BA202" s="2"/>
      <c r="BB202" s="2"/>
      <c r="BC202" s="2"/>
      <c r="BD202" s="2"/>
      <c r="BE202" s="2"/>
      <c r="BF202" s="2"/>
      <c r="BG202" s="2"/>
      <c r="BH202" s="2"/>
      <c r="BI202" s="2"/>
      <c r="BJ202" s="2"/>
      <c r="BK202" s="2"/>
      <c r="BL202" s="2"/>
      <c r="BM202" s="2"/>
      <c r="BN202" s="2"/>
      <c r="BO202" s="2"/>
      <c r="BP202" s="2"/>
      <c r="BQ202" s="2"/>
      <c r="BR202" s="2"/>
      <c r="BS202" s="2"/>
      <c r="BT202" s="2"/>
      <c r="BU202" s="2"/>
      <c r="BV202" s="2"/>
      <c r="BW202" s="2"/>
      <c r="BX202" s="2"/>
      <c r="BY202" s="2"/>
      <c r="BZ202" s="2"/>
      <c r="CA202" s="2"/>
      <c r="CB202" s="2"/>
      <c r="CC202" s="2"/>
      <c r="CD202" s="2"/>
      <c r="CE202" s="2"/>
      <c r="CF202" s="2"/>
      <c r="CG202" s="2"/>
      <c r="CH202" s="2"/>
      <c r="CI202" s="2"/>
      <c r="CJ202" s="2"/>
      <c r="CK202" s="2"/>
      <c r="CL202" s="2"/>
      <c r="CM202" s="2"/>
      <c r="CN202" s="2"/>
      <c r="CO202" s="2"/>
      <c r="CP202" s="2"/>
      <c r="CQ202" s="2"/>
      <c r="CR202" s="2"/>
      <c r="CS202" s="2"/>
      <c r="CT202" s="2"/>
      <c r="CU202" s="2"/>
      <c r="CV202" s="2"/>
      <c r="CW202" s="2"/>
      <c r="CX202" s="2"/>
      <c r="CY202" s="2"/>
      <c r="CZ202" s="2"/>
      <c r="DA202" s="2"/>
      <c r="DB202" s="2"/>
      <c r="DC202" s="2"/>
      <c r="DD202" s="2"/>
      <c r="DE202" s="2"/>
      <c r="DF202" s="2"/>
      <c r="DG202" s="2"/>
      <c r="DH202" s="2"/>
      <c r="DI202" s="2"/>
      <c r="DJ202" s="2"/>
      <c r="DK202" s="2"/>
      <c r="DL202" s="2"/>
      <c r="DM202" s="2"/>
      <c r="DN202" s="2"/>
      <c r="DO202" s="2"/>
      <c r="DP202" s="2"/>
    </row>
    <row r="203" spans="9:120" ht="9.9499999999999993" customHeight="1">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c r="AY203" s="2"/>
      <c r="AZ203" s="2"/>
      <c r="BA203" s="2"/>
      <c r="BB203" s="2"/>
      <c r="BC203" s="2"/>
      <c r="BD203" s="2"/>
      <c r="BE203" s="2"/>
      <c r="BF203" s="2"/>
      <c r="BG203" s="2"/>
      <c r="BH203" s="2"/>
      <c r="BI203" s="2"/>
      <c r="BJ203" s="2"/>
      <c r="BK203" s="2"/>
      <c r="BL203" s="2"/>
      <c r="BM203" s="2"/>
      <c r="BN203" s="2"/>
      <c r="BO203" s="2"/>
      <c r="BP203" s="2"/>
      <c r="BQ203" s="2"/>
      <c r="BR203" s="2"/>
      <c r="BS203" s="2"/>
      <c r="BT203" s="2"/>
      <c r="BU203" s="2"/>
      <c r="BV203" s="2"/>
      <c r="BW203" s="2"/>
      <c r="BX203" s="2"/>
      <c r="BY203" s="2"/>
      <c r="BZ203" s="2"/>
      <c r="CA203" s="2"/>
      <c r="CB203" s="2"/>
      <c r="CC203" s="2"/>
      <c r="CD203" s="2"/>
      <c r="CE203" s="2"/>
      <c r="CF203" s="2"/>
      <c r="CG203" s="2"/>
      <c r="CH203" s="2"/>
      <c r="CI203" s="2"/>
      <c r="CJ203" s="2"/>
      <c r="CK203" s="2"/>
      <c r="CL203" s="2"/>
      <c r="CM203" s="2"/>
      <c r="CN203" s="2"/>
      <c r="CO203" s="2"/>
      <c r="CP203" s="2"/>
      <c r="CQ203" s="2"/>
      <c r="CR203" s="2"/>
      <c r="CS203" s="2"/>
      <c r="CT203" s="2"/>
      <c r="CU203" s="2"/>
      <c r="CV203" s="2"/>
      <c r="CW203" s="2"/>
      <c r="CX203" s="2"/>
      <c r="CY203" s="2"/>
      <c r="CZ203" s="2"/>
      <c r="DA203" s="2"/>
      <c r="DB203" s="2"/>
      <c r="DC203" s="2"/>
      <c r="DD203" s="2"/>
      <c r="DE203" s="2"/>
      <c r="DF203" s="2"/>
      <c r="DG203" s="2"/>
      <c r="DH203" s="2"/>
      <c r="DI203" s="2"/>
      <c r="DJ203" s="2"/>
      <c r="DK203" s="2"/>
      <c r="DL203" s="2"/>
      <c r="DM203" s="2"/>
      <c r="DN203" s="2"/>
      <c r="DO203" s="2"/>
      <c r="DP203" s="2"/>
    </row>
    <row r="204" spans="9:120" ht="9.9499999999999993" customHeight="1">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c r="AY204" s="2"/>
      <c r="AZ204" s="2"/>
      <c r="BA204" s="2"/>
      <c r="BB204" s="2"/>
      <c r="BC204" s="2"/>
      <c r="BD204" s="2"/>
      <c r="BE204" s="2"/>
      <c r="BF204" s="2"/>
      <c r="BG204" s="2"/>
      <c r="BH204" s="2"/>
      <c r="BI204" s="2"/>
      <c r="BJ204" s="2"/>
      <c r="BK204" s="2"/>
      <c r="BL204" s="2"/>
      <c r="BM204" s="2"/>
      <c r="BN204" s="2"/>
      <c r="BO204" s="2"/>
      <c r="BP204" s="2"/>
      <c r="BQ204" s="2"/>
      <c r="BR204" s="2"/>
      <c r="BS204" s="2"/>
      <c r="BT204" s="2"/>
      <c r="BU204" s="2"/>
      <c r="BV204" s="2"/>
      <c r="BW204" s="2"/>
      <c r="BX204" s="2"/>
      <c r="BY204" s="2"/>
      <c r="BZ204" s="2"/>
      <c r="CA204" s="2"/>
      <c r="CB204" s="2"/>
      <c r="CC204" s="2"/>
      <c r="CD204" s="2"/>
      <c r="CE204" s="2"/>
      <c r="CF204" s="2"/>
      <c r="CG204" s="2"/>
      <c r="CH204" s="2"/>
      <c r="CI204" s="2"/>
      <c r="CJ204" s="2"/>
      <c r="CK204" s="2"/>
      <c r="CL204" s="2"/>
      <c r="CM204" s="2"/>
      <c r="CN204" s="2"/>
      <c r="CO204" s="2"/>
      <c r="CP204" s="2"/>
      <c r="CQ204" s="2"/>
      <c r="CR204" s="2"/>
      <c r="CS204" s="2"/>
      <c r="CT204" s="2"/>
      <c r="CU204" s="2"/>
      <c r="CV204" s="2"/>
      <c r="CW204" s="2"/>
      <c r="CX204" s="2"/>
      <c r="CY204" s="2"/>
      <c r="CZ204" s="2"/>
      <c r="DA204" s="2"/>
      <c r="DB204" s="2"/>
      <c r="DC204" s="2"/>
      <c r="DD204" s="2"/>
      <c r="DE204" s="2"/>
      <c r="DF204" s="2"/>
      <c r="DG204" s="2"/>
      <c r="DH204" s="2"/>
      <c r="DI204" s="2"/>
      <c r="DJ204" s="2"/>
      <c r="DK204" s="2"/>
      <c r="DL204" s="2"/>
      <c r="DM204" s="2"/>
      <c r="DN204" s="2"/>
      <c r="DO204" s="2"/>
      <c r="DP204" s="2"/>
    </row>
    <row r="205" spans="9:120" ht="9.9499999999999993" customHeight="1">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2"/>
      <c r="AY205" s="2"/>
      <c r="AZ205" s="2"/>
      <c r="BA205" s="2"/>
      <c r="BB205" s="2"/>
      <c r="BC205" s="2"/>
      <c r="BD205" s="2"/>
      <c r="BE205" s="2"/>
      <c r="BF205" s="2"/>
      <c r="BG205" s="2"/>
      <c r="BH205" s="2"/>
      <c r="BI205" s="2"/>
      <c r="BJ205" s="2"/>
      <c r="BK205" s="2"/>
      <c r="BL205" s="2"/>
      <c r="BM205" s="2"/>
      <c r="BN205" s="2"/>
      <c r="BO205" s="2"/>
      <c r="BP205" s="2"/>
      <c r="BQ205" s="2"/>
      <c r="BR205" s="2"/>
      <c r="BS205" s="2"/>
      <c r="BT205" s="2"/>
      <c r="BU205" s="2"/>
      <c r="BV205" s="2"/>
      <c r="BW205" s="2"/>
      <c r="BX205" s="2"/>
      <c r="BY205" s="2"/>
      <c r="BZ205" s="2"/>
      <c r="CA205" s="2"/>
      <c r="CB205" s="2"/>
      <c r="CC205" s="2"/>
      <c r="CD205" s="2"/>
      <c r="CE205" s="2"/>
      <c r="CF205" s="2"/>
      <c r="CG205" s="2"/>
      <c r="CH205" s="2"/>
      <c r="CI205" s="2"/>
      <c r="CJ205" s="2"/>
      <c r="CK205" s="2"/>
      <c r="CL205" s="2"/>
      <c r="CM205" s="2"/>
      <c r="CN205" s="2"/>
      <c r="CO205" s="2"/>
      <c r="CP205" s="2"/>
      <c r="CQ205" s="2"/>
      <c r="CR205" s="2"/>
      <c r="CS205" s="2"/>
      <c r="CT205" s="2"/>
      <c r="CU205" s="2"/>
      <c r="CV205" s="2"/>
      <c r="CW205" s="2"/>
      <c r="CX205" s="2"/>
      <c r="CY205" s="2"/>
      <c r="CZ205" s="2"/>
      <c r="DA205" s="2"/>
      <c r="DB205" s="2"/>
      <c r="DC205" s="2"/>
      <c r="DD205" s="2"/>
      <c r="DE205" s="2"/>
      <c r="DF205" s="2"/>
      <c r="DG205" s="2"/>
      <c r="DH205" s="2"/>
      <c r="DI205" s="2"/>
      <c r="DJ205" s="2"/>
      <c r="DK205" s="2"/>
      <c r="DL205" s="2"/>
      <c r="DM205" s="2"/>
      <c r="DN205" s="2"/>
      <c r="DO205" s="2"/>
      <c r="DP205" s="2"/>
    </row>
    <row r="206" spans="9:120" ht="9.9499999999999993" customHeight="1">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c r="AY206" s="2"/>
      <c r="AZ206" s="2"/>
      <c r="BA206" s="2"/>
      <c r="BB206" s="2"/>
      <c r="BC206" s="2"/>
      <c r="BD206" s="2"/>
      <c r="BE206" s="2"/>
      <c r="BF206" s="2"/>
      <c r="BG206" s="2"/>
      <c r="BH206" s="2"/>
      <c r="BI206" s="2"/>
      <c r="BJ206" s="2"/>
      <c r="BK206" s="2"/>
      <c r="BL206" s="2"/>
      <c r="BM206" s="2"/>
      <c r="BN206" s="2"/>
      <c r="BO206" s="2"/>
      <c r="BP206" s="2"/>
      <c r="BQ206" s="2"/>
      <c r="BR206" s="2"/>
      <c r="BS206" s="2"/>
      <c r="BT206" s="2"/>
      <c r="BU206" s="2"/>
      <c r="BV206" s="2"/>
      <c r="BW206" s="2"/>
      <c r="BX206" s="2"/>
      <c r="BY206" s="2"/>
      <c r="BZ206" s="2"/>
      <c r="CA206" s="2"/>
      <c r="CB206" s="2"/>
      <c r="CC206" s="2"/>
      <c r="CD206" s="2"/>
      <c r="CE206" s="2"/>
      <c r="CF206" s="2"/>
      <c r="CG206" s="2"/>
      <c r="CH206" s="2"/>
      <c r="CI206" s="2"/>
      <c r="CJ206" s="2"/>
      <c r="CK206" s="2"/>
      <c r="CL206" s="2"/>
      <c r="CM206" s="2"/>
      <c r="CN206" s="2"/>
      <c r="CO206" s="2"/>
      <c r="CP206" s="2"/>
      <c r="CQ206" s="2"/>
      <c r="CR206" s="2"/>
      <c r="CS206" s="2"/>
      <c r="CT206" s="2"/>
      <c r="CU206" s="2"/>
      <c r="CV206" s="2"/>
      <c r="CW206" s="2"/>
      <c r="CX206" s="2"/>
      <c r="CY206" s="2"/>
      <c r="CZ206" s="2"/>
      <c r="DA206" s="2"/>
      <c r="DB206" s="2"/>
      <c r="DC206" s="2"/>
      <c r="DD206" s="2"/>
      <c r="DE206" s="2"/>
      <c r="DF206" s="2"/>
      <c r="DG206" s="2"/>
      <c r="DH206" s="2"/>
      <c r="DI206" s="2"/>
      <c r="DJ206" s="2"/>
      <c r="DK206" s="2"/>
      <c r="DL206" s="2"/>
      <c r="DM206" s="2"/>
      <c r="DN206" s="2"/>
      <c r="DO206" s="2"/>
      <c r="DP206" s="2"/>
    </row>
    <row r="207" spans="9:120" ht="9.9499999999999993" customHeight="1">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c r="AY207" s="2"/>
      <c r="AZ207" s="2"/>
      <c r="BA207" s="2"/>
      <c r="BB207" s="2"/>
      <c r="BC207" s="2"/>
      <c r="BD207" s="2"/>
      <c r="BE207" s="2"/>
      <c r="BF207" s="2"/>
      <c r="BG207" s="2"/>
      <c r="BH207" s="2"/>
      <c r="BI207" s="2"/>
      <c r="BJ207" s="2"/>
      <c r="BK207" s="2"/>
      <c r="BL207" s="2"/>
      <c r="BM207" s="2"/>
      <c r="BN207" s="2"/>
      <c r="BO207" s="2"/>
      <c r="BP207" s="2"/>
      <c r="BQ207" s="2"/>
      <c r="BR207" s="2"/>
      <c r="BS207" s="2"/>
      <c r="BT207" s="2"/>
      <c r="BU207" s="2"/>
      <c r="BV207" s="2"/>
      <c r="BW207" s="2"/>
      <c r="BX207" s="2"/>
      <c r="BY207" s="2"/>
      <c r="BZ207" s="2"/>
      <c r="CA207" s="2"/>
      <c r="CB207" s="2"/>
      <c r="CC207" s="2"/>
      <c r="CD207" s="2"/>
      <c r="CE207" s="2"/>
      <c r="CF207" s="2"/>
      <c r="CG207" s="2"/>
      <c r="CH207" s="2"/>
      <c r="CI207" s="2"/>
      <c r="CJ207" s="2"/>
      <c r="CK207" s="2"/>
      <c r="CL207" s="2"/>
      <c r="CM207" s="2"/>
      <c r="CN207" s="2"/>
      <c r="CO207" s="2"/>
      <c r="CP207" s="2"/>
      <c r="CQ207" s="2"/>
      <c r="CR207" s="2"/>
      <c r="CS207" s="2"/>
      <c r="CT207" s="2"/>
      <c r="CU207" s="2"/>
      <c r="CV207" s="2"/>
      <c r="CW207" s="2"/>
      <c r="CX207" s="2"/>
      <c r="CY207" s="2"/>
      <c r="CZ207" s="2"/>
      <c r="DA207" s="2"/>
      <c r="DB207" s="2"/>
      <c r="DC207" s="2"/>
      <c r="DD207" s="2"/>
      <c r="DE207" s="2"/>
      <c r="DF207" s="2"/>
      <c r="DG207" s="2"/>
      <c r="DH207" s="2"/>
      <c r="DI207" s="2"/>
      <c r="DJ207" s="2"/>
      <c r="DK207" s="2"/>
      <c r="DL207" s="2"/>
      <c r="DM207" s="2"/>
      <c r="DN207" s="2"/>
      <c r="DO207" s="2"/>
      <c r="DP207" s="2"/>
    </row>
    <row r="208" spans="9:120" ht="9.9499999999999993" customHeight="1">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c r="AY208" s="2"/>
      <c r="AZ208" s="2"/>
      <c r="BA208" s="2"/>
      <c r="BB208" s="2"/>
      <c r="BC208" s="2"/>
      <c r="BD208" s="2"/>
      <c r="BE208" s="2"/>
      <c r="BF208" s="2"/>
      <c r="BG208" s="2"/>
      <c r="BH208" s="2"/>
      <c r="BI208" s="2"/>
      <c r="BJ208" s="2"/>
      <c r="BK208" s="2"/>
      <c r="BL208" s="2"/>
      <c r="BM208" s="2"/>
      <c r="BN208" s="2"/>
      <c r="BO208" s="2"/>
      <c r="BP208" s="2"/>
      <c r="BQ208" s="2"/>
      <c r="BR208" s="2"/>
      <c r="BS208" s="2"/>
      <c r="BT208" s="2"/>
      <c r="BU208" s="2"/>
      <c r="BV208" s="2"/>
      <c r="BW208" s="2"/>
      <c r="BX208" s="2"/>
      <c r="BY208" s="2"/>
      <c r="BZ208" s="2"/>
      <c r="CA208" s="2"/>
      <c r="CB208" s="2"/>
      <c r="CC208" s="2"/>
      <c r="CD208" s="2"/>
      <c r="CE208" s="2"/>
      <c r="CF208" s="2"/>
      <c r="CG208" s="2"/>
      <c r="CH208" s="2"/>
      <c r="CI208" s="2"/>
      <c r="CJ208" s="2"/>
      <c r="CK208" s="2"/>
      <c r="CL208" s="2"/>
      <c r="CM208" s="2"/>
      <c r="CN208" s="2"/>
      <c r="CO208" s="2"/>
      <c r="CP208" s="2"/>
      <c r="CQ208" s="2"/>
      <c r="CR208" s="2"/>
      <c r="CS208" s="2"/>
      <c r="CT208" s="2"/>
      <c r="CU208" s="2"/>
      <c r="CV208" s="2"/>
      <c r="CW208" s="2"/>
      <c r="CX208" s="2"/>
      <c r="CY208" s="2"/>
      <c r="CZ208" s="2"/>
      <c r="DA208" s="2"/>
      <c r="DB208" s="2"/>
      <c r="DC208" s="2"/>
      <c r="DD208" s="2"/>
      <c r="DE208" s="2"/>
      <c r="DF208" s="2"/>
      <c r="DG208" s="2"/>
      <c r="DH208" s="2"/>
      <c r="DI208" s="2"/>
      <c r="DJ208" s="2"/>
      <c r="DK208" s="2"/>
      <c r="DL208" s="2"/>
      <c r="DM208" s="2"/>
      <c r="DN208" s="2"/>
      <c r="DO208" s="2"/>
      <c r="DP208" s="2"/>
    </row>
    <row r="209" spans="9:120" ht="9.9499999999999993" customHeight="1">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c r="AY209" s="2"/>
      <c r="AZ209" s="2"/>
      <c r="BA209" s="2"/>
      <c r="BB209" s="2"/>
      <c r="BC209" s="2"/>
      <c r="BD209" s="2"/>
      <c r="BE209" s="2"/>
      <c r="BF209" s="2"/>
      <c r="BG209" s="2"/>
      <c r="BH209" s="2"/>
      <c r="BI209" s="2"/>
      <c r="BJ209" s="2"/>
      <c r="BK209" s="2"/>
      <c r="BL209" s="2"/>
      <c r="BM209" s="2"/>
      <c r="BN209" s="2"/>
      <c r="BO209" s="2"/>
      <c r="BP209" s="2"/>
      <c r="BQ209" s="2"/>
      <c r="BR209" s="2"/>
      <c r="BS209" s="2"/>
      <c r="BT209" s="2"/>
      <c r="BU209" s="2"/>
      <c r="BV209" s="2"/>
      <c r="BW209" s="2"/>
      <c r="BX209" s="2"/>
      <c r="BY209" s="2"/>
      <c r="BZ209" s="2"/>
      <c r="CA209" s="2"/>
      <c r="CB209" s="2"/>
      <c r="CC209" s="2"/>
      <c r="CD209" s="2"/>
      <c r="CE209" s="2"/>
      <c r="CF209" s="2"/>
      <c r="CG209" s="2"/>
      <c r="CH209" s="2"/>
      <c r="CI209" s="2"/>
      <c r="CJ209" s="2"/>
      <c r="CK209" s="2"/>
      <c r="CL209" s="2"/>
      <c r="CM209" s="2"/>
      <c r="CN209" s="2"/>
      <c r="CO209" s="2"/>
      <c r="CP209" s="2"/>
      <c r="CQ209" s="2"/>
      <c r="CR209" s="2"/>
      <c r="CS209" s="2"/>
      <c r="CT209" s="2"/>
      <c r="CU209" s="2"/>
      <c r="CV209" s="2"/>
      <c r="CW209" s="2"/>
      <c r="CX209" s="2"/>
      <c r="CY209" s="2"/>
      <c r="CZ209" s="2"/>
      <c r="DA209" s="2"/>
      <c r="DB209" s="2"/>
      <c r="DC209" s="2"/>
      <c r="DD209" s="2"/>
      <c r="DE209" s="2"/>
      <c r="DF209" s="2"/>
      <c r="DG209" s="2"/>
      <c r="DH209" s="2"/>
      <c r="DI209" s="2"/>
      <c r="DJ209" s="2"/>
      <c r="DK209" s="2"/>
      <c r="DL209" s="2"/>
      <c r="DM209" s="2"/>
      <c r="DN209" s="2"/>
      <c r="DO209" s="2"/>
      <c r="DP209" s="2"/>
    </row>
    <row r="210" spans="9:120" ht="9.9499999999999993" customHeight="1">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2"/>
      <c r="AY210" s="2"/>
      <c r="AZ210" s="2"/>
      <c r="BA210" s="2"/>
      <c r="BB210" s="2"/>
      <c r="BC210" s="2"/>
      <c r="BD210" s="2"/>
      <c r="BE210" s="2"/>
      <c r="BF210" s="2"/>
      <c r="BG210" s="2"/>
      <c r="BH210" s="2"/>
      <c r="BI210" s="2"/>
      <c r="BJ210" s="2"/>
      <c r="BK210" s="2"/>
      <c r="BL210" s="2"/>
      <c r="BM210" s="2"/>
      <c r="BN210" s="2"/>
      <c r="BO210" s="2"/>
      <c r="BP210" s="2"/>
      <c r="BQ210" s="2"/>
      <c r="BR210" s="2"/>
      <c r="BS210" s="2"/>
      <c r="BT210" s="2"/>
      <c r="BU210" s="2"/>
      <c r="BV210" s="2"/>
      <c r="BW210" s="2"/>
      <c r="BX210" s="2"/>
      <c r="BY210" s="2"/>
      <c r="BZ210" s="2"/>
      <c r="CA210" s="2"/>
      <c r="CB210" s="2"/>
      <c r="CC210" s="2"/>
      <c r="CD210" s="2"/>
      <c r="CE210" s="2"/>
      <c r="CF210" s="2"/>
      <c r="CG210" s="2"/>
      <c r="CH210" s="2"/>
      <c r="CI210" s="2"/>
      <c r="CJ210" s="2"/>
      <c r="CK210" s="2"/>
      <c r="CL210" s="2"/>
      <c r="CM210" s="2"/>
      <c r="CN210" s="2"/>
      <c r="CO210" s="2"/>
      <c r="CP210" s="2"/>
      <c r="CQ210" s="2"/>
      <c r="CR210" s="2"/>
      <c r="CS210" s="2"/>
      <c r="CT210" s="2"/>
      <c r="CU210" s="2"/>
      <c r="CV210" s="2"/>
      <c r="CW210" s="2"/>
      <c r="CX210" s="2"/>
      <c r="CY210" s="2"/>
      <c r="CZ210" s="2"/>
      <c r="DA210" s="2"/>
      <c r="DB210" s="2"/>
      <c r="DC210" s="2"/>
      <c r="DD210" s="2"/>
      <c r="DE210" s="2"/>
      <c r="DF210" s="2"/>
      <c r="DG210" s="2"/>
      <c r="DH210" s="2"/>
      <c r="DI210" s="2"/>
      <c r="DJ210" s="2"/>
      <c r="DK210" s="2"/>
      <c r="DL210" s="2"/>
      <c r="DM210" s="2"/>
      <c r="DN210" s="2"/>
      <c r="DO210" s="2"/>
      <c r="DP210" s="2"/>
    </row>
    <row r="211" spans="9:120" ht="9.9499999999999993" customHeight="1">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c r="AY211" s="2"/>
      <c r="AZ211" s="2"/>
      <c r="BA211" s="2"/>
      <c r="BB211" s="2"/>
      <c r="BC211" s="2"/>
      <c r="BD211" s="2"/>
      <c r="BE211" s="2"/>
      <c r="BF211" s="2"/>
      <c r="BG211" s="2"/>
      <c r="BH211" s="2"/>
      <c r="BI211" s="2"/>
      <c r="BJ211" s="2"/>
      <c r="BK211" s="2"/>
      <c r="BL211" s="2"/>
      <c r="BM211" s="2"/>
      <c r="BN211" s="2"/>
      <c r="BO211" s="2"/>
      <c r="BP211" s="2"/>
      <c r="BQ211" s="2"/>
      <c r="BR211" s="2"/>
      <c r="BS211" s="2"/>
      <c r="BT211" s="2"/>
      <c r="BU211" s="2"/>
      <c r="BV211" s="2"/>
      <c r="BW211" s="2"/>
      <c r="BX211" s="2"/>
      <c r="BY211" s="2"/>
      <c r="BZ211" s="2"/>
      <c r="CA211" s="2"/>
      <c r="CB211" s="2"/>
      <c r="CC211" s="2"/>
      <c r="CD211" s="2"/>
      <c r="CE211" s="2"/>
      <c r="CF211" s="2"/>
      <c r="CG211" s="2"/>
      <c r="CH211" s="2"/>
      <c r="CI211" s="2"/>
      <c r="CJ211" s="2"/>
      <c r="CK211" s="2"/>
      <c r="CL211" s="2"/>
      <c r="CM211" s="2"/>
      <c r="CN211" s="2"/>
      <c r="CO211" s="2"/>
      <c r="CP211" s="2"/>
      <c r="CQ211" s="2"/>
      <c r="CR211" s="2"/>
      <c r="CS211" s="2"/>
      <c r="CT211" s="2"/>
      <c r="CU211" s="2"/>
      <c r="CV211" s="2"/>
      <c r="CW211" s="2"/>
      <c r="CX211" s="2"/>
      <c r="CY211" s="2"/>
      <c r="CZ211" s="2"/>
      <c r="DA211" s="2"/>
      <c r="DB211" s="2"/>
      <c r="DC211" s="2"/>
      <c r="DD211" s="2"/>
      <c r="DE211" s="2"/>
      <c r="DF211" s="2"/>
      <c r="DG211" s="2"/>
      <c r="DH211" s="2"/>
      <c r="DI211" s="2"/>
      <c r="DJ211" s="2"/>
      <c r="DK211" s="2"/>
      <c r="DL211" s="2"/>
      <c r="DM211" s="2"/>
      <c r="DN211" s="2"/>
      <c r="DO211" s="2"/>
      <c r="DP211" s="2"/>
    </row>
    <row r="212" spans="9:120" ht="9.9499999999999993" customHeight="1">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c r="AY212" s="2"/>
      <c r="AZ212" s="2"/>
      <c r="BA212" s="2"/>
      <c r="BB212" s="2"/>
      <c r="BC212" s="2"/>
      <c r="BD212" s="2"/>
      <c r="BE212" s="2"/>
      <c r="BF212" s="2"/>
      <c r="BG212" s="2"/>
      <c r="BH212" s="2"/>
      <c r="BI212" s="2"/>
      <c r="BJ212" s="2"/>
      <c r="BK212" s="2"/>
      <c r="BL212" s="2"/>
      <c r="BM212" s="2"/>
      <c r="BN212" s="2"/>
      <c r="BO212" s="2"/>
      <c r="BP212" s="2"/>
      <c r="BQ212" s="2"/>
      <c r="BR212" s="2"/>
      <c r="BS212" s="2"/>
      <c r="BT212" s="2"/>
      <c r="BU212" s="2"/>
      <c r="BV212" s="2"/>
      <c r="BW212" s="2"/>
      <c r="BX212" s="2"/>
      <c r="BY212" s="2"/>
      <c r="BZ212" s="2"/>
      <c r="CA212" s="2"/>
      <c r="CB212" s="2"/>
      <c r="CC212" s="2"/>
      <c r="CD212" s="2"/>
      <c r="CE212" s="2"/>
      <c r="CF212" s="2"/>
      <c r="CG212" s="2"/>
      <c r="CH212" s="2"/>
      <c r="CI212" s="2"/>
      <c r="CJ212" s="2"/>
      <c r="CK212" s="2"/>
      <c r="CL212" s="2"/>
      <c r="CM212" s="2"/>
      <c r="CN212" s="2"/>
      <c r="CO212" s="2"/>
      <c r="CP212" s="2"/>
      <c r="CQ212" s="2"/>
      <c r="CR212" s="2"/>
      <c r="CS212" s="2"/>
      <c r="CT212" s="2"/>
      <c r="CU212" s="2"/>
      <c r="CV212" s="2"/>
      <c r="CW212" s="2"/>
      <c r="CX212" s="2"/>
      <c r="CY212" s="2"/>
      <c r="CZ212" s="2"/>
      <c r="DA212" s="2"/>
      <c r="DB212" s="2"/>
      <c r="DC212" s="2"/>
      <c r="DD212" s="2"/>
      <c r="DE212" s="2"/>
      <c r="DF212" s="2"/>
      <c r="DG212" s="2"/>
      <c r="DH212" s="2"/>
      <c r="DI212" s="2"/>
      <c r="DJ212" s="2"/>
      <c r="DK212" s="2"/>
      <c r="DL212" s="2"/>
      <c r="DM212" s="2"/>
      <c r="DN212" s="2"/>
      <c r="DO212" s="2"/>
      <c r="DP212" s="2"/>
    </row>
    <row r="213" spans="9:120" ht="9.9499999999999993" customHeight="1">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c r="AR213" s="2"/>
      <c r="AS213" s="2"/>
      <c r="AT213" s="2"/>
      <c r="AU213" s="2"/>
      <c r="AV213" s="2"/>
      <c r="AW213" s="2"/>
      <c r="AX213" s="2"/>
      <c r="AY213" s="2"/>
      <c r="AZ213" s="2"/>
      <c r="BA213" s="2"/>
      <c r="BB213" s="2"/>
      <c r="BC213" s="2"/>
      <c r="BD213" s="2"/>
      <c r="BE213" s="2"/>
      <c r="BF213" s="2"/>
      <c r="BG213" s="2"/>
      <c r="BH213" s="2"/>
      <c r="BI213" s="2"/>
      <c r="BJ213" s="2"/>
      <c r="BK213" s="2"/>
      <c r="BL213" s="2"/>
      <c r="BM213" s="2"/>
      <c r="BN213" s="2"/>
      <c r="BO213" s="2"/>
      <c r="BP213" s="2"/>
      <c r="BQ213" s="2"/>
      <c r="BR213" s="2"/>
      <c r="BS213" s="2"/>
      <c r="BT213" s="2"/>
      <c r="BU213" s="2"/>
      <c r="BV213" s="2"/>
      <c r="BW213" s="2"/>
      <c r="BX213" s="2"/>
      <c r="BY213" s="2"/>
      <c r="BZ213" s="2"/>
      <c r="CA213" s="2"/>
      <c r="CB213" s="2"/>
      <c r="CC213" s="2"/>
      <c r="CD213" s="2"/>
      <c r="CE213" s="2"/>
      <c r="CF213" s="2"/>
      <c r="CG213" s="2"/>
      <c r="CH213" s="2"/>
      <c r="CI213" s="2"/>
      <c r="CJ213" s="2"/>
      <c r="CK213" s="2"/>
      <c r="CL213" s="2"/>
      <c r="CM213" s="2"/>
      <c r="CN213" s="2"/>
      <c r="CO213" s="2"/>
      <c r="CP213" s="2"/>
      <c r="CQ213" s="2"/>
      <c r="CR213" s="2"/>
      <c r="CS213" s="2"/>
      <c r="CT213" s="2"/>
      <c r="CU213" s="2"/>
      <c r="CV213" s="2"/>
      <c r="CW213" s="2"/>
      <c r="CX213" s="2"/>
      <c r="CY213" s="2"/>
      <c r="CZ213" s="2"/>
      <c r="DA213" s="2"/>
      <c r="DB213" s="2"/>
      <c r="DC213" s="2"/>
      <c r="DD213" s="2"/>
      <c r="DE213" s="2"/>
      <c r="DF213" s="2"/>
      <c r="DG213" s="2"/>
      <c r="DH213" s="2"/>
      <c r="DI213" s="2"/>
      <c r="DJ213" s="2"/>
      <c r="DK213" s="2"/>
      <c r="DL213" s="2"/>
      <c r="DM213" s="2"/>
      <c r="DN213" s="2"/>
      <c r="DO213" s="2"/>
      <c r="DP213" s="2"/>
    </row>
    <row r="214" spans="9:120" ht="9.9499999999999993" customHeight="1">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c r="AR214" s="2"/>
      <c r="AS214" s="2"/>
      <c r="AT214" s="2"/>
      <c r="AU214" s="2"/>
      <c r="AV214" s="2"/>
      <c r="AW214" s="2"/>
      <c r="AX214" s="2"/>
      <c r="AY214" s="2"/>
      <c r="AZ214" s="2"/>
      <c r="BA214" s="2"/>
      <c r="BB214" s="2"/>
      <c r="BC214" s="2"/>
      <c r="BD214" s="2"/>
      <c r="BE214" s="2"/>
      <c r="BF214" s="2"/>
      <c r="BG214" s="2"/>
      <c r="BH214" s="2"/>
      <c r="BI214" s="2"/>
      <c r="BJ214" s="2"/>
      <c r="BK214" s="2"/>
      <c r="BL214" s="2"/>
      <c r="BM214" s="2"/>
      <c r="BN214" s="2"/>
      <c r="BO214" s="2"/>
      <c r="BP214" s="2"/>
      <c r="BQ214" s="2"/>
      <c r="BR214" s="2"/>
      <c r="BS214" s="2"/>
      <c r="BT214" s="2"/>
      <c r="BU214" s="2"/>
      <c r="BV214" s="2"/>
      <c r="BW214" s="2"/>
      <c r="BX214" s="2"/>
      <c r="BY214" s="2"/>
      <c r="BZ214" s="2"/>
      <c r="CA214" s="2"/>
      <c r="CB214" s="2"/>
      <c r="CC214" s="2"/>
      <c r="CD214" s="2"/>
      <c r="CE214" s="2"/>
      <c r="CF214" s="2"/>
      <c r="CG214" s="2"/>
      <c r="CH214" s="2"/>
      <c r="CI214" s="2"/>
      <c r="CJ214" s="2"/>
      <c r="CK214" s="2"/>
      <c r="CL214" s="2"/>
      <c r="CM214" s="2"/>
      <c r="CN214" s="2"/>
      <c r="CO214" s="2"/>
      <c r="CP214" s="2"/>
      <c r="CQ214" s="2"/>
      <c r="CR214" s="2"/>
      <c r="CS214" s="2"/>
      <c r="CT214" s="2"/>
      <c r="CU214" s="2"/>
      <c r="CV214" s="2"/>
      <c r="CW214" s="2"/>
      <c r="CX214" s="2"/>
      <c r="CY214" s="2"/>
      <c r="CZ214" s="2"/>
      <c r="DA214" s="2"/>
      <c r="DB214" s="2"/>
      <c r="DC214" s="2"/>
      <c r="DD214" s="2"/>
      <c r="DE214" s="2"/>
      <c r="DF214" s="2"/>
      <c r="DG214" s="2"/>
      <c r="DH214" s="2"/>
      <c r="DI214" s="2"/>
      <c r="DJ214" s="2"/>
      <c r="DK214" s="2"/>
      <c r="DL214" s="2"/>
      <c r="DM214" s="2"/>
      <c r="DN214" s="2"/>
      <c r="DO214" s="2"/>
      <c r="DP214" s="2"/>
    </row>
    <row r="215" spans="9:120" ht="9.9499999999999993" customHeight="1">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c r="AY215" s="2"/>
      <c r="AZ215" s="2"/>
      <c r="BA215" s="2"/>
      <c r="BB215" s="2"/>
      <c r="BC215" s="2"/>
      <c r="BD215" s="2"/>
      <c r="BE215" s="2"/>
      <c r="BF215" s="2"/>
      <c r="BG215" s="2"/>
      <c r="BH215" s="2"/>
      <c r="BI215" s="2"/>
      <c r="BJ215" s="2"/>
      <c r="BK215" s="2"/>
      <c r="BL215" s="2"/>
      <c r="BM215" s="2"/>
      <c r="BN215" s="2"/>
      <c r="BO215" s="2"/>
      <c r="BP215" s="2"/>
      <c r="BQ215" s="2"/>
      <c r="BR215" s="2"/>
      <c r="BS215" s="2"/>
      <c r="BT215" s="2"/>
      <c r="BU215" s="2"/>
      <c r="BV215" s="2"/>
      <c r="BW215" s="2"/>
      <c r="BX215" s="2"/>
      <c r="BY215" s="2"/>
      <c r="BZ215" s="2"/>
      <c r="CA215" s="2"/>
      <c r="CB215" s="2"/>
      <c r="CC215" s="2"/>
      <c r="CD215" s="2"/>
      <c r="CE215" s="2"/>
      <c r="CF215" s="2"/>
      <c r="CG215" s="2"/>
      <c r="CH215" s="2"/>
      <c r="CI215" s="2"/>
      <c r="CJ215" s="2"/>
      <c r="CK215" s="2"/>
      <c r="CL215" s="2"/>
      <c r="CM215" s="2"/>
      <c r="CN215" s="2"/>
      <c r="CO215" s="2"/>
      <c r="CP215" s="2"/>
      <c r="CQ215" s="2"/>
      <c r="CR215" s="2"/>
      <c r="CS215" s="2"/>
      <c r="CT215" s="2"/>
      <c r="CU215" s="2"/>
      <c r="CV215" s="2"/>
      <c r="CW215" s="2"/>
      <c r="CX215" s="2"/>
      <c r="CY215" s="2"/>
      <c r="CZ215" s="2"/>
      <c r="DA215" s="2"/>
      <c r="DB215" s="2"/>
      <c r="DC215" s="2"/>
      <c r="DD215" s="2"/>
      <c r="DE215" s="2"/>
      <c r="DF215" s="2"/>
      <c r="DG215" s="2"/>
      <c r="DH215" s="2"/>
      <c r="DI215" s="2"/>
      <c r="DJ215" s="2"/>
      <c r="DK215" s="2"/>
      <c r="DL215" s="2"/>
      <c r="DM215" s="2"/>
      <c r="DN215" s="2"/>
      <c r="DO215" s="2"/>
      <c r="DP215" s="2"/>
    </row>
    <row r="216" spans="9:120" ht="9.9499999999999993" customHeight="1">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c r="AR216" s="2"/>
      <c r="AS216" s="2"/>
      <c r="AT216" s="2"/>
      <c r="AU216" s="2"/>
      <c r="AV216" s="2"/>
      <c r="AW216" s="2"/>
      <c r="AX216" s="2"/>
      <c r="AY216" s="2"/>
      <c r="AZ216" s="2"/>
      <c r="BA216" s="2"/>
      <c r="BB216" s="2"/>
      <c r="BC216" s="2"/>
      <c r="BD216" s="2"/>
      <c r="BE216" s="2"/>
      <c r="BF216" s="2"/>
      <c r="BG216" s="2"/>
      <c r="BH216" s="2"/>
      <c r="BI216" s="2"/>
      <c r="BJ216" s="2"/>
      <c r="BK216" s="2"/>
      <c r="BL216" s="2"/>
      <c r="BM216" s="2"/>
      <c r="BN216" s="2"/>
      <c r="BO216" s="2"/>
      <c r="BP216" s="2"/>
      <c r="BQ216" s="2"/>
      <c r="BR216" s="2"/>
      <c r="BS216" s="2"/>
      <c r="BT216" s="2"/>
      <c r="BU216" s="2"/>
      <c r="BV216" s="2"/>
      <c r="BW216" s="2"/>
      <c r="BX216" s="2"/>
      <c r="BY216" s="2"/>
      <c r="BZ216" s="2"/>
      <c r="CA216" s="2"/>
      <c r="CB216" s="2"/>
      <c r="CC216" s="2"/>
      <c r="CD216" s="2"/>
      <c r="CE216" s="2"/>
      <c r="CF216" s="2"/>
      <c r="CG216" s="2"/>
      <c r="CH216" s="2"/>
      <c r="CI216" s="2"/>
      <c r="CJ216" s="2"/>
      <c r="CK216" s="2"/>
      <c r="CL216" s="2"/>
      <c r="CM216" s="2"/>
      <c r="CN216" s="2"/>
      <c r="CO216" s="2"/>
      <c r="CP216" s="2"/>
      <c r="CQ216" s="2"/>
      <c r="CR216" s="2"/>
      <c r="CS216" s="2"/>
      <c r="CT216" s="2"/>
      <c r="CU216" s="2"/>
      <c r="CV216" s="2"/>
      <c r="CW216" s="2"/>
      <c r="CX216" s="2"/>
      <c r="CY216" s="2"/>
      <c r="CZ216" s="2"/>
      <c r="DA216" s="2"/>
      <c r="DB216" s="2"/>
      <c r="DC216" s="2"/>
      <c r="DD216" s="2"/>
      <c r="DE216" s="2"/>
      <c r="DF216" s="2"/>
      <c r="DG216" s="2"/>
      <c r="DH216" s="2"/>
      <c r="DI216" s="2"/>
      <c r="DJ216" s="2"/>
      <c r="DK216" s="2"/>
      <c r="DL216" s="2"/>
      <c r="DM216" s="2"/>
      <c r="DN216" s="2"/>
      <c r="DO216" s="2"/>
      <c r="DP216" s="2"/>
    </row>
    <row r="217" spans="9:120" ht="9.9499999999999993" customHeight="1">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c r="AR217" s="2"/>
      <c r="AS217" s="2"/>
      <c r="AT217" s="2"/>
      <c r="AU217" s="2"/>
      <c r="AV217" s="2"/>
      <c r="AW217" s="2"/>
      <c r="AX217" s="2"/>
      <c r="AY217" s="2"/>
      <c r="AZ217" s="2"/>
      <c r="BA217" s="2"/>
      <c r="BB217" s="2"/>
      <c r="BC217" s="2"/>
      <c r="BD217" s="2"/>
      <c r="BE217" s="2"/>
      <c r="BF217" s="2"/>
      <c r="BG217" s="2"/>
      <c r="BH217" s="2"/>
      <c r="BI217" s="2"/>
      <c r="BJ217" s="2"/>
      <c r="BK217" s="2"/>
      <c r="BL217" s="2"/>
      <c r="BM217" s="2"/>
      <c r="BN217" s="2"/>
      <c r="BO217" s="2"/>
      <c r="BP217" s="2"/>
      <c r="BQ217" s="2"/>
      <c r="BR217" s="2"/>
      <c r="BS217" s="2"/>
      <c r="BT217" s="2"/>
      <c r="BU217" s="2"/>
      <c r="BV217" s="2"/>
      <c r="BW217" s="2"/>
      <c r="BX217" s="2"/>
      <c r="BY217" s="2"/>
      <c r="BZ217" s="2"/>
      <c r="CA217" s="2"/>
      <c r="CB217" s="2"/>
      <c r="CC217" s="2"/>
      <c r="CD217" s="2"/>
      <c r="CE217" s="2"/>
      <c r="CF217" s="2"/>
      <c r="CG217" s="2"/>
      <c r="CH217" s="2"/>
      <c r="CI217" s="2"/>
      <c r="CJ217" s="2"/>
      <c r="CK217" s="2"/>
      <c r="CL217" s="2"/>
      <c r="CM217" s="2"/>
      <c r="CN217" s="2"/>
      <c r="CO217" s="2"/>
      <c r="CP217" s="2"/>
      <c r="CQ217" s="2"/>
      <c r="CR217" s="2"/>
      <c r="CS217" s="2"/>
      <c r="CT217" s="2"/>
      <c r="CU217" s="2"/>
      <c r="CV217" s="2"/>
      <c r="CW217" s="2"/>
      <c r="CX217" s="2"/>
      <c r="CY217" s="2"/>
      <c r="CZ217" s="2"/>
      <c r="DA217" s="2"/>
      <c r="DB217" s="2"/>
      <c r="DC217" s="2"/>
      <c r="DD217" s="2"/>
      <c r="DE217" s="2"/>
      <c r="DF217" s="2"/>
      <c r="DG217" s="2"/>
      <c r="DH217" s="2"/>
      <c r="DI217" s="2"/>
      <c r="DJ217" s="2"/>
      <c r="DK217" s="2"/>
      <c r="DL217" s="2"/>
      <c r="DM217" s="2"/>
      <c r="DN217" s="2"/>
      <c r="DO217" s="2"/>
      <c r="DP217" s="2"/>
    </row>
    <row r="218" spans="9:120" ht="9.9499999999999993" customHeight="1">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2"/>
      <c r="AY218" s="2"/>
      <c r="AZ218" s="2"/>
      <c r="BA218" s="2"/>
      <c r="BB218" s="2"/>
      <c r="BC218" s="2"/>
      <c r="BD218" s="2"/>
      <c r="BE218" s="2"/>
      <c r="BF218" s="2"/>
      <c r="BG218" s="2"/>
      <c r="BH218" s="2"/>
      <c r="BI218" s="2"/>
      <c r="BJ218" s="2"/>
      <c r="BK218" s="2"/>
      <c r="BL218" s="2"/>
      <c r="BM218" s="2"/>
      <c r="BN218" s="2"/>
      <c r="BO218" s="2"/>
      <c r="BP218" s="2"/>
      <c r="BQ218" s="2"/>
      <c r="BR218" s="2"/>
      <c r="BS218" s="2"/>
      <c r="BT218" s="2"/>
      <c r="BU218" s="2"/>
      <c r="BV218" s="2"/>
      <c r="BW218" s="2"/>
      <c r="BX218" s="2"/>
      <c r="BY218" s="2"/>
      <c r="BZ218" s="2"/>
      <c r="CA218" s="2"/>
      <c r="CB218" s="2"/>
      <c r="CC218" s="2"/>
      <c r="CD218" s="2"/>
      <c r="CE218" s="2"/>
      <c r="CF218" s="2"/>
      <c r="CG218" s="2"/>
      <c r="CH218" s="2"/>
      <c r="CI218" s="2"/>
      <c r="CJ218" s="2"/>
      <c r="CK218" s="2"/>
      <c r="CL218" s="2"/>
      <c r="CM218" s="2"/>
      <c r="CN218" s="2"/>
      <c r="CO218" s="2"/>
      <c r="CP218" s="2"/>
      <c r="CQ218" s="2"/>
      <c r="CR218" s="2"/>
      <c r="CS218" s="2"/>
      <c r="CT218" s="2"/>
      <c r="CU218" s="2"/>
      <c r="CV218" s="2"/>
      <c r="CW218" s="2"/>
      <c r="CX218" s="2"/>
      <c r="CY218" s="2"/>
      <c r="CZ218" s="2"/>
      <c r="DA218" s="2"/>
      <c r="DB218" s="2"/>
      <c r="DC218" s="2"/>
      <c r="DD218" s="2"/>
      <c r="DE218" s="2"/>
      <c r="DF218" s="2"/>
      <c r="DG218" s="2"/>
      <c r="DH218" s="2"/>
      <c r="DI218" s="2"/>
      <c r="DJ218" s="2"/>
      <c r="DK218" s="2"/>
      <c r="DL218" s="2"/>
      <c r="DM218" s="2"/>
      <c r="DN218" s="2"/>
      <c r="DO218" s="2"/>
      <c r="DP218" s="2"/>
    </row>
    <row r="219" spans="9:120" ht="9.9499999999999993" customHeight="1">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2"/>
      <c r="AY219" s="2"/>
      <c r="AZ219" s="2"/>
      <c r="BA219" s="2"/>
      <c r="BB219" s="2"/>
      <c r="BC219" s="2"/>
      <c r="BD219" s="2"/>
      <c r="BE219" s="2"/>
      <c r="BF219" s="2"/>
      <c r="BG219" s="2"/>
      <c r="BH219" s="2"/>
      <c r="BI219" s="2"/>
      <c r="BJ219" s="2"/>
      <c r="BK219" s="2"/>
      <c r="BL219" s="2"/>
      <c r="BM219" s="2"/>
      <c r="BN219" s="2"/>
      <c r="BO219" s="2"/>
      <c r="BP219" s="2"/>
      <c r="BQ219" s="2"/>
      <c r="BR219" s="2"/>
      <c r="BS219" s="2"/>
      <c r="BT219" s="2"/>
      <c r="BU219" s="2"/>
      <c r="BV219" s="2"/>
      <c r="BW219" s="2"/>
      <c r="BX219" s="2"/>
      <c r="BY219" s="2"/>
      <c r="BZ219" s="2"/>
      <c r="CA219" s="2"/>
      <c r="CB219" s="2"/>
      <c r="CC219" s="2"/>
      <c r="CD219" s="2"/>
      <c r="CE219" s="2"/>
      <c r="CF219" s="2"/>
      <c r="CG219" s="2"/>
      <c r="CH219" s="2"/>
      <c r="CI219" s="2"/>
      <c r="CJ219" s="2"/>
      <c r="CK219" s="2"/>
      <c r="CL219" s="2"/>
      <c r="CM219" s="2"/>
      <c r="CN219" s="2"/>
      <c r="CO219" s="2"/>
      <c r="CP219" s="2"/>
      <c r="CQ219" s="2"/>
      <c r="CR219" s="2"/>
      <c r="CS219" s="2"/>
      <c r="CT219" s="2"/>
      <c r="CU219" s="2"/>
      <c r="CV219" s="2"/>
      <c r="CW219" s="2"/>
      <c r="CX219" s="2"/>
      <c r="CY219" s="2"/>
      <c r="CZ219" s="2"/>
      <c r="DA219" s="2"/>
      <c r="DB219" s="2"/>
      <c r="DC219" s="2"/>
      <c r="DD219" s="2"/>
      <c r="DE219" s="2"/>
      <c r="DF219" s="2"/>
      <c r="DG219" s="2"/>
      <c r="DH219" s="2"/>
      <c r="DI219" s="2"/>
      <c r="DJ219" s="2"/>
      <c r="DK219" s="2"/>
      <c r="DL219" s="2"/>
      <c r="DM219" s="2"/>
      <c r="DN219" s="2"/>
      <c r="DO219" s="2"/>
      <c r="DP219" s="2"/>
    </row>
    <row r="220" spans="9:120" ht="9.9499999999999993" customHeight="1">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c r="AY220" s="2"/>
      <c r="AZ220" s="2"/>
      <c r="BA220" s="2"/>
      <c r="BB220" s="2"/>
      <c r="BC220" s="2"/>
      <c r="BD220" s="2"/>
      <c r="BE220" s="2"/>
      <c r="BF220" s="2"/>
      <c r="BG220" s="2"/>
      <c r="BH220" s="2"/>
      <c r="BI220" s="2"/>
      <c r="BJ220" s="2"/>
      <c r="BK220" s="2"/>
      <c r="BL220" s="2"/>
      <c r="BM220" s="2"/>
      <c r="BN220" s="2"/>
      <c r="BO220" s="2"/>
      <c r="BP220" s="2"/>
      <c r="BQ220" s="2"/>
      <c r="BR220" s="2"/>
      <c r="BS220" s="2"/>
      <c r="BT220" s="2"/>
      <c r="BU220" s="2"/>
      <c r="BV220" s="2"/>
      <c r="BW220" s="2"/>
      <c r="BX220" s="2"/>
      <c r="BY220" s="2"/>
      <c r="BZ220" s="2"/>
      <c r="CA220" s="2"/>
      <c r="CB220" s="2"/>
      <c r="CC220" s="2"/>
      <c r="CD220" s="2"/>
      <c r="CE220" s="2"/>
      <c r="CF220" s="2"/>
      <c r="CG220" s="2"/>
      <c r="CH220" s="2"/>
      <c r="CI220" s="2"/>
      <c r="CJ220" s="2"/>
      <c r="CK220" s="2"/>
      <c r="CL220" s="2"/>
      <c r="CM220" s="2"/>
      <c r="CN220" s="2"/>
      <c r="CO220" s="2"/>
      <c r="CP220" s="2"/>
      <c r="CQ220" s="2"/>
      <c r="CR220" s="2"/>
      <c r="CS220" s="2"/>
      <c r="CT220" s="2"/>
      <c r="CU220" s="2"/>
      <c r="CV220" s="2"/>
      <c r="CW220" s="2"/>
      <c r="CX220" s="2"/>
      <c r="CY220" s="2"/>
      <c r="CZ220" s="2"/>
      <c r="DA220" s="2"/>
      <c r="DB220" s="2"/>
      <c r="DC220" s="2"/>
      <c r="DD220" s="2"/>
      <c r="DE220" s="2"/>
      <c r="DF220" s="2"/>
      <c r="DG220" s="2"/>
      <c r="DH220" s="2"/>
      <c r="DI220" s="2"/>
      <c r="DJ220" s="2"/>
      <c r="DK220" s="2"/>
      <c r="DL220" s="2"/>
      <c r="DM220" s="2"/>
      <c r="DN220" s="2"/>
      <c r="DO220" s="2"/>
      <c r="DP220" s="2"/>
    </row>
    <row r="221" spans="9:120" ht="9.9499999999999993" customHeight="1">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c r="AY221" s="2"/>
      <c r="AZ221" s="2"/>
      <c r="BA221" s="2"/>
      <c r="BB221" s="2"/>
      <c r="BC221" s="2"/>
      <c r="BD221" s="2"/>
      <c r="BE221" s="2"/>
      <c r="BF221" s="2"/>
      <c r="BG221" s="2"/>
      <c r="BH221" s="2"/>
      <c r="BI221" s="2"/>
      <c r="BJ221" s="2"/>
      <c r="BK221" s="2"/>
      <c r="BL221" s="2"/>
      <c r="BM221" s="2"/>
      <c r="BN221" s="2"/>
      <c r="BO221" s="2"/>
      <c r="BP221" s="2"/>
      <c r="BQ221" s="2"/>
      <c r="BR221" s="2"/>
      <c r="BS221" s="2"/>
      <c r="BT221" s="2"/>
      <c r="BU221" s="2"/>
      <c r="BV221" s="2"/>
      <c r="BW221" s="2"/>
      <c r="BX221" s="2"/>
      <c r="BY221" s="2"/>
      <c r="BZ221" s="2"/>
      <c r="CA221" s="2"/>
      <c r="CB221" s="2"/>
      <c r="CC221" s="2"/>
      <c r="CD221" s="2"/>
      <c r="CE221" s="2"/>
      <c r="CF221" s="2"/>
      <c r="CG221" s="2"/>
      <c r="CH221" s="2"/>
      <c r="CI221" s="2"/>
      <c r="CJ221" s="2"/>
      <c r="CK221" s="2"/>
      <c r="CL221" s="2"/>
      <c r="CM221" s="2"/>
      <c r="CN221" s="2"/>
      <c r="CO221" s="2"/>
      <c r="CP221" s="2"/>
      <c r="CQ221" s="2"/>
      <c r="CR221" s="2"/>
      <c r="CS221" s="2"/>
      <c r="CT221" s="2"/>
      <c r="CU221" s="2"/>
      <c r="CV221" s="2"/>
      <c r="CW221" s="2"/>
      <c r="CX221" s="2"/>
      <c r="CY221" s="2"/>
      <c r="CZ221" s="2"/>
      <c r="DA221" s="2"/>
      <c r="DB221" s="2"/>
      <c r="DC221" s="2"/>
      <c r="DD221" s="2"/>
      <c r="DE221" s="2"/>
      <c r="DF221" s="2"/>
      <c r="DG221" s="2"/>
      <c r="DH221" s="2"/>
      <c r="DI221" s="2"/>
      <c r="DJ221" s="2"/>
      <c r="DK221" s="2"/>
      <c r="DL221" s="2"/>
      <c r="DM221" s="2"/>
      <c r="DN221" s="2"/>
      <c r="DO221" s="2"/>
      <c r="DP221" s="2"/>
    </row>
    <row r="222" spans="9:120" ht="9.9499999999999993" customHeight="1">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c r="AY222" s="2"/>
      <c r="AZ222" s="2"/>
      <c r="BA222" s="2"/>
      <c r="BB222" s="2"/>
      <c r="BC222" s="2"/>
      <c r="BD222" s="2"/>
      <c r="BE222" s="2"/>
      <c r="BF222" s="2"/>
      <c r="BG222" s="2"/>
      <c r="BH222" s="2"/>
      <c r="BI222" s="2"/>
      <c r="BJ222" s="2"/>
      <c r="BK222" s="2"/>
      <c r="BL222" s="2"/>
      <c r="BM222" s="2"/>
      <c r="BN222" s="2"/>
      <c r="BO222" s="2"/>
      <c r="BP222" s="2"/>
      <c r="BQ222" s="2"/>
      <c r="BR222" s="2"/>
      <c r="BS222" s="2"/>
      <c r="BT222" s="2"/>
      <c r="BU222" s="2"/>
      <c r="BV222" s="2"/>
      <c r="BW222" s="2"/>
      <c r="BX222" s="2"/>
      <c r="BY222" s="2"/>
      <c r="BZ222" s="2"/>
      <c r="CA222" s="2"/>
      <c r="CB222" s="2"/>
      <c r="CC222" s="2"/>
      <c r="CD222" s="2"/>
      <c r="CE222" s="2"/>
      <c r="CF222" s="2"/>
      <c r="CG222" s="2"/>
      <c r="CH222" s="2"/>
      <c r="CI222" s="2"/>
      <c r="CJ222" s="2"/>
      <c r="CK222" s="2"/>
      <c r="CL222" s="2"/>
      <c r="CM222" s="2"/>
      <c r="CN222" s="2"/>
      <c r="CO222" s="2"/>
      <c r="CP222" s="2"/>
      <c r="CQ222" s="2"/>
      <c r="CR222" s="2"/>
      <c r="CS222" s="2"/>
      <c r="CT222" s="2"/>
      <c r="CU222" s="2"/>
      <c r="CV222" s="2"/>
      <c r="CW222" s="2"/>
      <c r="CX222" s="2"/>
      <c r="CY222" s="2"/>
      <c r="CZ222" s="2"/>
      <c r="DA222" s="2"/>
      <c r="DB222" s="2"/>
      <c r="DC222" s="2"/>
      <c r="DD222" s="2"/>
      <c r="DE222" s="2"/>
      <c r="DF222" s="2"/>
      <c r="DG222" s="2"/>
      <c r="DH222" s="2"/>
      <c r="DI222" s="2"/>
      <c r="DJ222" s="2"/>
      <c r="DK222" s="2"/>
      <c r="DL222" s="2"/>
      <c r="DM222" s="2"/>
      <c r="DN222" s="2"/>
      <c r="DO222" s="2"/>
      <c r="DP222" s="2"/>
    </row>
    <row r="223" spans="9:120" ht="9.9499999999999993" customHeight="1">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c r="AS223" s="2"/>
      <c r="AT223" s="2"/>
      <c r="AU223" s="2"/>
      <c r="AV223" s="2"/>
      <c r="AW223" s="2"/>
      <c r="AX223" s="2"/>
      <c r="AY223" s="2"/>
      <c r="AZ223" s="2"/>
      <c r="BA223" s="2"/>
      <c r="BB223" s="2"/>
      <c r="BC223" s="2"/>
      <c r="BD223" s="2"/>
      <c r="BE223" s="2"/>
      <c r="BF223" s="2"/>
      <c r="BG223" s="2"/>
      <c r="BH223" s="2"/>
      <c r="BI223" s="2"/>
      <c r="BJ223" s="2"/>
      <c r="BK223" s="2"/>
      <c r="BL223" s="2"/>
      <c r="BM223" s="2"/>
      <c r="BN223" s="2"/>
      <c r="BO223" s="2"/>
      <c r="BP223" s="2"/>
      <c r="BQ223" s="2"/>
      <c r="BR223" s="2"/>
      <c r="BS223" s="2"/>
      <c r="BT223" s="2"/>
      <c r="BU223" s="2"/>
      <c r="BV223" s="2"/>
      <c r="BW223" s="2"/>
      <c r="BX223" s="2"/>
      <c r="BY223" s="2"/>
      <c r="BZ223" s="2"/>
      <c r="CA223" s="2"/>
      <c r="CB223" s="2"/>
      <c r="CC223" s="2"/>
      <c r="CD223" s="2"/>
      <c r="CE223" s="2"/>
      <c r="CF223" s="2"/>
      <c r="CG223" s="2"/>
      <c r="CH223" s="2"/>
      <c r="CI223" s="2"/>
      <c r="CJ223" s="2"/>
      <c r="CK223" s="2"/>
      <c r="CL223" s="2"/>
      <c r="CM223" s="2"/>
      <c r="CN223" s="2"/>
      <c r="CO223" s="2"/>
      <c r="CP223" s="2"/>
      <c r="CQ223" s="2"/>
      <c r="CR223" s="2"/>
      <c r="CS223" s="2"/>
      <c r="CT223" s="2"/>
      <c r="CU223" s="2"/>
      <c r="CV223" s="2"/>
      <c r="CW223" s="2"/>
      <c r="CX223" s="2"/>
      <c r="CY223" s="2"/>
      <c r="CZ223" s="2"/>
      <c r="DA223" s="2"/>
      <c r="DB223" s="2"/>
      <c r="DC223" s="2"/>
      <c r="DD223" s="2"/>
      <c r="DE223" s="2"/>
      <c r="DF223" s="2"/>
      <c r="DG223" s="2"/>
      <c r="DH223" s="2"/>
      <c r="DI223" s="2"/>
      <c r="DJ223" s="2"/>
      <c r="DK223" s="2"/>
      <c r="DL223" s="2"/>
      <c r="DM223" s="2"/>
      <c r="DN223" s="2"/>
      <c r="DO223" s="2"/>
      <c r="DP223" s="2"/>
    </row>
    <row r="224" spans="9:120" ht="9.9499999999999993" customHeight="1">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c r="AY224" s="2"/>
      <c r="AZ224" s="2"/>
      <c r="BA224" s="2"/>
      <c r="BB224" s="2"/>
      <c r="BC224" s="2"/>
      <c r="BD224" s="2"/>
      <c r="BE224" s="2"/>
      <c r="BF224" s="2"/>
      <c r="BG224" s="2"/>
      <c r="BH224" s="2"/>
      <c r="BI224" s="2"/>
      <c r="BJ224" s="2"/>
      <c r="BK224" s="2"/>
      <c r="BL224" s="2"/>
      <c r="BM224" s="2"/>
      <c r="BN224" s="2"/>
      <c r="BO224" s="2"/>
      <c r="BP224" s="2"/>
      <c r="BQ224" s="2"/>
      <c r="BR224" s="2"/>
      <c r="BS224" s="2"/>
      <c r="BT224" s="2"/>
      <c r="BU224" s="2"/>
      <c r="BV224" s="2"/>
      <c r="BW224" s="2"/>
      <c r="BX224" s="2"/>
      <c r="BY224" s="2"/>
      <c r="BZ224" s="2"/>
      <c r="CA224" s="2"/>
      <c r="CB224" s="2"/>
      <c r="CC224" s="2"/>
      <c r="CD224" s="2"/>
      <c r="CE224" s="2"/>
      <c r="CF224" s="2"/>
      <c r="CG224" s="2"/>
      <c r="CH224" s="2"/>
      <c r="CI224" s="2"/>
      <c r="CJ224" s="2"/>
      <c r="CK224" s="2"/>
      <c r="CL224" s="2"/>
      <c r="CM224" s="2"/>
      <c r="CN224" s="2"/>
      <c r="CO224" s="2"/>
      <c r="CP224" s="2"/>
      <c r="CQ224" s="2"/>
      <c r="CR224" s="2"/>
      <c r="CS224" s="2"/>
      <c r="CT224" s="2"/>
      <c r="CU224" s="2"/>
      <c r="CV224" s="2"/>
      <c r="CW224" s="2"/>
      <c r="CX224" s="2"/>
      <c r="CY224" s="2"/>
      <c r="CZ224" s="2"/>
      <c r="DA224" s="2"/>
      <c r="DB224" s="2"/>
      <c r="DC224" s="2"/>
      <c r="DD224" s="2"/>
      <c r="DE224" s="2"/>
      <c r="DF224" s="2"/>
      <c r="DG224" s="2"/>
      <c r="DH224" s="2"/>
      <c r="DI224" s="2"/>
      <c r="DJ224" s="2"/>
      <c r="DK224" s="2"/>
      <c r="DL224" s="2"/>
      <c r="DM224" s="2"/>
      <c r="DN224" s="2"/>
      <c r="DO224" s="2"/>
      <c r="DP224" s="2"/>
    </row>
    <row r="225" spans="9:120" ht="9.9499999999999993" customHeight="1">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c r="AY225" s="2"/>
      <c r="AZ225" s="2"/>
      <c r="BA225" s="2"/>
      <c r="BB225" s="2"/>
      <c r="BC225" s="2"/>
      <c r="BD225" s="2"/>
      <c r="BE225" s="2"/>
      <c r="BF225" s="2"/>
      <c r="BG225" s="2"/>
      <c r="BH225" s="2"/>
      <c r="BI225" s="2"/>
      <c r="BJ225" s="2"/>
      <c r="BK225" s="2"/>
      <c r="BL225" s="2"/>
      <c r="BM225" s="2"/>
      <c r="BN225" s="2"/>
      <c r="BO225" s="2"/>
      <c r="BP225" s="2"/>
      <c r="BQ225" s="2"/>
      <c r="BR225" s="2"/>
      <c r="BS225" s="2"/>
      <c r="BT225" s="2"/>
      <c r="BU225" s="2"/>
      <c r="BV225" s="2"/>
      <c r="BW225" s="2"/>
      <c r="BX225" s="2"/>
      <c r="BY225" s="2"/>
      <c r="BZ225" s="2"/>
      <c r="CA225" s="2"/>
      <c r="CB225" s="2"/>
      <c r="CC225" s="2"/>
      <c r="CD225" s="2"/>
      <c r="CE225" s="2"/>
      <c r="CF225" s="2"/>
      <c r="CG225" s="2"/>
      <c r="CH225" s="2"/>
      <c r="CI225" s="2"/>
      <c r="CJ225" s="2"/>
      <c r="CK225" s="2"/>
      <c r="CL225" s="2"/>
      <c r="CM225" s="2"/>
      <c r="CN225" s="2"/>
      <c r="CO225" s="2"/>
      <c r="CP225" s="2"/>
      <c r="CQ225" s="2"/>
      <c r="CR225" s="2"/>
      <c r="CS225" s="2"/>
      <c r="CT225" s="2"/>
      <c r="CU225" s="2"/>
      <c r="CV225" s="2"/>
      <c r="CW225" s="2"/>
      <c r="CX225" s="2"/>
      <c r="CY225" s="2"/>
      <c r="CZ225" s="2"/>
      <c r="DA225" s="2"/>
      <c r="DB225" s="2"/>
      <c r="DC225" s="2"/>
      <c r="DD225" s="2"/>
      <c r="DE225" s="2"/>
      <c r="DF225" s="2"/>
      <c r="DG225" s="2"/>
      <c r="DH225" s="2"/>
      <c r="DI225" s="2"/>
      <c r="DJ225" s="2"/>
      <c r="DK225" s="2"/>
      <c r="DL225" s="2"/>
      <c r="DM225" s="2"/>
      <c r="DN225" s="2"/>
      <c r="DO225" s="2"/>
      <c r="DP225" s="2"/>
    </row>
    <row r="226" spans="9:120" ht="9.9499999999999993" customHeight="1">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2"/>
      <c r="AY226" s="2"/>
      <c r="AZ226" s="2"/>
      <c r="BA226" s="2"/>
      <c r="BB226" s="2"/>
      <c r="BC226" s="2"/>
      <c r="BD226" s="2"/>
      <c r="BE226" s="2"/>
      <c r="BF226" s="2"/>
      <c r="BG226" s="2"/>
      <c r="BH226" s="2"/>
      <c r="BI226" s="2"/>
      <c r="BJ226" s="2"/>
      <c r="BK226" s="2"/>
      <c r="BL226" s="2"/>
      <c r="BM226" s="2"/>
      <c r="BN226" s="2"/>
      <c r="BO226" s="2"/>
      <c r="BP226" s="2"/>
      <c r="BQ226" s="2"/>
      <c r="BR226" s="2"/>
      <c r="BS226" s="2"/>
      <c r="BT226" s="2"/>
      <c r="BU226" s="2"/>
      <c r="BV226" s="2"/>
      <c r="BW226" s="2"/>
      <c r="BX226" s="2"/>
      <c r="BY226" s="2"/>
      <c r="BZ226" s="2"/>
      <c r="CA226" s="2"/>
      <c r="CB226" s="2"/>
      <c r="CC226" s="2"/>
      <c r="CD226" s="2"/>
      <c r="CE226" s="2"/>
      <c r="CF226" s="2"/>
      <c r="CG226" s="2"/>
      <c r="CH226" s="2"/>
      <c r="CI226" s="2"/>
      <c r="CJ226" s="2"/>
      <c r="CK226" s="2"/>
      <c r="CL226" s="2"/>
      <c r="CM226" s="2"/>
      <c r="CN226" s="2"/>
      <c r="CO226" s="2"/>
      <c r="CP226" s="2"/>
      <c r="CQ226" s="2"/>
      <c r="CR226" s="2"/>
      <c r="CS226" s="2"/>
      <c r="CT226" s="2"/>
      <c r="CU226" s="2"/>
      <c r="CV226" s="2"/>
      <c r="CW226" s="2"/>
      <c r="CX226" s="2"/>
      <c r="CY226" s="2"/>
      <c r="CZ226" s="2"/>
      <c r="DA226" s="2"/>
      <c r="DB226" s="2"/>
      <c r="DC226" s="2"/>
      <c r="DD226" s="2"/>
      <c r="DE226" s="2"/>
      <c r="DF226" s="2"/>
      <c r="DG226" s="2"/>
      <c r="DH226" s="2"/>
      <c r="DI226" s="2"/>
      <c r="DJ226" s="2"/>
      <c r="DK226" s="2"/>
      <c r="DL226" s="2"/>
      <c r="DM226" s="2"/>
      <c r="DN226" s="2"/>
      <c r="DO226" s="2"/>
      <c r="DP226" s="2"/>
    </row>
    <row r="227" spans="9:120" ht="9.9499999999999993" customHeight="1">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2"/>
      <c r="AY227" s="2"/>
      <c r="AZ227" s="2"/>
      <c r="BA227" s="2"/>
      <c r="BB227" s="2"/>
      <c r="BC227" s="2"/>
      <c r="BD227" s="2"/>
      <c r="BE227" s="2"/>
      <c r="BF227" s="2"/>
      <c r="BG227" s="2"/>
      <c r="BH227" s="2"/>
      <c r="BI227" s="2"/>
      <c r="BJ227" s="2"/>
      <c r="BK227" s="2"/>
      <c r="BL227" s="2"/>
      <c r="BM227" s="2"/>
      <c r="BN227" s="2"/>
      <c r="BO227" s="2"/>
      <c r="BP227" s="2"/>
      <c r="BQ227" s="2"/>
      <c r="BR227" s="2"/>
      <c r="BS227" s="2"/>
      <c r="BT227" s="2"/>
      <c r="BU227" s="2"/>
      <c r="BV227" s="2"/>
      <c r="BW227" s="2"/>
      <c r="BX227" s="2"/>
      <c r="BY227" s="2"/>
      <c r="BZ227" s="2"/>
      <c r="CA227" s="2"/>
      <c r="CB227" s="2"/>
      <c r="CC227" s="2"/>
      <c r="CD227" s="2"/>
      <c r="CE227" s="2"/>
      <c r="CF227" s="2"/>
      <c r="CG227" s="2"/>
      <c r="CH227" s="2"/>
      <c r="CI227" s="2"/>
      <c r="CJ227" s="2"/>
      <c r="CK227" s="2"/>
      <c r="CL227" s="2"/>
      <c r="CM227" s="2"/>
      <c r="CN227" s="2"/>
      <c r="CO227" s="2"/>
      <c r="CP227" s="2"/>
      <c r="CQ227" s="2"/>
      <c r="CR227" s="2"/>
      <c r="CS227" s="2"/>
      <c r="CT227" s="2"/>
      <c r="CU227" s="2"/>
      <c r="CV227" s="2"/>
      <c r="CW227" s="2"/>
      <c r="CX227" s="2"/>
      <c r="CY227" s="2"/>
      <c r="CZ227" s="2"/>
      <c r="DA227" s="2"/>
      <c r="DB227" s="2"/>
      <c r="DC227" s="2"/>
      <c r="DD227" s="2"/>
      <c r="DE227" s="2"/>
      <c r="DF227" s="2"/>
      <c r="DG227" s="2"/>
      <c r="DH227" s="2"/>
      <c r="DI227" s="2"/>
      <c r="DJ227" s="2"/>
      <c r="DK227" s="2"/>
      <c r="DL227" s="2"/>
      <c r="DM227" s="2"/>
      <c r="DN227" s="2"/>
      <c r="DO227" s="2"/>
      <c r="DP227" s="2"/>
    </row>
    <row r="228" spans="9:120" ht="9.9499999999999993" customHeight="1">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2"/>
      <c r="AY228" s="2"/>
      <c r="AZ228" s="2"/>
      <c r="BA228" s="2"/>
      <c r="BB228" s="2"/>
      <c r="BC228" s="2"/>
      <c r="BD228" s="2"/>
      <c r="BE228" s="2"/>
      <c r="BF228" s="2"/>
      <c r="BG228" s="2"/>
      <c r="BH228" s="2"/>
      <c r="BI228" s="2"/>
      <c r="BJ228" s="2"/>
      <c r="BK228" s="2"/>
      <c r="BL228" s="2"/>
      <c r="BM228" s="2"/>
      <c r="BN228" s="2"/>
      <c r="BO228" s="2"/>
      <c r="BP228" s="2"/>
      <c r="BQ228" s="2"/>
      <c r="BR228" s="2"/>
      <c r="BS228" s="2"/>
      <c r="BT228" s="2"/>
      <c r="BU228" s="2"/>
      <c r="BV228" s="2"/>
      <c r="BW228" s="2"/>
      <c r="BX228" s="2"/>
      <c r="BY228" s="2"/>
      <c r="BZ228" s="2"/>
      <c r="CA228" s="2"/>
      <c r="CB228" s="2"/>
      <c r="CC228" s="2"/>
      <c r="CD228" s="2"/>
      <c r="CE228" s="2"/>
      <c r="CF228" s="2"/>
      <c r="CG228" s="2"/>
      <c r="CH228" s="2"/>
      <c r="CI228" s="2"/>
      <c r="CJ228" s="2"/>
      <c r="CK228" s="2"/>
      <c r="CL228" s="2"/>
      <c r="CM228" s="2"/>
      <c r="CN228" s="2"/>
      <c r="CO228" s="2"/>
      <c r="CP228" s="2"/>
      <c r="CQ228" s="2"/>
      <c r="CR228" s="2"/>
      <c r="CS228" s="2"/>
      <c r="CT228" s="2"/>
      <c r="CU228" s="2"/>
      <c r="CV228" s="2"/>
      <c r="CW228" s="2"/>
      <c r="CX228" s="2"/>
      <c r="CY228" s="2"/>
      <c r="CZ228" s="2"/>
      <c r="DA228" s="2"/>
      <c r="DB228" s="2"/>
      <c r="DC228" s="2"/>
      <c r="DD228" s="2"/>
      <c r="DE228" s="2"/>
      <c r="DF228" s="2"/>
      <c r="DG228" s="2"/>
      <c r="DH228" s="2"/>
      <c r="DI228" s="2"/>
      <c r="DJ228" s="2"/>
      <c r="DK228" s="2"/>
      <c r="DL228" s="2"/>
      <c r="DM228" s="2"/>
      <c r="DN228" s="2"/>
      <c r="DO228" s="2"/>
      <c r="DP228" s="2"/>
    </row>
    <row r="229" spans="9:120" ht="9.9499999999999993" customHeight="1">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c r="AY229" s="2"/>
      <c r="AZ229" s="2"/>
      <c r="BA229" s="2"/>
      <c r="BB229" s="2"/>
      <c r="BC229" s="2"/>
      <c r="BD229" s="2"/>
      <c r="BE229" s="2"/>
      <c r="BF229" s="2"/>
      <c r="BG229" s="2"/>
      <c r="BH229" s="2"/>
      <c r="BI229" s="2"/>
      <c r="BJ229" s="2"/>
      <c r="BK229" s="2"/>
      <c r="BL229" s="2"/>
      <c r="BM229" s="2"/>
      <c r="BN229" s="2"/>
      <c r="BO229" s="2"/>
      <c r="BP229" s="2"/>
      <c r="BQ229" s="2"/>
      <c r="BR229" s="2"/>
      <c r="BS229" s="2"/>
      <c r="BT229" s="2"/>
      <c r="BU229" s="2"/>
      <c r="BV229" s="2"/>
      <c r="BW229" s="2"/>
      <c r="BX229" s="2"/>
      <c r="BY229" s="2"/>
      <c r="BZ229" s="2"/>
      <c r="CA229" s="2"/>
      <c r="CB229" s="2"/>
      <c r="CC229" s="2"/>
      <c r="CD229" s="2"/>
      <c r="CE229" s="2"/>
      <c r="CF229" s="2"/>
      <c r="CG229" s="2"/>
      <c r="CH229" s="2"/>
      <c r="CI229" s="2"/>
      <c r="CJ229" s="2"/>
      <c r="CK229" s="2"/>
      <c r="CL229" s="2"/>
      <c r="CM229" s="2"/>
      <c r="CN229" s="2"/>
      <c r="CO229" s="2"/>
      <c r="CP229" s="2"/>
      <c r="CQ229" s="2"/>
      <c r="CR229" s="2"/>
      <c r="CS229" s="2"/>
      <c r="CT229" s="2"/>
      <c r="CU229" s="2"/>
      <c r="CV229" s="2"/>
      <c r="CW229" s="2"/>
      <c r="CX229" s="2"/>
      <c r="CY229" s="2"/>
      <c r="CZ229" s="2"/>
      <c r="DA229" s="2"/>
      <c r="DB229" s="2"/>
      <c r="DC229" s="2"/>
      <c r="DD229" s="2"/>
      <c r="DE229" s="2"/>
      <c r="DF229" s="2"/>
      <c r="DG229" s="2"/>
      <c r="DH229" s="2"/>
      <c r="DI229" s="2"/>
      <c r="DJ229" s="2"/>
      <c r="DK229" s="2"/>
      <c r="DL229" s="2"/>
      <c r="DM229" s="2"/>
      <c r="DN229" s="2"/>
      <c r="DO229" s="2"/>
      <c r="DP229" s="2"/>
    </row>
    <row r="230" spans="9:120" ht="9.9499999999999993" customHeight="1">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2"/>
      <c r="AY230" s="2"/>
      <c r="AZ230" s="2"/>
      <c r="BA230" s="2"/>
      <c r="BB230" s="2"/>
      <c r="BC230" s="2"/>
      <c r="BD230" s="2"/>
      <c r="BE230" s="2"/>
      <c r="BF230" s="2"/>
      <c r="BG230" s="2"/>
      <c r="BH230" s="2"/>
      <c r="BI230" s="2"/>
      <c r="BJ230" s="2"/>
      <c r="BK230" s="2"/>
      <c r="BL230" s="2"/>
      <c r="BM230" s="2"/>
      <c r="BN230" s="2"/>
      <c r="BO230" s="2"/>
      <c r="BP230" s="2"/>
      <c r="BQ230" s="2"/>
      <c r="BR230" s="2"/>
      <c r="BS230" s="2"/>
      <c r="BT230" s="2"/>
      <c r="BU230" s="2"/>
      <c r="BV230" s="2"/>
      <c r="BW230" s="2"/>
      <c r="BX230" s="2"/>
      <c r="BY230" s="2"/>
      <c r="BZ230" s="2"/>
      <c r="CA230" s="2"/>
      <c r="CB230" s="2"/>
      <c r="CC230" s="2"/>
      <c r="CD230" s="2"/>
      <c r="CE230" s="2"/>
      <c r="CF230" s="2"/>
      <c r="CG230" s="2"/>
      <c r="CH230" s="2"/>
      <c r="CI230" s="2"/>
      <c r="CJ230" s="2"/>
      <c r="CK230" s="2"/>
      <c r="CL230" s="2"/>
      <c r="CM230" s="2"/>
      <c r="CN230" s="2"/>
      <c r="CO230" s="2"/>
      <c r="CP230" s="2"/>
      <c r="CQ230" s="2"/>
      <c r="CR230" s="2"/>
      <c r="CS230" s="2"/>
      <c r="CT230" s="2"/>
      <c r="CU230" s="2"/>
      <c r="CV230" s="2"/>
      <c r="CW230" s="2"/>
      <c r="CX230" s="2"/>
      <c r="CY230" s="2"/>
      <c r="CZ230" s="2"/>
      <c r="DA230" s="2"/>
      <c r="DB230" s="2"/>
      <c r="DC230" s="2"/>
      <c r="DD230" s="2"/>
      <c r="DE230" s="2"/>
      <c r="DF230" s="2"/>
      <c r="DG230" s="2"/>
      <c r="DH230" s="2"/>
      <c r="DI230" s="2"/>
      <c r="DJ230" s="2"/>
      <c r="DK230" s="2"/>
      <c r="DL230" s="2"/>
      <c r="DM230" s="2"/>
      <c r="DN230" s="2"/>
      <c r="DO230" s="2"/>
      <c r="DP230" s="2"/>
    </row>
    <row r="231" spans="9:120" ht="9.9499999999999993" customHeight="1">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c r="AY231" s="2"/>
      <c r="AZ231" s="2"/>
      <c r="BA231" s="2"/>
      <c r="BB231" s="2"/>
      <c r="BC231" s="2"/>
      <c r="BD231" s="2"/>
      <c r="BE231" s="2"/>
      <c r="BF231" s="2"/>
      <c r="BG231" s="2"/>
      <c r="BH231" s="2"/>
      <c r="BI231" s="2"/>
      <c r="BJ231" s="2"/>
      <c r="BK231" s="2"/>
      <c r="BL231" s="2"/>
      <c r="BM231" s="2"/>
      <c r="BN231" s="2"/>
      <c r="BO231" s="2"/>
      <c r="BP231" s="2"/>
      <c r="BQ231" s="2"/>
      <c r="BR231" s="2"/>
      <c r="BS231" s="2"/>
      <c r="BT231" s="2"/>
      <c r="BU231" s="2"/>
      <c r="BV231" s="2"/>
      <c r="BW231" s="2"/>
      <c r="BX231" s="2"/>
      <c r="BY231" s="2"/>
      <c r="BZ231" s="2"/>
      <c r="CA231" s="2"/>
      <c r="CB231" s="2"/>
      <c r="CC231" s="2"/>
      <c r="CD231" s="2"/>
      <c r="CE231" s="2"/>
      <c r="CF231" s="2"/>
      <c r="CG231" s="2"/>
      <c r="CH231" s="2"/>
      <c r="CI231" s="2"/>
      <c r="CJ231" s="2"/>
      <c r="CK231" s="2"/>
      <c r="CL231" s="2"/>
      <c r="CM231" s="2"/>
      <c r="CN231" s="2"/>
      <c r="CO231" s="2"/>
      <c r="CP231" s="2"/>
      <c r="CQ231" s="2"/>
      <c r="CR231" s="2"/>
      <c r="CS231" s="2"/>
      <c r="CT231" s="2"/>
      <c r="CU231" s="2"/>
      <c r="CV231" s="2"/>
      <c r="CW231" s="2"/>
      <c r="CX231" s="2"/>
      <c r="CY231" s="2"/>
      <c r="CZ231" s="2"/>
      <c r="DA231" s="2"/>
      <c r="DB231" s="2"/>
      <c r="DC231" s="2"/>
      <c r="DD231" s="2"/>
      <c r="DE231" s="2"/>
      <c r="DF231" s="2"/>
      <c r="DG231" s="2"/>
      <c r="DH231" s="2"/>
      <c r="DI231" s="2"/>
      <c r="DJ231" s="2"/>
      <c r="DK231" s="2"/>
      <c r="DL231" s="2"/>
      <c r="DM231" s="2"/>
      <c r="DN231" s="2"/>
      <c r="DO231" s="2"/>
      <c r="DP231" s="2"/>
    </row>
    <row r="232" spans="9:120" ht="9.9499999999999993" customHeight="1">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2"/>
      <c r="AY232" s="2"/>
      <c r="AZ232" s="2"/>
      <c r="BA232" s="2"/>
      <c r="BB232" s="2"/>
      <c r="BC232" s="2"/>
      <c r="BD232" s="2"/>
      <c r="BE232" s="2"/>
      <c r="BF232" s="2"/>
      <c r="BG232" s="2"/>
      <c r="BH232" s="2"/>
      <c r="BI232" s="2"/>
      <c r="BJ232" s="2"/>
      <c r="BK232" s="2"/>
      <c r="BL232" s="2"/>
      <c r="BM232" s="2"/>
      <c r="BN232" s="2"/>
      <c r="BO232" s="2"/>
      <c r="BP232" s="2"/>
      <c r="BQ232" s="2"/>
      <c r="BR232" s="2"/>
      <c r="BS232" s="2"/>
      <c r="BT232" s="2"/>
      <c r="BU232" s="2"/>
      <c r="BV232" s="2"/>
      <c r="BW232" s="2"/>
      <c r="BX232" s="2"/>
      <c r="BY232" s="2"/>
      <c r="BZ232" s="2"/>
      <c r="CA232" s="2"/>
      <c r="CB232" s="2"/>
      <c r="CC232" s="2"/>
      <c r="CD232" s="2"/>
      <c r="CE232" s="2"/>
      <c r="CF232" s="2"/>
      <c r="CG232" s="2"/>
      <c r="CH232" s="2"/>
      <c r="CI232" s="2"/>
      <c r="CJ232" s="2"/>
      <c r="CK232" s="2"/>
      <c r="CL232" s="2"/>
      <c r="CM232" s="2"/>
      <c r="CN232" s="2"/>
      <c r="CO232" s="2"/>
      <c r="CP232" s="2"/>
      <c r="CQ232" s="2"/>
      <c r="CR232" s="2"/>
      <c r="CS232" s="2"/>
      <c r="CT232" s="2"/>
      <c r="CU232" s="2"/>
      <c r="CV232" s="2"/>
      <c r="CW232" s="2"/>
      <c r="CX232" s="2"/>
      <c r="CY232" s="2"/>
      <c r="CZ232" s="2"/>
      <c r="DA232" s="2"/>
      <c r="DB232" s="2"/>
      <c r="DC232" s="2"/>
      <c r="DD232" s="2"/>
      <c r="DE232" s="2"/>
      <c r="DF232" s="2"/>
      <c r="DG232" s="2"/>
      <c r="DH232" s="2"/>
      <c r="DI232" s="2"/>
      <c r="DJ232" s="2"/>
      <c r="DK232" s="2"/>
      <c r="DL232" s="2"/>
      <c r="DM232" s="2"/>
      <c r="DN232" s="2"/>
      <c r="DO232" s="2"/>
      <c r="DP232" s="2"/>
    </row>
    <row r="233" spans="9:120" ht="9.9499999999999993" customHeight="1">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c r="AY233" s="2"/>
      <c r="AZ233" s="2"/>
      <c r="BA233" s="2"/>
      <c r="BB233" s="2"/>
      <c r="BC233" s="2"/>
      <c r="BD233" s="2"/>
      <c r="BE233" s="2"/>
      <c r="BF233" s="2"/>
      <c r="BG233" s="2"/>
      <c r="BH233" s="2"/>
      <c r="BI233" s="2"/>
      <c r="BJ233" s="2"/>
      <c r="BK233" s="2"/>
      <c r="BL233" s="2"/>
      <c r="BM233" s="2"/>
      <c r="BN233" s="2"/>
      <c r="BO233" s="2"/>
      <c r="BP233" s="2"/>
      <c r="BQ233" s="2"/>
      <c r="BR233" s="2"/>
      <c r="BS233" s="2"/>
      <c r="BT233" s="2"/>
      <c r="BU233" s="2"/>
      <c r="BV233" s="2"/>
      <c r="BW233" s="2"/>
      <c r="BX233" s="2"/>
      <c r="BY233" s="2"/>
      <c r="BZ233" s="2"/>
      <c r="CA233" s="2"/>
      <c r="CB233" s="2"/>
      <c r="CC233" s="2"/>
      <c r="CD233" s="2"/>
      <c r="CE233" s="2"/>
      <c r="CF233" s="2"/>
      <c r="CG233" s="2"/>
      <c r="CH233" s="2"/>
      <c r="CI233" s="2"/>
      <c r="CJ233" s="2"/>
      <c r="CK233" s="2"/>
      <c r="CL233" s="2"/>
      <c r="CM233" s="2"/>
      <c r="CN233" s="2"/>
      <c r="CO233" s="2"/>
      <c r="CP233" s="2"/>
      <c r="CQ233" s="2"/>
      <c r="CR233" s="2"/>
      <c r="CS233" s="2"/>
      <c r="CT233" s="2"/>
      <c r="CU233" s="2"/>
      <c r="CV233" s="2"/>
      <c r="CW233" s="2"/>
      <c r="CX233" s="2"/>
      <c r="CY233" s="2"/>
      <c r="CZ233" s="2"/>
      <c r="DA233" s="2"/>
      <c r="DB233" s="2"/>
      <c r="DC233" s="2"/>
      <c r="DD233" s="2"/>
      <c r="DE233" s="2"/>
      <c r="DF233" s="2"/>
      <c r="DG233" s="2"/>
      <c r="DH233" s="2"/>
      <c r="DI233" s="2"/>
      <c r="DJ233" s="2"/>
      <c r="DK233" s="2"/>
      <c r="DL233" s="2"/>
      <c r="DM233" s="2"/>
      <c r="DN233" s="2"/>
      <c r="DO233" s="2"/>
      <c r="DP233" s="2"/>
    </row>
    <row r="234" spans="9:120" ht="9.9499999999999993" customHeight="1">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2"/>
      <c r="AY234" s="2"/>
      <c r="AZ234" s="2"/>
      <c r="BA234" s="2"/>
      <c r="BB234" s="2"/>
      <c r="BC234" s="2"/>
      <c r="BD234" s="2"/>
      <c r="BE234" s="2"/>
      <c r="BF234" s="2"/>
      <c r="BG234" s="2"/>
      <c r="BH234" s="2"/>
      <c r="BI234" s="2"/>
      <c r="BJ234" s="2"/>
      <c r="BK234" s="2"/>
      <c r="BL234" s="2"/>
      <c r="BM234" s="2"/>
      <c r="BN234" s="2"/>
      <c r="BO234" s="2"/>
      <c r="BP234" s="2"/>
      <c r="BQ234" s="2"/>
      <c r="BR234" s="2"/>
      <c r="BS234" s="2"/>
      <c r="BT234" s="2"/>
      <c r="BU234" s="2"/>
      <c r="BV234" s="2"/>
      <c r="BW234" s="2"/>
      <c r="BX234" s="2"/>
      <c r="BY234" s="2"/>
      <c r="BZ234" s="2"/>
      <c r="CA234" s="2"/>
      <c r="CB234" s="2"/>
      <c r="CC234" s="2"/>
      <c r="CD234" s="2"/>
      <c r="CE234" s="2"/>
      <c r="CF234" s="2"/>
      <c r="CG234" s="2"/>
      <c r="CH234" s="2"/>
      <c r="CI234" s="2"/>
      <c r="CJ234" s="2"/>
      <c r="CK234" s="2"/>
      <c r="CL234" s="2"/>
      <c r="CM234" s="2"/>
      <c r="CN234" s="2"/>
      <c r="CO234" s="2"/>
      <c r="CP234" s="2"/>
      <c r="CQ234" s="2"/>
      <c r="CR234" s="2"/>
      <c r="CS234" s="2"/>
      <c r="CT234" s="2"/>
      <c r="CU234" s="2"/>
      <c r="CV234" s="2"/>
      <c r="CW234" s="2"/>
      <c r="CX234" s="2"/>
      <c r="CY234" s="2"/>
      <c r="CZ234" s="2"/>
      <c r="DA234" s="2"/>
      <c r="DB234" s="2"/>
      <c r="DC234" s="2"/>
      <c r="DD234" s="2"/>
      <c r="DE234" s="2"/>
      <c r="DF234" s="2"/>
      <c r="DG234" s="2"/>
      <c r="DH234" s="2"/>
      <c r="DI234" s="2"/>
      <c r="DJ234" s="2"/>
      <c r="DK234" s="2"/>
      <c r="DL234" s="2"/>
      <c r="DM234" s="2"/>
      <c r="DN234" s="2"/>
      <c r="DO234" s="2"/>
      <c r="DP234" s="2"/>
    </row>
    <row r="235" spans="9:120" ht="9.9499999999999993" customHeight="1">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c r="AW235" s="2"/>
      <c r="AX235" s="2"/>
      <c r="AY235" s="2"/>
      <c r="AZ235" s="2"/>
      <c r="BA235" s="2"/>
      <c r="BB235" s="2"/>
      <c r="BC235" s="2"/>
      <c r="BD235" s="2"/>
      <c r="BE235" s="2"/>
      <c r="BF235" s="2"/>
      <c r="BG235" s="2"/>
      <c r="BH235" s="2"/>
      <c r="BI235" s="2"/>
      <c r="BJ235" s="2"/>
      <c r="BK235" s="2"/>
      <c r="BL235" s="2"/>
      <c r="BM235" s="2"/>
      <c r="BN235" s="2"/>
      <c r="BO235" s="2"/>
      <c r="BP235" s="2"/>
      <c r="BQ235" s="2"/>
      <c r="BR235" s="2"/>
      <c r="BS235" s="2"/>
      <c r="BT235" s="2"/>
      <c r="BU235" s="2"/>
      <c r="BV235" s="2"/>
      <c r="BW235" s="2"/>
      <c r="BX235" s="2"/>
      <c r="BY235" s="2"/>
      <c r="BZ235" s="2"/>
      <c r="CA235" s="2"/>
      <c r="CB235" s="2"/>
      <c r="CC235" s="2"/>
      <c r="CD235" s="2"/>
      <c r="CE235" s="2"/>
      <c r="CF235" s="2"/>
      <c r="CG235" s="2"/>
      <c r="CH235" s="2"/>
      <c r="CI235" s="2"/>
      <c r="CJ235" s="2"/>
      <c r="CK235" s="2"/>
      <c r="CL235" s="2"/>
      <c r="CM235" s="2"/>
      <c r="CN235" s="2"/>
      <c r="CO235" s="2"/>
      <c r="CP235" s="2"/>
      <c r="CQ235" s="2"/>
      <c r="CR235" s="2"/>
      <c r="CS235" s="2"/>
      <c r="CT235" s="2"/>
      <c r="CU235" s="2"/>
      <c r="CV235" s="2"/>
      <c r="CW235" s="2"/>
      <c r="CX235" s="2"/>
      <c r="CY235" s="2"/>
      <c r="CZ235" s="2"/>
      <c r="DA235" s="2"/>
      <c r="DB235" s="2"/>
      <c r="DC235" s="2"/>
      <c r="DD235" s="2"/>
      <c r="DE235" s="2"/>
      <c r="DF235" s="2"/>
      <c r="DG235" s="2"/>
      <c r="DH235" s="2"/>
      <c r="DI235" s="2"/>
      <c r="DJ235" s="2"/>
      <c r="DK235" s="2"/>
      <c r="DL235" s="2"/>
      <c r="DM235" s="2"/>
      <c r="DN235" s="2"/>
      <c r="DO235" s="2"/>
      <c r="DP235" s="2"/>
    </row>
    <row r="236" spans="9:120" ht="9.9499999999999993" customHeight="1">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c r="AW236" s="2"/>
      <c r="AX236" s="2"/>
      <c r="AY236" s="2"/>
      <c r="AZ236" s="2"/>
      <c r="BA236" s="2"/>
      <c r="BB236" s="2"/>
      <c r="BC236" s="2"/>
      <c r="BD236" s="2"/>
      <c r="BE236" s="2"/>
      <c r="BF236" s="2"/>
      <c r="BG236" s="2"/>
      <c r="BH236" s="2"/>
      <c r="BI236" s="2"/>
      <c r="BJ236" s="2"/>
      <c r="BK236" s="2"/>
      <c r="BL236" s="2"/>
      <c r="BM236" s="2"/>
      <c r="BN236" s="2"/>
      <c r="BO236" s="2"/>
      <c r="BP236" s="2"/>
      <c r="BQ236" s="2"/>
      <c r="BR236" s="2"/>
      <c r="BS236" s="2"/>
      <c r="BT236" s="2"/>
      <c r="BU236" s="2"/>
      <c r="BV236" s="2"/>
      <c r="BW236" s="2"/>
      <c r="BX236" s="2"/>
      <c r="BY236" s="2"/>
      <c r="BZ236" s="2"/>
      <c r="CA236" s="2"/>
      <c r="CB236" s="2"/>
      <c r="CC236" s="2"/>
      <c r="CD236" s="2"/>
      <c r="CE236" s="2"/>
      <c r="CF236" s="2"/>
      <c r="CG236" s="2"/>
      <c r="CH236" s="2"/>
      <c r="CI236" s="2"/>
      <c r="CJ236" s="2"/>
      <c r="CK236" s="2"/>
      <c r="CL236" s="2"/>
      <c r="CM236" s="2"/>
      <c r="CN236" s="2"/>
      <c r="CO236" s="2"/>
      <c r="CP236" s="2"/>
      <c r="CQ236" s="2"/>
      <c r="CR236" s="2"/>
      <c r="CS236" s="2"/>
      <c r="CT236" s="2"/>
      <c r="CU236" s="2"/>
      <c r="CV236" s="2"/>
      <c r="CW236" s="2"/>
      <c r="CX236" s="2"/>
      <c r="CY236" s="2"/>
      <c r="CZ236" s="2"/>
      <c r="DA236" s="2"/>
      <c r="DB236" s="2"/>
      <c r="DC236" s="2"/>
      <c r="DD236" s="2"/>
      <c r="DE236" s="2"/>
      <c r="DF236" s="2"/>
      <c r="DG236" s="2"/>
      <c r="DH236" s="2"/>
      <c r="DI236" s="2"/>
      <c r="DJ236" s="2"/>
      <c r="DK236" s="2"/>
      <c r="DL236" s="2"/>
      <c r="DM236" s="2"/>
      <c r="DN236" s="2"/>
      <c r="DO236" s="2"/>
      <c r="DP236" s="2"/>
    </row>
    <row r="237" spans="9:120" ht="9.9499999999999993" customHeight="1">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2"/>
      <c r="AT237" s="2"/>
      <c r="AU237" s="2"/>
      <c r="AV237" s="2"/>
      <c r="AW237" s="2"/>
      <c r="AX237" s="2"/>
      <c r="AY237" s="2"/>
      <c r="AZ237" s="2"/>
      <c r="BA237" s="2"/>
      <c r="BB237" s="2"/>
      <c r="BC237" s="2"/>
      <c r="BD237" s="2"/>
      <c r="BE237" s="2"/>
      <c r="BF237" s="2"/>
      <c r="BG237" s="2"/>
      <c r="BH237" s="2"/>
      <c r="BI237" s="2"/>
      <c r="BJ237" s="2"/>
      <c r="BK237" s="2"/>
      <c r="BL237" s="2"/>
      <c r="BM237" s="2"/>
      <c r="BN237" s="2"/>
      <c r="BO237" s="2"/>
      <c r="BP237" s="2"/>
      <c r="BQ237" s="2"/>
      <c r="BR237" s="2"/>
      <c r="BS237" s="2"/>
      <c r="BT237" s="2"/>
      <c r="BU237" s="2"/>
      <c r="BV237" s="2"/>
      <c r="BW237" s="2"/>
      <c r="BX237" s="2"/>
      <c r="BY237" s="2"/>
      <c r="BZ237" s="2"/>
      <c r="CA237" s="2"/>
      <c r="CB237" s="2"/>
      <c r="CC237" s="2"/>
      <c r="CD237" s="2"/>
      <c r="CE237" s="2"/>
      <c r="CF237" s="2"/>
      <c r="CG237" s="2"/>
      <c r="CH237" s="2"/>
      <c r="CI237" s="2"/>
      <c r="CJ237" s="2"/>
      <c r="CK237" s="2"/>
      <c r="CL237" s="2"/>
      <c r="CM237" s="2"/>
      <c r="CN237" s="2"/>
      <c r="CO237" s="2"/>
      <c r="CP237" s="2"/>
      <c r="CQ237" s="2"/>
      <c r="CR237" s="2"/>
      <c r="CS237" s="2"/>
      <c r="CT237" s="2"/>
      <c r="CU237" s="2"/>
      <c r="CV237" s="2"/>
      <c r="CW237" s="2"/>
      <c r="CX237" s="2"/>
      <c r="CY237" s="2"/>
      <c r="CZ237" s="2"/>
      <c r="DA237" s="2"/>
      <c r="DB237" s="2"/>
      <c r="DC237" s="2"/>
      <c r="DD237" s="2"/>
      <c r="DE237" s="2"/>
      <c r="DF237" s="2"/>
      <c r="DG237" s="2"/>
      <c r="DH237" s="2"/>
      <c r="DI237" s="2"/>
      <c r="DJ237" s="2"/>
      <c r="DK237" s="2"/>
      <c r="DL237" s="2"/>
      <c r="DM237" s="2"/>
      <c r="DN237" s="2"/>
      <c r="DO237" s="2"/>
      <c r="DP237" s="2"/>
    </row>
    <row r="238" spans="9:120" ht="9.9499999999999993" customHeight="1">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c r="AT238" s="2"/>
      <c r="AU238" s="2"/>
      <c r="AV238" s="2"/>
      <c r="AW238" s="2"/>
      <c r="AX238" s="2"/>
      <c r="AY238" s="2"/>
      <c r="AZ238" s="2"/>
      <c r="BA238" s="2"/>
      <c r="BB238" s="2"/>
      <c r="BC238" s="2"/>
      <c r="BD238" s="2"/>
      <c r="BE238" s="2"/>
      <c r="BF238" s="2"/>
      <c r="BG238" s="2"/>
      <c r="BH238" s="2"/>
      <c r="BI238" s="2"/>
      <c r="BJ238" s="2"/>
      <c r="BK238" s="2"/>
      <c r="BL238" s="2"/>
      <c r="BM238" s="2"/>
      <c r="BN238" s="2"/>
      <c r="BO238" s="2"/>
      <c r="BP238" s="2"/>
      <c r="BQ238" s="2"/>
      <c r="BR238" s="2"/>
      <c r="BS238" s="2"/>
      <c r="BT238" s="2"/>
      <c r="BU238" s="2"/>
      <c r="BV238" s="2"/>
      <c r="BW238" s="2"/>
      <c r="BX238" s="2"/>
      <c r="BY238" s="2"/>
      <c r="BZ238" s="2"/>
      <c r="CA238" s="2"/>
      <c r="CB238" s="2"/>
      <c r="CC238" s="2"/>
      <c r="CD238" s="2"/>
      <c r="CE238" s="2"/>
      <c r="CF238" s="2"/>
      <c r="CG238" s="2"/>
      <c r="CH238" s="2"/>
      <c r="CI238" s="2"/>
      <c r="CJ238" s="2"/>
      <c r="CK238" s="2"/>
      <c r="CL238" s="2"/>
      <c r="CM238" s="2"/>
      <c r="CN238" s="2"/>
      <c r="CO238" s="2"/>
      <c r="CP238" s="2"/>
      <c r="CQ238" s="2"/>
      <c r="CR238" s="2"/>
      <c r="CS238" s="2"/>
      <c r="CT238" s="2"/>
      <c r="CU238" s="2"/>
      <c r="CV238" s="2"/>
      <c r="CW238" s="2"/>
      <c r="CX238" s="2"/>
      <c r="CY238" s="2"/>
      <c r="CZ238" s="2"/>
      <c r="DA238" s="2"/>
      <c r="DB238" s="2"/>
      <c r="DC238" s="2"/>
      <c r="DD238" s="2"/>
      <c r="DE238" s="2"/>
      <c r="DF238" s="2"/>
      <c r="DG238" s="2"/>
      <c r="DH238" s="2"/>
      <c r="DI238" s="2"/>
      <c r="DJ238" s="2"/>
      <c r="DK238" s="2"/>
      <c r="DL238" s="2"/>
      <c r="DM238" s="2"/>
      <c r="DN238" s="2"/>
      <c r="DO238" s="2"/>
      <c r="DP238" s="2"/>
    </row>
    <row r="239" spans="9:120" ht="9.9499999999999993" customHeight="1">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c r="AT239" s="2"/>
      <c r="AU239" s="2"/>
      <c r="AV239" s="2"/>
      <c r="AW239" s="2"/>
      <c r="AX239" s="2"/>
      <c r="AY239" s="2"/>
      <c r="AZ239" s="2"/>
      <c r="BA239" s="2"/>
      <c r="BB239" s="2"/>
      <c r="BC239" s="2"/>
      <c r="BD239" s="2"/>
      <c r="BE239" s="2"/>
      <c r="BF239" s="2"/>
      <c r="BG239" s="2"/>
      <c r="BH239" s="2"/>
      <c r="BI239" s="2"/>
      <c r="BJ239" s="2"/>
      <c r="BK239" s="2"/>
      <c r="BL239" s="2"/>
      <c r="BM239" s="2"/>
      <c r="BN239" s="2"/>
      <c r="BO239" s="2"/>
      <c r="BP239" s="2"/>
      <c r="BQ239" s="2"/>
      <c r="BR239" s="2"/>
      <c r="BS239" s="2"/>
      <c r="BT239" s="2"/>
      <c r="BU239" s="2"/>
      <c r="BV239" s="2"/>
      <c r="BW239" s="2"/>
      <c r="BX239" s="2"/>
      <c r="BY239" s="2"/>
      <c r="BZ239" s="2"/>
      <c r="CA239" s="2"/>
      <c r="CB239" s="2"/>
      <c r="CC239" s="2"/>
      <c r="CD239" s="2"/>
      <c r="CE239" s="2"/>
      <c r="CF239" s="2"/>
      <c r="CG239" s="2"/>
      <c r="CH239" s="2"/>
      <c r="CI239" s="2"/>
      <c r="CJ239" s="2"/>
      <c r="CK239" s="2"/>
      <c r="CL239" s="2"/>
      <c r="CM239" s="2"/>
      <c r="CN239" s="2"/>
      <c r="CO239" s="2"/>
      <c r="CP239" s="2"/>
      <c r="CQ239" s="2"/>
      <c r="CR239" s="2"/>
      <c r="CS239" s="2"/>
      <c r="CT239" s="2"/>
      <c r="CU239" s="2"/>
      <c r="CV239" s="2"/>
      <c r="CW239" s="2"/>
      <c r="CX239" s="2"/>
      <c r="CY239" s="2"/>
      <c r="CZ239" s="2"/>
      <c r="DA239" s="2"/>
      <c r="DB239" s="2"/>
      <c r="DC239" s="2"/>
      <c r="DD239" s="2"/>
      <c r="DE239" s="2"/>
      <c r="DF239" s="2"/>
      <c r="DG239" s="2"/>
      <c r="DH239" s="2"/>
      <c r="DI239" s="2"/>
      <c r="DJ239" s="2"/>
      <c r="DK239" s="2"/>
      <c r="DL239" s="2"/>
      <c r="DM239" s="2"/>
      <c r="DN239" s="2"/>
      <c r="DO239" s="2"/>
      <c r="DP239" s="2"/>
    </row>
    <row r="240" spans="9:120" ht="9.9499999999999993" customHeight="1">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c r="AT240" s="2"/>
      <c r="AU240" s="2"/>
      <c r="AV240" s="2"/>
      <c r="AW240" s="2"/>
      <c r="AX240" s="2"/>
      <c r="AY240" s="2"/>
      <c r="AZ240" s="2"/>
      <c r="BA240" s="2"/>
      <c r="BB240" s="2"/>
      <c r="BC240" s="2"/>
      <c r="BD240" s="2"/>
      <c r="BE240" s="2"/>
      <c r="BF240" s="2"/>
      <c r="BG240" s="2"/>
      <c r="BH240" s="2"/>
      <c r="BI240" s="2"/>
      <c r="BJ240" s="2"/>
      <c r="BK240" s="2"/>
      <c r="BL240" s="2"/>
      <c r="BM240" s="2"/>
      <c r="BN240" s="2"/>
      <c r="BO240" s="2"/>
      <c r="BP240" s="2"/>
      <c r="BQ240" s="2"/>
      <c r="BR240" s="2"/>
      <c r="BS240" s="2"/>
      <c r="BT240" s="2"/>
      <c r="BU240" s="2"/>
      <c r="BV240" s="2"/>
      <c r="BW240" s="2"/>
      <c r="BX240" s="2"/>
      <c r="BY240" s="2"/>
      <c r="BZ240" s="2"/>
      <c r="CA240" s="2"/>
      <c r="CB240" s="2"/>
      <c r="CC240" s="2"/>
      <c r="CD240" s="2"/>
      <c r="CE240" s="2"/>
      <c r="CF240" s="2"/>
      <c r="CG240" s="2"/>
      <c r="CH240" s="2"/>
      <c r="CI240" s="2"/>
      <c r="CJ240" s="2"/>
      <c r="CK240" s="2"/>
      <c r="CL240" s="2"/>
      <c r="CM240" s="2"/>
      <c r="CN240" s="2"/>
      <c r="CO240" s="2"/>
      <c r="CP240" s="2"/>
      <c r="CQ240" s="2"/>
      <c r="CR240" s="2"/>
      <c r="CS240" s="2"/>
      <c r="CT240" s="2"/>
      <c r="CU240" s="2"/>
      <c r="CV240" s="2"/>
      <c r="CW240" s="2"/>
      <c r="CX240" s="2"/>
      <c r="CY240" s="2"/>
      <c r="CZ240" s="2"/>
      <c r="DA240" s="2"/>
      <c r="DB240" s="2"/>
      <c r="DC240" s="2"/>
      <c r="DD240" s="2"/>
      <c r="DE240" s="2"/>
      <c r="DF240" s="2"/>
      <c r="DG240" s="2"/>
      <c r="DH240" s="2"/>
      <c r="DI240" s="2"/>
      <c r="DJ240" s="2"/>
      <c r="DK240" s="2"/>
      <c r="DL240" s="2"/>
      <c r="DM240" s="2"/>
      <c r="DN240" s="2"/>
      <c r="DO240" s="2"/>
      <c r="DP240" s="2"/>
    </row>
    <row r="241" spans="9:120" ht="9.9499999999999993" customHeight="1">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c r="AT241" s="2"/>
      <c r="AU241" s="2"/>
      <c r="AV241" s="2"/>
      <c r="AW241" s="2"/>
      <c r="AX241" s="2"/>
      <c r="AY241" s="2"/>
      <c r="AZ241" s="2"/>
      <c r="BA241" s="2"/>
      <c r="BB241" s="2"/>
      <c r="BC241" s="2"/>
      <c r="BD241" s="2"/>
      <c r="BE241" s="2"/>
      <c r="BF241" s="2"/>
      <c r="BG241" s="2"/>
      <c r="BH241" s="2"/>
      <c r="BI241" s="2"/>
      <c r="BJ241" s="2"/>
      <c r="BK241" s="2"/>
      <c r="BL241" s="2"/>
      <c r="BM241" s="2"/>
      <c r="BN241" s="2"/>
      <c r="BO241" s="2"/>
      <c r="BP241" s="2"/>
      <c r="BQ241" s="2"/>
      <c r="BR241" s="2"/>
      <c r="BS241" s="2"/>
      <c r="BT241" s="2"/>
      <c r="BU241" s="2"/>
      <c r="BV241" s="2"/>
      <c r="BW241" s="2"/>
      <c r="BX241" s="2"/>
      <c r="BY241" s="2"/>
      <c r="BZ241" s="2"/>
      <c r="CA241" s="2"/>
      <c r="CB241" s="2"/>
      <c r="CC241" s="2"/>
      <c r="CD241" s="2"/>
      <c r="CE241" s="2"/>
      <c r="CF241" s="2"/>
      <c r="CG241" s="2"/>
      <c r="CH241" s="2"/>
      <c r="CI241" s="2"/>
      <c r="CJ241" s="2"/>
      <c r="CK241" s="2"/>
      <c r="CL241" s="2"/>
      <c r="CM241" s="2"/>
      <c r="CN241" s="2"/>
      <c r="CO241" s="2"/>
      <c r="CP241" s="2"/>
      <c r="CQ241" s="2"/>
      <c r="CR241" s="2"/>
      <c r="CS241" s="2"/>
      <c r="CT241" s="2"/>
      <c r="CU241" s="2"/>
      <c r="CV241" s="2"/>
      <c r="CW241" s="2"/>
      <c r="CX241" s="2"/>
      <c r="CY241" s="2"/>
      <c r="CZ241" s="2"/>
      <c r="DA241" s="2"/>
      <c r="DB241" s="2"/>
      <c r="DC241" s="2"/>
      <c r="DD241" s="2"/>
      <c r="DE241" s="2"/>
      <c r="DF241" s="2"/>
      <c r="DG241" s="2"/>
      <c r="DH241" s="2"/>
      <c r="DI241" s="2"/>
      <c r="DJ241" s="2"/>
      <c r="DK241" s="2"/>
      <c r="DL241" s="2"/>
      <c r="DM241" s="2"/>
      <c r="DN241" s="2"/>
      <c r="DO241" s="2"/>
      <c r="DP241" s="2"/>
    </row>
    <row r="242" spans="9:120" ht="9.9499999999999993" customHeight="1">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c r="AT242" s="2"/>
      <c r="AU242" s="2"/>
      <c r="AV242" s="2"/>
      <c r="AW242" s="2"/>
      <c r="AX242" s="2"/>
      <c r="AY242" s="2"/>
      <c r="AZ242" s="2"/>
      <c r="BA242" s="2"/>
      <c r="BB242" s="2"/>
      <c r="BC242" s="2"/>
      <c r="BD242" s="2"/>
      <c r="BE242" s="2"/>
      <c r="BF242" s="2"/>
      <c r="BG242" s="2"/>
      <c r="BH242" s="2"/>
      <c r="BI242" s="2"/>
      <c r="BJ242" s="2"/>
      <c r="BK242" s="2"/>
      <c r="BL242" s="2"/>
      <c r="BM242" s="2"/>
      <c r="BN242" s="2"/>
      <c r="BO242" s="2"/>
      <c r="BP242" s="2"/>
      <c r="BQ242" s="2"/>
      <c r="BR242" s="2"/>
      <c r="BS242" s="2"/>
      <c r="BT242" s="2"/>
      <c r="BU242" s="2"/>
      <c r="BV242" s="2"/>
      <c r="BW242" s="2"/>
      <c r="BX242" s="2"/>
      <c r="BY242" s="2"/>
      <c r="BZ242" s="2"/>
      <c r="CA242" s="2"/>
      <c r="CB242" s="2"/>
      <c r="CC242" s="2"/>
      <c r="CD242" s="2"/>
      <c r="CE242" s="2"/>
      <c r="CF242" s="2"/>
      <c r="CG242" s="2"/>
      <c r="CH242" s="2"/>
      <c r="CI242" s="2"/>
      <c r="CJ242" s="2"/>
      <c r="CK242" s="2"/>
      <c r="CL242" s="2"/>
      <c r="CM242" s="2"/>
      <c r="CN242" s="2"/>
      <c r="CO242" s="2"/>
      <c r="CP242" s="2"/>
      <c r="CQ242" s="2"/>
      <c r="CR242" s="2"/>
      <c r="CS242" s="2"/>
      <c r="CT242" s="2"/>
      <c r="CU242" s="2"/>
      <c r="CV242" s="2"/>
      <c r="CW242" s="2"/>
      <c r="CX242" s="2"/>
      <c r="CY242" s="2"/>
      <c r="CZ242" s="2"/>
      <c r="DA242" s="2"/>
      <c r="DB242" s="2"/>
      <c r="DC242" s="2"/>
      <c r="DD242" s="2"/>
      <c r="DE242" s="2"/>
      <c r="DF242" s="2"/>
      <c r="DG242" s="2"/>
      <c r="DH242" s="2"/>
      <c r="DI242" s="2"/>
      <c r="DJ242" s="2"/>
      <c r="DK242" s="2"/>
      <c r="DL242" s="2"/>
      <c r="DM242" s="2"/>
      <c r="DN242" s="2"/>
      <c r="DO242" s="2"/>
      <c r="DP242" s="2"/>
    </row>
    <row r="243" spans="9:120" ht="9.9499999999999993" customHeight="1">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c r="AT243" s="2"/>
      <c r="AU243" s="2"/>
      <c r="AV243" s="2"/>
      <c r="AW243" s="2"/>
      <c r="AX243" s="2"/>
      <c r="AY243" s="2"/>
      <c r="AZ243" s="2"/>
      <c r="BA243" s="2"/>
      <c r="BB243" s="2"/>
      <c r="BC243" s="2"/>
      <c r="BD243" s="2"/>
      <c r="BE243" s="2"/>
      <c r="BF243" s="2"/>
      <c r="BG243" s="2"/>
      <c r="BH243" s="2"/>
      <c r="BI243" s="2"/>
      <c r="BJ243" s="2"/>
      <c r="BK243" s="2"/>
      <c r="BL243" s="2"/>
      <c r="BM243" s="2"/>
      <c r="BN243" s="2"/>
      <c r="BO243" s="2"/>
      <c r="BP243" s="2"/>
      <c r="BQ243" s="2"/>
      <c r="BR243" s="2"/>
      <c r="BS243" s="2"/>
      <c r="BT243" s="2"/>
      <c r="BU243" s="2"/>
      <c r="BV243" s="2"/>
      <c r="BW243" s="2"/>
      <c r="BX243" s="2"/>
      <c r="BY243" s="2"/>
      <c r="BZ243" s="2"/>
      <c r="CA243" s="2"/>
      <c r="CB243" s="2"/>
      <c r="CC243" s="2"/>
      <c r="CD243" s="2"/>
      <c r="CE243" s="2"/>
      <c r="CF243" s="2"/>
      <c r="CG243" s="2"/>
      <c r="CH243" s="2"/>
      <c r="CI243" s="2"/>
      <c r="CJ243" s="2"/>
      <c r="CK243" s="2"/>
      <c r="CL243" s="2"/>
      <c r="CM243" s="2"/>
      <c r="CN243" s="2"/>
      <c r="CO243" s="2"/>
      <c r="CP243" s="2"/>
      <c r="CQ243" s="2"/>
      <c r="CR243" s="2"/>
      <c r="CS243" s="2"/>
      <c r="CT243" s="2"/>
      <c r="CU243" s="2"/>
      <c r="CV243" s="2"/>
      <c r="CW243" s="2"/>
      <c r="CX243" s="2"/>
      <c r="CY243" s="2"/>
      <c r="CZ243" s="2"/>
      <c r="DA243" s="2"/>
      <c r="DB243" s="2"/>
      <c r="DC243" s="2"/>
      <c r="DD243" s="2"/>
      <c r="DE243" s="2"/>
      <c r="DF243" s="2"/>
      <c r="DG243" s="2"/>
      <c r="DH243" s="2"/>
      <c r="DI243" s="2"/>
      <c r="DJ243" s="2"/>
      <c r="DK243" s="2"/>
      <c r="DL243" s="2"/>
      <c r="DM243" s="2"/>
      <c r="DN243" s="2"/>
      <c r="DO243" s="2"/>
      <c r="DP243" s="2"/>
    </row>
    <row r="244" spans="9:120" ht="9.9499999999999993" customHeight="1">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c r="AT244" s="2"/>
      <c r="AU244" s="2"/>
      <c r="AV244" s="2"/>
      <c r="AW244" s="2"/>
      <c r="AX244" s="2"/>
      <c r="AY244" s="2"/>
      <c r="AZ244" s="2"/>
      <c r="BA244" s="2"/>
      <c r="BB244" s="2"/>
      <c r="BC244" s="2"/>
      <c r="BD244" s="2"/>
      <c r="BE244" s="2"/>
      <c r="BF244" s="2"/>
      <c r="BG244" s="2"/>
      <c r="BH244" s="2"/>
      <c r="BI244" s="2"/>
      <c r="BJ244" s="2"/>
      <c r="BK244" s="2"/>
      <c r="BL244" s="2"/>
      <c r="BM244" s="2"/>
      <c r="BN244" s="2"/>
      <c r="BO244" s="2"/>
      <c r="BP244" s="2"/>
      <c r="BQ244" s="2"/>
      <c r="BR244" s="2"/>
      <c r="BS244" s="2"/>
      <c r="BT244" s="2"/>
      <c r="BU244" s="2"/>
      <c r="BV244" s="2"/>
      <c r="BW244" s="2"/>
      <c r="BX244" s="2"/>
      <c r="BY244" s="2"/>
      <c r="BZ244" s="2"/>
      <c r="CA244" s="2"/>
      <c r="CB244" s="2"/>
      <c r="CC244" s="2"/>
      <c r="CD244" s="2"/>
      <c r="CE244" s="2"/>
      <c r="CF244" s="2"/>
      <c r="CG244" s="2"/>
      <c r="CH244" s="2"/>
      <c r="CI244" s="2"/>
      <c r="CJ244" s="2"/>
      <c r="CK244" s="2"/>
      <c r="CL244" s="2"/>
      <c r="CM244" s="2"/>
      <c r="CN244" s="2"/>
      <c r="CO244" s="2"/>
      <c r="CP244" s="2"/>
      <c r="CQ244" s="2"/>
      <c r="CR244" s="2"/>
      <c r="CS244" s="2"/>
      <c r="CT244" s="2"/>
      <c r="CU244" s="2"/>
      <c r="CV244" s="2"/>
      <c r="CW244" s="2"/>
      <c r="CX244" s="2"/>
      <c r="CY244" s="2"/>
      <c r="CZ244" s="2"/>
      <c r="DA244" s="2"/>
      <c r="DB244" s="2"/>
      <c r="DC244" s="2"/>
      <c r="DD244" s="2"/>
      <c r="DE244" s="2"/>
      <c r="DF244" s="2"/>
      <c r="DG244" s="2"/>
      <c r="DH244" s="2"/>
      <c r="DI244" s="2"/>
      <c r="DJ244" s="2"/>
      <c r="DK244" s="2"/>
      <c r="DL244" s="2"/>
      <c r="DM244" s="2"/>
      <c r="DN244" s="2"/>
      <c r="DO244" s="2"/>
      <c r="DP244" s="2"/>
    </row>
    <row r="245" spans="9:120" ht="9.9499999999999993" customHeight="1">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2"/>
      <c r="AT245" s="2"/>
      <c r="AU245" s="2"/>
      <c r="AV245" s="2"/>
      <c r="AW245" s="2"/>
      <c r="AX245" s="2"/>
      <c r="AY245" s="2"/>
      <c r="AZ245" s="2"/>
      <c r="BA245" s="2"/>
      <c r="BB245" s="2"/>
      <c r="BC245" s="2"/>
      <c r="BD245" s="2"/>
      <c r="BE245" s="2"/>
      <c r="BF245" s="2"/>
      <c r="BG245" s="2"/>
      <c r="BH245" s="2"/>
      <c r="BI245" s="2"/>
      <c r="BJ245" s="2"/>
      <c r="BK245" s="2"/>
      <c r="BL245" s="2"/>
      <c r="BM245" s="2"/>
      <c r="BN245" s="2"/>
      <c r="BO245" s="2"/>
      <c r="BP245" s="2"/>
      <c r="BQ245" s="2"/>
      <c r="BR245" s="2"/>
      <c r="BS245" s="2"/>
      <c r="BT245" s="2"/>
      <c r="BU245" s="2"/>
      <c r="BV245" s="2"/>
      <c r="BW245" s="2"/>
      <c r="BX245" s="2"/>
      <c r="BY245" s="2"/>
      <c r="BZ245" s="2"/>
      <c r="CA245" s="2"/>
      <c r="CB245" s="2"/>
      <c r="CC245" s="2"/>
      <c r="CD245" s="2"/>
      <c r="CE245" s="2"/>
      <c r="CF245" s="2"/>
      <c r="CG245" s="2"/>
      <c r="CH245" s="2"/>
      <c r="CI245" s="2"/>
      <c r="CJ245" s="2"/>
      <c r="CK245" s="2"/>
      <c r="CL245" s="2"/>
      <c r="CM245" s="2"/>
      <c r="CN245" s="2"/>
      <c r="CO245" s="2"/>
      <c r="CP245" s="2"/>
      <c r="CQ245" s="2"/>
      <c r="CR245" s="2"/>
      <c r="CS245" s="2"/>
      <c r="CT245" s="2"/>
      <c r="CU245" s="2"/>
      <c r="CV245" s="2"/>
      <c r="CW245" s="2"/>
      <c r="CX245" s="2"/>
      <c r="CY245" s="2"/>
      <c r="CZ245" s="2"/>
      <c r="DA245" s="2"/>
      <c r="DB245" s="2"/>
      <c r="DC245" s="2"/>
      <c r="DD245" s="2"/>
      <c r="DE245" s="2"/>
      <c r="DF245" s="2"/>
      <c r="DG245" s="2"/>
      <c r="DH245" s="2"/>
      <c r="DI245" s="2"/>
      <c r="DJ245" s="2"/>
      <c r="DK245" s="2"/>
      <c r="DL245" s="2"/>
      <c r="DM245" s="2"/>
      <c r="DN245" s="2"/>
      <c r="DO245" s="2"/>
      <c r="DP245" s="2"/>
    </row>
    <row r="246" spans="9:120" ht="9.9499999999999993" customHeight="1">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c r="AR246" s="2"/>
      <c r="AS246" s="2"/>
      <c r="AT246" s="2"/>
      <c r="AU246" s="2"/>
      <c r="AV246" s="2"/>
      <c r="AW246" s="2"/>
      <c r="AX246" s="2"/>
      <c r="AY246" s="2"/>
      <c r="AZ246" s="2"/>
      <c r="BA246" s="2"/>
      <c r="BB246" s="2"/>
      <c r="BC246" s="2"/>
      <c r="BD246" s="2"/>
      <c r="BE246" s="2"/>
      <c r="BF246" s="2"/>
      <c r="BG246" s="2"/>
      <c r="BH246" s="2"/>
      <c r="BI246" s="2"/>
      <c r="BJ246" s="2"/>
      <c r="BK246" s="2"/>
      <c r="BL246" s="2"/>
      <c r="BM246" s="2"/>
      <c r="BN246" s="2"/>
      <c r="BO246" s="2"/>
      <c r="BP246" s="2"/>
      <c r="BQ246" s="2"/>
      <c r="BR246" s="2"/>
      <c r="BS246" s="2"/>
      <c r="BT246" s="2"/>
      <c r="BU246" s="2"/>
      <c r="BV246" s="2"/>
      <c r="BW246" s="2"/>
      <c r="BX246" s="2"/>
      <c r="BY246" s="2"/>
      <c r="BZ246" s="2"/>
      <c r="CA246" s="2"/>
      <c r="CB246" s="2"/>
      <c r="CC246" s="2"/>
      <c r="CD246" s="2"/>
      <c r="CE246" s="2"/>
      <c r="CF246" s="2"/>
      <c r="CG246" s="2"/>
      <c r="CH246" s="2"/>
      <c r="CI246" s="2"/>
      <c r="CJ246" s="2"/>
      <c r="CK246" s="2"/>
      <c r="CL246" s="2"/>
      <c r="CM246" s="2"/>
      <c r="CN246" s="2"/>
      <c r="CO246" s="2"/>
      <c r="CP246" s="2"/>
      <c r="CQ246" s="2"/>
      <c r="CR246" s="2"/>
      <c r="CS246" s="2"/>
      <c r="CT246" s="2"/>
      <c r="CU246" s="2"/>
      <c r="CV246" s="2"/>
      <c r="CW246" s="2"/>
      <c r="CX246" s="2"/>
      <c r="CY246" s="2"/>
      <c r="CZ246" s="2"/>
      <c r="DA246" s="2"/>
      <c r="DB246" s="2"/>
      <c r="DC246" s="2"/>
      <c r="DD246" s="2"/>
      <c r="DE246" s="2"/>
      <c r="DF246" s="2"/>
      <c r="DG246" s="2"/>
      <c r="DH246" s="2"/>
      <c r="DI246" s="2"/>
      <c r="DJ246" s="2"/>
      <c r="DK246" s="2"/>
      <c r="DL246" s="2"/>
      <c r="DM246" s="2"/>
      <c r="DN246" s="2"/>
      <c r="DO246" s="2"/>
      <c r="DP246" s="2"/>
    </row>
    <row r="247" spans="9:120" ht="9.9499999999999993" customHeight="1">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c r="AR247" s="2"/>
      <c r="AS247" s="2"/>
      <c r="AT247" s="2"/>
      <c r="AU247" s="2"/>
      <c r="AV247" s="2"/>
      <c r="AW247" s="2"/>
      <c r="AX247" s="2"/>
      <c r="AY247" s="2"/>
      <c r="AZ247" s="2"/>
      <c r="BA247" s="2"/>
      <c r="BB247" s="2"/>
      <c r="BC247" s="2"/>
      <c r="BD247" s="2"/>
      <c r="BE247" s="2"/>
      <c r="BF247" s="2"/>
      <c r="BG247" s="2"/>
      <c r="BH247" s="2"/>
      <c r="BI247" s="2"/>
      <c r="BJ247" s="2"/>
      <c r="BK247" s="2"/>
      <c r="BL247" s="2"/>
      <c r="BM247" s="2"/>
      <c r="BN247" s="2"/>
      <c r="BO247" s="2"/>
      <c r="BP247" s="2"/>
      <c r="BQ247" s="2"/>
      <c r="BR247" s="2"/>
      <c r="BS247" s="2"/>
      <c r="BT247" s="2"/>
      <c r="BU247" s="2"/>
      <c r="BV247" s="2"/>
      <c r="BW247" s="2"/>
      <c r="BX247" s="2"/>
      <c r="BY247" s="2"/>
      <c r="BZ247" s="2"/>
      <c r="CA247" s="2"/>
      <c r="CB247" s="2"/>
      <c r="CC247" s="2"/>
      <c r="CD247" s="2"/>
      <c r="CE247" s="2"/>
      <c r="CF247" s="2"/>
      <c r="CG247" s="2"/>
      <c r="CH247" s="2"/>
      <c r="CI247" s="2"/>
      <c r="CJ247" s="2"/>
      <c r="CK247" s="2"/>
      <c r="CL247" s="2"/>
      <c r="CM247" s="2"/>
      <c r="CN247" s="2"/>
      <c r="CO247" s="2"/>
      <c r="CP247" s="2"/>
      <c r="CQ247" s="2"/>
      <c r="CR247" s="2"/>
      <c r="CS247" s="2"/>
      <c r="CT247" s="2"/>
      <c r="CU247" s="2"/>
      <c r="CV247" s="2"/>
      <c r="CW247" s="2"/>
      <c r="CX247" s="2"/>
      <c r="CY247" s="2"/>
      <c r="CZ247" s="2"/>
      <c r="DA247" s="2"/>
      <c r="DB247" s="2"/>
      <c r="DC247" s="2"/>
      <c r="DD247" s="2"/>
      <c r="DE247" s="2"/>
      <c r="DF247" s="2"/>
      <c r="DG247" s="2"/>
      <c r="DH247" s="2"/>
      <c r="DI247" s="2"/>
      <c r="DJ247" s="2"/>
      <c r="DK247" s="2"/>
      <c r="DL247" s="2"/>
      <c r="DM247" s="2"/>
      <c r="DN247" s="2"/>
      <c r="DO247" s="2"/>
      <c r="DP247" s="2"/>
    </row>
    <row r="248" spans="9:120" ht="9.9499999999999993" customHeight="1">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c r="AT248" s="2"/>
      <c r="AU248" s="2"/>
      <c r="AV248" s="2"/>
      <c r="AW248" s="2"/>
      <c r="AX248" s="2"/>
      <c r="AY248" s="2"/>
      <c r="AZ248" s="2"/>
      <c r="BA248" s="2"/>
      <c r="BB248" s="2"/>
      <c r="BC248" s="2"/>
      <c r="BD248" s="2"/>
      <c r="BE248" s="2"/>
      <c r="BF248" s="2"/>
      <c r="BG248" s="2"/>
      <c r="BH248" s="2"/>
      <c r="BI248" s="2"/>
      <c r="BJ248" s="2"/>
      <c r="BK248" s="2"/>
      <c r="BL248" s="2"/>
      <c r="BM248" s="2"/>
      <c r="BN248" s="2"/>
      <c r="BO248" s="2"/>
      <c r="BP248" s="2"/>
      <c r="BQ248" s="2"/>
      <c r="BR248" s="2"/>
      <c r="BS248" s="2"/>
      <c r="BT248" s="2"/>
      <c r="BU248" s="2"/>
      <c r="BV248" s="2"/>
      <c r="BW248" s="2"/>
      <c r="BX248" s="2"/>
      <c r="BY248" s="2"/>
      <c r="BZ248" s="2"/>
      <c r="CA248" s="2"/>
      <c r="CB248" s="2"/>
      <c r="CC248" s="2"/>
      <c r="CD248" s="2"/>
      <c r="CE248" s="2"/>
      <c r="CF248" s="2"/>
      <c r="CG248" s="2"/>
      <c r="CH248" s="2"/>
      <c r="CI248" s="2"/>
      <c r="CJ248" s="2"/>
      <c r="CK248" s="2"/>
      <c r="CL248" s="2"/>
      <c r="CM248" s="2"/>
      <c r="CN248" s="2"/>
      <c r="CO248" s="2"/>
      <c r="CP248" s="2"/>
      <c r="CQ248" s="2"/>
      <c r="CR248" s="2"/>
      <c r="CS248" s="2"/>
      <c r="CT248" s="2"/>
      <c r="CU248" s="2"/>
      <c r="CV248" s="2"/>
      <c r="CW248" s="2"/>
      <c r="CX248" s="2"/>
      <c r="CY248" s="2"/>
      <c r="CZ248" s="2"/>
      <c r="DA248" s="2"/>
      <c r="DB248" s="2"/>
      <c r="DC248" s="2"/>
      <c r="DD248" s="2"/>
      <c r="DE248" s="2"/>
      <c r="DF248" s="2"/>
      <c r="DG248" s="2"/>
      <c r="DH248" s="2"/>
      <c r="DI248" s="2"/>
      <c r="DJ248" s="2"/>
      <c r="DK248" s="2"/>
      <c r="DL248" s="2"/>
      <c r="DM248" s="2"/>
      <c r="DN248" s="2"/>
      <c r="DO248" s="2"/>
      <c r="DP248" s="2"/>
    </row>
    <row r="249" spans="9:120" ht="9.9499999999999993" customHeight="1">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c r="AR249" s="2"/>
      <c r="AS249" s="2"/>
      <c r="AT249" s="2"/>
      <c r="AU249" s="2"/>
      <c r="AV249" s="2"/>
      <c r="AW249" s="2"/>
      <c r="AX249" s="2"/>
      <c r="AY249" s="2"/>
      <c r="AZ249" s="2"/>
      <c r="BA249" s="2"/>
      <c r="BB249" s="2"/>
      <c r="BC249" s="2"/>
      <c r="BD249" s="2"/>
      <c r="BE249" s="2"/>
      <c r="BF249" s="2"/>
      <c r="BG249" s="2"/>
      <c r="BH249" s="2"/>
      <c r="BI249" s="2"/>
      <c r="BJ249" s="2"/>
      <c r="BK249" s="2"/>
      <c r="BL249" s="2"/>
      <c r="BM249" s="2"/>
      <c r="BN249" s="2"/>
      <c r="BO249" s="2"/>
      <c r="BP249" s="2"/>
      <c r="BQ249" s="2"/>
      <c r="BR249" s="2"/>
      <c r="BS249" s="2"/>
      <c r="BT249" s="2"/>
      <c r="BU249" s="2"/>
      <c r="BV249" s="2"/>
      <c r="BW249" s="2"/>
      <c r="BX249" s="2"/>
      <c r="BY249" s="2"/>
      <c r="BZ249" s="2"/>
      <c r="CA249" s="2"/>
      <c r="CB249" s="2"/>
      <c r="CC249" s="2"/>
      <c r="CD249" s="2"/>
      <c r="CE249" s="2"/>
      <c r="CF249" s="2"/>
      <c r="CG249" s="2"/>
      <c r="CH249" s="2"/>
      <c r="CI249" s="2"/>
      <c r="CJ249" s="2"/>
      <c r="CK249" s="2"/>
      <c r="CL249" s="2"/>
      <c r="CM249" s="2"/>
      <c r="CN249" s="2"/>
      <c r="CO249" s="2"/>
      <c r="CP249" s="2"/>
      <c r="CQ249" s="2"/>
      <c r="CR249" s="2"/>
      <c r="CS249" s="2"/>
      <c r="CT249" s="2"/>
      <c r="CU249" s="2"/>
      <c r="CV249" s="2"/>
      <c r="CW249" s="2"/>
      <c r="CX249" s="2"/>
      <c r="CY249" s="2"/>
      <c r="CZ249" s="2"/>
      <c r="DA249" s="2"/>
      <c r="DB249" s="2"/>
      <c r="DC249" s="2"/>
      <c r="DD249" s="2"/>
      <c r="DE249" s="2"/>
      <c r="DF249" s="2"/>
      <c r="DG249" s="2"/>
      <c r="DH249" s="2"/>
      <c r="DI249" s="2"/>
      <c r="DJ249" s="2"/>
      <c r="DK249" s="2"/>
      <c r="DL249" s="2"/>
      <c r="DM249" s="2"/>
      <c r="DN249" s="2"/>
      <c r="DO249" s="2"/>
      <c r="DP249" s="2"/>
    </row>
    <row r="250" spans="9:120" ht="9.9499999999999993" customHeight="1">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c r="AR250" s="2"/>
      <c r="AS250" s="2"/>
      <c r="AT250" s="2"/>
      <c r="AU250" s="2"/>
      <c r="AV250" s="2"/>
      <c r="AW250" s="2"/>
      <c r="AX250" s="2"/>
      <c r="AY250" s="2"/>
      <c r="AZ250" s="2"/>
      <c r="BA250" s="2"/>
      <c r="BB250" s="2"/>
      <c r="BC250" s="2"/>
      <c r="BD250" s="2"/>
      <c r="BE250" s="2"/>
      <c r="BF250" s="2"/>
      <c r="BG250" s="2"/>
      <c r="BH250" s="2"/>
      <c r="BI250" s="2"/>
      <c r="BJ250" s="2"/>
      <c r="BK250" s="2"/>
      <c r="BL250" s="2"/>
      <c r="BM250" s="2"/>
      <c r="BN250" s="2"/>
      <c r="BO250" s="2"/>
      <c r="BP250" s="2"/>
      <c r="BQ250" s="2"/>
      <c r="BR250" s="2"/>
      <c r="BS250" s="2"/>
      <c r="BT250" s="2"/>
      <c r="BU250" s="2"/>
      <c r="BV250" s="2"/>
      <c r="BW250" s="2"/>
      <c r="BX250" s="2"/>
      <c r="BY250" s="2"/>
      <c r="BZ250" s="2"/>
      <c r="CA250" s="2"/>
      <c r="CB250" s="2"/>
      <c r="CC250" s="2"/>
      <c r="CD250" s="2"/>
      <c r="CE250" s="2"/>
      <c r="CF250" s="2"/>
      <c r="CG250" s="2"/>
      <c r="CH250" s="2"/>
      <c r="CI250" s="2"/>
      <c r="CJ250" s="2"/>
      <c r="CK250" s="2"/>
      <c r="CL250" s="2"/>
      <c r="CM250" s="2"/>
      <c r="CN250" s="2"/>
      <c r="CO250" s="2"/>
      <c r="CP250" s="2"/>
      <c r="CQ250" s="2"/>
      <c r="CR250" s="2"/>
      <c r="CS250" s="2"/>
      <c r="CT250" s="2"/>
      <c r="CU250" s="2"/>
      <c r="CV250" s="2"/>
      <c r="CW250" s="2"/>
      <c r="CX250" s="2"/>
      <c r="CY250" s="2"/>
      <c r="CZ250" s="2"/>
      <c r="DA250" s="2"/>
      <c r="DB250" s="2"/>
      <c r="DC250" s="2"/>
      <c r="DD250" s="2"/>
      <c r="DE250" s="2"/>
      <c r="DF250" s="2"/>
      <c r="DG250" s="2"/>
      <c r="DH250" s="2"/>
      <c r="DI250" s="2"/>
      <c r="DJ250" s="2"/>
      <c r="DK250" s="2"/>
      <c r="DL250" s="2"/>
      <c r="DM250" s="2"/>
      <c r="DN250" s="2"/>
      <c r="DO250" s="2"/>
      <c r="DP250" s="2"/>
    </row>
    <row r="251" spans="9:120" ht="9.9499999999999993" customHeight="1">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c r="AR251" s="2"/>
      <c r="AS251" s="2"/>
      <c r="AT251" s="2"/>
      <c r="AU251" s="2"/>
      <c r="AV251" s="2"/>
      <c r="AW251" s="2"/>
      <c r="AX251" s="2"/>
      <c r="AY251" s="2"/>
      <c r="AZ251" s="2"/>
      <c r="BA251" s="2"/>
      <c r="BB251" s="2"/>
      <c r="BC251" s="2"/>
      <c r="BD251" s="2"/>
      <c r="BE251" s="2"/>
      <c r="BF251" s="2"/>
      <c r="BG251" s="2"/>
      <c r="BH251" s="2"/>
      <c r="BI251" s="2"/>
      <c r="BJ251" s="2"/>
      <c r="BK251" s="2"/>
      <c r="BL251" s="2"/>
      <c r="BM251" s="2"/>
      <c r="BN251" s="2"/>
      <c r="BO251" s="2"/>
      <c r="BP251" s="2"/>
      <c r="BQ251" s="2"/>
      <c r="BR251" s="2"/>
      <c r="BS251" s="2"/>
      <c r="BT251" s="2"/>
      <c r="BU251" s="2"/>
      <c r="BV251" s="2"/>
      <c r="BW251" s="2"/>
      <c r="BX251" s="2"/>
      <c r="BY251" s="2"/>
      <c r="BZ251" s="2"/>
      <c r="CA251" s="2"/>
      <c r="CB251" s="2"/>
      <c r="CC251" s="2"/>
      <c r="CD251" s="2"/>
      <c r="CE251" s="2"/>
      <c r="CF251" s="2"/>
      <c r="CG251" s="2"/>
      <c r="CH251" s="2"/>
      <c r="CI251" s="2"/>
      <c r="CJ251" s="2"/>
      <c r="CK251" s="2"/>
      <c r="CL251" s="2"/>
      <c r="CM251" s="2"/>
      <c r="CN251" s="2"/>
      <c r="CO251" s="2"/>
      <c r="CP251" s="2"/>
      <c r="CQ251" s="2"/>
      <c r="CR251" s="2"/>
      <c r="CS251" s="2"/>
      <c r="CT251" s="2"/>
      <c r="CU251" s="2"/>
      <c r="CV251" s="2"/>
      <c r="CW251" s="2"/>
      <c r="CX251" s="2"/>
      <c r="CY251" s="2"/>
      <c r="CZ251" s="2"/>
      <c r="DA251" s="2"/>
      <c r="DB251" s="2"/>
      <c r="DC251" s="2"/>
      <c r="DD251" s="2"/>
      <c r="DE251" s="2"/>
      <c r="DF251" s="2"/>
      <c r="DG251" s="2"/>
      <c r="DH251" s="2"/>
      <c r="DI251" s="2"/>
      <c r="DJ251" s="2"/>
      <c r="DK251" s="2"/>
      <c r="DL251" s="2"/>
      <c r="DM251" s="2"/>
      <c r="DN251" s="2"/>
      <c r="DO251" s="2"/>
      <c r="DP251" s="2"/>
    </row>
    <row r="252" spans="9:120" ht="9.9499999999999993" customHeight="1">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c r="AR252" s="2"/>
      <c r="AS252" s="2"/>
      <c r="AT252" s="2"/>
      <c r="AU252" s="2"/>
      <c r="AV252" s="2"/>
      <c r="AW252" s="2"/>
      <c r="AX252" s="2"/>
      <c r="AY252" s="2"/>
      <c r="AZ252" s="2"/>
      <c r="BA252" s="2"/>
      <c r="BB252" s="2"/>
      <c r="BC252" s="2"/>
      <c r="BD252" s="2"/>
      <c r="BE252" s="2"/>
      <c r="BF252" s="2"/>
      <c r="BG252" s="2"/>
      <c r="BH252" s="2"/>
      <c r="BI252" s="2"/>
      <c r="BJ252" s="2"/>
      <c r="BK252" s="2"/>
      <c r="BL252" s="2"/>
      <c r="BM252" s="2"/>
      <c r="BN252" s="2"/>
      <c r="BO252" s="2"/>
      <c r="BP252" s="2"/>
      <c r="BQ252" s="2"/>
      <c r="BR252" s="2"/>
      <c r="BS252" s="2"/>
      <c r="BT252" s="2"/>
      <c r="BU252" s="2"/>
      <c r="BV252" s="2"/>
      <c r="BW252" s="2"/>
      <c r="BX252" s="2"/>
      <c r="BY252" s="2"/>
      <c r="BZ252" s="2"/>
      <c r="CA252" s="2"/>
      <c r="CB252" s="2"/>
      <c r="CC252" s="2"/>
      <c r="CD252" s="2"/>
      <c r="CE252" s="2"/>
      <c r="CF252" s="2"/>
      <c r="CG252" s="2"/>
      <c r="CH252" s="2"/>
      <c r="CI252" s="2"/>
      <c r="CJ252" s="2"/>
      <c r="CK252" s="2"/>
      <c r="CL252" s="2"/>
      <c r="CM252" s="2"/>
      <c r="CN252" s="2"/>
      <c r="CO252" s="2"/>
      <c r="CP252" s="2"/>
      <c r="CQ252" s="2"/>
      <c r="CR252" s="2"/>
      <c r="CS252" s="2"/>
      <c r="CT252" s="2"/>
      <c r="CU252" s="2"/>
      <c r="CV252" s="2"/>
      <c r="CW252" s="2"/>
      <c r="CX252" s="2"/>
      <c r="CY252" s="2"/>
      <c r="CZ252" s="2"/>
      <c r="DA252" s="2"/>
      <c r="DB252" s="2"/>
      <c r="DC252" s="2"/>
      <c r="DD252" s="2"/>
      <c r="DE252" s="2"/>
      <c r="DF252" s="2"/>
      <c r="DG252" s="2"/>
      <c r="DH252" s="2"/>
      <c r="DI252" s="2"/>
      <c r="DJ252" s="2"/>
      <c r="DK252" s="2"/>
      <c r="DL252" s="2"/>
      <c r="DM252" s="2"/>
      <c r="DN252" s="2"/>
      <c r="DO252" s="2"/>
      <c r="DP252" s="2"/>
    </row>
    <row r="253" spans="9:120" ht="9.9499999999999993" customHeight="1">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c r="AR253" s="2"/>
      <c r="AS253" s="2"/>
      <c r="AT253" s="2"/>
      <c r="AU253" s="2"/>
      <c r="AV253" s="2"/>
      <c r="AW253" s="2"/>
      <c r="AX253" s="2"/>
      <c r="AY253" s="2"/>
      <c r="AZ253" s="2"/>
      <c r="BA253" s="2"/>
      <c r="BB253" s="2"/>
      <c r="BC253" s="2"/>
      <c r="BD253" s="2"/>
      <c r="BE253" s="2"/>
      <c r="BF253" s="2"/>
      <c r="BG253" s="2"/>
      <c r="BH253" s="2"/>
      <c r="BI253" s="2"/>
      <c r="BJ253" s="2"/>
      <c r="BK253" s="2"/>
      <c r="BL253" s="2"/>
      <c r="BM253" s="2"/>
      <c r="BN253" s="2"/>
      <c r="BO253" s="2"/>
      <c r="BP253" s="2"/>
      <c r="BQ253" s="2"/>
      <c r="BR253" s="2"/>
      <c r="BS253" s="2"/>
      <c r="BT253" s="2"/>
      <c r="BU253" s="2"/>
      <c r="BV253" s="2"/>
      <c r="BW253" s="2"/>
      <c r="BX253" s="2"/>
      <c r="BY253" s="2"/>
      <c r="BZ253" s="2"/>
      <c r="CA253" s="2"/>
      <c r="CB253" s="2"/>
      <c r="CC253" s="2"/>
      <c r="CD253" s="2"/>
      <c r="CE253" s="2"/>
      <c r="CF253" s="2"/>
      <c r="CG253" s="2"/>
      <c r="CH253" s="2"/>
      <c r="CI253" s="2"/>
      <c r="CJ253" s="2"/>
      <c r="CK253" s="2"/>
      <c r="CL253" s="2"/>
      <c r="CM253" s="2"/>
      <c r="CN253" s="2"/>
      <c r="CO253" s="2"/>
      <c r="CP253" s="2"/>
      <c r="CQ253" s="2"/>
      <c r="CR253" s="2"/>
      <c r="CS253" s="2"/>
      <c r="CT253" s="2"/>
      <c r="CU253" s="2"/>
      <c r="CV253" s="2"/>
      <c r="CW253" s="2"/>
      <c r="CX253" s="2"/>
      <c r="CY253" s="2"/>
      <c r="CZ253" s="2"/>
      <c r="DA253" s="2"/>
      <c r="DB253" s="2"/>
      <c r="DC253" s="2"/>
      <c r="DD253" s="2"/>
      <c r="DE253" s="2"/>
      <c r="DF253" s="2"/>
      <c r="DG253" s="2"/>
      <c r="DH253" s="2"/>
      <c r="DI253" s="2"/>
      <c r="DJ253" s="2"/>
      <c r="DK253" s="2"/>
      <c r="DL253" s="2"/>
      <c r="DM253" s="2"/>
      <c r="DN253" s="2"/>
      <c r="DO253" s="2"/>
      <c r="DP253" s="2"/>
    </row>
    <row r="254" spans="9:120" ht="9.9499999999999993" customHeight="1">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2"/>
      <c r="AT254" s="2"/>
      <c r="AU254" s="2"/>
      <c r="AV254" s="2"/>
      <c r="AW254" s="2"/>
      <c r="AX254" s="2"/>
      <c r="AY254" s="2"/>
      <c r="AZ254" s="2"/>
      <c r="BA254" s="2"/>
      <c r="BB254" s="2"/>
      <c r="BC254" s="2"/>
      <c r="BD254" s="2"/>
      <c r="BE254" s="2"/>
      <c r="BF254" s="2"/>
      <c r="BG254" s="2"/>
      <c r="BH254" s="2"/>
      <c r="BI254" s="2"/>
      <c r="BJ254" s="2"/>
      <c r="BK254" s="2"/>
      <c r="BL254" s="2"/>
      <c r="BM254" s="2"/>
      <c r="BN254" s="2"/>
      <c r="BO254" s="2"/>
      <c r="BP254" s="2"/>
      <c r="BQ254" s="2"/>
      <c r="BR254" s="2"/>
      <c r="BS254" s="2"/>
      <c r="BT254" s="2"/>
      <c r="BU254" s="2"/>
      <c r="BV254" s="2"/>
      <c r="BW254" s="2"/>
      <c r="BX254" s="2"/>
      <c r="BY254" s="2"/>
      <c r="BZ254" s="2"/>
      <c r="CA254" s="2"/>
      <c r="CB254" s="2"/>
      <c r="CC254" s="2"/>
      <c r="CD254" s="2"/>
      <c r="CE254" s="2"/>
      <c r="CF254" s="2"/>
      <c r="CG254" s="2"/>
      <c r="CH254" s="2"/>
      <c r="CI254" s="2"/>
      <c r="CJ254" s="2"/>
      <c r="CK254" s="2"/>
      <c r="CL254" s="2"/>
      <c r="CM254" s="2"/>
      <c r="CN254" s="2"/>
      <c r="CO254" s="2"/>
      <c r="CP254" s="2"/>
      <c r="CQ254" s="2"/>
      <c r="CR254" s="2"/>
      <c r="CS254" s="2"/>
      <c r="CT254" s="2"/>
      <c r="CU254" s="2"/>
      <c r="CV254" s="2"/>
      <c r="CW254" s="2"/>
      <c r="CX254" s="2"/>
      <c r="CY254" s="2"/>
      <c r="CZ254" s="2"/>
      <c r="DA254" s="2"/>
      <c r="DB254" s="2"/>
      <c r="DC254" s="2"/>
      <c r="DD254" s="2"/>
      <c r="DE254" s="2"/>
      <c r="DF254" s="2"/>
      <c r="DG254" s="2"/>
      <c r="DH254" s="2"/>
      <c r="DI254" s="2"/>
      <c r="DJ254" s="2"/>
      <c r="DK254" s="2"/>
      <c r="DL254" s="2"/>
      <c r="DM254" s="2"/>
      <c r="DN254" s="2"/>
      <c r="DO254" s="2"/>
      <c r="DP254" s="2"/>
    </row>
    <row r="255" spans="9:120" ht="9.9499999999999993" customHeight="1">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2"/>
      <c r="AT255" s="2"/>
      <c r="AU255" s="2"/>
      <c r="AV255" s="2"/>
      <c r="AW255" s="2"/>
      <c r="AX255" s="2"/>
      <c r="AY255" s="2"/>
      <c r="AZ255" s="2"/>
      <c r="BA255" s="2"/>
      <c r="BB255" s="2"/>
      <c r="BC255" s="2"/>
      <c r="BD255" s="2"/>
      <c r="BE255" s="2"/>
      <c r="BF255" s="2"/>
      <c r="BG255" s="2"/>
      <c r="BH255" s="2"/>
      <c r="BI255" s="2"/>
      <c r="BJ255" s="2"/>
      <c r="BK255" s="2"/>
      <c r="BL255" s="2"/>
      <c r="BM255" s="2"/>
      <c r="BN255" s="2"/>
      <c r="BO255" s="2"/>
      <c r="BP255" s="2"/>
      <c r="BQ255" s="2"/>
      <c r="BR255" s="2"/>
      <c r="BS255" s="2"/>
      <c r="BT255" s="2"/>
      <c r="BU255" s="2"/>
      <c r="BV255" s="2"/>
      <c r="BW255" s="2"/>
      <c r="BX255" s="2"/>
      <c r="BY255" s="2"/>
      <c r="BZ255" s="2"/>
      <c r="CA255" s="2"/>
      <c r="CB255" s="2"/>
      <c r="CC255" s="2"/>
      <c r="CD255" s="2"/>
      <c r="CE255" s="2"/>
      <c r="CF255" s="2"/>
      <c r="CG255" s="2"/>
      <c r="CH255" s="2"/>
      <c r="CI255" s="2"/>
      <c r="CJ255" s="2"/>
      <c r="CK255" s="2"/>
      <c r="CL255" s="2"/>
      <c r="CM255" s="2"/>
      <c r="CN255" s="2"/>
      <c r="CO255" s="2"/>
      <c r="CP255" s="2"/>
      <c r="CQ255" s="2"/>
      <c r="CR255" s="2"/>
      <c r="CS255" s="2"/>
      <c r="CT255" s="2"/>
      <c r="CU255" s="2"/>
      <c r="CV255" s="2"/>
      <c r="CW255" s="2"/>
      <c r="CX255" s="2"/>
      <c r="CY255" s="2"/>
      <c r="CZ255" s="2"/>
      <c r="DA255" s="2"/>
      <c r="DB255" s="2"/>
      <c r="DC255" s="2"/>
      <c r="DD255" s="2"/>
      <c r="DE255" s="2"/>
      <c r="DF255" s="2"/>
      <c r="DG255" s="2"/>
      <c r="DH255" s="2"/>
      <c r="DI255" s="2"/>
      <c r="DJ255" s="2"/>
      <c r="DK255" s="2"/>
      <c r="DL255" s="2"/>
      <c r="DM255" s="2"/>
      <c r="DN255" s="2"/>
      <c r="DO255" s="2"/>
      <c r="DP255" s="2"/>
    </row>
    <row r="256" spans="9:120" ht="9.9499999999999993" customHeight="1">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c r="AT256" s="2"/>
      <c r="AU256" s="2"/>
      <c r="AV256" s="2"/>
      <c r="AW256" s="2"/>
      <c r="AX256" s="2"/>
      <c r="AY256" s="2"/>
      <c r="AZ256" s="2"/>
      <c r="BA256" s="2"/>
      <c r="BB256" s="2"/>
      <c r="BC256" s="2"/>
      <c r="BD256" s="2"/>
      <c r="BE256" s="2"/>
      <c r="BF256" s="2"/>
      <c r="BG256" s="2"/>
      <c r="BH256" s="2"/>
      <c r="BI256" s="2"/>
      <c r="BJ256" s="2"/>
      <c r="BK256" s="2"/>
      <c r="BL256" s="2"/>
      <c r="BM256" s="2"/>
      <c r="BN256" s="2"/>
      <c r="BO256" s="2"/>
      <c r="BP256" s="2"/>
      <c r="BQ256" s="2"/>
      <c r="BR256" s="2"/>
      <c r="BS256" s="2"/>
      <c r="BT256" s="2"/>
      <c r="BU256" s="2"/>
      <c r="BV256" s="2"/>
      <c r="BW256" s="2"/>
      <c r="BX256" s="2"/>
      <c r="BY256" s="2"/>
      <c r="BZ256" s="2"/>
      <c r="CA256" s="2"/>
      <c r="CB256" s="2"/>
      <c r="CC256" s="2"/>
      <c r="CD256" s="2"/>
      <c r="CE256" s="2"/>
      <c r="CF256" s="2"/>
      <c r="CG256" s="2"/>
      <c r="CH256" s="2"/>
      <c r="CI256" s="2"/>
      <c r="CJ256" s="2"/>
      <c r="CK256" s="2"/>
      <c r="CL256" s="2"/>
      <c r="CM256" s="2"/>
      <c r="CN256" s="2"/>
      <c r="CO256" s="2"/>
      <c r="CP256" s="2"/>
      <c r="CQ256" s="2"/>
      <c r="CR256" s="2"/>
      <c r="CS256" s="2"/>
      <c r="CT256" s="2"/>
      <c r="CU256" s="2"/>
      <c r="CV256" s="2"/>
      <c r="CW256" s="2"/>
      <c r="CX256" s="2"/>
      <c r="CY256" s="2"/>
      <c r="CZ256" s="2"/>
      <c r="DA256" s="2"/>
      <c r="DB256" s="2"/>
      <c r="DC256" s="2"/>
      <c r="DD256" s="2"/>
      <c r="DE256" s="2"/>
      <c r="DF256" s="2"/>
      <c r="DG256" s="2"/>
      <c r="DH256" s="2"/>
      <c r="DI256" s="2"/>
      <c r="DJ256" s="2"/>
      <c r="DK256" s="2"/>
      <c r="DL256" s="2"/>
      <c r="DM256" s="2"/>
      <c r="DN256" s="2"/>
      <c r="DO256" s="2"/>
      <c r="DP256" s="2"/>
    </row>
    <row r="257" spans="9:120" ht="9.9499999999999993" customHeight="1">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2"/>
      <c r="AT257" s="2"/>
      <c r="AU257" s="2"/>
      <c r="AV257" s="2"/>
      <c r="AW257" s="2"/>
      <c r="AX257" s="2"/>
      <c r="AY257" s="2"/>
      <c r="AZ257" s="2"/>
      <c r="BA257" s="2"/>
      <c r="BB257" s="2"/>
      <c r="BC257" s="2"/>
      <c r="BD257" s="2"/>
      <c r="BE257" s="2"/>
      <c r="BF257" s="2"/>
      <c r="BG257" s="2"/>
      <c r="BH257" s="2"/>
      <c r="BI257" s="2"/>
      <c r="BJ257" s="2"/>
      <c r="BK257" s="2"/>
      <c r="BL257" s="2"/>
      <c r="BM257" s="2"/>
      <c r="BN257" s="2"/>
      <c r="BO257" s="2"/>
      <c r="BP257" s="2"/>
      <c r="BQ257" s="2"/>
      <c r="BR257" s="2"/>
      <c r="BS257" s="2"/>
      <c r="BT257" s="2"/>
      <c r="BU257" s="2"/>
      <c r="BV257" s="2"/>
      <c r="BW257" s="2"/>
      <c r="BX257" s="2"/>
      <c r="BY257" s="2"/>
      <c r="BZ257" s="2"/>
      <c r="CA257" s="2"/>
      <c r="CB257" s="2"/>
      <c r="CC257" s="2"/>
      <c r="CD257" s="2"/>
      <c r="CE257" s="2"/>
      <c r="CF257" s="2"/>
      <c r="CG257" s="2"/>
      <c r="CH257" s="2"/>
      <c r="CI257" s="2"/>
      <c r="CJ257" s="2"/>
      <c r="CK257" s="2"/>
      <c r="CL257" s="2"/>
      <c r="CM257" s="2"/>
      <c r="CN257" s="2"/>
      <c r="CO257" s="2"/>
      <c r="CP257" s="2"/>
      <c r="CQ257" s="2"/>
      <c r="CR257" s="2"/>
      <c r="CS257" s="2"/>
      <c r="CT257" s="2"/>
      <c r="CU257" s="2"/>
      <c r="CV257" s="2"/>
      <c r="CW257" s="2"/>
      <c r="CX257" s="2"/>
      <c r="CY257" s="2"/>
      <c r="CZ257" s="2"/>
      <c r="DA257" s="2"/>
      <c r="DB257" s="2"/>
      <c r="DC257" s="2"/>
      <c r="DD257" s="2"/>
      <c r="DE257" s="2"/>
      <c r="DF257" s="2"/>
      <c r="DG257" s="2"/>
      <c r="DH257" s="2"/>
      <c r="DI257" s="2"/>
      <c r="DJ257" s="2"/>
      <c r="DK257" s="2"/>
      <c r="DL257" s="2"/>
      <c r="DM257" s="2"/>
      <c r="DN257" s="2"/>
      <c r="DO257" s="2"/>
      <c r="DP257" s="2"/>
    </row>
    <row r="258" spans="9:120" ht="9.9499999999999993" customHeight="1">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2"/>
      <c r="AT258" s="2"/>
      <c r="AU258" s="2"/>
      <c r="AV258" s="2"/>
      <c r="AW258" s="2"/>
      <c r="AX258" s="2"/>
      <c r="AY258" s="2"/>
      <c r="AZ258" s="2"/>
      <c r="BA258" s="2"/>
      <c r="BB258" s="2"/>
      <c r="BC258" s="2"/>
      <c r="BD258" s="2"/>
      <c r="BE258" s="2"/>
      <c r="BF258" s="2"/>
      <c r="BG258" s="2"/>
      <c r="BH258" s="2"/>
      <c r="BI258" s="2"/>
      <c r="BJ258" s="2"/>
      <c r="BK258" s="2"/>
      <c r="BL258" s="2"/>
      <c r="BM258" s="2"/>
      <c r="BN258" s="2"/>
      <c r="BO258" s="2"/>
      <c r="BP258" s="2"/>
      <c r="BQ258" s="2"/>
      <c r="BR258" s="2"/>
      <c r="BS258" s="2"/>
      <c r="BT258" s="2"/>
      <c r="BU258" s="2"/>
      <c r="BV258" s="2"/>
      <c r="BW258" s="2"/>
      <c r="BX258" s="2"/>
      <c r="BY258" s="2"/>
      <c r="BZ258" s="2"/>
      <c r="CA258" s="2"/>
      <c r="CB258" s="2"/>
      <c r="CC258" s="2"/>
      <c r="CD258" s="2"/>
      <c r="CE258" s="2"/>
      <c r="CF258" s="2"/>
      <c r="CG258" s="2"/>
      <c r="CH258" s="2"/>
      <c r="CI258" s="2"/>
      <c r="CJ258" s="2"/>
      <c r="CK258" s="2"/>
      <c r="CL258" s="2"/>
      <c r="CM258" s="2"/>
      <c r="CN258" s="2"/>
      <c r="CO258" s="2"/>
      <c r="CP258" s="2"/>
      <c r="CQ258" s="2"/>
      <c r="CR258" s="2"/>
      <c r="CS258" s="2"/>
      <c r="CT258" s="2"/>
      <c r="CU258" s="2"/>
      <c r="CV258" s="2"/>
      <c r="CW258" s="2"/>
      <c r="CX258" s="2"/>
      <c r="CY258" s="2"/>
      <c r="CZ258" s="2"/>
      <c r="DA258" s="2"/>
      <c r="DB258" s="2"/>
      <c r="DC258" s="2"/>
      <c r="DD258" s="2"/>
      <c r="DE258" s="2"/>
      <c r="DF258" s="2"/>
      <c r="DG258" s="2"/>
      <c r="DH258" s="2"/>
      <c r="DI258" s="2"/>
      <c r="DJ258" s="2"/>
      <c r="DK258" s="2"/>
      <c r="DL258" s="2"/>
      <c r="DM258" s="2"/>
      <c r="DN258" s="2"/>
      <c r="DO258" s="2"/>
      <c r="DP258" s="2"/>
    </row>
    <row r="259" spans="9:120" ht="9.9499999999999993" customHeight="1">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2"/>
      <c r="AT259" s="2"/>
      <c r="AU259" s="2"/>
      <c r="AV259" s="2"/>
      <c r="AW259" s="2"/>
      <c r="AX259" s="2"/>
      <c r="AY259" s="2"/>
      <c r="AZ259" s="2"/>
      <c r="BA259" s="2"/>
      <c r="BB259" s="2"/>
      <c r="BC259" s="2"/>
      <c r="BD259" s="2"/>
      <c r="BE259" s="2"/>
      <c r="BF259" s="2"/>
      <c r="BG259" s="2"/>
      <c r="BH259" s="2"/>
      <c r="BI259" s="2"/>
      <c r="BJ259" s="2"/>
      <c r="BK259" s="2"/>
      <c r="BL259" s="2"/>
      <c r="BM259" s="2"/>
      <c r="BN259" s="2"/>
      <c r="BO259" s="2"/>
      <c r="BP259" s="2"/>
      <c r="BQ259" s="2"/>
      <c r="BR259" s="2"/>
      <c r="BS259" s="2"/>
      <c r="BT259" s="2"/>
      <c r="BU259" s="2"/>
      <c r="BV259" s="2"/>
      <c r="BW259" s="2"/>
      <c r="BX259" s="2"/>
      <c r="BY259" s="2"/>
      <c r="BZ259" s="2"/>
      <c r="CA259" s="2"/>
      <c r="CB259" s="2"/>
      <c r="CC259" s="2"/>
      <c r="CD259" s="2"/>
      <c r="CE259" s="2"/>
      <c r="CF259" s="2"/>
      <c r="CG259" s="2"/>
      <c r="CH259" s="2"/>
      <c r="CI259" s="2"/>
      <c r="CJ259" s="2"/>
      <c r="CK259" s="2"/>
      <c r="CL259" s="2"/>
      <c r="CM259" s="2"/>
      <c r="CN259" s="2"/>
      <c r="CO259" s="2"/>
      <c r="CP259" s="2"/>
      <c r="CQ259" s="2"/>
      <c r="CR259" s="2"/>
      <c r="CS259" s="2"/>
      <c r="CT259" s="2"/>
      <c r="CU259" s="2"/>
      <c r="CV259" s="2"/>
      <c r="CW259" s="2"/>
      <c r="CX259" s="2"/>
      <c r="CY259" s="2"/>
      <c r="CZ259" s="2"/>
      <c r="DA259" s="2"/>
      <c r="DB259" s="2"/>
      <c r="DC259" s="2"/>
      <c r="DD259" s="2"/>
      <c r="DE259" s="2"/>
      <c r="DF259" s="2"/>
      <c r="DG259" s="2"/>
      <c r="DH259" s="2"/>
      <c r="DI259" s="2"/>
      <c r="DJ259" s="2"/>
      <c r="DK259" s="2"/>
      <c r="DL259" s="2"/>
      <c r="DM259" s="2"/>
      <c r="DN259" s="2"/>
      <c r="DO259" s="2"/>
      <c r="DP259" s="2"/>
    </row>
    <row r="260" spans="9:120" ht="9.9499999999999993" customHeight="1">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2"/>
      <c r="AT260" s="2"/>
      <c r="AU260" s="2"/>
      <c r="AV260" s="2"/>
      <c r="AW260" s="2"/>
      <c r="AX260" s="2"/>
      <c r="AY260" s="2"/>
      <c r="AZ260" s="2"/>
      <c r="BA260" s="2"/>
      <c r="BB260" s="2"/>
      <c r="BC260" s="2"/>
      <c r="BD260" s="2"/>
      <c r="BE260" s="2"/>
      <c r="BF260" s="2"/>
      <c r="BG260" s="2"/>
      <c r="BH260" s="2"/>
      <c r="BI260" s="2"/>
      <c r="BJ260" s="2"/>
      <c r="BK260" s="2"/>
      <c r="BL260" s="2"/>
      <c r="BM260" s="2"/>
      <c r="BN260" s="2"/>
      <c r="BO260" s="2"/>
      <c r="BP260" s="2"/>
      <c r="BQ260" s="2"/>
      <c r="BR260" s="2"/>
      <c r="BS260" s="2"/>
      <c r="BT260" s="2"/>
      <c r="BU260" s="2"/>
      <c r="BV260" s="2"/>
      <c r="BW260" s="2"/>
      <c r="BX260" s="2"/>
      <c r="BY260" s="2"/>
      <c r="BZ260" s="2"/>
      <c r="CA260" s="2"/>
      <c r="CB260" s="2"/>
      <c r="CC260" s="2"/>
      <c r="CD260" s="2"/>
      <c r="CE260" s="2"/>
      <c r="CF260" s="2"/>
      <c r="CG260" s="2"/>
      <c r="CH260" s="2"/>
      <c r="CI260" s="2"/>
      <c r="CJ260" s="2"/>
      <c r="CK260" s="2"/>
      <c r="CL260" s="2"/>
      <c r="CM260" s="2"/>
      <c r="CN260" s="2"/>
      <c r="CO260" s="2"/>
      <c r="CP260" s="2"/>
      <c r="CQ260" s="2"/>
      <c r="CR260" s="2"/>
      <c r="CS260" s="2"/>
      <c r="CT260" s="2"/>
      <c r="CU260" s="2"/>
      <c r="CV260" s="2"/>
      <c r="CW260" s="2"/>
      <c r="CX260" s="2"/>
      <c r="CY260" s="2"/>
      <c r="CZ260" s="2"/>
      <c r="DA260" s="2"/>
      <c r="DB260" s="2"/>
      <c r="DC260" s="2"/>
      <c r="DD260" s="2"/>
      <c r="DE260" s="2"/>
      <c r="DF260" s="2"/>
      <c r="DG260" s="2"/>
      <c r="DH260" s="2"/>
      <c r="DI260" s="2"/>
      <c r="DJ260" s="2"/>
      <c r="DK260" s="2"/>
      <c r="DL260" s="2"/>
      <c r="DM260" s="2"/>
      <c r="DN260" s="2"/>
      <c r="DO260" s="2"/>
      <c r="DP260" s="2"/>
    </row>
    <row r="261" spans="9:120" ht="9.9499999999999993" customHeight="1">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c r="AT261" s="2"/>
      <c r="AU261" s="2"/>
      <c r="AV261" s="2"/>
      <c r="AW261" s="2"/>
      <c r="AX261" s="2"/>
      <c r="AY261" s="2"/>
      <c r="AZ261" s="2"/>
      <c r="BA261" s="2"/>
      <c r="BB261" s="2"/>
      <c r="BC261" s="2"/>
      <c r="BD261" s="2"/>
      <c r="BE261" s="2"/>
      <c r="BF261" s="2"/>
      <c r="BG261" s="2"/>
      <c r="BH261" s="2"/>
      <c r="BI261" s="2"/>
      <c r="BJ261" s="2"/>
      <c r="BK261" s="2"/>
      <c r="BL261" s="2"/>
      <c r="BM261" s="2"/>
      <c r="BN261" s="2"/>
      <c r="BO261" s="2"/>
      <c r="BP261" s="2"/>
      <c r="BQ261" s="2"/>
      <c r="BR261" s="2"/>
      <c r="BS261" s="2"/>
      <c r="BT261" s="2"/>
      <c r="BU261" s="2"/>
      <c r="BV261" s="2"/>
      <c r="BW261" s="2"/>
      <c r="BX261" s="2"/>
      <c r="BY261" s="2"/>
      <c r="BZ261" s="2"/>
      <c r="CA261" s="2"/>
      <c r="CB261" s="2"/>
      <c r="CC261" s="2"/>
      <c r="CD261" s="2"/>
      <c r="CE261" s="2"/>
      <c r="CF261" s="2"/>
      <c r="CG261" s="2"/>
      <c r="CH261" s="2"/>
      <c r="CI261" s="2"/>
      <c r="CJ261" s="2"/>
      <c r="CK261" s="2"/>
      <c r="CL261" s="2"/>
      <c r="CM261" s="2"/>
      <c r="CN261" s="2"/>
      <c r="CO261" s="2"/>
      <c r="CP261" s="2"/>
      <c r="CQ261" s="2"/>
      <c r="CR261" s="2"/>
      <c r="CS261" s="2"/>
      <c r="CT261" s="2"/>
      <c r="CU261" s="2"/>
      <c r="CV261" s="2"/>
      <c r="CW261" s="2"/>
      <c r="CX261" s="2"/>
      <c r="CY261" s="2"/>
      <c r="CZ261" s="2"/>
      <c r="DA261" s="2"/>
      <c r="DB261" s="2"/>
      <c r="DC261" s="2"/>
      <c r="DD261" s="2"/>
      <c r="DE261" s="2"/>
      <c r="DF261" s="2"/>
      <c r="DG261" s="2"/>
      <c r="DH261" s="2"/>
      <c r="DI261" s="2"/>
      <c r="DJ261" s="2"/>
      <c r="DK261" s="2"/>
      <c r="DL261" s="2"/>
      <c r="DM261" s="2"/>
      <c r="DN261" s="2"/>
      <c r="DO261" s="2"/>
      <c r="DP261" s="2"/>
    </row>
    <row r="262" spans="9:120" ht="9.9499999999999993" customHeight="1">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2"/>
      <c r="AT262" s="2"/>
      <c r="AU262" s="2"/>
      <c r="AV262" s="2"/>
      <c r="AW262" s="2"/>
      <c r="AX262" s="2"/>
      <c r="AY262" s="2"/>
      <c r="AZ262" s="2"/>
      <c r="BA262" s="2"/>
      <c r="BB262" s="2"/>
      <c r="BC262" s="2"/>
      <c r="BD262" s="2"/>
      <c r="BE262" s="2"/>
      <c r="BF262" s="2"/>
      <c r="BG262" s="2"/>
      <c r="BH262" s="2"/>
      <c r="BI262" s="2"/>
      <c r="BJ262" s="2"/>
      <c r="BK262" s="2"/>
      <c r="BL262" s="2"/>
      <c r="BM262" s="2"/>
      <c r="BN262" s="2"/>
      <c r="BO262" s="2"/>
      <c r="BP262" s="2"/>
      <c r="BQ262" s="2"/>
      <c r="BR262" s="2"/>
      <c r="BS262" s="2"/>
      <c r="BT262" s="2"/>
      <c r="BU262" s="2"/>
      <c r="BV262" s="2"/>
      <c r="BW262" s="2"/>
      <c r="BX262" s="2"/>
      <c r="BY262" s="2"/>
      <c r="BZ262" s="2"/>
      <c r="CA262" s="2"/>
      <c r="CB262" s="2"/>
      <c r="CC262" s="2"/>
      <c r="CD262" s="2"/>
      <c r="CE262" s="2"/>
      <c r="CF262" s="2"/>
      <c r="CG262" s="2"/>
      <c r="CH262" s="2"/>
      <c r="CI262" s="2"/>
      <c r="CJ262" s="2"/>
      <c r="CK262" s="2"/>
      <c r="CL262" s="2"/>
      <c r="CM262" s="2"/>
      <c r="CN262" s="2"/>
      <c r="CO262" s="2"/>
      <c r="CP262" s="2"/>
      <c r="CQ262" s="2"/>
      <c r="CR262" s="2"/>
      <c r="CS262" s="2"/>
      <c r="CT262" s="2"/>
      <c r="CU262" s="2"/>
      <c r="CV262" s="2"/>
      <c r="CW262" s="2"/>
      <c r="CX262" s="2"/>
      <c r="CY262" s="2"/>
      <c r="CZ262" s="2"/>
      <c r="DA262" s="2"/>
      <c r="DB262" s="2"/>
      <c r="DC262" s="2"/>
      <c r="DD262" s="2"/>
      <c r="DE262" s="2"/>
      <c r="DF262" s="2"/>
      <c r="DG262" s="2"/>
      <c r="DH262" s="2"/>
      <c r="DI262" s="2"/>
      <c r="DJ262" s="2"/>
      <c r="DK262" s="2"/>
      <c r="DL262" s="2"/>
      <c r="DM262" s="2"/>
      <c r="DN262" s="2"/>
      <c r="DO262" s="2"/>
      <c r="DP262" s="2"/>
    </row>
    <row r="263" spans="9:120" ht="9.9499999999999993" customHeight="1">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2"/>
      <c r="AT263" s="2"/>
      <c r="AU263" s="2"/>
      <c r="AV263" s="2"/>
      <c r="AW263" s="2"/>
      <c r="AX263" s="2"/>
      <c r="AY263" s="2"/>
      <c r="AZ263" s="2"/>
      <c r="BA263" s="2"/>
      <c r="BB263" s="2"/>
      <c r="BC263" s="2"/>
      <c r="BD263" s="2"/>
      <c r="BE263" s="2"/>
      <c r="BF263" s="2"/>
      <c r="BG263" s="2"/>
      <c r="BH263" s="2"/>
      <c r="BI263" s="2"/>
      <c r="BJ263" s="2"/>
      <c r="BK263" s="2"/>
      <c r="BL263" s="2"/>
      <c r="BM263" s="2"/>
      <c r="BN263" s="2"/>
      <c r="BO263" s="2"/>
      <c r="BP263" s="2"/>
      <c r="BQ263" s="2"/>
      <c r="BR263" s="2"/>
      <c r="BS263" s="2"/>
      <c r="BT263" s="2"/>
      <c r="BU263" s="2"/>
      <c r="BV263" s="2"/>
      <c r="BW263" s="2"/>
      <c r="BX263" s="2"/>
      <c r="BY263" s="2"/>
      <c r="BZ263" s="2"/>
      <c r="CA263" s="2"/>
      <c r="CB263" s="2"/>
      <c r="CC263" s="2"/>
      <c r="CD263" s="2"/>
      <c r="CE263" s="2"/>
      <c r="CF263" s="2"/>
      <c r="CG263" s="2"/>
      <c r="CH263" s="2"/>
      <c r="CI263" s="2"/>
      <c r="CJ263" s="2"/>
      <c r="CK263" s="2"/>
      <c r="CL263" s="2"/>
      <c r="CM263" s="2"/>
      <c r="CN263" s="2"/>
      <c r="CO263" s="2"/>
      <c r="CP263" s="2"/>
      <c r="CQ263" s="2"/>
      <c r="CR263" s="2"/>
      <c r="CS263" s="2"/>
      <c r="CT263" s="2"/>
      <c r="CU263" s="2"/>
      <c r="CV263" s="2"/>
      <c r="CW263" s="2"/>
      <c r="CX263" s="2"/>
      <c r="CY263" s="2"/>
      <c r="CZ263" s="2"/>
      <c r="DA263" s="2"/>
      <c r="DB263" s="2"/>
      <c r="DC263" s="2"/>
      <c r="DD263" s="2"/>
      <c r="DE263" s="2"/>
      <c r="DF263" s="2"/>
      <c r="DG263" s="2"/>
      <c r="DH263" s="2"/>
      <c r="DI263" s="2"/>
      <c r="DJ263" s="2"/>
      <c r="DK263" s="2"/>
      <c r="DL263" s="2"/>
      <c r="DM263" s="2"/>
      <c r="DN263" s="2"/>
      <c r="DO263" s="2"/>
      <c r="DP263" s="2"/>
    </row>
    <row r="264" spans="9:120" ht="9.9499999999999993" customHeight="1">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c r="AT264" s="2"/>
      <c r="AU264" s="2"/>
      <c r="AV264" s="2"/>
      <c r="AW264" s="2"/>
      <c r="AX264" s="2"/>
      <c r="AY264" s="2"/>
      <c r="AZ264" s="2"/>
      <c r="BA264" s="2"/>
      <c r="BB264" s="2"/>
      <c r="BC264" s="2"/>
      <c r="BD264" s="2"/>
      <c r="BE264" s="2"/>
      <c r="BF264" s="2"/>
      <c r="BG264" s="2"/>
      <c r="BH264" s="2"/>
      <c r="BI264" s="2"/>
      <c r="BJ264" s="2"/>
      <c r="BK264" s="2"/>
      <c r="BL264" s="2"/>
      <c r="BM264" s="2"/>
      <c r="BN264" s="2"/>
      <c r="BO264" s="2"/>
      <c r="BP264" s="2"/>
      <c r="BQ264" s="2"/>
      <c r="BR264" s="2"/>
      <c r="BS264" s="2"/>
      <c r="BT264" s="2"/>
      <c r="BU264" s="2"/>
      <c r="BV264" s="2"/>
      <c r="BW264" s="2"/>
      <c r="BX264" s="2"/>
      <c r="BY264" s="2"/>
      <c r="BZ264" s="2"/>
      <c r="CA264" s="2"/>
      <c r="CB264" s="2"/>
      <c r="CC264" s="2"/>
      <c r="CD264" s="2"/>
      <c r="CE264" s="2"/>
      <c r="CF264" s="2"/>
      <c r="CG264" s="2"/>
      <c r="CH264" s="2"/>
      <c r="CI264" s="2"/>
      <c r="CJ264" s="2"/>
      <c r="CK264" s="2"/>
      <c r="CL264" s="2"/>
      <c r="CM264" s="2"/>
      <c r="CN264" s="2"/>
      <c r="CO264" s="2"/>
      <c r="CP264" s="2"/>
      <c r="CQ264" s="2"/>
      <c r="CR264" s="2"/>
      <c r="CS264" s="2"/>
      <c r="CT264" s="2"/>
      <c r="CU264" s="2"/>
      <c r="CV264" s="2"/>
      <c r="CW264" s="2"/>
      <c r="CX264" s="2"/>
      <c r="CY264" s="2"/>
      <c r="CZ264" s="2"/>
      <c r="DA264" s="2"/>
      <c r="DB264" s="2"/>
      <c r="DC264" s="2"/>
      <c r="DD264" s="2"/>
      <c r="DE264" s="2"/>
      <c r="DF264" s="2"/>
      <c r="DG264" s="2"/>
      <c r="DH264" s="2"/>
      <c r="DI264" s="2"/>
      <c r="DJ264" s="2"/>
      <c r="DK264" s="2"/>
      <c r="DL264" s="2"/>
      <c r="DM264" s="2"/>
      <c r="DN264" s="2"/>
      <c r="DO264" s="2"/>
      <c r="DP264" s="2"/>
    </row>
    <row r="265" spans="9:120" ht="9.9499999999999993" customHeight="1">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2"/>
      <c r="AT265" s="2"/>
      <c r="AU265" s="2"/>
      <c r="AV265" s="2"/>
      <c r="AW265" s="2"/>
      <c r="AX265" s="2"/>
      <c r="AY265" s="2"/>
      <c r="AZ265" s="2"/>
      <c r="BA265" s="2"/>
      <c r="BB265" s="2"/>
      <c r="BC265" s="2"/>
      <c r="BD265" s="2"/>
      <c r="BE265" s="2"/>
      <c r="BF265" s="2"/>
      <c r="BG265" s="2"/>
      <c r="BH265" s="2"/>
      <c r="BI265" s="2"/>
      <c r="BJ265" s="2"/>
      <c r="BK265" s="2"/>
      <c r="BL265" s="2"/>
      <c r="BM265" s="2"/>
      <c r="BN265" s="2"/>
      <c r="BO265" s="2"/>
      <c r="BP265" s="2"/>
      <c r="BQ265" s="2"/>
      <c r="BR265" s="2"/>
      <c r="BS265" s="2"/>
      <c r="BT265" s="2"/>
      <c r="BU265" s="2"/>
      <c r="BV265" s="2"/>
      <c r="BW265" s="2"/>
      <c r="BX265" s="2"/>
      <c r="BY265" s="2"/>
      <c r="BZ265" s="2"/>
      <c r="CA265" s="2"/>
      <c r="CB265" s="2"/>
      <c r="CC265" s="2"/>
      <c r="CD265" s="2"/>
      <c r="CE265" s="2"/>
      <c r="CF265" s="2"/>
      <c r="CG265" s="2"/>
      <c r="CH265" s="2"/>
      <c r="CI265" s="2"/>
      <c r="CJ265" s="2"/>
      <c r="CK265" s="2"/>
      <c r="CL265" s="2"/>
      <c r="CM265" s="2"/>
      <c r="CN265" s="2"/>
      <c r="CO265" s="2"/>
      <c r="CP265" s="2"/>
      <c r="CQ265" s="2"/>
      <c r="CR265" s="2"/>
      <c r="CS265" s="2"/>
      <c r="CT265" s="2"/>
      <c r="CU265" s="2"/>
      <c r="CV265" s="2"/>
      <c r="CW265" s="2"/>
      <c r="CX265" s="2"/>
      <c r="CY265" s="2"/>
      <c r="CZ265" s="2"/>
      <c r="DA265" s="2"/>
      <c r="DB265" s="2"/>
      <c r="DC265" s="2"/>
      <c r="DD265" s="2"/>
      <c r="DE265" s="2"/>
      <c r="DF265" s="2"/>
      <c r="DG265" s="2"/>
      <c r="DH265" s="2"/>
      <c r="DI265" s="2"/>
      <c r="DJ265" s="2"/>
      <c r="DK265" s="2"/>
      <c r="DL265" s="2"/>
      <c r="DM265" s="2"/>
      <c r="DN265" s="2"/>
      <c r="DO265" s="2"/>
      <c r="DP265" s="2"/>
    </row>
    <row r="266" spans="9:120" ht="9.9499999999999993" customHeight="1">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c r="AR266" s="2"/>
      <c r="AS266" s="2"/>
      <c r="AT266" s="2"/>
      <c r="AU266" s="2"/>
      <c r="AV266" s="2"/>
      <c r="AW266" s="2"/>
      <c r="AX266" s="2"/>
      <c r="AY266" s="2"/>
      <c r="AZ266" s="2"/>
      <c r="BA266" s="2"/>
      <c r="BB266" s="2"/>
      <c r="BC266" s="2"/>
      <c r="BD266" s="2"/>
      <c r="BE266" s="2"/>
      <c r="BF266" s="2"/>
      <c r="BG266" s="2"/>
      <c r="BH266" s="2"/>
      <c r="BI266" s="2"/>
      <c r="BJ266" s="2"/>
      <c r="BK266" s="2"/>
      <c r="BL266" s="2"/>
      <c r="BM266" s="2"/>
      <c r="BN266" s="2"/>
      <c r="BO266" s="2"/>
      <c r="BP266" s="2"/>
      <c r="BQ266" s="2"/>
      <c r="BR266" s="2"/>
      <c r="BS266" s="2"/>
      <c r="BT266" s="2"/>
      <c r="BU266" s="2"/>
      <c r="BV266" s="2"/>
      <c r="BW266" s="2"/>
      <c r="BX266" s="2"/>
      <c r="BY266" s="2"/>
      <c r="BZ266" s="2"/>
      <c r="CA266" s="2"/>
      <c r="CB266" s="2"/>
      <c r="CC266" s="2"/>
      <c r="CD266" s="2"/>
      <c r="CE266" s="2"/>
      <c r="CF266" s="2"/>
      <c r="CG266" s="2"/>
      <c r="CH266" s="2"/>
      <c r="CI266" s="2"/>
      <c r="CJ266" s="2"/>
      <c r="CK266" s="2"/>
      <c r="CL266" s="2"/>
      <c r="CM266" s="2"/>
      <c r="CN266" s="2"/>
      <c r="CO266" s="2"/>
      <c r="CP266" s="2"/>
      <c r="CQ266" s="2"/>
      <c r="CR266" s="2"/>
      <c r="CS266" s="2"/>
      <c r="CT266" s="2"/>
      <c r="CU266" s="2"/>
      <c r="CV266" s="2"/>
      <c r="CW266" s="2"/>
      <c r="CX266" s="2"/>
      <c r="CY266" s="2"/>
      <c r="CZ266" s="2"/>
      <c r="DA266" s="2"/>
      <c r="DB266" s="2"/>
      <c r="DC266" s="2"/>
      <c r="DD266" s="2"/>
      <c r="DE266" s="2"/>
      <c r="DF266" s="2"/>
      <c r="DG266" s="2"/>
      <c r="DH266" s="2"/>
      <c r="DI266" s="2"/>
      <c r="DJ266" s="2"/>
      <c r="DK266" s="2"/>
      <c r="DL266" s="2"/>
      <c r="DM266" s="2"/>
      <c r="DN266" s="2"/>
      <c r="DO266" s="2"/>
      <c r="DP266" s="2"/>
    </row>
    <row r="267" spans="9:120" ht="9.9499999999999993" customHeight="1">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2"/>
      <c r="AT267" s="2"/>
      <c r="AU267" s="2"/>
      <c r="AV267" s="2"/>
      <c r="AW267" s="2"/>
      <c r="AX267" s="2"/>
      <c r="AY267" s="2"/>
      <c r="AZ267" s="2"/>
      <c r="BA267" s="2"/>
      <c r="BB267" s="2"/>
      <c r="BC267" s="2"/>
      <c r="BD267" s="2"/>
      <c r="BE267" s="2"/>
      <c r="BF267" s="2"/>
      <c r="BG267" s="2"/>
      <c r="BH267" s="2"/>
      <c r="BI267" s="2"/>
      <c r="BJ267" s="2"/>
      <c r="BK267" s="2"/>
      <c r="BL267" s="2"/>
      <c r="BM267" s="2"/>
      <c r="BN267" s="2"/>
      <c r="BO267" s="2"/>
      <c r="BP267" s="2"/>
      <c r="BQ267" s="2"/>
      <c r="BR267" s="2"/>
      <c r="BS267" s="2"/>
      <c r="BT267" s="2"/>
      <c r="BU267" s="2"/>
      <c r="BV267" s="2"/>
      <c r="BW267" s="2"/>
      <c r="BX267" s="2"/>
      <c r="BY267" s="2"/>
      <c r="BZ267" s="2"/>
      <c r="CA267" s="2"/>
      <c r="CB267" s="2"/>
      <c r="CC267" s="2"/>
      <c r="CD267" s="2"/>
      <c r="CE267" s="2"/>
      <c r="CF267" s="2"/>
      <c r="CG267" s="2"/>
      <c r="CH267" s="2"/>
      <c r="CI267" s="2"/>
      <c r="CJ267" s="2"/>
      <c r="CK267" s="2"/>
      <c r="CL267" s="2"/>
      <c r="CM267" s="2"/>
      <c r="CN267" s="2"/>
      <c r="CO267" s="2"/>
      <c r="CP267" s="2"/>
      <c r="CQ267" s="2"/>
      <c r="CR267" s="2"/>
      <c r="CS267" s="2"/>
      <c r="CT267" s="2"/>
      <c r="CU267" s="2"/>
      <c r="CV267" s="2"/>
      <c r="CW267" s="2"/>
      <c r="CX267" s="2"/>
      <c r="CY267" s="2"/>
      <c r="CZ267" s="2"/>
      <c r="DA267" s="2"/>
      <c r="DB267" s="2"/>
      <c r="DC267" s="2"/>
      <c r="DD267" s="2"/>
      <c r="DE267" s="2"/>
      <c r="DF267" s="2"/>
      <c r="DG267" s="2"/>
      <c r="DH267" s="2"/>
      <c r="DI267" s="2"/>
      <c r="DJ267" s="2"/>
      <c r="DK267" s="2"/>
      <c r="DL267" s="2"/>
      <c r="DM267" s="2"/>
      <c r="DN267" s="2"/>
      <c r="DO267" s="2"/>
      <c r="DP267" s="2"/>
    </row>
    <row r="268" spans="9:120" ht="9.9499999999999993" customHeight="1">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c r="AR268" s="2"/>
      <c r="AS268" s="2"/>
      <c r="AT268" s="2"/>
      <c r="AU268" s="2"/>
      <c r="AV268" s="2"/>
      <c r="AW268" s="2"/>
      <c r="AX268" s="2"/>
      <c r="AY268" s="2"/>
      <c r="AZ268" s="2"/>
      <c r="BA268" s="2"/>
      <c r="BB268" s="2"/>
      <c r="BC268" s="2"/>
      <c r="BD268" s="2"/>
      <c r="BE268" s="2"/>
      <c r="BF268" s="2"/>
      <c r="BG268" s="2"/>
      <c r="BH268" s="2"/>
      <c r="BI268" s="2"/>
      <c r="BJ268" s="2"/>
      <c r="BK268" s="2"/>
      <c r="BL268" s="2"/>
      <c r="BM268" s="2"/>
      <c r="BN268" s="2"/>
      <c r="BO268" s="2"/>
      <c r="BP268" s="2"/>
      <c r="BQ268" s="2"/>
      <c r="BR268" s="2"/>
      <c r="BS268" s="2"/>
      <c r="BT268" s="2"/>
      <c r="BU268" s="2"/>
      <c r="BV268" s="2"/>
      <c r="BW268" s="2"/>
      <c r="BX268" s="2"/>
      <c r="BY268" s="2"/>
      <c r="BZ268" s="2"/>
      <c r="CA268" s="2"/>
      <c r="CB268" s="2"/>
      <c r="CC268" s="2"/>
      <c r="CD268" s="2"/>
      <c r="CE268" s="2"/>
      <c r="CF268" s="2"/>
      <c r="CG268" s="2"/>
      <c r="CH268" s="2"/>
      <c r="CI268" s="2"/>
      <c r="CJ268" s="2"/>
      <c r="CK268" s="2"/>
      <c r="CL268" s="2"/>
      <c r="CM268" s="2"/>
      <c r="CN268" s="2"/>
      <c r="CO268" s="2"/>
      <c r="CP268" s="2"/>
      <c r="CQ268" s="2"/>
      <c r="CR268" s="2"/>
      <c r="CS268" s="2"/>
      <c r="CT268" s="2"/>
      <c r="CU268" s="2"/>
      <c r="CV268" s="2"/>
      <c r="CW268" s="2"/>
      <c r="CX268" s="2"/>
      <c r="CY268" s="2"/>
      <c r="CZ268" s="2"/>
      <c r="DA268" s="2"/>
      <c r="DB268" s="2"/>
      <c r="DC268" s="2"/>
      <c r="DD268" s="2"/>
      <c r="DE268" s="2"/>
      <c r="DF268" s="2"/>
      <c r="DG268" s="2"/>
      <c r="DH268" s="2"/>
      <c r="DI268" s="2"/>
      <c r="DJ268" s="2"/>
      <c r="DK268" s="2"/>
      <c r="DL268" s="2"/>
      <c r="DM268" s="2"/>
      <c r="DN268" s="2"/>
      <c r="DO268" s="2"/>
      <c r="DP268" s="2"/>
    </row>
    <row r="269" spans="9:120" ht="9.9499999999999993" customHeight="1">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c r="AR269" s="2"/>
      <c r="AS269" s="2"/>
      <c r="AT269" s="2"/>
      <c r="AU269" s="2"/>
      <c r="AV269" s="2"/>
      <c r="AW269" s="2"/>
      <c r="AX269" s="2"/>
      <c r="AY269" s="2"/>
      <c r="AZ269" s="2"/>
      <c r="BA269" s="2"/>
      <c r="BB269" s="2"/>
      <c r="BC269" s="2"/>
      <c r="BD269" s="2"/>
      <c r="BE269" s="2"/>
      <c r="BF269" s="2"/>
      <c r="BG269" s="2"/>
      <c r="BH269" s="2"/>
      <c r="BI269" s="2"/>
      <c r="BJ269" s="2"/>
      <c r="BK269" s="2"/>
      <c r="BL269" s="2"/>
      <c r="BM269" s="2"/>
      <c r="BN269" s="2"/>
      <c r="BO269" s="2"/>
      <c r="BP269" s="2"/>
      <c r="BQ269" s="2"/>
      <c r="BR269" s="2"/>
      <c r="BS269" s="2"/>
      <c r="BT269" s="2"/>
      <c r="BU269" s="2"/>
      <c r="BV269" s="2"/>
      <c r="BW269" s="2"/>
      <c r="BX269" s="2"/>
      <c r="BY269" s="2"/>
      <c r="BZ269" s="2"/>
      <c r="CA269" s="2"/>
      <c r="CB269" s="2"/>
      <c r="CC269" s="2"/>
      <c r="CD269" s="2"/>
      <c r="CE269" s="2"/>
      <c r="CF269" s="2"/>
      <c r="CG269" s="2"/>
      <c r="CH269" s="2"/>
      <c r="CI269" s="2"/>
      <c r="CJ269" s="2"/>
      <c r="CK269" s="2"/>
      <c r="CL269" s="2"/>
      <c r="CM269" s="2"/>
      <c r="CN269" s="2"/>
      <c r="CO269" s="2"/>
      <c r="CP269" s="2"/>
      <c r="CQ269" s="2"/>
      <c r="CR269" s="2"/>
      <c r="CS269" s="2"/>
      <c r="CT269" s="2"/>
      <c r="CU269" s="2"/>
      <c r="CV269" s="2"/>
      <c r="CW269" s="2"/>
      <c r="CX269" s="2"/>
      <c r="CY269" s="2"/>
      <c r="CZ269" s="2"/>
      <c r="DA269" s="2"/>
      <c r="DB269" s="2"/>
      <c r="DC269" s="2"/>
      <c r="DD269" s="2"/>
      <c r="DE269" s="2"/>
      <c r="DF269" s="2"/>
      <c r="DG269" s="2"/>
      <c r="DH269" s="2"/>
      <c r="DI269" s="2"/>
      <c r="DJ269" s="2"/>
      <c r="DK269" s="2"/>
      <c r="DL269" s="2"/>
      <c r="DM269" s="2"/>
      <c r="DN269" s="2"/>
      <c r="DO269" s="2"/>
      <c r="DP269" s="2"/>
    </row>
    <row r="270" spans="9:120" ht="9.9499999999999993" customHeight="1">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c r="AR270" s="2"/>
      <c r="AS270" s="2"/>
      <c r="AT270" s="2"/>
      <c r="AU270" s="2"/>
      <c r="AV270" s="2"/>
      <c r="AW270" s="2"/>
      <c r="AX270" s="2"/>
      <c r="AY270" s="2"/>
      <c r="AZ270" s="2"/>
      <c r="BA270" s="2"/>
      <c r="BB270" s="2"/>
      <c r="BC270" s="2"/>
      <c r="BD270" s="2"/>
      <c r="BE270" s="2"/>
      <c r="BF270" s="2"/>
      <c r="BG270" s="2"/>
      <c r="BH270" s="2"/>
      <c r="BI270" s="2"/>
      <c r="BJ270" s="2"/>
      <c r="BK270" s="2"/>
      <c r="BL270" s="2"/>
      <c r="BM270" s="2"/>
      <c r="BN270" s="2"/>
      <c r="BO270" s="2"/>
      <c r="BP270" s="2"/>
      <c r="BQ270" s="2"/>
      <c r="BR270" s="2"/>
      <c r="BS270" s="2"/>
      <c r="BT270" s="2"/>
      <c r="BU270" s="2"/>
      <c r="BV270" s="2"/>
      <c r="BW270" s="2"/>
      <c r="BX270" s="2"/>
      <c r="BY270" s="2"/>
      <c r="BZ270" s="2"/>
      <c r="CA270" s="2"/>
      <c r="CB270" s="2"/>
      <c r="CC270" s="2"/>
      <c r="CD270" s="2"/>
      <c r="CE270" s="2"/>
      <c r="CF270" s="2"/>
      <c r="CG270" s="2"/>
      <c r="CH270" s="2"/>
      <c r="CI270" s="2"/>
      <c r="CJ270" s="2"/>
      <c r="CK270" s="2"/>
      <c r="CL270" s="2"/>
      <c r="CM270" s="2"/>
      <c r="CN270" s="2"/>
      <c r="CO270" s="2"/>
      <c r="CP270" s="2"/>
      <c r="CQ270" s="2"/>
      <c r="CR270" s="2"/>
      <c r="CS270" s="2"/>
      <c r="CT270" s="2"/>
      <c r="CU270" s="2"/>
      <c r="CV270" s="2"/>
      <c r="CW270" s="2"/>
      <c r="CX270" s="2"/>
      <c r="CY270" s="2"/>
      <c r="CZ270" s="2"/>
      <c r="DA270" s="2"/>
      <c r="DB270" s="2"/>
      <c r="DC270" s="2"/>
      <c r="DD270" s="2"/>
      <c r="DE270" s="2"/>
      <c r="DF270" s="2"/>
      <c r="DG270" s="2"/>
      <c r="DH270" s="2"/>
      <c r="DI270" s="2"/>
      <c r="DJ270" s="2"/>
      <c r="DK270" s="2"/>
      <c r="DL270" s="2"/>
      <c r="DM270" s="2"/>
      <c r="DN270" s="2"/>
      <c r="DO270" s="2"/>
      <c r="DP270" s="2"/>
    </row>
    <row r="271" spans="9:120" ht="9.9499999999999993" customHeight="1">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c r="AR271" s="2"/>
      <c r="AS271" s="2"/>
      <c r="AT271" s="2"/>
      <c r="AU271" s="2"/>
      <c r="AV271" s="2"/>
      <c r="AW271" s="2"/>
      <c r="AX271" s="2"/>
      <c r="AY271" s="2"/>
      <c r="AZ271" s="2"/>
      <c r="BA271" s="2"/>
      <c r="BB271" s="2"/>
      <c r="BC271" s="2"/>
      <c r="BD271" s="2"/>
      <c r="BE271" s="2"/>
      <c r="BF271" s="2"/>
      <c r="BG271" s="2"/>
      <c r="BH271" s="2"/>
      <c r="BI271" s="2"/>
      <c r="BJ271" s="2"/>
      <c r="BK271" s="2"/>
      <c r="BL271" s="2"/>
      <c r="BM271" s="2"/>
      <c r="BN271" s="2"/>
      <c r="BO271" s="2"/>
      <c r="BP271" s="2"/>
      <c r="BQ271" s="2"/>
      <c r="BR271" s="2"/>
      <c r="BS271" s="2"/>
      <c r="BT271" s="2"/>
      <c r="BU271" s="2"/>
      <c r="BV271" s="2"/>
      <c r="BW271" s="2"/>
      <c r="BX271" s="2"/>
      <c r="BY271" s="2"/>
      <c r="BZ271" s="2"/>
      <c r="CA271" s="2"/>
      <c r="CB271" s="2"/>
      <c r="CC271" s="2"/>
      <c r="CD271" s="2"/>
      <c r="CE271" s="2"/>
      <c r="CF271" s="2"/>
      <c r="CG271" s="2"/>
      <c r="CH271" s="2"/>
      <c r="CI271" s="2"/>
      <c r="CJ271" s="2"/>
      <c r="CK271" s="2"/>
      <c r="CL271" s="2"/>
      <c r="CM271" s="2"/>
      <c r="CN271" s="2"/>
      <c r="CO271" s="2"/>
      <c r="CP271" s="2"/>
      <c r="CQ271" s="2"/>
      <c r="CR271" s="2"/>
      <c r="CS271" s="2"/>
      <c r="CT271" s="2"/>
      <c r="CU271" s="2"/>
      <c r="CV271" s="2"/>
      <c r="CW271" s="2"/>
      <c r="CX271" s="2"/>
      <c r="CY271" s="2"/>
      <c r="CZ271" s="2"/>
      <c r="DA271" s="2"/>
      <c r="DB271" s="2"/>
      <c r="DC271" s="2"/>
      <c r="DD271" s="2"/>
      <c r="DE271" s="2"/>
      <c r="DF271" s="2"/>
      <c r="DG271" s="2"/>
      <c r="DH271" s="2"/>
      <c r="DI271" s="2"/>
      <c r="DJ271" s="2"/>
      <c r="DK271" s="2"/>
      <c r="DL271" s="2"/>
      <c r="DM271" s="2"/>
      <c r="DN271" s="2"/>
      <c r="DO271" s="2"/>
      <c r="DP271" s="2"/>
    </row>
    <row r="272" spans="9:120" ht="9.9499999999999993" customHeight="1">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c r="AR272" s="2"/>
      <c r="AS272" s="2"/>
      <c r="AT272" s="2"/>
      <c r="AU272" s="2"/>
      <c r="AV272" s="2"/>
      <c r="AW272" s="2"/>
      <c r="AX272" s="2"/>
      <c r="AY272" s="2"/>
      <c r="AZ272" s="2"/>
      <c r="BA272" s="2"/>
      <c r="BB272" s="2"/>
      <c r="BC272" s="2"/>
      <c r="BD272" s="2"/>
      <c r="BE272" s="2"/>
      <c r="BF272" s="2"/>
      <c r="BG272" s="2"/>
      <c r="BH272" s="2"/>
      <c r="BI272" s="2"/>
      <c r="BJ272" s="2"/>
      <c r="BK272" s="2"/>
      <c r="BL272" s="2"/>
      <c r="BM272" s="2"/>
      <c r="BN272" s="2"/>
      <c r="BO272" s="2"/>
      <c r="BP272" s="2"/>
      <c r="BQ272" s="2"/>
      <c r="BR272" s="2"/>
      <c r="BS272" s="2"/>
      <c r="BT272" s="2"/>
      <c r="BU272" s="2"/>
      <c r="BV272" s="2"/>
      <c r="BW272" s="2"/>
      <c r="BX272" s="2"/>
      <c r="BY272" s="2"/>
      <c r="BZ272" s="2"/>
      <c r="CA272" s="2"/>
      <c r="CB272" s="2"/>
      <c r="CC272" s="2"/>
      <c r="CD272" s="2"/>
      <c r="CE272" s="2"/>
      <c r="CF272" s="2"/>
      <c r="CG272" s="2"/>
      <c r="CH272" s="2"/>
      <c r="CI272" s="2"/>
      <c r="CJ272" s="2"/>
      <c r="CK272" s="2"/>
      <c r="CL272" s="2"/>
      <c r="CM272" s="2"/>
      <c r="CN272" s="2"/>
      <c r="CO272" s="2"/>
      <c r="CP272" s="2"/>
      <c r="CQ272" s="2"/>
      <c r="CR272" s="2"/>
      <c r="CS272" s="2"/>
      <c r="CT272" s="2"/>
      <c r="CU272" s="2"/>
      <c r="CV272" s="2"/>
      <c r="CW272" s="2"/>
      <c r="CX272" s="2"/>
      <c r="CY272" s="2"/>
      <c r="CZ272" s="2"/>
      <c r="DA272" s="2"/>
      <c r="DB272" s="2"/>
      <c r="DC272" s="2"/>
      <c r="DD272" s="2"/>
      <c r="DE272" s="2"/>
      <c r="DF272" s="2"/>
      <c r="DG272" s="2"/>
      <c r="DH272" s="2"/>
      <c r="DI272" s="2"/>
      <c r="DJ272" s="2"/>
      <c r="DK272" s="2"/>
      <c r="DL272" s="2"/>
      <c r="DM272" s="2"/>
      <c r="DN272" s="2"/>
      <c r="DO272" s="2"/>
      <c r="DP272" s="2"/>
    </row>
    <row r="273" spans="9:120" ht="9.9499999999999993" customHeight="1">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c r="AR273" s="2"/>
      <c r="AS273" s="2"/>
      <c r="AT273" s="2"/>
      <c r="AU273" s="2"/>
      <c r="AV273" s="2"/>
      <c r="AW273" s="2"/>
      <c r="AX273" s="2"/>
      <c r="AY273" s="2"/>
      <c r="AZ273" s="2"/>
      <c r="BA273" s="2"/>
      <c r="BB273" s="2"/>
      <c r="BC273" s="2"/>
      <c r="BD273" s="2"/>
      <c r="BE273" s="2"/>
      <c r="BF273" s="2"/>
      <c r="BG273" s="2"/>
      <c r="BH273" s="2"/>
      <c r="BI273" s="2"/>
      <c r="BJ273" s="2"/>
      <c r="BK273" s="2"/>
      <c r="BL273" s="2"/>
      <c r="BM273" s="2"/>
      <c r="BN273" s="2"/>
      <c r="BO273" s="2"/>
      <c r="BP273" s="2"/>
      <c r="BQ273" s="2"/>
      <c r="BR273" s="2"/>
      <c r="BS273" s="2"/>
      <c r="BT273" s="2"/>
      <c r="BU273" s="2"/>
      <c r="BV273" s="2"/>
      <c r="BW273" s="2"/>
      <c r="BX273" s="2"/>
      <c r="BY273" s="2"/>
      <c r="BZ273" s="2"/>
      <c r="CA273" s="2"/>
      <c r="CB273" s="2"/>
      <c r="CC273" s="2"/>
      <c r="CD273" s="2"/>
      <c r="CE273" s="2"/>
      <c r="CF273" s="2"/>
      <c r="CG273" s="2"/>
      <c r="CH273" s="2"/>
      <c r="CI273" s="2"/>
      <c r="CJ273" s="2"/>
      <c r="CK273" s="2"/>
      <c r="CL273" s="2"/>
      <c r="CM273" s="2"/>
      <c r="CN273" s="2"/>
      <c r="CO273" s="2"/>
      <c r="CP273" s="2"/>
      <c r="CQ273" s="2"/>
      <c r="CR273" s="2"/>
      <c r="CS273" s="2"/>
      <c r="CT273" s="2"/>
      <c r="CU273" s="2"/>
      <c r="CV273" s="2"/>
      <c r="CW273" s="2"/>
      <c r="CX273" s="2"/>
      <c r="CY273" s="2"/>
      <c r="CZ273" s="2"/>
      <c r="DA273" s="2"/>
      <c r="DB273" s="2"/>
      <c r="DC273" s="2"/>
      <c r="DD273" s="2"/>
      <c r="DE273" s="2"/>
      <c r="DF273" s="2"/>
      <c r="DG273" s="2"/>
      <c r="DH273" s="2"/>
      <c r="DI273" s="2"/>
      <c r="DJ273" s="2"/>
      <c r="DK273" s="2"/>
      <c r="DL273" s="2"/>
      <c r="DM273" s="2"/>
      <c r="DN273" s="2"/>
      <c r="DO273" s="2"/>
      <c r="DP273" s="2"/>
    </row>
    <row r="274" spans="9:120" ht="9.9499999999999993" customHeight="1">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c r="AR274" s="2"/>
      <c r="AS274" s="2"/>
      <c r="AT274" s="2"/>
      <c r="AU274" s="2"/>
      <c r="AV274" s="2"/>
      <c r="AW274" s="2"/>
      <c r="AX274" s="2"/>
      <c r="AY274" s="2"/>
      <c r="AZ274" s="2"/>
      <c r="BA274" s="2"/>
      <c r="BB274" s="2"/>
      <c r="BC274" s="2"/>
      <c r="BD274" s="2"/>
      <c r="BE274" s="2"/>
      <c r="BF274" s="2"/>
      <c r="BG274" s="2"/>
      <c r="BH274" s="2"/>
      <c r="BI274" s="2"/>
      <c r="BJ274" s="2"/>
      <c r="BK274" s="2"/>
      <c r="BL274" s="2"/>
      <c r="BM274" s="2"/>
      <c r="BN274" s="2"/>
      <c r="BO274" s="2"/>
      <c r="BP274" s="2"/>
      <c r="BQ274" s="2"/>
      <c r="BR274" s="2"/>
      <c r="BS274" s="2"/>
      <c r="BT274" s="2"/>
      <c r="BU274" s="2"/>
      <c r="BV274" s="2"/>
      <c r="BW274" s="2"/>
      <c r="BX274" s="2"/>
      <c r="BY274" s="2"/>
      <c r="BZ274" s="2"/>
      <c r="CA274" s="2"/>
      <c r="CB274" s="2"/>
      <c r="CC274" s="2"/>
      <c r="CD274" s="2"/>
      <c r="CE274" s="2"/>
      <c r="CF274" s="2"/>
      <c r="CG274" s="2"/>
      <c r="CH274" s="2"/>
      <c r="CI274" s="2"/>
      <c r="CJ274" s="2"/>
      <c r="CK274" s="2"/>
      <c r="CL274" s="2"/>
      <c r="CM274" s="2"/>
      <c r="CN274" s="2"/>
      <c r="CO274" s="2"/>
      <c r="CP274" s="2"/>
      <c r="CQ274" s="2"/>
      <c r="CR274" s="2"/>
      <c r="CS274" s="2"/>
      <c r="CT274" s="2"/>
      <c r="CU274" s="2"/>
      <c r="CV274" s="2"/>
      <c r="CW274" s="2"/>
      <c r="CX274" s="2"/>
      <c r="CY274" s="2"/>
      <c r="CZ274" s="2"/>
      <c r="DA274" s="2"/>
      <c r="DB274" s="2"/>
      <c r="DC274" s="2"/>
      <c r="DD274" s="2"/>
      <c r="DE274" s="2"/>
      <c r="DF274" s="2"/>
      <c r="DG274" s="2"/>
      <c r="DH274" s="2"/>
      <c r="DI274" s="2"/>
      <c r="DJ274" s="2"/>
      <c r="DK274" s="2"/>
      <c r="DL274" s="2"/>
      <c r="DM274" s="2"/>
      <c r="DN274" s="2"/>
      <c r="DO274" s="2"/>
      <c r="DP274" s="2"/>
    </row>
    <row r="275" spans="9:120" ht="9.9499999999999993" customHeight="1">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c r="AR275" s="2"/>
      <c r="AS275" s="2"/>
      <c r="AT275" s="2"/>
      <c r="AU275" s="2"/>
      <c r="AV275" s="2"/>
      <c r="AW275" s="2"/>
      <c r="AX275" s="2"/>
      <c r="AY275" s="2"/>
      <c r="AZ275" s="2"/>
      <c r="BA275" s="2"/>
      <c r="BB275" s="2"/>
      <c r="BC275" s="2"/>
      <c r="BD275" s="2"/>
      <c r="BE275" s="2"/>
      <c r="BF275" s="2"/>
      <c r="BG275" s="2"/>
      <c r="BH275" s="2"/>
      <c r="BI275" s="2"/>
      <c r="BJ275" s="2"/>
      <c r="BK275" s="2"/>
      <c r="BL275" s="2"/>
      <c r="BM275" s="2"/>
      <c r="BN275" s="2"/>
      <c r="BO275" s="2"/>
      <c r="BP275" s="2"/>
      <c r="BQ275" s="2"/>
      <c r="BR275" s="2"/>
      <c r="BS275" s="2"/>
      <c r="BT275" s="2"/>
      <c r="BU275" s="2"/>
      <c r="BV275" s="2"/>
      <c r="BW275" s="2"/>
      <c r="BX275" s="2"/>
      <c r="BY275" s="2"/>
      <c r="BZ275" s="2"/>
      <c r="CA275" s="2"/>
      <c r="CB275" s="2"/>
      <c r="CC275" s="2"/>
      <c r="CD275" s="2"/>
      <c r="CE275" s="2"/>
      <c r="CF275" s="2"/>
      <c r="CG275" s="2"/>
      <c r="CH275" s="2"/>
      <c r="CI275" s="2"/>
      <c r="CJ275" s="2"/>
      <c r="CK275" s="2"/>
      <c r="CL275" s="2"/>
      <c r="CM275" s="2"/>
      <c r="CN275" s="2"/>
      <c r="CO275" s="2"/>
      <c r="CP275" s="2"/>
      <c r="CQ275" s="2"/>
      <c r="CR275" s="2"/>
      <c r="CS275" s="2"/>
      <c r="CT275" s="2"/>
      <c r="CU275" s="2"/>
      <c r="CV275" s="2"/>
      <c r="CW275" s="2"/>
      <c r="CX275" s="2"/>
      <c r="CY275" s="2"/>
      <c r="CZ275" s="2"/>
      <c r="DA275" s="2"/>
      <c r="DB275" s="2"/>
      <c r="DC275" s="2"/>
      <c r="DD275" s="2"/>
      <c r="DE275" s="2"/>
      <c r="DF275" s="2"/>
      <c r="DG275" s="2"/>
      <c r="DH275" s="2"/>
      <c r="DI275" s="2"/>
      <c r="DJ275" s="2"/>
      <c r="DK275" s="2"/>
      <c r="DL275" s="2"/>
      <c r="DM275" s="2"/>
      <c r="DN275" s="2"/>
      <c r="DO275" s="2"/>
      <c r="DP275" s="2"/>
    </row>
    <row r="276" spans="9:120" ht="9.9499999999999993" customHeight="1">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c r="AR276" s="2"/>
      <c r="AS276" s="2"/>
      <c r="AT276" s="2"/>
      <c r="AU276" s="2"/>
      <c r="AV276" s="2"/>
      <c r="AW276" s="2"/>
      <c r="AX276" s="2"/>
      <c r="AY276" s="2"/>
      <c r="AZ276" s="2"/>
      <c r="BA276" s="2"/>
      <c r="BB276" s="2"/>
      <c r="BC276" s="2"/>
      <c r="BD276" s="2"/>
      <c r="BE276" s="2"/>
      <c r="BF276" s="2"/>
      <c r="BG276" s="2"/>
      <c r="BH276" s="2"/>
      <c r="BI276" s="2"/>
      <c r="BJ276" s="2"/>
      <c r="BK276" s="2"/>
      <c r="BL276" s="2"/>
      <c r="BM276" s="2"/>
      <c r="BN276" s="2"/>
      <c r="BO276" s="2"/>
      <c r="BP276" s="2"/>
      <c r="BQ276" s="2"/>
      <c r="BR276" s="2"/>
      <c r="BS276" s="2"/>
      <c r="BT276" s="2"/>
      <c r="BU276" s="2"/>
      <c r="BV276" s="2"/>
      <c r="BW276" s="2"/>
      <c r="BX276" s="2"/>
      <c r="BY276" s="2"/>
      <c r="BZ276" s="2"/>
      <c r="CA276" s="2"/>
      <c r="CB276" s="2"/>
      <c r="CC276" s="2"/>
      <c r="CD276" s="2"/>
      <c r="CE276" s="2"/>
      <c r="CF276" s="2"/>
      <c r="CG276" s="2"/>
      <c r="CH276" s="2"/>
      <c r="CI276" s="2"/>
      <c r="CJ276" s="2"/>
      <c r="CK276" s="2"/>
      <c r="CL276" s="2"/>
      <c r="CM276" s="2"/>
      <c r="CN276" s="2"/>
      <c r="CO276" s="2"/>
      <c r="CP276" s="2"/>
      <c r="CQ276" s="2"/>
      <c r="CR276" s="2"/>
      <c r="CS276" s="2"/>
      <c r="CT276" s="2"/>
      <c r="CU276" s="2"/>
      <c r="CV276" s="2"/>
      <c r="CW276" s="2"/>
      <c r="CX276" s="2"/>
      <c r="CY276" s="2"/>
      <c r="CZ276" s="2"/>
      <c r="DA276" s="2"/>
      <c r="DB276" s="2"/>
      <c r="DC276" s="2"/>
      <c r="DD276" s="2"/>
      <c r="DE276" s="2"/>
      <c r="DF276" s="2"/>
      <c r="DG276" s="2"/>
      <c r="DH276" s="2"/>
      <c r="DI276" s="2"/>
      <c r="DJ276" s="2"/>
      <c r="DK276" s="2"/>
      <c r="DL276" s="2"/>
      <c r="DM276" s="2"/>
      <c r="DN276" s="2"/>
      <c r="DO276" s="2"/>
      <c r="DP276" s="2"/>
    </row>
    <row r="277" spans="9:120" ht="9.9499999999999993" customHeight="1">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c r="AR277" s="2"/>
      <c r="AS277" s="2"/>
      <c r="AT277" s="2"/>
      <c r="AU277" s="2"/>
      <c r="AV277" s="2"/>
      <c r="AW277" s="2"/>
      <c r="AX277" s="2"/>
      <c r="AY277" s="2"/>
      <c r="AZ277" s="2"/>
      <c r="BA277" s="2"/>
      <c r="BB277" s="2"/>
      <c r="BC277" s="2"/>
      <c r="BD277" s="2"/>
      <c r="BE277" s="2"/>
      <c r="BF277" s="2"/>
      <c r="BG277" s="2"/>
      <c r="BH277" s="2"/>
      <c r="BI277" s="2"/>
      <c r="BJ277" s="2"/>
      <c r="BK277" s="2"/>
      <c r="BL277" s="2"/>
      <c r="BM277" s="2"/>
      <c r="BN277" s="2"/>
      <c r="BO277" s="2"/>
      <c r="BP277" s="2"/>
      <c r="BQ277" s="2"/>
      <c r="BR277" s="2"/>
      <c r="BS277" s="2"/>
      <c r="BT277" s="2"/>
      <c r="BU277" s="2"/>
      <c r="BV277" s="2"/>
      <c r="BW277" s="2"/>
      <c r="BX277" s="2"/>
      <c r="BY277" s="2"/>
      <c r="BZ277" s="2"/>
      <c r="CA277" s="2"/>
      <c r="CB277" s="2"/>
      <c r="CC277" s="2"/>
      <c r="CD277" s="2"/>
      <c r="CE277" s="2"/>
      <c r="CF277" s="2"/>
      <c r="CG277" s="2"/>
      <c r="CH277" s="2"/>
      <c r="CI277" s="2"/>
      <c r="CJ277" s="2"/>
      <c r="CK277" s="2"/>
      <c r="CL277" s="2"/>
      <c r="CM277" s="2"/>
      <c r="CN277" s="2"/>
      <c r="CO277" s="2"/>
      <c r="CP277" s="2"/>
      <c r="CQ277" s="2"/>
      <c r="CR277" s="2"/>
      <c r="CS277" s="2"/>
      <c r="CT277" s="2"/>
      <c r="CU277" s="2"/>
      <c r="CV277" s="2"/>
      <c r="CW277" s="2"/>
      <c r="CX277" s="2"/>
      <c r="CY277" s="2"/>
      <c r="CZ277" s="2"/>
      <c r="DA277" s="2"/>
      <c r="DB277" s="2"/>
      <c r="DC277" s="2"/>
      <c r="DD277" s="2"/>
      <c r="DE277" s="2"/>
      <c r="DF277" s="2"/>
      <c r="DG277" s="2"/>
      <c r="DH277" s="2"/>
      <c r="DI277" s="2"/>
      <c r="DJ277" s="2"/>
      <c r="DK277" s="2"/>
      <c r="DL277" s="2"/>
      <c r="DM277" s="2"/>
      <c r="DN277" s="2"/>
      <c r="DO277" s="2"/>
      <c r="DP277" s="2"/>
    </row>
    <row r="278" spans="9:120" ht="9.9499999999999993" customHeight="1">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c r="AR278" s="2"/>
      <c r="AS278" s="2"/>
      <c r="AT278" s="2"/>
      <c r="AU278" s="2"/>
      <c r="AV278" s="2"/>
      <c r="AW278" s="2"/>
      <c r="AX278" s="2"/>
      <c r="AY278" s="2"/>
      <c r="AZ278" s="2"/>
      <c r="BA278" s="2"/>
      <c r="BB278" s="2"/>
      <c r="BC278" s="2"/>
      <c r="BD278" s="2"/>
      <c r="BE278" s="2"/>
      <c r="BF278" s="2"/>
      <c r="BG278" s="2"/>
      <c r="BH278" s="2"/>
      <c r="BI278" s="2"/>
      <c r="BJ278" s="2"/>
      <c r="BK278" s="2"/>
      <c r="BL278" s="2"/>
      <c r="BM278" s="2"/>
      <c r="BN278" s="2"/>
      <c r="BO278" s="2"/>
      <c r="BP278" s="2"/>
      <c r="BQ278" s="2"/>
      <c r="BR278" s="2"/>
      <c r="BS278" s="2"/>
      <c r="BT278" s="2"/>
      <c r="BU278" s="2"/>
      <c r="BV278" s="2"/>
      <c r="BW278" s="2"/>
      <c r="BX278" s="2"/>
      <c r="BY278" s="2"/>
      <c r="BZ278" s="2"/>
      <c r="CA278" s="2"/>
      <c r="CB278" s="2"/>
      <c r="CC278" s="2"/>
      <c r="CD278" s="2"/>
      <c r="CE278" s="2"/>
      <c r="CF278" s="2"/>
      <c r="CG278" s="2"/>
      <c r="CH278" s="2"/>
      <c r="CI278" s="2"/>
      <c r="CJ278" s="2"/>
      <c r="CK278" s="2"/>
      <c r="CL278" s="2"/>
      <c r="CM278" s="2"/>
      <c r="CN278" s="2"/>
      <c r="CO278" s="2"/>
      <c r="CP278" s="2"/>
      <c r="CQ278" s="2"/>
      <c r="CR278" s="2"/>
      <c r="CS278" s="2"/>
      <c r="CT278" s="2"/>
      <c r="CU278" s="2"/>
      <c r="CV278" s="2"/>
      <c r="CW278" s="2"/>
      <c r="CX278" s="2"/>
      <c r="CY278" s="2"/>
      <c r="CZ278" s="2"/>
      <c r="DA278" s="2"/>
      <c r="DB278" s="2"/>
      <c r="DC278" s="2"/>
      <c r="DD278" s="2"/>
      <c r="DE278" s="2"/>
      <c r="DF278" s="2"/>
      <c r="DG278" s="2"/>
      <c r="DH278" s="2"/>
      <c r="DI278" s="2"/>
      <c r="DJ278" s="2"/>
      <c r="DK278" s="2"/>
      <c r="DL278" s="2"/>
      <c r="DM278" s="2"/>
      <c r="DN278" s="2"/>
      <c r="DO278" s="2"/>
      <c r="DP278" s="2"/>
    </row>
    <row r="279" spans="9:120" ht="9.9499999999999993" customHeight="1">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c r="AR279" s="2"/>
      <c r="AS279" s="2"/>
      <c r="AT279" s="2"/>
      <c r="AU279" s="2"/>
      <c r="AV279" s="2"/>
      <c r="AW279" s="2"/>
      <c r="AX279" s="2"/>
      <c r="AY279" s="2"/>
      <c r="AZ279" s="2"/>
      <c r="BA279" s="2"/>
      <c r="BB279" s="2"/>
      <c r="BC279" s="2"/>
      <c r="BD279" s="2"/>
      <c r="BE279" s="2"/>
      <c r="BF279" s="2"/>
      <c r="BG279" s="2"/>
      <c r="BH279" s="2"/>
      <c r="BI279" s="2"/>
      <c r="BJ279" s="2"/>
      <c r="BK279" s="2"/>
      <c r="BL279" s="2"/>
      <c r="BM279" s="2"/>
      <c r="BN279" s="2"/>
      <c r="BO279" s="2"/>
      <c r="BP279" s="2"/>
      <c r="BQ279" s="2"/>
      <c r="BR279" s="2"/>
      <c r="BS279" s="2"/>
      <c r="BT279" s="2"/>
      <c r="BU279" s="2"/>
      <c r="BV279" s="2"/>
      <c r="BW279" s="2"/>
      <c r="BX279" s="2"/>
      <c r="BY279" s="2"/>
      <c r="BZ279" s="2"/>
      <c r="CA279" s="2"/>
      <c r="CB279" s="2"/>
      <c r="CC279" s="2"/>
      <c r="CD279" s="2"/>
      <c r="CE279" s="2"/>
      <c r="CF279" s="2"/>
      <c r="CG279" s="2"/>
      <c r="CH279" s="2"/>
      <c r="CI279" s="2"/>
      <c r="CJ279" s="2"/>
      <c r="CK279" s="2"/>
      <c r="CL279" s="2"/>
      <c r="CM279" s="2"/>
      <c r="CN279" s="2"/>
      <c r="CO279" s="2"/>
      <c r="CP279" s="2"/>
      <c r="CQ279" s="2"/>
      <c r="CR279" s="2"/>
      <c r="CS279" s="2"/>
      <c r="CT279" s="2"/>
      <c r="CU279" s="2"/>
      <c r="CV279" s="2"/>
      <c r="CW279" s="2"/>
      <c r="CX279" s="2"/>
      <c r="CY279" s="2"/>
      <c r="CZ279" s="2"/>
      <c r="DA279" s="2"/>
      <c r="DB279" s="2"/>
      <c r="DC279" s="2"/>
      <c r="DD279" s="2"/>
      <c r="DE279" s="2"/>
      <c r="DF279" s="2"/>
      <c r="DG279" s="2"/>
      <c r="DH279" s="2"/>
      <c r="DI279" s="2"/>
      <c r="DJ279" s="2"/>
      <c r="DK279" s="2"/>
      <c r="DL279" s="2"/>
      <c r="DM279" s="2"/>
      <c r="DN279" s="2"/>
      <c r="DO279" s="2"/>
      <c r="DP279" s="2"/>
    </row>
    <row r="280" spans="9:120" ht="9.9499999999999993" customHeight="1">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c r="AR280" s="2"/>
      <c r="AS280" s="2"/>
      <c r="AT280" s="2"/>
      <c r="AU280" s="2"/>
      <c r="AV280" s="2"/>
      <c r="AW280" s="2"/>
      <c r="AX280" s="2"/>
      <c r="AY280" s="2"/>
      <c r="AZ280" s="2"/>
      <c r="BA280" s="2"/>
      <c r="BB280" s="2"/>
      <c r="BC280" s="2"/>
      <c r="BD280" s="2"/>
      <c r="BE280" s="2"/>
      <c r="BF280" s="2"/>
      <c r="BG280" s="2"/>
      <c r="BH280" s="2"/>
      <c r="BI280" s="2"/>
      <c r="BJ280" s="2"/>
      <c r="BK280" s="2"/>
      <c r="BL280" s="2"/>
      <c r="BM280" s="2"/>
      <c r="BN280" s="2"/>
      <c r="BO280" s="2"/>
      <c r="BP280" s="2"/>
      <c r="BQ280" s="2"/>
      <c r="BR280" s="2"/>
      <c r="BS280" s="2"/>
      <c r="BT280" s="2"/>
      <c r="BU280" s="2"/>
      <c r="BV280" s="2"/>
      <c r="BW280" s="2"/>
      <c r="BX280" s="2"/>
      <c r="BY280" s="2"/>
      <c r="BZ280" s="2"/>
      <c r="CA280" s="2"/>
      <c r="CB280" s="2"/>
      <c r="CC280" s="2"/>
      <c r="CD280" s="2"/>
      <c r="CE280" s="2"/>
      <c r="CF280" s="2"/>
      <c r="CG280" s="2"/>
      <c r="CH280" s="2"/>
      <c r="CI280" s="2"/>
      <c r="CJ280" s="2"/>
      <c r="CK280" s="2"/>
      <c r="CL280" s="2"/>
      <c r="CM280" s="2"/>
      <c r="CN280" s="2"/>
      <c r="CO280" s="2"/>
      <c r="CP280" s="2"/>
      <c r="CQ280" s="2"/>
      <c r="CR280" s="2"/>
      <c r="CS280" s="2"/>
      <c r="CT280" s="2"/>
      <c r="CU280" s="2"/>
      <c r="CV280" s="2"/>
      <c r="CW280" s="2"/>
      <c r="CX280" s="2"/>
      <c r="CY280" s="2"/>
      <c r="CZ280" s="2"/>
      <c r="DA280" s="2"/>
      <c r="DB280" s="2"/>
      <c r="DC280" s="2"/>
      <c r="DD280" s="2"/>
      <c r="DE280" s="2"/>
      <c r="DF280" s="2"/>
      <c r="DG280" s="2"/>
      <c r="DH280" s="2"/>
      <c r="DI280" s="2"/>
      <c r="DJ280" s="2"/>
      <c r="DK280" s="2"/>
      <c r="DL280" s="2"/>
      <c r="DM280" s="2"/>
      <c r="DN280" s="2"/>
      <c r="DO280" s="2"/>
      <c r="DP280" s="2"/>
    </row>
    <row r="281" spans="9:120" ht="9.9499999999999993" customHeight="1">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c r="AR281" s="2"/>
      <c r="AS281" s="2"/>
      <c r="AT281" s="2"/>
      <c r="AU281" s="2"/>
      <c r="AV281" s="2"/>
      <c r="AW281" s="2"/>
      <c r="AX281" s="2"/>
      <c r="AY281" s="2"/>
      <c r="AZ281" s="2"/>
      <c r="BA281" s="2"/>
      <c r="BB281" s="2"/>
      <c r="BC281" s="2"/>
      <c r="BD281" s="2"/>
      <c r="BE281" s="2"/>
      <c r="BF281" s="2"/>
      <c r="BG281" s="2"/>
      <c r="BH281" s="2"/>
      <c r="BI281" s="2"/>
      <c r="BJ281" s="2"/>
      <c r="BK281" s="2"/>
      <c r="BL281" s="2"/>
      <c r="BM281" s="2"/>
      <c r="BN281" s="2"/>
      <c r="BO281" s="2"/>
      <c r="BP281" s="2"/>
      <c r="BQ281" s="2"/>
      <c r="BR281" s="2"/>
      <c r="BS281" s="2"/>
      <c r="BT281" s="2"/>
      <c r="BU281" s="2"/>
      <c r="BV281" s="2"/>
      <c r="BW281" s="2"/>
      <c r="BX281" s="2"/>
      <c r="BY281" s="2"/>
      <c r="BZ281" s="2"/>
      <c r="CA281" s="2"/>
      <c r="CB281" s="2"/>
      <c r="CC281" s="2"/>
      <c r="CD281" s="2"/>
      <c r="CE281" s="2"/>
      <c r="CF281" s="2"/>
      <c r="CG281" s="2"/>
      <c r="CH281" s="2"/>
      <c r="CI281" s="2"/>
      <c r="CJ281" s="2"/>
      <c r="CK281" s="2"/>
      <c r="CL281" s="2"/>
      <c r="CM281" s="2"/>
      <c r="CN281" s="2"/>
      <c r="CO281" s="2"/>
      <c r="CP281" s="2"/>
      <c r="CQ281" s="2"/>
      <c r="CR281" s="2"/>
      <c r="CS281" s="2"/>
      <c r="CT281" s="2"/>
      <c r="CU281" s="2"/>
      <c r="CV281" s="2"/>
      <c r="CW281" s="2"/>
      <c r="CX281" s="2"/>
      <c r="CY281" s="2"/>
      <c r="CZ281" s="2"/>
      <c r="DA281" s="2"/>
      <c r="DB281" s="2"/>
      <c r="DC281" s="2"/>
      <c r="DD281" s="2"/>
      <c r="DE281" s="2"/>
      <c r="DF281" s="2"/>
      <c r="DG281" s="2"/>
      <c r="DH281" s="2"/>
      <c r="DI281" s="2"/>
      <c r="DJ281" s="2"/>
      <c r="DK281" s="2"/>
      <c r="DL281" s="2"/>
      <c r="DM281" s="2"/>
      <c r="DN281" s="2"/>
      <c r="DO281" s="2"/>
      <c r="DP281" s="2"/>
    </row>
    <row r="282" spans="9:120" ht="9.9499999999999993" customHeight="1">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c r="AR282" s="2"/>
      <c r="AS282" s="2"/>
      <c r="AT282" s="2"/>
      <c r="AU282" s="2"/>
      <c r="AV282" s="2"/>
      <c r="AW282" s="2"/>
      <c r="AX282" s="2"/>
      <c r="AY282" s="2"/>
      <c r="AZ282" s="2"/>
      <c r="BA282" s="2"/>
      <c r="BB282" s="2"/>
      <c r="BC282" s="2"/>
      <c r="BD282" s="2"/>
      <c r="BE282" s="2"/>
      <c r="BF282" s="2"/>
      <c r="BG282" s="2"/>
      <c r="BH282" s="2"/>
      <c r="BI282" s="2"/>
      <c r="BJ282" s="2"/>
      <c r="BK282" s="2"/>
      <c r="BL282" s="2"/>
      <c r="BM282" s="2"/>
      <c r="BN282" s="2"/>
      <c r="BO282" s="2"/>
      <c r="BP282" s="2"/>
      <c r="BQ282" s="2"/>
      <c r="BR282" s="2"/>
      <c r="BS282" s="2"/>
      <c r="BT282" s="2"/>
      <c r="BU282" s="2"/>
      <c r="BV282" s="2"/>
      <c r="BW282" s="2"/>
      <c r="BX282" s="2"/>
      <c r="BY282" s="2"/>
      <c r="BZ282" s="2"/>
      <c r="CA282" s="2"/>
      <c r="CB282" s="2"/>
      <c r="CC282" s="2"/>
      <c r="CD282" s="2"/>
      <c r="CE282" s="2"/>
      <c r="CF282" s="2"/>
      <c r="CG282" s="2"/>
      <c r="CH282" s="2"/>
      <c r="CI282" s="2"/>
      <c r="CJ282" s="2"/>
      <c r="CK282" s="2"/>
      <c r="CL282" s="2"/>
      <c r="CM282" s="2"/>
      <c r="CN282" s="2"/>
      <c r="CO282" s="2"/>
      <c r="CP282" s="2"/>
      <c r="CQ282" s="2"/>
      <c r="CR282" s="2"/>
      <c r="CS282" s="2"/>
      <c r="CT282" s="2"/>
      <c r="CU282" s="2"/>
      <c r="CV282" s="2"/>
      <c r="CW282" s="2"/>
      <c r="CX282" s="2"/>
      <c r="CY282" s="2"/>
      <c r="CZ282" s="2"/>
      <c r="DA282" s="2"/>
      <c r="DB282" s="2"/>
      <c r="DC282" s="2"/>
      <c r="DD282" s="2"/>
      <c r="DE282" s="2"/>
      <c r="DF282" s="2"/>
      <c r="DG282" s="2"/>
      <c r="DH282" s="2"/>
      <c r="DI282" s="2"/>
      <c r="DJ282" s="2"/>
      <c r="DK282" s="2"/>
      <c r="DL282" s="2"/>
      <c r="DM282" s="2"/>
      <c r="DN282" s="2"/>
      <c r="DO282" s="2"/>
      <c r="DP282" s="2"/>
    </row>
    <row r="283" spans="9:120" ht="9.9499999999999993" customHeight="1">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c r="AR283" s="2"/>
      <c r="AS283" s="2"/>
      <c r="AT283" s="2"/>
      <c r="AU283" s="2"/>
      <c r="AV283" s="2"/>
      <c r="AW283" s="2"/>
      <c r="AX283" s="2"/>
      <c r="AY283" s="2"/>
      <c r="AZ283" s="2"/>
      <c r="BA283" s="2"/>
      <c r="BB283" s="2"/>
      <c r="BC283" s="2"/>
      <c r="BD283" s="2"/>
      <c r="BE283" s="2"/>
      <c r="BF283" s="2"/>
      <c r="BG283" s="2"/>
      <c r="BH283" s="2"/>
      <c r="BI283" s="2"/>
      <c r="BJ283" s="2"/>
      <c r="BK283" s="2"/>
      <c r="BL283" s="2"/>
      <c r="BM283" s="2"/>
      <c r="BN283" s="2"/>
      <c r="BO283" s="2"/>
      <c r="BP283" s="2"/>
      <c r="BQ283" s="2"/>
      <c r="BR283" s="2"/>
      <c r="BS283" s="2"/>
      <c r="BT283" s="2"/>
      <c r="BU283" s="2"/>
      <c r="BV283" s="2"/>
      <c r="BW283" s="2"/>
      <c r="BX283" s="2"/>
      <c r="BY283" s="2"/>
      <c r="BZ283" s="2"/>
      <c r="CA283" s="2"/>
      <c r="CB283" s="2"/>
      <c r="CC283" s="2"/>
      <c r="CD283" s="2"/>
      <c r="CE283" s="2"/>
      <c r="CF283" s="2"/>
      <c r="CG283" s="2"/>
      <c r="CH283" s="2"/>
      <c r="CI283" s="2"/>
      <c r="CJ283" s="2"/>
      <c r="CK283" s="2"/>
      <c r="CL283" s="2"/>
      <c r="CM283" s="2"/>
      <c r="CN283" s="2"/>
      <c r="CO283" s="2"/>
      <c r="CP283" s="2"/>
      <c r="CQ283" s="2"/>
      <c r="CR283" s="2"/>
      <c r="CS283" s="2"/>
      <c r="CT283" s="2"/>
      <c r="CU283" s="2"/>
      <c r="CV283" s="2"/>
      <c r="CW283" s="2"/>
      <c r="CX283" s="2"/>
      <c r="CY283" s="2"/>
      <c r="CZ283" s="2"/>
      <c r="DA283" s="2"/>
      <c r="DB283" s="2"/>
      <c r="DC283" s="2"/>
      <c r="DD283" s="2"/>
      <c r="DE283" s="2"/>
      <c r="DF283" s="2"/>
      <c r="DG283" s="2"/>
      <c r="DH283" s="2"/>
      <c r="DI283" s="2"/>
      <c r="DJ283" s="2"/>
      <c r="DK283" s="2"/>
      <c r="DL283" s="2"/>
      <c r="DM283" s="2"/>
      <c r="DN283" s="2"/>
      <c r="DO283" s="2"/>
      <c r="DP283" s="2"/>
    </row>
    <row r="284" spans="9:120" ht="9.9499999999999993" customHeight="1">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c r="AR284" s="2"/>
      <c r="AS284" s="2"/>
      <c r="AT284" s="2"/>
      <c r="AU284" s="2"/>
      <c r="AV284" s="2"/>
      <c r="AW284" s="2"/>
      <c r="AX284" s="2"/>
      <c r="AY284" s="2"/>
      <c r="AZ284" s="2"/>
      <c r="BA284" s="2"/>
      <c r="BB284" s="2"/>
      <c r="BC284" s="2"/>
      <c r="BD284" s="2"/>
      <c r="BE284" s="2"/>
      <c r="BF284" s="2"/>
      <c r="BG284" s="2"/>
      <c r="BH284" s="2"/>
      <c r="BI284" s="2"/>
      <c r="BJ284" s="2"/>
      <c r="BK284" s="2"/>
      <c r="BL284" s="2"/>
      <c r="BM284" s="2"/>
      <c r="BN284" s="2"/>
      <c r="BO284" s="2"/>
      <c r="BP284" s="2"/>
      <c r="BQ284" s="2"/>
      <c r="BR284" s="2"/>
      <c r="BS284" s="2"/>
      <c r="BT284" s="2"/>
      <c r="BU284" s="2"/>
      <c r="BV284" s="2"/>
      <c r="BW284" s="2"/>
      <c r="BX284" s="2"/>
      <c r="BY284" s="2"/>
      <c r="BZ284" s="2"/>
      <c r="CA284" s="2"/>
      <c r="CB284" s="2"/>
      <c r="CC284" s="2"/>
      <c r="CD284" s="2"/>
      <c r="CE284" s="2"/>
      <c r="CF284" s="2"/>
      <c r="CG284" s="2"/>
      <c r="CH284" s="2"/>
      <c r="CI284" s="2"/>
      <c r="CJ284" s="2"/>
      <c r="CK284" s="2"/>
      <c r="CL284" s="2"/>
      <c r="CM284" s="2"/>
      <c r="CN284" s="2"/>
      <c r="CO284" s="2"/>
      <c r="CP284" s="2"/>
      <c r="CQ284" s="2"/>
      <c r="CR284" s="2"/>
      <c r="CS284" s="2"/>
      <c r="CT284" s="2"/>
      <c r="CU284" s="2"/>
      <c r="CV284" s="2"/>
      <c r="CW284" s="2"/>
      <c r="CX284" s="2"/>
      <c r="CY284" s="2"/>
      <c r="CZ284" s="2"/>
      <c r="DA284" s="2"/>
      <c r="DB284" s="2"/>
      <c r="DC284" s="2"/>
      <c r="DD284" s="2"/>
      <c r="DE284" s="2"/>
      <c r="DF284" s="2"/>
      <c r="DG284" s="2"/>
      <c r="DH284" s="2"/>
      <c r="DI284" s="2"/>
      <c r="DJ284" s="2"/>
      <c r="DK284" s="2"/>
      <c r="DL284" s="2"/>
      <c r="DM284" s="2"/>
      <c r="DN284" s="2"/>
      <c r="DO284" s="2"/>
      <c r="DP284" s="2"/>
    </row>
    <row r="285" spans="9:120" ht="9.9499999999999993" customHeight="1">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c r="AR285" s="2"/>
      <c r="AS285" s="2"/>
      <c r="AT285" s="2"/>
      <c r="AU285" s="2"/>
      <c r="AV285" s="2"/>
      <c r="AW285" s="2"/>
      <c r="AX285" s="2"/>
      <c r="AY285" s="2"/>
      <c r="AZ285" s="2"/>
      <c r="BA285" s="2"/>
      <c r="BB285" s="2"/>
      <c r="BC285" s="2"/>
      <c r="BD285" s="2"/>
      <c r="BE285" s="2"/>
      <c r="BF285" s="2"/>
      <c r="BG285" s="2"/>
      <c r="BH285" s="2"/>
      <c r="BI285" s="2"/>
      <c r="BJ285" s="2"/>
      <c r="BK285" s="2"/>
      <c r="BL285" s="2"/>
      <c r="BM285" s="2"/>
      <c r="BN285" s="2"/>
      <c r="BO285" s="2"/>
      <c r="BP285" s="2"/>
      <c r="BQ285" s="2"/>
      <c r="BR285" s="2"/>
      <c r="BS285" s="2"/>
      <c r="BT285" s="2"/>
      <c r="BU285" s="2"/>
      <c r="BV285" s="2"/>
      <c r="BW285" s="2"/>
      <c r="BX285" s="2"/>
      <c r="BY285" s="2"/>
      <c r="BZ285" s="2"/>
      <c r="CA285" s="2"/>
      <c r="CB285" s="2"/>
      <c r="CC285" s="2"/>
      <c r="CD285" s="2"/>
      <c r="CE285" s="2"/>
      <c r="CF285" s="2"/>
      <c r="CG285" s="2"/>
      <c r="CH285" s="2"/>
      <c r="CI285" s="2"/>
      <c r="CJ285" s="2"/>
      <c r="CK285" s="2"/>
      <c r="CL285" s="2"/>
      <c r="CM285" s="2"/>
      <c r="CN285" s="2"/>
      <c r="CO285" s="2"/>
      <c r="CP285" s="2"/>
      <c r="CQ285" s="2"/>
      <c r="CR285" s="2"/>
      <c r="CS285" s="2"/>
      <c r="CT285" s="2"/>
      <c r="CU285" s="2"/>
      <c r="CV285" s="2"/>
      <c r="CW285" s="2"/>
      <c r="CX285" s="2"/>
      <c r="CY285" s="2"/>
      <c r="CZ285" s="2"/>
      <c r="DA285" s="2"/>
      <c r="DB285" s="2"/>
      <c r="DC285" s="2"/>
      <c r="DD285" s="2"/>
      <c r="DE285" s="2"/>
      <c r="DF285" s="2"/>
      <c r="DG285" s="2"/>
      <c r="DH285" s="2"/>
      <c r="DI285" s="2"/>
      <c r="DJ285" s="2"/>
      <c r="DK285" s="2"/>
      <c r="DL285" s="2"/>
      <c r="DM285" s="2"/>
      <c r="DN285" s="2"/>
      <c r="DO285" s="2"/>
      <c r="DP285" s="2"/>
    </row>
    <row r="286" spans="9:120" ht="9.9499999999999993" customHeight="1">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c r="AR286" s="2"/>
      <c r="AS286" s="2"/>
      <c r="AT286" s="2"/>
      <c r="AU286" s="2"/>
      <c r="AV286" s="2"/>
      <c r="AW286" s="2"/>
      <c r="AX286" s="2"/>
      <c r="AY286" s="2"/>
      <c r="AZ286" s="2"/>
      <c r="BA286" s="2"/>
      <c r="BB286" s="2"/>
      <c r="BC286" s="2"/>
      <c r="BD286" s="2"/>
      <c r="BE286" s="2"/>
      <c r="BF286" s="2"/>
      <c r="BG286" s="2"/>
      <c r="BH286" s="2"/>
      <c r="BI286" s="2"/>
      <c r="BJ286" s="2"/>
      <c r="BK286" s="2"/>
      <c r="BL286" s="2"/>
      <c r="BM286" s="2"/>
      <c r="BN286" s="2"/>
      <c r="BO286" s="2"/>
      <c r="BP286" s="2"/>
      <c r="BQ286" s="2"/>
      <c r="BR286" s="2"/>
      <c r="BS286" s="2"/>
      <c r="BT286" s="2"/>
      <c r="BU286" s="2"/>
      <c r="BV286" s="2"/>
      <c r="BW286" s="2"/>
      <c r="BX286" s="2"/>
      <c r="BY286" s="2"/>
      <c r="BZ286" s="2"/>
      <c r="CA286" s="2"/>
      <c r="CB286" s="2"/>
      <c r="CC286" s="2"/>
      <c r="CD286" s="2"/>
      <c r="CE286" s="2"/>
      <c r="CF286" s="2"/>
      <c r="CG286" s="2"/>
      <c r="CH286" s="2"/>
      <c r="CI286" s="2"/>
      <c r="CJ286" s="2"/>
      <c r="CK286" s="2"/>
      <c r="CL286" s="2"/>
      <c r="CM286" s="2"/>
      <c r="CN286" s="2"/>
      <c r="CO286" s="2"/>
      <c r="CP286" s="2"/>
      <c r="CQ286" s="2"/>
      <c r="CR286" s="2"/>
      <c r="CS286" s="2"/>
      <c r="CT286" s="2"/>
      <c r="CU286" s="2"/>
      <c r="CV286" s="2"/>
      <c r="CW286" s="2"/>
      <c r="CX286" s="2"/>
      <c r="CY286" s="2"/>
      <c r="CZ286" s="2"/>
      <c r="DA286" s="2"/>
      <c r="DB286" s="2"/>
      <c r="DC286" s="2"/>
      <c r="DD286" s="2"/>
      <c r="DE286" s="2"/>
      <c r="DF286" s="2"/>
      <c r="DG286" s="2"/>
      <c r="DH286" s="2"/>
      <c r="DI286" s="2"/>
      <c r="DJ286" s="2"/>
      <c r="DK286" s="2"/>
      <c r="DL286" s="2"/>
      <c r="DM286" s="2"/>
      <c r="DN286" s="2"/>
      <c r="DO286" s="2"/>
      <c r="DP286" s="2"/>
    </row>
    <row r="287" spans="9:120" ht="9.9499999999999993" customHeight="1">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c r="AR287" s="2"/>
      <c r="AS287" s="2"/>
      <c r="AT287" s="2"/>
      <c r="AU287" s="2"/>
      <c r="AV287" s="2"/>
      <c r="AW287" s="2"/>
      <c r="AX287" s="2"/>
      <c r="AY287" s="2"/>
      <c r="AZ287" s="2"/>
      <c r="BA287" s="2"/>
      <c r="BB287" s="2"/>
      <c r="BC287" s="2"/>
      <c r="BD287" s="2"/>
      <c r="BE287" s="2"/>
      <c r="BF287" s="2"/>
      <c r="BG287" s="2"/>
      <c r="BH287" s="2"/>
      <c r="BI287" s="2"/>
      <c r="BJ287" s="2"/>
      <c r="BK287" s="2"/>
      <c r="BL287" s="2"/>
      <c r="BM287" s="2"/>
      <c r="BN287" s="2"/>
      <c r="BO287" s="2"/>
      <c r="BP287" s="2"/>
      <c r="BQ287" s="2"/>
      <c r="BR287" s="2"/>
      <c r="BS287" s="2"/>
      <c r="BT287" s="2"/>
      <c r="BU287" s="2"/>
      <c r="BV287" s="2"/>
      <c r="BW287" s="2"/>
      <c r="BX287" s="2"/>
      <c r="BY287" s="2"/>
      <c r="BZ287" s="2"/>
      <c r="CA287" s="2"/>
      <c r="CB287" s="2"/>
      <c r="CC287" s="2"/>
      <c r="CD287" s="2"/>
      <c r="CE287" s="2"/>
      <c r="CF287" s="2"/>
      <c r="CG287" s="2"/>
      <c r="CH287" s="2"/>
      <c r="CI287" s="2"/>
      <c r="CJ287" s="2"/>
      <c r="CK287" s="2"/>
      <c r="CL287" s="2"/>
      <c r="CM287" s="2"/>
      <c r="CN287" s="2"/>
      <c r="CO287" s="2"/>
      <c r="CP287" s="2"/>
      <c r="CQ287" s="2"/>
      <c r="CR287" s="2"/>
      <c r="CS287" s="2"/>
      <c r="CT287" s="2"/>
      <c r="CU287" s="2"/>
      <c r="CV287" s="2"/>
      <c r="CW287" s="2"/>
      <c r="CX287" s="2"/>
      <c r="CY287" s="2"/>
      <c r="CZ287" s="2"/>
      <c r="DA287" s="2"/>
      <c r="DB287" s="2"/>
      <c r="DC287" s="2"/>
      <c r="DD287" s="2"/>
      <c r="DE287" s="2"/>
      <c r="DF287" s="2"/>
      <c r="DG287" s="2"/>
      <c r="DH287" s="2"/>
      <c r="DI287" s="2"/>
      <c r="DJ287" s="2"/>
      <c r="DK287" s="2"/>
      <c r="DL287" s="2"/>
      <c r="DM287" s="2"/>
      <c r="DN287" s="2"/>
      <c r="DO287" s="2"/>
      <c r="DP287" s="2"/>
    </row>
    <row r="288" spans="9:120" ht="9.9499999999999993" customHeight="1">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c r="AR288" s="2"/>
      <c r="AS288" s="2"/>
      <c r="AT288" s="2"/>
      <c r="AU288" s="2"/>
      <c r="AV288" s="2"/>
      <c r="AW288" s="2"/>
      <c r="AX288" s="2"/>
      <c r="AY288" s="2"/>
      <c r="AZ288" s="2"/>
      <c r="BA288" s="2"/>
      <c r="BB288" s="2"/>
      <c r="BC288" s="2"/>
      <c r="BD288" s="2"/>
      <c r="BE288" s="2"/>
      <c r="BF288" s="2"/>
      <c r="BG288" s="2"/>
      <c r="BH288" s="2"/>
      <c r="BI288" s="2"/>
      <c r="BJ288" s="2"/>
      <c r="BK288" s="2"/>
      <c r="BL288" s="2"/>
      <c r="BM288" s="2"/>
      <c r="BN288" s="2"/>
      <c r="BO288" s="2"/>
      <c r="BP288" s="2"/>
      <c r="BQ288" s="2"/>
      <c r="BR288" s="2"/>
      <c r="BS288" s="2"/>
      <c r="BT288" s="2"/>
      <c r="BU288" s="2"/>
      <c r="BV288" s="2"/>
      <c r="BW288" s="2"/>
      <c r="BX288" s="2"/>
      <c r="BY288" s="2"/>
      <c r="BZ288" s="2"/>
      <c r="CA288" s="2"/>
      <c r="CB288" s="2"/>
      <c r="CC288" s="2"/>
      <c r="CD288" s="2"/>
      <c r="CE288" s="2"/>
      <c r="CF288" s="2"/>
      <c r="CG288" s="2"/>
      <c r="CH288" s="2"/>
      <c r="CI288" s="2"/>
      <c r="CJ288" s="2"/>
      <c r="CK288" s="2"/>
      <c r="CL288" s="2"/>
      <c r="CM288" s="2"/>
      <c r="CN288" s="2"/>
      <c r="CO288" s="2"/>
      <c r="CP288" s="2"/>
      <c r="CQ288" s="2"/>
      <c r="CR288" s="2"/>
      <c r="CS288" s="2"/>
      <c r="CT288" s="2"/>
      <c r="CU288" s="2"/>
      <c r="CV288" s="2"/>
      <c r="CW288" s="2"/>
      <c r="CX288" s="2"/>
      <c r="CY288" s="2"/>
      <c r="CZ288" s="2"/>
      <c r="DA288" s="2"/>
      <c r="DB288" s="2"/>
      <c r="DC288" s="2"/>
      <c r="DD288" s="2"/>
      <c r="DE288" s="2"/>
      <c r="DF288" s="2"/>
      <c r="DG288" s="2"/>
      <c r="DH288" s="2"/>
      <c r="DI288" s="2"/>
      <c r="DJ288" s="2"/>
      <c r="DK288" s="2"/>
      <c r="DL288" s="2"/>
      <c r="DM288" s="2"/>
      <c r="DN288" s="2"/>
      <c r="DO288" s="2"/>
      <c r="DP288" s="2"/>
    </row>
    <row r="289" spans="9:120" ht="9.9499999999999993" customHeight="1">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c r="AR289" s="2"/>
      <c r="AS289" s="2"/>
      <c r="AT289" s="2"/>
      <c r="AU289" s="2"/>
      <c r="AV289" s="2"/>
      <c r="AW289" s="2"/>
      <c r="AX289" s="2"/>
      <c r="AY289" s="2"/>
      <c r="AZ289" s="2"/>
      <c r="BA289" s="2"/>
      <c r="BB289" s="2"/>
      <c r="BC289" s="2"/>
      <c r="BD289" s="2"/>
      <c r="BE289" s="2"/>
      <c r="BF289" s="2"/>
      <c r="BG289" s="2"/>
      <c r="BH289" s="2"/>
      <c r="BI289" s="2"/>
      <c r="BJ289" s="2"/>
      <c r="BK289" s="2"/>
      <c r="BL289" s="2"/>
      <c r="BM289" s="2"/>
      <c r="BN289" s="2"/>
      <c r="BO289" s="2"/>
      <c r="BP289" s="2"/>
      <c r="BQ289" s="2"/>
      <c r="BR289" s="2"/>
      <c r="BS289" s="2"/>
      <c r="BT289" s="2"/>
      <c r="BU289" s="2"/>
      <c r="BV289" s="2"/>
      <c r="BW289" s="2"/>
      <c r="BX289" s="2"/>
      <c r="BY289" s="2"/>
      <c r="BZ289" s="2"/>
      <c r="CA289" s="2"/>
      <c r="CB289" s="2"/>
      <c r="CC289" s="2"/>
      <c r="CD289" s="2"/>
      <c r="CE289" s="2"/>
      <c r="CF289" s="2"/>
      <c r="CG289" s="2"/>
      <c r="CH289" s="2"/>
      <c r="CI289" s="2"/>
      <c r="CJ289" s="2"/>
      <c r="CK289" s="2"/>
      <c r="CL289" s="2"/>
      <c r="CM289" s="2"/>
      <c r="CN289" s="2"/>
      <c r="CO289" s="2"/>
      <c r="CP289" s="2"/>
      <c r="CQ289" s="2"/>
      <c r="CR289" s="2"/>
      <c r="CS289" s="2"/>
      <c r="CT289" s="2"/>
      <c r="CU289" s="2"/>
      <c r="CV289" s="2"/>
      <c r="CW289" s="2"/>
      <c r="CX289" s="2"/>
      <c r="CY289" s="2"/>
      <c r="CZ289" s="2"/>
      <c r="DA289" s="2"/>
      <c r="DB289" s="2"/>
      <c r="DC289" s="2"/>
      <c r="DD289" s="2"/>
      <c r="DE289" s="2"/>
      <c r="DF289" s="2"/>
      <c r="DG289" s="2"/>
      <c r="DH289" s="2"/>
      <c r="DI289" s="2"/>
      <c r="DJ289" s="2"/>
      <c r="DK289" s="2"/>
      <c r="DL289" s="2"/>
      <c r="DM289" s="2"/>
      <c r="DN289" s="2"/>
      <c r="DO289" s="2"/>
      <c r="DP289" s="2"/>
    </row>
    <row r="290" spans="9:120" ht="9.9499999999999993" customHeight="1">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c r="AR290" s="2"/>
      <c r="AS290" s="2"/>
      <c r="AT290" s="2"/>
      <c r="AU290" s="2"/>
      <c r="AV290" s="2"/>
      <c r="AW290" s="2"/>
      <c r="AX290" s="2"/>
      <c r="AY290" s="2"/>
      <c r="AZ290" s="2"/>
      <c r="BA290" s="2"/>
      <c r="BB290" s="2"/>
      <c r="BC290" s="2"/>
      <c r="BD290" s="2"/>
      <c r="BE290" s="2"/>
      <c r="BF290" s="2"/>
      <c r="BG290" s="2"/>
      <c r="BH290" s="2"/>
      <c r="BI290" s="2"/>
      <c r="BJ290" s="2"/>
      <c r="BK290" s="2"/>
      <c r="BL290" s="2"/>
      <c r="BM290" s="2"/>
      <c r="BN290" s="2"/>
      <c r="BO290" s="2"/>
      <c r="BP290" s="2"/>
      <c r="BQ290" s="2"/>
      <c r="BR290" s="2"/>
      <c r="BS290" s="2"/>
      <c r="BT290" s="2"/>
      <c r="BU290" s="2"/>
      <c r="BV290" s="2"/>
      <c r="BW290" s="2"/>
      <c r="BX290" s="2"/>
      <c r="BY290" s="2"/>
      <c r="BZ290" s="2"/>
      <c r="CA290" s="2"/>
      <c r="CB290" s="2"/>
      <c r="CC290" s="2"/>
      <c r="CD290" s="2"/>
      <c r="CE290" s="2"/>
      <c r="CF290" s="2"/>
      <c r="CG290" s="2"/>
      <c r="CH290" s="2"/>
      <c r="CI290" s="2"/>
      <c r="CJ290" s="2"/>
      <c r="CK290" s="2"/>
      <c r="CL290" s="2"/>
      <c r="CM290" s="2"/>
      <c r="CN290" s="2"/>
      <c r="CO290" s="2"/>
      <c r="CP290" s="2"/>
      <c r="CQ290" s="2"/>
      <c r="CR290" s="2"/>
      <c r="CS290" s="2"/>
      <c r="CT290" s="2"/>
      <c r="CU290" s="2"/>
      <c r="CV290" s="2"/>
      <c r="CW290" s="2"/>
      <c r="CX290" s="2"/>
      <c r="CY290" s="2"/>
      <c r="CZ290" s="2"/>
      <c r="DA290" s="2"/>
      <c r="DB290" s="2"/>
      <c r="DC290" s="2"/>
      <c r="DD290" s="2"/>
      <c r="DE290" s="2"/>
      <c r="DF290" s="2"/>
      <c r="DG290" s="2"/>
      <c r="DH290" s="2"/>
      <c r="DI290" s="2"/>
      <c r="DJ290" s="2"/>
      <c r="DK290" s="2"/>
      <c r="DL290" s="2"/>
      <c r="DM290" s="2"/>
      <c r="DN290" s="2"/>
      <c r="DO290" s="2"/>
      <c r="DP290" s="2"/>
    </row>
    <row r="291" spans="9:120" ht="9.9499999999999993" customHeight="1">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c r="AR291" s="2"/>
      <c r="AS291" s="2"/>
      <c r="AT291" s="2"/>
      <c r="AU291" s="2"/>
      <c r="AV291" s="2"/>
      <c r="AW291" s="2"/>
      <c r="AX291" s="2"/>
      <c r="AY291" s="2"/>
      <c r="AZ291" s="2"/>
      <c r="BA291" s="2"/>
      <c r="BB291" s="2"/>
      <c r="BC291" s="2"/>
      <c r="BD291" s="2"/>
      <c r="BE291" s="2"/>
      <c r="BF291" s="2"/>
      <c r="BG291" s="2"/>
      <c r="BH291" s="2"/>
      <c r="BI291" s="2"/>
      <c r="BJ291" s="2"/>
      <c r="BK291" s="2"/>
      <c r="BL291" s="2"/>
      <c r="BM291" s="2"/>
      <c r="BN291" s="2"/>
      <c r="BO291" s="2"/>
      <c r="BP291" s="2"/>
      <c r="BQ291" s="2"/>
      <c r="BR291" s="2"/>
      <c r="BS291" s="2"/>
      <c r="BT291" s="2"/>
      <c r="BU291" s="2"/>
      <c r="BV291" s="2"/>
      <c r="BW291" s="2"/>
      <c r="BX291" s="2"/>
      <c r="BY291" s="2"/>
      <c r="BZ291" s="2"/>
      <c r="CA291" s="2"/>
      <c r="CB291" s="2"/>
      <c r="CC291" s="2"/>
      <c r="CD291" s="2"/>
      <c r="CE291" s="2"/>
      <c r="CF291" s="2"/>
      <c r="CG291" s="2"/>
      <c r="CH291" s="2"/>
      <c r="CI291" s="2"/>
      <c r="CJ291" s="2"/>
      <c r="CK291" s="2"/>
      <c r="CL291" s="2"/>
      <c r="CM291" s="2"/>
      <c r="CN291" s="2"/>
      <c r="CO291" s="2"/>
      <c r="CP291" s="2"/>
      <c r="CQ291" s="2"/>
      <c r="CR291" s="2"/>
      <c r="CS291" s="2"/>
      <c r="CT291" s="2"/>
      <c r="CU291" s="2"/>
      <c r="CV291" s="2"/>
      <c r="CW291" s="2"/>
      <c r="CX291" s="2"/>
      <c r="CY291" s="2"/>
      <c r="CZ291" s="2"/>
      <c r="DA291" s="2"/>
      <c r="DB291" s="2"/>
      <c r="DC291" s="2"/>
      <c r="DD291" s="2"/>
      <c r="DE291" s="2"/>
      <c r="DF291" s="2"/>
      <c r="DG291" s="2"/>
      <c r="DH291" s="2"/>
      <c r="DI291" s="2"/>
      <c r="DJ291" s="2"/>
      <c r="DK291" s="2"/>
      <c r="DL291" s="2"/>
      <c r="DM291" s="2"/>
      <c r="DN291" s="2"/>
      <c r="DO291" s="2"/>
      <c r="DP291" s="2"/>
    </row>
    <row r="292" spans="9:120" ht="9.9499999999999993" customHeight="1">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c r="AR292" s="2"/>
      <c r="AS292" s="2"/>
      <c r="AT292" s="2"/>
      <c r="AU292" s="2"/>
      <c r="AV292" s="2"/>
      <c r="AW292" s="2"/>
      <c r="AX292" s="2"/>
      <c r="AY292" s="2"/>
      <c r="AZ292" s="2"/>
      <c r="BA292" s="2"/>
      <c r="BB292" s="2"/>
      <c r="BC292" s="2"/>
      <c r="BD292" s="2"/>
      <c r="BE292" s="2"/>
      <c r="BF292" s="2"/>
      <c r="BG292" s="2"/>
      <c r="BH292" s="2"/>
      <c r="BI292" s="2"/>
      <c r="BJ292" s="2"/>
      <c r="BK292" s="2"/>
      <c r="BL292" s="2"/>
      <c r="BM292" s="2"/>
      <c r="BN292" s="2"/>
      <c r="BO292" s="2"/>
      <c r="BP292" s="2"/>
      <c r="BQ292" s="2"/>
      <c r="BR292" s="2"/>
      <c r="BS292" s="2"/>
      <c r="BT292" s="2"/>
      <c r="BU292" s="2"/>
      <c r="BV292" s="2"/>
      <c r="BW292" s="2"/>
      <c r="BX292" s="2"/>
      <c r="BY292" s="2"/>
      <c r="BZ292" s="2"/>
      <c r="CA292" s="2"/>
      <c r="CB292" s="2"/>
      <c r="CC292" s="2"/>
      <c r="CD292" s="2"/>
      <c r="CE292" s="2"/>
      <c r="CF292" s="2"/>
      <c r="CG292" s="2"/>
      <c r="CH292" s="2"/>
      <c r="CI292" s="2"/>
      <c r="CJ292" s="2"/>
      <c r="CK292" s="2"/>
      <c r="CL292" s="2"/>
      <c r="CM292" s="2"/>
      <c r="CN292" s="2"/>
      <c r="CO292" s="2"/>
      <c r="CP292" s="2"/>
      <c r="CQ292" s="2"/>
      <c r="CR292" s="2"/>
      <c r="CS292" s="2"/>
      <c r="CT292" s="2"/>
      <c r="CU292" s="2"/>
      <c r="CV292" s="2"/>
      <c r="CW292" s="2"/>
      <c r="CX292" s="2"/>
      <c r="CY292" s="2"/>
      <c r="CZ292" s="2"/>
      <c r="DA292" s="2"/>
      <c r="DB292" s="2"/>
      <c r="DC292" s="2"/>
      <c r="DD292" s="2"/>
      <c r="DE292" s="2"/>
      <c r="DF292" s="2"/>
      <c r="DG292" s="2"/>
      <c r="DH292" s="2"/>
      <c r="DI292" s="2"/>
      <c r="DJ292" s="2"/>
      <c r="DK292" s="2"/>
      <c r="DL292" s="2"/>
      <c r="DM292" s="2"/>
      <c r="DN292" s="2"/>
      <c r="DO292" s="2"/>
      <c r="DP292" s="2"/>
    </row>
    <row r="293" spans="9:120" ht="9.9499999999999993" customHeight="1">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c r="AR293" s="2"/>
      <c r="AS293" s="2"/>
      <c r="AT293" s="2"/>
      <c r="AU293" s="2"/>
      <c r="AV293" s="2"/>
      <c r="AW293" s="2"/>
      <c r="AX293" s="2"/>
      <c r="AY293" s="2"/>
      <c r="AZ293" s="2"/>
      <c r="BA293" s="2"/>
      <c r="BB293" s="2"/>
      <c r="BC293" s="2"/>
      <c r="BD293" s="2"/>
      <c r="BE293" s="2"/>
      <c r="BF293" s="2"/>
      <c r="BG293" s="2"/>
      <c r="BH293" s="2"/>
      <c r="BI293" s="2"/>
      <c r="BJ293" s="2"/>
      <c r="BK293" s="2"/>
      <c r="BL293" s="2"/>
      <c r="BM293" s="2"/>
      <c r="BN293" s="2"/>
      <c r="BO293" s="2"/>
      <c r="BP293" s="2"/>
      <c r="BQ293" s="2"/>
      <c r="BR293" s="2"/>
      <c r="BS293" s="2"/>
      <c r="BT293" s="2"/>
      <c r="BU293" s="2"/>
      <c r="BV293" s="2"/>
      <c r="BW293" s="2"/>
      <c r="BX293" s="2"/>
      <c r="BY293" s="2"/>
      <c r="BZ293" s="2"/>
      <c r="CA293" s="2"/>
      <c r="CB293" s="2"/>
      <c r="CC293" s="2"/>
      <c r="CD293" s="2"/>
      <c r="CE293" s="2"/>
      <c r="CF293" s="2"/>
      <c r="CG293" s="2"/>
      <c r="CH293" s="2"/>
      <c r="CI293" s="2"/>
      <c r="CJ293" s="2"/>
      <c r="CK293" s="2"/>
      <c r="CL293" s="2"/>
      <c r="CM293" s="2"/>
      <c r="CN293" s="2"/>
      <c r="CO293" s="2"/>
      <c r="CP293" s="2"/>
      <c r="CQ293" s="2"/>
      <c r="CR293" s="2"/>
      <c r="CS293" s="2"/>
      <c r="CT293" s="2"/>
      <c r="CU293" s="2"/>
      <c r="CV293" s="2"/>
      <c r="CW293" s="2"/>
      <c r="CX293" s="2"/>
      <c r="CY293" s="2"/>
      <c r="CZ293" s="2"/>
      <c r="DA293" s="2"/>
      <c r="DB293" s="2"/>
      <c r="DC293" s="2"/>
      <c r="DD293" s="2"/>
      <c r="DE293" s="2"/>
      <c r="DF293" s="2"/>
      <c r="DG293" s="2"/>
      <c r="DH293" s="2"/>
      <c r="DI293" s="2"/>
      <c r="DJ293" s="2"/>
      <c r="DK293" s="2"/>
      <c r="DL293" s="2"/>
      <c r="DM293" s="2"/>
      <c r="DN293" s="2"/>
      <c r="DO293" s="2"/>
      <c r="DP293" s="2"/>
    </row>
    <row r="294" spans="9:120" ht="9.9499999999999993" customHeight="1">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c r="AR294" s="2"/>
      <c r="AS294" s="2"/>
      <c r="AT294" s="2"/>
      <c r="AU294" s="2"/>
      <c r="AV294" s="2"/>
      <c r="AW294" s="2"/>
      <c r="AX294" s="2"/>
      <c r="AY294" s="2"/>
      <c r="AZ294" s="2"/>
      <c r="BA294" s="2"/>
      <c r="BB294" s="2"/>
      <c r="BC294" s="2"/>
      <c r="BD294" s="2"/>
      <c r="BE294" s="2"/>
      <c r="BF294" s="2"/>
      <c r="BG294" s="2"/>
      <c r="BH294" s="2"/>
      <c r="BI294" s="2"/>
      <c r="BJ294" s="2"/>
      <c r="BK294" s="2"/>
      <c r="BL294" s="2"/>
      <c r="BM294" s="2"/>
      <c r="BN294" s="2"/>
      <c r="BO294" s="2"/>
      <c r="BP294" s="2"/>
      <c r="BQ294" s="2"/>
      <c r="BR294" s="2"/>
      <c r="BS294" s="2"/>
      <c r="BT294" s="2"/>
      <c r="BU294" s="2"/>
      <c r="BV294" s="2"/>
      <c r="BW294" s="2"/>
      <c r="BX294" s="2"/>
      <c r="BY294" s="2"/>
      <c r="BZ294" s="2"/>
      <c r="CA294" s="2"/>
      <c r="CB294" s="2"/>
      <c r="CC294" s="2"/>
      <c r="CD294" s="2"/>
      <c r="CE294" s="2"/>
      <c r="CF294" s="2"/>
      <c r="CG294" s="2"/>
      <c r="CH294" s="2"/>
      <c r="CI294" s="2"/>
      <c r="CJ294" s="2"/>
      <c r="CK294" s="2"/>
      <c r="CL294" s="2"/>
      <c r="CM294" s="2"/>
      <c r="CN294" s="2"/>
      <c r="CO294" s="2"/>
      <c r="CP294" s="2"/>
      <c r="CQ294" s="2"/>
      <c r="CR294" s="2"/>
      <c r="CS294" s="2"/>
      <c r="CT294" s="2"/>
      <c r="CU294" s="2"/>
      <c r="CV294" s="2"/>
      <c r="CW294" s="2"/>
      <c r="CX294" s="2"/>
      <c r="CY294" s="2"/>
      <c r="CZ294" s="2"/>
      <c r="DA294" s="2"/>
      <c r="DB294" s="2"/>
      <c r="DC294" s="2"/>
      <c r="DD294" s="2"/>
      <c r="DE294" s="2"/>
      <c r="DF294" s="2"/>
      <c r="DG294" s="2"/>
      <c r="DH294" s="2"/>
      <c r="DI294" s="2"/>
      <c r="DJ294" s="2"/>
      <c r="DK294" s="2"/>
      <c r="DL294" s="2"/>
      <c r="DM294" s="2"/>
      <c r="DN294" s="2"/>
      <c r="DO294" s="2"/>
      <c r="DP294" s="2"/>
    </row>
    <row r="295" spans="9:120" ht="9.9499999999999993" customHeight="1">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c r="AR295" s="2"/>
      <c r="AS295" s="2"/>
      <c r="AT295" s="2"/>
      <c r="AU295" s="2"/>
      <c r="AV295" s="2"/>
      <c r="AW295" s="2"/>
      <c r="AX295" s="2"/>
      <c r="AY295" s="2"/>
      <c r="AZ295" s="2"/>
      <c r="BA295" s="2"/>
      <c r="BB295" s="2"/>
      <c r="BC295" s="2"/>
      <c r="BD295" s="2"/>
      <c r="BE295" s="2"/>
      <c r="BF295" s="2"/>
      <c r="BG295" s="2"/>
      <c r="BH295" s="2"/>
      <c r="BI295" s="2"/>
      <c r="BJ295" s="2"/>
      <c r="BK295" s="2"/>
      <c r="BL295" s="2"/>
      <c r="BM295" s="2"/>
      <c r="BN295" s="2"/>
      <c r="BO295" s="2"/>
      <c r="BP295" s="2"/>
      <c r="BQ295" s="2"/>
      <c r="BR295" s="2"/>
      <c r="BS295" s="2"/>
      <c r="BT295" s="2"/>
      <c r="BU295" s="2"/>
      <c r="BV295" s="2"/>
      <c r="BW295" s="2"/>
      <c r="BX295" s="2"/>
      <c r="BY295" s="2"/>
      <c r="BZ295" s="2"/>
      <c r="CA295" s="2"/>
      <c r="CB295" s="2"/>
      <c r="CC295" s="2"/>
      <c r="CD295" s="2"/>
      <c r="CE295" s="2"/>
      <c r="CF295" s="2"/>
      <c r="CG295" s="2"/>
      <c r="CH295" s="2"/>
      <c r="CI295" s="2"/>
      <c r="CJ295" s="2"/>
      <c r="CK295" s="2"/>
      <c r="CL295" s="2"/>
      <c r="CM295" s="2"/>
      <c r="CN295" s="2"/>
      <c r="CO295" s="2"/>
      <c r="CP295" s="2"/>
      <c r="CQ295" s="2"/>
      <c r="CR295" s="2"/>
      <c r="CS295" s="2"/>
      <c r="CT295" s="2"/>
      <c r="CU295" s="2"/>
      <c r="CV295" s="2"/>
      <c r="CW295" s="2"/>
      <c r="CX295" s="2"/>
      <c r="CY295" s="2"/>
      <c r="CZ295" s="2"/>
      <c r="DA295" s="2"/>
      <c r="DB295" s="2"/>
      <c r="DC295" s="2"/>
      <c r="DD295" s="2"/>
      <c r="DE295" s="2"/>
      <c r="DF295" s="2"/>
      <c r="DG295" s="2"/>
      <c r="DH295" s="2"/>
      <c r="DI295" s="2"/>
      <c r="DJ295" s="2"/>
      <c r="DK295" s="2"/>
      <c r="DL295" s="2"/>
      <c r="DM295" s="2"/>
      <c r="DN295" s="2"/>
      <c r="DO295" s="2"/>
      <c r="DP295" s="2"/>
    </row>
    <row r="296" spans="9:120" ht="9.9499999999999993" customHeight="1">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c r="AR296" s="2"/>
      <c r="AS296" s="2"/>
      <c r="AT296" s="2"/>
      <c r="AU296" s="2"/>
      <c r="AV296" s="2"/>
      <c r="AW296" s="2"/>
      <c r="AX296" s="2"/>
      <c r="AY296" s="2"/>
      <c r="AZ296" s="2"/>
      <c r="BA296" s="2"/>
      <c r="BB296" s="2"/>
      <c r="BC296" s="2"/>
      <c r="BD296" s="2"/>
      <c r="BE296" s="2"/>
      <c r="BF296" s="2"/>
      <c r="BG296" s="2"/>
      <c r="BH296" s="2"/>
      <c r="BI296" s="2"/>
      <c r="BJ296" s="2"/>
      <c r="BK296" s="2"/>
      <c r="BL296" s="2"/>
      <c r="BM296" s="2"/>
      <c r="BN296" s="2"/>
      <c r="BO296" s="2"/>
      <c r="BP296" s="2"/>
      <c r="BQ296" s="2"/>
      <c r="BR296" s="2"/>
      <c r="BS296" s="2"/>
      <c r="BT296" s="2"/>
      <c r="BU296" s="2"/>
      <c r="BV296" s="2"/>
      <c r="BW296" s="2"/>
      <c r="BX296" s="2"/>
      <c r="BY296" s="2"/>
      <c r="BZ296" s="2"/>
      <c r="CA296" s="2"/>
      <c r="CB296" s="2"/>
      <c r="CC296" s="2"/>
      <c r="CD296" s="2"/>
      <c r="CE296" s="2"/>
      <c r="CF296" s="2"/>
      <c r="CG296" s="2"/>
      <c r="CH296" s="2"/>
      <c r="CI296" s="2"/>
      <c r="CJ296" s="2"/>
      <c r="CK296" s="2"/>
      <c r="CL296" s="2"/>
      <c r="CM296" s="2"/>
      <c r="CN296" s="2"/>
      <c r="CO296" s="2"/>
      <c r="CP296" s="2"/>
      <c r="CQ296" s="2"/>
      <c r="CR296" s="2"/>
      <c r="CS296" s="2"/>
      <c r="CT296" s="2"/>
      <c r="CU296" s="2"/>
      <c r="CV296" s="2"/>
      <c r="CW296" s="2"/>
      <c r="CX296" s="2"/>
      <c r="CY296" s="2"/>
      <c r="CZ296" s="2"/>
      <c r="DA296" s="2"/>
      <c r="DB296" s="2"/>
      <c r="DC296" s="2"/>
      <c r="DD296" s="2"/>
      <c r="DE296" s="2"/>
      <c r="DF296" s="2"/>
      <c r="DG296" s="2"/>
      <c r="DH296" s="2"/>
      <c r="DI296" s="2"/>
      <c r="DJ296" s="2"/>
      <c r="DK296" s="2"/>
      <c r="DL296" s="2"/>
      <c r="DM296" s="2"/>
      <c r="DN296" s="2"/>
      <c r="DO296" s="2"/>
      <c r="DP296" s="2"/>
    </row>
    <row r="297" spans="9:120" ht="9.9499999999999993" customHeight="1">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c r="AR297" s="2"/>
      <c r="AS297" s="2"/>
      <c r="AT297" s="2"/>
      <c r="AU297" s="2"/>
      <c r="AV297" s="2"/>
      <c r="AW297" s="2"/>
      <c r="AX297" s="2"/>
      <c r="AY297" s="2"/>
      <c r="AZ297" s="2"/>
      <c r="BA297" s="2"/>
      <c r="BB297" s="2"/>
      <c r="BC297" s="2"/>
      <c r="BD297" s="2"/>
      <c r="BE297" s="2"/>
      <c r="BF297" s="2"/>
      <c r="BG297" s="2"/>
      <c r="BH297" s="2"/>
      <c r="BI297" s="2"/>
      <c r="BJ297" s="2"/>
      <c r="BK297" s="2"/>
      <c r="BL297" s="2"/>
      <c r="BM297" s="2"/>
      <c r="BN297" s="2"/>
      <c r="BO297" s="2"/>
      <c r="BP297" s="2"/>
      <c r="BQ297" s="2"/>
      <c r="BR297" s="2"/>
      <c r="BS297" s="2"/>
      <c r="BT297" s="2"/>
      <c r="BU297" s="2"/>
      <c r="BV297" s="2"/>
      <c r="BW297" s="2"/>
      <c r="BX297" s="2"/>
      <c r="BY297" s="2"/>
      <c r="BZ297" s="2"/>
      <c r="CA297" s="2"/>
      <c r="CB297" s="2"/>
      <c r="CC297" s="2"/>
      <c r="CD297" s="2"/>
      <c r="CE297" s="2"/>
      <c r="CF297" s="2"/>
      <c r="CG297" s="2"/>
      <c r="CH297" s="2"/>
      <c r="CI297" s="2"/>
      <c r="CJ297" s="2"/>
      <c r="CK297" s="2"/>
      <c r="CL297" s="2"/>
      <c r="CM297" s="2"/>
      <c r="CN297" s="2"/>
      <c r="CO297" s="2"/>
      <c r="CP297" s="2"/>
      <c r="CQ297" s="2"/>
      <c r="CR297" s="2"/>
      <c r="CS297" s="2"/>
      <c r="CT297" s="2"/>
      <c r="CU297" s="2"/>
      <c r="CV297" s="2"/>
      <c r="CW297" s="2"/>
      <c r="CX297" s="2"/>
      <c r="CY297" s="2"/>
      <c r="CZ297" s="2"/>
      <c r="DA297" s="2"/>
      <c r="DB297" s="2"/>
      <c r="DC297" s="2"/>
      <c r="DD297" s="2"/>
      <c r="DE297" s="2"/>
      <c r="DF297" s="2"/>
      <c r="DG297" s="2"/>
      <c r="DH297" s="2"/>
      <c r="DI297" s="2"/>
      <c r="DJ297" s="2"/>
      <c r="DK297" s="2"/>
      <c r="DL297" s="2"/>
      <c r="DM297" s="2"/>
      <c r="DN297" s="2"/>
      <c r="DO297" s="2"/>
      <c r="DP297" s="2"/>
    </row>
    <row r="298" spans="9:120" ht="9.9499999999999993" customHeight="1">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c r="AR298" s="2"/>
      <c r="AS298" s="2"/>
      <c r="AT298" s="2"/>
      <c r="AU298" s="2"/>
      <c r="AV298" s="2"/>
      <c r="AW298" s="2"/>
      <c r="AX298" s="2"/>
      <c r="AY298" s="2"/>
      <c r="AZ298" s="2"/>
      <c r="BA298" s="2"/>
      <c r="BB298" s="2"/>
      <c r="BC298" s="2"/>
      <c r="BD298" s="2"/>
      <c r="BE298" s="2"/>
      <c r="BF298" s="2"/>
      <c r="BG298" s="2"/>
      <c r="BH298" s="2"/>
      <c r="BI298" s="2"/>
      <c r="BJ298" s="2"/>
      <c r="BK298" s="2"/>
      <c r="BL298" s="2"/>
      <c r="BM298" s="2"/>
      <c r="BN298" s="2"/>
      <c r="BO298" s="2"/>
      <c r="BP298" s="2"/>
      <c r="BQ298" s="2"/>
      <c r="BR298" s="2"/>
      <c r="BS298" s="2"/>
      <c r="BT298" s="2"/>
      <c r="BU298" s="2"/>
      <c r="BV298" s="2"/>
      <c r="BW298" s="2"/>
      <c r="BX298" s="2"/>
      <c r="BY298" s="2"/>
      <c r="BZ298" s="2"/>
      <c r="CA298" s="2"/>
      <c r="CB298" s="2"/>
      <c r="CC298" s="2"/>
      <c r="CD298" s="2"/>
      <c r="CE298" s="2"/>
      <c r="CF298" s="2"/>
      <c r="CG298" s="2"/>
      <c r="CH298" s="2"/>
      <c r="CI298" s="2"/>
      <c r="CJ298" s="2"/>
      <c r="CK298" s="2"/>
      <c r="CL298" s="2"/>
      <c r="CM298" s="2"/>
      <c r="CN298" s="2"/>
      <c r="CO298" s="2"/>
      <c r="CP298" s="2"/>
      <c r="CQ298" s="2"/>
      <c r="CR298" s="2"/>
      <c r="CS298" s="2"/>
      <c r="CT298" s="2"/>
      <c r="CU298" s="2"/>
      <c r="CV298" s="2"/>
      <c r="CW298" s="2"/>
      <c r="CX298" s="2"/>
      <c r="CY298" s="2"/>
      <c r="CZ298" s="2"/>
      <c r="DA298" s="2"/>
      <c r="DB298" s="2"/>
      <c r="DC298" s="2"/>
      <c r="DD298" s="2"/>
      <c r="DE298" s="2"/>
      <c r="DF298" s="2"/>
      <c r="DG298" s="2"/>
      <c r="DH298" s="2"/>
      <c r="DI298" s="2"/>
      <c r="DJ298" s="2"/>
      <c r="DK298" s="2"/>
      <c r="DL298" s="2"/>
      <c r="DM298" s="2"/>
      <c r="DN298" s="2"/>
      <c r="DO298" s="2"/>
      <c r="DP298" s="2"/>
    </row>
    <row r="299" spans="9:120" ht="9.9499999999999993" customHeight="1">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c r="AR299" s="2"/>
      <c r="AS299" s="2"/>
      <c r="AT299" s="2"/>
      <c r="AU299" s="2"/>
      <c r="AV299" s="2"/>
      <c r="AW299" s="2"/>
      <c r="AX299" s="2"/>
      <c r="AY299" s="2"/>
      <c r="AZ299" s="2"/>
      <c r="BA299" s="2"/>
      <c r="BB299" s="2"/>
      <c r="BC299" s="2"/>
      <c r="BD299" s="2"/>
      <c r="BE299" s="2"/>
      <c r="BF299" s="2"/>
      <c r="BG299" s="2"/>
      <c r="BH299" s="2"/>
      <c r="BI299" s="2"/>
      <c r="BJ299" s="2"/>
      <c r="BK299" s="2"/>
      <c r="BL299" s="2"/>
      <c r="BM299" s="2"/>
      <c r="BN299" s="2"/>
      <c r="BO299" s="2"/>
      <c r="BP299" s="2"/>
      <c r="BQ299" s="2"/>
      <c r="BR299" s="2"/>
      <c r="BS299" s="2"/>
      <c r="BT299" s="2"/>
      <c r="BU299" s="2"/>
      <c r="BV299" s="2"/>
      <c r="BW299" s="2"/>
      <c r="BX299" s="2"/>
      <c r="BY299" s="2"/>
      <c r="BZ299" s="2"/>
      <c r="CA299" s="2"/>
      <c r="CB299" s="2"/>
      <c r="CC299" s="2"/>
      <c r="CD299" s="2"/>
      <c r="CE299" s="2"/>
      <c r="CF299" s="2"/>
      <c r="CG299" s="2"/>
      <c r="CH299" s="2"/>
      <c r="CI299" s="2"/>
      <c r="CJ299" s="2"/>
      <c r="CK299" s="2"/>
      <c r="CL299" s="2"/>
      <c r="CM299" s="2"/>
      <c r="CN299" s="2"/>
      <c r="CO299" s="2"/>
      <c r="CP299" s="2"/>
      <c r="CQ299" s="2"/>
      <c r="CR299" s="2"/>
      <c r="CS299" s="2"/>
      <c r="CT299" s="2"/>
      <c r="CU299" s="2"/>
      <c r="CV299" s="2"/>
      <c r="CW299" s="2"/>
      <c r="CX299" s="2"/>
      <c r="CY299" s="2"/>
      <c r="CZ299" s="2"/>
      <c r="DA299" s="2"/>
      <c r="DB299" s="2"/>
      <c r="DC299" s="2"/>
      <c r="DD299" s="2"/>
      <c r="DE299" s="2"/>
      <c r="DF299" s="2"/>
      <c r="DG299" s="2"/>
      <c r="DH299" s="2"/>
      <c r="DI299" s="2"/>
      <c r="DJ299" s="2"/>
      <c r="DK299" s="2"/>
      <c r="DL299" s="2"/>
      <c r="DM299" s="2"/>
      <c r="DN299" s="2"/>
      <c r="DO299" s="2"/>
      <c r="DP299" s="2"/>
    </row>
    <row r="300" spans="9:120" ht="9.9499999999999993" customHeight="1">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c r="AR300" s="2"/>
      <c r="AS300" s="2"/>
      <c r="AT300" s="2"/>
      <c r="AU300" s="2"/>
      <c r="AV300" s="2"/>
      <c r="AW300" s="2"/>
      <c r="AX300" s="2"/>
      <c r="AY300" s="2"/>
      <c r="AZ300" s="2"/>
      <c r="BA300" s="2"/>
      <c r="BB300" s="2"/>
      <c r="BC300" s="2"/>
      <c r="BD300" s="2"/>
      <c r="BE300" s="2"/>
      <c r="BF300" s="2"/>
      <c r="BG300" s="2"/>
      <c r="BH300" s="2"/>
      <c r="BI300" s="2"/>
      <c r="BJ300" s="2"/>
      <c r="BK300" s="2"/>
      <c r="BL300" s="2"/>
      <c r="BM300" s="2"/>
      <c r="BN300" s="2"/>
      <c r="BO300" s="2"/>
      <c r="BP300" s="2"/>
      <c r="BQ300" s="2"/>
      <c r="BR300" s="2"/>
      <c r="BS300" s="2"/>
      <c r="BT300" s="2"/>
      <c r="BU300" s="2"/>
      <c r="BV300" s="2"/>
      <c r="BW300" s="2"/>
      <c r="BX300" s="2"/>
      <c r="BY300" s="2"/>
      <c r="BZ300" s="2"/>
      <c r="CA300" s="2"/>
      <c r="CB300" s="2"/>
      <c r="CC300" s="2"/>
      <c r="CD300" s="2"/>
      <c r="CE300" s="2"/>
      <c r="CF300" s="2"/>
      <c r="CG300" s="2"/>
      <c r="CH300" s="2"/>
      <c r="CI300" s="2"/>
      <c r="CJ300" s="2"/>
      <c r="CK300" s="2"/>
      <c r="CL300" s="2"/>
      <c r="CM300" s="2"/>
      <c r="CN300" s="2"/>
      <c r="CO300" s="2"/>
      <c r="CP300" s="2"/>
      <c r="CQ300" s="2"/>
      <c r="CR300" s="2"/>
      <c r="CS300" s="2"/>
      <c r="CT300" s="2"/>
      <c r="CU300" s="2"/>
      <c r="CV300" s="2"/>
      <c r="CW300" s="2"/>
      <c r="CX300" s="2"/>
      <c r="CY300" s="2"/>
      <c r="CZ300" s="2"/>
      <c r="DA300" s="2"/>
      <c r="DB300" s="2"/>
      <c r="DC300" s="2"/>
      <c r="DD300" s="2"/>
      <c r="DE300" s="2"/>
      <c r="DF300" s="2"/>
      <c r="DG300" s="2"/>
      <c r="DH300" s="2"/>
      <c r="DI300" s="2"/>
      <c r="DJ300" s="2"/>
      <c r="DK300" s="2"/>
      <c r="DL300" s="2"/>
      <c r="DM300" s="2"/>
      <c r="DN300" s="2"/>
      <c r="DO300" s="2"/>
      <c r="DP300" s="2"/>
    </row>
    <row r="301" spans="9:120" ht="9.9499999999999993" customHeight="1">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c r="AR301" s="2"/>
      <c r="AS301" s="2"/>
      <c r="AT301" s="2"/>
      <c r="AU301" s="2"/>
      <c r="AV301" s="2"/>
      <c r="AW301" s="2"/>
      <c r="AX301" s="2"/>
      <c r="AY301" s="2"/>
      <c r="AZ301" s="2"/>
      <c r="BA301" s="2"/>
      <c r="BB301" s="2"/>
      <c r="BC301" s="2"/>
      <c r="BD301" s="2"/>
      <c r="BE301" s="2"/>
      <c r="BF301" s="2"/>
      <c r="BG301" s="2"/>
      <c r="BH301" s="2"/>
      <c r="BI301" s="2"/>
      <c r="BJ301" s="2"/>
      <c r="BK301" s="2"/>
      <c r="BL301" s="2"/>
      <c r="BM301" s="2"/>
      <c r="BN301" s="2"/>
      <c r="BO301" s="2"/>
      <c r="BP301" s="2"/>
      <c r="BQ301" s="2"/>
      <c r="BR301" s="2"/>
      <c r="BS301" s="2"/>
      <c r="BT301" s="2"/>
      <c r="BU301" s="2"/>
      <c r="BV301" s="2"/>
      <c r="BW301" s="2"/>
      <c r="BX301" s="2"/>
      <c r="BY301" s="2"/>
      <c r="BZ301" s="2"/>
      <c r="CA301" s="2"/>
      <c r="CB301" s="2"/>
      <c r="CC301" s="2"/>
      <c r="CD301" s="2"/>
      <c r="CE301" s="2"/>
      <c r="CF301" s="2"/>
      <c r="CG301" s="2"/>
      <c r="CH301" s="2"/>
      <c r="CI301" s="2"/>
      <c r="CJ301" s="2"/>
      <c r="CK301" s="2"/>
      <c r="CL301" s="2"/>
      <c r="CM301" s="2"/>
      <c r="CN301" s="2"/>
      <c r="CO301" s="2"/>
      <c r="CP301" s="2"/>
      <c r="CQ301" s="2"/>
      <c r="CR301" s="2"/>
      <c r="CS301" s="2"/>
      <c r="CT301" s="2"/>
      <c r="CU301" s="2"/>
      <c r="CV301" s="2"/>
      <c r="CW301" s="2"/>
      <c r="CX301" s="2"/>
      <c r="CY301" s="2"/>
      <c r="CZ301" s="2"/>
      <c r="DA301" s="2"/>
      <c r="DB301" s="2"/>
      <c r="DC301" s="2"/>
      <c r="DD301" s="2"/>
      <c r="DE301" s="2"/>
      <c r="DF301" s="2"/>
      <c r="DG301" s="2"/>
      <c r="DH301" s="2"/>
      <c r="DI301" s="2"/>
      <c r="DJ301" s="2"/>
      <c r="DK301" s="2"/>
      <c r="DL301" s="2"/>
      <c r="DM301" s="2"/>
      <c r="DN301" s="2"/>
      <c r="DO301" s="2"/>
      <c r="DP301" s="2"/>
    </row>
    <row r="302" spans="9:120" ht="9.9499999999999993" customHeight="1">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c r="AR302" s="2"/>
      <c r="AS302" s="2"/>
      <c r="AT302" s="2"/>
      <c r="AU302" s="2"/>
      <c r="AV302" s="2"/>
      <c r="AW302" s="2"/>
      <c r="AX302" s="2"/>
      <c r="AY302" s="2"/>
      <c r="AZ302" s="2"/>
      <c r="BA302" s="2"/>
      <c r="BB302" s="2"/>
      <c r="BC302" s="2"/>
      <c r="BD302" s="2"/>
      <c r="BE302" s="2"/>
      <c r="BF302" s="2"/>
      <c r="BG302" s="2"/>
      <c r="BH302" s="2"/>
      <c r="BI302" s="2"/>
      <c r="BJ302" s="2"/>
      <c r="BK302" s="2"/>
      <c r="BL302" s="2"/>
      <c r="BM302" s="2"/>
      <c r="BN302" s="2"/>
      <c r="BO302" s="2"/>
      <c r="BP302" s="2"/>
      <c r="BQ302" s="2"/>
      <c r="BR302" s="2"/>
      <c r="BS302" s="2"/>
      <c r="BT302" s="2"/>
      <c r="BU302" s="2"/>
      <c r="BV302" s="2"/>
      <c r="BW302" s="2"/>
      <c r="BX302" s="2"/>
      <c r="BY302" s="2"/>
      <c r="BZ302" s="2"/>
      <c r="CA302" s="2"/>
      <c r="CB302" s="2"/>
      <c r="CC302" s="2"/>
      <c r="CD302" s="2"/>
      <c r="CE302" s="2"/>
      <c r="CF302" s="2"/>
      <c r="CG302" s="2"/>
      <c r="CH302" s="2"/>
      <c r="CI302" s="2"/>
      <c r="CJ302" s="2"/>
      <c r="CK302" s="2"/>
      <c r="CL302" s="2"/>
      <c r="CM302" s="2"/>
      <c r="CN302" s="2"/>
      <c r="CO302" s="2"/>
      <c r="CP302" s="2"/>
      <c r="CQ302" s="2"/>
      <c r="CR302" s="2"/>
      <c r="CS302" s="2"/>
      <c r="CT302" s="2"/>
      <c r="CU302" s="2"/>
      <c r="CV302" s="2"/>
      <c r="CW302" s="2"/>
      <c r="CX302" s="2"/>
      <c r="CY302" s="2"/>
      <c r="CZ302" s="2"/>
      <c r="DA302" s="2"/>
      <c r="DB302" s="2"/>
      <c r="DC302" s="2"/>
      <c r="DD302" s="2"/>
      <c r="DE302" s="2"/>
      <c r="DF302" s="2"/>
      <c r="DG302" s="2"/>
      <c r="DH302" s="2"/>
      <c r="DI302" s="2"/>
      <c r="DJ302" s="2"/>
      <c r="DK302" s="2"/>
      <c r="DL302" s="2"/>
      <c r="DM302" s="2"/>
      <c r="DN302" s="2"/>
      <c r="DO302" s="2"/>
      <c r="DP302" s="2"/>
    </row>
    <row r="303" spans="9:120" ht="9.9499999999999993" customHeight="1">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c r="AR303" s="2"/>
      <c r="AS303" s="2"/>
      <c r="AT303" s="2"/>
      <c r="AU303" s="2"/>
      <c r="AV303" s="2"/>
      <c r="AW303" s="2"/>
      <c r="AX303" s="2"/>
      <c r="AY303" s="2"/>
      <c r="AZ303" s="2"/>
      <c r="BA303" s="2"/>
      <c r="BB303" s="2"/>
      <c r="BC303" s="2"/>
      <c r="BD303" s="2"/>
      <c r="BE303" s="2"/>
      <c r="BF303" s="2"/>
      <c r="BG303" s="2"/>
      <c r="BH303" s="2"/>
      <c r="BI303" s="2"/>
      <c r="BJ303" s="2"/>
      <c r="BK303" s="2"/>
      <c r="BL303" s="2"/>
      <c r="BM303" s="2"/>
      <c r="BN303" s="2"/>
      <c r="BO303" s="2"/>
      <c r="BP303" s="2"/>
      <c r="BQ303" s="2"/>
      <c r="BR303" s="2"/>
      <c r="BS303" s="2"/>
      <c r="BT303" s="2"/>
      <c r="BU303" s="2"/>
      <c r="BV303" s="2"/>
      <c r="BW303" s="2"/>
      <c r="BX303" s="2"/>
      <c r="BY303" s="2"/>
      <c r="BZ303" s="2"/>
      <c r="CA303" s="2"/>
      <c r="CB303" s="2"/>
      <c r="CC303" s="2"/>
      <c r="CD303" s="2"/>
      <c r="CE303" s="2"/>
      <c r="CF303" s="2"/>
      <c r="CG303" s="2"/>
      <c r="CH303" s="2"/>
      <c r="CI303" s="2"/>
      <c r="CJ303" s="2"/>
      <c r="CK303" s="2"/>
      <c r="CL303" s="2"/>
      <c r="CM303" s="2"/>
      <c r="CN303" s="2"/>
      <c r="CO303" s="2"/>
      <c r="CP303" s="2"/>
      <c r="CQ303" s="2"/>
      <c r="CR303" s="2"/>
      <c r="CS303" s="2"/>
      <c r="CT303" s="2"/>
      <c r="CU303" s="2"/>
      <c r="CV303" s="2"/>
      <c r="CW303" s="2"/>
      <c r="CX303" s="2"/>
      <c r="CY303" s="2"/>
      <c r="CZ303" s="2"/>
      <c r="DA303" s="2"/>
      <c r="DB303" s="2"/>
      <c r="DC303" s="2"/>
      <c r="DD303" s="2"/>
      <c r="DE303" s="2"/>
      <c r="DF303" s="2"/>
      <c r="DG303" s="2"/>
      <c r="DH303" s="2"/>
      <c r="DI303" s="2"/>
      <c r="DJ303" s="2"/>
      <c r="DK303" s="2"/>
      <c r="DL303" s="2"/>
      <c r="DM303" s="2"/>
      <c r="DN303" s="2"/>
      <c r="DO303" s="2"/>
      <c r="DP303" s="2"/>
    </row>
    <row r="304" spans="9:120" ht="9.9499999999999993" customHeight="1">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c r="AR304" s="2"/>
      <c r="AS304" s="2"/>
      <c r="AT304" s="2"/>
      <c r="AU304" s="2"/>
      <c r="AV304" s="2"/>
      <c r="AW304" s="2"/>
      <c r="AX304" s="2"/>
      <c r="AY304" s="2"/>
      <c r="AZ304" s="2"/>
      <c r="BA304" s="2"/>
      <c r="BB304" s="2"/>
      <c r="BC304" s="2"/>
      <c r="BD304" s="2"/>
      <c r="BE304" s="2"/>
      <c r="BF304" s="2"/>
      <c r="BG304" s="2"/>
      <c r="BH304" s="2"/>
      <c r="BI304" s="2"/>
      <c r="BJ304" s="2"/>
      <c r="BK304" s="2"/>
      <c r="BL304" s="2"/>
      <c r="BM304" s="2"/>
      <c r="BN304" s="2"/>
      <c r="BO304" s="2"/>
      <c r="BP304" s="2"/>
      <c r="BQ304" s="2"/>
      <c r="BR304" s="2"/>
      <c r="BS304" s="2"/>
      <c r="BT304" s="2"/>
      <c r="BU304" s="2"/>
      <c r="BV304" s="2"/>
      <c r="BW304" s="2"/>
      <c r="BX304" s="2"/>
      <c r="BY304" s="2"/>
      <c r="BZ304" s="2"/>
      <c r="CA304" s="2"/>
      <c r="CB304" s="2"/>
      <c r="CC304" s="2"/>
      <c r="CD304" s="2"/>
      <c r="CE304" s="2"/>
      <c r="CF304" s="2"/>
      <c r="CG304" s="2"/>
      <c r="CH304" s="2"/>
      <c r="CI304" s="2"/>
      <c r="CJ304" s="2"/>
      <c r="CK304" s="2"/>
      <c r="CL304" s="2"/>
      <c r="CM304" s="2"/>
      <c r="CN304" s="2"/>
      <c r="CO304" s="2"/>
      <c r="CP304" s="2"/>
      <c r="CQ304" s="2"/>
      <c r="CR304" s="2"/>
      <c r="CS304" s="2"/>
      <c r="CT304" s="2"/>
      <c r="CU304" s="2"/>
      <c r="CV304" s="2"/>
      <c r="CW304" s="2"/>
      <c r="CX304" s="2"/>
      <c r="CY304" s="2"/>
      <c r="CZ304" s="2"/>
      <c r="DA304" s="2"/>
      <c r="DB304" s="2"/>
      <c r="DC304" s="2"/>
      <c r="DD304" s="2"/>
      <c r="DE304" s="2"/>
      <c r="DF304" s="2"/>
      <c r="DG304" s="2"/>
      <c r="DH304" s="2"/>
      <c r="DI304" s="2"/>
      <c r="DJ304" s="2"/>
      <c r="DK304" s="2"/>
      <c r="DL304" s="2"/>
      <c r="DM304" s="2"/>
      <c r="DN304" s="2"/>
      <c r="DO304" s="2"/>
      <c r="DP304" s="2"/>
    </row>
    <row r="305" spans="9:120" ht="9.9499999999999993" customHeight="1">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c r="AR305" s="2"/>
      <c r="AS305" s="2"/>
      <c r="AT305" s="2"/>
      <c r="AU305" s="2"/>
      <c r="AV305" s="2"/>
      <c r="AW305" s="2"/>
      <c r="AX305" s="2"/>
      <c r="AY305" s="2"/>
      <c r="AZ305" s="2"/>
      <c r="BA305" s="2"/>
      <c r="BB305" s="2"/>
      <c r="BC305" s="2"/>
      <c r="BD305" s="2"/>
      <c r="BE305" s="2"/>
      <c r="BF305" s="2"/>
      <c r="BG305" s="2"/>
      <c r="BH305" s="2"/>
      <c r="BI305" s="2"/>
      <c r="BJ305" s="2"/>
      <c r="BK305" s="2"/>
      <c r="BL305" s="2"/>
      <c r="BM305" s="2"/>
      <c r="BN305" s="2"/>
      <c r="BO305" s="2"/>
      <c r="BP305" s="2"/>
      <c r="BQ305" s="2"/>
      <c r="BR305" s="2"/>
      <c r="BS305" s="2"/>
      <c r="BT305" s="2"/>
      <c r="BU305" s="2"/>
      <c r="BV305" s="2"/>
      <c r="BW305" s="2"/>
      <c r="BX305" s="2"/>
      <c r="BY305" s="2"/>
      <c r="BZ305" s="2"/>
      <c r="CA305" s="2"/>
      <c r="CB305" s="2"/>
      <c r="CC305" s="2"/>
      <c r="CD305" s="2"/>
      <c r="CE305" s="2"/>
      <c r="CF305" s="2"/>
      <c r="CG305" s="2"/>
      <c r="CH305" s="2"/>
      <c r="CI305" s="2"/>
      <c r="CJ305" s="2"/>
      <c r="CK305" s="2"/>
      <c r="CL305" s="2"/>
      <c r="CM305" s="2"/>
      <c r="CN305" s="2"/>
      <c r="CO305" s="2"/>
      <c r="CP305" s="2"/>
      <c r="CQ305" s="2"/>
      <c r="CR305" s="2"/>
      <c r="CS305" s="2"/>
      <c r="CT305" s="2"/>
      <c r="CU305" s="2"/>
      <c r="CV305" s="2"/>
      <c r="CW305" s="2"/>
      <c r="CX305" s="2"/>
      <c r="CY305" s="2"/>
      <c r="CZ305" s="2"/>
      <c r="DA305" s="2"/>
      <c r="DB305" s="2"/>
      <c r="DC305" s="2"/>
      <c r="DD305" s="2"/>
      <c r="DE305" s="2"/>
      <c r="DF305" s="2"/>
      <c r="DG305" s="2"/>
      <c r="DH305" s="2"/>
      <c r="DI305" s="2"/>
      <c r="DJ305" s="2"/>
      <c r="DK305" s="2"/>
      <c r="DL305" s="2"/>
      <c r="DM305" s="2"/>
      <c r="DN305" s="2"/>
      <c r="DO305" s="2"/>
      <c r="DP305" s="2"/>
    </row>
    <row r="306" spans="9:120" ht="9.9499999999999993" customHeight="1">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c r="AR306" s="2"/>
      <c r="AS306" s="2"/>
      <c r="AT306" s="2"/>
      <c r="AU306" s="2"/>
      <c r="AV306" s="2"/>
      <c r="AW306" s="2"/>
      <c r="AX306" s="2"/>
      <c r="AY306" s="2"/>
      <c r="AZ306" s="2"/>
      <c r="BA306" s="2"/>
      <c r="BB306" s="2"/>
      <c r="BC306" s="2"/>
      <c r="BD306" s="2"/>
      <c r="BE306" s="2"/>
      <c r="BF306" s="2"/>
      <c r="BG306" s="2"/>
      <c r="BH306" s="2"/>
      <c r="BI306" s="2"/>
      <c r="BJ306" s="2"/>
      <c r="BK306" s="2"/>
      <c r="BL306" s="2"/>
      <c r="BM306" s="2"/>
      <c r="BN306" s="2"/>
      <c r="BO306" s="2"/>
      <c r="BP306" s="2"/>
      <c r="BQ306" s="2"/>
      <c r="BR306" s="2"/>
      <c r="BS306" s="2"/>
      <c r="BT306" s="2"/>
      <c r="BU306" s="2"/>
      <c r="BV306" s="2"/>
      <c r="BW306" s="2"/>
      <c r="BX306" s="2"/>
      <c r="BY306" s="2"/>
      <c r="BZ306" s="2"/>
      <c r="CA306" s="2"/>
      <c r="CB306" s="2"/>
      <c r="CC306" s="2"/>
      <c r="CD306" s="2"/>
      <c r="CE306" s="2"/>
      <c r="CF306" s="2"/>
      <c r="CG306" s="2"/>
      <c r="CH306" s="2"/>
      <c r="CI306" s="2"/>
      <c r="CJ306" s="2"/>
      <c r="CK306" s="2"/>
      <c r="CL306" s="2"/>
      <c r="CM306" s="2"/>
      <c r="CN306" s="2"/>
      <c r="CO306" s="2"/>
      <c r="CP306" s="2"/>
      <c r="CQ306" s="2"/>
      <c r="CR306" s="2"/>
      <c r="CS306" s="2"/>
      <c r="CT306" s="2"/>
      <c r="CU306" s="2"/>
      <c r="CV306" s="2"/>
      <c r="CW306" s="2"/>
      <c r="CX306" s="2"/>
      <c r="CY306" s="2"/>
      <c r="CZ306" s="2"/>
      <c r="DA306" s="2"/>
      <c r="DB306" s="2"/>
      <c r="DC306" s="2"/>
      <c r="DD306" s="2"/>
      <c r="DE306" s="2"/>
      <c r="DF306" s="2"/>
      <c r="DG306" s="2"/>
      <c r="DH306" s="2"/>
      <c r="DI306" s="2"/>
      <c r="DJ306" s="2"/>
      <c r="DK306" s="2"/>
      <c r="DL306" s="2"/>
      <c r="DM306" s="2"/>
      <c r="DN306" s="2"/>
      <c r="DO306" s="2"/>
      <c r="DP306" s="2"/>
    </row>
    <row r="307" spans="9:120" ht="9.9499999999999993" customHeight="1">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c r="AR307" s="2"/>
      <c r="AS307" s="2"/>
      <c r="AT307" s="2"/>
      <c r="AU307" s="2"/>
      <c r="AV307" s="2"/>
      <c r="AW307" s="2"/>
      <c r="AX307" s="2"/>
      <c r="AY307" s="2"/>
      <c r="AZ307" s="2"/>
      <c r="BA307" s="2"/>
      <c r="BB307" s="2"/>
      <c r="BC307" s="2"/>
      <c r="BD307" s="2"/>
      <c r="BE307" s="2"/>
      <c r="BF307" s="2"/>
      <c r="BG307" s="2"/>
      <c r="BH307" s="2"/>
      <c r="BI307" s="2"/>
      <c r="BJ307" s="2"/>
      <c r="BK307" s="2"/>
      <c r="BL307" s="2"/>
      <c r="BM307" s="2"/>
      <c r="BN307" s="2"/>
      <c r="BO307" s="2"/>
      <c r="BP307" s="2"/>
      <c r="BQ307" s="2"/>
      <c r="BR307" s="2"/>
      <c r="BS307" s="2"/>
      <c r="BT307" s="2"/>
      <c r="BU307" s="2"/>
      <c r="BV307" s="2"/>
      <c r="BW307" s="2"/>
      <c r="BX307" s="2"/>
      <c r="BY307" s="2"/>
      <c r="BZ307" s="2"/>
      <c r="CA307" s="2"/>
      <c r="CB307" s="2"/>
      <c r="CC307" s="2"/>
      <c r="CD307" s="2"/>
      <c r="CE307" s="2"/>
      <c r="CF307" s="2"/>
      <c r="CG307" s="2"/>
      <c r="CH307" s="2"/>
      <c r="CI307" s="2"/>
      <c r="CJ307" s="2"/>
      <c r="CK307" s="2"/>
      <c r="CL307" s="2"/>
      <c r="CM307" s="2"/>
      <c r="CN307" s="2"/>
      <c r="CO307" s="2"/>
      <c r="CP307" s="2"/>
      <c r="CQ307" s="2"/>
      <c r="CR307" s="2"/>
      <c r="CS307" s="2"/>
      <c r="CT307" s="2"/>
      <c r="CU307" s="2"/>
      <c r="CV307" s="2"/>
      <c r="CW307" s="2"/>
      <c r="CX307" s="2"/>
      <c r="CY307" s="2"/>
      <c r="CZ307" s="2"/>
      <c r="DA307" s="2"/>
      <c r="DB307" s="2"/>
      <c r="DC307" s="2"/>
      <c r="DD307" s="2"/>
      <c r="DE307" s="2"/>
      <c r="DF307" s="2"/>
      <c r="DG307" s="2"/>
      <c r="DH307" s="2"/>
      <c r="DI307" s="2"/>
      <c r="DJ307" s="2"/>
      <c r="DK307" s="2"/>
      <c r="DL307" s="2"/>
      <c r="DM307" s="2"/>
      <c r="DN307" s="2"/>
      <c r="DO307" s="2"/>
      <c r="DP307" s="2"/>
    </row>
    <row r="308" spans="9:120" ht="9.9499999999999993" customHeight="1">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c r="AR308" s="2"/>
      <c r="AS308" s="2"/>
      <c r="AT308" s="2"/>
      <c r="AU308" s="2"/>
      <c r="AV308" s="2"/>
      <c r="AW308" s="2"/>
      <c r="AX308" s="2"/>
      <c r="AY308" s="2"/>
      <c r="AZ308" s="2"/>
      <c r="BA308" s="2"/>
      <c r="BB308" s="2"/>
      <c r="BC308" s="2"/>
      <c r="BD308" s="2"/>
      <c r="BE308" s="2"/>
      <c r="BF308" s="2"/>
      <c r="BG308" s="2"/>
      <c r="BH308" s="2"/>
      <c r="BI308" s="2"/>
      <c r="BJ308" s="2"/>
      <c r="BK308" s="2"/>
      <c r="BL308" s="2"/>
      <c r="BM308" s="2"/>
      <c r="BN308" s="2"/>
      <c r="BO308" s="2"/>
      <c r="BP308" s="2"/>
      <c r="BQ308" s="2"/>
      <c r="BR308" s="2"/>
      <c r="BS308" s="2"/>
      <c r="BT308" s="2"/>
      <c r="BU308" s="2"/>
      <c r="BV308" s="2"/>
      <c r="BW308" s="2"/>
      <c r="BX308" s="2"/>
      <c r="BY308" s="2"/>
      <c r="BZ308" s="2"/>
      <c r="CA308" s="2"/>
      <c r="CB308" s="2"/>
      <c r="CC308" s="2"/>
      <c r="CD308" s="2"/>
      <c r="CE308" s="2"/>
      <c r="CF308" s="2"/>
      <c r="CG308" s="2"/>
      <c r="CH308" s="2"/>
      <c r="CI308" s="2"/>
      <c r="CJ308" s="2"/>
      <c r="CK308" s="2"/>
      <c r="CL308" s="2"/>
      <c r="CM308" s="2"/>
      <c r="CN308" s="2"/>
      <c r="CO308" s="2"/>
      <c r="CP308" s="2"/>
      <c r="CQ308" s="2"/>
      <c r="CR308" s="2"/>
      <c r="CS308" s="2"/>
      <c r="CT308" s="2"/>
      <c r="CU308" s="2"/>
      <c r="CV308" s="2"/>
      <c r="CW308" s="2"/>
      <c r="CX308" s="2"/>
      <c r="CY308" s="2"/>
      <c r="CZ308" s="2"/>
      <c r="DA308" s="2"/>
      <c r="DB308" s="2"/>
      <c r="DC308" s="2"/>
      <c r="DD308" s="2"/>
      <c r="DE308" s="2"/>
      <c r="DF308" s="2"/>
      <c r="DG308" s="2"/>
      <c r="DH308" s="2"/>
      <c r="DI308" s="2"/>
      <c r="DJ308" s="2"/>
      <c r="DK308" s="2"/>
      <c r="DL308" s="2"/>
      <c r="DM308" s="2"/>
      <c r="DN308" s="2"/>
      <c r="DO308" s="2"/>
      <c r="DP308" s="2"/>
    </row>
    <row r="309" spans="9:120" ht="9.9499999999999993" customHeight="1">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c r="AR309" s="2"/>
      <c r="AS309" s="2"/>
      <c r="AT309" s="2"/>
      <c r="AU309" s="2"/>
      <c r="AV309" s="2"/>
      <c r="AW309" s="2"/>
      <c r="AX309" s="2"/>
      <c r="AY309" s="2"/>
      <c r="AZ309" s="2"/>
      <c r="BA309" s="2"/>
      <c r="BB309" s="2"/>
      <c r="BC309" s="2"/>
      <c r="BD309" s="2"/>
      <c r="BE309" s="2"/>
      <c r="BF309" s="2"/>
      <c r="BG309" s="2"/>
      <c r="BH309" s="2"/>
      <c r="BI309" s="2"/>
      <c r="BJ309" s="2"/>
      <c r="BK309" s="2"/>
      <c r="BL309" s="2"/>
      <c r="BM309" s="2"/>
      <c r="BN309" s="2"/>
      <c r="BO309" s="2"/>
      <c r="BP309" s="2"/>
      <c r="BQ309" s="2"/>
      <c r="BR309" s="2"/>
      <c r="BS309" s="2"/>
      <c r="BT309" s="2"/>
      <c r="BU309" s="2"/>
      <c r="BV309" s="2"/>
      <c r="BW309" s="2"/>
      <c r="BX309" s="2"/>
      <c r="BY309" s="2"/>
      <c r="BZ309" s="2"/>
      <c r="CA309" s="2"/>
      <c r="CB309" s="2"/>
      <c r="CC309" s="2"/>
      <c r="CD309" s="2"/>
      <c r="CE309" s="2"/>
      <c r="CF309" s="2"/>
      <c r="CG309" s="2"/>
      <c r="CH309" s="2"/>
      <c r="CI309" s="2"/>
      <c r="CJ309" s="2"/>
      <c r="CK309" s="2"/>
      <c r="CL309" s="2"/>
      <c r="CM309" s="2"/>
      <c r="CN309" s="2"/>
      <c r="CO309" s="2"/>
      <c r="CP309" s="2"/>
      <c r="CQ309" s="2"/>
      <c r="CR309" s="2"/>
      <c r="CS309" s="2"/>
      <c r="CT309" s="2"/>
      <c r="CU309" s="2"/>
      <c r="CV309" s="2"/>
      <c r="CW309" s="2"/>
      <c r="CX309" s="2"/>
      <c r="CY309" s="2"/>
      <c r="CZ309" s="2"/>
      <c r="DA309" s="2"/>
      <c r="DB309" s="2"/>
      <c r="DC309" s="2"/>
      <c r="DD309" s="2"/>
      <c r="DE309" s="2"/>
      <c r="DF309" s="2"/>
      <c r="DG309" s="2"/>
      <c r="DH309" s="2"/>
      <c r="DI309" s="2"/>
      <c r="DJ309" s="2"/>
      <c r="DK309" s="2"/>
      <c r="DL309" s="2"/>
      <c r="DM309" s="2"/>
      <c r="DN309" s="2"/>
      <c r="DO309" s="2"/>
      <c r="DP309" s="2"/>
    </row>
    <row r="310" spans="9:120" ht="9.9499999999999993" customHeight="1">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c r="AR310" s="2"/>
      <c r="AS310" s="2"/>
      <c r="AT310" s="2"/>
      <c r="AU310" s="2"/>
      <c r="AV310" s="2"/>
      <c r="AW310" s="2"/>
      <c r="AX310" s="2"/>
      <c r="AY310" s="2"/>
      <c r="AZ310" s="2"/>
      <c r="BA310" s="2"/>
      <c r="BB310" s="2"/>
      <c r="BC310" s="2"/>
      <c r="BD310" s="2"/>
      <c r="BE310" s="2"/>
      <c r="BF310" s="2"/>
      <c r="BG310" s="2"/>
      <c r="BH310" s="2"/>
      <c r="BI310" s="2"/>
      <c r="BJ310" s="2"/>
      <c r="BK310" s="2"/>
      <c r="BL310" s="2"/>
      <c r="BM310" s="2"/>
      <c r="BN310" s="2"/>
      <c r="BO310" s="2"/>
      <c r="BP310" s="2"/>
      <c r="BQ310" s="2"/>
      <c r="BR310" s="2"/>
      <c r="BS310" s="2"/>
      <c r="BT310" s="2"/>
      <c r="BU310" s="2"/>
      <c r="BV310" s="2"/>
      <c r="BW310" s="2"/>
      <c r="BX310" s="2"/>
      <c r="BY310" s="2"/>
      <c r="BZ310" s="2"/>
      <c r="CA310" s="2"/>
      <c r="CB310" s="2"/>
      <c r="CC310" s="2"/>
      <c r="CD310" s="2"/>
      <c r="CE310" s="2"/>
      <c r="CF310" s="2"/>
      <c r="CG310" s="2"/>
      <c r="CH310" s="2"/>
      <c r="CI310" s="2"/>
      <c r="CJ310" s="2"/>
      <c r="CK310" s="2"/>
      <c r="CL310" s="2"/>
      <c r="CM310" s="2"/>
      <c r="CN310" s="2"/>
      <c r="CO310" s="2"/>
      <c r="CP310" s="2"/>
      <c r="CQ310" s="2"/>
      <c r="CR310" s="2"/>
      <c r="CS310" s="2"/>
      <c r="CT310" s="2"/>
      <c r="CU310" s="2"/>
      <c r="CV310" s="2"/>
      <c r="CW310" s="2"/>
      <c r="CX310" s="2"/>
      <c r="CY310" s="2"/>
      <c r="CZ310" s="2"/>
      <c r="DA310" s="2"/>
      <c r="DB310" s="2"/>
      <c r="DC310" s="2"/>
      <c r="DD310" s="2"/>
      <c r="DE310" s="2"/>
      <c r="DF310" s="2"/>
      <c r="DG310" s="2"/>
      <c r="DH310" s="2"/>
      <c r="DI310" s="2"/>
      <c r="DJ310" s="2"/>
      <c r="DK310" s="2"/>
      <c r="DL310" s="2"/>
      <c r="DM310" s="2"/>
      <c r="DN310" s="2"/>
      <c r="DO310" s="2"/>
      <c r="DP310" s="2"/>
    </row>
    <row r="311" spans="9:120" ht="9.9499999999999993" customHeight="1">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c r="AR311" s="2"/>
      <c r="AS311" s="2"/>
      <c r="AT311" s="2"/>
      <c r="AU311" s="2"/>
      <c r="AV311" s="2"/>
      <c r="AW311" s="2"/>
      <c r="AX311" s="2"/>
      <c r="AY311" s="2"/>
      <c r="AZ311" s="2"/>
      <c r="BA311" s="2"/>
      <c r="BB311" s="2"/>
      <c r="BC311" s="2"/>
      <c r="BD311" s="2"/>
      <c r="BE311" s="2"/>
      <c r="BF311" s="2"/>
      <c r="BG311" s="2"/>
      <c r="BH311" s="2"/>
      <c r="BI311" s="2"/>
      <c r="BJ311" s="2"/>
      <c r="BK311" s="2"/>
      <c r="BL311" s="2"/>
      <c r="BM311" s="2"/>
      <c r="BN311" s="2"/>
      <c r="BO311" s="2"/>
      <c r="BP311" s="2"/>
      <c r="BQ311" s="2"/>
      <c r="BR311" s="2"/>
      <c r="BS311" s="2"/>
      <c r="BT311" s="2"/>
      <c r="BU311" s="2"/>
      <c r="BV311" s="2"/>
      <c r="BW311" s="2"/>
      <c r="BX311" s="2"/>
      <c r="BY311" s="2"/>
      <c r="BZ311" s="2"/>
      <c r="CA311" s="2"/>
      <c r="CB311" s="2"/>
      <c r="CC311" s="2"/>
      <c r="CD311" s="2"/>
      <c r="CE311" s="2"/>
      <c r="CF311" s="2"/>
      <c r="CG311" s="2"/>
      <c r="CH311" s="2"/>
      <c r="CI311" s="2"/>
      <c r="CJ311" s="2"/>
      <c r="CK311" s="2"/>
      <c r="CL311" s="2"/>
      <c r="CM311" s="2"/>
      <c r="CN311" s="2"/>
      <c r="CO311" s="2"/>
      <c r="CP311" s="2"/>
      <c r="CQ311" s="2"/>
      <c r="CR311" s="2"/>
      <c r="CS311" s="2"/>
      <c r="CT311" s="2"/>
      <c r="CU311" s="2"/>
      <c r="CV311" s="2"/>
      <c r="CW311" s="2"/>
      <c r="CX311" s="2"/>
      <c r="CY311" s="2"/>
      <c r="CZ311" s="2"/>
      <c r="DA311" s="2"/>
      <c r="DB311" s="2"/>
      <c r="DC311" s="2"/>
      <c r="DD311" s="2"/>
      <c r="DE311" s="2"/>
      <c r="DF311" s="2"/>
      <c r="DG311" s="2"/>
      <c r="DH311" s="2"/>
      <c r="DI311" s="2"/>
      <c r="DJ311" s="2"/>
      <c r="DK311" s="2"/>
      <c r="DL311" s="2"/>
      <c r="DM311" s="2"/>
      <c r="DN311" s="2"/>
      <c r="DO311" s="2"/>
      <c r="DP311" s="2"/>
    </row>
    <row r="312" spans="9:120" ht="9.9499999999999993" customHeight="1">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c r="AR312" s="2"/>
      <c r="AS312" s="2"/>
      <c r="AT312" s="2"/>
      <c r="AU312" s="2"/>
      <c r="AV312" s="2"/>
      <c r="AW312" s="2"/>
      <c r="AX312" s="2"/>
      <c r="AY312" s="2"/>
      <c r="AZ312" s="2"/>
      <c r="BA312" s="2"/>
      <c r="BB312" s="2"/>
      <c r="BC312" s="2"/>
      <c r="BD312" s="2"/>
      <c r="BE312" s="2"/>
      <c r="BF312" s="2"/>
      <c r="BG312" s="2"/>
      <c r="BH312" s="2"/>
      <c r="BI312" s="2"/>
      <c r="BJ312" s="2"/>
      <c r="BK312" s="2"/>
      <c r="BL312" s="2"/>
      <c r="BM312" s="2"/>
      <c r="BN312" s="2"/>
      <c r="BO312" s="2"/>
      <c r="BP312" s="2"/>
      <c r="BQ312" s="2"/>
      <c r="BR312" s="2"/>
      <c r="BS312" s="2"/>
      <c r="BT312" s="2"/>
      <c r="BU312" s="2"/>
      <c r="BV312" s="2"/>
      <c r="BW312" s="2"/>
      <c r="BX312" s="2"/>
      <c r="BY312" s="2"/>
      <c r="BZ312" s="2"/>
      <c r="CA312" s="2"/>
      <c r="CB312" s="2"/>
      <c r="CC312" s="2"/>
      <c r="CD312" s="2"/>
      <c r="CE312" s="2"/>
      <c r="CF312" s="2"/>
      <c r="CG312" s="2"/>
      <c r="CH312" s="2"/>
      <c r="CI312" s="2"/>
      <c r="CJ312" s="2"/>
      <c r="CK312" s="2"/>
      <c r="CL312" s="2"/>
      <c r="CM312" s="2"/>
      <c r="CN312" s="2"/>
      <c r="CO312" s="2"/>
      <c r="CP312" s="2"/>
      <c r="CQ312" s="2"/>
      <c r="CR312" s="2"/>
      <c r="CS312" s="2"/>
      <c r="CT312" s="2"/>
      <c r="CU312" s="2"/>
      <c r="CV312" s="2"/>
      <c r="CW312" s="2"/>
      <c r="CX312" s="2"/>
      <c r="CY312" s="2"/>
      <c r="CZ312" s="2"/>
      <c r="DA312" s="2"/>
      <c r="DB312" s="2"/>
      <c r="DC312" s="2"/>
      <c r="DD312" s="2"/>
      <c r="DE312" s="2"/>
      <c r="DF312" s="2"/>
      <c r="DG312" s="2"/>
      <c r="DH312" s="2"/>
      <c r="DI312" s="2"/>
      <c r="DJ312" s="2"/>
      <c r="DK312" s="2"/>
      <c r="DL312" s="2"/>
      <c r="DM312" s="2"/>
      <c r="DN312" s="2"/>
      <c r="DO312" s="2"/>
      <c r="DP312" s="2"/>
    </row>
    <row r="313" spans="9:120" ht="9.9499999999999993" customHeight="1">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c r="AR313" s="2"/>
      <c r="AS313" s="2"/>
      <c r="AT313" s="2"/>
      <c r="AU313" s="2"/>
      <c r="AV313" s="2"/>
      <c r="AW313" s="2"/>
      <c r="AX313" s="2"/>
      <c r="AY313" s="2"/>
      <c r="AZ313" s="2"/>
      <c r="BA313" s="2"/>
      <c r="BB313" s="2"/>
      <c r="BC313" s="2"/>
      <c r="BD313" s="2"/>
      <c r="BE313" s="2"/>
      <c r="BF313" s="2"/>
      <c r="BG313" s="2"/>
      <c r="BH313" s="2"/>
      <c r="BI313" s="2"/>
      <c r="BJ313" s="2"/>
      <c r="BK313" s="2"/>
      <c r="BL313" s="2"/>
      <c r="BM313" s="2"/>
      <c r="BN313" s="2"/>
      <c r="BO313" s="2"/>
      <c r="BP313" s="2"/>
      <c r="BQ313" s="2"/>
      <c r="BR313" s="2"/>
      <c r="BS313" s="2"/>
      <c r="BT313" s="2"/>
      <c r="BU313" s="2"/>
      <c r="BV313" s="2"/>
      <c r="BW313" s="2"/>
      <c r="BX313" s="2"/>
      <c r="BY313" s="2"/>
      <c r="BZ313" s="2"/>
      <c r="CA313" s="2"/>
      <c r="CB313" s="2"/>
      <c r="CC313" s="2"/>
      <c r="CD313" s="2"/>
      <c r="CE313" s="2"/>
      <c r="CF313" s="2"/>
      <c r="CG313" s="2"/>
      <c r="CH313" s="2"/>
      <c r="CI313" s="2"/>
      <c r="CJ313" s="2"/>
      <c r="CK313" s="2"/>
      <c r="CL313" s="2"/>
      <c r="CM313" s="2"/>
      <c r="CN313" s="2"/>
      <c r="CO313" s="2"/>
      <c r="CP313" s="2"/>
      <c r="CQ313" s="2"/>
      <c r="CR313" s="2"/>
      <c r="CS313" s="2"/>
      <c r="CT313" s="2"/>
      <c r="CU313" s="2"/>
      <c r="CV313" s="2"/>
      <c r="CW313" s="2"/>
      <c r="CX313" s="2"/>
      <c r="CY313" s="2"/>
      <c r="CZ313" s="2"/>
      <c r="DA313" s="2"/>
      <c r="DB313" s="2"/>
      <c r="DC313" s="2"/>
      <c r="DD313" s="2"/>
      <c r="DE313" s="2"/>
      <c r="DF313" s="2"/>
      <c r="DG313" s="2"/>
      <c r="DH313" s="2"/>
      <c r="DI313" s="2"/>
      <c r="DJ313" s="2"/>
      <c r="DK313" s="2"/>
      <c r="DL313" s="2"/>
      <c r="DM313" s="2"/>
      <c r="DN313" s="2"/>
      <c r="DO313" s="2"/>
      <c r="DP313" s="2"/>
    </row>
    <row r="314" spans="9:120" ht="9.9499999999999993" customHeight="1">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c r="AR314" s="2"/>
      <c r="AS314" s="2"/>
      <c r="AT314" s="2"/>
      <c r="AU314" s="2"/>
      <c r="AV314" s="2"/>
      <c r="AW314" s="2"/>
      <c r="AX314" s="2"/>
      <c r="AY314" s="2"/>
      <c r="AZ314" s="2"/>
      <c r="BA314" s="2"/>
      <c r="BB314" s="2"/>
      <c r="BC314" s="2"/>
      <c r="BD314" s="2"/>
      <c r="BE314" s="2"/>
      <c r="BF314" s="2"/>
      <c r="BG314" s="2"/>
      <c r="BH314" s="2"/>
      <c r="BI314" s="2"/>
      <c r="BJ314" s="2"/>
      <c r="BK314" s="2"/>
      <c r="BL314" s="2"/>
      <c r="BM314" s="2"/>
      <c r="BN314" s="2"/>
      <c r="BO314" s="2"/>
      <c r="BP314" s="2"/>
      <c r="BQ314" s="2"/>
      <c r="BR314" s="2"/>
      <c r="BS314" s="2"/>
      <c r="BT314" s="2"/>
      <c r="BU314" s="2"/>
      <c r="BV314" s="2"/>
      <c r="BW314" s="2"/>
      <c r="BX314" s="2"/>
      <c r="BY314" s="2"/>
      <c r="BZ314" s="2"/>
      <c r="CA314" s="2"/>
      <c r="CB314" s="2"/>
      <c r="CC314" s="2"/>
      <c r="CD314" s="2"/>
      <c r="CE314" s="2"/>
      <c r="CF314" s="2"/>
      <c r="CG314" s="2"/>
      <c r="CH314" s="2"/>
      <c r="CI314" s="2"/>
      <c r="CJ314" s="2"/>
      <c r="CK314" s="2"/>
      <c r="CL314" s="2"/>
      <c r="CM314" s="2"/>
      <c r="CN314" s="2"/>
      <c r="CO314" s="2"/>
      <c r="CP314" s="2"/>
      <c r="CQ314" s="2"/>
      <c r="CR314" s="2"/>
      <c r="CS314" s="2"/>
      <c r="CT314" s="2"/>
      <c r="CU314" s="2"/>
      <c r="CV314" s="2"/>
      <c r="CW314" s="2"/>
      <c r="CX314" s="2"/>
      <c r="CY314" s="2"/>
      <c r="CZ314" s="2"/>
      <c r="DA314" s="2"/>
      <c r="DB314" s="2"/>
      <c r="DC314" s="2"/>
      <c r="DD314" s="2"/>
      <c r="DE314" s="2"/>
      <c r="DF314" s="2"/>
      <c r="DG314" s="2"/>
      <c r="DH314" s="2"/>
      <c r="DI314" s="2"/>
      <c r="DJ314" s="2"/>
      <c r="DK314" s="2"/>
      <c r="DL314" s="2"/>
      <c r="DM314" s="2"/>
      <c r="DN314" s="2"/>
      <c r="DO314" s="2"/>
      <c r="DP314" s="2"/>
    </row>
    <row r="315" spans="9:120" ht="9.9499999999999993" customHeight="1">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c r="AR315" s="2"/>
      <c r="AS315" s="2"/>
      <c r="AT315" s="2"/>
      <c r="AU315" s="2"/>
      <c r="AV315" s="2"/>
      <c r="AW315" s="2"/>
      <c r="AX315" s="2"/>
      <c r="AY315" s="2"/>
      <c r="AZ315" s="2"/>
      <c r="BA315" s="2"/>
      <c r="BB315" s="2"/>
      <c r="BC315" s="2"/>
      <c r="BD315" s="2"/>
      <c r="BE315" s="2"/>
      <c r="BF315" s="2"/>
      <c r="BG315" s="2"/>
      <c r="BH315" s="2"/>
      <c r="BI315" s="2"/>
      <c r="BJ315" s="2"/>
      <c r="BK315" s="2"/>
      <c r="BL315" s="2"/>
      <c r="BM315" s="2"/>
      <c r="BN315" s="2"/>
      <c r="BO315" s="2"/>
      <c r="BP315" s="2"/>
      <c r="BQ315" s="2"/>
      <c r="BR315" s="2"/>
      <c r="BS315" s="2"/>
      <c r="BT315" s="2"/>
      <c r="BU315" s="2"/>
      <c r="BV315" s="2"/>
      <c r="BW315" s="2"/>
      <c r="BX315" s="2"/>
      <c r="BY315" s="2"/>
      <c r="BZ315" s="2"/>
      <c r="CA315" s="2"/>
      <c r="CB315" s="2"/>
      <c r="CC315" s="2"/>
      <c r="CD315" s="2"/>
      <c r="CE315" s="2"/>
      <c r="CF315" s="2"/>
      <c r="CG315" s="2"/>
      <c r="CH315" s="2"/>
      <c r="CI315" s="2"/>
      <c r="CJ315" s="2"/>
      <c r="CK315" s="2"/>
      <c r="CL315" s="2"/>
      <c r="CM315" s="2"/>
      <c r="CN315" s="2"/>
      <c r="CO315" s="2"/>
      <c r="CP315" s="2"/>
      <c r="CQ315" s="2"/>
      <c r="CR315" s="2"/>
      <c r="CS315" s="2"/>
      <c r="CT315" s="2"/>
      <c r="CU315" s="2"/>
      <c r="CV315" s="2"/>
      <c r="CW315" s="2"/>
      <c r="CX315" s="2"/>
      <c r="CY315" s="2"/>
      <c r="CZ315" s="2"/>
      <c r="DA315" s="2"/>
      <c r="DB315" s="2"/>
      <c r="DC315" s="2"/>
      <c r="DD315" s="2"/>
      <c r="DE315" s="2"/>
      <c r="DF315" s="2"/>
      <c r="DG315" s="2"/>
      <c r="DH315" s="2"/>
      <c r="DI315" s="2"/>
      <c r="DJ315" s="2"/>
      <c r="DK315" s="2"/>
      <c r="DL315" s="2"/>
      <c r="DM315" s="2"/>
      <c r="DN315" s="2"/>
      <c r="DO315" s="2"/>
      <c r="DP315" s="2"/>
    </row>
    <row r="316" spans="9:120" ht="9.9499999999999993" customHeight="1">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c r="AR316" s="2"/>
      <c r="AS316" s="2"/>
      <c r="AT316" s="2"/>
      <c r="AU316" s="2"/>
      <c r="AV316" s="2"/>
      <c r="AW316" s="2"/>
      <c r="AX316" s="2"/>
      <c r="AY316" s="2"/>
      <c r="AZ316" s="2"/>
      <c r="BA316" s="2"/>
      <c r="BB316" s="2"/>
      <c r="BC316" s="2"/>
      <c r="BD316" s="2"/>
      <c r="BE316" s="2"/>
      <c r="BF316" s="2"/>
      <c r="BG316" s="2"/>
      <c r="BH316" s="2"/>
      <c r="BI316" s="2"/>
      <c r="BJ316" s="2"/>
      <c r="BK316" s="2"/>
      <c r="BL316" s="2"/>
      <c r="BM316" s="2"/>
      <c r="BN316" s="2"/>
      <c r="BO316" s="2"/>
      <c r="BP316" s="2"/>
      <c r="BQ316" s="2"/>
      <c r="BR316" s="2"/>
      <c r="BS316" s="2"/>
      <c r="BT316" s="2"/>
      <c r="BU316" s="2"/>
      <c r="BV316" s="2"/>
      <c r="BW316" s="2"/>
      <c r="BX316" s="2"/>
      <c r="BY316" s="2"/>
      <c r="BZ316" s="2"/>
      <c r="CA316" s="2"/>
      <c r="CB316" s="2"/>
      <c r="CC316" s="2"/>
      <c r="CD316" s="2"/>
      <c r="CE316" s="2"/>
      <c r="CF316" s="2"/>
      <c r="CG316" s="2"/>
      <c r="CH316" s="2"/>
      <c r="CI316" s="2"/>
      <c r="CJ316" s="2"/>
      <c r="CK316" s="2"/>
      <c r="CL316" s="2"/>
      <c r="CM316" s="2"/>
      <c r="CN316" s="2"/>
      <c r="CO316" s="2"/>
      <c r="CP316" s="2"/>
      <c r="CQ316" s="2"/>
      <c r="CR316" s="2"/>
      <c r="CS316" s="2"/>
      <c r="CT316" s="2"/>
      <c r="CU316" s="2"/>
      <c r="CV316" s="2"/>
      <c r="CW316" s="2"/>
      <c r="CX316" s="2"/>
      <c r="CY316" s="2"/>
      <c r="CZ316" s="2"/>
      <c r="DA316" s="2"/>
      <c r="DB316" s="2"/>
      <c r="DC316" s="2"/>
      <c r="DD316" s="2"/>
      <c r="DE316" s="2"/>
      <c r="DF316" s="2"/>
      <c r="DG316" s="2"/>
      <c r="DH316" s="2"/>
      <c r="DI316" s="2"/>
      <c r="DJ316" s="2"/>
      <c r="DK316" s="2"/>
      <c r="DL316" s="2"/>
      <c r="DM316" s="2"/>
      <c r="DN316" s="2"/>
      <c r="DO316" s="2"/>
      <c r="DP316" s="2"/>
    </row>
    <row r="317" spans="9:120" ht="9.9499999999999993" customHeight="1">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c r="AR317" s="2"/>
      <c r="AS317" s="2"/>
      <c r="AT317" s="2"/>
      <c r="AU317" s="2"/>
      <c r="AV317" s="2"/>
      <c r="AW317" s="2"/>
      <c r="AX317" s="2"/>
      <c r="AY317" s="2"/>
      <c r="AZ317" s="2"/>
      <c r="BA317" s="2"/>
      <c r="BB317" s="2"/>
      <c r="BC317" s="2"/>
      <c r="BD317" s="2"/>
      <c r="BE317" s="2"/>
      <c r="BF317" s="2"/>
      <c r="BG317" s="2"/>
      <c r="BH317" s="2"/>
      <c r="BI317" s="2"/>
      <c r="BJ317" s="2"/>
      <c r="BK317" s="2"/>
      <c r="BL317" s="2"/>
      <c r="BM317" s="2"/>
      <c r="BN317" s="2"/>
      <c r="BO317" s="2"/>
      <c r="BP317" s="2"/>
      <c r="BQ317" s="2"/>
      <c r="BR317" s="2"/>
      <c r="BS317" s="2"/>
      <c r="BT317" s="2"/>
      <c r="BU317" s="2"/>
      <c r="BV317" s="2"/>
      <c r="BW317" s="2"/>
      <c r="BX317" s="2"/>
      <c r="BY317" s="2"/>
      <c r="BZ317" s="2"/>
      <c r="CA317" s="2"/>
      <c r="CB317" s="2"/>
      <c r="CC317" s="2"/>
      <c r="CD317" s="2"/>
      <c r="CE317" s="2"/>
      <c r="CF317" s="2"/>
      <c r="CG317" s="2"/>
      <c r="CH317" s="2"/>
      <c r="CI317" s="2"/>
      <c r="CJ317" s="2"/>
      <c r="CK317" s="2"/>
      <c r="CL317" s="2"/>
      <c r="CM317" s="2"/>
      <c r="CN317" s="2"/>
      <c r="CO317" s="2"/>
      <c r="CP317" s="2"/>
      <c r="CQ317" s="2"/>
      <c r="CR317" s="2"/>
      <c r="CS317" s="2"/>
      <c r="CT317" s="2"/>
      <c r="CU317" s="2"/>
      <c r="CV317" s="2"/>
      <c r="CW317" s="2"/>
      <c r="CX317" s="2"/>
      <c r="CY317" s="2"/>
      <c r="CZ317" s="2"/>
      <c r="DA317" s="2"/>
      <c r="DB317" s="2"/>
      <c r="DC317" s="2"/>
      <c r="DD317" s="2"/>
      <c r="DE317" s="2"/>
      <c r="DF317" s="2"/>
      <c r="DG317" s="2"/>
      <c r="DH317" s="2"/>
      <c r="DI317" s="2"/>
      <c r="DJ317" s="2"/>
      <c r="DK317" s="2"/>
      <c r="DL317" s="2"/>
      <c r="DM317" s="2"/>
      <c r="DN317" s="2"/>
      <c r="DO317" s="2"/>
      <c r="DP317" s="2"/>
    </row>
    <row r="318" spans="9:120" ht="9.9499999999999993" customHeight="1">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c r="AR318" s="2"/>
      <c r="AS318" s="2"/>
      <c r="AT318" s="2"/>
      <c r="AU318" s="2"/>
      <c r="AV318" s="2"/>
      <c r="AW318" s="2"/>
      <c r="AX318" s="2"/>
      <c r="AY318" s="2"/>
      <c r="AZ318" s="2"/>
      <c r="BA318" s="2"/>
      <c r="BB318" s="2"/>
      <c r="BC318" s="2"/>
      <c r="BD318" s="2"/>
      <c r="BE318" s="2"/>
      <c r="BF318" s="2"/>
      <c r="BG318" s="2"/>
      <c r="BH318" s="2"/>
      <c r="BI318" s="2"/>
      <c r="BJ318" s="2"/>
      <c r="BK318" s="2"/>
      <c r="BL318" s="2"/>
      <c r="BM318" s="2"/>
      <c r="BN318" s="2"/>
      <c r="BO318" s="2"/>
      <c r="BP318" s="2"/>
      <c r="BQ318" s="2"/>
      <c r="BR318" s="2"/>
      <c r="BS318" s="2"/>
      <c r="BT318" s="2"/>
      <c r="BU318" s="2"/>
      <c r="BV318" s="2"/>
      <c r="BW318" s="2"/>
      <c r="BX318" s="2"/>
      <c r="BY318" s="2"/>
      <c r="BZ318" s="2"/>
      <c r="CA318" s="2"/>
      <c r="CB318" s="2"/>
      <c r="CC318" s="2"/>
      <c r="CD318" s="2"/>
      <c r="CE318" s="2"/>
      <c r="CF318" s="2"/>
      <c r="CG318" s="2"/>
      <c r="CH318" s="2"/>
      <c r="CI318" s="2"/>
      <c r="CJ318" s="2"/>
      <c r="CK318" s="2"/>
      <c r="CL318" s="2"/>
      <c r="CM318" s="2"/>
      <c r="CN318" s="2"/>
      <c r="CO318" s="2"/>
      <c r="CP318" s="2"/>
      <c r="CQ318" s="2"/>
      <c r="CR318" s="2"/>
      <c r="CS318" s="2"/>
      <c r="CT318" s="2"/>
      <c r="CU318" s="2"/>
      <c r="CV318" s="2"/>
      <c r="CW318" s="2"/>
      <c r="CX318" s="2"/>
      <c r="CY318" s="2"/>
      <c r="CZ318" s="2"/>
      <c r="DA318" s="2"/>
      <c r="DB318" s="2"/>
      <c r="DC318" s="2"/>
      <c r="DD318" s="2"/>
      <c r="DE318" s="2"/>
      <c r="DF318" s="2"/>
      <c r="DG318" s="2"/>
      <c r="DH318" s="2"/>
      <c r="DI318" s="2"/>
      <c r="DJ318" s="2"/>
      <c r="DK318" s="2"/>
      <c r="DL318" s="2"/>
      <c r="DM318" s="2"/>
      <c r="DN318" s="2"/>
      <c r="DO318" s="2"/>
      <c r="DP318" s="2"/>
    </row>
    <row r="319" spans="9:120" ht="9.9499999999999993" customHeight="1">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c r="AR319" s="2"/>
      <c r="AS319" s="2"/>
      <c r="AT319" s="2"/>
      <c r="AU319" s="2"/>
      <c r="AV319" s="2"/>
      <c r="AW319" s="2"/>
      <c r="AX319" s="2"/>
      <c r="AY319" s="2"/>
      <c r="AZ319" s="2"/>
      <c r="BA319" s="2"/>
      <c r="BB319" s="2"/>
      <c r="BC319" s="2"/>
      <c r="BD319" s="2"/>
      <c r="BE319" s="2"/>
      <c r="BF319" s="2"/>
      <c r="BG319" s="2"/>
      <c r="BH319" s="2"/>
      <c r="BI319" s="2"/>
      <c r="BJ319" s="2"/>
      <c r="BK319" s="2"/>
      <c r="BL319" s="2"/>
      <c r="BM319" s="2"/>
      <c r="BN319" s="2"/>
      <c r="BO319" s="2"/>
      <c r="BP319" s="2"/>
      <c r="BQ319" s="2"/>
      <c r="BR319" s="2"/>
      <c r="BS319" s="2"/>
      <c r="BT319" s="2"/>
      <c r="BU319" s="2"/>
      <c r="BV319" s="2"/>
      <c r="BW319" s="2"/>
      <c r="BX319" s="2"/>
      <c r="BY319" s="2"/>
      <c r="BZ319" s="2"/>
      <c r="CA319" s="2"/>
      <c r="CB319" s="2"/>
      <c r="CC319" s="2"/>
      <c r="CD319" s="2"/>
      <c r="CE319" s="2"/>
      <c r="CF319" s="2"/>
      <c r="CG319" s="2"/>
      <c r="CH319" s="2"/>
      <c r="CI319" s="2"/>
      <c r="CJ319" s="2"/>
      <c r="CK319" s="2"/>
      <c r="CL319" s="2"/>
      <c r="CM319" s="2"/>
      <c r="CN319" s="2"/>
      <c r="CO319" s="2"/>
      <c r="CP319" s="2"/>
      <c r="CQ319" s="2"/>
      <c r="CR319" s="2"/>
      <c r="CS319" s="2"/>
      <c r="CT319" s="2"/>
      <c r="CU319" s="2"/>
      <c r="CV319" s="2"/>
      <c r="CW319" s="2"/>
      <c r="CX319" s="2"/>
      <c r="CY319" s="2"/>
      <c r="CZ319" s="2"/>
      <c r="DA319" s="2"/>
      <c r="DB319" s="2"/>
      <c r="DC319" s="2"/>
      <c r="DD319" s="2"/>
      <c r="DE319" s="2"/>
      <c r="DF319" s="2"/>
      <c r="DG319" s="2"/>
      <c r="DH319" s="2"/>
      <c r="DI319" s="2"/>
      <c r="DJ319" s="2"/>
      <c r="DK319" s="2"/>
      <c r="DL319" s="2"/>
      <c r="DM319" s="2"/>
      <c r="DN319" s="2"/>
      <c r="DO319" s="2"/>
      <c r="DP319" s="2"/>
    </row>
    <row r="320" spans="9:120" ht="9.9499999999999993" customHeight="1">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c r="AR320" s="2"/>
      <c r="AS320" s="2"/>
      <c r="AT320" s="2"/>
      <c r="AU320" s="2"/>
      <c r="AV320" s="2"/>
      <c r="AW320" s="2"/>
      <c r="AX320" s="2"/>
      <c r="AY320" s="2"/>
      <c r="AZ320" s="2"/>
      <c r="BA320" s="2"/>
      <c r="BB320" s="2"/>
      <c r="BC320" s="2"/>
      <c r="BD320" s="2"/>
      <c r="BE320" s="2"/>
      <c r="BF320" s="2"/>
      <c r="BG320" s="2"/>
      <c r="BH320" s="2"/>
      <c r="BI320" s="2"/>
      <c r="BJ320" s="2"/>
      <c r="BK320" s="2"/>
      <c r="BL320" s="2"/>
      <c r="BM320" s="2"/>
      <c r="BN320" s="2"/>
      <c r="BO320" s="2"/>
      <c r="BP320" s="2"/>
      <c r="BQ320" s="2"/>
      <c r="BR320" s="2"/>
      <c r="BS320" s="2"/>
      <c r="BT320" s="2"/>
      <c r="BU320" s="2"/>
      <c r="BV320" s="2"/>
      <c r="BW320" s="2"/>
      <c r="BX320" s="2"/>
      <c r="BY320" s="2"/>
      <c r="BZ320" s="2"/>
      <c r="CA320" s="2"/>
      <c r="CB320" s="2"/>
      <c r="CC320" s="2"/>
      <c r="CD320" s="2"/>
      <c r="CE320" s="2"/>
      <c r="CF320" s="2"/>
      <c r="CG320" s="2"/>
      <c r="CH320" s="2"/>
      <c r="CI320" s="2"/>
      <c r="CJ320" s="2"/>
      <c r="CK320" s="2"/>
      <c r="CL320" s="2"/>
      <c r="CM320" s="2"/>
      <c r="CN320" s="2"/>
      <c r="CO320" s="2"/>
      <c r="CP320" s="2"/>
      <c r="CQ320" s="2"/>
      <c r="CR320" s="2"/>
      <c r="CS320" s="2"/>
      <c r="CT320" s="2"/>
      <c r="CU320" s="2"/>
      <c r="CV320" s="2"/>
      <c r="CW320" s="2"/>
      <c r="CX320" s="2"/>
      <c r="CY320" s="2"/>
      <c r="CZ320" s="2"/>
      <c r="DA320" s="2"/>
      <c r="DB320" s="2"/>
      <c r="DC320" s="2"/>
      <c r="DD320" s="2"/>
      <c r="DE320" s="2"/>
      <c r="DF320" s="2"/>
      <c r="DG320" s="2"/>
      <c r="DH320" s="2"/>
      <c r="DI320" s="2"/>
      <c r="DJ320" s="2"/>
      <c r="DK320" s="2"/>
      <c r="DL320" s="2"/>
      <c r="DM320" s="2"/>
      <c r="DN320" s="2"/>
      <c r="DO320" s="2"/>
      <c r="DP320" s="2"/>
    </row>
    <row r="321" spans="9:120" ht="9.9499999999999993" customHeight="1">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c r="AR321" s="2"/>
      <c r="AS321" s="2"/>
      <c r="AT321" s="2"/>
      <c r="AU321" s="2"/>
      <c r="AV321" s="2"/>
      <c r="AW321" s="2"/>
      <c r="AX321" s="2"/>
      <c r="AY321" s="2"/>
      <c r="AZ321" s="2"/>
      <c r="BA321" s="2"/>
      <c r="BB321" s="2"/>
      <c r="BC321" s="2"/>
      <c r="BD321" s="2"/>
      <c r="BE321" s="2"/>
      <c r="BF321" s="2"/>
      <c r="BG321" s="2"/>
      <c r="BH321" s="2"/>
      <c r="BI321" s="2"/>
      <c r="BJ321" s="2"/>
      <c r="BK321" s="2"/>
      <c r="BL321" s="2"/>
      <c r="BM321" s="2"/>
      <c r="BN321" s="2"/>
      <c r="BO321" s="2"/>
      <c r="BP321" s="2"/>
      <c r="BQ321" s="2"/>
      <c r="BR321" s="2"/>
      <c r="BS321" s="2"/>
      <c r="BT321" s="2"/>
      <c r="BU321" s="2"/>
      <c r="BV321" s="2"/>
      <c r="BW321" s="2"/>
      <c r="BX321" s="2"/>
      <c r="BY321" s="2"/>
      <c r="BZ321" s="2"/>
      <c r="CA321" s="2"/>
      <c r="CB321" s="2"/>
      <c r="CC321" s="2"/>
      <c r="CD321" s="2"/>
      <c r="CE321" s="2"/>
      <c r="CF321" s="2"/>
      <c r="CG321" s="2"/>
      <c r="CH321" s="2"/>
      <c r="CI321" s="2"/>
      <c r="CJ321" s="2"/>
      <c r="CK321" s="2"/>
      <c r="CL321" s="2"/>
      <c r="CM321" s="2"/>
      <c r="CN321" s="2"/>
      <c r="CO321" s="2"/>
      <c r="CP321" s="2"/>
      <c r="CQ321" s="2"/>
      <c r="CR321" s="2"/>
      <c r="CS321" s="2"/>
      <c r="CT321" s="2"/>
      <c r="CU321" s="2"/>
      <c r="CV321" s="2"/>
      <c r="CW321" s="2"/>
      <c r="CX321" s="2"/>
      <c r="CY321" s="2"/>
      <c r="CZ321" s="2"/>
      <c r="DA321" s="2"/>
      <c r="DB321" s="2"/>
      <c r="DC321" s="2"/>
      <c r="DD321" s="2"/>
      <c r="DE321" s="2"/>
      <c r="DF321" s="2"/>
      <c r="DG321" s="2"/>
      <c r="DH321" s="2"/>
      <c r="DI321" s="2"/>
      <c r="DJ321" s="2"/>
      <c r="DK321" s="2"/>
      <c r="DL321" s="2"/>
      <c r="DM321" s="2"/>
      <c r="DN321" s="2"/>
      <c r="DO321" s="2"/>
      <c r="DP321" s="2"/>
    </row>
    <row r="322" spans="9:120" ht="9.9499999999999993" customHeight="1">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c r="AR322" s="2"/>
      <c r="AS322" s="2"/>
      <c r="AT322" s="2"/>
      <c r="AU322" s="2"/>
      <c r="AV322" s="2"/>
      <c r="AW322" s="2"/>
      <c r="AX322" s="2"/>
      <c r="AY322" s="2"/>
      <c r="AZ322" s="2"/>
      <c r="BA322" s="2"/>
      <c r="BB322" s="2"/>
      <c r="BC322" s="2"/>
      <c r="BD322" s="2"/>
      <c r="BE322" s="2"/>
      <c r="BF322" s="2"/>
      <c r="BG322" s="2"/>
      <c r="BH322" s="2"/>
      <c r="BI322" s="2"/>
      <c r="BJ322" s="2"/>
      <c r="BK322" s="2"/>
      <c r="BL322" s="2"/>
      <c r="BM322" s="2"/>
      <c r="BN322" s="2"/>
      <c r="BO322" s="2"/>
      <c r="BP322" s="2"/>
      <c r="BQ322" s="2"/>
      <c r="BR322" s="2"/>
      <c r="BS322" s="2"/>
      <c r="BT322" s="2"/>
      <c r="BU322" s="2"/>
      <c r="BV322" s="2"/>
      <c r="BW322" s="2"/>
      <c r="BX322" s="2"/>
      <c r="BY322" s="2"/>
      <c r="BZ322" s="2"/>
      <c r="CA322" s="2"/>
      <c r="CB322" s="2"/>
      <c r="CC322" s="2"/>
      <c r="CD322" s="2"/>
      <c r="CE322" s="2"/>
      <c r="CF322" s="2"/>
      <c r="CG322" s="2"/>
      <c r="CH322" s="2"/>
      <c r="CI322" s="2"/>
      <c r="CJ322" s="2"/>
      <c r="CK322" s="2"/>
      <c r="CL322" s="2"/>
      <c r="CM322" s="2"/>
      <c r="CN322" s="2"/>
      <c r="CO322" s="2"/>
      <c r="CP322" s="2"/>
      <c r="CQ322" s="2"/>
      <c r="CR322" s="2"/>
      <c r="CS322" s="2"/>
      <c r="CT322" s="2"/>
      <c r="CU322" s="2"/>
      <c r="CV322" s="2"/>
      <c r="CW322" s="2"/>
      <c r="CX322" s="2"/>
      <c r="CY322" s="2"/>
      <c r="CZ322" s="2"/>
      <c r="DA322" s="2"/>
      <c r="DB322" s="2"/>
      <c r="DC322" s="2"/>
      <c r="DD322" s="2"/>
      <c r="DE322" s="2"/>
      <c r="DF322" s="2"/>
      <c r="DG322" s="2"/>
      <c r="DH322" s="2"/>
      <c r="DI322" s="2"/>
      <c r="DJ322" s="2"/>
      <c r="DK322" s="2"/>
      <c r="DL322" s="2"/>
      <c r="DM322" s="2"/>
      <c r="DN322" s="2"/>
      <c r="DO322" s="2"/>
      <c r="DP322" s="2"/>
    </row>
    <row r="323" spans="9:120" ht="9.9499999999999993" customHeight="1">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c r="AR323" s="2"/>
      <c r="AS323" s="2"/>
      <c r="AT323" s="2"/>
      <c r="AU323" s="2"/>
      <c r="AV323" s="2"/>
      <c r="AW323" s="2"/>
      <c r="AX323" s="2"/>
      <c r="AY323" s="2"/>
      <c r="AZ323" s="2"/>
      <c r="BA323" s="2"/>
      <c r="BB323" s="2"/>
      <c r="BC323" s="2"/>
      <c r="BD323" s="2"/>
      <c r="BE323" s="2"/>
      <c r="BF323" s="2"/>
      <c r="BG323" s="2"/>
      <c r="BH323" s="2"/>
      <c r="BI323" s="2"/>
      <c r="BJ323" s="2"/>
      <c r="BK323" s="2"/>
      <c r="BL323" s="2"/>
      <c r="BM323" s="2"/>
      <c r="BN323" s="2"/>
      <c r="BO323" s="2"/>
      <c r="BP323" s="2"/>
      <c r="BQ323" s="2"/>
      <c r="BR323" s="2"/>
      <c r="BS323" s="2"/>
      <c r="BT323" s="2"/>
      <c r="BU323" s="2"/>
      <c r="BV323" s="2"/>
      <c r="BW323" s="2"/>
      <c r="BX323" s="2"/>
      <c r="BY323" s="2"/>
      <c r="BZ323" s="2"/>
      <c r="CA323" s="2"/>
      <c r="CB323" s="2"/>
      <c r="CC323" s="2"/>
      <c r="CD323" s="2"/>
      <c r="CE323" s="2"/>
      <c r="CF323" s="2"/>
      <c r="CG323" s="2"/>
      <c r="CH323" s="2"/>
      <c r="CI323" s="2"/>
      <c r="CJ323" s="2"/>
      <c r="CK323" s="2"/>
      <c r="CL323" s="2"/>
      <c r="CM323" s="2"/>
      <c r="CN323" s="2"/>
      <c r="CO323" s="2"/>
      <c r="CP323" s="2"/>
      <c r="CQ323" s="2"/>
      <c r="CR323" s="2"/>
      <c r="CS323" s="2"/>
      <c r="CT323" s="2"/>
      <c r="CU323" s="2"/>
      <c r="CV323" s="2"/>
      <c r="CW323" s="2"/>
      <c r="CX323" s="2"/>
      <c r="CY323" s="2"/>
      <c r="CZ323" s="2"/>
      <c r="DA323" s="2"/>
      <c r="DB323" s="2"/>
      <c r="DC323" s="2"/>
      <c r="DD323" s="2"/>
      <c r="DE323" s="2"/>
      <c r="DF323" s="2"/>
      <c r="DG323" s="2"/>
      <c r="DH323" s="2"/>
      <c r="DI323" s="2"/>
      <c r="DJ323" s="2"/>
      <c r="DK323" s="2"/>
      <c r="DL323" s="2"/>
      <c r="DM323" s="2"/>
      <c r="DN323" s="2"/>
      <c r="DO323" s="2"/>
      <c r="DP323" s="2"/>
    </row>
    <row r="324" spans="9:120" ht="9.9499999999999993" customHeight="1">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c r="AR324" s="2"/>
      <c r="AS324" s="2"/>
      <c r="AT324" s="2"/>
      <c r="AU324" s="2"/>
      <c r="AV324" s="2"/>
      <c r="AW324" s="2"/>
      <c r="AX324" s="2"/>
      <c r="AY324" s="2"/>
      <c r="AZ324" s="2"/>
      <c r="BA324" s="2"/>
      <c r="BB324" s="2"/>
      <c r="BC324" s="2"/>
      <c r="BD324" s="2"/>
      <c r="BE324" s="2"/>
      <c r="BF324" s="2"/>
      <c r="BG324" s="2"/>
      <c r="BH324" s="2"/>
      <c r="BI324" s="2"/>
      <c r="BJ324" s="2"/>
      <c r="BK324" s="2"/>
      <c r="BL324" s="2"/>
      <c r="BM324" s="2"/>
      <c r="BN324" s="2"/>
      <c r="BO324" s="2"/>
      <c r="BP324" s="2"/>
      <c r="BQ324" s="2"/>
      <c r="BR324" s="2"/>
      <c r="BS324" s="2"/>
      <c r="BT324" s="2"/>
      <c r="BU324" s="2"/>
      <c r="BV324" s="2"/>
      <c r="BW324" s="2"/>
      <c r="BX324" s="2"/>
      <c r="BY324" s="2"/>
      <c r="BZ324" s="2"/>
      <c r="CA324" s="2"/>
      <c r="CB324" s="2"/>
      <c r="CC324" s="2"/>
      <c r="CD324" s="2"/>
      <c r="CE324" s="2"/>
      <c r="CF324" s="2"/>
      <c r="CG324" s="2"/>
      <c r="CH324" s="2"/>
      <c r="CI324" s="2"/>
      <c r="CJ324" s="2"/>
      <c r="CK324" s="2"/>
      <c r="CL324" s="2"/>
      <c r="CM324" s="2"/>
      <c r="CN324" s="2"/>
      <c r="CO324" s="2"/>
      <c r="CP324" s="2"/>
      <c r="CQ324" s="2"/>
      <c r="CR324" s="2"/>
      <c r="CS324" s="2"/>
      <c r="CT324" s="2"/>
      <c r="CU324" s="2"/>
      <c r="CV324" s="2"/>
      <c r="CW324" s="2"/>
      <c r="CX324" s="2"/>
      <c r="CY324" s="2"/>
      <c r="CZ324" s="2"/>
      <c r="DA324" s="2"/>
      <c r="DB324" s="2"/>
      <c r="DC324" s="2"/>
      <c r="DD324" s="2"/>
      <c r="DE324" s="2"/>
      <c r="DF324" s="2"/>
      <c r="DG324" s="2"/>
      <c r="DH324" s="2"/>
      <c r="DI324" s="2"/>
      <c r="DJ324" s="2"/>
      <c r="DK324" s="2"/>
      <c r="DL324" s="2"/>
      <c r="DM324" s="2"/>
      <c r="DN324" s="2"/>
      <c r="DO324" s="2"/>
      <c r="DP324" s="2"/>
    </row>
    <row r="325" spans="9:120" ht="9.9499999999999993" customHeight="1">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c r="AR325" s="2"/>
      <c r="AS325" s="2"/>
      <c r="AT325" s="2"/>
      <c r="AU325" s="2"/>
      <c r="AV325" s="2"/>
      <c r="AW325" s="2"/>
      <c r="AX325" s="2"/>
      <c r="AY325" s="2"/>
      <c r="AZ325" s="2"/>
      <c r="BA325" s="2"/>
      <c r="BB325" s="2"/>
      <c r="BC325" s="2"/>
      <c r="BD325" s="2"/>
      <c r="BE325" s="2"/>
      <c r="BF325" s="2"/>
      <c r="BG325" s="2"/>
      <c r="BH325" s="2"/>
      <c r="BI325" s="2"/>
      <c r="BJ325" s="2"/>
      <c r="BK325" s="2"/>
      <c r="BL325" s="2"/>
      <c r="BM325" s="2"/>
      <c r="BN325" s="2"/>
      <c r="BO325" s="2"/>
      <c r="BP325" s="2"/>
      <c r="BQ325" s="2"/>
      <c r="BR325" s="2"/>
      <c r="BS325" s="2"/>
      <c r="BT325" s="2"/>
      <c r="BU325" s="2"/>
      <c r="BV325" s="2"/>
      <c r="BW325" s="2"/>
      <c r="BX325" s="2"/>
      <c r="BY325" s="2"/>
      <c r="BZ325" s="2"/>
      <c r="CA325" s="2"/>
      <c r="CB325" s="2"/>
      <c r="CC325" s="2"/>
      <c r="CD325" s="2"/>
      <c r="CE325" s="2"/>
      <c r="CF325" s="2"/>
      <c r="CG325" s="2"/>
      <c r="CH325" s="2"/>
      <c r="CI325" s="2"/>
      <c r="CJ325" s="2"/>
      <c r="CK325" s="2"/>
      <c r="CL325" s="2"/>
      <c r="CM325" s="2"/>
      <c r="CN325" s="2"/>
      <c r="CO325" s="2"/>
      <c r="CP325" s="2"/>
      <c r="CQ325" s="2"/>
      <c r="CR325" s="2"/>
      <c r="CS325" s="2"/>
      <c r="CT325" s="2"/>
      <c r="CU325" s="2"/>
      <c r="CV325" s="2"/>
      <c r="CW325" s="2"/>
      <c r="CX325" s="2"/>
      <c r="CY325" s="2"/>
      <c r="CZ325" s="2"/>
      <c r="DA325" s="2"/>
      <c r="DB325" s="2"/>
      <c r="DC325" s="2"/>
      <c r="DD325" s="2"/>
      <c r="DE325" s="2"/>
      <c r="DF325" s="2"/>
      <c r="DG325" s="2"/>
      <c r="DH325" s="2"/>
      <c r="DI325" s="2"/>
      <c r="DJ325" s="2"/>
      <c r="DK325" s="2"/>
      <c r="DL325" s="2"/>
      <c r="DM325" s="2"/>
      <c r="DN325" s="2"/>
      <c r="DO325" s="2"/>
      <c r="DP325" s="2"/>
    </row>
    <row r="326" spans="9:120" ht="9.9499999999999993" customHeight="1">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c r="AR326" s="2"/>
      <c r="AS326" s="2"/>
      <c r="AT326" s="2"/>
      <c r="AU326" s="2"/>
      <c r="AV326" s="2"/>
      <c r="AW326" s="2"/>
      <c r="AX326" s="2"/>
      <c r="AY326" s="2"/>
      <c r="AZ326" s="2"/>
      <c r="BA326" s="2"/>
      <c r="BB326" s="2"/>
      <c r="BC326" s="2"/>
      <c r="BD326" s="2"/>
      <c r="BE326" s="2"/>
      <c r="BF326" s="2"/>
      <c r="BG326" s="2"/>
      <c r="BH326" s="2"/>
      <c r="BI326" s="2"/>
      <c r="BJ326" s="2"/>
      <c r="BK326" s="2"/>
      <c r="BL326" s="2"/>
      <c r="BM326" s="2"/>
      <c r="BN326" s="2"/>
      <c r="BO326" s="2"/>
      <c r="BP326" s="2"/>
      <c r="BQ326" s="2"/>
      <c r="BR326" s="2"/>
      <c r="BS326" s="2"/>
      <c r="BT326" s="2"/>
      <c r="BU326" s="2"/>
      <c r="BV326" s="2"/>
      <c r="BW326" s="2"/>
      <c r="BX326" s="2"/>
      <c r="BY326" s="2"/>
      <c r="BZ326" s="2"/>
      <c r="CA326" s="2"/>
      <c r="CB326" s="2"/>
      <c r="CC326" s="2"/>
      <c r="CD326" s="2"/>
      <c r="CE326" s="2"/>
      <c r="CF326" s="2"/>
      <c r="CG326" s="2"/>
      <c r="CH326" s="2"/>
      <c r="CI326" s="2"/>
      <c r="CJ326" s="2"/>
      <c r="CK326" s="2"/>
      <c r="CL326" s="2"/>
      <c r="CM326" s="2"/>
      <c r="CN326" s="2"/>
      <c r="CO326" s="2"/>
      <c r="CP326" s="2"/>
      <c r="CQ326" s="2"/>
      <c r="CR326" s="2"/>
      <c r="CS326" s="2"/>
      <c r="CT326" s="2"/>
      <c r="CU326" s="2"/>
      <c r="CV326" s="2"/>
      <c r="CW326" s="2"/>
      <c r="CX326" s="2"/>
      <c r="CY326" s="2"/>
      <c r="CZ326" s="2"/>
      <c r="DA326" s="2"/>
      <c r="DB326" s="2"/>
      <c r="DC326" s="2"/>
      <c r="DD326" s="2"/>
      <c r="DE326" s="2"/>
      <c r="DF326" s="2"/>
      <c r="DG326" s="2"/>
      <c r="DH326" s="2"/>
      <c r="DI326" s="2"/>
      <c r="DJ326" s="2"/>
      <c r="DK326" s="2"/>
      <c r="DL326" s="2"/>
      <c r="DM326" s="2"/>
      <c r="DN326" s="2"/>
      <c r="DO326" s="2"/>
      <c r="DP326" s="2"/>
    </row>
    <row r="327" spans="9:120" ht="9.9499999999999993" customHeight="1">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2"/>
      <c r="AT327" s="2"/>
      <c r="AU327" s="2"/>
      <c r="AV327" s="2"/>
      <c r="AW327" s="2"/>
      <c r="AX327" s="2"/>
      <c r="AY327" s="2"/>
      <c r="AZ327" s="2"/>
      <c r="BA327" s="2"/>
      <c r="BB327" s="2"/>
      <c r="BC327" s="2"/>
      <c r="BD327" s="2"/>
      <c r="BE327" s="2"/>
      <c r="BF327" s="2"/>
      <c r="BG327" s="2"/>
      <c r="BH327" s="2"/>
      <c r="BI327" s="2"/>
      <c r="BJ327" s="2"/>
      <c r="BK327" s="2"/>
      <c r="BL327" s="2"/>
      <c r="BM327" s="2"/>
      <c r="BN327" s="2"/>
      <c r="BO327" s="2"/>
      <c r="BP327" s="2"/>
      <c r="BQ327" s="2"/>
      <c r="BR327" s="2"/>
      <c r="BS327" s="2"/>
      <c r="BT327" s="2"/>
      <c r="BU327" s="2"/>
      <c r="BV327" s="2"/>
      <c r="BW327" s="2"/>
      <c r="BX327" s="2"/>
      <c r="BY327" s="2"/>
      <c r="BZ327" s="2"/>
      <c r="CA327" s="2"/>
      <c r="CB327" s="2"/>
      <c r="CC327" s="2"/>
      <c r="CD327" s="2"/>
      <c r="CE327" s="2"/>
      <c r="CF327" s="2"/>
      <c r="CG327" s="2"/>
      <c r="CH327" s="2"/>
      <c r="CI327" s="2"/>
      <c r="CJ327" s="2"/>
      <c r="CK327" s="2"/>
      <c r="CL327" s="2"/>
      <c r="CM327" s="2"/>
      <c r="CN327" s="2"/>
      <c r="CO327" s="2"/>
      <c r="CP327" s="2"/>
      <c r="CQ327" s="2"/>
      <c r="CR327" s="2"/>
      <c r="CS327" s="2"/>
      <c r="CT327" s="2"/>
      <c r="CU327" s="2"/>
      <c r="CV327" s="2"/>
      <c r="CW327" s="2"/>
      <c r="CX327" s="2"/>
      <c r="CY327" s="2"/>
      <c r="CZ327" s="2"/>
      <c r="DA327" s="2"/>
      <c r="DB327" s="2"/>
      <c r="DC327" s="2"/>
      <c r="DD327" s="2"/>
      <c r="DE327" s="2"/>
      <c r="DF327" s="2"/>
      <c r="DG327" s="2"/>
      <c r="DH327" s="2"/>
      <c r="DI327" s="2"/>
      <c r="DJ327" s="2"/>
      <c r="DK327" s="2"/>
      <c r="DL327" s="2"/>
      <c r="DM327" s="2"/>
      <c r="DN327" s="2"/>
      <c r="DO327" s="2"/>
      <c r="DP327" s="2"/>
    </row>
    <row r="328" spans="9:120" ht="9.9499999999999993" customHeight="1">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c r="AR328" s="2"/>
      <c r="AS328" s="2"/>
      <c r="AT328" s="2"/>
      <c r="AU328" s="2"/>
      <c r="AV328" s="2"/>
      <c r="AW328" s="2"/>
      <c r="AX328" s="2"/>
      <c r="AY328" s="2"/>
      <c r="AZ328" s="2"/>
      <c r="BA328" s="2"/>
      <c r="BB328" s="2"/>
      <c r="BC328" s="2"/>
      <c r="BD328" s="2"/>
      <c r="BE328" s="2"/>
      <c r="BF328" s="2"/>
      <c r="BG328" s="2"/>
      <c r="BH328" s="2"/>
      <c r="BI328" s="2"/>
      <c r="BJ328" s="2"/>
      <c r="BK328" s="2"/>
      <c r="BL328" s="2"/>
      <c r="BM328" s="2"/>
      <c r="BN328" s="2"/>
      <c r="BO328" s="2"/>
      <c r="BP328" s="2"/>
      <c r="BQ328" s="2"/>
      <c r="BR328" s="2"/>
      <c r="BS328" s="2"/>
      <c r="BT328" s="2"/>
      <c r="BU328" s="2"/>
      <c r="BV328" s="2"/>
      <c r="BW328" s="2"/>
      <c r="BX328" s="2"/>
      <c r="BY328" s="2"/>
      <c r="BZ328" s="2"/>
      <c r="CA328" s="2"/>
      <c r="CB328" s="2"/>
      <c r="CC328" s="2"/>
      <c r="CD328" s="2"/>
      <c r="CE328" s="2"/>
      <c r="CF328" s="2"/>
      <c r="CG328" s="2"/>
      <c r="CH328" s="2"/>
      <c r="CI328" s="2"/>
      <c r="CJ328" s="2"/>
      <c r="CK328" s="2"/>
      <c r="CL328" s="2"/>
      <c r="CM328" s="2"/>
      <c r="CN328" s="2"/>
      <c r="CO328" s="2"/>
      <c r="CP328" s="2"/>
      <c r="CQ328" s="2"/>
      <c r="CR328" s="2"/>
      <c r="CS328" s="2"/>
      <c r="CT328" s="2"/>
      <c r="CU328" s="2"/>
      <c r="CV328" s="2"/>
      <c r="CW328" s="2"/>
      <c r="CX328" s="2"/>
      <c r="CY328" s="2"/>
      <c r="CZ328" s="2"/>
      <c r="DA328" s="2"/>
      <c r="DB328" s="2"/>
      <c r="DC328" s="2"/>
      <c r="DD328" s="2"/>
      <c r="DE328" s="2"/>
      <c r="DF328" s="2"/>
      <c r="DG328" s="2"/>
      <c r="DH328" s="2"/>
      <c r="DI328" s="2"/>
      <c r="DJ328" s="2"/>
      <c r="DK328" s="2"/>
      <c r="DL328" s="2"/>
      <c r="DM328" s="2"/>
      <c r="DN328" s="2"/>
      <c r="DO328" s="2"/>
      <c r="DP328" s="2"/>
    </row>
    <row r="329" spans="9:120" ht="9.9499999999999993" customHeight="1">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c r="AR329" s="2"/>
      <c r="AS329" s="2"/>
      <c r="AT329" s="2"/>
      <c r="AU329" s="2"/>
      <c r="AV329" s="2"/>
      <c r="AW329" s="2"/>
      <c r="AX329" s="2"/>
      <c r="AY329" s="2"/>
      <c r="AZ329" s="2"/>
      <c r="BA329" s="2"/>
      <c r="BB329" s="2"/>
      <c r="BC329" s="2"/>
      <c r="BD329" s="2"/>
      <c r="BE329" s="2"/>
      <c r="BF329" s="2"/>
      <c r="BG329" s="2"/>
      <c r="BH329" s="2"/>
      <c r="BI329" s="2"/>
      <c r="BJ329" s="2"/>
      <c r="BK329" s="2"/>
      <c r="BL329" s="2"/>
      <c r="BM329" s="2"/>
      <c r="BN329" s="2"/>
      <c r="BO329" s="2"/>
      <c r="BP329" s="2"/>
      <c r="BQ329" s="2"/>
      <c r="BR329" s="2"/>
      <c r="BS329" s="2"/>
      <c r="BT329" s="2"/>
      <c r="BU329" s="2"/>
      <c r="BV329" s="2"/>
      <c r="BW329" s="2"/>
      <c r="BX329" s="2"/>
      <c r="BY329" s="2"/>
      <c r="BZ329" s="2"/>
      <c r="CA329" s="2"/>
      <c r="CB329" s="2"/>
      <c r="CC329" s="2"/>
      <c r="CD329" s="2"/>
      <c r="CE329" s="2"/>
      <c r="CF329" s="2"/>
      <c r="CG329" s="2"/>
      <c r="CH329" s="2"/>
      <c r="CI329" s="2"/>
      <c r="CJ329" s="2"/>
      <c r="CK329" s="2"/>
      <c r="CL329" s="2"/>
      <c r="CM329" s="2"/>
      <c r="CN329" s="2"/>
      <c r="CO329" s="2"/>
      <c r="CP329" s="2"/>
      <c r="CQ329" s="2"/>
      <c r="CR329" s="2"/>
      <c r="CS329" s="2"/>
      <c r="CT329" s="2"/>
      <c r="CU329" s="2"/>
      <c r="CV329" s="2"/>
      <c r="CW329" s="2"/>
      <c r="CX329" s="2"/>
      <c r="CY329" s="2"/>
      <c r="CZ329" s="2"/>
      <c r="DA329" s="2"/>
      <c r="DB329" s="2"/>
      <c r="DC329" s="2"/>
      <c r="DD329" s="2"/>
      <c r="DE329" s="2"/>
      <c r="DF329" s="2"/>
      <c r="DG329" s="2"/>
      <c r="DH329" s="2"/>
      <c r="DI329" s="2"/>
      <c r="DJ329" s="2"/>
      <c r="DK329" s="2"/>
      <c r="DL329" s="2"/>
      <c r="DM329" s="2"/>
      <c r="DN329" s="2"/>
      <c r="DO329" s="2"/>
      <c r="DP329" s="2"/>
    </row>
    <row r="330" spans="9:120" ht="9.9499999999999993" customHeight="1">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c r="AR330" s="2"/>
      <c r="AS330" s="2"/>
      <c r="AT330" s="2"/>
      <c r="AU330" s="2"/>
      <c r="AV330" s="2"/>
      <c r="AW330" s="2"/>
      <c r="AX330" s="2"/>
      <c r="AY330" s="2"/>
      <c r="AZ330" s="2"/>
      <c r="BA330" s="2"/>
      <c r="BB330" s="2"/>
      <c r="BC330" s="2"/>
      <c r="BD330" s="2"/>
      <c r="BE330" s="2"/>
      <c r="BF330" s="2"/>
      <c r="BG330" s="2"/>
      <c r="BH330" s="2"/>
      <c r="BI330" s="2"/>
      <c r="BJ330" s="2"/>
      <c r="BK330" s="2"/>
      <c r="BL330" s="2"/>
      <c r="BM330" s="2"/>
      <c r="BN330" s="2"/>
      <c r="BO330" s="2"/>
      <c r="BP330" s="2"/>
      <c r="BQ330" s="2"/>
      <c r="BR330" s="2"/>
      <c r="BS330" s="2"/>
      <c r="BT330" s="2"/>
      <c r="BU330" s="2"/>
      <c r="BV330" s="2"/>
      <c r="BW330" s="2"/>
      <c r="BX330" s="2"/>
      <c r="BY330" s="2"/>
      <c r="BZ330" s="2"/>
      <c r="CA330" s="2"/>
      <c r="CB330" s="2"/>
      <c r="CC330" s="2"/>
      <c r="CD330" s="2"/>
      <c r="CE330" s="2"/>
      <c r="CF330" s="2"/>
      <c r="CG330" s="2"/>
      <c r="CH330" s="2"/>
      <c r="CI330" s="2"/>
      <c r="CJ330" s="2"/>
      <c r="CK330" s="2"/>
      <c r="CL330" s="2"/>
      <c r="CM330" s="2"/>
      <c r="CN330" s="2"/>
      <c r="CO330" s="2"/>
      <c r="CP330" s="2"/>
      <c r="CQ330" s="2"/>
      <c r="CR330" s="2"/>
      <c r="CS330" s="2"/>
      <c r="CT330" s="2"/>
      <c r="CU330" s="2"/>
      <c r="CV330" s="2"/>
      <c r="CW330" s="2"/>
      <c r="CX330" s="2"/>
      <c r="CY330" s="2"/>
      <c r="CZ330" s="2"/>
      <c r="DA330" s="2"/>
      <c r="DB330" s="2"/>
      <c r="DC330" s="2"/>
      <c r="DD330" s="2"/>
      <c r="DE330" s="2"/>
      <c r="DF330" s="2"/>
      <c r="DG330" s="2"/>
      <c r="DH330" s="2"/>
      <c r="DI330" s="2"/>
      <c r="DJ330" s="2"/>
      <c r="DK330" s="2"/>
      <c r="DL330" s="2"/>
      <c r="DM330" s="2"/>
      <c r="DN330" s="2"/>
      <c r="DO330" s="2"/>
      <c r="DP330" s="2"/>
    </row>
    <row r="331" spans="9:120" ht="9.9499999999999993" customHeight="1">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c r="AR331" s="2"/>
      <c r="AS331" s="2"/>
      <c r="AT331" s="2"/>
      <c r="AU331" s="2"/>
      <c r="AV331" s="2"/>
      <c r="AW331" s="2"/>
      <c r="AX331" s="2"/>
      <c r="AY331" s="2"/>
      <c r="AZ331" s="2"/>
      <c r="BA331" s="2"/>
      <c r="BB331" s="2"/>
      <c r="BC331" s="2"/>
      <c r="BD331" s="2"/>
      <c r="BE331" s="2"/>
      <c r="BF331" s="2"/>
      <c r="BG331" s="2"/>
      <c r="BH331" s="2"/>
      <c r="BI331" s="2"/>
      <c r="BJ331" s="2"/>
      <c r="BK331" s="2"/>
      <c r="BL331" s="2"/>
      <c r="BM331" s="2"/>
      <c r="BN331" s="2"/>
      <c r="BO331" s="2"/>
      <c r="BP331" s="2"/>
      <c r="BQ331" s="2"/>
      <c r="BR331" s="2"/>
      <c r="BS331" s="2"/>
      <c r="BT331" s="2"/>
      <c r="BU331" s="2"/>
      <c r="BV331" s="2"/>
      <c r="BW331" s="2"/>
      <c r="BX331" s="2"/>
      <c r="BY331" s="2"/>
      <c r="BZ331" s="2"/>
      <c r="CA331" s="2"/>
      <c r="CB331" s="2"/>
      <c r="CC331" s="2"/>
      <c r="CD331" s="2"/>
      <c r="CE331" s="2"/>
      <c r="CF331" s="2"/>
      <c r="CG331" s="2"/>
      <c r="CH331" s="2"/>
      <c r="CI331" s="2"/>
      <c r="CJ331" s="2"/>
      <c r="CK331" s="2"/>
      <c r="CL331" s="2"/>
      <c r="CM331" s="2"/>
      <c r="CN331" s="2"/>
      <c r="CO331" s="2"/>
      <c r="CP331" s="2"/>
      <c r="CQ331" s="2"/>
      <c r="CR331" s="2"/>
      <c r="CS331" s="2"/>
      <c r="CT331" s="2"/>
      <c r="CU331" s="2"/>
      <c r="CV331" s="2"/>
      <c r="CW331" s="2"/>
      <c r="CX331" s="2"/>
      <c r="CY331" s="2"/>
      <c r="CZ331" s="2"/>
      <c r="DA331" s="2"/>
      <c r="DB331" s="2"/>
      <c r="DC331" s="2"/>
      <c r="DD331" s="2"/>
      <c r="DE331" s="2"/>
      <c r="DF331" s="2"/>
      <c r="DG331" s="2"/>
      <c r="DH331" s="2"/>
      <c r="DI331" s="2"/>
      <c r="DJ331" s="2"/>
      <c r="DK331" s="2"/>
      <c r="DL331" s="2"/>
      <c r="DM331" s="2"/>
      <c r="DN331" s="2"/>
      <c r="DO331" s="2"/>
      <c r="DP331" s="2"/>
    </row>
    <row r="332" spans="9:120" ht="9.9499999999999993" customHeight="1">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c r="AR332" s="2"/>
      <c r="AS332" s="2"/>
      <c r="AT332" s="2"/>
      <c r="AU332" s="2"/>
      <c r="AV332" s="2"/>
      <c r="AW332" s="2"/>
      <c r="AX332" s="2"/>
      <c r="AY332" s="2"/>
      <c r="AZ332" s="2"/>
      <c r="BA332" s="2"/>
      <c r="BB332" s="2"/>
      <c r="BC332" s="2"/>
      <c r="BD332" s="2"/>
      <c r="BE332" s="2"/>
      <c r="BF332" s="2"/>
      <c r="BG332" s="2"/>
      <c r="BH332" s="2"/>
      <c r="BI332" s="2"/>
      <c r="BJ332" s="2"/>
      <c r="BK332" s="2"/>
      <c r="BL332" s="2"/>
      <c r="BM332" s="2"/>
      <c r="BN332" s="2"/>
      <c r="BO332" s="2"/>
      <c r="BP332" s="2"/>
      <c r="BQ332" s="2"/>
      <c r="BR332" s="2"/>
      <c r="BS332" s="2"/>
      <c r="BT332" s="2"/>
      <c r="BU332" s="2"/>
      <c r="BV332" s="2"/>
      <c r="BW332" s="2"/>
      <c r="BX332" s="2"/>
      <c r="BY332" s="2"/>
      <c r="BZ332" s="2"/>
      <c r="CA332" s="2"/>
      <c r="CB332" s="2"/>
      <c r="CC332" s="2"/>
      <c r="CD332" s="2"/>
      <c r="CE332" s="2"/>
      <c r="CF332" s="2"/>
      <c r="CG332" s="2"/>
      <c r="CH332" s="2"/>
      <c r="CI332" s="2"/>
      <c r="CJ332" s="2"/>
      <c r="CK332" s="2"/>
      <c r="CL332" s="2"/>
      <c r="CM332" s="2"/>
      <c r="CN332" s="2"/>
      <c r="CO332" s="2"/>
      <c r="CP332" s="2"/>
      <c r="CQ332" s="2"/>
      <c r="CR332" s="2"/>
      <c r="CS332" s="2"/>
      <c r="CT332" s="2"/>
      <c r="CU332" s="2"/>
      <c r="CV332" s="2"/>
      <c r="CW332" s="2"/>
      <c r="CX332" s="2"/>
      <c r="CY332" s="2"/>
      <c r="CZ332" s="2"/>
      <c r="DA332" s="2"/>
      <c r="DB332" s="2"/>
      <c r="DC332" s="2"/>
      <c r="DD332" s="2"/>
      <c r="DE332" s="2"/>
      <c r="DF332" s="2"/>
      <c r="DG332" s="2"/>
      <c r="DH332" s="2"/>
      <c r="DI332" s="2"/>
      <c r="DJ332" s="2"/>
      <c r="DK332" s="2"/>
      <c r="DL332" s="2"/>
      <c r="DM332" s="2"/>
      <c r="DN332" s="2"/>
      <c r="DO332" s="2"/>
      <c r="DP332" s="2"/>
    </row>
    <row r="333" spans="9:120" ht="9.9499999999999993" customHeight="1">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c r="AR333" s="2"/>
      <c r="AS333" s="2"/>
      <c r="AT333" s="2"/>
      <c r="AU333" s="2"/>
      <c r="AV333" s="2"/>
      <c r="AW333" s="2"/>
      <c r="AX333" s="2"/>
      <c r="AY333" s="2"/>
      <c r="AZ333" s="2"/>
      <c r="BA333" s="2"/>
      <c r="BB333" s="2"/>
      <c r="BC333" s="2"/>
      <c r="BD333" s="2"/>
      <c r="BE333" s="2"/>
      <c r="BF333" s="2"/>
      <c r="BG333" s="2"/>
      <c r="BH333" s="2"/>
      <c r="BI333" s="2"/>
      <c r="BJ333" s="2"/>
      <c r="BK333" s="2"/>
      <c r="BL333" s="2"/>
      <c r="BM333" s="2"/>
      <c r="BN333" s="2"/>
      <c r="BO333" s="2"/>
      <c r="BP333" s="2"/>
      <c r="BQ333" s="2"/>
      <c r="BR333" s="2"/>
      <c r="BS333" s="2"/>
      <c r="BT333" s="2"/>
      <c r="BU333" s="2"/>
      <c r="BV333" s="2"/>
      <c r="BW333" s="2"/>
      <c r="BX333" s="2"/>
      <c r="BY333" s="2"/>
      <c r="BZ333" s="2"/>
      <c r="CA333" s="2"/>
      <c r="CB333" s="2"/>
      <c r="CC333" s="2"/>
      <c r="CD333" s="2"/>
      <c r="CE333" s="2"/>
      <c r="CF333" s="2"/>
      <c r="CG333" s="2"/>
      <c r="CH333" s="2"/>
      <c r="CI333" s="2"/>
      <c r="CJ333" s="2"/>
      <c r="CK333" s="2"/>
      <c r="CL333" s="2"/>
      <c r="CM333" s="2"/>
      <c r="CN333" s="2"/>
      <c r="CO333" s="2"/>
      <c r="CP333" s="2"/>
      <c r="CQ333" s="2"/>
      <c r="CR333" s="2"/>
      <c r="CS333" s="2"/>
      <c r="CT333" s="2"/>
      <c r="CU333" s="2"/>
      <c r="CV333" s="2"/>
      <c r="CW333" s="2"/>
      <c r="CX333" s="2"/>
      <c r="CY333" s="2"/>
      <c r="CZ333" s="2"/>
      <c r="DA333" s="2"/>
      <c r="DB333" s="2"/>
      <c r="DC333" s="2"/>
      <c r="DD333" s="2"/>
      <c r="DE333" s="2"/>
      <c r="DF333" s="2"/>
      <c r="DG333" s="2"/>
      <c r="DH333" s="2"/>
      <c r="DI333" s="2"/>
      <c r="DJ333" s="2"/>
      <c r="DK333" s="2"/>
      <c r="DL333" s="2"/>
      <c r="DM333" s="2"/>
      <c r="DN333" s="2"/>
      <c r="DO333" s="2"/>
      <c r="DP333" s="2"/>
    </row>
    <row r="334" spans="9:120" ht="9.9499999999999993" customHeight="1">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c r="AR334" s="2"/>
      <c r="AS334" s="2"/>
      <c r="AT334" s="2"/>
      <c r="AU334" s="2"/>
      <c r="AV334" s="2"/>
      <c r="AW334" s="2"/>
      <c r="AX334" s="2"/>
      <c r="AY334" s="2"/>
      <c r="AZ334" s="2"/>
      <c r="BA334" s="2"/>
      <c r="BB334" s="2"/>
      <c r="BC334" s="2"/>
      <c r="BD334" s="2"/>
      <c r="BE334" s="2"/>
      <c r="BF334" s="2"/>
      <c r="BG334" s="2"/>
      <c r="BH334" s="2"/>
      <c r="BI334" s="2"/>
      <c r="BJ334" s="2"/>
      <c r="BK334" s="2"/>
      <c r="BL334" s="2"/>
      <c r="BM334" s="2"/>
      <c r="BN334" s="2"/>
      <c r="BO334" s="2"/>
      <c r="BP334" s="2"/>
      <c r="BQ334" s="2"/>
      <c r="BR334" s="2"/>
      <c r="BS334" s="2"/>
      <c r="BT334" s="2"/>
      <c r="BU334" s="2"/>
      <c r="BV334" s="2"/>
      <c r="BW334" s="2"/>
      <c r="BX334" s="2"/>
      <c r="BY334" s="2"/>
      <c r="BZ334" s="2"/>
      <c r="CA334" s="2"/>
      <c r="CB334" s="2"/>
      <c r="CC334" s="2"/>
      <c r="CD334" s="2"/>
      <c r="CE334" s="2"/>
      <c r="CF334" s="2"/>
      <c r="CG334" s="2"/>
      <c r="CH334" s="2"/>
      <c r="CI334" s="2"/>
      <c r="CJ334" s="2"/>
      <c r="CK334" s="2"/>
      <c r="CL334" s="2"/>
      <c r="CM334" s="2"/>
      <c r="CN334" s="2"/>
      <c r="CO334" s="2"/>
      <c r="CP334" s="2"/>
      <c r="CQ334" s="2"/>
      <c r="CR334" s="2"/>
      <c r="CS334" s="2"/>
      <c r="CT334" s="2"/>
      <c r="CU334" s="2"/>
      <c r="CV334" s="2"/>
      <c r="CW334" s="2"/>
      <c r="CX334" s="2"/>
      <c r="CY334" s="2"/>
      <c r="CZ334" s="2"/>
      <c r="DA334" s="2"/>
      <c r="DB334" s="2"/>
      <c r="DC334" s="2"/>
      <c r="DD334" s="2"/>
      <c r="DE334" s="2"/>
      <c r="DF334" s="2"/>
      <c r="DG334" s="2"/>
      <c r="DH334" s="2"/>
      <c r="DI334" s="2"/>
      <c r="DJ334" s="2"/>
      <c r="DK334" s="2"/>
      <c r="DL334" s="2"/>
      <c r="DM334" s="2"/>
      <c r="DN334" s="2"/>
      <c r="DO334" s="2"/>
      <c r="DP334" s="2"/>
    </row>
    <row r="335" spans="9:120" ht="9.9499999999999993" customHeight="1">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c r="AR335" s="2"/>
      <c r="AS335" s="2"/>
      <c r="AT335" s="2"/>
      <c r="AU335" s="2"/>
      <c r="AV335" s="2"/>
      <c r="AW335" s="2"/>
      <c r="AX335" s="2"/>
      <c r="AY335" s="2"/>
      <c r="AZ335" s="2"/>
      <c r="BA335" s="2"/>
      <c r="BB335" s="2"/>
      <c r="BC335" s="2"/>
      <c r="BD335" s="2"/>
      <c r="BE335" s="2"/>
      <c r="BF335" s="2"/>
      <c r="BG335" s="2"/>
      <c r="BH335" s="2"/>
      <c r="BI335" s="2"/>
      <c r="BJ335" s="2"/>
      <c r="BK335" s="2"/>
      <c r="BL335" s="2"/>
      <c r="BM335" s="2"/>
      <c r="BN335" s="2"/>
      <c r="BO335" s="2"/>
      <c r="BP335" s="2"/>
      <c r="BQ335" s="2"/>
      <c r="BR335" s="2"/>
      <c r="BS335" s="2"/>
      <c r="BT335" s="2"/>
      <c r="BU335" s="2"/>
      <c r="BV335" s="2"/>
      <c r="BW335" s="2"/>
      <c r="BX335" s="2"/>
      <c r="BY335" s="2"/>
      <c r="BZ335" s="2"/>
      <c r="CA335" s="2"/>
      <c r="CB335" s="2"/>
      <c r="CC335" s="2"/>
      <c r="CD335" s="2"/>
      <c r="CE335" s="2"/>
      <c r="CF335" s="2"/>
      <c r="CG335" s="2"/>
      <c r="CH335" s="2"/>
      <c r="CI335" s="2"/>
      <c r="CJ335" s="2"/>
      <c r="CK335" s="2"/>
      <c r="CL335" s="2"/>
      <c r="CM335" s="2"/>
      <c r="CN335" s="2"/>
      <c r="CO335" s="2"/>
      <c r="CP335" s="2"/>
      <c r="CQ335" s="2"/>
      <c r="CR335" s="2"/>
      <c r="CS335" s="2"/>
      <c r="CT335" s="2"/>
      <c r="CU335" s="2"/>
      <c r="CV335" s="2"/>
      <c r="CW335" s="2"/>
      <c r="CX335" s="2"/>
      <c r="CY335" s="2"/>
      <c r="CZ335" s="2"/>
      <c r="DA335" s="2"/>
      <c r="DB335" s="2"/>
      <c r="DC335" s="2"/>
      <c r="DD335" s="2"/>
      <c r="DE335" s="2"/>
      <c r="DF335" s="2"/>
      <c r="DG335" s="2"/>
      <c r="DH335" s="2"/>
      <c r="DI335" s="2"/>
      <c r="DJ335" s="2"/>
      <c r="DK335" s="2"/>
      <c r="DL335" s="2"/>
      <c r="DM335" s="2"/>
      <c r="DN335" s="2"/>
      <c r="DO335" s="2"/>
      <c r="DP335" s="2"/>
    </row>
    <row r="336" spans="9:120" ht="9.9499999999999993" customHeight="1">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c r="AR336" s="2"/>
      <c r="AS336" s="2"/>
      <c r="AT336" s="2"/>
      <c r="AU336" s="2"/>
      <c r="AV336" s="2"/>
      <c r="AW336" s="2"/>
      <c r="AX336" s="2"/>
      <c r="AY336" s="2"/>
      <c r="AZ336" s="2"/>
      <c r="BA336" s="2"/>
      <c r="BB336" s="2"/>
      <c r="BC336" s="2"/>
      <c r="BD336" s="2"/>
      <c r="BE336" s="2"/>
      <c r="BF336" s="2"/>
      <c r="BG336" s="2"/>
      <c r="BH336" s="2"/>
      <c r="BI336" s="2"/>
      <c r="BJ336" s="2"/>
      <c r="BK336" s="2"/>
      <c r="BL336" s="2"/>
      <c r="BM336" s="2"/>
      <c r="BN336" s="2"/>
      <c r="BO336" s="2"/>
      <c r="BP336" s="2"/>
      <c r="BQ336" s="2"/>
      <c r="BR336" s="2"/>
      <c r="BS336" s="2"/>
      <c r="BT336" s="2"/>
      <c r="BU336" s="2"/>
      <c r="BV336" s="2"/>
      <c r="BW336" s="2"/>
      <c r="BX336" s="2"/>
      <c r="BY336" s="2"/>
      <c r="BZ336" s="2"/>
      <c r="CA336" s="2"/>
      <c r="CB336" s="2"/>
      <c r="CC336" s="2"/>
      <c r="CD336" s="2"/>
      <c r="CE336" s="2"/>
      <c r="CF336" s="2"/>
      <c r="CG336" s="2"/>
      <c r="CH336" s="2"/>
      <c r="CI336" s="2"/>
      <c r="CJ336" s="2"/>
      <c r="CK336" s="2"/>
      <c r="CL336" s="2"/>
      <c r="CM336" s="2"/>
      <c r="CN336" s="2"/>
      <c r="CO336" s="2"/>
      <c r="CP336" s="2"/>
      <c r="CQ336" s="2"/>
      <c r="CR336" s="2"/>
      <c r="CS336" s="2"/>
      <c r="CT336" s="2"/>
      <c r="CU336" s="2"/>
      <c r="CV336" s="2"/>
      <c r="CW336" s="2"/>
      <c r="CX336" s="2"/>
      <c r="CY336" s="2"/>
      <c r="CZ336" s="2"/>
      <c r="DA336" s="2"/>
      <c r="DB336" s="2"/>
      <c r="DC336" s="2"/>
      <c r="DD336" s="2"/>
      <c r="DE336" s="2"/>
      <c r="DF336" s="2"/>
      <c r="DG336" s="2"/>
      <c r="DH336" s="2"/>
      <c r="DI336" s="2"/>
      <c r="DJ336" s="2"/>
      <c r="DK336" s="2"/>
      <c r="DL336" s="2"/>
      <c r="DM336" s="2"/>
      <c r="DN336" s="2"/>
      <c r="DO336" s="2"/>
      <c r="DP336" s="2"/>
    </row>
    <row r="337" spans="9:120" ht="9.9499999999999993" customHeight="1">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c r="AR337" s="2"/>
      <c r="AS337" s="2"/>
      <c r="AT337" s="2"/>
      <c r="AU337" s="2"/>
      <c r="AV337" s="2"/>
      <c r="AW337" s="2"/>
      <c r="AX337" s="2"/>
      <c r="AY337" s="2"/>
      <c r="AZ337" s="2"/>
      <c r="BA337" s="2"/>
      <c r="BB337" s="2"/>
      <c r="BC337" s="2"/>
      <c r="BD337" s="2"/>
      <c r="BE337" s="2"/>
      <c r="BF337" s="2"/>
      <c r="BG337" s="2"/>
      <c r="BH337" s="2"/>
      <c r="BI337" s="2"/>
      <c r="BJ337" s="2"/>
      <c r="BK337" s="2"/>
      <c r="BL337" s="2"/>
      <c r="BM337" s="2"/>
      <c r="BN337" s="2"/>
      <c r="BO337" s="2"/>
      <c r="BP337" s="2"/>
      <c r="BQ337" s="2"/>
      <c r="BR337" s="2"/>
      <c r="BS337" s="2"/>
      <c r="BT337" s="2"/>
      <c r="BU337" s="2"/>
      <c r="BV337" s="2"/>
      <c r="BW337" s="2"/>
      <c r="BX337" s="2"/>
      <c r="BY337" s="2"/>
      <c r="BZ337" s="2"/>
      <c r="CA337" s="2"/>
      <c r="CB337" s="2"/>
      <c r="CC337" s="2"/>
      <c r="CD337" s="2"/>
      <c r="CE337" s="2"/>
      <c r="CF337" s="2"/>
      <c r="CG337" s="2"/>
      <c r="CH337" s="2"/>
      <c r="CI337" s="2"/>
      <c r="CJ337" s="2"/>
      <c r="CK337" s="2"/>
      <c r="CL337" s="2"/>
      <c r="CM337" s="2"/>
      <c r="CN337" s="2"/>
      <c r="CO337" s="2"/>
      <c r="CP337" s="2"/>
      <c r="CQ337" s="2"/>
      <c r="CR337" s="2"/>
      <c r="CS337" s="2"/>
      <c r="CT337" s="2"/>
      <c r="CU337" s="2"/>
      <c r="CV337" s="2"/>
      <c r="CW337" s="2"/>
      <c r="CX337" s="2"/>
      <c r="CY337" s="2"/>
      <c r="CZ337" s="2"/>
      <c r="DA337" s="2"/>
      <c r="DB337" s="2"/>
      <c r="DC337" s="2"/>
      <c r="DD337" s="2"/>
      <c r="DE337" s="2"/>
      <c r="DF337" s="2"/>
      <c r="DG337" s="2"/>
      <c r="DH337" s="2"/>
      <c r="DI337" s="2"/>
      <c r="DJ337" s="2"/>
      <c r="DK337" s="2"/>
      <c r="DL337" s="2"/>
      <c r="DM337" s="2"/>
      <c r="DN337" s="2"/>
      <c r="DO337" s="2"/>
      <c r="DP337" s="2"/>
    </row>
    <row r="338" spans="9:120" ht="9.9499999999999993" customHeight="1">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2"/>
      <c r="AT338" s="2"/>
      <c r="AU338" s="2"/>
      <c r="AV338" s="2"/>
      <c r="AW338" s="2"/>
      <c r="AX338" s="2"/>
      <c r="AY338" s="2"/>
      <c r="AZ338" s="2"/>
      <c r="BA338" s="2"/>
      <c r="BB338" s="2"/>
      <c r="BC338" s="2"/>
      <c r="BD338" s="2"/>
      <c r="BE338" s="2"/>
      <c r="BF338" s="2"/>
      <c r="BG338" s="2"/>
      <c r="BH338" s="2"/>
      <c r="BI338" s="2"/>
      <c r="BJ338" s="2"/>
      <c r="BK338" s="2"/>
      <c r="BL338" s="2"/>
      <c r="BM338" s="2"/>
      <c r="BN338" s="2"/>
      <c r="BO338" s="2"/>
      <c r="BP338" s="2"/>
      <c r="BQ338" s="2"/>
      <c r="BR338" s="2"/>
      <c r="BS338" s="2"/>
      <c r="BT338" s="2"/>
      <c r="BU338" s="2"/>
      <c r="BV338" s="2"/>
      <c r="BW338" s="2"/>
      <c r="BX338" s="2"/>
      <c r="BY338" s="2"/>
      <c r="BZ338" s="2"/>
      <c r="CA338" s="2"/>
      <c r="CB338" s="2"/>
      <c r="CC338" s="2"/>
      <c r="CD338" s="2"/>
      <c r="CE338" s="2"/>
      <c r="CF338" s="2"/>
      <c r="CG338" s="2"/>
      <c r="CH338" s="2"/>
      <c r="CI338" s="2"/>
      <c r="CJ338" s="2"/>
      <c r="CK338" s="2"/>
      <c r="CL338" s="2"/>
      <c r="CM338" s="2"/>
      <c r="CN338" s="2"/>
      <c r="CO338" s="2"/>
      <c r="CP338" s="2"/>
      <c r="CQ338" s="2"/>
      <c r="CR338" s="2"/>
      <c r="CS338" s="2"/>
      <c r="CT338" s="2"/>
      <c r="CU338" s="2"/>
      <c r="CV338" s="2"/>
      <c r="CW338" s="2"/>
      <c r="CX338" s="2"/>
      <c r="CY338" s="2"/>
      <c r="CZ338" s="2"/>
      <c r="DA338" s="2"/>
      <c r="DB338" s="2"/>
      <c r="DC338" s="2"/>
      <c r="DD338" s="2"/>
      <c r="DE338" s="2"/>
      <c r="DF338" s="2"/>
      <c r="DG338" s="2"/>
      <c r="DH338" s="2"/>
      <c r="DI338" s="2"/>
      <c r="DJ338" s="2"/>
      <c r="DK338" s="2"/>
      <c r="DL338" s="2"/>
      <c r="DM338" s="2"/>
      <c r="DN338" s="2"/>
      <c r="DO338" s="2"/>
      <c r="DP338" s="2"/>
    </row>
    <row r="339" spans="9:120" ht="9.9499999999999993" customHeight="1">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c r="AR339" s="2"/>
      <c r="AS339" s="2"/>
      <c r="AT339" s="2"/>
      <c r="AU339" s="2"/>
      <c r="AV339" s="2"/>
      <c r="AW339" s="2"/>
      <c r="AX339" s="2"/>
      <c r="AY339" s="2"/>
      <c r="AZ339" s="2"/>
      <c r="BA339" s="2"/>
      <c r="BB339" s="2"/>
      <c r="BC339" s="2"/>
      <c r="BD339" s="2"/>
      <c r="BE339" s="2"/>
      <c r="BF339" s="2"/>
      <c r="BG339" s="2"/>
      <c r="BH339" s="2"/>
      <c r="BI339" s="2"/>
      <c r="BJ339" s="2"/>
      <c r="BK339" s="2"/>
      <c r="BL339" s="2"/>
      <c r="BM339" s="2"/>
      <c r="BN339" s="2"/>
      <c r="BO339" s="2"/>
      <c r="BP339" s="2"/>
      <c r="BQ339" s="2"/>
      <c r="BR339" s="2"/>
      <c r="BS339" s="2"/>
      <c r="BT339" s="2"/>
      <c r="BU339" s="2"/>
      <c r="BV339" s="2"/>
      <c r="BW339" s="2"/>
      <c r="BX339" s="2"/>
      <c r="BY339" s="2"/>
      <c r="BZ339" s="2"/>
      <c r="CA339" s="2"/>
      <c r="CB339" s="2"/>
      <c r="CC339" s="2"/>
      <c r="CD339" s="2"/>
      <c r="CE339" s="2"/>
      <c r="CF339" s="2"/>
      <c r="CG339" s="2"/>
      <c r="CH339" s="2"/>
      <c r="CI339" s="2"/>
      <c r="CJ339" s="2"/>
      <c r="CK339" s="2"/>
      <c r="CL339" s="2"/>
      <c r="CM339" s="2"/>
      <c r="CN339" s="2"/>
      <c r="CO339" s="2"/>
      <c r="CP339" s="2"/>
      <c r="CQ339" s="2"/>
      <c r="CR339" s="2"/>
      <c r="CS339" s="2"/>
      <c r="CT339" s="2"/>
      <c r="CU339" s="2"/>
      <c r="CV339" s="2"/>
      <c r="CW339" s="2"/>
      <c r="CX339" s="2"/>
      <c r="CY339" s="2"/>
      <c r="CZ339" s="2"/>
      <c r="DA339" s="2"/>
      <c r="DB339" s="2"/>
      <c r="DC339" s="2"/>
      <c r="DD339" s="2"/>
      <c r="DE339" s="2"/>
      <c r="DF339" s="2"/>
      <c r="DG339" s="2"/>
      <c r="DH339" s="2"/>
      <c r="DI339" s="2"/>
      <c r="DJ339" s="2"/>
      <c r="DK339" s="2"/>
      <c r="DL339" s="2"/>
      <c r="DM339" s="2"/>
      <c r="DN339" s="2"/>
      <c r="DO339" s="2"/>
      <c r="DP339" s="2"/>
    </row>
    <row r="340" spans="9:120" ht="9.9499999999999993" customHeight="1">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c r="AR340" s="2"/>
      <c r="AS340" s="2"/>
      <c r="AT340" s="2"/>
      <c r="AU340" s="2"/>
      <c r="AV340" s="2"/>
      <c r="AW340" s="2"/>
      <c r="AX340" s="2"/>
      <c r="AY340" s="2"/>
      <c r="AZ340" s="2"/>
      <c r="BA340" s="2"/>
      <c r="BB340" s="2"/>
      <c r="BC340" s="2"/>
      <c r="BD340" s="2"/>
      <c r="BE340" s="2"/>
      <c r="BF340" s="2"/>
      <c r="BG340" s="2"/>
      <c r="BH340" s="2"/>
      <c r="BI340" s="2"/>
      <c r="BJ340" s="2"/>
      <c r="BK340" s="2"/>
      <c r="BL340" s="2"/>
      <c r="BM340" s="2"/>
      <c r="BN340" s="2"/>
      <c r="BO340" s="2"/>
      <c r="BP340" s="2"/>
      <c r="BQ340" s="2"/>
      <c r="BR340" s="2"/>
      <c r="BS340" s="2"/>
      <c r="BT340" s="2"/>
      <c r="BU340" s="2"/>
      <c r="BV340" s="2"/>
      <c r="BW340" s="2"/>
      <c r="BX340" s="2"/>
      <c r="BY340" s="2"/>
      <c r="BZ340" s="2"/>
      <c r="CA340" s="2"/>
      <c r="CB340" s="2"/>
      <c r="CC340" s="2"/>
      <c r="CD340" s="2"/>
      <c r="CE340" s="2"/>
      <c r="CF340" s="2"/>
      <c r="CG340" s="2"/>
      <c r="CH340" s="2"/>
      <c r="CI340" s="2"/>
      <c r="CJ340" s="2"/>
      <c r="CK340" s="2"/>
      <c r="CL340" s="2"/>
      <c r="CM340" s="2"/>
      <c r="CN340" s="2"/>
      <c r="CO340" s="2"/>
      <c r="CP340" s="2"/>
      <c r="CQ340" s="2"/>
      <c r="CR340" s="2"/>
      <c r="CS340" s="2"/>
      <c r="CT340" s="2"/>
      <c r="CU340" s="2"/>
      <c r="CV340" s="2"/>
      <c r="CW340" s="2"/>
      <c r="CX340" s="2"/>
      <c r="CY340" s="2"/>
      <c r="CZ340" s="2"/>
      <c r="DA340" s="2"/>
      <c r="DB340" s="2"/>
      <c r="DC340" s="2"/>
      <c r="DD340" s="2"/>
      <c r="DE340" s="2"/>
      <c r="DF340" s="2"/>
      <c r="DG340" s="2"/>
      <c r="DH340" s="2"/>
      <c r="DI340" s="2"/>
      <c r="DJ340" s="2"/>
      <c r="DK340" s="2"/>
      <c r="DL340" s="2"/>
      <c r="DM340" s="2"/>
      <c r="DN340" s="2"/>
      <c r="DO340" s="2"/>
      <c r="DP340" s="2"/>
    </row>
    <row r="341" spans="9:120" ht="9.9499999999999993" customHeight="1">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c r="AR341" s="2"/>
      <c r="AS341" s="2"/>
      <c r="AT341" s="2"/>
      <c r="AU341" s="2"/>
      <c r="AV341" s="2"/>
      <c r="AW341" s="2"/>
      <c r="AX341" s="2"/>
      <c r="AY341" s="2"/>
      <c r="AZ341" s="2"/>
      <c r="BA341" s="2"/>
      <c r="BB341" s="2"/>
      <c r="BC341" s="2"/>
      <c r="BD341" s="2"/>
      <c r="BE341" s="2"/>
      <c r="BF341" s="2"/>
      <c r="BG341" s="2"/>
      <c r="BH341" s="2"/>
      <c r="BI341" s="2"/>
      <c r="BJ341" s="2"/>
      <c r="BK341" s="2"/>
      <c r="BL341" s="2"/>
      <c r="BM341" s="2"/>
      <c r="BN341" s="2"/>
      <c r="BO341" s="2"/>
      <c r="BP341" s="2"/>
      <c r="BQ341" s="2"/>
      <c r="BR341" s="2"/>
      <c r="BS341" s="2"/>
      <c r="BT341" s="2"/>
      <c r="BU341" s="2"/>
      <c r="BV341" s="2"/>
      <c r="BW341" s="2"/>
      <c r="BX341" s="2"/>
      <c r="BY341" s="2"/>
      <c r="BZ341" s="2"/>
      <c r="CA341" s="2"/>
      <c r="CB341" s="2"/>
      <c r="CC341" s="2"/>
      <c r="CD341" s="2"/>
      <c r="CE341" s="2"/>
      <c r="CF341" s="2"/>
      <c r="CG341" s="2"/>
      <c r="CH341" s="2"/>
      <c r="CI341" s="2"/>
      <c r="CJ341" s="2"/>
      <c r="CK341" s="2"/>
      <c r="CL341" s="2"/>
      <c r="CM341" s="2"/>
      <c r="CN341" s="2"/>
      <c r="CO341" s="2"/>
      <c r="CP341" s="2"/>
      <c r="CQ341" s="2"/>
      <c r="CR341" s="2"/>
      <c r="CS341" s="2"/>
      <c r="CT341" s="2"/>
      <c r="CU341" s="2"/>
      <c r="CV341" s="2"/>
      <c r="CW341" s="2"/>
      <c r="CX341" s="2"/>
      <c r="CY341" s="2"/>
      <c r="CZ341" s="2"/>
      <c r="DA341" s="2"/>
      <c r="DB341" s="2"/>
      <c r="DC341" s="2"/>
      <c r="DD341" s="2"/>
      <c r="DE341" s="2"/>
      <c r="DF341" s="2"/>
      <c r="DG341" s="2"/>
      <c r="DH341" s="2"/>
      <c r="DI341" s="2"/>
      <c r="DJ341" s="2"/>
      <c r="DK341" s="2"/>
      <c r="DL341" s="2"/>
      <c r="DM341" s="2"/>
      <c r="DN341" s="2"/>
      <c r="DO341" s="2"/>
      <c r="DP341" s="2"/>
    </row>
    <row r="342" spans="9:120" ht="9.9499999999999993" customHeight="1">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c r="AR342" s="2"/>
      <c r="AS342" s="2"/>
      <c r="AT342" s="2"/>
      <c r="AU342" s="2"/>
      <c r="AV342" s="2"/>
      <c r="AW342" s="2"/>
      <c r="AX342" s="2"/>
      <c r="AY342" s="2"/>
      <c r="AZ342" s="2"/>
      <c r="BA342" s="2"/>
      <c r="BB342" s="2"/>
      <c r="BC342" s="2"/>
      <c r="BD342" s="2"/>
      <c r="BE342" s="2"/>
      <c r="BF342" s="2"/>
      <c r="BG342" s="2"/>
      <c r="BH342" s="2"/>
      <c r="BI342" s="2"/>
      <c r="BJ342" s="2"/>
      <c r="BK342" s="2"/>
      <c r="BL342" s="2"/>
      <c r="BM342" s="2"/>
      <c r="BN342" s="2"/>
      <c r="BO342" s="2"/>
      <c r="BP342" s="2"/>
      <c r="BQ342" s="2"/>
      <c r="BR342" s="2"/>
      <c r="BS342" s="2"/>
      <c r="BT342" s="2"/>
      <c r="BU342" s="2"/>
      <c r="BV342" s="2"/>
      <c r="BW342" s="2"/>
      <c r="BX342" s="2"/>
      <c r="BY342" s="2"/>
      <c r="BZ342" s="2"/>
      <c r="CA342" s="2"/>
      <c r="CB342" s="2"/>
      <c r="CC342" s="2"/>
      <c r="CD342" s="2"/>
      <c r="CE342" s="2"/>
      <c r="CF342" s="2"/>
      <c r="CG342" s="2"/>
      <c r="CH342" s="2"/>
      <c r="CI342" s="2"/>
      <c r="CJ342" s="2"/>
      <c r="CK342" s="2"/>
      <c r="CL342" s="2"/>
      <c r="CM342" s="2"/>
      <c r="CN342" s="2"/>
      <c r="CO342" s="2"/>
      <c r="CP342" s="2"/>
      <c r="CQ342" s="2"/>
      <c r="CR342" s="2"/>
      <c r="CS342" s="2"/>
      <c r="CT342" s="2"/>
      <c r="CU342" s="2"/>
      <c r="CV342" s="2"/>
      <c r="CW342" s="2"/>
      <c r="CX342" s="2"/>
      <c r="CY342" s="2"/>
      <c r="CZ342" s="2"/>
      <c r="DA342" s="2"/>
      <c r="DB342" s="2"/>
      <c r="DC342" s="2"/>
      <c r="DD342" s="2"/>
      <c r="DE342" s="2"/>
      <c r="DF342" s="2"/>
      <c r="DG342" s="2"/>
      <c r="DH342" s="2"/>
      <c r="DI342" s="2"/>
      <c r="DJ342" s="2"/>
      <c r="DK342" s="2"/>
      <c r="DL342" s="2"/>
      <c r="DM342" s="2"/>
      <c r="DN342" s="2"/>
      <c r="DO342" s="2"/>
      <c r="DP342" s="2"/>
    </row>
    <row r="343" spans="9:120" ht="9.9499999999999993" customHeight="1">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c r="AR343" s="2"/>
      <c r="AS343" s="2"/>
      <c r="AT343" s="2"/>
      <c r="AU343" s="2"/>
      <c r="AV343" s="2"/>
      <c r="AW343" s="2"/>
      <c r="AX343" s="2"/>
      <c r="AY343" s="2"/>
      <c r="AZ343" s="2"/>
      <c r="BA343" s="2"/>
      <c r="BB343" s="2"/>
      <c r="BC343" s="2"/>
      <c r="BD343" s="2"/>
      <c r="BE343" s="2"/>
      <c r="BF343" s="2"/>
      <c r="BG343" s="2"/>
      <c r="BH343" s="2"/>
      <c r="BI343" s="2"/>
      <c r="BJ343" s="2"/>
      <c r="BK343" s="2"/>
      <c r="BL343" s="2"/>
      <c r="BM343" s="2"/>
      <c r="BN343" s="2"/>
      <c r="BO343" s="2"/>
      <c r="BP343" s="2"/>
      <c r="BQ343" s="2"/>
      <c r="BR343" s="2"/>
      <c r="BS343" s="2"/>
      <c r="BT343" s="2"/>
      <c r="BU343" s="2"/>
      <c r="BV343" s="2"/>
      <c r="BW343" s="2"/>
      <c r="BX343" s="2"/>
      <c r="BY343" s="2"/>
      <c r="BZ343" s="2"/>
      <c r="CA343" s="2"/>
      <c r="CB343" s="2"/>
      <c r="CC343" s="2"/>
      <c r="CD343" s="2"/>
      <c r="CE343" s="2"/>
      <c r="CF343" s="2"/>
      <c r="CG343" s="2"/>
      <c r="CH343" s="2"/>
      <c r="CI343" s="2"/>
      <c r="CJ343" s="2"/>
      <c r="CK343" s="2"/>
      <c r="CL343" s="2"/>
      <c r="CM343" s="2"/>
      <c r="CN343" s="2"/>
      <c r="CO343" s="2"/>
      <c r="CP343" s="2"/>
      <c r="CQ343" s="2"/>
      <c r="CR343" s="2"/>
      <c r="CS343" s="2"/>
      <c r="CT343" s="2"/>
      <c r="CU343" s="2"/>
      <c r="CV343" s="2"/>
      <c r="CW343" s="2"/>
      <c r="CX343" s="2"/>
      <c r="CY343" s="2"/>
      <c r="CZ343" s="2"/>
      <c r="DA343" s="2"/>
      <c r="DB343" s="2"/>
      <c r="DC343" s="2"/>
      <c r="DD343" s="2"/>
      <c r="DE343" s="2"/>
      <c r="DF343" s="2"/>
      <c r="DG343" s="2"/>
      <c r="DH343" s="2"/>
      <c r="DI343" s="2"/>
      <c r="DJ343" s="2"/>
      <c r="DK343" s="2"/>
      <c r="DL343" s="2"/>
      <c r="DM343" s="2"/>
      <c r="DN343" s="2"/>
      <c r="DO343" s="2"/>
      <c r="DP343" s="2"/>
    </row>
    <row r="344" spans="9:120" ht="9.9499999999999993" customHeight="1">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c r="AR344" s="2"/>
      <c r="AS344" s="2"/>
      <c r="AT344" s="2"/>
      <c r="AU344" s="2"/>
      <c r="AV344" s="2"/>
      <c r="AW344" s="2"/>
      <c r="AX344" s="2"/>
      <c r="AY344" s="2"/>
      <c r="AZ344" s="2"/>
      <c r="BA344" s="2"/>
      <c r="BB344" s="2"/>
      <c r="BC344" s="2"/>
      <c r="BD344" s="2"/>
      <c r="BE344" s="2"/>
      <c r="BF344" s="2"/>
      <c r="BG344" s="2"/>
      <c r="BH344" s="2"/>
      <c r="BI344" s="2"/>
      <c r="BJ344" s="2"/>
      <c r="BK344" s="2"/>
      <c r="BL344" s="2"/>
      <c r="BM344" s="2"/>
      <c r="BN344" s="2"/>
      <c r="BO344" s="2"/>
      <c r="BP344" s="2"/>
      <c r="BQ344" s="2"/>
      <c r="BR344" s="2"/>
      <c r="BS344" s="2"/>
      <c r="BT344" s="2"/>
      <c r="BU344" s="2"/>
      <c r="BV344" s="2"/>
      <c r="BW344" s="2"/>
      <c r="BX344" s="2"/>
      <c r="BY344" s="2"/>
      <c r="BZ344" s="2"/>
      <c r="CA344" s="2"/>
      <c r="CB344" s="2"/>
      <c r="CC344" s="2"/>
      <c r="CD344" s="2"/>
      <c r="CE344" s="2"/>
      <c r="CF344" s="2"/>
      <c r="CG344" s="2"/>
      <c r="CH344" s="2"/>
      <c r="CI344" s="2"/>
      <c r="CJ344" s="2"/>
      <c r="CK344" s="2"/>
      <c r="CL344" s="2"/>
      <c r="CM344" s="2"/>
      <c r="CN344" s="2"/>
      <c r="CO344" s="2"/>
      <c r="CP344" s="2"/>
      <c r="CQ344" s="2"/>
      <c r="CR344" s="2"/>
      <c r="CS344" s="2"/>
      <c r="CT344" s="2"/>
      <c r="CU344" s="2"/>
      <c r="CV344" s="2"/>
      <c r="CW344" s="2"/>
      <c r="CX344" s="2"/>
      <c r="CY344" s="2"/>
      <c r="CZ344" s="2"/>
      <c r="DA344" s="2"/>
      <c r="DB344" s="2"/>
      <c r="DC344" s="2"/>
      <c r="DD344" s="2"/>
      <c r="DE344" s="2"/>
      <c r="DF344" s="2"/>
      <c r="DG344" s="2"/>
      <c r="DH344" s="2"/>
      <c r="DI344" s="2"/>
      <c r="DJ344" s="2"/>
      <c r="DK344" s="2"/>
      <c r="DL344" s="2"/>
      <c r="DM344" s="2"/>
      <c r="DN344" s="2"/>
      <c r="DO344" s="2"/>
      <c r="DP344" s="2"/>
    </row>
    <row r="345" spans="9:120" ht="9.9499999999999993" customHeight="1">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c r="AR345" s="2"/>
      <c r="AS345" s="2"/>
      <c r="AT345" s="2"/>
      <c r="AU345" s="2"/>
      <c r="AV345" s="2"/>
      <c r="AW345" s="2"/>
      <c r="AX345" s="2"/>
      <c r="AY345" s="2"/>
      <c r="AZ345" s="2"/>
      <c r="BA345" s="2"/>
      <c r="BB345" s="2"/>
      <c r="BC345" s="2"/>
      <c r="BD345" s="2"/>
      <c r="BE345" s="2"/>
      <c r="BF345" s="2"/>
      <c r="BG345" s="2"/>
      <c r="BH345" s="2"/>
      <c r="BI345" s="2"/>
      <c r="BJ345" s="2"/>
      <c r="BK345" s="2"/>
      <c r="BL345" s="2"/>
      <c r="BM345" s="2"/>
      <c r="BN345" s="2"/>
      <c r="BO345" s="2"/>
      <c r="BP345" s="2"/>
      <c r="BQ345" s="2"/>
      <c r="BR345" s="2"/>
      <c r="BS345" s="2"/>
      <c r="BT345" s="2"/>
      <c r="BU345" s="2"/>
      <c r="BV345" s="2"/>
      <c r="BW345" s="2"/>
      <c r="BX345" s="2"/>
      <c r="BY345" s="2"/>
      <c r="BZ345" s="2"/>
      <c r="CA345" s="2"/>
      <c r="CB345" s="2"/>
      <c r="CC345" s="2"/>
      <c r="CD345" s="2"/>
      <c r="CE345" s="2"/>
      <c r="CF345" s="2"/>
      <c r="CG345" s="2"/>
      <c r="CH345" s="2"/>
      <c r="CI345" s="2"/>
      <c r="CJ345" s="2"/>
      <c r="CK345" s="2"/>
      <c r="CL345" s="2"/>
      <c r="CM345" s="2"/>
      <c r="CN345" s="2"/>
      <c r="CO345" s="2"/>
      <c r="CP345" s="2"/>
      <c r="CQ345" s="2"/>
      <c r="CR345" s="2"/>
      <c r="CS345" s="2"/>
      <c r="CT345" s="2"/>
      <c r="CU345" s="2"/>
      <c r="CV345" s="2"/>
      <c r="CW345" s="2"/>
      <c r="CX345" s="2"/>
      <c r="CY345" s="2"/>
      <c r="CZ345" s="2"/>
      <c r="DA345" s="2"/>
      <c r="DB345" s="2"/>
      <c r="DC345" s="2"/>
      <c r="DD345" s="2"/>
      <c r="DE345" s="2"/>
      <c r="DF345" s="2"/>
      <c r="DG345" s="2"/>
      <c r="DH345" s="2"/>
      <c r="DI345" s="2"/>
      <c r="DJ345" s="2"/>
      <c r="DK345" s="2"/>
      <c r="DL345" s="2"/>
      <c r="DM345" s="2"/>
      <c r="DN345" s="2"/>
      <c r="DO345" s="2"/>
      <c r="DP345" s="2"/>
    </row>
    <row r="346" spans="9:120" ht="9.9499999999999993" customHeight="1">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c r="AR346" s="2"/>
      <c r="AS346" s="2"/>
      <c r="AT346" s="2"/>
      <c r="AU346" s="2"/>
      <c r="AV346" s="2"/>
      <c r="AW346" s="2"/>
      <c r="AX346" s="2"/>
      <c r="AY346" s="2"/>
      <c r="AZ346" s="2"/>
      <c r="BA346" s="2"/>
      <c r="BB346" s="2"/>
      <c r="BC346" s="2"/>
      <c r="BD346" s="2"/>
      <c r="BE346" s="2"/>
      <c r="BF346" s="2"/>
      <c r="BG346" s="2"/>
      <c r="BH346" s="2"/>
      <c r="BI346" s="2"/>
      <c r="BJ346" s="2"/>
      <c r="BK346" s="2"/>
      <c r="BL346" s="2"/>
      <c r="BM346" s="2"/>
      <c r="BN346" s="2"/>
      <c r="BO346" s="2"/>
      <c r="BP346" s="2"/>
      <c r="BQ346" s="2"/>
      <c r="BR346" s="2"/>
      <c r="BS346" s="2"/>
      <c r="BT346" s="2"/>
      <c r="BU346" s="2"/>
      <c r="BV346" s="2"/>
      <c r="BW346" s="2"/>
      <c r="BX346" s="2"/>
      <c r="BY346" s="2"/>
      <c r="BZ346" s="2"/>
      <c r="CA346" s="2"/>
      <c r="CB346" s="2"/>
      <c r="CC346" s="2"/>
      <c r="CD346" s="2"/>
      <c r="CE346" s="2"/>
      <c r="CF346" s="2"/>
      <c r="CG346" s="2"/>
      <c r="CH346" s="2"/>
      <c r="CI346" s="2"/>
      <c r="CJ346" s="2"/>
      <c r="CK346" s="2"/>
      <c r="CL346" s="2"/>
      <c r="CM346" s="2"/>
      <c r="CN346" s="2"/>
      <c r="CO346" s="2"/>
      <c r="CP346" s="2"/>
      <c r="CQ346" s="2"/>
      <c r="CR346" s="2"/>
      <c r="CS346" s="2"/>
      <c r="CT346" s="2"/>
      <c r="CU346" s="2"/>
      <c r="CV346" s="2"/>
      <c r="CW346" s="2"/>
      <c r="CX346" s="2"/>
      <c r="CY346" s="2"/>
      <c r="CZ346" s="2"/>
      <c r="DA346" s="2"/>
      <c r="DB346" s="2"/>
      <c r="DC346" s="2"/>
      <c r="DD346" s="2"/>
      <c r="DE346" s="2"/>
      <c r="DF346" s="2"/>
      <c r="DG346" s="2"/>
      <c r="DH346" s="2"/>
      <c r="DI346" s="2"/>
      <c r="DJ346" s="2"/>
      <c r="DK346" s="2"/>
      <c r="DL346" s="2"/>
      <c r="DM346" s="2"/>
      <c r="DN346" s="2"/>
      <c r="DO346" s="2"/>
      <c r="DP346" s="2"/>
    </row>
    <row r="347" spans="9:120" ht="9.9499999999999993" customHeight="1">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c r="AR347" s="2"/>
      <c r="AS347" s="2"/>
      <c r="AT347" s="2"/>
      <c r="AU347" s="2"/>
      <c r="AV347" s="2"/>
      <c r="AW347" s="2"/>
      <c r="AX347" s="2"/>
      <c r="AY347" s="2"/>
      <c r="AZ347" s="2"/>
      <c r="BA347" s="2"/>
      <c r="BB347" s="2"/>
      <c r="BC347" s="2"/>
      <c r="BD347" s="2"/>
      <c r="BE347" s="2"/>
      <c r="BF347" s="2"/>
      <c r="BG347" s="2"/>
      <c r="BH347" s="2"/>
      <c r="BI347" s="2"/>
      <c r="BJ347" s="2"/>
      <c r="BK347" s="2"/>
      <c r="BL347" s="2"/>
      <c r="BM347" s="2"/>
      <c r="BN347" s="2"/>
      <c r="BO347" s="2"/>
      <c r="BP347" s="2"/>
      <c r="BQ347" s="2"/>
      <c r="BR347" s="2"/>
      <c r="BS347" s="2"/>
      <c r="BT347" s="2"/>
      <c r="BU347" s="2"/>
      <c r="BV347" s="2"/>
      <c r="BW347" s="2"/>
      <c r="BX347" s="2"/>
      <c r="BY347" s="2"/>
      <c r="BZ347" s="2"/>
      <c r="CA347" s="2"/>
      <c r="CB347" s="2"/>
      <c r="CC347" s="2"/>
      <c r="CD347" s="2"/>
      <c r="CE347" s="2"/>
      <c r="CF347" s="2"/>
      <c r="CG347" s="2"/>
      <c r="CH347" s="2"/>
      <c r="CI347" s="2"/>
      <c r="CJ347" s="2"/>
      <c r="CK347" s="2"/>
      <c r="CL347" s="2"/>
      <c r="CM347" s="2"/>
      <c r="CN347" s="2"/>
      <c r="CO347" s="2"/>
      <c r="CP347" s="2"/>
      <c r="CQ347" s="2"/>
      <c r="CR347" s="2"/>
      <c r="CS347" s="2"/>
      <c r="CT347" s="2"/>
      <c r="CU347" s="2"/>
      <c r="CV347" s="2"/>
      <c r="CW347" s="2"/>
      <c r="CX347" s="2"/>
      <c r="CY347" s="2"/>
      <c r="CZ347" s="2"/>
      <c r="DA347" s="2"/>
      <c r="DB347" s="2"/>
      <c r="DC347" s="2"/>
      <c r="DD347" s="2"/>
      <c r="DE347" s="2"/>
      <c r="DF347" s="2"/>
      <c r="DG347" s="2"/>
      <c r="DH347" s="2"/>
      <c r="DI347" s="2"/>
      <c r="DJ347" s="2"/>
      <c r="DK347" s="2"/>
      <c r="DL347" s="2"/>
      <c r="DM347" s="2"/>
      <c r="DN347" s="2"/>
      <c r="DO347" s="2"/>
      <c r="DP347" s="2"/>
    </row>
    <row r="348" spans="9:120" ht="9.9499999999999993" customHeight="1">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c r="AR348" s="2"/>
      <c r="AS348" s="2"/>
      <c r="AT348" s="2"/>
      <c r="AU348" s="2"/>
      <c r="AV348" s="2"/>
      <c r="AW348" s="2"/>
      <c r="AX348" s="2"/>
      <c r="AY348" s="2"/>
      <c r="AZ348" s="2"/>
      <c r="BA348" s="2"/>
      <c r="BB348" s="2"/>
      <c r="BC348" s="2"/>
      <c r="BD348" s="2"/>
      <c r="BE348" s="2"/>
      <c r="BF348" s="2"/>
      <c r="BG348" s="2"/>
      <c r="BH348" s="2"/>
      <c r="BI348" s="2"/>
      <c r="BJ348" s="2"/>
      <c r="BK348" s="2"/>
      <c r="BL348" s="2"/>
      <c r="BM348" s="2"/>
      <c r="BN348" s="2"/>
      <c r="BO348" s="2"/>
      <c r="BP348" s="2"/>
      <c r="BQ348" s="2"/>
      <c r="BR348" s="2"/>
      <c r="BS348" s="2"/>
      <c r="BT348" s="2"/>
      <c r="BU348" s="2"/>
      <c r="BV348" s="2"/>
      <c r="BW348" s="2"/>
      <c r="BX348" s="2"/>
      <c r="BY348" s="2"/>
      <c r="BZ348" s="2"/>
      <c r="CA348" s="2"/>
      <c r="CB348" s="2"/>
      <c r="CC348" s="2"/>
      <c r="CD348" s="2"/>
      <c r="CE348" s="2"/>
      <c r="CF348" s="2"/>
      <c r="CG348" s="2"/>
      <c r="CH348" s="2"/>
      <c r="CI348" s="2"/>
      <c r="CJ348" s="2"/>
      <c r="CK348" s="2"/>
      <c r="CL348" s="2"/>
      <c r="CM348" s="2"/>
      <c r="CN348" s="2"/>
      <c r="CO348" s="2"/>
      <c r="CP348" s="2"/>
      <c r="CQ348" s="2"/>
      <c r="CR348" s="2"/>
      <c r="CS348" s="2"/>
      <c r="CT348" s="2"/>
      <c r="CU348" s="2"/>
      <c r="CV348" s="2"/>
      <c r="CW348" s="2"/>
      <c r="CX348" s="2"/>
      <c r="CY348" s="2"/>
      <c r="CZ348" s="2"/>
      <c r="DA348" s="2"/>
      <c r="DB348" s="2"/>
      <c r="DC348" s="2"/>
      <c r="DD348" s="2"/>
      <c r="DE348" s="2"/>
      <c r="DF348" s="2"/>
      <c r="DG348" s="2"/>
      <c r="DH348" s="2"/>
      <c r="DI348" s="2"/>
      <c r="DJ348" s="2"/>
      <c r="DK348" s="2"/>
      <c r="DL348" s="2"/>
      <c r="DM348" s="2"/>
      <c r="DN348" s="2"/>
      <c r="DO348" s="2"/>
      <c r="DP348" s="2"/>
    </row>
    <row r="349" spans="9:120" ht="9.9499999999999993" customHeight="1">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c r="AR349" s="2"/>
      <c r="AS349" s="2"/>
      <c r="AT349" s="2"/>
      <c r="AU349" s="2"/>
      <c r="AV349" s="2"/>
      <c r="AW349" s="2"/>
      <c r="AX349" s="2"/>
      <c r="AY349" s="2"/>
      <c r="AZ349" s="2"/>
      <c r="BA349" s="2"/>
      <c r="BB349" s="2"/>
      <c r="BC349" s="2"/>
      <c r="BD349" s="2"/>
      <c r="BE349" s="2"/>
      <c r="BF349" s="2"/>
      <c r="BG349" s="2"/>
      <c r="BH349" s="2"/>
      <c r="BI349" s="2"/>
      <c r="BJ349" s="2"/>
      <c r="BK349" s="2"/>
      <c r="BL349" s="2"/>
      <c r="BM349" s="2"/>
      <c r="BN349" s="2"/>
      <c r="BO349" s="2"/>
      <c r="BP349" s="2"/>
      <c r="BQ349" s="2"/>
      <c r="BR349" s="2"/>
      <c r="BS349" s="2"/>
      <c r="BT349" s="2"/>
      <c r="BU349" s="2"/>
      <c r="BV349" s="2"/>
      <c r="BW349" s="2"/>
      <c r="BX349" s="2"/>
      <c r="BY349" s="2"/>
      <c r="BZ349" s="2"/>
      <c r="CA349" s="2"/>
      <c r="CB349" s="2"/>
      <c r="CC349" s="2"/>
      <c r="CD349" s="2"/>
      <c r="CE349" s="2"/>
      <c r="CF349" s="2"/>
      <c r="CG349" s="2"/>
      <c r="CH349" s="2"/>
      <c r="CI349" s="2"/>
      <c r="CJ349" s="2"/>
      <c r="CK349" s="2"/>
      <c r="CL349" s="2"/>
      <c r="CM349" s="2"/>
      <c r="CN349" s="2"/>
      <c r="CO349" s="2"/>
      <c r="CP349" s="2"/>
      <c r="CQ349" s="2"/>
      <c r="CR349" s="2"/>
      <c r="CS349" s="2"/>
      <c r="CT349" s="2"/>
      <c r="CU349" s="2"/>
      <c r="CV349" s="2"/>
      <c r="CW349" s="2"/>
      <c r="CX349" s="2"/>
      <c r="CY349" s="2"/>
      <c r="CZ349" s="2"/>
      <c r="DA349" s="2"/>
      <c r="DB349" s="2"/>
      <c r="DC349" s="2"/>
      <c r="DD349" s="2"/>
      <c r="DE349" s="2"/>
      <c r="DF349" s="2"/>
      <c r="DG349" s="2"/>
      <c r="DH349" s="2"/>
      <c r="DI349" s="2"/>
      <c r="DJ349" s="2"/>
      <c r="DK349" s="2"/>
      <c r="DL349" s="2"/>
      <c r="DM349" s="2"/>
      <c r="DN349" s="2"/>
      <c r="DO349" s="2"/>
      <c r="DP349" s="2"/>
    </row>
    <row r="350" spans="9:120" ht="9.9499999999999993" customHeight="1">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c r="AR350" s="2"/>
      <c r="AS350" s="2"/>
      <c r="AT350" s="2"/>
      <c r="AU350" s="2"/>
      <c r="AV350" s="2"/>
      <c r="AW350" s="2"/>
      <c r="AX350" s="2"/>
      <c r="AY350" s="2"/>
      <c r="AZ350" s="2"/>
      <c r="BA350" s="2"/>
      <c r="BB350" s="2"/>
      <c r="BC350" s="2"/>
      <c r="BD350" s="2"/>
      <c r="BE350" s="2"/>
      <c r="BF350" s="2"/>
      <c r="BG350" s="2"/>
      <c r="BH350" s="2"/>
      <c r="BI350" s="2"/>
      <c r="BJ350" s="2"/>
      <c r="BK350" s="2"/>
      <c r="BL350" s="2"/>
      <c r="BM350" s="2"/>
      <c r="BN350" s="2"/>
      <c r="BO350" s="2"/>
      <c r="BP350" s="2"/>
      <c r="BQ350" s="2"/>
      <c r="BR350" s="2"/>
      <c r="BS350" s="2"/>
      <c r="BT350" s="2"/>
      <c r="BU350" s="2"/>
      <c r="BV350" s="2"/>
      <c r="BW350" s="2"/>
      <c r="BX350" s="2"/>
      <c r="BY350" s="2"/>
      <c r="BZ350" s="2"/>
      <c r="CA350" s="2"/>
      <c r="CB350" s="2"/>
      <c r="CC350" s="2"/>
      <c r="CD350" s="2"/>
      <c r="CE350" s="2"/>
      <c r="CF350" s="2"/>
      <c r="CG350" s="2"/>
      <c r="CH350" s="2"/>
      <c r="CI350" s="2"/>
      <c r="CJ350" s="2"/>
      <c r="CK350" s="2"/>
      <c r="CL350" s="2"/>
      <c r="CM350" s="2"/>
      <c r="CN350" s="2"/>
      <c r="CO350" s="2"/>
      <c r="CP350" s="2"/>
      <c r="CQ350" s="2"/>
      <c r="CR350" s="2"/>
      <c r="CS350" s="2"/>
      <c r="CT350" s="2"/>
      <c r="CU350" s="2"/>
      <c r="CV350" s="2"/>
      <c r="CW350" s="2"/>
      <c r="CX350" s="2"/>
      <c r="CY350" s="2"/>
      <c r="CZ350" s="2"/>
      <c r="DA350" s="2"/>
      <c r="DB350" s="2"/>
      <c r="DC350" s="2"/>
      <c r="DD350" s="2"/>
      <c r="DE350" s="2"/>
      <c r="DF350" s="2"/>
      <c r="DG350" s="2"/>
      <c r="DH350" s="2"/>
      <c r="DI350" s="2"/>
      <c r="DJ350" s="2"/>
      <c r="DK350" s="2"/>
      <c r="DL350" s="2"/>
      <c r="DM350" s="2"/>
      <c r="DN350" s="2"/>
      <c r="DO350" s="2"/>
      <c r="DP350" s="2"/>
    </row>
    <row r="351" spans="9:120" ht="9.9499999999999993" customHeight="1">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c r="AR351" s="2"/>
      <c r="AS351" s="2"/>
      <c r="AT351" s="2"/>
      <c r="AU351" s="2"/>
      <c r="AV351" s="2"/>
      <c r="AW351" s="2"/>
      <c r="AX351" s="2"/>
      <c r="AY351" s="2"/>
      <c r="AZ351" s="2"/>
      <c r="BA351" s="2"/>
      <c r="BB351" s="2"/>
      <c r="BC351" s="2"/>
      <c r="BD351" s="2"/>
      <c r="BE351" s="2"/>
      <c r="BF351" s="2"/>
      <c r="BG351" s="2"/>
      <c r="BH351" s="2"/>
      <c r="BI351" s="2"/>
      <c r="BJ351" s="2"/>
      <c r="BK351" s="2"/>
      <c r="BL351" s="2"/>
      <c r="BM351" s="2"/>
      <c r="BN351" s="2"/>
      <c r="BO351" s="2"/>
      <c r="BP351" s="2"/>
      <c r="BQ351" s="2"/>
      <c r="BR351" s="2"/>
      <c r="BS351" s="2"/>
      <c r="BT351" s="2"/>
      <c r="BU351" s="2"/>
      <c r="BV351" s="2"/>
      <c r="BW351" s="2"/>
      <c r="BX351" s="2"/>
      <c r="BY351" s="2"/>
      <c r="BZ351" s="2"/>
      <c r="CA351" s="2"/>
      <c r="CB351" s="2"/>
      <c r="CC351" s="2"/>
      <c r="CD351" s="2"/>
      <c r="CE351" s="2"/>
      <c r="CF351" s="2"/>
      <c r="CG351" s="2"/>
      <c r="CH351" s="2"/>
      <c r="CI351" s="2"/>
      <c r="CJ351" s="2"/>
      <c r="CK351" s="2"/>
      <c r="CL351" s="2"/>
      <c r="CM351" s="2"/>
      <c r="CN351" s="2"/>
      <c r="CO351" s="2"/>
      <c r="CP351" s="2"/>
      <c r="CQ351" s="2"/>
      <c r="CR351" s="2"/>
      <c r="CS351" s="2"/>
      <c r="CT351" s="2"/>
      <c r="CU351" s="2"/>
      <c r="CV351" s="2"/>
      <c r="CW351" s="2"/>
      <c r="CX351" s="2"/>
      <c r="CY351" s="2"/>
      <c r="CZ351" s="2"/>
      <c r="DA351" s="2"/>
      <c r="DB351" s="2"/>
      <c r="DC351" s="2"/>
      <c r="DD351" s="2"/>
      <c r="DE351" s="2"/>
      <c r="DF351" s="2"/>
      <c r="DG351" s="2"/>
      <c r="DH351" s="2"/>
      <c r="DI351" s="2"/>
      <c r="DJ351" s="2"/>
      <c r="DK351" s="2"/>
      <c r="DL351" s="2"/>
      <c r="DM351" s="2"/>
      <c r="DN351" s="2"/>
      <c r="DO351" s="2"/>
      <c r="DP351" s="2"/>
    </row>
    <row r="352" spans="9:120" ht="9.9499999999999993" customHeight="1">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c r="AR352" s="2"/>
      <c r="AS352" s="2"/>
      <c r="AT352" s="2"/>
      <c r="AU352" s="2"/>
      <c r="AV352" s="2"/>
      <c r="AW352" s="2"/>
      <c r="AX352" s="2"/>
      <c r="AY352" s="2"/>
      <c r="AZ352" s="2"/>
      <c r="BA352" s="2"/>
      <c r="BB352" s="2"/>
      <c r="BC352" s="2"/>
      <c r="BD352" s="2"/>
      <c r="BE352" s="2"/>
      <c r="BF352" s="2"/>
      <c r="BG352" s="2"/>
      <c r="BH352" s="2"/>
      <c r="BI352" s="2"/>
      <c r="BJ352" s="2"/>
      <c r="BK352" s="2"/>
      <c r="BL352" s="2"/>
      <c r="BM352" s="2"/>
      <c r="BN352" s="2"/>
      <c r="BO352" s="2"/>
      <c r="BP352" s="2"/>
      <c r="BQ352" s="2"/>
      <c r="BR352" s="2"/>
      <c r="BS352" s="2"/>
      <c r="BT352" s="2"/>
      <c r="BU352" s="2"/>
      <c r="BV352" s="2"/>
      <c r="BW352" s="2"/>
      <c r="BX352" s="2"/>
      <c r="BY352" s="2"/>
      <c r="BZ352" s="2"/>
      <c r="CA352" s="2"/>
      <c r="CB352" s="2"/>
      <c r="CC352" s="2"/>
      <c r="CD352" s="2"/>
      <c r="CE352" s="2"/>
      <c r="CF352" s="2"/>
      <c r="CG352" s="2"/>
      <c r="CH352" s="2"/>
      <c r="CI352" s="2"/>
      <c r="CJ352" s="2"/>
      <c r="CK352" s="2"/>
      <c r="CL352" s="2"/>
      <c r="CM352" s="2"/>
      <c r="CN352" s="2"/>
      <c r="CO352" s="2"/>
      <c r="CP352" s="2"/>
      <c r="CQ352" s="2"/>
      <c r="CR352" s="2"/>
      <c r="CS352" s="2"/>
      <c r="CT352" s="2"/>
      <c r="CU352" s="2"/>
      <c r="CV352" s="2"/>
      <c r="CW352" s="2"/>
      <c r="CX352" s="2"/>
      <c r="CY352" s="2"/>
      <c r="CZ352" s="2"/>
      <c r="DA352" s="2"/>
      <c r="DB352" s="2"/>
      <c r="DC352" s="2"/>
      <c r="DD352" s="2"/>
      <c r="DE352" s="2"/>
      <c r="DF352" s="2"/>
      <c r="DG352" s="2"/>
      <c r="DH352" s="2"/>
      <c r="DI352" s="2"/>
      <c r="DJ352" s="2"/>
      <c r="DK352" s="2"/>
      <c r="DL352" s="2"/>
      <c r="DM352" s="2"/>
      <c r="DN352" s="2"/>
      <c r="DO352" s="2"/>
      <c r="DP352" s="2"/>
    </row>
    <row r="353" spans="9:120" ht="9.9499999999999993" customHeight="1">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c r="AR353" s="2"/>
      <c r="AS353" s="2"/>
      <c r="AT353" s="2"/>
      <c r="AU353" s="2"/>
      <c r="AV353" s="2"/>
      <c r="AW353" s="2"/>
      <c r="AX353" s="2"/>
      <c r="AY353" s="2"/>
      <c r="AZ353" s="2"/>
      <c r="BA353" s="2"/>
      <c r="BB353" s="2"/>
      <c r="BC353" s="2"/>
      <c r="BD353" s="2"/>
      <c r="BE353" s="2"/>
      <c r="BF353" s="2"/>
      <c r="BG353" s="2"/>
      <c r="BH353" s="2"/>
      <c r="BI353" s="2"/>
      <c r="BJ353" s="2"/>
      <c r="BK353" s="2"/>
      <c r="BL353" s="2"/>
      <c r="BM353" s="2"/>
      <c r="BN353" s="2"/>
      <c r="BO353" s="2"/>
      <c r="BP353" s="2"/>
      <c r="BQ353" s="2"/>
      <c r="BR353" s="2"/>
      <c r="BS353" s="2"/>
      <c r="BT353" s="2"/>
      <c r="BU353" s="2"/>
      <c r="BV353" s="2"/>
      <c r="BW353" s="2"/>
      <c r="BX353" s="2"/>
      <c r="BY353" s="2"/>
      <c r="BZ353" s="2"/>
      <c r="CA353" s="2"/>
      <c r="CB353" s="2"/>
      <c r="CC353" s="2"/>
      <c r="CD353" s="2"/>
      <c r="CE353" s="2"/>
      <c r="CF353" s="2"/>
      <c r="CG353" s="2"/>
      <c r="CH353" s="2"/>
      <c r="CI353" s="2"/>
      <c r="CJ353" s="2"/>
      <c r="CK353" s="2"/>
      <c r="CL353" s="2"/>
      <c r="CM353" s="2"/>
      <c r="CN353" s="2"/>
      <c r="CO353" s="2"/>
      <c r="CP353" s="2"/>
      <c r="CQ353" s="2"/>
      <c r="CR353" s="2"/>
      <c r="CS353" s="2"/>
      <c r="CT353" s="2"/>
      <c r="CU353" s="2"/>
      <c r="CV353" s="2"/>
      <c r="CW353" s="2"/>
      <c r="CX353" s="2"/>
      <c r="CY353" s="2"/>
      <c r="CZ353" s="2"/>
      <c r="DA353" s="2"/>
      <c r="DB353" s="2"/>
      <c r="DC353" s="2"/>
      <c r="DD353" s="2"/>
      <c r="DE353" s="2"/>
      <c r="DF353" s="2"/>
      <c r="DG353" s="2"/>
      <c r="DH353" s="2"/>
      <c r="DI353" s="2"/>
      <c r="DJ353" s="2"/>
      <c r="DK353" s="2"/>
      <c r="DL353" s="2"/>
      <c r="DM353" s="2"/>
      <c r="DN353" s="2"/>
      <c r="DO353" s="2"/>
      <c r="DP353" s="2"/>
    </row>
    <row r="354" spans="9:120" ht="9.9499999999999993" customHeight="1">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c r="AR354" s="2"/>
      <c r="AS354" s="2"/>
      <c r="AT354" s="2"/>
      <c r="AU354" s="2"/>
      <c r="AV354" s="2"/>
      <c r="AW354" s="2"/>
      <c r="AX354" s="2"/>
      <c r="AY354" s="2"/>
      <c r="AZ354" s="2"/>
      <c r="BA354" s="2"/>
      <c r="BB354" s="2"/>
      <c r="BC354" s="2"/>
      <c r="BD354" s="2"/>
      <c r="BE354" s="2"/>
      <c r="BF354" s="2"/>
      <c r="BG354" s="2"/>
      <c r="BH354" s="2"/>
      <c r="BI354" s="2"/>
      <c r="BJ354" s="2"/>
      <c r="BK354" s="2"/>
      <c r="BL354" s="2"/>
      <c r="BM354" s="2"/>
      <c r="BN354" s="2"/>
      <c r="BO354" s="2"/>
      <c r="BP354" s="2"/>
      <c r="BQ354" s="2"/>
      <c r="BR354" s="2"/>
      <c r="BS354" s="2"/>
      <c r="BT354" s="2"/>
      <c r="BU354" s="2"/>
      <c r="BV354" s="2"/>
      <c r="BW354" s="2"/>
      <c r="BX354" s="2"/>
      <c r="BY354" s="2"/>
      <c r="BZ354" s="2"/>
      <c r="CA354" s="2"/>
      <c r="CB354" s="2"/>
      <c r="CC354" s="2"/>
      <c r="CD354" s="2"/>
      <c r="CE354" s="2"/>
      <c r="CF354" s="2"/>
      <c r="CG354" s="2"/>
      <c r="CH354" s="2"/>
      <c r="CI354" s="2"/>
      <c r="CJ354" s="2"/>
      <c r="CK354" s="2"/>
      <c r="CL354" s="2"/>
      <c r="CM354" s="2"/>
      <c r="CN354" s="2"/>
      <c r="CO354" s="2"/>
      <c r="CP354" s="2"/>
      <c r="CQ354" s="2"/>
      <c r="CR354" s="2"/>
      <c r="CS354" s="2"/>
      <c r="CT354" s="2"/>
      <c r="CU354" s="2"/>
      <c r="CV354" s="2"/>
      <c r="CW354" s="2"/>
      <c r="CX354" s="2"/>
      <c r="CY354" s="2"/>
      <c r="CZ354" s="2"/>
      <c r="DA354" s="2"/>
      <c r="DB354" s="2"/>
      <c r="DC354" s="2"/>
      <c r="DD354" s="2"/>
      <c r="DE354" s="2"/>
      <c r="DF354" s="2"/>
      <c r="DG354" s="2"/>
      <c r="DH354" s="2"/>
      <c r="DI354" s="2"/>
      <c r="DJ354" s="2"/>
      <c r="DK354" s="2"/>
      <c r="DL354" s="2"/>
      <c r="DM354" s="2"/>
      <c r="DN354" s="2"/>
      <c r="DO354" s="2"/>
      <c r="DP354" s="2"/>
    </row>
    <row r="355" spans="9:120" ht="9.9499999999999993" customHeight="1">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c r="AR355" s="2"/>
      <c r="AS355" s="2"/>
      <c r="AT355" s="2"/>
      <c r="AU355" s="2"/>
      <c r="AV355" s="2"/>
      <c r="AW355" s="2"/>
      <c r="AX355" s="2"/>
      <c r="AY355" s="2"/>
      <c r="AZ355" s="2"/>
      <c r="BA355" s="2"/>
      <c r="BB355" s="2"/>
      <c r="BC355" s="2"/>
      <c r="BD355" s="2"/>
      <c r="BE355" s="2"/>
      <c r="BF355" s="2"/>
      <c r="BG355" s="2"/>
      <c r="BH355" s="2"/>
      <c r="BI355" s="2"/>
      <c r="BJ355" s="2"/>
      <c r="BK355" s="2"/>
      <c r="BL355" s="2"/>
      <c r="BM355" s="2"/>
      <c r="BN355" s="2"/>
      <c r="BO355" s="2"/>
      <c r="BP355" s="2"/>
      <c r="BQ355" s="2"/>
      <c r="BR355" s="2"/>
      <c r="BS355" s="2"/>
      <c r="BT355" s="2"/>
      <c r="BU355" s="2"/>
      <c r="BV355" s="2"/>
      <c r="BW355" s="2"/>
      <c r="BX355" s="2"/>
      <c r="BY355" s="2"/>
      <c r="BZ355" s="2"/>
      <c r="CA355" s="2"/>
      <c r="CB355" s="2"/>
      <c r="CC355" s="2"/>
      <c r="CD355" s="2"/>
      <c r="CE355" s="2"/>
      <c r="CF355" s="2"/>
      <c r="CG355" s="2"/>
      <c r="CH355" s="2"/>
      <c r="CI355" s="2"/>
      <c r="CJ355" s="2"/>
      <c r="CK355" s="2"/>
      <c r="CL355" s="2"/>
      <c r="CM355" s="2"/>
      <c r="CN355" s="2"/>
      <c r="CO355" s="2"/>
      <c r="CP355" s="2"/>
      <c r="CQ355" s="2"/>
      <c r="CR355" s="2"/>
      <c r="CS355" s="2"/>
      <c r="CT355" s="2"/>
      <c r="CU355" s="2"/>
      <c r="CV355" s="2"/>
      <c r="CW355" s="2"/>
      <c r="CX355" s="2"/>
      <c r="CY355" s="2"/>
      <c r="CZ355" s="2"/>
      <c r="DA355" s="2"/>
      <c r="DB355" s="2"/>
      <c r="DC355" s="2"/>
      <c r="DD355" s="2"/>
      <c r="DE355" s="2"/>
      <c r="DF355" s="2"/>
      <c r="DG355" s="2"/>
      <c r="DH355" s="2"/>
      <c r="DI355" s="2"/>
      <c r="DJ355" s="2"/>
      <c r="DK355" s="2"/>
      <c r="DL355" s="2"/>
      <c r="DM355" s="2"/>
      <c r="DN355" s="2"/>
      <c r="DO355" s="2"/>
      <c r="DP355" s="2"/>
    </row>
    <row r="356" spans="9:120" ht="9.9499999999999993" customHeight="1">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c r="AR356" s="2"/>
      <c r="AS356" s="2"/>
      <c r="AT356" s="2"/>
      <c r="AU356" s="2"/>
      <c r="AV356" s="2"/>
      <c r="AW356" s="2"/>
      <c r="AX356" s="2"/>
      <c r="AY356" s="2"/>
      <c r="AZ356" s="2"/>
      <c r="BA356" s="2"/>
      <c r="BB356" s="2"/>
      <c r="BC356" s="2"/>
      <c r="BD356" s="2"/>
      <c r="BE356" s="2"/>
      <c r="BF356" s="2"/>
      <c r="BG356" s="2"/>
      <c r="BH356" s="2"/>
      <c r="BI356" s="2"/>
      <c r="BJ356" s="2"/>
      <c r="BK356" s="2"/>
      <c r="BL356" s="2"/>
      <c r="BM356" s="2"/>
      <c r="BN356" s="2"/>
      <c r="BO356" s="2"/>
      <c r="BP356" s="2"/>
      <c r="BQ356" s="2"/>
      <c r="BR356" s="2"/>
      <c r="BS356" s="2"/>
      <c r="BT356" s="2"/>
      <c r="BU356" s="2"/>
      <c r="BV356" s="2"/>
      <c r="BW356" s="2"/>
      <c r="BX356" s="2"/>
      <c r="BY356" s="2"/>
      <c r="BZ356" s="2"/>
      <c r="CA356" s="2"/>
      <c r="CB356" s="2"/>
      <c r="CC356" s="2"/>
      <c r="CD356" s="2"/>
      <c r="CE356" s="2"/>
      <c r="CF356" s="2"/>
      <c r="CG356" s="2"/>
      <c r="CH356" s="2"/>
      <c r="CI356" s="2"/>
      <c r="CJ356" s="2"/>
      <c r="CK356" s="2"/>
      <c r="CL356" s="2"/>
      <c r="CM356" s="2"/>
      <c r="CN356" s="2"/>
      <c r="CO356" s="2"/>
      <c r="CP356" s="2"/>
      <c r="CQ356" s="2"/>
      <c r="CR356" s="2"/>
      <c r="CS356" s="2"/>
      <c r="CT356" s="2"/>
      <c r="CU356" s="2"/>
      <c r="CV356" s="2"/>
      <c r="CW356" s="2"/>
      <c r="CX356" s="2"/>
      <c r="CY356" s="2"/>
      <c r="CZ356" s="2"/>
      <c r="DA356" s="2"/>
      <c r="DB356" s="2"/>
      <c r="DC356" s="2"/>
      <c r="DD356" s="2"/>
      <c r="DE356" s="2"/>
      <c r="DF356" s="2"/>
      <c r="DG356" s="2"/>
      <c r="DH356" s="2"/>
      <c r="DI356" s="2"/>
      <c r="DJ356" s="2"/>
      <c r="DK356" s="2"/>
      <c r="DL356" s="2"/>
      <c r="DM356" s="2"/>
      <c r="DN356" s="2"/>
      <c r="DO356" s="2"/>
      <c r="DP356" s="2"/>
    </row>
    <row r="357" spans="9:120" ht="9.9499999999999993" customHeight="1">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c r="AR357" s="2"/>
      <c r="AS357" s="2"/>
      <c r="AT357" s="2"/>
      <c r="AU357" s="2"/>
      <c r="AV357" s="2"/>
      <c r="AW357" s="2"/>
      <c r="AX357" s="2"/>
      <c r="AY357" s="2"/>
      <c r="AZ357" s="2"/>
      <c r="BA357" s="2"/>
      <c r="BB357" s="2"/>
      <c r="BC357" s="2"/>
      <c r="BD357" s="2"/>
      <c r="BE357" s="2"/>
      <c r="BF357" s="2"/>
      <c r="BG357" s="2"/>
      <c r="BH357" s="2"/>
      <c r="BI357" s="2"/>
      <c r="BJ357" s="2"/>
      <c r="BK357" s="2"/>
      <c r="BL357" s="2"/>
      <c r="BM357" s="2"/>
      <c r="BN357" s="2"/>
      <c r="BO357" s="2"/>
      <c r="BP357" s="2"/>
      <c r="BQ357" s="2"/>
      <c r="BR357" s="2"/>
      <c r="BS357" s="2"/>
      <c r="BT357" s="2"/>
      <c r="BU357" s="2"/>
      <c r="BV357" s="2"/>
      <c r="BW357" s="2"/>
      <c r="BX357" s="2"/>
      <c r="BY357" s="2"/>
      <c r="BZ357" s="2"/>
      <c r="CA357" s="2"/>
      <c r="CB357" s="2"/>
      <c r="CC357" s="2"/>
      <c r="CD357" s="2"/>
      <c r="CE357" s="2"/>
      <c r="CF357" s="2"/>
      <c r="CG357" s="2"/>
      <c r="CH357" s="2"/>
      <c r="CI357" s="2"/>
      <c r="CJ357" s="2"/>
      <c r="CK357" s="2"/>
      <c r="CL357" s="2"/>
      <c r="CM357" s="2"/>
      <c r="CN357" s="2"/>
      <c r="CO357" s="2"/>
      <c r="CP357" s="2"/>
      <c r="CQ357" s="2"/>
      <c r="CR357" s="2"/>
      <c r="CS357" s="2"/>
      <c r="CT357" s="2"/>
      <c r="CU357" s="2"/>
      <c r="CV357" s="2"/>
      <c r="CW357" s="2"/>
      <c r="CX357" s="2"/>
      <c r="CY357" s="2"/>
      <c r="CZ357" s="2"/>
      <c r="DA357" s="2"/>
      <c r="DB357" s="2"/>
      <c r="DC357" s="2"/>
      <c r="DD357" s="2"/>
      <c r="DE357" s="2"/>
      <c r="DF357" s="2"/>
      <c r="DG357" s="2"/>
      <c r="DH357" s="2"/>
      <c r="DI357" s="2"/>
      <c r="DJ357" s="2"/>
      <c r="DK357" s="2"/>
      <c r="DL357" s="2"/>
      <c r="DM357" s="2"/>
      <c r="DN357" s="2"/>
      <c r="DO357" s="2"/>
      <c r="DP357" s="2"/>
    </row>
    <row r="358" spans="9:120" ht="9.9499999999999993" customHeight="1">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c r="AR358" s="2"/>
      <c r="AS358" s="2"/>
      <c r="AT358" s="2"/>
      <c r="AU358" s="2"/>
      <c r="AV358" s="2"/>
      <c r="AW358" s="2"/>
      <c r="AX358" s="2"/>
      <c r="AY358" s="2"/>
      <c r="AZ358" s="2"/>
      <c r="BA358" s="2"/>
      <c r="BB358" s="2"/>
      <c r="BC358" s="2"/>
      <c r="BD358" s="2"/>
      <c r="BE358" s="2"/>
      <c r="BF358" s="2"/>
      <c r="BG358" s="2"/>
      <c r="BH358" s="2"/>
      <c r="BI358" s="2"/>
      <c r="BJ358" s="2"/>
      <c r="BK358" s="2"/>
      <c r="BL358" s="2"/>
      <c r="BM358" s="2"/>
      <c r="BN358" s="2"/>
      <c r="BO358" s="2"/>
      <c r="BP358" s="2"/>
      <c r="BQ358" s="2"/>
      <c r="BR358" s="2"/>
      <c r="BS358" s="2"/>
      <c r="BT358" s="2"/>
      <c r="BU358" s="2"/>
      <c r="BV358" s="2"/>
      <c r="BW358" s="2"/>
      <c r="BX358" s="2"/>
      <c r="BY358" s="2"/>
      <c r="BZ358" s="2"/>
      <c r="CA358" s="2"/>
      <c r="CB358" s="2"/>
      <c r="CC358" s="2"/>
      <c r="CD358" s="2"/>
      <c r="CE358" s="2"/>
      <c r="CF358" s="2"/>
      <c r="CG358" s="2"/>
      <c r="CH358" s="2"/>
      <c r="CI358" s="2"/>
      <c r="CJ358" s="2"/>
      <c r="CK358" s="2"/>
      <c r="CL358" s="2"/>
      <c r="CM358" s="2"/>
      <c r="CN358" s="2"/>
      <c r="CO358" s="2"/>
      <c r="CP358" s="2"/>
      <c r="CQ358" s="2"/>
      <c r="CR358" s="2"/>
      <c r="CS358" s="2"/>
      <c r="CT358" s="2"/>
      <c r="CU358" s="2"/>
      <c r="CV358" s="2"/>
      <c r="CW358" s="2"/>
      <c r="CX358" s="2"/>
      <c r="CY358" s="2"/>
      <c r="CZ358" s="2"/>
      <c r="DA358" s="2"/>
      <c r="DB358" s="2"/>
      <c r="DC358" s="2"/>
      <c r="DD358" s="2"/>
      <c r="DE358" s="2"/>
      <c r="DF358" s="2"/>
      <c r="DG358" s="2"/>
      <c r="DH358" s="2"/>
      <c r="DI358" s="2"/>
      <c r="DJ358" s="2"/>
      <c r="DK358" s="2"/>
      <c r="DL358" s="2"/>
      <c r="DM358" s="2"/>
      <c r="DN358" s="2"/>
      <c r="DO358" s="2"/>
      <c r="DP358" s="2"/>
    </row>
    <row r="359" spans="9:120" ht="9.9499999999999993" customHeight="1">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c r="AR359" s="2"/>
      <c r="AS359" s="2"/>
      <c r="AT359" s="2"/>
      <c r="AU359" s="2"/>
      <c r="AV359" s="2"/>
      <c r="AW359" s="2"/>
      <c r="AX359" s="2"/>
      <c r="AY359" s="2"/>
      <c r="AZ359" s="2"/>
      <c r="BA359" s="2"/>
      <c r="BB359" s="2"/>
      <c r="BC359" s="2"/>
      <c r="BD359" s="2"/>
      <c r="BE359" s="2"/>
      <c r="BF359" s="2"/>
      <c r="BG359" s="2"/>
      <c r="BH359" s="2"/>
      <c r="BI359" s="2"/>
      <c r="BJ359" s="2"/>
      <c r="BK359" s="2"/>
      <c r="BL359" s="2"/>
      <c r="BM359" s="2"/>
      <c r="BN359" s="2"/>
      <c r="BO359" s="2"/>
      <c r="BP359" s="2"/>
      <c r="BQ359" s="2"/>
      <c r="BR359" s="2"/>
      <c r="BS359" s="2"/>
      <c r="BT359" s="2"/>
      <c r="BU359" s="2"/>
      <c r="BV359" s="2"/>
      <c r="BW359" s="2"/>
      <c r="BX359" s="2"/>
      <c r="BY359" s="2"/>
      <c r="BZ359" s="2"/>
      <c r="CA359" s="2"/>
      <c r="CB359" s="2"/>
      <c r="CC359" s="2"/>
      <c r="CD359" s="2"/>
      <c r="CE359" s="2"/>
      <c r="CF359" s="2"/>
      <c r="CG359" s="2"/>
      <c r="CH359" s="2"/>
      <c r="CI359" s="2"/>
      <c r="CJ359" s="2"/>
      <c r="CK359" s="2"/>
      <c r="CL359" s="2"/>
      <c r="CM359" s="2"/>
      <c r="CN359" s="2"/>
      <c r="CO359" s="2"/>
      <c r="CP359" s="2"/>
      <c r="CQ359" s="2"/>
      <c r="CR359" s="2"/>
      <c r="CS359" s="2"/>
      <c r="CT359" s="2"/>
      <c r="CU359" s="2"/>
      <c r="CV359" s="2"/>
      <c r="CW359" s="2"/>
      <c r="CX359" s="2"/>
      <c r="CY359" s="2"/>
      <c r="CZ359" s="2"/>
      <c r="DA359" s="2"/>
      <c r="DB359" s="2"/>
      <c r="DC359" s="2"/>
      <c r="DD359" s="2"/>
      <c r="DE359" s="2"/>
      <c r="DF359" s="2"/>
      <c r="DG359" s="2"/>
      <c r="DH359" s="2"/>
      <c r="DI359" s="2"/>
      <c r="DJ359" s="2"/>
      <c r="DK359" s="2"/>
      <c r="DL359" s="2"/>
      <c r="DM359" s="2"/>
      <c r="DN359" s="2"/>
      <c r="DO359" s="2"/>
      <c r="DP359" s="2"/>
    </row>
    <row r="360" spans="9:120" ht="9.9499999999999993" customHeight="1">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c r="AR360" s="2"/>
      <c r="AS360" s="2"/>
      <c r="AT360" s="2"/>
      <c r="AU360" s="2"/>
      <c r="AV360" s="2"/>
      <c r="AW360" s="2"/>
      <c r="AX360" s="2"/>
      <c r="AY360" s="2"/>
      <c r="AZ360" s="2"/>
      <c r="BA360" s="2"/>
      <c r="BB360" s="2"/>
      <c r="BC360" s="2"/>
      <c r="BD360" s="2"/>
      <c r="BE360" s="2"/>
      <c r="BF360" s="2"/>
      <c r="BG360" s="2"/>
      <c r="BH360" s="2"/>
      <c r="BI360" s="2"/>
      <c r="BJ360" s="2"/>
      <c r="BK360" s="2"/>
      <c r="BL360" s="2"/>
      <c r="BM360" s="2"/>
      <c r="BN360" s="2"/>
      <c r="BO360" s="2"/>
      <c r="BP360" s="2"/>
      <c r="BQ360" s="2"/>
      <c r="BR360" s="2"/>
      <c r="BS360" s="2"/>
      <c r="BT360" s="2"/>
      <c r="BU360" s="2"/>
      <c r="BV360" s="2"/>
      <c r="BW360" s="2"/>
      <c r="BX360" s="2"/>
      <c r="BY360" s="2"/>
      <c r="BZ360" s="2"/>
      <c r="CA360" s="2"/>
      <c r="CB360" s="2"/>
      <c r="CC360" s="2"/>
      <c r="CD360" s="2"/>
      <c r="CE360" s="2"/>
      <c r="CF360" s="2"/>
      <c r="CG360" s="2"/>
      <c r="CH360" s="2"/>
      <c r="CI360" s="2"/>
      <c r="CJ360" s="2"/>
      <c r="CK360" s="2"/>
      <c r="CL360" s="2"/>
      <c r="CM360" s="2"/>
      <c r="CN360" s="2"/>
      <c r="CO360" s="2"/>
      <c r="CP360" s="2"/>
      <c r="CQ360" s="2"/>
      <c r="CR360" s="2"/>
      <c r="CS360" s="2"/>
      <c r="CT360" s="2"/>
      <c r="CU360" s="2"/>
      <c r="CV360" s="2"/>
      <c r="CW360" s="2"/>
      <c r="CX360" s="2"/>
      <c r="CY360" s="2"/>
      <c r="CZ360" s="2"/>
      <c r="DA360" s="2"/>
      <c r="DB360" s="2"/>
      <c r="DC360" s="2"/>
      <c r="DD360" s="2"/>
      <c r="DE360" s="2"/>
      <c r="DF360" s="2"/>
      <c r="DG360" s="2"/>
      <c r="DH360" s="2"/>
      <c r="DI360" s="2"/>
      <c r="DJ360" s="2"/>
      <c r="DK360" s="2"/>
      <c r="DL360" s="2"/>
      <c r="DM360" s="2"/>
      <c r="DN360" s="2"/>
      <c r="DO360" s="2"/>
      <c r="DP360" s="2"/>
    </row>
    <row r="361" spans="9:120" ht="9.9499999999999993" customHeight="1">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c r="AR361" s="2"/>
      <c r="AS361" s="2"/>
      <c r="AT361" s="2"/>
      <c r="AU361" s="2"/>
      <c r="AV361" s="2"/>
      <c r="AW361" s="2"/>
      <c r="AX361" s="2"/>
      <c r="AY361" s="2"/>
      <c r="AZ361" s="2"/>
      <c r="BA361" s="2"/>
      <c r="BB361" s="2"/>
      <c r="BC361" s="2"/>
      <c r="BD361" s="2"/>
      <c r="BE361" s="2"/>
      <c r="BF361" s="2"/>
      <c r="BG361" s="2"/>
      <c r="BH361" s="2"/>
      <c r="BI361" s="2"/>
      <c r="BJ361" s="2"/>
      <c r="BK361" s="2"/>
      <c r="BL361" s="2"/>
      <c r="BM361" s="2"/>
      <c r="BN361" s="2"/>
      <c r="BO361" s="2"/>
      <c r="BP361" s="2"/>
      <c r="BQ361" s="2"/>
      <c r="BR361" s="2"/>
      <c r="BS361" s="2"/>
      <c r="BT361" s="2"/>
      <c r="BU361" s="2"/>
      <c r="BV361" s="2"/>
      <c r="BW361" s="2"/>
      <c r="BX361" s="2"/>
      <c r="BY361" s="2"/>
      <c r="BZ361" s="2"/>
      <c r="CA361" s="2"/>
      <c r="CB361" s="2"/>
      <c r="CC361" s="2"/>
      <c r="CD361" s="2"/>
      <c r="CE361" s="2"/>
      <c r="CF361" s="2"/>
      <c r="CG361" s="2"/>
      <c r="CH361" s="2"/>
      <c r="CI361" s="2"/>
      <c r="CJ361" s="2"/>
      <c r="CK361" s="2"/>
      <c r="CL361" s="2"/>
      <c r="CM361" s="2"/>
      <c r="CN361" s="2"/>
      <c r="CO361" s="2"/>
      <c r="CP361" s="2"/>
      <c r="CQ361" s="2"/>
      <c r="CR361" s="2"/>
      <c r="CS361" s="2"/>
      <c r="CT361" s="2"/>
      <c r="CU361" s="2"/>
      <c r="CV361" s="2"/>
      <c r="CW361" s="2"/>
      <c r="CX361" s="2"/>
      <c r="CY361" s="2"/>
      <c r="CZ361" s="2"/>
      <c r="DA361" s="2"/>
      <c r="DB361" s="2"/>
      <c r="DC361" s="2"/>
      <c r="DD361" s="2"/>
      <c r="DE361" s="2"/>
      <c r="DF361" s="2"/>
      <c r="DG361" s="2"/>
      <c r="DH361" s="2"/>
      <c r="DI361" s="2"/>
      <c r="DJ361" s="2"/>
      <c r="DK361" s="2"/>
      <c r="DL361" s="2"/>
      <c r="DM361" s="2"/>
      <c r="DN361" s="2"/>
      <c r="DO361" s="2"/>
      <c r="DP361" s="2"/>
    </row>
    <row r="362" spans="9:120" ht="9.9499999999999993" customHeight="1">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c r="AR362" s="2"/>
      <c r="AS362" s="2"/>
      <c r="AT362" s="2"/>
      <c r="AU362" s="2"/>
      <c r="AV362" s="2"/>
      <c r="AW362" s="2"/>
      <c r="AX362" s="2"/>
      <c r="AY362" s="2"/>
      <c r="AZ362" s="2"/>
      <c r="BA362" s="2"/>
      <c r="BB362" s="2"/>
      <c r="BC362" s="2"/>
      <c r="BD362" s="2"/>
      <c r="BE362" s="2"/>
      <c r="BF362" s="2"/>
      <c r="BG362" s="2"/>
      <c r="BH362" s="2"/>
      <c r="BI362" s="2"/>
      <c r="BJ362" s="2"/>
      <c r="BK362" s="2"/>
      <c r="BL362" s="2"/>
      <c r="BM362" s="2"/>
      <c r="BN362" s="2"/>
      <c r="BO362" s="2"/>
      <c r="BP362" s="2"/>
      <c r="BQ362" s="2"/>
      <c r="BR362" s="2"/>
      <c r="BS362" s="2"/>
      <c r="BT362" s="2"/>
      <c r="BU362" s="2"/>
      <c r="BV362" s="2"/>
      <c r="BW362" s="2"/>
      <c r="BX362" s="2"/>
      <c r="BY362" s="2"/>
      <c r="BZ362" s="2"/>
      <c r="CA362" s="2"/>
      <c r="CB362" s="2"/>
      <c r="CC362" s="2"/>
      <c r="CD362" s="2"/>
      <c r="CE362" s="2"/>
      <c r="CF362" s="2"/>
      <c r="CG362" s="2"/>
      <c r="CH362" s="2"/>
      <c r="CI362" s="2"/>
      <c r="CJ362" s="2"/>
      <c r="CK362" s="2"/>
      <c r="CL362" s="2"/>
      <c r="CM362" s="2"/>
      <c r="CN362" s="2"/>
      <c r="CO362" s="2"/>
      <c r="CP362" s="2"/>
      <c r="CQ362" s="2"/>
      <c r="CR362" s="2"/>
      <c r="CS362" s="2"/>
      <c r="CT362" s="2"/>
      <c r="CU362" s="2"/>
      <c r="CV362" s="2"/>
      <c r="CW362" s="2"/>
      <c r="CX362" s="2"/>
      <c r="CY362" s="2"/>
      <c r="CZ362" s="2"/>
      <c r="DA362" s="2"/>
      <c r="DB362" s="2"/>
      <c r="DC362" s="2"/>
      <c r="DD362" s="2"/>
      <c r="DE362" s="2"/>
      <c r="DF362" s="2"/>
      <c r="DG362" s="2"/>
      <c r="DH362" s="2"/>
      <c r="DI362" s="2"/>
      <c r="DJ362" s="2"/>
      <c r="DK362" s="2"/>
      <c r="DL362" s="2"/>
      <c r="DM362" s="2"/>
      <c r="DN362" s="2"/>
      <c r="DO362" s="2"/>
      <c r="DP362" s="2"/>
    </row>
    <row r="363" spans="9:120" ht="9.9499999999999993" customHeight="1">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c r="AR363" s="2"/>
      <c r="AS363" s="2"/>
      <c r="AT363" s="2"/>
      <c r="AU363" s="2"/>
      <c r="AV363" s="2"/>
      <c r="AW363" s="2"/>
      <c r="AX363" s="2"/>
      <c r="AY363" s="2"/>
      <c r="AZ363" s="2"/>
      <c r="BA363" s="2"/>
      <c r="BB363" s="2"/>
      <c r="BC363" s="2"/>
      <c r="BD363" s="2"/>
      <c r="BE363" s="2"/>
      <c r="BF363" s="2"/>
      <c r="BG363" s="2"/>
      <c r="BH363" s="2"/>
      <c r="BI363" s="2"/>
      <c r="BJ363" s="2"/>
      <c r="BK363" s="2"/>
      <c r="BL363" s="2"/>
      <c r="BM363" s="2"/>
      <c r="BN363" s="2"/>
      <c r="BO363" s="2"/>
      <c r="BP363" s="2"/>
      <c r="BQ363" s="2"/>
      <c r="BR363" s="2"/>
      <c r="BS363" s="2"/>
      <c r="BT363" s="2"/>
      <c r="BU363" s="2"/>
      <c r="BV363" s="2"/>
      <c r="BW363" s="2"/>
      <c r="BX363" s="2"/>
      <c r="BY363" s="2"/>
      <c r="BZ363" s="2"/>
      <c r="CA363" s="2"/>
      <c r="CB363" s="2"/>
      <c r="CC363" s="2"/>
      <c r="CD363" s="2"/>
      <c r="CE363" s="2"/>
      <c r="CF363" s="2"/>
      <c r="CG363" s="2"/>
      <c r="CH363" s="2"/>
      <c r="CI363" s="2"/>
      <c r="CJ363" s="2"/>
      <c r="CK363" s="2"/>
      <c r="CL363" s="2"/>
      <c r="CM363" s="2"/>
      <c r="CN363" s="2"/>
      <c r="CO363" s="2"/>
      <c r="CP363" s="2"/>
      <c r="CQ363" s="2"/>
      <c r="CR363" s="2"/>
      <c r="CS363" s="2"/>
      <c r="CT363" s="2"/>
      <c r="CU363" s="2"/>
      <c r="CV363" s="2"/>
      <c r="CW363" s="2"/>
      <c r="CX363" s="2"/>
      <c r="CY363" s="2"/>
      <c r="CZ363" s="2"/>
      <c r="DA363" s="2"/>
      <c r="DB363" s="2"/>
      <c r="DC363" s="2"/>
      <c r="DD363" s="2"/>
      <c r="DE363" s="2"/>
      <c r="DF363" s="2"/>
      <c r="DG363" s="2"/>
      <c r="DH363" s="2"/>
      <c r="DI363" s="2"/>
      <c r="DJ363" s="2"/>
      <c r="DK363" s="2"/>
      <c r="DL363" s="2"/>
      <c r="DM363" s="2"/>
      <c r="DN363" s="2"/>
      <c r="DO363" s="2"/>
      <c r="DP363" s="2"/>
    </row>
    <row r="364" spans="9:120" ht="9.9499999999999993" customHeight="1">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c r="AR364" s="2"/>
      <c r="AS364" s="2"/>
      <c r="AT364" s="2"/>
      <c r="AU364" s="2"/>
      <c r="AV364" s="2"/>
      <c r="AW364" s="2"/>
      <c r="AX364" s="2"/>
      <c r="AY364" s="2"/>
      <c r="AZ364" s="2"/>
      <c r="BA364" s="2"/>
      <c r="BB364" s="2"/>
      <c r="BC364" s="2"/>
      <c r="BD364" s="2"/>
      <c r="BE364" s="2"/>
      <c r="BF364" s="2"/>
      <c r="BG364" s="2"/>
      <c r="BH364" s="2"/>
      <c r="BI364" s="2"/>
      <c r="BJ364" s="2"/>
      <c r="BK364" s="2"/>
      <c r="BL364" s="2"/>
      <c r="BM364" s="2"/>
      <c r="BN364" s="2"/>
      <c r="BO364" s="2"/>
      <c r="BP364" s="2"/>
      <c r="BQ364" s="2"/>
      <c r="BR364" s="2"/>
      <c r="BS364" s="2"/>
      <c r="BT364" s="2"/>
      <c r="BU364" s="2"/>
      <c r="BV364" s="2"/>
      <c r="BW364" s="2"/>
      <c r="BX364" s="2"/>
      <c r="BY364" s="2"/>
      <c r="BZ364" s="2"/>
      <c r="CA364" s="2"/>
      <c r="CB364" s="2"/>
      <c r="CC364" s="2"/>
      <c r="CD364" s="2"/>
      <c r="CE364" s="2"/>
      <c r="CF364" s="2"/>
      <c r="CG364" s="2"/>
      <c r="CH364" s="2"/>
      <c r="CI364" s="2"/>
      <c r="CJ364" s="2"/>
      <c r="CK364" s="2"/>
      <c r="CL364" s="2"/>
      <c r="CM364" s="2"/>
      <c r="CN364" s="2"/>
      <c r="CO364" s="2"/>
      <c r="CP364" s="2"/>
      <c r="CQ364" s="2"/>
      <c r="CR364" s="2"/>
      <c r="CS364" s="2"/>
      <c r="CT364" s="2"/>
      <c r="CU364" s="2"/>
      <c r="CV364" s="2"/>
      <c r="CW364" s="2"/>
      <c r="CX364" s="2"/>
      <c r="CY364" s="2"/>
      <c r="CZ364" s="2"/>
      <c r="DA364" s="2"/>
      <c r="DB364" s="2"/>
      <c r="DC364" s="2"/>
      <c r="DD364" s="2"/>
      <c r="DE364" s="2"/>
      <c r="DF364" s="2"/>
      <c r="DG364" s="2"/>
      <c r="DH364" s="2"/>
      <c r="DI364" s="2"/>
      <c r="DJ364" s="2"/>
      <c r="DK364" s="2"/>
      <c r="DL364" s="2"/>
      <c r="DM364" s="2"/>
      <c r="DN364" s="2"/>
      <c r="DO364" s="2"/>
      <c r="DP364" s="2"/>
    </row>
    <row r="365" spans="9:120" ht="9.9499999999999993" customHeight="1">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c r="AR365" s="2"/>
      <c r="AS365" s="2"/>
      <c r="AT365" s="2"/>
      <c r="AU365" s="2"/>
      <c r="AV365" s="2"/>
      <c r="AW365" s="2"/>
      <c r="AX365" s="2"/>
      <c r="AY365" s="2"/>
      <c r="AZ365" s="2"/>
      <c r="BA365" s="2"/>
      <c r="BB365" s="2"/>
      <c r="BC365" s="2"/>
      <c r="BD365" s="2"/>
      <c r="BE365" s="2"/>
      <c r="BF365" s="2"/>
      <c r="BG365" s="2"/>
      <c r="BH365" s="2"/>
      <c r="BI365" s="2"/>
      <c r="BJ365" s="2"/>
      <c r="BK365" s="2"/>
      <c r="BL365" s="2"/>
      <c r="BM365" s="2"/>
      <c r="BN365" s="2"/>
      <c r="BO365" s="2"/>
      <c r="BP365" s="2"/>
      <c r="BQ365" s="2"/>
      <c r="BR365" s="2"/>
      <c r="BS365" s="2"/>
      <c r="BT365" s="2"/>
      <c r="BU365" s="2"/>
      <c r="BV365" s="2"/>
      <c r="BW365" s="2"/>
      <c r="BX365" s="2"/>
      <c r="BY365" s="2"/>
      <c r="BZ365" s="2"/>
      <c r="CA365" s="2"/>
      <c r="CB365" s="2"/>
      <c r="CC365" s="2"/>
      <c r="CD365" s="2"/>
      <c r="CE365" s="2"/>
      <c r="CF365" s="2"/>
      <c r="CG365" s="2"/>
      <c r="CH365" s="2"/>
      <c r="CI365" s="2"/>
      <c r="CJ365" s="2"/>
      <c r="CK365" s="2"/>
      <c r="CL365" s="2"/>
      <c r="CM365" s="2"/>
      <c r="CN365" s="2"/>
      <c r="CO365" s="2"/>
      <c r="CP365" s="2"/>
      <c r="CQ365" s="2"/>
      <c r="CR365" s="2"/>
      <c r="CS365" s="2"/>
      <c r="CT365" s="2"/>
      <c r="CU365" s="2"/>
      <c r="CV365" s="2"/>
      <c r="CW365" s="2"/>
      <c r="CX365" s="2"/>
      <c r="CY365" s="2"/>
      <c r="CZ365" s="2"/>
      <c r="DA365" s="2"/>
      <c r="DB365" s="2"/>
      <c r="DC365" s="2"/>
      <c r="DD365" s="2"/>
      <c r="DE365" s="2"/>
      <c r="DF365" s="2"/>
      <c r="DG365" s="2"/>
      <c r="DH365" s="2"/>
      <c r="DI365" s="2"/>
      <c r="DJ365" s="2"/>
      <c r="DK365" s="2"/>
      <c r="DL365" s="2"/>
      <c r="DM365" s="2"/>
      <c r="DN365" s="2"/>
      <c r="DO365" s="2"/>
      <c r="DP365" s="2"/>
    </row>
    <row r="366" spans="9:120" ht="9.9499999999999993" customHeight="1">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c r="AR366" s="2"/>
      <c r="AS366" s="2"/>
      <c r="AT366" s="2"/>
      <c r="AU366" s="2"/>
      <c r="AV366" s="2"/>
      <c r="AW366" s="2"/>
      <c r="AX366" s="2"/>
      <c r="AY366" s="2"/>
      <c r="AZ366" s="2"/>
      <c r="BA366" s="2"/>
      <c r="BB366" s="2"/>
      <c r="BC366" s="2"/>
      <c r="BD366" s="2"/>
      <c r="BE366" s="2"/>
      <c r="BF366" s="2"/>
      <c r="BG366" s="2"/>
      <c r="BH366" s="2"/>
      <c r="BI366" s="2"/>
      <c r="BJ366" s="2"/>
      <c r="BK366" s="2"/>
      <c r="BL366" s="2"/>
      <c r="BM366" s="2"/>
      <c r="BN366" s="2"/>
      <c r="BO366" s="2"/>
      <c r="BP366" s="2"/>
      <c r="BQ366" s="2"/>
      <c r="BR366" s="2"/>
      <c r="BS366" s="2"/>
      <c r="BT366" s="2"/>
      <c r="BU366" s="2"/>
      <c r="BV366" s="2"/>
      <c r="BW366" s="2"/>
      <c r="BX366" s="2"/>
      <c r="BY366" s="2"/>
      <c r="BZ366" s="2"/>
      <c r="CA366" s="2"/>
      <c r="CB366" s="2"/>
      <c r="CC366" s="2"/>
      <c r="CD366" s="2"/>
      <c r="CE366" s="2"/>
      <c r="CF366" s="2"/>
      <c r="CG366" s="2"/>
      <c r="CH366" s="2"/>
      <c r="CI366" s="2"/>
      <c r="CJ366" s="2"/>
      <c r="CK366" s="2"/>
      <c r="CL366" s="2"/>
      <c r="CM366" s="2"/>
      <c r="CN366" s="2"/>
      <c r="CO366" s="2"/>
      <c r="CP366" s="2"/>
      <c r="CQ366" s="2"/>
      <c r="CR366" s="2"/>
      <c r="CS366" s="2"/>
      <c r="CT366" s="2"/>
      <c r="CU366" s="2"/>
      <c r="CV366" s="2"/>
      <c r="CW366" s="2"/>
      <c r="CX366" s="2"/>
      <c r="CY366" s="2"/>
      <c r="CZ366" s="2"/>
      <c r="DA366" s="2"/>
      <c r="DB366" s="2"/>
      <c r="DC366" s="2"/>
      <c r="DD366" s="2"/>
      <c r="DE366" s="2"/>
      <c r="DF366" s="2"/>
      <c r="DG366" s="2"/>
      <c r="DH366" s="2"/>
      <c r="DI366" s="2"/>
      <c r="DJ366" s="2"/>
      <c r="DK366" s="2"/>
      <c r="DL366" s="2"/>
      <c r="DM366" s="2"/>
      <c r="DN366" s="2"/>
      <c r="DO366" s="2"/>
      <c r="DP366" s="2"/>
    </row>
    <row r="367" spans="9:120" ht="9.9499999999999993" customHeight="1">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c r="AR367" s="2"/>
      <c r="AS367" s="2"/>
      <c r="AT367" s="2"/>
      <c r="AU367" s="2"/>
      <c r="AV367" s="2"/>
      <c r="AW367" s="2"/>
      <c r="AX367" s="2"/>
      <c r="AY367" s="2"/>
      <c r="AZ367" s="2"/>
      <c r="BA367" s="2"/>
      <c r="BB367" s="2"/>
      <c r="BC367" s="2"/>
      <c r="BD367" s="2"/>
      <c r="BE367" s="2"/>
      <c r="BF367" s="2"/>
      <c r="BG367" s="2"/>
      <c r="BH367" s="2"/>
      <c r="BI367" s="2"/>
      <c r="BJ367" s="2"/>
      <c r="BK367" s="2"/>
      <c r="BL367" s="2"/>
      <c r="BM367" s="2"/>
      <c r="BN367" s="2"/>
      <c r="BO367" s="2"/>
      <c r="BP367" s="2"/>
      <c r="BQ367" s="2"/>
      <c r="BR367" s="2"/>
      <c r="BS367" s="2"/>
      <c r="BT367" s="2"/>
      <c r="BU367" s="2"/>
      <c r="BV367" s="2"/>
      <c r="BW367" s="2"/>
      <c r="BX367" s="2"/>
      <c r="BY367" s="2"/>
      <c r="BZ367" s="2"/>
      <c r="CA367" s="2"/>
      <c r="CB367" s="2"/>
      <c r="CC367" s="2"/>
      <c r="CD367" s="2"/>
      <c r="CE367" s="2"/>
      <c r="CF367" s="2"/>
      <c r="CG367" s="2"/>
      <c r="CH367" s="2"/>
      <c r="CI367" s="2"/>
      <c r="CJ367" s="2"/>
      <c r="CK367" s="2"/>
      <c r="CL367" s="2"/>
      <c r="CM367" s="2"/>
      <c r="CN367" s="2"/>
      <c r="CO367" s="2"/>
      <c r="CP367" s="2"/>
      <c r="CQ367" s="2"/>
      <c r="CR367" s="2"/>
      <c r="CS367" s="2"/>
      <c r="CT367" s="2"/>
      <c r="CU367" s="2"/>
      <c r="CV367" s="2"/>
      <c r="CW367" s="2"/>
      <c r="CX367" s="2"/>
      <c r="CY367" s="2"/>
      <c r="CZ367" s="2"/>
      <c r="DA367" s="2"/>
      <c r="DB367" s="2"/>
      <c r="DC367" s="2"/>
      <c r="DD367" s="2"/>
      <c r="DE367" s="2"/>
      <c r="DF367" s="2"/>
      <c r="DG367" s="2"/>
      <c r="DH367" s="2"/>
      <c r="DI367" s="2"/>
      <c r="DJ367" s="2"/>
      <c r="DK367" s="2"/>
      <c r="DL367" s="2"/>
      <c r="DM367" s="2"/>
      <c r="DN367" s="2"/>
      <c r="DO367" s="2"/>
      <c r="DP367" s="2"/>
    </row>
    <row r="368" spans="9:120" ht="9.9499999999999993" customHeight="1">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c r="AR368" s="2"/>
      <c r="AS368" s="2"/>
      <c r="AT368" s="2"/>
      <c r="AU368" s="2"/>
      <c r="AV368" s="2"/>
      <c r="AW368" s="2"/>
      <c r="AX368" s="2"/>
      <c r="AY368" s="2"/>
      <c r="AZ368" s="2"/>
      <c r="BA368" s="2"/>
      <c r="BB368" s="2"/>
      <c r="BC368" s="2"/>
      <c r="BD368" s="2"/>
      <c r="BE368" s="2"/>
      <c r="BF368" s="2"/>
      <c r="BG368" s="2"/>
      <c r="BH368" s="2"/>
      <c r="BI368" s="2"/>
      <c r="BJ368" s="2"/>
      <c r="BK368" s="2"/>
      <c r="BL368" s="2"/>
      <c r="BM368" s="2"/>
      <c r="BN368" s="2"/>
      <c r="BO368" s="2"/>
      <c r="BP368" s="2"/>
      <c r="BQ368" s="2"/>
      <c r="BR368" s="2"/>
      <c r="BS368" s="2"/>
      <c r="BT368" s="2"/>
      <c r="BU368" s="2"/>
      <c r="BV368" s="2"/>
      <c r="BW368" s="2"/>
      <c r="BX368" s="2"/>
      <c r="BY368" s="2"/>
      <c r="BZ368" s="2"/>
      <c r="CA368" s="2"/>
      <c r="CB368" s="2"/>
      <c r="CC368" s="2"/>
      <c r="CD368" s="2"/>
      <c r="CE368" s="2"/>
      <c r="CF368" s="2"/>
      <c r="CG368" s="2"/>
      <c r="CH368" s="2"/>
      <c r="CI368" s="2"/>
      <c r="CJ368" s="2"/>
      <c r="CK368" s="2"/>
      <c r="CL368" s="2"/>
      <c r="CM368" s="2"/>
      <c r="CN368" s="2"/>
      <c r="CO368" s="2"/>
      <c r="CP368" s="2"/>
      <c r="CQ368" s="2"/>
      <c r="CR368" s="2"/>
      <c r="CS368" s="2"/>
      <c r="CT368" s="2"/>
      <c r="CU368" s="2"/>
      <c r="CV368" s="2"/>
      <c r="CW368" s="2"/>
      <c r="CX368" s="2"/>
      <c r="CY368" s="2"/>
      <c r="CZ368" s="2"/>
      <c r="DA368" s="2"/>
      <c r="DB368" s="2"/>
      <c r="DC368" s="2"/>
      <c r="DD368" s="2"/>
      <c r="DE368" s="2"/>
      <c r="DF368" s="2"/>
      <c r="DG368" s="2"/>
      <c r="DH368" s="2"/>
      <c r="DI368" s="2"/>
      <c r="DJ368" s="2"/>
      <c r="DK368" s="2"/>
      <c r="DL368" s="2"/>
      <c r="DM368" s="2"/>
      <c r="DN368" s="2"/>
      <c r="DO368" s="2"/>
      <c r="DP368" s="2"/>
    </row>
    <row r="369" spans="9:120" ht="9.9499999999999993" customHeight="1">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c r="AR369" s="2"/>
      <c r="AS369" s="2"/>
      <c r="AT369" s="2"/>
      <c r="AU369" s="2"/>
      <c r="AV369" s="2"/>
      <c r="AW369" s="2"/>
      <c r="AX369" s="2"/>
      <c r="AY369" s="2"/>
      <c r="AZ369" s="2"/>
      <c r="BA369" s="2"/>
      <c r="BB369" s="2"/>
      <c r="BC369" s="2"/>
      <c r="BD369" s="2"/>
      <c r="BE369" s="2"/>
      <c r="BF369" s="2"/>
      <c r="BG369" s="2"/>
      <c r="BH369" s="2"/>
      <c r="BI369" s="2"/>
      <c r="BJ369" s="2"/>
      <c r="BK369" s="2"/>
      <c r="BL369" s="2"/>
      <c r="BM369" s="2"/>
      <c r="BN369" s="2"/>
      <c r="BO369" s="2"/>
      <c r="BP369" s="2"/>
      <c r="BQ369" s="2"/>
      <c r="BR369" s="2"/>
      <c r="BS369" s="2"/>
      <c r="BT369" s="2"/>
      <c r="BU369" s="2"/>
      <c r="BV369" s="2"/>
      <c r="BW369" s="2"/>
      <c r="BX369" s="2"/>
      <c r="BY369" s="2"/>
      <c r="BZ369" s="2"/>
      <c r="CA369" s="2"/>
      <c r="CB369" s="2"/>
      <c r="CC369" s="2"/>
      <c r="CD369" s="2"/>
      <c r="CE369" s="2"/>
      <c r="CF369" s="2"/>
      <c r="CG369" s="2"/>
      <c r="CH369" s="2"/>
      <c r="CI369" s="2"/>
      <c r="CJ369" s="2"/>
      <c r="CK369" s="2"/>
      <c r="CL369" s="2"/>
      <c r="CM369" s="2"/>
      <c r="CN369" s="2"/>
      <c r="CO369" s="2"/>
      <c r="CP369" s="2"/>
      <c r="CQ369" s="2"/>
      <c r="CR369" s="2"/>
      <c r="CS369" s="2"/>
      <c r="CT369" s="2"/>
      <c r="CU369" s="2"/>
      <c r="CV369" s="2"/>
      <c r="CW369" s="2"/>
      <c r="CX369" s="2"/>
      <c r="CY369" s="2"/>
      <c r="CZ369" s="2"/>
      <c r="DA369" s="2"/>
      <c r="DB369" s="2"/>
      <c r="DC369" s="2"/>
      <c r="DD369" s="2"/>
      <c r="DE369" s="2"/>
      <c r="DF369" s="2"/>
      <c r="DG369" s="2"/>
      <c r="DH369" s="2"/>
      <c r="DI369" s="2"/>
      <c r="DJ369" s="2"/>
      <c r="DK369" s="2"/>
      <c r="DL369" s="2"/>
      <c r="DM369" s="2"/>
      <c r="DN369" s="2"/>
      <c r="DO369" s="2"/>
      <c r="DP369" s="2"/>
    </row>
    <row r="370" spans="9:120" ht="9.9499999999999993" customHeight="1">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c r="AR370" s="2"/>
      <c r="AS370" s="2"/>
      <c r="AT370" s="2"/>
      <c r="AU370" s="2"/>
      <c r="AV370" s="2"/>
      <c r="AW370" s="2"/>
      <c r="AX370" s="2"/>
      <c r="AY370" s="2"/>
      <c r="AZ370" s="2"/>
      <c r="BA370" s="2"/>
      <c r="BB370" s="2"/>
      <c r="BC370" s="2"/>
      <c r="BD370" s="2"/>
      <c r="BE370" s="2"/>
      <c r="BF370" s="2"/>
      <c r="BG370" s="2"/>
      <c r="BH370" s="2"/>
      <c r="BI370" s="2"/>
      <c r="BJ370" s="2"/>
      <c r="BK370" s="2"/>
      <c r="BL370" s="2"/>
      <c r="BM370" s="2"/>
      <c r="BN370" s="2"/>
      <c r="BO370" s="2"/>
      <c r="BP370" s="2"/>
      <c r="BQ370" s="2"/>
      <c r="BR370" s="2"/>
      <c r="BS370" s="2"/>
      <c r="BT370" s="2"/>
      <c r="BU370" s="2"/>
      <c r="BV370" s="2"/>
      <c r="BW370" s="2"/>
      <c r="BX370" s="2"/>
      <c r="BY370" s="2"/>
      <c r="BZ370" s="2"/>
      <c r="CA370" s="2"/>
      <c r="CB370" s="2"/>
      <c r="CC370" s="2"/>
      <c r="CD370" s="2"/>
      <c r="CE370" s="2"/>
      <c r="CF370" s="2"/>
      <c r="CG370" s="2"/>
      <c r="CH370" s="2"/>
      <c r="CI370" s="2"/>
      <c r="CJ370" s="2"/>
      <c r="CK370" s="2"/>
      <c r="CL370" s="2"/>
      <c r="CM370" s="2"/>
      <c r="CN370" s="2"/>
      <c r="CO370" s="2"/>
      <c r="CP370" s="2"/>
      <c r="CQ370" s="2"/>
      <c r="CR370" s="2"/>
      <c r="CS370" s="2"/>
      <c r="CT370" s="2"/>
      <c r="CU370" s="2"/>
      <c r="CV370" s="2"/>
      <c r="CW370" s="2"/>
      <c r="CX370" s="2"/>
      <c r="CY370" s="2"/>
      <c r="CZ370" s="2"/>
      <c r="DA370" s="2"/>
      <c r="DB370" s="2"/>
      <c r="DC370" s="2"/>
      <c r="DD370" s="2"/>
      <c r="DE370" s="2"/>
      <c r="DF370" s="2"/>
      <c r="DG370" s="2"/>
      <c r="DH370" s="2"/>
      <c r="DI370" s="2"/>
      <c r="DJ370" s="2"/>
      <c r="DK370" s="2"/>
      <c r="DL370" s="2"/>
      <c r="DM370" s="2"/>
      <c r="DN370" s="2"/>
      <c r="DO370" s="2"/>
      <c r="DP370" s="2"/>
    </row>
    <row r="371" spans="9:120" ht="9.9499999999999993" customHeight="1">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c r="AR371" s="2"/>
      <c r="AS371" s="2"/>
      <c r="AT371" s="2"/>
      <c r="AU371" s="2"/>
      <c r="AV371" s="2"/>
      <c r="AW371" s="2"/>
      <c r="AX371" s="2"/>
      <c r="AY371" s="2"/>
      <c r="AZ371" s="2"/>
      <c r="BA371" s="2"/>
      <c r="BB371" s="2"/>
      <c r="BC371" s="2"/>
      <c r="BD371" s="2"/>
      <c r="BE371" s="2"/>
      <c r="BF371" s="2"/>
      <c r="BG371" s="2"/>
      <c r="BH371" s="2"/>
      <c r="BI371" s="2"/>
      <c r="BJ371" s="2"/>
      <c r="BK371" s="2"/>
      <c r="BL371" s="2"/>
      <c r="BM371" s="2"/>
      <c r="BN371" s="2"/>
      <c r="BO371" s="2"/>
      <c r="BP371" s="2"/>
      <c r="BQ371" s="2"/>
      <c r="BR371" s="2"/>
      <c r="BS371" s="2"/>
      <c r="BT371" s="2"/>
      <c r="BU371" s="2"/>
      <c r="BV371" s="2"/>
      <c r="BW371" s="2"/>
      <c r="BX371" s="2"/>
      <c r="BY371" s="2"/>
      <c r="BZ371" s="2"/>
      <c r="CA371" s="2"/>
      <c r="CB371" s="2"/>
      <c r="CC371" s="2"/>
      <c r="CD371" s="2"/>
      <c r="CE371" s="2"/>
      <c r="CF371" s="2"/>
      <c r="CG371" s="2"/>
      <c r="CH371" s="2"/>
      <c r="CI371" s="2"/>
      <c r="CJ371" s="2"/>
      <c r="CK371" s="2"/>
      <c r="CL371" s="2"/>
      <c r="CM371" s="2"/>
      <c r="CN371" s="2"/>
      <c r="CO371" s="2"/>
      <c r="CP371" s="2"/>
      <c r="CQ371" s="2"/>
      <c r="CR371" s="2"/>
      <c r="CS371" s="2"/>
      <c r="CT371" s="2"/>
      <c r="CU371" s="2"/>
      <c r="CV371" s="2"/>
      <c r="CW371" s="2"/>
      <c r="CX371" s="2"/>
      <c r="CY371" s="2"/>
      <c r="CZ371" s="2"/>
      <c r="DA371" s="2"/>
      <c r="DB371" s="2"/>
      <c r="DC371" s="2"/>
      <c r="DD371" s="2"/>
      <c r="DE371" s="2"/>
      <c r="DF371" s="2"/>
      <c r="DG371" s="2"/>
      <c r="DH371" s="2"/>
      <c r="DI371" s="2"/>
      <c r="DJ371" s="2"/>
      <c r="DK371" s="2"/>
      <c r="DL371" s="2"/>
      <c r="DM371" s="2"/>
      <c r="DN371" s="2"/>
      <c r="DO371" s="2"/>
      <c r="DP371" s="2"/>
    </row>
    <row r="372" spans="9:120" ht="9.9499999999999993" customHeight="1">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c r="AR372" s="2"/>
      <c r="AS372" s="2"/>
      <c r="AT372" s="2"/>
      <c r="AU372" s="2"/>
      <c r="AV372" s="2"/>
      <c r="AW372" s="2"/>
      <c r="AX372" s="2"/>
      <c r="AY372" s="2"/>
      <c r="AZ372" s="2"/>
      <c r="BA372" s="2"/>
      <c r="BB372" s="2"/>
      <c r="BC372" s="2"/>
      <c r="BD372" s="2"/>
      <c r="BE372" s="2"/>
      <c r="BF372" s="2"/>
      <c r="BG372" s="2"/>
      <c r="BH372" s="2"/>
      <c r="BI372" s="2"/>
      <c r="BJ372" s="2"/>
      <c r="BK372" s="2"/>
      <c r="BL372" s="2"/>
      <c r="BM372" s="2"/>
      <c r="BN372" s="2"/>
      <c r="BO372" s="2"/>
      <c r="BP372" s="2"/>
      <c r="BQ372" s="2"/>
      <c r="BR372" s="2"/>
      <c r="BS372" s="2"/>
      <c r="BT372" s="2"/>
      <c r="BU372" s="2"/>
      <c r="BV372" s="2"/>
      <c r="BW372" s="2"/>
      <c r="BX372" s="2"/>
      <c r="BY372" s="2"/>
      <c r="BZ372" s="2"/>
      <c r="CA372" s="2"/>
      <c r="CB372" s="2"/>
      <c r="CC372" s="2"/>
      <c r="CD372" s="2"/>
      <c r="CE372" s="2"/>
      <c r="CF372" s="2"/>
      <c r="CG372" s="2"/>
      <c r="CH372" s="2"/>
      <c r="CI372" s="2"/>
      <c r="CJ372" s="2"/>
      <c r="CK372" s="2"/>
      <c r="CL372" s="2"/>
      <c r="CM372" s="2"/>
      <c r="CN372" s="2"/>
      <c r="CO372" s="2"/>
      <c r="CP372" s="2"/>
      <c r="CQ372" s="2"/>
      <c r="CR372" s="2"/>
      <c r="CS372" s="2"/>
      <c r="CT372" s="2"/>
      <c r="CU372" s="2"/>
      <c r="CV372" s="2"/>
      <c r="CW372" s="2"/>
      <c r="CX372" s="2"/>
      <c r="CY372" s="2"/>
      <c r="CZ372" s="2"/>
      <c r="DA372" s="2"/>
      <c r="DB372" s="2"/>
      <c r="DC372" s="2"/>
      <c r="DD372" s="2"/>
      <c r="DE372" s="2"/>
      <c r="DF372" s="2"/>
      <c r="DG372" s="2"/>
      <c r="DH372" s="2"/>
      <c r="DI372" s="2"/>
      <c r="DJ372" s="2"/>
      <c r="DK372" s="2"/>
      <c r="DL372" s="2"/>
      <c r="DM372" s="2"/>
      <c r="DN372" s="2"/>
      <c r="DO372" s="2"/>
      <c r="DP372" s="2"/>
    </row>
    <row r="373" spans="9:120" ht="9.9499999999999993" customHeight="1">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c r="AR373" s="2"/>
      <c r="AS373" s="2"/>
      <c r="AT373" s="2"/>
      <c r="AU373" s="2"/>
      <c r="AV373" s="2"/>
      <c r="AW373" s="2"/>
      <c r="AX373" s="2"/>
      <c r="AY373" s="2"/>
      <c r="AZ373" s="2"/>
      <c r="BA373" s="2"/>
      <c r="BB373" s="2"/>
      <c r="BC373" s="2"/>
      <c r="BD373" s="2"/>
      <c r="BE373" s="2"/>
      <c r="BF373" s="2"/>
      <c r="BG373" s="2"/>
      <c r="BH373" s="2"/>
      <c r="BI373" s="2"/>
      <c r="BJ373" s="2"/>
      <c r="BK373" s="2"/>
      <c r="BL373" s="2"/>
      <c r="BM373" s="2"/>
      <c r="BN373" s="2"/>
      <c r="BO373" s="2"/>
      <c r="BP373" s="2"/>
      <c r="BQ373" s="2"/>
      <c r="BR373" s="2"/>
      <c r="BS373" s="2"/>
      <c r="BT373" s="2"/>
      <c r="BU373" s="2"/>
      <c r="BV373" s="2"/>
      <c r="BW373" s="2"/>
      <c r="BX373" s="2"/>
      <c r="BY373" s="2"/>
      <c r="BZ373" s="2"/>
      <c r="CA373" s="2"/>
      <c r="CB373" s="2"/>
      <c r="CC373" s="2"/>
      <c r="CD373" s="2"/>
      <c r="CE373" s="2"/>
      <c r="CF373" s="2"/>
      <c r="CG373" s="2"/>
      <c r="CH373" s="2"/>
      <c r="CI373" s="2"/>
      <c r="CJ373" s="2"/>
      <c r="CK373" s="2"/>
      <c r="CL373" s="2"/>
      <c r="CM373" s="2"/>
      <c r="CN373" s="2"/>
      <c r="CO373" s="2"/>
      <c r="CP373" s="2"/>
      <c r="CQ373" s="2"/>
      <c r="CR373" s="2"/>
      <c r="CS373" s="2"/>
      <c r="CT373" s="2"/>
      <c r="CU373" s="2"/>
      <c r="CV373" s="2"/>
      <c r="CW373" s="2"/>
      <c r="CX373" s="2"/>
      <c r="CY373" s="2"/>
      <c r="CZ373" s="2"/>
      <c r="DA373" s="2"/>
      <c r="DB373" s="2"/>
      <c r="DC373" s="2"/>
      <c r="DD373" s="2"/>
      <c r="DE373" s="2"/>
      <c r="DF373" s="2"/>
      <c r="DG373" s="2"/>
      <c r="DH373" s="2"/>
      <c r="DI373" s="2"/>
      <c r="DJ373" s="2"/>
      <c r="DK373" s="2"/>
      <c r="DL373" s="2"/>
      <c r="DM373" s="2"/>
      <c r="DN373" s="2"/>
      <c r="DO373" s="2"/>
      <c r="DP373" s="2"/>
    </row>
    <row r="374" spans="9:120" ht="9.9499999999999993" customHeight="1">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c r="AR374" s="2"/>
      <c r="AS374" s="2"/>
      <c r="AT374" s="2"/>
      <c r="AU374" s="2"/>
      <c r="AV374" s="2"/>
      <c r="AW374" s="2"/>
      <c r="AX374" s="2"/>
      <c r="AY374" s="2"/>
      <c r="AZ374" s="2"/>
      <c r="BA374" s="2"/>
      <c r="BB374" s="2"/>
      <c r="BC374" s="2"/>
      <c r="BD374" s="2"/>
      <c r="BE374" s="2"/>
      <c r="BF374" s="2"/>
      <c r="BG374" s="2"/>
      <c r="BH374" s="2"/>
      <c r="BI374" s="2"/>
      <c r="BJ374" s="2"/>
      <c r="BK374" s="2"/>
      <c r="BL374" s="2"/>
      <c r="BM374" s="2"/>
      <c r="BN374" s="2"/>
      <c r="BO374" s="2"/>
      <c r="BP374" s="2"/>
      <c r="BQ374" s="2"/>
      <c r="BR374" s="2"/>
      <c r="BS374" s="2"/>
      <c r="BT374" s="2"/>
      <c r="BU374" s="2"/>
      <c r="BV374" s="2"/>
      <c r="BW374" s="2"/>
      <c r="BX374" s="2"/>
      <c r="BY374" s="2"/>
      <c r="BZ374" s="2"/>
      <c r="CA374" s="2"/>
      <c r="CB374" s="2"/>
      <c r="CC374" s="2"/>
      <c r="CD374" s="2"/>
      <c r="CE374" s="2"/>
      <c r="CF374" s="2"/>
      <c r="CG374" s="2"/>
      <c r="CH374" s="2"/>
      <c r="CI374" s="2"/>
      <c r="CJ374" s="2"/>
      <c r="CK374" s="2"/>
      <c r="CL374" s="2"/>
      <c r="CM374" s="2"/>
      <c r="CN374" s="2"/>
      <c r="CO374" s="2"/>
      <c r="CP374" s="2"/>
      <c r="CQ374" s="2"/>
      <c r="CR374" s="2"/>
      <c r="CS374" s="2"/>
      <c r="CT374" s="2"/>
      <c r="CU374" s="2"/>
      <c r="CV374" s="2"/>
      <c r="CW374" s="2"/>
      <c r="CX374" s="2"/>
      <c r="CY374" s="2"/>
      <c r="CZ374" s="2"/>
      <c r="DA374" s="2"/>
      <c r="DB374" s="2"/>
      <c r="DC374" s="2"/>
      <c r="DD374" s="2"/>
      <c r="DE374" s="2"/>
      <c r="DF374" s="2"/>
      <c r="DG374" s="2"/>
      <c r="DH374" s="2"/>
      <c r="DI374" s="2"/>
      <c r="DJ374" s="2"/>
      <c r="DK374" s="2"/>
      <c r="DL374" s="2"/>
      <c r="DM374" s="2"/>
      <c r="DN374" s="2"/>
      <c r="DO374" s="2"/>
      <c r="DP374" s="2"/>
    </row>
    <row r="375" spans="9:120" ht="9.9499999999999993" customHeight="1">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c r="AR375" s="2"/>
      <c r="AS375" s="2"/>
      <c r="AT375" s="2"/>
      <c r="AU375" s="2"/>
      <c r="AV375" s="2"/>
      <c r="AW375" s="2"/>
      <c r="AX375" s="2"/>
      <c r="AY375" s="2"/>
      <c r="AZ375" s="2"/>
      <c r="BA375" s="2"/>
      <c r="BB375" s="2"/>
      <c r="BC375" s="2"/>
      <c r="BD375" s="2"/>
      <c r="BE375" s="2"/>
      <c r="BF375" s="2"/>
      <c r="BG375" s="2"/>
      <c r="BH375" s="2"/>
      <c r="BI375" s="2"/>
      <c r="BJ375" s="2"/>
      <c r="BK375" s="2"/>
      <c r="BL375" s="2"/>
      <c r="BM375" s="2"/>
      <c r="BN375" s="2"/>
      <c r="BO375" s="2"/>
      <c r="BP375" s="2"/>
      <c r="BQ375" s="2"/>
      <c r="BR375" s="2"/>
      <c r="BS375" s="2"/>
      <c r="BT375" s="2"/>
      <c r="BU375" s="2"/>
      <c r="BV375" s="2"/>
      <c r="BW375" s="2"/>
      <c r="BX375" s="2"/>
      <c r="BY375" s="2"/>
      <c r="BZ375" s="2"/>
      <c r="CA375" s="2"/>
      <c r="CB375" s="2"/>
      <c r="CC375" s="2"/>
      <c r="CD375" s="2"/>
      <c r="CE375" s="2"/>
      <c r="CF375" s="2"/>
      <c r="CG375" s="2"/>
      <c r="CH375" s="2"/>
      <c r="CI375" s="2"/>
      <c r="CJ375" s="2"/>
      <c r="CK375" s="2"/>
      <c r="CL375" s="2"/>
      <c r="CM375" s="2"/>
      <c r="CN375" s="2"/>
      <c r="CO375" s="2"/>
      <c r="CP375" s="2"/>
      <c r="CQ375" s="2"/>
      <c r="CR375" s="2"/>
      <c r="CS375" s="2"/>
      <c r="CT375" s="2"/>
      <c r="CU375" s="2"/>
      <c r="CV375" s="2"/>
      <c r="CW375" s="2"/>
      <c r="CX375" s="2"/>
      <c r="CY375" s="2"/>
      <c r="CZ375" s="2"/>
      <c r="DA375" s="2"/>
      <c r="DB375" s="2"/>
      <c r="DC375" s="2"/>
      <c r="DD375" s="2"/>
      <c r="DE375" s="2"/>
      <c r="DF375" s="2"/>
      <c r="DG375" s="2"/>
      <c r="DH375" s="2"/>
      <c r="DI375" s="2"/>
      <c r="DJ375" s="2"/>
      <c r="DK375" s="2"/>
      <c r="DL375" s="2"/>
      <c r="DM375" s="2"/>
      <c r="DN375" s="2"/>
      <c r="DO375" s="2"/>
      <c r="DP375" s="2"/>
    </row>
    <row r="376" spans="9:120" ht="9.9499999999999993" customHeight="1">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c r="AR376" s="2"/>
      <c r="AS376" s="2"/>
      <c r="AT376" s="2"/>
      <c r="AU376" s="2"/>
      <c r="AV376" s="2"/>
      <c r="AW376" s="2"/>
      <c r="AX376" s="2"/>
      <c r="AY376" s="2"/>
      <c r="AZ376" s="2"/>
      <c r="BA376" s="2"/>
      <c r="BB376" s="2"/>
      <c r="BC376" s="2"/>
      <c r="BD376" s="2"/>
      <c r="BE376" s="2"/>
      <c r="BF376" s="2"/>
      <c r="BG376" s="2"/>
      <c r="BH376" s="2"/>
      <c r="BI376" s="2"/>
      <c r="BJ376" s="2"/>
      <c r="BK376" s="2"/>
      <c r="BL376" s="2"/>
      <c r="BM376" s="2"/>
      <c r="BN376" s="2"/>
      <c r="BO376" s="2"/>
      <c r="BP376" s="2"/>
      <c r="BQ376" s="2"/>
      <c r="BR376" s="2"/>
      <c r="BS376" s="2"/>
      <c r="BT376" s="2"/>
      <c r="BU376" s="2"/>
      <c r="BV376" s="2"/>
      <c r="BW376" s="2"/>
      <c r="BX376" s="2"/>
      <c r="BY376" s="2"/>
      <c r="BZ376" s="2"/>
      <c r="CA376" s="2"/>
      <c r="CB376" s="2"/>
      <c r="CC376" s="2"/>
      <c r="CD376" s="2"/>
      <c r="CE376" s="2"/>
      <c r="CF376" s="2"/>
      <c r="CG376" s="2"/>
      <c r="CH376" s="2"/>
      <c r="CI376" s="2"/>
      <c r="CJ376" s="2"/>
      <c r="CK376" s="2"/>
      <c r="CL376" s="2"/>
      <c r="CM376" s="2"/>
      <c r="CN376" s="2"/>
      <c r="CO376" s="2"/>
      <c r="CP376" s="2"/>
      <c r="CQ376" s="2"/>
      <c r="CR376" s="2"/>
      <c r="CS376" s="2"/>
      <c r="CT376" s="2"/>
      <c r="CU376" s="2"/>
      <c r="CV376" s="2"/>
      <c r="CW376" s="2"/>
      <c r="CX376" s="2"/>
      <c r="CY376" s="2"/>
      <c r="CZ376" s="2"/>
      <c r="DA376" s="2"/>
      <c r="DB376" s="2"/>
      <c r="DC376" s="2"/>
      <c r="DD376" s="2"/>
      <c r="DE376" s="2"/>
      <c r="DF376" s="2"/>
      <c r="DG376" s="2"/>
      <c r="DH376" s="2"/>
      <c r="DI376" s="2"/>
      <c r="DJ376" s="2"/>
      <c r="DK376" s="2"/>
      <c r="DL376" s="2"/>
      <c r="DM376" s="2"/>
      <c r="DN376" s="2"/>
      <c r="DO376" s="2"/>
      <c r="DP376" s="2"/>
    </row>
    <row r="377" spans="9:120" ht="9.9499999999999993" customHeight="1">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c r="AR377" s="2"/>
      <c r="AS377" s="2"/>
      <c r="AT377" s="2"/>
      <c r="AU377" s="2"/>
      <c r="AV377" s="2"/>
      <c r="AW377" s="2"/>
      <c r="AX377" s="2"/>
      <c r="AY377" s="2"/>
      <c r="AZ377" s="2"/>
      <c r="BA377" s="2"/>
      <c r="BB377" s="2"/>
      <c r="BC377" s="2"/>
      <c r="BD377" s="2"/>
      <c r="BE377" s="2"/>
      <c r="BF377" s="2"/>
      <c r="BG377" s="2"/>
      <c r="BH377" s="2"/>
      <c r="BI377" s="2"/>
      <c r="BJ377" s="2"/>
      <c r="BK377" s="2"/>
      <c r="BL377" s="2"/>
      <c r="BM377" s="2"/>
      <c r="BN377" s="2"/>
      <c r="BO377" s="2"/>
      <c r="BP377" s="2"/>
      <c r="BQ377" s="2"/>
      <c r="BR377" s="2"/>
      <c r="BS377" s="2"/>
      <c r="BT377" s="2"/>
      <c r="BU377" s="2"/>
      <c r="BV377" s="2"/>
      <c r="BW377" s="2"/>
      <c r="BX377" s="2"/>
      <c r="BY377" s="2"/>
      <c r="BZ377" s="2"/>
      <c r="CA377" s="2"/>
      <c r="CB377" s="2"/>
      <c r="CC377" s="2"/>
      <c r="CD377" s="2"/>
      <c r="CE377" s="2"/>
      <c r="CF377" s="2"/>
      <c r="CG377" s="2"/>
      <c r="CH377" s="2"/>
      <c r="CI377" s="2"/>
      <c r="CJ377" s="2"/>
      <c r="CK377" s="2"/>
      <c r="CL377" s="2"/>
      <c r="CM377" s="2"/>
      <c r="CN377" s="2"/>
      <c r="CO377" s="2"/>
      <c r="CP377" s="2"/>
      <c r="CQ377" s="2"/>
      <c r="CR377" s="2"/>
      <c r="CS377" s="2"/>
      <c r="CT377" s="2"/>
      <c r="CU377" s="2"/>
      <c r="CV377" s="2"/>
      <c r="CW377" s="2"/>
      <c r="CX377" s="2"/>
      <c r="CY377" s="2"/>
      <c r="CZ377" s="2"/>
      <c r="DA377" s="2"/>
      <c r="DB377" s="2"/>
      <c r="DC377" s="2"/>
      <c r="DD377" s="2"/>
      <c r="DE377" s="2"/>
      <c r="DF377" s="2"/>
      <c r="DG377" s="2"/>
      <c r="DH377" s="2"/>
      <c r="DI377" s="2"/>
      <c r="DJ377" s="2"/>
      <c r="DK377" s="2"/>
      <c r="DL377" s="2"/>
      <c r="DM377" s="2"/>
      <c r="DN377" s="2"/>
      <c r="DO377" s="2"/>
      <c r="DP377" s="2"/>
    </row>
    <row r="378" spans="9:120" ht="9.9499999999999993" customHeight="1">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c r="AR378" s="2"/>
      <c r="AS378" s="2"/>
      <c r="AT378" s="2"/>
      <c r="AU378" s="2"/>
      <c r="AV378" s="2"/>
      <c r="AW378" s="2"/>
      <c r="AX378" s="2"/>
      <c r="AY378" s="2"/>
      <c r="AZ378" s="2"/>
      <c r="BA378" s="2"/>
      <c r="BB378" s="2"/>
      <c r="BC378" s="2"/>
      <c r="BD378" s="2"/>
      <c r="BE378" s="2"/>
      <c r="BF378" s="2"/>
      <c r="BG378" s="2"/>
      <c r="BH378" s="2"/>
      <c r="BI378" s="2"/>
      <c r="BJ378" s="2"/>
      <c r="BK378" s="2"/>
      <c r="BL378" s="2"/>
      <c r="BM378" s="2"/>
      <c r="BN378" s="2"/>
      <c r="BO378" s="2"/>
      <c r="BP378" s="2"/>
      <c r="BQ378" s="2"/>
      <c r="BR378" s="2"/>
      <c r="BS378" s="2"/>
      <c r="BT378" s="2"/>
      <c r="BU378" s="2"/>
      <c r="BV378" s="2"/>
      <c r="BW378" s="2"/>
      <c r="BX378" s="2"/>
      <c r="BY378" s="2"/>
      <c r="BZ378" s="2"/>
      <c r="CA378" s="2"/>
      <c r="CB378" s="2"/>
      <c r="CC378" s="2"/>
      <c r="CD378" s="2"/>
      <c r="CE378" s="2"/>
      <c r="CF378" s="2"/>
      <c r="CG378" s="2"/>
      <c r="CH378" s="2"/>
      <c r="CI378" s="2"/>
      <c r="CJ378" s="2"/>
      <c r="CK378" s="2"/>
      <c r="CL378" s="2"/>
      <c r="CM378" s="2"/>
      <c r="CN378" s="2"/>
      <c r="CO378" s="2"/>
      <c r="CP378" s="2"/>
      <c r="CQ378" s="2"/>
      <c r="CR378" s="2"/>
      <c r="CS378" s="2"/>
      <c r="CT378" s="2"/>
      <c r="CU378" s="2"/>
      <c r="CV378" s="2"/>
      <c r="CW378" s="2"/>
      <c r="CX378" s="2"/>
      <c r="CY378" s="2"/>
      <c r="CZ378" s="2"/>
      <c r="DA378" s="2"/>
      <c r="DB378" s="2"/>
      <c r="DC378" s="2"/>
      <c r="DD378" s="2"/>
      <c r="DE378" s="2"/>
      <c r="DF378" s="2"/>
      <c r="DG378" s="2"/>
      <c r="DH378" s="2"/>
      <c r="DI378" s="2"/>
      <c r="DJ378" s="2"/>
      <c r="DK378" s="2"/>
      <c r="DL378" s="2"/>
      <c r="DM378" s="2"/>
      <c r="DN378" s="2"/>
      <c r="DO378" s="2"/>
      <c r="DP378" s="2"/>
    </row>
    <row r="379" spans="9:120" ht="9.9499999999999993" customHeight="1">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c r="AR379" s="2"/>
      <c r="AS379" s="2"/>
      <c r="AT379" s="2"/>
      <c r="AU379" s="2"/>
      <c r="AV379" s="2"/>
      <c r="AW379" s="2"/>
      <c r="AX379" s="2"/>
      <c r="AY379" s="2"/>
      <c r="AZ379" s="2"/>
      <c r="BA379" s="2"/>
      <c r="BB379" s="2"/>
      <c r="BC379" s="2"/>
      <c r="BD379" s="2"/>
      <c r="BE379" s="2"/>
      <c r="BF379" s="2"/>
      <c r="BG379" s="2"/>
      <c r="BH379" s="2"/>
      <c r="BI379" s="2"/>
      <c r="BJ379" s="2"/>
      <c r="BK379" s="2"/>
      <c r="BL379" s="2"/>
      <c r="BM379" s="2"/>
      <c r="BN379" s="2"/>
      <c r="BO379" s="2"/>
      <c r="BP379" s="2"/>
      <c r="BQ379" s="2"/>
      <c r="BR379" s="2"/>
      <c r="BS379" s="2"/>
      <c r="BT379" s="2"/>
      <c r="BU379" s="2"/>
      <c r="BV379" s="2"/>
      <c r="BW379" s="2"/>
      <c r="BX379" s="2"/>
      <c r="BY379" s="2"/>
      <c r="BZ379" s="2"/>
      <c r="CA379" s="2"/>
      <c r="CB379" s="2"/>
      <c r="CC379" s="2"/>
      <c r="CD379" s="2"/>
      <c r="CE379" s="2"/>
      <c r="CF379" s="2"/>
      <c r="CG379" s="2"/>
      <c r="CH379" s="2"/>
      <c r="CI379" s="2"/>
      <c r="CJ379" s="2"/>
      <c r="CK379" s="2"/>
      <c r="CL379" s="2"/>
      <c r="CM379" s="2"/>
      <c r="CN379" s="2"/>
      <c r="CO379" s="2"/>
      <c r="CP379" s="2"/>
      <c r="CQ379" s="2"/>
      <c r="CR379" s="2"/>
      <c r="CS379" s="2"/>
      <c r="CT379" s="2"/>
      <c r="CU379" s="2"/>
      <c r="CV379" s="2"/>
      <c r="CW379" s="2"/>
      <c r="CX379" s="2"/>
      <c r="CY379" s="2"/>
      <c r="CZ379" s="2"/>
      <c r="DA379" s="2"/>
      <c r="DB379" s="2"/>
      <c r="DC379" s="2"/>
      <c r="DD379" s="2"/>
      <c r="DE379" s="2"/>
      <c r="DF379" s="2"/>
      <c r="DG379" s="2"/>
      <c r="DH379" s="2"/>
      <c r="DI379" s="2"/>
      <c r="DJ379" s="2"/>
      <c r="DK379" s="2"/>
      <c r="DL379" s="2"/>
      <c r="DM379" s="2"/>
      <c r="DN379" s="2"/>
      <c r="DO379" s="2"/>
      <c r="DP379" s="2"/>
    </row>
    <row r="380" spans="9:120" ht="9.9499999999999993" customHeight="1">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c r="AR380" s="2"/>
      <c r="AS380" s="2"/>
      <c r="AT380" s="2"/>
      <c r="AU380" s="2"/>
      <c r="AV380" s="2"/>
      <c r="AW380" s="2"/>
      <c r="AX380" s="2"/>
      <c r="AY380" s="2"/>
      <c r="AZ380" s="2"/>
      <c r="BA380" s="2"/>
      <c r="BB380" s="2"/>
      <c r="BC380" s="2"/>
      <c r="BD380" s="2"/>
      <c r="BE380" s="2"/>
      <c r="BF380" s="2"/>
      <c r="BG380" s="2"/>
      <c r="BH380" s="2"/>
      <c r="BI380" s="2"/>
      <c r="BJ380" s="2"/>
      <c r="BK380" s="2"/>
      <c r="BL380" s="2"/>
      <c r="BM380" s="2"/>
      <c r="BN380" s="2"/>
      <c r="BO380" s="2"/>
      <c r="BP380" s="2"/>
      <c r="BQ380" s="2"/>
      <c r="BR380" s="2"/>
      <c r="BS380" s="2"/>
      <c r="BT380" s="2"/>
      <c r="BU380" s="2"/>
      <c r="BV380" s="2"/>
      <c r="BW380" s="2"/>
      <c r="BX380" s="2"/>
      <c r="BY380" s="2"/>
      <c r="BZ380" s="2"/>
      <c r="CA380" s="2"/>
      <c r="CB380" s="2"/>
      <c r="CC380" s="2"/>
      <c r="CD380" s="2"/>
      <c r="CE380" s="2"/>
      <c r="CF380" s="2"/>
      <c r="CG380" s="2"/>
      <c r="CH380" s="2"/>
      <c r="CI380" s="2"/>
      <c r="CJ380" s="2"/>
      <c r="CK380" s="2"/>
      <c r="CL380" s="2"/>
      <c r="CM380" s="2"/>
      <c r="CN380" s="2"/>
      <c r="CO380" s="2"/>
      <c r="CP380" s="2"/>
      <c r="CQ380" s="2"/>
      <c r="CR380" s="2"/>
      <c r="CS380" s="2"/>
      <c r="CT380" s="2"/>
      <c r="CU380" s="2"/>
      <c r="CV380" s="2"/>
      <c r="CW380" s="2"/>
      <c r="CX380" s="2"/>
      <c r="CY380" s="2"/>
      <c r="CZ380" s="2"/>
      <c r="DA380" s="2"/>
      <c r="DB380" s="2"/>
      <c r="DC380" s="2"/>
      <c r="DD380" s="2"/>
      <c r="DE380" s="2"/>
      <c r="DF380" s="2"/>
      <c r="DG380" s="2"/>
      <c r="DH380" s="2"/>
      <c r="DI380" s="2"/>
      <c r="DJ380" s="2"/>
      <c r="DK380" s="2"/>
      <c r="DL380" s="2"/>
      <c r="DM380" s="2"/>
      <c r="DN380" s="2"/>
      <c r="DO380" s="2"/>
      <c r="DP380" s="2"/>
    </row>
    <row r="381" spans="9:120" ht="9.9499999999999993" customHeight="1">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c r="AR381" s="2"/>
      <c r="AS381" s="2"/>
      <c r="AT381" s="2"/>
      <c r="AU381" s="2"/>
      <c r="AV381" s="2"/>
      <c r="AW381" s="2"/>
      <c r="AX381" s="2"/>
      <c r="AY381" s="2"/>
      <c r="AZ381" s="2"/>
      <c r="BA381" s="2"/>
      <c r="BB381" s="2"/>
      <c r="BC381" s="2"/>
      <c r="BD381" s="2"/>
      <c r="BE381" s="2"/>
      <c r="BF381" s="2"/>
      <c r="BG381" s="2"/>
      <c r="BH381" s="2"/>
      <c r="BI381" s="2"/>
      <c r="BJ381" s="2"/>
      <c r="BK381" s="2"/>
      <c r="BL381" s="2"/>
      <c r="BM381" s="2"/>
      <c r="BN381" s="2"/>
      <c r="BO381" s="2"/>
      <c r="BP381" s="2"/>
      <c r="BQ381" s="2"/>
      <c r="BR381" s="2"/>
      <c r="BS381" s="2"/>
      <c r="BT381" s="2"/>
      <c r="BU381" s="2"/>
      <c r="BV381" s="2"/>
      <c r="BW381" s="2"/>
      <c r="BX381" s="2"/>
      <c r="BY381" s="2"/>
      <c r="BZ381" s="2"/>
      <c r="CA381" s="2"/>
      <c r="CB381" s="2"/>
      <c r="CC381" s="2"/>
      <c r="CD381" s="2"/>
      <c r="CE381" s="2"/>
      <c r="CF381" s="2"/>
      <c r="CG381" s="2"/>
      <c r="CH381" s="2"/>
      <c r="CI381" s="2"/>
      <c r="CJ381" s="2"/>
      <c r="CK381" s="2"/>
      <c r="CL381" s="2"/>
      <c r="CM381" s="2"/>
      <c r="CN381" s="2"/>
      <c r="CO381" s="2"/>
      <c r="CP381" s="2"/>
      <c r="CQ381" s="2"/>
      <c r="CR381" s="2"/>
      <c r="CS381" s="2"/>
      <c r="CT381" s="2"/>
      <c r="CU381" s="2"/>
      <c r="CV381" s="2"/>
      <c r="CW381" s="2"/>
      <c r="CX381" s="2"/>
      <c r="CY381" s="2"/>
      <c r="CZ381" s="2"/>
      <c r="DA381" s="2"/>
      <c r="DB381" s="2"/>
      <c r="DC381" s="2"/>
      <c r="DD381" s="2"/>
      <c r="DE381" s="2"/>
      <c r="DF381" s="2"/>
      <c r="DG381" s="2"/>
      <c r="DH381" s="2"/>
      <c r="DI381" s="2"/>
      <c r="DJ381" s="2"/>
      <c r="DK381" s="2"/>
      <c r="DL381" s="2"/>
      <c r="DM381" s="2"/>
      <c r="DN381" s="2"/>
      <c r="DO381" s="2"/>
      <c r="DP381" s="2"/>
    </row>
    <row r="382" spans="9:120" ht="9.9499999999999993" customHeight="1">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c r="AR382" s="2"/>
      <c r="AS382" s="2"/>
      <c r="AT382" s="2"/>
      <c r="AU382" s="2"/>
      <c r="AV382" s="2"/>
      <c r="AW382" s="2"/>
      <c r="AX382" s="2"/>
      <c r="AY382" s="2"/>
      <c r="AZ382" s="2"/>
      <c r="BA382" s="2"/>
      <c r="BB382" s="2"/>
      <c r="BC382" s="2"/>
      <c r="BD382" s="2"/>
      <c r="BE382" s="2"/>
      <c r="BF382" s="2"/>
      <c r="BG382" s="2"/>
      <c r="BH382" s="2"/>
      <c r="BI382" s="2"/>
      <c r="BJ382" s="2"/>
      <c r="BK382" s="2"/>
      <c r="BL382" s="2"/>
      <c r="BM382" s="2"/>
      <c r="BN382" s="2"/>
      <c r="BO382" s="2"/>
      <c r="BP382" s="2"/>
      <c r="BQ382" s="2"/>
      <c r="BR382" s="2"/>
      <c r="BS382" s="2"/>
      <c r="BT382" s="2"/>
      <c r="BU382" s="2"/>
      <c r="BV382" s="2"/>
      <c r="BW382" s="2"/>
      <c r="BX382" s="2"/>
      <c r="BY382" s="2"/>
      <c r="BZ382" s="2"/>
      <c r="CA382" s="2"/>
      <c r="CB382" s="2"/>
      <c r="CC382" s="2"/>
      <c r="CD382" s="2"/>
      <c r="CE382" s="2"/>
      <c r="CF382" s="2"/>
      <c r="CG382" s="2"/>
      <c r="CH382" s="2"/>
      <c r="CI382" s="2"/>
      <c r="CJ382" s="2"/>
      <c r="CK382" s="2"/>
      <c r="CL382" s="2"/>
      <c r="CM382" s="2"/>
      <c r="CN382" s="2"/>
      <c r="CO382" s="2"/>
      <c r="CP382" s="2"/>
      <c r="CQ382" s="2"/>
      <c r="CR382" s="2"/>
      <c r="CS382" s="2"/>
      <c r="CT382" s="2"/>
      <c r="CU382" s="2"/>
      <c r="CV382" s="2"/>
      <c r="CW382" s="2"/>
      <c r="CX382" s="2"/>
      <c r="CY382" s="2"/>
      <c r="CZ382" s="2"/>
      <c r="DA382" s="2"/>
      <c r="DB382" s="2"/>
      <c r="DC382" s="2"/>
      <c r="DD382" s="2"/>
      <c r="DE382" s="2"/>
      <c r="DF382" s="2"/>
      <c r="DG382" s="2"/>
      <c r="DH382" s="2"/>
      <c r="DI382" s="2"/>
      <c r="DJ382" s="2"/>
      <c r="DK382" s="2"/>
      <c r="DL382" s="2"/>
      <c r="DM382" s="2"/>
      <c r="DN382" s="2"/>
      <c r="DO382" s="2"/>
      <c r="DP382" s="2"/>
    </row>
    <row r="383" spans="9:120" ht="9.9499999999999993" customHeight="1">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c r="AR383" s="2"/>
      <c r="AS383" s="2"/>
      <c r="AT383" s="2"/>
      <c r="AU383" s="2"/>
      <c r="AV383" s="2"/>
      <c r="AW383" s="2"/>
      <c r="AX383" s="2"/>
      <c r="AY383" s="2"/>
      <c r="AZ383" s="2"/>
      <c r="BA383" s="2"/>
      <c r="BB383" s="2"/>
      <c r="BC383" s="2"/>
      <c r="BD383" s="2"/>
      <c r="BE383" s="2"/>
      <c r="BF383" s="2"/>
      <c r="BG383" s="2"/>
      <c r="BH383" s="2"/>
      <c r="BI383" s="2"/>
      <c r="BJ383" s="2"/>
      <c r="BK383" s="2"/>
      <c r="BL383" s="2"/>
      <c r="BM383" s="2"/>
      <c r="BN383" s="2"/>
      <c r="BO383" s="2"/>
      <c r="BP383" s="2"/>
      <c r="BQ383" s="2"/>
      <c r="BR383" s="2"/>
      <c r="BS383" s="2"/>
      <c r="BT383" s="2"/>
      <c r="BU383" s="2"/>
      <c r="BV383" s="2"/>
      <c r="BW383" s="2"/>
      <c r="BX383" s="2"/>
      <c r="BY383" s="2"/>
      <c r="BZ383" s="2"/>
      <c r="CA383" s="2"/>
      <c r="CB383" s="2"/>
      <c r="CC383" s="2"/>
      <c r="CD383" s="2"/>
      <c r="CE383" s="2"/>
      <c r="CF383" s="2"/>
      <c r="CG383" s="2"/>
      <c r="CH383" s="2"/>
      <c r="CI383" s="2"/>
      <c r="CJ383" s="2"/>
      <c r="CK383" s="2"/>
      <c r="CL383" s="2"/>
      <c r="CM383" s="2"/>
      <c r="CN383" s="2"/>
      <c r="CO383" s="2"/>
      <c r="CP383" s="2"/>
      <c r="CQ383" s="2"/>
      <c r="CR383" s="2"/>
      <c r="CS383" s="2"/>
      <c r="CT383" s="2"/>
      <c r="CU383" s="2"/>
      <c r="CV383" s="2"/>
      <c r="CW383" s="2"/>
      <c r="CX383" s="2"/>
      <c r="CY383" s="2"/>
      <c r="CZ383" s="2"/>
      <c r="DA383" s="2"/>
      <c r="DB383" s="2"/>
      <c r="DC383" s="2"/>
      <c r="DD383" s="2"/>
      <c r="DE383" s="2"/>
      <c r="DF383" s="2"/>
      <c r="DG383" s="2"/>
      <c r="DH383" s="2"/>
      <c r="DI383" s="2"/>
      <c r="DJ383" s="2"/>
      <c r="DK383" s="2"/>
      <c r="DL383" s="2"/>
      <c r="DM383" s="2"/>
      <c r="DN383" s="2"/>
      <c r="DO383" s="2"/>
      <c r="DP383" s="2"/>
    </row>
    <row r="384" spans="9:120" ht="9.9499999999999993" customHeight="1">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c r="AR384" s="2"/>
      <c r="AS384" s="2"/>
      <c r="AT384" s="2"/>
      <c r="AU384" s="2"/>
      <c r="AV384" s="2"/>
      <c r="AW384" s="2"/>
      <c r="AX384" s="2"/>
      <c r="AY384" s="2"/>
      <c r="AZ384" s="2"/>
      <c r="BA384" s="2"/>
      <c r="BB384" s="2"/>
      <c r="BC384" s="2"/>
      <c r="BD384" s="2"/>
      <c r="BE384" s="2"/>
      <c r="BF384" s="2"/>
      <c r="BG384" s="2"/>
      <c r="BH384" s="2"/>
      <c r="BI384" s="2"/>
      <c r="BJ384" s="2"/>
      <c r="BK384" s="2"/>
      <c r="BL384" s="2"/>
      <c r="BM384" s="2"/>
      <c r="BN384" s="2"/>
      <c r="BO384" s="2"/>
      <c r="BP384" s="2"/>
      <c r="BQ384" s="2"/>
      <c r="BR384" s="2"/>
      <c r="BS384" s="2"/>
      <c r="BT384" s="2"/>
      <c r="BU384" s="2"/>
      <c r="BV384" s="2"/>
      <c r="BW384" s="2"/>
      <c r="BX384" s="2"/>
      <c r="BY384" s="2"/>
      <c r="BZ384" s="2"/>
      <c r="CA384" s="2"/>
      <c r="CB384" s="2"/>
      <c r="CC384" s="2"/>
      <c r="CD384" s="2"/>
      <c r="CE384" s="2"/>
      <c r="CF384" s="2"/>
      <c r="CG384" s="2"/>
      <c r="CH384" s="2"/>
      <c r="CI384" s="2"/>
      <c r="CJ384" s="2"/>
      <c r="CK384" s="2"/>
      <c r="CL384" s="2"/>
      <c r="CM384" s="2"/>
      <c r="CN384" s="2"/>
      <c r="CO384" s="2"/>
      <c r="CP384" s="2"/>
      <c r="CQ384" s="2"/>
      <c r="CR384" s="2"/>
      <c r="CS384" s="2"/>
      <c r="CT384" s="2"/>
      <c r="CU384" s="2"/>
      <c r="CV384" s="2"/>
      <c r="CW384" s="2"/>
      <c r="CX384" s="2"/>
      <c r="CY384" s="2"/>
      <c r="CZ384" s="2"/>
      <c r="DA384" s="2"/>
      <c r="DB384" s="2"/>
      <c r="DC384" s="2"/>
      <c r="DD384" s="2"/>
      <c r="DE384" s="2"/>
      <c r="DF384" s="2"/>
      <c r="DG384" s="2"/>
      <c r="DH384" s="2"/>
      <c r="DI384" s="2"/>
      <c r="DJ384" s="2"/>
      <c r="DK384" s="2"/>
      <c r="DL384" s="2"/>
      <c r="DM384" s="2"/>
      <c r="DN384" s="2"/>
      <c r="DO384" s="2"/>
      <c r="DP384" s="2"/>
    </row>
    <row r="385" spans="9:120" ht="9.9499999999999993" customHeight="1">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c r="AR385" s="2"/>
      <c r="AS385" s="2"/>
      <c r="AT385" s="2"/>
      <c r="AU385" s="2"/>
      <c r="AV385" s="2"/>
      <c r="AW385" s="2"/>
      <c r="AX385" s="2"/>
      <c r="AY385" s="2"/>
      <c r="AZ385" s="2"/>
      <c r="BA385" s="2"/>
      <c r="BB385" s="2"/>
      <c r="BC385" s="2"/>
      <c r="BD385" s="2"/>
      <c r="BE385" s="2"/>
      <c r="BF385" s="2"/>
      <c r="BG385" s="2"/>
      <c r="BH385" s="2"/>
      <c r="BI385" s="2"/>
      <c r="BJ385" s="2"/>
      <c r="BK385" s="2"/>
      <c r="BL385" s="2"/>
      <c r="BM385" s="2"/>
      <c r="BN385" s="2"/>
      <c r="BO385" s="2"/>
      <c r="BP385" s="2"/>
      <c r="BQ385" s="2"/>
      <c r="BR385" s="2"/>
      <c r="BS385" s="2"/>
      <c r="BT385" s="2"/>
      <c r="BU385" s="2"/>
      <c r="BV385" s="2"/>
      <c r="BW385" s="2"/>
      <c r="BX385" s="2"/>
      <c r="BY385" s="2"/>
      <c r="BZ385" s="2"/>
      <c r="CA385" s="2"/>
      <c r="CB385" s="2"/>
      <c r="CC385" s="2"/>
      <c r="CD385" s="2"/>
      <c r="CE385" s="2"/>
      <c r="CF385" s="2"/>
      <c r="CG385" s="2"/>
      <c r="CH385" s="2"/>
      <c r="CI385" s="2"/>
      <c r="CJ385" s="2"/>
      <c r="CK385" s="2"/>
      <c r="CL385" s="2"/>
      <c r="CM385" s="2"/>
      <c r="CN385" s="2"/>
      <c r="CO385" s="2"/>
      <c r="CP385" s="2"/>
      <c r="CQ385" s="2"/>
      <c r="CR385" s="2"/>
      <c r="CS385" s="2"/>
      <c r="CT385" s="2"/>
      <c r="CU385" s="2"/>
      <c r="CV385" s="2"/>
      <c r="CW385" s="2"/>
      <c r="CX385" s="2"/>
      <c r="CY385" s="2"/>
      <c r="CZ385" s="2"/>
      <c r="DA385" s="2"/>
      <c r="DB385" s="2"/>
      <c r="DC385" s="2"/>
      <c r="DD385" s="2"/>
      <c r="DE385" s="2"/>
      <c r="DF385" s="2"/>
      <c r="DG385" s="2"/>
      <c r="DH385" s="2"/>
      <c r="DI385" s="2"/>
      <c r="DJ385" s="2"/>
      <c r="DK385" s="2"/>
      <c r="DL385" s="2"/>
      <c r="DM385" s="2"/>
      <c r="DN385" s="2"/>
      <c r="DO385" s="2"/>
      <c r="DP385" s="2"/>
    </row>
    <row r="386" spans="9:120" ht="9.9499999999999993" customHeight="1">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c r="AR386" s="2"/>
      <c r="AS386" s="2"/>
      <c r="AT386" s="2"/>
      <c r="AU386" s="2"/>
      <c r="AV386" s="2"/>
      <c r="AW386" s="2"/>
      <c r="AX386" s="2"/>
      <c r="AY386" s="2"/>
      <c r="AZ386" s="2"/>
      <c r="BA386" s="2"/>
      <c r="BB386" s="2"/>
      <c r="BC386" s="2"/>
      <c r="BD386" s="2"/>
      <c r="BE386" s="2"/>
      <c r="BF386" s="2"/>
      <c r="BG386" s="2"/>
      <c r="BH386" s="2"/>
      <c r="BI386" s="2"/>
      <c r="BJ386" s="2"/>
      <c r="BK386" s="2"/>
      <c r="BL386" s="2"/>
      <c r="BM386" s="2"/>
      <c r="BN386" s="2"/>
      <c r="BO386" s="2"/>
      <c r="BP386" s="2"/>
      <c r="BQ386" s="2"/>
      <c r="BR386" s="2"/>
      <c r="BS386" s="2"/>
      <c r="BT386" s="2"/>
      <c r="BU386" s="2"/>
      <c r="BV386" s="2"/>
      <c r="BW386" s="2"/>
      <c r="BX386" s="2"/>
      <c r="BY386" s="2"/>
      <c r="BZ386" s="2"/>
      <c r="CA386" s="2"/>
      <c r="CB386" s="2"/>
      <c r="CC386" s="2"/>
      <c r="CD386" s="2"/>
      <c r="CE386" s="2"/>
      <c r="CF386" s="2"/>
      <c r="CG386" s="2"/>
      <c r="CH386" s="2"/>
      <c r="CI386" s="2"/>
      <c r="CJ386" s="2"/>
      <c r="CK386" s="2"/>
      <c r="CL386" s="2"/>
      <c r="CM386" s="2"/>
      <c r="CN386" s="2"/>
      <c r="CO386" s="2"/>
      <c r="CP386" s="2"/>
      <c r="CQ386" s="2"/>
      <c r="CR386" s="2"/>
      <c r="CS386" s="2"/>
      <c r="CT386" s="2"/>
      <c r="CU386" s="2"/>
      <c r="CV386" s="2"/>
      <c r="CW386" s="2"/>
      <c r="CX386" s="2"/>
      <c r="CY386" s="2"/>
      <c r="CZ386" s="2"/>
      <c r="DA386" s="2"/>
      <c r="DB386" s="2"/>
      <c r="DC386" s="2"/>
      <c r="DD386" s="2"/>
      <c r="DE386" s="2"/>
      <c r="DF386" s="2"/>
      <c r="DG386" s="2"/>
      <c r="DH386" s="2"/>
      <c r="DI386" s="2"/>
      <c r="DJ386" s="2"/>
      <c r="DK386" s="2"/>
      <c r="DL386" s="2"/>
      <c r="DM386" s="2"/>
      <c r="DN386" s="2"/>
      <c r="DO386" s="2"/>
      <c r="DP386" s="2"/>
    </row>
    <row r="387" spans="9:120" ht="9.9499999999999993" customHeight="1">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c r="AR387" s="2"/>
      <c r="AS387" s="2"/>
      <c r="AT387" s="2"/>
      <c r="AU387" s="2"/>
      <c r="AV387" s="2"/>
      <c r="AW387" s="2"/>
      <c r="AX387" s="2"/>
      <c r="AY387" s="2"/>
      <c r="AZ387" s="2"/>
      <c r="BA387" s="2"/>
      <c r="BB387" s="2"/>
      <c r="BC387" s="2"/>
      <c r="BD387" s="2"/>
      <c r="BE387" s="2"/>
      <c r="BF387" s="2"/>
      <c r="BG387" s="2"/>
      <c r="BH387" s="2"/>
      <c r="BI387" s="2"/>
      <c r="BJ387" s="2"/>
      <c r="BK387" s="2"/>
      <c r="BL387" s="2"/>
      <c r="BM387" s="2"/>
      <c r="BN387" s="2"/>
      <c r="BO387" s="2"/>
      <c r="BP387" s="2"/>
      <c r="BQ387" s="2"/>
      <c r="BR387" s="2"/>
      <c r="BS387" s="2"/>
      <c r="BT387" s="2"/>
      <c r="BU387" s="2"/>
      <c r="BV387" s="2"/>
      <c r="BW387" s="2"/>
      <c r="BX387" s="2"/>
      <c r="BY387" s="2"/>
      <c r="BZ387" s="2"/>
      <c r="CA387" s="2"/>
      <c r="CB387" s="2"/>
      <c r="CC387" s="2"/>
      <c r="CD387" s="2"/>
      <c r="CE387" s="2"/>
      <c r="CF387" s="2"/>
      <c r="CG387" s="2"/>
      <c r="CH387" s="2"/>
      <c r="CI387" s="2"/>
      <c r="CJ387" s="2"/>
      <c r="CK387" s="2"/>
      <c r="CL387" s="2"/>
      <c r="CM387" s="2"/>
      <c r="CN387" s="2"/>
      <c r="CO387" s="2"/>
      <c r="CP387" s="2"/>
      <c r="CQ387" s="2"/>
      <c r="CR387" s="2"/>
      <c r="CS387" s="2"/>
      <c r="CT387" s="2"/>
      <c r="CU387" s="2"/>
      <c r="CV387" s="2"/>
      <c r="CW387" s="2"/>
      <c r="CX387" s="2"/>
      <c r="CY387" s="2"/>
      <c r="CZ387" s="2"/>
      <c r="DA387" s="2"/>
      <c r="DB387" s="2"/>
      <c r="DC387" s="2"/>
      <c r="DD387" s="2"/>
      <c r="DE387" s="2"/>
      <c r="DF387" s="2"/>
      <c r="DG387" s="2"/>
      <c r="DH387" s="2"/>
      <c r="DI387" s="2"/>
      <c r="DJ387" s="2"/>
      <c r="DK387" s="2"/>
      <c r="DL387" s="2"/>
      <c r="DM387" s="2"/>
      <c r="DN387" s="2"/>
      <c r="DO387" s="2"/>
      <c r="DP387" s="2"/>
    </row>
    <row r="388" spans="9:120" ht="9.9499999999999993" customHeight="1">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c r="AR388" s="2"/>
      <c r="AS388" s="2"/>
      <c r="AT388" s="2"/>
      <c r="AU388" s="2"/>
      <c r="AV388" s="2"/>
      <c r="AW388" s="2"/>
      <c r="AX388" s="2"/>
      <c r="AY388" s="2"/>
      <c r="AZ388" s="2"/>
      <c r="BA388" s="2"/>
      <c r="BB388" s="2"/>
      <c r="BC388" s="2"/>
      <c r="BD388" s="2"/>
      <c r="BE388" s="2"/>
      <c r="BF388" s="2"/>
      <c r="BG388" s="2"/>
      <c r="BH388" s="2"/>
      <c r="BI388" s="2"/>
      <c r="BJ388" s="2"/>
      <c r="BK388" s="2"/>
      <c r="BL388" s="2"/>
      <c r="BM388" s="2"/>
      <c r="BN388" s="2"/>
      <c r="BO388" s="2"/>
      <c r="BP388" s="2"/>
      <c r="BQ388" s="2"/>
      <c r="BR388" s="2"/>
      <c r="BS388" s="2"/>
      <c r="BT388" s="2"/>
      <c r="BU388" s="2"/>
      <c r="BV388" s="2"/>
      <c r="BW388" s="2"/>
      <c r="BX388" s="2"/>
      <c r="BY388" s="2"/>
      <c r="BZ388" s="2"/>
      <c r="CA388" s="2"/>
      <c r="CB388" s="2"/>
      <c r="CC388" s="2"/>
      <c r="CD388" s="2"/>
      <c r="CE388" s="2"/>
      <c r="CF388" s="2"/>
      <c r="CG388" s="2"/>
      <c r="CH388" s="2"/>
      <c r="CI388" s="2"/>
      <c r="CJ388" s="2"/>
      <c r="CK388" s="2"/>
      <c r="CL388" s="2"/>
      <c r="CM388" s="2"/>
      <c r="CN388" s="2"/>
      <c r="CO388" s="2"/>
      <c r="CP388" s="2"/>
      <c r="CQ388" s="2"/>
      <c r="CR388" s="2"/>
      <c r="CS388" s="2"/>
      <c r="CT388" s="2"/>
      <c r="CU388" s="2"/>
      <c r="CV388" s="2"/>
      <c r="CW388" s="2"/>
      <c r="CX388" s="2"/>
      <c r="CY388" s="2"/>
      <c r="CZ388" s="2"/>
      <c r="DA388" s="2"/>
      <c r="DB388" s="2"/>
      <c r="DC388" s="2"/>
      <c r="DD388" s="2"/>
      <c r="DE388" s="2"/>
      <c r="DF388" s="2"/>
      <c r="DG388" s="2"/>
      <c r="DH388" s="2"/>
      <c r="DI388" s="2"/>
      <c r="DJ388" s="2"/>
      <c r="DK388" s="2"/>
      <c r="DL388" s="2"/>
      <c r="DM388" s="2"/>
      <c r="DN388" s="2"/>
      <c r="DO388" s="2"/>
      <c r="DP388" s="2"/>
    </row>
    <row r="389" spans="9:120" ht="9.9499999999999993" customHeight="1">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c r="AR389" s="2"/>
      <c r="AS389" s="2"/>
      <c r="AT389" s="2"/>
      <c r="AU389" s="2"/>
      <c r="AV389" s="2"/>
      <c r="AW389" s="2"/>
      <c r="AX389" s="2"/>
      <c r="AY389" s="2"/>
      <c r="AZ389" s="2"/>
      <c r="BA389" s="2"/>
      <c r="BB389" s="2"/>
      <c r="BC389" s="2"/>
      <c r="BD389" s="2"/>
      <c r="BE389" s="2"/>
      <c r="BF389" s="2"/>
      <c r="BG389" s="2"/>
      <c r="BH389" s="2"/>
      <c r="BI389" s="2"/>
      <c r="BJ389" s="2"/>
      <c r="BK389" s="2"/>
      <c r="BL389" s="2"/>
      <c r="BM389" s="2"/>
      <c r="BN389" s="2"/>
      <c r="BO389" s="2"/>
      <c r="BP389" s="2"/>
      <c r="BQ389" s="2"/>
      <c r="BR389" s="2"/>
      <c r="BS389" s="2"/>
      <c r="BT389" s="2"/>
      <c r="BU389" s="2"/>
      <c r="BV389" s="2"/>
      <c r="BW389" s="2"/>
      <c r="BX389" s="2"/>
      <c r="BY389" s="2"/>
      <c r="BZ389" s="2"/>
      <c r="CA389" s="2"/>
      <c r="CB389" s="2"/>
      <c r="CC389" s="2"/>
      <c r="CD389" s="2"/>
      <c r="CE389" s="2"/>
      <c r="CF389" s="2"/>
      <c r="CG389" s="2"/>
      <c r="CH389" s="2"/>
      <c r="CI389" s="2"/>
      <c r="CJ389" s="2"/>
      <c r="CK389" s="2"/>
      <c r="CL389" s="2"/>
      <c r="CM389" s="2"/>
      <c r="CN389" s="2"/>
      <c r="CO389" s="2"/>
      <c r="CP389" s="2"/>
      <c r="CQ389" s="2"/>
      <c r="CR389" s="2"/>
      <c r="CS389" s="2"/>
      <c r="CT389" s="2"/>
      <c r="CU389" s="2"/>
      <c r="CV389" s="2"/>
      <c r="CW389" s="2"/>
      <c r="CX389" s="2"/>
      <c r="CY389" s="2"/>
      <c r="CZ389" s="2"/>
      <c r="DA389" s="2"/>
      <c r="DB389" s="2"/>
      <c r="DC389" s="2"/>
      <c r="DD389" s="2"/>
      <c r="DE389" s="2"/>
      <c r="DF389" s="2"/>
      <c r="DG389" s="2"/>
      <c r="DH389" s="2"/>
      <c r="DI389" s="2"/>
      <c r="DJ389" s="2"/>
      <c r="DK389" s="2"/>
      <c r="DL389" s="2"/>
      <c r="DM389" s="2"/>
      <c r="DN389" s="2"/>
      <c r="DO389" s="2"/>
      <c r="DP389" s="2"/>
    </row>
    <row r="390" spans="9:120" ht="9.9499999999999993" customHeight="1">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c r="AR390" s="2"/>
      <c r="AS390" s="2"/>
      <c r="AT390" s="2"/>
      <c r="AU390" s="2"/>
      <c r="AV390" s="2"/>
      <c r="AW390" s="2"/>
      <c r="AX390" s="2"/>
      <c r="AY390" s="2"/>
      <c r="AZ390" s="2"/>
      <c r="BA390" s="2"/>
      <c r="BB390" s="2"/>
      <c r="BC390" s="2"/>
      <c r="BD390" s="2"/>
      <c r="BE390" s="2"/>
      <c r="BF390" s="2"/>
      <c r="BG390" s="2"/>
      <c r="BH390" s="2"/>
      <c r="BI390" s="2"/>
      <c r="BJ390" s="2"/>
      <c r="BK390" s="2"/>
      <c r="BL390" s="2"/>
      <c r="BM390" s="2"/>
      <c r="BN390" s="2"/>
      <c r="BO390" s="2"/>
      <c r="BP390" s="2"/>
      <c r="BQ390" s="2"/>
      <c r="BR390" s="2"/>
      <c r="BS390" s="2"/>
      <c r="BT390" s="2"/>
      <c r="BU390" s="2"/>
      <c r="BV390" s="2"/>
      <c r="BW390" s="2"/>
      <c r="BX390" s="2"/>
      <c r="BY390" s="2"/>
      <c r="BZ390" s="2"/>
      <c r="CA390" s="2"/>
      <c r="CB390" s="2"/>
      <c r="CC390" s="2"/>
      <c r="CD390" s="2"/>
      <c r="CE390" s="2"/>
      <c r="CF390" s="2"/>
      <c r="CG390" s="2"/>
      <c r="CH390" s="2"/>
      <c r="CI390" s="2"/>
      <c r="CJ390" s="2"/>
      <c r="CK390" s="2"/>
      <c r="CL390" s="2"/>
      <c r="CM390" s="2"/>
      <c r="CN390" s="2"/>
      <c r="CO390" s="2"/>
      <c r="CP390" s="2"/>
      <c r="CQ390" s="2"/>
      <c r="CR390" s="2"/>
      <c r="CS390" s="2"/>
      <c r="CT390" s="2"/>
      <c r="CU390" s="2"/>
      <c r="CV390" s="2"/>
      <c r="CW390" s="2"/>
      <c r="CX390" s="2"/>
      <c r="CY390" s="2"/>
      <c r="CZ390" s="2"/>
      <c r="DA390" s="2"/>
      <c r="DB390" s="2"/>
      <c r="DC390" s="2"/>
      <c r="DD390" s="2"/>
      <c r="DE390" s="2"/>
      <c r="DF390" s="2"/>
      <c r="DG390" s="2"/>
      <c r="DH390" s="2"/>
      <c r="DI390" s="2"/>
      <c r="DJ390" s="2"/>
      <c r="DK390" s="2"/>
      <c r="DL390" s="2"/>
      <c r="DM390" s="2"/>
      <c r="DN390" s="2"/>
      <c r="DO390" s="2"/>
      <c r="DP390" s="2"/>
    </row>
    <row r="391" spans="9:120" ht="9.9499999999999993" customHeight="1">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c r="AR391" s="2"/>
      <c r="AS391" s="2"/>
      <c r="AT391" s="2"/>
      <c r="AU391" s="2"/>
      <c r="AV391" s="2"/>
      <c r="AW391" s="2"/>
      <c r="AX391" s="2"/>
      <c r="AY391" s="2"/>
      <c r="AZ391" s="2"/>
      <c r="BA391" s="2"/>
      <c r="BB391" s="2"/>
      <c r="BC391" s="2"/>
      <c r="BD391" s="2"/>
      <c r="BE391" s="2"/>
      <c r="BF391" s="2"/>
      <c r="BG391" s="2"/>
      <c r="BH391" s="2"/>
      <c r="BI391" s="2"/>
      <c r="BJ391" s="2"/>
      <c r="BK391" s="2"/>
      <c r="BL391" s="2"/>
      <c r="BM391" s="2"/>
      <c r="BN391" s="2"/>
      <c r="BO391" s="2"/>
      <c r="BP391" s="2"/>
      <c r="BQ391" s="2"/>
      <c r="BR391" s="2"/>
      <c r="BS391" s="2"/>
      <c r="BT391" s="2"/>
      <c r="BU391" s="2"/>
      <c r="BV391" s="2"/>
      <c r="BW391" s="2"/>
      <c r="BX391" s="2"/>
      <c r="BY391" s="2"/>
      <c r="BZ391" s="2"/>
      <c r="CA391" s="2"/>
      <c r="CB391" s="2"/>
      <c r="CC391" s="2"/>
      <c r="CD391" s="2"/>
      <c r="CE391" s="2"/>
      <c r="CF391" s="2"/>
      <c r="CG391" s="2"/>
      <c r="CH391" s="2"/>
      <c r="CI391" s="2"/>
      <c r="CJ391" s="2"/>
      <c r="CK391" s="2"/>
      <c r="CL391" s="2"/>
      <c r="CM391" s="2"/>
      <c r="CN391" s="2"/>
      <c r="CO391" s="2"/>
      <c r="CP391" s="2"/>
      <c r="CQ391" s="2"/>
      <c r="CR391" s="2"/>
      <c r="CS391" s="2"/>
      <c r="CT391" s="2"/>
      <c r="CU391" s="2"/>
      <c r="CV391" s="2"/>
      <c r="CW391" s="2"/>
      <c r="CX391" s="2"/>
      <c r="CY391" s="2"/>
      <c r="CZ391" s="2"/>
      <c r="DA391" s="2"/>
      <c r="DB391" s="2"/>
      <c r="DC391" s="2"/>
      <c r="DD391" s="2"/>
      <c r="DE391" s="2"/>
      <c r="DF391" s="2"/>
      <c r="DG391" s="2"/>
      <c r="DH391" s="2"/>
      <c r="DI391" s="2"/>
      <c r="DJ391" s="2"/>
      <c r="DK391" s="2"/>
      <c r="DL391" s="2"/>
      <c r="DM391" s="2"/>
      <c r="DN391" s="2"/>
      <c r="DO391" s="2"/>
      <c r="DP391" s="2"/>
    </row>
    <row r="392" spans="9:120" ht="9.9499999999999993" customHeight="1">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c r="AR392" s="2"/>
      <c r="AS392" s="2"/>
      <c r="AT392" s="2"/>
      <c r="AU392" s="2"/>
      <c r="AV392" s="2"/>
      <c r="AW392" s="2"/>
      <c r="AX392" s="2"/>
      <c r="AY392" s="2"/>
      <c r="AZ392" s="2"/>
      <c r="BA392" s="2"/>
      <c r="BB392" s="2"/>
      <c r="BC392" s="2"/>
      <c r="BD392" s="2"/>
      <c r="BE392" s="2"/>
      <c r="BF392" s="2"/>
      <c r="BG392" s="2"/>
      <c r="BH392" s="2"/>
      <c r="BI392" s="2"/>
      <c r="BJ392" s="2"/>
      <c r="BK392" s="2"/>
      <c r="BL392" s="2"/>
      <c r="BM392" s="2"/>
      <c r="BN392" s="2"/>
      <c r="BO392" s="2"/>
      <c r="BP392" s="2"/>
      <c r="BQ392" s="2"/>
      <c r="BR392" s="2"/>
      <c r="BS392" s="2"/>
      <c r="BT392" s="2"/>
      <c r="BU392" s="2"/>
      <c r="BV392" s="2"/>
      <c r="BW392" s="2"/>
      <c r="BX392" s="2"/>
      <c r="BY392" s="2"/>
      <c r="BZ392" s="2"/>
      <c r="CA392" s="2"/>
      <c r="CB392" s="2"/>
      <c r="CC392" s="2"/>
      <c r="CD392" s="2"/>
      <c r="CE392" s="2"/>
      <c r="CF392" s="2"/>
      <c r="CG392" s="2"/>
      <c r="CH392" s="2"/>
      <c r="CI392" s="2"/>
      <c r="CJ392" s="2"/>
      <c r="CK392" s="2"/>
      <c r="CL392" s="2"/>
      <c r="CM392" s="2"/>
      <c r="CN392" s="2"/>
      <c r="CO392" s="2"/>
      <c r="CP392" s="2"/>
      <c r="CQ392" s="2"/>
      <c r="CR392" s="2"/>
      <c r="CS392" s="2"/>
      <c r="CT392" s="2"/>
      <c r="CU392" s="2"/>
      <c r="CV392" s="2"/>
      <c r="CW392" s="2"/>
      <c r="CX392" s="2"/>
      <c r="CY392" s="2"/>
      <c r="CZ392" s="2"/>
      <c r="DA392" s="2"/>
      <c r="DB392" s="2"/>
      <c r="DC392" s="2"/>
      <c r="DD392" s="2"/>
      <c r="DE392" s="2"/>
      <c r="DF392" s="2"/>
      <c r="DG392" s="2"/>
      <c r="DH392" s="2"/>
      <c r="DI392" s="2"/>
      <c r="DJ392" s="2"/>
      <c r="DK392" s="2"/>
      <c r="DL392" s="2"/>
      <c r="DM392" s="2"/>
      <c r="DN392" s="2"/>
      <c r="DO392" s="2"/>
      <c r="DP392" s="2"/>
    </row>
    <row r="393" spans="9:120" ht="9.9499999999999993" customHeight="1">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c r="AR393" s="2"/>
      <c r="AS393" s="2"/>
      <c r="AT393" s="2"/>
      <c r="AU393" s="2"/>
      <c r="AV393" s="2"/>
      <c r="AW393" s="2"/>
      <c r="AX393" s="2"/>
      <c r="AY393" s="2"/>
      <c r="AZ393" s="2"/>
      <c r="BA393" s="2"/>
      <c r="BB393" s="2"/>
      <c r="BC393" s="2"/>
      <c r="BD393" s="2"/>
      <c r="BE393" s="2"/>
      <c r="BF393" s="2"/>
      <c r="BG393" s="2"/>
      <c r="BH393" s="2"/>
      <c r="BI393" s="2"/>
      <c r="BJ393" s="2"/>
      <c r="BK393" s="2"/>
      <c r="BL393" s="2"/>
      <c r="BM393" s="2"/>
      <c r="BN393" s="2"/>
      <c r="BO393" s="2"/>
      <c r="BP393" s="2"/>
      <c r="BQ393" s="2"/>
      <c r="BR393" s="2"/>
      <c r="BS393" s="2"/>
      <c r="BT393" s="2"/>
      <c r="BU393" s="2"/>
      <c r="BV393" s="2"/>
      <c r="BW393" s="2"/>
      <c r="BX393" s="2"/>
      <c r="BY393" s="2"/>
      <c r="BZ393" s="2"/>
      <c r="CA393" s="2"/>
      <c r="CB393" s="2"/>
      <c r="CC393" s="2"/>
      <c r="CD393" s="2"/>
      <c r="CE393" s="2"/>
      <c r="CF393" s="2"/>
      <c r="CG393" s="2"/>
      <c r="CH393" s="2"/>
      <c r="CI393" s="2"/>
      <c r="CJ393" s="2"/>
      <c r="CK393" s="2"/>
      <c r="CL393" s="2"/>
      <c r="CM393" s="2"/>
      <c r="CN393" s="2"/>
      <c r="CO393" s="2"/>
      <c r="CP393" s="2"/>
      <c r="CQ393" s="2"/>
      <c r="CR393" s="2"/>
      <c r="CS393" s="2"/>
      <c r="CT393" s="2"/>
      <c r="CU393" s="2"/>
      <c r="CV393" s="2"/>
      <c r="CW393" s="2"/>
      <c r="CX393" s="2"/>
      <c r="CY393" s="2"/>
      <c r="CZ393" s="2"/>
      <c r="DA393" s="2"/>
      <c r="DB393" s="2"/>
      <c r="DC393" s="2"/>
      <c r="DD393" s="2"/>
      <c r="DE393" s="2"/>
      <c r="DF393" s="2"/>
      <c r="DG393" s="2"/>
      <c r="DH393" s="2"/>
      <c r="DI393" s="2"/>
      <c r="DJ393" s="2"/>
      <c r="DK393" s="2"/>
      <c r="DL393" s="2"/>
      <c r="DM393" s="2"/>
      <c r="DN393" s="2"/>
      <c r="DO393" s="2"/>
      <c r="DP393" s="2"/>
    </row>
    <row r="394" spans="9:120" ht="9.9499999999999993" customHeight="1">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c r="AR394" s="2"/>
      <c r="AS394" s="2"/>
      <c r="AT394" s="2"/>
      <c r="AU394" s="2"/>
      <c r="AV394" s="2"/>
      <c r="AW394" s="2"/>
      <c r="AX394" s="2"/>
      <c r="AY394" s="2"/>
      <c r="AZ394" s="2"/>
      <c r="BA394" s="2"/>
      <c r="BB394" s="2"/>
      <c r="BC394" s="2"/>
      <c r="BD394" s="2"/>
      <c r="BE394" s="2"/>
      <c r="BF394" s="2"/>
      <c r="BG394" s="2"/>
      <c r="BH394" s="2"/>
      <c r="BI394" s="2"/>
      <c r="BJ394" s="2"/>
      <c r="BK394" s="2"/>
      <c r="BL394" s="2"/>
      <c r="BM394" s="2"/>
      <c r="BN394" s="2"/>
      <c r="BO394" s="2"/>
      <c r="BP394" s="2"/>
      <c r="BQ394" s="2"/>
      <c r="BR394" s="2"/>
      <c r="BS394" s="2"/>
      <c r="BT394" s="2"/>
      <c r="BU394" s="2"/>
      <c r="BV394" s="2"/>
      <c r="BW394" s="2"/>
      <c r="BX394" s="2"/>
      <c r="BY394" s="2"/>
      <c r="BZ394" s="2"/>
      <c r="CA394" s="2"/>
      <c r="CB394" s="2"/>
      <c r="CC394" s="2"/>
      <c r="CD394" s="2"/>
      <c r="CE394" s="2"/>
      <c r="CF394" s="2"/>
      <c r="CG394" s="2"/>
      <c r="CH394" s="2"/>
      <c r="CI394" s="2"/>
      <c r="CJ394" s="2"/>
      <c r="CK394" s="2"/>
      <c r="CL394" s="2"/>
      <c r="CM394" s="2"/>
      <c r="CN394" s="2"/>
      <c r="CO394" s="2"/>
      <c r="CP394" s="2"/>
      <c r="CQ394" s="2"/>
      <c r="CR394" s="2"/>
      <c r="CS394" s="2"/>
      <c r="CT394" s="2"/>
      <c r="CU394" s="2"/>
      <c r="CV394" s="2"/>
      <c r="CW394" s="2"/>
      <c r="CX394" s="2"/>
      <c r="CY394" s="2"/>
      <c r="CZ394" s="2"/>
      <c r="DA394" s="2"/>
      <c r="DB394" s="2"/>
      <c r="DC394" s="2"/>
      <c r="DD394" s="2"/>
      <c r="DE394" s="2"/>
      <c r="DF394" s="2"/>
      <c r="DG394" s="2"/>
      <c r="DH394" s="2"/>
      <c r="DI394" s="2"/>
      <c r="DJ394" s="2"/>
      <c r="DK394" s="2"/>
      <c r="DL394" s="2"/>
      <c r="DM394" s="2"/>
      <c r="DN394" s="2"/>
      <c r="DO394" s="2"/>
      <c r="DP394" s="2"/>
    </row>
    <row r="395" spans="9:120" ht="9.9499999999999993" customHeight="1">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c r="AR395" s="2"/>
      <c r="AS395" s="2"/>
      <c r="AT395" s="2"/>
      <c r="AU395" s="2"/>
      <c r="AV395" s="2"/>
      <c r="AW395" s="2"/>
      <c r="AX395" s="2"/>
      <c r="AY395" s="2"/>
      <c r="AZ395" s="2"/>
      <c r="BA395" s="2"/>
      <c r="BB395" s="2"/>
      <c r="BC395" s="2"/>
      <c r="BD395" s="2"/>
      <c r="BE395" s="2"/>
      <c r="BF395" s="2"/>
      <c r="BG395" s="2"/>
      <c r="BH395" s="2"/>
      <c r="BI395" s="2"/>
      <c r="BJ395" s="2"/>
      <c r="BK395" s="2"/>
      <c r="BL395" s="2"/>
      <c r="BM395" s="2"/>
      <c r="BN395" s="2"/>
      <c r="BO395" s="2"/>
      <c r="BP395" s="2"/>
      <c r="BQ395" s="2"/>
      <c r="BR395" s="2"/>
      <c r="BS395" s="2"/>
      <c r="BT395" s="2"/>
      <c r="BU395" s="2"/>
      <c r="BV395" s="2"/>
      <c r="BW395" s="2"/>
      <c r="BX395" s="2"/>
      <c r="BY395" s="2"/>
      <c r="BZ395" s="2"/>
      <c r="CA395" s="2"/>
      <c r="CB395" s="2"/>
      <c r="CC395" s="2"/>
      <c r="CD395" s="2"/>
      <c r="CE395" s="2"/>
      <c r="CF395" s="2"/>
      <c r="CG395" s="2"/>
      <c r="CH395" s="2"/>
      <c r="CI395" s="2"/>
      <c r="CJ395" s="2"/>
      <c r="CK395" s="2"/>
      <c r="CL395" s="2"/>
      <c r="CM395" s="2"/>
      <c r="CN395" s="2"/>
      <c r="CO395" s="2"/>
      <c r="CP395" s="2"/>
      <c r="CQ395" s="2"/>
      <c r="CR395" s="2"/>
      <c r="CS395" s="2"/>
      <c r="CT395" s="2"/>
      <c r="CU395" s="2"/>
      <c r="CV395" s="2"/>
      <c r="CW395" s="2"/>
      <c r="CX395" s="2"/>
      <c r="CY395" s="2"/>
      <c r="CZ395" s="2"/>
      <c r="DA395" s="2"/>
      <c r="DB395" s="2"/>
      <c r="DC395" s="2"/>
      <c r="DD395" s="2"/>
      <c r="DE395" s="2"/>
      <c r="DF395" s="2"/>
      <c r="DG395" s="2"/>
      <c r="DH395" s="2"/>
      <c r="DI395" s="2"/>
      <c r="DJ395" s="2"/>
      <c r="DK395" s="2"/>
      <c r="DL395" s="2"/>
      <c r="DM395" s="2"/>
      <c r="DN395" s="2"/>
      <c r="DO395" s="2"/>
      <c r="DP395" s="2"/>
    </row>
    <row r="396" spans="9:120" ht="9.9499999999999993" customHeight="1">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c r="AR396" s="2"/>
      <c r="AS396" s="2"/>
      <c r="AT396" s="2"/>
      <c r="AU396" s="2"/>
      <c r="AV396" s="2"/>
      <c r="AW396" s="2"/>
      <c r="AX396" s="2"/>
      <c r="AY396" s="2"/>
      <c r="AZ396" s="2"/>
      <c r="BA396" s="2"/>
      <c r="BB396" s="2"/>
      <c r="BC396" s="2"/>
      <c r="BD396" s="2"/>
      <c r="BE396" s="2"/>
      <c r="BF396" s="2"/>
      <c r="BG396" s="2"/>
      <c r="BH396" s="2"/>
      <c r="BI396" s="2"/>
      <c r="BJ396" s="2"/>
      <c r="BK396" s="2"/>
      <c r="BL396" s="2"/>
      <c r="BM396" s="2"/>
      <c r="BN396" s="2"/>
      <c r="BO396" s="2"/>
      <c r="BP396" s="2"/>
      <c r="BQ396" s="2"/>
      <c r="BR396" s="2"/>
      <c r="BS396" s="2"/>
      <c r="BT396" s="2"/>
      <c r="BU396" s="2"/>
      <c r="BV396" s="2"/>
      <c r="BW396" s="2"/>
      <c r="BX396" s="2"/>
      <c r="BY396" s="2"/>
      <c r="BZ396" s="2"/>
      <c r="CA396" s="2"/>
      <c r="CB396" s="2"/>
      <c r="CC396" s="2"/>
      <c r="CD396" s="2"/>
      <c r="CE396" s="2"/>
      <c r="CF396" s="2"/>
      <c r="CG396" s="2"/>
      <c r="CH396" s="2"/>
      <c r="CI396" s="2"/>
      <c r="CJ396" s="2"/>
      <c r="CK396" s="2"/>
      <c r="CL396" s="2"/>
      <c r="CM396" s="2"/>
      <c r="CN396" s="2"/>
      <c r="CO396" s="2"/>
      <c r="CP396" s="2"/>
      <c r="CQ396" s="2"/>
      <c r="CR396" s="2"/>
      <c r="CS396" s="2"/>
      <c r="CT396" s="2"/>
      <c r="CU396" s="2"/>
      <c r="CV396" s="2"/>
      <c r="CW396" s="2"/>
      <c r="CX396" s="2"/>
      <c r="CY396" s="2"/>
      <c r="CZ396" s="2"/>
      <c r="DA396" s="2"/>
      <c r="DB396" s="2"/>
      <c r="DC396" s="2"/>
      <c r="DD396" s="2"/>
      <c r="DE396" s="2"/>
      <c r="DF396" s="2"/>
      <c r="DG396" s="2"/>
      <c r="DH396" s="2"/>
      <c r="DI396" s="2"/>
      <c r="DJ396" s="2"/>
      <c r="DK396" s="2"/>
      <c r="DL396" s="2"/>
      <c r="DM396" s="2"/>
      <c r="DN396" s="2"/>
      <c r="DO396" s="2"/>
      <c r="DP396" s="2"/>
    </row>
    <row r="397" spans="9:120" ht="9.9499999999999993" customHeight="1">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c r="AR397" s="2"/>
      <c r="AS397" s="2"/>
      <c r="AT397" s="2"/>
      <c r="AU397" s="2"/>
      <c r="AV397" s="2"/>
      <c r="AW397" s="2"/>
      <c r="AX397" s="2"/>
      <c r="AY397" s="2"/>
      <c r="AZ397" s="2"/>
      <c r="BA397" s="2"/>
      <c r="BB397" s="2"/>
      <c r="BC397" s="2"/>
      <c r="BD397" s="2"/>
      <c r="BE397" s="2"/>
      <c r="BF397" s="2"/>
      <c r="BG397" s="2"/>
      <c r="BH397" s="2"/>
      <c r="BI397" s="2"/>
      <c r="BJ397" s="2"/>
      <c r="BK397" s="2"/>
      <c r="BL397" s="2"/>
      <c r="BM397" s="2"/>
      <c r="BN397" s="2"/>
      <c r="BO397" s="2"/>
      <c r="BP397" s="2"/>
      <c r="BQ397" s="2"/>
      <c r="BR397" s="2"/>
      <c r="BS397" s="2"/>
      <c r="BT397" s="2"/>
      <c r="BU397" s="2"/>
      <c r="BV397" s="2"/>
      <c r="BW397" s="2"/>
      <c r="BX397" s="2"/>
      <c r="BY397" s="2"/>
      <c r="BZ397" s="2"/>
      <c r="CA397" s="2"/>
      <c r="CB397" s="2"/>
      <c r="CC397" s="2"/>
      <c r="CD397" s="2"/>
      <c r="CE397" s="2"/>
      <c r="CF397" s="2"/>
      <c r="CG397" s="2"/>
      <c r="CH397" s="2"/>
      <c r="CI397" s="2"/>
      <c r="CJ397" s="2"/>
      <c r="CK397" s="2"/>
      <c r="CL397" s="2"/>
      <c r="CM397" s="2"/>
      <c r="CN397" s="2"/>
      <c r="CO397" s="2"/>
      <c r="CP397" s="2"/>
      <c r="CQ397" s="2"/>
      <c r="CR397" s="2"/>
      <c r="CS397" s="2"/>
      <c r="CT397" s="2"/>
      <c r="CU397" s="2"/>
      <c r="CV397" s="2"/>
      <c r="CW397" s="2"/>
      <c r="CX397" s="2"/>
      <c r="CY397" s="2"/>
      <c r="CZ397" s="2"/>
      <c r="DA397" s="2"/>
      <c r="DB397" s="2"/>
      <c r="DC397" s="2"/>
      <c r="DD397" s="2"/>
      <c r="DE397" s="2"/>
      <c r="DF397" s="2"/>
      <c r="DG397" s="2"/>
      <c r="DH397" s="2"/>
      <c r="DI397" s="2"/>
      <c r="DJ397" s="2"/>
      <c r="DK397" s="2"/>
      <c r="DL397" s="2"/>
      <c r="DM397" s="2"/>
      <c r="DN397" s="2"/>
      <c r="DO397" s="2"/>
      <c r="DP397" s="2"/>
    </row>
    <row r="398" spans="9:120" ht="9.9499999999999993" customHeight="1">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c r="AR398" s="2"/>
      <c r="AS398" s="2"/>
      <c r="AT398" s="2"/>
      <c r="AU398" s="2"/>
      <c r="AV398" s="2"/>
      <c r="AW398" s="2"/>
      <c r="AX398" s="2"/>
      <c r="AY398" s="2"/>
      <c r="AZ398" s="2"/>
      <c r="BA398" s="2"/>
      <c r="BB398" s="2"/>
      <c r="BC398" s="2"/>
      <c r="BD398" s="2"/>
      <c r="BE398" s="2"/>
      <c r="BF398" s="2"/>
      <c r="BG398" s="2"/>
      <c r="BH398" s="2"/>
      <c r="BI398" s="2"/>
      <c r="BJ398" s="2"/>
      <c r="BK398" s="2"/>
      <c r="BL398" s="2"/>
      <c r="BM398" s="2"/>
      <c r="BN398" s="2"/>
      <c r="BO398" s="2"/>
      <c r="BP398" s="2"/>
      <c r="BQ398" s="2"/>
      <c r="BR398" s="2"/>
      <c r="BS398" s="2"/>
      <c r="BT398" s="2"/>
      <c r="BU398" s="2"/>
      <c r="BV398" s="2"/>
      <c r="BW398" s="2"/>
      <c r="BX398" s="2"/>
      <c r="BY398" s="2"/>
      <c r="BZ398" s="2"/>
      <c r="CA398" s="2"/>
      <c r="CB398" s="2"/>
      <c r="CC398" s="2"/>
      <c r="CD398" s="2"/>
      <c r="CE398" s="2"/>
      <c r="CF398" s="2"/>
      <c r="CG398" s="2"/>
      <c r="CH398" s="2"/>
      <c r="CI398" s="2"/>
      <c r="CJ398" s="2"/>
      <c r="CK398" s="2"/>
      <c r="CL398" s="2"/>
      <c r="CM398" s="2"/>
      <c r="CN398" s="2"/>
      <c r="CO398" s="2"/>
      <c r="CP398" s="2"/>
      <c r="CQ398" s="2"/>
      <c r="CR398" s="2"/>
      <c r="CS398" s="2"/>
      <c r="CT398" s="2"/>
      <c r="CU398" s="2"/>
      <c r="CV398" s="2"/>
      <c r="CW398" s="2"/>
      <c r="CX398" s="2"/>
      <c r="CY398" s="2"/>
      <c r="CZ398" s="2"/>
      <c r="DA398" s="2"/>
      <c r="DB398" s="2"/>
      <c r="DC398" s="2"/>
      <c r="DD398" s="2"/>
      <c r="DE398" s="2"/>
      <c r="DF398" s="2"/>
      <c r="DG398" s="2"/>
      <c r="DH398" s="2"/>
      <c r="DI398" s="2"/>
      <c r="DJ398" s="2"/>
      <c r="DK398" s="2"/>
      <c r="DL398" s="2"/>
      <c r="DM398" s="2"/>
      <c r="DN398" s="2"/>
      <c r="DO398" s="2"/>
      <c r="DP398" s="2"/>
    </row>
    <row r="399" spans="9:120" ht="9.9499999999999993" customHeight="1">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c r="AR399" s="2"/>
      <c r="AS399" s="2"/>
      <c r="AT399" s="2"/>
      <c r="AU399" s="2"/>
      <c r="AV399" s="2"/>
      <c r="AW399" s="2"/>
      <c r="AX399" s="2"/>
      <c r="AY399" s="2"/>
      <c r="AZ399" s="2"/>
      <c r="BA399" s="2"/>
      <c r="BB399" s="2"/>
      <c r="BC399" s="2"/>
      <c r="BD399" s="2"/>
      <c r="BE399" s="2"/>
      <c r="BF399" s="2"/>
      <c r="BG399" s="2"/>
      <c r="BH399" s="2"/>
      <c r="BI399" s="2"/>
      <c r="BJ399" s="2"/>
      <c r="BK399" s="2"/>
      <c r="BL399" s="2"/>
      <c r="BM399" s="2"/>
      <c r="BN399" s="2"/>
      <c r="BO399" s="2"/>
      <c r="BP399" s="2"/>
      <c r="BQ399" s="2"/>
      <c r="BR399" s="2"/>
      <c r="BS399" s="2"/>
      <c r="BT399" s="2"/>
      <c r="BU399" s="2"/>
      <c r="BV399" s="2"/>
      <c r="BW399" s="2"/>
      <c r="BX399" s="2"/>
      <c r="BY399" s="2"/>
      <c r="BZ399" s="2"/>
      <c r="CA399" s="2"/>
      <c r="CB399" s="2"/>
      <c r="CC399" s="2"/>
      <c r="CD399" s="2"/>
      <c r="CE399" s="2"/>
      <c r="CF399" s="2"/>
      <c r="CG399" s="2"/>
      <c r="CH399" s="2"/>
      <c r="CI399" s="2"/>
      <c r="CJ399" s="2"/>
      <c r="CK399" s="2"/>
      <c r="CL399" s="2"/>
      <c r="CM399" s="2"/>
      <c r="CN399" s="2"/>
      <c r="CO399" s="2"/>
      <c r="CP399" s="2"/>
      <c r="CQ399" s="2"/>
      <c r="CR399" s="2"/>
      <c r="CS399" s="2"/>
      <c r="CT399" s="2"/>
      <c r="CU399" s="2"/>
      <c r="CV399" s="2"/>
      <c r="CW399" s="2"/>
      <c r="CX399" s="2"/>
      <c r="CY399" s="2"/>
      <c r="CZ399" s="2"/>
      <c r="DA399" s="2"/>
      <c r="DB399" s="2"/>
      <c r="DC399" s="2"/>
      <c r="DD399" s="2"/>
      <c r="DE399" s="2"/>
      <c r="DF399" s="2"/>
      <c r="DG399" s="2"/>
      <c r="DH399" s="2"/>
      <c r="DI399" s="2"/>
      <c r="DJ399" s="2"/>
      <c r="DK399" s="2"/>
      <c r="DL399" s="2"/>
      <c r="DM399" s="2"/>
      <c r="DN399" s="2"/>
      <c r="DO399" s="2"/>
      <c r="DP399" s="2"/>
    </row>
    <row r="400" spans="9:120" ht="9.9499999999999993" customHeight="1">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c r="AR400" s="2"/>
      <c r="AS400" s="2"/>
      <c r="AT400" s="2"/>
      <c r="AU400" s="2"/>
      <c r="AV400" s="2"/>
      <c r="AW400" s="2"/>
      <c r="AX400" s="2"/>
      <c r="AY400" s="2"/>
      <c r="AZ400" s="2"/>
      <c r="BA400" s="2"/>
      <c r="BB400" s="2"/>
      <c r="BC400" s="2"/>
      <c r="BD400" s="2"/>
      <c r="BE400" s="2"/>
      <c r="BF400" s="2"/>
      <c r="BG400" s="2"/>
      <c r="BH400" s="2"/>
      <c r="BI400" s="2"/>
      <c r="BJ400" s="2"/>
      <c r="BK400" s="2"/>
      <c r="BL400" s="2"/>
      <c r="BM400" s="2"/>
      <c r="BN400" s="2"/>
      <c r="BO400" s="2"/>
      <c r="BP400" s="2"/>
      <c r="BQ400" s="2"/>
      <c r="BR400" s="2"/>
      <c r="BS400" s="2"/>
      <c r="BT400" s="2"/>
      <c r="BU400" s="2"/>
      <c r="BV400" s="2"/>
      <c r="BW400" s="2"/>
      <c r="BX400" s="2"/>
      <c r="BY400" s="2"/>
      <c r="BZ400" s="2"/>
      <c r="CA400" s="2"/>
      <c r="CB400" s="2"/>
      <c r="CC400" s="2"/>
      <c r="CD400" s="2"/>
      <c r="CE400" s="2"/>
      <c r="CF400" s="2"/>
      <c r="CG400" s="2"/>
      <c r="CH400" s="2"/>
      <c r="CI400" s="2"/>
      <c r="CJ400" s="2"/>
      <c r="CK400" s="2"/>
      <c r="CL400" s="2"/>
      <c r="CM400" s="2"/>
      <c r="CN400" s="2"/>
      <c r="CO400" s="2"/>
      <c r="CP400" s="2"/>
      <c r="CQ400" s="2"/>
      <c r="CR400" s="2"/>
      <c r="CS400" s="2"/>
      <c r="CT400" s="2"/>
      <c r="CU400" s="2"/>
      <c r="CV400" s="2"/>
      <c r="CW400" s="2"/>
      <c r="CX400" s="2"/>
      <c r="CY400" s="2"/>
      <c r="CZ400" s="2"/>
      <c r="DA400" s="2"/>
      <c r="DB400" s="2"/>
      <c r="DC400" s="2"/>
      <c r="DD400" s="2"/>
      <c r="DE400" s="2"/>
      <c r="DF400" s="2"/>
      <c r="DG400" s="2"/>
      <c r="DH400" s="2"/>
      <c r="DI400" s="2"/>
      <c r="DJ400" s="2"/>
      <c r="DK400" s="2"/>
      <c r="DL400" s="2"/>
      <c r="DM400" s="2"/>
      <c r="DN400" s="2"/>
      <c r="DO400" s="2"/>
      <c r="DP400" s="2"/>
    </row>
    <row r="401" spans="9:120" ht="9.9499999999999993" customHeight="1">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c r="AR401" s="2"/>
      <c r="AS401" s="2"/>
      <c r="AT401" s="2"/>
      <c r="AU401" s="2"/>
      <c r="AV401" s="2"/>
      <c r="AW401" s="2"/>
      <c r="AX401" s="2"/>
      <c r="AY401" s="2"/>
      <c r="AZ401" s="2"/>
      <c r="BA401" s="2"/>
      <c r="BB401" s="2"/>
      <c r="BC401" s="2"/>
      <c r="BD401" s="2"/>
      <c r="BE401" s="2"/>
      <c r="BF401" s="2"/>
      <c r="BG401" s="2"/>
      <c r="BH401" s="2"/>
      <c r="BI401" s="2"/>
      <c r="BJ401" s="2"/>
      <c r="BK401" s="2"/>
      <c r="BL401" s="2"/>
      <c r="BM401" s="2"/>
      <c r="BN401" s="2"/>
      <c r="BO401" s="2"/>
      <c r="BP401" s="2"/>
      <c r="BQ401" s="2"/>
      <c r="BR401" s="2"/>
      <c r="BS401" s="2"/>
      <c r="BT401" s="2"/>
      <c r="BU401" s="2"/>
      <c r="BV401" s="2"/>
      <c r="BW401" s="2"/>
      <c r="BX401" s="2"/>
      <c r="BY401" s="2"/>
      <c r="BZ401" s="2"/>
      <c r="CA401" s="2"/>
      <c r="CB401" s="2"/>
      <c r="CC401" s="2"/>
      <c r="CD401" s="2"/>
      <c r="CE401" s="2"/>
      <c r="CF401" s="2"/>
      <c r="CG401" s="2"/>
      <c r="CH401" s="2"/>
      <c r="CI401" s="2"/>
      <c r="CJ401" s="2"/>
      <c r="CK401" s="2"/>
      <c r="CL401" s="2"/>
      <c r="CM401" s="2"/>
      <c r="CN401" s="2"/>
      <c r="CO401" s="2"/>
      <c r="CP401" s="2"/>
      <c r="CQ401" s="2"/>
      <c r="CR401" s="2"/>
      <c r="CS401" s="2"/>
      <c r="CT401" s="2"/>
      <c r="CU401" s="2"/>
      <c r="CV401" s="2"/>
      <c r="CW401" s="2"/>
      <c r="CX401" s="2"/>
      <c r="CY401" s="2"/>
      <c r="CZ401" s="2"/>
      <c r="DA401" s="2"/>
      <c r="DB401" s="2"/>
      <c r="DC401" s="2"/>
      <c r="DD401" s="2"/>
      <c r="DE401" s="2"/>
      <c r="DF401" s="2"/>
      <c r="DG401" s="2"/>
      <c r="DH401" s="2"/>
      <c r="DI401" s="2"/>
      <c r="DJ401" s="2"/>
      <c r="DK401" s="2"/>
      <c r="DL401" s="2"/>
      <c r="DM401" s="2"/>
      <c r="DN401" s="2"/>
      <c r="DO401" s="2"/>
      <c r="DP401" s="2"/>
    </row>
    <row r="402" spans="9:120" ht="9.9499999999999993" customHeight="1">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c r="AR402" s="2"/>
      <c r="AS402" s="2"/>
      <c r="AT402" s="2"/>
      <c r="AU402" s="2"/>
      <c r="AV402" s="2"/>
      <c r="AW402" s="2"/>
      <c r="AX402" s="2"/>
      <c r="AY402" s="2"/>
      <c r="AZ402" s="2"/>
      <c r="BA402" s="2"/>
      <c r="BB402" s="2"/>
      <c r="BC402" s="2"/>
      <c r="BD402" s="2"/>
      <c r="BE402" s="2"/>
      <c r="BF402" s="2"/>
      <c r="BG402" s="2"/>
      <c r="BH402" s="2"/>
      <c r="BI402" s="2"/>
      <c r="BJ402" s="2"/>
      <c r="BK402" s="2"/>
      <c r="BL402" s="2"/>
      <c r="BM402" s="2"/>
      <c r="BN402" s="2"/>
      <c r="BO402" s="2"/>
      <c r="BP402" s="2"/>
      <c r="BQ402" s="2"/>
      <c r="BR402" s="2"/>
      <c r="BS402" s="2"/>
      <c r="BT402" s="2"/>
      <c r="BU402" s="2"/>
      <c r="BV402" s="2"/>
      <c r="BW402" s="2"/>
      <c r="BX402" s="2"/>
      <c r="BY402" s="2"/>
      <c r="BZ402" s="2"/>
      <c r="CA402" s="2"/>
      <c r="CB402" s="2"/>
      <c r="CC402" s="2"/>
      <c r="CD402" s="2"/>
      <c r="CE402" s="2"/>
      <c r="CF402" s="2"/>
      <c r="CG402" s="2"/>
      <c r="CH402" s="2"/>
      <c r="CI402" s="2"/>
      <c r="CJ402" s="2"/>
      <c r="CK402" s="2"/>
      <c r="CL402" s="2"/>
      <c r="CM402" s="2"/>
      <c r="CN402" s="2"/>
      <c r="CO402" s="2"/>
      <c r="CP402" s="2"/>
      <c r="CQ402" s="2"/>
      <c r="CR402" s="2"/>
      <c r="CS402" s="2"/>
      <c r="CT402" s="2"/>
      <c r="CU402" s="2"/>
      <c r="CV402" s="2"/>
      <c r="CW402" s="2"/>
      <c r="CX402" s="2"/>
      <c r="CY402" s="2"/>
      <c r="CZ402" s="2"/>
      <c r="DA402" s="2"/>
      <c r="DB402" s="2"/>
      <c r="DC402" s="2"/>
      <c r="DD402" s="2"/>
      <c r="DE402" s="2"/>
      <c r="DF402" s="2"/>
      <c r="DG402" s="2"/>
      <c r="DH402" s="2"/>
      <c r="DI402" s="2"/>
      <c r="DJ402" s="2"/>
      <c r="DK402" s="2"/>
      <c r="DL402" s="2"/>
      <c r="DM402" s="2"/>
      <c r="DN402" s="2"/>
      <c r="DO402" s="2"/>
      <c r="DP402" s="2"/>
    </row>
    <row r="403" spans="9:120" ht="9.9499999999999993" customHeight="1">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c r="AR403" s="2"/>
      <c r="AS403" s="2"/>
      <c r="AT403" s="2"/>
      <c r="AU403" s="2"/>
      <c r="AV403" s="2"/>
      <c r="AW403" s="2"/>
      <c r="AX403" s="2"/>
      <c r="AY403" s="2"/>
      <c r="AZ403" s="2"/>
      <c r="BA403" s="2"/>
      <c r="BB403" s="2"/>
      <c r="BC403" s="2"/>
      <c r="BD403" s="2"/>
      <c r="BE403" s="2"/>
      <c r="BF403" s="2"/>
      <c r="BG403" s="2"/>
      <c r="BH403" s="2"/>
      <c r="BI403" s="2"/>
      <c r="BJ403" s="2"/>
      <c r="BK403" s="2"/>
      <c r="BL403" s="2"/>
      <c r="BM403" s="2"/>
      <c r="BN403" s="2"/>
      <c r="BO403" s="2"/>
      <c r="BP403" s="2"/>
      <c r="BQ403" s="2"/>
      <c r="BR403" s="2"/>
      <c r="BS403" s="2"/>
      <c r="BT403" s="2"/>
      <c r="BU403" s="2"/>
      <c r="BV403" s="2"/>
      <c r="BW403" s="2"/>
      <c r="BX403" s="2"/>
      <c r="BY403" s="2"/>
      <c r="BZ403" s="2"/>
      <c r="CA403" s="2"/>
      <c r="CB403" s="2"/>
      <c r="CC403" s="2"/>
      <c r="CD403" s="2"/>
      <c r="CE403" s="2"/>
      <c r="CF403" s="2"/>
      <c r="CG403" s="2"/>
      <c r="CH403" s="2"/>
      <c r="CI403" s="2"/>
      <c r="CJ403" s="2"/>
      <c r="CK403" s="2"/>
      <c r="CL403" s="2"/>
      <c r="CM403" s="2"/>
      <c r="CN403" s="2"/>
      <c r="CO403" s="2"/>
      <c r="CP403" s="2"/>
      <c r="CQ403" s="2"/>
      <c r="CR403" s="2"/>
      <c r="CS403" s="2"/>
      <c r="CT403" s="2"/>
      <c r="CU403" s="2"/>
      <c r="CV403" s="2"/>
      <c r="CW403" s="2"/>
      <c r="CX403" s="2"/>
      <c r="CY403" s="2"/>
      <c r="CZ403" s="2"/>
      <c r="DA403" s="2"/>
      <c r="DB403" s="2"/>
      <c r="DC403" s="2"/>
      <c r="DD403" s="2"/>
      <c r="DE403" s="2"/>
      <c r="DF403" s="2"/>
      <c r="DG403" s="2"/>
      <c r="DH403" s="2"/>
      <c r="DI403" s="2"/>
      <c r="DJ403" s="2"/>
      <c r="DK403" s="2"/>
      <c r="DL403" s="2"/>
      <c r="DM403" s="2"/>
      <c r="DN403" s="2"/>
      <c r="DO403" s="2"/>
      <c r="DP403" s="2"/>
    </row>
    <row r="404" spans="9:120" ht="9.9499999999999993" customHeight="1">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c r="AR404" s="2"/>
      <c r="AS404" s="2"/>
      <c r="AT404" s="2"/>
      <c r="AU404" s="2"/>
      <c r="AV404" s="2"/>
      <c r="AW404" s="2"/>
      <c r="AX404" s="2"/>
      <c r="AY404" s="2"/>
      <c r="AZ404" s="2"/>
      <c r="BA404" s="2"/>
      <c r="BB404" s="2"/>
      <c r="BC404" s="2"/>
      <c r="BD404" s="2"/>
      <c r="BE404" s="2"/>
      <c r="BF404" s="2"/>
      <c r="BG404" s="2"/>
      <c r="BH404" s="2"/>
      <c r="BI404" s="2"/>
      <c r="BJ404" s="2"/>
      <c r="BK404" s="2"/>
      <c r="BL404" s="2"/>
      <c r="BM404" s="2"/>
      <c r="BN404" s="2"/>
      <c r="BO404" s="2"/>
      <c r="BP404" s="2"/>
      <c r="BQ404" s="2"/>
      <c r="BR404" s="2"/>
      <c r="BS404" s="2"/>
      <c r="BT404" s="2"/>
      <c r="BU404" s="2"/>
      <c r="BV404" s="2"/>
      <c r="BW404" s="2"/>
      <c r="BX404" s="2"/>
      <c r="BY404" s="2"/>
      <c r="BZ404" s="2"/>
      <c r="CA404" s="2"/>
      <c r="CB404" s="2"/>
      <c r="CC404" s="2"/>
      <c r="CD404" s="2"/>
      <c r="CE404" s="2"/>
      <c r="CF404" s="2"/>
      <c r="CG404" s="2"/>
      <c r="CH404" s="2"/>
      <c r="CI404" s="2"/>
      <c r="CJ404" s="2"/>
      <c r="CK404" s="2"/>
      <c r="CL404" s="2"/>
      <c r="CM404" s="2"/>
      <c r="CN404" s="2"/>
      <c r="CO404" s="2"/>
      <c r="CP404" s="2"/>
      <c r="CQ404" s="2"/>
      <c r="CR404" s="2"/>
      <c r="CS404" s="2"/>
      <c r="CT404" s="2"/>
      <c r="CU404" s="2"/>
      <c r="CV404" s="2"/>
      <c r="CW404" s="2"/>
      <c r="CX404" s="2"/>
      <c r="CY404" s="2"/>
      <c r="CZ404" s="2"/>
      <c r="DA404" s="2"/>
      <c r="DB404" s="2"/>
      <c r="DC404" s="2"/>
      <c r="DD404" s="2"/>
      <c r="DE404" s="2"/>
      <c r="DF404" s="2"/>
      <c r="DG404" s="2"/>
      <c r="DH404" s="2"/>
      <c r="DI404" s="2"/>
      <c r="DJ404" s="2"/>
      <c r="DK404" s="2"/>
      <c r="DL404" s="2"/>
      <c r="DM404" s="2"/>
      <c r="DN404" s="2"/>
      <c r="DO404" s="2"/>
      <c r="DP404" s="2"/>
    </row>
    <row r="405" spans="9:120" ht="9.9499999999999993" customHeight="1">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c r="AR405" s="2"/>
      <c r="AS405" s="2"/>
      <c r="AT405" s="2"/>
      <c r="AU405" s="2"/>
      <c r="AV405" s="2"/>
      <c r="AW405" s="2"/>
      <c r="AX405" s="2"/>
      <c r="AY405" s="2"/>
      <c r="AZ405" s="2"/>
      <c r="BA405" s="2"/>
      <c r="BB405" s="2"/>
      <c r="BC405" s="2"/>
      <c r="BD405" s="2"/>
      <c r="BE405" s="2"/>
      <c r="BF405" s="2"/>
      <c r="BG405" s="2"/>
      <c r="BH405" s="2"/>
      <c r="BI405" s="2"/>
      <c r="BJ405" s="2"/>
      <c r="BK405" s="2"/>
      <c r="BL405" s="2"/>
      <c r="BM405" s="2"/>
      <c r="BN405" s="2"/>
      <c r="BO405" s="2"/>
      <c r="BP405" s="2"/>
      <c r="BQ405" s="2"/>
      <c r="BR405" s="2"/>
      <c r="BS405" s="2"/>
      <c r="BT405" s="2"/>
      <c r="BU405" s="2"/>
      <c r="BV405" s="2"/>
      <c r="BW405" s="2"/>
      <c r="BX405" s="2"/>
      <c r="BY405" s="2"/>
      <c r="BZ405" s="2"/>
      <c r="CA405" s="2"/>
      <c r="CB405" s="2"/>
      <c r="CC405" s="2"/>
      <c r="CD405" s="2"/>
      <c r="CE405" s="2"/>
      <c r="CF405" s="2"/>
      <c r="CG405" s="2"/>
      <c r="CH405" s="2"/>
      <c r="CI405" s="2"/>
      <c r="CJ405" s="2"/>
      <c r="CK405" s="2"/>
      <c r="CL405" s="2"/>
      <c r="CM405" s="2"/>
      <c r="CN405" s="2"/>
      <c r="CO405" s="2"/>
      <c r="CP405" s="2"/>
      <c r="CQ405" s="2"/>
      <c r="CR405" s="2"/>
      <c r="CS405" s="2"/>
      <c r="CT405" s="2"/>
      <c r="CU405" s="2"/>
      <c r="CV405" s="2"/>
      <c r="CW405" s="2"/>
      <c r="CX405" s="2"/>
      <c r="CY405" s="2"/>
      <c r="CZ405" s="2"/>
      <c r="DA405" s="2"/>
      <c r="DB405" s="2"/>
      <c r="DC405" s="2"/>
      <c r="DD405" s="2"/>
      <c r="DE405" s="2"/>
      <c r="DF405" s="2"/>
      <c r="DG405" s="2"/>
      <c r="DH405" s="2"/>
      <c r="DI405" s="2"/>
      <c r="DJ405" s="2"/>
      <c r="DK405" s="2"/>
      <c r="DL405" s="2"/>
      <c r="DM405" s="2"/>
      <c r="DN405" s="2"/>
      <c r="DO405" s="2"/>
      <c r="DP405" s="2"/>
    </row>
    <row r="406" spans="9:120" ht="9.9499999999999993" customHeight="1">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c r="AR406" s="2"/>
      <c r="AS406" s="2"/>
      <c r="AT406" s="2"/>
      <c r="AU406" s="2"/>
      <c r="AV406" s="2"/>
      <c r="AW406" s="2"/>
      <c r="AX406" s="2"/>
      <c r="AY406" s="2"/>
      <c r="AZ406" s="2"/>
      <c r="BA406" s="2"/>
      <c r="BB406" s="2"/>
      <c r="BC406" s="2"/>
      <c r="BD406" s="2"/>
      <c r="BE406" s="2"/>
      <c r="BF406" s="2"/>
      <c r="BG406" s="2"/>
      <c r="BH406" s="2"/>
      <c r="BI406" s="2"/>
      <c r="BJ406" s="2"/>
      <c r="BK406" s="2"/>
      <c r="BL406" s="2"/>
      <c r="BM406" s="2"/>
      <c r="BN406" s="2"/>
      <c r="BO406" s="2"/>
      <c r="BP406" s="2"/>
      <c r="BQ406" s="2"/>
      <c r="BR406" s="2"/>
      <c r="BS406" s="2"/>
      <c r="BT406" s="2"/>
      <c r="BU406" s="2"/>
      <c r="BV406" s="2"/>
      <c r="BW406" s="2"/>
      <c r="BX406" s="2"/>
      <c r="BY406" s="2"/>
      <c r="BZ406" s="2"/>
      <c r="CA406" s="2"/>
      <c r="CB406" s="2"/>
      <c r="CC406" s="2"/>
      <c r="CD406" s="2"/>
      <c r="CE406" s="2"/>
      <c r="CF406" s="2"/>
      <c r="CG406" s="2"/>
      <c r="CH406" s="2"/>
      <c r="CI406" s="2"/>
      <c r="CJ406" s="2"/>
      <c r="CK406" s="2"/>
      <c r="CL406" s="2"/>
      <c r="CM406" s="2"/>
      <c r="CN406" s="2"/>
      <c r="CO406" s="2"/>
      <c r="CP406" s="2"/>
      <c r="CQ406" s="2"/>
      <c r="CR406" s="2"/>
      <c r="CS406" s="2"/>
      <c r="CT406" s="2"/>
      <c r="CU406" s="2"/>
      <c r="CV406" s="2"/>
      <c r="CW406" s="2"/>
      <c r="CX406" s="2"/>
      <c r="CY406" s="2"/>
      <c r="CZ406" s="2"/>
      <c r="DA406" s="2"/>
      <c r="DB406" s="2"/>
      <c r="DC406" s="2"/>
      <c r="DD406" s="2"/>
      <c r="DE406" s="2"/>
      <c r="DF406" s="2"/>
      <c r="DG406" s="2"/>
      <c r="DH406" s="2"/>
      <c r="DI406" s="2"/>
      <c r="DJ406" s="2"/>
      <c r="DK406" s="2"/>
      <c r="DL406" s="2"/>
      <c r="DM406" s="2"/>
      <c r="DN406" s="2"/>
      <c r="DO406" s="2"/>
      <c r="DP406" s="2"/>
    </row>
    <row r="407" spans="9:120" ht="9.9499999999999993" customHeight="1">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c r="AR407" s="2"/>
      <c r="AS407" s="2"/>
      <c r="AT407" s="2"/>
      <c r="AU407" s="2"/>
      <c r="AV407" s="2"/>
      <c r="AW407" s="2"/>
      <c r="AX407" s="2"/>
      <c r="AY407" s="2"/>
      <c r="AZ407" s="2"/>
      <c r="BA407" s="2"/>
      <c r="BB407" s="2"/>
      <c r="BC407" s="2"/>
      <c r="BD407" s="2"/>
      <c r="BE407" s="2"/>
      <c r="BF407" s="2"/>
      <c r="BG407" s="2"/>
      <c r="BH407" s="2"/>
      <c r="BI407" s="2"/>
      <c r="BJ407" s="2"/>
      <c r="BK407" s="2"/>
      <c r="BL407" s="2"/>
      <c r="BM407" s="2"/>
      <c r="BN407" s="2"/>
      <c r="BO407" s="2"/>
      <c r="BP407" s="2"/>
      <c r="BQ407" s="2"/>
      <c r="BR407" s="2"/>
      <c r="BS407" s="2"/>
      <c r="BT407" s="2"/>
      <c r="BU407" s="2"/>
      <c r="BV407" s="2"/>
      <c r="BW407" s="2"/>
      <c r="BX407" s="2"/>
      <c r="BY407" s="2"/>
      <c r="BZ407" s="2"/>
      <c r="CA407" s="2"/>
      <c r="CB407" s="2"/>
      <c r="CC407" s="2"/>
      <c r="CD407" s="2"/>
      <c r="CE407" s="2"/>
      <c r="CF407" s="2"/>
      <c r="CG407" s="2"/>
      <c r="CH407" s="2"/>
      <c r="CI407" s="2"/>
      <c r="CJ407" s="2"/>
      <c r="CK407" s="2"/>
      <c r="CL407" s="2"/>
      <c r="CM407" s="2"/>
      <c r="CN407" s="2"/>
      <c r="CO407" s="2"/>
      <c r="CP407" s="2"/>
      <c r="CQ407" s="2"/>
      <c r="CR407" s="2"/>
      <c r="CS407" s="2"/>
      <c r="CT407" s="2"/>
      <c r="CU407" s="2"/>
      <c r="CV407" s="2"/>
      <c r="CW407" s="2"/>
      <c r="CX407" s="2"/>
      <c r="CY407" s="2"/>
      <c r="CZ407" s="2"/>
      <c r="DA407" s="2"/>
      <c r="DB407" s="2"/>
      <c r="DC407" s="2"/>
      <c r="DD407" s="2"/>
      <c r="DE407" s="2"/>
      <c r="DF407" s="2"/>
      <c r="DG407" s="2"/>
      <c r="DH407" s="2"/>
      <c r="DI407" s="2"/>
      <c r="DJ407" s="2"/>
      <c r="DK407" s="2"/>
      <c r="DL407" s="2"/>
      <c r="DM407" s="2"/>
      <c r="DN407" s="2"/>
      <c r="DO407" s="2"/>
      <c r="DP407" s="2"/>
    </row>
    <row r="408" spans="9:120" ht="9.9499999999999993" customHeight="1">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c r="AR408" s="2"/>
      <c r="AS408" s="2"/>
      <c r="AT408" s="2"/>
      <c r="AU408" s="2"/>
      <c r="AV408" s="2"/>
      <c r="AW408" s="2"/>
      <c r="AX408" s="2"/>
      <c r="AY408" s="2"/>
      <c r="AZ408" s="2"/>
      <c r="BA408" s="2"/>
      <c r="BB408" s="2"/>
      <c r="BC408" s="2"/>
      <c r="BD408" s="2"/>
      <c r="BE408" s="2"/>
      <c r="BF408" s="2"/>
      <c r="BG408" s="2"/>
      <c r="BH408" s="2"/>
      <c r="BI408" s="2"/>
      <c r="BJ408" s="2"/>
      <c r="BK408" s="2"/>
      <c r="BL408" s="2"/>
      <c r="BM408" s="2"/>
      <c r="BN408" s="2"/>
      <c r="BO408" s="2"/>
      <c r="BP408" s="2"/>
      <c r="BQ408" s="2"/>
      <c r="BR408" s="2"/>
      <c r="BS408" s="2"/>
      <c r="BT408" s="2"/>
      <c r="BU408" s="2"/>
      <c r="BV408" s="2"/>
      <c r="BW408" s="2"/>
      <c r="BX408" s="2"/>
      <c r="BY408" s="2"/>
      <c r="BZ408" s="2"/>
      <c r="CA408" s="2"/>
      <c r="CB408" s="2"/>
      <c r="CC408" s="2"/>
      <c r="CD408" s="2"/>
      <c r="CE408" s="2"/>
      <c r="CF408" s="2"/>
      <c r="CG408" s="2"/>
      <c r="CH408" s="2"/>
      <c r="CI408" s="2"/>
      <c r="CJ408" s="2"/>
      <c r="CK408" s="2"/>
      <c r="CL408" s="2"/>
      <c r="CM408" s="2"/>
      <c r="CN408" s="2"/>
      <c r="CO408" s="2"/>
      <c r="CP408" s="2"/>
      <c r="CQ408" s="2"/>
      <c r="CR408" s="2"/>
      <c r="CS408" s="2"/>
      <c r="CT408" s="2"/>
      <c r="CU408" s="2"/>
      <c r="CV408" s="2"/>
      <c r="CW408" s="2"/>
      <c r="CX408" s="2"/>
      <c r="CY408" s="2"/>
      <c r="CZ408" s="2"/>
      <c r="DA408" s="2"/>
      <c r="DB408" s="2"/>
      <c r="DC408" s="2"/>
      <c r="DD408" s="2"/>
      <c r="DE408" s="2"/>
      <c r="DF408" s="2"/>
      <c r="DG408" s="2"/>
      <c r="DH408" s="2"/>
      <c r="DI408" s="2"/>
      <c r="DJ408" s="2"/>
      <c r="DK408" s="2"/>
      <c r="DL408" s="2"/>
      <c r="DM408" s="2"/>
      <c r="DN408" s="2"/>
      <c r="DO408" s="2"/>
      <c r="DP408" s="2"/>
    </row>
    <row r="409" spans="9:120" ht="9.9499999999999993" customHeight="1">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c r="AR409" s="2"/>
      <c r="AS409" s="2"/>
      <c r="AT409" s="2"/>
      <c r="AU409" s="2"/>
      <c r="AV409" s="2"/>
      <c r="AW409" s="2"/>
      <c r="AX409" s="2"/>
      <c r="AY409" s="2"/>
      <c r="AZ409" s="2"/>
      <c r="BA409" s="2"/>
      <c r="BB409" s="2"/>
      <c r="BC409" s="2"/>
      <c r="BD409" s="2"/>
      <c r="BE409" s="2"/>
      <c r="BF409" s="2"/>
      <c r="BG409" s="2"/>
      <c r="BH409" s="2"/>
      <c r="BI409" s="2"/>
      <c r="BJ409" s="2"/>
      <c r="BK409" s="2"/>
      <c r="BL409" s="2"/>
      <c r="BM409" s="2"/>
      <c r="BN409" s="2"/>
      <c r="BO409" s="2"/>
      <c r="BP409" s="2"/>
      <c r="BQ409" s="2"/>
      <c r="BR409" s="2"/>
      <c r="BS409" s="2"/>
      <c r="BT409" s="2"/>
      <c r="BU409" s="2"/>
      <c r="BV409" s="2"/>
      <c r="BW409" s="2"/>
      <c r="BX409" s="2"/>
      <c r="BY409" s="2"/>
      <c r="BZ409" s="2"/>
      <c r="CA409" s="2"/>
      <c r="CB409" s="2"/>
      <c r="CC409" s="2"/>
      <c r="CD409" s="2"/>
      <c r="CE409" s="2"/>
      <c r="CF409" s="2"/>
      <c r="CG409" s="2"/>
      <c r="CH409" s="2"/>
      <c r="CI409" s="2"/>
      <c r="CJ409" s="2"/>
      <c r="CK409" s="2"/>
      <c r="CL409" s="2"/>
      <c r="CM409" s="2"/>
      <c r="CN409" s="2"/>
      <c r="CO409" s="2"/>
      <c r="CP409" s="2"/>
      <c r="CQ409" s="2"/>
      <c r="CR409" s="2"/>
      <c r="CS409" s="2"/>
      <c r="CT409" s="2"/>
      <c r="CU409" s="2"/>
      <c r="CV409" s="2"/>
      <c r="CW409" s="2"/>
      <c r="CX409" s="2"/>
      <c r="CY409" s="2"/>
      <c r="CZ409" s="2"/>
      <c r="DA409" s="2"/>
      <c r="DB409" s="2"/>
      <c r="DC409" s="2"/>
      <c r="DD409" s="2"/>
      <c r="DE409" s="2"/>
      <c r="DF409" s="2"/>
      <c r="DG409" s="2"/>
      <c r="DH409" s="2"/>
      <c r="DI409" s="2"/>
      <c r="DJ409" s="2"/>
      <c r="DK409" s="2"/>
      <c r="DL409" s="2"/>
      <c r="DM409" s="2"/>
      <c r="DN409" s="2"/>
      <c r="DO409" s="2"/>
      <c r="DP409" s="2"/>
    </row>
    <row r="410" spans="9:120" ht="9.9499999999999993" customHeight="1">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c r="AR410" s="2"/>
      <c r="AS410" s="2"/>
      <c r="AT410" s="2"/>
      <c r="AU410" s="2"/>
      <c r="AV410" s="2"/>
      <c r="AW410" s="2"/>
      <c r="AX410" s="2"/>
      <c r="AY410" s="2"/>
      <c r="AZ410" s="2"/>
      <c r="BA410" s="2"/>
      <c r="BB410" s="2"/>
      <c r="BC410" s="2"/>
      <c r="BD410" s="2"/>
      <c r="BE410" s="2"/>
      <c r="BF410" s="2"/>
      <c r="BG410" s="2"/>
      <c r="BH410" s="2"/>
      <c r="BI410" s="2"/>
      <c r="BJ410" s="2"/>
      <c r="BK410" s="2"/>
      <c r="BL410" s="2"/>
      <c r="BM410" s="2"/>
      <c r="BN410" s="2"/>
      <c r="BO410" s="2"/>
      <c r="BP410" s="2"/>
      <c r="BQ410" s="2"/>
      <c r="BR410" s="2"/>
      <c r="BS410" s="2"/>
      <c r="BT410" s="2"/>
      <c r="BU410" s="2"/>
      <c r="BV410" s="2"/>
      <c r="BW410" s="2"/>
      <c r="BX410" s="2"/>
      <c r="BY410" s="2"/>
      <c r="BZ410" s="2"/>
      <c r="CA410" s="2"/>
      <c r="CB410" s="2"/>
      <c r="CC410" s="2"/>
      <c r="CD410" s="2"/>
      <c r="CE410" s="2"/>
      <c r="CF410" s="2"/>
      <c r="CG410" s="2"/>
      <c r="CH410" s="2"/>
      <c r="CI410" s="2"/>
      <c r="CJ410" s="2"/>
      <c r="CK410" s="2"/>
      <c r="CL410" s="2"/>
      <c r="CM410" s="2"/>
      <c r="CN410" s="2"/>
      <c r="CO410" s="2"/>
      <c r="CP410" s="2"/>
      <c r="CQ410" s="2"/>
      <c r="CR410" s="2"/>
      <c r="CS410" s="2"/>
      <c r="CT410" s="2"/>
      <c r="CU410" s="2"/>
      <c r="CV410" s="2"/>
      <c r="CW410" s="2"/>
      <c r="CX410" s="2"/>
      <c r="CY410" s="2"/>
      <c r="CZ410" s="2"/>
      <c r="DA410" s="2"/>
      <c r="DB410" s="2"/>
      <c r="DC410" s="2"/>
      <c r="DD410" s="2"/>
      <c r="DE410" s="2"/>
      <c r="DF410" s="2"/>
      <c r="DG410" s="2"/>
      <c r="DH410" s="2"/>
      <c r="DI410" s="2"/>
      <c r="DJ410" s="2"/>
      <c r="DK410" s="2"/>
      <c r="DL410" s="2"/>
      <c r="DM410" s="2"/>
      <c r="DN410" s="2"/>
      <c r="DO410" s="2"/>
      <c r="DP410" s="2"/>
    </row>
    <row r="411" spans="9:120" ht="9.9499999999999993" customHeight="1">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c r="AR411" s="2"/>
      <c r="AS411" s="2"/>
      <c r="AT411" s="2"/>
      <c r="AU411" s="2"/>
      <c r="AV411" s="2"/>
      <c r="AW411" s="2"/>
      <c r="AX411" s="2"/>
      <c r="AY411" s="2"/>
      <c r="AZ411" s="2"/>
      <c r="BA411" s="2"/>
      <c r="BB411" s="2"/>
      <c r="BC411" s="2"/>
      <c r="BD411" s="2"/>
      <c r="BE411" s="2"/>
      <c r="BF411" s="2"/>
      <c r="BG411" s="2"/>
      <c r="BH411" s="2"/>
      <c r="BI411" s="2"/>
      <c r="BJ411" s="2"/>
      <c r="BK411" s="2"/>
      <c r="BL411" s="2"/>
      <c r="BM411" s="2"/>
      <c r="BN411" s="2"/>
      <c r="BO411" s="2"/>
      <c r="BP411" s="2"/>
      <c r="BQ411" s="2"/>
      <c r="BR411" s="2"/>
      <c r="BS411" s="2"/>
      <c r="BT411" s="2"/>
      <c r="BU411" s="2"/>
      <c r="BV411" s="2"/>
      <c r="BW411" s="2"/>
      <c r="BX411" s="2"/>
      <c r="BY411" s="2"/>
      <c r="BZ411" s="2"/>
      <c r="CA411" s="2"/>
      <c r="CB411" s="2"/>
      <c r="CC411" s="2"/>
      <c r="CD411" s="2"/>
      <c r="CE411" s="2"/>
      <c r="CF411" s="2"/>
      <c r="CG411" s="2"/>
      <c r="CH411" s="2"/>
      <c r="CI411" s="2"/>
      <c r="CJ411" s="2"/>
      <c r="CK411" s="2"/>
      <c r="CL411" s="2"/>
      <c r="CM411" s="2"/>
      <c r="CN411" s="2"/>
      <c r="CO411" s="2"/>
      <c r="CP411" s="2"/>
      <c r="CQ411" s="2"/>
      <c r="CR411" s="2"/>
      <c r="CS411" s="2"/>
      <c r="CT411" s="2"/>
      <c r="CU411" s="2"/>
      <c r="CV411" s="2"/>
      <c r="CW411" s="2"/>
      <c r="CX411" s="2"/>
      <c r="CY411" s="2"/>
      <c r="CZ411" s="2"/>
      <c r="DA411" s="2"/>
      <c r="DB411" s="2"/>
      <c r="DC411" s="2"/>
      <c r="DD411" s="2"/>
      <c r="DE411" s="2"/>
      <c r="DF411" s="2"/>
      <c r="DG411" s="2"/>
      <c r="DH411" s="2"/>
      <c r="DI411" s="2"/>
      <c r="DJ411" s="2"/>
      <c r="DK411" s="2"/>
      <c r="DL411" s="2"/>
      <c r="DM411" s="2"/>
      <c r="DN411" s="2"/>
      <c r="DO411" s="2"/>
      <c r="DP411" s="2"/>
    </row>
    <row r="412" spans="9:120" ht="9.9499999999999993" customHeight="1">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c r="AR412" s="2"/>
      <c r="AS412" s="2"/>
      <c r="AT412" s="2"/>
      <c r="AU412" s="2"/>
      <c r="AV412" s="2"/>
      <c r="AW412" s="2"/>
      <c r="AX412" s="2"/>
      <c r="AY412" s="2"/>
      <c r="AZ412" s="2"/>
      <c r="BA412" s="2"/>
      <c r="BB412" s="2"/>
      <c r="BC412" s="2"/>
      <c r="BD412" s="2"/>
      <c r="BE412" s="2"/>
      <c r="BF412" s="2"/>
      <c r="BG412" s="2"/>
      <c r="BH412" s="2"/>
      <c r="BI412" s="2"/>
      <c r="BJ412" s="2"/>
      <c r="BK412" s="2"/>
      <c r="BL412" s="2"/>
      <c r="BM412" s="2"/>
      <c r="BN412" s="2"/>
      <c r="BO412" s="2"/>
      <c r="BP412" s="2"/>
      <c r="BQ412" s="2"/>
      <c r="BR412" s="2"/>
      <c r="BS412" s="2"/>
      <c r="BT412" s="2"/>
      <c r="BU412" s="2"/>
      <c r="BV412" s="2"/>
      <c r="BW412" s="2"/>
      <c r="BX412" s="2"/>
      <c r="BY412" s="2"/>
      <c r="BZ412" s="2"/>
      <c r="CA412" s="2"/>
      <c r="CB412" s="2"/>
      <c r="CC412" s="2"/>
      <c r="CD412" s="2"/>
      <c r="CE412" s="2"/>
      <c r="CF412" s="2"/>
      <c r="CG412" s="2"/>
      <c r="CH412" s="2"/>
      <c r="CI412" s="2"/>
      <c r="CJ412" s="2"/>
      <c r="CK412" s="2"/>
      <c r="CL412" s="2"/>
      <c r="CM412" s="2"/>
      <c r="CN412" s="2"/>
      <c r="CO412" s="2"/>
      <c r="CP412" s="2"/>
      <c r="CQ412" s="2"/>
      <c r="CR412" s="2"/>
      <c r="CS412" s="2"/>
      <c r="CT412" s="2"/>
      <c r="CU412" s="2"/>
      <c r="CV412" s="2"/>
      <c r="CW412" s="2"/>
      <c r="CX412" s="2"/>
      <c r="CY412" s="2"/>
      <c r="CZ412" s="2"/>
      <c r="DA412" s="2"/>
      <c r="DB412" s="2"/>
      <c r="DC412" s="2"/>
      <c r="DD412" s="2"/>
      <c r="DE412" s="2"/>
      <c r="DF412" s="2"/>
      <c r="DG412" s="2"/>
      <c r="DH412" s="2"/>
      <c r="DI412" s="2"/>
      <c r="DJ412" s="2"/>
      <c r="DK412" s="2"/>
      <c r="DL412" s="2"/>
      <c r="DM412" s="2"/>
      <c r="DN412" s="2"/>
      <c r="DO412" s="2"/>
      <c r="DP412" s="2"/>
    </row>
    <row r="413" spans="9:120" ht="9.9499999999999993" customHeight="1">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c r="AR413" s="2"/>
      <c r="AS413" s="2"/>
      <c r="AT413" s="2"/>
      <c r="AU413" s="2"/>
      <c r="AV413" s="2"/>
      <c r="AW413" s="2"/>
      <c r="AX413" s="2"/>
      <c r="AY413" s="2"/>
      <c r="AZ413" s="2"/>
      <c r="BA413" s="2"/>
      <c r="BB413" s="2"/>
      <c r="BC413" s="2"/>
      <c r="BD413" s="2"/>
      <c r="BE413" s="2"/>
      <c r="BF413" s="2"/>
      <c r="BG413" s="2"/>
      <c r="BH413" s="2"/>
      <c r="BI413" s="2"/>
      <c r="BJ413" s="2"/>
      <c r="BK413" s="2"/>
      <c r="BL413" s="2"/>
      <c r="BM413" s="2"/>
      <c r="BN413" s="2"/>
      <c r="BO413" s="2"/>
      <c r="BP413" s="2"/>
      <c r="BQ413" s="2"/>
      <c r="BR413" s="2"/>
      <c r="BS413" s="2"/>
      <c r="BT413" s="2"/>
      <c r="BU413" s="2"/>
      <c r="BV413" s="2"/>
      <c r="BW413" s="2"/>
      <c r="BX413" s="2"/>
      <c r="BY413" s="2"/>
      <c r="BZ413" s="2"/>
      <c r="CA413" s="2"/>
      <c r="CB413" s="2"/>
      <c r="CC413" s="2"/>
      <c r="CD413" s="2"/>
      <c r="CE413" s="2"/>
      <c r="CF413" s="2"/>
      <c r="CG413" s="2"/>
      <c r="CH413" s="2"/>
      <c r="CI413" s="2"/>
      <c r="CJ413" s="2"/>
      <c r="CK413" s="2"/>
      <c r="CL413" s="2"/>
      <c r="CM413" s="2"/>
      <c r="CN413" s="2"/>
      <c r="CO413" s="2"/>
      <c r="CP413" s="2"/>
      <c r="CQ413" s="2"/>
      <c r="CR413" s="2"/>
      <c r="CS413" s="2"/>
      <c r="CT413" s="2"/>
      <c r="CU413" s="2"/>
      <c r="CV413" s="2"/>
      <c r="CW413" s="2"/>
      <c r="CX413" s="2"/>
      <c r="CY413" s="2"/>
      <c r="CZ413" s="2"/>
      <c r="DA413" s="2"/>
      <c r="DB413" s="2"/>
      <c r="DC413" s="2"/>
      <c r="DD413" s="2"/>
      <c r="DE413" s="2"/>
      <c r="DF413" s="2"/>
      <c r="DG413" s="2"/>
      <c r="DH413" s="2"/>
      <c r="DI413" s="2"/>
      <c r="DJ413" s="2"/>
      <c r="DK413" s="2"/>
      <c r="DL413" s="2"/>
      <c r="DM413" s="2"/>
      <c r="DN413" s="2"/>
      <c r="DO413" s="2"/>
      <c r="DP413" s="2"/>
    </row>
    <row r="414" spans="9:120" ht="9.9499999999999993" customHeight="1">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c r="AR414" s="2"/>
      <c r="AS414" s="2"/>
      <c r="AT414" s="2"/>
      <c r="AU414" s="2"/>
      <c r="AV414" s="2"/>
      <c r="AW414" s="2"/>
      <c r="AX414" s="2"/>
      <c r="AY414" s="2"/>
      <c r="AZ414" s="2"/>
      <c r="BA414" s="2"/>
      <c r="BB414" s="2"/>
      <c r="BC414" s="2"/>
      <c r="BD414" s="2"/>
      <c r="BE414" s="2"/>
      <c r="BF414" s="2"/>
      <c r="BG414" s="2"/>
      <c r="BH414" s="2"/>
      <c r="BI414" s="2"/>
      <c r="BJ414" s="2"/>
      <c r="BK414" s="2"/>
      <c r="BL414" s="2"/>
      <c r="BM414" s="2"/>
      <c r="BN414" s="2"/>
      <c r="BO414" s="2"/>
      <c r="BP414" s="2"/>
      <c r="BQ414" s="2"/>
      <c r="BR414" s="2"/>
      <c r="BS414" s="2"/>
      <c r="BT414" s="2"/>
      <c r="BU414" s="2"/>
      <c r="BV414" s="2"/>
      <c r="BW414" s="2"/>
      <c r="BX414" s="2"/>
      <c r="BY414" s="2"/>
      <c r="BZ414" s="2"/>
      <c r="CA414" s="2"/>
      <c r="CB414" s="2"/>
      <c r="CC414" s="2"/>
      <c r="CD414" s="2"/>
      <c r="CE414" s="2"/>
      <c r="CF414" s="2"/>
      <c r="CG414" s="2"/>
      <c r="CH414" s="2"/>
      <c r="CI414" s="2"/>
      <c r="CJ414" s="2"/>
      <c r="CK414" s="2"/>
      <c r="CL414" s="2"/>
      <c r="CM414" s="2"/>
      <c r="CN414" s="2"/>
      <c r="CO414" s="2"/>
      <c r="CP414" s="2"/>
      <c r="CQ414" s="2"/>
      <c r="CR414" s="2"/>
      <c r="CS414" s="2"/>
      <c r="CT414" s="2"/>
      <c r="CU414" s="2"/>
      <c r="CV414" s="2"/>
      <c r="CW414" s="2"/>
      <c r="CX414" s="2"/>
      <c r="CY414" s="2"/>
      <c r="CZ414" s="2"/>
      <c r="DA414" s="2"/>
      <c r="DB414" s="2"/>
      <c r="DC414" s="2"/>
      <c r="DD414" s="2"/>
      <c r="DE414" s="2"/>
      <c r="DF414" s="2"/>
      <c r="DG414" s="2"/>
      <c r="DH414" s="2"/>
      <c r="DI414" s="2"/>
      <c r="DJ414" s="2"/>
      <c r="DK414" s="2"/>
      <c r="DL414" s="2"/>
      <c r="DM414" s="2"/>
      <c r="DN414" s="2"/>
      <c r="DO414" s="2"/>
      <c r="DP414" s="2"/>
    </row>
    <row r="415" spans="9:120" ht="9.9499999999999993" customHeight="1">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c r="AR415" s="2"/>
      <c r="AS415" s="2"/>
      <c r="AT415" s="2"/>
      <c r="AU415" s="2"/>
      <c r="AV415" s="2"/>
      <c r="AW415" s="2"/>
      <c r="AX415" s="2"/>
      <c r="AY415" s="2"/>
      <c r="AZ415" s="2"/>
      <c r="BA415" s="2"/>
      <c r="BB415" s="2"/>
      <c r="BC415" s="2"/>
      <c r="BD415" s="2"/>
      <c r="BE415" s="2"/>
      <c r="BF415" s="2"/>
      <c r="BG415" s="2"/>
      <c r="BH415" s="2"/>
      <c r="BI415" s="2"/>
      <c r="BJ415" s="2"/>
      <c r="BK415" s="2"/>
      <c r="BL415" s="2"/>
      <c r="BM415" s="2"/>
      <c r="BN415" s="2"/>
      <c r="BO415" s="2"/>
      <c r="BP415" s="2"/>
      <c r="BQ415" s="2"/>
      <c r="BR415" s="2"/>
      <c r="BS415" s="2"/>
      <c r="BT415" s="2"/>
      <c r="BU415" s="2"/>
      <c r="BV415" s="2"/>
      <c r="BW415" s="2"/>
      <c r="BX415" s="2"/>
      <c r="BY415" s="2"/>
      <c r="BZ415" s="2"/>
      <c r="CA415" s="2"/>
      <c r="CB415" s="2"/>
      <c r="CC415" s="2"/>
      <c r="CD415" s="2"/>
      <c r="CE415" s="2"/>
      <c r="CF415" s="2"/>
      <c r="CG415" s="2"/>
      <c r="CH415" s="2"/>
      <c r="CI415" s="2"/>
      <c r="CJ415" s="2"/>
      <c r="CK415" s="2"/>
      <c r="CL415" s="2"/>
      <c r="CM415" s="2"/>
      <c r="CN415" s="2"/>
      <c r="CO415" s="2"/>
      <c r="CP415" s="2"/>
      <c r="CQ415" s="2"/>
      <c r="CR415" s="2"/>
      <c r="CS415" s="2"/>
      <c r="CT415" s="2"/>
      <c r="CU415" s="2"/>
      <c r="CV415" s="2"/>
      <c r="CW415" s="2"/>
      <c r="CX415" s="2"/>
      <c r="CY415" s="2"/>
      <c r="CZ415" s="2"/>
      <c r="DA415" s="2"/>
      <c r="DB415" s="2"/>
      <c r="DC415" s="2"/>
      <c r="DD415" s="2"/>
      <c r="DE415" s="2"/>
      <c r="DF415" s="2"/>
      <c r="DG415" s="2"/>
      <c r="DH415" s="2"/>
      <c r="DI415" s="2"/>
      <c r="DJ415" s="2"/>
      <c r="DK415" s="2"/>
      <c r="DL415" s="2"/>
      <c r="DM415" s="2"/>
      <c r="DN415" s="2"/>
      <c r="DO415" s="2"/>
      <c r="DP415" s="2"/>
    </row>
    <row r="416" spans="9:120" ht="9.9499999999999993" customHeight="1">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c r="AR416" s="2"/>
      <c r="AS416" s="2"/>
      <c r="AT416" s="2"/>
      <c r="AU416" s="2"/>
      <c r="AV416" s="2"/>
      <c r="AW416" s="2"/>
      <c r="AX416" s="2"/>
      <c r="AY416" s="2"/>
      <c r="AZ416" s="2"/>
      <c r="BA416" s="2"/>
      <c r="BB416" s="2"/>
      <c r="BC416" s="2"/>
      <c r="BD416" s="2"/>
      <c r="BE416" s="2"/>
      <c r="BF416" s="2"/>
      <c r="BG416" s="2"/>
      <c r="BH416" s="2"/>
      <c r="BI416" s="2"/>
      <c r="BJ416" s="2"/>
      <c r="BK416" s="2"/>
      <c r="BL416" s="2"/>
      <c r="BM416" s="2"/>
      <c r="BN416" s="2"/>
      <c r="BO416" s="2"/>
      <c r="BP416" s="2"/>
      <c r="BQ416" s="2"/>
      <c r="BR416" s="2"/>
      <c r="BS416" s="2"/>
      <c r="BT416" s="2"/>
      <c r="BU416" s="2"/>
      <c r="BV416" s="2"/>
      <c r="BW416" s="2"/>
      <c r="BX416" s="2"/>
      <c r="BY416" s="2"/>
      <c r="BZ416" s="2"/>
      <c r="CA416" s="2"/>
      <c r="CB416" s="2"/>
      <c r="CC416" s="2"/>
      <c r="CD416" s="2"/>
      <c r="CE416" s="2"/>
      <c r="CF416" s="2"/>
      <c r="CG416" s="2"/>
      <c r="CH416" s="2"/>
      <c r="CI416" s="2"/>
      <c r="CJ416" s="2"/>
      <c r="CK416" s="2"/>
      <c r="CL416" s="2"/>
      <c r="CM416" s="2"/>
      <c r="CN416" s="2"/>
      <c r="CO416" s="2"/>
      <c r="CP416" s="2"/>
      <c r="CQ416" s="2"/>
      <c r="CR416" s="2"/>
      <c r="CS416" s="2"/>
      <c r="CT416" s="2"/>
      <c r="CU416" s="2"/>
      <c r="CV416" s="2"/>
      <c r="CW416" s="2"/>
      <c r="CX416" s="2"/>
      <c r="CY416" s="2"/>
      <c r="CZ416" s="2"/>
      <c r="DA416" s="2"/>
      <c r="DB416" s="2"/>
      <c r="DC416" s="2"/>
      <c r="DD416" s="2"/>
      <c r="DE416" s="2"/>
      <c r="DF416" s="2"/>
      <c r="DG416" s="2"/>
      <c r="DH416" s="2"/>
      <c r="DI416" s="2"/>
      <c r="DJ416" s="2"/>
      <c r="DK416" s="2"/>
      <c r="DL416" s="2"/>
      <c r="DM416" s="2"/>
      <c r="DN416" s="2"/>
      <c r="DO416" s="2"/>
      <c r="DP416" s="2"/>
    </row>
    <row r="417" spans="9:120" ht="9.9499999999999993" customHeight="1">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c r="AR417" s="2"/>
      <c r="AS417" s="2"/>
      <c r="AT417" s="2"/>
      <c r="AU417" s="2"/>
      <c r="AV417" s="2"/>
      <c r="AW417" s="2"/>
      <c r="AX417" s="2"/>
      <c r="AY417" s="2"/>
      <c r="AZ417" s="2"/>
      <c r="BA417" s="2"/>
      <c r="BB417" s="2"/>
      <c r="BC417" s="2"/>
      <c r="BD417" s="2"/>
      <c r="BE417" s="2"/>
      <c r="BF417" s="2"/>
      <c r="BG417" s="2"/>
      <c r="BH417" s="2"/>
      <c r="BI417" s="2"/>
      <c r="BJ417" s="2"/>
      <c r="BK417" s="2"/>
      <c r="BL417" s="2"/>
      <c r="BM417" s="2"/>
      <c r="BN417" s="2"/>
      <c r="BO417" s="2"/>
      <c r="BP417" s="2"/>
      <c r="BQ417" s="2"/>
      <c r="BR417" s="2"/>
      <c r="BS417" s="2"/>
      <c r="BT417" s="2"/>
      <c r="BU417" s="2"/>
      <c r="BV417" s="2"/>
      <c r="BW417" s="2"/>
      <c r="BX417" s="2"/>
      <c r="BY417" s="2"/>
      <c r="BZ417" s="2"/>
      <c r="CA417" s="2"/>
      <c r="CB417" s="2"/>
      <c r="CC417" s="2"/>
      <c r="CD417" s="2"/>
      <c r="CE417" s="2"/>
      <c r="CF417" s="2"/>
      <c r="CG417" s="2"/>
      <c r="CH417" s="2"/>
      <c r="CI417" s="2"/>
      <c r="CJ417" s="2"/>
      <c r="CK417" s="2"/>
      <c r="CL417" s="2"/>
      <c r="CM417" s="2"/>
      <c r="CN417" s="2"/>
      <c r="CO417" s="2"/>
      <c r="CP417" s="2"/>
      <c r="CQ417" s="2"/>
      <c r="CR417" s="2"/>
      <c r="CS417" s="2"/>
      <c r="CT417" s="2"/>
      <c r="CU417" s="2"/>
      <c r="CV417" s="2"/>
      <c r="CW417" s="2"/>
      <c r="CX417" s="2"/>
      <c r="CY417" s="2"/>
      <c r="CZ417" s="2"/>
      <c r="DA417" s="2"/>
      <c r="DB417" s="2"/>
      <c r="DC417" s="2"/>
      <c r="DD417" s="2"/>
      <c r="DE417" s="2"/>
      <c r="DF417" s="2"/>
      <c r="DG417" s="2"/>
      <c r="DH417" s="2"/>
      <c r="DI417" s="2"/>
      <c r="DJ417" s="2"/>
      <c r="DK417" s="2"/>
      <c r="DL417" s="2"/>
      <c r="DM417" s="2"/>
      <c r="DN417" s="2"/>
      <c r="DO417" s="2"/>
      <c r="DP417" s="2"/>
    </row>
    <row r="418" spans="9:120" ht="9.9499999999999993" customHeight="1">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c r="AR418" s="2"/>
      <c r="AS418" s="2"/>
      <c r="AT418" s="2"/>
      <c r="AU418" s="2"/>
      <c r="AV418" s="2"/>
      <c r="AW418" s="2"/>
      <c r="AX418" s="2"/>
      <c r="AY418" s="2"/>
      <c r="AZ418" s="2"/>
      <c r="BA418" s="2"/>
      <c r="BB418" s="2"/>
      <c r="BC418" s="2"/>
      <c r="BD418" s="2"/>
      <c r="BE418" s="2"/>
      <c r="BF418" s="2"/>
      <c r="BG418" s="2"/>
      <c r="BH418" s="2"/>
      <c r="BI418" s="2"/>
      <c r="BJ418" s="2"/>
      <c r="BK418" s="2"/>
      <c r="BL418" s="2"/>
      <c r="BM418" s="2"/>
      <c r="BN418" s="2"/>
      <c r="BO418" s="2"/>
      <c r="BP418" s="2"/>
      <c r="BQ418" s="2"/>
      <c r="BR418" s="2"/>
      <c r="BS418" s="2"/>
      <c r="BT418" s="2"/>
      <c r="BU418" s="2"/>
      <c r="BV418" s="2"/>
      <c r="BW418" s="2"/>
      <c r="BX418" s="2"/>
      <c r="BY418" s="2"/>
      <c r="BZ418" s="2"/>
      <c r="CA418" s="2"/>
      <c r="CB418" s="2"/>
      <c r="CC418" s="2"/>
      <c r="CD418" s="2"/>
      <c r="CE418" s="2"/>
      <c r="CF418" s="2"/>
      <c r="CG418" s="2"/>
      <c r="CH418" s="2"/>
      <c r="CI418" s="2"/>
      <c r="CJ418" s="2"/>
      <c r="CK418" s="2"/>
      <c r="CL418" s="2"/>
      <c r="CM418" s="2"/>
      <c r="CN418" s="2"/>
      <c r="CO418" s="2"/>
      <c r="CP418" s="2"/>
      <c r="CQ418" s="2"/>
      <c r="CR418" s="2"/>
      <c r="CS418" s="2"/>
      <c r="CT418" s="2"/>
      <c r="CU418" s="2"/>
      <c r="CV418" s="2"/>
      <c r="CW418" s="2"/>
      <c r="CX418" s="2"/>
      <c r="CY418" s="2"/>
      <c r="CZ418" s="2"/>
      <c r="DA418" s="2"/>
      <c r="DB418" s="2"/>
      <c r="DC418" s="2"/>
      <c r="DD418" s="2"/>
      <c r="DE418" s="2"/>
      <c r="DF418" s="2"/>
      <c r="DG418" s="2"/>
      <c r="DH418" s="2"/>
      <c r="DI418" s="2"/>
      <c r="DJ418" s="2"/>
      <c r="DK418" s="2"/>
      <c r="DL418" s="2"/>
      <c r="DM418" s="2"/>
      <c r="DN418" s="2"/>
      <c r="DO418" s="2"/>
      <c r="DP418" s="2"/>
    </row>
    <row r="419" spans="9:120" ht="9.9499999999999993" customHeight="1">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c r="AR419" s="2"/>
      <c r="AS419" s="2"/>
      <c r="AT419" s="2"/>
      <c r="AU419" s="2"/>
      <c r="AV419" s="2"/>
      <c r="AW419" s="2"/>
      <c r="AX419" s="2"/>
      <c r="AY419" s="2"/>
      <c r="AZ419" s="2"/>
      <c r="BA419" s="2"/>
      <c r="BB419" s="2"/>
      <c r="BC419" s="2"/>
      <c r="BD419" s="2"/>
      <c r="BE419" s="2"/>
      <c r="BF419" s="2"/>
      <c r="BG419" s="2"/>
      <c r="BH419" s="2"/>
      <c r="BI419" s="2"/>
      <c r="BJ419" s="2"/>
      <c r="BK419" s="2"/>
      <c r="BL419" s="2"/>
      <c r="BM419" s="2"/>
      <c r="BN419" s="2"/>
      <c r="BO419" s="2"/>
      <c r="BP419" s="2"/>
      <c r="BQ419" s="2"/>
      <c r="BR419" s="2"/>
      <c r="BS419" s="2"/>
      <c r="BT419" s="2"/>
      <c r="BU419" s="2"/>
      <c r="BV419" s="2"/>
      <c r="BW419" s="2"/>
      <c r="BX419" s="2"/>
      <c r="BY419" s="2"/>
      <c r="BZ419" s="2"/>
      <c r="CA419" s="2"/>
      <c r="CB419" s="2"/>
      <c r="CC419" s="2"/>
      <c r="CD419" s="2"/>
      <c r="CE419" s="2"/>
      <c r="CF419" s="2"/>
      <c r="CG419" s="2"/>
      <c r="CH419" s="2"/>
      <c r="CI419" s="2"/>
      <c r="CJ419" s="2"/>
      <c r="CK419" s="2"/>
      <c r="CL419" s="2"/>
      <c r="CM419" s="2"/>
      <c r="CN419" s="2"/>
      <c r="CO419" s="2"/>
      <c r="CP419" s="2"/>
      <c r="CQ419" s="2"/>
      <c r="CR419" s="2"/>
      <c r="CS419" s="2"/>
      <c r="CT419" s="2"/>
      <c r="CU419" s="2"/>
      <c r="CV419" s="2"/>
      <c r="CW419" s="2"/>
      <c r="CX419" s="2"/>
      <c r="CY419" s="2"/>
      <c r="CZ419" s="2"/>
      <c r="DA419" s="2"/>
      <c r="DB419" s="2"/>
      <c r="DC419" s="2"/>
      <c r="DD419" s="2"/>
      <c r="DE419" s="2"/>
      <c r="DF419" s="2"/>
      <c r="DG419" s="2"/>
      <c r="DH419" s="2"/>
      <c r="DI419" s="2"/>
      <c r="DJ419" s="2"/>
      <c r="DK419" s="2"/>
      <c r="DL419" s="2"/>
      <c r="DM419" s="2"/>
      <c r="DN419" s="2"/>
      <c r="DO419" s="2"/>
      <c r="DP419" s="2"/>
    </row>
    <row r="420" spans="9:120" ht="9.9499999999999993" customHeight="1">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c r="AR420" s="2"/>
      <c r="AS420" s="2"/>
      <c r="AT420" s="2"/>
      <c r="AU420" s="2"/>
      <c r="AV420" s="2"/>
      <c r="AW420" s="2"/>
      <c r="AX420" s="2"/>
      <c r="AY420" s="2"/>
      <c r="AZ420" s="2"/>
      <c r="BA420" s="2"/>
      <c r="BB420" s="2"/>
      <c r="BC420" s="2"/>
      <c r="BD420" s="2"/>
      <c r="BE420" s="2"/>
      <c r="BF420" s="2"/>
      <c r="BG420" s="2"/>
      <c r="BH420" s="2"/>
      <c r="BI420" s="2"/>
      <c r="BJ420" s="2"/>
      <c r="BK420" s="2"/>
      <c r="BL420" s="2"/>
      <c r="BM420" s="2"/>
      <c r="BN420" s="2"/>
      <c r="BO420" s="2"/>
      <c r="BP420" s="2"/>
      <c r="BQ420" s="2"/>
      <c r="BR420" s="2"/>
      <c r="BS420" s="2"/>
      <c r="BT420" s="2"/>
      <c r="BU420" s="2"/>
      <c r="BV420" s="2"/>
      <c r="BW420" s="2"/>
      <c r="BX420" s="2"/>
      <c r="BY420" s="2"/>
      <c r="BZ420" s="2"/>
      <c r="CA420" s="2"/>
      <c r="CB420" s="2"/>
      <c r="CC420" s="2"/>
      <c r="CD420" s="2"/>
      <c r="CE420" s="2"/>
      <c r="CF420" s="2"/>
      <c r="CG420" s="2"/>
      <c r="CH420" s="2"/>
      <c r="CI420" s="2"/>
      <c r="CJ420" s="2"/>
      <c r="CK420" s="2"/>
      <c r="CL420" s="2"/>
      <c r="CM420" s="2"/>
      <c r="CN420" s="2"/>
      <c r="CO420" s="2"/>
      <c r="CP420" s="2"/>
      <c r="CQ420" s="2"/>
      <c r="CR420" s="2"/>
      <c r="CS420" s="2"/>
      <c r="CT420" s="2"/>
      <c r="CU420" s="2"/>
      <c r="CV420" s="2"/>
      <c r="CW420" s="2"/>
      <c r="CX420" s="2"/>
      <c r="CY420" s="2"/>
      <c r="CZ420" s="2"/>
      <c r="DA420" s="2"/>
      <c r="DB420" s="2"/>
      <c r="DC420" s="2"/>
      <c r="DD420" s="2"/>
      <c r="DE420" s="2"/>
      <c r="DF420" s="2"/>
      <c r="DG420" s="2"/>
      <c r="DH420" s="2"/>
      <c r="DI420" s="2"/>
      <c r="DJ420" s="2"/>
      <c r="DK420" s="2"/>
      <c r="DL420" s="2"/>
      <c r="DM420" s="2"/>
      <c r="DN420" s="2"/>
      <c r="DO420" s="2"/>
      <c r="DP420" s="2"/>
    </row>
    <row r="421" spans="9:120" ht="9.9499999999999993" customHeight="1">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c r="AR421" s="2"/>
      <c r="AS421" s="2"/>
      <c r="AT421" s="2"/>
      <c r="AU421" s="2"/>
      <c r="AV421" s="2"/>
      <c r="AW421" s="2"/>
      <c r="AX421" s="2"/>
      <c r="AY421" s="2"/>
      <c r="AZ421" s="2"/>
      <c r="BA421" s="2"/>
      <c r="BB421" s="2"/>
      <c r="BC421" s="2"/>
      <c r="BD421" s="2"/>
      <c r="BE421" s="2"/>
      <c r="BF421" s="2"/>
      <c r="BG421" s="2"/>
      <c r="BH421" s="2"/>
      <c r="BI421" s="2"/>
      <c r="BJ421" s="2"/>
      <c r="BK421" s="2"/>
      <c r="BL421" s="2"/>
      <c r="BM421" s="2"/>
      <c r="BN421" s="2"/>
      <c r="BO421" s="2"/>
      <c r="BP421" s="2"/>
      <c r="BQ421" s="2"/>
      <c r="BR421" s="2"/>
      <c r="BS421" s="2"/>
      <c r="BT421" s="2"/>
      <c r="BU421" s="2"/>
      <c r="BV421" s="2"/>
      <c r="BW421" s="2"/>
      <c r="BX421" s="2"/>
      <c r="BY421" s="2"/>
      <c r="BZ421" s="2"/>
      <c r="CA421" s="2"/>
      <c r="CB421" s="2"/>
      <c r="CC421" s="2"/>
      <c r="CD421" s="2"/>
      <c r="CE421" s="2"/>
      <c r="CF421" s="2"/>
      <c r="CG421" s="2"/>
      <c r="CH421" s="2"/>
      <c r="CI421" s="2"/>
      <c r="CJ421" s="2"/>
      <c r="CK421" s="2"/>
      <c r="CL421" s="2"/>
      <c r="CM421" s="2"/>
      <c r="CN421" s="2"/>
      <c r="CO421" s="2"/>
      <c r="CP421" s="2"/>
      <c r="CQ421" s="2"/>
      <c r="CR421" s="2"/>
      <c r="CS421" s="2"/>
      <c r="CT421" s="2"/>
      <c r="CU421" s="2"/>
      <c r="CV421" s="2"/>
      <c r="CW421" s="2"/>
      <c r="CX421" s="2"/>
      <c r="CY421" s="2"/>
      <c r="CZ421" s="2"/>
      <c r="DA421" s="2"/>
      <c r="DB421" s="2"/>
      <c r="DC421" s="2"/>
      <c r="DD421" s="2"/>
      <c r="DE421" s="2"/>
      <c r="DF421" s="2"/>
      <c r="DG421" s="2"/>
      <c r="DH421" s="2"/>
      <c r="DI421" s="2"/>
      <c r="DJ421" s="2"/>
      <c r="DK421" s="2"/>
      <c r="DL421" s="2"/>
      <c r="DM421" s="2"/>
      <c r="DN421" s="2"/>
      <c r="DO421" s="2"/>
      <c r="DP421" s="2"/>
    </row>
    <row r="422" spans="9:120" ht="9.9499999999999993" customHeight="1">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c r="AR422" s="2"/>
      <c r="AS422" s="2"/>
      <c r="AT422" s="2"/>
      <c r="AU422" s="2"/>
      <c r="AV422" s="2"/>
      <c r="AW422" s="2"/>
      <c r="AX422" s="2"/>
      <c r="AY422" s="2"/>
      <c r="AZ422" s="2"/>
      <c r="BA422" s="2"/>
      <c r="BB422" s="2"/>
      <c r="BC422" s="2"/>
      <c r="BD422" s="2"/>
      <c r="BE422" s="2"/>
      <c r="BF422" s="2"/>
      <c r="BG422" s="2"/>
      <c r="BH422" s="2"/>
      <c r="BI422" s="2"/>
      <c r="BJ422" s="2"/>
      <c r="BK422" s="2"/>
      <c r="BL422" s="2"/>
      <c r="BM422" s="2"/>
      <c r="BN422" s="2"/>
      <c r="BO422" s="2"/>
      <c r="BP422" s="2"/>
      <c r="BQ422" s="2"/>
      <c r="BR422" s="2"/>
      <c r="BS422" s="2"/>
      <c r="BT422" s="2"/>
      <c r="BU422" s="2"/>
      <c r="BV422" s="2"/>
      <c r="BW422" s="2"/>
      <c r="BX422" s="2"/>
      <c r="BY422" s="2"/>
      <c r="BZ422" s="2"/>
      <c r="CA422" s="2"/>
      <c r="CB422" s="2"/>
      <c r="CC422" s="2"/>
      <c r="CD422" s="2"/>
      <c r="CE422" s="2"/>
      <c r="CF422" s="2"/>
      <c r="CG422" s="2"/>
      <c r="CH422" s="2"/>
      <c r="CI422" s="2"/>
      <c r="CJ422" s="2"/>
      <c r="CK422" s="2"/>
      <c r="CL422" s="2"/>
      <c r="CM422" s="2"/>
      <c r="CN422" s="2"/>
      <c r="CO422" s="2"/>
      <c r="CP422" s="2"/>
      <c r="CQ422" s="2"/>
      <c r="CR422" s="2"/>
      <c r="CS422" s="2"/>
      <c r="CT422" s="2"/>
      <c r="CU422" s="2"/>
      <c r="CV422" s="2"/>
      <c r="CW422" s="2"/>
      <c r="CX422" s="2"/>
      <c r="CY422" s="2"/>
      <c r="CZ422" s="2"/>
      <c r="DA422" s="2"/>
      <c r="DB422" s="2"/>
      <c r="DC422" s="2"/>
      <c r="DD422" s="2"/>
      <c r="DE422" s="2"/>
      <c r="DF422" s="2"/>
      <c r="DG422" s="2"/>
      <c r="DH422" s="2"/>
      <c r="DI422" s="2"/>
      <c r="DJ422" s="2"/>
      <c r="DK422" s="2"/>
      <c r="DL422" s="2"/>
      <c r="DM422" s="2"/>
      <c r="DN422" s="2"/>
      <c r="DO422" s="2"/>
      <c r="DP422" s="2"/>
    </row>
    <row r="423" spans="9:120" ht="9.9499999999999993" customHeight="1">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c r="AR423" s="2"/>
      <c r="AS423" s="2"/>
      <c r="AT423" s="2"/>
      <c r="AU423" s="2"/>
      <c r="AV423" s="2"/>
      <c r="AW423" s="2"/>
      <c r="AX423" s="2"/>
      <c r="AY423" s="2"/>
      <c r="AZ423" s="2"/>
      <c r="BA423" s="2"/>
      <c r="BB423" s="2"/>
      <c r="BC423" s="2"/>
      <c r="BD423" s="2"/>
      <c r="BE423" s="2"/>
      <c r="BF423" s="2"/>
      <c r="BG423" s="2"/>
      <c r="BH423" s="2"/>
      <c r="BI423" s="2"/>
      <c r="BJ423" s="2"/>
      <c r="BK423" s="2"/>
      <c r="BL423" s="2"/>
      <c r="BM423" s="2"/>
      <c r="BN423" s="2"/>
      <c r="BO423" s="2"/>
      <c r="BP423" s="2"/>
      <c r="BQ423" s="2"/>
      <c r="BR423" s="2"/>
      <c r="BS423" s="2"/>
      <c r="BT423" s="2"/>
      <c r="BU423" s="2"/>
      <c r="BV423" s="2"/>
      <c r="BW423" s="2"/>
      <c r="BX423" s="2"/>
      <c r="BY423" s="2"/>
      <c r="BZ423" s="2"/>
      <c r="CA423" s="2"/>
      <c r="CB423" s="2"/>
      <c r="CC423" s="2"/>
      <c r="CD423" s="2"/>
      <c r="CE423" s="2"/>
      <c r="CF423" s="2"/>
      <c r="CG423" s="2"/>
      <c r="CH423" s="2"/>
      <c r="CI423" s="2"/>
      <c r="CJ423" s="2"/>
      <c r="CK423" s="2"/>
      <c r="CL423" s="2"/>
      <c r="CM423" s="2"/>
      <c r="CN423" s="2"/>
      <c r="CO423" s="2"/>
      <c r="CP423" s="2"/>
      <c r="CQ423" s="2"/>
      <c r="CR423" s="2"/>
      <c r="CS423" s="2"/>
      <c r="CT423" s="2"/>
      <c r="CU423" s="2"/>
      <c r="CV423" s="2"/>
      <c r="CW423" s="2"/>
      <c r="CX423" s="2"/>
      <c r="CY423" s="2"/>
      <c r="CZ423" s="2"/>
      <c r="DA423" s="2"/>
      <c r="DB423" s="2"/>
      <c r="DC423" s="2"/>
      <c r="DD423" s="2"/>
      <c r="DE423" s="2"/>
      <c r="DF423" s="2"/>
      <c r="DG423" s="2"/>
      <c r="DH423" s="2"/>
      <c r="DI423" s="2"/>
      <c r="DJ423" s="2"/>
      <c r="DK423" s="2"/>
      <c r="DL423" s="2"/>
      <c r="DM423" s="2"/>
      <c r="DN423" s="2"/>
      <c r="DO423" s="2"/>
      <c r="DP423" s="2"/>
    </row>
    <row r="424" spans="9:120" ht="9.9499999999999993" customHeight="1">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c r="AR424" s="2"/>
      <c r="AS424" s="2"/>
      <c r="AT424" s="2"/>
      <c r="AU424" s="2"/>
      <c r="AV424" s="2"/>
      <c r="AW424" s="2"/>
      <c r="AX424" s="2"/>
      <c r="AY424" s="2"/>
      <c r="AZ424" s="2"/>
      <c r="BA424" s="2"/>
      <c r="BB424" s="2"/>
      <c r="BC424" s="2"/>
      <c r="BD424" s="2"/>
      <c r="BE424" s="2"/>
      <c r="BF424" s="2"/>
      <c r="BG424" s="2"/>
      <c r="BH424" s="2"/>
      <c r="BI424" s="2"/>
      <c r="BJ424" s="2"/>
      <c r="BK424" s="2"/>
      <c r="BL424" s="2"/>
      <c r="BM424" s="2"/>
      <c r="BN424" s="2"/>
      <c r="BO424" s="2"/>
      <c r="BP424" s="2"/>
      <c r="BQ424" s="2"/>
      <c r="BR424" s="2"/>
      <c r="BS424" s="2"/>
      <c r="BT424" s="2"/>
      <c r="BU424" s="2"/>
      <c r="BV424" s="2"/>
      <c r="BW424" s="2"/>
      <c r="BX424" s="2"/>
      <c r="BY424" s="2"/>
      <c r="BZ424" s="2"/>
      <c r="CA424" s="2"/>
      <c r="CB424" s="2"/>
      <c r="CC424" s="2"/>
      <c r="CD424" s="2"/>
      <c r="CE424" s="2"/>
      <c r="CF424" s="2"/>
      <c r="CG424" s="2"/>
      <c r="CH424" s="2"/>
      <c r="CI424" s="2"/>
      <c r="CJ424" s="2"/>
      <c r="CK424" s="2"/>
      <c r="CL424" s="2"/>
      <c r="CM424" s="2"/>
      <c r="CN424" s="2"/>
      <c r="CO424" s="2"/>
      <c r="CP424" s="2"/>
      <c r="CQ424" s="2"/>
      <c r="CR424" s="2"/>
      <c r="CS424" s="2"/>
      <c r="CT424" s="2"/>
      <c r="CU424" s="2"/>
      <c r="CV424" s="2"/>
      <c r="CW424" s="2"/>
      <c r="CX424" s="2"/>
      <c r="CY424" s="2"/>
      <c r="CZ424" s="2"/>
      <c r="DA424" s="2"/>
      <c r="DB424" s="2"/>
      <c r="DC424" s="2"/>
      <c r="DD424" s="2"/>
      <c r="DE424" s="2"/>
      <c r="DF424" s="2"/>
      <c r="DG424" s="2"/>
      <c r="DH424" s="2"/>
      <c r="DI424" s="2"/>
      <c r="DJ424" s="2"/>
      <c r="DK424" s="2"/>
      <c r="DL424" s="2"/>
      <c r="DM424" s="2"/>
      <c r="DN424" s="2"/>
      <c r="DO424" s="2"/>
      <c r="DP424" s="2"/>
    </row>
    <row r="425" spans="9:120" ht="9.9499999999999993" customHeight="1">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c r="AR425" s="2"/>
      <c r="AS425" s="2"/>
      <c r="AT425" s="2"/>
      <c r="AU425" s="2"/>
      <c r="AV425" s="2"/>
      <c r="AW425" s="2"/>
      <c r="AX425" s="2"/>
      <c r="AY425" s="2"/>
      <c r="AZ425" s="2"/>
      <c r="BA425" s="2"/>
      <c r="BB425" s="2"/>
      <c r="BC425" s="2"/>
      <c r="BD425" s="2"/>
      <c r="BE425" s="2"/>
      <c r="BF425" s="2"/>
      <c r="BG425" s="2"/>
      <c r="BH425" s="2"/>
      <c r="BI425" s="2"/>
      <c r="BJ425" s="2"/>
      <c r="BK425" s="2"/>
      <c r="BL425" s="2"/>
      <c r="BM425" s="2"/>
      <c r="BN425" s="2"/>
      <c r="BO425" s="2"/>
      <c r="BP425" s="2"/>
      <c r="BQ425" s="2"/>
      <c r="BR425" s="2"/>
      <c r="BS425" s="2"/>
      <c r="BT425" s="2"/>
      <c r="BU425" s="2"/>
      <c r="BV425" s="2"/>
      <c r="BW425" s="2"/>
      <c r="BX425" s="2"/>
      <c r="BY425" s="2"/>
      <c r="BZ425" s="2"/>
      <c r="CA425" s="2"/>
      <c r="CB425" s="2"/>
      <c r="CC425" s="2"/>
      <c r="CD425" s="2"/>
      <c r="CE425" s="2"/>
      <c r="CF425" s="2"/>
      <c r="CG425" s="2"/>
      <c r="CH425" s="2"/>
      <c r="CI425" s="2"/>
      <c r="CJ425" s="2"/>
      <c r="CK425" s="2"/>
      <c r="CL425" s="2"/>
      <c r="CM425" s="2"/>
      <c r="CN425" s="2"/>
      <c r="CO425" s="2"/>
      <c r="CP425" s="2"/>
      <c r="CQ425" s="2"/>
      <c r="CR425" s="2"/>
      <c r="CS425" s="2"/>
      <c r="CT425" s="2"/>
      <c r="CU425" s="2"/>
      <c r="CV425" s="2"/>
      <c r="CW425" s="2"/>
      <c r="CX425" s="2"/>
      <c r="CY425" s="2"/>
      <c r="CZ425" s="2"/>
      <c r="DA425" s="2"/>
      <c r="DB425" s="2"/>
      <c r="DC425" s="2"/>
      <c r="DD425" s="2"/>
      <c r="DE425" s="2"/>
      <c r="DF425" s="2"/>
      <c r="DG425" s="2"/>
      <c r="DH425" s="2"/>
      <c r="DI425" s="2"/>
      <c r="DJ425" s="2"/>
      <c r="DK425" s="2"/>
      <c r="DL425" s="2"/>
      <c r="DM425" s="2"/>
      <c r="DN425" s="2"/>
      <c r="DO425" s="2"/>
      <c r="DP425" s="2"/>
    </row>
    <row r="426" spans="9:120" ht="9.9499999999999993" customHeight="1">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c r="AR426" s="2"/>
      <c r="AS426" s="2"/>
      <c r="AT426" s="2"/>
      <c r="AU426" s="2"/>
      <c r="AV426" s="2"/>
      <c r="AW426" s="2"/>
      <c r="AX426" s="2"/>
      <c r="AY426" s="2"/>
      <c r="AZ426" s="2"/>
      <c r="BA426" s="2"/>
      <c r="BB426" s="2"/>
      <c r="BC426" s="2"/>
      <c r="BD426" s="2"/>
      <c r="BE426" s="2"/>
      <c r="BF426" s="2"/>
      <c r="BG426" s="2"/>
      <c r="BH426" s="2"/>
      <c r="BI426" s="2"/>
      <c r="BJ426" s="2"/>
      <c r="BK426" s="2"/>
      <c r="BL426" s="2"/>
      <c r="BM426" s="2"/>
      <c r="BN426" s="2"/>
      <c r="BO426" s="2"/>
      <c r="BP426" s="2"/>
      <c r="BQ426" s="2"/>
      <c r="BR426" s="2"/>
      <c r="BS426" s="2"/>
      <c r="BT426" s="2"/>
      <c r="BU426" s="2"/>
      <c r="BV426" s="2"/>
      <c r="BW426" s="2"/>
      <c r="BX426" s="2"/>
      <c r="BY426" s="2"/>
      <c r="BZ426" s="2"/>
      <c r="CA426" s="2"/>
      <c r="CB426" s="2"/>
      <c r="CC426" s="2"/>
      <c r="CD426" s="2"/>
      <c r="CE426" s="2"/>
      <c r="CF426" s="2"/>
      <c r="CG426" s="2"/>
      <c r="CH426" s="2"/>
      <c r="CI426" s="2"/>
      <c r="CJ426" s="2"/>
      <c r="CK426" s="2"/>
      <c r="CL426" s="2"/>
      <c r="CM426" s="2"/>
      <c r="CN426" s="2"/>
      <c r="CO426" s="2"/>
      <c r="CP426" s="2"/>
      <c r="CQ426" s="2"/>
      <c r="CR426" s="2"/>
      <c r="CS426" s="2"/>
      <c r="CT426" s="2"/>
      <c r="CU426" s="2"/>
      <c r="CV426" s="2"/>
      <c r="CW426" s="2"/>
      <c r="CX426" s="2"/>
      <c r="CY426" s="2"/>
      <c r="CZ426" s="2"/>
      <c r="DA426" s="2"/>
      <c r="DB426" s="2"/>
      <c r="DC426" s="2"/>
      <c r="DD426" s="2"/>
      <c r="DE426" s="2"/>
      <c r="DF426" s="2"/>
      <c r="DG426" s="2"/>
      <c r="DH426" s="2"/>
      <c r="DI426" s="2"/>
      <c r="DJ426" s="2"/>
      <c r="DK426" s="2"/>
      <c r="DL426" s="2"/>
      <c r="DM426" s="2"/>
      <c r="DN426" s="2"/>
      <c r="DO426" s="2"/>
      <c r="DP426" s="2"/>
    </row>
    <row r="427" spans="9:120" ht="9.9499999999999993" customHeight="1">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c r="AR427" s="2"/>
      <c r="AS427" s="2"/>
      <c r="AT427" s="2"/>
      <c r="AU427" s="2"/>
      <c r="AV427" s="2"/>
      <c r="AW427" s="2"/>
      <c r="AX427" s="2"/>
      <c r="AY427" s="2"/>
      <c r="AZ427" s="2"/>
      <c r="BA427" s="2"/>
      <c r="BB427" s="2"/>
      <c r="BC427" s="2"/>
      <c r="BD427" s="2"/>
      <c r="BE427" s="2"/>
      <c r="BF427" s="2"/>
      <c r="BG427" s="2"/>
      <c r="BH427" s="2"/>
      <c r="BI427" s="2"/>
      <c r="BJ427" s="2"/>
      <c r="BK427" s="2"/>
      <c r="BL427" s="2"/>
      <c r="BM427" s="2"/>
      <c r="BN427" s="2"/>
      <c r="BO427" s="2"/>
      <c r="BP427" s="2"/>
      <c r="BQ427" s="2"/>
      <c r="BR427" s="2"/>
      <c r="BS427" s="2"/>
      <c r="BT427" s="2"/>
      <c r="BU427" s="2"/>
      <c r="BV427" s="2"/>
      <c r="BW427" s="2"/>
      <c r="BX427" s="2"/>
      <c r="BY427" s="2"/>
      <c r="BZ427" s="2"/>
      <c r="CA427" s="2"/>
      <c r="CB427" s="2"/>
      <c r="CC427" s="2"/>
      <c r="CD427" s="2"/>
      <c r="CE427" s="2"/>
      <c r="CF427" s="2"/>
      <c r="CG427" s="2"/>
      <c r="CH427" s="2"/>
      <c r="CI427" s="2"/>
      <c r="CJ427" s="2"/>
      <c r="CK427" s="2"/>
      <c r="CL427" s="2"/>
      <c r="CM427" s="2"/>
      <c r="CN427" s="2"/>
      <c r="CO427" s="2"/>
      <c r="CP427" s="2"/>
      <c r="CQ427" s="2"/>
      <c r="CR427" s="2"/>
      <c r="CS427" s="2"/>
      <c r="CT427" s="2"/>
      <c r="CU427" s="2"/>
      <c r="CV427" s="2"/>
      <c r="CW427" s="2"/>
      <c r="CX427" s="2"/>
      <c r="CY427" s="2"/>
      <c r="CZ427" s="2"/>
      <c r="DA427" s="2"/>
      <c r="DB427" s="2"/>
      <c r="DC427" s="2"/>
      <c r="DD427" s="2"/>
      <c r="DE427" s="2"/>
      <c r="DF427" s="2"/>
      <c r="DG427" s="2"/>
      <c r="DH427" s="2"/>
      <c r="DI427" s="2"/>
      <c r="DJ427" s="2"/>
      <c r="DK427" s="2"/>
      <c r="DL427" s="2"/>
      <c r="DM427" s="2"/>
      <c r="DN427" s="2"/>
      <c r="DO427" s="2"/>
      <c r="DP427" s="2"/>
    </row>
    <row r="428" spans="9:120" ht="9.9499999999999993" customHeight="1">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c r="AR428" s="2"/>
      <c r="AS428" s="2"/>
      <c r="AT428" s="2"/>
      <c r="AU428" s="2"/>
      <c r="AV428" s="2"/>
      <c r="AW428" s="2"/>
      <c r="AX428" s="2"/>
      <c r="AY428" s="2"/>
      <c r="AZ428" s="2"/>
      <c r="BA428" s="2"/>
      <c r="BB428" s="2"/>
      <c r="BC428" s="2"/>
      <c r="BD428" s="2"/>
      <c r="BE428" s="2"/>
      <c r="BF428" s="2"/>
      <c r="BG428" s="2"/>
      <c r="BH428" s="2"/>
      <c r="BI428" s="2"/>
      <c r="BJ428" s="2"/>
      <c r="BK428" s="2"/>
      <c r="BL428" s="2"/>
      <c r="BM428" s="2"/>
      <c r="BN428" s="2"/>
      <c r="BO428" s="2"/>
      <c r="BP428" s="2"/>
      <c r="BQ428" s="2"/>
      <c r="BR428" s="2"/>
      <c r="BS428" s="2"/>
      <c r="BT428" s="2"/>
      <c r="BU428" s="2"/>
      <c r="BV428" s="2"/>
      <c r="BW428" s="2"/>
      <c r="BX428" s="2"/>
      <c r="BY428" s="2"/>
      <c r="BZ428" s="2"/>
      <c r="CA428" s="2"/>
      <c r="CB428" s="2"/>
      <c r="CC428" s="2"/>
      <c r="CD428" s="2"/>
      <c r="CE428" s="2"/>
      <c r="CF428" s="2"/>
      <c r="CG428" s="2"/>
      <c r="CH428" s="2"/>
      <c r="CI428" s="2"/>
      <c r="CJ428" s="2"/>
      <c r="CK428" s="2"/>
      <c r="CL428" s="2"/>
      <c r="CM428" s="2"/>
      <c r="CN428" s="2"/>
      <c r="CO428" s="2"/>
      <c r="CP428" s="2"/>
      <c r="CQ428" s="2"/>
      <c r="CR428" s="2"/>
      <c r="CS428" s="2"/>
      <c r="CT428" s="2"/>
      <c r="CU428" s="2"/>
      <c r="CV428" s="2"/>
      <c r="CW428" s="2"/>
      <c r="CX428" s="2"/>
      <c r="CY428" s="2"/>
      <c r="CZ428" s="2"/>
      <c r="DA428" s="2"/>
      <c r="DB428" s="2"/>
      <c r="DC428" s="2"/>
      <c r="DD428" s="2"/>
      <c r="DE428" s="2"/>
      <c r="DF428" s="2"/>
      <c r="DG428" s="2"/>
      <c r="DH428" s="2"/>
      <c r="DI428" s="2"/>
      <c r="DJ428" s="2"/>
      <c r="DK428" s="2"/>
      <c r="DL428" s="2"/>
      <c r="DM428" s="2"/>
      <c r="DN428" s="2"/>
      <c r="DO428" s="2"/>
      <c r="DP428" s="2"/>
    </row>
    <row r="429" spans="9:120" ht="9.9499999999999993" customHeight="1">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c r="AR429" s="2"/>
      <c r="AS429" s="2"/>
      <c r="AT429" s="2"/>
      <c r="AU429" s="2"/>
      <c r="AV429" s="2"/>
      <c r="AW429" s="2"/>
      <c r="AX429" s="2"/>
      <c r="AY429" s="2"/>
      <c r="AZ429" s="2"/>
      <c r="BA429" s="2"/>
      <c r="BB429" s="2"/>
      <c r="BC429" s="2"/>
      <c r="BD429" s="2"/>
      <c r="BE429" s="2"/>
      <c r="BF429" s="2"/>
      <c r="BG429" s="2"/>
      <c r="BH429" s="2"/>
      <c r="BI429" s="2"/>
      <c r="BJ429" s="2"/>
      <c r="BK429" s="2"/>
      <c r="BL429" s="2"/>
      <c r="BM429" s="2"/>
      <c r="BN429" s="2"/>
      <c r="BO429" s="2"/>
      <c r="BP429" s="2"/>
      <c r="BQ429" s="2"/>
      <c r="BR429" s="2"/>
      <c r="BS429" s="2"/>
      <c r="BT429" s="2"/>
      <c r="BU429" s="2"/>
      <c r="BV429" s="2"/>
      <c r="BW429" s="2"/>
      <c r="BX429" s="2"/>
      <c r="BY429" s="2"/>
      <c r="BZ429" s="2"/>
      <c r="CA429" s="2"/>
      <c r="CB429" s="2"/>
      <c r="CC429" s="2"/>
      <c r="CD429" s="2"/>
      <c r="CE429" s="2"/>
      <c r="CF429" s="2"/>
      <c r="CG429" s="2"/>
      <c r="CH429" s="2"/>
      <c r="CI429" s="2"/>
      <c r="CJ429" s="2"/>
      <c r="CK429" s="2"/>
      <c r="CL429" s="2"/>
      <c r="CM429" s="2"/>
      <c r="CN429" s="2"/>
      <c r="CO429" s="2"/>
      <c r="CP429" s="2"/>
      <c r="CQ429" s="2"/>
      <c r="CR429" s="2"/>
      <c r="CS429" s="2"/>
      <c r="CT429" s="2"/>
      <c r="CU429" s="2"/>
      <c r="CV429" s="2"/>
      <c r="CW429" s="2"/>
      <c r="CX429" s="2"/>
      <c r="CY429" s="2"/>
      <c r="CZ429" s="2"/>
      <c r="DA429" s="2"/>
      <c r="DB429" s="2"/>
      <c r="DC429" s="2"/>
      <c r="DD429" s="2"/>
      <c r="DE429" s="2"/>
      <c r="DF429" s="2"/>
      <c r="DG429" s="2"/>
      <c r="DH429" s="2"/>
      <c r="DI429" s="2"/>
      <c r="DJ429" s="2"/>
      <c r="DK429" s="2"/>
      <c r="DL429" s="2"/>
      <c r="DM429" s="2"/>
      <c r="DN429" s="2"/>
      <c r="DO429" s="2"/>
      <c r="DP429" s="2"/>
    </row>
    <row r="430" spans="9:120" ht="9.9499999999999993" customHeight="1">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c r="AR430" s="2"/>
      <c r="AS430" s="2"/>
      <c r="AT430" s="2"/>
      <c r="AU430" s="2"/>
      <c r="AV430" s="2"/>
      <c r="AW430" s="2"/>
      <c r="AX430" s="2"/>
      <c r="AY430" s="2"/>
      <c r="AZ430" s="2"/>
      <c r="BA430" s="2"/>
      <c r="BB430" s="2"/>
      <c r="BC430" s="2"/>
      <c r="BD430" s="2"/>
      <c r="BE430" s="2"/>
      <c r="BF430" s="2"/>
      <c r="BG430" s="2"/>
      <c r="BH430" s="2"/>
      <c r="BI430" s="2"/>
      <c r="BJ430" s="2"/>
      <c r="BK430" s="2"/>
      <c r="BL430" s="2"/>
      <c r="BM430" s="2"/>
      <c r="BN430" s="2"/>
      <c r="BO430" s="2"/>
      <c r="BP430" s="2"/>
      <c r="BQ430" s="2"/>
      <c r="BR430" s="2"/>
      <c r="BS430" s="2"/>
      <c r="BT430" s="2"/>
      <c r="BU430" s="2"/>
      <c r="BV430" s="2"/>
      <c r="BW430" s="2"/>
      <c r="BX430" s="2"/>
      <c r="BY430" s="2"/>
      <c r="BZ430" s="2"/>
      <c r="CA430" s="2"/>
      <c r="CB430" s="2"/>
      <c r="CC430" s="2"/>
      <c r="CD430" s="2"/>
      <c r="CE430" s="2"/>
      <c r="CF430" s="2"/>
      <c r="CG430" s="2"/>
      <c r="CH430" s="2"/>
      <c r="CI430" s="2"/>
      <c r="CJ430" s="2"/>
      <c r="CK430" s="2"/>
      <c r="CL430" s="2"/>
      <c r="CM430" s="2"/>
      <c r="CN430" s="2"/>
      <c r="CO430" s="2"/>
      <c r="CP430" s="2"/>
      <c r="CQ430" s="2"/>
      <c r="CR430" s="2"/>
      <c r="CS430" s="2"/>
      <c r="CT430" s="2"/>
      <c r="CU430" s="2"/>
      <c r="CV430" s="2"/>
      <c r="CW430" s="2"/>
      <c r="CX430" s="2"/>
      <c r="CY430" s="2"/>
      <c r="CZ430" s="2"/>
      <c r="DA430" s="2"/>
      <c r="DB430" s="2"/>
      <c r="DC430" s="2"/>
      <c r="DD430" s="2"/>
      <c r="DE430" s="2"/>
      <c r="DF430" s="2"/>
      <c r="DG430" s="2"/>
      <c r="DH430" s="2"/>
      <c r="DI430" s="2"/>
      <c r="DJ430" s="2"/>
      <c r="DK430" s="2"/>
      <c r="DL430" s="2"/>
      <c r="DM430" s="2"/>
      <c r="DN430" s="2"/>
      <c r="DO430" s="2"/>
      <c r="DP430" s="2"/>
    </row>
    <row r="431" spans="9:120" ht="9.9499999999999993" customHeight="1">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c r="AR431" s="2"/>
      <c r="AS431" s="2"/>
      <c r="AT431" s="2"/>
      <c r="AU431" s="2"/>
      <c r="AV431" s="2"/>
      <c r="AW431" s="2"/>
      <c r="AX431" s="2"/>
      <c r="AY431" s="2"/>
      <c r="AZ431" s="2"/>
      <c r="BA431" s="2"/>
      <c r="BB431" s="2"/>
      <c r="BC431" s="2"/>
      <c r="BD431" s="2"/>
      <c r="BE431" s="2"/>
      <c r="BF431" s="2"/>
      <c r="BG431" s="2"/>
      <c r="BH431" s="2"/>
      <c r="BI431" s="2"/>
      <c r="BJ431" s="2"/>
      <c r="BK431" s="2"/>
      <c r="BL431" s="2"/>
      <c r="BM431" s="2"/>
      <c r="BN431" s="2"/>
      <c r="BO431" s="2"/>
      <c r="BP431" s="2"/>
      <c r="BQ431" s="2"/>
      <c r="BR431" s="2"/>
      <c r="BS431" s="2"/>
      <c r="BT431" s="2"/>
      <c r="BU431" s="2"/>
      <c r="BV431" s="2"/>
      <c r="BW431" s="2"/>
      <c r="BX431" s="2"/>
      <c r="BY431" s="2"/>
      <c r="BZ431" s="2"/>
      <c r="CA431" s="2"/>
      <c r="CB431" s="2"/>
      <c r="CC431" s="2"/>
      <c r="CD431" s="2"/>
      <c r="CE431" s="2"/>
      <c r="CF431" s="2"/>
      <c r="CG431" s="2"/>
      <c r="CH431" s="2"/>
      <c r="CI431" s="2"/>
      <c r="CJ431" s="2"/>
      <c r="CK431" s="2"/>
      <c r="CL431" s="2"/>
      <c r="CM431" s="2"/>
      <c r="CN431" s="2"/>
      <c r="CO431" s="2"/>
      <c r="CP431" s="2"/>
      <c r="CQ431" s="2"/>
      <c r="CR431" s="2"/>
      <c r="CS431" s="2"/>
      <c r="CT431" s="2"/>
      <c r="CU431" s="2"/>
      <c r="CV431" s="2"/>
      <c r="CW431" s="2"/>
      <c r="CX431" s="2"/>
      <c r="CY431" s="2"/>
      <c r="CZ431" s="2"/>
      <c r="DA431" s="2"/>
      <c r="DB431" s="2"/>
      <c r="DC431" s="2"/>
      <c r="DD431" s="2"/>
      <c r="DE431" s="2"/>
      <c r="DF431" s="2"/>
      <c r="DG431" s="2"/>
      <c r="DH431" s="2"/>
      <c r="DI431" s="2"/>
      <c r="DJ431" s="2"/>
      <c r="DK431" s="2"/>
      <c r="DL431" s="2"/>
      <c r="DM431" s="2"/>
      <c r="DN431" s="2"/>
      <c r="DO431" s="2"/>
      <c r="DP431" s="2"/>
    </row>
    <row r="432" spans="9:120" ht="9.9499999999999993" customHeight="1">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c r="AR432" s="2"/>
      <c r="AS432" s="2"/>
      <c r="AT432" s="2"/>
      <c r="AU432" s="2"/>
      <c r="AV432" s="2"/>
      <c r="AW432" s="2"/>
      <c r="AX432" s="2"/>
      <c r="AY432" s="2"/>
      <c r="AZ432" s="2"/>
      <c r="BA432" s="2"/>
      <c r="BB432" s="2"/>
      <c r="BC432" s="2"/>
      <c r="BD432" s="2"/>
      <c r="BE432" s="2"/>
      <c r="BF432" s="2"/>
      <c r="BG432" s="2"/>
      <c r="BH432" s="2"/>
      <c r="BI432" s="2"/>
      <c r="BJ432" s="2"/>
      <c r="BK432" s="2"/>
      <c r="BL432" s="2"/>
      <c r="BM432" s="2"/>
      <c r="BN432" s="2"/>
      <c r="BO432" s="2"/>
      <c r="BP432" s="2"/>
      <c r="BQ432" s="2"/>
      <c r="BR432" s="2"/>
      <c r="BS432" s="2"/>
      <c r="BT432" s="2"/>
      <c r="BU432" s="2"/>
      <c r="BV432" s="2"/>
      <c r="BW432" s="2"/>
      <c r="BX432" s="2"/>
      <c r="BY432" s="2"/>
      <c r="BZ432" s="2"/>
      <c r="CA432" s="2"/>
      <c r="CB432" s="2"/>
      <c r="CC432" s="2"/>
      <c r="CD432" s="2"/>
      <c r="CE432" s="2"/>
      <c r="CF432" s="2"/>
      <c r="CG432" s="2"/>
      <c r="CH432" s="2"/>
      <c r="CI432" s="2"/>
      <c r="CJ432" s="2"/>
      <c r="CK432" s="2"/>
      <c r="CL432" s="2"/>
      <c r="CM432" s="2"/>
      <c r="CN432" s="2"/>
      <c r="CO432" s="2"/>
      <c r="CP432" s="2"/>
      <c r="CQ432" s="2"/>
      <c r="CR432" s="2"/>
      <c r="CS432" s="2"/>
      <c r="CT432" s="2"/>
      <c r="CU432" s="2"/>
      <c r="CV432" s="2"/>
      <c r="CW432" s="2"/>
      <c r="CX432" s="2"/>
      <c r="CY432" s="2"/>
      <c r="CZ432" s="2"/>
      <c r="DA432" s="2"/>
      <c r="DB432" s="2"/>
      <c r="DC432" s="2"/>
      <c r="DD432" s="2"/>
      <c r="DE432" s="2"/>
      <c r="DF432" s="2"/>
      <c r="DG432" s="2"/>
      <c r="DH432" s="2"/>
      <c r="DI432" s="2"/>
      <c r="DJ432" s="2"/>
      <c r="DK432" s="2"/>
      <c r="DL432" s="2"/>
      <c r="DM432" s="2"/>
      <c r="DN432" s="2"/>
      <c r="DO432" s="2"/>
      <c r="DP432" s="2"/>
    </row>
    <row r="433" spans="9:120" ht="9.9499999999999993" customHeight="1">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c r="AR433" s="2"/>
      <c r="AS433" s="2"/>
      <c r="AT433" s="2"/>
      <c r="AU433" s="2"/>
      <c r="AV433" s="2"/>
      <c r="AW433" s="2"/>
      <c r="AX433" s="2"/>
      <c r="AY433" s="2"/>
      <c r="AZ433" s="2"/>
      <c r="BA433" s="2"/>
      <c r="BB433" s="2"/>
      <c r="BC433" s="2"/>
      <c r="BD433" s="2"/>
      <c r="BE433" s="2"/>
      <c r="BF433" s="2"/>
      <c r="BG433" s="2"/>
      <c r="BH433" s="2"/>
      <c r="BI433" s="2"/>
      <c r="BJ433" s="2"/>
      <c r="BK433" s="2"/>
      <c r="BL433" s="2"/>
      <c r="BM433" s="2"/>
      <c r="BN433" s="2"/>
      <c r="BO433" s="2"/>
      <c r="BP433" s="2"/>
      <c r="BQ433" s="2"/>
      <c r="BR433" s="2"/>
      <c r="BS433" s="2"/>
      <c r="BT433" s="2"/>
      <c r="BU433" s="2"/>
      <c r="BV433" s="2"/>
      <c r="BW433" s="2"/>
      <c r="BX433" s="2"/>
      <c r="BY433" s="2"/>
      <c r="BZ433" s="2"/>
      <c r="CA433" s="2"/>
      <c r="CB433" s="2"/>
      <c r="CC433" s="2"/>
      <c r="CD433" s="2"/>
      <c r="CE433" s="2"/>
      <c r="CF433" s="2"/>
      <c r="CG433" s="2"/>
      <c r="CH433" s="2"/>
      <c r="CI433" s="2"/>
      <c r="CJ433" s="2"/>
      <c r="CK433" s="2"/>
      <c r="CL433" s="2"/>
      <c r="CM433" s="2"/>
      <c r="CN433" s="2"/>
      <c r="CO433" s="2"/>
      <c r="CP433" s="2"/>
      <c r="CQ433" s="2"/>
      <c r="CR433" s="2"/>
      <c r="CS433" s="2"/>
      <c r="CT433" s="2"/>
      <c r="CU433" s="2"/>
      <c r="CV433" s="2"/>
      <c r="CW433" s="2"/>
      <c r="CX433" s="2"/>
      <c r="CY433" s="2"/>
      <c r="CZ433" s="2"/>
      <c r="DA433" s="2"/>
      <c r="DB433" s="2"/>
      <c r="DC433" s="2"/>
      <c r="DD433" s="2"/>
      <c r="DE433" s="2"/>
      <c r="DF433" s="2"/>
      <c r="DG433" s="2"/>
      <c r="DH433" s="2"/>
      <c r="DI433" s="2"/>
      <c r="DJ433" s="2"/>
      <c r="DK433" s="2"/>
      <c r="DL433" s="2"/>
      <c r="DM433" s="2"/>
      <c r="DN433" s="2"/>
      <c r="DO433" s="2"/>
      <c r="DP433" s="2"/>
    </row>
    <row r="434" spans="9:120" ht="9.9499999999999993" customHeight="1">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c r="AR434" s="2"/>
      <c r="AS434" s="2"/>
      <c r="AT434" s="2"/>
      <c r="AU434" s="2"/>
      <c r="AV434" s="2"/>
      <c r="AW434" s="2"/>
      <c r="AX434" s="2"/>
      <c r="AY434" s="2"/>
      <c r="AZ434" s="2"/>
      <c r="BA434" s="2"/>
      <c r="BB434" s="2"/>
      <c r="BC434" s="2"/>
      <c r="BD434" s="2"/>
      <c r="BE434" s="2"/>
      <c r="BF434" s="2"/>
      <c r="BG434" s="2"/>
      <c r="BH434" s="2"/>
      <c r="BI434" s="2"/>
      <c r="BJ434" s="2"/>
      <c r="BK434" s="2"/>
      <c r="BL434" s="2"/>
      <c r="BM434" s="2"/>
      <c r="BN434" s="2"/>
      <c r="BO434" s="2"/>
      <c r="BP434" s="2"/>
      <c r="BQ434" s="2"/>
      <c r="BR434" s="2"/>
      <c r="BS434" s="2"/>
      <c r="BT434" s="2"/>
      <c r="BU434" s="2"/>
      <c r="BV434" s="2"/>
      <c r="BW434" s="2"/>
      <c r="BX434" s="2"/>
      <c r="BY434" s="2"/>
      <c r="BZ434" s="2"/>
      <c r="CA434" s="2"/>
      <c r="CB434" s="2"/>
      <c r="CC434" s="2"/>
      <c r="CD434" s="2"/>
      <c r="CE434" s="2"/>
      <c r="CF434" s="2"/>
      <c r="CG434" s="2"/>
      <c r="CH434" s="2"/>
      <c r="CI434" s="2"/>
      <c r="CJ434" s="2"/>
      <c r="CK434" s="2"/>
      <c r="CL434" s="2"/>
      <c r="CM434" s="2"/>
      <c r="CN434" s="2"/>
      <c r="CO434" s="2"/>
      <c r="CP434" s="2"/>
      <c r="CQ434" s="2"/>
      <c r="CR434" s="2"/>
      <c r="CS434" s="2"/>
      <c r="CT434" s="2"/>
      <c r="CU434" s="2"/>
      <c r="CV434" s="2"/>
      <c r="CW434" s="2"/>
      <c r="CX434" s="2"/>
      <c r="CY434" s="2"/>
      <c r="CZ434" s="2"/>
      <c r="DA434" s="2"/>
      <c r="DB434" s="2"/>
      <c r="DC434" s="2"/>
      <c r="DD434" s="2"/>
      <c r="DE434" s="2"/>
      <c r="DF434" s="2"/>
      <c r="DG434" s="2"/>
      <c r="DH434" s="2"/>
      <c r="DI434" s="2"/>
      <c r="DJ434" s="2"/>
      <c r="DK434" s="2"/>
      <c r="DL434" s="2"/>
      <c r="DM434" s="2"/>
      <c r="DN434" s="2"/>
      <c r="DO434" s="2"/>
      <c r="DP434" s="2"/>
    </row>
    <row r="435" spans="9:120" ht="9.9499999999999993" customHeight="1">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c r="AR435" s="2"/>
      <c r="AS435" s="2"/>
      <c r="AT435" s="2"/>
      <c r="AU435" s="2"/>
      <c r="AV435" s="2"/>
      <c r="AW435" s="2"/>
      <c r="AX435" s="2"/>
      <c r="AY435" s="2"/>
      <c r="AZ435" s="2"/>
      <c r="BA435" s="2"/>
      <c r="BB435" s="2"/>
      <c r="BC435" s="2"/>
      <c r="BD435" s="2"/>
      <c r="BE435" s="2"/>
      <c r="BF435" s="2"/>
      <c r="BG435" s="2"/>
      <c r="BH435" s="2"/>
      <c r="BI435" s="2"/>
      <c r="BJ435" s="2"/>
      <c r="BK435" s="2"/>
      <c r="BL435" s="2"/>
      <c r="BM435" s="2"/>
      <c r="BN435" s="2"/>
      <c r="BO435" s="2"/>
      <c r="BP435" s="2"/>
      <c r="BQ435" s="2"/>
      <c r="BR435" s="2"/>
      <c r="BS435" s="2"/>
      <c r="BT435" s="2"/>
      <c r="BU435" s="2"/>
      <c r="BV435" s="2"/>
      <c r="BW435" s="2"/>
      <c r="BX435" s="2"/>
      <c r="BY435" s="2"/>
      <c r="BZ435" s="2"/>
      <c r="CA435" s="2"/>
      <c r="CB435" s="2"/>
      <c r="CC435" s="2"/>
      <c r="CD435" s="2"/>
      <c r="CE435" s="2"/>
      <c r="CF435" s="2"/>
      <c r="CG435" s="2"/>
      <c r="CH435" s="2"/>
      <c r="CI435" s="2"/>
      <c r="CJ435" s="2"/>
      <c r="CK435" s="2"/>
      <c r="CL435" s="2"/>
      <c r="CM435" s="2"/>
      <c r="CN435" s="2"/>
      <c r="CO435" s="2"/>
      <c r="CP435" s="2"/>
      <c r="CQ435" s="2"/>
      <c r="CR435" s="2"/>
      <c r="CS435" s="2"/>
      <c r="CT435" s="2"/>
      <c r="CU435" s="2"/>
      <c r="CV435" s="2"/>
      <c r="CW435" s="2"/>
      <c r="CX435" s="2"/>
      <c r="CY435" s="2"/>
      <c r="CZ435" s="2"/>
      <c r="DA435" s="2"/>
      <c r="DB435" s="2"/>
      <c r="DC435" s="2"/>
      <c r="DD435" s="2"/>
      <c r="DE435" s="2"/>
      <c r="DF435" s="2"/>
      <c r="DG435" s="2"/>
      <c r="DH435" s="2"/>
      <c r="DI435" s="2"/>
      <c r="DJ435" s="2"/>
      <c r="DK435" s="2"/>
      <c r="DL435" s="2"/>
      <c r="DM435" s="2"/>
      <c r="DN435" s="2"/>
      <c r="DO435" s="2"/>
      <c r="DP435" s="2"/>
    </row>
    <row r="436" spans="9:120" ht="9.9499999999999993" customHeight="1">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c r="AR436" s="2"/>
      <c r="AS436" s="2"/>
      <c r="AT436" s="2"/>
      <c r="AU436" s="2"/>
      <c r="AV436" s="2"/>
      <c r="AW436" s="2"/>
      <c r="AX436" s="2"/>
      <c r="AY436" s="2"/>
      <c r="AZ436" s="2"/>
      <c r="BA436" s="2"/>
      <c r="BB436" s="2"/>
      <c r="BC436" s="2"/>
      <c r="BD436" s="2"/>
      <c r="BE436" s="2"/>
      <c r="BF436" s="2"/>
      <c r="BG436" s="2"/>
      <c r="BH436" s="2"/>
      <c r="BI436" s="2"/>
      <c r="BJ436" s="2"/>
      <c r="BK436" s="2"/>
      <c r="BL436" s="2"/>
      <c r="BM436" s="2"/>
      <c r="BN436" s="2"/>
      <c r="BO436" s="2"/>
      <c r="BP436" s="2"/>
      <c r="BQ436" s="2"/>
      <c r="BR436" s="2"/>
      <c r="BS436" s="2"/>
      <c r="BT436" s="2"/>
      <c r="BU436" s="2"/>
      <c r="BV436" s="2"/>
      <c r="BW436" s="2"/>
      <c r="BX436" s="2"/>
      <c r="BY436" s="2"/>
      <c r="BZ436" s="2"/>
      <c r="CA436" s="2"/>
      <c r="CB436" s="2"/>
      <c r="CC436" s="2"/>
      <c r="CD436" s="2"/>
      <c r="CE436" s="2"/>
      <c r="CF436" s="2"/>
      <c r="CG436" s="2"/>
      <c r="CH436" s="2"/>
      <c r="CI436" s="2"/>
      <c r="CJ436" s="2"/>
      <c r="CK436" s="2"/>
      <c r="CL436" s="2"/>
      <c r="CM436" s="2"/>
      <c r="CN436" s="2"/>
      <c r="CO436" s="2"/>
      <c r="CP436" s="2"/>
      <c r="CQ436" s="2"/>
      <c r="CR436" s="2"/>
      <c r="CS436" s="2"/>
      <c r="CT436" s="2"/>
      <c r="CU436" s="2"/>
      <c r="CV436" s="2"/>
      <c r="CW436" s="2"/>
      <c r="CX436" s="2"/>
      <c r="CY436" s="2"/>
      <c r="CZ436" s="2"/>
      <c r="DA436" s="2"/>
      <c r="DB436" s="2"/>
      <c r="DC436" s="2"/>
      <c r="DD436" s="2"/>
      <c r="DE436" s="2"/>
      <c r="DF436" s="2"/>
      <c r="DG436" s="2"/>
      <c r="DH436" s="2"/>
      <c r="DI436" s="2"/>
      <c r="DJ436" s="2"/>
      <c r="DK436" s="2"/>
      <c r="DL436" s="2"/>
      <c r="DM436" s="2"/>
      <c r="DN436" s="2"/>
      <c r="DO436" s="2"/>
      <c r="DP436" s="2"/>
    </row>
    <row r="437" spans="9:120" ht="9.9499999999999993" customHeight="1">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c r="AR437" s="2"/>
      <c r="AS437" s="2"/>
      <c r="AT437" s="2"/>
      <c r="AU437" s="2"/>
      <c r="AV437" s="2"/>
      <c r="AW437" s="2"/>
      <c r="AX437" s="2"/>
      <c r="AY437" s="2"/>
      <c r="AZ437" s="2"/>
      <c r="BA437" s="2"/>
      <c r="BB437" s="2"/>
      <c r="BC437" s="2"/>
      <c r="BD437" s="2"/>
      <c r="BE437" s="2"/>
      <c r="BF437" s="2"/>
      <c r="BG437" s="2"/>
      <c r="BH437" s="2"/>
      <c r="BI437" s="2"/>
      <c r="BJ437" s="2"/>
      <c r="BK437" s="2"/>
      <c r="BL437" s="2"/>
      <c r="BM437" s="2"/>
      <c r="BN437" s="2"/>
      <c r="BO437" s="2"/>
      <c r="BP437" s="2"/>
      <c r="BQ437" s="2"/>
      <c r="BR437" s="2"/>
      <c r="BS437" s="2"/>
      <c r="BT437" s="2"/>
      <c r="BU437" s="2"/>
      <c r="BV437" s="2"/>
      <c r="BW437" s="2"/>
      <c r="BX437" s="2"/>
      <c r="BY437" s="2"/>
      <c r="BZ437" s="2"/>
      <c r="CA437" s="2"/>
      <c r="CB437" s="2"/>
      <c r="CC437" s="2"/>
      <c r="CD437" s="2"/>
      <c r="CE437" s="2"/>
      <c r="CF437" s="2"/>
      <c r="CG437" s="2"/>
      <c r="CH437" s="2"/>
      <c r="CI437" s="2"/>
      <c r="CJ437" s="2"/>
      <c r="CK437" s="2"/>
      <c r="CL437" s="2"/>
      <c r="CM437" s="2"/>
      <c r="CN437" s="2"/>
      <c r="CO437" s="2"/>
      <c r="CP437" s="2"/>
      <c r="CQ437" s="2"/>
      <c r="CR437" s="2"/>
      <c r="CS437" s="2"/>
      <c r="CT437" s="2"/>
      <c r="CU437" s="2"/>
      <c r="CV437" s="2"/>
      <c r="CW437" s="2"/>
      <c r="CX437" s="2"/>
      <c r="CY437" s="2"/>
      <c r="CZ437" s="2"/>
      <c r="DA437" s="2"/>
      <c r="DB437" s="2"/>
      <c r="DC437" s="2"/>
      <c r="DD437" s="2"/>
      <c r="DE437" s="2"/>
      <c r="DF437" s="2"/>
      <c r="DG437" s="2"/>
      <c r="DH437" s="2"/>
      <c r="DI437" s="2"/>
      <c r="DJ437" s="2"/>
      <c r="DK437" s="2"/>
      <c r="DL437" s="2"/>
      <c r="DM437" s="2"/>
      <c r="DN437" s="2"/>
      <c r="DO437" s="2"/>
      <c r="DP437" s="2"/>
    </row>
    <row r="438" spans="9:120" ht="9.9499999999999993" customHeight="1">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c r="AR438" s="2"/>
      <c r="AS438" s="2"/>
      <c r="AT438" s="2"/>
      <c r="AU438" s="2"/>
      <c r="AV438" s="2"/>
      <c r="AW438" s="2"/>
      <c r="AX438" s="2"/>
      <c r="AY438" s="2"/>
      <c r="AZ438" s="2"/>
      <c r="BA438" s="2"/>
      <c r="BB438" s="2"/>
      <c r="BC438" s="2"/>
      <c r="BD438" s="2"/>
      <c r="BE438" s="2"/>
      <c r="BF438" s="2"/>
      <c r="BG438" s="2"/>
      <c r="BH438" s="2"/>
      <c r="BI438" s="2"/>
      <c r="BJ438" s="2"/>
      <c r="BK438" s="2"/>
      <c r="BL438" s="2"/>
      <c r="BM438" s="2"/>
      <c r="BN438" s="2"/>
      <c r="BO438" s="2"/>
      <c r="BP438" s="2"/>
      <c r="BQ438" s="2"/>
      <c r="BR438" s="2"/>
      <c r="BS438" s="2"/>
      <c r="BT438" s="2"/>
      <c r="BU438" s="2"/>
      <c r="BV438" s="2"/>
      <c r="BW438" s="2"/>
      <c r="BX438" s="2"/>
      <c r="BY438" s="2"/>
      <c r="BZ438" s="2"/>
      <c r="CA438" s="2"/>
      <c r="CB438" s="2"/>
      <c r="CC438" s="2"/>
      <c r="CD438" s="2"/>
      <c r="CE438" s="2"/>
      <c r="CF438" s="2"/>
      <c r="CG438" s="2"/>
      <c r="CH438" s="2"/>
      <c r="CI438" s="2"/>
      <c r="CJ438" s="2"/>
      <c r="CK438" s="2"/>
      <c r="CL438" s="2"/>
      <c r="CM438" s="2"/>
      <c r="CN438" s="2"/>
      <c r="CO438" s="2"/>
      <c r="CP438" s="2"/>
      <c r="CQ438" s="2"/>
      <c r="CR438" s="2"/>
      <c r="CS438" s="2"/>
      <c r="CT438" s="2"/>
      <c r="CU438" s="2"/>
      <c r="CV438" s="2"/>
      <c r="CW438" s="2"/>
      <c r="CX438" s="2"/>
      <c r="CY438" s="2"/>
      <c r="CZ438" s="2"/>
      <c r="DA438" s="2"/>
      <c r="DB438" s="2"/>
      <c r="DC438" s="2"/>
      <c r="DD438" s="2"/>
      <c r="DE438" s="2"/>
      <c r="DF438" s="2"/>
      <c r="DG438" s="2"/>
      <c r="DH438" s="2"/>
      <c r="DI438" s="2"/>
      <c r="DJ438" s="2"/>
      <c r="DK438" s="2"/>
      <c r="DL438" s="2"/>
      <c r="DM438" s="2"/>
      <c r="DN438" s="2"/>
      <c r="DO438" s="2"/>
      <c r="DP438" s="2"/>
    </row>
    <row r="439" spans="9:120" ht="9.9499999999999993" customHeight="1">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c r="AR439" s="2"/>
      <c r="AS439" s="2"/>
      <c r="AT439" s="2"/>
      <c r="AU439" s="2"/>
      <c r="AV439" s="2"/>
      <c r="AW439" s="2"/>
      <c r="AX439" s="2"/>
      <c r="AY439" s="2"/>
      <c r="AZ439" s="2"/>
      <c r="BA439" s="2"/>
      <c r="BB439" s="2"/>
      <c r="BC439" s="2"/>
      <c r="BD439" s="2"/>
      <c r="BE439" s="2"/>
      <c r="BF439" s="2"/>
      <c r="BG439" s="2"/>
      <c r="BH439" s="2"/>
      <c r="BI439" s="2"/>
      <c r="BJ439" s="2"/>
      <c r="BK439" s="2"/>
      <c r="BL439" s="2"/>
      <c r="BM439" s="2"/>
      <c r="BN439" s="2"/>
      <c r="BO439" s="2"/>
      <c r="BP439" s="2"/>
      <c r="BQ439" s="2"/>
      <c r="BR439" s="2"/>
      <c r="BS439" s="2"/>
      <c r="BT439" s="2"/>
      <c r="BU439" s="2"/>
      <c r="BV439" s="2"/>
      <c r="BW439" s="2"/>
      <c r="BX439" s="2"/>
      <c r="BY439" s="2"/>
      <c r="BZ439" s="2"/>
      <c r="CA439" s="2"/>
      <c r="CB439" s="2"/>
      <c r="CC439" s="2"/>
      <c r="CD439" s="2"/>
      <c r="CE439" s="2"/>
      <c r="CF439" s="2"/>
      <c r="CG439" s="2"/>
      <c r="CH439" s="2"/>
      <c r="CI439" s="2"/>
      <c r="CJ439" s="2"/>
      <c r="CK439" s="2"/>
      <c r="CL439" s="2"/>
      <c r="CM439" s="2"/>
      <c r="CN439" s="2"/>
      <c r="CO439" s="2"/>
      <c r="CP439" s="2"/>
      <c r="CQ439" s="2"/>
      <c r="CR439" s="2"/>
      <c r="CS439" s="2"/>
      <c r="CT439" s="2"/>
      <c r="CU439" s="2"/>
      <c r="CV439" s="2"/>
      <c r="CW439" s="2"/>
      <c r="CX439" s="2"/>
      <c r="CY439" s="2"/>
      <c r="CZ439" s="2"/>
      <c r="DA439" s="2"/>
      <c r="DB439" s="2"/>
      <c r="DC439" s="2"/>
      <c r="DD439" s="2"/>
      <c r="DE439" s="2"/>
      <c r="DF439" s="2"/>
      <c r="DG439" s="2"/>
      <c r="DH439" s="2"/>
      <c r="DI439" s="2"/>
      <c r="DJ439" s="2"/>
      <c r="DK439" s="2"/>
      <c r="DL439" s="2"/>
      <c r="DM439" s="2"/>
      <c r="DN439" s="2"/>
      <c r="DO439" s="2"/>
      <c r="DP439" s="2"/>
    </row>
    <row r="440" spans="9:120" ht="9.9499999999999993" customHeight="1">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c r="AR440" s="2"/>
      <c r="AS440" s="2"/>
      <c r="AT440" s="2"/>
      <c r="AU440" s="2"/>
      <c r="AV440" s="2"/>
      <c r="AW440" s="2"/>
      <c r="AX440" s="2"/>
      <c r="AY440" s="2"/>
      <c r="AZ440" s="2"/>
      <c r="BA440" s="2"/>
      <c r="BB440" s="2"/>
      <c r="BC440" s="2"/>
      <c r="BD440" s="2"/>
      <c r="BE440" s="2"/>
      <c r="BF440" s="2"/>
      <c r="BG440" s="2"/>
      <c r="BH440" s="2"/>
      <c r="BI440" s="2"/>
      <c r="BJ440" s="2"/>
      <c r="BK440" s="2"/>
      <c r="BL440" s="2"/>
      <c r="BM440" s="2"/>
      <c r="BN440" s="2"/>
      <c r="BO440" s="2"/>
      <c r="BP440" s="2"/>
      <c r="BQ440" s="2"/>
      <c r="BR440" s="2"/>
      <c r="BS440" s="2"/>
      <c r="BT440" s="2"/>
      <c r="BU440" s="2"/>
      <c r="BV440" s="2"/>
      <c r="BW440" s="2"/>
      <c r="BX440" s="2"/>
      <c r="BY440" s="2"/>
      <c r="BZ440" s="2"/>
      <c r="CA440" s="2"/>
      <c r="CB440" s="2"/>
      <c r="CC440" s="2"/>
      <c r="CD440" s="2"/>
      <c r="CE440" s="2"/>
      <c r="CF440" s="2"/>
      <c r="CG440" s="2"/>
      <c r="CH440" s="2"/>
      <c r="CI440" s="2"/>
      <c r="CJ440" s="2"/>
      <c r="CK440" s="2"/>
      <c r="CL440" s="2"/>
      <c r="CM440" s="2"/>
      <c r="CN440" s="2"/>
      <c r="CO440" s="2"/>
      <c r="CP440" s="2"/>
      <c r="CQ440" s="2"/>
      <c r="CR440" s="2"/>
      <c r="CS440" s="2"/>
      <c r="CT440" s="2"/>
      <c r="CU440" s="2"/>
      <c r="CV440" s="2"/>
      <c r="CW440" s="2"/>
      <c r="CX440" s="2"/>
      <c r="CY440" s="2"/>
      <c r="CZ440" s="2"/>
      <c r="DA440" s="2"/>
      <c r="DB440" s="2"/>
      <c r="DC440" s="2"/>
      <c r="DD440" s="2"/>
      <c r="DE440" s="2"/>
      <c r="DF440" s="2"/>
      <c r="DG440" s="2"/>
      <c r="DH440" s="2"/>
      <c r="DI440" s="2"/>
      <c r="DJ440" s="2"/>
      <c r="DK440" s="2"/>
      <c r="DL440" s="2"/>
      <c r="DM440" s="2"/>
      <c r="DN440" s="2"/>
      <c r="DO440" s="2"/>
      <c r="DP440" s="2"/>
    </row>
    <row r="441" spans="9:120" ht="9.9499999999999993" customHeight="1">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c r="AR441" s="2"/>
      <c r="AS441" s="2"/>
      <c r="AT441" s="2"/>
      <c r="AU441" s="2"/>
      <c r="AV441" s="2"/>
      <c r="AW441" s="2"/>
      <c r="AX441" s="2"/>
      <c r="AY441" s="2"/>
      <c r="AZ441" s="2"/>
      <c r="BA441" s="2"/>
      <c r="BB441" s="2"/>
      <c r="BC441" s="2"/>
      <c r="BD441" s="2"/>
      <c r="BE441" s="2"/>
      <c r="BF441" s="2"/>
      <c r="BG441" s="2"/>
      <c r="BH441" s="2"/>
      <c r="BI441" s="2"/>
      <c r="BJ441" s="2"/>
      <c r="BK441" s="2"/>
      <c r="BL441" s="2"/>
      <c r="BM441" s="2"/>
      <c r="BN441" s="2"/>
      <c r="BO441" s="2"/>
      <c r="BP441" s="2"/>
      <c r="BQ441" s="2"/>
      <c r="BR441" s="2"/>
      <c r="BS441" s="2"/>
      <c r="BT441" s="2"/>
      <c r="BU441" s="2"/>
      <c r="BV441" s="2"/>
      <c r="BW441" s="2"/>
      <c r="BX441" s="2"/>
      <c r="BY441" s="2"/>
      <c r="BZ441" s="2"/>
      <c r="CA441" s="2"/>
      <c r="CB441" s="2"/>
      <c r="CC441" s="2"/>
      <c r="CD441" s="2"/>
      <c r="CE441" s="2"/>
      <c r="CF441" s="2"/>
      <c r="CG441" s="2"/>
      <c r="CH441" s="2"/>
      <c r="CI441" s="2"/>
      <c r="CJ441" s="2"/>
      <c r="CK441" s="2"/>
      <c r="CL441" s="2"/>
      <c r="CM441" s="2"/>
      <c r="CN441" s="2"/>
      <c r="CO441" s="2"/>
      <c r="CP441" s="2"/>
      <c r="CQ441" s="2"/>
      <c r="CR441" s="2"/>
      <c r="CS441" s="2"/>
      <c r="CT441" s="2"/>
      <c r="CU441" s="2"/>
      <c r="CV441" s="2"/>
      <c r="CW441" s="2"/>
      <c r="CX441" s="2"/>
      <c r="CY441" s="2"/>
      <c r="CZ441" s="2"/>
      <c r="DA441" s="2"/>
      <c r="DB441" s="2"/>
      <c r="DC441" s="2"/>
      <c r="DD441" s="2"/>
      <c r="DE441" s="2"/>
      <c r="DF441" s="2"/>
      <c r="DG441" s="2"/>
      <c r="DH441" s="2"/>
      <c r="DI441" s="2"/>
      <c r="DJ441" s="2"/>
      <c r="DK441" s="2"/>
      <c r="DL441" s="2"/>
      <c r="DM441" s="2"/>
      <c r="DN441" s="2"/>
      <c r="DO441" s="2"/>
      <c r="DP441" s="2"/>
    </row>
    <row r="442" spans="9:120" ht="9.9499999999999993" customHeight="1">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c r="AR442" s="2"/>
      <c r="AS442" s="2"/>
      <c r="AT442" s="2"/>
      <c r="AU442" s="2"/>
      <c r="AV442" s="2"/>
      <c r="AW442" s="2"/>
      <c r="AX442" s="2"/>
      <c r="AY442" s="2"/>
      <c r="AZ442" s="2"/>
      <c r="BA442" s="2"/>
      <c r="BB442" s="2"/>
      <c r="BC442" s="2"/>
      <c r="BD442" s="2"/>
      <c r="BE442" s="2"/>
      <c r="BF442" s="2"/>
      <c r="BG442" s="2"/>
      <c r="BH442" s="2"/>
      <c r="BI442" s="2"/>
      <c r="BJ442" s="2"/>
      <c r="BK442" s="2"/>
      <c r="BL442" s="2"/>
      <c r="BM442" s="2"/>
      <c r="BN442" s="2"/>
      <c r="BO442" s="2"/>
      <c r="BP442" s="2"/>
      <c r="BQ442" s="2"/>
      <c r="BR442" s="2"/>
      <c r="BS442" s="2"/>
      <c r="BT442" s="2"/>
      <c r="BU442" s="2"/>
      <c r="BV442" s="2"/>
      <c r="BW442" s="2"/>
      <c r="BX442" s="2"/>
      <c r="BY442" s="2"/>
      <c r="BZ442" s="2"/>
      <c r="CA442" s="2"/>
      <c r="CB442" s="2"/>
      <c r="CC442" s="2"/>
      <c r="CD442" s="2"/>
      <c r="CE442" s="2"/>
      <c r="CF442" s="2"/>
      <c r="CG442" s="2"/>
      <c r="CH442" s="2"/>
      <c r="CI442" s="2"/>
      <c r="CJ442" s="2"/>
      <c r="CK442" s="2"/>
      <c r="CL442" s="2"/>
      <c r="CM442" s="2"/>
      <c r="CN442" s="2"/>
      <c r="CO442" s="2"/>
      <c r="CP442" s="2"/>
      <c r="CQ442" s="2"/>
      <c r="CR442" s="2"/>
      <c r="CS442" s="2"/>
      <c r="CT442" s="2"/>
      <c r="CU442" s="2"/>
      <c r="CV442" s="2"/>
      <c r="CW442" s="2"/>
      <c r="CX442" s="2"/>
      <c r="CY442" s="2"/>
      <c r="CZ442" s="2"/>
      <c r="DA442" s="2"/>
      <c r="DB442" s="2"/>
      <c r="DC442" s="2"/>
      <c r="DD442" s="2"/>
      <c r="DE442" s="2"/>
      <c r="DF442" s="2"/>
      <c r="DG442" s="2"/>
      <c r="DH442" s="2"/>
      <c r="DI442" s="2"/>
      <c r="DJ442" s="2"/>
      <c r="DK442" s="2"/>
      <c r="DL442" s="2"/>
      <c r="DM442" s="2"/>
      <c r="DN442" s="2"/>
      <c r="DO442" s="2"/>
      <c r="DP442" s="2"/>
    </row>
    <row r="443" spans="9:120" ht="9.9499999999999993" customHeight="1">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c r="AR443" s="2"/>
      <c r="AS443" s="2"/>
      <c r="AT443" s="2"/>
      <c r="AU443" s="2"/>
      <c r="AV443" s="2"/>
      <c r="AW443" s="2"/>
      <c r="AX443" s="2"/>
      <c r="AY443" s="2"/>
      <c r="AZ443" s="2"/>
      <c r="BA443" s="2"/>
      <c r="BB443" s="2"/>
      <c r="BC443" s="2"/>
      <c r="BD443" s="2"/>
      <c r="BE443" s="2"/>
      <c r="BF443" s="2"/>
      <c r="BG443" s="2"/>
      <c r="BH443" s="2"/>
      <c r="BI443" s="2"/>
      <c r="BJ443" s="2"/>
      <c r="BK443" s="2"/>
      <c r="BL443" s="2"/>
      <c r="BM443" s="2"/>
      <c r="BN443" s="2"/>
      <c r="BO443" s="2"/>
      <c r="BP443" s="2"/>
      <c r="BQ443" s="2"/>
      <c r="BR443" s="2"/>
      <c r="BS443" s="2"/>
      <c r="BT443" s="2"/>
      <c r="BU443" s="2"/>
      <c r="BV443" s="2"/>
      <c r="BW443" s="2"/>
      <c r="BX443" s="2"/>
      <c r="BY443" s="2"/>
      <c r="BZ443" s="2"/>
      <c r="CA443" s="2"/>
      <c r="CB443" s="2"/>
      <c r="CC443" s="2"/>
      <c r="CD443" s="2"/>
      <c r="CE443" s="2"/>
      <c r="CF443" s="2"/>
      <c r="CG443" s="2"/>
      <c r="CH443" s="2"/>
      <c r="CI443" s="2"/>
      <c r="CJ443" s="2"/>
      <c r="CK443" s="2"/>
      <c r="CL443" s="2"/>
      <c r="CM443" s="2"/>
      <c r="CN443" s="2"/>
      <c r="CO443" s="2"/>
      <c r="CP443" s="2"/>
      <c r="CQ443" s="2"/>
      <c r="CR443" s="2"/>
      <c r="CS443" s="2"/>
      <c r="CT443" s="2"/>
      <c r="CU443" s="2"/>
      <c r="CV443" s="2"/>
      <c r="CW443" s="2"/>
      <c r="CX443" s="2"/>
      <c r="CY443" s="2"/>
      <c r="CZ443" s="2"/>
      <c r="DA443" s="2"/>
      <c r="DB443" s="2"/>
      <c r="DC443" s="2"/>
      <c r="DD443" s="2"/>
      <c r="DE443" s="2"/>
      <c r="DF443" s="2"/>
      <c r="DG443" s="2"/>
      <c r="DH443" s="2"/>
      <c r="DI443" s="2"/>
      <c r="DJ443" s="2"/>
      <c r="DK443" s="2"/>
      <c r="DL443" s="2"/>
      <c r="DM443" s="2"/>
      <c r="DN443" s="2"/>
      <c r="DO443" s="2"/>
      <c r="DP443" s="2"/>
    </row>
    <row r="444" spans="9:120" ht="9.9499999999999993" customHeight="1">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2"/>
      <c r="AT444" s="2"/>
      <c r="AU444" s="2"/>
      <c r="AV444" s="2"/>
      <c r="AW444" s="2"/>
      <c r="AX444" s="2"/>
      <c r="AY444" s="2"/>
      <c r="AZ444" s="2"/>
      <c r="BA444" s="2"/>
      <c r="BB444" s="2"/>
      <c r="BC444" s="2"/>
      <c r="BD444" s="2"/>
      <c r="BE444" s="2"/>
      <c r="BF444" s="2"/>
      <c r="BG444" s="2"/>
      <c r="BH444" s="2"/>
      <c r="BI444" s="2"/>
      <c r="BJ444" s="2"/>
      <c r="BK444" s="2"/>
      <c r="BL444" s="2"/>
      <c r="BM444" s="2"/>
      <c r="BN444" s="2"/>
      <c r="BO444" s="2"/>
      <c r="BP444" s="2"/>
      <c r="BQ444" s="2"/>
      <c r="BR444" s="2"/>
      <c r="BS444" s="2"/>
      <c r="BT444" s="2"/>
      <c r="BU444" s="2"/>
      <c r="BV444" s="2"/>
      <c r="BW444" s="2"/>
      <c r="BX444" s="2"/>
      <c r="BY444" s="2"/>
      <c r="BZ444" s="2"/>
      <c r="CA444" s="2"/>
      <c r="CB444" s="2"/>
      <c r="CC444" s="2"/>
      <c r="CD444" s="2"/>
      <c r="CE444" s="2"/>
      <c r="CF444" s="2"/>
      <c r="CG444" s="2"/>
      <c r="CH444" s="2"/>
      <c r="CI444" s="2"/>
      <c r="CJ444" s="2"/>
      <c r="CK444" s="2"/>
      <c r="CL444" s="2"/>
      <c r="CM444" s="2"/>
      <c r="CN444" s="2"/>
      <c r="CO444" s="2"/>
      <c r="CP444" s="2"/>
      <c r="CQ444" s="2"/>
      <c r="CR444" s="2"/>
      <c r="CS444" s="2"/>
      <c r="CT444" s="2"/>
      <c r="CU444" s="2"/>
      <c r="CV444" s="2"/>
      <c r="CW444" s="2"/>
      <c r="CX444" s="2"/>
      <c r="CY444" s="2"/>
      <c r="CZ444" s="2"/>
      <c r="DA444" s="2"/>
      <c r="DB444" s="2"/>
      <c r="DC444" s="2"/>
      <c r="DD444" s="2"/>
      <c r="DE444" s="2"/>
      <c r="DF444" s="2"/>
      <c r="DG444" s="2"/>
      <c r="DH444" s="2"/>
      <c r="DI444" s="2"/>
      <c r="DJ444" s="2"/>
      <c r="DK444" s="2"/>
      <c r="DL444" s="2"/>
      <c r="DM444" s="2"/>
      <c r="DN444" s="2"/>
      <c r="DO444" s="2"/>
      <c r="DP444" s="2"/>
    </row>
    <row r="445" spans="9:120" ht="9.9499999999999993" customHeight="1">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2"/>
      <c r="AT445" s="2"/>
      <c r="AU445" s="2"/>
      <c r="AV445" s="2"/>
      <c r="AW445" s="2"/>
      <c r="AX445" s="2"/>
      <c r="AY445" s="2"/>
      <c r="AZ445" s="2"/>
      <c r="BA445" s="2"/>
      <c r="BB445" s="2"/>
      <c r="BC445" s="2"/>
      <c r="BD445" s="2"/>
      <c r="BE445" s="2"/>
      <c r="BF445" s="2"/>
      <c r="BG445" s="2"/>
      <c r="BH445" s="2"/>
      <c r="BI445" s="2"/>
      <c r="BJ445" s="2"/>
      <c r="BK445" s="2"/>
      <c r="BL445" s="2"/>
      <c r="BM445" s="2"/>
      <c r="BN445" s="2"/>
      <c r="BO445" s="2"/>
      <c r="BP445" s="2"/>
      <c r="BQ445" s="2"/>
      <c r="BR445" s="2"/>
      <c r="BS445" s="2"/>
      <c r="BT445" s="2"/>
      <c r="BU445" s="2"/>
      <c r="BV445" s="2"/>
      <c r="BW445" s="2"/>
      <c r="BX445" s="2"/>
      <c r="BY445" s="2"/>
      <c r="BZ445" s="2"/>
      <c r="CA445" s="2"/>
      <c r="CB445" s="2"/>
      <c r="CC445" s="2"/>
      <c r="CD445" s="2"/>
      <c r="CE445" s="2"/>
      <c r="CF445" s="2"/>
      <c r="CG445" s="2"/>
      <c r="CH445" s="2"/>
      <c r="CI445" s="2"/>
      <c r="CJ445" s="2"/>
      <c r="CK445" s="2"/>
      <c r="CL445" s="2"/>
      <c r="CM445" s="2"/>
      <c r="CN445" s="2"/>
      <c r="CO445" s="2"/>
      <c r="CP445" s="2"/>
      <c r="CQ445" s="2"/>
      <c r="CR445" s="2"/>
      <c r="CS445" s="2"/>
      <c r="CT445" s="2"/>
      <c r="CU445" s="2"/>
      <c r="CV445" s="2"/>
      <c r="CW445" s="2"/>
      <c r="CX445" s="2"/>
      <c r="CY445" s="2"/>
      <c r="CZ445" s="2"/>
      <c r="DA445" s="2"/>
      <c r="DB445" s="2"/>
      <c r="DC445" s="2"/>
      <c r="DD445" s="2"/>
      <c r="DE445" s="2"/>
      <c r="DF445" s="2"/>
      <c r="DG445" s="2"/>
      <c r="DH445" s="2"/>
      <c r="DI445" s="2"/>
      <c r="DJ445" s="2"/>
      <c r="DK445" s="2"/>
      <c r="DL445" s="2"/>
      <c r="DM445" s="2"/>
      <c r="DN445" s="2"/>
      <c r="DO445" s="2"/>
      <c r="DP445" s="2"/>
    </row>
    <row r="446" spans="9:120" ht="9.9499999999999993" customHeight="1">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2"/>
      <c r="AT446" s="2"/>
      <c r="AU446" s="2"/>
      <c r="AV446" s="2"/>
      <c r="AW446" s="2"/>
      <c r="AX446" s="2"/>
      <c r="AY446" s="2"/>
      <c r="AZ446" s="2"/>
      <c r="BA446" s="2"/>
      <c r="BB446" s="2"/>
      <c r="BC446" s="2"/>
      <c r="BD446" s="2"/>
      <c r="BE446" s="2"/>
      <c r="BF446" s="2"/>
      <c r="BG446" s="2"/>
      <c r="BH446" s="2"/>
      <c r="BI446" s="2"/>
      <c r="BJ446" s="2"/>
      <c r="BK446" s="2"/>
      <c r="BL446" s="2"/>
      <c r="BM446" s="2"/>
      <c r="BN446" s="2"/>
      <c r="BO446" s="2"/>
      <c r="BP446" s="2"/>
      <c r="BQ446" s="2"/>
      <c r="BR446" s="2"/>
      <c r="BS446" s="2"/>
      <c r="BT446" s="2"/>
      <c r="BU446" s="2"/>
      <c r="BV446" s="2"/>
      <c r="BW446" s="2"/>
      <c r="BX446" s="2"/>
      <c r="BY446" s="2"/>
      <c r="BZ446" s="2"/>
      <c r="CA446" s="2"/>
      <c r="CB446" s="2"/>
      <c r="CC446" s="2"/>
      <c r="CD446" s="2"/>
      <c r="CE446" s="2"/>
      <c r="CF446" s="2"/>
      <c r="CG446" s="2"/>
      <c r="CH446" s="2"/>
      <c r="CI446" s="2"/>
      <c r="CJ446" s="2"/>
      <c r="CK446" s="2"/>
      <c r="CL446" s="2"/>
      <c r="CM446" s="2"/>
      <c r="CN446" s="2"/>
      <c r="CO446" s="2"/>
      <c r="CP446" s="2"/>
      <c r="CQ446" s="2"/>
      <c r="CR446" s="2"/>
      <c r="CS446" s="2"/>
      <c r="CT446" s="2"/>
      <c r="CU446" s="2"/>
      <c r="CV446" s="2"/>
      <c r="CW446" s="2"/>
      <c r="CX446" s="2"/>
      <c r="CY446" s="2"/>
      <c r="CZ446" s="2"/>
      <c r="DA446" s="2"/>
      <c r="DB446" s="2"/>
      <c r="DC446" s="2"/>
      <c r="DD446" s="2"/>
      <c r="DE446" s="2"/>
      <c r="DF446" s="2"/>
      <c r="DG446" s="2"/>
      <c r="DH446" s="2"/>
      <c r="DI446" s="2"/>
      <c r="DJ446" s="2"/>
      <c r="DK446" s="2"/>
      <c r="DL446" s="2"/>
      <c r="DM446" s="2"/>
      <c r="DN446" s="2"/>
      <c r="DO446" s="2"/>
      <c r="DP446" s="2"/>
    </row>
    <row r="447" spans="9:120" ht="9.9499999999999993" customHeight="1">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2"/>
      <c r="AT447" s="2"/>
      <c r="AU447" s="2"/>
      <c r="AV447" s="2"/>
      <c r="AW447" s="2"/>
      <c r="AX447" s="2"/>
      <c r="AY447" s="2"/>
      <c r="AZ447" s="2"/>
      <c r="BA447" s="2"/>
      <c r="BB447" s="2"/>
      <c r="BC447" s="2"/>
      <c r="BD447" s="2"/>
      <c r="BE447" s="2"/>
      <c r="BF447" s="2"/>
      <c r="BG447" s="2"/>
      <c r="BH447" s="2"/>
      <c r="BI447" s="2"/>
      <c r="BJ447" s="2"/>
      <c r="BK447" s="2"/>
      <c r="BL447" s="2"/>
      <c r="BM447" s="2"/>
      <c r="BN447" s="2"/>
      <c r="BO447" s="2"/>
      <c r="BP447" s="2"/>
      <c r="BQ447" s="2"/>
      <c r="BR447" s="2"/>
      <c r="BS447" s="2"/>
      <c r="BT447" s="2"/>
      <c r="BU447" s="2"/>
      <c r="BV447" s="2"/>
      <c r="BW447" s="2"/>
      <c r="BX447" s="2"/>
      <c r="BY447" s="2"/>
      <c r="BZ447" s="2"/>
      <c r="CA447" s="2"/>
      <c r="CB447" s="2"/>
      <c r="CC447" s="2"/>
      <c r="CD447" s="2"/>
      <c r="CE447" s="2"/>
      <c r="CF447" s="2"/>
      <c r="CG447" s="2"/>
      <c r="CH447" s="2"/>
      <c r="CI447" s="2"/>
      <c r="CJ447" s="2"/>
      <c r="CK447" s="2"/>
      <c r="CL447" s="2"/>
      <c r="CM447" s="2"/>
      <c r="CN447" s="2"/>
      <c r="CO447" s="2"/>
      <c r="CP447" s="2"/>
      <c r="CQ447" s="2"/>
      <c r="CR447" s="2"/>
      <c r="CS447" s="2"/>
      <c r="CT447" s="2"/>
      <c r="CU447" s="2"/>
      <c r="CV447" s="2"/>
      <c r="CW447" s="2"/>
      <c r="CX447" s="2"/>
      <c r="CY447" s="2"/>
      <c r="CZ447" s="2"/>
      <c r="DA447" s="2"/>
      <c r="DB447" s="2"/>
      <c r="DC447" s="2"/>
      <c r="DD447" s="2"/>
      <c r="DE447" s="2"/>
      <c r="DF447" s="2"/>
      <c r="DG447" s="2"/>
      <c r="DH447" s="2"/>
      <c r="DI447" s="2"/>
      <c r="DJ447" s="2"/>
      <c r="DK447" s="2"/>
      <c r="DL447" s="2"/>
      <c r="DM447" s="2"/>
      <c r="DN447" s="2"/>
      <c r="DO447" s="2"/>
      <c r="DP447" s="2"/>
    </row>
    <row r="448" spans="9:120" ht="9.9499999999999993" customHeight="1">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c r="AR448" s="2"/>
      <c r="AS448" s="2"/>
      <c r="AT448" s="2"/>
      <c r="AU448" s="2"/>
      <c r="AV448" s="2"/>
      <c r="AW448" s="2"/>
      <c r="AX448" s="2"/>
      <c r="AY448" s="2"/>
      <c r="AZ448" s="2"/>
      <c r="BA448" s="2"/>
      <c r="BB448" s="2"/>
      <c r="BC448" s="2"/>
      <c r="BD448" s="2"/>
      <c r="BE448" s="2"/>
      <c r="BF448" s="2"/>
      <c r="BG448" s="2"/>
      <c r="BH448" s="2"/>
      <c r="BI448" s="2"/>
      <c r="BJ448" s="2"/>
      <c r="BK448" s="2"/>
      <c r="BL448" s="2"/>
      <c r="BM448" s="2"/>
      <c r="BN448" s="2"/>
      <c r="BO448" s="2"/>
      <c r="BP448" s="2"/>
      <c r="BQ448" s="2"/>
      <c r="BR448" s="2"/>
      <c r="BS448" s="2"/>
      <c r="BT448" s="2"/>
      <c r="BU448" s="2"/>
      <c r="BV448" s="2"/>
      <c r="BW448" s="2"/>
      <c r="BX448" s="2"/>
      <c r="BY448" s="2"/>
      <c r="BZ448" s="2"/>
      <c r="CA448" s="2"/>
      <c r="CB448" s="2"/>
      <c r="CC448" s="2"/>
      <c r="CD448" s="2"/>
      <c r="CE448" s="2"/>
      <c r="CF448" s="2"/>
      <c r="CG448" s="2"/>
      <c r="CH448" s="2"/>
      <c r="CI448" s="2"/>
      <c r="CJ448" s="2"/>
      <c r="CK448" s="2"/>
      <c r="CL448" s="2"/>
      <c r="CM448" s="2"/>
      <c r="CN448" s="2"/>
      <c r="CO448" s="2"/>
      <c r="CP448" s="2"/>
      <c r="CQ448" s="2"/>
      <c r="CR448" s="2"/>
      <c r="CS448" s="2"/>
      <c r="CT448" s="2"/>
      <c r="CU448" s="2"/>
      <c r="CV448" s="2"/>
      <c r="CW448" s="2"/>
      <c r="CX448" s="2"/>
      <c r="CY448" s="2"/>
      <c r="CZ448" s="2"/>
      <c r="DA448" s="2"/>
      <c r="DB448" s="2"/>
      <c r="DC448" s="2"/>
      <c r="DD448" s="2"/>
      <c r="DE448" s="2"/>
      <c r="DF448" s="2"/>
      <c r="DG448" s="2"/>
      <c r="DH448" s="2"/>
      <c r="DI448" s="2"/>
      <c r="DJ448" s="2"/>
      <c r="DK448" s="2"/>
      <c r="DL448" s="2"/>
      <c r="DM448" s="2"/>
      <c r="DN448" s="2"/>
      <c r="DO448" s="2"/>
      <c r="DP448" s="2"/>
    </row>
    <row r="449" spans="9:120" ht="9.9499999999999993" customHeight="1">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c r="AR449" s="2"/>
      <c r="AS449" s="2"/>
      <c r="AT449" s="2"/>
      <c r="AU449" s="2"/>
      <c r="AV449" s="2"/>
      <c r="AW449" s="2"/>
      <c r="AX449" s="2"/>
      <c r="AY449" s="2"/>
      <c r="AZ449" s="2"/>
      <c r="BA449" s="2"/>
      <c r="BB449" s="2"/>
      <c r="BC449" s="2"/>
      <c r="BD449" s="2"/>
      <c r="BE449" s="2"/>
      <c r="BF449" s="2"/>
      <c r="BG449" s="2"/>
      <c r="BH449" s="2"/>
      <c r="BI449" s="2"/>
      <c r="BJ449" s="2"/>
      <c r="BK449" s="2"/>
      <c r="BL449" s="2"/>
      <c r="BM449" s="2"/>
      <c r="BN449" s="2"/>
      <c r="BO449" s="2"/>
      <c r="BP449" s="2"/>
      <c r="BQ449" s="2"/>
      <c r="BR449" s="2"/>
      <c r="BS449" s="2"/>
      <c r="BT449" s="2"/>
      <c r="BU449" s="2"/>
      <c r="BV449" s="2"/>
      <c r="BW449" s="2"/>
      <c r="BX449" s="2"/>
      <c r="BY449" s="2"/>
      <c r="BZ449" s="2"/>
      <c r="CA449" s="2"/>
      <c r="CB449" s="2"/>
      <c r="CC449" s="2"/>
      <c r="CD449" s="2"/>
      <c r="CE449" s="2"/>
      <c r="CF449" s="2"/>
      <c r="CG449" s="2"/>
      <c r="CH449" s="2"/>
      <c r="CI449" s="2"/>
      <c r="CJ449" s="2"/>
      <c r="CK449" s="2"/>
      <c r="CL449" s="2"/>
      <c r="CM449" s="2"/>
      <c r="CN449" s="2"/>
      <c r="CO449" s="2"/>
      <c r="CP449" s="2"/>
      <c r="CQ449" s="2"/>
      <c r="CR449" s="2"/>
      <c r="CS449" s="2"/>
      <c r="CT449" s="2"/>
      <c r="CU449" s="2"/>
      <c r="CV449" s="2"/>
      <c r="CW449" s="2"/>
      <c r="CX449" s="2"/>
      <c r="CY449" s="2"/>
      <c r="CZ449" s="2"/>
      <c r="DA449" s="2"/>
      <c r="DB449" s="2"/>
      <c r="DC449" s="2"/>
      <c r="DD449" s="2"/>
      <c r="DE449" s="2"/>
      <c r="DF449" s="2"/>
      <c r="DG449" s="2"/>
      <c r="DH449" s="2"/>
      <c r="DI449" s="2"/>
      <c r="DJ449" s="2"/>
      <c r="DK449" s="2"/>
      <c r="DL449" s="2"/>
      <c r="DM449" s="2"/>
      <c r="DN449" s="2"/>
      <c r="DO449" s="2"/>
      <c r="DP449" s="2"/>
    </row>
    <row r="450" spans="9:120" ht="9.9499999999999993" customHeight="1">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c r="AR450" s="2"/>
      <c r="AS450" s="2"/>
      <c r="AT450" s="2"/>
      <c r="AU450" s="2"/>
      <c r="AV450" s="2"/>
      <c r="AW450" s="2"/>
      <c r="AX450" s="2"/>
      <c r="AY450" s="2"/>
      <c r="AZ450" s="2"/>
      <c r="BA450" s="2"/>
      <c r="BB450" s="2"/>
      <c r="BC450" s="2"/>
      <c r="BD450" s="2"/>
      <c r="BE450" s="2"/>
      <c r="BF450" s="2"/>
      <c r="BG450" s="2"/>
      <c r="BH450" s="2"/>
      <c r="BI450" s="2"/>
      <c r="BJ450" s="2"/>
      <c r="BK450" s="2"/>
      <c r="BL450" s="2"/>
      <c r="BM450" s="2"/>
      <c r="BN450" s="2"/>
      <c r="BO450" s="2"/>
      <c r="BP450" s="2"/>
      <c r="BQ450" s="2"/>
      <c r="BR450" s="2"/>
      <c r="BS450" s="2"/>
      <c r="BT450" s="2"/>
      <c r="BU450" s="2"/>
      <c r="BV450" s="2"/>
      <c r="BW450" s="2"/>
      <c r="BX450" s="2"/>
      <c r="BY450" s="2"/>
      <c r="BZ450" s="2"/>
      <c r="CA450" s="2"/>
      <c r="CB450" s="2"/>
      <c r="CC450" s="2"/>
      <c r="CD450" s="2"/>
      <c r="CE450" s="2"/>
      <c r="CF450" s="2"/>
      <c r="CG450" s="2"/>
      <c r="CH450" s="2"/>
      <c r="CI450" s="2"/>
      <c r="CJ450" s="2"/>
      <c r="CK450" s="2"/>
      <c r="CL450" s="2"/>
      <c r="CM450" s="2"/>
      <c r="CN450" s="2"/>
      <c r="CO450" s="2"/>
      <c r="CP450" s="2"/>
      <c r="CQ450" s="2"/>
      <c r="CR450" s="2"/>
      <c r="CS450" s="2"/>
      <c r="CT450" s="2"/>
      <c r="CU450" s="2"/>
      <c r="CV450" s="2"/>
      <c r="CW450" s="2"/>
      <c r="CX450" s="2"/>
      <c r="CY450" s="2"/>
      <c r="CZ450" s="2"/>
      <c r="DA450" s="2"/>
      <c r="DB450" s="2"/>
      <c r="DC450" s="2"/>
      <c r="DD450" s="2"/>
      <c r="DE450" s="2"/>
      <c r="DF450" s="2"/>
      <c r="DG450" s="2"/>
      <c r="DH450" s="2"/>
      <c r="DI450" s="2"/>
      <c r="DJ450" s="2"/>
      <c r="DK450" s="2"/>
      <c r="DL450" s="2"/>
      <c r="DM450" s="2"/>
      <c r="DN450" s="2"/>
      <c r="DO450" s="2"/>
      <c r="DP450" s="2"/>
    </row>
    <row r="451" spans="9:120" ht="9.9499999999999993" customHeight="1">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c r="AR451" s="2"/>
      <c r="AS451" s="2"/>
      <c r="AT451" s="2"/>
      <c r="AU451" s="2"/>
      <c r="AV451" s="2"/>
      <c r="AW451" s="2"/>
      <c r="AX451" s="2"/>
      <c r="AY451" s="2"/>
      <c r="AZ451" s="2"/>
      <c r="BA451" s="2"/>
      <c r="BB451" s="2"/>
      <c r="BC451" s="2"/>
      <c r="BD451" s="2"/>
      <c r="BE451" s="2"/>
      <c r="BF451" s="2"/>
      <c r="BG451" s="2"/>
      <c r="BH451" s="2"/>
      <c r="BI451" s="2"/>
      <c r="BJ451" s="2"/>
      <c r="BK451" s="2"/>
      <c r="BL451" s="2"/>
      <c r="BM451" s="2"/>
      <c r="BN451" s="2"/>
      <c r="BO451" s="2"/>
      <c r="BP451" s="2"/>
      <c r="BQ451" s="2"/>
      <c r="BR451" s="2"/>
      <c r="BS451" s="2"/>
      <c r="BT451" s="2"/>
      <c r="BU451" s="2"/>
      <c r="BV451" s="2"/>
      <c r="BW451" s="2"/>
      <c r="BX451" s="2"/>
      <c r="BY451" s="2"/>
      <c r="BZ451" s="2"/>
      <c r="CA451" s="2"/>
      <c r="CB451" s="2"/>
      <c r="CC451" s="2"/>
      <c r="CD451" s="2"/>
      <c r="CE451" s="2"/>
      <c r="CF451" s="2"/>
      <c r="CG451" s="2"/>
      <c r="CH451" s="2"/>
      <c r="CI451" s="2"/>
      <c r="CJ451" s="2"/>
      <c r="CK451" s="2"/>
      <c r="CL451" s="2"/>
      <c r="CM451" s="2"/>
      <c r="CN451" s="2"/>
      <c r="CO451" s="2"/>
      <c r="CP451" s="2"/>
      <c r="CQ451" s="2"/>
      <c r="CR451" s="2"/>
      <c r="CS451" s="2"/>
      <c r="CT451" s="2"/>
      <c r="CU451" s="2"/>
      <c r="CV451" s="2"/>
      <c r="CW451" s="2"/>
      <c r="CX451" s="2"/>
      <c r="CY451" s="2"/>
      <c r="CZ451" s="2"/>
      <c r="DA451" s="2"/>
      <c r="DB451" s="2"/>
      <c r="DC451" s="2"/>
      <c r="DD451" s="2"/>
      <c r="DE451" s="2"/>
      <c r="DF451" s="2"/>
      <c r="DG451" s="2"/>
      <c r="DH451" s="2"/>
      <c r="DI451" s="2"/>
      <c r="DJ451" s="2"/>
      <c r="DK451" s="2"/>
      <c r="DL451" s="2"/>
      <c r="DM451" s="2"/>
      <c r="DN451" s="2"/>
      <c r="DO451" s="2"/>
      <c r="DP451" s="2"/>
    </row>
    <row r="452" spans="9:120" ht="9.9499999999999993" customHeight="1">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c r="AR452" s="2"/>
      <c r="AS452" s="2"/>
      <c r="AT452" s="2"/>
      <c r="AU452" s="2"/>
      <c r="AV452" s="2"/>
      <c r="AW452" s="2"/>
      <c r="AX452" s="2"/>
      <c r="AY452" s="2"/>
      <c r="AZ452" s="2"/>
      <c r="BA452" s="2"/>
      <c r="BB452" s="2"/>
      <c r="BC452" s="2"/>
      <c r="BD452" s="2"/>
      <c r="BE452" s="2"/>
      <c r="BF452" s="2"/>
      <c r="BG452" s="2"/>
      <c r="BH452" s="2"/>
      <c r="BI452" s="2"/>
      <c r="BJ452" s="2"/>
      <c r="BK452" s="2"/>
      <c r="BL452" s="2"/>
      <c r="BM452" s="2"/>
      <c r="BN452" s="2"/>
      <c r="BO452" s="2"/>
      <c r="BP452" s="2"/>
      <c r="BQ452" s="2"/>
      <c r="BR452" s="2"/>
      <c r="BS452" s="2"/>
      <c r="BT452" s="2"/>
      <c r="BU452" s="2"/>
      <c r="BV452" s="2"/>
      <c r="BW452" s="2"/>
      <c r="BX452" s="2"/>
      <c r="BY452" s="2"/>
      <c r="BZ452" s="2"/>
      <c r="CA452" s="2"/>
      <c r="CB452" s="2"/>
      <c r="CC452" s="2"/>
      <c r="CD452" s="2"/>
      <c r="CE452" s="2"/>
      <c r="CF452" s="2"/>
      <c r="CG452" s="2"/>
      <c r="CH452" s="2"/>
      <c r="CI452" s="2"/>
      <c r="CJ452" s="2"/>
      <c r="CK452" s="2"/>
      <c r="CL452" s="2"/>
      <c r="CM452" s="2"/>
      <c r="CN452" s="2"/>
      <c r="CO452" s="2"/>
      <c r="CP452" s="2"/>
      <c r="CQ452" s="2"/>
      <c r="CR452" s="2"/>
      <c r="CS452" s="2"/>
      <c r="CT452" s="2"/>
      <c r="CU452" s="2"/>
      <c r="CV452" s="2"/>
      <c r="CW452" s="2"/>
      <c r="CX452" s="2"/>
      <c r="CY452" s="2"/>
      <c r="CZ452" s="2"/>
      <c r="DA452" s="2"/>
      <c r="DB452" s="2"/>
      <c r="DC452" s="2"/>
      <c r="DD452" s="2"/>
      <c r="DE452" s="2"/>
      <c r="DF452" s="2"/>
      <c r="DG452" s="2"/>
      <c r="DH452" s="2"/>
      <c r="DI452" s="2"/>
      <c r="DJ452" s="2"/>
      <c r="DK452" s="2"/>
      <c r="DL452" s="2"/>
      <c r="DM452" s="2"/>
      <c r="DN452" s="2"/>
      <c r="DO452" s="2"/>
      <c r="DP452" s="2"/>
    </row>
    <row r="453" spans="9:120" ht="9.9499999999999993" customHeight="1">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c r="AR453" s="2"/>
      <c r="AS453" s="2"/>
      <c r="AT453" s="2"/>
      <c r="AU453" s="2"/>
      <c r="AV453" s="2"/>
      <c r="AW453" s="2"/>
      <c r="AX453" s="2"/>
      <c r="AY453" s="2"/>
      <c r="AZ453" s="2"/>
      <c r="BA453" s="2"/>
      <c r="BB453" s="2"/>
      <c r="BC453" s="2"/>
      <c r="BD453" s="2"/>
      <c r="BE453" s="2"/>
      <c r="BF453" s="2"/>
      <c r="BG453" s="2"/>
      <c r="BH453" s="2"/>
      <c r="BI453" s="2"/>
      <c r="BJ453" s="2"/>
      <c r="BK453" s="2"/>
      <c r="BL453" s="2"/>
      <c r="BM453" s="2"/>
      <c r="BN453" s="2"/>
      <c r="BO453" s="2"/>
      <c r="BP453" s="2"/>
      <c r="BQ453" s="2"/>
      <c r="BR453" s="2"/>
      <c r="BS453" s="2"/>
      <c r="BT453" s="2"/>
      <c r="BU453" s="2"/>
      <c r="BV453" s="2"/>
      <c r="BW453" s="2"/>
      <c r="BX453" s="2"/>
      <c r="BY453" s="2"/>
      <c r="BZ453" s="2"/>
      <c r="CA453" s="2"/>
      <c r="CB453" s="2"/>
      <c r="CC453" s="2"/>
      <c r="CD453" s="2"/>
      <c r="CE453" s="2"/>
      <c r="CF453" s="2"/>
      <c r="CG453" s="2"/>
      <c r="CH453" s="2"/>
      <c r="CI453" s="2"/>
      <c r="CJ453" s="2"/>
      <c r="CK453" s="2"/>
      <c r="CL453" s="2"/>
      <c r="CM453" s="2"/>
      <c r="CN453" s="2"/>
      <c r="CO453" s="2"/>
      <c r="CP453" s="2"/>
      <c r="CQ453" s="2"/>
      <c r="CR453" s="2"/>
      <c r="CS453" s="2"/>
      <c r="CT453" s="2"/>
      <c r="CU453" s="2"/>
      <c r="CV453" s="2"/>
      <c r="CW453" s="2"/>
      <c r="CX453" s="2"/>
      <c r="CY453" s="2"/>
      <c r="CZ453" s="2"/>
      <c r="DA453" s="2"/>
      <c r="DB453" s="2"/>
      <c r="DC453" s="2"/>
      <c r="DD453" s="2"/>
      <c r="DE453" s="2"/>
      <c r="DF453" s="2"/>
      <c r="DG453" s="2"/>
      <c r="DH453" s="2"/>
      <c r="DI453" s="2"/>
      <c r="DJ453" s="2"/>
      <c r="DK453" s="2"/>
      <c r="DL453" s="2"/>
      <c r="DM453" s="2"/>
      <c r="DN453" s="2"/>
      <c r="DO453" s="2"/>
      <c r="DP453" s="2"/>
    </row>
    <row r="454" spans="9:120" ht="9.9499999999999993" customHeight="1">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c r="AR454" s="2"/>
      <c r="AS454" s="2"/>
      <c r="AT454" s="2"/>
      <c r="AU454" s="2"/>
      <c r="AV454" s="2"/>
      <c r="AW454" s="2"/>
      <c r="AX454" s="2"/>
      <c r="AY454" s="2"/>
      <c r="AZ454" s="2"/>
      <c r="BA454" s="2"/>
      <c r="BB454" s="2"/>
      <c r="BC454" s="2"/>
      <c r="BD454" s="2"/>
      <c r="BE454" s="2"/>
      <c r="BF454" s="2"/>
      <c r="BG454" s="2"/>
      <c r="BH454" s="2"/>
      <c r="BI454" s="2"/>
      <c r="BJ454" s="2"/>
      <c r="BK454" s="2"/>
      <c r="BL454" s="2"/>
      <c r="BM454" s="2"/>
      <c r="BN454" s="2"/>
      <c r="BO454" s="2"/>
      <c r="BP454" s="2"/>
      <c r="BQ454" s="2"/>
      <c r="BR454" s="2"/>
      <c r="BS454" s="2"/>
      <c r="BT454" s="2"/>
      <c r="BU454" s="2"/>
      <c r="BV454" s="2"/>
      <c r="BW454" s="2"/>
      <c r="BX454" s="2"/>
      <c r="BY454" s="2"/>
      <c r="BZ454" s="2"/>
      <c r="CA454" s="2"/>
      <c r="CB454" s="2"/>
      <c r="CC454" s="2"/>
      <c r="CD454" s="2"/>
      <c r="CE454" s="2"/>
      <c r="CF454" s="2"/>
      <c r="CG454" s="2"/>
      <c r="CH454" s="2"/>
      <c r="CI454" s="2"/>
      <c r="CJ454" s="2"/>
      <c r="CK454" s="2"/>
      <c r="CL454" s="2"/>
      <c r="CM454" s="2"/>
      <c r="CN454" s="2"/>
      <c r="CO454" s="2"/>
      <c r="CP454" s="2"/>
      <c r="CQ454" s="2"/>
      <c r="CR454" s="2"/>
      <c r="CS454" s="2"/>
      <c r="CT454" s="2"/>
      <c r="CU454" s="2"/>
      <c r="CV454" s="2"/>
      <c r="CW454" s="2"/>
      <c r="CX454" s="2"/>
      <c r="CY454" s="2"/>
      <c r="CZ454" s="2"/>
      <c r="DA454" s="2"/>
      <c r="DB454" s="2"/>
      <c r="DC454" s="2"/>
      <c r="DD454" s="2"/>
      <c r="DE454" s="2"/>
      <c r="DF454" s="2"/>
      <c r="DG454" s="2"/>
      <c r="DH454" s="2"/>
      <c r="DI454" s="2"/>
      <c r="DJ454" s="2"/>
      <c r="DK454" s="2"/>
      <c r="DL454" s="2"/>
      <c r="DM454" s="2"/>
      <c r="DN454" s="2"/>
      <c r="DO454" s="2"/>
      <c r="DP454" s="2"/>
    </row>
    <row r="455" spans="9:120" ht="9.9499999999999993" customHeight="1">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c r="AR455" s="2"/>
      <c r="AS455" s="2"/>
      <c r="AT455" s="2"/>
      <c r="AU455" s="2"/>
      <c r="AV455" s="2"/>
      <c r="AW455" s="2"/>
      <c r="AX455" s="2"/>
      <c r="AY455" s="2"/>
      <c r="AZ455" s="2"/>
      <c r="BA455" s="2"/>
      <c r="BB455" s="2"/>
      <c r="BC455" s="2"/>
      <c r="BD455" s="2"/>
      <c r="BE455" s="2"/>
      <c r="BF455" s="2"/>
      <c r="BG455" s="2"/>
      <c r="BH455" s="2"/>
      <c r="BI455" s="2"/>
      <c r="BJ455" s="2"/>
      <c r="BK455" s="2"/>
      <c r="BL455" s="2"/>
      <c r="BM455" s="2"/>
      <c r="BN455" s="2"/>
      <c r="BO455" s="2"/>
      <c r="BP455" s="2"/>
      <c r="BQ455" s="2"/>
      <c r="BR455" s="2"/>
      <c r="BS455" s="2"/>
      <c r="BT455" s="2"/>
      <c r="BU455" s="2"/>
      <c r="BV455" s="2"/>
      <c r="BW455" s="2"/>
      <c r="BX455" s="2"/>
      <c r="BY455" s="2"/>
      <c r="BZ455" s="2"/>
      <c r="CA455" s="2"/>
      <c r="CB455" s="2"/>
      <c r="CC455" s="2"/>
      <c r="CD455" s="2"/>
      <c r="CE455" s="2"/>
      <c r="CF455" s="2"/>
      <c r="CG455" s="2"/>
      <c r="CH455" s="2"/>
      <c r="CI455" s="2"/>
      <c r="CJ455" s="2"/>
      <c r="CK455" s="2"/>
      <c r="CL455" s="2"/>
      <c r="CM455" s="2"/>
      <c r="CN455" s="2"/>
      <c r="CO455" s="2"/>
      <c r="CP455" s="2"/>
      <c r="CQ455" s="2"/>
      <c r="CR455" s="2"/>
      <c r="CS455" s="2"/>
      <c r="CT455" s="2"/>
      <c r="CU455" s="2"/>
      <c r="CV455" s="2"/>
      <c r="CW455" s="2"/>
      <c r="CX455" s="2"/>
      <c r="CY455" s="2"/>
      <c r="CZ455" s="2"/>
      <c r="DA455" s="2"/>
      <c r="DB455" s="2"/>
      <c r="DC455" s="2"/>
      <c r="DD455" s="2"/>
      <c r="DE455" s="2"/>
      <c r="DF455" s="2"/>
      <c r="DG455" s="2"/>
      <c r="DH455" s="2"/>
      <c r="DI455" s="2"/>
      <c r="DJ455" s="2"/>
      <c r="DK455" s="2"/>
      <c r="DL455" s="2"/>
      <c r="DM455" s="2"/>
      <c r="DN455" s="2"/>
      <c r="DO455" s="2"/>
      <c r="DP455" s="2"/>
    </row>
    <row r="456" spans="9:120" ht="9.9499999999999993" customHeight="1">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c r="AR456" s="2"/>
      <c r="AS456" s="2"/>
      <c r="AT456" s="2"/>
      <c r="AU456" s="2"/>
      <c r="AV456" s="2"/>
      <c r="AW456" s="2"/>
      <c r="AX456" s="2"/>
      <c r="AY456" s="2"/>
      <c r="AZ456" s="2"/>
      <c r="BA456" s="2"/>
      <c r="BB456" s="2"/>
      <c r="BC456" s="2"/>
      <c r="BD456" s="2"/>
      <c r="BE456" s="2"/>
      <c r="BF456" s="2"/>
      <c r="BG456" s="2"/>
      <c r="BH456" s="2"/>
      <c r="BI456" s="2"/>
      <c r="BJ456" s="2"/>
      <c r="BK456" s="2"/>
      <c r="BL456" s="2"/>
      <c r="BM456" s="2"/>
      <c r="BN456" s="2"/>
      <c r="BO456" s="2"/>
      <c r="BP456" s="2"/>
      <c r="BQ456" s="2"/>
      <c r="BR456" s="2"/>
      <c r="BS456" s="2"/>
      <c r="BT456" s="2"/>
      <c r="BU456" s="2"/>
      <c r="BV456" s="2"/>
      <c r="BW456" s="2"/>
      <c r="BX456" s="2"/>
      <c r="BY456" s="2"/>
      <c r="BZ456" s="2"/>
      <c r="CA456" s="2"/>
      <c r="CB456" s="2"/>
      <c r="CC456" s="2"/>
      <c r="CD456" s="2"/>
      <c r="CE456" s="2"/>
      <c r="CF456" s="2"/>
      <c r="CG456" s="2"/>
      <c r="CH456" s="2"/>
      <c r="CI456" s="2"/>
      <c r="CJ456" s="2"/>
      <c r="CK456" s="2"/>
      <c r="CL456" s="2"/>
      <c r="CM456" s="2"/>
      <c r="CN456" s="2"/>
      <c r="CO456" s="2"/>
      <c r="CP456" s="2"/>
      <c r="CQ456" s="2"/>
      <c r="CR456" s="2"/>
      <c r="CS456" s="2"/>
      <c r="CT456" s="2"/>
      <c r="CU456" s="2"/>
      <c r="CV456" s="2"/>
      <c r="CW456" s="2"/>
      <c r="CX456" s="2"/>
      <c r="CY456" s="2"/>
      <c r="CZ456" s="2"/>
      <c r="DA456" s="2"/>
      <c r="DB456" s="2"/>
      <c r="DC456" s="2"/>
      <c r="DD456" s="2"/>
      <c r="DE456" s="2"/>
      <c r="DF456" s="2"/>
      <c r="DG456" s="2"/>
      <c r="DH456" s="2"/>
      <c r="DI456" s="2"/>
      <c r="DJ456" s="2"/>
      <c r="DK456" s="2"/>
      <c r="DL456" s="2"/>
      <c r="DM456" s="2"/>
      <c r="DN456" s="2"/>
      <c r="DO456" s="2"/>
      <c r="DP456" s="2"/>
    </row>
    <row r="457" spans="9:120" ht="9.9499999999999993" customHeight="1">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c r="AR457" s="2"/>
      <c r="AS457" s="2"/>
      <c r="AT457" s="2"/>
      <c r="AU457" s="2"/>
      <c r="AV457" s="2"/>
      <c r="AW457" s="2"/>
      <c r="AX457" s="2"/>
      <c r="AY457" s="2"/>
      <c r="AZ457" s="2"/>
      <c r="BA457" s="2"/>
      <c r="BB457" s="2"/>
      <c r="BC457" s="2"/>
      <c r="BD457" s="2"/>
      <c r="BE457" s="2"/>
      <c r="BF457" s="2"/>
      <c r="BG457" s="2"/>
      <c r="BH457" s="2"/>
      <c r="BI457" s="2"/>
      <c r="BJ457" s="2"/>
      <c r="BK457" s="2"/>
      <c r="BL457" s="2"/>
      <c r="BM457" s="2"/>
      <c r="BN457" s="2"/>
      <c r="BO457" s="2"/>
      <c r="BP457" s="2"/>
      <c r="BQ457" s="2"/>
      <c r="BR457" s="2"/>
      <c r="BS457" s="2"/>
      <c r="BT457" s="2"/>
      <c r="BU457" s="2"/>
      <c r="BV457" s="2"/>
      <c r="BW457" s="2"/>
      <c r="BX457" s="2"/>
      <c r="BY457" s="2"/>
      <c r="BZ457" s="2"/>
      <c r="CA457" s="2"/>
      <c r="CB457" s="2"/>
      <c r="CC457" s="2"/>
      <c r="CD457" s="2"/>
      <c r="CE457" s="2"/>
      <c r="CF457" s="2"/>
      <c r="CG457" s="2"/>
      <c r="CH457" s="2"/>
      <c r="CI457" s="2"/>
      <c r="CJ457" s="2"/>
      <c r="CK457" s="2"/>
      <c r="CL457" s="2"/>
      <c r="CM457" s="2"/>
      <c r="CN457" s="2"/>
      <c r="CO457" s="2"/>
      <c r="CP457" s="2"/>
      <c r="CQ457" s="2"/>
      <c r="CR457" s="2"/>
      <c r="CS457" s="2"/>
      <c r="CT457" s="2"/>
      <c r="CU457" s="2"/>
      <c r="CV457" s="2"/>
      <c r="CW457" s="2"/>
      <c r="CX457" s="2"/>
      <c r="CY457" s="2"/>
      <c r="CZ457" s="2"/>
      <c r="DA457" s="2"/>
      <c r="DB457" s="2"/>
      <c r="DC457" s="2"/>
      <c r="DD457" s="2"/>
      <c r="DE457" s="2"/>
      <c r="DF457" s="2"/>
      <c r="DG457" s="2"/>
      <c r="DH457" s="2"/>
      <c r="DI457" s="2"/>
      <c r="DJ457" s="2"/>
      <c r="DK457" s="2"/>
      <c r="DL457" s="2"/>
      <c r="DM457" s="2"/>
      <c r="DN457" s="2"/>
      <c r="DO457" s="2"/>
      <c r="DP457" s="2"/>
    </row>
    <row r="458" spans="9:120" ht="9.9499999999999993" customHeight="1">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c r="AR458" s="2"/>
      <c r="AS458" s="2"/>
      <c r="AT458" s="2"/>
      <c r="AU458" s="2"/>
      <c r="AV458" s="2"/>
      <c r="AW458" s="2"/>
      <c r="AX458" s="2"/>
      <c r="AY458" s="2"/>
      <c r="AZ458" s="2"/>
      <c r="BA458" s="2"/>
      <c r="BB458" s="2"/>
      <c r="BC458" s="2"/>
      <c r="BD458" s="2"/>
      <c r="BE458" s="2"/>
      <c r="BF458" s="2"/>
      <c r="BG458" s="2"/>
      <c r="BH458" s="2"/>
      <c r="BI458" s="2"/>
      <c r="BJ458" s="2"/>
      <c r="BK458" s="2"/>
      <c r="BL458" s="2"/>
      <c r="BM458" s="2"/>
      <c r="BN458" s="2"/>
      <c r="BO458" s="2"/>
      <c r="BP458" s="2"/>
      <c r="BQ458" s="2"/>
      <c r="BR458" s="2"/>
      <c r="BS458" s="2"/>
      <c r="BT458" s="2"/>
      <c r="BU458" s="2"/>
      <c r="BV458" s="2"/>
      <c r="BW458" s="2"/>
      <c r="BX458" s="2"/>
      <c r="BY458" s="2"/>
      <c r="BZ458" s="2"/>
      <c r="CA458" s="2"/>
      <c r="CB458" s="2"/>
      <c r="CC458" s="2"/>
      <c r="CD458" s="2"/>
      <c r="CE458" s="2"/>
      <c r="CF458" s="2"/>
      <c r="CG458" s="2"/>
      <c r="CH458" s="2"/>
      <c r="CI458" s="2"/>
      <c r="CJ458" s="2"/>
      <c r="CK458" s="2"/>
      <c r="CL458" s="2"/>
      <c r="CM458" s="2"/>
      <c r="CN458" s="2"/>
      <c r="CO458" s="2"/>
      <c r="CP458" s="2"/>
      <c r="CQ458" s="2"/>
      <c r="CR458" s="2"/>
      <c r="CS458" s="2"/>
      <c r="CT458" s="2"/>
      <c r="CU458" s="2"/>
      <c r="CV458" s="2"/>
      <c r="CW458" s="2"/>
      <c r="CX458" s="2"/>
      <c r="CY458" s="2"/>
      <c r="CZ458" s="2"/>
      <c r="DA458" s="2"/>
      <c r="DB458" s="2"/>
      <c r="DC458" s="2"/>
      <c r="DD458" s="2"/>
      <c r="DE458" s="2"/>
      <c r="DF458" s="2"/>
      <c r="DG458" s="2"/>
      <c r="DH458" s="2"/>
      <c r="DI458" s="2"/>
      <c r="DJ458" s="2"/>
      <c r="DK458" s="2"/>
      <c r="DL458" s="2"/>
      <c r="DM458" s="2"/>
      <c r="DN458" s="2"/>
      <c r="DO458" s="2"/>
      <c r="DP458" s="2"/>
    </row>
    <row r="459" spans="9:120" ht="9.9499999999999993" customHeight="1">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c r="AR459" s="2"/>
      <c r="AS459" s="2"/>
      <c r="AT459" s="2"/>
      <c r="AU459" s="2"/>
      <c r="AV459" s="2"/>
      <c r="AW459" s="2"/>
      <c r="AX459" s="2"/>
      <c r="AY459" s="2"/>
      <c r="AZ459" s="2"/>
      <c r="BA459" s="2"/>
      <c r="BB459" s="2"/>
      <c r="BC459" s="2"/>
      <c r="BD459" s="2"/>
      <c r="BE459" s="2"/>
      <c r="BF459" s="2"/>
      <c r="BG459" s="2"/>
      <c r="BH459" s="2"/>
      <c r="BI459" s="2"/>
      <c r="BJ459" s="2"/>
      <c r="BK459" s="2"/>
      <c r="BL459" s="2"/>
      <c r="BM459" s="2"/>
      <c r="BN459" s="2"/>
      <c r="BO459" s="2"/>
      <c r="BP459" s="2"/>
      <c r="BQ459" s="2"/>
      <c r="BR459" s="2"/>
      <c r="BS459" s="2"/>
      <c r="BT459" s="2"/>
      <c r="BU459" s="2"/>
      <c r="BV459" s="2"/>
      <c r="BW459" s="2"/>
      <c r="BX459" s="2"/>
      <c r="BY459" s="2"/>
      <c r="BZ459" s="2"/>
      <c r="CA459" s="2"/>
      <c r="CB459" s="2"/>
      <c r="CC459" s="2"/>
      <c r="CD459" s="2"/>
      <c r="CE459" s="2"/>
      <c r="CF459" s="2"/>
      <c r="CG459" s="2"/>
      <c r="CH459" s="2"/>
      <c r="CI459" s="2"/>
      <c r="CJ459" s="2"/>
      <c r="CK459" s="2"/>
      <c r="CL459" s="2"/>
      <c r="CM459" s="2"/>
      <c r="CN459" s="2"/>
      <c r="CO459" s="2"/>
      <c r="CP459" s="2"/>
      <c r="CQ459" s="2"/>
      <c r="CR459" s="2"/>
      <c r="CS459" s="2"/>
      <c r="CT459" s="2"/>
      <c r="CU459" s="2"/>
      <c r="CV459" s="2"/>
      <c r="CW459" s="2"/>
      <c r="CX459" s="2"/>
      <c r="CY459" s="2"/>
      <c r="CZ459" s="2"/>
      <c r="DA459" s="2"/>
      <c r="DB459" s="2"/>
      <c r="DC459" s="2"/>
      <c r="DD459" s="2"/>
      <c r="DE459" s="2"/>
      <c r="DF459" s="2"/>
      <c r="DG459" s="2"/>
      <c r="DH459" s="2"/>
      <c r="DI459" s="2"/>
      <c r="DJ459" s="2"/>
      <c r="DK459" s="2"/>
      <c r="DL459" s="2"/>
      <c r="DM459" s="2"/>
      <c r="DN459" s="2"/>
      <c r="DO459" s="2"/>
      <c r="DP459" s="2"/>
    </row>
    <row r="460" spans="9:120" ht="9.9499999999999993" customHeight="1">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c r="AR460" s="2"/>
      <c r="AS460" s="2"/>
      <c r="AT460" s="2"/>
      <c r="AU460" s="2"/>
      <c r="AV460" s="2"/>
      <c r="AW460" s="2"/>
      <c r="AX460" s="2"/>
      <c r="AY460" s="2"/>
      <c r="AZ460" s="2"/>
      <c r="BA460" s="2"/>
      <c r="BB460" s="2"/>
      <c r="BC460" s="2"/>
      <c r="BD460" s="2"/>
      <c r="BE460" s="2"/>
      <c r="BF460" s="2"/>
      <c r="BG460" s="2"/>
      <c r="BH460" s="2"/>
      <c r="BI460" s="2"/>
      <c r="BJ460" s="2"/>
      <c r="BK460" s="2"/>
      <c r="BL460" s="2"/>
      <c r="BM460" s="2"/>
      <c r="BN460" s="2"/>
      <c r="BO460" s="2"/>
      <c r="BP460" s="2"/>
      <c r="BQ460" s="2"/>
      <c r="BR460" s="2"/>
      <c r="BS460" s="2"/>
      <c r="BT460" s="2"/>
      <c r="BU460" s="2"/>
      <c r="BV460" s="2"/>
      <c r="BW460" s="2"/>
      <c r="BX460" s="2"/>
      <c r="BY460" s="2"/>
      <c r="BZ460" s="2"/>
      <c r="CA460" s="2"/>
      <c r="CB460" s="2"/>
      <c r="CC460" s="2"/>
      <c r="CD460" s="2"/>
      <c r="CE460" s="2"/>
      <c r="CF460" s="2"/>
      <c r="CG460" s="2"/>
      <c r="CH460" s="2"/>
      <c r="CI460" s="2"/>
      <c r="CJ460" s="2"/>
      <c r="CK460" s="2"/>
      <c r="CL460" s="2"/>
      <c r="CM460" s="2"/>
      <c r="CN460" s="2"/>
      <c r="CO460" s="2"/>
      <c r="CP460" s="2"/>
      <c r="CQ460" s="2"/>
      <c r="CR460" s="2"/>
      <c r="CS460" s="2"/>
      <c r="CT460" s="2"/>
      <c r="CU460" s="2"/>
      <c r="CV460" s="2"/>
      <c r="CW460" s="2"/>
      <c r="CX460" s="2"/>
      <c r="CY460" s="2"/>
      <c r="CZ460" s="2"/>
      <c r="DA460" s="2"/>
      <c r="DB460" s="2"/>
      <c r="DC460" s="2"/>
      <c r="DD460" s="2"/>
      <c r="DE460" s="2"/>
      <c r="DF460" s="2"/>
      <c r="DG460" s="2"/>
      <c r="DH460" s="2"/>
      <c r="DI460" s="2"/>
      <c r="DJ460" s="2"/>
      <c r="DK460" s="2"/>
      <c r="DL460" s="2"/>
      <c r="DM460" s="2"/>
      <c r="DN460" s="2"/>
      <c r="DO460" s="2"/>
      <c r="DP460" s="2"/>
    </row>
    <row r="461" spans="9:120" ht="9.9499999999999993" customHeight="1">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c r="AR461" s="2"/>
      <c r="AS461" s="2"/>
      <c r="AT461" s="2"/>
      <c r="AU461" s="2"/>
      <c r="AV461" s="2"/>
      <c r="AW461" s="2"/>
      <c r="AX461" s="2"/>
      <c r="AY461" s="2"/>
      <c r="AZ461" s="2"/>
      <c r="BA461" s="2"/>
      <c r="BB461" s="2"/>
      <c r="BC461" s="2"/>
      <c r="BD461" s="2"/>
      <c r="BE461" s="2"/>
      <c r="BF461" s="2"/>
      <c r="BG461" s="2"/>
      <c r="BH461" s="2"/>
      <c r="BI461" s="2"/>
      <c r="BJ461" s="2"/>
      <c r="BK461" s="2"/>
      <c r="BL461" s="2"/>
      <c r="BM461" s="2"/>
      <c r="BN461" s="2"/>
      <c r="BO461" s="2"/>
      <c r="BP461" s="2"/>
      <c r="BQ461" s="2"/>
      <c r="BR461" s="2"/>
      <c r="BS461" s="2"/>
      <c r="BT461" s="2"/>
      <c r="BU461" s="2"/>
      <c r="BV461" s="2"/>
      <c r="BW461" s="2"/>
      <c r="BX461" s="2"/>
      <c r="BY461" s="2"/>
      <c r="BZ461" s="2"/>
      <c r="CA461" s="2"/>
      <c r="CB461" s="2"/>
      <c r="CC461" s="2"/>
      <c r="CD461" s="2"/>
      <c r="CE461" s="2"/>
      <c r="CF461" s="2"/>
      <c r="CG461" s="2"/>
      <c r="CH461" s="2"/>
      <c r="CI461" s="2"/>
      <c r="CJ461" s="2"/>
      <c r="CK461" s="2"/>
      <c r="CL461" s="2"/>
      <c r="CM461" s="2"/>
      <c r="CN461" s="2"/>
      <c r="CO461" s="2"/>
      <c r="CP461" s="2"/>
      <c r="CQ461" s="2"/>
      <c r="CR461" s="2"/>
      <c r="CS461" s="2"/>
      <c r="CT461" s="2"/>
      <c r="CU461" s="2"/>
      <c r="CV461" s="2"/>
      <c r="CW461" s="2"/>
      <c r="CX461" s="2"/>
      <c r="CY461" s="2"/>
      <c r="CZ461" s="2"/>
      <c r="DA461" s="2"/>
      <c r="DB461" s="2"/>
      <c r="DC461" s="2"/>
      <c r="DD461" s="2"/>
      <c r="DE461" s="2"/>
      <c r="DF461" s="2"/>
      <c r="DG461" s="2"/>
      <c r="DH461" s="2"/>
      <c r="DI461" s="2"/>
      <c r="DJ461" s="2"/>
      <c r="DK461" s="2"/>
      <c r="DL461" s="2"/>
      <c r="DM461" s="2"/>
      <c r="DN461" s="2"/>
      <c r="DO461" s="2"/>
      <c r="DP461" s="2"/>
    </row>
    <row r="462" spans="9:120" ht="9.9499999999999993" customHeight="1">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c r="AR462" s="2"/>
      <c r="AS462" s="2"/>
      <c r="AT462" s="2"/>
      <c r="AU462" s="2"/>
      <c r="AV462" s="2"/>
      <c r="AW462" s="2"/>
      <c r="AX462" s="2"/>
      <c r="AY462" s="2"/>
      <c r="AZ462" s="2"/>
      <c r="BA462" s="2"/>
      <c r="BB462" s="2"/>
      <c r="BC462" s="2"/>
      <c r="BD462" s="2"/>
      <c r="BE462" s="2"/>
      <c r="BF462" s="2"/>
      <c r="BG462" s="2"/>
      <c r="BH462" s="2"/>
      <c r="BI462" s="2"/>
      <c r="BJ462" s="2"/>
      <c r="BK462" s="2"/>
      <c r="BL462" s="2"/>
      <c r="BM462" s="2"/>
      <c r="BN462" s="2"/>
      <c r="BO462" s="2"/>
      <c r="BP462" s="2"/>
      <c r="BQ462" s="2"/>
      <c r="BR462" s="2"/>
      <c r="BS462" s="2"/>
      <c r="BT462" s="2"/>
      <c r="BU462" s="2"/>
      <c r="BV462" s="2"/>
      <c r="BW462" s="2"/>
      <c r="BX462" s="2"/>
      <c r="BY462" s="2"/>
      <c r="BZ462" s="2"/>
      <c r="CA462" s="2"/>
      <c r="CB462" s="2"/>
      <c r="CC462" s="2"/>
      <c r="CD462" s="2"/>
      <c r="CE462" s="2"/>
      <c r="CF462" s="2"/>
      <c r="CG462" s="2"/>
      <c r="CH462" s="2"/>
      <c r="CI462" s="2"/>
      <c r="CJ462" s="2"/>
      <c r="CK462" s="2"/>
      <c r="CL462" s="2"/>
      <c r="CM462" s="2"/>
      <c r="CN462" s="2"/>
      <c r="CO462" s="2"/>
      <c r="CP462" s="2"/>
      <c r="CQ462" s="2"/>
      <c r="CR462" s="2"/>
      <c r="CS462" s="2"/>
      <c r="CT462" s="2"/>
      <c r="CU462" s="2"/>
      <c r="CV462" s="2"/>
      <c r="CW462" s="2"/>
      <c r="CX462" s="2"/>
      <c r="CY462" s="2"/>
      <c r="CZ462" s="2"/>
      <c r="DA462" s="2"/>
      <c r="DB462" s="2"/>
      <c r="DC462" s="2"/>
      <c r="DD462" s="2"/>
      <c r="DE462" s="2"/>
      <c r="DF462" s="2"/>
      <c r="DG462" s="2"/>
      <c r="DH462" s="2"/>
      <c r="DI462" s="2"/>
      <c r="DJ462" s="2"/>
      <c r="DK462" s="2"/>
      <c r="DL462" s="2"/>
      <c r="DM462" s="2"/>
      <c r="DN462" s="2"/>
      <c r="DO462" s="2"/>
      <c r="DP462" s="2"/>
    </row>
    <row r="463" spans="9:120" ht="9.9499999999999993" customHeight="1">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c r="AR463" s="2"/>
      <c r="AS463" s="2"/>
      <c r="AT463" s="2"/>
      <c r="AU463" s="2"/>
      <c r="AV463" s="2"/>
      <c r="AW463" s="2"/>
      <c r="AX463" s="2"/>
      <c r="AY463" s="2"/>
      <c r="AZ463" s="2"/>
      <c r="BA463" s="2"/>
      <c r="BB463" s="2"/>
      <c r="BC463" s="2"/>
      <c r="BD463" s="2"/>
      <c r="BE463" s="2"/>
      <c r="BF463" s="2"/>
      <c r="BG463" s="2"/>
      <c r="BH463" s="2"/>
      <c r="BI463" s="2"/>
      <c r="BJ463" s="2"/>
      <c r="BK463" s="2"/>
      <c r="BL463" s="2"/>
      <c r="BM463" s="2"/>
      <c r="BN463" s="2"/>
      <c r="BO463" s="2"/>
      <c r="BP463" s="2"/>
      <c r="BQ463" s="2"/>
      <c r="BR463" s="2"/>
      <c r="BS463" s="2"/>
      <c r="BT463" s="2"/>
      <c r="BU463" s="2"/>
      <c r="BV463" s="2"/>
      <c r="BW463" s="2"/>
      <c r="BX463" s="2"/>
      <c r="BY463" s="2"/>
      <c r="BZ463" s="2"/>
      <c r="CA463" s="2"/>
      <c r="CB463" s="2"/>
      <c r="CC463" s="2"/>
      <c r="CD463" s="2"/>
      <c r="CE463" s="2"/>
      <c r="CF463" s="2"/>
      <c r="CG463" s="2"/>
      <c r="CH463" s="2"/>
      <c r="CI463" s="2"/>
      <c r="CJ463" s="2"/>
      <c r="CK463" s="2"/>
      <c r="CL463" s="2"/>
      <c r="CM463" s="2"/>
      <c r="CN463" s="2"/>
      <c r="CO463" s="2"/>
      <c r="CP463" s="2"/>
      <c r="CQ463" s="2"/>
      <c r="CR463" s="2"/>
      <c r="CS463" s="2"/>
      <c r="CT463" s="2"/>
      <c r="CU463" s="2"/>
      <c r="CV463" s="2"/>
      <c r="CW463" s="2"/>
      <c r="CX463" s="2"/>
      <c r="CY463" s="2"/>
      <c r="CZ463" s="2"/>
      <c r="DA463" s="2"/>
      <c r="DB463" s="2"/>
      <c r="DC463" s="2"/>
      <c r="DD463" s="2"/>
      <c r="DE463" s="2"/>
      <c r="DF463" s="2"/>
      <c r="DG463" s="2"/>
      <c r="DH463" s="2"/>
      <c r="DI463" s="2"/>
      <c r="DJ463" s="2"/>
      <c r="DK463" s="2"/>
      <c r="DL463" s="2"/>
      <c r="DM463" s="2"/>
      <c r="DN463" s="2"/>
      <c r="DO463" s="2"/>
      <c r="DP463" s="2"/>
    </row>
    <row r="464" spans="9:120" ht="9.9499999999999993" customHeight="1">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c r="AR464" s="2"/>
      <c r="AS464" s="2"/>
      <c r="AT464" s="2"/>
      <c r="AU464" s="2"/>
      <c r="AV464" s="2"/>
      <c r="AW464" s="2"/>
      <c r="AX464" s="2"/>
      <c r="AY464" s="2"/>
      <c r="AZ464" s="2"/>
      <c r="BA464" s="2"/>
      <c r="BB464" s="2"/>
      <c r="BC464" s="2"/>
      <c r="BD464" s="2"/>
      <c r="BE464" s="2"/>
      <c r="BF464" s="2"/>
      <c r="BG464" s="2"/>
      <c r="BH464" s="2"/>
      <c r="BI464" s="2"/>
      <c r="BJ464" s="2"/>
      <c r="BK464" s="2"/>
      <c r="BL464" s="2"/>
      <c r="BM464" s="2"/>
      <c r="BN464" s="2"/>
      <c r="BO464" s="2"/>
      <c r="BP464" s="2"/>
      <c r="BQ464" s="2"/>
      <c r="BR464" s="2"/>
      <c r="BS464" s="2"/>
      <c r="BT464" s="2"/>
      <c r="BU464" s="2"/>
      <c r="BV464" s="2"/>
      <c r="BW464" s="2"/>
      <c r="BX464" s="2"/>
      <c r="BY464" s="2"/>
      <c r="BZ464" s="2"/>
      <c r="CA464" s="2"/>
      <c r="CB464" s="2"/>
      <c r="CC464" s="2"/>
      <c r="CD464" s="2"/>
      <c r="CE464" s="2"/>
      <c r="CF464" s="2"/>
      <c r="CG464" s="2"/>
      <c r="CH464" s="2"/>
      <c r="CI464" s="2"/>
      <c r="CJ464" s="2"/>
      <c r="CK464" s="2"/>
      <c r="CL464" s="2"/>
      <c r="CM464" s="2"/>
      <c r="CN464" s="2"/>
      <c r="CO464" s="2"/>
      <c r="CP464" s="2"/>
      <c r="CQ464" s="2"/>
      <c r="CR464" s="2"/>
      <c r="CS464" s="2"/>
      <c r="CT464" s="2"/>
      <c r="CU464" s="2"/>
      <c r="CV464" s="2"/>
      <c r="CW464" s="2"/>
      <c r="CX464" s="2"/>
      <c r="CY464" s="2"/>
      <c r="CZ464" s="2"/>
      <c r="DA464" s="2"/>
      <c r="DB464" s="2"/>
      <c r="DC464" s="2"/>
      <c r="DD464" s="2"/>
      <c r="DE464" s="2"/>
      <c r="DF464" s="2"/>
      <c r="DG464" s="2"/>
      <c r="DH464" s="2"/>
      <c r="DI464" s="2"/>
      <c r="DJ464" s="2"/>
      <c r="DK464" s="2"/>
      <c r="DL464" s="2"/>
      <c r="DM464" s="2"/>
      <c r="DN464" s="2"/>
      <c r="DO464" s="2"/>
      <c r="DP464" s="2"/>
    </row>
    <row r="465" spans="9:120" ht="9.9499999999999993" customHeight="1">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c r="AR465" s="2"/>
      <c r="AS465" s="2"/>
      <c r="AT465" s="2"/>
      <c r="AU465" s="2"/>
      <c r="AV465" s="2"/>
      <c r="AW465" s="2"/>
      <c r="AX465" s="2"/>
      <c r="AY465" s="2"/>
      <c r="AZ465" s="2"/>
      <c r="BA465" s="2"/>
      <c r="BB465" s="2"/>
      <c r="BC465" s="2"/>
      <c r="BD465" s="2"/>
      <c r="BE465" s="2"/>
      <c r="BF465" s="2"/>
      <c r="BG465" s="2"/>
      <c r="BH465" s="2"/>
      <c r="BI465" s="2"/>
      <c r="BJ465" s="2"/>
      <c r="BK465" s="2"/>
      <c r="BL465" s="2"/>
      <c r="BM465" s="2"/>
      <c r="BN465" s="2"/>
      <c r="BO465" s="2"/>
      <c r="BP465" s="2"/>
      <c r="BQ465" s="2"/>
      <c r="BR465" s="2"/>
      <c r="BS465" s="2"/>
      <c r="BT465" s="2"/>
      <c r="BU465" s="2"/>
      <c r="BV465" s="2"/>
      <c r="BW465" s="2"/>
      <c r="BX465" s="2"/>
      <c r="BY465" s="2"/>
      <c r="BZ465" s="2"/>
      <c r="CA465" s="2"/>
      <c r="CB465" s="2"/>
      <c r="CC465" s="2"/>
      <c r="CD465" s="2"/>
      <c r="CE465" s="2"/>
      <c r="CF465" s="2"/>
      <c r="CG465" s="2"/>
      <c r="CH465" s="2"/>
      <c r="CI465" s="2"/>
      <c r="CJ465" s="2"/>
      <c r="CK465" s="2"/>
      <c r="CL465" s="2"/>
      <c r="CM465" s="2"/>
      <c r="CN465" s="2"/>
      <c r="CO465" s="2"/>
      <c r="CP465" s="2"/>
      <c r="CQ465" s="2"/>
      <c r="CR465" s="2"/>
      <c r="CS465" s="2"/>
      <c r="CT465" s="2"/>
      <c r="CU465" s="2"/>
      <c r="CV465" s="2"/>
      <c r="CW465" s="2"/>
      <c r="CX465" s="2"/>
      <c r="CY465" s="2"/>
      <c r="CZ465" s="2"/>
      <c r="DA465" s="2"/>
      <c r="DB465" s="2"/>
      <c r="DC465" s="2"/>
      <c r="DD465" s="2"/>
      <c r="DE465" s="2"/>
      <c r="DF465" s="2"/>
      <c r="DG465" s="2"/>
      <c r="DH465" s="2"/>
      <c r="DI465" s="2"/>
      <c r="DJ465" s="2"/>
      <c r="DK465" s="2"/>
      <c r="DL465" s="2"/>
      <c r="DM465" s="2"/>
      <c r="DN465" s="2"/>
      <c r="DO465" s="2"/>
      <c r="DP465" s="2"/>
    </row>
    <row r="466" spans="9:120" ht="9.9499999999999993" customHeight="1">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c r="AR466" s="2"/>
      <c r="AS466" s="2"/>
      <c r="AT466" s="2"/>
      <c r="AU466" s="2"/>
      <c r="AV466" s="2"/>
      <c r="AW466" s="2"/>
      <c r="AX466" s="2"/>
      <c r="AY466" s="2"/>
      <c r="AZ466" s="2"/>
      <c r="BA466" s="2"/>
      <c r="BB466" s="2"/>
      <c r="BC466" s="2"/>
      <c r="BD466" s="2"/>
      <c r="BE466" s="2"/>
      <c r="BF466" s="2"/>
      <c r="BG466" s="2"/>
      <c r="BH466" s="2"/>
      <c r="BI466" s="2"/>
      <c r="BJ466" s="2"/>
      <c r="BK466" s="2"/>
      <c r="BL466" s="2"/>
      <c r="BM466" s="2"/>
      <c r="BN466" s="2"/>
      <c r="BO466" s="2"/>
      <c r="BP466" s="2"/>
      <c r="BQ466" s="2"/>
      <c r="BR466" s="2"/>
      <c r="BS466" s="2"/>
      <c r="BT466" s="2"/>
      <c r="BU466" s="2"/>
      <c r="BV466" s="2"/>
      <c r="BW466" s="2"/>
      <c r="BX466" s="2"/>
      <c r="BY466" s="2"/>
      <c r="BZ466" s="2"/>
      <c r="CA466" s="2"/>
      <c r="CB466" s="2"/>
      <c r="CC466" s="2"/>
      <c r="CD466" s="2"/>
      <c r="CE466" s="2"/>
      <c r="CF466" s="2"/>
      <c r="CG466" s="2"/>
      <c r="CH466" s="2"/>
      <c r="CI466" s="2"/>
      <c r="CJ466" s="2"/>
      <c r="CK466" s="2"/>
      <c r="CL466" s="2"/>
      <c r="CM466" s="2"/>
      <c r="CN466" s="2"/>
      <c r="CO466" s="2"/>
      <c r="CP466" s="2"/>
      <c r="CQ466" s="2"/>
      <c r="CR466" s="2"/>
      <c r="CS466" s="2"/>
      <c r="CT466" s="2"/>
      <c r="CU466" s="2"/>
      <c r="CV466" s="2"/>
      <c r="CW466" s="2"/>
      <c r="CX466" s="2"/>
      <c r="CY466" s="2"/>
      <c r="CZ466" s="2"/>
      <c r="DA466" s="2"/>
      <c r="DB466" s="2"/>
      <c r="DC466" s="2"/>
      <c r="DD466" s="2"/>
      <c r="DE466" s="2"/>
      <c r="DF466" s="2"/>
      <c r="DG466" s="2"/>
      <c r="DH466" s="2"/>
      <c r="DI466" s="2"/>
      <c r="DJ466" s="2"/>
      <c r="DK466" s="2"/>
      <c r="DL466" s="2"/>
      <c r="DM466" s="2"/>
      <c r="DN466" s="2"/>
      <c r="DO466" s="2"/>
      <c r="DP466" s="2"/>
    </row>
    <row r="467" spans="9:120" ht="9.9499999999999993" customHeight="1">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c r="AR467" s="2"/>
      <c r="AS467" s="2"/>
      <c r="AT467" s="2"/>
      <c r="AU467" s="2"/>
      <c r="AV467" s="2"/>
      <c r="AW467" s="2"/>
      <c r="AX467" s="2"/>
      <c r="AY467" s="2"/>
      <c r="AZ467" s="2"/>
      <c r="BA467" s="2"/>
      <c r="BB467" s="2"/>
      <c r="BC467" s="2"/>
      <c r="BD467" s="2"/>
      <c r="BE467" s="2"/>
      <c r="BF467" s="2"/>
      <c r="BG467" s="2"/>
      <c r="BH467" s="2"/>
      <c r="BI467" s="2"/>
      <c r="BJ467" s="2"/>
      <c r="BK467" s="2"/>
      <c r="BL467" s="2"/>
      <c r="BM467" s="2"/>
      <c r="BN467" s="2"/>
      <c r="BO467" s="2"/>
      <c r="BP467" s="2"/>
      <c r="BQ467" s="2"/>
      <c r="BR467" s="2"/>
      <c r="BS467" s="2"/>
      <c r="BT467" s="2"/>
      <c r="BU467" s="2"/>
      <c r="BV467" s="2"/>
      <c r="BW467" s="2"/>
      <c r="BX467" s="2"/>
      <c r="BY467" s="2"/>
      <c r="BZ467" s="2"/>
      <c r="CA467" s="2"/>
      <c r="CB467" s="2"/>
      <c r="CC467" s="2"/>
      <c r="CD467" s="2"/>
      <c r="CE467" s="2"/>
      <c r="CF467" s="2"/>
      <c r="CG467" s="2"/>
      <c r="CH467" s="2"/>
      <c r="CI467" s="2"/>
      <c r="CJ467" s="2"/>
      <c r="CK467" s="2"/>
      <c r="CL467" s="2"/>
      <c r="CM467" s="2"/>
      <c r="CN467" s="2"/>
      <c r="CO467" s="2"/>
      <c r="CP467" s="2"/>
      <c r="CQ467" s="2"/>
      <c r="CR467" s="2"/>
      <c r="CS467" s="2"/>
      <c r="CT467" s="2"/>
      <c r="CU467" s="2"/>
      <c r="CV467" s="2"/>
      <c r="CW467" s="2"/>
      <c r="CX467" s="2"/>
      <c r="CY467" s="2"/>
      <c r="CZ467" s="2"/>
      <c r="DA467" s="2"/>
      <c r="DB467" s="2"/>
      <c r="DC467" s="2"/>
      <c r="DD467" s="2"/>
      <c r="DE467" s="2"/>
      <c r="DF467" s="2"/>
      <c r="DG467" s="2"/>
      <c r="DH467" s="2"/>
      <c r="DI467" s="2"/>
      <c r="DJ467" s="2"/>
      <c r="DK467" s="2"/>
      <c r="DL467" s="2"/>
      <c r="DM467" s="2"/>
      <c r="DN467" s="2"/>
      <c r="DO467" s="2"/>
      <c r="DP467" s="2"/>
    </row>
    <row r="468" spans="9:120" ht="9.9499999999999993" customHeight="1">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c r="AR468" s="2"/>
      <c r="AS468" s="2"/>
      <c r="AT468" s="2"/>
      <c r="AU468" s="2"/>
      <c r="AV468" s="2"/>
      <c r="AW468" s="2"/>
      <c r="AX468" s="2"/>
      <c r="AY468" s="2"/>
      <c r="AZ468" s="2"/>
      <c r="BA468" s="2"/>
      <c r="BB468" s="2"/>
      <c r="BC468" s="2"/>
      <c r="BD468" s="2"/>
      <c r="BE468" s="2"/>
      <c r="BF468" s="2"/>
      <c r="BG468" s="2"/>
      <c r="BH468" s="2"/>
      <c r="BI468" s="2"/>
      <c r="BJ468" s="2"/>
      <c r="BK468" s="2"/>
      <c r="BL468" s="2"/>
      <c r="BM468" s="2"/>
      <c r="BN468" s="2"/>
      <c r="BO468" s="2"/>
      <c r="BP468" s="2"/>
      <c r="BQ468" s="2"/>
      <c r="BR468" s="2"/>
      <c r="BS468" s="2"/>
      <c r="BT468" s="2"/>
      <c r="BU468" s="2"/>
      <c r="BV468" s="2"/>
      <c r="BW468" s="2"/>
      <c r="BX468" s="2"/>
      <c r="BY468" s="2"/>
      <c r="BZ468" s="2"/>
      <c r="CA468" s="2"/>
      <c r="CB468" s="2"/>
      <c r="CC468" s="2"/>
      <c r="CD468" s="2"/>
      <c r="CE468" s="2"/>
      <c r="CF468" s="2"/>
      <c r="CG468" s="2"/>
      <c r="CH468" s="2"/>
      <c r="CI468" s="2"/>
      <c r="CJ468" s="2"/>
      <c r="CK468" s="2"/>
      <c r="CL468" s="2"/>
      <c r="CM468" s="2"/>
      <c r="CN468" s="2"/>
      <c r="CO468" s="2"/>
      <c r="CP468" s="2"/>
      <c r="CQ468" s="2"/>
      <c r="CR468" s="2"/>
      <c r="CS468" s="2"/>
      <c r="CT468" s="2"/>
      <c r="CU468" s="2"/>
      <c r="CV468" s="2"/>
      <c r="CW468" s="2"/>
      <c r="CX468" s="2"/>
      <c r="CY468" s="2"/>
      <c r="CZ468" s="2"/>
      <c r="DA468" s="2"/>
      <c r="DB468" s="2"/>
      <c r="DC468" s="2"/>
      <c r="DD468" s="2"/>
      <c r="DE468" s="2"/>
      <c r="DF468" s="2"/>
      <c r="DG468" s="2"/>
      <c r="DH468" s="2"/>
      <c r="DI468" s="2"/>
      <c r="DJ468" s="2"/>
      <c r="DK468" s="2"/>
      <c r="DL468" s="2"/>
      <c r="DM468" s="2"/>
      <c r="DN468" s="2"/>
      <c r="DO468" s="2"/>
      <c r="DP468" s="2"/>
    </row>
    <row r="469" spans="9:120" ht="9.9499999999999993" customHeight="1">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c r="AR469" s="2"/>
      <c r="AS469" s="2"/>
      <c r="AT469" s="2"/>
      <c r="AU469" s="2"/>
      <c r="AV469" s="2"/>
      <c r="AW469" s="2"/>
      <c r="AX469" s="2"/>
      <c r="AY469" s="2"/>
      <c r="AZ469" s="2"/>
      <c r="BA469" s="2"/>
      <c r="BB469" s="2"/>
      <c r="BC469" s="2"/>
      <c r="BD469" s="2"/>
      <c r="BE469" s="2"/>
      <c r="BF469" s="2"/>
      <c r="BG469" s="2"/>
      <c r="BH469" s="2"/>
      <c r="BI469" s="2"/>
      <c r="BJ469" s="2"/>
      <c r="BK469" s="2"/>
      <c r="BL469" s="2"/>
      <c r="BM469" s="2"/>
      <c r="BN469" s="2"/>
      <c r="BO469" s="2"/>
      <c r="BP469" s="2"/>
      <c r="BQ469" s="2"/>
      <c r="BR469" s="2"/>
      <c r="BS469" s="2"/>
      <c r="BT469" s="2"/>
      <c r="BU469" s="2"/>
      <c r="BV469" s="2"/>
      <c r="BW469" s="2"/>
      <c r="BX469" s="2"/>
      <c r="BY469" s="2"/>
      <c r="BZ469" s="2"/>
      <c r="CA469" s="2"/>
      <c r="CB469" s="2"/>
      <c r="CC469" s="2"/>
      <c r="CD469" s="2"/>
      <c r="CE469" s="2"/>
      <c r="CF469" s="2"/>
      <c r="CG469" s="2"/>
      <c r="CH469" s="2"/>
      <c r="CI469" s="2"/>
      <c r="CJ469" s="2"/>
      <c r="CK469" s="2"/>
      <c r="CL469" s="2"/>
      <c r="CM469" s="2"/>
      <c r="CN469" s="2"/>
      <c r="CO469" s="2"/>
      <c r="CP469" s="2"/>
      <c r="CQ469" s="2"/>
      <c r="CR469" s="2"/>
      <c r="CS469" s="2"/>
      <c r="CT469" s="2"/>
      <c r="CU469" s="2"/>
      <c r="CV469" s="2"/>
      <c r="CW469" s="2"/>
      <c r="CX469" s="2"/>
      <c r="CY469" s="2"/>
      <c r="CZ469" s="2"/>
      <c r="DA469" s="2"/>
      <c r="DB469" s="2"/>
      <c r="DC469" s="2"/>
      <c r="DD469" s="2"/>
      <c r="DE469" s="2"/>
      <c r="DF469" s="2"/>
      <c r="DG469" s="2"/>
      <c r="DH469" s="2"/>
      <c r="DI469" s="2"/>
      <c r="DJ469" s="2"/>
      <c r="DK469" s="2"/>
      <c r="DL469" s="2"/>
      <c r="DM469" s="2"/>
      <c r="DN469" s="2"/>
      <c r="DO469" s="2"/>
      <c r="DP469" s="2"/>
    </row>
    <row r="470" spans="9:120" ht="9.9499999999999993" customHeight="1">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c r="AR470" s="2"/>
      <c r="AS470" s="2"/>
      <c r="AT470" s="2"/>
      <c r="AU470" s="2"/>
      <c r="AV470" s="2"/>
      <c r="AW470" s="2"/>
      <c r="AX470" s="2"/>
      <c r="AY470" s="2"/>
      <c r="AZ470" s="2"/>
      <c r="BA470" s="2"/>
      <c r="BB470" s="2"/>
      <c r="BC470" s="2"/>
      <c r="BD470" s="2"/>
      <c r="BE470" s="2"/>
      <c r="BF470" s="2"/>
      <c r="BG470" s="2"/>
      <c r="BH470" s="2"/>
      <c r="BI470" s="2"/>
      <c r="BJ470" s="2"/>
      <c r="BK470" s="2"/>
      <c r="BL470" s="2"/>
      <c r="BM470" s="2"/>
      <c r="BN470" s="2"/>
      <c r="BO470" s="2"/>
      <c r="BP470" s="2"/>
      <c r="BQ470" s="2"/>
      <c r="BR470" s="2"/>
      <c r="BS470" s="2"/>
      <c r="BT470" s="2"/>
      <c r="BU470" s="2"/>
      <c r="BV470" s="2"/>
      <c r="BW470" s="2"/>
      <c r="BX470" s="2"/>
      <c r="BY470" s="2"/>
      <c r="BZ470" s="2"/>
      <c r="CA470" s="2"/>
      <c r="CB470" s="2"/>
      <c r="CC470" s="2"/>
      <c r="CD470" s="2"/>
      <c r="CE470" s="2"/>
      <c r="CF470" s="2"/>
      <c r="CG470" s="2"/>
      <c r="CH470" s="2"/>
      <c r="CI470" s="2"/>
      <c r="CJ470" s="2"/>
      <c r="CK470" s="2"/>
      <c r="CL470" s="2"/>
      <c r="CM470" s="2"/>
      <c r="CN470" s="2"/>
      <c r="CO470" s="2"/>
      <c r="CP470" s="2"/>
      <c r="CQ470" s="2"/>
      <c r="CR470" s="2"/>
      <c r="CS470" s="2"/>
      <c r="CT470" s="2"/>
      <c r="CU470" s="2"/>
      <c r="CV470" s="2"/>
      <c r="CW470" s="2"/>
      <c r="CX470" s="2"/>
      <c r="CY470" s="2"/>
      <c r="CZ470" s="2"/>
      <c r="DA470" s="2"/>
      <c r="DB470" s="2"/>
      <c r="DC470" s="2"/>
      <c r="DD470" s="2"/>
      <c r="DE470" s="2"/>
      <c r="DF470" s="2"/>
      <c r="DG470" s="2"/>
      <c r="DH470" s="2"/>
      <c r="DI470" s="2"/>
      <c r="DJ470" s="2"/>
      <c r="DK470" s="2"/>
      <c r="DL470" s="2"/>
      <c r="DM470" s="2"/>
      <c r="DN470" s="2"/>
      <c r="DO470" s="2"/>
      <c r="DP470" s="2"/>
    </row>
    <row r="471" spans="9:120" ht="9.9499999999999993" customHeight="1">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c r="AR471" s="2"/>
      <c r="AS471" s="2"/>
      <c r="AT471" s="2"/>
      <c r="AU471" s="2"/>
      <c r="AV471" s="2"/>
      <c r="AW471" s="2"/>
      <c r="AX471" s="2"/>
      <c r="AY471" s="2"/>
      <c r="AZ471" s="2"/>
      <c r="BA471" s="2"/>
      <c r="BB471" s="2"/>
      <c r="BC471" s="2"/>
      <c r="BD471" s="2"/>
      <c r="BE471" s="2"/>
      <c r="BF471" s="2"/>
      <c r="BG471" s="2"/>
      <c r="BH471" s="2"/>
      <c r="BI471" s="2"/>
      <c r="BJ471" s="2"/>
      <c r="BK471" s="2"/>
      <c r="BL471" s="2"/>
      <c r="BM471" s="2"/>
      <c r="BN471" s="2"/>
      <c r="BO471" s="2"/>
      <c r="BP471" s="2"/>
      <c r="BQ471" s="2"/>
      <c r="BR471" s="2"/>
      <c r="BS471" s="2"/>
      <c r="BT471" s="2"/>
      <c r="BU471" s="2"/>
      <c r="BV471" s="2"/>
      <c r="BW471" s="2"/>
      <c r="BX471" s="2"/>
      <c r="BY471" s="2"/>
      <c r="BZ471" s="2"/>
      <c r="CA471" s="2"/>
      <c r="CB471" s="2"/>
      <c r="CC471" s="2"/>
      <c r="CD471" s="2"/>
      <c r="CE471" s="2"/>
      <c r="CF471" s="2"/>
      <c r="CG471" s="2"/>
      <c r="CH471" s="2"/>
      <c r="CI471" s="2"/>
      <c r="CJ471" s="2"/>
      <c r="CK471" s="2"/>
      <c r="CL471" s="2"/>
      <c r="CM471" s="2"/>
      <c r="CN471" s="2"/>
      <c r="CO471" s="2"/>
      <c r="CP471" s="2"/>
      <c r="CQ471" s="2"/>
      <c r="CR471" s="2"/>
      <c r="CS471" s="2"/>
      <c r="CT471" s="2"/>
      <c r="CU471" s="2"/>
      <c r="CV471" s="2"/>
      <c r="CW471" s="2"/>
      <c r="CX471" s="2"/>
      <c r="CY471" s="2"/>
      <c r="CZ471" s="2"/>
      <c r="DA471" s="2"/>
      <c r="DB471" s="2"/>
      <c r="DC471" s="2"/>
      <c r="DD471" s="2"/>
      <c r="DE471" s="2"/>
      <c r="DF471" s="2"/>
      <c r="DG471" s="2"/>
      <c r="DH471" s="2"/>
      <c r="DI471" s="2"/>
      <c r="DJ471" s="2"/>
      <c r="DK471" s="2"/>
      <c r="DL471" s="2"/>
      <c r="DM471" s="2"/>
      <c r="DN471" s="2"/>
      <c r="DO471" s="2"/>
      <c r="DP471" s="2"/>
    </row>
    <row r="472" spans="9:120" ht="9.9499999999999993" customHeight="1">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c r="AR472" s="2"/>
      <c r="AS472" s="2"/>
      <c r="AT472" s="2"/>
      <c r="AU472" s="2"/>
      <c r="AV472" s="2"/>
      <c r="AW472" s="2"/>
      <c r="AX472" s="2"/>
      <c r="AY472" s="2"/>
      <c r="AZ472" s="2"/>
      <c r="BA472" s="2"/>
      <c r="BB472" s="2"/>
      <c r="BC472" s="2"/>
      <c r="BD472" s="2"/>
      <c r="BE472" s="2"/>
      <c r="BF472" s="2"/>
      <c r="BG472" s="2"/>
      <c r="BH472" s="2"/>
      <c r="BI472" s="2"/>
      <c r="BJ472" s="2"/>
      <c r="BK472" s="2"/>
      <c r="BL472" s="2"/>
      <c r="BM472" s="2"/>
      <c r="BN472" s="2"/>
      <c r="BO472" s="2"/>
      <c r="BP472" s="2"/>
      <c r="BQ472" s="2"/>
      <c r="BR472" s="2"/>
      <c r="BS472" s="2"/>
      <c r="BT472" s="2"/>
      <c r="BU472" s="2"/>
      <c r="BV472" s="2"/>
      <c r="BW472" s="2"/>
      <c r="BX472" s="2"/>
      <c r="BY472" s="2"/>
      <c r="BZ472" s="2"/>
      <c r="CA472" s="2"/>
      <c r="CB472" s="2"/>
      <c r="CC472" s="2"/>
      <c r="CD472" s="2"/>
      <c r="CE472" s="2"/>
      <c r="CF472" s="2"/>
      <c r="CG472" s="2"/>
      <c r="CH472" s="2"/>
      <c r="CI472" s="2"/>
      <c r="CJ472" s="2"/>
      <c r="CK472" s="2"/>
      <c r="CL472" s="2"/>
      <c r="CM472" s="2"/>
      <c r="CN472" s="2"/>
      <c r="CO472" s="2"/>
      <c r="CP472" s="2"/>
      <c r="CQ472" s="2"/>
      <c r="CR472" s="2"/>
      <c r="CS472" s="2"/>
      <c r="CT472" s="2"/>
      <c r="CU472" s="2"/>
      <c r="CV472" s="2"/>
      <c r="CW472" s="2"/>
      <c r="CX472" s="2"/>
      <c r="CY472" s="2"/>
      <c r="CZ472" s="2"/>
      <c r="DA472" s="2"/>
      <c r="DB472" s="2"/>
      <c r="DC472" s="2"/>
      <c r="DD472" s="2"/>
      <c r="DE472" s="2"/>
      <c r="DF472" s="2"/>
      <c r="DG472" s="2"/>
      <c r="DH472" s="2"/>
      <c r="DI472" s="2"/>
      <c r="DJ472" s="2"/>
      <c r="DK472" s="2"/>
      <c r="DL472" s="2"/>
      <c r="DM472" s="2"/>
      <c r="DN472" s="2"/>
      <c r="DO472" s="2"/>
      <c r="DP472" s="2"/>
    </row>
    <row r="473" spans="9:120" ht="9.9499999999999993" customHeight="1">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c r="AR473" s="2"/>
      <c r="AS473" s="2"/>
      <c r="AT473" s="2"/>
      <c r="AU473" s="2"/>
      <c r="AV473" s="2"/>
      <c r="AW473" s="2"/>
      <c r="AX473" s="2"/>
      <c r="AY473" s="2"/>
      <c r="AZ473" s="2"/>
      <c r="BA473" s="2"/>
      <c r="BB473" s="2"/>
      <c r="BC473" s="2"/>
      <c r="BD473" s="2"/>
      <c r="BE473" s="2"/>
      <c r="BF473" s="2"/>
      <c r="BG473" s="2"/>
      <c r="BH473" s="2"/>
      <c r="BI473" s="2"/>
      <c r="BJ473" s="2"/>
      <c r="BK473" s="2"/>
      <c r="BL473" s="2"/>
      <c r="BM473" s="2"/>
      <c r="BN473" s="2"/>
      <c r="BO473" s="2"/>
      <c r="BP473" s="2"/>
      <c r="BQ473" s="2"/>
      <c r="BR473" s="2"/>
      <c r="BS473" s="2"/>
      <c r="BT473" s="2"/>
      <c r="BU473" s="2"/>
      <c r="BV473" s="2"/>
      <c r="BW473" s="2"/>
      <c r="BX473" s="2"/>
      <c r="BY473" s="2"/>
      <c r="BZ473" s="2"/>
      <c r="CA473" s="2"/>
      <c r="CB473" s="2"/>
      <c r="CC473" s="2"/>
      <c r="CD473" s="2"/>
      <c r="CE473" s="2"/>
      <c r="CF473" s="2"/>
      <c r="CG473" s="2"/>
      <c r="CH473" s="2"/>
      <c r="CI473" s="2"/>
      <c r="CJ473" s="2"/>
      <c r="CK473" s="2"/>
      <c r="CL473" s="2"/>
      <c r="CM473" s="2"/>
      <c r="CN473" s="2"/>
      <c r="CO473" s="2"/>
      <c r="CP473" s="2"/>
      <c r="CQ473" s="2"/>
      <c r="CR473" s="2"/>
      <c r="CS473" s="2"/>
      <c r="CT473" s="2"/>
      <c r="CU473" s="2"/>
      <c r="CV473" s="2"/>
      <c r="CW473" s="2"/>
      <c r="CX473" s="2"/>
      <c r="CY473" s="2"/>
      <c r="CZ473" s="2"/>
      <c r="DA473" s="2"/>
      <c r="DB473" s="2"/>
      <c r="DC473" s="2"/>
      <c r="DD473" s="2"/>
      <c r="DE473" s="2"/>
      <c r="DF473" s="2"/>
      <c r="DG473" s="2"/>
      <c r="DH473" s="2"/>
      <c r="DI473" s="2"/>
      <c r="DJ473" s="2"/>
      <c r="DK473" s="2"/>
      <c r="DL473" s="2"/>
      <c r="DM473" s="2"/>
      <c r="DN473" s="2"/>
      <c r="DO473" s="2"/>
      <c r="DP473" s="2"/>
    </row>
    <row r="474" spans="9:120" ht="9.9499999999999993" customHeight="1">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c r="AR474" s="2"/>
      <c r="AS474" s="2"/>
      <c r="AT474" s="2"/>
      <c r="AU474" s="2"/>
      <c r="AV474" s="2"/>
      <c r="AW474" s="2"/>
      <c r="AX474" s="2"/>
      <c r="AY474" s="2"/>
      <c r="AZ474" s="2"/>
      <c r="BA474" s="2"/>
      <c r="BB474" s="2"/>
      <c r="BC474" s="2"/>
      <c r="BD474" s="2"/>
      <c r="BE474" s="2"/>
      <c r="BF474" s="2"/>
      <c r="BG474" s="2"/>
      <c r="BH474" s="2"/>
      <c r="BI474" s="2"/>
      <c r="BJ474" s="2"/>
      <c r="BK474" s="2"/>
      <c r="BL474" s="2"/>
      <c r="BM474" s="2"/>
      <c r="BN474" s="2"/>
      <c r="BO474" s="2"/>
      <c r="BP474" s="2"/>
      <c r="BQ474" s="2"/>
      <c r="BR474" s="2"/>
      <c r="BS474" s="2"/>
      <c r="BT474" s="2"/>
      <c r="BU474" s="2"/>
      <c r="BV474" s="2"/>
      <c r="BW474" s="2"/>
      <c r="BX474" s="2"/>
      <c r="BY474" s="2"/>
      <c r="BZ474" s="2"/>
      <c r="CA474" s="2"/>
      <c r="CB474" s="2"/>
      <c r="CC474" s="2"/>
      <c r="CD474" s="2"/>
      <c r="CE474" s="2"/>
      <c r="CF474" s="2"/>
      <c r="CG474" s="2"/>
      <c r="CH474" s="2"/>
      <c r="CI474" s="2"/>
      <c r="CJ474" s="2"/>
      <c r="CK474" s="2"/>
      <c r="CL474" s="2"/>
      <c r="CM474" s="2"/>
      <c r="CN474" s="2"/>
      <c r="CO474" s="2"/>
      <c r="CP474" s="2"/>
      <c r="CQ474" s="2"/>
      <c r="CR474" s="2"/>
      <c r="CS474" s="2"/>
      <c r="CT474" s="2"/>
      <c r="CU474" s="2"/>
      <c r="CV474" s="2"/>
      <c r="CW474" s="2"/>
      <c r="CX474" s="2"/>
      <c r="CY474" s="2"/>
      <c r="CZ474" s="2"/>
      <c r="DA474" s="2"/>
      <c r="DB474" s="2"/>
      <c r="DC474" s="2"/>
      <c r="DD474" s="2"/>
      <c r="DE474" s="2"/>
      <c r="DF474" s="2"/>
      <c r="DG474" s="2"/>
      <c r="DH474" s="2"/>
      <c r="DI474" s="2"/>
      <c r="DJ474" s="2"/>
      <c r="DK474" s="2"/>
      <c r="DL474" s="2"/>
      <c r="DM474" s="2"/>
      <c r="DN474" s="2"/>
      <c r="DO474" s="2"/>
      <c r="DP474" s="2"/>
    </row>
    <row r="475" spans="9:120" ht="9.9499999999999993" customHeight="1">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c r="AR475" s="2"/>
      <c r="AS475" s="2"/>
      <c r="AT475" s="2"/>
      <c r="AU475" s="2"/>
      <c r="AV475" s="2"/>
      <c r="AW475" s="2"/>
      <c r="AX475" s="2"/>
      <c r="AY475" s="2"/>
      <c r="AZ475" s="2"/>
      <c r="BA475" s="2"/>
      <c r="BB475" s="2"/>
      <c r="BC475" s="2"/>
      <c r="BD475" s="2"/>
      <c r="BE475" s="2"/>
      <c r="BF475" s="2"/>
      <c r="BG475" s="2"/>
      <c r="BH475" s="2"/>
      <c r="BI475" s="2"/>
      <c r="BJ475" s="2"/>
      <c r="BK475" s="2"/>
      <c r="BL475" s="2"/>
      <c r="BM475" s="2"/>
      <c r="BN475" s="2"/>
      <c r="BO475" s="2"/>
      <c r="BP475" s="2"/>
      <c r="BQ475" s="2"/>
      <c r="BR475" s="2"/>
      <c r="BS475" s="2"/>
      <c r="BT475" s="2"/>
      <c r="BU475" s="2"/>
      <c r="BV475" s="2"/>
      <c r="BW475" s="2"/>
      <c r="BX475" s="2"/>
      <c r="BY475" s="2"/>
      <c r="BZ475" s="2"/>
      <c r="CA475" s="2"/>
      <c r="CB475" s="2"/>
      <c r="CC475" s="2"/>
      <c r="CD475" s="2"/>
      <c r="CE475" s="2"/>
      <c r="CF475" s="2"/>
      <c r="CG475" s="2"/>
      <c r="CH475" s="2"/>
      <c r="CI475" s="2"/>
      <c r="CJ475" s="2"/>
      <c r="CK475" s="2"/>
      <c r="CL475" s="2"/>
      <c r="CM475" s="2"/>
      <c r="CN475" s="2"/>
      <c r="CO475" s="2"/>
      <c r="CP475" s="2"/>
      <c r="CQ475" s="2"/>
      <c r="CR475" s="2"/>
      <c r="CS475" s="2"/>
      <c r="CT475" s="2"/>
      <c r="CU475" s="2"/>
      <c r="CV475" s="2"/>
      <c r="CW475" s="2"/>
      <c r="CX475" s="2"/>
      <c r="CY475" s="2"/>
      <c r="CZ475" s="2"/>
      <c r="DA475" s="2"/>
      <c r="DB475" s="2"/>
      <c r="DC475" s="2"/>
      <c r="DD475" s="2"/>
      <c r="DE475" s="2"/>
      <c r="DF475" s="2"/>
      <c r="DG475" s="2"/>
      <c r="DH475" s="2"/>
      <c r="DI475" s="2"/>
      <c r="DJ475" s="2"/>
      <c r="DK475" s="2"/>
      <c r="DL475" s="2"/>
      <c r="DM475" s="2"/>
      <c r="DN475" s="2"/>
      <c r="DO475" s="2"/>
      <c r="DP475" s="2"/>
    </row>
    <row r="476" spans="9:120" ht="9.9499999999999993" customHeight="1">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c r="AR476" s="2"/>
      <c r="AS476" s="2"/>
      <c r="AT476" s="2"/>
      <c r="AU476" s="2"/>
      <c r="AV476" s="2"/>
      <c r="AW476" s="2"/>
      <c r="AX476" s="2"/>
      <c r="AY476" s="2"/>
      <c r="AZ476" s="2"/>
      <c r="BA476" s="2"/>
      <c r="BB476" s="2"/>
      <c r="BC476" s="2"/>
      <c r="BD476" s="2"/>
      <c r="BE476" s="2"/>
      <c r="BF476" s="2"/>
      <c r="BG476" s="2"/>
      <c r="BH476" s="2"/>
      <c r="BI476" s="2"/>
      <c r="BJ476" s="2"/>
      <c r="BK476" s="2"/>
      <c r="BL476" s="2"/>
      <c r="BM476" s="2"/>
      <c r="BN476" s="2"/>
      <c r="BO476" s="2"/>
      <c r="BP476" s="2"/>
      <c r="BQ476" s="2"/>
      <c r="BR476" s="2"/>
      <c r="BS476" s="2"/>
      <c r="BT476" s="2"/>
      <c r="BU476" s="2"/>
      <c r="BV476" s="2"/>
      <c r="BW476" s="2"/>
      <c r="BX476" s="2"/>
      <c r="BY476" s="2"/>
      <c r="BZ476" s="2"/>
      <c r="CA476" s="2"/>
      <c r="CB476" s="2"/>
      <c r="CC476" s="2"/>
      <c r="CD476" s="2"/>
      <c r="CE476" s="2"/>
      <c r="CF476" s="2"/>
      <c r="CG476" s="2"/>
      <c r="CH476" s="2"/>
      <c r="CI476" s="2"/>
      <c r="CJ476" s="2"/>
      <c r="CK476" s="2"/>
      <c r="CL476" s="2"/>
      <c r="CM476" s="2"/>
      <c r="CN476" s="2"/>
      <c r="CO476" s="2"/>
      <c r="CP476" s="2"/>
      <c r="CQ476" s="2"/>
      <c r="CR476" s="2"/>
      <c r="CS476" s="2"/>
      <c r="CT476" s="2"/>
      <c r="CU476" s="2"/>
      <c r="CV476" s="2"/>
      <c r="CW476" s="2"/>
      <c r="CX476" s="2"/>
      <c r="CY476" s="2"/>
      <c r="CZ476" s="2"/>
      <c r="DA476" s="2"/>
      <c r="DB476" s="2"/>
      <c r="DC476" s="2"/>
      <c r="DD476" s="2"/>
      <c r="DE476" s="2"/>
      <c r="DF476" s="2"/>
      <c r="DG476" s="2"/>
      <c r="DH476" s="2"/>
      <c r="DI476" s="2"/>
      <c r="DJ476" s="2"/>
      <c r="DK476" s="2"/>
      <c r="DL476" s="2"/>
      <c r="DM476" s="2"/>
      <c r="DN476" s="2"/>
      <c r="DO476" s="2"/>
      <c r="DP476" s="2"/>
    </row>
    <row r="477" spans="9:120" ht="9.9499999999999993" customHeight="1">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c r="AR477" s="2"/>
      <c r="AS477" s="2"/>
      <c r="AT477" s="2"/>
      <c r="AU477" s="2"/>
      <c r="AV477" s="2"/>
      <c r="AW477" s="2"/>
      <c r="AX477" s="2"/>
      <c r="AY477" s="2"/>
      <c r="AZ477" s="2"/>
      <c r="BA477" s="2"/>
      <c r="BB477" s="2"/>
      <c r="BC477" s="2"/>
      <c r="BD477" s="2"/>
      <c r="BE477" s="2"/>
      <c r="BF477" s="2"/>
      <c r="BG477" s="2"/>
      <c r="BH477" s="2"/>
      <c r="BI477" s="2"/>
      <c r="BJ477" s="2"/>
      <c r="BK477" s="2"/>
      <c r="BL477" s="2"/>
      <c r="BM477" s="2"/>
      <c r="BN477" s="2"/>
      <c r="BO477" s="2"/>
      <c r="BP477" s="2"/>
      <c r="BQ477" s="2"/>
      <c r="BR477" s="2"/>
      <c r="BS477" s="2"/>
      <c r="BT477" s="2"/>
      <c r="BU477" s="2"/>
      <c r="BV477" s="2"/>
      <c r="BW477" s="2"/>
      <c r="BX477" s="2"/>
      <c r="BY477" s="2"/>
      <c r="BZ477" s="2"/>
      <c r="CA477" s="2"/>
      <c r="CB477" s="2"/>
      <c r="CC477" s="2"/>
      <c r="CD477" s="2"/>
      <c r="CE477" s="2"/>
      <c r="CF477" s="2"/>
      <c r="CG477" s="2"/>
      <c r="CH477" s="2"/>
      <c r="CI477" s="2"/>
      <c r="CJ477" s="2"/>
      <c r="CK477" s="2"/>
      <c r="CL477" s="2"/>
      <c r="CM477" s="2"/>
      <c r="CN477" s="2"/>
      <c r="CO477" s="2"/>
      <c r="CP477" s="2"/>
      <c r="CQ477" s="2"/>
      <c r="CR477" s="2"/>
      <c r="CS477" s="2"/>
      <c r="CT477" s="2"/>
      <c r="CU477" s="2"/>
      <c r="CV477" s="2"/>
      <c r="CW477" s="2"/>
      <c r="CX477" s="2"/>
      <c r="CY477" s="2"/>
      <c r="CZ477" s="2"/>
      <c r="DA477" s="2"/>
      <c r="DB477" s="2"/>
      <c r="DC477" s="2"/>
      <c r="DD477" s="2"/>
      <c r="DE477" s="2"/>
      <c r="DF477" s="2"/>
      <c r="DG477" s="2"/>
      <c r="DH477" s="2"/>
      <c r="DI477" s="2"/>
      <c r="DJ477" s="2"/>
      <c r="DK477" s="2"/>
      <c r="DL477" s="2"/>
      <c r="DM477" s="2"/>
      <c r="DN477" s="2"/>
      <c r="DO477" s="2"/>
      <c r="DP477" s="2"/>
    </row>
    <row r="478" spans="9:120" ht="9.9499999999999993" customHeight="1">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c r="AR478" s="2"/>
      <c r="AS478" s="2"/>
      <c r="AT478" s="2"/>
      <c r="AU478" s="2"/>
      <c r="AV478" s="2"/>
      <c r="AW478" s="2"/>
      <c r="AX478" s="2"/>
      <c r="AY478" s="2"/>
      <c r="AZ478" s="2"/>
      <c r="BA478" s="2"/>
      <c r="BB478" s="2"/>
      <c r="BC478" s="2"/>
      <c r="BD478" s="2"/>
      <c r="BE478" s="2"/>
      <c r="BF478" s="2"/>
      <c r="BG478" s="2"/>
      <c r="BH478" s="2"/>
      <c r="BI478" s="2"/>
      <c r="BJ478" s="2"/>
      <c r="BK478" s="2"/>
      <c r="BL478" s="2"/>
      <c r="BM478" s="2"/>
      <c r="BN478" s="2"/>
      <c r="BO478" s="2"/>
      <c r="BP478" s="2"/>
      <c r="BQ478" s="2"/>
      <c r="BR478" s="2"/>
      <c r="BS478" s="2"/>
      <c r="BT478" s="2"/>
      <c r="BU478" s="2"/>
      <c r="BV478" s="2"/>
      <c r="BW478" s="2"/>
      <c r="BX478" s="2"/>
      <c r="BY478" s="2"/>
      <c r="BZ478" s="2"/>
      <c r="CA478" s="2"/>
      <c r="CB478" s="2"/>
      <c r="CC478" s="2"/>
      <c r="CD478" s="2"/>
      <c r="CE478" s="2"/>
      <c r="CF478" s="2"/>
      <c r="CG478" s="2"/>
      <c r="CH478" s="2"/>
      <c r="CI478" s="2"/>
      <c r="CJ478" s="2"/>
      <c r="CK478" s="2"/>
      <c r="CL478" s="2"/>
      <c r="CM478" s="2"/>
      <c r="CN478" s="2"/>
      <c r="CO478" s="2"/>
      <c r="CP478" s="2"/>
      <c r="CQ478" s="2"/>
      <c r="CR478" s="2"/>
      <c r="CS478" s="2"/>
      <c r="CT478" s="2"/>
      <c r="CU478" s="2"/>
      <c r="CV478" s="2"/>
      <c r="CW478" s="2"/>
      <c r="CX478" s="2"/>
      <c r="CY478" s="2"/>
      <c r="CZ478" s="2"/>
      <c r="DA478" s="2"/>
      <c r="DB478" s="2"/>
      <c r="DC478" s="2"/>
      <c r="DD478" s="2"/>
      <c r="DE478" s="2"/>
      <c r="DF478" s="2"/>
      <c r="DG478" s="2"/>
      <c r="DH478" s="2"/>
      <c r="DI478" s="2"/>
      <c r="DJ478" s="2"/>
      <c r="DK478" s="2"/>
      <c r="DL478" s="2"/>
      <c r="DM478" s="2"/>
      <c r="DN478" s="2"/>
      <c r="DO478" s="2"/>
      <c r="DP478" s="2"/>
    </row>
    <row r="479" spans="9:120" ht="9.9499999999999993" customHeight="1">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c r="AR479" s="2"/>
      <c r="AS479" s="2"/>
      <c r="AT479" s="2"/>
      <c r="AU479" s="2"/>
      <c r="AV479" s="2"/>
      <c r="AW479" s="2"/>
      <c r="AX479" s="2"/>
      <c r="AY479" s="2"/>
      <c r="AZ479" s="2"/>
      <c r="BA479" s="2"/>
      <c r="BB479" s="2"/>
      <c r="BC479" s="2"/>
      <c r="BD479" s="2"/>
      <c r="BE479" s="2"/>
      <c r="BF479" s="2"/>
      <c r="BG479" s="2"/>
      <c r="BH479" s="2"/>
      <c r="BI479" s="2"/>
      <c r="BJ479" s="2"/>
      <c r="BK479" s="2"/>
      <c r="BL479" s="2"/>
      <c r="BM479" s="2"/>
      <c r="BN479" s="2"/>
      <c r="BO479" s="2"/>
      <c r="BP479" s="2"/>
      <c r="BQ479" s="2"/>
      <c r="BR479" s="2"/>
      <c r="BS479" s="2"/>
      <c r="BT479" s="2"/>
      <c r="BU479" s="2"/>
      <c r="BV479" s="2"/>
      <c r="BW479" s="2"/>
      <c r="BX479" s="2"/>
      <c r="BY479" s="2"/>
      <c r="BZ479" s="2"/>
      <c r="CA479" s="2"/>
      <c r="CB479" s="2"/>
      <c r="CC479" s="2"/>
      <c r="CD479" s="2"/>
      <c r="CE479" s="2"/>
      <c r="CF479" s="2"/>
      <c r="CG479" s="2"/>
      <c r="CH479" s="2"/>
      <c r="CI479" s="2"/>
      <c r="CJ479" s="2"/>
      <c r="CK479" s="2"/>
      <c r="CL479" s="2"/>
      <c r="CM479" s="2"/>
      <c r="CN479" s="2"/>
      <c r="CO479" s="2"/>
      <c r="CP479" s="2"/>
      <c r="CQ479" s="2"/>
      <c r="CR479" s="2"/>
      <c r="CS479" s="2"/>
      <c r="CT479" s="2"/>
      <c r="CU479" s="2"/>
      <c r="CV479" s="2"/>
      <c r="CW479" s="2"/>
      <c r="CX479" s="2"/>
      <c r="CY479" s="2"/>
      <c r="CZ479" s="2"/>
      <c r="DA479" s="2"/>
      <c r="DB479" s="2"/>
      <c r="DC479" s="2"/>
      <c r="DD479" s="2"/>
      <c r="DE479" s="2"/>
      <c r="DF479" s="2"/>
      <c r="DG479" s="2"/>
      <c r="DH479" s="2"/>
      <c r="DI479" s="2"/>
      <c r="DJ479" s="2"/>
      <c r="DK479" s="2"/>
      <c r="DL479" s="2"/>
      <c r="DM479" s="2"/>
      <c r="DN479" s="2"/>
      <c r="DO479" s="2"/>
      <c r="DP479" s="2"/>
    </row>
    <row r="480" spans="9:120" ht="9.9499999999999993" customHeight="1">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c r="AR480" s="2"/>
      <c r="AS480" s="2"/>
      <c r="AT480" s="2"/>
      <c r="AU480" s="2"/>
      <c r="AV480" s="2"/>
      <c r="AW480" s="2"/>
      <c r="AX480" s="2"/>
      <c r="AY480" s="2"/>
      <c r="AZ480" s="2"/>
      <c r="BA480" s="2"/>
      <c r="BB480" s="2"/>
      <c r="BC480" s="2"/>
      <c r="BD480" s="2"/>
      <c r="BE480" s="2"/>
      <c r="BF480" s="2"/>
      <c r="BG480" s="2"/>
      <c r="BH480" s="2"/>
      <c r="BI480" s="2"/>
      <c r="BJ480" s="2"/>
      <c r="BK480" s="2"/>
      <c r="BL480" s="2"/>
      <c r="BM480" s="2"/>
      <c r="BN480" s="2"/>
      <c r="BO480" s="2"/>
      <c r="BP480" s="2"/>
      <c r="BQ480" s="2"/>
      <c r="BR480" s="2"/>
      <c r="BS480" s="2"/>
      <c r="BT480" s="2"/>
      <c r="BU480" s="2"/>
      <c r="BV480" s="2"/>
      <c r="BW480" s="2"/>
      <c r="BX480" s="2"/>
      <c r="BY480" s="2"/>
      <c r="BZ480" s="2"/>
      <c r="CA480" s="2"/>
      <c r="CB480" s="2"/>
      <c r="CC480" s="2"/>
      <c r="CD480" s="2"/>
      <c r="CE480" s="2"/>
      <c r="CF480" s="2"/>
      <c r="CG480" s="2"/>
      <c r="CH480" s="2"/>
      <c r="CI480" s="2"/>
      <c r="CJ480" s="2"/>
      <c r="CK480" s="2"/>
      <c r="CL480" s="2"/>
      <c r="CM480" s="2"/>
      <c r="CN480" s="2"/>
      <c r="CO480" s="2"/>
      <c r="CP480" s="2"/>
      <c r="CQ480" s="2"/>
      <c r="CR480" s="2"/>
      <c r="CS480" s="2"/>
      <c r="CT480" s="2"/>
      <c r="CU480" s="2"/>
      <c r="CV480" s="2"/>
      <c r="CW480" s="2"/>
      <c r="CX480" s="2"/>
      <c r="CY480" s="2"/>
      <c r="CZ480" s="2"/>
      <c r="DA480" s="2"/>
      <c r="DB480" s="2"/>
      <c r="DC480" s="2"/>
      <c r="DD480" s="2"/>
      <c r="DE480" s="2"/>
      <c r="DF480" s="2"/>
      <c r="DG480" s="2"/>
      <c r="DH480" s="2"/>
      <c r="DI480" s="2"/>
      <c r="DJ480" s="2"/>
      <c r="DK480" s="2"/>
      <c r="DL480" s="2"/>
      <c r="DM480" s="2"/>
      <c r="DN480" s="2"/>
      <c r="DO480" s="2"/>
      <c r="DP480" s="2"/>
    </row>
    <row r="481" spans="9:120" ht="9.9499999999999993" customHeight="1">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c r="AR481" s="2"/>
      <c r="AS481" s="2"/>
      <c r="AT481" s="2"/>
      <c r="AU481" s="2"/>
      <c r="AV481" s="2"/>
      <c r="AW481" s="2"/>
      <c r="AX481" s="2"/>
      <c r="AY481" s="2"/>
      <c r="AZ481" s="2"/>
      <c r="BA481" s="2"/>
      <c r="BB481" s="2"/>
      <c r="BC481" s="2"/>
      <c r="BD481" s="2"/>
      <c r="BE481" s="2"/>
      <c r="BF481" s="2"/>
      <c r="BG481" s="2"/>
      <c r="BH481" s="2"/>
      <c r="BI481" s="2"/>
      <c r="BJ481" s="2"/>
      <c r="BK481" s="2"/>
      <c r="BL481" s="2"/>
      <c r="BM481" s="2"/>
      <c r="BN481" s="2"/>
      <c r="BO481" s="2"/>
      <c r="BP481" s="2"/>
      <c r="BQ481" s="2"/>
      <c r="BR481" s="2"/>
      <c r="BS481" s="2"/>
      <c r="BT481" s="2"/>
      <c r="BU481" s="2"/>
      <c r="BV481" s="2"/>
      <c r="BW481" s="2"/>
      <c r="BX481" s="2"/>
      <c r="BY481" s="2"/>
      <c r="BZ481" s="2"/>
      <c r="CA481" s="2"/>
      <c r="CB481" s="2"/>
      <c r="CC481" s="2"/>
      <c r="CD481" s="2"/>
      <c r="CE481" s="2"/>
      <c r="CF481" s="2"/>
      <c r="CG481" s="2"/>
      <c r="CH481" s="2"/>
      <c r="CI481" s="2"/>
      <c r="CJ481" s="2"/>
      <c r="CK481" s="2"/>
      <c r="CL481" s="2"/>
      <c r="CM481" s="2"/>
      <c r="CN481" s="2"/>
      <c r="CO481" s="2"/>
      <c r="CP481" s="2"/>
      <c r="CQ481" s="2"/>
      <c r="CR481" s="2"/>
      <c r="CS481" s="2"/>
      <c r="CT481" s="2"/>
      <c r="CU481" s="2"/>
      <c r="CV481" s="2"/>
      <c r="CW481" s="2"/>
      <c r="CX481" s="2"/>
      <c r="CY481" s="2"/>
      <c r="CZ481" s="2"/>
      <c r="DA481" s="2"/>
      <c r="DB481" s="2"/>
      <c r="DC481" s="2"/>
      <c r="DD481" s="2"/>
      <c r="DE481" s="2"/>
      <c r="DF481" s="2"/>
      <c r="DG481" s="2"/>
      <c r="DH481" s="2"/>
      <c r="DI481" s="2"/>
      <c r="DJ481" s="2"/>
      <c r="DK481" s="2"/>
      <c r="DL481" s="2"/>
      <c r="DM481" s="2"/>
      <c r="DN481" s="2"/>
      <c r="DO481" s="2"/>
      <c r="DP481" s="2"/>
    </row>
    <row r="482" spans="9:120" ht="9.9499999999999993" customHeight="1">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c r="AR482" s="2"/>
      <c r="AS482" s="2"/>
      <c r="AT482" s="2"/>
      <c r="AU482" s="2"/>
      <c r="AV482" s="2"/>
      <c r="AW482" s="2"/>
      <c r="AX482" s="2"/>
      <c r="AY482" s="2"/>
      <c r="AZ482" s="2"/>
      <c r="BA482" s="2"/>
      <c r="BB482" s="2"/>
      <c r="BC482" s="2"/>
      <c r="BD482" s="2"/>
      <c r="BE482" s="2"/>
      <c r="BF482" s="2"/>
      <c r="BG482" s="2"/>
      <c r="BH482" s="2"/>
      <c r="BI482" s="2"/>
      <c r="BJ482" s="2"/>
      <c r="BK482" s="2"/>
      <c r="BL482" s="2"/>
      <c r="BM482" s="2"/>
      <c r="BN482" s="2"/>
      <c r="BO482" s="2"/>
      <c r="BP482" s="2"/>
      <c r="BQ482" s="2"/>
      <c r="BR482" s="2"/>
      <c r="BS482" s="2"/>
      <c r="BT482" s="2"/>
      <c r="BU482" s="2"/>
      <c r="BV482" s="2"/>
      <c r="BW482" s="2"/>
      <c r="BX482" s="2"/>
      <c r="BY482" s="2"/>
      <c r="BZ482" s="2"/>
      <c r="CA482" s="2"/>
      <c r="CB482" s="2"/>
      <c r="CC482" s="2"/>
      <c r="CD482" s="2"/>
      <c r="CE482" s="2"/>
      <c r="CF482" s="2"/>
      <c r="CG482" s="2"/>
      <c r="CH482" s="2"/>
      <c r="CI482" s="2"/>
      <c r="CJ482" s="2"/>
      <c r="CK482" s="2"/>
      <c r="CL482" s="2"/>
      <c r="CM482" s="2"/>
      <c r="CN482" s="2"/>
      <c r="CO482" s="2"/>
      <c r="CP482" s="2"/>
      <c r="CQ482" s="2"/>
      <c r="CR482" s="2"/>
      <c r="CS482" s="2"/>
      <c r="CT482" s="2"/>
      <c r="CU482" s="2"/>
      <c r="CV482" s="2"/>
      <c r="CW482" s="2"/>
      <c r="CX482" s="2"/>
      <c r="CY482" s="2"/>
      <c r="CZ482" s="2"/>
      <c r="DA482" s="2"/>
      <c r="DB482" s="2"/>
      <c r="DC482" s="2"/>
      <c r="DD482" s="2"/>
      <c r="DE482" s="2"/>
      <c r="DF482" s="2"/>
      <c r="DG482" s="2"/>
      <c r="DH482" s="2"/>
      <c r="DI482" s="2"/>
      <c r="DJ482" s="2"/>
      <c r="DK482" s="2"/>
      <c r="DL482" s="2"/>
      <c r="DM482" s="2"/>
      <c r="DN482" s="2"/>
      <c r="DO482" s="2"/>
      <c r="DP482" s="2"/>
    </row>
    <row r="483" spans="9:120" ht="9.9499999999999993" customHeight="1">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c r="AR483" s="2"/>
      <c r="AS483" s="2"/>
      <c r="AT483" s="2"/>
      <c r="AU483" s="2"/>
      <c r="AV483" s="2"/>
      <c r="AW483" s="2"/>
      <c r="AX483" s="2"/>
      <c r="AY483" s="2"/>
      <c r="AZ483" s="2"/>
      <c r="BA483" s="2"/>
      <c r="BB483" s="2"/>
      <c r="BC483" s="2"/>
      <c r="BD483" s="2"/>
      <c r="BE483" s="2"/>
      <c r="BF483" s="2"/>
      <c r="BG483" s="2"/>
      <c r="BH483" s="2"/>
      <c r="BI483" s="2"/>
      <c r="BJ483" s="2"/>
      <c r="BK483" s="2"/>
      <c r="BL483" s="2"/>
      <c r="BM483" s="2"/>
      <c r="BN483" s="2"/>
      <c r="BO483" s="2"/>
      <c r="BP483" s="2"/>
      <c r="BQ483" s="2"/>
      <c r="BR483" s="2"/>
      <c r="BS483" s="2"/>
      <c r="BT483" s="2"/>
      <c r="BU483" s="2"/>
      <c r="BV483" s="2"/>
      <c r="BW483" s="2"/>
      <c r="BX483" s="2"/>
      <c r="BY483" s="2"/>
      <c r="BZ483" s="2"/>
      <c r="CA483" s="2"/>
      <c r="CB483" s="2"/>
      <c r="CC483" s="2"/>
      <c r="CD483" s="2"/>
      <c r="CE483" s="2"/>
      <c r="CF483" s="2"/>
      <c r="CG483" s="2"/>
      <c r="CH483" s="2"/>
      <c r="CI483" s="2"/>
      <c r="CJ483" s="2"/>
      <c r="CK483" s="2"/>
      <c r="CL483" s="2"/>
      <c r="CM483" s="2"/>
      <c r="CN483" s="2"/>
      <c r="CO483" s="2"/>
      <c r="CP483" s="2"/>
      <c r="CQ483" s="2"/>
      <c r="CR483" s="2"/>
      <c r="CS483" s="2"/>
      <c r="CT483" s="2"/>
      <c r="CU483" s="2"/>
      <c r="CV483" s="2"/>
      <c r="CW483" s="2"/>
      <c r="CX483" s="2"/>
      <c r="CY483" s="2"/>
      <c r="CZ483" s="2"/>
      <c r="DA483" s="2"/>
      <c r="DB483" s="2"/>
      <c r="DC483" s="2"/>
      <c r="DD483" s="2"/>
      <c r="DE483" s="2"/>
      <c r="DF483" s="2"/>
      <c r="DG483" s="2"/>
      <c r="DH483" s="2"/>
      <c r="DI483" s="2"/>
      <c r="DJ483" s="2"/>
      <c r="DK483" s="2"/>
      <c r="DL483" s="2"/>
      <c r="DM483" s="2"/>
      <c r="DN483" s="2"/>
      <c r="DO483" s="2"/>
      <c r="DP483" s="2"/>
    </row>
    <row r="484" spans="9:120" ht="9.9499999999999993" customHeight="1">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c r="AR484" s="2"/>
      <c r="AS484" s="2"/>
      <c r="AT484" s="2"/>
      <c r="AU484" s="2"/>
      <c r="AV484" s="2"/>
      <c r="AW484" s="2"/>
      <c r="AX484" s="2"/>
      <c r="AY484" s="2"/>
      <c r="AZ484" s="2"/>
      <c r="BA484" s="2"/>
      <c r="BB484" s="2"/>
      <c r="BC484" s="2"/>
      <c r="BD484" s="2"/>
      <c r="BE484" s="2"/>
      <c r="BF484" s="2"/>
      <c r="BG484" s="2"/>
      <c r="BH484" s="2"/>
      <c r="BI484" s="2"/>
      <c r="BJ484" s="2"/>
      <c r="BK484" s="2"/>
      <c r="BL484" s="2"/>
      <c r="BM484" s="2"/>
      <c r="BN484" s="2"/>
      <c r="BO484" s="2"/>
      <c r="BP484" s="2"/>
      <c r="BQ484" s="2"/>
      <c r="BR484" s="2"/>
      <c r="BS484" s="2"/>
      <c r="BT484" s="2"/>
      <c r="BU484" s="2"/>
      <c r="BV484" s="2"/>
      <c r="BW484" s="2"/>
      <c r="BX484" s="2"/>
      <c r="BY484" s="2"/>
      <c r="BZ484" s="2"/>
      <c r="CA484" s="2"/>
      <c r="CB484" s="2"/>
      <c r="CC484" s="2"/>
      <c r="CD484" s="2"/>
      <c r="CE484" s="2"/>
      <c r="CF484" s="2"/>
      <c r="CG484" s="2"/>
      <c r="CH484" s="2"/>
      <c r="CI484" s="2"/>
      <c r="CJ484" s="2"/>
      <c r="CK484" s="2"/>
      <c r="CL484" s="2"/>
      <c r="CM484" s="2"/>
      <c r="CN484" s="2"/>
      <c r="CO484" s="2"/>
      <c r="CP484" s="2"/>
      <c r="CQ484" s="2"/>
      <c r="CR484" s="2"/>
      <c r="CS484" s="2"/>
      <c r="CT484" s="2"/>
      <c r="CU484" s="2"/>
      <c r="CV484" s="2"/>
      <c r="CW484" s="2"/>
      <c r="CX484" s="2"/>
      <c r="CY484" s="2"/>
      <c r="CZ484" s="2"/>
      <c r="DA484" s="2"/>
      <c r="DB484" s="2"/>
      <c r="DC484" s="2"/>
      <c r="DD484" s="2"/>
      <c r="DE484" s="2"/>
      <c r="DF484" s="2"/>
      <c r="DG484" s="2"/>
      <c r="DH484" s="2"/>
      <c r="DI484" s="2"/>
      <c r="DJ484" s="2"/>
      <c r="DK484" s="2"/>
      <c r="DL484" s="2"/>
      <c r="DM484" s="2"/>
      <c r="DN484" s="2"/>
      <c r="DO484" s="2"/>
      <c r="DP484" s="2"/>
    </row>
    <row r="485" spans="9:120" ht="9.9499999999999993" customHeight="1">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c r="AR485" s="2"/>
      <c r="AS485" s="2"/>
      <c r="AT485" s="2"/>
      <c r="AU485" s="2"/>
      <c r="AV485" s="2"/>
      <c r="AW485" s="2"/>
      <c r="AX485" s="2"/>
      <c r="AY485" s="2"/>
      <c r="AZ485" s="2"/>
      <c r="BA485" s="2"/>
      <c r="BB485" s="2"/>
      <c r="BC485" s="2"/>
      <c r="BD485" s="2"/>
      <c r="BE485" s="2"/>
      <c r="BF485" s="2"/>
      <c r="BG485" s="2"/>
      <c r="BH485" s="2"/>
      <c r="BI485" s="2"/>
      <c r="BJ485" s="2"/>
      <c r="BK485" s="2"/>
      <c r="BL485" s="2"/>
      <c r="BM485" s="2"/>
      <c r="BN485" s="2"/>
      <c r="BO485" s="2"/>
      <c r="BP485" s="2"/>
      <c r="BQ485" s="2"/>
      <c r="BR485" s="2"/>
      <c r="BS485" s="2"/>
      <c r="BT485" s="2"/>
      <c r="BU485" s="2"/>
      <c r="BV485" s="2"/>
      <c r="BW485" s="2"/>
      <c r="BX485" s="2"/>
      <c r="BY485" s="2"/>
      <c r="BZ485" s="2"/>
      <c r="CA485" s="2"/>
      <c r="CB485" s="2"/>
      <c r="CC485" s="2"/>
      <c r="CD485" s="2"/>
      <c r="CE485" s="2"/>
      <c r="CF485" s="2"/>
      <c r="CG485" s="2"/>
      <c r="CH485" s="2"/>
      <c r="CI485" s="2"/>
      <c r="CJ485" s="2"/>
      <c r="CK485" s="2"/>
      <c r="CL485" s="2"/>
      <c r="CM485" s="2"/>
      <c r="CN485" s="2"/>
      <c r="CO485" s="2"/>
      <c r="CP485" s="2"/>
      <c r="CQ485" s="2"/>
      <c r="CR485" s="2"/>
      <c r="CS485" s="2"/>
      <c r="CT485" s="2"/>
      <c r="CU485" s="2"/>
      <c r="CV485" s="2"/>
      <c r="CW485" s="2"/>
      <c r="CX485" s="2"/>
      <c r="CY485" s="2"/>
      <c r="CZ485" s="2"/>
      <c r="DA485" s="2"/>
      <c r="DB485" s="2"/>
      <c r="DC485" s="2"/>
      <c r="DD485" s="2"/>
      <c r="DE485" s="2"/>
      <c r="DF485" s="2"/>
      <c r="DG485" s="2"/>
      <c r="DH485" s="2"/>
      <c r="DI485" s="2"/>
      <c r="DJ485" s="2"/>
      <c r="DK485" s="2"/>
      <c r="DL485" s="2"/>
      <c r="DM485" s="2"/>
      <c r="DN485" s="2"/>
      <c r="DO485" s="2"/>
      <c r="DP485" s="2"/>
    </row>
    <row r="486" spans="9:120" ht="9.9499999999999993" customHeight="1">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c r="AR486" s="2"/>
      <c r="AS486" s="2"/>
      <c r="AT486" s="2"/>
      <c r="AU486" s="2"/>
      <c r="AV486" s="2"/>
      <c r="AW486" s="2"/>
      <c r="AX486" s="2"/>
      <c r="AY486" s="2"/>
      <c r="AZ486" s="2"/>
      <c r="BA486" s="2"/>
      <c r="BB486" s="2"/>
      <c r="BC486" s="2"/>
      <c r="BD486" s="2"/>
      <c r="BE486" s="2"/>
      <c r="BF486" s="2"/>
      <c r="BG486" s="2"/>
      <c r="BH486" s="2"/>
      <c r="BI486" s="2"/>
      <c r="BJ486" s="2"/>
      <c r="BK486" s="2"/>
      <c r="BL486" s="2"/>
      <c r="BM486" s="2"/>
      <c r="BN486" s="2"/>
      <c r="BO486" s="2"/>
      <c r="BP486" s="2"/>
      <c r="BQ486" s="2"/>
      <c r="BR486" s="2"/>
      <c r="BS486" s="2"/>
      <c r="BT486" s="2"/>
      <c r="BU486" s="2"/>
      <c r="BV486" s="2"/>
      <c r="BW486" s="2"/>
      <c r="BX486" s="2"/>
      <c r="BY486" s="2"/>
      <c r="BZ486" s="2"/>
      <c r="CA486" s="2"/>
      <c r="CB486" s="2"/>
      <c r="CC486" s="2"/>
      <c r="CD486" s="2"/>
      <c r="CE486" s="2"/>
      <c r="CF486" s="2"/>
      <c r="CG486" s="2"/>
      <c r="CH486" s="2"/>
      <c r="CI486" s="2"/>
      <c r="CJ486" s="2"/>
      <c r="CK486" s="2"/>
      <c r="CL486" s="2"/>
      <c r="CM486" s="2"/>
      <c r="CN486" s="2"/>
      <c r="CO486" s="2"/>
      <c r="CP486" s="2"/>
      <c r="CQ486" s="2"/>
      <c r="CR486" s="2"/>
      <c r="CS486" s="2"/>
      <c r="CT486" s="2"/>
      <c r="CU486" s="2"/>
      <c r="CV486" s="2"/>
      <c r="CW486" s="2"/>
      <c r="CX486" s="2"/>
      <c r="CY486" s="2"/>
      <c r="CZ486" s="2"/>
      <c r="DA486" s="2"/>
      <c r="DB486" s="2"/>
      <c r="DC486" s="2"/>
      <c r="DD486" s="2"/>
      <c r="DE486" s="2"/>
      <c r="DF486" s="2"/>
      <c r="DG486" s="2"/>
      <c r="DH486" s="2"/>
      <c r="DI486" s="2"/>
      <c r="DJ486" s="2"/>
      <c r="DK486" s="2"/>
      <c r="DL486" s="2"/>
      <c r="DM486" s="2"/>
      <c r="DN486" s="2"/>
      <c r="DO486" s="2"/>
      <c r="DP486" s="2"/>
    </row>
    <row r="487" spans="9:120" ht="9.9499999999999993" customHeight="1">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c r="AR487" s="2"/>
      <c r="AS487" s="2"/>
      <c r="AT487" s="2"/>
      <c r="AU487" s="2"/>
      <c r="AV487" s="2"/>
      <c r="AW487" s="2"/>
      <c r="AX487" s="2"/>
      <c r="AY487" s="2"/>
      <c r="AZ487" s="2"/>
      <c r="BA487" s="2"/>
      <c r="BB487" s="2"/>
      <c r="BC487" s="2"/>
      <c r="BD487" s="2"/>
      <c r="BE487" s="2"/>
      <c r="BF487" s="2"/>
      <c r="BG487" s="2"/>
      <c r="BH487" s="2"/>
      <c r="BI487" s="2"/>
      <c r="BJ487" s="2"/>
      <c r="BK487" s="2"/>
      <c r="BL487" s="2"/>
      <c r="BM487" s="2"/>
      <c r="BN487" s="2"/>
      <c r="BO487" s="2"/>
      <c r="BP487" s="2"/>
      <c r="BQ487" s="2"/>
      <c r="BR487" s="2"/>
      <c r="BS487" s="2"/>
      <c r="BT487" s="2"/>
      <c r="BU487" s="2"/>
      <c r="BV487" s="2"/>
      <c r="BW487" s="2"/>
      <c r="BX487" s="2"/>
      <c r="BY487" s="2"/>
      <c r="BZ487" s="2"/>
      <c r="CA487" s="2"/>
      <c r="CB487" s="2"/>
      <c r="CC487" s="2"/>
      <c r="CD487" s="2"/>
      <c r="CE487" s="2"/>
      <c r="CF487" s="2"/>
      <c r="CG487" s="2"/>
      <c r="CH487" s="2"/>
      <c r="CI487" s="2"/>
      <c r="CJ487" s="2"/>
      <c r="CK487" s="2"/>
      <c r="CL487" s="2"/>
      <c r="CM487" s="2"/>
      <c r="CN487" s="2"/>
      <c r="CO487" s="2"/>
      <c r="CP487" s="2"/>
      <c r="CQ487" s="2"/>
      <c r="CR487" s="2"/>
      <c r="CS487" s="2"/>
      <c r="CT487" s="2"/>
      <c r="CU487" s="2"/>
      <c r="CV487" s="2"/>
      <c r="CW487" s="2"/>
      <c r="CX487" s="2"/>
      <c r="CY487" s="2"/>
      <c r="CZ487" s="2"/>
      <c r="DA487" s="2"/>
      <c r="DB487" s="2"/>
      <c r="DC487" s="2"/>
      <c r="DD487" s="2"/>
      <c r="DE487" s="2"/>
      <c r="DF487" s="2"/>
      <c r="DG487" s="2"/>
      <c r="DH487" s="2"/>
      <c r="DI487" s="2"/>
      <c r="DJ487" s="2"/>
      <c r="DK487" s="2"/>
      <c r="DL487" s="2"/>
      <c r="DM487" s="2"/>
      <c r="DN487" s="2"/>
      <c r="DO487" s="2"/>
      <c r="DP487" s="2"/>
    </row>
    <row r="488" spans="9:120" ht="9.9499999999999993" customHeight="1">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c r="AR488" s="2"/>
      <c r="AS488" s="2"/>
      <c r="AT488" s="2"/>
      <c r="AU488" s="2"/>
      <c r="AV488" s="2"/>
      <c r="AW488" s="2"/>
      <c r="AX488" s="2"/>
      <c r="AY488" s="2"/>
      <c r="AZ488" s="2"/>
      <c r="BA488" s="2"/>
      <c r="BB488" s="2"/>
      <c r="BC488" s="2"/>
      <c r="BD488" s="2"/>
      <c r="BE488" s="2"/>
      <c r="BF488" s="2"/>
      <c r="BG488" s="2"/>
      <c r="BH488" s="2"/>
      <c r="BI488" s="2"/>
      <c r="BJ488" s="2"/>
      <c r="BK488" s="2"/>
      <c r="BL488" s="2"/>
      <c r="BM488" s="2"/>
      <c r="BN488" s="2"/>
      <c r="BO488" s="2"/>
      <c r="BP488" s="2"/>
      <c r="BQ488" s="2"/>
      <c r="BR488" s="2"/>
      <c r="BS488" s="2"/>
      <c r="BT488" s="2"/>
      <c r="BU488" s="2"/>
      <c r="BV488" s="2"/>
      <c r="BW488" s="2"/>
      <c r="BX488" s="2"/>
      <c r="BY488" s="2"/>
      <c r="BZ488" s="2"/>
      <c r="CA488" s="2"/>
      <c r="CB488" s="2"/>
      <c r="CC488" s="2"/>
      <c r="CD488" s="2"/>
      <c r="CE488" s="2"/>
      <c r="CF488" s="2"/>
      <c r="CG488" s="2"/>
      <c r="CH488" s="2"/>
      <c r="CI488" s="2"/>
      <c r="CJ488" s="2"/>
      <c r="CK488" s="2"/>
      <c r="CL488" s="2"/>
      <c r="CM488" s="2"/>
      <c r="CN488" s="2"/>
      <c r="CO488" s="2"/>
      <c r="CP488" s="2"/>
      <c r="CQ488" s="2"/>
      <c r="CR488" s="2"/>
      <c r="CS488" s="2"/>
      <c r="CT488" s="2"/>
      <c r="CU488" s="2"/>
      <c r="CV488" s="2"/>
      <c r="CW488" s="2"/>
      <c r="CX488" s="2"/>
      <c r="CY488" s="2"/>
      <c r="CZ488" s="2"/>
      <c r="DA488" s="2"/>
      <c r="DB488" s="2"/>
      <c r="DC488" s="2"/>
      <c r="DD488" s="2"/>
      <c r="DE488" s="2"/>
      <c r="DF488" s="2"/>
      <c r="DG488" s="2"/>
      <c r="DH488" s="2"/>
      <c r="DI488" s="2"/>
      <c r="DJ488" s="2"/>
      <c r="DK488" s="2"/>
      <c r="DL488" s="2"/>
      <c r="DM488" s="2"/>
      <c r="DN488" s="2"/>
      <c r="DO488" s="2"/>
      <c r="DP488" s="2"/>
    </row>
    <row r="489" spans="9:120" ht="9.9499999999999993" customHeight="1">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c r="AR489" s="2"/>
      <c r="AS489" s="2"/>
      <c r="AT489" s="2"/>
      <c r="AU489" s="2"/>
      <c r="AV489" s="2"/>
      <c r="AW489" s="2"/>
      <c r="AX489" s="2"/>
      <c r="AY489" s="2"/>
      <c r="AZ489" s="2"/>
      <c r="BA489" s="2"/>
      <c r="BB489" s="2"/>
      <c r="BC489" s="2"/>
      <c r="BD489" s="2"/>
      <c r="BE489" s="2"/>
      <c r="BF489" s="2"/>
      <c r="BG489" s="2"/>
      <c r="BH489" s="2"/>
      <c r="BI489" s="2"/>
      <c r="BJ489" s="2"/>
      <c r="BK489" s="2"/>
      <c r="BL489" s="2"/>
      <c r="BM489" s="2"/>
      <c r="BN489" s="2"/>
      <c r="BO489" s="2"/>
      <c r="BP489" s="2"/>
      <c r="BQ489" s="2"/>
      <c r="BR489" s="2"/>
      <c r="BS489" s="2"/>
      <c r="BT489" s="2"/>
      <c r="BU489" s="2"/>
      <c r="BV489" s="2"/>
      <c r="BW489" s="2"/>
      <c r="BX489" s="2"/>
      <c r="BY489" s="2"/>
      <c r="BZ489" s="2"/>
      <c r="CA489" s="2"/>
      <c r="CB489" s="2"/>
      <c r="CC489" s="2"/>
      <c r="CD489" s="2"/>
      <c r="CE489" s="2"/>
      <c r="CF489" s="2"/>
      <c r="CG489" s="2"/>
      <c r="CH489" s="2"/>
      <c r="CI489" s="2"/>
      <c r="CJ489" s="2"/>
      <c r="CK489" s="2"/>
      <c r="CL489" s="2"/>
      <c r="CM489" s="2"/>
      <c r="CN489" s="2"/>
      <c r="CO489" s="2"/>
      <c r="CP489" s="2"/>
      <c r="CQ489" s="2"/>
      <c r="CR489" s="2"/>
      <c r="CS489" s="2"/>
      <c r="CT489" s="2"/>
      <c r="CU489" s="2"/>
      <c r="CV489" s="2"/>
      <c r="CW489" s="2"/>
      <c r="CX489" s="2"/>
      <c r="CY489" s="2"/>
      <c r="CZ489" s="2"/>
      <c r="DA489" s="2"/>
      <c r="DB489" s="2"/>
      <c r="DC489" s="2"/>
      <c r="DD489" s="2"/>
      <c r="DE489" s="2"/>
      <c r="DF489" s="2"/>
      <c r="DG489" s="2"/>
      <c r="DH489" s="2"/>
      <c r="DI489" s="2"/>
      <c r="DJ489" s="2"/>
      <c r="DK489" s="2"/>
      <c r="DL489" s="2"/>
      <c r="DM489" s="2"/>
      <c r="DN489" s="2"/>
      <c r="DO489" s="2"/>
      <c r="DP489" s="2"/>
    </row>
    <row r="490" spans="9:120" ht="9.9499999999999993" customHeight="1">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c r="AR490" s="2"/>
      <c r="AS490" s="2"/>
      <c r="AT490" s="2"/>
      <c r="AU490" s="2"/>
      <c r="AV490" s="2"/>
      <c r="AW490" s="2"/>
      <c r="AX490" s="2"/>
      <c r="AY490" s="2"/>
      <c r="AZ490" s="2"/>
      <c r="BA490" s="2"/>
      <c r="BB490" s="2"/>
      <c r="BC490" s="2"/>
      <c r="BD490" s="2"/>
      <c r="BE490" s="2"/>
      <c r="BF490" s="2"/>
      <c r="BG490" s="2"/>
      <c r="BH490" s="2"/>
      <c r="BI490" s="2"/>
      <c r="BJ490" s="2"/>
      <c r="BK490" s="2"/>
      <c r="BL490" s="2"/>
      <c r="BM490" s="2"/>
      <c r="BN490" s="2"/>
      <c r="BO490" s="2"/>
      <c r="BP490" s="2"/>
      <c r="BQ490" s="2"/>
      <c r="BR490" s="2"/>
      <c r="BS490" s="2"/>
      <c r="BT490" s="2"/>
      <c r="BU490" s="2"/>
      <c r="BV490" s="2"/>
      <c r="BW490" s="2"/>
      <c r="BX490" s="2"/>
      <c r="BY490" s="2"/>
      <c r="BZ490" s="2"/>
      <c r="CA490" s="2"/>
      <c r="CB490" s="2"/>
      <c r="CC490" s="2"/>
      <c r="CD490" s="2"/>
      <c r="CE490" s="2"/>
      <c r="CF490" s="2"/>
      <c r="CG490" s="2"/>
      <c r="CH490" s="2"/>
      <c r="CI490" s="2"/>
      <c r="CJ490" s="2"/>
      <c r="CK490" s="2"/>
      <c r="CL490" s="2"/>
      <c r="CM490" s="2"/>
      <c r="CN490" s="2"/>
      <c r="CO490" s="2"/>
      <c r="CP490" s="2"/>
      <c r="CQ490" s="2"/>
      <c r="CR490" s="2"/>
      <c r="CS490" s="2"/>
      <c r="CT490" s="2"/>
      <c r="CU490" s="2"/>
      <c r="CV490" s="2"/>
      <c r="CW490" s="2"/>
      <c r="CX490" s="2"/>
      <c r="CY490" s="2"/>
      <c r="CZ490" s="2"/>
      <c r="DA490" s="2"/>
      <c r="DB490" s="2"/>
      <c r="DC490" s="2"/>
      <c r="DD490" s="2"/>
      <c r="DE490" s="2"/>
      <c r="DF490" s="2"/>
      <c r="DG490" s="2"/>
      <c r="DH490" s="2"/>
      <c r="DI490" s="2"/>
      <c r="DJ490" s="2"/>
      <c r="DK490" s="2"/>
      <c r="DL490" s="2"/>
      <c r="DM490" s="2"/>
      <c r="DN490" s="2"/>
      <c r="DO490" s="2"/>
      <c r="DP490" s="2"/>
    </row>
    <row r="491" spans="9:120" ht="9.9499999999999993" customHeight="1">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c r="AR491" s="2"/>
      <c r="AS491" s="2"/>
      <c r="AT491" s="2"/>
      <c r="AU491" s="2"/>
      <c r="AV491" s="2"/>
      <c r="AW491" s="2"/>
      <c r="AX491" s="2"/>
      <c r="AY491" s="2"/>
      <c r="AZ491" s="2"/>
      <c r="BA491" s="2"/>
      <c r="BB491" s="2"/>
      <c r="BC491" s="2"/>
      <c r="BD491" s="2"/>
      <c r="BE491" s="2"/>
      <c r="BF491" s="2"/>
      <c r="BG491" s="2"/>
      <c r="BH491" s="2"/>
      <c r="BI491" s="2"/>
      <c r="BJ491" s="2"/>
      <c r="BK491" s="2"/>
      <c r="BL491" s="2"/>
      <c r="BM491" s="2"/>
      <c r="BN491" s="2"/>
      <c r="BO491" s="2"/>
      <c r="BP491" s="2"/>
      <c r="BQ491" s="2"/>
      <c r="BR491" s="2"/>
      <c r="BS491" s="2"/>
      <c r="BT491" s="2"/>
      <c r="BU491" s="2"/>
      <c r="BV491" s="2"/>
      <c r="BW491" s="2"/>
      <c r="BX491" s="2"/>
      <c r="BY491" s="2"/>
      <c r="BZ491" s="2"/>
      <c r="CA491" s="2"/>
      <c r="CB491" s="2"/>
      <c r="CC491" s="2"/>
      <c r="CD491" s="2"/>
      <c r="CE491" s="2"/>
      <c r="CF491" s="2"/>
      <c r="CG491" s="2"/>
      <c r="CH491" s="2"/>
      <c r="CI491" s="2"/>
      <c r="CJ491" s="2"/>
      <c r="CK491" s="2"/>
      <c r="CL491" s="2"/>
      <c r="CM491" s="2"/>
      <c r="CN491" s="2"/>
      <c r="CO491" s="2"/>
      <c r="CP491" s="2"/>
      <c r="CQ491" s="2"/>
      <c r="CR491" s="2"/>
      <c r="CS491" s="2"/>
      <c r="CT491" s="2"/>
      <c r="CU491" s="2"/>
      <c r="CV491" s="2"/>
      <c r="CW491" s="2"/>
      <c r="CX491" s="2"/>
      <c r="CY491" s="2"/>
      <c r="CZ491" s="2"/>
      <c r="DA491" s="2"/>
      <c r="DB491" s="2"/>
      <c r="DC491" s="2"/>
      <c r="DD491" s="2"/>
      <c r="DE491" s="2"/>
      <c r="DF491" s="2"/>
      <c r="DG491" s="2"/>
      <c r="DH491" s="2"/>
      <c r="DI491" s="2"/>
      <c r="DJ491" s="2"/>
      <c r="DK491" s="2"/>
      <c r="DL491" s="2"/>
      <c r="DM491" s="2"/>
      <c r="DN491" s="2"/>
      <c r="DO491" s="2"/>
      <c r="DP491" s="2"/>
    </row>
    <row r="492" spans="9:120" ht="9.9499999999999993" customHeight="1">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c r="AR492" s="2"/>
      <c r="AS492" s="2"/>
      <c r="AT492" s="2"/>
      <c r="AU492" s="2"/>
      <c r="AV492" s="2"/>
      <c r="AW492" s="2"/>
      <c r="AX492" s="2"/>
      <c r="AY492" s="2"/>
      <c r="AZ492" s="2"/>
      <c r="BA492" s="2"/>
      <c r="BB492" s="2"/>
      <c r="BC492" s="2"/>
      <c r="BD492" s="2"/>
      <c r="BE492" s="2"/>
      <c r="BF492" s="2"/>
      <c r="BG492" s="2"/>
      <c r="BH492" s="2"/>
      <c r="BI492" s="2"/>
      <c r="BJ492" s="2"/>
      <c r="BK492" s="2"/>
      <c r="BL492" s="2"/>
      <c r="BM492" s="2"/>
      <c r="BN492" s="2"/>
      <c r="BO492" s="2"/>
      <c r="BP492" s="2"/>
      <c r="BQ492" s="2"/>
      <c r="BR492" s="2"/>
      <c r="BS492" s="2"/>
      <c r="BT492" s="2"/>
      <c r="BU492" s="2"/>
      <c r="BV492" s="2"/>
      <c r="BW492" s="2"/>
      <c r="BX492" s="2"/>
      <c r="BY492" s="2"/>
      <c r="BZ492" s="2"/>
      <c r="CA492" s="2"/>
      <c r="CB492" s="2"/>
      <c r="CC492" s="2"/>
      <c r="CD492" s="2"/>
      <c r="CE492" s="2"/>
      <c r="CF492" s="2"/>
      <c r="CG492" s="2"/>
      <c r="CH492" s="2"/>
      <c r="CI492" s="2"/>
      <c r="CJ492" s="2"/>
      <c r="CK492" s="2"/>
      <c r="CL492" s="2"/>
      <c r="CM492" s="2"/>
      <c r="CN492" s="2"/>
      <c r="CO492" s="2"/>
      <c r="CP492" s="2"/>
      <c r="CQ492" s="2"/>
      <c r="CR492" s="2"/>
      <c r="CS492" s="2"/>
      <c r="CT492" s="2"/>
      <c r="CU492" s="2"/>
      <c r="CV492" s="2"/>
      <c r="CW492" s="2"/>
      <c r="CX492" s="2"/>
      <c r="CY492" s="2"/>
      <c r="CZ492" s="2"/>
      <c r="DA492" s="2"/>
      <c r="DB492" s="2"/>
      <c r="DC492" s="2"/>
      <c r="DD492" s="2"/>
      <c r="DE492" s="2"/>
      <c r="DF492" s="2"/>
      <c r="DG492" s="2"/>
      <c r="DH492" s="2"/>
      <c r="DI492" s="2"/>
      <c r="DJ492" s="2"/>
      <c r="DK492" s="2"/>
      <c r="DL492" s="2"/>
      <c r="DM492" s="2"/>
      <c r="DN492" s="2"/>
      <c r="DO492" s="2"/>
      <c r="DP492" s="2"/>
    </row>
    <row r="493" spans="9:120" ht="9.9499999999999993" customHeight="1">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c r="AR493" s="2"/>
      <c r="AS493" s="2"/>
      <c r="AT493" s="2"/>
      <c r="AU493" s="2"/>
      <c r="AV493" s="2"/>
      <c r="AW493" s="2"/>
      <c r="AX493" s="2"/>
      <c r="AY493" s="2"/>
      <c r="AZ493" s="2"/>
      <c r="BA493" s="2"/>
      <c r="BB493" s="2"/>
      <c r="BC493" s="2"/>
      <c r="BD493" s="2"/>
      <c r="BE493" s="2"/>
      <c r="BF493" s="2"/>
      <c r="BG493" s="2"/>
      <c r="BH493" s="2"/>
      <c r="BI493" s="2"/>
      <c r="BJ493" s="2"/>
      <c r="BK493" s="2"/>
      <c r="BL493" s="2"/>
      <c r="BM493" s="2"/>
      <c r="BN493" s="2"/>
      <c r="BO493" s="2"/>
      <c r="BP493" s="2"/>
      <c r="BQ493" s="2"/>
      <c r="BR493" s="2"/>
      <c r="BS493" s="2"/>
      <c r="BT493" s="2"/>
      <c r="BU493" s="2"/>
      <c r="BV493" s="2"/>
      <c r="BW493" s="2"/>
      <c r="BX493" s="2"/>
      <c r="BY493" s="2"/>
      <c r="BZ493" s="2"/>
      <c r="CA493" s="2"/>
      <c r="CB493" s="2"/>
      <c r="CC493" s="2"/>
      <c r="CD493" s="2"/>
      <c r="CE493" s="2"/>
      <c r="CF493" s="2"/>
      <c r="CG493" s="2"/>
      <c r="CH493" s="2"/>
      <c r="CI493" s="2"/>
      <c r="CJ493" s="2"/>
      <c r="CK493" s="2"/>
      <c r="CL493" s="2"/>
      <c r="CM493" s="2"/>
      <c r="CN493" s="2"/>
      <c r="CO493" s="2"/>
      <c r="CP493" s="2"/>
      <c r="CQ493" s="2"/>
      <c r="CR493" s="2"/>
      <c r="CS493" s="2"/>
      <c r="CT493" s="2"/>
      <c r="CU493" s="2"/>
      <c r="CV493" s="2"/>
      <c r="CW493" s="2"/>
      <c r="CX493" s="2"/>
      <c r="CY493" s="2"/>
      <c r="CZ493" s="2"/>
      <c r="DA493" s="2"/>
      <c r="DB493" s="2"/>
      <c r="DC493" s="2"/>
      <c r="DD493" s="2"/>
      <c r="DE493" s="2"/>
      <c r="DF493" s="2"/>
      <c r="DG493" s="2"/>
      <c r="DH493" s="2"/>
      <c r="DI493" s="2"/>
      <c r="DJ493" s="2"/>
      <c r="DK493" s="2"/>
      <c r="DL493" s="2"/>
      <c r="DM493" s="2"/>
      <c r="DN493" s="2"/>
      <c r="DO493" s="2"/>
      <c r="DP493" s="2"/>
    </row>
    <row r="494" spans="9:120" ht="9.9499999999999993" customHeight="1">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c r="AR494" s="2"/>
      <c r="AS494" s="2"/>
      <c r="AT494" s="2"/>
      <c r="AU494" s="2"/>
      <c r="AV494" s="2"/>
      <c r="AW494" s="2"/>
      <c r="AX494" s="2"/>
      <c r="AY494" s="2"/>
      <c r="AZ494" s="2"/>
      <c r="BA494" s="2"/>
      <c r="BB494" s="2"/>
      <c r="BC494" s="2"/>
      <c r="BD494" s="2"/>
      <c r="BE494" s="2"/>
      <c r="BF494" s="2"/>
      <c r="BG494" s="2"/>
      <c r="BH494" s="2"/>
      <c r="BI494" s="2"/>
      <c r="BJ494" s="2"/>
      <c r="BK494" s="2"/>
      <c r="BL494" s="2"/>
      <c r="BM494" s="2"/>
      <c r="BN494" s="2"/>
      <c r="BO494" s="2"/>
      <c r="BP494" s="2"/>
      <c r="BQ494" s="2"/>
      <c r="BR494" s="2"/>
      <c r="BS494" s="2"/>
      <c r="BT494" s="2"/>
      <c r="BU494" s="2"/>
      <c r="BV494" s="2"/>
      <c r="BW494" s="2"/>
      <c r="BX494" s="2"/>
      <c r="BY494" s="2"/>
      <c r="BZ494" s="2"/>
      <c r="CA494" s="2"/>
      <c r="CB494" s="2"/>
      <c r="CC494" s="2"/>
      <c r="CD494" s="2"/>
      <c r="CE494" s="2"/>
      <c r="CF494" s="2"/>
      <c r="CG494" s="2"/>
      <c r="CH494" s="2"/>
      <c r="CI494" s="2"/>
      <c r="CJ494" s="2"/>
      <c r="CK494" s="2"/>
      <c r="CL494" s="2"/>
      <c r="CM494" s="2"/>
      <c r="CN494" s="2"/>
      <c r="CO494" s="2"/>
      <c r="CP494" s="2"/>
      <c r="CQ494" s="2"/>
      <c r="CR494" s="2"/>
      <c r="CS494" s="2"/>
      <c r="CT494" s="2"/>
      <c r="CU494" s="2"/>
      <c r="CV494" s="2"/>
      <c r="CW494" s="2"/>
      <c r="CX494" s="2"/>
      <c r="CY494" s="2"/>
      <c r="CZ494" s="2"/>
      <c r="DA494" s="2"/>
      <c r="DB494" s="2"/>
      <c r="DC494" s="2"/>
      <c r="DD494" s="2"/>
      <c r="DE494" s="2"/>
      <c r="DF494" s="2"/>
      <c r="DG494" s="2"/>
      <c r="DH494" s="2"/>
      <c r="DI494" s="2"/>
      <c r="DJ494" s="2"/>
      <c r="DK494" s="2"/>
      <c r="DL494" s="2"/>
      <c r="DM494" s="2"/>
      <c r="DN494" s="2"/>
      <c r="DO494" s="2"/>
      <c r="DP494" s="2"/>
    </row>
    <row r="495" spans="9:120" ht="9.9499999999999993" customHeight="1">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c r="AR495" s="2"/>
      <c r="AS495" s="2"/>
      <c r="AT495" s="2"/>
      <c r="AU495" s="2"/>
      <c r="AV495" s="2"/>
      <c r="AW495" s="2"/>
      <c r="AX495" s="2"/>
      <c r="AY495" s="2"/>
      <c r="AZ495" s="2"/>
      <c r="BA495" s="2"/>
      <c r="BB495" s="2"/>
      <c r="BC495" s="2"/>
      <c r="BD495" s="2"/>
      <c r="BE495" s="2"/>
      <c r="BF495" s="2"/>
      <c r="BG495" s="2"/>
      <c r="BH495" s="2"/>
      <c r="BI495" s="2"/>
      <c r="BJ495" s="2"/>
      <c r="BK495" s="2"/>
      <c r="BL495" s="2"/>
      <c r="BM495" s="2"/>
      <c r="BN495" s="2"/>
      <c r="BO495" s="2"/>
      <c r="BP495" s="2"/>
      <c r="BQ495" s="2"/>
      <c r="BR495" s="2"/>
      <c r="BS495" s="2"/>
      <c r="BT495" s="2"/>
      <c r="BU495" s="2"/>
      <c r="BV495" s="2"/>
      <c r="BW495" s="2"/>
      <c r="BX495" s="2"/>
      <c r="BY495" s="2"/>
      <c r="BZ495" s="2"/>
      <c r="CA495" s="2"/>
      <c r="CB495" s="2"/>
      <c r="CC495" s="2"/>
      <c r="CD495" s="2"/>
      <c r="CE495" s="2"/>
      <c r="CF495" s="2"/>
      <c r="CG495" s="2"/>
      <c r="CH495" s="2"/>
      <c r="CI495" s="2"/>
      <c r="CJ495" s="2"/>
      <c r="CK495" s="2"/>
      <c r="CL495" s="2"/>
      <c r="CM495" s="2"/>
      <c r="CN495" s="2"/>
      <c r="CO495" s="2"/>
      <c r="CP495" s="2"/>
      <c r="CQ495" s="2"/>
      <c r="CR495" s="2"/>
      <c r="CS495" s="2"/>
      <c r="CT495" s="2"/>
      <c r="CU495" s="2"/>
      <c r="CV495" s="2"/>
      <c r="CW495" s="2"/>
      <c r="CX495" s="2"/>
      <c r="CY495" s="2"/>
      <c r="CZ495" s="2"/>
      <c r="DA495" s="2"/>
      <c r="DB495" s="2"/>
      <c r="DC495" s="2"/>
      <c r="DD495" s="2"/>
      <c r="DE495" s="2"/>
      <c r="DF495" s="2"/>
      <c r="DG495" s="2"/>
      <c r="DH495" s="2"/>
      <c r="DI495" s="2"/>
      <c r="DJ495" s="2"/>
      <c r="DK495" s="2"/>
      <c r="DL495" s="2"/>
      <c r="DM495" s="2"/>
      <c r="DN495" s="2"/>
      <c r="DO495" s="2"/>
      <c r="DP495" s="2"/>
    </row>
    <row r="496" spans="9:120" ht="9.9499999999999993" customHeight="1">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c r="AR496" s="2"/>
      <c r="AS496" s="2"/>
      <c r="AT496" s="2"/>
      <c r="AU496" s="2"/>
      <c r="AV496" s="2"/>
      <c r="AW496" s="2"/>
      <c r="AX496" s="2"/>
      <c r="AY496" s="2"/>
      <c r="AZ496" s="2"/>
      <c r="BA496" s="2"/>
      <c r="BB496" s="2"/>
      <c r="BC496" s="2"/>
      <c r="BD496" s="2"/>
      <c r="BE496" s="2"/>
      <c r="BF496" s="2"/>
      <c r="BG496" s="2"/>
      <c r="BH496" s="2"/>
      <c r="BI496" s="2"/>
      <c r="BJ496" s="2"/>
      <c r="BK496" s="2"/>
      <c r="BL496" s="2"/>
      <c r="BM496" s="2"/>
      <c r="BN496" s="2"/>
      <c r="BO496" s="2"/>
      <c r="BP496" s="2"/>
      <c r="BQ496" s="2"/>
      <c r="BR496" s="2"/>
      <c r="BS496" s="2"/>
      <c r="BT496" s="2"/>
      <c r="BU496" s="2"/>
      <c r="BV496" s="2"/>
      <c r="BW496" s="2"/>
      <c r="BX496" s="2"/>
      <c r="BY496" s="2"/>
      <c r="BZ496" s="2"/>
      <c r="CA496" s="2"/>
      <c r="CB496" s="2"/>
      <c r="CC496" s="2"/>
      <c r="CD496" s="2"/>
      <c r="CE496" s="2"/>
      <c r="CF496" s="2"/>
      <c r="CG496" s="2"/>
      <c r="CH496" s="2"/>
      <c r="CI496" s="2"/>
      <c r="CJ496" s="2"/>
      <c r="CK496" s="2"/>
      <c r="CL496" s="2"/>
      <c r="CM496" s="2"/>
      <c r="CN496" s="2"/>
      <c r="CO496" s="2"/>
      <c r="CP496" s="2"/>
      <c r="CQ496" s="2"/>
      <c r="CR496" s="2"/>
      <c r="CS496" s="2"/>
      <c r="CT496" s="2"/>
      <c r="CU496" s="2"/>
      <c r="CV496" s="2"/>
      <c r="CW496" s="2"/>
      <c r="CX496" s="2"/>
      <c r="CY496" s="2"/>
      <c r="CZ496" s="2"/>
      <c r="DA496" s="2"/>
      <c r="DB496" s="2"/>
      <c r="DC496" s="2"/>
      <c r="DD496" s="2"/>
      <c r="DE496" s="2"/>
      <c r="DF496" s="2"/>
      <c r="DG496" s="2"/>
      <c r="DH496" s="2"/>
      <c r="DI496" s="2"/>
      <c r="DJ496" s="2"/>
      <c r="DK496" s="2"/>
      <c r="DL496" s="2"/>
      <c r="DM496" s="2"/>
      <c r="DN496" s="2"/>
      <c r="DO496" s="2"/>
      <c r="DP496" s="2"/>
    </row>
    <row r="497" spans="9:120" ht="9.9499999999999993" customHeight="1">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c r="AR497" s="2"/>
      <c r="AS497" s="2"/>
      <c r="AT497" s="2"/>
      <c r="AU497" s="2"/>
      <c r="AV497" s="2"/>
      <c r="AW497" s="2"/>
      <c r="AX497" s="2"/>
      <c r="AY497" s="2"/>
      <c r="AZ497" s="2"/>
      <c r="BA497" s="2"/>
      <c r="BB497" s="2"/>
      <c r="BC497" s="2"/>
      <c r="BD497" s="2"/>
      <c r="BE497" s="2"/>
      <c r="BF497" s="2"/>
      <c r="BG497" s="2"/>
      <c r="BH497" s="2"/>
      <c r="BI497" s="2"/>
      <c r="BJ497" s="2"/>
      <c r="BK497" s="2"/>
      <c r="BL497" s="2"/>
      <c r="BM497" s="2"/>
      <c r="BN497" s="2"/>
      <c r="BO497" s="2"/>
      <c r="BP497" s="2"/>
      <c r="BQ497" s="2"/>
      <c r="BR497" s="2"/>
      <c r="BS497" s="2"/>
      <c r="BT497" s="2"/>
      <c r="BU497" s="2"/>
      <c r="BV497" s="2"/>
      <c r="BW497" s="2"/>
      <c r="BX497" s="2"/>
      <c r="BY497" s="2"/>
      <c r="BZ497" s="2"/>
      <c r="CA497" s="2"/>
      <c r="CB497" s="2"/>
      <c r="CC497" s="2"/>
      <c r="CD497" s="2"/>
      <c r="CE497" s="2"/>
      <c r="CF497" s="2"/>
      <c r="CG497" s="2"/>
      <c r="CH497" s="2"/>
      <c r="CI497" s="2"/>
      <c r="CJ497" s="2"/>
      <c r="CK497" s="2"/>
      <c r="CL497" s="2"/>
      <c r="CM497" s="2"/>
      <c r="CN497" s="2"/>
      <c r="CO497" s="2"/>
      <c r="CP497" s="2"/>
      <c r="CQ497" s="2"/>
      <c r="CR497" s="2"/>
      <c r="CS497" s="2"/>
      <c r="CT497" s="2"/>
      <c r="CU497" s="2"/>
      <c r="CV497" s="2"/>
      <c r="CW497" s="2"/>
      <c r="CX497" s="2"/>
      <c r="CY497" s="2"/>
      <c r="CZ497" s="2"/>
      <c r="DA497" s="2"/>
      <c r="DB497" s="2"/>
      <c r="DC497" s="2"/>
      <c r="DD497" s="2"/>
      <c r="DE497" s="2"/>
      <c r="DF497" s="2"/>
      <c r="DG497" s="2"/>
      <c r="DH497" s="2"/>
      <c r="DI497" s="2"/>
      <c r="DJ497" s="2"/>
      <c r="DK497" s="2"/>
      <c r="DL497" s="2"/>
      <c r="DM497" s="2"/>
      <c r="DN497" s="2"/>
      <c r="DO497" s="2"/>
      <c r="DP497" s="2"/>
    </row>
    <row r="498" spans="9:120" ht="9.9499999999999993" customHeight="1">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c r="AR498" s="2"/>
      <c r="AS498" s="2"/>
      <c r="AT498" s="2"/>
      <c r="AU498" s="2"/>
      <c r="AV498" s="2"/>
      <c r="AW498" s="2"/>
      <c r="AX498" s="2"/>
      <c r="AY498" s="2"/>
      <c r="AZ498" s="2"/>
      <c r="BA498" s="2"/>
      <c r="BB498" s="2"/>
      <c r="BC498" s="2"/>
      <c r="BD498" s="2"/>
      <c r="BE498" s="2"/>
      <c r="BF498" s="2"/>
      <c r="BG498" s="2"/>
      <c r="BH498" s="2"/>
      <c r="BI498" s="2"/>
      <c r="BJ498" s="2"/>
      <c r="BK498" s="2"/>
      <c r="BL498" s="2"/>
      <c r="BM498" s="2"/>
      <c r="BN498" s="2"/>
      <c r="BO498" s="2"/>
      <c r="BP498" s="2"/>
      <c r="BQ498" s="2"/>
      <c r="BR498" s="2"/>
      <c r="BS498" s="2"/>
      <c r="BT498" s="2"/>
      <c r="BU498" s="2"/>
      <c r="BV498" s="2"/>
      <c r="BW498" s="2"/>
      <c r="BX498" s="2"/>
      <c r="BY498" s="2"/>
      <c r="BZ498" s="2"/>
      <c r="CA498" s="2"/>
      <c r="CB498" s="2"/>
      <c r="CC498" s="2"/>
      <c r="CD498" s="2"/>
      <c r="CE498" s="2"/>
      <c r="CF498" s="2"/>
      <c r="CG498" s="2"/>
      <c r="CH498" s="2"/>
      <c r="CI498" s="2"/>
      <c r="CJ498" s="2"/>
      <c r="CK498" s="2"/>
      <c r="CL498" s="2"/>
      <c r="CM498" s="2"/>
      <c r="CN498" s="2"/>
      <c r="CO498" s="2"/>
      <c r="CP498" s="2"/>
      <c r="CQ498" s="2"/>
      <c r="CR498" s="2"/>
      <c r="CS498" s="2"/>
      <c r="CT498" s="2"/>
      <c r="CU498" s="2"/>
      <c r="CV498" s="2"/>
      <c r="CW498" s="2"/>
      <c r="CX498" s="2"/>
      <c r="CY498" s="2"/>
      <c r="CZ498" s="2"/>
      <c r="DA498" s="2"/>
      <c r="DB498" s="2"/>
      <c r="DC498" s="2"/>
      <c r="DD498" s="2"/>
      <c r="DE498" s="2"/>
      <c r="DF498" s="2"/>
      <c r="DG498" s="2"/>
      <c r="DH498" s="2"/>
      <c r="DI498" s="2"/>
      <c r="DJ498" s="2"/>
      <c r="DK498" s="2"/>
      <c r="DL498" s="2"/>
      <c r="DM498" s="2"/>
      <c r="DN498" s="2"/>
      <c r="DO498" s="2"/>
      <c r="DP498" s="2"/>
    </row>
    <row r="499" spans="9:120" ht="9.9499999999999993" customHeight="1">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c r="AR499" s="2"/>
      <c r="AS499" s="2"/>
      <c r="AT499" s="2"/>
      <c r="AU499" s="2"/>
      <c r="AV499" s="2"/>
      <c r="AW499" s="2"/>
      <c r="AX499" s="2"/>
      <c r="AY499" s="2"/>
      <c r="AZ499" s="2"/>
      <c r="BA499" s="2"/>
      <c r="BB499" s="2"/>
      <c r="BC499" s="2"/>
      <c r="BD499" s="2"/>
      <c r="BE499" s="2"/>
      <c r="BF499" s="2"/>
      <c r="BG499" s="2"/>
      <c r="BH499" s="2"/>
      <c r="BI499" s="2"/>
      <c r="BJ499" s="2"/>
      <c r="BK499" s="2"/>
      <c r="BL499" s="2"/>
      <c r="BM499" s="2"/>
      <c r="BN499" s="2"/>
      <c r="BO499" s="2"/>
      <c r="BP499" s="2"/>
      <c r="BQ499" s="2"/>
      <c r="BR499" s="2"/>
      <c r="BS499" s="2"/>
      <c r="BT499" s="2"/>
      <c r="BU499" s="2"/>
      <c r="BV499" s="2"/>
      <c r="BW499" s="2"/>
      <c r="BX499" s="2"/>
      <c r="BY499" s="2"/>
      <c r="BZ499" s="2"/>
      <c r="CA499" s="2"/>
      <c r="CB499" s="2"/>
      <c r="CC499" s="2"/>
      <c r="CD499" s="2"/>
      <c r="CE499" s="2"/>
      <c r="CF499" s="2"/>
      <c r="CG499" s="2"/>
      <c r="CH499" s="2"/>
      <c r="CI499" s="2"/>
      <c r="CJ499" s="2"/>
      <c r="CK499" s="2"/>
      <c r="CL499" s="2"/>
      <c r="CM499" s="2"/>
      <c r="CN499" s="2"/>
      <c r="CO499" s="2"/>
      <c r="CP499" s="2"/>
      <c r="CQ499" s="2"/>
      <c r="CR499" s="2"/>
      <c r="CS499" s="2"/>
      <c r="CT499" s="2"/>
      <c r="CU499" s="2"/>
      <c r="CV499" s="2"/>
      <c r="CW499" s="2"/>
      <c r="CX499" s="2"/>
      <c r="CY499" s="2"/>
      <c r="CZ499" s="2"/>
      <c r="DA499" s="2"/>
      <c r="DB499" s="2"/>
      <c r="DC499" s="2"/>
      <c r="DD499" s="2"/>
      <c r="DE499" s="2"/>
      <c r="DF499" s="2"/>
      <c r="DG499" s="2"/>
      <c r="DH499" s="2"/>
      <c r="DI499" s="2"/>
      <c r="DJ499" s="2"/>
      <c r="DK499" s="2"/>
      <c r="DL499" s="2"/>
      <c r="DM499" s="2"/>
      <c r="DN499" s="2"/>
      <c r="DO499" s="2"/>
      <c r="DP499" s="2"/>
    </row>
    <row r="500" spans="9:120" ht="9.9499999999999993" customHeight="1">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c r="AR500" s="2"/>
      <c r="AS500" s="2"/>
      <c r="AT500" s="2"/>
      <c r="AU500" s="2"/>
      <c r="AV500" s="2"/>
      <c r="AW500" s="2"/>
      <c r="AX500" s="2"/>
      <c r="AY500" s="2"/>
      <c r="AZ500" s="2"/>
      <c r="BA500" s="2"/>
      <c r="BB500" s="2"/>
      <c r="BC500" s="2"/>
      <c r="BD500" s="2"/>
      <c r="BE500" s="2"/>
      <c r="BF500" s="2"/>
      <c r="BG500" s="2"/>
      <c r="BH500" s="2"/>
      <c r="BI500" s="2"/>
      <c r="BJ500" s="2"/>
      <c r="BK500" s="2"/>
      <c r="BL500" s="2"/>
      <c r="BM500" s="2"/>
      <c r="BN500" s="2"/>
      <c r="BO500" s="2"/>
      <c r="BP500" s="2"/>
      <c r="BQ500" s="2"/>
      <c r="BR500" s="2"/>
      <c r="BS500" s="2"/>
      <c r="BT500" s="2"/>
      <c r="BU500" s="2"/>
      <c r="BV500" s="2"/>
      <c r="BW500" s="2"/>
      <c r="BX500" s="2"/>
      <c r="BY500" s="2"/>
      <c r="BZ500" s="2"/>
      <c r="CA500" s="2"/>
      <c r="CB500" s="2"/>
      <c r="CC500" s="2"/>
      <c r="CD500" s="2"/>
      <c r="CE500" s="2"/>
      <c r="CF500" s="2"/>
      <c r="CG500" s="2"/>
      <c r="CH500" s="2"/>
      <c r="CI500" s="2"/>
      <c r="CJ500" s="2"/>
      <c r="CK500" s="2"/>
      <c r="CL500" s="2"/>
      <c r="CM500" s="2"/>
      <c r="CN500" s="2"/>
      <c r="CO500" s="2"/>
      <c r="CP500" s="2"/>
      <c r="CQ500" s="2"/>
      <c r="CR500" s="2"/>
      <c r="CS500" s="2"/>
      <c r="CT500" s="2"/>
      <c r="CU500" s="2"/>
      <c r="CV500" s="2"/>
      <c r="CW500" s="2"/>
      <c r="CX500" s="2"/>
      <c r="CY500" s="2"/>
      <c r="CZ500" s="2"/>
      <c r="DA500" s="2"/>
      <c r="DB500" s="2"/>
      <c r="DC500" s="2"/>
      <c r="DD500" s="2"/>
      <c r="DE500" s="2"/>
      <c r="DF500" s="2"/>
      <c r="DG500" s="2"/>
      <c r="DH500" s="2"/>
      <c r="DI500" s="2"/>
      <c r="DJ500" s="2"/>
      <c r="DK500" s="2"/>
      <c r="DL500" s="2"/>
      <c r="DM500" s="2"/>
      <c r="DN500" s="2"/>
      <c r="DO500" s="2"/>
      <c r="DP500" s="2"/>
    </row>
    <row r="501" spans="9:120" ht="9.9499999999999993" customHeight="1">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c r="AR501" s="2"/>
      <c r="AS501" s="2"/>
      <c r="AT501" s="2"/>
      <c r="AU501" s="2"/>
      <c r="AV501" s="2"/>
      <c r="AW501" s="2"/>
      <c r="AX501" s="2"/>
      <c r="AY501" s="2"/>
      <c r="AZ501" s="2"/>
      <c r="BA501" s="2"/>
      <c r="BB501" s="2"/>
      <c r="BC501" s="2"/>
      <c r="BD501" s="2"/>
      <c r="BE501" s="2"/>
      <c r="BF501" s="2"/>
      <c r="BG501" s="2"/>
      <c r="BH501" s="2"/>
      <c r="BI501" s="2"/>
      <c r="BJ501" s="2"/>
      <c r="BK501" s="2"/>
      <c r="BL501" s="2"/>
      <c r="BM501" s="2"/>
      <c r="BN501" s="2"/>
      <c r="BO501" s="2"/>
      <c r="BP501" s="2"/>
      <c r="BQ501" s="2"/>
      <c r="BR501" s="2"/>
      <c r="BS501" s="2"/>
      <c r="BT501" s="2"/>
      <c r="BU501" s="2"/>
      <c r="BV501" s="2"/>
      <c r="BW501" s="2"/>
      <c r="BX501" s="2"/>
      <c r="BY501" s="2"/>
      <c r="BZ501" s="2"/>
      <c r="CA501" s="2"/>
      <c r="CB501" s="2"/>
      <c r="CC501" s="2"/>
      <c r="CD501" s="2"/>
      <c r="CE501" s="2"/>
      <c r="CF501" s="2"/>
      <c r="CG501" s="2"/>
      <c r="CH501" s="2"/>
      <c r="CI501" s="2"/>
      <c r="CJ501" s="2"/>
      <c r="CK501" s="2"/>
      <c r="CL501" s="2"/>
      <c r="CM501" s="2"/>
      <c r="CN501" s="2"/>
      <c r="CO501" s="2"/>
      <c r="CP501" s="2"/>
      <c r="CQ501" s="2"/>
      <c r="CR501" s="2"/>
      <c r="CS501" s="2"/>
      <c r="CT501" s="2"/>
      <c r="CU501" s="2"/>
      <c r="CV501" s="2"/>
      <c r="CW501" s="2"/>
      <c r="CX501" s="2"/>
      <c r="CY501" s="2"/>
      <c r="CZ501" s="2"/>
      <c r="DA501" s="2"/>
      <c r="DB501" s="2"/>
      <c r="DC501" s="2"/>
      <c r="DD501" s="2"/>
      <c r="DE501" s="2"/>
      <c r="DF501" s="2"/>
      <c r="DG501" s="2"/>
      <c r="DH501" s="2"/>
      <c r="DI501" s="2"/>
      <c r="DJ501" s="2"/>
      <c r="DK501" s="2"/>
      <c r="DL501" s="2"/>
      <c r="DM501" s="2"/>
      <c r="DN501" s="2"/>
      <c r="DO501" s="2"/>
      <c r="DP501" s="2"/>
    </row>
    <row r="502" spans="9:120" ht="9.9499999999999993" customHeight="1">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c r="AR502" s="2"/>
      <c r="AS502" s="2"/>
      <c r="AT502" s="2"/>
      <c r="AU502" s="2"/>
      <c r="AV502" s="2"/>
      <c r="AW502" s="2"/>
      <c r="AX502" s="2"/>
      <c r="AY502" s="2"/>
      <c r="AZ502" s="2"/>
      <c r="BA502" s="2"/>
      <c r="BB502" s="2"/>
      <c r="BC502" s="2"/>
      <c r="BD502" s="2"/>
      <c r="BE502" s="2"/>
      <c r="BF502" s="2"/>
      <c r="BG502" s="2"/>
      <c r="BH502" s="2"/>
      <c r="BI502" s="2"/>
      <c r="BJ502" s="2"/>
      <c r="BK502" s="2"/>
      <c r="BL502" s="2"/>
      <c r="BM502" s="2"/>
      <c r="BN502" s="2"/>
      <c r="BO502" s="2"/>
      <c r="BP502" s="2"/>
      <c r="BQ502" s="2"/>
      <c r="BR502" s="2"/>
      <c r="BS502" s="2"/>
      <c r="BT502" s="2"/>
      <c r="BU502" s="2"/>
      <c r="BV502" s="2"/>
      <c r="BW502" s="2"/>
      <c r="BX502" s="2"/>
      <c r="BY502" s="2"/>
      <c r="BZ502" s="2"/>
      <c r="CA502" s="2"/>
      <c r="CB502" s="2"/>
      <c r="CC502" s="2"/>
      <c r="CD502" s="2"/>
      <c r="CE502" s="2"/>
      <c r="CF502" s="2"/>
      <c r="CG502" s="2"/>
      <c r="CH502" s="2"/>
      <c r="CI502" s="2"/>
      <c r="CJ502" s="2"/>
      <c r="CK502" s="2"/>
      <c r="CL502" s="2"/>
      <c r="CM502" s="2"/>
      <c r="CN502" s="2"/>
      <c r="CO502" s="2"/>
      <c r="CP502" s="2"/>
      <c r="CQ502" s="2"/>
      <c r="CR502" s="2"/>
      <c r="CS502" s="2"/>
      <c r="CT502" s="2"/>
      <c r="CU502" s="2"/>
      <c r="CV502" s="2"/>
      <c r="CW502" s="2"/>
      <c r="CX502" s="2"/>
      <c r="CY502" s="2"/>
      <c r="CZ502" s="2"/>
      <c r="DA502" s="2"/>
      <c r="DB502" s="2"/>
      <c r="DC502" s="2"/>
      <c r="DD502" s="2"/>
      <c r="DE502" s="2"/>
      <c r="DF502" s="2"/>
      <c r="DG502" s="2"/>
      <c r="DH502" s="2"/>
      <c r="DI502" s="2"/>
      <c r="DJ502" s="2"/>
      <c r="DK502" s="2"/>
      <c r="DL502" s="2"/>
      <c r="DM502" s="2"/>
      <c r="DN502" s="2"/>
      <c r="DO502" s="2"/>
      <c r="DP502" s="2"/>
    </row>
    <row r="503" spans="9:120" ht="9.9499999999999993" customHeight="1">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c r="AR503" s="2"/>
      <c r="AS503" s="2"/>
      <c r="AT503" s="2"/>
      <c r="AU503" s="2"/>
      <c r="AV503" s="2"/>
      <c r="AW503" s="2"/>
      <c r="AX503" s="2"/>
      <c r="AY503" s="2"/>
      <c r="AZ503" s="2"/>
      <c r="BA503" s="2"/>
      <c r="BB503" s="2"/>
      <c r="BC503" s="2"/>
      <c r="BD503" s="2"/>
      <c r="BE503" s="2"/>
      <c r="BF503" s="2"/>
      <c r="BG503" s="2"/>
      <c r="BH503" s="2"/>
      <c r="BI503" s="2"/>
      <c r="BJ503" s="2"/>
      <c r="BK503" s="2"/>
      <c r="BL503" s="2"/>
      <c r="BM503" s="2"/>
      <c r="BN503" s="2"/>
      <c r="BO503" s="2"/>
      <c r="BP503" s="2"/>
      <c r="BQ503" s="2"/>
      <c r="BR503" s="2"/>
      <c r="BS503" s="2"/>
      <c r="BT503" s="2"/>
      <c r="BU503" s="2"/>
      <c r="BV503" s="2"/>
      <c r="BW503" s="2"/>
      <c r="BX503" s="2"/>
      <c r="BY503" s="2"/>
      <c r="BZ503" s="2"/>
      <c r="CA503" s="2"/>
      <c r="CB503" s="2"/>
      <c r="CC503" s="2"/>
      <c r="CD503" s="2"/>
      <c r="CE503" s="2"/>
      <c r="CF503" s="2"/>
      <c r="CG503" s="2"/>
      <c r="CH503" s="2"/>
      <c r="CI503" s="2"/>
      <c r="CJ503" s="2"/>
      <c r="CK503" s="2"/>
      <c r="CL503" s="2"/>
      <c r="CM503" s="2"/>
      <c r="CN503" s="2"/>
      <c r="CO503" s="2"/>
      <c r="CP503" s="2"/>
      <c r="CQ503" s="2"/>
      <c r="CR503" s="2"/>
      <c r="CS503" s="2"/>
      <c r="CT503" s="2"/>
      <c r="CU503" s="2"/>
      <c r="CV503" s="2"/>
      <c r="CW503" s="2"/>
      <c r="CX503" s="2"/>
      <c r="CY503" s="2"/>
      <c r="CZ503" s="2"/>
      <c r="DA503" s="2"/>
      <c r="DB503" s="2"/>
      <c r="DC503" s="2"/>
      <c r="DD503" s="2"/>
      <c r="DE503" s="2"/>
      <c r="DF503" s="2"/>
      <c r="DG503" s="2"/>
      <c r="DH503" s="2"/>
      <c r="DI503" s="2"/>
      <c r="DJ503" s="2"/>
      <c r="DK503" s="2"/>
      <c r="DL503" s="2"/>
      <c r="DM503" s="2"/>
      <c r="DN503" s="2"/>
      <c r="DO503" s="2"/>
      <c r="DP503" s="2"/>
    </row>
    <row r="504" spans="9:120" ht="9.9499999999999993" customHeight="1">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c r="AR504" s="2"/>
      <c r="AS504" s="2"/>
      <c r="AT504" s="2"/>
      <c r="AU504" s="2"/>
      <c r="AV504" s="2"/>
      <c r="AW504" s="2"/>
      <c r="AX504" s="2"/>
      <c r="AY504" s="2"/>
      <c r="AZ504" s="2"/>
      <c r="BA504" s="2"/>
      <c r="BB504" s="2"/>
      <c r="BC504" s="2"/>
      <c r="BD504" s="2"/>
      <c r="BE504" s="2"/>
      <c r="BF504" s="2"/>
      <c r="BG504" s="2"/>
      <c r="BH504" s="2"/>
      <c r="BI504" s="2"/>
      <c r="BJ504" s="2"/>
      <c r="BK504" s="2"/>
      <c r="BL504" s="2"/>
      <c r="BM504" s="2"/>
      <c r="BN504" s="2"/>
      <c r="BO504" s="2"/>
      <c r="BP504" s="2"/>
      <c r="BQ504" s="2"/>
      <c r="BR504" s="2"/>
      <c r="BS504" s="2"/>
      <c r="BT504" s="2"/>
      <c r="BU504" s="2"/>
      <c r="BV504" s="2"/>
      <c r="BW504" s="2"/>
      <c r="BX504" s="2"/>
      <c r="BY504" s="2"/>
      <c r="BZ504" s="2"/>
      <c r="CA504" s="2"/>
      <c r="CB504" s="2"/>
      <c r="CC504" s="2"/>
      <c r="CD504" s="2"/>
      <c r="CE504" s="2"/>
      <c r="CF504" s="2"/>
      <c r="CG504" s="2"/>
      <c r="CH504" s="2"/>
      <c r="CI504" s="2"/>
      <c r="CJ504" s="2"/>
      <c r="CK504" s="2"/>
      <c r="CL504" s="2"/>
      <c r="CM504" s="2"/>
      <c r="CN504" s="2"/>
      <c r="CO504" s="2"/>
      <c r="CP504" s="2"/>
      <c r="CQ504" s="2"/>
      <c r="CR504" s="2"/>
      <c r="CS504" s="2"/>
      <c r="CT504" s="2"/>
      <c r="CU504" s="2"/>
      <c r="CV504" s="2"/>
      <c r="CW504" s="2"/>
      <c r="CX504" s="2"/>
      <c r="CY504" s="2"/>
      <c r="CZ504" s="2"/>
      <c r="DA504" s="2"/>
      <c r="DB504" s="2"/>
      <c r="DC504" s="2"/>
      <c r="DD504" s="2"/>
      <c r="DE504" s="2"/>
      <c r="DF504" s="2"/>
      <c r="DG504" s="2"/>
      <c r="DH504" s="2"/>
      <c r="DI504" s="2"/>
      <c r="DJ504" s="2"/>
      <c r="DK504" s="2"/>
      <c r="DL504" s="2"/>
      <c r="DM504" s="2"/>
      <c r="DN504" s="2"/>
      <c r="DO504" s="2"/>
      <c r="DP504" s="2"/>
    </row>
    <row r="505" spans="9:120" ht="9.9499999999999993" customHeight="1">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c r="AR505" s="2"/>
      <c r="AS505" s="2"/>
      <c r="AT505" s="2"/>
      <c r="AU505" s="2"/>
      <c r="AV505" s="2"/>
      <c r="AW505" s="2"/>
      <c r="AX505" s="2"/>
      <c r="AY505" s="2"/>
      <c r="AZ505" s="2"/>
      <c r="BA505" s="2"/>
      <c r="BB505" s="2"/>
      <c r="BC505" s="2"/>
      <c r="BD505" s="2"/>
      <c r="BE505" s="2"/>
      <c r="BF505" s="2"/>
      <c r="BG505" s="2"/>
      <c r="BH505" s="2"/>
      <c r="BI505" s="2"/>
      <c r="BJ505" s="2"/>
      <c r="BK505" s="2"/>
      <c r="BL505" s="2"/>
      <c r="BM505" s="2"/>
      <c r="BN505" s="2"/>
      <c r="BO505" s="2"/>
      <c r="BP505" s="2"/>
      <c r="BQ505" s="2"/>
      <c r="BR505" s="2"/>
      <c r="BS505" s="2"/>
      <c r="BT505" s="2"/>
      <c r="BU505" s="2"/>
      <c r="BV505" s="2"/>
      <c r="BW505" s="2"/>
      <c r="BX505" s="2"/>
      <c r="BY505" s="2"/>
      <c r="BZ505" s="2"/>
      <c r="CA505" s="2"/>
      <c r="CB505" s="2"/>
      <c r="CC505" s="2"/>
      <c r="CD505" s="2"/>
      <c r="CE505" s="2"/>
      <c r="CF505" s="2"/>
      <c r="CG505" s="2"/>
      <c r="CH505" s="2"/>
      <c r="CI505" s="2"/>
      <c r="CJ505" s="2"/>
      <c r="CK505" s="2"/>
      <c r="CL505" s="2"/>
      <c r="CM505" s="2"/>
      <c r="CN505" s="2"/>
      <c r="CO505" s="2"/>
      <c r="CP505" s="2"/>
      <c r="CQ505" s="2"/>
      <c r="CR505" s="2"/>
      <c r="CS505" s="2"/>
      <c r="CT505" s="2"/>
      <c r="CU505" s="2"/>
      <c r="CV505" s="2"/>
      <c r="CW505" s="2"/>
      <c r="CX505" s="2"/>
      <c r="CY505" s="2"/>
      <c r="CZ505" s="2"/>
      <c r="DA505" s="2"/>
      <c r="DB505" s="2"/>
      <c r="DC505" s="2"/>
      <c r="DD505" s="2"/>
      <c r="DE505" s="2"/>
      <c r="DF505" s="2"/>
      <c r="DG505" s="2"/>
      <c r="DH505" s="2"/>
      <c r="DI505" s="2"/>
      <c r="DJ505" s="2"/>
      <c r="DK505" s="2"/>
      <c r="DL505" s="2"/>
      <c r="DM505" s="2"/>
      <c r="DN505" s="2"/>
      <c r="DO505" s="2"/>
      <c r="DP505" s="2"/>
    </row>
    <row r="506" spans="9:120" ht="9.9499999999999993" customHeight="1">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c r="AR506" s="2"/>
      <c r="AS506" s="2"/>
      <c r="AT506" s="2"/>
      <c r="AU506" s="2"/>
      <c r="AV506" s="2"/>
      <c r="AW506" s="2"/>
      <c r="AX506" s="2"/>
      <c r="AY506" s="2"/>
      <c r="AZ506" s="2"/>
      <c r="BA506" s="2"/>
      <c r="BB506" s="2"/>
      <c r="BC506" s="2"/>
      <c r="BD506" s="2"/>
      <c r="BE506" s="2"/>
      <c r="BF506" s="2"/>
      <c r="BG506" s="2"/>
      <c r="BH506" s="2"/>
      <c r="BI506" s="2"/>
      <c r="BJ506" s="2"/>
      <c r="BK506" s="2"/>
      <c r="BL506" s="2"/>
      <c r="BM506" s="2"/>
      <c r="BN506" s="2"/>
      <c r="BO506" s="2"/>
      <c r="BP506" s="2"/>
      <c r="BQ506" s="2"/>
      <c r="BR506" s="2"/>
      <c r="BS506" s="2"/>
      <c r="BT506" s="2"/>
      <c r="BU506" s="2"/>
      <c r="BV506" s="2"/>
      <c r="BW506" s="2"/>
      <c r="BX506" s="2"/>
      <c r="BY506" s="2"/>
      <c r="BZ506" s="2"/>
      <c r="CA506" s="2"/>
      <c r="CB506" s="2"/>
      <c r="CC506" s="2"/>
      <c r="CD506" s="2"/>
      <c r="CE506" s="2"/>
      <c r="CF506" s="2"/>
      <c r="CG506" s="2"/>
      <c r="CH506" s="2"/>
      <c r="CI506" s="2"/>
      <c r="CJ506" s="2"/>
      <c r="CK506" s="2"/>
      <c r="CL506" s="2"/>
      <c r="CM506" s="2"/>
      <c r="CN506" s="2"/>
      <c r="CO506" s="2"/>
      <c r="CP506" s="2"/>
      <c r="CQ506" s="2"/>
      <c r="CR506" s="2"/>
      <c r="CS506" s="2"/>
      <c r="CT506" s="2"/>
      <c r="CU506" s="2"/>
      <c r="CV506" s="2"/>
      <c r="CW506" s="2"/>
      <c r="CX506" s="2"/>
      <c r="CY506" s="2"/>
      <c r="CZ506" s="2"/>
      <c r="DA506" s="2"/>
      <c r="DB506" s="2"/>
      <c r="DC506" s="2"/>
      <c r="DD506" s="2"/>
      <c r="DE506" s="2"/>
      <c r="DF506" s="2"/>
      <c r="DG506" s="2"/>
      <c r="DH506" s="2"/>
      <c r="DI506" s="2"/>
      <c r="DJ506" s="2"/>
      <c r="DK506" s="2"/>
      <c r="DL506" s="2"/>
      <c r="DM506" s="2"/>
      <c r="DN506" s="2"/>
      <c r="DO506" s="2"/>
      <c r="DP506" s="2"/>
    </row>
    <row r="507" spans="9:120" ht="9.9499999999999993" customHeight="1">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c r="AR507" s="2"/>
      <c r="AS507" s="2"/>
      <c r="AT507" s="2"/>
      <c r="AU507" s="2"/>
      <c r="AV507" s="2"/>
      <c r="AW507" s="2"/>
      <c r="AX507" s="2"/>
      <c r="AY507" s="2"/>
      <c r="AZ507" s="2"/>
      <c r="BA507" s="2"/>
      <c r="BB507" s="2"/>
      <c r="BC507" s="2"/>
      <c r="BD507" s="2"/>
      <c r="BE507" s="2"/>
      <c r="BF507" s="2"/>
      <c r="BG507" s="2"/>
      <c r="BH507" s="2"/>
      <c r="BI507" s="2"/>
      <c r="BJ507" s="2"/>
      <c r="BK507" s="2"/>
      <c r="BL507" s="2"/>
      <c r="BM507" s="2"/>
      <c r="BN507" s="2"/>
      <c r="BO507" s="2"/>
      <c r="BP507" s="2"/>
      <c r="BQ507" s="2"/>
      <c r="BR507" s="2"/>
      <c r="BS507" s="2"/>
      <c r="BT507" s="2"/>
      <c r="BU507" s="2"/>
      <c r="BV507" s="2"/>
      <c r="BW507" s="2"/>
      <c r="BX507" s="2"/>
      <c r="BY507" s="2"/>
      <c r="BZ507" s="2"/>
      <c r="CA507" s="2"/>
      <c r="CB507" s="2"/>
      <c r="CC507" s="2"/>
      <c r="CD507" s="2"/>
      <c r="CE507" s="2"/>
      <c r="CF507" s="2"/>
      <c r="CG507" s="2"/>
      <c r="CH507" s="2"/>
      <c r="CI507" s="2"/>
      <c r="CJ507" s="2"/>
      <c r="CK507" s="2"/>
      <c r="CL507" s="2"/>
      <c r="CM507" s="2"/>
      <c r="CN507" s="2"/>
      <c r="CO507" s="2"/>
      <c r="CP507" s="2"/>
      <c r="CQ507" s="2"/>
      <c r="CR507" s="2"/>
      <c r="CS507" s="2"/>
      <c r="CT507" s="2"/>
      <c r="CU507" s="2"/>
      <c r="CV507" s="2"/>
      <c r="CW507" s="2"/>
      <c r="CX507" s="2"/>
      <c r="CY507" s="2"/>
      <c r="CZ507" s="2"/>
      <c r="DA507" s="2"/>
      <c r="DB507" s="2"/>
      <c r="DC507" s="2"/>
      <c r="DD507" s="2"/>
      <c r="DE507" s="2"/>
      <c r="DF507" s="2"/>
      <c r="DG507" s="2"/>
      <c r="DH507" s="2"/>
      <c r="DI507" s="2"/>
      <c r="DJ507" s="2"/>
      <c r="DK507" s="2"/>
      <c r="DL507" s="2"/>
      <c r="DM507" s="2"/>
      <c r="DN507" s="2"/>
      <c r="DO507" s="2"/>
      <c r="DP507" s="2"/>
    </row>
    <row r="508" spans="9:120" ht="9.9499999999999993" customHeight="1">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c r="AR508" s="2"/>
      <c r="AS508" s="2"/>
      <c r="AT508" s="2"/>
      <c r="AU508" s="2"/>
      <c r="AV508" s="2"/>
      <c r="AW508" s="2"/>
      <c r="AX508" s="2"/>
      <c r="AY508" s="2"/>
      <c r="AZ508" s="2"/>
      <c r="BA508" s="2"/>
      <c r="BB508" s="2"/>
      <c r="BC508" s="2"/>
      <c r="BD508" s="2"/>
      <c r="BE508" s="2"/>
      <c r="BF508" s="2"/>
      <c r="BG508" s="2"/>
      <c r="BH508" s="2"/>
      <c r="BI508" s="2"/>
      <c r="BJ508" s="2"/>
      <c r="BK508" s="2"/>
      <c r="BL508" s="2"/>
      <c r="BM508" s="2"/>
      <c r="BN508" s="2"/>
      <c r="BO508" s="2"/>
      <c r="BP508" s="2"/>
      <c r="BQ508" s="2"/>
      <c r="BR508" s="2"/>
      <c r="BS508" s="2"/>
      <c r="BT508" s="2"/>
      <c r="BU508" s="2"/>
      <c r="BV508" s="2"/>
      <c r="BW508" s="2"/>
      <c r="BX508" s="2"/>
      <c r="BY508" s="2"/>
      <c r="BZ508" s="2"/>
      <c r="CA508" s="2"/>
      <c r="CB508" s="2"/>
      <c r="CC508" s="2"/>
      <c r="CD508" s="2"/>
      <c r="CE508" s="2"/>
      <c r="CF508" s="2"/>
      <c r="CG508" s="2"/>
      <c r="CH508" s="2"/>
      <c r="CI508" s="2"/>
      <c r="CJ508" s="2"/>
      <c r="CK508" s="2"/>
      <c r="CL508" s="2"/>
      <c r="CM508" s="2"/>
      <c r="CN508" s="2"/>
      <c r="CO508" s="2"/>
      <c r="CP508" s="2"/>
      <c r="CQ508" s="2"/>
      <c r="CR508" s="2"/>
      <c r="CS508" s="2"/>
      <c r="CT508" s="2"/>
      <c r="CU508" s="2"/>
      <c r="CV508" s="2"/>
      <c r="CW508" s="2"/>
      <c r="CX508" s="2"/>
      <c r="CY508" s="2"/>
      <c r="CZ508" s="2"/>
      <c r="DA508" s="2"/>
      <c r="DB508" s="2"/>
      <c r="DC508" s="2"/>
      <c r="DD508" s="2"/>
      <c r="DE508" s="2"/>
      <c r="DF508" s="2"/>
      <c r="DG508" s="2"/>
      <c r="DH508" s="2"/>
      <c r="DI508" s="2"/>
      <c r="DJ508" s="2"/>
      <c r="DK508" s="2"/>
      <c r="DL508" s="2"/>
      <c r="DM508" s="2"/>
      <c r="DN508" s="2"/>
      <c r="DO508" s="2"/>
      <c r="DP508" s="2"/>
    </row>
    <row r="509" spans="9:120" ht="9.9499999999999993" customHeight="1">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c r="AR509" s="2"/>
      <c r="AS509" s="2"/>
      <c r="AT509" s="2"/>
      <c r="AU509" s="2"/>
      <c r="AV509" s="2"/>
      <c r="AW509" s="2"/>
      <c r="AX509" s="2"/>
      <c r="AY509" s="2"/>
      <c r="AZ509" s="2"/>
      <c r="BA509" s="2"/>
      <c r="BB509" s="2"/>
      <c r="BC509" s="2"/>
      <c r="BD509" s="2"/>
      <c r="BE509" s="2"/>
      <c r="BF509" s="2"/>
      <c r="BG509" s="2"/>
      <c r="BH509" s="2"/>
      <c r="BI509" s="2"/>
      <c r="BJ509" s="2"/>
      <c r="BK509" s="2"/>
      <c r="BL509" s="2"/>
      <c r="BM509" s="2"/>
      <c r="BN509" s="2"/>
      <c r="BO509" s="2"/>
      <c r="BP509" s="2"/>
      <c r="BQ509" s="2"/>
      <c r="BR509" s="2"/>
      <c r="BS509" s="2"/>
      <c r="BT509" s="2"/>
      <c r="BU509" s="2"/>
      <c r="BV509" s="2"/>
      <c r="BW509" s="2"/>
      <c r="BX509" s="2"/>
      <c r="BY509" s="2"/>
      <c r="BZ509" s="2"/>
      <c r="CA509" s="2"/>
      <c r="CB509" s="2"/>
      <c r="CC509" s="2"/>
      <c r="CD509" s="2"/>
      <c r="CE509" s="2"/>
      <c r="CF509" s="2"/>
      <c r="CG509" s="2"/>
      <c r="CH509" s="2"/>
      <c r="CI509" s="2"/>
      <c r="CJ509" s="2"/>
      <c r="CK509" s="2"/>
      <c r="CL509" s="2"/>
      <c r="CM509" s="2"/>
      <c r="CN509" s="2"/>
      <c r="CO509" s="2"/>
      <c r="CP509" s="2"/>
      <c r="CQ509" s="2"/>
      <c r="CR509" s="2"/>
      <c r="CS509" s="2"/>
      <c r="CT509" s="2"/>
      <c r="CU509" s="2"/>
      <c r="CV509" s="2"/>
      <c r="CW509" s="2"/>
      <c r="CX509" s="2"/>
      <c r="CY509" s="2"/>
      <c r="CZ509" s="2"/>
      <c r="DA509" s="2"/>
      <c r="DB509" s="2"/>
      <c r="DC509" s="2"/>
      <c r="DD509" s="2"/>
      <c r="DE509" s="2"/>
      <c r="DF509" s="2"/>
      <c r="DG509" s="2"/>
      <c r="DH509" s="2"/>
      <c r="DI509" s="2"/>
      <c r="DJ509" s="2"/>
      <c r="DK509" s="2"/>
      <c r="DL509" s="2"/>
      <c r="DM509" s="2"/>
      <c r="DN509" s="2"/>
      <c r="DO509" s="2"/>
      <c r="DP509" s="2"/>
    </row>
    <row r="510" spans="9:120" ht="9.9499999999999993" customHeight="1">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c r="AR510" s="2"/>
      <c r="AS510" s="2"/>
      <c r="AT510" s="2"/>
      <c r="AU510" s="2"/>
      <c r="AV510" s="2"/>
      <c r="AW510" s="2"/>
      <c r="AX510" s="2"/>
      <c r="AY510" s="2"/>
      <c r="AZ510" s="2"/>
      <c r="BA510" s="2"/>
      <c r="BB510" s="2"/>
      <c r="BC510" s="2"/>
      <c r="BD510" s="2"/>
      <c r="BE510" s="2"/>
      <c r="BF510" s="2"/>
      <c r="BG510" s="2"/>
      <c r="BH510" s="2"/>
      <c r="BI510" s="2"/>
      <c r="BJ510" s="2"/>
      <c r="BK510" s="2"/>
      <c r="BL510" s="2"/>
      <c r="BM510" s="2"/>
      <c r="BN510" s="2"/>
      <c r="BO510" s="2"/>
      <c r="BP510" s="2"/>
      <c r="BQ510" s="2"/>
      <c r="BR510" s="2"/>
      <c r="BS510" s="2"/>
      <c r="BT510" s="2"/>
      <c r="BU510" s="2"/>
      <c r="BV510" s="2"/>
      <c r="BW510" s="2"/>
      <c r="BX510" s="2"/>
      <c r="BY510" s="2"/>
      <c r="BZ510" s="2"/>
      <c r="CA510" s="2"/>
      <c r="CB510" s="2"/>
      <c r="CC510" s="2"/>
      <c r="CD510" s="2"/>
      <c r="CE510" s="2"/>
      <c r="CF510" s="2"/>
      <c r="CG510" s="2"/>
      <c r="CH510" s="2"/>
      <c r="CI510" s="2"/>
      <c r="CJ510" s="2"/>
      <c r="CK510" s="2"/>
      <c r="CL510" s="2"/>
      <c r="CM510" s="2"/>
      <c r="CN510" s="2"/>
      <c r="CO510" s="2"/>
      <c r="CP510" s="2"/>
      <c r="CQ510" s="2"/>
      <c r="CR510" s="2"/>
      <c r="CS510" s="2"/>
      <c r="CT510" s="2"/>
      <c r="CU510" s="2"/>
      <c r="CV510" s="2"/>
      <c r="CW510" s="2"/>
      <c r="CX510" s="2"/>
      <c r="CY510" s="2"/>
      <c r="CZ510" s="2"/>
      <c r="DA510" s="2"/>
      <c r="DB510" s="2"/>
      <c r="DC510" s="2"/>
      <c r="DD510" s="2"/>
      <c r="DE510" s="2"/>
      <c r="DF510" s="2"/>
      <c r="DG510" s="2"/>
      <c r="DH510" s="2"/>
      <c r="DI510" s="2"/>
      <c r="DJ510" s="2"/>
      <c r="DK510" s="2"/>
      <c r="DL510" s="2"/>
      <c r="DM510" s="2"/>
      <c r="DN510" s="2"/>
      <c r="DO510" s="2"/>
      <c r="DP510" s="2"/>
    </row>
    <row r="511" spans="9:120" ht="9.9499999999999993" customHeight="1">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c r="AR511" s="2"/>
      <c r="AS511" s="2"/>
      <c r="AT511" s="2"/>
      <c r="AU511" s="2"/>
      <c r="AV511" s="2"/>
      <c r="AW511" s="2"/>
      <c r="AX511" s="2"/>
      <c r="AY511" s="2"/>
      <c r="AZ511" s="2"/>
      <c r="BA511" s="2"/>
      <c r="BB511" s="2"/>
      <c r="BC511" s="2"/>
      <c r="BD511" s="2"/>
      <c r="BE511" s="2"/>
      <c r="BF511" s="2"/>
      <c r="BG511" s="2"/>
      <c r="BH511" s="2"/>
      <c r="BI511" s="2"/>
      <c r="BJ511" s="2"/>
      <c r="BK511" s="2"/>
      <c r="BL511" s="2"/>
      <c r="BM511" s="2"/>
      <c r="BN511" s="2"/>
      <c r="BO511" s="2"/>
      <c r="BP511" s="2"/>
      <c r="BQ511" s="2"/>
      <c r="BR511" s="2"/>
      <c r="BS511" s="2"/>
      <c r="BT511" s="2"/>
      <c r="BU511" s="2"/>
      <c r="BV511" s="2"/>
      <c r="BW511" s="2"/>
      <c r="BX511" s="2"/>
      <c r="BY511" s="2"/>
      <c r="BZ511" s="2"/>
      <c r="CA511" s="2"/>
      <c r="CB511" s="2"/>
      <c r="CC511" s="2"/>
      <c r="CD511" s="2"/>
      <c r="CE511" s="2"/>
      <c r="CF511" s="2"/>
      <c r="CG511" s="2"/>
      <c r="CH511" s="2"/>
      <c r="CI511" s="2"/>
      <c r="CJ511" s="2"/>
      <c r="CK511" s="2"/>
      <c r="CL511" s="2"/>
      <c r="CM511" s="2"/>
      <c r="CN511" s="2"/>
      <c r="CO511" s="2"/>
      <c r="CP511" s="2"/>
      <c r="CQ511" s="2"/>
      <c r="CR511" s="2"/>
      <c r="CS511" s="2"/>
      <c r="CT511" s="2"/>
      <c r="CU511" s="2"/>
      <c r="CV511" s="2"/>
      <c r="CW511" s="2"/>
      <c r="CX511" s="2"/>
      <c r="CY511" s="2"/>
      <c r="CZ511" s="2"/>
      <c r="DA511" s="2"/>
      <c r="DB511" s="2"/>
      <c r="DC511" s="2"/>
      <c r="DD511" s="2"/>
      <c r="DE511" s="2"/>
      <c r="DF511" s="2"/>
      <c r="DG511" s="2"/>
      <c r="DH511" s="2"/>
      <c r="DI511" s="2"/>
      <c r="DJ511" s="2"/>
      <c r="DK511" s="2"/>
      <c r="DL511" s="2"/>
      <c r="DM511" s="2"/>
      <c r="DN511" s="2"/>
      <c r="DO511" s="2"/>
      <c r="DP511" s="2"/>
    </row>
    <row r="512" spans="9:120" ht="9.9499999999999993" customHeight="1">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c r="AR512" s="2"/>
      <c r="AS512" s="2"/>
      <c r="AT512" s="2"/>
      <c r="AU512" s="2"/>
      <c r="AV512" s="2"/>
      <c r="AW512" s="2"/>
      <c r="AX512" s="2"/>
      <c r="AY512" s="2"/>
      <c r="AZ512" s="2"/>
      <c r="BA512" s="2"/>
      <c r="BB512" s="2"/>
      <c r="BC512" s="2"/>
      <c r="BD512" s="2"/>
      <c r="BE512" s="2"/>
      <c r="BF512" s="2"/>
      <c r="BG512" s="2"/>
      <c r="BH512" s="2"/>
      <c r="BI512" s="2"/>
      <c r="BJ512" s="2"/>
      <c r="BK512" s="2"/>
      <c r="BL512" s="2"/>
      <c r="BM512" s="2"/>
      <c r="BN512" s="2"/>
      <c r="BO512" s="2"/>
      <c r="BP512" s="2"/>
      <c r="BQ512" s="2"/>
      <c r="BR512" s="2"/>
      <c r="BS512" s="2"/>
      <c r="BT512" s="2"/>
      <c r="BU512" s="2"/>
      <c r="BV512" s="2"/>
      <c r="BW512" s="2"/>
      <c r="BX512" s="2"/>
      <c r="BY512" s="2"/>
      <c r="BZ512" s="2"/>
      <c r="CA512" s="2"/>
      <c r="CB512" s="2"/>
      <c r="CC512" s="2"/>
      <c r="CD512" s="2"/>
      <c r="CE512" s="2"/>
      <c r="CF512" s="2"/>
      <c r="CG512" s="2"/>
      <c r="CH512" s="2"/>
      <c r="CI512" s="2"/>
      <c r="CJ512" s="2"/>
      <c r="CK512" s="2"/>
      <c r="CL512" s="2"/>
      <c r="CM512" s="2"/>
      <c r="CN512" s="2"/>
      <c r="CO512" s="2"/>
      <c r="CP512" s="2"/>
      <c r="CQ512" s="2"/>
      <c r="CR512" s="2"/>
      <c r="CS512" s="2"/>
      <c r="CT512" s="2"/>
      <c r="CU512" s="2"/>
      <c r="CV512" s="2"/>
      <c r="CW512" s="2"/>
      <c r="CX512" s="2"/>
      <c r="CY512" s="2"/>
      <c r="CZ512" s="2"/>
      <c r="DA512" s="2"/>
      <c r="DB512" s="2"/>
      <c r="DC512" s="2"/>
      <c r="DD512" s="2"/>
      <c r="DE512" s="2"/>
      <c r="DF512" s="2"/>
      <c r="DG512" s="2"/>
      <c r="DH512" s="2"/>
      <c r="DI512" s="2"/>
      <c r="DJ512" s="2"/>
      <c r="DK512" s="2"/>
      <c r="DL512" s="2"/>
      <c r="DM512" s="2"/>
      <c r="DN512" s="2"/>
      <c r="DO512" s="2"/>
      <c r="DP512" s="2"/>
    </row>
    <row r="513" spans="9:120" ht="9.9499999999999993" customHeight="1">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c r="AR513" s="2"/>
      <c r="AS513" s="2"/>
      <c r="AT513" s="2"/>
      <c r="AU513" s="2"/>
      <c r="AV513" s="2"/>
      <c r="AW513" s="2"/>
      <c r="AX513" s="2"/>
      <c r="AY513" s="2"/>
      <c r="AZ513" s="2"/>
      <c r="BA513" s="2"/>
      <c r="BB513" s="2"/>
      <c r="BC513" s="2"/>
      <c r="BD513" s="2"/>
      <c r="BE513" s="2"/>
      <c r="BF513" s="2"/>
      <c r="BG513" s="2"/>
      <c r="BH513" s="2"/>
      <c r="BI513" s="2"/>
      <c r="BJ513" s="2"/>
      <c r="BK513" s="2"/>
      <c r="BL513" s="2"/>
      <c r="BM513" s="2"/>
      <c r="BN513" s="2"/>
      <c r="BO513" s="2"/>
      <c r="BP513" s="2"/>
      <c r="BQ513" s="2"/>
      <c r="BR513" s="2"/>
      <c r="BS513" s="2"/>
      <c r="BT513" s="2"/>
      <c r="BU513" s="2"/>
      <c r="BV513" s="2"/>
      <c r="BW513" s="2"/>
      <c r="BX513" s="2"/>
      <c r="BY513" s="2"/>
      <c r="BZ513" s="2"/>
      <c r="CA513" s="2"/>
      <c r="CB513" s="2"/>
      <c r="CC513" s="2"/>
      <c r="CD513" s="2"/>
      <c r="CE513" s="2"/>
      <c r="CF513" s="2"/>
      <c r="CG513" s="2"/>
      <c r="CH513" s="2"/>
      <c r="CI513" s="2"/>
      <c r="CJ513" s="2"/>
      <c r="CK513" s="2"/>
      <c r="CL513" s="2"/>
      <c r="CM513" s="2"/>
      <c r="CN513" s="2"/>
      <c r="CO513" s="2"/>
      <c r="CP513" s="2"/>
      <c r="CQ513" s="2"/>
      <c r="CR513" s="2"/>
      <c r="CS513" s="2"/>
      <c r="CT513" s="2"/>
      <c r="CU513" s="2"/>
      <c r="CV513" s="2"/>
      <c r="CW513" s="2"/>
      <c r="CX513" s="2"/>
      <c r="CY513" s="2"/>
      <c r="CZ513" s="2"/>
      <c r="DA513" s="2"/>
      <c r="DB513" s="2"/>
      <c r="DC513" s="2"/>
      <c r="DD513" s="2"/>
      <c r="DE513" s="2"/>
      <c r="DF513" s="2"/>
      <c r="DG513" s="2"/>
      <c r="DH513" s="2"/>
      <c r="DI513" s="2"/>
      <c r="DJ513" s="2"/>
      <c r="DK513" s="2"/>
      <c r="DL513" s="2"/>
      <c r="DM513" s="2"/>
      <c r="DN513" s="2"/>
      <c r="DO513" s="2"/>
      <c r="DP513" s="2"/>
    </row>
    <row r="514" spans="9:120" ht="9.9499999999999993" customHeight="1">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c r="AR514" s="2"/>
      <c r="AS514" s="2"/>
      <c r="AT514" s="2"/>
      <c r="AU514" s="2"/>
      <c r="AV514" s="2"/>
      <c r="AW514" s="2"/>
      <c r="AX514" s="2"/>
      <c r="AY514" s="2"/>
      <c r="AZ514" s="2"/>
      <c r="BA514" s="2"/>
      <c r="BB514" s="2"/>
      <c r="BC514" s="2"/>
      <c r="BD514" s="2"/>
      <c r="BE514" s="2"/>
      <c r="BF514" s="2"/>
      <c r="BG514" s="2"/>
      <c r="BH514" s="2"/>
      <c r="BI514" s="2"/>
      <c r="BJ514" s="2"/>
      <c r="BK514" s="2"/>
      <c r="BL514" s="2"/>
      <c r="BM514" s="2"/>
      <c r="BN514" s="2"/>
      <c r="BO514" s="2"/>
      <c r="BP514" s="2"/>
      <c r="BQ514" s="2"/>
      <c r="BR514" s="2"/>
      <c r="BS514" s="2"/>
      <c r="BT514" s="2"/>
      <c r="BU514" s="2"/>
      <c r="BV514" s="2"/>
      <c r="BW514" s="2"/>
      <c r="BX514" s="2"/>
      <c r="BY514" s="2"/>
      <c r="BZ514" s="2"/>
      <c r="CA514" s="2"/>
      <c r="CB514" s="2"/>
      <c r="CC514" s="2"/>
      <c r="CD514" s="2"/>
      <c r="CE514" s="2"/>
      <c r="CF514" s="2"/>
      <c r="CG514" s="2"/>
      <c r="CH514" s="2"/>
      <c r="CI514" s="2"/>
      <c r="CJ514" s="2"/>
      <c r="CK514" s="2"/>
      <c r="CL514" s="2"/>
      <c r="CM514" s="2"/>
      <c r="CN514" s="2"/>
      <c r="CO514" s="2"/>
      <c r="CP514" s="2"/>
      <c r="CQ514" s="2"/>
      <c r="CR514" s="2"/>
      <c r="CS514" s="2"/>
      <c r="CT514" s="2"/>
      <c r="CU514" s="2"/>
      <c r="CV514" s="2"/>
      <c r="CW514" s="2"/>
      <c r="CX514" s="2"/>
      <c r="CY514" s="2"/>
      <c r="CZ514" s="2"/>
      <c r="DA514" s="2"/>
      <c r="DB514" s="2"/>
      <c r="DC514" s="2"/>
      <c r="DD514" s="2"/>
      <c r="DE514" s="2"/>
      <c r="DF514" s="2"/>
      <c r="DG514" s="2"/>
      <c r="DH514" s="2"/>
      <c r="DI514" s="2"/>
      <c r="DJ514" s="2"/>
      <c r="DK514" s="2"/>
      <c r="DL514" s="2"/>
      <c r="DM514" s="2"/>
      <c r="DN514" s="2"/>
      <c r="DO514" s="2"/>
      <c r="DP514" s="2"/>
    </row>
    <row r="515" spans="9:120" ht="9.9499999999999993" customHeight="1">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c r="AR515" s="2"/>
      <c r="AS515" s="2"/>
      <c r="AT515" s="2"/>
      <c r="AU515" s="2"/>
      <c r="AV515" s="2"/>
      <c r="AW515" s="2"/>
      <c r="AX515" s="2"/>
      <c r="AY515" s="2"/>
      <c r="AZ515" s="2"/>
      <c r="BA515" s="2"/>
      <c r="BB515" s="2"/>
      <c r="BC515" s="2"/>
      <c r="BD515" s="2"/>
      <c r="BE515" s="2"/>
      <c r="BF515" s="2"/>
      <c r="BG515" s="2"/>
      <c r="BH515" s="2"/>
      <c r="BI515" s="2"/>
      <c r="BJ515" s="2"/>
      <c r="BK515" s="2"/>
      <c r="BL515" s="2"/>
      <c r="BM515" s="2"/>
      <c r="BN515" s="2"/>
      <c r="BO515" s="2"/>
      <c r="BP515" s="2"/>
      <c r="BQ515" s="2"/>
      <c r="BR515" s="2"/>
      <c r="BS515" s="2"/>
      <c r="BT515" s="2"/>
      <c r="BU515" s="2"/>
      <c r="BV515" s="2"/>
      <c r="BW515" s="2"/>
      <c r="BX515" s="2"/>
      <c r="BY515" s="2"/>
      <c r="BZ515" s="2"/>
      <c r="CA515" s="2"/>
      <c r="CB515" s="2"/>
      <c r="CC515" s="2"/>
      <c r="CD515" s="2"/>
      <c r="CE515" s="2"/>
      <c r="CF515" s="2"/>
      <c r="CG515" s="2"/>
      <c r="CH515" s="2"/>
      <c r="CI515" s="2"/>
      <c r="CJ515" s="2"/>
      <c r="CK515" s="2"/>
      <c r="CL515" s="2"/>
      <c r="CM515" s="2"/>
      <c r="CN515" s="2"/>
      <c r="CO515" s="2"/>
      <c r="CP515" s="2"/>
      <c r="CQ515" s="2"/>
      <c r="CR515" s="2"/>
      <c r="CS515" s="2"/>
      <c r="CT515" s="2"/>
      <c r="CU515" s="2"/>
      <c r="CV515" s="2"/>
      <c r="CW515" s="2"/>
      <c r="CX515" s="2"/>
      <c r="CY515" s="2"/>
      <c r="CZ515" s="2"/>
      <c r="DA515" s="2"/>
      <c r="DB515" s="2"/>
      <c r="DC515" s="2"/>
      <c r="DD515" s="2"/>
      <c r="DE515" s="2"/>
      <c r="DF515" s="2"/>
      <c r="DG515" s="2"/>
      <c r="DH515" s="2"/>
      <c r="DI515" s="2"/>
      <c r="DJ515" s="2"/>
      <c r="DK515" s="2"/>
      <c r="DL515" s="2"/>
      <c r="DM515" s="2"/>
      <c r="DN515" s="2"/>
      <c r="DO515" s="2"/>
      <c r="DP515" s="2"/>
    </row>
    <row r="516" spans="9:120" ht="9.9499999999999993" customHeight="1">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c r="AR516" s="2"/>
      <c r="AS516" s="2"/>
      <c r="AT516" s="2"/>
      <c r="AU516" s="2"/>
      <c r="AV516" s="2"/>
      <c r="AW516" s="2"/>
      <c r="AX516" s="2"/>
      <c r="AY516" s="2"/>
      <c r="AZ516" s="2"/>
      <c r="BA516" s="2"/>
      <c r="BB516" s="2"/>
      <c r="BC516" s="2"/>
      <c r="BD516" s="2"/>
      <c r="BE516" s="2"/>
      <c r="BF516" s="2"/>
      <c r="BG516" s="2"/>
      <c r="BH516" s="2"/>
      <c r="BI516" s="2"/>
      <c r="BJ516" s="2"/>
      <c r="BK516" s="2"/>
      <c r="BL516" s="2"/>
      <c r="BM516" s="2"/>
      <c r="BN516" s="2"/>
      <c r="BO516" s="2"/>
      <c r="BP516" s="2"/>
      <c r="BQ516" s="2"/>
      <c r="BR516" s="2"/>
      <c r="BS516" s="2"/>
      <c r="BT516" s="2"/>
      <c r="BU516" s="2"/>
      <c r="BV516" s="2"/>
      <c r="BW516" s="2"/>
      <c r="BX516" s="2"/>
      <c r="BY516" s="2"/>
      <c r="BZ516" s="2"/>
      <c r="CA516" s="2"/>
      <c r="CB516" s="2"/>
      <c r="CC516" s="2"/>
      <c r="CD516" s="2"/>
      <c r="CE516" s="2"/>
      <c r="CF516" s="2"/>
      <c r="CG516" s="2"/>
      <c r="CH516" s="2"/>
      <c r="CI516" s="2"/>
      <c r="CJ516" s="2"/>
      <c r="CK516" s="2"/>
      <c r="CL516" s="2"/>
      <c r="CM516" s="2"/>
      <c r="CN516" s="2"/>
      <c r="CO516" s="2"/>
      <c r="CP516" s="2"/>
      <c r="CQ516" s="2"/>
      <c r="CR516" s="2"/>
      <c r="CS516" s="2"/>
      <c r="CT516" s="2"/>
      <c r="CU516" s="2"/>
      <c r="CV516" s="2"/>
      <c r="CW516" s="2"/>
      <c r="CX516" s="2"/>
      <c r="CY516" s="2"/>
      <c r="CZ516" s="2"/>
      <c r="DA516" s="2"/>
      <c r="DB516" s="2"/>
      <c r="DC516" s="2"/>
      <c r="DD516" s="2"/>
      <c r="DE516" s="2"/>
      <c r="DF516" s="2"/>
      <c r="DG516" s="2"/>
      <c r="DH516" s="2"/>
      <c r="DI516" s="2"/>
      <c r="DJ516" s="2"/>
      <c r="DK516" s="2"/>
      <c r="DL516" s="2"/>
      <c r="DM516" s="2"/>
      <c r="DN516" s="2"/>
      <c r="DO516" s="2"/>
      <c r="DP516" s="2"/>
    </row>
    <row r="517" spans="9:120" ht="9.9499999999999993" customHeight="1">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c r="AR517" s="2"/>
      <c r="AS517" s="2"/>
      <c r="AT517" s="2"/>
      <c r="AU517" s="2"/>
      <c r="AV517" s="2"/>
      <c r="AW517" s="2"/>
      <c r="AX517" s="2"/>
      <c r="AY517" s="2"/>
      <c r="AZ517" s="2"/>
      <c r="BA517" s="2"/>
      <c r="BB517" s="2"/>
      <c r="BC517" s="2"/>
      <c r="BD517" s="2"/>
      <c r="BE517" s="2"/>
      <c r="BF517" s="2"/>
      <c r="BG517" s="2"/>
      <c r="BH517" s="2"/>
      <c r="BI517" s="2"/>
      <c r="BJ517" s="2"/>
      <c r="BK517" s="2"/>
      <c r="BL517" s="2"/>
      <c r="BM517" s="2"/>
      <c r="BN517" s="2"/>
      <c r="BO517" s="2"/>
      <c r="BP517" s="2"/>
      <c r="BQ517" s="2"/>
      <c r="BR517" s="2"/>
      <c r="BS517" s="2"/>
      <c r="BT517" s="2"/>
      <c r="BU517" s="2"/>
      <c r="BV517" s="2"/>
      <c r="BW517" s="2"/>
      <c r="BX517" s="2"/>
      <c r="BY517" s="2"/>
      <c r="BZ517" s="2"/>
      <c r="CA517" s="2"/>
      <c r="CB517" s="2"/>
      <c r="CC517" s="2"/>
      <c r="CD517" s="2"/>
      <c r="CE517" s="2"/>
      <c r="CF517" s="2"/>
      <c r="CG517" s="2"/>
      <c r="CH517" s="2"/>
      <c r="CI517" s="2"/>
      <c r="CJ517" s="2"/>
      <c r="CK517" s="2"/>
      <c r="CL517" s="2"/>
      <c r="CM517" s="2"/>
      <c r="CN517" s="2"/>
      <c r="CO517" s="2"/>
      <c r="CP517" s="2"/>
      <c r="CQ517" s="2"/>
      <c r="CR517" s="2"/>
      <c r="CS517" s="2"/>
      <c r="CT517" s="2"/>
      <c r="CU517" s="2"/>
      <c r="CV517" s="2"/>
      <c r="CW517" s="2"/>
      <c r="CX517" s="2"/>
      <c r="CY517" s="2"/>
      <c r="CZ517" s="2"/>
      <c r="DA517" s="2"/>
      <c r="DB517" s="2"/>
      <c r="DC517" s="2"/>
      <c r="DD517" s="2"/>
      <c r="DE517" s="2"/>
      <c r="DF517" s="2"/>
      <c r="DG517" s="2"/>
      <c r="DH517" s="2"/>
      <c r="DI517" s="2"/>
      <c r="DJ517" s="2"/>
      <c r="DK517" s="2"/>
      <c r="DL517" s="2"/>
      <c r="DM517" s="2"/>
      <c r="DN517" s="2"/>
      <c r="DO517" s="2"/>
      <c r="DP517" s="2"/>
    </row>
    <row r="518" spans="9:120" ht="9.9499999999999993" customHeight="1">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c r="AR518" s="2"/>
      <c r="AS518" s="2"/>
      <c r="AT518" s="2"/>
      <c r="AU518" s="2"/>
      <c r="AV518" s="2"/>
      <c r="AW518" s="2"/>
      <c r="AX518" s="2"/>
      <c r="AY518" s="2"/>
      <c r="AZ518" s="2"/>
      <c r="BA518" s="2"/>
      <c r="BB518" s="2"/>
      <c r="BC518" s="2"/>
      <c r="BD518" s="2"/>
      <c r="BE518" s="2"/>
      <c r="BF518" s="2"/>
      <c r="BG518" s="2"/>
      <c r="BH518" s="2"/>
      <c r="BI518" s="2"/>
      <c r="BJ518" s="2"/>
      <c r="BK518" s="2"/>
      <c r="BL518" s="2"/>
      <c r="BM518" s="2"/>
      <c r="BN518" s="2"/>
      <c r="BO518" s="2"/>
      <c r="BP518" s="2"/>
      <c r="BQ518" s="2"/>
      <c r="BR518" s="2"/>
      <c r="BS518" s="2"/>
      <c r="BT518" s="2"/>
      <c r="BU518" s="2"/>
      <c r="BV518" s="2"/>
      <c r="BW518" s="2"/>
      <c r="BX518" s="2"/>
      <c r="BY518" s="2"/>
      <c r="BZ518" s="2"/>
      <c r="CA518" s="2"/>
      <c r="CB518" s="2"/>
      <c r="CC518" s="2"/>
      <c r="CD518" s="2"/>
      <c r="CE518" s="2"/>
      <c r="CF518" s="2"/>
      <c r="CG518" s="2"/>
      <c r="CH518" s="2"/>
      <c r="CI518" s="2"/>
      <c r="CJ518" s="2"/>
      <c r="CK518" s="2"/>
      <c r="CL518" s="2"/>
      <c r="CM518" s="2"/>
      <c r="CN518" s="2"/>
      <c r="CO518" s="2"/>
      <c r="CP518" s="2"/>
      <c r="CQ518" s="2"/>
      <c r="CR518" s="2"/>
      <c r="CS518" s="2"/>
      <c r="CT518" s="2"/>
      <c r="CU518" s="2"/>
      <c r="CV518" s="2"/>
      <c r="CW518" s="2"/>
      <c r="CX518" s="2"/>
      <c r="CY518" s="2"/>
      <c r="CZ518" s="2"/>
      <c r="DA518" s="2"/>
      <c r="DB518" s="2"/>
      <c r="DC518" s="2"/>
      <c r="DD518" s="2"/>
      <c r="DE518" s="2"/>
      <c r="DF518" s="2"/>
      <c r="DG518" s="2"/>
      <c r="DH518" s="2"/>
      <c r="DI518" s="2"/>
      <c r="DJ518" s="2"/>
      <c r="DK518" s="2"/>
      <c r="DL518" s="2"/>
      <c r="DM518" s="2"/>
      <c r="DN518" s="2"/>
      <c r="DO518" s="2"/>
      <c r="DP518" s="2"/>
    </row>
    <row r="519" spans="9:120" ht="9.9499999999999993" customHeight="1">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c r="AR519" s="2"/>
      <c r="AS519" s="2"/>
      <c r="AT519" s="2"/>
      <c r="AU519" s="2"/>
      <c r="AV519" s="2"/>
      <c r="AW519" s="2"/>
      <c r="AX519" s="2"/>
      <c r="AY519" s="2"/>
      <c r="AZ519" s="2"/>
      <c r="BA519" s="2"/>
      <c r="BB519" s="2"/>
      <c r="BC519" s="2"/>
      <c r="BD519" s="2"/>
      <c r="BE519" s="2"/>
      <c r="BF519" s="2"/>
      <c r="BG519" s="2"/>
      <c r="BH519" s="2"/>
      <c r="BI519" s="2"/>
      <c r="BJ519" s="2"/>
      <c r="BK519" s="2"/>
      <c r="BL519" s="2"/>
      <c r="BM519" s="2"/>
      <c r="BN519" s="2"/>
      <c r="BO519" s="2"/>
      <c r="BP519" s="2"/>
      <c r="BQ519" s="2"/>
      <c r="BR519" s="2"/>
      <c r="BS519" s="2"/>
      <c r="BT519" s="2"/>
      <c r="BU519" s="2"/>
      <c r="BV519" s="2"/>
      <c r="BW519" s="2"/>
      <c r="BX519" s="2"/>
      <c r="BY519" s="2"/>
      <c r="BZ519" s="2"/>
      <c r="CA519" s="2"/>
      <c r="CB519" s="2"/>
      <c r="CC519" s="2"/>
      <c r="CD519" s="2"/>
      <c r="CE519" s="2"/>
      <c r="CF519" s="2"/>
      <c r="CG519" s="2"/>
      <c r="CH519" s="2"/>
      <c r="CI519" s="2"/>
      <c r="CJ519" s="2"/>
      <c r="CK519" s="2"/>
      <c r="CL519" s="2"/>
      <c r="CM519" s="2"/>
      <c r="CN519" s="2"/>
      <c r="CO519" s="2"/>
      <c r="CP519" s="2"/>
      <c r="CQ519" s="2"/>
      <c r="CR519" s="2"/>
      <c r="CS519" s="2"/>
      <c r="CT519" s="2"/>
      <c r="CU519" s="2"/>
      <c r="CV519" s="2"/>
      <c r="CW519" s="2"/>
      <c r="CX519" s="2"/>
      <c r="CY519" s="2"/>
      <c r="CZ519" s="2"/>
      <c r="DA519" s="2"/>
      <c r="DB519" s="2"/>
      <c r="DC519" s="2"/>
      <c r="DD519" s="2"/>
      <c r="DE519" s="2"/>
      <c r="DF519" s="2"/>
      <c r="DG519" s="2"/>
      <c r="DH519" s="2"/>
      <c r="DI519" s="2"/>
      <c r="DJ519" s="2"/>
      <c r="DK519" s="2"/>
      <c r="DL519" s="2"/>
      <c r="DM519" s="2"/>
      <c r="DN519" s="2"/>
      <c r="DO519" s="2"/>
      <c r="DP519" s="2"/>
    </row>
    <row r="520" spans="9:120" ht="9.9499999999999993" customHeight="1">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c r="AR520" s="2"/>
      <c r="AS520" s="2"/>
      <c r="AT520" s="2"/>
      <c r="AU520" s="2"/>
      <c r="AV520" s="2"/>
      <c r="AW520" s="2"/>
      <c r="AX520" s="2"/>
      <c r="AY520" s="2"/>
      <c r="AZ520" s="2"/>
      <c r="BA520" s="2"/>
      <c r="BB520" s="2"/>
      <c r="BC520" s="2"/>
      <c r="BD520" s="2"/>
      <c r="BE520" s="2"/>
      <c r="BF520" s="2"/>
      <c r="BG520" s="2"/>
      <c r="BH520" s="2"/>
      <c r="BI520" s="2"/>
      <c r="BJ520" s="2"/>
      <c r="BK520" s="2"/>
      <c r="BL520" s="2"/>
      <c r="BM520" s="2"/>
      <c r="BN520" s="2"/>
      <c r="BO520" s="2"/>
      <c r="BP520" s="2"/>
      <c r="BQ520" s="2"/>
      <c r="BR520" s="2"/>
      <c r="BS520" s="2"/>
      <c r="BT520" s="2"/>
      <c r="BU520" s="2"/>
      <c r="BV520" s="2"/>
      <c r="BW520" s="2"/>
      <c r="BX520" s="2"/>
      <c r="BY520" s="2"/>
      <c r="BZ520" s="2"/>
      <c r="CA520" s="2"/>
      <c r="CB520" s="2"/>
      <c r="CC520" s="2"/>
      <c r="CD520" s="2"/>
      <c r="CE520" s="2"/>
      <c r="CF520" s="2"/>
      <c r="CG520" s="2"/>
      <c r="CH520" s="2"/>
      <c r="CI520" s="2"/>
      <c r="CJ520" s="2"/>
      <c r="CK520" s="2"/>
      <c r="CL520" s="2"/>
      <c r="CM520" s="2"/>
      <c r="CN520" s="2"/>
      <c r="CO520" s="2"/>
      <c r="CP520" s="2"/>
      <c r="CQ520" s="2"/>
      <c r="CR520" s="2"/>
      <c r="CS520" s="2"/>
      <c r="CT520" s="2"/>
      <c r="CU520" s="2"/>
      <c r="CV520" s="2"/>
      <c r="CW520" s="2"/>
      <c r="CX520" s="2"/>
      <c r="CY520" s="2"/>
      <c r="CZ520" s="2"/>
      <c r="DA520" s="2"/>
      <c r="DB520" s="2"/>
      <c r="DC520" s="2"/>
      <c r="DD520" s="2"/>
      <c r="DE520" s="2"/>
      <c r="DF520" s="2"/>
      <c r="DG520" s="2"/>
      <c r="DH520" s="2"/>
      <c r="DI520" s="2"/>
      <c r="DJ520" s="2"/>
      <c r="DK520" s="2"/>
      <c r="DL520" s="2"/>
      <c r="DM520" s="2"/>
      <c r="DN520" s="2"/>
      <c r="DO520" s="2"/>
      <c r="DP520" s="2"/>
    </row>
    <row r="521" spans="9:120" ht="9.9499999999999993" customHeight="1">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c r="AR521" s="2"/>
      <c r="AS521" s="2"/>
      <c r="AT521" s="2"/>
      <c r="AU521" s="2"/>
      <c r="AV521" s="2"/>
      <c r="AW521" s="2"/>
      <c r="AX521" s="2"/>
      <c r="AY521" s="2"/>
      <c r="AZ521" s="2"/>
      <c r="BA521" s="2"/>
      <c r="BB521" s="2"/>
      <c r="BC521" s="2"/>
      <c r="BD521" s="2"/>
      <c r="BE521" s="2"/>
      <c r="BF521" s="2"/>
      <c r="BG521" s="2"/>
      <c r="BH521" s="2"/>
      <c r="BI521" s="2"/>
      <c r="BJ521" s="2"/>
      <c r="BK521" s="2"/>
      <c r="BL521" s="2"/>
      <c r="BM521" s="2"/>
      <c r="BN521" s="2"/>
      <c r="BO521" s="2"/>
      <c r="BP521" s="2"/>
      <c r="BQ521" s="2"/>
      <c r="BR521" s="2"/>
      <c r="BS521" s="2"/>
      <c r="BT521" s="2"/>
      <c r="BU521" s="2"/>
      <c r="BV521" s="2"/>
      <c r="BW521" s="2"/>
      <c r="BX521" s="2"/>
      <c r="BY521" s="2"/>
      <c r="BZ521" s="2"/>
      <c r="CA521" s="2"/>
      <c r="CB521" s="2"/>
      <c r="CC521" s="2"/>
      <c r="CD521" s="2"/>
      <c r="CE521" s="2"/>
      <c r="CF521" s="2"/>
      <c r="CG521" s="2"/>
      <c r="CH521" s="2"/>
      <c r="CI521" s="2"/>
      <c r="CJ521" s="2"/>
      <c r="CK521" s="2"/>
      <c r="CL521" s="2"/>
      <c r="CM521" s="2"/>
      <c r="CN521" s="2"/>
      <c r="CO521" s="2"/>
      <c r="CP521" s="2"/>
      <c r="CQ521" s="2"/>
      <c r="CR521" s="2"/>
      <c r="CS521" s="2"/>
      <c r="CT521" s="2"/>
      <c r="CU521" s="2"/>
      <c r="CV521" s="2"/>
      <c r="CW521" s="2"/>
      <c r="CX521" s="2"/>
      <c r="CY521" s="2"/>
      <c r="CZ521" s="2"/>
      <c r="DA521" s="2"/>
      <c r="DB521" s="2"/>
      <c r="DC521" s="2"/>
      <c r="DD521" s="2"/>
      <c r="DE521" s="2"/>
      <c r="DF521" s="2"/>
      <c r="DG521" s="2"/>
      <c r="DH521" s="2"/>
      <c r="DI521" s="2"/>
      <c r="DJ521" s="2"/>
      <c r="DK521" s="2"/>
      <c r="DL521" s="2"/>
      <c r="DM521" s="2"/>
      <c r="DN521" s="2"/>
      <c r="DO521" s="2"/>
      <c r="DP521" s="2"/>
    </row>
    <row r="522" spans="9:120" ht="9.9499999999999993" customHeight="1">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c r="AR522" s="2"/>
      <c r="AS522" s="2"/>
      <c r="AT522" s="2"/>
      <c r="AU522" s="2"/>
      <c r="AV522" s="2"/>
      <c r="AW522" s="2"/>
      <c r="AX522" s="2"/>
      <c r="AY522" s="2"/>
      <c r="AZ522" s="2"/>
      <c r="BA522" s="2"/>
      <c r="BB522" s="2"/>
      <c r="BC522" s="2"/>
      <c r="BD522" s="2"/>
      <c r="BE522" s="2"/>
      <c r="BF522" s="2"/>
      <c r="BG522" s="2"/>
      <c r="BH522" s="2"/>
      <c r="BI522" s="2"/>
      <c r="BJ522" s="2"/>
      <c r="BK522" s="2"/>
      <c r="BL522" s="2"/>
      <c r="BM522" s="2"/>
      <c r="BN522" s="2"/>
      <c r="BO522" s="2"/>
      <c r="BP522" s="2"/>
      <c r="BQ522" s="2"/>
      <c r="BR522" s="2"/>
      <c r="BS522" s="2"/>
      <c r="BT522" s="2"/>
      <c r="BU522" s="2"/>
      <c r="BV522" s="2"/>
      <c r="BW522" s="2"/>
      <c r="BX522" s="2"/>
      <c r="BY522" s="2"/>
      <c r="BZ522" s="2"/>
      <c r="CA522" s="2"/>
      <c r="CB522" s="2"/>
      <c r="CC522" s="2"/>
      <c r="CD522" s="2"/>
      <c r="CE522" s="2"/>
      <c r="CF522" s="2"/>
      <c r="CG522" s="2"/>
      <c r="CH522" s="2"/>
      <c r="CI522" s="2"/>
      <c r="CJ522" s="2"/>
      <c r="CK522" s="2"/>
      <c r="CL522" s="2"/>
      <c r="CM522" s="2"/>
      <c r="CN522" s="2"/>
      <c r="CO522" s="2"/>
      <c r="CP522" s="2"/>
      <c r="CQ522" s="2"/>
      <c r="CR522" s="2"/>
      <c r="CS522" s="2"/>
      <c r="CT522" s="2"/>
      <c r="CU522" s="2"/>
      <c r="CV522" s="2"/>
      <c r="CW522" s="2"/>
      <c r="CX522" s="2"/>
      <c r="CY522" s="2"/>
      <c r="CZ522" s="2"/>
      <c r="DA522" s="2"/>
      <c r="DB522" s="2"/>
      <c r="DC522" s="2"/>
      <c r="DD522" s="2"/>
      <c r="DE522" s="2"/>
      <c r="DF522" s="2"/>
      <c r="DG522" s="2"/>
      <c r="DH522" s="2"/>
      <c r="DI522" s="2"/>
      <c r="DJ522" s="2"/>
      <c r="DK522" s="2"/>
      <c r="DL522" s="2"/>
      <c r="DM522" s="2"/>
      <c r="DN522" s="2"/>
      <c r="DO522" s="2"/>
      <c r="DP522" s="2"/>
    </row>
    <row r="523" spans="9:120" ht="9.9499999999999993" customHeight="1">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c r="AR523" s="2"/>
      <c r="AS523" s="2"/>
      <c r="AT523" s="2"/>
      <c r="AU523" s="2"/>
      <c r="AV523" s="2"/>
      <c r="AW523" s="2"/>
      <c r="AX523" s="2"/>
      <c r="AY523" s="2"/>
      <c r="AZ523" s="2"/>
      <c r="BA523" s="2"/>
      <c r="BB523" s="2"/>
      <c r="BC523" s="2"/>
      <c r="BD523" s="2"/>
      <c r="BE523" s="2"/>
      <c r="BF523" s="2"/>
      <c r="BG523" s="2"/>
      <c r="BH523" s="2"/>
      <c r="BI523" s="2"/>
      <c r="BJ523" s="2"/>
      <c r="BK523" s="2"/>
      <c r="BL523" s="2"/>
      <c r="BM523" s="2"/>
      <c r="BN523" s="2"/>
      <c r="BO523" s="2"/>
      <c r="BP523" s="2"/>
      <c r="BQ523" s="2"/>
      <c r="BR523" s="2"/>
      <c r="BS523" s="2"/>
      <c r="BT523" s="2"/>
      <c r="BU523" s="2"/>
      <c r="BV523" s="2"/>
      <c r="BW523" s="2"/>
      <c r="BX523" s="2"/>
      <c r="BY523" s="2"/>
      <c r="BZ523" s="2"/>
      <c r="CA523" s="2"/>
      <c r="CB523" s="2"/>
      <c r="CC523" s="2"/>
      <c r="CD523" s="2"/>
      <c r="CE523" s="2"/>
      <c r="CF523" s="2"/>
      <c r="CG523" s="2"/>
      <c r="CH523" s="2"/>
      <c r="CI523" s="2"/>
      <c r="CJ523" s="2"/>
      <c r="CK523" s="2"/>
      <c r="CL523" s="2"/>
      <c r="CM523" s="2"/>
      <c r="CN523" s="2"/>
      <c r="CO523" s="2"/>
      <c r="CP523" s="2"/>
      <c r="CQ523" s="2"/>
      <c r="CR523" s="2"/>
      <c r="CS523" s="2"/>
      <c r="CT523" s="2"/>
      <c r="CU523" s="2"/>
      <c r="CV523" s="2"/>
      <c r="CW523" s="2"/>
      <c r="CX523" s="2"/>
      <c r="CY523" s="2"/>
      <c r="CZ523" s="2"/>
      <c r="DA523" s="2"/>
      <c r="DB523" s="2"/>
      <c r="DC523" s="2"/>
      <c r="DD523" s="2"/>
      <c r="DE523" s="2"/>
      <c r="DF523" s="2"/>
      <c r="DG523" s="2"/>
      <c r="DH523" s="2"/>
      <c r="DI523" s="2"/>
      <c r="DJ523" s="2"/>
      <c r="DK523" s="2"/>
      <c r="DL523" s="2"/>
      <c r="DM523" s="2"/>
      <c r="DN523" s="2"/>
      <c r="DO523" s="2"/>
      <c r="DP523" s="2"/>
    </row>
    <row r="524" spans="9:120" ht="9.9499999999999993" customHeight="1">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c r="AR524" s="2"/>
      <c r="AS524" s="2"/>
      <c r="AT524" s="2"/>
      <c r="AU524" s="2"/>
      <c r="AV524" s="2"/>
      <c r="AW524" s="2"/>
      <c r="AX524" s="2"/>
      <c r="AY524" s="2"/>
      <c r="AZ524" s="2"/>
      <c r="BA524" s="2"/>
      <c r="BB524" s="2"/>
      <c r="BC524" s="2"/>
      <c r="BD524" s="2"/>
      <c r="BE524" s="2"/>
      <c r="BF524" s="2"/>
      <c r="BG524" s="2"/>
      <c r="BH524" s="2"/>
      <c r="BI524" s="2"/>
      <c r="BJ524" s="2"/>
      <c r="BK524" s="2"/>
      <c r="BL524" s="2"/>
      <c r="BM524" s="2"/>
      <c r="BN524" s="2"/>
      <c r="BO524" s="2"/>
      <c r="BP524" s="2"/>
      <c r="BQ524" s="2"/>
      <c r="BR524" s="2"/>
      <c r="BS524" s="2"/>
      <c r="BT524" s="2"/>
      <c r="BU524" s="2"/>
      <c r="BV524" s="2"/>
      <c r="BW524" s="2"/>
      <c r="BX524" s="2"/>
      <c r="BY524" s="2"/>
      <c r="BZ524" s="2"/>
      <c r="CA524" s="2"/>
      <c r="CB524" s="2"/>
      <c r="CC524" s="2"/>
      <c r="CD524" s="2"/>
      <c r="CE524" s="2"/>
      <c r="CF524" s="2"/>
      <c r="CG524" s="2"/>
      <c r="CH524" s="2"/>
      <c r="CI524" s="2"/>
      <c r="CJ524" s="2"/>
      <c r="CK524" s="2"/>
      <c r="CL524" s="2"/>
      <c r="CM524" s="2"/>
      <c r="CN524" s="2"/>
      <c r="CO524" s="2"/>
      <c r="CP524" s="2"/>
      <c r="CQ524" s="2"/>
      <c r="CR524" s="2"/>
      <c r="CS524" s="2"/>
      <c r="CT524" s="2"/>
      <c r="CU524" s="2"/>
      <c r="CV524" s="2"/>
      <c r="CW524" s="2"/>
      <c r="CX524" s="2"/>
      <c r="CY524" s="2"/>
      <c r="CZ524" s="2"/>
      <c r="DA524" s="2"/>
      <c r="DB524" s="2"/>
      <c r="DC524" s="2"/>
      <c r="DD524" s="2"/>
      <c r="DE524" s="2"/>
      <c r="DF524" s="2"/>
      <c r="DG524" s="2"/>
      <c r="DH524" s="2"/>
      <c r="DI524" s="2"/>
      <c r="DJ524" s="2"/>
      <c r="DK524" s="2"/>
      <c r="DL524" s="2"/>
      <c r="DM524" s="2"/>
      <c r="DN524" s="2"/>
      <c r="DO524" s="2"/>
      <c r="DP524" s="2"/>
    </row>
    <row r="525" spans="9:120" ht="9.9499999999999993" customHeight="1">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c r="AR525" s="2"/>
      <c r="AS525" s="2"/>
      <c r="AT525" s="2"/>
      <c r="AU525" s="2"/>
      <c r="AV525" s="2"/>
      <c r="AW525" s="2"/>
      <c r="AX525" s="2"/>
      <c r="AY525" s="2"/>
      <c r="AZ525" s="2"/>
      <c r="BA525" s="2"/>
      <c r="BB525" s="2"/>
      <c r="BC525" s="2"/>
      <c r="BD525" s="2"/>
      <c r="BE525" s="2"/>
      <c r="BF525" s="2"/>
      <c r="BG525" s="2"/>
      <c r="BH525" s="2"/>
      <c r="BI525" s="2"/>
      <c r="BJ525" s="2"/>
      <c r="BK525" s="2"/>
      <c r="BL525" s="2"/>
      <c r="BM525" s="2"/>
      <c r="BN525" s="2"/>
      <c r="BO525" s="2"/>
      <c r="BP525" s="2"/>
      <c r="BQ525" s="2"/>
      <c r="BR525" s="2"/>
      <c r="BS525" s="2"/>
      <c r="BT525" s="2"/>
      <c r="BU525" s="2"/>
      <c r="BV525" s="2"/>
      <c r="BW525" s="2"/>
      <c r="BX525" s="2"/>
      <c r="BY525" s="2"/>
      <c r="BZ525" s="2"/>
      <c r="CA525" s="2"/>
      <c r="CB525" s="2"/>
      <c r="CC525" s="2"/>
      <c r="CD525" s="2"/>
      <c r="CE525" s="2"/>
      <c r="CF525" s="2"/>
      <c r="CG525" s="2"/>
      <c r="CH525" s="2"/>
      <c r="CI525" s="2"/>
      <c r="CJ525" s="2"/>
      <c r="CK525" s="2"/>
      <c r="CL525" s="2"/>
      <c r="CM525" s="2"/>
      <c r="CN525" s="2"/>
      <c r="CO525" s="2"/>
      <c r="CP525" s="2"/>
      <c r="CQ525" s="2"/>
      <c r="CR525" s="2"/>
      <c r="CS525" s="2"/>
      <c r="CT525" s="2"/>
      <c r="CU525" s="2"/>
      <c r="CV525" s="2"/>
      <c r="CW525" s="2"/>
      <c r="CX525" s="2"/>
      <c r="CY525" s="2"/>
      <c r="CZ525" s="2"/>
      <c r="DA525" s="2"/>
      <c r="DB525" s="2"/>
      <c r="DC525" s="2"/>
      <c r="DD525" s="2"/>
      <c r="DE525" s="2"/>
      <c r="DF525" s="2"/>
      <c r="DG525" s="2"/>
      <c r="DH525" s="2"/>
      <c r="DI525" s="2"/>
      <c r="DJ525" s="2"/>
      <c r="DK525" s="2"/>
      <c r="DL525" s="2"/>
      <c r="DM525" s="2"/>
      <c r="DN525" s="2"/>
      <c r="DO525" s="2"/>
      <c r="DP525" s="2"/>
    </row>
    <row r="526" spans="9:120" ht="9.9499999999999993" customHeight="1">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c r="AR526" s="2"/>
      <c r="AS526" s="2"/>
      <c r="AT526" s="2"/>
      <c r="AU526" s="2"/>
      <c r="AV526" s="2"/>
      <c r="AW526" s="2"/>
      <c r="AX526" s="2"/>
      <c r="AY526" s="2"/>
      <c r="AZ526" s="2"/>
      <c r="BA526" s="2"/>
      <c r="BB526" s="2"/>
      <c r="BC526" s="2"/>
      <c r="BD526" s="2"/>
      <c r="BE526" s="2"/>
      <c r="BF526" s="2"/>
      <c r="BG526" s="2"/>
      <c r="BH526" s="2"/>
      <c r="BI526" s="2"/>
      <c r="BJ526" s="2"/>
      <c r="BK526" s="2"/>
      <c r="BL526" s="2"/>
      <c r="BM526" s="2"/>
      <c r="BN526" s="2"/>
      <c r="BO526" s="2"/>
      <c r="BP526" s="2"/>
      <c r="BQ526" s="2"/>
      <c r="BR526" s="2"/>
      <c r="BS526" s="2"/>
      <c r="BT526" s="2"/>
      <c r="BU526" s="2"/>
      <c r="BV526" s="2"/>
      <c r="BW526" s="2"/>
      <c r="BX526" s="2"/>
      <c r="BY526" s="2"/>
      <c r="BZ526" s="2"/>
      <c r="CA526" s="2"/>
      <c r="CB526" s="2"/>
      <c r="CC526" s="2"/>
      <c r="CD526" s="2"/>
      <c r="CE526" s="2"/>
      <c r="CF526" s="2"/>
      <c r="CG526" s="2"/>
      <c r="CH526" s="2"/>
      <c r="CI526" s="2"/>
      <c r="CJ526" s="2"/>
      <c r="CK526" s="2"/>
      <c r="CL526" s="2"/>
      <c r="CM526" s="2"/>
      <c r="CN526" s="2"/>
      <c r="CO526" s="2"/>
      <c r="CP526" s="2"/>
      <c r="CQ526" s="2"/>
      <c r="CR526" s="2"/>
      <c r="CS526" s="2"/>
      <c r="CT526" s="2"/>
      <c r="CU526" s="2"/>
      <c r="CV526" s="2"/>
      <c r="CW526" s="2"/>
      <c r="CX526" s="2"/>
      <c r="CY526" s="2"/>
      <c r="CZ526" s="2"/>
      <c r="DA526" s="2"/>
      <c r="DB526" s="2"/>
      <c r="DC526" s="2"/>
      <c r="DD526" s="2"/>
      <c r="DE526" s="2"/>
      <c r="DF526" s="2"/>
      <c r="DG526" s="2"/>
      <c r="DH526" s="2"/>
      <c r="DI526" s="2"/>
      <c r="DJ526" s="2"/>
      <c r="DK526" s="2"/>
      <c r="DL526" s="2"/>
      <c r="DM526" s="2"/>
      <c r="DN526" s="2"/>
      <c r="DO526" s="2"/>
      <c r="DP526" s="2"/>
    </row>
    <row r="527" spans="9:120" ht="9.9499999999999993" customHeight="1">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c r="AR527" s="2"/>
      <c r="AS527" s="2"/>
      <c r="AT527" s="2"/>
      <c r="AU527" s="2"/>
      <c r="AV527" s="2"/>
      <c r="AW527" s="2"/>
      <c r="AX527" s="2"/>
      <c r="AY527" s="2"/>
      <c r="AZ527" s="2"/>
      <c r="BA527" s="2"/>
      <c r="BB527" s="2"/>
      <c r="BC527" s="2"/>
      <c r="BD527" s="2"/>
      <c r="BE527" s="2"/>
      <c r="BF527" s="2"/>
      <c r="BG527" s="2"/>
      <c r="BH527" s="2"/>
      <c r="BI527" s="2"/>
      <c r="BJ527" s="2"/>
      <c r="BK527" s="2"/>
      <c r="BL527" s="2"/>
      <c r="BM527" s="2"/>
      <c r="BN527" s="2"/>
      <c r="BO527" s="2"/>
      <c r="BP527" s="2"/>
      <c r="BQ527" s="2"/>
      <c r="BR527" s="2"/>
      <c r="BS527" s="2"/>
      <c r="BT527" s="2"/>
      <c r="BU527" s="2"/>
      <c r="BV527" s="2"/>
      <c r="BW527" s="2"/>
      <c r="BX527" s="2"/>
      <c r="BY527" s="2"/>
      <c r="BZ527" s="2"/>
      <c r="CA527" s="2"/>
      <c r="CB527" s="2"/>
      <c r="CC527" s="2"/>
      <c r="CD527" s="2"/>
      <c r="CE527" s="2"/>
      <c r="CF527" s="2"/>
      <c r="CG527" s="2"/>
      <c r="CH527" s="2"/>
      <c r="CI527" s="2"/>
      <c r="CJ527" s="2"/>
      <c r="CK527" s="2"/>
      <c r="CL527" s="2"/>
      <c r="CM527" s="2"/>
      <c r="CN527" s="2"/>
      <c r="CO527" s="2"/>
      <c r="CP527" s="2"/>
      <c r="CQ527" s="2"/>
      <c r="CR527" s="2"/>
      <c r="CS527" s="2"/>
      <c r="CT527" s="2"/>
      <c r="CU527" s="2"/>
      <c r="CV527" s="2"/>
      <c r="CW527" s="2"/>
      <c r="CX527" s="2"/>
      <c r="CY527" s="2"/>
      <c r="CZ527" s="2"/>
      <c r="DA527" s="2"/>
      <c r="DB527" s="2"/>
      <c r="DC527" s="2"/>
      <c r="DD527" s="2"/>
      <c r="DE527" s="2"/>
      <c r="DF527" s="2"/>
      <c r="DG527" s="2"/>
      <c r="DH527" s="2"/>
      <c r="DI527" s="2"/>
      <c r="DJ527" s="2"/>
      <c r="DK527" s="2"/>
      <c r="DL527" s="2"/>
      <c r="DM527" s="2"/>
      <c r="DN527" s="2"/>
      <c r="DO527" s="2"/>
      <c r="DP527" s="2"/>
    </row>
    <row r="528" spans="9:120" ht="9.9499999999999993" customHeight="1">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c r="AR528" s="2"/>
      <c r="AS528" s="2"/>
      <c r="AT528" s="2"/>
      <c r="AU528" s="2"/>
      <c r="AV528" s="2"/>
      <c r="AW528" s="2"/>
      <c r="AX528" s="2"/>
      <c r="AY528" s="2"/>
      <c r="AZ528" s="2"/>
      <c r="BA528" s="2"/>
      <c r="BB528" s="2"/>
      <c r="BC528" s="2"/>
      <c r="BD528" s="2"/>
      <c r="BE528" s="2"/>
      <c r="BF528" s="2"/>
      <c r="BG528" s="2"/>
      <c r="BH528" s="2"/>
      <c r="BI528" s="2"/>
      <c r="BJ528" s="2"/>
      <c r="BK528" s="2"/>
      <c r="BL528" s="2"/>
      <c r="BM528" s="2"/>
      <c r="BN528" s="2"/>
      <c r="BO528" s="2"/>
      <c r="BP528" s="2"/>
      <c r="BQ528" s="2"/>
      <c r="BR528" s="2"/>
      <c r="BS528" s="2"/>
      <c r="BT528" s="2"/>
      <c r="BU528" s="2"/>
      <c r="BV528" s="2"/>
      <c r="BW528" s="2"/>
      <c r="BX528" s="2"/>
      <c r="BY528" s="2"/>
      <c r="BZ528" s="2"/>
      <c r="CA528" s="2"/>
      <c r="CB528" s="2"/>
      <c r="CC528" s="2"/>
      <c r="CD528" s="2"/>
      <c r="CE528" s="2"/>
      <c r="CF528" s="2"/>
      <c r="CG528" s="2"/>
      <c r="CH528" s="2"/>
      <c r="CI528" s="2"/>
      <c r="CJ528" s="2"/>
      <c r="CK528" s="2"/>
      <c r="CL528" s="2"/>
      <c r="CM528" s="2"/>
      <c r="CN528" s="2"/>
      <c r="CO528" s="2"/>
      <c r="CP528" s="2"/>
      <c r="CQ528" s="2"/>
      <c r="CR528" s="2"/>
      <c r="CS528" s="2"/>
      <c r="CT528" s="2"/>
      <c r="CU528" s="2"/>
      <c r="CV528" s="2"/>
      <c r="CW528" s="2"/>
      <c r="CX528" s="2"/>
      <c r="CY528" s="2"/>
      <c r="CZ528" s="2"/>
      <c r="DA528" s="2"/>
      <c r="DB528" s="2"/>
      <c r="DC528" s="2"/>
      <c r="DD528" s="2"/>
      <c r="DE528" s="2"/>
      <c r="DF528" s="2"/>
      <c r="DG528" s="2"/>
      <c r="DH528" s="2"/>
      <c r="DI528" s="2"/>
      <c r="DJ528" s="2"/>
      <c r="DK528" s="2"/>
      <c r="DL528" s="2"/>
      <c r="DM528" s="2"/>
      <c r="DN528" s="2"/>
      <c r="DO528" s="2"/>
      <c r="DP528" s="2"/>
    </row>
    <row r="529" spans="9:120" ht="9.9499999999999993" customHeight="1">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c r="AR529" s="2"/>
      <c r="AS529" s="2"/>
      <c r="AT529" s="2"/>
      <c r="AU529" s="2"/>
      <c r="AV529" s="2"/>
      <c r="AW529" s="2"/>
      <c r="AX529" s="2"/>
      <c r="AY529" s="2"/>
      <c r="AZ529" s="2"/>
      <c r="BA529" s="2"/>
      <c r="BB529" s="2"/>
      <c r="BC529" s="2"/>
      <c r="BD529" s="2"/>
      <c r="BE529" s="2"/>
      <c r="BF529" s="2"/>
      <c r="BG529" s="2"/>
      <c r="BH529" s="2"/>
      <c r="BI529" s="2"/>
      <c r="BJ529" s="2"/>
      <c r="BK529" s="2"/>
      <c r="BL529" s="2"/>
      <c r="BM529" s="2"/>
      <c r="BN529" s="2"/>
      <c r="BO529" s="2"/>
      <c r="BP529" s="2"/>
      <c r="BQ529" s="2"/>
      <c r="BR529" s="2"/>
      <c r="BS529" s="2"/>
      <c r="BT529" s="2"/>
      <c r="BU529" s="2"/>
      <c r="BV529" s="2"/>
      <c r="BW529" s="2"/>
      <c r="BX529" s="2"/>
      <c r="BY529" s="2"/>
      <c r="BZ529" s="2"/>
      <c r="CA529" s="2"/>
      <c r="CB529" s="2"/>
      <c r="CC529" s="2"/>
      <c r="CD529" s="2"/>
      <c r="CE529" s="2"/>
      <c r="CF529" s="2"/>
      <c r="CG529" s="2"/>
      <c r="CH529" s="2"/>
      <c r="CI529" s="2"/>
      <c r="CJ529" s="2"/>
      <c r="CK529" s="2"/>
      <c r="CL529" s="2"/>
      <c r="CM529" s="2"/>
      <c r="CN529" s="2"/>
      <c r="CO529" s="2"/>
      <c r="CP529" s="2"/>
      <c r="CQ529" s="2"/>
      <c r="CR529" s="2"/>
      <c r="CS529" s="2"/>
      <c r="CT529" s="2"/>
      <c r="CU529" s="2"/>
      <c r="CV529" s="2"/>
      <c r="CW529" s="2"/>
      <c r="CX529" s="2"/>
      <c r="CY529" s="2"/>
      <c r="CZ529" s="2"/>
      <c r="DA529" s="2"/>
      <c r="DB529" s="2"/>
      <c r="DC529" s="2"/>
      <c r="DD529" s="2"/>
      <c r="DE529" s="2"/>
      <c r="DF529" s="2"/>
      <c r="DG529" s="2"/>
      <c r="DH529" s="2"/>
      <c r="DI529" s="2"/>
      <c r="DJ529" s="2"/>
      <c r="DK529" s="2"/>
      <c r="DL529" s="2"/>
      <c r="DM529" s="2"/>
      <c r="DN529" s="2"/>
      <c r="DO529" s="2"/>
      <c r="DP529" s="2"/>
    </row>
    <row r="530" spans="9:120" ht="9.9499999999999993" customHeight="1">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c r="AR530" s="2"/>
      <c r="AS530" s="2"/>
      <c r="AT530" s="2"/>
      <c r="AU530" s="2"/>
      <c r="AV530" s="2"/>
      <c r="AW530" s="2"/>
      <c r="AX530" s="2"/>
      <c r="AY530" s="2"/>
      <c r="AZ530" s="2"/>
      <c r="BA530" s="2"/>
      <c r="BB530" s="2"/>
      <c r="BC530" s="2"/>
      <c r="BD530" s="2"/>
      <c r="BE530" s="2"/>
      <c r="BF530" s="2"/>
      <c r="BG530" s="2"/>
      <c r="BH530" s="2"/>
      <c r="BI530" s="2"/>
      <c r="BJ530" s="2"/>
      <c r="BK530" s="2"/>
      <c r="BL530" s="2"/>
      <c r="BM530" s="2"/>
      <c r="BN530" s="2"/>
      <c r="BO530" s="2"/>
      <c r="BP530" s="2"/>
      <c r="BQ530" s="2"/>
      <c r="BR530" s="2"/>
      <c r="BS530" s="2"/>
      <c r="BT530" s="2"/>
      <c r="BU530" s="2"/>
      <c r="BV530" s="2"/>
      <c r="BW530" s="2"/>
      <c r="BX530" s="2"/>
      <c r="BY530" s="2"/>
      <c r="BZ530" s="2"/>
      <c r="CA530" s="2"/>
      <c r="CB530" s="2"/>
      <c r="CC530" s="2"/>
      <c r="CD530" s="2"/>
      <c r="CE530" s="2"/>
      <c r="CF530" s="2"/>
      <c r="CG530" s="2"/>
      <c r="CH530" s="2"/>
      <c r="CI530" s="2"/>
      <c r="CJ530" s="2"/>
      <c r="CK530" s="2"/>
      <c r="CL530" s="2"/>
      <c r="CM530" s="2"/>
      <c r="CN530" s="2"/>
      <c r="CO530" s="2"/>
      <c r="CP530" s="2"/>
      <c r="CQ530" s="2"/>
      <c r="CR530" s="2"/>
      <c r="CS530" s="2"/>
      <c r="CT530" s="2"/>
      <c r="CU530" s="2"/>
      <c r="CV530" s="2"/>
      <c r="CW530" s="2"/>
      <c r="CX530" s="2"/>
      <c r="CY530" s="2"/>
      <c r="CZ530" s="2"/>
      <c r="DA530" s="2"/>
      <c r="DB530" s="2"/>
      <c r="DC530" s="2"/>
      <c r="DD530" s="2"/>
      <c r="DE530" s="2"/>
      <c r="DF530" s="2"/>
      <c r="DG530" s="2"/>
      <c r="DH530" s="2"/>
      <c r="DI530" s="2"/>
      <c r="DJ530" s="2"/>
      <c r="DK530" s="2"/>
      <c r="DL530" s="2"/>
      <c r="DM530" s="2"/>
      <c r="DN530" s="2"/>
      <c r="DO530" s="2"/>
      <c r="DP530" s="2"/>
    </row>
    <row r="531" spans="9:120" ht="9.9499999999999993" customHeight="1">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c r="AR531" s="2"/>
      <c r="AS531" s="2"/>
      <c r="AT531" s="2"/>
      <c r="AU531" s="2"/>
      <c r="AV531" s="2"/>
      <c r="AW531" s="2"/>
      <c r="AX531" s="2"/>
      <c r="AY531" s="2"/>
      <c r="AZ531" s="2"/>
      <c r="BA531" s="2"/>
      <c r="BB531" s="2"/>
      <c r="BC531" s="2"/>
      <c r="BD531" s="2"/>
      <c r="BE531" s="2"/>
      <c r="BF531" s="2"/>
      <c r="BG531" s="2"/>
      <c r="BH531" s="2"/>
      <c r="BI531" s="2"/>
      <c r="BJ531" s="2"/>
      <c r="BK531" s="2"/>
      <c r="BL531" s="2"/>
      <c r="BM531" s="2"/>
      <c r="BN531" s="2"/>
      <c r="BO531" s="2"/>
      <c r="BP531" s="2"/>
      <c r="BQ531" s="2"/>
      <c r="BR531" s="2"/>
      <c r="BS531" s="2"/>
      <c r="BT531" s="2"/>
      <c r="BU531" s="2"/>
      <c r="BV531" s="2"/>
      <c r="BW531" s="2"/>
      <c r="BX531" s="2"/>
      <c r="BY531" s="2"/>
      <c r="BZ531" s="2"/>
      <c r="CA531" s="2"/>
      <c r="CB531" s="2"/>
      <c r="CC531" s="2"/>
      <c r="CD531" s="2"/>
      <c r="CE531" s="2"/>
      <c r="CF531" s="2"/>
      <c r="CG531" s="2"/>
      <c r="CH531" s="2"/>
      <c r="CI531" s="2"/>
      <c r="CJ531" s="2"/>
      <c r="CK531" s="2"/>
      <c r="CL531" s="2"/>
      <c r="CM531" s="2"/>
      <c r="CN531" s="2"/>
      <c r="CO531" s="2"/>
      <c r="CP531" s="2"/>
      <c r="CQ531" s="2"/>
      <c r="CR531" s="2"/>
      <c r="CS531" s="2"/>
      <c r="CT531" s="2"/>
      <c r="CU531" s="2"/>
      <c r="CV531" s="2"/>
      <c r="CW531" s="2"/>
      <c r="CX531" s="2"/>
      <c r="CY531" s="2"/>
      <c r="CZ531" s="2"/>
      <c r="DA531" s="2"/>
      <c r="DB531" s="2"/>
      <c r="DC531" s="2"/>
      <c r="DD531" s="2"/>
      <c r="DE531" s="2"/>
      <c r="DF531" s="2"/>
      <c r="DG531" s="2"/>
      <c r="DH531" s="2"/>
      <c r="DI531" s="2"/>
      <c r="DJ531" s="2"/>
      <c r="DK531" s="2"/>
      <c r="DL531" s="2"/>
      <c r="DM531" s="2"/>
      <c r="DN531" s="2"/>
      <c r="DO531" s="2"/>
      <c r="DP531" s="2"/>
    </row>
    <row r="532" spans="9:120" ht="9.9499999999999993" customHeight="1">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c r="AR532" s="2"/>
      <c r="AS532" s="2"/>
      <c r="AT532" s="2"/>
      <c r="AU532" s="2"/>
      <c r="AV532" s="2"/>
      <c r="AW532" s="2"/>
      <c r="AX532" s="2"/>
      <c r="AY532" s="2"/>
      <c r="AZ532" s="2"/>
      <c r="BA532" s="2"/>
      <c r="BB532" s="2"/>
      <c r="BC532" s="2"/>
      <c r="BD532" s="2"/>
      <c r="BE532" s="2"/>
      <c r="BF532" s="2"/>
      <c r="BG532" s="2"/>
      <c r="BH532" s="2"/>
      <c r="BI532" s="2"/>
      <c r="BJ532" s="2"/>
      <c r="BK532" s="2"/>
      <c r="BL532" s="2"/>
      <c r="BM532" s="2"/>
      <c r="BN532" s="2"/>
      <c r="BO532" s="2"/>
      <c r="BP532" s="2"/>
      <c r="BQ532" s="2"/>
      <c r="BR532" s="2"/>
      <c r="BS532" s="2"/>
      <c r="BT532" s="2"/>
      <c r="BU532" s="2"/>
      <c r="BV532" s="2"/>
      <c r="BW532" s="2"/>
      <c r="BX532" s="2"/>
      <c r="BY532" s="2"/>
      <c r="BZ532" s="2"/>
      <c r="CA532" s="2"/>
      <c r="CB532" s="2"/>
      <c r="CC532" s="2"/>
      <c r="CD532" s="2"/>
      <c r="CE532" s="2"/>
      <c r="CF532" s="2"/>
      <c r="CG532" s="2"/>
      <c r="CH532" s="2"/>
      <c r="CI532" s="2"/>
      <c r="CJ532" s="2"/>
      <c r="CK532" s="2"/>
      <c r="CL532" s="2"/>
      <c r="CM532" s="2"/>
      <c r="CN532" s="2"/>
      <c r="CO532" s="2"/>
      <c r="CP532" s="2"/>
      <c r="CQ532" s="2"/>
      <c r="CR532" s="2"/>
      <c r="CS532" s="2"/>
      <c r="CT532" s="2"/>
      <c r="CU532" s="2"/>
      <c r="CV532" s="2"/>
      <c r="CW532" s="2"/>
      <c r="CX532" s="2"/>
      <c r="CY532" s="2"/>
      <c r="CZ532" s="2"/>
      <c r="DA532" s="2"/>
      <c r="DB532" s="2"/>
      <c r="DC532" s="2"/>
      <c r="DD532" s="2"/>
      <c r="DE532" s="2"/>
      <c r="DF532" s="2"/>
      <c r="DG532" s="2"/>
      <c r="DH532" s="2"/>
      <c r="DI532" s="2"/>
      <c r="DJ532" s="2"/>
      <c r="DK532" s="2"/>
      <c r="DL532" s="2"/>
      <c r="DM532" s="2"/>
      <c r="DN532" s="2"/>
      <c r="DO532" s="2"/>
      <c r="DP532" s="2"/>
    </row>
    <row r="533" spans="9:120" ht="9.9499999999999993" customHeight="1">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c r="AR533" s="2"/>
      <c r="AS533" s="2"/>
      <c r="AT533" s="2"/>
      <c r="AU533" s="2"/>
      <c r="AV533" s="2"/>
      <c r="AW533" s="2"/>
      <c r="AX533" s="2"/>
      <c r="AY533" s="2"/>
      <c r="AZ533" s="2"/>
      <c r="BA533" s="2"/>
      <c r="BB533" s="2"/>
      <c r="BC533" s="2"/>
      <c r="BD533" s="2"/>
      <c r="BE533" s="2"/>
      <c r="BF533" s="2"/>
      <c r="BG533" s="2"/>
      <c r="BH533" s="2"/>
      <c r="BI533" s="2"/>
      <c r="BJ533" s="2"/>
      <c r="BK533" s="2"/>
      <c r="BL533" s="2"/>
      <c r="BM533" s="2"/>
      <c r="BN533" s="2"/>
      <c r="BO533" s="2"/>
      <c r="BP533" s="2"/>
      <c r="BQ533" s="2"/>
      <c r="BR533" s="2"/>
      <c r="BS533" s="2"/>
      <c r="BT533" s="2"/>
      <c r="BU533" s="2"/>
      <c r="BV533" s="2"/>
      <c r="BW533" s="2"/>
      <c r="BX533" s="2"/>
      <c r="BY533" s="2"/>
      <c r="BZ533" s="2"/>
      <c r="CA533" s="2"/>
      <c r="CB533" s="2"/>
      <c r="CC533" s="2"/>
      <c r="CD533" s="2"/>
      <c r="CE533" s="2"/>
      <c r="CF533" s="2"/>
      <c r="CG533" s="2"/>
      <c r="CH533" s="2"/>
      <c r="CI533" s="2"/>
      <c r="CJ533" s="2"/>
      <c r="CK533" s="2"/>
      <c r="CL533" s="2"/>
      <c r="CM533" s="2"/>
      <c r="CN533" s="2"/>
      <c r="CO533" s="2"/>
      <c r="CP533" s="2"/>
      <c r="CQ533" s="2"/>
      <c r="CR533" s="2"/>
      <c r="CS533" s="2"/>
      <c r="CT533" s="2"/>
      <c r="CU533" s="2"/>
      <c r="CV533" s="2"/>
      <c r="CW533" s="2"/>
      <c r="CX533" s="2"/>
      <c r="CY533" s="2"/>
      <c r="CZ533" s="2"/>
      <c r="DA533" s="2"/>
      <c r="DB533" s="2"/>
      <c r="DC533" s="2"/>
      <c r="DD533" s="2"/>
      <c r="DE533" s="2"/>
      <c r="DF533" s="2"/>
      <c r="DG533" s="2"/>
      <c r="DH533" s="2"/>
      <c r="DI533" s="2"/>
      <c r="DJ533" s="2"/>
      <c r="DK533" s="2"/>
      <c r="DL533" s="2"/>
      <c r="DM533" s="2"/>
      <c r="DN533" s="2"/>
      <c r="DO533" s="2"/>
      <c r="DP533" s="2"/>
    </row>
    <row r="534" spans="9:120" ht="9.9499999999999993" customHeight="1">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c r="AR534" s="2"/>
      <c r="AS534" s="2"/>
      <c r="AT534" s="2"/>
      <c r="AU534" s="2"/>
      <c r="AV534" s="2"/>
      <c r="AW534" s="2"/>
      <c r="AX534" s="2"/>
      <c r="AY534" s="2"/>
      <c r="AZ534" s="2"/>
      <c r="BA534" s="2"/>
      <c r="BB534" s="2"/>
      <c r="BC534" s="2"/>
      <c r="BD534" s="2"/>
      <c r="BE534" s="2"/>
      <c r="BF534" s="2"/>
      <c r="BG534" s="2"/>
      <c r="BH534" s="2"/>
      <c r="BI534" s="2"/>
      <c r="BJ534" s="2"/>
      <c r="BK534" s="2"/>
      <c r="BL534" s="2"/>
      <c r="BM534" s="2"/>
      <c r="BN534" s="2"/>
      <c r="BO534" s="2"/>
      <c r="BP534" s="2"/>
      <c r="BQ534" s="2"/>
      <c r="BR534" s="2"/>
      <c r="BS534" s="2"/>
      <c r="BT534" s="2"/>
      <c r="BU534" s="2"/>
      <c r="BV534" s="2"/>
      <c r="BW534" s="2"/>
      <c r="BX534" s="2"/>
      <c r="BY534" s="2"/>
      <c r="BZ534" s="2"/>
      <c r="CA534" s="2"/>
      <c r="CB534" s="2"/>
      <c r="CC534" s="2"/>
      <c r="CD534" s="2"/>
      <c r="CE534" s="2"/>
      <c r="CF534" s="2"/>
      <c r="CG534" s="2"/>
      <c r="CH534" s="2"/>
      <c r="CI534" s="2"/>
      <c r="CJ534" s="2"/>
      <c r="CK534" s="2"/>
      <c r="CL534" s="2"/>
      <c r="CM534" s="2"/>
      <c r="CN534" s="2"/>
      <c r="CO534" s="2"/>
      <c r="CP534" s="2"/>
      <c r="CQ534" s="2"/>
      <c r="CR534" s="2"/>
      <c r="CS534" s="2"/>
      <c r="CT534" s="2"/>
      <c r="CU534" s="2"/>
      <c r="CV534" s="2"/>
      <c r="CW534" s="2"/>
      <c r="CX534" s="2"/>
      <c r="CY534" s="2"/>
      <c r="CZ534" s="2"/>
      <c r="DA534" s="2"/>
      <c r="DB534" s="2"/>
      <c r="DC534" s="2"/>
      <c r="DD534" s="2"/>
      <c r="DE534" s="2"/>
      <c r="DF534" s="2"/>
      <c r="DG534" s="2"/>
      <c r="DH534" s="2"/>
      <c r="DI534" s="2"/>
      <c r="DJ534" s="2"/>
      <c r="DK534" s="2"/>
      <c r="DL534" s="2"/>
      <c r="DM534" s="2"/>
      <c r="DN534" s="2"/>
      <c r="DO534" s="2"/>
      <c r="DP534" s="2"/>
    </row>
    <row r="535" spans="9:120" ht="9.9499999999999993" customHeight="1">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c r="AR535" s="2"/>
      <c r="AS535" s="2"/>
      <c r="AT535" s="2"/>
      <c r="AU535" s="2"/>
      <c r="AV535" s="2"/>
      <c r="AW535" s="2"/>
      <c r="AX535" s="2"/>
      <c r="AY535" s="2"/>
      <c r="AZ535" s="2"/>
      <c r="BA535" s="2"/>
      <c r="BB535" s="2"/>
      <c r="BC535" s="2"/>
      <c r="BD535" s="2"/>
      <c r="BE535" s="2"/>
      <c r="BF535" s="2"/>
      <c r="BG535" s="2"/>
      <c r="BH535" s="2"/>
      <c r="BI535" s="2"/>
      <c r="BJ535" s="2"/>
      <c r="BK535" s="2"/>
      <c r="BL535" s="2"/>
      <c r="BM535" s="2"/>
      <c r="BN535" s="2"/>
      <c r="BO535" s="2"/>
      <c r="BP535" s="2"/>
      <c r="BQ535" s="2"/>
      <c r="BR535" s="2"/>
      <c r="BS535" s="2"/>
      <c r="BT535" s="2"/>
      <c r="BU535" s="2"/>
      <c r="BV535" s="2"/>
      <c r="BW535" s="2"/>
      <c r="BX535" s="2"/>
      <c r="BY535" s="2"/>
      <c r="BZ535" s="2"/>
      <c r="CA535" s="2"/>
      <c r="CB535" s="2"/>
      <c r="CC535" s="2"/>
      <c r="CD535" s="2"/>
      <c r="CE535" s="2"/>
      <c r="CF535" s="2"/>
      <c r="CG535" s="2"/>
      <c r="CH535" s="2"/>
      <c r="CI535" s="2"/>
      <c r="CJ535" s="2"/>
      <c r="CK535" s="2"/>
      <c r="CL535" s="2"/>
      <c r="CM535" s="2"/>
      <c r="CN535" s="2"/>
      <c r="CO535" s="2"/>
      <c r="CP535" s="2"/>
      <c r="CQ535" s="2"/>
      <c r="CR535" s="2"/>
      <c r="CS535" s="2"/>
      <c r="CT535" s="2"/>
      <c r="CU535" s="2"/>
      <c r="CV535" s="2"/>
      <c r="CW535" s="2"/>
      <c r="CX535" s="2"/>
      <c r="CY535" s="2"/>
      <c r="CZ535" s="2"/>
      <c r="DA535" s="2"/>
      <c r="DB535" s="2"/>
      <c r="DC535" s="2"/>
      <c r="DD535" s="2"/>
      <c r="DE535" s="2"/>
      <c r="DF535" s="2"/>
      <c r="DG535" s="2"/>
      <c r="DH535" s="2"/>
      <c r="DI535" s="2"/>
      <c r="DJ535" s="2"/>
      <c r="DK535" s="2"/>
      <c r="DL535" s="2"/>
      <c r="DM535" s="2"/>
      <c r="DN535" s="2"/>
      <c r="DO535" s="2"/>
      <c r="DP535" s="2"/>
    </row>
    <row r="536" spans="9:120" ht="9.9499999999999993" customHeight="1">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c r="AR536" s="2"/>
      <c r="AS536" s="2"/>
      <c r="AT536" s="2"/>
      <c r="AU536" s="2"/>
      <c r="AV536" s="2"/>
      <c r="AW536" s="2"/>
      <c r="AX536" s="2"/>
      <c r="AY536" s="2"/>
      <c r="AZ536" s="2"/>
      <c r="BA536" s="2"/>
      <c r="BB536" s="2"/>
      <c r="BC536" s="2"/>
      <c r="BD536" s="2"/>
      <c r="BE536" s="2"/>
      <c r="BF536" s="2"/>
      <c r="BG536" s="2"/>
      <c r="BH536" s="2"/>
      <c r="BI536" s="2"/>
      <c r="BJ536" s="2"/>
      <c r="BK536" s="2"/>
      <c r="BL536" s="2"/>
      <c r="BM536" s="2"/>
      <c r="BN536" s="2"/>
      <c r="BO536" s="2"/>
      <c r="BP536" s="2"/>
      <c r="BQ536" s="2"/>
      <c r="BR536" s="2"/>
      <c r="BS536" s="2"/>
      <c r="BT536" s="2"/>
      <c r="BU536" s="2"/>
      <c r="BV536" s="2"/>
      <c r="BW536" s="2"/>
      <c r="BX536" s="2"/>
      <c r="BY536" s="2"/>
      <c r="BZ536" s="2"/>
      <c r="CA536" s="2"/>
      <c r="CB536" s="2"/>
      <c r="CC536" s="2"/>
      <c r="CD536" s="2"/>
      <c r="CE536" s="2"/>
      <c r="CF536" s="2"/>
      <c r="CG536" s="2"/>
      <c r="CH536" s="2"/>
      <c r="CI536" s="2"/>
      <c r="CJ536" s="2"/>
      <c r="CK536" s="2"/>
      <c r="CL536" s="2"/>
      <c r="CM536" s="2"/>
      <c r="CN536" s="2"/>
      <c r="CO536" s="2"/>
      <c r="CP536" s="2"/>
      <c r="CQ536" s="2"/>
      <c r="CR536" s="2"/>
      <c r="CS536" s="2"/>
      <c r="CT536" s="2"/>
      <c r="CU536" s="2"/>
      <c r="CV536" s="2"/>
      <c r="CW536" s="2"/>
      <c r="CX536" s="2"/>
      <c r="CY536" s="2"/>
      <c r="CZ536" s="2"/>
      <c r="DA536" s="2"/>
      <c r="DB536" s="2"/>
      <c r="DC536" s="2"/>
      <c r="DD536" s="2"/>
      <c r="DE536" s="2"/>
      <c r="DF536" s="2"/>
      <c r="DG536" s="2"/>
      <c r="DH536" s="2"/>
      <c r="DI536" s="2"/>
      <c r="DJ536" s="2"/>
      <c r="DK536" s="2"/>
      <c r="DL536" s="2"/>
      <c r="DM536" s="2"/>
      <c r="DN536" s="2"/>
      <c r="DO536" s="2"/>
      <c r="DP536" s="2"/>
    </row>
    <row r="537" spans="9:120" ht="9.9499999999999993" customHeight="1">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c r="AR537" s="2"/>
      <c r="AS537" s="2"/>
      <c r="AT537" s="2"/>
      <c r="AU537" s="2"/>
      <c r="AV537" s="2"/>
      <c r="AW537" s="2"/>
      <c r="AX537" s="2"/>
      <c r="AY537" s="2"/>
      <c r="AZ537" s="2"/>
      <c r="BA537" s="2"/>
      <c r="BB537" s="2"/>
      <c r="BC537" s="2"/>
      <c r="BD537" s="2"/>
      <c r="BE537" s="2"/>
      <c r="BF537" s="2"/>
      <c r="BG537" s="2"/>
      <c r="BH537" s="2"/>
      <c r="BI537" s="2"/>
      <c r="BJ537" s="2"/>
      <c r="BK537" s="2"/>
      <c r="BL537" s="2"/>
      <c r="BM537" s="2"/>
      <c r="BN537" s="2"/>
      <c r="BO537" s="2"/>
      <c r="BP537" s="2"/>
      <c r="BQ537" s="2"/>
      <c r="BR537" s="2"/>
      <c r="BS537" s="2"/>
      <c r="BT537" s="2"/>
      <c r="BU537" s="2"/>
      <c r="BV537" s="2"/>
      <c r="BW537" s="2"/>
      <c r="BX537" s="2"/>
      <c r="BY537" s="2"/>
      <c r="BZ537" s="2"/>
      <c r="CA537" s="2"/>
      <c r="CB537" s="2"/>
      <c r="CC537" s="2"/>
      <c r="CD537" s="2"/>
      <c r="CE537" s="2"/>
      <c r="CF537" s="2"/>
      <c r="CG537" s="2"/>
      <c r="CH537" s="2"/>
      <c r="CI537" s="2"/>
      <c r="CJ537" s="2"/>
      <c r="CK537" s="2"/>
      <c r="CL537" s="2"/>
      <c r="CM537" s="2"/>
      <c r="CN537" s="2"/>
      <c r="CO537" s="2"/>
      <c r="CP537" s="2"/>
      <c r="CQ537" s="2"/>
      <c r="CR537" s="2"/>
      <c r="CS537" s="2"/>
      <c r="CT537" s="2"/>
      <c r="CU537" s="2"/>
      <c r="CV537" s="2"/>
      <c r="CW537" s="2"/>
      <c r="CX537" s="2"/>
      <c r="CY537" s="2"/>
      <c r="CZ537" s="2"/>
      <c r="DA537" s="2"/>
      <c r="DB537" s="2"/>
      <c r="DC537" s="2"/>
      <c r="DD537" s="2"/>
      <c r="DE537" s="2"/>
      <c r="DF537" s="2"/>
      <c r="DG537" s="2"/>
      <c r="DH537" s="2"/>
      <c r="DI537" s="2"/>
      <c r="DJ537" s="2"/>
      <c r="DK537" s="2"/>
      <c r="DL537" s="2"/>
      <c r="DM537" s="2"/>
      <c r="DN537" s="2"/>
      <c r="DO537" s="2"/>
      <c r="DP537" s="2"/>
    </row>
    <row r="538" spans="9:120" ht="9.9499999999999993" customHeight="1">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c r="AR538" s="2"/>
      <c r="AS538" s="2"/>
      <c r="AT538" s="2"/>
      <c r="AU538" s="2"/>
      <c r="AV538" s="2"/>
      <c r="AW538" s="2"/>
      <c r="AX538" s="2"/>
      <c r="AY538" s="2"/>
      <c r="AZ538" s="2"/>
      <c r="BA538" s="2"/>
      <c r="BB538" s="2"/>
      <c r="BC538" s="2"/>
      <c r="BD538" s="2"/>
      <c r="BE538" s="2"/>
      <c r="BF538" s="2"/>
      <c r="BG538" s="2"/>
      <c r="BH538" s="2"/>
      <c r="BI538" s="2"/>
      <c r="BJ538" s="2"/>
      <c r="BK538" s="2"/>
      <c r="BL538" s="2"/>
      <c r="BM538" s="2"/>
      <c r="BN538" s="2"/>
      <c r="BO538" s="2"/>
      <c r="BP538" s="2"/>
      <c r="BQ538" s="2"/>
      <c r="BR538" s="2"/>
      <c r="BS538" s="2"/>
      <c r="BT538" s="2"/>
      <c r="BU538" s="2"/>
      <c r="BV538" s="2"/>
      <c r="BW538" s="2"/>
      <c r="BX538" s="2"/>
      <c r="BY538" s="2"/>
      <c r="BZ538" s="2"/>
      <c r="CA538" s="2"/>
      <c r="CB538" s="2"/>
      <c r="CC538" s="2"/>
      <c r="CD538" s="2"/>
      <c r="CE538" s="2"/>
      <c r="CF538" s="2"/>
      <c r="CG538" s="2"/>
      <c r="CH538" s="2"/>
      <c r="CI538" s="2"/>
      <c r="CJ538" s="2"/>
      <c r="CK538" s="2"/>
      <c r="CL538" s="2"/>
      <c r="CM538" s="2"/>
      <c r="CN538" s="2"/>
      <c r="CO538" s="2"/>
      <c r="CP538" s="2"/>
      <c r="CQ538" s="2"/>
      <c r="CR538" s="2"/>
      <c r="CS538" s="2"/>
      <c r="CT538" s="2"/>
      <c r="CU538" s="2"/>
      <c r="CV538" s="2"/>
      <c r="CW538" s="2"/>
      <c r="CX538" s="2"/>
      <c r="CY538" s="2"/>
      <c r="CZ538" s="2"/>
      <c r="DA538" s="2"/>
      <c r="DB538" s="2"/>
      <c r="DC538" s="2"/>
      <c r="DD538" s="2"/>
      <c r="DE538" s="2"/>
      <c r="DF538" s="2"/>
      <c r="DG538" s="2"/>
      <c r="DH538" s="2"/>
      <c r="DI538" s="2"/>
      <c r="DJ538" s="2"/>
      <c r="DK538" s="2"/>
      <c r="DL538" s="2"/>
      <c r="DM538" s="2"/>
      <c r="DN538" s="2"/>
      <c r="DO538" s="2"/>
      <c r="DP538" s="2"/>
    </row>
    <row r="539" spans="9:120" ht="9.9499999999999993" customHeight="1">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c r="AR539" s="2"/>
      <c r="AS539" s="2"/>
      <c r="AT539" s="2"/>
      <c r="AU539" s="2"/>
      <c r="AV539" s="2"/>
      <c r="AW539" s="2"/>
      <c r="AX539" s="2"/>
      <c r="AY539" s="2"/>
      <c r="AZ539" s="2"/>
      <c r="BA539" s="2"/>
      <c r="BB539" s="2"/>
      <c r="BC539" s="2"/>
      <c r="BD539" s="2"/>
      <c r="BE539" s="2"/>
      <c r="BF539" s="2"/>
      <c r="BG539" s="2"/>
      <c r="BH539" s="2"/>
      <c r="BI539" s="2"/>
      <c r="BJ539" s="2"/>
      <c r="BK539" s="2"/>
      <c r="BL539" s="2"/>
      <c r="BM539" s="2"/>
      <c r="BN539" s="2"/>
      <c r="BO539" s="2"/>
      <c r="BP539" s="2"/>
      <c r="BQ539" s="2"/>
      <c r="BR539" s="2"/>
      <c r="BS539" s="2"/>
      <c r="BT539" s="2"/>
      <c r="BU539" s="2"/>
      <c r="BV539" s="2"/>
      <c r="BW539" s="2"/>
      <c r="BX539" s="2"/>
      <c r="BY539" s="2"/>
      <c r="BZ539" s="2"/>
      <c r="CA539" s="2"/>
      <c r="CB539" s="2"/>
      <c r="CC539" s="2"/>
      <c r="CD539" s="2"/>
      <c r="CE539" s="2"/>
      <c r="CF539" s="2"/>
      <c r="CG539" s="2"/>
      <c r="CH539" s="2"/>
      <c r="CI539" s="2"/>
      <c r="CJ539" s="2"/>
      <c r="CK539" s="2"/>
      <c r="CL539" s="2"/>
      <c r="CM539" s="2"/>
      <c r="CN539" s="2"/>
      <c r="CO539" s="2"/>
      <c r="CP539" s="2"/>
      <c r="CQ539" s="2"/>
      <c r="CR539" s="2"/>
      <c r="CS539" s="2"/>
      <c r="CT539" s="2"/>
      <c r="CU539" s="2"/>
      <c r="CV539" s="2"/>
      <c r="CW539" s="2"/>
      <c r="CX539" s="2"/>
      <c r="CY539" s="2"/>
      <c r="CZ539" s="2"/>
      <c r="DA539" s="2"/>
      <c r="DB539" s="2"/>
      <c r="DC539" s="2"/>
      <c r="DD539" s="2"/>
      <c r="DE539" s="2"/>
      <c r="DF539" s="2"/>
      <c r="DG539" s="2"/>
      <c r="DH539" s="2"/>
      <c r="DI539" s="2"/>
      <c r="DJ539" s="2"/>
      <c r="DK539" s="2"/>
      <c r="DL539" s="2"/>
      <c r="DM539" s="2"/>
      <c r="DN539" s="2"/>
      <c r="DO539" s="2"/>
      <c r="DP539" s="2"/>
    </row>
    <row r="540" spans="9:120" ht="9.9499999999999993" customHeight="1">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c r="AR540" s="2"/>
      <c r="AS540" s="2"/>
      <c r="AT540" s="2"/>
      <c r="AU540" s="2"/>
      <c r="AV540" s="2"/>
      <c r="AW540" s="2"/>
      <c r="AX540" s="2"/>
      <c r="AY540" s="2"/>
      <c r="AZ540" s="2"/>
      <c r="BA540" s="2"/>
      <c r="BB540" s="2"/>
      <c r="BC540" s="2"/>
      <c r="BD540" s="2"/>
      <c r="BE540" s="2"/>
      <c r="BF540" s="2"/>
      <c r="BG540" s="2"/>
      <c r="BH540" s="2"/>
      <c r="BI540" s="2"/>
      <c r="BJ540" s="2"/>
      <c r="BK540" s="2"/>
      <c r="BL540" s="2"/>
      <c r="BM540" s="2"/>
      <c r="BN540" s="2"/>
      <c r="BO540" s="2"/>
      <c r="BP540" s="2"/>
      <c r="BQ540" s="2"/>
      <c r="BR540" s="2"/>
      <c r="BS540" s="2"/>
      <c r="BT540" s="2"/>
      <c r="BU540" s="2"/>
      <c r="BV540" s="2"/>
      <c r="BW540" s="2"/>
      <c r="BX540" s="2"/>
      <c r="BY540" s="2"/>
      <c r="BZ540" s="2"/>
      <c r="CA540" s="2"/>
      <c r="CB540" s="2"/>
      <c r="CC540" s="2"/>
      <c r="CD540" s="2"/>
      <c r="CE540" s="2"/>
      <c r="CF540" s="2"/>
      <c r="CG540" s="2"/>
      <c r="CH540" s="2"/>
      <c r="CI540" s="2"/>
      <c r="CJ540" s="2"/>
      <c r="CK540" s="2"/>
      <c r="CL540" s="2"/>
      <c r="CM540" s="2"/>
      <c r="CN540" s="2"/>
      <c r="CO540" s="2"/>
      <c r="CP540" s="2"/>
      <c r="CQ540" s="2"/>
      <c r="CR540" s="2"/>
      <c r="CS540" s="2"/>
      <c r="CT540" s="2"/>
      <c r="CU540" s="2"/>
      <c r="CV540" s="2"/>
      <c r="CW540" s="2"/>
      <c r="CX540" s="2"/>
      <c r="CY540" s="2"/>
      <c r="CZ540" s="2"/>
      <c r="DA540" s="2"/>
      <c r="DB540" s="2"/>
      <c r="DC540" s="2"/>
      <c r="DD540" s="2"/>
      <c r="DE540" s="2"/>
      <c r="DF540" s="2"/>
      <c r="DG540" s="2"/>
      <c r="DH540" s="2"/>
      <c r="DI540" s="2"/>
      <c r="DJ540" s="2"/>
      <c r="DK540" s="2"/>
      <c r="DL540" s="2"/>
      <c r="DM540" s="2"/>
      <c r="DN540" s="2"/>
      <c r="DO540" s="2"/>
      <c r="DP540" s="2"/>
    </row>
    <row r="541" spans="9:120" ht="9.9499999999999993" customHeight="1">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c r="AR541" s="2"/>
      <c r="AS541" s="2"/>
      <c r="AT541" s="2"/>
      <c r="AU541" s="2"/>
      <c r="AV541" s="2"/>
      <c r="AW541" s="2"/>
      <c r="AX541" s="2"/>
      <c r="AY541" s="2"/>
      <c r="AZ541" s="2"/>
      <c r="BA541" s="2"/>
      <c r="BB541" s="2"/>
      <c r="BC541" s="2"/>
      <c r="BD541" s="2"/>
      <c r="BE541" s="2"/>
      <c r="BF541" s="2"/>
      <c r="BG541" s="2"/>
      <c r="BH541" s="2"/>
      <c r="BI541" s="2"/>
      <c r="BJ541" s="2"/>
      <c r="BK541" s="2"/>
      <c r="BL541" s="2"/>
      <c r="BM541" s="2"/>
      <c r="BN541" s="2"/>
      <c r="BO541" s="2"/>
      <c r="BP541" s="2"/>
      <c r="BQ541" s="2"/>
      <c r="BR541" s="2"/>
      <c r="BS541" s="2"/>
      <c r="BT541" s="2"/>
      <c r="BU541" s="2"/>
      <c r="BV541" s="2"/>
      <c r="BW541" s="2"/>
      <c r="BX541" s="2"/>
      <c r="BY541" s="2"/>
      <c r="BZ541" s="2"/>
      <c r="CA541" s="2"/>
      <c r="CB541" s="2"/>
      <c r="CC541" s="2"/>
      <c r="CD541" s="2"/>
      <c r="CE541" s="2"/>
      <c r="CF541" s="2"/>
      <c r="CG541" s="2"/>
      <c r="CH541" s="2"/>
      <c r="CI541" s="2"/>
      <c r="CJ541" s="2"/>
      <c r="CK541" s="2"/>
      <c r="CL541" s="2"/>
      <c r="CM541" s="2"/>
      <c r="CN541" s="2"/>
      <c r="CO541" s="2"/>
      <c r="CP541" s="2"/>
      <c r="CQ541" s="2"/>
      <c r="CR541" s="2"/>
      <c r="CS541" s="2"/>
      <c r="CT541" s="2"/>
      <c r="CU541" s="2"/>
      <c r="CV541" s="2"/>
      <c r="CW541" s="2"/>
      <c r="CX541" s="2"/>
      <c r="CY541" s="2"/>
      <c r="CZ541" s="2"/>
      <c r="DA541" s="2"/>
      <c r="DB541" s="2"/>
      <c r="DC541" s="2"/>
      <c r="DD541" s="2"/>
      <c r="DE541" s="2"/>
      <c r="DF541" s="2"/>
      <c r="DG541" s="2"/>
      <c r="DH541" s="2"/>
      <c r="DI541" s="2"/>
      <c r="DJ541" s="2"/>
      <c r="DK541" s="2"/>
      <c r="DL541" s="2"/>
      <c r="DM541" s="2"/>
      <c r="DN541" s="2"/>
      <c r="DO541" s="2"/>
      <c r="DP541" s="2"/>
    </row>
    <row r="542" spans="9:120" ht="9.9499999999999993" customHeight="1">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c r="AR542" s="2"/>
      <c r="AS542" s="2"/>
      <c r="AT542" s="2"/>
      <c r="AU542" s="2"/>
      <c r="AV542" s="2"/>
      <c r="AW542" s="2"/>
      <c r="AX542" s="2"/>
      <c r="AY542" s="2"/>
      <c r="AZ542" s="2"/>
      <c r="BA542" s="2"/>
      <c r="BB542" s="2"/>
      <c r="BC542" s="2"/>
      <c r="BD542" s="2"/>
      <c r="BE542" s="2"/>
      <c r="BF542" s="2"/>
      <c r="BG542" s="2"/>
      <c r="BH542" s="2"/>
      <c r="BI542" s="2"/>
      <c r="BJ542" s="2"/>
      <c r="BK542" s="2"/>
      <c r="BL542" s="2"/>
      <c r="BM542" s="2"/>
      <c r="BN542" s="2"/>
      <c r="BO542" s="2"/>
      <c r="BP542" s="2"/>
      <c r="BQ542" s="2"/>
      <c r="BR542" s="2"/>
      <c r="BS542" s="2"/>
      <c r="BT542" s="2"/>
      <c r="BU542" s="2"/>
      <c r="BV542" s="2"/>
      <c r="BW542" s="2"/>
      <c r="BX542" s="2"/>
      <c r="BY542" s="2"/>
      <c r="BZ542" s="2"/>
      <c r="CA542" s="2"/>
      <c r="CB542" s="2"/>
      <c r="CC542" s="2"/>
      <c r="CD542" s="2"/>
      <c r="CE542" s="2"/>
      <c r="CF542" s="2"/>
      <c r="CG542" s="2"/>
      <c r="CH542" s="2"/>
      <c r="CI542" s="2"/>
      <c r="CJ542" s="2"/>
      <c r="CK542" s="2"/>
      <c r="CL542" s="2"/>
      <c r="CM542" s="2"/>
      <c r="CN542" s="2"/>
      <c r="CO542" s="2"/>
      <c r="CP542" s="2"/>
      <c r="CQ542" s="2"/>
      <c r="CR542" s="2"/>
      <c r="CS542" s="2"/>
      <c r="CT542" s="2"/>
      <c r="CU542" s="2"/>
      <c r="CV542" s="2"/>
      <c r="CW542" s="2"/>
      <c r="CX542" s="2"/>
      <c r="CY542" s="2"/>
      <c r="CZ542" s="2"/>
      <c r="DA542" s="2"/>
      <c r="DB542" s="2"/>
      <c r="DC542" s="2"/>
      <c r="DD542" s="2"/>
      <c r="DE542" s="2"/>
      <c r="DF542" s="2"/>
      <c r="DG542" s="2"/>
      <c r="DH542" s="2"/>
      <c r="DI542" s="2"/>
      <c r="DJ542" s="2"/>
      <c r="DK542" s="2"/>
      <c r="DL542" s="2"/>
      <c r="DM542" s="2"/>
      <c r="DN542" s="2"/>
      <c r="DO542" s="2"/>
      <c r="DP542" s="2"/>
    </row>
    <row r="543" spans="9:120" ht="9.9499999999999993" customHeight="1">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c r="AR543" s="2"/>
      <c r="AS543" s="2"/>
      <c r="AT543" s="2"/>
      <c r="AU543" s="2"/>
      <c r="AV543" s="2"/>
      <c r="AW543" s="2"/>
      <c r="AX543" s="2"/>
      <c r="AY543" s="2"/>
      <c r="AZ543" s="2"/>
      <c r="BA543" s="2"/>
      <c r="BB543" s="2"/>
      <c r="BC543" s="2"/>
      <c r="BD543" s="2"/>
      <c r="BE543" s="2"/>
      <c r="BF543" s="2"/>
      <c r="BG543" s="2"/>
      <c r="BH543" s="2"/>
      <c r="BI543" s="2"/>
      <c r="BJ543" s="2"/>
      <c r="BK543" s="2"/>
      <c r="BL543" s="2"/>
      <c r="BM543" s="2"/>
      <c r="BN543" s="2"/>
      <c r="BO543" s="2"/>
      <c r="BP543" s="2"/>
      <c r="BQ543" s="2"/>
      <c r="BR543" s="2"/>
      <c r="BS543" s="2"/>
      <c r="BT543" s="2"/>
      <c r="BU543" s="2"/>
      <c r="BV543" s="2"/>
      <c r="BW543" s="2"/>
      <c r="BX543" s="2"/>
      <c r="BY543" s="2"/>
      <c r="BZ543" s="2"/>
      <c r="CA543" s="2"/>
      <c r="CB543" s="2"/>
      <c r="CC543" s="2"/>
      <c r="CD543" s="2"/>
      <c r="CE543" s="2"/>
      <c r="CF543" s="2"/>
      <c r="CG543" s="2"/>
      <c r="CH543" s="2"/>
      <c r="CI543" s="2"/>
      <c r="CJ543" s="2"/>
      <c r="CK543" s="2"/>
      <c r="CL543" s="2"/>
      <c r="CM543" s="2"/>
      <c r="CN543" s="2"/>
      <c r="CO543" s="2"/>
      <c r="CP543" s="2"/>
      <c r="CQ543" s="2"/>
      <c r="CR543" s="2"/>
      <c r="CS543" s="2"/>
      <c r="CT543" s="2"/>
      <c r="CU543" s="2"/>
      <c r="CV543" s="2"/>
      <c r="CW543" s="2"/>
      <c r="CX543" s="2"/>
      <c r="CY543" s="2"/>
      <c r="CZ543" s="2"/>
      <c r="DA543" s="2"/>
      <c r="DB543" s="2"/>
      <c r="DC543" s="2"/>
      <c r="DD543" s="2"/>
      <c r="DE543" s="2"/>
      <c r="DF543" s="2"/>
      <c r="DG543" s="2"/>
      <c r="DH543" s="2"/>
      <c r="DI543" s="2"/>
      <c r="DJ543" s="2"/>
      <c r="DK543" s="2"/>
      <c r="DL543" s="2"/>
      <c r="DM543" s="2"/>
      <c r="DN543" s="2"/>
      <c r="DO543" s="2"/>
      <c r="DP543" s="2"/>
    </row>
    <row r="544" spans="9:120" ht="9.9499999999999993" customHeight="1">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c r="AR544" s="2"/>
      <c r="AS544" s="2"/>
      <c r="AT544" s="2"/>
      <c r="AU544" s="2"/>
      <c r="AV544" s="2"/>
      <c r="AW544" s="2"/>
      <c r="AX544" s="2"/>
      <c r="AY544" s="2"/>
      <c r="AZ544" s="2"/>
      <c r="BA544" s="2"/>
      <c r="BB544" s="2"/>
      <c r="BC544" s="2"/>
      <c r="BD544" s="2"/>
      <c r="BE544" s="2"/>
      <c r="BF544" s="2"/>
      <c r="BG544" s="2"/>
      <c r="BH544" s="2"/>
      <c r="BI544" s="2"/>
      <c r="BJ544" s="2"/>
      <c r="BK544" s="2"/>
      <c r="BL544" s="2"/>
      <c r="BM544" s="2"/>
      <c r="BN544" s="2"/>
      <c r="BO544" s="2"/>
      <c r="BP544" s="2"/>
      <c r="BQ544" s="2"/>
      <c r="BR544" s="2"/>
      <c r="BS544" s="2"/>
      <c r="BT544" s="2"/>
      <c r="BU544" s="2"/>
      <c r="BV544" s="2"/>
      <c r="BW544" s="2"/>
      <c r="BX544" s="2"/>
      <c r="BY544" s="2"/>
      <c r="BZ544" s="2"/>
      <c r="CA544" s="2"/>
      <c r="CB544" s="2"/>
      <c r="CC544" s="2"/>
      <c r="CD544" s="2"/>
      <c r="CE544" s="2"/>
      <c r="CF544" s="2"/>
      <c r="CG544" s="2"/>
      <c r="CH544" s="2"/>
      <c r="CI544" s="2"/>
      <c r="CJ544" s="2"/>
      <c r="CK544" s="2"/>
      <c r="CL544" s="2"/>
      <c r="CM544" s="2"/>
      <c r="CN544" s="2"/>
      <c r="CO544" s="2"/>
      <c r="CP544" s="2"/>
      <c r="CQ544" s="2"/>
      <c r="CR544" s="2"/>
      <c r="CS544" s="2"/>
      <c r="CT544" s="2"/>
      <c r="CU544" s="2"/>
      <c r="CV544" s="2"/>
      <c r="CW544" s="2"/>
      <c r="CX544" s="2"/>
      <c r="CY544" s="2"/>
      <c r="CZ544" s="2"/>
      <c r="DA544" s="2"/>
      <c r="DB544" s="2"/>
      <c r="DC544" s="2"/>
      <c r="DD544" s="2"/>
      <c r="DE544" s="2"/>
      <c r="DF544" s="2"/>
      <c r="DG544" s="2"/>
      <c r="DH544" s="2"/>
      <c r="DI544" s="2"/>
      <c r="DJ544" s="2"/>
      <c r="DK544" s="2"/>
      <c r="DL544" s="2"/>
      <c r="DM544" s="2"/>
      <c r="DN544" s="2"/>
      <c r="DO544" s="2"/>
      <c r="DP544" s="2"/>
    </row>
    <row r="545" spans="9:120" ht="9.9499999999999993" customHeight="1">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c r="AR545" s="2"/>
      <c r="AS545" s="2"/>
      <c r="AT545" s="2"/>
      <c r="AU545" s="2"/>
      <c r="AV545" s="2"/>
      <c r="AW545" s="2"/>
      <c r="AX545" s="2"/>
      <c r="AY545" s="2"/>
      <c r="AZ545" s="2"/>
      <c r="BA545" s="2"/>
      <c r="BB545" s="2"/>
      <c r="BC545" s="2"/>
      <c r="BD545" s="2"/>
      <c r="BE545" s="2"/>
      <c r="BF545" s="2"/>
      <c r="BG545" s="2"/>
      <c r="BH545" s="2"/>
      <c r="BI545" s="2"/>
      <c r="BJ545" s="2"/>
      <c r="BK545" s="2"/>
      <c r="BL545" s="2"/>
      <c r="BM545" s="2"/>
      <c r="BN545" s="2"/>
      <c r="BO545" s="2"/>
      <c r="BP545" s="2"/>
      <c r="BQ545" s="2"/>
      <c r="BR545" s="2"/>
      <c r="BS545" s="2"/>
      <c r="BT545" s="2"/>
      <c r="BU545" s="2"/>
      <c r="BV545" s="2"/>
      <c r="BW545" s="2"/>
      <c r="BX545" s="2"/>
      <c r="BY545" s="2"/>
      <c r="BZ545" s="2"/>
      <c r="CA545" s="2"/>
      <c r="CB545" s="2"/>
      <c r="CC545" s="2"/>
      <c r="CD545" s="2"/>
      <c r="CE545" s="2"/>
      <c r="CF545" s="2"/>
      <c r="CG545" s="2"/>
      <c r="CH545" s="2"/>
      <c r="CI545" s="2"/>
      <c r="CJ545" s="2"/>
      <c r="CK545" s="2"/>
      <c r="CL545" s="2"/>
      <c r="CM545" s="2"/>
      <c r="CN545" s="2"/>
      <c r="CO545" s="2"/>
      <c r="CP545" s="2"/>
      <c r="CQ545" s="2"/>
      <c r="CR545" s="2"/>
      <c r="CS545" s="2"/>
      <c r="CT545" s="2"/>
      <c r="CU545" s="2"/>
      <c r="CV545" s="2"/>
      <c r="CW545" s="2"/>
      <c r="CX545" s="2"/>
      <c r="CY545" s="2"/>
      <c r="CZ545" s="2"/>
      <c r="DA545" s="2"/>
      <c r="DB545" s="2"/>
      <c r="DC545" s="2"/>
      <c r="DD545" s="2"/>
      <c r="DE545" s="2"/>
      <c r="DF545" s="2"/>
      <c r="DG545" s="2"/>
      <c r="DH545" s="2"/>
      <c r="DI545" s="2"/>
      <c r="DJ545" s="2"/>
      <c r="DK545" s="2"/>
      <c r="DL545" s="2"/>
      <c r="DM545" s="2"/>
      <c r="DN545" s="2"/>
      <c r="DO545" s="2"/>
      <c r="DP545" s="2"/>
    </row>
    <row r="546" spans="9:120" ht="9.9499999999999993" customHeight="1">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c r="AR546" s="2"/>
      <c r="AS546" s="2"/>
      <c r="AT546" s="2"/>
      <c r="AU546" s="2"/>
      <c r="AV546" s="2"/>
      <c r="AW546" s="2"/>
      <c r="AX546" s="2"/>
      <c r="AY546" s="2"/>
      <c r="AZ546" s="2"/>
      <c r="BA546" s="2"/>
      <c r="BB546" s="2"/>
      <c r="BC546" s="2"/>
      <c r="BD546" s="2"/>
      <c r="BE546" s="2"/>
      <c r="BF546" s="2"/>
      <c r="BG546" s="2"/>
      <c r="BH546" s="2"/>
      <c r="BI546" s="2"/>
      <c r="BJ546" s="2"/>
      <c r="BK546" s="2"/>
      <c r="BL546" s="2"/>
      <c r="BM546" s="2"/>
      <c r="BN546" s="2"/>
      <c r="BO546" s="2"/>
      <c r="BP546" s="2"/>
      <c r="BQ546" s="2"/>
      <c r="BR546" s="2"/>
      <c r="BS546" s="2"/>
      <c r="BT546" s="2"/>
      <c r="BU546" s="2"/>
      <c r="BV546" s="2"/>
      <c r="BW546" s="2"/>
      <c r="BX546" s="2"/>
      <c r="BY546" s="2"/>
      <c r="BZ546" s="2"/>
      <c r="CA546" s="2"/>
      <c r="CB546" s="2"/>
      <c r="CC546" s="2"/>
      <c r="CD546" s="2"/>
      <c r="CE546" s="2"/>
      <c r="CF546" s="2"/>
      <c r="CG546" s="2"/>
      <c r="CH546" s="2"/>
      <c r="CI546" s="2"/>
      <c r="CJ546" s="2"/>
      <c r="CK546" s="2"/>
      <c r="CL546" s="2"/>
      <c r="CM546" s="2"/>
      <c r="CN546" s="2"/>
      <c r="CO546" s="2"/>
      <c r="CP546" s="2"/>
      <c r="CQ546" s="2"/>
      <c r="CR546" s="2"/>
      <c r="CS546" s="2"/>
      <c r="CT546" s="2"/>
      <c r="CU546" s="2"/>
      <c r="CV546" s="2"/>
      <c r="CW546" s="2"/>
      <c r="CX546" s="2"/>
      <c r="CY546" s="2"/>
      <c r="CZ546" s="2"/>
      <c r="DA546" s="2"/>
      <c r="DB546" s="2"/>
      <c r="DC546" s="2"/>
      <c r="DD546" s="2"/>
      <c r="DE546" s="2"/>
      <c r="DF546" s="2"/>
      <c r="DG546" s="2"/>
      <c r="DH546" s="2"/>
      <c r="DI546" s="2"/>
      <c r="DJ546" s="2"/>
      <c r="DK546" s="2"/>
      <c r="DL546" s="2"/>
      <c r="DM546" s="2"/>
      <c r="DN546" s="2"/>
      <c r="DO546" s="2"/>
      <c r="DP546" s="2"/>
    </row>
    <row r="547" spans="9:120" ht="9.9499999999999993" customHeight="1">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c r="AR547" s="2"/>
      <c r="AS547" s="2"/>
      <c r="AT547" s="2"/>
      <c r="AU547" s="2"/>
      <c r="AV547" s="2"/>
      <c r="AW547" s="2"/>
      <c r="AX547" s="2"/>
      <c r="AY547" s="2"/>
      <c r="AZ547" s="2"/>
      <c r="BA547" s="2"/>
      <c r="BB547" s="2"/>
      <c r="BC547" s="2"/>
      <c r="BD547" s="2"/>
      <c r="BE547" s="2"/>
      <c r="BF547" s="2"/>
      <c r="BG547" s="2"/>
      <c r="BH547" s="2"/>
      <c r="BI547" s="2"/>
      <c r="BJ547" s="2"/>
      <c r="BK547" s="2"/>
      <c r="BL547" s="2"/>
      <c r="BM547" s="2"/>
      <c r="BN547" s="2"/>
      <c r="BO547" s="2"/>
      <c r="BP547" s="2"/>
      <c r="BQ547" s="2"/>
      <c r="BR547" s="2"/>
      <c r="BS547" s="2"/>
      <c r="BT547" s="2"/>
      <c r="BU547" s="2"/>
      <c r="BV547" s="2"/>
      <c r="BW547" s="2"/>
      <c r="BX547" s="2"/>
      <c r="BY547" s="2"/>
      <c r="BZ547" s="2"/>
      <c r="CA547" s="2"/>
      <c r="CB547" s="2"/>
      <c r="CC547" s="2"/>
      <c r="CD547" s="2"/>
      <c r="CE547" s="2"/>
      <c r="CF547" s="2"/>
      <c r="CG547" s="2"/>
      <c r="CH547" s="2"/>
      <c r="CI547" s="2"/>
      <c r="CJ547" s="2"/>
      <c r="CK547" s="2"/>
      <c r="CL547" s="2"/>
      <c r="CM547" s="2"/>
      <c r="CN547" s="2"/>
      <c r="CO547" s="2"/>
      <c r="CP547" s="2"/>
      <c r="CQ547" s="2"/>
      <c r="CR547" s="2"/>
      <c r="CS547" s="2"/>
      <c r="CT547" s="2"/>
      <c r="CU547" s="2"/>
      <c r="CV547" s="2"/>
      <c r="CW547" s="2"/>
      <c r="CX547" s="2"/>
      <c r="CY547" s="2"/>
      <c r="CZ547" s="2"/>
      <c r="DA547" s="2"/>
      <c r="DB547" s="2"/>
      <c r="DC547" s="2"/>
      <c r="DD547" s="2"/>
      <c r="DE547" s="2"/>
      <c r="DF547" s="2"/>
      <c r="DG547" s="2"/>
      <c r="DH547" s="2"/>
      <c r="DI547" s="2"/>
      <c r="DJ547" s="2"/>
      <c r="DK547" s="2"/>
      <c r="DL547" s="2"/>
      <c r="DM547" s="2"/>
      <c r="DN547" s="2"/>
      <c r="DO547" s="2"/>
      <c r="DP547" s="2"/>
    </row>
    <row r="548" spans="9:120" ht="9.9499999999999993" customHeight="1">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c r="AR548" s="2"/>
      <c r="AS548" s="2"/>
      <c r="AT548" s="2"/>
      <c r="AU548" s="2"/>
      <c r="AV548" s="2"/>
      <c r="AW548" s="2"/>
      <c r="AX548" s="2"/>
      <c r="AY548" s="2"/>
      <c r="AZ548" s="2"/>
      <c r="BA548" s="2"/>
      <c r="BB548" s="2"/>
      <c r="BC548" s="2"/>
      <c r="BD548" s="2"/>
      <c r="BE548" s="2"/>
      <c r="BF548" s="2"/>
      <c r="BG548" s="2"/>
      <c r="BH548" s="2"/>
      <c r="BI548" s="2"/>
      <c r="BJ548" s="2"/>
      <c r="BK548" s="2"/>
      <c r="BL548" s="2"/>
      <c r="BM548" s="2"/>
      <c r="BN548" s="2"/>
      <c r="BO548" s="2"/>
      <c r="BP548" s="2"/>
      <c r="BQ548" s="2"/>
      <c r="BR548" s="2"/>
      <c r="BS548" s="2"/>
      <c r="BT548" s="2"/>
      <c r="BU548" s="2"/>
      <c r="BV548" s="2"/>
      <c r="BW548" s="2"/>
      <c r="BX548" s="2"/>
      <c r="BY548" s="2"/>
      <c r="BZ548" s="2"/>
      <c r="CA548" s="2"/>
      <c r="CB548" s="2"/>
      <c r="CC548" s="2"/>
      <c r="CD548" s="2"/>
      <c r="CE548" s="2"/>
      <c r="CF548" s="2"/>
      <c r="CG548" s="2"/>
      <c r="CH548" s="2"/>
      <c r="CI548" s="2"/>
      <c r="CJ548" s="2"/>
      <c r="CK548" s="2"/>
      <c r="CL548" s="2"/>
      <c r="CM548" s="2"/>
      <c r="CN548" s="2"/>
      <c r="CO548" s="2"/>
      <c r="CP548" s="2"/>
      <c r="CQ548" s="2"/>
      <c r="CR548" s="2"/>
      <c r="CS548" s="2"/>
      <c r="CT548" s="2"/>
      <c r="CU548" s="2"/>
      <c r="CV548" s="2"/>
      <c r="CW548" s="2"/>
      <c r="CX548" s="2"/>
      <c r="CY548" s="2"/>
      <c r="CZ548" s="2"/>
      <c r="DA548" s="2"/>
      <c r="DB548" s="2"/>
      <c r="DC548" s="2"/>
      <c r="DD548" s="2"/>
      <c r="DE548" s="2"/>
      <c r="DF548" s="2"/>
      <c r="DG548" s="2"/>
      <c r="DH548" s="2"/>
      <c r="DI548" s="2"/>
      <c r="DJ548" s="2"/>
      <c r="DK548" s="2"/>
      <c r="DL548" s="2"/>
      <c r="DM548" s="2"/>
      <c r="DN548" s="2"/>
      <c r="DO548" s="2"/>
      <c r="DP548" s="2"/>
    </row>
    <row r="549" spans="9:120" ht="9.9499999999999993" customHeight="1">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c r="AR549" s="2"/>
      <c r="AS549" s="2"/>
      <c r="AT549" s="2"/>
      <c r="AU549" s="2"/>
      <c r="AV549" s="2"/>
      <c r="AW549" s="2"/>
      <c r="AX549" s="2"/>
      <c r="AY549" s="2"/>
      <c r="AZ549" s="2"/>
      <c r="BA549" s="2"/>
      <c r="BB549" s="2"/>
      <c r="BC549" s="2"/>
      <c r="BD549" s="2"/>
      <c r="BE549" s="2"/>
      <c r="BF549" s="2"/>
      <c r="BG549" s="2"/>
      <c r="BH549" s="2"/>
      <c r="BI549" s="2"/>
      <c r="BJ549" s="2"/>
      <c r="BK549" s="2"/>
      <c r="BL549" s="2"/>
      <c r="BM549" s="2"/>
      <c r="BN549" s="2"/>
      <c r="BO549" s="2"/>
      <c r="BP549" s="2"/>
      <c r="BQ549" s="2"/>
      <c r="BR549" s="2"/>
      <c r="BS549" s="2"/>
      <c r="BT549" s="2"/>
      <c r="BU549" s="2"/>
      <c r="BV549" s="2"/>
      <c r="BW549" s="2"/>
      <c r="BX549" s="2"/>
      <c r="BY549" s="2"/>
      <c r="BZ549" s="2"/>
      <c r="CA549" s="2"/>
      <c r="CB549" s="2"/>
      <c r="CC549" s="2"/>
      <c r="CD549" s="2"/>
      <c r="CE549" s="2"/>
      <c r="CF549" s="2"/>
      <c r="CG549" s="2"/>
      <c r="CH549" s="2"/>
      <c r="CI549" s="2"/>
      <c r="CJ549" s="2"/>
      <c r="CK549" s="2"/>
      <c r="CL549" s="2"/>
      <c r="CM549" s="2"/>
      <c r="CN549" s="2"/>
      <c r="CO549" s="2"/>
      <c r="CP549" s="2"/>
      <c r="CQ549" s="2"/>
      <c r="CR549" s="2"/>
      <c r="CS549" s="2"/>
      <c r="CT549" s="2"/>
      <c r="CU549" s="2"/>
      <c r="CV549" s="2"/>
      <c r="CW549" s="2"/>
      <c r="CX549" s="2"/>
      <c r="CY549" s="2"/>
      <c r="CZ549" s="2"/>
      <c r="DA549" s="2"/>
      <c r="DB549" s="2"/>
      <c r="DC549" s="2"/>
      <c r="DD549" s="2"/>
      <c r="DE549" s="2"/>
      <c r="DF549" s="2"/>
      <c r="DG549" s="2"/>
      <c r="DH549" s="2"/>
      <c r="DI549" s="2"/>
      <c r="DJ549" s="2"/>
      <c r="DK549" s="2"/>
      <c r="DL549" s="2"/>
      <c r="DM549" s="2"/>
      <c r="DN549" s="2"/>
      <c r="DO549" s="2"/>
      <c r="DP549" s="2"/>
    </row>
    <row r="550" spans="9:120" ht="9.9499999999999993" customHeight="1">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c r="AR550" s="2"/>
      <c r="AS550" s="2"/>
      <c r="AT550" s="2"/>
      <c r="AU550" s="2"/>
      <c r="AV550" s="2"/>
      <c r="AW550" s="2"/>
      <c r="AX550" s="2"/>
      <c r="AY550" s="2"/>
      <c r="AZ550" s="2"/>
      <c r="BA550" s="2"/>
      <c r="BB550" s="2"/>
      <c r="BC550" s="2"/>
      <c r="BD550" s="2"/>
      <c r="BE550" s="2"/>
      <c r="BF550" s="2"/>
      <c r="BG550" s="2"/>
      <c r="BH550" s="2"/>
      <c r="BI550" s="2"/>
      <c r="BJ550" s="2"/>
      <c r="BK550" s="2"/>
      <c r="BL550" s="2"/>
      <c r="BM550" s="2"/>
      <c r="BN550" s="2"/>
      <c r="BO550" s="2"/>
      <c r="BP550" s="2"/>
      <c r="BQ550" s="2"/>
      <c r="BR550" s="2"/>
      <c r="BS550" s="2"/>
      <c r="BT550" s="2"/>
      <c r="BU550" s="2"/>
      <c r="BV550" s="2"/>
      <c r="BW550" s="2"/>
      <c r="BX550" s="2"/>
      <c r="BY550" s="2"/>
      <c r="BZ550" s="2"/>
      <c r="CA550" s="2"/>
      <c r="CB550" s="2"/>
      <c r="CC550" s="2"/>
      <c r="CD550" s="2"/>
      <c r="CE550" s="2"/>
      <c r="CF550" s="2"/>
      <c r="CG550" s="2"/>
      <c r="CH550" s="2"/>
      <c r="CI550" s="2"/>
      <c r="CJ550" s="2"/>
      <c r="CK550" s="2"/>
      <c r="CL550" s="2"/>
      <c r="CM550" s="2"/>
      <c r="CN550" s="2"/>
      <c r="CO550" s="2"/>
      <c r="CP550" s="2"/>
      <c r="CQ550" s="2"/>
      <c r="CR550" s="2"/>
      <c r="CS550" s="2"/>
      <c r="CT550" s="2"/>
      <c r="CU550" s="2"/>
      <c r="CV550" s="2"/>
      <c r="CW550" s="2"/>
      <c r="CX550" s="2"/>
      <c r="CY550" s="2"/>
      <c r="CZ550" s="2"/>
      <c r="DA550" s="2"/>
      <c r="DB550" s="2"/>
      <c r="DC550" s="2"/>
      <c r="DD550" s="2"/>
      <c r="DE550" s="2"/>
      <c r="DF550" s="2"/>
      <c r="DG550" s="2"/>
      <c r="DH550" s="2"/>
      <c r="DI550" s="2"/>
      <c r="DJ550" s="2"/>
      <c r="DK550" s="2"/>
      <c r="DL550" s="2"/>
      <c r="DM550" s="2"/>
      <c r="DN550" s="2"/>
      <c r="DO550" s="2"/>
      <c r="DP550" s="2"/>
    </row>
    <row r="551" spans="9:120" ht="9.9499999999999993" customHeight="1">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c r="AR551" s="2"/>
      <c r="AS551" s="2"/>
      <c r="AT551" s="2"/>
      <c r="AU551" s="2"/>
      <c r="AV551" s="2"/>
      <c r="AW551" s="2"/>
      <c r="AX551" s="2"/>
      <c r="AY551" s="2"/>
      <c r="AZ551" s="2"/>
      <c r="BA551" s="2"/>
      <c r="BB551" s="2"/>
      <c r="BC551" s="2"/>
      <c r="BD551" s="2"/>
      <c r="BE551" s="2"/>
      <c r="BF551" s="2"/>
      <c r="BG551" s="2"/>
      <c r="BH551" s="2"/>
      <c r="BI551" s="2"/>
      <c r="BJ551" s="2"/>
      <c r="BK551" s="2"/>
      <c r="BL551" s="2"/>
      <c r="BM551" s="2"/>
      <c r="BN551" s="2"/>
      <c r="BO551" s="2"/>
      <c r="BP551" s="2"/>
      <c r="BQ551" s="2"/>
      <c r="BR551" s="2"/>
      <c r="BS551" s="2"/>
      <c r="BT551" s="2"/>
      <c r="BU551" s="2"/>
      <c r="BV551" s="2"/>
      <c r="BW551" s="2"/>
      <c r="BX551" s="2"/>
      <c r="BY551" s="2"/>
      <c r="BZ551" s="2"/>
      <c r="CA551" s="2"/>
      <c r="CB551" s="2"/>
      <c r="CC551" s="2"/>
      <c r="CD551" s="2"/>
      <c r="CE551" s="2"/>
      <c r="CF551" s="2"/>
      <c r="CG551" s="2"/>
      <c r="CH551" s="2"/>
      <c r="CI551" s="2"/>
      <c r="CJ551" s="2"/>
      <c r="CK551" s="2"/>
      <c r="CL551" s="2"/>
      <c r="CM551" s="2"/>
      <c r="CN551" s="2"/>
      <c r="CO551" s="2"/>
      <c r="CP551" s="2"/>
      <c r="CQ551" s="2"/>
      <c r="CR551" s="2"/>
      <c r="CS551" s="2"/>
      <c r="CT551" s="2"/>
      <c r="CU551" s="2"/>
      <c r="CV551" s="2"/>
      <c r="CW551" s="2"/>
      <c r="CX551" s="2"/>
      <c r="CY551" s="2"/>
      <c r="CZ551" s="2"/>
      <c r="DA551" s="2"/>
      <c r="DB551" s="2"/>
      <c r="DC551" s="2"/>
      <c r="DD551" s="2"/>
      <c r="DE551" s="2"/>
      <c r="DF551" s="2"/>
      <c r="DG551" s="2"/>
      <c r="DH551" s="2"/>
      <c r="DI551" s="2"/>
      <c r="DJ551" s="2"/>
      <c r="DK551" s="2"/>
      <c r="DL551" s="2"/>
      <c r="DM551" s="2"/>
      <c r="DN551" s="2"/>
      <c r="DO551" s="2"/>
      <c r="DP551" s="2"/>
    </row>
    <row r="552" spans="9:120" ht="9.9499999999999993" customHeight="1">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c r="AR552" s="2"/>
      <c r="AS552" s="2"/>
      <c r="AT552" s="2"/>
      <c r="AU552" s="2"/>
      <c r="AV552" s="2"/>
      <c r="AW552" s="2"/>
      <c r="AX552" s="2"/>
      <c r="AY552" s="2"/>
      <c r="AZ552" s="2"/>
      <c r="BA552" s="2"/>
      <c r="BB552" s="2"/>
      <c r="BC552" s="2"/>
      <c r="BD552" s="2"/>
      <c r="BE552" s="2"/>
      <c r="BF552" s="2"/>
      <c r="BG552" s="2"/>
      <c r="BH552" s="2"/>
      <c r="BI552" s="2"/>
      <c r="BJ552" s="2"/>
      <c r="BK552" s="2"/>
      <c r="BL552" s="2"/>
      <c r="BM552" s="2"/>
      <c r="BN552" s="2"/>
      <c r="BO552" s="2"/>
      <c r="BP552" s="2"/>
      <c r="BQ552" s="2"/>
      <c r="BR552" s="2"/>
      <c r="BS552" s="2"/>
      <c r="BT552" s="2"/>
      <c r="BU552" s="2"/>
      <c r="BV552" s="2"/>
      <c r="BW552" s="2"/>
      <c r="BX552" s="2"/>
      <c r="BY552" s="2"/>
      <c r="BZ552" s="2"/>
      <c r="CA552" s="2"/>
      <c r="CB552" s="2"/>
      <c r="CC552" s="2"/>
      <c r="CD552" s="2"/>
      <c r="CE552" s="2"/>
      <c r="CF552" s="2"/>
      <c r="CG552" s="2"/>
      <c r="CH552" s="2"/>
      <c r="CI552" s="2"/>
      <c r="CJ552" s="2"/>
      <c r="CK552" s="2"/>
      <c r="CL552" s="2"/>
      <c r="CM552" s="2"/>
      <c r="CN552" s="2"/>
      <c r="CO552" s="2"/>
      <c r="CP552" s="2"/>
      <c r="CQ552" s="2"/>
      <c r="CR552" s="2"/>
      <c r="CS552" s="2"/>
      <c r="CT552" s="2"/>
      <c r="CU552" s="2"/>
      <c r="CV552" s="2"/>
      <c r="CW552" s="2"/>
      <c r="CX552" s="2"/>
      <c r="CY552" s="2"/>
      <c r="CZ552" s="2"/>
      <c r="DA552" s="2"/>
      <c r="DB552" s="2"/>
      <c r="DC552" s="2"/>
      <c r="DD552" s="2"/>
      <c r="DE552" s="2"/>
      <c r="DF552" s="2"/>
      <c r="DG552" s="2"/>
      <c r="DH552" s="2"/>
      <c r="DI552" s="2"/>
      <c r="DJ552" s="2"/>
      <c r="DK552" s="2"/>
      <c r="DL552" s="2"/>
      <c r="DM552" s="2"/>
      <c r="DN552" s="2"/>
      <c r="DO552" s="2"/>
      <c r="DP552" s="2"/>
    </row>
    <row r="553" spans="9:120" ht="9.9499999999999993" customHeight="1">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c r="AR553" s="2"/>
      <c r="AS553" s="2"/>
      <c r="AT553" s="2"/>
      <c r="AU553" s="2"/>
      <c r="AV553" s="2"/>
      <c r="AW553" s="2"/>
      <c r="AX553" s="2"/>
      <c r="AY553" s="2"/>
      <c r="AZ553" s="2"/>
      <c r="BA553" s="2"/>
      <c r="BB553" s="2"/>
      <c r="BC553" s="2"/>
      <c r="BD553" s="2"/>
      <c r="BE553" s="2"/>
      <c r="BF553" s="2"/>
      <c r="BG553" s="2"/>
      <c r="BH553" s="2"/>
      <c r="BI553" s="2"/>
      <c r="BJ553" s="2"/>
      <c r="BK553" s="2"/>
      <c r="BL553" s="2"/>
      <c r="BM553" s="2"/>
      <c r="BN553" s="2"/>
      <c r="BO553" s="2"/>
      <c r="BP553" s="2"/>
      <c r="BQ553" s="2"/>
      <c r="BR553" s="2"/>
      <c r="BS553" s="2"/>
      <c r="BT553" s="2"/>
      <c r="BU553" s="2"/>
      <c r="BV553" s="2"/>
      <c r="BW553" s="2"/>
      <c r="BX553" s="2"/>
      <c r="BY553" s="2"/>
      <c r="BZ553" s="2"/>
      <c r="CA553" s="2"/>
      <c r="CB553" s="2"/>
      <c r="CC553" s="2"/>
      <c r="CD553" s="2"/>
      <c r="CE553" s="2"/>
      <c r="CF553" s="2"/>
      <c r="CG553" s="2"/>
      <c r="CH553" s="2"/>
      <c r="CI553" s="2"/>
      <c r="CJ553" s="2"/>
      <c r="CK553" s="2"/>
      <c r="CL553" s="2"/>
      <c r="CM553" s="2"/>
      <c r="CN553" s="2"/>
      <c r="CO553" s="2"/>
      <c r="CP553" s="2"/>
      <c r="CQ553" s="2"/>
      <c r="CR553" s="2"/>
      <c r="CS553" s="2"/>
      <c r="CT553" s="2"/>
      <c r="CU553" s="2"/>
      <c r="CV553" s="2"/>
      <c r="CW553" s="2"/>
      <c r="CX553" s="2"/>
      <c r="CY553" s="2"/>
      <c r="CZ553" s="2"/>
      <c r="DA553" s="2"/>
      <c r="DB553" s="2"/>
      <c r="DC553" s="2"/>
      <c r="DD553" s="2"/>
      <c r="DE553" s="2"/>
      <c r="DF553" s="2"/>
      <c r="DG553" s="2"/>
      <c r="DH553" s="2"/>
      <c r="DI553" s="2"/>
      <c r="DJ553" s="2"/>
      <c r="DK553" s="2"/>
      <c r="DL553" s="2"/>
      <c r="DM553" s="2"/>
      <c r="DN553" s="2"/>
      <c r="DO553" s="2"/>
      <c r="DP553" s="2"/>
    </row>
    <row r="554" spans="9:120" ht="9.9499999999999993" customHeight="1">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c r="AR554" s="2"/>
      <c r="AS554" s="2"/>
      <c r="AT554" s="2"/>
      <c r="AU554" s="2"/>
      <c r="AV554" s="2"/>
      <c r="AW554" s="2"/>
      <c r="AX554" s="2"/>
      <c r="AY554" s="2"/>
      <c r="AZ554" s="2"/>
      <c r="BA554" s="2"/>
      <c r="BB554" s="2"/>
      <c r="BC554" s="2"/>
      <c r="BD554" s="2"/>
      <c r="BE554" s="2"/>
      <c r="BF554" s="2"/>
      <c r="BG554" s="2"/>
      <c r="BH554" s="2"/>
      <c r="BI554" s="2"/>
      <c r="BJ554" s="2"/>
      <c r="BK554" s="2"/>
      <c r="BL554" s="2"/>
      <c r="BM554" s="2"/>
      <c r="BN554" s="2"/>
      <c r="BO554" s="2"/>
      <c r="BP554" s="2"/>
      <c r="BQ554" s="2"/>
      <c r="BR554" s="2"/>
      <c r="BS554" s="2"/>
      <c r="BT554" s="2"/>
      <c r="BU554" s="2"/>
      <c r="BV554" s="2"/>
      <c r="BW554" s="2"/>
      <c r="BX554" s="2"/>
      <c r="BY554" s="2"/>
      <c r="BZ554" s="2"/>
      <c r="CA554" s="2"/>
      <c r="CB554" s="2"/>
      <c r="CC554" s="2"/>
      <c r="CD554" s="2"/>
      <c r="CE554" s="2"/>
      <c r="CF554" s="2"/>
      <c r="CG554" s="2"/>
      <c r="CH554" s="2"/>
      <c r="CI554" s="2"/>
      <c r="CJ554" s="2"/>
      <c r="CK554" s="2"/>
      <c r="CL554" s="2"/>
      <c r="CM554" s="2"/>
      <c r="CN554" s="2"/>
      <c r="CO554" s="2"/>
      <c r="CP554" s="2"/>
      <c r="CQ554" s="2"/>
      <c r="CR554" s="2"/>
      <c r="CS554" s="2"/>
      <c r="CT554" s="2"/>
      <c r="CU554" s="2"/>
      <c r="CV554" s="2"/>
      <c r="CW554" s="2"/>
      <c r="CX554" s="2"/>
      <c r="CY554" s="2"/>
      <c r="CZ554" s="2"/>
      <c r="DA554" s="2"/>
      <c r="DB554" s="2"/>
      <c r="DC554" s="2"/>
      <c r="DD554" s="2"/>
      <c r="DE554" s="2"/>
      <c r="DF554" s="2"/>
      <c r="DG554" s="2"/>
      <c r="DH554" s="2"/>
      <c r="DI554" s="2"/>
      <c r="DJ554" s="2"/>
      <c r="DK554" s="2"/>
      <c r="DL554" s="2"/>
      <c r="DM554" s="2"/>
      <c r="DN554" s="2"/>
      <c r="DO554" s="2"/>
      <c r="DP554" s="2"/>
    </row>
    <row r="555" spans="9:120" ht="9.9499999999999993" customHeight="1">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c r="AR555" s="2"/>
      <c r="AS555" s="2"/>
      <c r="AT555" s="2"/>
      <c r="AU555" s="2"/>
      <c r="AV555" s="2"/>
      <c r="AW555" s="2"/>
      <c r="AX555" s="2"/>
      <c r="AY555" s="2"/>
      <c r="AZ555" s="2"/>
      <c r="BA555" s="2"/>
      <c r="BB555" s="2"/>
      <c r="BC555" s="2"/>
      <c r="BD555" s="2"/>
      <c r="BE555" s="2"/>
      <c r="BF555" s="2"/>
      <c r="BG555" s="2"/>
      <c r="BH555" s="2"/>
      <c r="BI555" s="2"/>
      <c r="BJ555" s="2"/>
      <c r="BK555" s="2"/>
      <c r="BL555" s="2"/>
      <c r="BM555" s="2"/>
      <c r="BN555" s="2"/>
      <c r="BO555" s="2"/>
      <c r="BP555" s="2"/>
      <c r="BQ555" s="2"/>
      <c r="BR555" s="2"/>
      <c r="BS555" s="2"/>
      <c r="BT555" s="2"/>
      <c r="BU555" s="2"/>
      <c r="BV555" s="2"/>
      <c r="BW555" s="2"/>
      <c r="BX555" s="2"/>
      <c r="BY555" s="2"/>
      <c r="BZ555" s="2"/>
      <c r="CA555" s="2"/>
      <c r="CB555" s="2"/>
      <c r="CC555" s="2"/>
      <c r="CD555" s="2"/>
      <c r="CE555" s="2"/>
      <c r="CF555" s="2"/>
      <c r="CG555" s="2"/>
      <c r="CH555" s="2"/>
      <c r="CI555" s="2"/>
      <c r="CJ555" s="2"/>
      <c r="CK555" s="2"/>
      <c r="CL555" s="2"/>
      <c r="CM555" s="2"/>
      <c r="CN555" s="2"/>
      <c r="CO555" s="2"/>
      <c r="CP555" s="2"/>
      <c r="CQ555" s="2"/>
      <c r="CR555" s="2"/>
      <c r="CS555" s="2"/>
      <c r="CT555" s="2"/>
      <c r="CU555" s="2"/>
      <c r="CV555" s="2"/>
      <c r="CW555" s="2"/>
      <c r="CX555" s="2"/>
      <c r="CY555" s="2"/>
      <c r="CZ555" s="2"/>
      <c r="DA555" s="2"/>
      <c r="DB555" s="2"/>
      <c r="DC555" s="2"/>
      <c r="DD555" s="2"/>
      <c r="DE555" s="2"/>
      <c r="DF555" s="2"/>
      <c r="DG555" s="2"/>
      <c r="DH555" s="2"/>
      <c r="DI555" s="2"/>
      <c r="DJ555" s="2"/>
      <c r="DK555" s="2"/>
      <c r="DL555" s="2"/>
      <c r="DM555" s="2"/>
      <c r="DN555" s="2"/>
      <c r="DO555" s="2"/>
      <c r="DP555" s="2"/>
    </row>
    <row r="556" spans="9:120" ht="9.9499999999999993" customHeight="1">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c r="AR556" s="2"/>
      <c r="AS556" s="2"/>
      <c r="AT556" s="2"/>
      <c r="AU556" s="2"/>
      <c r="AV556" s="2"/>
      <c r="AW556" s="2"/>
      <c r="AX556" s="2"/>
      <c r="AY556" s="2"/>
      <c r="AZ556" s="2"/>
      <c r="BA556" s="2"/>
      <c r="BB556" s="2"/>
      <c r="BC556" s="2"/>
      <c r="BD556" s="2"/>
      <c r="BE556" s="2"/>
      <c r="BF556" s="2"/>
      <c r="BG556" s="2"/>
      <c r="BH556" s="2"/>
      <c r="BI556" s="2"/>
      <c r="BJ556" s="2"/>
      <c r="BK556" s="2"/>
      <c r="BL556" s="2"/>
      <c r="BM556" s="2"/>
      <c r="BN556" s="2"/>
      <c r="BO556" s="2"/>
      <c r="BP556" s="2"/>
      <c r="BQ556" s="2"/>
      <c r="BR556" s="2"/>
      <c r="BS556" s="2"/>
      <c r="BT556" s="2"/>
      <c r="BU556" s="2"/>
      <c r="BV556" s="2"/>
      <c r="BW556" s="2"/>
      <c r="BX556" s="2"/>
      <c r="BY556" s="2"/>
      <c r="BZ556" s="2"/>
      <c r="CA556" s="2"/>
      <c r="CB556" s="2"/>
      <c r="CC556" s="2"/>
      <c r="CD556" s="2"/>
      <c r="CE556" s="2"/>
      <c r="CF556" s="2"/>
      <c r="CG556" s="2"/>
      <c r="CH556" s="2"/>
      <c r="CI556" s="2"/>
      <c r="CJ556" s="2"/>
      <c r="CK556" s="2"/>
      <c r="CL556" s="2"/>
      <c r="CM556" s="2"/>
      <c r="CN556" s="2"/>
      <c r="CO556" s="2"/>
      <c r="CP556" s="2"/>
      <c r="CQ556" s="2"/>
      <c r="CR556" s="2"/>
      <c r="CS556" s="2"/>
      <c r="CT556" s="2"/>
      <c r="CU556" s="2"/>
      <c r="CV556" s="2"/>
      <c r="CW556" s="2"/>
      <c r="CX556" s="2"/>
      <c r="CY556" s="2"/>
      <c r="CZ556" s="2"/>
      <c r="DA556" s="2"/>
      <c r="DB556" s="2"/>
      <c r="DC556" s="2"/>
      <c r="DD556" s="2"/>
      <c r="DE556" s="2"/>
      <c r="DF556" s="2"/>
      <c r="DG556" s="2"/>
      <c r="DH556" s="2"/>
      <c r="DI556" s="2"/>
      <c r="DJ556" s="2"/>
      <c r="DK556" s="2"/>
      <c r="DL556" s="2"/>
      <c r="DM556" s="2"/>
      <c r="DN556" s="2"/>
      <c r="DO556" s="2"/>
      <c r="DP556" s="2"/>
    </row>
    <row r="557" spans="9:120" ht="9.9499999999999993" customHeight="1">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c r="AR557" s="2"/>
      <c r="AS557" s="2"/>
      <c r="AT557" s="2"/>
      <c r="AU557" s="2"/>
      <c r="AV557" s="2"/>
      <c r="AW557" s="2"/>
      <c r="AX557" s="2"/>
      <c r="AY557" s="2"/>
      <c r="AZ557" s="2"/>
      <c r="BA557" s="2"/>
      <c r="BB557" s="2"/>
      <c r="BC557" s="2"/>
      <c r="BD557" s="2"/>
      <c r="BE557" s="2"/>
      <c r="BF557" s="2"/>
      <c r="BG557" s="2"/>
      <c r="BH557" s="2"/>
      <c r="BI557" s="2"/>
      <c r="BJ557" s="2"/>
      <c r="BK557" s="2"/>
      <c r="BL557" s="2"/>
      <c r="BM557" s="2"/>
      <c r="BN557" s="2"/>
      <c r="BO557" s="2"/>
      <c r="BP557" s="2"/>
      <c r="BQ557" s="2"/>
      <c r="BR557" s="2"/>
      <c r="BS557" s="2"/>
      <c r="BT557" s="2"/>
      <c r="BU557" s="2"/>
      <c r="BV557" s="2"/>
      <c r="BW557" s="2"/>
      <c r="BX557" s="2"/>
      <c r="BY557" s="2"/>
      <c r="BZ557" s="2"/>
      <c r="CA557" s="2"/>
      <c r="CB557" s="2"/>
      <c r="CC557" s="2"/>
      <c r="CD557" s="2"/>
      <c r="CE557" s="2"/>
      <c r="CF557" s="2"/>
      <c r="CG557" s="2"/>
      <c r="CH557" s="2"/>
      <c r="CI557" s="2"/>
      <c r="CJ557" s="2"/>
      <c r="CK557" s="2"/>
      <c r="CL557" s="2"/>
      <c r="CM557" s="2"/>
      <c r="CN557" s="2"/>
      <c r="CO557" s="2"/>
      <c r="CP557" s="2"/>
      <c r="CQ557" s="2"/>
      <c r="CR557" s="2"/>
      <c r="CS557" s="2"/>
      <c r="CT557" s="2"/>
      <c r="CU557" s="2"/>
      <c r="CV557" s="2"/>
      <c r="CW557" s="2"/>
      <c r="CX557" s="2"/>
      <c r="CY557" s="2"/>
      <c r="CZ557" s="2"/>
      <c r="DA557" s="2"/>
      <c r="DB557" s="2"/>
      <c r="DC557" s="2"/>
      <c r="DD557" s="2"/>
      <c r="DE557" s="2"/>
      <c r="DF557" s="2"/>
      <c r="DG557" s="2"/>
      <c r="DH557" s="2"/>
      <c r="DI557" s="2"/>
      <c r="DJ557" s="2"/>
      <c r="DK557" s="2"/>
      <c r="DL557" s="2"/>
      <c r="DM557" s="2"/>
      <c r="DN557" s="2"/>
      <c r="DO557" s="2"/>
      <c r="DP557" s="2"/>
    </row>
    <row r="558" spans="9:120" ht="9.9499999999999993" customHeight="1">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c r="AR558" s="2"/>
      <c r="AS558" s="2"/>
      <c r="AT558" s="2"/>
      <c r="AU558" s="2"/>
      <c r="AV558" s="2"/>
      <c r="AW558" s="2"/>
      <c r="AX558" s="2"/>
      <c r="AY558" s="2"/>
      <c r="AZ558" s="2"/>
      <c r="BA558" s="2"/>
      <c r="BB558" s="2"/>
      <c r="BC558" s="2"/>
      <c r="BD558" s="2"/>
      <c r="BE558" s="2"/>
      <c r="BF558" s="2"/>
      <c r="BG558" s="2"/>
      <c r="BH558" s="2"/>
      <c r="BI558" s="2"/>
      <c r="BJ558" s="2"/>
      <c r="BK558" s="2"/>
      <c r="BL558" s="2"/>
      <c r="BM558" s="2"/>
      <c r="BN558" s="2"/>
      <c r="BO558" s="2"/>
      <c r="BP558" s="2"/>
      <c r="BQ558" s="2"/>
      <c r="BR558" s="2"/>
      <c r="BS558" s="2"/>
      <c r="BT558" s="2"/>
      <c r="BU558" s="2"/>
      <c r="BV558" s="2"/>
      <c r="BW558" s="2"/>
      <c r="BX558" s="2"/>
      <c r="BY558" s="2"/>
      <c r="BZ558" s="2"/>
      <c r="CA558" s="2"/>
      <c r="CB558" s="2"/>
      <c r="CC558" s="2"/>
      <c r="CD558" s="2"/>
      <c r="CE558" s="2"/>
      <c r="CF558" s="2"/>
      <c r="CG558" s="2"/>
      <c r="CH558" s="2"/>
      <c r="CI558" s="2"/>
      <c r="CJ558" s="2"/>
      <c r="CK558" s="2"/>
      <c r="CL558" s="2"/>
      <c r="CM558" s="2"/>
      <c r="CN558" s="2"/>
      <c r="CO558" s="2"/>
      <c r="CP558" s="2"/>
      <c r="CQ558" s="2"/>
      <c r="CR558" s="2"/>
      <c r="CS558" s="2"/>
      <c r="CT558" s="2"/>
      <c r="CU558" s="2"/>
      <c r="CV558" s="2"/>
      <c r="CW558" s="2"/>
      <c r="CX558" s="2"/>
      <c r="CY558" s="2"/>
      <c r="CZ558" s="2"/>
      <c r="DA558" s="2"/>
      <c r="DB558" s="2"/>
      <c r="DC558" s="2"/>
      <c r="DD558" s="2"/>
      <c r="DE558" s="2"/>
      <c r="DF558" s="2"/>
      <c r="DG558" s="2"/>
      <c r="DH558" s="2"/>
      <c r="DI558" s="2"/>
      <c r="DJ558" s="2"/>
      <c r="DK558" s="2"/>
      <c r="DL558" s="2"/>
      <c r="DM558" s="2"/>
      <c r="DN558" s="2"/>
      <c r="DO558" s="2"/>
      <c r="DP558" s="2"/>
    </row>
    <row r="559" spans="9:120" ht="9.9499999999999993" customHeight="1">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c r="AR559" s="2"/>
      <c r="AS559" s="2"/>
      <c r="AT559" s="2"/>
      <c r="AU559" s="2"/>
      <c r="AV559" s="2"/>
      <c r="AW559" s="2"/>
      <c r="AX559" s="2"/>
      <c r="AY559" s="2"/>
      <c r="AZ559" s="2"/>
      <c r="BA559" s="2"/>
      <c r="BB559" s="2"/>
      <c r="BC559" s="2"/>
      <c r="BD559" s="2"/>
      <c r="BE559" s="2"/>
      <c r="BF559" s="2"/>
      <c r="BG559" s="2"/>
      <c r="BH559" s="2"/>
      <c r="BI559" s="2"/>
      <c r="BJ559" s="2"/>
      <c r="BK559" s="2"/>
      <c r="BL559" s="2"/>
      <c r="BM559" s="2"/>
      <c r="BN559" s="2"/>
      <c r="BO559" s="2"/>
      <c r="BP559" s="2"/>
      <c r="BQ559" s="2"/>
      <c r="BR559" s="2"/>
      <c r="BS559" s="2"/>
      <c r="BT559" s="2"/>
      <c r="BU559" s="2"/>
      <c r="BV559" s="2"/>
      <c r="BW559" s="2"/>
      <c r="BX559" s="2"/>
      <c r="BY559" s="2"/>
      <c r="BZ559" s="2"/>
      <c r="CA559" s="2"/>
      <c r="CB559" s="2"/>
      <c r="CC559" s="2"/>
      <c r="CD559" s="2"/>
      <c r="CE559" s="2"/>
      <c r="CF559" s="2"/>
      <c r="CG559" s="2"/>
      <c r="CH559" s="2"/>
      <c r="CI559" s="2"/>
      <c r="CJ559" s="2"/>
      <c r="CK559" s="2"/>
      <c r="CL559" s="2"/>
      <c r="CM559" s="2"/>
      <c r="CN559" s="2"/>
      <c r="CO559" s="2"/>
      <c r="CP559" s="2"/>
      <c r="CQ559" s="2"/>
      <c r="CR559" s="2"/>
      <c r="CS559" s="2"/>
      <c r="CT559" s="2"/>
      <c r="CU559" s="2"/>
      <c r="CV559" s="2"/>
      <c r="CW559" s="2"/>
      <c r="CX559" s="2"/>
      <c r="CY559" s="2"/>
      <c r="CZ559" s="2"/>
      <c r="DA559" s="2"/>
      <c r="DB559" s="2"/>
      <c r="DC559" s="2"/>
      <c r="DD559" s="2"/>
      <c r="DE559" s="2"/>
      <c r="DF559" s="2"/>
      <c r="DG559" s="2"/>
      <c r="DH559" s="2"/>
      <c r="DI559" s="2"/>
      <c r="DJ559" s="2"/>
      <c r="DK559" s="2"/>
      <c r="DL559" s="2"/>
      <c r="DM559" s="2"/>
      <c r="DN559" s="2"/>
      <c r="DO559" s="2"/>
      <c r="DP559" s="2"/>
    </row>
    <row r="560" spans="9:120" ht="9.9499999999999993" customHeight="1">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c r="AR560" s="2"/>
      <c r="AS560" s="2"/>
      <c r="AT560" s="2"/>
      <c r="AU560" s="2"/>
      <c r="AV560" s="2"/>
      <c r="AW560" s="2"/>
      <c r="AX560" s="2"/>
      <c r="AY560" s="2"/>
      <c r="AZ560" s="2"/>
      <c r="BA560" s="2"/>
      <c r="BB560" s="2"/>
      <c r="BC560" s="2"/>
      <c r="BD560" s="2"/>
      <c r="BE560" s="2"/>
      <c r="BF560" s="2"/>
      <c r="BG560" s="2"/>
      <c r="BH560" s="2"/>
      <c r="BI560" s="2"/>
      <c r="BJ560" s="2"/>
      <c r="BK560" s="2"/>
      <c r="BL560" s="2"/>
      <c r="BM560" s="2"/>
      <c r="BN560" s="2"/>
      <c r="BO560" s="2"/>
      <c r="BP560" s="2"/>
      <c r="BQ560" s="2"/>
      <c r="BR560" s="2"/>
      <c r="BS560" s="2"/>
      <c r="BT560" s="2"/>
      <c r="BU560" s="2"/>
      <c r="BV560" s="2"/>
      <c r="BW560" s="2"/>
      <c r="BX560" s="2"/>
      <c r="BY560" s="2"/>
      <c r="BZ560" s="2"/>
      <c r="CA560" s="2"/>
      <c r="CB560" s="2"/>
      <c r="CC560" s="2"/>
      <c r="CD560" s="2"/>
      <c r="CE560" s="2"/>
      <c r="CF560" s="2"/>
      <c r="CG560" s="2"/>
      <c r="CH560" s="2"/>
      <c r="CI560" s="2"/>
      <c r="CJ560" s="2"/>
      <c r="CK560" s="2"/>
      <c r="CL560" s="2"/>
      <c r="CM560" s="2"/>
      <c r="CN560" s="2"/>
      <c r="CO560" s="2"/>
      <c r="CP560" s="2"/>
      <c r="CQ560" s="2"/>
      <c r="CR560" s="2"/>
      <c r="CS560" s="2"/>
      <c r="CT560" s="2"/>
      <c r="CU560" s="2"/>
      <c r="CV560" s="2"/>
      <c r="CW560" s="2"/>
      <c r="CX560" s="2"/>
      <c r="CY560" s="2"/>
      <c r="CZ560" s="2"/>
      <c r="DA560" s="2"/>
      <c r="DB560" s="2"/>
      <c r="DC560" s="2"/>
      <c r="DD560" s="2"/>
      <c r="DE560" s="2"/>
      <c r="DF560" s="2"/>
      <c r="DG560" s="2"/>
      <c r="DH560" s="2"/>
      <c r="DI560" s="2"/>
      <c r="DJ560" s="2"/>
      <c r="DK560" s="2"/>
      <c r="DL560" s="2"/>
      <c r="DM560" s="2"/>
      <c r="DN560" s="2"/>
      <c r="DO560" s="2"/>
      <c r="DP560" s="2"/>
    </row>
    <row r="561" spans="9:120" ht="9.9499999999999993" customHeight="1">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c r="AR561" s="2"/>
      <c r="AS561" s="2"/>
      <c r="AT561" s="2"/>
      <c r="AU561" s="2"/>
      <c r="AV561" s="2"/>
      <c r="AW561" s="2"/>
      <c r="AX561" s="2"/>
      <c r="AY561" s="2"/>
      <c r="AZ561" s="2"/>
      <c r="BA561" s="2"/>
      <c r="BB561" s="2"/>
      <c r="BC561" s="2"/>
      <c r="BD561" s="2"/>
      <c r="BE561" s="2"/>
      <c r="BF561" s="2"/>
      <c r="BG561" s="2"/>
      <c r="BH561" s="2"/>
      <c r="BI561" s="2"/>
      <c r="BJ561" s="2"/>
      <c r="BK561" s="2"/>
      <c r="BL561" s="2"/>
      <c r="BM561" s="2"/>
      <c r="BN561" s="2"/>
      <c r="BO561" s="2"/>
      <c r="BP561" s="2"/>
      <c r="BQ561" s="2"/>
      <c r="BR561" s="2"/>
      <c r="BS561" s="2"/>
      <c r="BT561" s="2"/>
      <c r="BU561" s="2"/>
      <c r="BV561" s="2"/>
      <c r="BW561" s="2"/>
      <c r="BX561" s="2"/>
      <c r="BY561" s="2"/>
      <c r="BZ561" s="2"/>
      <c r="CA561" s="2"/>
      <c r="CB561" s="2"/>
      <c r="CC561" s="2"/>
      <c r="CD561" s="2"/>
      <c r="CE561" s="2"/>
      <c r="CF561" s="2"/>
      <c r="CG561" s="2"/>
      <c r="CH561" s="2"/>
      <c r="CI561" s="2"/>
      <c r="CJ561" s="2"/>
      <c r="CK561" s="2"/>
      <c r="CL561" s="2"/>
      <c r="CM561" s="2"/>
      <c r="CN561" s="2"/>
      <c r="CO561" s="2"/>
      <c r="CP561" s="2"/>
      <c r="CQ561" s="2"/>
      <c r="CR561" s="2"/>
      <c r="CS561" s="2"/>
      <c r="CT561" s="2"/>
      <c r="CU561" s="2"/>
      <c r="CV561" s="2"/>
      <c r="CW561" s="2"/>
      <c r="CX561" s="2"/>
      <c r="CY561" s="2"/>
      <c r="CZ561" s="2"/>
      <c r="DA561" s="2"/>
      <c r="DB561" s="2"/>
      <c r="DC561" s="2"/>
      <c r="DD561" s="2"/>
      <c r="DE561" s="2"/>
      <c r="DF561" s="2"/>
      <c r="DG561" s="2"/>
      <c r="DH561" s="2"/>
      <c r="DI561" s="2"/>
      <c r="DJ561" s="2"/>
      <c r="DK561" s="2"/>
      <c r="DL561" s="2"/>
      <c r="DM561" s="2"/>
      <c r="DN561" s="2"/>
      <c r="DO561" s="2"/>
      <c r="DP561" s="2"/>
    </row>
    <row r="562" spans="9:120" ht="9.9499999999999993" customHeight="1">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c r="AR562" s="2"/>
      <c r="AS562" s="2"/>
      <c r="AT562" s="2"/>
      <c r="AU562" s="2"/>
      <c r="AV562" s="2"/>
      <c r="AW562" s="2"/>
      <c r="AX562" s="2"/>
      <c r="AY562" s="2"/>
      <c r="AZ562" s="2"/>
      <c r="BA562" s="2"/>
      <c r="BB562" s="2"/>
      <c r="BC562" s="2"/>
      <c r="BD562" s="2"/>
      <c r="BE562" s="2"/>
      <c r="BF562" s="2"/>
      <c r="BG562" s="2"/>
      <c r="BH562" s="2"/>
      <c r="BI562" s="2"/>
      <c r="BJ562" s="2"/>
      <c r="BK562" s="2"/>
      <c r="BL562" s="2"/>
      <c r="BM562" s="2"/>
      <c r="BN562" s="2"/>
      <c r="BO562" s="2"/>
      <c r="BP562" s="2"/>
      <c r="BQ562" s="2"/>
      <c r="BR562" s="2"/>
      <c r="BS562" s="2"/>
      <c r="BT562" s="2"/>
      <c r="BU562" s="2"/>
      <c r="BV562" s="2"/>
      <c r="BW562" s="2"/>
      <c r="BX562" s="2"/>
      <c r="BY562" s="2"/>
      <c r="BZ562" s="2"/>
      <c r="CA562" s="2"/>
      <c r="CB562" s="2"/>
      <c r="CC562" s="2"/>
      <c r="CD562" s="2"/>
      <c r="CE562" s="2"/>
      <c r="CF562" s="2"/>
      <c r="CG562" s="2"/>
      <c r="CH562" s="2"/>
      <c r="CI562" s="2"/>
      <c r="CJ562" s="2"/>
      <c r="CK562" s="2"/>
      <c r="CL562" s="2"/>
      <c r="CM562" s="2"/>
      <c r="CN562" s="2"/>
      <c r="CO562" s="2"/>
      <c r="CP562" s="2"/>
      <c r="CQ562" s="2"/>
      <c r="CR562" s="2"/>
      <c r="CS562" s="2"/>
      <c r="CT562" s="2"/>
      <c r="CU562" s="2"/>
      <c r="CV562" s="2"/>
      <c r="CW562" s="2"/>
      <c r="CX562" s="2"/>
      <c r="CY562" s="2"/>
      <c r="CZ562" s="2"/>
      <c r="DA562" s="2"/>
      <c r="DB562" s="2"/>
      <c r="DC562" s="2"/>
      <c r="DD562" s="2"/>
      <c r="DE562" s="2"/>
      <c r="DF562" s="2"/>
      <c r="DG562" s="2"/>
      <c r="DH562" s="2"/>
      <c r="DI562" s="2"/>
      <c r="DJ562" s="2"/>
      <c r="DK562" s="2"/>
      <c r="DL562" s="2"/>
      <c r="DM562" s="2"/>
      <c r="DN562" s="2"/>
      <c r="DO562" s="2"/>
      <c r="DP562" s="2"/>
    </row>
    <row r="563" spans="9:120" ht="9.9499999999999993" customHeight="1">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c r="AR563" s="2"/>
      <c r="AS563" s="2"/>
      <c r="AT563" s="2"/>
      <c r="AU563" s="2"/>
      <c r="AV563" s="2"/>
      <c r="AW563" s="2"/>
      <c r="AX563" s="2"/>
      <c r="AY563" s="2"/>
      <c r="AZ563" s="2"/>
      <c r="BA563" s="2"/>
      <c r="BB563" s="2"/>
      <c r="BC563" s="2"/>
      <c r="BD563" s="2"/>
      <c r="BE563" s="2"/>
      <c r="BF563" s="2"/>
      <c r="BG563" s="2"/>
      <c r="BH563" s="2"/>
      <c r="BI563" s="2"/>
      <c r="BJ563" s="2"/>
      <c r="BK563" s="2"/>
      <c r="BL563" s="2"/>
      <c r="BM563" s="2"/>
      <c r="BN563" s="2"/>
      <c r="BO563" s="2"/>
      <c r="BP563" s="2"/>
      <c r="BQ563" s="2"/>
      <c r="BR563" s="2"/>
      <c r="BS563" s="2"/>
      <c r="BT563" s="2"/>
      <c r="BU563" s="2"/>
      <c r="BV563" s="2"/>
      <c r="BW563" s="2"/>
      <c r="BX563" s="2"/>
      <c r="BY563" s="2"/>
      <c r="BZ563" s="2"/>
      <c r="CA563" s="2"/>
      <c r="CB563" s="2"/>
      <c r="CC563" s="2"/>
      <c r="CD563" s="2"/>
      <c r="CE563" s="2"/>
      <c r="CF563" s="2"/>
      <c r="CG563" s="2"/>
      <c r="CH563" s="2"/>
      <c r="CI563" s="2"/>
      <c r="CJ563" s="2"/>
      <c r="CK563" s="2"/>
      <c r="CL563" s="2"/>
      <c r="CM563" s="2"/>
      <c r="CN563" s="2"/>
      <c r="CO563" s="2"/>
      <c r="CP563" s="2"/>
      <c r="CQ563" s="2"/>
      <c r="CR563" s="2"/>
      <c r="CS563" s="2"/>
      <c r="CT563" s="2"/>
      <c r="CU563" s="2"/>
      <c r="CV563" s="2"/>
      <c r="CW563" s="2"/>
      <c r="CX563" s="2"/>
      <c r="CY563" s="2"/>
      <c r="CZ563" s="2"/>
      <c r="DA563" s="2"/>
      <c r="DB563" s="2"/>
      <c r="DC563" s="2"/>
      <c r="DD563" s="2"/>
      <c r="DE563" s="2"/>
      <c r="DF563" s="2"/>
      <c r="DG563" s="2"/>
      <c r="DH563" s="2"/>
      <c r="DI563" s="2"/>
      <c r="DJ563" s="2"/>
      <c r="DK563" s="2"/>
      <c r="DL563" s="2"/>
      <c r="DM563" s="2"/>
      <c r="DN563" s="2"/>
      <c r="DO563" s="2"/>
      <c r="DP563" s="2"/>
    </row>
    <row r="564" spans="9:120" ht="9.9499999999999993" customHeight="1">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c r="AR564" s="2"/>
      <c r="AS564" s="2"/>
      <c r="AT564" s="2"/>
      <c r="AU564" s="2"/>
      <c r="AV564" s="2"/>
      <c r="AW564" s="2"/>
      <c r="AX564" s="2"/>
      <c r="AY564" s="2"/>
      <c r="AZ564" s="2"/>
      <c r="BA564" s="2"/>
      <c r="BB564" s="2"/>
      <c r="BC564" s="2"/>
      <c r="BD564" s="2"/>
      <c r="BE564" s="2"/>
      <c r="BF564" s="2"/>
      <c r="BG564" s="2"/>
      <c r="BH564" s="2"/>
      <c r="BI564" s="2"/>
      <c r="BJ564" s="2"/>
      <c r="BK564" s="2"/>
      <c r="BL564" s="2"/>
      <c r="BM564" s="2"/>
      <c r="BN564" s="2"/>
      <c r="BO564" s="2"/>
      <c r="BP564" s="2"/>
      <c r="BQ564" s="2"/>
      <c r="BR564" s="2"/>
      <c r="BS564" s="2"/>
      <c r="BT564" s="2"/>
      <c r="BU564" s="2"/>
      <c r="BV564" s="2"/>
      <c r="BW564" s="2"/>
      <c r="BX564" s="2"/>
      <c r="BY564" s="2"/>
      <c r="BZ564" s="2"/>
      <c r="CA564" s="2"/>
      <c r="CB564" s="2"/>
      <c r="CC564" s="2"/>
      <c r="CD564" s="2"/>
      <c r="CE564" s="2"/>
      <c r="CF564" s="2"/>
      <c r="CG564" s="2"/>
      <c r="CH564" s="2"/>
      <c r="CI564" s="2"/>
      <c r="CJ564" s="2"/>
      <c r="CK564" s="2"/>
      <c r="CL564" s="2"/>
      <c r="CM564" s="2"/>
      <c r="CN564" s="2"/>
      <c r="CO564" s="2"/>
      <c r="CP564" s="2"/>
      <c r="CQ564" s="2"/>
      <c r="CR564" s="2"/>
      <c r="CS564" s="2"/>
      <c r="CT564" s="2"/>
      <c r="CU564" s="2"/>
      <c r="CV564" s="2"/>
      <c r="CW564" s="2"/>
      <c r="CX564" s="2"/>
      <c r="CY564" s="2"/>
      <c r="CZ564" s="2"/>
      <c r="DA564" s="2"/>
      <c r="DB564" s="2"/>
      <c r="DC564" s="2"/>
      <c r="DD564" s="2"/>
      <c r="DE564" s="2"/>
      <c r="DF564" s="2"/>
      <c r="DG564" s="2"/>
      <c r="DH564" s="2"/>
      <c r="DI564" s="2"/>
      <c r="DJ564" s="2"/>
      <c r="DK564" s="2"/>
      <c r="DL564" s="2"/>
      <c r="DM564" s="2"/>
      <c r="DN564" s="2"/>
      <c r="DO564" s="2"/>
      <c r="DP564" s="2"/>
    </row>
    <row r="565" spans="9:120" ht="9.9499999999999993" customHeight="1">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c r="AR565" s="2"/>
      <c r="AS565" s="2"/>
      <c r="AT565" s="2"/>
      <c r="AU565" s="2"/>
      <c r="AV565" s="2"/>
      <c r="AW565" s="2"/>
      <c r="AX565" s="2"/>
      <c r="AY565" s="2"/>
      <c r="AZ565" s="2"/>
      <c r="BA565" s="2"/>
      <c r="BB565" s="2"/>
      <c r="BC565" s="2"/>
      <c r="BD565" s="2"/>
      <c r="BE565" s="2"/>
      <c r="BF565" s="2"/>
      <c r="BG565" s="2"/>
      <c r="BH565" s="2"/>
      <c r="BI565" s="2"/>
      <c r="BJ565" s="2"/>
      <c r="BK565" s="2"/>
      <c r="BL565" s="2"/>
      <c r="BM565" s="2"/>
      <c r="BN565" s="2"/>
      <c r="BO565" s="2"/>
      <c r="BP565" s="2"/>
      <c r="BQ565" s="2"/>
      <c r="BR565" s="2"/>
      <c r="BS565" s="2"/>
      <c r="BT565" s="2"/>
      <c r="BU565" s="2"/>
      <c r="BV565" s="2"/>
      <c r="BW565" s="2"/>
      <c r="BX565" s="2"/>
      <c r="BY565" s="2"/>
      <c r="BZ565" s="2"/>
      <c r="CA565" s="2"/>
      <c r="CB565" s="2"/>
      <c r="CC565" s="2"/>
      <c r="CD565" s="2"/>
      <c r="CE565" s="2"/>
      <c r="CF565" s="2"/>
      <c r="CG565" s="2"/>
      <c r="CH565" s="2"/>
      <c r="CI565" s="2"/>
      <c r="CJ565" s="2"/>
      <c r="CK565" s="2"/>
      <c r="CL565" s="2"/>
      <c r="CM565" s="2"/>
      <c r="CN565" s="2"/>
      <c r="CO565" s="2"/>
      <c r="CP565" s="2"/>
      <c r="CQ565" s="2"/>
      <c r="CR565" s="2"/>
      <c r="CS565" s="2"/>
      <c r="CT565" s="2"/>
      <c r="CU565" s="2"/>
      <c r="CV565" s="2"/>
      <c r="CW565" s="2"/>
      <c r="CX565" s="2"/>
      <c r="CY565" s="2"/>
      <c r="CZ565" s="2"/>
      <c r="DA565" s="2"/>
      <c r="DB565" s="2"/>
      <c r="DC565" s="2"/>
      <c r="DD565" s="2"/>
      <c r="DE565" s="2"/>
      <c r="DF565" s="2"/>
      <c r="DG565" s="2"/>
      <c r="DH565" s="2"/>
      <c r="DI565" s="2"/>
      <c r="DJ565" s="2"/>
      <c r="DK565" s="2"/>
      <c r="DL565" s="2"/>
      <c r="DM565" s="2"/>
      <c r="DN565" s="2"/>
      <c r="DO565" s="2"/>
      <c r="DP565" s="2"/>
    </row>
    <row r="566" spans="9:120" ht="9.9499999999999993" customHeight="1">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c r="AR566" s="2"/>
      <c r="AS566" s="2"/>
      <c r="AT566" s="2"/>
      <c r="AU566" s="2"/>
      <c r="AV566" s="2"/>
      <c r="AW566" s="2"/>
      <c r="AX566" s="2"/>
      <c r="AY566" s="2"/>
      <c r="AZ566" s="2"/>
      <c r="BA566" s="2"/>
      <c r="BB566" s="2"/>
      <c r="BC566" s="2"/>
      <c r="BD566" s="2"/>
      <c r="BE566" s="2"/>
      <c r="BF566" s="2"/>
      <c r="BG566" s="2"/>
      <c r="BH566" s="2"/>
      <c r="BI566" s="2"/>
      <c r="BJ566" s="2"/>
      <c r="BK566" s="2"/>
      <c r="BL566" s="2"/>
      <c r="BM566" s="2"/>
      <c r="BN566" s="2"/>
      <c r="BO566" s="2"/>
      <c r="BP566" s="2"/>
      <c r="BQ566" s="2"/>
      <c r="BR566" s="2"/>
      <c r="BS566" s="2"/>
      <c r="BT566" s="2"/>
      <c r="BU566" s="2"/>
      <c r="BV566" s="2"/>
      <c r="BW566" s="2"/>
      <c r="BX566" s="2"/>
      <c r="BY566" s="2"/>
      <c r="BZ566" s="2"/>
      <c r="CA566" s="2"/>
      <c r="CB566" s="2"/>
      <c r="CC566" s="2"/>
      <c r="CD566" s="2"/>
      <c r="CE566" s="2"/>
      <c r="CF566" s="2"/>
      <c r="CG566" s="2"/>
      <c r="CH566" s="2"/>
      <c r="CI566" s="2"/>
      <c r="CJ566" s="2"/>
      <c r="CK566" s="2"/>
      <c r="CL566" s="2"/>
      <c r="CM566" s="2"/>
      <c r="CN566" s="2"/>
      <c r="CO566" s="2"/>
      <c r="CP566" s="2"/>
      <c r="CQ566" s="2"/>
      <c r="CR566" s="2"/>
      <c r="CS566" s="2"/>
      <c r="CT566" s="2"/>
      <c r="CU566" s="2"/>
      <c r="CV566" s="2"/>
      <c r="CW566" s="2"/>
      <c r="CX566" s="2"/>
      <c r="CY566" s="2"/>
      <c r="CZ566" s="2"/>
      <c r="DA566" s="2"/>
      <c r="DB566" s="2"/>
      <c r="DC566" s="2"/>
      <c r="DD566" s="2"/>
      <c r="DE566" s="2"/>
      <c r="DF566" s="2"/>
      <c r="DG566" s="2"/>
      <c r="DH566" s="2"/>
      <c r="DI566" s="2"/>
      <c r="DJ566" s="2"/>
      <c r="DK566" s="2"/>
      <c r="DL566" s="2"/>
      <c r="DM566" s="2"/>
      <c r="DN566" s="2"/>
      <c r="DO566" s="2"/>
      <c r="DP566" s="2"/>
    </row>
    <row r="567" spans="9:120" ht="9.9499999999999993" customHeight="1">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c r="AR567" s="2"/>
      <c r="AS567" s="2"/>
      <c r="AT567" s="2"/>
      <c r="AU567" s="2"/>
      <c r="AV567" s="2"/>
      <c r="AW567" s="2"/>
      <c r="AX567" s="2"/>
      <c r="AY567" s="2"/>
      <c r="AZ567" s="2"/>
      <c r="BA567" s="2"/>
      <c r="BB567" s="2"/>
      <c r="BC567" s="2"/>
      <c r="BD567" s="2"/>
      <c r="BE567" s="2"/>
      <c r="BF567" s="2"/>
      <c r="BG567" s="2"/>
      <c r="BH567" s="2"/>
      <c r="BI567" s="2"/>
      <c r="BJ567" s="2"/>
      <c r="BK567" s="2"/>
      <c r="BL567" s="2"/>
      <c r="BM567" s="2"/>
      <c r="BN567" s="2"/>
      <c r="BO567" s="2"/>
      <c r="BP567" s="2"/>
      <c r="BQ567" s="2"/>
      <c r="BR567" s="2"/>
      <c r="BS567" s="2"/>
      <c r="BT567" s="2"/>
      <c r="BU567" s="2"/>
      <c r="BV567" s="2"/>
      <c r="BW567" s="2"/>
      <c r="BX567" s="2"/>
      <c r="BY567" s="2"/>
      <c r="BZ567" s="2"/>
      <c r="CA567" s="2"/>
      <c r="CB567" s="2"/>
      <c r="CC567" s="2"/>
      <c r="CD567" s="2"/>
      <c r="CE567" s="2"/>
      <c r="CF567" s="2"/>
      <c r="CG567" s="2"/>
      <c r="CH567" s="2"/>
      <c r="CI567" s="2"/>
      <c r="CJ567" s="2"/>
      <c r="CK567" s="2"/>
      <c r="CL567" s="2"/>
      <c r="CM567" s="2"/>
      <c r="CN567" s="2"/>
      <c r="CO567" s="2"/>
      <c r="CP567" s="2"/>
      <c r="CQ567" s="2"/>
      <c r="CR567" s="2"/>
      <c r="CS567" s="2"/>
      <c r="CT567" s="2"/>
      <c r="CU567" s="2"/>
      <c r="CV567" s="2"/>
      <c r="CW567" s="2"/>
      <c r="CX567" s="2"/>
      <c r="CY567" s="2"/>
      <c r="CZ567" s="2"/>
      <c r="DA567" s="2"/>
      <c r="DB567" s="2"/>
      <c r="DC567" s="2"/>
      <c r="DD567" s="2"/>
      <c r="DE567" s="2"/>
      <c r="DF567" s="2"/>
      <c r="DG567" s="2"/>
      <c r="DH567" s="2"/>
      <c r="DI567" s="2"/>
      <c r="DJ567" s="2"/>
      <c r="DK567" s="2"/>
      <c r="DL567" s="2"/>
      <c r="DM567" s="2"/>
      <c r="DN567" s="2"/>
      <c r="DO567" s="2"/>
      <c r="DP567" s="2"/>
    </row>
    <row r="568" spans="9:120" ht="9.9499999999999993" customHeight="1">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c r="AR568" s="2"/>
      <c r="AS568" s="2"/>
      <c r="AT568" s="2"/>
      <c r="AU568" s="2"/>
      <c r="AV568" s="2"/>
      <c r="AW568" s="2"/>
      <c r="AX568" s="2"/>
      <c r="AY568" s="2"/>
      <c r="AZ568" s="2"/>
      <c r="BA568" s="2"/>
      <c r="BB568" s="2"/>
      <c r="BC568" s="2"/>
      <c r="BD568" s="2"/>
      <c r="BE568" s="2"/>
      <c r="BF568" s="2"/>
      <c r="BG568" s="2"/>
      <c r="BH568" s="2"/>
      <c r="BI568" s="2"/>
      <c r="BJ568" s="2"/>
      <c r="BK568" s="2"/>
      <c r="BL568" s="2"/>
      <c r="BM568" s="2"/>
      <c r="BN568" s="2"/>
      <c r="BO568" s="2"/>
      <c r="BP568" s="2"/>
      <c r="BQ568" s="2"/>
      <c r="BR568" s="2"/>
      <c r="BS568" s="2"/>
      <c r="BT568" s="2"/>
      <c r="BU568" s="2"/>
      <c r="BV568" s="2"/>
      <c r="BW568" s="2"/>
      <c r="BX568" s="2"/>
      <c r="BY568" s="2"/>
      <c r="BZ568" s="2"/>
      <c r="CA568" s="2"/>
      <c r="CB568" s="2"/>
      <c r="CC568" s="2"/>
      <c r="CD568" s="2"/>
      <c r="CE568" s="2"/>
      <c r="CF568" s="2"/>
      <c r="CG568" s="2"/>
      <c r="CH568" s="2"/>
      <c r="CI568" s="2"/>
      <c r="CJ568" s="2"/>
      <c r="CK568" s="2"/>
      <c r="CL568" s="2"/>
      <c r="CM568" s="2"/>
      <c r="CN568" s="2"/>
      <c r="CO568" s="2"/>
      <c r="CP568" s="2"/>
      <c r="CQ568" s="2"/>
      <c r="CR568" s="2"/>
      <c r="CS568" s="2"/>
      <c r="CT568" s="2"/>
      <c r="CU568" s="2"/>
      <c r="CV568" s="2"/>
      <c r="CW568" s="2"/>
      <c r="CX568" s="2"/>
      <c r="CY568" s="2"/>
      <c r="CZ568" s="2"/>
      <c r="DA568" s="2"/>
      <c r="DB568" s="2"/>
      <c r="DC568" s="2"/>
      <c r="DD568" s="2"/>
      <c r="DE568" s="2"/>
      <c r="DF568" s="2"/>
      <c r="DG568" s="2"/>
      <c r="DH568" s="2"/>
      <c r="DI568" s="2"/>
      <c r="DJ568" s="2"/>
      <c r="DK568" s="2"/>
      <c r="DL568" s="2"/>
      <c r="DM568" s="2"/>
      <c r="DN568" s="2"/>
      <c r="DO568" s="2"/>
      <c r="DP568" s="2"/>
    </row>
    <row r="569" spans="9:120" ht="9.9499999999999993" customHeight="1">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c r="AR569" s="2"/>
      <c r="AS569" s="2"/>
      <c r="AT569" s="2"/>
      <c r="AU569" s="2"/>
      <c r="AV569" s="2"/>
      <c r="AW569" s="2"/>
      <c r="AX569" s="2"/>
      <c r="AY569" s="2"/>
      <c r="AZ569" s="2"/>
      <c r="BA569" s="2"/>
      <c r="BB569" s="2"/>
      <c r="BC569" s="2"/>
      <c r="BD569" s="2"/>
      <c r="BE569" s="2"/>
      <c r="BF569" s="2"/>
      <c r="BG569" s="2"/>
      <c r="BH569" s="2"/>
      <c r="BI569" s="2"/>
      <c r="BJ569" s="2"/>
      <c r="BK569" s="2"/>
      <c r="BL569" s="2"/>
      <c r="BM569" s="2"/>
      <c r="BN569" s="2"/>
      <c r="BO569" s="2"/>
      <c r="BP569" s="2"/>
      <c r="BQ569" s="2"/>
      <c r="BR569" s="2"/>
      <c r="BS569" s="2"/>
      <c r="BT569" s="2"/>
      <c r="BU569" s="2"/>
      <c r="BV569" s="2"/>
      <c r="BW569" s="2"/>
      <c r="BX569" s="2"/>
      <c r="BY569" s="2"/>
      <c r="BZ569" s="2"/>
      <c r="CA569" s="2"/>
      <c r="CB569" s="2"/>
      <c r="CC569" s="2"/>
      <c r="CD569" s="2"/>
      <c r="CE569" s="2"/>
      <c r="CF569" s="2"/>
      <c r="CG569" s="2"/>
      <c r="CH569" s="2"/>
      <c r="CI569" s="2"/>
      <c r="CJ569" s="2"/>
      <c r="CK569" s="2"/>
      <c r="CL569" s="2"/>
      <c r="CM569" s="2"/>
      <c r="CN569" s="2"/>
      <c r="CO569" s="2"/>
      <c r="CP569" s="2"/>
      <c r="CQ569" s="2"/>
      <c r="CR569" s="2"/>
      <c r="CS569" s="2"/>
      <c r="CT569" s="2"/>
      <c r="CU569" s="2"/>
      <c r="CV569" s="2"/>
      <c r="CW569" s="2"/>
      <c r="CX569" s="2"/>
      <c r="CY569" s="2"/>
      <c r="CZ569" s="2"/>
      <c r="DA569" s="2"/>
      <c r="DB569" s="2"/>
      <c r="DC569" s="2"/>
      <c r="DD569" s="2"/>
      <c r="DE569" s="2"/>
      <c r="DF569" s="2"/>
      <c r="DG569" s="2"/>
      <c r="DH569" s="2"/>
      <c r="DI569" s="2"/>
      <c r="DJ569" s="2"/>
      <c r="DK569" s="2"/>
      <c r="DL569" s="2"/>
      <c r="DM569" s="2"/>
      <c r="DN569" s="2"/>
      <c r="DO569" s="2"/>
      <c r="DP569" s="2"/>
    </row>
    <row r="570" spans="9:120" ht="9.9499999999999993" customHeight="1">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c r="AR570" s="2"/>
      <c r="AS570" s="2"/>
      <c r="AT570" s="2"/>
      <c r="AU570" s="2"/>
      <c r="AV570" s="2"/>
      <c r="AW570" s="2"/>
      <c r="AX570" s="2"/>
      <c r="AY570" s="2"/>
      <c r="AZ570" s="2"/>
      <c r="BA570" s="2"/>
      <c r="BB570" s="2"/>
      <c r="BC570" s="2"/>
      <c r="BD570" s="2"/>
      <c r="BE570" s="2"/>
      <c r="BF570" s="2"/>
      <c r="BG570" s="2"/>
      <c r="BH570" s="2"/>
      <c r="BI570" s="2"/>
      <c r="BJ570" s="2"/>
      <c r="BK570" s="2"/>
      <c r="BL570" s="2"/>
      <c r="BM570" s="2"/>
      <c r="BN570" s="2"/>
      <c r="BO570" s="2"/>
      <c r="BP570" s="2"/>
      <c r="BQ570" s="2"/>
      <c r="BR570" s="2"/>
      <c r="BS570" s="2"/>
      <c r="BT570" s="2"/>
      <c r="BU570" s="2"/>
      <c r="BV570" s="2"/>
      <c r="BW570" s="2"/>
      <c r="BX570" s="2"/>
      <c r="BY570" s="2"/>
      <c r="BZ570" s="2"/>
      <c r="CA570" s="2"/>
      <c r="CB570" s="2"/>
      <c r="CC570" s="2"/>
      <c r="CD570" s="2"/>
      <c r="CE570" s="2"/>
      <c r="CF570" s="2"/>
      <c r="CG570" s="2"/>
      <c r="CH570" s="2"/>
      <c r="CI570" s="2"/>
      <c r="CJ570" s="2"/>
      <c r="CK570" s="2"/>
      <c r="CL570" s="2"/>
      <c r="CM570" s="2"/>
      <c r="CN570" s="2"/>
      <c r="CO570" s="2"/>
      <c r="CP570" s="2"/>
      <c r="CQ570" s="2"/>
      <c r="CR570" s="2"/>
      <c r="CS570" s="2"/>
      <c r="CT570" s="2"/>
      <c r="CU570" s="2"/>
      <c r="CV570" s="2"/>
      <c r="CW570" s="2"/>
      <c r="CX570" s="2"/>
      <c r="CY570" s="2"/>
      <c r="CZ570" s="2"/>
      <c r="DA570" s="2"/>
      <c r="DB570" s="2"/>
      <c r="DC570" s="2"/>
      <c r="DD570" s="2"/>
      <c r="DE570" s="2"/>
      <c r="DF570" s="2"/>
      <c r="DG570" s="2"/>
      <c r="DH570" s="2"/>
      <c r="DI570" s="2"/>
      <c r="DJ570" s="2"/>
      <c r="DK570" s="2"/>
      <c r="DL570" s="2"/>
      <c r="DM570" s="2"/>
      <c r="DN570" s="2"/>
      <c r="DO570" s="2"/>
      <c r="DP570" s="2"/>
    </row>
    <row r="571" spans="9:120" ht="9.9499999999999993" customHeight="1">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c r="AR571" s="2"/>
      <c r="AS571" s="2"/>
      <c r="AT571" s="2"/>
      <c r="AU571" s="2"/>
      <c r="AV571" s="2"/>
      <c r="AW571" s="2"/>
      <c r="AX571" s="2"/>
      <c r="AY571" s="2"/>
      <c r="AZ571" s="2"/>
      <c r="BA571" s="2"/>
      <c r="BB571" s="2"/>
      <c r="BC571" s="2"/>
      <c r="BD571" s="2"/>
      <c r="BE571" s="2"/>
      <c r="BF571" s="2"/>
      <c r="BG571" s="2"/>
      <c r="BH571" s="2"/>
      <c r="BI571" s="2"/>
      <c r="BJ571" s="2"/>
      <c r="BK571" s="2"/>
      <c r="BL571" s="2"/>
      <c r="BM571" s="2"/>
      <c r="BN571" s="2"/>
      <c r="BO571" s="2"/>
      <c r="BP571" s="2"/>
      <c r="BQ571" s="2"/>
      <c r="BR571" s="2"/>
      <c r="BS571" s="2"/>
      <c r="BT571" s="2"/>
      <c r="BU571" s="2"/>
      <c r="BV571" s="2"/>
      <c r="BW571" s="2"/>
      <c r="BX571" s="2"/>
      <c r="BY571" s="2"/>
      <c r="BZ571" s="2"/>
      <c r="CA571" s="2"/>
      <c r="CB571" s="2"/>
      <c r="CC571" s="2"/>
      <c r="CD571" s="2"/>
      <c r="CE571" s="2"/>
      <c r="CF571" s="2"/>
      <c r="CG571" s="2"/>
      <c r="CH571" s="2"/>
      <c r="CI571" s="2"/>
      <c r="CJ571" s="2"/>
      <c r="CK571" s="2"/>
      <c r="CL571" s="2"/>
      <c r="CM571" s="2"/>
      <c r="CN571" s="2"/>
      <c r="CO571" s="2"/>
      <c r="CP571" s="2"/>
      <c r="CQ571" s="2"/>
      <c r="CR571" s="2"/>
      <c r="CS571" s="2"/>
      <c r="CT571" s="2"/>
      <c r="CU571" s="2"/>
      <c r="CV571" s="2"/>
      <c r="CW571" s="2"/>
      <c r="CX571" s="2"/>
      <c r="CY571" s="2"/>
      <c r="CZ571" s="2"/>
      <c r="DA571" s="2"/>
      <c r="DB571" s="2"/>
      <c r="DC571" s="2"/>
      <c r="DD571" s="2"/>
      <c r="DE571" s="2"/>
      <c r="DF571" s="2"/>
      <c r="DG571" s="2"/>
      <c r="DH571" s="2"/>
      <c r="DI571" s="2"/>
      <c r="DJ571" s="2"/>
      <c r="DK571" s="2"/>
      <c r="DL571" s="2"/>
      <c r="DM571" s="2"/>
      <c r="DN571" s="2"/>
      <c r="DO571" s="2"/>
      <c r="DP571" s="2"/>
    </row>
    <row r="572" spans="9:120" ht="9.9499999999999993" customHeight="1">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c r="AR572" s="2"/>
      <c r="AS572" s="2"/>
      <c r="AT572" s="2"/>
      <c r="AU572" s="2"/>
      <c r="AV572" s="2"/>
      <c r="AW572" s="2"/>
      <c r="AX572" s="2"/>
      <c r="AY572" s="2"/>
      <c r="AZ572" s="2"/>
      <c r="BA572" s="2"/>
      <c r="BB572" s="2"/>
      <c r="BC572" s="2"/>
      <c r="BD572" s="2"/>
      <c r="BE572" s="2"/>
      <c r="BF572" s="2"/>
      <c r="BG572" s="2"/>
      <c r="BH572" s="2"/>
      <c r="BI572" s="2"/>
      <c r="BJ572" s="2"/>
      <c r="BK572" s="2"/>
      <c r="BL572" s="2"/>
      <c r="BM572" s="2"/>
      <c r="BN572" s="2"/>
      <c r="BO572" s="2"/>
      <c r="BP572" s="2"/>
      <c r="BQ572" s="2"/>
      <c r="BR572" s="2"/>
      <c r="BS572" s="2"/>
      <c r="BT572" s="2"/>
      <c r="BU572" s="2"/>
      <c r="BV572" s="2"/>
      <c r="BW572" s="2"/>
      <c r="BX572" s="2"/>
      <c r="BY572" s="2"/>
      <c r="BZ572" s="2"/>
      <c r="CA572" s="2"/>
      <c r="CB572" s="2"/>
      <c r="CC572" s="2"/>
      <c r="CD572" s="2"/>
      <c r="CE572" s="2"/>
      <c r="CF572" s="2"/>
      <c r="CG572" s="2"/>
      <c r="CH572" s="2"/>
      <c r="CI572" s="2"/>
      <c r="CJ572" s="2"/>
      <c r="CK572" s="2"/>
      <c r="CL572" s="2"/>
      <c r="CM572" s="2"/>
      <c r="CN572" s="2"/>
      <c r="CO572" s="2"/>
      <c r="CP572" s="2"/>
      <c r="CQ572" s="2"/>
      <c r="CR572" s="2"/>
      <c r="CS572" s="2"/>
      <c r="CT572" s="2"/>
      <c r="CU572" s="2"/>
      <c r="CV572" s="2"/>
      <c r="CW572" s="2"/>
      <c r="CX572" s="2"/>
      <c r="CY572" s="2"/>
      <c r="CZ572" s="2"/>
      <c r="DA572" s="2"/>
      <c r="DB572" s="2"/>
      <c r="DC572" s="2"/>
      <c r="DD572" s="2"/>
      <c r="DE572" s="2"/>
      <c r="DF572" s="2"/>
      <c r="DG572" s="2"/>
      <c r="DH572" s="2"/>
      <c r="DI572" s="2"/>
      <c r="DJ572" s="2"/>
      <c r="DK572" s="2"/>
      <c r="DL572" s="2"/>
      <c r="DM572" s="2"/>
      <c r="DN572" s="2"/>
      <c r="DO572" s="2"/>
      <c r="DP572" s="2"/>
    </row>
    <row r="573" spans="9:120" ht="9.9499999999999993" customHeight="1">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c r="AR573" s="2"/>
      <c r="AS573" s="2"/>
      <c r="AT573" s="2"/>
      <c r="AU573" s="2"/>
      <c r="AV573" s="2"/>
      <c r="AW573" s="2"/>
      <c r="AX573" s="2"/>
      <c r="AY573" s="2"/>
      <c r="AZ573" s="2"/>
      <c r="BA573" s="2"/>
      <c r="BB573" s="2"/>
      <c r="BC573" s="2"/>
      <c r="BD573" s="2"/>
      <c r="BE573" s="2"/>
      <c r="BF573" s="2"/>
      <c r="BG573" s="2"/>
      <c r="BH573" s="2"/>
      <c r="BI573" s="2"/>
      <c r="BJ573" s="2"/>
      <c r="BK573" s="2"/>
      <c r="BL573" s="2"/>
      <c r="BM573" s="2"/>
      <c r="BN573" s="2"/>
      <c r="BO573" s="2"/>
      <c r="BP573" s="2"/>
      <c r="BQ573" s="2"/>
      <c r="BR573" s="2"/>
      <c r="BS573" s="2"/>
      <c r="BT573" s="2"/>
      <c r="BU573" s="2"/>
      <c r="BV573" s="2"/>
      <c r="BW573" s="2"/>
      <c r="BX573" s="2"/>
      <c r="BY573" s="2"/>
      <c r="BZ573" s="2"/>
      <c r="CA573" s="2"/>
      <c r="CB573" s="2"/>
      <c r="CC573" s="2"/>
      <c r="CD573" s="2"/>
      <c r="CE573" s="2"/>
      <c r="CF573" s="2"/>
      <c r="CG573" s="2"/>
      <c r="CH573" s="2"/>
      <c r="CI573" s="2"/>
      <c r="CJ573" s="2"/>
      <c r="CK573" s="2"/>
      <c r="CL573" s="2"/>
      <c r="CM573" s="2"/>
      <c r="CN573" s="2"/>
      <c r="CO573" s="2"/>
      <c r="CP573" s="2"/>
      <c r="CQ573" s="2"/>
      <c r="CR573" s="2"/>
      <c r="CS573" s="2"/>
      <c r="CT573" s="2"/>
      <c r="CU573" s="2"/>
      <c r="CV573" s="2"/>
      <c r="CW573" s="2"/>
      <c r="CX573" s="2"/>
      <c r="CY573" s="2"/>
      <c r="CZ573" s="2"/>
      <c r="DA573" s="2"/>
      <c r="DB573" s="2"/>
      <c r="DC573" s="2"/>
      <c r="DD573" s="2"/>
      <c r="DE573" s="2"/>
      <c r="DF573" s="2"/>
      <c r="DG573" s="2"/>
      <c r="DH573" s="2"/>
      <c r="DI573" s="2"/>
      <c r="DJ573" s="2"/>
      <c r="DK573" s="2"/>
      <c r="DL573" s="2"/>
      <c r="DM573" s="2"/>
      <c r="DN573" s="2"/>
      <c r="DO573" s="2"/>
      <c r="DP573" s="2"/>
    </row>
    <row r="574" spans="9:120" ht="9.9499999999999993" customHeight="1">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c r="AR574" s="2"/>
      <c r="AS574" s="2"/>
      <c r="AT574" s="2"/>
      <c r="AU574" s="2"/>
      <c r="AV574" s="2"/>
      <c r="AW574" s="2"/>
      <c r="AX574" s="2"/>
      <c r="AY574" s="2"/>
      <c r="AZ574" s="2"/>
      <c r="BA574" s="2"/>
      <c r="BB574" s="2"/>
      <c r="BC574" s="2"/>
      <c r="BD574" s="2"/>
      <c r="BE574" s="2"/>
      <c r="BF574" s="2"/>
      <c r="BG574" s="2"/>
      <c r="BH574" s="2"/>
      <c r="BI574" s="2"/>
      <c r="BJ574" s="2"/>
      <c r="BK574" s="2"/>
      <c r="BL574" s="2"/>
      <c r="BM574" s="2"/>
      <c r="BN574" s="2"/>
      <c r="BO574" s="2"/>
      <c r="BP574" s="2"/>
      <c r="BQ574" s="2"/>
      <c r="BR574" s="2"/>
      <c r="BS574" s="2"/>
      <c r="BT574" s="2"/>
      <c r="BU574" s="2"/>
      <c r="BV574" s="2"/>
      <c r="BW574" s="2"/>
      <c r="BX574" s="2"/>
      <c r="BY574" s="2"/>
      <c r="BZ574" s="2"/>
      <c r="CA574" s="2"/>
      <c r="CB574" s="2"/>
      <c r="CC574" s="2"/>
      <c r="CD574" s="2"/>
      <c r="CE574" s="2"/>
      <c r="CF574" s="2"/>
      <c r="CG574" s="2"/>
      <c r="CH574" s="2"/>
      <c r="CI574" s="2"/>
      <c r="CJ574" s="2"/>
      <c r="CK574" s="2"/>
      <c r="CL574" s="2"/>
      <c r="CM574" s="2"/>
      <c r="CN574" s="2"/>
      <c r="CO574" s="2"/>
      <c r="CP574" s="2"/>
      <c r="CQ574" s="2"/>
      <c r="CR574" s="2"/>
      <c r="CS574" s="2"/>
      <c r="CT574" s="2"/>
      <c r="CU574" s="2"/>
      <c r="CV574" s="2"/>
      <c r="CW574" s="2"/>
      <c r="CX574" s="2"/>
      <c r="CY574" s="2"/>
      <c r="CZ574" s="2"/>
      <c r="DA574" s="2"/>
      <c r="DB574" s="2"/>
      <c r="DC574" s="2"/>
      <c r="DD574" s="2"/>
      <c r="DE574" s="2"/>
      <c r="DF574" s="2"/>
      <c r="DG574" s="2"/>
      <c r="DH574" s="2"/>
      <c r="DI574" s="2"/>
      <c r="DJ574" s="2"/>
      <c r="DK574" s="2"/>
      <c r="DL574" s="2"/>
      <c r="DM574" s="2"/>
      <c r="DN574" s="2"/>
      <c r="DO574" s="2"/>
      <c r="DP574" s="2"/>
    </row>
    <row r="575" spans="9:120" ht="9.9499999999999993" customHeight="1">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c r="AR575" s="2"/>
      <c r="AS575" s="2"/>
      <c r="AT575" s="2"/>
      <c r="AU575" s="2"/>
      <c r="AV575" s="2"/>
      <c r="AW575" s="2"/>
      <c r="AX575" s="2"/>
      <c r="AY575" s="2"/>
      <c r="AZ575" s="2"/>
      <c r="BA575" s="2"/>
      <c r="BB575" s="2"/>
      <c r="BC575" s="2"/>
      <c r="BD575" s="2"/>
      <c r="BE575" s="2"/>
      <c r="BF575" s="2"/>
      <c r="BG575" s="2"/>
      <c r="BH575" s="2"/>
      <c r="BI575" s="2"/>
      <c r="BJ575" s="2"/>
      <c r="BK575" s="2"/>
      <c r="BL575" s="2"/>
      <c r="BM575" s="2"/>
      <c r="BN575" s="2"/>
      <c r="BO575" s="2"/>
      <c r="BP575" s="2"/>
      <c r="BQ575" s="2"/>
      <c r="BR575" s="2"/>
      <c r="BS575" s="2"/>
      <c r="BT575" s="2"/>
      <c r="BU575" s="2"/>
      <c r="BV575" s="2"/>
      <c r="BW575" s="2"/>
      <c r="BX575" s="2"/>
      <c r="BY575" s="2"/>
      <c r="BZ575" s="2"/>
      <c r="CA575" s="2"/>
      <c r="CB575" s="2"/>
      <c r="CC575" s="2"/>
      <c r="CD575" s="2"/>
      <c r="CE575" s="2"/>
      <c r="CF575" s="2"/>
      <c r="CG575" s="2"/>
      <c r="CH575" s="2"/>
      <c r="CI575" s="2"/>
      <c r="CJ575" s="2"/>
      <c r="CK575" s="2"/>
      <c r="CL575" s="2"/>
      <c r="CM575" s="2"/>
      <c r="CN575" s="2"/>
      <c r="CO575" s="2"/>
      <c r="CP575" s="2"/>
      <c r="CQ575" s="2"/>
      <c r="CR575" s="2"/>
      <c r="CS575" s="2"/>
      <c r="CT575" s="2"/>
      <c r="CU575" s="2"/>
      <c r="CV575" s="2"/>
      <c r="CW575" s="2"/>
      <c r="CX575" s="2"/>
      <c r="CY575" s="2"/>
      <c r="CZ575" s="2"/>
      <c r="DA575" s="2"/>
      <c r="DB575" s="2"/>
      <c r="DC575" s="2"/>
      <c r="DD575" s="2"/>
      <c r="DE575" s="2"/>
      <c r="DF575" s="2"/>
      <c r="DG575" s="2"/>
      <c r="DH575" s="2"/>
      <c r="DI575" s="2"/>
      <c r="DJ575" s="2"/>
      <c r="DK575" s="2"/>
      <c r="DL575" s="2"/>
      <c r="DM575" s="2"/>
      <c r="DN575" s="2"/>
      <c r="DO575" s="2"/>
      <c r="DP575" s="2"/>
    </row>
    <row r="576" spans="9:120" ht="9.9499999999999993" customHeight="1">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c r="AR576" s="2"/>
      <c r="AS576" s="2"/>
      <c r="AT576" s="2"/>
      <c r="AU576" s="2"/>
      <c r="AV576" s="2"/>
      <c r="AW576" s="2"/>
      <c r="AX576" s="2"/>
      <c r="AY576" s="2"/>
      <c r="AZ576" s="2"/>
      <c r="BA576" s="2"/>
      <c r="BB576" s="2"/>
      <c r="BC576" s="2"/>
      <c r="BD576" s="2"/>
      <c r="BE576" s="2"/>
      <c r="BF576" s="2"/>
      <c r="BG576" s="2"/>
      <c r="BH576" s="2"/>
      <c r="BI576" s="2"/>
      <c r="BJ576" s="2"/>
      <c r="BK576" s="2"/>
      <c r="BL576" s="2"/>
      <c r="BM576" s="2"/>
      <c r="BN576" s="2"/>
      <c r="BO576" s="2"/>
      <c r="BP576" s="2"/>
      <c r="BQ576" s="2"/>
      <c r="BR576" s="2"/>
      <c r="BS576" s="2"/>
      <c r="BT576" s="2"/>
      <c r="BU576" s="2"/>
      <c r="BV576" s="2"/>
      <c r="BW576" s="2"/>
      <c r="BX576" s="2"/>
      <c r="BY576" s="2"/>
      <c r="BZ576" s="2"/>
      <c r="CA576" s="2"/>
      <c r="CB576" s="2"/>
      <c r="CC576" s="2"/>
      <c r="CD576" s="2"/>
      <c r="CE576" s="2"/>
      <c r="CF576" s="2"/>
      <c r="CG576" s="2"/>
      <c r="CH576" s="2"/>
      <c r="CI576" s="2"/>
      <c r="CJ576" s="2"/>
      <c r="CK576" s="2"/>
      <c r="CL576" s="2"/>
      <c r="CM576" s="2"/>
      <c r="CN576" s="2"/>
      <c r="CO576" s="2"/>
      <c r="CP576" s="2"/>
      <c r="CQ576" s="2"/>
      <c r="CR576" s="2"/>
      <c r="CS576" s="2"/>
      <c r="CT576" s="2"/>
      <c r="CU576" s="2"/>
      <c r="CV576" s="2"/>
      <c r="CW576" s="2"/>
      <c r="CX576" s="2"/>
      <c r="CY576" s="2"/>
      <c r="CZ576" s="2"/>
      <c r="DA576" s="2"/>
      <c r="DB576" s="2"/>
      <c r="DC576" s="2"/>
      <c r="DD576" s="2"/>
      <c r="DE576" s="2"/>
      <c r="DF576" s="2"/>
      <c r="DG576" s="2"/>
      <c r="DH576" s="2"/>
      <c r="DI576" s="2"/>
      <c r="DJ576" s="2"/>
      <c r="DK576" s="2"/>
      <c r="DL576" s="2"/>
      <c r="DM576" s="2"/>
      <c r="DN576" s="2"/>
      <c r="DO576" s="2"/>
      <c r="DP576" s="2"/>
    </row>
    <row r="577" spans="9:120" ht="9.9499999999999993" customHeight="1">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c r="AR577" s="2"/>
      <c r="AS577" s="2"/>
      <c r="AT577" s="2"/>
      <c r="AU577" s="2"/>
      <c r="AV577" s="2"/>
      <c r="AW577" s="2"/>
      <c r="AX577" s="2"/>
      <c r="AY577" s="2"/>
      <c r="AZ577" s="2"/>
      <c r="BA577" s="2"/>
      <c r="BB577" s="2"/>
      <c r="BC577" s="2"/>
      <c r="BD577" s="2"/>
      <c r="BE577" s="2"/>
      <c r="BF577" s="2"/>
      <c r="BG577" s="2"/>
      <c r="BH577" s="2"/>
      <c r="BI577" s="2"/>
      <c r="BJ577" s="2"/>
      <c r="BK577" s="2"/>
      <c r="BL577" s="2"/>
      <c r="BM577" s="2"/>
      <c r="BN577" s="2"/>
      <c r="BO577" s="2"/>
      <c r="BP577" s="2"/>
      <c r="BQ577" s="2"/>
      <c r="BR577" s="2"/>
      <c r="BS577" s="2"/>
      <c r="BT577" s="2"/>
      <c r="BU577" s="2"/>
      <c r="BV577" s="2"/>
      <c r="BW577" s="2"/>
      <c r="BX577" s="2"/>
      <c r="BY577" s="2"/>
      <c r="BZ577" s="2"/>
      <c r="CA577" s="2"/>
      <c r="CB577" s="2"/>
      <c r="CC577" s="2"/>
      <c r="CD577" s="2"/>
      <c r="CE577" s="2"/>
      <c r="CF577" s="2"/>
      <c r="CG577" s="2"/>
      <c r="CH577" s="2"/>
      <c r="CI577" s="2"/>
      <c r="CJ577" s="2"/>
      <c r="CK577" s="2"/>
      <c r="CL577" s="2"/>
      <c r="CM577" s="2"/>
      <c r="CN577" s="2"/>
      <c r="CO577" s="2"/>
      <c r="CP577" s="2"/>
      <c r="CQ577" s="2"/>
      <c r="CR577" s="2"/>
      <c r="CS577" s="2"/>
      <c r="CT577" s="2"/>
      <c r="CU577" s="2"/>
      <c r="CV577" s="2"/>
      <c r="CW577" s="2"/>
      <c r="CX577" s="2"/>
      <c r="CY577" s="2"/>
      <c r="CZ577" s="2"/>
      <c r="DA577" s="2"/>
      <c r="DB577" s="2"/>
      <c r="DC577" s="2"/>
      <c r="DD577" s="2"/>
      <c r="DE577" s="2"/>
      <c r="DF577" s="2"/>
      <c r="DG577" s="2"/>
      <c r="DH577" s="2"/>
      <c r="DI577" s="2"/>
      <c r="DJ577" s="2"/>
      <c r="DK577" s="2"/>
      <c r="DL577" s="2"/>
      <c r="DM577" s="2"/>
      <c r="DN577" s="2"/>
      <c r="DO577" s="2"/>
      <c r="DP577" s="2"/>
    </row>
    <row r="578" spans="9:120" ht="9.9499999999999993" customHeight="1">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c r="AR578" s="2"/>
      <c r="AS578" s="2"/>
      <c r="AT578" s="2"/>
      <c r="AU578" s="2"/>
      <c r="AV578" s="2"/>
      <c r="AW578" s="2"/>
      <c r="AX578" s="2"/>
      <c r="AY578" s="2"/>
      <c r="AZ578" s="2"/>
      <c r="BA578" s="2"/>
      <c r="BB578" s="2"/>
      <c r="BC578" s="2"/>
      <c r="BD578" s="2"/>
      <c r="BE578" s="2"/>
      <c r="BF578" s="2"/>
      <c r="BG578" s="2"/>
      <c r="BH578" s="2"/>
      <c r="BI578" s="2"/>
      <c r="BJ578" s="2"/>
      <c r="BK578" s="2"/>
      <c r="BL578" s="2"/>
      <c r="BM578" s="2"/>
      <c r="BN578" s="2"/>
      <c r="BO578" s="2"/>
      <c r="BP578" s="2"/>
      <c r="BQ578" s="2"/>
      <c r="BR578" s="2"/>
      <c r="BS578" s="2"/>
      <c r="BT578" s="2"/>
      <c r="BU578" s="2"/>
      <c r="BV578" s="2"/>
      <c r="BW578" s="2"/>
      <c r="BX578" s="2"/>
      <c r="BY578" s="2"/>
      <c r="BZ578" s="2"/>
      <c r="CA578" s="2"/>
      <c r="CB578" s="2"/>
      <c r="CC578" s="2"/>
      <c r="CD578" s="2"/>
      <c r="CE578" s="2"/>
      <c r="CF578" s="2"/>
      <c r="CG578" s="2"/>
      <c r="CH578" s="2"/>
      <c r="CI578" s="2"/>
      <c r="CJ578" s="2"/>
      <c r="CK578" s="2"/>
      <c r="CL578" s="2"/>
      <c r="CM578" s="2"/>
      <c r="CN578" s="2"/>
      <c r="CO578" s="2"/>
      <c r="CP578" s="2"/>
      <c r="CQ578" s="2"/>
      <c r="CR578" s="2"/>
      <c r="CS578" s="2"/>
      <c r="CT578" s="2"/>
      <c r="CU578" s="2"/>
      <c r="CV578" s="2"/>
      <c r="CW578" s="2"/>
      <c r="CX578" s="2"/>
      <c r="CY578" s="2"/>
      <c r="CZ578" s="2"/>
      <c r="DA578" s="2"/>
      <c r="DB578" s="2"/>
      <c r="DC578" s="2"/>
      <c r="DD578" s="2"/>
      <c r="DE578" s="2"/>
      <c r="DF578" s="2"/>
      <c r="DG578" s="2"/>
      <c r="DH578" s="2"/>
      <c r="DI578" s="2"/>
      <c r="DJ578" s="2"/>
      <c r="DK578" s="2"/>
      <c r="DL578" s="2"/>
      <c r="DM578" s="2"/>
      <c r="DN578" s="2"/>
      <c r="DO578" s="2"/>
      <c r="DP578" s="2"/>
    </row>
    <row r="579" spans="9:120" ht="9.9499999999999993" customHeight="1">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c r="AR579" s="2"/>
      <c r="AS579" s="2"/>
      <c r="AT579" s="2"/>
      <c r="AU579" s="2"/>
      <c r="AV579" s="2"/>
      <c r="AW579" s="2"/>
      <c r="AX579" s="2"/>
      <c r="AY579" s="2"/>
      <c r="AZ579" s="2"/>
      <c r="BA579" s="2"/>
      <c r="BB579" s="2"/>
      <c r="BC579" s="2"/>
      <c r="BD579" s="2"/>
      <c r="BE579" s="2"/>
      <c r="BF579" s="2"/>
      <c r="BG579" s="2"/>
      <c r="BH579" s="2"/>
      <c r="BI579" s="2"/>
      <c r="BJ579" s="2"/>
      <c r="BK579" s="2"/>
      <c r="BL579" s="2"/>
      <c r="BM579" s="2"/>
      <c r="BN579" s="2"/>
      <c r="BO579" s="2"/>
      <c r="BP579" s="2"/>
      <c r="BQ579" s="2"/>
      <c r="BR579" s="2"/>
      <c r="BS579" s="2"/>
      <c r="BT579" s="2"/>
      <c r="BU579" s="2"/>
      <c r="BV579" s="2"/>
      <c r="BW579" s="2"/>
      <c r="BX579" s="2"/>
      <c r="BY579" s="2"/>
      <c r="BZ579" s="2"/>
      <c r="CA579" s="2"/>
      <c r="CB579" s="2"/>
      <c r="CC579" s="2"/>
      <c r="CD579" s="2"/>
      <c r="CE579" s="2"/>
      <c r="CF579" s="2"/>
      <c r="CG579" s="2"/>
      <c r="CH579" s="2"/>
      <c r="CI579" s="2"/>
      <c r="CJ579" s="2"/>
      <c r="CK579" s="2"/>
      <c r="CL579" s="2"/>
      <c r="CM579" s="2"/>
      <c r="CN579" s="2"/>
      <c r="CO579" s="2"/>
      <c r="CP579" s="2"/>
      <c r="CQ579" s="2"/>
      <c r="CR579" s="2"/>
      <c r="CS579" s="2"/>
      <c r="CT579" s="2"/>
      <c r="CU579" s="2"/>
      <c r="CV579" s="2"/>
      <c r="CW579" s="2"/>
      <c r="CX579" s="2"/>
      <c r="CY579" s="2"/>
      <c r="CZ579" s="2"/>
      <c r="DA579" s="2"/>
      <c r="DB579" s="2"/>
      <c r="DC579" s="2"/>
      <c r="DD579" s="2"/>
      <c r="DE579" s="2"/>
      <c r="DF579" s="2"/>
      <c r="DG579" s="2"/>
      <c r="DH579" s="2"/>
      <c r="DI579" s="2"/>
      <c r="DJ579" s="2"/>
      <c r="DK579" s="2"/>
      <c r="DL579" s="2"/>
      <c r="DM579" s="2"/>
      <c r="DN579" s="2"/>
      <c r="DO579" s="2"/>
      <c r="DP579" s="2"/>
    </row>
    <row r="580" spans="9:120" ht="9.9499999999999993" customHeight="1">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c r="AR580" s="2"/>
      <c r="AS580" s="2"/>
      <c r="AT580" s="2"/>
      <c r="AU580" s="2"/>
      <c r="AV580" s="2"/>
      <c r="AW580" s="2"/>
      <c r="AX580" s="2"/>
      <c r="AY580" s="2"/>
      <c r="AZ580" s="2"/>
      <c r="BA580" s="2"/>
      <c r="BB580" s="2"/>
      <c r="BC580" s="2"/>
      <c r="BD580" s="2"/>
      <c r="BE580" s="2"/>
      <c r="BF580" s="2"/>
      <c r="BG580" s="2"/>
      <c r="BH580" s="2"/>
      <c r="BI580" s="2"/>
      <c r="BJ580" s="2"/>
      <c r="BK580" s="2"/>
      <c r="BL580" s="2"/>
      <c r="BM580" s="2"/>
      <c r="BN580" s="2"/>
      <c r="BO580" s="2"/>
      <c r="BP580" s="2"/>
      <c r="BQ580" s="2"/>
      <c r="BR580" s="2"/>
      <c r="BS580" s="2"/>
      <c r="BT580" s="2"/>
      <c r="BU580" s="2"/>
      <c r="BV580" s="2"/>
      <c r="BW580" s="2"/>
      <c r="BX580" s="2"/>
      <c r="BY580" s="2"/>
      <c r="BZ580" s="2"/>
      <c r="CA580" s="2"/>
      <c r="CB580" s="2"/>
      <c r="CC580" s="2"/>
      <c r="CD580" s="2"/>
      <c r="CE580" s="2"/>
      <c r="CF580" s="2"/>
      <c r="CG580" s="2"/>
      <c r="CH580" s="2"/>
      <c r="CI580" s="2"/>
      <c r="CJ580" s="2"/>
      <c r="CK580" s="2"/>
      <c r="CL580" s="2"/>
      <c r="CM580" s="2"/>
      <c r="CN580" s="2"/>
      <c r="CO580" s="2"/>
      <c r="CP580" s="2"/>
      <c r="CQ580" s="2"/>
      <c r="CR580" s="2"/>
      <c r="CS580" s="2"/>
      <c r="CT580" s="2"/>
      <c r="CU580" s="2"/>
      <c r="CV580" s="2"/>
      <c r="CW580" s="2"/>
      <c r="CX580" s="2"/>
      <c r="CY580" s="2"/>
      <c r="CZ580" s="2"/>
      <c r="DA580" s="2"/>
      <c r="DB580" s="2"/>
      <c r="DC580" s="2"/>
      <c r="DD580" s="2"/>
      <c r="DE580" s="2"/>
      <c r="DF580" s="2"/>
      <c r="DG580" s="2"/>
      <c r="DH580" s="2"/>
      <c r="DI580" s="2"/>
      <c r="DJ580" s="2"/>
      <c r="DK580" s="2"/>
      <c r="DL580" s="2"/>
      <c r="DM580" s="2"/>
      <c r="DN580" s="2"/>
      <c r="DO580" s="2"/>
      <c r="DP580" s="2"/>
    </row>
    <row r="581" spans="9:120" ht="9.9499999999999993" customHeight="1">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c r="AR581" s="2"/>
      <c r="AS581" s="2"/>
      <c r="AT581" s="2"/>
      <c r="AU581" s="2"/>
      <c r="AV581" s="2"/>
      <c r="AW581" s="2"/>
      <c r="AX581" s="2"/>
      <c r="AY581" s="2"/>
      <c r="AZ581" s="2"/>
      <c r="BA581" s="2"/>
      <c r="BB581" s="2"/>
      <c r="BC581" s="2"/>
      <c r="BD581" s="2"/>
      <c r="BE581" s="2"/>
      <c r="BF581" s="2"/>
      <c r="BG581" s="2"/>
      <c r="BH581" s="2"/>
      <c r="BI581" s="2"/>
      <c r="BJ581" s="2"/>
      <c r="BK581" s="2"/>
      <c r="BL581" s="2"/>
      <c r="BM581" s="2"/>
      <c r="BN581" s="2"/>
      <c r="BO581" s="2"/>
      <c r="BP581" s="2"/>
      <c r="BQ581" s="2"/>
      <c r="BR581" s="2"/>
      <c r="BS581" s="2"/>
      <c r="BT581" s="2"/>
      <c r="BU581" s="2"/>
      <c r="BV581" s="2"/>
      <c r="BW581" s="2"/>
      <c r="BX581" s="2"/>
      <c r="BY581" s="2"/>
      <c r="BZ581" s="2"/>
      <c r="CA581" s="2"/>
      <c r="CB581" s="2"/>
      <c r="CC581" s="2"/>
      <c r="CD581" s="2"/>
      <c r="CE581" s="2"/>
      <c r="CF581" s="2"/>
      <c r="CG581" s="2"/>
      <c r="CH581" s="2"/>
      <c r="CI581" s="2"/>
      <c r="CJ581" s="2"/>
      <c r="CK581" s="2"/>
      <c r="CL581" s="2"/>
      <c r="CM581" s="2"/>
      <c r="CN581" s="2"/>
      <c r="CO581" s="2"/>
      <c r="CP581" s="2"/>
      <c r="CQ581" s="2"/>
      <c r="CR581" s="2"/>
      <c r="CS581" s="2"/>
      <c r="CT581" s="2"/>
      <c r="CU581" s="2"/>
      <c r="CV581" s="2"/>
      <c r="CW581" s="2"/>
      <c r="CX581" s="2"/>
      <c r="CY581" s="2"/>
      <c r="CZ581" s="2"/>
      <c r="DA581" s="2"/>
      <c r="DB581" s="2"/>
      <c r="DC581" s="2"/>
      <c r="DD581" s="2"/>
      <c r="DE581" s="2"/>
      <c r="DF581" s="2"/>
      <c r="DG581" s="2"/>
      <c r="DH581" s="2"/>
      <c r="DI581" s="2"/>
      <c r="DJ581" s="2"/>
      <c r="DK581" s="2"/>
      <c r="DL581" s="2"/>
      <c r="DM581" s="2"/>
      <c r="DN581" s="2"/>
      <c r="DO581" s="2"/>
      <c r="DP581" s="2"/>
    </row>
    <row r="582" spans="9:120" ht="9.9499999999999993" customHeight="1">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c r="AR582" s="2"/>
      <c r="AS582" s="2"/>
      <c r="AT582" s="2"/>
      <c r="AU582" s="2"/>
      <c r="AV582" s="2"/>
      <c r="AW582" s="2"/>
      <c r="AX582" s="2"/>
      <c r="AY582" s="2"/>
      <c r="AZ582" s="2"/>
      <c r="BA582" s="2"/>
      <c r="BB582" s="2"/>
      <c r="BC582" s="2"/>
      <c r="BD582" s="2"/>
      <c r="BE582" s="2"/>
      <c r="BF582" s="2"/>
      <c r="BG582" s="2"/>
      <c r="BH582" s="2"/>
      <c r="BI582" s="2"/>
      <c r="BJ582" s="2"/>
      <c r="BK582" s="2"/>
      <c r="BL582" s="2"/>
      <c r="BM582" s="2"/>
      <c r="BN582" s="2"/>
      <c r="BO582" s="2"/>
      <c r="BP582" s="2"/>
      <c r="BQ582" s="2"/>
      <c r="BR582" s="2"/>
      <c r="BS582" s="2"/>
      <c r="BT582" s="2"/>
      <c r="BU582" s="2"/>
      <c r="BV582" s="2"/>
      <c r="BW582" s="2"/>
      <c r="BX582" s="2"/>
      <c r="BY582" s="2"/>
      <c r="BZ582" s="2"/>
      <c r="CA582" s="2"/>
      <c r="CB582" s="2"/>
      <c r="CC582" s="2"/>
      <c r="CD582" s="2"/>
      <c r="CE582" s="2"/>
      <c r="CF582" s="2"/>
      <c r="CG582" s="2"/>
      <c r="CH582" s="2"/>
      <c r="CI582" s="2"/>
      <c r="CJ582" s="2"/>
      <c r="CK582" s="2"/>
      <c r="CL582" s="2"/>
      <c r="CM582" s="2"/>
      <c r="CN582" s="2"/>
      <c r="CO582" s="2"/>
      <c r="CP582" s="2"/>
      <c r="CQ582" s="2"/>
      <c r="CR582" s="2"/>
      <c r="CS582" s="2"/>
      <c r="CT582" s="2"/>
      <c r="CU582" s="2"/>
      <c r="CV582" s="2"/>
      <c r="CW582" s="2"/>
      <c r="CX582" s="2"/>
      <c r="CY582" s="2"/>
      <c r="CZ582" s="2"/>
      <c r="DA582" s="2"/>
      <c r="DB582" s="2"/>
      <c r="DC582" s="2"/>
      <c r="DD582" s="2"/>
      <c r="DE582" s="2"/>
      <c r="DF582" s="2"/>
      <c r="DG582" s="2"/>
      <c r="DH582" s="2"/>
      <c r="DI582" s="2"/>
      <c r="DJ582" s="2"/>
      <c r="DK582" s="2"/>
      <c r="DL582" s="2"/>
      <c r="DM582" s="2"/>
      <c r="DN582" s="2"/>
      <c r="DO582" s="2"/>
      <c r="DP582" s="2"/>
    </row>
    <row r="583" spans="9:120" ht="9.9499999999999993" customHeight="1">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c r="AR583" s="2"/>
      <c r="AS583" s="2"/>
      <c r="AT583" s="2"/>
      <c r="AU583" s="2"/>
      <c r="AV583" s="2"/>
      <c r="AW583" s="2"/>
      <c r="AX583" s="2"/>
      <c r="AY583" s="2"/>
      <c r="AZ583" s="2"/>
      <c r="BA583" s="2"/>
      <c r="BB583" s="2"/>
      <c r="BC583" s="2"/>
      <c r="BD583" s="2"/>
      <c r="BE583" s="2"/>
      <c r="BF583" s="2"/>
      <c r="BG583" s="2"/>
      <c r="BH583" s="2"/>
      <c r="BI583" s="2"/>
      <c r="BJ583" s="2"/>
      <c r="BK583" s="2"/>
      <c r="BL583" s="2"/>
      <c r="BM583" s="2"/>
      <c r="BN583" s="2"/>
      <c r="BO583" s="2"/>
      <c r="BP583" s="2"/>
      <c r="BQ583" s="2"/>
      <c r="BR583" s="2"/>
      <c r="BS583" s="2"/>
      <c r="BT583" s="2"/>
      <c r="BU583" s="2"/>
      <c r="BV583" s="2"/>
      <c r="BW583" s="2"/>
      <c r="BX583" s="2"/>
      <c r="BY583" s="2"/>
      <c r="BZ583" s="2"/>
      <c r="CA583" s="2"/>
      <c r="CB583" s="2"/>
      <c r="CC583" s="2"/>
      <c r="CD583" s="2"/>
      <c r="CE583" s="2"/>
      <c r="CF583" s="2"/>
      <c r="CG583" s="2"/>
      <c r="CH583" s="2"/>
      <c r="CI583" s="2"/>
      <c r="CJ583" s="2"/>
      <c r="CK583" s="2"/>
      <c r="CL583" s="2"/>
      <c r="CM583" s="2"/>
      <c r="CN583" s="2"/>
      <c r="CO583" s="2"/>
      <c r="CP583" s="2"/>
      <c r="CQ583" s="2"/>
      <c r="CR583" s="2"/>
      <c r="CS583" s="2"/>
      <c r="CT583" s="2"/>
      <c r="CU583" s="2"/>
      <c r="CV583" s="2"/>
      <c r="CW583" s="2"/>
      <c r="CX583" s="2"/>
      <c r="CY583" s="2"/>
      <c r="CZ583" s="2"/>
      <c r="DA583" s="2"/>
      <c r="DB583" s="2"/>
      <c r="DC583" s="2"/>
      <c r="DD583" s="2"/>
      <c r="DE583" s="2"/>
      <c r="DF583" s="2"/>
      <c r="DG583" s="2"/>
      <c r="DH583" s="2"/>
      <c r="DI583" s="2"/>
      <c r="DJ583" s="2"/>
      <c r="DK583" s="2"/>
      <c r="DL583" s="2"/>
      <c r="DM583" s="2"/>
      <c r="DN583" s="2"/>
      <c r="DO583" s="2"/>
      <c r="DP583" s="2"/>
    </row>
    <row r="584" spans="9:120" ht="9.9499999999999993" customHeight="1">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c r="AR584" s="2"/>
      <c r="AS584" s="2"/>
      <c r="AT584" s="2"/>
      <c r="AU584" s="2"/>
      <c r="AV584" s="2"/>
      <c r="AW584" s="2"/>
      <c r="AX584" s="2"/>
      <c r="AY584" s="2"/>
      <c r="AZ584" s="2"/>
      <c r="BA584" s="2"/>
      <c r="BB584" s="2"/>
      <c r="BC584" s="2"/>
      <c r="BD584" s="2"/>
      <c r="BE584" s="2"/>
      <c r="BF584" s="2"/>
      <c r="BG584" s="2"/>
      <c r="BH584" s="2"/>
      <c r="BI584" s="2"/>
      <c r="BJ584" s="2"/>
      <c r="BK584" s="2"/>
      <c r="BL584" s="2"/>
      <c r="BM584" s="2"/>
      <c r="BN584" s="2"/>
      <c r="BO584" s="2"/>
      <c r="BP584" s="2"/>
      <c r="BQ584" s="2"/>
      <c r="BR584" s="2"/>
      <c r="BS584" s="2"/>
      <c r="BT584" s="2"/>
      <c r="BU584" s="2"/>
      <c r="BV584" s="2"/>
      <c r="BW584" s="2"/>
      <c r="BX584" s="2"/>
      <c r="BY584" s="2"/>
      <c r="BZ584" s="2"/>
      <c r="CA584" s="2"/>
      <c r="CB584" s="2"/>
      <c r="CC584" s="2"/>
      <c r="CD584" s="2"/>
      <c r="CE584" s="2"/>
      <c r="CF584" s="2"/>
      <c r="CG584" s="2"/>
      <c r="CH584" s="2"/>
      <c r="CI584" s="2"/>
      <c r="CJ584" s="2"/>
      <c r="CK584" s="2"/>
      <c r="CL584" s="2"/>
      <c r="CM584" s="2"/>
      <c r="CN584" s="2"/>
      <c r="CO584" s="2"/>
      <c r="CP584" s="2"/>
      <c r="CQ584" s="2"/>
      <c r="CR584" s="2"/>
      <c r="CS584" s="2"/>
      <c r="CT584" s="2"/>
      <c r="CU584" s="2"/>
      <c r="CV584" s="2"/>
      <c r="CW584" s="2"/>
      <c r="CX584" s="2"/>
      <c r="CY584" s="2"/>
      <c r="CZ584" s="2"/>
      <c r="DA584" s="2"/>
      <c r="DB584" s="2"/>
      <c r="DC584" s="2"/>
      <c r="DD584" s="2"/>
      <c r="DE584" s="2"/>
      <c r="DF584" s="2"/>
      <c r="DG584" s="2"/>
      <c r="DH584" s="2"/>
      <c r="DI584" s="2"/>
      <c r="DJ584" s="2"/>
      <c r="DK584" s="2"/>
      <c r="DL584" s="2"/>
      <c r="DM584" s="2"/>
      <c r="DN584" s="2"/>
      <c r="DO584" s="2"/>
      <c r="DP584" s="2"/>
    </row>
    <row r="585" spans="9:120" ht="9.9499999999999993" customHeight="1">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c r="AR585" s="2"/>
      <c r="AS585" s="2"/>
      <c r="AT585" s="2"/>
      <c r="AU585" s="2"/>
      <c r="AV585" s="2"/>
      <c r="AW585" s="2"/>
      <c r="AX585" s="2"/>
      <c r="AY585" s="2"/>
      <c r="AZ585" s="2"/>
      <c r="BA585" s="2"/>
      <c r="BB585" s="2"/>
      <c r="BC585" s="2"/>
      <c r="BD585" s="2"/>
      <c r="BE585" s="2"/>
      <c r="BF585" s="2"/>
      <c r="BG585" s="2"/>
      <c r="BH585" s="2"/>
      <c r="BI585" s="2"/>
      <c r="BJ585" s="2"/>
      <c r="BK585" s="2"/>
      <c r="BL585" s="2"/>
      <c r="BM585" s="2"/>
      <c r="BN585" s="2"/>
      <c r="BO585" s="2"/>
      <c r="BP585" s="2"/>
      <c r="BQ585" s="2"/>
      <c r="BR585" s="2"/>
      <c r="BS585" s="2"/>
      <c r="BT585" s="2"/>
      <c r="BU585" s="2"/>
      <c r="BV585" s="2"/>
      <c r="BW585" s="2"/>
      <c r="BX585" s="2"/>
      <c r="BY585" s="2"/>
      <c r="BZ585" s="2"/>
      <c r="CA585" s="2"/>
      <c r="CB585" s="2"/>
      <c r="CC585" s="2"/>
      <c r="CD585" s="2"/>
      <c r="CE585" s="2"/>
      <c r="CF585" s="2"/>
      <c r="CG585" s="2"/>
      <c r="CH585" s="2"/>
      <c r="CI585" s="2"/>
      <c r="CJ585" s="2"/>
      <c r="CK585" s="2"/>
      <c r="CL585" s="2"/>
      <c r="CM585" s="2"/>
      <c r="CN585" s="2"/>
      <c r="CO585" s="2"/>
      <c r="CP585" s="2"/>
      <c r="CQ585" s="2"/>
      <c r="CR585" s="2"/>
      <c r="CS585" s="2"/>
      <c r="CT585" s="2"/>
      <c r="CU585" s="2"/>
      <c r="CV585" s="2"/>
      <c r="CW585" s="2"/>
      <c r="CX585" s="2"/>
      <c r="CY585" s="2"/>
      <c r="CZ585" s="2"/>
      <c r="DA585" s="2"/>
      <c r="DB585" s="2"/>
      <c r="DC585" s="2"/>
      <c r="DD585" s="2"/>
      <c r="DE585" s="2"/>
      <c r="DF585" s="2"/>
      <c r="DG585" s="2"/>
      <c r="DH585" s="2"/>
      <c r="DI585" s="2"/>
      <c r="DJ585" s="2"/>
      <c r="DK585" s="2"/>
      <c r="DL585" s="2"/>
      <c r="DM585" s="2"/>
      <c r="DN585" s="2"/>
      <c r="DO585" s="2"/>
      <c r="DP585" s="2"/>
    </row>
    <row r="586" spans="9:120" ht="9.9499999999999993" customHeight="1">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c r="AR586" s="2"/>
      <c r="AS586" s="2"/>
      <c r="AT586" s="2"/>
      <c r="AU586" s="2"/>
      <c r="AV586" s="2"/>
      <c r="AW586" s="2"/>
      <c r="AX586" s="2"/>
      <c r="AY586" s="2"/>
      <c r="AZ586" s="2"/>
      <c r="BA586" s="2"/>
      <c r="BB586" s="2"/>
      <c r="BC586" s="2"/>
      <c r="BD586" s="2"/>
      <c r="BE586" s="2"/>
      <c r="BF586" s="2"/>
      <c r="BG586" s="2"/>
      <c r="BH586" s="2"/>
      <c r="BI586" s="2"/>
      <c r="BJ586" s="2"/>
      <c r="BK586" s="2"/>
      <c r="BL586" s="2"/>
      <c r="BM586" s="2"/>
      <c r="BN586" s="2"/>
      <c r="BO586" s="2"/>
      <c r="BP586" s="2"/>
      <c r="BQ586" s="2"/>
      <c r="BR586" s="2"/>
      <c r="BS586" s="2"/>
      <c r="BT586" s="2"/>
      <c r="BU586" s="2"/>
      <c r="BV586" s="2"/>
      <c r="BW586" s="2"/>
      <c r="BX586" s="2"/>
      <c r="BY586" s="2"/>
      <c r="BZ586" s="2"/>
      <c r="CA586" s="2"/>
      <c r="CB586" s="2"/>
      <c r="CC586" s="2"/>
      <c r="CD586" s="2"/>
      <c r="CE586" s="2"/>
      <c r="CF586" s="2"/>
      <c r="CG586" s="2"/>
      <c r="CH586" s="2"/>
      <c r="CI586" s="2"/>
      <c r="CJ586" s="2"/>
      <c r="CK586" s="2"/>
      <c r="CL586" s="2"/>
      <c r="CM586" s="2"/>
      <c r="CN586" s="2"/>
      <c r="CO586" s="2"/>
      <c r="CP586" s="2"/>
      <c r="CQ586" s="2"/>
      <c r="CR586" s="2"/>
      <c r="CS586" s="2"/>
      <c r="CT586" s="2"/>
      <c r="CU586" s="2"/>
      <c r="CV586" s="2"/>
      <c r="CW586" s="2"/>
      <c r="CX586" s="2"/>
      <c r="CY586" s="2"/>
      <c r="CZ586" s="2"/>
      <c r="DA586" s="2"/>
      <c r="DB586" s="2"/>
      <c r="DC586" s="2"/>
      <c r="DD586" s="2"/>
      <c r="DE586" s="2"/>
      <c r="DF586" s="2"/>
      <c r="DG586" s="2"/>
      <c r="DH586" s="2"/>
      <c r="DI586" s="2"/>
      <c r="DJ586" s="2"/>
      <c r="DK586" s="2"/>
      <c r="DL586" s="2"/>
      <c r="DM586" s="2"/>
      <c r="DN586" s="2"/>
      <c r="DO586" s="2"/>
      <c r="DP586" s="2"/>
    </row>
    <row r="587" spans="9:120" ht="9.9499999999999993" customHeight="1">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c r="AR587" s="2"/>
      <c r="AS587" s="2"/>
      <c r="AT587" s="2"/>
      <c r="AU587" s="2"/>
      <c r="AV587" s="2"/>
      <c r="AW587" s="2"/>
      <c r="AX587" s="2"/>
      <c r="AY587" s="2"/>
      <c r="AZ587" s="2"/>
      <c r="BA587" s="2"/>
      <c r="BB587" s="2"/>
      <c r="BC587" s="2"/>
      <c r="BD587" s="2"/>
      <c r="BE587" s="2"/>
      <c r="BF587" s="2"/>
      <c r="BG587" s="2"/>
      <c r="BH587" s="2"/>
      <c r="BI587" s="2"/>
      <c r="BJ587" s="2"/>
      <c r="BK587" s="2"/>
      <c r="BL587" s="2"/>
      <c r="BM587" s="2"/>
      <c r="BN587" s="2"/>
      <c r="BO587" s="2"/>
      <c r="BP587" s="2"/>
      <c r="BQ587" s="2"/>
      <c r="BR587" s="2"/>
      <c r="BS587" s="2"/>
      <c r="BT587" s="2"/>
      <c r="BU587" s="2"/>
      <c r="BV587" s="2"/>
      <c r="BW587" s="2"/>
      <c r="BX587" s="2"/>
      <c r="BY587" s="2"/>
      <c r="BZ587" s="2"/>
      <c r="CA587" s="2"/>
      <c r="CB587" s="2"/>
      <c r="CC587" s="2"/>
      <c r="CD587" s="2"/>
      <c r="CE587" s="2"/>
      <c r="CF587" s="2"/>
      <c r="CG587" s="2"/>
      <c r="CH587" s="2"/>
      <c r="CI587" s="2"/>
      <c r="CJ587" s="2"/>
      <c r="CK587" s="2"/>
      <c r="CL587" s="2"/>
      <c r="CM587" s="2"/>
      <c r="CN587" s="2"/>
      <c r="CO587" s="2"/>
      <c r="CP587" s="2"/>
      <c r="CQ587" s="2"/>
      <c r="CR587" s="2"/>
      <c r="CS587" s="2"/>
      <c r="CT587" s="2"/>
      <c r="CU587" s="2"/>
      <c r="CV587" s="2"/>
      <c r="CW587" s="2"/>
      <c r="CX587" s="2"/>
      <c r="CY587" s="2"/>
      <c r="CZ587" s="2"/>
      <c r="DA587" s="2"/>
      <c r="DB587" s="2"/>
      <c r="DC587" s="2"/>
      <c r="DD587" s="2"/>
      <c r="DE587" s="2"/>
      <c r="DF587" s="2"/>
      <c r="DG587" s="2"/>
      <c r="DH587" s="2"/>
      <c r="DI587" s="2"/>
      <c r="DJ587" s="2"/>
      <c r="DK587" s="2"/>
      <c r="DL587" s="2"/>
      <c r="DM587" s="2"/>
      <c r="DN587" s="2"/>
      <c r="DO587" s="2"/>
      <c r="DP587" s="2"/>
    </row>
    <row r="588" spans="9:120" ht="9.9499999999999993" customHeight="1">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c r="AR588" s="2"/>
      <c r="AS588" s="2"/>
      <c r="AT588" s="2"/>
      <c r="AU588" s="2"/>
      <c r="AV588" s="2"/>
      <c r="AW588" s="2"/>
      <c r="AX588" s="2"/>
      <c r="AY588" s="2"/>
      <c r="AZ588" s="2"/>
      <c r="BA588" s="2"/>
      <c r="BB588" s="2"/>
      <c r="BC588" s="2"/>
      <c r="BD588" s="2"/>
      <c r="BE588" s="2"/>
      <c r="BF588" s="2"/>
      <c r="BG588" s="2"/>
      <c r="BH588" s="2"/>
      <c r="BI588" s="2"/>
      <c r="BJ588" s="2"/>
      <c r="BK588" s="2"/>
      <c r="BL588" s="2"/>
      <c r="BM588" s="2"/>
      <c r="BN588" s="2"/>
      <c r="BO588" s="2"/>
      <c r="BP588" s="2"/>
      <c r="BQ588" s="2"/>
      <c r="BR588" s="2"/>
      <c r="BS588" s="2"/>
      <c r="BT588" s="2"/>
      <c r="BU588" s="2"/>
      <c r="BV588" s="2"/>
      <c r="BW588" s="2"/>
      <c r="BX588" s="2"/>
      <c r="BY588" s="2"/>
      <c r="BZ588" s="2"/>
      <c r="CA588" s="2"/>
      <c r="CB588" s="2"/>
      <c r="CC588" s="2"/>
      <c r="CD588" s="2"/>
      <c r="CE588" s="2"/>
      <c r="CF588" s="2"/>
      <c r="CG588" s="2"/>
      <c r="CH588" s="2"/>
      <c r="CI588" s="2"/>
      <c r="CJ588" s="2"/>
      <c r="CK588" s="2"/>
      <c r="CL588" s="2"/>
      <c r="CM588" s="2"/>
      <c r="CN588" s="2"/>
      <c r="CO588" s="2"/>
      <c r="CP588" s="2"/>
      <c r="CQ588" s="2"/>
      <c r="CR588" s="2"/>
      <c r="CS588" s="2"/>
      <c r="CT588" s="2"/>
      <c r="CU588" s="2"/>
      <c r="CV588" s="2"/>
      <c r="CW588" s="2"/>
      <c r="CX588" s="2"/>
      <c r="CY588" s="2"/>
      <c r="CZ588" s="2"/>
      <c r="DA588" s="2"/>
      <c r="DB588" s="2"/>
      <c r="DC588" s="2"/>
      <c r="DD588" s="2"/>
      <c r="DE588" s="2"/>
      <c r="DF588" s="2"/>
      <c r="DG588" s="2"/>
      <c r="DH588" s="2"/>
      <c r="DI588" s="2"/>
      <c r="DJ588" s="2"/>
      <c r="DK588" s="2"/>
      <c r="DL588" s="2"/>
      <c r="DM588" s="2"/>
      <c r="DN588" s="2"/>
      <c r="DO588" s="2"/>
      <c r="DP588" s="2"/>
    </row>
    <row r="589" spans="9:120" ht="9.9499999999999993" customHeight="1">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c r="AR589" s="2"/>
      <c r="AS589" s="2"/>
      <c r="AT589" s="2"/>
      <c r="AU589" s="2"/>
      <c r="AV589" s="2"/>
      <c r="AW589" s="2"/>
      <c r="AX589" s="2"/>
      <c r="AY589" s="2"/>
      <c r="AZ589" s="2"/>
      <c r="BA589" s="2"/>
      <c r="BB589" s="2"/>
      <c r="BC589" s="2"/>
      <c r="BD589" s="2"/>
      <c r="BE589" s="2"/>
      <c r="BF589" s="2"/>
      <c r="BG589" s="2"/>
      <c r="BH589" s="2"/>
      <c r="BI589" s="2"/>
      <c r="BJ589" s="2"/>
      <c r="BK589" s="2"/>
      <c r="BL589" s="2"/>
      <c r="BM589" s="2"/>
      <c r="BN589" s="2"/>
      <c r="BO589" s="2"/>
      <c r="BP589" s="2"/>
      <c r="BQ589" s="2"/>
      <c r="BR589" s="2"/>
      <c r="BS589" s="2"/>
      <c r="BT589" s="2"/>
      <c r="BU589" s="2"/>
      <c r="BV589" s="2"/>
      <c r="BW589" s="2"/>
      <c r="BX589" s="2"/>
      <c r="BY589" s="2"/>
      <c r="BZ589" s="2"/>
      <c r="CA589" s="2"/>
      <c r="CB589" s="2"/>
      <c r="CC589" s="2"/>
      <c r="CD589" s="2"/>
      <c r="CE589" s="2"/>
      <c r="CF589" s="2"/>
      <c r="CG589" s="2"/>
      <c r="CH589" s="2"/>
      <c r="CI589" s="2"/>
      <c r="CJ589" s="2"/>
      <c r="CK589" s="2"/>
      <c r="CL589" s="2"/>
      <c r="CM589" s="2"/>
      <c r="CN589" s="2"/>
      <c r="CO589" s="2"/>
      <c r="CP589" s="2"/>
      <c r="CQ589" s="2"/>
      <c r="CR589" s="2"/>
      <c r="CS589" s="2"/>
      <c r="CT589" s="2"/>
      <c r="CU589" s="2"/>
      <c r="CV589" s="2"/>
      <c r="CW589" s="2"/>
      <c r="CX589" s="2"/>
      <c r="CY589" s="2"/>
      <c r="CZ589" s="2"/>
      <c r="DA589" s="2"/>
      <c r="DB589" s="2"/>
      <c r="DC589" s="2"/>
      <c r="DD589" s="2"/>
      <c r="DE589" s="2"/>
      <c r="DF589" s="2"/>
      <c r="DG589" s="2"/>
      <c r="DH589" s="2"/>
      <c r="DI589" s="2"/>
      <c r="DJ589" s="2"/>
      <c r="DK589" s="2"/>
      <c r="DL589" s="2"/>
      <c r="DM589" s="2"/>
      <c r="DN589" s="2"/>
      <c r="DO589" s="2"/>
      <c r="DP589" s="2"/>
    </row>
    <row r="590" spans="9:120" ht="9.9499999999999993" customHeight="1">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c r="AR590" s="2"/>
      <c r="AS590" s="2"/>
      <c r="AT590" s="2"/>
      <c r="AU590" s="2"/>
      <c r="AV590" s="2"/>
      <c r="AW590" s="2"/>
      <c r="AX590" s="2"/>
      <c r="AY590" s="2"/>
      <c r="AZ590" s="2"/>
      <c r="BA590" s="2"/>
      <c r="BB590" s="2"/>
      <c r="BC590" s="2"/>
      <c r="BD590" s="2"/>
      <c r="BE590" s="2"/>
      <c r="BF590" s="2"/>
      <c r="BG590" s="2"/>
      <c r="BH590" s="2"/>
      <c r="BI590" s="2"/>
      <c r="BJ590" s="2"/>
      <c r="BK590" s="2"/>
      <c r="BL590" s="2"/>
      <c r="BM590" s="2"/>
      <c r="BN590" s="2"/>
      <c r="BO590" s="2"/>
      <c r="BP590" s="2"/>
      <c r="BQ590" s="2"/>
      <c r="BR590" s="2"/>
      <c r="BS590" s="2"/>
      <c r="BT590" s="2"/>
      <c r="BU590" s="2"/>
      <c r="BV590" s="2"/>
      <c r="BW590" s="2"/>
      <c r="BX590" s="2"/>
      <c r="BY590" s="2"/>
      <c r="BZ590" s="2"/>
      <c r="CA590" s="2"/>
      <c r="CB590" s="2"/>
      <c r="CC590" s="2"/>
      <c r="CD590" s="2"/>
      <c r="CE590" s="2"/>
      <c r="CF590" s="2"/>
      <c r="CG590" s="2"/>
      <c r="CH590" s="2"/>
      <c r="CI590" s="2"/>
      <c r="CJ590" s="2"/>
      <c r="CK590" s="2"/>
      <c r="CL590" s="2"/>
      <c r="CM590" s="2"/>
      <c r="CN590" s="2"/>
      <c r="CO590" s="2"/>
      <c r="CP590" s="2"/>
      <c r="CQ590" s="2"/>
      <c r="CR590" s="2"/>
      <c r="CS590" s="2"/>
      <c r="CT590" s="2"/>
      <c r="CU590" s="2"/>
      <c r="CV590" s="2"/>
      <c r="CW590" s="2"/>
      <c r="CX590" s="2"/>
      <c r="CY590" s="2"/>
      <c r="CZ590" s="2"/>
      <c r="DA590" s="2"/>
      <c r="DB590" s="2"/>
      <c r="DC590" s="2"/>
      <c r="DD590" s="2"/>
      <c r="DE590" s="2"/>
      <c r="DF590" s="2"/>
      <c r="DG590" s="2"/>
      <c r="DH590" s="2"/>
      <c r="DI590" s="2"/>
      <c r="DJ590" s="2"/>
      <c r="DK590" s="2"/>
      <c r="DL590" s="2"/>
      <c r="DM590" s="2"/>
      <c r="DN590" s="2"/>
      <c r="DO590" s="2"/>
      <c r="DP590" s="2"/>
    </row>
    <row r="591" spans="9:120" ht="9.9499999999999993" customHeight="1">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c r="AR591" s="2"/>
      <c r="AS591" s="2"/>
      <c r="AT591" s="2"/>
      <c r="AU591" s="2"/>
      <c r="AV591" s="2"/>
      <c r="AW591" s="2"/>
      <c r="AX591" s="2"/>
      <c r="AY591" s="2"/>
      <c r="AZ591" s="2"/>
      <c r="BA591" s="2"/>
      <c r="BB591" s="2"/>
      <c r="BC591" s="2"/>
      <c r="BD591" s="2"/>
      <c r="BE591" s="2"/>
      <c r="BF591" s="2"/>
      <c r="BG591" s="2"/>
      <c r="BH591" s="2"/>
      <c r="BI591" s="2"/>
      <c r="BJ591" s="2"/>
      <c r="BK591" s="2"/>
      <c r="BL591" s="2"/>
      <c r="BM591" s="2"/>
      <c r="BN591" s="2"/>
      <c r="BO591" s="2"/>
      <c r="BP591" s="2"/>
      <c r="BQ591" s="2"/>
      <c r="BR591" s="2"/>
      <c r="BS591" s="2"/>
      <c r="BT591" s="2"/>
      <c r="BU591" s="2"/>
      <c r="BV591" s="2"/>
      <c r="BW591" s="2"/>
      <c r="BX591" s="2"/>
      <c r="BY591" s="2"/>
      <c r="BZ591" s="2"/>
      <c r="CA591" s="2"/>
      <c r="CB591" s="2"/>
      <c r="CC591" s="2"/>
      <c r="CD591" s="2"/>
      <c r="CE591" s="2"/>
      <c r="CF591" s="2"/>
      <c r="CG591" s="2"/>
      <c r="CH591" s="2"/>
      <c r="CI591" s="2"/>
      <c r="CJ591" s="2"/>
      <c r="CK591" s="2"/>
      <c r="CL591" s="2"/>
      <c r="CM591" s="2"/>
      <c r="CN591" s="2"/>
      <c r="CO591" s="2"/>
      <c r="CP591" s="2"/>
      <c r="CQ591" s="2"/>
      <c r="CR591" s="2"/>
      <c r="CS591" s="2"/>
      <c r="CT591" s="2"/>
      <c r="CU591" s="2"/>
      <c r="CV591" s="2"/>
      <c r="CW591" s="2"/>
      <c r="CX591" s="2"/>
      <c r="CY591" s="2"/>
      <c r="CZ591" s="2"/>
      <c r="DA591" s="2"/>
      <c r="DB591" s="2"/>
      <c r="DC591" s="2"/>
      <c r="DD591" s="2"/>
      <c r="DE591" s="2"/>
      <c r="DF591" s="2"/>
      <c r="DG591" s="2"/>
      <c r="DH591" s="2"/>
      <c r="DI591" s="2"/>
      <c r="DJ591" s="2"/>
      <c r="DK591" s="2"/>
      <c r="DL591" s="2"/>
      <c r="DM591" s="2"/>
      <c r="DN591" s="2"/>
      <c r="DO591" s="2"/>
      <c r="DP591" s="2"/>
    </row>
    <row r="592" spans="9:120" ht="9.9499999999999993" customHeight="1">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c r="AR592" s="2"/>
      <c r="AS592" s="2"/>
      <c r="AT592" s="2"/>
      <c r="AU592" s="2"/>
      <c r="AV592" s="2"/>
      <c r="AW592" s="2"/>
      <c r="AX592" s="2"/>
      <c r="AY592" s="2"/>
      <c r="AZ592" s="2"/>
      <c r="BA592" s="2"/>
      <c r="BB592" s="2"/>
      <c r="BC592" s="2"/>
      <c r="BD592" s="2"/>
      <c r="BE592" s="2"/>
      <c r="BF592" s="2"/>
      <c r="BG592" s="2"/>
      <c r="BH592" s="2"/>
      <c r="BI592" s="2"/>
      <c r="BJ592" s="2"/>
      <c r="BK592" s="2"/>
      <c r="BL592" s="2"/>
      <c r="BM592" s="2"/>
      <c r="BN592" s="2"/>
      <c r="BO592" s="2"/>
      <c r="BP592" s="2"/>
      <c r="BQ592" s="2"/>
      <c r="BR592" s="2"/>
      <c r="BS592" s="2"/>
      <c r="BT592" s="2"/>
      <c r="BU592" s="2"/>
      <c r="BV592" s="2"/>
      <c r="BW592" s="2"/>
      <c r="BX592" s="2"/>
      <c r="BY592" s="2"/>
      <c r="BZ592" s="2"/>
      <c r="CA592" s="2"/>
      <c r="CB592" s="2"/>
      <c r="CC592" s="2"/>
      <c r="CD592" s="2"/>
      <c r="CE592" s="2"/>
      <c r="CF592" s="2"/>
      <c r="CG592" s="2"/>
      <c r="CH592" s="2"/>
      <c r="CI592" s="2"/>
      <c r="CJ592" s="2"/>
      <c r="CK592" s="2"/>
      <c r="CL592" s="2"/>
      <c r="CM592" s="2"/>
      <c r="CN592" s="2"/>
      <c r="CO592" s="2"/>
      <c r="CP592" s="2"/>
      <c r="CQ592" s="2"/>
      <c r="CR592" s="2"/>
      <c r="CS592" s="2"/>
      <c r="CT592" s="2"/>
      <c r="CU592" s="2"/>
      <c r="CV592" s="2"/>
      <c r="CW592" s="2"/>
      <c r="CX592" s="2"/>
      <c r="CY592" s="2"/>
      <c r="CZ592" s="2"/>
      <c r="DA592" s="2"/>
      <c r="DB592" s="2"/>
      <c r="DC592" s="2"/>
      <c r="DD592" s="2"/>
      <c r="DE592" s="2"/>
      <c r="DF592" s="2"/>
      <c r="DG592" s="2"/>
      <c r="DH592" s="2"/>
      <c r="DI592" s="2"/>
      <c r="DJ592" s="2"/>
      <c r="DK592" s="2"/>
      <c r="DL592" s="2"/>
      <c r="DM592" s="2"/>
      <c r="DN592" s="2"/>
      <c r="DO592" s="2"/>
      <c r="DP592" s="2"/>
    </row>
    <row r="593" spans="9:120" ht="9.9499999999999993" customHeight="1">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c r="AR593" s="2"/>
      <c r="AS593" s="2"/>
      <c r="AT593" s="2"/>
      <c r="AU593" s="2"/>
      <c r="AV593" s="2"/>
      <c r="AW593" s="2"/>
      <c r="AX593" s="2"/>
      <c r="AY593" s="2"/>
      <c r="AZ593" s="2"/>
      <c r="BA593" s="2"/>
      <c r="BB593" s="2"/>
      <c r="BC593" s="2"/>
      <c r="BD593" s="2"/>
      <c r="BE593" s="2"/>
      <c r="BF593" s="2"/>
      <c r="BG593" s="2"/>
      <c r="BH593" s="2"/>
      <c r="BI593" s="2"/>
      <c r="BJ593" s="2"/>
      <c r="BK593" s="2"/>
      <c r="BL593" s="2"/>
      <c r="BM593" s="2"/>
      <c r="BN593" s="2"/>
      <c r="BO593" s="2"/>
      <c r="BP593" s="2"/>
      <c r="BQ593" s="2"/>
      <c r="BR593" s="2"/>
      <c r="BS593" s="2"/>
      <c r="BT593" s="2"/>
      <c r="BU593" s="2"/>
      <c r="BV593" s="2"/>
      <c r="BW593" s="2"/>
      <c r="BX593" s="2"/>
      <c r="BY593" s="2"/>
      <c r="BZ593" s="2"/>
      <c r="CA593" s="2"/>
      <c r="CB593" s="2"/>
      <c r="CC593" s="2"/>
      <c r="CD593" s="2"/>
      <c r="CE593" s="2"/>
      <c r="CF593" s="2"/>
      <c r="CG593" s="2"/>
      <c r="CH593" s="2"/>
      <c r="CI593" s="2"/>
      <c r="CJ593" s="2"/>
      <c r="CK593" s="2"/>
      <c r="CL593" s="2"/>
      <c r="CM593" s="2"/>
      <c r="CN593" s="2"/>
      <c r="CO593" s="2"/>
      <c r="CP593" s="2"/>
      <c r="CQ593" s="2"/>
      <c r="CR593" s="2"/>
      <c r="CS593" s="2"/>
      <c r="CT593" s="2"/>
      <c r="CU593" s="2"/>
      <c r="CV593" s="2"/>
      <c r="CW593" s="2"/>
      <c r="CX593" s="2"/>
      <c r="CY593" s="2"/>
      <c r="CZ593" s="2"/>
      <c r="DA593" s="2"/>
      <c r="DB593" s="2"/>
      <c r="DC593" s="2"/>
      <c r="DD593" s="2"/>
      <c r="DE593" s="2"/>
      <c r="DF593" s="2"/>
      <c r="DG593" s="2"/>
      <c r="DH593" s="2"/>
      <c r="DI593" s="2"/>
      <c r="DJ593" s="2"/>
      <c r="DK593" s="2"/>
      <c r="DL593" s="2"/>
      <c r="DM593" s="2"/>
      <c r="DN593" s="2"/>
      <c r="DO593" s="2"/>
      <c r="DP593" s="2"/>
    </row>
    <row r="594" spans="9:120" ht="9.9499999999999993" customHeight="1">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c r="AR594" s="2"/>
      <c r="AS594" s="2"/>
      <c r="AT594" s="2"/>
      <c r="AU594" s="2"/>
      <c r="AV594" s="2"/>
      <c r="AW594" s="2"/>
      <c r="AX594" s="2"/>
      <c r="AY594" s="2"/>
      <c r="AZ594" s="2"/>
      <c r="BA594" s="2"/>
      <c r="BB594" s="2"/>
      <c r="BC594" s="2"/>
      <c r="BD594" s="2"/>
      <c r="BE594" s="2"/>
      <c r="BF594" s="2"/>
      <c r="BG594" s="2"/>
      <c r="BH594" s="2"/>
      <c r="BI594" s="2"/>
      <c r="BJ594" s="2"/>
      <c r="BK594" s="2"/>
      <c r="BL594" s="2"/>
      <c r="BM594" s="2"/>
      <c r="BN594" s="2"/>
      <c r="BO594" s="2"/>
      <c r="BP594" s="2"/>
      <c r="BQ594" s="2"/>
      <c r="BR594" s="2"/>
      <c r="BS594" s="2"/>
      <c r="BT594" s="2"/>
      <c r="BU594" s="2"/>
      <c r="BV594" s="2"/>
      <c r="BW594" s="2"/>
      <c r="BX594" s="2"/>
      <c r="BY594" s="2"/>
      <c r="BZ594" s="2"/>
      <c r="CA594" s="2"/>
      <c r="CB594" s="2"/>
      <c r="CC594" s="2"/>
      <c r="CD594" s="2"/>
      <c r="CE594" s="2"/>
      <c r="CF594" s="2"/>
      <c r="CG594" s="2"/>
      <c r="CH594" s="2"/>
      <c r="CI594" s="2"/>
      <c r="CJ594" s="2"/>
      <c r="CK594" s="2"/>
      <c r="CL594" s="2"/>
      <c r="CM594" s="2"/>
      <c r="CN594" s="2"/>
      <c r="CO594" s="2"/>
      <c r="CP594" s="2"/>
      <c r="CQ594" s="2"/>
      <c r="CR594" s="2"/>
      <c r="CS594" s="2"/>
      <c r="CT594" s="2"/>
      <c r="CU594" s="2"/>
      <c r="CV594" s="2"/>
      <c r="CW594" s="2"/>
      <c r="CX594" s="2"/>
      <c r="CY594" s="2"/>
      <c r="CZ594" s="2"/>
      <c r="DA594" s="2"/>
      <c r="DB594" s="2"/>
      <c r="DC594" s="2"/>
      <c r="DD594" s="2"/>
      <c r="DE594" s="2"/>
      <c r="DF594" s="2"/>
      <c r="DG594" s="2"/>
      <c r="DH594" s="2"/>
      <c r="DI594" s="2"/>
      <c r="DJ594" s="2"/>
      <c r="DK594" s="2"/>
      <c r="DL594" s="2"/>
      <c r="DM594" s="2"/>
      <c r="DN594" s="2"/>
      <c r="DO594" s="2"/>
      <c r="DP594" s="2"/>
    </row>
    <row r="595" spans="9:120" ht="9.9499999999999993" customHeight="1">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c r="AR595" s="2"/>
      <c r="AS595" s="2"/>
      <c r="AT595" s="2"/>
      <c r="AU595" s="2"/>
      <c r="AV595" s="2"/>
      <c r="AW595" s="2"/>
      <c r="AX595" s="2"/>
      <c r="AY595" s="2"/>
      <c r="AZ595" s="2"/>
      <c r="BA595" s="2"/>
      <c r="BB595" s="2"/>
      <c r="BC595" s="2"/>
      <c r="BD595" s="2"/>
      <c r="BE595" s="2"/>
      <c r="BF595" s="2"/>
      <c r="BG595" s="2"/>
      <c r="BH595" s="2"/>
      <c r="BI595" s="2"/>
      <c r="BJ595" s="2"/>
      <c r="BK595" s="2"/>
      <c r="BL595" s="2"/>
      <c r="BM595" s="2"/>
      <c r="BN595" s="2"/>
      <c r="BO595" s="2"/>
      <c r="BP595" s="2"/>
      <c r="BQ595" s="2"/>
      <c r="BR595" s="2"/>
      <c r="BS595" s="2"/>
      <c r="BT595" s="2"/>
      <c r="BU595" s="2"/>
      <c r="BV595" s="2"/>
      <c r="BW595" s="2"/>
      <c r="BX595" s="2"/>
      <c r="BY595" s="2"/>
      <c r="BZ595" s="2"/>
      <c r="CA595" s="2"/>
      <c r="CB595" s="2"/>
      <c r="CC595" s="2"/>
      <c r="CD595" s="2"/>
      <c r="CE595" s="2"/>
      <c r="CF595" s="2"/>
      <c r="CG595" s="2"/>
      <c r="CH595" s="2"/>
      <c r="CI595" s="2"/>
      <c r="CJ595" s="2"/>
      <c r="CK595" s="2"/>
      <c r="CL595" s="2"/>
      <c r="CM595" s="2"/>
      <c r="CN595" s="2"/>
      <c r="CO595" s="2"/>
      <c r="CP595" s="2"/>
      <c r="CQ595" s="2"/>
      <c r="CR595" s="2"/>
      <c r="CS595" s="2"/>
      <c r="CT595" s="2"/>
      <c r="CU595" s="2"/>
      <c r="CV595" s="2"/>
      <c r="CW595" s="2"/>
      <c r="CX595" s="2"/>
      <c r="CY595" s="2"/>
      <c r="CZ595" s="2"/>
      <c r="DA595" s="2"/>
      <c r="DB595" s="2"/>
      <c r="DC595" s="2"/>
      <c r="DD595" s="2"/>
      <c r="DE595" s="2"/>
      <c r="DF595" s="2"/>
      <c r="DG595" s="2"/>
      <c r="DH595" s="2"/>
      <c r="DI595" s="2"/>
      <c r="DJ595" s="2"/>
      <c r="DK595" s="2"/>
      <c r="DL595" s="2"/>
      <c r="DM595" s="2"/>
      <c r="DN595" s="2"/>
      <c r="DO595" s="2"/>
      <c r="DP595" s="2"/>
    </row>
    <row r="596" spans="9:120" ht="9.9499999999999993" customHeight="1">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c r="AR596" s="2"/>
      <c r="AS596" s="2"/>
      <c r="AT596" s="2"/>
      <c r="AU596" s="2"/>
      <c r="AV596" s="2"/>
      <c r="AW596" s="2"/>
      <c r="AX596" s="2"/>
      <c r="AY596" s="2"/>
      <c r="AZ596" s="2"/>
      <c r="BA596" s="2"/>
      <c r="BB596" s="2"/>
      <c r="BC596" s="2"/>
      <c r="BD596" s="2"/>
      <c r="BE596" s="2"/>
      <c r="BF596" s="2"/>
      <c r="BG596" s="2"/>
      <c r="BH596" s="2"/>
      <c r="BI596" s="2"/>
      <c r="BJ596" s="2"/>
      <c r="BK596" s="2"/>
      <c r="BL596" s="2"/>
      <c r="BM596" s="2"/>
      <c r="BN596" s="2"/>
      <c r="BO596" s="2"/>
      <c r="BP596" s="2"/>
      <c r="BQ596" s="2"/>
      <c r="BR596" s="2"/>
      <c r="BS596" s="2"/>
      <c r="BT596" s="2"/>
      <c r="BU596" s="2"/>
      <c r="BV596" s="2"/>
      <c r="BW596" s="2"/>
      <c r="BX596" s="2"/>
      <c r="BY596" s="2"/>
      <c r="BZ596" s="2"/>
      <c r="CA596" s="2"/>
      <c r="CB596" s="2"/>
      <c r="CC596" s="2"/>
      <c r="CD596" s="2"/>
      <c r="CE596" s="2"/>
      <c r="CF596" s="2"/>
      <c r="CG596" s="2"/>
      <c r="CH596" s="2"/>
      <c r="CI596" s="2"/>
      <c r="CJ596" s="2"/>
      <c r="CK596" s="2"/>
      <c r="CL596" s="2"/>
      <c r="CM596" s="2"/>
      <c r="CN596" s="2"/>
      <c r="CO596" s="2"/>
      <c r="CP596" s="2"/>
      <c r="CQ596" s="2"/>
      <c r="CR596" s="2"/>
      <c r="CS596" s="2"/>
      <c r="CT596" s="2"/>
      <c r="CU596" s="2"/>
      <c r="CV596" s="2"/>
      <c r="CW596" s="2"/>
      <c r="CX596" s="2"/>
      <c r="CY596" s="2"/>
      <c r="CZ596" s="2"/>
      <c r="DA596" s="2"/>
      <c r="DB596" s="2"/>
      <c r="DC596" s="2"/>
      <c r="DD596" s="2"/>
      <c r="DE596" s="2"/>
      <c r="DF596" s="2"/>
      <c r="DG596" s="2"/>
      <c r="DH596" s="2"/>
      <c r="DI596" s="2"/>
      <c r="DJ596" s="2"/>
      <c r="DK596" s="2"/>
      <c r="DL596" s="2"/>
      <c r="DM596" s="2"/>
      <c r="DN596" s="2"/>
      <c r="DO596" s="2"/>
      <c r="DP596" s="2"/>
    </row>
    <row r="597" spans="9:120" ht="9.9499999999999993" customHeight="1">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c r="AR597" s="2"/>
      <c r="AS597" s="2"/>
      <c r="AT597" s="2"/>
      <c r="AU597" s="2"/>
      <c r="AV597" s="2"/>
      <c r="AW597" s="2"/>
      <c r="AX597" s="2"/>
      <c r="AY597" s="2"/>
      <c r="AZ597" s="2"/>
      <c r="BA597" s="2"/>
      <c r="BB597" s="2"/>
      <c r="BC597" s="2"/>
      <c r="BD597" s="2"/>
      <c r="BE597" s="2"/>
      <c r="BF597" s="2"/>
      <c r="BG597" s="2"/>
      <c r="BH597" s="2"/>
      <c r="BI597" s="2"/>
      <c r="BJ597" s="2"/>
      <c r="BK597" s="2"/>
      <c r="BL597" s="2"/>
      <c r="BM597" s="2"/>
      <c r="BN597" s="2"/>
      <c r="BO597" s="2"/>
      <c r="BP597" s="2"/>
      <c r="BQ597" s="2"/>
      <c r="BR597" s="2"/>
      <c r="BS597" s="2"/>
      <c r="BT597" s="2"/>
      <c r="BU597" s="2"/>
      <c r="BV597" s="2"/>
      <c r="BW597" s="2"/>
      <c r="BX597" s="2"/>
      <c r="BY597" s="2"/>
      <c r="BZ597" s="2"/>
      <c r="CA597" s="2"/>
      <c r="CB597" s="2"/>
      <c r="CC597" s="2"/>
      <c r="CD597" s="2"/>
      <c r="CE597" s="2"/>
      <c r="CF597" s="2"/>
      <c r="CG597" s="2"/>
      <c r="CH597" s="2"/>
      <c r="CI597" s="2"/>
      <c r="CJ597" s="2"/>
      <c r="CK597" s="2"/>
      <c r="CL597" s="2"/>
      <c r="CM597" s="2"/>
      <c r="CN597" s="2"/>
      <c r="CO597" s="2"/>
      <c r="CP597" s="2"/>
      <c r="CQ597" s="2"/>
      <c r="CR597" s="2"/>
      <c r="CS597" s="2"/>
      <c r="CT597" s="2"/>
      <c r="CU597" s="2"/>
      <c r="CV597" s="2"/>
      <c r="CW597" s="2"/>
      <c r="CX597" s="2"/>
      <c r="CY597" s="2"/>
      <c r="CZ597" s="2"/>
      <c r="DA597" s="2"/>
      <c r="DB597" s="2"/>
      <c r="DC597" s="2"/>
      <c r="DD597" s="2"/>
      <c r="DE597" s="2"/>
      <c r="DF597" s="2"/>
      <c r="DG597" s="2"/>
      <c r="DH597" s="2"/>
      <c r="DI597" s="2"/>
      <c r="DJ597" s="2"/>
      <c r="DK597" s="2"/>
      <c r="DL597" s="2"/>
      <c r="DM597" s="2"/>
      <c r="DN597" s="2"/>
      <c r="DO597" s="2"/>
      <c r="DP597" s="2"/>
    </row>
    <row r="598" spans="9:120" ht="9.9499999999999993" customHeight="1">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c r="AR598" s="2"/>
      <c r="AS598" s="2"/>
      <c r="AT598" s="2"/>
      <c r="AU598" s="2"/>
      <c r="AV598" s="2"/>
      <c r="AW598" s="2"/>
      <c r="AX598" s="2"/>
      <c r="AY598" s="2"/>
      <c r="AZ598" s="2"/>
      <c r="BA598" s="2"/>
      <c r="BB598" s="2"/>
      <c r="BC598" s="2"/>
      <c r="BD598" s="2"/>
      <c r="BE598" s="2"/>
      <c r="BF598" s="2"/>
      <c r="BG598" s="2"/>
      <c r="BH598" s="2"/>
      <c r="BI598" s="2"/>
      <c r="BJ598" s="2"/>
      <c r="BK598" s="2"/>
      <c r="BL598" s="2"/>
      <c r="BM598" s="2"/>
      <c r="BN598" s="2"/>
      <c r="BO598" s="2"/>
      <c r="BP598" s="2"/>
      <c r="BQ598" s="2"/>
      <c r="BR598" s="2"/>
      <c r="BS598" s="2"/>
      <c r="BT598" s="2"/>
      <c r="BU598" s="2"/>
      <c r="BV598" s="2"/>
      <c r="BW598" s="2"/>
      <c r="BX598" s="2"/>
      <c r="BY598" s="2"/>
      <c r="BZ598" s="2"/>
      <c r="CA598" s="2"/>
      <c r="CB598" s="2"/>
      <c r="CC598" s="2"/>
      <c r="CD598" s="2"/>
      <c r="CE598" s="2"/>
      <c r="CF598" s="2"/>
      <c r="CG598" s="2"/>
      <c r="CH598" s="2"/>
      <c r="CI598" s="2"/>
      <c r="CJ598" s="2"/>
      <c r="CK598" s="2"/>
      <c r="CL598" s="2"/>
      <c r="CM598" s="2"/>
      <c r="CN598" s="2"/>
      <c r="CO598" s="2"/>
      <c r="CP598" s="2"/>
      <c r="CQ598" s="2"/>
      <c r="CR598" s="2"/>
      <c r="CS598" s="2"/>
      <c r="CT598" s="2"/>
      <c r="CU598" s="2"/>
      <c r="CV598" s="2"/>
      <c r="CW598" s="2"/>
      <c r="CX598" s="2"/>
      <c r="CY598" s="2"/>
      <c r="CZ598" s="2"/>
      <c r="DA598" s="2"/>
      <c r="DB598" s="2"/>
      <c r="DC598" s="2"/>
      <c r="DD598" s="2"/>
      <c r="DE598" s="2"/>
      <c r="DF598" s="2"/>
      <c r="DG598" s="2"/>
      <c r="DH598" s="2"/>
      <c r="DI598" s="2"/>
      <c r="DJ598" s="2"/>
      <c r="DK598" s="2"/>
      <c r="DL598" s="2"/>
      <c r="DM598" s="2"/>
      <c r="DN598" s="2"/>
      <c r="DO598" s="2"/>
      <c r="DP598" s="2"/>
    </row>
    <row r="599" spans="9:120" ht="9.9499999999999993" customHeight="1">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c r="AR599" s="2"/>
      <c r="AS599" s="2"/>
      <c r="AT599" s="2"/>
      <c r="AU599" s="2"/>
      <c r="AV599" s="2"/>
      <c r="AW599" s="2"/>
      <c r="AX599" s="2"/>
      <c r="AY599" s="2"/>
      <c r="AZ599" s="2"/>
      <c r="BA599" s="2"/>
      <c r="BB599" s="2"/>
      <c r="BC599" s="2"/>
      <c r="BD599" s="2"/>
      <c r="BE599" s="2"/>
      <c r="BF599" s="2"/>
      <c r="BG599" s="2"/>
      <c r="BH599" s="2"/>
      <c r="BI599" s="2"/>
      <c r="BJ599" s="2"/>
      <c r="BK599" s="2"/>
      <c r="BL599" s="2"/>
      <c r="BM599" s="2"/>
      <c r="BN599" s="2"/>
      <c r="BO599" s="2"/>
      <c r="BP599" s="2"/>
      <c r="BQ599" s="2"/>
      <c r="BR599" s="2"/>
      <c r="BS599" s="2"/>
      <c r="BT599" s="2"/>
      <c r="BU599" s="2"/>
      <c r="BV599" s="2"/>
      <c r="BW599" s="2"/>
      <c r="BX599" s="2"/>
      <c r="BY599" s="2"/>
      <c r="BZ599" s="2"/>
      <c r="CA599" s="2"/>
      <c r="CB599" s="2"/>
      <c r="CC599" s="2"/>
      <c r="CD599" s="2"/>
      <c r="CE599" s="2"/>
      <c r="CF599" s="2"/>
      <c r="CG599" s="2"/>
      <c r="CH599" s="2"/>
      <c r="CI599" s="2"/>
      <c r="CJ599" s="2"/>
      <c r="CK599" s="2"/>
      <c r="CL599" s="2"/>
      <c r="CM599" s="2"/>
      <c r="CN599" s="2"/>
      <c r="CO599" s="2"/>
      <c r="CP599" s="2"/>
      <c r="CQ599" s="2"/>
      <c r="CR599" s="2"/>
      <c r="CS599" s="2"/>
      <c r="CT599" s="2"/>
      <c r="CU599" s="2"/>
      <c r="CV599" s="2"/>
      <c r="CW599" s="2"/>
      <c r="CX599" s="2"/>
      <c r="CY599" s="2"/>
      <c r="CZ599" s="2"/>
      <c r="DA599" s="2"/>
      <c r="DB599" s="2"/>
      <c r="DC599" s="2"/>
      <c r="DD599" s="2"/>
      <c r="DE599" s="2"/>
      <c r="DF599" s="2"/>
      <c r="DG599" s="2"/>
      <c r="DH599" s="2"/>
      <c r="DI599" s="2"/>
      <c r="DJ599" s="2"/>
      <c r="DK599" s="2"/>
      <c r="DL599" s="2"/>
      <c r="DM599" s="2"/>
      <c r="DN599" s="2"/>
      <c r="DO599" s="2"/>
      <c r="DP599" s="2"/>
    </row>
    <row r="600" spans="9:120" ht="9.9499999999999993" customHeight="1">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c r="AR600" s="2"/>
      <c r="AS600" s="2"/>
      <c r="AT600" s="2"/>
      <c r="AU600" s="2"/>
      <c r="AV600" s="2"/>
      <c r="AW600" s="2"/>
      <c r="AX600" s="2"/>
      <c r="AY600" s="2"/>
      <c r="AZ600" s="2"/>
      <c r="BA600" s="2"/>
      <c r="BB600" s="2"/>
      <c r="BC600" s="2"/>
      <c r="BD600" s="2"/>
      <c r="BE600" s="2"/>
      <c r="BF600" s="2"/>
      <c r="BG600" s="2"/>
      <c r="BH600" s="2"/>
      <c r="BI600" s="2"/>
      <c r="BJ600" s="2"/>
      <c r="BK600" s="2"/>
      <c r="BL600" s="2"/>
      <c r="BM600" s="2"/>
      <c r="BN600" s="2"/>
      <c r="BO600" s="2"/>
      <c r="BP600" s="2"/>
      <c r="BQ600" s="2"/>
      <c r="BR600" s="2"/>
      <c r="BS600" s="2"/>
      <c r="BT600" s="2"/>
      <c r="BU600" s="2"/>
      <c r="BV600" s="2"/>
      <c r="BW600" s="2"/>
      <c r="BX600" s="2"/>
      <c r="BY600" s="2"/>
      <c r="BZ600" s="2"/>
      <c r="CA600" s="2"/>
      <c r="CB600" s="2"/>
      <c r="CC600" s="2"/>
      <c r="CD600" s="2"/>
      <c r="CE600" s="2"/>
      <c r="CF600" s="2"/>
      <c r="CG600" s="2"/>
      <c r="CH600" s="2"/>
      <c r="CI600" s="2"/>
      <c r="CJ600" s="2"/>
      <c r="CK600" s="2"/>
      <c r="CL600" s="2"/>
      <c r="CM600" s="2"/>
      <c r="CN600" s="2"/>
      <c r="CO600" s="2"/>
      <c r="CP600" s="2"/>
      <c r="CQ600" s="2"/>
      <c r="CR600" s="2"/>
      <c r="CS600" s="2"/>
      <c r="CT600" s="2"/>
      <c r="CU600" s="2"/>
      <c r="CV600" s="2"/>
      <c r="CW600" s="2"/>
      <c r="CX600" s="2"/>
      <c r="CY600" s="2"/>
      <c r="CZ600" s="2"/>
      <c r="DA600" s="2"/>
      <c r="DB600" s="2"/>
      <c r="DC600" s="2"/>
      <c r="DD600" s="2"/>
      <c r="DE600" s="2"/>
      <c r="DF600" s="2"/>
      <c r="DG600" s="2"/>
      <c r="DH600" s="2"/>
      <c r="DI600" s="2"/>
      <c r="DJ600" s="2"/>
      <c r="DK600" s="2"/>
      <c r="DL600" s="2"/>
      <c r="DM600" s="2"/>
      <c r="DN600" s="2"/>
      <c r="DO600" s="2"/>
      <c r="DP600" s="2"/>
    </row>
    <row r="601" spans="9:120" ht="9.9499999999999993" customHeight="1">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c r="AR601" s="2"/>
      <c r="AS601" s="2"/>
      <c r="AT601" s="2"/>
      <c r="AU601" s="2"/>
      <c r="AV601" s="2"/>
      <c r="AW601" s="2"/>
      <c r="AX601" s="2"/>
      <c r="AY601" s="2"/>
      <c r="AZ601" s="2"/>
      <c r="BA601" s="2"/>
      <c r="BB601" s="2"/>
      <c r="BC601" s="2"/>
      <c r="BD601" s="2"/>
      <c r="BE601" s="2"/>
      <c r="BF601" s="2"/>
      <c r="BG601" s="2"/>
      <c r="BH601" s="2"/>
      <c r="BI601" s="2"/>
      <c r="BJ601" s="2"/>
      <c r="BK601" s="2"/>
      <c r="BL601" s="2"/>
      <c r="BM601" s="2"/>
      <c r="BN601" s="2"/>
      <c r="BO601" s="2"/>
      <c r="BP601" s="2"/>
      <c r="BQ601" s="2"/>
      <c r="BR601" s="2"/>
      <c r="BS601" s="2"/>
      <c r="BT601" s="2"/>
      <c r="BU601" s="2"/>
      <c r="BV601" s="2"/>
      <c r="BW601" s="2"/>
      <c r="BX601" s="2"/>
      <c r="BY601" s="2"/>
      <c r="BZ601" s="2"/>
      <c r="CA601" s="2"/>
      <c r="CB601" s="2"/>
      <c r="CC601" s="2"/>
      <c r="CD601" s="2"/>
      <c r="CE601" s="2"/>
      <c r="CF601" s="2"/>
      <c r="CG601" s="2"/>
      <c r="CH601" s="2"/>
      <c r="CI601" s="2"/>
      <c r="CJ601" s="2"/>
      <c r="CK601" s="2"/>
      <c r="CL601" s="2"/>
      <c r="CM601" s="2"/>
      <c r="CN601" s="2"/>
      <c r="CO601" s="2"/>
      <c r="CP601" s="2"/>
      <c r="CQ601" s="2"/>
      <c r="CR601" s="2"/>
      <c r="CS601" s="2"/>
      <c r="CT601" s="2"/>
      <c r="CU601" s="2"/>
      <c r="CV601" s="2"/>
      <c r="CW601" s="2"/>
      <c r="CX601" s="2"/>
      <c r="CY601" s="2"/>
      <c r="CZ601" s="2"/>
      <c r="DA601" s="2"/>
      <c r="DB601" s="2"/>
      <c r="DC601" s="2"/>
      <c r="DD601" s="2"/>
      <c r="DE601" s="2"/>
      <c r="DF601" s="2"/>
      <c r="DG601" s="2"/>
      <c r="DH601" s="2"/>
      <c r="DI601" s="2"/>
      <c r="DJ601" s="2"/>
      <c r="DK601" s="2"/>
      <c r="DL601" s="2"/>
      <c r="DM601" s="2"/>
      <c r="DN601" s="2"/>
      <c r="DO601" s="2"/>
      <c r="DP601" s="2"/>
    </row>
    <row r="602" spans="9:120" ht="9.9499999999999993" customHeight="1">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c r="AR602" s="2"/>
      <c r="AS602" s="2"/>
      <c r="AT602" s="2"/>
      <c r="AU602" s="2"/>
      <c r="AV602" s="2"/>
      <c r="AW602" s="2"/>
      <c r="AX602" s="2"/>
      <c r="AY602" s="2"/>
      <c r="AZ602" s="2"/>
      <c r="BA602" s="2"/>
      <c r="BB602" s="2"/>
      <c r="BC602" s="2"/>
      <c r="BD602" s="2"/>
      <c r="BE602" s="2"/>
      <c r="BF602" s="2"/>
      <c r="BG602" s="2"/>
      <c r="BH602" s="2"/>
      <c r="BI602" s="2"/>
      <c r="BJ602" s="2"/>
      <c r="BK602" s="2"/>
      <c r="BL602" s="2"/>
      <c r="BM602" s="2"/>
      <c r="BN602" s="2"/>
      <c r="BO602" s="2"/>
      <c r="BP602" s="2"/>
      <c r="BQ602" s="2"/>
      <c r="BR602" s="2"/>
      <c r="BS602" s="2"/>
      <c r="BT602" s="2"/>
      <c r="BU602" s="2"/>
      <c r="BV602" s="2"/>
      <c r="BW602" s="2"/>
      <c r="BX602" s="2"/>
      <c r="BY602" s="2"/>
      <c r="BZ602" s="2"/>
      <c r="CA602" s="2"/>
      <c r="CB602" s="2"/>
      <c r="CC602" s="2"/>
      <c r="CD602" s="2"/>
      <c r="CE602" s="2"/>
      <c r="CF602" s="2"/>
      <c r="CG602" s="2"/>
      <c r="CH602" s="2"/>
      <c r="CI602" s="2"/>
      <c r="CJ602" s="2"/>
      <c r="CK602" s="2"/>
      <c r="CL602" s="2"/>
      <c r="CM602" s="2"/>
      <c r="CN602" s="2"/>
      <c r="CO602" s="2"/>
      <c r="CP602" s="2"/>
      <c r="CQ602" s="2"/>
      <c r="CR602" s="2"/>
      <c r="CS602" s="2"/>
      <c r="CT602" s="2"/>
      <c r="CU602" s="2"/>
      <c r="CV602" s="2"/>
      <c r="CW602" s="2"/>
      <c r="CX602" s="2"/>
      <c r="CY602" s="2"/>
      <c r="CZ602" s="2"/>
      <c r="DA602" s="2"/>
      <c r="DB602" s="2"/>
      <c r="DC602" s="2"/>
      <c r="DD602" s="2"/>
      <c r="DE602" s="2"/>
      <c r="DF602" s="2"/>
      <c r="DG602" s="2"/>
      <c r="DH602" s="2"/>
      <c r="DI602" s="2"/>
      <c r="DJ602" s="2"/>
      <c r="DK602" s="2"/>
      <c r="DL602" s="2"/>
      <c r="DM602" s="2"/>
      <c r="DN602" s="2"/>
      <c r="DO602" s="2"/>
      <c r="DP602" s="2"/>
    </row>
    <row r="603" spans="9:120" ht="9.9499999999999993" customHeight="1">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c r="AR603" s="2"/>
      <c r="AS603" s="2"/>
      <c r="AT603" s="2"/>
      <c r="AU603" s="2"/>
      <c r="AV603" s="2"/>
      <c r="AW603" s="2"/>
      <c r="AX603" s="2"/>
      <c r="AY603" s="2"/>
      <c r="AZ603" s="2"/>
      <c r="BA603" s="2"/>
      <c r="BB603" s="2"/>
      <c r="BC603" s="2"/>
      <c r="BD603" s="2"/>
      <c r="BE603" s="2"/>
      <c r="BF603" s="2"/>
      <c r="BG603" s="2"/>
      <c r="BH603" s="2"/>
      <c r="BI603" s="2"/>
      <c r="BJ603" s="2"/>
      <c r="BK603" s="2"/>
      <c r="BL603" s="2"/>
      <c r="BM603" s="2"/>
      <c r="BN603" s="2"/>
      <c r="BO603" s="2"/>
      <c r="BP603" s="2"/>
      <c r="BQ603" s="2"/>
      <c r="BR603" s="2"/>
      <c r="BS603" s="2"/>
      <c r="BT603" s="2"/>
      <c r="BU603" s="2"/>
      <c r="BV603" s="2"/>
      <c r="BW603" s="2"/>
      <c r="BX603" s="2"/>
      <c r="BY603" s="2"/>
      <c r="BZ603" s="2"/>
      <c r="CA603" s="2"/>
      <c r="CB603" s="2"/>
      <c r="CC603" s="2"/>
      <c r="CD603" s="2"/>
      <c r="CE603" s="2"/>
      <c r="CF603" s="2"/>
      <c r="CG603" s="2"/>
      <c r="CH603" s="2"/>
      <c r="CI603" s="2"/>
      <c r="CJ603" s="2"/>
      <c r="CK603" s="2"/>
      <c r="CL603" s="2"/>
      <c r="CM603" s="2"/>
      <c r="CN603" s="2"/>
      <c r="CO603" s="2"/>
      <c r="CP603" s="2"/>
      <c r="CQ603" s="2"/>
      <c r="CR603" s="2"/>
      <c r="CS603" s="2"/>
      <c r="CT603" s="2"/>
      <c r="CU603" s="2"/>
      <c r="CV603" s="2"/>
      <c r="CW603" s="2"/>
      <c r="CX603" s="2"/>
      <c r="CY603" s="2"/>
      <c r="CZ603" s="2"/>
      <c r="DA603" s="2"/>
      <c r="DB603" s="2"/>
      <c r="DC603" s="2"/>
      <c r="DD603" s="2"/>
      <c r="DE603" s="2"/>
      <c r="DF603" s="2"/>
      <c r="DG603" s="2"/>
      <c r="DH603" s="2"/>
      <c r="DI603" s="2"/>
      <c r="DJ603" s="2"/>
      <c r="DK603" s="2"/>
      <c r="DL603" s="2"/>
      <c r="DM603" s="2"/>
      <c r="DN603" s="2"/>
      <c r="DO603" s="2"/>
      <c r="DP603" s="2"/>
    </row>
    <row r="604" spans="9:120" ht="9.9499999999999993" customHeight="1">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c r="AR604" s="2"/>
      <c r="AS604" s="2"/>
      <c r="AT604" s="2"/>
      <c r="AU604" s="2"/>
      <c r="AV604" s="2"/>
      <c r="AW604" s="2"/>
      <c r="AX604" s="2"/>
      <c r="AY604" s="2"/>
      <c r="AZ604" s="2"/>
      <c r="BA604" s="2"/>
      <c r="BB604" s="2"/>
      <c r="BC604" s="2"/>
      <c r="BD604" s="2"/>
      <c r="BE604" s="2"/>
      <c r="BF604" s="2"/>
      <c r="BG604" s="2"/>
      <c r="BH604" s="2"/>
      <c r="BI604" s="2"/>
      <c r="BJ604" s="2"/>
      <c r="BK604" s="2"/>
      <c r="BL604" s="2"/>
      <c r="BM604" s="2"/>
      <c r="BN604" s="2"/>
      <c r="BO604" s="2"/>
      <c r="BP604" s="2"/>
      <c r="BQ604" s="2"/>
      <c r="BR604" s="2"/>
      <c r="BS604" s="2"/>
      <c r="BT604" s="2"/>
      <c r="BU604" s="2"/>
      <c r="BV604" s="2"/>
      <c r="BW604" s="2"/>
      <c r="BX604" s="2"/>
      <c r="BY604" s="2"/>
      <c r="BZ604" s="2"/>
      <c r="CA604" s="2"/>
      <c r="CB604" s="2"/>
      <c r="CC604" s="2"/>
      <c r="CD604" s="2"/>
      <c r="CE604" s="2"/>
      <c r="CF604" s="2"/>
      <c r="CG604" s="2"/>
      <c r="CH604" s="2"/>
      <c r="CI604" s="2"/>
      <c r="CJ604" s="2"/>
      <c r="CK604" s="2"/>
      <c r="CL604" s="2"/>
      <c r="CM604" s="2"/>
      <c r="CN604" s="2"/>
      <c r="CO604" s="2"/>
      <c r="CP604" s="2"/>
      <c r="CQ604" s="2"/>
      <c r="CR604" s="2"/>
      <c r="CS604" s="2"/>
      <c r="CT604" s="2"/>
      <c r="CU604" s="2"/>
      <c r="CV604" s="2"/>
      <c r="CW604" s="2"/>
      <c r="CX604" s="2"/>
      <c r="CY604" s="2"/>
      <c r="CZ604" s="2"/>
      <c r="DA604" s="2"/>
      <c r="DB604" s="2"/>
      <c r="DC604" s="2"/>
      <c r="DD604" s="2"/>
      <c r="DE604" s="2"/>
      <c r="DF604" s="2"/>
      <c r="DG604" s="2"/>
      <c r="DH604" s="2"/>
      <c r="DI604" s="2"/>
      <c r="DJ604" s="2"/>
      <c r="DK604" s="2"/>
      <c r="DL604" s="2"/>
      <c r="DM604" s="2"/>
      <c r="DN604" s="2"/>
      <c r="DO604" s="2"/>
      <c r="DP604" s="2"/>
    </row>
    <row r="605" spans="9:120" ht="9.9499999999999993" customHeight="1">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c r="AR605" s="2"/>
      <c r="AS605" s="2"/>
      <c r="AT605" s="2"/>
      <c r="AU605" s="2"/>
      <c r="AV605" s="2"/>
      <c r="AW605" s="2"/>
      <c r="AX605" s="2"/>
      <c r="AY605" s="2"/>
      <c r="AZ605" s="2"/>
      <c r="BA605" s="2"/>
      <c r="BB605" s="2"/>
      <c r="BC605" s="2"/>
      <c r="BD605" s="2"/>
      <c r="BE605" s="2"/>
      <c r="BF605" s="2"/>
      <c r="BG605" s="2"/>
      <c r="BH605" s="2"/>
      <c r="BI605" s="2"/>
      <c r="BJ605" s="2"/>
      <c r="BK605" s="2"/>
      <c r="BL605" s="2"/>
      <c r="BM605" s="2"/>
      <c r="BN605" s="2"/>
      <c r="BO605" s="2"/>
      <c r="BP605" s="2"/>
      <c r="BQ605" s="2"/>
      <c r="BR605" s="2"/>
      <c r="BS605" s="2"/>
      <c r="BT605" s="2"/>
      <c r="BU605" s="2"/>
      <c r="BV605" s="2"/>
      <c r="BW605" s="2"/>
      <c r="BX605" s="2"/>
      <c r="BY605" s="2"/>
      <c r="BZ605" s="2"/>
      <c r="CA605" s="2"/>
      <c r="CB605" s="2"/>
      <c r="CC605" s="2"/>
      <c r="CD605" s="2"/>
      <c r="CE605" s="2"/>
      <c r="CF605" s="2"/>
      <c r="CG605" s="2"/>
      <c r="CH605" s="2"/>
      <c r="CI605" s="2"/>
      <c r="CJ605" s="2"/>
      <c r="CK605" s="2"/>
      <c r="CL605" s="2"/>
      <c r="CM605" s="2"/>
      <c r="CN605" s="2"/>
      <c r="CO605" s="2"/>
      <c r="CP605" s="2"/>
      <c r="CQ605" s="2"/>
      <c r="CR605" s="2"/>
      <c r="CS605" s="2"/>
      <c r="CT605" s="2"/>
      <c r="CU605" s="2"/>
      <c r="CV605" s="2"/>
      <c r="CW605" s="2"/>
      <c r="CX605" s="2"/>
      <c r="CY605" s="2"/>
      <c r="CZ605" s="2"/>
      <c r="DA605" s="2"/>
      <c r="DB605" s="2"/>
      <c r="DC605" s="2"/>
      <c r="DD605" s="2"/>
      <c r="DE605" s="2"/>
      <c r="DF605" s="2"/>
      <c r="DG605" s="2"/>
      <c r="DH605" s="2"/>
      <c r="DI605" s="2"/>
      <c r="DJ605" s="2"/>
      <c r="DK605" s="2"/>
      <c r="DL605" s="2"/>
      <c r="DM605" s="2"/>
      <c r="DN605" s="2"/>
      <c r="DO605" s="2"/>
      <c r="DP605" s="2"/>
    </row>
    <row r="606" spans="9:120" ht="9.9499999999999993" customHeight="1">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c r="AR606" s="2"/>
      <c r="AS606" s="2"/>
      <c r="AT606" s="2"/>
      <c r="AU606" s="2"/>
      <c r="AV606" s="2"/>
      <c r="AW606" s="2"/>
      <c r="AX606" s="2"/>
      <c r="AY606" s="2"/>
      <c r="AZ606" s="2"/>
      <c r="BA606" s="2"/>
      <c r="BB606" s="2"/>
      <c r="BC606" s="2"/>
      <c r="BD606" s="2"/>
      <c r="BE606" s="2"/>
      <c r="BF606" s="2"/>
      <c r="BG606" s="2"/>
      <c r="BH606" s="2"/>
      <c r="BI606" s="2"/>
      <c r="BJ606" s="2"/>
      <c r="BK606" s="2"/>
      <c r="BL606" s="2"/>
      <c r="BM606" s="2"/>
      <c r="BN606" s="2"/>
      <c r="BO606" s="2"/>
      <c r="BP606" s="2"/>
      <c r="BQ606" s="2"/>
      <c r="BR606" s="2"/>
      <c r="BS606" s="2"/>
      <c r="BT606" s="2"/>
      <c r="BU606" s="2"/>
      <c r="BV606" s="2"/>
      <c r="BW606" s="2"/>
      <c r="BX606" s="2"/>
      <c r="BY606" s="2"/>
      <c r="BZ606" s="2"/>
      <c r="CA606" s="2"/>
      <c r="CB606" s="2"/>
      <c r="CC606" s="2"/>
      <c r="CD606" s="2"/>
      <c r="CE606" s="2"/>
      <c r="CF606" s="2"/>
      <c r="CG606" s="2"/>
      <c r="CH606" s="2"/>
      <c r="CI606" s="2"/>
      <c r="CJ606" s="2"/>
      <c r="CK606" s="2"/>
      <c r="CL606" s="2"/>
      <c r="CM606" s="2"/>
      <c r="CN606" s="2"/>
      <c r="CO606" s="2"/>
      <c r="CP606" s="2"/>
      <c r="CQ606" s="2"/>
      <c r="CR606" s="2"/>
      <c r="CS606" s="2"/>
      <c r="CT606" s="2"/>
      <c r="CU606" s="2"/>
      <c r="CV606" s="2"/>
      <c r="CW606" s="2"/>
      <c r="CX606" s="2"/>
      <c r="CY606" s="2"/>
      <c r="CZ606" s="2"/>
      <c r="DA606" s="2"/>
      <c r="DB606" s="2"/>
      <c r="DC606" s="2"/>
      <c r="DD606" s="2"/>
      <c r="DE606" s="2"/>
      <c r="DF606" s="2"/>
      <c r="DG606" s="2"/>
      <c r="DH606" s="2"/>
      <c r="DI606" s="2"/>
      <c r="DJ606" s="2"/>
      <c r="DK606" s="2"/>
      <c r="DL606" s="2"/>
      <c r="DM606" s="2"/>
      <c r="DN606" s="2"/>
      <c r="DO606" s="2"/>
      <c r="DP606" s="2"/>
    </row>
    <row r="607" spans="9:120" ht="9.9499999999999993" customHeight="1">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c r="AR607" s="2"/>
      <c r="AS607" s="2"/>
      <c r="AT607" s="2"/>
      <c r="AU607" s="2"/>
      <c r="AV607" s="2"/>
      <c r="AW607" s="2"/>
      <c r="AX607" s="2"/>
      <c r="AY607" s="2"/>
      <c r="AZ607" s="2"/>
      <c r="BA607" s="2"/>
      <c r="BB607" s="2"/>
      <c r="BC607" s="2"/>
      <c r="BD607" s="2"/>
      <c r="BE607" s="2"/>
      <c r="BF607" s="2"/>
      <c r="BG607" s="2"/>
      <c r="BH607" s="2"/>
      <c r="BI607" s="2"/>
      <c r="BJ607" s="2"/>
      <c r="BK607" s="2"/>
      <c r="BL607" s="2"/>
      <c r="BM607" s="2"/>
      <c r="BN607" s="2"/>
      <c r="BO607" s="2"/>
      <c r="BP607" s="2"/>
      <c r="BQ607" s="2"/>
      <c r="BR607" s="2"/>
      <c r="BS607" s="2"/>
      <c r="BT607" s="2"/>
      <c r="BU607" s="2"/>
      <c r="BV607" s="2"/>
      <c r="BW607" s="2"/>
      <c r="BX607" s="2"/>
      <c r="BY607" s="2"/>
      <c r="BZ607" s="2"/>
      <c r="CA607" s="2"/>
      <c r="CB607" s="2"/>
      <c r="CC607" s="2"/>
      <c r="CD607" s="2"/>
      <c r="CE607" s="2"/>
      <c r="CF607" s="2"/>
      <c r="CG607" s="2"/>
      <c r="CH607" s="2"/>
      <c r="CI607" s="2"/>
      <c r="CJ607" s="2"/>
      <c r="CK607" s="2"/>
      <c r="CL607" s="2"/>
      <c r="CM607" s="2"/>
      <c r="CN607" s="2"/>
      <c r="CO607" s="2"/>
      <c r="CP607" s="2"/>
      <c r="CQ607" s="2"/>
      <c r="CR607" s="2"/>
      <c r="CS607" s="2"/>
      <c r="CT607" s="2"/>
      <c r="CU607" s="2"/>
      <c r="CV607" s="2"/>
      <c r="CW607" s="2"/>
      <c r="CX607" s="2"/>
      <c r="CY607" s="2"/>
      <c r="CZ607" s="2"/>
      <c r="DA607" s="2"/>
      <c r="DB607" s="2"/>
      <c r="DC607" s="2"/>
      <c r="DD607" s="2"/>
      <c r="DE607" s="2"/>
      <c r="DF607" s="2"/>
      <c r="DG607" s="2"/>
      <c r="DH607" s="2"/>
      <c r="DI607" s="2"/>
      <c r="DJ607" s="2"/>
      <c r="DK607" s="2"/>
      <c r="DL607" s="2"/>
      <c r="DM607" s="2"/>
      <c r="DN607" s="2"/>
      <c r="DO607" s="2"/>
      <c r="DP607" s="2"/>
    </row>
    <row r="608" spans="9:120" ht="9.9499999999999993" customHeight="1">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c r="AR608" s="2"/>
      <c r="AS608" s="2"/>
      <c r="AT608" s="2"/>
      <c r="AU608" s="2"/>
      <c r="AV608" s="2"/>
      <c r="AW608" s="2"/>
      <c r="AX608" s="2"/>
      <c r="AY608" s="2"/>
      <c r="AZ608" s="2"/>
      <c r="BA608" s="2"/>
      <c r="BB608" s="2"/>
      <c r="BC608" s="2"/>
      <c r="BD608" s="2"/>
      <c r="BE608" s="2"/>
      <c r="BF608" s="2"/>
      <c r="BG608" s="2"/>
      <c r="BH608" s="2"/>
      <c r="BI608" s="2"/>
      <c r="BJ608" s="2"/>
      <c r="BK608" s="2"/>
      <c r="BL608" s="2"/>
      <c r="BM608" s="2"/>
      <c r="BN608" s="2"/>
      <c r="BO608" s="2"/>
      <c r="BP608" s="2"/>
      <c r="BQ608" s="2"/>
      <c r="BR608" s="2"/>
      <c r="BS608" s="2"/>
      <c r="BT608" s="2"/>
      <c r="BU608" s="2"/>
      <c r="BV608" s="2"/>
      <c r="BW608" s="2"/>
      <c r="BX608" s="2"/>
      <c r="BY608" s="2"/>
      <c r="BZ608" s="2"/>
      <c r="CA608" s="2"/>
      <c r="CB608" s="2"/>
      <c r="CC608" s="2"/>
      <c r="CD608" s="2"/>
      <c r="CE608" s="2"/>
      <c r="CF608" s="2"/>
      <c r="CG608" s="2"/>
      <c r="CH608" s="2"/>
      <c r="CI608" s="2"/>
      <c r="CJ608" s="2"/>
      <c r="CK608" s="2"/>
      <c r="CL608" s="2"/>
      <c r="CM608" s="2"/>
      <c r="CN608" s="2"/>
      <c r="CO608" s="2"/>
      <c r="CP608" s="2"/>
      <c r="CQ608" s="2"/>
      <c r="CR608" s="2"/>
      <c r="CS608" s="2"/>
      <c r="CT608" s="2"/>
      <c r="CU608" s="2"/>
      <c r="CV608" s="2"/>
      <c r="CW608" s="2"/>
      <c r="CX608" s="2"/>
      <c r="CY608" s="2"/>
      <c r="CZ608" s="2"/>
      <c r="DA608" s="2"/>
      <c r="DB608" s="2"/>
      <c r="DC608" s="2"/>
      <c r="DD608" s="2"/>
      <c r="DE608" s="2"/>
      <c r="DF608" s="2"/>
      <c r="DG608" s="2"/>
      <c r="DH608" s="2"/>
      <c r="DI608" s="2"/>
      <c r="DJ608" s="2"/>
      <c r="DK608" s="2"/>
      <c r="DL608" s="2"/>
      <c r="DM608" s="2"/>
      <c r="DN608" s="2"/>
      <c r="DO608" s="2"/>
      <c r="DP608" s="2"/>
    </row>
    <row r="609" spans="9:120" ht="9.9499999999999993" customHeight="1">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c r="AR609" s="2"/>
      <c r="AS609" s="2"/>
      <c r="AT609" s="2"/>
      <c r="AU609" s="2"/>
      <c r="AV609" s="2"/>
      <c r="AW609" s="2"/>
      <c r="AX609" s="2"/>
      <c r="AY609" s="2"/>
      <c r="AZ609" s="2"/>
      <c r="BA609" s="2"/>
      <c r="BB609" s="2"/>
      <c r="BC609" s="2"/>
      <c r="BD609" s="2"/>
      <c r="BE609" s="2"/>
      <c r="BF609" s="2"/>
      <c r="BG609" s="2"/>
      <c r="BH609" s="2"/>
      <c r="BI609" s="2"/>
      <c r="BJ609" s="2"/>
      <c r="BK609" s="2"/>
      <c r="BL609" s="2"/>
      <c r="BM609" s="2"/>
      <c r="BN609" s="2"/>
      <c r="BO609" s="2"/>
      <c r="BP609" s="2"/>
      <c r="BQ609" s="2"/>
      <c r="BR609" s="2"/>
      <c r="BS609" s="2"/>
      <c r="BT609" s="2"/>
      <c r="BU609" s="2"/>
      <c r="BV609" s="2"/>
      <c r="BW609" s="2"/>
      <c r="BX609" s="2"/>
      <c r="BY609" s="2"/>
      <c r="BZ609" s="2"/>
      <c r="CA609" s="2"/>
      <c r="CB609" s="2"/>
      <c r="CC609" s="2"/>
      <c r="CD609" s="2"/>
      <c r="CE609" s="2"/>
      <c r="CF609" s="2"/>
      <c r="CG609" s="2"/>
      <c r="CH609" s="2"/>
      <c r="CI609" s="2"/>
      <c r="CJ609" s="2"/>
      <c r="CK609" s="2"/>
      <c r="CL609" s="2"/>
      <c r="CM609" s="2"/>
      <c r="CN609" s="2"/>
      <c r="CO609" s="2"/>
      <c r="CP609" s="2"/>
      <c r="CQ609" s="2"/>
      <c r="CR609" s="2"/>
      <c r="CS609" s="2"/>
      <c r="CT609" s="2"/>
      <c r="CU609" s="2"/>
      <c r="CV609" s="2"/>
      <c r="CW609" s="2"/>
      <c r="CX609" s="2"/>
      <c r="CY609" s="2"/>
      <c r="CZ609" s="2"/>
      <c r="DA609" s="2"/>
      <c r="DB609" s="2"/>
      <c r="DC609" s="2"/>
      <c r="DD609" s="2"/>
      <c r="DE609" s="2"/>
      <c r="DF609" s="2"/>
      <c r="DG609" s="2"/>
      <c r="DH609" s="2"/>
      <c r="DI609" s="2"/>
      <c r="DJ609" s="2"/>
      <c r="DK609" s="2"/>
      <c r="DL609" s="2"/>
      <c r="DM609" s="2"/>
      <c r="DN609" s="2"/>
      <c r="DO609" s="2"/>
      <c r="DP609" s="2"/>
    </row>
    <row r="610" spans="9:120" ht="9.9499999999999993" customHeight="1">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c r="AR610" s="2"/>
      <c r="AS610" s="2"/>
      <c r="AT610" s="2"/>
      <c r="AU610" s="2"/>
      <c r="AV610" s="2"/>
      <c r="AW610" s="2"/>
      <c r="AX610" s="2"/>
      <c r="AY610" s="2"/>
      <c r="AZ610" s="2"/>
      <c r="BA610" s="2"/>
      <c r="BB610" s="2"/>
      <c r="BC610" s="2"/>
      <c r="BD610" s="2"/>
      <c r="BE610" s="2"/>
      <c r="BF610" s="2"/>
      <c r="BG610" s="2"/>
      <c r="BH610" s="2"/>
      <c r="BI610" s="2"/>
      <c r="BJ610" s="2"/>
      <c r="BK610" s="2"/>
      <c r="BL610" s="2"/>
      <c r="BM610" s="2"/>
      <c r="BN610" s="2"/>
      <c r="BO610" s="2"/>
      <c r="BP610" s="2"/>
      <c r="BQ610" s="2"/>
      <c r="BR610" s="2"/>
      <c r="BS610" s="2"/>
      <c r="BT610" s="2"/>
      <c r="BU610" s="2"/>
      <c r="BV610" s="2"/>
      <c r="BW610" s="2"/>
      <c r="BX610" s="2"/>
      <c r="BY610" s="2"/>
      <c r="BZ610" s="2"/>
      <c r="CA610" s="2"/>
      <c r="CB610" s="2"/>
      <c r="CC610" s="2"/>
      <c r="CD610" s="2"/>
      <c r="CE610" s="2"/>
      <c r="CF610" s="2"/>
      <c r="CG610" s="2"/>
      <c r="CH610" s="2"/>
      <c r="CI610" s="2"/>
      <c r="CJ610" s="2"/>
      <c r="CK610" s="2"/>
      <c r="CL610" s="2"/>
      <c r="CM610" s="2"/>
      <c r="CN610" s="2"/>
      <c r="CO610" s="2"/>
      <c r="CP610" s="2"/>
      <c r="CQ610" s="2"/>
      <c r="CR610" s="2"/>
      <c r="CS610" s="2"/>
      <c r="CT610" s="2"/>
      <c r="CU610" s="2"/>
      <c r="CV610" s="2"/>
      <c r="CW610" s="2"/>
      <c r="CX610" s="2"/>
      <c r="CY610" s="2"/>
      <c r="CZ610" s="2"/>
      <c r="DA610" s="2"/>
      <c r="DB610" s="2"/>
      <c r="DC610" s="2"/>
      <c r="DD610" s="2"/>
      <c r="DE610" s="2"/>
      <c r="DF610" s="2"/>
      <c r="DG610" s="2"/>
      <c r="DH610" s="2"/>
      <c r="DI610" s="2"/>
      <c r="DJ610" s="2"/>
      <c r="DK610" s="2"/>
      <c r="DL610" s="2"/>
      <c r="DM610" s="2"/>
      <c r="DN610" s="2"/>
      <c r="DO610" s="2"/>
      <c r="DP610" s="2"/>
    </row>
    <row r="611" spans="9:120" ht="9.9499999999999993" customHeight="1">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c r="AR611" s="2"/>
      <c r="AS611" s="2"/>
      <c r="AT611" s="2"/>
      <c r="AU611" s="2"/>
      <c r="AV611" s="2"/>
      <c r="AW611" s="2"/>
      <c r="AX611" s="2"/>
      <c r="AY611" s="2"/>
      <c r="AZ611" s="2"/>
      <c r="BA611" s="2"/>
      <c r="BB611" s="2"/>
      <c r="BC611" s="2"/>
      <c r="BD611" s="2"/>
      <c r="BE611" s="2"/>
      <c r="BF611" s="2"/>
      <c r="BG611" s="2"/>
      <c r="BH611" s="2"/>
      <c r="BI611" s="2"/>
      <c r="BJ611" s="2"/>
      <c r="BK611" s="2"/>
      <c r="BL611" s="2"/>
      <c r="BM611" s="2"/>
      <c r="BN611" s="2"/>
      <c r="BO611" s="2"/>
      <c r="BP611" s="2"/>
      <c r="BQ611" s="2"/>
      <c r="BR611" s="2"/>
      <c r="BS611" s="2"/>
      <c r="BT611" s="2"/>
      <c r="BU611" s="2"/>
      <c r="BV611" s="2"/>
      <c r="BW611" s="2"/>
      <c r="BX611" s="2"/>
      <c r="BY611" s="2"/>
      <c r="BZ611" s="2"/>
      <c r="CA611" s="2"/>
      <c r="CB611" s="2"/>
      <c r="CC611" s="2"/>
      <c r="CD611" s="2"/>
      <c r="CE611" s="2"/>
      <c r="CF611" s="2"/>
      <c r="CG611" s="2"/>
      <c r="CH611" s="2"/>
      <c r="CI611" s="2"/>
      <c r="CJ611" s="2"/>
      <c r="CK611" s="2"/>
      <c r="CL611" s="2"/>
      <c r="CM611" s="2"/>
      <c r="CN611" s="2"/>
      <c r="CO611" s="2"/>
      <c r="CP611" s="2"/>
      <c r="CQ611" s="2"/>
      <c r="CR611" s="2"/>
      <c r="CS611" s="2"/>
      <c r="CT611" s="2"/>
      <c r="CU611" s="2"/>
      <c r="CV611" s="2"/>
      <c r="CW611" s="2"/>
      <c r="CX611" s="2"/>
      <c r="CY611" s="2"/>
      <c r="CZ611" s="2"/>
      <c r="DA611" s="2"/>
      <c r="DB611" s="2"/>
      <c r="DC611" s="2"/>
      <c r="DD611" s="2"/>
      <c r="DE611" s="2"/>
      <c r="DF611" s="2"/>
      <c r="DG611" s="2"/>
      <c r="DH611" s="2"/>
      <c r="DI611" s="2"/>
      <c r="DJ611" s="2"/>
      <c r="DK611" s="2"/>
      <c r="DL611" s="2"/>
      <c r="DM611" s="2"/>
      <c r="DN611" s="2"/>
      <c r="DO611" s="2"/>
      <c r="DP611" s="2"/>
    </row>
    <row r="612" spans="9:120" ht="9.9499999999999993" customHeight="1">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c r="AR612" s="2"/>
      <c r="AS612" s="2"/>
      <c r="AT612" s="2"/>
      <c r="AU612" s="2"/>
      <c r="AV612" s="2"/>
      <c r="AW612" s="2"/>
      <c r="AX612" s="2"/>
      <c r="AY612" s="2"/>
      <c r="AZ612" s="2"/>
      <c r="BA612" s="2"/>
      <c r="BB612" s="2"/>
      <c r="BC612" s="2"/>
      <c r="BD612" s="2"/>
      <c r="BE612" s="2"/>
      <c r="BF612" s="2"/>
      <c r="BG612" s="2"/>
      <c r="BH612" s="2"/>
      <c r="BI612" s="2"/>
      <c r="BJ612" s="2"/>
      <c r="BK612" s="2"/>
      <c r="BL612" s="2"/>
      <c r="BM612" s="2"/>
      <c r="BN612" s="2"/>
      <c r="BO612" s="2"/>
      <c r="BP612" s="2"/>
      <c r="BQ612" s="2"/>
      <c r="BR612" s="2"/>
      <c r="BS612" s="2"/>
      <c r="BT612" s="2"/>
      <c r="BU612" s="2"/>
      <c r="BV612" s="2"/>
      <c r="BW612" s="2"/>
      <c r="BX612" s="2"/>
      <c r="BY612" s="2"/>
      <c r="BZ612" s="2"/>
      <c r="CA612" s="2"/>
      <c r="CB612" s="2"/>
      <c r="CC612" s="2"/>
      <c r="CD612" s="2"/>
      <c r="CE612" s="2"/>
      <c r="CF612" s="2"/>
      <c r="CG612" s="2"/>
      <c r="CH612" s="2"/>
      <c r="CI612" s="2"/>
      <c r="CJ612" s="2"/>
      <c r="CK612" s="2"/>
      <c r="CL612" s="2"/>
      <c r="CM612" s="2"/>
      <c r="CN612" s="2"/>
      <c r="CO612" s="2"/>
      <c r="CP612" s="2"/>
      <c r="CQ612" s="2"/>
      <c r="CR612" s="2"/>
      <c r="CS612" s="2"/>
      <c r="CT612" s="2"/>
      <c r="CU612" s="2"/>
      <c r="CV612" s="2"/>
      <c r="CW612" s="2"/>
      <c r="CX612" s="2"/>
      <c r="CY612" s="2"/>
      <c r="CZ612" s="2"/>
      <c r="DA612" s="2"/>
      <c r="DB612" s="2"/>
      <c r="DC612" s="2"/>
      <c r="DD612" s="2"/>
      <c r="DE612" s="2"/>
      <c r="DF612" s="2"/>
      <c r="DG612" s="2"/>
      <c r="DH612" s="2"/>
      <c r="DI612" s="2"/>
      <c r="DJ612" s="2"/>
      <c r="DK612" s="2"/>
      <c r="DL612" s="2"/>
      <c r="DM612" s="2"/>
      <c r="DN612" s="2"/>
      <c r="DO612" s="2"/>
      <c r="DP612" s="2"/>
    </row>
    <row r="613" spans="9:120" ht="9.9499999999999993" customHeight="1">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c r="AR613" s="2"/>
      <c r="AS613" s="2"/>
      <c r="AT613" s="2"/>
      <c r="AU613" s="2"/>
      <c r="AV613" s="2"/>
      <c r="AW613" s="2"/>
      <c r="AX613" s="2"/>
      <c r="AY613" s="2"/>
      <c r="AZ613" s="2"/>
      <c r="BA613" s="2"/>
      <c r="BB613" s="2"/>
      <c r="BC613" s="2"/>
      <c r="BD613" s="2"/>
      <c r="BE613" s="2"/>
      <c r="BF613" s="2"/>
      <c r="BG613" s="2"/>
      <c r="BH613" s="2"/>
      <c r="BI613" s="2"/>
      <c r="BJ613" s="2"/>
      <c r="BK613" s="2"/>
      <c r="BL613" s="2"/>
      <c r="BM613" s="2"/>
      <c r="BN613" s="2"/>
      <c r="BO613" s="2"/>
      <c r="BP613" s="2"/>
      <c r="BQ613" s="2"/>
      <c r="BR613" s="2"/>
      <c r="BS613" s="2"/>
      <c r="BT613" s="2"/>
      <c r="BU613" s="2"/>
      <c r="BV613" s="2"/>
      <c r="BW613" s="2"/>
      <c r="BX613" s="2"/>
      <c r="BY613" s="2"/>
      <c r="BZ613" s="2"/>
      <c r="CA613" s="2"/>
      <c r="CB613" s="2"/>
      <c r="CC613" s="2"/>
      <c r="CD613" s="2"/>
      <c r="CE613" s="2"/>
      <c r="CF613" s="2"/>
      <c r="CG613" s="2"/>
      <c r="CH613" s="2"/>
      <c r="CI613" s="2"/>
      <c r="CJ613" s="2"/>
      <c r="CK613" s="2"/>
      <c r="CL613" s="2"/>
      <c r="CM613" s="2"/>
      <c r="CN613" s="2"/>
      <c r="CO613" s="2"/>
      <c r="CP613" s="2"/>
      <c r="CQ613" s="2"/>
      <c r="CR613" s="2"/>
      <c r="CS613" s="2"/>
      <c r="CT613" s="2"/>
      <c r="CU613" s="2"/>
      <c r="CV613" s="2"/>
      <c r="CW613" s="2"/>
      <c r="CX613" s="2"/>
      <c r="CY613" s="2"/>
      <c r="CZ613" s="2"/>
      <c r="DA613" s="2"/>
      <c r="DB613" s="2"/>
      <c r="DC613" s="2"/>
      <c r="DD613" s="2"/>
      <c r="DE613" s="2"/>
      <c r="DF613" s="2"/>
      <c r="DG613" s="2"/>
      <c r="DH613" s="2"/>
      <c r="DI613" s="2"/>
      <c r="DJ613" s="2"/>
      <c r="DK613" s="2"/>
      <c r="DL613" s="2"/>
      <c r="DM613" s="2"/>
      <c r="DN613" s="2"/>
      <c r="DO613" s="2"/>
      <c r="DP613" s="2"/>
    </row>
    <row r="614" spans="9:120" ht="9.9499999999999993" customHeight="1">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c r="AR614" s="2"/>
      <c r="AS614" s="2"/>
      <c r="AT614" s="2"/>
      <c r="AU614" s="2"/>
      <c r="AV614" s="2"/>
      <c r="AW614" s="2"/>
      <c r="AX614" s="2"/>
      <c r="AY614" s="2"/>
      <c r="AZ614" s="2"/>
      <c r="BA614" s="2"/>
      <c r="BB614" s="2"/>
      <c r="BC614" s="2"/>
      <c r="BD614" s="2"/>
      <c r="BE614" s="2"/>
      <c r="BF614" s="2"/>
      <c r="BG614" s="2"/>
      <c r="BH614" s="2"/>
      <c r="BI614" s="2"/>
      <c r="BJ614" s="2"/>
      <c r="BK614" s="2"/>
      <c r="BL614" s="2"/>
      <c r="BM614" s="2"/>
      <c r="BN614" s="2"/>
      <c r="BO614" s="2"/>
      <c r="BP614" s="2"/>
      <c r="BQ614" s="2"/>
      <c r="BR614" s="2"/>
      <c r="BS614" s="2"/>
      <c r="BT614" s="2"/>
      <c r="BU614" s="2"/>
      <c r="BV614" s="2"/>
      <c r="BW614" s="2"/>
      <c r="BX614" s="2"/>
      <c r="BY614" s="2"/>
      <c r="BZ614" s="2"/>
      <c r="CA614" s="2"/>
      <c r="CB614" s="2"/>
      <c r="CC614" s="2"/>
      <c r="CD614" s="2"/>
      <c r="CE614" s="2"/>
      <c r="CF614" s="2"/>
      <c r="CG614" s="2"/>
      <c r="CH614" s="2"/>
      <c r="CI614" s="2"/>
      <c r="CJ614" s="2"/>
      <c r="CK614" s="2"/>
      <c r="CL614" s="2"/>
      <c r="CM614" s="2"/>
      <c r="CN614" s="2"/>
      <c r="CO614" s="2"/>
      <c r="CP614" s="2"/>
      <c r="CQ614" s="2"/>
      <c r="CR614" s="2"/>
      <c r="CS614" s="2"/>
      <c r="CT614" s="2"/>
      <c r="CU614" s="2"/>
      <c r="CV614" s="2"/>
      <c r="CW614" s="2"/>
      <c r="CX614" s="2"/>
      <c r="CY614" s="2"/>
      <c r="CZ614" s="2"/>
      <c r="DA614" s="2"/>
      <c r="DB614" s="2"/>
      <c r="DC614" s="2"/>
      <c r="DD614" s="2"/>
      <c r="DE614" s="2"/>
      <c r="DF614" s="2"/>
      <c r="DG614" s="2"/>
      <c r="DH614" s="2"/>
      <c r="DI614" s="2"/>
      <c r="DJ614" s="2"/>
      <c r="DK614" s="2"/>
      <c r="DL614" s="2"/>
      <c r="DM614" s="2"/>
      <c r="DN614" s="2"/>
      <c r="DO614" s="2"/>
      <c r="DP614" s="2"/>
    </row>
    <row r="615" spans="9:120" ht="9.9499999999999993" customHeight="1">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c r="AR615" s="2"/>
      <c r="AS615" s="2"/>
      <c r="AT615" s="2"/>
      <c r="AU615" s="2"/>
      <c r="AV615" s="2"/>
      <c r="AW615" s="2"/>
      <c r="AX615" s="2"/>
      <c r="AY615" s="2"/>
      <c r="AZ615" s="2"/>
      <c r="BA615" s="2"/>
      <c r="BB615" s="2"/>
      <c r="BC615" s="2"/>
      <c r="BD615" s="2"/>
      <c r="BE615" s="2"/>
      <c r="BF615" s="2"/>
      <c r="BG615" s="2"/>
      <c r="BH615" s="2"/>
      <c r="BI615" s="2"/>
      <c r="BJ615" s="2"/>
      <c r="BK615" s="2"/>
      <c r="BL615" s="2"/>
      <c r="BM615" s="2"/>
      <c r="BN615" s="2"/>
      <c r="BO615" s="2"/>
      <c r="BP615" s="2"/>
      <c r="BQ615" s="2"/>
      <c r="BR615" s="2"/>
      <c r="BS615" s="2"/>
      <c r="BT615" s="2"/>
      <c r="BU615" s="2"/>
      <c r="BV615" s="2"/>
      <c r="BW615" s="2"/>
      <c r="BX615" s="2"/>
      <c r="BY615" s="2"/>
      <c r="BZ615" s="2"/>
      <c r="CA615" s="2"/>
      <c r="CB615" s="2"/>
      <c r="CC615" s="2"/>
      <c r="CD615" s="2"/>
      <c r="CE615" s="2"/>
      <c r="CF615" s="2"/>
      <c r="CG615" s="2"/>
      <c r="CH615" s="2"/>
      <c r="CI615" s="2"/>
      <c r="CJ615" s="2"/>
      <c r="CK615" s="2"/>
      <c r="CL615" s="2"/>
      <c r="CM615" s="2"/>
      <c r="CN615" s="2"/>
      <c r="CO615" s="2"/>
      <c r="CP615" s="2"/>
      <c r="CQ615" s="2"/>
      <c r="CR615" s="2"/>
      <c r="CS615" s="2"/>
      <c r="CT615" s="2"/>
      <c r="CU615" s="2"/>
      <c r="CV615" s="2"/>
      <c r="CW615" s="2"/>
      <c r="CX615" s="2"/>
      <c r="CY615" s="2"/>
      <c r="CZ615" s="2"/>
      <c r="DA615" s="2"/>
      <c r="DB615" s="2"/>
      <c r="DC615" s="2"/>
      <c r="DD615" s="2"/>
      <c r="DE615" s="2"/>
      <c r="DF615" s="2"/>
      <c r="DG615" s="2"/>
      <c r="DH615" s="2"/>
      <c r="DI615" s="2"/>
      <c r="DJ615" s="2"/>
      <c r="DK615" s="2"/>
      <c r="DL615" s="2"/>
      <c r="DM615" s="2"/>
      <c r="DN615" s="2"/>
      <c r="DO615" s="2"/>
      <c r="DP615" s="2"/>
    </row>
    <row r="616" spans="9:120" ht="9.9499999999999993" customHeight="1">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c r="AR616" s="2"/>
      <c r="AS616" s="2"/>
      <c r="AT616" s="2"/>
      <c r="AU616" s="2"/>
      <c r="AV616" s="2"/>
      <c r="AW616" s="2"/>
      <c r="AX616" s="2"/>
      <c r="AY616" s="2"/>
      <c r="AZ616" s="2"/>
      <c r="BA616" s="2"/>
      <c r="BB616" s="2"/>
      <c r="BC616" s="2"/>
      <c r="BD616" s="2"/>
      <c r="BE616" s="2"/>
      <c r="BF616" s="2"/>
      <c r="BG616" s="2"/>
      <c r="BH616" s="2"/>
      <c r="BI616" s="2"/>
      <c r="BJ616" s="2"/>
      <c r="BK616" s="2"/>
      <c r="BL616" s="2"/>
      <c r="BM616" s="2"/>
      <c r="BN616" s="2"/>
      <c r="BO616" s="2"/>
      <c r="BP616" s="2"/>
      <c r="BQ616" s="2"/>
      <c r="BR616" s="2"/>
      <c r="BS616" s="2"/>
      <c r="BT616" s="2"/>
      <c r="BU616" s="2"/>
      <c r="BV616" s="2"/>
      <c r="BW616" s="2"/>
      <c r="BX616" s="2"/>
      <c r="BY616" s="2"/>
      <c r="BZ616" s="2"/>
      <c r="CA616" s="2"/>
      <c r="CB616" s="2"/>
      <c r="CC616" s="2"/>
      <c r="CD616" s="2"/>
      <c r="CE616" s="2"/>
      <c r="CF616" s="2"/>
      <c r="CG616" s="2"/>
      <c r="CH616" s="2"/>
      <c r="CI616" s="2"/>
      <c r="CJ616" s="2"/>
      <c r="CK616" s="2"/>
      <c r="CL616" s="2"/>
      <c r="CM616" s="2"/>
      <c r="CN616" s="2"/>
      <c r="CO616" s="2"/>
      <c r="CP616" s="2"/>
      <c r="CQ616" s="2"/>
      <c r="CR616" s="2"/>
      <c r="CS616" s="2"/>
      <c r="CT616" s="2"/>
      <c r="CU616" s="2"/>
      <c r="CV616" s="2"/>
      <c r="CW616" s="2"/>
      <c r="CX616" s="2"/>
      <c r="CY616" s="2"/>
      <c r="CZ616" s="2"/>
      <c r="DA616" s="2"/>
      <c r="DB616" s="2"/>
      <c r="DC616" s="2"/>
      <c r="DD616" s="2"/>
      <c r="DE616" s="2"/>
      <c r="DF616" s="2"/>
      <c r="DG616" s="2"/>
      <c r="DH616" s="2"/>
      <c r="DI616" s="2"/>
      <c r="DJ616" s="2"/>
      <c r="DK616" s="2"/>
      <c r="DL616" s="2"/>
      <c r="DM616" s="2"/>
      <c r="DN616" s="2"/>
      <c r="DO616" s="2"/>
      <c r="DP616" s="2"/>
    </row>
    <row r="617" spans="9:120" ht="9.9499999999999993" customHeight="1">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c r="AR617" s="2"/>
      <c r="AS617" s="2"/>
      <c r="AT617" s="2"/>
      <c r="AU617" s="2"/>
      <c r="AV617" s="2"/>
      <c r="AW617" s="2"/>
      <c r="AX617" s="2"/>
      <c r="AY617" s="2"/>
      <c r="AZ617" s="2"/>
      <c r="BA617" s="2"/>
      <c r="BB617" s="2"/>
      <c r="BC617" s="2"/>
      <c r="BD617" s="2"/>
      <c r="BE617" s="2"/>
      <c r="BF617" s="2"/>
      <c r="BG617" s="2"/>
      <c r="BH617" s="2"/>
      <c r="BI617" s="2"/>
      <c r="BJ617" s="2"/>
      <c r="BK617" s="2"/>
      <c r="BL617" s="2"/>
      <c r="BM617" s="2"/>
      <c r="BN617" s="2"/>
      <c r="BO617" s="2"/>
      <c r="BP617" s="2"/>
      <c r="BQ617" s="2"/>
      <c r="BR617" s="2"/>
      <c r="BS617" s="2"/>
      <c r="BT617" s="2"/>
      <c r="BU617" s="2"/>
      <c r="BV617" s="2"/>
      <c r="BW617" s="2"/>
      <c r="BX617" s="2"/>
      <c r="BY617" s="2"/>
      <c r="BZ617" s="2"/>
      <c r="CA617" s="2"/>
      <c r="CB617" s="2"/>
      <c r="CC617" s="2"/>
      <c r="CD617" s="2"/>
      <c r="CE617" s="2"/>
      <c r="CF617" s="2"/>
      <c r="CG617" s="2"/>
      <c r="CH617" s="2"/>
      <c r="CI617" s="2"/>
      <c r="CJ617" s="2"/>
      <c r="CK617" s="2"/>
      <c r="CL617" s="2"/>
      <c r="CM617" s="2"/>
      <c r="CN617" s="2"/>
      <c r="CO617" s="2"/>
      <c r="CP617" s="2"/>
      <c r="CQ617" s="2"/>
      <c r="CR617" s="2"/>
      <c r="CS617" s="2"/>
      <c r="CT617" s="2"/>
      <c r="CU617" s="2"/>
      <c r="CV617" s="2"/>
      <c r="CW617" s="2"/>
      <c r="CX617" s="2"/>
      <c r="CY617" s="2"/>
      <c r="CZ617" s="2"/>
      <c r="DA617" s="2"/>
      <c r="DB617" s="2"/>
      <c r="DC617" s="2"/>
      <c r="DD617" s="2"/>
      <c r="DE617" s="2"/>
      <c r="DF617" s="2"/>
      <c r="DG617" s="2"/>
      <c r="DH617" s="2"/>
      <c r="DI617" s="2"/>
      <c r="DJ617" s="2"/>
      <c r="DK617" s="2"/>
      <c r="DL617" s="2"/>
      <c r="DM617" s="2"/>
      <c r="DN617" s="2"/>
      <c r="DO617" s="2"/>
      <c r="DP617" s="2"/>
    </row>
    <row r="618" spans="9:120" ht="9.9499999999999993" customHeight="1">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c r="AR618" s="2"/>
      <c r="AS618" s="2"/>
      <c r="AT618" s="2"/>
      <c r="AU618" s="2"/>
      <c r="AV618" s="2"/>
      <c r="AW618" s="2"/>
      <c r="AX618" s="2"/>
      <c r="AY618" s="2"/>
      <c r="AZ618" s="2"/>
      <c r="BA618" s="2"/>
      <c r="BB618" s="2"/>
      <c r="BC618" s="2"/>
      <c r="BD618" s="2"/>
      <c r="BE618" s="2"/>
      <c r="BF618" s="2"/>
      <c r="BG618" s="2"/>
      <c r="BH618" s="2"/>
      <c r="BI618" s="2"/>
      <c r="BJ618" s="2"/>
      <c r="BK618" s="2"/>
      <c r="BL618" s="2"/>
      <c r="BM618" s="2"/>
      <c r="BN618" s="2"/>
      <c r="BO618" s="2"/>
      <c r="BP618" s="2"/>
      <c r="BQ618" s="2"/>
      <c r="BR618" s="2"/>
      <c r="BS618" s="2"/>
      <c r="BT618" s="2"/>
      <c r="BU618" s="2"/>
      <c r="BV618" s="2"/>
      <c r="BW618" s="2"/>
      <c r="BX618" s="2"/>
      <c r="BY618" s="2"/>
      <c r="BZ618" s="2"/>
      <c r="CA618" s="2"/>
      <c r="CB618" s="2"/>
      <c r="CC618" s="2"/>
      <c r="CD618" s="2"/>
      <c r="CE618" s="2"/>
      <c r="CF618" s="2"/>
      <c r="CG618" s="2"/>
      <c r="CH618" s="2"/>
      <c r="CI618" s="2"/>
      <c r="CJ618" s="2"/>
      <c r="CK618" s="2"/>
      <c r="CL618" s="2"/>
      <c r="CM618" s="2"/>
      <c r="CN618" s="2"/>
      <c r="CO618" s="2"/>
      <c r="CP618" s="2"/>
      <c r="CQ618" s="2"/>
      <c r="CR618" s="2"/>
      <c r="CS618" s="2"/>
      <c r="CT618" s="2"/>
      <c r="CU618" s="2"/>
      <c r="CV618" s="2"/>
      <c r="CW618" s="2"/>
      <c r="CX618" s="2"/>
      <c r="CY618" s="2"/>
      <c r="CZ618" s="2"/>
      <c r="DA618" s="2"/>
      <c r="DB618" s="2"/>
      <c r="DC618" s="2"/>
      <c r="DD618" s="2"/>
      <c r="DE618" s="2"/>
      <c r="DF618" s="2"/>
      <c r="DG618" s="2"/>
      <c r="DH618" s="2"/>
      <c r="DI618" s="2"/>
      <c r="DJ618" s="2"/>
      <c r="DK618" s="2"/>
      <c r="DL618" s="2"/>
      <c r="DM618" s="2"/>
      <c r="DN618" s="2"/>
      <c r="DO618" s="2"/>
      <c r="DP618" s="2"/>
    </row>
    <row r="619" spans="9:120" ht="9.9499999999999993" customHeight="1">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c r="AR619" s="2"/>
      <c r="AS619" s="2"/>
      <c r="AT619" s="2"/>
      <c r="AU619" s="2"/>
      <c r="AV619" s="2"/>
      <c r="AW619" s="2"/>
      <c r="AX619" s="2"/>
      <c r="AY619" s="2"/>
      <c r="AZ619" s="2"/>
      <c r="BA619" s="2"/>
      <c r="BB619" s="2"/>
      <c r="BC619" s="2"/>
      <c r="BD619" s="2"/>
      <c r="BE619" s="2"/>
      <c r="BF619" s="2"/>
      <c r="BG619" s="2"/>
      <c r="BH619" s="2"/>
      <c r="BI619" s="2"/>
      <c r="BJ619" s="2"/>
      <c r="BK619" s="2"/>
      <c r="BL619" s="2"/>
      <c r="BM619" s="2"/>
      <c r="BN619" s="2"/>
      <c r="BO619" s="2"/>
      <c r="BP619" s="2"/>
      <c r="BQ619" s="2"/>
      <c r="BR619" s="2"/>
      <c r="BS619" s="2"/>
      <c r="BT619" s="2"/>
      <c r="BU619" s="2"/>
      <c r="BV619" s="2"/>
      <c r="BW619" s="2"/>
      <c r="BX619" s="2"/>
      <c r="BY619" s="2"/>
      <c r="BZ619" s="2"/>
      <c r="CA619" s="2"/>
      <c r="CB619" s="2"/>
      <c r="CC619" s="2"/>
      <c r="CD619" s="2"/>
      <c r="CE619" s="2"/>
      <c r="CF619" s="2"/>
      <c r="CG619" s="2"/>
      <c r="CH619" s="2"/>
      <c r="CI619" s="2"/>
      <c r="CJ619" s="2"/>
      <c r="CK619" s="2"/>
      <c r="CL619" s="2"/>
      <c r="CM619" s="2"/>
      <c r="CN619" s="2"/>
      <c r="CO619" s="2"/>
      <c r="CP619" s="2"/>
      <c r="CQ619" s="2"/>
      <c r="CR619" s="2"/>
      <c r="CS619" s="2"/>
      <c r="CT619" s="2"/>
      <c r="CU619" s="2"/>
      <c r="CV619" s="2"/>
      <c r="CW619" s="2"/>
      <c r="CX619" s="2"/>
      <c r="CY619" s="2"/>
      <c r="CZ619" s="2"/>
      <c r="DA619" s="2"/>
      <c r="DB619" s="2"/>
      <c r="DC619" s="2"/>
      <c r="DD619" s="2"/>
      <c r="DE619" s="2"/>
      <c r="DF619" s="2"/>
      <c r="DG619" s="2"/>
      <c r="DH619" s="2"/>
      <c r="DI619" s="2"/>
      <c r="DJ619" s="2"/>
      <c r="DK619" s="2"/>
      <c r="DL619" s="2"/>
      <c r="DM619" s="2"/>
      <c r="DN619" s="2"/>
      <c r="DO619" s="2"/>
      <c r="DP619" s="2"/>
    </row>
    <row r="620" spans="9:120" ht="9.9499999999999993" customHeight="1">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c r="AR620" s="2"/>
      <c r="AS620" s="2"/>
      <c r="AT620" s="2"/>
      <c r="AU620" s="2"/>
      <c r="AV620" s="2"/>
      <c r="AW620" s="2"/>
      <c r="AX620" s="2"/>
      <c r="AY620" s="2"/>
      <c r="AZ620" s="2"/>
      <c r="BA620" s="2"/>
      <c r="BB620" s="2"/>
      <c r="BC620" s="2"/>
      <c r="BD620" s="2"/>
      <c r="BE620" s="2"/>
      <c r="BF620" s="2"/>
      <c r="BG620" s="2"/>
      <c r="BH620" s="2"/>
      <c r="BI620" s="2"/>
      <c r="BJ620" s="2"/>
      <c r="BK620" s="2"/>
      <c r="BL620" s="2"/>
      <c r="BM620" s="2"/>
      <c r="BN620" s="2"/>
      <c r="BO620" s="2"/>
      <c r="BP620" s="2"/>
      <c r="BQ620" s="2"/>
      <c r="BR620" s="2"/>
      <c r="BS620" s="2"/>
      <c r="BT620" s="2"/>
      <c r="BU620" s="2"/>
      <c r="BV620" s="2"/>
      <c r="BW620" s="2"/>
      <c r="BX620" s="2"/>
      <c r="BY620" s="2"/>
      <c r="BZ620" s="2"/>
      <c r="CA620" s="2"/>
      <c r="CB620" s="2"/>
      <c r="CC620" s="2"/>
      <c r="CD620" s="2"/>
      <c r="CE620" s="2"/>
      <c r="CF620" s="2"/>
      <c r="CG620" s="2"/>
      <c r="CH620" s="2"/>
      <c r="CI620" s="2"/>
      <c r="CJ620" s="2"/>
      <c r="CK620" s="2"/>
      <c r="CL620" s="2"/>
      <c r="CM620" s="2"/>
      <c r="CN620" s="2"/>
      <c r="CO620" s="2"/>
      <c r="CP620" s="2"/>
      <c r="CQ620" s="2"/>
      <c r="CR620" s="2"/>
      <c r="CS620" s="2"/>
      <c r="CT620" s="2"/>
      <c r="CU620" s="2"/>
      <c r="CV620" s="2"/>
      <c r="CW620" s="2"/>
      <c r="CX620" s="2"/>
      <c r="CY620" s="2"/>
      <c r="CZ620" s="2"/>
      <c r="DA620" s="2"/>
      <c r="DB620" s="2"/>
      <c r="DC620" s="2"/>
      <c r="DD620" s="2"/>
      <c r="DE620" s="2"/>
      <c r="DF620" s="2"/>
      <c r="DG620" s="2"/>
      <c r="DH620" s="2"/>
      <c r="DI620" s="2"/>
      <c r="DJ620" s="2"/>
      <c r="DK620" s="2"/>
      <c r="DL620" s="2"/>
      <c r="DM620" s="2"/>
      <c r="DN620" s="2"/>
      <c r="DO620" s="2"/>
      <c r="DP620" s="2"/>
    </row>
    <row r="621" spans="9:120" ht="9.9499999999999993" customHeight="1">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c r="AR621" s="2"/>
      <c r="AS621" s="2"/>
      <c r="AT621" s="2"/>
      <c r="AU621" s="2"/>
      <c r="AV621" s="2"/>
      <c r="AW621" s="2"/>
      <c r="AX621" s="2"/>
      <c r="AY621" s="2"/>
      <c r="AZ621" s="2"/>
      <c r="BA621" s="2"/>
      <c r="BB621" s="2"/>
      <c r="BC621" s="2"/>
      <c r="BD621" s="2"/>
      <c r="BE621" s="2"/>
      <c r="BF621" s="2"/>
      <c r="BG621" s="2"/>
      <c r="BH621" s="2"/>
      <c r="BI621" s="2"/>
      <c r="BJ621" s="2"/>
      <c r="BK621" s="2"/>
      <c r="BL621" s="2"/>
      <c r="BM621" s="2"/>
      <c r="BN621" s="2"/>
      <c r="BO621" s="2"/>
      <c r="BP621" s="2"/>
      <c r="BQ621" s="2"/>
      <c r="BR621" s="2"/>
      <c r="BS621" s="2"/>
      <c r="BT621" s="2"/>
      <c r="BU621" s="2"/>
      <c r="BV621" s="2"/>
      <c r="BW621" s="2"/>
      <c r="BX621" s="2"/>
      <c r="BY621" s="2"/>
      <c r="BZ621" s="2"/>
      <c r="CA621" s="2"/>
      <c r="CB621" s="2"/>
      <c r="CC621" s="2"/>
      <c r="CD621" s="2"/>
      <c r="CE621" s="2"/>
      <c r="CF621" s="2"/>
      <c r="CG621" s="2"/>
      <c r="CH621" s="2"/>
      <c r="CI621" s="2"/>
      <c r="CJ621" s="2"/>
      <c r="CK621" s="2"/>
      <c r="CL621" s="2"/>
      <c r="CM621" s="2"/>
      <c r="CN621" s="2"/>
      <c r="CO621" s="2"/>
      <c r="CP621" s="2"/>
      <c r="CQ621" s="2"/>
      <c r="CR621" s="2"/>
      <c r="CS621" s="2"/>
      <c r="CT621" s="2"/>
      <c r="CU621" s="2"/>
      <c r="CV621" s="2"/>
      <c r="CW621" s="2"/>
      <c r="CX621" s="2"/>
      <c r="CY621" s="2"/>
      <c r="CZ621" s="2"/>
      <c r="DA621" s="2"/>
      <c r="DB621" s="2"/>
      <c r="DC621" s="2"/>
      <c r="DD621" s="2"/>
      <c r="DE621" s="2"/>
      <c r="DF621" s="2"/>
      <c r="DG621" s="2"/>
      <c r="DH621" s="2"/>
      <c r="DI621" s="2"/>
      <c r="DJ621" s="2"/>
      <c r="DK621" s="2"/>
      <c r="DL621" s="2"/>
      <c r="DM621" s="2"/>
      <c r="DN621" s="2"/>
      <c r="DO621" s="2"/>
      <c r="DP621" s="2"/>
    </row>
    <row r="622" spans="9:120" ht="9.9499999999999993" customHeight="1">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c r="AR622" s="2"/>
      <c r="AS622" s="2"/>
      <c r="AT622" s="2"/>
      <c r="AU622" s="2"/>
      <c r="AV622" s="2"/>
      <c r="AW622" s="2"/>
      <c r="AX622" s="2"/>
      <c r="AY622" s="2"/>
      <c r="AZ622" s="2"/>
      <c r="BA622" s="2"/>
      <c r="BB622" s="2"/>
      <c r="BC622" s="2"/>
      <c r="BD622" s="2"/>
      <c r="BE622" s="2"/>
      <c r="BF622" s="2"/>
      <c r="BG622" s="2"/>
      <c r="BH622" s="2"/>
      <c r="BI622" s="2"/>
      <c r="BJ622" s="2"/>
      <c r="BK622" s="2"/>
      <c r="BL622" s="2"/>
      <c r="BM622" s="2"/>
      <c r="BN622" s="2"/>
      <c r="BO622" s="2"/>
      <c r="BP622" s="2"/>
      <c r="BQ622" s="2"/>
      <c r="BR622" s="2"/>
      <c r="BS622" s="2"/>
      <c r="BT622" s="2"/>
      <c r="BU622" s="2"/>
      <c r="BV622" s="2"/>
      <c r="BW622" s="2"/>
      <c r="BX622" s="2"/>
      <c r="BY622" s="2"/>
      <c r="BZ622" s="2"/>
      <c r="CA622" s="2"/>
      <c r="CB622" s="2"/>
      <c r="CC622" s="2"/>
      <c r="CD622" s="2"/>
      <c r="CE622" s="2"/>
      <c r="CF622" s="2"/>
      <c r="CG622" s="2"/>
      <c r="CH622" s="2"/>
      <c r="CI622" s="2"/>
      <c r="CJ622" s="2"/>
      <c r="CK622" s="2"/>
      <c r="CL622" s="2"/>
      <c r="CM622" s="2"/>
      <c r="CN622" s="2"/>
      <c r="CO622" s="2"/>
      <c r="CP622" s="2"/>
      <c r="CQ622" s="2"/>
      <c r="CR622" s="2"/>
      <c r="CS622" s="2"/>
      <c r="CT622" s="2"/>
      <c r="CU622" s="2"/>
      <c r="CV622" s="2"/>
      <c r="CW622" s="2"/>
      <c r="CX622" s="2"/>
      <c r="CY622" s="2"/>
      <c r="CZ622" s="2"/>
      <c r="DA622" s="2"/>
      <c r="DB622" s="2"/>
      <c r="DC622" s="2"/>
      <c r="DD622" s="2"/>
      <c r="DE622" s="2"/>
      <c r="DF622" s="2"/>
      <c r="DG622" s="2"/>
      <c r="DH622" s="2"/>
      <c r="DI622" s="2"/>
      <c r="DJ622" s="2"/>
      <c r="DK622" s="2"/>
      <c r="DL622" s="2"/>
      <c r="DM622" s="2"/>
      <c r="DN622" s="2"/>
      <c r="DO622" s="2"/>
      <c r="DP622" s="2"/>
    </row>
    <row r="623" spans="9:120" ht="9.9499999999999993" customHeight="1">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c r="AR623" s="2"/>
      <c r="AS623" s="2"/>
      <c r="AT623" s="2"/>
      <c r="AU623" s="2"/>
      <c r="AV623" s="2"/>
      <c r="AW623" s="2"/>
      <c r="AX623" s="2"/>
      <c r="AY623" s="2"/>
      <c r="AZ623" s="2"/>
      <c r="BA623" s="2"/>
      <c r="BB623" s="2"/>
      <c r="BC623" s="2"/>
      <c r="BD623" s="2"/>
      <c r="BE623" s="2"/>
      <c r="BF623" s="2"/>
      <c r="BG623" s="2"/>
      <c r="BH623" s="2"/>
      <c r="BI623" s="2"/>
      <c r="BJ623" s="2"/>
      <c r="BK623" s="2"/>
      <c r="BL623" s="2"/>
      <c r="BM623" s="2"/>
      <c r="BN623" s="2"/>
      <c r="BO623" s="2"/>
      <c r="BP623" s="2"/>
      <c r="BQ623" s="2"/>
      <c r="BR623" s="2"/>
      <c r="BS623" s="2"/>
      <c r="BT623" s="2"/>
      <c r="BU623" s="2"/>
      <c r="BV623" s="2"/>
      <c r="BW623" s="2"/>
      <c r="BX623" s="2"/>
      <c r="BY623" s="2"/>
      <c r="BZ623" s="2"/>
      <c r="CA623" s="2"/>
      <c r="CB623" s="2"/>
      <c r="CC623" s="2"/>
      <c r="CD623" s="2"/>
      <c r="CE623" s="2"/>
      <c r="CF623" s="2"/>
      <c r="CG623" s="2"/>
      <c r="CH623" s="2"/>
      <c r="CI623" s="2"/>
      <c r="CJ623" s="2"/>
      <c r="CK623" s="2"/>
      <c r="CL623" s="2"/>
      <c r="CM623" s="2"/>
      <c r="CN623" s="2"/>
      <c r="CO623" s="2"/>
      <c r="CP623" s="2"/>
      <c r="CQ623" s="2"/>
      <c r="CR623" s="2"/>
      <c r="CS623" s="2"/>
      <c r="CT623" s="2"/>
      <c r="CU623" s="2"/>
      <c r="CV623" s="2"/>
      <c r="CW623" s="2"/>
      <c r="CX623" s="2"/>
      <c r="CY623" s="2"/>
      <c r="CZ623" s="2"/>
      <c r="DA623" s="2"/>
      <c r="DB623" s="2"/>
      <c r="DC623" s="2"/>
      <c r="DD623" s="2"/>
      <c r="DE623" s="2"/>
      <c r="DF623" s="2"/>
      <c r="DG623" s="2"/>
      <c r="DH623" s="2"/>
      <c r="DI623" s="2"/>
      <c r="DJ623" s="2"/>
      <c r="DK623" s="2"/>
      <c r="DL623" s="2"/>
      <c r="DM623" s="2"/>
      <c r="DN623" s="2"/>
      <c r="DO623" s="2"/>
      <c r="DP623" s="2"/>
    </row>
    <row r="624" spans="9:120" ht="9.9499999999999993" customHeight="1">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c r="AR624" s="2"/>
      <c r="AS624" s="2"/>
      <c r="AT624" s="2"/>
      <c r="AU624" s="2"/>
      <c r="AV624" s="2"/>
      <c r="AW624" s="2"/>
      <c r="AX624" s="2"/>
      <c r="AY624" s="2"/>
      <c r="AZ624" s="2"/>
      <c r="BA624" s="2"/>
      <c r="BB624" s="2"/>
      <c r="BC624" s="2"/>
      <c r="BD624" s="2"/>
      <c r="BE624" s="2"/>
      <c r="BF624" s="2"/>
      <c r="BG624" s="2"/>
      <c r="BH624" s="2"/>
      <c r="BI624" s="2"/>
      <c r="BJ624" s="2"/>
      <c r="BK624" s="2"/>
      <c r="BL624" s="2"/>
      <c r="BM624" s="2"/>
      <c r="BN624" s="2"/>
      <c r="BO624" s="2"/>
      <c r="BP624" s="2"/>
      <c r="BQ624" s="2"/>
      <c r="BR624" s="2"/>
      <c r="BS624" s="2"/>
      <c r="BT624" s="2"/>
      <c r="BU624" s="2"/>
      <c r="BV624" s="2"/>
      <c r="BW624" s="2"/>
      <c r="BX624" s="2"/>
      <c r="BY624" s="2"/>
      <c r="BZ624" s="2"/>
      <c r="CA624" s="2"/>
      <c r="CB624" s="2"/>
      <c r="CC624" s="2"/>
      <c r="CD624" s="2"/>
      <c r="CE624" s="2"/>
      <c r="CF624" s="2"/>
      <c r="CG624" s="2"/>
      <c r="CH624" s="2"/>
      <c r="CI624" s="2"/>
      <c r="CJ624" s="2"/>
      <c r="CK624" s="2"/>
      <c r="CL624" s="2"/>
      <c r="CM624" s="2"/>
      <c r="CN624" s="2"/>
      <c r="CO624" s="2"/>
      <c r="CP624" s="2"/>
      <c r="CQ624" s="2"/>
      <c r="CR624" s="2"/>
      <c r="CS624" s="2"/>
      <c r="CT624" s="2"/>
      <c r="CU624" s="2"/>
      <c r="CV624" s="2"/>
      <c r="CW624" s="2"/>
      <c r="CX624" s="2"/>
      <c r="CY624" s="2"/>
      <c r="CZ624" s="2"/>
      <c r="DA624" s="2"/>
      <c r="DB624" s="2"/>
      <c r="DC624" s="2"/>
      <c r="DD624" s="2"/>
      <c r="DE624" s="2"/>
      <c r="DF624" s="2"/>
      <c r="DG624" s="2"/>
      <c r="DH624" s="2"/>
      <c r="DI624" s="2"/>
      <c r="DJ624" s="2"/>
      <c r="DK624" s="2"/>
      <c r="DL624" s="2"/>
      <c r="DM624" s="2"/>
      <c r="DN624" s="2"/>
      <c r="DO624" s="2"/>
      <c r="DP624" s="2"/>
    </row>
    <row r="625" spans="9:120" ht="9.9499999999999993" customHeight="1">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c r="AR625" s="2"/>
      <c r="AS625" s="2"/>
      <c r="AT625" s="2"/>
      <c r="AU625" s="2"/>
      <c r="AV625" s="2"/>
      <c r="AW625" s="2"/>
      <c r="AX625" s="2"/>
      <c r="AY625" s="2"/>
      <c r="AZ625" s="2"/>
      <c r="BA625" s="2"/>
      <c r="BB625" s="2"/>
      <c r="BC625" s="2"/>
      <c r="BD625" s="2"/>
      <c r="BE625" s="2"/>
      <c r="BF625" s="2"/>
      <c r="BG625" s="2"/>
      <c r="BH625" s="2"/>
      <c r="BI625" s="2"/>
      <c r="BJ625" s="2"/>
      <c r="BK625" s="2"/>
      <c r="BL625" s="2"/>
      <c r="BM625" s="2"/>
      <c r="BN625" s="2"/>
      <c r="BO625" s="2"/>
      <c r="BP625" s="2"/>
      <c r="BQ625" s="2"/>
      <c r="BR625" s="2"/>
      <c r="BS625" s="2"/>
      <c r="BT625" s="2"/>
      <c r="BU625" s="2"/>
      <c r="BV625" s="2"/>
      <c r="BW625" s="2"/>
      <c r="BX625" s="2"/>
      <c r="BY625" s="2"/>
      <c r="BZ625" s="2"/>
      <c r="CA625" s="2"/>
      <c r="CB625" s="2"/>
      <c r="CC625" s="2"/>
      <c r="CD625" s="2"/>
      <c r="CE625" s="2"/>
      <c r="CF625" s="2"/>
      <c r="CG625" s="2"/>
      <c r="CH625" s="2"/>
      <c r="CI625" s="2"/>
      <c r="CJ625" s="2"/>
      <c r="CK625" s="2"/>
      <c r="CL625" s="2"/>
      <c r="CM625" s="2"/>
      <c r="CN625" s="2"/>
      <c r="CO625" s="2"/>
      <c r="CP625" s="2"/>
      <c r="CQ625" s="2"/>
      <c r="CR625" s="2"/>
      <c r="CS625" s="2"/>
      <c r="CT625" s="2"/>
      <c r="CU625" s="2"/>
      <c r="CV625" s="2"/>
      <c r="CW625" s="2"/>
      <c r="CX625" s="2"/>
      <c r="CY625" s="2"/>
      <c r="CZ625" s="2"/>
      <c r="DA625" s="2"/>
      <c r="DB625" s="2"/>
      <c r="DC625" s="2"/>
      <c r="DD625" s="2"/>
      <c r="DE625" s="2"/>
      <c r="DF625" s="2"/>
      <c r="DG625" s="2"/>
      <c r="DH625" s="2"/>
      <c r="DI625" s="2"/>
      <c r="DJ625" s="2"/>
      <c r="DK625" s="2"/>
      <c r="DL625" s="2"/>
      <c r="DM625" s="2"/>
      <c r="DN625" s="2"/>
      <c r="DO625" s="2"/>
      <c r="DP625" s="2"/>
    </row>
    <row r="626" spans="9:120" ht="9.9499999999999993" customHeight="1">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c r="AR626" s="2"/>
      <c r="AS626" s="2"/>
      <c r="AT626" s="2"/>
      <c r="AU626" s="2"/>
      <c r="AV626" s="2"/>
      <c r="AW626" s="2"/>
      <c r="AX626" s="2"/>
      <c r="AY626" s="2"/>
      <c r="AZ626" s="2"/>
      <c r="BA626" s="2"/>
      <c r="BB626" s="2"/>
      <c r="BC626" s="2"/>
      <c r="BD626" s="2"/>
      <c r="BE626" s="2"/>
      <c r="BF626" s="2"/>
      <c r="BG626" s="2"/>
      <c r="BH626" s="2"/>
      <c r="BI626" s="2"/>
      <c r="BJ626" s="2"/>
      <c r="BK626" s="2"/>
      <c r="BL626" s="2"/>
      <c r="BM626" s="2"/>
      <c r="BN626" s="2"/>
      <c r="BO626" s="2"/>
      <c r="BP626" s="2"/>
      <c r="BQ626" s="2"/>
      <c r="BR626" s="2"/>
      <c r="BS626" s="2"/>
      <c r="BT626" s="2"/>
      <c r="BU626" s="2"/>
      <c r="BV626" s="2"/>
      <c r="BW626" s="2"/>
      <c r="BX626" s="2"/>
      <c r="BY626" s="2"/>
      <c r="BZ626" s="2"/>
      <c r="CA626" s="2"/>
      <c r="CB626" s="2"/>
      <c r="CC626" s="2"/>
      <c r="CD626" s="2"/>
      <c r="CE626" s="2"/>
      <c r="CF626" s="2"/>
      <c r="CG626" s="2"/>
      <c r="CH626" s="2"/>
      <c r="CI626" s="2"/>
      <c r="CJ626" s="2"/>
      <c r="CK626" s="2"/>
      <c r="CL626" s="2"/>
      <c r="CM626" s="2"/>
      <c r="CN626" s="2"/>
      <c r="CO626" s="2"/>
      <c r="CP626" s="2"/>
      <c r="CQ626" s="2"/>
      <c r="CR626" s="2"/>
      <c r="CS626" s="2"/>
      <c r="CT626" s="2"/>
      <c r="CU626" s="2"/>
      <c r="CV626" s="2"/>
      <c r="CW626" s="2"/>
      <c r="CX626" s="2"/>
      <c r="CY626" s="2"/>
      <c r="CZ626" s="2"/>
      <c r="DA626" s="2"/>
      <c r="DB626" s="2"/>
      <c r="DC626" s="2"/>
      <c r="DD626" s="2"/>
      <c r="DE626" s="2"/>
      <c r="DF626" s="2"/>
      <c r="DG626" s="2"/>
      <c r="DH626" s="2"/>
      <c r="DI626" s="2"/>
      <c r="DJ626" s="2"/>
      <c r="DK626" s="2"/>
      <c r="DL626" s="2"/>
      <c r="DM626" s="2"/>
      <c r="DN626" s="2"/>
      <c r="DO626" s="2"/>
      <c r="DP626" s="2"/>
    </row>
    <row r="627" spans="9:120" ht="9.9499999999999993" customHeight="1">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c r="AR627" s="2"/>
      <c r="AS627" s="2"/>
      <c r="AT627" s="2"/>
      <c r="AU627" s="2"/>
      <c r="AV627" s="2"/>
      <c r="AW627" s="2"/>
      <c r="AX627" s="2"/>
      <c r="AY627" s="2"/>
      <c r="AZ627" s="2"/>
      <c r="BA627" s="2"/>
      <c r="BB627" s="2"/>
      <c r="BC627" s="2"/>
      <c r="BD627" s="2"/>
      <c r="BE627" s="2"/>
      <c r="BF627" s="2"/>
      <c r="BG627" s="2"/>
      <c r="BH627" s="2"/>
      <c r="BI627" s="2"/>
      <c r="BJ627" s="2"/>
      <c r="BK627" s="2"/>
      <c r="BL627" s="2"/>
      <c r="BM627" s="2"/>
      <c r="BN627" s="2"/>
      <c r="BO627" s="2"/>
      <c r="BP627" s="2"/>
      <c r="BQ627" s="2"/>
      <c r="BR627" s="2"/>
      <c r="BS627" s="2"/>
      <c r="BT627" s="2"/>
      <c r="BU627" s="2"/>
      <c r="BV627" s="2"/>
      <c r="BW627" s="2"/>
      <c r="BX627" s="2"/>
      <c r="BY627" s="2"/>
      <c r="BZ627" s="2"/>
      <c r="CA627" s="2"/>
      <c r="CB627" s="2"/>
      <c r="CC627" s="2"/>
      <c r="CD627" s="2"/>
      <c r="CE627" s="2"/>
      <c r="CF627" s="2"/>
      <c r="CG627" s="2"/>
      <c r="CH627" s="2"/>
      <c r="CI627" s="2"/>
      <c r="CJ627" s="2"/>
      <c r="CK627" s="2"/>
      <c r="CL627" s="2"/>
      <c r="CM627" s="2"/>
      <c r="CN627" s="2"/>
      <c r="CO627" s="2"/>
      <c r="CP627" s="2"/>
      <c r="CQ627" s="2"/>
      <c r="CR627" s="2"/>
      <c r="CS627" s="2"/>
      <c r="CT627" s="2"/>
      <c r="CU627" s="2"/>
      <c r="CV627" s="2"/>
      <c r="CW627" s="2"/>
      <c r="CX627" s="2"/>
      <c r="CY627" s="2"/>
      <c r="CZ627" s="2"/>
      <c r="DA627" s="2"/>
      <c r="DB627" s="2"/>
      <c r="DC627" s="2"/>
      <c r="DD627" s="2"/>
      <c r="DE627" s="2"/>
      <c r="DF627" s="2"/>
      <c r="DG627" s="2"/>
      <c r="DH627" s="2"/>
      <c r="DI627" s="2"/>
      <c r="DJ627" s="2"/>
      <c r="DK627" s="2"/>
      <c r="DL627" s="2"/>
      <c r="DM627" s="2"/>
      <c r="DN627" s="2"/>
      <c r="DO627" s="2"/>
      <c r="DP627" s="2"/>
    </row>
    <row r="628" spans="9:120" ht="9.9499999999999993" customHeight="1">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c r="AR628" s="2"/>
      <c r="AS628" s="2"/>
      <c r="AT628" s="2"/>
      <c r="AU628" s="2"/>
      <c r="AV628" s="2"/>
      <c r="AW628" s="2"/>
      <c r="AX628" s="2"/>
      <c r="AY628" s="2"/>
      <c r="AZ628" s="2"/>
      <c r="BA628" s="2"/>
      <c r="BB628" s="2"/>
      <c r="BC628" s="2"/>
      <c r="BD628" s="2"/>
      <c r="BE628" s="2"/>
      <c r="BF628" s="2"/>
      <c r="BG628" s="2"/>
      <c r="BH628" s="2"/>
      <c r="BI628" s="2"/>
      <c r="BJ628" s="2"/>
      <c r="BK628" s="2"/>
      <c r="BL628" s="2"/>
      <c r="BM628" s="2"/>
      <c r="BN628" s="2"/>
      <c r="BO628" s="2"/>
      <c r="BP628" s="2"/>
      <c r="BQ628" s="2"/>
      <c r="BR628" s="2"/>
      <c r="BS628" s="2"/>
      <c r="BT628" s="2"/>
      <c r="BU628" s="2"/>
      <c r="BV628" s="2"/>
      <c r="BW628" s="2"/>
      <c r="BX628" s="2"/>
      <c r="BY628" s="2"/>
      <c r="BZ628" s="2"/>
      <c r="CA628" s="2"/>
      <c r="CB628" s="2"/>
      <c r="CC628" s="2"/>
      <c r="CD628" s="2"/>
      <c r="CE628" s="2"/>
      <c r="CF628" s="2"/>
      <c r="CG628" s="2"/>
      <c r="CH628" s="2"/>
      <c r="CI628" s="2"/>
      <c r="CJ628" s="2"/>
      <c r="CK628" s="2"/>
      <c r="CL628" s="2"/>
      <c r="CM628" s="2"/>
      <c r="CN628" s="2"/>
      <c r="CO628" s="2"/>
      <c r="CP628" s="2"/>
      <c r="CQ628" s="2"/>
      <c r="CR628" s="2"/>
      <c r="CS628" s="2"/>
      <c r="CT628" s="2"/>
      <c r="CU628" s="2"/>
      <c r="CV628" s="2"/>
      <c r="CW628" s="2"/>
      <c r="CX628" s="2"/>
      <c r="CY628" s="2"/>
      <c r="CZ628" s="2"/>
      <c r="DA628" s="2"/>
      <c r="DB628" s="2"/>
      <c r="DC628" s="2"/>
      <c r="DD628" s="2"/>
      <c r="DE628" s="2"/>
      <c r="DF628" s="2"/>
      <c r="DG628" s="2"/>
      <c r="DH628" s="2"/>
      <c r="DI628" s="2"/>
      <c r="DJ628" s="2"/>
      <c r="DK628" s="2"/>
      <c r="DL628" s="2"/>
      <c r="DM628" s="2"/>
      <c r="DN628" s="2"/>
      <c r="DO628" s="2"/>
      <c r="DP628" s="2"/>
    </row>
    <row r="629" spans="9:120" ht="9.9499999999999993" customHeight="1">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c r="AR629" s="2"/>
      <c r="AS629" s="2"/>
      <c r="AT629" s="2"/>
      <c r="AU629" s="2"/>
      <c r="AV629" s="2"/>
      <c r="AW629" s="2"/>
      <c r="AX629" s="2"/>
      <c r="AY629" s="2"/>
      <c r="AZ629" s="2"/>
      <c r="BA629" s="2"/>
      <c r="BB629" s="2"/>
      <c r="BC629" s="2"/>
      <c r="BD629" s="2"/>
      <c r="BE629" s="2"/>
      <c r="BF629" s="2"/>
      <c r="BG629" s="2"/>
      <c r="BH629" s="2"/>
      <c r="BI629" s="2"/>
      <c r="BJ629" s="2"/>
      <c r="BK629" s="2"/>
      <c r="BL629" s="2"/>
      <c r="BM629" s="2"/>
      <c r="BN629" s="2"/>
      <c r="BO629" s="2"/>
      <c r="BP629" s="2"/>
      <c r="BQ629" s="2"/>
      <c r="BR629" s="2"/>
      <c r="BS629" s="2"/>
      <c r="BT629" s="2"/>
      <c r="BU629" s="2"/>
      <c r="BV629" s="2"/>
      <c r="BW629" s="2"/>
      <c r="BX629" s="2"/>
      <c r="BY629" s="2"/>
      <c r="BZ629" s="2"/>
      <c r="CA629" s="2"/>
      <c r="CB629" s="2"/>
      <c r="CC629" s="2"/>
      <c r="CD629" s="2"/>
      <c r="CE629" s="2"/>
      <c r="CF629" s="2"/>
      <c r="CG629" s="2"/>
      <c r="CH629" s="2"/>
      <c r="CI629" s="2"/>
      <c r="CJ629" s="2"/>
      <c r="CK629" s="2"/>
      <c r="CL629" s="2"/>
      <c r="CM629" s="2"/>
      <c r="CN629" s="2"/>
      <c r="CO629" s="2"/>
      <c r="CP629" s="2"/>
      <c r="CQ629" s="2"/>
      <c r="CR629" s="2"/>
      <c r="CS629" s="2"/>
      <c r="CT629" s="2"/>
      <c r="CU629" s="2"/>
      <c r="CV629" s="2"/>
      <c r="CW629" s="2"/>
      <c r="CX629" s="2"/>
      <c r="CY629" s="2"/>
      <c r="CZ629" s="2"/>
      <c r="DA629" s="2"/>
      <c r="DB629" s="2"/>
      <c r="DC629" s="2"/>
      <c r="DD629" s="2"/>
      <c r="DE629" s="2"/>
      <c r="DF629" s="2"/>
      <c r="DG629" s="2"/>
      <c r="DH629" s="2"/>
      <c r="DI629" s="2"/>
      <c r="DJ629" s="2"/>
      <c r="DK629" s="2"/>
      <c r="DL629" s="2"/>
      <c r="DM629" s="2"/>
      <c r="DN629" s="2"/>
      <c r="DO629" s="2"/>
      <c r="DP629" s="2"/>
    </row>
    <row r="630" spans="9:120" ht="9.9499999999999993" customHeight="1">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c r="AR630" s="2"/>
      <c r="AS630" s="2"/>
      <c r="AT630" s="2"/>
      <c r="AU630" s="2"/>
      <c r="AV630" s="2"/>
      <c r="AW630" s="2"/>
      <c r="AX630" s="2"/>
      <c r="AY630" s="2"/>
      <c r="AZ630" s="2"/>
      <c r="BA630" s="2"/>
      <c r="BB630" s="2"/>
      <c r="BC630" s="2"/>
      <c r="BD630" s="2"/>
      <c r="BE630" s="2"/>
      <c r="BF630" s="2"/>
      <c r="BG630" s="2"/>
      <c r="BH630" s="2"/>
      <c r="BI630" s="2"/>
      <c r="BJ630" s="2"/>
      <c r="BK630" s="2"/>
      <c r="BL630" s="2"/>
      <c r="BM630" s="2"/>
      <c r="BN630" s="2"/>
      <c r="BO630" s="2"/>
      <c r="BP630" s="2"/>
      <c r="BQ630" s="2"/>
      <c r="BR630" s="2"/>
      <c r="BS630" s="2"/>
      <c r="BT630" s="2"/>
      <c r="BU630" s="2"/>
      <c r="BV630" s="2"/>
      <c r="BW630" s="2"/>
      <c r="BX630" s="2"/>
      <c r="BY630" s="2"/>
      <c r="BZ630" s="2"/>
      <c r="CA630" s="2"/>
      <c r="CB630" s="2"/>
      <c r="CC630" s="2"/>
      <c r="CD630" s="2"/>
      <c r="CE630" s="2"/>
      <c r="CF630" s="2"/>
      <c r="CG630" s="2"/>
      <c r="CH630" s="2"/>
      <c r="CI630" s="2"/>
      <c r="CJ630" s="2"/>
      <c r="CK630" s="2"/>
      <c r="CL630" s="2"/>
      <c r="CM630" s="2"/>
      <c r="CN630" s="2"/>
      <c r="CO630" s="2"/>
      <c r="CP630" s="2"/>
      <c r="CQ630" s="2"/>
      <c r="CR630" s="2"/>
      <c r="CS630" s="2"/>
      <c r="CT630" s="2"/>
      <c r="CU630" s="2"/>
      <c r="CV630" s="2"/>
      <c r="CW630" s="2"/>
      <c r="CX630" s="2"/>
      <c r="CY630" s="2"/>
      <c r="CZ630" s="2"/>
      <c r="DA630" s="2"/>
      <c r="DB630" s="2"/>
      <c r="DC630" s="2"/>
      <c r="DD630" s="2"/>
      <c r="DE630" s="2"/>
      <c r="DF630" s="2"/>
      <c r="DG630" s="2"/>
      <c r="DH630" s="2"/>
      <c r="DI630" s="2"/>
      <c r="DJ630" s="2"/>
      <c r="DK630" s="2"/>
      <c r="DL630" s="2"/>
      <c r="DM630" s="2"/>
      <c r="DN630" s="2"/>
      <c r="DO630" s="2"/>
      <c r="DP630" s="2"/>
    </row>
    <row r="631" spans="9:120" ht="9.9499999999999993" customHeight="1">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c r="AR631" s="2"/>
      <c r="AS631" s="2"/>
      <c r="AT631" s="2"/>
      <c r="AU631" s="2"/>
      <c r="AV631" s="2"/>
      <c r="AW631" s="2"/>
      <c r="AX631" s="2"/>
      <c r="AY631" s="2"/>
      <c r="AZ631" s="2"/>
      <c r="BA631" s="2"/>
      <c r="BB631" s="2"/>
      <c r="BC631" s="2"/>
      <c r="BD631" s="2"/>
      <c r="BE631" s="2"/>
      <c r="BF631" s="2"/>
      <c r="BG631" s="2"/>
      <c r="BH631" s="2"/>
      <c r="BI631" s="2"/>
      <c r="BJ631" s="2"/>
      <c r="BK631" s="2"/>
      <c r="BL631" s="2"/>
      <c r="BM631" s="2"/>
      <c r="BN631" s="2"/>
      <c r="BO631" s="2"/>
      <c r="BP631" s="2"/>
      <c r="BQ631" s="2"/>
      <c r="BR631" s="2"/>
      <c r="BS631" s="2"/>
      <c r="BT631" s="2"/>
      <c r="BU631" s="2"/>
      <c r="BV631" s="2"/>
      <c r="BW631" s="2"/>
      <c r="BX631" s="2"/>
      <c r="BY631" s="2"/>
      <c r="BZ631" s="2"/>
      <c r="CA631" s="2"/>
      <c r="CB631" s="2"/>
      <c r="CC631" s="2"/>
      <c r="CD631" s="2"/>
      <c r="CE631" s="2"/>
      <c r="CF631" s="2"/>
      <c r="CG631" s="2"/>
      <c r="CH631" s="2"/>
      <c r="CI631" s="2"/>
      <c r="CJ631" s="2"/>
      <c r="CK631" s="2"/>
      <c r="CL631" s="2"/>
      <c r="CM631" s="2"/>
      <c r="CN631" s="2"/>
      <c r="CO631" s="2"/>
      <c r="CP631" s="2"/>
      <c r="CQ631" s="2"/>
      <c r="CR631" s="2"/>
      <c r="CS631" s="2"/>
      <c r="CT631" s="2"/>
      <c r="CU631" s="2"/>
      <c r="CV631" s="2"/>
      <c r="CW631" s="2"/>
      <c r="CX631" s="2"/>
      <c r="CY631" s="2"/>
      <c r="CZ631" s="2"/>
      <c r="DA631" s="2"/>
      <c r="DB631" s="2"/>
      <c r="DC631" s="2"/>
      <c r="DD631" s="2"/>
      <c r="DE631" s="2"/>
      <c r="DF631" s="2"/>
      <c r="DG631" s="2"/>
      <c r="DH631" s="2"/>
      <c r="DI631" s="2"/>
      <c r="DJ631" s="2"/>
      <c r="DK631" s="2"/>
      <c r="DL631" s="2"/>
      <c r="DM631" s="2"/>
      <c r="DN631" s="2"/>
      <c r="DO631" s="2"/>
      <c r="DP631" s="2"/>
    </row>
    <row r="632" spans="9:120" ht="9.9499999999999993" customHeight="1">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c r="AR632" s="2"/>
      <c r="AS632" s="2"/>
      <c r="AT632" s="2"/>
      <c r="AU632" s="2"/>
      <c r="AV632" s="2"/>
      <c r="AW632" s="2"/>
      <c r="AX632" s="2"/>
      <c r="AY632" s="2"/>
      <c r="AZ632" s="2"/>
      <c r="BA632" s="2"/>
      <c r="BB632" s="2"/>
      <c r="BC632" s="2"/>
      <c r="BD632" s="2"/>
      <c r="BE632" s="2"/>
      <c r="BF632" s="2"/>
      <c r="BG632" s="2"/>
      <c r="BH632" s="2"/>
      <c r="BI632" s="2"/>
      <c r="BJ632" s="2"/>
      <c r="BK632" s="2"/>
      <c r="BL632" s="2"/>
      <c r="BM632" s="2"/>
      <c r="BN632" s="2"/>
      <c r="BO632" s="2"/>
      <c r="BP632" s="2"/>
      <c r="BQ632" s="2"/>
      <c r="BR632" s="2"/>
      <c r="BS632" s="2"/>
      <c r="BT632" s="2"/>
      <c r="BU632" s="2"/>
      <c r="BV632" s="2"/>
      <c r="BW632" s="2"/>
      <c r="BX632" s="2"/>
      <c r="BY632" s="2"/>
      <c r="BZ632" s="2"/>
      <c r="CA632" s="2"/>
      <c r="CB632" s="2"/>
      <c r="CC632" s="2"/>
      <c r="CD632" s="2"/>
      <c r="CE632" s="2"/>
      <c r="CF632" s="2"/>
      <c r="CG632" s="2"/>
      <c r="CH632" s="2"/>
      <c r="CI632" s="2"/>
      <c r="CJ632" s="2"/>
      <c r="CK632" s="2"/>
      <c r="CL632" s="2"/>
      <c r="CM632" s="2"/>
      <c r="CN632" s="2"/>
      <c r="CO632" s="2"/>
      <c r="CP632" s="2"/>
      <c r="CQ632" s="2"/>
      <c r="CR632" s="2"/>
      <c r="CS632" s="2"/>
      <c r="CT632" s="2"/>
      <c r="CU632" s="2"/>
      <c r="CV632" s="2"/>
      <c r="CW632" s="2"/>
      <c r="CX632" s="2"/>
      <c r="CY632" s="2"/>
      <c r="CZ632" s="2"/>
      <c r="DA632" s="2"/>
      <c r="DB632" s="2"/>
      <c r="DC632" s="2"/>
      <c r="DD632" s="2"/>
      <c r="DE632" s="2"/>
      <c r="DF632" s="2"/>
      <c r="DG632" s="2"/>
      <c r="DH632" s="2"/>
      <c r="DI632" s="2"/>
      <c r="DJ632" s="2"/>
      <c r="DK632" s="2"/>
      <c r="DL632" s="2"/>
      <c r="DM632" s="2"/>
      <c r="DN632" s="2"/>
      <c r="DO632" s="2"/>
      <c r="DP632" s="2"/>
    </row>
    <row r="633" spans="9:120" ht="9.9499999999999993" customHeight="1">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c r="AR633" s="2"/>
      <c r="AS633" s="2"/>
      <c r="AT633" s="2"/>
      <c r="AU633" s="2"/>
      <c r="AV633" s="2"/>
      <c r="AW633" s="2"/>
      <c r="AX633" s="2"/>
      <c r="AY633" s="2"/>
      <c r="AZ633" s="2"/>
      <c r="BA633" s="2"/>
      <c r="BB633" s="2"/>
      <c r="BC633" s="2"/>
      <c r="BD633" s="2"/>
      <c r="BE633" s="2"/>
      <c r="BF633" s="2"/>
      <c r="BG633" s="2"/>
      <c r="BH633" s="2"/>
      <c r="BI633" s="2"/>
      <c r="BJ633" s="2"/>
      <c r="BK633" s="2"/>
      <c r="BL633" s="2"/>
      <c r="BM633" s="2"/>
      <c r="BN633" s="2"/>
      <c r="BO633" s="2"/>
      <c r="BP633" s="2"/>
      <c r="BQ633" s="2"/>
      <c r="BR633" s="2"/>
      <c r="BS633" s="2"/>
      <c r="BT633" s="2"/>
      <c r="BU633" s="2"/>
      <c r="BV633" s="2"/>
      <c r="BW633" s="2"/>
      <c r="BX633" s="2"/>
      <c r="BY633" s="2"/>
      <c r="BZ633" s="2"/>
      <c r="CA633" s="2"/>
      <c r="CB633" s="2"/>
      <c r="CC633" s="2"/>
      <c r="CD633" s="2"/>
      <c r="CE633" s="2"/>
      <c r="CF633" s="2"/>
      <c r="CG633" s="2"/>
      <c r="CH633" s="2"/>
      <c r="CI633" s="2"/>
      <c r="CJ633" s="2"/>
      <c r="CK633" s="2"/>
      <c r="CL633" s="2"/>
      <c r="CM633" s="2"/>
      <c r="CN633" s="2"/>
      <c r="CO633" s="2"/>
      <c r="CP633" s="2"/>
      <c r="CQ633" s="2"/>
      <c r="CR633" s="2"/>
      <c r="CS633" s="2"/>
      <c r="CT633" s="2"/>
      <c r="CU633" s="2"/>
      <c r="CV633" s="2"/>
      <c r="CW633" s="2"/>
      <c r="CX633" s="2"/>
      <c r="CY633" s="2"/>
      <c r="CZ633" s="2"/>
      <c r="DA633" s="2"/>
      <c r="DB633" s="2"/>
      <c r="DC633" s="2"/>
      <c r="DD633" s="2"/>
      <c r="DE633" s="2"/>
      <c r="DF633" s="2"/>
      <c r="DG633" s="2"/>
      <c r="DH633" s="2"/>
      <c r="DI633" s="2"/>
      <c r="DJ633" s="2"/>
      <c r="DK633" s="2"/>
      <c r="DL633" s="2"/>
      <c r="DM633" s="2"/>
      <c r="DN633" s="2"/>
      <c r="DO633" s="2"/>
      <c r="DP633" s="2"/>
    </row>
    <row r="634" spans="9:120" ht="9.9499999999999993" customHeight="1">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c r="AR634" s="2"/>
      <c r="AS634" s="2"/>
      <c r="AT634" s="2"/>
      <c r="AU634" s="2"/>
      <c r="AV634" s="2"/>
      <c r="AW634" s="2"/>
      <c r="AX634" s="2"/>
      <c r="AY634" s="2"/>
      <c r="AZ634" s="2"/>
      <c r="BA634" s="2"/>
      <c r="BB634" s="2"/>
      <c r="BC634" s="2"/>
      <c r="BD634" s="2"/>
      <c r="BE634" s="2"/>
      <c r="BF634" s="2"/>
      <c r="BG634" s="2"/>
      <c r="BH634" s="2"/>
      <c r="BI634" s="2"/>
      <c r="BJ634" s="2"/>
      <c r="BK634" s="2"/>
      <c r="BL634" s="2"/>
      <c r="BM634" s="2"/>
      <c r="BN634" s="2"/>
      <c r="BO634" s="2"/>
      <c r="BP634" s="2"/>
      <c r="BQ634" s="2"/>
      <c r="BR634" s="2"/>
      <c r="BS634" s="2"/>
      <c r="BT634" s="2"/>
      <c r="BU634" s="2"/>
      <c r="BV634" s="2"/>
      <c r="BW634" s="2"/>
      <c r="BX634" s="2"/>
      <c r="BY634" s="2"/>
      <c r="BZ634" s="2"/>
      <c r="CA634" s="2"/>
      <c r="CB634" s="2"/>
      <c r="CC634" s="2"/>
      <c r="CD634" s="2"/>
      <c r="CE634" s="2"/>
      <c r="CF634" s="2"/>
      <c r="CG634" s="2"/>
      <c r="CH634" s="2"/>
      <c r="CI634" s="2"/>
      <c r="CJ634" s="2"/>
      <c r="CK634" s="2"/>
      <c r="CL634" s="2"/>
      <c r="CM634" s="2"/>
      <c r="CN634" s="2"/>
      <c r="CO634" s="2"/>
      <c r="CP634" s="2"/>
      <c r="CQ634" s="2"/>
      <c r="CR634" s="2"/>
      <c r="CS634" s="2"/>
      <c r="CT634" s="2"/>
      <c r="CU634" s="2"/>
      <c r="CV634" s="2"/>
      <c r="CW634" s="2"/>
      <c r="CX634" s="2"/>
      <c r="CY634" s="2"/>
      <c r="CZ634" s="2"/>
      <c r="DA634" s="2"/>
      <c r="DB634" s="2"/>
      <c r="DC634" s="2"/>
      <c r="DD634" s="2"/>
      <c r="DE634" s="2"/>
      <c r="DF634" s="2"/>
      <c r="DG634" s="2"/>
      <c r="DH634" s="2"/>
      <c r="DI634" s="2"/>
      <c r="DJ634" s="2"/>
      <c r="DK634" s="2"/>
      <c r="DL634" s="2"/>
      <c r="DM634" s="2"/>
      <c r="DN634" s="2"/>
      <c r="DO634" s="2"/>
      <c r="DP634" s="2"/>
    </row>
    <row r="635" spans="9:120" ht="9.9499999999999993" customHeight="1">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c r="AR635" s="2"/>
      <c r="AS635" s="2"/>
      <c r="AT635" s="2"/>
      <c r="AU635" s="2"/>
      <c r="AV635" s="2"/>
      <c r="AW635" s="2"/>
      <c r="AX635" s="2"/>
      <c r="AY635" s="2"/>
      <c r="AZ635" s="2"/>
      <c r="BA635" s="2"/>
      <c r="BB635" s="2"/>
      <c r="BC635" s="2"/>
      <c r="BD635" s="2"/>
      <c r="BE635" s="2"/>
      <c r="BF635" s="2"/>
      <c r="BG635" s="2"/>
      <c r="BH635" s="2"/>
      <c r="BI635" s="2"/>
      <c r="BJ635" s="2"/>
      <c r="BK635" s="2"/>
      <c r="BL635" s="2"/>
      <c r="BM635" s="2"/>
      <c r="BN635" s="2"/>
      <c r="BO635" s="2"/>
      <c r="BP635" s="2"/>
      <c r="BQ635" s="2"/>
      <c r="BR635" s="2"/>
      <c r="BS635" s="2"/>
      <c r="BT635" s="2"/>
      <c r="BU635" s="2"/>
      <c r="BV635" s="2"/>
      <c r="BW635" s="2"/>
      <c r="BX635" s="2"/>
      <c r="BY635" s="2"/>
      <c r="BZ635" s="2"/>
      <c r="CA635" s="2"/>
      <c r="CB635" s="2"/>
      <c r="CC635" s="2"/>
      <c r="CD635" s="2"/>
      <c r="CE635" s="2"/>
      <c r="CF635" s="2"/>
      <c r="CG635" s="2"/>
      <c r="CH635" s="2"/>
      <c r="CI635" s="2"/>
      <c r="CJ635" s="2"/>
      <c r="CK635" s="2"/>
      <c r="CL635" s="2"/>
      <c r="CM635" s="2"/>
      <c r="CN635" s="2"/>
      <c r="CO635" s="2"/>
      <c r="CP635" s="2"/>
      <c r="CQ635" s="2"/>
      <c r="CR635" s="2"/>
      <c r="CS635" s="2"/>
      <c r="CT635" s="2"/>
      <c r="CU635" s="2"/>
      <c r="CV635" s="2"/>
      <c r="CW635" s="2"/>
      <c r="CX635" s="2"/>
      <c r="CY635" s="2"/>
      <c r="CZ635" s="2"/>
      <c r="DA635" s="2"/>
      <c r="DB635" s="2"/>
      <c r="DC635" s="2"/>
      <c r="DD635" s="2"/>
      <c r="DE635" s="2"/>
      <c r="DF635" s="2"/>
      <c r="DG635" s="2"/>
      <c r="DH635" s="2"/>
      <c r="DI635" s="2"/>
      <c r="DJ635" s="2"/>
      <c r="DK635" s="2"/>
      <c r="DL635" s="2"/>
      <c r="DM635" s="2"/>
      <c r="DN635" s="2"/>
      <c r="DO635" s="2"/>
      <c r="DP635" s="2"/>
    </row>
    <row r="636" spans="9:120" ht="9.9499999999999993" customHeight="1">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c r="AR636" s="2"/>
      <c r="AS636" s="2"/>
      <c r="AT636" s="2"/>
      <c r="AU636" s="2"/>
      <c r="AV636" s="2"/>
      <c r="AW636" s="2"/>
      <c r="AX636" s="2"/>
      <c r="AY636" s="2"/>
      <c r="AZ636" s="2"/>
      <c r="BA636" s="2"/>
      <c r="BB636" s="2"/>
      <c r="BC636" s="2"/>
      <c r="BD636" s="2"/>
      <c r="BE636" s="2"/>
      <c r="BF636" s="2"/>
      <c r="BG636" s="2"/>
      <c r="BH636" s="2"/>
      <c r="BI636" s="2"/>
      <c r="BJ636" s="2"/>
      <c r="BK636" s="2"/>
      <c r="BL636" s="2"/>
      <c r="BM636" s="2"/>
      <c r="BN636" s="2"/>
      <c r="BO636" s="2"/>
      <c r="BP636" s="2"/>
      <c r="BQ636" s="2"/>
      <c r="BR636" s="2"/>
      <c r="BS636" s="2"/>
      <c r="BT636" s="2"/>
      <c r="BU636" s="2"/>
      <c r="BV636" s="2"/>
      <c r="BW636" s="2"/>
      <c r="BX636" s="2"/>
      <c r="BY636" s="2"/>
      <c r="BZ636" s="2"/>
      <c r="CA636" s="2"/>
      <c r="CB636" s="2"/>
      <c r="CC636" s="2"/>
      <c r="CD636" s="2"/>
      <c r="CE636" s="2"/>
      <c r="CF636" s="2"/>
      <c r="CG636" s="2"/>
      <c r="CH636" s="2"/>
      <c r="CI636" s="2"/>
      <c r="CJ636" s="2"/>
      <c r="CK636" s="2"/>
      <c r="CL636" s="2"/>
      <c r="CM636" s="2"/>
      <c r="CN636" s="2"/>
      <c r="CO636" s="2"/>
      <c r="CP636" s="2"/>
      <c r="CQ636" s="2"/>
      <c r="CR636" s="2"/>
      <c r="CS636" s="2"/>
      <c r="CT636" s="2"/>
      <c r="CU636" s="2"/>
      <c r="CV636" s="2"/>
      <c r="CW636" s="2"/>
      <c r="CX636" s="2"/>
      <c r="CY636" s="2"/>
      <c r="CZ636" s="2"/>
      <c r="DA636" s="2"/>
      <c r="DB636" s="2"/>
      <c r="DC636" s="2"/>
      <c r="DD636" s="2"/>
      <c r="DE636" s="2"/>
      <c r="DF636" s="2"/>
      <c r="DG636" s="2"/>
      <c r="DH636" s="2"/>
      <c r="DI636" s="2"/>
      <c r="DJ636" s="2"/>
      <c r="DK636" s="2"/>
      <c r="DL636" s="2"/>
      <c r="DM636" s="2"/>
      <c r="DN636" s="2"/>
      <c r="DO636" s="2"/>
      <c r="DP636" s="2"/>
    </row>
    <row r="637" spans="9:120" ht="9.9499999999999993" customHeight="1">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c r="AR637" s="2"/>
      <c r="AS637" s="2"/>
      <c r="AT637" s="2"/>
      <c r="AU637" s="2"/>
      <c r="AV637" s="2"/>
      <c r="AW637" s="2"/>
      <c r="AX637" s="2"/>
      <c r="AY637" s="2"/>
      <c r="AZ637" s="2"/>
      <c r="BA637" s="2"/>
      <c r="BB637" s="2"/>
      <c r="BC637" s="2"/>
      <c r="BD637" s="2"/>
      <c r="BE637" s="2"/>
      <c r="BF637" s="2"/>
      <c r="BG637" s="2"/>
      <c r="BH637" s="2"/>
      <c r="BI637" s="2"/>
      <c r="BJ637" s="2"/>
      <c r="BK637" s="2"/>
      <c r="BL637" s="2"/>
      <c r="BM637" s="2"/>
      <c r="BN637" s="2"/>
      <c r="BO637" s="2"/>
      <c r="BP637" s="2"/>
      <c r="BQ637" s="2"/>
      <c r="BR637" s="2"/>
      <c r="BS637" s="2"/>
      <c r="BT637" s="2"/>
      <c r="BU637" s="2"/>
      <c r="BV637" s="2"/>
      <c r="BW637" s="2"/>
      <c r="BX637" s="2"/>
      <c r="BY637" s="2"/>
      <c r="BZ637" s="2"/>
      <c r="CA637" s="2"/>
      <c r="CB637" s="2"/>
      <c r="CC637" s="2"/>
      <c r="CD637" s="2"/>
      <c r="CE637" s="2"/>
      <c r="CF637" s="2"/>
      <c r="CG637" s="2"/>
      <c r="CH637" s="2"/>
      <c r="CI637" s="2"/>
      <c r="CJ637" s="2"/>
      <c r="CK637" s="2"/>
      <c r="CL637" s="2"/>
      <c r="CM637" s="2"/>
      <c r="CN637" s="2"/>
      <c r="CO637" s="2"/>
      <c r="CP637" s="2"/>
      <c r="CQ637" s="2"/>
      <c r="CR637" s="2"/>
      <c r="CS637" s="2"/>
      <c r="CT637" s="2"/>
      <c r="CU637" s="2"/>
      <c r="CV637" s="2"/>
      <c r="CW637" s="2"/>
      <c r="CX637" s="2"/>
      <c r="CY637" s="2"/>
      <c r="CZ637" s="2"/>
      <c r="DA637" s="2"/>
      <c r="DB637" s="2"/>
      <c r="DC637" s="2"/>
      <c r="DD637" s="2"/>
      <c r="DE637" s="2"/>
      <c r="DF637" s="2"/>
      <c r="DG637" s="2"/>
      <c r="DH637" s="2"/>
      <c r="DI637" s="2"/>
      <c r="DJ637" s="2"/>
      <c r="DK637" s="2"/>
      <c r="DL637" s="2"/>
      <c r="DM637" s="2"/>
      <c r="DN637" s="2"/>
      <c r="DO637" s="2"/>
      <c r="DP637" s="2"/>
    </row>
    <row r="638" spans="9:120" ht="9.9499999999999993" customHeight="1">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c r="AR638" s="2"/>
      <c r="AS638" s="2"/>
      <c r="AT638" s="2"/>
      <c r="AU638" s="2"/>
      <c r="AV638" s="2"/>
      <c r="AW638" s="2"/>
      <c r="AX638" s="2"/>
      <c r="AY638" s="2"/>
      <c r="AZ638" s="2"/>
      <c r="BA638" s="2"/>
      <c r="BB638" s="2"/>
      <c r="BC638" s="2"/>
      <c r="BD638" s="2"/>
      <c r="BE638" s="2"/>
      <c r="BF638" s="2"/>
      <c r="BG638" s="2"/>
      <c r="BH638" s="2"/>
      <c r="BI638" s="2"/>
      <c r="BJ638" s="2"/>
      <c r="BK638" s="2"/>
      <c r="BL638" s="2"/>
      <c r="BM638" s="2"/>
      <c r="BN638" s="2"/>
      <c r="BO638" s="2"/>
      <c r="BP638" s="2"/>
      <c r="BQ638" s="2"/>
      <c r="BR638" s="2"/>
      <c r="BS638" s="2"/>
      <c r="BT638" s="2"/>
      <c r="BU638" s="2"/>
      <c r="BV638" s="2"/>
      <c r="BW638" s="2"/>
      <c r="BX638" s="2"/>
      <c r="BY638" s="2"/>
      <c r="BZ638" s="2"/>
      <c r="CA638" s="2"/>
      <c r="CB638" s="2"/>
      <c r="CC638" s="2"/>
      <c r="CD638" s="2"/>
      <c r="CE638" s="2"/>
      <c r="CF638" s="2"/>
      <c r="CG638" s="2"/>
      <c r="CH638" s="2"/>
      <c r="CI638" s="2"/>
      <c r="CJ638" s="2"/>
      <c r="CK638" s="2"/>
      <c r="CL638" s="2"/>
      <c r="CM638" s="2"/>
      <c r="CN638" s="2"/>
      <c r="CO638" s="2"/>
      <c r="CP638" s="2"/>
      <c r="CQ638" s="2"/>
      <c r="CR638" s="2"/>
      <c r="CS638" s="2"/>
      <c r="CT638" s="2"/>
      <c r="CU638" s="2"/>
      <c r="CV638" s="2"/>
      <c r="CW638" s="2"/>
      <c r="CX638" s="2"/>
      <c r="CY638" s="2"/>
      <c r="CZ638" s="2"/>
      <c r="DA638" s="2"/>
      <c r="DB638" s="2"/>
      <c r="DC638" s="2"/>
      <c r="DD638" s="2"/>
      <c r="DE638" s="2"/>
      <c r="DF638" s="2"/>
      <c r="DG638" s="2"/>
      <c r="DH638" s="2"/>
      <c r="DI638" s="2"/>
      <c r="DJ638" s="2"/>
      <c r="DK638" s="2"/>
      <c r="DL638" s="2"/>
      <c r="DM638" s="2"/>
      <c r="DN638" s="2"/>
      <c r="DO638" s="2"/>
      <c r="DP638" s="2"/>
    </row>
    <row r="639" spans="9:120" ht="9.9499999999999993" customHeight="1">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c r="AR639" s="2"/>
      <c r="AS639" s="2"/>
      <c r="AT639" s="2"/>
      <c r="AU639" s="2"/>
      <c r="AV639" s="2"/>
      <c r="AW639" s="2"/>
      <c r="AX639" s="2"/>
      <c r="AY639" s="2"/>
      <c r="AZ639" s="2"/>
      <c r="BA639" s="2"/>
      <c r="BB639" s="2"/>
      <c r="BC639" s="2"/>
      <c r="BD639" s="2"/>
      <c r="BE639" s="2"/>
      <c r="BF639" s="2"/>
      <c r="BG639" s="2"/>
      <c r="BH639" s="2"/>
      <c r="BI639" s="2"/>
      <c r="BJ639" s="2"/>
      <c r="BK639" s="2"/>
      <c r="BL639" s="2"/>
      <c r="BM639" s="2"/>
      <c r="BN639" s="2"/>
      <c r="BO639" s="2"/>
      <c r="BP639" s="2"/>
      <c r="BQ639" s="2"/>
      <c r="BR639" s="2"/>
      <c r="BS639" s="2"/>
      <c r="BT639" s="2"/>
      <c r="BU639" s="2"/>
      <c r="BV639" s="2"/>
      <c r="BW639" s="2"/>
      <c r="BX639" s="2"/>
      <c r="BY639" s="2"/>
      <c r="BZ639" s="2"/>
      <c r="CA639" s="2"/>
      <c r="CB639" s="2"/>
      <c r="CC639" s="2"/>
      <c r="CD639" s="2"/>
      <c r="CE639" s="2"/>
      <c r="CF639" s="2"/>
      <c r="CG639" s="2"/>
      <c r="CH639" s="2"/>
      <c r="CI639" s="2"/>
      <c r="CJ639" s="2"/>
      <c r="CK639" s="2"/>
      <c r="CL639" s="2"/>
      <c r="CM639" s="2"/>
      <c r="CN639" s="2"/>
      <c r="CO639" s="2"/>
      <c r="CP639" s="2"/>
      <c r="CQ639" s="2"/>
      <c r="CR639" s="2"/>
      <c r="CS639" s="2"/>
      <c r="CT639" s="2"/>
      <c r="CU639" s="2"/>
      <c r="CV639" s="2"/>
      <c r="CW639" s="2"/>
      <c r="CX639" s="2"/>
      <c r="CY639" s="2"/>
      <c r="CZ639" s="2"/>
      <c r="DA639" s="2"/>
      <c r="DB639" s="2"/>
      <c r="DC639" s="2"/>
      <c r="DD639" s="2"/>
      <c r="DE639" s="2"/>
      <c r="DF639" s="2"/>
      <c r="DG639" s="2"/>
      <c r="DH639" s="2"/>
      <c r="DI639" s="2"/>
      <c r="DJ639" s="2"/>
      <c r="DK639" s="2"/>
      <c r="DL639" s="2"/>
      <c r="DM639" s="2"/>
      <c r="DN639" s="2"/>
      <c r="DO639" s="2"/>
      <c r="DP639" s="2"/>
    </row>
    <row r="640" spans="9:120" ht="9.9499999999999993" customHeight="1">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c r="AR640" s="2"/>
      <c r="AS640" s="2"/>
      <c r="AT640" s="2"/>
      <c r="AU640" s="2"/>
      <c r="AV640" s="2"/>
      <c r="AW640" s="2"/>
      <c r="AX640" s="2"/>
      <c r="AY640" s="2"/>
      <c r="AZ640" s="2"/>
      <c r="BA640" s="2"/>
      <c r="BB640" s="2"/>
      <c r="BC640" s="2"/>
      <c r="BD640" s="2"/>
      <c r="BE640" s="2"/>
      <c r="BF640" s="2"/>
      <c r="BG640" s="2"/>
      <c r="BH640" s="2"/>
      <c r="BI640" s="2"/>
      <c r="BJ640" s="2"/>
      <c r="BK640" s="2"/>
      <c r="BL640" s="2"/>
      <c r="BM640" s="2"/>
      <c r="BN640" s="2"/>
      <c r="BO640" s="2"/>
      <c r="BP640" s="2"/>
      <c r="BQ640" s="2"/>
      <c r="BR640" s="2"/>
      <c r="BS640" s="2"/>
      <c r="BT640" s="2"/>
      <c r="BU640" s="2"/>
      <c r="BV640" s="2"/>
      <c r="BW640" s="2"/>
      <c r="BX640" s="2"/>
      <c r="BY640" s="2"/>
      <c r="BZ640" s="2"/>
      <c r="CA640" s="2"/>
      <c r="CB640" s="2"/>
      <c r="CC640" s="2"/>
      <c r="CD640" s="2"/>
      <c r="CE640" s="2"/>
      <c r="CF640" s="2"/>
      <c r="CG640" s="2"/>
      <c r="CH640" s="2"/>
      <c r="CI640" s="2"/>
      <c r="CJ640" s="2"/>
      <c r="CK640" s="2"/>
      <c r="CL640" s="2"/>
      <c r="CM640" s="2"/>
      <c r="CN640" s="2"/>
      <c r="CO640" s="2"/>
      <c r="CP640" s="2"/>
      <c r="CQ640" s="2"/>
      <c r="CR640" s="2"/>
      <c r="CS640" s="2"/>
      <c r="CT640" s="2"/>
      <c r="CU640" s="2"/>
      <c r="CV640" s="2"/>
      <c r="CW640" s="2"/>
      <c r="CX640" s="2"/>
      <c r="CY640" s="2"/>
      <c r="CZ640" s="2"/>
      <c r="DA640" s="2"/>
      <c r="DB640" s="2"/>
      <c r="DC640" s="2"/>
      <c r="DD640" s="2"/>
      <c r="DE640" s="2"/>
      <c r="DF640" s="2"/>
      <c r="DG640" s="2"/>
      <c r="DH640" s="2"/>
      <c r="DI640" s="2"/>
      <c r="DJ640" s="2"/>
      <c r="DK640" s="2"/>
      <c r="DL640" s="2"/>
      <c r="DM640" s="2"/>
      <c r="DN640" s="2"/>
      <c r="DO640" s="2"/>
      <c r="DP640" s="2"/>
    </row>
    <row r="641" spans="9:120" ht="9.9499999999999993" customHeight="1">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c r="AR641" s="2"/>
      <c r="AS641" s="2"/>
      <c r="AT641" s="2"/>
      <c r="AU641" s="2"/>
      <c r="AV641" s="2"/>
      <c r="AW641" s="2"/>
      <c r="AX641" s="2"/>
      <c r="AY641" s="2"/>
      <c r="AZ641" s="2"/>
      <c r="BA641" s="2"/>
      <c r="BB641" s="2"/>
      <c r="BC641" s="2"/>
      <c r="BD641" s="2"/>
      <c r="BE641" s="2"/>
      <c r="BF641" s="2"/>
      <c r="BG641" s="2"/>
      <c r="BH641" s="2"/>
      <c r="BI641" s="2"/>
      <c r="BJ641" s="2"/>
      <c r="BK641" s="2"/>
      <c r="BL641" s="2"/>
      <c r="BM641" s="2"/>
      <c r="BN641" s="2"/>
      <c r="BO641" s="2"/>
      <c r="BP641" s="2"/>
      <c r="BQ641" s="2"/>
      <c r="BR641" s="2"/>
      <c r="BS641" s="2"/>
      <c r="BT641" s="2"/>
      <c r="BU641" s="2"/>
      <c r="BV641" s="2"/>
      <c r="BW641" s="2"/>
      <c r="BX641" s="2"/>
      <c r="BY641" s="2"/>
      <c r="BZ641" s="2"/>
      <c r="CA641" s="2"/>
      <c r="CB641" s="2"/>
      <c r="CC641" s="2"/>
      <c r="CD641" s="2"/>
      <c r="CE641" s="2"/>
      <c r="CF641" s="2"/>
      <c r="CG641" s="2"/>
      <c r="CH641" s="2"/>
      <c r="CI641" s="2"/>
      <c r="CJ641" s="2"/>
      <c r="CK641" s="2"/>
      <c r="CL641" s="2"/>
      <c r="CM641" s="2"/>
      <c r="CN641" s="2"/>
      <c r="CO641" s="2"/>
      <c r="CP641" s="2"/>
      <c r="CQ641" s="2"/>
      <c r="CR641" s="2"/>
      <c r="CS641" s="2"/>
      <c r="CT641" s="2"/>
      <c r="CU641" s="2"/>
      <c r="CV641" s="2"/>
      <c r="CW641" s="2"/>
      <c r="CX641" s="2"/>
      <c r="CY641" s="2"/>
      <c r="CZ641" s="2"/>
      <c r="DA641" s="2"/>
      <c r="DB641" s="2"/>
      <c r="DC641" s="2"/>
      <c r="DD641" s="2"/>
      <c r="DE641" s="2"/>
      <c r="DF641" s="2"/>
      <c r="DG641" s="2"/>
      <c r="DH641" s="2"/>
      <c r="DI641" s="2"/>
      <c r="DJ641" s="2"/>
      <c r="DK641" s="2"/>
      <c r="DL641" s="2"/>
      <c r="DM641" s="2"/>
      <c r="DN641" s="2"/>
      <c r="DO641" s="2"/>
      <c r="DP641" s="2"/>
    </row>
    <row r="642" spans="9:120" ht="9.9499999999999993" customHeight="1">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c r="AR642" s="2"/>
      <c r="AS642" s="2"/>
      <c r="AT642" s="2"/>
      <c r="AU642" s="2"/>
      <c r="AV642" s="2"/>
      <c r="AW642" s="2"/>
      <c r="AX642" s="2"/>
      <c r="AY642" s="2"/>
      <c r="AZ642" s="2"/>
      <c r="BA642" s="2"/>
      <c r="BB642" s="2"/>
      <c r="BC642" s="2"/>
      <c r="BD642" s="2"/>
      <c r="BE642" s="2"/>
      <c r="BF642" s="2"/>
      <c r="BG642" s="2"/>
      <c r="BH642" s="2"/>
      <c r="BI642" s="2"/>
      <c r="BJ642" s="2"/>
      <c r="BK642" s="2"/>
      <c r="BL642" s="2"/>
      <c r="BM642" s="2"/>
      <c r="BN642" s="2"/>
      <c r="BO642" s="2"/>
      <c r="BP642" s="2"/>
      <c r="BQ642" s="2"/>
      <c r="BR642" s="2"/>
      <c r="BS642" s="2"/>
      <c r="BT642" s="2"/>
      <c r="BU642" s="2"/>
      <c r="BV642" s="2"/>
      <c r="BW642" s="2"/>
      <c r="BX642" s="2"/>
      <c r="BY642" s="2"/>
      <c r="BZ642" s="2"/>
      <c r="CA642" s="2"/>
      <c r="CB642" s="2"/>
      <c r="CC642" s="2"/>
      <c r="CD642" s="2"/>
      <c r="CE642" s="2"/>
      <c r="CF642" s="2"/>
      <c r="CG642" s="2"/>
      <c r="CH642" s="2"/>
      <c r="CI642" s="2"/>
      <c r="CJ642" s="2"/>
      <c r="CK642" s="2"/>
      <c r="CL642" s="2"/>
      <c r="CM642" s="2"/>
      <c r="CN642" s="2"/>
      <c r="CO642" s="2"/>
      <c r="CP642" s="2"/>
      <c r="CQ642" s="2"/>
      <c r="CR642" s="2"/>
      <c r="CS642" s="2"/>
      <c r="CT642" s="2"/>
      <c r="CU642" s="2"/>
      <c r="CV642" s="2"/>
      <c r="CW642" s="2"/>
      <c r="CX642" s="2"/>
      <c r="CY642" s="2"/>
      <c r="CZ642" s="2"/>
      <c r="DA642" s="2"/>
      <c r="DB642" s="2"/>
      <c r="DC642" s="2"/>
      <c r="DD642" s="2"/>
      <c r="DE642" s="2"/>
      <c r="DF642" s="2"/>
      <c r="DG642" s="2"/>
      <c r="DH642" s="2"/>
      <c r="DI642" s="2"/>
      <c r="DJ642" s="2"/>
      <c r="DK642" s="2"/>
      <c r="DL642" s="2"/>
      <c r="DM642" s="2"/>
      <c r="DN642" s="2"/>
      <c r="DO642" s="2"/>
      <c r="DP642" s="2"/>
    </row>
    <row r="643" spans="9:120" ht="9.9499999999999993" customHeight="1">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c r="AR643" s="2"/>
      <c r="AS643" s="2"/>
      <c r="AT643" s="2"/>
      <c r="AU643" s="2"/>
      <c r="AV643" s="2"/>
      <c r="AW643" s="2"/>
      <c r="AX643" s="2"/>
      <c r="AY643" s="2"/>
      <c r="AZ643" s="2"/>
      <c r="BA643" s="2"/>
      <c r="BB643" s="2"/>
      <c r="BC643" s="2"/>
      <c r="BD643" s="2"/>
      <c r="BE643" s="2"/>
      <c r="BF643" s="2"/>
      <c r="BG643" s="2"/>
      <c r="BH643" s="2"/>
      <c r="BI643" s="2"/>
      <c r="BJ643" s="2"/>
      <c r="BK643" s="2"/>
      <c r="BL643" s="2"/>
      <c r="BM643" s="2"/>
      <c r="BN643" s="2"/>
      <c r="BO643" s="2"/>
      <c r="BP643" s="2"/>
      <c r="BQ643" s="2"/>
      <c r="BR643" s="2"/>
      <c r="BS643" s="2"/>
      <c r="BT643" s="2"/>
      <c r="BU643" s="2"/>
      <c r="BV643" s="2"/>
      <c r="BW643" s="2"/>
      <c r="BX643" s="2"/>
      <c r="BY643" s="2"/>
      <c r="BZ643" s="2"/>
      <c r="CA643" s="2"/>
      <c r="CB643" s="2"/>
      <c r="CC643" s="2"/>
      <c r="CD643" s="2"/>
      <c r="CE643" s="2"/>
      <c r="CF643" s="2"/>
      <c r="CG643" s="2"/>
      <c r="CH643" s="2"/>
      <c r="CI643" s="2"/>
      <c r="CJ643" s="2"/>
      <c r="CK643" s="2"/>
      <c r="CL643" s="2"/>
      <c r="CM643" s="2"/>
      <c r="CN643" s="2"/>
      <c r="CO643" s="2"/>
      <c r="CP643" s="2"/>
      <c r="CQ643" s="2"/>
      <c r="CR643" s="2"/>
      <c r="CS643" s="2"/>
      <c r="CT643" s="2"/>
      <c r="CU643" s="2"/>
      <c r="CV643" s="2"/>
      <c r="CW643" s="2"/>
      <c r="CX643" s="2"/>
      <c r="CY643" s="2"/>
      <c r="CZ643" s="2"/>
      <c r="DA643" s="2"/>
      <c r="DB643" s="2"/>
      <c r="DC643" s="2"/>
      <c r="DD643" s="2"/>
      <c r="DE643" s="2"/>
      <c r="DF643" s="2"/>
      <c r="DG643" s="2"/>
      <c r="DH643" s="2"/>
      <c r="DI643" s="2"/>
      <c r="DJ643" s="2"/>
      <c r="DK643" s="2"/>
      <c r="DL643" s="2"/>
      <c r="DM643" s="2"/>
      <c r="DN643" s="2"/>
      <c r="DO643" s="2"/>
      <c r="DP643" s="2"/>
    </row>
    <row r="644" spans="9:120" ht="9.9499999999999993" customHeight="1">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c r="AR644" s="2"/>
      <c r="AS644" s="2"/>
      <c r="AT644" s="2"/>
      <c r="AU644" s="2"/>
      <c r="AV644" s="2"/>
      <c r="AW644" s="2"/>
      <c r="AX644" s="2"/>
      <c r="AY644" s="2"/>
      <c r="AZ644" s="2"/>
      <c r="BA644" s="2"/>
      <c r="BB644" s="2"/>
      <c r="BC644" s="2"/>
      <c r="BD644" s="2"/>
      <c r="BE644" s="2"/>
      <c r="BF644" s="2"/>
      <c r="BG644" s="2"/>
      <c r="BH644" s="2"/>
      <c r="BI644" s="2"/>
      <c r="BJ644" s="2"/>
      <c r="BK644" s="2"/>
      <c r="BL644" s="2"/>
      <c r="BM644" s="2"/>
      <c r="BN644" s="2"/>
      <c r="BO644" s="2"/>
      <c r="BP644" s="2"/>
      <c r="BQ644" s="2"/>
      <c r="BR644" s="2"/>
      <c r="BS644" s="2"/>
      <c r="BT644" s="2"/>
      <c r="BU644" s="2"/>
      <c r="BV644" s="2"/>
      <c r="BW644" s="2"/>
      <c r="BX644" s="2"/>
      <c r="BY644" s="2"/>
      <c r="BZ644" s="2"/>
      <c r="CA644" s="2"/>
      <c r="CB644" s="2"/>
      <c r="CC644" s="2"/>
      <c r="CD644" s="2"/>
      <c r="CE644" s="2"/>
      <c r="CF644" s="2"/>
      <c r="CG644" s="2"/>
      <c r="CH644" s="2"/>
      <c r="CI644" s="2"/>
      <c r="CJ644" s="2"/>
      <c r="CK644" s="2"/>
      <c r="CL644" s="2"/>
      <c r="CM644" s="2"/>
      <c r="CN644" s="2"/>
      <c r="CO644" s="2"/>
      <c r="CP644" s="2"/>
      <c r="CQ644" s="2"/>
      <c r="CR644" s="2"/>
      <c r="CS644" s="2"/>
      <c r="CT644" s="2"/>
      <c r="CU644" s="2"/>
      <c r="CV644" s="2"/>
      <c r="CW644" s="2"/>
      <c r="CX644" s="2"/>
      <c r="CY644" s="2"/>
      <c r="CZ644" s="2"/>
      <c r="DA644" s="2"/>
      <c r="DB644" s="2"/>
      <c r="DC644" s="2"/>
      <c r="DD644" s="2"/>
      <c r="DE644" s="2"/>
      <c r="DF644" s="2"/>
      <c r="DG644" s="2"/>
      <c r="DH644" s="2"/>
      <c r="DI644" s="2"/>
      <c r="DJ644" s="2"/>
      <c r="DK644" s="2"/>
      <c r="DL644" s="2"/>
      <c r="DM644" s="2"/>
      <c r="DN644" s="2"/>
      <c r="DO644" s="2"/>
      <c r="DP644" s="2"/>
    </row>
    <row r="645" spans="9:120" ht="9.9499999999999993" customHeight="1">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c r="AR645" s="2"/>
      <c r="AS645" s="2"/>
      <c r="AT645" s="2"/>
      <c r="AU645" s="2"/>
      <c r="AV645" s="2"/>
      <c r="AW645" s="2"/>
      <c r="AX645" s="2"/>
      <c r="AY645" s="2"/>
      <c r="AZ645" s="2"/>
      <c r="BA645" s="2"/>
      <c r="BB645" s="2"/>
      <c r="BC645" s="2"/>
      <c r="BD645" s="2"/>
      <c r="BE645" s="2"/>
      <c r="BF645" s="2"/>
      <c r="BG645" s="2"/>
      <c r="BH645" s="2"/>
      <c r="BI645" s="2"/>
      <c r="BJ645" s="2"/>
      <c r="BK645" s="2"/>
      <c r="BL645" s="2"/>
      <c r="BM645" s="2"/>
      <c r="BN645" s="2"/>
      <c r="BO645" s="2"/>
      <c r="BP645" s="2"/>
      <c r="BQ645" s="2"/>
      <c r="BR645" s="2"/>
      <c r="BS645" s="2"/>
      <c r="BT645" s="2"/>
      <c r="BU645" s="2"/>
      <c r="BV645" s="2"/>
      <c r="BW645" s="2"/>
      <c r="BX645" s="2"/>
      <c r="BY645" s="2"/>
      <c r="BZ645" s="2"/>
      <c r="CA645" s="2"/>
      <c r="CB645" s="2"/>
      <c r="CC645" s="2"/>
      <c r="CD645" s="2"/>
      <c r="CE645" s="2"/>
      <c r="CF645" s="2"/>
      <c r="CG645" s="2"/>
      <c r="CH645" s="2"/>
      <c r="CI645" s="2"/>
      <c r="CJ645" s="2"/>
      <c r="CK645" s="2"/>
      <c r="CL645" s="2"/>
      <c r="CM645" s="2"/>
      <c r="CN645" s="2"/>
      <c r="CO645" s="2"/>
      <c r="CP645" s="2"/>
      <c r="CQ645" s="2"/>
      <c r="CR645" s="2"/>
      <c r="CS645" s="2"/>
      <c r="CT645" s="2"/>
      <c r="CU645" s="2"/>
      <c r="CV645" s="2"/>
      <c r="CW645" s="2"/>
      <c r="CX645" s="2"/>
      <c r="CY645" s="2"/>
      <c r="CZ645" s="2"/>
      <c r="DA645" s="2"/>
      <c r="DB645" s="2"/>
      <c r="DC645" s="2"/>
      <c r="DD645" s="2"/>
      <c r="DE645" s="2"/>
      <c r="DF645" s="2"/>
      <c r="DG645" s="2"/>
      <c r="DH645" s="2"/>
      <c r="DI645" s="2"/>
      <c r="DJ645" s="2"/>
      <c r="DK645" s="2"/>
      <c r="DL645" s="2"/>
      <c r="DM645" s="2"/>
      <c r="DN645" s="2"/>
      <c r="DO645" s="2"/>
      <c r="DP645" s="2"/>
    </row>
    <row r="646" spans="9:120" ht="9.9499999999999993" customHeight="1">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c r="AR646" s="2"/>
      <c r="AS646" s="2"/>
      <c r="AT646" s="2"/>
      <c r="AU646" s="2"/>
      <c r="AV646" s="2"/>
      <c r="AW646" s="2"/>
      <c r="AX646" s="2"/>
      <c r="AY646" s="2"/>
      <c r="AZ646" s="2"/>
      <c r="BA646" s="2"/>
      <c r="BB646" s="2"/>
      <c r="BC646" s="2"/>
      <c r="BD646" s="2"/>
      <c r="BE646" s="2"/>
      <c r="BF646" s="2"/>
      <c r="BG646" s="2"/>
      <c r="BH646" s="2"/>
      <c r="BI646" s="2"/>
      <c r="BJ646" s="2"/>
      <c r="BK646" s="2"/>
      <c r="BL646" s="2"/>
      <c r="BM646" s="2"/>
      <c r="BN646" s="2"/>
      <c r="BO646" s="2"/>
      <c r="BP646" s="2"/>
      <c r="BQ646" s="2"/>
      <c r="BR646" s="2"/>
      <c r="BS646" s="2"/>
      <c r="BT646" s="2"/>
      <c r="BU646" s="2"/>
      <c r="BV646" s="2"/>
      <c r="BW646" s="2"/>
      <c r="BX646" s="2"/>
      <c r="BY646" s="2"/>
      <c r="BZ646" s="2"/>
      <c r="CA646" s="2"/>
      <c r="CB646" s="2"/>
      <c r="CC646" s="2"/>
      <c r="CD646" s="2"/>
      <c r="CE646" s="2"/>
      <c r="CF646" s="2"/>
      <c r="CG646" s="2"/>
      <c r="CH646" s="2"/>
      <c r="CI646" s="2"/>
      <c r="CJ646" s="2"/>
      <c r="CK646" s="2"/>
      <c r="CL646" s="2"/>
      <c r="CM646" s="2"/>
      <c r="CN646" s="2"/>
      <c r="CO646" s="2"/>
      <c r="CP646" s="2"/>
      <c r="CQ646" s="2"/>
      <c r="CR646" s="2"/>
      <c r="CS646" s="2"/>
      <c r="CT646" s="2"/>
      <c r="CU646" s="2"/>
      <c r="CV646" s="2"/>
      <c r="CW646" s="2"/>
      <c r="CX646" s="2"/>
      <c r="CY646" s="2"/>
      <c r="CZ646" s="2"/>
      <c r="DA646" s="2"/>
      <c r="DB646" s="2"/>
      <c r="DC646" s="2"/>
      <c r="DD646" s="2"/>
      <c r="DE646" s="2"/>
      <c r="DF646" s="2"/>
      <c r="DG646" s="2"/>
      <c r="DH646" s="2"/>
      <c r="DI646" s="2"/>
      <c r="DJ646" s="2"/>
      <c r="DK646" s="2"/>
      <c r="DL646" s="2"/>
      <c r="DM646" s="2"/>
      <c r="DN646" s="2"/>
      <c r="DO646" s="2"/>
      <c r="DP646" s="2"/>
    </row>
    <row r="647" spans="9:120" ht="9.9499999999999993" customHeight="1">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c r="AR647" s="2"/>
      <c r="AS647" s="2"/>
      <c r="AT647" s="2"/>
      <c r="AU647" s="2"/>
      <c r="AV647" s="2"/>
      <c r="AW647" s="2"/>
      <c r="AX647" s="2"/>
      <c r="AY647" s="2"/>
      <c r="AZ647" s="2"/>
      <c r="BA647" s="2"/>
      <c r="BB647" s="2"/>
      <c r="BC647" s="2"/>
      <c r="BD647" s="2"/>
      <c r="BE647" s="2"/>
      <c r="BF647" s="2"/>
      <c r="BG647" s="2"/>
      <c r="BH647" s="2"/>
      <c r="BI647" s="2"/>
      <c r="BJ647" s="2"/>
      <c r="BK647" s="2"/>
      <c r="BL647" s="2"/>
      <c r="BM647" s="2"/>
      <c r="BN647" s="2"/>
      <c r="BO647" s="2"/>
      <c r="BP647" s="2"/>
      <c r="BQ647" s="2"/>
      <c r="BR647" s="2"/>
      <c r="BS647" s="2"/>
      <c r="BT647" s="2"/>
      <c r="BU647" s="2"/>
      <c r="BV647" s="2"/>
      <c r="BW647" s="2"/>
      <c r="BX647" s="2"/>
      <c r="BY647" s="2"/>
      <c r="BZ647" s="2"/>
      <c r="CA647" s="2"/>
      <c r="CB647" s="2"/>
      <c r="CC647" s="2"/>
      <c r="CD647" s="2"/>
      <c r="CE647" s="2"/>
      <c r="CF647" s="2"/>
      <c r="CG647" s="2"/>
      <c r="CH647" s="2"/>
      <c r="CI647" s="2"/>
      <c r="CJ647" s="2"/>
      <c r="CK647" s="2"/>
      <c r="CL647" s="2"/>
      <c r="CM647" s="2"/>
      <c r="CN647" s="2"/>
      <c r="CO647" s="2"/>
      <c r="CP647" s="2"/>
      <c r="CQ647" s="2"/>
      <c r="CR647" s="2"/>
      <c r="CS647" s="2"/>
      <c r="CT647" s="2"/>
      <c r="CU647" s="2"/>
      <c r="CV647" s="2"/>
      <c r="CW647" s="2"/>
      <c r="CX647" s="2"/>
      <c r="CY647" s="2"/>
      <c r="CZ647" s="2"/>
      <c r="DA647" s="2"/>
      <c r="DB647" s="2"/>
      <c r="DC647" s="2"/>
      <c r="DD647" s="2"/>
      <c r="DE647" s="2"/>
      <c r="DF647" s="2"/>
      <c r="DG647" s="2"/>
      <c r="DH647" s="2"/>
      <c r="DI647" s="2"/>
      <c r="DJ647" s="2"/>
      <c r="DK647" s="2"/>
      <c r="DL647" s="2"/>
      <c r="DM647" s="2"/>
      <c r="DN647" s="2"/>
      <c r="DO647" s="2"/>
      <c r="DP647" s="2"/>
    </row>
    <row r="648" spans="9:120" ht="9.9499999999999993" customHeight="1">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c r="AR648" s="2"/>
      <c r="AS648" s="2"/>
      <c r="AT648" s="2"/>
      <c r="AU648" s="2"/>
      <c r="AV648" s="2"/>
      <c r="AW648" s="2"/>
      <c r="AX648" s="2"/>
      <c r="AY648" s="2"/>
      <c r="AZ648" s="2"/>
      <c r="BA648" s="2"/>
      <c r="BB648" s="2"/>
      <c r="BC648" s="2"/>
      <c r="BD648" s="2"/>
      <c r="BE648" s="2"/>
      <c r="BF648" s="2"/>
      <c r="BG648" s="2"/>
      <c r="BH648" s="2"/>
      <c r="BI648" s="2"/>
      <c r="BJ648" s="2"/>
      <c r="BK648" s="2"/>
      <c r="BL648" s="2"/>
      <c r="BM648" s="2"/>
      <c r="BN648" s="2"/>
      <c r="BO648" s="2"/>
      <c r="BP648" s="2"/>
      <c r="BQ648" s="2"/>
      <c r="BR648" s="2"/>
      <c r="BS648" s="2"/>
      <c r="BT648" s="2"/>
      <c r="BU648" s="2"/>
      <c r="BV648" s="2"/>
      <c r="BW648" s="2"/>
      <c r="BX648" s="2"/>
      <c r="BY648" s="2"/>
      <c r="BZ648" s="2"/>
      <c r="CA648" s="2"/>
      <c r="CB648" s="2"/>
      <c r="CC648" s="2"/>
      <c r="CD648" s="2"/>
      <c r="CE648" s="2"/>
      <c r="CF648" s="2"/>
      <c r="CG648" s="2"/>
      <c r="CH648" s="2"/>
      <c r="CI648" s="2"/>
      <c r="CJ648" s="2"/>
      <c r="CK648" s="2"/>
      <c r="CL648" s="2"/>
      <c r="CM648" s="2"/>
      <c r="CN648" s="2"/>
      <c r="CO648" s="2"/>
      <c r="CP648" s="2"/>
      <c r="CQ648" s="2"/>
      <c r="CR648" s="2"/>
      <c r="CS648" s="2"/>
      <c r="CT648" s="2"/>
      <c r="CU648" s="2"/>
      <c r="CV648" s="2"/>
      <c r="CW648" s="2"/>
      <c r="CX648" s="2"/>
      <c r="CY648" s="2"/>
      <c r="CZ648" s="2"/>
      <c r="DA648" s="2"/>
      <c r="DB648" s="2"/>
      <c r="DC648" s="2"/>
      <c r="DD648" s="2"/>
      <c r="DE648" s="2"/>
      <c r="DF648" s="2"/>
      <c r="DG648" s="2"/>
      <c r="DH648" s="2"/>
      <c r="DI648" s="2"/>
      <c r="DJ648" s="2"/>
      <c r="DK648" s="2"/>
      <c r="DL648" s="2"/>
      <c r="DM648" s="2"/>
      <c r="DN648" s="2"/>
      <c r="DO648" s="2"/>
      <c r="DP648" s="2"/>
    </row>
    <row r="649" spans="9:120" ht="9.9499999999999993" customHeight="1">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c r="AR649" s="2"/>
      <c r="AS649" s="2"/>
      <c r="AT649" s="2"/>
      <c r="AU649" s="2"/>
      <c r="AV649" s="2"/>
      <c r="AW649" s="2"/>
      <c r="AX649" s="2"/>
      <c r="AY649" s="2"/>
      <c r="AZ649" s="2"/>
      <c r="BA649" s="2"/>
      <c r="BB649" s="2"/>
      <c r="BC649" s="2"/>
      <c r="BD649" s="2"/>
      <c r="BE649" s="2"/>
      <c r="BF649" s="2"/>
      <c r="BG649" s="2"/>
      <c r="BH649" s="2"/>
      <c r="BI649" s="2"/>
      <c r="BJ649" s="2"/>
      <c r="BK649" s="2"/>
      <c r="BL649" s="2"/>
      <c r="BM649" s="2"/>
      <c r="BN649" s="2"/>
      <c r="BO649" s="2"/>
      <c r="BP649" s="2"/>
      <c r="BQ649" s="2"/>
      <c r="BR649" s="2"/>
      <c r="BS649" s="2"/>
      <c r="BT649" s="2"/>
      <c r="BU649" s="2"/>
      <c r="BV649" s="2"/>
      <c r="BW649" s="2"/>
      <c r="BX649" s="2"/>
      <c r="BY649" s="2"/>
      <c r="BZ649" s="2"/>
      <c r="CA649" s="2"/>
      <c r="CB649" s="2"/>
      <c r="CC649" s="2"/>
      <c r="CD649" s="2"/>
      <c r="CE649" s="2"/>
      <c r="CF649" s="2"/>
      <c r="CG649" s="2"/>
      <c r="CH649" s="2"/>
      <c r="CI649" s="2"/>
      <c r="CJ649" s="2"/>
      <c r="CK649" s="2"/>
      <c r="CL649" s="2"/>
      <c r="CM649" s="2"/>
      <c r="CN649" s="2"/>
      <c r="CO649" s="2"/>
      <c r="CP649" s="2"/>
      <c r="CQ649" s="2"/>
      <c r="CR649" s="2"/>
      <c r="CS649" s="2"/>
      <c r="CT649" s="2"/>
      <c r="CU649" s="2"/>
      <c r="CV649" s="2"/>
      <c r="CW649" s="2"/>
      <c r="CX649" s="2"/>
      <c r="CY649" s="2"/>
      <c r="CZ649" s="2"/>
      <c r="DA649" s="2"/>
      <c r="DB649" s="2"/>
      <c r="DC649" s="2"/>
      <c r="DD649" s="2"/>
      <c r="DE649" s="2"/>
      <c r="DF649" s="2"/>
      <c r="DG649" s="2"/>
      <c r="DH649" s="2"/>
      <c r="DI649" s="2"/>
      <c r="DJ649" s="2"/>
      <c r="DK649" s="2"/>
      <c r="DL649" s="2"/>
      <c r="DM649" s="2"/>
      <c r="DN649" s="2"/>
      <c r="DO649" s="2"/>
      <c r="DP649" s="2"/>
    </row>
    <row r="650" spans="9:120" ht="9.9499999999999993" customHeight="1">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c r="AR650" s="2"/>
      <c r="AS650" s="2"/>
      <c r="AT650" s="2"/>
      <c r="AU650" s="2"/>
      <c r="AV650" s="2"/>
      <c r="AW650" s="2"/>
      <c r="AX650" s="2"/>
      <c r="AY650" s="2"/>
      <c r="AZ650" s="2"/>
      <c r="BA650" s="2"/>
      <c r="BB650" s="2"/>
      <c r="BC650" s="2"/>
      <c r="BD650" s="2"/>
      <c r="BE650" s="2"/>
      <c r="BF650" s="2"/>
      <c r="BG650" s="2"/>
      <c r="BH650" s="2"/>
      <c r="BI650" s="2"/>
      <c r="BJ650" s="2"/>
      <c r="BK650" s="2"/>
      <c r="BL650" s="2"/>
      <c r="BM650" s="2"/>
      <c r="BN650" s="2"/>
      <c r="BO650" s="2"/>
      <c r="BP650" s="2"/>
      <c r="BQ650" s="2"/>
      <c r="BR650" s="2"/>
      <c r="BS650" s="2"/>
      <c r="BT650" s="2"/>
      <c r="BU650" s="2"/>
      <c r="BV650" s="2"/>
      <c r="BW650" s="2"/>
      <c r="BX650" s="2"/>
      <c r="BY650" s="2"/>
      <c r="BZ650" s="2"/>
      <c r="CA650" s="2"/>
      <c r="CB650" s="2"/>
      <c r="CC650" s="2"/>
      <c r="CD650" s="2"/>
      <c r="CE650" s="2"/>
      <c r="CF650" s="2"/>
      <c r="CG650" s="2"/>
      <c r="CH650" s="2"/>
      <c r="CI650" s="2"/>
      <c r="CJ650" s="2"/>
      <c r="CK650" s="2"/>
      <c r="CL650" s="2"/>
      <c r="CM650" s="2"/>
      <c r="CN650" s="2"/>
      <c r="CO650" s="2"/>
      <c r="CP650" s="2"/>
      <c r="CQ650" s="2"/>
      <c r="CR650" s="2"/>
      <c r="CS650" s="2"/>
      <c r="CT650" s="2"/>
      <c r="CU650" s="2"/>
      <c r="CV650" s="2"/>
      <c r="CW650" s="2"/>
      <c r="CX650" s="2"/>
      <c r="CY650" s="2"/>
      <c r="CZ650" s="2"/>
      <c r="DA650" s="2"/>
      <c r="DB650" s="2"/>
      <c r="DC650" s="2"/>
      <c r="DD650" s="2"/>
      <c r="DE650" s="2"/>
      <c r="DF650" s="2"/>
      <c r="DG650" s="2"/>
      <c r="DH650" s="2"/>
      <c r="DI650" s="2"/>
      <c r="DJ650" s="2"/>
      <c r="DK650" s="2"/>
      <c r="DL650" s="2"/>
      <c r="DM650" s="2"/>
      <c r="DN650" s="2"/>
      <c r="DO650" s="2"/>
      <c r="DP650" s="2"/>
    </row>
    <row r="651" spans="9:120" ht="9.9499999999999993" customHeight="1">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c r="AR651" s="2"/>
      <c r="AS651" s="2"/>
      <c r="AT651" s="2"/>
      <c r="AU651" s="2"/>
      <c r="AV651" s="2"/>
      <c r="AW651" s="2"/>
      <c r="AX651" s="2"/>
      <c r="AY651" s="2"/>
      <c r="AZ651" s="2"/>
      <c r="BA651" s="2"/>
      <c r="BB651" s="2"/>
      <c r="BC651" s="2"/>
      <c r="BD651" s="2"/>
      <c r="BE651" s="2"/>
      <c r="BF651" s="2"/>
      <c r="BG651" s="2"/>
      <c r="BH651" s="2"/>
      <c r="BI651" s="2"/>
      <c r="BJ651" s="2"/>
      <c r="BK651" s="2"/>
      <c r="BL651" s="2"/>
      <c r="BM651" s="2"/>
      <c r="BN651" s="2"/>
      <c r="BO651" s="2"/>
      <c r="BP651" s="2"/>
      <c r="BQ651" s="2"/>
      <c r="BR651" s="2"/>
      <c r="BS651" s="2"/>
      <c r="BT651" s="2"/>
      <c r="BU651" s="2"/>
      <c r="BV651" s="2"/>
      <c r="BW651" s="2"/>
      <c r="BX651" s="2"/>
      <c r="BY651" s="2"/>
      <c r="BZ651" s="2"/>
      <c r="CA651" s="2"/>
      <c r="CB651" s="2"/>
      <c r="CC651" s="2"/>
      <c r="CD651" s="2"/>
      <c r="CE651" s="2"/>
      <c r="CF651" s="2"/>
      <c r="CG651" s="2"/>
      <c r="CH651" s="2"/>
      <c r="CI651" s="2"/>
      <c r="CJ651" s="2"/>
      <c r="CK651" s="2"/>
      <c r="CL651" s="2"/>
      <c r="CM651" s="2"/>
      <c r="CN651" s="2"/>
      <c r="CO651" s="2"/>
      <c r="CP651" s="2"/>
      <c r="CQ651" s="2"/>
      <c r="CR651" s="2"/>
      <c r="CS651" s="2"/>
      <c r="CT651" s="2"/>
      <c r="CU651" s="2"/>
      <c r="CV651" s="2"/>
      <c r="CW651" s="2"/>
      <c r="CX651" s="2"/>
      <c r="CY651" s="2"/>
      <c r="CZ651" s="2"/>
      <c r="DA651" s="2"/>
      <c r="DB651" s="2"/>
      <c r="DC651" s="2"/>
      <c r="DD651" s="2"/>
      <c r="DE651" s="2"/>
      <c r="DF651" s="2"/>
      <c r="DG651" s="2"/>
      <c r="DH651" s="2"/>
      <c r="DI651" s="2"/>
      <c r="DJ651" s="2"/>
      <c r="DK651" s="2"/>
      <c r="DL651" s="2"/>
      <c r="DM651" s="2"/>
      <c r="DN651" s="2"/>
      <c r="DO651" s="2"/>
      <c r="DP651" s="2"/>
    </row>
    <row r="652" spans="9:120" ht="9.9499999999999993" customHeight="1">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c r="AR652" s="2"/>
      <c r="AS652" s="2"/>
      <c r="AT652" s="2"/>
      <c r="AU652" s="2"/>
      <c r="AV652" s="2"/>
      <c r="AW652" s="2"/>
      <c r="AX652" s="2"/>
      <c r="AY652" s="2"/>
      <c r="AZ652" s="2"/>
      <c r="BA652" s="2"/>
      <c r="BB652" s="2"/>
      <c r="BC652" s="2"/>
      <c r="BD652" s="2"/>
      <c r="BE652" s="2"/>
      <c r="BF652" s="2"/>
      <c r="BG652" s="2"/>
      <c r="BH652" s="2"/>
      <c r="BI652" s="2"/>
      <c r="BJ652" s="2"/>
      <c r="BK652" s="2"/>
      <c r="BL652" s="2"/>
      <c r="BM652" s="2"/>
      <c r="BN652" s="2"/>
      <c r="BO652" s="2"/>
      <c r="BP652" s="2"/>
      <c r="BQ652" s="2"/>
      <c r="BR652" s="2"/>
      <c r="BS652" s="2"/>
      <c r="BT652" s="2"/>
      <c r="BU652" s="2"/>
      <c r="BV652" s="2"/>
      <c r="BW652" s="2"/>
      <c r="BX652" s="2"/>
      <c r="BY652" s="2"/>
      <c r="BZ652" s="2"/>
      <c r="CA652" s="2"/>
      <c r="CB652" s="2"/>
      <c r="CC652" s="2"/>
      <c r="CD652" s="2"/>
      <c r="CE652" s="2"/>
      <c r="CF652" s="2"/>
      <c r="CG652" s="2"/>
      <c r="CH652" s="2"/>
      <c r="CI652" s="2"/>
      <c r="CJ652" s="2"/>
      <c r="CK652" s="2"/>
      <c r="CL652" s="2"/>
      <c r="CM652" s="2"/>
      <c r="CN652" s="2"/>
      <c r="CO652" s="2"/>
      <c r="CP652" s="2"/>
      <c r="CQ652" s="2"/>
      <c r="CR652" s="2"/>
      <c r="CS652" s="2"/>
      <c r="CT652" s="2"/>
      <c r="CU652" s="2"/>
      <c r="CV652" s="2"/>
      <c r="CW652" s="2"/>
      <c r="CX652" s="2"/>
      <c r="CY652" s="2"/>
      <c r="CZ652" s="2"/>
      <c r="DA652" s="2"/>
      <c r="DB652" s="2"/>
      <c r="DC652" s="2"/>
      <c r="DD652" s="2"/>
      <c r="DE652" s="2"/>
      <c r="DF652" s="2"/>
      <c r="DG652" s="2"/>
      <c r="DH652" s="2"/>
      <c r="DI652" s="2"/>
      <c r="DJ652" s="2"/>
      <c r="DK652" s="2"/>
      <c r="DL652" s="2"/>
      <c r="DM652" s="2"/>
      <c r="DN652" s="2"/>
      <c r="DO652" s="2"/>
      <c r="DP652" s="2"/>
    </row>
    <row r="653" spans="9:120" ht="9.9499999999999993" customHeight="1">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c r="AR653" s="2"/>
      <c r="AS653" s="2"/>
      <c r="AT653" s="2"/>
      <c r="AU653" s="2"/>
      <c r="AV653" s="2"/>
      <c r="AW653" s="2"/>
      <c r="AX653" s="2"/>
      <c r="AY653" s="2"/>
      <c r="AZ653" s="2"/>
      <c r="BA653" s="2"/>
      <c r="BB653" s="2"/>
      <c r="BC653" s="2"/>
      <c r="BD653" s="2"/>
      <c r="BE653" s="2"/>
      <c r="BF653" s="2"/>
      <c r="BG653" s="2"/>
      <c r="BH653" s="2"/>
      <c r="BI653" s="2"/>
      <c r="BJ653" s="2"/>
      <c r="BK653" s="2"/>
      <c r="BL653" s="2"/>
      <c r="BM653" s="2"/>
      <c r="BN653" s="2"/>
      <c r="BO653" s="2"/>
      <c r="BP653" s="2"/>
      <c r="BQ653" s="2"/>
      <c r="BR653" s="2"/>
      <c r="BS653" s="2"/>
      <c r="BT653" s="2"/>
      <c r="BU653" s="2"/>
      <c r="BV653" s="2"/>
      <c r="BW653" s="2"/>
      <c r="BX653" s="2"/>
      <c r="BY653" s="2"/>
      <c r="BZ653" s="2"/>
      <c r="CA653" s="2"/>
      <c r="CB653" s="2"/>
      <c r="CC653" s="2"/>
      <c r="CD653" s="2"/>
      <c r="CE653" s="2"/>
      <c r="CF653" s="2"/>
      <c r="CG653" s="2"/>
      <c r="CH653" s="2"/>
      <c r="CI653" s="2"/>
      <c r="CJ653" s="2"/>
      <c r="CK653" s="2"/>
      <c r="CL653" s="2"/>
      <c r="CM653" s="2"/>
      <c r="CN653" s="2"/>
      <c r="CO653" s="2"/>
      <c r="CP653" s="2"/>
      <c r="CQ653" s="2"/>
      <c r="CR653" s="2"/>
      <c r="CS653" s="2"/>
      <c r="CT653" s="2"/>
      <c r="CU653" s="2"/>
      <c r="CV653" s="2"/>
      <c r="CW653" s="2"/>
      <c r="CX653" s="2"/>
      <c r="CY653" s="2"/>
      <c r="CZ653" s="2"/>
      <c r="DA653" s="2"/>
      <c r="DB653" s="2"/>
      <c r="DC653" s="2"/>
      <c r="DD653" s="2"/>
      <c r="DE653" s="2"/>
      <c r="DF653" s="2"/>
      <c r="DG653" s="2"/>
      <c r="DH653" s="2"/>
      <c r="DI653" s="2"/>
      <c r="DJ653" s="2"/>
      <c r="DK653" s="2"/>
      <c r="DL653" s="2"/>
      <c r="DM653" s="2"/>
      <c r="DN653" s="2"/>
      <c r="DO653" s="2"/>
      <c r="DP653" s="2"/>
    </row>
    <row r="654" spans="9:120" ht="9.9499999999999993" customHeight="1">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c r="AR654" s="2"/>
      <c r="AS654" s="2"/>
      <c r="AT654" s="2"/>
      <c r="AU654" s="2"/>
      <c r="AV654" s="2"/>
      <c r="AW654" s="2"/>
      <c r="AX654" s="2"/>
      <c r="AY654" s="2"/>
      <c r="AZ654" s="2"/>
      <c r="BA654" s="2"/>
      <c r="BB654" s="2"/>
      <c r="BC654" s="2"/>
      <c r="BD654" s="2"/>
      <c r="BE654" s="2"/>
      <c r="BF654" s="2"/>
      <c r="BG654" s="2"/>
      <c r="BH654" s="2"/>
      <c r="BI654" s="2"/>
      <c r="BJ654" s="2"/>
      <c r="BK654" s="2"/>
      <c r="BL654" s="2"/>
      <c r="BM654" s="2"/>
      <c r="BN654" s="2"/>
      <c r="BO654" s="2"/>
      <c r="BP654" s="2"/>
      <c r="BQ654" s="2"/>
      <c r="BR654" s="2"/>
      <c r="BS654" s="2"/>
      <c r="BT654" s="2"/>
      <c r="BU654" s="2"/>
      <c r="BV654" s="2"/>
      <c r="BW654" s="2"/>
      <c r="BX654" s="2"/>
      <c r="BY654" s="2"/>
      <c r="BZ654" s="2"/>
      <c r="CA654" s="2"/>
      <c r="CB654" s="2"/>
      <c r="CC654" s="2"/>
      <c r="CD654" s="2"/>
      <c r="CE654" s="2"/>
      <c r="CF654" s="2"/>
      <c r="CG654" s="2"/>
      <c r="CH654" s="2"/>
      <c r="CI654" s="2"/>
      <c r="CJ654" s="2"/>
      <c r="CK654" s="2"/>
      <c r="CL654" s="2"/>
      <c r="CM654" s="2"/>
      <c r="CN654" s="2"/>
      <c r="CO654" s="2"/>
      <c r="CP654" s="2"/>
      <c r="CQ654" s="2"/>
      <c r="CR654" s="2"/>
      <c r="CS654" s="2"/>
      <c r="CT654" s="2"/>
      <c r="CU654" s="2"/>
      <c r="CV654" s="2"/>
      <c r="CW654" s="2"/>
      <c r="CX654" s="2"/>
      <c r="CY654" s="2"/>
      <c r="CZ654" s="2"/>
      <c r="DA654" s="2"/>
      <c r="DB654" s="2"/>
      <c r="DC654" s="2"/>
      <c r="DD654" s="2"/>
      <c r="DE654" s="2"/>
      <c r="DF654" s="2"/>
      <c r="DG654" s="2"/>
      <c r="DH654" s="2"/>
      <c r="DI654" s="2"/>
      <c r="DJ654" s="2"/>
      <c r="DK654" s="2"/>
      <c r="DL654" s="2"/>
      <c r="DM654" s="2"/>
      <c r="DN654" s="2"/>
      <c r="DO654" s="2"/>
      <c r="DP654" s="2"/>
    </row>
    <row r="655" spans="9:120" ht="9.9499999999999993" customHeight="1">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c r="AR655" s="2"/>
      <c r="AS655" s="2"/>
      <c r="AT655" s="2"/>
      <c r="AU655" s="2"/>
      <c r="AV655" s="2"/>
      <c r="AW655" s="2"/>
      <c r="AX655" s="2"/>
      <c r="AY655" s="2"/>
      <c r="AZ655" s="2"/>
      <c r="BA655" s="2"/>
      <c r="BB655" s="2"/>
      <c r="BC655" s="2"/>
      <c r="BD655" s="2"/>
      <c r="BE655" s="2"/>
      <c r="BF655" s="2"/>
      <c r="BG655" s="2"/>
      <c r="BH655" s="2"/>
      <c r="BI655" s="2"/>
      <c r="BJ655" s="2"/>
      <c r="BK655" s="2"/>
      <c r="BL655" s="2"/>
      <c r="BM655" s="2"/>
      <c r="BN655" s="2"/>
      <c r="BO655" s="2"/>
      <c r="BP655" s="2"/>
      <c r="BQ655" s="2"/>
      <c r="BR655" s="2"/>
      <c r="BS655" s="2"/>
      <c r="BT655" s="2"/>
      <c r="BU655" s="2"/>
      <c r="BV655" s="2"/>
      <c r="BW655" s="2"/>
      <c r="BX655" s="2"/>
      <c r="BY655" s="2"/>
      <c r="BZ655" s="2"/>
      <c r="CA655" s="2"/>
      <c r="CB655" s="2"/>
      <c r="CC655" s="2"/>
      <c r="CD655" s="2"/>
      <c r="CE655" s="2"/>
      <c r="CF655" s="2"/>
      <c r="CG655" s="2"/>
      <c r="CH655" s="2"/>
      <c r="CI655" s="2"/>
      <c r="CJ655" s="2"/>
      <c r="CK655" s="2"/>
      <c r="CL655" s="2"/>
      <c r="CM655" s="2"/>
      <c r="CN655" s="2"/>
      <c r="CO655" s="2"/>
      <c r="CP655" s="2"/>
      <c r="CQ655" s="2"/>
      <c r="CR655" s="2"/>
      <c r="CS655" s="2"/>
      <c r="CT655" s="2"/>
      <c r="CU655" s="2"/>
      <c r="CV655" s="2"/>
      <c r="CW655" s="2"/>
      <c r="CX655" s="2"/>
      <c r="CY655" s="2"/>
      <c r="CZ655" s="2"/>
      <c r="DA655" s="2"/>
      <c r="DB655" s="2"/>
      <c r="DC655" s="2"/>
      <c r="DD655" s="2"/>
      <c r="DE655" s="2"/>
      <c r="DF655" s="2"/>
      <c r="DG655" s="2"/>
      <c r="DH655" s="2"/>
      <c r="DI655" s="2"/>
      <c r="DJ655" s="2"/>
      <c r="DK655" s="2"/>
      <c r="DL655" s="2"/>
      <c r="DM655" s="2"/>
      <c r="DN655" s="2"/>
      <c r="DO655" s="2"/>
      <c r="DP655" s="2"/>
    </row>
    <row r="656" spans="9:120" ht="9.9499999999999993" customHeight="1">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c r="AR656" s="2"/>
      <c r="AS656" s="2"/>
      <c r="AT656" s="2"/>
      <c r="AU656" s="2"/>
      <c r="AV656" s="2"/>
      <c r="AW656" s="2"/>
      <c r="AX656" s="2"/>
      <c r="AY656" s="2"/>
      <c r="AZ656" s="2"/>
      <c r="BA656" s="2"/>
      <c r="BB656" s="2"/>
      <c r="BC656" s="2"/>
      <c r="BD656" s="2"/>
      <c r="BE656" s="2"/>
      <c r="BF656" s="2"/>
      <c r="BG656" s="2"/>
      <c r="BH656" s="2"/>
      <c r="BI656" s="2"/>
      <c r="BJ656" s="2"/>
      <c r="BK656" s="2"/>
      <c r="BL656" s="2"/>
      <c r="BM656" s="2"/>
      <c r="BN656" s="2"/>
      <c r="BO656" s="2"/>
      <c r="BP656" s="2"/>
      <c r="BQ656" s="2"/>
      <c r="BR656" s="2"/>
      <c r="BS656" s="2"/>
      <c r="BT656" s="2"/>
      <c r="BU656" s="2"/>
      <c r="BV656" s="2"/>
      <c r="BW656" s="2"/>
      <c r="BX656" s="2"/>
      <c r="BY656" s="2"/>
      <c r="BZ656" s="2"/>
      <c r="CA656" s="2"/>
      <c r="CB656" s="2"/>
      <c r="CC656" s="2"/>
      <c r="CD656" s="2"/>
      <c r="CE656" s="2"/>
      <c r="CF656" s="2"/>
      <c r="CG656" s="2"/>
      <c r="CH656" s="2"/>
      <c r="CI656" s="2"/>
      <c r="CJ656" s="2"/>
      <c r="CK656" s="2"/>
      <c r="CL656" s="2"/>
      <c r="CM656" s="2"/>
      <c r="CN656" s="2"/>
      <c r="CO656" s="2"/>
      <c r="CP656" s="2"/>
      <c r="CQ656" s="2"/>
      <c r="CR656" s="2"/>
      <c r="CS656" s="2"/>
      <c r="CT656" s="2"/>
      <c r="CU656" s="2"/>
      <c r="CV656" s="2"/>
      <c r="CW656" s="2"/>
      <c r="CX656" s="2"/>
      <c r="CY656" s="2"/>
      <c r="CZ656" s="2"/>
      <c r="DA656" s="2"/>
      <c r="DB656" s="2"/>
      <c r="DC656" s="2"/>
      <c r="DD656" s="2"/>
      <c r="DE656" s="2"/>
      <c r="DF656" s="2"/>
      <c r="DG656" s="2"/>
      <c r="DH656" s="2"/>
      <c r="DI656" s="2"/>
      <c r="DJ656" s="2"/>
      <c r="DK656" s="2"/>
      <c r="DL656" s="2"/>
      <c r="DM656" s="2"/>
      <c r="DN656" s="2"/>
      <c r="DO656" s="2"/>
      <c r="DP656" s="2"/>
    </row>
    <row r="657" spans="9:120" ht="9.9499999999999993" customHeight="1">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c r="AR657" s="2"/>
      <c r="AS657" s="2"/>
      <c r="AT657" s="2"/>
      <c r="AU657" s="2"/>
      <c r="AV657" s="2"/>
      <c r="AW657" s="2"/>
      <c r="AX657" s="2"/>
      <c r="AY657" s="2"/>
      <c r="AZ657" s="2"/>
      <c r="BA657" s="2"/>
      <c r="BB657" s="2"/>
      <c r="BC657" s="2"/>
      <c r="BD657" s="2"/>
      <c r="BE657" s="2"/>
      <c r="BF657" s="2"/>
      <c r="BG657" s="2"/>
      <c r="BH657" s="2"/>
      <c r="BI657" s="2"/>
      <c r="BJ657" s="2"/>
      <c r="BK657" s="2"/>
      <c r="BL657" s="2"/>
      <c r="BM657" s="2"/>
      <c r="BN657" s="2"/>
      <c r="BO657" s="2"/>
      <c r="BP657" s="2"/>
      <c r="BQ657" s="2"/>
      <c r="BR657" s="2"/>
      <c r="BS657" s="2"/>
      <c r="BT657" s="2"/>
      <c r="BU657" s="2"/>
      <c r="BV657" s="2"/>
      <c r="BW657" s="2"/>
      <c r="BX657" s="2"/>
      <c r="BY657" s="2"/>
      <c r="BZ657" s="2"/>
      <c r="CA657" s="2"/>
      <c r="CB657" s="2"/>
      <c r="CC657" s="2"/>
      <c r="CD657" s="2"/>
      <c r="CE657" s="2"/>
      <c r="CF657" s="2"/>
      <c r="CG657" s="2"/>
      <c r="CH657" s="2"/>
      <c r="CI657" s="2"/>
      <c r="CJ657" s="2"/>
      <c r="CK657" s="2"/>
      <c r="CL657" s="2"/>
      <c r="CM657" s="2"/>
      <c r="CN657" s="2"/>
      <c r="CO657" s="2"/>
      <c r="CP657" s="2"/>
      <c r="CQ657" s="2"/>
      <c r="CR657" s="2"/>
      <c r="CS657" s="2"/>
      <c r="CT657" s="2"/>
      <c r="CU657" s="2"/>
      <c r="CV657" s="2"/>
      <c r="CW657" s="2"/>
      <c r="CX657" s="2"/>
      <c r="CY657" s="2"/>
      <c r="CZ657" s="2"/>
      <c r="DA657" s="2"/>
      <c r="DB657" s="2"/>
      <c r="DC657" s="2"/>
      <c r="DD657" s="2"/>
      <c r="DE657" s="2"/>
      <c r="DF657" s="2"/>
      <c r="DG657" s="2"/>
      <c r="DH657" s="2"/>
      <c r="DI657" s="2"/>
      <c r="DJ657" s="2"/>
      <c r="DK657" s="2"/>
      <c r="DL657" s="2"/>
      <c r="DM657" s="2"/>
      <c r="DN657" s="2"/>
      <c r="DO657" s="2"/>
      <c r="DP657" s="2"/>
    </row>
    <row r="658" spans="9:120" ht="9.9499999999999993" customHeight="1">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c r="AR658" s="2"/>
      <c r="AS658" s="2"/>
      <c r="AT658" s="2"/>
      <c r="AU658" s="2"/>
      <c r="AV658" s="2"/>
      <c r="AW658" s="2"/>
      <c r="AX658" s="2"/>
      <c r="AY658" s="2"/>
      <c r="AZ658" s="2"/>
      <c r="BA658" s="2"/>
      <c r="BB658" s="2"/>
      <c r="BC658" s="2"/>
      <c r="BD658" s="2"/>
      <c r="BE658" s="2"/>
      <c r="BF658" s="2"/>
      <c r="BG658" s="2"/>
      <c r="BH658" s="2"/>
      <c r="BI658" s="2"/>
      <c r="BJ658" s="2"/>
      <c r="BK658" s="2"/>
      <c r="BL658" s="2"/>
      <c r="BM658" s="2"/>
      <c r="BN658" s="2"/>
      <c r="BO658" s="2"/>
      <c r="BP658" s="2"/>
      <c r="BQ658" s="2"/>
      <c r="BR658" s="2"/>
      <c r="BS658" s="2"/>
      <c r="BT658" s="2"/>
      <c r="BU658" s="2"/>
      <c r="BV658" s="2"/>
      <c r="BW658" s="2"/>
      <c r="BX658" s="2"/>
      <c r="BY658" s="2"/>
      <c r="BZ658" s="2"/>
      <c r="CA658" s="2"/>
      <c r="CB658" s="2"/>
      <c r="CC658" s="2"/>
      <c r="CD658" s="2"/>
      <c r="CE658" s="2"/>
      <c r="CF658" s="2"/>
      <c r="CG658" s="2"/>
      <c r="CH658" s="2"/>
      <c r="CI658" s="2"/>
      <c r="CJ658" s="2"/>
      <c r="CK658" s="2"/>
      <c r="CL658" s="2"/>
      <c r="CM658" s="2"/>
      <c r="CN658" s="2"/>
      <c r="CO658" s="2"/>
      <c r="CP658" s="2"/>
      <c r="CQ658" s="2"/>
      <c r="CR658" s="2"/>
      <c r="CS658" s="2"/>
      <c r="CT658" s="2"/>
      <c r="CU658" s="2"/>
      <c r="CV658" s="2"/>
      <c r="CW658" s="2"/>
      <c r="CX658" s="2"/>
      <c r="CY658" s="2"/>
      <c r="CZ658" s="2"/>
      <c r="DA658" s="2"/>
      <c r="DB658" s="2"/>
      <c r="DC658" s="2"/>
      <c r="DD658" s="2"/>
      <c r="DE658" s="2"/>
      <c r="DF658" s="2"/>
      <c r="DG658" s="2"/>
      <c r="DH658" s="2"/>
      <c r="DI658" s="2"/>
      <c r="DJ658" s="2"/>
      <c r="DK658" s="2"/>
      <c r="DL658" s="2"/>
      <c r="DM658" s="2"/>
      <c r="DN658" s="2"/>
      <c r="DO658" s="2"/>
      <c r="DP658" s="2"/>
    </row>
    <row r="659" spans="9:120" ht="9.9499999999999993" customHeight="1">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c r="AR659" s="2"/>
      <c r="AS659" s="2"/>
      <c r="AT659" s="2"/>
      <c r="AU659" s="2"/>
      <c r="AV659" s="2"/>
      <c r="AW659" s="2"/>
      <c r="AX659" s="2"/>
      <c r="AY659" s="2"/>
      <c r="AZ659" s="2"/>
      <c r="BA659" s="2"/>
      <c r="BB659" s="2"/>
      <c r="BC659" s="2"/>
      <c r="BD659" s="2"/>
      <c r="BE659" s="2"/>
      <c r="BF659" s="2"/>
      <c r="BG659" s="2"/>
      <c r="BH659" s="2"/>
      <c r="BI659" s="2"/>
      <c r="BJ659" s="2"/>
      <c r="BK659" s="2"/>
      <c r="BL659" s="2"/>
      <c r="BM659" s="2"/>
      <c r="BN659" s="2"/>
      <c r="BO659" s="2"/>
      <c r="BP659" s="2"/>
      <c r="BQ659" s="2"/>
      <c r="BR659" s="2"/>
      <c r="BS659" s="2"/>
      <c r="BT659" s="2"/>
      <c r="BU659" s="2"/>
      <c r="BV659" s="2"/>
      <c r="BW659" s="2"/>
      <c r="BX659" s="2"/>
      <c r="BY659" s="2"/>
      <c r="BZ659" s="2"/>
      <c r="CA659" s="2"/>
      <c r="CB659" s="2"/>
      <c r="CC659" s="2"/>
      <c r="CD659" s="2"/>
      <c r="CE659" s="2"/>
      <c r="CF659" s="2"/>
      <c r="CG659" s="2"/>
      <c r="CH659" s="2"/>
      <c r="CI659" s="2"/>
      <c r="CJ659" s="2"/>
      <c r="CK659" s="2"/>
      <c r="CL659" s="2"/>
      <c r="CM659" s="2"/>
      <c r="CN659" s="2"/>
      <c r="CO659" s="2"/>
      <c r="CP659" s="2"/>
      <c r="CQ659" s="2"/>
      <c r="CR659" s="2"/>
      <c r="CS659" s="2"/>
      <c r="CT659" s="2"/>
      <c r="CU659" s="2"/>
      <c r="CV659" s="2"/>
      <c r="CW659" s="2"/>
      <c r="CX659" s="2"/>
      <c r="CY659" s="2"/>
      <c r="CZ659" s="2"/>
      <c r="DA659" s="2"/>
      <c r="DB659" s="2"/>
      <c r="DC659" s="2"/>
      <c r="DD659" s="2"/>
      <c r="DE659" s="2"/>
      <c r="DF659" s="2"/>
      <c r="DG659" s="2"/>
      <c r="DH659" s="2"/>
      <c r="DI659" s="2"/>
      <c r="DJ659" s="2"/>
      <c r="DK659" s="2"/>
      <c r="DL659" s="2"/>
      <c r="DM659" s="2"/>
      <c r="DN659" s="2"/>
      <c r="DO659" s="2"/>
      <c r="DP659" s="2"/>
    </row>
    <row r="660" spans="9:120" ht="9.9499999999999993" customHeight="1">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c r="AR660" s="2"/>
      <c r="AS660" s="2"/>
      <c r="AT660" s="2"/>
      <c r="AU660" s="2"/>
      <c r="AV660" s="2"/>
      <c r="AW660" s="2"/>
      <c r="AX660" s="2"/>
      <c r="AY660" s="2"/>
      <c r="AZ660" s="2"/>
      <c r="BA660" s="2"/>
      <c r="BB660" s="2"/>
      <c r="BC660" s="2"/>
      <c r="BD660" s="2"/>
      <c r="BE660" s="2"/>
      <c r="BF660" s="2"/>
      <c r="BG660" s="2"/>
      <c r="BH660" s="2"/>
      <c r="BI660" s="2"/>
      <c r="BJ660" s="2"/>
      <c r="BK660" s="2"/>
      <c r="BL660" s="2"/>
      <c r="BM660" s="2"/>
      <c r="BN660" s="2"/>
      <c r="BO660" s="2"/>
      <c r="BP660" s="2"/>
      <c r="BQ660" s="2"/>
      <c r="BR660" s="2"/>
      <c r="BS660" s="2"/>
      <c r="BT660" s="2"/>
      <c r="BU660" s="2"/>
      <c r="BV660" s="2"/>
      <c r="BW660" s="2"/>
      <c r="BX660" s="2"/>
      <c r="BY660" s="2"/>
      <c r="BZ660" s="2"/>
      <c r="CA660" s="2"/>
      <c r="CB660" s="2"/>
      <c r="CC660" s="2"/>
      <c r="CD660" s="2"/>
      <c r="CE660" s="2"/>
      <c r="CF660" s="2"/>
      <c r="CG660" s="2"/>
      <c r="CH660" s="2"/>
      <c r="CI660" s="2"/>
      <c r="CJ660" s="2"/>
      <c r="CK660" s="2"/>
      <c r="CL660" s="2"/>
      <c r="CM660" s="2"/>
      <c r="CN660" s="2"/>
      <c r="CO660" s="2"/>
      <c r="CP660" s="2"/>
      <c r="CQ660" s="2"/>
      <c r="CR660" s="2"/>
      <c r="CS660" s="2"/>
      <c r="CT660" s="2"/>
      <c r="CU660" s="2"/>
      <c r="CV660" s="2"/>
      <c r="CW660" s="2"/>
      <c r="CX660" s="2"/>
      <c r="CY660" s="2"/>
      <c r="CZ660" s="2"/>
      <c r="DA660" s="2"/>
      <c r="DB660" s="2"/>
      <c r="DC660" s="2"/>
      <c r="DD660" s="2"/>
      <c r="DE660" s="2"/>
      <c r="DF660" s="2"/>
      <c r="DG660" s="2"/>
      <c r="DH660" s="2"/>
      <c r="DI660" s="2"/>
      <c r="DJ660" s="2"/>
      <c r="DK660" s="2"/>
      <c r="DL660" s="2"/>
      <c r="DM660" s="2"/>
      <c r="DN660" s="2"/>
      <c r="DO660" s="2"/>
      <c r="DP660" s="2"/>
    </row>
    <row r="661" spans="9:120" ht="9.9499999999999993" customHeight="1">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c r="AR661" s="2"/>
      <c r="AS661" s="2"/>
      <c r="AT661" s="2"/>
      <c r="AU661" s="2"/>
      <c r="AV661" s="2"/>
      <c r="AW661" s="2"/>
      <c r="AX661" s="2"/>
      <c r="AY661" s="2"/>
      <c r="AZ661" s="2"/>
      <c r="BA661" s="2"/>
      <c r="BB661" s="2"/>
      <c r="BC661" s="2"/>
      <c r="BD661" s="2"/>
      <c r="BE661" s="2"/>
      <c r="BF661" s="2"/>
      <c r="BG661" s="2"/>
      <c r="BH661" s="2"/>
      <c r="BI661" s="2"/>
      <c r="BJ661" s="2"/>
      <c r="BK661" s="2"/>
      <c r="BL661" s="2"/>
      <c r="BM661" s="2"/>
      <c r="BN661" s="2"/>
      <c r="BO661" s="2"/>
      <c r="BP661" s="2"/>
      <c r="BQ661" s="2"/>
      <c r="BR661" s="2"/>
      <c r="BS661" s="2"/>
      <c r="BT661" s="2"/>
      <c r="BU661" s="2"/>
      <c r="BV661" s="2"/>
      <c r="BW661" s="2"/>
      <c r="BX661" s="2"/>
      <c r="BY661" s="2"/>
      <c r="BZ661" s="2"/>
      <c r="CA661" s="2"/>
      <c r="CB661" s="2"/>
      <c r="CC661" s="2"/>
      <c r="CD661" s="2"/>
      <c r="CE661" s="2"/>
      <c r="CF661" s="2"/>
      <c r="CG661" s="2"/>
      <c r="CH661" s="2"/>
      <c r="CI661" s="2"/>
      <c r="CJ661" s="2"/>
      <c r="CK661" s="2"/>
      <c r="CL661" s="2"/>
      <c r="CM661" s="2"/>
      <c r="CN661" s="2"/>
      <c r="CO661" s="2"/>
      <c r="CP661" s="2"/>
      <c r="CQ661" s="2"/>
      <c r="CR661" s="2"/>
      <c r="CS661" s="2"/>
      <c r="CT661" s="2"/>
      <c r="CU661" s="2"/>
      <c r="CV661" s="2"/>
      <c r="CW661" s="2"/>
      <c r="CX661" s="2"/>
      <c r="CY661" s="2"/>
      <c r="CZ661" s="2"/>
      <c r="DA661" s="2"/>
      <c r="DB661" s="2"/>
      <c r="DC661" s="2"/>
      <c r="DD661" s="2"/>
      <c r="DE661" s="2"/>
      <c r="DF661" s="2"/>
      <c r="DG661" s="2"/>
      <c r="DH661" s="2"/>
      <c r="DI661" s="2"/>
      <c r="DJ661" s="2"/>
      <c r="DK661" s="2"/>
      <c r="DL661" s="2"/>
      <c r="DM661" s="2"/>
      <c r="DN661" s="2"/>
      <c r="DO661" s="2"/>
      <c r="DP661" s="2"/>
    </row>
    <row r="662" spans="9:120" ht="9.9499999999999993" customHeight="1">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c r="AR662" s="2"/>
      <c r="AS662" s="2"/>
      <c r="AT662" s="2"/>
      <c r="AU662" s="2"/>
      <c r="AV662" s="2"/>
      <c r="AW662" s="2"/>
      <c r="AX662" s="2"/>
      <c r="AY662" s="2"/>
      <c r="AZ662" s="2"/>
      <c r="BA662" s="2"/>
      <c r="BB662" s="2"/>
      <c r="BC662" s="2"/>
      <c r="BD662" s="2"/>
      <c r="BE662" s="2"/>
      <c r="BF662" s="2"/>
      <c r="BG662" s="2"/>
      <c r="BH662" s="2"/>
      <c r="BI662" s="2"/>
      <c r="BJ662" s="2"/>
      <c r="BK662" s="2"/>
      <c r="BL662" s="2"/>
      <c r="BM662" s="2"/>
      <c r="BN662" s="2"/>
      <c r="BO662" s="2"/>
      <c r="BP662" s="2"/>
      <c r="BQ662" s="2"/>
      <c r="BR662" s="2"/>
      <c r="BS662" s="2"/>
      <c r="BT662" s="2"/>
      <c r="BU662" s="2"/>
      <c r="BV662" s="2"/>
      <c r="BW662" s="2"/>
      <c r="BX662" s="2"/>
      <c r="BY662" s="2"/>
      <c r="BZ662" s="2"/>
      <c r="CA662" s="2"/>
      <c r="CB662" s="2"/>
      <c r="CC662" s="2"/>
      <c r="CD662" s="2"/>
      <c r="CE662" s="2"/>
      <c r="CF662" s="2"/>
      <c r="CG662" s="2"/>
      <c r="CH662" s="2"/>
      <c r="CI662" s="2"/>
      <c r="CJ662" s="2"/>
      <c r="CK662" s="2"/>
      <c r="CL662" s="2"/>
      <c r="CM662" s="2"/>
      <c r="CN662" s="2"/>
      <c r="CO662" s="2"/>
      <c r="CP662" s="2"/>
      <c r="CQ662" s="2"/>
      <c r="CR662" s="2"/>
      <c r="CS662" s="2"/>
      <c r="CT662" s="2"/>
      <c r="CU662" s="2"/>
      <c r="CV662" s="2"/>
      <c r="CW662" s="2"/>
      <c r="CX662" s="2"/>
      <c r="CY662" s="2"/>
      <c r="CZ662" s="2"/>
      <c r="DA662" s="2"/>
      <c r="DB662" s="2"/>
      <c r="DC662" s="2"/>
      <c r="DD662" s="2"/>
      <c r="DE662" s="2"/>
      <c r="DF662" s="2"/>
      <c r="DG662" s="2"/>
      <c r="DH662" s="2"/>
      <c r="DI662" s="2"/>
      <c r="DJ662" s="2"/>
      <c r="DK662" s="2"/>
      <c r="DL662" s="2"/>
      <c r="DM662" s="2"/>
      <c r="DN662" s="2"/>
      <c r="DO662" s="2"/>
      <c r="DP662" s="2"/>
    </row>
    <row r="663" spans="9:120" ht="9.9499999999999993" customHeight="1">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c r="AR663" s="2"/>
      <c r="AS663" s="2"/>
      <c r="AT663" s="2"/>
      <c r="AU663" s="2"/>
      <c r="AV663" s="2"/>
      <c r="AW663" s="2"/>
      <c r="AX663" s="2"/>
      <c r="AY663" s="2"/>
      <c r="AZ663" s="2"/>
      <c r="BA663" s="2"/>
      <c r="BB663" s="2"/>
      <c r="BC663" s="2"/>
      <c r="BD663" s="2"/>
      <c r="BE663" s="2"/>
      <c r="BF663" s="2"/>
      <c r="BG663" s="2"/>
      <c r="BH663" s="2"/>
      <c r="BI663" s="2"/>
      <c r="BJ663" s="2"/>
      <c r="BK663" s="2"/>
      <c r="BL663" s="2"/>
      <c r="BM663" s="2"/>
      <c r="BN663" s="2"/>
      <c r="BO663" s="2"/>
      <c r="BP663" s="2"/>
      <c r="BQ663" s="2"/>
      <c r="BR663" s="2"/>
      <c r="BS663" s="2"/>
      <c r="BT663" s="2"/>
      <c r="BU663" s="2"/>
      <c r="BV663" s="2"/>
      <c r="BW663" s="2"/>
      <c r="BX663" s="2"/>
      <c r="BY663" s="2"/>
      <c r="BZ663" s="2"/>
      <c r="CA663" s="2"/>
      <c r="CB663" s="2"/>
      <c r="CC663" s="2"/>
      <c r="CD663" s="2"/>
      <c r="CE663" s="2"/>
      <c r="CF663" s="2"/>
      <c r="CG663" s="2"/>
      <c r="CH663" s="2"/>
      <c r="CI663" s="2"/>
      <c r="CJ663" s="2"/>
      <c r="CK663" s="2"/>
      <c r="CL663" s="2"/>
      <c r="CM663" s="2"/>
      <c r="CN663" s="2"/>
      <c r="CO663" s="2"/>
      <c r="CP663" s="2"/>
      <c r="CQ663" s="2"/>
      <c r="CR663" s="2"/>
      <c r="CS663" s="2"/>
      <c r="CT663" s="2"/>
      <c r="CU663" s="2"/>
      <c r="CV663" s="2"/>
      <c r="CW663" s="2"/>
      <c r="CX663" s="2"/>
      <c r="CY663" s="2"/>
      <c r="CZ663" s="2"/>
      <c r="DA663" s="2"/>
      <c r="DB663" s="2"/>
      <c r="DC663" s="2"/>
      <c r="DD663" s="2"/>
      <c r="DE663" s="2"/>
      <c r="DF663" s="2"/>
      <c r="DG663" s="2"/>
      <c r="DH663" s="2"/>
      <c r="DI663" s="2"/>
      <c r="DJ663" s="2"/>
      <c r="DK663" s="2"/>
      <c r="DL663" s="2"/>
      <c r="DM663" s="2"/>
      <c r="DN663" s="2"/>
      <c r="DO663" s="2"/>
      <c r="DP663" s="2"/>
    </row>
    <row r="664" spans="9:120" ht="9.9499999999999993" customHeight="1">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c r="AR664" s="2"/>
      <c r="AS664" s="2"/>
      <c r="AT664" s="2"/>
      <c r="AU664" s="2"/>
      <c r="AV664" s="2"/>
      <c r="AW664" s="2"/>
      <c r="AX664" s="2"/>
      <c r="AY664" s="2"/>
      <c r="AZ664" s="2"/>
      <c r="BA664" s="2"/>
      <c r="BB664" s="2"/>
      <c r="BC664" s="2"/>
      <c r="BD664" s="2"/>
      <c r="BE664" s="2"/>
      <c r="BF664" s="2"/>
      <c r="BG664" s="2"/>
      <c r="BH664" s="2"/>
      <c r="BI664" s="2"/>
      <c r="BJ664" s="2"/>
      <c r="BK664" s="2"/>
      <c r="BL664" s="2"/>
      <c r="BM664" s="2"/>
      <c r="BN664" s="2"/>
      <c r="BO664" s="2"/>
      <c r="BP664" s="2"/>
      <c r="BQ664" s="2"/>
      <c r="BR664" s="2"/>
      <c r="BS664" s="2"/>
      <c r="BT664" s="2"/>
      <c r="BU664" s="2"/>
      <c r="BV664" s="2"/>
      <c r="BW664" s="2"/>
      <c r="BX664" s="2"/>
      <c r="BY664" s="2"/>
      <c r="BZ664" s="2"/>
      <c r="CA664" s="2"/>
      <c r="CB664" s="2"/>
      <c r="CC664" s="2"/>
      <c r="CD664" s="2"/>
      <c r="CE664" s="2"/>
      <c r="CF664" s="2"/>
      <c r="CG664" s="2"/>
      <c r="CH664" s="2"/>
      <c r="CI664" s="2"/>
      <c r="CJ664" s="2"/>
      <c r="CK664" s="2"/>
      <c r="CL664" s="2"/>
      <c r="CM664" s="2"/>
      <c r="CN664" s="2"/>
      <c r="CO664" s="2"/>
      <c r="CP664" s="2"/>
      <c r="CQ664" s="2"/>
      <c r="CR664" s="2"/>
      <c r="CS664" s="2"/>
      <c r="CT664" s="2"/>
      <c r="CU664" s="2"/>
      <c r="CV664" s="2"/>
      <c r="CW664" s="2"/>
      <c r="CX664" s="2"/>
      <c r="CY664" s="2"/>
      <c r="CZ664" s="2"/>
      <c r="DA664" s="2"/>
      <c r="DB664" s="2"/>
      <c r="DC664" s="2"/>
      <c r="DD664" s="2"/>
      <c r="DE664" s="2"/>
      <c r="DF664" s="2"/>
      <c r="DG664" s="2"/>
      <c r="DH664" s="2"/>
      <c r="DI664" s="2"/>
      <c r="DJ664" s="2"/>
      <c r="DK664" s="2"/>
      <c r="DL664" s="2"/>
      <c r="DM664" s="2"/>
      <c r="DN664" s="2"/>
      <c r="DO664" s="2"/>
      <c r="DP664" s="2"/>
    </row>
    <row r="665" spans="9:120" ht="9.9499999999999993" customHeight="1">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c r="AR665" s="2"/>
      <c r="AS665" s="2"/>
      <c r="AT665" s="2"/>
      <c r="AU665" s="2"/>
      <c r="AV665" s="2"/>
      <c r="AW665" s="2"/>
      <c r="AX665" s="2"/>
      <c r="AY665" s="2"/>
      <c r="AZ665" s="2"/>
      <c r="BA665" s="2"/>
      <c r="BB665" s="2"/>
      <c r="BC665" s="2"/>
      <c r="BD665" s="2"/>
      <c r="BE665" s="2"/>
      <c r="BF665" s="2"/>
      <c r="BG665" s="2"/>
      <c r="BH665" s="2"/>
      <c r="BI665" s="2"/>
      <c r="BJ665" s="2"/>
      <c r="BK665" s="2"/>
      <c r="BL665" s="2"/>
      <c r="BM665" s="2"/>
      <c r="BN665" s="2"/>
      <c r="BO665" s="2"/>
      <c r="BP665" s="2"/>
      <c r="BQ665" s="2"/>
      <c r="BR665" s="2"/>
      <c r="BS665" s="2"/>
      <c r="BT665" s="2"/>
      <c r="BU665" s="2"/>
      <c r="BV665" s="2"/>
      <c r="BW665" s="2"/>
      <c r="BX665" s="2"/>
      <c r="BY665" s="2"/>
      <c r="BZ665" s="2"/>
      <c r="CA665" s="2"/>
      <c r="CB665" s="2"/>
      <c r="CC665" s="2"/>
      <c r="CD665" s="2"/>
      <c r="CE665" s="2"/>
      <c r="CF665" s="2"/>
      <c r="CG665" s="2"/>
      <c r="CH665" s="2"/>
      <c r="CI665" s="2"/>
      <c r="CJ665" s="2"/>
      <c r="CK665" s="2"/>
      <c r="CL665" s="2"/>
      <c r="CM665" s="2"/>
      <c r="CN665" s="2"/>
      <c r="CO665" s="2"/>
      <c r="CP665" s="2"/>
      <c r="CQ665" s="2"/>
      <c r="CR665" s="2"/>
      <c r="CS665" s="2"/>
      <c r="CT665" s="2"/>
      <c r="CU665" s="2"/>
      <c r="CV665" s="2"/>
      <c r="CW665" s="2"/>
      <c r="CX665" s="2"/>
      <c r="CY665" s="2"/>
      <c r="CZ665" s="2"/>
      <c r="DA665" s="2"/>
      <c r="DB665" s="2"/>
      <c r="DC665" s="2"/>
      <c r="DD665" s="2"/>
      <c r="DE665" s="2"/>
      <c r="DF665" s="2"/>
      <c r="DG665" s="2"/>
      <c r="DH665" s="2"/>
      <c r="DI665" s="2"/>
      <c r="DJ665" s="2"/>
      <c r="DK665" s="2"/>
      <c r="DL665" s="2"/>
      <c r="DM665" s="2"/>
      <c r="DN665" s="2"/>
      <c r="DO665" s="2"/>
      <c r="DP665" s="2"/>
    </row>
    <row r="666" spans="9:120" ht="9.9499999999999993" customHeight="1">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c r="AR666" s="2"/>
      <c r="AS666" s="2"/>
      <c r="AT666" s="2"/>
      <c r="AU666" s="2"/>
      <c r="AV666" s="2"/>
      <c r="AW666" s="2"/>
      <c r="AX666" s="2"/>
      <c r="AY666" s="2"/>
      <c r="AZ666" s="2"/>
      <c r="BA666" s="2"/>
      <c r="BB666" s="2"/>
      <c r="BC666" s="2"/>
      <c r="BD666" s="2"/>
      <c r="BE666" s="2"/>
      <c r="BF666" s="2"/>
      <c r="BG666" s="2"/>
      <c r="BH666" s="2"/>
      <c r="BI666" s="2"/>
      <c r="BJ666" s="2"/>
      <c r="BK666" s="2"/>
      <c r="BL666" s="2"/>
      <c r="BM666" s="2"/>
      <c r="BN666" s="2"/>
      <c r="BO666" s="2"/>
      <c r="BP666" s="2"/>
      <c r="BQ666" s="2"/>
      <c r="BR666" s="2"/>
      <c r="BS666" s="2"/>
      <c r="BT666" s="2"/>
      <c r="BU666" s="2"/>
      <c r="BV666" s="2"/>
      <c r="BW666" s="2"/>
      <c r="BX666" s="2"/>
      <c r="BY666" s="2"/>
      <c r="BZ666" s="2"/>
      <c r="CA666" s="2"/>
      <c r="CB666" s="2"/>
      <c r="CC666" s="2"/>
      <c r="CD666" s="2"/>
      <c r="CE666" s="2"/>
      <c r="CF666" s="2"/>
      <c r="CG666" s="2"/>
      <c r="CH666" s="2"/>
      <c r="CI666" s="2"/>
      <c r="CJ666" s="2"/>
      <c r="CK666" s="2"/>
      <c r="CL666" s="2"/>
      <c r="CM666" s="2"/>
      <c r="CN666" s="2"/>
      <c r="CO666" s="2"/>
      <c r="CP666" s="2"/>
      <c r="CQ666" s="2"/>
      <c r="CR666" s="2"/>
      <c r="CS666" s="2"/>
      <c r="CT666" s="2"/>
      <c r="CU666" s="2"/>
      <c r="CV666" s="2"/>
      <c r="CW666" s="2"/>
      <c r="CX666" s="2"/>
      <c r="CY666" s="2"/>
      <c r="CZ666" s="2"/>
      <c r="DA666" s="2"/>
      <c r="DB666" s="2"/>
      <c r="DC666" s="2"/>
      <c r="DD666" s="2"/>
      <c r="DE666" s="2"/>
      <c r="DF666" s="2"/>
      <c r="DG666" s="2"/>
      <c r="DH666" s="2"/>
      <c r="DI666" s="2"/>
      <c r="DJ666" s="2"/>
      <c r="DK666" s="2"/>
      <c r="DL666" s="2"/>
      <c r="DM666" s="2"/>
      <c r="DN666" s="2"/>
      <c r="DO666" s="2"/>
      <c r="DP666" s="2"/>
    </row>
    <row r="667" spans="9:120" ht="9.9499999999999993" customHeight="1">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c r="AR667" s="2"/>
      <c r="AS667" s="2"/>
      <c r="AT667" s="2"/>
      <c r="AU667" s="2"/>
      <c r="AV667" s="2"/>
      <c r="AW667" s="2"/>
      <c r="AX667" s="2"/>
      <c r="AY667" s="2"/>
      <c r="AZ667" s="2"/>
      <c r="BA667" s="2"/>
      <c r="BB667" s="2"/>
      <c r="BC667" s="2"/>
      <c r="BD667" s="2"/>
      <c r="BE667" s="2"/>
      <c r="BF667" s="2"/>
      <c r="BG667" s="2"/>
      <c r="BH667" s="2"/>
      <c r="BI667" s="2"/>
      <c r="BJ667" s="2"/>
      <c r="BK667" s="2"/>
      <c r="BL667" s="2"/>
      <c r="BM667" s="2"/>
      <c r="BN667" s="2"/>
      <c r="BO667" s="2"/>
      <c r="BP667" s="2"/>
      <c r="BQ667" s="2"/>
      <c r="BR667" s="2"/>
      <c r="BS667" s="2"/>
      <c r="BT667" s="2"/>
      <c r="BU667" s="2"/>
      <c r="BV667" s="2"/>
      <c r="BW667" s="2"/>
      <c r="BX667" s="2"/>
      <c r="BY667" s="2"/>
      <c r="BZ667" s="2"/>
      <c r="CA667" s="2"/>
      <c r="CB667" s="2"/>
      <c r="CC667" s="2"/>
      <c r="CD667" s="2"/>
      <c r="CE667" s="2"/>
      <c r="CF667" s="2"/>
      <c r="CG667" s="2"/>
      <c r="CH667" s="2"/>
      <c r="CI667" s="2"/>
      <c r="CJ667" s="2"/>
      <c r="CK667" s="2"/>
      <c r="CL667" s="2"/>
      <c r="CM667" s="2"/>
      <c r="CN667" s="2"/>
      <c r="CO667" s="2"/>
      <c r="CP667" s="2"/>
      <c r="CQ667" s="2"/>
      <c r="CR667" s="2"/>
      <c r="CS667" s="2"/>
      <c r="CT667" s="2"/>
      <c r="CU667" s="2"/>
      <c r="CV667" s="2"/>
      <c r="CW667" s="2"/>
      <c r="CX667" s="2"/>
      <c r="CY667" s="2"/>
      <c r="CZ667" s="2"/>
      <c r="DA667" s="2"/>
      <c r="DB667" s="2"/>
      <c r="DC667" s="2"/>
      <c r="DD667" s="2"/>
      <c r="DE667" s="2"/>
      <c r="DF667" s="2"/>
      <c r="DG667" s="2"/>
      <c r="DH667" s="2"/>
      <c r="DI667" s="2"/>
      <c r="DJ667" s="2"/>
      <c r="DK667" s="2"/>
      <c r="DL667" s="2"/>
      <c r="DM667" s="2"/>
      <c r="DN667" s="2"/>
      <c r="DO667" s="2"/>
      <c r="DP667" s="2"/>
    </row>
    <row r="668" spans="9:120" ht="9.9499999999999993" customHeight="1">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c r="AR668" s="2"/>
      <c r="AS668" s="2"/>
      <c r="AT668" s="2"/>
      <c r="AU668" s="2"/>
      <c r="AV668" s="2"/>
      <c r="AW668" s="2"/>
      <c r="AX668" s="2"/>
      <c r="AY668" s="2"/>
      <c r="AZ668" s="2"/>
      <c r="BA668" s="2"/>
      <c r="BB668" s="2"/>
      <c r="BC668" s="2"/>
      <c r="BD668" s="2"/>
      <c r="BE668" s="2"/>
      <c r="BF668" s="2"/>
      <c r="BG668" s="2"/>
      <c r="BH668" s="2"/>
      <c r="BI668" s="2"/>
      <c r="BJ668" s="2"/>
      <c r="BK668" s="2"/>
      <c r="BL668" s="2"/>
      <c r="BM668" s="2"/>
      <c r="BN668" s="2"/>
      <c r="BO668" s="2"/>
      <c r="BP668" s="2"/>
      <c r="BQ668" s="2"/>
      <c r="BR668" s="2"/>
      <c r="BS668" s="2"/>
      <c r="BT668" s="2"/>
      <c r="BU668" s="2"/>
      <c r="BV668" s="2"/>
      <c r="BW668" s="2"/>
      <c r="BX668" s="2"/>
      <c r="BY668" s="2"/>
      <c r="BZ668" s="2"/>
      <c r="CA668" s="2"/>
      <c r="CB668" s="2"/>
      <c r="CC668" s="2"/>
      <c r="CD668" s="2"/>
      <c r="CE668" s="2"/>
      <c r="CF668" s="2"/>
      <c r="CG668" s="2"/>
      <c r="CH668" s="2"/>
      <c r="CI668" s="2"/>
      <c r="CJ668" s="2"/>
      <c r="CK668" s="2"/>
      <c r="CL668" s="2"/>
      <c r="CM668" s="2"/>
      <c r="CN668" s="2"/>
      <c r="CO668" s="2"/>
      <c r="CP668" s="2"/>
      <c r="CQ668" s="2"/>
      <c r="CR668" s="2"/>
      <c r="CS668" s="2"/>
      <c r="CT668" s="2"/>
      <c r="CU668" s="2"/>
      <c r="CV668" s="2"/>
      <c r="CW668" s="2"/>
      <c r="CX668" s="2"/>
      <c r="CY668" s="2"/>
      <c r="CZ668" s="2"/>
      <c r="DA668" s="2"/>
      <c r="DB668" s="2"/>
      <c r="DC668" s="2"/>
      <c r="DD668" s="2"/>
      <c r="DE668" s="2"/>
      <c r="DF668" s="2"/>
      <c r="DG668" s="2"/>
      <c r="DH668" s="2"/>
      <c r="DI668" s="2"/>
      <c r="DJ668" s="2"/>
      <c r="DK668" s="2"/>
      <c r="DL668" s="2"/>
      <c r="DM668" s="2"/>
      <c r="DN668" s="2"/>
      <c r="DO668" s="2"/>
      <c r="DP668" s="2"/>
    </row>
    <row r="669" spans="9:120" ht="9.9499999999999993" customHeight="1">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c r="AR669" s="2"/>
      <c r="AS669" s="2"/>
      <c r="AT669" s="2"/>
      <c r="AU669" s="2"/>
      <c r="AV669" s="2"/>
      <c r="AW669" s="2"/>
      <c r="AX669" s="2"/>
      <c r="AY669" s="2"/>
      <c r="AZ669" s="2"/>
      <c r="BA669" s="2"/>
      <c r="BB669" s="2"/>
      <c r="BC669" s="2"/>
      <c r="BD669" s="2"/>
      <c r="BE669" s="2"/>
      <c r="BF669" s="2"/>
      <c r="BG669" s="2"/>
      <c r="BH669" s="2"/>
      <c r="BI669" s="2"/>
      <c r="BJ669" s="2"/>
      <c r="BK669" s="2"/>
      <c r="BL669" s="2"/>
      <c r="BM669" s="2"/>
      <c r="BN669" s="2"/>
      <c r="BO669" s="2"/>
      <c r="BP669" s="2"/>
      <c r="BQ669" s="2"/>
      <c r="BR669" s="2"/>
      <c r="BS669" s="2"/>
      <c r="BT669" s="2"/>
      <c r="BU669" s="2"/>
      <c r="BV669" s="2"/>
      <c r="BW669" s="2"/>
      <c r="BX669" s="2"/>
      <c r="BY669" s="2"/>
      <c r="BZ669" s="2"/>
      <c r="CA669" s="2"/>
      <c r="CB669" s="2"/>
      <c r="CC669" s="2"/>
      <c r="CD669" s="2"/>
      <c r="CE669" s="2"/>
      <c r="CF669" s="2"/>
      <c r="CG669" s="2"/>
      <c r="CH669" s="2"/>
      <c r="CI669" s="2"/>
      <c r="CJ669" s="2"/>
      <c r="CK669" s="2"/>
      <c r="CL669" s="2"/>
      <c r="CM669" s="2"/>
      <c r="CN669" s="2"/>
      <c r="CO669" s="2"/>
      <c r="CP669" s="2"/>
      <c r="CQ669" s="2"/>
      <c r="CR669" s="2"/>
      <c r="CS669" s="2"/>
      <c r="CT669" s="2"/>
      <c r="CU669" s="2"/>
      <c r="CV669" s="2"/>
      <c r="CW669" s="2"/>
      <c r="CX669" s="2"/>
      <c r="CY669" s="2"/>
      <c r="CZ669" s="2"/>
      <c r="DA669" s="2"/>
      <c r="DB669" s="2"/>
      <c r="DC669" s="2"/>
      <c r="DD669" s="2"/>
      <c r="DE669" s="2"/>
      <c r="DF669" s="2"/>
      <c r="DG669" s="2"/>
      <c r="DH669" s="2"/>
      <c r="DI669" s="2"/>
      <c r="DJ669" s="2"/>
      <c r="DK669" s="2"/>
      <c r="DL669" s="2"/>
      <c r="DM669" s="2"/>
      <c r="DN669" s="2"/>
      <c r="DO669" s="2"/>
      <c r="DP669" s="2"/>
    </row>
    <row r="670" spans="9:120" ht="9.9499999999999993" customHeight="1">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c r="AR670" s="2"/>
      <c r="AS670" s="2"/>
      <c r="AT670" s="2"/>
      <c r="AU670" s="2"/>
      <c r="AV670" s="2"/>
      <c r="AW670" s="2"/>
      <c r="AX670" s="2"/>
      <c r="AY670" s="2"/>
      <c r="AZ670" s="2"/>
      <c r="BA670" s="2"/>
      <c r="BB670" s="2"/>
      <c r="BC670" s="2"/>
      <c r="BD670" s="2"/>
      <c r="BE670" s="2"/>
      <c r="BF670" s="2"/>
      <c r="BG670" s="2"/>
      <c r="BH670" s="2"/>
      <c r="BI670" s="2"/>
      <c r="BJ670" s="2"/>
      <c r="BK670" s="2"/>
      <c r="BL670" s="2"/>
      <c r="BM670" s="2"/>
      <c r="BN670" s="2"/>
      <c r="BO670" s="2"/>
      <c r="BP670" s="2"/>
      <c r="BQ670" s="2"/>
      <c r="BR670" s="2"/>
      <c r="BS670" s="2"/>
      <c r="BT670" s="2"/>
      <c r="BU670" s="2"/>
      <c r="BV670" s="2"/>
      <c r="BW670" s="2"/>
      <c r="BX670" s="2"/>
      <c r="BY670" s="2"/>
      <c r="BZ670" s="2"/>
      <c r="CA670" s="2"/>
      <c r="CB670" s="2"/>
      <c r="CC670" s="2"/>
      <c r="CD670" s="2"/>
      <c r="CE670" s="2"/>
      <c r="CF670" s="2"/>
      <c r="CG670" s="2"/>
      <c r="CH670" s="2"/>
      <c r="CI670" s="2"/>
      <c r="CJ670" s="2"/>
      <c r="CK670" s="2"/>
      <c r="CL670" s="2"/>
      <c r="CM670" s="2"/>
      <c r="CN670" s="2"/>
      <c r="CO670" s="2"/>
      <c r="CP670" s="2"/>
      <c r="CQ670" s="2"/>
      <c r="CR670" s="2"/>
      <c r="CS670" s="2"/>
      <c r="CT670" s="2"/>
      <c r="CU670" s="2"/>
      <c r="CV670" s="2"/>
      <c r="CW670" s="2"/>
      <c r="CX670" s="2"/>
      <c r="CY670" s="2"/>
      <c r="CZ670" s="2"/>
      <c r="DA670" s="2"/>
      <c r="DB670" s="2"/>
      <c r="DC670" s="2"/>
      <c r="DD670" s="2"/>
      <c r="DE670" s="2"/>
      <c r="DF670" s="2"/>
      <c r="DG670" s="2"/>
      <c r="DH670" s="2"/>
      <c r="DI670" s="2"/>
      <c r="DJ670" s="2"/>
      <c r="DK670" s="2"/>
      <c r="DL670" s="2"/>
      <c r="DM670" s="2"/>
      <c r="DN670" s="2"/>
      <c r="DO670" s="2"/>
      <c r="DP670" s="2"/>
    </row>
    <row r="671" spans="9:120" ht="9.9499999999999993" customHeight="1">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c r="AR671" s="2"/>
      <c r="AS671" s="2"/>
      <c r="AT671" s="2"/>
      <c r="AU671" s="2"/>
      <c r="AV671" s="2"/>
      <c r="AW671" s="2"/>
      <c r="AX671" s="2"/>
      <c r="AY671" s="2"/>
      <c r="AZ671" s="2"/>
      <c r="BA671" s="2"/>
      <c r="BB671" s="2"/>
      <c r="BC671" s="2"/>
      <c r="BD671" s="2"/>
      <c r="BE671" s="2"/>
      <c r="BF671" s="2"/>
      <c r="BG671" s="2"/>
      <c r="BH671" s="2"/>
      <c r="BI671" s="2"/>
      <c r="BJ671" s="2"/>
      <c r="BK671" s="2"/>
      <c r="BL671" s="2"/>
      <c r="BM671" s="2"/>
      <c r="BN671" s="2"/>
      <c r="BO671" s="2"/>
      <c r="BP671" s="2"/>
      <c r="BQ671" s="2"/>
      <c r="BR671" s="2"/>
      <c r="BS671" s="2"/>
      <c r="BT671" s="2"/>
      <c r="BU671" s="2"/>
      <c r="BV671" s="2"/>
      <c r="BW671" s="2"/>
      <c r="BX671" s="2"/>
      <c r="BY671" s="2"/>
      <c r="BZ671" s="2"/>
      <c r="CA671" s="2"/>
      <c r="CB671" s="2"/>
      <c r="CC671" s="2"/>
      <c r="CD671" s="2"/>
      <c r="CE671" s="2"/>
      <c r="CF671" s="2"/>
      <c r="CG671" s="2"/>
      <c r="CH671" s="2"/>
      <c r="CI671" s="2"/>
      <c r="CJ671" s="2"/>
      <c r="CK671" s="2"/>
      <c r="CL671" s="2"/>
      <c r="CM671" s="2"/>
      <c r="CN671" s="2"/>
      <c r="CO671" s="2"/>
      <c r="CP671" s="2"/>
      <c r="CQ671" s="2"/>
      <c r="CR671" s="2"/>
      <c r="CS671" s="2"/>
      <c r="CT671" s="2"/>
      <c r="CU671" s="2"/>
      <c r="CV671" s="2"/>
      <c r="CW671" s="2"/>
      <c r="CX671" s="2"/>
      <c r="CY671" s="2"/>
      <c r="CZ671" s="2"/>
      <c r="DA671" s="2"/>
      <c r="DB671" s="2"/>
      <c r="DC671" s="2"/>
      <c r="DD671" s="2"/>
      <c r="DE671" s="2"/>
      <c r="DF671" s="2"/>
      <c r="DG671" s="2"/>
      <c r="DH671" s="2"/>
      <c r="DI671" s="2"/>
      <c r="DJ671" s="2"/>
      <c r="DK671" s="2"/>
      <c r="DL671" s="2"/>
      <c r="DM671" s="2"/>
      <c r="DN671" s="2"/>
      <c r="DO671" s="2"/>
      <c r="DP671" s="2"/>
    </row>
    <row r="672" spans="9:120" ht="9.9499999999999993" customHeight="1">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c r="AR672" s="2"/>
      <c r="AS672" s="2"/>
      <c r="AT672" s="2"/>
      <c r="AU672" s="2"/>
      <c r="AV672" s="2"/>
      <c r="AW672" s="2"/>
      <c r="AX672" s="2"/>
      <c r="AY672" s="2"/>
      <c r="AZ672" s="2"/>
      <c r="BA672" s="2"/>
      <c r="BB672" s="2"/>
      <c r="BC672" s="2"/>
      <c r="BD672" s="2"/>
      <c r="BE672" s="2"/>
      <c r="BF672" s="2"/>
      <c r="BG672" s="2"/>
      <c r="BH672" s="2"/>
      <c r="BI672" s="2"/>
      <c r="BJ672" s="2"/>
      <c r="BK672" s="2"/>
      <c r="BL672" s="2"/>
      <c r="BM672" s="2"/>
      <c r="BN672" s="2"/>
      <c r="BO672" s="2"/>
      <c r="BP672" s="2"/>
      <c r="BQ672" s="2"/>
      <c r="BR672" s="2"/>
      <c r="BS672" s="2"/>
      <c r="BT672" s="2"/>
      <c r="BU672" s="2"/>
      <c r="BV672" s="2"/>
      <c r="BW672" s="2"/>
      <c r="BX672" s="2"/>
      <c r="BY672" s="2"/>
      <c r="BZ672" s="2"/>
      <c r="CA672" s="2"/>
      <c r="CB672" s="2"/>
      <c r="CC672" s="2"/>
      <c r="CD672" s="2"/>
      <c r="CE672" s="2"/>
      <c r="CF672" s="2"/>
      <c r="CG672" s="2"/>
      <c r="CH672" s="2"/>
      <c r="CI672" s="2"/>
      <c r="CJ672" s="2"/>
      <c r="CK672" s="2"/>
      <c r="CL672" s="2"/>
      <c r="CM672" s="2"/>
      <c r="CN672" s="2"/>
      <c r="CO672" s="2"/>
      <c r="CP672" s="2"/>
      <c r="CQ672" s="2"/>
      <c r="CR672" s="2"/>
      <c r="CS672" s="2"/>
      <c r="CT672" s="2"/>
      <c r="CU672" s="2"/>
      <c r="CV672" s="2"/>
      <c r="CW672" s="2"/>
      <c r="CX672" s="2"/>
      <c r="CY672" s="2"/>
      <c r="CZ672" s="2"/>
      <c r="DA672" s="2"/>
      <c r="DB672" s="2"/>
      <c r="DC672" s="2"/>
      <c r="DD672" s="2"/>
      <c r="DE672" s="2"/>
      <c r="DF672" s="2"/>
      <c r="DG672" s="2"/>
      <c r="DH672" s="2"/>
      <c r="DI672" s="2"/>
      <c r="DJ672" s="2"/>
      <c r="DK672" s="2"/>
      <c r="DL672" s="2"/>
      <c r="DM672" s="2"/>
      <c r="DN672" s="2"/>
      <c r="DO672" s="2"/>
      <c r="DP672" s="2"/>
    </row>
    <row r="673" spans="9:120" ht="9.9499999999999993" customHeight="1">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c r="AR673" s="2"/>
      <c r="AS673" s="2"/>
      <c r="AT673" s="2"/>
      <c r="AU673" s="2"/>
      <c r="AV673" s="2"/>
      <c r="AW673" s="2"/>
      <c r="AX673" s="2"/>
      <c r="AY673" s="2"/>
      <c r="AZ673" s="2"/>
      <c r="BA673" s="2"/>
      <c r="BB673" s="2"/>
      <c r="BC673" s="2"/>
      <c r="BD673" s="2"/>
      <c r="BE673" s="2"/>
      <c r="BF673" s="2"/>
      <c r="BG673" s="2"/>
      <c r="BH673" s="2"/>
      <c r="BI673" s="2"/>
      <c r="BJ673" s="2"/>
      <c r="BK673" s="2"/>
      <c r="BL673" s="2"/>
      <c r="BM673" s="2"/>
      <c r="BN673" s="2"/>
      <c r="BO673" s="2"/>
      <c r="BP673" s="2"/>
      <c r="BQ673" s="2"/>
      <c r="BR673" s="2"/>
      <c r="BS673" s="2"/>
      <c r="BT673" s="2"/>
      <c r="BU673" s="2"/>
      <c r="BV673" s="2"/>
      <c r="BW673" s="2"/>
      <c r="BX673" s="2"/>
      <c r="BY673" s="2"/>
      <c r="BZ673" s="2"/>
      <c r="CA673" s="2"/>
      <c r="CB673" s="2"/>
      <c r="CC673" s="2"/>
      <c r="CD673" s="2"/>
      <c r="CE673" s="2"/>
      <c r="CF673" s="2"/>
      <c r="CG673" s="2"/>
      <c r="CH673" s="2"/>
      <c r="CI673" s="2"/>
      <c r="CJ673" s="2"/>
      <c r="CK673" s="2"/>
      <c r="CL673" s="2"/>
      <c r="CM673" s="2"/>
      <c r="CN673" s="2"/>
      <c r="CO673" s="2"/>
      <c r="CP673" s="2"/>
      <c r="CQ673" s="2"/>
      <c r="CR673" s="2"/>
      <c r="CS673" s="2"/>
      <c r="CT673" s="2"/>
      <c r="CU673" s="2"/>
      <c r="CV673" s="2"/>
      <c r="CW673" s="2"/>
      <c r="CX673" s="2"/>
      <c r="CY673" s="2"/>
      <c r="CZ673" s="2"/>
      <c r="DA673" s="2"/>
      <c r="DB673" s="2"/>
      <c r="DC673" s="2"/>
      <c r="DD673" s="2"/>
      <c r="DE673" s="2"/>
      <c r="DF673" s="2"/>
      <c r="DG673" s="2"/>
      <c r="DH673" s="2"/>
      <c r="DI673" s="2"/>
      <c r="DJ673" s="2"/>
      <c r="DK673" s="2"/>
      <c r="DL673" s="2"/>
      <c r="DM673" s="2"/>
      <c r="DN673" s="2"/>
      <c r="DO673" s="2"/>
      <c r="DP673" s="2"/>
    </row>
    <row r="674" spans="9:120" ht="9.9499999999999993" customHeight="1">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c r="AR674" s="2"/>
      <c r="AS674" s="2"/>
      <c r="AT674" s="2"/>
      <c r="AU674" s="2"/>
      <c r="AV674" s="2"/>
      <c r="AW674" s="2"/>
      <c r="AX674" s="2"/>
      <c r="AY674" s="2"/>
      <c r="AZ674" s="2"/>
      <c r="BA674" s="2"/>
      <c r="BB674" s="2"/>
      <c r="BC674" s="2"/>
      <c r="BD674" s="2"/>
      <c r="BE674" s="2"/>
      <c r="BF674" s="2"/>
      <c r="BG674" s="2"/>
      <c r="BH674" s="2"/>
      <c r="BI674" s="2"/>
      <c r="BJ674" s="2"/>
      <c r="BK674" s="2"/>
      <c r="BL674" s="2"/>
      <c r="BM674" s="2"/>
      <c r="BN674" s="2"/>
      <c r="BO674" s="2"/>
      <c r="BP674" s="2"/>
      <c r="BQ674" s="2"/>
      <c r="BR674" s="2"/>
      <c r="BS674" s="2"/>
      <c r="BT674" s="2"/>
      <c r="BU674" s="2"/>
      <c r="BV674" s="2"/>
      <c r="BW674" s="2"/>
      <c r="BX674" s="2"/>
      <c r="BY674" s="2"/>
      <c r="BZ674" s="2"/>
      <c r="CA674" s="2"/>
      <c r="CB674" s="2"/>
      <c r="CC674" s="2"/>
      <c r="CD674" s="2"/>
      <c r="CE674" s="2"/>
      <c r="CF674" s="2"/>
      <c r="CG674" s="2"/>
      <c r="CH674" s="2"/>
      <c r="CI674" s="2"/>
      <c r="CJ674" s="2"/>
      <c r="CK674" s="2"/>
      <c r="CL674" s="2"/>
      <c r="CM674" s="2"/>
      <c r="CN674" s="2"/>
      <c r="CO674" s="2"/>
      <c r="CP674" s="2"/>
      <c r="CQ674" s="2"/>
      <c r="CR674" s="2"/>
      <c r="CS674" s="2"/>
      <c r="CT674" s="2"/>
      <c r="CU674" s="2"/>
      <c r="CV674" s="2"/>
      <c r="CW674" s="2"/>
      <c r="CX674" s="2"/>
      <c r="CY674" s="2"/>
      <c r="CZ674" s="2"/>
      <c r="DA674" s="2"/>
      <c r="DB674" s="2"/>
      <c r="DC674" s="2"/>
      <c r="DD674" s="2"/>
      <c r="DE674" s="2"/>
      <c r="DF674" s="2"/>
      <c r="DG674" s="2"/>
      <c r="DH674" s="2"/>
      <c r="DI674" s="2"/>
      <c r="DJ674" s="2"/>
      <c r="DK674" s="2"/>
      <c r="DL674" s="2"/>
      <c r="DM674" s="2"/>
      <c r="DN674" s="2"/>
      <c r="DO674" s="2"/>
      <c r="DP674" s="2"/>
    </row>
    <row r="675" spans="9:120" ht="9.9499999999999993" customHeight="1">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c r="AR675" s="2"/>
      <c r="AS675" s="2"/>
      <c r="AT675" s="2"/>
      <c r="AU675" s="2"/>
      <c r="AV675" s="2"/>
      <c r="AW675" s="2"/>
      <c r="AX675" s="2"/>
      <c r="AY675" s="2"/>
      <c r="AZ675" s="2"/>
      <c r="BA675" s="2"/>
      <c r="BB675" s="2"/>
      <c r="BC675" s="2"/>
      <c r="BD675" s="2"/>
      <c r="BE675" s="2"/>
      <c r="BF675" s="2"/>
      <c r="BG675" s="2"/>
      <c r="BH675" s="2"/>
      <c r="BI675" s="2"/>
      <c r="BJ675" s="2"/>
      <c r="BK675" s="2"/>
      <c r="BL675" s="2"/>
      <c r="BM675" s="2"/>
      <c r="BN675" s="2"/>
      <c r="BO675" s="2"/>
      <c r="BP675" s="2"/>
      <c r="BQ675" s="2"/>
      <c r="BR675" s="2"/>
      <c r="BS675" s="2"/>
      <c r="BT675" s="2"/>
      <c r="BU675" s="2"/>
      <c r="BV675" s="2"/>
      <c r="BW675" s="2"/>
      <c r="BX675" s="2"/>
      <c r="BY675" s="2"/>
      <c r="BZ675" s="2"/>
      <c r="CA675" s="2"/>
      <c r="CB675" s="2"/>
      <c r="CC675" s="2"/>
      <c r="CD675" s="2"/>
      <c r="CE675" s="2"/>
      <c r="CF675" s="2"/>
      <c r="CG675" s="2"/>
      <c r="CH675" s="2"/>
      <c r="CI675" s="2"/>
      <c r="CJ675" s="2"/>
      <c r="CK675" s="2"/>
      <c r="CL675" s="2"/>
      <c r="CM675" s="2"/>
      <c r="CN675" s="2"/>
      <c r="CO675" s="2"/>
      <c r="CP675" s="2"/>
      <c r="CQ675" s="2"/>
      <c r="CR675" s="2"/>
      <c r="CS675" s="2"/>
      <c r="CT675" s="2"/>
      <c r="CU675" s="2"/>
      <c r="CV675" s="2"/>
      <c r="CW675" s="2"/>
      <c r="CX675" s="2"/>
      <c r="CY675" s="2"/>
      <c r="CZ675" s="2"/>
      <c r="DA675" s="2"/>
      <c r="DB675" s="2"/>
      <c r="DC675" s="2"/>
      <c r="DD675" s="2"/>
      <c r="DE675" s="2"/>
      <c r="DF675" s="2"/>
      <c r="DG675" s="2"/>
      <c r="DH675" s="2"/>
      <c r="DI675" s="2"/>
      <c r="DJ675" s="2"/>
      <c r="DK675" s="2"/>
      <c r="DL675" s="2"/>
      <c r="DM675" s="2"/>
      <c r="DN675" s="2"/>
      <c r="DO675" s="2"/>
      <c r="DP675" s="2"/>
    </row>
    <row r="676" spans="9:120" ht="9.9499999999999993" customHeight="1">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c r="AR676" s="2"/>
      <c r="AS676" s="2"/>
      <c r="AT676" s="2"/>
      <c r="AU676" s="2"/>
      <c r="AV676" s="2"/>
      <c r="AW676" s="2"/>
      <c r="AX676" s="2"/>
      <c r="AY676" s="2"/>
      <c r="AZ676" s="2"/>
      <c r="BA676" s="2"/>
      <c r="BB676" s="2"/>
      <c r="BC676" s="2"/>
      <c r="BD676" s="2"/>
      <c r="BE676" s="2"/>
      <c r="BF676" s="2"/>
      <c r="BG676" s="2"/>
      <c r="BH676" s="2"/>
      <c r="BI676" s="2"/>
      <c r="BJ676" s="2"/>
      <c r="BK676" s="2"/>
      <c r="BL676" s="2"/>
      <c r="BM676" s="2"/>
      <c r="BN676" s="2"/>
      <c r="BO676" s="2"/>
      <c r="BP676" s="2"/>
      <c r="BQ676" s="2"/>
      <c r="BR676" s="2"/>
      <c r="BS676" s="2"/>
      <c r="BT676" s="2"/>
      <c r="BU676" s="2"/>
      <c r="BV676" s="2"/>
      <c r="BW676" s="2"/>
      <c r="BX676" s="2"/>
      <c r="BY676" s="2"/>
      <c r="BZ676" s="2"/>
      <c r="CA676" s="2"/>
      <c r="CB676" s="2"/>
      <c r="CC676" s="2"/>
      <c r="CD676" s="2"/>
      <c r="CE676" s="2"/>
      <c r="CF676" s="2"/>
      <c r="CG676" s="2"/>
      <c r="CH676" s="2"/>
      <c r="CI676" s="2"/>
      <c r="CJ676" s="2"/>
      <c r="CK676" s="2"/>
      <c r="CL676" s="2"/>
      <c r="CM676" s="2"/>
      <c r="CN676" s="2"/>
      <c r="CO676" s="2"/>
      <c r="CP676" s="2"/>
      <c r="CQ676" s="2"/>
      <c r="CR676" s="2"/>
      <c r="CS676" s="2"/>
      <c r="CT676" s="2"/>
      <c r="CU676" s="2"/>
      <c r="CV676" s="2"/>
      <c r="CW676" s="2"/>
      <c r="CX676" s="2"/>
      <c r="CY676" s="2"/>
      <c r="CZ676" s="2"/>
      <c r="DA676" s="2"/>
      <c r="DB676" s="2"/>
      <c r="DC676" s="2"/>
      <c r="DD676" s="2"/>
      <c r="DE676" s="2"/>
      <c r="DF676" s="2"/>
      <c r="DG676" s="2"/>
      <c r="DH676" s="2"/>
      <c r="DI676" s="2"/>
      <c r="DJ676" s="2"/>
      <c r="DK676" s="2"/>
      <c r="DL676" s="2"/>
      <c r="DM676" s="2"/>
      <c r="DN676" s="2"/>
      <c r="DO676" s="2"/>
      <c r="DP676" s="2"/>
    </row>
    <row r="677" spans="9:120" ht="9.9499999999999993" customHeight="1">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c r="AR677" s="2"/>
      <c r="AS677" s="2"/>
      <c r="AT677" s="2"/>
      <c r="AU677" s="2"/>
      <c r="AV677" s="2"/>
      <c r="AW677" s="2"/>
      <c r="AX677" s="2"/>
      <c r="AY677" s="2"/>
      <c r="AZ677" s="2"/>
      <c r="BA677" s="2"/>
      <c r="BB677" s="2"/>
      <c r="BC677" s="2"/>
      <c r="BD677" s="2"/>
      <c r="BE677" s="2"/>
      <c r="BF677" s="2"/>
      <c r="BG677" s="2"/>
      <c r="BH677" s="2"/>
      <c r="BI677" s="2"/>
      <c r="BJ677" s="2"/>
      <c r="BK677" s="2"/>
      <c r="BL677" s="2"/>
      <c r="BM677" s="2"/>
      <c r="BN677" s="2"/>
      <c r="BO677" s="2"/>
      <c r="BP677" s="2"/>
      <c r="BQ677" s="2"/>
      <c r="BR677" s="2"/>
      <c r="BS677" s="2"/>
      <c r="BT677" s="2"/>
      <c r="BU677" s="2"/>
      <c r="BV677" s="2"/>
      <c r="BW677" s="2"/>
      <c r="BX677" s="2"/>
      <c r="BY677" s="2"/>
      <c r="BZ677" s="2"/>
      <c r="CA677" s="2"/>
      <c r="CB677" s="2"/>
      <c r="CC677" s="2"/>
      <c r="CD677" s="2"/>
      <c r="CE677" s="2"/>
      <c r="CF677" s="2"/>
      <c r="CG677" s="2"/>
      <c r="CH677" s="2"/>
      <c r="CI677" s="2"/>
      <c r="CJ677" s="2"/>
      <c r="CK677" s="2"/>
      <c r="CL677" s="2"/>
      <c r="CM677" s="2"/>
      <c r="CN677" s="2"/>
      <c r="CO677" s="2"/>
      <c r="CP677" s="2"/>
      <c r="CQ677" s="2"/>
      <c r="CR677" s="2"/>
      <c r="CS677" s="2"/>
      <c r="CT677" s="2"/>
      <c r="CU677" s="2"/>
      <c r="CV677" s="2"/>
      <c r="CW677" s="2"/>
      <c r="CX677" s="2"/>
      <c r="CY677" s="2"/>
      <c r="CZ677" s="2"/>
      <c r="DA677" s="2"/>
      <c r="DB677" s="2"/>
      <c r="DC677" s="2"/>
      <c r="DD677" s="2"/>
      <c r="DE677" s="2"/>
      <c r="DF677" s="2"/>
      <c r="DG677" s="2"/>
      <c r="DH677" s="2"/>
      <c r="DI677" s="2"/>
      <c r="DJ677" s="2"/>
      <c r="DK677" s="2"/>
      <c r="DL677" s="2"/>
      <c r="DM677" s="2"/>
      <c r="DN677" s="2"/>
      <c r="DO677" s="2"/>
      <c r="DP677" s="2"/>
    </row>
    <row r="678" spans="9:120" ht="9.9499999999999993" customHeight="1">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c r="AR678" s="2"/>
      <c r="AS678" s="2"/>
      <c r="AT678" s="2"/>
      <c r="AU678" s="2"/>
      <c r="AV678" s="2"/>
      <c r="AW678" s="2"/>
      <c r="AX678" s="2"/>
      <c r="AY678" s="2"/>
      <c r="AZ678" s="2"/>
      <c r="BA678" s="2"/>
      <c r="BB678" s="2"/>
      <c r="BC678" s="2"/>
      <c r="BD678" s="2"/>
      <c r="BE678" s="2"/>
      <c r="BF678" s="2"/>
      <c r="BG678" s="2"/>
      <c r="BH678" s="2"/>
      <c r="BI678" s="2"/>
      <c r="BJ678" s="2"/>
      <c r="BK678" s="2"/>
      <c r="BL678" s="2"/>
      <c r="BM678" s="2"/>
      <c r="BN678" s="2"/>
      <c r="BO678" s="2"/>
      <c r="BP678" s="2"/>
      <c r="BQ678" s="2"/>
      <c r="BR678" s="2"/>
      <c r="BS678" s="2"/>
      <c r="BT678" s="2"/>
      <c r="BU678" s="2"/>
      <c r="BV678" s="2"/>
      <c r="BW678" s="2"/>
      <c r="BX678" s="2"/>
      <c r="BY678" s="2"/>
      <c r="BZ678" s="2"/>
      <c r="CA678" s="2"/>
      <c r="CB678" s="2"/>
      <c r="CC678" s="2"/>
      <c r="CD678" s="2"/>
      <c r="CE678" s="2"/>
      <c r="CF678" s="2"/>
      <c r="CG678" s="2"/>
      <c r="CH678" s="2"/>
      <c r="CI678" s="2"/>
      <c r="CJ678" s="2"/>
      <c r="CK678" s="2"/>
      <c r="CL678" s="2"/>
      <c r="CM678" s="2"/>
      <c r="CN678" s="2"/>
      <c r="CO678" s="2"/>
      <c r="CP678" s="2"/>
      <c r="CQ678" s="2"/>
      <c r="CR678" s="2"/>
      <c r="CS678" s="2"/>
      <c r="CT678" s="2"/>
      <c r="CU678" s="2"/>
      <c r="CV678" s="2"/>
      <c r="CW678" s="2"/>
      <c r="CX678" s="2"/>
      <c r="CY678" s="2"/>
      <c r="CZ678" s="2"/>
      <c r="DA678" s="2"/>
      <c r="DB678" s="2"/>
      <c r="DC678" s="2"/>
      <c r="DD678" s="2"/>
      <c r="DE678" s="2"/>
      <c r="DF678" s="2"/>
      <c r="DG678" s="2"/>
      <c r="DH678" s="2"/>
      <c r="DI678" s="2"/>
      <c r="DJ678" s="2"/>
      <c r="DK678" s="2"/>
      <c r="DL678" s="2"/>
      <c r="DM678" s="2"/>
      <c r="DN678" s="2"/>
      <c r="DO678" s="2"/>
      <c r="DP678" s="2"/>
    </row>
    <row r="679" spans="9:120" ht="9.9499999999999993" customHeight="1">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c r="AR679" s="2"/>
      <c r="AS679" s="2"/>
      <c r="AT679" s="2"/>
      <c r="AU679" s="2"/>
      <c r="AV679" s="2"/>
      <c r="AW679" s="2"/>
      <c r="AX679" s="2"/>
      <c r="AY679" s="2"/>
      <c r="AZ679" s="2"/>
      <c r="BA679" s="2"/>
      <c r="BB679" s="2"/>
      <c r="BC679" s="2"/>
      <c r="BD679" s="2"/>
      <c r="BE679" s="2"/>
      <c r="BF679" s="2"/>
      <c r="BG679" s="2"/>
      <c r="BH679" s="2"/>
      <c r="BI679" s="2"/>
      <c r="BJ679" s="2"/>
      <c r="BK679" s="2"/>
      <c r="BL679" s="2"/>
      <c r="BM679" s="2"/>
      <c r="BN679" s="2"/>
      <c r="BO679" s="2"/>
      <c r="BP679" s="2"/>
      <c r="BQ679" s="2"/>
      <c r="BR679" s="2"/>
      <c r="BS679" s="2"/>
      <c r="BT679" s="2"/>
      <c r="BU679" s="2"/>
      <c r="BV679" s="2"/>
      <c r="BW679" s="2"/>
      <c r="BX679" s="2"/>
      <c r="BY679" s="2"/>
      <c r="BZ679" s="2"/>
      <c r="CA679" s="2"/>
      <c r="CB679" s="2"/>
      <c r="CC679" s="2"/>
      <c r="CD679" s="2"/>
      <c r="CE679" s="2"/>
      <c r="CF679" s="2"/>
      <c r="CG679" s="2"/>
      <c r="CH679" s="2"/>
      <c r="CI679" s="2"/>
      <c r="CJ679" s="2"/>
      <c r="CK679" s="2"/>
      <c r="CL679" s="2"/>
      <c r="CM679" s="2"/>
      <c r="CN679" s="2"/>
      <c r="CO679" s="2"/>
      <c r="CP679" s="2"/>
      <c r="CQ679" s="2"/>
      <c r="CR679" s="2"/>
      <c r="CS679" s="2"/>
      <c r="CT679" s="2"/>
      <c r="CU679" s="2"/>
      <c r="CV679" s="2"/>
      <c r="CW679" s="2"/>
      <c r="CX679" s="2"/>
      <c r="CY679" s="2"/>
      <c r="CZ679" s="2"/>
      <c r="DA679" s="2"/>
      <c r="DB679" s="2"/>
      <c r="DC679" s="2"/>
      <c r="DD679" s="2"/>
      <c r="DE679" s="2"/>
      <c r="DF679" s="2"/>
      <c r="DG679" s="2"/>
      <c r="DH679" s="2"/>
      <c r="DI679" s="2"/>
      <c r="DJ679" s="2"/>
      <c r="DK679" s="2"/>
      <c r="DL679" s="2"/>
      <c r="DM679" s="2"/>
      <c r="DN679" s="2"/>
      <c r="DO679" s="2"/>
      <c r="DP679" s="2"/>
    </row>
    <row r="680" spans="9:120" ht="9.9499999999999993" customHeight="1">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c r="AR680" s="2"/>
      <c r="AS680" s="2"/>
      <c r="AT680" s="2"/>
      <c r="AU680" s="2"/>
      <c r="AV680" s="2"/>
      <c r="AW680" s="2"/>
      <c r="AX680" s="2"/>
      <c r="AY680" s="2"/>
      <c r="AZ680" s="2"/>
      <c r="BA680" s="2"/>
      <c r="BB680" s="2"/>
      <c r="BC680" s="2"/>
      <c r="BD680" s="2"/>
      <c r="BE680" s="2"/>
      <c r="BF680" s="2"/>
      <c r="BG680" s="2"/>
      <c r="BH680" s="2"/>
      <c r="BI680" s="2"/>
      <c r="BJ680" s="2"/>
      <c r="BK680" s="2"/>
      <c r="BL680" s="2"/>
      <c r="BM680" s="2"/>
      <c r="BN680" s="2"/>
      <c r="BO680" s="2"/>
      <c r="BP680" s="2"/>
      <c r="BQ680" s="2"/>
      <c r="BR680" s="2"/>
      <c r="BS680" s="2"/>
      <c r="BT680" s="2"/>
      <c r="BU680" s="2"/>
      <c r="BV680" s="2"/>
      <c r="BW680" s="2"/>
      <c r="BX680" s="2"/>
      <c r="BY680" s="2"/>
      <c r="BZ680" s="2"/>
      <c r="CA680" s="2"/>
      <c r="CB680" s="2"/>
      <c r="CC680" s="2"/>
      <c r="CD680" s="2"/>
      <c r="CE680" s="2"/>
      <c r="CF680" s="2"/>
      <c r="CG680" s="2"/>
      <c r="CH680" s="2"/>
      <c r="CI680" s="2"/>
      <c r="CJ680" s="2"/>
      <c r="CK680" s="2"/>
      <c r="CL680" s="2"/>
      <c r="CM680" s="2"/>
      <c r="CN680" s="2"/>
      <c r="CO680" s="2"/>
      <c r="CP680" s="2"/>
      <c r="CQ680" s="2"/>
      <c r="CR680" s="2"/>
      <c r="CS680" s="2"/>
      <c r="CT680" s="2"/>
      <c r="CU680" s="2"/>
      <c r="CV680" s="2"/>
      <c r="CW680" s="2"/>
      <c r="CX680" s="2"/>
      <c r="CY680" s="2"/>
      <c r="CZ680" s="2"/>
      <c r="DA680" s="2"/>
      <c r="DB680" s="2"/>
      <c r="DC680" s="2"/>
      <c r="DD680" s="2"/>
      <c r="DE680" s="2"/>
      <c r="DF680" s="2"/>
      <c r="DG680" s="2"/>
      <c r="DH680" s="2"/>
      <c r="DI680" s="2"/>
      <c r="DJ680" s="2"/>
      <c r="DK680" s="2"/>
      <c r="DL680" s="2"/>
      <c r="DM680" s="2"/>
      <c r="DN680" s="2"/>
      <c r="DO680" s="2"/>
      <c r="DP680" s="2"/>
    </row>
    <row r="681" spans="9:120" ht="9.9499999999999993" customHeight="1">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c r="AR681" s="2"/>
      <c r="AS681" s="2"/>
      <c r="AT681" s="2"/>
      <c r="AU681" s="2"/>
      <c r="AV681" s="2"/>
      <c r="AW681" s="2"/>
      <c r="AX681" s="2"/>
      <c r="AY681" s="2"/>
      <c r="AZ681" s="2"/>
      <c r="BA681" s="2"/>
      <c r="BB681" s="2"/>
      <c r="BC681" s="2"/>
      <c r="BD681" s="2"/>
      <c r="BE681" s="2"/>
      <c r="BF681" s="2"/>
      <c r="BG681" s="2"/>
      <c r="BH681" s="2"/>
      <c r="BI681" s="2"/>
      <c r="BJ681" s="2"/>
      <c r="BK681" s="2"/>
      <c r="BL681" s="2"/>
      <c r="BM681" s="2"/>
      <c r="BN681" s="2"/>
      <c r="BO681" s="2"/>
      <c r="BP681" s="2"/>
      <c r="BQ681" s="2"/>
      <c r="BR681" s="2"/>
      <c r="BS681" s="2"/>
      <c r="BT681" s="2"/>
      <c r="BU681" s="2"/>
      <c r="BV681" s="2"/>
      <c r="BW681" s="2"/>
      <c r="BX681" s="2"/>
      <c r="BY681" s="2"/>
      <c r="BZ681" s="2"/>
      <c r="CA681" s="2"/>
      <c r="CB681" s="2"/>
      <c r="CC681" s="2"/>
      <c r="CD681" s="2"/>
      <c r="CE681" s="2"/>
      <c r="CF681" s="2"/>
      <c r="CG681" s="2"/>
      <c r="CH681" s="2"/>
      <c r="CI681" s="2"/>
      <c r="CJ681" s="2"/>
      <c r="CK681" s="2"/>
      <c r="CL681" s="2"/>
      <c r="CM681" s="2"/>
      <c r="CN681" s="2"/>
      <c r="CO681" s="2"/>
      <c r="CP681" s="2"/>
      <c r="CQ681" s="2"/>
      <c r="CR681" s="2"/>
      <c r="CS681" s="2"/>
      <c r="CT681" s="2"/>
      <c r="CU681" s="2"/>
      <c r="CV681" s="2"/>
      <c r="CW681" s="2"/>
      <c r="CX681" s="2"/>
      <c r="CY681" s="2"/>
      <c r="CZ681" s="2"/>
      <c r="DA681" s="2"/>
      <c r="DB681" s="2"/>
      <c r="DC681" s="2"/>
      <c r="DD681" s="2"/>
      <c r="DE681" s="2"/>
      <c r="DF681" s="2"/>
      <c r="DG681" s="2"/>
      <c r="DH681" s="2"/>
      <c r="DI681" s="2"/>
      <c r="DJ681" s="2"/>
      <c r="DK681" s="2"/>
      <c r="DL681" s="2"/>
      <c r="DM681" s="2"/>
      <c r="DN681" s="2"/>
      <c r="DO681" s="2"/>
      <c r="DP681" s="2"/>
    </row>
    <row r="682" spans="9:120" ht="9.9499999999999993" customHeight="1">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c r="AR682" s="2"/>
      <c r="AS682" s="2"/>
      <c r="AT682" s="2"/>
      <c r="AU682" s="2"/>
      <c r="AV682" s="2"/>
      <c r="AW682" s="2"/>
      <c r="AX682" s="2"/>
      <c r="AY682" s="2"/>
      <c r="AZ682" s="2"/>
      <c r="BA682" s="2"/>
      <c r="BB682" s="2"/>
      <c r="BC682" s="2"/>
      <c r="BD682" s="2"/>
      <c r="BE682" s="2"/>
      <c r="BF682" s="2"/>
      <c r="BG682" s="2"/>
      <c r="BH682" s="2"/>
      <c r="BI682" s="2"/>
      <c r="BJ682" s="2"/>
      <c r="BK682" s="2"/>
      <c r="BL682" s="2"/>
      <c r="BM682" s="2"/>
      <c r="BN682" s="2"/>
      <c r="BO682" s="2"/>
      <c r="BP682" s="2"/>
      <c r="BQ682" s="2"/>
      <c r="BR682" s="2"/>
      <c r="BS682" s="2"/>
      <c r="BT682" s="2"/>
      <c r="BU682" s="2"/>
      <c r="BV682" s="2"/>
      <c r="BW682" s="2"/>
      <c r="BX682" s="2"/>
      <c r="BY682" s="2"/>
      <c r="BZ682" s="2"/>
      <c r="CA682" s="2"/>
      <c r="CB682" s="2"/>
      <c r="CC682" s="2"/>
      <c r="CD682" s="2"/>
      <c r="CE682" s="2"/>
      <c r="CF682" s="2"/>
      <c r="CG682" s="2"/>
      <c r="CH682" s="2"/>
      <c r="CI682" s="2"/>
      <c r="CJ682" s="2"/>
      <c r="CK682" s="2"/>
      <c r="CL682" s="2"/>
      <c r="CM682" s="2"/>
      <c r="CN682" s="2"/>
      <c r="CO682" s="2"/>
      <c r="CP682" s="2"/>
      <c r="CQ682" s="2"/>
      <c r="CR682" s="2"/>
      <c r="CS682" s="2"/>
      <c r="CT682" s="2"/>
      <c r="CU682" s="2"/>
      <c r="CV682" s="2"/>
      <c r="CW682" s="2"/>
      <c r="CX682" s="2"/>
      <c r="CY682" s="2"/>
      <c r="CZ682" s="2"/>
      <c r="DA682" s="2"/>
      <c r="DB682" s="2"/>
      <c r="DC682" s="2"/>
      <c r="DD682" s="2"/>
      <c r="DE682" s="2"/>
      <c r="DF682" s="2"/>
      <c r="DG682" s="2"/>
      <c r="DH682" s="2"/>
      <c r="DI682" s="2"/>
      <c r="DJ682" s="2"/>
      <c r="DK682" s="2"/>
      <c r="DL682" s="2"/>
      <c r="DM682" s="2"/>
      <c r="DN682" s="2"/>
      <c r="DO682" s="2"/>
      <c r="DP682" s="2"/>
    </row>
    <row r="683" spans="9:120" ht="9.9499999999999993" customHeight="1">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c r="AR683" s="2"/>
      <c r="AS683" s="2"/>
      <c r="AT683" s="2"/>
      <c r="AU683" s="2"/>
      <c r="AV683" s="2"/>
      <c r="AW683" s="2"/>
      <c r="AX683" s="2"/>
      <c r="AY683" s="2"/>
      <c r="AZ683" s="2"/>
      <c r="BA683" s="2"/>
      <c r="BB683" s="2"/>
      <c r="BC683" s="2"/>
      <c r="BD683" s="2"/>
      <c r="BE683" s="2"/>
      <c r="BF683" s="2"/>
      <c r="BG683" s="2"/>
      <c r="BH683" s="2"/>
      <c r="BI683" s="2"/>
      <c r="BJ683" s="2"/>
      <c r="BK683" s="2"/>
      <c r="BL683" s="2"/>
      <c r="BM683" s="2"/>
      <c r="BN683" s="2"/>
      <c r="BO683" s="2"/>
      <c r="BP683" s="2"/>
      <c r="BQ683" s="2"/>
      <c r="BR683" s="2"/>
      <c r="BS683" s="2"/>
      <c r="BT683" s="2"/>
      <c r="BU683" s="2"/>
      <c r="BV683" s="2"/>
      <c r="BW683" s="2"/>
      <c r="BX683" s="2"/>
      <c r="BY683" s="2"/>
      <c r="BZ683" s="2"/>
      <c r="CA683" s="2"/>
      <c r="CB683" s="2"/>
      <c r="CC683" s="2"/>
      <c r="CD683" s="2"/>
      <c r="CE683" s="2"/>
      <c r="CF683" s="2"/>
      <c r="CG683" s="2"/>
      <c r="CH683" s="2"/>
      <c r="CI683" s="2"/>
      <c r="CJ683" s="2"/>
      <c r="CK683" s="2"/>
      <c r="CL683" s="2"/>
      <c r="CM683" s="2"/>
      <c r="CN683" s="2"/>
      <c r="CO683" s="2"/>
      <c r="CP683" s="2"/>
      <c r="CQ683" s="2"/>
      <c r="CR683" s="2"/>
      <c r="CS683" s="2"/>
      <c r="CT683" s="2"/>
      <c r="CU683" s="2"/>
      <c r="CV683" s="2"/>
      <c r="CW683" s="2"/>
      <c r="CX683" s="2"/>
      <c r="CY683" s="2"/>
      <c r="CZ683" s="2"/>
      <c r="DA683" s="2"/>
      <c r="DB683" s="2"/>
      <c r="DC683" s="2"/>
      <c r="DD683" s="2"/>
      <c r="DE683" s="2"/>
      <c r="DF683" s="2"/>
      <c r="DG683" s="2"/>
      <c r="DH683" s="2"/>
      <c r="DI683" s="2"/>
      <c r="DJ683" s="2"/>
      <c r="DK683" s="2"/>
      <c r="DL683" s="2"/>
      <c r="DM683" s="2"/>
      <c r="DN683" s="2"/>
      <c r="DO683" s="2"/>
      <c r="DP683" s="2"/>
    </row>
    <row r="684" spans="9:120" ht="9.9499999999999993" customHeight="1">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c r="AR684" s="2"/>
      <c r="AS684" s="2"/>
      <c r="AT684" s="2"/>
      <c r="AU684" s="2"/>
      <c r="AV684" s="2"/>
      <c r="AW684" s="2"/>
      <c r="AX684" s="2"/>
      <c r="AY684" s="2"/>
      <c r="AZ684" s="2"/>
      <c r="BA684" s="2"/>
      <c r="BB684" s="2"/>
      <c r="BC684" s="2"/>
      <c r="BD684" s="2"/>
      <c r="BE684" s="2"/>
      <c r="BF684" s="2"/>
      <c r="BG684" s="2"/>
      <c r="BH684" s="2"/>
      <c r="BI684" s="2"/>
      <c r="BJ684" s="2"/>
      <c r="BK684" s="2"/>
      <c r="BL684" s="2"/>
      <c r="BM684" s="2"/>
      <c r="BN684" s="2"/>
      <c r="BO684" s="2"/>
      <c r="BP684" s="2"/>
      <c r="BQ684" s="2"/>
      <c r="BR684" s="2"/>
      <c r="BS684" s="2"/>
      <c r="BT684" s="2"/>
      <c r="BU684" s="2"/>
      <c r="BV684" s="2"/>
      <c r="BW684" s="2"/>
      <c r="BX684" s="2"/>
      <c r="BY684" s="2"/>
      <c r="BZ684" s="2"/>
      <c r="CA684" s="2"/>
      <c r="CB684" s="2"/>
      <c r="CC684" s="2"/>
      <c r="CD684" s="2"/>
      <c r="CE684" s="2"/>
      <c r="CF684" s="2"/>
      <c r="CG684" s="2"/>
      <c r="CH684" s="2"/>
      <c r="CI684" s="2"/>
      <c r="CJ684" s="2"/>
      <c r="CK684" s="2"/>
      <c r="CL684" s="2"/>
      <c r="CM684" s="2"/>
      <c r="CN684" s="2"/>
      <c r="CO684" s="2"/>
      <c r="CP684" s="2"/>
      <c r="CQ684" s="2"/>
      <c r="CR684" s="2"/>
      <c r="CS684" s="2"/>
      <c r="CT684" s="2"/>
      <c r="CU684" s="2"/>
      <c r="CV684" s="2"/>
      <c r="CW684" s="2"/>
      <c r="CX684" s="2"/>
      <c r="CY684" s="2"/>
      <c r="CZ684" s="2"/>
      <c r="DA684" s="2"/>
      <c r="DB684" s="2"/>
      <c r="DC684" s="2"/>
      <c r="DD684" s="2"/>
      <c r="DE684" s="2"/>
      <c r="DF684" s="2"/>
      <c r="DG684" s="2"/>
      <c r="DH684" s="2"/>
      <c r="DI684" s="2"/>
      <c r="DJ684" s="2"/>
      <c r="DK684" s="2"/>
      <c r="DL684" s="2"/>
      <c r="DM684" s="2"/>
      <c r="DN684" s="2"/>
      <c r="DO684" s="2"/>
      <c r="DP684" s="2"/>
    </row>
    <row r="685" spans="9:120" ht="9.9499999999999993" customHeight="1">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c r="AR685" s="2"/>
      <c r="AS685" s="2"/>
      <c r="AT685" s="2"/>
      <c r="AU685" s="2"/>
      <c r="AV685" s="2"/>
      <c r="AW685" s="2"/>
      <c r="AX685" s="2"/>
      <c r="AY685" s="2"/>
      <c r="AZ685" s="2"/>
      <c r="BA685" s="2"/>
      <c r="BB685" s="2"/>
      <c r="BC685" s="2"/>
      <c r="BD685" s="2"/>
      <c r="BE685" s="2"/>
      <c r="BF685" s="2"/>
      <c r="BG685" s="2"/>
      <c r="BH685" s="2"/>
      <c r="BI685" s="2"/>
      <c r="BJ685" s="2"/>
      <c r="BK685" s="2"/>
      <c r="BL685" s="2"/>
      <c r="BM685" s="2"/>
      <c r="BN685" s="2"/>
      <c r="BO685" s="2"/>
      <c r="BP685" s="2"/>
      <c r="BQ685" s="2"/>
      <c r="BR685" s="2"/>
      <c r="BS685" s="2"/>
      <c r="BT685" s="2"/>
      <c r="BU685" s="2"/>
      <c r="BV685" s="2"/>
      <c r="BW685" s="2"/>
      <c r="BX685" s="2"/>
      <c r="BY685" s="2"/>
      <c r="BZ685" s="2"/>
      <c r="CA685" s="2"/>
      <c r="CB685" s="2"/>
      <c r="CC685" s="2"/>
      <c r="CD685" s="2"/>
      <c r="CE685" s="2"/>
      <c r="CF685" s="2"/>
      <c r="CG685" s="2"/>
      <c r="CH685" s="2"/>
      <c r="CI685" s="2"/>
      <c r="CJ685" s="2"/>
      <c r="CK685" s="2"/>
      <c r="CL685" s="2"/>
      <c r="CM685" s="2"/>
      <c r="CN685" s="2"/>
      <c r="CO685" s="2"/>
      <c r="CP685" s="2"/>
      <c r="CQ685" s="2"/>
      <c r="CR685" s="2"/>
      <c r="CS685" s="2"/>
      <c r="CT685" s="2"/>
      <c r="CU685" s="2"/>
      <c r="CV685" s="2"/>
      <c r="CW685" s="2"/>
      <c r="CX685" s="2"/>
      <c r="CY685" s="2"/>
      <c r="CZ685" s="2"/>
      <c r="DA685" s="2"/>
      <c r="DB685" s="2"/>
      <c r="DC685" s="2"/>
      <c r="DD685" s="2"/>
      <c r="DE685" s="2"/>
      <c r="DF685" s="2"/>
      <c r="DG685" s="2"/>
      <c r="DH685" s="2"/>
      <c r="DI685" s="2"/>
      <c r="DJ685" s="2"/>
      <c r="DK685" s="2"/>
      <c r="DL685" s="2"/>
      <c r="DM685" s="2"/>
      <c r="DN685" s="2"/>
      <c r="DO685" s="2"/>
      <c r="DP685" s="2"/>
    </row>
    <row r="686" spans="9:120" ht="9.9499999999999993" customHeight="1">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c r="AR686" s="2"/>
      <c r="AS686" s="2"/>
      <c r="AT686" s="2"/>
      <c r="AU686" s="2"/>
      <c r="AV686" s="2"/>
      <c r="AW686" s="2"/>
      <c r="AX686" s="2"/>
      <c r="AY686" s="2"/>
      <c r="AZ686" s="2"/>
      <c r="BA686" s="2"/>
      <c r="BB686" s="2"/>
      <c r="BC686" s="2"/>
      <c r="BD686" s="2"/>
      <c r="BE686" s="2"/>
      <c r="BF686" s="2"/>
      <c r="BG686" s="2"/>
      <c r="BH686" s="2"/>
      <c r="BI686" s="2"/>
      <c r="BJ686" s="2"/>
      <c r="BK686" s="2"/>
      <c r="BL686" s="2"/>
      <c r="BM686" s="2"/>
      <c r="BN686" s="2"/>
      <c r="BO686" s="2"/>
      <c r="BP686" s="2"/>
      <c r="BQ686" s="2"/>
      <c r="BR686" s="2"/>
      <c r="BS686" s="2"/>
      <c r="BT686" s="2"/>
      <c r="BU686" s="2"/>
      <c r="BV686" s="2"/>
      <c r="BW686" s="2"/>
      <c r="BX686" s="2"/>
      <c r="BY686" s="2"/>
      <c r="BZ686" s="2"/>
      <c r="CA686" s="2"/>
      <c r="CB686" s="2"/>
      <c r="CC686" s="2"/>
      <c r="CD686" s="2"/>
      <c r="CE686" s="2"/>
      <c r="CF686" s="2"/>
      <c r="CG686" s="2"/>
      <c r="CH686" s="2"/>
      <c r="CI686" s="2"/>
      <c r="CJ686" s="2"/>
      <c r="CK686" s="2"/>
      <c r="CL686" s="2"/>
      <c r="CM686" s="2"/>
      <c r="CN686" s="2"/>
      <c r="CO686" s="2"/>
      <c r="CP686" s="2"/>
      <c r="CQ686" s="2"/>
      <c r="CR686" s="2"/>
      <c r="CS686" s="2"/>
      <c r="CT686" s="2"/>
      <c r="CU686" s="2"/>
      <c r="CV686" s="2"/>
      <c r="CW686" s="2"/>
      <c r="CX686" s="2"/>
      <c r="CY686" s="2"/>
      <c r="CZ686" s="2"/>
      <c r="DA686" s="2"/>
      <c r="DB686" s="2"/>
      <c r="DC686" s="2"/>
      <c r="DD686" s="2"/>
      <c r="DE686" s="2"/>
      <c r="DF686" s="2"/>
      <c r="DG686" s="2"/>
      <c r="DH686" s="2"/>
      <c r="DI686" s="2"/>
      <c r="DJ686" s="2"/>
      <c r="DK686" s="2"/>
      <c r="DL686" s="2"/>
      <c r="DM686" s="2"/>
      <c r="DN686" s="2"/>
      <c r="DO686" s="2"/>
      <c r="DP686" s="2"/>
    </row>
    <row r="687" spans="9:120" ht="9.9499999999999993" customHeight="1">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c r="AR687" s="2"/>
      <c r="AS687" s="2"/>
      <c r="AT687" s="2"/>
      <c r="AU687" s="2"/>
      <c r="AV687" s="2"/>
      <c r="AW687" s="2"/>
      <c r="AX687" s="2"/>
      <c r="AY687" s="2"/>
      <c r="AZ687" s="2"/>
      <c r="BA687" s="2"/>
      <c r="BB687" s="2"/>
      <c r="BC687" s="2"/>
      <c r="BD687" s="2"/>
      <c r="BE687" s="2"/>
      <c r="BF687" s="2"/>
      <c r="BG687" s="2"/>
      <c r="BH687" s="2"/>
      <c r="BI687" s="2"/>
      <c r="BJ687" s="2"/>
      <c r="BK687" s="2"/>
      <c r="BL687" s="2"/>
      <c r="BM687" s="2"/>
      <c r="BN687" s="2"/>
      <c r="BO687" s="2"/>
      <c r="BP687" s="2"/>
      <c r="BQ687" s="2"/>
      <c r="BR687" s="2"/>
      <c r="BS687" s="2"/>
      <c r="BT687" s="2"/>
      <c r="BU687" s="2"/>
      <c r="BV687" s="2"/>
      <c r="BW687" s="2"/>
      <c r="BX687" s="2"/>
      <c r="BY687" s="2"/>
      <c r="BZ687" s="2"/>
      <c r="CA687" s="2"/>
      <c r="CB687" s="2"/>
      <c r="CC687" s="2"/>
      <c r="CD687" s="2"/>
      <c r="CE687" s="2"/>
      <c r="CF687" s="2"/>
      <c r="CG687" s="2"/>
      <c r="CH687" s="2"/>
      <c r="CI687" s="2"/>
      <c r="CJ687" s="2"/>
      <c r="CK687" s="2"/>
      <c r="CL687" s="2"/>
      <c r="CM687" s="2"/>
      <c r="CN687" s="2"/>
      <c r="CO687" s="2"/>
      <c r="CP687" s="2"/>
      <c r="CQ687" s="2"/>
      <c r="CR687" s="2"/>
      <c r="CS687" s="2"/>
      <c r="CT687" s="2"/>
      <c r="CU687" s="2"/>
      <c r="CV687" s="2"/>
      <c r="CW687" s="2"/>
      <c r="CX687" s="2"/>
      <c r="CY687" s="2"/>
      <c r="CZ687" s="2"/>
      <c r="DA687" s="2"/>
      <c r="DB687" s="2"/>
      <c r="DC687" s="2"/>
      <c r="DD687" s="2"/>
      <c r="DE687" s="2"/>
      <c r="DF687" s="2"/>
      <c r="DG687" s="2"/>
      <c r="DH687" s="2"/>
      <c r="DI687" s="2"/>
      <c r="DJ687" s="2"/>
      <c r="DK687" s="2"/>
      <c r="DL687" s="2"/>
      <c r="DM687" s="2"/>
      <c r="DN687" s="2"/>
      <c r="DO687" s="2"/>
      <c r="DP687" s="2"/>
    </row>
    <row r="688" spans="9:120" ht="9.9499999999999993" customHeight="1">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c r="AR688" s="2"/>
      <c r="AS688" s="2"/>
      <c r="AT688" s="2"/>
      <c r="AU688" s="2"/>
      <c r="AV688" s="2"/>
      <c r="AW688" s="2"/>
      <c r="AX688" s="2"/>
      <c r="AY688" s="2"/>
      <c r="AZ688" s="2"/>
      <c r="BA688" s="2"/>
      <c r="BB688" s="2"/>
      <c r="BC688" s="2"/>
      <c r="BD688" s="2"/>
      <c r="BE688" s="2"/>
      <c r="BF688" s="2"/>
      <c r="BG688" s="2"/>
      <c r="BH688" s="2"/>
      <c r="BI688" s="2"/>
      <c r="BJ688" s="2"/>
      <c r="BK688" s="2"/>
      <c r="BL688" s="2"/>
      <c r="BM688" s="2"/>
      <c r="BN688" s="2"/>
      <c r="BO688" s="2"/>
      <c r="BP688" s="2"/>
      <c r="BQ688" s="2"/>
      <c r="BR688" s="2"/>
      <c r="BS688" s="2"/>
      <c r="BT688" s="2"/>
      <c r="BU688" s="2"/>
      <c r="BV688" s="2"/>
      <c r="BW688" s="2"/>
      <c r="BX688" s="2"/>
      <c r="BY688" s="2"/>
      <c r="BZ688" s="2"/>
      <c r="CA688" s="2"/>
      <c r="CB688" s="2"/>
      <c r="CC688" s="2"/>
      <c r="CD688" s="2"/>
      <c r="CE688" s="2"/>
      <c r="CF688" s="2"/>
      <c r="CG688" s="2"/>
      <c r="CH688" s="2"/>
      <c r="CI688" s="2"/>
      <c r="CJ688" s="2"/>
      <c r="CK688" s="2"/>
      <c r="CL688" s="2"/>
      <c r="CM688" s="2"/>
      <c r="CN688" s="2"/>
      <c r="CO688" s="2"/>
      <c r="CP688" s="2"/>
      <c r="CQ688" s="2"/>
      <c r="CR688" s="2"/>
      <c r="CS688" s="2"/>
      <c r="CT688" s="2"/>
      <c r="CU688" s="2"/>
      <c r="CV688" s="2"/>
      <c r="CW688" s="2"/>
      <c r="CX688" s="2"/>
      <c r="CY688" s="2"/>
      <c r="CZ688" s="2"/>
      <c r="DA688" s="2"/>
      <c r="DB688" s="2"/>
      <c r="DC688" s="2"/>
      <c r="DD688" s="2"/>
      <c r="DE688" s="2"/>
      <c r="DF688" s="2"/>
      <c r="DG688" s="2"/>
      <c r="DH688" s="2"/>
      <c r="DI688" s="2"/>
      <c r="DJ688" s="2"/>
      <c r="DK688" s="2"/>
      <c r="DL688" s="2"/>
      <c r="DM688" s="2"/>
      <c r="DN688" s="2"/>
      <c r="DO688" s="2"/>
      <c r="DP688" s="2"/>
    </row>
    <row r="689" spans="9:120" ht="9.9499999999999993" customHeight="1">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c r="AR689" s="2"/>
      <c r="AS689" s="2"/>
      <c r="AT689" s="2"/>
      <c r="AU689" s="2"/>
      <c r="AV689" s="2"/>
      <c r="AW689" s="2"/>
      <c r="AX689" s="2"/>
      <c r="AY689" s="2"/>
      <c r="AZ689" s="2"/>
      <c r="BA689" s="2"/>
      <c r="BB689" s="2"/>
      <c r="BC689" s="2"/>
      <c r="BD689" s="2"/>
      <c r="BE689" s="2"/>
      <c r="BF689" s="2"/>
      <c r="BG689" s="2"/>
      <c r="BH689" s="2"/>
      <c r="BI689" s="2"/>
      <c r="BJ689" s="2"/>
      <c r="BK689" s="2"/>
      <c r="BL689" s="2"/>
      <c r="BM689" s="2"/>
      <c r="BN689" s="2"/>
      <c r="BO689" s="2"/>
      <c r="BP689" s="2"/>
      <c r="BQ689" s="2"/>
      <c r="BR689" s="2"/>
      <c r="BS689" s="2"/>
      <c r="BT689" s="2"/>
      <c r="BU689" s="2"/>
      <c r="BV689" s="2"/>
      <c r="BW689" s="2"/>
      <c r="BX689" s="2"/>
      <c r="BY689" s="2"/>
      <c r="BZ689" s="2"/>
      <c r="CA689" s="2"/>
      <c r="CB689" s="2"/>
      <c r="CC689" s="2"/>
      <c r="CD689" s="2"/>
      <c r="CE689" s="2"/>
      <c r="CF689" s="2"/>
      <c r="CG689" s="2"/>
      <c r="CH689" s="2"/>
      <c r="CI689" s="2"/>
      <c r="CJ689" s="2"/>
      <c r="CK689" s="2"/>
      <c r="CL689" s="2"/>
      <c r="CM689" s="2"/>
      <c r="CN689" s="2"/>
      <c r="CO689" s="2"/>
      <c r="CP689" s="2"/>
      <c r="CQ689" s="2"/>
      <c r="CR689" s="2"/>
      <c r="CS689" s="2"/>
      <c r="CT689" s="2"/>
      <c r="CU689" s="2"/>
      <c r="CV689" s="2"/>
      <c r="CW689" s="2"/>
      <c r="CX689" s="2"/>
      <c r="CY689" s="2"/>
      <c r="CZ689" s="2"/>
      <c r="DA689" s="2"/>
      <c r="DB689" s="2"/>
      <c r="DC689" s="2"/>
      <c r="DD689" s="2"/>
      <c r="DE689" s="2"/>
      <c r="DF689" s="2"/>
      <c r="DG689" s="2"/>
      <c r="DH689" s="2"/>
      <c r="DI689" s="2"/>
      <c r="DJ689" s="2"/>
      <c r="DK689" s="2"/>
      <c r="DL689" s="2"/>
      <c r="DM689" s="2"/>
      <c r="DN689" s="2"/>
      <c r="DO689" s="2"/>
      <c r="DP689" s="2"/>
    </row>
    <row r="690" spans="9:120" ht="9.9499999999999993" customHeight="1">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c r="AR690" s="2"/>
      <c r="AS690" s="2"/>
      <c r="AT690" s="2"/>
      <c r="AU690" s="2"/>
      <c r="AV690" s="2"/>
      <c r="AW690" s="2"/>
      <c r="AX690" s="2"/>
      <c r="AY690" s="2"/>
      <c r="AZ690" s="2"/>
      <c r="BA690" s="2"/>
      <c r="BB690" s="2"/>
      <c r="BC690" s="2"/>
      <c r="BD690" s="2"/>
      <c r="BE690" s="2"/>
      <c r="BF690" s="2"/>
      <c r="BG690" s="2"/>
      <c r="BH690" s="2"/>
      <c r="BI690" s="2"/>
      <c r="BJ690" s="2"/>
      <c r="BK690" s="2"/>
      <c r="BL690" s="2"/>
      <c r="BM690" s="2"/>
      <c r="BN690" s="2"/>
      <c r="BO690" s="2"/>
      <c r="BP690" s="2"/>
      <c r="BQ690" s="2"/>
      <c r="BR690" s="2"/>
      <c r="BS690" s="2"/>
      <c r="BT690" s="2"/>
      <c r="BU690" s="2"/>
      <c r="BV690" s="2"/>
      <c r="BW690" s="2"/>
      <c r="BX690" s="2"/>
      <c r="BY690" s="2"/>
      <c r="BZ690" s="2"/>
      <c r="CA690" s="2"/>
      <c r="CB690" s="2"/>
      <c r="CC690" s="2"/>
      <c r="CD690" s="2"/>
      <c r="CE690" s="2"/>
      <c r="CF690" s="2"/>
      <c r="CG690" s="2"/>
      <c r="CH690" s="2"/>
      <c r="CI690" s="2"/>
      <c r="CJ690" s="2"/>
      <c r="CK690" s="2"/>
      <c r="CL690" s="2"/>
      <c r="CM690" s="2"/>
      <c r="CN690" s="2"/>
      <c r="CO690" s="2"/>
      <c r="CP690" s="2"/>
      <c r="CQ690" s="2"/>
      <c r="CR690" s="2"/>
      <c r="CS690" s="2"/>
      <c r="CT690" s="2"/>
      <c r="CU690" s="2"/>
      <c r="CV690" s="2"/>
      <c r="CW690" s="2"/>
      <c r="CX690" s="2"/>
      <c r="CY690" s="2"/>
      <c r="CZ690" s="2"/>
      <c r="DA690" s="2"/>
      <c r="DB690" s="2"/>
      <c r="DC690" s="2"/>
      <c r="DD690" s="2"/>
      <c r="DE690" s="2"/>
      <c r="DF690" s="2"/>
      <c r="DG690" s="2"/>
      <c r="DH690" s="2"/>
      <c r="DI690" s="2"/>
      <c r="DJ690" s="2"/>
      <c r="DK690" s="2"/>
      <c r="DL690" s="2"/>
      <c r="DM690" s="2"/>
      <c r="DN690" s="2"/>
      <c r="DO690" s="2"/>
      <c r="DP690" s="2"/>
    </row>
    <row r="691" spans="9:120" ht="9.9499999999999993" customHeight="1">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c r="AR691" s="2"/>
      <c r="AS691" s="2"/>
      <c r="AT691" s="2"/>
      <c r="AU691" s="2"/>
      <c r="AV691" s="2"/>
      <c r="AW691" s="2"/>
      <c r="AX691" s="2"/>
      <c r="AY691" s="2"/>
      <c r="AZ691" s="2"/>
      <c r="BA691" s="2"/>
      <c r="BB691" s="2"/>
      <c r="BC691" s="2"/>
      <c r="BD691" s="2"/>
      <c r="BE691" s="2"/>
      <c r="BF691" s="2"/>
      <c r="BG691" s="2"/>
      <c r="BH691" s="2"/>
      <c r="BI691" s="2"/>
      <c r="BJ691" s="2"/>
      <c r="BK691" s="2"/>
      <c r="BL691" s="2"/>
      <c r="BM691" s="2"/>
      <c r="BN691" s="2"/>
      <c r="BO691" s="2"/>
      <c r="BP691" s="2"/>
      <c r="BQ691" s="2"/>
      <c r="BR691" s="2"/>
      <c r="BS691" s="2"/>
      <c r="BT691" s="2"/>
      <c r="BU691" s="2"/>
      <c r="BV691" s="2"/>
      <c r="BW691" s="2"/>
      <c r="BX691" s="2"/>
      <c r="BY691" s="2"/>
      <c r="BZ691" s="2"/>
      <c r="CA691" s="2"/>
      <c r="CB691" s="2"/>
      <c r="CC691" s="2"/>
      <c r="CD691" s="2"/>
      <c r="CE691" s="2"/>
      <c r="CF691" s="2"/>
      <c r="CG691" s="2"/>
      <c r="CH691" s="2"/>
      <c r="CI691" s="2"/>
      <c r="CJ691" s="2"/>
      <c r="CK691" s="2"/>
      <c r="CL691" s="2"/>
      <c r="CM691" s="2"/>
      <c r="CN691" s="2"/>
      <c r="CO691" s="2"/>
      <c r="CP691" s="2"/>
      <c r="CQ691" s="2"/>
      <c r="CR691" s="2"/>
      <c r="CS691" s="2"/>
      <c r="CT691" s="2"/>
      <c r="CU691" s="2"/>
      <c r="CV691" s="2"/>
      <c r="CW691" s="2"/>
      <c r="CX691" s="2"/>
      <c r="CY691" s="2"/>
      <c r="CZ691" s="2"/>
      <c r="DA691" s="2"/>
      <c r="DB691" s="2"/>
      <c r="DC691" s="2"/>
      <c r="DD691" s="2"/>
      <c r="DE691" s="2"/>
      <c r="DF691" s="2"/>
      <c r="DG691" s="2"/>
      <c r="DH691" s="2"/>
      <c r="DI691" s="2"/>
      <c r="DJ691" s="2"/>
      <c r="DK691" s="2"/>
      <c r="DL691" s="2"/>
      <c r="DM691" s="2"/>
      <c r="DN691" s="2"/>
      <c r="DO691" s="2"/>
      <c r="DP691" s="2"/>
    </row>
    <row r="692" spans="9:120" ht="9.9499999999999993" customHeight="1">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c r="AR692" s="2"/>
      <c r="AS692" s="2"/>
      <c r="AT692" s="2"/>
      <c r="AU692" s="2"/>
      <c r="AV692" s="2"/>
      <c r="AW692" s="2"/>
      <c r="AX692" s="2"/>
      <c r="AY692" s="2"/>
      <c r="AZ692" s="2"/>
      <c r="BA692" s="2"/>
      <c r="BB692" s="2"/>
      <c r="BC692" s="2"/>
      <c r="BD692" s="2"/>
      <c r="BE692" s="2"/>
      <c r="BF692" s="2"/>
      <c r="BG692" s="2"/>
      <c r="BH692" s="2"/>
      <c r="BI692" s="2"/>
      <c r="BJ692" s="2"/>
      <c r="BK692" s="2"/>
      <c r="BL692" s="2"/>
      <c r="BM692" s="2"/>
      <c r="BN692" s="2"/>
      <c r="BO692" s="2"/>
      <c r="BP692" s="2"/>
      <c r="BQ692" s="2"/>
      <c r="BR692" s="2"/>
      <c r="BS692" s="2"/>
      <c r="BT692" s="2"/>
      <c r="BU692" s="2"/>
      <c r="BV692" s="2"/>
      <c r="BW692" s="2"/>
      <c r="BX692" s="2"/>
      <c r="BY692" s="2"/>
      <c r="BZ692" s="2"/>
      <c r="CA692" s="2"/>
      <c r="CB692" s="2"/>
      <c r="CC692" s="2"/>
      <c r="CD692" s="2"/>
      <c r="CE692" s="2"/>
      <c r="CF692" s="2"/>
      <c r="CG692" s="2"/>
      <c r="CH692" s="2"/>
      <c r="CI692" s="2"/>
      <c r="CJ692" s="2"/>
      <c r="CK692" s="2"/>
      <c r="CL692" s="2"/>
      <c r="CM692" s="2"/>
      <c r="CN692" s="2"/>
      <c r="CO692" s="2"/>
      <c r="CP692" s="2"/>
      <c r="CQ692" s="2"/>
      <c r="CR692" s="2"/>
      <c r="CS692" s="2"/>
      <c r="CT692" s="2"/>
      <c r="CU692" s="2"/>
      <c r="CV692" s="2"/>
      <c r="CW692" s="2"/>
      <c r="CX692" s="2"/>
      <c r="CY692" s="2"/>
      <c r="CZ692" s="2"/>
      <c r="DA692" s="2"/>
      <c r="DB692" s="2"/>
      <c r="DC692" s="2"/>
      <c r="DD692" s="2"/>
      <c r="DE692" s="2"/>
      <c r="DF692" s="2"/>
      <c r="DG692" s="2"/>
      <c r="DH692" s="2"/>
      <c r="DI692" s="2"/>
      <c r="DJ692" s="2"/>
      <c r="DK692" s="2"/>
      <c r="DL692" s="2"/>
      <c r="DM692" s="2"/>
      <c r="DN692" s="2"/>
      <c r="DO692" s="2"/>
      <c r="DP692" s="2"/>
    </row>
    <row r="693" spans="9:120" ht="9.9499999999999993" customHeight="1">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c r="AR693" s="2"/>
      <c r="AS693" s="2"/>
      <c r="AT693" s="2"/>
      <c r="AU693" s="2"/>
      <c r="AV693" s="2"/>
      <c r="AW693" s="2"/>
      <c r="AX693" s="2"/>
      <c r="AY693" s="2"/>
      <c r="AZ693" s="2"/>
      <c r="BA693" s="2"/>
      <c r="BB693" s="2"/>
      <c r="BC693" s="2"/>
      <c r="BD693" s="2"/>
      <c r="BE693" s="2"/>
      <c r="BF693" s="2"/>
      <c r="BG693" s="2"/>
      <c r="BH693" s="2"/>
      <c r="BI693" s="2"/>
      <c r="BJ693" s="2"/>
      <c r="BK693" s="2"/>
      <c r="BL693" s="2"/>
      <c r="BM693" s="2"/>
      <c r="BN693" s="2"/>
      <c r="BO693" s="2"/>
      <c r="BP693" s="2"/>
      <c r="BQ693" s="2"/>
      <c r="BR693" s="2"/>
      <c r="BS693" s="2"/>
      <c r="BT693" s="2"/>
      <c r="BU693" s="2"/>
      <c r="BV693" s="2"/>
      <c r="BW693" s="2"/>
      <c r="BX693" s="2"/>
      <c r="BY693" s="2"/>
      <c r="BZ693" s="2"/>
      <c r="CA693" s="2"/>
      <c r="CB693" s="2"/>
      <c r="CC693" s="2"/>
      <c r="CD693" s="2"/>
      <c r="CE693" s="2"/>
      <c r="CF693" s="2"/>
      <c r="CG693" s="2"/>
      <c r="CH693" s="2"/>
      <c r="CI693" s="2"/>
      <c r="CJ693" s="2"/>
      <c r="CK693" s="2"/>
      <c r="CL693" s="2"/>
      <c r="CM693" s="2"/>
      <c r="CN693" s="2"/>
      <c r="CO693" s="2"/>
      <c r="CP693" s="2"/>
      <c r="CQ693" s="2"/>
      <c r="CR693" s="2"/>
      <c r="CS693" s="2"/>
      <c r="CT693" s="2"/>
      <c r="CU693" s="2"/>
      <c r="CV693" s="2"/>
      <c r="CW693" s="2"/>
      <c r="CX693" s="2"/>
      <c r="CY693" s="2"/>
      <c r="CZ693" s="2"/>
      <c r="DA693" s="2"/>
      <c r="DB693" s="2"/>
      <c r="DC693" s="2"/>
      <c r="DD693" s="2"/>
      <c r="DE693" s="2"/>
      <c r="DF693" s="2"/>
      <c r="DG693" s="2"/>
      <c r="DH693" s="2"/>
      <c r="DI693" s="2"/>
      <c r="DJ693" s="2"/>
      <c r="DK693" s="2"/>
      <c r="DL693" s="2"/>
      <c r="DM693" s="2"/>
      <c r="DN693" s="2"/>
      <c r="DO693" s="2"/>
      <c r="DP693" s="2"/>
    </row>
    <row r="694" spans="9:120" ht="9.9499999999999993" customHeight="1">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c r="AR694" s="2"/>
      <c r="AS694" s="2"/>
      <c r="AT694" s="2"/>
      <c r="AU694" s="2"/>
      <c r="AV694" s="2"/>
      <c r="AW694" s="2"/>
      <c r="AX694" s="2"/>
      <c r="AY694" s="2"/>
      <c r="AZ694" s="2"/>
      <c r="BA694" s="2"/>
      <c r="BB694" s="2"/>
      <c r="BC694" s="2"/>
      <c r="BD694" s="2"/>
      <c r="BE694" s="2"/>
      <c r="BF694" s="2"/>
      <c r="BG694" s="2"/>
      <c r="BH694" s="2"/>
      <c r="BI694" s="2"/>
      <c r="BJ694" s="2"/>
      <c r="BK694" s="2"/>
      <c r="BL694" s="2"/>
      <c r="BM694" s="2"/>
      <c r="BN694" s="2"/>
      <c r="BO694" s="2"/>
      <c r="BP694" s="2"/>
      <c r="BQ694" s="2"/>
      <c r="BR694" s="2"/>
      <c r="BS694" s="2"/>
      <c r="BT694" s="2"/>
      <c r="BU694" s="2"/>
      <c r="BV694" s="2"/>
      <c r="BW694" s="2"/>
      <c r="BX694" s="2"/>
      <c r="BY694" s="2"/>
      <c r="BZ694" s="2"/>
      <c r="CA694" s="2"/>
      <c r="CB694" s="2"/>
      <c r="CC694" s="2"/>
      <c r="CD694" s="2"/>
      <c r="CE694" s="2"/>
      <c r="CF694" s="2"/>
      <c r="CG694" s="2"/>
      <c r="CH694" s="2"/>
      <c r="CI694" s="2"/>
      <c r="CJ694" s="2"/>
      <c r="CK694" s="2"/>
      <c r="CL694" s="2"/>
      <c r="CM694" s="2"/>
      <c r="CN694" s="2"/>
      <c r="CO694" s="2"/>
      <c r="CP694" s="2"/>
      <c r="CQ694" s="2"/>
      <c r="CR694" s="2"/>
      <c r="CS694" s="2"/>
      <c r="CT694" s="2"/>
      <c r="CU694" s="2"/>
      <c r="CV694" s="2"/>
      <c r="CW694" s="2"/>
      <c r="CX694" s="2"/>
      <c r="CY694" s="2"/>
      <c r="CZ694" s="2"/>
      <c r="DA694" s="2"/>
      <c r="DB694" s="2"/>
      <c r="DC694" s="2"/>
      <c r="DD694" s="2"/>
      <c r="DE694" s="2"/>
      <c r="DF694" s="2"/>
      <c r="DG694" s="2"/>
      <c r="DH694" s="2"/>
      <c r="DI694" s="2"/>
      <c r="DJ694" s="2"/>
      <c r="DK694" s="2"/>
      <c r="DL694" s="2"/>
      <c r="DM694" s="2"/>
      <c r="DN694" s="2"/>
      <c r="DO694" s="2"/>
      <c r="DP694" s="2"/>
    </row>
    <row r="695" spans="9:120" ht="9.9499999999999993" customHeight="1">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c r="AR695" s="2"/>
      <c r="AS695" s="2"/>
      <c r="AT695" s="2"/>
      <c r="AU695" s="2"/>
      <c r="AV695" s="2"/>
      <c r="AW695" s="2"/>
      <c r="AX695" s="2"/>
      <c r="AY695" s="2"/>
      <c r="AZ695" s="2"/>
      <c r="BA695" s="2"/>
      <c r="BB695" s="2"/>
      <c r="BC695" s="2"/>
      <c r="BD695" s="2"/>
      <c r="BE695" s="2"/>
      <c r="BF695" s="2"/>
      <c r="BG695" s="2"/>
      <c r="BH695" s="2"/>
      <c r="BI695" s="2"/>
      <c r="BJ695" s="2"/>
      <c r="BK695" s="2"/>
      <c r="BL695" s="2"/>
      <c r="BM695" s="2"/>
      <c r="BN695" s="2"/>
      <c r="BO695" s="2"/>
      <c r="BP695" s="2"/>
      <c r="BQ695" s="2"/>
      <c r="BR695" s="2"/>
      <c r="BS695" s="2"/>
      <c r="BT695" s="2"/>
      <c r="BU695" s="2"/>
      <c r="BV695" s="2"/>
      <c r="BW695" s="2"/>
      <c r="BX695" s="2"/>
      <c r="BY695" s="2"/>
      <c r="BZ695" s="2"/>
      <c r="CA695" s="2"/>
      <c r="CB695" s="2"/>
      <c r="CC695" s="2"/>
      <c r="CD695" s="2"/>
      <c r="CE695" s="2"/>
      <c r="CF695" s="2"/>
      <c r="CG695" s="2"/>
      <c r="CH695" s="2"/>
      <c r="CI695" s="2"/>
      <c r="CJ695" s="2"/>
      <c r="CK695" s="2"/>
      <c r="CL695" s="2"/>
      <c r="CM695" s="2"/>
      <c r="CN695" s="2"/>
      <c r="CO695" s="2"/>
      <c r="CP695" s="2"/>
      <c r="CQ695" s="2"/>
      <c r="CR695" s="2"/>
      <c r="CS695" s="2"/>
      <c r="CT695" s="2"/>
      <c r="CU695" s="2"/>
      <c r="CV695" s="2"/>
      <c r="CW695" s="2"/>
      <c r="CX695" s="2"/>
      <c r="CY695" s="2"/>
      <c r="CZ695" s="2"/>
      <c r="DA695" s="2"/>
      <c r="DB695" s="2"/>
      <c r="DC695" s="2"/>
      <c r="DD695" s="2"/>
      <c r="DE695" s="2"/>
      <c r="DF695" s="2"/>
      <c r="DG695" s="2"/>
      <c r="DH695" s="2"/>
      <c r="DI695" s="2"/>
      <c r="DJ695" s="2"/>
      <c r="DK695" s="2"/>
      <c r="DL695" s="2"/>
      <c r="DM695" s="2"/>
      <c r="DN695" s="2"/>
      <c r="DO695" s="2"/>
      <c r="DP695" s="2"/>
    </row>
    <row r="696" spans="9:120" ht="9.9499999999999993" customHeight="1">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c r="AR696" s="2"/>
      <c r="AS696" s="2"/>
      <c r="AT696" s="2"/>
      <c r="AU696" s="2"/>
      <c r="AV696" s="2"/>
      <c r="AW696" s="2"/>
      <c r="AX696" s="2"/>
      <c r="AY696" s="2"/>
      <c r="AZ696" s="2"/>
      <c r="BA696" s="2"/>
      <c r="BB696" s="2"/>
      <c r="BC696" s="2"/>
      <c r="BD696" s="2"/>
      <c r="BE696" s="2"/>
      <c r="BF696" s="2"/>
      <c r="BG696" s="2"/>
      <c r="BH696" s="2"/>
      <c r="BI696" s="2"/>
      <c r="BJ696" s="2"/>
      <c r="BK696" s="2"/>
      <c r="BL696" s="2"/>
      <c r="BM696" s="2"/>
      <c r="BN696" s="2"/>
      <c r="BO696" s="2"/>
      <c r="BP696" s="2"/>
      <c r="BQ696" s="2"/>
      <c r="BR696" s="2"/>
      <c r="BS696" s="2"/>
      <c r="BT696" s="2"/>
      <c r="BU696" s="2"/>
      <c r="BV696" s="2"/>
      <c r="BW696" s="2"/>
      <c r="BX696" s="2"/>
      <c r="BY696" s="2"/>
      <c r="BZ696" s="2"/>
      <c r="CA696" s="2"/>
      <c r="CB696" s="2"/>
      <c r="CC696" s="2"/>
      <c r="CD696" s="2"/>
      <c r="CE696" s="2"/>
      <c r="CF696" s="2"/>
      <c r="CG696" s="2"/>
      <c r="CH696" s="2"/>
      <c r="CI696" s="2"/>
      <c r="CJ696" s="2"/>
      <c r="CK696" s="2"/>
      <c r="CL696" s="2"/>
      <c r="CM696" s="2"/>
      <c r="CN696" s="2"/>
      <c r="CO696" s="2"/>
      <c r="CP696" s="2"/>
      <c r="CQ696" s="2"/>
      <c r="CR696" s="2"/>
      <c r="CS696" s="2"/>
      <c r="CT696" s="2"/>
      <c r="CU696" s="2"/>
      <c r="CV696" s="2"/>
      <c r="CW696" s="2"/>
      <c r="CX696" s="2"/>
      <c r="CY696" s="2"/>
      <c r="CZ696" s="2"/>
      <c r="DA696" s="2"/>
      <c r="DB696" s="2"/>
      <c r="DC696" s="2"/>
      <c r="DD696" s="2"/>
      <c r="DE696" s="2"/>
      <c r="DF696" s="2"/>
      <c r="DG696" s="2"/>
      <c r="DH696" s="2"/>
      <c r="DI696" s="2"/>
      <c r="DJ696" s="2"/>
      <c r="DK696" s="2"/>
      <c r="DL696" s="2"/>
      <c r="DM696" s="2"/>
      <c r="DN696" s="2"/>
      <c r="DO696" s="2"/>
      <c r="DP696" s="2"/>
    </row>
    <row r="697" spans="9:120" ht="9.9499999999999993" customHeight="1">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c r="AR697" s="2"/>
      <c r="AS697" s="2"/>
      <c r="AT697" s="2"/>
      <c r="AU697" s="2"/>
      <c r="AV697" s="2"/>
      <c r="AW697" s="2"/>
      <c r="AX697" s="2"/>
      <c r="AY697" s="2"/>
      <c r="AZ697" s="2"/>
      <c r="BA697" s="2"/>
      <c r="BB697" s="2"/>
      <c r="BC697" s="2"/>
      <c r="BD697" s="2"/>
      <c r="BE697" s="2"/>
      <c r="BF697" s="2"/>
      <c r="BG697" s="2"/>
      <c r="BH697" s="2"/>
      <c r="BI697" s="2"/>
      <c r="BJ697" s="2"/>
      <c r="BK697" s="2"/>
      <c r="BL697" s="2"/>
      <c r="BM697" s="2"/>
      <c r="BN697" s="2"/>
      <c r="BO697" s="2"/>
      <c r="BP697" s="2"/>
      <c r="BQ697" s="2"/>
      <c r="BR697" s="2"/>
      <c r="BS697" s="2"/>
      <c r="BT697" s="2"/>
      <c r="BU697" s="2"/>
      <c r="BV697" s="2"/>
      <c r="BW697" s="2"/>
      <c r="BX697" s="2"/>
      <c r="BY697" s="2"/>
      <c r="BZ697" s="2"/>
      <c r="CA697" s="2"/>
      <c r="CB697" s="2"/>
      <c r="CC697" s="2"/>
      <c r="CD697" s="2"/>
      <c r="CE697" s="2"/>
      <c r="CF697" s="2"/>
      <c r="CG697" s="2"/>
      <c r="CH697" s="2"/>
      <c r="CI697" s="2"/>
      <c r="CJ697" s="2"/>
      <c r="CK697" s="2"/>
      <c r="CL697" s="2"/>
      <c r="CM697" s="2"/>
      <c r="CN697" s="2"/>
      <c r="CO697" s="2"/>
      <c r="CP697" s="2"/>
      <c r="CQ697" s="2"/>
      <c r="CR697" s="2"/>
      <c r="CS697" s="2"/>
      <c r="CT697" s="2"/>
      <c r="CU697" s="2"/>
      <c r="CV697" s="2"/>
      <c r="CW697" s="2"/>
      <c r="CX697" s="2"/>
      <c r="CY697" s="2"/>
      <c r="CZ697" s="2"/>
      <c r="DA697" s="2"/>
      <c r="DB697" s="2"/>
      <c r="DC697" s="2"/>
      <c r="DD697" s="2"/>
      <c r="DE697" s="2"/>
      <c r="DF697" s="2"/>
      <c r="DG697" s="2"/>
      <c r="DH697" s="2"/>
      <c r="DI697" s="2"/>
      <c r="DJ697" s="2"/>
      <c r="DK697" s="2"/>
      <c r="DL697" s="2"/>
      <c r="DM697" s="2"/>
      <c r="DN697" s="2"/>
      <c r="DO697" s="2"/>
      <c r="DP697" s="2"/>
    </row>
    <row r="698" spans="9:120" ht="9.9499999999999993" customHeight="1">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c r="AR698" s="2"/>
      <c r="AS698" s="2"/>
      <c r="AT698" s="2"/>
      <c r="AU698" s="2"/>
      <c r="AV698" s="2"/>
      <c r="AW698" s="2"/>
      <c r="AX698" s="2"/>
      <c r="AY698" s="2"/>
      <c r="AZ698" s="2"/>
      <c r="BA698" s="2"/>
      <c r="BB698" s="2"/>
      <c r="BC698" s="2"/>
      <c r="BD698" s="2"/>
      <c r="BE698" s="2"/>
      <c r="BF698" s="2"/>
      <c r="BG698" s="2"/>
      <c r="BH698" s="2"/>
      <c r="BI698" s="2"/>
      <c r="BJ698" s="2"/>
      <c r="BK698" s="2"/>
      <c r="BL698" s="2"/>
      <c r="BM698" s="2"/>
      <c r="BN698" s="2"/>
      <c r="BO698" s="2"/>
      <c r="BP698" s="2"/>
      <c r="BQ698" s="2"/>
      <c r="BR698" s="2"/>
      <c r="BS698" s="2"/>
      <c r="BT698" s="2"/>
      <c r="BU698" s="2"/>
      <c r="BV698" s="2"/>
      <c r="BW698" s="2"/>
      <c r="BX698" s="2"/>
      <c r="BY698" s="2"/>
      <c r="BZ698" s="2"/>
      <c r="CA698" s="2"/>
      <c r="CB698" s="2"/>
      <c r="CC698" s="2"/>
      <c r="CD698" s="2"/>
      <c r="CE698" s="2"/>
      <c r="CF698" s="2"/>
      <c r="CG698" s="2"/>
      <c r="CH698" s="2"/>
      <c r="CI698" s="2"/>
      <c r="CJ698" s="2"/>
      <c r="CK698" s="2"/>
      <c r="CL698" s="2"/>
      <c r="CM698" s="2"/>
      <c r="CN698" s="2"/>
      <c r="CO698" s="2"/>
      <c r="CP698" s="2"/>
      <c r="CQ698" s="2"/>
      <c r="CR698" s="2"/>
      <c r="CS698" s="2"/>
      <c r="CT698" s="2"/>
      <c r="CU698" s="2"/>
      <c r="CV698" s="2"/>
      <c r="CW698" s="2"/>
      <c r="CX698" s="2"/>
      <c r="CY698" s="2"/>
      <c r="CZ698" s="2"/>
      <c r="DA698" s="2"/>
      <c r="DB698" s="2"/>
      <c r="DC698" s="2"/>
      <c r="DD698" s="2"/>
      <c r="DE698" s="2"/>
      <c r="DF698" s="2"/>
      <c r="DG698" s="2"/>
      <c r="DH698" s="2"/>
      <c r="DI698" s="2"/>
      <c r="DJ698" s="2"/>
      <c r="DK698" s="2"/>
      <c r="DL698" s="2"/>
      <c r="DM698" s="2"/>
      <c r="DN698" s="2"/>
      <c r="DO698" s="2"/>
      <c r="DP698" s="2"/>
    </row>
    <row r="699" spans="9:120" ht="9.9499999999999993" customHeight="1">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c r="AR699" s="2"/>
      <c r="AS699" s="2"/>
      <c r="AT699" s="2"/>
      <c r="AU699" s="2"/>
      <c r="AV699" s="2"/>
      <c r="AW699" s="2"/>
      <c r="AX699" s="2"/>
      <c r="AY699" s="2"/>
      <c r="AZ699" s="2"/>
      <c r="BA699" s="2"/>
      <c r="BB699" s="2"/>
      <c r="BC699" s="2"/>
      <c r="BD699" s="2"/>
      <c r="BE699" s="2"/>
      <c r="BF699" s="2"/>
      <c r="BG699" s="2"/>
      <c r="BH699" s="2"/>
      <c r="BI699" s="2"/>
      <c r="BJ699" s="2"/>
      <c r="BK699" s="2"/>
      <c r="BL699" s="2"/>
      <c r="BM699" s="2"/>
      <c r="BN699" s="2"/>
      <c r="BO699" s="2"/>
      <c r="BP699" s="2"/>
      <c r="BQ699" s="2"/>
      <c r="BR699" s="2"/>
      <c r="BS699" s="2"/>
      <c r="BT699" s="2"/>
      <c r="BU699" s="2"/>
      <c r="BV699" s="2"/>
      <c r="BW699" s="2"/>
      <c r="BX699" s="2"/>
      <c r="BY699" s="2"/>
      <c r="BZ699" s="2"/>
      <c r="CA699" s="2"/>
      <c r="CB699" s="2"/>
      <c r="CC699" s="2"/>
      <c r="CD699" s="2"/>
      <c r="CE699" s="2"/>
      <c r="CF699" s="2"/>
      <c r="CG699" s="2"/>
      <c r="CH699" s="2"/>
      <c r="CI699" s="2"/>
      <c r="CJ699" s="2"/>
      <c r="CK699" s="2"/>
      <c r="CL699" s="2"/>
      <c r="CM699" s="2"/>
      <c r="CN699" s="2"/>
      <c r="CO699" s="2"/>
      <c r="CP699" s="2"/>
      <c r="CQ699" s="2"/>
      <c r="CR699" s="2"/>
      <c r="CS699" s="2"/>
      <c r="CT699" s="2"/>
      <c r="CU699" s="2"/>
      <c r="CV699" s="2"/>
      <c r="CW699" s="2"/>
      <c r="CX699" s="2"/>
      <c r="CY699" s="2"/>
      <c r="CZ699" s="2"/>
      <c r="DA699" s="2"/>
      <c r="DB699" s="2"/>
      <c r="DC699" s="2"/>
      <c r="DD699" s="2"/>
      <c r="DE699" s="2"/>
      <c r="DF699" s="2"/>
      <c r="DG699" s="2"/>
      <c r="DH699" s="2"/>
      <c r="DI699" s="2"/>
      <c r="DJ699" s="2"/>
      <c r="DK699" s="2"/>
      <c r="DL699" s="2"/>
      <c r="DM699" s="2"/>
      <c r="DN699" s="2"/>
      <c r="DO699" s="2"/>
      <c r="DP699" s="2"/>
    </row>
    <row r="700" spans="9:120" ht="9.9499999999999993" customHeight="1">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c r="AR700" s="2"/>
      <c r="AS700" s="2"/>
      <c r="AT700" s="2"/>
      <c r="AU700" s="2"/>
      <c r="AV700" s="2"/>
      <c r="AW700" s="2"/>
      <c r="AX700" s="2"/>
      <c r="AY700" s="2"/>
      <c r="AZ700" s="2"/>
      <c r="BA700" s="2"/>
      <c r="BB700" s="2"/>
      <c r="BC700" s="2"/>
      <c r="BD700" s="2"/>
      <c r="BE700" s="2"/>
      <c r="BF700" s="2"/>
      <c r="BG700" s="2"/>
      <c r="BH700" s="2"/>
      <c r="BI700" s="2"/>
      <c r="BJ700" s="2"/>
      <c r="BK700" s="2"/>
      <c r="BL700" s="2"/>
      <c r="BM700" s="2"/>
      <c r="BN700" s="2"/>
      <c r="BO700" s="2"/>
      <c r="BP700" s="2"/>
      <c r="BQ700" s="2"/>
      <c r="BR700" s="2"/>
      <c r="BS700" s="2"/>
      <c r="BT700" s="2"/>
      <c r="BU700" s="2"/>
      <c r="BV700" s="2"/>
      <c r="BW700" s="2"/>
      <c r="BX700" s="2"/>
      <c r="BY700" s="2"/>
      <c r="BZ700" s="2"/>
      <c r="CA700" s="2"/>
      <c r="CB700" s="2"/>
      <c r="CC700" s="2"/>
      <c r="CD700" s="2"/>
      <c r="CE700" s="2"/>
      <c r="CF700" s="2"/>
      <c r="CG700" s="2"/>
      <c r="CH700" s="2"/>
      <c r="CI700" s="2"/>
      <c r="CJ700" s="2"/>
      <c r="CK700" s="2"/>
      <c r="CL700" s="2"/>
      <c r="CM700" s="2"/>
      <c r="CN700" s="2"/>
      <c r="CO700" s="2"/>
      <c r="CP700" s="2"/>
      <c r="CQ700" s="2"/>
      <c r="CR700" s="2"/>
      <c r="CS700" s="2"/>
      <c r="CT700" s="2"/>
      <c r="CU700" s="2"/>
      <c r="CV700" s="2"/>
      <c r="CW700" s="2"/>
      <c r="CX700" s="2"/>
      <c r="CY700" s="2"/>
      <c r="CZ700" s="2"/>
      <c r="DA700" s="2"/>
      <c r="DB700" s="2"/>
      <c r="DC700" s="2"/>
      <c r="DD700" s="2"/>
      <c r="DE700" s="2"/>
      <c r="DF700" s="2"/>
      <c r="DG700" s="2"/>
      <c r="DH700" s="2"/>
      <c r="DI700" s="2"/>
      <c r="DJ700" s="2"/>
      <c r="DK700" s="2"/>
      <c r="DL700" s="2"/>
      <c r="DM700" s="2"/>
      <c r="DN700" s="2"/>
      <c r="DO700" s="2"/>
      <c r="DP700" s="2"/>
    </row>
    <row r="701" spans="9:120" ht="9.9499999999999993" customHeight="1">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c r="AR701" s="2"/>
      <c r="AS701" s="2"/>
      <c r="AT701" s="2"/>
      <c r="AU701" s="2"/>
      <c r="AV701" s="2"/>
      <c r="AW701" s="2"/>
      <c r="AX701" s="2"/>
      <c r="AY701" s="2"/>
      <c r="AZ701" s="2"/>
      <c r="BA701" s="2"/>
      <c r="BB701" s="2"/>
      <c r="BC701" s="2"/>
      <c r="BD701" s="2"/>
      <c r="BE701" s="2"/>
      <c r="BF701" s="2"/>
      <c r="BG701" s="2"/>
      <c r="BH701" s="2"/>
      <c r="BI701" s="2"/>
      <c r="BJ701" s="2"/>
      <c r="BK701" s="2"/>
      <c r="BL701" s="2"/>
      <c r="BM701" s="2"/>
      <c r="BN701" s="2"/>
      <c r="BO701" s="2"/>
      <c r="BP701" s="2"/>
      <c r="BQ701" s="2"/>
      <c r="BR701" s="2"/>
      <c r="BS701" s="2"/>
      <c r="BT701" s="2"/>
      <c r="BU701" s="2"/>
      <c r="BV701" s="2"/>
      <c r="BW701" s="2"/>
      <c r="BX701" s="2"/>
      <c r="BY701" s="2"/>
      <c r="BZ701" s="2"/>
      <c r="CA701" s="2"/>
      <c r="CB701" s="2"/>
      <c r="CC701" s="2"/>
      <c r="CD701" s="2"/>
      <c r="CE701" s="2"/>
      <c r="CF701" s="2"/>
      <c r="CG701" s="2"/>
      <c r="CH701" s="2"/>
      <c r="CI701" s="2"/>
      <c r="CJ701" s="2"/>
      <c r="CK701" s="2"/>
      <c r="CL701" s="2"/>
      <c r="CM701" s="2"/>
      <c r="CN701" s="2"/>
      <c r="CO701" s="2"/>
      <c r="CP701" s="2"/>
      <c r="CQ701" s="2"/>
      <c r="CR701" s="2"/>
      <c r="CS701" s="2"/>
      <c r="CT701" s="2"/>
      <c r="CU701" s="2"/>
      <c r="CV701" s="2"/>
      <c r="CW701" s="2"/>
      <c r="CX701" s="2"/>
      <c r="CY701" s="2"/>
      <c r="CZ701" s="2"/>
      <c r="DA701" s="2"/>
      <c r="DB701" s="2"/>
      <c r="DC701" s="2"/>
      <c r="DD701" s="2"/>
      <c r="DE701" s="2"/>
      <c r="DF701" s="2"/>
      <c r="DG701" s="2"/>
      <c r="DH701" s="2"/>
      <c r="DI701" s="2"/>
      <c r="DJ701" s="2"/>
      <c r="DK701" s="2"/>
      <c r="DL701" s="2"/>
      <c r="DM701" s="2"/>
      <c r="DN701" s="2"/>
      <c r="DO701" s="2"/>
      <c r="DP701" s="2"/>
    </row>
    <row r="702" spans="9:120" ht="9.9499999999999993" customHeight="1">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c r="AR702" s="2"/>
      <c r="AS702" s="2"/>
      <c r="AT702" s="2"/>
      <c r="AU702" s="2"/>
      <c r="AV702" s="2"/>
      <c r="AW702" s="2"/>
      <c r="AX702" s="2"/>
      <c r="AY702" s="2"/>
      <c r="AZ702" s="2"/>
      <c r="BA702" s="2"/>
      <c r="BB702" s="2"/>
      <c r="BC702" s="2"/>
      <c r="BD702" s="2"/>
      <c r="BE702" s="2"/>
      <c r="BF702" s="2"/>
      <c r="BG702" s="2"/>
      <c r="BH702" s="2"/>
      <c r="BI702" s="2"/>
      <c r="BJ702" s="2"/>
      <c r="BK702" s="2"/>
      <c r="BL702" s="2"/>
      <c r="BM702" s="2"/>
      <c r="BN702" s="2"/>
      <c r="BO702" s="2"/>
      <c r="BP702" s="2"/>
      <c r="BQ702" s="2"/>
      <c r="BR702" s="2"/>
      <c r="BS702" s="2"/>
      <c r="BT702" s="2"/>
      <c r="BU702" s="2"/>
      <c r="BV702" s="2"/>
      <c r="BW702" s="2"/>
      <c r="BX702" s="2"/>
      <c r="BY702" s="2"/>
      <c r="BZ702" s="2"/>
      <c r="CA702" s="2"/>
      <c r="CB702" s="2"/>
      <c r="CC702" s="2"/>
      <c r="CD702" s="2"/>
      <c r="CE702" s="2"/>
      <c r="CF702" s="2"/>
      <c r="CG702" s="2"/>
      <c r="CH702" s="2"/>
      <c r="CI702" s="2"/>
      <c r="CJ702" s="2"/>
      <c r="CK702" s="2"/>
      <c r="CL702" s="2"/>
      <c r="CM702" s="2"/>
      <c r="CN702" s="2"/>
      <c r="CO702" s="2"/>
      <c r="CP702" s="2"/>
      <c r="CQ702" s="2"/>
      <c r="CR702" s="2"/>
      <c r="CS702" s="2"/>
      <c r="CT702" s="2"/>
      <c r="CU702" s="2"/>
      <c r="CV702" s="2"/>
      <c r="CW702" s="2"/>
      <c r="CX702" s="2"/>
      <c r="CY702" s="2"/>
      <c r="CZ702" s="2"/>
      <c r="DA702" s="2"/>
      <c r="DB702" s="2"/>
      <c r="DC702" s="2"/>
      <c r="DD702" s="2"/>
      <c r="DE702" s="2"/>
      <c r="DF702" s="2"/>
      <c r="DG702" s="2"/>
      <c r="DH702" s="2"/>
      <c r="DI702" s="2"/>
      <c r="DJ702" s="2"/>
      <c r="DK702" s="2"/>
      <c r="DL702" s="2"/>
      <c r="DM702" s="2"/>
      <c r="DN702" s="2"/>
      <c r="DO702" s="2"/>
      <c r="DP702" s="2"/>
    </row>
    <row r="703" spans="9:120" ht="9.9499999999999993" customHeight="1">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c r="AR703" s="2"/>
      <c r="AS703" s="2"/>
      <c r="AT703" s="2"/>
      <c r="AU703" s="2"/>
      <c r="AV703" s="2"/>
      <c r="AW703" s="2"/>
      <c r="AX703" s="2"/>
      <c r="AY703" s="2"/>
      <c r="AZ703" s="2"/>
      <c r="BA703" s="2"/>
      <c r="BB703" s="2"/>
      <c r="BC703" s="2"/>
      <c r="BD703" s="2"/>
      <c r="BE703" s="2"/>
      <c r="BF703" s="2"/>
      <c r="BG703" s="2"/>
      <c r="BH703" s="2"/>
      <c r="BI703" s="2"/>
      <c r="BJ703" s="2"/>
      <c r="BK703" s="2"/>
      <c r="BL703" s="2"/>
      <c r="BM703" s="2"/>
      <c r="BN703" s="2"/>
      <c r="BO703" s="2"/>
      <c r="BP703" s="2"/>
      <c r="BQ703" s="2"/>
      <c r="BR703" s="2"/>
      <c r="BS703" s="2"/>
      <c r="BT703" s="2"/>
      <c r="BU703" s="2"/>
      <c r="BV703" s="2"/>
      <c r="BW703" s="2"/>
      <c r="BX703" s="2"/>
      <c r="BY703" s="2"/>
      <c r="BZ703" s="2"/>
      <c r="CA703" s="2"/>
      <c r="CB703" s="2"/>
      <c r="CC703" s="2"/>
      <c r="CD703" s="2"/>
      <c r="CE703" s="2"/>
      <c r="CF703" s="2"/>
      <c r="CG703" s="2"/>
      <c r="CH703" s="2"/>
      <c r="CI703" s="2"/>
      <c r="CJ703" s="2"/>
      <c r="CK703" s="2"/>
      <c r="CL703" s="2"/>
      <c r="CM703" s="2"/>
      <c r="CN703" s="2"/>
      <c r="CO703" s="2"/>
      <c r="CP703" s="2"/>
      <c r="CQ703" s="2"/>
      <c r="CR703" s="2"/>
      <c r="CS703" s="2"/>
      <c r="CT703" s="2"/>
      <c r="CU703" s="2"/>
      <c r="CV703" s="2"/>
      <c r="CW703" s="2"/>
      <c r="CX703" s="2"/>
      <c r="CY703" s="2"/>
      <c r="CZ703" s="2"/>
      <c r="DA703" s="2"/>
      <c r="DB703" s="2"/>
      <c r="DC703" s="2"/>
      <c r="DD703" s="2"/>
      <c r="DE703" s="2"/>
      <c r="DF703" s="2"/>
      <c r="DG703" s="2"/>
      <c r="DH703" s="2"/>
      <c r="DI703" s="2"/>
      <c r="DJ703" s="2"/>
      <c r="DK703" s="2"/>
      <c r="DL703" s="2"/>
      <c r="DM703" s="2"/>
      <c r="DN703" s="2"/>
      <c r="DO703" s="2"/>
      <c r="DP703" s="2"/>
    </row>
    <row r="704" spans="9:120" ht="9.9499999999999993" customHeight="1">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c r="AR704" s="2"/>
      <c r="AS704" s="2"/>
      <c r="AT704" s="2"/>
      <c r="AU704" s="2"/>
      <c r="AV704" s="2"/>
      <c r="AW704" s="2"/>
      <c r="AX704" s="2"/>
      <c r="AY704" s="2"/>
      <c r="AZ704" s="2"/>
      <c r="BA704" s="2"/>
      <c r="BB704" s="2"/>
      <c r="BC704" s="2"/>
      <c r="BD704" s="2"/>
      <c r="BE704" s="2"/>
      <c r="BF704" s="2"/>
      <c r="BG704" s="2"/>
      <c r="BH704" s="2"/>
      <c r="BI704" s="2"/>
      <c r="BJ704" s="2"/>
      <c r="BK704" s="2"/>
      <c r="BL704" s="2"/>
      <c r="BM704" s="2"/>
      <c r="BN704" s="2"/>
      <c r="BO704" s="2"/>
      <c r="BP704" s="2"/>
      <c r="BQ704" s="2"/>
      <c r="BR704" s="2"/>
      <c r="BS704" s="2"/>
      <c r="BT704" s="2"/>
      <c r="BU704" s="2"/>
      <c r="BV704" s="2"/>
      <c r="BW704" s="2"/>
      <c r="BX704" s="2"/>
      <c r="BY704" s="2"/>
      <c r="BZ704" s="2"/>
      <c r="CA704" s="2"/>
      <c r="CB704" s="2"/>
      <c r="CC704" s="2"/>
      <c r="CD704" s="2"/>
      <c r="CE704" s="2"/>
      <c r="CF704" s="2"/>
      <c r="CG704" s="2"/>
      <c r="CH704" s="2"/>
      <c r="CI704" s="2"/>
      <c r="CJ704" s="2"/>
      <c r="CK704" s="2"/>
      <c r="CL704" s="2"/>
      <c r="CM704" s="2"/>
      <c r="CN704" s="2"/>
      <c r="CO704" s="2"/>
      <c r="CP704" s="2"/>
      <c r="CQ704" s="2"/>
      <c r="CR704" s="2"/>
      <c r="CS704" s="2"/>
      <c r="CT704" s="2"/>
      <c r="CU704" s="2"/>
      <c r="CV704" s="2"/>
      <c r="CW704" s="2"/>
      <c r="CX704" s="2"/>
      <c r="CY704" s="2"/>
      <c r="CZ704" s="2"/>
      <c r="DA704" s="2"/>
      <c r="DB704" s="2"/>
      <c r="DC704" s="2"/>
      <c r="DD704" s="2"/>
      <c r="DE704" s="2"/>
      <c r="DF704" s="2"/>
      <c r="DG704" s="2"/>
      <c r="DH704" s="2"/>
      <c r="DI704" s="2"/>
      <c r="DJ704" s="2"/>
      <c r="DK704" s="2"/>
      <c r="DL704" s="2"/>
      <c r="DM704" s="2"/>
      <c r="DN704" s="2"/>
      <c r="DO704" s="2"/>
      <c r="DP704" s="2"/>
    </row>
    <row r="705" spans="9:120" ht="9.9499999999999993" customHeight="1">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c r="AR705" s="2"/>
      <c r="AS705" s="2"/>
      <c r="AT705" s="2"/>
      <c r="AU705" s="2"/>
      <c r="AV705" s="2"/>
      <c r="AW705" s="2"/>
      <c r="AX705" s="2"/>
      <c r="AY705" s="2"/>
      <c r="AZ705" s="2"/>
      <c r="BA705" s="2"/>
      <c r="BB705" s="2"/>
      <c r="BC705" s="2"/>
      <c r="BD705" s="2"/>
      <c r="BE705" s="2"/>
      <c r="BF705" s="2"/>
      <c r="BG705" s="2"/>
      <c r="BH705" s="2"/>
      <c r="BI705" s="2"/>
      <c r="BJ705" s="2"/>
      <c r="BK705" s="2"/>
      <c r="BL705" s="2"/>
      <c r="BM705" s="2"/>
      <c r="BN705" s="2"/>
      <c r="BO705" s="2"/>
      <c r="BP705" s="2"/>
      <c r="BQ705" s="2"/>
      <c r="BR705" s="2"/>
      <c r="BS705" s="2"/>
      <c r="BT705" s="2"/>
      <c r="BU705" s="2"/>
      <c r="BV705" s="2"/>
      <c r="BW705" s="2"/>
      <c r="BX705" s="2"/>
      <c r="BY705" s="2"/>
      <c r="BZ705" s="2"/>
      <c r="CA705" s="2"/>
      <c r="CB705" s="2"/>
      <c r="CC705" s="2"/>
      <c r="CD705" s="2"/>
      <c r="CE705" s="2"/>
      <c r="CF705" s="2"/>
      <c r="CG705" s="2"/>
      <c r="CH705" s="2"/>
      <c r="CI705" s="2"/>
      <c r="CJ705" s="2"/>
      <c r="CK705" s="2"/>
      <c r="CL705" s="2"/>
      <c r="CM705" s="2"/>
      <c r="CN705" s="2"/>
      <c r="CO705" s="2"/>
      <c r="CP705" s="2"/>
      <c r="CQ705" s="2"/>
      <c r="CR705" s="2"/>
      <c r="CS705" s="2"/>
      <c r="CT705" s="2"/>
      <c r="CU705" s="2"/>
      <c r="CV705" s="2"/>
      <c r="CW705" s="2"/>
      <c r="CX705" s="2"/>
      <c r="CY705" s="2"/>
      <c r="CZ705" s="2"/>
      <c r="DA705" s="2"/>
      <c r="DB705" s="2"/>
      <c r="DC705" s="2"/>
      <c r="DD705" s="2"/>
      <c r="DE705" s="2"/>
      <c r="DF705" s="2"/>
      <c r="DG705" s="2"/>
      <c r="DH705" s="2"/>
      <c r="DI705" s="2"/>
      <c r="DJ705" s="2"/>
      <c r="DK705" s="2"/>
      <c r="DL705" s="2"/>
      <c r="DM705" s="2"/>
      <c r="DN705" s="2"/>
      <c r="DO705" s="2"/>
      <c r="DP705" s="2"/>
    </row>
    <row r="706" spans="9:120" ht="9.9499999999999993" customHeight="1">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c r="AR706" s="2"/>
      <c r="AS706" s="2"/>
      <c r="AT706" s="2"/>
      <c r="AU706" s="2"/>
      <c r="AV706" s="2"/>
      <c r="AW706" s="2"/>
      <c r="AX706" s="2"/>
      <c r="AY706" s="2"/>
      <c r="AZ706" s="2"/>
      <c r="BA706" s="2"/>
      <c r="BB706" s="2"/>
      <c r="BC706" s="2"/>
      <c r="BD706" s="2"/>
      <c r="BE706" s="2"/>
      <c r="BF706" s="2"/>
      <c r="BG706" s="2"/>
      <c r="BH706" s="2"/>
      <c r="BI706" s="2"/>
      <c r="BJ706" s="2"/>
      <c r="BK706" s="2"/>
      <c r="BL706" s="2"/>
      <c r="BM706" s="2"/>
      <c r="BN706" s="2"/>
      <c r="BO706" s="2"/>
      <c r="BP706" s="2"/>
      <c r="BQ706" s="2"/>
      <c r="BR706" s="2"/>
      <c r="BS706" s="2"/>
      <c r="BT706" s="2"/>
      <c r="BU706" s="2"/>
      <c r="BV706" s="2"/>
      <c r="BW706" s="2"/>
      <c r="BX706" s="2"/>
      <c r="BY706" s="2"/>
      <c r="BZ706" s="2"/>
      <c r="CA706" s="2"/>
      <c r="CB706" s="2"/>
      <c r="CC706" s="2"/>
      <c r="CD706" s="2"/>
      <c r="CE706" s="2"/>
      <c r="CF706" s="2"/>
      <c r="CG706" s="2"/>
      <c r="CH706" s="2"/>
      <c r="CI706" s="2"/>
      <c r="CJ706" s="2"/>
      <c r="CK706" s="2"/>
      <c r="CL706" s="2"/>
      <c r="CM706" s="2"/>
      <c r="CN706" s="2"/>
      <c r="CO706" s="2"/>
      <c r="CP706" s="2"/>
      <c r="CQ706" s="2"/>
      <c r="CR706" s="2"/>
      <c r="CS706" s="2"/>
      <c r="CT706" s="2"/>
      <c r="CU706" s="2"/>
      <c r="CV706" s="2"/>
      <c r="CW706" s="2"/>
      <c r="CX706" s="2"/>
      <c r="CY706" s="2"/>
      <c r="CZ706" s="2"/>
      <c r="DA706" s="2"/>
      <c r="DB706" s="2"/>
      <c r="DC706" s="2"/>
      <c r="DD706" s="2"/>
      <c r="DE706" s="2"/>
      <c r="DF706" s="2"/>
      <c r="DG706" s="2"/>
      <c r="DH706" s="2"/>
      <c r="DI706" s="2"/>
      <c r="DJ706" s="2"/>
      <c r="DK706" s="2"/>
      <c r="DL706" s="2"/>
      <c r="DM706" s="2"/>
      <c r="DN706" s="2"/>
      <c r="DO706" s="2"/>
      <c r="DP706" s="2"/>
    </row>
    <row r="707" spans="9:120" ht="9.9499999999999993" customHeight="1">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c r="AR707" s="2"/>
      <c r="AS707" s="2"/>
      <c r="AT707" s="2"/>
      <c r="AU707" s="2"/>
      <c r="AV707" s="2"/>
      <c r="AW707" s="2"/>
      <c r="AX707" s="2"/>
      <c r="AY707" s="2"/>
      <c r="AZ707" s="2"/>
      <c r="BA707" s="2"/>
      <c r="BB707" s="2"/>
      <c r="BC707" s="2"/>
      <c r="BD707" s="2"/>
      <c r="BE707" s="2"/>
      <c r="BF707" s="2"/>
      <c r="BG707" s="2"/>
      <c r="BH707" s="2"/>
      <c r="BI707" s="2"/>
      <c r="BJ707" s="2"/>
      <c r="BK707" s="2"/>
      <c r="BL707" s="2"/>
      <c r="BM707" s="2"/>
      <c r="BN707" s="2"/>
      <c r="BO707" s="2"/>
      <c r="BP707" s="2"/>
      <c r="BQ707" s="2"/>
      <c r="BR707" s="2"/>
      <c r="BS707" s="2"/>
      <c r="BT707" s="2"/>
      <c r="BU707" s="2"/>
      <c r="BV707" s="2"/>
      <c r="BW707" s="2"/>
      <c r="BX707" s="2"/>
      <c r="BY707" s="2"/>
      <c r="BZ707" s="2"/>
      <c r="CA707" s="2"/>
      <c r="CB707" s="2"/>
      <c r="CC707" s="2"/>
      <c r="CD707" s="2"/>
      <c r="CE707" s="2"/>
      <c r="CF707" s="2"/>
      <c r="CG707" s="2"/>
      <c r="CH707" s="2"/>
      <c r="CI707" s="2"/>
      <c r="CJ707" s="2"/>
      <c r="CK707" s="2"/>
      <c r="CL707" s="2"/>
      <c r="CM707" s="2"/>
      <c r="CN707" s="2"/>
      <c r="CO707" s="2"/>
      <c r="CP707" s="2"/>
      <c r="CQ707" s="2"/>
      <c r="CR707" s="2"/>
      <c r="CS707" s="2"/>
      <c r="CT707" s="2"/>
      <c r="CU707" s="2"/>
      <c r="CV707" s="2"/>
      <c r="CW707" s="2"/>
      <c r="CX707" s="2"/>
      <c r="CY707" s="2"/>
      <c r="CZ707" s="2"/>
      <c r="DA707" s="2"/>
      <c r="DB707" s="2"/>
      <c r="DC707" s="2"/>
      <c r="DD707" s="2"/>
      <c r="DE707" s="2"/>
      <c r="DF707" s="2"/>
      <c r="DG707" s="2"/>
      <c r="DH707" s="2"/>
      <c r="DI707" s="2"/>
      <c r="DJ707" s="2"/>
      <c r="DK707" s="2"/>
      <c r="DL707" s="2"/>
      <c r="DM707" s="2"/>
      <c r="DN707" s="2"/>
      <c r="DO707" s="2"/>
      <c r="DP707" s="2"/>
    </row>
    <row r="708" spans="9:120" ht="9.9499999999999993" customHeight="1">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c r="AR708" s="2"/>
      <c r="AS708" s="2"/>
      <c r="AT708" s="2"/>
      <c r="AU708" s="2"/>
      <c r="AV708" s="2"/>
      <c r="AW708" s="2"/>
      <c r="AX708" s="2"/>
      <c r="AY708" s="2"/>
      <c r="AZ708" s="2"/>
      <c r="BA708" s="2"/>
      <c r="BB708" s="2"/>
      <c r="BC708" s="2"/>
      <c r="BD708" s="2"/>
      <c r="BE708" s="2"/>
      <c r="BF708" s="2"/>
      <c r="BG708" s="2"/>
      <c r="BH708" s="2"/>
      <c r="BI708" s="2"/>
      <c r="BJ708" s="2"/>
      <c r="BK708" s="2"/>
      <c r="BL708" s="2"/>
      <c r="BM708" s="2"/>
      <c r="BN708" s="2"/>
      <c r="BO708" s="2"/>
      <c r="BP708" s="2"/>
      <c r="BQ708" s="2"/>
      <c r="BR708" s="2"/>
      <c r="BS708" s="2"/>
      <c r="BT708" s="2"/>
      <c r="BU708" s="2"/>
      <c r="BV708" s="2"/>
      <c r="BW708" s="2"/>
      <c r="BX708" s="2"/>
      <c r="BY708" s="2"/>
      <c r="BZ708" s="2"/>
      <c r="CA708" s="2"/>
      <c r="CB708" s="2"/>
      <c r="CC708" s="2"/>
      <c r="CD708" s="2"/>
      <c r="CE708" s="2"/>
      <c r="CF708" s="2"/>
      <c r="CG708" s="2"/>
      <c r="CH708" s="2"/>
      <c r="CI708" s="2"/>
      <c r="CJ708" s="2"/>
      <c r="CK708" s="2"/>
      <c r="CL708" s="2"/>
      <c r="CM708" s="2"/>
      <c r="CN708" s="2"/>
      <c r="CO708" s="2"/>
      <c r="CP708" s="2"/>
      <c r="CQ708" s="2"/>
      <c r="CR708" s="2"/>
      <c r="CS708" s="2"/>
      <c r="CT708" s="2"/>
      <c r="CU708" s="2"/>
      <c r="CV708" s="2"/>
      <c r="CW708" s="2"/>
      <c r="CX708" s="2"/>
      <c r="CY708" s="2"/>
      <c r="CZ708" s="2"/>
      <c r="DA708" s="2"/>
      <c r="DB708" s="2"/>
      <c r="DC708" s="2"/>
      <c r="DD708" s="2"/>
      <c r="DE708" s="2"/>
      <c r="DF708" s="2"/>
      <c r="DG708" s="2"/>
      <c r="DH708" s="2"/>
      <c r="DI708" s="2"/>
      <c r="DJ708" s="2"/>
      <c r="DK708" s="2"/>
      <c r="DL708" s="2"/>
      <c r="DM708" s="2"/>
      <c r="DN708" s="2"/>
      <c r="DO708" s="2"/>
      <c r="DP708" s="2"/>
    </row>
    <row r="709" spans="9:120" ht="9.9499999999999993" customHeight="1">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c r="AR709" s="2"/>
      <c r="AS709" s="2"/>
      <c r="AT709" s="2"/>
      <c r="AU709" s="2"/>
      <c r="AV709" s="2"/>
      <c r="AW709" s="2"/>
      <c r="AX709" s="2"/>
      <c r="AY709" s="2"/>
      <c r="AZ709" s="2"/>
      <c r="BA709" s="2"/>
      <c r="BB709" s="2"/>
      <c r="BC709" s="2"/>
      <c r="BD709" s="2"/>
      <c r="BE709" s="2"/>
      <c r="BF709" s="2"/>
      <c r="BG709" s="2"/>
      <c r="BH709" s="2"/>
      <c r="BI709" s="2"/>
      <c r="BJ709" s="2"/>
      <c r="BK709" s="2"/>
      <c r="BL709" s="2"/>
      <c r="BM709" s="2"/>
      <c r="BN709" s="2"/>
      <c r="BO709" s="2"/>
      <c r="BP709" s="2"/>
      <c r="BQ709" s="2"/>
      <c r="BR709" s="2"/>
      <c r="BS709" s="2"/>
      <c r="BT709" s="2"/>
      <c r="BU709" s="2"/>
      <c r="BV709" s="2"/>
      <c r="BW709" s="2"/>
      <c r="BX709" s="2"/>
      <c r="BY709" s="2"/>
      <c r="BZ709" s="2"/>
      <c r="CA709" s="2"/>
      <c r="CB709" s="2"/>
      <c r="CC709" s="2"/>
      <c r="CD709" s="2"/>
      <c r="CE709" s="2"/>
      <c r="CF709" s="2"/>
      <c r="CG709" s="2"/>
      <c r="CH709" s="2"/>
      <c r="CI709" s="2"/>
      <c r="CJ709" s="2"/>
      <c r="CK709" s="2"/>
      <c r="CL709" s="2"/>
      <c r="CM709" s="2"/>
      <c r="CN709" s="2"/>
      <c r="CO709" s="2"/>
      <c r="CP709" s="2"/>
      <c r="CQ709" s="2"/>
      <c r="CR709" s="2"/>
      <c r="CS709" s="2"/>
      <c r="CT709" s="2"/>
      <c r="CU709" s="2"/>
      <c r="CV709" s="2"/>
      <c r="CW709" s="2"/>
      <c r="CX709" s="2"/>
      <c r="CY709" s="2"/>
      <c r="CZ709" s="2"/>
      <c r="DA709" s="2"/>
      <c r="DB709" s="2"/>
      <c r="DC709" s="2"/>
      <c r="DD709" s="2"/>
      <c r="DE709" s="2"/>
      <c r="DF709" s="2"/>
      <c r="DG709" s="2"/>
      <c r="DH709" s="2"/>
      <c r="DI709" s="2"/>
      <c r="DJ709" s="2"/>
      <c r="DK709" s="2"/>
      <c r="DL709" s="2"/>
      <c r="DM709" s="2"/>
      <c r="DN709" s="2"/>
      <c r="DO709" s="2"/>
      <c r="DP709" s="2"/>
    </row>
    <row r="710" spans="9:120" ht="9.9499999999999993" customHeight="1">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c r="AR710" s="2"/>
      <c r="AS710" s="2"/>
      <c r="AT710" s="2"/>
      <c r="AU710" s="2"/>
      <c r="AV710" s="2"/>
      <c r="AW710" s="2"/>
      <c r="AX710" s="2"/>
      <c r="AY710" s="2"/>
      <c r="AZ710" s="2"/>
      <c r="BA710" s="2"/>
      <c r="BB710" s="2"/>
      <c r="BC710" s="2"/>
      <c r="BD710" s="2"/>
      <c r="BE710" s="2"/>
      <c r="BF710" s="2"/>
      <c r="BG710" s="2"/>
      <c r="BH710" s="2"/>
      <c r="BI710" s="2"/>
      <c r="BJ710" s="2"/>
      <c r="BK710" s="2"/>
      <c r="BL710" s="2"/>
      <c r="BM710" s="2"/>
      <c r="BN710" s="2"/>
      <c r="BO710" s="2"/>
      <c r="BP710" s="2"/>
      <c r="BQ710" s="2"/>
      <c r="BR710" s="2"/>
      <c r="BS710" s="2"/>
      <c r="BT710" s="2"/>
      <c r="BU710" s="2"/>
      <c r="BV710" s="2"/>
      <c r="BW710" s="2"/>
      <c r="BX710" s="2"/>
      <c r="BY710" s="2"/>
      <c r="BZ710" s="2"/>
      <c r="CA710" s="2"/>
      <c r="CB710" s="2"/>
      <c r="CC710" s="2"/>
      <c r="CD710" s="2"/>
      <c r="CE710" s="2"/>
      <c r="CF710" s="2"/>
      <c r="CG710" s="2"/>
      <c r="CH710" s="2"/>
      <c r="CI710" s="2"/>
      <c r="CJ710" s="2"/>
      <c r="CK710" s="2"/>
      <c r="CL710" s="2"/>
      <c r="CM710" s="2"/>
      <c r="CN710" s="2"/>
      <c r="CO710" s="2"/>
      <c r="CP710" s="2"/>
      <c r="CQ710" s="2"/>
      <c r="CR710" s="2"/>
      <c r="CS710" s="2"/>
      <c r="CT710" s="2"/>
      <c r="CU710" s="2"/>
      <c r="CV710" s="2"/>
      <c r="CW710" s="2"/>
      <c r="CX710" s="2"/>
      <c r="CY710" s="2"/>
      <c r="CZ710" s="2"/>
      <c r="DA710" s="2"/>
      <c r="DB710" s="2"/>
      <c r="DC710" s="2"/>
      <c r="DD710" s="2"/>
      <c r="DE710" s="2"/>
      <c r="DF710" s="2"/>
      <c r="DG710" s="2"/>
      <c r="DH710" s="2"/>
      <c r="DI710" s="2"/>
      <c r="DJ710" s="2"/>
      <c r="DK710" s="2"/>
      <c r="DL710" s="2"/>
      <c r="DM710" s="2"/>
      <c r="DN710" s="2"/>
      <c r="DO710" s="2"/>
      <c r="DP710" s="2"/>
    </row>
    <row r="711" spans="9:120" ht="9.9499999999999993" customHeight="1">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c r="AR711" s="2"/>
      <c r="AS711" s="2"/>
      <c r="AT711" s="2"/>
      <c r="AU711" s="2"/>
      <c r="AV711" s="2"/>
      <c r="AW711" s="2"/>
      <c r="AX711" s="2"/>
      <c r="AY711" s="2"/>
      <c r="AZ711" s="2"/>
      <c r="BA711" s="2"/>
      <c r="BB711" s="2"/>
      <c r="BC711" s="2"/>
      <c r="BD711" s="2"/>
      <c r="BE711" s="2"/>
      <c r="BF711" s="2"/>
      <c r="BG711" s="2"/>
      <c r="BH711" s="2"/>
      <c r="BI711" s="2"/>
      <c r="BJ711" s="2"/>
      <c r="BK711" s="2"/>
      <c r="BL711" s="2"/>
      <c r="BM711" s="2"/>
      <c r="BN711" s="2"/>
      <c r="BO711" s="2"/>
      <c r="BP711" s="2"/>
      <c r="BQ711" s="2"/>
      <c r="BR711" s="2"/>
      <c r="BS711" s="2"/>
      <c r="BT711" s="2"/>
      <c r="BU711" s="2"/>
      <c r="BV711" s="2"/>
      <c r="BW711" s="2"/>
      <c r="BX711" s="2"/>
      <c r="BY711" s="2"/>
      <c r="BZ711" s="2"/>
      <c r="CA711" s="2"/>
      <c r="CB711" s="2"/>
      <c r="CC711" s="2"/>
      <c r="CD711" s="2"/>
      <c r="CE711" s="2"/>
      <c r="CF711" s="2"/>
      <c r="CG711" s="2"/>
      <c r="CH711" s="2"/>
      <c r="CI711" s="2"/>
      <c r="CJ711" s="2"/>
      <c r="CK711" s="2"/>
      <c r="CL711" s="2"/>
      <c r="CM711" s="2"/>
      <c r="CN711" s="2"/>
      <c r="CO711" s="2"/>
      <c r="CP711" s="2"/>
      <c r="CQ711" s="2"/>
      <c r="CR711" s="2"/>
      <c r="CS711" s="2"/>
      <c r="CT711" s="2"/>
      <c r="CU711" s="2"/>
      <c r="CV711" s="2"/>
      <c r="CW711" s="2"/>
      <c r="CX711" s="2"/>
      <c r="CY711" s="2"/>
      <c r="CZ711" s="2"/>
      <c r="DA711" s="2"/>
      <c r="DB711" s="2"/>
      <c r="DC711" s="2"/>
      <c r="DD711" s="2"/>
      <c r="DE711" s="2"/>
      <c r="DF711" s="2"/>
      <c r="DG711" s="2"/>
      <c r="DH711" s="2"/>
      <c r="DI711" s="2"/>
      <c r="DJ711" s="2"/>
      <c r="DK711" s="2"/>
      <c r="DL711" s="2"/>
      <c r="DM711" s="2"/>
      <c r="DN711" s="2"/>
      <c r="DO711" s="2"/>
      <c r="DP711" s="2"/>
    </row>
    <row r="712" spans="9:120" ht="9.9499999999999993" customHeight="1">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c r="AR712" s="2"/>
      <c r="AS712" s="2"/>
      <c r="AT712" s="2"/>
      <c r="AU712" s="2"/>
      <c r="AV712" s="2"/>
      <c r="AW712" s="2"/>
      <c r="AX712" s="2"/>
      <c r="AY712" s="2"/>
      <c r="AZ712" s="2"/>
      <c r="BA712" s="2"/>
      <c r="BB712" s="2"/>
      <c r="BC712" s="2"/>
      <c r="BD712" s="2"/>
      <c r="BE712" s="2"/>
      <c r="BF712" s="2"/>
      <c r="BG712" s="2"/>
      <c r="BH712" s="2"/>
      <c r="BI712" s="2"/>
      <c r="BJ712" s="2"/>
      <c r="BK712" s="2"/>
      <c r="BL712" s="2"/>
      <c r="BM712" s="2"/>
      <c r="BN712" s="2"/>
      <c r="BO712" s="2"/>
      <c r="BP712" s="2"/>
      <c r="BQ712" s="2"/>
      <c r="BR712" s="2"/>
      <c r="BS712" s="2"/>
      <c r="BT712" s="2"/>
      <c r="BU712" s="2"/>
      <c r="BV712" s="2"/>
      <c r="BW712" s="2"/>
      <c r="BX712" s="2"/>
      <c r="BY712" s="2"/>
      <c r="BZ712" s="2"/>
      <c r="CA712" s="2"/>
      <c r="CB712" s="2"/>
      <c r="CC712" s="2"/>
      <c r="CD712" s="2"/>
      <c r="CE712" s="2"/>
      <c r="CF712" s="2"/>
      <c r="CG712" s="2"/>
      <c r="CH712" s="2"/>
      <c r="CI712" s="2"/>
      <c r="CJ712" s="2"/>
      <c r="CK712" s="2"/>
      <c r="CL712" s="2"/>
      <c r="CM712" s="2"/>
      <c r="CN712" s="2"/>
      <c r="CO712" s="2"/>
      <c r="CP712" s="2"/>
      <c r="CQ712" s="2"/>
      <c r="CR712" s="2"/>
      <c r="CS712" s="2"/>
      <c r="CT712" s="2"/>
      <c r="CU712" s="2"/>
      <c r="CV712" s="2"/>
      <c r="CW712" s="2"/>
      <c r="CX712" s="2"/>
      <c r="CY712" s="2"/>
      <c r="CZ712" s="2"/>
      <c r="DA712" s="2"/>
      <c r="DB712" s="2"/>
      <c r="DC712" s="2"/>
      <c r="DD712" s="2"/>
      <c r="DE712" s="2"/>
      <c r="DF712" s="2"/>
      <c r="DG712" s="2"/>
      <c r="DH712" s="2"/>
      <c r="DI712" s="2"/>
      <c r="DJ712" s="2"/>
      <c r="DK712" s="2"/>
      <c r="DL712" s="2"/>
      <c r="DM712" s="2"/>
      <c r="DN712" s="2"/>
      <c r="DO712" s="2"/>
      <c r="DP712" s="2"/>
    </row>
    <row r="713" spans="9:120" ht="9.9499999999999993" customHeight="1">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c r="AR713" s="2"/>
      <c r="AS713" s="2"/>
      <c r="AT713" s="2"/>
      <c r="AU713" s="2"/>
      <c r="AV713" s="2"/>
      <c r="AW713" s="2"/>
      <c r="AX713" s="2"/>
      <c r="AY713" s="2"/>
      <c r="AZ713" s="2"/>
      <c r="BA713" s="2"/>
      <c r="BB713" s="2"/>
      <c r="BC713" s="2"/>
      <c r="BD713" s="2"/>
      <c r="BE713" s="2"/>
      <c r="BF713" s="2"/>
      <c r="BG713" s="2"/>
      <c r="BH713" s="2"/>
      <c r="BI713" s="2"/>
      <c r="BJ713" s="2"/>
      <c r="BK713" s="2"/>
      <c r="BL713" s="2"/>
      <c r="BM713" s="2"/>
      <c r="BN713" s="2"/>
      <c r="BO713" s="2"/>
      <c r="BP713" s="2"/>
      <c r="BQ713" s="2"/>
      <c r="BR713" s="2"/>
      <c r="BS713" s="2"/>
      <c r="BT713" s="2"/>
      <c r="BU713" s="2"/>
      <c r="BV713" s="2"/>
      <c r="BW713" s="2"/>
      <c r="BX713" s="2"/>
      <c r="BY713" s="2"/>
      <c r="BZ713" s="2"/>
      <c r="CA713" s="2"/>
      <c r="CB713" s="2"/>
      <c r="CC713" s="2"/>
      <c r="CD713" s="2"/>
      <c r="CE713" s="2"/>
      <c r="CF713" s="2"/>
      <c r="CG713" s="2"/>
      <c r="CH713" s="2"/>
      <c r="CI713" s="2"/>
      <c r="CJ713" s="2"/>
      <c r="CK713" s="2"/>
      <c r="CL713" s="2"/>
      <c r="CM713" s="2"/>
      <c r="CN713" s="2"/>
      <c r="CO713" s="2"/>
      <c r="CP713" s="2"/>
      <c r="CQ713" s="2"/>
      <c r="CR713" s="2"/>
      <c r="CS713" s="2"/>
      <c r="CT713" s="2"/>
      <c r="CU713" s="2"/>
      <c r="CV713" s="2"/>
      <c r="CW713" s="2"/>
      <c r="CX713" s="2"/>
      <c r="CY713" s="2"/>
      <c r="CZ713" s="2"/>
      <c r="DA713" s="2"/>
      <c r="DB713" s="2"/>
      <c r="DC713" s="2"/>
      <c r="DD713" s="2"/>
      <c r="DE713" s="2"/>
      <c r="DF713" s="2"/>
      <c r="DG713" s="2"/>
      <c r="DH713" s="2"/>
      <c r="DI713" s="2"/>
      <c r="DJ713" s="2"/>
      <c r="DK713" s="2"/>
      <c r="DL713" s="2"/>
      <c r="DM713" s="2"/>
      <c r="DN713" s="2"/>
      <c r="DO713" s="2"/>
      <c r="DP713" s="2"/>
    </row>
    <row r="714" spans="9:120" ht="9.9499999999999993" customHeight="1">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c r="AR714" s="2"/>
      <c r="AS714" s="2"/>
      <c r="AT714" s="2"/>
      <c r="AU714" s="2"/>
      <c r="AV714" s="2"/>
      <c r="AW714" s="2"/>
      <c r="AX714" s="2"/>
      <c r="AY714" s="2"/>
      <c r="AZ714" s="2"/>
      <c r="BA714" s="2"/>
      <c r="BB714" s="2"/>
      <c r="BC714" s="2"/>
      <c r="BD714" s="2"/>
      <c r="BE714" s="2"/>
      <c r="BF714" s="2"/>
      <c r="BG714" s="2"/>
      <c r="BH714" s="2"/>
      <c r="BI714" s="2"/>
      <c r="BJ714" s="2"/>
      <c r="BK714" s="2"/>
      <c r="BL714" s="2"/>
      <c r="BM714" s="2"/>
      <c r="BN714" s="2"/>
      <c r="BO714" s="2"/>
      <c r="BP714" s="2"/>
      <c r="BQ714" s="2"/>
      <c r="BR714" s="2"/>
      <c r="BS714" s="2"/>
      <c r="BT714" s="2"/>
      <c r="BU714" s="2"/>
      <c r="BV714" s="2"/>
      <c r="BW714" s="2"/>
      <c r="BX714" s="2"/>
      <c r="BY714" s="2"/>
      <c r="BZ714" s="2"/>
      <c r="CA714" s="2"/>
      <c r="CB714" s="2"/>
      <c r="CC714" s="2"/>
      <c r="CD714" s="2"/>
      <c r="CE714" s="2"/>
      <c r="CF714" s="2"/>
      <c r="CG714" s="2"/>
      <c r="CH714" s="2"/>
      <c r="CI714" s="2"/>
      <c r="CJ714" s="2"/>
      <c r="CK714" s="2"/>
      <c r="CL714" s="2"/>
      <c r="CM714" s="2"/>
      <c r="CN714" s="2"/>
      <c r="CO714" s="2"/>
      <c r="CP714" s="2"/>
      <c r="CQ714" s="2"/>
      <c r="CR714" s="2"/>
      <c r="CS714" s="2"/>
      <c r="CT714" s="2"/>
      <c r="CU714" s="2"/>
      <c r="CV714" s="2"/>
      <c r="CW714" s="2"/>
      <c r="CX714" s="2"/>
      <c r="CY714" s="2"/>
      <c r="CZ714" s="2"/>
      <c r="DA714" s="2"/>
      <c r="DB714" s="2"/>
      <c r="DC714" s="2"/>
      <c r="DD714" s="2"/>
      <c r="DE714" s="2"/>
      <c r="DF714" s="2"/>
      <c r="DG714" s="2"/>
      <c r="DH714" s="2"/>
      <c r="DI714" s="2"/>
      <c r="DJ714" s="2"/>
      <c r="DK714" s="2"/>
      <c r="DL714" s="2"/>
      <c r="DM714" s="2"/>
      <c r="DN714" s="2"/>
      <c r="DO714" s="2"/>
      <c r="DP714" s="2"/>
    </row>
    <row r="715" spans="9:120" ht="9.9499999999999993" customHeight="1">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c r="AR715" s="2"/>
      <c r="AS715" s="2"/>
      <c r="AT715" s="2"/>
      <c r="AU715" s="2"/>
      <c r="AV715" s="2"/>
      <c r="AW715" s="2"/>
      <c r="AX715" s="2"/>
      <c r="AY715" s="2"/>
      <c r="AZ715" s="2"/>
      <c r="BA715" s="2"/>
      <c r="BB715" s="2"/>
      <c r="BC715" s="2"/>
      <c r="BD715" s="2"/>
      <c r="BE715" s="2"/>
      <c r="BF715" s="2"/>
      <c r="BG715" s="2"/>
      <c r="BH715" s="2"/>
      <c r="BI715" s="2"/>
      <c r="BJ715" s="2"/>
      <c r="BK715" s="2"/>
      <c r="BL715" s="2"/>
      <c r="BM715" s="2"/>
      <c r="BN715" s="2"/>
      <c r="BO715" s="2"/>
      <c r="BP715" s="2"/>
      <c r="BQ715" s="2"/>
      <c r="BR715" s="2"/>
      <c r="BS715" s="2"/>
      <c r="BT715" s="2"/>
      <c r="BU715" s="2"/>
      <c r="BV715" s="2"/>
      <c r="BW715" s="2"/>
      <c r="BX715" s="2"/>
      <c r="BY715" s="2"/>
      <c r="BZ715" s="2"/>
      <c r="CA715" s="2"/>
      <c r="CB715" s="2"/>
      <c r="CC715" s="2"/>
      <c r="CD715" s="2"/>
      <c r="CE715" s="2"/>
      <c r="CF715" s="2"/>
      <c r="CG715" s="2"/>
      <c r="CH715" s="2"/>
      <c r="CI715" s="2"/>
      <c r="CJ715" s="2"/>
      <c r="CK715" s="2"/>
      <c r="CL715" s="2"/>
      <c r="CM715" s="2"/>
      <c r="CN715" s="2"/>
      <c r="CO715" s="2"/>
      <c r="CP715" s="2"/>
      <c r="CQ715" s="2"/>
      <c r="CR715" s="2"/>
      <c r="CS715" s="2"/>
      <c r="CT715" s="2"/>
      <c r="CU715" s="2"/>
      <c r="CV715" s="2"/>
      <c r="CW715" s="2"/>
      <c r="CX715" s="2"/>
      <c r="CY715" s="2"/>
      <c r="CZ715" s="2"/>
      <c r="DA715" s="2"/>
      <c r="DB715" s="2"/>
      <c r="DC715" s="2"/>
      <c r="DD715" s="2"/>
      <c r="DE715" s="2"/>
      <c r="DF715" s="2"/>
      <c r="DG715" s="2"/>
      <c r="DH715" s="2"/>
      <c r="DI715" s="2"/>
      <c r="DJ715" s="2"/>
      <c r="DK715" s="2"/>
      <c r="DL715" s="2"/>
      <c r="DM715" s="2"/>
      <c r="DN715" s="2"/>
      <c r="DO715" s="2"/>
      <c r="DP715" s="2"/>
    </row>
    <row r="716" spans="9:120" ht="9.9499999999999993" customHeight="1">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c r="AR716" s="2"/>
      <c r="AS716" s="2"/>
      <c r="AT716" s="2"/>
      <c r="AU716" s="2"/>
      <c r="AV716" s="2"/>
      <c r="AW716" s="2"/>
      <c r="AX716" s="2"/>
      <c r="AY716" s="2"/>
      <c r="AZ716" s="2"/>
      <c r="BA716" s="2"/>
      <c r="BB716" s="2"/>
      <c r="BC716" s="2"/>
      <c r="BD716" s="2"/>
      <c r="BE716" s="2"/>
      <c r="BF716" s="2"/>
      <c r="BG716" s="2"/>
      <c r="BH716" s="2"/>
      <c r="BI716" s="2"/>
      <c r="BJ716" s="2"/>
      <c r="BK716" s="2"/>
      <c r="BL716" s="2"/>
      <c r="BM716" s="2"/>
      <c r="BN716" s="2"/>
      <c r="BO716" s="2"/>
      <c r="BP716" s="2"/>
      <c r="BQ716" s="2"/>
      <c r="BR716" s="2"/>
      <c r="BS716" s="2"/>
      <c r="BT716" s="2"/>
      <c r="BU716" s="2"/>
      <c r="BV716" s="2"/>
      <c r="BW716" s="2"/>
      <c r="BX716" s="2"/>
      <c r="BY716" s="2"/>
      <c r="BZ716" s="2"/>
      <c r="CA716" s="2"/>
      <c r="CB716" s="2"/>
      <c r="CC716" s="2"/>
      <c r="CD716" s="2"/>
      <c r="CE716" s="2"/>
      <c r="CF716" s="2"/>
      <c r="CG716" s="2"/>
      <c r="CH716" s="2"/>
      <c r="CI716" s="2"/>
      <c r="CJ716" s="2"/>
      <c r="CK716" s="2"/>
      <c r="CL716" s="2"/>
      <c r="CM716" s="2"/>
      <c r="CN716" s="2"/>
      <c r="CO716" s="2"/>
      <c r="CP716" s="2"/>
      <c r="CQ716" s="2"/>
      <c r="CR716" s="2"/>
      <c r="CS716" s="2"/>
      <c r="CT716" s="2"/>
      <c r="CU716" s="2"/>
      <c r="CV716" s="2"/>
      <c r="CW716" s="2"/>
      <c r="CX716" s="2"/>
      <c r="CY716" s="2"/>
      <c r="CZ716" s="2"/>
      <c r="DA716" s="2"/>
      <c r="DB716" s="2"/>
      <c r="DC716" s="2"/>
      <c r="DD716" s="2"/>
      <c r="DE716" s="2"/>
      <c r="DF716" s="2"/>
      <c r="DG716" s="2"/>
      <c r="DH716" s="2"/>
      <c r="DI716" s="2"/>
      <c r="DJ716" s="2"/>
      <c r="DK716" s="2"/>
      <c r="DL716" s="2"/>
      <c r="DM716" s="2"/>
      <c r="DN716" s="2"/>
      <c r="DO716" s="2"/>
      <c r="DP716" s="2"/>
    </row>
    <row r="717" spans="9:120" ht="9.9499999999999993" customHeight="1">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c r="AR717" s="2"/>
      <c r="AS717" s="2"/>
      <c r="AT717" s="2"/>
      <c r="AU717" s="2"/>
      <c r="AV717" s="2"/>
      <c r="AW717" s="2"/>
      <c r="AX717" s="2"/>
      <c r="AY717" s="2"/>
      <c r="AZ717" s="2"/>
      <c r="BA717" s="2"/>
      <c r="BB717" s="2"/>
      <c r="BC717" s="2"/>
      <c r="BD717" s="2"/>
      <c r="BE717" s="2"/>
      <c r="BF717" s="2"/>
      <c r="BG717" s="2"/>
      <c r="BH717" s="2"/>
      <c r="BI717" s="2"/>
      <c r="BJ717" s="2"/>
      <c r="BK717" s="2"/>
      <c r="BL717" s="2"/>
      <c r="BM717" s="2"/>
      <c r="BN717" s="2"/>
      <c r="BO717" s="2"/>
      <c r="BP717" s="2"/>
      <c r="BQ717" s="2"/>
      <c r="BR717" s="2"/>
      <c r="BS717" s="2"/>
      <c r="BT717" s="2"/>
      <c r="BU717" s="2"/>
      <c r="BV717" s="2"/>
      <c r="BW717" s="2"/>
      <c r="BX717" s="2"/>
      <c r="BY717" s="2"/>
      <c r="BZ717" s="2"/>
      <c r="CA717" s="2"/>
      <c r="CB717" s="2"/>
      <c r="CC717" s="2"/>
      <c r="CD717" s="2"/>
      <c r="CE717" s="2"/>
      <c r="CF717" s="2"/>
      <c r="CG717" s="2"/>
      <c r="CH717" s="2"/>
      <c r="CI717" s="2"/>
      <c r="CJ717" s="2"/>
      <c r="CK717" s="2"/>
      <c r="CL717" s="2"/>
      <c r="CM717" s="2"/>
      <c r="CN717" s="2"/>
      <c r="CO717" s="2"/>
      <c r="CP717" s="2"/>
      <c r="CQ717" s="2"/>
      <c r="CR717" s="2"/>
      <c r="CS717" s="2"/>
      <c r="CT717" s="2"/>
      <c r="CU717" s="2"/>
      <c r="CV717" s="2"/>
      <c r="CW717" s="2"/>
      <c r="CX717" s="2"/>
      <c r="CY717" s="2"/>
      <c r="CZ717" s="2"/>
      <c r="DA717" s="2"/>
      <c r="DB717" s="2"/>
      <c r="DC717" s="2"/>
      <c r="DD717" s="2"/>
      <c r="DE717" s="2"/>
      <c r="DF717" s="2"/>
      <c r="DG717" s="2"/>
      <c r="DH717" s="2"/>
      <c r="DI717" s="2"/>
      <c r="DJ717" s="2"/>
      <c r="DK717" s="2"/>
      <c r="DL717" s="2"/>
      <c r="DM717" s="2"/>
      <c r="DN717" s="2"/>
      <c r="DO717" s="2"/>
      <c r="DP717" s="2"/>
    </row>
    <row r="718" spans="9:120" ht="9.9499999999999993" customHeight="1">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c r="AR718" s="2"/>
      <c r="AS718" s="2"/>
      <c r="AT718" s="2"/>
      <c r="AU718" s="2"/>
      <c r="AV718" s="2"/>
      <c r="AW718" s="2"/>
      <c r="AX718" s="2"/>
      <c r="AY718" s="2"/>
      <c r="AZ718" s="2"/>
      <c r="BA718" s="2"/>
      <c r="BB718" s="2"/>
      <c r="BC718" s="2"/>
      <c r="BD718" s="2"/>
      <c r="BE718" s="2"/>
      <c r="BF718" s="2"/>
      <c r="BG718" s="2"/>
      <c r="BH718" s="2"/>
      <c r="BI718" s="2"/>
      <c r="BJ718" s="2"/>
      <c r="BK718" s="2"/>
      <c r="BL718" s="2"/>
      <c r="BM718" s="2"/>
      <c r="BN718" s="2"/>
      <c r="BO718" s="2"/>
      <c r="BP718" s="2"/>
      <c r="BQ718" s="2"/>
      <c r="BR718" s="2"/>
      <c r="BS718" s="2"/>
      <c r="BT718" s="2"/>
      <c r="BU718" s="2"/>
      <c r="BV718" s="2"/>
      <c r="BW718" s="2"/>
      <c r="BX718" s="2"/>
      <c r="BY718" s="2"/>
      <c r="BZ718" s="2"/>
      <c r="CA718" s="2"/>
      <c r="CB718" s="2"/>
      <c r="CC718" s="2"/>
      <c r="CD718" s="2"/>
      <c r="CE718" s="2"/>
      <c r="CF718" s="2"/>
      <c r="CG718" s="2"/>
      <c r="CH718" s="2"/>
      <c r="CI718" s="2"/>
      <c r="CJ718" s="2"/>
      <c r="CK718" s="2"/>
      <c r="CL718" s="2"/>
      <c r="CM718" s="2"/>
      <c r="CN718" s="2"/>
      <c r="CO718" s="2"/>
      <c r="CP718" s="2"/>
      <c r="CQ718" s="2"/>
      <c r="CR718" s="2"/>
      <c r="CS718" s="2"/>
      <c r="CT718" s="2"/>
      <c r="CU718" s="2"/>
      <c r="CV718" s="2"/>
      <c r="CW718" s="2"/>
      <c r="CX718" s="2"/>
      <c r="CY718" s="2"/>
      <c r="CZ718" s="2"/>
      <c r="DA718" s="2"/>
      <c r="DB718" s="2"/>
      <c r="DC718" s="2"/>
      <c r="DD718" s="2"/>
      <c r="DE718" s="2"/>
      <c r="DF718" s="2"/>
      <c r="DG718" s="2"/>
      <c r="DH718" s="2"/>
      <c r="DI718" s="2"/>
      <c r="DJ718" s="2"/>
      <c r="DK718" s="2"/>
      <c r="DL718" s="2"/>
      <c r="DM718" s="2"/>
      <c r="DN718" s="2"/>
      <c r="DO718" s="2"/>
      <c r="DP718" s="2"/>
    </row>
    <row r="719" spans="9:120" ht="9.9499999999999993" customHeight="1">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c r="AR719" s="2"/>
      <c r="AS719" s="2"/>
      <c r="AT719" s="2"/>
      <c r="AU719" s="2"/>
      <c r="AV719" s="2"/>
      <c r="AW719" s="2"/>
      <c r="AX719" s="2"/>
      <c r="AY719" s="2"/>
      <c r="AZ719" s="2"/>
      <c r="BA719" s="2"/>
      <c r="BB719" s="2"/>
      <c r="BC719" s="2"/>
      <c r="BD719" s="2"/>
      <c r="BE719" s="2"/>
      <c r="BF719" s="2"/>
      <c r="BG719" s="2"/>
      <c r="BH719" s="2"/>
      <c r="BI719" s="2"/>
      <c r="BJ719" s="2"/>
      <c r="BK719" s="2"/>
      <c r="BL719" s="2"/>
      <c r="BM719" s="2"/>
      <c r="BN719" s="2"/>
      <c r="BO719" s="2"/>
      <c r="BP719" s="2"/>
      <c r="BQ719" s="2"/>
      <c r="BR719" s="2"/>
      <c r="BS719" s="2"/>
      <c r="BT719" s="2"/>
      <c r="BU719" s="2"/>
      <c r="BV719" s="2"/>
      <c r="BW719" s="2"/>
      <c r="BX719" s="2"/>
      <c r="BY719" s="2"/>
      <c r="BZ719" s="2"/>
      <c r="CA719" s="2"/>
      <c r="CB719" s="2"/>
      <c r="CC719" s="2"/>
      <c r="CD719" s="2"/>
      <c r="CE719" s="2"/>
      <c r="CF719" s="2"/>
      <c r="CG719" s="2"/>
      <c r="CH719" s="2"/>
      <c r="CI719" s="2"/>
      <c r="CJ719" s="2"/>
      <c r="CK719" s="2"/>
      <c r="CL719" s="2"/>
      <c r="CM719" s="2"/>
      <c r="CN719" s="2"/>
      <c r="CO719" s="2"/>
      <c r="CP719" s="2"/>
      <c r="CQ719" s="2"/>
      <c r="CR719" s="2"/>
      <c r="CS719" s="2"/>
      <c r="CT719" s="2"/>
      <c r="CU719" s="2"/>
      <c r="CV719" s="2"/>
      <c r="CW719" s="2"/>
      <c r="CX719" s="2"/>
      <c r="CY719" s="2"/>
      <c r="CZ719" s="2"/>
      <c r="DA719" s="2"/>
      <c r="DB719" s="2"/>
      <c r="DC719" s="2"/>
      <c r="DD719" s="2"/>
      <c r="DE719" s="2"/>
      <c r="DF719" s="2"/>
      <c r="DG719" s="2"/>
      <c r="DH719" s="2"/>
      <c r="DI719" s="2"/>
      <c r="DJ719" s="2"/>
      <c r="DK719" s="2"/>
      <c r="DL719" s="2"/>
      <c r="DM719" s="2"/>
      <c r="DN719" s="2"/>
      <c r="DO719" s="2"/>
      <c r="DP719" s="2"/>
    </row>
    <row r="720" spans="9:120" ht="9.9499999999999993" customHeight="1">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c r="AR720" s="2"/>
      <c r="AS720" s="2"/>
      <c r="AT720" s="2"/>
      <c r="AU720" s="2"/>
      <c r="AV720" s="2"/>
      <c r="AW720" s="2"/>
      <c r="AX720" s="2"/>
      <c r="AY720" s="2"/>
      <c r="AZ720" s="2"/>
      <c r="BA720" s="2"/>
      <c r="BB720" s="2"/>
      <c r="BC720" s="2"/>
      <c r="BD720" s="2"/>
      <c r="BE720" s="2"/>
      <c r="BF720" s="2"/>
      <c r="BG720" s="2"/>
      <c r="BH720" s="2"/>
      <c r="BI720" s="2"/>
      <c r="BJ720" s="2"/>
      <c r="BK720" s="2"/>
      <c r="BL720" s="2"/>
      <c r="BM720" s="2"/>
      <c r="BN720" s="2"/>
      <c r="BO720" s="2"/>
      <c r="BP720" s="2"/>
      <c r="BQ720" s="2"/>
      <c r="BR720" s="2"/>
      <c r="BS720" s="2"/>
      <c r="BT720" s="2"/>
      <c r="BU720" s="2"/>
      <c r="BV720" s="2"/>
      <c r="BW720" s="2"/>
      <c r="BX720" s="2"/>
      <c r="BY720" s="2"/>
      <c r="BZ720" s="2"/>
      <c r="CA720" s="2"/>
      <c r="CB720" s="2"/>
      <c r="CC720" s="2"/>
      <c r="CD720" s="2"/>
      <c r="CE720" s="2"/>
      <c r="CF720" s="2"/>
      <c r="CG720" s="2"/>
      <c r="CH720" s="2"/>
      <c r="CI720" s="2"/>
      <c r="CJ720" s="2"/>
      <c r="CK720" s="2"/>
      <c r="CL720" s="2"/>
      <c r="CM720" s="2"/>
      <c r="CN720" s="2"/>
      <c r="CO720" s="2"/>
      <c r="CP720" s="2"/>
      <c r="CQ720" s="2"/>
      <c r="CR720" s="2"/>
      <c r="CS720" s="2"/>
      <c r="CT720" s="2"/>
      <c r="CU720" s="2"/>
      <c r="CV720" s="2"/>
      <c r="CW720" s="2"/>
      <c r="CX720" s="2"/>
      <c r="CY720" s="2"/>
      <c r="CZ720" s="2"/>
      <c r="DA720" s="2"/>
      <c r="DB720" s="2"/>
      <c r="DC720" s="2"/>
      <c r="DD720" s="2"/>
      <c r="DE720" s="2"/>
      <c r="DF720" s="2"/>
      <c r="DG720" s="2"/>
      <c r="DH720" s="2"/>
      <c r="DI720" s="2"/>
      <c r="DJ720" s="2"/>
      <c r="DK720" s="2"/>
      <c r="DL720" s="2"/>
      <c r="DM720" s="2"/>
      <c r="DN720" s="2"/>
      <c r="DO720" s="2"/>
      <c r="DP720" s="2"/>
    </row>
    <row r="721" spans="9:120" ht="9.9499999999999993" customHeight="1">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c r="AR721" s="2"/>
      <c r="AS721" s="2"/>
      <c r="AT721" s="2"/>
      <c r="AU721" s="2"/>
      <c r="AV721" s="2"/>
      <c r="AW721" s="2"/>
      <c r="AX721" s="2"/>
      <c r="AY721" s="2"/>
      <c r="AZ721" s="2"/>
      <c r="BA721" s="2"/>
      <c r="BB721" s="2"/>
      <c r="BC721" s="2"/>
      <c r="BD721" s="2"/>
      <c r="BE721" s="2"/>
      <c r="BF721" s="2"/>
      <c r="BG721" s="2"/>
      <c r="BH721" s="2"/>
      <c r="BI721" s="2"/>
      <c r="BJ721" s="2"/>
      <c r="BK721" s="2"/>
      <c r="BL721" s="2"/>
      <c r="BM721" s="2"/>
      <c r="BN721" s="2"/>
      <c r="BO721" s="2"/>
      <c r="BP721" s="2"/>
      <c r="BQ721" s="2"/>
      <c r="BR721" s="2"/>
      <c r="BS721" s="2"/>
      <c r="BT721" s="2"/>
      <c r="BU721" s="2"/>
      <c r="BV721" s="2"/>
      <c r="BW721" s="2"/>
      <c r="BX721" s="2"/>
      <c r="BY721" s="2"/>
      <c r="BZ721" s="2"/>
      <c r="CA721" s="2"/>
      <c r="CB721" s="2"/>
      <c r="CC721" s="2"/>
      <c r="CD721" s="2"/>
      <c r="CE721" s="2"/>
      <c r="CF721" s="2"/>
      <c r="CG721" s="2"/>
      <c r="CH721" s="2"/>
      <c r="CI721" s="2"/>
      <c r="CJ721" s="2"/>
      <c r="CK721" s="2"/>
      <c r="CL721" s="2"/>
      <c r="CM721" s="2"/>
      <c r="CN721" s="2"/>
      <c r="CO721" s="2"/>
      <c r="CP721" s="2"/>
      <c r="CQ721" s="2"/>
      <c r="CR721" s="2"/>
      <c r="CS721" s="2"/>
      <c r="CT721" s="2"/>
      <c r="CU721" s="2"/>
      <c r="CV721" s="2"/>
      <c r="CW721" s="2"/>
      <c r="CX721" s="2"/>
      <c r="CY721" s="2"/>
      <c r="CZ721" s="2"/>
      <c r="DA721" s="2"/>
      <c r="DB721" s="2"/>
      <c r="DC721" s="2"/>
      <c r="DD721" s="2"/>
      <c r="DE721" s="2"/>
      <c r="DF721" s="2"/>
      <c r="DG721" s="2"/>
      <c r="DH721" s="2"/>
      <c r="DI721" s="2"/>
      <c r="DJ721" s="2"/>
      <c r="DK721" s="2"/>
      <c r="DL721" s="2"/>
      <c r="DM721" s="2"/>
      <c r="DN721" s="2"/>
      <c r="DO721" s="2"/>
      <c r="DP721" s="2"/>
    </row>
    <row r="722" spans="9:120" ht="9.9499999999999993" customHeight="1">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c r="AR722" s="2"/>
      <c r="AS722" s="2"/>
      <c r="AT722" s="2"/>
      <c r="AU722" s="2"/>
      <c r="AV722" s="2"/>
      <c r="AW722" s="2"/>
      <c r="AX722" s="2"/>
      <c r="AY722" s="2"/>
      <c r="AZ722" s="2"/>
      <c r="BA722" s="2"/>
      <c r="BB722" s="2"/>
      <c r="BC722" s="2"/>
      <c r="BD722" s="2"/>
      <c r="BE722" s="2"/>
      <c r="BF722" s="2"/>
      <c r="BG722" s="2"/>
      <c r="BH722" s="2"/>
      <c r="BI722" s="2"/>
      <c r="BJ722" s="2"/>
      <c r="BK722" s="2"/>
      <c r="BL722" s="2"/>
      <c r="BM722" s="2"/>
      <c r="BN722" s="2"/>
      <c r="BO722" s="2"/>
      <c r="BP722" s="2"/>
      <c r="BQ722" s="2"/>
      <c r="BR722" s="2"/>
      <c r="BS722" s="2"/>
      <c r="BT722" s="2"/>
      <c r="BU722" s="2"/>
      <c r="BV722" s="2"/>
      <c r="BW722" s="2"/>
      <c r="BX722" s="2"/>
      <c r="BY722" s="2"/>
      <c r="BZ722" s="2"/>
      <c r="CA722" s="2"/>
      <c r="CB722" s="2"/>
      <c r="CC722" s="2"/>
      <c r="CD722" s="2"/>
      <c r="CE722" s="2"/>
      <c r="CF722" s="2"/>
      <c r="CG722" s="2"/>
      <c r="CH722" s="2"/>
      <c r="CI722" s="2"/>
      <c r="CJ722" s="2"/>
      <c r="CK722" s="2"/>
      <c r="CL722" s="2"/>
      <c r="CM722" s="2"/>
      <c r="CN722" s="2"/>
      <c r="CO722" s="2"/>
      <c r="CP722" s="2"/>
      <c r="CQ722" s="2"/>
      <c r="CR722" s="2"/>
      <c r="CS722" s="2"/>
      <c r="CT722" s="2"/>
      <c r="CU722" s="2"/>
      <c r="CV722" s="2"/>
      <c r="CW722" s="2"/>
      <c r="CX722" s="2"/>
      <c r="CY722" s="2"/>
      <c r="CZ722" s="2"/>
      <c r="DA722" s="2"/>
      <c r="DB722" s="2"/>
      <c r="DC722" s="2"/>
      <c r="DD722" s="2"/>
      <c r="DE722" s="2"/>
      <c r="DF722" s="2"/>
      <c r="DG722" s="2"/>
      <c r="DH722" s="2"/>
      <c r="DI722" s="2"/>
      <c r="DJ722" s="2"/>
      <c r="DK722" s="2"/>
      <c r="DL722" s="2"/>
      <c r="DM722" s="2"/>
      <c r="DN722" s="2"/>
      <c r="DO722" s="2"/>
      <c r="DP722" s="2"/>
    </row>
    <row r="723" spans="9:120" ht="9.9499999999999993" customHeight="1">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c r="AR723" s="2"/>
      <c r="AS723" s="2"/>
      <c r="AT723" s="2"/>
      <c r="AU723" s="2"/>
      <c r="AV723" s="2"/>
      <c r="AW723" s="2"/>
      <c r="AX723" s="2"/>
      <c r="AY723" s="2"/>
      <c r="AZ723" s="2"/>
      <c r="BA723" s="2"/>
      <c r="BB723" s="2"/>
      <c r="BC723" s="2"/>
      <c r="BD723" s="2"/>
      <c r="BE723" s="2"/>
      <c r="BF723" s="2"/>
      <c r="BG723" s="2"/>
      <c r="BH723" s="2"/>
      <c r="BI723" s="2"/>
      <c r="BJ723" s="2"/>
      <c r="BK723" s="2"/>
      <c r="BL723" s="2"/>
      <c r="BM723" s="2"/>
      <c r="BN723" s="2"/>
      <c r="BO723" s="2"/>
      <c r="BP723" s="2"/>
      <c r="BQ723" s="2"/>
      <c r="BR723" s="2"/>
      <c r="BS723" s="2"/>
      <c r="BT723" s="2"/>
      <c r="BU723" s="2"/>
      <c r="BV723" s="2"/>
      <c r="BW723" s="2"/>
      <c r="BX723" s="2"/>
      <c r="BY723" s="2"/>
      <c r="BZ723" s="2"/>
      <c r="CA723" s="2"/>
      <c r="CB723" s="2"/>
      <c r="CC723" s="2"/>
      <c r="CD723" s="2"/>
      <c r="CE723" s="2"/>
      <c r="CF723" s="2"/>
      <c r="CG723" s="2"/>
      <c r="CH723" s="2"/>
      <c r="CI723" s="2"/>
      <c r="CJ723" s="2"/>
      <c r="CK723" s="2"/>
      <c r="CL723" s="2"/>
      <c r="CM723" s="2"/>
      <c r="CN723" s="2"/>
      <c r="CO723" s="2"/>
      <c r="CP723" s="2"/>
      <c r="CQ723" s="2"/>
      <c r="CR723" s="2"/>
      <c r="CS723" s="2"/>
      <c r="CT723" s="2"/>
      <c r="CU723" s="2"/>
      <c r="CV723" s="2"/>
      <c r="CW723" s="2"/>
      <c r="CX723" s="2"/>
      <c r="CY723" s="2"/>
      <c r="CZ723" s="2"/>
      <c r="DA723" s="2"/>
      <c r="DB723" s="2"/>
      <c r="DC723" s="2"/>
      <c r="DD723" s="2"/>
      <c r="DE723" s="2"/>
      <c r="DF723" s="2"/>
      <c r="DG723" s="2"/>
      <c r="DH723" s="2"/>
      <c r="DI723" s="2"/>
      <c r="DJ723" s="2"/>
      <c r="DK723" s="2"/>
      <c r="DL723" s="2"/>
      <c r="DM723" s="2"/>
      <c r="DN723" s="2"/>
      <c r="DO723" s="2"/>
      <c r="DP723" s="2"/>
    </row>
    <row r="724" spans="9:120" ht="9.9499999999999993" customHeight="1">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c r="AR724" s="2"/>
      <c r="AS724" s="2"/>
      <c r="AT724" s="2"/>
      <c r="AU724" s="2"/>
      <c r="AV724" s="2"/>
      <c r="AW724" s="2"/>
      <c r="AX724" s="2"/>
      <c r="AY724" s="2"/>
      <c r="AZ724" s="2"/>
      <c r="BA724" s="2"/>
      <c r="BB724" s="2"/>
      <c r="BC724" s="2"/>
      <c r="BD724" s="2"/>
      <c r="BE724" s="2"/>
      <c r="BF724" s="2"/>
      <c r="BG724" s="2"/>
      <c r="BH724" s="2"/>
      <c r="BI724" s="2"/>
      <c r="BJ724" s="2"/>
      <c r="BK724" s="2"/>
      <c r="BL724" s="2"/>
      <c r="BM724" s="2"/>
      <c r="BN724" s="2"/>
      <c r="BO724" s="2"/>
      <c r="BP724" s="2"/>
      <c r="BQ724" s="2"/>
      <c r="BR724" s="2"/>
      <c r="BS724" s="2"/>
      <c r="BT724" s="2"/>
      <c r="BU724" s="2"/>
      <c r="BV724" s="2"/>
      <c r="BW724" s="2"/>
      <c r="BX724" s="2"/>
      <c r="BY724" s="2"/>
      <c r="BZ724" s="2"/>
      <c r="CA724" s="2"/>
      <c r="CB724" s="2"/>
      <c r="CC724" s="2"/>
      <c r="CD724" s="2"/>
      <c r="CE724" s="2"/>
      <c r="CF724" s="2"/>
      <c r="CG724" s="2"/>
      <c r="CH724" s="2"/>
      <c r="CI724" s="2"/>
      <c r="CJ724" s="2"/>
      <c r="CK724" s="2"/>
      <c r="CL724" s="2"/>
      <c r="CM724" s="2"/>
      <c r="CN724" s="2"/>
      <c r="CO724" s="2"/>
      <c r="CP724" s="2"/>
      <c r="CQ724" s="2"/>
      <c r="CR724" s="2"/>
      <c r="CS724" s="2"/>
      <c r="CT724" s="2"/>
      <c r="CU724" s="2"/>
      <c r="CV724" s="2"/>
      <c r="CW724" s="2"/>
      <c r="CX724" s="2"/>
      <c r="CY724" s="2"/>
      <c r="CZ724" s="2"/>
      <c r="DA724" s="2"/>
      <c r="DB724" s="2"/>
      <c r="DC724" s="2"/>
      <c r="DD724" s="2"/>
      <c r="DE724" s="2"/>
      <c r="DF724" s="2"/>
      <c r="DG724" s="2"/>
      <c r="DH724" s="2"/>
      <c r="DI724" s="2"/>
      <c r="DJ724" s="2"/>
      <c r="DK724" s="2"/>
      <c r="DL724" s="2"/>
      <c r="DM724" s="2"/>
      <c r="DN724" s="2"/>
      <c r="DO724" s="2"/>
      <c r="DP724" s="2"/>
    </row>
    <row r="725" spans="9:120" ht="9.9499999999999993" customHeight="1">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c r="AR725" s="2"/>
      <c r="AS725" s="2"/>
      <c r="AT725" s="2"/>
      <c r="AU725" s="2"/>
      <c r="AV725" s="2"/>
      <c r="AW725" s="2"/>
      <c r="AX725" s="2"/>
      <c r="AY725" s="2"/>
      <c r="AZ725" s="2"/>
      <c r="BA725" s="2"/>
      <c r="BB725" s="2"/>
      <c r="BC725" s="2"/>
      <c r="BD725" s="2"/>
      <c r="BE725" s="2"/>
      <c r="BF725" s="2"/>
      <c r="BG725" s="2"/>
      <c r="BH725" s="2"/>
      <c r="BI725" s="2"/>
      <c r="BJ725" s="2"/>
      <c r="BK725" s="2"/>
      <c r="BL725" s="2"/>
      <c r="BM725" s="2"/>
      <c r="BN725" s="2"/>
      <c r="BO725" s="2"/>
      <c r="BP725" s="2"/>
      <c r="BQ725" s="2"/>
      <c r="BR725" s="2"/>
      <c r="BS725" s="2"/>
      <c r="BT725" s="2"/>
      <c r="BU725" s="2"/>
      <c r="BV725" s="2"/>
      <c r="BW725" s="2"/>
      <c r="BX725" s="2"/>
      <c r="BY725" s="2"/>
      <c r="BZ725" s="2"/>
      <c r="CA725" s="2"/>
      <c r="CB725" s="2"/>
      <c r="CC725" s="2"/>
      <c r="CD725" s="2"/>
      <c r="CE725" s="2"/>
      <c r="CF725" s="2"/>
      <c r="CG725" s="2"/>
      <c r="CH725" s="2"/>
      <c r="CI725" s="2"/>
      <c r="CJ725" s="2"/>
      <c r="CK725" s="2"/>
      <c r="CL725" s="2"/>
      <c r="CM725" s="2"/>
      <c r="CN725" s="2"/>
      <c r="CO725" s="2"/>
      <c r="CP725" s="2"/>
      <c r="CQ725" s="2"/>
      <c r="CR725" s="2"/>
      <c r="CS725" s="2"/>
      <c r="CT725" s="2"/>
      <c r="CU725" s="2"/>
      <c r="CV725" s="2"/>
      <c r="CW725" s="2"/>
      <c r="CX725" s="2"/>
      <c r="CY725" s="2"/>
      <c r="CZ725" s="2"/>
      <c r="DA725" s="2"/>
      <c r="DB725" s="2"/>
      <c r="DC725" s="2"/>
      <c r="DD725" s="2"/>
      <c r="DE725" s="2"/>
      <c r="DF725" s="2"/>
      <c r="DG725" s="2"/>
      <c r="DH725" s="2"/>
      <c r="DI725" s="2"/>
      <c r="DJ725" s="2"/>
      <c r="DK725" s="2"/>
      <c r="DL725" s="2"/>
      <c r="DM725" s="2"/>
      <c r="DN725" s="2"/>
      <c r="DO725" s="2"/>
      <c r="DP725" s="2"/>
    </row>
    <row r="726" spans="9:120" ht="9.9499999999999993" customHeight="1">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c r="AR726" s="2"/>
      <c r="AS726" s="2"/>
      <c r="AT726" s="2"/>
      <c r="AU726" s="2"/>
      <c r="AV726" s="2"/>
      <c r="AW726" s="2"/>
      <c r="AX726" s="2"/>
      <c r="AY726" s="2"/>
      <c r="AZ726" s="2"/>
      <c r="BA726" s="2"/>
      <c r="BB726" s="2"/>
      <c r="BC726" s="2"/>
      <c r="BD726" s="2"/>
      <c r="BE726" s="2"/>
      <c r="BF726" s="2"/>
      <c r="BG726" s="2"/>
      <c r="BH726" s="2"/>
      <c r="BI726" s="2"/>
      <c r="BJ726" s="2"/>
      <c r="BK726" s="2"/>
      <c r="BL726" s="2"/>
      <c r="BM726" s="2"/>
      <c r="BN726" s="2"/>
      <c r="BO726" s="2"/>
      <c r="BP726" s="2"/>
      <c r="BQ726" s="2"/>
      <c r="BR726" s="2"/>
      <c r="BS726" s="2"/>
      <c r="BT726" s="2"/>
      <c r="BU726" s="2"/>
      <c r="BV726" s="2"/>
      <c r="BW726" s="2"/>
      <c r="BX726" s="2"/>
      <c r="BY726" s="2"/>
      <c r="BZ726" s="2"/>
      <c r="CA726" s="2"/>
      <c r="CB726" s="2"/>
      <c r="CC726" s="2"/>
      <c r="CD726" s="2"/>
      <c r="CE726" s="2"/>
      <c r="CF726" s="2"/>
      <c r="CG726" s="2"/>
      <c r="CH726" s="2"/>
      <c r="CI726" s="2"/>
      <c r="CJ726" s="2"/>
      <c r="CK726" s="2"/>
      <c r="CL726" s="2"/>
      <c r="CM726" s="2"/>
      <c r="CN726" s="2"/>
      <c r="CO726" s="2"/>
      <c r="CP726" s="2"/>
      <c r="CQ726" s="2"/>
      <c r="CR726" s="2"/>
      <c r="CS726" s="2"/>
      <c r="CT726" s="2"/>
      <c r="CU726" s="2"/>
      <c r="CV726" s="2"/>
      <c r="CW726" s="2"/>
      <c r="CX726" s="2"/>
      <c r="CY726" s="2"/>
      <c r="CZ726" s="2"/>
      <c r="DA726" s="2"/>
      <c r="DB726" s="2"/>
      <c r="DC726" s="2"/>
      <c r="DD726" s="2"/>
      <c r="DE726" s="2"/>
      <c r="DF726" s="2"/>
      <c r="DG726" s="2"/>
      <c r="DH726" s="2"/>
      <c r="DI726" s="2"/>
      <c r="DJ726" s="2"/>
      <c r="DK726" s="2"/>
      <c r="DL726" s="2"/>
      <c r="DM726" s="2"/>
      <c r="DN726" s="2"/>
      <c r="DO726" s="2"/>
      <c r="DP726" s="2"/>
    </row>
    <row r="727" spans="9:120" ht="9.9499999999999993" customHeight="1">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c r="AR727" s="2"/>
      <c r="AS727" s="2"/>
      <c r="AT727" s="2"/>
      <c r="AU727" s="2"/>
      <c r="AV727" s="2"/>
      <c r="AW727" s="2"/>
      <c r="AX727" s="2"/>
      <c r="AY727" s="2"/>
      <c r="AZ727" s="2"/>
      <c r="BA727" s="2"/>
      <c r="BB727" s="2"/>
      <c r="BC727" s="2"/>
      <c r="BD727" s="2"/>
      <c r="BE727" s="2"/>
      <c r="BF727" s="2"/>
      <c r="BG727" s="2"/>
      <c r="BH727" s="2"/>
      <c r="BI727" s="2"/>
      <c r="BJ727" s="2"/>
      <c r="BK727" s="2"/>
      <c r="BL727" s="2"/>
      <c r="BM727" s="2"/>
      <c r="BN727" s="2"/>
      <c r="BO727" s="2"/>
      <c r="BP727" s="2"/>
      <c r="BQ727" s="2"/>
      <c r="BR727" s="2"/>
      <c r="BS727" s="2"/>
      <c r="BT727" s="2"/>
      <c r="BU727" s="2"/>
      <c r="BV727" s="2"/>
      <c r="BW727" s="2"/>
      <c r="BX727" s="2"/>
      <c r="BY727" s="2"/>
      <c r="BZ727" s="2"/>
      <c r="CA727" s="2"/>
      <c r="CB727" s="2"/>
      <c r="CC727" s="2"/>
      <c r="CD727" s="2"/>
      <c r="CE727" s="2"/>
      <c r="CF727" s="2"/>
      <c r="CG727" s="2"/>
      <c r="CH727" s="2"/>
      <c r="CI727" s="2"/>
      <c r="CJ727" s="2"/>
      <c r="CK727" s="2"/>
      <c r="CL727" s="2"/>
      <c r="CM727" s="2"/>
      <c r="CN727" s="2"/>
      <c r="CO727" s="2"/>
      <c r="CP727" s="2"/>
      <c r="CQ727" s="2"/>
      <c r="CR727" s="2"/>
      <c r="CS727" s="2"/>
      <c r="CT727" s="2"/>
      <c r="CU727" s="2"/>
      <c r="CV727" s="2"/>
      <c r="CW727" s="2"/>
      <c r="CX727" s="2"/>
      <c r="CY727" s="2"/>
      <c r="CZ727" s="2"/>
      <c r="DA727" s="2"/>
      <c r="DB727" s="2"/>
      <c r="DC727" s="2"/>
      <c r="DD727" s="2"/>
      <c r="DE727" s="2"/>
      <c r="DF727" s="2"/>
      <c r="DG727" s="2"/>
      <c r="DH727" s="2"/>
      <c r="DI727" s="2"/>
      <c r="DJ727" s="2"/>
      <c r="DK727" s="2"/>
      <c r="DL727" s="2"/>
      <c r="DM727" s="2"/>
      <c r="DN727" s="2"/>
      <c r="DO727" s="2"/>
      <c r="DP727" s="2"/>
    </row>
    <row r="728" spans="9:120" ht="9.9499999999999993" customHeight="1">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c r="AR728" s="2"/>
      <c r="AS728" s="2"/>
      <c r="AT728" s="2"/>
      <c r="AU728" s="2"/>
      <c r="AV728" s="2"/>
      <c r="AW728" s="2"/>
      <c r="AX728" s="2"/>
      <c r="AY728" s="2"/>
      <c r="AZ728" s="2"/>
      <c r="BA728" s="2"/>
      <c r="BB728" s="2"/>
      <c r="BC728" s="2"/>
      <c r="BD728" s="2"/>
      <c r="BE728" s="2"/>
      <c r="BF728" s="2"/>
      <c r="BG728" s="2"/>
      <c r="BH728" s="2"/>
      <c r="BI728" s="2"/>
      <c r="BJ728" s="2"/>
      <c r="BK728" s="2"/>
      <c r="BL728" s="2"/>
      <c r="BM728" s="2"/>
      <c r="BN728" s="2"/>
      <c r="BO728" s="2"/>
      <c r="BP728" s="2"/>
      <c r="BQ728" s="2"/>
      <c r="BR728" s="2"/>
      <c r="BS728" s="2"/>
      <c r="BT728" s="2"/>
      <c r="BU728" s="2"/>
      <c r="BV728" s="2"/>
      <c r="BW728" s="2"/>
      <c r="BX728" s="2"/>
      <c r="BY728" s="2"/>
      <c r="BZ728" s="2"/>
      <c r="CA728" s="2"/>
      <c r="CB728" s="2"/>
      <c r="CC728" s="2"/>
      <c r="CD728" s="2"/>
      <c r="CE728" s="2"/>
      <c r="CF728" s="2"/>
      <c r="CG728" s="2"/>
      <c r="CH728" s="2"/>
      <c r="CI728" s="2"/>
      <c r="CJ728" s="2"/>
      <c r="CK728" s="2"/>
      <c r="CL728" s="2"/>
      <c r="CM728" s="2"/>
      <c r="CN728" s="2"/>
      <c r="CO728" s="2"/>
      <c r="CP728" s="2"/>
      <c r="CQ728" s="2"/>
      <c r="CR728" s="2"/>
      <c r="CS728" s="2"/>
      <c r="CT728" s="2"/>
      <c r="CU728" s="2"/>
      <c r="CV728" s="2"/>
      <c r="CW728" s="2"/>
      <c r="CX728" s="2"/>
      <c r="CY728" s="2"/>
      <c r="CZ728" s="2"/>
      <c r="DA728" s="2"/>
      <c r="DB728" s="2"/>
      <c r="DC728" s="2"/>
      <c r="DD728" s="2"/>
      <c r="DE728" s="2"/>
      <c r="DF728" s="2"/>
      <c r="DG728" s="2"/>
      <c r="DH728" s="2"/>
      <c r="DI728" s="2"/>
      <c r="DJ728" s="2"/>
      <c r="DK728" s="2"/>
      <c r="DL728" s="2"/>
      <c r="DM728" s="2"/>
      <c r="DN728" s="2"/>
      <c r="DO728" s="2"/>
      <c r="DP728" s="2"/>
    </row>
    <row r="729" spans="9:120" ht="9.9499999999999993" customHeight="1">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c r="AR729" s="2"/>
      <c r="AS729" s="2"/>
      <c r="AT729" s="2"/>
      <c r="AU729" s="2"/>
      <c r="AV729" s="2"/>
      <c r="AW729" s="2"/>
      <c r="AX729" s="2"/>
      <c r="AY729" s="2"/>
      <c r="AZ729" s="2"/>
      <c r="BA729" s="2"/>
      <c r="BB729" s="2"/>
      <c r="BC729" s="2"/>
      <c r="BD729" s="2"/>
      <c r="BE729" s="2"/>
      <c r="BF729" s="2"/>
      <c r="BG729" s="2"/>
      <c r="BH729" s="2"/>
      <c r="BI729" s="2"/>
      <c r="BJ729" s="2"/>
      <c r="BK729" s="2"/>
      <c r="BL729" s="2"/>
      <c r="BM729" s="2"/>
      <c r="BN729" s="2"/>
      <c r="BO729" s="2"/>
      <c r="BP729" s="2"/>
      <c r="BQ729" s="2"/>
      <c r="BR729" s="2"/>
      <c r="BS729" s="2"/>
      <c r="BT729" s="2"/>
      <c r="BU729" s="2"/>
      <c r="BV729" s="2"/>
      <c r="BW729" s="2"/>
      <c r="BX729" s="2"/>
      <c r="BY729" s="2"/>
      <c r="BZ729" s="2"/>
      <c r="CA729" s="2"/>
      <c r="CB729" s="2"/>
      <c r="CC729" s="2"/>
      <c r="CD729" s="2"/>
      <c r="CE729" s="2"/>
      <c r="CF729" s="2"/>
      <c r="CG729" s="2"/>
      <c r="CH729" s="2"/>
      <c r="CI729" s="2"/>
      <c r="CJ729" s="2"/>
      <c r="CK729" s="2"/>
      <c r="CL729" s="2"/>
      <c r="CM729" s="2"/>
      <c r="CN729" s="2"/>
      <c r="CO729" s="2"/>
      <c r="CP729" s="2"/>
      <c r="CQ729" s="2"/>
      <c r="CR729" s="2"/>
      <c r="CS729" s="2"/>
      <c r="CT729" s="2"/>
      <c r="CU729" s="2"/>
      <c r="CV729" s="2"/>
      <c r="CW729" s="2"/>
      <c r="CX729" s="2"/>
      <c r="CY729" s="2"/>
      <c r="CZ729" s="2"/>
      <c r="DA729" s="2"/>
      <c r="DB729" s="2"/>
      <c r="DC729" s="2"/>
      <c r="DD729" s="2"/>
      <c r="DE729" s="2"/>
      <c r="DF729" s="2"/>
      <c r="DG729" s="2"/>
      <c r="DH729" s="2"/>
      <c r="DI729" s="2"/>
      <c r="DJ729" s="2"/>
      <c r="DK729" s="2"/>
      <c r="DL729" s="2"/>
      <c r="DM729" s="2"/>
      <c r="DN729" s="2"/>
      <c r="DO729" s="2"/>
      <c r="DP729" s="2"/>
    </row>
    <row r="730" spans="9:120" ht="9.9499999999999993" customHeight="1">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c r="AR730" s="2"/>
      <c r="AS730" s="2"/>
      <c r="AT730" s="2"/>
      <c r="AU730" s="2"/>
      <c r="AV730" s="2"/>
      <c r="AW730" s="2"/>
      <c r="AX730" s="2"/>
      <c r="AY730" s="2"/>
      <c r="AZ730" s="2"/>
      <c r="BA730" s="2"/>
      <c r="BB730" s="2"/>
      <c r="BC730" s="2"/>
      <c r="BD730" s="2"/>
      <c r="BE730" s="2"/>
      <c r="BF730" s="2"/>
      <c r="BG730" s="2"/>
      <c r="BH730" s="2"/>
      <c r="BI730" s="2"/>
      <c r="BJ730" s="2"/>
      <c r="BK730" s="2"/>
      <c r="BL730" s="2"/>
      <c r="BM730" s="2"/>
      <c r="BN730" s="2"/>
      <c r="BO730" s="2"/>
      <c r="BP730" s="2"/>
      <c r="BQ730" s="2"/>
      <c r="BR730" s="2"/>
      <c r="BS730" s="2"/>
      <c r="BT730" s="2"/>
      <c r="BU730" s="2"/>
      <c r="BV730" s="2"/>
      <c r="BW730" s="2"/>
      <c r="BX730" s="2"/>
      <c r="BY730" s="2"/>
      <c r="BZ730" s="2"/>
      <c r="CA730" s="2"/>
      <c r="CB730" s="2"/>
      <c r="CC730" s="2"/>
      <c r="CD730" s="2"/>
      <c r="CE730" s="2"/>
      <c r="CF730" s="2"/>
      <c r="CG730" s="2"/>
      <c r="CH730" s="2"/>
      <c r="CI730" s="2"/>
      <c r="CJ730" s="2"/>
      <c r="CK730" s="2"/>
      <c r="CL730" s="2"/>
      <c r="CM730" s="2"/>
      <c r="CN730" s="2"/>
      <c r="CO730" s="2"/>
      <c r="CP730" s="2"/>
      <c r="CQ730" s="2"/>
      <c r="CR730" s="2"/>
      <c r="CS730" s="2"/>
      <c r="CT730" s="2"/>
      <c r="CU730" s="2"/>
      <c r="CV730" s="2"/>
      <c r="CW730" s="2"/>
      <c r="CX730" s="2"/>
      <c r="CY730" s="2"/>
      <c r="CZ730" s="2"/>
      <c r="DA730" s="2"/>
      <c r="DB730" s="2"/>
      <c r="DC730" s="2"/>
      <c r="DD730" s="2"/>
      <c r="DE730" s="2"/>
      <c r="DF730" s="2"/>
      <c r="DG730" s="2"/>
      <c r="DH730" s="2"/>
      <c r="DI730" s="2"/>
      <c r="DJ730" s="2"/>
      <c r="DK730" s="2"/>
      <c r="DL730" s="2"/>
      <c r="DM730" s="2"/>
      <c r="DN730" s="2"/>
      <c r="DO730" s="2"/>
      <c r="DP730" s="2"/>
    </row>
    <row r="731" spans="9:120" ht="9.9499999999999993" customHeight="1">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c r="AR731" s="2"/>
      <c r="AS731" s="2"/>
      <c r="AT731" s="2"/>
      <c r="AU731" s="2"/>
      <c r="AV731" s="2"/>
      <c r="AW731" s="2"/>
      <c r="AX731" s="2"/>
      <c r="AY731" s="2"/>
      <c r="AZ731" s="2"/>
      <c r="BA731" s="2"/>
      <c r="BB731" s="2"/>
      <c r="BC731" s="2"/>
      <c r="BD731" s="2"/>
      <c r="BE731" s="2"/>
      <c r="BF731" s="2"/>
      <c r="BG731" s="2"/>
      <c r="BH731" s="2"/>
      <c r="BI731" s="2"/>
      <c r="BJ731" s="2"/>
      <c r="BK731" s="2"/>
      <c r="BL731" s="2"/>
      <c r="BM731" s="2"/>
      <c r="BN731" s="2"/>
      <c r="BO731" s="2"/>
      <c r="BP731" s="2"/>
      <c r="BQ731" s="2"/>
      <c r="BR731" s="2"/>
      <c r="BS731" s="2"/>
      <c r="BT731" s="2"/>
      <c r="BU731" s="2"/>
      <c r="BV731" s="2"/>
      <c r="BW731" s="2"/>
      <c r="BX731" s="2"/>
      <c r="BY731" s="2"/>
      <c r="BZ731" s="2"/>
      <c r="CA731" s="2"/>
      <c r="CB731" s="2"/>
      <c r="CC731" s="2"/>
      <c r="CD731" s="2"/>
      <c r="CE731" s="2"/>
      <c r="CF731" s="2"/>
      <c r="CG731" s="2"/>
      <c r="CH731" s="2"/>
      <c r="CI731" s="2"/>
      <c r="CJ731" s="2"/>
      <c r="CK731" s="2"/>
      <c r="CL731" s="2"/>
      <c r="CM731" s="2"/>
      <c r="CN731" s="2"/>
      <c r="CO731" s="2"/>
      <c r="CP731" s="2"/>
      <c r="CQ731" s="2"/>
      <c r="CR731" s="2"/>
      <c r="CS731" s="2"/>
      <c r="CT731" s="2"/>
      <c r="CU731" s="2"/>
      <c r="CV731" s="2"/>
      <c r="CW731" s="2"/>
      <c r="CX731" s="2"/>
      <c r="CY731" s="2"/>
      <c r="CZ731" s="2"/>
      <c r="DA731" s="2"/>
      <c r="DB731" s="2"/>
      <c r="DC731" s="2"/>
      <c r="DD731" s="2"/>
      <c r="DE731" s="2"/>
      <c r="DF731" s="2"/>
      <c r="DG731" s="2"/>
      <c r="DH731" s="2"/>
      <c r="DI731" s="2"/>
      <c r="DJ731" s="2"/>
      <c r="DK731" s="2"/>
      <c r="DL731" s="2"/>
      <c r="DM731" s="2"/>
      <c r="DN731" s="2"/>
      <c r="DO731" s="2"/>
      <c r="DP731" s="2"/>
    </row>
    <row r="732" spans="9:120" ht="9.9499999999999993" customHeight="1">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c r="AR732" s="2"/>
      <c r="AS732" s="2"/>
      <c r="AT732" s="2"/>
      <c r="AU732" s="2"/>
      <c r="AV732" s="2"/>
      <c r="AW732" s="2"/>
      <c r="AX732" s="2"/>
      <c r="AY732" s="2"/>
      <c r="AZ732" s="2"/>
      <c r="BA732" s="2"/>
      <c r="BB732" s="2"/>
      <c r="BC732" s="2"/>
      <c r="BD732" s="2"/>
      <c r="BE732" s="2"/>
      <c r="BF732" s="2"/>
      <c r="BG732" s="2"/>
      <c r="BH732" s="2"/>
      <c r="BI732" s="2"/>
      <c r="BJ732" s="2"/>
      <c r="BK732" s="2"/>
      <c r="BL732" s="2"/>
      <c r="BM732" s="2"/>
      <c r="BN732" s="2"/>
      <c r="BO732" s="2"/>
      <c r="BP732" s="2"/>
      <c r="BQ732" s="2"/>
      <c r="BR732" s="2"/>
      <c r="BS732" s="2"/>
      <c r="BT732" s="2"/>
      <c r="BU732" s="2"/>
      <c r="BV732" s="2"/>
      <c r="BW732" s="2"/>
      <c r="BX732" s="2"/>
      <c r="BY732" s="2"/>
      <c r="BZ732" s="2"/>
      <c r="CA732" s="2"/>
      <c r="CB732" s="2"/>
      <c r="CC732" s="2"/>
      <c r="CD732" s="2"/>
      <c r="CE732" s="2"/>
      <c r="CF732" s="2"/>
      <c r="CG732" s="2"/>
      <c r="CH732" s="2"/>
      <c r="CI732" s="2"/>
      <c r="CJ732" s="2"/>
      <c r="CK732" s="2"/>
      <c r="CL732" s="2"/>
      <c r="CM732" s="2"/>
      <c r="CN732" s="2"/>
      <c r="CO732" s="2"/>
      <c r="CP732" s="2"/>
      <c r="CQ732" s="2"/>
      <c r="CR732" s="2"/>
      <c r="CS732" s="2"/>
      <c r="CT732" s="2"/>
      <c r="CU732" s="2"/>
      <c r="CV732" s="2"/>
      <c r="CW732" s="2"/>
      <c r="CX732" s="2"/>
      <c r="CY732" s="2"/>
      <c r="CZ732" s="2"/>
      <c r="DA732" s="2"/>
      <c r="DB732" s="2"/>
      <c r="DC732" s="2"/>
      <c r="DD732" s="2"/>
      <c r="DE732" s="2"/>
      <c r="DF732" s="2"/>
      <c r="DG732" s="2"/>
      <c r="DH732" s="2"/>
      <c r="DI732" s="2"/>
      <c r="DJ732" s="2"/>
      <c r="DK732" s="2"/>
      <c r="DL732" s="2"/>
      <c r="DM732" s="2"/>
      <c r="DN732" s="2"/>
      <c r="DO732" s="2"/>
      <c r="DP732" s="2"/>
    </row>
    <row r="733" spans="9:120" ht="9.9499999999999993" customHeight="1">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c r="AR733" s="2"/>
      <c r="AS733" s="2"/>
      <c r="AT733" s="2"/>
      <c r="AU733" s="2"/>
      <c r="AV733" s="2"/>
      <c r="AW733" s="2"/>
      <c r="AX733" s="2"/>
      <c r="AY733" s="2"/>
      <c r="AZ733" s="2"/>
      <c r="BA733" s="2"/>
      <c r="BB733" s="2"/>
      <c r="BC733" s="2"/>
      <c r="BD733" s="2"/>
      <c r="BE733" s="2"/>
      <c r="BF733" s="2"/>
      <c r="BG733" s="2"/>
      <c r="BH733" s="2"/>
      <c r="BI733" s="2"/>
      <c r="BJ733" s="2"/>
      <c r="BK733" s="2"/>
      <c r="BL733" s="2"/>
      <c r="BM733" s="2"/>
      <c r="BN733" s="2"/>
      <c r="BO733" s="2"/>
      <c r="BP733" s="2"/>
      <c r="BQ733" s="2"/>
      <c r="BR733" s="2"/>
      <c r="BS733" s="2"/>
      <c r="BT733" s="2"/>
      <c r="BU733" s="2"/>
      <c r="BV733" s="2"/>
      <c r="BW733" s="2"/>
      <c r="BX733" s="2"/>
      <c r="BY733" s="2"/>
      <c r="BZ733" s="2"/>
      <c r="CA733" s="2"/>
      <c r="CB733" s="2"/>
      <c r="CC733" s="2"/>
      <c r="CD733" s="2"/>
      <c r="CE733" s="2"/>
      <c r="CF733" s="2"/>
      <c r="CG733" s="2"/>
      <c r="CH733" s="2"/>
      <c r="CI733" s="2"/>
      <c r="CJ733" s="2"/>
      <c r="CK733" s="2"/>
      <c r="CL733" s="2"/>
      <c r="CM733" s="2"/>
      <c r="CN733" s="2"/>
      <c r="CO733" s="2"/>
      <c r="CP733" s="2"/>
      <c r="CQ733" s="2"/>
      <c r="CR733" s="2"/>
      <c r="CS733" s="2"/>
      <c r="CT733" s="2"/>
      <c r="CU733" s="2"/>
      <c r="CV733" s="2"/>
      <c r="CW733" s="2"/>
      <c r="CX733" s="2"/>
      <c r="CY733" s="2"/>
      <c r="CZ733" s="2"/>
      <c r="DA733" s="2"/>
      <c r="DB733" s="2"/>
      <c r="DC733" s="2"/>
      <c r="DD733" s="2"/>
      <c r="DE733" s="2"/>
      <c r="DF733" s="2"/>
      <c r="DG733" s="2"/>
      <c r="DH733" s="2"/>
      <c r="DI733" s="2"/>
      <c r="DJ733" s="2"/>
      <c r="DK733" s="2"/>
      <c r="DL733" s="2"/>
      <c r="DM733" s="2"/>
      <c r="DN733" s="2"/>
      <c r="DO733" s="2"/>
      <c r="DP733" s="2"/>
    </row>
    <row r="734" spans="9:120" ht="9.9499999999999993" customHeight="1">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c r="AR734" s="2"/>
      <c r="AS734" s="2"/>
      <c r="AT734" s="2"/>
      <c r="AU734" s="2"/>
      <c r="AV734" s="2"/>
      <c r="AW734" s="2"/>
      <c r="AX734" s="2"/>
      <c r="AY734" s="2"/>
      <c r="AZ734" s="2"/>
      <c r="BA734" s="2"/>
      <c r="BB734" s="2"/>
      <c r="BC734" s="2"/>
      <c r="BD734" s="2"/>
      <c r="BE734" s="2"/>
      <c r="BF734" s="2"/>
      <c r="BG734" s="2"/>
      <c r="BH734" s="2"/>
      <c r="BI734" s="2"/>
      <c r="BJ734" s="2"/>
      <c r="BK734" s="2"/>
      <c r="BL734" s="2"/>
      <c r="BM734" s="2"/>
      <c r="BN734" s="2"/>
      <c r="BO734" s="2"/>
      <c r="BP734" s="2"/>
      <c r="BQ734" s="2"/>
      <c r="BR734" s="2"/>
      <c r="BS734" s="2"/>
      <c r="BT734" s="2"/>
      <c r="BU734" s="2"/>
      <c r="BV734" s="2"/>
      <c r="BW734" s="2"/>
      <c r="BX734" s="2"/>
      <c r="BY734" s="2"/>
      <c r="BZ734" s="2"/>
      <c r="CA734" s="2"/>
      <c r="CB734" s="2"/>
      <c r="CC734" s="2"/>
      <c r="CD734" s="2"/>
      <c r="CE734" s="2"/>
      <c r="CF734" s="2"/>
      <c r="CG734" s="2"/>
      <c r="CH734" s="2"/>
      <c r="CI734" s="2"/>
      <c r="CJ734" s="2"/>
      <c r="CK734" s="2"/>
      <c r="CL734" s="2"/>
      <c r="CM734" s="2"/>
      <c r="CN734" s="2"/>
      <c r="CO734" s="2"/>
      <c r="CP734" s="2"/>
      <c r="CQ734" s="2"/>
      <c r="CR734" s="2"/>
      <c r="CS734" s="2"/>
      <c r="CT734" s="2"/>
      <c r="CU734" s="2"/>
      <c r="CV734" s="2"/>
      <c r="CW734" s="2"/>
      <c r="CX734" s="2"/>
      <c r="CY734" s="2"/>
      <c r="CZ734" s="2"/>
      <c r="DA734" s="2"/>
      <c r="DB734" s="2"/>
      <c r="DC734" s="2"/>
      <c r="DD734" s="2"/>
      <c r="DE734" s="2"/>
      <c r="DF734" s="2"/>
      <c r="DG734" s="2"/>
      <c r="DH734" s="2"/>
      <c r="DI734" s="2"/>
      <c r="DJ734" s="2"/>
      <c r="DK734" s="2"/>
      <c r="DL734" s="2"/>
      <c r="DM734" s="2"/>
      <c r="DN734" s="2"/>
      <c r="DO734" s="2"/>
      <c r="DP734" s="2"/>
    </row>
    <row r="735" spans="9:120" ht="9.9499999999999993" customHeight="1">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c r="AR735" s="2"/>
      <c r="AS735" s="2"/>
      <c r="AT735" s="2"/>
      <c r="AU735" s="2"/>
      <c r="AV735" s="2"/>
      <c r="AW735" s="2"/>
      <c r="AX735" s="2"/>
      <c r="AY735" s="2"/>
      <c r="AZ735" s="2"/>
      <c r="BA735" s="2"/>
      <c r="BB735" s="2"/>
      <c r="BC735" s="2"/>
      <c r="BD735" s="2"/>
      <c r="BE735" s="2"/>
      <c r="BF735" s="2"/>
      <c r="BG735" s="2"/>
      <c r="BH735" s="2"/>
      <c r="BI735" s="2"/>
      <c r="BJ735" s="2"/>
      <c r="BK735" s="2"/>
      <c r="BL735" s="2"/>
      <c r="BM735" s="2"/>
      <c r="BN735" s="2"/>
      <c r="BO735" s="2"/>
      <c r="BP735" s="2"/>
      <c r="BQ735" s="2"/>
      <c r="BR735" s="2"/>
      <c r="BS735" s="2"/>
      <c r="BT735" s="2"/>
      <c r="BU735" s="2"/>
      <c r="BV735" s="2"/>
      <c r="BW735" s="2"/>
      <c r="BX735" s="2"/>
      <c r="BY735" s="2"/>
      <c r="BZ735" s="2"/>
      <c r="CA735" s="2"/>
      <c r="CB735" s="2"/>
      <c r="CC735" s="2"/>
      <c r="CD735" s="2"/>
      <c r="CE735" s="2"/>
      <c r="CF735" s="2"/>
      <c r="CG735" s="2"/>
      <c r="CH735" s="2"/>
      <c r="CI735" s="2"/>
      <c r="CJ735" s="2"/>
      <c r="CK735" s="2"/>
      <c r="CL735" s="2"/>
      <c r="CM735" s="2"/>
      <c r="CN735" s="2"/>
      <c r="CO735" s="2"/>
      <c r="CP735" s="2"/>
      <c r="CQ735" s="2"/>
      <c r="CR735" s="2"/>
      <c r="CS735" s="2"/>
      <c r="CT735" s="2"/>
      <c r="CU735" s="2"/>
      <c r="CV735" s="2"/>
      <c r="CW735" s="2"/>
      <c r="CX735" s="2"/>
      <c r="CY735" s="2"/>
      <c r="CZ735" s="2"/>
      <c r="DA735" s="2"/>
      <c r="DB735" s="2"/>
      <c r="DC735" s="2"/>
      <c r="DD735" s="2"/>
      <c r="DE735" s="2"/>
      <c r="DF735" s="2"/>
      <c r="DG735" s="2"/>
      <c r="DH735" s="2"/>
      <c r="DI735" s="2"/>
      <c r="DJ735" s="2"/>
      <c r="DK735" s="2"/>
      <c r="DL735" s="2"/>
      <c r="DM735" s="2"/>
      <c r="DN735" s="2"/>
      <c r="DO735" s="2"/>
      <c r="DP735" s="2"/>
    </row>
    <row r="736" spans="9:120" ht="9.9499999999999993" customHeight="1">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c r="AR736" s="2"/>
      <c r="AS736" s="2"/>
      <c r="AT736" s="2"/>
      <c r="AU736" s="2"/>
      <c r="AV736" s="2"/>
      <c r="AW736" s="2"/>
      <c r="AX736" s="2"/>
      <c r="AY736" s="2"/>
      <c r="AZ736" s="2"/>
      <c r="BA736" s="2"/>
      <c r="BB736" s="2"/>
      <c r="BC736" s="2"/>
      <c r="BD736" s="2"/>
      <c r="BE736" s="2"/>
      <c r="BF736" s="2"/>
      <c r="BG736" s="2"/>
      <c r="BH736" s="2"/>
      <c r="BI736" s="2"/>
      <c r="BJ736" s="2"/>
      <c r="BK736" s="2"/>
      <c r="BL736" s="2"/>
      <c r="BM736" s="2"/>
      <c r="BN736" s="2"/>
      <c r="BO736" s="2"/>
      <c r="BP736" s="2"/>
      <c r="BQ736" s="2"/>
      <c r="BR736" s="2"/>
      <c r="BS736" s="2"/>
      <c r="BT736" s="2"/>
      <c r="BU736" s="2"/>
      <c r="BV736" s="2"/>
      <c r="BW736" s="2"/>
      <c r="BX736" s="2"/>
      <c r="BY736" s="2"/>
      <c r="BZ736" s="2"/>
      <c r="CA736" s="2"/>
      <c r="CB736" s="2"/>
      <c r="CC736" s="2"/>
      <c r="CD736" s="2"/>
      <c r="CE736" s="2"/>
      <c r="CF736" s="2"/>
      <c r="CG736" s="2"/>
      <c r="CH736" s="2"/>
      <c r="CI736" s="2"/>
      <c r="CJ736" s="2"/>
      <c r="CK736" s="2"/>
      <c r="CL736" s="2"/>
      <c r="CM736" s="2"/>
      <c r="CN736" s="2"/>
      <c r="CO736" s="2"/>
      <c r="CP736" s="2"/>
      <c r="CQ736" s="2"/>
      <c r="CR736" s="2"/>
      <c r="CS736" s="2"/>
      <c r="CT736" s="2"/>
      <c r="CU736" s="2"/>
      <c r="CV736" s="2"/>
      <c r="CW736" s="2"/>
      <c r="CX736" s="2"/>
      <c r="CY736" s="2"/>
      <c r="CZ736" s="2"/>
      <c r="DA736" s="2"/>
      <c r="DB736" s="2"/>
      <c r="DC736" s="2"/>
      <c r="DD736" s="2"/>
      <c r="DE736" s="2"/>
      <c r="DF736" s="2"/>
      <c r="DG736" s="2"/>
      <c r="DH736" s="2"/>
      <c r="DI736" s="2"/>
      <c r="DJ736" s="2"/>
      <c r="DK736" s="2"/>
      <c r="DL736" s="2"/>
      <c r="DM736" s="2"/>
      <c r="DN736" s="2"/>
      <c r="DO736" s="2"/>
      <c r="DP736" s="2"/>
    </row>
    <row r="737" spans="9:120" ht="9.9499999999999993" customHeight="1">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c r="AR737" s="2"/>
      <c r="AS737" s="2"/>
      <c r="AT737" s="2"/>
      <c r="AU737" s="2"/>
      <c r="AV737" s="2"/>
      <c r="AW737" s="2"/>
      <c r="AX737" s="2"/>
      <c r="AY737" s="2"/>
      <c r="AZ737" s="2"/>
      <c r="BA737" s="2"/>
      <c r="BB737" s="2"/>
      <c r="BC737" s="2"/>
      <c r="BD737" s="2"/>
      <c r="BE737" s="2"/>
      <c r="BF737" s="2"/>
      <c r="BG737" s="2"/>
      <c r="BH737" s="2"/>
      <c r="BI737" s="2"/>
      <c r="BJ737" s="2"/>
      <c r="BK737" s="2"/>
      <c r="BL737" s="2"/>
      <c r="BM737" s="2"/>
      <c r="BN737" s="2"/>
      <c r="BO737" s="2"/>
      <c r="BP737" s="2"/>
      <c r="BQ737" s="2"/>
      <c r="BR737" s="2"/>
      <c r="BS737" s="2"/>
      <c r="BT737" s="2"/>
      <c r="BU737" s="2"/>
      <c r="BV737" s="2"/>
      <c r="BW737" s="2"/>
      <c r="BX737" s="2"/>
      <c r="BY737" s="2"/>
      <c r="BZ737" s="2"/>
      <c r="CA737" s="2"/>
      <c r="CB737" s="2"/>
      <c r="CC737" s="2"/>
      <c r="CD737" s="2"/>
      <c r="CE737" s="2"/>
      <c r="CF737" s="2"/>
      <c r="CG737" s="2"/>
      <c r="CH737" s="2"/>
      <c r="CI737" s="2"/>
      <c r="CJ737" s="2"/>
      <c r="CK737" s="2"/>
      <c r="CL737" s="2"/>
      <c r="CM737" s="2"/>
      <c r="CN737" s="2"/>
      <c r="CO737" s="2"/>
      <c r="CP737" s="2"/>
      <c r="CQ737" s="2"/>
      <c r="CR737" s="2"/>
      <c r="CS737" s="2"/>
      <c r="CT737" s="2"/>
      <c r="CU737" s="2"/>
      <c r="CV737" s="2"/>
      <c r="CW737" s="2"/>
      <c r="CX737" s="2"/>
      <c r="CY737" s="2"/>
      <c r="CZ737" s="2"/>
      <c r="DA737" s="2"/>
      <c r="DB737" s="2"/>
      <c r="DC737" s="2"/>
      <c r="DD737" s="2"/>
      <c r="DE737" s="2"/>
      <c r="DF737" s="2"/>
      <c r="DG737" s="2"/>
      <c r="DH737" s="2"/>
      <c r="DI737" s="2"/>
      <c r="DJ737" s="2"/>
      <c r="DK737" s="2"/>
      <c r="DL737" s="2"/>
      <c r="DM737" s="2"/>
      <c r="DN737" s="2"/>
      <c r="DO737" s="2"/>
      <c r="DP737" s="2"/>
    </row>
    <row r="738" spans="9:120" ht="9.9499999999999993" customHeight="1">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c r="AR738" s="2"/>
      <c r="AS738" s="2"/>
      <c r="AT738" s="2"/>
      <c r="AU738" s="2"/>
      <c r="AV738" s="2"/>
      <c r="AW738" s="2"/>
      <c r="AX738" s="2"/>
      <c r="AY738" s="2"/>
      <c r="AZ738" s="2"/>
      <c r="BA738" s="2"/>
      <c r="BB738" s="2"/>
      <c r="BC738" s="2"/>
      <c r="BD738" s="2"/>
      <c r="BE738" s="2"/>
      <c r="BF738" s="2"/>
      <c r="BG738" s="2"/>
      <c r="BH738" s="2"/>
      <c r="BI738" s="2"/>
      <c r="BJ738" s="2"/>
      <c r="BK738" s="2"/>
      <c r="BL738" s="2"/>
      <c r="BM738" s="2"/>
      <c r="BN738" s="2"/>
      <c r="BO738" s="2"/>
      <c r="BP738" s="2"/>
      <c r="BQ738" s="2"/>
      <c r="BR738" s="2"/>
      <c r="BS738" s="2"/>
      <c r="BT738" s="2"/>
      <c r="BU738" s="2"/>
      <c r="BV738" s="2"/>
      <c r="BW738" s="2"/>
      <c r="BX738" s="2"/>
      <c r="BY738" s="2"/>
      <c r="BZ738" s="2"/>
      <c r="CA738" s="2"/>
      <c r="CB738" s="2"/>
      <c r="CC738" s="2"/>
      <c r="CD738" s="2"/>
      <c r="CE738" s="2"/>
      <c r="CF738" s="2"/>
      <c r="CG738" s="2"/>
      <c r="CH738" s="2"/>
      <c r="CI738" s="2"/>
      <c r="CJ738" s="2"/>
      <c r="CK738" s="2"/>
      <c r="CL738" s="2"/>
      <c r="CM738" s="2"/>
      <c r="CN738" s="2"/>
      <c r="CO738" s="2"/>
      <c r="CP738" s="2"/>
      <c r="CQ738" s="2"/>
      <c r="CR738" s="2"/>
      <c r="CS738" s="2"/>
      <c r="CT738" s="2"/>
      <c r="CU738" s="2"/>
      <c r="CV738" s="2"/>
      <c r="CW738" s="2"/>
      <c r="CX738" s="2"/>
      <c r="CY738" s="2"/>
      <c r="CZ738" s="2"/>
      <c r="DA738" s="2"/>
      <c r="DB738" s="2"/>
      <c r="DC738" s="2"/>
      <c r="DD738" s="2"/>
      <c r="DE738" s="2"/>
      <c r="DF738" s="2"/>
      <c r="DG738" s="2"/>
      <c r="DH738" s="2"/>
      <c r="DI738" s="2"/>
      <c r="DJ738" s="2"/>
      <c r="DK738" s="2"/>
      <c r="DL738" s="2"/>
      <c r="DM738" s="2"/>
      <c r="DN738" s="2"/>
      <c r="DO738" s="2"/>
      <c r="DP738" s="2"/>
    </row>
    <row r="739" spans="9:120" ht="9.9499999999999993" customHeight="1">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c r="AR739" s="2"/>
      <c r="AS739" s="2"/>
      <c r="AT739" s="2"/>
      <c r="AU739" s="2"/>
      <c r="AV739" s="2"/>
      <c r="AW739" s="2"/>
      <c r="AX739" s="2"/>
      <c r="AY739" s="2"/>
      <c r="AZ739" s="2"/>
      <c r="BA739" s="2"/>
      <c r="BB739" s="2"/>
      <c r="BC739" s="2"/>
      <c r="BD739" s="2"/>
      <c r="BE739" s="2"/>
      <c r="BF739" s="2"/>
      <c r="BG739" s="2"/>
      <c r="BH739" s="2"/>
      <c r="BI739" s="2"/>
      <c r="BJ739" s="2"/>
      <c r="BK739" s="2"/>
      <c r="BL739" s="2"/>
      <c r="BM739" s="2"/>
      <c r="BN739" s="2"/>
      <c r="BO739" s="2"/>
      <c r="BP739" s="2"/>
      <c r="BQ739" s="2"/>
      <c r="BR739" s="2"/>
      <c r="BS739" s="2"/>
      <c r="BT739" s="2"/>
      <c r="BU739" s="2"/>
      <c r="BV739" s="2"/>
      <c r="BW739" s="2"/>
      <c r="BX739" s="2"/>
      <c r="BY739" s="2"/>
      <c r="BZ739" s="2"/>
      <c r="CA739" s="2"/>
      <c r="CB739" s="2"/>
      <c r="CC739" s="2"/>
      <c r="CD739" s="2"/>
      <c r="CE739" s="2"/>
      <c r="CF739" s="2"/>
      <c r="CG739" s="2"/>
      <c r="CH739" s="2"/>
      <c r="CI739" s="2"/>
      <c r="CJ739" s="2"/>
      <c r="CK739" s="2"/>
      <c r="CL739" s="2"/>
      <c r="CM739" s="2"/>
      <c r="CN739" s="2"/>
      <c r="CO739" s="2"/>
      <c r="CP739" s="2"/>
      <c r="CQ739" s="2"/>
      <c r="CR739" s="2"/>
      <c r="CS739" s="2"/>
      <c r="CT739" s="2"/>
      <c r="CU739" s="2"/>
      <c r="CV739" s="2"/>
      <c r="CW739" s="2"/>
      <c r="CX739" s="2"/>
      <c r="CY739" s="2"/>
      <c r="CZ739" s="2"/>
      <c r="DA739" s="2"/>
      <c r="DB739" s="2"/>
      <c r="DC739" s="2"/>
      <c r="DD739" s="2"/>
      <c r="DE739" s="2"/>
      <c r="DF739" s="2"/>
      <c r="DG739" s="2"/>
      <c r="DH739" s="2"/>
      <c r="DI739" s="2"/>
      <c r="DJ739" s="2"/>
      <c r="DK739" s="2"/>
      <c r="DL739" s="2"/>
      <c r="DM739" s="2"/>
      <c r="DN739" s="2"/>
      <c r="DO739" s="2"/>
      <c r="DP739" s="2"/>
    </row>
    <row r="740" spans="9:120" ht="9.9499999999999993" customHeight="1">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c r="AR740" s="2"/>
      <c r="AS740" s="2"/>
      <c r="AT740" s="2"/>
      <c r="AU740" s="2"/>
      <c r="AV740" s="2"/>
      <c r="AW740" s="2"/>
      <c r="AX740" s="2"/>
      <c r="AY740" s="2"/>
      <c r="AZ740" s="2"/>
      <c r="BA740" s="2"/>
      <c r="BB740" s="2"/>
      <c r="BC740" s="2"/>
      <c r="BD740" s="2"/>
      <c r="BE740" s="2"/>
      <c r="BF740" s="2"/>
      <c r="BG740" s="2"/>
      <c r="BH740" s="2"/>
      <c r="BI740" s="2"/>
      <c r="BJ740" s="2"/>
      <c r="BK740" s="2"/>
      <c r="BL740" s="2"/>
      <c r="BM740" s="2"/>
      <c r="BN740" s="2"/>
      <c r="BO740" s="2"/>
      <c r="BP740" s="2"/>
      <c r="BQ740" s="2"/>
      <c r="BR740" s="2"/>
      <c r="BS740" s="2"/>
      <c r="BT740" s="2"/>
      <c r="BU740" s="2"/>
      <c r="BV740" s="2"/>
      <c r="BW740" s="2"/>
      <c r="BX740" s="2"/>
      <c r="BY740" s="2"/>
      <c r="BZ740" s="2"/>
      <c r="CA740" s="2"/>
      <c r="CB740" s="2"/>
      <c r="CC740" s="2"/>
      <c r="CD740" s="2"/>
      <c r="CE740" s="2"/>
      <c r="CF740" s="2"/>
      <c r="CG740" s="2"/>
      <c r="CH740" s="2"/>
      <c r="CI740" s="2"/>
      <c r="CJ740" s="2"/>
      <c r="CK740" s="2"/>
      <c r="CL740" s="2"/>
      <c r="CM740" s="2"/>
      <c r="CN740" s="2"/>
      <c r="CO740" s="2"/>
      <c r="CP740" s="2"/>
      <c r="CQ740" s="2"/>
      <c r="CR740" s="2"/>
      <c r="CS740" s="2"/>
      <c r="CT740" s="2"/>
      <c r="CU740" s="2"/>
      <c r="CV740" s="2"/>
      <c r="CW740" s="2"/>
      <c r="CX740" s="2"/>
      <c r="CY740" s="2"/>
      <c r="CZ740" s="2"/>
      <c r="DA740" s="2"/>
      <c r="DB740" s="2"/>
      <c r="DC740" s="2"/>
      <c r="DD740" s="2"/>
      <c r="DE740" s="2"/>
      <c r="DF740" s="2"/>
      <c r="DG740" s="2"/>
      <c r="DH740" s="2"/>
      <c r="DI740" s="2"/>
      <c r="DJ740" s="2"/>
      <c r="DK740" s="2"/>
      <c r="DL740" s="2"/>
      <c r="DM740" s="2"/>
      <c r="DN740" s="2"/>
      <c r="DO740" s="2"/>
      <c r="DP740" s="2"/>
    </row>
    <row r="741" spans="9:120" ht="9.9499999999999993" customHeight="1">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c r="AR741" s="2"/>
      <c r="AS741" s="2"/>
      <c r="AT741" s="2"/>
      <c r="AU741" s="2"/>
      <c r="AV741" s="2"/>
      <c r="AW741" s="2"/>
      <c r="AX741" s="2"/>
      <c r="AY741" s="2"/>
      <c r="AZ741" s="2"/>
      <c r="BA741" s="2"/>
      <c r="BB741" s="2"/>
      <c r="BC741" s="2"/>
      <c r="BD741" s="2"/>
      <c r="BE741" s="2"/>
      <c r="BF741" s="2"/>
      <c r="BG741" s="2"/>
      <c r="BH741" s="2"/>
      <c r="BI741" s="2"/>
      <c r="BJ741" s="2"/>
      <c r="BK741" s="2"/>
      <c r="BL741" s="2"/>
      <c r="BM741" s="2"/>
      <c r="BN741" s="2"/>
      <c r="BO741" s="2"/>
      <c r="BP741" s="2"/>
      <c r="BQ741" s="2"/>
      <c r="BR741" s="2"/>
      <c r="BS741" s="2"/>
      <c r="BT741" s="2"/>
      <c r="BU741" s="2"/>
      <c r="BV741" s="2"/>
      <c r="BW741" s="2"/>
      <c r="BX741" s="2"/>
      <c r="BY741" s="2"/>
      <c r="BZ741" s="2"/>
      <c r="CA741" s="2"/>
      <c r="CB741" s="2"/>
      <c r="CC741" s="2"/>
      <c r="CD741" s="2"/>
      <c r="CE741" s="2"/>
      <c r="CF741" s="2"/>
      <c r="CG741" s="2"/>
      <c r="CH741" s="2"/>
      <c r="CI741" s="2"/>
      <c r="CJ741" s="2"/>
      <c r="CK741" s="2"/>
      <c r="CL741" s="2"/>
      <c r="CM741" s="2"/>
      <c r="CN741" s="2"/>
      <c r="CO741" s="2"/>
      <c r="CP741" s="2"/>
      <c r="CQ741" s="2"/>
      <c r="CR741" s="2"/>
      <c r="CS741" s="2"/>
      <c r="CT741" s="2"/>
      <c r="CU741" s="2"/>
      <c r="CV741" s="2"/>
      <c r="CW741" s="2"/>
      <c r="CX741" s="2"/>
      <c r="CY741" s="2"/>
      <c r="CZ741" s="2"/>
      <c r="DA741" s="2"/>
      <c r="DB741" s="2"/>
      <c r="DC741" s="2"/>
      <c r="DD741" s="2"/>
      <c r="DE741" s="2"/>
      <c r="DF741" s="2"/>
      <c r="DG741" s="2"/>
      <c r="DH741" s="2"/>
      <c r="DI741" s="2"/>
      <c r="DJ741" s="2"/>
      <c r="DK741" s="2"/>
      <c r="DL741" s="2"/>
      <c r="DM741" s="2"/>
      <c r="DN741" s="2"/>
      <c r="DO741" s="2"/>
      <c r="DP741" s="2"/>
    </row>
    <row r="742" spans="9:120" ht="9.9499999999999993" customHeight="1">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c r="AR742" s="2"/>
      <c r="AS742" s="2"/>
      <c r="AT742" s="2"/>
      <c r="AU742" s="2"/>
      <c r="AV742" s="2"/>
      <c r="AW742" s="2"/>
      <c r="AX742" s="2"/>
      <c r="AY742" s="2"/>
      <c r="AZ742" s="2"/>
      <c r="BA742" s="2"/>
      <c r="BB742" s="2"/>
      <c r="BC742" s="2"/>
      <c r="BD742" s="2"/>
      <c r="BE742" s="2"/>
      <c r="BF742" s="2"/>
      <c r="BG742" s="2"/>
      <c r="BH742" s="2"/>
      <c r="BI742" s="2"/>
      <c r="BJ742" s="2"/>
      <c r="BK742" s="2"/>
      <c r="BL742" s="2"/>
      <c r="BM742" s="2"/>
      <c r="BN742" s="2"/>
      <c r="BO742" s="2"/>
      <c r="BP742" s="2"/>
      <c r="BQ742" s="2"/>
      <c r="BR742" s="2"/>
      <c r="BS742" s="2"/>
      <c r="BT742" s="2"/>
      <c r="BU742" s="2"/>
      <c r="BV742" s="2"/>
      <c r="BW742" s="2"/>
      <c r="BX742" s="2"/>
      <c r="BY742" s="2"/>
      <c r="BZ742" s="2"/>
      <c r="CA742" s="2"/>
      <c r="CB742" s="2"/>
      <c r="CC742" s="2"/>
      <c r="CD742" s="2"/>
      <c r="CE742" s="2"/>
      <c r="CF742" s="2"/>
      <c r="CG742" s="2"/>
      <c r="CH742" s="2"/>
      <c r="CI742" s="2"/>
      <c r="CJ742" s="2"/>
      <c r="CK742" s="2"/>
      <c r="CL742" s="2"/>
      <c r="CM742" s="2"/>
      <c r="CN742" s="2"/>
      <c r="CO742" s="2"/>
      <c r="CP742" s="2"/>
      <c r="CQ742" s="2"/>
      <c r="CR742" s="2"/>
      <c r="CS742" s="2"/>
      <c r="CT742" s="2"/>
      <c r="CU742" s="2"/>
      <c r="CV742" s="2"/>
      <c r="CW742" s="2"/>
      <c r="CX742" s="2"/>
      <c r="CY742" s="2"/>
      <c r="CZ742" s="2"/>
      <c r="DA742" s="2"/>
      <c r="DB742" s="2"/>
      <c r="DC742" s="2"/>
      <c r="DD742" s="2"/>
      <c r="DE742" s="2"/>
      <c r="DF742" s="2"/>
      <c r="DG742" s="2"/>
      <c r="DH742" s="2"/>
      <c r="DI742" s="2"/>
      <c r="DJ742" s="2"/>
      <c r="DK742" s="2"/>
      <c r="DL742" s="2"/>
      <c r="DM742" s="2"/>
      <c r="DN742" s="2"/>
      <c r="DO742" s="2"/>
      <c r="DP742" s="2"/>
    </row>
    <row r="743" spans="9:120" ht="9.9499999999999993" customHeight="1">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c r="AR743" s="2"/>
      <c r="AS743" s="2"/>
      <c r="AT743" s="2"/>
      <c r="AU743" s="2"/>
      <c r="AV743" s="2"/>
      <c r="AW743" s="2"/>
      <c r="AX743" s="2"/>
      <c r="AY743" s="2"/>
      <c r="AZ743" s="2"/>
      <c r="BA743" s="2"/>
      <c r="BB743" s="2"/>
      <c r="BC743" s="2"/>
      <c r="BD743" s="2"/>
      <c r="BE743" s="2"/>
      <c r="BF743" s="2"/>
      <c r="BG743" s="2"/>
      <c r="BH743" s="2"/>
      <c r="BI743" s="2"/>
      <c r="BJ743" s="2"/>
      <c r="BK743" s="2"/>
      <c r="BL743" s="2"/>
      <c r="BM743" s="2"/>
      <c r="BN743" s="2"/>
      <c r="BO743" s="2"/>
      <c r="BP743" s="2"/>
      <c r="BQ743" s="2"/>
      <c r="BR743" s="2"/>
      <c r="BS743" s="2"/>
      <c r="BT743" s="2"/>
      <c r="BU743" s="2"/>
      <c r="BV743" s="2"/>
      <c r="BW743" s="2"/>
      <c r="BX743" s="2"/>
      <c r="BY743" s="2"/>
      <c r="BZ743" s="2"/>
      <c r="CA743" s="2"/>
      <c r="CB743" s="2"/>
      <c r="CC743" s="2"/>
      <c r="CD743" s="2"/>
      <c r="CE743" s="2"/>
      <c r="CF743" s="2"/>
      <c r="CG743" s="2"/>
      <c r="CH743" s="2"/>
      <c r="CI743" s="2"/>
      <c r="CJ743" s="2"/>
      <c r="CK743" s="2"/>
      <c r="CL743" s="2"/>
      <c r="CM743" s="2"/>
      <c r="CN743" s="2"/>
      <c r="CO743" s="2"/>
      <c r="CP743" s="2"/>
      <c r="CQ743" s="2"/>
      <c r="CR743" s="2"/>
      <c r="CS743" s="2"/>
      <c r="CT743" s="2"/>
      <c r="CU743" s="2"/>
      <c r="CV743" s="2"/>
      <c r="CW743" s="2"/>
      <c r="CX743" s="2"/>
      <c r="CY743" s="2"/>
      <c r="CZ743" s="2"/>
      <c r="DA743" s="2"/>
      <c r="DB743" s="2"/>
      <c r="DC743" s="2"/>
      <c r="DD743" s="2"/>
      <c r="DE743" s="2"/>
      <c r="DF743" s="2"/>
      <c r="DG743" s="2"/>
      <c r="DH743" s="2"/>
      <c r="DI743" s="2"/>
      <c r="DJ743" s="2"/>
      <c r="DK743" s="2"/>
      <c r="DL743" s="2"/>
      <c r="DM743" s="2"/>
      <c r="DN743" s="2"/>
      <c r="DO743" s="2"/>
      <c r="DP743" s="2"/>
    </row>
    <row r="744" spans="9:120" ht="9.9499999999999993" customHeight="1">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c r="AR744" s="2"/>
      <c r="AS744" s="2"/>
      <c r="AT744" s="2"/>
      <c r="AU744" s="2"/>
      <c r="AV744" s="2"/>
      <c r="AW744" s="2"/>
      <c r="AX744" s="2"/>
      <c r="AY744" s="2"/>
      <c r="AZ744" s="2"/>
      <c r="BA744" s="2"/>
      <c r="BB744" s="2"/>
      <c r="BC744" s="2"/>
      <c r="BD744" s="2"/>
      <c r="BE744" s="2"/>
      <c r="BF744" s="2"/>
      <c r="BG744" s="2"/>
      <c r="BH744" s="2"/>
      <c r="BI744" s="2"/>
      <c r="BJ744" s="2"/>
      <c r="BK744" s="2"/>
      <c r="BL744" s="2"/>
      <c r="BM744" s="2"/>
      <c r="BN744" s="2"/>
      <c r="BO744" s="2"/>
      <c r="BP744" s="2"/>
      <c r="BQ744" s="2"/>
      <c r="BR744" s="2"/>
      <c r="BS744" s="2"/>
      <c r="BT744" s="2"/>
      <c r="BU744" s="2"/>
      <c r="BV744" s="2"/>
      <c r="BW744" s="2"/>
      <c r="BX744" s="2"/>
      <c r="BY744" s="2"/>
      <c r="BZ744" s="2"/>
      <c r="CA744" s="2"/>
      <c r="CB744" s="2"/>
      <c r="CC744" s="2"/>
      <c r="CD744" s="2"/>
      <c r="CE744" s="2"/>
      <c r="CF744" s="2"/>
      <c r="CG744" s="2"/>
      <c r="CH744" s="2"/>
      <c r="CI744" s="2"/>
      <c r="CJ744" s="2"/>
      <c r="CK744" s="2"/>
      <c r="CL744" s="2"/>
      <c r="CM744" s="2"/>
      <c r="CN744" s="2"/>
      <c r="CO744" s="2"/>
      <c r="CP744" s="2"/>
      <c r="CQ744" s="2"/>
      <c r="CR744" s="2"/>
      <c r="CS744" s="2"/>
      <c r="CT744" s="2"/>
      <c r="CU744" s="2"/>
      <c r="CV744" s="2"/>
      <c r="CW744" s="2"/>
      <c r="CX744" s="2"/>
      <c r="CY744" s="2"/>
      <c r="CZ744" s="2"/>
      <c r="DA744" s="2"/>
      <c r="DB744" s="2"/>
      <c r="DC744" s="2"/>
      <c r="DD744" s="2"/>
      <c r="DE744" s="2"/>
      <c r="DF744" s="2"/>
      <c r="DG744" s="2"/>
      <c r="DH744" s="2"/>
      <c r="DI744" s="2"/>
      <c r="DJ744" s="2"/>
      <c r="DK744" s="2"/>
      <c r="DL744" s="2"/>
      <c r="DM744" s="2"/>
      <c r="DN744" s="2"/>
      <c r="DO744" s="2"/>
      <c r="DP744" s="2"/>
    </row>
    <row r="745" spans="9:120" ht="9.9499999999999993" customHeight="1">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c r="AR745" s="2"/>
      <c r="AS745" s="2"/>
      <c r="AT745" s="2"/>
      <c r="AU745" s="2"/>
      <c r="AV745" s="2"/>
      <c r="AW745" s="2"/>
      <c r="AX745" s="2"/>
      <c r="AY745" s="2"/>
      <c r="AZ745" s="2"/>
      <c r="BA745" s="2"/>
      <c r="BB745" s="2"/>
      <c r="BC745" s="2"/>
      <c r="BD745" s="2"/>
      <c r="BE745" s="2"/>
      <c r="BF745" s="2"/>
      <c r="BG745" s="2"/>
      <c r="BH745" s="2"/>
      <c r="BI745" s="2"/>
      <c r="BJ745" s="2"/>
      <c r="BK745" s="2"/>
      <c r="BL745" s="2"/>
      <c r="BM745" s="2"/>
      <c r="BN745" s="2"/>
      <c r="BO745" s="2"/>
      <c r="BP745" s="2"/>
      <c r="BQ745" s="2"/>
      <c r="BR745" s="2"/>
      <c r="BS745" s="2"/>
      <c r="BT745" s="2"/>
      <c r="BU745" s="2"/>
      <c r="BV745" s="2"/>
      <c r="BW745" s="2"/>
      <c r="BX745" s="2"/>
      <c r="BY745" s="2"/>
      <c r="BZ745" s="2"/>
      <c r="CA745" s="2"/>
      <c r="CB745" s="2"/>
      <c r="CC745" s="2"/>
      <c r="CD745" s="2"/>
      <c r="CE745" s="2"/>
      <c r="CF745" s="2"/>
      <c r="CG745" s="2"/>
      <c r="CH745" s="2"/>
      <c r="CI745" s="2"/>
      <c r="CJ745" s="2"/>
      <c r="CK745" s="2"/>
      <c r="CL745" s="2"/>
      <c r="CM745" s="2"/>
      <c r="CN745" s="2"/>
      <c r="CO745" s="2"/>
      <c r="CP745" s="2"/>
      <c r="CQ745" s="2"/>
      <c r="CR745" s="2"/>
      <c r="CS745" s="2"/>
      <c r="CT745" s="2"/>
      <c r="CU745" s="2"/>
      <c r="CV745" s="2"/>
      <c r="CW745" s="2"/>
      <c r="CX745" s="2"/>
      <c r="CY745" s="2"/>
      <c r="CZ745" s="2"/>
      <c r="DA745" s="2"/>
      <c r="DB745" s="2"/>
      <c r="DC745" s="2"/>
      <c r="DD745" s="2"/>
      <c r="DE745" s="2"/>
      <c r="DF745" s="2"/>
      <c r="DG745" s="2"/>
      <c r="DH745" s="2"/>
      <c r="DI745" s="2"/>
      <c r="DJ745" s="2"/>
      <c r="DK745" s="2"/>
      <c r="DL745" s="2"/>
      <c r="DM745" s="2"/>
      <c r="DN745" s="2"/>
      <c r="DO745" s="2"/>
      <c r="DP745" s="2"/>
    </row>
    <row r="746" spans="9:120" ht="9.9499999999999993" customHeight="1">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c r="AR746" s="2"/>
      <c r="AS746" s="2"/>
      <c r="AT746" s="2"/>
      <c r="AU746" s="2"/>
      <c r="AV746" s="2"/>
      <c r="AW746" s="2"/>
      <c r="AX746" s="2"/>
      <c r="AY746" s="2"/>
      <c r="AZ746" s="2"/>
      <c r="BA746" s="2"/>
      <c r="BB746" s="2"/>
      <c r="BC746" s="2"/>
      <c r="BD746" s="2"/>
      <c r="BE746" s="2"/>
      <c r="BF746" s="2"/>
      <c r="BG746" s="2"/>
      <c r="BH746" s="2"/>
      <c r="BI746" s="2"/>
      <c r="BJ746" s="2"/>
      <c r="BK746" s="2"/>
      <c r="BL746" s="2"/>
      <c r="BM746" s="2"/>
      <c r="BN746" s="2"/>
      <c r="BO746" s="2"/>
      <c r="BP746" s="2"/>
      <c r="BQ746" s="2"/>
      <c r="BR746" s="2"/>
      <c r="BS746" s="2"/>
      <c r="BT746" s="2"/>
      <c r="BU746" s="2"/>
      <c r="BV746" s="2"/>
      <c r="BW746" s="2"/>
      <c r="BX746" s="2"/>
      <c r="BY746" s="2"/>
      <c r="BZ746" s="2"/>
      <c r="CA746" s="2"/>
      <c r="CB746" s="2"/>
      <c r="CC746" s="2"/>
      <c r="CD746" s="2"/>
      <c r="CE746" s="2"/>
      <c r="CF746" s="2"/>
      <c r="CG746" s="2"/>
      <c r="CH746" s="2"/>
      <c r="CI746" s="2"/>
      <c r="CJ746" s="2"/>
      <c r="CK746" s="2"/>
      <c r="CL746" s="2"/>
      <c r="CM746" s="2"/>
      <c r="CN746" s="2"/>
      <c r="CO746" s="2"/>
      <c r="CP746" s="2"/>
      <c r="CQ746" s="2"/>
      <c r="CR746" s="2"/>
      <c r="CS746" s="2"/>
      <c r="CT746" s="2"/>
      <c r="CU746" s="2"/>
      <c r="CV746" s="2"/>
      <c r="CW746" s="2"/>
      <c r="CX746" s="2"/>
      <c r="CY746" s="2"/>
      <c r="CZ746" s="2"/>
      <c r="DA746" s="2"/>
      <c r="DB746" s="2"/>
      <c r="DC746" s="2"/>
      <c r="DD746" s="2"/>
      <c r="DE746" s="2"/>
      <c r="DF746" s="2"/>
      <c r="DG746" s="2"/>
      <c r="DH746" s="2"/>
      <c r="DI746" s="2"/>
      <c r="DJ746" s="2"/>
      <c r="DK746" s="2"/>
      <c r="DL746" s="2"/>
      <c r="DM746" s="2"/>
      <c r="DN746" s="2"/>
      <c r="DO746" s="2"/>
      <c r="DP746" s="2"/>
    </row>
    <row r="747" spans="9:120" ht="9.9499999999999993" customHeight="1">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c r="AR747" s="2"/>
      <c r="AS747" s="2"/>
      <c r="AT747" s="2"/>
      <c r="AU747" s="2"/>
      <c r="AV747" s="2"/>
      <c r="AW747" s="2"/>
      <c r="AX747" s="2"/>
      <c r="AY747" s="2"/>
      <c r="AZ747" s="2"/>
      <c r="BA747" s="2"/>
      <c r="BB747" s="2"/>
      <c r="BC747" s="2"/>
      <c r="BD747" s="2"/>
      <c r="BE747" s="2"/>
      <c r="BF747" s="2"/>
      <c r="BG747" s="2"/>
      <c r="BH747" s="2"/>
      <c r="BI747" s="2"/>
      <c r="BJ747" s="2"/>
      <c r="BK747" s="2"/>
      <c r="BL747" s="2"/>
      <c r="BM747" s="2"/>
      <c r="BN747" s="2"/>
      <c r="BO747" s="2"/>
      <c r="BP747" s="2"/>
      <c r="BQ747" s="2"/>
      <c r="BR747" s="2"/>
      <c r="BS747" s="2"/>
      <c r="BT747" s="2"/>
      <c r="BU747" s="2"/>
      <c r="BV747" s="2"/>
      <c r="BW747" s="2"/>
      <c r="BX747" s="2"/>
      <c r="BY747" s="2"/>
      <c r="BZ747" s="2"/>
      <c r="CA747" s="2"/>
      <c r="CB747" s="2"/>
      <c r="CC747" s="2"/>
      <c r="CD747" s="2"/>
      <c r="CE747" s="2"/>
      <c r="CF747" s="2"/>
      <c r="CG747" s="2"/>
      <c r="CH747" s="2"/>
      <c r="CI747" s="2"/>
      <c r="CJ747" s="2"/>
      <c r="CK747" s="2"/>
      <c r="CL747" s="2"/>
      <c r="CM747" s="2"/>
      <c r="CN747" s="2"/>
      <c r="CO747" s="2"/>
      <c r="CP747" s="2"/>
      <c r="CQ747" s="2"/>
      <c r="CR747" s="2"/>
      <c r="CS747" s="2"/>
      <c r="CT747" s="2"/>
      <c r="CU747" s="2"/>
      <c r="CV747" s="2"/>
      <c r="CW747" s="2"/>
      <c r="CX747" s="2"/>
      <c r="CY747" s="2"/>
      <c r="CZ747" s="2"/>
      <c r="DA747" s="2"/>
      <c r="DB747" s="2"/>
      <c r="DC747" s="2"/>
      <c r="DD747" s="2"/>
      <c r="DE747" s="2"/>
      <c r="DF747" s="2"/>
      <c r="DG747" s="2"/>
      <c r="DH747" s="2"/>
      <c r="DI747" s="2"/>
      <c r="DJ747" s="2"/>
      <c r="DK747" s="2"/>
      <c r="DL747" s="2"/>
      <c r="DM747" s="2"/>
      <c r="DN747" s="2"/>
      <c r="DO747" s="2"/>
      <c r="DP747" s="2"/>
    </row>
    <row r="748" spans="9:120" ht="9.9499999999999993" customHeight="1">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c r="AR748" s="2"/>
      <c r="AS748" s="2"/>
      <c r="AT748" s="2"/>
      <c r="AU748" s="2"/>
      <c r="AV748" s="2"/>
      <c r="AW748" s="2"/>
      <c r="AX748" s="2"/>
      <c r="AY748" s="2"/>
      <c r="AZ748" s="2"/>
      <c r="BA748" s="2"/>
      <c r="BB748" s="2"/>
      <c r="BC748" s="2"/>
      <c r="BD748" s="2"/>
      <c r="BE748" s="2"/>
      <c r="BF748" s="2"/>
      <c r="BG748" s="2"/>
      <c r="BH748" s="2"/>
      <c r="BI748" s="2"/>
      <c r="BJ748" s="2"/>
      <c r="BK748" s="2"/>
      <c r="BL748" s="2"/>
      <c r="BM748" s="2"/>
      <c r="BN748" s="2"/>
      <c r="BO748" s="2"/>
      <c r="BP748" s="2"/>
      <c r="BQ748" s="2"/>
      <c r="BR748" s="2"/>
      <c r="BS748" s="2"/>
      <c r="BT748" s="2"/>
      <c r="BU748" s="2"/>
      <c r="BV748" s="2"/>
      <c r="BW748" s="2"/>
      <c r="BX748" s="2"/>
      <c r="BY748" s="2"/>
      <c r="BZ748" s="2"/>
      <c r="CA748" s="2"/>
      <c r="CB748" s="2"/>
      <c r="CC748" s="2"/>
      <c r="CD748" s="2"/>
      <c r="CE748" s="2"/>
      <c r="CF748" s="2"/>
      <c r="CG748" s="2"/>
      <c r="CH748" s="2"/>
      <c r="CI748" s="2"/>
      <c r="CJ748" s="2"/>
      <c r="CK748" s="2"/>
      <c r="CL748" s="2"/>
      <c r="CM748" s="2"/>
      <c r="CN748" s="2"/>
      <c r="CO748" s="2"/>
      <c r="CP748" s="2"/>
      <c r="CQ748" s="2"/>
      <c r="CR748" s="2"/>
      <c r="CS748" s="2"/>
      <c r="CT748" s="2"/>
      <c r="CU748" s="2"/>
      <c r="CV748" s="2"/>
      <c r="CW748" s="2"/>
      <c r="CX748" s="2"/>
      <c r="CY748" s="2"/>
      <c r="CZ748" s="2"/>
      <c r="DA748" s="2"/>
      <c r="DB748" s="2"/>
      <c r="DC748" s="2"/>
      <c r="DD748" s="2"/>
      <c r="DE748" s="2"/>
      <c r="DF748" s="2"/>
      <c r="DG748" s="2"/>
      <c r="DH748" s="2"/>
      <c r="DI748" s="2"/>
      <c r="DJ748" s="2"/>
      <c r="DK748" s="2"/>
      <c r="DL748" s="2"/>
      <c r="DM748" s="2"/>
      <c r="DN748" s="2"/>
      <c r="DO748" s="2"/>
      <c r="DP748" s="2"/>
    </row>
    <row r="749" spans="9:120" ht="9.9499999999999993" customHeight="1">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c r="AR749" s="2"/>
      <c r="AS749" s="2"/>
      <c r="AT749" s="2"/>
      <c r="AU749" s="2"/>
      <c r="AV749" s="2"/>
      <c r="AW749" s="2"/>
      <c r="AX749" s="2"/>
      <c r="AY749" s="2"/>
      <c r="AZ749" s="2"/>
      <c r="BA749" s="2"/>
      <c r="BB749" s="2"/>
      <c r="BC749" s="2"/>
      <c r="BD749" s="2"/>
      <c r="BE749" s="2"/>
      <c r="BF749" s="2"/>
      <c r="BG749" s="2"/>
      <c r="BH749" s="2"/>
      <c r="BI749" s="2"/>
      <c r="BJ749" s="2"/>
      <c r="BK749" s="2"/>
      <c r="BL749" s="2"/>
      <c r="BM749" s="2"/>
      <c r="BN749" s="2"/>
      <c r="BO749" s="2"/>
      <c r="BP749" s="2"/>
      <c r="BQ749" s="2"/>
      <c r="BR749" s="2"/>
      <c r="BS749" s="2"/>
      <c r="BT749" s="2"/>
      <c r="BU749" s="2"/>
      <c r="BV749" s="2"/>
      <c r="BW749" s="2"/>
      <c r="BX749" s="2"/>
      <c r="BY749" s="2"/>
      <c r="BZ749" s="2"/>
      <c r="CA749" s="2"/>
      <c r="CB749" s="2"/>
      <c r="CC749" s="2"/>
      <c r="CD749" s="2"/>
      <c r="CE749" s="2"/>
      <c r="CF749" s="2"/>
      <c r="CG749" s="2"/>
      <c r="CH749" s="2"/>
      <c r="CI749" s="2"/>
      <c r="CJ749" s="2"/>
      <c r="CK749" s="2"/>
      <c r="CL749" s="2"/>
      <c r="CM749" s="2"/>
      <c r="CN749" s="2"/>
      <c r="CO749" s="2"/>
      <c r="CP749" s="2"/>
      <c r="CQ749" s="2"/>
      <c r="CR749" s="2"/>
      <c r="CS749" s="2"/>
      <c r="CT749" s="2"/>
      <c r="CU749" s="2"/>
      <c r="CV749" s="2"/>
      <c r="CW749" s="2"/>
      <c r="CX749" s="2"/>
      <c r="CY749" s="2"/>
      <c r="CZ749" s="2"/>
      <c r="DA749" s="2"/>
      <c r="DB749" s="2"/>
      <c r="DC749" s="2"/>
      <c r="DD749" s="2"/>
      <c r="DE749" s="2"/>
      <c r="DF749" s="2"/>
      <c r="DG749" s="2"/>
      <c r="DH749" s="2"/>
      <c r="DI749" s="2"/>
      <c r="DJ749" s="2"/>
      <c r="DK749" s="2"/>
      <c r="DL749" s="2"/>
      <c r="DM749" s="2"/>
      <c r="DN749" s="2"/>
      <c r="DO749" s="2"/>
      <c r="DP749" s="2"/>
    </row>
    <row r="750" spans="9:120" ht="9.9499999999999993" customHeight="1">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c r="AR750" s="2"/>
      <c r="AS750" s="2"/>
      <c r="AT750" s="2"/>
      <c r="AU750" s="2"/>
      <c r="AV750" s="2"/>
      <c r="AW750" s="2"/>
      <c r="AX750" s="2"/>
      <c r="AY750" s="2"/>
      <c r="AZ750" s="2"/>
      <c r="BA750" s="2"/>
      <c r="BB750" s="2"/>
      <c r="BC750" s="2"/>
      <c r="BD750" s="2"/>
      <c r="BE750" s="2"/>
      <c r="BF750" s="2"/>
      <c r="BG750" s="2"/>
      <c r="BH750" s="2"/>
      <c r="BI750" s="2"/>
      <c r="BJ750" s="2"/>
      <c r="BK750" s="2"/>
      <c r="BL750" s="2"/>
      <c r="BM750" s="2"/>
      <c r="BN750" s="2"/>
      <c r="BO750" s="2"/>
      <c r="BP750" s="2"/>
      <c r="BQ750" s="2"/>
      <c r="BR750" s="2"/>
      <c r="BS750" s="2"/>
      <c r="BT750" s="2"/>
      <c r="BU750" s="2"/>
      <c r="BV750" s="2"/>
      <c r="BW750" s="2"/>
      <c r="BX750" s="2"/>
      <c r="BY750" s="2"/>
      <c r="BZ750" s="2"/>
      <c r="CA750" s="2"/>
      <c r="CB750" s="2"/>
      <c r="CC750" s="2"/>
      <c r="CD750" s="2"/>
      <c r="CE750" s="2"/>
      <c r="CF750" s="2"/>
      <c r="CG750" s="2"/>
      <c r="CH750" s="2"/>
      <c r="CI750" s="2"/>
      <c r="CJ750" s="2"/>
      <c r="CK750" s="2"/>
      <c r="CL750" s="2"/>
      <c r="CM750" s="2"/>
      <c r="CN750" s="2"/>
      <c r="CO750" s="2"/>
      <c r="CP750" s="2"/>
      <c r="CQ750" s="2"/>
      <c r="CR750" s="2"/>
      <c r="CS750" s="2"/>
      <c r="CT750" s="2"/>
      <c r="CU750" s="2"/>
      <c r="CV750" s="2"/>
      <c r="CW750" s="2"/>
      <c r="CX750" s="2"/>
      <c r="CY750" s="2"/>
      <c r="CZ750" s="2"/>
      <c r="DA750" s="2"/>
      <c r="DB750" s="2"/>
      <c r="DC750" s="2"/>
      <c r="DD750" s="2"/>
      <c r="DE750" s="2"/>
      <c r="DF750" s="2"/>
      <c r="DG750" s="2"/>
      <c r="DH750" s="2"/>
      <c r="DI750" s="2"/>
      <c r="DJ750" s="2"/>
      <c r="DK750" s="2"/>
      <c r="DL750" s="2"/>
      <c r="DM750" s="2"/>
      <c r="DN750" s="2"/>
      <c r="DO750" s="2"/>
      <c r="DP750" s="2"/>
    </row>
    <row r="751" spans="9:120" ht="9.9499999999999993" customHeight="1">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c r="AR751" s="2"/>
      <c r="AS751" s="2"/>
      <c r="AT751" s="2"/>
      <c r="AU751" s="2"/>
      <c r="AV751" s="2"/>
      <c r="AW751" s="2"/>
      <c r="AX751" s="2"/>
      <c r="AY751" s="2"/>
      <c r="AZ751" s="2"/>
      <c r="BA751" s="2"/>
      <c r="BB751" s="2"/>
      <c r="BC751" s="2"/>
      <c r="BD751" s="2"/>
      <c r="BE751" s="2"/>
      <c r="BF751" s="2"/>
      <c r="BG751" s="2"/>
      <c r="BH751" s="2"/>
      <c r="BI751" s="2"/>
      <c r="BJ751" s="2"/>
      <c r="BK751" s="2"/>
      <c r="BL751" s="2"/>
      <c r="BM751" s="2"/>
      <c r="BN751" s="2"/>
      <c r="BO751" s="2"/>
      <c r="BP751" s="2"/>
      <c r="BQ751" s="2"/>
      <c r="BR751" s="2"/>
      <c r="BS751" s="2"/>
      <c r="BT751" s="2"/>
      <c r="BU751" s="2"/>
      <c r="BV751" s="2"/>
      <c r="BW751" s="2"/>
      <c r="BX751" s="2"/>
      <c r="BY751" s="2"/>
      <c r="BZ751" s="2"/>
      <c r="CA751" s="2"/>
      <c r="CB751" s="2"/>
      <c r="CC751" s="2"/>
      <c r="CD751" s="2"/>
      <c r="CE751" s="2"/>
      <c r="CF751" s="2"/>
      <c r="CG751" s="2"/>
      <c r="CH751" s="2"/>
      <c r="CI751" s="2"/>
      <c r="CJ751" s="2"/>
      <c r="CK751" s="2"/>
      <c r="CL751" s="2"/>
      <c r="CM751" s="2"/>
      <c r="CN751" s="2"/>
      <c r="CO751" s="2"/>
      <c r="CP751" s="2"/>
      <c r="CQ751" s="2"/>
      <c r="CR751" s="2"/>
      <c r="CS751" s="2"/>
      <c r="CT751" s="2"/>
      <c r="CU751" s="2"/>
      <c r="CV751" s="2"/>
      <c r="CW751" s="2"/>
      <c r="CX751" s="2"/>
      <c r="CY751" s="2"/>
      <c r="CZ751" s="2"/>
      <c r="DA751" s="2"/>
      <c r="DB751" s="2"/>
      <c r="DC751" s="2"/>
      <c r="DD751" s="2"/>
      <c r="DE751" s="2"/>
      <c r="DF751" s="2"/>
      <c r="DG751" s="2"/>
      <c r="DH751" s="2"/>
      <c r="DI751" s="2"/>
      <c r="DJ751" s="2"/>
      <c r="DK751" s="2"/>
      <c r="DL751" s="2"/>
      <c r="DM751" s="2"/>
      <c r="DN751" s="2"/>
      <c r="DO751" s="2"/>
      <c r="DP751" s="2"/>
    </row>
    <row r="752" spans="9:120" ht="9.9499999999999993" customHeight="1">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c r="AR752" s="2"/>
      <c r="AS752" s="2"/>
      <c r="AT752" s="2"/>
      <c r="AU752" s="2"/>
      <c r="AV752" s="2"/>
      <c r="AW752" s="2"/>
      <c r="AX752" s="2"/>
      <c r="AY752" s="2"/>
      <c r="AZ752" s="2"/>
      <c r="BA752" s="2"/>
      <c r="BB752" s="2"/>
      <c r="BC752" s="2"/>
      <c r="BD752" s="2"/>
      <c r="BE752" s="2"/>
      <c r="BF752" s="2"/>
      <c r="BG752" s="2"/>
      <c r="BH752" s="2"/>
      <c r="BI752" s="2"/>
      <c r="BJ752" s="2"/>
      <c r="BK752" s="2"/>
      <c r="BL752" s="2"/>
      <c r="BM752" s="2"/>
      <c r="BN752" s="2"/>
      <c r="BO752" s="2"/>
      <c r="BP752" s="2"/>
      <c r="BQ752" s="2"/>
      <c r="BR752" s="2"/>
      <c r="BS752" s="2"/>
      <c r="BT752" s="2"/>
      <c r="BU752" s="2"/>
      <c r="BV752" s="2"/>
      <c r="BW752" s="2"/>
      <c r="BX752" s="2"/>
      <c r="BY752" s="2"/>
      <c r="BZ752" s="2"/>
      <c r="CA752" s="2"/>
      <c r="CB752" s="2"/>
      <c r="CC752" s="2"/>
      <c r="CD752" s="2"/>
      <c r="CE752" s="2"/>
      <c r="CF752" s="2"/>
      <c r="CG752" s="2"/>
      <c r="CH752" s="2"/>
      <c r="CI752" s="2"/>
      <c r="CJ752" s="2"/>
      <c r="CK752" s="2"/>
      <c r="CL752" s="2"/>
      <c r="CM752" s="2"/>
      <c r="CN752" s="2"/>
      <c r="CO752" s="2"/>
      <c r="CP752" s="2"/>
      <c r="CQ752" s="2"/>
      <c r="CR752" s="2"/>
      <c r="CS752" s="2"/>
      <c r="CT752" s="2"/>
      <c r="CU752" s="2"/>
      <c r="CV752" s="2"/>
      <c r="CW752" s="2"/>
      <c r="CX752" s="2"/>
      <c r="CY752" s="2"/>
      <c r="CZ752" s="2"/>
      <c r="DA752" s="2"/>
      <c r="DB752" s="2"/>
      <c r="DC752" s="2"/>
      <c r="DD752" s="2"/>
      <c r="DE752" s="2"/>
      <c r="DF752" s="2"/>
      <c r="DG752" s="2"/>
      <c r="DH752" s="2"/>
      <c r="DI752" s="2"/>
      <c r="DJ752" s="2"/>
      <c r="DK752" s="2"/>
      <c r="DL752" s="2"/>
      <c r="DM752" s="2"/>
      <c r="DN752" s="2"/>
      <c r="DO752" s="2"/>
      <c r="DP752" s="2"/>
    </row>
    <row r="753" spans="9:120" ht="9.9499999999999993" customHeight="1">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c r="AR753" s="2"/>
      <c r="AS753" s="2"/>
      <c r="AT753" s="2"/>
      <c r="AU753" s="2"/>
      <c r="AV753" s="2"/>
      <c r="AW753" s="2"/>
      <c r="AX753" s="2"/>
      <c r="AY753" s="2"/>
      <c r="AZ753" s="2"/>
      <c r="BA753" s="2"/>
      <c r="BB753" s="2"/>
      <c r="BC753" s="2"/>
      <c r="BD753" s="2"/>
      <c r="BE753" s="2"/>
      <c r="BF753" s="2"/>
      <c r="BG753" s="2"/>
      <c r="BH753" s="2"/>
      <c r="BI753" s="2"/>
      <c r="BJ753" s="2"/>
      <c r="BK753" s="2"/>
      <c r="BL753" s="2"/>
      <c r="BM753" s="2"/>
      <c r="BN753" s="2"/>
      <c r="BO753" s="2"/>
      <c r="BP753" s="2"/>
      <c r="BQ753" s="2"/>
      <c r="BR753" s="2"/>
      <c r="BS753" s="2"/>
      <c r="BT753" s="2"/>
      <c r="BU753" s="2"/>
      <c r="BV753" s="2"/>
      <c r="BW753" s="2"/>
      <c r="BX753" s="2"/>
      <c r="BY753" s="2"/>
      <c r="BZ753" s="2"/>
      <c r="CA753" s="2"/>
      <c r="CB753" s="2"/>
      <c r="CC753" s="2"/>
      <c r="CD753" s="2"/>
      <c r="CE753" s="2"/>
      <c r="CF753" s="2"/>
      <c r="CG753" s="2"/>
      <c r="CH753" s="2"/>
      <c r="CI753" s="2"/>
      <c r="CJ753" s="2"/>
      <c r="CK753" s="2"/>
      <c r="CL753" s="2"/>
      <c r="CM753" s="2"/>
      <c r="CN753" s="2"/>
      <c r="CO753" s="2"/>
      <c r="CP753" s="2"/>
      <c r="CQ753" s="2"/>
      <c r="CR753" s="2"/>
      <c r="CS753" s="2"/>
      <c r="CT753" s="2"/>
      <c r="CU753" s="2"/>
      <c r="CV753" s="2"/>
      <c r="CW753" s="2"/>
      <c r="CX753" s="2"/>
      <c r="CY753" s="2"/>
      <c r="CZ753" s="2"/>
      <c r="DA753" s="2"/>
      <c r="DB753" s="2"/>
      <c r="DC753" s="2"/>
      <c r="DD753" s="2"/>
      <c r="DE753" s="2"/>
      <c r="DF753" s="2"/>
      <c r="DG753" s="2"/>
      <c r="DH753" s="2"/>
      <c r="DI753" s="2"/>
      <c r="DJ753" s="2"/>
      <c r="DK753" s="2"/>
      <c r="DL753" s="2"/>
      <c r="DM753" s="2"/>
      <c r="DN753" s="2"/>
      <c r="DO753" s="2"/>
      <c r="DP753" s="2"/>
    </row>
    <row r="754" spans="9:120" ht="9.9499999999999993" customHeight="1">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c r="AR754" s="2"/>
      <c r="AS754" s="2"/>
      <c r="AT754" s="2"/>
      <c r="AU754" s="2"/>
      <c r="AV754" s="2"/>
      <c r="AW754" s="2"/>
      <c r="AX754" s="2"/>
      <c r="AY754" s="2"/>
      <c r="AZ754" s="2"/>
      <c r="BA754" s="2"/>
      <c r="BB754" s="2"/>
      <c r="BC754" s="2"/>
      <c r="BD754" s="2"/>
      <c r="BE754" s="2"/>
      <c r="BF754" s="2"/>
      <c r="BG754" s="2"/>
      <c r="BH754" s="2"/>
      <c r="BI754" s="2"/>
      <c r="BJ754" s="2"/>
      <c r="BK754" s="2"/>
      <c r="BL754" s="2"/>
      <c r="BM754" s="2"/>
      <c r="BN754" s="2"/>
      <c r="BO754" s="2"/>
      <c r="BP754" s="2"/>
      <c r="BQ754" s="2"/>
      <c r="BR754" s="2"/>
      <c r="BS754" s="2"/>
      <c r="BT754" s="2"/>
      <c r="BU754" s="2"/>
      <c r="BV754" s="2"/>
      <c r="BW754" s="2"/>
      <c r="BX754" s="2"/>
      <c r="BY754" s="2"/>
      <c r="BZ754" s="2"/>
      <c r="CA754" s="2"/>
      <c r="CB754" s="2"/>
      <c r="CC754" s="2"/>
      <c r="CD754" s="2"/>
      <c r="CE754" s="2"/>
      <c r="CF754" s="2"/>
      <c r="CG754" s="2"/>
      <c r="CH754" s="2"/>
      <c r="CI754" s="2"/>
      <c r="CJ754" s="2"/>
      <c r="CK754" s="2"/>
      <c r="CL754" s="2"/>
      <c r="CM754" s="2"/>
      <c r="CN754" s="2"/>
      <c r="CO754" s="2"/>
      <c r="CP754" s="2"/>
      <c r="CQ754" s="2"/>
      <c r="CR754" s="2"/>
      <c r="CS754" s="2"/>
      <c r="CT754" s="2"/>
      <c r="CU754" s="2"/>
      <c r="CV754" s="2"/>
      <c r="CW754" s="2"/>
      <c r="CX754" s="2"/>
      <c r="CY754" s="2"/>
      <c r="CZ754" s="2"/>
      <c r="DA754" s="2"/>
      <c r="DB754" s="2"/>
      <c r="DC754" s="2"/>
      <c r="DD754" s="2"/>
      <c r="DE754" s="2"/>
      <c r="DF754" s="2"/>
      <c r="DG754" s="2"/>
      <c r="DH754" s="2"/>
      <c r="DI754" s="2"/>
      <c r="DJ754" s="2"/>
      <c r="DK754" s="2"/>
      <c r="DL754" s="2"/>
      <c r="DM754" s="2"/>
      <c r="DN754" s="2"/>
      <c r="DO754" s="2"/>
      <c r="DP754" s="2"/>
    </row>
    <row r="755" spans="9:120" ht="9.9499999999999993" customHeight="1">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c r="AR755" s="2"/>
      <c r="AS755" s="2"/>
      <c r="AT755" s="2"/>
      <c r="AU755" s="2"/>
      <c r="AV755" s="2"/>
      <c r="AW755" s="2"/>
      <c r="AX755" s="2"/>
      <c r="AY755" s="2"/>
      <c r="AZ755" s="2"/>
      <c r="BA755" s="2"/>
      <c r="BB755" s="2"/>
      <c r="BC755" s="2"/>
      <c r="BD755" s="2"/>
      <c r="BE755" s="2"/>
      <c r="BF755" s="2"/>
      <c r="BG755" s="2"/>
      <c r="BH755" s="2"/>
      <c r="BI755" s="2"/>
      <c r="BJ755" s="2"/>
      <c r="BK755" s="2"/>
      <c r="BL755" s="2"/>
      <c r="BM755" s="2"/>
      <c r="BN755" s="2"/>
      <c r="BO755" s="2"/>
      <c r="BP755" s="2"/>
      <c r="BQ755" s="2"/>
      <c r="BR755" s="2"/>
      <c r="BS755" s="2"/>
      <c r="BT755" s="2"/>
      <c r="BU755" s="2"/>
      <c r="BV755" s="2"/>
      <c r="BW755" s="2"/>
      <c r="BX755" s="2"/>
      <c r="BY755" s="2"/>
      <c r="BZ755" s="2"/>
      <c r="CA755" s="2"/>
      <c r="CB755" s="2"/>
      <c r="CC755" s="2"/>
      <c r="CD755" s="2"/>
      <c r="CE755" s="2"/>
      <c r="CF755" s="2"/>
      <c r="CG755" s="2"/>
      <c r="CH755" s="2"/>
      <c r="CI755" s="2"/>
      <c r="CJ755" s="2"/>
      <c r="CK755" s="2"/>
      <c r="CL755" s="2"/>
      <c r="CM755" s="2"/>
      <c r="CN755" s="2"/>
      <c r="CO755" s="2"/>
      <c r="CP755" s="2"/>
      <c r="CQ755" s="2"/>
      <c r="CR755" s="2"/>
      <c r="CS755" s="2"/>
      <c r="CT755" s="2"/>
      <c r="CU755" s="2"/>
      <c r="CV755" s="2"/>
      <c r="CW755" s="2"/>
      <c r="CX755" s="2"/>
      <c r="CY755" s="2"/>
      <c r="CZ755" s="2"/>
      <c r="DA755" s="2"/>
      <c r="DB755" s="2"/>
      <c r="DC755" s="2"/>
      <c r="DD755" s="2"/>
      <c r="DE755" s="2"/>
      <c r="DF755" s="2"/>
      <c r="DG755" s="2"/>
      <c r="DH755" s="2"/>
      <c r="DI755" s="2"/>
      <c r="DJ755" s="2"/>
      <c r="DK755" s="2"/>
      <c r="DL755" s="2"/>
      <c r="DM755" s="2"/>
      <c r="DN755" s="2"/>
      <c r="DO755" s="2"/>
      <c r="DP755" s="2"/>
    </row>
    <row r="756" spans="9:120" ht="9.9499999999999993" customHeight="1">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c r="AR756" s="2"/>
      <c r="AS756" s="2"/>
      <c r="AT756" s="2"/>
      <c r="AU756" s="2"/>
      <c r="AV756" s="2"/>
      <c r="AW756" s="2"/>
      <c r="AX756" s="2"/>
      <c r="AY756" s="2"/>
      <c r="AZ756" s="2"/>
      <c r="BA756" s="2"/>
      <c r="BB756" s="2"/>
      <c r="BC756" s="2"/>
      <c r="BD756" s="2"/>
      <c r="BE756" s="2"/>
      <c r="BF756" s="2"/>
      <c r="BG756" s="2"/>
      <c r="BH756" s="2"/>
      <c r="BI756" s="2"/>
      <c r="BJ756" s="2"/>
      <c r="BK756" s="2"/>
      <c r="BL756" s="2"/>
      <c r="BM756" s="2"/>
      <c r="BN756" s="2"/>
      <c r="BO756" s="2"/>
      <c r="BP756" s="2"/>
      <c r="BQ756" s="2"/>
      <c r="BR756" s="2"/>
      <c r="BS756" s="2"/>
      <c r="BT756" s="2"/>
      <c r="BU756" s="2"/>
      <c r="BV756" s="2"/>
      <c r="BW756" s="2"/>
      <c r="BX756" s="2"/>
      <c r="BY756" s="2"/>
      <c r="BZ756" s="2"/>
      <c r="CA756" s="2"/>
      <c r="CB756" s="2"/>
      <c r="CC756" s="2"/>
      <c r="CD756" s="2"/>
      <c r="CE756" s="2"/>
      <c r="CF756" s="2"/>
      <c r="CG756" s="2"/>
      <c r="CH756" s="2"/>
      <c r="CI756" s="2"/>
      <c r="CJ756" s="2"/>
      <c r="CK756" s="2"/>
      <c r="CL756" s="2"/>
      <c r="CM756" s="2"/>
      <c r="CN756" s="2"/>
      <c r="CO756" s="2"/>
      <c r="CP756" s="2"/>
      <c r="CQ756" s="2"/>
      <c r="CR756" s="2"/>
      <c r="CS756" s="2"/>
      <c r="CT756" s="2"/>
      <c r="CU756" s="2"/>
      <c r="CV756" s="2"/>
      <c r="CW756" s="2"/>
      <c r="CX756" s="2"/>
      <c r="CY756" s="2"/>
      <c r="CZ756" s="2"/>
      <c r="DA756" s="2"/>
      <c r="DB756" s="2"/>
      <c r="DC756" s="2"/>
      <c r="DD756" s="2"/>
      <c r="DE756" s="2"/>
      <c r="DF756" s="2"/>
      <c r="DG756" s="2"/>
      <c r="DH756" s="2"/>
      <c r="DI756" s="2"/>
      <c r="DJ756" s="2"/>
      <c r="DK756" s="2"/>
      <c r="DL756" s="2"/>
      <c r="DM756" s="2"/>
      <c r="DN756" s="2"/>
      <c r="DO756" s="2"/>
      <c r="DP756" s="2"/>
    </row>
    <row r="757" spans="9:120" ht="9.9499999999999993" customHeight="1">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c r="AR757" s="2"/>
      <c r="AS757" s="2"/>
      <c r="AT757" s="2"/>
      <c r="AU757" s="2"/>
      <c r="AV757" s="2"/>
      <c r="AW757" s="2"/>
      <c r="AX757" s="2"/>
      <c r="AY757" s="2"/>
      <c r="AZ757" s="2"/>
      <c r="BA757" s="2"/>
      <c r="BB757" s="2"/>
      <c r="BC757" s="2"/>
      <c r="BD757" s="2"/>
      <c r="BE757" s="2"/>
      <c r="BF757" s="2"/>
      <c r="BG757" s="2"/>
      <c r="BH757" s="2"/>
      <c r="BI757" s="2"/>
      <c r="BJ757" s="2"/>
      <c r="BK757" s="2"/>
      <c r="BL757" s="2"/>
      <c r="BM757" s="2"/>
      <c r="BN757" s="2"/>
      <c r="BO757" s="2"/>
      <c r="BP757" s="2"/>
      <c r="BQ757" s="2"/>
      <c r="BR757" s="2"/>
      <c r="BS757" s="2"/>
      <c r="BT757" s="2"/>
      <c r="BU757" s="2"/>
      <c r="BV757" s="2"/>
      <c r="BW757" s="2"/>
      <c r="BX757" s="2"/>
      <c r="BY757" s="2"/>
      <c r="BZ757" s="2"/>
      <c r="CA757" s="2"/>
      <c r="CB757" s="2"/>
      <c r="CC757" s="2"/>
      <c r="CD757" s="2"/>
      <c r="CE757" s="2"/>
      <c r="CF757" s="2"/>
      <c r="CG757" s="2"/>
      <c r="CH757" s="2"/>
      <c r="CI757" s="2"/>
      <c r="CJ757" s="2"/>
      <c r="CK757" s="2"/>
      <c r="CL757" s="2"/>
      <c r="CM757" s="2"/>
      <c r="CN757" s="2"/>
      <c r="CO757" s="2"/>
      <c r="CP757" s="2"/>
      <c r="CQ757" s="2"/>
      <c r="CR757" s="2"/>
      <c r="CS757" s="2"/>
      <c r="CT757" s="2"/>
      <c r="CU757" s="2"/>
      <c r="CV757" s="2"/>
      <c r="CW757" s="2"/>
      <c r="CX757" s="2"/>
      <c r="CY757" s="2"/>
      <c r="CZ757" s="2"/>
      <c r="DA757" s="2"/>
      <c r="DB757" s="2"/>
      <c r="DC757" s="2"/>
      <c r="DD757" s="2"/>
      <c r="DE757" s="2"/>
      <c r="DF757" s="2"/>
      <c r="DG757" s="2"/>
      <c r="DH757" s="2"/>
      <c r="DI757" s="2"/>
      <c r="DJ757" s="2"/>
      <c r="DK757" s="2"/>
      <c r="DL757" s="2"/>
      <c r="DM757" s="2"/>
      <c r="DN757" s="2"/>
      <c r="DO757" s="2"/>
      <c r="DP757" s="2"/>
    </row>
    <row r="758" spans="9:120" ht="9.9499999999999993" customHeight="1">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c r="AR758" s="2"/>
      <c r="AS758" s="2"/>
      <c r="AT758" s="2"/>
      <c r="AU758" s="2"/>
      <c r="AV758" s="2"/>
      <c r="AW758" s="2"/>
      <c r="AX758" s="2"/>
      <c r="AY758" s="2"/>
      <c r="AZ758" s="2"/>
      <c r="BA758" s="2"/>
      <c r="BB758" s="2"/>
      <c r="BC758" s="2"/>
      <c r="BD758" s="2"/>
      <c r="BE758" s="2"/>
      <c r="BF758" s="2"/>
      <c r="BG758" s="2"/>
      <c r="BH758" s="2"/>
      <c r="BI758" s="2"/>
      <c r="BJ758" s="2"/>
      <c r="BK758" s="2"/>
      <c r="BL758" s="2"/>
      <c r="BM758" s="2"/>
      <c r="BN758" s="2"/>
      <c r="BO758" s="2"/>
      <c r="BP758" s="2"/>
      <c r="BQ758" s="2"/>
      <c r="BR758" s="2"/>
      <c r="BS758" s="2"/>
      <c r="BT758" s="2"/>
      <c r="BU758" s="2"/>
      <c r="BV758" s="2"/>
      <c r="BW758" s="2"/>
      <c r="BX758" s="2"/>
      <c r="BY758" s="2"/>
      <c r="BZ758" s="2"/>
      <c r="CA758" s="2"/>
      <c r="CB758" s="2"/>
      <c r="CC758" s="2"/>
      <c r="CD758" s="2"/>
      <c r="CE758" s="2"/>
      <c r="CF758" s="2"/>
      <c r="CG758" s="2"/>
      <c r="CH758" s="2"/>
      <c r="CI758" s="2"/>
      <c r="CJ758" s="2"/>
      <c r="CK758" s="2"/>
      <c r="CL758" s="2"/>
      <c r="CM758" s="2"/>
      <c r="CN758" s="2"/>
      <c r="CO758" s="2"/>
      <c r="CP758" s="2"/>
      <c r="CQ758" s="2"/>
      <c r="CR758" s="2"/>
      <c r="CS758" s="2"/>
      <c r="CT758" s="2"/>
      <c r="CU758" s="2"/>
      <c r="CV758" s="2"/>
      <c r="CW758" s="2"/>
      <c r="CX758" s="2"/>
      <c r="CY758" s="2"/>
      <c r="CZ758" s="2"/>
      <c r="DA758" s="2"/>
      <c r="DB758" s="2"/>
      <c r="DC758" s="2"/>
      <c r="DD758" s="2"/>
      <c r="DE758" s="2"/>
      <c r="DF758" s="2"/>
      <c r="DG758" s="2"/>
      <c r="DH758" s="2"/>
      <c r="DI758" s="2"/>
      <c r="DJ758" s="2"/>
      <c r="DK758" s="2"/>
      <c r="DL758" s="2"/>
      <c r="DM758" s="2"/>
      <c r="DN758" s="2"/>
      <c r="DO758" s="2"/>
      <c r="DP758" s="2"/>
    </row>
    <row r="759" spans="9:120" ht="9.9499999999999993" customHeight="1">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c r="AR759" s="2"/>
      <c r="AS759" s="2"/>
      <c r="AT759" s="2"/>
      <c r="AU759" s="2"/>
      <c r="AV759" s="2"/>
      <c r="AW759" s="2"/>
      <c r="AX759" s="2"/>
      <c r="AY759" s="2"/>
      <c r="AZ759" s="2"/>
      <c r="BA759" s="2"/>
      <c r="BB759" s="2"/>
      <c r="BC759" s="2"/>
      <c r="BD759" s="2"/>
      <c r="BE759" s="2"/>
      <c r="BF759" s="2"/>
      <c r="BG759" s="2"/>
      <c r="BH759" s="2"/>
      <c r="BI759" s="2"/>
      <c r="BJ759" s="2"/>
      <c r="BK759" s="2"/>
      <c r="BL759" s="2"/>
      <c r="BM759" s="2"/>
      <c r="BN759" s="2"/>
      <c r="BO759" s="2"/>
      <c r="BP759" s="2"/>
      <c r="BQ759" s="2"/>
      <c r="BR759" s="2"/>
      <c r="BS759" s="2"/>
      <c r="BT759" s="2"/>
      <c r="BU759" s="2"/>
      <c r="BV759" s="2"/>
      <c r="BW759" s="2"/>
      <c r="BX759" s="2"/>
      <c r="BY759" s="2"/>
      <c r="BZ759" s="2"/>
      <c r="CA759" s="2"/>
      <c r="CB759" s="2"/>
      <c r="CC759" s="2"/>
      <c r="CD759" s="2"/>
      <c r="CE759" s="2"/>
      <c r="CF759" s="2"/>
      <c r="CG759" s="2"/>
      <c r="CH759" s="2"/>
      <c r="CI759" s="2"/>
      <c r="CJ759" s="2"/>
      <c r="CK759" s="2"/>
      <c r="CL759" s="2"/>
      <c r="CM759" s="2"/>
      <c r="CN759" s="2"/>
      <c r="CO759" s="2"/>
      <c r="CP759" s="2"/>
      <c r="CQ759" s="2"/>
      <c r="CR759" s="2"/>
      <c r="CS759" s="2"/>
      <c r="CT759" s="2"/>
      <c r="CU759" s="2"/>
      <c r="CV759" s="2"/>
      <c r="CW759" s="2"/>
      <c r="CX759" s="2"/>
      <c r="CY759" s="2"/>
      <c r="CZ759" s="2"/>
      <c r="DA759" s="2"/>
      <c r="DB759" s="2"/>
      <c r="DC759" s="2"/>
      <c r="DD759" s="2"/>
      <c r="DE759" s="2"/>
      <c r="DF759" s="2"/>
      <c r="DG759" s="2"/>
      <c r="DH759" s="2"/>
      <c r="DI759" s="2"/>
      <c r="DJ759" s="2"/>
      <c r="DK759" s="2"/>
      <c r="DL759" s="2"/>
      <c r="DM759" s="2"/>
      <c r="DN759" s="2"/>
      <c r="DO759" s="2"/>
      <c r="DP759" s="2"/>
    </row>
    <row r="760" spans="9:120" ht="9.9499999999999993" customHeight="1">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c r="AR760" s="2"/>
      <c r="AS760" s="2"/>
      <c r="AT760" s="2"/>
      <c r="AU760" s="2"/>
      <c r="AV760" s="2"/>
      <c r="AW760" s="2"/>
      <c r="AX760" s="2"/>
      <c r="AY760" s="2"/>
      <c r="AZ760" s="2"/>
      <c r="BA760" s="2"/>
      <c r="BB760" s="2"/>
      <c r="BC760" s="2"/>
      <c r="BD760" s="2"/>
      <c r="BE760" s="2"/>
      <c r="BF760" s="2"/>
      <c r="BG760" s="2"/>
      <c r="BH760" s="2"/>
      <c r="BI760" s="2"/>
      <c r="BJ760" s="2"/>
      <c r="BK760" s="2"/>
      <c r="BL760" s="2"/>
      <c r="BM760" s="2"/>
      <c r="BN760" s="2"/>
      <c r="BO760" s="2"/>
      <c r="BP760" s="2"/>
      <c r="BQ760" s="2"/>
      <c r="BR760" s="2"/>
      <c r="BS760" s="2"/>
      <c r="BT760" s="2"/>
      <c r="BU760" s="2"/>
      <c r="BV760" s="2"/>
      <c r="BW760" s="2"/>
      <c r="BX760" s="2"/>
      <c r="BY760" s="2"/>
      <c r="BZ760" s="2"/>
      <c r="CA760" s="2"/>
      <c r="CB760" s="2"/>
      <c r="CC760" s="2"/>
      <c r="CD760" s="2"/>
      <c r="CE760" s="2"/>
      <c r="CF760" s="2"/>
      <c r="CG760" s="2"/>
      <c r="CH760" s="2"/>
      <c r="CI760" s="2"/>
      <c r="CJ760" s="2"/>
      <c r="CK760" s="2"/>
      <c r="CL760" s="2"/>
      <c r="CM760" s="2"/>
      <c r="CN760" s="2"/>
      <c r="CO760" s="2"/>
      <c r="CP760" s="2"/>
      <c r="CQ760" s="2"/>
      <c r="CR760" s="2"/>
      <c r="CS760" s="2"/>
      <c r="CT760" s="2"/>
      <c r="CU760" s="2"/>
      <c r="CV760" s="2"/>
      <c r="CW760" s="2"/>
      <c r="CX760" s="2"/>
      <c r="CY760" s="2"/>
      <c r="CZ760" s="2"/>
      <c r="DA760" s="2"/>
      <c r="DB760" s="2"/>
      <c r="DC760" s="2"/>
      <c r="DD760" s="2"/>
      <c r="DE760" s="2"/>
      <c r="DF760" s="2"/>
      <c r="DG760" s="2"/>
      <c r="DH760" s="2"/>
      <c r="DI760" s="2"/>
      <c r="DJ760" s="2"/>
      <c r="DK760" s="2"/>
      <c r="DL760" s="2"/>
      <c r="DM760" s="2"/>
      <c r="DN760" s="2"/>
      <c r="DO760" s="2"/>
      <c r="DP760" s="2"/>
    </row>
    <row r="761" spans="9:120" ht="9.9499999999999993" customHeight="1">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c r="AR761" s="2"/>
      <c r="AS761" s="2"/>
      <c r="AT761" s="2"/>
      <c r="AU761" s="2"/>
      <c r="AV761" s="2"/>
      <c r="AW761" s="2"/>
      <c r="AX761" s="2"/>
      <c r="AY761" s="2"/>
      <c r="AZ761" s="2"/>
      <c r="BA761" s="2"/>
      <c r="BB761" s="2"/>
      <c r="BC761" s="2"/>
      <c r="BD761" s="2"/>
      <c r="BE761" s="2"/>
      <c r="BF761" s="2"/>
      <c r="BG761" s="2"/>
      <c r="BH761" s="2"/>
      <c r="BI761" s="2"/>
      <c r="BJ761" s="2"/>
      <c r="BK761" s="2"/>
      <c r="BL761" s="2"/>
      <c r="BM761" s="2"/>
      <c r="BN761" s="2"/>
      <c r="BO761" s="2"/>
      <c r="BP761" s="2"/>
      <c r="BQ761" s="2"/>
      <c r="BR761" s="2"/>
      <c r="BS761" s="2"/>
      <c r="BT761" s="2"/>
      <c r="BU761" s="2"/>
      <c r="BV761" s="2"/>
      <c r="BW761" s="2"/>
      <c r="BX761" s="2"/>
      <c r="BY761" s="2"/>
      <c r="BZ761" s="2"/>
      <c r="CA761" s="2"/>
      <c r="CB761" s="2"/>
      <c r="CC761" s="2"/>
      <c r="CD761" s="2"/>
      <c r="CE761" s="2"/>
      <c r="CF761" s="2"/>
      <c r="CG761" s="2"/>
      <c r="CH761" s="2"/>
      <c r="CI761" s="2"/>
      <c r="CJ761" s="2"/>
      <c r="CK761" s="2"/>
      <c r="CL761" s="2"/>
      <c r="CM761" s="2"/>
      <c r="CN761" s="2"/>
      <c r="CO761" s="2"/>
      <c r="CP761" s="2"/>
      <c r="CQ761" s="2"/>
      <c r="CR761" s="2"/>
      <c r="CS761" s="2"/>
      <c r="CT761" s="2"/>
      <c r="CU761" s="2"/>
      <c r="CV761" s="2"/>
      <c r="CW761" s="2"/>
      <c r="CX761" s="2"/>
      <c r="CY761" s="2"/>
      <c r="CZ761" s="2"/>
      <c r="DA761" s="2"/>
      <c r="DB761" s="2"/>
      <c r="DC761" s="2"/>
      <c r="DD761" s="2"/>
      <c r="DE761" s="2"/>
      <c r="DF761" s="2"/>
      <c r="DG761" s="2"/>
      <c r="DH761" s="2"/>
      <c r="DI761" s="2"/>
      <c r="DJ761" s="2"/>
      <c r="DK761" s="2"/>
      <c r="DL761" s="2"/>
      <c r="DM761" s="2"/>
      <c r="DN761" s="2"/>
      <c r="DO761" s="2"/>
      <c r="DP761" s="2"/>
    </row>
    <row r="762" spans="9:120" ht="9.9499999999999993" customHeight="1">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c r="AR762" s="2"/>
      <c r="AS762" s="2"/>
      <c r="AT762" s="2"/>
      <c r="AU762" s="2"/>
      <c r="AV762" s="2"/>
      <c r="AW762" s="2"/>
      <c r="AX762" s="2"/>
      <c r="AY762" s="2"/>
      <c r="AZ762" s="2"/>
      <c r="BA762" s="2"/>
      <c r="BB762" s="2"/>
      <c r="BC762" s="2"/>
      <c r="BD762" s="2"/>
      <c r="BE762" s="2"/>
      <c r="BF762" s="2"/>
      <c r="BG762" s="2"/>
      <c r="BH762" s="2"/>
      <c r="BI762" s="2"/>
      <c r="BJ762" s="2"/>
      <c r="BK762" s="2"/>
      <c r="BL762" s="2"/>
      <c r="BM762" s="2"/>
      <c r="BN762" s="2"/>
      <c r="BO762" s="2"/>
      <c r="BP762" s="2"/>
      <c r="BQ762" s="2"/>
      <c r="BR762" s="2"/>
      <c r="BS762" s="2"/>
      <c r="BT762" s="2"/>
      <c r="BU762" s="2"/>
      <c r="BV762" s="2"/>
      <c r="BW762" s="2"/>
      <c r="BX762" s="2"/>
      <c r="BY762" s="2"/>
      <c r="BZ762" s="2"/>
      <c r="CA762" s="2"/>
      <c r="CB762" s="2"/>
      <c r="CC762" s="2"/>
      <c r="CD762" s="2"/>
      <c r="CE762" s="2"/>
      <c r="CF762" s="2"/>
      <c r="CG762" s="2"/>
      <c r="CH762" s="2"/>
      <c r="CI762" s="2"/>
      <c r="CJ762" s="2"/>
      <c r="CK762" s="2"/>
      <c r="CL762" s="2"/>
      <c r="CM762" s="2"/>
      <c r="CN762" s="2"/>
      <c r="CO762" s="2"/>
      <c r="CP762" s="2"/>
      <c r="CQ762" s="2"/>
      <c r="CR762" s="2"/>
      <c r="CS762" s="2"/>
      <c r="CT762" s="2"/>
      <c r="CU762" s="2"/>
      <c r="CV762" s="2"/>
      <c r="CW762" s="2"/>
      <c r="CX762" s="2"/>
      <c r="CY762" s="2"/>
      <c r="CZ762" s="2"/>
      <c r="DA762" s="2"/>
      <c r="DB762" s="2"/>
      <c r="DC762" s="2"/>
      <c r="DD762" s="2"/>
      <c r="DE762" s="2"/>
      <c r="DF762" s="2"/>
      <c r="DG762" s="2"/>
      <c r="DH762" s="2"/>
      <c r="DI762" s="2"/>
      <c r="DJ762" s="2"/>
      <c r="DK762" s="2"/>
      <c r="DL762" s="2"/>
      <c r="DM762" s="2"/>
      <c r="DN762" s="2"/>
      <c r="DO762" s="2"/>
      <c r="DP762" s="2"/>
    </row>
    <row r="763" spans="9:120" ht="9.9499999999999993" customHeight="1">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c r="AR763" s="2"/>
      <c r="AS763" s="2"/>
      <c r="AT763" s="2"/>
      <c r="AU763" s="2"/>
      <c r="AV763" s="2"/>
      <c r="AW763" s="2"/>
      <c r="AX763" s="2"/>
      <c r="AY763" s="2"/>
      <c r="AZ763" s="2"/>
      <c r="BA763" s="2"/>
      <c r="BB763" s="2"/>
      <c r="BC763" s="2"/>
      <c r="BD763" s="2"/>
      <c r="BE763" s="2"/>
      <c r="BF763" s="2"/>
      <c r="BG763" s="2"/>
      <c r="BH763" s="2"/>
      <c r="BI763" s="2"/>
      <c r="BJ763" s="2"/>
      <c r="BK763" s="2"/>
      <c r="BL763" s="2"/>
      <c r="BM763" s="2"/>
      <c r="BN763" s="2"/>
      <c r="BO763" s="2"/>
      <c r="BP763" s="2"/>
      <c r="BQ763" s="2"/>
      <c r="BR763" s="2"/>
      <c r="BS763" s="2"/>
      <c r="BT763" s="2"/>
      <c r="BU763" s="2"/>
      <c r="BV763" s="2"/>
      <c r="BW763" s="2"/>
      <c r="BX763" s="2"/>
      <c r="BY763" s="2"/>
      <c r="BZ763" s="2"/>
      <c r="CA763" s="2"/>
      <c r="CB763" s="2"/>
      <c r="CC763" s="2"/>
      <c r="CD763" s="2"/>
      <c r="CE763" s="2"/>
      <c r="CF763" s="2"/>
      <c r="CG763" s="2"/>
      <c r="CH763" s="2"/>
      <c r="CI763" s="2"/>
      <c r="CJ763" s="2"/>
      <c r="CK763" s="2"/>
      <c r="CL763" s="2"/>
      <c r="CM763" s="2"/>
      <c r="CN763" s="2"/>
      <c r="CO763" s="2"/>
      <c r="CP763" s="2"/>
      <c r="CQ763" s="2"/>
      <c r="CR763" s="2"/>
      <c r="CS763" s="2"/>
      <c r="CT763" s="2"/>
      <c r="CU763" s="2"/>
      <c r="CV763" s="2"/>
      <c r="CW763" s="2"/>
      <c r="CX763" s="2"/>
      <c r="CY763" s="2"/>
      <c r="CZ763" s="2"/>
      <c r="DA763" s="2"/>
      <c r="DB763" s="2"/>
      <c r="DC763" s="2"/>
      <c r="DD763" s="2"/>
      <c r="DE763" s="2"/>
      <c r="DF763" s="2"/>
      <c r="DG763" s="2"/>
      <c r="DH763" s="2"/>
      <c r="DI763" s="2"/>
      <c r="DJ763" s="2"/>
      <c r="DK763" s="2"/>
      <c r="DL763" s="2"/>
      <c r="DM763" s="2"/>
      <c r="DN763" s="2"/>
      <c r="DO763" s="2"/>
      <c r="DP763" s="2"/>
    </row>
    <row r="764" spans="9:120" ht="9.9499999999999993" customHeight="1">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c r="AR764" s="2"/>
      <c r="AS764" s="2"/>
      <c r="AT764" s="2"/>
      <c r="AU764" s="2"/>
      <c r="AV764" s="2"/>
      <c r="AW764" s="2"/>
      <c r="AX764" s="2"/>
      <c r="AY764" s="2"/>
      <c r="AZ764" s="2"/>
      <c r="BA764" s="2"/>
      <c r="BB764" s="2"/>
      <c r="BC764" s="2"/>
      <c r="BD764" s="2"/>
      <c r="BE764" s="2"/>
      <c r="BF764" s="2"/>
      <c r="BG764" s="2"/>
      <c r="BH764" s="2"/>
      <c r="BI764" s="2"/>
      <c r="BJ764" s="2"/>
      <c r="BK764" s="2"/>
      <c r="BL764" s="2"/>
      <c r="BM764" s="2"/>
      <c r="BN764" s="2"/>
      <c r="BO764" s="2"/>
      <c r="BP764" s="2"/>
      <c r="BQ764" s="2"/>
      <c r="BR764" s="2"/>
      <c r="BS764" s="2"/>
      <c r="BT764" s="2"/>
      <c r="BU764" s="2"/>
      <c r="BV764" s="2"/>
      <c r="BW764" s="2"/>
      <c r="BX764" s="2"/>
      <c r="BY764" s="2"/>
      <c r="BZ764" s="2"/>
      <c r="CA764" s="2"/>
      <c r="CB764" s="2"/>
      <c r="CC764" s="2"/>
      <c r="CD764" s="2"/>
      <c r="CE764" s="2"/>
      <c r="CF764" s="2"/>
      <c r="CG764" s="2"/>
      <c r="CH764" s="2"/>
      <c r="CI764" s="2"/>
      <c r="CJ764" s="2"/>
      <c r="CK764" s="2"/>
      <c r="CL764" s="2"/>
      <c r="CM764" s="2"/>
      <c r="CN764" s="2"/>
      <c r="CO764" s="2"/>
      <c r="CP764" s="2"/>
      <c r="CQ764" s="2"/>
      <c r="CR764" s="2"/>
      <c r="CS764" s="2"/>
      <c r="CT764" s="2"/>
      <c r="CU764" s="2"/>
      <c r="CV764" s="2"/>
      <c r="CW764" s="2"/>
      <c r="CX764" s="2"/>
      <c r="CY764" s="2"/>
      <c r="CZ764" s="2"/>
      <c r="DA764" s="2"/>
      <c r="DB764" s="2"/>
      <c r="DC764" s="2"/>
      <c r="DD764" s="2"/>
      <c r="DE764" s="2"/>
      <c r="DF764" s="2"/>
      <c r="DG764" s="2"/>
      <c r="DH764" s="2"/>
      <c r="DI764" s="2"/>
      <c r="DJ764" s="2"/>
      <c r="DK764" s="2"/>
      <c r="DL764" s="2"/>
      <c r="DM764" s="2"/>
      <c r="DN764" s="2"/>
      <c r="DO764" s="2"/>
      <c r="DP764" s="2"/>
    </row>
    <row r="765" spans="9:120" ht="9.9499999999999993" customHeight="1">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c r="AR765" s="2"/>
      <c r="AS765" s="2"/>
      <c r="AT765" s="2"/>
      <c r="AU765" s="2"/>
      <c r="AV765" s="2"/>
      <c r="AW765" s="2"/>
      <c r="AX765" s="2"/>
      <c r="AY765" s="2"/>
      <c r="AZ765" s="2"/>
      <c r="BA765" s="2"/>
      <c r="BB765" s="2"/>
      <c r="BC765" s="2"/>
      <c r="BD765" s="2"/>
      <c r="BE765" s="2"/>
      <c r="BF765" s="2"/>
      <c r="BG765" s="2"/>
      <c r="BH765" s="2"/>
      <c r="BI765" s="2"/>
      <c r="BJ765" s="2"/>
      <c r="BK765" s="2"/>
      <c r="BL765" s="2"/>
      <c r="BM765" s="2"/>
      <c r="BN765" s="2"/>
      <c r="BO765" s="2"/>
      <c r="BP765" s="2"/>
      <c r="BQ765" s="2"/>
      <c r="BR765" s="2"/>
      <c r="BS765" s="2"/>
      <c r="BT765" s="2"/>
      <c r="BU765" s="2"/>
      <c r="BV765" s="2"/>
      <c r="BW765" s="2"/>
      <c r="BX765" s="2"/>
      <c r="BY765" s="2"/>
      <c r="BZ765" s="2"/>
      <c r="CA765" s="2"/>
      <c r="CB765" s="2"/>
      <c r="CC765" s="2"/>
      <c r="CD765" s="2"/>
      <c r="CE765" s="2"/>
      <c r="CF765" s="2"/>
      <c r="CG765" s="2"/>
      <c r="CH765" s="2"/>
      <c r="CI765" s="2"/>
      <c r="CJ765" s="2"/>
      <c r="CK765" s="2"/>
      <c r="CL765" s="2"/>
      <c r="CM765" s="2"/>
      <c r="CN765" s="2"/>
      <c r="CO765" s="2"/>
      <c r="CP765" s="2"/>
      <c r="CQ765" s="2"/>
      <c r="CR765" s="2"/>
      <c r="CS765" s="2"/>
      <c r="CT765" s="2"/>
      <c r="CU765" s="2"/>
      <c r="CV765" s="2"/>
      <c r="CW765" s="2"/>
      <c r="CX765" s="2"/>
      <c r="CY765" s="2"/>
      <c r="CZ765" s="2"/>
      <c r="DA765" s="2"/>
      <c r="DB765" s="2"/>
      <c r="DC765" s="2"/>
      <c r="DD765" s="2"/>
      <c r="DE765" s="2"/>
      <c r="DF765" s="2"/>
      <c r="DG765" s="2"/>
      <c r="DH765" s="2"/>
      <c r="DI765" s="2"/>
      <c r="DJ765" s="2"/>
      <c r="DK765" s="2"/>
      <c r="DL765" s="2"/>
      <c r="DM765" s="2"/>
      <c r="DN765" s="2"/>
      <c r="DO765" s="2"/>
      <c r="DP765" s="2"/>
    </row>
    <row r="766" spans="9:120" ht="9.9499999999999993" customHeight="1">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c r="AR766" s="2"/>
      <c r="AS766" s="2"/>
      <c r="AT766" s="2"/>
      <c r="AU766" s="2"/>
      <c r="AV766" s="2"/>
      <c r="AW766" s="2"/>
      <c r="AX766" s="2"/>
      <c r="AY766" s="2"/>
      <c r="AZ766" s="2"/>
      <c r="BA766" s="2"/>
      <c r="BB766" s="2"/>
      <c r="BC766" s="2"/>
      <c r="BD766" s="2"/>
      <c r="BE766" s="2"/>
      <c r="BF766" s="2"/>
      <c r="BG766" s="2"/>
      <c r="BH766" s="2"/>
      <c r="BI766" s="2"/>
      <c r="BJ766" s="2"/>
      <c r="BK766" s="2"/>
      <c r="BL766" s="2"/>
      <c r="BM766" s="2"/>
      <c r="BN766" s="2"/>
      <c r="BO766" s="2"/>
      <c r="BP766" s="2"/>
      <c r="BQ766" s="2"/>
      <c r="BR766" s="2"/>
      <c r="BS766" s="2"/>
      <c r="BT766" s="2"/>
      <c r="BU766" s="2"/>
      <c r="BV766" s="2"/>
      <c r="BW766" s="2"/>
      <c r="BX766" s="2"/>
      <c r="BY766" s="2"/>
      <c r="BZ766" s="2"/>
      <c r="CA766" s="2"/>
      <c r="CB766" s="2"/>
      <c r="CC766" s="2"/>
      <c r="CD766" s="2"/>
      <c r="CE766" s="2"/>
      <c r="CF766" s="2"/>
      <c r="CG766" s="2"/>
      <c r="CH766" s="2"/>
      <c r="CI766" s="2"/>
      <c r="CJ766" s="2"/>
      <c r="CK766" s="2"/>
      <c r="CL766" s="2"/>
      <c r="CM766" s="2"/>
      <c r="CN766" s="2"/>
      <c r="CO766" s="2"/>
      <c r="CP766" s="2"/>
      <c r="CQ766" s="2"/>
      <c r="CR766" s="2"/>
      <c r="CS766" s="2"/>
      <c r="CT766" s="2"/>
      <c r="CU766" s="2"/>
      <c r="CV766" s="2"/>
      <c r="CW766" s="2"/>
      <c r="CX766" s="2"/>
      <c r="CY766" s="2"/>
      <c r="CZ766" s="2"/>
      <c r="DA766" s="2"/>
      <c r="DB766" s="2"/>
      <c r="DC766" s="2"/>
      <c r="DD766" s="2"/>
      <c r="DE766" s="2"/>
      <c r="DF766" s="2"/>
      <c r="DG766" s="2"/>
      <c r="DH766" s="2"/>
      <c r="DI766" s="2"/>
      <c r="DJ766" s="2"/>
      <c r="DK766" s="2"/>
      <c r="DL766" s="2"/>
      <c r="DM766" s="2"/>
      <c r="DN766" s="2"/>
      <c r="DO766" s="2"/>
      <c r="DP766" s="2"/>
    </row>
    <row r="767" spans="9:120" ht="9.9499999999999993" customHeight="1">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c r="AR767" s="2"/>
      <c r="AS767" s="2"/>
      <c r="AT767" s="2"/>
      <c r="AU767" s="2"/>
      <c r="AV767" s="2"/>
      <c r="AW767" s="2"/>
      <c r="AX767" s="2"/>
      <c r="AY767" s="2"/>
      <c r="AZ767" s="2"/>
      <c r="BA767" s="2"/>
      <c r="BB767" s="2"/>
      <c r="BC767" s="2"/>
      <c r="BD767" s="2"/>
      <c r="BE767" s="2"/>
      <c r="BF767" s="2"/>
      <c r="BG767" s="2"/>
      <c r="BH767" s="2"/>
      <c r="BI767" s="2"/>
      <c r="BJ767" s="2"/>
      <c r="BK767" s="2"/>
      <c r="BL767" s="2"/>
      <c r="BM767" s="2"/>
      <c r="BN767" s="2"/>
      <c r="BO767" s="2"/>
      <c r="BP767" s="2"/>
      <c r="BQ767" s="2"/>
      <c r="BR767" s="2"/>
      <c r="BS767" s="2"/>
      <c r="BT767" s="2"/>
      <c r="BU767" s="2"/>
      <c r="BV767" s="2"/>
      <c r="BW767" s="2"/>
      <c r="BX767" s="2"/>
      <c r="BY767" s="2"/>
      <c r="BZ767" s="2"/>
      <c r="CA767" s="2"/>
      <c r="CB767" s="2"/>
      <c r="CC767" s="2"/>
      <c r="CD767" s="2"/>
      <c r="CE767" s="2"/>
      <c r="CF767" s="2"/>
      <c r="CG767" s="2"/>
      <c r="CH767" s="2"/>
      <c r="CI767" s="2"/>
      <c r="CJ767" s="2"/>
      <c r="CK767" s="2"/>
      <c r="CL767" s="2"/>
      <c r="CM767" s="2"/>
      <c r="CN767" s="2"/>
      <c r="CO767" s="2"/>
      <c r="CP767" s="2"/>
      <c r="CQ767" s="2"/>
      <c r="CR767" s="2"/>
      <c r="CS767" s="2"/>
      <c r="CT767" s="2"/>
      <c r="CU767" s="2"/>
      <c r="CV767" s="2"/>
      <c r="CW767" s="2"/>
      <c r="CX767" s="2"/>
      <c r="CY767" s="2"/>
      <c r="CZ767" s="2"/>
      <c r="DA767" s="2"/>
      <c r="DB767" s="2"/>
      <c r="DC767" s="2"/>
      <c r="DD767" s="2"/>
      <c r="DE767" s="2"/>
      <c r="DF767" s="2"/>
      <c r="DG767" s="2"/>
      <c r="DH767" s="2"/>
      <c r="DI767" s="2"/>
      <c r="DJ767" s="2"/>
      <c r="DK767" s="2"/>
      <c r="DL767" s="2"/>
      <c r="DM767" s="2"/>
      <c r="DN767" s="2"/>
      <c r="DO767" s="2"/>
      <c r="DP767" s="2"/>
    </row>
    <row r="768" spans="9:120" ht="9.9499999999999993" customHeight="1">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c r="AR768" s="2"/>
      <c r="AS768" s="2"/>
      <c r="AT768" s="2"/>
      <c r="AU768" s="2"/>
      <c r="AV768" s="2"/>
      <c r="AW768" s="2"/>
      <c r="AX768" s="2"/>
      <c r="AY768" s="2"/>
      <c r="AZ768" s="2"/>
      <c r="BA768" s="2"/>
      <c r="BB768" s="2"/>
      <c r="BC768" s="2"/>
      <c r="BD768" s="2"/>
      <c r="BE768" s="2"/>
      <c r="BF768" s="2"/>
      <c r="BG768" s="2"/>
      <c r="BH768" s="2"/>
      <c r="BI768" s="2"/>
      <c r="BJ768" s="2"/>
      <c r="BK768" s="2"/>
      <c r="BL768" s="2"/>
      <c r="BM768" s="2"/>
      <c r="BN768" s="2"/>
      <c r="BO768" s="2"/>
      <c r="BP768" s="2"/>
      <c r="BQ768" s="2"/>
      <c r="BR768" s="2"/>
      <c r="BS768" s="2"/>
      <c r="BT768" s="2"/>
      <c r="BU768" s="2"/>
      <c r="BV768" s="2"/>
      <c r="BW768" s="2"/>
      <c r="BX768" s="2"/>
      <c r="BY768" s="2"/>
      <c r="BZ768" s="2"/>
      <c r="CA768" s="2"/>
      <c r="CB768" s="2"/>
      <c r="CC768" s="2"/>
      <c r="CD768" s="2"/>
      <c r="CE768" s="2"/>
      <c r="CF768" s="2"/>
      <c r="CG768" s="2"/>
      <c r="CH768" s="2"/>
      <c r="CI768" s="2"/>
      <c r="CJ768" s="2"/>
      <c r="CK768" s="2"/>
      <c r="CL768" s="2"/>
      <c r="CM768" s="2"/>
      <c r="CN768" s="2"/>
      <c r="CO768" s="2"/>
      <c r="CP768" s="2"/>
      <c r="CQ768" s="2"/>
      <c r="CR768" s="2"/>
      <c r="CS768" s="2"/>
      <c r="CT768" s="2"/>
      <c r="CU768" s="2"/>
      <c r="CV768" s="2"/>
      <c r="CW768" s="2"/>
      <c r="CX768" s="2"/>
      <c r="CY768" s="2"/>
      <c r="CZ768" s="2"/>
      <c r="DA768" s="2"/>
      <c r="DB768" s="2"/>
      <c r="DC768" s="2"/>
      <c r="DD768" s="2"/>
      <c r="DE768" s="2"/>
      <c r="DF768" s="2"/>
      <c r="DG768" s="2"/>
      <c r="DH768" s="2"/>
      <c r="DI768" s="2"/>
      <c r="DJ768" s="2"/>
      <c r="DK768" s="2"/>
      <c r="DL768" s="2"/>
      <c r="DM768" s="2"/>
      <c r="DN768" s="2"/>
      <c r="DO768" s="2"/>
      <c r="DP768" s="2"/>
    </row>
    <row r="769" spans="9:120" ht="9.9499999999999993" customHeight="1">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c r="AR769" s="2"/>
      <c r="AS769" s="2"/>
      <c r="AT769" s="2"/>
      <c r="AU769" s="2"/>
      <c r="AV769" s="2"/>
      <c r="AW769" s="2"/>
      <c r="AX769" s="2"/>
      <c r="AY769" s="2"/>
      <c r="AZ769" s="2"/>
      <c r="BA769" s="2"/>
      <c r="BB769" s="2"/>
      <c r="BC769" s="2"/>
      <c r="BD769" s="2"/>
      <c r="BE769" s="2"/>
      <c r="BF769" s="2"/>
      <c r="BG769" s="2"/>
      <c r="BH769" s="2"/>
      <c r="BI769" s="2"/>
      <c r="BJ769" s="2"/>
      <c r="BK769" s="2"/>
      <c r="BL769" s="2"/>
      <c r="BM769" s="2"/>
      <c r="BN769" s="2"/>
      <c r="BO769" s="2"/>
      <c r="BP769" s="2"/>
      <c r="BQ769" s="2"/>
      <c r="BR769" s="2"/>
      <c r="BS769" s="2"/>
      <c r="BT769" s="2"/>
      <c r="BU769" s="2"/>
      <c r="BV769" s="2"/>
      <c r="BW769" s="2"/>
      <c r="BX769" s="2"/>
      <c r="BY769" s="2"/>
      <c r="BZ769" s="2"/>
      <c r="CA769" s="2"/>
      <c r="CB769" s="2"/>
      <c r="CC769" s="2"/>
      <c r="CD769" s="2"/>
      <c r="CE769" s="2"/>
      <c r="CF769" s="2"/>
      <c r="CG769" s="2"/>
      <c r="CH769" s="2"/>
      <c r="CI769" s="2"/>
      <c r="CJ769" s="2"/>
      <c r="CK769" s="2"/>
      <c r="CL769" s="2"/>
      <c r="CM769" s="2"/>
      <c r="CN769" s="2"/>
      <c r="CO769" s="2"/>
      <c r="CP769" s="2"/>
      <c r="CQ769" s="2"/>
      <c r="CR769" s="2"/>
      <c r="CS769" s="2"/>
      <c r="CT769" s="2"/>
      <c r="CU769" s="2"/>
      <c r="CV769" s="2"/>
      <c r="CW769" s="2"/>
      <c r="CX769" s="2"/>
      <c r="CY769" s="2"/>
      <c r="CZ769" s="2"/>
      <c r="DA769" s="2"/>
      <c r="DB769" s="2"/>
      <c r="DC769" s="2"/>
      <c r="DD769" s="2"/>
      <c r="DE769" s="2"/>
      <c r="DF769" s="2"/>
      <c r="DG769" s="2"/>
      <c r="DH769" s="2"/>
      <c r="DI769" s="2"/>
      <c r="DJ769" s="2"/>
      <c r="DK769" s="2"/>
      <c r="DL769" s="2"/>
      <c r="DM769" s="2"/>
      <c r="DN769" s="2"/>
      <c r="DO769" s="2"/>
      <c r="DP769" s="2"/>
    </row>
    <row r="770" spans="9:120" ht="9.9499999999999993" customHeight="1">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c r="AR770" s="2"/>
      <c r="AS770" s="2"/>
      <c r="AT770" s="2"/>
      <c r="AU770" s="2"/>
      <c r="AV770" s="2"/>
      <c r="AW770" s="2"/>
      <c r="AX770" s="2"/>
      <c r="AY770" s="2"/>
      <c r="AZ770" s="2"/>
      <c r="BA770" s="2"/>
      <c r="BB770" s="2"/>
      <c r="BC770" s="2"/>
      <c r="BD770" s="2"/>
      <c r="BE770" s="2"/>
      <c r="BF770" s="2"/>
      <c r="BG770" s="2"/>
      <c r="BH770" s="2"/>
      <c r="BI770" s="2"/>
      <c r="BJ770" s="2"/>
      <c r="BK770" s="2"/>
      <c r="BL770" s="2"/>
      <c r="BM770" s="2"/>
      <c r="BN770" s="2"/>
      <c r="BO770" s="2"/>
      <c r="BP770" s="2"/>
      <c r="BQ770" s="2"/>
      <c r="BR770" s="2"/>
      <c r="BS770" s="2"/>
      <c r="BT770" s="2"/>
      <c r="BU770" s="2"/>
      <c r="BV770" s="2"/>
      <c r="BW770" s="2"/>
      <c r="BX770" s="2"/>
      <c r="BY770" s="2"/>
      <c r="BZ770" s="2"/>
      <c r="CA770" s="2"/>
      <c r="CB770" s="2"/>
      <c r="CC770" s="2"/>
      <c r="CD770" s="2"/>
      <c r="CE770" s="2"/>
      <c r="CF770" s="2"/>
      <c r="CG770" s="2"/>
      <c r="CH770" s="2"/>
      <c r="CI770" s="2"/>
      <c r="CJ770" s="2"/>
      <c r="CK770" s="2"/>
      <c r="CL770" s="2"/>
      <c r="CM770" s="2"/>
      <c r="CN770" s="2"/>
      <c r="CO770" s="2"/>
      <c r="CP770" s="2"/>
      <c r="CQ770" s="2"/>
      <c r="CR770" s="2"/>
      <c r="CS770" s="2"/>
      <c r="CT770" s="2"/>
      <c r="CU770" s="2"/>
      <c r="CV770" s="2"/>
      <c r="CW770" s="2"/>
      <c r="CX770" s="2"/>
      <c r="CY770" s="2"/>
      <c r="CZ770" s="2"/>
      <c r="DA770" s="2"/>
      <c r="DB770" s="2"/>
      <c r="DC770" s="2"/>
      <c r="DD770" s="2"/>
      <c r="DE770" s="2"/>
      <c r="DF770" s="2"/>
      <c r="DG770" s="2"/>
      <c r="DH770" s="2"/>
      <c r="DI770" s="2"/>
      <c r="DJ770" s="2"/>
      <c r="DK770" s="2"/>
      <c r="DL770" s="2"/>
      <c r="DM770" s="2"/>
      <c r="DN770" s="2"/>
      <c r="DO770" s="2"/>
      <c r="DP770" s="2"/>
    </row>
    <row r="771" spans="9:120" ht="9.9499999999999993" customHeight="1">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c r="AR771" s="2"/>
      <c r="AS771" s="2"/>
      <c r="AT771" s="2"/>
      <c r="AU771" s="2"/>
      <c r="AV771" s="2"/>
      <c r="AW771" s="2"/>
      <c r="AX771" s="2"/>
      <c r="AY771" s="2"/>
      <c r="AZ771" s="2"/>
      <c r="BA771" s="2"/>
      <c r="BB771" s="2"/>
      <c r="BC771" s="2"/>
      <c r="BD771" s="2"/>
      <c r="BE771" s="2"/>
      <c r="BF771" s="2"/>
      <c r="BG771" s="2"/>
      <c r="BH771" s="2"/>
      <c r="BI771" s="2"/>
      <c r="BJ771" s="2"/>
      <c r="BK771" s="2"/>
      <c r="BL771" s="2"/>
      <c r="BM771" s="2"/>
      <c r="BN771" s="2"/>
      <c r="BO771" s="2"/>
      <c r="BP771" s="2"/>
      <c r="BQ771" s="2"/>
      <c r="BR771" s="2"/>
      <c r="BS771" s="2"/>
      <c r="BT771" s="2"/>
      <c r="BU771" s="2"/>
      <c r="BV771" s="2"/>
      <c r="BW771" s="2"/>
      <c r="BX771" s="2"/>
      <c r="BY771" s="2"/>
      <c r="BZ771" s="2"/>
      <c r="CA771" s="2"/>
      <c r="CB771" s="2"/>
      <c r="CC771" s="2"/>
      <c r="CD771" s="2"/>
      <c r="CE771" s="2"/>
      <c r="CF771" s="2"/>
      <c r="CG771" s="2"/>
      <c r="CH771" s="2"/>
      <c r="CI771" s="2"/>
      <c r="CJ771" s="2"/>
      <c r="CK771" s="2"/>
      <c r="CL771" s="2"/>
      <c r="CM771" s="2"/>
      <c r="CN771" s="2"/>
      <c r="CO771" s="2"/>
      <c r="CP771" s="2"/>
      <c r="CQ771" s="2"/>
      <c r="CR771" s="2"/>
      <c r="CS771" s="2"/>
      <c r="CT771" s="2"/>
      <c r="CU771" s="2"/>
      <c r="CV771" s="2"/>
      <c r="CW771" s="2"/>
      <c r="CX771" s="2"/>
      <c r="CY771" s="2"/>
      <c r="CZ771" s="2"/>
      <c r="DA771" s="2"/>
      <c r="DB771" s="2"/>
      <c r="DC771" s="2"/>
      <c r="DD771" s="2"/>
      <c r="DE771" s="2"/>
      <c r="DF771" s="2"/>
      <c r="DG771" s="2"/>
      <c r="DH771" s="2"/>
      <c r="DI771" s="2"/>
      <c r="DJ771" s="2"/>
      <c r="DK771" s="2"/>
      <c r="DL771" s="2"/>
      <c r="DM771" s="2"/>
      <c r="DN771" s="2"/>
      <c r="DO771" s="2"/>
      <c r="DP771" s="2"/>
    </row>
    <row r="772" spans="9:120" ht="9.9499999999999993" customHeight="1">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c r="AR772" s="2"/>
      <c r="AS772" s="2"/>
      <c r="AT772" s="2"/>
      <c r="AU772" s="2"/>
      <c r="AV772" s="2"/>
      <c r="AW772" s="2"/>
      <c r="AX772" s="2"/>
      <c r="AY772" s="2"/>
      <c r="AZ772" s="2"/>
      <c r="BA772" s="2"/>
      <c r="BB772" s="2"/>
      <c r="BC772" s="2"/>
      <c r="BD772" s="2"/>
      <c r="BE772" s="2"/>
      <c r="BF772" s="2"/>
      <c r="BG772" s="2"/>
      <c r="BH772" s="2"/>
      <c r="BI772" s="2"/>
      <c r="BJ772" s="2"/>
      <c r="BK772" s="2"/>
      <c r="BL772" s="2"/>
      <c r="BM772" s="2"/>
      <c r="BN772" s="2"/>
      <c r="BO772" s="2"/>
      <c r="BP772" s="2"/>
      <c r="BQ772" s="2"/>
      <c r="BR772" s="2"/>
      <c r="BS772" s="2"/>
      <c r="BT772" s="2"/>
      <c r="BU772" s="2"/>
      <c r="BV772" s="2"/>
      <c r="BW772" s="2"/>
      <c r="BX772" s="2"/>
      <c r="BY772" s="2"/>
      <c r="BZ772" s="2"/>
      <c r="CA772" s="2"/>
      <c r="CB772" s="2"/>
      <c r="CC772" s="2"/>
      <c r="CD772" s="2"/>
      <c r="CE772" s="2"/>
      <c r="CF772" s="2"/>
      <c r="CG772" s="2"/>
      <c r="CH772" s="2"/>
      <c r="CI772" s="2"/>
      <c r="CJ772" s="2"/>
      <c r="CK772" s="2"/>
      <c r="CL772" s="2"/>
      <c r="CM772" s="2"/>
      <c r="CN772" s="2"/>
      <c r="CO772" s="2"/>
      <c r="CP772" s="2"/>
      <c r="CQ772" s="2"/>
      <c r="CR772" s="2"/>
      <c r="CS772" s="2"/>
      <c r="CT772" s="2"/>
      <c r="CU772" s="2"/>
      <c r="CV772" s="2"/>
      <c r="CW772" s="2"/>
      <c r="CX772" s="2"/>
      <c r="CY772" s="2"/>
      <c r="CZ772" s="2"/>
      <c r="DA772" s="2"/>
      <c r="DB772" s="2"/>
      <c r="DC772" s="2"/>
      <c r="DD772" s="2"/>
      <c r="DE772" s="2"/>
      <c r="DF772" s="2"/>
      <c r="DG772" s="2"/>
      <c r="DH772" s="2"/>
      <c r="DI772" s="2"/>
      <c r="DJ772" s="2"/>
      <c r="DK772" s="2"/>
      <c r="DL772" s="2"/>
      <c r="DM772" s="2"/>
      <c r="DN772" s="2"/>
      <c r="DO772" s="2"/>
      <c r="DP772" s="2"/>
    </row>
    <row r="773" spans="9:120" ht="9.9499999999999993" customHeight="1">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c r="AR773" s="2"/>
      <c r="AS773" s="2"/>
      <c r="AT773" s="2"/>
      <c r="AU773" s="2"/>
      <c r="AV773" s="2"/>
      <c r="AW773" s="2"/>
      <c r="AX773" s="2"/>
      <c r="AY773" s="2"/>
      <c r="AZ773" s="2"/>
      <c r="BA773" s="2"/>
      <c r="BB773" s="2"/>
      <c r="BC773" s="2"/>
      <c r="BD773" s="2"/>
      <c r="BE773" s="2"/>
      <c r="BF773" s="2"/>
      <c r="BG773" s="2"/>
      <c r="BH773" s="2"/>
      <c r="BI773" s="2"/>
      <c r="BJ773" s="2"/>
      <c r="BK773" s="2"/>
      <c r="BL773" s="2"/>
      <c r="BM773" s="2"/>
      <c r="BN773" s="2"/>
      <c r="BO773" s="2"/>
      <c r="BP773" s="2"/>
      <c r="BQ773" s="2"/>
      <c r="BR773" s="2"/>
      <c r="BS773" s="2"/>
      <c r="BT773" s="2"/>
      <c r="BU773" s="2"/>
      <c r="BV773" s="2"/>
      <c r="BW773" s="2"/>
      <c r="BX773" s="2"/>
      <c r="BY773" s="2"/>
      <c r="BZ773" s="2"/>
      <c r="CA773" s="2"/>
      <c r="CB773" s="2"/>
      <c r="CC773" s="2"/>
      <c r="CD773" s="2"/>
      <c r="CE773" s="2"/>
      <c r="CF773" s="2"/>
      <c r="CG773" s="2"/>
      <c r="CH773" s="2"/>
      <c r="CI773" s="2"/>
      <c r="CJ773" s="2"/>
      <c r="CK773" s="2"/>
      <c r="CL773" s="2"/>
      <c r="CM773" s="2"/>
      <c r="CN773" s="2"/>
      <c r="CO773" s="2"/>
      <c r="CP773" s="2"/>
      <c r="CQ773" s="2"/>
      <c r="CR773" s="2"/>
      <c r="CS773" s="2"/>
      <c r="CT773" s="2"/>
      <c r="CU773" s="2"/>
      <c r="CV773" s="2"/>
      <c r="CW773" s="2"/>
      <c r="CX773" s="2"/>
      <c r="CY773" s="2"/>
      <c r="CZ773" s="2"/>
      <c r="DA773" s="2"/>
      <c r="DB773" s="2"/>
      <c r="DC773" s="2"/>
      <c r="DD773" s="2"/>
      <c r="DE773" s="2"/>
      <c r="DF773" s="2"/>
      <c r="DG773" s="2"/>
      <c r="DH773" s="2"/>
      <c r="DI773" s="2"/>
      <c r="DJ773" s="2"/>
      <c r="DK773" s="2"/>
      <c r="DL773" s="2"/>
      <c r="DM773" s="2"/>
      <c r="DN773" s="2"/>
      <c r="DO773" s="2"/>
      <c r="DP773" s="2"/>
    </row>
    <row r="774" spans="9:120" ht="9.9499999999999993" customHeight="1">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c r="AR774" s="2"/>
      <c r="AS774" s="2"/>
      <c r="AT774" s="2"/>
      <c r="AU774" s="2"/>
      <c r="AV774" s="2"/>
      <c r="AW774" s="2"/>
      <c r="AX774" s="2"/>
      <c r="AY774" s="2"/>
      <c r="AZ774" s="2"/>
      <c r="BA774" s="2"/>
      <c r="BB774" s="2"/>
      <c r="BC774" s="2"/>
      <c r="BD774" s="2"/>
      <c r="BE774" s="2"/>
      <c r="BF774" s="2"/>
      <c r="BG774" s="2"/>
      <c r="BH774" s="2"/>
      <c r="BI774" s="2"/>
      <c r="BJ774" s="2"/>
      <c r="BK774" s="2"/>
      <c r="BL774" s="2"/>
      <c r="BM774" s="2"/>
      <c r="BN774" s="2"/>
      <c r="BO774" s="2"/>
      <c r="BP774" s="2"/>
      <c r="BQ774" s="2"/>
      <c r="BR774" s="2"/>
      <c r="BS774" s="2"/>
      <c r="BT774" s="2"/>
      <c r="BU774" s="2"/>
      <c r="BV774" s="2"/>
      <c r="BW774" s="2"/>
      <c r="BX774" s="2"/>
      <c r="BY774" s="2"/>
      <c r="BZ774" s="2"/>
      <c r="CA774" s="2"/>
      <c r="CB774" s="2"/>
      <c r="CC774" s="2"/>
      <c r="CD774" s="2"/>
      <c r="CE774" s="2"/>
      <c r="CF774" s="2"/>
      <c r="CG774" s="2"/>
      <c r="CH774" s="2"/>
      <c r="CI774" s="2"/>
      <c r="CJ774" s="2"/>
      <c r="CK774" s="2"/>
      <c r="CL774" s="2"/>
      <c r="CM774" s="2"/>
      <c r="CN774" s="2"/>
      <c r="CO774" s="2"/>
      <c r="CP774" s="2"/>
      <c r="CQ774" s="2"/>
      <c r="CR774" s="2"/>
      <c r="CS774" s="2"/>
      <c r="CT774" s="2"/>
      <c r="CU774" s="2"/>
      <c r="CV774" s="2"/>
      <c r="CW774" s="2"/>
      <c r="CX774" s="2"/>
      <c r="CY774" s="2"/>
      <c r="CZ774" s="2"/>
      <c r="DA774" s="2"/>
      <c r="DB774" s="2"/>
      <c r="DC774" s="2"/>
      <c r="DD774" s="2"/>
      <c r="DE774" s="2"/>
      <c r="DF774" s="2"/>
      <c r="DG774" s="2"/>
      <c r="DH774" s="2"/>
      <c r="DI774" s="2"/>
      <c r="DJ774" s="2"/>
      <c r="DK774" s="2"/>
      <c r="DL774" s="2"/>
      <c r="DM774" s="2"/>
      <c r="DN774" s="2"/>
      <c r="DO774" s="2"/>
      <c r="DP774" s="2"/>
    </row>
    <row r="775" spans="9:120" ht="9.9499999999999993" customHeight="1">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c r="AR775" s="2"/>
      <c r="AS775" s="2"/>
      <c r="AT775" s="2"/>
      <c r="AU775" s="2"/>
      <c r="AV775" s="2"/>
      <c r="AW775" s="2"/>
      <c r="AX775" s="2"/>
      <c r="AY775" s="2"/>
      <c r="AZ775" s="2"/>
      <c r="BA775" s="2"/>
      <c r="BB775" s="2"/>
      <c r="BC775" s="2"/>
      <c r="BD775" s="2"/>
      <c r="BE775" s="2"/>
      <c r="BF775" s="2"/>
      <c r="BG775" s="2"/>
      <c r="BH775" s="2"/>
      <c r="BI775" s="2"/>
      <c r="BJ775" s="2"/>
      <c r="BK775" s="2"/>
      <c r="BL775" s="2"/>
      <c r="BM775" s="2"/>
      <c r="BN775" s="2"/>
      <c r="BO775" s="2"/>
      <c r="BP775" s="2"/>
      <c r="BQ775" s="2"/>
      <c r="BR775" s="2"/>
      <c r="BS775" s="2"/>
      <c r="BT775" s="2"/>
      <c r="BU775" s="2"/>
      <c r="BV775" s="2"/>
      <c r="BW775" s="2"/>
      <c r="BX775" s="2"/>
      <c r="BY775" s="2"/>
      <c r="BZ775" s="2"/>
      <c r="CA775" s="2"/>
      <c r="CB775" s="2"/>
      <c r="CC775" s="2"/>
      <c r="CD775" s="2"/>
      <c r="CE775" s="2"/>
      <c r="CF775" s="2"/>
      <c r="CG775" s="2"/>
      <c r="CH775" s="2"/>
      <c r="CI775" s="2"/>
      <c r="CJ775" s="2"/>
      <c r="CK775" s="2"/>
      <c r="CL775" s="2"/>
      <c r="CM775" s="2"/>
      <c r="CN775" s="2"/>
      <c r="CO775" s="2"/>
      <c r="CP775" s="2"/>
      <c r="CQ775" s="2"/>
      <c r="CR775" s="2"/>
      <c r="CS775" s="2"/>
      <c r="CT775" s="2"/>
      <c r="CU775" s="2"/>
      <c r="CV775" s="2"/>
      <c r="CW775" s="2"/>
      <c r="CX775" s="2"/>
      <c r="CY775" s="2"/>
      <c r="CZ775" s="2"/>
      <c r="DA775" s="2"/>
      <c r="DB775" s="2"/>
      <c r="DC775" s="2"/>
      <c r="DD775" s="2"/>
      <c r="DE775" s="2"/>
      <c r="DF775" s="2"/>
      <c r="DG775" s="2"/>
      <c r="DH775" s="2"/>
      <c r="DI775" s="2"/>
      <c r="DJ775" s="2"/>
      <c r="DK775" s="2"/>
      <c r="DL775" s="2"/>
      <c r="DM775" s="2"/>
      <c r="DN775" s="2"/>
      <c r="DO775" s="2"/>
      <c r="DP775" s="2"/>
    </row>
    <row r="776" spans="9:120" ht="9.9499999999999993" customHeight="1">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c r="AR776" s="2"/>
      <c r="AS776" s="2"/>
      <c r="AT776" s="2"/>
      <c r="AU776" s="2"/>
      <c r="AV776" s="2"/>
      <c r="AW776" s="2"/>
      <c r="AX776" s="2"/>
      <c r="AY776" s="2"/>
      <c r="AZ776" s="2"/>
      <c r="BA776" s="2"/>
      <c r="BB776" s="2"/>
      <c r="BC776" s="2"/>
      <c r="BD776" s="2"/>
      <c r="BE776" s="2"/>
      <c r="BF776" s="2"/>
      <c r="BG776" s="2"/>
      <c r="BH776" s="2"/>
      <c r="BI776" s="2"/>
      <c r="BJ776" s="2"/>
      <c r="BK776" s="2"/>
      <c r="BL776" s="2"/>
      <c r="BM776" s="2"/>
      <c r="BN776" s="2"/>
      <c r="BO776" s="2"/>
      <c r="BP776" s="2"/>
      <c r="BQ776" s="2"/>
      <c r="BR776" s="2"/>
      <c r="BS776" s="2"/>
      <c r="BT776" s="2"/>
      <c r="BU776" s="2"/>
      <c r="BV776" s="2"/>
      <c r="BW776" s="2"/>
      <c r="BX776" s="2"/>
      <c r="BY776" s="2"/>
      <c r="BZ776" s="2"/>
      <c r="CA776" s="2"/>
      <c r="CB776" s="2"/>
      <c r="CC776" s="2"/>
      <c r="CD776" s="2"/>
      <c r="CE776" s="2"/>
      <c r="CF776" s="2"/>
      <c r="CG776" s="2"/>
      <c r="CH776" s="2"/>
      <c r="CI776" s="2"/>
      <c r="CJ776" s="2"/>
      <c r="CK776" s="2"/>
      <c r="CL776" s="2"/>
      <c r="CM776" s="2"/>
      <c r="CN776" s="2"/>
      <c r="CO776" s="2"/>
      <c r="CP776" s="2"/>
      <c r="CQ776" s="2"/>
      <c r="CR776" s="2"/>
      <c r="CS776" s="2"/>
      <c r="CT776" s="2"/>
      <c r="CU776" s="2"/>
      <c r="CV776" s="2"/>
      <c r="CW776" s="2"/>
      <c r="CX776" s="2"/>
      <c r="CY776" s="2"/>
      <c r="CZ776" s="2"/>
      <c r="DA776" s="2"/>
      <c r="DB776" s="2"/>
      <c r="DC776" s="2"/>
      <c r="DD776" s="2"/>
      <c r="DE776" s="2"/>
      <c r="DF776" s="2"/>
      <c r="DG776" s="2"/>
      <c r="DH776" s="2"/>
      <c r="DI776" s="2"/>
      <c r="DJ776" s="2"/>
      <c r="DK776" s="2"/>
      <c r="DL776" s="2"/>
      <c r="DM776" s="2"/>
      <c r="DN776" s="2"/>
      <c r="DO776" s="2"/>
      <c r="DP776" s="2"/>
    </row>
    <row r="777" spans="9:120" ht="9.9499999999999993" customHeight="1">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c r="AR777" s="2"/>
      <c r="AS777" s="2"/>
      <c r="AT777" s="2"/>
      <c r="AU777" s="2"/>
      <c r="AV777" s="2"/>
      <c r="AW777" s="2"/>
      <c r="AX777" s="2"/>
      <c r="AY777" s="2"/>
      <c r="AZ777" s="2"/>
      <c r="BA777" s="2"/>
      <c r="BB777" s="2"/>
      <c r="BC777" s="2"/>
      <c r="BD777" s="2"/>
      <c r="BE777" s="2"/>
      <c r="BF777" s="2"/>
      <c r="BG777" s="2"/>
      <c r="BH777" s="2"/>
      <c r="BI777" s="2"/>
      <c r="BJ777" s="2"/>
      <c r="BK777" s="2"/>
      <c r="BL777" s="2"/>
      <c r="BM777" s="2"/>
      <c r="BN777" s="2"/>
      <c r="BO777" s="2"/>
      <c r="BP777" s="2"/>
      <c r="BQ777" s="2"/>
      <c r="BR777" s="2"/>
      <c r="BS777" s="2"/>
      <c r="BT777" s="2"/>
      <c r="BU777" s="2"/>
      <c r="BV777" s="2"/>
      <c r="BW777" s="2"/>
      <c r="BX777" s="2"/>
      <c r="BY777" s="2"/>
      <c r="BZ777" s="2"/>
      <c r="CA777" s="2"/>
      <c r="CB777" s="2"/>
      <c r="CC777" s="2"/>
      <c r="CD777" s="2"/>
      <c r="CE777" s="2"/>
      <c r="CF777" s="2"/>
      <c r="CG777" s="2"/>
      <c r="CH777" s="2"/>
      <c r="CI777" s="2"/>
      <c r="CJ777" s="2"/>
      <c r="CK777" s="2"/>
      <c r="CL777" s="2"/>
      <c r="CM777" s="2"/>
      <c r="CN777" s="2"/>
      <c r="CO777" s="2"/>
      <c r="CP777" s="2"/>
      <c r="CQ777" s="2"/>
      <c r="CR777" s="2"/>
      <c r="CS777" s="2"/>
      <c r="CT777" s="2"/>
      <c r="CU777" s="2"/>
      <c r="CV777" s="2"/>
      <c r="CW777" s="2"/>
      <c r="CX777" s="2"/>
      <c r="CY777" s="2"/>
      <c r="CZ777" s="2"/>
      <c r="DA777" s="2"/>
      <c r="DB777" s="2"/>
      <c r="DC777" s="2"/>
      <c r="DD777" s="2"/>
      <c r="DE777" s="2"/>
      <c r="DF777" s="2"/>
      <c r="DG777" s="2"/>
      <c r="DH777" s="2"/>
      <c r="DI777" s="2"/>
      <c r="DJ777" s="2"/>
      <c r="DK777" s="2"/>
      <c r="DL777" s="2"/>
      <c r="DM777" s="2"/>
      <c r="DN777" s="2"/>
      <c r="DO777" s="2"/>
      <c r="DP777" s="2"/>
    </row>
    <row r="778" spans="9:120" ht="9.9499999999999993" customHeight="1">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c r="AR778" s="2"/>
      <c r="AS778" s="2"/>
      <c r="AT778" s="2"/>
      <c r="AU778" s="2"/>
      <c r="AV778" s="2"/>
      <c r="AW778" s="2"/>
      <c r="AX778" s="2"/>
      <c r="AY778" s="2"/>
      <c r="AZ778" s="2"/>
      <c r="BA778" s="2"/>
      <c r="BB778" s="2"/>
      <c r="BC778" s="2"/>
      <c r="BD778" s="2"/>
      <c r="BE778" s="2"/>
      <c r="BF778" s="2"/>
      <c r="BG778" s="2"/>
      <c r="BH778" s="2"/>
      <c r="BI778" s="2"/>
      <c r="BJ778" s="2"/>
      <c r="BK778" s="2"/>
      <c r="BL778" s="2"/>
      <c r="BM778" s="2"/>
      <c r="BN778" s="2"/>
      <c r="BO778" s="2"/>
      <c r="BP778" s="2"/>
      <c r="BQ778" s="2"/>
      <c r="BR778" s="2"/>
      <c r="BS778" s="2"/>
      <c r="BT778" s="2"/>
      <c r="BU778" s="2"/>
      <c r="BV778" s="2"/>
      <c r="BW778" s="2"/>
      <c r="BX778" s="2"/>
      <c r="BY778" s="2"/>
      <c r="BZ778" s="2"/>
      <c r="CA778" s="2"/>
      <c r="CB778" s="2"/>
      <c r="CC778" s="2"/>
      <c r="CD778" s="2"/>
      <c r="CE778" s="2"/>
      <c r="CF778" s="2"/>
      <c r="CG778" s="2"/>
      <c r="CH778" s="2"/>
      <c r="CI778" s="2"/>
      <c r="CJ778" s="2"/>
      <c r="CK778" s="2"/>
      <c r="CL778" s="2"/>
      <c r="CM778" s="2"/>
      <c r="CN778" s="2"/>
      <c r="CO778" s="2"/>
      <c r="CP778" s="2"/>
      <c r="CQ778" s="2"/>
      <c r="CR778" s="2"/>
      <c r="CS778" s="2"/>
      <c r="CT778" s="2"/>
      <c r="CU778" s="2"/>
      <c r="CV778" s="2"/>
      <c r="CW778" s="2"/>
      <c r="CX778" s="2"/>
      <c r="CY778" s="2"/>
      <c r="CZ778" s="2"/>
      <c r="DA778" s="2"/>
      <c r="DB778" s="2"/>
      <c r="DC778" s="2"/>
      <c r="DD778" s="2"/>
      <c r="DE778" s="2"/>
      <c r="DF778" s="2"/>
      <c r="DG778" s="2"/>
      <c r="DH778" s="2"/>
      <c r="DI778" s="2"/>
      <c r="DJ778" s="2"/>
      <c r="DK778" s="2"/>
      <c r="DL778" s="2"/>
      <c r="DM778" s="2"/>
      <c r="DN778" s="2"/>
      <c r="DO778" s="2"/>
      <c r="DP778" s="2"/>
    </row>
    <row r="779" spans="9:120" ht="9.9499999999999993" customHeight="1">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c r="AR779" s="2"/>
      <c r="AS779" s="2"/>
      <c r="AT779" s="2"/>
      <c r="AU779" s="2"/>
      <c r="AV779" s="2"/>
      <c r="AW779" s="2"/>
      <c r="AX779" s="2"/>
      <c r="AY779" s="2"/>
      <c r="AZ779" s="2"/>
      <c r="BA779" s="2"/>
      <c r="BB779" s="2"/>
      <c r="BC779" s="2"/>
      <c r="BD779" s="2"/>
      <c r="BE779" s="2"/>
      <c r="BF779" s="2"/>
      <c r="BG779" s="2"/>
      <c r="BH779" s="2"/>
      <c r="BI779" s="2"/>
      <c r="BJ779" s="2"/>
      <c r="BK779" s="2"/>
      <c r="BL779" s="2"/>
      <c r="BM779" s="2"/>
      <c r="BN779" s="2"/>
      <c r="BO779" s="2"/>
      <c r="BP779" s="2"/>
      <c r="BQ779" s="2"/>
      <c r="BR779" s="2"/>
      <c r="BS779" s="2"/>
      <c r="BT779" s="2"/>
      <c r="BU779" s="2"/>
      <c r="BV779" s="2"/>
      <c r="BW779" s="2"/>
      <c r="BX779" s="2"/>
      <c r="BY779" s="2"/>
      <c r="BZ779" s="2"/>
      <c r="CA779" s="2"/>
      <c r="CB779" s="2"/>
      <c r="CC779" s="2"/>
      <c r="CD779" s="2"/>
      <c r="CE779" s="2"/>
      <c r="CF779" s="2"/>
      <c r="CG779" s="2"/>
      <c r="CH779" s="2"/>
      <c r="CI779" s="2"/>
      <c r="CJ779" s="2"/>
      <c r="CK779" s="2"/>
      <c r="CL779" s="2"/>
      <c r="CM779" s="2"/>
      <c r="CN779" s="2"/>
      <c r="CO779" s="2"/>
      <c r="CP779" s="2"/>
      <c r="CQ779" s="2"/>
      <c r="CR779" s="2"/>
      <c r="CS779" s="2"/>
      <c r="CT779" s="2"/>
      <c r="CU779" s="2"/>
      <c r="CV779" s="2"/>
      <c r="CW779" s="2"/>
      <c r="CX779" s="2"/>
      <c r="CY779" s="2"/>
      <c r="CZ779" s="2"/>
      <c r="DA779" s="2"/>
      <c r="DB779" s="2"/>
      <c r="DC779" s="2"/>
      <c r="DD779" s="2"/>
      <c r="DE779" s="2"/>
      <c r="DF779" s="2"/>
      <c r="DG779" s="2"/>
      <c r="DH779" s="2"/>
      <c r="DI779" s="2"/>
      <c r="DJ779" s="2"/>
      <c r="DK779" s="2"/>
      <c r="DL779" s="2"/>
      <c r="DM779" s="2"/>
      <c r="DN779" s="2"/>
      <c r="DO779" s="2"/>
      <c r="DP779" s="2"/>
    </row>
    <row r="780" spans="9:120" ht="9.9499999999999993" customHeight="1">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c r="AR780" s="2"/>
      <c r="AS780" s="2"/>
      <c r="AT780" s="2"/>
      <c r="AU780" s="2"/>
      <c r="AV780" s="2"/>
      <c r="AW780" s="2"/>
      <c r="AX780" s="2"/>
      <c r="AY780" s="2"/>
      <c r="AZ780" s="2"/>
      <c r="BA780" s="2"/>
      <c r="BB780" s="2"/>
      <c r="BC780" s="2"/>
      <c r="BD780" s="2"/>
      <c r="BE780" s="2"/>
      <c r="BF780" s="2"/>
      <c r="BG780" s="2"/>
      <c r="BH780" s="2"/>
      <c r="BI780" s="2"/>
      <c r="BJ780" s="2"/>
      <c r="BK780" s="2"/>
      <c r="BL780" s="2"/>
      <c r="BM780" s="2"/>
      <c r="BN780" s="2"/>
      <c r="BO780" s="2"/>
      <c r="BP780" s="2"/>
      <c r="BQ780" s="2"/>
      <c r="BR780" s="2"/>
      <c r="BS780" s="2"/>
      <c r="BT780" s="2"/>
      <c r="BU780" s="2"/>
      <c r="BV780" s="2"/>
      <c r="BW780" s="2"/>
      <c r="BX780" s="2"/>
      <c r="BY780" s="2"/>
      <c r="BZ780" s="2"/>
      <c r="CA780" s="2"/>
      <c r="CB780" s="2"/>
      <c r="CC780" s="2"/>
      <c r="CD780" s="2"/>
      <c r="CE780" s="2"/>
      <c r="CF780" s="2"/>
      <c r="CG780" s="2"/>
      <c r="CH780" s="2"/>
      <c r="CI780" s="2"/>
      <c r="CJ780" s="2"/>
      <c r="CK780" s="2"/>
      <c r="CL780" s="2"/>
      <c r="CM780" s="2"/>
      <c r="CN780" s="2"/>
      <c r="CO780" s="2"/>
      <c r="CP780" s="2"/>
      <c r="CQ780" s="2"/>
      <c r="CR780" s="2"/>
      <c r="CS780" s="2"/>
      <c r="CT780" s="2"/>
      <c r="CU780" s="2"/>
      <c r="CV780" s="2"/>
      <c r="CW780" s="2"/>
      <c r="CX780" s="2"/>
      <c r="CY780" s="2"/>
      <c r="CZ780" s="2"/>
      <c r="DA780" s="2"/>
      <c r="DB780" s="2"/>
      <c r="DC780" s="2"/>
      <c r="DD780" s="2"/>
      <c r="DE780" s="2"/>
      <c r="DF780" s="2"/>
      <c r="DG780" s="2"/>
      <c r="DH780" s="2"/>
      <c r="DI780" s="2"/>
      <c r="DJ780" s="2"/>
      <c r="DK780" s="2"/>
      <c r="DL780" s="2"/>
      <c r="DM780" s="2"/>
      <c r="DN780" s="2"/>
      <c r="DO780" s="2"/>
      <c r="DP780" s="2"/>
    </row>
    <row r="781" spans="9:120" ht="9.9499999999999993" customHeight="1">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c r="AR781" s="2"/>
      <c r="AS781" s="2"/>
      <c r="AT781" s="2"/>
      <c r="AU781" s="2"/>
      <c r="AV781" s="2"/>
      <c r="AW781" s="2"/>
      <c r="AX781" s="2"/>
      <c r="AY781" s="2"/>
      <c r="AZ781" s="2"/>
      <c r="BA781" s="2"/>
      <c r="BB781" s="2"/>
      <c r="BC781" s="2"/>
      <c r="BD781" s="2"/>
      <c r="BE781" s="2"/>
      <c r="BF781" s="2"/>
      <c r="BG781" s="2"/>
      <c r="BH781" s="2"/>
      <c r="BI781" s="2"/>
      <c r="BJ781" s="2"/>
      <c r="BK781" s="2"/>
      <c r="BL781" s="2"/>
      <c r="BM781" s="2"/>
      <c r="BN781" s="2"/>
      <c r="BO781" s="2"/>
      <c r="BP781" s="2"/>
      <c r="BQ781" s="2"/>
      <c r="BR781" s="2"/>
      <c r="BS781" s="2"/>
      <c r="BT781" s="2"/>
      <c r="BU781" s="2"/>
      <c r="BV781" s="2"/>
      <c r="BW781" s="2"/>
      <c r="BX781" s="2"/>
      <c r="BY781" s="2"/>
      <c r="BZ781" s="2"/>
      <c r="CA781" s="2"/>
      <c r="CB781" s="2"/>
      <c r="CC781" s="2"/>
      <c r="CD781" s="2"/>
      <c r="CE781" s="2"/>
      <c r="CF781" s="2"/>
      <c r="CG781" s="2"/>
      <c r="CH781" s="2"/>
      <c r="CI781" s="2"/>
      <c r="CJ781" s="2"/>
      <c r="CK781" s="2"/>
      <c r="CL781" s="2"/>
      <c r="CM781" s="2"/>
      <c r="CN781" s="2"/>
      <c r="CO781" s="2"/>
      <c r="CP781" s="2"/>
      <c r="CQ781" s="2"/>
      <c r="CR781" s="2"/>
      <c r="CS781" s="2"/>
      <c r="CT781" s="2"/>
      <c r="CU781" s="2"/>
      <c r="CV781" s="2"/>
      <c r="CW781" s="2"/>
      <c r="CX781" s="2"/>
      <c r="CY781" s="2"/>
      <c r="CZ781" s="2"/>
      <c r="DA781" s="2"/>
      <c r="DB781" s="2"/>
      <c r="DC781" s="2"/>
      <c r="DD781" s="2"/>
      <c r="DE781" s="2"/>
      <c r="DF781" s="2"/>
      <c r="DG781" s="2"/>
      <c r="DH781" s="2"/>
      <c r="DI781" s="2"/>
      <c r="DJ781" s="2"/>
      <c r="DK781" s="2"/>
      <c r="DL781" s="2"/>
      <c r="DM781" s="2"/>
      <c r="DN781" s="2"/>
      <c r="DO781" s="2"/>
      <c r="DP781" s="2"/>
    </row>
    <row r="782" spans="9:120" ht="9.9499999999999993" customHeight="1">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c r="AR782" s="2"/>
      <c r="AS782" s="2"/>
      <c r="AT782" s="2"/>
      <c r="AU782" s="2"/>
      <c r="AV782" s="2"/>
      <c r="AW782" s="2"/>
      <c r="AX782" s="2"/>
      <c r="AY782" s="2"/>
      <c r="AZ782" s="2"/>
      <c r="BA782" s="2"/>
      <c r="BB782" s="2"/>
      <c r="BC782" s="2"/>
      <c r="BD782" s="2"/>
      <c r="BE782" s="2"/>
      <c r="BF782" s="2"/>
      <c r="BG782" s="2"/>
      <c r="BH782" s="2"/>
      <c r="BI782" s="2"/>
      <c r="BJ782" s="2"/>
      <c r="BK782" s="2"/>
      <c r="BL782" s="2"/>
      <c r="BM782" s="2"/>
      <c r="BN782" s="2"/>
      <c r="BO782" s="2"/>
      <c r="BP782" s="2"/>
      <c r="BQ782" s="2"/>
      <c r="BR782" s="2"/>
      <c r="BS782" s="2"/>
      <c r="BT782" s="2"/>
      <c r="BU782" s="2"/>
      <c r="BV782" s="2"/>
      <c r="BW782" s="2"/>
      <c r="BX782" s="2"/>
      <c r="BY782" s="2"/>
      <c r="BZ782" s="2"/>
      <c r="CA782" s="2"/>
      <c r="CB782" s="2"/>
      <c r="CC782" s="2"/>
      <c r="CD782" s="2"/>
      <c r="CE782" s="2"/>
      <c r="CF782" s="2"/>
      <c r="CG782" s="2"/>
      <c r="CH782" s="2"/>
      <c r="CI782" s="2"/>
      <c r="CJ782" s="2"/>
      <c r="CK782" s="2"/>
      <c r="CL782" s="2"/>
      <c r="CM782" s="2"/>
      <c r="CN782" s="2"/>
      <c r="CO782" s="2"/>
      <c r="CP782" s="2"/>
      <c r="CQ782" s="2"/>
      <c r="CR782" s="2"/>
      <c r="CS782" s="2"/>
      <c r="CT782" s="2"/>
      <c r="CU782" s="2"/>
      <c r="CV782" s="2"/>
      <c r="CW782" s="2"/>
      <c r="CX782" s="2"/>
      <c r="CY782" s="2"/>
      <c r="CZ782" s="2"/>
      <c r="DA782" s="2"/>
      <c r="DB782" s="2"/>
      <c r="DC782" s="2"/>
      <c r="DD782" s="2"/>
      <c r="DE782" s="2"/>
      <c r="DF782" s="2"/>
      <c r="DG782" s="2"/>
      <c r="DH782" s="2"/>
      <c r="DI782" s="2"/>
      <c r="DJ782" s="2"/>
      <c r="DK782" s="2"/>
      <c r="DL782" s="2"/>
      <c r="DM782" s="2"/>
      <c r="DN782" s="2"/>
      <c r="DO782" s="2"/>
      <c r="DP782" s="2"/>
    </row>
    <row r="783" spans="9:120" ht="9.9499999999999993" customHeight="1">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c r="AR783" s="2"/>
      <c r="AS783" s="2"/>
      <c r="AT783" s="2"/>
      <c r="AU783" s="2"/>
      <c r="AV783" s="2"/>
      <c r="AW783" s="2"/>
      <c r="AX783" s="2"/>
      <c r="AY783" s="2"/>
      <c r="AZ783" s="2"/>
      <c r="BA783" s="2"/>
      <c r="BB783" s="2"/>
      <c r="BC783" s="2"/>
      <c r="BD783" s="2"/>
      <c r="BE783" s="2"/>
      <c r="BF783" s="2"/>
      <c r="BG783" s="2"/>
      <c r="BH783" s="2"/>
      <c r="BI783" s="2"/>
      <c r="BJ783" s="2"/>
      <c r="BK783" s="2"/>
      <c r="BL783" s="2"/>
      <c r="BM783" s="2"/>
      <c r="BN783" s="2"/>
      <c r="BO783" s="2"/>
      <c r="BP783" s="2"/>
      <c r="BQ783" s="2"/>
      <c r="BR783" s="2"/>
      <c r="BS783" s="2"/>
      <c r="BT783" s="2"/>
      <c r="BU783" s="2"/>
      <c r="BV783" s="2"/>
      <c r="BW783" s="2"/>
      <c r="BX783" s="2"/>
      <c r="BY783" s="2"/>
      <c r="BZ783" s="2"/>
      <c r="CA783" s="2"/>
      <c r="CB783" s="2"/>
      <c r="CC783" s="2"/>
      <c r="CD783" s="2"/>
      <c r="CE783" s="2"/>
      <c r="CF783" s="2"/>
      <c r="CG783" s="2"/>
      <c r="CH783" s="2"/>
      <c r="CI783" s="2"/>
      <c r="CJ783" s="2"/>
      <c r="CK783" s="2"/>
      <c r="CL783" s="2"/>
      <c r="CM783" s="2"/>
      <c r="CN783" s="2"/>
      <c r="CO783" s="2"/>
      <c r="CP783" s="2"/>
      <c r="CQ783" s="2"/>
      <c r="CR783" s="2"/>
      <c r="CS783" s="2"/>
      <c r="CT783" s="2"/>
      <c r="CU783" s="2"/>
      <c r="CV783" s="2"/>
      <c r="CW783" s="2"/>
      <c r="CX783" s="2"/>
      <c r="CY783" s="2"/>
      <c r="CZ783" s="2"/>
      <c r="DA783" s="2"/>
      <c r="DB783" s="2"/>
      <c r="DC783" s="2"/>
      <c r="DD783" s="2"/>
      <c r="DE783" s="2"/>
      <c r="DF783" s="2"/>
      <c r="DG783" s="2"/>
      <c r="DH783" s="2"/>
      <c r="DI783" s="2"/>
      <c r="DJ783" s="2"/>
      <c r="DK783" s="2"/>
      <c r="DL783" s="2"/>
      <c r="DM783" s="2"/>
      <c r="DN783" s="2"/>
      <c r="DO783" s="2"/>
      <c r="DP783" s="2"/>
    </row>
    <row r="784" spans="9:120" ht="9.9499999999999993" customHeight="1">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c r="AR784" s="2"/>
      <c r="AS784" s="2"/>
      <c r="AT784" s="2"/>
      <c r="AU784" s="2"/>
      <c r="AV784" s="2"/>
      <c r="AW784" s="2"/>
      <c r="AX784" s="2"/>
      <c r="AY784" s="2"/>
      <c r="AZ784" s="2"/>
      <c r="BA784" s="2"/>
      <c r="BB784" s="2"/>
      <c r="BC784" s="2"/>
      <c r="BD784" s="2"/>
      <c r="BE784" s="2"/>
      <c r="BF784" s="2"/>
      <c r="BG784" s="2"/>
      <c r="BH784" s="2"/>
      <c r="BI784" s="2"/>
      <c r="BJ784" s="2"/>
      <c r="BK784" s="2"/>
      <c r="BL784" s="2"/>
      <c r="BM784" s="2"/>
      <c r="BN784" s="2"/>
      <c r="BO784" s="2"/>
      <c r="BP784" s="2"/>
      <c r="BQ784" s="2"/>
      <c r="BR784" s="2"/>
      <c r="BS784" s="2"/>
      <c r="BT784" s="2"/>
      <c r="BU784" s="2"/>
      <c r="BV784" s="2"/>
      <c r="BW784" s="2"/>
      <c r="BX784" s="2"/>
      <c r="BY784" s="2"/>
      <c r="BZ784" s="2"/>
      <c r="CA784" s="2"/>
      <c r="CB784" s="2"/>
      <c r="CC784" s="2"/>
      <c r="CD784" s="2"/>
      <c r="CE784" s="2"/>
      <c r="CF784" s="2"/>
      <c r="CG784" s="2"/>
      <c r="CH784" s="2"/>
      <c r="CI784" s="2"/>
      <c r="CJ784" s="2"/>
      <c r="CK784" s="2"/>
      <c r="CL784" s="2"/>
      <c r="CM784" s="2"/>
      <c r="CN784" s="2"/>
      <c r="CO784" s="2"/>
      <c r="CP784" s="2"/>
      <c r="CQ784" s="2"/>
      <c r="CR784" s="2"/>
      <c r="CS784" s="2"/>
      <c r="CT784" s="2"/>
      <c r="CU784" s="2"/>
      <c r="CV784" s="2"/>
      <c r="CW784" s="2"/>
      <c r="CX784" s="2"/>
      <c r="CY784" s="2"/>
      <c r="CZ784" s="2"/>
      <c r="DA784" s="2"/>
      <c r="DB784" s="2"/>
      <c r="DC784" s="2"/>
      <c r="DD784" s="2"/>
      <c r="DE784" s="2"/>
      <c r="DF784" s="2"/>
      <c r="DG784" s="2"/>
      <c r="DH784" s="2"/>
      <c r="DI784" s="2"/>
      <c r="DJ784" s="2"/>
      <c r="DK784" s="2"/>
      <c r="DL784" s="2"/>
      <c r="DM784" s="2"/>
      <c r="DN784" s="2"/>
      <c r="DO784" s="2"/>
      <c r="DP784" s="2"/>
    </row>
    <row r="785" spans="9:120" ht="9.9499999999999993" customHeight="1">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c r="AR785" s="2"/>
      <c r="AS785" s="2"/>
      <c r="AT785" s="2"/>
      <c r="AU785" s="2"/>
      <c r="AV785" s="2"/>
      <c r="AW785" s="2"/>
      <c r="AX785" s="2"/>
      <c r="AY785" s="2"/>
      <c r="AZ785" s="2"/>
      <c r="BA785" s="2"/>
      <c r="BB785" s="2"/>
      <c r="BC785" s="2"/>
      <c r="BD785" s="2"/>
      <c r="BE785" s="2"/>
      <c r="BF785" s="2"/>
      <c r="BG785" s="2"/>
      <c r="BH785" s="2"/>
      <c r="BI785" s="2"/>
      <c r="BJ785" s="2"/>
      <c r="BK785" s="2"/>
      <c r="BL785" s="2"/>
      <c r="BM785" s="2"/>
      <c r="BN785" s="2"/>
      <c r="BO785" s="2"/>
      <c r="BP785" s="2"/>
      <c r="BQ785" s="2"/>
      <c r="BR785" s="2"/>
      <c r="BS785" s="2"/>
      <c r="BT785" s="2"/>
      <c r="BU785" s="2"/>
      <c r="BV785" s="2"/>
      <c r="BW785" s="2"/>
      <c r="BX785" s="2"/>
      <c r="BY785" s="2"/>
      <c r="BZ785" s="2"/>
      <c r="CA785" s="2"/>
      <c r="CB785" s="2"/>
      <c r="CC785" s="2"/>
      <c r="CD785" s="2"/>
      <c r="CE785" s="2"/>
      <c r="CF785" s="2"/>
      <c r="CG785" s="2"/>
      <c r="CH785" s="2"/>
      <c r="CI785" s="2"/>
      <c r="CJ785" s="2"/>
      <c r="CK785" s="2"/>
      <c r="CL785" s="2"/>
      <c r="CM785" s="2"/>
      <c r="CN785" s="2"/>
      <c r="CO785" s="2"/>
      <c r="CP785" s="2"/>
      <c r="CQ785" s="2"/>
      <c r="CR785" s="2"/>
      <c r="CS785" s="2"/>
      <c r="CT785" s="2"/>
      <c r="CU785" s="2"/>
      <c r="CV785" s="2"/>
      <c r="CW785" s="2"/>
      <c r="CX785" s="2"/>
      <c r="CY785" s="2"/>
      <c r="CZ785" s="2"/>
      <c r="DA785" s="2"/>
      <c r="DB785" s="2"/>
      <c r="DC785" s="2"/>
      <c r="DD785" s="2"/>
      <c r="DE785" s="2"/>
      <c r="DF785" s="2"/>
      <c r="DG785" s="2"/>
      <c r="DH785" s="2"/>
      <c r="DI785" s="2"/>
      <c r="DJ785" s="2"/>
      <c r="DK785" s="2"/>
      <c r="DL785" s="2"/>
      <c r="DM785" s="2"/>
      <c r="DN785" s="2"/>
      <c r="DO785" s="2"/>
      <c r="DP785" s="2"/>
    </row>
    <row r="786" spans="9:120" ht="9.9499999999999993" customHeight="1">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c r="AR786" s="2"/>
      <c r="AS786" s="2"/>
      <c r="AT786" s="2"/>
      <c r="AU786" s="2"/>
      <c r="AV786" s="2"/>
      <c r="AW786" s="2"/>
      <c r="AX786" s="2"/>
      <c r="AY786" s="2"/>
      <c r="AZ786" s="2"/>
      <c r="BA786" s="2"/>
      <c r="BB786" s="2"/>
      <c r="BC786" s="2"/>
      <c r="BD786" s="2"/>
      <c r="BE786" s="2"/>
      <c r="BF786" s="2"/>
      <c r="BG786" s="2"/>
      <c r="BH786" s="2"/>
      <c r="BI786" s="2"/>
      <c r="BJ786" s="2"/>
      <c r="BK786" s="2"/>
      <c r="BL786" s="2"/>
      <c r="BM786" s="2"/>
      <c r="BN786" s="2"/>
      <c r="BO786" s="2"/>
      <c r="BP786" s="2"/>
      <c r="BQ786" s="2"/>
      <c r="BR786" s="2"/>
      <c r="BS786" s="2"/>
      <c r="BT786" s="2"/>
      <c r="BU786" s="2"/>
      <c r="BV786" s="2"/>
      <c r="BW786" s="2"/>
      <c r="BX786" s="2"/>
      <c r="BY786" s="2"/>
      <c r="BZ786" s="2"/>
      <c r="CA786" s="2"/>
      <c r="CB786" s="2"/>
      <c r="CC786" s="2"/>
      <c r="CD786" s="2"/>
      <c r="CE786" s="2"/>
      <c r="CF786" s="2"/>
      <c r="CG786" s="2"/>
      <c r="CH786" s="2"/>
      <c r="CI786" s="2"/>
      <c r="CJ786" s="2"/>
      <c r="CK786" s="2"/>
      <c r="CL786" s="2"/>
      <c r="CM786" s="2"/>
      <c r="CN786" s="2"/>
      <c r="CO786" s="2"/>
      <c r="CP786" s="2"/>
      <c r="CQ786" s="2"/>
      <c r="CR786" s="2"/>
      <c r="CS786" s="2"/>
      <c r="CT786" s="2"/>
      <c r="CU786" s="2"/>
      <c r="CV786" s="2"/>
      <c r="CW786" s="2"/>
      <c r="CX786" s="2"/>
      <c r="CY786" s="2"/>
      <c r="CZ786" s="2"/>
      <c r="DA786" s="2"/>
      <c r="DB786" s="2"/>
      <c r="DC786" s="2"/>
      <c r="DD786" s="2"/>
      <c r="DE786" s="2"/>
      <c r="DF786" s="2"/>
      <c r="DG786" s="2"/>
      <c r="DH786" s="2"/>
      <c r="DI786" s="2"/>
      <c r="DJ786" s="2"/>
      <c r="DK786" s="2"/>
      <c r="DL786" s="2"/>
      <c r="DM786" s="2"/>
      <c r="DN786" s="2"/>
      <c r="DO786" s="2"/>
      <c r="DP786" s="2"/>
    </row>
    <row r="787" spans="9:120" ht="9.9499999999999993" customHeight="1">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c r="AR787" s="2"/>
      <c r="AS787" s="2"/>
      <c r="AT787" s="2"/>
      <c r="AU787" s="2"/>
      <c r="AV787" s="2"/>
      <c r="AW787" s="2"/>
      <c r="AX787" s="2"/>
      <c r="AY787" s="2"/>
      <c r="AZ787" s="2"/>
      <c r="BA787" s="2"/>
      <c r="BB787" s="2"/>
      <c r="BC787" s="2"/>
      <c r="BD787" s="2"/>
      <c r="BE787" s="2"/>
      <c r="BF787" s="2"/>
      <c r="BG787" s="2"/>
      <c r="BH787" s="2"/>
      <c r="BI787" s="2"/>
      <c r="BJ787" s="2"/>
      <c r="BK787" s="2"/>
      <c r="BL787" s="2"/>
      <c r="BM787" s="2"/>
      <c r="BN787" s="2"/>
      <c r="BO787" s="2"/>
      <c r="BP787" s="2"/>
      <c r="BQ787" s="2"/>
      <c r="BR787" s="2"/>
      <c r="BS787" s="2"/>
      <c r="BT787" s="2"/>
      <c r="BU787" s="2"/>
      <c r="BV787" s="2"/>
      <c r="BW787" s="2"/>
      <c r="BX787" s="2"/>
      <c r="BY787" s="2"/>
      <c r="BZ787" s="2"/>
      <c r="CA787" s="2"/>
      <c r="CB787" s="2"/>
      <c r="CC787" s="2"/>
      <c r="CD787" s="2"/>
      <c r="CE787" s="2"/>
      <c r="CF787" s="2"/>
      <c r="CG787" s="2"/>
      <c r="CH787" s="2"/>
      <c r="CI787" s="2"/>
      <c r="CJ787" s="2"/>
      <c r="CK787" s="2"/>
      <c r="CL787" s="2"/>
      <c r="CM787" s="2"/>
      <c r="CN787" s="2"/>
      <c r="CO787" s="2"/>
      <c r="CP787" s="2"/>
      <c r="CQ787" s="2"/>
      <c r="CR787" s="2"/>
      <c r="CS787" s="2"/>
      <c r="CT787" s="2"/>
      <c r="CU787" s="2"/>
      <c r="CV787" s="2"/>
      <c r="CW787" s="2"/>
      <c r="CX787" s="2"/>
      <c r="CY787" s="2"/>
      <c r="CZ787" s="2"/>
      <c r="DA787" s="2"/>
      <c r="DB787" s="2"/>
      <c r="DC787" s="2"/>
      <c r="DD787" s="2"/>
      <c r="DE787" s="2"/>
      <c r="DF787" s="2"/>
      <c r="DG787" s="2"/>
      <c r="DH787" s="2"/>
      <c r="DI787" s="2"/>
      <c r="DJ787" s="2"/>
      <c r="DK787" s="2"/>
      <c r="DL787" s="2"/>
      <c r="DM787" s="2"/>
      <c r="DN787" s="2"/>
      <c r="DO787" s="2"/>
      <c r="DP787" s="2"/>
    </row>
    <row r="788" spans="9:120" ht="9.9499999999999993" customHeight="1">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c r="AP788" s="2"/>
      <c r="AQ788" s="2"/>
      <c r="AR788" s="2"/>
      <c r="AS788" s="2"/>
      <c r="AT788" s="2"/>
      <c r="AU788" s="2"/>
      <c r="AV788" s="2"/>
      <c r="AW788" s="2"/>
      <c r="AX788" s="2"/>
      <c r="AY788" s="2"/>
      <c r="AZ788" s="2"/>
      <c r="BA788" s="2"/>
      <c r="BB788" s="2"/>
      <c r="BC788" s="2"/>
      <c r="BD788" s="2"/>
      <c r="BE788" s="2"/>
      <c r="BF788" s="2"/>
      <c r="BG788" s="2"/>
      <c r="BH788" s="2"/>
      <c r="BI788" s="2"/>
      <c r="BJ788" s="2"/>
      <c r="BK788" s="2"/>
      <c r="BL788" s="2"/>
      <c r="BM788" s="2"/>
      <c r="BN788" s="2"/>
      <c r="BO788" s="2"/>
      <c r="BP788" s="2"/>
      <c r="BQ788" s="2"/>
      <c r="BR788" s="2"/>
      <c r="BS788" s="2"/>
      <c r="BT788" s="2"/>
      <c r="BU788" s="2"/>
      <c r="BV788" s="2"/>
      <c r="BW788" s="2"/>
      <c r="BX788" s="2"/>
      <c r="BY788" s="2"/>
      <c r="BZ788" s="2"/>
      <c r="CA788" s="2"/>
      <c r="CB788" s="2"/>
      <c r="CC788" s="2"/>
      <c r="CD788" s="2"/>
      <c r="CE788" s="2"/>
      <c r="CF788" s="2"/>
      <c r="CG788" s="2"/>
      <c r="CH788" s="2"/>
      <c r="CI788" s="2"/>
      <c r="CJ788" s="2"/>
      <c r="CK788" s="2"/>
      <c r="CL788" s="2"/>
      <c r="CM788" s="2"/>
      <c r="CN788" s="2"/>
      <c r="CO788" s="2"/>
      <c r="CP788" s="2"/>
      <c r="CQ788" s="2"/>
      <c r="CR788" s="2"/>
      <c r="CS788" s="2"/>
      <c r="CT788" s="2"/>
      <c r="CU788" s="2"/>
      <c r="CV788" s="2"/>
      <c r="CW788" s="2"/>
      <c r="CX788" s="2"/>
      <c r="CY788" s="2"/>
      <c r="CZ788" s="2"/>
      <c r="DA788" s="2"/>
      <c r="DB788" s="2"/>
      <c r="DC788" s="2"/>
      <c r="DD788" s="2"/>
      <c r="DE788" s="2"/>
      <c r="DF788" s="2"/>
      <c r="DG788" s="2"/>
      <c r="DH788" s="2"/>
      <c r="DI788" s="2"/>
      <c r="DJ788" s="2"/>
      <c r="DK788" s="2"/>
      <c r="DL788" s="2"/>
      <c r="DM788" s="2"/>
      <c r="DN788" s="2"/>
      <c r="DO788" s="2"/>
      <c r="DP788" s="2"/>
    </row>
    <row r="789" spans="9:120" ht="9.9499999999999993" customHeight="1">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c r="AP789" s="2"/>
      <c r="AQ789" s="2"/>
      <c r="AR789" s="2"/>
      <c r="AS789" s="2"/>
      <c r="AT789" s="2"/>
      <c r="AU789" s="2"/>
      <c r="AV789" s="2"/>
      <c r="AW789" s="2"/>
      <c r="AX789" s="2"/>
      <c r="AY789" s="2"/>
      <c r="AZ789" s="2"/>
      <c r="BA789" s="2"/>
      <c r="BB789" s="2"/>
      <c r="BC789" s="2"/>
      <c r="BD789" s="2"/>
      <c r="BE789" s="2"/>
      <c r="BF789" s="2"/>
      <c r="BG789" s="2"/>
      <c r="BH789" s="2"/>
      <c r="BI789" s="2"/>
      <c r="BJ789" s="2"/>
      <c r="BK789" s="2"/>
      <c r="BL789" s="2"/>
      <c r="BM789" s="2"/>
      <c r="BN789" s="2"/>
      <c r="BO789" s="2"/>
      <c r="BP789" s="2"/>
      <c r="BQ789" s="2"/>
      <c r="BR789" s="2"/>
      <c r="BS789" s="2"/>
      <c r="BT789" s="2"/>
      <c r="BU789" s="2"/>
      <c r="BV789" s="2"/>
      <c r="BW789" s="2"/>
      <c r="BX789" s="2"/>
      <c r="BY789" s="2"/>
      <c r="BZ789" s="2"/>
      <c r="CA789" s="2"/>
      <c r="CB789" s="2"/>
      <c r="CC789" s="2"/>
      <c r="CD789" s="2"/>
      <c r="CE789" s="2"/>
      <c r="CF789" s="2"/>
      <c r="CG789" s="2"/>
      <c r="CH789" s="2"/>
      <c r="CI789" s="2"/>
      <c r="CJ789" s="2"/>
      <c r="CK789" s="2"/>
      <c r="CL789" s="2"/>
      <c r="CM789" s="2"/>
      <c r="CN789" s="2"/>
      <c r="CO789" s="2"/>
      <c r="CP789" s="2"/>
      <c r="CQ789" s="2"/>
      <c r="CR789" s="2"/>
      <c r="CS789" s="2"/>
      <c r="CT789" s="2"/>
      <c r="CU789" s="2"/>
      <c r="CV789" s="2"/>
      <c r="CW789" s="2"/>
      <c r="CX789" s="2"/>
      <c r="CY789" s="2"/>
      <c r="CZ789" s="2"/>
      <c r="DA789" s="2"/>
      <c r="DB789" s="2"/>
      <c r="DC789" s="2"/>
      <c r="DD789" s="2"/>
      <c r="DE789" s="2"/>
      <c r="DF789" s="2"/>
      <c r="DG789" s="2"/>
      <c r="DH789" s="2"/>
      <c r="DI789" s="2"/>
      <c r="DJ789" s="2"/>
      <c r="DK789" s="2"/>
      <c r="DL789" s="2"/>
      <c r="DM789" s="2"/>
      <c r="DN789" s="2"/>
      <c r="DO789" s="2"/>
      <c r="DP789" s="2"/>
    </row>
    <row r="790" spans="9:120" ht="9.9499999999999993" customHeight="1">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c r="AP790" s="2"/>
      <c r="AQ790" s="2"/>
      <c r="AR790" s="2"/>
      <c r="AS790" s="2"/>
      <c r="AT790" s="2"/>
      <c r="AU790" s="2"/>
      <c r="AV790" s="2"/>
      <c r="AW790" s="2"/>
      <c r="AX790" s="2"/>
      <c r="AY790" s="2"/>
      <c r="AZ790" s="2"/>
      <c r="BA790" s="2"/>
      <c r="BB790" s="2"/>
      <c r="BC790" s="2"/>
      <c r="BD790" s="2"/>
      <c r="BE790" s="2"/>
      <c r="BF790" s="2"/>
      <c r="BG790" s="2"/>
      <c r="BH790" s="2"/>
      <c r="BI790" s="2"/>
      <c r="BJ790" s="2"/>
      <c r="BK790" s="2"/>
      <c r="BL790" s="2"/>
      <c r="BM790" s="2"/>
      <c r="BN790" s="2"/>
      <c r="BO790" s="2"/>
      <c r="BP790" s="2"/>
      <c r="BQ790" s="2"/>
      <c r="BR790" s="2"/>
      <c r="BS790" s="2"/>
      <c r="BT790" s="2"/>
      <c r="BU790" s="2"/>
      <c r="BV790" s="2"/>
      <c r="BW790" s="2"/>
      <c r="BX790" s="2"/>
      <c r="BY790" s="2"/>
      <c r="BZ790" s="2"/>
      <c r="CA790" s="2"/>
      <c r="CB790" s="2"/>
      <c r="CC790" s="2"/>
      <c r="CD790" s="2"/>
      <c r="CE790" s="2"/>
      <c r="CF790" s="2"/>
      <c r="CG790" s="2"/>
      <c r="CH790" s="2"/>
      <c r="CI790" s="2"/>
      <c r="CJ790" s="2"/>
      <c r="CK790" s="2"/>
      <c r="CL790" s="2"/>
      <c r="CM790" s="2"/>
      <c r="CN790" s="2"/>
      <c r="CO790" s="2"/>
      <c r="CP790" s="2"/>
      <c r="CQ790" s="2"/>
      <c r="CR790" s="2"/>
      <c r="CS790" s="2"/>
      <c r="CT790" s="2"/>
      <c r="CU790" s="2"/>
      <c r="CV790" s="2"/>
      <c r="CW790" s="2"/>
      <c r="CX790" s="2"/>
      <c r="CY790" s="2"/>
      <c r="CZ790" s="2"/>
      <c r="DA790" s="2"/>
      <c r="DB790" s="2"/>
      <c r="DC790" s="2"/>
      <c r="DD790" s="2"/>
      <c r="DE790" s="2"/>
      <c r="DF790" s="2"/>
      <c r="DG790" s="2"/>
      <c r="DH790" s="2"/>
      <c r="DI790" s="2"/>
      <c r="DJ790" s="2"/>
      <c r="DK790" s="2"/>
      <c r="DL790" s="2"/>
      <c r="DM790" s="2"/>
      <c r="DN790" s="2"/>
      <c r="DO790" s="2"/>
      <c r="DP790" s="2"/>
    </row>
    <row r="791" spans="9:120" ht="9.9499999999999993" customHeight="1">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c r="AP791" s="2"/>
      <c r="AQ791" s="2"/>
      <c r="AR791" s="2"/>
      <c r="AS791" s="2"/>
      <c r="AT791" s="2"/>
      <c r="AU791" s="2"/>
      <c r="AV791" s="2"/>
      <c r="AW791" s="2"/>
      <c r="AX791" s="2"/>
      <c r="AY791" s="2"/>
      <c r="AZ791" s="2"/>
      <c r="BA791" s="2"/>
      <c r="BB791" s="2"/>
      <c r="BC791" s="2"/>
      <c r="BD791" s="2"/>
      <c r="BE791" s="2"/>
      <c r="BF791" s="2"/>
      <c r="BG791" s="2"/>
      <c r="BH791" s="2"/>
      <c r="BI791" s="2"/>
      <c r="BJ791" s="2"/>
      <c r="BK791" s="2"/>
      <c r="BL791" s="2"/>
      <c r="BM791" s="2"/>
      <c r="BN791" s="2"/>
      <c r="BO791" s="2"/>
      <c r="BP791" s="2"/>
      <c r="BQ791" s="2"/>
      <c r="BR791" s="2"/>
      <c r="BS791" s="2"/>
      <c r="BT791" s="2"/>
      <c r="BU791" s="2"/>
      <c r="BV791" s="2"/>
      <c r="BW791" s="2"/>
      <c r="BX791" s="2"/>
      <c r="BY791" s="2"/>
      <c r="BZ791" s="2"/>
      <c r="CA791" s="2"/>
      <c r="CB791" s="2"/>
      <c r="CC791" s="2"/>
      <c r="CD791" s="2"/>
      <c r="CE791" s="2"/>
      <c r="CF791" s="2"/>
      <c r="CG791" s="2"/>
      <c r="CH791" s="2"/>
      <c r="CI791" s="2"/>
      <c r="CJ791" s="2"/>
      <c r="CK791" s="2"/>
      <c r="CL791" s="2"/>
      <c r="CM791" s="2"/>
      <c r="CN791" s="2"/>
      <c r="CO791" s="2"/>
      <c r="CP791" s="2"/>
      <c r="CQ791" s="2"/>
      <c r="CR791" s="2"/>
      <c r="CS791" s="2"/>
      <c r="CT791" s="2"/>
      <c r="CU791" s="2"/>
      <c r="CV791" s="2"/>
      <c r="CW791" s="2"/>
      <c r="CX791" s="2"/>
      <c r="CY791" s="2"/>
      <c r="CZ791" s="2"/>
      <c r="DA791" s="2"/>
      <c r="DB791" s="2"/>
      <c r="DC791" s="2"/>
      <c r="DD791" s="2"/>
      <c r="DE791" s="2"/>
      <c r="DF791" s="2"/>
      <c r="DG791" s="2"/>
      <c r="DH791" s="2"/>
      <c r="DI791" s="2"/>
      <c r="DJ791" s="2"/>
      <c r="DK791" s="2"/>
      <c r="DL791" s="2"/>
      <c r="DM791" s="2"/>
      <c r="DN791" s="2"/>
      <c r="DO791" s="2"/>
      <c r="DP791" s="2"/>
    </row>
    <row r="792" spans="9:120" ht="9.9499999999999993" customHeight="1">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c r="AP792" s="2"/>
      <c r="AQ792" s="2"/>
      <c r="AR792" s="2"/>
      <c r="AS792" s="2"/>
      <c r="AT792" s="2"/>
      <c r="AU792" s="2"/>
      <c r="AV792" s="2"/>
      <c r="AW792" s="2"/>
      <c r="AX792" s="2"/>
      <c r="AY792" s="2"/>
      <c r="AZ792" s="2"/>
      <c r="BA792" s="2"/>
      <c r="BB792" s="2"/>
      <c r="BC792" s="2"/>
      <c r="BD792" s="2"/>
      <c r="BE792" s="2"/>
      <c r="BF792" s="2"/>
      <c r="BG792" s="2"/>
      <c r="BH792" s="2"/>
      <c r="BI792" s="2"/>
      <c r="BJ792" s="2"/>
      <c r="BK792" s="2"/>
      <c r="BL792" s="2"/>
      <c r="BM792" s="2"/>
      <c r="BN792" s="2"/>
      <c r="BO792" s="2"/>
      <c r="BP792" s="2"/>
      <c r="BQ792" s="2"/>
      <c r="BR792" s="2"/>
      <c r="BS792" s="2"/>
      <c r="BT792" s="2"/>
      <c r="BU792" s="2"/>
      <c r="BV792" s="2"/>
      <c r="BW792" s="2"/>
      <c r="BX792" s="2"/>
      <c r="BY792" s="2"/>
      <c r="BZ792" s="2"/>
      <c r="CA792" s="2"/>
      <c r="CB792" s="2"/>
      <c r="CC792" s="2"/>
      <c r="CD792" s="2"/>
      <c r="CE792" s="2"/>
      <c r="CF792" s="2"/>
      <c r="CG792" s="2"/>
      <c r="CH792" s="2"/>
      <c r="CI792" s="2"/>
      <c r="CJ792" s="2"/>
      <c r="CK792" s="2"/>
      <c r="CL792" s="2"/>
      <c r="CM792" s="2"/>
      <c r="CN792" s="2"/>
      <c r="CO792" s="2"/>
      <c r="CP792" s="2"/>
      <c r="CQ792" s="2"/>
      <c r="CR792" s="2"/>
      <c r="CS792" s="2"/>
      <c r="CT792" s="2"/>
      <c r="CU792" s="2"/>
      <c r="CV792" s="2"/>
      <c r="CW792" s="2"/>
      <c r="CX792" s="2"/>
      <c r="CY792" s="2"/>
      <c r="CZ792" s="2"/>
      <c r="DA792" s="2"/>
      <c r="DB792" s="2"/>
      <c r="DC792" s="2"/>
      <c r="DD792" s="2"/>
      <c r="DE792" s="2"/>
      <c r="DF792" s="2"/>
      <c r="DG792" s="2"/>
      <c r="DH792" s="2"/>
      <c r="DI792" s="2"/>
      <c r="DJ792" s="2"/>
      <c r="DK792" s="2"/>
      <c r="DL792" s="2"/>
      <c r="DM792" s="2"/>
      <c r="DN792" s="2"/>
      <c r="DO792" s="2"/>
      <c r="DP792" s="2"/>
    </row>
    <row r="793" spans="9:120" ht="9.9499999999999993" customHeight="1">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c r="AP793" s="2"/>
      <c r="AQ793" s="2"/>
      <c r="AR793" s="2"/>
      <c r="AS793" s="2"/>
      <c r="AT793" s="2"/>
      <c r="AU793" s="2"/>
      <c r="AV793" s="2"/>
      <c r="AW793" s="2"/>
      <c r="AX793" s="2"/>
      <c r="AY793" s="2"/>
      <c r="AZ793" s="2"/>
      <c r="BA793" s="2"/>
      <c r="BB793" s="2"/>
      <c r="BC793" s="2"/>
      <c r="BD793" s="2"/>
      <c r="BE793" s="2"/>
      <c r="BF793" s="2"/>
      <c r="BG793" s="2"/>
      <c r="BH793" s="2"/>
      <c r="BI793" s="2"/>
      <c r="BJ793" s="2"/>
      <c r="BK793" s="2"/>
      <c r="BL793" s="2"/>
      <c r="BM793" s="2"/>
      <c r="BN793" s="2"/>
      <c r="BO793" s="2"/>
      <c r="BP793" s="2"/>
      <c r="BQ793" s="2"/>
      <c r="BR793" s="2"/>
      <c r="BS793" s="2"/>
      <c r="BT793" s="2"/>
      <c r="BU793" s="2"/>
      <c r="BV793" s="2"/>
      <c r="BW793" s="2"/>
      <c r="BX793" s="2"/>
      <c r="BY793" s="2"/>
      <c r="BZ793" s="2"/>
      <c r="CA793" s="2"/>
      <c r="CB793" s="2"/>
      <c r="CC793" s="2"/>
      <c r="CD793" s="2"/>
      <c r="CE793" s="2"/>
      <c r="CF793" s="2"/>
      <c r="CG793" s="2"/>
      <c r="CH793" s="2"/>
      <c r="CI793" s="2"/>
      <c r="CJ793" s="2"/>
      <c r="CK793" s="2"/>
      <c r="CL793" s="2"/>
      <c r="CM793" s="2"/>
      <c r="CN793" s="2"/>
      <c r="CO793" s="2"/>
      <c r="CP793" s="2"/>
      <c r="CQ793" s="2"/>
      <c r="CR793" s="2"/>
      <c r="CS793" s="2"/>
      <c r="CT793" s="2"/>
      <c r="CU793" s="2"/>
      <c r="CV793" s="2"/>
      <c r="CW793" s="2"/>
      <c r="CX793" s="2"/>
      <c r="CY793" s="2"/>
      <c r="CZ793" s="2"/>
      <c r="DA793" s="2"/>
      <c r="DB793" s="2"/>
      <c r="DC793" s="2"/>
      <c r="DD793" s="2"/>
      <c r="DE793" s="2"/>
      <c r="DF793" s="2"/>
      <c r="DG793" s="2"/>
      <c r="DH793" s="2"/>
      <c r="DI793" s="2"/>
      <c r="DJ793" s="2"/>
      <c r="DK793" s="2"/>
      <c r="DL793" s="2"/>
      <c r="DM793" s="2"/>
      <c r="DN793" s="2"/>
      <c r="DO793" s="2"/>
      <c r="DP793" s="2"/>
    </row>
    <row r="794" spans="9:120" ht="9.9499999999999993" customHeight="1">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c r="AP794" s="2"/>
      <c r="AQ794" s="2"/>
      <c r="AR794" s="2"/>
      <c r="AS794" s="2"/>
      <c r="AT794" s="2"/>
      <c r="AU794" s="2"/>
      <c r="AV794" s="2"/>
      <c r="AW794" s="2"/>
      <c r="AX794" s="2"/>
      <c r="AY794" s="2"/>
      <c r="AZ794" s="2"/>
      <c r="BA794" s="2"/>
      <c r="BB794" s="2"/>
      <c r="BC794" s="2"/>
      <c r="BD794" s="2"/>
      <c r="BE794" s="2"/>
      <c r="BF794" s="2"/>
      <c r="BG794" s="2"/>
      <c r="BH794" s="2"/>
      <c r="BI794" s="2"/>
      <c r="BJ794" s="2"/>
      <c r="BK794" s="2"/>
      <c r="BL794" s="2"/>
      <c r="BM794" s="2"/>
      <c r="BN794" s="2"/>
      <c r="BO794" s="2"/>
      <c r="BP794" s="2"/>
      <c r="BQ794" s="2"/>
      <c r="BR794" s="2"/>
      <c r="BS794" s="2"/>
      <c r="BT794" s="2"/>
      <c r="BU794" s="2"/>
      <c r="BV794" s="2"/>
      <c r="BW794" s="2"/>
      <c r="BX794" s="2"/>
      <c r="BY794" s="2"/>
      <c r="BZ794" s="2"/>
      <c r="CA794" s="2"/>
      <c r="CB794" s="2"/>
      <c r="CC794" s="2"/>
      <c r="CD794" s="2"/>
      <c r="CE794" s="2"/>
      <c r="CF794" s="2"/>
      <c r="CG794" s="2"/>
      <c r="CH794" s="2"/>
      <c r="CI794" s="2"/>
      <c r="CJ794" s="2"/>
      <c r="CK794" s="2"/>
      <c r="CL794" s="2"/>
      <c r="CM794" s="2"/>
      <c r="CN794" s="2"/>
      <c r="CO794" s="2"/>
      <c r="CP794" s="2"/>
      <c r="CQ794" s="2"/>
      <c r="CR794" s="2"/>
      <c r="CS794" s="2"/>
      <c r="CT794" s="2"/>
      <c r="CU794" s="2"/>
      <c r="CV794" s="2"/>
      <c r="CW794" s="2"/>
      <c r="CX794" s="2"/>
      <c r="CY794" s="2"/>
      <c r="CZ794" s="2"/>
      <c r="DA794" s="2"/>
      <c r="DB794" s="2"/>
      <c r="DC794" s="2"/>
      <c r="DD794" s="2"/>
      <c r="DE794" s="2"/>
      <c r="DF794" s="2"/>
      <c r="DG794" s="2"/>
      <c r="DH794" s="2"/>
      <c r="DI794" s="2"/>
      <c r="DJ794" s="2"/>
      <c r="DK794" s="2"/>
      <c r="DL794" s="2"/>
      <c r="DM794" s="2"/>
      <c r="DN794" s="2"/>
      <c r="DO794" s="2"/>
      <c r="DP794" s="2"/>
    </row>
    <row r="795" spans="9:120" ht="9.9499999999999993" customHeight="1">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c r="AP795" s="2"/>
      <c r="AQ795" s="2"/>
      <c r="AR795" s="2"/>
      <c r="AS795" s="2"/>
      <c r="AT795" s="2"/>
      <c r="AU795" s="2"/>
      <c r="AV795" s="2"/>
      <c r="AW795" s="2"/>
      <c r="AX795" s="2"/>
      <c r="AY795" s="2"/>
      <c r="AZ795" s="2"/>
      <c r="BA795" s="2"/>
      <c r="BB795" s="2"/>
      <c r="BC795" s="2"/>
      <c r="BD795" s="2"/>
      <c r="BE795" s="2"/>
      <c r="BF795" s="2"/>
      <c r="BG795" s="2"/>
      <c r="BH795" s="2"/>
      <c r="BI795" s="2"/>
      <c r="BJ795" s="2"/>
      <c r="BK795" s="2"/>
      <c r="BL795" s="2"/>
      <c r="BM795" s="2"/>
      <c r="BN795" s="2"/>
      <c r="BO795" s="2"/>
      <c r="BP795" s="2"/>
      <c r="BQ795" s="2"/>
      <c r="BR795" s="2"/>
      <c r="BS795" s="2"/>
      <c r="BT795" s="2"/>
      <c r="BU795" s="2"/>
      <c r="BV795" s="2"/>
      <c r="BW795" s="2"/>
      <c r="BX795" s="2"/>
      <c r="BY795" s="2"/>
      <c r="BZ795" s="2"/>
      <c r="CA795" s="2"/>
      <c r="CB795" s="2"/>
      <c r="CC795" s="2"/>
      <c r="CD795" s="2"/>
      <c r="CE795" s="2"/>
      <c r="CF795" s="2"/>
      <c r="CG795" s="2"/>
      <c r="CH795" s="2"/>
      <c r="CI795" s="2"/>
      <c r="CJ795" s="2"/>
      <c r="CK795" s="2"/>
      <c r="CL795" s="2"/>
      <c r="CM795" s="2"/>
      <c r="CN795" s="2"/>
      <c r="CO795" s="2"/>
      <c r="CP795" s="2"/>
      <c r="CQ795" s="2"/>
      <c r="CR795" s="2"/>
      <c r="CS795" s="2"/>
      <c r="CT795" s="2"/>
      <c r="CU795" s="2"/>
      <c r="CV795" s="2"/>
      <c r="CW795" s="2"/>
      <c r="CX795" s="2"/>
      <c r="CY795" s="2"/>
      <c r="CZ795" s="2"/>
      <c r="DA795" s="2"/>
      <c r="DB795" s="2"/>
      <c r="DC795" s="2"/>
      <c r="DD795" s="2"/>
      <c r="DE795" s="2"/>
      <c r="DF795" s="2"/>
      <c r="DG795" s="2"/>
      <c r="DH795" s="2"/>
      <c r="DI795" s="2"/>
      <c r="DJ795" s="2"/>
      <c r="DK795" s="2"/>
      <c r="DL795" s="2"/>
      <c r="DM795" s="2"/>
      <c r="DN795" s="2"/>
      <c r="DO795" s="2"/>
      <c r="DP795" s="2"/>
    </row>
    <row r="796" spans="9:120" ht="9.9499999999999993" customHeight="1">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c r="AP796" s="2"/>
      <c r="AQ796" s="2"/>
      <c r="AR796" s="2"/>
      <c r="AS796" s="2"/>
      <c r="AT796" s="2"/>
      <c r="AU796" s="2"/>
      <c r="AV796" s="2"/>
      <c r="AW796" s="2"/>
      <c r="AX796" s="2"/>
      <c r="AY796" s="2"/>
      <c r="AZ796" s="2"/>
      <c r="BA796" s="2"/>
      <c r="BB796" s="2"/>
      <c r="BC796" s="2"/>
      <c r="BD796" s="2"/>
      <c r="BE796" s="2"/>
      <c r="BF796" s="2"/>
      <c r="BG796" s="2"/>
      <c r="BH796" s="2"/>
      <c r="BI796" s="2"/>
      <c r="BJ796" s="2"/>
      <c r="BK796" s="2"/>
      <c r="BL796" s="2"/>
      <c r="BM796" s="2"/>
      <c r="BN796" s="2"/>
      <c r="BO796" s="2"/>
      <c r="BP796" s="2"/>
      <c r="BQ796" s="2"/>
      <c r="BR796" s="2"/>
      <c r="BS796" s="2"/>
      <c r="BT796" s="2"/>
      <c r="BU796" s="2"/>
      <c r="BV796" s="2"/>
      <c r="BW796" s="2"/>
      <c r="BX796" s="2"/>
      <c r="BY796" s="2"/>
      <c r="BZ796" s="2"/>
      <c r="CA796" s="2"/>
      <c r="CB796" s="2"/>
      <c r="CC796" s="2"/>
      <c r="CD796" s="2"/>
      <c r="CE796" s="2"/>
      <c r="CF796" s="2"/>
      <c r="CG796" s="2"/>
      <c r="CH796" s="2"/>
      <c r="CI796" s="2"/>
      <c r="CJ796" s="2"/>
      <c r="CK796" s="2"/>
      <c r="CL796" s="2"/>
      <c r="CM796" s="2"/>
      <c r="CN796" s="2"/>
      <c r="CO796" s="2"/>
      <c r="CP796" s="2"/>
      <c r="CQ796" s="2"/>
      <c r="CR796" s="2"/>
      <c r="CS796" s="2"/>
      <c r="CT796" s="2"/>
      <c r="CU796" s="2"/>
      <c r="CV796" s="2"/>
      <c r="CW796" s="2"/>
      <c r="CX796" s="2"/>
      <c r="CY796" s="2"/>
      <c r="CZ796" s="2"/>
      <c r="DA796" s="2"/>
      <c r="DB796" s="2"/>
      <c r="DC796" s="2"/>
      <c r="DD796" s="2"/>
      <c r="DE796" s="2"/>
      <c r="DF796" s="2"/>
      <c r="DG796" s="2"/>
      <c r="DH796" s="2"/>
      <c r="DI796" s="2"/>
      <c r="DJ796" s="2"/>
      <c r="DK796" s="2"/>
      <c r="DL796" s="2"/>
      <c r="DM796" s="2"/>
      <c r="DN796" s="2"/>
      <c r="DO796" s="2"/>
      <c r="DP796" s="2"/>
    </row>
    <row r="797" spans="9:120" ht="9.9499999999999993" customHeight="1">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c r="AP797" s="2"/>
      <c r="AQ797" s="2"/>
      <c r="AR797" s="2"/>
      <c r="AS797" s="2"/>
      <c r="AT797" s="2"/>
      <c r="AU797" s="2"/>
      <c r="AV797" s="2"/>
      <c r="AW797" s="2"/>
      <c r="AX797" s="2"/>
      <c r="AY797" s="2"/>
      <c r="AZ797" s="2"/>
      <c r="BA797" s="2"/>
      <c r="BB797" s="2"/>
      <c r="BC797" s="2"/>
      <c r="BD797" s="2"/>
      <c r="BE797" s="2"/>
      <c r="BF797" s="2"/>
      <c r="BG797" s="2"/>
      <c r="BH797" s="2"/>
      <c r="BI797" s="2"/>
      <c r="BJ797" s="2"/>
      <c r="BK797" s="2"/>
      <c r="BL797" s="2"/>
      <c r="BM797" s="2"/>
      <c r="BN797" s="2"/>
      <c r="BO797" s="2"/>
      <c r="BP797" s="2"/>
      <c r="BQ797" s="2"/>
      <c r="BR797" s="2"/>
      <c r="BS797" s="2"/>
      <c r="BT797" s="2"/>
      <c r="BU797" s="2"/>
      <c r="BV797" s="2"/>
      <c r="BW797" s="2"/>
      <c r="BX797" s="2"/>
      <c r="BY797" s="2"/>
      <c r="BZ797" s="2"/>
      <c r="CA797" s="2"/>
      <c r="CB797" s="2"/>
      <c r="CC797" s="2"/>
      <c r="CD797" s="2"/>
      <c r="CE797" s="2"/>
      <c r="CF797" s="2"/>
      <c r="CG797" s="2"/>
      <c r="CH797" s="2"/>
      <c r="CI797" s="2"/>
      <c r="CJ797" s="2"/>
      <c r="CK797" s="2"/>
      <c r="CL797" s="2"/>
      <c r="CM797" s="2"/>
      <c r="CN797" s="2"/>
      <c r="CO797" s="2"/>
      <c r="CP797" s="2"/>
      <c r="CQ797" s="2"/>
      <c r="CR797" s="2"/>
      <c r="CS797" s="2"/>
      <c r="CT797" s="2"/>
      <c r="CU797" s="2"/>
      <c r="CV797" s="2"/>
      <c r="CW797" s="2"/>
      <c r="CX797" s="2"/>
      <c r="CY797" s="2"/>
      <c r="CZ797" s="2"/>
      <c r="DA797" s="2"/>
      <c r="DB797" s="2"/>
      <c r="DC797" s="2"/>
      <c r="DD797" s="2"/>
      <c r="DE797" s="2"/>
      <c r="DF797" s="2"/>
      <c r="DG797" s="2"/>
      <c r="DH797" s="2"/>
      <c r="DI797" s="2"/>
      <c r="DJ797" s="2"/>
      <c r="DK797" s="2"/>
      <c r="DL797" s="2"/>
      <c r="DM797" s="2"/>
      <c r="DN797" s="2"/>
      <c r="DO797" s="2"/>
      <c r="DP797" s="2"/>
    </row>
    <row r="798" spans="9:120" ht="9.9499999999999993" customHeight="1">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c r="AP798" s="2"/>
      <c r="AQ798" s="2"/>
      <c r="AR798" s="2"/>
      <c r="AS798" s="2"/>
      <c r="AT798" s="2"/>
      <c r="AU798" s="2"/>
      <c r="AV798" s="2"/>
      <c r="AW798" s="2"/>
      <c r="AX798" s="2"/>
      <c r="AY798" s="2"/>
      <c r="AZ798" s="2"/>
      <c r="BA798" s="2"/>
      <c r="BB798" s="2"/>
      <c r="BC798" s="2"/>
      <c r="BD798" s="2"/>
      <c r="BE798" s="2"/>
      <c r="BF798" s="2"/>
      <c r="BG798" s="2"/>
      <c r="BH798" s="2"/>
      <c r="BI798" s="2"/>
      <c r="BJ798" s="2"/>
      <c r="BK798" s="2"/>
      <c r="BL798" s="2"/>
      <c r="BM798" s="2"/>
      <c r="BN798" s="2"/>
      <c r="BO798" s="2"/>
      <c r="BP798" s="2"/>
      <c r="BQ798" s="2"/>
      <c r="BR798" s="2"/>
      <c r="BS798" s="2"/>
      <c r="BT798" s="2"/>
      <c r="BU798" s="2"/>
      <c r="BV798" s="2"/>
      <c r="BW798" s="2"/>
      <c r="BX798" s="2"/>
      <c r="BY798" s="2"/>
      <c r="BZ798" s="2"/>
      <c r="CA798" s="2"/>
      <c r="CB798" s="2"/>
      <c r="CC798" s="2"/>
      <c r="CD798" s="2"/>
      <c r="CE798" s="2"/>
      <c r="CF798" s="2"/>
      <c r="CG798" s="2"/>
      <c r="CH798" s="2"/>
      <c r="CI798" s="2"/>
      <c r="CJ798" s="2"/>
      <c r="CK798" s="2"/>
      <c r="CL798" s="2"/>
      <c r="CM798" s="2"/>
      <c r="CN798" s="2"/>
      <c r="CO798" s="2"/>
      <c r="CP798" s="2"/>
      <c r="CQ798" s="2"/>
      <c r="CR798" s="2"/>
      <c r="CS798" s="2"/>
      <c r="CT798" s="2"/>
      <c r="CU798" s="2"/>
      <c r="CV798" s="2"/>
      <c r="CW798" s="2"/>
      <c r="CX798" s="2"/>
      <c r="CY798" s="2"/>
      <c r="CZ798" s="2"/>
      <c r="DA798" s="2"/>
      <c r="DB798" s="2"/>
      <c r="DC798" s="2"/>
      <c r="DD798" s="2"/>
      <c r="DE798" s="2"/>
      <c r="DF798" s="2"/>
      <c r="DG798" s="2"/>
      <c r="DH798" s="2"/>
      <c r="DI798" s="2"/>
      <c r="DJ798" s="2"/>
      <c r="DK798" s="2"/>
      <c r="DL798" s="2"/>
      <c r="DM798" s="2"/>
      <c r="DN798" s="2"/>
      <c r="DO798" s="2"/>
      <c r="DP798" s="2"/>
    </row>
    <row r="799" spans="9:120" ht="9.9499999999999993" customHeight="1">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c r="AP799" s="2"/>
      <c r="AQ799" s="2"/>
      <c r="AR799" s="2"/>
      <c r="AS799" s="2"/>
      <c r="AT799" s="2"/>
      <c r="AU799" s="2"/>
      <c r="AV799" s="2"/>
      <c r="AW799" s="2"/>
      <c r="AX799" s="2"/>
      <c r="AY799" s="2"/>
      <c r="AZ799" s="2"/>
      <c r="BA799" s="2"/>
      <c r="BB799" s="2"/>
      <c r="BC799" s="2"/>
      <c r="BD799" s="2"/>
      <c r="BE799" s="2"/>
      <c r="BF799" s="2"/>
      <c r="BG799" s="2"/>
      <c r="BH799" s="2"/>
      <c r="BI799" s="2"/>
      <c r="BJ799" s="2"/>
      <c r="BK799" s="2"/>
      <c r="BL799" s="2"/>
      <c r="BM799" s="2"/>
      <c r="BN799" s="2"/>
      <c r="BO799" s="2"/>
      <c r="BP799" s="2"/>
      <c r="BQ799" s="2"/>
      <c r="BR799" s="2"/>
      <c r="BS799" s="2"/>
      <c r="BT799" s="2"/>
      <c r="BU799" s="2"/>
      <c r="BV799" s="2"/>
      <c r="BW799" s="2"/>
      <c r="BX799" s="2"/>
      <c r="BY799" s="2"/>
      <c r="BZ799" s="2"/>
      <c r="CA799" s="2"/>
      <c r="CB799" s="2"/>
      <c r="CC799" s="2"/>
      <c r="CD799" s="2"/>
      <c r="CE799" s="2"/>
      <c r="CF799" s="2"/>
      <c r="CG799" s="2"/>
      <c r="CH799" s="2"/>
      <c r="CI799" s="2"/>
      <c r="CJ799" s="2"/>
      <c r="CK799" s="2"/>
      <c r="CL799" s="2"/>
      <c r="CM799" s="2"/>
      <c r="CN799" s="2"/>
      <c r="CO799" s="2"/>
      <c r="CP799" s="2"/>
      <c r="CQ799" s="2"/>
      <c r="CR799" s="2"/>
      <c r="CS799" s="2"/>
      <c r="CT799" s="2"/>
      <c r="CU799" s="2"/>
      <c r="CV799" s="2"/>
      <c r="CW799" s="2"/>
      <c r="CX799" s="2"/>
      <c r="CY799" s="2"/>
      <c r="CZ799" s="2"/>
      <c r="DA799" s="2"/>
      <c r="DB799" s="2"/>
      <c r="DC799" s="2"/>
      <c r="DD799" s="2"/>
      <c r="DE799" s="2"/>
      <c r="DF799" s="2"/>
      <c r="DG799" s="2"/>
      <c r="DH799" s="2"/>
      <c r="DI799" s="2"/>
      <c r="DJ799" s="2"/>
      <c r="DK799" s="2"/>
      <c r="DL799" s="2"/>
      <c r="DM799" s="2"/>
      <c r="DN799" s="2"/>
      <c r="DO799" s="2"/>
      <c r="DP799" s="2"/>
    </row>
    <row r="800" spans="9:120" ht="9.9499999999999993" customHeight="1">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c r="AP800" s="2"/>
      <c r="AQ800" s="2"/>
      <c r="AR800" s="2"/>
      <c r="AS800" s="2"/>
      <c r="AT800" s="2"/>
      <c r="AU800" s="2"/>
      <c r="AV800" s="2"/>
      <c r="AW800" s="2"/>
      <c r="AX800" s="2"/>
      <c r="AY800" s="2"/>
      <c r="AZ800" s="2"/>
      <c r="BA800" s="2"/>
      <c r="BB800" s="2"/>
      <c r="BC800" s="2"/>
      <c r="BD800" s="2"/>
      <c r="BE800" s="2"/>
      <c r="BF800" s="2"/>
      <c r="BG800" s="2"/>
      <c r="BH800" s="2"/>
      <c r="BI800" s="2"/>
      <c r="BJ800" s="2"/>
      <c r="BK800" s="2"/>
      <c r="BL800" s="2"/>
      <c r="BM800" s="2"/>
      <c r="BN800" s="2"/>
      <c r="BO800" s="2"/>
      <c r="BP800" s="2"/>
      <c r="BQ800" s="2"/>
      <c r="BR800" s="2"/>
      <c r="BS800" s="2"/>
      <c r="BT800" s="2"/>
      <c r="BU800" s="2"/>
      <c r="BV800" s="2"/>
      <c r="BW800" s="2"/>
      <c r="BX800" s="2"/>
      <c r="BY800" s="2"/>
      <c r="BZ800" s="2"/>
      <c r="CA800" s="2"/>
      <c r="CB800" s="2"/>
      <c r="CC800" s="2"/>
      <c r="CD800" s="2"/>
      <c r="CE800" s="2"/>
      <c r="CF800" s="2"/>
      <c r="CG800" s="2"/>
      <c r="CH800" s="2"/>
      <c r="CI800" s="2"/>
      <c r="CJ800" s="2"/>
      <c r="CK800" s="2"/>
      <c r="CL800" s="2"/>
      <c r="CM800" s="2"/>
      <c r="CN800" s="2"/>
      <c r="CO800" s="2"/>
      <c r="CP800" s="2"/>
      <c r="CQ800" s="2"/>
      <c r="CR800" s="2"/>
      <c r="CS800" s="2"/>
      <c r="CT800" s="2"/>
      <c r="CU800" s="2"/>
      <c r="CV800" s="2"/>
      <c r="CW800" s="2"/>
      <c r="CX800" s="2"/>
      <c r="CY800" s="2"/>
      <c r="CZ800" s="2"/>
      <c r="DA800" s="2"/>
      <c r="DB800" s="2"/>
      <c r="DC800" s="2"/>
      <c r="DD800" s="2"/>
      <c r="DE800" s="2"/>
      <c r="DF800" s="2"/>
      <c r="DG800" s="2"/>
      <c r="DH800" s="2"/>
      <c r="DI800" s="2"/>
      <c r="DJ800" s="2"/>
      <c r="DK800" s="2"/>
      <c r="DL800" s="2"/>
      <c r="DM800" s="2"/>
      <c r="DN800" s="2"/>
      <c r="DO800" s="2"/>
      <c r="DP800" s="2"/>
    </row>
    <row r="801" spans="9:120" ht="9.9499999999999993" customHeight="1">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c r="AP801" s="2"/>
      <c r="AQ801" s="2"/>
      <c r="AR801" s="2"/>
      <c r="AS801" s="2"/>
      <c r="AT801" s="2"/>
      <c r="AU801" s="2"/>
      <c r="AV801" s="2"/>
      <c r="AW801" s="2"/>
      <c r="AX801" s="2"/>
      <c r="AY801" s="2"/>
      <c r="AZ801" s="2"/>
      <c r="BA801" s="2"/>
      <c r="BB801" s="2"/>
      <c r="BC801" s="2"/>
      <c r="BD801" s="2"/>
      <c r="BE801" s="2"/>
      <c r="BF801" s="2"/>
      <c r="BG801" s="2"/>
      <c r="BH801" s="2"/>
      <c r="BI801" s="2"/>
      <c r="BJ801" s="2"/>
      <c r="BK801" s="2"/>
      <c r="BL801" s="2"/>
      <c r="BM801" s="2"/>
      <c r="BN801" s="2"/>
      <c r="BO801" s="2"/>
      <c r="BP801" s="2"/>
      <c r="BQ801" s="2"/>
      <c r="BR801" s="2"/>
      <c r="BS801" s="2"/>
      <c r="BT801" s="2"/>
      <c r="BU801" s="2"/>
      <c r="BV801" s="2"/>
      <c r="BW801" s="2"/>
      <c r="BX801" s="2"/>
      <c r="BY801" s="2"/>
      <c r="BZ801" s="2"/>
      <c r="CA801" s="2"/>
      <c r="CB801" s="2"/>
      <c r="CC801" s="2"/>
      <c r="CD801" s="2"/>
      <c r="CE801" s="2"/>
      <c r="CF801" s="2"/>
      <c r="CG801" s="2"/>
      <c r="CH801" s="2"/>
      <c r="CI801" s="2"/>
      <c r="CJ801" s="2"/>
      <c r="CK801" s="2"/>
      <c r="CL801" s="2"/>
      <c r="CM801" s="2"/>
      <c r="CN801" s="2"/>
      <c r="CO801" s="2"/>
      <c r="CP801" s="2"/>
      <c r="CQ801" s="2"/>
      <c r="CR801" s="2"/>
      <c r="CS801" s="2"/>
      <c r="CT801" s="2"/>
      <c r="CU801" s="2"/>
      <c r="CV801" s="2"/>
      <c r="CW801" s="2"/>
      <c r="CX801" s="2"/>
      <c r="CY801" s="2"/>
      <c r="CZ801" s="2"/>
      <c r="DA801" s="2"/>
      <c r="DB801" s="2"/>
      <c r="DC801" s="2"/>
      <c r="DD801" s="2"/>
      <c r="DE801" s="2"/>
      <c r="DF801" s="2"/>
      <c r="DG801" s="2"/>
      <c r="DH801" s="2"/>
      <c r="DI801" s="2"/>
      <c r="DJ801" s="2"/>
      <c r="DK801" s="2"/>
      <c r="DL801" s="2"/>
      <c r="DM801" s="2"/>
      <c r="DN801" s="2"/>
      <c r="DO801" s="2"/>
      <c r="DP801" s="2"/>
    </row>
    <row r="802" spans="9:120" ht="9.9499999999999993" customHeight="1">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c r="AP802" s="2"/>
      <c r="AQ802" s="2"/>
      <c r="AR802" s="2"/>
      <c r="AS802" s="2"/>
      <c r="AT802" s="2"/>
      <c r="AU802" s="2"/>
      <c r="AV802" s="2"/>
      <c r="AW802" s="2"/>
      <c r="AX802" s="2"/>
      <c r="AY802" s="2"/>
      <c r="AZ802" s="2"/>
      <c r="BA802" s="2"/>
      <c r="BB802" s="2"/>
      <c r="BC802" s="2"/>
      <c r="BD802" s="2"/>
      <c r="BE802" s="2"/>
      <c r="BF802" s="2"/>
      <c r="BG802" s="2"/>
      <c r="BH802" s="2"/>
      <c r="BI802" s="2"/>
      <c r="BJ802" s="2"/>
      <c r="BK802" s="2"/>
      <c r="BL802" s="2"/>
      <c r="BM802" s="2"/>
      <c r="BN802" s="2"/>
      <c r="BO802" s="2"/>
      <c r="BP802" s="2"/>
      <c r="BQ802" s="2"/>
      <c r="BR802" s="2"/>
      <c r="BS802" s="2"/>
      <c r="BT802" s="2"/>
      <c r="BU802" s="2"/>
      <c r="BV802" s="2"/>
      <c r="BW802" s="2"/>
      <c r="BX802" s="2"/>
      <c r="BY802" s="2"/>
      <c r="BZ802" s="2"/>
      <c r="CA802" s="2"/>
      <c r="CB802" s="2"/>
      <c r="CC802" s="2"/>
      <c r="CD802" s="2"/>
      <c r="CE802" s="2"/>
      <c r="CF802" s="2"/>
      <c r="CG802" s="2"/>
      <c r="CH802" s="2"/>
      <c r="CI802" s="2"/>
      <c r="CJ802" s="2"/>
      <c r="CK802" s="2"/>
      <c r="CL802" s="2"/>
      <c r="CM802" s="2"/>
      <c r="CN802" s="2"/>
      <c r="CO802" s="2"/>
      <c r="CP802" s="2"/>
      <c r="CQ802" s="2"/>
      <c r="CR802" s="2"/>
      <c r="CS802" s="2"/>
      <c r="CT802" s="2"/>
      <c r="CU802" s="2"/>
      <c r="CV802" s="2"/>
      <c r="CW802" s="2"/>
      <c r="CX802" s="2"/>
      <c r="CY802" s="2"/>
      <c r="CZ802" s="2"/>
      <c r="DA802" s="2"/>
      <c r="DB802" s="2"/>
      <c r="DC802" s="2"/>
      <c r="DD802" s="2"/>
      <c r="DE802" s="2"/>
      <c r="DF802" s="2"/>
      <c r="DG802" s="2"/>
      <c r="DH802" s="2"/>
      <c r="DI802" s="2"/>
      <c r="DJ802" s="2"/>
      <c r="DK802" s="2"/>
      <c r="DL802" s="2"/>
      <c r="DM802" s="2"/>
      <c r="DN802" s="2"/>
      <c r="DO802" s="2"/>
      <c r="DP802" s="2"/>
    </row>
    <row r="803" spans="9:120" ht="9.9499999999999993" customHeight="1">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c r="AP803" s="2"/>
      <c r="AQ803" s="2"/>
      <c r="AR803" s="2"/>
      <c r="AS803" s="2"/>
      <c r="AT803" s="2"/>
      <c r="AU803" s="2"/>
      <c r="AV803" s="2"/>
      <c r="AW803" s="2"/>
      <c r="AX803" s="2"/>
      <c r="AY803" s="2"/>
      <c r="AZ803" s="2"/>
      <c r="BA803" s="2"/>
      <c r="BB803" s="2"/>
      <c r="BC803" s="2"/>
      <c r="BD803" s="2"/>
      <c r="BE803" s="2"/>
      <c r="BF803" s="2"/>
      <c r="BG803" s="2"/>
      <c r="BH803" s="2"/>
      <c r="BI803" s="2"/>
      <c r="BJ803" s="2"/>
      <c r="BK803" s="2"/>
      <c r="BL803" s="2"/>
      <c r="BM803" s="2"/>
      <c r="BN803" s="2"/>
      <c r="BO803" s="2"/>
      <c r="BP803" s="2"/>
      <c r="BQ803" s="2"/>
      <c r="BR803" s="2"/>
      <c r="BS803" s="2"/>
      <c r="BT803" s="2"/>
      <c r="BU803" s="2"/>
      <c r="BV803" s="2"/>
      <c r="BW803" s="2"/>
      <c r="BX803" s="2"/>
      <c r="BY803" s="2"/>
      <c r="BZ803" s="2"/>
      <c r="CA803" s="2"/>
      <c r="CB803" s="2"/>
      <c r="CC803" s="2"/>
      <c r="CD803" s="2"/>
      <c r="CE803" s="2"/>
      <c r="CF803" s="2"/>
      <c r="CG803" s="2"/>
      <c r="CH803" s="2"/>
      <c r="CI803" s="2"/>
      <c r="CJ803" s="2"/>
      <c r="CK803" s="2"/>
      <c r="CL803" s="2"/>
      <c r="CM803" s="2"/>
      <c r="CN803" s="2"/>
      <c r="CO803" s="2"/>
      <c r="CP803" s="2"/>
      <c r="CQ803" s="2"/>
      <c r="CR803" s="2"/>
      <c r="CS803" s="2"/>
      <c r="CT803" s="2"/>
      <c r="CU803" s="2"/>
      <c r="CV803" s="2"/>
      <c r="CW803" s="2"/>
      <c r="CX803" s="2"/>
      <c r="CY803" s="2"/>
      <c r="CZ803" s="2"/>
      <c r="DA803" s="2"/>
      <c r="DB803" s="2"/>
      <c r="DC803" s="2"/>
      <c r="DD803" s="2"/>
      <c r="DE803" s="2"/>
      <c r="DF803" s="2"/>
      <c r="DG803" s="2"/>
      <c r="DH803" s="2"/>
      <c r="DI803" s="2"/>
      <c r="DJ803" s="2"/>
      <c r="DK803" s="2"/>
      <c r="DL803" s="2"/>
      <c r="DM803" s="2"/>
      <c r="DN803" s="2"/>
      <c r="DO803" s="2"/>
      <c r="DP803" s="2"/>
    </row>
    <row r="804" spans="9:120" ht="9.9499999999999993" customHeight="1">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c r="AP804" s="2"/>
      <c r="AQ804" s="2"/>
      <c r="AR804" s="2"/>
      <c r="AS804" s="2"/>
      <c r="AT804" s="2"/>
      <c r="AU804" s="2"/>
      <c r="AV804" s="2"/>
      <c r="AW804" s="2"/>
      <c r="AX804" s="2"/>
      <c r="AY804" s="2"/>
      <c r="AZ804" s="2"/>
      <c r="BA804" s="2"/>
      <c r="BB804" s="2"/>
      <c r="BC804" s="2"/>
      <c r="BD804" s="2"/>
      <c r="BE804" s="2"/>
      <c r="BF804" s="2"/>
      <c r="BG804" s="2"/>
      <c r="BH804" s="2"/>
      <c r="BI804" s="2"/>
      <c r="BJ804" s="2"/>
      <c r="BK804" s="2"/>
      <c r="BL804" s="2"/>
      <c r="BM804" s="2"/>
      <c r="BN804" s="2"/>
      <c r="BO804" s="2"/>
      <c r="BP804" s="2"/>
      <c r="BQ804" s="2"/>
      <c r="BR804" s="2"/>
      <c r="BS804" s="2"/>
      <c r="BT804" s="2"/>
      <c r="BU804" s="2"/>
      <c r="BV804" s="2"/>
      <c r="BW804" s="2"/>
      <c r="BX804" s="2"/>
      <c r="BY804" s="2"/>
      <c r="BZ804" s="2"/>
      <c r="CA804" s="2"/>
      <c r="CB804" s="2"/>
      <c r="CC804" s="2"/>
      <c r="CD804" s="2"/>
      <c r="CE804" s="2"/>
      <c r="CF804" s="2"/>
      <c r="CG804" s="2"/>
      <c r="CH804" s="2"/>
      <c r="CI804" s="2"/>
      <c r="CJ804" s="2"/>
      <c r="CK804" s="2"/>
      <c r="CL804" s="2"/>
      <c r="CM804" s="2"/>
      <c r="CN804" s="2"/>
      <c r="CO804" s="2"/>
      <c r="CP804" s="2"/>
      <c r="CQ804" s="2"/>
      <c r="CR804" s="2"/>
      <c r="CS804" s="2"/>
      <c r="CT804" s="2"/>
      <c r="CU804" s="2"/>
      <c r="CV804" s="2"/>
      <c r="CW804" s="2"/>
      <c r="CX804" s="2"/>
      <c r="CY804" s="2"/>
      <c r="CZ804" s="2"/>
      <c r="DA804" s="2"/>
      <c r="DB804" s="2"/>
      <c r="DC804" s="2"/>
      <c r="DD804" s="2"/>
      <c r="DE804" s="2"/>
      <c r="DF804" s="2"/>
      <c r="DG804" s="2"/>
      <c r="DH804" s="2"/>
      <c r="DI804" s="2"/>
      <c r="DJ804" s="2"/>
      <c r="DK804" s="2"/>
      <c r="DL804" s="2"/>
      <c r="DM804" s="2"/>
      <c r="DN804" s="2"/>
      <c r="DO804" s="2"/>
      <c r="DP804" s="2"/>
    </row>
    <row r="805" spans="9:120" ht="9.9499999999999993" customHeight="1">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c r="AP805" s="2"/>
      <c r="AQ805" s="2"/>
      <c r="AR805" s="2"/>
      <c r="AS805" s="2"/>
      <c r="AT805" s="2"/>
      <c r="AU805" s="2"/>
      <c r="AV805" s="2"/>
      <c r="AW805" s="2"/>
      <c r="AX805" s="2"/>
      <c r="AY805" s="2"/>
      <c r="AZ805" s="2"/>
      <c r="BA805" s="2"/>
      <c r="BB805" s="2"/>
      <c r="BC805" s="2"/>
      <c r="BD805" s="2"/>
      <c r="BE805" s="2"/>
      <c r="BF805" s="2"/>
      <c r="BG805" s="2"/>
      <c r="BH805" s="2"/>
      <c r="BI805" s="2"/>
      <c r="BJ805" s="2"/>
      <c r="BK805" s="2"/>
      <c r="BL805" s="2"/>
      <c r="BM805" s="2"/>
      <c r="BN805" s="2"/>
      <c r="BO805" s="2"/>
      <c r="BP805" s="2"/>
      <c r="BQ805" s="2"/>
      <c r="BR805" s="2"/>
      <c r="BS805" s="2"/>
      <c r="BT805" s="2"/>
      <c r="BU805" s="2"/>
      <c r="BV805" s="2"/>
      <c r="BW805" s="2"/>
      <c r="BX805" s="2"/>
      <c r="BY805" s="2"/>
      <c r="BZ805" s="2"/>
      <c r="CA805" s="2"/>
      <c r="CB805" s="2"/>
      <c r="CC805" s="2"/>
      <c r="CD805" s="2"/>
      <c r="CE805" s="2"/>
      <c r="CF805" s="2"/>
      <c r="CG805" s="2"/>
      <c r="CH805" s="2"/>
      <c r="CI805" s="2"/>
      <c r="CJ805" s="2"/>
      <c r="CK805" s="2"/>
      <c r="CL805" s="2"/>
      <c r="CM805" s="2"/>
      <c r="CN805" s="2"/>
      <c r="CO805" s="2"/>
      <c r="CP805" s="2"/>
      <c r="CQ805" s="2"/>
      <c r="CR805" s="2"/>
      <c r="CS805" s="2"/>
      <c r="CT805" s="2"/>
      <c r="CU805" s="2"/>
      <c r="CV805" s="2"/>
      <c r="CW805" s="2"/>
      <c r="CX805" s="2"/>
      <c r="CY805" s="2"/>
      <c r="CZ805" s="2"/>
      <c r="DA805" s="2"/>
      <c r="DB805" s="2"/>
      <c r="DC805" s="2"/>
      <c r="DD805" s="2"/>
      <c r="DE805" s="2"/>
      <c r="DF805" s="2"/>
      <c r="DG805" s="2"/>
      <c r="DH805" s="2"/>
      <c r="DI805" s="2"/>
      <c r="DJ805" s="2"/>
      <c r="DK805" s="2"/>
      <c r="DL805" s="2"/>
      <c r="DM805" s="2"/>
      <c r="DN805" s="2"/>
      <c r="DO805" s="2"/>
      <c r="DP805" s="2"/>
    </row>
    <row r="806" spans="9:120" ht="9.9499999999999993" customHeight="1">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c r="AP806" s="2"/>
      <c r="AQ806" s="2"/>
      <c r="AR806" s="2"/>
      <c r="AS806" s="2"/>
      <c r="AT806" s="2"/>
      <c r="AU806" s="2"/>
      <c r="AV806" s="2"/>
      <c r="AW806" s="2"/>
      <c r="AX806" s="2"/>
      <c r="AY806" s="2"/>
      <c r="AZ806" s="2"/>
      <c r="BA806" s="2"/>
      <c r="BB806" s="2"/>
      <c r="BC806" s="2"/>
      <c r="BD806" s="2"/>
      <c r="BE806" s="2"/>
      <c r="BF806" s="2"/>
      <c r="BG806" s="2"/>
      <c r="BH806" s="2"/>
      <c r="BI806" s="2"/>
      <c r="BJ806" s="2"/>
      <c r="BK806" s="2"/>
      <c r="BL806" s="2"/>
      <c r="BM806" s="2"/>
      <c r="BN806" s="2"/>
      <c r="BO806" s="2"/>
      <c r="BP806" s="2"/>
      <c r="BQ806" s="2"/>
      <c r="BR806" s="2"/>
      <c r="BS806" s="2"/>
      <c r="BT806" s="2"/>
      <c r="BU806" s="2"/>
      <c r="BV806" s="2"/>
      <c r="BW806" s="2"/>
      <c r="BX806" s="2"/>
      <c r="BY806" s="2"/>
      <c r="BZ806" s="2"/>
      <c r="CA806" s="2"/>
      <c r="CB806" s="2"/>
      <c r="CC806" s="2"/>
      <c r="CD806" s="2"/>
      <c r="CE806" s="2"/>
      <c r="CF806" s="2"/>
      <c r="CG806" s="2"/>
      <c r="CH806" s="2"/>
      <c r="CI806" s="2"/>
      <c r="CJ806" s="2"/>
      <c r="CK806" s="2"/>
      <c r="CL806" s="2"/>
      <c r="CM806" s="2"/>
      <c r="CN806" s="2"/>
      <c r="CO806" s="2"/>
      <c r="CP806" s="2"/>
      <c r="CQ806" s="2"/>
      <c r="CR806" s="2"/>
      <c r="CS806" s="2"/>
      <c r="CT806" s="2"/>
      <c r="CU806" s="2"/>
      <c r="CV806" s="2"/>
      <c r="CW806" s="2"/>
      <c r="CX806" s="2"/>
      <c r="CY806" s="2"/>
      <c r="CZ806" s="2"/>
      <c r="DA806" s="2"/>
      <c r="DB806" s="2"/>
      <c r="DC806" s="2"/>
      <c r="DD806" s="2"/>
      <c r="DE806" s="2"/>
      <c r="DF806" s="2"/>
      <c r="DG806" s="2"/>
      <c r="DH806" s="2"/>
      <c r="DI806" s="2"/>
      <c r="DJ806" s="2"/>
      <c r="DK806" s="2"/>
      <c r="DL806" s="2"/>
      <c r="DM806" s="2"/>
      <c r="DN806" s="2"/>
      <c r="DO806" s="2"/>
      <c r="DP806" s="2"/>
    </row>
    <row r="807" spans="9:120" ht="9.9499999999999993" customHeight="1">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c r="AP807" s="2"/>
      <c r="AQ807" s="2"/>
      <c r="AR807" s="2"/>
      <c r="AS807" s="2"/>
      <c r="AT807" s="2"/>
      <c r="AU807" s="2"/>
      <c r="AV807" s="2"/>
      <c r="AW807" s="2"/>
      <c r="AX807" s="2"/>
      <c r="AY807" s="2"/>
      <c r="AZ807" s="2"/>
      <c r="BA807" s="2"/>
      <c r="BB807" s="2"/>
      <c r="BC807" s="2"/>
      <c r="BD807" s="2"/>
      <c r="BE807" s="2"/>
      <c r="BF807" s="2"/>
      <c r="BG807" s="2"/>
      <c r="BH807" s="2"/>
      <c r="BI807" s="2"/>
      <c r="BJ807" s="2"/>
      <c r="BK807" s="2"/>
      <c r="BL807" s="2"/>
      <c r="BM807" s="2"/>
      <c r="BN807" s="2"/>
      <c r="BO807" s="2"/>
      <c r="BP807" s="2"/>
      <c r="BQ807" s="2"/>
      <c r="BR807" s="2"/>
      <c r="BS807" s="2"/>
      <c r="BT807" s="2"/>
      <c r="BU807" s="2"/>
      <c r="BV807" s="2"/>
      <c r="BW807" s="2"/>
      <c r="BX807" s="2"/>
      <c r="BY807" s="2"/>
      <c r="BZ807" s="2"/>
      <c r="CA807" s="2"/>
      <c r="CB807" s="2"/>
      <c r="CC807" s="2"/>
      <c r="CD807" s="2"/>
      <c r="CE807" s="2"/>
      <c r="CF807" s="2"/>
      <c r="CG807" s="2"/>
      <c r="CH807" s="2"/>
      <c r="CI807" s="2"/>
      <c r="CJ807" s="2"/>
      <c r="CK807" s="2"/>
      <c r="CL807" s="2"/>
      <c r="CM807" s="2"/>
      <c r="CN807" s="2"/>
      <c r="CO807" s="2"/>
      <c r="CP807" s="2"/>
      <c r="CQ807" s="2"/>
      <c r="CR807" s="2"/>
      <c r="CS807" s="2"/>
      <c r="CT807" s="2"/>
      <c r="CU807" s="2"/>
      <c r="CV807" s="2"/>
      <c r="CW807" s="2"/>
      <c r="CX807" s="2"/>
      <c r="CY807" s="2"/>
      <c r="CZ807" s="2"/>
      <c r="DA807" s="2"/>
      <c r="DB807" s="2"/>
      <c r="DC807" s="2"/>
      <c r="DD807" s="2"/>
      <c r="DE807" s="2"/>
      <c r="DF807" s="2"/>
      <c r="DG807" s="2"/>
      <c r="DH807" s="2"/>
      <c r="DI807" s="2"/>
      <c r="DJ807" s="2"/>
      <c r="DK807" s="2"/>
      <c r="DL807" s="2"/>
      <c r="DM807" s="2"/>
      <c r="DN807" s="2"/>
      <c r="DO807" s="2"/>
      <c r="DP807" s="2"/>
    </row>
    <row r="808" spans="9:120" ht="9.9499999999999993" customHeight="1">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c r="AP808" s="2"/>
      <c r="AQ808" s="2"/>
      <c r="AR808" s="2"/>
      <c r="AS808" s="2"/>
      <c r="AT808" s="2"/>
      <c r="AU808" s="2"/>
      <c r="AV808" s="2"/>
      <c r="AW808" s="2"/>
      <c r="AX808" s="2"/>
      <c r="AY808" s="2"/>
      <c r="AZ808" s="2"/>
      <c r="BA808" s="2"/>
      <c r="BB808" s="2"/>
      <c r="BC808" s="2"/>
      <c r="BD808" s="2"/>
      <c r="BE808" s="2"/>
      <c r="BF808" s="2"/>
      <c r="BG808" s="2"/>
      <c r="BH808" s="2"/>
      <c r="BI808" s="2"/>
      <c r="BJ808" s="2"/>
      <c r="BK808" s="2"/>
      <c r="BL808" s="2"/>
      <c r="BM808" s="2"/>
      <c r="BN808" s="2"/>
      <c r="BO808" s="2"/>
      <c r="BP808" s="2"/>
      <c r="BQ808" s="2"/>
      <c r="BR808" s="2"/>
      <c r="BS808" s="2"/>
      <c r="BT808" s="2"/>
      <c r="BU808" s="2"/>
      <c r="BV808" s="2"/>
      <c r="BW808" s="2"/>
      <c r="BX808" s="2"/>
      <c r="BY808" s="2"/>
      <c r="BZ808" s="2"/>
      <c r="CA808" s="2"/>
      <c r="CB808" s="2"/>
      <c r="CC808" s="2"/>
      <c r="CD808" s="2"/>
      <c r="CE808" s="2"/>
      <c r="CF808" s="2"/>
      <c r="CG808" s="2"/>
      <c r="CH808" s="2"/>
      <c r="CI808" s="2"/>
      <c r="CJ808" s="2"/>
      <c r="CK808" s="2"/>
      <c r="CL808" s="2"/>
      <c r="CM808" s="2"/>
      <c r="CN808" s="2"/>
      <c r="CO808" s="2"/>
      <c r="CP808" s="2"/>
      <c r="CQ808" s="2"/>
      <c r="CR808" s="2"/>
      <c r="CS808" s="2"/>
      <c r="CT808" s="2"/>
      <c r="CU808" s="2"/>
      <c r="CV808" s="2"/>
      <c r="CW808" s="2"/>
      <c r="CX808" s="2"/>
      <c r="CY808" s="2"/>
      <c r="CZ808" s="2"/>
      <c r="DA808" s="2"/>
      <c r="DB808" s="2"/>
      <c r="DC808" s="2"/>
      <c r="DD808" s="2"/>
      <c r="DE808" s="2"/>
      <c r="DF808" s="2"/>
      <c r="DG808" s="2"/>
      <c r="DH808" s="2"/>
      <c r="DI808" s="2"/>
      <c r="DJ808" s="2"/>
      <c r="DK808" s="2"/>
      <c r="DL808" s="2"/>
      <c r="DM808" s="2"/>
      <c r="DN808" s="2"/>
      <c r="DO808" s="2"/>
      <c r="DP808" s="2"/>
    </row>
    <row r="809" spans="9:120" ht="9.9499999999999993" customHeight="1">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c r="AP809" s="2"/>
      <c r="AQ809" s="2"/>
      <c r="AR809" s="2"/>
      <c r="AS809" s="2"/>
      <c r="AT809" s="2"/>
      <c r="AU809" s="2"/>
      <c r="AV809" s="2"/>
      <c r="AW809" s="2"/>
      <c r="AX809" s="2"/>
      <c r="AY809" s="2"/>
      <c r="AZ809" s="2"/>
      <c r="BA809" s="2"/>
      <c r="BB809" s="2"/>
      <c r="BC809" s="2"/>
      <c r="BD809" s="2"/>
      <c r="BE809" s="2"/>
      <c r="BF809" s="2"/>
      <c r="BG809" s="2"/>
      <c r="BH809" s="2"/>
      <c r="BI809" s="2"/>
      <c r="BJ809" s="2"/>
      <c r="BK809" s="2"/>
      <c r="BL809" s="2"/>
      <c r="BM809" s="2"/>
      <c r="BN809" s="2"/>
      <c r="BO809" s="2"/>
      <c r="BP809" s="2"/>
      <c r="BQ809" s="2"/>
      <c r="BR809" s="2"/>
      <c r="BS809" s="2"/>
      <c r="BT809" s="2"/>
      <c r="BU809" s="2"/>
      <c r="BV809" s="2"/>
      <c r="BW809" s="2"/>
      <c r="BX809" s="2"/>
      <c r="BY809" s="2"/>
      <c r="BZ809" s="2"/>
      <c r="CA809" s="2"/>
      <c r="CB809" s="2"/>
      <c r="CC809" s="2"/>
      <c r="CD809" s="2"/>
      <c r="CE809" s="2"/>
      <c r="CF809" s="2"/>
      <c r="CG809" s="2"/>
      <c r="CH809" s="2"/>
      <c r="CI809" s="2"/>
      <c r="CJ809" s="2"/>
      <c r="CK809" s="2"/>
      <c r="CL809" s="2"/>
      <c r="CM809" s="2"/>
      <c r="CN809" s="2"/>
      <c r="CO809" s="2"/>
      <c r="CP809" s="2"/>
      <c r="CQ809" s="2"/>
      <c r="CR809" s="2"/>
      <c r="CS809" s="2"/>
      <c r="CT809" s="2"/>
      <c r="CU809" s="2"/>
      <c r="CV809" s="2"/>
      <c r="CW809" s="2"/>
      <c r="CX809" s="2"/>
      <c r="CY809" s="2"/>
      <c r="CZ809" s="2"/>
      <c r="DA809" s="2"/>
      <c r="DB809" s="2"/>
      <c r="DC809" s="2"/>
      <c r="DD809" s="2"/>
      <c r="DE809" s="2"/>
      <c r="DF809" s="2"/>
      <c r="DG809" s="2"/>
      <c r="DH809" s="2"/>
      <c r="DI809" s="2"/>
      <c r="DJ809" s="2"/>
      <c r="DK809" s="2"/>
      <c r="DL809" s="2"/>
      <c r="DM809" s="2"/>
      <c r="DN809" s="2"/>
      <c r="DO809" s="2"/>
      <c r="DP809" s="2"/>
    </row>
    <row r="810" spans="9:120" ht="9.9499999999999993" customHeight="1">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c r="AP810" s="2"/>
      <c r="AQ810" s="2"/>
      <c r="AR810" s="2"/>
      <c r="AS810" s="2"/>
      <c r="AT810" s="2"/>
      <c r="AU810" s="2"/>
      <c r="AV810" s="2"/>
      <c r="AW810" s="2"/>
      <c r="AX810" s="2"/>
      <c r="AY810" s="2"/>
      <c r="AZ810" s="2"/>
      <c r="BA810" s="2"/>
      <c r="BB810" s="2"/>
      <c r="BC810" s="2"/>
      <c r="BD810" s="2"/>
      <c r="BE810" s="2"/>
      <c r="BF810" s="2"/>
      <c r="BG810" s="2"/>
      <c r="BH810" s="2"/>
      <c r="BI810" s="2"/>
      <c r="BJ810" s="2"/>
      <c r="BK810" s="2"/>
      <c r="BL810" s="2"/>
      <c r="BM810" s="2"/>
      <c r="BN810" s="2"/>
      <c r="BO810" s="2"/>
      <c r="BP810" s="2"/>
      <c r="BQ810" s="2"/>
      <c r="BR810" s="2"/>
      <c r="BS810" s="2"/>
      <c r="BT810" s="2"/>
      <c r="BU810" s="2"/>
      <c r="BV810" s="2"/>
      <c r="BW810" s="2"/>
      <c r="BX810" s="2"/>
      <c r="BY810" s="2"/>
      <c r="BZ810" s="2"/>
      <c r="CA810" s="2"/>
      <c r="CB810" s="2"/>
      <c r="CC810" s="2"/>
      <c r="CD810" s="2"/>
      <c r="CE810" s="2"/>
      <c r="CF810" s="2"/>
      <c r="CG810" s="2"/>
      <c r="CH810" s="2"/>
      <c r="CI810" s="2"/>
      <c r="CJ810" s="2"/>
      <c r="CK810" s="2"/>
      <c r="CL810" s="2"/>
      <c r="CM810" s="2"/>
      <c r="CN810" s="2"/>
      <c r="CO810" s="2"/>
      <c r="CP810" s="2"/>
      <c r="CQ810" s="2"/>
      <c r="CR810" s="2"/>
      <c r="CS810" s="2"/>
      <c r="CT810" s="2"/>
      <c r="CU810" s="2"/>
      <c r="CV810" s="2"/>
      <c r="CW810" s="2"/>
      <c r="CX810" s="2"/>
      <c r="CY810" s="2"/>
      <c r="CZ810" s="2"/>
      <c r="DA810" s="2"/>
      <c r="DB810" s="2"/>
      <c r="DC810" s="2"/>
      <c r="DD810" s="2"/>
      <c r="DE810" s="2"/>
      <c r="DF810" s="2"/>
      <c r="DG810" s="2"/>
      <c r="DH810" s="2"/>
      <c r="DI810" s="2"/>
      <c r="DJ810" s="2"/>
      <c r="DK810" s="2"/>
      <c r="DL810" s="2"/>
      <c r="DM810" s="2"/>
      <c r="DN810" s="2"/>
      <c r="DO810" s="2"/>
      <c r="DP810" s="2"/>
    </row>
    <row r="811" spans="9:120" ht="9.9499999999999993" customHeight="1">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2"/>
      <c r="AP811" s="2"/>
      <c r="AQ811" s="2"/>
      <c r="AR811" s="2"/>
      <c r="AS811" s="2"/>
      <c r="AT811" s="2"/>
      <c r="AU811" s="2"/>
      <c r="AV811" s="2"/>
      <c r="AW811" s="2"/>
      <c r="AX811" s="2"/>
      <c r="AY811" s="2"/>
      <c r="AZ811" s="2"/>
      <c r="BA811" s="2"/>
      <c r="BB811" s="2"/>
      <c r="BC811" s="2"/>
      <c r="BD811" s="2"/>
      <c r="BE811" s="2"/>
      <c r="BF811" s="2"/>
      <c r="BG811" s="2"/>
      <c r="BH811" s="2"/>
      <c r="BI811" s="2"/>
      <c r="BJ811" s="2"/>
      <c r="BK811" s="2"/>
      <c r="BL811" s="2"/>
      <c r="BM811" s="2"/>
      <c r="BN811" s="2"/>
      <c r="BO811" s="2"/>
      <c r="BP811" s="2"/>
      <c r="BQ811" s="2"/>
      <c r="BR811" s="2"/>
      <c r="BS811" s="2"/>
      <c r="BT811" s="2"/>
      <c r="BU811" s="2"/>
      <c r="BV811" s="2"/>
      <c r="BW811" s="2"/>
      <c r="BX811" s="2"/>
      <c r="BY811" s="2"/>
      <c r="BZ811" s="2"/>
      <c r="CA811" s="2"/>
      <c r="CB811" s="2"/>
      <c r="CC811" s="2"/>
      <c r="CD811" s="2"/>
      <c r="CE811" s="2"/>
      <c r="CF811" s="2"/>
      <c r="CG811" s="2"/>
      <c r="CH811" s="2"/>
      <c r="CI811" s="2"/>
      <c r="CJ811" s="2"/>
      <c r="CK811" s="2"/>
      <c r="CL811" s="2"/>
      <c r="CM811" s="2"/>
      <c r="CN811" s="2"/>
      <c r="CO811" s="2"/>
      <c r="CP811" s="2"/>
      <c r="CQ811" s="2"/>
      <c r="CR811" s="2"/>
      <c r="CS811" s="2"/>
      <c r="CT811" s="2"/>
      <c r="CU811" s="2"/>
      <c r="CV811" s="2"/>
      <c r="CW811" s="2"/>
      <c r="CX811" s="2"/>
      <c r="CY811" s="2"/>
      <c r="CZ811" s="2"/>
      <c r="DA811" s="2"/>
      <c r="DB811" s="2"/>
      <c r="DC811" s="2"/>
      <c r="DD811" s="2"/>
      <c r="DE811" s="2"/>
      <c r="DF811" s="2"/>
      <c r="DG811" s="2"/>
      <c r="DH811" s="2"/>
      <c r="DI811" s="2"/>
      <c r="DJ811" s="2"/>
      <c r="DK811" s="2"/>
      <c r="DL811" s="2"/>
      <c r="DM811" s="2"/>
      <c r="DN811" s="2"/>
      <c r="DO811" s="2"/>
      <c r="DP811" s="2"/>
    </row>
    <row r="812" spans="9:120" ht="9.9499999999999993" customHeight="1">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c r="AP812" s="2"/>
      <c r="AQ812" s="2"/>
      <c r="AR812" s="2"/>
      <c r="AS812" s="2"/>
      <c r="AT812" s="2"/>
      <c r="AU812" s="2"/>
      <c r="AV812" s="2"/>
      <c r="AW812" s="2"/>
      <c r="AX812" s="2"/>
      <c r="AY812" s="2"/>
      <c r="AZ812" s="2"/>
      <c r="BA812" s="2"/>
      <c r="BB812" s="2"/>
      <c r="BC812" s="2"/>
      <c r="BD812" s="2"/>
      <c r="BE812" s="2"/>
      <c r="BF812" s="2"/>
      <c r="BG812" s="2"/>
      <c r="BH812" s="2"/>
      <c r="BI812" s="2"/>
      <c r="BJ812" s="2"/>
      <c r="BK812" s="2"/>
      <c r="BL812" s="2"/>
      <c r="BM812" s="2"/>
      <c r="BN812" s="2"/>
      <c r="BO812" s="2"/>
      <c r="BP812" s="2"/>
      <c r="BQ812" s="2"/>
      <c r="BR812" s="2"/>
      <c r="BS812" s="2"/>
      <c r="BT812" s="2"/>
      <c r="BU812" s="2"/>
      <c r="BV812" s="2"/>
      <c r="BW812" s="2"/>
      <c r="BX812" s="2"/>
      <c r="BY812" s="2"/>
      <c r="BZ812" s="2"/>
      <c r="CA812" s="2"/>
      <c r="CB812" s="2"/>
      <c r="CC812" s="2"/>
      <c r="CD812" s="2"/>
      <c r="CE812" s="2"/>
      <c r="CF812" s="2"/>
      <c r="CG812" s="2"/>
      <c r="CH812" s="2"/>
      <c r="CI812" s="2"/>
      <c r="CJ812" s="2"/>
      <c r="CK812" s="2"/>
      <c r="CL812" s="2"/>
      <c r="CM812" s="2"/>
      <c r="CN812" s="2"/>
      <c r="CO812" s="2"/>
      <c r="CP812" s="2"/>
      <c r="CQ812" s="2"/>
      <c r="CR812" s="2"/>
      <c r="CS812" s="2"/>
      <c r="CT812" s="2"/>
      <c r="CU812" s="2"/>
      <c r="CV812" s="2"/>
      <c r="CW812" s="2"/>
      <c r="CX812" s="2"/>
      <c r="CY812" s="2"/>
      <c r="CZ812" s="2"/>
      <c r="DA812" s="2"/>
      <c r="DB812" s="2"/>
      <c r="DC812" s="2"/>
      <c r="DD812" s="2"/>
      <c r="DE812" s="2"/>
      <c r="DF812" s="2"/>
      <c r="DG812" s="2"/>
      <c r="DH812" s="2"/>
      <c r="DI812" s="2"/>
      <c r="DJ812" s="2"/>
      <c r="DK812" s="2"/>
      <c r="DL812" s="2"/>
      <c r="DM812" s="2"/>
      <c r="DN812" s="2"/>
      <c r="DO812" s="2"/>
      <c r="DP812" s="2"/>
    </row>
    <row r="813" spans="9:120" ht="9.9499999999999993" customHeight="1">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c r="AP813" s="2"/>
      <c r="AQ813" s="2"/>
      <c r="AR813" s="2"/>
      <c r="AS813" s="2"/>
      <c r="AT813" s="2"/>
      <c r="AU813" s="2"/>
      <c r="AV813" s="2"/>
      <c r="AW813" s="2"/>
      <c r="AX813" s="2"/>
      <c r="AY813" s="2"/>
      <c r="AZ813" s="2"/>
      <c r="BA813" s="2"/>
      <c r="BB813" s="2"/>
      <c r="BC813" s="2"/>
      <c r="BD813" s="2"/>
      <c r="BE813" s="2"/>
      <c r="BF813" s="2"/>
      <c r="BG813" s="2"/>
      <c r="BH813" s="2"/>
      <c r="BI813" s="2"/>
      <c r="BJ813" s="2"/>
      <c r="BK813" s="2"/>
      <c r="BL813" s="2"/>
      <c r="BM813" s="2"/>
      <c r="BN813" s="2"/>
      <c r="BO813" s="2"/>
      <c r="BP813" s="2"/>
      <c r="BQ813" s="2"/>
      <c r="BR813" s="2"/>
      <c r="BS813" s="2"/>
      <c r="BT813" s="2"/>
      <c r="BU813" s="2"/>
      <c r="BV813" s="2"/>
      <c r="BW813" s="2"/>
      <c r="BX813" s="2"/>
      <c r="BY813" s="2"/>
      <c r="BZ813" s="2"/>
      <c r="CA813" s="2"/>
      <c r="CB813" s="2"/>
      <c r="CC813" s="2"/>
      <c r="CD813" s="2"/>
      <c r="CE813" s="2"/>
      <c r="CF813" s="2"/>
      <c r="CG813" s="2"/>
      <c r="CH813" s="2"/>
      <c r="CI813" s="2"/>
      <c r="CJ813" s="2"/>
      <c r="CK813" s="2"/>
      <c r="CL813" s="2"/>
      <c r="CM813" s="2"/>
      <c r="CN813" s="2"/>
      <c r="CO813" s="2"/>
      <c r="CP813" s="2"/>
      <c r="CQ813" s="2"/>
      <c r="CR813" s="2"/>
      <c r="CS813" s="2"/>
      <c r="CT813" s="2"/>
      <c r="CU813" s="2"/>
      <c r="CV813" s="2"/>
      <c r="CW813" s="2"/>
      <c r="CX813" s="2"/>
      <c r="CY813" s="2"/>
      <c r="CZ813" s="2"/>
      <c r="DA813" s="2"/>
      <c r="DB813" s="2"/>
      <c r="DC813" s="2"/>
      <c r="DD813" s="2"/>
      <c r="DE813" s="2"/>
      <c r="DF813" s="2"/>
      <c r="DG813" s="2"/>
      <c r="DH813" s="2"/>
      <c r="DI813" s="2"/>
      <c r="DJ813" s="2"/>
      <c r="DK813" s="2"/>
      <c r="DL813" s="2"/>
      <c r="DM813" s="2"/>
      <c r="DN813" s="2"/>
      <c r="DO813" s="2"/>
      <c r="DP813" s="2"/>
    </row>
    <row r="814" spans="9:120" ht="9.9499999999999993" customHeight="1">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c r="AP814" s="2"/>
      <c r="AQ814" s="2"/>
      <c r="AR814" s="2"/>
      <c r="AS814" s="2"/>
      <c r="AT814" s="2"/>
      <c r="AU814" s="2"/>
      <c r="AV814" s="2"/>
      <c r="AW814" s="2"/>
      <c r="AX814" s="2"/>
      <c r="AY814" s="2"/>
      <c r="AZ814" s="2"/>
      <c r="BA814" s="2"/>
      <c r="BB814" s="2"/>
      <c r="BC814" s="2"/>
      <c r="BD814" s="2"/>
      <c r="BE814" s="2"/>
      <c r="BF814" s="2"/>
      <c r="BG814" s="2"/>
      <c r="BH814" s="2"/>
      <c r="BI814" s="2"/>
      <c r="BJ814" s="2"/>
      <c r="BK814" s="2"/>
      <c r="BL814" s="2"/>
      <c r="BM814" s="2"/>
      <c r="BN814" s="2"/>
      <c r="BO814" s="2"/>
      <c r="BP814" s="2"/>
      <c r="BQ814" s="2"/>
      <c r="BR814" s="2"/>
      <c r="BS814" s="2"/>
      <c r="BT814" s="2"/>
      <c r="BU814" s="2"/>
      <c r="BV814" s="2"/>
      <c r="BW814" s="2"/>
      <c r="BX814" s="2"/>
      <c r="BY814" s="2"/>
      <c r="BZ814" s="2"/>
      <c r="CA814" s="2"/>
      <c r="CB814" s="2"/>
      <c r="CC814" s="2"/>
      <c r="CD814" s="2"/>
      <c r="CE814" s="2"/>
      <c r="CF814" s="2"/>
      <c r="CG814" s="2"/>
      <c r="CH814" s="2"/>
      <c r="CI814" s="2"/>
      <c r="CJ814" s="2"/>
      <c r="CK814" s="2"/>
      <c r="CL814" s="2"/>
      <c r="CM814" s="2"/>
      <c r="CN814" s="2"/>
      <c r="CO814" s="2"/>
      <c r="CP814" s="2"/>
      <c r="CQ814" s="2"/>
      <c r="CR814" s="2"/>
      <c r="CS814" s="2"/>
      <c r="CT814" s="2"/>
      <c r="CU814" s="2"/>
      <c r="CV814" s="2"/>
      <c r="CW814" s="2"/>
      <c r="CX814" s="2"/>
      <c r="CY814" s="2"/>
      <c r="CZ814" s="2"/>
      <c r="DA814" s="2"/>
      <c r="DB814" s="2"/>
      <c r="DC814" s="2"/>
      <c r="DD814" s="2"/>
      <c r="DE814" s="2"/>
      <c r="DF814" s="2"/>
      <c r="DG814" s="2"/>
      <c r="DH814" s="2"/>
      <c r="DI814" s="2"/>
      <c r="DJ814" s="2"/>
      <c r="DK814" s="2"/>
      <c r="DL814" s="2"/>
      <c r="DM814" s="2"/>
      <c r="DN814" s="2"/>
      <c r="DO814" s="2"/>
      <c r="DP814" s="2"/>
    </row>
    <row r="815" spans="9:120" ht="9.9499999999999993" customHeight="1">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c r="AP815" s="2"/>
      <c r="AQ815" s="2"/>
      <c r="AR815" s="2"/>
      <c r="AS815" s="2"/>
      <c r="AT815" s="2"/>
      <c r="AU815" s="2"/>
      <c r="AV815" s="2"/>
      <c r="AW815" s="2"/>
      <c r="AX815" s="2"/>
      <c r="AY815" s="2"/>
      <c r="AZ815" s="2"/>
      <c r="BA815" s="2"/>
      <c r="BB815" s="2"/>
      <c r="BC815" s="2"/>
      <c r="BD815" s="2"/>
      <c r="BE815" s="2"/>
      <c r="BF815" s="2"/>
      <c r="BG815" s="2"/>
      <c r="BH815" s="2"/>
      <c r="BI815" s="2"/>
      <c r="BJ815" s="2"/>
      <c r="BK815" s="2"/>
      <c r="BL815" s="2"/>
      <c r="BM815" s="2"/>
      <c r="BN815" s="2"/>
      <c r="BO815" s="2"/>
      <c r="BP815" s="2"/>
      <c r="BQ815" s="2"/>
      <c r="BR815" s="2"/>
      <c r="BS815" s="2"/>
      <c r="BT815" s="2"/>
      <c r="BU815" s="2"/>
      <c r="BV815" s="2"/>
      <c r="BW815" s="2"/>
      <c r="BX815" s="2"/>
      <c r="BY815" s="2"/>
      <c r="BZ815" s="2"/>
      <c r="CA815" s="2"/>
      <c r="CB815" s="2"/>
      <c r="CC815" s="2"/>
      <c r="CD815" s="2"/>
      <c r="CE815" s="2"/>
      <c r="CF815" s="2"/>
      <c r="CG815" s="2"/>
      <c r="CH815" s="2"/>
      <c r="CI815" s="2"/>
      <c r="CJ815" s="2"/>
      <c r="CK815" s="2"/>
      <c r="CL815" s="2"/>
      <c r="CM815" s="2"/>
      <c r="CN815" s="2"/>
      <c r="CO815" s="2"/>
      <c r="CP815" s="2"/>
      <c r="CQ815" s="2"/>
      <c r="CR815" s="2"/>
      <c r="CS815" s="2"/>
      <c r="CT815" s="2"/>
      <c r="CU815" s="2"/>
      <c r="CV815" s="2"/>
      <c r="CW815" s="2"/>
      <c r="CX815" s="2"/>
      <c r="CY815" s="2"/>
      <c r="CZ815" s="2"/>
      <c r="DA815" s="2"/>
      <c r="DB815" s="2"/>
      <c r="DC815" s="2"/>
      <c r="DD815" s="2"/>
      <c r="DE815" s="2"/>
      <c r="DF815" s="2"/>
      <c r="DG815" s="2"/>
      <c r="DH815" s="2"/>
      <c r="DI815" s="2"/>
      <c r="DJ815" s="2"/>
      <c r="DK815" s="2"/>
      <c r="DL815" s="2"/>
      <c r="DM815" s="2"/>
      <c r="DN815" s="2"/>
      <c r="DO815" s="2"/>
      <c r="DP815" s="2"/>
    </row>
    <row r="816" spans="9:120" ht="9.9499999999999993" customHeight="1">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c r="AP816" s="2"/>
      <c r="AQ816" s="2"/>
      <c r="AR816" s="2"/>
      <c r="AS816" s="2"/>
      <c r="AT816" s="2"/>
      <c r="AU816" s="2"/>
      <c r="AV816" s="2"/>
      <c r="AW816" s="2"/>
      <c r="AX816" s="2"/>
      <c r="AY816" s="2"/>
      <c r="AZ816" s="2"/>
      <c r="BA816" s="2"/>
      <c r="BB816" s="2"/>
      <c r="BC816" s="2"/>
      <c r="BD816" s="2"/>
      <c r="BE816" s="2"/>
      <c r="BF816" s="2"/>
      <c r="BG816" s="2"/>
      <c r="BH816" s="2"/>
      <c r="BI816" s="2"/>
      <c r="BJ816" s="2"/>
      <c r="BK816" s="2"/>
      <c r="BL816" s="2"/>
      <c r="BM816" s="2"/>
      <c r="BN816" s="2"/>
      <c r="BO816" s="2"/>
      <c r="BP816" s="2"/>
      <c r="BQ816" s="2"/>
      <c r="BR816" s="2"/>
      <c r="BS816" s="2"/>
      <c r="BT816" s="2"/>
      <c r="BU816" s="2"/>
      <c r="BV816" s="2"/>
      <c r="BW816" s="2"/>
      <c r="BX816" s="2"/>
      <c r="BY816" s="2"/>
      <c r="BZ816" s="2"/>
      <c r="CA816" s="2"/>
      <c r="CB816" s="2"/>
      <c r="CC816" s="2"/>
      <c r="CD816" s="2"/>
      <c r="CE816" s="2"/>
      <c r="CF816" s="2"/>
      <c r="CG816" s="2"/>
      <c r="CH816" s="2"/>
      <c r="CI816" s="2"/>
      <c r="CJ816" s="2"/>
      <c r="CK816" s="2"/>
      <c r="CL816" s="2"/>
      <c r="CM816" s="2"/>
      <c r="CN816" s="2"/>
      <c r="CO816" s="2"/>
      <c r="CP816" s="2"/>
      <c r="CQ816" s="2"/>
      <c r="CR816" s="2"/>
      <c r="CS816" s="2"/>
      <c r="CT816" s="2"/>
      <c r="CU816" s="2"/>
      <c r="CV816" s="2"/>
      <c r="CW816" s="2"/>
      <c r="CX816" s="2"/>
      <c r="CY816" s="2"/>
      <c r="CZ816" s="2"/>
      <c r="DA816" s="2"/>
      <c r="DB816" s="2"/>
      <c r="DC816" s="2"/>
      <c r="DD816" s="2"/>
      <c r="DE816" s="2"/>
      <c r="DF816" s="2"/>
      <c r="DG816" s="2"/>
      <c r="DH816" s="2"/>
      <c r="DI816" s="2"/>
      <c r="DJ816" s="2"/>
      <c r="DK816" s="2"/>
      <c r="DL816" s="2"/>
      <c r="DM816" s="2"/>
      <c r="DN816" s="2"/>
      <c r="DO816" s="2"/>
      <c r="DP816" s="2"/>
    </row>
    <row r="817" spans="9:120" ht="9.9499999999999993" customHeight="1">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2"/>
      <c r="AP817" s="2"/>
      <c r="AQ817" s="2"/>
      <c r="AR817" s="2"/>
      <c r="AS817" s="2"/>
      <c r="AT817" s="2"/>
      <c r="AU817" s="2"/>
      <c r="AV817" s="2"/>
      <c r="AW817" s="2"/>
      <c r="AX817" s="2"/>
      <c r="AY817" s="2"/>
      <c r="AZ817" s="2"/>
      <c r="BA817" s="2"/>
      <c r="BB817" s="2"/>
      <c r="BC817" s="2"/>
      <c r="BD817" s="2"/>
      <c r="BE817" s="2"/>
      <c r="BF817" s="2"/>
      <c r="BG817" s="2"/>
      <c r="BH817" s="2"/>
      <c r="BI817" s="2"/>
      <c r="BJ817" s="2"/>
      <c r="BK817" s="2"/>
      <c r="BL817" s="2"/>
      <c r="BM817" s="2"/>
      <c r="BN817" s="2"/>
      <c r="BO817" s="2"/>
      <c r="BP817" s="2"/>
      <c r="BQ817" s="2"/>
      <c r="BR817" s="2"/>
      <c r="BS817" s="2"/>
      <c r="BT817" s="2"/>
      <c r="BU817" s="2"/>
      <c r="BV817" s="2"/>
      <c r="BW817" s="2"/>
      <c r="BX817" s="2"/>
      <c r="BY817" s="2"/>
      <c r="BZ817" s="2"/>
      <c r="CA817" s="2"/>
      <c r="CB817" s="2"/>
      <c r="CC817" s="2"/>
      <c r="CD817" s="2"/>
      <c r="CE817" s="2"/>
      <c r="CF817" s="2"/>
      <c r="CG817" s="2"/>
      <c r="CH817" s="2"/>
      <c r="CI817" s="2"/>
      <c r="CJ817" s="2"/>
      <c r="CK817" s="2"/>
      <c r="CL817" s="2"/>
      <c r="CM817" s="2"/>
      <c r="CN817" s="2"/>
      <c r="CO817" s="2"/>
      <c r="CP817" s="2"/>
      <c r="CQ817" s="2"/>
      <c r="CR817" s="2"/>
      <c r="CS817" s="2"/>
      <c r="CT817" s="2"/>
      <c r="CU817" s="2"/>
      <c r="CV817" s="2"/>
      <c r="CW817" s="2"/>
      <c r="CX817" s="2"/>
      <c r="CY817" s="2"/>
      <c r="CZ817" s="2"/>
      <c r="DA817" s="2"/>
      <c r="DB817" s="2"/>
      <c r="DC817" s="2"/>
      <c r="DD817" s="2"/>
      <c r="DE817" s="2"/>
      <c r="DF817" s="2"/>
      <c r="DG817" s="2"/>
      <c r="DH817" s="2"/>
      <c r="DI817" s="2"/>
      <c r="DJ817" s="2"/>
      <c r="DK817" s="2"/>
      <c r="DL817" s="2"/>
      <c r="DM817" s="2"/>
      <c r="DN817" s="2"/>
      <c r="DO817" s="2"/>
      <c r="DP817" s="2"/>
    </row>
    <row r="818" spans="9:120" ht="9.9499999999999993" customHeight="1">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c r="AP818" s="2"/>
      <c r="AQ818" s="2"/>
      <c r="AR818" s="2"/>
      <c r="AS818" s="2"/>
      <c r="AT818" s="2"/>
      <c r="AU818" s="2"/>
      <c r="AV818" s="2"/>
      <c r="AW818" s="2"/>
      <c r="AX818" s="2"/>
      <c r="AY818" s="2"/>
      <c r="AZ818" s="2"/>
      <c r="BA818" s="2"/>
      <c r="BB818" s="2"/>
      <c r="BC818" s="2"/>
      <c r="BD818" s="2"/>
      <c r="BE818" s="2"/>
      <c r="BF818" s="2"/>
      <c r="BG818" s="2"/>
      <c r="BH818" s="2"/>
      <c r="BI818" s="2"/>
      <c r="BJ818" s="2"/>
      <c r="BK818" s="2"/>
      <c r="BL818" s="2"/>
      <c r="BM818" s="2"/>
      <c r="BN818" s="2"/>
      <c r="BO818" s="2"/>
      <c r="BP818" s="2"/>
      <c r="BQ818" s="2"/>
      <c r="BR818" s="2"/>
      <c r="BS818" s="2"/>
      <c r="BT818" s="2"/>
      <c r="BU818" s="2"/>
      <c r="BV818" s="2"/>
      <c r="BW818" s="2"/>
      <c r="BX818" s="2"/>
      <c r="BY818" s="2"/>
      <c r="BZ818" s="2"/>
      <c r="CA818" s="2"/>
      <c r="CB818" s="2"/>
      <c r="CC818" s="2"/>
      <c r="CD818" s="2"/>
      <c r="CE818" s="2"/>
      <c r="CF818" s="2"/>
      <c r="CG818" s="2"/>
      <c r="CH818" s="2"/>
      <c r="CI818" s="2"/>
      <c r="CJ818" s="2"/>
      <c r="CK818" s="2"/>
      <c r="CL818" s="2"/>
      <c r="CM818" s="2"/>
      <c r="CN818" s="2"/>
      <c r="CO818" s="2"/>
      <c r="CP818" s="2"/>
      <c r="CQ818" s="2"/>
      <c r="CR818" s="2"/>
      <c r="CS818" s="2"/>
      <c r="CT818" s="2"/>
      <c r="CU818" s="2"/>
      <c r="CV818" s="2"/>
      <c r="CW818" s="2"/>
      <c r="CX818" s="2"/>
      <c r="CY818" s="2"/>
      <c r="CZ818" s="2"/>
      <c r="DA818" s="2"/>
      <c r="DB818" s="2"/>
      <c r="DC818" s="2"/>
      <c r="DD818" s="2"/>
      <c r="DE818" s="2"/>
      <c r="DF818" s="2"/>
      <c r="DG818" s="2"/>
      <c r="DH818" s="2"/>
      <c r="DI818" s="2"/>
      <c r="DJ818" s="2"/>
      <c r="DK818" s="2"/>
      <c r="DL818" s="2"/>
      <c r="DM818" s="2"/>
      <c r="DN818" s="2"/>
      <c r="DO818" s="2"/>
      <c r="DP818" s="2"/>
    </row>
    <row r="819" spans="9:120" ht="9.9499999999999993" customHeight="1">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c r="AP819" s="2"/>
      <c r="AQ819" s="2"/>
      <c r="AR819" s="2"/>
      <c r="AS819" s="2"/>
      <c r="AT819" s="2"/>
      <c r="AU819" s="2"/>
      <c r="AV819" s="2"/>
      <c r="AW819" s="2"/>
      <c r="AX819" s="2"/>
      <c r="AY819" s="2"/>
      <c r="AZ819" s="2"/>
      <c r="BA819" s="2"/>
      <c r="BB819" s="2"/>
      <c r="BC819" s="2"/>
      <c r="BD819" s="2"/>
      <c r="BE819" s="2"/>
      <c r="BF819" s="2"/>
      <c r="BG819" s="2"/>
      <c r="BH819" s="2"/>
      <c r="BI819" s="2"/>
      <c r="BJ819" s="2"/>
      <c r="BK819" s="2"/>
      <c r="BL819" s="2"/>
      <c r="BM819" s="2"/>
      <c r="BN819" s="2"/>
      <c r="BO819" s="2"/>
      <c r="BP819" s="2"/>
      <c r="BQ819" s="2"/>
      <c r="BR819" s="2"/>
      <c r="BS819" s="2"/>
      <c r="BT819" s="2"/>
      <c r="BU819" s="2"/>
      <c r="BV819" s="2"/>
      <c r="BW819" s="2"/>
      <c r="BX819" s="2"/>
      <c r="BY819" s="2"/>
      <c r="BZ819" s="2"/>
      <c r="CA819" s="2"/>
      <c r="CB819" s="2"/>
      <c r="CC819" s="2"/>
      <c r="CD819" s="2"/>
      <c r="CE819" s="2"/>
      <c r="CF819" s="2"/>
      <c r="CG819" s="2"/>
      <c r="CH819" s="2"/>
      <c r="CI819" s="2"/>
      <c r="CJ819" s="2"/>
      <c r="CK819" s="2"/>
      <c r="CL819" s="2"/>
      <c r="CM819" s="2"/>
      <c r="CN819" s="2"/>
      <c r="CO819" s="2"/>
      <c r="CP819" s="2"/>
      <c r="CQ819" s="2"/>
      <c r="CR819" s="2"/>
      <c r="CS819" s="2"/>
      <c r="CT819" s="2"/>
      <c r="CU819" s="2"/>
      <c r="CV819" s="2"/>
      <c r="CW819" s="2"/>
      <c r="CX819" s="2"/>
      <c r="CY819" s="2"/>
      <c r="CZ819" s="2"/>
      <c r="DA819" s="2"/>
      <c r="DB819" s="2"/>
      <c r="DC819" s="2"/>
      <c r="DD819" s="2"/>
      <c r="DE819" s="2"/>
      <c r="DF819" s="2"/>
      <c r="DG819" s="2"/>
      <c r="DH819" s="2"/>
      <c r="DI819" s="2"/>
      <c r="DJ819" s="2"/>
      <c r="DK819" s="2"/>
      <c r="DL819" s="2"/>
      <c r="DM819" s="2"/>
      <c r="DN819" s="2"/>
      <c r="DO819" s="2"/>
      <c r="DP819" s="2"/>
    </row>
    <row r="820" spans="9:120" ht="9.9499999999999993" customHeight="1">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c r="AP820" s="2"/>
      <c r="AQ820" s="2"/>
      <c r="AR820" s="2"/>
      <c r="AS820" s="2"/>
      <c r="AT820" s="2"/>
      <c r="AU820" s="2"/>
      <c r="AV820" s="2"/>
      <c r="AW820" s="2"/>
      <c r="AX820" s="2"/>
      <c r="AY820" s="2"/>
      <c r="AZ820" s="2"/>
      <c r="BA820" s="2"/>
      <c r="BB820" s="2"/>
      <c r="BC820" s="2"/>
      <c r="BD820" s="2"/>
      <c r="BE820" s="2"/>
      <c r="BF820" s="2"/>
      <c r="BG820" s="2"/>
      <c r="BH820" s="2"/>
      <c r="BI820" s="2"/>
      <c r="BJ820" s="2"/>
      <c r="BK820" s="2"/>
      <c r="BL820" s="2"/>
      <c r="BM820" s="2"/>
      <c r="BN820" s="2"/>
      <c r="BO820" s="2"/>
      <c r="BP820" s="2"/>
      <c r="BQ820" s="2"/>
      <c r="BR820" s="2"/>
      <c r="BS820" s="2"/>
      <c r="BT820" s="2"/>
      <c r="BU820" s="2"/>
      <c r="BV820" s="2"/>
      <c r="BW820" s="2"/>
      <c r="BX820" s="2"/>
      <c r="BY820" s="2"/>
      <c r="BZ820" s="2"/>
      <c r="CA820" s="2"/>
      <c r="CB820" s="2"/>
      <c r="CC820" s="2"/>
      <c r="CD820" s="2"/>
      <c r="CE820" s="2"/>
      <c r="CF820" s="2"/>
      <c r="CG820" s="2"/>
      <c r="CH820" s="2"/>
      <c r="CI820" s="2"/>
      <c r="CJ820" s="2"/>
      <c r="CK820" s="2"/>
      <c r="CL820" s="2"/>
      <c r="CM820" s="2"/>
      <c r="CN820" s="2"/>
      <c r="CO820" s="2"/>
      <c r="CP820" s="2"/>
      <c r="CQ820" s="2"/>
      <c r="CR820" s="2"/>
      <c r="CS820" s="2"/>
      <c r="CT820" s="2"/>
      <c r="CU820" s="2"/>
      <c r="CV820" s="2"/>
      <c r="CW820" s="2"/>
      <c r="CX820" s="2"/>
      <c r="CY820" s="2"/>
      <c r="CZ820" s="2"/>
      <c r="DA820" s="2"/>
      <c r="DB820" s="2"/>
      <c r="DC820" s="2"/>
      <c r="DD820" s="2"/>
      <c r="DE820" s="2"/>
      <c r="DF820" s="2"/>
      <c r="DG820" s="2"/>
      <c r="DH820" s="2"/>
      <c r="DI820" s="2"/>
      <c r="DJ820" s="2"/>
      <c r="DK820" s="2"/>
      <c r="DL820" s="2"/>
      <c r="DM820" s="2"/>
      <c r="DN820" s="2"/>
      <c r="DO820" s="2"/>
      <c r="DP820" s="2"/>
    </row>
    <row r="821" spans="9:120" ht="9.9499999999999993" customHeight="1">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c r="AP821" s="2"/>
      <c r="AQ821" s="2"/>
      <c r="AR821" s="2"/>
      <c r="AS821" s="2"/>
      <c r="AT821" s="2"/>
      <c r="AU821" s="2"/>
      <c r="AV821" s="2"/>
      <c r="AW821" s="2"/>
      <c r="AX821" s="2"/>
      <c r="AY821" s="2"/>
      <c r="AZ821" s="2"/>
      <c r="BA821" s="2"/>
      <c r="BB821" s="2"/>
      <c r="BC821" s="2"/>
      <c r="BD821" s="2"/>
      <c r="BE821" s="2"/>
      <c r="BF821" s="2"/>
      <c r="BG821" s="2"/>
      <c r="BH821" s="2"/>
      <c r="BI821" s="2"/>
      <c r="BJ821" s="2"/>
      <c r="BK821" s="2"/>
      <c r="BL821" s="2"/>
      <c r="BM821" s="2"/>
      <c r="BN821" s="2"/>
      <c r="BO821" s="2"/>
      <c r="BP821" s="2"/>
      <c r="BQ821" s="2"/>
      <c r="BR821" s="2"/>
      <c r="BS821" s="2"/>
      <c r="BT821" s="2"/>
      <c r="BU821" s="2"/>
      <c r="BV821" s="2"/>
      <c r="BW821" s="2"/>
      <c r="BX821" s="2"/>
      <c r="BY821" s="2"/>
      <c r="BZ821" s="2"/>
      <c r="CA821" s="2"/>
      <c r="CB821" s="2"/>
      <c r="CC821" s="2"/>
      <c r="CD821" s="2"/>
      <c r="CE821" s="2"/>
      <c r="CF821" s="2"/>
      <c r="CG821" s="2"/>
      <c r="CH821" s="2"/>
      <c r="CI821" s="2"/>
      <c r="CJ821" s="2"/>
      <c r="CK821" s="2"/>
      <c r="CL821" s="2"/>
      <c r="CM821" s="2"/>
      <c r="CN821" s="2"/>
      <c r="CO821" s="2"/>
      <c r="CP821" s="2"/>
      <c r="CQ821" s="2"/>
      <c r="CR821" s="2"/>
      <c r="CS821" s="2"/>
      <c r="CT821" s="2"/>
      <c r="CU821" s="2"/>
      <c r="CV821" s="2"/>
      <c r="CW821" s="2"/>
      <c r="CX821" s="2"/>
      <c r="CY821" s="2"/>
      <c r="CZ821" s="2"/>
      <c r="DA821" s="2"/>
      <c r="DB821" s="2"/>
      <c r="DC821" s="2"/>
      <c r="DD821" s="2"/>
      <c r="DE821" s="2"/>
      <c r="DF821" s="2"/>
      <c r="DG821" s="2"/>
      <c r="DH821" s="2"/>
      <c r="DI821" s="2"/>
      <c r="DJ821" s="2"/>
      <c r="DK821" s="2"/>
      <c r="DL821" s="2"/>
      <c r="DM821" s="2"/>
      <c r="DN821" s="2"/>
      <c r="DO821" s="2"/>
      <c r="DP821" s="2"/>
    </row>
    <row r="822" spans="9:120" ht="9.9499999999999993" customHeight="1">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c r="AP822" s="2"/>
      <c r="AQ822" s="2"/>
      <c r="AR822" s="2"/>
      <c r="AS822" s="2"/>
      <c r="AT822" s="2"/>
      <c r="AU822" s="2"/>
      <c r="AV822" s="2"/>
      <c r="AW822" s="2"/>
      <c r="AX822" s="2"/>
      <c r="AY822" s="2"/>
      <c r="AZ822" s="2"/>
      <c r="BA822" s="2"/>
      <c r="BB822" s="2"/>
      <c r="BC822" s="2"/>
      <c r="BD822" s="2"/>
      <c r="BE822" s="2"/>
      <c r="BF822" s="2"/>
      <c r="BG822" s="2"/>
      <c r="BH822" s="2"/>
      <c r="BI822" s="2"/>
      <c r="BJ822" s="2"/>
      <c r="BK822" s="2"/>
      <c r="BL822" s="2"/>
      <c r="BM822" s="2"/>
      <c r="BN822" s="2"/>
      <c r="BO822" s="2"/>
      <c r="BP822" s="2"/>
      <c r="BQ822" s="2"/>
      <c r="BR822" s="2"/>
      <c r="BS822" s="2"/>
      <c r="BT822" s="2"/>
      <c r="BU822" s="2"/>
      <c r="BV822" s="2"/>
      <c r="BW822" s="2"/>
      <c r="BX822" s="2"/>
      <c r="BY822" s="2"/>
      <c r="BZ822" s="2"/>
      <c r="CA822" s="2"/>
      <c r="CB822" s="2"/>
      <c r="CC822" s="2"/>
      <c r="CD822" s="2"/>
      <c r="CE822" s="2"/>
      <c r="CF822" s="2"/>
      <c r="CG822" s="2"/>
      <c r="CH822" s="2"/>
      <c r="CI822" s="2"/>
      <c r="CJ822" s="2"/>
      <c r="CK822" s="2"/>
      <c r="CL822" s="2"/>
      <c r="CM822" s="2"/>
      <c r="CN822" s="2"/>
      <c r="CO822" s="2"/>
      <c r="CP822" s="2"/>
      <c r="CQ822" s="2"/>
      <c r="CR822" s="2"/>
      <c r="CS822" s="2"/>
      <c r="CT822" s="2"/>
      <c r="CU822" s="2"/>
      <c r="CV822" s="2"/>
      <c r="CW822" s="2"/>
      <c r="CX822" s="2"/>
      <c r="CY822" s="2"/>
      <c r="CZ822" s="2"/>
      <c r="DA822" s="2"/>
      <c r="DB822" s="2"/>
      <c r="DC822" s="2"/>
      <c r="DD822" s="2"/>
      <c r="DE822" s="2"/>
      <c r="DF822" s="2"/>
      <c r="DG822" s="2"/>
      <c r="DH822" s="2"/>
      <c r="DI822" s="2"/>
      <c r="DJ822" s="2"/>
      <c r="DK822" s="2"/>
      <c r="DL822" s="2"/>
      <c r="DM822" s="2"/>
      <c r="DN822" s="2"/>
      <c r="DO822" s="2"/>
      <c r="DP822" s="2"/>
    </row>
    <row r="823" spans="9:120" ht="9.9499999999999993" customHeight="1">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c r="AP823" s="2"/>
      <c r="AQ823" s="2"/>
      <c r="AR823" s="2"/>
      <c r="AS823" s="2"/>
      <c r="AT823" s="2"/>
      <c r="AU823" s="2"/>
      <c r="AV823" s="2"/>
      <c r="AW823" s="2"/>
      <c r="AX823" s="2"/>
      <c r="AY823" s="2"/>
      <c r="AZ823" s="2"/>
      <c r="BA823" s="2"/>
      <c r="BB823" s="2"/>
      <c r="BC823" s="2"/>
      <c r="BD823" s="2"/>
      <c r="BE823" s="2"/>
      <c r="BF823" s="2"/>
      <c r="BG823" s="2"/>
      <c r="BH823" s="2"/>
      <c r="BI823" s="2"/>
      <c r="BJ823" s="2"/>
      <c r="BK823" s="2"/>
      <c r="BL823" s="2"/>
      <c r="BM823" s="2"/>
      <c r="BN823" s="2"/>
      <c r="BO823" s="2"/>
      <c r="BP823" s="2"/>
      <c r="BQ823" s="2"/>
      <c r="BR823" s="2"/>
      <c r="BS823" s="2"/>
      <c r="BT823" s="2"/>
      <c r="BU823" s="2"/>
      <c r="BV823" s="2"/>
      <c r="BW823" s="2"/>
      <c r="BX823" s="2"/>
      <c r="BY823" s="2"/>
      <c r="BZ823" s="2"/>
      <c r="CA823" s="2"/>
      <c r="CB823" s="2"/>
      <c r="CC823" s="2"/>
      <c r="CD823" s="2"/>
      <c r="CE823" s="2"/>
      <c r="CF823" s="2"/>
      <c r="CG823" s="2"/>
      <c r="CH823" s="2"/>
      <c r="CI823" s="2"/>
      <c r="CJ823" s="2"/>
      <c r="CK823" s="2"/>
      <c r="CL823" s="2"/>
      <c r="CM823" s="2"/>
      <c r="CN823" s="2"/>
      <c r="CO823" s="2"/>
      <c r="CP823" s="2"/>
      <c r="CQ823" s="2"/>
      <c r="CR823" s="2"/>
      <c r="CS823" s="2"/>
      <c r="CT823" s="2"/>
      <c r="CU823" s="2"/>
      <c r="CV823" s="2"/>
      <c r="CW823" s="2"/>
      <c r="CX823" s="2"/>
      <c r="CY823" s="2"/>
      <c r="CZ823" s="2"/>
      <c r="DA823" s="2"/>
      <c r="DB823" s="2"/>
      <c r="DC823" s="2"/>
      <c r="DD823" s="2"/>
      <c r="DE823" s="2"/>
      <c r="DF823" s="2"/>
      <c r="DG823" s="2"/>
      <c r="DH823" s="2"/>
      <c r="DI823" s="2"/>
      <c r="DJ823" s="2"/>
      <c r="DK823" s="2"/>
      <c r="DL823" s="2"/>
      <c r="DM823" s="2"/>
      <c r="DN823" s="2"/>
      <c r="DO823" s="2"/>
      <c r="DP823" s="2"/>
    </row>
    <row r="824" spans="9:120" ht="9.9499999999999993" customHeight="1">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c r="AP824" s="2"/>
      <c r="AQ824" s="2"/>
      <c r="AR824" s="2"/>
      <c r="AS824" s="2"/>
      <c r="AT824" s="2"/>
      <c r="AU824" s="2"/>
      <c r="AV824" s="2"/>
      <c r="AW824" s="2"/>
      <c r="AX824" s="2"/>
      <c r="AY824" s="2"/>
      <c r="AZ824" s="2"/>
      <c r="BA824" s="2"/>
      <c r="BB824" s="2"/>
      <c r="BC824" s="2"/>
      <c r="BD824" s="2"/>
      <c r="BE824" s="2"/>
      <c r="BF824" s="2"/>
      <c r="BG824" s="2"/>
      <c r="BH824" s="2"/>
      <c r="BI824" s="2"/>
      <c r="BJ824" s="2"/>
      <c r="BK824" s="2"/>
      <c r="BL824" s="2"/>
      <c r="BM824" s="2"/>
      <c r="BN824" s="2"/>
      <c r="BO824" s="2"/>
      <c r="BP824" s="2"/>
      <c r="BQ824" s="2"/>
      <c r="BR824" s="2"/>
      <c r="BS824" s="2"/>
      <c r="BT824" s="2"/>
      <c r="BU824" s="2"/>
      <c r="BV824" s="2"/>
      <c r="BW824" s="2"/>
      <c r="BX824" s="2"/>
      <c r="BY824" s="2"/>
      <c r="BZ824" s="2"/>
      <c r="CA824" s="2"/>
      <c r="CB824" s="2"/>
      <c r="CC824" s="2"/>
      <c r="CD824" s="2"/>
      <c r="CE824" s="2"/>
      <c r="CF824" s="2"/>
      <c r="CG824" s="2"/>
      <c r="CH824" s="2"/>
      <c r="CI824" s="2"/>
      <c r="CJ824" s="2"/>
      <c r="CK824" s="2"/>
      <c r="CL824" s="2"/>
      <c r="CM824" s="2"/>
      <c r="CN824" s="2"/>
      <c r="CO824" s="2"/>
      <c r="CP824" s="2"/>
      <c r="CQ824" s="2"/>
      <c r="CR824" s="2"/>
      <c r="CS824" s="2"/>
      <c r="CT824" s="2"/>
      <c r="CU824" s="2"/>
      <c r="CV824" s="2"/>
      <c r="CW824" s="2"/>
      <c r="CX824" s="2"/>
      <c r="CY824" s="2"/>
      <c r="CZ824" s="2"/>
      <c r="DA824" s="2"/>
      <c r="DB824" s="2"/>
      <c r="DC824" s="2"/>
      <c r="DD824" s="2"/>
      <c r="DE824" s="2"/>
      <c r="DF824" s="2"/>
      <c r="DG824" s="2"/>
      <c r="DH824" s="2"/>
      <c r="DI824" s="2"/>
      <c r="DJ824" s="2"/>
      <c r="DK824" s="2"/>
      <c r="DL824" s="2"/>
      <c r="DM824" s="2"/>
      <c r="DN824" s="2"/>
      <c r="DO824" s="2"/>
      <c r="DP824" s="2"/>
    </row>
    <row r="825" spans="9:120" ht="9.9499999999999993" customHeight="1">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c r="AP825" s="2"/>
      <c r="AQ825" s="2"/>
      <c r="AR825" s="2"/>
      <c r="AS825" s="2"/>
      <c r="AT825" s="2"/>
      <c r="AU825" s="2"/>
      <c r="AV825" s="2"/>
      <c r="AW825" s="2"/>
      <c r="AX825" s="2"/>
      <c r="AY825" s="2"/>
      <c r="AZ825" s="2"/>
      <c r="BA825" s="2"/>
      <c r="BB825" s="2"/>
      <c r="BC825" s="2"/>
      <c r="BD825" s="2"/>
      <c r="BE825" s="2"/>
      <c r="BF825" s="2"/>
      <c r="BG825" s="2"/>
      <c r="BH825" s="2"/>
      <c r="BI825" s="2"/>
      <c r="BJ825" s="2"/>
      <c r="BK825" s="2"/>
      <c r="BL825" s="2"/>
      <c r="BM825" s="2"/>
      <c r="BN825" s="2"/>
      <c r="BO825" s="2"/>
      <c r="BP825" s="2"/>
      <c r="BQ825" s="2"/>
      <c r="BR825" s="2"/>
      <c r="BS825" s="2"/>
      <c r="BT825" s="2"/>
      <c r="BU825" s="2"/>
      <c r="BV825" s="2"/>
      <c r="BW825" s="2"/>
      <c r="BX825" s="2"/>
      <c r="BY825" s="2"/>
      <c r="BZ825" s="2"/>
      <c r="CA825" s="2"/>
      <c r="CB825" s="2"/>
      <c r="CC825" s="2"/>
      <c r="CD825" s="2"/>
      <c r="CE825" s="2"/>
      <c r="CF825" s="2"/>
      <c r="CG825" s="2"/>
      <c r="CH825" s="2"/>
      <c r="CI825" s="2"/>
      <c r="CJ825" s="2"/>
      <c r="CK825" s="2"/>
      <c r="CL825" s="2"/>
      <c r="CM825" s="2"/>
      <c r="CN825" s="2"/>
      <c r="CO825" s="2"/>
      <c r="CP825" s="2"/>
      <c r="CQ825" s="2"/>
      <c r="CR825" s="2"/>
      <c r="CS825" s="2"/>
      <c r="CT825" s="2"/>
      <c r="CU825" s="2"/>
      <c r="CV825" s="2"/>
      <c r="CW825" s="2"/>
      <c r="CX825" s="2"/>
      <c r="CY825" s="2"/>
      <c r="CZ825" s="2"/>
      <c r="DA825" s="2"/>
      <c r="DB825" s="2"/>
      <c r="DC825" s="2"/>
      <c r="DD825" s="2"/>
      <c r="DE825" s="2"/>
      <c r="DF825" s="2"/>
      <c r="DG825" s="2"/>
      <c r="DH825" s="2"/>
      <c r="DI825" s="2"/>
      <c r="DJ825" s="2"/>
      <c r="DK825" s="2"/>
      <c r="DL825" s="2"/>
      <c r="DM825" s="2"/>
      <c r="DN825" s="2"/>
      <c r="DO825" s="2"/>
      <c r="DP825" s="2"/>
    </row>
    <row r="826" spans="9:120" ht="9.9499999999999993" customHeight="1">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c r="AP826" s="2"/>
      <c r="AQ826" s="2"/>
      <c r="AR826" s="2"/>
      <c r="AS826" s="2"/>
      <c r="AT826" s="2"/>
      <c r="AU826" s="2"/>
      <c r="AV826" s="2"/>
      <c r="AW826" s="2"/>
      <c r="AX826" s="2"/>
      <c r="AY826" s="2"/>
      <c r="AZ826" s="2"/>
      <c r="BA826" s="2"/>
      <c r="BB826" s="2"/>
      <c r="BC826" s="2"/>
      <c r="BD826" s="2"/>
      <c r="BE826" s="2"/>
      <c r="BF826" s="2"/>
      <c r="BG826" s="2"/>
      <c r="BH826" s="2"/>
      <c r="BI826" s="2"/>
      <c r="BJ826" s="2"/>
      <c r="BK826" s="2"/>
      <c r="BL826" s="2"/>
      <c r="BM826" s="2"/>
      <c r="BN826" s="2"/>
      <c r="BO826" s="2"/>
      <c r="BP826" s="2"/>
      <c r="BQ826" s="2"/>
      <c r="BR826" s="2"/>
      <c r="BS826" s="2"/>
      <c r="BT826" s="2"/>
      <c r="BU826" s="2"/>
      <c r="BV826" s="2"/>
      <c r="BW826" s="2"/>
      <c r="BX826" s="2"/>
      <c r="BY826" s="2"/>
      <c r="BZ826" s="2"/>
      <c r="CA826" s="2"/>
      <c r="CB826" s="2"/>
      <c r="CC826" s="2"/>
      <c r="CD826" s="2"/>
      <c r="CE826" s="2"/>
      <c r="CF826" s="2"/>
      <c r="CG826" s="2"/>
      <c r="CH826" s="2"/>
      <c r="CI826" s="2"/>
      <c r="CJ826" s="2"/>
      <c r="CK826" s="2"/>
      <c r="CL826" s="2"/>
      <c r="CM826" s="2"/>
      <c r="CN826" s="2"/>
      <c r="CO826" s="2"/>
      <c r="CP826" s="2"/>
      <c r="CQ826" s="2"/>
      <c r="CR826" s="2"/>
      <c r="CS826" s="2"/>
      <c r="CT826" s="2"/>
      <c r="CU826" s="2"/>
      <c r="CV826" s="2"/>
      <c r="CW826" s="2"/>
      <c r="CX826" s="2"/>
      <c r="CY826" s="2"/>
      <c r="CZ826" s="2"/>
      <c r="DA826" s="2"/>
      <c r="DB826" s="2"/>
      <c r="DC826" s="2"/>
      <c r="DD826" s="2"/>
      <c r="DE826" s="2"/>
      <c r="DF826" s="2"/>
      <c r="DG826" s="2"/>
      <c r="DH826" s="2"/>
      <c r="DI826" s="2"/>
      <c r="DJ826" s="2"/>
      <c r="DK826" s="2"/>
      <c r="DL826" s="2"/>
      <c r="DM826" s="2"/>
      <c r="DN826" s="2"/>
      <c r="DO826" s="2"/>
      <c r="DP826" s="2"/>
    </row>
    <row r="827" spans="9:120" ht="9.9499999999999993" customHeight="1">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c r="AP827" s="2"/>
      <c r="AQ827" s="2"/>
      <c r="AR827" s="2"/>
      <c r="AS827" s="2"/>
      <c r="AT827" s="2"/>
      <c r="AU827" s="2"/>
      <c r="AV827" s="2"/>
      <c r="AW827" s="2"/>
      <c r="AX827" s="2"/>
      <c r="AY827" s="2"/>
      <c r="AZ827" s="2"/>
      <c r="BA827" s="2"/>
      <c r="BB827" s="2"/>
      <c r="BC827" s="2"/>
      <c r="BD827" s="2"/>
      <c r="BE827" s="2"/>
      <c r="BF827" s="2"/>
      <c r="BG827" s="2"/>
      <c r="BH827" s="2"/>
      <c r="BI827" s="2"/>
      <c r="BJ827" s="2"/>
      <c r="BK827" s="2"/>
      <c r="BL827" s="2"/>
      <c r="BM827" s="2"/>
      <c r="BN827" s="2"/>
      <c r="BO827" s="2"/>
      <c r="BP827" s="2"/>
      <c r="BQ827" s="2"/>
      <c r="BR827" s="2"/>
      <c r="BS827" s="2"/>
      <c r="BT827" s="2"/>
      <c r="BU827" s="2"/>
      <c r="BV827" s="2"/>
      <c r="BW827" s="2"/>
      <c r="BX827" s="2"/>
      <c r="BY827" s="2"/>
      <c r="BZ827" s="2"/>
      <c r="CA827" s="2"/>
      <c r="CB827" s="2"/>
      <c r="CC827" s="2"/>
      <c r="CD827" s="2"/>
      <c r="CE827" s="2"/>
      <c r="CF827" s="2"/>
      <c r="CG827" s="2"/>
      <c r="CH827" s="2"/>
      <c r="CI827" s="2"/>
      <c r="CJ827" s="2"/>
      <c r="CK827" s="2"/>
      <c r="CL827" s="2"/>
      <c r="CM827" s="2"/>
      <c r="CN827" s="2"/>
      <c r="CO827" s="2"/>
      <c r="CP827" s="2"/>
      <c r="CQ827" s="2"/>
      <c r="CR827" s="2"/>
      <c r="CS827" s="2"/>
      <c r="CT827" s="2"/>
      <c r="CU827" s="2"/>
      <c r="CV827" s="2"/>
      <c r="CW827" s="2"/>
      <c r="CX827" s="2"/>
      <c r="CY827" s="2"/>
      <c r="CZ827" s="2"/>
      <c r="DA827" s="2"/>
      <c r="DB827" s="2"/>
      <c r="DC827" s="2"/>
      <c r="DD827" s="2"/>
      <c r="DE827" s="2"/>
      <c r="DF827" s="2"/>
      <c r="DG827" s="2"/>
      <c r="DH827" s="2"/>
      <c r="DI827" s="2"/>
      <c r="DJ827" s="2"/>
      <c r="DK827" s="2"/>
      <c r="DL827" s="2"/>
      <c r="DM827" s="2"/>
      <c r="DN827" s="2"/>
      <c r="DO827" s="2"/>
      <c r="DP827" s="2"/>
    </row>
    <row r="828" spans="9:120" ht="9.9499999999999993" customHeight="1">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c r="AP828" s="2"/>
      <c r="AQ828" s="2"/>
      <c r="AR828" s="2"/>
      <c r="AS828" s="2"/>
      <c r="AT828" s="2"/>
      <c r="AU828" s="2"/>
      <c r="AV828" s="2"/>
      <c r="AW828" s="2"/>
      <c r="AX828" s="2"/>
      <c r="AY828" s="2"/>
      <c r="AZ828" s="2"/>
      <c r="BA828" s="2"/>
      <c r="BB828" s="2"/>
      <c r="BC828" s="2"/>
      <c r="BD828" s="2"/>
      <c r="BE828" s="2"/>
      <c r="BF828" s="2"/>
      <c r="BG828" s="2"/>
      <c r="BH828" s="2"/>
      <c r="BI828" s="2"/>
      <c r="BJ828" s="2"/>
      <c r="BK828" s="2"/>
      <c r="BL828" s="2"/>
      <c r="BM828" s="2"/>
      <c r="BN828" s="2"/>
      <c r="BO828" s="2"/>
      <c r="BP828" s="2"/>
      <c r="BQ828" s="2"/>
      <c r="BR828" s="2"/>
      <c r="BS828" s="2"/>
      <c r="BT828" s="2"/>
      <c r="BU828" s="2"/>
      <c r="BV828" s="2"/>
      <c r="BW828" s="2"/>
      <c r="BX828" s="2"/>
      <c r="BY828" s="2"/>
      <c r="BZ828" s="2"/>
      <c r="CA828" s="2"/>
      <c r="CB828" s="2"/>
      <c r="CC828" s="2"/>
      <c r="CD828" s="2"/>
      <c r="CE828" s="2"/>
      <c r="CF828" s="2"/>
      <c r="CG828" s="2"/>
      <c r="CH828" s="2"/>
      <c r="CI828" s="2"/>
      <c r="CJ828" s="2"/>
      <c r="CK828" s="2"/>
      <c r="CL828" s="2"/>
      <c r="CM828" s="2"/>
      <c r="CN828" s="2"/>
      <c r="CO828" s="2"/>
      <c r="CP828" s="2"/>
      <c r="CQ828" s="2"/>
      <c r="CR828" s="2"/>
      <c r="CS828" s="2"/>
      <c r="CT828" s="2"/>
      <c r="CU828" s="2"/>
      <c r="CV828" s="2"/>
      <c r="CW828" s="2"/>
      <c r="CX828" s="2"/>
      <c r="CY828" s="2"/>
      <c r="CZ828" s="2"/>
      <c r="DA828" s="2"/>
      <c r="DB828" s="2"/>
      <c r="DC828" s="2"/>
      <c r="DD828" s="2"/>
      <c r="DE828" s="2"/>
      <c r="DF828" s="2"/>
      <c r="DG828" s="2"/>
      <c r="DH828" s="2"/>
      <c r="DI828" s="2"/>
      <c r="DJ828" s="2"/>
      <c r="DK828" s="2"/>
      <c r="DL828" s="2"/>
      <c r="DM828" s="2"/>
      <c r="DN828" s="2"/>
      <c r="DO828" s="2"/>
      <c r="DP828" s="2"/>
    </row>
    <row r="829" spans="9:120" ht="9.9499999999999993" customHeight="1">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c r="AP829" s="2"/>
      <c r="AQ829" s="2"/>
      <c r="AR829" s="2"/>
      <c r="AS829" s="2"/>
      <c r="AT829" s="2"/>
      <c r="AU829" s="2"/>
      <c r="AV829" s="2"/>
      <c r="AW829" s="2"/>
      <c r="AX829" s="2"/>
      <c r="AY829" s="2"/>
      <c r="AZ829" s="2"/>
      <c r="BA829" s="2"/>
      <c r="BB829" s="2"/>
      <c r="BC829" s="2"/>
      <c r="BD829" s="2"/>
      <c r="BE829" s="2"/>
      <c r="BF829" s="2"/>
      <c r="BG829" s="2"/>
      <c r="BH829" s="2"/>
      <c r="BI829" s="2"/>
      <c r="BJ829" s="2"/>
      <c r="BK829" s="2"/>
      <c r="BL829" s="2"/>
      <c r="BM829" s="2"/>
      <c r="BN829" s="2"/>
      <c r="BO829" s="2"/>
      <c r="BP829" s="2"/>
      <c r="BQ829" s="2"/>
      <c r="BR829" s="2"/>
      <c r="BS829" s="2"/>
      <c r="BT829" s="2"/>
      <c r="BU829" s="2"/>
      <c r="BV829" s="2"/>
      <c r="BW829" s="2"/>
      <c r="BX829" s="2"/>
      <c r="BY829" s="2"/>
      <c r="BZ829" s="2"/>
      <c r="CA829" s="2"/>
      <c r="CB829" s="2"/>
      <c r="CC829" s="2"/>
      <c r="CD829" s="2"/>
      <c r="CE829" s="2"/>
      <c r="CF829" s="2"/>
      <c r="CG829" s="2"/>
      <c r="CH829" s="2"/>
      <c r="CI829" s="2"/>
      <c r="CJ829" s="2"/>
      <c r="CK829" s="2"/>
      <c r="CL829" s="2"/>
      <c r="CM829" s="2"/>
      <c r="CN829" s="2"/>
      <c r="CO829" s="2"/>
      <c r="CP829" s="2"/>
      <c r="CQ829" s="2"/>
      <c r="CR829" s="2"/>
      <c r="CS829" s="2"/>
      <c r="CT829" s="2"/>
      <c r="CU829" s="2"/>
      <c r="CV829" s="2"/>
      <c r="CW829" s="2"/>
      <c r="CX829" s="2"/>
      <c r="CY829" s="2"/>
      <c r="CZ829" s="2"/>
      <c r="DA829" s="2"/>
      <c r="DB829" s="2"/>
      <c r="DC829" s="2"/>
      <c r="DD829" s="2"/>
      <c r="DE829" s="2"/>
      <c r="DF829" s="2"/>
      <c r="DG829" s="2"/>
      <c r="DH829" s="2"/>
      <c r="DI829" s="2"/>
      <c r="DJ829" s="2"/>
      <c r="DK829" s="2"/>
      <c r="DL829" s="2"/>
      <c r="DM829" s="2"/>
      <c r="DN829" s="2"/>
      <c r="DO829" s="2"/>
      <c r="DP829" s="2"/>
    </row>
    <row r="830" spans="9:120" ht="9.9499999999999993" customHeight="1">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c r="AP830" s="2"/>
      <c r="AQ830" s="2"/>
      <c r="AR830" s="2"/>
      <c r="AS830" s="2"/>
      <c r="AT830" s="2"/>
      <c r="AU830" s="2"/>
      <c r="AV830" s="2"/>
      <c r="AW830" s="2"/>
      <c r="AX830" s="2"/>
      <c r="AY830" s="2"/>
      <c r="AZ830" s="2"/>
      <c r="BA830" s="2"/>
      <c r="BB830" s="2"/>
      <c r="BC830" s="2"/>
      <c r="BD830" s="2"/>
      <c r="BE830" s="2"/>
      <c r="BF830" s="2"/>
      <c r="BG830" s="2"/>
      <c r="BH830" s="2"/>
      <c r="BI830" s="2"/>
      <c r="BJ830" s="2"/>
      <c r="BK830" s="2"/>
      <c r="BL830" s="2"/>
      <c r="BM830" s="2"/>
      <c r="BN830" s="2"/>
      <c r="BO830" s="2"/>
      <c r="BP830" s="2"/>
      <c r="BQ830" s="2"/>
      <c r="BR830" s="2"/>
      <c r="BS830" s="2"/>
      <c r="BT830" s="2"/>
      <c r="BU830" s="2"/>
      <c r="BV830" s="2"/>
      <c r="BW830" s="2"/>
      <c r="BX830" s="2"/>
      <c r="BY830" s="2"/>
      <c r="BZ830" s="2"/>
      <c r="CA830" s="2"/>
      <c r="CB830" s="2"/>
      <c r="CC830" s="2"/>
      <c r="CD830" s="2"/>
      <c r="CE830" s="2"/>
      <c r="CF830" s="2"/>
      <c r="CG830" s="2"/>
      <c r="CH830" s="2"/>
      <c r="CI830" s="2"/>
      <c r="CJ830" s="2"/>
      <c r="CK830" s="2"/>
      <c r="CL830" s="2"/>
      <c r="CM830" s="2"/>
      <c r="CN830" s="2"/>
      <c r="CO830" s="2"/>
      <c r="CP830" s="2"/>
      <c r="CQ830" s="2"/>
      <c r="CR830" s="2"/>
      <c r="CS830" s="2"/>
      <c r="CT830" s="2"/>
      <c r="CU830" s="2"/>
      <c r="CV830" s="2"/>
      <c r="CW830" s="2"/>
      <c r="CX830" s="2"/>
      <c r="CY830" s="2"/>
      <c r="CZ830" s="2"/>
      <c r="DA830" s="2"/>
      <c r="DB830" s="2"/>
      <c r="DC830" s="2"/>
      <c r="DD830" s="2"/>
      <c r="DE830" s="2"/>
      <c r="DF830" s="2"/>
      <c r="DG830" s="2"/>
      <c r="DH830" s="2"/>
      <c r="DI830" s="2"/>
      <c r="DJ830" s="2"/>
      <c r="DK830" s="2"/>
      <c r="DL830" s="2"/>
      <c r="DM830" s="2"/>
      <c r="DN830" s="2"/>
      <c r="DO830" s="2"/>
      <c r="DP830" s="2"/>
    </row>
    <row r="831" spans="9:120" ht="9.9499999999999993" customHeight="1">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c r="AP831" s="2"/>
      <c r="AQ831" s="2"/>
      <c r="AR831" s="2"/>
      <c r="AS831" s="2"/>
      <c r="AT831" s="2"/>
      <c r="AU831" s="2"/>
      <c r="AV831" s="2"/>
      <c r="AW831" s="2"/>
      <c r="AX831" s="2"/>
      <c r="AY831" s="2"/>
      <c r="AZ831" s="2"/>
      <c r="BA831" s="2"/>
      <c r="BB831" s="2"/>
      <c r="BC831" s="2"/>
      <c r="BD831" s="2"/>
      <c r="BE831" s="2"/>
      <c r="BF831" s="2"/>
      <c r="BG831" s="2"/>
      <c r="BH831" s="2"/>
      <c r="BI831" s="2"/>
      <c r="BJ831" s="2"/>
      <c r="BK831" s="2"/>
      <c r="BL831" s="2"/>
      <c r="BM831" s="2"/>
      <c r="BN831" s="2"/>
      <c r="BO831" s="2"/>
      <c r="BP831" s="2"/>
      <c r="BQ831" s="2"/>
      <c r="BR831" s="2"/>
      <c r="BS831" s="2"/>
      <c r="BT831" s="2"/>
      <c r="BU831" s="2"/>
      <c r="BV831" s="2"/>
      <c r="BW831" s="2"/>
      <c r="BX831" s="2"/>
      <c r="BY831" s="2"/>
      <c r="BZ831" s="2"/>
      <c r="CA831" s="2"/>
      <c r="CB831" s="2"/>
      <c r="CC831" s="2"/>
      <c r="CD831" s="2"/>
      <c r="CE831" s="2"/>
      <c r="CF831" s="2"/>
      <c r="CG831" s="2"/>
      <c r="CH831" s="2"/>
      <c r="CI831" s="2"/>
      <c r="CJ831" s="2"/>
      <c r="CK831" s="2"/>
      <c r="CL831" s="2"/>
      <c r="CM831" s="2"/>
      <c r="CN831" s="2"/>
      <c r="CO831" s="2"/>
      <c r="CP831" s="2"/>
      <c r="CQ831" s="2"/>
      <c r="CR831" s="2"/>
      <c r="CS831" s="2"/>
      <c r="CT831" s="2"/>
      <c r="CU831" s="2"/>
      <c r="CV831" s="2"/>
      <c r="CW831" s="2"/>
      <c r="CX831" s="2"/>
      <c r="CY831" s="2"/>
      <c r="CZ831" s="2"/>
      <c r="DA831" s="2"/>
      <c r="DB831" s="2"/>
      <c r="DC831" s="2"/>
      <c r="DD831" s="2"/>
      <c r="DE831" s="2"/>
      <c r="DF831" s="2"/>
      <c r="DG831" s="2"/>
      <c r="DH831" s="2"/>
      <c r="DI831" s="2"/>
      <c r="DJ831" s="2"/>
      <c r="DK831" s="2"/>
      <c r="DL831" s="2"/>
      <c r="DM831" s="2"/>
      <c r="DN831" s="2"/>
      <c r="DO831" s="2"/>
      <c r="DP831" s="2"/>
    </row>
    <row r="832" spans="9:120" ht="9.9499999999999993" customHeight="1">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c r="AP832" s="2"/>
      <c r="AQ832" s="2"/>
      <c r="AR832" s="2"/>
      <c r="AS832" s="2"/>
      <c r="AT832" s="2"/>
      <c r="AU832" s="2"/>
      <c r="AV832" s="2"/>
      <c r="AW832" s="2"/>
      <c r="AX832" s="2"/>
      <c r="AY832" s="2"/>
      <c r="AZ832" s="2"/>
      <c r="BA832" s="2"/>
      <c r="BB832" s="2"/>
      <c r="BC832" s="2"/>
      <c r="BD832" s="2"/>
      <c r="BE832" s="2"/>
      <c r="BF832" s="2"/>
      <c r="BG832" s="2"/>
      <c r="BH832" s="2"/>
      <c r="BI832" s="2"/>
      <c r="BJ832" s="2"/>
      <c r="BK832" s="2"/>
      <c r="BL832" s="2"/>
      <c r="BM832" s="2"/>
      <c r="BN832" s="2"/>
      <c r="BO832" s="2"/>
      <c r="BP832" s="2"/>
      <c r="BQ832" s="2"/>
      <c r="BR832" s="2"/>
      <c r="BS832" s="2"/>
      <c r="BT832" s="2"/>
      <c r="BU832" s="2"/>
      <c r="BV832" s="2"/>
      <c r="BW832" s="2"/>
      <c r="BX832" s="2"/>
      <c r="BY832" s="2"/>
      <c r="BZ832" s="2"/>
      <c r="CA832" s="2"/>
      <c r="CB832" s="2"/>
      <c r="CC832" s="2"/>
      <c r="CD832" s="2"/>
      <c r="CE832" s="2"/>
      <c r="CF832" s="2"/>
      <c r="CG832" s="2"/>
      <c r="CH832" s="2"/>
      <c r="CI832" s="2"/>
      <c r="CJ832" s="2"/>
      <c r="CK832" s="2"/>
      <c r="CL832" s="2"/>
      <c r="CM832" s="2"/>
      <c r="CN832" s="2"/>
      <c r="CO832" s="2"/>
      <c r="CP832" s="2"/>
      <c r="CQ832" s="2"/>
      <c r="CR832" s="2"/>
      <c r="CS832" s="2"/>
      <c r="CT832" s="2"/>
      <c r="CU832" s="2"/>
      <c r="CV832" s="2"/>
      <c r="CW832" s="2"/>
      <c r="CX832" s="2"/>
      <c r="CY832" s="2"/>
      <c r="CZ832" s="2"/>
      <c r="DA832" s="2"/>
      <c r="DB832" s="2"/>
      <c r="DC832" s="2"/>
      <c r="DD832" s="2"/>
      <c r="DE832" s="2"/>
      <c r="DF832" s="2"/>
      <c r="DG832" s="2"/>
      <c r="DH832" s="2"/>
      <c r="DI832" s="2"/>
      <c r="DJ832" s="2"/>
      <c r="DK832" s="2"/>
      <c r="DL832" s="2"/>
      <c r="DM832" s="2"/>
      <c r="DN832" s="2"/>
      <c r="DO832" s="2"/>
      <c r="DP832" s="2"/>
    </row>
    <row r="833" spans="9:120" ht="9.9499999999999993" customHeight="1">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c r="AP833" s="2"/>
      <c r="AQ833" s="2"/>
      <c r="AR833" s="2"/>
      <c r="AS833" s="2"/>
      <c r="AT833" s="2"/>
      <c r="AU833" s="2"/>
      <c r="AV833" s="2"/>
      <c r="AW833" s="2"/>
      <c r="AX833" s="2"/>
      <c r="AY833" s="2"/>
      <c r="AZ833" s="2"/>
      <c r="BA833" s="2"/>
      <c r="BB833" s="2"/>
      <c r="BC833" s="2"/>
      <c r="BD833" s="2"/>
      <c r="BE833" s="2"/>
      <c r="BF833" s="2"/>
      <c r="BG833" s="2"/>
      <c r="BH833" s="2"/>
      <c r="BI833" s="2"/>
      <c r="BJ833" s="2"/>
      <c r="BK833" s="2"/>
      <c r="BL833" s="2"/>
      <c r="BM833" s="2"/>
      <c r="BN833" s="2"/>
      <c r="BO833" s="2"/>
      <c r="BP833" s="2"/>
      <c r="BQ833" s="2"/>
      <c r="BR833" s="2"/>
      <c r="BS833" s="2"/>
      <c r="BT833" s="2"/>
      <c r="BU833" s="2"/>
      <c r="BV833" s="2"/>
      <c r="BW833" s="2"/>
      <c r="BX833" s="2"/>
      <c r="BY833" s="2"/>
      <c r="BZ833" s="2"/>
      <c r="CA833" s="2"/>
      <c r="CB833" s="2"/>
      <c r="CC833" s="2"/>
      <c r="CD833" s="2"/>
      <c r="CE833" s="2"/>
      <c r="CF833" s="2"/>
      <c r="CG833" s="2"/>
      <c r="CH833" s="2"/>
      <c r="CI833" s="2"/>
      <c r="CJ833" s="2"/>
      <c r="CK833" s="2"/>
      <c r="CL833" s="2"/>
      <c r="CM833" s="2"/>
      <c r="CN833" s="2"/>
      <c r="CO833" s="2"/>
      <c r="CP833" s="2"/>
      <c r="CQ833" s="2"/>
      <c r="CR833" s="2"/>
      <c r="CS833" s="2"/>
      <c r="CT833" s="2"/>
      <c r="CU833" s="2"/>
      <c r="CV833" s="2"/>
      <c r="CW833" s="2"/>
      <c r="CX833" s="2"/>
      <c r="CY833" s="2"/>
      <c r="CZ833" s="2"/>
      <c r="DA833" s="2"/>
      <c r="DB833" s="2"/>
      <c r="DC833" s="2"/>
      <c r="DD833" s="2"/>
      <c r="DE833" s="2"/>
      <c r="DF833" s="2"/>
      <c r="DG833" s="2"/>
      <c r="DH833" s="2"/>
      <c r="DI833" s="2"/>
      <c r="DJ833" s="2"/>
      <c r="DK833" s="2"/>
      <c r="DL833" s="2"/>
      <c r="DM833" s="2"/>
      <c r="DN833" s="2"/>
      <c r="DO833" s="2"/>
      <c r="DP833" s="2"/>
    </row>
    <row r="834" spans="9:120" ht="9.9499999999999993" customHeight="1">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c r="AP834" s="2"/>
      <c r="AQ834" s="2"/>
      <c r="AR834" s="2"/>
      <c r="AS834" s="2"/>
      <c r="AT834" s="2"/>
      <c r="AU834" s="2"/>
      <c r="AV834" s="2"/>
      <c r="AW834" s="2"/>
      <c r="AX834" s="2"/>
      <c r="AY834" s="2"/>
      <c r="AZ834" s="2"/>
      <c r="BA834" s="2"/>
      <c r="BB834" s="2"/>
      <c r="BC834" s="2"/>
      <c r="BD834" s="2"/>
      <c r="BE834" s="2"/>
      <c r="BF834" s="2"/>
      <c r="BG834" s="2"/>
      <c r="BH834" s="2"/>
      <c r="BI834" s="2"/>
      <c r="BJ834" s="2"/>
      <c r="BK834" s="2"/>
      <c r="BL834" s="2"/>
      <c r="BM834" s="2"/>
      <c r="BN834" s="2"/>
      <c r="BO834" s="2"/>
      <c r="BP834" s="2"/>
      <c r="BQ834" s="2"/>
      <c r="BR834" s="2"/>
      <c r="BS834" s="2"/>
      <c r="BT834" s="2"/>
      <c r="BU834" s="2"/>
      <c r="BV834" s="2"/>
      <c r="BW834" s="2"/>
      <c r="BX834" s="2"/>
      <c r="BY834" s="2"/>
      <c r="BZ834" s="2"/>
      <c r="CA834" s="2"/>
      <c r="CB834" s="2"/>
      <c r="CC834" s="2"/>
      <c r="CD834" s="2"/>
      <c r="CE834" s="2"/>
      <c r="CF834" s="2"/>
      <c r="CG834" s="2"/>
      <c r="CH834" s="2"/>
      <c r="CI834" s="2"/>
      <c r="CJ834" s="2"/>
      <c r="CK834" s="2"/>
      <c r="CL834" s="2"/>
      <c r="CM834" s="2"/>
      <c r="CN834" s="2"/>
      <c r="CO834" s="2"/>
      <c r="CP834" s="2"/>
      <c r="CQ834" s="2"/>
      <c r="CR834" s="2"/>
      <c r="CS834" s="2"/>
      <c r="CT834" s="2"/>
      <c r="CU834" s="2"/>
      <c r="CV834" s="2"/>
      <c r="CW834" s="2"/>
      <c r="CX834" s="2"/>
      <c r="CY834" s="2"/>
      <c r="CZ834" s="2"/>
      <c r="DA834" s="2"/>
      <c r="DB834" s="2"/>
      <c r="DC834" s="2"/>
      <c r="DD834" s="2"/>
      <c r="DE834" s="2"/>
      <c r="DF834" s="2"/>
      <c r="DG834" s="2"/>
      <c r="DH834" s="2"/>
      <c r="DI834" s="2"/>
      <c r="DJ834" s="2"/>
      <c r="DK834" s="2"/>
      <c r="DL834" s="2"/>
      <c r="DM834" s="2"/>
      <c r="DN834" s="2"/>
      <c r="DO834" s="2"/>
      <c r="DP834" s="2"/>
    </row>
    <row r="835" spans="9:120" ht="9.9499999999999993" customHeight="1">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c r="AP835" s="2"/>
      <c r="AQ835" s="2"/>
      <c r="AR835" s="2"/>
      <c r="AS835" s="2"/>
      <c r="AT835" s="2"/>
      <c r="AU835" s="2"/>
      <c r="AV835" s="2"/>
      <c r="AW835" s="2"/>
      <c r="AX835" s="2"/>
      <c r="AY835" s="2"/>
      <c r="AZ835" s="2"/>
      <c r="BA835" s="2"/>
      <c r="BB835" s="2"/>
      <c r="BC835" s="2"/>
      <c r="BD835" s="2"/>
      <c r="BE835" s="2"/>
      <c r="BF835" s="2"/>
      <c r="BG835" s="2"/>
      <c r="BH835" s="2"/>
      <c r="BI835" s="2"/>
      <c r="BJ835" s="2"/>
      <c r="BK835" s="2"/>
      <c r="BL835" s="2"/>
      <c r="BM835" s="2"/>
      <c r="BN835" s="2"/>
      <c r="BO835" s="2"/>
      <c r="BP835" s="2"/>
      <c r="BQ835" s="2"/>
      <c r="BR835" s="2"/>
      <c r="BS835" s="2"/>
      <c r="BT835" s="2"/>
      <c r="BU835" s="2"/>
      <c r="BV835" s="2"/>
      <c r="BW835" s="2"/>
      <c r="BX835" s="2"/>
      <c r="BY835" s="2"/>
      <c r="BZ835" s="2"/>
      <c r="CA835" s="2"/>
      <c r="CB835" s="2"/>
      <c r="CC835" s="2"/>
      <c r="CD835" s="2"/>
      <c r="CE835" s="2"/>
      <c r="CF835" s="2"/>
      <c r="CG835" s="2"/>
      <c r="CH835" s="2"/>
      <c r="CI835" s="2"/>
      <c r="CJ835" s="2"/>
      <c r="CK835" s="2"/>
      <c r="CL835" s="2"/>
      <c r="CM835" s="2"/>
      <c r="CN835" s="2"/>
      <c r="CO835" s="2"/>
      <c r="CP835" s="2"/>
      <c r="CQ835" s="2"/>
      <c r="CR835" s="2"/>
      <c r="CS835" s="2"/>
      <c r="CT835" s="2"/>
      <c r="CU835" s="2"/>
      <c r="CV835" s="2"/>
      <c r="CW835" s="2"/>
      <c r="CX835" s="2"/>
      <c r="CY835" s="2"/>
      <c r="CZ835" s="2"/>
      <c r="DA835" s="2"/>
      <c r="DB835" s="2"/>
      <c r="DC835" s="2"/>
      <c r="DD835" s="2"/>
      <c r="DE835" s="2"/>
      <c r="DF835" s="2"/>
      <c r="DG835" s="2"/>
      <c r="DH835" s="2"/>
      <c r="DI835" s="2"/>
      <c r="DJ835" s="2"/>
      <c r="DK835" s="2"/>
      <c r="DL835" s="2"/>
      <c r="DM835" s="2"/>
      <c r="DN835" s="2"/>
      <c r="DO835" s="2"/>
      <c r="DP835" s="2"/>
    </row>
    <row r="836" spans="9:120" ht="9.9499999999999993" customHeight="1">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c r="AP836" s="2"/>
      <c r="AQ836" s="2"/>
      <c r="AR836" s="2"/>
      <c r="AS836" s="2"/>
      <c r="AT836" s="2"/>
      <c r="AU836" s="2"/>
      <c r="AV836" s="2"/>
      <c r="AW836" s="2"/>
      <c r="AX836" s="2"/>
      <c r="AY836" s="2"/>
      <c r="AZ836" s="2"/>
      <c r="BA836" s="2"/>
      <c r="BB836" s="2"/>
      <c r="BC836" s="2"/>
      <c r="BD836" s="2"/>
      <c r="BE836" s="2"/>
      <c r="BF836" s="2"/>
      <c r="BG836" s="2"/>
      <c r="BH836" s="2"/>
      <c r="BI836" s="2"/>
      <c r="BJ836" s="2"/>
      <c r="BK836" s="2"/>
      <c r="BL836" s="2"/>
      <c r="BM836" s="2"/>
      <c r="BN836" s="2"/>
      <c r="BO836" s="2"/>
      <c r="BP836" s="2"/>
      <c r="BQ836" s="2"/>
      <c r="BR836" s="2"/>
      <c r="BS836" s="2"/>
      <c r="BT836" s="2"/>
      <c r="BU836" s="2"/>
      <c r="BV836" s="2"/>
      <c r="BW836" s="2"/>
      <c r="BX836" s="2"/>
      <c r="BY836" s="2"/>
      <c r="BZ836" s="2"/>
      <c r="CA836" s="2"/>
      <c r="CB836" s="2"/>
      <c r="CC836" s="2"/>
      <c r="CD836" s="2"/>
      <c r="CE836" s="2"/>
      <c r="CF836" s="2"/>
      <c r="CG836" s="2"/>
      <c r="CH836" s="2"/>
      <c r="CI836" s="2"/>
      <c r="CJ836" s="2"/>
      <c r="CK836" s="2"/>
      <c r="CL836" s="2"/>
      <c r="CM836" s="2"/>
      <c r="CN836" s="2"/>
      <c r="CO836" s="2"/>
      <c r="CP836" s="2"/>
      <c r="CQ836" s="2"/>
      <c r="CR836" s="2"/>
      <c r="CS836" s="2"/>
      <c r="CT836" s="2"/>
      <c r="CU836" s="2"/>
      <c r="CV836" s="2"/>
      <c r="CW836" s="2"/>
      <c r="CX836" s="2"/>
      <c r="CY836" s="2"/>
      <c r="CZ836" s="2"/>
      <c r="DA836" s="2"/>
      <c r="DB836" s="2"/>
      <c r="DC836" s="2"/>
      <c r="DD836" s="2"/>
      <c r="DE836" s="2"/>
      <c r="DF836" s="2"/>
      <c r="DG836" s="2"/>
      <c r="DH836" s="2"/>
      <c r="DI836" s="2"/>
      <c r="DJ836" s="2"/>
      <c r="DK836" s="2"/>
      <c r="DL836" s="2"/>
      <c r="DM836" s="2"/>
      <c r="DN836" s="2"/>
      <c r="DO836" s="2"/>
      <c r="DP836" s="2"/>
    </row>
    <row r="837" spans="9:120" ht="9.9499999999999993" customHeight="1">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c r="AP837" s="2"/>
      <c r="AQ837" s="2"/>
      <c r="AR837" s="2"/>
      <c r="AS837" s="2"/>
      <c r="AT837" s="2"/>
      <c r="AU837" s="2"/>
      <c r="AV837" s="2"/>
      <c r="AW837" s="2"/>
      <c r="AX837" s="2"/>
      <c r="AY837" s="2"/>
      <c r="AZ837" s="2"/>
      <c r="BA837" s="2"/>
      <c r="BB837" s="2"/>
      <c r="BC837" s="2"/>
      <c r="BD837" s="2"/>
      <c r="BE837" s="2"/>
      <c r="BF837" s="2"/>
      <c r="BG837" s="2"/>
      <c r="BH837" s="2"/>
      <c r="BI837" s="2"/>
      <c r="BJ837" s="2"/>
      <c r="BK837" s="2"/>
      <c r="BL837" s="2"/>
      <c r="BM837" s="2"/>
      <c r="BN837" s="2"/>
      <c r="BO837" s="2"/>
      <c r="BP837" s="2"/>
      <c r="BQ837" s="2"/>
      <c r="BR837" s="2"/>
      <c r="BS837" s="2"/>
      <c r="BT837" s="2"/>
      <c r="BU837" s="2"/>
      <c r="BV837" s="2"/>
      <c r="BW837" s="2"/>
      <c r="BX837" s="2"/>
      <c r="BY837" s="2"/>
      <c r="BZ837" s="2"/>
      <c r="CA837" s="2"/>
      <c r="CB837" s="2"/>
      <c r="CC837" s="2"/>
      <c r="CD837" s="2"/>
      <c r="CE837" s="2"/>
      <c r="CF837" s="2"/>
      <c r="CG837" s="2"/>
      <c r="CH837" s="2"/>
      <c r="CI837" s="2"/>
      <c r="CJ837" s="2"/>
      <c r="CK837" s="2"/>
      <c r="CL837" s="2"/>
      <c r="CM837" s="2"/>
      <c r="CN837" s="2"/>
      <c r="CO837" s="2"/>
      <c r="CP837" s="2"/>
      <c r="CQ837" s="2"/>
      <c r="CR837" s="2"/>
      <c r="CS837" s="2"/>
      <c r="CT837" s="2"/>
      <c r="CU837" s="2"/>
      <c r="CV837" s="2"/>
      <c r="CW837" s="2"/>
      <c r="CX837" s="2"/>
      <c r="CY837" s="2"/>
      <c r="CZ837" s="2"/>
      <c r="DA837" s="2"/>
      <c r="DB837" s="2"/>
      <c r="DC837" s="2"/>
      <c r="DD837" s="2"/>
      <c r="DE837" s="2"/>
      <c r="DF837" s="2"/>
      <c r="DG837" s="2"/>
      <c r="DH837" s="2"/>
      <c r="DI837" s="2"/>
      <c r="DJ837" s="2"/>
      <c r="DK837" s="2"/>
      <c r="DL837" s="2"/>
      <c r="DM837" s="2"/>
      <c r="DN837" s="2"/>
      <c r="DO837" s="2"/>
      <c r="DP837" s="2"/>
    </row>
    <row r="838" spans="9:120" ht="9.9499999999999993" customHeight="1">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c r="AP838" s="2"/>
      <c r="AQ838" s="2"/>
      <c r="AR838" s="2"/>
      <c r="AS838" s="2"/>
      <c r="AT838" s="2"/>
      <c r="AU838" s="2"/>
      <c r="AV838" s="2"/>
      <c r="AW838" s="2"/>
      <c r="AX838" s="2"/>
      <c r="AY838" s="2"/>
      <c r="AZ838" s="2"/>
      <c r="BA838" s="2"/>
      <c r="BB838" s="2"/>
      <c r="BC838" s="2"/>
      <c r="BD838" s="2"/>
      <c r="BE838" s="2"/>
      <c r="BF838" s="2"/>
      <c r="BG838" s="2"/>
      <c r="BH838" s="2"/>
      <c r="BI838" s="2"/>
      <c r="BJ838" s="2"/>
      <c r="BK838" s="2"/>
      <c r="BL838" s="2"/>
      <c r="BM838" s="2"/>
      <c r="BN838" s="2"/>
      <c r="BO838" s="2"/>
      <c r="BP838" s="2"/>
      <c r="BQ838" s="2"/>
      <c r="BR838" s="2"/>
      <c r="BS838" s="2"/>
      <c r="BT838" s="2"/>
      <c r="BU838" s="2"/>
      <c r="BV838" s="2"/>
      <c r="BW838" s="2"/>
      <c r="BX838" s="2"/>
      <c r="BY838" s="2"/>
      <c r="BZ838" s="2"/>
      <c r="CA838" s="2"/>
      <c r="CB838" s="2"/>
      <c r="CC838" s="2"/>
      <c r="CD838" s="2"/>
      <c r="CE838" s="2"/>
      <c r="CF838" s="2"/>
      <c r="CG838" s="2"/>
      <c r="CH838" s="2"/>
      <c r="CI838" s="2"/>
      <c r="CJ838" s="2"/>
      <c r="CK838" s="2"/>
      <c r="CL838" s="2"/>
      <c r="CM838" s="2"/>
      <c r="CN838" s="2"/>
      <c r="CO838" s="2"/>
      <c r="CP838" s="2"/>
      <c r="CQ838" s="2"/>
      <c r="CR838" s="2"/>
      <c r="CS838" s="2"/>
      <c r="CT838" s="2"/>
      <c r="CU838" s="2"/>
      <c r="CV838" s="2"/>
      <c r="CW838" s="2"/>
      <c r="CX838" s="2"/>
      <c r="CY838" s="2"/>
      <c r="CZ838" s="2"/>
      <c r="DA838" s="2"/>
      <c r="DB838" s="2"/>
      <c r="DC838" s="2"/>
      <c r="DD838" s="2"/>
      <c r="DE838" s="2"/>
      <c r="DF838" s="2"/>
      <c r="DG838" s="2"/>
      <c r="DH838" s="2"/>
      <c r="DI838" s="2"/>
      <c r="DJ838" s="2"/>
      <c r="DK838" s="2"/>
      <c r="DL838" s="2"/>
      <c r="DM838" s="2"/>
      <c r="DN838" s="2"/>
      <c r="DO838" s="2"/>
      <c r="DP838" s="2"/>
    </row>
    <row r="839" spans="9:120" ht="9.9499999999999993" customHeight="1">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c r="AP839" s="2"/>
      <c r="AQ839" s="2"/>
      <c r="AR839" s="2"/>
      <c r="AS839" s="2"/>
      <c r="AT839" s="2"/>
      <c r="AU839" s="2"/>
      <c r="AV839" s="2"/>
      <c r="AW839" s="2"/>
      <c r="AX839" s="2"/>
      <c r="AY839" s="2"/>
      <c r="AZ839" s="2"/>
      <c r="BA839" s="2"/>
      <c r="BB839" s="2"/>
      <c r="BC839" s="2"/>
      <c r="BD839" s="2"/>
      <c r="BE839" s="2"/>
      <c r="BF839" s="2"/>
      <c r="BG839" s="2"/>
      <c r="BH839" s="2"/>
      <c r="BI839" s="2"/>
      <c r="BJ839" s="2"/>
      <c r="BK839" s="2"/>
      <c r="BL839" s="2"/>
      <c r="BM839" s="2"/>
      <c r="BN839" s="2"/>
      <c r="BO839" s="2"/>
      <c r="BP839" s="2"/>
      <c r="BQ839" s="2"/>
      <c r="BR839" s="2"/>
      <c r="BS839" s="2"/>
      <c r="BT839" s="2"/>
      <c r="BU839" s="2"/>
      <c r="BV839" s="2"/>
      <c r="BW839" s="2"/>
      <c r="BX839" s="2"/>
      <c r="BY839" s="2"/>
      <c r="BZ839" s="2"/>
      <c r="CA839" s="2"/>
      <c r="CB839" s="2"/>
      <c r="CC839" s="2"/>
      <c r="CD839" s="2"/>
      <c r="CE839" s="2"/>
      <c r="CF839" s="2"/>
      <c r="CG839" s="2"/>
      <c r="CH839" s="2"/>
      <c r="CI839" s="2"/>
      <c r="CJ839" s="2"/>
      <c r="CK839" s="2"/>
      <c r="CL839" s="2"/>
      <c r="CM839" s="2"/>
      <c r="CN839" s="2"/>
      <c r="CO839" s="2"/>
      <c r="CP839" s="2"/>
      <c r="CQ839" s="2"/>
      <c r="CR839" s="2"/>
      <c r="CS839" s="2"/>
      <c r="CT839" s="2"/>
      <c r="CU839" s="2"/>
      <c r="CV839" s="2"/>
      <c r="CW839" s="2"/>
      <c r="CX839" s="2"/>
      <c r="CY839" s="2"/>
      <c r="CZ839" s="2"/>
      <c r="DA839" s="2"/>
      <c r="DB839" s="2"/>
      <c r="DC839" s="2"/>
      <c r="DD839" s="2"/>
      <c r="DE839" s="2"/>
      <c r="DF839" s="2"/>
      <c r="DG839" s="2"/>
      <c r="DH839" s="2"/>
      <c r="DI839" s="2"/>
      <c r="DJ839" s="2"/>
      <c r="DK839" s="2"/>
      <c r="DL839" s="2"/>
      <c r="DM839" s="2"/>
      <c r="DN839" s="2"/>
      <c r="DO839" s="2"/>
      <c r="DP839" s="2"/>
    </row>
    <row r="840" spans="9:120" ht="9.9499999999999993" customHeight="1">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c r="AP840" s="2"/>
      <c r="AQ840" s="2"/>
      <c r="AR840" s="2"/>
      <c r="AS840" s="2"/>
      <c r="AT840" s="2"/>
      <c r="AU840" s="2"/>
      <c r="AV840" s="2"/>
      <c r="AW840" s="2"/>
      <c r="AX840" s="2"/>
      <c r="AY840" s="2"/>
      <c r="AZ840" s="2"/>
      <c r="BA840" s="2"/>
      <c r="BB840" s="2"/>
      <c r="BC840" s="2"/>
      <c r="BD840" s="2"/>
      <c r="BE840" s="2"/>
      <c r="BF840" s="2"/>
      <c r="BG840" s="2"/>
      <c r="BH840" s="2"/>
      <c r="BI840" s="2"/>
      <c r="BJ840" s="2"/>
      <c r="BK840" s="2"/>
      <c r="BL840" s="2"/>
      <c r="BM840" s="2"/>
      <c r="BN840" s="2"/>
      <c r="BO840" s="2"/>
      <c r="BP840" s="2"/>
      <c r="BQ840" s="2"/>
      <c r="BR840" s="2"/>
      <c r="BS840" s="2"/>
      <c r="BT840" s="2"/>
      <c r="BU840" s="2"/>
      <c r="BV840" s="2"/>
      <c r="BW840" s="2"/>
      <c r="BX840" s="2"/>
      <c r="BY840" s="2"/>
      <c r="BZ840" s="2"/>
      <c r="CA840" s="2"/>
      <c r="CB840" s="2"/>
      <c r="CC840" s="2"/>
      <c r="CD840" s="2"/>
      <c r="CE840" s="2"/>
      <c r="CF840" s="2"/>
      <c r="CG840" s="2"/>
      <c r="CH840" s="2"/>
      <c r="CI840" s="2"/>
      <c r="CJ840" s="2"/>
      <c r="CK840" s="2"/>
      <c r="CL840" s="2"/>
      <c r="CM840" s="2"/>
      <c r="CN840" s="2"/>
      <c r="CO840" s="2"/>
      <c r="CP840" s="2"/>
      <c r="CQ840" s="2"/>
      <c r="CR840" s="2"/>
      <c r="CS840" s="2"/>
      <c r="CT840" s="2"/>
      <c r="CU840" s="2"/>
      <c r="CV840" s="2"/>
      <c r="CW840" s="2"/>
      <c r="CX840" s="2"/>
      <c r="CY840" s="2"/>
      <c r="CZ840" s="2"/>
      <c r="DA840" s="2"/>
      <c r="DB840" s="2"/>
      <c r="DC840" s="2"/>
      <c r="DD840" s="2"/>
      <c r="DE840" s="2"/>
      <c r="DF840" s="2"/>
      <c r="DG840" s="2"/>
      <c r="DH840" s="2"/>
      <c r="DI840" s="2"/>
      <c r="DJ840" s="2"/>
      <c r="DK840" s="2"/>
      <c r="DL840" s="2"/>
      <c r="DM840" s="2"/>
      <c r="DN840" s="2"/>
      <c r="DO840" s="2"/>
      <c r="DP840" s="2"/>
    </row>
    <row r="841" spans="9:120" ht="9.9499999999999993" customHeight="1">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c r="AP841" s="2"/>
      <c r="AQ841" s="2"/>
      <c r="AR841" s="2"/>
      <c r="AS841" s="2"/>
      <c r="AT841" s="2"/>
      <c r="AU841" s="2"/>
      <c r="AV841" s="2"/>
      <c r="AW841" s="2"/>
      <c r="AX841" s="2"/>
      <c r="AY841" s="2"/>
      <c r="AZ841" s="2"/>
      <c r="BA841" s="2"/>
      <c r="BB841" s="2"/>
      <c r="BC841" s="2"/>
      <c r="BD841" s="2"/>
      <c r="BE841" s="2"/>
      <c r="BF841" s="2"/>
      <c r="BG841" s="2"/>
      <c r="BH841" s="2"/>
      <c r="BI841" s="2"/>
      <c r="BJ841" s="2"/>
      <c r="BK841" s="2"/>
      <c r="BL841" s="2"/>
      <c r="BM841" s="2"/>
      <c r="BN841" s="2"/>
      <c r="BO841" s="2"/>
      <c r="BP841" s="2"/>
      <c r="BQ841" s="2"/>
      <c r="BR841" s="2"/>
      <c r="BS841" s="2"/>
      <c r="BT841" s="2"/>
      <c r="BU841" s="2"/>
      <c r="BV841" s="2"/>
      <c r="BW841" s="2"/>
      <c r="BX841" s="2"/>
      <c r="BY841" s="2"/>
      <c r="BZ841" s="2"/>
      <c r="CA841" s="2"/>
      <c r="CB841" s="2"/>
      <c r="CC841" s="2"/>
      <c r="CD841" s="2"/>
      <c r="CE841" s="2"/>
      <c r="CF841" s="2"/>
      <c r="CG841" s="2"/>
      <c r="CH841" s="2"/>
      <c r="CI841" s="2"/>
      <c r="CJ841" s="2"/>
      <c r="CK841" s="2"/>
      <c r="CL841" s="2"/>
      <c r="CM841" s="2"/>
      <c r="CN841" s="2"/>
      <c r="CO841" s="2"/>
      <c r="CP841" s="2"/>
      <c r="CQ841" s="2"/>
      <c r="CR841" s="2"/>
      <c r="CS841" s="2"/>
      <c r="CT841" s="2"/>
      <c r="CU841" s="2"/>
      <c r="CV841" s="2"/>
      <c r="CW841" s="2"/>
      <c r="CX841" s="2"/>
      <c r="CY841" s="2"/>
      <c r="CZ841" s="2"/>
      <c r="DA841" s="2"/>
      <c r="DB841" s="2"/>
      <c r="DC841" s="2"/>
      <c r="DD841" s="2"/>
      <c r="DE841" s="2"/>
      <c r="DF841" s="2"/>
      <c r="DG841" s="2"/>
      <c r="DH841" s="2"/>
      <c r="DI841" s="2"/>
      <c r="DJ841" s="2"/>
      <c r="DK841" s="2"/>
      <c r="DL841" s="2"/>
      <c r="DM841" s="2"/>
      <c r="DN841" s="2"/>
      <c r="DO841" s="2"/>
      <c r="DP841" s="2"/>
    </row>
    <row r="842" spans="9:120" ht="9.9499999999999993" customHeight="1">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c r="AP842" s="2"/>
      <c r="AQ842" s="2"/>
      <c r="AR842" s="2"/>
      <c r="AS842" s="2"/>
      <c r="AT842" s="2"/>
      <c r="AU842" s="2"/>
      <c r="AV842" s="2"/>
      <c r="AW842" s="2"/>
      <c r="AX842" s="2"/>
      <c r="AY842" s="2"/>
      <c r="AZ842" s="2"/>
      <c r="BA842" s="2"/>
      <c r="BB842" s="2"/>
      <c r="BC842" s="2"/>
      <c r="BD842" s="2"/>
      <c r="BE842" s="2"/>
      <c r="BF842" s="2"/>
      <c r="BG842" s="2"/>
      <c r="BH842" s="2"/>
      <c r="BI842" s="2"/>
      <c r="BJ842" s="2"/>
      <c r="BK842" s="2"/>
      <c r="BL842" s="2"/>
      <c r="BM842" s="2"/>
      <c r="BN842" s="2"/>
      <c r="BO842" s="2"/>
      <c r="BP842" s="2"/>
      <c r="BQ842" s="2"/>
      <c r="BR842" s="2"/>
      <c r="BS842" s="2"/>
      <c r="BT842" s="2"/>
      <c r="BU842" s="2"/>
      <c r="BV842" s="2"/>
      <c r="BW842" s="2"/>
      <c r="BX842" s="2"/>
      <c r="BY842" s="2"/>
      <c r="BZ842" s="2"/>
      <c r="CA842" s="2"/>
      <c r="CB842" s="2"/>
      <c r="CC842" s="2"/>
      <c r="CD842" s="2"/>
      <c r="CE842" s="2"/>
      <c r="CF842" s="2"/>
      <c r="CG842" s="2"/>
      <c r="CH842" s="2"/>
      <c r="CI842" s="2"/>
      <c r="CJ842" s="2"/>
      <c r="CK842" s="2"/>
      <c r="CL842" s="2"/>
      <c r="CM842" s="2"/>
      <c r="CN842" s="2"/>
      <c r="CO842" s="2"/>
      <c r="CP842" s="2"/>
      <c r="CQ842" s="2"/>
      <c r="CR842" s="2"/>
      <c r="CS842" s="2"/>
      <c r="CT842" s="2"/>
      <c r="CU842" s="2"/>
      <c r="CV842" s="2"/>
      <c r="CW842" s="2"/>
      <c r="CX842" s="2"/>
      <c r="CY842" s="2"/>
      <c r="CZ842" s="2"/>
      <c r="DA842" s="2"/>
      <c r="DB842" s="2"/>
      <c r="DC842" s="2"/>
      <c r="DD842" s="2"/>
      <c r="DE842" s="2"/>
      <c r="DF842" s="2"/>
      <c r="DG842" s="2"/>
      <c r="DH842" s="2"/>
      <c r="DI842" s="2"/>
      <c r="DJ842" s="2"/>
      <c r="DK842" s="2"/>
      <c r="DL842" s="2"/>
      <c r="DM842" s="2"/>
      <c r="DN842" s="2"/>
      <c r="DO842" s="2"/>
      <c r="DP842" s="2"/>
    </row>
    <row r="843" spans="9:120" ht="9.9499999999999993" customHeight="1">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c r="AP843" s="2"/>
      <c r="AQ843" s="2"/>
      <c r="AR843" s="2"/>
      <c r="AS843" s="2"/>
      <c r="AT843" s="2"/>
      <c r="AU843" s="2"/>
      <c r="AV843" s="2"/>
      <c r="AW843" s="2"/>
      <c r="AX843" s="2"/>
      <c r="AY843" s="2"/>
      <c r="AZ843" s="2"/>
      <c r="BA843" s="2"/>
      <c r="BB843" s="2"/>
      <c r="BC843" s="2"/>
      <c r="BD843" s="2"/>
      <c r="BE843" s="2"/>
      <c r="BF843" s="2"/>
      <c r="BG843" s="2"/>
      <c r="BH843" s="2"/>
      <c r="BI843" s="2"/>
      <c r="BJ843" s="2"/>
      <c r="BK843" s="2"/>
      <c r="BL843" s="2"/>
      <c r="BM843" s="2"/>
      <c r="BN843" s="2"/>
      <c r="BO843" s="2"/>
      <c r="BP843" s="2"/>
      <c r="BQ843" s="2"/>
      <c r="BR843" s="2"/>
      <c r="BS843" s="2"/>
      <c r="BT843" s="2"/>
      <c r="BU843" s="2"/>
      <c r="BV843" s="2"/>
      <c r="BW843" s="2"/>
      <c r="BX843" s="2"/>
      <c r="BY843" s="2"/>
      <c r="BZ843" s="2"/>
      <c r="CA843" s="2"/>
      <c r="CB843" s="2"/>
      <c r="CC843" s="2"/>
      <c r="CD843" s="2"/>
      <c r="CE843" s="2"/>
      <c r="CF843" s="2"/>
      <c r="CG843" s="2"/>
      <c r="CH843" s="2"/>
      <c r="CI843" s="2"/>
      <c r="CJ843" s="2"/>
      <c r="CK843" s="2"/>
      <c r="CL843" s="2"/>
      <c r="CM843" s="2"/>
      <c r="CN843" s="2"/>
      <c r="CO843" s="2"/>
      <c r="CP843" s="2"/>
      <c r="CQ843" s="2"/>
      <c r="CR843" s="2"/>
      <c r="CS843" s="2"/>
      <c r="CT843" s="2"/>
      <c r="CU843" s="2"/>
      <c r="CV843" s="2"/>
      <c r="CW843" s="2"/>
      <c r="CX843" s="2"/>
      <c r="CY843" s="2"/>
      <c r="CZ843" s="2"/>
      <c r="DA843" s="2"/>
      <c r="DB843" s="2"/>
      <c r="DC843" s="2"/>
      <c r="DD843" s="2"/>
      <c r="DE843" s="2"/>
      <c r="DF843" s="2"/>
      <c r="DG843" s="2"/>
      <c r="DH843" s="2"/>
      <c r="DI843" s="2"/>
      <c r="DJ843" s="2"/>
      <c r="DK843" s="2"/>
      <c r="DL843" s="2"/>
      <c r="DM843" s="2"/>
      <c r="DN843" s="2"/>
      <c r="DO843" s="2"/>
      <c r="DP843" s="2"/>
    </row>
    <row r="844" spans="9:120" ht="9.9499999999999993" customHeight="1">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c r="AP844" s="2"/>
      <c r="AQ844" s="2"/>
      <c r="AR844" s="2"/>
      <c r="AS844" s="2"/>
      <c r="AT844" s="2"/>
      <c r="AU844" s="2"/>
      <c r="AV844" s="2"/>
      <c r="AW844" s="2"/>
      <c r="AX844" s="2"/>
      <c r="AY844" s="2"/>
      <c r="AZ844" s="2"/>
      <c r="BA844" s="2"/>
      <c r="BB844" s="2"/>
      <c r="BC844" s="2"/>
      <c r="BD844" s="2"/>
      <c r="BE844" s="2"/>
      <c r="BF844" s="2"/>
      <c r="BG844" s="2"/>
      <c r="BH844" s="2"/>
      <c r="BI844" s="2"/>
      <c r="BJ844" s="2"/>
      <c r="BK844" s="2"/>
      <c r="BL844" s="2"/>
      <c r="BM844" s="2"/>
      <c r="BN844" s="2"/>
      <c r="BO844" s="2"/>
      <c r="BP844" s="2"/>
      <c r="BQ844" s="2"/>
      <c r="BR844" s="2"/>
      <c r="BS844" s="2"/>
      <c r="BT844" s="2"/>
      <c r="BU844" s="2"/>
      <c r="BV844" s="2"/>
      <c r="BW844" s="2"/>
      <c r="BX844" s="2"/>
      <c r="BY844" s="2"/>
      <c r="BZ844" s="2"/>
      <c r="CA844" s="2"/>
      <c r="CB844" s="2"/>
      <c r="CC844" s="2"/>
      <c r="CD844" s="2"/>
      <c r="CE844" s="2"/>
      <c r="CF844" s="2"/>
      <c r="CG844" s="2"/>
      <c r="CH844" s="2"/>
      <c r="CI844" s="2"/>
      <c r="CJ844" s="2"/>
      <c r="CK844" s="2"/>
      <c r="CL844" s="2"/>
      <c r="CM844" s="2"/>
      <c r="CN844" s="2"/>
      <c r="CO844" s="2"/>
      <c r="CP844" s="2"/>
      <c r="CQ844" s="2"/>
      <c r="CR844" s="2"/>
      <c r="CS844" s="2"/>
      <c r="CT844" s="2"/>
      <c r="CU844" s="2"/>
      <c r="CV844" s="2"/>
      <c r="CW844" s="2"/>
      <c r="CX844" s="2"/>
      <c r="CY844" s="2"/>
      <c r="CZ844" s="2"/>
      <c r="DA844" s="2"/>
      <c r="DB844" s="2"/>
      <c r="DC844" s="2"/>
      <c r="DD844" s="2"/>
      <c r="DE844" s="2"/>
      <c r="DF844" s="2"/>
      <c r="DG844" s="2"/>
      <c r="DH844" s="2"/>
      <c r="DI844" s="2"/>
      <c r="DJ844" s="2"/>
      <c r="DK844" s="2"/>
      <c r="DL844" s="2"/>
      <c r="DM844" s="2"/>
      <c r="DN844" s="2"/>
      <c r="DO844" s="2"/>
      <c r="DP844" s="2"/>
    </row>
    <row r="845" spans="9:120" ht="9.9499999999999993" customHeight="1">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c r="AP845" s="2"/>
      <c r="AQ845" s="2"/>
      <c r="AR845" s="2"/>
      <c r="AS845" s="2"/>
      <c r="AT845" s="2"/>
      <c r="AU845" s="2"/>
      <c r="AV845" s="2"/>
      <c r="AW845" s="2"/>
      <c r="AX845" s="2"/>
      <c r="AY845" s="2"/>
      <c r="AZ845" s="2"/>
      <c r="BA845" s="2"/>
      <c r="BB845" s="2"/>
      <c r="BC845" s="2"/>
      <c r="BD845" s="2"/>
      <c r="BE845" s="2"/>
      <c r="BF845" s="2"/>
      <c r="BG845" s="2"/>
      <c r="BH845" s="2"/>
      <c r="BI845" s="2"/>
      <c r="BJ845" s="2"/>
      <c r="BK845" s="2"/>
      <c r="BL845" s="2"/>
      <c r="BM845" s="2"/>
      <c r="BN845" s="2"/>
      <c r="BO845" s="2"/>
      <c r="BP845" s="2"/>
      <c r="BQ845" s="2"/>
      <c r="BR845" s="2"/>
      <c r="BS845" s="2"/>
      <c r="BT845" s="2"/>
      <c r="BU845" s="2"/>
      <c r="BV845" s="2"/>
      <c r="BW845" s="2"/>
      <c r="BX845" s="2"/>
      <c r="BY845" s="2"/>
      <c r="BZ845" s="2"/>
      <c r="CA845" s="2"/>
      <c r="CB845" s="2"/>
      <c r="CC845" s="2"/>
      <c r="CD845" s="2"/>
      <c r="CE845" s="2"/>
      <c r="CF845" s="2"/>
      <c r="CG845" s="2"/>
      <c r="CH845" s="2"/>
      <c r="CI845" s="2"/>
      <c r="CJ845" s="2"/>
      <c r="CK845" s="2"/>
      <c r="CL845" s="2"/>
      <c r="CM845" s="2"/>
      <c r="CN845" s="2"/>
      <c r="CO845" s="2"/>
      <c r="CP845" s="2"/>
      <c r="CQ845" s="2"/>
      <c r="CR845" s="2"/>
      <c r="CS845" s="2"/>
      <c r="CT845" s="2"/>
      <c r="CU845" s="2"/>
      <c r="CV845" s="2"/>
      <c r="CW845" s="2"/>
      <c r="CX845" s="2"/>
      <c r="CY845" s="2"/>
      <c r="CZ845" s="2"/>
      <c r="DA845" s="2"/>
      <c r="DB845" s="2"/>
      <c r="DC845" s="2"/>
      <c r="DD845" s="2"/>
      <c r="DE845" s="2"/>
      <c r="DF845" s="2"/>
      <c r="DG845" s="2"/>
      <c r="DH845" s="2"/>
      <c r="DI845" s="2"/>
      <c r="DJ845" s="2"/>
      <c r="DK845" s="2"/>
      <c r="DL845" s="2"/>
      <c r="DM845" s="2"/>
      <c r="DN845" s="2"/>
      <c r="DO845" s="2"/>
      <c r="DP845" s="2"/>
    </row>
    <row r="846" spans="9:120" ht="9.9499999999999993" customHeight="1">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c r="AP846" s="2"/>
      <c r="AQ846" s="2"/>
      <c r="AR846" s="2"/>
      <c r="AS846" s="2"/>
      <c r="AT846" s="2"/>
      <c r="AU846" s="2"/>
      <c r="AV846" s="2"/>
      <c r="AW846" s="2"/>
      <c r="AX846" s="2"/>
      <c r="AY846" s="2"/>
      <c r="AZ846" s="2"/>
      <c r="BA846" s="2"/>
      <c r="BB846" s="2"/>
      <c r="BC846" s="2"/>
      <c r="BD846" s="2"/>
      <c r="BE846" s="2"/>
      <c r="BF846" s="2"/>
      <c r="BG846" s="2"/>
      <c r="BH846" s="2"/>
      <c r="BI846" s="2"/>
      <c r="BJ846" s="2"/>
      <c r="BK846" s="2"/>
      <c r="BL846" s="2"/>
      <c r="BM846" s="2"/>
      <c r="BN846" s="2"/>
      <c r="BO846" s="2"/>
      <c r="BP846" s="2"/>
      <c r="BQ846" s="2"/>
      <c r="BR846" s="2"/>
      <c r="BS846" s="2"/>
      <c r="BT846" s="2"/>
      <c r="BU846" s="2"/>
      <c r="BV846" s="2"/>
      <c r="BW846" s="2"/>
      <c r="BX846" s="2"/>
      <c r="BY846" s="2"/>
      <c r="BZ846" s="2"/>
      <c r="CA846" s="2"/>
      <c r="CB846" s="2"/>
      <c r="CC846" s="2"/>
      <c r="CD846" s="2"/>
      <c r="CE846" s="2"/>
      <c r="CF846" s="2"/>
      <c r="CG846" s="2"/>
      <c r="CH846" s="2"/>
      <c r="CI846" s="2"/>
      <c r="CJ846" s="2"/>
      <c r="CK846" s="2"/>
      <c r="CL846" s="2"/>
      <c r="CM846" s="2"/>
      <c r="CN846" s="2"/>
      <c r="CO846" s="2"/>
      <c r="CP846" s="2"/>
      <c r="CQ846" s="2"/>
      <c r="CR846" s="2"/>
      <c r="CS846" s="2"/>
      <c r="CT846" s="2"/>
      <c r="CU846" s="2"/>
      <c r="CV846" s="2"/>
      <c r="CW846" s="2"/>
      <c r="CX846" s="2"/>
      <c r="CY846" s="2"/>
      <c r="CZ846" s="2"/>
      <c r="DA846" s="2"/>
      <c r="DB846" s="2"/>
      <c r="DC846" s="2"/>
      <c r="DD846" s="2"/>
      <c r="DE846" s="2"/>
      <c r="DF846" s="2"/>
      <c r="DG846" s="2"/>
      <c r="DH846" s="2"/>
      <c r="DI846" s="2"/>
      <c r="DJ846" s="2"/>
      <c r="DK846" s="2"/>
      <c r="DL846" s="2"/>
      <c r="DM846" s="2"/>
      <c r="DN846" s="2"/>
      <c r="DO846" s="2"/>
      <c r="DP846" s="2"/>
    </row>
    <row r="847" spans="9:120" ht="9.9499999999999993" customHeight="1">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c r="AP847" s="2"/>
      <c r="AQ847" s="2"/>
      <c r="AR847" s="2"/>
      <c r="AS847" s="2"/>
      <c r="AT847" s="2"/>
      <c r="AU847" s="2"/>
      <c r="AV847" s="2"/>
      <c r="AW847" s="2"/>
      <c r="AX847" s="2"/>
      <c r="AY847" s="2"/>
      <c r="AZ847" s="2"/>
      <c r="BA847" s="2"/>
      <c r="BB847" s="2"/>
      <c r="BC847" s="2"/>
      <c r="BD847" s="2"/>
      <c r="BE847" s="2"/>
      <c r="BF847" s="2"/>
      <c r="BG847" s="2"/>
      <c r="BH847" s="2"/>
      <c r="BI847" s="2"/>
      <c r="BJ847" s="2"/>
      <c r="BK847" s="2"/>
      <c r="BL847" s="2"/>
      <c r="BM847" s="2"/>
      <c r="BN847" s="2"/>
      <c r="BO847" s="2"/>
      <c r="BP847" s="2"/>
      <c r="BQ847" s="2"/>
      <c r="BR847" s="2"/>
      <c r="BS847" s="2"/>
      <c r="BT847" s="2"/>
      <c r="BU847" s="2"/>
      <c r="BV847" s="2"/>
      <c r="BW847" s="2"/>
      <c r="BX847" s="2"/>
      <c r="BY847" s="2"/>
      <c r="BZ847" s="2"/>
      <c r="CA847" s="2"/>
      <c r="CB847" s="2"/>
      <c r="CC847" s="2"/>
      <c r="CD847" s="2"/>
      <c r="CE847" s="2"/>
      <c r="CF847" s="2"/>
      <c r="CG847" s="2"/>
      <c r="CH847" s="2"/>
      <c r="CI847" s="2"/>
      <c r="CJ847" s="2"/>
      <c r="CK847" s="2"/>
      <c r="CL847" s="2"/>
      <c r="CM847" s="2"/>
      <c r="CN847" s="2"/>
      <c r="CO847" s="2"/>
      <c r="CP847" s="2"/>
      <c r="CQ847" s="2"/>
      <c r="CR847" s="2"/>
      <c r="CS847" s="2"/>
      <c r="CT847" s="2"/>
      <c r="CU847" s="2"/>
      <c r="CV847" s="2"/>
      <c r="CW847" s="2"/>
      <c r="CX847" s="2"/>
      <c r="CY847" s="2"/>
      <c r="CZ847" s="2"/>
      <c r="DA847" s="2"/>
      <c r="DB847" s="2"/>
      <c r="DC847" s="2"/>
      <c r="DD847" s="2"/>
      <c r="DE847" s="2"/>
      <c r="DF847" s="2"/>
      <c r="DG847" s="2"/>
      <c r="DH847" s="2"/>
      <c r="DI847" s="2"/>
      <c r="DJ847" s="2"/>
      <c r="DK847" s="2"/>
      <c r="DL847" s="2"/>
      <c r="DM847" s="2"/>
      <c r="DN847" s="2"/>
      <c r="DO847" s="2"/>
      <c r="DP847" s="2"/>
    </row>
    <row r="848" spans="9:120" ht="9.9499999999999993" customHeight="1">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c r="AP848" s="2"/>
      <c r="AQ848" s="2"/>
      <c r="AR848" s="2"/>
      <c r="AS848" s="2"/>
      <c r="AT848" s="2"/>
      <c r="AU848" s="2"/>
      <c r="AV848" s="2"/>
      <c r="AW848" s="2"/>
      <c r="AX848" s="2"/>
      <c r="AY848" s="2"/>
      <c r="AZ848" s="2"/>
      <c r="BA848" s="2"/>
      <c r="BB848" s="2"/>
      <c r="BC848" s="2"/>
      <c r="BD848" s="2"/>
      <c r="BE848" s="2"/>
      <c r="BF848" s="2"/>
      <c r="BG848" s="2"/>
      <c r="BH848" s="2"/>
      <c r="BI848" s="2"/>
      <c r="BJ848" s="2"/>
      <c r="BK848" s="2"/>
      <c r="BL848" s="2"/>
      <c r="BM848" s="2"/>
      <c r="BN848" s="2"/>
      <c r="BO848" s="2"/>
      <c r="BP848" s="2"/>
      <c r="BQ848" s="2"/>
      <c r="BR848" s="2"/>
      <c r="BS848" s="2"/>
      <c r="BT848" s="2"/>
      <c r="BU848" s="2"/>
      <c r="BV848" s="2"/>
      <c r="BW848" s="2"/>
      <c r="BX848" s="2"/>
      <c r="BY848" s="2"/>
      <c r="BZ848" s="2"/>
      <c r="CA848" s="2"/>
      <c r="CB848" s="2"/>
      <c r="CC848" s="2"/>
      <c r="CD848" s="2"/>
      <c r="CE848" s="2"/>
      <c r="CF848" s="2"/>
      <c r="CG848" s="2"/>
      <c r="CH848" s="2"/>
      <c r="CI848" s="2"/>
      <c r="CJ848" s="2"/>
      <c r="CK848" s="2"/>
      <c r="CL848" s="2"/>
      <c r="CM848" s="2"/>
      <c r="CN848" s="2"/>
      <c r="CO848" s="2"/>
      <c r="CP848" s="2"/>
      <c r="CQ848" s="2"/>
      <c r="CR848" s="2"/>
      <c r="CS848" s="2"/>
      <c r="CT848" s="2"/>
      <c r="CU848" s="2"/>
      <c r="CV848" s="2"/>
      <c r="CW848" s="2"/>
      <c r="CX848" s="2"/>
      <c r="CY848" s="2"/>
      <c r="CZ848" s="2"/>
      <c r="DA848" s="2"/>
      <c r="DB848" s="2"/>
      <c r="DC848" s="2"/>
      <c r="DD848" s="2"/>
      <c r="DE848" s="2"/>
      <c r="DF848" s="2"/>
      <c r="DG848" s="2"/>
      <c r="DH848" s="2"/>
      <c r="DI848" s="2"/>
      <c r="DJ848" s="2"/>
      <c r="DK848" s="2"/>
      <c r="DL848" s="2"/>
      <c r="DM848" s="2"/>
      <c r="DN848" s="2"/>
      <c r="DO848" s="2"/>
      <c r="DP848" s="2"/>
    </row>
    <row r="849" spans="9:120" ht="9.9499999999999993" customHeight="1">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c r="AP849" s="2"/>
      <c r="AQ849" s="2"/>
      <c r="AR849" s="2"/>
      <c r="AS849" s="2"/>
      <c r="AT849" s="2"/>
      <c r="AU849" s="2"/>
      <c r="AV849" s="2"/>
      <c r="AW849" s="2"/>
      <c r="AX849" s="2"/>
      <c r="AY849" s="2"/>
      <c r="AZ849" s="2"/>
      <c r="BA849" s="2"/>
      <c r="BB849" s="2"/>
      <c r="BC849" s="2"/>
      <c r="BD849" s="2"/>
      <c r="BE849" s="2"/>
      <c r="BF849" s="2"/>
      <c r="BG849" s="2"/>
      <c r="BH849" s="2"/>
      <c r="BI849" s="2"/>
      <c r="BJ849" s="2"/>
      <c r="BK849" s="2"/>
      <c r="BL849" s="2"/>
      <c r="BM849" s="2"/>
      <c r="BN849" s="2"/>
      <c r="BO849" s="2"/>
      <c r="BP849" s="2"/>
      <c r="BQ849" s="2"/>
      <c r="BR849" s="2"/>
      <c r="BS849" s="2"/>
      <c r="BT849" s="2"/>
      <c r="BU849" s="2"/>
      <c r="BV849" s="2"/>
      <c r="BW849" s="2"/>
      <c r="BX849" s="2"/>
      <c r="BY849" s="2"/>
      <c r="BZ849" s="2"/>
      <c r="CA849" s="2"/>
      <c r="CB849" s="2"/>
      <c r="CC849" s="2"/>
      <c r="CD849" s="2"/>
      <c r="CE849" s="2"/>
      <c r="CF849" s="2"/>
      <c r="CG849" s="2"/>
      <c r="CH849" s="2"/>
      <c r="CI849" s="2"/>
      <c r="CJ849" s="2"/>
      <c r="CK849" s="2"/>
      <c r="CL849" s="2"/>
      <c r="CM849" s="2"/>
      <c r="CN849" s="2"/>
      <c r="CO849" s="2"/>
      <c r="CP849" s="2"/>
      <c r="CQ849" s="2"/>
      <c r="CR849" s="2"/>
      <c r="CS849" s="2"/>
      <c r="CT849" s="2"/>
      <c r="CU849" s="2"/>
      <c r="CV849" s="2"/>
      <c r="CW849" s="2"/>
      <c r="CX849" s="2"/>
      <c r="CY849" s="2"/>
      <c r="CZ849" s="2"/>
      <c r="DA849" s="2"/>
      <c r="DB849" s="2"/>
      <c r="DC849" s="2"/>
      <c r="DD849" s="2"/>
      <c r="DE849" s="2"/>
      <c r="DF849" s="2"/>
      <c r="DG849" s="2"/>
      <c r="DH849" s="2"/>
      <c r="DI849" s="2"/>
      <c r="DJ849" s="2"/>
      <c r="DK849" s="2"/>
      <c r="DL849" s="2"/>
      <c r="DM849" s="2"/>
      <c r="DN849" s="2"/>
      <c r="DO849" s="2"/>
      <c r="DP849" s="2"/>
    </row>
    <row r="850" spans="9:120" ht="9.9499999999999993" customHeight="1">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c r="AP850" s="2"/>
      <c r="AQ850" s="2"/>
      <c r="AR850" s="2"/>
      <c r="AS850" s="2"/>
      <c r="AT850" s="2"/>
      <c r="AU850" s="2"/>
      <c r="AV850" s="2"/>
      <c r="AW850" s="2"/>
      <c r="AX850" s="2"/>
      <c r="AY850" s="2"/>
      <c r="AZ850" s="2"/>
      <c r="BA850" s="2"/>
      <c r="BB850" s="2"/>
      <c r="BC850" s="2"/>
      <c r="BD850" s="2"/>
      <c r="BE850" s="2"/>
      <c r="BF850" s="2"/>
      <c r="BG850" s="2"/>
      <c r="BH850" s="2"/>
      <c r="BI850" s="2"/>
      <c r="BJ850" s="2"/>
      <c r="BK850" s="2"/>
      <c r="BL850" s="2"/>
      <c r="BM850" s="2"/>
      <c r="BN850" s="2"/>
      <c r="BO850" s="2"/>
      <c r="BP850" s="2"/>
      <c r="BQ850" s="2"/>
      <c r="BR850" s="2"/>
      <c r="BS850" s="2"/>
      <c r="BT850" s="2"/>
      <c r="BU850" s="2"/>
      <c r="BV850" s="2"/>
      <c r="BW850" s="2"/>
      <c r="BX850" s="2"/>
      <c r="BY850" s="2"/>
      <c r="BZ850" s="2"/>
      <c r="CA850" s="2"/>
      <c r="CB850" s="2"/>
      <c r="CC850" s="2"/>
      <c r="CD850" s="2"/>
      <c r="CE850" s="2"/>
      <c r="CF850" s="2"/>
      <c r="CG850" s="2"/>
      <c r="CH850" s="2"/>
      <c r="CI850" s="2"/>
      <c r="CJ850" s="2"/>
      <c r="CK850" s="2"/>
      <c r="CL850" s="2"/>
      <c r="CM850" s="2"/>
      <c r="CN850" s="2"/>
      <c r="CO850" s="2"/>
      <c r="CP850" s="2"/>
      <c r="CQ850" s="2"/>
      <c r="CR850" s="2"/>
      <c r="CS850" s="2"/>
      <c r="CT850" s="2"/>
      <c r="CU850" s="2"/>
      <c r="CV850" s="2"/>
      <c r="CW850" s="2"/>
      <c r="CX850" s="2"/>
      <c r="CY850" s="2"/>
      <c r="CZ850" s="2"/>
      <c r="DA850" s="2"/>
      <c r="DB850" s="2"/>
      <c r="DC850" s="2"/>
      <c r="DD850" s="2"/>
      <c r="DE850" s="2"/>
      <c r="DF850" s="2"/>
      <c r="DG850" s="2"/>
      <c r="DH850" s="2"/>
      <c r="DI850" s="2"/>
      <c r="DJ850" s="2"/>
      <c r="DK850" s="2"/>
      <c r="DL850" s="2"/>
      <c r="DM850" s="2"/>
      <c r="DN850" s="2"/>
      <c r="DO850" s="2"/>
      <c r="DP850" s="2"/>
    </row>
    <row r="851" spans="9:120" ht="9.9499999999999993" customHeight="1">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c r="AP851" s="2"/>
      <c r="AQ851" s="2"/>
      <c r="AR851" s="2"/>
      <c r="AS851" s="2"/>
      <c r="AT851" s="2"/>
      <c r="AU851" s="2"/>
      <c r="AV851" s="2"/>
      <c r="AW851" s="2"/>
      <c r="AX851" s="2"/>
      <c r="AY851" s="2"/>
      <c r="AZ851" s="2"/>
      <c r="BA851" s="2"/>
      <c r="BB851" s="2"/>
      <c r="BC851" s="2"/>
      <c r="BD851" s="2"/>
      <c r="BE851" s="2"/>
      <c r="BF851" s="2"/>
      <c r="BG851" s="2"/>
      <c r="BH851" s="2"/>
      <c r="BI851" s="2"/>
      <c r="BJ851" s="2"/>
      <c r="BK851" s="2"/>
      <c r="BL851" s="2"/>
      <c r="BM851" s="2"/>
      <c r="BN851" s="2"/>
      <c r="BO851" s="2"/>
      <c r="BP851" s="2"/>
      <c r="BQ851" s="2"/>
      <c r="BR851" s="2"/>
      <c r="BS851" s="2"/>
      <c r="BT851" s="2"/>
      <c r="BU851" s="2"/>
      <c r="BV851" s="2"/>
      <c r="BW851" s="2"/>
      <c r="BX851" s="2"/>
      <c r="BY851" s="2"/>
      <c r="BZ851" s="2"/>
      <c r="CA851" s="2"/>
      <c r="CB851" s="2"/>
      <c r="CC851" s="2"/>
      <c r="CD851" s="2"/>
      <c r="CE851" s="2"/>
      <c r="CF851" s="2"/>
      <c r="CG851" s="2"/>
      <c r="CH851" s="2"/>
      <c r="CI851" s="2"/>
      <c r="CJ851" s="2"/>
      <c r="CK851" s="2"/>
      <c r="CL851" s="2"/>
      <c r="CM851" s="2"/>
      <c r="CN851" s="2"/>
      <c r="CO851" s="2"/>
      <c r="CP851" s="2"/>
      <c r="CQ851" s="2"/>
      <c r="CR851" s="2"/>
      <c r="CS851" s="2"/>
      <c r="CT851" s="2"/>
      <c r="CU851" s="2"/>
      <c r="CV851" s="2"/>
      <c r="CW851" s="2"/>
      <c r="CX851" s="2"/>
      <c r="CY851" s="2"/>
      <c r="CZ851" s="2"/>
      <c r="DA851" s="2"/>
      <c r="DB851" s="2"/>
      <c r="DC851" s="2"/>
      <c r="DD851" s="2"/>
      <c r="DE851" s="2"/>
      <c r="DF851" s="2"/>
      <c r="DG851" s="2"/>
      <c r="DH851" s="2"/>
      <c r="DI851" s="2"/>
      <c r="DJ851" s="2"/>
      <c r="DK851" s="2"/>
      <c r="DL851" s="2"/>
      <c r="DM851" s="2"/>
      <c r="DN851" s="2"/>
      <c r="DO851" s="2"/>
      <c r="DP851" s="2"/>
    </row>
    <row r="852" spans="9:120" ht="9.9499999999999993" customHeight="1">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c r="AP852" s="2"/>
      <c r="AQ852" s="2"/>
      <c r="AR852" s="2"/>
      <c r="AS852" s="2"/>
      <c r="AT852" s="2"/>
      <c r="AU852" s="2"/>
      <c r="AV852" s="2"/>
      <c r="AW852" s="2"/>
      <c r="AX852" s="2"/>
      <c r="AY852" s="2"/>
      <c r="AZ852" s="2"/>
      <c r="BA852" s="2"/>
      <c r="BB852" s="2"/>
      <c r="BC852" s="2"/>
      <c r="BD852" s="2"/>
      <c r="BE852" s="2"/>
      <c r="BF852" s="2"/>
      <c r="BG852" s="2"/>
      <c r="BH852" s="2"/>
      <c r="BI852" s="2"/>
      <c r="BJ852" s="2"/>
      <c r="BK852" s="2"/>
      <c r="BL852" s="2"/>
      <c r="BM852" s="2"/>
      <c r="BN852" s="2"/>
      <c r="BO852" s="2"/>
      <c r="BP852" s="2"/>
      <c r="BQ852" s="2"/>
      <c r="BR852" s="2"/>
      <c r="BS852" s="2"/>
      <c r="BT852" s="2"/>
      <c r="BU852" s="2"/>
      <c r="BV852" s="2"/>
      <c r="BW852" s="2"/>
      <c r="BX852" s="2"/>
      <c r="BY852" s="2"/>
      <c r="BZ852" s="2"/>
      <c r="CA852" s="2"/>
      <c r="CB852" s="2"/>
      <c r="CC852" s="2"/>
      <c r="CD852" s="2"/>
      <c r="CE852" s="2"/>
      <c r="CF852" s="2"/>
      <c r="CG852" s="2"/>
      <c r="CH852" s="2"/>
      <c r="CI852" s="2"/>
      <c r="CJ852" s="2"/>
      <c r="CK852" s="2"/>
      <c r="CL852" s="2"/>
      <c r="CM852" s="2"/>
      <c r="CN852" s="2"/>
      <c r="CO852" s="2"/>
      <c r="CP852" s="2"/>
      <c r="CQ852" s="2"/>
      <c r="CR852" s="2"/>
      <c r="CS852" s="2"/>
      <c r="CT852" s="2"/>
      <c r="CU852" s="2"/>
      <c r="CV852" s="2"/>
      <c r="CW852" s="2"/>
      <c r="CX852" s="2"/>
      <c r="CY852" s="2"/>
      <c r="CZ852" s="2"/>
      <c r="DA852" s="2"/>
      <c r="DB852" s="2"/>
      <c r="DC852" s="2"/>
      <c r="DD852" s="2"/>
      <c r="DE852" s="2"/>
      <c r="DF852" s="2"/>
      <c r="DG852" s="2"/>
      <c r="DH852" s="2"/>
      <c r="DI852" s="2"/>
      <c r="DJ852" s="2"/>
      <c r="DK852" s="2"/>
      <c r="DL852" s="2"/>
      <c r="DM852" s="2"/>
      <c r="DN852" s="2"/>
      <c r="DO852" s="2"/>
      <c r="DP852" s="2"/>
    </row>
    <row r="853" spans="9:120" ht="9.9499999999999993" customHeight="1">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c r="AP853" s="2"/>
      <c r="AQ853" s="2"/>
      <c r="AR853" s="2"/>
      <c r="AS853" s="2"/>
      <c r="AT853" s="2"/>
      <c r="AU853" s="2"/>
      <c r="AV853" s="2"/>
      <c r="AW853" s="2"/>
      <c r="AX853" s="2"/>
      <c r="AY853" s="2"/>
      <c r="AZ853" s="2"/>
      <c r="BA853" s="2"/>
      <c r="BB853" s="2"/>
      <c r="BC853" s="2"/>
      <c r="BD853" s="2"/>
      <c r="BE853" s="2"/>
      <c r="BF853" s="2"/>
      <c r="BG853" s="2"/>
      <c r="BH853" s="2"/>
      <c r="BI853" s="2"/>
      <c r="BJ853" s="2"/>
      <c r="BK853" s="2"/>
      <c r="BL853" s="2"/>
      <c r="BM853" s="2"/>
      <c r="BN853" s="2"/>
      <c r="BO853" s="2"/>
      <c r="BP853" s="2"/>
      <c r="BQ853" s="2"/>
      <c r="BR853" s="2"/>
      <c r="BS853" s="2"/>
      <c r="BT853" s="2"/>
      <c r="BU853" s="2"/>
      <c r="BV853" s="2"/>
      <c r="BW853" s="2"/>
      <c r="BX853" s="2"/>
      <c r="BY853" s="2"/>
      <c r="BZ853" s="2"/>
      <c r="CA853" s="2"/>
      <c r="CB853" s="2"/>
      <c r="CC853" s="2"/>
      <c r="CD853" s="2"/>
      <c r="CE853" s="2"/>
      <c r="CF853" s="2"/>
      <c r="CG853" s="2"/>
      <c r="CH853" s="2"/>
      <c r="CI853" s="2"/>
      <c r="CJ853" s="2"/>
      <c r="CK853" s="2"/>
      <c r="CL853" s="2"/>
      <c r="CM853" s="2"/>
      <c r="CN853" s="2"/>
      <c r="CO853" s="2"/>
      <c r="CP853" s="2"/>
      <c r="CQ853" s="2"/>
      <c r="CR853" s="2"/>
      <c r="CS853" s="2"/>
      <c r="CT853" s="2"/>
      <c r="CU853" s="2"/>
      <c r="CV853" s="2"/>
      <c r="CW853" s="2"/>
      <c r="CX853" s="2"/>
      <c r="CY853" s="2"/>
      <c r="CZ853" s="2"/>
      <c r="DA853" s="2"/>
      <c r="DB853" s="2"/>
      <c r="DC853" s="2"/>
      <c r="DD853" s="2"/>
      <c r="DE853" s="2"/>
      <c r="DF853" s="2"/>
      <c r="DG853" s="2"/>
      <c r="DH853" s="2"/>
      <c r="DI853" s="2"/>
      <c r="DJ853" s="2"/>
      <c r="DK853" s="2"/>
      <c r="DL853" s="2"/>
      <c r="DM853" s="2"/>
      <c r="DN853" s="2"/>
      <c r="DO853" s="2"/>
      <c r="DP853" s="2"/>
    </row>
    <row r="854" spans="9:120" ht="9.9499999999999993" customHeight="1">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c r="AP854" s="2"/>
      <c r="AQ854" s="2"/>
      <c r="AR854" s="2"/>
      <c r="AS854" s="2"/>
      <c r="AT854" s="2"/>
      <c r="AU854" s="2"/>
      <c r="AV854" s="2"/>
      <c r="AW854" s="2"/>
      <c r="AX854" s="2"/>
      <c r="AY854" s="2"/>
      <c r="AZ854" s="2"/>
      <c r="BA854" s="2"/>
      <c r="BB854" s="2"/>
      <c r="BC854" s="2"/>
      <c r="BD854" s="2"/>
      <c r="BE854" s="2"/>
      <c r="BF854" s="2"/>
      <c r="BG854" s="2"/>
      <c r="BH854" s="2"/>
      <c r="BI854" s="2"/>
      <c r="BJ854" s="2"/>
      <c r="BK854" s="2"/>
      <c r="BL854" s="2"/>
      <c r="BM854" s="2"/>
      <c r="BN854" s="2"/>
      <c r="BO854" s="2"/>
      <c r="BP854" s="2"/>
      <c r="BQ854" s="2"/>
      <c r="BR854" s="2"/>
      <c r="BS854" s="2"/>
      <c r="BT854" s="2"/>
      <c r="BU854" s="2"/>
      <c r="BV854" s="2"/>
      <c r="BW854" s="2"/>
      <c r="BX854" s="2"/>
      <c r="BY854" s="2"/>
      <c r="BZ854" s="2"/>
      <c r="CA854" s="2"/>
      <c r="CB854" s="2"/>
      <c r="CC854" s="2"/>
      <c r="CD854" s="2"/>
      <c r="CE854" s="2"/>
      <c r="CF854" s="2"/>
      <c r="CG854" s="2"/>
      <c r="CH854" s="2"/>
      <c r="CI854" s="2"/>
      <c r="CJ854" s="2"/>
      <c r="CK854" s="2"/>
      <c r="CL854" s="2"/>
      <c r="CM854" s="2"/>
      <c r="CN854" s="2"/>
      <c r="CO854" s="2"/>
      <c r="CP854" s="2"/>
      <c r="CQ854" s="2"/>
      <c r="CR854" s="2"/>
      <c r="CS854" s="2"/>
      <c r="CT854" s="2"/>
      <c r="CU854" s="2"/>
      <c r="CV854" s="2"/>
      <c r="CW854" s="2"/>
      <c r="CX854" s="2"/>
      <c r="CY854" s="2"/>
      <c r="CZ854" s="2"/>
      <c r="DA854" s="2"/>
      <c r="DB854" s="2"/>
      <c r="DC854" s="2"/>
      <c r="DD854" s="2"/>
      <c r="DE854" s="2"/>
      <c r="DF854" s="2"/>
      <c r="DG854" s="2"/>
      <c r="DH854" s="2"/>
      <c r="DI854" s="2"/>
      <c r="DJ854" s="2"/>
      <c r="DK854" s="2"/>
      <c r="DL854" s="2"/>
      <c r="DM854" s="2"/>
      <c r="DN854" s="2"/>
      <c r="DO854" s="2"/>
      <c r="DP854" s="2"/>
    </row>
    <row r="855" spans="9:120" ht="9.9499999999999993" customHeight="1">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c r="AP855" s="2"/>
      <c r="AQ855" s="2"/>
      <c r="AR855" s="2"/>
      <c r="AS855" s="2"/>
      <c r="AT855" s="2"/>
      <c r="AU855" s="2"/>
      <c r="AV855" s="2"/>
      <c r="AW855" s="2"/>
      <c r="AX855" s="2"/>
      <c r="AY855" s="2"/>
      <c r="AZ855" s="2"/>
      <c r="BA855" s="2"/>
      <c r="BB855" s="2"/>
      <c r="BC855" s="2"/>
      <c r="BD855" s="2"/>
      <c r="BE855" s="2"/>
      <c r="BF855" s="2"/>
      <c r="BG855" s="2"/>
      <c r="BH855" s="2"/>
      <c r="BI855" s="2"/>
      <c r="BJ855" s="2"/>
      <c r="BK855" s="2"/>
      <c r="BL855" s="2"/>
      <c r="BM855" s="2"/>
      <c r="BN855" s="2"/>
      <c r="BO855" s="2"/>
      <c r="BP855" s="2"/>
      <c r="BQ855" s="2"/>
      <c r="BR855" s="2"/>
      <c r="BS855" s="2"/>
      <c r="BT855" s="2"/>
      <c r="BU855" s="2"/>
      <c r="BV855" s="2"/>
      <c r="BW855" s="2"/>
      <c r="BX855" s="2"/>
      <c r="BY855" s="2"/>
      <c r="BZ855" s="2"/>
      <c r="CA855" s="2"/>
      <c r="CB855" s="2"/>
      <c r="CC855" s="2"/>
      <c r="CD855" s="2"/>
      <c r="CE855" s="2"/>
      <c r="CF855" s="2"/>
      <c r="CG855" s="2"/>
      <c r="CH855" s="2"/>
      <c r="CI855" s="2"/>
      <c r="CJ855" s="2"/>
      <c r="CK855" s="2"/>
      <c r="CL855" s="2"/>
      <c r="CM855" s="2"/>
      <c r="CN855" s="2"/>
      <c r="CO855" s="2"/>
      <c r="CP855" s="2"/>
      <c r="CQ855" s="2"/>
      <c r="CR855" s="2"/>
      <c r="CS855" s="2"/>
      <c r="CT855" s="2"/>
      <c r="CU855" s="2"/>
      <c r="CV855" s="2"/>
      <c r="CW855" s="2"/>
      <c r="CX855" s="2"/>
      <c r="CY855" s="2"/>
      <c r="CZ855" s="2"/>
      <c r="DA855" s="2"/>
      <c r="DB855" s="2"/>
      <c r="DC855" s="2"/>
      <c r="DD855" s="2"/>
      <c r="DE855" s="2"/>
      <c r="DF855" s="2"/>
      <c r="DG855" s="2"/>
      <c r="DH855" s="2"/>
      <c r="DI855" s="2"/>
      <c r="DJ855" s="2"/>
      <c r="DK855" s="2"/>
      <c r="DL855" s="2"/>
      <c r="DM855" s="2"/>
      <c r="DN855" s="2"/>
      <c r="DO855" s="2"/>
      <c r="DP855" s="2"/>
    </row>
    <row r="856" spans="9:120" ht="9.9499999999999993" customHeight="1">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c r="AP856" s="2"/>
      <c r="AQ856" s="2"/>
      <c r="AR856" s="2"/>
      <c r="AS856" s="2"/>
      <c r="AT856" s="2"/>
      <c r="AU856" s="2"/>
      <c r="AV856" s="2"/>
      <c r="AW856" s="2"/>
      <c r="AX856" s="2"/>
      <c r="AY856" s="2"/>
      <c r="AZ856" s="2"/>
      <c r="BA856" s="2"/>
      <c r="BB856" s="2"/>
      <c r="BC856" s="2"/>
      <c r="BD856" s="2"/>
      <c r="BE856" s="2"/>
      <c r="BF856" s="2"/>
      <c r="BG856" s="2"/>
      <c r="BH856" s="2"/>
      <c r="BI856" s="2"/>
      <c r="BJ856" s="2"/>
      <c r="BK856" s="2"/>
      <c r="BL856" s="2"/>
      <c r="BM856" s="2"/>
      <c r="BN856" s="2"/>
      <c r="BO856" s="2"/>
      <c r="BP856" s="2"/>
      <c r="BQ856" s="2"/>
      <c r="BR856" s="2"/>
      <c r="BS856" s="2"/>
      <c r="BT856" s="2"/>
      <c r="BU856" s="2"/>
      <c r="BV856" s="2"/>
      <c r="BW856" s="2"/>
      <c r="BX856" s="2"/>
      <c r="BY856" s="2"/>
      <c r="BZ856" s="2"/>
      <c r="CA856" s="2"/>
      <c r="CB856" s="2"/>
      <c r="CC856" s="2"/>
      <c r="CD856" s="2"/>
      <c r="CE856" s="2"/>
      <c r="CF856" s="2"/>
      <c r="CG856" s="2"/>
      <c r="CH856" s="2"/>
      <c r="CI856" s="2"/>
      <c r="CJ856" s="2"/>
      <c r="CK856" s="2"/>
      <c r="CL856" s="2"/>
      <c r="CM856" s="2"/>
      <c r="CN856" s="2"/>
      <c r="CO856" s="2"/>
      <c r="CP856" s="2"/>
      <c r="CQ856" s="2"/>
      <c r="CR856" s="2"/>
      <c r="CS856" s="2"/>
      <c r="CT856" s="2"/>
      <c r="CU856" s="2"/>
      <c r="CV856" s="2"/>
      <c r="CW856" s="2"/>
      <c r="CX856" s="2"/>
      <c r="CY856" s="2"/>
      <c r="CZ856" s="2"/>
      <c r="DA856" s="2"/>
      <c r="DB856" s="2"/>
      <c r="DC856" s="2"/>
      <c r="DD856" s="2"/>
      <c r="DE856" s="2"/>
      <c r="DF856" s="2"/>
      <c r="DG856" s="2"/>
      <c r="DH856" s="2"/>
      <c r="DI856" s="2"/>
      <c r="DJ856" s="2"/>
      <c r="DK856" s="2"/>
      <c r="DL856" s="2"/>
      <c r="DM856" s="2"/>
      <c r="DN856" s="2"/>
      <c r="DO856" s="2"/>
      <c r="DP856" s="2"/>
    </row>
    <row r="857" spans="9:120" ht="9.9499999999999993" customHeight="1">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c r="AP857" s="2"/>
      <c r="AQ857" s="2"/>
      <c r="AR857" s="2"/>
      <c r="AS857" s="2"/>
      <c r="AT857" s="2"/>
      <c r="AU857" s="2"/>
      <c r="AV857" s="2"/>
      <c r="AW857" s="2"/>
      <c r="AX857" s="2"/>
      <c r="AY857" s="2"/>
      <c r="AZ857" s="2"/>
      <c r="BA857" s="2"/>
      <c r="BB857" s="2"/>
      <c r="BC857" s="2"/>
      <c r="BD857" s="2"/>
      <c r="BE857" s="2"/>
      <c r="BF857" s="2"/>
      <c r="BG857" s="2"/>
      <c r="BH857" s="2"/>
      <c r="BI857" s="2"/>
      <c r="BJ857" s="2"/>
      <c r="BK857" s="2"/>
      <c r="BL857" s="2"/>
      <c r="BM857" s="2"/>
      <c r="BN857" s="2"/>
      <c r="BO857" s="2"/>
      <c r="BP857" s="2"/>
      <c r="BQ857" s="2"/>
      <c r="BR857" s="2"/>
      <c r="BS857" s="2"/>
      <c r="BT857" s="2"/>
      <c r="BU857" s="2"/>
      <c r="BV857" s="2"/>
      <c r="BW857" s="2"/>
      <c r="BX857" s="2"/>
      <c r="BY857" s="2"/>
      <c r="BZ857" s="2"/>
      <c r="CA857" s="2"/>
      <c r="CB857" s="2"/>
      <c r="CC857" s="2"/>
      <c r="CD857" s="2"/>
      <c r="CE857" s="2"/>
      <c r="CF857" s="2"/>
      <c r="CG857" s="2"/>
      <c r="CH857" s="2"/>
      <c r="CI857" s="2"/>
      <c r="CJ857" s="2"/>
      <c r="CK857" s="2"/>
      <c r="CL857" s="2"/>
      <c r="CM857" s="2"/>
      <c r="CN857" s="2"/>
      <c r="CO857" s="2"/>
      <c r="CP857" s="2"/>
      <c r="CQ857" s="2"/>
      <c r="CR857" s="2"/>
      <c r="CS857" s="2"/>
      <c r="CT857" s="2"/>
      <c r="CU857" s="2"/>
      <c r="CV857" s="2"/>
      <c r="CW857" s="2"/>
      <c r="CX857" s="2"/>
      <c r="CY857" s="2"/>
      <c r="CZ857" s="2"/>
      <c r="DA857" s="2"/>
      <c r="DB857" s="2"/>
      <c r="DC857" s="2"/>
      <c r="DD857" s="2"/>
      <c r="DE857" s="2"/>
      <c r="DF857" s="2"/>
      <c r="DG857" s="2"/>
      <c r="DH857" s="2"/>
      <c r="DI857" s="2"/>
      <c r="DJ857" s="2"/>
      <c r="DK857" s="2"/>
      <c r="DL857" s="2"/>
      <c r="DM857" s="2"/>
      <c r="DN857" s="2"/>
      <c r="DO857" s="2"/>
      <c r="DP857" s="2"/>
    </row>
    <row r="858" spans="9:120" ht="9.9499999999999993" customHeight="1">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c r="AP858" s="2"/>
      <c r="AQ858" s="2"/>
      <c r="AR858" s="2"/>
      <c r="AS858" s="2"/>
      <c r="AT858" s="2"/>
      <c r="AU858" s="2"/>
      <c r="AV858" s="2"/>
      <c r="AW858" s="2"/>
      <c r="AX858" s="2"/>
      <c r="AY858" s="2"/>
      <c r="AZ858" s="2"/>
      <c r="BA858" s="2"/>
      <c r="BB858" s="2"/>
      <c r="BC858" s="2"/>
      <c r="BD858" s="2"/>
      <c r="BE858" s="2"/>
      <c r="BF858" s="2"/>
      <c r="BG858" s="2"/>
      <c r="BH858" s="2"/>
      <c r="BI858" s="2"/>
      <c r="BJ858" s="2"/>
      <c r="BK858" s="2"/>
      <c r="BL858" s="2"/>
      <c r="BM858" s="2"/>
      <c r="BN858" s="2"/>
      <c r="BO858" s="2"/>
      <c r="BP858" s="2"/>
      <c r="BQ858" s="2"/>
      <c r="BR858" s="2"/>
      <c r="BS858" s="2"/>
      <c r="BT858" s="2"/>
      <c r="BU858" s="2"/>
      <c r="BV858" s="2"/>
      <c r="BW858" s="2"/>
      <c r="BX858" s="2"/>
      <c r="BY858" s="2"/>
      <c r="BZ858" s="2"/>
      <c r="CA858" s="2"/>
      <c r="CB858" s="2"/>
      <c r="CC858" s="2"/>
      <c r="CD858" s="2"/>
      <c r="CE858" s="2"/>
      <c r="CF858" s="2"/>
      <c r="CG858" s="2"/>
      <c r="CH858" s="2"/>
      <c r="CI858" s="2"/>
      <c r="CJ858" s="2"/>
      <c r="CK858" s="2"/>
      <c r="CL858" s="2"/>
      <c r="CM858" s="2"/>
      <c r="CN858" s="2"/>
      <c r="CO858" s="2"/>
      <c r="CP858" s="2"/>
      <c r="CQ858" s="2"/>
      <c r="CR858" s="2"/>
      <c r="CS858" s="2"/>
      <c r="CT858" s="2"/>
      <c r="CU858" s="2"/>
      <c r="CV858" s="2"/>
      <c r="CW858" s="2"/>
      <c r="CX858" s="2"/>
      <c r="CY858" s="2"/>
      <c r="CZ858" s="2"/>
      <c r="DA858" s="2"/>
      <c r="DB858" s="2"/>
      <c r="DC858" s="2"/>
      <c r="DD858" s="2"/>
      <c r="DE858" s="2"/>
      <c r="DF858" s="2"/>
      <c r="DG858" s="2"/>
      <c r="DH858" s="2"/>
      <c r="DI858" s="2"/>
      <c r="DJ858" s="2"/>
      <c r="DK858" s="2"/>
      <c r="DL858" s="2"/>
      <c r="DM858" s="2"/>
      <c r="DN858" s="2"/>
      <c r="DO858" s="2"/>
      <c r="DP858" s="2"/>
    </row>
    <row r="859" spans="9:120" ht="9.9499999999999993" customHeight="1">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c r="AP859" s="2"/>
      <c r="AQ859" s="2"/>
      <c r="AR859" s="2"/>
      <c r="AS859" s="2"/>
      <c r="AT859" s="2"/>
      <c r="AU859" s="2"/>
      <c r="AV859" s="2"/>
      <c r="AW859" s="2"/>
      <c r="AX859" s="2"/>
      <c r="AY859" s="2"/>
      <c r="AZ859" s="2"/>
      <c r="BA859" s="2"/>
      <c r="BB859" s="2"/>
      <c r="BC859" s="2"/>
      <c r="BD859" s="2"/>
      <c r="BE859" s="2"/>
      <c r="BF859" s="2"/>
      <c r="BG859" s="2"/>
      <c r="BH859" s="2"/>
      <c r="BI859" s="2"/>
      <c r="BJ859" s="2"/>
      <c r="BK859" s="2"/>
      <c r="BL859" s="2"/>
      <c r="BM859" s="2"/>
      <c r="BN859" s="2"/>
      <c r="BO859" s="2"/>
      <c r="BP859" s="2"/>
      <c r="BQ859" s="2"/>
      <c r="BR859" s="2"/>
      <c r="BS859" s="2"/>
      <c r="BT859" s="2"/>
      <c r="BU859" s="2"/>
      <c r="BV859" s="2"/>
      <c r="BW859" s="2"/>
      <c r="BX859" s="2"/>
      <c r="BY859" s="2"/>
      <c r="BZ859" s="2"/>
      <c r="CA859" s="2"/>
      <c r="CB859" s="2"/>
      <c r="CC859" s="2"/>
      <c r="CD859" s="2"/>
      <c r="CE859" s="2"/>
      <c r="CF859" s="2"/>
      <c r="CG859" s="2"/>
      <c r="CH859" s="2"/>
      <c r="CI859" s="2"/>
      <c r="CJ859" s="2"/>
      <c r="CK859" s="2"/>
      <c r="CL859" s="2"/>
      <c r="CM859" s="2"/>
      <c r="CN859" s="2"/>
      <c r="CO859" s="2"/>
      <c r="CP859" s="2"/>
      <c r="CQ859" s="2"/>
      <c r="CR859" s="2"/>
      <c r="CS859" s="2"/>
      <c r="CT859" s="2"/>
      <c r="CU859" s="2"/>
      <c r="CV859" s="2"/>
      <c r="CW859" s="2"/>
      <c r="CX859" s="2"/>
      <c r="CY859" s="2"/>
      <c r="CZ859" s="2"/>
      <c r="DA859" s="2"/>
      <c r="DB859" s="2"/>
      <c r="DC859" s="2"/>
      <c r="DD859" s="2"/>
      <c r="DE859" s="2"/>
      <c r="DF859" s="2"/>
      <c r="DG859" s="2"/>
      <c r="DH859" s="2"/>
      <c r="DI859" s="2"/>
      <c r="DJ859" s="2"/>
      <c r="DK859" s="2"/>
      <c r="DL859" s="2"/>
      <c r="DM859" s="2"/>
      <c r="DN859" s="2"/>
      <c r="DO859" s="2"/>
      <c r="DP859" s="2"/>
    </row>
    <row r="860" spans="9:120" ht="9.9499999999999993" customHeight="1">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c r="AP860" s="2"/>
      <c r="AQ860" s="2"/>
      <c r="AR860" s="2"/>
      <c r="AS860" s="2"/>
      <c r="AT860" s="2"/>
      <c r="AU860" s="2"/>
      <c r="AV860" s="2"/>
      <c r="AW860" s="2"/>
      <c r="AX860" s="2"/>
      <c r="AY860" s="2"/>
      <c r="AZ860" s="2"/>
      <c r="BA860" s="2"/>
      <c r="BB860" s="2"/>
      <c r="BC860" s="2"/>
      <c r="BD860" s="2"/>
      <c r="BE860" s="2"/>
      <c r="BF860" s="2"/>
      <c r="BG860" s="2"/>
      <c r="BH860" s="2"/>
      <c r="BI860" s="2"/>
      <c r="BJ860" s="2"/>
      <c r="BK860" s="2"/>
      <c r="BL860" s="2"/>
      <c r="BM860" s="2"/>
      <c r="BN860" s="2"/>
      <c r="BO860" s="2"/>
      <c r="BP860" s="2"/>
      <c r="BQ860" s="2"/>
      <c r="BR860" s="2"/>
      <c r="BS860" s="2"/>
      <c r="BT860" s="2"/>
      <c r="BU860" s="2"/>
      <c r="BV860" s="2"/>
      <c r="BW860" s="2"/>
      <c r="BX860" s="2"/>
      <c r="BY860" s="2"/>
      <c r="BZ860" s="2"/>
      <c r="CA860" s="2"/>
      <c r="CB860" s="2"/>
      <c r="CC860" s="2"/>
      <c r="CD860" s="2"/>
      <c r="CE860" s="2"/>
      <c r="CF860" s="2"/>
      <c r="CG860" s="2"/>
      <c r="CH860" s="2"/>
      <c r="CI860" s="2"/>
      <c r="CJ860" s="2"/>
      <c r="CK860" s="2"/>
      <c r="CL860" s="2"/>
      <c r="CM860" s="2"/>
      <c r="CN860" s="2"/>
      <c r="CO860" s="2"/>
      <c r="CP860" s="2"/>
      <c r="CQ860" s="2"/>
      <c r="CR860" s="2"/>
      <c r="CS860" s="2"/>
      <c r="CT860" s="2"/>
      <c r="CU860" s="2"/>
      <c r="CV860" s="2"/>
      <c r="CW860" s="2"/>
      <c r="CX860" s="2"/>
      <c r="CY860" s="2"/>
      <c r="CZ860" s="2"/>
      <c r="DA860" s="2"/>
      <c r="DB860" s="2"/>
      <c r="DC860" s="2"/>
      <c r="DD860" s="2"/>
      <c r="DE860" s="2"/>
      <c r="DF860" s="2"/>
      <c r="DG860" s="2"/>
      <c r="DH860" s="2"/>
      <c r="DI860" s="2"/>
      <c r="DJ860" s="2"/>
      <c r="DK860" s="2"/>
      <c r="DL860" s="2"/>
      <c r="DM860" s="2"/>
      <c r="DN860" s="2"/>
      <c r="DO860" s="2"/>
      <c r="DP860" s="2"/>
    </row>
    <row r="861" spans="9:120" ht="9.9499999999999993" customHeight="1">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c r="AP861" s="2"/>
      <c r="AQ861" s="2"/>
      <c r="AR861" s="2"/>
      <c r="AS861" s="2"/>
      <c r="AT861" s="2"/>
      <c r="AU861" s="2"/>
      <c r="AV861" s="2"/>
      <c r="AW861" s="2"/>
      <c r="AX861" s="2"/>
      <c r="AY861" s="2"/>
      <c r="AZ861" s="2"/>
      <c r="BA861" s="2"/>
      <c r="BB861" s="2"/>
      <c r="BC861" s="2"/>
      <c r="BD861" s="2"/>
      <c r="BE861" s="2"/>
      <c r="BF861" s="2"/>
      <c r="BG861" s="2"/>
      <c r="BH861" s="2"/>
      <c r="BI861" s="2"/>
      <c r="BJ861" s="2"/>
      <c r="BK861" s="2"/>
      <c r="BL861" s="2"/>
      <c r="BM861" s="2"/>
      <c r="BN861" s="2"/>
      <c r="BO861" s="2"/>
      <c r="BP861" s="2"/>
      <c r="BQ861" s="2"/>
      <c r="BR861" s="2"/>
      <c r="BS861" s="2"/>
      <c r="BT861" s="2"/>
      <c r="BU861" s="2"/>
      <c r="BV861" s="2"/>
      <c r="BW861" s="2"/>
      <c r="BX861" s="2"/>
      <c r="BY861" s="2"/>
      <c r="BZ861" s="2"/>
      <c r="CA861" s="2"/>
      <c r="CB861" s="2"/>
      <c r="CC861" s="2"/>
      <c r="CD861" s="2"/>
      <c r="CE861" s="2"/>
      <c r="CF861" s="2"/>
      <c r="CG861" s="2"/>
      <c r="CH861" s="2"/>
      <c r="CI861" s="2"/>
      <c r="CJ861" s="2"/>
      <c r="CK861" s="2"/>
      <c r="CL861" s="2"/>
      <c r="CM861" s="2"/>
      <c r="CN861" s="2"/>
      <c r="CO861" s="2"/>
      <c r="CP861" s="2"/>
      <c r="CQ861" s="2"/>
      <c r="CR861" s="2"/>
      <c r="CS861" s="2"/>
      <c r="CT861" s="2"/>
      <c r="CU861" s="2"/>
      <c r="CV861" s="2"/>
      <c r="CW861" s="2"/>
      <c r="CX861" s="2"/>
      <c r="CY861" s="2"/>
      <c r="CZ861" s="2"/>
      <c r="DA861" s="2"/>
      <c r="DB861" s="2"/>
      <c r="DC861" s="2"/>
      <c r="DD861" s="2"/>
      <c r="DE861" s="2"/>
      <c r="DF861" s="2"/>
      <c r="DG861" s="2"/>
      <c r="DH861" s="2"/>
      <c r="DI861" s="2"/>
      <c r="DJ861" s="2"/>
      <c r="DK861" s="2"/>
      <c r="DL861" s="2"/>
      <c r="DM861" s="2"/>
      <c r="DN861" s="2"/>
      <c r="DO861" s="2"/>
      <c r="DP861" s="2"/>
    </row>
    <row r="862" spans="9:120" ht="9.9499999999999993" customHeight="1">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c r="AP862" s="2"/>
      <c r="AQ862" s="2"/>
      <c r="AR862" s="2"/>
      <c r="AS862" s="2"/>
      <c r="AT862" s="2"/>
      <c r="AU862" s="2"/>
      <c r="AV862" s="2"/>
      <c r="AW862" s="2"/>
      <c r="AX862" s="2"/>
      <c r="AY862" s="2"/>
      <c r="AZ862" s="2"/>
      <c r="BA862" s="2"/>
      <c r="BB862" s="2"/>
      <c r="BC862" s="2"/>
      <c r="BD862" s="2"/>
      <c r="BE862" s="2"/>
      <c r="BF862" s="2"/>
      <c r="BG862" s="2"/>
      <c r="BH862" s="2"/>
      <c r="BI862" s="2"/>
      <c r="BJ862" s="2"/>
      <c r="BK862" s="2"/>
      <c r="BL862" s="2"/>
      <c r="BM862" s="2"/>
      <c r="BN862" s="2"/>
      <c r="BO862" s="2"/>
      <c r="BP862" s="2"/>
      <c r="BQ862" s="2"/>
      <c r="BR862" s="2"/>
      <c r="BS862" s="2"/>
      <c r="BT862" s="2"/>
      <c r="BU862" s="2"/>
      <c r="BV862" s="2"/>
      <c r="BW862" s="2"/>
      <c r="BX862" s="2"/>
      <c r="BY862" s="2"/>
      <c r="BZ862" s="2"/>
      <c r="CA862" s="2"/>
      <c r="CB862" s="2"/>
      <c r="CC862" s="2"/>
      <c r="CD862" s="2"/>
      <c r="CE862" s="2"/>
      <c r="CF862" s="2"/>
      <c r="CG862" s="2"/>
      <c r="CH862" s="2"/>
      <c r="CI862" s="2"/>
      <c r="CJ862" s="2"/>
      <c r="CK862" s="2"/>
      <c r="CL862" s="2"/>
      <c r="CM862" s="2"/>
      <c r="CN862" s="2"/>
      <c r="CO862" s="2"/>
      <c r="CP862" s="2"/>
      <c r="CQ862" s="2"/>
      <c r="CR862" s="2"/>
      <c r="CS862" s="2"/>
      <c r="CT862" s="2"/>
      <c r="CU862" s="2"/>
      <c r="CV862" s="2"/>
      <c r="CW862" s="2"/>
      <c r="CX862" s="2"/>
      <c r="CY862" s="2"/>
      <c r="CZ862" s="2"/>
      <c r="DA862" s="2"/>
      <c r="DB862" s="2"/>
      <c r="DC862" s="2"/>
      <c r="DD862" s="2"/>
      <c r="DE862" s="2"/>
      <c r="DF862" s="2"/>
      <c r="DG862" s="2"/>
      <c r="DH862" s="2"/>
      <c r="DI862" s="2"/>
      <c r="DJ862" s="2"/>
      <c r="DK862" s="2"/>
      <c r="DL862" s="2"/>
      <c r="DM862" s="2"/>
      <c r="DN862" s="2"/>
      <c r="DO862" s="2"/>
      <c r="DP862" s="2"/>
    </row>
    <row r="863" spans="9:120" ht="9.9499999999999993" customHeight="1">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c r="AP863" s="2"/>
      <c r="AQ863" s="2"/>
      <c r="AR863" s="2"/>
      <c r="AS863" s="2"/>
      <c r="AT863" s="2"/>
      <c r="AU863" s="2"/>
      <c r="AV863" s="2"/>
      <c r="AW863" s="2"/>
      <c r="AX863" s="2"/>
      <c r="AY863" s="2"/>
      <c r="AZ863" s="2"/>
      <c r="BA863" s="2"/>
      <c r="BB863" s="2"/>
      <c r="BC863" s="2"/>
      <c r="BD863" s="2"/>
      <c r="BE863" s="2"/>
      <c r="BF863" s="2"/>
      <c r="BG863" s="2"/>
      <c r="BH863" s="2"/>
      <c r="BI863" s="2"/>
      <c r="BJ863" s="2"/>
      <c r="BK863" s="2"/>
      <c r="BL863" s="2"/>
      <c r="BM863" s="2"/>
      <c r="BN863" s="2"/>
      <c r="BO863" s="2"/>
      <c r="BP863" s="2"/>
      <c r="BQ863" s="2"/>
      <c r="BR863" s="2"/>
      <c r="BS863" s="2"/>
      <c r="BT863" s="2"/>
      <c r="BU863" s="2"/>
      <c r="BV863" s="2"/>
      <c r="BW863" s="2"/>
      <c r="BX863" s="2"/>
      <c r="BY863" s="2"/>
      <c r="BZ863" s="2"/>
      <c r="CA863" s="2"/>
      <c r="CB863" s="2"/>
      <c r="CC863" s="2"/>
      <c r="CD863" s="2"/>
      <c r="CE863" s="2"/>
      <c r="CF863" s="2"/>
      <c r="CG863" s="2"/>
      <c r="CH863" s="2"/>
      <c r="CI863" s="2"/>
      <c r="CJ863" s="2"/>
      <c r="CK863" s="2"/>
      <c r="CL863" s="2"/>
      <c r="CM863" s="2"/>
      <c r="CN863" s="2"/>
      <c r="CO863" s="2"/>
      <c r="CP863" s="2"/>
      <c r="CQ863" s="2"/>
      <c r="CR863" s="2"/>
      <c r="CS863" s="2"/>
      <c r="CT863" s="2"/>
      <c r="CU863" s="2"/>
      <c r="CV863" s="2"/>
      <c r="CW863" s="2"/>
      <c r="CX863" s="2"/>
      <c r="CY863" s="2"/>
      <c r="CZ863" s="2"/>
      <c r="DA863" s="2"/>
      <c r="DB863" s="2"/>
      <c r="DC863" s="2"/>
      <c r="DD863" s="2"/>
      <c r="DE863" s="2"/>
      <c r="DF863" s="2"/>
      <c r="DG863" s="2"/>
      <c r="DH863" s="2"/>
      <c r="DI863" s="2"/>
      <c r="DJ863" s="2"/>
      <c r="DK863" s="2"/>
      <c r="DL863" s="2"/>
      <c r="DM863" s="2"/>
      <c r="DN863" s="2"/>
      <c r="DO863" s="2"/>
      <c r="DP863" s="2"/>
    </row>
    <row r="864" spans="9:120" ht="9.9499999999999993" customHeight="1">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c r="AP864" s="2"/>
      <c r="AQ864" s="2"/>
      <c r="AR864" s="2"/>
      <c r="AS864" s="2"/>
      <c r="AT864" s="2"/>
      <c r="AU864" s="2"/>
      <c r="AV864" s="2"/>
      <c r="AW864" s="2"/>
      <c r="AX864" s="2"/>
      <c r="AY864" s="2"/>
      <c r="AZ864" s="2"/>
      <c r="BA864" s="2"/>
      <c r="BB864" s="2"/>
      <c r="BC864" s="2"/>
      <c r="BD864" s="2"/>
      <c r="BE864" s="2"/>
      <c r="BF864" s="2"/>
      <c r="BG864" s="2"/>
      <c r="BH864" s="2"/>
      <c r="BI864" s="2"/>
      <c r="BJ864" s="2"/>
      <c r="BK864" s="2"/>
      <c r="BL864" s="2"/>
      <c r="BM864" s="2"/>
      <c r="BN864" s="2"/>
      <c r="BO864" s="2"/>
      <c r="BP864" s="2"/>
      <c r="BQ864" s="2"/>
      <c r="BR864" s="2"/>
      <c r="BS864" s="2"/>
      <c r="BT864" s="2"/>
      <c r="BU864" s="2"/>
      <c r="BV864" s="2"/>
      <c r="BW864" s="2"/>
      <c r="BX864" s="2"/>
      <c r="BY864" s="2"/>
      <c r="BZ864" s="2"/>
      <c r="CA864" s="2"/>
      <c r="CB864" s="2"/>
      <c r="CC864" s="2"/>
      <c r="CD864" s="2"/>
      <c r="CE864" s="2"/>
      <c r="CF864" s="2"/>
      <c r="CG864" s="2"/>
      <c r="CH864" s="2"/>
      <c r="CI864" s="2"/>
      <c r="CJ864" s="2"/>
      <c r="CK864" s="2"/>
      <c r="CL864" s="2"/>
      <c r="CM864" s="2"/>
      <c r="CN864" s="2"/>
      <c r="CO864" s="2"/>
      <c r="CP864" s="2"/>
      <c r="CQ864" s="2"/>
      <c r="CR864" s="2"/>
      <c r="CS864" s="2"/>
      <c r="CT864" s="2"/>
      <c r="CU864" s="2"/>
      <c r="CV864" s="2"/>
      <c r="CW864" s="2"/>
      <c r="CX864" s="2"/>
      <c r="CY864" s="2"/>
      <c r="CZ864" s="2"/>
      <c r="DA864" s="2"/>
      <c r="DB864" s="2"/>
      <c r="DC864" s="2"/>
      <c r="DD864" s="2"/>
      <c r="DE864" s="2"/>
      <c r="DF864" s="2"/>
      <c r="DG864" s="2"/>
      <c r="DH864" s="2"/>
      <c r="DI864" s="2"/>
      <c r="DJ864" s="2"/>
      <c r="DK864" s="2"/>
      <c r="DL864" s="2"/>
      <c r="DM864" s="2"/>
      <c r="DN864" s="2"/>
      <c r="DO864" s="2"/>
      <c r="DP864" s="2"/>
    </row>
    <row r="865" spans="9:120" ht="9.9499999999999993" customHeight="1">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c r="AP865" s="2"/>
      <c r="AQ865" s="2"/>
      <c r="AR865" s="2"/>
      <c r="AS865" s="2"/>
      <c r="AT865" s="2"/>
      <c r="AU865" s="2"/>
      <c r="AV865" s="2"/>
      <c r="AW865" s="2"/>
      <c r="AX865" s="2"/>
      <c r="AY865" s="2"/>
      <c r="AZ865" s="2"/>
      <c r="BA865" s="2"/>
      <c r="BB865" s="2"/>
      <c r="BC865" s="2"/>
      <c r="BD865" s="2"/>
      <c r="BE865" s="2"/>
      <c r="BF865" s="2"/>
      <c r="BG865" s="2"/>
      <c r="BH865" s="2"/>
      <c r="BI865" s="2"/>
      <c r="BJ865" s="2"/>
      <c r="BK865" s="2"/>
      <c r="BL865" s="2"/>
      <c r="BM865" s="2"/>
      <c r="BN865" s="2"/>
      <c r="BO865" s="2"/>
      <c r="BP865" s="2"/>
      <c r="BQ865" s="2"/>
      <c r="BR865" s="2"/>
      <c r="BS865" s="2"/>
      <c r="BT865" s="2"/>
      <c r="BU865" s="2"/>
      <c r="BV865" s="2"/>
      <c r="BW865" s="2"/>
      <c r="BX865" s="2"/>
      <c r="BY865" s="2"/>
      <c r="BZ865" s="2"/>
      <c r="CA865" s="2"/>
      <c r="CB865" s="2"/>
      <c r="CC865" s="2"/>
      <c r="CD865" s="2"/>
      <c r="CE865" s="2"/>
      <c r="CF865" s="2"/>
      <c r="CG865" s="2"/>
      <c r="CH865" s="2"/>
      <c r="CI865" s="2"/>
      <c r="CJ865" s="2"/>
      <c r="CK865" s="2"/>
      <c r="CL865" s="2"/>
      <c r="CM865" s="2"/>
      <c r="CN865" s="2"/>
      <c r="CO865" s="2"/>
      <c r="CP865" s="2"/>
      <c r="CQ865" s="2"/>
      <c r="CR865" s="2"/>
      <c r="CS865" s="2"/>
      <c r="CT865" s="2"/>
      <c r="CU865" s="2"/>
      <c r="CV865" s="2"/>
      <c r="CW865" s="2"/>
      <c r="CX865" s="2"/>
      <c r="CY865" s="2"/>
      <c r="CZ865" s="2"/>
      <c r="DA865" s="2"/>
      <c r="DB865" s="2"/>
      <c r="DC865" s="2"/>
      <c r="DD865" s="2"/>
      <c r="DE865" s="2"/>
      <c r="DF865" s="2"/>
      <c r="DG865" s="2"/>
      <c r="DH865" s="2"/>
      <c r="DI865" s="2"/>
      <c r="DJ865" s="2"/>
      <c r="DK865" s="2"/>
      <c r="DL865" s="2"/>
      <c r="DM865" s="2"/>
      <c r="DN865" s="2"/>
      <c r="DO865" s="2"/>
      <c r="DP865" s="2"/>
    </row>
    <row r="866" spans="9:120" ht="9.9499999999999993" customHeight="1">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c r="AP866" s="2"/>
      <c r="AQ866" s="2"/>
      <c r="AR866" s="2"/>
      <c r="AS866" s="2"/>
      <c r="AT866" s="2"/>
      <c r="AU866" s="2"/>
      <c r="AV866" s="2"/>
      <c r="AW866" s="2"/>
      <c r="AX866" s="2"/>
      <c r="AY866" s="2"/>
      <c r="AZ866" s="2"/>
      <c r="BA866" s="2"/>
      <c r="BB866" s="2"/>
      <c r="BC866" s="2"/>
      <c r="BD866" s="2"/>
      <c r="BE866" s="2"/>
      <c r="BF866" s="2"/>
      <c r="BG866" s="2"/>
      <c r="BH866" s="2"/>
      <c r="BI866" s="2"/>
      <c r="BJ866" s="2"/>
      <c r="BK866" s="2"/>
      <c r="BL866" s="2"/>
      <c r="BM866" s="2"/>
      <c r="BN866" s="2"/>
      <c r="BO866" s="2"/>
      <c r="BP866" s="2"/>
      <c r="BQ866" s="2"/>
      <c r="BR866" s="2"/>
      <c r="BS866" s="2"/>
      <c r="BT866" s="2"/>
      <c r="BU866" s="2"/>
      <c r="BV866" s="2"/>
      <c r="BW866" s="2"/>
      <c r="BX866" s="2"/>
      <c r="BY866" s="2"/>
      <c r="BZ866" s="2"/>
      <c r="CA866" s="2"/>
      <c r="CB866" s="2"/>
      <c r="CC866" s="2"/>
      <c r="CD866" s="2"/>
      <c r="CE866" s="2"/>
      <c r="CF866" s="2"/>
      <c r="CG866" s="2"/>
      <c r="CH866" s="2"/>
      <c r="CI866" s="2"/>
      <c r="CJ866" s="2"/>
      <c r="CK866" s="2"/>
      <c r="CL866" s="2"/>
      <c r="CM866" s="2"/>
      <c r="CN866" s="2"/>
      <c r="CO866" s="2"/>
      <c r="CP866" s="2"/>
      <c r="CQ866" s="2"/>
      <c r="CR866" s="2"/>
      <c r="CS866" s="2"/>
      <c r="CT866" s="2"/>
      <c r="CU866" s="2"/>
      <c r="CV866" s="2"/>
      <c r="CW866" s="2"/>
      <c r="CX866" s="2"/>
      <c r="CY866" s="2"/>
      <c r="CZ866" s="2"/>
      <c r="DA866" s="2"/>
      <c r="DB866" s="2"/>
      <c r="DC866" s="2"/>
      <c r="DD866" s="2"/>
      <c r="DE866" s="2"/>
      <c r="DF866" s="2"/>
      <c r="DG866" s="2"/>
      <c r="DH866" s="2"/>
      <c r="DI866" s="2"/>
      <c r="DJ866" s="2"/>
      <c r="DK866" s="2"/>
      <c r="DL866" s="2"/>
      <c r="DM866" s="2"/>
      <c r="DN866" s="2"/>
      <c r="DO866" s="2"/>
      <c r="DP866" s="2"/>
    </row>
    <row r="867" spans="9:120" ht="9.9499999999999993" customHeight="1">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c r="AP867" s="2"/>
      <c r="AQ867" s="2"/>
      <c r="AR867" s="2"/>
      <c r="AS867" s="2"/>
      <c r="AT867" s="2"/>
      <c r="AU867" s="2"/>
      <c r="AV867" s="2"/>
      <c r="AW867" s="2"/>
      <c r="AX867" s="2"/>
      <c r="AY867" s="2"/>
      <c r="AZ867" s="2"/>
      <c r="BA867" s="2"/>
      <c r="BB867" s="2"/>
      <c r="BC867" s="2"/>
      <c r="BD867" s="2"/>
      <c r="BE867" s="2"/>
      <c r="BF867" s="2"/>
      <c r="BG867" s="2"/>
      <c r="BH867" s="2"/>
      <c r="BI867" s="2"/>
      <c r="BJ867" s="2"/>
      <c r="BK867" s="2"/>
      <c r="BL867" s="2"/>
      <c r="BM867" s="2"/>
      <c r="BN867" s="2"/>
      <c r="BO867" s="2"/>
      <c r="BP867" s="2"/>
      <c r="BQ867" s="2"/>
      <c r="BR867" s="2"/>
      <c r="BS867" s="2"/>
      <c r="BT867" s="2"/>
      <c r="BU867" s="2"/>
      <c r="BV867" s="2"/>
      <c r="BW867" s="2"/>
      <c r="BX867" s="2"/>
      <c r="BY867" s="2"/>
      <c r="BZ867" s="2"/>
      <c r="CA867" s="2"/>
      <c r="CB867" s="2"/>
      <c r="CC867" s="2"/>
      <c r="CD867" s="2"/>
      <c r="CE867" s="2"/>
      <c r="CF867" s="2"/>
      <c r="CG867" s="2"/>
      <c r="CH867" s="2"/>
      <c r="CI867" s="2"/>
      <c r="CJ867" s="2"/>
      <c r="CK867" s="2"/>
      <c r="CL867" s="2"/>
      <c r="CM867" s="2"/>
      <c r="CN867" s="2"/>
      <c r="CO867" s="2"/>
      <c r="CP867" s="2"/>
      <c r="CQ867" s="2"/>
      <c r="CR867" s="2"/>
      <c r="CS867" s="2"/>
      <c r="CT867" s="2"/>
      <c r="CU867" s="2"/>
      <c r="CV867" s="2"/>
      <c r="CW867" s="2"/>
      <c r="CX867" s="2"/>
      <c r="CY867" s="2"/>
      <c r="CZ867" s="2"/>
      <c r="DA867" s="2"/>
      <c r="DB867" s="2"/>
      <c r="DC867" s="2"/>
      <c r="DD867" s="2"/>
      <c r="DE867" s="2"/>
      <c r="DF867" s="2"/>
      <c r="DG867" s="2"/>
      <c r="DH867" s="2"/>
      <c r="DI867" s="2"/>
      <c r="DJ867" s="2"/>
      <c r="DK867" s="2"/>
      <c r="DL867" s="2"/>
      <c r="DM867" s="2"/>
      <c r="DN867" s="2"/>
      <c r="DO867" s="2"/>
      <c r="DP867" s="2"/>
    </row>
    <row r="868" spans="9:120" ht="9.9499999999999993" customHeight="1">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c r="AP868" s="2"/>
      <c r="AQ868" s="2"/>
      <c r="AR868" s="2"/>
      <c r="AS868" s="2"/>
      <c r="AT868" s="2"/>
      <c r="AU868" s="2"/>
      <c r="AV868" s="2"/>
      <c r="AW868" s="2"/>
      <c r="AX868" s="2"/>
      <c r="AY868" s="2"/>
      <c r="AZ868" s="2"/>
      <c r="BA868" s="2"/>
      <c r="BB868" s="2"/>
      <c r="BC868" s="2"/>
      <c r="BD868" s="2"/>
      <c r="BE868" s="2"/>
      <c r="BF868" s="2"/>
      <c r="BG868" s="2"/>
      <c r="BH868" s="2"/>
      <c r="BI868" s="2"/>
      <c r="BJ868" s="2"/>
      <c r="BK868" s="2"/>
      <c r="BL868" s="2"/>
      <c r="BM868" s="2"/>
      <c r="BN868" s="2"/>
      <c r="BO868" s="2"/>
      <c r="BP868" s="2"/>
      <c r="BQ868" s="2"/>
      <c r="BR868" s="2"/>
      <c r="BS868" s="2"/>
      <c r="BT868" s="2"/>
      <c r="BU868" s="2"/>
      <c r="BV868" s="2"/>
      <c r="BW868" s="2"/>
      <c r="BX868" s="2"/>
      <c r="BY868" s="2"/>
      <c r="BZ868" s="2"/>
      <c r="CA868" s="2"/>
      <c r="CB868" s="2"/>
      <c r="CC868" s="2"/>
      <c r="CD868" s="2"/>
      <c r="CE868" s="2"/>
      <c r="CF868" s="2"/>
      <c r="CG868" s="2"/>
      <c r="CH868" s="2"/>
      <c r="CI868" s="2"/>
      <c r="CJ868" s="2"/>
      <c r="CK868" s="2"/>
      <c r="CL868" s="2"/>
      <c r="CM868" s="2"/>
      <c r="CN868" s="2"/>
      <c r="CO868" s="2"/>
      <c r="CP868" s="2"/>
      <c r="CQ868" s="2"/>
      <c r="CR868" s="2"/>
      <c r="CS868" s="2"/>
      <c r="CT868" s="2"/>
      <c r="CU868" s="2"/>
      <c r="CV868" s="2"/>
      <c r="CW868" s="2"/>
      <c r="CX868" s="2"/>
      <c r="CY868" s="2"/>
      <c r="CZ868" s="2"/>
      <c r="DA868" s="2"/>
      <c r="DB868" s="2"/>
      <c r="DC868" s="2"/>
      <c r="DD868" s="2"/>
      <c r="DE868" s="2"/>
      <c r="DF868" s="2"/>
      <c r="DG868" s="2"/>
      <c r="DH868" s="2"/>
      <c r="DI868" s="2"/>
      <c r="DJ868" s="2"/>
      <c r="DK868" s="2"/>
      <c r="DL868" s="2"/>
      <c r="DM868" s="2"/>
      <c r="DN868" s="2"/>
      <c r="DO868" s="2"/>
      <c r="DP868" s="2"/>
    </row>
    <row r="869" spans="9:120" ht="9.9499999999999993" customHeight="1">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c r="AP869" s="2"/>
      <c r="AQ869" s="2"/>
      <c r="AR869" s="2"/>
      <c r="AS869" s="2"/>
      <c r="AT869" s="2"/>
      <c r="AU869" s="2"/>
      <c r="AV869" s="2"/>
      <c r="AW869" s="2"/>
      <c r="AX869" s="2"/>
      <c r="AY869" s="2"/>
      <c r="AZ869" s="2"/>
      <c r="BA869" s="2"/>
      <c r="BB869" s="2"/>
      <c r="BC869" s="2"/>
      <c r="BD869" s="2"/>
      <c r="BE869" s="2"/>
      <c r="BF869" s="2"/>
      <c r="BG869" s="2"/>
      <c r="BH869" s="2"/>
      <c r="BI869" s="2"/>
      <c r="BJ869" s="2"/>
      <c r="BK869" s="2"/>
      <c r="BL869" s="2"/>
      <c r="BM869" s="2"/>
      <c r="BN869" s="2"/>
      <c r="BO869" s="2"/>
      <c r="BP869" s="2"/>
      <c r="BQ869" s="2"/>
      <c r="BR869" s="2"/>
      <c r="BS869" s="2"/>
      <c r="BT869" s="2"/>
      <c r="BU869" s="2"/>
      <c r="BV869" s="2"/>
      <c r="BW869" s="2"/>
      <c r="BX869" s="2"/>
      <c r="BY869" s="2"/>
      <c r="BZ869" s="2"/>
      <c r="CA869" s="2"/>
      <c r="CB869" s="2"/>
      <c r="CC869" s="2"/>
      <c r="CD869" s="2"/>
      <c r="CE869" s="2"/>
      <c r="CF869" s="2"/>
      <c r="CG869" s="2"/>
      <c r="CH869" s="2"/>
      <c r="CI869" s="2"/>
      <c r="CJ869" s="2"/>
      <c r="CK869" s="2"/>
      <c r="CL869" s="2"/>
      <c r="CM869" s="2"/>
      <c r="CN869" s="2"/>
      <c r="CO869" s="2"/>
      <c r="CP869" s="2"/>
      <c r="CQ869" s="2"/>
      <c r="CR869" s="2"/>
      <c r="CS869" s="2"/>
      <c r="CT869" s="2"/>
      <c r="CU869" s="2"/>
      <c r="CV869" s="2"/>
      <c r="CW869" s="2"/>
      <c r="CX869" s="2"/>
      <c r="CY869" s="2"/>
      <c r="CZ869" s="2"/>
      <c r="DA869" s="2"/>
      <c r="DB869" s="2"/>
      <c r="DC869" s="2"/>
      <c r="DD869" s="2"/>
      <c r="DE869" s="2"/>
      <c r="DF869" s="2"/>
      <c r="DG869" s="2"/>
      <c r="DH869" s="2"/>
      <c r="DI869" s="2"/>
      <c r="DJ869" s="2"/>
      <c r="DK869" s="2"/>
      <c r="DL869" s="2"/>
      <c r="DM869" s="2"/>
      <c r="DN869" s="2"/>
      <c r="DO869" s="2"/>
      <c r="DP869" s="2"/>
    </row>
    <row r="870" spans="9:120" ht="9.9499999999999993" customHeight="1">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c r="AP870" s="2"/>
      <c r="AQ870" s="2"/>
      <c r="AR870" s="2"/>
      <c r="AS870" s="2"/>
      <c r="AT870" s="2"/>
      <c r="AU870" s="2"/>
      <c r="AV870" s="2"/>
      <c r="AW870" s="2"/>
      <c r="AX870" s="2"/>
      <c r="AY870" s="2"/>
      <c r="AZ870" s="2"/>
      <c r="BA870" s="2"/>
      <c r="BB870" s="2"/>
      <c r="BC870" s="2"/>
      <c r="BD870" s="2"/>
      <c r="BE870" s="2"/>
      <c r="BF870" s="2"/>
      <c r="BG870" s="2"/>
      <c r="BH870" s="2"/>
      <c r="BI870" s="2"/>
      <c r="BJ870" s="2"/>
      <c r="BK870" s="2"/>
      <c r="BL870" s="2"/>
      <c r="BM870" s="2"/>
      <c r="BN870" s="2"/>
      <c r="BO870" s="2"/>
      <c r="BP870" s="2"/>
      <c r="BQ870" s="2"/>
      <c r="BR870" s="2"/>
      <c r="BS870" s="2"/>
      <c r="BT870" s="2"/>
      <c r="BU870" s="2"/>
      <c r="BV870" s="2"/>
      <c r="BW870" s="2"/>
      <c r="BX870" s="2"/>
      <c r="BY870" s="2"/>
      <c r="BZ870" s="2"/>
      <c r="CA870" s="2"/>
      <c r="CB870" s="2"/>
      <c r="CC870" s="2"/>
      <c r="CD870" s="2"/>
      <c r="CE870" s="2"/>
      <c r="CF870" s="2"/>
      <c r="CG870" s="2"/>
      <c r="CH870" s="2"/>
      <c r="CI870" s="2"/>
      <c r="CJ870" s="2"/>
      <c r="CK870" s="2"/>
      <c r="CL870" s="2"/>
      <c r="CM870" s="2"/>
      <c r="CN870" s="2"/>
      <c r="CO870" s="2"/>
      <c r="CP870" s="2"/>
      <c r="CQ870" s="2"/>
      <c r="CR870" s="2"/>
      <c r="CS870" s="2"/>
      <c r="CT870" s="2"/>
      <c r="CU870" s="2"/>
      <c r="CV870" s="2"/>
      <c r="CW870" s="2"/>
      <c r="CX870" s="2"/>
      <c r="CY870" s="2"/>
      <c r="CZ870" s="2"/>
      <c r="DA870" s="2"/>
      <c r="DB870" s="2"/>
      <c r="DC870" s="2"/>
      <c r="DD870" s="2"/>
      <c r="DE870" s="2"/>
      <c r="DF870" s="2"/>
      <c r="DG870" s="2"/>
      <c r="DH870" s="2"/>
      <c r="DI870" s="2"/>
      <c r="DJ870" s="2"/>
      <c r="DK870" s="2"/>
      <c r="DL870" s="2"/>
      <c r="DM870" s="2"/>
      <c r="DN870" s="2"/>
      <c r="DO870" s="2"/>
      <c r="DP870" s="2"/>
    </row>
    <row r="871" spans="9:120" ht="9.9499999999999993" customHeight="1">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c r="AP871" s="2"/>
      <c r="AQ871" s="2"/>
      <c r="AR871" s="2"/>
      <c r="AS871" s="2"/>
      <c r="AT871" s="2"/>
      <c r="AU871" s="2"/>
      <c r="AV871" s="2"/>
      <c r="AW871" s="2"/>
      <c r="AX871" s="2"/>
      <c r="AY871" s="2"/>
      <c r="AZ871" s="2"/>
      <c r="BA871" s="2"/>
      <c r="BB871" s="2"/>
      <c r="BC871" s="2"/>
      <c r="BD871" s="2"/>
      <c r="BE871" s="2"/>
      <c r="BF871" s="2"/>
      <c r="BG871" s="2"/>
      <c r="BH871" s="2"/>
      <c r="BI871" s="2"/>
      <c r="BJ871" s="2"/>
      <c r="BK871" s="2"/>
      <c r="BL871" s="2"/>
      <c r="BM871" s="2"/>
      <c r="BN871" s="2"/>
      <c r="BO871" s="2"/>
      <c r="BP871" s="2"/>
      <c r="BQ871" s="2"/>
      <c r="BR871" s="2"/>
      <c r="BS871" s="2"/>
      <c r="BT871" s="2"/>
      <c r="BU871" s="2"/>
      <c r="BV871" s="2"/>
      <c r="BW871" s="2"/>
      <c r="BX871" s="2"/>
      <c r="BY871" s="2"/>
      <c r="BZ871" s="2"/>
      <c r="CA871" s="2"/>
      <c r="CB871" s="2"/>
      <c r="CC871" s="2"/>
      <c r="CD871" s="2"/>
      <c r="CE871" s="2"/>
      <c r="CF871" s="2"/>
      <c r="CG871" s="2"/>
      <c r="CH871" s="2"/>
      <c r="CI871" s="2"/>
      <c r="CJ871" s="2"/>
      <c r="CK871" s="2"/>
      <c r="CL871" s="2"/>
      <c r="CM871" s="2"/>
      <c r="CN871" s="2"/>
      <c r="CO871" s="2"/>
      <c r="CP871" s="2"/>
      <c r="CQ871" s="2"/>
      <c r="CR871" s="2"/>
      <c r="CS871" s="2"/>
      <c r="CT871" s="2"/>
      <c r="CU871" s="2"/>
      <c r="CV871" s="2"/>
      <c r="CW871" s="2"/>
      <c r="CX871" s="2"/>
      <c r="CY871" s="2"/>
      <c r="CZ871" s="2"/>
      <c r="DA871" s="2"/>
      <c r="DB871" s="2"/>
      <c r="DC871" s="2"/>
      <c r="DD871" s="2"/>
      <c r="DE871" s="2"/>
      <c r="DF871" s="2"/>
      <c r="DG871" s="2"/>
      <c r="DH871" s="2"/>
      <c r="DI871" s="2"/>
      <c r="DJ871" s="2"/>
      <c r="DK871" s="2"/>
      <c r="DL871" s="2"/>
      <c r="DM871" s="2"/>
      <c r="DN871" s="2"/>
      <c r="DO871" s="2"/>
      <c r="DP871" s="2"/>
    </row>
    <row r="872" spans="9:120" ht="9.9499999999999993" customHeight="1">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c r="AP872" s="2"/>
      <c r="AQ872" s="2"/>
      <c r="AR872" s="2"/>
      <c r="AS872" s="2"/>
      <c r="AT872" s="2"/>
      <c r="AU872" s="2"/>
      <c r="AV872" s="2"/>
      <c r="AW872" s="2"/>
      <c r="AX872" s="2"/>
      <c r="AY872" s="2"/>
      <c r="AZ872" s="2"/>
      <c r="BA872" s="2"/>
      <c r="BB872" s="2"/>
      <c r="BC872" s="2"/>
      <c r="BD872" s="2"/>
      <c r="BE872" s="2"/>
      <c r="BF872" s="2"/>
      <c r="BG872" s="2"/>
      <c r="BH872" s="2"/>
      <c r="BI872" s="2"/>
      <c r="BJ872" s="2"/>
      <c r="BK872" s="2"/>
      <c r="BL872" s="2"/>
      <c r="BM872" s="2"/>
      <c r="BN872" s="2"/>
      <c r="BO872" s="2"/>
      <c r="BP872" s="2"/>
      <c r="BQ872" s="2"/>
      <c r="BR872" s="2"/>
      <c r="BS872" s="2"/>
      <c r="BT872" s="2"/>
      <c r="BU872" s="2"/>
      <c r="BV872" s="2"/>
      <c r="BW872" s="2"/>
      <c r="BX872" s="2"/>
      <c r="BY872" s="2"/>
      <c r="BZ872" s="2"/>
      <c r="CA872" s="2"/>
      <c r="CB872" s="2"/>
      <c r="CC872" s="2"/>
      <c r="CD872" s="2"/>
      <c r="CE872" s="2"/>
      <c r="CF872" s="2"/>
      <c r="CG872" s="2"/>
      <c r="CH872" s="2"/>
      <c r="CI872" s="2"/>
      <c r="CJ872" s="2"/>
      <c r="CK872" s="2"/>
      <c r="CL872" s="2"/>
      <c r="CM872" s="2"/>
      <c r="CN872" s="2"/>
      <c r="CO872" s="2"/>
      <c r="CP872" s="2"/>
      <c r="CQ872" s="2"/>
      <c r="CR872" s="2"/>
      <c r="CS872" s="2"/>
      <c r="CT872" s="2"/>
      <c r="CU872" s="2"/>
      <c r="CV872" s="2"/>
      <c r="CW872" s="2"/>
      <c r="CX872" s="2"/>
      <c r="CY872" s="2"/>
      <c r="CZ872" s="2"/>
      <c r="DA872" s="2"/>
      <c r="DB872" s="2"/>
      <c r="DC872" s="2"/>
      <c r="DD872" s="2"/>
      <c r="DE872" s="2"/>
      <c r="DF872" s="2"/>
      <c r="DG872" s="2"/>
      <c r="DH872" s="2"/>
      <c r="DI872" s="2"/>
      <c r="DJ872" s="2"/>
      <c r="DK872" s="2"/>
      <c r="DL872" s="2"/>
      <c r="DM872" s="2"/>
      <c r="DN872" s="2"/>
      <c r="DO872" s="2"/>
      <c r="DP872" s="2"/>
    </row>
    <row r="873" spans="9:120" ht="9.9499999999999993" customHeight="1">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c r="AP873" s="2"/>
      <c r="AQ873" s="2"/>
      <c r="AR873" s="2"/>
      <c r="AS873" s="2"/>
      <c r="AT873" s="2"/>
      <c r="AU873" s="2"/>
      <c r="AV873" s="2"/>
      <c r="AW873" s="2"/>
      <c r="AX873" s="2"/>
      <c r="AY873" s="2"/>
      <c r="AZ873" s="2"/>
      <c r="BA873" s="2"/>
      <c r="BB873" s="2"/>
      <c r="BC873" s="2"/>
      <c r="BD873" s="2"/>
      <c r="BE873" s="2"/>
      <c r="BF873" s="2"/>
      <c r="BG873" s="2"/>
      <c r="BH873" s="2"/>
      <c r="BI873" s="2"/>
      <c r="BJ873" s="2"/>
      <c r="BK873" s="2"/>
      <c r="BL873" s="2"/>
      <c r="BM873" s="2"/>
      <c r="BN873" s="2"/>
      <c r="BO873" s="2"/>
      <c r="BP873" s="2"/>
      <c r="BQ873" s="2"/>
      <c r="BR873" s="2"/>
      <c r="BS873" s="2"/>
      <c r="BT873" s="2"/>
      <c r="BU873" s="2"/>
      <c r="BV873" s="2"/>
      <c r="BW873" s="2"/>
      <c r="BX873" s="2"/>
      <c r="BY873" s="2"/>
      <c r="BZ873" s="2"/>
      <c r="CA873" s="2"/>
      <c r="CB873" s="2"/>
      <c r="CC873" s="2"/>
      <c r="CD873" s="2"/>
      <c r="CE873" s="2"/>
      <c r="CF873" s="2"/>
      <c r="CG873" s="2"/>
      <c r="CH873" s="2"/>
      <c r="CI873" s="2"/>
      <c r="CJ873" s="2"/>
      <c r="CK873" s="2"/>
      <c r="CL873" s="2"/>
      <c r="CM873" s="2"/>
      <c r="CN873" s="2"/>
      <c r="CO873" s="2"/>
      <c r="CP873" s="2"/>
      <c r="CQ873" s="2"/>
      <c r="CR873" s="2"/>
      <c r="CS873" s="2"/>
      <c r="CT873" s="2"/>
      <c r="CU873" s="2"/>
      <c r="CV873" s="2"/>
      <c r="CW873" s="2"/>
      <c r="CX873" s="2"/>
      <c r="CY873" s="2"/>
      <c r="CZ873" s="2"/>
      <c r="DA873" s="2"/>
      <c r="DB873" s="2"/>
      <c r="DC873" s="2"/>
      <c r="DD873" s="2"/>
      <c r="DE873" s="2"/>
      <c r="DF873" s="2"/>
      <c r="DG873" s="2"/>
      <c r="DH873" s="2"/>
      <c r="DI873" s="2"/>
      <c r="DJ873" s="2"/>
      <c r="DK873" s="2"/>
      <c r="DL873" s="2"/>
      <c r="DM873" s="2"/>
      <c r="DN873" s="2"/>
      <c r="DO873" s="2"/>
      <c r="DP873" s="2"/>
    </row>
    <row r="874" spans="9:120" ht="9.9499999999999993" customHeight="1">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c r="AP874" s="2"/>
      <c r="AQ874" s="2"/>
      <c r="AR874" s="2"/>
      <c r="AS874" s="2"/>
      <c r="AT874" s="2"/>
      <c r="AU874" s="2"/>
      <c r="AV874" s="2"/>
      <c r="AW874" s="2"/>
      <c r="AX874" s="2"/>
      <c r="AY874" s="2"/>
      <c r="AZ874" s="2"/>
      <c r="BA874" s="2"/>
      <c r="BB874" s="2"/>
      <c r="BC874" s="2"/>
      <c r="BD874" s="2"/>
      <c r="BE874" s="2"/>
      <c r="BF874" s="2"/>
      <c r="BG874" s="2"/>
      <c r="BH874" s="2"/>
      <c r="BI874" s="2"/>
      <c r="BJ874" s="2"/>
      <c r="BK874" s="2"/>
      <c r="BL874" s="2"/>
      <c r="BM874" s="2"/>
      <c r="BN874" s="2"/>
      <c r="BO874" s="2"/>
      <c r="BP874" s="2"/>
      <c r="BQ874" s="2"/>
      <c r="BR874" s="2"/>
      <c r="BS874" s="2"/>
      <c r="BT874" s="2"/>
      <c r="BU874" s="2"/>
      <c r="BV874" s="2"/>
      <c r="BW874" s="2"/>
      <c r="BX874" s="2"/>
      <c r="BY874" s="2"/>
      <c r="BZ874" s="2"/>
      <c r="CA874" s="2"/>
      <c r="CB874" s="2"/>
      <c r="CC874" s="2"/>
      <c r="CD874" s="2"/>
      <c r="CE874" s="2"/>
      <c r="CF874" s="2"/>
      <c r="CG874" s="2"/>
      <c r="CH874" s="2"/>
      <c r="CI874" s="2"/>
      <c r="CJ874" s="2"/>
      <c r="CK874" s="2"/>
      <c r="CL874" s="2"/>
      <c r="CM874" s="2"/>
      <c r="CN874" s="2"/>
      <c r="CO874" s="2"/>
      <c r="CP874" s="2"/>
      <c r="CQ874" s="2"/>
      <c r="CR874" s="2"/>
      <c r="CS874" s="2"/>
      <c r="CT874" s="2"/>
      <c r="CU874" s="2"/>
      <c r="CV874" s="2"/>
      <c r="CW874" s="2"/>
      <c r="CX874" s="2"/>
      <c r="CY874" s="2"/>
      <c r="CZ874" s="2"/>
      <c r="DA874" s="2"/>
      <c r="DB874" s="2"/>
      <c r="DC874" s="2"/>
      <c r="DD874" s="2"/>
      <c r="DE874" s="2"/>
      <c r="DF874" s="2"/>
      <c r="DG874" s="2"/>
      <c r="DH874" s="2"/>
      <c r="DI874" s="2"/>
      <c r="DJ874" s="2"/>
      <c r="DK874" s="2"/>
      <c r="DL874" s="2"/>
      <c r="DM874" s="2"/>
      <c r="DN874" s="2"/>
      <c r="DO874" s="2"/>
      <c r="DP874" s="2"/>
    </row>
    <row r="875" spans="9:120" ht="9.9499999999999993" customHeight="1">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c r="AP875" s="2"/>
      <c r="AQ875" s="2"/>
      <c r="AR875" s="2"/>
      <c r="AS875" s="2"/>
      <c r="AT875" s="2"/>
      <c r="AU875" s="2"/>
      <c r="AV875" s="2"/>
      <c r="AW875" s="2"/>
      <c r="AX875" s="2"/>
      <c r="AY875" s="2"/>
      <c r="AZ875" s="2"/>
      <c r="BA875" s="2"/>
      <c r="BB875" s="2"/>
      <c r="BC875" s="2"/>
      <c r="BD875" s="2"/>
      <c r="BE875" s="2"/>
      <c r="BF875" s="2"/>
      <c r="BG875" s="2"/>
      <c r="BH875" s="2"/>
      <c r="BI875" s="2"/>
      <c r="BJ875" s="2"/>
      <c r="BK875" s="2"/>
      <c r="BL875" s="2"/>
      <c r="BM875" s="2"/>
      <c r="BN875" s="2"/>
      <c r="BO875" s="2"/>
      <c r="BP875" s="2"/>
      <c r="BQ875" s="2"/>
      <c r="BR875" s="2"/>
      <c r="BS875" s="2"/>
      <c r="BT875" s="2"/>
      <c r="BU875" s="2"/>
      <c r="BV875" s="2"/>
      <c r="BW875" s="2"/>
      <c r="BX875" s="2"/>
      <c r="BY875" s="2"/>
      <c r="BZ875" s="2"/>
      <c r="CA875" s="2"/>
      <c r="CB875" s="2"/>
      <c r="CC875" s="2"/>
      <c r="CD875" s="2"/>
      <c r="CE875" s="2"/>
      <c r="CF875" s="2"/>
      <c r="CG875" s="2"/>
      <c r="CH875" s="2"/>
      <c r="CI875" s="2"/>
      <c r="CJ875" s="2"/>
      <c r="CK875" s="2"/>
      <c r="CL875" s="2"/>
      <c r="CM875" s="2"/>
      <c r="CN875" s="2"/>
      <c r="CO875" s="2"/>
      <c r="CP875" s="2"/>
      <c r="CQ875" s="2"/>
      <c r="CR875" s="2"/>
      <c r="CS875" s="2"/>
      <c r="CT875" s="2"/>
      <c r="CU875" s="2"/>
      <c r="CV875" s="2"/>
      <c r="CW875" s="2"/>
      <c r="CX875" s="2"/>
      <c r="CY875" s="2"/>
      <c r="CZ875" s="2"/>
      <c r="DA875" s="2"/>
      <c r="DB875" s="2"/>
      <c r="DC875" s="2"/>
      <c r="DD875" s="2"/>
      <c r="DE875" s="2"/>
      <c r="DF875" s="2"/>
      <c r="DG875" s="2"/>
      <c r="DH875" s="2"/>
      <c r="DI875" s="2"/>
      <c r="DJ875" s="2"/>
      <c r="DK875" s="2"/>
      <c r="DL875" s="2"/>
      <c r="DM875" s="2"/>
      <c r="DN875" s="2"/>
      <c r="DO875" s="2"/>
      <c r="DP875" s="2"/>
    </row>
    <row r="876" spans="9:120" ht="9.9499999999999993" customHeight="1">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c r="AP876" s="2"/>
      <c r="AQ876" s="2"/>
      <c r="AR876" s="2"/>
      <c r="AS876" s="2"/>
      <c r="AT876" s="2"/>
      <c r="AU876" s="2"/>
      <c r="AV876" s="2"/>
      <c r="AW876" s="2"/>
      <c r="AX876" s="2"/>
      <c r="AY876" s="2"/>
      <c r="AZ876" s="2"/>
      <c r="BA876" s="2"/>
      <c r="BB876" s="2"/>
      <c r="BC876" s="2"/>
      <c r="BD876" s="2"/>
      <c r="BE876" s="2"/>
      <c r="BF876" s="2"/>
      <c r="BG876" s="2"/>
      <c r="BH876" s="2"/>
      <c r="BI876" s="2"/>
      <c r="BJ876" s="2"/>
      <c r="BK876" s="2"/>
      <c r="BL876" s="2"/>
      <c r="BM876" s="2"/>
      <c r="BN876" s="2"/>
      <c r="BO876" s="2"/>
      <c r="BP876" s="2"/>
      <c r="BQ876" s="2"/>
      <c r="BR876" s="2"/>
      <c r="BS876" s="2"/>
      <c r="BT876" s="2"/>
      <c r="BU876" s="2"/>
      <c r="BV876" s="2"/>
      <c r="BW876" s="2"/>
      <c r="BX876" s="2"/>
      <c r="BY876" s="2"/>
      <c r="BZ876" s="2"/>
      <c r="CA876" s="2"/>
      <c r="CB876" s="2"/>
      <c r="CC876" s="2"/>
      <c r="CD876" s="2"/>
      <c r="CE876" s="2"/>
      <c r="CF876" s="2"/>
      <c r="CG876" s="2"/>
      <c r="CH876" s="2"/>
      <c r="CI876" s="2"/>
      <c r="CJ876" s="2"/>
      <c r="CK876" s="2"/>
      <c r="CL876" s="2"/>
      <c r="CM876" s="2"/>
      <c r="CN876" s="2"/>
      <c r="CO876" s="2"/>
      <c r="CP876" s="2"/>
      <c r="CQ876" s="2"/>
      <c r="CR876" s="2"/>
      <c r="CS876" s="2"/>
      <c r="CT876" s="2"/>
      <c r="CU876" s="2"/>
      <c r="CV876" s="2"/>
      <c r="CW876" s="2"/>
      <c r="CX876" s="2"/>
      <c r="CY876" s="2"/>
      <c r="CZ876" s="2"/>
      <c r="DA876" s="2"/>
      <c r="DB876" s="2"/>
      <c r="DC876" s="2"/>
      <c r="DD876" s="2"/>
      <c r="DE876" s="2"/>
      <c r="DF876" s="2"/>
      <c r="DG876" s="2"/>
      <c r="DH876" s="2"/>
      <c r="DI876" s="2"/>
      <c r="DJ876" s="2"/>
      <c r="DK876" s="2"/>
      <c r="DL876" s="2"/>
      <c r="DM876" s="2"/>
      <c r="DN876" s="2"/>
      <c r="DO876" s="2"/>
      <c r="DP876" s="2"/>
    </row>
    <row r="877" spans="9:120" ht="9.9499999999999993" customHeight="1">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c r="AP877" s="2"/>
      <c r="AQ877" s="2"/>
      <c r="AR877" s="2"/>
      <c r="AS877" s="2"/>
      <c r="AT877" s="2"/>
      <c r="AU877" s="2"/>
      <c r="AV877" s="2"/>
      <c r="AW877" s="2"/>
      <c r="AX877" s="2"/>
      <c r="AY877" s="2"/>
      <c r="AZ877" s="2"/>
      <c r="BA877" s="2"/>
      <c r="BB877" s="2"/>
      <c r="BC877" s="2"/>
      <c r="BD877" s="2"/>
      <c r="BE877" s="2"/>
      <c r="BF877" s="2"/>
      <c r="BG877" s="2"/>
      <c r="BH877" s="2"/>
      <c r="BI877" s="2"/>
      <c r="BJ877" s="2"/>
      <c r="BK877" s="2"/>
      <c r="BL877" s="2"/>
      <c r="BM877" s="2"/>
      <c r="BN877" s="2"/>
      <c r="BO877" s="2"/>
      <c r="BP877" s="2"/>
      <c r="BQ877" s="2"/>
      <c r="BR877" s="2"/>
      <c r="BS877" s="2"/>
      <c r="BT877" s="2"/>
      <c r="BU877" s="2"/>
      <c r="BV877" s="2"/>
      <c r="BW877" s="2"/>
      <c r="BX877" s="2"/>
      <c r="BY877" s="2"/>
      <c r="BZ877" s="2"/>
      <c r="CA877" s="2"/>
      <c r="CB877" s="2"/>
      <c r="CC877" s="2"/>
      <c r="CD877" s="2"/>
      <c r="CE877" s="2"/>
      <c r="CF877" s="2"/>
      <c r="CG877" s="2"/>
      <c r="CH877" s="2"/>
      <c r="CI877" s="2"/>
      <c r="CJ877" s="2"/>
      <c r="CK877" s="2"/>
      <c r="CL877" s="2"/>
      <c r="CM877" s="2"/>
      <c r="CN877" s="2"/>
      <c r="CO877" s="2"/>
      <c r="CP877" s="2"/>
      <c r="CQ877" s="2"/>
      <c r="CR877" s="2"/>
      <c r="CS877" s="2"/>
      <c r="CT877" s="2"/>
      <c r="CU877" s="2"/>
      <c r="CV877" s="2"/>
      <c r="CW877" s="2"/>
      <c r="CX877" s="2"/>
      <c r="CY877" s="2"/>
      <c r="CZ877" s="2"/>
      <c r="DA877" s="2"/>
      <c r="DB877" s="2"/>
      <c r="DC877" s="2"/>
      <c r="DD877" s="2"/>
      <c r="DE877" s="2"/>
      <c r="DF877" s="2"/>
      <c r="DG877" s="2"/>
      <c r="DH877" s="2"/>
      <c r="DI877" s="2"/>
      <c r="DJ877" s="2"/>
      <c r="DK877" s="2"/>
      <c r="DL877" s="2"/>
      <c r="DM877" s="2"/>
      <c r="DN877" s="2"/>
      <c r="DO877" s="2"/>
      <c r="DP877" s="2"/>
    </row>
    <row r="878" spans="9:120" ht="9.9499999999999993" customHeight="1">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c r="AP878" s="2"/>
      <c r="AQ878" s="2"/>
      <c r="AR878" s="2"/>
      <c r="AS878" s="2"/>
      <c r="AT878" s="2"/>
      <c r="AU878" s="2"/>
      <c r="AV878" s="2"/>
      <c r="AW878" s="2"/>
      <c r="AX878" s="2"/>
      <c r="AY878" s="2"/>
      <c r="AZ878" s="2"/>
      <c r="BA878" s="2"/>
      <c r="BB878" s="2"/>
      <c r="BC878" s="2"/>
      <c r="BD878" s="2"/>
      <c r="BE878" s="2"/>
      <c r="BF878" s="2"/>
      <c r="BG878" s="2"/>
      <c r="BH878" s="2"/>
      <c r="BI878" s="2"/>
      <c r="BJ878" s="2"/>
      <c r="BK878" s="2"/>
      <c r="BL878" s="2"/>
      <c r="BM878" s="2"/>
      <c r="BN878" s="2"/>
      <c r="BO878" s="2"/>
      <c r="BP878" s="2"/>
      <c r="BQ878" s="2"/>
      <c r="BR878" s="2"/>
      <c r="BS878" s="2"/>
      <c r="BT878" s="2"/>
      <c r="BU878" s="2"/>
      <c r="BV878" s="2"/>
      <c r="BW878" s="2"/>
      <c r="BX878" s="2"/>
      <c r="BY878" s="2"/>
      <c r="BZ878" s="2"/>
      <c r="CA878" s="2"/>
      <c r="CB878" s="2"/>
      <c r="CC878" s="2"/>
      <c r="CD878" s="2"/>
      <c r="CE878" s="2"/>
      <c r="CF878" s="2"/>
      <c r="CG878" s="2"/>
      <c r="CH878" s="2"/>
      <c r="CI878" s="2"/>
      <c r="CJ878" s="2"/>
      <c r="CK878" s="2"/>
      <c r="CL878" s="2"/>
      <c r="CM878" s="2"/>
      <c r="CN878" s="2"/>
      <c r="CO878" s="2"/>
      <c r="CP878" s="2"/>
      <c r="CQ878" s="2"/>
      <c r="CR878" s="2"/>
      <c r="CS878" s="2"/>
      <c r="CT878" s="2"/>
      <c r="CU878" s="2"/>
      <c r="CV878" s="2"/>
      <c r="CW878" s="2"/>
      <c r="CX878" s="2"/>
      <c r="CY878" s="2"/>
      <c r="CZ878" s="2"/>
      <c r="DA878" s="2"/>
      <c r="DB878" s="2"/>
      <c r="DC878" s="2"/>
      <c r="DD878" s="2"/>
      <c r="DE878" s="2"/>
      <c r="DF878" s="2"/>
      <c r="DG878" s="2"/>
      <c r="DH878" s="2"/>
      <c r="DI878" s="2"/>
      <c r="DJ878" s="2"/>
      <c r="DK878" s="2"/>
      <c r="DL878" s="2"/>
      <c r="DM878" s="2"/>
      <c r="DN878" s="2"/>
      <c r="DO878" s="2"/>
      <c r="DP878" s="2"/>
    </row>
    <row r="879" spans="9:120" ht="9.9499999999999993" customHeight="1">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c r="AP879" s="2"/>
      <c r="AQ879" s="2"/>
      <c r="AR879" s="2"/>
      <c r="AS879" s="2"/>
      <c r="AT879" s="2"/>
      <c r="AU879" s="2"/>
      <c r="AV879" s="2"/>
      <c r="AW879" s="2"/>
      <c r="AX879" s="2"/>
      <c r="AY879" s="2"/>
      <c r="AZ879" s="2"/>
      <c r="BA879" s="2"/>
      <c r="BB879" s="2"/>
      <c r="BC879" s="2"/>
      <c r="BD879" s="2"/>
      <c r="BE879" s="2"/>
      <c r="BF879" s="2"/>
      <c r="BG879" s="2"/>
      <c r="BH879" s="2"/>
      <c r="BI879" s="2"/>
      <c r="BJ879" s="2"/>
      <c r="BK879" s="2"/>
      <c r="BL879" s="2"/>
      <c r="BM879" s="2"/>
      <c r="BN879" s="2"/>
      <c r="BO879" s="2"/>
      <c r="BP879" s="2"/>
      <c r="BQ879" s="2"/>
      <c r="BR879" s="2"/>
      <c r="BS879" s="2"/>
      <c r="BT879" s="2"/>
      <c r="BU879" s="2"/>
      <c r="BV879" s="2"/>
      <c r="BW879" s="2"/>
      <c r="BX879" s="2"/>
      <c r="BY879" s="2"/>
      <c r="BZ879" s="2"/>
      <c r="CA879" s="2"/>
      <c r="CB879" s="2"/>
      <c r="CC879" s="2"/>
      <c r="CD879" s="2"/>
      <c r="CE879" s="2"/>
      <c r="CF879" s="2"/>
      <c r="CG879" s="2"/>
      <c r="CH879" s="2"/>
      <c r="CI879" s="2"/>
      <c r="CJ879" s="2"/>
      <c r="CK879" s="2"/>
      <c r="CL879" s="2"/>
      <c r="CM879" s="2"/>
      <c r="CN879" s="2"/>
      <c r="CO879" s="2"/>
      <c r="CP879" s="2"/>
      <c r="CQ879" s="2"/>
      <c r="CR879" s="2"/>
      <c r="CS879" s="2"/>
      <c r="CT879" s="2"/>
      <c r="CU879" s="2"/>
      <c r="CV879" s="2"/>
      <c r="CW879" s="2"/>
      <c r="CX879" s="2"/>
      <c r="CY879" s="2"/>
      <c r="CZ879" s="2"/>
      <c r="DA879" s="2"/>
      <c r="DB879" s="2"/>
      <c r="DC879" s="2"/>
      <c r="DD879" s="2"/>
      <c r="DE879" s="2"/>
      <c r="DF879" s="2"/>
      <c r="DG879" s="2"/>
      <c r="DH879" s="2"/>
      <c r="DI879" s="2"/>
      <c r="DJ879" s="2"/>
      <c r="DK879" s="2"/>
      <c r="DL879" s="2"/>
      <c r="DM879" s="2"/>
      <c r="DN879" s="2"/>
      <c r="DO879" s="2"/>
      <c r="DP879" s="2"/>
    </row>
    <row r="880" spans="9:120" ht="9.9499999999999993" customHeight="1">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c r="AP880" s="2"/>
      <c r="AQ880" s="2"/>
      <c r="AR880" s="2"/>
      <c r="AS880" s="2"/>
      <c r="AT880" s="2"/>
      <c r="AU880" s="2"/>
      <c r="AV880" s="2"/>
      <c r="AW880" s="2"/>
      <c r="AX880" s="2"/>
      <c r="AY880" s="2"/>
      <c r="AZ880" s="2"/>
      <c r="BA880" s="2"/>
      <c r="BB880" s="2"/>
      <c r="BC880" s="2"/>
      <c r="BD880" s="2"/>
      <c r="BE880" s="2"/>
      <c r="BF880" s="2"/>
      <c r="BG880" s="2"/>
      <c r="BH880" s="2"/>
      <c r="BI880" s="2"/>
      <c r="BJ880" s="2"/>
      <c r="BK880" s="2"/>
      <c r="BL880" s="2"/>
      <c r="BM880" s="2"/>
      <c r="BN880" s="2"/>
      <c r="BO880" s="2"/>
      <c r="BP880" s="2"/>
      <c r="BQ880" s="2"/>
      <c r="BR880" s="2"/>
      <c r="BS880" s="2"/>
      <c r="BT880" s="2"/>
      <c r="BU880" s="2"/>
      <c r="BV880" s="2"/>
      <c r="BW880" s="2"/>
      <c r="BX880" s="2"/>
      <c r="BY880" s="2"/>
      <c r="BZ880" s="2"/>
      <c r="CA880" s="2"/>
      <c r="CB880" s="2"/>
      <c r="CC880" s="2"/>
      <c r="CD880" s="2"/>
      <c r="CE880" s="2"/>
      <c r="CF880" s="2"/>
      <c r="CG880" s="2"/>
      <c r="CH880" s="2"/>
      <c r="CI880" s="2"/>
      <c r="CJ880" s="2"/>
      <c r="CK880" s="2"/>
      <c r="CL880" s="2"/>
      <c r="CM880" s="2"/>
      <c r="CN880" s="2"/>
      <c r="CO880" s="2"/>
      <c r="CP880" s="2"/>
      <c r="CQ880" s="2"/>
      <c r="CR880" s="2"/>
      <c r="CS880" s="2"/>
      <c r="CT880" s="2"/>
      <c r="CU880" s="2"/>
      <c r="CV880" s="2"/>
      <c r="CW880" s="2"/>
      <c r="CX880" s="2"/>
      <c r="CY880" s="2"/>
      <c r="CZ880" s="2"/>
      <c r="DA880" s="2"/>
      <c r="DB880" s="2"/>
      <c r="DC880" s="2"/>
      <c r="DD880" s="2"/>
      <c r="DE880" s="2"/>
      <c r="DF880" s="2"/>
      <c r="DG880" s="2"/>
      <c r="DH880" s="2"/>
      <c r="DI880" s="2"/>
      <c r="DJ880" s="2"/>
      <c r="DK880" s="2"/>
      <c r="DL880" s="2"/>
      <c r="DM880" s="2"/>
      <c r="DN880" s="2"/>
      <c r="DO880" s="2"/>
      <c r="DP880" s="2"/>
    </row>
    <row r="881" spans="9:120" ht="9.9499999999999993" customHeight="1">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c r="AP881" s="2"/>
      <c r="AQ881" s="2"/>
      <c r="AR881" s="2"/>
      <c r="AS881" s="2"/>
      <c r="AT881" s="2"/>
      <c r="AU881" s="2"/>
      <c r="AV881" s="2"/>
      <c r="AW881" s="2"/>
      <c r="AX881" s="2"/>
      <c r="AY881" s="2"/>
      <c r="AZ881" s="2"/>
      <c r="BA881" s="2"/>
      <c r="BB881" s="2"/>
      <c r="BC881" s="2"/>
      <c r="BD881" s="2"/>
      <c r="BE881" s="2"/>
      <c r="BF881" s="2"/>
      <c r="BG881" s="2"/>
      <c r="BH881" s="2"/>
      <c r="BI881" s="2"/>
      <c r="BJ881" s="2"/>
      <c r="BK881" s="2"/>
      <c r="BL881" s="2"/>
      <c r="BM881" s="2"/>
      <c r="BN881" s="2"/>
      <c r="BO881" s="2"/>
      <c r="BP881" s="2"/>
      <c r="BQ881" s="2"/>
      <c r="BR881" s="2"/>
      <c r="BS881" s="2"/>
      <c r="BT881" s="2"/>
      <c r="BU881" s="2"/>
      <c r="BV881" s="2"/>
      <c r="BW881" s="2"/>
      <c r="BX881" s="2"/>
      <c r="BY881" s="2"/>
      <c r="BZ881" s="2"/>
      <c r="CA881" s="2"/>
      <c r="CB881" s="2"/>
      <c r="CC881" s="2"/>
      <c r="CD881" s="2"/>
      <c r="CE881" s="2"/>
      <c r="CF881" s="2"/>
      <c r="CG881" s="2"/>
      <c r="CH881" s="2"/>
      <c r="CI881" s="2"/>
      <c r="CJ881" s="2"/>
      <c r="CK881" s="2"/>
      <c r="CL881" s="2"/>
      <c r="CM881" s="2"/>
      <c r="CN881" s="2"/>
      <c r="CO881" s="2"/>
      <c r="CP881" s="2"/>
      <c r="CQ881" s="2"/>
      <c r="CR881" s="2"/>
      <c r="CS881" s="2"/>
      <c r="CT881" s="2"/>
      <c r="CU881" s="2"/>
      <c r="CV881" s="2"/>
      <c r="CW881" s="2"/>
      <c r="CX881" s="2"/>
      <c r="CY881" s="2"/>
      <c r="CZ881" s="2"/>
      <c r="DA881" s="2"/>
      <c r="DB881" s="2"/>
      <c r="DC881" s="2"/>
      <c r="DD881" s="2"/>
      <c r="DE881" s="2"/>
      <c r="DF881" s="2"/>
      <c r="DG881" s="2"/>
      <c r="DH881" s="2"/>
      <c r="DI881" s="2"/>
      <c r="DJ881" s="2"/>
      <c r="DK881" s="2"/>
      <c r="DL881" s="2"/>
      <c r="DM881" s="2"/>
      <c r="DN881" s="2"/>
      <c r="DO881" s="2"/>
      <c r="DP881" s="2"/>
    </row>
    <row r="882" spans="9:120" ht="9.9499999999999993" customHeight="1">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c r="AP882" s="2"/>
      <c r="AQ882" s="2"/>
      <c r="AR882" s="2"/>
      <c r="AS882" s="2"/>
      <c r="AT882" s="2"/>
      <c r="AU882" s="2"/>
      <c r="AV882" s="2"/>
      <c r="AW882" s="2"/>
      <c r="AX882" s="2"/>
      <c r="AY882" s="2"/>
      <c r="AZ882" s="2"/>
      <c r="BA882" s="2"/>
      <c r="BB882" s="2"/>
      <c r="BC882" s="2"/>
      <c r="BD882" s="2"/>
      <c r="BE882" s="2"/>
      <c r="BF882" s="2"/>
      <c r="BG882" s="2"/>
      <c r="BH882" s="2"/>
      <c r="BI882" s="2"/>
      <c r="BJ882" s="2"/>
      <c r="BK882" s="2"/>
      <c r="BL882" s="2"/>
      <c r="BM882" s="2"/>
      <c r="BN882" s="2"/>
      <c r="BO882" s="2"/>
      <c r="BP882" s="2"/>
      <c r="BQ882" s="2"/>
      <c r="BR882" s="2"/>
      <c r="BS882" s="2"/>
      <c r="BT882" s="2"/>
      <c r="BU882" s="2"/>
      <c r="BV882" s="2"/>
      <c r="BW882" s="2"/>
      <c r="BX882" s="2"/>
      <c r="BY882" s="2"/>
      <c r="BZ882" s="2"/>
      <c r="CA882" s="2"/>
      <c r="CB882" s="2"/>
      <c r="CC882" s="2"/>
      <c r="CD882" s="2"/>
      <c r="CE882" s="2"/>
      <c r="CF882" s="2"/>
      <c r="CG882" s="2"/>
      <c r="CH882" s="2"/>
      <c r="CI882" s="2"/>
      <c r="CJ882" s="2"/>
      <c r="CK882" s="2"/>
      <c r="CL882" s="2"/>
      <c r="CM882" s="2"/>
      <c r="CN882" s="2"/>
      <c r="CO882" s="2"/>
      <c r="CP882" s="2"/>
      <c r="CQ882" s="2"/>
      <c r="CR882" s="2"/>
      <c r="CS882" s="2"/>
      <c r="CT882" s="2"/>
      <c r="CU882" s="2"/>
      <c r="CV882" s="2"/>
      <c r="CW882" s="2"/>
      <c r="CX882" s="2"/>
      <c r="CY882" s="2"/>
      <c r="CZ882" s="2"/>
      <c r="DA882" s="2"/>
      <c r="DB882" s="2"/>
      <c r="DC882" s="2"/>
      <c r="DD882" s="2"/>
      <c r="DE882" s="2"/>
      <c r="DF882" s="2"/>
      <c r="DG882" s="2"/>
      <c r="DH882" s="2"/>
      <c r="DI882" s="2"/>
      <c r="DJ882" s="2"/>
      <c r="DK882" s="2"/>
      <c r="DL882" s="2"/>
      <c r="DM882" s="2"/>
      <c r="DN882" s="2"/>
      <c r="DO882" s="2"/>
      <c r="DP882" s="2"/>
    </row>
    <row r="883" spans="9:120" ht="9.9499999999999993" customHeight="1">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c r="AP883" s="2"/>
      <c r="AQ883" s="2"/>
      <c r="AR883" s="2"/>
      <c r="AS883" s="2"/>
      <c r="AT883" s="2"/>
      <c r="AU883" s="2"/>
      <c r="AV883" s="2"/>
      <c r="AW883" s="2"/>
      <c r="AX883" s="2"/>
      <c r="AY883" s="2"/>
      <c r="AZ883" s="2"/>
      <c r="BA883" s="2"/>
      <c r="BB883" s="2"/>
      <c r="BC883" s="2"/>
      <c r="BD883" s="2"/>
      <c r="BE883" s="2"/>
      <c r="BF883" s="2"/>
      <c r="BG883" s="2"/>
      <c r="BH883" s="2"/>
      <c r="BI883" s="2"/>
      <c r="BJ883" s="2"/>
      <c r="BK883" s="2"/>
      <c r="BL883" s="2"/>
      <c r="BM883" s="2"/>
      <c r="BN883" s="2"/>
      <c r="BO883" s="2"/>
      <c r="BP883" s="2"/>
      <c r="BQ883" s="2"/>
      <c r="BR883" s="2"/>
      <c r="BS883" s="2"/>
      <c r="BT883" s="2"/>
      <c r="BU883" s="2"/>
      <c r="BV883" s="2"/>
      <c r="BW883" s="2"/>
      <c r="BX883" s="2"/>
      <c r="BY883" s="2"/>
      <c r="BZ883" s="2"/>
      <c r="CA883" s="2"/>
      <c r="CB883" s="2"/>
      <c r="CC883" s="2"/>
      <c r="CD883" s="2"/>
      <c r="CE883" s="2"/>
      <c r="CF883" s="2"/>
      <c r="CG883" s="2"/>
      <c r="CH883" s="2"/>
      <c r="CI883" s="2"/>
      <c r="CJ883" s="2"/>
      <c r="CK883" s="2"/>
      <c r="CL883" s="2"/>
      <c r="CM883" s="2"/>
      <c r="CN883" s="2"/>
      <c r="CO883" s="2"/>
      <c r="CP883" s="2"/>
      <c r="CQ883" s="2"/>
      <c r="CR883" s="2"/>
      <c r="CS883" s="2"/>
      <c r="CT883" s="2"/>
      <c r="CU883" s="2"/>
      <c r="CV883" s="2"/>
      <c r="CW883" s="2"/>
      <c r="CX883" s="2"/>
      <c r="CY883" s="2"/>
      <c r="CZ883" s="2"/>
      <c r="DA883" s="2"/>
      <c r="DB883" s="2"/>
      <c r="DC883" s="2"/>
      <c r="DD883" s="2"/>
      <c r="DE883" s="2"/>
      <c r="DF883" s="2"/>
      <c r="DG883" s="2"/>
      <c r="DH883" s="2"/>
      <c r="DI883" s="2"/>
      <c r="DJ883" s="2"/>
      <c r="DK883" s="2"/>
      <c r="DL883" s="2"/>
      <c r="DM883" s="2"/>
      <c r="DN883" s="2"/>
      <c r="DO883" s="2"/>
      <c r="DP883" s="2"/>
    </row>
    <row r="884" spans="9:120" ht="9.9499999999999993" customHeight="1">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c r="AP884" s="2"/>
      <c r="AQ884" s="2"/>
      <c r="AR884" s="2"/>
      <c r="AS884" s="2"/>
      <c r="AT884" s="2"/>
      <c r="AU884" s="2"/>
      <c r="AV884" s="2"/>
      <c r="AW884" s="2"/>
      <c r="AX884" s="2"/>
      <c r="AY884" s="2"/>
      <c r="AZ884" s="2"/>
      <c r="BA884" s="2"/>
      <c r="BB884" s="2"/>
      <c r="BC884" s="2"/>
      <c r="BD884" s="2"/>
      <c r="BE884" s="2"/>
      <c r="BF884" s="2"/>
      <c r="BG884" s="2"/>
      <c r="BH884" s="2"/>
      <c r="BI884" s="2"/>
      <c r="BJ884" s="2"/>
      <c r="BK884" s="2"/>
      <c r="BL884" s="2"/>
      <c r="BM884" s="2"/>
      <c r="BN884" s="2"/>
      <c r="BO884" s="2"/>
      <c r="BP884" s="2"/>
      <c r="BQ884" s="2"/>
      <c r="BR884" s="2"/>
      <c r="BS884" s="2"/>
      <c r="BT884" s="2"/>
      <c r="BU884" s="2"/>
      <c r="BV884" s="2"/>
      <c r="BW884" s="2"/>
      <c r="BX884" s="2"/>
      <c r="BY884" s="2"/>
      <c r="BZ884" s="2"/>
      <c r="CA884" s="2"/>
      <c r="CB884" s="2"/>
      <c r="CC884" s="2"/>
      <c r="CD884" s="2"/>
      <c r="CE884" s="2"/>
      <c r="CF884" s="2"/>
      <c r="CG884" s="2"/>
      <c r="CH884" s="2"/>
      <c r="CI884" s="2"/>
      <c r="CJ884" s="2"/>
      <c r="CK884" s="2"/>
      <c r="CL884" s="2"/>
      <c r="CM884" s="2"/>
      <c r="CN884" s="2"/>
      <c r="CO884" s="2"/>
      <c r="CP884" s="2"/>
      <c r="CQ884" s="2"/>
      <c r="CR884" s="2"/>
      <c r="CS884" s="2"/>
      <c r="CT884" s="2"/>
      <c r="CU884" s="2"/>
      <c r="CV884" s="2"/>
      <c r="CW884" s="2"/>
      <c r="CX884" s="2"/>
      <c r="CY884" s="2"/>
      <c r="CZ884" s="2"/>
      <c r="DA884" s="2"/>
      <c r="DB884" s="2"/>
      <c r="DC884" s="2"/>
      <c r="DD884" s="2"/>
      <c r="DE884" s="2"/>
      <c r="DF884" s="2"/>
      <c r="DG884" s="2"/>
      <c r="DH884" s="2"/>
      <c r="DI884" s="2"/>
      <c r="DJ884" s="2"/>
      <c r="DK884" s="2"/>
      <c r="DL884" s="2"/>
      <c r="DM884" s="2"/>
      <c r="DN884" s="2"/>
      <c r="DO884" s="2"/>
      <c r="DP884" s="2"/>
    </row>
    <row r="885" spans="9:120" ht="9.9499999999999993" customHeight="1">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c r="AP885" s="2"/>
      <c r="AQ885" s="2"/>
      <c r="AR885" s="2"/>
      <c r="AS885" s="2"/>
      <c r="AT885" s="2"/>
      <c r="AU885" s="2"/>
      <c r="AV885" s="2"/>
      <c r="AW885" s="2"/>
      <c r="AX885" s="2"/>
      <c r="AY885" s="2"/>
      <c r="AZ885" s="2"/>
      <c r="BA885" s="2"/>
      <c r="BB885" s="2"/>
      <c r="BC885" s="2"/>
      <c r="BD885" s="2"/>
      <c r="BE885" s="2"/>
      <c r="BF885" s="2"/>
      <c r="BG885" s="2"/>
      <c r="BH885" s="2"/>
      <c r="BI885" s="2"/>
      <c r="BJ885" s="2"/>
      <c r="BK885" s="2"/>
      <c r="BL885" s="2"/>
      <c r="BM885" s="2"/>
      <c r="BN885" s="2"/>
      <c r="BO885" s="2"/>
      <c r="BP885" s="2"/>
      <c r="BQ885" s="2"/>
      <c r="BR885" s="2"/>
      <c r="BS885" s="2"/>
      <c r="BT885" s="2"/>
      <c r="BU885" s="2"/>
      <c r="BV885" s="2"/>
      <c r="BW885" s="2"/>
      <c r="BX885" s="2"/>
      <c r="BY885" s="2"/>
      <c r="BZ885" s="2"/>
      <c r="CA885" s="2"/>
      <c r="CB885" s="2"/>
      <c r="CC885" s="2"/>
      <c r="CD885" s="2"/>
      <c r="CE885" s="2"/>
      <c r="CF885" s="2"/>
      <c r="CG885" s="2"/>
      <c r="CH885" s="2"/>
      <c r="CI885" s="2"/>
      <c r="CJ885" s="2"/>
      <c r="CK885" s="2"/>
      <c r="CL885" s="2"/>
      <c r="CM885" s="2"/>
      <c r="CN885" s="2"/>
      <c r="CO885" s="2"/>
      <c r="CP885" s="2"/>
      <c r="CQ885" s="2"/>
      <c r="CR885" s="2"/>
      <c r="CS885" s="2"/>
      <c r="CT885" s="2"/>
      <c r="CU885" s="2"/>
      <c r="CV885" s="2"/>
      <c r="CW885" s="2"/>
      <c r="CX885" s="2"/>
      <c r="CY885" s="2"/>
      <c r="CZ885" s="2"/>
      <c r="DA885" s="2"/>
      <c r="DB885" s="2"/>
      <c r="DC885" s="2"/>
      <c r="DD885" s="2"/>
      <c r="DE885" s="2"/>
      <c r="DF885" s="2"/>
      <c r="DG885" s="2"/>
      <c r="DH885" s="2"/>
      <c r="DI885" s="2"/>
      <c r="DJ885" s="2"/>
      <c r="DK885" s="2"/>
      <c r="DL885" s="2"/>
      <c r="DM885" s="2"/>
      <c r="DN885" s="2"/>
      <c r="DO885" s="2"/>
      <c r="DP885" s="2"/>
    </row>
    <row r="886" spans="9:120" ht="9.9499999999999993" customHeight="1">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c r="AP886" s="2"/>
      <c r="AQ886" s="2"/>
      <c r="AR886" s="2"/>
      <c r="AS886" s="2"/>
      <c r="AT886" s="2"/>
      <c r="AU886" s="2"/>
      <c r="AV886" s="2"/>
      <c r="AW886" s="2"/>
      <c r="AX886" s="2"/>
      <c r="AY886" s="2"/>
      <c r="AZ886" s="2"/>
      <c r="BA886" s="2"/>
      <c r="BB886" s="2"/>
      <c r="BC886" s="2"/>
      <c r="BD886" s="2"/>
      <c r="BE886" s="2"/>
      <c r="BF886" s="2"/>
      <c r="BG886" s="2"/>
      <c r="BH886" s="2"/>
      <c r="BI886" s="2"/>
      <c r="BJ886" s="2"/>
      <c r="BK886" s="2"/>
      <c r="BL886" s="2"/>
      <c r="BM886" s="2"/>
      <c r="BN886" s="2"/>
      <c r="BO886" s="2"/>
      <c r="BP886" s="2"/>
      <c r="BQ886" s="2"/>
      <c r="BR886" s="2"/>
      <c r="BS886" s="2"/>
      <c r="BT886" s="2"/>
      <c r="BU886" s="2"/>
      <c r="BV886" s="2"/>
      <c r="BW886" s="2"/>
      <c r="BX886" s="2"/>
      <c r="BY886" s="2"/>
      <c r="BZ886" s="2"/>
      <c r="CA886" s="2"/>
      <c r="CB886" s="2"/>
      <c r="CC886" s="2"/>
      <c r="CD886" s="2"/>
      <c r="CE886" s="2"/>
      <c r="CF886" s="2"/>
      <c r="CG886" s="2"/>
      <c r="CH886" s="2"/>
      <c r="CI886" s="2"/>
      <c r="CJ886" s="2"/>
      <c r="CK886" s="2"/>
      <c r="CL886" s="2"/>
      <c r="CM886" s="2"/>
      <c r="CN886" s="2"/>
      <c r="CO886" s="2"/>
      <c r="CP886" s="2"/>
      <c r="CQ886" s="2"/>
      <c r="CR886" s="2"/>
      <c r="CS886" s="2"/>
      <c r="CT886" s="2"/>
      <c r="CU886" s="2"/>
      <c r="CV886" s="2"/>
      <c r="CW886" s="2"/>
      <c r="CX886" s="2"/>
      <c r="CY886" s="2"/>
      <c r="CZ886" s="2"/>
      <c r="DA886" s="2"/>
      <c r="DB886" s="2"/>
      <c r="DC886" s="2"/>
      <c r="DD886" s="2"/>
      <c r="DE886" s="2"/>
      <c r="DF886" s="2"/>
      <c r="DG886" s="2"/>
      <c r="DH886" s="2"/>
      <c r="DI886" s="2"/>
      <c r="DJ886" s="2"/>
      <c r="DK886" s="2"/>
      <c r="DL886" s="2"/>
      <c r="DM886" s="2"/>
      <c r="DN886" s="2"/>
      <c r="DO886" s="2"/>
      <c r="DP886" s="2"/>
    </row>
    <row r="887" spans="9:120" ht="9.9499999999999993" customHeight="1">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c r="AP887" s="2"/>
      <c r="AQ887" s="2"/>
      <c r="AR887" s="2"/>
      <c r="AS887" s="2"/>
      <c r="AT887" s="2"/>
      <c r="AU887" s="2"/>
      <c r="AV887" s="2"/>
      <c r="AW887" s="2"/>
      <c r="AX887" s="2"/>
      <c r="AY887" s="2"/>
      <c r="AZ887" s="2"/>
      <c r="BA887" s="2"/>
      <c r="BB887" s="2"/>
      <c r="BC887" s="2"/>
      <c r="BD887" s="2"/>
      <c r="BE887" s="2"/>
      <c r="BF887" s="2"/>
      <c r="BG887" s="2"/>
      <c r="BH887" s="2"/>
      <c r="BI887" s="2"/>
      <c r="BJ887" s="2"/>
      <c r="BK887" s="2"/>
      <c r="BL887" s="2"/>
      <c r="BM887" s="2"/>
      <c r="BN887" s="2"/>
      <c r="BO887" s="2"/>
      <c r="BP887" s="2"/>
      <c r="BQ887" s="2"/>
      <c r="BR887" s="2"/>
      <c r="BS887" s="2"/>
      <c r="BT887" s="2"/>
      <c r="BU887" s="2"/>
      <c r="BV887" s="2"/>
      <c r="BW887" s="2"/>
      <c r="BX887" s="2"/>
      <c r="BY887" s="2"/>
      <c r="BZ887" s="2"/>
      <c r="CA887" s="2"/>
      <c r="CB887" s="2"/>
      <c r="CC887" s="2"/>
      <c r="CD887" s="2"/>
      <c r="CE887" s="2"/>
      <c r="CF887" s="2"/>
      <c r="CG887" s="2"/>
      <c r="CH887" s="2"/>
      <c r="CI887" s="2"/>
      <c r="CJ887" s="2"/>
      <c r="CK887" s="2"/>
      <c r="CL887" s="2"/>
      <c r="CM887" s="2"/>
      <c r="CN887" s="2"/>
      <c r="CO887" s="2"/>
      <c r="CP887" s="2"/>
      <c r="CQ887" s="2"/>
      <c r="CR887" s="2"/>
      <c r="CS887" s="2"/>
      <c r="CT887" s="2"/>
      <c r="CU887" s="2"/>
      <c r="CV887" s="2"/>
      <c r="CW887" s="2"/>
      <c r="CX887" s="2"/>
      <c r="CY887" s="2"/>
      <c r="CZ887" s="2"/>
      <c r="DA887" s="2"/>
      <c r="DB887" s="2"/>
      <c r="DC887" s="2"/>
      <c r="DD887" s="2"/>
      <c r="DE887" s="2"/>
      <c r="DF887" s="2"/>
      <c r="DG887" s="2"/>
      <c r="DH887" s="2"/>
      <c r="DI887" s="2"/>
      <c r="DJ887" s="2"/>
      <c r="DK887" s="2"/>
      <c r="DL887" s="2"/>
      <c r="DM887" s="2"/>
      <c r="DN887" s="2"/>
      <c r="DO887" s="2"/>
      <c r="DP887" s="2"/>
    </row>
    <row r="888" spans="9:120" ht="9.9499999999999993" customHeight="1">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c r="AP888" s="2"/>
      <c r="AQ888" s="2"/>
      <c r="AR888" s="2"/>
      <c r="AS888" s="2"/>
      <c r="AT888" s="2"/>
      <c r="AU888" s="2"/>
      <c r="AV888" s="2"/>
      <c r="AW888" s="2"/>
      <c r="AX888" s="2"/>
      <c r="AY888" s="2"/>
      <c r="AZ888" s="2"/>
      <c r="BA888" s="2"/>
      <c r="BB888" s="2"/>
      <c r="BC888" s="2"/>
      <c r="BD888" s="2"/>
      <c r="BE888" s="2"/>
      <c r="BF888" s="2"/>
      <c r="BG888" s="2"/>
      <c r="BH888" s="2"/>
      <c r="BI888" s="2"/>
      <c r="BJ888" s="2"/>
      <c r="BK888" s="2"/>
      <c r="BL888" s="2"/>
      <c r="BM888" s="2"/>
      <c r="BN888" s="2"/>
      <c r="BO888" s="2"/>
      <c r="BP888" s="2"/>
      <c r="BQ888" s="2"/>
      <c r="BR888" s="2"/>
      <c r="BS888" s="2"/>
      <c r="BT888" s="2"/>
      <c r="BU888" s="2"/>
      <c r="BV888" s="2"/>
      <c r="BW888" s="2"/>
      <c r="BX888" s="2"/>
      <c r="BY888" s="2"/>
      <c r="BZ888" s="2"/>
      <c r="CA888" s="2"/>
      <c r="CB888" s="2"/>
      <c r="CC888" s="2"/>
      <c r="CD888" s="2"/>
      <c r="CE888" s="2"/>
      <c r="CF888" s="2"/>
      <c r="CG888" s="2"/>
      <c r="CH888" s="2"/>
      <c r="CI888" s="2"/>
      <c r="CJ888" s="2"/>
      <c r="CK888" s="2"/>
      <c r="CL888" s="2"/>
      <c r="CM888" s="2"/>
      <c r="CN888" s="2"/>
      <c r="CO888" s="2"/>
      <c r="CP888" s="2"/>
      <c r="CQ888" s="2"/>
      <c r="CR888" s="2"/>
      <c r="CS888" s="2"/>
      <c r="CT888" s="2"/>
      <c r="CU888" s="2"/>
      <c r="CV888" s="2"/>
      <c r="CW888" s="2"/>
      <c r="CX888" s="2"/>
      <c r="CY888" s="2"/>
      <c r="CZ888" s="2"/>
      <c r="DA888" s="2"/>
      <c r="DB888" s="2"/>
      <c r="DC888" s="2"/>
      <c r="DD888" s="2"/>
      <c r="DE888" s="2"/>
      <c r="DF888" s="2"/>
      <c r="DG888" s="2"/>
      <c r="DH888" s="2"/>
      <c r="DI888" s="2"/>
      <c r="DJ888" s="2"/>
      <c r="DK888" s="2"/>
      <c r="DL888" s="2"/>
      <c r="DM888" s="2"/>
      <c r="DN888" s="2"/>
      <c r="DO888" s="2"/>
      <c r="DP888" s="2"/>
    </row>
    <row r="889" spans="9:120" ht="9.9499999999999993" customHeight="1">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c r="AP889" s="2"/>
      <c r="AQ889" s="2"/>
      <c r="AR889" s="2"/>
      <c r="AS889" s="2"/>
      <c r="AT889" s="2"/>
      <c r="AU889" s="2"/>
      <c r="AV889" s="2"/>
      <c r="AW889" s="2"/>
      <c r="AX889" s="2"/>
      <c r="AY889" s="2"/>
      <c r="AZ889" s="2"/>
      <c r="BA889" s="2"/>
      <c r="BB889" s="2"/>
      <c r="BC889" s="2"/>
      <c r="BD889" s="2"/>
      <c r="BE889" s="2"/>
      <c r="BF889" s="2"/>
      <c r="BG889" s="2"/>
      <c r="BH889" s="2"/>
      <c r="BI889" s="2"/>
      <c r="BJ889" s="2"/>
      <c r="BK889" s="2"/>
      <c r="BL889" s="2"/>
      <c r="BM889" s="2"/>
      <c r="BN889" s="2"/>
      <c r="BO889" s="2"/>
      <c r="BP889" s="2"/>
      <c r="BQ889" s="2"/>
      <c r="BR889" s="2"/>
      <c r="BS889" s="2"/>
      <c r="BT889" s="2"/>
      <c r="BU889" s="2"/>
      <c r="BV889" s="2"/>
      <c r="BW889" s="2"/>
      <c r="BX889" s="2"/>
      <c r="BY889" s="2"/>
      <c r="BZ889" s="2"/>
      <c r="CA889" s="2"/>
      <c r="CB889" s="2"/>
      <c r="CC889" s="2"/>
      <c r="CD889" s="2"/>
      <c r="CE889" s="2"/>
      <c r="CF889" s="2"/>
      <c r="CG889" s="2"/>
      <c r="CH889" s="2"/>
      <c r="CI889" s="2"/>
      <c r="CJ889" s="2"/>
      <c r="CK889" s="2"/>
      <c r="CL889" s="2"/>
      <c r="CM889" s="2"/>
      <c r="CN889" s="2"/>
      <c r="CO889" s="2"/>
      <c r="CP889" s="2"/>
      <c r="CQ889" s="2"/>
      <c r="CR889" s="2"/>
      <c r="CS889" s="2"/>
      <c r="CT889" s="2"/>
      <c r="CU889" s="2"/>
      <c r="CV889" s="2"/>
      <c r="CW889" s="2"/>
      <c r="CX889" s="2"/>
      <c r="CY889" s="2"/>
      <c r="CZ889" s="2"/>
      <c r="DA889" s="2"/>
      <c r="DB889" s="2"/>
      <c r="DC889" s="2"/>
      <c r="DD889" s="2"/>
      <c r="DE889" s="2"/>
      <c r="DF889" s="2"/>
      <c r="DG889" s="2"/>
      <c r="DH889" s="2"/>
      <c r="DI889" s="2"/>
      <c r="DJ889" s="2"/>
      <c r="DK889" s="2"/>
      <c r="DL889" s="2"/>
      <c r="DM889" s="2"/>
      <c r="DN889" s="2"/>
      <c r="DO889" s="2"/>
      <c r="DP889" s="2"/>
    </row>
    <row r="890" spans="9:120" ht="9.9499999999999993" customHeight="1">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c r="AP890" s="2"/>
      <c r="AQ890" s="2"/>
      <c r="AR890" s="2"/>
      <c r="AS890" s="2"/>
      <c r="AT890" s="2"/>
      <c r="AU890" s="2"/>
      <c r="AV890" s="2"/>
      <c r="AW890" s="2"/>
      <c r="AX890" s="2"/>
      <c r="AY890" s="2"/>
      <c r="AZ890" s="2"/>
      <c r="BA890" s="2"/>
      <c r="BB890" s="2"/>
      <c r="BC890" s="2"/>
      <c r="BD890" s="2"/>
      <c r="BE890" s="2"/>
      <c r="BF890" s="2"/>
      <c r="BG890" s="2"/>
      <c r="BH890" s="2"/>
      <c r="BI890" s="2"/>
      <c r="BJ890" s="2"/>
      <c r="BK890" s="2"/>
      <c r="BL890" s="2"/>
      <c r="BM890" s="2"/>
      <c r="BN890" s="2"/>
      <c r="BO890" s="2"/>
      <c r="BP890" s="2"/>
      <c r="BQ890" s="2"/>
      <c r="BR890" s="2"/>
      <c r="BS890" s="2"/>
      <c r="BT890" s="2"/>
      <c r="BU890" s="2"/>
      <c r="BV890" s="2"/>
      <c r="BW890" s="2"/>
      <c r="BX890" s="2"/>
      <c r="BY890" s="2"/>
      <c r="BZ890" s="2"/>
      <c r="CA890" s="2"/>
      <c r="CB890" s="2"/>
      <c r="CC890" s="2"/>
      <c r="CD890" s="2"/>
      <c r="CE890" s="2"/>
      <c r="CF890" s="2"/>
      <c r="CG890" s="2"/>
      <c r="CH890" s="2"/>
      <c r="CI890" s="2"/>
      <c r="CJ890" s="2"/>
      <c r="CK890" s="2"/>
      <c r="CL890" s="2"/>
      <c r="CM890" s="2"/>
      <c r="CN890" s="2"/>
      <c r="CO890" s="2"/>
      <c r="CP890" s="2"/>
      <c r="CQ890" s="2"/>
      <c r="CR890" s="2"/>
      <c r="CS890" s="2"/>
      <c r="CT890" s="2"/>
      <c r="CU890" s="2"/>
      <c r="CV890" s="2"/>
      <c r="CW890" s="2"/>
      <c r="CX890" s="2"/>
      <c r="CY890" s="2"/>
      <c r="CZ890" s="2"/>
      <c r="DA890" s="2"/>
      <c r="DB890" s="2"/>
      <c r="DC890" s="2"/>
      <c r="DD890" s="2"/>
      <c r="DE890" s="2"/>
      <c r="DF890" s="2"/>
      <c r="DG890" s="2"/>
      <c r="DH890" s="2"/>
      <c r="DI890" s="2"/>
      <c r="DJ890" s="2"/>
      <c r="DK890" s="2"/>
      <c r="DL890" s="2"/>
      <c r="DM890" s="2"/>
      <c r="DN890" s="2"/>
      <c r="DO890" s="2"/>
      <c r="DP890" s="2"/>
    </row>
    <row r="891" spans="9:120" ht="9.9499999999999993" customHeight="1">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2"/>
      <c r="AP891" s="2"/>
      <c r="AQ891" s="2"/>
      <c r="AR891" s="2"/>
      <c r="AS891" s="2"/>
      <c r="AT891" s="2"/>
      <c r="AU891" s="2"/>
      <c r="AV891" s="2"/>
      <c r="AW891" s="2"/>
      <c r="AX891" s="2"/>
      <c r="AY891" s="2"/>
      <c r="AZ891" s="2"/>
      <c r="BA891" s="2"/>
      <c r="BB891" s="2"/>
      <c r="BC891" s="2"/>
      <c r="BD891" s="2"/>
      <c r="BE891" s="2"/>
      <c r="BF891" s="2"/>
      <c r="BG891" s="2"/>
      <c r="BH891" s="2"/>
      <c r="BI891" s="2"/>
      <c r="BJ891" s="2"/>
      <c r="BK891" s="2"/>
      <c r="BL891" s="2"/>
      <c r="BM891" s="2"/>
      <c r="BN891" s="2"/>
      <c r="BO891" s="2"/>
      <c r="BP891" s="2"/>
      <c r="BQ891" s="2"/>
      <c r="BR891" s="2"/>
      <c r="BS891" s="2"/>
      <c r="BT891" s="2"/>
      <c r="BU891" s="2"/>
      <c r="BV891" s="2"/>
      <c r="BW891" s="2"/>
      <c r="BX891" s="2"/>
      <c r="BY891" s="2"/>
      <c r="BZ891" s="2"/>
      <c r="CA891" s="2"/>
      <c r="CB891" s="2"/>
      <c r="CC891" s="2"/>
      <c r="CD891" s="2"/>
      <c r="CE891" s="2"/>
      <c r="CF891" s="2"/>
      <c r="CG891" s="2"/>
      <c r="CH891" s="2"/>
      <c r="CI891" s="2"/>
      <c r="CJ891" s="2"/>
      <c r="CK891" s="2"/>
      <c r="CL891" s="2"/>
      <c r="CM891" s="2"/>
      <c r="CN891" s="2"/>
      <c r="CO891" s="2"/>
      <c r="CP891" s="2"/>
      <c r="CQ891" s="2"/>
      <c r="CR891" s="2"/>
      <c r="CS891" s="2"/>
      <c r="CT891" s="2"/>
      <c r="CU891" s="2"/>
      <c r="CV891" s="2"/>
      <c r="CW891" s="2"/>
      <c r="CX891" s="2"/>
      <c r="CY891" s="2"/>
      <c r="CZ891" s="2"/>
      <c r="DA891" s="2"/>
      <c r="DB891" s="2"/>
      <c r="DC891" s="2"/>
      <c r="DD891" s="2"/>
      <c r="DE891" s="2"/>
      <c r="DF891" s="2"/>
      <c r="DG891" s="2"/>
      <c r="DH891" s="2"/>
      <c r="DI891" s="2"/>
      <c r="DJ891" s="2"/>
      <c r="DK891" s="2"/>
      <c r="DL891" s="2"/>
      <c r="DM891" s="2"/>
      <c r="DN891" s="2"/>
      <c r="DO891" s="2"/>
      <c r="DP891" s="2"/>
    </row>
    <row r="892" spans="9:120" ht="9.9499999999999993" customHeight="1">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2"/>
      <c r="AP892" s="2"/>
      <c r="AQ892" s="2"/>
      <c r="AR892" s="2"/>
      <c r="AS892" s="2"/>
      <c r="AT892" s="2"/>
      <c r="AU892" s="2"/>
      <c r="AV892" s="2"/>
      <c r="AW892" s="2"/>
      <c r="AX892" s="2"/>
      <c r="AY892" s="2"/>
      <c r="AZ892" s="2"/>
      <c r="BA892" s="2"/>
      <c r="BB892" s="2"/>
      <c r="BC892" s="2"/>
      <c r="BD892" s="2"/>
      <c r="BE892" s="2"/>
      <c r="BF892" s="2"/>
      <c r="BG892" s="2"/>
      <c r="BH892" s="2"/>
      <c r="BI892" s="2"/>
      <c r="BJ892" s="2"/>
      <c r="BK892" s="2"/>
      <c r="BL892" s="2"/>
      <c r="BM892" s="2"/>
      <c r="BN892" s="2"/>
      <c r="BO892" s="2"/>
      <c r="BP892" s="2"/>
      <c r="BQ892" s="2"/>
      <c r="BR892" s="2"/>
      <c r="BS892" s="2"/>
      <c r="BT892" s="2"/>
      <c r="BU892" s="2"/>
      <c r="BV892" s="2"/>
      <c r="BW892" s="2"/>
      <c r="BX892" s="2"/>
      <c r="BY892" s="2"/>
      <c r="BZ892" s="2"/>
      <c r="CA892" s="2"/>
      <c r="CB892" s="2"/>
      <c r="CC892" s="2"/>
      <c r="CD892" s="2"/>
      <c r="CE892" s="2"/>
      <c r="CF892" s="2"/>
      <c r="CG892" s="2"/>
      <c r="CH892" s="2"/>
      <c r="CI892" s="2"/>
      <c r="CJ892" s="2"/>
      <c r="CK892" s="2"/>
      <c r="CL892" s="2"/>
      <c r="CM892" s="2"/>
      <c r="CN892" s="2"/>
      <c r="CO892" s="2"/>
      <c r="CP892" s="2"/>
      <c r="CQ892" s="2"/>
      <c r="CR892" s="2"/>
      <c r="CS892" s="2"/>
      <c r="CT892" s="2"/>
      <c r="CU892" s="2"/>
      <c r="CV892" s="2"/>
      <c r="CW892" s="2"/>
      <c r="CX892" s="2"/>
      <c r="CY892" s="2"/>
      <c r="CZ892" s="2"/>
      <c r="DA892" s="2"/>
      <c r="DB892" s="2"/>
      <c r="DC892" s="2"/>
      <c r="DD892" s="2"/>
      <c r="DE892" s="2"/>
      <c r="DF892" s="2"/>
      <c r="DG892" s="2"/>
      <c r="DH892" s="2"/>
      <c r="DI892" s="2"/>
      <c r="DJ892" s="2"/>
      <c r="DK892" s="2"/>
      <c r="DL892" s="2"/>
      <c r="DM892" s="2"/>
      <c r="DN892" s="2"/>
      <c r="DO892" s="2"/>
      <c r="DP892" s="2"/>
    </row>
    <row r="893" spans="9:120" ht="9.9499999999999993" customHeight="1">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c r="AP893" s="2"/>
      <c r="AQ893" s="2"/>
      <c r="AR893" s="2"/>
      <c r="AS893" s="2"/>
      <c r="AT893" s="2"/>
      <c r="AU893" s="2"/>
      <c r="AV893" s="2"/>
      <c r="AW893" s="2"/>
      <c r="AX893" s="2"/>
      <c r="AY893" s="2"/>
      <c r="AZ893" s="2"/>
      <c r="BA893" s="2"/>
      <c r="BB893" s="2"/>
      <c r="BC893" s="2"/>
      <c r="BD893" s="2"/>
      <c r="BE893" s="2"/>
      <c r="BF893" s="2"/>
      <c r="BG893" s="2"/>
      <c r="BH893" s="2"/>
      <c r="BI893" s="2"/>
      <c r="BJ893" s="2"/>
      <c r="BK893" s="2"/>
      <c r="BL893" s="2"/>
      <c r="BM893" s="2"/>
      <c r="BN893" s="2"/>
      <c r="BO893" s="2"/>
      <c r="BP893" s="2"/>
      <c r="BQ893" s="2"/>
      <c r="BR893" s="2"/>
      <c r="BS893" s="2"/>
      <c r="BT893" s="2"/>
      <c r="BU893" s="2"/>
      <c r="BV893" s="2"/>
      <c r="BW893" s="2"/>
      <c r="BX893" s="2"/>
      <c r="BY893" s="2"/>
      <c r="BZ893" s="2"/>
      <c r="CA893" s="2"/>
      <c r="CB893" s="2"/>
      <c r="CC893" s="2"/>
      <c r="CD893" s="2"/>
      <c r="CE893" s="2"/>
      <c r="CF893" s="2"/>
      <c r="CG893" s="2"/>
      <c r="CH893" s="2"/>
      <c r="CI893" s="2"/>
      <c r="CJ893" s="2"/>
      <c r="CK893" s="2"/>
      <c r="CL893" s="2"/>
      <c r="CM893" s="2"/>
      <c r="CN893" s="2"/>
      <c r="CO893" s="2"/>
      <c r="CP893" s="2"/>
      <c r="CQ893" s="2"/>
      <c r="CR893" s="2"/>
      <c r="CS893" s="2"/>
      <c r="CT893" s="2"/>
      <c r="CU893" s="2"/>
      <c r="CV893" s="2"/>
      <c r="CW893" s="2"/>
      <c r="CX893" s="2"/>
      <c r="CY893" s="2"/>
      <c r="CZ893" s="2"/>
      <c r="DA893" s="2"/>
      <c r="DB893" s="2"/>
      <c r="DC893" s="2"/>
      <c r="DD893" s="2"/>
      <c r="DE893" s="2"/>
      <c r="DF893" s="2"/>
      <c r="DG893" s="2"/>
      <c r="DH893" s="2"/>
      <c r="DI893" s="2"/>
      <c r="DJ893" s="2"/>
      <c r="DK893" s="2"/>
      <c r="DL893" s="2"/>
      <c r="DM893" s="2"/>
      <c r="DN893" s="2"/>
      <c r="DO893" s="2"/>
      <c r="DP893" s="2"/>
    </row>
    <row r="894" spans="9:120" ht="9.9499999999999993" customHeight="1">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c r="AP894" s="2"/>
      <c r="AQ894" s="2"/>
      <c r="AR894" s="2"/>
      <c r="AS894" s="2"/>
      <c r="AT894" s="2"/>
      <c r="AU894" s="2"/>
      <c r="AV894" s="2"/>
      <c r="AW894" s="2"/>
      <c r="AX894" s="2"/>
      <c r="AY894" s="2"/>
      <c r="AZ894" s="2"/>
      <c r="BA894" s="2"/>
      <c r="BB894" s="2"/>
      <c r="BC894" s="2"/>
      <c r="BD894" s="2"/>
      <c r="BE894" s="2"/>
      <c r="BF894" s="2"/>
      <c r="BG894" s="2"/>
      <c r="BH894" s="2"/>
      <c r="BI894" s="2"/>
      <c r="BJ894" s="2"/>
      <c r="BK894" s="2"/>
      <c r="BL894" s="2"/>
      <c r="BM894" s="2"/>
      <c r="BN894" s="2"/>
      <c r="BO894" s="2"/>
      <c r="BP894" s="2"/>
      <c r="BQ894" s="2"/>
      <c r="BR894" s="2"/>
      <c r="BS894" s="2"/>
      <c r="BT894" s="2"/>
      <c r="BU894" s="2"/>
      <c r="BV894" s="2"/>
      <c r="BW894" s="2"/>
      <c r="BX894" s="2"/>
      <c r="BY894" s="2"/>
      <c r="BZ894" s="2"/>
      <c r="CA894" s="2"/>
      <c r="CB894" s="2"/>
      <c r="CC894" s="2"/>
      <c r="CD894" s="2"/>
      <c r="CE894" s="2"/>
      <c r="CF894" s="2"/>
      <c r="CG894" s="2"/>
      <c r="CH894" s="2"/>
      <c r="CI894" s="2"/>
      <c r="CJ894" s="2"/>
      <c r="CK894" s="2"/>
      <c r="CL894" s="2"/>
      <c r="CM894" s="2"/>
      <c r="CN894" s="2"/>
      <c r="CO894" s="2"/>
      <c r="CP894" s="2"/>
      <c r="CQ894" s="2"/>
      <c r="CR894" s="2"/>
      <c r="CS894" s="2"/>
      <c r="CT894" s="2"/>
      <c r="CU894" s="2"/>
      <c r="CV894" s="2"/>
      <c r="CW894" s="2"/>
      <c r="CX894" s="2"/>
      <c r="CY894" s="2"/>
      <c r="CZ894" s="2"/>
      <c r="DA894" s="2"/>
      <c r="DB894" s="2"/>
      <c r="DC894" s="2"/>
      <c r="DD894" s="2"/>
      <c r="DE894" s="2"/>
      <c r="DF894" s="2"/>
      <c r="DG894" s="2"/>
      <c r="DH894" s="2"/>
      <c r="DI894" s="2"/>
      <c r="DJ894" s="2"/>
      <c r="DK894" s="2"/>
      <c r="DL894" s="2"/>
      <c r="DM894" s="2"/>
      <c r="DN894" s="2"/>
      <c r="DO894" s="2"/>
      <c r="DP894" s="2"/>
    </row>
    <row r="895" spans="9:120" ht="9.9499999999999993" customHeight="1">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2"/>
      <c r="AP895" s="2"/>
      <c r="AQ895" s="2"/>
      <c r="AR895" s="2"/>
      <c r="AS895" s="2"/>
      <c r="AT895" s="2"/>
      <c r="AU895" s="2"/>
      <c r="AV895" s="2"/>
      <c r="AW895" s="2"/>
      <c r="AX895" s="2"/>
      <c r="AY895" s="2"/>
      <c r="AZ895" s="2"/>
      <c r="BA895" s="2"/>
      <c r="BB895" s="2"/>
      <c r="BC895" s="2"/>
      <c r="BD895" s="2"/>
      <c r="BE895" s="2"/>
      <c r="BF895" s="2"/>
      <c r="BG895" s="2"/>
      <c r="BH895" s="2"/>
      <c r="BI895" s="2"/>
      <c r="BJ895" s="2"/>
      <c r="BK895" s="2"/>
      <c r="BL895" s="2"/>
      <c r="BM895" s="2"/>
      <c r="BN895" s="2"/>
      <c r="BO895" s="2"/>
      <c r="BP895" s="2"/>
      <c r="BQ895" s="2"/>
      <c r="BR895" s="2"/>
      <c r="BS895" s="2"/>
      <c r="BT895" s="2"/>
      <c r="BU895" s="2"/>
      <c r="BV895" s="2"/>
      <c r="BW895" s="2"/>
      <c r="BX895" s="2"/>
      <c r="BY895" s="2"/>
      <c r="BZ895" s="2"/>
      <c r="CA895" s="2"/>
      <c r="CB895" s="2"/>
      <c r="CC895" s="2"/>
      <c r="CD895" s="2"/>
      <c r="CE895" s="2"/>
      <c r="CF895" s="2"/>
      <c r="CG895" s="2"/>
      <c r="CH895" s="2"/>
      <c r="CI895" s="2"/>
      <c r="CJ895" s="2"/>
      <c r="CK895" s="2"/>
      <c r="CL895" s="2"/>
      <c r="CM895" s="2"/>
      <c r="CN895" s="2"/>
      <c r="CO895" s="2"/>
      <c r="CP895" s="2"/>
      <c r="CQ895" s="2"/>
      <c r="CR895" s="2"/>
      <c r="CS895" s="2"/>
      <c r="CT895" s="2"/>
      <c r="CU895" s="2"/>
      <c r="CV895" s="2"/>
      <c r="CW895" s="2"/>
      <c r="CX895" s="2"/>
      <c r="CY895" s="2"/>
      <c r="CZ895" s="2"/>
      <c r="DA895" s="2"/>
      <c r="DB895" s="2"/>
      <c r="DC895" s="2"/>
      <c r="DD895" s="2"/>
      <c r="DE895" s="2"/>
      <c r="DF895" s="2"/>
      <c r="DG895" s="2"/>
      <c r="DH895" s="2"/>
      <c r="DI895" s="2"/>
      <c r="DJ895" s="2"/>
      <c r="DK895" s="2"/>
      <c r="DL895" s="2"/>
      <c r="DM895" s="2"/>
      <c r="DN895" s="2"/>
      <c r="DO895" s="2"/>
      <c r="DP895" s="2"/>
    </row>
    <row r="896" spans="9:120" ht="9.9499999999999993" customHeight="1">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2"/>
      <c r="AP896" s="2"/>
      <c r="AQ896" s="2"/>
      <c r="AR896" s="2"/>
      <c r="AS896" s="2"/>
      <c r="AT896" s="2"/>
      <c r="AU896" s="2"/>
      <c r="AV896" s="2"/>
      <c r="AW896" s="2"/>
      <c r="AX896" s="2"/>
      <c r="AY896" s="2"/>
      <c r="AZ896" s="2"/>
      <c r="BA896" s="2"/>
      <c r="BB896" s="2"/>
      <c r="BC896" s="2"/>
      <c r="BD896" s="2"/>
      <c r="BE896" s="2"/>
      <c r="BF896" s="2"/>
      <c r="BG896" s="2"/>
      <c r="BH896" s="2"/>
      <c r="BI896" s="2"/>
      <c r="BJ896" s="2"/>
      <c r="BK896" s="2"/>
      <c r="BL896" s="2"/>
      <c r="BM896" s="2"/>
      <c r="BN896" s="2"/>
      <c r="BO896" s="2"/>
      <c r="BP896" s="2"/>
      <c r="BQ896" s="2"/>
      <c r="BR896" s="2"/>
      <c r="BS896" s="2"/>
      <c r="BT896" s="2"/>
      <c r="BU896" s="2"/>
      <c r="BV896" s="2"/>
      <c r="BW896" s="2"/>
      <c r="BX896" s="2"/>
      <c r="BY896" s="2"/>
      <c r="BZ896" s="2"/>
      <c r="CA896" s="2"/>
      <c r="CB896" s="2"/>
      <c r="CC896" s="2"/>
      <c r="CD896" s="2"/>
      <c r="CE896" s="2"/>
      <c r="CF896" s="2"/>
      <c r="CG896" s="2"/>
      <c r="CH896" s="2"/>
      <c r="CI896" s="2"/>
      <c r="CJ896" s="2"/>
      <c r="CK896" s="2"/>
      <c r="CL896" s="2"/>
      <c r="CM896" s="2"/>
      <c r="CN896" s="2"/>
      <c r="CO896" s="2"/>
      <c r="CP896" s="2"/>
      <c r="CQ896" s="2"/>
      <c r="CR896" s="2"/>
      <c r="CS896" s="2"/>
      <c r="CT896" s="2"/>
      <c r="CU896" s="2"/>
      <c r="CV896" s="2"/>
      <c r="CW896" s="2"/>
      <c r="CX896" s="2"/>
      <c r="CY896" s="2"/>
      <c r="CZ896" s="2"/>
      <c r="DA896" s="2"/>
      <c r="DB896" s="2"/>
      <c r="DC896" s="2"/>
      <c r="DD896" s="2"/>
      <c r="DE896" s="2"/>
      <c r="DF896" s="2"/>
      <c r="DG896" s="2"/>
      <c r="DH896" s="2"/>
      <c r="DI896" s="2"/>
      <c r="DJ896" s="2"/>
      <c r="DK896" s="2"/>
      <c r="DL896" s="2"/>
      <c r="DM896" s="2"/>
      <c r="DN896" s="2"/>
      <c r="DO896" s="2"/>
      <c r="DP896" s="2"/>
    </row>
    <row r="897" spans="9:120" ht="9.9499999999999993" customHeight="1">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2"/>
      <c r="AP897" s="2"/>
      <c r="AQ897" s="2"/>
      <c r="AR897" s="2"/>
      <c r="AS897" s="2"/>
      <c r="AT897" s="2"/>
      <c r="AU897" s="2"/>
      <c r="AV897" s="2"/>
      <c r="AW897" s="2"/>
      <c r="AX897" s="2"/>
      <c r="AY897" s="2"/>
      <c r="AZ897" s="2"/>
      <c r="BA897" s="2"/>
      <c r="BB897" s="2"/>
      <c r="BC897" s="2"/>
      <c r="BD897" s="2"/>
      <c r="BE897" s="2"/>
      <c r="BF897" s="2"/>
      <c r="BG897" s="2"/>
      <c r="BH897" s="2"/>
      <c r="BI897" s="2"/>
      <c r="BJ897" s="2"/>
      <c r="BK897" s="2"/>
      <c r="BL897" s="2"/>
      <c r="BM897" s="2"/>
      <c r="BN897" s="2"/>
      <c r="BO897" s="2"/>
      <c r="BP897" s="2"/>
      <c r="BQ897" s="2"/>
      <c r="BR897" s="2"/>
      <c r="BS897" s="2"/>
      <c r="BT897" s="2"/>
      <c r="BU897" s="2"/>
      <c r="BV897" s="2"/>
      <c r="BW897" s="2"/>
      <c r="BX897" s="2"/>
      <c r="BY897" s="2"/>
      <c r="BZ897" s="2"/>
      <c r="CA897" s="2"/>
      <c r="CB897" s="2"/>
      <c r="CC897" s="2"/>
      <c r="CD897" s="2"/>
      <c r="CE897" s="2"/>
      <c r="CF897" s="2"/>
      <c r="CG897" s="2"/>
      <c r="CH897" s="2"/>
      <c r="CI897" s="2"/>
      <c r="CJ897" s="2"/>
      <c r="CK897" s="2"/>
      <c r="CL897" s="2"/>
      <c r="CM897" s="2"/>
      <c r="CN897" s="2"/>
      <c r="CO897" s="2"/>
      <c r="CP897" s="2"/>
      <c r="CQ897" s="2"/>
      <c r="CR897" s="2"/>
      <c r="CS897" s="2"/>
      <c r="CT897" s="2"/>
      <c r="CU897" s="2"/>
      <c r="CV897" s="2"/>
      <c r="CW897" s="2"/>
      <c r="CX897" s="2"/>
      <c r="CY897" s="2"/>
      <c r="CZ897" s="2"/>
      <c r="DA897" s="2"/>
      <c r="DB897" s="2"/>
      <c r="DC897" s="2"/>
      <c r="DD897" s="2"/>
      <c r="DE897" s="2"/>
      <c r="DF897" s="2"/>
      <c r="DG897" s="2"/>
      <c r="DH897" s="2"/>
      <c r="DI897" s="2"/>
      <c r="DJ897" s="2"/>
      <c r="DK897" s="2"/>
      <c r="DL897" s="2"/>
      <c r="DM897" s="2"/>
      <c r="DN897" s="2"/>
      <c r="DO897" s="2"/>
      <c r="DP897" s="2"/>
    </row>
    <row r="898" spans="9:120" ht="9.9499999999999993" customHeight="1">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c r="AP898" s="2"/>
      <c r="AQ898" s="2"/>
      <c r="AR898" s="2"/>
      <c r="AS898" s="2"/>
      <c r="AT898" s="2"/>
      <c r="AU898" s="2"/>
      <c r="AV898" s="2"/>
      <c r="AW898" s="2"/>
      <c r="AX898" s="2"/>
      <c r="AY898" s="2"/>
      <c r="AZ898" s="2"/>
      <c r="BA898" s="2"/>
      <c r="BB898" s="2"/>
      <c r="BC898" s="2"/>
      <c r="BD898" s="2"/>
      <c r="BE898" s="2"/>
      <c r="BF898" s="2"/>
      <c r="BG898" s="2"/>
      <c r="BH898" s="2"/>
      <c r="BI898" s="2"/>
      <c r="BJ898" s="2"/>
      <c r="BK898" s="2"/>
      <c r="BL898" s="2"/>
      <c r="BM898" s="2"/>
      <c r="BN898" s="2"/>
      <c r="BO898" s="2"/>
      <c r="BP898" s="2"/>
      <c r="BQ898" s="2"/>
      <c r="BR898" s="2"/>
      <c r="BS898" s="2"/>
      <c r="BT898" s="2"/>
      <c r="BU898" s="2"/>
      <c r="BV898" s="2"/>
      <c r="BW898" s="2"/>
      <c r="BX898" s="2"/>
      <c r="BY898" s="2"/>
      <c r="BZ898" s="2"/>
      <c r="CA898" s="2"/>
      <c r="CB898" s="2"/>
      <c r="CC898" s="2"/>
      <c r="CD898" s="2"/>
      <c r="CE898" s="2"/>
      <c r="CF898" s="2"/>
      <c r="CG898" s="2"/>
      <c r="CH898" s="2"/>
      <c r="CI898" s="2"/>
      <c r="CJ898" s="2"/>
      <c r="CK898" s="2"/>
      <c r="CL898" s="2"/>
      <c r="CM898" s="2"/>
      <c r="CN898" s="2"/>
      <c r="CO898" s="2"/>
      <c r="CP898" s="2"/>
      <c r="CQ898" s="2"/>
      <c r="CR898" s="2"/>
      <c r="CS898" s="2"/>
      <c r="CT898" s="2"/>
      <c r="CU898" s="2"/>
      <c r="CV898" s="2"/>
      <c r="CW898" s="2"/>
      <c r="CX898" s="2"/>
      <c r="CY898" s="2"/>
      <c r="CZ898" s="2"/>
      <c r="DA898" s="2"/>
      <c r="DB898" s="2"/>
      <c r="DC898" s="2"/>
      <c r="DD898" s="2"/>
      <c r="DE898" s="2"/>
      <c r="DF898" s="2"/>
      <c r="DG898" s="2"/>
      <c r="DH898" s="2"/>
      <c r="DI898" s="2"/>
      <c r="DJ898" s="2"/>
      <c r="DK898" s="2"/>
      <c r="DL898" s="2"/>
      <c r="DM898" s="2"/>
      <c r="DN898" s="2"/>
      <c r="DO898" s="2"/>
      <c r="DP898" s="2"/>
    </row>
    <row r="899" spans="9:120" ht="9.9499999999999993" customHeight="1">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c r="AP899" s="2"/>
      <c r="AQ899" s="2"/>
      <c r="AR899" s="2"/>
      <c r="AS899" s="2"/>
      <c r="AT899" s="2"/>
      <c r="AU899" s="2"/>
      <c r="AV899" s="2"/>
      <c r="AW899" s="2"/>
      <c r="AX899" s="2"/>
      <c r="AY899" s="2"/>
      <c r="AZ899" s="2"/>
      <c r="BA899" s="2"/>
      <c r="BB899" s="2"/>
      <c r="BC899" s="2"/>
      <c r="BD899" s="2"/>
      <c r="BE899" s="2"/>
      <c r="BF899" s="2"/>
      <c r="BG899" s="2"/>
      <c r="BH899" s="2"/>
      <c r="BI899" s="2"/>
      <c r="BJ899" s="2"/>
      <c r="BK899" s="2"/>
      <c r="BL899" s="2"/>
      <c r="BM899" s="2"/>
      <c r="BN899" s="2"/>
      <c r="BO899" s="2"/>
      <c r="BP899" s="2"/>
      <c r="BQ899" s="2"/>
      <c r="BR899" s="2"/>
      <c r="BS899" s="2"/>
      <c r="BT899" s="2"/>
      <c r="BU899" s="2"/>
      <c r="BV899" s="2"/>
      <c r="BW899" s="2"/>
      <c r="BX899" s="2"/>
      <c r="BY899" s="2"/>
      <c r="BZ899" s="2"/>
      <c r="CA899" s="2"/>
      <c r="CB899" s="2"/>
      <c r="CC899" s="2"/>
      <c r="CD899" s="2"/>
      <c r="CE899" s="2"/>
      <c r="CF899" s="2"/>
      <c r="CG899" s="2"/>
      <c r="CH899" s="2"/>
      <c r="CI899" s="2"/>
      <c r="CJ899" s="2"/>
      <c r="CK899" s="2"/>
      <c r="CL899" s="2"/>
      <c r="CM899" s="2"/>
      <c r="CN899" s="2"/>
      <c r="CO899" s="2"/>
      <c r="CP899" s="2"/>
      <c r="CQ899" s="2"/>
      <c r="CR899" s="2"/>
      <c r="CS899" s="2"/>
      <c r="CT899" s="2"/>
      <c r="CU899" s="2"/>
      <c r="CV899" s="2"/>
      <c r="CW899" s="2"/>
      <c r="CX899" s="2"/>
      <c r="CY899" s="2"/>
      <c r="CZ899" s="2"/>
      <c r="DA899" s="2"/>
      <c r="DB899" s="2"/>
      <c r="DC899" s="2"/>
      <c r="DD899" s="2"/>
      <c r="DE899" s="2"/>
      <c r="DF899" s="2"/>
      <c r="DG899" s="2"/>
      <c r="DH899" s="2"/>
      <c r="DI899" s="2"/>
      <c r="DJ899" s="2"/>
      <c r="DK899" s="2"/>
      <c r="DL899" s="2"/>
      <c r="DM899" s="2"/>
      <c r="DN899" s="2"/>
      <c r="DO899" s="2"/>
      <c r="DP899" s="2"/>
    </row>
    <row r="900" spans="9:120" ht="9.9499999999999993" customHeight="1">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c r="AP900" s="2"/>
      <c r="AQ900" s="2"/>
      <c r="AR900" s="2"/>
      <c r="AS900" s="2"/>
      <c r="AT900" s="2"/>
      <c r="AU900" s="2"/>
      <c r="AV900" s="2"/>
      <c r="AW900" s="2"/>
      <c r="AX900" s="2"/>
      <c r="AY900" s="2"/>
      <c r="AZ900" s="2"/>
      <c r="BA900" s="2"/>
      <c r="BB900" s="2"/>
      <c r="BC900" s="2"/>
      <c r="BD900" s="2"/>
      <c r="BE900" s="2"/>
      <c r="BF900" s="2"/>
      <c r="BG900" s="2"/>
      <c r="BH900" s="2"/>
      <c r="BI900" s="2"/>
      <c r="BJ900" s="2"/>
      <c r="BK900" s="2"/>
      <c r="BL900" s="2"/>
      <c r="BM900" s="2"/>
      <c r="BN900" s="2"/>
      <c r="BO900" s="2"/>
      <c r="BP900" s="2"/>
      <c r="BQ900" s="2"/>
      <c r="BR900" s="2"/>
      <c r="BS900" s="2"/>
      <c r="BT900" s="2"/>
      <c r="BU900" s="2"/>
      <c r="BV900" s="2"/>
      <c r="BW900" s="2"/>
      <c r="BX900" s="2"/>
      <c r="BY900" s="2"/>
      <c r="BZ900" s="2"/>
      <c r="CA900" s="2"/>
      <c r="CB900" s="2"/>
      <c r="CC900" s="2"/>
      <c r="CD900" s="2"/>
      <c r="CE900" s="2"/>
      <c r="CF900" s="2"/>
      <c r="CG900" s="2"/>
      <c r="CH900" s="2"/>
      <c r="CI900" s="2"/>
      <c r="CJ900" s="2"/>
      <c r="CK900" s="2"/>
      <c r="CL900" s="2"/>
      <c r="CM900" s="2"/>
      <c r="CN900" s="2"/>
      <c r="CO900" s="2"/>
      <c r="CP900" s="2"/>
      <c r="CQ900" s="2"/>
      <c r="CR900" s="2"/>
      <c r="CS900" s="2"/>
      <c r="CT900" s="2"/>
      <c r="CU900" s="2"/>
      <c r="CV900" s="2"/>
      <c r="CW900" s="2"/>
      <c r="CX900" s="2"/>
      <c r="CY900" s="2"/>
      <c r="CZ900" s="2"/>
      <c r="DA900" s="2"/>
      <c r="DB900" s="2"/>
      <c r="DC900" s="2"/>
      <c r="DD900" s="2"/>
      <c r="DE900" s="2"/>
      <c r="DF900" s="2"/>
      <c r="DG900" s="2"/>
      <c r="DH900" s="2"/>
      <c r="DI900" s="2"/>
      <c r="DJ900" s="2"/>
      <c r="DK900" s="2"/>
      <c r="DL900" s="2"/>
      <c r="DM900" s="2"/>
      <c r="DN900" s="2"/>
      <c r="DO900" s="2"/>
      <c r="DP900" s="2"/>
    </row>
    <row r="901" spans="9:120" ht="9.9499999999999993" customHeight="1">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2"/>
      <c r="AP901" s="2"/>
      <c r="AQ901" s="2"/>
      <c r="AR901" s="2"/>
      <c r="AS901" s="2"/>
      <c r="AT901" s="2"/>
      <c r="AU901" s="2"/>
      <c r="AV901" s="2"/>
      <c r="AW901" s="2"/>
      <c r="AX901" s="2"/>
      <c r="AY901" s="2"/>
      <c r="AZ901" s="2"/>
      <c r="BA901" s="2"/>
      <c r="BB901" s="2"/>
      <c r="BC901" s="2"/>
      <c r="BD901" s="2"/>
      <c r="BE901" s="2"/>
      <c r="BF901" s="2"/>
      <c r="BG901" s="2"/>
      <c r="BH901" s="2"/>
      <c r="BI901" s="2"/>
      <c r="BJ901" s="2"/>
      <c r="BK901" s="2"/>
      <c r="BL901" s="2"/>
      <c r="BM901" s="2"/>
      <c r="BN901" s="2"/>
      <c r="BO901" s="2"/>
      <c r="BP901" s="2"/>
      <c r="BQ901" s="2"/>
      <c r="BR901" s="2"/>
      <c r="BS901" s="2"/>
      <c r="BT901" s="2"/>
      <c r="BU901" s="2"/>
      <c r="BV901" s="2"/>
      <c r="BW901" s="2"/>
      <c r="BX901" s="2"/>
      <c r="BY901" s="2"/>
      <c r="BZ901" s="2"/>
      <c r="CA901" s="2"/>
      <c r="CB901" s="2"/>
      <c r="CC901" s="2"/>
      <c r="CD901" s="2"/>
      <c r="CE901" s="2"/>
      <c r="CF901" s="2"/>
      <c r="CG901" s="2"/>
      <c r="CH901" s="2"/>
      <c r="CI901" s="2"/>
      <c r="CJ901" s="2"/>
      <c r="CK901" s="2"/>
      <c r="CL901" s="2"/>
      <c r="CM901" s="2"/>
      <c r="CN901" s="2"/>
      <c r="CO901" s="2"/>
      <c r="CP901" s="2"/>
      <c r="CQ901" s="2"/>
      <c r="CR901" s="2"/>
      <c r="CS901" s="2"/>
      <c r="CT901" s="2"/>
      <c r="CU901" s="2"/>
      <c r="CV901" s="2"/>
      <c r="CW901" s="2"/>
      <c r="CX901" s="2"/>
      <c r="CY901" s="2"/>
      <c r="CZ901" s="2"/>
      <c r="DA901" s="2"/>
      <c r="DB901" s="2"/>
      <c r="DC901" s="2"/>
      <c r="DD901" s="2"/>
      <c r="DE901" s="2"/>
      <c r="DF901" s="2"/>
      <c r="DG901" s="2"/>
      <c r="DH901" s="2"/>
      <c r="DI901" s="2"/>
      <c r="DJ901" s="2"/>
      <c r="DK901" s="2"/>
      <c r="DL901" s="2"/>
      <c r="DM901" s="2"/>
      <c r="DN901" s="2"/>
      <c r="DO901" s="2"/>
      <c r="DP901" s="2"/>
    </row>
    <row r="902" spans="9:120" ht="9.9499999999999993" customHeight="1">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2"/>
      <c r="AP902" s="2"/>
      <c r="AQ902" s="2"/>
      <c r="AR902" s="2"/>
      <c r="AS902" s="2"/>
      <c r="AT902" s="2"/>
      <c r="AU902" s="2"/>
      <c r="AV902" s="2"/>
      <c r="AW902" s="2"/>
      <c r="AX902" s="2"/>
      <c r="AY902" s="2"/>
      <c r="AZ902" s="2"/>
      <c r="BA902" s="2"/>
      <c r="BB902" s="2"/>
      <c r="BC902" s="2"/>
      <c r="BD902" s="2"/>
      <c r="BE902" s="2"/>
      <c r="BF902" s="2"/>
      <c r="BG902" s="2"/>
      <c r="BH902" s="2"/>
      <c r="BI902" s="2"/>
      <c r="BJ902" s="2"/>
      <c r="BK902" s="2"/>
      <c r="BL902" s="2"/>
      <c r="BM902" s="2"/>
      <c r="BN902" s="2"/>
      <c r="BO902" s="2"/>
      <c r="BP902" s="2"/>
      <c r="BQ902" s="2"/>
      <c r="BR902" s="2"/>
      <c r="BS902" s="2"/>
      <c r="BT902" s="2"/>
      <c r="BU902" s="2"/>
      <c r="BV902" s="2"/>
      <c r="BW902" s="2"/>
      <c r="BX902" s="2"/>
      <c r="BY902" s="2"/>
      <c r="BZ902" s="2"/>
      <c r="CA902" s="2"/>
      <c r="CB902" s="2"/>
      <c r="CC902" s="2"/>
      <c r="CD902" s="2"/>
      <c r="CE902" s="2"/>
      <c r="CF902" s="2"/>
      <c r="CG902" s="2"/>
      <c r="CH902" s="2"/>
      <c r="CI902" s="2"/>
      <c r="CJ902" s="2"/>
      <c r="CK902" s="2"/>
      <c r="CL902" s="2"/>
      <c r="CM902" s="2"/>
      <c r="CN902" s="2"/>
      <c r="CO902" s="2"/>
      <c r="CP902" s="2"/>
      <c r="CQ902" s="2"/>
      <c r="CR902" s="2"/>
      <c r="CS902" s="2"/>
      <c r="CT902" s="2"/>
      <c r="CU902" s="2"/>
      <c r="CV902" s="2"/>
      <c r="CW902" s="2"/>
      <c r="CX902" s="2"/>
      <c r="CY902" s="2"/>
      <c r="CZ902" s="2"/>
      <c r="DA902" s="2"/>
      <c r="DB902" s="2"/>
      <c r="DC902" s="2"/>
      <c r="DD902" s="2"/>
      <c r="DE902" s="2"/>
      <c r="DF902" s="2"/>
      <c r="DG902" s="2"/>
      <c r="DH902" s="2"/>
      <c r="DI902" s="2"/>
      <c r="DJ902" s="2"/>
      <c r="DK902" s="2"/>
      <c r="DL902" s="2"/>
      <c r="DM902" s="2"/>
      <c r="DN902" s="2"/>
      <c r="DO902" s="2"/>
      <c r="DP902" s="2"/>
    </row>
    <row r="903" spans="9:120" ht="9.9499999999999993" customHeight="1">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c r="AP903" s="2"/>
      <c r="AQ903" s="2"/>
      <c r="AR903" s="2"/>
      <c r="AS903" s="2"/>
      <c r="AT903" s="2"/>
      <c r="AU903" s="2"/>
      <c r="AV903" s="2"/>
      <c r="AW903" s="2"/>
      <c r="AX903" s="2"/>
      <c r="AY903" s="2"/>
      <c r="AZ903" s="2"/>
      <c r="BA903" s="2"/>
      <c r="BB903" s="2"/>
      <c r="BC903" s="2"/>
      <c r="BD903" s="2"/>
      <c r="BE903" s="2"/>
      <c r="BF903" s="2"/>
      <c r="BG903" s="2"/>
      <c r="BH903" s="2"/>
      <c r="BI903" s="2"/>
      <c r="BJ903" s="2"/>
      <c r="BK903" s="2"/>
      <c r="BL903" s="2"/>
      <c r="BM903" s="2"/>
      <c r="BN903" s="2"/>
      <c r="BO903" s="2"/>
      <c r="BP903" s="2"/>
      <c r="BQ903" s="2"/>
      <c r="BR903" s="2"/>
      <c r="BS903" s="2"/>
      <c r="BT903" s="2"/>
      <c r="BU903" s="2"/>
      <c r="BV903" s="2"/>
      <c r="BW903" s="2"/>
      <c r="BX903" s="2"/>
      <c r="BY903" s="2"/>
      <c r="BZ903" s="2"/>
      <c r="CA903" s="2"/>
      <c r="CB903" s="2"/>
      <c r="CC903" s="2"/>
      <c r="CD903" s="2"/>
      <c r="CE903" s="2"/>
      <c r="CF903" s="2"/>
      <c r="CG903" s="2"/>
      <c r="CH903" s="2"/>
      <c r="CI903" s="2"/>
      <c r="CJ903" s="2"/>
      <c r="CK903" s="2"/>
      <c r="CL903" s="2"/>
      <c r="CM903" s="2"/>
      <c r="CN903" s="2"/>
      <c r="CO903" s="2"/>
      <c r="CP903" s="2"/>
      <c r="CQ903" s="2"/>
      <c r="CR903" s="2"/>
      <c r="CS903" s="2"/>
      <c r="CT903" s="2"/>
      <c r="CU903" s="2"/>
      <c r="CV903" s="2"/>
      <c r="CW903" s="2"/>
      <c r="CX903" s="2"/>
      <c r="CY903" s="2"/>
      <c r="CZ903" s="2"/>
      <c r="DA903" s="2"/>
      <c r="DB903" s="2"/>
      <c r="DC903" s="2"/>
      <c r="DD903" s="2"/>
      <c r="DE903" s="2"/>
      <c r="DF903" s="2"/>
      <c r="DG903" s="2"/>
      <c r="DH903" s="2"/>
      <c r="DI903" s="2"/>
      <c r="DJ903" s="2"/>
      <c r="DK903" s="2"/>
      <c r="DL903" s="2"/>
      <c r="DM903" s="2"/>
      <c r="DN903" s="2"/>
      <c r="DO903" s="2"/>
      <c r="DP903" s="2"/>
    </row>
    <row r="904" spans="9:120" ht="9.9499999999999993" customHeight="1">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c r="AP904" s="2"/>
      <c r="AQ904" s="2"/>
      <c r="AR904" s="2"/>
      <c r="AS904" s="2"/>
      <c r="AT904" s="2"/>
      <c r="AU904" s="2"/>
      <c r="AV904" s="2"/>
      <c r="AW904" s="2"/>
      <c r="AX904" s="2"/>
      <c r="AY904" s="2"/>
      <c r="AZ904" s="2"/>
      <c r="BA904" s="2"/>
      <c r="BB904" s="2"/>
      <c r="BC904" s="2"/>
      <c r="BD904" s="2"/>
      <c r="BE904" s="2"/>
      <c r="BF904" s="2"/>
      <c r="BG904" s="2"/>
      <c r="BH904" s="2"/>
      <c r="BI904" s="2"/>
      <c r="BJ904" s="2"/>
      <c r="BK904" s="2"/>
      <c r="BL904" s="2"/>
      <c r="BM904" s="2"/>
      <c r="BN904" s="2"/>
      <c r="BO904" s="2"/>
      <c r="BP904" s="2"/>
      <c r="BQ904" s="2"/>
      <c r="BR904" s="2"/>
      <c r="BS904" s="2"/>
      <c r="BT904" s="2"/>
      <c r="BU904" s="2"/>
      <c r="BV904" s="2"/>
      <c r="BW904" s="2"/>
      <c r="BX904" s="2"/>
      <c r="BY904" s="2"/>
      <c r="BZ904" s="2"/>
      <c r="CA904" s="2"/>
      <c r="CB904" s="2"/>
      <c r="CC904" s="2"/>
      <c r="CD904" s="2"/>
      <c r="CE904" s="2"/>
      <c r="CF904" s="2"/>
      <c r="CG904" s="2"/>
      <c r="CH904" s="2"/>
      <c r="CI904" s="2"/>
      <c r="CJ904" s="2"/>
      <c r="CK904" s="2"/>
      <c r="CL904" s="2"/>
      <c r="CM904" s="2"/>
      <c r="CN904" s="2"/>
      <c r="CO904" s="2"/>
      <c r="CP904" s="2"/>
      <c r="CQ904" s="2"/>
      <c r="CR904" s="2"/>
      <c r="CS904" s="2"/>
      <c r="CT904" s="2"/>
      <c r="CU904" s="2"/>
      <c r="CV904" s="2"/>
      <c r="CW904" s="2"/>
      <c r="CX904" s="2"/>
      <c r="CY904" s="2"/>
      <c r="CZ904" s="2"/>
      <c r="DA904" s="2"/>
      <c r="DB904" s="2"/>
      <c r="DC904" s="2"/>
      <c r="DD904" s="2"/>
      <c r="DE904" s="2"/>
      <c r="DF904" s="2"/>
      <c r="DG904" s="2"/>
      <c r="DH904" s="2"/>
      <c r="DI904" s="2"/>
      <c r="DJ904" s="2"/>
      <c r="DK904" s="2"/>
      <c r="DL904" s="2"/>
      <c r="DM904" s="2"/>
      <c r="DN904" s="2"/>
      <c r="DO904" s="2"/>
      <c r="DP904" s="2"/>
    </row>
    <row r="905" spans="9:120" ht="9.9499999999999993" customHeight="1">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c r="AP905" s="2"/>
      <c r="AQ905" s="2"/>
      <c r="AR905" s="2"/>
      <c r="AS905" s="2"/>
      <c r="AT905" s="2"/>
      <c r="AU905" s="2"/>
      <c r="AV905" s="2"/>
      <c r="AW905" s="2"/>
      <c r="AX905" s="2"/>
      <c r="AY905" s="2"/>
      <c r="AZ905" s="2"/>
      <c r="BA905" s="2"/>
      <c r="BB905" s="2"/>
      <c r="BC905" s="2"/>
      <c r="BD905" s="2"/>
      <c r="BE905" s="2"/>
      <c r="BF905" s="2"/>
      <c r="BG905" s="2"/>
      <c r="BH905" s="2"/>
      <c r="BI905" s="2"/>
      <c r="BJ905" s="2"/>
      <c r="BK905" s="2"/>
      <c r="BL905" s="2"/>
      <c r="BM905" s="2"/>
      <c r="BN905" s="2"/>
      <c r="BO905" s="2"/>
      <c r="BP905" s="2"/>
      <c r="BQ905" s="2"/>
      <c r="BR905" s="2"/>
      <c r="BS905" s="2"/>
      <c r="BT905" s="2"/>
      <c r="BU905" s="2"/>
      <c r="BV905" s="2"/>
      <c r="BW905" s="2"/>
      <c r="BX905" s="2"/>
      <c r="BY905" s="2"/>
      <c r="BZ905" s="2"/>
      <c r="CA905" s="2"/>
      <c r="CB905" s="2"/>
      <c r="CC905" s="2"/>
      <c r="CD905" s="2"/>
      <c r="CE905" s="2"/>
      <c r="CF905" s="2"/>
      <c r="CG905" s="2"/>
      <c r="CH905" s="2"/>
      <c r="CI905" s="2"/>
      <c r="CJ905" s="2"/>
      <c r="CK905" s="2"/>
      <c r="CL905" s="2"/>
      <c r="CM905" s="2"/>
      <c r="CN905" s="2"/>
      <c r="CO905" s="2"/>
      <c r="CP905" s="2"/>
      <c r="CQ905" s="2"/>
      <c r="CR905" s="2"/>
      <c r="CS905" s="2"/>
      <c r="CT905" s="2"/>
      <c r="CU905" s="2"/>
      <c r="CV905" s="2"/>
      <c r="CW905" s="2"/>
      <c r="CX905" s="2"/>
      <c r="CY905" s="2"/>
      <c r="CZ905" s="2"/>
      <c r="DA905" s="2"/>
      <c r="DB905" s="2"/>
      <c r="DC905" s="2"/>
      <c r="DD905" s="2"/>
      <c r="DE905" s="2"/>
      <c r="DF905" s="2"/>
      <c r="DG905" s="2"/>
      <c r="DH905" s="2"/>
      <c r="DI905" s="2"/>
      <c r="DJ905" s="2"/>
      <c r="DK905" s="2"/>
      <c r="DL905" s="2"/>
      <c r="DM905" s="2"/>
      <c r="DN905" s="2"/>
      <c r="DO905" s="2"/>
      <c r="DP905" s="2"/>
    </row>
    <row r="906" spans="9:120" ht="9.9499999999999993" customHeight="1">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2"/>
      <c r="AP906" s="2"/>
      <c r="AQ906" s="2"/>
      <c r="AR906" s="2"/>
      <c r="AS906" s="2"/>
      <c r="AT906" s="2"/>
      <c r="AU906" s="2"/>
      <c r="AV906" s="2"/>
      <c r="AW906" s="2"/>
      <c r="AX906" s="2"/>
      <c r="AY906" s="2"/>
      <c r="AZ906" s="2"/>
      <c r="BA906" s="2"/>
      <c r="BB906" s="2"/>
      <c r="BC906" s="2"/>
      <c r="BD906" s="2"/>
      <c r="BE906" s="2"/>
      <c r="BF906" s="2"/>
      <c r="BG906" s="2"/>
      <c r="BH906" s="2"/>
      <c r="BI906" s="2"/>
      <c r="BJ906" s="2"/>
      <c r="BK906" s="2"/>
      <c r="BL906" s="2"/>
      <c r="BM906" s="2"/>
      <c r="BN906" s="2"/>
      <c r="BO906" s="2"/>
      <c r="BP906" s="2"/>
      <c r="BQ906" s="2"/>
      <c r="BR906" s="2"/>
      <c r="BS906" s="2"/>
      <c r="BT906" s="2"/>
      <c r="BU906" s="2"/>
      <c r="BV906" s="2"/>
      <c r="BW906" s="2"/>
      <c r="BX906" s="2"/>
      <c r="BY906" s="2"/>
      <c r="BZ906" s="2"/>
      <c r="CA906" s="2"/>
      <c r="CB906" s="2"/>
      <c r="CC906" s="2"/>
      <c r="CD906" s="2"/>
      <c r="CE906" s="2"/>
      <c r="CF906" s="2"/>
      <c r="CG906" s="2"/>
      <c r="CH906" s="2"/>
      <c r="CI906" s="2"/>
      <c r="CJ906" s="2"/>
      <c r="CK906" s="2"/>
      <c r="CL906" s="2"/>
      <c r="CM906" s="2"/>
      <c r="CN906" s="2"/>
      <c r="CO906" s="2"/>
      <c r="CP906" s="2"/>
      <c r="CQ906" s="2"/>
      <c r="CR906" s="2"/>
      <c r="CS906" s="2"/>
      <c r="CT906" s="2"/>
      <c r="CU906" s="2"/>
      <c r="CV906" s="2"/>
      <c r="CW906" s="2"/>
      <c r="CX906" s="2"/>
      <c r="CY906" s="2"/>
      <c r="CZ906" s="2"/>
      <c r="DA906" s="2"/>
      <c r="DB906" s="2"/>
      <c r="DC906" s="2"/>
      <c r="DD906" s="2"/>
      <c r="DE906" s="2"/>
      <c r="DF906" s="2"/>
      <c r="DG906" s="2"/>
      <c r="DH906" s="2"/>
      <c r="DI906" s="2"/>
      <c r="DJ906" s="2"/>
      <c r="DK906" s="2"/>
      <c r="DL906" s="2"/>
      <c r="DM906" s="2"/>
      <c r="DN906" s="2"/>
      <c r="DO906" s="2"/>
      <c r="DP906" s="2"/>
    </row>
    <row r="907" spans="9:120" ht="9.9499999999999993" customHeight="1">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c r="AP907" s="2"/>
      <c r="AQ907" s="2"/>
      <c r="AR907" s="2"/>
      <c r="AS907" s="2"/>
      <c r="AT907" s="2"/>
      <c r="AU907" s="2"/>
      <c r="AV907" s="2"/>
      <c r="AW907" s="2"/>
      <c r="AX907" s="2"/>
      <c r="AY907" s="2"/>
      <c r="AZ907" s="2"/>
      <c r="BA907" s="2"/>
      <c r="BB907" s="2"/>
      <c r="BC907" s="2"/>
      <c r="BD907" s="2"/>
      <c r="BE907" s="2"/>
      <c r="BF907" s="2"/>
      <c r="BG907" s="2"/>
      <c r="BH907" s="2"/>
      <c r="BI907" s="2"/>
      <c r="BJ907" s="2"/>
      <c r="BK907" s="2"/>
      <c r="BL907" s="2"/>
      <c r="BM907" s="2"/>
      <c r="BN907" s="2"/>
      <c r="BO907" s="2"/>
      <c r="BP907" s="2"/>
      <c r="BQ907" s="2"/>
      <c r="BR907" s="2"/>
      <c r="BS907" s="2"/>
      <c r="BT907" s="2"/>
      <c r="BU907" s="2"/>
      <c r="BV907" s="2"/>
      <c r="BW907" s="2"/>
      <c r="BX907" s="2"/>
      <c r="BY907" s="2"/>
      <c r="BZ907" s="2"/>
      <c r="CA907" s="2"/>
      <c r="CB907" s="2"/>
      <c r="CC907" s="2"/>
      <c r="CD907" s="2"/>
      <c r="CE907" s="2"/>
      <c r="CF907" s="2"/>
      <c r="CG907" s="2"/>
      <c r="CH907" s="2"/>
      <c r="CI907" s="2"/>
      <c r="CJ907" s="2"/>
      <c r="CK907" s="2"/>
      <c r="CL907" s="2"/>
      <c r="CM907" s="2"/>
      <c r="CN907" s="2"/>
      <c r="CO907" s="2"/>
      <c r="CP907" s="2"/>
      <c r="CQ907" s="2"/>
      <c r="CR907" s="2"/>
      <c r="CS907" s="2"/>
      <c r="CT907" s="2"/>
      <c r="CU907" s="2"/>
      <c r="CV907" s="2"/>
      <c r="CW907" s="2"/>
      <c r="CX907" s="2"/>
      <c r="CY907" s="2"/>
      <c r="CZ907" s="2"/>
      <c r="DA907" s="2"/>
      <c r="DB907" s="2"/>
      <c r="DC907" s="2"/>
      <c r="DD907" s="2"/>
      <c r="DE907" s="2"/>
      <c r="DF907" s="2"/>
      <c r="DG907" s="2"/>
      <c r="DH907" s="2"/>
      <c r="DI907" s="2"/>
      <c r="DJ907" s="2"/>
      <c r="DK907" s="2"/>
      <c r="DL907" s="2"/>
      <c r="DM907" s="2"/>
      <c r="DN907" s="2"/>
      <c r="DO907" s="2"/>
      <c r="DP907" s="2"/>
    </row>
    <row r="908" spans="9:120" ht="9.9499999999999993" customHeight="1">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2"/>
      <c r="AP908" s="2"/>
      <c r="AQ908" s="2"/>
      <c r="AR908" s="2"/>
      <c r="AS908" s="2"/>
      <c r="AT908" s="2"/>
      <c r="AU908" s="2"/>
      <c r="AV908" s="2"/>
      <c r="AW908" s="2"/>
      <c r="AX908" s="2"/>
      <c r="AY908" s="2"/>
      <c r="AZ908" s="2"/>
      <c r="BA908" s="2"/>
      <c r="BB908" s="2"/>
      <c r="BC908" s="2"/>
      <c r="BD908" s="2"/>
      <c r="BE908" s="2"/>
      <c r="BF908" s="2"/>
      <c r="BG908" s="2"/>
      <c r="BH908" s="2"/>
      <c r="BI908" s="2"/>
      <c r="BJ908" s="2"/>
      <c r="BK908" s="2"/>
      <c r="BL908" s="2"/>
      <c r="BM908" s="2"/>
      <c r="BN908" s="2"/>
      <c r="BO908" s="2"/>
      <c r="BP908" s="2"/>
      <c r="BQ908" s="2"/>
      <c r="BR908" s="2"/>
      <c r="BS908" s="2"/>
      <c r="BT908" s="2"/>
      <c r="BU908" s="2"/>
      <c r="BV908" s="2"/>
      <c r="BW908" s="2"/>
      <c r="BX908" s="2"/>
      <c r="BY908" s="2"/>
      <c r="BZ908" s="2"/>
      <c r="CA908" s="2"/>
      <c r="CB908" s="2"/>
      <c r="CC908" s="2"/>
      <c r="CD908" s="2"/>
      <c r="CE908" s="2"/>
      <c r="CF908" s="2"/>
      <c r="CG908" s="2"/>
      <c r="CH908" s="2"/>
      <c r="CI908" s="2"/>
      <c r="CJ908" s="2"/>
      <c r="CK908" s="2"/>
      <c r="CL908" s="2"/>
      <c r="CM908" s="2"/>
      <c r="CN908" s="2"/>
      <c r="CO908" s="2"/>
      <c r="CP908" s="2"/>
      <c r="CQ908" s="2"/>
      <c r="CR908" s="2"/>
      <c r="CS908" s="2"/>
      <c r="CT908" s="2"/>
      <c r="CU908" s="2"/>
      <c r="CV908" s="2"/>
      <c r="CW908" s="2"/>
      <c r="CX908" s="2"/>
      <c r="CY908" s="2"/>
      <c r="CZ908" s="2"/>
      <c r="DA908" s="2"/>
      <c r="DB908" s="2"/>
      <c r="DC908" s="2"/>
      <c r="DD908" s="2"/>
      <c r="DE908" s="2"/>
      <c r="DF908" s="2"/>
      <c r="DG908" s="2"/>
      <c r="DH908" s="2"/>
      <c r="DI908" s="2"/>
      <c r="DJ908" s="2"/>
      <c r="DK908" s="2"/>
      <c r="DL908" s="2"/>
      <c r="DM908" s="2"/>
      <c r="DN908" s="2"/>
      <c r="DO908" s="2"/>
      <c r="DP908" s="2"/>
    </row>
    <row r="909" spans="9:120" ht="9.9499999999999993" customHeight="1">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c r="AP909" s="2"/>
      <c r="AQ909" s="2"/>
      <c r="AR909" s="2"/>
      <c r="AS909" s="2"/>
      <c r="AT909" s="2"/>
      <c r="AU909" s="2"/>
      <c r="AV909" s="2"/>
      <c r="AW909" s="2"/>
      <c r="AX909" s="2"/>
      <c r="AY909" s="2"/>
      <c r="AZ909" s="2"/>
      <c r="BA909" s="2"/>
      <c r="BB909" s="2"/>
      <c r="BC909" s="2"/>
      <c r="BD909" s="2"/>
      <c r="BE909" s="2"/>
      <c r="BF909" s="2"/>
      <c r="BG909" s="2"/>
      <c r="BH909" s="2"/>
      <c r="BI909" s="2"/>
      <c r="BJ909" s="2"/>
      <c r="BK909" s="2"/>
      <c r="BL909" s="2"/>
      <c r="BM909" s="2"/>
      <c r="BN909" s="2"/>
      <c r="BO909" s="2"/>
      <c r="BP909" s="2"/>
      <c r="BQ909" s="2"/>
      <c r="BR909" s="2"/>
      <c r="BS909" s="2"/>
      <c r="BT909" s="2"/>
      <c r="BU909" s="2"/>
      <c r="BV909" s="2"/>
      <c r="BW909" s="2"/>
      <c r="BX909" s="2"/>
      <c r="BY909" s="2"/>
      <c r="BZ909" s="2"/>
      <c r="CA909" s="2"/>
      <c r="CB909" s="2"/>
      <c r="CC909" s="2"/>
      <c r="CD909" s="2"/>
      <c r="CE909" s="2"/>
      <c r="CF909" s="2"/>
      <c r="CG909" s="2"/>
      <c r="CH909" s="2"/>
      <c r="CI909" s="2"/>
      <c r="CJ909" s="2"/>
      <c r="CK909" s="2"/>
      <c r="CL909" s="2"/>
      <c r="CM909" s="2"/>
      <c r="CN909" s="2"/>
      <c r="CO909" s="2"/>
      <c r="CP909" s="2"/>
      <c r="CQ909" s="2"/>
      <c r="CR909" s="2"/>
      <c r="CS909" s="2"/>
      <c r="CT909" s="2"/>
      <c r="CU909" s="2"/>
      <c r="CV909" s="2"/>
      <c r="CW909" s="2"/>
      <c r="CX909" s="2"/>
      <c r="CY909" s="2"/>
      <c r="CZ909" s="2"/>
      <c r="DA909" s="2"/>
      <c r="DB909" s="2"/>
      <c r="DC909" s="2"/>
      <c r="DD909" s="2"/>
      <c r="DE909" s="2"/>
      <c r="DF909" s="2"/>
      <c r="DG909" s="2"/>
      <c r="DH909" s="2"/>
      <c r="DI909" s="2"/>
      <c r="DJ909" s="2"/>
      <c r="DK909" s="2"/>
      <c r="DL909" s="2"/>
      <c r="DM909" s="2"/>
      <c r="DN909" s="2"/>
      <c r="DO909" s="2"/>
      <c r="DP909" s="2"/>
    </row>
    <row r="910" spans="9:120" ht="9.9499999999999993" customHeight="1">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2"/>
      <c r="AP910" s="2"/>
      <c r="AQ910" s="2"/>
      <c r="AR910" s="2"/>
      <c r="AS910" s="2"/>
      <c r="AT910" s="2"/>
      <c r="AU910" s="2"/>
      <c r="AV910" s="2"/>
      <c r="AW910" s="2"/>
      <c r="AX910" s="2"/>
      <c r="AY910" s="2"/>
      <c r="AZ910" s="2"/>
      <c r="BA910" s="2"/>
      <c r="BB910" s="2"/>
      <c r="BC910" s="2"/>
      <c r="BD910" s="2"/>
      <c r="BE910" s="2"/>
      <c r="BF910" s="2"/>
      <c r="BG910" s="2"/>
      <c r="BH910" s="2"/>
      <c r="BI910" s="2"/>
      <c r="BJ910" s="2"/>
      <c r="BK910" s="2"/>
      <c r="BL910" s="2"/>
      <c r="BM910" s="2"/>
      <c r="BN910" s="2"/>
      <c r="BO910" s="2"/>
      <c r="BP910" s="2"/>
      <c r="BQ910" s="2"/>
      <c r="BR910" s="2"/>
      <c r="BS910" s="2"/>
      <c r="BT910" s="2"/>
      <c r="BU910" s="2"/>
      <c r="BV910" s="2"/>
      <c r="BW910" s="2"/>
      <c r="BX910" s="2"/>
      <c r="BY910" s="2"/>
      <c r="BZ910" s="2"/>
      <c r="CA910" s="2"/>
      <c r="CB910" s="2"/>
      <c r="CC910" s="2"/>
      <c r="CD910" s="2"/>
      <c r="CE910" s="2"/>
      <c r="CF910" s="2"/>
      <c r="CG910" s="2"/>
      <c r="CH910" s="2"/>
      <c r="CI910" s="2"/>
      <c r="CJ910" s="2"/>
      <c r="CK910" s="2"/>
      <c r="CL910" s="2"/>
      <c r="CM910" s="2"/>
      <c r="CN910" s="2"/>
      <c r="CO910" s="2"/>
      <c r="CP910" s="2"/>
      <c r="CQ910" s="2"/>
      <c r="CR910" s="2"/>
      <c r="CS910" s="2"/>
      <c r="CT910" s="2"/>
      <c r="CU910" s="2"/>
      <c r="CV910" s="2"/>
      <c r="CW910" s="2"/>
      <c r="CX910" s="2"/>
      <c r="CY910" s="2"/>
      <c r="CZ910" s="2"/>
      <c r="DA910" s="2"/>
      <c r="DB910" s="2"/>
      <c r="DC910" s="2"/>
      <c r="DD910" s="2"/>
      <c r="DE910" s="2"/>
      <c r="DF910" s="2"/>
      <c r="DG910" s="2"/>
      <c r="DH910" s="2"/>
      <c r="DI910" s="2"/>
      <c r="DJ910" s="2"/>
      <c r="DK910" s="2"/>
      <c r="DL910" s="2"/>
      <c r="DM910" s="2"/>
      <c r="DN910" s="2"/>
      <c r="DO910" s="2"/>
      <c r="DP910" s="2"/>
    </row>
    <row r="911" spans="9:120" ht="9.9499999999999993" customHeight="1">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c r="AO911" s="2"/>
      <c r="AP911" s="2"/>
      <c r="AQ911" s="2"/>
      <c r="AR911" s="2"/>
      <c r="AS911" s="2"/>
      <c r="AT911" s="2"/>
      <c r="AU911" s="2"/>
      <c r="AV911" s="2"/>
      <c r="AW911" s="2"/>
      <c r="AX911" s="2"/>
      <c r="AY911" s="2"/>
      <c r="AZ911" s="2"/>
      <c r="BA911" s="2"/>
      <c r="BB911" s="2"/>
      <c r="BC911" s="2"/>
      <c r="BD911" s="2"/>
      <c r="BE911" s="2"/>
      <c r="BF911" s="2"/>
      <c r="BG911" s="2"/>
      <c r="BH911" s="2"/>
      <c r="BI911" s="2"/>
      <c r="BJ911" s="2"/>
      <c r="BK911" s="2"/>
      <c r="BL911" s="2"/>
      <c r="BM911" s="2"/>
      <c r="BN911" s="2"/>
      <c r="BO911" s="2"/>
      <c r="BP911" s="2"/>
      <c r="BQ911" s="2"/>
      <c r="BR911" s="2"/>
      <c r="BS911" s="2"/>
      <c r="BT911" s="2"/>
      <c r="BU911" s="2"/>
      <c r="BV911" s="2"/>
      <c r="BW911" s="2"/>
      <c r="BX911" s="2"/>
      <c r="BY911" s="2"/>
      <c r="BZ911" s="2"/>
      <c r="CA911" s="2"/>
      <c r="CB911" s="2"/>
      <c r="CC911" s="2"/>
      <c r="CD911" s="2"/>
      <c r="CE911" s="2"/>
      <c r="CF911" s="2"/>
      <c r="CG911" s="2"/>
      <c r="CH911" s="2"/>
      <c r="CI911" s="2"/>
      <c r="CJ911" s="2"/>
      <c r="CK911" s="2"/>
      <c r="CL911" s="2"/>
      <c r="CM911" s="2"/>
      <c r="CN911" s="2"/>
      <c r="CO911" s="2"/>
      <c r="CP911" s="2"/>
      <c r="CQ911" s="2"/>
      <c r="CR911" s="2"/>
      <c r="CS911" s="2"/>
      <c r="CT911" s="2"/>
      <c r="CU911" s="2"/>
      <c r="CV911" s="2"/>
      <c r="CW911" s="2"/>
      <c r="CX911" s="2"/>
      <c r="CY911" s="2"/>
      <c r="CZ911" s="2"/>
      <c r="DA911" s="2"/>
      <c r="DB911" s="2"/>
      <c r="DC911" s="2"/>
      <c r="DD911" s="2"/>
      <c r="DE911" s="2"/>
      <c r="DF911" s="2"/>
      <c r="DG911" s="2"/>
      <c r="DH911" s="2"/>
      <c r="DI911" s="2"/>
      <c r="DJ911" s="2"/>
      <c r="DK911" s="2"/>
      <c r="DL911" s="2"/>
      <c r="DM911" s="2"/>
      <c r="DN911" s="2"/>
      <c r="DO911" s="2"/>
      <c r="DP911" s="2"/>
    </row>
    <row r="912" spans="9:120" ht="9.9499999999999993" customHeight="1">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2"/>
      <c r="AP912" s="2"/>
      <c r="AQ912" s="2"/>
      <c r="AR912" s="2"/>
      <c r="AS912" s="2"/>
      <c r="AT912" s="2"/>
      <c r="AU912" s="2"/>
      <c r="AV912" s="2"/>
      <c r="AW912" s="2"/>
      <c r="AX912" s="2"/>
      <c r="AY912" s="2"/>
      <c r="AZ912" s="2"/>
      <c r="BA912" s="2"/>
      <c r="BB912" s="2"/>
      <c r="BC912" s="2"/>
      <c r="BD912" s="2"/>
      <c r="BE912" s="2"/>
      <c r="BF912" s="2"/>
      <c r="BG912" s="2"/>
      <c r="BH912" s="2"/>
      <c r="BI912" s="2"/>
      <c r="BJ912" s="2"/>
      <c r="BK912" s="2"/>
      <c r="BL912" s="2"/>
      <c r="BM912" s="2"/>
      <c r="BN912" s="2"/>
      <c r="BO912" s="2"/>
      <c r="BP912" s="2"/>
      <c r="BQ912" s="2"/>
      <c r="BR912" s="2"/>
      <c r="BS912" s="2"/>
      <c r="BT912" s="2"/>
      <c r="BU912" s="2"/>
      <c r="BV912" s="2"/>
      <c r="BW912" s="2"/>
      <c r="BX912" s="2"/>
      <c r="BY912" s="2"/>
      <c r="BZ912" s="2"/>
      <c r="CA912" s="2"/>
      <c r="CB912" s="2"/>
      <c r="CC912" s="2"/>
      <c r="CD912" s="2"/>
      <c r="CE912" s="2"/>
      <c r="CF912" s="2"/>
      <c r="CG912" s="2"/>
      <c r="CH912" s="2"/>
      <c r="CI912" s="2"/>
      <c r="CJ912" s="2"/>
      <c r="CK912" s="2"/>
      <c r="CL912" s="2"/>
      <c r="CM912" s="2"/>
      <c r="CN912" s="2"/>
      <c r="CO912" s="2"/>
      <c r="CP912" s="2"/>
      <c r="CQ912" s="2"/>
      <c r="CR912" s="2"/>
      <c r="CS912" s="2"/>
      <c r="CT912" s="2"/>
      <c r="CU912" s="2"/>
      <c r="CV912" s="2"/>
      <c r="CW912" s="2"/>
      <c r="CX912" s="2"/>
      <c r="CY912" s="2"/>
      <c r="CZ912" s="2"/>
      <c r="DA912" s="2"/>
      <c r="DB912" s="2"/>
      <c r="DC912" s="2"/>
      <c r="DD912" s="2"/>
      <c r="DE912" s="2"/>
      <c r="DF912" s="2"/>
      <c r="DG912" s="2"/>
      <c r="DH912" s="2"/>
      <c r="DI912" s="2"/>
      <c r="DJ912" s="2"/>
      <c r="DK912" s="2"/>
      <c r="DL912" s="2"/>
      <c r="DM912" s="2"/>
      <c r="DN912" s="2"/>
      <c r="DO912" s="2"/>
      <c r="DP912" s="2"/>
    </row>
    <row r="913" spans="9:120" ht="9.9499999999999993" customHeight="1">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2"/>
      <c r="AP913" s="2"/>
      <c r="AQ913" s="2"/>
      <c r="AR913" s="2"/>
      <c r="AS913" s="2"/>
      <c r="AT913" s="2"/>
      <c r="AU913" s="2"/>
      <c r="AV913" s="2"/>
      <c r="AW913" s="2"/>
      <c r="AX913" s="2"/>
      <c r="AY913" s="2"/>
      <c r="AZ913" s="2"/>
      <c r="BA913" s="2"/>
      <c r="BB913" s="2"/>
      <c r="BC913" s="2"/>
      <c r="BD913" s="2"/>
      <c r="BE913" s="2"/>
      <c r="BF913" s="2"/>
      <c r="BG913" s="2"/>
      <c r="BH913" s="2"/>
      <c r="BI913" s="2"/>
      <c r="BJ913" s="2"/>
      <c r="BK913" s="2"/>
      <c r="BL913" s="2"/>
      <c r="BM913" s="2"/>
      <c r="BN913" s="2"/>
      <c r="BO913" s="2"/>
      <c r="BP913" s="2"/>
      <c r="BQ913" s="2"/>
      <c r="BR913" s="2"/>
      <c r="BS913" s="2"/>
      <c r="BT913" s="2"/>
      <c r="BU913" s="2"/>
      <c r="BV913" s="2"/>
      <c r="BW913" s="2"/>
      <c r="BX913" s="2"/>
      <c r="BY913" s="2"/>
      <c r="BZ913" s="2"/>
      <c r="CA913" s="2"/>
      <c r="CB913" s="2"/>
      <c r="CC913" s="2"/>
      <c r="CD913" s="2"/>
      <c r="CE913" s="2"/>
      <c r="CF913" s="2"/>
      <c r="CG913" s="2"/>
      <c r="CH913" s="2"/>
      <c r="CI913" s="2"/>
      <c r="CJ913" s="2"/>
      <c r="CK913" s="2"/>
      <c r="CL913" s="2"/>
      <c r="CM913" s="2"/>
      <c r="CN913" s="2"/>
      <c r="CO913" s="2"/>
      <c r="CP913" s="2"/>
      <c r="CQ913" s="2"/>
      <c r="CR913" s="2"/>
      <c r="CS913" s="2"/>
      <c r="CT913" s="2"/>
      <c r="CU913" s="2"/>
      <c r="CV913" s="2"/>
      <c r="CW913" s="2"/>
      <c r="CX913" s="2"/>
      <c r="CY913" s="2"/>
      <c r="CZ913" s="2"/>
      <c r="DA913" s="2"/>
      <c r="DB913" s="2"/>
      <c r="DC913" s="2"/>
      <c r="DD913" s="2"/>
      <c r="DE913" s="2"/>
      <c r="DF913" s="2"/>
      <c r="DG913" s="2"/>
      <c r="DH913" s="2"/>
      <c r="DI913" s="2"/>
      <c r="DJ913" s="2"/>
      <c r="DK913" s="2"/>
      <c r="DL913" s="2"/>
      <c r="DM913" s="2"/>
      <c r="DN913" s="2"/>
      <c r="DO913" s="2"/>
      <c r="DP913" s="2"/>
    </row>
    <row r="914" spans="9:120" ht="9.9499999999999993" customHeight="1">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2"/>
      <c r="AP914" s="2"/>
      <c r="AQ914" s="2"/>
      <c r="AR914" s="2"/>
      <c r="AS914" s="2"/>
      <c r="AT914" s="2"/>
      <c r="AU914" s="2"/>
      <c r="AV914" s="2"/>
      <c r="AW914" s="2"/>
      <c r="AX914" s="2"/>
      <c r="AY914" s="2"/>
      <c r="AZ914" s="2"/>
      <c r="BA914" s="2"/>
      <c r="BB914" s="2"/>
      <c r="BC914" s="2"/>
      <c r="BD914" s="2"/>
      <c r="BE914" s="2"/>
      <c r="BF914" s="2"/>
      <c r="BG914" s="2"/>
      <c r="BH914" s="2"/>
      <c r="BI914" s="2"/>
      <c r="BJ914" s="2"/>
      <c r="BK914" s="2"/>
      <c r="BL914" s="2"/>
      <c r="BM914" s="2"/>
      <c r="BN914" s="2"/>
      <c r="BO914" s="2"/>
      <c r="BP914" s="2"/>
      <c r="BQ914" s="2"/>
      <c r="BR914" s="2"/>
      <c r="BS914" s="2"/>
      <c r="BT914" s="2"/>
      <c r="BU914" s="2"/>
      <c r="BV914" s="2"/>
      <c r="BW914" s="2"/>
      <c r="BX914" s="2"/>
      <c r="BY914" s="2"/>
      <c r="BZ914" s="2"/>
      <c r="CA914" s="2"/>
      <c r="CB914" s="2"/>
      <c r="CC914" s="2"/>
      <c r="CD914" s="2"/>
      <c r="CE914" s="2"/>
      <c r="CF914" s="2"/>
      <c r="CG914" s="2"/>
      <c r="CH914" s="2"/>
      <c r="CI914" s="2"/>
      <c r="CJ914" s="2"/>
      <c r="CK914" s="2"/>
      <c r="CL914" s="2"/>
      <c r="CM914" s="2"/>
      <c r="CN914" s="2"/>
      <c r="CO914" s="2"/>
      <c r="CP914" s="2"/>
      <c r="CQ914" s="2"/>
      <c r="CR914" s="2"/>
      <c r="CS914" s="2"/>
      <c r="CT914" s="2"/>
      <c r="CU914" s="2"/>
      <c r="CV914" s="2"/>
      <c r="CW914" s="2"/>
      <c r="CX914" s="2"/>
      <c r="CY914" s="2"/>
      <c r="CZ914" s="2"/>
      <c r="DA914" s="2"/>
      <c r="DB914" s="2"/>
      <c r="DC914" s="2"/>
      <c r="DD914" s="2"/>
      <c r="DE914" s="2"/>
      <c r="DF914" s="2"/>
      <c r="DG914" s="2"/>
      <c r="DH914" s="2"/>
      <c r="DI914" s="2"/>
      <c r="DJ914" s="2"/>
      <c r="DK914" s="2"/>
      <c r="DL914" s="2"/>
      <c r="DM914" s="2"/>
      <c r="DN914" s="2"/>
      <c r="DO914" s="2"/>
      <c r="DP914" s="2"/>
    </row>
    <row r="915" spans="9:120" ht="9.9499999999999993" customHeight="1">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2"/>
      <c r="AP915" s="2"/>
      <c r="AQ915" s="2"/>
      <c r="AR915" s="2"/>
      <c r="AS915" s="2"/>
      <c r="AT915" s="2"/>
      <c r="AU915" s="2"/>
      <c r="AV915" s="2"/>
      <c r="AW915" s="2"/>
      <c r="AX915" s="2"/>
      <c r="AY915" s="2"/>
      <c r="AZ915" s="2"/>
      <c r="BA915" s="2"/>
      <c r="BB915" s="2"/>
      <c r="BC915" s="2"/>
      <c r="BD915" s="2"/>
      <c r="BE915" s="2"/>
      <c r="BF915" s="2"/>
      <c r="BG915" s="2"/>
      <c r="BH915" s="2"/>
      <c r="BI915" s="2"/>
      <c r="BJ915" s="2"/>
      <c r="BK915" s="2"/>
      <c r="BL915" s="2"/>
      <c r="BM915" s="2"/>
      <c r="BN915" s="2"/>
      <c r="BO915" s="2"/>
      <c r="BP915" s="2"/>
      <c r="BQ915" s="2"/>
      <c r="BR915" s="2"/>
      <c r="BS915" s="2"/>
      <c r="BT915" s="2"/>
      <c r="BU915" s="2"/>
      <c r="BV915" s="2"/>
      <c r="BW915" s="2"/>
      <c r="BX915" s="2"/>
      <c r="BY915" s="2"/>
      <c r="BZ915" s="2"/>
      <c r="CA915" s="2"/>
      <c r="CB915" s="2"/>
      <c r="CC915" s="2"/>
      <c r="CD915" s="2"/>
      <c r="CE915" s="2"/>
      <c r="CF915" s="2"/>
      <c r="CG915" s="2"/>
      <c r="CH915" s="2"/>
      <c r="CI915" s="2"/>
      <c r="CJ915" s="2"/>
      <c r="CK915" s="2"/>
      <c r="CL915" s="2"/>
      <c r="CM915" s="2"/>
      <c r="CN915" s="2"/>
      <c r="CO915" s="2"/>
      <c r="CP915" s="2"/>
      <c r="CQ915" s="2"/>
      <c r="CR915" s="2"/>
      <c r="CS915" s="2"/>
      <c r="CT915" s="2"/>
      <c r="CU915" s="2"/>
      <c r="CV915" s="2"/>
      <c r="CW915" s="2"/>
      <c r="CX915" s="2"/>
      <c r="CY915" s="2"/>
      <c r="CZ915" s="2"/>
      <c r="DA915" s="2"/>
      <c r="DB915" s="2"/>
      <c r="DC915" s="2"/>
      <c r="DD915" s="2"/>
      <c r="DE915" s="2"/>
      <c r="DF915" s="2"/>
      <c r="DG915" s="2"/>
      <c r="DH915" s="2"/>
      <c r="DI915" s="2"/>
      <c r="DJ915" s="2"/>
      <c r="DK915" s="2"/>
      <c r="DL915" s="2"/>
      <c r="DM915" s="2"/>
      <c r="DN915" s="2"/>
      <c r="DO915" s="2"/>
      <c r="DP915" s="2"/>
    </row>
    <row r="916" spans="9:120" ht="9.9499999999999993" customHeight="1">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2"/>
      <c r="AP916" s="2"/>
      <c r="AQ916" s="2"/>
      <c r="AR916" s="2"/>
      <c r="AS916" s="2"/>
      <c r="AT916" s="2"/>
      <c r="AU916" s="2"/>
      <c r="AV916" s="2"/>
      <c r="AW916" s="2"/>
      <c r="AX916" s="2"/>
      <c r="AY916" s="2"/>
      <c r="AZ916" s="2"/>
      <c r="BA916" s="2"/>
      <c r="BB916" s="2"/>
      <c r="BC916" s="2"/>
      <c r="BD916" s="2"/>
      <c r="BE916" s="2"/>
      <c r="BF916" s="2"/>
      <c r="BG916" s="2"/>
      <c r="BH916" s="2"/>
      <c r="BI916" s="2"/>
      <c r="BJ916" s="2"/>
      <c r="BK916" s="2"/>
      <c r="BL916" s="2"/>
      <c r="BM916" s="2"/>
      <c r="BN916" s="2"/>
      <c r="BO916" s="2"/>
      <c r="BP916" s="2"/>
      <c r="BQ916" s="2"/>
      <c r="BR916" s="2"/>
      <c r="BS916" s="2"/>
      <c r="BT916" s="2"/>
      <c r="BU916" s="2"/>
      <c r="BV916" s="2"/>
      <c r="BW916" s="2"/>
      <c r="BX916" s="2"/>
      <c r="BY916" s="2"/>
      <c r="BZ916" s="2"/>
      <c r="CA916" s="2"/>
      <c r="CB916" s="2"/>
      <c r="CC916" s="2"/>
      <c r="CD916" s="2"/>
      <c r="CE916" s="2"/>
      <c r="CF916" s="2"/>
      <c r="CG916" s="2"/>
      <c r="CH916" s="2"/>
      <c r="CI916" s="2"/>
      <c r="CJ916" s="2"/>
      <c r="CK916" s="2"/>
      <c r="CL916" s="2"/>
      <c r="CM916" s="2"/>
      <c r="CN916" s="2"/>
      <c r="CO916" s="2"/>
      <c r="CP916" s="2"/>
      <c r="CQ916" s="2"/>
      <c r="CR916" s="2"/>
      <c r="CS916" s="2"/>
      <c r="CT916" s="2"/>
      <c r="CU916" s="2"/>
      <c r="CV916" s="2"/>
      <c r="CW916" s="2"/>
      <c r="CX916" s="2"/>
      <c r="CY916" s="2"/>
      <c r="CZ916" s="2"/>
      <c r="DA916" s="2"/>
      <c r="DB916" s="2"/>
      <c r="DC916" s="2"/>
      <c r="DD916" s="2"/>
      <c r="DE916" s="2"/>
      <c r="DF916" s="2"/>
      <c r="DG916" s="2"/>
      <c r="DH916" s="2"/>
      <c r="DI916" s="2"/>
      <c r="DJ916" s="2"/>
      <c r="DK916" s="2"/>
      <c r="DL916" s="2"/>
      <c r="DM916" s="2"/>
      <c r="DN916" s="2"/>
      <c r="DO916" s="2"/>
      <c r="DP916" s="2"/>
    </row>
    <row r="917" spans="9:120" ht="9.9499999999999993" customHeight="1">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c r="AO917" s="2"/>
      <c r="AP917" s="2"/>
      <c r="AQ917" s="2"/>
      <c r="AR917" s="2"/>
      <c r="AS917" s="2"/>
      <c r="AT917" s="2"/>
      <c r="AU917" s="2"/>
      <c r="AV917" s="2"/>
      <c r="AW917" s="2"/>
      <c r="AX917" s="2"/>
      <c r="AY917" s="2"/>
      <c r="AZ917" s="2"/>
      <c r="BA917" s="2"/>
      <c r="BB917" s="2"/>
      <c r="BC917" s="2"/>
      <c r="BD917" s="2"/>
      <c r="BE917" s="2"/>
      <c r="BF917" s="2"/>
      <c r="BG917" s="2"/>
      <c r="BH917" s="2"/>
      <c r="BI917" s="2"/>
      <c r="BJ917" s="2"/>
      <c r="BK917" s="2"/>
      <c r="BL917" s="2"/>
      <c r="BM917" s="2"/>
      <c r="BN917" s="2"/>
      <c r="BO917" s="2"/>
      <c r="BP917" s="2"/>
      <c r="BQ917" s="2"/>
      <c r="BR917" s="2"/>
      <c r="BS917" s="2"/>
      <c r="BT917" s="2"/>
      <c r="BU917" s="2"/>
      <c r="BV917" s="2"/>
      <c r="BW917" s="2"/>
      <c r="BX917" s="2"/>
      <c r="BY917" s="2"/>
      <c r="BZ917" s="2"/>
      <c r="CA917" s="2"/>
      <c r="CB917" s="2"/>
      <c r="CC917" s="2"/>
      <c r="CD917" s="2"/>
      <c r="CE917" s="2"/>
      <c r="CF917" s="2"/>
      <c r="CG917" s="2"/>
      <c r="CH917" s="2"/>
      <c r="CI917" s="2"/>
      <c r="CJ917" s="2"/>
      <c r="CK917" s="2"/>
      <c r="CL917" s="2"/>
      <c r="CM917" s="2"/>
      <c r="CN917" s="2"/>
      <c r="CO917" s="2"/>
      <c r="CP917" s="2"/>
      <c r="CQ917" s="2"/>
      <c r="CR917" s="2"/>
      <c r="CS917" s="2"/>
      <c r="CT917" s="2"/>
      <c r="CU917" s="2"/>
      <c r="CV917" s="2"/>
      <c r="CW917" s="2"/>
      <c r="CX917" s="2"/>
      <c r="CY917" s="2"/>
      <c r="CZ917" s="2"/>
      <c r="DA917" s="2"/>
      <c r="DB917" s="2"/>
      <c r="DC917" s="2"/>
      <c r="DD917" s="2"/>
      <c r="DE917" s="2"/>
      <c r="DF917" s="2"/>
      <c r="DG917" s="2"/>
      <c r="DH917" s="2"/>
      <c r="DI917" s="2"/>
      <c r="DJ917" s="2"/>
      <c r="DK917" s="2"/>
      <c r="DL917" s="2"/>
      <c r="DM917" s="2"/>
      <c r="DN917" s="2"/>
      <c r="DO917" s="2"/>
      <c r="DP917" s="2"/>
    </row>
    <row r="918" spans="9:120" ht="9.9499999999999993" customHeight="1">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c r="AO918" s="2"/>
      <c r="AP918" s="2"/>
      <c r="AQ918" s="2"/>
      <c r="AR918" s="2"/>
      <c r="AS918" s="2"/>
      <c r="AT918" s="2"/>
      <c r="AU918" s="2"/>
      <c r="AV918" s="2"/>
      <c r="AW918" s="2"/>
      <c r="AX918" s="2"/>
      <c r="AY918" s="2"/>
      <c r="AZ918" s="2"/>
      <c r="BA918" s="2"/>
      <c r="BB918" s="2"/>
      <c r="BC918" s="2"/>
      <c r="BD918" s="2"/>
      <c r="BE918" s="2"/>
      <c r="BF918" s="2"/>
      <c r="BG918" s="2"/>
      <c r="BH918" s="2"/>
      <c r="BI918" s="2"/>
      <c r="BJ918" s="2"/>
      <c r="BK918" s="2"/>
      <c r="BL918" s="2"/>
      <c r="BM918" s="2"/>
      <c r="BN918" s="2"/>
      <c r="BO918" s="2"/>
      <c r="BP918" s="2"/>
      <c r="BQ918" s="2"/>
      <c r="BR918" s="2"/>
      <c r="BS918" s="2"/>
      <c r="BT918" s="2"/>
      <c r="BU918" s="2"/>
      <c r="BV918" s="2"/>
      <c r="BW918" s="2"/>
      <c r="BX918" s="2"/>
      <c r="BY918" s="2"/>
      <c r="BZ918" s="2"/>
      <c r="CA918" s="2"/>
      <c r="CB918" s="2"/>
      <c r="CC918" s="2"/>
      <c r="CD918" s="2"/>
      <c r="CE918" s="2"/>
      <c r="CF918" s="2"/>
      <c r="CG918" s="2"/>
      <c r="CH918" s="2"/>
      <c r="CI918" s="2"/>
      <c r="CJ918" s="2"/>
      <c r="CK918" s="2"/>
      <c r="CL918" s="2"/>
      <c r="CM918" s="2"/>
      <c r="CN918" s="2"/>
      <c r="CO918" s="2"/>
      <c r="CP918" s="2"/>
      <c r="CQ918" s="2"/>
      <c r="CR918" s="2"/>
      <c r="CS918" s="2"/>
      <c r="CT918" s="2"/>
      <c r="CU918" s="2"/>
      <c r="CV918" s="2"/>
      <c r="CW918" s="2"/>
      <c r="CX918" s="2"/>
      <c r="CY918" s="2"/>
      <c r="CZ918" s="2"/>
      <c r="DA918" s="2"/>
      <c r="DB918" s="2"/>
      <c r="DC918" s="2"/>
      <c r="DD918" s="2"/>
      <c r="DE918" s="2"/>
      <c r="DF918" s="2"/>
      <c r="DG918" s="2"/>
      <c r="DH918" s="2"/>
      <c r="DI918" s="2"/>
      <c r="DJ918" s="2"/>
      <c r="DK918" s="2"/>
      <c r="DL918" s="2"/>
      <c r="DM918" s="2"/>
      <c r="DN918" s="2"/>
      <c r="DO918" s="2"/>
      <c r="DP918" s="2"/>
    </row>
    <row r="919" spans="9:120" ht="9.9499999999999993" customHeight="1">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2"/>
      <c r="AP919" s="2"/>
      <c r="AQ919" s="2"/>
      <c r="AR919" s="2"/>
      <c r="AS919" s="2"/>
      <c r="AT919" s="2"/>
      <c r="AU919" s="2"/>
      <c r="AV919" s="2"/>
      <c r="AW919" s="2"/>
      <c r="AX919" s="2"/>
      <c r="AY919" s="2"/>
      <c r="AZ919" s="2"/>
      <c r="BA919" s="2"/>
      <c r="BB919" s="2"/>
      <c r="BC919" s="2"/>
      <c r="BD919" s="2"/>
      <c r="BE919" s="2"/>
      <c r="BF919" s="2"/>
      <c r="BG919" s="2"/>
      <c r="BH919" s="2"/>
      <c r="BI919" s="2"/>
      <c r="BJ919" s="2"/>
      <c r="BK919" s="2"/>
      <c r="BL919" s="2"/>
      <c r="BM919" s="2"/>
      <c r="BN919" s="2"/>
      <c r="BO919" s="2"/>
      <c r="BP919" s="2"/>
      <c r="BQ919" s="2"/>
      <c r="BR919" s="2"/>
      <c r="BS919" s="2"/>
      <c r="BT919" s="2"/>
      <c r="BU919" s="2"/>
      <c r="BV919" s="2"/>
      <c r="BW919" s="2"/>
      <c r="BX919" s="2"/>
      <c r="BY919" s="2"/>
      <c r="BZ919" s="2"/>
      <c r="CA919" s="2"/>
      <c r="CB919" s="2"/>
      <c r="CC919" s="2"/>
      <c r="CD919" s="2"/>
      <c r="CE919" s="2"/>
      <c r="CF919" s="2"/>
      <c r="CG919" s="2"/>
      <c r="CH919" s="2"/>
      <c r="CI919" s="2"/>
      <c r="CJ919" s="2"/>
      <c r="CK919" s="2"/>
      <c r="CL919" s="2"/>
      <c r="CM919" s="2"/>
      <c r="CN919" s="2"/>
      <c r="CO919" s="2"/>
      <c r="CP919" s="2"/>
      <c r="CQ919" s="2"/>
      <c r="CR919" s="2"/>
      <c r="CS919" s="2"/>
      <c r="CT919" s="2"/>
      <c r="CU919" s="2"/>
      <c r="CV919" s="2"/>
      <c r="CW919" s="2"/>
      <c r="CX919" s="2"/>
      <c r="CY919" s="2"/>
      <c r="CZ919" s="2"/>
      <c r="DA919" s="2"/>
      <c r="DB919" s="2"/>
      <c r="DC919" s="2"/>
      <c r="DD919" s="2"/>
      <c r="DE919" s="2"/>
      <c r="DF919" s="2"/>
      <c r="DG919" s="2"/>
      <c r="DH919" s="2"/>
      <c r="DI919" s="2"/>
      <c r="DJ919" s="2"/>
      <c r="DK919" s="2"/>
      <c r="DL919" s="2"/>
      <c r="DM919" s="2"/>
      <c r="DN919" s="2"/>
      <c r="DO919" s="2"/>
      <c r="DP919" s="2"/>
    </row>
    <row r="920" spans="9:120" ht="9.9499999999999993" customHeight="1">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c r="AO920" s="2"/>
      <c r="AP920" s="2"/>
      <c r="AQ920" s="2"/>
      <c r="AR920" s="2"/>
      <c r="AS920" s="2"/>
      <c r="AT920" s="2"/>
      <c r="AU920" s="2"/>
      <c r="AV920" s="2"/>
      <c r="AW920" s="2"/>
      <c r="AX920" s="2"/>
      <c r="AY920" s="2"/>
      <c r="AZ920" s="2"/>
      <c r="BA920" s="2"/>
      <c r="BB920" s="2"/>
      <c r="BC920" s="2"/>
      <c r="BD920" s="2"/>
      <c r="BE920" s="2"/>
      <c r="BF920" s="2"/>
      <c r="BG920" s="2"/>
      <c r="BH920" s="2"/>
      <c r="BI920" s="2"/>
      <c r="BJ920" s="2"/>
      <c r="BK920" s="2"/>
      <c r="BL920" s="2"/>
      <c r="BM920" s="2"/>
      <c r="BN920" s="2"/>
      <c r="BO920" s="2"/>
      <c r="BP920" s="2"/>
      <c r="BQ920" s="2"/>
      <c r="BR920" s="2"/>
      <c r="BS920" s="2"/>
      <c r="BT920" s="2"/>
      <c r="BU920" s="2"/>
      <c r="BV920" s="2"/>
      <c r="BW920" s="2"/>
      <c r="BX920" s="2"/>
      <c r="BY920" s="2"/>
      <c r="BZ920" s="2"/>
      <c r="CA920" s="2"/>
      <c r="CB920" s="2"/>
      <c r="CC920" s="2"/>
      <c r="CD920" s="2"/>
      <c r="CE920" s="2"/>
      <c r="CF920" s="2"/>
      <c r="CG920" s="2"/>
      <c r="CH920" s="2"/>
      <c r="CI920" s="2"/>
      <c r="CJ920" s="2"/>
      <c r="CK920" s="2"/>
      <c r="CL920" s="2"/>
      <c r="CM920" s="2"/>
      <c r="CN920" s="2"/>
      <c r="CO920" s="2"/>
      <c r="CP920" s="2"/>
      <c r="CQ920" s="2"/>
      <c r="CR920" s="2"/>
      <c r="CS920" s="2"/>
      <c r="CT920" s="2"/>
      <c r="CU920" s="2"/>
      <c r="CV920" s="2"/>
      <c r="CW920" s="2"/>
      <c r="CX920" s="2"/>
      <c r="CY920" s="2"/>
      <c r="CZ920" s="2"/>
      <c r="DA920" s="2"/>
      <c r="DB920" s="2"/>
      <c r="DC920" s="2"/>
      <c r="DD920" s="2"/>
      <c r="DE920" s="2"/>
      <c r="DF920" s="2"/>
      <c r="DG920" s="2"/>
      <c r="DH920" s="2"/>
      <c r="DI920" s="2"/>
      <c r="DJ920" s="2"/>
      <c r="DK920" s="2"/>
      <c r="DL920" s="2"/>
      <c r="DM920" s="2"/>
      <c r="DN920" s="2"/>
      <c r="DO920" s="2"/>
      <c r="DP920" s="2"/>
    </row>
    <row r="921" spans="9:120" ht="9.9499999999999993" customHeight="1">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c r="AO921" s="2"/>
      <c r="AP921" s="2"/>
      <c r="AQ921" s="2"/>
      <c r="AR921" s="2"/>
      <c r="AS921" s="2"/>
      <c r="AT921" s="2"/>
      <c r="AU921" s="2"/>
      <c r="AV921" s="2"/>
      <c r="AW921" s="2"/>
      <c r="AX921" s="2"/>
      <c r="AY921" s="2"/>
      <c r="AZ921" s="2"/>
      <c r="BA921" s="2"/>
      <c r="BB921" s="2"/>
      <c r="BC921" s="2"/>
      <c r="BD921" s="2"/>
      <c r="BE921" s="2"/>
      <c r="BF921" s="2"/>
      <c r="BG921" s="2"/>
      <c r="BH921" s="2"/>
      <c r="BI921" s="2"/>
      <c r="BJ921" s="2"/>
      <c r="BK921" s="2"/>
      <c r="BL921" s="2"/>
      <c r="BM921" s="2"/>
      <c r="BN921" s="2"/>
      <c r="BO921" s="2"/>
      <c r="BP921" s="2"/>
      <c r="BQ921" s="2"/>
      <c r="BR921" s="2"/>
      <c r="BS921" s="2"/>
      <c r="BT921" s="2"/>
      <c r="BU921" s="2"/>
      <c r="BV921" s="2"/>
      <c r="BW921" s="2"/>
      <c r="BX921" s="2"/>
      <c r="BY921" s="2"/>
      <c r="BZ921" s="2"/>
      <c r="CA921" s="2"/>
      <c r="CB921" s="2"/>
      <c r="CC921" s="2"/>
      <c r="CD921" s="2"/>
      <c r="CE921" s="2"/>
      <c r="CF921" s="2"/>
      <c r="CG921" s="2"/>
      <c r="CH921" s="2"/>
      <c r="CI921" s="2"/>
      <c r="CJ921" s="2"/>
      <c r="CK921" s="2"/>
      <c r="CL921" s="2"/>
      <c r="CM921" s="2"/>
      <c r="CN921" s="2"/>
      <c r="CO921" s="2"/>
      <c r="CP921" s="2"/>
      <c r="CQ921" s="2"/>
      <c r="CR921" s="2"/>
      <c r="CS921" s="2"/>
      <c r="CT921" s="2"/>
      <c r="CU921" s="2"/>
      <c r="CV921" s="2"/>
      <c r="CW921" s="2"/>
      <c r="CX921" s="2"/>
      <c r="CY921" s="2"/>
      <c r="CZ921" s="2"/>
      <c r="DA921" s="2"/>
      <c r="DB921" s="2"/>
      <c r="DC921" s="2"/>
      <c r="DD921" s="2"/>
      <c r="DE921" s="2"/>
      <c r="DF921" s="2"/>
      <c r="DG921" s="2"/>
      <c r="DH921" s="2"/>
      <c r="DI921" s="2"/>
      <c r="DJ921" s="2"/>
      <c r="DK921" s="2"/>
      <c r="DL921" s="2"/>
      <c r="DM921" s="2"/>
      <c r="DN921" s="2"/>
      <c r="DO921" s="2"/>
      <c r="DP921" s="2"/>
    </row>
    <row r="922" spans="9:120" ht="9.9499999999999993" customHeight="1">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2"/>
      <c r="AP922" s="2"/>
      <c r="AQ922" s="2"/>
      <c r="AR922" s="2"/>
      <c r="AS922" s="2"/>
      <c r="AT922" s="2"/>
      <c r="AU922" s="2"/>
      <c r="AV922" s="2"/>
      <c r="AW922" s="2"/>
      <c r="AX922" s="2"/>
      <c r="AY922" s="2"/>
      <c r="AZ922" s="2"/>
      <c r="BA922" s="2"/>
      <c r="BB922" s="2"/>
      <c r="BC922" s="2"/>
      <c r="BD922" s="2"/>
      <c r="BE922" s="2"/>
      <c r="BF922" s="2"/>
      <c r="BG922" s="2"/>
      <c r="BH922" s="2"/>
      <c r="BI922" s="2"/>
      <c r="BJ922" s="2"/>
      <c r="BK922" s="2"/>
      <c r="BL922" s="2"/>
      <c r="BM922" s="2"/>
      <c r="BN922" s="2"/>
      <c r="BO922" s="2"/>
      <c r="BP922" s="2"/>
      <c r="BQ922" s="2"/>
      <c r="BR922" s="2"/>
      <c r="BS922" s="2"/>
      <c r="BT922" s="2"/>
      <c r="BU922" s="2"/>
      <c r="BV922" s="2"/>
      <c r="BW922" s="2"/>
      <c r="BX922" s="2"/>
      <c r="BY922" s="2"/>
      <c r="BZ922" s="2"/>
      <c r="CA922" s="2"/>
      <c r="CB922" s="2"/>
      <c r="CC922" s="2"/>
      <c r="CD922" s="2"/>
      <c r="CE922" s="2"/>
      <c r="CF922" s="2"/>
      <c r="CG922" s="2"/>
      <c r="CH922" s="2"/>
      <c r="CI922" s="2"/>
      <c r="CJ922" s="2"/>
      <c r="CK922" s="2"/>
      <c r="CL922" s="2"/>
      <c r="CM922" s="2"/>
      <c r="CN922" s="2"/>
      <c r="CO922" s="2"/>
      <c r="CP922" s="2"/>
      <c r="CQ922" s="2"/>
      <c r="CR922" s="2"/>
      <c r="CS922" s="2"/>
      <c r="CT922" s="2"/>
      <c r="CU922" s="2"/>
      <c r="CV922" s="2"/>
      <c r="CW922" s="2"/>
      <c r="CX922" s="2"/>
      <c r="CY922" s="2"/>
      <c r="CZ922" s="2"/>
      <c r="DA922" s="2"/>
      <c r="DB922" s="2"/>
      <c r="DC922" s="2"/>
      <c r="DD922" s="2"/>
      <c r="DE922" s="2"/>
      <c r="DF922" s="2"/>
      <c r="DG922" s="2"/>
      <c r="DH922" s="2"/>
      <c r="DI922" s="2"/>
      <c r="DJ922" s="2"/>
      <c r="DK922" s="2"/>
      <c r="DL922" s="2"/>
      <c r="DM922" s="2"/>
      <c r="DN922" s="2"/>
      <c r="DO922" s="2"/>
      <c r="DP922" s="2"/>
    </row>
    <row r="923" spans="9:120" ht="9.9499999999999993" customHeight="1">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2"/>
      <c r="AP923" s="2"/>
      <c r="AQ923" s="2"/>
      <c r="AR923" s="2"/>
      <c r="AS923" s="2"/>
      <c r="AT923" s="2"/>
      <c r="AU923" s="2"/>
      <c r="AV923" s="2"/>
      <c r="AW923" s="2"/>
      <c r="AX923" s="2"/>
      <c r="AY923" s="2"/>
      <c r="AZ923" s="2"/>
      <c r="BA923" s="2"/>
      <c r="BB923" s="2"/>
      <c r="BC923" s="2"/>
      <c r="BD923" s="2"/>
      <c r="BE923" s="2"/>
      <c r="BF923" s="2"/>
      <c r="BG923" s="2"/>
      <c r="BH923" s="2"/>
      <c r="BI923" s="2"/>
      <c r="BJ923" s="2"/>
      <c r="BK923" s="2"/>
      <c r="BL923" s="2"/>
      <c r="BM923" s="2"/>
      <c r="BN923" s="2"/>
      <c r="BO923" s="2"/>
      <c r="BP923" s="2"/>
      <c r="BQ923" s="2"/>
      <c r="BR923" s="2"/>
      <c r="BS923" s="2"/>
      <c r="BT923" s="2"/>
      <c r="BU923" s="2"/>
      <c r="BV923" s="2"/>
      <c r="BW923" s="2"/>
      <c r="BX923" s="2"/>
      <c r="BY923" s="2"/>
      <c r="BZ923" s="2"/>
      <c r="CA923" s="2"/>
      <c r="CB923" s="2"/>
      <c r="CC923" s="2"/>
      <c r="CD923" s="2"/>
      <c r="CE923" s="2"/>
      <c r="CF923" s="2"/>
      <c r="CG923" s="2"/>
      <c r="CH923" s="2"/>
      <c r="CI923" s="2"/>
      <c r="CJ923" s="2"/>
      <c r="CK923" s="2"/>
      <c r="CL923" s="2"/>
      <c r="CM923" s="2"/>
      <c r="CN923" s="2"/>
      <c r="CO923" s="2"/>
      <c r="CP923" s="2"/>
      <c r="CQ923" s="2"/>
      <c r="CR923" s="2"/>
      <c r="CS923" s="2"/>
      <c r="CT923" s="2"/>
      <c r="CU923" s="2"/>
      <c r="CV923" s="2"/>
      <c r="CW923" s="2"/>
      <c r="CX923" s="2"/>
      <c r="CY923" s="2"/>
      <c r="CZ923" s="2"/>
      <c r="DA923" s="2"/>
      <c r="DB923" s="2"/>
      <c r="DC923" s="2"/>
      <c r="DD923" s="2"/>
      <c r="DE923" s="2"/>
      <c r="DF923" s="2"/>
      <c r="DG923" s="2"/>
      <c r="DH923" s="2"/>
      <c r="DI923" s="2"/>
      <c r="DJ923" s="2"/>
      <c r="DK923" s="2"/>
      <c r="DL923" s="2"/>
      <c r="DM923" s="2"/>
      <c r="DN923" s="2"/>
      <c r="DO923" s="2"/>
      <c r="DP923" s="2"/>
    </row>
    <row r="924" spans="9:120" ht="9.9499999999999993" customHeight="1">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c r="AO924" s="2"/>
      <c r="AP924" s="2"/>
      <c r="AQ924" s="2"/>
      <c r="AR924" s="2"/>
      <c r="AS924" s="2"/>
      <c r="AT924" s="2"/>
      <c r="AU924" s="2"/>
      <c r="AV924" s="2"/>
      <c r="AW924" s="2"/>
      <c r="AX924" s="2"/>
      <c r="AY924" s="2"/>
      <c r="AZ924" s="2"/>
      <c r="BA924" s="2"/>
      <c r="BB924" s="2"/>
      <c r="BC924" s="2"/>
      <c r="BD924" s="2"/>
      <c r="BE924" s="2"/>
      <c r="BF924" s="2"/>
      <c r="BG924" s="2"/>
      <c r="BH924" s="2"/>
      <c r="BI924" s="2"/>
      <c r="BJ924" s="2"/>
      <c r="BK924" s="2"/>
      <c r="BL924" s="2"/>
      <c r="BM924" s="2"/>
      <c r="BN924" s="2"/>
      <c r="BO924" s="2"/>
      <c r="BP924" s="2"/>
      <c r="BQ924" s="2"/>
      <c r="BR924" s="2"/>
      <c r="BS924" s="2"/>
      <c r="BT924" s="2"/>
      <c r="BU924" s="2"/>
      <c r="BV924" s="2"/>
      <c r="BW924" s="2"/>
      <c r="BX924" s="2"/>
      <c r="BY924" s="2"/>
      <c r="BZ924" s="2"/>
      <c r="CA924" s="2"/>
      <c r="CB924" s="2"/>
      <c r="CC924" s="2"/>
      <c r="CD924" s="2"/>
      <c r="CE924" s="2"/>
      <c r="CF924" s="2"/>
      <c r="CG924" s="2"/>
      <c r="CH924" s="2"/>
      <c r="CI924" s="2"/>
      <c r="CJ924" s="2"/>
      <c r="CK924" s="2"/>
      <c r="CL924" s="2"/>
      <c r="CM924" s="2"/>
      <c r="CN924" s="2"/>
      <c r="CO924" s="2"/>
      <c r="CP924" s="2"/>
      <c r="CQ924" s="2"/>
      <c r="CR924" s="2"/>
      <c r="CS924" s="2"/>
      <c r="CT924" s="2"/>
      <c r="CU924" s="2"/>
      <c r="CV924" s="2"/>
      <c r="CW924" s="2"/>
      <c r="CX924" s="2"/>
      <c r="CY924" s="2"/>
      <c r="CZ924" s="2"/>
      <c r="DA924" s="2"/>
      <c r="DB924" s="2"/>
      <c r="DC924" s="2"/>
      <c r="DD924" s="2"/>
      <c r="DE924" s="2"/>
      <c r="DF924" s="2"/>
      <c r="DG924" s="2"/>
      <c r="DH924" s="2"/>
      <c r="DI924" s="2"/>
      <c r="DJ924" s="2"/>
      <c r="DK924" s="2"/>
      <c r="DL924" s="2"/>
      <c r="DM924" s="2"/>
      <c r="DN924" s="2"/>
      <c r="DO924" s="2"/>
      <c r="DP924" s="2"/>
    </row>
    <row r="925" spans="9:120" ht="9.9499999999999993" customHeight="1">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c r="AO925" s="2"/>
      <c r="AP925" s="2"/>
      <c r="AQ925" s="2"/>
      <c r="AR925" s="2"/>
      <c r="AS925" s="2"/>
      <c r="AT925" s="2"/>
      <c r="AU925" s="2"/>
      <c r="AV925" s="2"/>
      <c r="AW925" s="2"/>
      <c r="AX925" s="2"/>
      <c r="AY925" s="2"/>
      <c r="AZ925" s="2"/>
      <c r="BA925" s="2"/>
      <c r="BB925" s="2"/>
      <c r="BC925" s="2"/>
      <c r="BD925" s="2"/>
      <c r="BE925" s="2"/>
      <c r="BF925" s="2"/>
      <c r="BG925" s="2"/>
      <c r="BH925" s="2"/>
      <c r="BI925" s="2"/>
      <c r="BJ925" s="2"/>
      <c r="BK925" s="2"/>
      <c r="BL925" s="2"/>
      <c r="BM925" s="2"/>
      <c r="BN925" s="2"/>
      <c r="BO925" s="2"/>
      <c r="BP925" s="2"/>
      <c r="BQ925" s="2"/>
      <c r="BR925" s="2"/>
      <c r="BS925" s="2"/>
      <c r="BT925" s="2"/>
      <c r="BU925" s="2"/>
      <c r="BV925" s="2"/>
      <c r="BW925" s="2"/>
      <c r="BX925" s="2"/>
      <c r="BY925" s="2"/>
      <c r="BZ925" s="2"/>
      <c r="CA925" s="2"/>
      <c r="CB925" s="2"/>
      <c r="CC925" s="2"/>
      <c r="CD925" s="2"/>
      <c r="CE925" s="2"/>
      <c r="CF925" s="2"/>
      <c r="CG925" s="2"/>
      <c r="CH925" s="2"/>
      <c r="CI925" s="2"/>
      <c r="CJ925" s="2"/>
      <c r="CK925" s="2"/>
      <c r="CL925" s="2"/>
      <c r="CM925" s="2"/>
      <c r="CN925" s="2"/>
      <c r="CO925" s="2"/>
      <c r="CP925" s="2"/>
      <c r="CQ925" s="2"/>
      <c r="CR925" s="2"/>
      <c r="CS925" s="2"/>
      <c r="CT925" s="2"/>
      <c r="CU925" s="2"/>
      <c r="CV925" s="2"/>
      <c r="CW925" s="2"/>
      <c r="CX925" s="2"/>
      <c r="CY925" s="2"/>
      <c r="CZ925" s="2"/>
      <c r="DA925" s="2"/>
      <c r="DB925" s="2"/>
      <c r="DC925" s="2"/>
      <c r="DD925" s="2"/>
      <c r="DE925" s="2"/>
      <c r="DF925" s="2"/>
      <c r="DG925" s="2"/>
      <c r="DH925" s="2"/>
      <c r="DI925" s="2"/>
      <c r="DJ925" s="2"/>
      <c r="DK925" s="2"/>
      <c r="DL925" s="2"/>
      <c r="DM925" s="2"/>
      <c r="DN925" s="2"/>
      <c r="DO925" s="2"/>
      <c r="DP925" s="2"/>
    </row>
    <row r="926" spans="9:120" ht="9.9499999999999993" customHeight="1">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2"/>
      <c r="AP926" s="2"/>
      <c r="AQ926" s="2"/>
      <c r="AR926" s="2"/>
      <c r="AS926" s="2"/>
      <c r="AT926" s="2"/>
      <c r="AU926" s="2"/>
      <c r="AV926" s="2"/>
      <c r="AW926" s="2"/>
      <c r="AX926" s="2"/>
      <c r="AY926" s="2"/>
      <c r="AZ926" s="2"/>
      <c r="BA926" s="2"/>
      <c r="BB926" s="2"/>
      <c r="BC926" s="2"/>
      <c r="BD926" s="2"/>
      <c r="BE926" s="2"/>
      <c r="BF926" s="2"/>
      <c r="BG926" s="2"/>
      <c r="BH926" s="2"/>
      <c r="BI926" s="2"/>
      <c r="BJ926" s="2"/>
      <c r="BK926" s="2"/>
      <c r="BL926" s="2"/>
      <c r="BM926" s="2"/>
      <c r="BN926" s="2"/>
      <c r="BO926" s="2"/>
      <c r="BP926" s="2"/>
      <c r="BQ926" s="2"/>
      <c r="BR926" s="2"/>
      <c r="BS926" s="2"/>
      <c r="BT926" s="2"/>
      <c r="BU926" s="2"/>
      <c r="BV926" s="2"/>
      <c r="BW926" s="2"/>
      <c r="BX926" s="2"/>
      <c r="BY926" s="2"/>
      <c r="BZ926" s="2"/>
      <c r="CA926" s="2"/>
      <c r="CB926" s="2"/>
      <c r="CC926" s="2"/>
      <c r="CD926" s="2"/>
      <c r="CE926" s="2"/>
      <c r="CF926" s="2"/>
      <c r="CG926" s="2"/>
      <c r="CH926" s="2"/>
      <c r="CI926" s="2"/>
      <c r="CJ926" s="2"/>
      <c r="CK926" s="2"/>
      <c r="CL926" s="2"/>
      <c r="CM926" s="2"/>
      <c r="CN926" s="2"/>
      <c r="CO926" s="2"/>
      <c r="CP926" s="2"/>
      <c r="CQ926" s="2"/>
      <c r="CR926" s="2"/>
      <c r="CS926" s="2"/>
      <c r="CT926" s="2"/>
      <c r="CU926" s="2"/>
      <c r="CV926" s="2"/>
      <c r="CW926" s="2"/>
      <c r="CX926" s="2"/>
      <c r="CY926" s="2"/>
      <c r="CZ926" s="2"/>
      <c r="DA926" s="2"/>
      <c r="DB926" s="2"/>
      <c r="DC926" s="2"/>
      <c r="DD926" s="2"/>
      <c r="DE926" s="2"/>
      <c r="DF926" s="2"/>
      <c r="DG926" s="2"/>
      <c r="DH926" s="2"/>
      <c r="DI926" s="2"/>
      <c r="DJ926" s="2"/>
      <c r="DK926" s="2"/>
      <c r="DL926" s="2"/>
      <c r="DM926" s="2"/>
      <c r="DN926" s="2"/>
      <c r="DO926" s="2"/>
      <c r="DP926" s="2"/>
    </row>
    <row r="927" spans="9:120" ht="9.9499999999999993" customHeight="1">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c r="AP927" s="2"/>
      <c r="AQ927" s="2"/>
      <c r="AR927" s="2"/>
      <c r="AS927" s="2"/>
      <c r="AT927" s="2"/>
      <c r="AU927" s="2"/>
      <c r="AV927" s="2"/>
      <c r="AW927" s="2"/>
      <c r="AX927" s="2"/>
      <c r="AY927" s="2"/>
      <c r="AZ927" s="2"/>
      <c r="BA927" s="2"/>
      <c r="BB927" s="2"/>
      <c r="BC927" s="2"/>
      <c r="BD927" s="2"/>
      <c r="BE927" s="2"/>
      <c r="BF927" s="2"/>
      <c r="BG927" s="2"/>
      <c r="BH927" s="2"/>
      <c r="BI927" s="2"/>
      <c r="BJ927" s="2"/>
      <c r="BK927" s="2"/>
      <c r="BL927" s="2"/>
      <c r="BM927" s="2"/>
      <c r="BN927" s="2"/>
      <c r="BO927" s="2"/>
      <c r="BP927" s="2"/>
      <c r="BQ927" s="2"/>
      <c r="BR927" s="2"/>
      <c r="BS927" s="2"/>
      <c r="BT927" s="2"/>
      <c r="BU927" s="2"/>
      <c r="BV927" s="2"/>
      <c r="BW927" s="2"/>
      <c r="BX927" s="2"/>
      <c r="BY927" s="2"/>
      <c r="BZ927" s="2"/>
      <c r="CA927" s="2"/>
      <c r="CB927" s="2"/>
      <c r="CC927" s="2"/>
      <c r="CD927" s="2"/>
      <c r="CE927" s="2"/>
      <c r="CF927" s="2"/>
      <c r="CG927" s="2"/>
      <c r="CH927" s="2"/>
      <c r="CI927" s="2"/>
      <c r="CJ927" s="2"/>
      <c r="CK927" s="2"/>
      <c r="CL927" s="2"/>
      <c r="CM927" s="2"/>
      <c r="CN927" s="2"/>
      <c r="CO927" s="2"/>
      <c r="CP927" s="2"/>
      <c r="CQ927" s="2"/>
      <c r="CR927" s="2"/>
      <c r="CS927" s="2"/>
      <c r="CT927" s="2"/>
      <c r="CU927" s="2"/>
      <c r="CV927" s="2"/>
      <c r="CW927" s="2"/>
      <c r="CX927" s="2"/>
      <c r="CY927" s="2"/>
      <c r="CZ927" s="2"/>
      <c r="DA927" s="2"/>
      <c r="DB927" s="2"/>
      <c r="DC927" s="2"/>
      <c r="DD927" s="2"/>
      <c r="DE927" s="2"/>
      <c r="DF927" s="2"/>
      <c r="DG927" s="2"/>
      <c r="DH927" s="2"/>
      <c r="DI927" s="2"/>
      <c r="DJ927" s="2"/>
      <c r="DK927" s="2"/>
      <c r="DL927" s="2"/>
      <c r="DM927" s="2"/>
      <c r="DN927" s="2"/>
      <c r="DO927" s="2"/>
      <c r="DP927" s="2"/>
    </row>
    <row r="928" spans="9:120" ht="9.9499999999999993" customHeight="1">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2"/>
      <c r="AP928" s="2"/>
      <c r="AQ928" s="2"/>
      <c r="AR928" s="2"/>
      <c r="AS928" s="2"/>
      <c r="AT928" s="2"/>
      <c r="AU928" s="2"/>
      <c r="AV928" s="2"/>
      <c r="AW928" s="2"/>
      <c r="AX928" s="2"/>
      <c r="AY928" s="2"/>
      <c r="AZ928" s="2"/>
      <c r="BA928" s="2"/>
      <c r="BB928" s="2"/>
      <c r="BC928" s="2"/>
      <c r="BD928" s="2"/>
      <c r="BE928" s="2"/>
      <c r="BF928" s="2"/>
      <c r="BG928" s="2"/>
      <c r="BH928" s="2"/>
      <c r="BI928" s="2"/>
      <c r="BJ928" s="2"/>
      <c r="BK928" s="2"/>
      <c r="BL928" s="2"/>
      <c r="BM928" s="2"/>
      <c r="BN928" s="2"/>
      <c r="BO928" s="2"/>
      <c r="BP928" s="2"/>
      <c r="BQ928" s="2"/>
      <c r="BR928" s="2"/>
      <c r="BS928" s="2"/>
      <c r="BT928" s="2"/>
      <c r="BU928" s="2"/>
      <c r="BV928" s="2"/>
      <c r="BW928" s="2"/>
      <c r="BX928" s="2"/>
      <c r="BY928" s="2"/>
      <c r="BZ928" s="2"/>
      <c r="CA928" s="2"/>
      <c r="CB928" s="2"/>
      <c r="CC928" s="2"/>
      <c r="CD928" s="2"/>
      <c r="CE928" s="2"/>
      <c r="CF928" s="2"/>
      <c r="CG928" s="2"/>
      <c r="CH928" s="2"/>
      <c r="CI928" s="2"/>
      <c r="CJ928" s="2"/>
      <c r="CK928" s="2"/>
      <c r="CL928" s="2"/>
      <c r="CM928" s="2"/>
      <c r="CN928" s="2"/>
      <c r="CO928" s="2"/>
      <c r="CP928" s="2"/>
      <c r="CQ928" s="2"/>
      <c r="CR928" s="2"/>
      <c r="CS928" s="2"/>
      <c r="CT928" s="2"/>
      <c r="CU928" s="2"/>
      <c r="CV928" s="2"/>
      <c r="CW928" s="2"/>
      <c r="CX928" s="2"/>
      <c r="CY928" s="2"/>
      <c r="CZ928" s="2"/>
      <c r="DA928" s="2"/>
      <c r="DB928" s="2"/>
      <c r="DC928" s="2"/>
      <c r="DD928" s="2"/>
      <c r="DE928" s="2"/>
      <c r="DF928" s="2"/>
      <c r="DG928" s="2"/>
      <c r="DH928" s="2"/>
      <c r="DI928" s="2"/>
      <c r="DJ928" s="2"/>
      <c r="DK928" s="2"/>
      <c r="DL928" s="2"/>
      <c r="DM928" s="2"/>
      <c r="DN928" s="2"/>
      <c r="DO928" s="2"/>
      <c r="DP928" s="2"/>
    </row>
    <row r="929" spans="9:120" ht="9.9499999999999993" customHeight="1">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c r="AP929" s="2"/>
      <c r="AQ929" s="2"/>
      <c r="AR929" s="2"/>
      <c r="AS929" s="2"/>
      <c r="AT929" s="2"/>
      <c r="AU929" s="2"/>
      <c r="AV929" s="2"/>
      <c r="AW929" s="2"/>
      <c r="AX929" s="2"/>
      <c r="AY929" s="2"/>
      <c r="AZ929" s="2"/>
      <c r="BA929" s="2"/>
      <c r="BB929" s="2"/>
      <c r="BC929" s="2"/>
      <c r="BD929" s="2"/>
      <c r="BE929" s="2"/>
      <c r="BF929" s="2"/>
      <c r="BG929" s="2"/>
      <c r="BH929" s="2"/>
      <c r="BI929" s="2"/>
      <c r="BJ929" s="2"/>
      <c r="BK929" s="2"/>
      <c r="BL929" s="2"/>
      <c r="BM929" s="2"/>
      <c r="BN929" s="2"/>
      <c r="BO929" s="2"/>
      <c r="BP929" s="2"/>
      <c r="BQ929" s="2"/>
      <c r="BR929" s="2"/>
      <c r="BS929" s="2"/>
      <c r="BT929" s="2"/>
      <c r="BU929" s="2"/>
      <c r="BV929" s="2"/>
      <c r="BW929" s="2"/>
      <c r="BX929" s="2"/>
      <c r="BY929" s="2"/>
      <c r="BZ929" s="2"/>
      <c r="CA929" s="2"/>
      <c r="CB929" s="2"/>
      <c r="CC929" s="2"/>
      <c r="CD929" s="2"/>
      <c r="CE929" s="2"/>
      <c r="CF929" s="2"/>
      <c r="CG929" s="2"/>
      <c r="CH929" s="2"/>
      <c r="CI929" s="2"/>
      <c r="CJ929" s="2"/>
      <c r="CK929" s="2"/>
      <c r="CL929" s="2"/>
      <c r="CM929" s="2"/>
      <c r="CN929" s="2"/>
      <c r="CO929" s="2"/>
      <c r="CP929" s="2"/>
      <c r="CQ929" s="2"/>
      <c r="CR929" s="2"/>
      <c r="CS929" s="2"/>
      <c r="CT929" s="2"/>
      <c r="CU929" s="2"/>
      <c r="CV929" s="2"/>
      <c r="CW929" s="2"/>
      <c r="CX929" s="2"/>
      <c r="CY929" s="2"/>
      <c r="CZ929" s="2"/>
      <c r="DA929" s="2"/>
      <c r="DB929" s="2"/>
      <c r="DC929" s="2"/>
      <c r="DD929" s="2"/>
      <c r="DE929" s="2"/>
      <c r="DF929" s="2"/>
      <c r="DG929" s="2"/>
      <c r="DH929" s="2"/>
      <c r="DI929" s="2"/>
      <c r="DJ929" s="2"/>
      <c r="DK929" s="2"/>
      <c r="DL929" s="2"/>
      <c r="DM929" s="2"/>
      <c r="DN929" s="2"/>
      <c r="DO929" s="2"/>
      <c r="DP929" s="2"/>
    </row>
    <row r="930" spans="9:120" ht="9.9499999999999993" customHeight="1">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2"/>
      <c r="AP930" s="2"/>
      <c r="AQ930" s="2"/>
      <c r="AR930" s="2"/>
      <c r="AS930" s="2"/>
      <c r="AT930" s="2"/>
      <c r="AU930" s="2"/>
      <c r="AV930" s="2"/>
      <c r="AW930" s="2"/>
      <c r="AX930" s="2"/>
      <c r="AY930" s="2"/>
      <c r="AZ930" s="2"/>
      <c r="BA930" s="2"/>
      <c r="BB930" s="2"/>
      <c r="BC930" s="2"/>
      <c r="BD930" s="2"/>
      <c r="BE930" s="2"/>
      <c r="BF930" s="2"/>
      <c r="BG930" s="2"/>
      <c r="BH930" s="2"/>
      <c r="BI930" s="2"/>
      <c r="BJ930" s="2"/>
      <c r="BK930" s="2"/>
      <c r="BL930" s="2"/>
      <c r="BM930" s="2"/>
      <c r="BN930" s="2"/>
      <c r="BO930" s="2"/>
      <c r="BP930" s="2"/>
      <c r="BQ930" s="2"/>
      <c r="BR930" s="2"/>
      <c r="BS930" s="2"/>
      <c r="BT930" s="2"/>
      <c r="BU930" s="2"/>
      <c r="BV930" s="2"/>
      <c r="BW930" s="2"/>
      <c r="BX930" s="2"/>
      <c r="BY930" s="2"/>
      <c r="BZ930" s="2"/>
      <c r="CA930" s="2"/>
      <c r="CB930" s="2"/>
      <c r="CC930" s="2"/>
      <c r="CD930" s="2"/>
      <c r="CE930" s="2"/>
      <c r="CF930" s="2"/>
      <c r="CG930" s="2"/>
      <c r="CH930" s="2"/>
      <c r="CI930" s="2"/>
      <c r="CJ930" s="2"/>
      <c r="CK930" s="2"/>
      <c r="CL930" s="2"/>
      <c r="CM930" s="2"/>
      <c r="CN930" s="2"/>
      <c r="CO930" s="2"/>
      <c r="CP930" s="2"/>
      <c r="CQ930" s="2"/>
      <c r="CR930" s="2"/>
      <c r="CS930" s="2"/>
      <c r="CT930" s="2"/>
      <c r="CU930" s="2"/>
      <c r="CV930" s="2"/>
      <c r="CW930" s="2"/>
      <c r="CX930" s="2"/>
      <c r="CY930" s="2"/>
      <c r="CZ930" s="2"/>
      <c r="DA930" s="2"/>
      <c r="DB930" s="2"/>
      <c r="DC930" s="2"/>
      <c r="DD930" s="2"/>
      <c r="DE930" s="2"/>
      <c r="DF930" s="2"/>
      <c r="DG930" s="2"/>
      <c r="DH930" s="2"/>
      <c r="DI930" s="2"/>
      <c r="DJ930" s="2"/>
      <c r="DK930" s="2"/>
      <c r="DL930" s="2"/>
      <c r="DM930" s="2"/>
      <c r="DN930" s="2"/>
      <c r="DO930" s="2"/>
      <c r="DP930" s="2"/>
    </row>
    <row r="931" spans="9:120" ht="9.9499999999999993" customHeight="1">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c r="AO931" s="2"/>
      <c r="AP931" s="2"/>
      <c r="AQ931" s="2"/>
      <c r="AR931" s="2"/>
      <c r="AS931" s="2"/>
      <c r="AT931" s="2"/>
      <c r="AU931" s="2"/>
      <c r="AV931" s="2"/>
      <c r="AW931" s="2"/>
      <c r="AX931" s="2"/>
      <c r="AY931" s="2"/>
      <c r="AZ931" s="2"/>
      <c r="BA931" s="2"/>
      <c r="BB931" s="2"/>
      <c r="BC931" s="2"/>
      <c r="BD931" s="2"/>
      <c r="BE931" s="2"/>
      <c r="BF931" s="2"/>
      <c r="BG931" s="2"/>
      <c r="BH931" s="2"/>
      <c r="BI931" s="2"/>
      <c r="BJ931" s="2"/>
      <c r="BK931" s="2"/>
      <c r="BL931" s="2"/>
      <c r="BM931" s="2"/>
      <c r="BN931" s="2"/>
      <c r="BO931" s="2"/>
      <c r="BP931" s="2"/>
      <c r="BQ931" s="2"/>
      <c r="BR931" s="2"/>
      <c r="BS931" s="2"/>
      <c r="BT931" s="2"/>
      <c r="BU931" s="2"/>
      <c r="BV931" s="2"/>
      <c r="BW931" s="2"/>
      <c r="BX931" s="2"/>
      <c r="BY931" s="2"/>
      <c r="BZ931" s="2"/>
      <c r="CA931" s="2"/>
      <c r="CB931" s="2"/>
      <c r="CC931" s="2"/>
      <c r="CD931" s="2"/>
      <c r="CE931" s="2"/>
      <c r="CF931" s="2"/>
      <c r="CG931" s="2"/>
      <c r="CH931" s="2"/>
      <c r="CI931" s="2"/>
      <c r="CJ931" s="2"/>
      <c r="CK931" s="2"/>
      <c r="CL931" s="2"/>
      <c r="CM931" s="2"/>
      <c r="CN931" s="2"/>
      <c r="CO931" s="2"/>
      <c r="CP931" s="2"/>
      <c r="CQ931" s="2"/>
      <c r="CR931" s="2"/>
      <c r="CS931" s="2"/>
      <c r="CT931" s="2"/>
      <c r="CU931" s="2"/>
      <c r="CV931" s="2"/>
      <c r="CW931" s="2"/>
      <c r="CX931" s="2"/>
      <c r="CY931" s="2"/>
      <c r="CZ931" s="2"/>
      <c r="DA931" s="2"/>
      <c r="DB931" s="2"/>
      <c r="DC931" s="2"/>
      <c r="DD931" s="2"/>
      <c r="DE931" s="2"/>
      <c r="DF931" s="2"/>
      <c r="DG931" s="2"/>
      <c r="DH931" s="2"/>
      <c r="DI931" s="2"/>
      <c r="DJ931" s="2"/>
      <c r="DK931" s="2"/>
      <c r="DL931" s="2"/>
      <c r="DM931" s="2"/>
      <c r="DN931" s="2"/>
      <c r="DO931" s="2"/>
      <c r="DP931" s="2"/>
    </row>
    <row r="932" spans="9:120" ht="9.9499999999999993" customHeight="1">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c r="AO932" s="2"/>
      <c r="AP932" s="2"/>
      <c r="AQ932" s="2"/>
      <c r="AR932" s="2"/>
      <c r="AS932" s="2"/>
      <c r="AT932" s="2"/>
      <c r="AU932" s="2"/>
      <c r="AV932" s="2"/>
      <c r="AW932" s="2"/>
      <c r="AX932" s="2"/>
      <c r="AY932" s="2"/>
      <c r="AZ932" s="2"/>
      <c r="BA932" s="2"/>
      <c r="BB932" s="2"/>
      <c r="BC932" s="2"/>
      <c r="BD932" s="2"/>
      <c r="BE932" s="2"/>
      <c r="BF932" s="2"/>
      <c r="BG932" s="2"/>
      <c r="BH932" s="2"/>
      <c r="BI932" s="2"/>
      <c r="BJ932" s="2"/>
      <c r="BK932" s="2"/>
      <c r="BL932" s="2"/>
      <c r="BM932" s="2"/>
      <c r="BN932" s="2"/>
      <c r="BO932" s="2"/>
      <c r="BP932" s="2"/>
      <c r="BQ932" s="2"/>
      <c r="BR932" s="2"/>
      <c r="BS932" s="2"/>
      <c r="BT932" s="2"/>
      <c r="BU932" s="2"/>
      <c r="BV932" s="2"/>
      <c r="BW932" s="2"/>
      <c r="BX932" s="2"/>
      <c r="BY932" s="2"/>
      <c r="BZ932" s="2"/>
      <c r="CA932" s="2"/>
      <c r="CB932" s="2"/>
      <c r="CC932" s="2"/>
      <c r="CD932" s="2"/>
      <c r="CE932" s="2"/>
      <c r="CF932" s="2"/>
      <c r="CG932" s="2"/>
      <c r="CH932" s="2"/>
      <c r="CI932" s="2"/>
      <c r="CJ932" s="2"/>
      <c r="CK932" s="2"/>
      <c r="CL932" s="2"/>
      <c r="CM932" s="2"/>
      <c r="CN932" s="2"/>
      <c r="CO932" s="2"/>
      <c r="CP932" s="2"/>
      <c r="CQ932" s="2"/>
      <c r="CR932" s="2"/>
      <c r="CS932" s="2"/>
      <c r="CT932" s="2"/>
      <c r="CU932" s="2"/>
      <c r="CV932" s="2"/>
      <c r="CW932" s="2"/>
      <c r="CX932" s="2"/>
      <c r="CY932" s="2"/>
      <c r="CZ932" s="2"/>
      <c r="DA932" s="2"/>
      <c r="DB932" s="2"/>
      <c r="DC932" s="2"/>
      <c r="DD932" s="2"/>
      <c r="DE932" s="2"/>
      <c r="DF932" s="2"/>
      <c r="DG932" s="2"/>
      <c r="DH932" s="2"/>
      <c r="DI932" s="2"/>
      <c r="DJ932" s="2"/>
      <c r="DK932" s="2"/>
      <c r="DL932" s="2"/>
      <c r="DM932" s="2"/>
      <c r="DN932" s="2"/>
      <c r="DO932" s="2"/>
      <c r="DP932" s="2"/>
    </row>
    <row r="933" spans="9:120" ht="9.9499999999999993" customHeight="1">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c r="AO933" s="2"/>
      <c r="AP933" s="2"/>
      <c r="AQ933" s="2"/>
      <c r="AR933" s="2"/>
      <c r="AS933" s="2"/>
      <c r="AT933" s="2"/>
      <c r="AU933" s="2"/>
      <c r="AV933" s="2"/>
      <c r="AW933" s="2"/>
      <c r="AX933" s="2"/>
      <c r="AY933" s="2"/>
      <c r="AZ933" s="2"/>
      <c r="BA933" s="2"/>
      <c r="BB933" s="2"/>
      <c r="BC933" s="2"/>
      <c r="BD933" s="2"/>
      <c r="BE933" s="2"/>
      <c r="BF933" s="2"/>
      <c r="BG933" s="2"/>
      <c r="BH933" s="2"/>
      <c r="BI933" s="2"/>
      <c r="BJ933" s="2"/>
      <c r="BK933" s="2"/>
      <c r="BL933" s="2"/>
      <c r="BM933" s="2"/>
      <c r="BN933" s="2"/>
      <c r="BO933" s="2"/>
      <c r="BP933" s="2"/>
      <c r="BQ933" s="2"/>
      <c r="BR933" s="2"/>
      <c r="BS933" s="2"/>
      <c r="BT933" s="2"/>
      <c r="BU933" s="2"/>
      <c r="BV933" s="2"/>
      <c r="BW933" s="2"/>
      <c r="BX933" s="2"/>
      <c r="BY933" s="2"/>
      <c r="BZ933" s="2"/>
      <c r="CA933" s="2"/>
      <c r="CB933" s="2"/>
      <c r="CC933" s="2"/>
      <c r="CD933" s="2"/>
      <c r="CE933" s="2"/>
      <c r="CF933" s="2"/>
      <c r="CG933" s="2"/>
      <c r="CH933" s="2"/>
      <c r="CI933" s="2"/>
      <c r="CJ933" s="2"/>
      <c r="CK933" s="2"/>
      <c r="CL933" s="2"/>
      <c r="CM933" s="2"/>
      <c r="CN933" s="2"/>
      <c r="CO933" s="2"/>
      <c r="CP933" s="2"/>
      <c r="CQ933" s="2"/>
      <c r="CR933" s="2"/>
      <c r="CS933" s="2"/>
      <c r="CT933" s="2"/>
      <c r="CU933" s="2"/>
      <c r="CV933" s="2"/>
      <c r="CW933" s="2"/>
      <c r="CX933" s="2"/>
      <c r="CY933" s="2"/>
      <c r="CZ933" s="2"/>
      <c r="DA933" s="2"/>
      <c r="DB933" s="2"/>
      <c r="DC933" s="2"/>
      <c r="DD933" s="2"/>
      <c r="DE933" s="2"/>
      <c r="DF933" s="2"/>
      <c r="DG933" s="2"/>
      <c r="DH933" s="2"/>
      <c r="DI933" s="2"/>
      <c r="DJ933" s="2"/>
      <c r="DK933" s="2"/>
      <c r="DL933" s="2"/>
      <c r="DM933" s="2"/>
      <c r="DN933" s="2"/>
      <c r="DO933" s="2"/>
      <c r="DP933" s="2"/>
    </row>
    <row r="934" spans="9:120" ht="9.9499999999999993" customHeight="1">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c r="AO934" s="2"/>
      <c r="AP934" s="2"/>
      <c r="AQ934" s="2"/>
      <c r="AR934" s="2"/>
      <c r="AS934" s="2"/>
      <c r="AT934" s="2"/>
      <c r="AU934" s="2"/>
      <c r="AV934" s="2"/>
      <c r="AW934" s="2"/>
      <c r="AX934" s="2"/>
      <c r="AY934" s="2"/>
      <c r="AZ934" s="2"/>
      <c r="BA934" s="2"/>
      <c r="BB934" s="2"/>
      <c r="BC934" s="2"/>
      <c r="BD934" s="2"/>
      <c r="BE934" s="2"/>
      <c r="BF934" s="2"/>
      <c r="BG934" s="2"/>
      <c r="BH934" s="2"/>
      <c r="BI934" s="2"/>
      <c r="BJ934" s="2"/>
      <c r="BK934" s="2"/>
      <c r="BL934" s="2"/>
      <c r="BM934" s="2"/>
      <c r="BN934" s="2"/>
      <c r="BO934" s="2"/>
      <c r="BP934" s="2"/>
      <c r="BQ934" s="2"/>
      <c r="BR934" s="2"/>
      <c r="BS934" s="2"/>
      <c r="BT934" s="2"/>
      <c r="BU934" s="2"/>
      <c r="BV934" s="2"/>
      <c r="BW934" s="2"/>
      <c r="BX934" s="2"/>
      <c r="BY934" s="2"/>
      <c r="BZ934" s="2"/>
      <c r="CA934" s="2"/>
      <c r="CB934" s="2"/>
      <c r="CC934" s="2"/>
      <c r="CD934" s="2"/>
      <c r="CE934" s="2"/>
      <c r="CF934" s="2"/>
      <c r="CG934" s="2"/>
      <c r="CH934" s="2"/>
      <c r="CI934" s="2"/>
      <c r="CJ934" s="2"/>
      <c r="CK934" s="2"/>
      <c r="CL934" s="2"/>
      <c r="CM934" s="2"/>
      <c r="CN934" s="2"/>
      <c r="CO934" s="2"/>
      <c r="CP934" s="2"/>
      <c r="CQ934" s="2"/>
      <c r="CR934" s="2"/>
      <c r="CS934" s="2"/>
      <c r="CT934" s="2"/>
      <c r="CU934" s="2"/>
      <c r="CV934" s="2"/>
      <c r="CW934" s="2"/>
      <c r="CX934" s="2"/>
      <c r="CY934" s="2"/>
      <c r="CZ934" s="2"/>
      <c r="DA934" s="2"/>
      <c r="DB934" s="2"/>
      <c r="DC934" s="2"/>
      <c r="DD934" s="2"/>
      <c r="DE934" s="2"/>
      <c r="DF934" s="2"/>
      <c r="DG934" s="2"/>
      <c r="DH934" s="2"/>
      <c r="DI934" s="2"/>
      <c r="DJ934" s="2"/>
      <c r="DK934" s="2"/>
      <c r="DL934" s="2"/>
      <c r="DM934" s="2"/>
      <c r="DN934" s="2"/>
      <c r="DO934" s="2"/>
      <c r="DP934" s="2"/>
    </row>
    <row r="935" spans="9:120" ht="9.9499999999999993" customHeight="1">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c r="AO935" s="2"/>
      <c r="AP935" s="2"/>
      <c r="AQ935" s="2"/>
      <c r="AR935" s="2"/>
      <c r="AS935" s="2"/>
      <c r="AT935" s="2"/>
      <c r="AU935" s="2"/>
      <c r="AV935" s="2"/>
      <c r="AW935" s="2"/>
      <c r="AX935" s="2"/>
      <c r="AY935" s="2"/>
      <c r="AZ935" s="2"/>
      <c r="BA935" s="2"/>
      <c r="BB935" s="2"/>
      <c r="BC935" s="2"/>
      <c r="BD935" s="2"/>
      <c r="BE935" s="2"/>
      <c r="BF935" s="2"/>
      <c r="BG935" s="2"/>
      <c r="BH935" s="2"/>
      <c r="BI935" s="2"/>
      <c r="BJ935" s="2"/>
      <c r="BK935" s="2"/>
      <c r="BL935" s="2"/>
      <c r="BM935" s="2"/>
      <c r="BN935" s="2"/>
      <c r="BO935" s="2"/>
      <c r="BP935" s="2"/>
      <c r="BQ935" s="2"/>
      <c r="BR935" s="2"/>
      <c r="BS935" s="2"/>
      <c r="BT935" s="2"/>
      <c r="BU935" s="2"/>
      <c r="BV935" s="2"/>
      <c r="BW935" s="2"/>
      <c r="BX935" s="2"/>
      <c r="BY935" s="2"/>
      <c r="BZ935" s="2"/>
      <c r="CA935" s="2"/>
      <c r="CB935" s="2"/>
      <c r="CC935" s="2"/>
      <c r="CD935" s="2"/>
      <c r="CE935" s="2"/>
      <c r="CF935" s="2"/>
      <c r="CG935" s="2"/>
      <c r="CH935" s="2"/>
      <c r="CI935" s="2"/>
      <c r="CJ935" s="2"/>
      <c r="CK935" s="2"/>
      <c r="CL935" s="2"/>
      <c r="CM935" s="2"/>
      <c r="CN935" s="2"/>
      <c r="CO935" s="2"/>
      <c r="CP935" s="2"/>
      <c r="CQ935" s="2"/>
      <c r="CR935" s="2"/>
      <c r="CS935" s="2"/>
      <c r="CT935" s="2"/>
      <c r="CU935" s="2"/>
      <c r="CV935" s="2"/>
      <c r="CW935" s="2"/>
      <c r="CX935" s="2"/>
      <c r="CY935" s="2"/>
      <c r="CZ935" s="2"/>
      <c r="DA935" s="2"/>
      <c r="DB935" s="2"/>
      <c r="DC935" s="2"/>
      <c r="DD935" s="2"/>
      <c r="DE935" s="2"/>
      <c r="DF935" s="2"/>
      <c r="DG935" s="2"/>
      <c r="DH935" s="2"/>
      <c r="DI935" s="2"/>
      <c r="DJ935" s="2"/>
      <c r="DK935" s="2"/>
      <c r="DL935" s="2"/>
      <c r="DM935" s="2"/>
      <c r="DN935" s="2"/>
      <c r="DO935" s="2"/>
      <c r="DP935" s="2"/>
    </row>
    <row r="936" spans="9:120" ht="9.9499999999999993" customHeight="1">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c r="AO936" s="2"/>
      <c r="AP936" s="2"/>
      <c r="AQ936" s="2"/>
      <c r="AR936" s="2"/>
      <c r="AS936" s="2"/>
      <c r="AT936" s="2"/>
      <c r="AU936" s="2"/>
      <c r="AV936" s="2"/>
      <c r="AW936" s="2"/>
      <c r="AX936" s="2"/>
      <c r="AY936" s="2"/>
      <c r="AZ936" s="2"/>
      <c r="BA936" s="2"/>
      <c r="BB936" s="2"/>
      <c r="BC936" s="2"/>
      <c r="BD936" s="2"/>
      <c r="BE936" s="2"/>
      <c r="BF936" s="2"/>
      <c r="BG936" s="2"/>
      <c r="BH936" s="2"/>
      <c r="BI936" s="2"/>
      <c r="BJ936" s="2"/>
      <c r="BK936" s="2"/>
      <c r="BL936" s="2"/>
      <c r="BM936" s="2"/>
      <c r="BN936" s="2"/>
      <c r="BO936" s="2"/>
      <c r="BP936" s="2"/>
      <c r="BQ936" s="2"/>
      <c r="BR936" s="2"/>
      <c r="BS936" s="2"/>
      <c r="BT936" s="2"/>
      <c r="BU936" s="2"/>
      <c r="BV936" s="2"/>
      <c r="BW936" s="2"/>
      <c r="BX936" s="2"/>
      <c r="BY936" s="2"/>
      <c r="BZ936" s="2"/>
      <c r="CA936" s="2"/>
      <c r="CB936" s="2"/>
      <c r="CC936" s="2"/>
      <c r="CD936" s="2"/>
      <c r="CE936" s="2"/>
      <c r="CF936" s="2"/>
      <c r="CG936" s="2"/>
      <c r="CH936" s="2"/>
      <c r="CI936" s="2"/>
      <c r="CJ936" s="2"/>
      <c r="CK936" s="2"/>
      <c r="CL936" s="2"/>
      <c r="CM936" s="2"/>
      <c r="CN936" s="2"/>
      <c r="CO936" s="2"/>
      <c r="CP936" s="2"/>
      <c r="CQ936" s="2"/>
      <c r="CR936" s="2"/>
      <c r="CS936" s="2"/>
      <c r="CT936" s="2"/>
      <c r="CU936" s="2"/>
      <c r="CV936" s="2"/>
      <c r="CW936" s="2"/>
      <c r="CX936" s="2"/>
      <c r="CY936" s="2"/>
      <c r="CZ936" s="2"/>
      <c r="DA936" s="2"/>
      <c r="DB936" s="2"/>
      <c r="DC936" s="2"/>
      <c r="DD936" s="2"/>
      <c r="DE936" s="2"/>
      <c r="DF936" s="2"/>
      <c r="DG936" s="2"/>
      <c r="DH936" s="2"/>
      <c r="DI936" s="2"/>
      <c r="DJ936" s="2"/>
      <c r="DK936" s="2"/>
      <c r="DL936" s="2"/>
      <c r="DM936" s="2"/>
      <c r="DN936" s="2"/>
      <c r="DO936" s="2"/>
      <c r="DP936" s="2"/>
    </row>
    <row r="937" spans="9:120" ht="9.9499999999999993" customHeight="1">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c r="AO937" s="2"/>
      <c r="AP937" s="2"/>
      <c r="AQ937" s="2"/>
      <c r="AR937" s="2"/>
      <c r="AS937" s="2"/>
      <c r="AT937" s="2"/>
      <c r="AU937" s="2"/>
      <c r="AV937" s="2"/>
      <c r="AW937" s="2"/>
      <c r="AX937" s="2"/>
      <c r="AY937" s="2"/>
      <c r="AZ937" s="2"/>
      <c r="BA937" s="2"/>
      <c r="BB937" s="2"/>
      <c r="BC937" s="2"/>
      <c r="BD937" s="2"/>
      <c r="BE937" s="2"/>
      <c r="BF937" s="2"/>
      <c r="BG937" s="2"/>
      <c r="BH937" s="2"/>
      <c r="BI937" s="2"/>
      <c r="BJ937" s="2"/>
      <c r="BK937" s="2"/>
      <c r="BL937" s="2"/>
      <c r="BM937" s="2"/>
      <c r="BN937" s="2"/>
      <c r="BO937" s="2"/>
      <c r="BP937" s="2"/>
      <c r="BQ937" s="2"/>
      <c r="BR937" s="2"/>
      <c r="BS937" s="2"/>
      <c r="BT937" s="2"/>
      <c r="BU937" s="2"/>
      <c r="BV937" s="2"/>
      <c r="BW937" s="2"/>
      <c r="BX937" s="2"/>
      <c r="BY937" s="2"/>
      <c r="BZ937" s="2"/>
      <c r="CA937" s="2"/>
      <c r="CB937" s="2"/>
      <c r="CC937" s="2"/>
      <c r="CD937" s="2"/>
      <c r="CE937" s="2"/>
      <c r="CF937" s="2"/>
      <c r="CG937" s="2"/>
      <c r="CH937" s="2"/>
      <c r="CI937" s="2"/>
      <c r="CJ937" s="2"/>
      <c r="CK937" s="2"/>
      <c r="CL937" s="2"/>
      <c r="CM937" s="2"/>
      <c r="CN937" s="2"/>
      <c r="CO937" s="2"/>
      <c r="CP937" s="2"/>
      <c r="CQ937" s="2"/>
      <c r="CR937" s="2"/>
      <c r="CS937" s="2"/>
      <c r="CT937" s="2"/>
      <c r="CU937" s="2"/>
      <c r="CV937" s="2"/>
      <c r="CW937" s="2"/>
      <c r="CX937" s="2"/>
      <c r="CY937" s="2"/>
      <c r="CZ937" s="2"/>
      <c r="DA937" s="2"/>
      <c r="DB937" s="2"/>
      <c r="DC937" s="2"/>
      <c r="DD937" s="2"/>
      <c r="DE937" s="2"/>
      <c r="DF937" s="2"/>
      <c r="DG937" s="2"/>
      <c r="DH937" s="2"/>
      <c r="DI937" s="2"/>
      <c r="DJ937" s="2"/>
      <c r="DK937" s="2"/>
      <c r="DL937" s="2"/>
      <c r="DM937" s="2"/>
      <c r="DN937" s="2"/>
      <c r="DO937" s="2"/>
      <c r="DP937" s="2"/>
    </row>
    <row r="938" spans="9:120" ht="9.9499999999999993" customHeight="1">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c r="AO938" s="2"/>
      <c r="AP938" s="2"/>
      <c r="AQ938" s="2"/>
      <c r="AR938" s="2"/>
      <c r="AS938" s="2"/>
      <c r="AT938" s="2"/>
      <c r="AU938" s="2"/>
      <c r="AV938" s="2"/>
      <c r="AW938" s="2"/>
      <c r="AX938" s="2"/>
      <c r="AY938" s="2"/>
      <c r="AZ938" s="2"/>
      <c r="BA938" s="2"/>
      <c r="BB938" s="2"/>
      <c r="BC938" s="2"/>
      <c r="BD938" s="2"/>
      <c r="BE938" s="2"/>
      <c r="BF938" s="2"/>
      <c r="BG938" s="2"/>
      <c r="BH938" s="2"/>
      <c r="BI938" s="2"/>
      <c r="BJ938" s="2"/>
      <c r="BK938" s="2"/>
      <c r="BL938" s="2"/>
      <c r="BM938" s="2"/>
      <c r="BN938" s="2"/>
      <c r="BO938" s="2"/>
      <c r="BP938" s="2"/>
      <c r="BQ938" s="2"/>
      <c r="BR938" s="2"/>
      <c r="BS938" s="2"/>
      <c r="BT938" s="2"/>
      <c r="BU938" s="2"/>
      <c r="BV938" s="2"/>
      <c r="BW938" s="2"/>
      <c r="BX938" s="2"/>
      <c r="BY938" s="2"/>
      <c r="BZ938" s="2"/>
      <c r="CA938" s="2"/>
      <c r="CB938" s="2"/>
      <c r="CC938" s="2"/>
      <c r="CD938" s="2"/>
      <c r="CE938" s="2"/>
      <c r="CF938" s="2"/>
      <c r="CG938" s="2"/>
      <c r="CH938" s="2"/>
      <c r="CI938" s="2"/>
      <c r="CJ938" s="2"/>
      <c r="CK938" s="2"/>
      <c r="CL938" s="2"/>
      <c r="CM938" s="2"/>
      <c r="CN938" s="2"/>
      <c r="CO938" s="2"/>
      <c r="CP938" s="2"/>
      <c r="CQ938" s="2"/>
      <c r="CR938" s="2"/>
      <c r="CS938" s="2"/>
      <c r="CT938" s="2"/>
      <c r="CU938" s="2"/>
      <c r="CV938" s="2"/>
      <c r="CW938" s="2"/>
      <c r="CX938" s="2"/>
      <c r="CY938" s="2"/>
      <c r="CZ938" s="2"/>
      <c r="DA938" s="2"/>
      <c r="DB938" s="2"/>
      <c r="DC938" s="2"/>
      <c r="DD938" s="2"/>
      <c r="DE938" s="2"/>
      <c r="DF938" s="2"/>
      <c r="DG938" s="2"/>
      <c r="DH938" s="2"/>
      <c r="DI938" s="2"/>
      <c r="DJ938" s="2"/>
      <c r="DK938" s="2"/>
      <c r="DL938" s="2"/>
      <c r="DM938" s="2"/>
      <c r="DN938" s="2"/>
      <c r="DO938" s="2"/>
      <c r="DP938" s="2"/>
    </row>
    <row r="939" spans="9:120" ht="9.9499999999999993" customHeight="1">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2"/>
      <c r="AP939" s="2"/>
      <c r="AQ939" s="2"/>
      <c r="AR939" s="2"/>
      <c r="AS939" s="2"/>
      <c r="AT939" s="2"/>
      <c r="AU939" s="2"/>
      <c r="AV939" s="2"/>
      <c r="AW939" s="2"/>
      <c r="AX939" s="2"/>
      <c r="AY939" s="2"/>
      <c r="AZ939" s="2"/>
      <c r="BA939" s="2"/>
      <c r="BB939" s="2"/>
      <c r="BC939" s="2"/>
      <c r="BD939" s="2"/>
      <c r="BE939" s="2"/>
      <c r="BF939" s="2"/>
      <c r="BG939" s="2"/>
      <c r="BH939" s="2"/>
      <c r="BI939" s="2"/>
      <c r="BJ939" s="2"/>
      <c r="BK939" s="2"/>
      <c r="BL939" s="2"/>
      <c r="BM939" s="2"/>
      <c r="BN939" s="2"/>
      <c r="BO939" s="2"/>
      <c r="BP939" s="2"/>
      <c r="BQ939" s="2"/>
      <c r="BR939" s="2"/>
      <c r="BS939" s="2"/>
      <c r="BT939" s="2"/>
      <c r="BU939" s="2"/>
      <c r="BV939" s="2"/>
      <c r="BW939" s="2"/>
      <c r="BX939" s="2"/>
      <c r="BY939" s="2"/>
      <c r="BZ939" s="2"/>
      <c r="CA939" s="2"/>
      <c r="CB939" s="2"/>
      <c r="CC939" s="2"/>
      <c r="CD939" s="2"/>
      <c r="CE939" s="2"/>
      <c r="CF939" s="2"/>
      <c r="CG939" s="2"/>
      <c r="CH939" s="2"/>
      <c r="CI939" s="2"/>
      <c r="CJ939" s="2"/>
      <c r="CK939" s="2"/>
      <c r="CL939" s="2"/>
      <c r="CM939" s="2"/>
      <c r="CN939" s="2"/>
      <c r="CO939" s="2"/>
      <c r="CP939" s="2"/>
      <c r="CQ939" s="2"/>
      <c r="CR939" s="2"/>
      <c r="CS939" s="2"/>
      <c r="CT939" s="2"/>
      <c r="CU939" s="2"/>
      <c r="CV939" s="2"/>
      <c r="CW939" s="2"/>
      <c r="CX939" s="2"/>
      <c r="CY939" s="2"/>
      <c r="CZ939" s="2"/>
      <c r="DA939" s="2"/>
      <c r="DB939" s="2"/>
      <c r="DC939" s="2"/>
      <c r="DD939" s="2"/>
      <c r="DE939" s="2"/>
      <c r="DF939" s="2"/>
      <c r="DG939" s="2"/>
      <c r="DH939" s="2"/>
      <c r="DI939" s="2"/>
      <c r="DJ939" s="2"/>
      <c r="DK939" s="2"/>
      <c r="DL939" s="2"/>
      <c r="DM939" s="2"/>
      <c r="DN939" s="2"/>
      <c r="DO939" s="2"/>
      <c r="DP939" s="2"/>
    </row>
    <row r="940" spans="9:120" ht="9.9499999999999993" customHeight="1">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2"/>
      <c r="AP940" s="2"/>
      <c r="AQ940" s="2"/>
      <c r="AR940" s="2"/>
      <c r="AS940" s="2"/>
      <c r="AT940" s="2"/>
      <c r="AU940" s="2"/>
      <c r="AV940" s="2"/>
      <c r="AW940" s="2"/>
      <c r="AX940" s="2"/>
      <c r="AY940" s="2"/>
      <c r="AZ940" s="2"/>
      <c r="BA940" s="2"/>
      <c r="BB940" s="2"/>
      <c r="BC940" s="2"/>
      <c r="BD940" s="2"/>
      <c r="BE940" s="2"/>
      <c r="BF940" s="2"/>
      <c r="BG940" s="2"/>
      <c r="BH940" s="2"/>
      <c r="BI940" s="2"/>
      <c r="BJ940" s="2"/>
      <c r="BK940" s="2"/>
      <c r="BL940" s="2"/>
      <c r="BM940" s="2"/>
      <c r="BN940" s="2"/>
      <c r="BO940" s="2"/>
      <c r="BP940" s="2"/>
      <c r="BQ940" s="2"/>
      <c r="BR940" s="2"/>
      <c r="BS940" s="2"/>
      <c r="BT940" s="2"/>
      <c r="BU940" s="2"/>
      <c r="BV940" s="2"/>
      <c r="BW940" s="2"/>
      <c r="BX940" s="2"/>
      <c r="BY940" s="2"/>
      <c r="BZ940" s="2"/>
      <c r="CA940" s="2"/>
      <c r="CB940" s="2"/>
      <c r="CC940" s="2"/>
      <c r="CD940" s="2"/>
      <c r="CE940" s="2"/>
      <c r="CF940" s="2"/>
      <c r="CG940" s="2"/>
      <c r="CH940" s="2"/>
      <c r="CI940" s="2"/>
      <c r="CJ940" s="2"/>
      <c r="CK940" s="2"/>
      <c r="CL940" s="2"/>
      <c r="CM940" s="2"/>
      <c r="CN940" s="2"/>
      <c r="CO940" s="2"/>
      <c r="CP940" s="2"/>
      <c r="CQ940" s="2"/>
      <c r="CR940" s="2"/>
      <c r="CS940" s="2"/>
      <c r="CT940" s="2"/>
      <c r="CU940" s="2"/>
      <c r="CV940" s="2"/>
      <c r="CW940" s="2"/>
      <c r="CX940" s="2"/>
      <c r="CY940" s="2"/>
      <c r="CZ940" s="2"/>
      <c r="DA940" s="2"/>
      <c r="DB940" s="2"/>
      <c r="DC940" s="2"/>
      <c r="DD940" s="2"/>
      <c r="DE940" s="2"/>
      <c r="DF940" s="2"/>
      <c r="DG940" s="2"/>
      <c r="DH940" s="2"/>
      <c r="DI940" s="2"/>
      <c r="DJ940" s="2"/>
      <c r="DK940" s="2"/>
      <c r="DL940" s="2"/>
      <c r="DM940" s="2"/>
      <c r="DN940" s="2"/>
      <c r="DO940" s="2"/>
      <c r="DP940" s="2"/>
    </row>
    <row r="941" spans="9:120" ht="9.9499999999999993" customHeight="1">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2"/>
      <c r="AP941" s="2"/>
      <c r="AQ941" s="2"/>
      <c r="AR941" s="2"/>
      <c r="AS941" s="2"/>
      <c r="AT941" s="2"/>
      <c r="AU941" s="2"/>
      <c r="AV941" s="2"/>
      <c r="AW941" s="2"/>
      <c r="AX941" s="2"/>
      <c r="AY941" s="2"/>
      <c r="AZ941" s="2"/>
      <c r="BA941" s="2"/>
      <c r="BB941" s="2"/>
      <c r="BC941" s="2"/>
      <c r="BD941" s="2"/>
      <c r="BE941" s="2"/>
      <c r="BF941" s="2"/>
      <c r="BG941" s="2"/>
      <c r="BH941" s="2"/>
      <c r="BI941" s="2"/>
      <c r="BJ941" s="2"/>
      <c r="BK941" s="2"/>
      <c r="BL941" s="2"/>
      <c r="BM941" s="2"/>
      <c r="BN941" s="2"/>
      <c r="BO941" s="2"/>
      <c r="BP941" s="2"/>
      <c r="BQ941" s="2"/>
      <c r="BR941" s="2"/>
      <c r="BS941" s="2"/>
      <c r="BT941" s="2"/>
      <c r="BU941" s="2"/>
      <c r="BV941" s="2"/>
      <c r="BW941" s="2"/>
      <c r="BX941" s="2"/>
      <c r="BY941" s="2"/>
      <c r="BZ941" s="2"/>
      <c r="CA941" s="2"/>
      <c r="CB941" s="2"/>
      <c r="CC941" s="2"/>
      <c r="CD941" s="2"/>
      <c r="CE941" s="2"/>
      <c r="CF941" s="2"/>
      <c r="CG941" s="2"/>
      <c r="CH941" s="2"/>
      <c r="CI941" s="2"/>
      <c r="CJ941" s="2"/>
      <c r="CK941" s="2"/>
      <c r="CL941" s="2"/>
      <c r="CM941" s="2"/>
      <c r="CN941" s="2"/>
      <c r="CO941" s="2"/>
      <c r="CP941" s="2"/>
      <c r="CQ941" s="2"/>
      <c r="CR941" s="2"/>
      <c r="CS941" s="2"/>
      <c r="CT941" s="2"/>
      <c r="CU941" s="2"/>
      <c r="CV941" s="2"/>
      <c r="CW941" s="2"/>
      <c r="CX941" s="2"/>
      <c r="CY941" s="2"/>
      <c r="CZ941" s="2"/>
      <c r="DA941" s="2"/>
      <c r="DB941" s="2"/>
      <c r="DC941" s="2"/>
      <c r="DD941" s="2"/>
      <c r="DE941" s="2"/>
      <c r="DF941" s="2"/>
      <c r="DG941" s="2"/>
      <c r="DH941" s="2"/>
      <c r="DI941" s="2"/>
      <c r="DJ941" s="2"/>
      <c r="DK941" s="2"/>
      <c r="DL941" s="2"/>
      <c r="DM941" s="2"/>
      <c r="DN941" s="2"/>
      <c r="DO941" s="2"/>
      <c r="DP941" s="2"/>
    </row>
    <row r="942" spans="9:120" ht="9.9499999999999993" customHeight="1">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c r="AO942" s="2"/>
      <c r="AP942" s="2"/>
      <c r="AQ942" s="2"/>
      <c r="AR942" s="2"/>
      <c r="AS942" s="2"/>
      <c r="AT942" s="2"/>
      <c r="AU942" s="2"/>
      <c r="AV942" s="2"/>
      <c r="AW942" s="2"/>
      <c r="AX942" s="2"/>
      <c r="AY942" s="2"/>
      <c r="AZ942" s="2"/>
      <c r="BA942" s="2"/>
      <c r="BB942" s="2"/>
      <c r="BC942" s="2"/>
      <c r="BD942" s="2"/>
      <c r="BE942" s="2"/>
      <c r="BF942" s="2"/>
      <c r="BG942" s="2"/>
      <c r="BH942" s="2"/>
      <c r="BI942" s="2"/>
      <c r="BJ942" s="2"/>
      <c r="BK942" s="2"/>
      <c r="BL942" s="2"/>
      <c r="BM942" s="2"/>
      <c r="BN942" s="2"/>
      <c r="BO942" s="2"/>
      <c r="BP942" s="2"/>
      <c r="BQ942" s="2"/>
      <c r="BR942" s="2"/>
      <c r="BS942" s="2"/>
      <c r="BT942" s="2"/>
      <c r="BU942" s="2"/>
      <c r="BV942" s="2"/>
      <c r="BW942" s="2"/>
      <c r="BX942" s="2"/>
      <c r="BY942" s="2"/>
      <c r="BZ942" s="2"/>
      <c r="CA942" s="2"/>
      <c r="CB942" s="2"/>
      <c r="CC942" s="2"/>
      <c r="CD942" s="2"/>
      <c r="CE942" s="2"/>
      <c r="CF942" s="2"/>
      <c r="CG942" s="2"/>
      <c r="CH942" s="2"/>
      <c r="CI942" s="2"/>
      <c r="CJ942" s="2"/>
      <c r="CK942" s="2"/>
      <c r="CL942" s="2"/>
      <c r="CM942" s="2"/>
      <c r="CN942" s="2"/>
      <c r="CO942" s="2"/>
      <c r="CP942" s="2"/>
      <c r="CQ942" s="2"/>
      <c r="CR942" s="2"/>
      <c r="CS942" s="2"/>
      <c r="CT942" s="2"/>
      <c r="CU942" s="2"/>
      <c r="CV942" s="2"/>
      <c r="CW942" s="2"/>
      <c r="CX942" s="2"/>
      <c r="CY942" s="2"/>
      <c r="CZ942" s="2"/>
      <c r="DA942" s="2"/>
      <c r="DB942" s="2"/>
      <c r="DC942" s="2"/>
      <c r="DD942" s="2"/>
      <c r="DE942" s="2"/>
      <c r="DF942" s="2"/>
      <c r="DG942" s="2"/>
      <c r="DH942" s="2"/>
      <c r="DI942" s="2"/>
      <c r="DJ942" s="2"/>
      <c r="DK942" s="2"/>
      <c r="DL942" s="2"/>
      <c r="DM942" s="2"/>
      <c r="DN942" s="2"/>
      <c r="DO942" s="2"/>
      <c r="DP942" s="2"/>
    </row>
    <row r="943" spans="9:120" ht="9.9499999999999993" customHeight="1">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c r="AO943" s="2"/>
      <c r="AP943" s="2"/>
      <c r="AQ943" s="2"/>
      <c r="AR943" s="2"/>
      <c r="AS943" s="2"/>
      <c r="AT943" s="2"/>
      <c r="AU943" s="2"/>
      <c r="AV943" s="2"/>
      <c r="AW943" s="2"/>
      <c r="AX943" s="2"/>
      <c r="AY943" s="2"/>
      <c r="AZ943" s="2"/>
      <c r="BA943" s="2"/>
      <c r="BB943" s="2"/>
      <c r="BC943" s="2"/>
      <c r="BD943" s="2"/>
      <c r="BE943" s="2"/>
      <c r="BF943" s="2"/>
      <c r="BG943" s="2"/>
      <c r="BH943" s="2"/>
      <c r="BI943" s="2"/>
      <c r="BJ943" s="2"/>
      <c r="BK943" s="2"/>
      <c r="BL943" s="2"/>
      <c r="BM943" s="2"/>
      <c r="BN943" s="2"/>
      <c r="BO943" s="2"/>
      <c r="BP943" s="2"/>
      <c r="BQ943" s="2"/>
      <c r="BR943" s="2"/>
      <c r="BS943" s="2"/>
      <c r="BT943" s="2"/>
      <c r="BU943" s="2"/>
      <c r="BV943" s="2"/>
      <c r="BW943" s="2"/>
      <c r="BX943" s="2"/>
      <c r="BY943" s="2"/>
      <c r="BZ943" s="2"/>
      <c r="CA943" s="2"/>
      <c r="CB943" s="2"/>
      <c r="CC943" s="2"/>
      <c r="CD943" s="2"/>
      <c r="CE943" s="2"/>
      <c r="CF943" s="2"/>
      <c r="CG943" s="2"/>
      <c r="CH943" s="2"/>
      <c r="CI943" s="2"/>
      <c r="CJ943" s="2"/>
      <c r="CK943" s="2"/>
      <c r="CL943" s="2"/>
      <c r="CM943" s="2"/>
      <c r="CN943" s="2"/>
      <c r="CO943" s="2"/>
      <c r="CP943" s="2"/>
      <c r="CQ943" s="2"/>
      <c r="CR943" s="2"/>
      <c r="CS943" s="2"/>
      <c r="CT943" s="2"/>
      <c r="CU943" s="2"/>
      <c r="CV943" s="2"/>
      <c r="CW943" s="2"/>
      <c r="CX943" s="2"/>
      <c r="CY943" s="2"/>
      <c r="CZ943" s="2"/>
      <c r="DA943" s="2"/>
      <c r="DB943" s="2"/>
      <c r="DC943" s="2"/>
      <c r="DD943" s="2"/>
      <c r="DE943" s="2"/>
      <c r="DF943" s="2"/>
      <c r="DG943" s="2"/>
      <c r="DH943" s="2"/>
      <c r="DI943" s="2"/>
      <c r="DJ943" s="2"/>
      <c r="DK943" s="2"/>
      <c r="DL943" s="2"/>
      <c r="DM943" s="2"/>
      <c r="DN943" s="2"/>
      <c r="DO943" s="2"/>
      <c r="DP943" s="2"/>
    </row>
    <row r="944" spans="9:120" ht="9.9499999999999993" customHeight="1">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c r="AO944" s="2"/>
      <c r="AP944" s="2"/>
      <c r="AQ944" s="2"/>
      <c r="AR944" s="2"/>
      <c r="AS944" s="2"/>
      <c r="AT944" s="2"/>
      <c r="AU944" s="2"/>
      <c r="AV944" s="2"/>
      <c r="AW944" s="2"/>
      <c r="AX944" s="2"/>
      <c r="AY944" s="2"/>
      <c r="AZ944" s="2"/>
      <c r="BA944" s="2"/>
      <c r="BB944" s="2"/>
      <c r="BC944" s="2"/>
      <c r="BD944" s="2"/>
      <c r="BE944" s="2"/>
      <c r="BF944" s="2"/>
      <c r="BG944" s="2"/>
      <c r="BH944" s="2"/>
      <c r="BI944" s="2"/>
      <c r="BJ944" s="2"/>
      <c r="BK944" s="2"/>
      <c r="BL944" s="2"/>
      <c r="BM944" s="2"/>
      <c r="BN944" s="2"/>
      <c r="BO944" s="2"/>
      <c r="BP944" s="2"/>
      <c r="BQ944" s="2"/>
      <c r="BR944" s="2"/>
      <c r="BS944" s="2"/>
      <c r="BT944" s="2"/>
      <c r="BU944" s="2"/>
      <c r="BV944" s="2"/>
      <c r="BW944" s="2"/>
      <c r="BX944" s="2"/>
      <c r="BY944" s="2"/>
      <c r="BZ944" s="2"/>
      <c r="CA944" s="2"/>
      <c r="CB944" s="2"/>
      <c r="CC944" s="2"/>
      <c r="CD944" s="2"/>
      <c r="CE944" s="2"/>
      <c r="CF944" s="2"/>
      <c r="CG944" s="2"/>
      <c r="CH944" s="2"/>
      <c r="CI944" s="2"/>
      <c r="CJ944" s="2"/>
      <c r="CK944" s="2"/>
      <c r="CL944" s="2"/>
      <c r="CM944" s="2"/>
      <c r="CN944" s="2"/>
      <c r="CO944" s="2"/>
      <c r="CP944" s="2"/>
      <c r="CQ944" s="2"/>
      <c r="CR944" s="2"/>
      <c r="CS944" s="2"/>
      <c r="CT944" s="2"/>
      <c r="CU944" s="2"/>
      <c r="CV944" s="2"/>
      <c r="CW944" s="2"/>
      <c r="CX944" s="2"/>
      <c r="CY944" s="2"/>
      <c r="CZ944" s="2"/>
      <c r="DA944" s="2"/>
      <c r="DB944" s="2"/>
      <c r="DC944" s="2"/>
      <c r="DD944" s="2"/>
      <c r="DE944" s="2"/>
      <c r="DF944" s="2"/>
      <c r="DG944" s="2"/>
      <c r="DH944" s="2"/>
      <c r="DI944" s="2"/>
      <c r="DJ944" s="2"/>
      <c r="DK944" s="2"/>
      <c r="DL944" s="2"/>
      <c r="DM944" s="2"/>
      <c r="DN944" s="2"/>
      <c r="DO944" s="2"/>
      <c r="DP944" s="2"/>
    </row>
    <row r="945" spans="9:120" ht="9.9499999999999993" customHeight="1">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c r="AO945" s="2"/>
      <c r="AP945" s="2"/>
      <c r="AQ945" s="2"/>
      <c r="AR945" s="2"/>
      <c r="AS945" s="2"/>
      <c r="AT945" s="2"/>
      <c r="AU945" s="2"/>
      <c r="AV945" s="2"/>
      <c r="AW945" s="2"/>
      <c r="AX945" s="2"/>
      <c r="AY945" s="2"/>
      <c r="AZ945" s="2"/>
      <c r="BA945" s="2"/>
      <c r="BB945" s="2"/>
      <c r="BC945" s="2"/>
      <c r="BD945" s="2"/>
      <c r="BE945" s="2"/>
      <c r="BF945" s="2"/>
      <c r="BG945" s="2"/>
      <c r="BH945" s="2"/>
      <c r="BI945" s="2"/>
      <c r="BJ945" s="2"/>
      <c r="BK945" s="2"/>
      <c r="BL945" s="2"/>
      <c r="BM945" s="2"/>
      <c r="BN945" s="2"/>
      <c r="BO945" s="2"/>
      <c r="BP945" s="2"/>
      <c r="BQ945" s="2"/>
      <c r="BR945" s="2"/>
      <c r="BS945" s="2"/>
      <c r="BT945" s="2"/>
      <c r="BU945" s="2"/>
      <c r="BV945" s="2"/>
      <c r="BW945" s="2"/>
      <c r="BX945" s="2"/>
      <c r="BY945" s="2"/>
      <c r="BZ945" s="2"/>
      <c r="CA945" s="2"/>
      <c r="CB945" s="2"/>
      <c r="CC945" s="2"/>
      <c r="CD945" s="2"/>
      <c r="CE945" s="2"/>
      <c r="CF945" s="2"/>
      <c r="CG945" s="2"/>
      <c r="CH945" s="2"/>
      <c r="CI945" s="2"/>
      <c r="CJ945" s="2"/>
      <c r="CK945" s="2"/>
      <c r="CL945" s="2"/>
      <c r="CM945" s="2"/>
      <c r="CN945" s="2"/>
      <c r="CO945" s="2"/>
      <c r="CP945" s="2"/>
      <c r="CQ945" s="2"/>
      <c r="CR945" s="2"/>
      <c r="CS945" s="2"/>
      <c r="CT945" s="2"/>
      <c r="CU945" s="2"/>
      <c r="CV945" s="2"/>
      <c r="CW945" s="2"/>
      <c r="CX945" s="2"/>
      <c r="CY945" s="2"/>
      <c r="CZ945" s="2"/>
      <c r="DA945" s="2"/>
      <c r="DB945" s="2"/>
      <c r="DC945" s="2"/>
      <c r="DD945" s="2"/>
      <c r="DE945" s="2"/>
      <c r="DF945" s="2"/>
      <c r="DG945" s="2"/>
      <c r="DH945" s="2"/>
      <c r="DI945" s="2"/>
      <c r="DJ945" s="2"/>
      <c r="DK945" s="2"/>
      <c r="DL945" s="2"/>
      <c r="DM945" s="2"/>
      <c r="DN945" s="2"/>
      <c r="DO945" s="2"/>
      <c r="DP945" s="2"/>
    </row>
    <row r="946" spans="9:120" ht="9.9499999999999993" customHeight="1">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c r="AO946" s="2"/>
      <c r="AP946" s="2"/>
      <c r="AQ946" s="2"/>
      <c r="AR946" s="2"/>
      <c r="AS946" s="2"/>
      <c r="AT946" s="2"/>
      <c r="AU946" s="2"/>
      <c r="AV946" s="2"/>
      <c r="AW946" s="2"/>
      <c r="AX946" s="2"/>
      <c r="AY946" s="2"/>
      <c r="AZ946" s="2"/>
      <c r="BA946" s="2"/>
      <c r="BB946" s="2"/>
      <c r="BC946" s="2"/>
      <c r="BD946" s="2"/>
      <c r="BE946" s="2"/>
      <c r="BF946" s="2"/>
      <c r="BG946" s="2"/>
      <c r="BH946" s="2"/>
      <c r="BI946" s="2"/>
      <c r="BJ946" s="2"/>
      <c r="BK946" s="2"/>
      <c r="BL946" s="2"/>
      <c r="BM946" s="2"/>
      <c r="BN946" s="2"/>
      <c r="BO946" s="2"/>
      <c r="BP946" s="2"/>
      <c r="BQ946" s="2"/>
      <c r="BR946" s="2"/>
      <c r="BS946" s="2"/>
      <c r="BT946" s="2"/>
      <c r="BU946" s="2"/>
      <c r="BV946" s="2"/>
      <c r="BW946" s="2"/>
      <c r="BX946" s="2"/>
      <c r="BY946" s="2"/>
      <c r="BZ946" s="2"/>
      <c r="CA946" s="2"/>
      <c r="CB946" s="2"/>
      <c r="CC946" s="2"/>
      <c r="CD946" s="2"/>
      <c r="CE946" s="2"/>
      <c r="CF946" s="2"/>
      <c r="CG946" s="2"/>
      <c r="CH946" s="2"/>
      <c r="CI946" s="2"/>
      <c r="CJ946" s="2"/>
      <c r="CK946" s="2"/>
      <c r="CL946" s="2"/>
      <c r="CM946" s="2"/>
      <c r="CN946" s="2"/>
      <c r="CO946" s="2"/>
      <c r="CP946" s="2"/>
      <c r="CQ946" s="2"/>
      <c r="CR946" s="2"/>
      <c r="CS946" s="2"/>
      <c r="CT946" s="2"/>
      <c r="CU946" s="2"/>
      <c r="CV946" s="2"/>
      <c r="CW946" s="2"/>
      <c r="CX946" s="2"/>
      <c r="CY946" s="2"/>
      <c r="CZ946" s="2"/>
      <c r="DA946" s="2"/>
      <c r="DB946" s="2"/>
      <c r="DC946" s="2"/>
      <c r="DD946" s="2"/>
      <c r="DE946" s="2"/>
      <c r="DF946" s="2"/>
      <c r="DG946" s="2"/>
      <c r="DH946" s="2"/>
      <c r="DI946" s="2"/>
      <c r="DJ946" s="2"/>
      <c r="DK946" s="2"/>
      <c r="DL946" s="2"/>
      <c r="DM946" s="2"/>
      <c r="DN946" s="2"/>
      <c r="DO946" s="2"/>
      <c r="DP946" s="2"/>
    </row>
    <row r="947" spans="9:120" ht="9.9499999999999993" customHeight="1">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c r="AO947" s="2"/>
      <c r="AP947" s="2"/>
      <c r="AQ947" s="2"/>
      <c r="AR947" s="2"/>
      <c r="AS947" s="2"/>
      <c r="AT947" s="2"/>
      <c r="AU947" s="2"/>
      <c r="AV947" s="2"/>
      <c r="AW947" s="2"/>
      <c r="AX947" s="2"/>
      <c r="AY947" s="2"/>
      <c r="AZ947" s="2"/>
      <c r="BA947" s="2"/>
      <c r="BB947" s="2"/>
      <c r="BC947" s="2"/>
      <c r="BD947" s="2"/>
      <c r="BE947" s="2"/>
      <c r="BF947" s="2"/>
      <c r="BG947" s="2"/>
      <c r="BH947" s="2"/>
      <c r="BI947" s="2"/>
      <c r="BJ947" s="2"/>
      <c r="BK947" s="2"/>
      <c r="BL947" s="2"/>
      <c r="BM947" s="2"/>
      <c r="BN947" s="2"/>
      <c r="BO947" s="2"/>
      <c r="BP947" s="2"/>
      <c r="BQ947" s="2"/>
      <c r="BR947" s="2"/>
      <c r="BS947" s="2"/>
      <c r="BT947" s="2"/>
      <c r="BU947" s="2"/>
      <c r="BV947" s="2"/>
      <c r="BW947" s="2"/>
      <c r="BX947" s="2"/>
      <c r="BY947" s="2"/>
      <c r="BZ947" s="2"/>
      <c r="CA947" s="2"/>
      <c r="CB947" s="2"/>
      <c r="CC947" s="2"/>
      <c r="CD947" s="2"/>
      <c r="CE947" s="2"/>
      <c r="CF947" s="2"/>
      <c r="CG947" s="2"/>
      <c r="CH947" s="2"/>
      <c r="CI947" s="2"/>
      <c r="CJ947" s="2"/>
      <c r="CK947" s="2"/>
      <c r="CL947" s="2"/>
      <c r="CM947" s="2"/>
      <c r="CN947" s="2"/>
      <c r="CO947" s="2"/>
      <c r="CP947" s="2"/>
      <c r="CQ947" s="2"/>
      <c r="CR947" s="2"/>
      <c r="CS947" s="2"/>
      <c r="CT947" s="2"/>
      <c r="CU947" s="2"/>
      <c r="CV947" s="2"/>
      <c r="CW947" s="2"/>
      <c r="CX947" s="2"/>
      <c r="CY947" s="2"/>
      <c r="CZ947" s="2"/>
      <c r="DA947" s="2"/>
      <c r="DB947" s="2"/>
      <c r="DC947" s="2"/>
      <c r="DD947" s="2"/>
      <c r="DE947" s="2"/>
      <c r="DF947" s="2"/>
      <c r="DG947" s="2"/>
      <c r="DH947" s="2"/>
      <c r="DI947" s="2"/>
      <c r="DJ947" s="2"/>
      <c r="DK947" s="2"/>
      <c r="DL947" s="2"/>
      <c r="DM947" s="2"/>
      <c r="DN947" s="2"/>
      <c r="DO947" s="2"/>
      <c r="DP947" s="2"/>
    </row>
    <row r="948" spans="9:120" ht="9.9499999999999993" customHeight="1">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c r="AO948" s="2"/>
      <c r="AP948" s="2"/>
      <c r="AQ948" s="2"/>
      <c r="AR948" s="2"/>
      <c r="AS948" s="2"/>
      <c r="AT948" s="2"/>
      <c r="AU948" s="2"/>
      <c r="AV948" s="2"/>
      <c r="AW948" s="2"/>
      <c r="AX948" s="2"/>
      <c r="AY948" s="2"/>
      <c r="AZ948" s="2"/>
      <c r="BA948" s="2"/>
      <c r="BB948" s="2"/>
      <c r="BC948" s="2"/>
      <c r="BD948" s="2"/>
      <c r="BE948" s="2"/>
      <c r="BF948" s="2"/>
      <c r="BG948" s="2"/>
      <c r="BH948" s="2"/>
      <c r="BI948" s="2"/>
      <c r="BJ948" s="2"/>
      <c r="BK948" s="2"/>
      <c r="BL948" s="2"/>
      <c r="BM948" s="2"/>
      <c r="BN948" s="2"/>
      <c r="BO948" s="2"/>
      <c r="BP948" s="2"/>
      <c r="BQ948" s="2"/>
      <c r="BR948" s="2"/>
      <c r="BS948" s="2"/>
      <c r="BT948" s="2"/>
      <c r="BU948" s="2"/>
      <c r="BV948" s="2"/>
      <c r="BW948" s="2"/>
      <c r="BX948" s="2"/>
      <c r="BY948" s="2"/>
      <c r="BZ948" s="2"/>
      <c r="CA948" s="2"/>
      <c r="CB948" s="2"/>
      <c r="CC948" s="2"/>
      <c r="CD948" s="2"/>
      <c r="CE948" s="2"/>
      <c r="CF948" s="2"/>
      <c r="CG948" s="2"/>
      <c r="CH948" s="2"/>
      <c r="CI948" s="2"/>
      <c r="CJ948" s="2"/>
      <c r="CK948" s="2"/>
      <c r="CL948" s="2"/>
      <c r="CM948" s="2"/>
      <c r="CN948" s="2"/>
      <c r="CO948" s="2"/>
      <c r="CP948" s="2"/>
      <c r="CQ948" s="2"/>
      <c r="CR948" s="2"/>
      <c r="CS948" s="2"/>
      <c r="CT948" s="2"/>
      <c r="CU948" s="2"/>
      <c r="CV948" s="2"/>
      <c r="CW948" s="2"/>
      <c r="CX948" s="2"/>
      <c r="CY948" s="2"/>
      <c r="CZ948" s="2"/>
      <c r="DA948" s="2"/>
      <c r="DB948" s="2"/>
      <c r="DC948" s="2"/>
      <c r="DD948" s="2"/>
      <c r="DE948" s="2"/>
      <c r="DF948" s="2"/>
      <c r="DG948" s="2"/>
      <c r="DH948" s="2"/>
      <c r="DI948" s="2"/>
      <c r="DJ948" s="2"/>
      <c r="DK948" s="2"/>
      <c r="DL948" s="2"/>
      <c r="DM948" s="2"/>
      <c r="DN948" s="2"/>
      <c r="DO948" s="2"/>
      <c r="DP948" s="2"/>
    </row>
    <row r="949" spans="9:120" ht="9.9499999999999993" customHeight="1">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2"/>
      <c r="AP949" s="2"/>
      <c r="AQ949" s="2"/>
      <c r="AR949" s="2"/>
      <c r="AS949" s="2"/>
      <c r="AT949" s="2"/>
      <c r="AU949" s="2"/>
      <c r="AV949" s="2"/>
      <c r="AW949" s="2"/>
      <c r="AX949" s="2"/>
      <c r="AY949" s="2"/>
      <c r="AZ949" s="2"/>
      <c r="BA949" s="2"/>
      <c r="BB949" s="2"/>
      <c r="BC949" s="2"/>
      <c r="BD949" s="2"/>
      <c r="BE949" s="2"/>
      <c r="BF949" s="2"/>
      <c r="BG949" s="2"/>
      <c r="BH949" s="2"/>
      <c r="BI949" s="2"/>
      <c r="BJ949" s="2"/>
      <c r="BK949" s="2"/>
      <c r="BL949" s="2"/>
      <c r="BM949" s="2"/>
      <c r="BN949" s="2"/>
      <c r="BO949" s="2"/>
      <c r="BP949" s="2"/>
      <c r="BQ949" s="2"/>
      <c r="BR949" s="2"/>
      <c r="BS949" s="2"/>
      <c r="BT949" s="2"/>
      <c r="BU949" s="2"/>
      <c r="BV949" s="2"/>
      <c r="BW949" s="2"/>
      <c r="BX949" s="2"/>
      <c r="BY949" s="2"/>
      <c r="BZ949" s="2"/>
      <c r="CA949" s="2"/>
      <c r="CB949" s="2"/>
      <c r="CC949" s="2"/>
      <c r="CD949" s="2"/>
      <c r="CE949" s="2"/>
      <c r="CF949" s="2"/>
      <c r="CG949" s="2"/>
      <c r="CH949" s="2"/>
      <c r="CI949" s="2"/>
      <c r="CJ949" s="2"/>
      <c r="CK949" s="2"/>
      <c r="CL949" s="2"/>
      <c r="CM949" s="2"/>
      <c r="CN949" s="2"/>
      <c r="CO949" s="2"/>
      <c r="CP949" s="2"/>
      <c r="CQ949" s="2"/>
      <c r="CR949" s="2"/>
      <c r="CS949" s="2"/>
      <c r="CT949" s="2"/>
      <c r="CU949" s="2"/>
      <c r="CV949" s="2"/>
      <c r="CW949" s="2"/>
      <c r="CX949" s="2"/>
      <c r="CY949" s="2"/>
      <c r="CZ949" s="2"/>
      <c r="DA949" s="2"/>
      <c r="DB949" s="2"/>
      <c r="DC949" s="2"/>
      <c r="DD949" s="2"/>
      <c r="DE949" s="2"/>
      <c r="DF949" s="2"/>
      <c r="DG949" s="2"/>
      <c r="DH949" s="2"/>
      <c r="DI949" s="2"/>
      <c r="DJ949" s="2"/>
      <c r="DK949" s="2"/>
      <c r="DL949" s="2"/>
      <c r="DM949" s="2"/>
      <c r="DN949" s="2"/>
      <c r="DO949" s="2"/>
      <c r="DP949" s="2"/>
    </row>
    <row r="950" spans="9:120" ht="9.9499999999999993" customHeight="1">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2"/>
      <c r="AP950" s="2"/>
      <c r="AQ950" s="2"/>
      <c r="AR950" s="2"/>
      <c r="AS950" s="2"/>
      <c r="AT950" s="2"/>
      <c r="AU950" s="2"/>
      <c r="AV950" s="2"/>
      <c r="AW950" s="2"/>
      <c r="AX950" s="2"/>
      <c r="AY950" s="2"/>
      <c r="AZ950" s="2"/>
      <c r="BA950" s="2"/>
      <c r="BB950" s="2"/>
      <c r="BC950" s="2"/>
      <c r="BD950" s="2"/>
      <c r="BE950" s="2"/>
      <c r="BF950" s="2"/>
      <c r="BG950" s="2"/>
      <c r="BH950" s="2"/>
      <c r="BI950" s="2"/>
      <c r="BJ950" s="2"/>
      <c r="BK950" s="2"/>
      <c r="BL950" s="2"/>
      <c r="BM950" s="2"/>
      <c r="BN950" s="2"/>
      <c r="BO950" s="2"/>
      <c r="BP950" s="2"/>
      <c r="BQ950" s="2"/>
      <c r="BR950" s="2"/>
      <c r="BS950" s="2"/>
      <c r="BT950" s="2"/>
      <c r="BU950" s="2"/>
      <c r="BV950" s="2"/>
      <c r="BW950" s="2"/>
      <c r="BX950" s="2"/>
      <c r="BY950" s="2"/>
      <c r="BZ950" s="2"/>
      <c r="CA950" s="2"/>
      <c r="CB950" s="2"/>
      <c r="CC950" s="2"/>
      <c r="CD950" s="2"/>
      <c r="CE950" s="2"/>
      <c r="CF950" s="2"/>
      <c r="CG950" s="2"/>
      <c r="CH950" s="2"/>
      <c r="CI950" s="2"/>
      <c r="CJ950" s="2"/>
      <c r="CK950" s="2"/>
      <c r="CL950" s="2"/>
      <c r="CM950" s="2"/>
      <c r="CN950" s="2"/>
      <c r="CO950" s="2"/>
      <c r="CP950" s="2"/>
      <c r="CQ950" s="2"/>
      <c r="CR950" s="2"/>
      <c r="CS950" s="2"/>
      <c r="CT950" s="2"/>
      <c r="CU950" s="2"/>
      <c r="CV950" s="2"/>
      <c r="CW950" s="2"/>
      <c r="CX950" s="2"/>
      <c r="CY950" s="2"/>
      <c r="CZ950" s="2"/>
      <c r="DA950" s="2"/>
      <c r="DB950" s="2"/>
      <c r="DC950" s="2"/>
      <c r="DD950" s="2"/>
      <c r="DE950" s="2"/>
      <c r="DF950" s="2"/>
      <c r="DG950" s="2"/>
      <c r="DH950" s="2"/>
      <c r="DI950" s="2"/>
      <c r="DJ950" s="2"/>
      <c r="DK950" s="2"/>
      <c r="DL950" s="2"/>
      <c r="DM950" s="2"/>
      <c r="DN950" s="2"/>
      <c r="DO950" s="2"/>
      <c r="DP950" s="2"/>
    </row>
    <row r="951" spans="9:120" ht="9.9499999999999993" customHeight="1">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c r="AO951" s="2"/>
      <c r="AP951" s="2"/>
      <c r="AQ951" s="2"/>
      <c r="AR951" s="2"/>
      <c r="AS951" s="2"/>
      <c r="AT951" s="2"/>
      <c r="AU951" s="2"/>
      <c r="AV951" s="2"/>
      <c r="AW951" s="2"/>
      <c r="AX951" s="2"/>
      <c r="AY951" s="2"/>
      <c r="AZ951" s="2"/>
      <c r="BA951" s="2"/>
      <c r="BB951" s="2"/>
      <c r="BC951" s="2"/>
      <c r="BD951" s="2"/>
      <c r="BE951" s="2"/>
      <c r="BF951" s="2"/>
      <c r="BG951" s="2"/>
      <c r="BH951" s="2"/>
      <c r="BI951" s="2"/>
      <c r="BJ951" s="2"/>
      <c r="BK951" s="2"/>
      <c r="BL951" s="2"/>
      <c r="BM951" s="2"/>
      <c r="BN951" s="2"/>
      <c r="BO951" s="2"/>
      <c r="BP951" s="2"/>
      <c r="BQ951" s="2"/>
      <c r="BR951" s="2"/>
      <c r="BS951" s="2"/>
      <c r="BT951" s="2"/>
      <c r="BU951" s="2"/>
      <c r="BV951" s="2"/>
      <c r="BW951" s="2"/>
      <c r="BX951" s="2"/>
      <c r="BY951" s="2"/>
      <c r="BZ951" s="2"/>
      <c r="CA951" s="2"/>
      <c r="CB951" s="2"/>
      <c r="CC951" s="2"/>
      <c r="CD951" s="2"/>
      <c r="CE951" s="2"/>
      <c r="CF951" s="2"/>
      <c r="CG951" s="2"/>
      <c r="CH951" s="2"/>
      <c r="CI951" s="2"/>
      <c r="CJ951" s="2"/>
      <c r="CK951" s="2"/>
      <c r="CL951" s="2"/>
      <c r="CM951" s="2"/>
      <c r="CN951" s="2"/>
      <c r="CO951" s="2"/>
      <c r="CP951" s="2"/>
      <c r="CQ951" s="2"/>
      <c r="CR951" s="2"/>
      <c r="CS951" s="2"/>
      <c r="CT951" s="2"/>
      <c r="CU951" s="2"/>
      <c r="CV951" s="2"/>
      <c r="CW951" s="2"/>
      <c r="CX951" s="2"/>
      <c r="CY951" s="2"/>
      <c r="CZ951" s="2"/>
      <c r="DA951" s="2"/>
      <c r="DB951" s="2"/>
      <c r="DC951" s="2"/>
      <c r="DD951" s="2"/>
      <c r="DE951" s="2"/>
      <c r="DF951" s="2"/>
      <c r="DG951" s="2"/>
      <c r="DH951" s="2"/>
      <c r="DI951" s="2"/>
      <c r="DJ951" s="2"/>
      <c r="DK951" s="2"/>
      <c r="DL951" s="2"/>
      <c r="DM951" s="2"/>
      <c r="DN951" s="2"/>
      <c r="DO951" s="2"/>
      <c r="DP951" s="2"/>
    </row>
    <row r="952" spans="9:120" ht="9.9499999999999993" customHeight="1">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c r="AO952" s="2"/>
      <c r="AP952" s="2"/>
      <c r="AQ952" s="2"/>
      <c r="AR952" s="2"/>
      <c r="AS952" s="2"/>
      <c r="AT952" s="2"/>
      <c r="AU952" s="2"/>
      <c r="AV952" s="2"/>
      <c r="AW952" s="2"/>
      <c r="AX952" s="2"/>
      <c r="AY952" s="2"/>
      <c r="AZ952" s="2"/>
      <c r="BA952" s="2"/>
      <c r="BB952" s="2"/>
      <c r="BC952" s="2"/>
      <c r="BD952" s="2"/>
      <c r="BE952" s="2"/>
      <c r="BF952" s="2"/>
      <c r="BG952" s="2"/>
      <c r="BH952" s="2"/>
      <c r="BI952" s="2"/>
      <c r="BJ952" s="2"/>
      <c r="BK952" s="2"/>
      <c r="BL952" s="2"/>
      <c r="BM952" s="2"/>
      <c r="BN952" s="2"/>
      <c r="BO952" s="2"/>
      <c r="BP952" s="2"/>
      <c r="BQ952" s="2"/>
      <c r="BR952" s="2"/>
      <c r="BS952" s="2"/>
      <c r="BT952" s="2"/>
      <c r="BU952" s="2"/>
      <c r="BV952" s="2"/>
      <c r="BW952" s="2"/>
      <c r="BX952" s="2"/>
      <c r="BY952" s="2"/>
      <c r="BZ952" s="2"/>
      <c r="CA952" s="2"/>
      <c r="CB952" s="2"/>
      <c r="CC952" s="2"/>
      <c r="CD952" s="2"/>
      <c r="CE952" s="2"/>
      <c r="CF952" s="2"/>
      <c r="CG952" s="2"/>
      <c r="CH952" s="2"/>
      <c r="CI952" s="2"/>
      <c r="CJ952" s="2"/>
      <c r="CK952" s="2"/>
      <c r="CL952" s="2"/>
      <c r="CM952" s="2"/>
      <c r="CN952" s="2"/>
      <c r="CO952" s="2"/>
      <c r="CP952" s="2"/>
      <c r="CQ952" s="2"/>
      <c r="CR952" s="2"/>
      <c r="CS952" s="2"/>
      <c r="CT952" s="2"/>
      <c r="CU952" s="2"/>
      <c r="CV952" s="2"/>
      <c r="CW952" s="2"/>
      <c r="CX952" s="2"/>
      <c r="CY952" s="2"/>
      <c r="CZ952" s="2"/>
      <c r="DA952" s="2"/>
      <c r="DB952" s="2"/>
      <c r="DC952" s="2"/>
      <c r="DD952" s="2"/>
      <c r="DE952" s="2"/>
      <c r="DF952" s="2"/>
      <c r="DG952" s="2"/>
      <c r="DH952" s="2"/>
      <c r="DI952" s="2"/>
      <c r="DJ952" s="2"/>
      <c r="DK952" s="2"/>
      <c r="DL952" s="2"/>
      <c r="DM952" s="2"/>
      <c r="DN952" s="2"/>
      <c r="DO952" s="2"/>
      <c r="DP952" s="2"/>
    </row>
    <row r="953" spans="9:120" ht="9.9499999999999993" customHeight="1">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c r="AO953" s="2"/>
      <c r="AP953" s="2"/>
      <c r="AQ953" s="2"/>
      <c r="AR953" s="2"/>
      <c r="AS953" s="2"/>
      <c r="AT953" s="2"/>
      <c r="AU953" s="2"/>
      <c r="AV953" s="2"/>
      <c r="AW953" s="2"/>
      <c r="AX953" s="2"/>
      <c r="AY953" s="2"/>
      <c r="AZ953" s="2"/>
      <c r="BA953" s="2"/>
      <c r="BB953" s="2"/>
      <c r="BC953" s="2"/>
      <c r="BD953" s="2"/>
      <c r="BE953" s="2"/>
      <c r="BF953" s="2"/>
      <c r="BG953" s="2"/>
      <c r="BH953" s="2"/>
      <c r="BI953" s="2"/>
      <c r="BJ953" s="2"/>
      <c r="BK953" s="2"/>
      <c r="BL953" s="2"/>
      <c r="BM953" s="2"/>
      <c r="BN953" s="2"/>
      <c r="BO953" s="2"/>
      <c r="BP953" s="2"/>
      <c r="BQ953" s="2"/>
      <c r="BR953" s="2"/>
      <c r="BS953" s="2"/>
      <c r="BT953" s="2"/>
      <c r="BU953" s="2"/>
      <c r="BV953" s="2"/>
      <c r="BW953" s="2"/>
      <c r="BX953" s="2"/>
      <c r="BY953" s="2"/>
      <c r="BZ953" s="2"/>
      <c r="CA953" s="2"/>
      <c r="CB953" s="2"/>
      <c r="CC953" s="2"/>
      <c r="CD953" s="2"/>
      <c r="CE953" s="2"/>
      <c r="CF953" s="2"/>
      <c r="CG953" s="2"/>
      <c r="CH953" s="2"/>
      <c r="CI953" s="2"/>
      <c r="CJ953" s="2"/>
      <c r="CK953" s="2"/>
      <c r="CL953" s="2"/>
      <c r="CM953" s="2"/>
      <c r="CN953" s="2"/>
      <c r="CO953" s="2"/>
      <c r="CP953" s="2"/>
      <c r="CQ953" s="2"/>
      <c r="CR953" s="2"/>
      <c r="CS953" s="2"/>
      <c r="CT953" s="2"/>
      <c r="CU953" s="2"/>
      <c r="CV953" s="2"/>
      <c r="CW953" s="2"/>
      <c r="CX953" s="2"/>
      <c r="CY953" s="2"/>
      <c r="CZ953" s="2"/>
      <c r="DA953" s="2"/>
      <c r="DB953" s="2"/>
      <c r="DC953" s="2"/>
      <c r="DD953" s="2"/>
      <c r="DE953" s="2"/>
      <c r="DF953" s="2"/>
      <c r="DG953" s="2"/>
      <c r="DH953" s="2"/>
      <c r="DI953" s="2"/>
      <c r="DJ953" s="2"/>
      <c r="DK953" s="2"/>
      <c r="DL953" s="2"/>
      <c r="DM953" s="2"/>
      <c r="DN953" s="2"/>
      <c r="DO953" s="2"/>
      <c r="DP953" s="2"/>
    </row>
    <row r="954" spans="9:120" ht="9.9499999999999993" customHeight="1">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c r="AO954" s="2"/>
      <c r="AP954" s="2"/>
      <c r="AQ954" s="2"/>
      <c r="AR954" s="2"/>
      <c r="AS954" s="2"/>
      <c r="AT954" s="2"/>
      <c r="AU954" s="2"/>
      <c r="AV954" s="2"/>
      <c r="AW954" s="2"/>
      <c r="AX954" s="2"/>
      <c r="AY954" s="2"/>
      <c r="AZ954" s="2"/>
      <c r="BA954" s="2"/>
      <c r="BB954" s="2"/>
      <c r="BC954" s="2"/>
      <c r="BD954" s="2"/>
      <c r="BE954" s="2"/>
      <c r="BF954" s="2"/>
      <c r="BG954" s="2"/>
      <c r="BH954" s="2"/>
      <c r="BI954" s="2"/>
      <c r="BJ954" s="2"/>
      <c r="BK954" s="2"/>
      <c r="BL954" s="2"/>
      <c r="BM954" s="2"/>
      <c r="BN954" s="2"/>
      <c r="BO954" s="2"/>
      <c r="BP954" s="2"/>
      <c r="BQ954" s="2"/>
      <c r="BR954" s="2"/>
      <c r="BS954" s="2"/>
      <c r="BT954" s="2"/>
      <c r="BU954" s="2"/>
      <c r="BV954" s="2"/>
      <c r="BW954" s="2"/>
      <c r="BX954" s="2"/>
      <c r="BY954" s="2"/>
      <c r="BZ954" s="2"/>
      <c r="CA954" s="2"/>
      <c r="CB954" s="2"/>
      <c r="CC954" s="2"/>
      <c r="CD954" s="2"/>
      <c r="CE954" s="2"/>
      <c r="CF954" s="2"/>
      <c r="CG954" s="2"/>
      <c r="CH954" s="2"/>
      <c r="CI954" s="2"/>
      <c r="CJ954" s="2"/>
      <c r="CK954" s="2"/>
      <c r="CL954" s="2"/>
      <c r="CM954" s="2"/>
      <c r="CN954" s="2"/>
      <c r="CO954" s="2"/>
      <c r="CP954" s="2"/>
      <c r="CQ954" s="2"/>
      <c r="CR954" s="2"/>
      <c r="CS954" s="2"/>
      <c r="CT954" s="2"/>
      <c r="CU954" s="2"/>
      <c r="CV954" s="2"/>
      <c r="CW954" s="2"/>
      <c r="CX954" s="2"/>
      <c r="CY954" s="2"/>
      <c r="CZ954" s="2"/>
      <c r="DA954" s="2"/>
      <c r="DB954" s="2"/>
      <c r="DC954" s="2"/>
      <c r="DD954" s="2"/>
      <c r="DE954" s="2"/>
      <c r="DF954" s="2"/>
      <c r="DG954" s="2"/>
      <c r="DH954" s="2"/>
      <c r="DI954" s="2"/>
      <c r="DJ954" s="2"/>
      <c r="DK954" s="2"/>
      <c r="DL954" s="2"/>
      <c r="DM954" s="2"/>
      <c r="DN954" s="2"/>
      <c r="DO954" s="2"/>
      <c r="DP954" s="2"/>
    </row>
    <row r="955" spans="9:120" ht="9.9499999999999993" customHeight="1">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c r="AO955" s="2"/>
      <c r="AP955" s="2"/>
      <c r="AQ955" s="2"/>
      <c r="AR955" s="2"/>
      <c r="AS955" s="2"/>
      <c r="AT955" s="2"/>
      <c r="AU955" s="2"/>
      <c r="AV955" s="2"/>
      <c r="AW955" s="2"/>
      <c r="AX955" s="2"/>
      <c r="AY955" s="2"/>
      <c r="AZ955" s="2"/>
      <c r="BA955" s="2"/>
      <c r="BB955" s="2"/>
      <c r="BC955" s="2"/>
      <c r="BD955" s="2"/>
      <c r="BE955" s="2"/>
      <c r="BF955" s="2"/>
      <c r="BG955" s="2"/>
      <c r="BH955" s="2"/>
      <c r="BI955" s="2"/>
      <c r="BJ955" s="2"/>
      <c r="BK955" s="2"/>
      <c r="BL955" s="2"/>
      <c r="BM955" s="2"/>
      <c r="BN955" s="2"/>
      <c r="BO955" s="2"/>
      <c r="BP955" s="2"/>
      <c r="BQ955" s="2"/>
      <c r="BR955" s="2"/>
      <c r="BS955" s="2"/>
      <c r="BT955" s="2"/>
      <c r="BU955" s="2"/>
      <c r="BV955" s="2"/>
      <c r="BW955" s="2"/>
      <c r="BX955" s="2"/>
      <c r="BY955" s="2"/>
      <c r="BZ955" s="2"/>
      <c r="CA955" s="2"/>
      <c r="CB955" s="2"/>
      <c r="CC955" s="2"/>
      <c r="CD955" s="2"/>
      <c r="CE955" s="2"/>
      <c r="CF955" s="2"/>
      <c r="CG955" s="2"/>
      <c r="CH955" s="2"/>
      <c r="CI955" s="2"/>
      <c r="CJ955" s="2"/>
      <c r="CK955" s="2"/>
      <c r="CL955" s="2"/>
      <c r="CM955" s="2"/>
      <c r="CN955" s="2"/>
      <c r="CO955" s="2"/>
      <c r="CP955" s="2"/>
      <c r="CQ955" s="2"/>
      <c r="CR955" s="2"/>
      <c r="CS955" s="2"/>
      <c r="CT955" s="2"/>
      <c r="CU955" s="2"/>
      <c r="CV955" s="2"/>
      <c r="CW955" s="2"/>
      <c r="CX955" s="2"/>
      <c r="CY955" s="2"/>
      <c r="CZ955" s="2"/>
      <c r="DA955" s="2"/>
      <c r="DB955" s="2"/>
      <c r="DC955" s="2"/>
      <c r="DD955" s="2"/>
      <c r="DE955" s="2"/>
      <c r="DF955" s="2"/>
      <c r="DG955" s="2"/>
      <c r="DH955" s="2"/>
      <c r="DI955" s="2"/>
      <c r="DJ955" s="2"/>
      <c r="DK955" s="2"/>
      <c r="DL955" s="2"/>
      <c r="DM955" s="2"/>
      <c r="DN955" s="2"/>
      <c r="DO955" s="2"/>
      <c r="DP955" s="2"/>
    </row>
    <row r="956" spans="9:120" ht="9.9499999999999993" customHeight="1">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c r="AO956" s="2"/>
      <c r="AP956" s="2"/>
      <c r="AQ956" s="2"/>
      <c r="AR956" s="2"/>
      <c r="AS956" s="2"/>
      <c r="AT956" s="2"/>
      <c r="AU956" s="2"/>
      <c r="AV956" s="2"/>
      <c r="AW956" s="2"/>
      <c r="AX956" s="2"/>
      <c r="AY956" s="2"/>
      <c r="AZ956" s="2"/>
      <c r="BA956" s="2"/>
      <c r="BB956" s="2"/>
      <c r="BC956" s="2"/>
      <c r="BD956" s="2"/>
      <c r="BE956" s="2"/>
      <c r="BF956" s="2"/>
      <c r="BG956" s="2"/>
      <c r="BH956" s="2"/>
      <c r="BI956" s="2"/>
      <c r="BJ956" s="2"/>
      <c r="BK956" s="2"/>
      <c r="BL956" s="2"/>
      <c r="BM956" s="2"/>
      <c r="BN956" s="2"/>
      <c r="BO956" s="2"/>
      <c r="BP956" s="2"/>
      <c r="BQ956" s="2"/>
      <c r="BR956" s="2"/>
      <c r="BS956" s="2"/>
      <c r="BT956" s="2"/>
      <c r="BU956" s="2"/>
      <c r="BV956" s="2"/>
      <c r="BW956" s="2"/>
      <c r="BX956" s="2"/>
      <c r="BY956" s="2"/>
      <c r="BZ956" s="2"/>
      <c r="CA956" s="2"/>
      <c r="CB956" s="2"/>
      <c r="CC956" s="2"/>
      <c r="CD956" s="2"/>
      <c r="CE956" s="2"/>
      <c r="CF956" s="2"/>
      <c r="CG956" s="2"/>
      <c r="CH956" s="2"/>
      <c r="CI956" s="2"/>
      <c r="CJ956" s="2"/>
      <c r="CK956" s="2"/>
      <c r="CL956" s="2"/>
      <c r="CM956" s="2"/>
      <c r="CN956" s="2"/>
      <c r="CO956" s="2"/>
      <c r="CP956" s="2"/>
      <c r="CQ956" s="2"/>
      <c r="CR956" s="2"/>
      <c r="CS956" s="2"/>
      <c r="CT956" s="2"/>
      <c r="CU956" s="2"/>
      <c r="CV956" s="2"/>
      <c r="CW956" s="2"/>
      <c r="CX956" s="2"/>
      <c r="CY956" s="2"/>
      <c r="CZ956" s="2"/>
      <c r="DA956" s="2"/>
      <c r="DB956" s="2"/>
      <c r="DC956" s="2"/>
      <c r="DD956" s="2"/>
      <c r="DE956" s="2"/>
      <c r="DF956" s="2"/>
      <c r="DG956" s="2"/>
      <c r="DH956" s="2"/>
      <c r="DI956" s="2"/>
      <c r="DJ956" s="2"/>
      <c r="DK956" s="2"/>
      <c r="DL956" s="2"/>
      <c r="DM956" s="2"/>
      <c r="DN956" s="2"/>
      <c r="DO956" s="2"/>
      <c r="DP956" s="2"/>
    </row>
    <row r="957" spans="9:120" ht="9.9499999999999993" customHeight="1">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c r="AO957" s="2"/>
      <c r="AP957" s="2"/>
      <c r="AQ957" s="2"/>
      <c r="AR957" s="2"/>
      <c r="AS957" s="2"/>
      <c r="AT957" s="2"/>
      <c r="AU957" s="2"/>
      <c r="AV957" s="2"/>
      <c r="AW957" s="2"/>
      <c r="AX957" s="2"/>
      <c r="AY957" s="2"/>
      <c r="AZ957" s="2"/>
      <c r="BA957" s="2"/>
      <c r="BB957" s="2"/>
      <c r="BC957" s="2"/>
      <c r="BD957" s="2"/>
      <c r="BE957" s="2"/>
      <c r="BF957" s="2"/>
      <c r="BG957" s="2"/>
      <c r="BH957" s="2"/>
      <c r="BI957" s="2"/>
      <c r="BJ957" s="2"/>
      <c r="BK957" s="2"/>
      <c r="BL957" s="2"/>
      <c r="BM957" s="2"/>
      <c r="BN957" s="2"/>
      <c r="BO957" s="2"/>
      <c r="BP957" s="2"/>
      <c r="BQ957" s="2"/>
      <c r="BR957" s="2"/>
      <c r="BS957" s="2"/>
      <c r="BT957" s="2"/>
      <c r="BU957" s="2"/>
      <c r="BV957" s="2"/>
      <c r="BW957" s="2"/>
      <c r="BX957" s="2"/>
      <c r="BY957" s="2"/>
      <c r="BZ957" s="2"/>
      <c r="CA957" s="2"/>
      <c r="CB957" s="2"/>
      <c r="CC957" s="2"/>
      <c r="CD957" s="2"/>
      <c r="CE957" s="2"/>
      <c r="CF957" s="2"/>
      <c r="CG957" s="2"/>
      <c r="CH957" s="2"/>
      <c r="CI957" s="2"/>
      <c r="CJ957" s="2"/>
      <c r="CK957" s="2"/>
      <c r="CL957" s="2"/>
      <c r="CM957" s="2"/>
      <c r="CN957" s="2"/>
      <c r="CO957" s="2"/>
      <c r="CP957" s="2"/>
      <c r="CQ957" s="2"/>
      <c r="CR957" s="2"/>
      <c r="CS957" s="2"/>
      <c r="CT957" s="2"/>
      <c r="CU957" s="2"/>
      <c r="CV957" s="2"/>
      <c r="CW957" s="2"/>
      <c r="CX957" s="2"/>
      <c r="CY957" s="2"/>
      <c r="CZ957" s="2"/>
      <c r="DA957" s="2"/>
      <c r="DB957" s="2"/>
      <c r="DC957" s="2"/>
      <c r="DD957" s="2"/>
      <c r="DE957" s="2"/>
      <c r="DF957" s="2"/>
      <c r="DG957" s="2"/>
      <c r="DH957" s="2"/>
      <c r="DI957" s="2"/>
      <c r="DJ957" s="2"/>
      <c r="DK957" s="2"/>
      <c r="DL957" s="2"/>
      <c r="DM957" s="2"/>
      <c r="DN957" s="2"/>
      <c r="DO957" s="2"/>
      <c r="DP957" s="2"/>
    </row>
    <row r="958" spans="9:120" ht="9.9499999999999993" customHeight="1">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c r="AO958" s="2"/>
      <c r="AP958" s="2"/>
      <c r="AQ958" s="2"/>
      <c r="AR958" s="2"/>
      <c r="AS958" s="2"/>
      <c r="AT958" s="2"/>
      <c r="AU958" s="2"/>
      <c r="AV958" s="2"/>
      <c r="AW958" s="2"/>
      <c r="AX958" s="2"/>
      <c r="AY958" s="2"/>
      <c r="AZ958" s="2"/>
      <c r="BA958" s="2"/>
      <c r="BB958" s="2"/>
      <c r="BC958" s="2"/>
      <c r="BD958" s="2"/>
      <c r="BE958" s="2"/>
      <c r="BF958" s="2"/>
      <c r="BG958" s="2"/>
      <c r="BH958" s="2"/>
      <c r="BI958" s="2"/>
      <c r="BJ958" s="2"/>
      <c r="BK958" s="2"/>
      <c r="BL958" s="2"/>
      <c r="BM958" s="2"/>
      <c r="BN958" s="2"/>
      <c r="BO958" s="2"/>
      <c r="BP958" s="2"/>
      <c r="BQ958" s="2"/>
      <c r="BR958" s="2"/>
      <c r="BS958" s="2"/>
      <c r="BT958" s="2"/>
      <c r="BU958" s="2"/>
      <c r="BV958" s="2"/>
      <c r="BW958" s="2"/>
      <c r="BX958" s="2"/>
      <c r="BY958" s="2"/>
      <c r="BZ958" s="2"/>
      <c r="CA958" s="2"/>
      <c r="CB958" s="2"/>
      <c r="CC958" s="2"/>
      <c r="CD958" s="2"/>
      <c r="CE958" s="2"/>
      <c r="CF958" s="2"/>
      <c r="CG958" s="2"/>
      <c r="CH958" s="2"/>
      <c r="CI958" s="2"/>
      <c r="CJ958" s="2"/>
      <c r="CK958" s="2"/>
      <c r="CL958" s="2"/>
      <c r="CM958" s="2"/>
      <c r="CN958" s="2"/>
      <c r="CO958" s="2"/>
      <c r="CP958" s="2"/>
      <c r="CQ958" s="2"/>
      <c r="CR958" s="2"/>
      <c r="CS958" s="2"/>
      <c r="CT958" s="2"/>
      <c r="CU958" s="2"/>
      <c r="CV958" s="2"/>
      <c r="CW958" s="2"/>
      <c r="CX958" s="2"/>
      <c r="CY958" s="2"/>
      <c r="CZ958" s="2"/>
      <c r="DA958" s="2"/>
      <c r="DB958" s="2"/>
      <c r="DC958" s="2"/>
      <c r="DD958" s="2"/>
      <c r="DE958" s="2"/>
      <c r="DF958" s="2"/>
      <c r="DG958" s="2"/>
      <c r="DH958" s="2"/>
      <c r="DI958" s="2"/>
      <c r="DJ958" s="2"/>
      <c r="DK958" s="2"/>
      <c r="DL958" s="2"/>
      <c r="DM958" s="2"/>
      <c r="DN958" s="2"/>
      <c r="DO958" s="2"/>
      <c r="DP958" s="2"/>
    </row>
    <row r="959" spans="9:120" ht="9.9499999999999993" customHeight="1">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c r="AO959" s="2"/>
      <c r="AP959" s="2"/>
      <c r="AQ959" s="2"/>
      <c r="AR959" s="2"/>
      <c r="AS959" s="2"/>
      <c r="AT959" s="2"/>
      <c r="AU959" s="2"/>
      <c r="AV959" s="2"/>
      <c r="AW959" s="2"/>
      <c r="AX959" s="2"/>
      <c r="AY959" s="2"/>
      <c r="AZ959" s="2"/>
      <c r="BA959" s="2"/>
      <c r="BB959" s="2"/>
      <c r="BC959" s="2"/>
      <c r="BD959" s="2"/>
      <c r="BE959" s="2"/>
      <c r="BF959" s="2"/>
      <c r="BG959" s="2"/>
      <c r="BH959" s="2"/>
      <c r="BI959" s="2"/>
      <c r="BJ959" s="2"/>
      <c r="BK959" s="2"/>
      <c r="BL959" s="2"/>
      <c r="BM959" s="2"/>
      <c r="BN959" s="2"/>
      <c r="BO959" s="2"/>
      <c r="BP959" s="2"/>
      <c r="BQ959" s="2"/>
      <c r="BR959" s="2"/>
      <c r="BS959" s="2"/>
      <c r="BT959" s="2"/>
      <c r="BU959" s="2"/>
      <c r="BV959" s="2"/>
      <c r="BW959" s="2"/>
      <c r="BX959" s="2"/>
      <c r="BY959" s="2"/>
      <c r="BZ959" s="2"/>
      <c r="CA959" s="2"/>
      <c r="CB959" s="2"/>
      <c r="CC959" s="2"/>
      <c r="CD959" s="2"/>
      <c r="CE959" s="2"/>
      <c r="CF959" s="2"/>
      <c r="CG959" s="2"/>
      <c r="CH959" s="2"/>
      <c r="CI959" s="2"/>
      <c r="CJ959" s="2"/>
      <c r="CK959" s="2"/>
      <c r="CL959" s="2"/>
      <c r="CM959" s="2"/>
      <c r="CN959" s="2"/>
      <c r="CO959" s="2"/>
      <c r="CP959" s="2"/>
      <c r="CQ959" s="2"/>
      <c r="CR959" s="2"/>
      <c r="CS959" s="2"/>
      <c r="CT959" s="2"/>
      <c r="CU959" s="2"/>
      <c r="CV959" s="2"/>
      <c r="CW959" s="2"/>
      <c r="CX959" s="2"/>
      <c r="CY959" s="2"/>
      <c r="CZ959" s="2"/>
      <c r="DA959" s="2"/>
      <c r="DB959" s="2"/>
      <c r="DC959" s="2"/>
      <c r="DD959" s="2"/>
      <c r="DE959" s="2"/>
      <c r="DF959" s="2"/>
      <c r="DG959" s="2"/>
      <c r="DH959" s="2"/>
      <c r="DI959" s="2"/>
      <c r="DJ959" s="2"/>
      <c r="DK959" s="2"/>
      <c r="DL959" s="2"/>
      <c r="DM959" s="2"/>
      <c r="DN959" s="2"/>
      <c r="DO959" s="2"/>
      <c r="DP959" s="2"/>
    </row>
    <row r="960" spans="9:120" ht="9.9499999999999993" customHeight="1">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c r="AO960" s="2"/>
      <c r="AP960" s="2"/>
      <c r="AQ960" s="2"/>
      <c r="AR960" s="2"/>
      <c r="AS960" s="2"/>
      <c r="AT960" s="2"/>
      <c r="AU960" s="2"/>
      <c r="AV960" s="2"/>
      <c r="AW960" s="2"/>
      <c r="AX960" s="2"/>
      <c r="AY960" s="2"/>
      <c r="AZ960" s="2"/>
      <c r="BA960" s="2"/>
      <c r="BB960" s="2"/>
      <c r="BC960" s="2"/>
      <c r="BD960" s="2"/>
      <c r="BE960" s="2"/>
      <c r="BF960" s="2"/>
      <c r="BG960" s="2"/>
      <c r="BH960" s="2"/>
      <c r="BI960" s="2"/>
      <c r="BJ960" s="2"/>
      <c r="BK960" s="2"/>
      <c r="BL960" s="2"/>
      <c r="BM960" s="2"/>
      <c r="BN960" s="2"/>
      <c r="BO960" s="2"/>
      <c r="BP960" s="2"/>
      <c r="BQ960" s="2"/>
      <c r="BR960" s="2"/>
      <c r="BS960" s="2"/>
      <c r="BT960" s="2"/>
      <c r="BU960" s="2"/>
      <c r="BV960" s="2"/>
      <c r="BW960" s="2"/>
      <c r="BX960" s="2"/>
      <c r="BY960" s="2"/>
      <c r="BZ960" s="2"/>
      <c r="CA960" s="2"/>
      <c r="CB960" s="2"/>
      <c r="CC960" s="2"/>
      <c r="CD960" s="2"/>
      <c r="CE960" s="2"/>
      <c r="CF960" s="2"/>
      <c r="CG960" s="2"/>
      <c r="CH960" s="2"/>
      <c r="CI960" s="2"/>
      <c r="CJ960" s="2"/>
      <c r="CK960" s="2"/>
      <c r="CL960" s="2"/>
      <c r="CM960" s="2"/>
      <c r="CN960" s="2"/>
      <c r="CO960" s="2"/>
      <c r="CP960" s="2"/>
      <c r="CQ960" s="2"/>
      <c r="CR960" s="2"/>
      <c r="CS960" s="2"/>
      <c r="CT960" s="2"/>
      <c r="CU960" s="2"/>
      <c r="CV960" s="2"/>
      <c r="CW960" s="2"/>
      <c r="CX960" s="2"/>
      <c r="CY960" s="2"/>
      <c r="CZ960" s="2"/>
      <c r="DA960" s="2"/>
      <c r="DB960" s="2"/>
      <c r="DC960" s="2"/>
      <c r="DD960" s="2"/>
      <c r="DE960" s="2"/>
      <c r="DF960" s="2"/>
      <c r="DG960" s="2"/>
      <c r="DH960" s="2"/>
      <c r="DI960" s="2"/>
      <c r="DJ960" s="2"/>
      <c r="DK960" s="2"/>
      <c r="DL960" s="2"/>
      <c r="DM960" s="2"/>
      <c r="DN960" s="2"/>
      <c r="DO960" s="2"/>
      <c r="DP960" s="2"/>
    </row>
    <row r="961" spans="9:120" ht="9.9499999999999993" customHeight="1">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c r="AO961" s="2"/>
      <c r="AP961" s="2"/>
      <c r="AQ961" s="2"/>
      <c r="AR961" s="2"/>
      <c r="AS961" s="2"/>
      <c r="AT961" s="2"/>
      <c r="AU961" s="2"/>
      <c r="AV961" s="2"/>
      <c r="AW961" s="2"/>
      <c r="AX961" s="2"/>
      <c r="AY961" s="2"/>
      <c r="AZ961" s="2"/>
      <c r="BA961" s="2"/>
      <c r="BB961" s="2"/>
      <c r="BC961" s="2"/>
      <c r="BD961" s="2"/>
      <c r="BE961" s="2"/>
      <c r="BF961" s="2"/>
      <c r="BG961" s="2"/>
      <c r="BH961" s="2"/>
      <c r="BI961" s="2"/>
      <c r="BJ961" s="2"/>
      <c r="BK961" s="2"/>
      <c r="BL961" s="2"/>
      <c r="BM961" s="2"/>
      <c r="BN961" s="2"/>
      <c r="BO961" s="2"/>
      <c r="BP961" s="2"/>
      <c r="BQ961" s="2"/>
      <c r="BR961" s="2"/>
      <c r="BS961" s="2"/>
      <c r="BT961" s="2"/>
      <c r="BU961" s="2"/>
      <c r="BV961" s="2"/>
      <c r="BW961" s="2"/>
      <c r="BX961" s="2"/>
      <c r="BY961" s="2"/>
      <c r="BZ961" s="2"/>
      <c r="CA961" s="2"/>
      <c r="CB961" s="2"/>
      <c r="CC961" s="2"/>
      <c r="CD961" s="2"/>
      <c r="CE961" s="2"/>
      <c r="CF961" s="2"/>
      <c r="CG961" s="2"/>
      <c r="CH961" s="2"/>
      <c r="CI961" s="2"/>
      <c r="CJ961" s="2"/>
      <c r="CK961" s="2"/>
      <c r="CL961" s="2"/>
      <c r="CM961" s="2"/>
      <c r="CN961" s="2"/>
      <c r="CO961" s="2"/>
      <c r="CP961" s="2"/>
      <c r="CQ961" s="2"/>
      <c r="CR961" s="2"/>
      <c r="CS961" s="2"/>
      <c r="CT961" s="2"/>
      <c r="CU961" s="2"/>
      <c r="CV961" s="2"/>
      <c r="CW961" s="2"/>
      <c r="CX961" s="2"/>
      <c r="CY961" s="2"/>
      <c r="CZ961" s="2"/>
      <c r="DA961" s="2"/>
      <c r="DB961" s="2"/>
      <c r="DC961" s="2"/>
      <c r="DD961" s="2"/>
      <c r="DE961" s="2"/>
      <c r="DF961" s="2"/>
      <c r="DG961" s="2"/>
      <c r="DH961" s="2"/>
      <c r="DI961" s="2"/>
      <c r="DJ961" s="2"/>
      <c r="DK961" s="2"/>
      <c r="DL961" s="2"/>
      <c r="DM961" s="2"/>
      <c r="DN961" s="2"/>
      <c r="DO961" s="2"/>
      <c r="DP961" s="2"/>
    </row>
    <row r="962" spans="9:120" ht="9.9499999999999993" customHeight="1">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c r="AO962" s="2"/>
      <c r="AP962" s="2"/>
      <c r="AQ962" s="2"/>
      <c r="AR962" s="2"/>
      <c r="AS962" s="2"/>
      <c r="AT962" s="2"/>
      <c r="AU962" s="2"/>
      <c r="AV962" s="2"/>
      <c r="AW962" s="2"/>
      <c r="AX962" s="2"/>
      <c r="AY962" s="2"/>
      <c r="AZ962" s="2"/>
      <c r="BA962" s="2"/>
      <c r="BB962" s="2"/>
      <c r="BC962" s="2"/>
      <c r="BD962" s="2"/>
      <c r="BE962" s="2"/>
      <c r="BF962" s="2"/>
      <c r="BG962" s="2"/>
      <c r="BH962" s="2"/>
      <c r="BI962" s="2"/>
      <c r="BJ962" s="2"/>
      <c r="BK962" s="2"/>
      <c r="BL962" s="2"/>
      <c r="BM962" s="2"/>
      <c r="BN962" s="2"/>
      <c r="BO962" s="2"/>
      <c r="BP962" s="2"/>
      <c r="BQ962" s="2"/>
      <c r="BR962" s="2"/>
      <c r="BS962" s="2"/>
      <c r="BT962" s="2"/>
      <c r="BU962" s="2"/>
      <c r="BV962" s="2"/>
      <c r="BW962" s="2"/>
      <c r="BX962" s="2"/>
      <c r="BY962" s="2"/>
      <c r="BZ962" s="2"/>
      <c r="CA962" s="2"/>
      <c r="CB962" s="2"/>
      <c r="CC962" s="2"/>
      <c r="CD962" s="2"/>
      <c r="CE962" s="2"/>
      <c r="CF962" s="2"/>
      <c r="CG962" s="2"/>
      <c r="CH962" s="2"/>
      <c r="CI962" s="2"/>
      <c r="CJ962" s="2"/>
      <c r="CK962" s="2"/>
      <c r="CL962" s="2"/>
      <c r="CM962" s="2"/>
      <c r="CN962" s="2"/>
      <c r="CO962" s="2"/>
      <c r="CP962" s="2"/>
      <c r="CQ962" s="2"/>
      <c r="CR962" s="2"/>
      <c r="CS962" s="2"/>
      <c r="CT962" s="2"/>
      <c r="CU962" s="2"/>
      <c r="CV962" s="2"/>
      <c r="CW962" s="2"/>
      <c r="CX962" s="2"/>
      <c r="CY962" s="2"/>
      <c r="CZ962" s="2"/>
      <c r="DA962" s="2"/>
      <c r="DB962" s="2"/>
      <c r="DC962" s="2"/>
      <c r="DD962" s="2"/>
      <c r="DE962" s="2"/>
      <c r="DF962" s="2"/>
      <c r="DG962" s="2"/>
      <c r="DH962" s="2"/>
      <c r="DI962" s="2"/>
      <c r="DJ962" s="2"/>
      <c r="DK962" s="2"/>
      <c r="DL962" s="2"/>
      <c r="DM962" s="2"/>
      <c r="DN962" s="2"/>
      <c r="DO962" s="2"/>
      <c r="DP962" s="2"/>
    </row>
    <row r="963" spans="9:120" ht="9.9499999999999993" customHeight="1">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c r="AO963" s="2"/>
      <c r="AP963" s="2"/>
      <c r="AQ963" s="2"/>
      <c r="AR963" s="2"/>
      <c r="AS963" s="2"/>
      <c r="AT963" s="2"/>
      <c r="AU963" s="2"/>
      <c r="AV963" s="2"/>
      <c r="AW963" s="2"/>
      <c r="AX963" s="2"/>
      <c r="AY963" s="2"/>
      <c r="AZ963" s="2"/>
      <c r="BA963" s="2"/>
      <c r="BB963" s="2"/>
      <c r="BC963" s="2"/>
      <c r="BD963" s="2"/>
      <c r="BE963" s="2"/>
      <c r="BF963" s="2"/>
      <c r="BG963" s="2"/>
      <c r="BH963" s="2"/>
      <c r="BI963" s="2"/>
      <c r="BJ963" s="2"/>
      <c r="BK963" s="2"/>
      <c r="BL963" s="2"/>
      <c r="BM963" s="2"/>
      <c r="BN963" s="2"/>
      <c r="BO963" s="2"/>
      <c r="BP963" s="2"/>
      <c r="BQ963" s="2"/>
      <c r="BR963" s="2"/>
      <c r="BS963" s="2"/>
      <c r="BT963" s="2"/>
      <c r="BU963" s="2"/>
      <c r="BV963" s="2"/>
      <c r="BW963" s="2"/>
      <c r="BX963" s="2"/>
      <c r="BY963" s="2"/>
      <c r="BZ963" s="2"/>
      <c r="CA963" s="2"/>
      <c r="CB963" s="2"/>
      <c r="CC963" s="2"/>
      <c r="CD963" s="2"/>
      <c r="CE963" s="2"/>
      <c r="CF963" s="2"/>
      <c r="CG963" s="2"/>
      <c r="CH963" s="2"/>
      <c r="CI963" s="2"/>
      <c r="CJ963" s="2"/>
      <c r="CK963" s="2"/>
      <c r="CL963" s="2"/>
      <c r="CM963" s="2"/>
      <c r="CN963" s="2"/>
      <c r="CO963" s="2"/>
      <c r="CP963" s="2"/>
      <c r="CQ963" s="2"/>
      <c r="CR963" s="2"/>
      <c r="CS963" s="2"/>
      <c r="CT963" s="2"/>
      <c r="CU963" s="2"/>
      <c r="CV963" s="2"/>
      <c r="CW963" s="2"/>
      <c r="CX963" s="2"/>
      <c r="CY963" s="2"/>
      <c r="CZ963" s="2"/>
      <c r="DA963" s="2"/>
      <c r="DB963" s="2"/>
      <c r="DC963" s="2"/>
      <c r="DD963" s="2"/>
      <c r="DE963" s="2"/>
      <c r="DF963" s="2"/>
      <c r="DG963" s="2"/>
      <c r="DH963" s="2"/>
      <c r="DI963" s="2"/>
      <c r="DJ963" s="2"/>
      <c r="DK963" s="2"/>
      <c r="DL963" s="2"/>
      <c r="DM963" s="2"/>
      <c r="DN963" s="2"/>
      <c r="DO963" s="2"/>
      <c r="DP963" s="2"/>
    </row>
    <row r="964" spans="9:120" ht="9.9499999999999993" customHeight="1">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2"/>
      <c r="AP964" s="2"/>
      <c r="AQ964" s="2"/>
      <c r="AR964" s="2"/>
      <c r="AS964" s="2"/>
      <c r="AT964" s="2"/>
      <c r="AU964" s="2"/>
      <c r="AV964" s="2"/>
      <c r="AW964" s="2"/>
      <c r="AX964" s="2"/>
      <c r="AY964" s="2"/>
      <c r="AZ964" s="2"/>
      <c r="BA964" s="2"/>
      <c r="BB964" s="2"/>
      <c r="BC964" s="2"/>
      <c r="BD964" s="2"/>
      <c r="BE964" s="2"/>
      <c r="BF964" s="2"/>
      <c r="BG964" s="2"/>
      <c r="BH964" s="2"/>
      <c r="BI964" s="2"/>
      <c r="BJ964" s="2"/>
      <c r="BK964" s="2"/>
      <c r="BL964" s="2"/>
      <c r="BM964" s="2"/>
      <c r="BN964" s="2"/>
      <c r="BO964" s="2"/>
      <c r="BP964" s="2"/>
      <c r="BQ964" s="2"/>
      <c r="BR964" s="2"/>
      <c r="BS964" s="2"/>
      <c r="BT964" s="2"/>
      <c r="BU964" s="2"/>
      <c r="BV964" s="2"/>
      <c r="BW964" s="2"/>
      <c r="BX964" s="2"/>
      <c r="BY964" s="2"/>
      <c r="BZ964" s="2"/>
      <c r="CA964" s="2"/>
      <c r="CB964" s="2"/>
      <c r="CC964" s="2"/>
      <c r="CD964" s="2"/>
      <c r="CE964" s="2"/>
      <c r="CF964" s="2"/>
      <c r="CG964" s="2"/>
      <c r="CH964" s="2"/>
      <c r="CI964" s="2"/>
      <c r="CJ964" s="2"/>
      <c r="CK964" s="2"/>
      <c r="CL964" s="2"/>
      <c r="CM964" s="2"/>
      <c r="CN964" s="2"/>
      <c r="CO964" s="2"/>
      <c r="CP964" s="2"/>
      <c r="CQ964" s="2"/>
      <c r="CR964" s="2"/>
      <c r="CS964" s="2"/>
      <c r="CT964" s="2"/>
      <c r="CU964" s="2"/>
      <c r="CV964" s="2"/>
      <c r="CW964" s="2"/>
      <c r="CX964" s="2"/>
      <c r="CY964" s="2"/>
      <c r="CZ964" s="2"/>
      <c r="DA964" s="2"/>
      <c r="DB964" s="2"/>
      <c r="DC964" s="2"/>
      <c r="DD964" s="2"/>
      <c r="DE964" s="2"/>
      <c r="DF964" s="2"/>
      <c r="DG964" s="2"/>
      <c r="DH964" s="2"/>
      <c r="DI964" s="2"/>
      <c r="DJ964" s="2"/>
      <c r="DK964" s="2"/>
      <c r="DL964" s="2"/>
      <c r="DM964" s="2"/>
      <c r="DN964" s="2"/>
      <c r="DO964" s="2"/>
      <c r="DP964" s="2"/>
    </row>
    <row r="965" spans="9:120" ht="9.9499999999999993" customHeight="1">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c r="AO965" s="2"/>
      <c r="AP965" s="2"/>
      <c r="AQ965" s="2"/>
      <c r="AR965" s="2"/>
      <c r="AS965" s="2"/>
      <c r="AT965" s="2"/>
      <c r="AU965" s="2"/>
      <c r="AV965" s="2"/>
      <c r="AW965" s="2"/>
      <c r="AX965" s="2"/>
      <c r="AY965" s="2"/>
      <c r="AZ965" s="2"/>
      <c r="BA965" s="2"/>
      <c r="BB965" s="2"/>
      <c r="BC965" s="2"/>
      <c r="BD965" s="2"/>
      <c r="BE965" s="2"/>
      <c r="BF965" s="2"/>
      <c r="BG965" s="2"/>
      <c r="BH965" s="2"/>
      <c r="BI965" s="2"/>
      <c r="BJ965" s="2"/>
      <c r="BK965" s="2"/>
      <c r="BL965" s="2"/>
      <c r="BM965" s="2"/>
      <c r="BN965" s="2"/>
      <c r="BO965" s="2"/>
      <c r="BP965" s="2"/>
      <c r="BQ965" s="2"/>
      <c r="BR965" s="2"/>
      <c r="BS965" s="2"/>
      <c r="BT965" s="2"/>
      <c r="BU965" s="2"/>
      <c r="BV965" s="2"/>
      <c r="BW965" s="2"/>
      <c r="BX965" s="2"/>
      <c r="BY965" s="2"/>
      <c r="BZ965" s="2"/>
      <c r="CA965" s="2"/>
      <c r="CB965" s="2"/>
      <c r="CC965" s="2"/>
      <c r="CD965" s="2"/>
      <c r="CE965" s="2"/>
      <c r="CF965" s="2"/>
      <c r="CG965" s="2"/>
      <c r="CH965" s="2"/>
      <c r="CI965" s="2"/>
      <c r="CJ965" s="2"/>
      <c r="CK965" s="2"/>
      <c r="CL965" s="2"/>
      <c r="CM965" s="2"/>
      <c r="CN965" s="2"/>
      <c r="CO965" s="2"/>
      <c r="CP965" s="2"/>
      <c r="CQ965" s="2"/>
      <c r="CR965" s="2"/>
      <c r="CS965" s="2"/>
      <c r="CT965" s="2"/>
      <c r="CU965" s="2"/>
      <c r="CV965" s="2"/>
      <c r="CW965" s="2"/>
      <c r="CX965" s="2"/>
      <c r="CY965" s="2"/>
      <c r="CZ965" s="2"/>
      <c r="DA965" s="2"/>
      <c r="DB965" s="2"/>
      <c r="DC965" s="2"/>
      <c r="DD965" s="2"/>
      <c r="DE965" s="2"/>
      <c r="DF965" s="2"/>
      <c r="DG965" s="2"/>
      <c r="DH965" s="2"/>
      <c r="DI965" s="2"/>
      <c r="DJ965" s="2"/>
      <c r="DK965" s="2"/>
      <c r="DL965" s="2"/>
      <c r="DM965" s="2"/>
      <c r="DN965" s="2"/>
      <c r="DO965" s="2"/>
      <c r="DP965" s="2"/>
    </row>
    <row r="966" spans="9:120" ht="9.9499999999999993" customHeight="1">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c r="AO966" s="2"/>
      <c r="AP966" s="2"/>
      <c r="AQ966" s="2"/>
      <c r="AR966" s="2"/>
      <c r="AS966" s="2"/>
      <c r="AT966" s="2"/>
      <c r="AU966" s="2"/>
      <c r="AV966" s="2"/>
      <c r="AW966" s="2"/>
      <c r="AX966" s="2"/>
      <c r="AY966" s="2"/>
      <c r="AZ966" s="2"/>
      <c r="BA966" s="2"/>
      <c r="BB966" s="2"/>
      <c r="BC966" s="2"/>
      <c r="BD966" s="2"/>
      <c r="BE966" s="2"/>
      <c r="BF966" s="2"/>
      <c r="BG966" s="2"/>
      <c r="BH966" s="2"/>
      <c r="BI966" s="2"/>
      <c r="BJ966" s="2"/>
      <c r="BK966" s="2"/>
      <c r="BL966" s="2"/>
      <c r="BM966" s="2"/>
      <c r="BN966" s="2"/>
      <c r="BO966" s="2"/>
      <c r="BP966" s="2"/>
      <c r="BQ966" s="2"/>
      <c r="BR966" s="2"/>
      <c r="BS966" s="2"/>
      <c r="BT966" s="2"/>
      <c r="BU966" s="2"/>
      <c r="BV966" s="2"/>
      <c r="BW966" s="2"/>
      <c r="BX966" s="2"/>
      <c r="BY966" s="2"/>
      <c r="BZ966" s="2"/>
      <c r="CA966" s="2"/>
      <c r="CB966" s="2"/>
      <c r="CC966" s="2"/>
      <c r="CD966" s="2"/>
      <c r="CE966" s="2"/>
      <c r="CF966" s="2"/>
      <c r="CG966" s="2"/>
      <c r="CH966" s="2"/>
      <c r="CI966" s="2"/>
      <c r="CJ966" s="2"/>
      <c r="CK966" s="2"/>
      <c r="CL966" s="2"/>
      <c r="CM966" s="2"/>
      <c r="CN966" s="2"/>
      <c r="CO966" s="2"/>
      <c r="CP966" s="2"/>
      <c r="CQ966" s="2"/>
      <c r="CR966" s="2"/>
      <c r="CS966" s="2"/>
      <c r="CT966" s="2"/>
      <c r="CU966" s="2"/>
      <c r="CV966" s="2"/>
      <c r="CW966" s="2"/>
      <c r="CX966" s="2"/>
      <c r="CY966" s="2"/>
      <c r="CZ966" s="2"/>
      <c r="DA966" s="2"/>
      <c r="DB966" s="2"/>
      <c r="DC966" s="2"/>
      <c r="DD966" s="2"/>
      <c r="DE966" s="2"/>
      <c r="DF966" s="2"/>
      <c r="DG966" s="2"/>
      <c r="DH966" s="2"/>
      <c r="DI966" s="2"/>
      <c r="DJ966" s="2"/>
      <c r="DK966" s="2"/>
      <c r="DL966" s="2"/>
      <c r="DM966" s="2"/>
      <c r="DN966" s="2"/>
      <c r="DO966" s="2"/>
      <c r="DP966" s="2"/>
    </row>
    <row r="967" spans="9:120" ht="9.9499999999999993" customHeight="1">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c r="AO967" s="2"/>
      <c r="AP967" s="2"/>
      <c r="AQ967" s="2"/>
      <c r="AR967" s="2"/>
      <c r="AS967" s="2"/>
      <c r="AT967" s="2"/>
      <c r="AU967" s="2"/>
      <c r="AV967" s="2"/>
      <c r="AW967" s="2"/>
      <c r="AX967" s="2"/>
      <c r="AY967" s="2"/>
      <c r="AZ967" s="2"/>
      <c r="BA967" s="2"/>
      <c r="BB967" s="2"/>
      <c r="BC967" s="2"/>
      <c r="BD967" s="2"/>
      <c r="BE967" s="2"/>
      <c r="BF967" s="2"/>
      <c r="BG967" s="2"/>
      <c r="BH967" s="2"/>
      <c r="BI967" s="2"/>
      <c r="BJ967" s="2"/>
      <c r="BK967" s="2"/>
      <c r="BL967" s="2"/>
      <c r="BM967" s="2"/>
      <c r="BN967" s="2"/>
      <c r="BO967" s="2"/>
      <c r="BP967" s="2"/>
      <c r="BQ967" s="2"/>
      <c r="BR967" s="2"/>
      <c r="BS967" s="2"/>
      <c r="BT967" s="2"/>
      <c r="BU967" s="2"/>
      <c r="BV967" s="2"/>
      <c r="BW967" s="2"/>
      <c r="BX967" s="2"/>
      <c r="BY967" s="2"/>
      <c r="BZ967" s="2"/>
      <c r="CA967" s="2"/>
      <c r="CB967" s="2"/>
      <c r="CC967" s="2"/>
      <c r="CD967" s="2"/>
      <c r="CE967" s="2"/>
      <c r="CF967" s="2"/>
      <c r="CG967" s="2"/>
      <c r="CH967" s="2"/>
      <c r="CI967" s="2"/>
      <c r="CJ967" s="2"/>
      <c r="CK967" s="2"/>
      <c r="CL967" s="2"/>
      <c r="CM967" s="2"/>
      <c r="CN967" s="2"/>
      <c r="CO967" s="2"/>
      <c r="CP967" s="2"/>
      <c r="CQ967" s="2"/>
      <c r="CR967" s="2"/>
      <c r="CS967" s="2"/>
      <c r="CT967" s="2"/>
      <c r="CU967" s="2"/>
      <c r="CV967" s="2"/>
      <c r="CW967" s="2"/>
      <c r="CX967" s="2"/>
      <c r="CY967" s="2"/>
      <c r="CZ967" s="2"/>
      <c r="DA967" s="2"/>
      <c r="DB967" s="2"/>
      <c r="DC967" s="2"/>
      <c r="DD967" s="2"/>
      <c r="DE967" s="2"/>
      <c r="DF967" s="2"/>
      <c r="DG967" s="2"/>
      <c r="DH967" s="2"/>
      <c r="DI967" s="2"/>
      <c r="DJ967" s="2"/>
      <c r="DK967" s="2"/>
      <c r="DL967" s="2"/>
      <c r="DM967" s="2"/>
      <c r="DN967" s="2"/>
      <c r="DO967" s="2"/>
      <c r="DP967" s="2"/>
    </row>
    <row r="968" spans="9:120" ht="9.9499999999999993" customHeight="1">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c r="AO968" s="2"/>
      <c r="AP968" s="2"/>
      <c r="AQ968" s="2"/>
      <c r="AR968" s="2"/>
      <c r="AS968" s="2"/>
      <c r="AT968" s="2"/>
      <c r="AU968" s="2"/>
      <c r="AV968" s="2"/>
      <c r="AW968" s="2"/>
      <c r="AX968" s="2"/>
      <c r="AY968" s="2"/>
      <c r="AZ968" s="2"/>
      <c r="BA968" s="2"/>
      <c r="BB968" s="2"/>
      <c r="BC968" s="2"/>
      <c r="BD968" s="2"/>
      <c r="BE968" s="2"/>
      <c r="BF968" s="2"/>
      <c r="BG968" s="2"/>
      <c r="BH968" s="2"/>
      <c r="BI968" s="2"/>
      <c r="BJ968" s="2"/>
      <c r="BK968" s="2"/>
      <c r="BL968" s="2"/>
      <c r="BM968" s="2"/>
      <c r="BN968" s="2"/>
      <c r="BO968" s="2"/>
      <c r="BP968" s="2"/>
      <c r="BQ968" s="2"/>
      <c r="BR968" s="2"/>
      <c r="BS968" s="2"/>
      <c r="BT968" s="2"/>
      <c r="BU968" s="2"/>
      <c r="BV968" s="2"/>
      <c r="BW968" s="2"/>
      <c r="BX968" s="2"/>
      <c r="BY968" s="2"/>
      <c r="BZ968" s="2"/>
      <c r="CA968" s="2"/>
      <c r="CB968" s="2"/>
      <c r="CC968" s="2"/>
      <c r="CD968" s="2"/>
      <c r="CE968" s="2"/>
      <c r="CF968" s="2"/>
      <c r="CG968" s="2"/>
      <c r="CH968" s="2"/>
      <c r="CI968" s="2"/>
      <c r="CJ968" s="2"/>
      <c r="CK968" s="2"/>
      <c r="CL968" s="2"/>
      <c r="CM968" s="2"/>
      <c r="CN968" s="2"/>
      <c r="CO968" s="2"/>
      <c r="CP968" s="2"/>
      <c r="CQ968" s="2"/>
      <c r="CR968" s="2"/>
      <c r="CS968" s="2"/>
      <c r="CT968" s="2"/>
      <c r="CU968" s="2"/>
      <c r="CV968" s="2"/>
      <c r="CW968" s="2"/>
      <c r="CX968" s="2"/>
      <c r="CY968" s="2"/>
      <c r="CZ968" s="2"/>
      <c r="DA968" s="2"/>
      <c r="DB968" s="2"/>
      <c r="DC968" s="2"/>
      <c r="DD968" s="2"/>
      <c r="DE968" s="2"/>
      <c r="DF968" s="2"/>
      <c r="DG968" s="2"/>
      <c r="DH968" s="2"/>
      <c r="DI968" s="2"/>
      <c r="DJ968" s="2"/>
      <c r="DK968" s="2"/>
      <c r="DL968" s="2"/>
      <c r="DM968" s="2"/>
      <c r="DN968" s="2"/>
      <c r="DO968" s="2"/>
      <c r="DP968" s="2"/>
    </row>
    <row r="969" spans="9:120" ht="9.9499999999999993" customHeight="1">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c r="AO969" s="2"/>
      <c r="AP969" s="2"/>
      <c r="AQ969" s="2"/>
      <c r="AR969" s="2"/>
      <c r="AS969" s="2"/>
      <c r="AT969" s="2"/>
      <c r="AU969" s="2"/>
      <c r="AV969" s="2"/>
      <c r="AW969" s="2"/>
      <c r="AX969" s="2"/>
      <c r="AY969" s="2"/>
      <c r="AZ969" s="2"/>
      <c r="BA969" s="2"/>
      <c r="BB969" s="2"/>
      <c r="BC969" s="2"/>
      <c r="BD969" s="2"/>
      <c r="BE969" s="2"/>
      <c r="BF969" s="2"/>
      <c r="BG969" s="2"/>
      <c r="BH969" s="2"/>
      <c r="BI969" s="2"/>
      <c r="BJ969" s="2"/>
      <c r="BK969" s="2"/>
      <c r="BL969" s="2"/>
      <c r="BM969" s="2"/>
      <c r="BN969" s="2"/>
      <c r="BO969" s="2"/>
      <c r="BP969" s="2"/>
      <c r="BQ969" s="2"/>
      <c r="BR969" s="2"/>
      <c r="BS969" s="2"/>
      <c r="BT969" s="2"/>
      <c r="BU969" s="2"/>
      <c r="BV969" s="2"/>
      <c r="BW969" s="2"/>
      <c r="BX969" s="2"/>
      <c r="BY969" s="2"/>
      <c r="BZ969" s="2"/>
      <c r="CA969" s="2"/>
      <c r="CB969" s="2"/>
      <c r="CC969" s="2"/>
      <c r="CD969" s="2"/>
      <c r="CE969" s="2"/>
      <c r="CF969" s="2"/>
      <c r="CG969" s="2"/>
      <c r="CH969" s="2"/>
      <c r="CI969" s="2"/>
      <c r="CJ969" s="2"/>
      <c r="CK969" s="2"/>
      <c r="CL969" s="2"/>
      <c r="CM969" s="2"/>
      <c r="CN969" s="2"/>
      <c r="CO969" s="2"/>
      <c r="CP969" s="2"/>
      <c r="CQ969" s="2"/>
      <c r="CR969" s="2"/>
      <c r="CS969" s="2"/>
      <c r="CT969" s="2"/>
      <c r="CU969" s="2"/>
      <c r="CV969" s="2"/>
      <c r="CW969" s="2"/>
      <c r="CX969" s="2"/>
      <c r="CY969" s="2"/>
      <c r="CZ969" s="2"/>
      <c r="DA969" s="2"/>
      <c r="DB969" s="2"/>
      <c r="DC969" s="2"/>
      <c r="DD969" s="2"/>
      <c r="DE969" s="2"/>
      <c r="DF969" s="2"/>
      <c r="DG969" s="2"/>
      <c r="DH969" s="2"/>
      <c r="DI969" s="2"/>
      <c r="DJ969" s="2"/>
      <c r="DK969" s="2"/>
      <c r="DL969" s="2"/>
      <c r="DM969" s="2"/>
      <c r="DN969" s="2"/>
      <c r="DO969" s="2"/>
      <c r="DP969" s="2"/>
    </row>
    <row r="970" spans="9:120" ht="9.9499999999999993" customHeight="1">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c r="AO970" s="2"/>
      <c r="AP970" s="2"/>
      <c r="AQ970" s="2"/>
      <c r="AR970" s="2"/>
      <c r="AS970" s="2"/>
      <c r="AT970" s="2"/>
      <c r="AU970" s="2"/>
      <c r="AV970" s="2"/>
      <c r="AW970" s="2"/>
      <c r="AX970" s="2"/>
      <c r="AY970" s="2"/>
      <c r="AZ970" s="2"/>
      <c r="BA970" s="2"/>
      <c r="BB970" s="2"/>
      <c r="BC970" s="2"/>
      <c r="BD970" s="2"/>
      <c r="BE970" s="2"/>
      <c r="BF970" s="2"/>
      <c r="BG970" s="2"/>
      <c r="BH970" s="2"/>
      <c r="BI970" s="2"/>
      <c r="BJ970" s="2"/>
      <c r="BK970" s="2"/>
      <c r="BL970" s="2"/>
      <c r="BM970" s="2"/>
      <c r="BN970" s="2"/>
      <c r="BO970" s="2"/>
      <c r="BP970" s="2"/>
      <c r="BQ970" s="2"/>
      <c r="BR970" s="2"/>
      <c r="BS970" s="2"/>
      <c r="BT970" s="2"/>
      <c r="BU970" s="2"/>
      <c r="BV970" s="2"/>
      <c r="BW970" s="2"/>
      <c r="BX970" s="2"/>
      <c r="BY970" s="2"/>
      <c r="BZ970" s="2"/>
      <c r="CA970" s="2"/>
      <c r="CB970" s="2"/>
      <c r="CC970" s="2"/>
      <c r="CD970" s="2"/>
      <c r="CE970" s="2"/>
      <c r="CF970" s="2"/>
      <c r="CG970" s="2"/>
      <c r="CH970" s="2"/>
      <c r="CI970" s="2"/>
      <c r="CJ970" s="2"/>
      <c r="CK970" s="2"/>
      <c r="CL970" s="2"/>
      <c r="CM970" s="2"/>
      <c r="CN970" s="2"/>
      <c r="CO970" s="2"/>
      <c r="CP970" s="2"/>
      <c r="CQ970" s="2"/>
      <c r="CR970" s="2"/>
      <c r="CS970" s="2"/>
      <c r="CT970" s="2"/>
      <c r="CU970" s="2"/>
      <c r="CV970" s="2"/>
      <c r="CW970" s="2"/>
      <c r="CX970" s="2"/>
      <c r="CY970" s="2"/>
      <c r="CZ970" s="2"/>
      <c r="DA970" s="2"/>
      <c r="DB970" s="2"/>
      <c r="DC970" s="2"/>
      <c r="DD970" s="2"/>
      <c r="DE970" s="2"/>
      <c r="DF970" s="2"/>
      <c r="DG970" s="2"/>
      <c r="DH970" s="2"/>
      <c r="DI970" s="2"/>
      <c r="DJ970" s="2"/>
      <c r="DK970" s="2"/>
      <c r="DL970" s="2"/>
      <c r="DM970" s="2"/>
      <c r="DN970" s="2"/>
      <c r="DO970" s="2"/>
      <c r="DP970" s="2"/>
    </row>
    <row r="971" spans="9:120" ht="9.9499999999999993" customHeight="1">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c r="AO971" s="2"/>
      <c r="AP971" s="2"/>
      <c r="AQ971" s="2"/>
      <c r="AR971" s="2"/>
      <c r="AS971" s="2"/>
      <c r="AT971" s="2"/>
      <c r="AU971" s="2"/>
      <c r="AV971" s="2"/>
      <c r="AW971" s="2"/>
      <c r="AX971" s="2"/>
      <c r="AY971" s="2"/>
      <c r="AZ971" s="2"/>
      <c r="BA971" s="2"/>
      <c r="BB971" s="2"/>
      <c r="BC971" s="2"/>
      <c r="BD971" s="2"/>
      <c r="BE971" s="2"/>
      <c r="BF971" s="2"/>
      <c r="BG971" s="2"/>
      <c r="BH971" s="2"/>
      <c r="BI971" s="2"/>
      <c r="BJ971" s="2"/>
      <c r="BK971" s="2"/>
      <c r="BL971" s="2"/>
      <c r="BM971" s="2"/>
      <c r="BN971" s="2"/>
      <c r="BO971" s="2"/>
      <c r="BP971" s="2"/>
      <c r="BQ971" s="2"/>
      <c r="BR971" s="2"/>
      <c r="BS971" s="2"/>
      <c r="BT971" s="2"/>
      <c r="BU971" s="2"/>
      <c r="BV971" s="2"/>
      <c r="BW971" s="2"/>
      <c r="BX971" s="2"/>
      <c r="BY971" s="2"/>
      <c r="BZ971" s="2"/>
      <c r="CA971" s="2"/>
      <c r="CB971" s="2"/>
      <c r="CC971" s="2"/>
      <c r="CD971" s="2"/>
      <c r="CE971" s="2"/>
      <c r="CF971" s="2"/>
      <c r="CG971" s="2"/>
      <c r="CH971" s="2"/>
      <c r="CI971" s="2"/>
      <c r="CJ971" s="2"/>
      <c r="CK971" s="2"/>
      <c r="CL971" s="2"/>
      <c r="CM971" s="2"/>
      <c r="CN971" s="2"/>
      <c r="CO971" s="2"/>
      <c r="CP971" s="2"/>
      <c r="CQ971" s="2"/>
      <c r="CR971" s="2"/>
      <c r="CS971" s="2"/>
      <c r="CT971" s="2"/>
      <c r="CU971" s="2"/>
      <c r="CV971" s="2"/>
      <c r="CW971" s="2"/>
      <c r="CX971" s="2"/>
      <c r="CY971" s="2"/>
      <c r="CZ971" s="2"/>
      <c r="DA971" s="2"/>
      <c r="DB971" s="2"/>
      <c r="DC971" s="2"/>
      <c r="DD971" s="2"/>
      <c r="DE971" s="2"/>
      <c r="DF971" s="2"/>
      <c r="DG971" s="2"/>
      <c r="DH971" s="2"/>
      <c r="DI971" s="2"/>
      <c r="DJ971" s="2"/>
      <c r="DK971" s="2"/>
      <c r="DL971" s="2"/>
      <c r="DM971" s="2"/>
      <c r="DN971" s="2"/>
      <c r="DO971" s="2"/>
      <c r="DP971" s="2"/>
    </row>
    <row r="972" spans="9:120" ht="9.9499999999999993" customHeight="1">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c r="AO972" s="2"/>
      <c r="AP972" s="2"/>
      <c r="AQ972" s="2"/>
      <c r="AR972" s="2"/>
      <c r="AS972" s="2"/>
      <c r="AT972" s="2"/>
      <c r="AU972" s="2"/>
      <c r="AV972" s="2"/>
      <c r="AW972" s="2"/>
      <c r="AX972" s="2"/>
      <c r="AY972" s="2"/>
      <c r="AZ972" s="2"/>
      <c r="BA972" s="2"/>
      <c r="BB972" s="2"/>
      <c r="BC972" s="2"/>
      <c r="BD972" s="2"/>
      <c r="BE972" s="2"/>
      <c r="BF972" s="2"/>
      <c r="BG972" s="2"/>
      <c r="BH972" s="2"/>
      <c r="BI972" s="2"/>
      <c r="BJ972" s="2"/>
      <c r="BK972" s="2"/>
      <c r="BL972" s="2"/>
      <c r="BM972" s="2"/>
      <c r="BN972" s="2"/>
      <c r="BO972" s="2"/>
      <c r="BP972" s="2"/>
      <c r="BQ972" s="2"/>
      <c r="BR972" s="2"/>
      <c r="BS972" s="2"/>
      <c r="BT972" s="2"/>
      <c r="BU972" s="2"/>
      <c r="BV972" s="2"/>
      <c r="BW972" s="2"/>
      <c r="BX972" s="2"/>
      <c r="BY972" s="2"/>
      <c r="BZ972" s="2"/>
      <c r="CA972" s="2"/>
      <c r="CB972" s="2"/>
      <c r="CC972" s="2"/>
      <c r="CD972" s="2"/>
      <c r="CE972" s="2"/>
      <c r="CF972" s="2"/>
      <c r="CG972" s="2"/>
      <c r="CH972" s="2"/>
      <c r="CI972" s="2"/>
      <c r="CJ972" s="2"/>
      <c r="CK972" s="2"/>
      <c r="CL972" s="2"/>
      <c r="CM972" s="2"/>
      <c r="CN972" s="2"/>
      <c r="CO972" s="2"/>
      <c r="CP972" s="2"/>
      <c r="CQ972" s="2"/>
      <c r="CR972" s="2"/>
      <c r="CS972" s="2"/>
      <c r="CT972" s="2"/>
      <c r="CU972" s="2"/>
      <c r="CV972" s="2"/>
      <c r="CW972" s="2"/>
      <c r="CX972" s="2"/>
      <c r="CY972" s="2"/>
      <c r="CZ972" s="2"/>
      <c r="DA972" s="2"/>
      <c r="DB972" s="2"/>
      <c r="DC972" s="2"/>
      <c r="DD972" s="2"/>
      <c r="DE972" s="2"/>
      <c r="DF972" s="2"/>
      <c r="DG972" s="2"/>
      <c r="DH972" s="2"/>
      <c r="DI972" s="2"/>
      <c r="DJ972" s="2"/>
      <c r="DK972" s="2"/>
      <c r="DL972" s="2"/>
      <c r="DM972" s="2"/>
      <c r="DN972" s="2"/>
      <c r="DO972" s="2"/>
      <c r="DP972" s="2"/>
    </row>
    <row r="973" spans="9:120" ht="9.9499999999999993" customHeight="1">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c r="AO973" s="2"/>
      <c r="AP973" s="2"/>
      <c r="AQ973" s="2"/>
      <c r="AR973" s="2"/>
      <c r="AS973" s="2"/>
      <c r="AT973" s="2"/>
      <c r="AU973" s="2"/>
      <c r="AV973" s="2"/>
      <c r="AW973" s="2"/>
      <c r="AX973" s="2"/>
      <c r="AY973" s="2"/>
      <c r="AZ973" s="2"/>
      <c r="BA973" s="2"/>
      <c r="BB973" s="2"/>
      <c r="BC973" s="2"/>
      <c r="BD973" s="2"/>
      <c r="BE973" s="2"/>
      <c r="BF973" s="2"/>
      <c r="BG973" s="2"/>
      <c r="BH973" s="2"/>
      <c r="BI973" s="2"/>
      <c r="BJ973" s="2"/>
      <c r="BK973" s="2"/>
      <c r="BL973" s="2"/>
      <c r="BM973" s="2"/>
      <c r="BN973" s="2"/>
      <c r="BO973" s="2"/>
      <c r="BP973" s="2"/>
      <c r="BQ973" s="2"/>
      <c r="BR973" s="2"/>
      <c r="BS973" s="2"/>
      <c r="BT973" s="2"/>
      <c r="BU973" s="2"/>
      <c r="BV973" s="2"/>
      <c r="BW973" s="2"/>
      <c r="BX973" s="2"/>
      <c r="BY973" s="2"/>
      <c r="BZ973" s="2"/>
      <c r="CA973" s="2"/>
      <c r="CB973" s="2"/>
      <c r="CC973" s="2"/>
      <c r="CD973" s="2"/>
      <c r="CE973" s="2"/>
      <c r="CF973" s="2"/>
      <c r="CG973" s="2"/>
      <c r="CH973" s="2"/>
      <c r="CI973" s="2"/>
      <c r="CJ973" s="2"/>
      <c r="CK973" s="2"/>
      <c r="CL973" s="2"/>
      <c r="CM973" s="2"/>
      <c r="CN973" s="2"/>
      <c r="CO973" s="2"/>
      <c r="CP973" s="2"/>
      <c r="CQ973" s="2"/>
      <c r="CR973" s="2"/>
      <c r="CS973" s="2"/>
      <c r="CT973" s="2"/>
      <c r="CU973" s="2"/>
      <c r="CV973" s="2"/>
      <c r="CW973" s="2"/>
      <c r="CX973" s="2"/>
      <c r="CY973" s="2"/>
      <c r="CZ973" s="2"/>
      <c r="DA973" s="2"/>
      <c r="DB973" s="2"/>
      <c r="DC973" s="2"/>
      <c r="DD973" s="2"/>
      <c r="DE973" s="2"/>
      <c r="DF973" s="2"/>
      <c r="DG973" s="2"/>
      <c r="DH973" s="2"/>
      <c r="DI973" s="2"/>
      <c r="DJ973" s="2"/>
      <c r="DK973" s="2"/>
      <c r="DL973" s="2"/>
      <c r="DM973" s="2"/>
      <c r="DN973" s="2"/>
      <c r="DO973" s="2"/>
      <c r="DP973" s="2"/>
    </row>
    <row r="974" spans="9:120" ht="9.9499999999999993" customHeight="1">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c r="AO974" s="2"/>
      <c r="AP974" s="2"/>
      <c r="AQ974" s="2"/>
      <c r="AR974" s="2"/>
      <c r="AS974" s="2"/>
      <c r="AT974" s="2"/>
      <c r="AU974" s="2"/>
      <c r="AV974" s="2"/>
      <c r="AW974" s="2"/>
      <c r="AX974" s="2"/>
      <c r="AY974" s="2"/>
      <c r="AZ974" s="2"/>
      <c r="BA974" s="2"/>
      <c r="BB974" s="2"/>
      <c r="BC974" s="2"/>
      <c r="BD974" s="2"/>
      <c r="BE974" s="2"/>
      <c r="BF974" s="2"/>
      <c r="BG974" s="2"/>
      <c r="BH974" s="2"/>
      <c r="BI974" s="2"/>
      <c r="BJ974" s="2"/>
      <c r="BK974" s="2"/>
      <c r="BL974" s="2"/>
      <c r="BM974" s="2"/>
      <c r="BN974" s="2"/>
      <c r="BO974" s="2"/>
      <c r="BP974" s="2"/>
      <c r="BQ974" s="2"/>
      <c r="BR974" s="2"/>
      <c r="BS974" s="2"/>
      <c r="BT974" s="2"/>
      <c r="BU974" s="2"/>
      <c r="BV974" s="2"/>
      <c r="BW974" s="2"/>
      <c r="BX974" s="2"/>
      <c r="BY974" s="2"/>
      <c r="BZ974" s="2"/>
      <c r="CA974" s="2"/>
      <c r="CB974" s="2"/>
      <c r="CC974" s="2"/>
      <c r="CD974" s="2"/>
      <c r="CE974" s="2"/>
      <c r="CF974" s="2"/>
      <c r="CG974" s="2"/>
      <c r="CH974" s="2"/>
      <c r="CI974" s="2"/>
      <c r="CJ974" s="2"/>
      <c r="CK974" s="2"/>
      <c r="CL974" s="2"/>
      <c r="CM974" s="2"/>
      <c r="CN974" s="2"/>
      <c r="CO974" s="2"/>
      <c r="CP974" s="2"/>
      <c r="CQ974" s="2"/>
      <c r="CR974" s="2"/>
      <c r="CS974" s="2"/>
      <c r="CT974" s="2"/>
      <c r="CU974" s="2"/>
      <c r="CV974" s="2"/>
      <c r="CW974" s="2"/>
      <c r="CX974" s="2"/>
      <c r="CY974" s="2"/>
      <c r="CZ974" s="2"/>
      <c r="DA974" s="2"/>
      <c r="DB974" s="2"/>
      <c r="DC974" s="2"/>
      <c r="DD974" s="2"/>
      <c r="DE974" s="2"/>
      <c r="DF974" s="2"/>
      <c r="DG974" s="2"/>
      <c r="DH974" s="2"/>
      <c r="DI974" s="2"/>
      <c r="DJ974" s="2"/>
      <c r="DK974" s="2"/>
      <c r="DL974" s="2"/>
      <c r="DM974" s="2"/>
      <c r="DN974" s="2"/>
      <c r="DO974" s="2"/>
      <c r="DP974" s="2"/>
    </row>
    <row r="975" spans="9:120" ht="9.9499999999999993" customHeight="1">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c r="AO975" s="2"/>
      <c r="AP975" s="2"/>
      <c r="AQ975" s="2"/>
      <c r="AR975" s="2"/>
      <c r="AS975" s="2"/>
      <c r="AT975" s="2"/>
      <c r="AU975" s="2"/>
      <c r="AV975" s="2"/>
      <c r="AW975" s="2"/>
      <c r="AX975" s="2"/>
      <c r="AY975" s="2"/>
      <c r="AZ975" s="2"/>
      <c r="BA975" s="2"/>
      <c r="BB975" s="2"/>
      <c r="BC975" s="2"/>
      <c r="BD975" s="2"/>
      <c r="BE975" s="2"/>
      <c r="BF975" s="2"/>
      <c r="BG975" s="2"/>
      <c r="BH975" s="2"/>
      <c r="BI975" s="2"/>
      <c r="BJ975" s="2"/>
      <c r="BK975" s="2"/>
      <c r="BL975" s="2"/>
      <c r="BM975" s="2"/>
      <c r="BN975" s="2"/>
      <c r="BO975" s="2"/>
      <c r="BP975" s="2"/>
      <c r="BQ975" s="2"/>
      <c r="BR975" s="2"/>
      <c r="BS975" s="2"/>
      <c r="BT975" s="2"/>
      <c r="BU975" s="2"/>
      <c r="BV975" s="2"/>
      <c r="BW975" s="2"/>
      <c r="BX975" s="2"/>
      <c r="BY975" s="2"/>
      <c r="BZ975" s="2"/>
      <c r="CA975" s="2"/>
      <c r="CB975" s="2"/>
      <c r="CC975" s="2"/>
      <c r="CD975" s="2"/>
      <c r="CE975" s="2"/>
      <c r="CF975" s="2"/>
      <c r="CG975" s="2"/>
      <c r="CH975" s="2"/>
      <c r="CI975" s="2"/>
      <c r="CJ975" s="2"/>
      <c r="CK975" s="2"/>
      <c r="CL975" s="2"/>
      <c r="CM975" s="2"/>
      <c r="CN975" s="2"/>
      <c r="CO975" s="2"/>
      <c r="CP975" s="2"/>
      <c r="CQ975" s="2"/>
      <c r="CR975" s="2"/>
      <c r="CS975" s="2"/>
      <c r="CT975" s="2"/>
      <c r="CU975" s="2"/>
      <c r="CV975" s="2"/>
      <c r="CW975" s="2"/>
      <c r="CX975" s="2"/>
      <c r="CY975" s="2"/>
      <c r="CZ975" s="2"/>
      <c r="DA975" s="2"/>
      <c r="DB975" s="2"/>
      <c r="DC975" s="2"/>
      <c r="DD975" s="2"/>
      <c r="DE975" s="2"/>
      <c r="DF975" s="2"/>
      <c r="DG975" s="2"/>
      <c r="DH975" s="2"/>
      <c r="DI975" s="2"/>
      <c r="DJ975" s="2"/>
      <c r="DK975" s="2"/>
      <c r="DL975" s="2"/>
      <c r="DM975" s="2"/>
      <c r="DN975" s="2"/>
      <c r="DO975" s="2"/>
      <c r="DP975" s="2"/>
    </row>
    <row r="976" spans="9:120" ht="9.9499999999999993" customHeight="1">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c r="AO976" s="2"/>
      <c r="AP976" s="2"/>
      <c r="AQ976" s="2"/>
      <c r="AR976" s="2"/>
      <c r="AS976" s="2"/>
      <c r="AT976" s="2"/>
      <c r="AU976" s="2"/>
      <c r="AV976" s="2"/>
      <c r="AW976" s="2"/>
      <c r="AX976" s="2"/>
      <c r="AY976" s="2"/>
      <c r="AZ976" s="2"/>
      <c r="BA976" s="2"/>
      <c r="BB976" s="2"/>
      <c r="BC976" s="2"/>
      <c r="BD976" s="2"/>
      <c r="BE976" s="2"/>
      <c r="BF976" s="2"/>
      <c r="BG976" s="2"/>
      <c r="BH976" s="2"/>
      <c r="BI976" s="2"/>
      <c r="BJ976" s="2"/>
      <c r="BK976" s="2"/>
      <c r="BL976" s="2"/>
      <c r="BM976" s="2"/>
      <c r="BN976" s="2"/>
      <c r="BO976" s="2"/>
      <c r="BP976" s="2"/>
      <c r="BQ976" s="2"/>
      <c r="BR976" s="2"/>
      <c r="BS976" s="2"/>
      <c r="BT976" s="2"/>
      <c r="BU976" s="2"/>
      <c r="BV976" s="2"/>
      <c r="BW976" s="2"/>
      <c r="BX976" s="2"/>
      <c r="BY976" s="2"/>
      <c r="BZ976" s="2"/>
      <c r="CA976" s="2"/>
      <c r="CB976" s="2"/>
      <c r="CC976" s="2"/>
      <c r="CD976" s="2"/>
      <c r="CE976" s="2"/>
      <c r="CF976" s="2"/>
      <c r="CG976" s="2"/>
      <c r="CH976" s="2"/>
      <c r="CI976" s="2"/>
      <c r="CJ976" s="2"/>
      <c r="CK976" s="2"/>
      <c r="CL976" s="2"/>
      <c r="CM976" s="2"/>
      <c r="CN976" s="2"/>
      <c r="CO976" s="2"/>
      <c r="CP976" s="2"/>
      <c r="CQ976" s="2"/>
      <c r="CR976" s="2"/>
      <c r="CS976" s="2"/>
      <c r="CT976" s="2"/>
      <c r="CU976" s="2"/>
      <c r="CV976" s="2"/>
      <c r="CW976" s="2"/>
      <c r="CX976" s="2"/>
      <c r="CY976" s="2"/>
      <c r="CZ976" s="2"/>
      <c r="DA976" s="2"/>
      <c r="DB976" s="2"/>
      <c r="DC976" s="2"/>
      <c r="DD976" s="2"/>
      <c r="DE976" s="2"/>
      <c r="DF976" s="2"/>
      <c r="DG976" s="2"/>
      <c r="DH976" s="2"/>
      <c r="DI976" s="2"/>
      <c r="DJ976" s="2"/>
      <c r="DK976" s="2"/>
      <c r="DL976" s="2"/>
      <c r="DM976" s="2"/>
      <c r="DN976" s="2"/>
      <c r="DO976" s="2"/>
      <c r="DP976" s="2"/>
    </row>
    <row r="977" spans="9:120" ht="9.9499999999999993" customHeight="1">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c r="AO977" s="2"/>
      <c r="AP977" s="2"/>
      <c r="AQ977" s="2"/>
      <c r="AR977" s="2"/>
      <c r="AS977" s="2"/>
      <c r="AT977" s="2"/>
      <c r="AU977" s="2"/>
      <c r="AV977" s="2"/>
      <c r="AW977" s="2"/>
      <c r="AX977" s="2"/>
      <c r="AY977" s="2"/>
      <c r="AZ977" s="2"/>
      <c r="BA977" s="2"/>
      <c r="BB977" s="2"/>
      <c r="BC977" s="2"/>
      <c r="BD977" s="2"/>
      <c r="BE977" s="2"/>
      <c r="BF977" s="2"/>
      <c r="BG977" s="2"/>
      <c r="BH977" s="2"/>
      <c r="BI977" s="2"/>
      <c r="BJ977" s="2"/>
      <c r="BK977" s="2"/>
      <c r="BL977" s="2"/>
      <c r="BM977" s="2"/>
      <c r="BN977" s="2"/>
      <c r="BO977" s="2"/>
      <c r="BP977" s="2"/>
      <c r="BQ977" s="2"/>
      <c r="BR977" s="2"/>
      <c r="BS977" s="2"/>
      <c r="BT977" s="2"/>
      <c r="BU977" s="2"/>
      <c r="BV977" s="2"/>
      <c r="BW977" s="2"/>
      <c r="BX977" s="2"/>
      <c r="BY977" s="2"/>
      <c r="BZ977" s="2"/>
      <c r="CA977" s="2"/>
      <c r="CB977" s="2"/>
      <c r="CC977" s="2"/>
      <c r="CD977" s="2"/>
      <c r="CE977" s="2"/>
      <c r="CF977" s="2"/>
      <c r="CG977" s="2"/>
      <c r="CH977" s="2"/>
      <c r="CI977" s="2"/>
      <c r="CJ977" s="2"/>
      <c r="CK977" s="2"/>
      <c r="CL977" s="2"/>
      <c r="CM977" s="2"/>
      <c r="CN977" s="2"/>
      <c r="CO977" s="2"/>
      <c r="CP977" s="2"/>
      <c r="CQ977" s="2"/>
      <c r="CR977" s="2"/>
      <c r="CS977" s="2"/>
      <c r="CT977" s="2"/>
      <c r="CU977" s="2"/>
      <c r="CV977" s="2"/>
      <c r="CW977" s="2"/>
      <c r="CX977" s="2"/>
      <c r="CY977" s="2"/>
      <c r="CZ977" s="2"/>
      <c r="DA977" s="2"/>
      <c r="DB977" s="2"/>
      <c r="DC977" s="2"/>
      <c r="DD977" s="2"/>
      <c r="DE977" s="2"/>
      <c r="DF977" s="2"/>
      <c r="DG977" s="2"/>
      <c r="DH977" s="2"/>
      <c r="DI977" s="2"/>
      <c r="DJ977" s="2"/>
      <c r="DK977" s="2"/>
      <c r="DL977" s="2"/>
      <c r="DM977" s="2"/>
      <c r="DN977" s="2"/>
      <c r="DO977" s="2"/>
      <c r="DP977" s="2"/>
    </row>
    <row r="978" spans="9:120" ht="9.9499999999999993" customHeight="1">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c r="AO978" s="2"/>
      <c r="AP978" s="2"/>
      <c r="AQ978" s="2"/>
      <c r="AR978" s="2"/>
      <c r="AS978" s="2"/>
      <c r="AT978" s="2"/>
      <c r="AU978" s="2"/>
      <c r="AV978" s="2"/>
      <c r="AW978" s="2"/>
      <c r="AX978" s="2"/>
      <c r="AY978" s="2"/>
      <c r="AZ978" s="2"/>
      <c r="BA978" s="2"/>
      <c r="BB978" s="2"/>
      <c r="BC978" s="2"/>
      <c r="BD978" s="2"/>
      <c r="BE978" s="2"/>
      <c r="BF978" s="2"/>
      <c r="BG978" s="2"/>
      <c r="BH978" s="2"/>
      <c r="BI978" s="2"/>
      <c r="BJ978" s="2"/>
      <c r="BK978" s="2"/>
      <c r="BL978" s="2"/>
      <c r="BM978" s="2"/>
      <c r="BN978" s="2"/>
      <c r="BO978" s="2"/>
      <c r="BP978" s="2"/>
      <c r="BQ978" s="2"/>
      <c r="BR978" s="2"/>
      <c r="BS978" s="2"/>
      <c r="BT978" s="2"/>
      <c r="BU978" s="2"/>
      <c r="BV978" s="2"/>
      <c r="BW978" s="2"/>
      <c r="BX978" s="2"/>
      <c r="BY978" s="2"/>
      <c r="BZ978" s="2"/>
      <c r="CA978" s="2"/>
      <c r="CB978" s="2"/>
      <c r="CC978" s="2"/>
      <c r="CD978" s="2"/>
      <c r="CE978" s="2"/>
      <c r="CF978" s="2"/>
      <c r="CG978" s="2"/>
      <c r="CH978" s="2"/>
      <c r="CI978" s="2"/>
      <c r="CJ978" s="2"/>
      <c r="CK978" s="2"/>
      <c r="CL978" s="2"/>
      <c r="CM978" s="2"/>
      <c r="CN978" s="2"/>
      <c r="CO978" s="2"/>
      <c r="CP978" s="2"/>
      <c r="CQ978" s="2"/>
      <c r="CR978" s="2"/>
      <c r="CS978" s="2"/>
      <c r="CT978" s="2"/>
      <c r="CU978" s="2"/>
      <c r="CV978" s="2"/>
      <c r="CW978" s="2"/>
      <c r="CX978" s="2"/>
      <c r="CY978" s="2"/>
      <c r="CZ978" s="2"/>
      <c r="DA978" s="2"/>
      <c r="DB978" s="2"/>
      <c r="DC978" s="2"/>
      <c r="DD978" s="2"/>
      <c r="DE978" s="2"/>
      <c r="DF978" s="2"/>
      <c r="DG978" s="2"/>
      <c r="DH978" s="2"/>
      <c r="DI978" s="2"/>
      <c r="DJ978" s="2"/>
      <c r="DK978" s="2"/>
      <c r="DL978" s="2"/>
      <c r="DM978" s="2"/>
      <c r="DN978" s="2"/>
      <c r="DO978" s="2"/>
      <c r="DP978" s="2"/>
    </row>
    <row r="979" spans="9:120" ht="9.9499999999999993" customHeight="1">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c r="AO979" s="2"/>
      <c r="AP979" s="2"/>
      <c r="AQ979" s="2"/>
      <c r="AR979" s="2"/>
      <c r="AS979" s="2"/>
      <c r="AT979" s="2"/>
      <c r="AU979" s="2"/>
      <c r="AV979" s="2"/>
      <c r="AW979" s="2"/>
      <c r="AX979" s="2"/>
      <c r="AY979" s="2"/>
      <c r="AZ979" s="2"/>
      <c r="BA979" s="2"/>
      <c r="BB979" s="2"/>
      <c r="BC979" s="2"/>
      <c r="BD979" s="2"/>
      <c r="BE979" s="2"/>
      <c r="BF979" s="2"/>
      <c r="BG979" s="2"/>
      <c r="BH979" s="2"/>
      <c r="BI979" s="2"/>
      <c r="BJ979" s="2"/>
      <c r="BK979" s="2"/>
      <c r="BL979" s="2"/>
      <c r="BM979" s="2"/>
      <c r="BN979" s="2"/>
      <c r="BO979" s="2"/>
      <c r="BP979" s="2"/>
      <c r="BQ979" s="2"/>
      <c r="BR979" s="2"/>
      <c r="BS979" s="2"/>
      <c r="BT979" s="2"/>
      <c r="BU979" s="2"/>
      <c r="BV979" s="2"/>
      <c r="BW979" s="2"/>
      <c r="BX979" s="2"/>
      <c r="BY979" s="2"/>
      <c r="BZ979" s="2"/>
      <c r="CA979" s="2"/>
      <c r="CB979" s="2"/>
      <c r="CC979" s="2"/>
      <c r="CD979" s="2"/>
      <c r="CE979" s="2"/>
      <c r="CF979" s="2"/>
      <c r="CG979" s="2"/>
      <c r="CH979" s="2"/>
      <c r="CI979" s="2"/>
      <c r="CJ979" s="2"/>
      <c r="CK979" s="2"/>
      <c r="CL979" s="2"/>
      <c r="CM979" s="2"/>
      <c r="CN979" s="2"/>
      <c r="CO979" s="2"/>
      <c r="CP979" s="2"/>
      <c r="CQ979" s="2"/>
      <c r="CR979" s="2"/>
      <c r="CS979" s="2"/>
      <c r="CT979" s="2"/>
      <c r="CU979" s="2"/>
      <c r="CV979" s="2"/>
      <c r="CW979" s="2"/>
      <c r="CX979" s="2"/>
      <c r="CY979" s="2"/>
      <c r="CZ979" s="2"/>
      <c r="DA979" s="2"/>
      <c r="DB979" s="2"/>
      <c r="DC979" s="2"/>
      <c r="DD979" s="2"/>
      <c r="DE979" s="2"/>
      <c r="DF979" s="2"/>
      <c r="DG979" s="2"/>
      <c r="DH979" s="2"/>
      <c r="DI979" s="2"/>
      <c r="DJ979" s="2"/>
      <c r="DK979" s="2"/>
      <c r="DL979" s="2"/>
      <c r="DM979" s="2"/>
      <c r="DN979" s="2"/>
      <c r="DO979" s="2"/>
      <c r="DP979" s="2"/>
    </row>
    <row r="980" spans="9:120" ht="9.9499999999999993" customHeight="1">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c r="AO980" s="2"/>
      <c r="AP980" s="2"/>
      <c r="AQ980" s="2"/>
      <c r="AR980" s="2"/>
      <c r="AS980" s="2"/>
      <c r="AT980" s="2"/>
      <c r="AU980" s="2"/>
      <c r="AV980" s="2"/>
      <c r="AW980" s="2"/>
      <c r="AX980" s="2"/>
      <c r="AY980" s="2"/>
      <c r="AZ980" s="2"/>
      <c r="BA980" s="2"/>
      <c r="BB980" s="2"/>
      <c r="BC980" s="2"/>
      <c r="BD980" s="2"/>
      <c r="BE980" s="2"/>
      <c r="BF980" s="2"/>
      <c r="BG980" s="2"/>
      <c r="BH980" s="2"/>
      <c r="BI980" s="2"/>
      <c r="BJ980" s="2"/>
      <c r="BK980" s="2"/>
      <c r="BL980" s="2"/>
      <c r="BM980" s="2"/>
      <c r="BN980" s="2"/>
      <c r="BO980" s="2"/>
      <c r="BP980" s="2"/>
      <c r="BQ980" s="2"/>
      <c r="BR980" s="2"/>
      <c r="BS980" s="2"/>
      <c r="BT980" s="2"/>
      <c r="BU980" s="2"/>
      <c r="BV980" s="2"/>
      <c r="BW980" s="2"/>
      <c r="BX980" s="2"/>
      <c r="BY980" s="2"/>
      <c r="BZ980" s="2"/>
      <c r="CA980" s="2"/>
      <c r="CB980" s="2"/>
      <c r="CC980" s="2"/>
      <c r="CD980" s="2"/>
      <c r="CE980" s="2"/>
      <c r="CF980" s="2"/>
      <c r="CG980" s="2"/>
      <c r="CH980" s="2"/>
      <c r="CI980" s="2"/>
      <c r="CJ980" s="2"/>
      <c r="CK980" s="2"/>
      <c r="CL980" s="2"/>
      <c r="CM980" s="2"/>
      <c r="CN980" s="2"/>
      <c r="CO980" s="2"/>
      <c r="CP980" s="2"/>
      <c r="CQ980" s="2"/>
      <c r="CR980" s="2"/>
      <c r="CS980" s="2"/>
      <c r="CT980" s="2"/>
      <c r="CU980" s="2"/>
      <c r="CV980" s="2"/>
      <c r="CW980" s="2"/>
      <c r="CX980" s="2"/>
      <c r="CY980" s="2"/>
      <c r="CZ980" s="2"/>
      <c r="DA980" s="2"/>
      <c r="DB980" s="2"/>
      <c r="DC980" s="2"/>
      <c r="DD980" s="2"/>
      <c r="DE980" s="2"/>
      <c r="DF980" s="2"/>
      <c r="DG980" s="2"/>
      <c r="DH980" s="2"/>
      <c r="DI980" s="2"/>
      <c r="DJ980" s="2"/>
      <c r="DK980" s="2"/>
      <c r="DL980" s="2"/>
      <c r="DM980" s="2"/>
      <c r="DN980" s="2"/>
      <c r="DO980" s="2"/>
      <c r="DP980" s="2"/>
    </row>
    <row r="981" spans="9:120" ht="9.9499999999999993" customHeight="1">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c r="AO981" s="2"/>
      <c r="AP981" s="2"/>
      <c r="AQ981" s="2"/>
      <c r="AR981" s="2"/>
      <c r="AS981" s="2"/>
      <c r="AT981" s="2"/>
      <c r="AU981" s="2"/>
      <c r="AV981" s="2"/>
      <c r="AW981" s="2"/>
      <c r="AX981" s="2"/>
      <c r="AY981" s="2"/>
      <c r="AZ981" s="2"/>
      <c r="BA981" s="2"/>
      <c r="BB981" s="2"/>
      <c r="BC981" s="2"/>
      <c r="BD981" s="2"/>
      <c r="BE981" s="2"/>
      <c r="BF981" s="2"/>
      <c r="BG981" s="2"/>
      <c r="BH981" s="2"/>
      <c r="BI981" s="2"/>
      <c r="BJ981" s="2"/>
      <c r="BK981" s="2"/>
      <c r="BL981" s="2"/>
      <c r="BM981" s="2"/>
      <c r="BN981" s="2"/>
      <c r="BO981" s="2"/>
      <c r="BP981" s="2"/>
      <c r="BQ981" s="2"/>
      <c r="BR981" s="2"/>
      <c r="BS981" s="2"/>
      <c r="BT981" s="2"/>
      <c r="BU981" s="2"/>
      <c r="BV981" s="2"/>
      <c r="BW981" s="2"/>
      <c r="BX981" s="2"/>
      <c r="BY981" s="2"/>
      <c r="BZ981" s="2"/>
      <c r="CA981" s="2"/>
      <c r="CB981" s="2"/>
      <c r="CC981" s="2"/>
      <c r="CD981" s="2"/>
      <c r="CE981" s="2"/>
      <c r="CF981" s="2"/>
      <c r="CG981" s="2"/>
      <c r="CH981" s="2"/>
      <c r="CI981" s="2"/>
      <c r="CJ981" s="2"/>
      <c r="CK981" s="2"/>
      <c r="CL981" s="2"/>
      <c r="CM981" s="2"/>
      <c r="CN981" s="2"/>
      <c r="CO981" s="2"/>
      <c r="CP981" s="2"/>
      <c r="CQ981" s="2"/>
      <c r="CR981" s="2"/>
      <c r="CS981" s="2"/>
      <c r="CT981" s="2"/>
      <c r="CU981" s="2"/>
      <c r="CV981" s="2"/>
      <c r="CW981" s="2"/>
      <c r="CX981" s="2"/>
      <c r="CY981" s="2"/>
      <c r="CZ981" s="2"/>
      <c r="DA981" s="2"/>
      <c r="DB981" s="2"/>
      <c r="DC981" s="2"/>
      <c r="DD981" s="2"/>
      <c r="DE981" s="2"/>
      <c r="DF981" s="2"/>
      <c r="DG981" s="2"/>
      <c r="DH981" s="2"/>
      <c r="DI981" s="2"/>
      <c r="DJ981" s="2"/>
      <c r="DK981" s="2"/>
      <c r="DL981" s="2"/>
      <c r="DM981" s="2"/>
      <c r="DN981" s="2"/>
      <c r="DO981" s="2"/>
      <c r="DP981" s="2"/>
    </row>
    <row r="982" spans="9:120" ht="9.9499999999999993" customHeight="1">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c r="AO982" s="2"/>
      <c r="AP982" s="2"/>
      <c r="AQ982" s="2"/>
      <c r="AR982" s="2"/>
      <c r="AS982" s="2"/>
      <c r="AT982" s="2"/>
      <c r="AU982" s="2"/>
      <c r="AV982" s="2"/>
      <c r="AW982" s="2"/>
      <c r="AX982" s="2"/>
      <c r="AY982" s="2"/>
      <c r="AZ982" s="2"/>
      <c r="BA982" s="2"/>
      <c r="BB982" s="2"/>
      <c r="BC982" s="2"/>
      <c r="BD982" s="2"/>
      <c r="BE982" s="2"/>
      <c r="BF982" s="2"/>
      <c r="BG982" s="2"/>
      <c r="BH982" s="2"/>
      <c r="BI982" s="2"/>
      <c r="BJ982" s="2"/>
      <c r="BK982" s="2"/>
      <c r="BL982" s="2"/>
      <c r="BM982" s="2"/>
      <c r="BN982" s="2"/>
      <c r="BO982" s="2"/>
      <c r="BP982" s="2"/>
      <c r="BQ982" s="2"/>
      <c r="BR982" s="2"/>
      <c r="BS982" s="2"/>
      <c r="BT982" s="2"/>
      <c r="BU982" s="2"/>
      <c r="BV982" s="2"/>
      <c r="BW982" s="2"/>
      <c r="BX982" s="2"/>
      <c r="BY982" s="2"/>
      <c r="BZ982" s="2"/>
      <c r="CA982" s="2"/>
      <c r="CB982" s="2"/>
      <c r="CC982" s="2"/>
      <c r="CD982" s="2"/>
      <c r="CE982" s="2"/>
      <c r="CF982" s="2"/>
      <c r="CG982" s="2"/>
      <c r="CH982" s="2"/>
      <c r="CI982" s="2"/>
      <c r="CJ982" s="2"/>
      <c r="CK982" s="2"/>
      <c r="CL982" s="2"/>
      <c r="CM982" s="2"/>
      <c r="CN982" s="2"/>
      <c r="CO982" s="2"/>
      <c r="CP982" s="2"/>
      <c r="CQ982" s="2"/>
      <c r="CR982" s="2"/>
      <c r="CS982" s="2"/>
      <c r="CT982" s="2"/>
      <c r="CU982" s="2"/>
      <c r="CV982" s="2"/>
      <c r="CW982" s="2"/>
      <c r="CX982" s="2"/>
      <c r="CY982" s="2"/>
      <c r="CZ982" s="2"/>
      <c r="DA982" s="2"/>
      <c r="DB982" s="2"/>
      <c r="DC982" s="2"/>
      <c r="DD982" s="2"/>
      <c r="DE982" s="2"/>
      <c r="DF982" s="2"/>
      <c r="DG982" s="2"/>
      <c r="DH982" s="2"/>
      <c r="DI982" s="2"/>
      <c r="DJ982" s="2"/>
      <c r="DK982" s="2"/>
      <c r="DL982" s="2"/>
      <c r="DM982" s="2"/>
      <c r="DN982" s="2"/>
      <c r="DO982" s="2"/>
      <c r="DP982" s="2"/>
    </row>
    <row r="983" spans="9:120" ht="9.9499999999999993" customHeight="1">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c r="AO983" s="2"/>
      <c r="AP983" s="2"/>
      <c r="AQ983" s="2"/>
      <c r="AR983" s="2"/>
      <c r="AS983" s="2"/>
      <c r="AT983" s="2"/>
      <c r="AU983" s="2"/>
      <c r="AV983" s="2"/>
      <c r="AW983" s="2"/>
      <c r="AX983" s="2"/>
      <c r="AY983" s="2"/>
      <c r="AZ983" s="2"/>
      <c r="BA983" s="2"/>
      <c r="BB983" s="2"/>
      <c r="BC983" s="2"/>
      <c r="BD983" s="2"/>
      <c r="BE983" s="2"/>
      <c r="BF983" s="2"/>
      <c r="BG983" s="2"/>
      <c r="BH983" s="2"/>
      <c r="BI983" s="2"/>
      <c r="BJ983" s="2"/>
      <c r="BK983" s="2"/>
      <c r="BL983" s="2"/>
      <c r="BM983" s="2"/>
      <c r="BN983" s="2"/>
      <c r="BO983" s="2"/>
      <c r="BP983" s="2"/>
      <c r="BQ983" s="2"/>
      <c r="BR983" s="2"/>
      <c r="BS983" s="2"/>
      <c r="BT983" s="2"/>
      <c r="BU983" s="2"/>
      <c r="BV983" s="2"/>
      <c r="BW983" s="2"/>
      <c r="BX983" s="2"/>
      <c r="BY983" s="2"/>
      <c r="BZ983" s="2"/>
      <c r="CA983" s="2"/>
      <c r="CB983" s="2"/>
      <c r="CC983" s="2"/>
      <c r="CD983" s="2"/>
      <c r="CE983" s="2"/>
      <c r="CF983" s="2"/>
      <c r="CG983" s="2"/>
      <c r="CH983" s="2"/>
      <c r="CI983" s="2"/>
      <c r="CJ983" s="2"/>
      <c r="CK983" s="2"/>
      <c r="CL983" s="2"/>
      <c r="CM983" s="2"/>
      <c r="CN983" s="2"/>
      <c r="CO983" s="2"/>
      <c r="CP983" s="2"/>
      <c r="CQ983" s="2"/>
      <c r="CR983" s="2"/>
      <c r="CS983" s="2"/>
      <c r="CT983" s="2"/>
      <c r="CU983" s="2"/>
      <c r="CV983" s="2"/>
      <c r="CW983" s="2"/>
      <c r="CX983" s="2"/>
      <c r="CY983" s="2"/>
      <c r="CZ983" s="2"/>
      <c r="DA983" s="2"/>
      <c r="DB983" s="2"/>
      <c r="DC983" s="2"/>
      <c r="DD983" s="2"/>
      <c r="DE983" s="2"/>
      <c r="DF983" s="2"/>
      <c r="DG983" s="2"/>
      <c r="DH983" s="2"/>
      <c r="DI983" s="2"/>
      <c r="DJ983" s="2"/>
      <c r="DK983" s="2"/>
      <c r="DL983" s="2"/>
      <c r="DM983" s="2"/>
      <c r="DN983" s="2"/>
      <c r="DO983" s="2"/>
      <c r="DP983" s="2"/>
    </row>
    <row r="984" spans="9:120" ht="9.9499999999999993" customHeight="1">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c r="AO984" s="2"/>
      <c r="AP984" s="2"/>
      <c r="AQ984" s="2"/>
      <c r="AR984" s="2"/>
      <c r="AS984" s="2"/>
      <c r="AT984" s="2"/>
      <c r="AU984" s="2"/>
      <c r="AV984" s="2"/>
      <c r="AW984" s="2"/>
      <c r="AX984" s="2"/>
      <c r="AY984" s="2"/>
      <c r="AZ984" s="2"/>
      <c r="BA984" s="2"/>
      <c r="BB984" s="2"/>
      <c r="BC984" s="2"/>
      <c r="BD984" s="2"/>
      <c r="BE984" s="2"/>
      <c r="BF984" s="2"/>
      <c r="BG984" s="2"/>
      <c r="BH984" s="2"/>
      <c r="BI984" s="2"/>
      <c r="BJ984" s="2"/>
      <c r="BK984" s="2"/>
      <c r="BL984" s="2"/>
      <c r="BM984" s="2"/>
      <c r="BN984" s="2"/>
      <c r="BO984" s="2"/>
      <c r="BP984" s="2"/>
      <c r="BQ984" s="2"/>
      <c r="BR984" s="2"/>
      <c r="BS984" s="2"/>
      <c r="BT984" s="2"/>
      <c r="BU984" s="2"/>
      <c r="BV984" s="2"/>
      <c r="BW984" s="2"/>
      <c r="BX984" s="2"/>
      <c r="BY984" s="2"/>
      <c r="BZ984" s="2"/>
      <c r="CA984" s="2"/>
      <c r="CB984" s="2"/>
      <c r="CC984" s="2"/>
      <c r="CD984" s="2"/>
      <c r="CE984" s="2"/>
      <c r="CF984" s="2"/>
      <c r="CG984" s="2"/>
      <c r="CH984" s="2"/>
      <c r="CI984" s="2"/>
      <c r="CJ984" s="2"/>
      <c r="CK984" s="2"/>
      <c r="CL984" s="2"/>
      <c r="CM984" s="2"/>
      <c r="CN984" s="2"/>
      <c r="CO984" s="2"/>
      <c r="CP984" s="2"/>
      <c r="CQ984" s="2"/>
      <c r="CR984" s="2"/>
      <c r="CS984" s="2"/>
      <c r="CT984" s="2"/>
      <c r="CU984" s="2"/>
      <c r="CV984" s="2"/>
      <c r="CW984" s="2"/>
      <c r="CX984" s="2"/>
      <c r="CY984" s="2"/>
      <c r="CZ984" s="2"/>
      <c r="DA984" s="2"/>
      <c r="DB984" s="2"/>
      <c r="DC984" s="2"/>
      <c r="DD984" s="2"/>
      <c r="DE984" s="2"/>
      <c r="DF984" s="2"/>
      <c r="DG984" s="2"/>
      <c r="DH984" s="2"/>
      <c r="DI984" s="2"/>
      <c r="DJ984" s="2"/>
      <c r="DK984" s="2"/>
      <c r="DL984" s="2"/>
      <c r="DM984" s="2"/>
      <c r="DN984" s="2"/>
      <c r="DO984" s="2"/>
      <c r="DP984" s="2"/>
    </row>
    <row r="985" spans="9:120" ht="9.9499999999999993" customHeight="1">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c r="AO985" s="2"/>
      <c r="AP985" s="2"/>
      <c r="AQ985" s="2"/>
      <c r="AR985" s="2"/>
      <c r="AS985" s="2"/>
      <c r="AT985" s="2"/>
      <c r="AU985" s="2"/>
      <c r="AV985" s="2"/>
      <c r="AW985" s="2"/>
      <c r="AX985" s="2"/>
      <c r="AY985" s="2"/>
      <c r="AZ985" s="2"/>
      <c r="BA985" s="2"/>
      <c r="BB985" s="2"/>
      <c r="BC985" s="2"/>
      <c r="BD985" s="2"/>
      <c r="BE985" s="2"/>
      <c r="BF985" s="2"/>
      <c r="BG985" s="2"/>
      <c r="BH985" s="2"/>
      <c r="BI985" s="2"/>
      <c r="BJ985" s="2"/>
      <c r="BK985" s="2"/>
      <c r="BL985" s="2"/>
      <c r="BM985" s="2"/>
      <c r="BN985" s="2"/>
      <c r="BO985" s="2"/>
      <c r="BP985" s="2"/>
      <c r="BQ985" s="2"/>
      <c r="BR985" s="2"/>
      <c r="BS985" s="2"/>
      <c r="BT985" s="2"/>
      <c r="BU985" s="2"/>
      <c r="BV985" s="2"/>
      <c r="BW985" s="2"/>
      <c r="BX985" s="2"/>
      <c r="BY985" s="2"/>
      <c r="BZ985" s="2"/>
      <c r="CA985" s="2"/>
      <c r="CB985" s="2"/>
      <c r="CC985" s="2"/>
      <c r="CD985" s="2"/>
      <c r="CE985" s="2"/>
      <c r="CF985" s="2"/>
      <c r="CG985" s="2"/>
      <c r="CH985" s="2"/>
      <c r="CI985" s="2"/>
      <c r="CJ985" s="2"/>
      <c r="CK985" s="2"/>
      <c r="CL985" s="2"/>
      <c r="CM985" s="2"/>
      <c r="CN985" s="2"/>
      <c r="CO985" s="2"/>
      <c r="CP985" s="2"/>
      <c r="CQ985" s="2"/>
      <c r="CR985" s="2"/>
      <c r="CS985" s="2"/>
      <c r="CT985" s="2"/>
      <c r="CU985" s="2"/>
      <c r="CV985" s="2"/>
      <c r="CW985" s="2"/>
      <c r="CX985" s="2"/>
      <c r="CY985" s="2"/>
      <c r="CZ985" s="2"/>
      <c r="DA985" s="2"/>
      <c r="DB985" s="2"/>
      <c r="DC985" s="2"/>
      <c r="DD985" s="2"/>
      <c r="DE985" s="2"/>
      <c r="DF985" s="2"/>
      <c r="DG985" s="2"/>
      <c r="DH985" s="2"/>
      <c r="DI985" s="2"/>
      <c r="DJ985" s="2"/>
      <c r="DK985" s="2"/>
      <c r="DL985" s="2"/>
      <c r="DM985" s="2"/>
      <c r="DN985" s="2"/>
      <c r="DO985" s="2"/>
      <c r="DP985" s="2"/>
    </row>
    <row r="986" spans="9:120" ht="9.9499999999999993" customHeight="1">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c r="AO986" s="2"/>
      <c r="AP986" s="2"/>
      <c r="AQ986" s="2"/>
      <c r="AR986" s="2"/>
      <c r="AS986" s="2"/>
      <c r="AT986" s="2"/>
      <c r="AU986" s="2"/>
      <c r="AV986" s="2"/>
      <c r="AW986" s="2"/>
      <c r="AX986" s="2"/>
      <c r="AY986" s="2"/>
      <c r="AZ986" s="2"/>
      <c r="BA986" s="2"/>
      <c r="BB986" s="2"/>
      <c r="BC986" s="2"/>
      <c r="BD986" s="2"/>
      <c r="BE986" s="2"/>
      <c r="BF986" s="2"/>
      <c r="BG986" s="2"/>
      <c r="BH986" s="2"/>
      <c r="BI986" s="2"/>
      <c r="BJ986" s="2"/>
      <c r="BK986" s="2"/>
      <c r="BL986" s="2"/>
      <c r="BM986" s="2"/>
      <c r="BN986" s="2"/>
      <c r="BO986" s="2"/>
      <c r="BP986" s="2"/>
      <c r="BQ986" s="2"/>
      <c r="BR986" s="2"/>
      <c r="BS986" s="2"/>
      <c r="BT986" s="2"/>
      <c r="BU986" s="2"/>
      <c r="BV986" s="2"/>
      <c r="BW986" s="2"/>
      <c r="BX986" s="2"/>
      <c r="BY986" s="2"/>
      <c r="BZ986" s="2"/>
      <c r="CA986" s="2"/>
      <c r="CB986" s="2"/>
      <c r="CC986" s="2"/>
      <c r="CD986" s="2"/>
      <c r="CE986" s="2"/>
      <c r="CF986" s="2"/>
      <c r="CG986" s="2"/>
      <c r="CH986" s="2"/>
      <c r="CI986" s="2"/>
      <c r="CJ986" s="2"/>
      <c r="CK986" s="2"/>
      <c r="CL986" s="2"/>
      <c r="CM986" s="2"/>
      <c r="CN986" s="2"/>
      <c r="CO986" s="2"/>
      <c r="CP986" s="2"/>
      <c r="CQ986" s="2"/>
      <c r="CR986" s="2"/>
      <c r="CS986" s="2"/>
      <c r="CT986" s="2"/>
      <c r="CU986" s="2"/>
      <c r="CV986" s="2"/>
      <c r="CW986" s="2"/>
      <c r="CX986" s="2"/>
      <c r="CY986" s="2"/>
      <c r="CZ986" s="2"/>
      <c r="DA986" s="2"/>
      <c r="DB986" s="2"/>
      <c r="DC986" s="2"/>
      <c r="DD986" s="2"/>
      <c r="DE986" s="2"/>
      <c r="DF986" s="2"/>
      <c r="DG986" s="2"/>
      <c r="DH986" s="2"/>
      <c r="DI986" s="2"/>
      <c r="DJ986" s="2"/>
      <c r="DK986" s="2"/>
      <c r="DL986" s="2"/>
      <c r="DM986" s="2"/>
      <c r="DN986" s="2"/>
      <c r="DO986" s="2"/>
      <c r="DP986" s="2"/>
    </row>
    <row r="987" spans="9:120" ht="9.9499999999999993" customHeight="1">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c r="AO987" s="2"/>
      <c r="AP987" s="2"/>
      <c r="AQ987" s="2"/>
      <c r="AR987" s="2"/>
      <c r="AS987" s="2"/>
      <c r="AT987" s="2"/>
      <c r="AU987" s="2"/>
      <c r="AV987" s="2"/>
      <c r="AW987" s="2"/>
      <c r="AX987" s="2"/>
      <c r="AY987" s="2"/>
      <c r="AZ987" s="2"/>
      <c r="BA987" s="2"/>
      <c r="BB987" s="2"/>
      <c r="BC987" s="2"/>
      <c r="BD987" s="2"/>
      <c r="BE987" s="2"/>
      <c r="BF987" s="2"/>
      <c r="BG987" s="2"/>
      <c r="BH987" s="2"/>
      <c r="BI987" s="2"/>
      <c r="BJ987" s="2"/>
      <c r="BK987" s="2"/>
      <c r="BL987" s="2"/>
      <c r="BM987" s="2"/>
      <c r="BN987" s="2"/>
      <c r="BO987" s="2"/>
      <c r="BP987" s="2"/>
      <c r="BQ987" s="2"/>
      <c r="BR987" s="2"/>
      <c r="BS987" s="2"/>
      <c r="BT987" s="2"/>
      <c r="BU987" s="2"/>
      <c r="BV987" s="2"/>
      <c r="BW987" s="2"/>
      <c r="BX987" s="2"/>
      <c r="BY987" s="2"/>
      <c r="BZ987" s="2"/>
      <c r="CA987" s="2"/>
      <c r="CB987" s="2"/>
      <c r="CC987" s="2"/>
      <c r="CD987" s="2"/>
      <c r="CE987" s="2"/>
      <c r="CF987" s="2"/>
      <c r="CG987" s="2"/>
      <c r="CH987" s="2"/>
      <c r="CI987" s="2"/>
      <c r="CJ987" s="2"/>
      <c r="CK987" s="2"/>
      <c r="CL987" s="2"/>
      <c r="CM987" s="2"/>
      <c r="CN987" s="2"/>
      <c r="CO987" s="2"/>
      <c r="CP987" s="2"/>
      <c r="CQ987" s="2"/>
      <c r="CR987" s="2"/>
      <c r="CS987" s="2"/>
      <c r="CT987" s="2"/>
      <c r="CU987" s="2"/>
      <c r="CV987" s="2"/>
      <c r="CW987" s="2"/>
      <c r="CX987" s="2"/>
      <c r="CY987" s="2"/>
      <c r="CZ987" s="2"/>
      <c r="DA987" s="2"/>
      <c r="DB987" s="2"/>
      <c r="DC987" s="2"/>
      <c r="DD987" s="2"/>
      <c r="DE987" s="2"/>
      <c r="DF987" s="2"/>
      <c r="DG987" s="2"/>
      <c r="DH987" s="2"/>
      <c r="DI987" s="2"/>
      <c r="DJ987" s="2"/>
      <c r="DK987" s="2"/>
      <c r="DL987" s="2"/>
      <c r="DM987" s="2"/>
      <c r="DN987" s="2"/>
      <c r="DO987" s="2"/>
      <c r="DP987" s="2"/>
    </row>
    <row r="988" spans="9:120" ht="9.9499999999999993" customHeight="1">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c r="AO988" s="2"/>
      <c r="AP988" s="2"/>
      <c r="AQ988" s="2"/>
      <c r="AR988" s="2"/>
      <c r="AS988" s="2"/>
      <c r="AT988" s="2"/>
      <c r="AU988" s="2"/>
      <c r="AV988" s="2"/>
      <c r="AW988" s="2"/>
      <c r="AX988" s="2"/>
      <c r="AY988" s="2"/>
      <c r="AZ988" s="2"/>
      <c r="BA988" s="2"/>
      <c r="BB988" s="2"/>
      <c r="BC988" s="2"/>
      <c r="BD988" s="2"/>
      <c r="BE988" s="2"/>
      <c r="BF988" s="2"/>
      <c r="BG988" s="2"/>
      <c r="BH988" s="2"/>
      <c r="BI988" s="2"/>
      <c r="BJ988" s="2"/>
      <c r="BK988" s="2"/>
      <c r="BL988" s="2"/>
      <c r="BM988" s="2"/>
      <c r="BN988" s="2"/>
      <c r="BO988" s="2"/>
      <c r="BP988" s="2"/>
      <c r="BQ988" s="2"/>
      <c r="BR988" s="2"/>
      <c r="BS988" s="2"/>
      <c r="BT988" s="2"/>
      <c r="BU988" s="2"/>
      <c r="BV988" s="2"/>
      <c r="BW988" s="2"/>
      <c r="BX988" s="2"/>
      <c r="BY988" s="2"/>
      <c r="BZ988" s="2"/>
      <c r="CA988" s="2"/>
      <c r="CB988" s="2"/>
      <c r="CC988" s="2"/>
      <c r="CD988" s="2"/>
      <c r="CE988" s="2"/>
      <c r="CF988" s="2"/>
      <c r="CG988" s="2"/>
      <c r="CH988" s="2"/>
      <c r="CI988" s="2"/>
      <c r="CJ988" s="2"/>
      <c r="CK988" s="2"/>
      <c r="CL988" s="2"/>
      <c r="CM988" s="2"/>
      <c r="CN988" s="2"/>
      <c r="CO988" s="2"/>
      <c r="CP988" s="2"/>
      <c r="CQ988" s="2"/>
      <c r="CR988" s="2"/>
      <c r="CS988" s="2"/>
      <c r="CT988" s="2"/>
      <c r="CU988" s="2"/>
      <c r="CV988" s="2"/>
      <c r="CW988" s="2"/>
      <c r="CX988" s="2"/>
      <c r="CY988" s="2"/>
      <c r="CZ988" s="2"/>
      <c r="DA988" s="2"/>
      <c r="DB988" s="2"/>
      <c r="DC988" s="2"/>
      <c r="DD988" s="2"/>
      <c r="DE988" s="2"/>
      <c r="DF988" s="2"/>
      <c r="DG988" s="2"/>
      <c r="DH988" s="2"/>
      <c r="DI988" s="2"/>
      <c r="DJ988" s="2"/>
      <c r="DK988" s="2"/>
      <c r="DL988" s="2"/>
      <c r="DM988" s="2"/>
      <c r="DN988" s="2"/>
      <c r="DO988" s="2"/>
      <c r="DP988" s="2"/>
    </row>
    <row r="989" spans="9:120" ht="9.9499999999999993" customHeight="1">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c r="AO989" s="2"/>
      <c r="AP989" s="2"/>
      <c r="AQ989" s="2"/>
      <c r="AR989" s="2"/>
      <c r="AS989" s="2"/>
      <c r="AT989" s="2"/>
      <c r="AU989" s="2"/>
      <c r="AV989" s="2"/>
      <c r="AW989" s="2"/>
      <c r="AX989" s="2"/>
      <c r="AY989" s="2"/>
      <c r="AZ989" s="2"/>
      <c r="BA989" s="2"/>
      <c r="BB989" s="2"/>
      <c r="BC989" s="2"/>
      <c r="BD989" s="2"/>
      <c r="BE989" s="2"/>
      <c r="BF989" s="2"/>
      <c r="BG989" s="2"/>
      <c r="BH989" s="2"/>
      <c r="BI989" s="2"/>
      <c r="BJ989" s="2"/>
      <c r="BK989" s="2"/>
      <c r="BL989" s="2"/>
      <c r="BM989" s="2"/>
      <c r="BN989" s="2"/>
      <c r="BO989" s="2"/>
      <c r="BP989" s="2"/>
      <c r="BQ989" s="2"/>
      <c r="BR989" s="2"/>
      <c r="BS989" s="2"/>
      <c r="BT989" s="2"/>
      <c r="BU989" s="2"/>
      <c r="BV989" s="2"/>
      <c r="BW989" s="2"/>
      <c r="BX989" s="2"/>
      <c r="BY989" s="2"/>
      <c r="BZ989" s="2"/>
      <c r="CA989" s="2"/>
      <c r="CB989" s="2"/>
      <c r="CC989" s="2"/>
      <c r="CD989" s="2"/>
      <c r="CE989" s="2"/>
      <c r="CF989" s="2"/>
      <c r="CG989" s="2"/>
      <c r="CH989" s="2"/>
      <c r="CI989" s="2"/>
      <c r="CJ989" s="2"/>
      <c r="CK989" s="2"/>
      <c r="CL989" s="2"/>
      <c r="CM989" s="2"/>
      <c r="CN989" s="2"/>
      <c r="CO989" s="2"/>
      <c r="CP989" s="2"/>
      <c r="CQ989" s="2"/>
      <c r="CR989" s="2"/>
      <c r="CS989" s="2"/>
      <c r="CT989" s="2"/>
      <c r="CU989" s="2"/>
      <c r="CV989" s="2"/>
      <c r="CW989" s="2"/>
      <c r="CX989" s="2"/>
      <c r="CY989" s="2"/>
      <c r="CZ989" s="2"/>
      <c r="DA989" s="2"/>
      <c r="DB989" s="2"/>
      <c r="DC989" s="2"/>
      <c r="DD989" s="2"/>
      <c r="DE989" s="2"/>
      <c r="DF989" s="2"/>
      <c r="DG989" s="2"/>
      <c r="DH989" s="2"/>
      <c r="DI989" s="2"/>
      <c r="DJ989" s="2"/>
      <c r="DK989" s="2"/>
      <c r="DL989" s="2"/>
      <c r="DM989" s="2"/>
      <c r="DN989" s="2"/>
      <c r="DO989" s="2"/>
      <c r="DP989" s="2"/>
    </row>
    <row r="990" spans="9:120" ht="9.9499999999999993" customHeight="1">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c r="AO990" s="2"/>
      <c r="AP990" s="2"/>
      <c r="AQ990" s="2"/>
      <c r="AR990" s="2"/>
      <c r="AS990" s="2"/>
      <c r="AT990" s="2"/>
      <c r="AU990" s="2"/>
      <c r="AV990" s="2"/>
      <c r="AW990" s="2"/>
      <c r="AX990" s="2"/>
      <c r="AY990" s="2"/>
      <c r="AZ990" s="2"/>
      <c r="BA990" s="2"/>
      <c r="BB990" s="2"/>
      <c r="BC990" s="2"/>
      <c r="BD990" s="2"/>
      <c r="BE990" s="2"/>
      <c r="BF990" s="2"/>
      <c r="BG990" s="2"/>
      <c r="BH990" s="2"/>
      <c r="BI990" s="2"/>
      <c r="BJ990" s="2"/>
      <c r="BK990" s="2"/>
      <c r="BL990" s="2"/>
      <c r="BM990" s="2"/>
      <c r="BN990" s="2"/>
      <c r="BO990" s="2"/>
      <c r="BP990" s="2"/>
      <c r="BQ990" s="2"/>
      <c r="BR990" s="2"/>
      <c r="BS990" s="2"/>
      <c r="BT990" s="2"/>
      <c r="BU990" s="2"/>
      <c r="BV990" s="2"/>
      <c r="BW990" s="2"/>
      <c r="BX990" s="2"/>
      <c r="BY990" s="2"/>
      <c r="BZ990" s="2"/>
      <c r="CA990" s="2"/>
      <c r="CB990" s="2"/>
      <c r="CC990" s="2"/>
      <c r="CD990" s="2"/>
      <c r="CE990" s="2"/>
      <c r="CF990" s="2"/>
      <c r="CG990" s="2"/>
      <c r="CH990" s="2"/>
      <c r="CI990" s="2"/>
      <c r="CJ990" s="2"/>
      <c r="CK990" s="2"/>
      <c r="CL990" s="2"/>
      <c r="CM990" s="2"/>
      <c r="CN990" s="2"/>
      <c r="CO990" s="2"/>
      <c r="CP990" s="2"/>
      <c r="CQ990" s="2"/>
      <c r="CR990" s="2"/>
      <c r="CS990" s="2"/>
      <c r="CT990" s="2"/>
      <c r="CU990" s="2"/>
      <c r="CV990" s="2"/>
      <c r="CW990" s="2"/>
      <c r="CX990" s="2"/>
      <c r="CY990" s="2"/>
      <c r="CZ990" s="2"/>
      <c r="DA990" s="2"/>
      <c r="DB990" s="2"/>
      <c r="DC990" s="2"/>
      <c r="DD990" s="2"/>
      <c r="DE990" s="2"/>
      <c r="DF990" s="2"/>
      <c r="DG990" s="2"/>
      <c r="DH990" s="2"/>
      <c r="DI990" s="2"/>
      <c r="DJ990" s="2"/>
      <c r="DK990" s="2"/>
      <c r="DL990" s="2"/>
      <c r="DM990" s="2"/>
      <c r="DN990" s="2"/>
      <c r="DO990" s="2"/>
      <c r="DP990" s="2"/>
    </row>
    <row r="991" spans="9:120" ht="9.9499999999999993" customHeight="1">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c r="AO991" s="2"/>
      <c r="AP991" s="2"/>
      <c r="AQ991" s="2"/>
      <c r="AR991" s="2"/>
      <c r="AS991" s="2"/>
      <c r="AT991" s="2"/>
      <c r="AU991" s="2"/>
      <c r="AV991" s="2"/>
      <c r="AW991" s="2"/>
      <c r="AX991" s="2"/>
      <c r="AY991" s="2"/>
      <c r="AZ991" s="2"/>
      <c r="BA991" s="2"/>
      <c r="BB991" s="2"/>
      <c r="BC991" s="2"/>
      <c r="BD991" s="2"/>
      <c r="BE991" s="2"/>
      <c r="BF991" s="2"/>
      <c r="BG991" s="2"/>
      <c r="BH991" s="2"/>
      <c r="BI991" s="2"/>
      <c r="BJ991" s="2"/>
      <c r="BK991" s="2"/>
      <c r="BL991" s="2"/>
      <c r="BM991" s="2"/>
      <c r="BN991" s="2"/>
      <c r="BO991" s="2"/>
      <c r="BP991" s="2"/>
      <c r="BQ991" s="2"/>
      <c r="BR991" s="2"/>
      <c r="BS991" s="2"/>
      <c r="BT991" s="2"/>
      <c r="BU991" s="2"/>
      <c r="BV991" s="2"/>
      <c r="BW991" s="2"/>
      <c r="BX991" s="2"/>
      <c r="BY991" s="2"/>
      <c r="BZ991" s="2"/>
      <c r="CA991" s="2"/>
      <c r="CB991" s="2"/>
      <c r="CC991" s="2"/>
      <c r="CD991" s="2"/>
      <c r="CE991" s="2"/>
      <c r="CF991" s="2"/>
      <c r="CG991" s="2"/>
      <c r="CH991" s="2"/>
      <c r="CI991" s="2"/>
      <c r="CJ991" s="2"/>
      <c r="CK991" s="2"/>
      <c r="CL991" s="2"/>
      <c r="CM991" s="2"/>
      <c r="CN991" s="2"/>
      <c r="CO991" s="2"/>
      <c r="CP991" s="2"/>
      <c r="CQ991" s="2"/>
      <c r="CR991" s="2"/>
      <c r="CS991" s="2"/>
      <c r="CT991" s="2"/>
      <c r="CU991" s="2"/>
      <c r="CV991" s="2"/>
      <c r="CW991" s="2"/>
      <c r="CX991" s="2"/>
      <c r="CY991" s="2"/>
      <c r="CZ991" s="2"/>
      <c r="DA991" s="2"/>
      <c r="DB991" s="2"/>
      <c r="DC991" s="2"/>
      <c r="DD991" s="2"/>
      <c r="DE991" s="2"/>
      <c r="DF991" s="2"/>
      <c r="DG991" s="2"/>
      <c r="DH991" s="2"/>
      <c r="DI991" s="2"/>
      <c r="DJ991" s="2"/>
      <c r="DK991" s="2"/>
      <c r="DL991" s="2"/>
      <c r="DM991" s="2"/>
      <c r="DN991" s="2"/>
      <c r="DO991" s="2"/>
      <c r="DP991" s="2"/>
    </row>
    <row r="992" spans="9:120" ht="9.9499999999999993" customHeight="1">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c r="AO992" s="2"/>
      <c r="AP992" s="2"/>
      <c r="AQ992" s="2"/>
      <c r="AR992" s="2"/>
      <c r="AS992" s="2"/>
      <c r="AT992" s="2"/>
      <c r="AU992" s="2"/>
      <c r="AV992" s="2"/>
      <c r="AW992" s="2"/>
      <c r="AX992" s="2"/>
      <c r="AY992" s="2"/>
      <c r="AZ992" s="2"/>
      <c r="BA992" s="2"/>
      <c r="BB992" s="2"/>
      <c r="BC992" s="2"/>
      <c r="BD992" s="2"/>
      <c r="BE992" s="2"/>
      <c r="BF992" s="2"/>
      <c r="BG992" s="2"/>
      <c r="BH992" s="2"/>
      <c r="BI992" s="2"/>
      <c r="BJ992" s="2"/>
      <c r="BK992" s="2"/>
      <c r="BL992" s="2"/>
      <c r="BM992" s="2"/>
      <c r="BN992" s="2"/>
      <c r="BO992" s="2"/>
      <c r="BP992" s="2"/>
      <c r="BQ992" s="2"/>
      <c r="BR992" s="2"/>
      <c r="BS992" s="2"/>
      <c r="BT992" s="2"/>
      <c r="BU992" s="2"/>
      <c r="BV992" s="2"/>
      <c r="BW992" s="2"/>
      <c r="BX992" s="2"/>
      <c r="BY992" s="2"/>
      <c r="BZ992" s="2"/>
      <c r="CA992" s="2"/>
      <c r="CB992" s="2"/>
      <c r="CC992" s="2"/>
      <c r="CD992" s="2"/>
      <c r="CE992" s="2"/>
      <c r="CF992" s="2"/>
      <c r="CG992" s="2"/>
      <c r="CH992" s="2"/>
      <c r="CI992" s="2"/>
      <c r="CJ992" s="2"/>
      <c r="CK992" s="2"/>
      <c r="CL992" s="2"/>
      <c r="CM992" s="2"/>
      <c r="CN992" s="2"/>
      <c r="CO992" s="2"/>
      <c r="CP992" s="2"/>
      <c r="CQ992" s="2"/>
      <c r="CR992" s="2"/>
      <c r="CS992" s="2"/>
      <c r="CT992" s="2"/>
      <c r="CU992" s="2"/>
      <c r="CV992" s="2"/>
      <c r="CW992" s="2"/>
      <c r="CX992" s="2"/>
      <c r="CY992" s="2"/>
      <c r="CZ992" s="2"/>
      <c r="DA992" s="2"/>
      <c r="DB992" s="2"/>
      <c r="DC992" s="2"/>
      <c r="DD992" s="2"/>
      <c r="DE992" s="2"/>
      <c r="DF992" s="2"/>
      <c r="DG992" s="2"/>
      <c r="DH992" s="2"/>
      <c r="DI992" s="2"/>
      <c r="DJ992" s="2"/>
      <c r="DK992" s="2"/>
      <c r="DL992" s="2"/>
      <c r="DM992" s="2"/>
      <c r="DN992" s="2"/>
      <c r="DO992" s="2"/>
      <c r="DP992" s="2"/>
    </row>
    <row r="993" spans="9:120" ht="9.9499999999999993" customHeight="1">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2"/>
      <c r="AO993" s="2"/>
      <c r="AP993" s="2"/>
      <c r="AQ993" s="2"/>
      <c r="AR993" s="2"/>
      <c r="AS993" s="2"/>
      <c r="AT993" s="2"/>
      <c r="AU993" s="2"/>
      <c r="AV993" s="2"/>
      <c r="AW993" s="2"/>
      <c r="AX993" s="2"/>
      <c r="AY993" s="2"/>
      <c r="AZ993" s="2"/>
      <c r="BA993" s="2"/>
      <c r="BB993" s="2"/>
      <c r="BC993" s="2"/>
      <c r="BD993" s="2"/>
      <c r="BE993" s="2"/>
      <c r="BF993" s="2"/>
      <c r="BG993" s="2"/>
      <c r="BH993" s="2"/>
      <c r="BI993" s="2"/>
      <c r="BJ993" s="2"/>
      <c r="BK993" s="2"/>
      <c r="BL993" s="2"/>
      <c r="BM993" s="2"/>
      <c r="BN993" s="2"/>
      <c r="BO993" s="2"/>
      <c r="BP993" s="2"/>
      <c r="BQ993" s="2"/>
      <c r="BR993" s="2"/>
      <c r="BS993" s="2"/>
      <c r="BT993" s="2"/>
      <c r="BU993" s="2"/>
      <c r="BV993" s="2"/>
      <c r="BW993" s="2"/>
      <c r="BX993" s="2"/>
      <c r="BY993" s="2"/>
      <c r="BZ993" s="2"/>
      <c r="CA993" s="2"/>
      <c r="CB993" s="2"/>
      <c r="CC993" s="2"/>
      <c r="CD993" s="2"/>
      <c r="CE993" s="2"/>
      <c r="CF993" s="2"/>
      <c r="CG993" s="2"/>
      <c r="CH993" s="2"/>
      <c r="CI993" s="2"/>
      <c r="CJ993" s="2"/>
      <c r="CK993" s="2"/>
      <c r="CL993" s="2"/>
      <c r="CM993" s="2"/>
      <c r="CN993" s="2"/>
      <c r="CO993" s="2"/>
      <c r="CP993" s="2"/>
      <c r="CQ993" s="2"/>
      <c r="CR993" s="2"/>
      <c r="CS993" s="2"/>
      <c r="CT993" s="2"/>
      <c r="CU993" s="2"/>
      <c r="CV993" s="2"/>
      <c r="CW993" s="2"/>
      <c r="CX993" s="2"/>
      <c r="CY993" s="2"/>
      <c r="CZ993" s="2"/>
      <c r="DA993" s="2"/>
      <c r="DB993" s="2"/>
      <c r="DC993" s="2"/>
      <c r="DD993" s="2"/>
      <c r="DE993" s="2"/>
      <c r="DF993" s="2"/>
      <c r="DG993" s="2"/>
      <c r="DH993" s="2"/>
      <c r="DI993" s="2"/>
      <c r="DJ993" s="2"/>
      <c r="DK993" s="2"/>
      <c r="DL993" s="2"/>
      <c r="DM993" s="2"/>
      <c r="DN993" s="2"/>
      <c r="DO993" s="2"/>
      <c r="DP993" s="2"/>
    </row>
    <row r="994" spans="9:120" ht="9.9499999999999993" customHeight="1">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2"/>
      <c r="AO994" s="2"/>
      <c r="AP994" s="2"/>
      <c r="AQ994" s="2"/>
      <c r="AR994" s="2"/>
      <c r="AS994" s="2"/>
      <c r="AT994" s="2"/>
      <c r="AU994" s="2"/>
      <c r="AV994" s="2"/>
      <c r="AW994" s="2"/>
      <c r="AX994" s="2"/>
      <c r="AY994" s="2"/>
      <c r="AZ994" s="2"/>
      <c r="BA994" s="2"/>
      <c r="BB994" s="2"/>
      <c r="BC994" s="2"/>
      <c r="BD994" s="2"/>
      <c r="BE994" s="2"/>
      <c r="BF994" s="2"/>
      <c r="BG994" s="2"/>
      <c r="BH994" s="2"/>
      <c r="BI994" s="2"/>
      <c r="BJ994" s="2"/>
      <c r="BK994" s="2"/>
      <c r="BL994" s="2"/>
      <c r="BM994" s="2"/>
      <c r="BN994" s="2"/>
      <c r="BO994" s="2"/>
      <c r="BP994" s="2"/>
      <c r="BQ994" s="2"/>
      <c r="BR994" s="2"/>
      <c r="BS994" s="2"/>
      <c r="BT994" s="2"/>
      <c r="BU994" s="2"/>
      <c r="BV994" s="2"/>
      <c r="BW994" s="2"/>
      <c r="BX994" s="2"/>
      <c r="BY994" s="2"/>
      <c r="BZ994" s="2"/>
      <c r="CA994" s="2"/>
      <c r="CB994" s="2"/>
      <c r="CC994" s="2"/>
      <c r="CD994" s="2"/>
      <c r="CE994" s="2"/>
      <c r="CF994" s="2"/>
      <c r="CG994" s="2"/>
      <c r="CH994" s="2"/>
      <c r="CI994" s="2"/>
      <c r="CJ994" s="2"/>
      <c r="CK994" s="2"/>
      <c r="CL994" s="2"/>
      <c r="CM994" s="2"/>
      <c r="CN994" s="2"/>
      <c r="CO994" s="2"/>
      <c r="CP994" s="2"/>
      <c r="CQ994" s="2"/>
      <c r="CR994" s="2"/>
      <c r="CS994" s="2"/>
      <c r="CT994" s="2"/>
      <c r="CU994" s="2"/>
      <c r="CV994" s="2"/>
      <c r="CW994" s="2"/>
      <c r="CX994" s="2"/>
      <c r="CY994" s="2"/>
      <c r="CZ994" s="2"/>
      <c r="DA994" s="2"/>
      <c r="DB994" s="2"/>
      <c r="DC994" s="2"/>
      <c r="DD994" s="2"/>
      <c r="DE994" s="2"/>
      <c r="DF994" s="2"/>
      <c r="DG994" s="2"/>
      <c r="DH994" s="2"/>
      <c r="DI994" s="2"/>
      <c r="DJ994" s="2"/>
      <c r="DK994" s="2"/>
      <c r="DL994" s="2"/>
      <c r="DM994" s="2"/>
      <c r="DN994" s="2"/>
      <c r="DO994" s="2"/>
      <c r="DP994" s="2"/>
    </row>
    <row r="995" spans="9:120" ht="9.9499999999999993" customHeight="1">
      <c r="I995" s="2"/>
      <c r="J995" s="2"/>
      <c r="K995" s="2"/>
      <c r="L995" s="2"/>
      <c r="M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2"/>
      <c r="AO995" s="2"/>
      <c r="AP995" s="2"/>
      <c r="AQ995" s="2"/>
      <c r="AR995" s="2"/>
      <c r="AS995" s="2"/>
      <c r="AT995" s="2"/>
      <c r="AU995" s="2"/>
      <c r="AV995" s="2"/>
      <c r="AW995" s="2"/>
      <c r="AX995" s="2"/>
      <c r="AY995" s="2"/>
      <c r="AZ995" s="2"/>
      <c r="BA995" s="2"/>
      <c r="BB995" s="2"/>
      <c r="BC995" s="2"/>
      <c r="BD995" s="2"/>
      <c r="BE995" s="2"/>
      <c r="BF995" s="2"/>
      <c r="BG995" s="2"/>
      <c r="BH995" s="2"/>
      <c r="BI995" s="2"/>
      <c r="BJ995" s="2"/>
      <c r="BK995" s="2"/>
      <c r="BL995" s="2"/>
      <c r="BM995" s="2"/>
      <c r="BN995" s="2"/>
      <c r="BO995" s="2"/>
      <c r="BP995" s="2"/>
      <c r="BQ995" s="2"/>
      <c r="BR995" s="2"/>
      <c r="BS995" s="2"/>
      <c r="BT995" s="2"/>
      <c r="BU995" s="2"/>
      <c r="BV995" s="2"/>
      <c r="BW995" s="2"/>
      <c r="BX995" s="2"/>
      <c r="BY995" s="2"/>
      <c r="BZ995" s="2"/>
      <c r="CA995" s="2"/>
      <c r="CB995" s="2"/>
      <c r="CC995" s="2"/>
      <c r="CD995" s="2"/>
      <c r="CE995" s="2"/>
      <c r="CF995" s="2"/>
      <c r="CG995" s="2"/>
      <c r="CH995" s="2"/>
      <c r="CI995" s="2"/>
      <c r="CJ995" s="2"/>
      <c r="CK995" s="2"/>
      <c r="CL995" s="2"/>
      <c r="CM995" s="2"/>
      <c r="CN995" s="2"/>
      <c r="CO995" s="2"/>
      <c r="CP995" s="2"/>
      <c r="CQ995" s="2"/>
      <c r="CR995" s="2"/>
      <c r="CS995" s="2"/>
      <c r="CT995" s="2"/>
      <c r="CU995" s="2"/>
      <c r="CV995" s="2"/>
      <c r="CW995" s="2"/>
      <c r="CX995" s="2"/>
      <c r="CY995" s="2"/>
      <c r="CZ995" s="2"/>
      <c r="DA995" s="2"/>
      <c r="DB995" s="2"/>
      <c r="DC995" s="2"/>
      <c r="DD995" s="2"/>
      <c r="DE995" s="2"/>
      <c r="DF995" s="2"/>
      <c r="DG995" s="2"/>
      <c r="DH995" s="2"/>
      <c r="DI995" s="2"/>
      <c r="DJ995" s="2"/>
      <c r="DK995" s="2"/>
      <c r="DL995" s="2"/>
      <c r="DM995" s="2"/>
      <c r="DN995" s="2"/>
      <c r="DO995" s="2"/>
      <c r="DP995" s="2"/>
    </row>
    <row r="996" spans="9:120" ht="9.9499999999999993" customHeight="1">
      <c r="I996" s="2"/>
      <c r="J996" s="2"/>
      <c r="K996" s="2"/>
      <c r="L996" s="2"/>
      <c r="M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2"/>
      <c r="AO996" s="2"/>
      <c r="AP996" s="2"/>
      <c r="AQ996" s="2"/>
      <c r="AR996" s="2"/>
      <c r="AS996" s="2"/>
      <c r="AT996" s="2"/>
      <c r="AU996" s="2"/>
      <c r="AV996" s="2"/>
      <c r="AW996" s="2"/>
      <c r="AX996" s="2"/>
      <c r="AY996" s="2"/>
      <c r="AZ996" s="2"/>
      <c r="BA996" s="2"/>
      <c r="BB996" s="2"/>
      <c r="BC996" s="2"/>
      <c r="BD996" s="2"/>
      <c r="BE996" s="2"/>
      <c r="BF996" s="2"/>
      <c r="BG996" s="2"/>
      <c r="BH996" s="2"/>
      <c r="BI996" s="2"/>
      <c r="BJ996" s="2"/>
      <c r="BK996" s="2"/>
      <c r="BL996" s="2"/>
      <c r="BM996" s="2"/>
      <c r="BN996" s="2"/>
      <c r="BO996" s="2"/>
      <c r="BP996" s="2"/>
      <c r="BQ996" s="2"/>
      <c r="BR996" s="2"/>
      <c r="BS996" s="2"/>
      <c r="BT996" s="2"/>
      <c r="BU996" s="2"/>
      <c r="BV996" s="2"/>
      <c r="BW996" s="2"/>
      <c r="BX996" s="2"/>
      <c r="BY996" s="2"/>
      <c r="BZ996" s="2"/>
      <c r="CA996" s="2"/>
      <c r="CB996" s="2"/>
      <c r="CC996" s="2"/>
      <c r="CD996" s="2"/>
      <c r="CE996" s="2"/>
      <c r="CF996" s="2"/>
      <c r="CG996" s="2"/>
      <c r="CH996" s="2"/>
      <c r="CI996" s="2"/>
      <c r="CJ996" s="2"/>
      <c r="CK996" s="2"/>
      <c r="CL996" s="2"/>
      <c r="CM996" s="2"/>
      <c r="CN996" s="2"/>
      <c r="CO996" s="2"/>
      <c r="CP996" s="2"/>
      <c r="CQ996" s="2"/>
      <c r="CR996" s="2"/>
      <c r="CS996" s="2"/>
      <c r="CT996" s="2"/>
      <c r="CU996" s="2"/>
      <c r="CV996" s="2"/>
      <c r="CW996" s="2"/>
      <c r="CX996" s="2"/>
      <c r="CY996" s="2"/>
      <c r="CZ996" s="2"/>
      <c r="DA996" s="2"/>
      <c r="DB996" s="2"/>
      <c r="DC996" s="2"/>
      <c r="DD996" s="2"/>
      <c r="DE996" s="2"/>
      <c r="DF996" s="2"/>
      <c r="DG996" s="2"/>
      <c r="DH996" s="2"/>
      <c r="DI996" s="2"/>
      <c r="DJ996" s="2"/>
      <c r="DK996" s="2"/>
      <c r="DL996" s="2"/>
      <c r="DM996" s="2"/>
      <c r="DN996" s="2"/>
      <c r="DO996" s="2"/>
      <c r="DP996" s="2"/>
    </row>
    <row r="997" spans="9:120" ht="9.9499999999999993" customHeight="1">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c r="AO997" s="2"/>
      <c r="AP997" s="2"/>
      <c r="AQ997" s="2"/>
      <c r="AR997" s="2"/>
      <c r="AS997" s="2"/>
      <c r="AT997" s="2"/>
      <c r="AU997" s="2"/>
      <c r="AV997" s="2"/>
      <c r="AW997" s="2"/>
      <c r="AX997" s="2"/>
      <c r="AY997" s="2"/>
      <c r="AZ997" s="2"/>
      <c r="BA997" s="2"/>
      <c r="BB997" s="2"/>
      <c r="BC997" s="2"/>
      <c r="BD997" s="2"/>
      <c r="BE997" s="2"/>
      <c r="BF997" s="2"/>
      <c r="BG997" s="2"/>
      <c r="BH997" s="2"/>
      <c r="BI997" s="2"/>
      <c r="BJ997" s="2"/>
      <c r="BK997" s="2"/>
      <c r="BL997" s="2"/>
      <c r="BM997" s="2"/>
      <c r="BN997" s="2"/>
      <c r="BO997" s="2"/>
      <c r="BP997" s="2"/>
      <c r="BQ997" s="2"/>
      <c r="BR997" s="2"/>
      <c r="BS997" s="2"/>
      <c r="BT997" s="2"/>
      <c r="BU997" s="2"/>
      <c r="BV997" s="2"/>
      <c r="BW997" s="2"/>
      <c r="BX997" s="2"/>
      <c r="BY997" s="2"/>
      <c r="BZ997" s="2"/>
      <c r="CA997" s="2"/>
      <c r="CB997" s="2"/>
      <c r="CC997" s="2"/>
      <c r="CD997" s="2"/>
      <c r="CE997" s="2"/>
      <c r="CF997" s="2"/>
      <c r="CG997" s="2"/>
      <c r="CH997" s="2"/>
      <c r="CI997" s="2"/>
      <c r="CJ997" s="2"/>
      <c r="CK997" s="2"/>
      <c r="CL997" s="2"/>
      <c r="CM997" s="2"/>
      <c r="CN997" s="2"/>
      <c r="CO997" s="2"/>
      <c r="CP997" s="2"/>
      <c r="CQ997" s="2"/>
      <c r="CR997" s="2"/>
      <c r="CS997" s="2"/>
      <c r="CT997" s="2"/>
      <c r="CU997" s="2"/>
      <c r="CV997" s="2"/>
      <c r="CW997" s="2"/>
      <c r="CX997" s="2"/>
      <c r="CY997" s="2"/>
      <c r="CZ997" s="2"/>
      <c r="DA997" s="2"/>
      <c r="DB997" s="2"/>
      <c r="DC997" s="2"/>
      <c r="DD997" s="2"/>
      <c r="DE997" s="2"/>
      <c r="DF997" s="2"/>
      <c r="DG997" s="2"/>
      <c r="DH997" s="2"/>
      <c r="DI997" s="2"/>
      <c r="DJ997" s="2"/>
      <c r="DK997" s="2"/>
      <c r="DL997" s="2"/>
      <c r="DM997" s="2"/>
      <c r="DN997" s="2"/>
      <c r="DO997" s="2"/>
      <c r="DP997" s="2"/>
    </row>
    <row r="998" spans="9:120" ht="9.9499999999999993" customHeight="1">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c r="AO998" s="2"/>
      <c r="AP998" s="2"/>
      <c r="AQ998" s="2"/>
      <c r="AR998" s="2"/>
      <c r="AS998" s="2"/>
      <c r="AT998" s="2"/>
      <c r="AU998" s="2"/>
      <c r="AV998" s="2"/>
      <c r="AW998" s="2"/>
      <c r="AX998" s="2"/>
      <c r="AY998" s="2"/>
      <c r="AZ998" s="2"/>
      <c r="BA998" s="2"/>
      <c r="BB998" s="2"/>
      <c r="BC998" s="2"/>
      <c r="BD998" s="2"/>
      <c r="BE998" s="2"/>
      <c r="BF998" s="2"/>
      <c r="BG998" s="2"/>
      <c r="BH998" s="2"/>
      <c r="BI998" s="2"/>
      <c r="BJ998" s="2"/>
      <c r="BK998" s="2"/>
      <c r="BL998" s="2"/>
      <c r="BM998" s="2"/>
      <c r="BN998" s="2"/>
      <c r="BO998" s="2"/>
      <c r="BP998" s="2"/>
      <c r="BQ998" s="2"/>
      <c r="BR998" s="2"/>
      <c r="BS998" s="2"/>
      <c r="BT998" s="2"/>
      <c r="BU998" s="2"/>
      <c r="BV998" s="2"/>
      <c r="BW998" s="2"/>
      <c r="BX998" s="2"/>
      <c r="BY998" s="2"/>
      <c r="BZ998" s="2"/>
      <c r="CA998" s="2"/>
      <c r="CB998" s="2"/>
      <c r="CC998" s="2"/>
      <c r="CD998" s="2"/>
      <c r="CE998" s="2"/>
      <c r="CF998" s="2"/>
      <c r="CG998" s="2"/>
      <c r="CH998" s="2"/>
      <c r="CI998" s="2"/>
      <c r="CJ998" s="2"/>
      <c r="CK998" s="2"/>
      <c r="CL998" s="2"/>
      <c r="CM998" s="2"/>
      <c r="CN998" s="2"/>
      <c r="CO998" s="2"/>
      <c r="CP998" s="2"/>
      <c r="CQ998" s="2"/>
      <c r="CR998" s="2"/>
      <c r="CS998" s="2"/>
      <c r="CT998" s="2"/>
      <c r="CU998" s="2"/>
      <c r="CV998" s="2"/>
      <c r="CW998" s="2"/>
      <c r="CX998" s="2"/>
      <c r="CY998" s="2"/>
      <c r="CZ998" s="2"/>
      <c r="DA998" s="2"/>
      <c r="DB998" s="2"/>
      <c r="DC998" s="2"/>
      <c r="DD998" s="2"/>
      <c r="DE998" s="2"/>
      <c r="DF998" s="2"/>
      <c r="DG998" s="2"/>
      <c r="DH998" s="2"/>
      <c r="DI998" s="2"/>
      <c r="DJ998" s="2"/>
      <c r="DK998" s="2"/>
      <c r="DL998" s="2"/>
      <c r="DM998" s="2"/>
      <c r="DN998" s="2"/>
      <c r="DO998" s="2"/>
      <c r="DP998" s="2"/>
    </row>
    <row r="999" spans="9:120" ht="9.9499999999999993" customHeight="1">
      <c r="I999" s="2"/>
      <c r="J999" s="2"/>
      <c r="K999" s="2"/>
      <c r="L999" s="2"/>
      <c r="M999" s="2"/>
      <c r="N999" s="2"/>
      <c r="O999" s="2"/>
      <c r="P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2"/>
      <c r="AO999" s="2"/>
      <c r="AP999" s="2"/>
      <c r="AQ999" s="2"/>
      <c r="AR999" s="2"/>
      <c r="AS999" s="2"/>
      <c r="AT999" s="2"/>
      <c r="AU999" s="2"/>
      <c r="AV999" s="2"/>
      <c r="AW999" s="2"/>
      <c r="AX999" s="2"/>
      <c r="AY999" s="2"/>
      <c r="AZ999" s="2"/>
      <c r="BA999" s="2"/>
      <c r="BB999" s="2"/>
      <c r="BC999" s="2"/>
      <c r="BD999" s="2"/>
      <c r="BE999" s="2"/>
      <c r="BF999" s="2"/>
      <c r="BG999" s="2"/>
      <c r="BH999" s="2"/>
      <c r="BI999" s="2"/>
      <c r="BJ999" s="2"/>
      <c r="BK999" s="2"/>
      <c r="BL999" s="2"/>
      <c r="BM999" s="2"/>
      <c r="BN999" s="2"/>
      <c r="BO999" s="2"/>
      <c r="BP999" s="2"/>
      <c r="BQ999" s="2"/>
      <c r="BR999" s="2"/>
      <c r="BS999" s="2"/>
      <c r="BT999" s="2"/>
      <c r="BU999" s="2"/>
      <c r="BV999" s="2"/>
      <c r="BW999" s="2"/>
      <c r="BX999" s="2"/>
      <c r="BY999" s="2"/>
      <c r="BZ999" s="2"/>
      <c r="CA999" s="2"/>
      <c r="CB999" s="2"/>
      <c r="CC999" s="2"/>
      <c r="CD999" s="2"/>
      <c r="CE999" s="2"/>
      <c r="CF999" s="2"/>
      <c r="CG999" s="2"/>
      <c r="CH999" s="2"/>
      <c r="CI999" s="2"/>
      <c r="CJ999" s="2"/>
      <c r="CK999" s="2"/>
      <c r="CL999" s="2"/>
      <c r="CM999" s="2"/>
      <c r="CN999" s="2"/>
      <c r="CO999" s="2"/>
      <c r="CP999" s="2"/>
      <c r="CQ999" s="2"/>
      <c r="CR999" s="2"/>
      <c r="CS999" s="2"/>
      <c r="CT999" s="2"/>
      <c r="CU999" s="2"/>
      <c r="CV999" s="2"/>
      <c r="CW999" s="2"/>
      <c r="CX999" s="2"/>
      <c r="CY999" s="2"/>
      <c r="CZ999" s="2"/>
      <c r="DA999" s="2"/>
      <c r="DB999" s="2"/>
      <c r="DC999" s="2"/>
      <c r="DD999" s="2"/>
      <c r="DE999" s="2"/>
      <c r="DF999" s="2"/>
      <c r="DG999" s="2"/>
      <c r="DH999" s="2"/>
      <c r="DI999" s="2"/>
      <c r="DJ999" s="2"/>
      <c r="DK999" s="2"/>
      <c r="DL999" s="2"/>
      <c r="DM999" s="2"/>
      <c r="DN999" s="2"/>
      <c r="DO999" s="2"/>
      <c r="DP999" s="2"/>
    </row>
    <row r="1000" spans="9:120" ht="9.9499999999999993" customHeight="1">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2"/>
      <c r="AO1000" s="2"/>
      <c r="AP1000" s="2"/>
      <c r="AQ1000" s="2"/>
      <c r="AR1000" s="2"/>
      <c r="AS1000" s="2"/>
      <c r="AT1000" s="2"/>
      <c r="AU1000" s="2"/>
      <c r="AV1000" s="2"/>
      <c r="AW1000" s="2"/>
      <c r="AX1000" s="2"/>
      <c r="AY1000" s="2"/>
      <c r="AZ1000" s="2"/>
      <c r="BA1000" s="2"/>
      <c r="BB1000" s="2"/>
      <c r="BC1000" s="2"/>
      <c r="BD1000" s="2"/>
      <c r="BE1000" s="2"/>
      <c r="BF1000" s="2"/>
      <c r="BG1000" s="2"/>
      <c r="BH1000" s="2"/>
      <c r="BI1000" s="2"/>
      <c r="BJ1000" s="2"/>
      <c r="BK1000" s="2"/>
      <c r="BL1000" s="2"/>
      <c r="BM1000" s="2"/>
      <c r="BN1000" s="2"/>
      <c r="BO1000" s="2"/>
      <c r="BP1000" s="2"/>
      <c r="BQ1000" s="2"/>
      <c r="BR1000" s="2"/>
      <c r="BS1000" s="2"/>
      <c r="BT1000" s="2"/>
      <c r="BU1000" s="2"/>
      <c r="BV1000" s="2"/>
      <c r="BW1000" s="2"/>
      <c r="BX1000" s="2"/>
      <c r="BY1000" s="2"/>
      <c r="BZ1000" s="2"/>
      <c r="CA1000" s="2"/>
      <c r="CB1000" s="2"/>
      <c r="CC1000" s="2"/>
      <c r="CD1000" s="2"/>
      <c r="CE1000" s="2"/>
      <c r="CF1000" s="2"/>
      <c r="CG1000" s="2"/>
      <c r="CH1000" s="2"/>
      <c r="CI1000" s="2"/>
      <c r="CJ1000" s="2"/>
      <c r="CK1000" s="2"/>
      <c r="CL1000" s="2"/>
      <c r="CM1000" s="2"/>
      <c r="CN1000" s="2"/>
      <c r="CO1000" s="2"/>
      <c r="CP1000" s="2"/>
      <c r="CQ1000" s="2"/>
      <c r="CR1000" s="2"/>
      <c r="CS1000" s="2"/>
      <c r="CT1000" s="2"/>
      <c r="CU1000" s="2"/>
      <c r="CV1000" s="2"/>
      <c r="CW1000" s="2"/>
      <c r="CX1000" s="2"/>
      <c r="CY1000" s="2"/>
      <c r="CZ1000" s="2"/>
      <c r="DA1000" s="2"/>
      <c r="DB1000" s="2"/>
      <c r="DC1000" s="2"/>
      <c r="DD1000" s="2"/>
      <c r="DE1000" s="2"/>
      <c r="DF1000" s="2"/>
      <c r="DG1000" s="2"/>
      <c r="DH1000" s="2"/>
      <c r="DI1000" s="2"/>
      <c r="DJ1000" s="2"/>
      <c r="DK1000" s="2"/>
      <c r="DL1000" s="2"/>
      <c r="DM1000" s="2"/>
      <c r="DN1000" s="2"/>
      <c r="DO1000" s="2"/>
      <c r="DP1000" s="2"/>
    </row>
    <row r="1001" spans="9:120" ht="9.9499999999999993" customHeight="1">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c r="AG1001" s="2"/>
      <c r="AH1001" s="2"/>
      <c r="AI1001" s="2"/>
      <c r="AJ1001" s="2"/>
      <c r="AK1001" s="2"/>
      <c r="AL1001" s="2"/>
      <c r="AM1001" s="2"/>
      <c r="AN1001" s="2"/>
      <c r="AO1001" s="2"/>
      <c r="AP1001" s="2"/>
      <c r="AQ1001" s="2"/>
      <c r="AR1001" s="2"/>
      <c r="AS1001" s="2"/>
      <c r="AT1001" s="2"/>
      <c r="AU1001" s="2"/>
      <c r="AV1001" s="2"/>
      <c r="AW1001" s="2"/>
      <c r="AX1001" s="2"/>
      <c r="AY1001" s="2"/>
      <c r="AZ1001" s="2"/>
      <c r="BA1001" s="2"/>
      <c r="BB1001" s="2"/>
      <c r="BC1001" s="2"/>
      <c r="BD1001" s="2"/>
      <c r="BE1001" s="2"/>
      <c r="BF1001" s="2"/>
      <c r="BG1001" s="2"/>
      <c r="BH1001" s="2"/>
      <c r="BI1001" s="2"/>
      <c r="BJ1001" s="2"/>
      <c r="BK1001" s="2"/>
      <c r="BL1001" s="2"/>
      <c r="BM1001" s="2"/>
      <c r="BN1001" s="2"/>
      <c r="BO1001" s="2"/>
      <c r="BP1001" s="2"/>
      <c r="BQ1001" s="2"/>
      <c r="BR1001" s="2"/>
      <c r="BS1001" s="2"/>
      <c r="BT1001" s="2"/>
      <c r="BU1001" s="2"/>
      <c r="BV1001" s="2"/>
      <c r="BW1001" s="2"/>
      <c r="BX1001" s="2"/>
      <c r="BY1001" s="2"/>
      <c r="BZ1001" s="2"/>
      <c r="CA1001" s="2"/>
      <c r="CB1001" s="2"/>
      <c r="CC1001" s="2"/>
      <c r="CD1001" s="2"/>
      <c r="CE1001" s="2"/>
      <c r="CF1001" s="2"/>
      <c r="CG1001" s="2"/>
      <c r="CH1001" s="2"/>
      <c r="CI1001" s="2"/>
      <c r="CJ1001" s="2"/>
      <c r="CK1001" s="2"/>
      <c r="CL1001" s="2"/>
      <c r="CM1001" s="2"/>
      <c r="CN1001" s="2"/>
      <c r="CO1001" s="2"/>
      <c r="CP1001" s="2"/>
      <c r="CQ1001" s="2"/>
      <c r="CR1001" s="2"/>
      <c r="CS1001" s="2"/>
      <c r="CT1001" s="2"/>
      <c r="CU1001" s="2"/>
      <c r="CV1001" s="2"/>
      <c r="CW1001" s="2"/>
      <c r="CX1001" s="2"/>
      <c r="CY1001" s="2"/>
      <c r="CZ1001" s="2"/>
      <c r="DA1001" s="2"/>
      <c r="DB1001" s="2"/>
      <c r="DC1001" s="2"/>
      <c r="DD1001" s="2"/>
      <c r="DE1001" s="2"/>
      <c r="DF1001" s="2"/>
      <c r="DG1001" s="2"/>
      <c r="DH1001" s="2"/>
      <c r="DI1001" s="2"/>
      <c r="DJ1001" s="2"/>
      <c r="DK1001" s="2"/>
      <c r="DL1001" s="2"/>
      <c r="DM1001" s="2"/>
      <c r="DN1001" s="2"/>
      <c r="DO1001" s="2"/>
      <c r="DP1001" s="2"/>
    </row>
    <row r="1002" spans="9:120" ht="9.9499999999999993" customHeight="1">
      <c r="I1002" s="2"/>
      <c r="J1002" s="2"/>
      <c r="K1002" s="2"/>
      <c r="L1002" s="2"/>
      <c r="M1002" s="2"/>
      <c r="N1002" s="2"/>
      <c r="O1002" s="2"/>
      <c r="P1002" s="2"/>
      <c r="Q1002" s="2"/>
      <c r="R1002" s="2"/>
      <c r="S1002" s="2"/>
      <c r="T1002" s="2"/>
      <c r="U1002" s="2"/>
      <c r="V1002" s="2"/>
      <c r="W1002" s="2"/>
      <c r="X1002" s="2"/>
      <c r="Y1002" s="2"/>
      <c r="Z1002" s="2"/>
      <c r="AA1002" s="2"/>
      <c r="AB1002" s="2"/>
      <c r="AC1002" s="2"/>
      <c r="AD1002" s="2"/>
      <c r="AE1002" s="2"/>
      <c r="AF1002" s="2"/>
      <c r="AG1002" s="2"/>
      <c r="AH1002" s="2"/>
      <c r="AI1002" s="2"/>
      <c r="AJ1002" s="2"/>
      <c r="AK1002" s="2"/>
      <c r="AL1002" s="2"/>
      <c r="AM1002" s="2"/>
      <c r="AN1002" s="2"/>
      <c r="AO1002" s="2"/>
      <c r="AP1002" s="2"/>
      <c r="AQ1002" s="2"/>
      <c r="AR1002" s="2"/>
      <c r="AS1002" s="2"/>
      <c r="AT1002" s="2"/>
      <c r="AU1002" s="2"/>
      <c r="AV1002" s="2"/>
      <c r="AW1002" s="2"/>
      <c r="AX1002" s="2"/>
      <c r="AY1002" s="2"/>
      <c r="AZ1002" s="2"/>
      <c r="BA1002" s="2"/>
      <c r="BB1002" s="2"/>
      <c r="BC1002" s="2"/>
      <c r="BD1002" s="2"/>
      <c r="BE1002" s="2"/>
      <c r="BF1002" s="2"/>
      <c r="BG1002" s="2"/>
      <c r="BH1002" s="2"/>
      <c r="BI1002" s="2"/>
      <c r="BJ1002" s="2"/>
      <c r="BK1002" s="2"/>
      <c r="BL1002" s="2"/>
      <c r="BM1002" s="2"/>
      <c r="BN1002" s="2"/>
      <c r="BO1002" s="2"/>
      <c r="BP1002" s="2"/>
      <c r="BQ1002" s="2"/>
      <c r="BR1002" s="2"/>
      <c r="BS1002" s="2"/>
      <c r="BT1002" s="2"/>
      <c r="BU1002" s="2"/>
      <c r="BV1002" s="2"/>
      <c r="BW1002" s="2"/>
      <c r="BX1002" s="2"/>
      <c r="BY1002" s="2"/>
      <c r="BZ1002" s="2"/>
      <c r="CA1002" s="2"/>
      <c r="CB1002" s="2"/>
      <c r="CC1002" s="2"/>
      <c r="CD1002" s="2"/>
      <c r="CE1002" s="2"/>
      <c r="CF1002" s="2"/>
      <c r="CG1002" s="2"/>
      <c r="CH1002" s="2"/>
      <c r="CI1002" s="2"/>
      <c r="CJ1002" s="2"/>
      <c r="CK1002" s="2"/>
      <c r="CL1002" s="2"/>
      <c r="CM1002" s="2"/>
      <c r="CN1002" s="2"/>
      <c r="CO1002" s="2"/>
      <c r="CP1002" s="2"/>
      <c r="CQ1002" s="2"/>
      <c r="CR1002" s="2"/>
      <c r="CS1002" s="2"/>
      <c r="CT1002" s="2"/>
      <c r="CU1002" s="2"/>
      <c r="CV1002" s="2"/>
      <c r="CW1002" s="2"/>
      <c r="CX1002" s="2"/>
      <c r="CY1002" s="2"/>
      <c r="CZ1002" s="2"/>
      <c r="DA1002" s="2"/>
      <c r="DB1002" s="2"/>
      <c r="DC1002" s="2"/>
      <c r="DD1002" s="2"/>
      <c r="DE1002" s="2"/>
      <c r="DF1002" s="2"/>
      <c r="DG1002" s="2"/>
      <c r="DH1002" s="2"/>
      <c r="DI1002" s="2"/>
      <c r="DJ1002" s="2"/>
      <c r="DK1002" s="2"/>
      <c r="DL1002" s="2"/>
      <c r="DM1002" s="2"/>
      <c r="DN1002" s="2"/>
      <c r="DO1002" s="2"/>
      <c r="DP1002" s="2"/>
    </row>
    <row r="1003" spans="9:120" ht="9.9499999999999993" customHeight="1">
      <c r="I1003" s="2"/>
      <c r="J1003" s="2"/>
      <c r="K1003" s="2"/>
      <c r="L1003" s="2"/>
      <c r="M1003" s="2"/>
      <c r="N1003" s="2"/>
      <c r="O1003" s="2"/>
      <c r="P1003" s="2"/>
      <c r="Q1003" s="2"/>
      <c r="R1003" s="2"/>
      <c r="S1003" s="2"/>
      <c r="T1003" s="2"/>
      <c r="U1003" s="2"/>
      <c r="V1003" s="2"/>
      <c r="W1003" s="2"/>
      <c r="X1003" s="2"/>
      <c r="Y1003" s="2"/>
      <c r="Z1003" s="2"/>
      <c r="AA1003" s="2"/>
      <c r="AB1003" s="2"/>
      <c r="AC1003" s="2"/>
      <c r="AD1003" s="2"/>
      <c r="AE1003" s="2"/>
      <c r="AF1003" s="2"/>
      <c r="AG1003" s="2"/>
      <c r="AH1003" s="2"/>
      <c r="AI1003" s="2"/>
      <c r="AJ1003" s="2"/>
      <c r="AK1003" s="2"/>
      <c r="AL1003" s="2"/>
      <c r="AM1003" s="2"/>
      <c r="AN1003" s="2"/>
      <c r="AO1003" s="2"/>
      <c r="AP1003" s="2"/>
      <c r="AQ1003" s="2"/>
      <c r="AR1003" s="2"/>
      <c r="AS1003" s="2"/>
      <c r="AT1003" s="2"/>
      <c r="AU1003" s="2"/>
      <c r="AV1003" s="2"/>
      <c r="AW1003" s="2"/>
      <c r="AX1003" s="2"/>
      <c r="AY1003" s="2"/>
      <c r="AZ1003" s="2"/>
      <c r="BA1003" s="2"/>
      <c r="BB1003" s="2"/>
      <c r="BC1003" s="2"/>
      <c r="BD1003" s="2"/>
      <c r="BE1003" s="2"/>
      <c r="BF1003" s="2"/>
      <c r="BG1003" s="2"/>
      <c r="BH1003" s="2"/>
      <c r="BI1003" s="2"/>
      <c r="BJ1003" s="2"/>
      <c r="BK1003" s="2"/>
      <c r="BL1003" s="2"/>
      <c r="BM1003" s="2"/>
      <c r="BN1003" s="2"/>
      <c r="BO1003" s="2"/>
      <c r="BP1003" s="2"/>
      <c r="BQ1003" s="2"/>
      <c r="BR1003" s="2"/>
      <c r="BS1003" s="2"/>
      <c r="BT1003" s="2"/>
      <c r="BU1003" s="2"/>
      <c r="BV1003" s="2"/>
      <c r="BW1003" s="2"/>
      <c r="BX1003" s="2"/>
      <c r="BY1003" s="2"/>
      <c r="BZ1003" s="2"/>
      <c r="CA1003" s="2"/>
      <c r="CB1003" s="2"/>
      <c r="CC1003" s="2"/>
      <c r="CD1003" s="2"/>
      <c r="CE1003" s="2"/>
      <c r="CF1003" s="2"/>
      <c r="CG1003" s="2"/>
      <c r="CH1003" s="2"/>
      <c r="CI1003" s="2"/>
      <c r="CJ1003" s="2"/>
      <c r="CK1003" s="2"/>
      <c r="CL1003" s="2"/>
      <c r="CM1003" s="2"/>
      <c r="CN1003" s="2"/>
      <c r="CO1003" s="2"/>
      <c r="CP1003" s="2"/>
      <c r="CQ1003" s="2"/>
      <c r="CR1003" s="2"/>
      <c r="CS1003" s="2"/>
      <c r="CT1003" s="2"/>
      <c r="CU1003" s="2"/>
      <c r="CV1003" s="2"/>
      <c r="CW1003" s="2"/>
      <c r="CX1003" s="2"/>
      <c r="CY1003" s="2"/>
      <c r="CZ1003" s="2"/>
      <c r="DA1003" s="2"/>
      <c r="DB1003" s="2"/>
      <c r="DC1003" s="2"/>
      <c r="DD1003" s="2"/>
      <c r="DE1003" s="2"/>
      <c r="DF1003" s="2"/>
      <c r="DG1003" s="2"/>
      <c r="DH1003" s="2"/>
      <c r="DI1003" s="2"/>
      <c r="DJ1003" s="2"/>
      <c r="DK1003" s="2"/>
      <c r="DL1003" s="2"/>
      <c r="DM1003" s="2"/>
      <c r="DN1003" s="2"/>
      <c r="DO1003" s="2"/>
      <c r="DP1003" s="2"/>
    </row>
    <row r="1004" spans="9:120" ht="9.9499999999999993" customHeight="1">
      <c r="I1004" s="2"/>
      <c r="J1004" s="2"/>
      <c r="K1004" s="2"/>
      <c r="L1004" s="2"/>
      <c r="M1004" s="2"/>
      <c r="N1004" s="2"/>
      <c r="O1004" s="2"/>
      <c r="P1004" s="2"/>
      <c r="Q1004" s="2"/>
      <c r="R1004" s="2"/>
      <c r="S1004" s="2"/>
      <c r="T1004" s="2"/>
      <c r="U1004" s="2"/>
      <c r="V1004" s="2"/>
      <c r="W1004" s="2"/>
      <c r="X1004" s="2"/>
      <c r="Y1004" s="2"/>
      <c r="Z1004" s="2"/>
      <c r="AA1004" s="2"/>
      <c r="AB1004" s="2"/>
      <c r="AC1004" s="2"/>
      <c r="AD1004" s="2"/>
      <c r="AE1004" s="2"/>
      <c r="AF1004" s="2"/>
      <c r="AG1004" s="2"/>
      <c r="AH1004" s="2"/>
      <c r="AI1004" s="2"/>
      <c r="AJ1004" s="2"/>
      <c r="AK1004" s="2"/>
      <c r="AL1004" s="2"/>
      <c r="AM1004" s="2"/>
      <c r="AN1004" s="2"/>
      <c r="AO1004" s="2"/>
      <c r="AP1004" s="2"/>
      <c r="AQ1004" s="2"/>
      <c r="AR1004" s="2"/>
      <c r="AS1004" s="2"/>
      <c r="AT1004" s="2"/>
      <c r="AU1004" s="2"/>
      <c r="AV1004" s="2"/>
      <c r="AW1004" s="2"/>
      <c r="AX1004" s="2"/>
      <c r="AY1004" s="2"/>
      <c r="AZ1004" s="2"/>
      <c r="BA1004" s="2"/>
      <c r="BB1004" s="2"/>
      <c r="BC1004" s="2"/>
      <c r="BD1004" s="2"/>
      <c r="BE1004" s="2"/>
      <c r="BF1004" s="2"/>
      <c r="BG1004" s="2"/>
      <c r="BH1004" s="2"/>
      <c r="BI1004" s="2"/>
      <c r="BJ1004" s="2"/>
      <c r="BK1004" s="2"/>
      <c r="BL1004" s="2"/>
      <c r="BM1004" s="2"/>
      <c r="BN1004" s="2"/>
      <c r="BO1004" s="2"/>
      <c r="BP1004" s="2"/>
      <c r="BQ1004" s="2"/>
      <c r="BR1004" s="2"/>
      <c r="BS1004" s="2"/>
      <c r="BT1004" s="2"/>
      <c r="BU1004" s="2"/>
      <c r="BV1004" s="2"/>
      <c r="BW1004" s="2"/>
      <c r="BX1004" s="2"/>
      <c r="BY1004" s="2"/>
      <c r="BZ1004" s="2"/>
      <c r="CA1004" s="2"/>
      <c r="CB1004" s="2"/>
      <c r="CC1004" s="2"/>
      <c r="CD1004" s="2"/>
      <c r="CE1004" s="2"/>
      <c r="CF1004" s="2"/>
      <c r="CG1004" s="2"/>
      <c r="CH1004" s="2"/>
      <c r="CI1004" s="2"/>
      <c r="CJ1004" s="2"/>
      <c r="CK1004" s="2"/>
      <c r="CL1004" s="2"/>
      <c r="CM1004" s="2"/>
      <c r="CN1004" s="2"/>
      <c r="CO1004" s="2"/>
      <c r="CP1004" s="2"/>
      <c r="CQ1004" s="2"/>
      <c r="CR1004" s="2"/>
      <c r="CS1004" s="2"/>
      <c r="CT1004" s="2"/>
      <c r="CU1004" s="2"/>
      <c r="CV1004" s="2"/>
      <c r="CW1004" s="2"/>
      <c r="CX1004" s="2"/>
      <c r="CY1004" s="2"/>
      <c r="CZ1004" s="2"/>
      <c r="DA1004" s="2"/>
      <c r="DB1004" s="2"/>
      <c r="DC1004" s="2"/>
      <c r="DD1004" s="2"/>
      <c r="DE1004" s="2"/>
      <c r="DF1004" s="2"/>
      <c r="DG1004" s="2"/>
      <c r="DH1004" s="2"/>
      <c r="DI1004" s="2"/>
      <c r="DJ1004" s="2"/>
      <c r="DK1004" s="2"/>
      <c r="DL1004" s="2"/>
      <c r="DM1004" s="2"/>
      <c r="DN1004" s="2"/>
      <c r="DO1004" s="2"/>
      <c r="DP1004" s="2"/>
    </row>
    <row r="1005" spans="9:120" ht="9.9499999999999993" customHeight="1">
      <c r="I1005" s="2"/>
      <c r="J1005" s="2"/>
      <c r="K1005" s="2"/>
      <c r="L1005" s="2"/>
      <c r="M1005" s="2"/>
      <c r="N1005" s="2"/>
      <c r="O1005" s="2"/>
      <c r="P1005" s="2"/>
      <c r="Q1005" s="2"/>
      <c r="R1005" s="2"/>
      <c r="S1005" s="2"/>
      <c r="T1005" s="2"/>
      <c r="U1005" s="2"/>
      <c r="V1005" s="2"/>
      <c r="W1005" s="2"/>
      <c r="X1005" s="2"/>
      <c r="Y1005" s="2"/>
      <c r="Z1005" s="2"/>
      <c r="AA1005" s="2"/>
      <c r="AB1005" s="2"/>
      <c r="AC1005" s="2"/>
      <c r="AD1005" s="2"/>
      <c r="AE1005" s="2"/>
      <c r="AF1005" s="2"/>
      <c r="AG1005" s="2"/>
      <c r="AH1005" s="2"/>
      <c r="AI1005" s="2"/>
      <c r="AJ1005" s="2"/>
      <c r="AK1005" s="2"/>
      <c r="AL1005" s="2"/>
      <c r="AM1005" s="2"/>
      <c r="AN1005" s="2"/>
      <c r="AO1005" s="2"/>
      <c r="AP1005" s="2"/>
      <c r="AQ1005" s="2"/>
      <c r="AR1005" s="2"/>
      <c r="AS1005" s="2"/>
      <c r="AT1005" s="2"/>
      <c r="AU1005" s="2"/>
      <c r="AV1005" s="2"/>
      <c r="AW1005" s="2"/>
      <c r="AX1005" s="2"/>
      <c r="AY1005" s="2"/>
      <c r="AZ1005" s="2"/>
      <c r="BA1005" s="2"/>
      <c r="BB1005" s="2"/>
      <c r="BC1005" s="2"/>
      <c r="BD1005" s="2"/>
      <c r="BE1005" s="2"/>
      <c r="BF1005" s="2"/>
      <c r="BG1005" s="2"/>
      <c r="BH1005" s="2"/>
      <c r="BI1005" s="2"/>
      <c r="BJ1005" s="2"/>
      <c r="BK1005" s="2"/>
      <c r="BL1005" s="2"/>
      <c r="BM1005" s="2"/>
      <c r="BN1005" s="2"/>
      <c r="BO1005" s="2"/>
      <c r="BP1005" s="2"/>
      <c r="BQ1005" s="2"/>
      <c r="BR1005" s="2"/>
      <c r="BS1005" s="2"/>
      <c r="BT1005" s="2"/>
      <c r="BU1005" s="2"/>
      <c r="BV1005" s="2"/>
      <c r="BW1005" s="2"/>
      <c r="BX1005" s="2"/>
      <c r="BY1005" s="2"/>
      <c r="BZ1005" s="2"/>
      <c r="CA1005" s="2"/>
      <c r="CB1005" s="2"/>
      <c r="CC1005" s="2"/>
      <c r="CD1005" s="2"/>
      <c r="CE1005" s="2"/>
      <c r="CF1005" s="2"/>
      <c r="CG1005" s="2"/>
      <c r="CH1005" s="2"/>
      <c r="CI1005" s="2"/>
      <c r="CJ1005" s="2"/>
      <c r="CK1005" s="2"/>
      <c r="CL1005" s="2"/>
      <c r="CM1005" s="2"/>
      <c r="CN1005" s="2"/>
      <c r="CO1005" s="2"/>
      <c r="CP1005" s="2"/>
      <c r="CQ1005" s="2"/>
      <c r="CR1005" s="2"/>
      <c r="CS1005" s="2"/>
      <c r="CT1005" s="2"/>
      <c r="CU1005" s="2"/>
      <c r="CV1005" s="2"/>
      <c r="CW1005" s="2"/>
      <c r="CX1005" s="2"/>
      <c r="CY1005" s="2"/>
      <c r="CZ1005" s="2"/>
      <c r="DA1005" s="2"/>
      <c r="DB1005" s="2"/>
      <c r="DC1005" s="2"/>
      <c r="DD1005" s="2"/>
      <c r="DE1005" s="2"/>
      <c r="DF1005" s="2"/>
      <c r="DG1005" s="2"/>
      <c r="DH1005" s="2"/>
      <c r="DI1005" s="2"/>
      <c r="DJ1005" s="2"/>
      <c r="DK1005" s="2"/>
      <c r="DL1005" s="2"/>
      <c r="DM1005" s="2"/>
      <c r="DN1005" s="2"/>
      <c r="DO1005" s="2"/>
      <c r="DP1005" s="2"/>
    </row>
    <row r="1006" spans="9:120" ht="9.9499999999999993" customHeight="1">
      <c r="I1006" s="2"/>
      <c r="J1006" s="2"/>
      <c r="K1006" s="2"/>
      <c r="L1006" s="2"/>
      <c r="M1006" s="2"/>
      <c r="N1006" s="2"/>
      <c r="O1006" s="2"/>
      <c r="P1006" s="2"/>
      <c r="Q1006" s="2"/>
      <c r="R1006" s="2"/>
      <c r="S1006" s="2"/>
      <c r="T1006" s="2"/>
      <c r="U1006" s="2"/>
      <c r="V1006" s="2"/>
      <c r="W1006" s="2"/>
      <c r="X1006" s="2"/>
      <c r="Y1006" s="2"/>
      <c r="Z1006" s="2"/>
      <c r="AA1006" s="2"/>
      <c r="AB1006" s="2"/>
      <c r="AC1006" s="2"/>
      <c r="AD1006" s="2"/>
      <c r="AE1006" s="2"/>
      <c r="AF1006" s="2"/>
      <c r="AG1006" s="2"/>
      <c r="AH1006" s="2"/>
      <c r="AI1006" s="2"/>
      <c r="AJ1006" s="2"/>
      <c r="AK1006" s="2"/>
      <c r="AL1006" s="2"/>
      <c r="AM1006" s="2"/>
      <c r="AN1006" s="2"/>
      <c r="AO1006" s="2"/>
      <c r="AP1006" s="2"/>
      <c r="AQ1006" s="2"/>
      <c r="AR1006" s="2"/>
      <c r="AS1006" s="2"/>
      <c r="AT1006" s="2"/>
      <c r="AU1006" s="2"/>
      <c r="AV1006" s="2"/>
      <c r="AW1006" s="2"/>
      <c r="AX1006" s="2"/>
      <c r="AY1006" s="2"/>
      <c r="AZ1006" s="2"/>
      <c r="BA1006" s="2"/>
      <c r="BB1006" s="2"/>
      <c r="BC1006" s="2"/>
      <c r="BD1006" s="2"/>
      <c r="BE1006" s="2"/>
      <c r="BF1006" s="2"/>
      <c r="BG1006" s="2"/>
      <c r="BH1006" s="2"/>
      <c r="BI1006" s="2"/>
      <c r="BJ1006" s="2"/>
      <c r="BK1006" s="2"/>
      <c r="BL1006" s="2"/>
      <c r="BM1006" s="2"/>
      <c r="BN1006" s="2"/>
      <c r="BO1006" s="2"/>
      <c r="BP1006" s="2"/>
      <c r="BQ1006" s="2"/>
      <c r="BR1006" s="2"/>
      <c r="BS1006" s="2"/>
      <c r="BT1006" s="2"/>
      <c r="BU1006" s="2"/>
      <c r="BV1006" s="2"/>
      <c r="BW1006" s="2"/>
      <c r="BX1006" s="2"/>
      <c r="BY1006" s="2"/>
      <c r="BZ1006" s="2"/>
      <c r="CA1006" s="2"/>
      <c r="CB1006" s="2"/>
      <c r="CC1006" s="2"/>
      <c r="CD1006" s="2"/>
      <c r="CE1006" s="2"/>
      <c r="CF1006" s="2"/>
      <c r="CG1006" s="2"/>
      <c r="CH1006" s="2"/>
      <c r="CI1006" s="2"/>
      <c r="CJ1006" s="2"/>
      <c r="CK1006" s="2"/>
      <c r="CL1006" s="2"/>
      <c r="CM1006" s="2"/>
      <c r="CN1006" s="2"/>
      <c r="CO1006" s="2"/>
      <c r="CP1006" s="2"/>
      <c r="CQ1006" s="2"/>
      <c r="CR1006" s="2"/>
      <c r="CS1006" s="2"/>
      <c r="CT1006" s="2"/>
      <c r="CU1006" s="2"/>
      <c r="CV1006" s="2"/>
      <c r="CW1006" s="2"/>
      <c r="CX1006" s="2"/>
      <c r="CY1006" s="2"/>
      <c r="CZ1006" s="2"/>
      <c r="DA1006" s="2"/>
      <c r="DB1006" s="2"/>
      <c r="DC1006" s="2"/>
      <c r="DD1006" s="2"/>
      <c r="DE1006" s="2"/>
      <c r="DF1006" s="2"/>
      <c r="DG1006" s="2"/>
      <c r="DH1006" s="2"/>
      <c r="DI1006" s="2"/>
      <c r="DJ1006" s="2"/>
      <c r="DK1006" s="2"/>
      <c r="DL1006" s="2"/>
      <c r="DM1006" s="2"/>
      <c r="DN1006" s="2"/>
      <c r="DO1006" s="2"/>
      <c r="DP1006" s="2"/>
    </row>
    <row r="1007" spans="9:120" ht="9.9499999999999993" customHeight="1">
      <c r="I1007" s="2"/>
      <c r="J1007" s="2"/>
      <c r="K1007" s="2"/>
      <c r="L1007" s="2"/>
      <c r="M1007" s="2"/>
      <c r="N1007" s="2"/>
      <c r="O1007" s="2"/>
      <c r="P1007" s="2"/>
      <c r="Q1007" s="2"/>
      <c r="R1007" s="2"/>
      <c r="S1007" s="2"/>
      <c r="T1007" s="2"/>
      <c r="U1007" s="2"/>
      <c r="V1007" s="2"/>
      <c r="W1007" s="2"/>
      <c r="X1007" s="2"/>
      <c r="Y1007" s="2"/>
      <c r="Z1007" s="2"/>
      <c r="AA1007" s="2"/>
      <c r="AB1007" s="2"/>
      <c r="AC1007" s="2"/>
      <c r="AD1007" s="2"/>
      <c r="AE1007" s="2"/>
      <c r="AF1007" s="2"/>
      <c r="AG1007" s="2"/>
      <c r="AH1007" s="2"/>
      <c r="AI1007" s="2"/>
      <c r="AJ1007" s="2"/>
      <c r="AK1007" s="2"/>
      <c r="AL1007" s="2"/>
      <c r="AM1007" s="2"/>
      <c r="AN1007" s="2"/>
      <c r="AO1007" s="2"/>
      <c r="AP1007" s="2"/>
      <c r="AQ1007" s="2"/>
      <c r="AR1007" s="2"/>
      <c r="AS1007" s="2"/>
      <c r="AT1007" s="2"/>
      <c r="AU1007" s="2"/>
      <c r="AV1007" s="2"/>
      <c r="AW1007" s="2"/>
      <c r="AX1007" s="2"/>
      <c r="AY1007" s="2"/>
      <c r="AZ1007" s="2"/>
      <c r="BA1007" s="2"/>
      <c r="BB1007" s="2"/>
      <c r="BC1007" s="2"/>
      <c r="BD1007" s="2"/>
      <c r="BE1007" s="2"/>
      <c r="BF1007" s="2"/>
      <c r="BG1007" s="2"/>
      <c r="BH1007" s="2"/>
      <c r="BI1007" s="2"/>
      <c r="BJ1007" s="2"/>
      <c r="BK1007" s="2"/>
      <c r="BL1007" s="2"/>
      <c r="BM1007" s="2"/>
      <c r="BN1007" s="2"/>
      <c r="BO1007" s="2"/>
      <c r="BP1007" s="2"/>
      <c r="BQ1007" s="2"/>
      <c r="BR1007" s="2"/>
      <c r="BS1007" s="2"/>
      <c r="BT1007" s="2"/>
      <c r="BU1007" s="2"/>
      <c r="BV1007" s="2"/>
      <c r="BW1007" s="2"/>
      <c r="BX1007" s="2"/>
      <c r="BY1007" s="2"/>
      <c r="BZ1007" s="2"/>
      <c r="CA1007" s="2"/>
      <c r="CB1007" s="2"/>
      <c r="CC1007" s="2"/>
      <c r="CD1007" s="2"/>
      <c r="CE1007" s="2"/>
      <c r="CF1007" s="2"/>
      <c r="CG1007" s="2"/>
      <c r="CH1007" s="2"/>
      <c r="CI1007" s="2"/>
      <c r="CJ1007" s="2"/>
      <c r="CK1007" s="2"/>
      <c r="CL1007" s="2"/>
      <c r="CM1007" s="2"/>
      <c r="CN1007" s="2"/>
      <c r="CO1007" s="2"/>
      <c r="CP1007" s="2"/>
      <c r="CQ1007" s="2"/>
      <c r="CR1007" s="2"/>
      <c r="CS1007" s="2"/>
      <c r="CT1007" s="2"/>
      <c r="CU1007" s="2"/>
      <c r="CV1007" s="2"/>
      <c r="CW1007" s="2"/>
      <c r="CX1007" s="2"/>
      <c r="CY1007" s="2"/>
      <c r="CZ1007" s="2"/>
      <c r="DA1007" s="2"/>
      <c r="DB1007" s="2"/>
      <c r="DC1007" s="2"/>
      <c r="DD1007" s="2"/>
      <c r="DE1007" s="2"/>
      <c r="DF1007" s="2"/>
      <c r="DG1007" s="2"/>
      <c r="DH1007" s="2"/>
      <c r="DI1007" s="2"/>
      <c r="DJ1007" s="2"/>
      <c r="DK1007" s="2"/>
      <c r="DL1007" s="2"/>
      <c r="DM1007" s="2"/>
      <c r="DN1007" s="2"/>
      <c r="DO1007" s="2"/>
      <c r="DP1007" s="2"/>
    </row>
    <row r="1008" spans="9:120" ht="9.9499999999999993" customHeight="1">
      <c r="I1008" s="2"/>
      <c r="J1008" s="2"/>
      <c r="K1008" s="2"/>
      <c r="L1008" s="2"/>
      <c r="M1008" s="2"/>
      <c r="N1008" s="2"/>
      <c r="O1008" s="2"/>
      <c r="P1008" s="2"/>
      <c r="Q1008" s="2"/>
      <c r="R1008" s="2"/>
      <c r="S1008" s="2"/>
      <c r="T1008" s="2"/>
      <c r="U1008" s="2"/>
      <c r="V1008" s="2"/>
      <c r="W1008" s="2"/>
      <c r="X1008" s="2"/>
      <c r="Y1008" s="2"/>
      <c r="Z1008" s="2"/>
      <c r="AA1008" s="2"/>
      <c r="AB1008" s="2"/>
      <c r="AC1008" s="2"/>
      <c r="AD1008" s="2"/>
      <c r="AE1008" s="2"/>
      <c r="AF1008" s="2"/>
      <c r="AG1008" s="2"/>
      <c r="AH1008" s="2"/>
      <c r="AI1008" s="2"/>
      <c r="AJ1008" s="2"/>
      <c r="AK1008" s="2"/>
      <c r="AL1008" s="2"/>
      <c r="AM1008" s="2"/>
      <c r="AN1008" s="2"/>
      <c r="AO1008" s="2"/>
      <c r="AP1008" s="2"/>
      <c r="AQ1008" s="2"/>
      <c r="AR1008" s="2"/>
      <c r="AS1008" s="2"/>
      <c r="AT1008" s="2"/>
      <c r="AU1008" s="2"/>
      <c r="AV1008" s="2"/>
      <c r="AW1008" s="2"/>
      <c r="AX1008" s="2"/>
      <c r="AY1008" s="2"/>
      <c r="AZ1008" s="2"/>
      <c r="BA1008" s="2"/>
      <c r="BB1008" s="2"/>
      <c r="BC1008" s="2"/>
      <c r="BD1008" s="2"/>
      <c r="BE1008" s="2"/>
      <c r="BF1008" s="2"/>
      <c r="BG1008" s="2"/>
      <c r="BH1008" s="2"/>
      <c r="BI1008" s="2"/>
      <c r="BJ1008" s="2"/>
      <c r="BK1008" s="2"/>
      <c r="BL1008" s="2"/>
      <c r="BM1008" s="2"/>
      <c r="BN1008" s="2"/>
      <c r="BO1008" s="2"/>
      <c r="BP1008" s="2"/>
      <c r="BQ1008" s="2"/>
      <c r="BR1008" s="2"/>
      <c r="BS1008" s="2"/>
      <c r="BT1008" s="2"/>
      <c r="BU1008" s="2"/>
      <c r="BV1008" s="2"/>
      <c r="BW1008" s="2"/>
      <c r="BX1008" s="2"/>
      <c r="BY1008" s="2"/>
      <c r="BZ1008" s="2"/>
      <c r="CA1008" s="2"/>
      <c r="CB1008" s="2"/>
      <c r="CC1008" s="2"/>
      <c r="CD1008" s="2"/>
      <c r="CE1008" s="2"/>
      <c r="CF1008" s="2"/>
      <c r="CG1008" s="2"/>
      <c r="CH1008" s="2"/>
      <c r="CI1008" s="2"/>
      <c r="CJ1008" s="2"/>
      <c r="CK1008" s="2"/>
      <c r="CL1008" s="2"/>
      <c r="CM1008" s="2"/>
      <c r="CN1008" s="2"/>
      <c r="CO1008" s="2"/>
      <c r="CP1008" s="2"/>
      <c r="CQ1008" s="2"/>
      <c r="CR1008" s="2"/>
      <c r="CS1008" s="2"/>
      <c r="CT1008" s="2"/>
      <c r="CU1008" s="2"/>
      <c r="CV1008" s="2"/>
      <c r="CW1008" s="2"/>
      <c r="CX1008" s="2"/>
      <c r="CY1008" s="2"/>
      <c r="CZ1008" s="2"/>
      <c r="DA1008" s="2"/>
      <c r="DB1008" s="2"/>
      <c r="DC1008" s="2"/>
      <c r="DD1008" s="2"/>
      <c r="DE1008" s="2"/>
      <c r="DF1008" s="2"/>
      <c r="DG1008" s="2"/>
      <c r="DH1008" s="2"/>
      <c r="DI1008" s="2"/>
      <c r="DJ1008" s="2"/>
      <c r="DK1008" s="2"/>
      <c r="DL1008" s="2"/>
      <c r="DM1008" s="2"/>
      <c r="DN1008" s="2"/>
      <c r="DO1008" s="2"/>
      <c r="DP1008" s="2"/>
    </row>
    <row r="1009" spans="9:120" ht="9.9499999999999993" customHeight="1">
      <c r="I1009" s="2"/>
      <c r="J1009" s="2"/>
      <c r="K1009" s="2"/>
      <c r="L1009" s="2"/>
      <c r="M1009" s="2"/>
      <c r="N1009" s="2"/>
      <c r="O1009" s="2"/>
      <c r="P1009" s="2"/>
      <c r="Q1009" s="2"/>
      <c r="R1009" s="2"/>
      <c r="S1009" s="2"/>
      <c r="T1009" s="2"/>
      <c r="U1009" s="2"/>
      <c r="V1009" s="2"/>
      <c r="W1009" s="2"/>
      <c r="X1009" s="2"/>
      <c r="Y1009" s="2"/>
      <c r="Z1009" s="2"/>
      <c r="AA1009" s="2"/>
      <c r="AB1009" s="2"/>
      <c r="AC1009" s="2"/>
      <c r="AD1009" s="2"/>
      <c r="AE1009" s="2"/>
      <c r="AF1009" s="2"/>
      <c r="AG1009" s="2"/>
      <c r="AH1009" s="2"/>
      <c r="AI1009" s="2"/>
      <c r="AJ1009" s="2"/>
      <c r="AK1009" s="2"/>
      <c r="AL1009" s="2"/>
      <c r="AM1009" s="2"/>
      <c r="AN1009" s="2"/>
      <c r="AO1009" s="2"/>
      <c r="AP1009" s="2"/>
      <c r="AQ1009" s="2"/>
      <c r="AR1009" s="2"/>
      <c r="AS1009" s="2"/>
      <c r="AT1009" s="2"/>
      <c r="AU1009" s="2"/>
      <c r="AV1009" s="2"/>
      <c r="AW1009" s="2"/>
      <c r="AX1009" s="2"/>
      <c r="AY1009" s="2"/>
      <c r="AZ1009" s="2"/>
      <c r="BA1009" s="2"/>
      <c r="BB1009" s="2"/>
      <c r="BC1009" s="2"/>
      <c r="BD1009" s="2"/>
      <c r="BE1009" s="2"/>
      <c r="BF1009" s="2"/>
      <c r="BG1009" s="2"/>
      <c r="BH1009" s="2"/>
      <c r="BI1009" s="2"/>
      <c r="BJ1009" s="2"/>
      <c r="BK1009" s="2"/>
      <c r="BL1009" s="2"/>
      <c r="BM1009" s="2"/>
      <c r="BN1009" s="2"/>
      <c r="BO1009" s="2"/>
      <c r="BP1009" s="2"/>
      <c r="BQ1009" s="2"/>
      <c r="BR1009" s="2"/>
      <c r="BS1009" s="2"/>
      <c r="BT1009" s="2"/>
      <c r="BU1009" s="2"/>
      <c r="BV1009" s="2"/>
      <c r="BW1009" s="2"/>
      <c r="BX1009" s="2"/>
      <c r="BY1009" s="2"/>
      <c r="BZ1009" s="2"/>
      <c r="CA1009" s="2"/>
      <c r="CB1009" s="2"/>
      <c r="CC1009" s="2"/>
      <c r="CD1009" s="2"/>
      <c r="CE1009" s="2"/>
      <c r="CF1009" s="2"/>
      <c r="CG1009" s="2"/>
      <c r="CH1009" s="2"/>
      <c r="CI1009" s="2"/>
      <c r="CJ1009" s="2"/>
      <c r="CK1009" s="2"/>
      <c r="CL1009" s="2"/>
      <c r="CM1009" s="2"/>
      <c r="CN1009" s="2"/>
      <c r="CO1009" s="2"/>
      <c r="CP1009" s="2"/>
      <c r="CQ1009" s="2"/>
      <c r="CR1009" s="2"/>
      <c r="CS1009" s="2"/>
      <c r="CT1009" s="2"/>
      <c r="CU1009" s="2"/>
      <c r="CV1009" s="2"/>
      <c r="CW1009" s="2"/>
      <c r="CX1009" s="2"/>
      <c r="CY1009" s="2"/>
      <c r="CZ1009" s="2"/>
      <c r="DA1009" s="2"/>
      <c r="DB1009" s="2"/>
      <c r="DC1009" s="2"/>
      <c r="DD1009" s="2"/>
      <c r="DE1009" s="2"/>
      <c r="DF1009" s="2"/>
      <c r="DG1009" s="2"/>
      <c r="DH1009" s="2"/>
      <c r="DI1009" s="2"/>
      <c r="DJ1009" s="2"/>
      <c r="DK1009" s="2"/>
      <c r="DL1009" s="2"/>
      <c r="DM1009" s="2"/>
      <c r="DN1009" s="2"/>
      <c r="DO1009" s="2"/>
      <c r="DP1009" s="2"/>
    </row>
    <row r="1010" spans="9:120" ht="9.9499999999999993" customHeight="1">
      <c r="I1010" s="2"/>
      <c r="J1010" s="2"/>
      <c r="K1010" s="2"/>
      <c r="L1010" s="2"/>
      <c r="M1010" s="2"/>
      <c r="N1010" s="2"/>
      <c r="O1010" s="2"/>
      <c r="P1010" s="2"/>
      <c r="Q1010" s="2"/>
      <c r="R1010" s="2"/>
      <c r="S1010" s="2"/>
      <c r="T1010" s="2"/>
      <c r="U1010" s="2"/>
      <c r="V1010" s="2"/>
      <c r="W1010" s="2"/>
      <c r="X1010" s="2"/>
      <c r="Y1010" s="2"/>
      <c r="Z1010" s="2"/>
      <c r="AA1010" s="2"/>
      <c r="AB1010" s="2"/>
      <c r="AC1010" s="2"/>
      <c r="AD1010" s="2"/>
      <c r="AE1010" s="2"/>
      <c r="AF1010" s="2"/>
      <c r="AG1010" s="2"/>
      <c r="AH1010" s="2"/>
      <c r="AI1010" s="2"/>
      <c r="AJ1010" s="2"/>
      <c r="AK1010" s="2"/>
      <c r="AL1010" s="2"/>
      <c r="AM1010" s="2"/>
      <c r="AN1010" s="2"/>
      <c r="AO1010" s="2"/>
      <c r="AP1010" s="2"/>
      <c r="AQ1010" s="2"/>
      <c r="AR1010" s="2"/>
      <c r="AS1010" s="2"/>
      <c r="AT1010" s="2"/>
      <c r="AU1010" s="2"/>
      <c r="AV1010" s="2"/>
      <c r="AW1010" s="2"/>
      <c r="AX1010" s="2"/>
      <c r="AY1010" s="2"/>
      <c r="AZ1010" s="2"/>
      <c r="BA1010" s="2"/>
      <c r="BB1010" s="2"/>
      <c r="BC1010" s="2"/>
      <c r="BD1010" s="2"/>
      <c r="BE1010" s="2"/>
      <c r="BF1010" s="2"/>
      <c r="BG1010" s="2"/>
      <c r="BH1010" s="2"/>
      <c r="BI1010" s="2"/>
      <c r="BJ1010" s="2"/>
      <c r="BK1010" s="2"/>
      <c r="BL1010" s="2"/>
      <c r="BM1010" s="2"/>
      <c r="BN1010" s="2"/>
      <c r="BO1010" s="2"/>
      <c r="BP1010" s="2"/>
      <c r="BQ1010" s="2"/>
      <c r="BR1010" s="2"/>
      <c r="BS1010" s="2"/>
      <c r="BT1010" s="2"/>
      <c r="BU1010" s="2"/>
      <c r="BV1010" s="2"/>
      <c r="BW1010" s="2"/>
      <c r="BX1010" s="2"/>
      <c r="BY1010" s="2"/>
      <c r="BZ1010" s="2"/>
      <c r="CA1010" s="2"/>
      <c r="CB1010" s="2"/>
      <c r="CC1010" s="2"/>
      <c r="CD1010" s="2"/>
      <c r="CE1010" s="2"/>
      <c r="CF1010" s="2"/>
      <c r="CG1010" s="2"/>
      <c r="CH1010" s="2"/>
      <c r="CI1010" s="2"/>
      <c r="CJ1010" s="2"/>
      <c r="CK1010" s="2"/>
      <c r="CL1010" s="2"/>
      <c r="CM1010" s="2"/>
      <c r="CN1010" s="2"/>
      <c r="CO1010" s="2"/>
      <c r="CP1010" s="2"/>
      <c r="CQ1010" s="2"/>
      <c r="CR1010" s="2"/>
      <c r="CS1010" s="2"/>
      <c r="CT1010" s="2"/>
      <c r="CU1010" s="2"/>
      <c r="CV1010" s="2"/>
      <c r="CW1010" s="2"/>
      <c r="CX1010" s="2"/>
      <c r="CY1010" s="2"/>
      <c r="CZ1010" s="2"/>
      <c r="DA1010" s="2"/>
      <c r="DB1010" s="2"/>
      <c r="DC1010" s="2"/>
      <c r="DD1010" s="2"/>
      <c r="DE1010" s="2"/>
      <c r="DF1010" s="2"/>
      <c r="DG1010" s="2"/>
      <c r="DH1010" s="2"/>
      <c r="DI1010" s="2"/>
      <c r="DJ1010" s="2"/>
      <c r="DK1010" s="2"/>
      <c r="DL1010" s="2"/>
      <c r="DM1010" s="2"/>
      <c r="DN1010" s="2"/>
      <c r="DO1010" s="2"/>
      <c r="DP1010" s="2"/>
    </row>
    <row r="1011" spans="9:120" ht="9.9499999999999993" customHeight="1">
      <c r="I1011" s="2"/>
      <c r="J1011" s="2"/>
      <c r="K1011" s="2"/>
      <c r="L1011" s="2"/>
      <c r="M1011" s="2"/>
      <c r="N1011" s="2"/>
      <c r="O1011" s="2"/>
      <c r="P1011" s="2"/>
      <c r="Q1011" s="2"/>
      <c r="R1011" s="2"/>
      <c r="S1011" s="2"/>
      <c r="T1011" s="2"/>
      <c r="U1011" s="2"/>
      <c r="V1011" s="2"/>
      <c r="W1011" s="2"/>
      <c r="X1011" s="2"/>
      <c r="Y1011" s="2"/>
      <c r="Z1011" s="2"/>
      <c r="AA1011" s="2"/>
      <c r="AB1011" s="2"/>
      <c r="AC1011" s="2"/>
      <c r="AD1011" s="2"/>
      <c r="AE1011" s="2"/>
      <c r="AF1011" s="2"/>
      <c r="AG1011" s="2"/>
      <c r="AH1011" s="2"/>
      <c r="AI1011" s="2"/>
      <c r="AJ1011" s="2"/>
      <c r="AK1011" s="2"/>
      <c r="AL1011" s="2"/>
      <c r="AM1011" s="2"/>
      <c r="AN1011" s="2"/>
      <c r="AO1011" s="2"/>
      <c r="AP1011" s="2"/>
      <c r="AQ1011" s="2"/>
      <c r="AR1011" s="2"/>
      <c r="AS1011" s="2"/>
      <c r="AT1011" s="2"/>
      <c r="AU1011" s="2"/>
      <c r="AV1011" s="2"/>
      <c r="AW1011" s="2"/>
      <c r="AX1011" s="2"/>
      <c r="AY1011" s="2"/>
      <c r="AZ1011" s="2"/>
      <c r="BA1011" s="2"/>
      <c r="BB1011" s="2"/>
      <c r="BC1011" s="2"/>
      <c r="BD1011" s="2"/>
      <c r="BE1011" s="2"/>
      <c r="BF1011" s="2"/>
      <c r="BG1011" s="2"/>
      <c r="BH1011" s="2"/>
      <c r="BI1011" s="2"/>
      <c r="BJ1011" s="2"/>
      <c r="BK1011" s="2"/>
      <c r="BL1011" s="2"/>
      <c r="BM1011" s="2"/>
      <c r="BN1011" s="2"/>
      <c r="BO1011" s="2"/>
      <c r="BP1011" s="2"/>
      <c r="BQ1011" s="2"/>
      <c r="BR1011" s="2"/>
      <c r="BS1011" s="2"/>
      <c r="BT1011" s="2"/>
      <c r="BU1011" s="2"/>
      <c r="BV1011" s="2"/>
      <c r="BW1011" s="2"/>
      <c r="BX1011" s="2"/>
      <c r="BY1011" s="2"/>
      <c r="BZ1011" s="2"/>
      <c r="CA1011" s="2"/>
      <c r="CB1011" s="2"/>
      <c r="CC1011" s="2"/>
      <c r="CD1011" s="2"/>
      <c r="CE1011" s="2"/>
      <c r="CF1011" s="2"/>
      <c r="CG1011" s="2"/>
      <c r="CH1011" s="2"/>
      <c r="CI1011" s="2"/>
      <c r="CJ1011" s="2"/>
      <c r="CK1011" s="2"/>
      <c r="CL1011" s="2"/>
      <c r="CM1011" s="2"/>
      <c r="CN1011" s="2"/>
      <c r="CO1011" s="2"/>
      <c r="CP1011" s="2"/>
      <c r="CQ1011" s="2"/>
      <c r="CR1011" s="2"/>
      <c r="CS1011" s="2"/>
      <c r="CT1011" s="2"/>
      <c r="CU1011" s="2"/>
      <c r="CV1011" s="2"/>
      <c r="CW1011" s="2"/>
      <c r="CX1011" s="2"/>
      <c r="CY1011" s="2"/>
      <c r="CZ1011" s="2"/>
      <c r="DA1011" s="2"/>
      <c r="DB1011" s="2"/>
      <c r="DC1011" s="2"/>
      <c r="DD1011" s="2"/>
      <c r="DE1011" s="2"/>
      <c r="DF1011" s="2"/>
      <c r="DG1011" s="2"/>
      <c r="DH1011" s="2"/>
      <c r="DI1011" s="2"/>
      <c r="DJ1011" s="2"/>
      <c r="DK1011" s="2"/>
      <c r="DL1011" s="2"/>
      <c r="DM1011" s="2"/>
      <c r="DN1011" s="2"/>
      <c r="DO1011" s="2"/>
      <c r="DP1011" s="2"/>
    </row>
    <row r="1012" spans="9:120" ht="9.9499999999999993" customHeight="1">
      <c r="I1012" s="2"/>
      <c r="J1012" s="2"/>
      <c r="K1012" s="2"/>
      <c r="L1012" s="2"/>
      <c r="M1012" s="2"/>
      <c r="N1012" s="2"/>
      <c r="O1012" s="2"/>
      <c r="P1012" s="2"/>
      <c r="Q1012" s="2"/>
      <c r="R1012" s="2"/>
      <c r="S1012" s="2"/>
      <c r="T1012" s="2"/>
      <c r="U1012" s="2"/>
      <c r="V1012" s="2"/>
      <c r="W1012" s="2"/>
      <c r="X1012" s="2"/>
      <c r="Y1012" s="2"/>
      <c r="Z1012" s="2"/>
      <c r="AA1012" s="2"/>
      <c r="AB1012" s="2"/>
      <c r="AC1012" s="2"/>
      <c r="AD1012" s="2"/>
      <c r="AE1012" s="2"/>
      <c r="AF1012" s="2"/>
      <c r="AG1012" s="2"/>
      <c r="AH1012" s="2"/>
      <c r="AI1012" s="2"/>
      <c r="AJ1012" s="2"/>
      <c r="AK1012" s="2"/>
      <c r="AL1012" s="2"/>
      <c r="AM1012" s="2"/>
      <c r="AN1012" s="2"/>
      <c r="AO1012" s="2"/>
      <c r="AP1012" s="2"/>
      <c r="AQ1012" s="2"/>
      <c r="AR1012" s="2"/>
      <c r="AS1012" s="2"/>
      <c r="AT1012" s="2"/>
      <c r="AU1012" s="2"/>
      <c r="AV1012" s="2"/>
      <c r="AW1012" s="2"/>
      <c r="AX1012" s="2"/>
      <c r="AY1012" s="2"/>
      <c r="AZ1012" s="2"/>
      <c r="BA1012" s="2"/>
      <c r="BB1012" s="2"/>
      <c r="BC1012" s="2"/>
      <c r="BD1012" s="2"/>
      <c r="BE1012" s="2"/>
      <c r="BF1012" s="2"/>
      <c r="BG1012" s="2"/>
      <c r="BH1012" s="2"/>
      <c r="BI1012" s="2"/>
      <c r="BJ1012" s="2"/>
      <c r="BK1012" s="2"/>
      <c r="BL1012" s="2"/>
      <c r="BM1012" s="2"/>
      <c r="BN1012" s="2"/>
      <c r="BO1012" s="2"/>
      <c r="BP1012" s="2"/>
      <c r="BQ1012" s="2"/>
      <c r="BR1012" s="2"/>
      <c r="BS1012" s="2"/>
      <c r="BT1012" s="2"/>
      <c r="BU1012" s="2"/>
      <c r="BV1012" s="2"/>
      <c r="BW1012" s="2"/>
      <c r="BX1012" s="2"/>
      <c r="BY1012" s="2"/>
      <c r="BZ1012" s="2"/>
      <c r="CA1012" s="2"/>
      <c r="CB1012" s="2"/>
      <c r="CC1012" s="2"/>
      <c r="CD1012" s="2"/>
      <c r="CE1012" s="2"/>
      <c r="CF1012" s="2"/>
      <c r="CG1012" s="2"/>
      <c r="CH1012" s="2"/>
      <c r="CI1012" s="2"/>
      <c r="CJ1012" s="2"/>
      <c r="CK1012" s="2"/>
      <c r="CL1012" s="2"/>
      <c r="CM1012" s="2"/>
      <c r="CN1012" s="2"/>
      <c r="CO1012" s="2"/>
      <c r="CP1012" s="2"/>
      <c r="CQ1012" s="2"/>
      <c r="CR1012" s="2"/>
      <c r="CS1012" s="2"/>
      <c r="CT1012" s="2"/>
      <c r="CU1012" s="2"/>
      <c r="CV1012" s="2"/>
      <c r="CW1012" s="2"/>
      <c r="CX1012" s="2"/>
      <c r="CY1012" s="2"/>
      <c r="CZ1012" s="2"/>
      <c r="DA1012" s="2"/>
      <c r="DB1012" s="2"/>
      <c r="DC1012" s="2"/>
      <c r="DD1012" s="2"/>
      <c r="DE1012" s="2"/>
      <c r="DF1012" s="2"/>
      <c r="DG1012" s="2"/>
      <c r="DH1012" s="2"/>
      <c r="DI1012" s="2"/>
      <c r="DJ1012" s="2"/>
      <c r="DK1012" s="2"/>
      <c r="DL1012" s="2"/>
      <c r="DM1012" s="2"/>
      <c r="DN1012" s="2"/>
      <c r="DO1012" s="2"/>
      <c r="DP1012" s="2"/>
    </row>
    <row r="1013" spans="9:120" ht="9.9499999999999993" customHeight="1">
      <c r="I1013" s="2"/>
      <c r="J1013" s="2"/>
      <c r="K1013" s="2"/>
      <c r="L1013" s="2"/>
      <c r="M1013" s="2"/>
      <c r="N1013" s="2"/>
      <c r="O1013" s="2"/>
      <c r="P1013" s="2"/>
      <c r="Q1013" s="2"/>
      <c r="R1013" s="2"/>
      <c r="S1013" s="2"/>
      <c r="T1013" s="2"/>
      <c r="U1013" s="2"/>
      <c r="V1013" s="2"/>
      <c r="W1013" s="2"/>
      <c r="X1013" s="2"/>
      <c r="Y1013" s="2"/>
      <c r="Z1013" s="2"/>
      <c r="AA1013" s="2"/>
      <c r="AB1013" s="2"/>
      <c r="AC1013" s="2"/>
      <c r="AD1013" s="2"/>
      <c r="AE1013" s="2"/>
      <c r="AF1013" s="2"/>
      <c r="AG1013" s="2"/>
      <c r="AH1013" s="2"/>
      <c r="AI1013" s="2"/>
      <c r="AJ1013" s="2"/>
      <c r="AK1013" s="2"/>
      <c r="AL1013" s="2"/>
      <c r="AM1013" s="2"/>
      <c r="AN1013" s="2"/>
      <c r="AO1013" s="2"/>
      <c r="AP1013" s="2"/>
      <c r="AQ1013" s="2"/>
      <c r="AR1013" s="2"/>
      <c r="AS1013" s="2"/>
      <c r="AT1013" s="2"/>
      <c r="AU1013" s="2"/>
      <c r="AV1013" s="2"/>
      <c r="AW1013" s="2"/>
      <c r="AX1013" s="2"/>
      <c r="AY1013" s="2"/>
      <c r="AZ1013" s="2"/>
      <c r="BA1013" s="2"/>
      <c r="BB1013" s="2"/>
      <c r="BC1013" s="2"/>
      <c r="BD1013" s="2"/>
      <c r="BE1013" s="2"/>
      <c r="BF1013" s="2"/>
      <c r="BG1013" s="2"/>
      <c r="BH1013" s="2"/>
      <c r="BI1013" s="2"/>
      <c r="BJ1013" s="2"/>
      <c r="BK1013" s="2"/>
      <c r="BL1013" s="2"/>
      <c r="BM1013" s="2"/>
      <c r="BN1013" s="2"/>
      <c r="BO1013" s="2"/>
      <c r="BP1013" s="2"/>
      <c r="BQ1013" s="2"/>
      <c r="BR1013" s="2"/>
      <c r="BS1013" s="2"/>
      <c r="BT1013" s="2"/>
      <c r="BU1013" s="2"/>
      <c r="BV1013" s="2"/>
      <c r="BW1013" s="2"/>
      <c r="BX1013" s="2"/>
      <c r="BY1013" s="2"/>
      <c r="BZ1013" s="2"/>
      <c r="CA1013" s="2"/>
      <c r="CB1013" s="2"/>
      <c r="CC1013" s="2"/>
      <c r="CD1013" s="2"/>
      <c r="CE1013" s="2"/>
      <c r="CF1013" s="2"/>
      <c r="CG1013" s="2"/>
      <c r="CH1013" s="2"/>
      <c r="CI1013" s="2"/>
      <c r="CJ1013" s="2"/>
      <c r="CK1013" s="2"/>
      <c r="CL1013" s="2"/>
      <c r="CM1013" s="2"/>
      <c r="CN1013" s="2"/>
      <c r="CO1013" s="2"/>
      <c r="CP1013" s="2"/>
      <c r="CQ1013" s="2"/>
      <c r="CR1013" s="2"/>
      <c r="CS1013" s="2"/>
      <c r="CT1013" s="2"/>
      <c r="CU1013" s="2"/>
      <c r="CV1013" s="2"/>
      <c r="CW1013" s="2"/>
      <c r="CX1013" s="2"/>
      <c r="CY1013" s="2"/>
      <c r="CZ1013" s="2"/>
      <c r="DA1013" s="2"/>
      <c r="DB1013" s="2"/>
      <c r="DC1013" s="2"/>
      <c r="DD1013" s="2"/>
      <c r="DE1013" s="2"/>
      <c r="DF1013" s="2"/>
      <c r="DG1013" s="2"/>
      <c r="DH1013" s="2"/>
      <c r="DI1013" s="2"/>
      <c r="DJ1013" s="2"/>
      <c r="DK1013" s="2"/>
      <c r="DL1013" s="2"/>
      <c r="DM1013" s="2"/>
      <c r="DN1013" s="2"/>
      <c r="DO1013" s="2"/>
      <c r="DP1013" s="2"/>
    </row>
    <row r="1014" spans="9:120" ht="9.9499999999999993" customHeight="1">
      <c r="I1014" s="2"/>
      <c r="J1014" s="2"/>
      <c r="K1014" s="2"/>
      <c r="L1014" s="2"/>
      <c r="M1014" s="2"/>
      <c r="N1014" s="2"/>
      <c r="O1014" s="2"/>
      <c r="P1014" s="2"/>
      <c r="Q1014" s="2"/>
      <c r="R1014" s="2"/>
      <c r="S1014" s="2"/>
      <c r="T1014" s="2"/>
      <c r="U1014" s="2"/>
      <c r="V1014" s="2"/>
      <c r="W1014" s="2"/>
      <c r="X1014" s="2"/>
      <c r="Y1014" s="2"/>
      <c r="Z1014" s="2"/>
      <c r="AA1014" s="2"/>
      <c r="AB1014" s="2"/>
      <c r="AC1014" s="2"/>
      <c r="AD1014" s="2"/>
      <c r="AE1014" s="2"/>
      <c r="AF1014" s="2"/>
      <c r="AG1014" s="2"/>
      <c r="AH1014" s="2"/>
      <c r="AI1014" s="2"/>
      <c r="AJ1014" s="2"/>
      <c r="AK1014" s="2"/>
      <c r="AL1014" s="2"/>
      <c r="AM1014" s="2"/>
      <c r="AN1014" s="2"/>
      <c r="AO1014" s="2"/>
      <c r="AP1014" s="2"/>
      <c r="AQ1014" s="2"/>
      <c r="AR1014" s="2"/>
      <c r="AS1014" s="2"/>
      <c r="AT1014" s="2"/>
      <c r="AU1014" s="2"/>
      <c r="AV1014" s="2"/>
      <c r="AW1014" s="2"/>
      <c r="AX1014" s="2"/>
      <c r="AY1014" s="2"/>
      <c r="AZ1014" s="2"/>
      <c r="BA1014" s="2"/>
      <c r="BB1014" s="2"/>
      <c r="BC1014" s="2"/>
      <c r="BD1014" s="2"/>
      <c r="BE1014" s="2"/>
      <c r="BF1014" s="2"/>
      <c r="BG1014" s="2"/>
      <c r="BH1014" s="2"/>
      <c r="BI1014" s="2"/>
      <c r="BJ1014" s="2"/>
      <c r="BK1014" s="2"/>
      <c r="BL1014" s="2"/>
      <c r="BM1014" s="2"/>
      <c r="BN1014" s="2"/>
      <c r="BO1014" s="2"/>
      <c r="BP1014" s="2"/>
      <c r="BQ1014" s="2"/>
      <c r="BR1014" s="2"/>
      <c r="BS1014" s="2"/>
      <c r="BT1014" s="2"/>
      <c r="BU1014" s="2"/>
      <c r="BV1014" s="2"/>
      <c r="BW1014" s="2"/>
      <c r="BX1014" s="2"/>
      <c r="BY1014" s="2"/>
      <c r="BZ1014" s="2"/>
      <c r="CA1014" s="2"/>
      <c r="CB1014" s="2"/>
      <c r="CC1014" s="2"/>
      <c r="CD1014" s="2"/>
      <c r="CE1014" s="2"/>
      <c r="CF1014" s="2"/>
      <c r="CG1014" s="2"/>
      <c r="CH1014" s="2"/>
      <c r="CI1014" s="2"/>
      <c r="CJ1014" s="2"/>
      <c r="CK1014" s="2"/>
      <c r="CL1014" s="2"/>
      <c r="CM1014" s="2"/>
      <c r="CN1014" s="2"/>
      <c r="CO1014" s="2"/>
      <c r="CP1014" s="2"/>
      <c r="CQ1014" s="2"/>
      <c r="CR1014" s="2"/>
      <c r="CS1014" s="2"/>
      <c r="CT1014" s="2"/>
      <c r="CU1014" s="2"/>
      <c r="CV1014" s="2"/>
      <c r="CW1014" s="2"/>
      <c r="CX1014" s="2"/>
      <c r="CY1014" s="2"/>
      <c r="CZ1014" s="2"/>
      <c r="DA1014" s="2"/>
      <c r="DB1014" s="2"/>
      <c r="DC1014" s="2"/>
      <c r="DD1014" s="2"/>
      <c r="DE1014" s="2"/>
      <c r="DF1014" s="2"/>
      <c r="DG1014" s="2"/>
      <c r="DH1014" s="2"/>
      <c r="DI1014" s="2"/>
      <c r="DJ1014" s="2"/>
      <c r="DK1014" s="2"/>
      <c r="DL1014" s="2"/>
      <c r="DM1014" s="2"/>
      <c r="DN1014" s="2"/>
      <c r="DO1014" s="2"/>
      <c r="DP1014" s="2"/>
    </row>
    <row r="1015" spans="9:120" ht="9.9499999999999993" customHeight="1">
      <c r="I1015" s="2"/>
      <c r="J1015" s="2"/>
      <c r="K1015" s="2"/>
      <c r="L1015" s="2"/>
      <c r="M1015" s="2"/>
      <c r="N1015" s="2"/>
      <c r="O1015" s="2"/>
      <c r="P1015" s="2"/>
      <c r="Q1015" s="2"/>
      <c r="R1015" s="2"/>
      <c r="S1015" s="2"/>
      <c r="T1015" s="2"/>
      <c r="U1015" s="2"/>
      <c r="V1015" s="2"/>
      <c r="W1015" s="2"/>
      <c r="X1015" s="2"/>
      <c r="Y1015" s="2"/>
      <c r="Z1015" s="2"/>
      <c r="AA1015" s="2"/>
      <c r="AB1015" s="2"/>
      <c r="AC1015" s="2"/>
      <c r="AD1015" s="2"/>
      <c r="AE1015" s="2"/>
      <c r="AF1015" s="2"/>
      <c r="AG1015" s="2"/>
      <c r="AH1015" s="2"/>
      <c r="AI1015" s="2"/>
      <c r="AJ1015" s="2"/>
      <c r="AK1015" s="2"/>
      <c r="AL1015" s="2"/>
      <c r="AM1015" s="2"/>
      <c r="AN1015" s="2"/>
      <c r="AO1015" s="2"/>
      <c r="AP1015" s="2"/>
      <c r="AQ1015" s="2"/>
      <c r="AR1015" s="2"/>
      <c r="AS1015" s="2"/>
      <c r="AT1015" s="2"/>
      <c r="AU1015" s="2"/>
      <c r="AV1015" s="2"/>
      <c r="AW1015" s="2"/>
      <c r="AX1015" s="2"/>
      <c r="AY1015" s="2"/>
      <c r="AZ1015" s="2"/>
      <c r="BA1015" s="2"/>
      <c r="BB1015" s="2"/>
      <c r="BC1015" s="2"/>
      <c r="BD1015" s="2"/>
      <c r="BE1015" s="2"/>
      <c r="BF1015" s="2"/>
      <c r="BG1015" s="2"/>
      <c r="BH1015" s="2"/>
      <c r="BI1015" s="2"/>
      <c r="BJ1015" s="2"/>
      <c r="BK1015" s="2"/>
      <c r="BL1015" s="2"/>
      <c r="BM1015" s="2"/>
      <c r="BN1015" s="2"/>
      <c r="BO1015" s="2"/>
      <c r="BP1015" s="2"/>
      <c r="BQ1015" s="2"/>
      <c r="BR1015" s="2"/>
      <c r="BS1015" s="2"/>
      <c r="BT1015" s="2"/>
      <c r="BU1015" s="2"/>
      <c r="BV1015" s="2"/>
      <c r="BW1015" s="2"/>
      <c r="BX1015" s="2"/>
      <c r="BY1015" s="2"/>
      <c r="BZ1015" s="2"/>
      <c r="CA1015" s="2"/>
      <c r="CB1015" s="2"/>
      <c r="CC1015" s="2"/>
      <c r="CD1015" s="2"/>
      <c r="CE1015" s="2"/>
      <c r="CF1015" s="2"/>
      <c r="CG1015" s="2"/>
      <c r="CH1015" s="2"/>
      <c r="CI1015" s="2"/>
      <c r="CJ1015" s="2"/>
      <c r="CK1015" s="2"/>
      <c r="CL1015" s="2"/>
      <c r="CM1015" s="2"/>
      <c r="CN1015" s="2"/>
      <c r="CO1015" s="2"/>
      <c r="CP1015" s="2"/>
      <c r="CQ1015" s="2"/>
      <c r="CR1015" s="2"/>
      <c r="CS1015" s="2"/>
      <c r="CT1015" s="2"/>
      <c r="CU1015" s="2"/>
      <c r="CV1015" s="2"/>
      <c r="CW1015" s="2"/>
      <c r="CX1015" s="2"/>
      <c r="CY1015" s="2"/>
      <c r="CZ1015" s="2"/>
      <c r="DA1015" s="2"/>
      <c r="DB1015" s="2"/>
      <c r="DC1015" s="2"/>
      <c r="DD1015" s="2"/>
      <c r="DE1015" s="2"/>
      <c r="DF1015" s="2"/>
      <c r="DG1015" s="2"/>
      <c r="DH1015" s="2"/>
      <c r="DI1015" s="2"/>
      <c r="DJ1015" s="2"/>
      <c r="DK1015" s="2"/>
      <c r="DL1015" s="2"/>
      <c r="DM1015" s="2"/>
      <c r="DN1015" s="2"/>
      <c r="DO1015" s="2"/>
      <c r="DP1015" s="2"/>
    </row>
    <row r="1016" spans="9:120" ht="9.9499999999999993" customHeight="1">
      <c r="I1016" s="2"/>
      <c r="J1016" s="2"/>
      <c r="K1016" s="2"/>
      <c r="L1016" s="2"/>
      <c r="M1016" s="2"/>
      <c r="N1016" s="2"/>
      <c r="O1016" s="2"/>
      <c r="P1016" s="2"/>
      <c r="Q1016" s="2"/>
      <c r="R1016" s="2"/>
      <c r="S1016" s="2"/>
      <c r="T1016" s="2"/>
      <c r="U1016" s="2"/>
      <c r="V1016" s="2"/>
      <c r="W1016" s="2"/>
      <c r="X1016" s="2"/>
      <c r="Y1016" s="2"/>
      <c r="Z1016" s="2"/>
      <c r="AA1016" s="2"/>
      <c r="AB1016" s="2"/>
      <c r="AC1016" s="2"/>
      <c r="AD1016" s="2"/>
      <c r="AE1016" s="2"/>
      <c r="AF1016" s="2"/>
      <c r="AG1016" s="2"/>
      <c r="AH1016" s="2"/>
      <c r="AI1016" s="2"/>
      <c r="AJ1016" s="2"/>
      <c r="AK1016" s="2"/>
      <c r="AL1016" s="2"/>
      <c r="AM1016" s="2"/>
      <c r="AN1016" s="2"/>
      <c r="AO1016" s="2"/>
      <c r="AP1016" s="2"/>
      <c r="AQ1016" s="2"/>
      <c r="AR1016" s="2"/>
      <c r="AS1016" s="2"/>
      <c r="AT1016" s="2"/>
      <c r="AU1016" s="2"/>
      <c r="AV1016" s="2"/>
      <c r="AW1016" s="2"/>
      <c r="AX1016" s="2"/>
      <c r="AY1016" s="2"/>
      <c r="AZ1016" s="2"/>
      <c r="BA1016" s="2"/>
      <c r="BB1016" s="2"/>
      <c r="BC1016" s="2"/>
      <c r="BD1016" s="2"/>
      <c r="BE1016" s="2"/>
      <c r="BF1016" s="2"/>
      <c r="BG1016" s="2"/>
      <c r="BH1016" s="2"/>
      <c r="BI1016" s="2"/>
      <c r="BJ1016" s="2"/>
      <c r="BK1016" s="2"/>
      <c r="BL1016" s="2"/>
      <c r="BM1016" s="2"/>
      <c r="BN1016" s="2"/>
      <c r="BO1016" s="2"/>
      <c r="BP1016" s="2"/>
      <c r="BQ1016" s="2"/>
      <c r="BR1016" s="2"/>
      <c r="BS1016" s="2"/>
      <c r="BT1016" s="2"/>
      <c r="BU1016" s="2"/>
      <c r="BV1016" s="2"/>
      <c r="BW1016" s="2"/>
      <c r="BX1016" s="2"/>
      <c r="BY1016" s="2"/>
      <c r="BZ1016" s="2"/>
      <c r="CA1016" s="2"/>
      <c r="CB1016" s="2"/>
      <c r="CC1016" s="2"/>
      <c r="CD1016" s="2"/>
      <c r="CE1016" s="2"/>
      <c r="CF1016" s="2"/>
      <c r="CG1016" s="2"/>
      <c r="CH1016" s="2"/>
      <c r="CI1016" s="2"/>
      <c r="CJ1016" s="2"/>
      <c r="CK1016" s="2"/>
      <c r="CL1016" s="2"/>
      <c r="CM1016" s="2"/>
      <c r="CN1016" s="2"/>
      <c r="CO1016" s="2"/>
      <c r="CP1016" s="2"/>
      <c r="CQ1016" s="2"/>
      <c r="CR1016" s="2"/>
      <c r="CS1016" s="2"/>
      <c r="CT1016" s="2"/>
      <c r="CU1016" s="2"/>
      <c r="CV1016" s="2"/>
      <c r="CW1016" s="2"/>
      <c r="CX1016" s="2"/>
      <c r="CY1016" s="2"/>
      <c r="CZ1016" s="2"/>
      <c r="DA1016" s="2"/>
      <c r="DB1016" s="2"/>
      <c r="DC1016" s="2"/>
      <c r="DD1016" s="2"/>
      <c r="DE1016" s="2"/>
      <c r="DF1016" s="2"/>
      <c r="DG1016" s="2"/>
      <c r="DH1016" s="2"/>
      <c r="DI1016" s="2"/>
      <c r="DJ1016" s="2"/>
      <c r="DK1016" s="2"/>
      <c r="DL1016" s="2"/>
      <c r="DM1016" s="2"/>
      <c r="DN1016" s="2"/>
      <c r="DO1016" s="2"/>
      <c r="DP1016" s="2"/>
    </row>
    <row r="1017" spans="9:120" ht="9.9499999999999993" customHeight="1">
      <c r="I1017" s="2"/>
      <c r="J1017" s="2"/>
      <c r="K1017" s="2"/>
      <c r="L1017" s="2"/>
      <c r="M1017" s="2"/>
      <c r="N1017" s="2"/>
      <c r="O1017" s="2"/>
      <c r="P1017" s="2"/>
      <c r="Q1017" s="2"/>
      <c r="R1017" s="2"/>
      <c r="S1017" s="2"/>
      <c r="T1017" s="2"/>
      <c r="U1017" s="2"/>
      <c r="V1017" s="2"/>
      <c r="W1017" s="2"/>
      <c r="X1017" s="2"/>
      <c r="Y1017" s="2"/>
      <c r="Z1017" s="2"/>
      <c r="AA1017" s="2"/>
      <c r="AB1017" s="2"/>
      <c r="AC1017" s="2"/>
      <c r="AD1017" s="2"/>
      <c r="AE1017" s="2"/>
      <c r="AF1017" s="2"/>
      <c r="AG1017" s="2"/>
      <c r="AH1017" s="2"/>
      <c r="AI1017" s="2"/>
      <c r="AJ1017" s="2"/>
      <c r="AK1017" s="2"/>
      <c r="AL1017" s="2"/>
      <c r="AM1017" s="2"/>
      <c r="AN1017" s="2"/>
      <c r="AO1017" s="2"/>
      <c r="AP1017" s="2"/>
      <c r="AQ1017" s="2"/>
      <c r="AR1017" s="2"/>
      <c r="AS1017" s="2"/>
      <c r="AT1017" s="2"/>
      <c r="AU1017" s="2"/>
      <c r="AV1017" s="2"/>
      <c r="AW1017" s="2"/>
      <c r="AX1017" s="2"/>
      <c r="AY1017" s="2"/>
      <c r="AZ1017" s="2"/>
      <c r="BA1017" s="2"/>
      <c r="BB1017" s="2"/>
      <c r="BC1017" s="2"/>
      <c r="BD1017" s="2"/>
      <c r="BE1017" s="2"/>
      <c r="BF1017" s="2"/>
      <c r="BG1017" s="2"/>
      <c r="BH1017" s="2"/>
      <c r="BI1017" s="2"/>
      <c r="BJ1017" s="2"/>
      <c r="BK1017" s="2"/>
      <c r="BL1017" s="2"/>
      <c r="BM1017" s="2"/>
      <c r="BN1017" s="2"/>
      <c r="BO1017" s="2"/>
      <c r="BP1017" s="2"/>
      <c r="BQ1017" s="2"/>
      <c r="BR1017" s="2"/>
      <c r="BS1017" s="2"/>
      <c r="BT1017" s="2"/>
      <c r="BU1017" s="2"/>
      <c r="BV1017" s="2"/>
      <c r="BW1017" s="2"/>
      <c r="BX1017" s="2"/>
      <c r="BY1017" s="2"/>
      <c r="BZ1017" s="2"/>
      <c r="CA1017" s="2"/>
      <c r="CB1017" s="2"/>
      <c r="CC1017" s="2"/>
      <c r="CD1017" s="2"/>
      <c r="CE1017" s="2"/>
      <c r="CF1017" s="2"/>
      <c r="CG1017" s="2"/>
      <c r="CH1017" s="2"/>
      <c r="CI1017" s="2"/>
      <c r="CJ1017" s="2"/>
      <c r="CK1017" s="2"/>
      <c r="CL1017" s="2"/>
      <c r="CM1017" s="2"/>
      <c r="CN1017" s="2"/>
      <c r="CO1017" s="2"/>
      <c r="CP1017" s="2"/>
      <c r="CQ1017" s="2"/>
      <c r="CR1017" s="2"/>
      <c r="CS1017" s="2"/>
      <c r="CT1017" s="2"/>
      <c r="CU1017" s="2"/>
      <c r="CV1017" s="2"/>
      <c r="CW1017" s="2"/>
      <c r="CX1017" s="2"/>
      <c r="CY1017" s="2"/>
      <c r="CZ1017" s="2"/>
      <c r="DA1017" s="2"/>
      <c r="DB1017" s="2"/>
      <c r="DC1017" s="2"/>
      <c r="DD1017" s="2"/>
      <c r="DE1017" s="2"/>
      <c r="DF1017" s="2"/>
      <c r="DG1017" s="2"/>
      <c r="DH1017" s="2"/>
      <c r="DI1017" s="2"/>
      <c r="DJ1017" s="2"/>
      <c r="DK1017" s="2"/>
      <c r="DL1017" s="2"/>
      <c r="DM1017" s="2"/>
      <c r="DN1017" s="2"/>
      <c r="DO1017" s="2"/>
      <c r="DP1017" s="2"/>
    </row>
    <row r="1018" spans="9:120" ht="9.9499999999999993" customHeight="1">
      <c r="I1018" s="2"/>
      <c r="J1018" s="2"/>
      <c r="K1018" s="2"/>
      <c r="L1018" s="2"/>
      <c r="M1018" s="2"/>
      <c r="N1018" s="2"/>
      <c r="O1018" s="2"/>
      <c r="P1018" s="2"/>
      <c r="Q1018" s="2"/>
      <c r="R1018" s="2"/>
      <c r="S1018" s="2"/>
      <c r="T1018" s="2"/>
      <c r="U1018" s="2"/>
      <c r="V1018" s="2"/>
      <c r="W1018" s="2"/>
      <c r="X1018" s="2"/>
      <c r="Y1018" s="2"/>
      <c r="Z1018" s="2"/>
      <c r="AA1018" s="2"/>
      <c r="AB1018" s="2"/>
      <c r="AC1018" s="2"/>
      <c r="AD1018" s="2"/>
      <c r="AE1018" s="2"/>
      <c r="AF1018" s="2"/>
      <c r="AG1018" s="2"/>
      <c r="AH1018" s="2"/>
      <c r="AI1018" s="2"/>
      <c r="AJ1018" s="2"/>
      <c r="AK1018" s="2"/>
      <c r="AL1018" s="2"/>
      <c r="AM1018" s="2"/>
      <c r="AN1018" s="2"/>
      <c r="AO1018" s="2"/>
      <c r="AP1018" s="2"/>
      <c r="AQ1018" s="2"/>
      <c r="AR1018" s="2"/>
      <c r="AS1018" s="2"/>
      <c r="AT1018" s="2"/>
      <c r="AU1018" s="2"/>
      <c r="AV1018" s="2"/>
      <c r="AW1018" s="2"/>
      <c r="AX1018" s="2"/>
      <c r="AY1018" s="2"/>
      <c r="AZ1018" s="2"/>
      <c r="BA1018" s="2"/>
      <c r="BB1018" s="2"/>
      <c r="BC1018" s="2"/>
      <c r="BD1018" s="2"/>
      <c r="BE1018" s="2"/>
      <c r="BF1018" s="2"/>
      <c r="BG1018" s="2"/>
      <c r="BH1018" s="2"/>
      <c r="BI1018" s="2"/>
      <c r="BJ1018" s="2"/>
      <c r="BK1018" s="2"/>
      <c r="BL1018" s="2"/>
      <c r="BM1018" s="2"/>
      <c r="BN1018" s="2"/>
      <c r="BO1018" s="2"/>
      <c r="BP1018" s="2"/>
      <c r="BQ1018" s="2"/>
      <c r="BR1018" s="2"/>
      <c r="BS1018" s="2"/>
      <c r="BT1018" s="2"/>
      <c r="BU1018" s="2"/>
      <c r="BV1018" s="2"/>
      <c r="BW1018" s="2"/>
      <c r="BX1018" s="2"/>
      <c r="BY1018" s="2"/>
      <c r="BZ1018" s="2"/>
      <c r="CA1018" s="2"/>
      <c r="CB1018" s="2"/>
      <c r="CC1018" s="2"/>
      <c r="CD1018" s="2"/>
      <c r="CE1018" s="2"/>
      <c r="CF1018" s="2"/>
      <c r="CG1018" s="2"/>
      <c r="CH1018" s="2"/>
      <c r="CI1018" s="2"/>
      <c r="CJ1018" s="2"/>
      <c r="CK1018" s="2"/>
      <c r="CL1018" s="2"/>
      <c r="CM1018" s="2"/>
      <c r="CN1018" s="2"/>
      <c r="CO1018" s="2"/>
      <c r="CP1018" s="2"/>
      <c r="CQ1018" s="2"/>
      <c r="CR1018" s="2"/>
      <c r="CS1018" s="2"/>
      <c r="CT1018" s="2"/>
      <c r="CU1018" s="2"/>
      <c r="CV1018" s="2"/>
      <c r="CW1018" s="2"/>
      <c r="CX1018" s="2"/>
      <c r="CY1018" s="2"/>
      <c r="CZ1018" s="2"/>
      <c r="DA1018" s="2"/>
      <c r="DB1018" s="2"/>
      <c r="DC1018" s="2"/>
      <c r="DD1018" s="2"/>
      <c r="DE1018" s="2"/>
      <c r="DF1018" s="2"/>
      <c r="DG1018" s="2"/>
      <c r="DH1018" s="2"/>
      <c r="DI1018" s="2"/>
      <c r="DJ1018" s="2"/>
      <c r="DK1018" s="2"/>
      <c r="DL1018" s="2"/>
      <c r="DM1018" s="2"/>
      <c r="DN1018" s="2"/>
      <c r="DO1018" s="2"/>
      <c r="DP1018" s="2"/>
    </row>
    <row r="1019" spans="9:120" ht="9.9499999999999993" customHeight="1">
      <c r="I1019" s="2"/>
      <c r="J1019" s="2"/>
      <c r="K1019" s="2"/>
      <c r="L1019" s="2"/>
      <c r="M1019" s="2"/>
      <c r="N1019" s="2"/>
      <c r="O1019" s="2"/>
      <c r="P1019" s="2"/>
      <c r="Q1019" s="2"/>
      <c r="R1019" s="2"/>
      <c r="S1019" s="2"/>
      <c r="T1019" s="2"/>
      <c r="U1019" s="2"/>
      <c r="V1019" s="2"/>
      <c r="W1019" s="2"/>
      <c r="X1019" s="2"/>
      <c r="Y1019" s="2"/>
      <c r="Z1019" s="2"/>
      <c r="AA1019" s="2"/>
      <c r="AB1019" s="2"/>
      <c r="AC1019" s="2"/>
      <c r="AD1019" s="2"/>
      <c r="AE1019" s="2"/>
      <c r="AF1019" s="2"/>
      <c r="AG1019" s="2"/>
      <c r="AH1019" s="2"/>
      <c r="AI1019" s="2"/>
      <c r="AJ1019" s="2"/>
      <c r="AK1019" s="2"/>
      <c r="AL1019" s="2"/>
      <c r="AM1019" s="2"/>
      <c r="AN1019" s="2"/>
      <c r="AO1019" s="2"/>
      <c r="AP1019" s="2"/>
      <c r="AQ1019" s="2"/>
      <c r="AR1019" s="2"/>
      <c r="AS1019" s="2"/>
      <c r="AT1019" s="2"/>
      <c r="AU1019" s="2"/>
      <c r="AV1019" s="2"/>
      <c r="AW1019" s="2"/>
      <c r="AX1019" s="2"/>
      <c r="AY1019" s="2"/>
      <c r="AZ1019" s="2"/>
      <c r="BA1019" s="2"/>
      <c r="BB1019" s="2"/>
      <c r="BC1019" s="2"/>
      <c r="BD1019" s="2"/>
      <c r="BE1019" s="2"/>
      <c r="BF1019" s="2"/>
      <c r="BG1019" s="2"/>
      <c r="BH1019" s="2"/>
      <c r="BI1019" s="2"/>
      <c r="BJ1019" s="2"/>
      <c r="BK1019" s="2"/>
      <c r="BL1019" s="2"/>
      <c r="BM1019" s="2"/>
      <c r="BN1019" s="2"/>
      <c r="BO1019" s="2"/>
      <c r="BP1019" s="2"/>
      <c r="BQ1019" s="2"/>
      <c r="BR1019" s="2"/>
      <c r="BS1019" s="2"/>
      <c r="BT1019" s="2"/>
      <c r="BU1019" s="2"/>
      <c r="BV1019" s="2"/>
      <c r="BW1019" s="2"/>
      <c r="BX1019" s="2"/>
      <c r="BY1019" s="2"/>
      <c r="BZ1019" s="2"/>
      <c r="CA1019" s="2"/>
      <c r="CB1019" s="2"/>
      <c r="CC1019" s="2"/>
      <c r="CD1019" s="2"/>
      <c r="CE1019" s="2"/>
      <c r="CF1019" s="2"/>
      <c r="CG1019" s="2"/>
      <c r="CH1019" s="2"/>
      <c r="CI1019" s="2"/>
      <c r="CJ1019" s="2"/>
      <c r="CK1019" s="2"/>
      <c r="CL1019" s="2"/>
      <c r="CM1019" s="2"/>
      <c r="CN1019" s="2"/>
      <c r="CO1019" s="2"/>
      <c r="CP1019" s="2"/>
      <c r="CQ1019" s="2"/>
      <c r="CR1019" s="2"/>
      <c r="CS1019" s="2"/>
      <c r="CT1019" s="2"/>
      <c r="CU1019" s="2"/>
      <c r="CV1019" s="2"/>
      <c r="CW1019" s="2"/>
      <c r="CX1019" s="2"/>
      <c r="CY1019" s="2"/>
      <c r="CZ1019" s="2"/>
      <c r="DA1019" s="2"/>
      <c r="DB1019" s="2"/>
      <c r="DC1019" s="2"/>
      <c r="DD1019" s="2"/>
      <c r="DE1019" s="2"/>
      <c r="DF1019" s="2"/>
      <c r="DG1019" s="2"/>
      <c r="DH1019" s="2"/>
      <c r="DI1019" s="2"/>
      <c r="DJ1019" s="2"/>
      <c r="DK1019" s="2"/>
      <c r="DL1019" s="2"/>
      <c r="DM1019" s="2"/>
      <c r="DN1019" s="2"/>
      <c r="DO1019" s="2"/>
      <c r="DP1019" s="2"/>
    </row>
    <row r="1020" spans="9:120" ht="9.9499999999999993" customHeight="1">
      <c r="I1020" s="2"/>
      <c r="J1020" s="2"/>
      <c r="K1020" s="2"/>
      <c r="L1020" s="2"/>
      <c r="M1020" s="2"/>
      <c r="N1020" s="2"/>
      <c r="O1020" s="2"/>
      <c r="P1020" s="2"/>
      <c r="Q1020" s="2"/>
      <c r="R1020" s="2"/>
      <c r="S1020" s="2"/>
      <c r="T1020" s="2"/>
      <c r="U1020" s="2"/>
      <c r="V1020" s="2"/>
      <c r="W1020" s="2"/>
      <c r="X1020" s="2"/>
      <c r="Y1020" s="2"/>
      <c r="Z1020" s="2"/>
      <c r="AA1020" s="2"/>
      <c r="AB1020" s="2"/>
      <c r="AC1020" s="2"/>
      <c r="AD1020" s="2"/>
      <c r="AE1020" s="2"/>
      <c r="AF1020" s="2"/>
      <c r="AG1020" s="2"/>
      <c r="AH1020" s="2"/>
      <c r="AI1020" s="2"/>
      <c r="AJ1020" s="2"/>
      <c r="AK1020" s="2"/>
      <c r="AL1020" s="2"/>
      <c r="AM1020" s="2"/>
      <c r="AN1020" s="2"/>
      <c r="AO1020" s="2"/>
      <c r="AP1020" s="2"/>
      <c r="AQ1020" s="2"/>
      <c r="AR1020" s="2"/>
      <c r="AS1020" s="2"/>
      <c r="AT1020" s="2"/>
      <c r="AU1020" s="2"/>
      <c r="AV1020" s="2"/>
      <c r="AW1020" s="2"/>
      <c r="AX1020" s="2"/>
      <c r="AY1020" s="2"/>
      <c r="AZ1020" s="2"/>
      <c r="BA1020" s="2"/>
      <c r="BB1020" s="2"/>
      <c r="BC1020" s="2"/>
      <c r="BD1020" s="2"/>
      <c r="BE1020" s="2"/>
      <c r="BF1020" s="2"/>
      <c r="BG1020" s="2"/>
      <c r="BH1020" s="2"/>
      <c r="BI1020" s="2"/>
      <c r="BJ1020" s="2"/>
      <c r="BK1020" s="2"/>
      <c r="BL1020" s="2"/>
      <c r="BM1020" s="2"/>
      <c r="BN1020" s="2"/>
      <c r="BO1020" s="2"/>
      <c r="BP1020" s="2"/>
      <c r="BQ1020" s="2"/>
      <c r="BR1020" s="2"/>
      <c r="BS1020" s="2"/>
      <c r="BT1020" s="2"/>
      <c r="BU1020" s="2"/>
      <c r="BV1020" s="2"/>
      <c r="BW1020" s="2"/>
      <c r="BX1020" s="2"/>
      <c r="BY1020" s="2"/>
      <c r="BZ1020" s="2"/>
      <c r="CA1020" s="2"/>
      <c r="CB1020" s="2"/>
      <c r="CC1020" s="2"/>
      <c r="CD1020" s="2"/>
      <c r="CE1020" s="2"/>
      <c r="CF1020" s="2"/>
      <c r="CG1020" s="2"/>
      <c r="CH1020" s="2"/>
      <c r="CI1020" s="2"/>
      <c r="CJ1020" s="2"/>
      <c r="CK1020" s="2"/>
      <c r="CL1020" s="2"/>
      <c r="CM1020" s="2"/>
      <c r="CN1020" s="2"/>
      <c r="CO1020" s="2"/>
      <c r="CP1020" s="2"/>
      <c r="CQ1020" s="2"/>
      <c r="CR1020" s="2"/>
      <c r="CS1020" s="2"/>
      <c r="CT1020" s="2"/>
      <c r="CU1020" s="2"/>
      <c r="CV1020" s="2"/>
      <c r="CW1020" s="2"/>
      <c r="CX1020" s="2"/>
      <c r="CY1020" s="2"/>
      <c r="CZ1020" s="2"/>
      <c r="DA1020" s="2"/>
      <c r="DB1020" s="2"/>
      <c r="DC1020" s="2"/>
      <c r="DD1020" s="2"/>
      <c r="DE1020" s="2"/>
      <c r="DF1020" s="2"/>
      <c r="DG1020" s="2"/>
      <c r="DH1020" s="2"/>
      <c r="DI1020" s="2"/>
      <c r="DJ1020" s="2"/>
      <c r="DK1020" s="2"/>
      <c r="DL1020" s="2"/>
      <c r="DM1020" s="2"/>
      <c r="DN1020" s="2"/>
      <c r="DO1020" s="2"/>
      <c r="DP1020" s="2"/>
    </row>
    <row r="1021" spans="9:120" ht="9.9499999999999993" customHeight="1">
      <c r="I1021" s="2"/>
      <c r="J1021" s="2"/>
      <c r="K1021" s="2"/>
      <c r="L1021" s="2"/>
      <c r="M1021" s="2"/>
      <c r="N1021" s="2"/>
      <c r="O1021" s="2"/>
      <c r="P1021" s="2"/>
      <c r="Q1021" s="2"/>
      <c r="R1021" s="2"/>
      <c r="S1021" s="2"/>
      <c r="T1021" s="2"/>
      <c r="U1021" s="2"/>
      <c r="V1021" s="2"/>
      <c r="W1021" s="2"/>
      <c r="X1021" s="2"/>
      <c r="Y1021" s="2"/>
      <c r="Z1021" s="2"/>
      <c r="AA1021" s="2"/>
      <c r="AB1021" s="2"/>
      <c r="AC1021" s="2"/>
      <c r="AD1021" s="2"/>
      <c r="AE1021" s="2"/>
      <c r="AF1021" s="2"/>
      <c r="AG1021" s="2"/>
      <c r="AH1021" s="2"/>
      <c r="AI1021" s="2"/>
      <c r="AJ1021" s="2"/>
      <c r="AK1021" s="2"/>
      <c r="AL1021" s="2"/>
      <c r="AM1021" s="2"/>
      <c r="AN1021" s="2"/>
      <c r="AO1021" s="2"/>
      <c r="AP1021" s="2"/>
      <c r="AQ1021" s="2"/>
      <c r="AR1021" s="2"/>
      <c r="AS1021" s="2"/>
      <c r="AT1021" s="2"/>
      <c r="AU1021" s="2"/>
      <c r="AV1021" s="2"/>
      <c r="AW1021" s="2"/>
      <c r="AX1021" s="2"/>
      <c r="AY1021" s="2"/>
      <c r="AZ1021" s="2"/>
      <c r="BA1021" s="2"/>
      <c r="BB1021" s="2"/>
      <c r="BC1021" s="2"/>
      <c r="BD1021" s="2"/>
      <c r="BE1021" s="2"/>
      <c r="BF1021" s="2"/>
      <c r="BG1021" s="2"/>
      <c r="BH1021" s="2"/>
      <c r="BI1021" s="2"/>
      <c r="BJ1021" s="2"/>
      <c r="BK1021" s="2"/>
      <c r="BL1021" s="2"/>
      <c r="BM1021" s="2"/>
      <c r="BN1021" s="2"/>
      <c r="BO1021" s="2"/>
      <c r="BP1021" s="2"/>
      <c r="BQ1021" s="2"/>
      <c r="BR1021" s="2"/>
      <c r="BS1021" s="2"/>
      <c r="BT1021" s="2"/>
      <c r="BU1021" s="2"/>
      <c r="BV1021" s="2"/>
      <c r="BW1021" s="2"/>
      <c r="BX1021" s="2"/>
      <c r="BY1021" s="2"/>
      <c r="BZ1021" s="2"/>
      <c r="CA1021" s="2"/>
      <c r="CB1021" s="2"/>
      <c r="CC1021" s="2"/>
      <c r="CD1021" s="2"/>
      <c r="CE1021" s="2"/>
      <c r="CF1021" s="2"/>
      <c r="CG1021" s="2"/>
      <c r="CH1021" s="2"/>
      <c r="CI1021" s="2"/>
      <c r="CJ1021" s="2"/>
      <c r="CK1021" s="2"/>
      <c r="CL1021" s="2"/>
      <c r="CM1021" s="2"/>
      <c r="CN1021" s="2"/>
      <c r="CO1021" s="2"/>
      <c r="CP1021" s="2"/>
      <c r="CQ1021" s="2"/>
      <c r="CR1021" s="2"/>
      <c r="CS1021" s="2"/>
      <c r="CT1021" s="2"/>
      <c r="CU1021" s="2"/>
      <c r="CV1021" s="2"/>
      <c r="CW1021" s="2"/>
      <c r="CX1021" s="2"/>
      <c r="CY1021" s="2"/>
      <c r="CZ1021" s="2"/>
      <c r="DA1021" s="2"/>
      <c r="DB1021" s="2"/>
      <c r="DC1021" s="2"/>
      <c r="DD1021" s="2"/>
      <c r="DE1021" s="2"/>
      <c r="DF1021" s="2"/>
      <c r="DG1021" s="2"/>
      <c r="DH1021" s="2"/>
      <c r="DI1021" s="2"/>
      <c r="DJ1021" s="2"/>
      <c r="DK1021" s="2"/>
      <c r="DL1021" s="2"/>
      <c r="DM1021" s="2"/>
      <c r="DN1021" s="2"/>
      <c r="DO1021" s="2"/>
      <c r="DP1021" s="2"/>
    </row>
    <row r="1022" spans="9:120" ht="9.9499999999999993" customHeight="1">
      <c r="I1022" s="2"/>
      <c r="J1022" s="2"/>
      <c r="K1022" s="2"/>
      <c r="L1022" s="2"/>
      <c r="M1022" s="2"/>
      <c r="N1022" s="2"/>
      <c r="O1022" s="2"/>
      <c r="P1022" s="2"/>
      <c r="Q1022" s="2"/>
      <c r="R1022" s="2"/>
      <c r="S1022" s="2"/>
      <c r="T1022" s="2"/>
      <c r="U1022" s="2"/>
      <c r="V1022" s="2"/>
      <c r="W1022" s="2"/>
      <c r="X1022" s="2"/>
      <c r="Y1022" s="2"/>
      <c r="Z1022" s="2"/>
      <c r="AA1022" s="2"/>
      <c r="AB1022" s="2"/>
      <c r="AC1022" s="2"/>
      <c r="AD1022" s="2"/>
      <c r="AE1022" s="2"/>
      <c r="AF1022" s="2"/>
      <c r="AG1022" s="2"/>
      <c r="AH1022" s="2"/>
      <c r="AI1022" s="2"/>
      <c r="AJ1022" s="2"/>
      <c r="AK1022" s="2"/>
      <c r="AL1022" s="2"/>
      <c r="AM1022" s="2"/>
      <c r="AN1022" s="2"/>
      <c r="AO1022" s="2"/>
      <c r="AP1022" s="2"/>
      <c r="AQ1022" s="2"/>
      <c r="AR1022" s="2"/>
      <c r="AS1022" s="2"/>
      <c r="AT1022" s="2"/>
      <c r="AU1022" s="2"/>
      <c r="AV1022" s="2"/>
      <c r="AW1022" s="2"/>
      <c r="AX1022" s="2"/>
      <c r="AY1022" s="2"/>
      <c r="AZ1022" s="2"/>
      <c r="BA1022" s="2"/>
      <c r="BB1022" s="2"/>
      <c r="BC1022" s="2"/>
      <c r="BD1022" s="2"/>
      <c r="BE1022" s="2"/>
      <c r="BF1022" s="2"/>
      <c r="BG1022" s="2"/>
      <c r="BH1022" s="2"/>
      <c r="BI1022" s="2"/>
      <c r="BJ1022" s="2"/>
      <c r="BK1022" s="2"/>
      <c r="BL1022" s="2"/>
      <c r="BM1022" s="2"/>
      <c r="BN1022" s="2"/>
      <c r="BO1022" s="2"/>
      <c r="BP1022" s="2"/>
      <c r="BQ1022" s="2"/>
      <c r="BR1022" s="2"/>
      <c r="BS1022" s="2"/>
      <c r="BT1022" s="2"/>
      <c r="BU1022" s="2"/>
      <c r="BV1022" s="2"/>
      <c r="BW1022" s="2"/>
      <c r="BX1022" s="2"/>
      <c r="BY1022" s="2"/>
      <c r="BZ1022" s="2"/>
      <c r="CA1022" s="2"/>
      <c r="CB1022" s="2"/>
      <c r="CC1022" s="2"/>
      <c r="CD1022" s="2"/>
      <c r="CE1022" s="2"/>
      <c r="CF1022" s="2"/>
      <c r="CG1022" s="2"/>
      <c r="CH1022" s="2"/>
      <c r="CI1022" s="2"/>
      <c r="CJ1022" s="2"/>
      <c r="CK1022" s="2"/>
      <c r="CL1022" s="2"/>
      <c r="CM1022" s="2"/>
      <c r="CN1022" s="2"/>
      <c r="CO1022" s="2"/>
      <c r="CP1022" s="2"/>
      <c r="CQ1022" s="2"/>
      <c r="CR1022" s="2"/>
      <c r="CS1022" s="2"/>
      <c r="CT1022" s="2"/>
      <c r="CU1022" s="2"/>
      <c r="CV1022" s="2"/>
      <c r="CW1022" s="2"/>
      <c r="CX1022" s="2"/>
      <c r="CY1022" s="2"/>
      <c r="CZ1022" s="2"/>
      <c r="DA1022" s="2"/>
      <c r="DB1022" s="2"/>
      <c r="DC1022" s="2"/>
      <c r="DD1022" s="2"/>
      <c r="DE1022" s="2"/>
      <c r="DF1022" s="2"/>
      <c r="DG1022" s="2"/>
      <c r="DH1022" s="2"/>
      <c r="DI1022" s="2"/>
      <c r="DJ1022" s="2"/>
      <c r="DK1022" s="2"/>
      <c r="DL1022" s="2"/>
      <c r="DM1022" s="2"/>
      <c r="DN1022" s="2"/>
      <c r="DO1022" s="2"/>
      <c r="DP1022" s="2"/>
    </row>
    <row r="1023" spans="9:120" ht="9.9499999999999993" customHeight="1">
      <c r="I1023" s="2"/>
      <c r="J1023" s="2"/>
      <c r="K1023" s="2"/>
      <c r="L1023" s="2"/>
      <c r="M1023" s="2"/>
      <c r="N1023" s="2"/>
      <c r="O1023" s="2"/>
      <c r="P1023" s="2"/>
      <c r="Q1023" s="2"/>
      <c r="R1023" s="2"/>
      <c r="S1023" s="2"/>
      <c r="T1023" s="2"/>
      <c r="U1023" s="2"/>
      <c r="V1023" s="2"/>
      <c r="W1023" s="2"/>
      <c r="X1023" s="2"/>
      <c r="Y1023" s="2"/>
      <c r="Z1023" s="2"/>
      <c r="AA1023" s="2"/>
      <c r="AB1023" s="2"/>
      <c r="AC1023" s="2"/>
      <c r="AD1023" s="2"/>
      <c r="AE1023" s="2"/>
      <c r="AF1023" s="2"/>
      <c r="AG1023" s="2"/>
      <c r="AH1023" s="2"/>
      <c r="AI1023" s="2"/>
      <c r="AJ1023" s="2"/>
      <c r="AK1023" s="2"/>
      <c r="AL1023" s="2"/>
      <c r="AM1023" s="2"/>
      <c r="AN1023" s="2"/>
      <c r="AO1023" s="2"/>
      <c r="AP1023" s="2"/>
      <c r="AQ1023" s="2"/>
      <c r="AR1023" s="2"/>
      <c r="AS1023" s="2"/>
      <c r="AT1023" s="2"/>
      <c r="AU1023" s="2"/>
      <c r="AV1023" s="2"/>
      <c r="AW1023" s="2"/>
      <c r="AX1023" s="2"/>
      <c r="AY1023" s="2"/>
      <c r="AZ1023" s="2"/>
      <c r="BA1023" s="2"/>
      <c r="BB1023" s="2"/>
      <c r="BC1023" s="2"/>
      <c r="BD1023" s="2"/>
      <c r="BE1023" s="2"/>
      <c r="BF1023" s="2"/>
      <c r="BG1023" s="2"/>
      <c r="BH1023" s="2"/>
      <c r="BI1023" s="2"/>
      <c r="BJ1023" s="2"/>
      <c r="BK1023" s="2"/>
      <c r="BL1023" s="2"/>
      <c r="BM1023" s="2"/>
      <c r="BN1023" s="2"/>
      <c r="BO1023" s="2"/>
      <c r="BP1023" s="2"/>
      <c r="BQ1023" s="2"/>
      <c r="BR1023" s="2"/>
      <c r="BS1023" s="2"/>
      <c r="BT1023" s="2"/>
      <c r="BU1023" s="2"/>
      <c r="BV1023" s="2"/>
      <c r="BW1023" s="2"/>
      <c r="BX1023" s="2"/>
      <c r="BY1023" s="2"/>
      <c r="BZ1023" s="2"/>
      <c r="CA1023" s="2"/>
      <c r="CB1023" s="2"/>
      <c r="CC1023" s="2"/>
      <c r="CD1023" s="2"/>
      <c r="CE1023" s="2"/>
      <c r="CF1023" s="2"/>
      <c r="CG1023" s="2"/>
      <c r="CH1023" s="2"/>
      <c r="CI1023" s="2"/>
      <c r="CJ1023" s="2"/>
      <c r="CK1023" s="2"/>
      <c r="CL1023" s="2"/>
      <c r="CM1023" s="2"/>
      <c r="CN1023" s="2"/>
      <c r="CO1023" s="2"/>
      <c r="CP1023" s="2"/>
      <c r="CQ1023" s="2"/>
      <c r="CR1023" s="2"/>
      <c r="CS1023" s="2"/>
      <c r="CT1023" s="2"/>
      <c r="CU1023" s="2"/>
      <c r="CV1023" s="2"/>
      <c r="CW1023" s="2"/>
      <c r="CX1023" s="2"/>
      <c r="CY1023" s="2"/>
      <c r="CZ1023" s="2"/>
      <c r="DA1023" s="2"/>
      <c r="DB1023" s="2"/>
      <c r="DC1023" s="2"/>
      <c r="DD1023" s="2"/>
      <c r="DE1023" s="2"/>
      <c r="DF1023" s="2"/>
      <c r="DG1023" s="2"/>
      <c r="DH1023" s="2"/>
      <c r="DI1023" s="2"/>
      <c r="DJ1023" s="2"/>
      <c r="DK1023" s="2"/>
      <c r="DL1023" s="2"/>
      <c r="DM1023" s="2"/>
      <c r="DN1023" s="2"/>
      <c r="DO1023" s="2"/>
      <c r="DP1023" s="2"/>
    </row>
    <row r="1024" spans="9:120" ht="9.9499999999999993" customHeight="1">
      <c r="I1024" s="2"/>
      <c r="J1024" s="2"/>
      <c r="K1024" s="2"/>
      <c r="L1024" s="2"/>
      <c r="M1024" s="2"/>
      <c r="N1024" s="2"/>
      <c r="O1024" s="2"/>
      <c r="P1024" s="2"/>
      <c r="Q1024" s="2"/>
      <c r="R1024" s="2"/>
      <c r="S1024" s="2"/>
      <c r="T1024" s="2"/>
      <c r="U1024" s="2"/>
      <c r="V1024" s="2"/>
      <c r="W1024" s="2"/>
      <c r="X1024" s="2"/>
      <c r="Y1024" s="2"/>
      <c r="Z1024" s="2"/>
      <c r="AA1024" s="2"/>
      <c r="AB1024" s="2"/>
      <c r="AC1024" s="2"/>
      <c r="AD1024" s="2"/>
      <c r="AE1024" s="2"/>
      <c r="AF1024" s="2"/>
      <c r="AG1024" s="2"/>
      <c r="AH1024" s="2"/>
      <c r="AI1024" s="2"/>
      <c r="AJ1024" s="2"/>
      <c r="AK1024" s="2"/>
      <c r="AL1024" s="2"/>
      <c r="AM1024" s="2"/>
      <c r="AN1024" s="2"/>
      <c r="AO1024" s="2"/>
      <c r="AP1024" s="2"/>
      <c r="AQ1024" s="2"/>
      <c r="AR1024" s="2"/>
      <c r="AS1024" s="2"/>
      <c r="AT1024" s="2"/>
      <c r="AU1024" s="2"/>
      <c r="AV1024" s="2"/>
      <c r="AW1024" s="2"/>
      <c r="AX1024" s="2"/>
      <c r="AY1024" s="2"/>
      <c r="AZ1024" s="2"/>
      <c r="BA1024" s="2"/>
      <c r="BB1024" s="2"/>
      <c r="BC1024" s="2"/>
      <c r="BD1024" s="2"/>
      <c r="BE1024" s="2"/>
      <c r="BF1024" s="2"/>
      <c r="BG1024" s="2"/>
      <c r="BH1024" s="2"/>
      <c r="BI1024" s="2"/>
      <c r="BJ1024" s="2"/>
      <c r="BK1024" s="2"/>
      <c r="BL1024" s="2"/>
      <c r="BM1024" s="2"/>
      <c r="BN1024" s="2"/>
      <c r="BO1024" s="2"/>
      <c r="BP1024" s="2"/>
      <c r="BQ1024" s="2"/>
      <c r="BR1024" s="2"/>
      <c r="BS1024" s="2"/>
      <c r="BT1024" s="2"/>
      <c r="BU1024" s="2"/>
      <c r="BV1024" s="2"/>
      <c r="BW1024" s="2"/>
      <c r="BX1024" s="2"/>
      <c r="BY1024" s="2"/>
      <c r="BZ1024" s="2"/>
      <c r="CA1024" s="2"/>
      <c r="CB1024" s="2"/>
      <c r="CC1024" s="2"/>
      <c r="CD1024" s="2"/>
      <c r="CE1024" s="2"/>
      <c r="CF1024" s="2"/>
      <c r="CG1024" s="2"/>
      <c r="CH1024" s="2"/>
      <c r="CI1024" s="2"/>
      <c r="CJ1024" s="2"/>
      <c r="CK1024" s="2"/>
      <c r="CL1024" s="2"/>
      <c r="CM1024" s="2"/>
      <c r="CN1024" s="2"/>
      <c r="CO1024" s="2"/>
      <c r="CP1024" s="2"/>
      <c r="CQ1024" s="2"/>
      <c r="CR1024" s="2"/>
      <c r="CS1024" s="2"/>
      <c r="CT1024" s="2"/>
      <c r="CU1024" s="2"/>
      <c r="CV1024" s="2"/>
      <c r="CW1024" s="2"/>
      <c r="CX1024" s="2"/>
      <c r="CY1024" s="2"/>
      <c r="CZ1024" s="2"/>
      <c r="DA1024" s="2"/>
      <c r="DB1024" s="2"/>
      <c r="DC1024" s="2"/>
      <c r="DD1024" s="2"/>
      <c r="DE1024" s="2"/>
      <c r="DF1024" s="2"/>
      <c r="DG1024" s="2"/>
      <c r="DH1024" s="2"/>
      <c r="DI1024" s="2"/>
      <c r="DJ1024" s="2"/>
      <c r="DK1024" s="2"/>
      <c r="DL1024" s="2"/>
      <c r="DM1024" s="2"/>
      <c r="DN1024" s="2"/>
      <c r="DO1024" s="2"/>
      <c r="DP1024" s="2"/>
    </row>
    <row r="1025" spans="9:120" ht="9.9499999999999993" customHeight="1">
      <c r="I1025" s="2"/>
      <c r="J1025" s="2"/>
      <c r="K1025" s="2"/>
      <c r="L1025" s="2"/>
      <c r="M1025" s="2"/>
      <c r="N1025" s="2"/>
      <c r="O1025" s="2"/>
      <c r="P1025" s="2"/>
      <c r="Q1025" s="2"/>
      <c r="R1025" s="2"/>
      <c r="S1025" s="2"/>
      <c r="T1025" s="2"/>
      <c r="U1025" s="2"/>
      <c r="V1025" s="2"/>
      <c r="W1025" s="2"/>
      <c r="X1025" s="2"/>
      <c r="Y1025" s="2"/>
      <c r="Z1025" s="2"/>
      <c r="AA1025" s="2"/>
      <c r="AB1025" s="2"/>
      <c r="AC1025" s="2"/>
      <c r="AD1025" s="2"/>
      <c r="AE1025" s="2"/>
      <c r="AF1025" s="2"/>
      <c r="AG1025" s="2"/>
      <c r="AH1025" s="2"/>
      <c r="AI1025" s="2"/>
      <c r="AJ1025" s="2"/>
      <c r="AK1025" s="2"/>
      <c r="AL1025" s="2"/>
      <c r="AM1025" s="2"/>
      <c r="AN1025" s="2"/>
      <c r="AO1025" s="2"/>
      <c r="AP1025" s="2"/>
      <c r="AQ1025" s="2"/>
      <c r="AR1025" s="2"/>
      <c r="AS1025" s="2"/>
      <c r="AT1025" s="2"/>
      <c r="AU1025" s="2"/>
      <c r="AV1025" s="2"/>
      <c r="AW1025" s="2"/>
      <c r="AX1025" s="2"/>
      <c r="AY1025" s="2"/>
      <c r="AZ1025" s="2"/>
      <c r="BA1025" s="2"/>
      <c r="BB1025" s="2"/>
      <c r="BC1025" s="2"/>
      <c r="BD1025" s="2"/>
      <c r="BE1025" s="2"/>
      <c r="BF1025" s="2"/>
      <c r="BG1025" s="2"/>
      <c r="BH1025" s="2"/>
      <c r="BI1025" s="2"/>
      <c r="BJ1025" s="2"/>
      <c r="BK1025" s="2"/>
      <c r="BL1025" s="2"/>
      <c r="BM1025" s="2"/>
      <c r="BN1025" s="2"/>
      <c r="BO1025" s="2"/>
      <c r="BP1025" s="2"/>
      <c r="BQ1025" s="2"/>
      <c r="BR1025" s="2"/>
      <c r="BS1025" s="2"/>
      <c r="BT1025" s="2"/>
      <c r="BU1025" s="2"/>
      <c r="BV1025" s="2"/>
      <c r="BW1025" s="2"/>
      <c r="BX1025" s="2"/>
      <c r="BY1025" s="2"/>
      <c r="BZ1025" s="2"/>
      <c r="CA1025" s="2"/>
      <c r="CB1025" s="2"/>
      <c r="CC1025" s="2"/>
      <c r="CD1025" s="2"/>
      <c r="CE1025" s="2"/>
      <c r="CF1025" s="2"/>
      <c r="CG1025" s="2"/>
      <c r="CH1025" s="2"/>
      <c r="CI1025" s="2"/>
      <c r="CJ1025" s="2"/>
      <c r="CK1025" s="2"/>
      <c r="CL1025" s="2"/>
      <c r="CM1025" s="2"/>
      <c r="CN1025" s="2"/>
      <c r="CO1025" s="2"/>
      <c r="CP1025" s="2"/>
      <c r="CQ1025" s="2"/>
      <c r="CR1025" s="2"/>
      <c r="CS1025" s="2"/>
      <c r="CT1025" s="2"/>
      <c r="CU1025" s="2"/>
      <c r="CV1025" s="2"/>
      <c r="CW1025" s="2"/>
      <c r="CX1025" s="2"/>
      <c r="CY1025" s="2"/>
      <c r="CZ1025" s="2"/>
      <c r="DA1025" s="2"/>
      <c r="DB1025" s="2"/>
      <c r="DC1025" s="2"/>
      <c r="DD1025" s="2"/>
      <c r="DE1025" s="2"/>
      <c r="DF1025" s="2"/>
      <c r="DG1025" s="2"/>
      <c r="DH1025" s="2"/>
      <c r="DI1025" s="2"/>
      <c r="DJ1025" s="2"/>
      <c r="DK1025" s="2"/>
      <c r="DL1025" s="2"/>
      <c r="DM1025" s="2"/>
      <c r="DN1025" s="2"/>
      <c r="DO1025" s="2"/>
      <c r="DP1025" s="2"/>
    </row>
    <row r="1026" spans="9:120" ht="9.9499999999999993" customHeight="1">
      <c r="I1026" s="2"/>
      <c r="J1026" s="2"/>
      <c r="K1026" s="2"/>
      <c r="L1026" s="2"/>
      <c r="M1026" s="2"/>
      <c r="N1026" s="2"/>
      <c r="O1026" s="2"/>
      <c r="P1026" s="2"/>
      <c r="Q1026" s="2"/>
      <c r="R1026" s="2"/>
      <c r="S1026" s="2"/>
      <c r="T1026" s="2"/>
      <c r="U1026" s="2"/>
      <c r="V1026" s="2"/>
      <c r="W1026" s="2"/>
      <c r="X1026" s="2"/>
      <c r="Y1026" s="2"/>
      <c r="Z1026" s="2"/>
      <c r="AA1026" s="2"/>
      <c r="AB1026" s="2"/>
      <c r="AC1026" s="2"/>
      <c r="AD1026" s="2"/>
      <c r="AE1026" s="2"/>
      <c r="AF1026" s="2"/>
      <c r="AG1026" s="2"/>
      <c r="AH1026" s="2"/>
      <c r="AI1026" s="2"/>
      <c r="AJ1026" s="2"/>
      <c r="AK1026" s="2"/>
      <c r="AL1026" s="2"/>
      <c r="AM1026" s="2"/>
      <c r="AN1026" s="2"/>
      <c r="AO1026" s="2"/>
      <c r="AP1026" s="2"/>
      <c r="AQ1026" s="2"/>
      <c r="AR1026" s="2"/>
      <c r="AS1026" s="2"/>
      <c r="AT1026" s="2"/>
      <c r="AU1026" s="2"/>
      <c r="AV1026" s="2"/>
      <c r="AW1026" s="2"/>
      <c r="AX1026" s="2"/>
      <c r="AY1026" s="2"/>
      <c r="AZ1026" s="2"/>
      <c r="BA1026" s="2"/>
      <c r="BB1026" s="2"/>
      <c r="BC1026" s="2"/>
      <c r="BD1026" s="2"/>
      <c r="BE1026" s="2"/>
      <c r="BF1026" s="2"/>
      <c r="BG1026" s="2"/>
      <c r="BH1026" s="2"/>
      <c r="BI1026" s="2"/>
      <c r="BJ1026" s="2"/>
      <c r="BK1026" s="2"/>
      <c r="BL1026" s="2"/>
      <c r="BM1026" s="2"/>
      <c r="BN1026" s="2"/>
      <c r="BO1026" s="2"/>
      <c r="BP1026" s="2"/>
      <c r="BQ1026" s="2"/>
      <c r="BR1026" s="2"/>
      <c r="BS1026" s="2"/>
      <c r="BT1026" s="2"/>
      <c r="BU1026" s="2"/>
      <c r="BV1026" s="2"/>
      <c r="BW1026" s="2"/>
      <c r="BX1026" s="2"/>
      <c r="BY1026" s="2"/>
      <c r="BZ1026" s="2"/>
      <c r="CA1026" s="2"/>
      <c r="CB1026" s="2"/>
      <c r="CC1026" s="2"/>
      <c r="CD1026" s="2"/>
      <c r="CE1026" s="2"/>
      <c r="CF1026" s="2"/>
      <c r="CG1026" s="2"/>
      <c r="CH1026" s="2"/>
      <c r="CI1026" s="2"/>
      <c r="CJ1026" s="2"/>
      <c r="CK1026" s="2"/>
      <c r="CL1026" s="2"/>
      <c r="CM1026" s="2"/>
      <c r="CN1026" s="2"/>
      <c r="CO1026" s="2"/>
      <c r="CP1026" s="2"/>
      <c r="CQ1026" s="2"/>
      <c r="CR1026" s="2"/>
      <c r="CS1026" s="2"/>
      <c r="CT1026" s="2"/>
      <c r="CU1026" s="2"/>
      <c r="CV1026" s="2"/>
      <c r="CW1026" s="2"/>
      <c r="CX1026" s="2"/>
      <c r="CY1026" s="2"/>
      <c r="CZ1026" s="2"/>
      <c r="DA1026" s="2"/>
      <c r="DB1026" s="2"/>
      <c r="DC1026" s="2"/>
      <c r="DD1026" s="2"/>
      <c r="DE1026" s="2"/>
      <c r="DF1026" s="2"/>
      <c r="DG1026" s="2"/>
      <c r="DH1026" s="2"/>
      <c r="DI1026" s="2"/>
      <c r="DJ1026" s="2"/>
      <c r="DK1026" s="2"/>
      <c r="DL1026" s="2"/>
      <c r="DM1026" s="2"/>
      <c r="DN1026" s="2"/>
      <c r="DO1026" s="2"/>
      <c r="DP1026" s="2"/>
    </row>
    <row r="1027" spans="9:120" ht="9.9499999999999993" customHeight="1">
      <c r="I1027" s="2"/>
      <c r="J1027" s="2"/>
      <c r="K1027" s="2"/>
      <c r="L1027" s="2"/>
      <c r="M1027" s="2"/>
      <c r="N1027" s="2"/>
      <c r="O1027" s="2"/>
      <c r="P1027" s="2"/>
      <c r="Q1027" s="2"/>
      <c r="R1027" s="2"/>
      <c r="S1027" s="2"/>
      <c r="T1027" s="2"/>
      <c r="U1027" s="2"/>
      <c r="V1027" s="2"/>
      <c r="W1027" s="2"/>
      <c r="X1027" s="2"/>
      <c r="Y1027" s="2"/>
      <c r="Z1027" s="2"/>
      <c r="AA1027" s="2"/>
      <c r="AB1027" s="2"/>
      <c r="AC1027" s="2"/>
      <c r="AD1027" s="2"/>
      <c r="AE1027" s="2"/>
      <c r="AF1027" s="2"/>
      <c r="AG1027" s="2"/>
      <c r="AH1027" s="2"/>
      <c r="AI1027" s="2"/>
      <c r="AJ1027" s="2"/>
      <c r="AK1027" s="2"/>
      <c r="AL1027" s="2"/>
      <c r="AM1027" s="2"/>
      <c r="AN1027" s="2"/>
      <c r="AO1027" s="2"/>
      <c r="AP1027" s="2"/>
      <c r="AQ1027" s="2"/>
      <c r="AR1027" s="2"/>
      <c r="AS1027" s="2"/>
      <c r="AT1027" s="2"/>
      <c r="AU1027" s="2"/>
      <c r="AV1027" s="2"/>
      <c r="AW1027" s="2"/>
      <c r="AX1027" s="2"/>
      <c r="AY1027" s="2"/>
      <c r="AZ1027" s="2"/>
      <c r="BA1027" s="2"/>
      <c r="BB1027" s="2"/>
      <c r="BC1027" s="2"/>
      <c r="BD1027" s="2"/>
      <c r="BE1027" s="2"/>
      <c r="BF1027" s="2"/>
      <c r="BG1027" s="2"/>
      <c r="BH1027" s="2"/>
      <c r="BI1027" s="2"/>
      <c r="BJ1027" s="2"/>
      <c r="BK1027" s="2"/>
      <c r="BL1027" s="2"/>
      <c r="BM1027" s="2"/>
      <c r="BN1027" s="2"/>
      <c r="BO1027" s="2"/>
      <c r="BP1027" s="2"/>
      <c r="BQ1027" s="2"/>
      <c r="BR1027" s="2"/>
      <c r="BS1027" s="2"/>
      <c r="BT1027" s="2"/>
      <c r="BU1027" s="2"/>
      <c r="BV1027" s="2"/>
      <c r="BW1027" s="2"/>
      <c r="BX1027" s="2"/>
      <c r="BY1027" s="2"/>
      <c r="BZ1027" s="2"/>
      <c r="CA1027" s="2"/>
      <c r="CB1027" s="2"/>
      <c r="CC1027" s="2"/>
      <c r="CD1027" s="2"/>
      <c r="CE1027" s="2"/>
      <c r="CF1027" s="2"/>
      <c r="CG1027" s="2"/>
      <c r="CH1027" s="2"/>
      <c r="CI1027" s="2"/>
      <c r="CJ1027" s="2"/>
      <c r="CK1027" s="2"/>
      <c r="CL1027" s="2"/>
      <c r="CM1027" s="2"/>
      <c r="CN1027" s="2"/>
      <c r="CO1027" s="2"/>
      <c r="CP1027" s="2"/>
      <c r="CQ1027" s="2"/>
      <c r="CR1027" s="2"/>
      <c r="CS1027" s="2"/>
      <c r="CT1027" s="2"/>
      <c r="CU1027" s="2"/>
      <c r="CV1027" s="2"/>
      <c r="CW1027" s="2"/>
      <c r="CX1027" s="2"/>
      <c r="CY1027" s="2"/>
      <c r="CZ1027" s="2"/>
      <c r="DA1027" s="2"/>
      <c r="DB1027" s="2"/>
      <c r="DC1027" s="2"/>
      <c r="DD1027" s="2"/>
      <c r="DE1027" s="2"/>
      <c r="DF1027" s="2"/>
      <c r="DG1027" s="2"/>
      <c r="DH1027" s="2"/>
      <c r="DI1027" s="2"/>
      <c r="DJ1027" s="2"/>
      <c r="DK1027" s="2"/>
      <c r="DL1027" s="2"/>
      <c r="DM1027" s="2"/>
      <c r="DN1027" s="2"/>
      <c r="DO1027" s="2"/>
      <c r="DP1027" s="2"/>
    </row>
    <row r="1028" spans="9:120" ht="9.9499999999999993" customHeight="1">
      <c r="I1028" s="2"/>
      <c r="J1028" s="2"/>
      <c r="K1028" s="2"/>
      <c r="L1028" s="2"/>
      <c r="M1028" s="2"/>
      <c r="N1028" s="2"/>
      <c r="O1028" s="2"/>
      <c r="P1028" s="2"/>
      <c r="Q1028" s="2"/>
      <c r="R1028" s="2"/>
      <c r="S1028" s="2"/>
      <c r="T1028" s="2"/>
      <c r="U1028" s="2"/>
      <c r="V1028" s="2"/>
      <c r="W1028" s="2"/>
      <c r="X1028" s="2"/>
      <c r="Y1028" s="2"/>
      <c r="Z1028" s="2"/>
      <c r="AA1028" s="2"/>
      <c r="AB1028" s="2"/>
      <c r="AC1028" s="2"/>
      <c r="AD1028" s="2"/>
      <c r="AE1028" s="2"/>
      <c r="AF1028" s="2"/>
      <c r="AG1028" s="2"/>
      <c r="AH1028" s="2"/>
      <c r="AI1028" s="2"/>
      <c r="AJ1028" s="2"/>
      <c r="AK1028" s="2"/>
      <c r="AL1028" s="2"/>
      <c r="AM1028" s="2"/>
      <c r="AN1028" s="2"/>
      <c r="AO1028" s="2"/>
      <c r="AP1028" s="2"/>
      <c r="AQ1028" s="2"/>
      <c r="AR1028" s="2"/>
      <c r="AS1028" s="2"/>
      <c r="AT1028" s="2"/>
      <c r="AU1028" s="2"/>
      <c r="AV1028" s="2"/>
      <c r="AW1028" s="2"/>
      <c r="AX1028" s="2"/>
      <c r="AY1028" s="2"/>
      <c r="AZ1028" s="2"/>
      <c r="BA1028" s="2"/>
      <c r="BB1028" s="2"/>
      <c r="BC1028" s="2"/>
      <c r="BD1028" s="2"/>
      <c r="BE1028" s="2"/>
      <c r="BF1028" s="2"/>
      <c r="BG1028" s="2"/>
      <c r="BH1028" s="2"/>
      <c r="BI1028" s="2"/>
      <c r="BJ1028" s="2"/>
      <c r="BK1028" s="2"/>
      <c r="BL1028" s="2"/>
      <c r="BM1028" s="2"/>
      <c r="BN1028" s="2"/>
      <c r="BO1028" s="2"/>
      <c r="BP1028" s="2"/>
      <c r="BQ1028" s="2"/>
      <c r="BR1028" s="2"/>
      <c r="BS1028" s="2"/>
      <c r="BT1028" s="2"/>
      <c r="BU1028" s="2"/>
      <c r="BV1028" s="2"/>
      <c r="BW1028" s="2"/>
      <c r="BX1028" s="2"/>
      <c r="BY1028" s="2"/>
      <c r="BZ1028" s="2"/>
      <c r="CA1028" s="2"/>
      <c r="CB1028" s="2"/>
      <c r="CC1028" s="2"/>
      <c r="CD1028" s="2"/>
      <c r="CE1028" s="2"/>
      <c r="CF1028" s="2"/>
      <c r="CG1028" s="2"/>
      <c r="CH1028" s="2"/>
      <c r="CI1028" s="2"/>
      <c r="CJ1028" s="2"/>
      <c r="CK1028" s="2"/>
      <c r="CL1028" s="2"/>
      <c r="CM1028" s="2"/>
      <c r="CN1028" s="2"/>
      <c r="CO1028" s="2"/>
      <c r="CP1028" s="2"/>
      <c r="CQ1028" s="2"/>
      <c r="CR1028" s="2"/>
      <c r="CS1028" s="2"/>
      <c r="CT1028" s="2"/>
      <c r="CU1028" s="2"/>
      <c r="CV1028" s="2"/>
      <c r="CW1028" s="2"/>
      <c r="CX1028" s="2"/>
      <c r="CY1028" s="2"/>
      <c r="CZ1028" s="2"/>
      <c r="DA1028" s="2"/>
      <c r="DB1028" s="2"/>
      <c r="DC1028" s="2"/>
      <c r="DD1028" s="2"/>
      <c r="DE1028" s="2"/>
      <c r="DF1028" s="2"/>
      <c r="DG1028" s="2"/>
      <c r="DH1028" s="2"/>
      <c r="DI1028" s="2"/>
      <c r="DJ1028" s="2"/>
      <c r="DK1028" s="2"/>
      <c r="DL1028" s="2"/>
      <c r="DM1028" s="2"/>
      <c r="DN1028" s="2"/>
      <c r="DO1028" s="2"/>
      <c r="DP1028" s="2"/>
    </row>
    <row r="1029" spans="9:120" ht="9.9499999999999993" customHeight="1">
      <c r="I1029" s="2"/>
      <c r="J1029" s="2"/>
      <c r="K1029" s="2"/>
      <c r="L1029" s="2"/>
      <c r="M1029" s="2"/>
      <c r="N1029" s="2"/>
      <c r="O1029" s="2"/>
      <c r="P1029" s="2"/>
      <c r="Q1029" s="2"/>
      <c r="R1029" s="2"/>
      <c r="S1029" s="2"/>
      <c r="T1029" s="2"/>
      <c r="U1029" s="2"/>
      <c r="V1029" s="2"/>
      <c r="W1029" s="2"/>
      <c r="X1029" s="2"/>
      <c r="Y1029" s="2"/>
      <c r="Z1029" s="2"/>
      <c r="AA1029" s="2"/>
      <c r="AB1029" s="2"/>
      <c r="AC1029" s="2"/>
      <c r="AD1029" s="2"/>
      <c r="AE1029" s="2"/>
      <c r="AF1029" s="2"/>
      <c r="AG1029" s="2"/>
      <c r="AH1029" s="2"/>
      <c r="AI1029" s="2"/>
      <c r="AJ1029" s="2"/>
      <c r="AK1029" s="2"/>
      <c r="AL1029" s="2"/>
      <c r="AM1029" s="2"/>
      <c r="AN1029" s="2"/>
      <c r="AO1029" s="2"/>
      <c r="AP1029" s="2"/>
      <c r="AQ1029" s="2"/>
      <c r="AR1029" s="2"/>
      <c r="AS1029" s="2"/>
      <c r="AT1029" s="2"/>
      <c r="AU1029" s="2"/>
      <c r="AV1029" s="2"/>
      <c r="AW1029" s="2"/>
      <c r="AX1029" s="2"/>
      <c r="AY1029" s="2"/>
      <c r="AZ1029" s="2"/>
      <c r="BA1029" s="2"/>
      <c r="BB1029" s="2"/>
      <c r="BC1029" s="2"/>
      <c r="BD1029" s="2"/>
      <c r="BE1029" s="2"/>
      <c r="BF1029" s="2"/>
      <c r="BG1029" s="2"/>
      <c r="BH1029" s="2"/>
      <c r="BI1029" s="2"/>
      <c r="BJ1029" s="2"/>
      <c r="BK1029" s="2"/>
      <c r="BL1029" s="2"/>
      <c r="BM1029" s="2"/>
      <c r="BN1029" s="2"/>
      <c r="BO1029" s="2"/>
      <c r="BP1029" s="2"/>
      <c r="BQ1029" s="2"/>
      <c r="BR1029" s="2"/>
      <c r="BS1029" s="2"/>
      <c r="BT1029" s="2"/>
      <c r="BU1029" s="2"/>
      <c r="BV1029" s="2"/>
      <c r="BW1029" s="2"/>
      <c r="BX1029" s="2"/>
      <c r="BY1029" s="2"/>
      <c r="BZ1029" s="2"/>
      <c r="CA1029" s="2"/>
      <c r="CB1029" s="2"/>
      <c r="CC1029" s="2"/>
      <c r="CD1029" s="2"/>
      <c r="CE1029" s="2"/>
      <c r="CF1029" s="2"/>
      <c r="CG1029" s="2"/>
      <c r="CH1029" s="2"/>
      <c r="CI1029" s="2"/>
      <c r="CJ1029" s="2"/>
      <c r="CK1029" s="2"/>
      <c r="CL1029" s="2"/>
      <c r="CM1029" s="2"/>
      <c r="CN1029" s="2"/>
      <c r="CO1029" s="2"/>
      <c r="CP1029" s="2"/>
      <c r="CQ1029" s="2"/>
      <c r="CR1029" s="2"/>
      <c r="CS1029" s="2"/>
      <c r="CT1029" s="2"/>
      <c r="CU1029" s="2"/>
      <c r="CV1029" s="2"/>
      <c r="CW1029" s="2"/>
      <c r="CX1029" s="2"/>
      <c r="CY1029" s="2"/>
      <c r="CZ1029" s="2"/>
      <c r="DA1029" s="2"/>
      <c r="DB1029" s="2"/>
      <c r="DC1029" s="2"/>
      <c r="DD1029" s="2"/>
      <c r="DE1029" s="2"/>
      <c r="DF1029" s="2"/>
      <c r="DG1029" s="2"/>
      <c r="DH1029" s="2"/>
      <c r="DI1029" s="2"/>
      <c r="DJ1029" s="2"/>
      <c r="DK1029" s="2"/>
      <c r="DL1029" s="2"/>
      <c r="DM1029" s="2"/>
      <c r="DN1029" s="2"/>
      <c r="DO1029" s="2"/>
      <c r="DP1029" s="2"/>
    </row>
    <row r="1030" spans="9:120" ht="9.9499999999999993" customHeight="1">
      <c r="I1030" s="2"/>
      <c r="J1030" s="2"/>
      <c r="K1030" s="2"/>
      <c r="L1030" s="2"/>
      <c r="M1030" s="2"/>
      <c r="N1030" s="2"/>
      <c r="O1030" s="2"/>
      <c r="P1030" s="2"/>
      <c r="Q1030" s="2"/>
      <c r="R1030" s="2"/>
      <c r="S1030" s="2"/>
      <c r="T1030" s="2"/>
      <c r="U1030" s="2"/>
      <c r="V1030" s="2"/>
      <c r="W1030" s="2"/>
      <c r="X1030" s="2"/>
      <c r="Y1030" s="2"/>
      <c r="Z1030" s="2"/>
      <c r="AA1030" s="2"/>
      <c r="AB1030" s="2"/>
      <c r="AC1030" s="2"/>
      <c r="AD1030" s="2"/>
      <c r="AE1030" s="2"/>
      <c r="AF1030" s="2"/>
      <c r="AG1030" s="2"/>
      <c r="AH1030" s="2"/>
      <c r="AI1030" s="2"/>
      <c r="AJ1030" s="2"/>
      <c r="AK1030" s="2"/>
      <c r="AL1030" s="2"/>
      <c r="AM1030" s="2"/>
      <c r="AN1030" s="2"/>
      <c r="AO1030" s="2"/>
      <c r="AP1030" s="2"/>
      <c r="AQ1030" s="2"/>
      <c r="AR1030" s="2"/>
      <c r="AS1030" s="2"/>
      <c r="AT1030" s="2"/>
      <c r="AU1030" s="2"/>
      <c r="AV1030" s="2"/>
      <c r="AW1030" s="2"/>
      <c r="AX1030" s="2"/>
      <c r="AY1030" s="2"/>
      <c r="AZ1030" s="2"/>
      <c r="BA1030" s="2"/>
      <c r="BB1030" s="2"/>
      <c r="BC1030" s="2"/>
      <c r="BD1030" s="2"/>
      <c r="BE1030" s="2"/>
      <c r="BF1030" s="2"/>
      <c r="BG1030" s="2"/>
      <c r="BH1030" s="2"/>
      <c r="BI1030" s="2"/>
      <c r="BJ1030" s="2"/>
      <c r="BK1030" s="2"/>
      <c r="BL1030" s="2"/>
      <c r="BM1030" s="2"/>
      <c r="BN1030" s="2"/>
      <c r="BO1030" s="2"/>
      <c r="BP1030" s="2"/>
      <c r="BQ1030" s="2"/>
      <c r="BR1030" s="2"/>
      <c r="BS1030" s="2"/>
      <c r="BT1030" s="2"/>
      <c r="BU1030" s="2"/>
      <c r="BV1030" s="2"/>
      <c r="BW1030" s="2"/>
      <c r="BX1030" s="2"/>
      <c r="BY1030" s="2"/>
      <c r="BZ1030" s="2"/>
      <c r="CA1030" s="2"/>
      <c r="CB1030" s="2"/>
      <c r="CC1030" s="2"/>
      <c r="CD1030" s="2"/>
      <c r="CE1030" s="2"/>
      <c r="CF1030" s="2"/>
      <c r="CG1030" s="2"/>
      <c r="CH1030" s="2"/>
      <c r="CI1030" s="2"/>
      <c r="CJ1030" s="2"/>
      <c r="CK1030" s="2"/>
      <c r="CL1030" s="2"/>
      <c r="CM1030" s="2"/>
      <c r="CN1030" s="2"/>
      <c r="CO1030" s="2"/>
      <c r="CP1030" s="2"/>
      <c r="CQ1030" s="2"/>
      <c r="CR1030" s="2"/>
      <c r="CS1030" s="2"/>
      <c r="CT1030" s="2"/>
      <c r="CU1030" s="2"/>
      <c r="CV1030" s="2"/>
      <c r="CW1030" s="2"/>
      <c r="CX1030" s="2"/>
      <c r="CY1030" s="2"/>
      <c r="CZ1030" s="2"/>
      <c r="DA1030" s="2"/>
      <c r="DB1030" s="2"/>
      <c r="DC1030" s="2"/>
      <c r="DD1030" s="2"/>
      <c r="DE1030" s="2"/>
      <c r="DF1030" s="2"/>
      <c r="DG1030" s="2"/>
      <c r="DH1030" s="2"/>
      <c r="DI1030" s="2"/>
      <c r="DJ1030" s="2"/>
      <c r="DK1030" s="2"/>
      <c r="DL1030" s="2"/>
      <c r="DM1030" s="2"/>
      <c r="DN1030" s="2"/>
      <c r="DO1030" s="2"/>
      <c r="DP1030" s="2"/>
    </row>
    <row r="1031" spans="9:120" ht="9.9499999999999993" customHeight="1">
      <c r="I1031" s="2"/>
      <c r="J1031" s="2"/>
      <c r="K1031" s="2"/>
      <c r="L1031" s="2"/>
      <c r="M1031" s="2"/>
      <c r="N1031" s="2"/>
      <c r="O1031" s="2"/>
      <c r="P1031" s="2"/>
      <c r="Q1031" s="2"/>
      <c r="R1031" s="2"/>
      <c r="S1031" s="2"/>
      <c r="T1031" s="2"/>
      <c r="U1031" s="2"/>
      <c r="V1031" s="2"/>
      <c r="W1031" s="2"/>
      <c r="X1031" s="2"/>
      <c r="Y1031" s="2"/>
      <c r="Z1031" s="2"/>
      <c r="AA1031" s="2"/>
      <c r="AB1031" s="2"/>
      <c r="AC1031" s="2"/>
      <c r="AD1031" s="2"/>
      <c r="AE1031" s="2"/>
      <c r="AF1031" s="2"/>
      <c r="AG1031" s="2"/>
      <c r="AH1031" s="2"/>
      <c r="AI1031" s="2"/>
      <c r="AJ1031" s="2"/>
      <c r="AK1031" s="2"/>
      <c r="AL1031" s="2"/>
      <c r="AM1031" s="2"/>
      <c r="AN1031" s="2"/>
      <c r="AO1031" s="2"/>
      <c r="AP1031" s="2"/>
      <c r="AQ1031" s="2"/>
      <c r="AR1031" s="2"/>
      <c r="AS1031" s="2"/>
      <c r="AT1031" s="2"/>
      <c r="AU1031" s="2"/>
      <c r="AV1031" s="2"/>
      <c r="AW1031" s="2"/>
      <c r="AX1031" s="2"/>
      <c r="AY1031" s="2"/>
      <c r="AZ1031" s="2"/>
      <c r="BA1031" s="2"/>
      <c r="BB1031" s="2"/>
      <c r="BC1031" s="2"/>
      <c r="BD1031" s="2"/>
      <c r="BE1031" s="2"/>
      <c r="BF1031" s="2"/>
      <c r="BG1031" s="2"/>
      <c r="BH1031" s="2"/>
      <c r="BI1031" s="2"/>
      <c r="BJ1031" s="2"/>
      <c r="BK1031" s="2"/>
      <c r="BL1031" s="2"/>
      <c r="BM1031" s="2"/>
      <c r="BN1031" s="2"/>
      <c r="BO1031" s="2"/>
      <c r="BP1031" s="2"/>
      <c r="BQ1031" s="2"/>
      <c r="BR1031" s="2"/>
      <c r="BS1031" s="2"/>
      <c r="BT1031" s="2"/>
      <c r="BU1031" s="2"/>
      <c r="BV1031" s="2"/>
      <c r="BW1031" s="2"/>
      <c r="BX1031" s="2"/>
      <c r="BY1031" s="2"/>
      <c r="BZ1031" s="2"/>
      <c r="CA1031" s="2"/>
      <c r="CB1031" s="2"/>
      <c r="CC1031" s="2"/>
      <c r="CD1031" s="2"/>
      <c r="CE1031" s="2"/>
      <c r="CF1031" s="2"/>
      <c r="CG1031" s="2"/>
      <c r="CH1031" s="2"/>
      <c r="CI1031" s="2"/>
      <c r="CJ1031" s="2"/>
      <c r="CK1031" s="2"/>
      <c r="CL1031" s="2"/>
      <c r="CM1031" s="2"/>
      <c r="CN1031" s="2"/>
      <c r="CO1031" s="2"/>
      <c r="CP1031" s="2"/>
      <c r="CQ1031" s="2"/>
      <c r="CR1031" s="2"/>
      <c r="CS1031" s="2"/>
      <c r="CT1031" s="2"/>
      <c r="CU1031" s="2"/>
      <c r="CV1031" s="2"/>
      <c r="CW1031" s="2"/>
      <c r="CX1031" s="2"/>
      <c r="CY1031" s="2"/>
      <c r="CZ1031" s="2"/>
      <c r="DA1031" s="2"/>
      <c r="DB1031" s="2"/>
      <c r="DC1031" s="2"/>
      <c r="DD1031" s="2"/>
      <c r="DE1031" s="2"/>
      <c r="DF1031" s="2"/>
      <c r="DG1031" s="2"/>
      <c r="DH1031" s="2"/>
      <c r="DI1031" s="2"/>
      <c r="DJ1031" s="2"/>
      <c r="DK1031" s="2"/>
      <c r="DL1031" s="2"/>
      <c r="DM1031" s="2"/>
      <c r="DN1031" s="2"/>
      <c r="DO1031" s="2"/>
      <c r="DP1031" s="2"/>
    </row>
    <row r="1032" spans="9:120" ht="9.9499999999999993" customHeight="1">
      <c r="I1032" s="2"/>
      <c r="J1032" s="2"/>
      <c r="K1032" s="2"/>
      <c r="L1032" s="2"/>
      <c r="M1032" s="2"/>
      <c r="N1032" s="2"/>
      <c r="O1032" s="2"/>
      <c r="P1032" s="2"/>
      <c r="Q1032" s="2"/>
      <c r="R1032" s="2"/>
      <c r="S1032" s="2"/>
      <c r="T1032" s="2"/>
      <c r="U1032" s="2"/>
      <c r="V1032" s="2"/>
      <c r="W1032" s="2"/>
      <c r="X1032" s="2"/>
      <c r="Y1032" s="2"/>
      <c r="Z1032" s="2"/>
      <c r="AA1032" s="2"/>
      <c r="AB1032" s="2"/>
      <c r="AC1032" s="2"/>
      <c r="AD1032" s="2"/>
      <c r="AE1032" s="2"/>
      <c r="AF1032" s="2"/>
      <c r="AG1032" s="2"/>
      <c r="AH1032" s="2"/>
      <c r="AI1032" s="2"/>
      <c r="AJ1032" s="2"/>
      <c r="AK1032" s="2"/>
      <c r="AL1032" s="2"/>
      <c r="AM1032" s="2"/>
      <c r="AN1032" s="2"/>
      <c r="AO1032" s="2"/>
      <c r="AP1032" s="2"/>
      <c r="AQ1032" s="2"/>
      <c r="AR1032" s="2"/>
      <c r="AS1032" s="2"/>
      <c r="AT1032" s="2"/>
      <c r="AU1032" s="2"/>
      <c r="AV1032" s="2"/>
      <c r="AW1032" s="2"/>
      <c r="AX1032" s="2"/>
      <c r="AY1032" s="2"/>
      <c r="AZ1032" s="2"/>
      <c r="BA1032" s="2"/>
      <c r="BB1032" s="2"/>
      <c r="BC1032" s="2"/>
      <c r="BD1032" s="2"/>
      <c r="BE1032" s="2"/>
      <c r="BF1032" s="2"/>
      <c r="BG1032" s="2"/>
      <c r="BH1032" s="2"/>
      <c r="BI1032" s="2"/>
      <c r="BJ1032" s="2"/>
      <c r="BK1032" s="2"/>
      <c r="BL1032" s="2"/>
      <c r="BM1032" s="2"/>
      <c r="BN1032" s="2"/>
      <c r="BO1032" s="2"/>
      <c r="BP1032" s="2"/>
      <c r="BQ1032" s="2"/>
      <c r="BR1032" s="2"/>
      <c r="BS1032" s="2"/>
      <c r="BT1032" s="2"/>
      <c r="BU1032" s="2"/>
      <c r="BV1032" s="2"/>
      <c r="BW1032" s="2"/>
      <c r="BX1032" s="2"/>
      <c r="BY1032" s="2"/>
      <c r="BZ1032" s="2"/>
      <c r="CA1032" s="2"/>
      <c r="CB1032" s="2"/>
      <c r="CC1032" s="2"/>
      <c r="CD1032" s="2"/>
      <c r="CE1032" s="2"/>
      <c r="CF1032" s="2"/>
      <c r="CG1032" s="2"/>
      <c r="CH1032" s="2"/>
      <c r="CI1032" s="2"/>
      <c r="CJ1032" s="2"/>
      <c r="CK1032" s="2"/>
      <c r="CL1032" s="2"/>
      <c r="CM1032" s="2"/>
      <c r="CN1032" s="2"/>
      <c r="CO1032" s="2"/>
      <c r="CP1032" s="2"/>
      <c r="CQ1032" s="2"/>
      <c r="CR1032" s="2"/>
      <c r="CS1032" s="2"/>
      <c r="CT1032" s="2"/>
      <c r="CU1032" s="2"/>
      <c r="CV1032" s="2"/>
      <c r="CW1032" s="2"/>
      <c r="CX1032" s="2"/>
      <c r="CY1032" s="2"/>
      <c r="CZ1032" s="2"/>
      <c r="DA1032" s="2"/>
      <c r="DB1032" s="2"/>
      <c r="DC1032" s="2"/>
      <c r="DD1032" s="2"/>
      <c r="DE1032" s="2"/>
      <c r="DF1032" s="2"/>
      <c r="DG1032" s="2"/>
      <c r="DH1032" s="2"/>
      <c r="DI1032" s="2"/>
      <c r="DJ1032" s="2"/>
      <c r="DK1032" s="2"/>
      <c r="DL1032" s="2"/>
      <c r="DM1032" s="2"/>
      <c r="DN1032" s="2"/>
      <c r="DO1032" s="2"/>
      <c r="DP1032" s="2"/>
    </row>
    <row r="1033" spans="9:120" ht="9.9499999999999993" customHeight="1">
      <c r="I1033" s="2"/>
      <c r="J1033" s="2"/>
      <c r="K1033" s="2"/>
      <c r="L1033" s="2"/>
      <c r="M1033" s="2"/>
      <c r="N1033" s="2"/>
      <c r="O1033" s="2"/>
      <c r="P1033" s="2"/>
      <c r="Q1033" s="2"/>
      <c r="R1033" s="2"/>
      <c r="S1033" s="2"/>
      <c r="T1033" s="2"/>
      <c r="U1033" s="2"/>
      <c r="V1033" s="2"/>
      <c r="W1033" s="2"/>
      <c r="X1033" s="2"/>
      <c r="Y1033" s="2"/>
      <c r="Z1033" s="2"/>
      <c r="AA1033" s="2"/>
      <c r="AB1033" s="2"/>
      <c r="AC1033" s="2"/>
      <c r="AD1033" s="2"/>
      <c r="AE1033" s="2"/>
      <c r="AF1033" s="2"/>
      <c r="AG1033" s="2"/>
      <c r="AH1033" s="2"/>
      <c r="AI1033" s="2"/>
      <c r="AJ1033" s="2"/>
      <c r="AK1033" s="2"/>
      <c r="AL1033" s="2"/>
      <c r="AM1033" s="2"/>
      <c r="AN1033" s="2"/>
      <c r="AO1033" s="2"/>
      <c r="AP1033" s="2"/>
      <c r="AQ1033" s="2"/>
      <c r="AR1033" s="2"/>
      <c r="AS1033" s="2"/>
      <c r="AT1033" s="2"/>
      <c r="AU1033" s="2"/>
      <c r="AV1033" s="2"/>
      <c r="AW1033" s="2"/>
      <c r="AX1033" s="2"/>
      <c r="AY1033" s="2"/>
      <c r="AZ1033" s="2"/>
      <c r="BA1033" s="2"/>
      <c r="BB1033" s="2"/>
      <c r="BC1033" s="2"/>
      <c r="BD1033" s="2"/>
      <c r="BE1033" s="2"/>
      <c r="BF1033" s="2"/>
      <c r="BG1033" s="2"/>
      <c r="BH1033" s="2"/>
      <c r="BI1033" s="2"/>
      <c r="BJ1033" s="2"/>
      <c r="BK1033" s="2"/>
      <c r="BL1033" s="2"/>
      <c r="BM1033" s="2"/>
      <c r="BN1033" s="2"/>
      <c r="BO1033" s="2"/>
      <c r="BP1033" s="2"/>
      <c r="BQ1033" s="2"/>
      <c r="BR1033" s="2"/>
      <c r="BS1033" s="2"/>
      <c r="BT1033" s="2"/>
      <c r="BU1033" s="2"/>
      <c r="BV1033" s="2"/>
      <c r="BW1033" s="2"/>
      <c r="BX1033" s="2"/>
      <c r="BY1033" s="2"/>
      <c r="BZ1033" s="2"/>
      <c r="CA1033" s="2"/>
      <c r="CB1033" s="2"/>
      <c r="CC1033" s="2"/>
      <c r="CD1033" s="2"/>
      <c r="CE1033" s="2"/>
      <c r="CF1033" s="2"/>
      <c r="CG1033" s="2"/>
      <c r="CH1033" s="2"/>
      <c r="CI1033" s="2"/>
      <c r="CJ1033" s="2"/>
      <c r="CK1033" s="2"/>
      <c r="CL1033" s="2"/>
      <c r="CM1033" s="2"/>
      <c r="CN1033" s="2"/>
      <c r="CO1033" s="2"/>
      <c r="CP1033" s="2"/>
      <c r="CQ1033" s="2"/>
      <c r="CR1033" s="2"/>
      <c r="CS1033" s="2"/>
      <c r="CT1033" s="2"/>
      <c r="CU1033" s="2"/>
      <c r="CV1033" s="2"/>
      <c r="CW1033" s="2"/>
      <c r="CX1033" s="2"/>
      <c r="CY1033" s="2"/>
      <c r="CZ1033" s="2"/>
      <c r="DA1033" s="2"/>
      <c r="DB1033" s="2"/>
      <c r="DC1033" s="2"/>
      <c r="DD1033" s="2"/>
      <c r="DE1033" s="2"/>
      <c r="DF1033" s="2"/>
      <c r="DG1033" s="2"/>
      <c r="DH1033" s="2"/>
      <c r="DI1033" s="2"/>
      <c r="DJ1033" s="2"/>
      <c r="DK1033" s="2"/>
      <c r="DL1033" s="2"/>
      <c r="DM1033" s="2"/>
      <c r="DN1033" s="2"/>
      <c r="DO1033" s="2"/>
      <c r="DP1033" s="2"/>
    </row>
    <row r="1034" spans="9:120" ht="9.9499999999999993" customHeight="1">
      <c r="I1034" s="2"/>
      <c r="J1034" s="2"/>
      <c r="K1034" s="2"/>
      <c r="L1034" s="2"/>
      <c r="M1034" s="2"/>
      <c r="N1034" s="2"/>
      <c r="O1034" s="2"/>
      <c r="P1034" s="2"/>
      <c r="Q1034" s="2"/>
      <c r="R1034" s="2"/>
      <c r="S1034" s="2"/>
      <c r="T1034" s="2"/>
      <c r="U1034" s="2"/>
      <c r="V1034" s="2"/>
      <c r="W1034" s="2"/>
      <c r="X1034" s="2"/>
      <c r="Y1034" s="2"/>
      <c r="Z1034" s="2"/>
      <c r="AA1034" s="2"/>
      <c r="AB1034" s="2"/>
      <c r="AC1034" s="2"/>
      <c r="AD1034" s="2"/>
      <c r="AE1034" s="2"/>
      <c r="AF1034" s="2"/>
      <c r="AG1034" s="2"/>
      <c r="AH1034" s="2"/>
      <c r="AI1034" s="2"/>
      <c r="AJ1034" s="2"/>
      <c r="AK1034" s="2"/>
      <c r="AL1034" s="2"/>
      <c r="AM1034" s="2"/>
      <c r="AN1034" s="2"/>
      <c r="AO1034" s="2"/>
      <c r="AP1034" s="2"/>
      <c r="AQ1034" s="2"/>
      <c r="AR1034" s="2"/>
      <c r="AS1034" s="2"/>
      <c r="AT1034" s="2"/>
      <c r="AU1034" s="2"/>
      <c r="AV1034" s="2"/>
      <c r="AW1034" s="2"/>
      <c r="AX1034" s="2"/>
      <c r="AY1034" s="2"/>
      <c r="AZ1034" s="2"/>
      <c r="BA1034" s="2"/>
      <c r="BB1034" s="2"/>
      <c r="BC1034" s="2"/>
      <c r="BD1034" s="2"/>
      <c r="BE1034" s="2"/>
      <c r="BF1034" s="2"/>
      <c r="BG1034" s="2"/>
      <c r="BH1034" s="2"/>
      <c r="BI1034" s="2"/>
      <c r="BJ1034" s="2"/>
      <c r="BK1034" s="2"/>
      <c r="BL1034" s="2"/>
      <c r="BM1034" s="2"/>
      <c r="BN1034" s="2"/>
      <c r="BO1034" s="2"/>
      <c r="BP1034" s="2"/>
      <c r="BQ1034" s="2"/>
      <c r="BR1034" s="2"/>
      <c r="BS1034" s="2"/>
      <c r="BT1034" s="2"/>
      <c r="BU1034" s="2"/>
      <c r="BV1034" s="2"/>
      <c r="BW1034" s="2"/>
      <c r="BX1034" s="2"/>
      <c r="BY1034" s="2"/>
      <c r="BZ1034" s="2"/>
      <c r="CA1034" s="2"/>
      <c r="CB1034" s="2"/>
      <c r="CC1034" s="2"/>
      <c r="CD1034" s="2"/>
      <c r="CE1034" s="2"/>
      <c r="CF1034" s="2"/>
      <c r="CG1034" s="2"/>
      <c r="CH1034" s="2"/>
      <c r="CI1034" s="2"/>
      <c r="CJ1034" s="2"/>
      <c r="CK1034" s="2"/>
      <c r="CL1034" s="2"/>
      <c r="CM1034" s="2"/>
      <c r="CN1034" s="2"/>
      <c r="CO1034" s="2"/>
      <c r="CP1034" s="2"/>
      <c r="CQ1034" s="2"/>
      <c r="CR1034" s="2"/>
      <c r="CS1034" s="2"/>
      <c r="CT1034" s="2"/>
      <c r="CU1034" s="2"/>
      <c r="CV1034" s="2"/>
      <c r="CW1034" s="2"/>
      <c r="CX1034" s="2"/>
      <c r="CY1034" s="2"/>
      <c r="CZ1034" s="2"/>
      <c r="DA1034" s="2"/>
      <c r="DB1034" s="2"/>
      <c r="DC1034" s="2"/>
      <c r="DD1034" s="2"/>
      <c r="DE1034" s="2"/>
      <c r="DF1034" s="2"/>
      <c r="DG1034" s="2"/>
      <c r="DH1034" s="2"/>
      <c r="DI1034" s="2"/>
      <c r="DJ1034" s="2"/>
      <c r="DK1034" s="2"/>
      <c r="DL1034" s="2"/>
      <c r="DM1034" s="2"/>
      <c r="DN1034" s="2"/>
      <c r="DO1034" s="2"/>
      <c r="DP1034" s="2"/>
    </row>
    <row r="1035" spans="9:120" ht="9.9499999999999993" customHeight="1">
      <c r="I1035" s="2"/>
      <c r="J1035" s="2"/>
      <c r="K1035" s="2"/>
      <c r="L1035" s="2"/>
      <c r="M1035" s="2"/>
      <c r="N1035" s="2"/>
      <c r="O1035" s="2"/>
      <c r="P1035" s="2"/>
      <c r="Q1035" s="2"/>
      <c r="R1035" s="2"/>
      <c r="S1035" s="2"/>
      <c r="T1035" s="2"/>
      <c r="U1035" s="2"/>
      <c r="V1035" s="2"/>
      <c r="W1035" s="2"/>
      <c r="X1035" s="2"/>
      <c r="Y1035" s="2"/>
      <c r="Z1035" s="2"/>
      <c r="AA1035" s="2"/>
      <c r="AB1035" s="2"/>
      <c r="AC1035" s="2"/>
      <c r="AD1035" s="2"/>
      <c r="AE1035" s="2"/>
      <c r="AF1035" s="2"/>
      <c r="AG1035" s="2"/>
      <c r="AH1035" s="2"/>
      <c r="AI1035" s="2"/>
      <c r="AJ1035" s="2"/>
      <c r="AK1035" s="2"/>
      <c r="AL1035" s="2"/>
      <c r="AM1035" s="2"/>
      <c r="AN1035" s="2"/>
      <c r="AO1035" s="2"/>
      <c r="AP1035" s="2"/>
      <c r="AQ1035" s="2"/>
      <c r="AR1035" s="2"/>
      <c r="AS1035" s="2"/>
      <c r="AT1035" s="2"/>
      <c r="AU1035" s="2"/>
      <c r="AV1035" s="2"/>
      <c r="AW1035" s="2"/>
      <c r="AX1035" s="2"/>
      <c r="AY1035" s="2"/>
      <c r="AZ1035" s="2"/>
      <c r="BA1035" s="2"/>
      <c r="BB1035" s="2"/>
      <c r="BC1035" s="2"/>
      <c r="BD1035" s="2"/>
      <c r="BE1035" s="2"/>
      <c r="BF1035" s="2"/>
      <c r="BG1035" s="2"/>
      <c r="BH1035" s="2"/>
      <c r="BI1035" s="2"/>
      <c r="BJ1035" s="2"/>
      <c r="BK1035" s="2"/>
      <c r="BL1035" s="2"/>
      <c r="BM1035" s="2"/>
      <c r="BN1035" s="2"/>
      <c r="BO1035" s="2"/>
      <c r="BP1035" s="2"/>
      <c r="BQ1035" s="2"/>
      <c r="BR1035" s="2"/>
      <c r="BS1035" s="2"/>
      <c r="BT1035" s="2"/>
      <c r="BU1035" s="2"/>
      <c r="BV1035" s="2"/>
      <c r="BW1035" s="2"/>
      <c r="BX1035" s="2"/>
      <c r="BY1035" s="2"/>
      <c r="BZ1035" s="2"/>
      <c r="CA1035" s="2"/>
      <c r="CB1035" s="2"/>
      <c r="CC1035" s="2"/>
      <c r="CD1035" s="2"/>
      <c r="CE1035" s="2"/>
      <c r="CF1035" s="2"/>
      <c r="CG1035" s="2"/>
      <c r="CH1035" s="2"/>
      <c r="CI1035" s="2"/>
      <c r="CJ1035" s="2"/>
      <c r="CK1035" s="2"/>
      <c r="CL1035" s="2"/>
      <c r="CM1035" s="2"/>
      <c r="CN1035" s="2"/>
      <c r="CO1035" s="2"/>
      <c r="CP1035" s="2"/>
      <c r="CQ1035" s="2"/>
      <c r="CR1035" s="2"/>
      <c r="CS1035" s="2"/>
      <c r="CT1035" s="2"/>
      <c r="CU1035" s="2"/>
      <c r="CV1035" s="2"/>
      <c r="CW1035" s="2"/>
      <c r="CX1035" s="2"/>
      <c r="CY1035" s="2"/>
      <c r="CZ1035" s="2"/>
      <c r="DA1035" s="2"/>
      <c r="DB1035" s="2"/>
      <c r="DC1035" s="2"/>
      <c r="DD1035" s="2"/>
      <c r="DE1035" s="2"/>
      <c r="DF1035" s="2"/>
      <c r="DG1035" s="2"/>
      <c r="DH1035" s="2"/>
      <c r="DI1035" s="2"/>
      <c r="DJ1035" s="2"/>
      <c r="DK1035" s="2"/>
      <c r="DL1035" s="2"/>
      <c r="DM1035" s="2"/>
      <c r="DN1035" s="2"/>
      <c r="DO1035" s="2"/>
      <c r="DP1035" s="2"/>
    </row>
    <row r="1036" spans="9:120" ht="9.9499999999999993" customHeight="1">
      <c r="I1036" s="2"/>
      <c r="J1036" s="2"/>
      <c r="K1036" s="2"/>
      <c r="L1036" s="2"/>
      <c r="M1036" s="2"/>
      <c r="N1036" s="2"/>
      <c r="O1036" s="2"/>
      <c r="P1036" s="2"/>
      <c r="Q1036" s="2"/>
      <c r="R1036" s="2"/>
      <c r="S1036" s="2"/>
      <c r="T1036" s="2"/>
      <c r="U1036" s="2"/>
      <c r="V1036" s="2"/>
      <c r="W1036" s="2"/>
      <c r="X1036" s="2"/>
      <c r="Y1036" s="2"/>
      <c r="Z1036" s="2"/>
      <c r="AA1036" s="2"/>
      <c r="AB1036" s="2"/>
      <c r="AC1036" s="2"/>
      <c r="AD1036" s="2"/>
      <c r="AE1036" s="2"/>
      <c r="AF1036" s="2"/>
      <c r="AG1036" s="2"/>
      <c r="AH1036" s="2"/>
      <c r="AI1036" s="2"/>
      <c r="AJ1036" s="2"/>
      <c r="AK1036" s="2"/>
      <c r="AL1036" s="2"/>
      <c r="AM1036" s="2"/>
      <c r="AN1036" s="2"/>
      <c r="AO1036" s="2"/>
      <c r="AP1036" s="2"/>
      <c r="AQ1036" s="2"/>
      <c r="AR1036" s="2"/>
      <c r="AS1036" s="2"/>
      <c r="AT1036" s="2"/>
      <c r="AU1036" s="2"/>
      <c r="AV1036" s="2"/>
      <c r="AW1036" s="2"/>
      <c r="AX1036" s="2"/>
      <c r="AY1036" s="2"/>
      <c r="AZ1036" s="2"/>
      <c r="BA1036" s="2"/>
      <c r="BB1036" s="2"/>
      <c r="BC1036" s="2"/>
      <c r="BD1036" s="2"/>
      <c r="BE1036" s="2"/>
      <c r="BF1036" s="2"/>
      <c r="BG1036" s="2"/>
      <c r="BH1036" s="2"/>
      <c r="BI1036" s="2"/>
      <c r="BJ1036" s="2"/>
      <c r="BK1036" s="2"/>
      <c r="BL1036" s="2"/>
      <c r="BM1036" s="2"/>
      <c r="BN1036" s="2"/>
      <c r="BO1036" s="2"/>
      <c r="BP1036" s="2"/>
      <c r="BQ1036" s="2"/>
      <c r="BR1036" s="2"/>
      <c r="BS1036" s="2"/>
      <c r="BT1036" s="2"/>
      <c r="BU1036" s="2"/>
      <c r="BV1036" s="2"/>
      <c r="BW1036" s="2"/>
      <c r="BX1036" s="2"/>
      <c r="BY1036" s="2"/>
      <c r="BZ1036" s="2"/>
      <c r="CA1036" s="2"/>
      <c r="CB1036" s="2"/>
      <c r="CC1036" s="2"/>
      <c r="CD1036" s="2"/>
      <c r="CE1036" s="2"/>
      <c r="CF1036" s="2"/>
      <c r="CG1036" s="2"/>
      <c r="CH1036" s="2"/>
      <c r="CI1036" s="2"/>
      <c r="CJ1036" s="2"/>
      <c r="CK1036" s="2"/>
      <c r="CL1036" s="2"/>
      <c r="CM1036" s="2"/>
      <c r="CN1036" s="2"/>
      <c r="CO1036" s="2"/>
      <c r="CP1036" s="2"/>
      <c r="CQ1036" s="2"/>
      <c r="CR1036" s="2"/>
      <c r="CS1036" s="2"/>
      <c r="CT1036" s="2"/>
      <c r="CU1036" s="2"/>
      <c r="CV1036" s="2"/>
      <c r="CW1036" s="2"/>
      <c r="CX1036" s="2"/>
      <c r="CY1036" s="2"/>
      <c r="CZ1036" s="2"/>
      <c r="DA1036" s="2"/>
      <c r="DB1036" s="2"/>
      <c r="DC1036" s="2"/>
      <c r="DD1036" s="2"/>
      <c r="DE1036" s="2"/>
      <c r="DF1036" s="2"/>
      <c r="DG1036" s="2"/>
      <c r="DH1036" s="2"/>
      <c r="DI1036" s="2"/>
      <c r="DJ1036" s="2"/>
      <c r="DK1036" s="2"/>
      <c r="DL1036" s="2"/>
      <c r="DM1036" s="2"/>
      <c r="DN1036" s="2"/>
      <c r="DO1036" s="2"/>
      <c r="DP1036" s="2"/>
    </row>
    <row r="1037" spans="9:120" ht="9.9499999999999993" customHeight="1">
      <c r="I1037" s="2"/>
      <c r="J1037" s="2"/>
      <c r="K1037" s="2"/>
      <c r="L1037" s="2"/>
      <c r="M1037" s="2"/>
      <c r="N1037" s="2"/>
      <c r="O1037" s="2"/>
      <c r="P1037" s="2"/>
      <c r="Q1037" s="2"/>
      <c r="R1037" s="2"/>
      <c r="S1037" s="2"/>
      <c r="T1037" s="2"/>
      <c r="U1037" s="2"/>
      <c r="V1037" s="2"/>
      <c r="W1037" s="2"/>
      <c r="X1037" s="2"/>
      <c r="Y1037" s="2"/>
      <c r="Z1037" s="2"/>
      <c r="AA1037" s="2"/>
      <c r="AB1037" s="2"/>
      <c r="AC1037" s="2"/>
      <c r="AD1037" s="2"/>
      <c r="AE1037" s="2"/>
      <c r="AF1037" s="2"/>
      <c r="AG1037" s="2"/>
      <c r="AH1037" s="2"/>
      <c r="AI1037" s="2"/>
      <c r="AJ1037" s="2"/>
      <c r="AK1037" s="2"/>
      <c r="AL1037" s="2"/>
      <c r="AM1037" s="2"/>
      <c r="AN1037" s="2"/>
      <c r="AO1037" s="2"/>
      <c r="AP1037" s="2"/>
      <c r="AQ1037" s="2"/>
      <c r="AR1037" s="2"/>
      <c r="AS1037" s="2"/>
      <c r="AT1037" s="2"/>
      <c r="AU1037" s="2"/>
      <c r="AV1037" s="2"/>
      <c r="AW1037" s="2"/>
      <c r="AX1037" s="2"/>
      <c r="AY1037" s="2"/>
      <c r="AZ1037" s="2"/>
      <c r="BA1037" s="2"/>
      <c r="BB1037" s="2"/>
      <c r="BC1037" s="2"/>
      <c r="BD1037" s="2"/>
      <c r="BE1037" s="2"/>
      <c r="BF1037" s="2"/>
      <c r="BG1037" s="2"/>
      <c r="BH1037" s="2"/>
      <c r="BI1037" s="2"/>
      <c r="BJ1037" s="2"/>
      <c r="BK1037" s="2"/>
      <c r="BL1037" s="2"/>
      <c r="BM1037" s="2"/>
      <c r="BN1037" s="2"/>
      <c r="BO1037" s="2"/>
      <c r="BP1037" s="2"/>
      <c r="BQ1037" s="2"/>
      <c r="BR1037" s="2"/>
      <c r="BS1037" s="2"/>
      <c r="BT1037" s="2"/>
      <c r="BU1037" s="2"/>
      <c r="BV1037" s="2"/>
      <c r="BW1037" s="2"/>
      <c r="BX1037" s="2"/>
      <c r="BY1037" s="2"/>
      <c r="BZ1037" s="2"/>
      <c r="CA1037" s="2"/>
      <c r="CB1037" s="2"/>
      <c r="CC1037" s="2"/>
      <c r="CD1037" s="2"/>
      <c r="CE1037" s="2"/>
      <c r="CF1037" s="2"/>
      <c r="CG1037" s="2"/>
      <c r="CH1037" s="2"/>
      <c r="CI1037" s="2"/>
      <c r="CJ1037" s="2"/>
      <c r="CK1037" s="2"/>
      <c r="CL1037" s="2"/>
      <c r="CM1037" s="2"/>
      <c r="CN1037" s="2"/>
      <c r="CO1037" s="2"/>
      <c r="CP1037" s="2"/>
      <c r="CQ1037" s="2"/>
      <c r="CR1037" s="2"/>
      <c r="CS1037" s="2"/>
      <c r="CT1037" s="2"/>
      <c r="CU1037" s="2"/>
      <c r="CV1037" s="2"/>
      <c r="CW1037" s="2"/>
      <c r="CX1037" s="2"/>
      <c r="CY1037" s="2"/>
      <c r="CZ1037" s="2"/>
      <c r="DA1037" s="2"/>
      <c r="DB1037" s="2"/>
      <c r="DC1037" s="2"/>
      <c r="DD1037" s="2"/>
      <c r="DE1037" s="2"/>
      <c r="DF1037" s="2"/>
      <c r="DG1037" s="2"/>
      <c r="DH1037" s="2"/>
      <c r="DI1037" s="2"/>
      <c r="DJ1037" s="2"/>
      <c r="DK1037" s="2"/>
      <c r="DL1037" s="2"/>
      <c r="DM1037" s="2"/>
      <c r="DN1037" s="2"/>
      <c r="DO1037" s="2"/>
      <c r="DP1037" s="2"/>
    </row>
    <row r="1038" spans="9:120" ht="9.9499999999999993" customHeight="1">
      <c r="I1038" s="2"/>
      <c r="J1038" s="2"/>
      <c r="K1038" s="2"/>
      <c r="L1038" s="2"/>
      <c r="M1038" s="2"/>
      <c r="N1038" s="2"/>
      <c r="O1038" s="2"/>
      <c r="P1038" s="2"/>
      <c r="Q1038" s="2"/>
      <c r="R1038" s="2"/>
      <c r="S1038" s="2"/>
      <c r="T1038" s="2"/>
      <c r="U1038" s="2"/>
      <c r="V1038" s="2"/>
      <c r="W1038" s="2"/>
      <c r="X1038" s="2"/>
      <c r="Y1038" s="2"/>
      <c r="Z1038" s="2"/>
      <c r="AA1038" s="2"/>
      <c r="AB1038" s="2"/>
      <c r="AC1038" s="2"/>
      <c r="AD1038" s="2"/>
      <c r="AE1038" s="2"/>
      <c r="AF1038" s="2"/>
      <c r="AG1038" s="2"/>
      <c r="AH1038" s="2"/>
      <c r="AI1038" s="2"/>
      <c r="AJ1038" s="2"/>
      <c r="AK1038" s="2"/>
      <c r="AL1038" s="2"/>
      <c r="AM1038" s="2"/>
      <c r="AN1038" s="2"/>
      <c r="AO1038" s="2"/>
      <c r="AP1038" s="2"/>
      <c r="AQ1038" s="2"/>
      <c r="AR1038" s="2"/>
      <c r="AS1038" s="2"/>
      <c r="AT1038" s="2"/>
      <c r="AU1038" s="2"/>
      <c r="AV1038" s="2"/>
      <c r="AW1038" s="2"/>
      <c r="AX1038" s="2"/>
      <c r="AY1038" s="2"/>
      <c r="AZ1038" s="2"/>
      <c r="BA1038" s="2"/>
      <c r="BB1038" s="2"/>
      <c r="BC1038" s="2"/>
      <c r="BD1038" s="2"/>
      <c r="BE1038" s="2"/>
      <c r="BF1038" s="2"/>
      <c r="BG1038" s="2"/>
      <c r="BH1038" s="2"/>
      <c r="BI1038" s="2"/>
      <c r="BJ1038" s="2"/>
      <c r="BK1038" s="2"/>
      <c r="BL1038" s="2"/>
      <c r="BM1038" s="2"/>
      <c r="BN1038" s="2"/>
      <c r="BO1038" s="2"/>
      <c r="BP1038" s="2"/>
      <c r="BQ1038" s="2"/>
      <c r="BR1038" s="2"/>
      <c r="BS1038" s="2"/>
      <c r="BT1038" s="2"/>
      <c r="BU1038" s="2"/>
      <c r="BV1038" s="2"/>
      <c r="BW1038" s="2"/>
      <c r="BX1038" s="2"/>
      <c r="BY1038" s="2"/>
      <c r="BZ1038" s="2"/>
      <c r="CA1038" s="2"/>
      <c r="CB1038" s="2"/>
      <c r="CC1038" s="2"/>
      <c r="CD1038" s="2"/>
      <c r="CE1038" s="2"/>
      <c r="CF1038" s="2"/>
      <c r="CG1038" s="2"/>
      <c r="CH1038" s="2"/>
      <c r="CI1038" s="2"/>
      <c r="CJ1038" s="2"/>
      <c r="CK1038" s="2"/>
      <c r="CL1038" s="2"/>
      <c r="CM1038" s="2"/>
      <c r="CN1038" s="2"/>
      <c r="CO1038" s="2"/>
      <c r="CP1038" s="2"/>
      <c r="CQ1038" s="2"/>
      <c r="CR1038" s="2"/>
      <c r="CS1038" s="2"/>
      <c r="CT1038" s="2"/>
      <c r="CU1038" s="2"/>
      <c r="CV1038" s="2"/>
      <c r="CW1038" s="2"/>
      <c r="CX1038" s="2"/>
      <c r="CY1038" s="2"/>
      <c r="CZ1038" s="2"/>
      <c r="DA1038" s="2"/>
      <c r="DB1038" s="2"/>
      <c r="DC1038" s="2"/>
      <c r="DD1038" s="2"/>
      <c r="DE1038" s="2"/>
      <c r="DF1038" s="2"/>
      <c r="DG1038" s="2"/>
      <c r="DH1038" s="2"/>
      <c r="DI1038" s="2"/>
      <c r="DJ1038" s="2"/>
      <c r="DK1038" s="2"/>
      <c r="DL1038" s="2"/>
      <c r="DM1038" s="2"/>
      <c r="DN1038" s="2"/>
      <c r="DO1038" s="2"/>
      <c r="DP1038" s="2"/>
    </row>
    <row r="1039" spans="9:120" ht="9.9499999999999993" customHeight="1">
      <c r="I1039" s="2"/>
      <c r="J1039" s="2"/>
      <c r="K1039" s="2"/>
      <c r="L1039" s="2"/>
      <c r="M1039" s="2"/>
      <c r="N1039" s="2"/>
      <c r="O1039" s="2"/>
      <c r="P1039" s="2"/>
      <c r="Q1039" s="2"/>
      <c r="R1039" s="2"/>
      <c r="S1039" s="2"/>
      <c r="T1039" s="2"/>
      <c r="U1039" s="2"/>
      <c r="V1039" s="2"/>
      <c r="W1039" s="2"/>
      <c r="X1039" s="2"/>
      <c r="Y1039" s="2"/>
      <c r="Z1039" s="2"/>
      <c r="AA1039" s="2"/>
      <c r="AB1039" s="2"/>
      <c r="AC1039" s="2"/>
      <c r="AD1039" s="2"/>
      <c r="AE1039" s="2"/>
      <c r="AF1039" s="2"/>
      <c r="AG1039" s="2"/>
      <c r="AH1039" s="2"/>
      <c r="AI1039" s="2"/>
      <c r="AJ1039" s="2"/>
      <c r="AK1039" s="2"/>
      <c r="AL1039" s="2"/>
      <c r="AM1039" s="2"/>
      <c r="AN1039" s="2"/>
      <c r="AO1039" s="2"/>
      <c r="AP1039" s="2"/>
      <c r="AQ1039" s="2"/>
      <c r="AR1039" s="2"/>
      <c r="AS1039" s="2"/>
      <c r="AT1039" s="2"/>
      <c r="AU1039" s="2"/>
      <c r="AV1039" s="2"/>
      <c r="AW1039" s="2"/>
      <c r="AX1039" s="2"/>
      <c r="AY1039" s="2"/>
      <c r="AZ1039" s="2"/>
      <c r="BA1039" s="2"/>
      <c r="BB1039" s="2"/>
      <c r="BC1039" s="2"/>
      <c r="BD1039" s="2"/>
      <c r="BE1039" s="2"/>
      <c r="BF1039" s="2"/>
      <c r="BG1039" s="2"/>
      <c r="BH1039" s="2"/>
      <c r="BI1039" s="2"/>
      <c r="BJ1039" s="2"/>
      <c r="BK1039" s="2"/>
      <c r="BL1039" s="2"/>
      <c r="BM1039" s="2"/>
      <c r="BN1039" s="2"/>
      <c r="BO1039" s="2"/>
      <c r="BP1039" s="2"/>
      <c r="BQ1039" s="2"/>
      <c r="BR1039" s="2"/>
      <c r="BS1039" s="2"/>
      <c r="BT1039" s="2"/>
      <c r="BU1039" s="2"/>
      <c r="BV1039" s="2"/>
      <c r="BW1039" s="2"/>
      <c r="BX1039" s="2"/>
      <c r="BY1039" s="2"/>
      <c r="BZ1039" s="2"/>
      <c r="CA1039" s="2"/>
      <c r="CB1039" s="2"/>
      <c r="CC1039" s="2"/>
      <c r="CD1039" s="2"/>
      <c r="CE1039" s="2"/>
      <c r="CF1039" s="2"/>
      <c r="CG1039" s="2"/>
      <c r="CH1039" s="2"/>
      <c r="CI1039" s="2"/>
      <c r="CJ1039" s="2"/>
      <c r="CK1039" s="2"/>
      <c r="CL1039" s="2"/>
      <c r="CM1039" s="2"/>
      <c r="CN1039" s="2"/>
      <c r="CO1039" s="2"/>
      <c r="CP1039" s="2"/>
      <c r="CQ1039" s="2"/>
      <c r="CR1039" s="2"/>
      <c r="CS1039" s="2"/>
      <c r="CT1039" s="2"/>
      <c r="CU1039" s="2"/>
      <c r="CV1039" s="2"/>
      <c r="CW1039" s="2"/>
      <c r="CX1039" s="2"/>
      <c r="CY1039" s="2"/>
      <c r="CZ1039" s="2"/>
      <c r="DA1039" s="2"/>
      <c r="DB1039" s="2"/>
      <c r="DC1039" s="2"/>
      <c r="DD1039" s="2"/>
      <c r="DE1039" s="2"/>
      <c r="DF1039" s="2"/>
      <c r="DG1039" s="2"/>
      <c r="DH1039" s="2"/>
      <c r="DI1039" s="2"/>
      <c r="DJ1039" s="2"/>
      <c r="DK1039" s="2"/>
      <c r="DL1039" s="2"/>
      <c r="DM1039" s="2"/>
      <c r="DN1039" s="2"/>
      <c r="DO1039" s="2"/>
      <c r="DP1039" s="2"/>
    </row>
    <row r="1040" spans="9:120" ht="9.9499999999999993" customHeight="1">
      <c r="I1040" s="2"/>
      <c r="J1040" s="2"/>
      <c r="K1040" s="2"/>
      <c r="L1040" s="2"/>
      <c r="M1040" s="2"/>
      <c r="N1040" s="2"/>
      <c r="O1040" s="2"/>
      <c r="P1040" s="2"/>
      <c r="Q1040" s="2"/>
      <c r="R1040" s="2"/>
      <c r="S1040" s="2"/>
      <c r="T1040" s="2"/>
      <c r="U1040" s="2"/>
      <c r="V1040" s="2"/>
      <c r="W1040" s="2"/>
      <c r="X1040" s="2"/>
      <c r="Y1040" s="2"/>
      <c r="Z1040" s="2"/>
      <c r="AA1040" s="2"/>
      <c r="AB1040" s="2"/>
      <c r="AC1040" s="2"/>
      <c r="AD1040" s="2"/>
      <c r="AE1040" s="2"/>
      <c r="AF1040" s="2"/>
      <c r="AG1040" s="2"/>
      <c r="AH1040" s="2"/>
      <c r="AI1040" s="2"/>
      <c r="AJ1040" s="2"/>
      <c r="AK1040" s="2"/>
      <c r="AL1040" s="2"/>
      <c r="AM1040" s="2"/>
      <c r="AN1040" s="2"/>
      <c r="AO1040" s="2"/>
      <c r="AP1040" s="2"/>
      <c r="AQ1040" s="2"/>
      <c r="AR1040" s="2"/>
      <c r="AS1040" s="2"/>
      <c r="AT1040" s="2"/>
      <c r="AU1040" s="2"/>
      <c r="AV1040" s="2"/>
      <c r="AW1040" s="2"/>
      <c r="AX1040" s="2"/>
      <c r="AY1040" s="2"/>
      <c r="AZ1040" s="2"/>
      <c r="BA1040" s="2"/>
      <c r="BB1040" s="2"/>
      <c r="BC1040" s="2"/>
      <c r="BD1040" s="2"/>
      <c r="BE1040" s="2"/>
      <c r="BF1040" s="2"/>
      <c r="BG1040" s="2"/>
      <c r="BH1040" s="2"/>
      <c r="BI1040" s="2"/>
      <c r="BJ1040" s="2"/>
      <c r="BK1040" s="2"/>
      <c r="BL1040" s="2"/>
      <c r="BM1040" s="2"/>
      <c r="BN1040" s="2"/>
      <c r="BO1040" s="2"/>
      <c r="BP1040" s="2"/>
      <c r="BQ1040" s="2"/>
      <c r="BR1040" s="2"/>
      <c r="BS1040" s="2"/>
      <c r="BT1040" s="2"/>
      <c r="BU1040" s="2"/>
      <c r="BV1040" s="2"/>
      <c r="BW1040" s="2"/>
      <c r="BX1040" s="2"/>
      <c r="BY1040" s="2"/>
      <c r="BZ1040" s="2"/>
      <c r="CA1040" s="2"/>
      <c r="CB1040" s="2"/>
      <c r="CC1040" s="2"/>
      <c r="CD1040" s="2"/>
      <c r="CE1040" s="2"/>
      <c r="CF1040" s="2"/>
      <c r="CG1040" s="2"/>
      <c r="CH1040" s="2"/>
      <c r="CI1040" s="2"/>
      <c r="CJ1040" s="2"/>
      <c r="CK1040" s="2"/>
      <c r="CL1040" s="2"/>
      <c r="CM1040" s="2"/>
      <c r="CN1040" s="2"/>
      <c r="CO1040" s="2"/>
      <c r="CP1040" s="2"/>
      <c r="CQ1040" s="2"/>
      <c r="CR1040" s="2"/>
      <c r="CS1040" s="2"/>
      <c r="CT1040" s="2"/>
      <c r="CU1040" s="2"/>
      <c r="CV1040" s="2"/>
      <c r="CW1040" s="2"/>
      <c r="CX1040" s="2"/>
      <c r="CY1040" s="2"/>
      <c r="CZ1040" s="2"/>
      <c r="DA1040" s="2"/>
      <c r="DB1040" s="2"/>
      <c r="DC1040" s="2"/>
      <c r="DD1040" s="2"/>
      <c r="DE1040" s="2"/>
      <c r="DF1040" s="2"/>
      <c r="DG1040" s="2"/>
      <c r="DH1040" s="2"/>
      <c r="DI1040" s="2"/>
      <c r="DJ1040" s="2"/>
      <c r="DK1040" s="2"/>
      <c r="DL1040" s="2"/>
      <c r="DM1040" s="2"/>
      <c r="DN1040" s="2"/>
      <c r="DO1040" s="2"/>
      <c r="DP1040" s="2"/>
    </row>
    <row r="1041" spans="9:120" ht="9.9499999999999993" customHeight="1">
      <c r="I1041" s="2"/>
      <c r="J1041" s="2"/>
      <c r="K1041" s="2"/>
      <c r="L1041" s="2"/>
      <c r="M1041" s="2"/>
      <c r="N1041" s="2"/>
      <c r="O1041" s="2"/>
      <c r="P1041" s="2"/>
      <c r="Q1041" s="2"/>
      <c r="R1041" s="2"/>
      <c r="S1041" s="2"/>
      <c r="T1041" s="2"/>
      <c r="U1041" s="2"/>
      <c r="V1041" s="2"/>
      <c r="W1041" s="2"/>
      <c r="X1041" s="2"/>
      <c r="Y1041" s="2"/>
      <c r="Z1041" s="2"/>
      <c r="AA1041" s="2"/>
      <c r="AB1041" s="2"/>
      <c r="AC1041" s="2"/>
      <c r="AD1041" s="2"/>
      <c r="AE1041" s="2"/>
      <c r="AF1041" s="2"/>
      <c r="AG1041" s="2"/>
      <c r="AH1041" s="2"/>
      <c r="AI1041" s="2"/>
      <c r="AJ1041" s="2"/>
      <c r="AK1041" s="2"/>
      <c r="AL1041" s="2"/>
      <c r="AM1041" s="2"/>
      <c r="AN1041" s="2"/>
      <c r="AO1041" s="2"/>
      <c r="AP1041" s="2"/>
      <c r="AQ1041" s="2"/>
      <c r="AR1041" s="2"/>
      <c r="AS1041" s="2"/>
      <c r="AT1041" s="2"/>
      <c r="AU1041" s="2"/>
      <c r="AV1041" s="2"/>
      <c r="AW1041" s="2"/>
      <c r="AX1041" s="2"/>
      <c r="AY1041" s="2"/>
      <c r="AZ1041" s="2"/>
      <c r="BA1041" s="2"/>
      <c r="BB1041" s="2"/>
      <c r="BC1041" s="2"/>
      <c r="BD1041" s="2"/>
      <c r="BE1041" s="2"/>
      <c r="BF1041" s="2"/>
      <c r="BG1041" s="2"/>
      <c r="BH1041" s="2"/>
      <c r="BI1041" s="2"/>
      <c r="BJ1041" s="2"/>
      <c r="BK1041" s="2"/>
      <c r="BL1041" s="2"/>
      <c r="BM1041" s="2"/>
      <c r="BN1041" s="2"/>
      <c r="BO1041" s="2"/>
      <c r="BP1041" s="2"/>
      <c r="BQ1041" s="2"/>
      <c r="BR1041" s="2"/>
      <c r="BS1041" s="2"/>
      <c r="BT1041" s="2"/>
      <c r="BU1041" s="2"/>
      <c r="BV1041" s="2"/>
      <c r="BW1041" s="2"/>
      <c r="BX1041" s="2"/>
      <c r="BY1041" s="2"/>
      <c r="BZ1041" s="2"/>
      <c r="CA1041" s="2"/>
      <c r="CB1041" s="2"/>
      <c r="CC1041" s="2"/>
      <c r="CD1041" s="2"/>
      <c r="CE1041" s="2"/>
      <c r="CF1041" s="2"/>
      <c r="CG1041" s="2"/>
      <c r="CH1041" s="2"/>
      <c r="CI1041" s="2"/>
      <c r="CJ1041" s="2"/>
      <c r="CK1041" s="2"/>
      <c r="CL1041" s="2"/>
      <c r="CM1041" s="2"/>
      <c r="CN1041" s="2"/>
      <c r="CO1041" s="2"/>
      <c r="CP1041" s="2"/>
      <c r="CQ1041" s="2"/>
      <c r="CR1041" s="2"/>
      <c r="CS1041" s="2"/>
      <c r="CT1041" s="2"/>
      <c r="CU1041" s="2"/>
      <c r="CV1041" s="2"/>
      <c r="CW1041" s="2"/>
      <c r="CX1041" s="2"/>
      <c r="CY1041" s="2"/>
      <c r="CZ1041" s="2"/>
      <c r="DA1041" s="2"/>
      <c r="DB1041" s="2"/>
      <c r="DC1041" s="2"/>
      <c r="DD1041" s="2"/>
      <c r="DE1041" s="2"/>
      <c r="DF1041" s="2"/>
      <c r="DG1041" s="2"/>
      <c r="DH1041" s="2"/>
      <c r="DI1041" s="2"/>
      <c r="DJ1041" s="2"/>
      <c r="DK1041" s="2"/>
      <c r="DL1041" s="2"/>
      <c r="DM1041" s="2"/>
      <c r="DN1041" s="2"/>
      <c r="DO1041" s="2"/>
      <c r="DP1041" s="2"/>
    </row>
    <row r="1042" spans="9:120" ht="9.9499999999999993" customHeight="1">
      <c r="I1042" s="2"/>
      <c r="J1042" s="2"/>
      <c r="K1042" s="2"/>
      <c r="L1042" s="2"/>
      <c r="M1042" s="2"/>
      <c r="N1042" s="2"/>
      <c r="O1042" s="2"/>
      <c r="P1042" s="2"/>
      <c r="Q1042" s="2"/>
      <c r="R1042" s="2"/>
      <c r="S1042" s="2"/>
      <c r="T1042" s="2"/>
      <c r="U1042" s="2"/>
      <c r="V1042" s="2"/>
      <c r="W1042" s="2"/>
      <c r="X1042" s="2"/>
      <c r="Y1042" s="2"/>
      <c r="Z1042" s="2"/>
      <c r="AA1042" s="2"/>
      <c r="AB1042" s="2"/>
      <c r="AC1042" s="2"/>
      <c r="AD1042" s="2"/>
      <c r="AE1042" s="2"/>
      <c r="AF1042" s="2"/>
      <c r="AG1042" s="2"/>
      <c r="AH1042" s="2"/>
      <c r="AI1042" s="2"/>
      <c r="AJ1042" s="2"/>
      <c r="AK1042" s="2"/>
      <c r="AL1042" s="2"/>
      <c r="AM1042" s="2"/>
      <c r="AN1042" s="2"/>
      <c r="AO1042" s="2"/>
      <c r="AP1042" s="2"/>
      <c r="AQ1042" s="2"/>
      <c r="AR1042" s="2"/>
      <c r="AS1042" s="2"/>
      <c r="AT1042" s="2"/>
      <c r="AU1042" s="2"/>
      <c r="AV1042" s="2"/>
      <c r="AW1042" s="2"/>
      <c r="AX1042" s="2"/>
      <c r="AY1042" s="2"/>
      <c r="AZ1042" s="2"/>
      <c r="BA1042" s="2"/>
      <c r="BB1042" s="2"/>
      <c r="BC1042" s="2"/>
      <c r="BD1042" s="2"/>
      <c r="BE1042" s="2"/>
      <c r="BF1042" s="2"/>
      <c r="BG1042" s="2"/>
      <c r="BH1042" s="2"/>
      <c r="BI1042" s="2"/>
      <c r="BJ1042" s="2"/>
      <c r="BK1042" s="2"/>
      <c r="BL1042" s="2"/>
      <c r="BM1042" s="2"/>
      <c r="BN1042" s="2"/>
      <c r="BO1042" s="2"/>
      <c r="BP1042" s="2"/>
      <c r="BQ1042" s="2"/>
      <c r="BR1042" s="2"/>
      <c r="BS1042" s="2"/>
      <c r="BT1042" s="2"/>
      <c r="BU1042" s="2"/>
      <c r="BV1042" s="2"/>
      <c r="BW1042" s="2"/>
      <c r="BX1042" s="2"/>
      <c r="BY1042" s="2"/>
      <c r="BZ1042" s="2"/>
      <c r="CA1042" s="2"/>
      <c r="CB1042" s="2"/>
      <c r="CC1042" s="2"/>
      <c r="CD1042" s="2"/>
      <c r="CE1042" s="2"/>
      <c r="CF1042" s="2"/>
      <c r="CG1042" s="2"/>
      <c r="CH1042" s="2"/>
      <c r="CI1042" s="2"/>
      <c r="CJ1042" s="2"/>
      <c r="CK1042" s="2"/>
      <c r="CL1042" s="2"/>
      <c r="CM1042" s="2"/>
      <c r="CN1042" s="2"/>
      <c r="CO1042" s="2"/>
      <c r="CP1042" s="2"/>
      <c r="CQ1042" s="2"/>
      <c r="CR1042" s="2"/>
      <c r="CS1042" s="2"/>
      <c r="CT1042" s="2"/>
      <c r="CU1042" s="2"/>
      <c r="CV1042" s="2"/>
      <c r="CW1042" s="2"/>
      <c r="CX1042" s="2"/>
      <c r="CY1042" s="2"/>
      <c r="CZ1042" s="2"/>
      <c r="DA1042" s="2"/>
      <c r="DB1042" s="2"/>
      <c r="DC1042" s="2"/>
      <c r="DD1042" s="2"/>
      <c r="DE1042" s="2"/>
      <c r="DF1042" s="2"/>
      <c r="DG1042" s="2"/>
      <c r="DH1042" s="2"/>
      <c r="DI1042" s="2"/>
      <c r="DJ1042" s="2"/>
      <c r="DK1042" s="2"/>
      <c r="DL1042" s="2"/>
      <c r="DM1042" s="2"/>
      <c r="DN1042" s="2"/>
      <c r="DO1042" s="2"/>
      <c r="DP1042" s="2"/>
    </row>
    <row r="1043" spans="9:120" ht="9.9499999999999993" customHeight="1">
      <c r="I1043" s="2"/>
      <c r="J1043" s="2"/>
      <c r="K1043" s="2"/>
      <c r="L1043" s="2"/>
      <c r="M1043" s="2"/>
      <c r="N1043" s="2"/>
      <c r="O1043" s="2"/>
      <c r="P1043" s="2"/>
      <c r="Q1043" s="2"/>
      <c r="R1043" s="2"/>
      <c r="S1043" s="2"/>
      <c r="T1043" s="2"/>
      <c r="U1043" s="2"/>
      <c r="V1043" s="2"/>
      <c r="W1043" s="2"/>
      <c r="X1043" s="2"/>
      <c r="Y1043" s="2"/>
      <c r="Z1043" s="2"/>
      <c r="AA1043" s="2"/>
      <c r="AB1043" s="2"/>
      <c r="AC1043" s="2"/>
      <c r="AD1043" s="2"/>
      <c r="AE1043" s="2"/>
      <c r="AF1043" s="2"/>
      <c r="AG1043" s="2"/>
      <c r="AH1043" s="2"/>
      <c r="AI1043" s="2"/>
      <c r="AJ1043" s="2"/>
      <c r="AK1043" s="2"/>
      <c r="AL1043" s="2"/>
      <c r="AM1043" s="2"/>
      <c r="AN1043" s="2"/>
      <c r="AO1043" s="2"/>
      <c r="AP1043" s="2"/>
      <c r="AQ1043" s="2"/>
      <c r="AR1043" s="2"/>
      <c r="AS1043" s="2"/>
      <c r="AT1043" s="2"/>
      <c r="AU1043" s="2"/>
      <c r="AV1043" s="2"/>
      <c r="AW1043" s="2"/>
      <c r="AX1043" s="2"/>
      <c r="AY1043" s="2"/>
      <c r="AZ1043" s="2"/>
      <c r="BA1043" s="2"/>
      <c r="BB1043" s="2"/>
      <c r="BC1043" s="2"/>
      <c r="BD1043" s="2"/>
      <c r="BE1043" s="2"/>
      <c r="BF1043" s="2"/>
      <c r="BG1043" s="2"/>
      <c r="BH1043" s="2"/>
      <c r="BI1043" s="2"/>
      <c r="BJ1043" s="2"/>
      <c r="BK1043" s="2"/>
      <c r="BL1043" s="2"/>
      <c r="BM1043" s="2"/>
      <c r="BN1043" s="2"/>
      <c r="BO1043" s="2"/>
      <c r="BP1043" s="2"/>
      <c r="BQ1043" s="2"/>
      <c r="BR1043" s="2"/>
      <c r="BS1043" s="2"/>
      <c r="BT1043" s="2"/>
      <c r="BU1043" s="2"/>
      <c r="BV1043" s="2"/>
      <c r="BW1043" s="2"/>
      <c r="BX1043" s="2"/>
      <c r="BY1043" s="2"/>
      <c r="BZ1043" s="2"/>
      <c r="CA1043" s="2"/>
      <c r="CB1043" s="2"/>
      <c r="CC1043" s="2"/>
      <c r="CD1043" s="2"/>
      <c r="CE1043" s="2"/>
      <c r="CF1043" s="2"/>
      <c r="CG1043" s="2"/>
      <c r="CH1043" s="2"/>
      <c r="CI1043" s="2"/>
      <c r="CJ1043" s="2"/>
      <c r="CK1043" s="2"/>
      <c r="CL1043" s="2"/>
      <c r="CM1043" s="2"/>
      <c r="CN1043" s="2"/>
      <c r="CO1043" s="2"/>
      <c r="CP1043" s="2"/>
      <c r="CQ1043" s="2"/>
      <c r="CR1043" s="2"/>
      <c r="CS1043" s="2"/>
      <c r="CT1043" s="2"/>
      <c r="CU1043" s="2"/>
      <c r="CV1043" s="2"/>
      <c r="CW1043" s="2"/>
      <c r="CX1043" s="2"/>
      <c r="CY1043" s="2"/>
      <c r="CZ1043" s="2"/>
      <c r="DA1043" s="2"/>
      <c r="DB1043" s="2"/>
      <c r="DC1043" s="2"/>
      <c r="DD1043" s="2"/>
      <c r="DE1043" s="2"/>
      <c r="DF1043" s="2"/>
      <c r="DG1043" s="2"/>
      <c r="DH1043" s="2"/>
      <c r="DI1043" s="2"/>
      <c r="DJ1043" s="2"/>
      <c r="DK1043" s="2"/>
      <c r="DL1043" s="2"/>
      <c r="DM1043" s="2"/>
      <c r="DN1043" s="2"/>
      <c r="DO1043" s="2"/>
      <c r="DP1043" s="2"/>
    </row>
    <row r="1044" spans="9:120" ht="9.9499999999999993" customHeight="1">
      <c r="I1044" s="2"/>
      <c r="J1044" s="2"/>
      <c r="K1044" s="2"/>
      <c r="L1044" s="2"/>
      <c r="M1044" s="2"/>
      <c r="N1044" s="2"/>
      <c r="O1044" s="2"/>
      <c r="P1044" s="2"/>
      <c r="Q1044" s="2"/>
      <c r="R1044" s="2"/>
      <c r="S1044" s="2"/>
      <c r="T1044" s="2"/>
      <c r="U1044" s="2"/>
      <c r="V1044" s="2"/>
      <c r="W1044" s="2"/>
      <c r="X1044" s="2"/>
      <c r="Y1044" s="2"/>
      <c r="Z1044" s="2"/>
      <c r="AA1044" s="2"/>
      <c r="AB1044" s="2"/>
      <c r="AC1044" s="2"/>
      <c r="AD1044" s="2"/>
      <c r="AE1044" s="2"/>
      <c r="AF1044" s="2"/>
      <c r="AG1044" s="2"/>
      <c r="AH1044" s="2"/>
      <c r="AI1044" s="2"/>
      <c r="AJ1044" s="2"/>
      <c r="AK1044" s="2"/>
      <c r="AL1044" s="2"/>
      <c r="AM1044" s="2"/>
      <c r="AN1044" s="2"/>
      <c r="AO1044" s="2"/>
      <c r="AP1044" s="2"/>
      <c r="AQ1044" s="2"/>
      <c r="AR1044" s="2"/>
      <c r="AS1044" s="2"/>
      <c r="AT1044" s="2"/>
      <c r="AU1044" s="2"/>
      <c r="AV1044" s="2"/>
      <c r="AW1044" s="2"/>
      <c r="AX1044" s="2"/>
      <c r="AY1044" s="2"/>
      <c r="AZ1044" s="2"/>
      <c r="BA1044" s="2"/>
      <c r="BB1044" s="2"/>
      <c r="BC1044" s="2"/>
      <c r="BD1044" s="2"/>
      <c r="BE1044" s="2"/>
      <c r="BF1044" s="2"/>
      <c r="BG1044" s="2"/>
      <c r="BH1044" s="2"/>
      <c r="BI1044" s="2"/>
      <c r="BJ1044" s="2"/>
      <c r="BK1044" s="2"/>
      <c r="BL1044" s="2"/>
      <c r="BM1044" s="2"/>
      <c r="BN1044" s="2"/>
      <c r="BO1044" s="2"/>
      <c r="BP1044" s="2"/>
      <c r="BQ1044" s="2"/>
      <c r="BR1044" s="2"/>
      <c r="BS1044" s="2"/>
      <c r="BT1044" s="2"/>
      <c r="BU1044" s="2"/>
      <c r="BV1044" s="2"/>
      <c r="BW1044" s="2"/>
      <c r="BX1044" s="2"/>
      <c r="BY1044" s="2"/>
      <c r="BZ1044" s="2"/>
      <c r="CA1044" s="2"/>
      <c r="CB1044" s="2"/>
      <c r="CC1044" s="2"/>
      <c r="CD1044" s="2"/>
      <c r="CE1044" s="2"/>
      <c r="CF1044" s="2"/>
      <c r="CG1044" s="2"/>
      <c r="CH1044" s="2"/>
      <c r="CI1044" s="2"/>
      <c r="CJ1044" s="2"/>
      <c r="CK1044" s="2"/>
      <c r="CL1044" s="2"/>
      <c r="CM1044" s="2"/>
      <c r="CN1044" s="2"/>
      <c r="CO1044" s="2"/>
      <c r="CP1044" s="2"/>
      <c r="CQ1044" s="2"/>
      <c r="CR1044" s="2"/>
      <c r="CS1044" s="2"/>
      <c r="CT1044" s="2"/>
      <c r="CU1044" s="2"/>
      <c r="CV1044" s="2"/>
      <c r="CW1044" s="2"/>
      <c r="CX1044" s="2"/>
      <c r="CY1044" s="2"/>
      <c r="CZ1044" s="2"/>
      <c r="DA1044" s="2"/>
      <c r="DB1044" s="2"/>
      <c r="DC1044" s="2"/>
      <c r="DD1044" s="2"/>
      <c r="DE1044" s="2"/>
      <c r="DF1044" s="2"/>
      <c r="DG1044" s="2"/>
      <c r="DH1044" s="2"/>
      <c r="DI1044" s="2"/>
      <c r="DJ1044" s="2"/>
      <c r="DK1044" s="2"/>
      <c r="DL1044" s="2"/>
      <c r="DM1044" s="2"/>
      <c r="DN1044" s="2"/>
      <c r="DO1044" s="2"/>
      <c r="DP1044" s="2"/>
    </row>
    <row r="1045" spans="9:120" ht="9.9499999999999993" customHeight="1">
      <c r="I1045" s="2"/>
      <c r="J1045" s="2"/>
      <c r="K1045" s="2"/>
      <c r="L1045" s="2"/>
      <c r="M1045" s="2"/>
      <c r="N1045" s="2"/>
      <c r="O1045" s="2"/>
      <c r="P1045" s="2"/>
      <c r="Q1045" s="2"/>
      <c r="R1045" s="2"/>
      <c r="S1045" s="2"/>
      <c r="T1045" s="2"/>
      <c r="U1045" s="2"/>
      <c r="V1045" s="2"/>
      <c r="W1045" s="2"/>
      <c r="X1045" s="2"/>
      <c r="Y1045" s="2"/>
      <c r="Z1045" s="2"/>
      <c r="AA1045" s="2"/>
      <c r="AB1045" s="2"/>
      <c r="AC1045" s="2"/>
      <c r="AD1045" s="2"/>
      <c r="AE1045" s="2"/>
      <c r="AF1045" s="2"/>
      <c r="AG1045" s="2"/>
      <c r="AH1045" s="2"/>
      <c r="AI1045" s="2"/>
      <c r="AJ1045" s="2"/>
      <c r="AK1045" s="2"/>
      <c r="AL1045" s="2"/>
      <c r="AM1045" s="2"/>
      <c r="AN1045" s="2"/>
      <c r="AO1045" s="2"/>
      <c r="AP1045" s="2"/>
      <c r="AQ1045" s="2"/>
      <c r="AR1045" s="2"/>
      <c r="AS1045" s="2"/>
      <c r="AT1045" s="2"/>
      <c r="AU1045" s="2"/>
      <c r="AV1045" s="2"/>
      <c r="AW1045" s="2"/>
      <c r="AX1045" s="2"/>
      <c r="AY1045" s="2"/>
      <c r="AZ1045" s="2"/>
      <c r="BA1045" s="2"/>
      <c r="BB1045" s="2"/>
      <c r="BC1045" s="2"/>
      <c r="BD1045" s="2"/>
      <c r="BE1045" s="2"/>
      <c r="BF1045" s="2"/>
      <c r="BG1045" s="2"/>
      <c r="BH1045" s="2"/>
      <c r="BI1045" s="2"/>
      <c r="BJ1045" s="2"/>
      <c r="BK1045" s="2"/>
      <c r="BL1045" s="2"/>
      <c r="BM1045" s="2"/>
      <c r="BN1045" s="2"/>
      <c r="BO1045" s="2"/>
      <c r="BP1045" s="2"/>
      <c r="BQ1045" s="2"/>
      <c r="BR1045" s="2"/>
      <c r="BS1045" s="2"/>
      <c r="BT1045" s="2"/>
      <c r="BU1045" s="2"/>
      <c r="BV1045" s="2"/>
      <c r="BW1045" s="2"/>
      <c r="BX1045" s="2"/>
      <c r="BY1045" s="2"/>
      <c r="BZ1045" s="2"/>
      <c r="CA1045" s="2"/>
      <c r="CB1045" s="2"/>
      <c r="CC1045" s="2"/>
      <c r="CD1045" s="2"/>
      <c r="CE1045" s="2"/>
      <c r="CF1045" s="2"/>
      <c r="CG1045" s="2"/>
      <c r="CH1045" s="2"/>
      <c r="CI1045" s="2"/>
      <c r="CJ1045" s="2"/>
      <c r="CK1045" s="2"/>
      <c r="CL1045" s="2"/>
      <c r="CM1045" s="2"/>
      <c r="CN1045" s="2"/>
      <c r="CO1045" s="2"/>
      <c r="CP1045" s="2"/>
      <c r="CQ1045" s="2"/>
      <c r="CR1045" s="2"/>
      <c r="CS1045" s="2"/>
      <c r="CT1045" s="2"/>
      <c r="CU1045" s="2"/>
      <c r="CV1045" s="2"/>
      <c r="CW1045" s="2"/>
      <c r="CX1045" s="2"/>
      <c r="CY1045" s="2"/>
      <c r="CZ1045" s="2"/>
      <c r="DA1045" s="2"/>
      <c r="DB1045" s="2"/>
      <c r="DC1045" s="2"/>
      <c r="DD1045" s="2"/>
      <c r="DE1045" s="2"/>
      <c r="DF1045" s="2"/>
      <c r="DG1045" s="2"/>
      <c r="DH1045" s="2"/>
      <c r="DI1045" s="2"/>
      <c r="DJ1045" s="2"/>
      <c r="DK1045" s="2"/>
      <c r="DL1045" s="2"/>
      <c r="DM1045" s="2"/>
      <c r="DN1045" s="2"/>
      <c r="DO1045" s="2"/>
      <c r="DP1045" s="2"/>
    </row>
    <row r="1046" spans="9:120" ht="9.9499999999999993" customHeight="1">
      <c r="I1046" s="2"/>
      <c r="J1046" s="2"/>
      <c r="K1046" s="2"/>
      <c r="L1046" s="2"/>
      <c r="M1046" s="2"/>
      <c r="N1046" s="2"/>
      <c r="O1046" s="2"/>
      <c r="P1046" s="2"/>
      <c r="Q1046" s="2"/>
      <c r="R1046" s="2"/>
      <c r="S1046" s="2"/>
      <c r="T1046" s="2"/>
      <c r="U1046" s="2"/>
      <c r="V1046" s="2"/>
      <c r="W1046" s="2"/>
      <c r="X1046" s="2"/>
      <c r="Y1046" s="2"/>
      <c r="Z1046" s="2"/>
      <c r="AA1046" s="2"/>
      <c r="AB1046" s="2"/>
      <c r="AC1046" s="2"/>
      <c r="AD1046" s="2"/>
      <c r="AE1046" s="2"/>
      <c r="AF1046" s="2"/>
      <c r="AG1046" s="2"/>
      <c r="AH1046" s="2"/>
      <c r="AI1046" s="2"/>
      <c r="AJ1046" s="2"/>
      <c r="AK1046" s="2"/>
      <c r="AL1046" s="2"/>
      <c r="AM1046" s="2"/>
      <c r="AN1046" s="2"/>
      <c r="AO1046" s="2"/>
      <c r="AP1046" s="2"/>
      <c r="AQ1046" s="2"/>
      <c r="AR1046" s="2"/>
      <c r="AS1046" s="2"/>
      <c r="AT1046" s="2"/>
      <c r="AU1046" s="2"/>
      <c r="AV1046" s="2"/>
      <c r="AW1046" s="2"/>
      <c r="AX1046" s="2"/>
      <c r="AY1046" s="2"/>
      <c r="AZ1046" s="2"/>
      <c r="BA1046" s="2"/>
      <c r="BB1046" s="2"/>
      <c r="BC1046" s="2"/>
      <c r="BD1046" s="2"/>
      <c r="BE1046" s="2"/>
      <c r="BF1046" s="2"/>
      <c r="BG1046" s="2"/>
      <c r="BH1046" s="2"/>
      <c r="BI1046" s="2"/>
      <c r="BJ1046" s="2"/>
      <c r="BK1046" s="2"/>
      <c r="BL1046" s="2"/>
      <c r="BM1046" s="2"/>
      <c r="BN1046" s="2"/>
      <c r="BO1046" s="2"/>
      <c r="BP1046" s="2"/>
      <c r="BQ1046" s="2"/>
      <c r="BR1046" s="2"/>
      <c r="BS1046" s="2"/>
      <c r="BT1046" s="2"/>
      <c r="BU1046" s="2"/>
      <c r="BV1046" s="2"/>
      <c r="BW1046" s="2"/>
      <c r="BX1046" s="2"/>
      <c r="BY1046" s="2"/>
      <c r="BZ1046" s="2"/>
      <c r="CA1046" s="2"/>
      <c r="CB1046" s="2"/>
      <c r="CC1046" s="2"/>
      <c r="CD1046" s="2"/>
      <c r="CE1046" s="2"/>
      <c r="CF1046" s="2"/>
      <c r="CG1046" s="2"/>
      <c r="CH1046" s="2"/>
      <c r="CI1046" s="2"/>
      <c r="CJ1046" s="2"/>
      <c r="CK1046" s="2"/>
      <c r="CL1046" s="2"/>
      <c r="CM1046" s="2"/>
      <c r="CN1046" s="2"/>
      <c r="CO1046" s="2"/>
      <c r="CP1046" s="2"/>
      <c r="CQ1046" s="2"/>
      <c r="CR1046" s="2"/>
      <c r="CS1046" s="2"/>
      <c r="CT1046" s="2"/>
      <c r="CU1046" s="2"/>
      <c r="CV1046" s="2"/>
      <c r="CW1046" s="2"/>
      <c r="CX1046" s="2"/>
      <c r="CY1046" s="2"/>
      <c r="CZ1046" s="2"/>
      <c r="DA1046" s="2"/>
      <c r="DB1046" s="2"/>
      <c r="DC1046" s="2"/>
      <c r="DD1046" s="2"/>
      <c r="DE1046" s="2"/>
      <c r="DF1046" s="2"/>
      <c r="DG1046" s="2"/>
      <c r="DH1046" s="2"/>
      <c r="DI1046" s="2"/>
      <c r="DJ1046" s="2"/>
      <c r="DK1046" s="2"/>
      <c r="DL1046" s="2"/>
      <c r="DM1046" s="2"/>
      <c r="DN1046" s="2"/>
      <c r="DO1046" s="2"/>
      <c r="DP1046" s="2"/>
    </row>
    <row r="1047" spans="9:120" ht="9.9499999999999993" customHeight="1">
      <c r="I1047" s="2"/>
      <c r="J1047" s="2"/>
      <c r="K1047" s="2"/>
      <c r="L1047" s="2"/>
      <c r="M1047" s="2"/>
      <c r="N1047" s="2"/>
      <c r="O1047" s="2"/>
      <c r="P1047" s="2"/>
      <c r="Q1047" s="2"/>
      <c r="R1047" s="2"/>
      <c r="S1047" s="2"/>
      <c r="T1047" s="2"/>
      <c r="U1047" s="2"/>
      <c r="V1047" s="2"/>
      <c r="W1047" s="2"/>
      <c r="X1047" s="2"/>
      <c r="Y1047" s="2"/>
      <c r="Z1047" s="2"/>
      <c r="AA1047" s="2"/>
      <c r="AB1047" s="2"/>
      <c r="AC1047" s="2"/>
      <c r="AD1047" s="2"/>
      <c r="AE1047" s="2"/>
      <c r="AF1047" s="2"/>
      <c r="AG1047" s="2"/>
      <c r="AH1047" s="2"/>
      <c r="AI1047" s="2"/>
      <c r="AJ1047" s="2"/>
      <c r="AK1047" s="2"/>
      <c r="AL1047" s="2"/>
      <c r="AM1047" s="2"/>
      <c r="AN1047" s="2"/>
      <c r="AO1047" s="2"/>
      <c r="AP1047" s="2"/>
      <c r="AQ1047" s="2"/>
      <c r="AR1047" s="2"/>
      <c r="AS1047" s="2"/>
      <c r="AT1047" s="2"/>
      <c r="AU1047" s="2"/>
      <c r="AV1047" s="2"/>
      <c r="AW1047" s="2"/>
      <c r="AX1047" s="2"/>
      <c r="AY1047" s="2"/>
      <c r="AZ1047" s="2"/>
      <c r="BA1047" s="2"/>
      <c r="BB1047" s="2"/>
      <c r="BC1047" s="2"/>
      <c r="BD1047" s="2"/>
      <c r="BE1047" s="2"/>
      <c r="BF1047" s="2"/>
      <c r="BG1047" s="2"/>
      <c r="BH1047" s="2"/>
      <c r="BI1047" s="2"/>
      <c r="BJ1047" s="2"/>
      <c r="BK1047" s="2"/>
      <c r="BL1047" s="2"/>
      <c r="BM1047" s="2"/>
      <c r="BN1047" s="2"/>
      <c r="BO1047" s="2"/>
      <c r="BP1047" s="2"/>
      <c r="BQ1047" s="2"/>
      <c r="BR1047" s="2"/>
      <c r="BS1047" s="2"/>
      <c r="BT1047" s="2"/>
      <c r="BU1047" s="2"/>
      <c r="BV1047" s="2"/>
      <c r="BW1047" s="2"/>
      <c r="BX1047" s="2"/>
      <c r="BY1047" s="2"/>
      <c r="BZ1047" s="2"/>
      <c r="CA1047" s="2"/>
      <c r="CB1047" s="2"/>
      <c r="CC1047" s="2"/>
      <c r="CD1047" s="2"/>
      <c r="CE1047" s="2"/>
      <c r="CF1047" s="2"/>
      <c r="CG1047" s="2"/>
      <c r="CH1047" s="2"/>
      <c r="CI1047" s="2"/>
      <c r="CJ1047" s="2"/>
      <c r="CK1047" s="2"/>
      <c r="CL1047" s="2"/>
      <c r="CM1047" s="2"/>
      <c r="CN1047" s="2"/>
      <c r="CO1047" s="2"/>
      <c r="CP1047" s="2"/>
      <c r="CQ1047" s="2"/>
      <c r="CR1047" s="2"/>
      <c r="CS1047" s="2"/>
      <c r="CT1047" s="2"/>
      <c r="CU1047" s="2"/>
      <c r="CV1047" s="2"/>
      <c r="CW1047" s="2"/>
      <c r="CX1047" s="2"/>
      <c r="CY1047" s="2"/>
      <c r="CZ1047" s="2"/>
      <c r="DA1047" s="2"/>
      <c r="DB1047" s="2"/>
      <c r="DC1047" s="2"/>
      <c r="DD1047" s="2"/>
      <c r="DE1047" s="2"/>
      <c r="DF1047" s="2"/>
      <c r="DG1047" s="2"/>
      <c r="DH1047" s="2"/>
      <c r="DI1047" s="2"/>
      <c r="DJ1047" s="2"/>
      <c r="DK1047" s="2"/>
      <c r="DL1047" s="2"/>
      <c r="DM1047" s="2"/>
      <c r="DN1047" s="2"/>
      <c r="DO1047" s="2"/>
      <c r="DP1047" s="2"/>
    </row>
    <row r="1048" spans="9:120" ht="9.9499999999999993" customHeight="1">
      <c r="I1048" s="2"/>
      <c r="J1048" s="2"/>
      <c r="K1048" s="2"/>
      <c r="L1048" s="2"/>
      <c r="M1048" s="2"/>
      <c r="N1048" s="2"/>
      <c r="O1048" s="2"/>
      <c r="P1048" s="2"/>
      <c r="Q1048" s="2"/>
      <c r="R1048" s="2"/>
      <c r="S1048" s="2"/>
      <c r="T1048" s="2"/>
      <c r="U1048" s="2"/>
      <c r="V1048" s="2"/>
      <c r="W1048" s="2"/>
      <c r="X1048" s="2"/>
      <c r="Y1048" s="2"/>
      <c r="Z1048" s="2"/>
      <c r="AA1048" s="2"/>
      <c r="AB1048" s="2"/>
      <c r="AC1048" s="2"/>
      <c r="AD1048" s="2"/>
      <c r="AE1048" s="2"/>
      <c r="AF1048" s="2"/>
      <c r="AG1048" s="2"/>
      <c r="AH1048" s="2"/>
      <c r="AI1048" s="2"/>
      <c r="AJ1048" s="2"/>
      <c r="AK1048" s="2"/>
      <c r="AL1048" s="2"/>
      <c r="AM1048" s="2"/>
      <c r="AN1048" s="2"/>
      <c r="AO1048" s="2"/>
      <c r="AP1048" s="2"/>
      <c r="AQ1048" s="2"/>
      <c r="AR1048" s="2"/>
      <c r="AS1048" s="2"/>
      <c r="AT1048" s="2"/>
      <c r="AU1048" s="2"/>
      <c r="AV1048" s="2"/>
      <c r="AW1048" s="2"/>
      <c r="AX1048" s="2"/>
      <c r="AY1048" s="2"/>
      <c r="AZ1048" s="2"/>
      <c r="BA1048" s="2"/>
      <c r="BB1048" s="2"/>
      <c r="BC1048" s="2"/>
      <c r="BD1048" s="2"/>
      <c r="BE1048" s="2"/>
      <c r="BF1048" s="2"/>
      <c r="BG1048" s="2"/>
      <c r="BH1048" s="2"/>
      <c r="BI1048" s="2"/>
      <c r="BJ1048" s="2"/>
      <c r="BK1048" s="2"/>
      <c r="BL1048" s="2"/>
      <c r="BM1048" s="2"/>
      <c r="BN1048" s="2"/>
      <c r="BO1048" s="2"/>
      <c r="BP1048" s="2"/>
      <c r="BQ1048" s="2"/>
      <c r="BR1048" s="2"/>
      <c r="BS1048" s="2"/>
      <c r="BT1048" s="2"/>
      <c r="BU1048" s="2"/>
      <c r="BV1048" s="2"/>
      <c r="BW1048" s="2"/>
      <c r="BX1048" s="2"/>
      <c r="BY1048" s="2"/>
      <c r="BZ1048" s="2"/>
      <c r="CA1048" s="2"/>
      <c r="CB1048" s="2"/>
      <c r="CC1048" s="2"/>
      <c r="CD1048" s="2"/>
      <c r="CE1048" s="2"/>
      <c r="CF1048" s="2"/>
      <c r="CG1048" s="2"/>
      <c r="CH1048" s="2"/>
      <c r="CI1048" s="2"/>
      <c r="CJ1048" s="2"/>
      <c r="CK1048" s="2"/>
      <c r="CL1048" s="2"/>
      <c r="CM1048" s="2"/>
      <c r="CN1048" s="2"/>
      <c r="CO1048" s="2"/>
      <c r="CP1048" s="2"/>
      <c r="CQ1048" s="2"/>
      <c r="CR1048" s="2"/>
      <c r="CS1048" s="2"/>
      <c r="CT1048" s="2"/>
      <c r="CU1048" s="2"/>
      <c r="CV1048" s="2"/>
      <c r="CW1048" s="2"/>
      <c r="CX1048" s="2"/>
      <c r="CY1048" s="2"/>
      <c r="CZ1048" s="2"/>
      <c r="DA1048" s="2"/>
      <c r="DB1048" s="2"/>
      <c r="DC1048" s="2"/>
      <c r="DD1048" s="2"/>
      <c r="DE1048" s="2"/>
      <c r="DF1048" s="2"/>
      <c r="DG1048" s="2"/>
      <c r="DH1048" s="2"/>
      <c r="DI1048" s="2"/>
      <c r="DJ1048" s="2"/>
      <c r="DK1048" s="2"/>
      <c r="DL1048" s="2"/>
      <c r="DM1048" s="2"/>
      <c r="DN1048" s="2"/>
      <c r="DO1048" s="2"/>
      <c r="DP1048" s="2"/>
    </row>
    <row r="1049" spans="9:120" ht="9.9499999999999993" customHeight="1">
      <c r="I1049" s="2"/>
      <c r="J1049" s="2"/>
      <c r="K1049" s="2"/>
      <c r="L1049" s="2"/>
      <c r="M1049" s="2"/>
      <c r="N1049" s="2"/>
      <c r="O1049" s="2"/>
      <c r="P1049" s="2"/>
      <c r="Q1049" s="2"/>
      <c r="R1049" s="2"/>
      <c r="S1049" s="2"/>
      <c r="T1049" s="2"/>
      <c r="U1049" s="2"/>
      <c r="V1049" s="2"/>
      <c r="W1049" s="2"/>
      <c r="X1049" s="2"/>
      <c r="Y1049" s="2"/>
      <c r="Z1049" s="2"/>
      <c r="AA1049" s="2"/>
      <c r="AB1049" s="2"/>
      <c r="AC1049" s="2"/>
      <c r="AD1049" s="2"/>
      <c r="AE1049" s="2"/>
      <c r="AF1049" s="2"/>
      <c r="AG1049" s="2"/>
      <c r="AH1049" s="2"/>
      <c r="AI1049" s="2"/>
      <c r="AJ1049" s="2"/>
      <c r="AK1049" s="2"/>
      <c r="AL1049" s="2"/>
      <c r="AM1049" s="2"/>
      <c r="AN1049" s="2"/>
      <c r="AO1049" s="2"/>
      <c r="AP1049" s="2"/>
      <c r="AQ1049" s="2"/>
      <c r="AR1049" s="2"/>
      <c r="AS1049" s="2"/>
      <c r="AT1049" s="2"/>
      <c r="AU1049" s="2"/>
      <c r="AV1049" s="2"/>
      <c r="AW1049" s="2"/>
      <c r="AX1049" s="2"/>
      <c r="AY1049" s="2"/>
      <c r="AZ1049" s="2"/>
      <c r="BA1049" s="2"/>
      <c r="BB1049" s="2"/>
      <c r="BC1049" s="2"/>
      <c r="BD1049" s="2"/>
      <c r="BE1049" s="2"/>
      <c r="BF1049" s="2"/>
      <c r="BG1049" s="2"/>
      <c r="BH1049" s="2"/>
      <c r="BI1049" s="2"/>
      <c r="BJ1049" s="2"/>
      <c r="BK1049" s="2"/>
      <c r="BL1049" s="2"/>
      <c r="BM1049" s="2"/>
      <c r="BN1049" s="2"/>
      <c r="BO1049" s="2"/>
      <c r="BP1049" s="2"/>
      <c r="BQ1049" s="2"/>
      <c r="BR1049" s="2"/>
      <c r="BS1049" s="2"/>
      <c r="BT1049" s="2"/>
      <c r="BU1049" s="2"/>
      <c r="BV1049" s="2"/>
      <c r="BW1049" s="2"/>
      <c r="BX1049" s="2"/>
      <c r="BY1049" s="2"/>
      <c r="BZ1049" s="2"/>
      <c r="CA1049" s="2"/>
      <c r="CB1049" s="2"/>
      <c r="CC1049" s="2"/>
      <c r="CD1049" s="2"/>
      <c r="CE1049" s="2"/>
      <c r="CF1049" s="2"/>
      <c r="CG1049" s="2"/>
      <c r="CH1049" s="2"/>
      <c r="CI1049" s="2"/>
      <c r="CJ1049" s="2"/>
      <c r="CK1049" s="2"/>
      <c r="CL1049" s="2"/>
      <c r="CM1049" s="2"/>
      <c r="CN1049" s="2"/>
      <c r="CO1049" s="2"/>
      <c r="CP1049" s="2"/>
      <c r="CQ1049" s="2"/>
      <c r="CR1049" s="2"/>
      <c r="CS1049" s="2"/>
      <c r="CT1049" s="2"/>
      <c r="CU1049" s="2"/>
      <c r="CV1049" s="2"/>
      <c r="CW1049" s="2"/>
      <c r="CX1049" s="2"/>
      <c r="CY1049" s="2"/>
      <c r="CZ1049" s="2"/>
      <c r="DA1049" s="2"/>
      <c r="DB1049" s="2"/>
      <c r="DC1049" s="2"/>
      <c r="DD1049" s="2"/>
      <c r="DE1049" s="2"/>
      <c r="DF1049" s="2"/>
      <c r="DG1049" s="2"/>
      <c r="DH1049" s="2"/>
      <c r="DI1049" s="2"/>
      <c r="DJ1049" s="2"/>
      <c r="DK1049" s="2"/>
      <c r="DL1049" s="2"/>
      <c r="DM1049" s="2"/>
      <c r="DN1049" s="2"/>
      <c r="DO1049" s="2"/>
      <c r="DP1049" s="2"/>
    </row>
    <row r="1050" spans="9:120" ht="9.9499999999999993" customHeight="1">
      <c r="I1050" s="2"/>
      <c r="J1050" s="2"/>
      <c r="K1050" s="2"/>
      <c r="L1050" s="2"/>
      <c r="M1050" s="2"/>
      <c r="N1050" s="2"/>
      <c r="O1050" s="2"/>
      <c r="P1050" s="2"/>
      <c r="Q1050" s="2"/>
      <c r="R1050" s="2"/>
      <c r="S1050" s="2"/>
      <c r="T1050" s="2"/>
      <c r="U1050" s="2"/>
      <c r="V1050" s="2"/>
      <c r="W1050" s="2"/>
      <c r="X1050" s="2"/>
      <c r="Y1050" s="2"/>
      <c r="Z1050" s="2"/>
      <c r="AA1050" s="2"/>
      <c r="AB1050" s="2"/>
      <c r="AC1050" s="2"/>
      <c r="AD1050" s="2"/>
      <c r="AE1050" s="2"/>
      <c r="AF1050" s="2"/>
      <c r="AG1050" s="2"/>
      <c r="AH1050" s="2"/>
      <c r="AI1050" s="2"/>
      <c r="AJ1050" s="2"/>
      <c r="AK1050" s="2"/>
      <c r="AL1050" s="2"/>
      <c r="AM1050" s="2"/>
      <c r="AN1050" s="2"/>
      <c r="AO1050" s="2"/>
      <c r="AP1050" s="2"/>
      <c r="AQ1050" s="2"/>
      <c r="AR1050" s="2"/>
      <c r="AS1050" s="2"/>
      <c r="AT1050" s="2"/>
      <c r="AU1050" s="2"/>
      <c r="AV1050" s="2"/>
      <c r="AW1050" s="2"/>
      <c r="AX1050" s="2"/>
      <c r="AY1050" s="2"/>
      <c r="AZ1050" s="2"/>
      <c r="BA1050" s="2"/>
      <c r="BB1050" s="2"/>
      <c r="BC1050" s="2"/>
      <c r="BD1050" s="2"/>
      <c r="BE1050" s="2"/>
      <c r="BF1050" s="2"/>
      <c r="BG1050" s="2"/>
      <c r="BH1050" s="2"/>
      <c r="BI1050" s="2"/>
      <c r="BJ1050" s="2"/>
      <c r="BK1050" s="2"/>
      <c r="BL1050" s="2"/>
      <c r="BM1050" s="2"/>
      <c r="BN1050" s="2"/>
      <c r="BO1050" s="2"/>
      <c r="BP1050" s="2"/>
      <c r="BQ1050" s="2"/>
      <c r="BR1050" s="2"/>
      <c r="BS1050" s="2"/>
      <c r="BT1050" s="2"/>
      <c r="BU1050" s="2"/>
      <c r="BV1050" s="2"/>
      <c r="BW1050" s="2"/>
      <c r="BX1050" s="2"/>
      <c r="BY1050" s="2"/>
      <c r="BZ1050" s="2"/>
      <c r="CA1050" s="2"/>
      <c r="CB1050" s="2"/>
      <c r="CC1050" s="2"/>
      <c r="CD1050" s="2"/>
      <c r="CE1050" s="2"/>
      <c r="CF1050" s="2"/>
      <c r="CG1050" s="2"/>
      <c r="CH1050" s="2"/>
      <c r="CI1050" s="2"/>
      <c r="CJ1050" s="2"/>
      <c r="CK1050" s="2"/>
      <c r="CL1050" s="2"/>
      <c r="CM1050" s="2"/>
      <c r="CN1050" s="2"/>
      <c r="CO1050" s="2"/>
      <c r="CP1050" s="2"/>
      <c r="CQ1050" s="2"/>
      <c r="CR1050" s="2"/>
      <c r="CS1050" s="2"/>
      <c r="CT1050" s="2"/>
      <c r="CU1050" s="2"/>
      <c r="CV1050" s="2"/>
      <c r="CW1050" s="2"/>
      <c r="CX1050" s="2"/>
      <c r="CY1050" s="2"/>
      <c r="CZ1050" s="2"/>
      <c r="DA1050" s="2"/>
      <c r="DB1050" s="2"/>
      <c r="DC1050" s="2"/>
      <c r="DD1050" s="2"/>
      <c r="DE1050" s="2"/>
      <c r="DF1050" s="2"/>
      <c r="DG1050" s="2"/>
      <c r="DH1050" s="2"/>
      <c r="DI1050" s="2"/>
      <c r="DJ1050" s="2"/>
      <c r="DK1050" s="2"/>
      <c r="DL1050" s="2"/>
      <c r="DM1050" s="2"/>
      <c r="DN1050" s="2"/>
      <c r="DO1050" s="2"/>
      <c r="DP1050" s="2"/>
    </row>
    <row r="1051" spans="9:120" ht="9.9499999999999993" customHeight="1">
      <c r="I1051" s="2"/>
      <c r="J1051" s="2"/>
      <c r="K1051" s="2"/>
      <c r="L1051" s="2"/>
      <c r="M1051" s="2"/>
      <c r="N1051" s="2"/>
      <c r="O1051" s="2"/>
      <c r="P1051" s="2"/>
      <c r="Q1051" s="2"/>
      <c r="R1051" s="2"/>
      <c r="S1051" s="2"/>
      <c r="T1051" s="2"/>
      <c r="U1051" s="2"/>
      <c r="V1051" s="2"/>
      <c r="W1051" s="2"/>
      <c r="X1051" s="2"/>
      <c r="Y1051" s="2"/>
      <c r="Z1051" s="2"/>
      <c r="AA1051" s="2"/>
      <c r="AB1051" s="2"/>
      <c r="AC1051" s="2"/>
      <c r="AD1051" s="2"/>
      <c r="AE1051" s="2"/>
      <c r="AF1051" s="2"/>
      <c r="AG1051" s="2"/>
      <c r="AH1051" s="2"/>
      <c r="AI1051" s="2"/>
      <c r="AJ1051" s="2"/>
      <c r="AK1051" s="2"/>
      <c r="AL1051" s="2"/>
      <c r="AM1051" s="2"/>
      <c r="AN1051" s="2"/>
      <c r="AO1051" s="2"/>
      <c r="AP1051" s="2"/>
      <c r="AQ1051" s="2"/>
      <c r="AR1051" s="2"/>
      <c r="AS1051" s="2"/>
      <c r="AT1051" s="2"/>
      <c r="AU1051" s="2"/>
      <c r="AV1051" s="2"/>
      <c r="AW1051" s="2"/>
      <c r="AX1051" s="2"/>
      <c r="AY1051" s="2"/>
      <c r="AZ1051" s="2"/>
      <c r="BA1051" s="2"/>
      <c r="BB1051" s="2"/>
      <c r="BC1051" s="2"/>
      <c r="BD1051" s="2"/>
      <c r="BE1051" s="2"/>
      <c r="BF1051" s="2"/>
      <c r="BG1051" s="2"/>
      <c r="BH1051" s="2"/>
      <c r="BI1051" s="2"/>
      <c r="BJ1051" s="2"/>
      <c r="BK1051" s="2"/>
      <c r="BL1051" s="2"/>
      <c r="BM1051" s="2"/>
      <c r="BN1051" s="2"/>
      <c r="BO1051" s="2"/>
      <c r="BP1051" s="2"/>
      <c r="BQ1051" s="2"/>
      <c r="BR1051" s="2"/>
      <c r="BS1051" s="2"/>
      <c r="BT1051" s="2"/>
      <c r="BU1051" s="2"/>
      <c r="BV1051" s="2"/>
      <c r="BW1051" s="2"/>
      <c r="BX1051" s="2"/>
      <c r="BY1051" s="2"/>
      <c r="BZ1051" s="2"/>
      <c r="CA1051" s="2"/>
      <c r="CB1051" s="2"/>
      <c r="CC1051" s="2"/>
      <c r="CD1051" s="2"/>
      <c r="CE1051" s="2"/>
      <c r="CF1051" s="2"/>
      <c r="CG1051" s="2"/>
      <c r="CH1051" s="2"/>
      <c r="CI1051" s="2"/>
      <c r="CJ1051" s="2"/>
      <c r="CK1051" s="2"/>
      <c r="CL1051" s="2"/>
      <c r="CM1051" s="2"/>
      <c r="CN1051" s="2"/>
      <c r="CO1051" s="2"/>
      <c r="CP1051" s="2"/>
      <c r="CQ1051" s="2"/>
      <c r="CR1051" s="2"/>
      <c r="CS1051" s="2"/>
      <c r="CT1051" s="2"/>
      <c r="CU1051" s="2"/>
      <c r="CV1051" s="2"/>
      <c r="CW1051" s="2"/>
      <c r="CX1051" s="2"/>
      <c r="CY1051" s="2"/>
      <c r="CZ1051" s="2"/>
      <c r="DA1051" s="2"/>
      <c r="DB1051" s="2"/>
      <c r="DC1051" s="2"/>
      <c r="DD1051" s="2"/>
      <c r="DE1051" s="2"/>
      <c r="DF1051" s="2"/>
      <c r="DG1051" s="2"/>
      <c r="DH1051" s="2"/>
      <c r="DI1051" s="2"/>
      <c r="DJ1051" s="2"/>
      <c r="DK1051" s="2"/>
      <c r="DL1051" s="2"/>
      <c r="DM1051" s="2"/>
      <c r="DN1051" s="2"/>
      <c r="DO1051" s="2"/>
      <c r="DP1051" s="2"/>
    </row>
    <row r="1052" spans="9:120" ht="9.9499999999999993" customHeight="1">
      <c r="I1052" s="2"/>
      <c r="J1052" s="2"/>
      <c r="K1052" s="2"/>
      <c r="L1052" s="2"/>
      <c r="M1052" s="2"/>
      <c r="N1052" s="2"/>
      <c r="O1052" s="2"/>
      <c r="P1052" s="2"/>
      <c r="Q1052" s="2"/>
      <c r="R1052" s="2"/>
      <c r="S1052" s="2"/>
      <c r="T1052" s="2"/>
      <c r="U1052" s="2"/>
      <c r="V1052" s="2"/>
      <c r="W1052" s="2"/>
      <c r="X1052" s="2"/>
      <c r="Y1052" s="2"/>
      <c r="Z1052" s="2"/>
      <c r="AA1052" s="2"/>
      <c r="AB1052" s="2"/>
      <c r="AC1052" s="2"/>
      <c r="AD1052" s="2"/>
      <c r="AE1052" s="2"/>
      <c r="AF1052" s="2"/>
      <c r="AG1052" s="2"/>
      <c r="AH1052" s="2"/>
      <c r="AI1052" s="2"/>
      <c r="AJ1052" s="2"/>
      <c r="AK1052" s="2"/>
      <c r="AL1052" s="2"/>
      <c r="AM1052" s="2"/>
      <c r="AN1052" s="2"/>
      <c r="AO1052" s="2"/>
      <c r="AP1052" s="2"/>
      <c r="AQ1052" s="2"/>
      <c r="AR1052" s="2"/>
      <c r="AS1052" s="2"/>
      <c r="AT1052" s="2"/>
      <c r="AU1052" s="2"/>
      <c r="AV1052" s="2"/>
      <c r="AW1052" s="2"/>
      <c r="AX1052" s="2"/>
      <c r="AY1052" s="2"/>
      <c r="AZ1052" s="2"/>
      <c r="BA1052" s="2"/>
      <c r="BB1052" s="2"/>
      <c r="BC1052" s="2"/>
      <c r="BD1052" s="2"/>
      <c r="BE1052" s="2"/>
      <c r="BF1052" s="2"/>
      <c r="BG1052" s="2"/>
      <c r="BH1052" s="2"/>
      <c r="BI1052" s="2"/>
      <c r="BJ1052" s="2"/>
      <c r="BK1052" s="2"/>
      <c r="BL1052" s="2"/>
      <c r="BM1052" s="2"/>
      <c r="BN1052" s="2"/>
      <c r="BO1052" s="2"/>
      <c r="BP1052" s="2"/>
      <c r="BQ1052" s="2"/>
      <c r="BR1052" s="2"/>
      <c r="BS1052" s="2"/>
      <c r="BT1052" s="2"/>
      <c r="BU1052" s="2"/>
      <c r="BV1052" s="2"/>
      <c r="BW1052" s="2"/>
      <c r="BX1052" s="2"/>
      <c r="BY1052" s="2"/>
      <c r="BZ1052" s="2"/>
      <c r="CA1052" s="2"/>
      <c r="CB1052" s="2"/>
      <c r="CC1052" s="2"/>
      <c r="CD1052" s="2"/>
      <c r="CE1052" s="2"/>
      <c r="CF1052" s="2"/>
      <c r="CG1052" s="2"/>
      <c r="CH1052" s="2"/>
      <c r="CI1052" s="2"/>
      <c r="CJ1052" s="2"/>
      <c r="CK1052" s="2"/>
      <c r="CL1052" s="2"/>
      <c r="CM1052" s="2"/>
      <c r="CN1052" s="2"/>
      <c r="CO1052" s="2"/>
      <c r="CP1052" s="2"/>
      <c r="CQ1052" s="2"/>
      <c r="CR1052" s="2"/>
      <c r="CS1052" s="2"/>
      <c r="CT1052" s="2"/>
      <c r="CU1052" s="2"/>
      <c r="CV1052" s="2"/>
      <c r="CW1052" s="2"/>
      <c r="CX1052" s="2"/>
      <c r="CY1052" s="2"/>
      <c r="CZ1052" s="2"/>
      <c r="DA1052" s="2"/>
      <c r="DB1052" s="2"/>
      <c r="DC1052" s="2"/>
      <c r="DD1052" s="2"/>
      <c r="DE1052" s="2"/>
      <c r="DF1052" s="2"/>
      <c r="DG1052" s="2"/>
      <c r="DH1052" s="2"/>
      <c r="DI1052" s="2"/>
      <c r="DJ1052" s="2"/>
      <c r="DK1052" s="2"/>
      <c r="DL1052" s="2"/>
      <c r="DM1052" s="2"/>
      <c r="DN1052" s="2"/>
      <c r="DO1052" s="2"/>
      <c r="DP1052" s="2"/>
    </row>
    <row r="1053" spans="9:120" ht="9.9499999999999993" customHeight="1">
      <c r="I1053" s="2"/>
      <c r="J1053" s="2"/>
      <c r="K1053" s="2"/>
      <c r="L1053" s="2"/>
      <c r="M1053" s="2"/>
      <c r="N1053" s="2"/>
      <c r="O1053" s="2"/>
      <c r="P1053" s="2"/>
      <c r="Q1053" s="2"/>
      <c r="R1053" s="2"/>
      <c r="S1053" s="2"/>
      <c r="T1053" s="2"/>
      <c r="U1053" s="2"/>
      <c r="V1053" s="2"/>
      <c r="W1053" s="2"/>
      <c r="X1053" s="2"/>
      <c r="Y1053" s="2"/>
      <c r="Z1053" s="2"/>
      <c r="AA1053" s="2"/>
      <c r="AB1053" s="2"/>
      <c r="AC1053" s="2"/>
      <c r="AD1053" s="2"/>
      <c r="AE1053" s="2"/>
      <c r="AF1053" s="2"/>
      <c r="AG1053" s="2"/>
      <c r="AH1053" s="2"/>
      <c r="AI1053" s="2"/>
      <c r="AJ1053" s="2"/>
      <c r="AK1053" s="2"/>
      <c r="AL1053" s="2"/>
      <c r="AM1053" s="2"/>
      <c r="AN1053" s="2"/>
      <c r="AO1053" s="2"/>
      <c r="AP1053" s="2"/>
      <c r="AQ1053" s="2"/>
      <c r="AR1053" s="2"/>
      <c r="AS1053" s="2"/>
      <c r="AT1053" s="2"/>
      <c r="AU1053" s="2"/>
      <c r="AV1053" s="2"/>
      <c r="AW1053" s="2"/>
      <c r="AX1053" s="2"/>
      <c r="AY1053" s="2"/>
      <c r="AZ1053" s="2"/>
      <c r="BA1053" s="2"/>
      <c r="BB1053" s="2"/>
      <c r="BC1053" s="2"/>
      <c r="BD1053" s="2"/>
      <c r="BE1053" s="2"/>
      <c r="BF1053" s="2"/>
      <c r="BG1053" s="2"/>
      <c r="BH1053" s="2"/>
      <c r="BI1053" s="2"/>
      <c r="BJ1053" s="2"/>
      <c r="BK1053" s="2"/>
      <c r="BL1053" s="2"/>
      <c r="BM1053" s="2"/>
      <c r="BN1053" s="2"/>
      <c r="BO1053" s="2"/>
      <c r="BP1053" s="2"/>
      <c r="BQ1053" s="2"/>
      <c r="BR1053" s="2"/>
      <c r="BS1053" s="2"/>
      <c r="BT1053" s="2"/>
      <c r="BU1053" s="2"/>
      <c r="BV1053" s="2"/>
      <c r="BW1053" s="2"/>
      <c r="BX1053" s="2"/>
      <c r="BY1053" s="2"/>
      <c r="BZ1053" s="2"/>
      <c r="CA1053" s="2"/>
      <c r="CB1053" s="2"/>
      <c r="CC1053" s="2"/>
      <c r="CD1053" s="2"/>
      <c r="CE1053" s="2"/>
      <c r="CF1053" s="2"/>
      <c r="CG1053" s="2"/>
      <c r="CH1053" s="2"/>
      <c r="CI1053" s="2"/>
      <c r="CJ1053" s="2"/>
      <c r="CK1053" s="2"/>
      <c r="CL1053" s="2"/>
      <c r="CM1053" s="2"/>
      <c r="CN1053" s="2"/>
      <c r="CO1053" s="2"/>
      <c r="CP1053" s="2"/>
      <c r="CQ1053" s="2"/>
      <c r="CR1053" s="2"/>
      <c r="CS1053" s="2"/>
      <c r="CT1053" s="2"/>
      <c r="CU1053" s="2"/>
      <c r="CV1053" s="2"/>
      <c r="CW1053" s="2"/>
      <c r="CX1053" s="2"/>
      <c r="CY1053" s="2"/>
      <c r="CZ1053" s="2"/>
      <c r="DA1053" s="2"/>
      <c r="DB1053" s="2"/>
      <c r="DC1053" s="2"/>
      <c r="DD1053" s="2"/>
      <c r="DE1053" s="2"/>
      <c r="DF1053" s="2"/>
      <c r="DG1053" s="2"/>
      <c r="DH1053" s="2"/>
      <c r="DI1053" s="2"/>
      <c r="DJ1053" s="2"/>
      <c r="DK1053" s="2"/>
      <c r="DL1053" s="2"/>
      <c r="DM1053" s="2"/>
      <c r="DN1053" s="2"/>
      <c r="DO1053" s="2"/>
      <c r="DP1053" s="2"/>
    </row>
    <row r="1054" spans="9:120" ht="9.9499999999999993" customHeight="1">
      <c r="I1054" s="2"/>
      <c r="J1054" s="2"/>
      <c r="K1054" s="2"/>
      <c r="L1054" s="2"/>
      <c r="M1054" s="2"/>
      <c r="N1054" s="2"/>
      <c r="O1054" s="2"/>
      <c r="P1054" s="2"/>
      <c r="Q1054" s="2"/>
      <c r="R1054" s="2"/>
      <c r="S1054" s="2"/>
      <c r="T1054" s="2"/>
      <c r="U1054" s="2"/>
      <c r="V1054" s="2"/>
      <c r="W1054" s="2"/>
      <c r="X1054" s="2"/>
      <c r="Y1054" s="2"/>
      <c r="Z1054" s="2"/>
      <c r="AA1054" s="2"/>
      <c r="AB1054" s="2"/>
      <c r="AC1054" s="2"/>
      <c r="AD1054" s="2"/>
      <c r="AE1054" s="2"/>
      <c r="AF1054" s="2"/>
      <c r="AG1054" s="2"/>
      <c r="AH1054" s="2"/>
      <c r="AI1054" s="2"/>
      <c r="AJ1054" s="2"/>
      <c r="AK1054" s="2"/>
      <c r="AL1054" s="2"/>
      <c r="AM1054" s="2"/>
      <c r="AN1054" s="2"/>
      <c r="AO1054" s="2"/>
      <c r="AP1054" s="2"/>
      <c r="AQ1054" s="2"/>
      <c r="AR1054" s="2"/>
      <c r="AS1054" s="2"/>
      <c r="AT1054" s="2"/>
      <c r="AU1054" s="2"/>
      <c r="AV1054" s="2"/>
      <c r="AW1054" s="2"/>
      <c r="AX1054" s="2"/>
      <c r="AY1054" s="2"/>
      <c r="AZ1054" s="2"/>
      <c r="BA1054" s="2"/>
      <c r="BB1054" s="2"/>
      <c r="BC1054" s="2"/>
      <c r="BD1054" s="2"/>
      <c r="BE1054" s="2"/>
      <c r="BF1054" s="2"/>
      <c r="BG1054" s="2"/>
      <c r="BH1054" s="2"/>
      <c r="BI1054" s="2"/>
      <c r="BJ1054" s="2"/>
      <c r="BK1054" s="2"/>
      <c r="BL1054" s="2"/>
      <c r="BM1054" s="2"/>
      <c r="BN1054" s="2"/>
      <c r="BO1054" s="2"/>
      <c r="BP1054" s="2"/>
      <c r="BQ1054" s="2"/>
      <c r="BR1054" s="2"/>
      <c r="BS1054" s="2"/>
      <c r="BT1054" s="2"/>
      <c r="BU1054" s="2"/>
      <c r="BV1054" s="2"/>
      <c r="BW1054" s="2"/>
      <c r="BX1054" s="2"/>
      <c r="BY1054" s="2"/>
      <c r="BZ1054" s="2"/>
      <c r="CA1054" s="2"/>
      <c r="CB1054" s="2"/>
      <c r="CC1054" s="2"/>
      <c r="CD1054" s="2"/>
      <c r="CE1054" s="2"/>
      <c r="CF1054" s="2"/>
      <c r="CG1054" s="2"/>
      <c r="CH1054" s="2"/>
      <c r="CI1054" s="2"/>
      <c r="CJ1054" s="2"/>
      <c r="CK1054" s="2"/>
      <c r="CL1054" s="2"/>
      <c r="CM1054" s="2"/>
      <c r="CN1054" s="2"/>
      <c r="CO1054" s="2"/>
      <c r="CP1054" s="2"/>
      <c r="CQ1054" s="2"/>
      <c r="CR1054" s="2"/>
      <c r="CS1054" s="2"/>
      <c r="CT1054" s="2"/>
      <c r="CU1054" s="2"/>
      <c r="CV1054" s="2"/>
      <c r="CW1054" s="2"/>
      <c r="CX1054" s="2"/>
      <c r="CY1054" s="2"/>
      <c r="CZ1054" s="2"/>
      <c r="DA1054" s="2"/>
      <c r="DB1054" s="2"/>
      <c r="DC1054" s="2"/>
      <c r="DD1054" s="2"/>
      <c r="DE1054" s="2"/>
      <c r="DF1054" s="2"/>
      <c r="DG1054" s="2"/>
      <c r="DH1054" s="2"/>
      <c r="DI1054" s="2"/>
      <c r="DJ1054" s="2"/>
      <c r="DK1054" s="2"/>
      <c r="DL1054" s="2"/>
      <c r="DM1054" s="2"/>
      <c r="DN1054" s="2"/>
      <c r="DO1054" s="2"/>
      <c r="DP1054" s="2"/>
    </row>
    <row r="1055" spans="9:120" ht="9.9499999999999993" customHeight="1">
      <c r="I1055" s="2"/>
      <c r="J1055" s="2"/>
      <c r="K1055" s="2"/>
      <c r="L1055" s="2"/>
      <c r="M1055" s="2"/>
      <c r="N1055" s="2"/>
      <c r="O1055" s="2"/>
      <c r="P1055" s="2"/>
      <c r="Q1055" s="2"/>
      <c r="R1055" s="2"/>
      <c r="S1055" s="2"/>
      <c r="T1055" s="2"/>
      <c r="U1055" s="2"/>
      <c r="V1055" s="2"/>
      <c r="W1055" s="2"/>
      <c r="X1055" s="2"/>
      <c r="Y1055" s="2"/>
      <c r="Z1055" s="2"/>
      <c r="AA1055" s="2"/>
      <c r="AB1055" s="2"/>
      <c r="AC1055" s="2"/>
      <c r="AD1055" s="2"/>
      <c r="AE1055" s="2"/>
      <c r="AF1055" s="2"/>
      <c r="AG1055" s="2"/>
      <c r="AH1055" s="2"/>
      <c r="AI1055" s="2"/>
      <c r="AJ1055" s="2"/>
      <c r="AK1055" s="2"/>
      <c r="AL1055" s="2"/>
      <c r="AM1055" s="2"/>
      <c r="AN1055" s="2"/>
      <c r="AO1055" s="2"/>
      <c r="AP1055" s="2"/>
      <c r="AQ1055" s="2"/>
      <c r="AR1055" s="2"/>
      <c r="AS1055" s="2"/>
      <c r="AT1055" s="2"/>
      <c r="AU1055" s="2"/>
      <c r="AV1055" s="2"/>
      <c r="AW1055" s="2"/>
      <c r="AX1055" s="2"/>
      <c r="AY1055" s="2"/>
      <c r="AZ1055" s="2"/>
      <c r="BA1055" s="2"/>
      <c r="BB1055" s="2"/>
      <c r="BC1055" s="2"/>
      <c r="BD1055" s="2"/>
      <c r="BE1055" s="2"/>
      <c r="BF1055" s="2"/>
      <c r="BG1055" s="2"/>
      <c r="BH1055" s="2"/>
      <c r="BI1055" s="2"/>
      <c r="BJ1055" s="2"/>
      <c r="BK1055" s="2"/>
      <c r="BL1055" s="2"/>
      <c r="BM1055" s="2"/>
      <c r="BN1055" s="2"/>
      <c r="BO1055" s="2"/>
      <c r="BP1055" s="2"/>
      <c r="BQ1055" s="2"/>
      <c r="BR1055" s="2"/>
      <c r="BS1055" s="2"/>
      <c r="BT1055" s="2"/>
      <c r="BU1055" s="2"/>
      <c r="BV1055" s="2"/>
      <c r="BW1055" s="2"/>
      <c r="BX1055" s="2"/>
      <c r="BY1055" s="2"/>
      <c r="BZ1055" s="2"/>
      <c r="CA1055" s="2"/>
      <c r="CB1055" s="2"/>
      <c r="CC1055" s="2"/>
      <c r="CD1055" s="2"/>
      <c r="CE1055" s="2"/>
      <c r="CF1055" s="2"/>
      <c r="CG1055" s="2"/>
      <c r="CH1055" s="2"/>
      <c r="CI1055" s="2"/>
      <c r="CJ1055" s="2"/>
      <c r="CK1055" s="2"/>
      <c r="CL1055" s="2"/>
      <c r="CM1055" s="2"/>
      <c r="CN1055" s="2"/>
      <c r="CO1055" s="2"/>
      <c r="CP1055" s="2"/>
      <c r="CQ1055" s="2"/>
      <c r="CR1055" s="2"/>
      <c r="CS1055" s="2"/>
      <c r="CT1055" s="2"/>
      <c r="CU1055" s="2"/>
      <c r="CV1055" s="2"/>
      <c r="CW1055" s="2"/>
      <c r="CX1055" s="2"/>
      <c r="CY1055" s="2"/>
      <c r="CZ1055" s="2"/>
      <c r="DA1055" s="2"/>
      <c r="DB1055" s="2"/>
      <c r="DC1055" s="2"/>
      <c r="DD1055" s="2"/>
      <c r="DE1055" s="2"/>
      <c r="DF1055" s="2"/>
      <c r="DG1055" s="2"/>
      <c r="DH1055" s="2"/>
      <c r="DI1055" s="2"/>
      <c r="DJ1055" s="2"/>
      <c r="DK1055" s="2"/>
      <c r="DL1055" s="2"/>
      <c r="DM1055" s="2"/>
      <c r="DN1055" s="2"/>
      <c r="DO1055" s="2"/>
      <c r="DP1055" s="2"/>
    </row>
    <row r="1056" spans="9:120" ht="9.9499999999999993" customHeight="1">
      <c r="I1056" s="2"/>
      <c r="J1056" s="2"/>
      <c r="K1056" s="2"/>
      <c r="L1056" s="2"/>
      <c r="M1056" s="2"/>
      <c r="N1056" s="2"/>
      <c r="O1056" s="2"/>
      <c r="P1056" s="2"/>
      <c r="Q1056" s="2"/>
      <c r="R1056" s="2"/>
      <c r="S1056" s="2"/>
      <c r="T1056" s="2"/>
      <c r="U1056" s="2"/>
      <c r="V1056" s="2"/>
      <c r="W1056" s="2"/>
      <c r="X1056" s="2"/>
      <c r="Y1056" s="2"/>
      <c r="Z1056" s="2"/>
      <c r="AA1056" s="2"/>
      <c r="AB1056" s="2"/>
      <c r="AC1056" s="2"/>
      <c r="AD1056" s="2"/>
      <c r="AE1056" s="2"/>
      <c r="AF1056" s="2"/>
      <c r="AG1056" s="2"/>
      <c r="AH1056" s="2"/>
      <c r="AI1056" s="2"/>
      <c r="AJ1056" s="2"/>
      <c r="AK1056" s="2"/>
      <c r="AL1056" s="2"/>
      <c r="AM1056" s="2"/>
      <c r="AN1056" s="2"/>
      <c r="AO1056" s="2"/>
      <c r="AP1056" s="2"/>
      <c r="AQ1056" s="2"/>
      <c r="AR1056" s="2"/>
      <c r="AS1056" s="2"/>
      <c r="AT1056" s="2"/>
      <c r="AU1056" s="2"/>
      <c r="AV1056" s="2"/>
      <c r="AW1056" s="2"/>
      <c r="AX1056" s="2"/>
      <c r="AY1056" s="2"/>
      <c r="AZ1056" s="2"/>
      <c r="BA1056" s="2"/>
      <c r="BB1056" s="2"/>
      <c r="BC1056" s="2"/>
      <c r="BD1056" s="2"/>
      <c r="BE1056" s="2"/>
      <c r="BF1056" s="2"/>
      <c r="BG1056" s="2"/>
      <c r="BH1056" s="2"/>
      <c r="BI1056" s="2"/>
      <c r="BJ1056" s="2"/>
      <c r="BK1056" s="2"/>
      <c r="BL1056" s="2"/>
      <c r="BM1056" s="2"/>
      <c r="BN1056" s="2"/>
      <c r="BO1056" s="2"/>
      <c r="BP1056" s="2"/>
      <c r="BQ1056" s="2"/>
      <c r="BR1056" s="2"/>
      <c r="BS1056" s="2"/>
      <c r="BT1056" s="2"/>
      <c r="BU1056" s="2"/>
      <c r="BV1056" s="2"/>
      <c r="BW1056" s="2"/>
      <c r="BX1056" s="2"/>
      <c r="BY1056" s="2"/>
      <c r="BZ1056" s="2"/>
      <c r="CA1056" s="2"/>
      <c r="CB1056" s="2"/>
      <c r="CC1056" s="2"/>
      <c r="CD1056" s="2"/>
      <c r="CE1056" s="2"/>
      <c r="CF1056" s="2"/>
      <c r="CG1056" s="2"/>
      <c r="CH1056" s="2"/>
      <c r="CI1056" s="2"/>
      <c r="CJ1056" s="2"/>
      <c r="CK1056" s="2"/>
      <c r="CL1056" s="2"/>
      <c r="CM1056" s="2"/>
      <c r="CN1056" s="2"/>
      <c r="CO1056" s="2"/>
      <c r="CP1056" s="2"/>
      <c r="CQ1056" s="2"/>
      <c r="CR1056" s="2"/>
      <c r="CS1056" s="2"/>
      <c r="CT1056" s="2"/>
      <c r="CU1056" s="2"/>
      <c r="CV1056" s="2"/>
      <c r="CW1056" s="2"/>
      <c r="CX1056" s="2"/>
      <c r="CY1056" s="2"/>
      <c r="CZ1056" s="2"/>
      <c r="DA1056" s="2"/>
      <c r="DB1056" s="2"/>
      <c r="DC1056" s="2"/>
      <c r="DD1056" s="2"/>
      <c r="DE1056" s="2"/>
      <c r="DF1056" s="2"/>
      <c r="DG1056" s="2"/>
      <c r="DH1056" s="2"/>
      <c r="DI1056" s="2"/>
      <c r="DJ1056" s="2"/>
      <c r="DK1056" s="2"/>
      <c r="DL1056" s="2"/>
      <c r="DM1056" s="2"/>
      <c r="DN1056" s="2"/>
      <c r="DO1056" s="2"/>
      <c r="DP1056" s="2"/>
    </row>
    <row r="1057" spans="9:120" ht="9.9499999999999993" customHeight="1">
      <c r="I1057" s="2"/>
      <c r="J1057" s="2"/>
      <c r="K1057" s="2"/>
      <c r="L1057" s="2"/>
      <c r="M1057" s="2"/>
      <c r="N1057" s="2"/>
      <c r="O1057" s="2"/>
      <c r="P1057" s="2"/>
      <c r="Q1057" s="2"/>
      <c r="R1057" s="2"/>
      <c r="S1057" s="2"/>
      <c r="T1057" s="2"/>
      <c r="U1057" s="2"/>
      <c r="V1057" s="2"/>
      <c r="W1057" s="2"/>
      <c r="X1057" s="2"/>
      <c r="Y1057" s="2"/>
      <c r="Z1057" s="2"/>
      <c r="AA1057" s="2"/>
      <c r="AB1057" s="2"/>
      <c r="AC1057" s="2"/>
      <c r="AD1057" s="2"/>
      <c r="AE1057" s="2"/>
      <c r="AF1057" s="2"/>
      <c r="AG1057" s="2"/>
      <c r="AH1057" s="2"/>
      <c r="AI1057" s="2"/>
      <c r="AJ1057" s="2"/>
      <c r="AK1057" s="2"/>
      <c r="AL1057" s="2"/>
      <c r="AM1057" s="2"/>
      <c r="AN1057" s="2"/>
      <c r="AO1057" s="2"/>
      <c r="AP1057" s="2"/>
      <c r="AQ1057" s="2"/>
      <c r="AR1057" s="2"/>
      <c r="AS1057" s="2"/>
      <c r="AT1057" s="2"/>
      <c r="AU1057" s="2"/>
      <c r="AV1057" s="2"/>
      <c r="AW1057" s="2"/>
      <c r="AX1057" s="2"/>
      <c r="AY1057" s="2"/>
      <c r="AZ1057" s="2"/>
      <c r="BA1057" s="2"/>
      <c r="BB1057" s="2"/>
      <c r="BC1057" s="2"/>
      <c r="BD1057" s="2"/>
      <c r="BE1057" s="2"/>
      <c r="BF1057" s="2"/>
      <c r="BG1057" s="2"/>
      <c r="BH1057" s="2"/>
      <c r="BI1057" s="2"/>
      <c r="BJ1057" s="2"/>
      <c r="BK1057" s="2"/>
      <c r="BL1057" s="2"/>
      <c r="BM1057" s="2"/>
      <c r="BN1057" s="2"/>
      <c r="BO1057" s="2"/>
      <c r="BP1057" s="2"/>
      <c r="BQ1057" s="2"/>
      <c r="BR1057" s="2"/>
      <c r="BS1057" s="2"/>
      <c r="BT1057" s="2"/>
      <c r="BU1057" s="2"/>
      <c r="BV1057" s="2"/>
      <c r="BW1057" s="2"/>
      <c r="BX1057" s="2"/>
      <c r="BY1057" s="2"/>
      <c r="BZ1057" s="2"/>
      <c r="CA1057" s="2"/>
      <c r="CB1057" s="2"/>
      <c r="CC1057" s="2"/>
      <c r="CD1057" s="2"/>
      <c r="CE1057" s="2"/>
      <c r="CF1057" s="2"/>
      <c r="CG1057" s="2"/>
      <c r="CH1057" s="2"/>
      <c r="CI1057" s="2"/>
      <c r="CJ1057" s="2"/>
      <c r="CK1057" s="2"/>
      <c r="CL1057" s="2"/>
      <c r="CM1057" s="2"/>
      <c r="CN1057" s="2"/>
      <c r="CO1057" s="2"/>
      <c r="CP1057" s="2"/>
      <c r="CQ1057" s="2"/>
      <c r="CR1057" s="2"/>
      <c r="CS1057" s="2"/>
      <c r="CT1057" s="2"/>
      <c r="CU1057" s="2"/>
      <c r="CV1057" s="2"/>
      <c r="CW1057" s="2"/>
      <c r="CX1057" s="2"/>
      <c r="CY1057" s="2"/>
      <c r="CZ1057" s="2"/>
      <c r="DA1057" s="2"/>
      <c r="DB1057" s="2"/>
      <c r="DC1057" s="2"/>
      <c r="DD1057" s="2"/>
      <c r="DE1057" s="2"/>
      <c r="DF1057" s="2"/>
      <c r="DG1057" s="2"/>
      <c r="DH1057" s="2"/>
      <c r="DI1057" s="2"/>
      <c r="DJ1057" s="2"/>
      <c r="DK1057" s="2"/>
      <c r="DL1057" s="2"/>
      <c r="DM1057" s="2"/>
      <c r="DN1057" s="2"/>
      <c r="DO1057" s="2"/>
      <c r="DP1057" s="2"/>
    </row>
    <row r="1058" spans="9:120" ht="9.9499999999999993" customHeight="1">
      <c r="I1058" s="2"/>
      <c r="J1058" s="2"/>
      <c r="K1058" s="2"/>
      <c r="L1058" s="2"/>
      <c r="M1058" s="2"/>
      <c r="N1058" s="2"/>
      <c r="O1058" s="2"/>
      <c r="P1058" s="2"/>
      <c r="Q1058" s="2"/>
      <c r="R1058" s="2"/>
      <c r="S1058" s="2"/>
      <c r="T1058" s="2"/>
      <c r="U1058" s="2"/>
      <c r="V1058" s="2"/>
      <c r="W1058" s="2"/>
      <c r="X1058" s="2"/>
      <c r="Y1058" s="2"/>
      <c r="Z1058" s="2"/>
      <c r="AA1058" s="2"/>
      <c r="AB1058" s="2"/>
      <c r="AC1058" s="2"/>
      <c r="AD1058" s="2"/>
      <c r="AE1058" s="2"/>
      <c r="AF1058" s="2"/>
      <c r="AG1058" s="2"/>
      <c r="AH1058" s="2"/>
      <c r="AI1058" s="2"/>
      <c r="AJ1058" s="2"/>
      <c r="AK1058" s="2"/>
      <c r="AL1058" s="2"/>
      <c r="AM1058" s="2"/>
      <c r="AN1058" s="2"/>
      <c r="AO1058" s="2"/>
      <c r="AP1058" s="2"/>
      <c r="AQ1058" s="2"/>
      <c r="AR1058" s="2"/>
      <c r="AS1058" s="2"/>
      <c r="AT1058" s="2"/>
      <c r="AU1058" s="2"/>
      <c r="AV1058" s="2"/>
      <c r="AW1058" s="2"/>
      <c r="AX1058" s="2"/>
      <c r="AY1058" s="2"/>
      <c r="AZ1058" s="2"/>
      <c r="BA1058" s="2"/>
      <c r="BB1058" s="2"/>
      <c r="BC1058" s="2"/>
      <c r="BD1058" s="2"/>
      <c r="BE1058" s="2"/>
      <c r="BF1058" s="2"/>
      <c r="BG1058" s="2"/>
      <c r="BH1058" s="2"/>
      <c r="BI1058" s="2"/>
      <c r="BJ1058" s="2"/>
      <c r="BK1058" s="2"/>
      <c r="BL1058" s="2"/>
      <c r="BM1058" s="2"/>
      <c r="BN1058" s="2"/>
      <c r="BO1058" s="2"/>
      <c r="BP1058" s="2"/>
      <c r="BQ1058" s="2"/>
      <c r="BR1058" s="2"/>
      <c r="BS1058" s="2"/>
      <c r="BT1058" s="2"/>
      <c r="BU1058" s="2"/>
      <c r="BV1058" s="2"/>
      <c r="BW1058" s="2"/>
      <c r="BX1058" s="2"/>
      <c r="BY1058" s="2"/>
      <c r="BZ1058" s="2"/>
      <c r="CA1058" s="2"/>
      <c r="CB1058" s="2"/>
      <c r="CC1058" s="2"/>
      <c r="CD1058" s="2"/>
      <c r="CE1058" s="2"/>
      <c r="CF1058" s="2"/>
      <c r="CG1058" s="2"/>
      <c r="CH1058" s="2"/>
      <c r="CI1058" s="2"/>
      <c r="CJ1058" s="2"/>
      <c r="CK1058" s="2"/>
      <c r="CL1058" s="2"/>
      <c r="CM1058" s="2"/>
      <c r="CN1058" s="2"/>
      <c r="CO1058" s="2"/>
      <c r="CP1058" s="2"/>
      <c r="CQ1058" s="2"/>
      <c r="CR1058" s="2"/>
      <c r="CS1058" s="2"/>
      <c r="CT1058" s="2"/>
      <c r="CU1058" s="2"/>
      <c r="CV1058" s="2"/>
      <c r="CW1058" s="2"/>
      <c r="CX1058" s="2"/>
      <c r="CY1058" s="2"/>
      <c r="CZ1058" s="2"/>
      <c r="DA1058" s="2"/>
      <c r="DB1058" s="2"/>
      <c r="DC1058" s="2"/>
      <c r="DD1058" s="2"/>
      <c r="DE1058" s="2"/>
      <c r="DF1058" s="2"/>
      <c r="DG1058" s="2"/>
      <c r="DH1058" s="2"/>
      <c r="DI1058" s="2"/>
      <c r="DJ1058" s="2"/>
      <c r="DK1058" s="2"/>
      <c r="DL1058" s="2"/>
      <c r="DM1058" s="2"/>
      <c r="DN1058" s="2"/>
      <c r="DO1058" s="2"/>
      <c r="DP1058" s="2"/>
    </row>
    <row r="1059" spans="9:120" ht="9.9499999999999993" customHeight="1">
      <c r="I1059" s="2"/>
      <c r="J1059" s="2"/>
      <c r="K1059" s="2"/>
      <c r="L1059" s="2"/>
      <c r="M1059" s="2"/>
      <c r="N1059" s="2"/>
      <c r="O1059" s="2"/>
      <c r="P1059" s="2"/>
      <c r="Q1059" s="2"/>
      <c r="R1059" s="2"/>
      <c r="S1059" s="2"/>
      <c r="T1059" s="2"/>
      <c r="U1059" s="2"/>
      <c r="V1059" s="2"/>
      <c r="W1059" s="2"/>
      <c r="X1059" s="2"/>
      <c r="Y1059" s="2"/>
      <c r="Z1059" s="2"/>
      <c r="AA1059" s="2"/>
      <c r="AB1059" s="2"/>
      <c r="AC1059" s="2"/>
      <c r="AD1059" s="2"/>
      <c r="AE1059" s="2"/>
      <c r="AF1059" s="2"/>
      <c r="AG1059" s="2"/>
      <c r="AH1059" s="2"/>
      <c r="AI1059" s="2"/>
      <c r="AJ1059" s="2"/>
      <c r="AK1059" s="2"/>
      <c r="AL1059" s="2"/>
      <c r="AM1059" s="2"/>
      <c r="AN1059" s="2"/>
      <c r="AO1059" s="2"/>
      <c r="AP1059" s="2"/>
      <c r="AQ1059" s="2"/>
      <c r="AR1059" s="2"/>
      <c r="AS1059" s="2"/>
      <c r="AT1059" s="2"/>
      <c r="AU1059" s="2"/>
      <c r="AV1059" s="2"/>
      <c r="AW1059" s="2"/>
      <c r="AX1059" s="2"/>
      <c r="AY1059" s="2"/>
      <c r="AZ1059" s="2"/>
      <c r="BA1059" s="2"/>
      <c r="BB1059" s="2"/>
      <c r="BC1059" s="2"/>
      <c r="BD1059" s="2"/>
      <c r="BE1059" s="2"/>
      <c r="BF1059" s="2"/>
      <c r="BG1059" s="2"/>
      <c r="BH1059" s="2"/>
      <c r="BI1059" s="2"/>
      <c r="BJ1059" s="2"/>
      <c r="BK1059" s="2"/>
      <c r="BL1059" s="2"/>
      <c r="BM1059" s="2"/>
      <c r="BN1059" s="2"/>
      <c r="BO1059" s="2"/>
      <c r="BP1059" s="2"/>
      <c r="BQ1059" s="2"/>
      <c r="BR1059" s="2"/>
      <c r="BS1059" s="2"/>
      <c r="BT1059" s="2"/>
      <c r="BU1059" s="2"/>
      <c r="BV1059" s="2"/>
      <c r="BW1059" s="2"/>
      <c r="BX1059" s="2"/>
      <c r="BY1059" s="2"/>
      <c r="BZ1059" s="2"/>
      <c r="CA1059" s="2"/>
      <c r="CB1059" s="2"/>
      <c r="CC1059" s="2"/>
      <c r="CD1059" s="2"/>
      <c r="CE1059" s="2"/>
      <c r="CF1059" s="2"/>
      <c r="CG1059" s="2"/>
      <c r="CH1059" s="2"/>
      <c r="CI1059" s="2"/>
      <c r="CJ1059" s="2"/>
      <c r="CK1059" s="2"/>
      <c r="CL1059" s="2"/>
      <c r="CM1059" s="2"/>
      <c r="CN1059" s="2"/>
      <c r="CO1059" s="2"/>
      <c r="CP1059" s="2"/>
      <c r="CQ1059" s="2"/>
      <c r="CR1059" s="2"/>
      <c r="CS1059" s="2"/>
      <c r="CT1059" s="2"/>
      <c r="CU1059" s="2"/>
      <c r="CV1059" s="2"/>
      <c r="CW1059" s="2"/>
      <c r="CX1059" s="2"/>
      <c r="CY1059" s="2"/>
      <c r="CZ1059" s="2"/>
      <c r="DA1059" s="2"/>
      <c r="DB1059" s="2"/>
      <c r="DC1059" s="2"/>
      <c r="DD1059" s="2"/>
      <c r="DE1059" s="2"/>
      <c r="DF1059" s="2"/>
      <c r="DG1059" s="2"/>
      <c r="DH1059" s="2"/>
      <c r="DI1059" s="2"/>
      <c r="DJ1059" s="2"/>
      <c r="DK1059" s="2"/>
      <c r="DL1059" s="2"/>
      <c r="DM1059" s="2"/>
      <c r="DN1059" s="2"/>
      <c r="DO1059" s="2"/>
      <c r="DP1059" s="2"/>
    </row>
    <row r="1060" spans="9:120" ht="9.9499999999999993" customHeight="1">
      <c r="I1060" s="2"/>
      <c r="J1060" s="2"/>
      <c r="K1060" s="2"/>
      <c r="L1060" s="2"/>
      <c r="M1060" s="2"/>
      <c r="N1060" s="2"/>
      <c r="O1060" s="2"/>
      <c r="P1060" s="2"/>
      <c r="Q1060" s="2"/>
      <c r="R1060" s="2"/>
      <c r="S1060" s="2"/>
      <c r="T1060" s="2"/>
      <c r="U1060" s="2"/>
      <c r="V1060" s="2"/>
      <c r="W1060" s="2"/>
      <c r="X1060" s="2"/>
      <c r="Y1060" s="2"/>
      <c r="Z1060" s="2"/>
      <c r="AA1060" s="2"/>
      <c r="AB1060" s="2"/>
      <c r="AC1060" s="2"/>
      <c r="AD1060" s="2"/>
      <c r="AE1060" s="2"/>
      <c r="AF1060" s="2"/>
      <c r="AG1060" s="2"/>
      <c r="AH1060" s="2"/>
      <c r="AI1060" s="2"/>
      <c r="AJ1060" s="2"/>
      <c r="AK1060" s="2"/>
      <c r="AL1060" s="2"/>
      <c r="AM1060" s="2"/>
      <c r="AN1060" s="2"/>
      <c r="AO1060" s="2"/>
      <c r="AP1060" s="2"/>
      <c r="AQ1060" s="2"/>
      <c r="AR1060" s="2"/>
      <c r="AS1060" s="2"/>
      <c r="AT1060" s="2"/>
      <c r="AU1060" s="2"/>
      <c r="AV1060" s="2"/>
      <c r="AW1060" s="2"/>
      <c r="AX1060" s="2"/>
      <c r="AY1060" s="2"/>
      <c r="AZ1060" s="2"/>
      <c r="BA1060" s="2"/>
      <c r="BB1060" s="2"/>
      <c r="BC1060" s="2"/>
      <c r="BD1060" s="2"/>
      <c r="BE1060" s="2"/>
      <c r="BF1060" s="2"/>
      <c r="BG1060" s="2"/>
      <c r="BH1060" s="2"/>
      <c r="BI1060" s="2"/>
      <c r="BJ1060" s="2"/>
      <c r="BK1060" s="2"/>
      <c r="BL1060" s="2"/>
      <c r="BM1060" s="2"/>
      <c r="BN1060" s="2"/>
      <c r="BO1060" s="2"/>
      <c r="BP1060" s="2"/>
      <c r="BQ1060" s="2"/>
      <c r="BR1060" s="2"/>
      <c r="BS1060" s="2"/>
      <c r="BT1060" s="2"/>
      <c r="BU1060" s="2"/>
      <c r="BV1060" s="2"/>
      <c r="BW1060" s="2"/>
      <c r="BX1060" s="2"/>
      <c r="BY1060" s="2"/>
      <c r="BZ1060" s="2"/>
      <c r="CA1060" s="2"/>
      <c r="CB1060" s="2"/>
      <c r="CC1060" s="2"/>
      <c r="CD1060" s="2"/>
      <c r="CE1060" s="2"/>
      <c r="CF1060" s="2"/>
      <c r="CG1060" s="2"/>
      <c r="CH1060" s="2"/>
      <c r="CI1060" s="2"/>
      <c r="CJ1060" s="2"/>
      <c r="CK1060" s="2"/>
      <c r="CL1060" s="2"/>
      <c r="CM1060" s="2"/>
      <c r="CN1060" s="2"/>
      <c r="CO1060" s="2"/>
      <c r="CP1060" s="2"/>
      <c r="CQ1060" s="2"/>
      <c r="CR1060" s="2"/>
      <c r="CS1060" s="2"/>
      <c r="CT1060" s="2"/>
      <c r="CU1060" s="2"/>
      <c r="CV1060" s="2"/>
      <c r="CW1060" s="2"/>
      <c r="CX1060" s="2"/>
      <c r="CY1060" s="2"/>
      <c r="CZ1060" s="2"/>
      <c r="DA1060" s="2"/>
      <c r="DB1060" s="2"/>
      <c r="DC1060" s="2"/>
      <c r="DD1060" s="2"/>
      <c r="DE1060" s="2"/>
      <c r="DF1060" s="2"/>
      <c r="DG1060" s="2"/>
      <c r="DH1060" s="2"/>
      <c r="DI1060" s="2"/>
      <c r="DJ1060" s="2"/>
      <c r="DK1060" s="2"/>
      <c r="DL1060" s="2"/>
      <c r="DM1060" s="2"/>
      <c r="DN1060" s="2"/>
      <c r="DO1060" s="2"/>
      <c r="DP1060" s="2"/>
    </row>
    <row r="1061" spans="9:120" ht="9.9499999999999993" customHeight="1">
      <c r="I1061" s="2"/>
      <c r="J1061" s="2"/>
      <c r="K1061" s="2"/>
      <c r="L1061" s="2"/>
      <c r="M1061" s="2"/>
      <c r="N1061" s="2"/>
      <c r="O1061" s="2"/>
      <c r="P1061" s="2"/>
      <c r="Q1061" s="2"/>
      <c r="R1061" s="2"/>
      <c r="S1061" s="2"/>
      <c r="T1061" s="2"/>
      <c r="U1061" s="2"/>
      <c r="V1061" s="2"/>
      <c r="W1061" s="2"/>
      <c r="X1061" s="2"/>
      <c r="Y1061" s="2"/>
      <c r="Z1061" s="2"/>
      <c r="AA1061" s="2"/>
      <c r="AB1061" s="2"/>
      <c r="AC1061" s="2"/>
      <c r="AD1061" s="2"/>
      <c r="AE1061" s="2"/>
      <c r="AF1061" s="2"/>
      <c r="AG1061" s="2"/>
      <c r="AH1061" s="2"/>
      <c r="AI1061" s="2"/>
      <c r="AJ1061" s="2"/>
      <c r="AK1061" s="2"/>
      <c r="AL1061" s="2"/>
      <c r="AM1061" s="2"/>
      <c r="AN1061" s="2"/>
      <c r="AO1061" s="2"/>
      <c r="AP1061" s="2"/>
      <c r="AQ1061" s="2"/>
      <c r="AR1061" s="2"/>
      <c r="AS1061" s="2"/>
      <c r="AT1061" s="2"/>
      <c r="AU1061" s="2"/>
      <c r="AV1061" s="2"/>
      <c r="AW1061" s="2"/>
      <c r="AX1061" s="2"/>
      <c r="AY1061" s="2"/>
      <c r="AZ1061" s="2"/>
      <c r="BA1061" s="2"/>
      <c r="BB1061" s="2"/>
      <c r="BC1061" s="2"/>
      <c r="BD1061" s="2"/>
      <c r="BE1061" s="2"/>
      <c r="BF1061" s="2"/>
      <c r="BG1061" s="2"/>
      <c r="BH1061" s="2"/>
      <c r="BI1061" s="2"/>
      <c r="BJ1061" s="2"/>
      <c r="BK1061" s="2"/>
      <c r="BL1061" s="2"/>
      <c r="BM1061" s="2"/>
      <c r="BN1061" s="2"/>
      <c r="BO1061" s="2"/>
      <c r="BP1061" s="2"/>
      <c r="BQ1061" s="2"/>
      <c r="BR1061" s="2"/>
      <c r="BS1061" s="2"/>
      <c r="BT1061" s="2"/>
      <c r="BU1061" s="2"/>
      <c r="BV1061" s="2"/>
      <c r="BW1061" s="2"/>
      <c r="BX1061" s="2"/>
      <c r="BY1061" s="2"/>
      <c r="BZ1061" s="2"/>
      <c r="CA1061" s="2"/>
      <c r="CB1061" s="2"/>
      <c r="CC1061" s="2"/>
      <c r="CD1061" s="2"/>
      <c r="CE1061" s="2"/>
      <c r="CF1061" s="2"/>
      <c r="CG1061" s="2"/>
      <c r="CH1061" s="2"/>
      <c r="CI1061" s="2"/>
      <c r="CJ1061" s="2"/>
      <c r="CK1061" s="2"/>
      <c r="CL1061" s="2"/>
      <c r="CM1061" s="2"/>
      <c r="CN1061" s="2"/>
      <c r="CO1061" s="2"/>
      <c r="CP1061" s="2"/>
      <c r="CQ1061" s="2"/>
      <c r="CR1061" s="2"/>
      <c r="CS1061" s="2"/>
      <c r="CT1061" s="2"/>
      <c r="CU1061" s="2"/>
      <c r="CV1061" s="2"/>
      <c r="CW1061" s="2"/>
      <c r="CX1061" s="2"/>
      <c r="CY1061" s="2"/>
      <c r="CZ1061" s="2"/>
      <c r="DA1061" s="2"/>
      <c r="DB1061" s="2"/>
      <c r="DC1061" s="2"/>
      <c r="DD1061" s="2"/>
      <c r="DE1061" s="2"/>
      <c r="DF1061" s="2"/>
      <c r="DG1061" s="2"/>
      <c r="DH1061" s="2"/>
      <c r="DI1061" s="2"/>
      <c r="DJ1061" s="2"/>
      <c r="DK1061" s="2"/>
      <c r="DL1061" s="2"/>
      <c r="DM1061" s="2"/>
      <c r="DN1061" s="2"/>
      <c r="DO1061" s="2"/>
      <c r="DP1061" s="2"/>
    </row>
    <row r="1062" spans="9:120" ht="9.9499999999999993" customHeight="1">
      <c r="I1062" s="2"/>
      <c r="J1062" s="2"/>
      <c r="K1062" s="2"/>
      <c r="L1062" s="2"/>
      <c r="M1062" s="2"/>
      <c r="N1062" s="2"/>
      <c r="O1062" s="2"/>
      <c r="P1062" s="2"/>
      <c r="Q1062" s="2"/>
      <c r="R1062" s="2"/>
      <c r="S1062" s="2"/>
      <c r="T1062" s="2"/>
      <c r="U1062" s="2"/>
      <c r="V1062" s="2"/>
      <c r="W1062" s="2"/>
      <c r="X1062" s="2"/>
      <c r="Y1062" s="2"/>
      <c r="Z1062" s="2"/>
      <c r="AA1062" s="2"/>
      <c r="AB1062" s="2"/>
      <c r="AC1062" s="2"/>
      <c r="AD1062" s="2"/>
      <c r="AE1062" s="2"/>
      <c r="AF1062" s="2"/>
      <c r="AG1062" s="2"/>
      <c r="AH1062" s="2"/>
      <c r="AI1062" s="2"/>
      <c r="AJ1062" s="2"/>
      <c r="AK1062" s="2"/>
      <c r="AL1062" s="2"/>
      <c r="AM1062" s="2"/>
      <c r="AN1062" s="2"/>
      <c r="AO1062" s="2"/>
      <c r="AP1062" s="2"/>
      <c r="AQ1062" s="2"/>
      <c r="AR1062" s="2"/>
      <c r="AS1062" s="2"/>
      <c r="AT1062" s="2"/>
      <c r="AU1062" s="2"/>
      <c r="AV1062" s="2"/>
      <c r="AW1062" s="2"/>
      <c r="AX1062" s="2"/>
      <c r="AY1062" s="2"/>
      <c r="AZ1062" s="2"/>
      <c r="BA1062" s="2"/>
      <c r="BB1062" s="2"/>
      <c r="BC1062" s="2"/>
      <c r="BD1062" s="2"/>
      <c r="BE1062" s="2"/>
      <c r="BF1062" s="2"/>
      <c r="BG1062" s="2"/>
      <c r="BH1062" s="2"/>
      <c r="BI1062" s="2"/>
      <c r="BJ1062" s="2"/>
      <c r="BK1062" s="2"/>
      <c r="BL1062" s="2"/>
      <c r="BM1062" s="2"/>
      <c r="BN1062" s="2"/>
      <c r="BO1062" s="2"/>
      <c r="BP1062" s="2"/>
      <c r="BQ1062" s="2"/>
      <c r="BR1062" s="2"/>
      <c r="BS1062" s="2"/>
      <c r="BT1062" s="2"/>
      <c r="BU1062" s="2"/>
      <c r="BV1062" s="2"/>
      <c r="BW1062" s="2"/>
      <c r="BX1062" s="2"/>
      <c r="BY1062" s="2"/>
      <c r="BZ1062" s="2"/>
      <c r="CA1062" s="2"/>
      <c r="CB1062" s="2"/>
      <c r="CC1062" s="2"/>
      <c r="CD1062" s="2"/>
      <c r="CE1062" s="2"/>
      <c r="CF1062" s="2"/>
      <c r="CG1062" s="2"/>
      <c r="CH1062" s="2"/>
      <c r="CI1062" s="2"/>
      <c r="CJ1062" s="2"/>
      <c r="CK1062" s="2"/>
      <c r="CL1062" s="2"/>
      <c r="CM1062" s="2"/>
      <c r="CN1062" s="2"/>
      <c r="CO1062" s="2"/>
      <c r="CP1062" s="2"/>
      <c r="CQ1062" s="2"/>
      <c r="CR1062" s="2"/>
      <c r="CS1062" s="2"/>
      <c r="CT1062" s="2"/>
      <c r="CU1062" s="2"/>
      <c r="CV1062" s="2"/>
      <c r="CW1062" s="2"/>
      <c r="CX1062" s="2"/>
      <c r="CY1062" s="2"/>
      <c r="CZ1062" s="2"/>
      <c r="DA1062" s="2"/>
      <c r="DB1062" s="2"/>
      <c r="DC1062" s="2"/>
      <c r="DD1062" s="2"/>
      <c r="DE1062" s="2"/>
      <c r="DF1062" s="2"/>
      <c r="DG1062" s="2"/>
      <c r="DH1062" s="2"/>
      <c r="DI1062" s="2"/>
      <c r="DJ1062" s="2"/>
      <c r="DK1062" s="2"/>
      <c r="DL1062" s="2"/>
      <c r="DM1062" s="2"/>
      <c r="DN1062" s="2"/>
      <c r="DO1062" s="2"/>
      <c r="DP1062" s="2"/>
    </row>
    <row r="1063" spans="9:120" ht="9.9499999999999993" customHeight="1">
      <c r="I1063" s="2"/>
      <c r="J1063" s="2"/>
      <c r="K1063" s="2"/>
      <c r="L1063" s="2"/>
      <c r="M1063" s="2"/>
      <c r="N1063" s="2"/>
      <c r="O1063" s="2"/>
      <c r="P1063" s="2"/>
      <c r="Q1063" s="2"/>
      <c r="R1063" s="2"/>
      <c r="S1063" s="2"/>
      <c r="T1063" s="2"/>
      <c r="U1063" s="2"/>
      <c r="V1063" s="2"/>
      <c r="W1063" s="2"/>
      <c r="X1063" s="2"/>
      <c r="Y1063" s="2"/>
      <c r="Z1063" s="2"/>
      <c r="AA1063" s="2"/>
      <c r="AB1063" s="2"/>
      <c r="AC1063" s="2"/>
      <c r="AD1063" s="2"/>
      <c r="AE1063" s="2"/>
      <c r="AF1063" s="2"/>
      <c r="AG1063" s="2"/>
      <c r="AH1063" s="2"/>
      <c r="AI1063" s="2"/>
      <c r="AJ1063" s="2"/>
      <c r="AK1063" s="2"/>
      <c r="AL1063" s="2"/>
      <c r="AM1063" s="2"/>
      <c r="AN1063" s="2"/>
      <c r="AO1063" s="2"/>
      <c r="AP1063" s="2"/>
      <c r="AQ1063" s="2"/>
      <c r="AR1063" s="2"/>
      <c r="AS1063" s="2"/>
      <c r="AT1063" s="2"/>
      <c r="AU1063" s="2"/>
      <c r="AV1063" s="2"/>
      <c r="AW1063" s="2"/>
      <c r="AX1063" s="2"/>
      <c r="AY1063" s="2"/>
      <c r="AZ1063" s="2"/>
      <c r="BA1063" s="2"/>
      <c r="BB1063" s="2"/>
      <c r="BC1063" s="2"/>
      <c r="BD1063" s="2"/>
      <c r="BE1063" s="2"/>
      <c r="BF1063" s="2"/>
      <c r="BG1063" s="2"/>
      <c r="BH1063" s="2"/>
      <c r="BI1063" s="2"/>
      <c r="BJ1063" s="2"/>
      <c r="BK1063" s="2"/>
      <c r="BL1063" s="2"/>
      <c r="BM1063" s="2"/>
      <c r="BN1063" s="2"/>
      <c r="BO1063" s="2"/>
      <c r="BP1063" s="2"/>
      <c r="BQ1063" s="2"/>
      <c r="BR1063" s="2"/>
      <c r="BS1063" s="2"/>
      <c r="BT1063" s="2"/>
      <c r="BU1063" s="2"/>
      <c r="BV1063" s="2"/>
      <c r="BW1063" s="2"/>
      <c r="BX1063" s="2"/>
      <c r="BY1063" s="2"/>
      <c r="BZ1063" s="2"/>
      <c r="CA1063" s="2"/>
      <c r="CB1063" s="2"/>
      <c r="CC1063" s="2"/>
      <c r="CD1063" s="2"/>
      <c r="CE1063" s="2"/>
      <c r="CF1063" s="2"/>
      <c r="CG1063" s="2"/>
      <c r="CH1063" s="2"/>
      <c r="CI1063" s="2"/>
      <c r="CJ1063" s="2"/>
      <c r="CK1063" s="2"/>
      <c r="CL1063" s="2"/>
      <c r="CM1063" s="2"/>
      <c r="CN1063" s="2"/>
      <c r="CO1063" s="2"/>
      <c r="CP1063" s="2"/>
      <c r="CQ1063" s="2"/>
      <c r="CR1063" s="2"/>
      <c r="CS1063" s="2"/>
      <c r="CT1063" s="2"/>
      <c r="CU1063" s="2"/>
      <c r="CV1063" s="2"/>
      <c r="CW1063" s="2"/>
      <c r="CX1063" s="2"/>
      <c r="CY1063" s="2"/>
      <c r="CZ1063" s="2"/>
      <c r="DA1063" s="2"/>
      <c r="DB1063" s="2"/>
      <c r="DC1063" s="2"/>
      <c r="DD1063" s="2"/>
      <c r="DE1063" s="2"/>
      <c r="DF1063" s="2"/>
      <c r="DG1063" s="2"/>
      <c r="DH1063" s="2"/>
      <c r="DI1063" s="2"/>
      <c r="DJ1063" s="2"/>
      <c r="DK1063" s="2"/>
      <c r="DL1063" s="2"/>
      <c r="DM1063" s="2"/>
      <c r="DN1063" s="2"/>
      <c r="DO1063" s="2"/>
      <c r="DP1063" s="2"/>
    </row>
    <row r="1064" spans="9:120" ht="9.9499999999999993" customHeight="1">
      <c r="I1064" s="2"/>
      <c r="J1064" s="2"/>
      <c r="K1064" s="2"/>
      <c r="L1064" s="2"/>
      <c r="M1064" s="2"/>
      <c r="N1064" s="2"/>
      <c r="O1064" s="2"/>
      <c r="P1064" s="2"/>
      <c r="Q1064" s="2"/>
      <c r="R1064" s="2"/>
      <c r="S1064" s="2"/>
      <c r="T1064" s="2"/>
      <c r="U1064" s="2"/>
      <c r="V1064" s="2"/>
      <c r="W1064" s="2"/>
      <c r="X1064" s="2"/>
      <c r="Y1064" s="2"/>
      <c r="Z1064" s="2"/>
      <c r="AA1064" s="2"/>
      <c r="AB1064" s="2"/>
      <c r="AC1064" s="2"/>
      <c r="AD1064" s="2"/>
      <c r="AE1064" s="2"/>
      <c r="AF1064" s="2"/>
      <c r="AG1064" s="2"/>
      <c r="AH1064" s="2"/>
      <c r="AI1064" s="2"/>
      <c r="AJ1064" s="2"/>
      <c r="AK1064" s="2"/>
      <c r="AL1064" s="2"/>
      <c r="AM1064" s="2"/>
      <c r="AN1064" s="2"/>
      <c r="AO1064" s="2"/>
      <c r="AP1064" s="2"/>
      <c r="AQ1064" s="2"/>
      <c r="AR1064" s="2"/>
      <c r="AS1064" s="2"/>
      <c r="AT1064" s="2"/>
      <c r="AU1064" s="2"/>
      <c r="AV1064" s="2"/>
      <c r="AW1064" s="2"/>
      <c r="AX1064" s="2"/>
      <c r="AY1064" s="2"/>
      <c r="AZ1064" s="2"/>
      <c r="BA1064" s="2"/>
      <c r="BB1064" s="2"/>
      <c r="BC1064" s="2"/>
      <c r="BD1064" s="2"/>
      <c r="BE1064" s="2"/>
      <c r="BF1064" s="2"/>
      <c r="BG1064" s="2"/>
      <c r="BH1064" s="2"/>
      <c r="BI1064" s="2"/>
      <c r="BJ1064" s="2"/>
      <c r="BK1064" s="2"/>
      <c r="BL1064" s="2"/>
      <c r="BM1064" s="2"/>
      <c r="BN1064" s="2"/>
      <c r="BO1064" s="2"/>
      <c r="BP1064" s="2"/>
      <c r="BQ1064" s="2"/>
      <c r="BR1064" s="2"/>
      <c r="BS1064" s="2"/>
      <c r="BT1064" s="2"/>
      <c r="BU1064" s="2"/>
      <c r="BV1064" s="2"/>
      <c r="BW1064" s="2"/>
      <c r="BX1064" s="2"/>
      <c r="BY1064" s="2"/>
      <c r="BZ1064" s="2"/>
      <c r="CA1064" s="2"/>
      <c r="CB1064" s="2"/>
      <c r="CC1064" s="2"/>
      <c r="CD1064" s="2"/>
      <c r="CE1064" s="2"/>
      <c r="CF1064" s="2"/>
      <c r="CG1064" s="2"/>
      <c r="CH1064" s="2"/>
      <c r="CI1064" s="2"/>
      <c r="CJ1064" s="2"/>
      <c r="CK1064" s="2"/>
      <c r="CL1064" s="2"/>
      <c r="CM1064" s="2"/>
      <c r="CN1064" s="2"/>
      <c r="CO1064" s="2"/>
      <c r="CP1064" s="2"/>
      <c r="CQ1064" s="2"/>
      <c r="CR1064" s="2"/>
      <c r="CS1064" s="2"/>
      <c r="CT1064" s="2"/>
      <c r="CU1064" s="2"/>
      <c r="CV1064" s="2"/>
      <c r="CW1064" s="2"/>
      <c r="CX1064" s="2"/>
      <c r="CY1064" s="2"/>
      <c r="CZ1064" s="2"/>
      <c r="DA1064" s="2"/>
      <c r="DB1064" s="2"/>
      <c r="DC1064" s="2"/>
      <c r="DD1064" s="2"/>
      <c r="DE1064" s="2"/>
      <c r="DF1064" s="2"/>
      <c r="DG1064" s="2"/>
      <c r="DH1064" s="2"/>
      <c r="DI1064" s="2"/>
      <c r="DJ1064" s="2"/>
      <c r="DK1064" s="2"/>
      <c r="DL1064" s="2"/>
      <c r="DM1064" s="2"/>
      <c r="DN1064" s="2"/>
      <c r="DO1064" s="2"/>
      <c r="DP1064" s="2"/>
    </row>
    <row r="1065" spans="9:120" ht="9.9499999999999993" customHeight="1">
      <c r="I1065" s="2"/>
      <c r="J1065" s="2"/>
      <c r="K1065" s="2"/>
      <c r="L1065" s="2"/>
      <c r="M1065" s="2"/>
      <c r="N1065" s="2"/>
      <c r="O1065" s="2"/>
      <c r="P1065" s="2"/>
      <c r="Q1065" s="2"/>
      <c r="R1065" s="2"/>
      <c r="S1065" s="2"/>
      <c r="T1065" s="2"/>
      <c r="U1065" s="2"/>
      <c r="V1065" s="2"/>
      <c r="W1065" s="2"/>
      <c r="X1065" s="2"/>
      <c r="Y1065" s="2"/>
      <c r="Z1065" s="2"/>
      <c r="AA1065" s="2"/>
      <c r="AB1065" s="2"/>
      <c r="AC1065" s="2"/>
      <c r="AD1065" s="2"/>
      <c r="AE1065" s="2"/>
      <c r="AF1065" s="2"/>
      <c r="AG1065" s="2"/>
      <c r="AH1065" s="2"/>
      <c r="AI1065" s="2"/>
      <c r="AJ1065" s="2"/>
      <c r="AK1065" s="2"/>
      <c r="AL1065" s="2"/>
      <c r="AM1065" s="2"/>
      <c r="AN1065" s="2"/>
      <c r="AO1065" s="2"/>
      <c r="AP1065" s="2"/>
      <c r="AQ1065" s="2"/>
      <c r="AR1065" s="2"/>
      <c r="AS1065" s="2"/>
      <c r="AT1065" s="2"/>
      <c r="AU1065" s="2"/>
      <c r="AV1065" s="2"/>
      <c r="AW1065" s="2"/>
      <c r="AX1065" s="2"/>
      <c r="AY1065" s="2"/>
      <c r="AZ1065" s="2"/>
      <c r="BA1065" s="2"/>
      <c r="BB1065" s="2"/>
      <c r="BC1065" s="2"/>
      <c r="BD1065" s="2"/>
      <c r="BE1065" s="2"/>
      <c r="BF1065" s="2"/>
      <c r="BG1065" s="2"/>
      <c r="BH1065" s="2"/>
      <c r="BI1065" s="2"/>
      <c r="BJ1065" s="2"/>
      <c r="BK1065" s="2"/>
      <c r="BL1065" s="2"/>
      <c r="BM1065" s="2"/>
      <c r="BN1065" s="2"/>
      <c r="BO1065" s="2"/>
      <c r="BP1065" s="2"/>
      <c r="BQ1065" s="2"/>
      <c r="BR1065" s="2"/>
      <c r="BS1065" s="2"/>
      <c r="BT1065" s="2"/>
      <c r="BU1065" s="2"/>
      <c r="BV1065" s="2"/>
      <c r="BW1065" s="2"/>
      <c r="BX1065" s="2"/>
      <c r="BY1065" s="2"/>
      <c r="BZ1065" s="2"/>
      <c r="CA1065" s="2"/>
      <c r="CB1065" s="2"/>
      <c r="CC1065" s="2"/>
      <c r="CD1065" s="2"/>
      <c r="CE1065" s="2"/>
      <c r="CF1065" s="2"/>
      <c r="CG1065" s="2"/>
      <c r="CH1065" s="2"/>
      <c r="CI1065" s="2"/>
      <c r="CJ1065" s="2"/>
      <c r="CK1065" s="2"/>
      <c r="CL1065" s="2"/>
      <c r="CM1065" s="2"/>
      <c r="CN1065" s="2"/>
      <c r="CO1065" s="2"/>
      <c r="CP1065" s="2"/>
      <c r="CQ1065" s="2"/>
      <c r="CR1065" s="2"/>
      <c r="CS1065" s="2"/>
      <c r="CT1065" s="2"/>
      <c r="CU1065" s="2"/>
      <c r="CV1065" s="2"/>
      <c r="CW1065" s="2"/>
      <c r="CX1065" s="2"/>
      <c r="CY1065" s="2"/>
      <c r="CZ1065" s="2"/>
      <c r="DA1065" s="2"/>
      <c r="DB1065" s="2"/>
      <c r="DC1065" s="2"/>
      <c r="DD1065" s="2"/>
      <c r="DE1065" s="2"/>
      <c r="DF1065" s="2"/>
      <c r="DG1065" s="2"/>
      <c r="DH1065" s="2"/>
      <c r="DI1065" s="2"/>
      <c r="DJ1065" s="2"/>
      <c r="DK1065" s="2"/>
      <c r="DL1065" s="2"/>
      <c r="DM1065" s="2"/>
      <c r="DN1065" s="2"/>
      <c r="DO1065" s="2"/>
      <c r="DP1065" s="2"/>
    </row>
    <row r="1066" spans="9:120" ht="9.9499999999999993" customHeight="1">
      <c r="I1066" s="2"/>
      <c r="J1066" s="2"/>
      <c r="K1066" s="2"/>
      <c r="L1066" s="2"/>
      <c r="M1066" s="2"/>
      <c r="N1066" s="2"/>
      <c r="O1066" s="2"/>
      <c r="P1066" s="2"/>
      <c r="Q1066" s="2"/>
      <c r="R1066" s="2"/>
      <c r="S1066" s="2"/>
      <c r="T1066" s="2"/>
      <c r="U1066" s="2"/>
      <c r="V1066" s="2"/>
      <c r="W1066" s="2"/>
      <c r="X1066" s="2"/>
      <c r="Y1066" s="2"/>
      <c r="Z1066" s="2"/>
      <c r="AA1066" s="2"/>
      <c r="AB1066" s="2"/>
      <c r="AC1066" s="2"/>
      <c r="AD1066" s="2"/>
      <c r="AE1066" s="2"/>
      <c r="AF1066" s="2"/>
      <c r="AG1066" s="2"/>
      <c r="AH1066" s="2"/>
      <c r="AI1066" s="2"/>
      <c r="AJ1066" s="2"/>
      <c r="AK1066" s="2"/>
      <c r="AL1066" s="2"/>
      <c r="AM1066" s="2"/>
      <c r="AN1066" s="2"/>
      <c r="AO1066" s="2"/>
      <c r="AP1066" s="2"/>
      <c r="AQ1066" s="2"/>
      <c r="AR1066" s="2"/>
      <c r="AS1066" s="2"/>
      <c r="AT1066" s="2"/>
      <c r="AU1066" s="2"/>
      <c r="AV1066" s="2"/>
      <c r="AW1066" s="2"/>
      <c r="AX1066" s="2"/>
      <c r="AY1066" s="2"/>
      <c r="AZ1066" s="2"/>
      <c r="BA1066" s="2"/>
      <c r="BB1066" s="2"/>
      <c r="BC1066" s="2"/>
      <c r="BD1066" s="2"/>
      <c r="BE1066" s="2"/>
      <c r="BF1066" s="2"/>
      <c r="BG1066" s="2"/>
      <c r="BH1066" s="2"/>
      <c r="BI1066" s="2"/>
      <c r="BJ1066" s="2"/>
      <c r="BK1066" s="2"/>
      <c r="BL1066" s="2"/>
      <c r="BM1066" s="2"/>
      <c r="BN1066" s="2"/>
      <c r="BO1066" s="2"/>
      <c r="BP1066" s="2"/>
      <c r="BQ1066" s="2"/>
      <c r="BR1066" s="2"/>
      <c r="BS1066" s="2"/>
      <c r="BT1066" s="2"/>
      <c r="BU1066" s="2"/>
      <c r="BV1066" s="2"/>
      <c r="BW1066" s="2"/>
      <c r="BX1066" s="2"/>
      <c r="BY1066" s="2"/>
      <c r="BZ1066" s="2"/>
      <c r="CA1066" s="2"/>
      <c r="CB1066" s="2"/>
      <c r="CC1066" s="2"/>
      <c r="CD1066" s="2"/>
      <c r="CE1066" s="2"/>
      <c r="CF1066" s="2"/>
      <c r="CG1066" s="2"/>
      <c r="CH1066" s="2"/>
      <c r="CI1066" s="2"/>
      <c r="CJ1066" s="2"/>
      <c r="CK1066" s="2"/>
      <c r="CL1066" s="2"/>
      <c r="CM1066" s="2"/>
      <c r="CN1066" s="2"/>
      <c r="CO1066" s="2"/>
      <c r="CP1066" s="2"/>
      <c r="CQ1066" s="2"/>
      <c r="CR1066" s="2"/>
      <c r="CS1066" s="2"/>
      <c r="CT1066" s="2"/>
      <c r="CU1066" s="2"/>
      <c r="CV1066" s="2"/>
      <c r="CW1066" s="2"/>
      <c r="CX1066" s="2"/>
      <c r="CY1066" s="2"/>
      <c r="CZ1066" s="2"/>
      <c r="DA1066" s="2"/>
      <c r="DB1066" s="2"/>
      <c r="DC1066" s="2"/>
      <c r="DD1066" s="2"/>
      <c r="DE1066" s="2"/>
      <c r="DF1066" s="2"/>
      <c r="DG1066" s="2"/>
      <c r="DH1066" s="2"/>
      <c r="DI1066" s="2"/>
      <c r="DJ1066" s="2"/>
      <c r="DK1066" s="2"/>
      <c r="DL1066" s="2"/>
      <c r="DM1066" s="2"/>
      <c r="DN1066" s="2"/>
      <c r="DO1066" s="2"/>
      <c r="DP1066" s="2"/>
    </row>
    <row r="1067" spans="9:120" ht="9.9499999999999993" customHeight="1">
      <c r="I1067" s="2"/>
      <c r="J1067" s="2"/>
      <c r="K1067" s="2"/>
      <c r="L1067" s="2"/>
      <c r="M1067" s="2"/>
      <c r="N1067" s="2"/>
      <c r="O1067" s="2"/>
      <c r="P1067" s="2"/>
      <c r="Q1067" s="2"/>
      <c r="R1067" s="2"/>
      <c r="S1067" s="2"/>
      <c r="T1067" s="2"/>
      <c r="U1067" s="2"/>
      <c r="V1067" s="2"/>
      <c r="W1067" s="2"/>
      <c r="X1067" s="2"/>
      <c r="Y1067" s="2"/>
      <c r="Z1067" s="2"/>
      <c r="AA1067" s="2"/>
      <c r="AB1067" s="2"/>
      <c r="AC1067" s="2"/>
      <c r="AD1067" s="2"/>
      <c r="AE1067" s="2"/>
      <c r="AF1067" s="2"/>
      <c r="AG1067" s="2"/>
      <c r="AH1067" s="2"/>
      <c r="AI1067" s="2"/>
      <c r="AJ1067" s="2"/>
      <c r="AK1067" s="2"/>
      <c r="AL1067" s="2"/>
      <c r="AM1067" s="2"/>
      <c r="AN1067" s="2"/>
      <c r="AO1067" s="2"/>
      <c r="AP1067" s="2"/>
      <c r="AQ1067" s="2"/>
      <c r="AR1067" s="2"/>
      <c r="AS1067" s="2"/>
      <c r="AT1067" s="2"/>
      <c r="AU1067" s="2"/>
      <c r="AV1067" s="2"/>
      <c r="AW1067" s="2"/>
      <c r="AX1067" s="2"/>
      <c r="AY1067" s="2"/>
      <c r="AZ1067" s="2"/>
      <c r="BA1067" s="2"/>
      <c r="BB1067" s="2"/>
      <c r="BC1067" s="2"/>
      <c r="BD1067" s="2"/>
      <c r="BE1067" s="2"/>
      <c r="BF1067" s="2"/>
      <c r="BG1067" s="2"/>
      <c r="BH1067" s="2"/>
      <c r="BI1067" s="2"/>
      <c r="BJ1067" s="2"/>
      <c r="BK1067" s="2"/>
      <c r="BL1067" s="2"/>
      <c r="BM1067" s="2"/>
      <c r="BN1067" s="2"/>
      <c r="BO1067" s="2"/>
      <c r="BP1067" s="2"/>
      <c r="BQ1067" s="2"/>
      <c r="BR1067" s="2"/>
      <c r="BS1067" s="2"/>
      <c r="BT1067" s="2"/>
      <c r="BU1067" s="2"/>
      <c r="BV1067" s="2"/>
      <c r="BW1067" s="2"/>
      <c r="BX1067" s="2"/>
      <c r="BY1067" s="2"/>
      <c r="BZ1067" s="2"/>
      <c r="CA1067" s="2"/>
      <c r="CB1067" s="2"/>
      <c r="CC1067" s="2"/>
      <c r="CD1067" s="2"/>
      <c r="CE1067" s="2"/>
      <c r="CF1067" s="2"/>
      <c r="CG1067" s="2"/>
      <c r="CH1067" s="2"/>
      <c r="CI1067" s="2"/>
      <c r="CJ1067" s="2"/>
      <c r="CK1067" s="2"/>
      <c r="CL1067" s="2"/>
      <c r="CM1067" s="2"/>
      <c r="CN1067" s="2"/>
      <c r="CO1067" s="2"/>
      <c r="CP1067" s="2"/>
      <c r="CQ1067" s="2"/>
      <c r="CR1067" s="2"/>
      <c r="CS1067" s="2"/>
      <c r="CT1067" s="2"/>
      <c r="CU1067" s="2"/>
      <c r="CV1067" s="2"/>
      <c r="CW1067" s="2"/>
      <c r="CX1067" s="2"/>
      <c r="CY1067" s="2"/>
      <c r="CZ1067" s="2"/>
      <c r="DA1067" s="2"/>
      <c r="DB1067" s="2"/>
      <c r="DC1067" s="2"/>
      <c r="DD1067" s="2"/>
      <c r="DE1067" s="2"/>
      <c r="DF1067" s="2"/>
      <c r="DG1067" s="2"/>
      <c r="DH1067" s="2"/>
      <c r="DI1067" s="2"/>
      <c r="DJ1067" s="2"/>
      <c r="DK1067" s="2"/>
      <c r="DL1067" s="2"/>
      <c r="DM1067" s="2"/>
      <c r="DN1067" s="2"/>
      <c r="DO1067" s="2"/>
      <c r="DP1067" s="2"/>
    </row>
    <row r="1068" spans="9:120" ht="9.9499999999999993" customHeight="1">
      <c r="I1068" s="2"/>
      <c r="J1068" s="2"/>
      <c r="K1068" s="2"/>
      <c r="L1068" s="2"/>
      <c r="M1068" s="2"/>
      <c r="N1068" s="2"/>
      <c r="O1068" s="2"/>
      <c r="P1068" s="2"/>
      <c r="Q1068" s="2"/>
      <c r="R1068" s="2"/>
      <c r="S1068" s="2"/>
      <c r="T1068" s="2"/>
      <c r="U1068" s="2"/>
      <c r="V1068" s="2"/>
      <c r="W1068" s="2"/>
      <c r="X1068" s="2"/>
      <c r="Y1068" s="2"/>
      <c r="Z1068" s="2"/>
      <c r="AA1068" s="2"/>
      <c r="AB1068" s="2"/>
      <c r="AC1068" s="2"/>
      <c r="AD1068" s="2"/>
      <c r="AE1068" s="2"/>
      <c r="AF1068" s="2"/>
      <c r="AG1068" s="2"/>
      <c r="AH1068" s="2"/>
      <c r="AI1068" s="2"/>
      <c r="AJ1068" s="2"/>
      <c r="AK1068" s="2"/>
      <c r="AL1068" s="2"/>
      <c r="AM1068" s="2"/>
      <c r="AN1068" s="2"/>
      <c r="AO1068" s="2"/>
      <c r="AP1068" s="2"/>
      <c r="AQ1068" s="2"/>
      <c r="AR1068" s="2"/>
      <c r="AS1068" s="2"/>
      <c r="AT1068" s="2"/>
      <c r="AU1068" s="2"/>
      <c r="AV1068" s="2"/>
      <c r="AW1068" s="2"/>
      <c r="AX1068" s="2"/>
      <c r="AY1068" s="2"/>
      <c r="AZ1068" s="2"/>
      <c r="BA1068" s="2"/>
      <c r="BB1068" s="2"/>
      <c r="BC1068" s="2"/>
      <c r="BD1068" s="2"/>
      <c r="BE1068" s="2"/>
      <c r="BF1068" s="2"/>
      <c r="BG1068" s="2"/>
      <c r="BH1068" s="2"/>
      <c r="BI1068" s="2"/>
      <c r="BJ1068" s="2"/>
      <c r="BK1068" s="2"/>
      <c r="BL1068" s="2"/>
      <c r="BM1068" s="2"/>
      <c r="BN1068" s="2"/>
      <c r="BO1068" s="2"/>
      <c r="BP1068" s="2"/>
      <c r="BQ1068" s="2"/>
      <c r="BR1068" s="2"/>
      <c r="BS1068" s="2"/>
      <c r="BT1068" s="2"/>
      <c r="BU1068" s="2"/>
      <c r="BV1068" s="2"/>
      <c r="BW1068" s="2"/>
      <c r="BX1068" s="2"/>
      <c r="BY1068" s="2"/>
      <c r="BZ1068" s="2"/>
      <c r="CA1068" s="2"/>
      <c r="CB1068" s="2"/>
      <c r="CC1068" s="2"/>
      <c r="CD1068" s="2"/>
      <c r="CE1068" s="2"/>
      <c r="CF1068" s="2"/>
      <c r="CG1068" s="2"/>
      <c r="CH1068" s="2"/>
      <c r="CI1068" s="2"/>
      <c r="CJ1068" s="2"/>
      <c r="CK1068" s="2"/>
      <c r="CL1068" s="2"/>
      <c r="CM1068" s="2"/>
      <c r="CN1068" s="2"/>
      <c r="CO1068" s="2"/>
      <c r="CP1068" s="2"/>
      <c r="CQ1068" s="2"/>
      <c r="CR1068" s="2"/>
      <c r="CS1068" s="2"/>
      <c r="CT1068" s="2"/>
      <c r="CU1068" s="2"/>
      <c r="CV1068" s="2"/>
      <c r="CW1068" s="2"/>
      <c r="CX1068" s="2"/>
      <c r="CY1068" s="2"/>
      <c r="CZ1068" s="2"/>
      <c r="DA1068" s="2"/>
      <c r="DB1068" s="2"/>
      <c r="DC1068" s="2"/>
      <c r="DD1068" s="2"/>
      <c r="DE1068" s="2"/>
      <c r="DF1068" s="2"/>
      <c r="DG1068" s="2"/>
      <c r="DH1068" s="2"/>
      <c r="DI1068" s="2"/>
      <c r="DJ1068" s="2"/>
      <c r="DK1068" s="2"/>
      <c r="DL1068" s="2"/>
      <c r="DM1068" s="2"/>
      <c r="DN1068" s="2"/>
      <c r="DO1068" s="2"/>
      <c r="DP1068" s="2"/>
    </row>
    <row r="1069" spans="9:120" ht="9.9499999999999993" customHeight="1">
      <c r="I1069" s="2"/>
      <c r="J1069" s="2"/>
      <c r="K1069" s="2"/>
      <c r="L1069" s="2"/>
      <c r="M1069" s="2"/>
      <c r="N1069" s="2"/>
      <c r="O1069" s="2"/>
      <c r="P1069" s="2"/>
      <c r="Q1069" s="2"/>
      <c r="R1069" s="2"/>
      <c r="S1069" s="2"/>
      <c r="T1069" s="2"/>
      <c r="U1069" s="2"/>
      <c r="V1069" s="2"/>
      <c r="W1069" s="2"/>
      <c r="X1069" s="2"/>
      <c r="Y1069" s="2"/>
      <c r="Z1069" s="2"/>
      <c r="AA1069" s="2"/>
      <c r="AB1069" s="2"/>
      <c r="AC1069" s="2"/>
      <c r="AD1069" s="2"/>
      <c r="AE1069" s="2"/>
      <c r="AF1069" s="2"/>
      <c r="AG1069" s="2"/>
      <c r="AH1069" s="2"/>
      <c r="AI1069" s="2"/>
      <c r="AJ1069" s="2"/>
      <c r="AK1069" s="2"/>
      <c r="AL1069" s="2"/>
      <c r="AM1069" s="2"/>
      <c r="AN1069" s="2"/>
      <c r="AO1069" s="2"/>
      <c r="AP1069" s="2"/>
      <c r="AQ1069" s="2"/>
      <c r="AR1069" s="2"/>
      <c r="AS1069" s="2"/>
      <c r="AT1069" s="2"/>
      <c r="AU1069" s="2"/>
      <c r="AV1069" s="2"/>
      <c r="AW1069" s="2"/>
      <c r="AX1069" s="2"/>
      <c r="AY1069" s="2"/>
      <c r="AZ1069" s="2"/>
      <c r="BA1069" s="2"/>
      <c r="BB1069" s="2"/>
      <c r="BC1069" s="2"/>
      <c r="BD1069" s="2"/>
      <c r="BE1069" s="2"/>
      <c r="BF1069" s="2"/>
      <c r="BG1069" s="2"/>
      <c r="BH1069" s="2"/>
      <c r="BI1069" s="2"/>
      <c r="BJ1069" s="2"/>
      <c r="BK1069" s="2"/>
      <c r="BL1069" s="2"/>
      <c r="BM1069" s="2"/>
      <c r="BN1069" s="2"/>
      <c r="BO1069" s="2"/>
      <c r="BP1069" s="2"/>
      <c r="BQ1069" s="2"/>
      <c r="BR1069" s="2"/>
      <c r="BS1069" s="2"/>
      <c r="BT1069" s="2"/>
      <c r="BU1069" s="2"/>
      <c r="BV1069" s="2"/>
      <c r="BW1069" s="2"/>
      <c r="BX1069" s="2"/>
      <c r="BY1069" s="2"/>
      <c r="BZ1069" s="2"/>
      <c r="CA1069" s="2"/>
      <c r="CB1069" s="2"/>
      <c r="CC1069" s="2"/>
      <c r="CD1069" s="2"/>
      <c r="CE1069" s="2"/>
      <c r="CF1069" s="2"/>
      <c r="CG1069" s="2"/>
      <c r="CH1069" s="2"/>
      <c r="CI1069" s="2"/>
      <c r="CJ1069" s="2"/>
      <c r="CK1069" s="2"/>
      <c r="CL1069" s="2"/>
      <c r="CM1069" s="2"/>
      <c r="CN1069" s="2"/>
      <c r="CO1069" s="2"/>
      <c r="CP1069" s="2"/>
      <c r="CQ1069" s="2"/>
      <c r="CR1069" s="2"/>
      <c r="CS1069" s="2"/>
      <c r="CT1069" s="2"/>
      <c r="CU1069" s="2"/>
      <c r="CV1069" s="2"/>
      <c r="CW1069" s="2"/>
      <c r="CX1069" s="2"/>
      <c r="CY1069" s="2"/>
      <c r="CZ1069" s="2"/>
      <c r="DA1069" s="2"/>
      <c r="DB1069" s="2"/>
      <c r="DC1069" s="2"/>
      <c r="DD1069" s="2"/>
      <c r="DE1069" s="2"/>
      <c r="DF1069" s="2"/>
      <c r="DG1069" s="2"/>
      <c r="DH1069" s="2"/>
      <c r="DI1069" s="2"/>
      <c r="DJ1069" s="2"/>
      <c r="DK1069" s="2"/>
      <c r="DL1069" s="2"/>
      <c r="DM1069" s="2"/>
      <c r="DN1069" s="2"/>
      <c r="DO1069" s="2"/>
      <c r="DP1069" s="2"/>
    </row>
    <row r="1070" spans="9:120" ht="9.9499999999999993" customHeight="1">
      <c r="I1070" s="2"/>
      <c r="J1070" s="2"/>
      <c r="K1070" s="2"/>
      <c r="L1070" s="2"/>
      <c r="M1070" s="2"/>
      <c r="N1070" s="2"/>
      <c r="O1070" s="2"/>
      <c r="P1070" s="2"/>
      <c r="Q1070" s="2"/>
      <c r="R1070" s="2"/>
      <c r="S1070" s="2"/>
      <c r="T1070" s="2"/>
      <c r="U1070" s="2"/>
      <c r="V1070" s="2"/>
      <c r="W1070" s="2"/>
      <c r="X1070" s="2"/>
      <c r="Y1070" s="2"/>
      <c r="Z1070" s="2"/>
      <c r="AA1070" s="2"/>
      <c r="AB1070" s="2"/>
      <c r="AC1070" s="2"/>
      <c r="AD1070" s="2"/>
      <c r="AE1070" s="2"/>
      <c r="AF1070" s="2"/>
      <c r="AG1070" s="2"/>
      <c r="AH1070" s="2"/>
      <c r="AI1070" s="2"/>
      <c r="AJ1070" s="2"/>
      <c r="AK1070" s="2"/>
      <c r="AL1070" s="2"/>
      <c r="AM1070" s="2"/>
      <c r="AN1070" s="2"/>
      <c r="AO1070" s="2"/>
      <c r="AP1070" s="2"/>
      <c r="AQ1070" s="2"/>
      <c r="AR1070" s="2"/>
      <c r="AS1070" s="2"/>
      <c r="AT1070" s="2"/>
      <c r="AU1070" s="2"/>
      <c r="AV1070" s="2"/>
      <c r="AW1070" s="2"/>
      <c r="AX1070" s="2"/>
      <c r="AY1070" s="2"/>
      <c r="AZ1070" s="2"/>
      <c r="BA1070" s="2"/>
      <c r="BB1070" s="2"/>
      <c r="BC1070" s="2"/>
      <c r="BD1070" s="2"/>
      <c r="BE1070" s="2"/>
      <c r="BF1070" s="2"/>
      <c r="BG1070" s="2"/>
      <c r="BH1070" s="2"/>
      <c r="BI1070" s="2"/>
      <c r="BJ1070" s="2"/>
      <c r="BK1070" s="2"/>
      <c r="BL1070" s="2"/>
      <c r="BM1070" s="2"/>
      <c r="BN1070" s="2"/>
      <c r="BO1070" s="2"/>
      <c r="BP1070" s="2"/>
      <c r="BQ1070" s="2"/>
      <c r="BR1070" s="2"/>
      <c r="BS1070" s="2"/>
      <c r="BT1070" s="2"/>
      <c r="BU1070" s="2"/>
      <c r="BV1070" s="2"/>
      <c r="BW1070" s="2"/>
      <c r="BX1070" s="2"/>
      <c r="BY1070" s="2"/>
      <c r="BZ1070" s="2"/>
      <c r="CA1070" s="2"/>
      <c r="CB1070" s="2"/>
      <c r="CC1070" s="2"/>
      <c r="CD1070" s="2"/>
      <c r="CE1070" s="2"/>
      <c r="CF1070" s="2"/>
      <c r="CG1070" s="2"/>
      <c r="CH1070" s="2"/>
      <c r="CI1070" s="2"/>
      <c r="CJ1070" s="2"/>
      <c r="CK1070" s="2"/>
      <c r="CL1070" s="2"/>
      <c r="CM1070" s="2"/>
      <c r="CN1070" s="2"/>
      <c r="CO1070" s="2"/>
      <c r="CP1070" s="2"/>
      <c r="CQ1070" s="2"/>
      <c r="CR1070" s="2"/>
      <c r="CS1070" s="2"/>
      <c r="CT1070" s="2"/>
      <c r="CU1070" s="2"/>
      <c r="CV1070" s="2"/>
      <c r="CW1070" s="2"/>
      <c r="CX1070" s="2"/>
      <c r="CY1070" s="2"/>
      <c r="CZ1070" s="2"/>
      <c r="DA1070" s="2"/>
      <c r="DB1070" s="2"/>
      <c r="DC1070" s="2"/>
      <c r="DD1070" s="2"/>
      <c r="DE1070" s="2"/>
      <c r="DF1070" s="2"/>
      <c r="DG1070" s="2"/>
      <c r="DH1070" s="2"/>
      <c r="DI1070" s="2"/>
      <c r="DJ1070" s="2"/>
      <c r="DK1070" s="2"/>
      <c r="DL1070" s="2"/>
      <c r="DM1070" s="2"/>
      <c r="DN1070" s="2"/>
      <c r="DO1070" s="2"/>
      <c r="DP1070" s="2"/>
    </row>
    <row r="1071" spans="9:120" ht="9.9499999999999993" customHeight="1">
      <c r="I1071" s="2"/>
      <c r="J1071" s="2"/>
      <c r="K1071" s="2"/>
      <c r="L1071" s="2"/>
      <c r="M1071" s="2"/>
      <c r="N1071" s="2"/>
      <c r="O1071" s="2"/>
      <c r="P1071" s="2"/>
      <c r="Q1071" s="2"/>
      <c r="R1071" s="2"/>
      <c r="S1071" s="2"/>
      <c r="T1071" s="2"/>
      <c r="U1071" s="2"/>
      <c r="V1071" s="2"/>
      <c r="W1071" s="2"/>
      <c r="X1071" s="2"/>
      <c r="Y1071" s="2"/>
      <c r="Z1071" s="2"/>
      <c r="AA1071" s="2"/>
      <c r="AB1071" s="2"/>
      <c r="AC1071" s="2"/>
      <c r="AD1071" s="2"/>
      <c r="AE1071" s="2"/>
      <c r="AF1071" s="2"/>
      <c r="AG1071" s="2"/>
      <c r="AH1071" s="2"/>
      <c r="AI1071" s="2"/>
      <c r="AJ1071" s="2"/>
      <c r="AK1071" s="2"/>
      <c r="AL1071" s="2"/>
      <c r="AM1071" s="2"/>
      <c r="AN1071" s="2"/>
      <c r="AO1071" s="2"/>
      <c r="AP1071" s="2"/>
      <c r="AQ1071" s="2"/>
      <c r="AR1071" s="2"/>
      <c r="AS1071" s="2"/>
      <c r="AT1071" s="2"/>
      <c r="AU1071" s="2"/>
      <c r="AV1071" s="2"/>
      <c r="AW1071" s="2"/>
      <c r="AX1071" s="2"/>
      <c r="AY1071" s="2"/>
      <c r="AZ1071" s="2"/>
      <c r="BA1071" s="2"/>
      <c r="BB1071" s="2"/>
      <c r="BC1071" s="2"/>
      <c r="BD1071" s="2"/>
      <c r="BE1071" s="2"/>
      <c r="BF1071" s="2"/>
      <c r="BG1071" s="2"/>
      <c r="BH1071" s="2"/>
      <c r="BI1071" s="2"/>
      <c r="BJ1071" s="2"/>
      <c r="BK1071" s="2"/>
      <c r="BL1071" s="2"/>
      <c r="BM1071" s="2"/>
      <c r="BN1071" s="2"/>
      <c r="BO1071" s="2"/>
      <c r="BP1071" s="2"/>
      <c r="BQ1071" s="2"/>
      <c r="BR1071" s="2"/>
      <c r="BS1071" s="2"/>
      <c r="BT1071" s="2"/>
      <c r="BU1071" s="2"/>
      <c r="BV1071" s="2"/>
      <c r="BW1071" s="2"/>
      <c r="BX1071" s="2"/>
      <c r="BY1071" s="2"/>
      <c r="BZ1071" s="2"/>
      <c r="CA1071" s="2"/>
      <c r="CB1071" s="2"/>
      <c r="CC1071" s="2"/>
      <c r="CD1071" s="2"/>
      <c r="CE1071" s="2"/>
      <c r="CF1071" s="2"/>
      <c r="CG1071" s="2"/>
      <c r="CH1071" s="2"/>
      <c r="CI1071" s="2"/>
      <c r="CJ1071" s="2"/>
      <c r="CK1071" s="2"/>
      <c r="CL1071" s="2"/>
      <c r="CM1071" s="2"/>
      <c r="CN1071" s="2"/>
      <c r="CO1071" s="2"/>
      <c r="CP1071" s="2"/>
      <c r="CQ1071" s="2"/>
      <c r="CR1071" s="2"/>
      <c r="CS1071" s="2"/>
      <c r="CT1071" s="2"/>
      <c r="CU1071" s="2"/>
      <c r="CV1071" s="2"/>
      <c r="CW1071" s="2"/>
      <c r="CX1071" s="2"/>
      <c r="CY1071" s="2"/>
      <c r="CZ1071" s="2"/>
      <c r="DA1071" s="2"/>
      <c r="DB1071" s="2"/>
      <c r="DC1071" s="2"/>
      <c r="DD1071" s="2"/>
      <c r="DE1071" s="2"/>
      <c r="DF1071" s="2"/>
      <c r="DG1071" s="2"/>
      <c r="DH1071" s="2"/>
      <c r="DI1071" s="2"/>
      <c r="DJ1071" s="2"/>
      <c r="DK1071" s="2"/>
      <c r="DL1071" s="2"/>
      <c r="DM1071" s="2"/>
      <c r="DN1071" s="2"/>
      <c r="DO1071" s="2"/>
      <c r="DP1071" s="2"/>
    </row>
    <row r="1072" spans="9:120" ht="9.9499999999999993" customHeight="1">
      <c r="I1072" s="2"/>
      <c r="J1072" s="2"/>
      <c r="K1072" s="2"/>
      <c r="L1072" s="2"/>
      <c r="M1072" s="2"/>
      <c r="N1072" s="2"/>
      <c r="O1072" s="2"/>
      <c r="P1072" s="2"/>
      <c r="Q1072" s="2"/>
      <c r="R1072" s="2"/>
      <c r="S1072" s="2"/>
      <c r="T1072" s="2"/>
      <c r="U1072" s="2"/>
      <c r="V1072" s="2"/>
      <c r="W1072" s="2"/>
      <c r="X1072" s="2"/>
      <c r="Y1072" s="2"/>
      <c r="Z1072" s="2"/>
      <c r="AA1072" s="2"/>
      <c r="AB1072" s="2"/>
      <c r="AC1072" s="2"/>
      <c r="AD1072" s="2"/>
      <c r="AE1072" s="2"/>
      <c r="AF1072" s="2"/>
      <c r="AG1072" s="2"/>
      <c r="AH1072" s="2"/>
      <c r="AI1072" s="2"/>
      <c r="AJ1072" s="2"/>
      <c r="AK1072" s="2"/>
      <c r="AL1072" s="2"/>
      <c r="AM1072" s="2"/>
      <c r="AN1072" s="2"/>
      <c r="AO1072" s="2"/>
      <c r="AP1072" s="2"/>
      <c r="AQ1072" s="2"/>
      <c r="AR1072" s="2"/>
      <c r="AS1072" s="2"/>
      <c r="AT1072" s="2"/>
      <c r="AU1072" s="2"/>
      <c r="AV1072" s="2"/>
      <c r="AW1072" s="2"/>
      <c r="AX1072" s="2"/>
      <c r="AY1072" s="2"/>
      <c r="AZ1072" s="2"/>
      <c r="BA1072" s="2"/>
      <c r="BB1072" s="2"/>
      <c r="BC1072" s="2"/>
      <c r="BD1072" s="2"/>
      <c r="BE1072" s="2"/>
      <c r="BF1072" s="2"/>
      <c r="BG1072" s="2"/>
      <c r="BH1072" s="2"/>
      <c r="BI1072" s="2"/>
      <c r="BJ1072" s="2"/>
      <c r="BK1072" s="2"/>
      <c r="BL1072" s="2"/>
      <c r="BM1072" s="2"/>
      <c r="BN1072" s="2"/>
      <c r="BO1072" s="2"/>
      <c r="BP1072" s="2"/>
      <c r="BQ1072" s="2"/>
      <c r="BR1072" s="2"/>
      <c r="BS1072" s="2"/>
      <c r="BT1072" s="2"/>
      <c r="BU1072" s="2"/>
      <c r="BV1072" s="2"/>
      <c r="BW1072" s="2"/>
      <c r="BX1072" s="2"/>
      <c r="BY1072" s="2"/>
      <c r="BZ1072" s="2"/>
      <c r="CA1072" s="2"/>
      <c r="CB1072" s="2"/>
      <c r="CC1072" s="2"/>
      <c r="CD1072" s="2"/>
      <c r="CE1072" s="2"/>
      <c r="CF1072" s="2"/>
      <c r="CG1072" s="2"/>
      <c r="CH1072" s="2"/>
      <c r="CI1072" s="2"/>
      <c r="CJ1072" s="2"/>
      <c r="CK1072" s="2"/>
      <c r="CL1072" s="2"/>
      <c r="CM1072" s="2"/>
      <c r="CN1072" s="2"/>
      <c r="CO1072" s="2"/>
      <c r="CP1072" s="2"/>
      <c r="CQ1072" s="2"/>
      <c r="CR1072" s="2"/>
      <c r="CS1072" s="2"/>
      <c r="CT1072" s="2"/>
      <c r="CU1072" s="2"/>
      <c r="CV1072" s="2"/>
      <c r="CW1072" s="2"/>
      <c r="CX1072" s="2"/>
      <c r="CY1072" s="2"/>
      <c r="CZ1072" s="2"/>
      <c r="DA1072" s="2"/>
      <c r="DB1072" s="2"/>
      <c r="DC1072" s="2"/>
      <c r="DD1072" s="2"/>
      <c r="DE1072" s="2"/>
      <c r="DF1072" s="2"/>
      <c r="DG1072" s="2"/>
      <c r="DH1072" s="2"/>
      <c r="DI1072" s="2"/>
      <c r="DJ1072" s="2"/>
      <c r="DK1072" s="2"/>
      <c r="DL1072" s="2"/>
      <c r="DM1072" s="2"/>
      <c r="DN1072" s="2"/>
      <c r="DO1072" s="2"/>
      <c r="DP1072" s="2"/>
    </row>
    <row r="1073" spans="9:120" ht="9.9499999999999993" customHeight="1">
      <c r="I1073" s="2"/>
      <c r="J1073" s="2"/>
      <c r="K1073" s="2"/>
      <c r="L1073" s="2"/>
      <c r="M1073" s="2"/>
      <c r="N1073" s="2"/>
      <c r="O1073" s="2"/>
      <c r="P1073" s="2"/>
      <c r="Q1073" s="2"/>
      <c r="R1073" s="2"/>
      <c r="S1073" s="2"/>
      <c r="T1073" s="2"/>
      <c r="U1073" s="2"/>
      <c r="V1073" s="2"/>
      <c r="W1073" s="2"/>
      <c r="X1073" s="2"/>
      <c r="Y1073" s="2"/>
      <c r="Z1073" s="2"/>
      <c r="AA1073" s="2"/>
      <c r="AB1073" s="2"/>
      <c r="AC1073" s="2"/>
      <c r="AD1073" s="2"/>
      <c r="AE1073" s="2"/>
      <c r="AF1073" s="2"/>
      <c r="AG1073" s="2"/>
      <c r="AH1073" s="2"/>
      <c r="AI1073" s="2"/>
      <c r="AJ1073" s="2"/>
      <c r="AK1073" s="2"/>
      <c r="AL1073" s="2"/>
      <c r="AM1073" s="2"/>
      <c r="AN1073" s="2"/>
      <c r="AO1073" s="2"/>
      <c r="AP1073" s="2"/>
      <c r="AQ1073" s="2"/>
      <c r="AR1073" s="2"/>
      <c r="AS1073" s="2"/>
      <c r="AT1073" s="2"/>
      <c r="AU1073" s="2"/>
      <c r="AV1073" s="2"/>
      <c r="AW1073" s="2"/>
      <c r="AX1073" s="2"/>
      <c r="AY1073" s="2"/>
      <c r="AZ1073" s="2"/>
      <c r="BA1073" s="2"/>
      <c r="BB1073" s="2"/>
      <c r="BC1073" s="2"/>
      <c r="BD1073" s="2"/>
      <c r="BE1073" s="2"/>
      <c r="BF1073" s="2"/>
      <c r="BG1073" s="2"/>
      <c r="BH1073" s="2"/>
      <c r="BI1073" s="2"/>
      <c r="BJ1073" s="2"/>
      <c r="BK1073" s="2"/>
      <c r="BL1073" s="2"/>
      <c r="BM1073" s="2"/>
      <c r="BN1073" s="2"/>
      <c r="BO1073" s="2"/>
      <c r="BP1073" s="2"/>
      <c r="BQ1073" s="2"/>
      <c r="BR1073" s="2"/>
      <c r="BS1073" s="2"/>
      <c r="BT1073" s="2"/>
      <c r="BU1073" s="2"/>
      <c r="BV1073" s="2"/>
      <c r="BW1073" s="2"/>
      <c r="BX1073" s="2"/>
      <c r="BY1073" s="2"/>
      <c r="BZ1073" s="2"/>
      <c r="CA1073" s="2"/>
      <c r="CB1073" s="2"/>
      <c r="CC1073" s="2"/>
      <c r="CD1073" s="2"/>
      <c r="CE1073" s="2"/>
      <c r="CF1073" s="2"/>
      <c r="CG1073" s="2"/>
      <c r="CH1073" s="2"/>
      <c r="CI1073" s="2"/>
      <c r="CJ1073" s="2"/>
      <c r="CK1073" s="2"/>
      <c r="CL1073" s="2"/>
      <c r="CM1073" s="2"/>
      <c r="CN1073" s="2"/>
      <c r="CO1073" s="2"/>
      <c r="CP1073" s="2"/>
      <c r="CQ1073" s="2"/>
      <c r="CR1073" s="2"/>
      <c r="CS1073" s="2"/>
      <c r="CT1073" s="2"/>
      <c r="CU1073" s="2"/>
      <c r="CV1073" s="2"/>
      <c r="CW1073" s="2"/>
      <c r="CX1073" s="2"/>
      <c r="CY1073" s="2"/>
      <c r="CZ1073" s="2"/>
      <c r="DA1073" s="2"/>
      <c r="DB1073" s="2"/>
      <c r="DC1073" s="2"/>
      <c r="DD1073" s="2"/>
      <c r="DE1073" s="2"/>
      <c r="DF1073" s="2"/>
      <c r="DG1073" s="2"/>
      <c r="DH1073" s="2"/>
      <c r="DI1073" s="2"/>
      <c r="DJ1073" s="2"/>
      <c r="DK1073" s="2"/>
      <c r="DL1073" s="2"/>
      <c r="DM1073" s="2"/>
      <c r="DN1073" s="2"/>
      <c r="DO1073" s="2"/>
      <c r="DP1073" s="2"/>
    </row>
    <row r="1074" spans="9:120" ht="9.9499999999999993" customHeight="1">
      <c r="I1074" s="2"/>
      <c r="J1074" s="2"/>
      <c r="K1074" s="2"/>
      <c r="L1074" s="2"/>
      <c r="M1074" s="2"/>
      <c r="N1074" s="2"/>
      <c r="O1074" s="2"/>
      <c r="P1074" s="2"/>
      <c r="Q1074" s="2"/>
      <c r="R1074" s="2"/>
      <c r="S1074" s="2"/>
      <c r="T1074" s="2"/>
      <c r="U1074" s="2"/>
      <c r="V1074" s="2"/>
      <c r="W1074" s="2"/>
      <c r="X1074" s="2"/>
      <c r="Y1074" s="2"/>
      <c r="Z1074" s="2"/>
      <c r="AA1074" s="2"/>
      <c r="AB1074" s="2"/>
      <c r="AC1074" s="2"/>
      <c r="AD1074" s="2"/>
      <c r="AE1074" s="2"/>
      <c r="AF1074" s="2"/>
      <c r="AG1074" s="2"/>
      <c r="AH1074" s="2"/>
      <c r="AI1074" s="2"/>
      <c r="AJ1074" s="2"/>
      <c r="AK1074" s="2"/>
      <c r="AL1074" s="2"/>
      <c r="AM1074" s="2"/>
      <c r="AN1074" s="2"/>
      <c r="AO1074" s="2"/>
      <c r="AP1074" s="2"/>
      <c r="AQ1074" s="2"/>
      <c r="AR1074" s="2"/>
      <c r="AS1074" s="2"/>
      <c r="AT1074" s="2"/>
      <c r="AU1074" s="2"/>
      <c r="AV1074" s="2"/>
      <c r="AW1074" s="2"/>
      <c r="AX1074" s="2"/>
      <c r="AY1074" s="2"/>
      <c r="AZ1074" s="2"/>
      <c r="BA1074" s="2"/>
      <c r="BB1074" s="2"/>
      <c r="BC1074" s="2"/>
      <c r="BD1074" s="2"/>
      <c r="BE1074" s="2"/>
      <c r="BF1074" s="2"/>
      <c r="BG1074" s="2"/>
      <c r="BH1074" s="2"/>
      <c r="BI1074" s="2"/>
      <c r="BJ1074" s="2"/>
      <c r="BK1074" s="2"/>
      <c r="BL1074" s="2"/>
      <c r="BM1074" s="2"/>
      <c r="BN1074" s="2"/>
      <c r="BO1074" s="2"/>
      <c r="BP1074" s="2"/>
      <c r="BQ1074" s="2"/>
      <c r="BR1074" s="2"/>
      <c r="BS1074" s="2"/>
      <c r="BT1074" s="2"/>
      <c r="BU1074" s="2"/>
      <c r="BV1074" s="2"/>
      <c r="BW1074" s="2"/>
      <c r="BX1074" s="2"/>
      <c r="BY1074" s="2"/>
      <c r="BZ1074" s="2"/>
      <c r="CA1074" s="2"/>
      <c r="CB1074" s="2"/>
      <c r="CC1074" s="2"/>
      <c r="CD1074" s="2"/>
      <c r="CE1074" s="2"/>
      <c r="CF1074" s="2"/>
      <c r="CG1074" s="2"/>
      <c r="CH1074" s="2"/>
      <c r="CI1074" s="2"/>
      <c r="CJ1074" s="2"/>
      <c r="CK1074" s="2"/>
      <c r="CL1074" s="2"/>
      <c r="CM1074" s="2"/>
      <c r="CN1074" s="2"/>
      <c r="CO1074" s="2"/>
      <c r="CP1074" s="2"/>
      <c r="CQ1074" s="2"/>
      <c r="CR1074" s="2"/>
      <c r="CS1074" s="2"/>
      <c r="CT1074" s="2"/>
      <c r="CU1074" s="2"/>
      <c r="CV1074" s="2"/>
      <c r="CW1074" s="2"/>
      <c r="CX1074" s="2"/>
      <c r="CY1074" s="2"/>
      <c r="CZ1074" s="2"/>
      <c r="DA1074" s="2"/>
      <c r="DB1074" s="2"/>
      <c r="DC1074" s="2"/>
      <c r="DD1074" s="2"/>
      <c r="DE1074" s="2"/>
      <c r="DF1074" s="2"/>
      <c r="DG1074" s="2"/>
      <c r="DH1074" s="2"/>
      <c r="DI1074" s="2"/>
      <c r="DJ1074" s="2"/>
      <c r="DK1074" s="2"/>
      <c r="DL1074" s="2"/>
      <c r="DM1074" s="2"/>
      <c r="DN1074" s="2"/>
      <c r="DO1074" s="2"/>
      <c r="DP1074" s="2"/>
    </row>
    <row r="1075" spans="9:120" ht="9.9499999999999993" customHeight="1">
      <c r="I1075" s="2"/>
      <c r="J1075" s="2"/>
      <c r="K1075" s="2"/>
      <c r="L1075" s="2"/>
      <c r="M1075" s="2"/>
      <c r="N1075" s="2"/>
      <c r="O1075" s="2"/>
      <c r="P1075" s="2"/>
      <c r="Q1075" s="2"/>
      <c r="R1075" s="2"/>
      <c r="S1075" s="2"/>
      <c r="T1075" s="2"/>
      <c r="U1075" s="2"/>
      <c r="V1075" s="2"/>
      <c r="W1075" s="2"/>
      <c r="X1075" s="2"/>
      <c r="Y1075" s="2"/>
      <c r="Z1075" s="2"/>
      <c r="AA1075" s="2"/>
      <c r="AB1075" s="2"/>
      <c r="AC1075" s="2"/>
      <c r="AD1075" s="2"/>
      <c r="AE1075" s="2"/>
      <c r="AF1075" s="2"/>
      <c r="AG1075" s="2"/>
      <c r="AH1075" s="2"/>
      <c r="AI1075" s="2"/>
      <c r="AJ1075" s="2"/>
      <c r="AK1075" s="2"/>
      <c r="AL1075" s="2"/>
      <c r="AM1075" s="2"/>
      <c r="AN1075" s="2"/>
      <c r="AO1075" s="2"/>
      <c r="AP1075" s="2"/>
      <c r="AQ1075" s="2"/>
      <c r="AR1075" s="2"/>
      <c r="AS1075" s="2"/>
      <c r="AT1075" s="2"/>
      <c r="AU1075" s="2"/>
      <c r="AV1075" s="2"/>
      <c r="AW1075" s="2"/>
      <c r="AX1075" s="2"/>
      <c r="AY1075" s="2"/>
      <c r="AZ1075" s="2"/>
      <c r="BA1075" s="2"/>
      <c r="BB1075" s="2"/>
      <c r="BC1075" s="2"/>
      <c r="BD1075" s="2"/>
      <c r="BE1075" s="2"/>
      <c r="BF1075" s="2"/>
      <c r="BG1075" s="2"/>
      <c r="BH1075" s="2"/>
      <c r="BI1075" s="2"/>
      <c r="BJ1075" s="2"/>
      <c r="BK1075" s="2"/>
      <c r="BL1075" s="2"/>
      <c r="BM1075" s="2"/>
      <c r="BN1075" s="2"/>
      <c r="BO1075" s="2"/>
      <c r="BP1075" s="2"/>
      <c r="BQ1075" s="2"/>
      <c r="BR1075" s="2"/>
      <c r="BS1075" s="2"/>
      <c r="BT1075" s="2"/>
      <c r="BU1075" s="2"/>
      <c r="BV1075" s="2"/>
      <c r="BW1075" s="2"/>
      <c r="BX1075" s="2"/>
      <c r="BY1075" s="2"/>
      <c r="BZ1075" s="2"/>
      <c r="CA1075" s="2"/>
      <c r="CB1075" s="2"/>
      <c r="CC1075" s="2"/>
      <c r="CD1075" s="2"/>
      <c r="CE1075" s="2"/>
      <c r="CF1075" s="2"/>
      <c r="CG1075" s="2"/>
      <c r="CH1075" s="2"/>
      <c r="CI1075" s="2"/>
      <c r="CJ1075" s="2"/>
      <c r="CK1075" s="2"/>
      <c r="CL1075" s="2"/>
      <c r="CM1075" s="2"/>
      <c r="CN1075" s="2"/>
      <c r="CO1075" s="2"/>
      <c r="CP1075" s="2"/>
      <c r="CQ1075" s="2"/>
      <c r="CR1075" s="2"/>
      <c r="CS1075" s="2"/>
      <c r="CT1075" s="2"/>
      <c r="CU1075" s="2"/>
      <c r="CV1075" s="2"/>
      <c r="CW1075" s="2"/>
      <c r="CX1075" s="2"/>
      <c r="CY1075" s="2"/>
      <c r="CZ1075" s="2"/>
      <c r="DA1075" s="2"/>
      <c r="DB1075" s="2"/>
      <c r="DC1075" s="2"/>
      <c r="DD1075" s="2"/>
      <c r="DE1075" s="2"/>
      <c r="DF1075" s="2"/>
      <c r="DG1075" s="2"/>
      <c r="DH1075" s="2"/>
      <c r="DI1075" s="2"/>
      <c r="DJ1075" s="2"/>
      <c r="DK1075" s="2"/>
      <c r="DL1075" s="2"/>
      <c r="DM1075" s="2"/>
      <c r="DN1075" s="2"/>
      <c r="DO1075" s="2"/>
      <c r="DP1075" s="2"/>
    </row>
    <row r="1076" spans="9:120" ht="9.9499999999999993" customHeight="1">
      <c r="I1076" s="2"/>
      <c r="J1076" s="2"/>
      <c r="K1076" s="2"/>
      <c r="L1076" s="2"/>
      <c r="M1076" s="2"/>
      <c r="N1076" s="2"/>
      <c r="O1076" s="2"/>
      <c r="P1076" s="2"/>
      <c r="Q1076" s="2"/>
      <c r="R1076" s="2"/>
      <c r="S1076" s="2"/>
      <c r="T1076" s="2"/>
      <c r="U1076" s="2"/>
      <c r="V1076" s="2"/>
      <c r="W1076" s="2"/>
      <c r="X1076" s="2"/>
      <c r="Y1076" s="2"/>
      <c r="Z1076" s="2"/>
      <c r="AA1076" s="2"/>
      <c r="AB1076" s="2"/>
      <c r="AC1076" s="2"/>
      <c r="AD1076" s="2"/>
      <c r="AE1076" s="2"/>
      <c r="AF1076" s="2"/>
      <c r="AG1076" s="2"/>
      <c r="AH1076" s="2"/>
      <c r="AI1076" s="2"/>
      <c r="AJ1076" s="2"/>
      <c r="AK1076" s="2"/>
      <c r="AL1076" s="2"/>
      <c r="AM1076" s="2"/>
      <c r="AN1076" s="2"/>
      <c r="AO1076" s="2"/>
      <c r="AP1076" s="2"/>
      <c r="AQ1076" s="2"/>
      <c r="AR1076" s="2"/>
      <c r="AS1076" s="2"/>
      <c r="AT1076" s="2"/>
      <c r="AU1076" s="2"/>
      <c r="AV1076" s="2"/>
      <c r="AW1076" s="2"/>
      <c r="AX1076" s="2"/>
      <c r="AY1076" s="2"/>
      <c r="AZ1076" s="2"/>
      <c r="BA1076" s="2"/>
      <c r="BB1076" s="2"/>
      <c r="BC1076" s="2"/>
      <c r="BD1076" s="2"/>
      <c r="BE1076" s="2"/>
      <c r="BF1076" s="2"/>
      <c r="BG1076" s="2"/>
      <c r="BH1076" s="2"/>
      <c r="BI1076" s="2"/>
      <c r="BJ1076" s="2"/>
      <c r="BK1076" s="2"/>
      <c r="BL1076" s="2"/>
      <c r="BM1076" s="2"/>
      <c r="BN1076" s="2"/>
      <c r="BO1076" s="2"/>
      <c r="BP1076" s="2"/>
      <c r="BQ1076" s="2"/>
      <c r="BR1076" s="2"/>
      <c r="BS1076" s="2"/>
      <c r="BT1076" s="2"/>
      <c r="BU1076" s="2"/>
      <c r="BV1076" s="2"/>
      <c r="BW1076" s="2"/>
      <c r="BX1076" s="2"/>
      <c r="BY1076" s="2"/>
      <c r="BZ1076" s="2"/>
      <c r="CA1076" s="2"/>
      <c r="CB1076" s="2"/>
      <c r="CC1076" s="2"/>
      <c r="CD1076" s="2"/>
      <c r="CE1076" s="2"/>
      <c r="CF1076" s="2"/>
      <c r="CG1076" s="2"/>
      <c r="CH1076" s="2"/>
      <c r="CI1076" s="2"/>
      <c r="CJ1076" s="2"/>
      <c r="CK1076" s="2"/>
      <c r="CL1076" s="2"/>
      <c r="CM1076" s="2"/>
      <c r="CN1076" s="2"/>
      <c r="CO1076" s="2"/>
      <c r="CP1076" s="2"/>
      <c r="CQ1076" s="2"/>
      <c r="CR1076" s="2"/>
      <c r="CS1076" s="2"/>
      <c r="CT1076" s="2"/>
      <c r="CU1076" s="2"/>
      <c r="CV1076" s="2"/>
      <c r="CW1076" s="2"/>
      <c r="CX1076" s="2"/>
      <c r="CY1076" s="2"/>
      <c r="CZ1076" s="2"/>
      <c r="DA1076" s="2"/>
      <c r="DB1076" s="2"/>
      <c r="DC1076" s="2"/>
      <c r="DD1076" s="2"/>
      <c r="DE1076" s="2"/>
      <c r="DF1076" s="2"/>
      <c r="DG1076" s="2"/>
      <c r="DH1076" s="2"/>
      <c r="DI1076" s="2"/>
      <c r="DJ1076" s="2"/>
      <c r="DK1076" s="2"/>
      <c r="DL1076" s="2"/>
      <c r="DM1076" s="2"/>
      <c r="DN1076" s="2"/>
      <c r="DO1076" s="2"/>
      <c r="DP1076" s="2"/>
    </row>
    <row r="1077" spans="9:120" ht="9.9499999999999993" customHeight="1">
      <c r="I1077" s="2"/>
      <c r="J1077" s="2"/>
      <c r="K1077" s="2"/>
      <c r="L1077" s="2"/>
      <c r="M1077" s="2"/>
      <c r="N1077" s="2"/>
      <c r="O1077" s="2"/>
      <c r="P1077" s="2"/>
      <c r="Q1077" s="2"/>
      <c r="R1077" s="2"/>
      <c r="S1077" s="2"/>
      <c r="T1077" s="2"/>
      <c r="U1077" s="2"/>
      <c r="V1077" s="2"/>
      <c r="W1077" s="2"/>
      <c r="X1077" s="2"/>
      <c r="Y1077" s="2"/>
      <c r="Z1077" s="2"/>
      <c r="AA1077" s="2"/>
      <c r="AB1077" s="2"/>
      <c r="AC1077" s="2"/>
      <c r="AD1077" s="2"/>
      <c r="AE1077" s="2"/>
      <c r="AF1077" s="2"/>
      <c r="AG1077" s="2"/>
      <c r="AH1077" s="2"/>
      <c r="AI1077" s="2"/>
      <c r="AJ1077" s="2"/>
      <c r="AK1077" s="2"/>
      <c r="AL1077" s="2"/>
      <c r="AM1077" s="2"/>
      <c r="AN1077" s="2"/>
      <c r="AO1077" s="2"/>
      <c r="AP1077" s="2"/>
      <c r="AQ1077" s="2"/>
      <c r="AR1077" s="2"/>
      <c r="AS1077" s="2"/>
      <c r="AT1077" s="2"/>
      <c r="AU1077" s="2"/>
      <c r="AV1077" s="2"/>
      <c r="AW1077" s="2"/>
      <c r="AX1077" s="2"/>
      <c r="AY1077" s="2"/>
      <c r="AZ1077" s="2"/>
      <c r="BA1077" s="2"/>
      <c r="BB1077" s="2"/>
      <c r="BC1077" s="2"/>
      <c r="BD1077" s="2"/>
      <c r="BE1077" s="2"/>
      <c r="BF1077" s="2"/>
      <c r="BG1077" s="2"/>
      <c r="BH1077" s="2"/>
      <c r="BI1077" s="2"/>
      <c r="BJ1077" s="2"/>
      <c r="BK1077" s="2"/>
      <c r="BL1077" s="2"/>
      <c r="BM1077" s="2"/>
      <c r="BN1077" s="2"/>
      <c r="BO1077" s="2"/>
      <c r="BP1077" s="2"/>
      <c r="BQ1077" s="2"/>
      <c r="BR1077" s="2"/>
      <c r="BS1077" s="2"/>
      <c r="BT1077" s="2"/>
      <c r="BU1077" s="2"/>
      <c r="BV1077" s="2"/>
      <c r="BW1077" s="2"/>
      <c r="BX1077" s="2"/>
      <c r="BY1077" s="2"/>
      <c r="BZ1077" s="2"/>
      <c r="CA1077" s="2"/>
      <c r="CB1077" s="2"/>
      <c r="CC1077" s="2"/>
      <c r="CD1077" s="2"/>
      <c r="CE1077" s="2"/>
      <c r="CF1077" s="2"/>
      <c r="CG1077" s="2"/>
      <c r="CH1077" s="2"/>
      <c r="CI1077" s="2"/>
      <c r="CJ1077" s="2"/>
      <c r="CK1077" s="2"/>
      <c r="CL1077" s="2"/>
      <c r="CM1077" s="2"/>
      <c r="CN1077" s="2"/>
      <c r="CO1077" s="2"/>
      <c r="CP1077" s="2"/>
      <c r="CQ1077" s="2"/>
      <c r="CR1077" s="2"/>
      <c r="CS1077" s="2"/>
      <c r="CT1077" s="2"/>
      <c r="CU1077" s="2"/>
      <c r="CV1077" s="2"/>
      <c r="CW1077" s="2"/>
      <c r="CX1077" s="2"/>
      <c r="CY1077" s="2"/>
      <c r="CZ1077" s="2"/>
      <c r="DA1077" s="2"/>
      <c r="DB1077" s="2"/>
      <c r="DC1077" s="2"/>
      <c r="DD1077" s="2"/>
      <c r="DE1077" s="2"/>
      <c r="DF1077" s="2"/>
      <c r="DG1077" s="2"/>
      <c r="DH1077" s="2"/>
      <c r="DI1077" s="2"/>
      <c r="DJ1077" s="2"/>
      <c r="DK1077" s="2"/>
      <c r="DL1077" s="2"/>
      <c r="DM1077" s="2"/>
      <c r="DN1077" s="2"/>
      <c r="DO1077" s="2"/>
      <c r="DP1077" s="2"/>
    </row>
    <row r="1078" spans="9:120" ht="9.9499999999999993" customHeight="1">
      <c r="I1078" s="2"/>
      <c r="J1078" s="2"/>
      <c r="K1078" s="2"/>
      <c r="L1078" s="2"/>
      <c r="M1078" s="2"/>
      <c r="N1078" s="2"/>
      <c r="O1078" s="2"/>
      <c r="P1078" s="2"/>
      <c r="Q1078" s="2"/>
      <c r="R1078" s="2"/>
      <c r="S1078" s="2"/>
      <c r="T1078" s="2"/>
      <c r="U1078" s="2"/>
      <c r="V1078" s="2"/>
      <c r="W1078" s="2"/>
      <c r="X1078" s="2"/>
      <c r="Y1078" s="2"/>
      <c r="Z1078" s="2"/>
      <c r="AA1078" s="2"/>
      <c r="AB1078" s="2"/>
      <c r="AC1078" s="2"/>
      <c r="AD1078" s="2"/>
      <c r="AE1078" s="2"/>
      <c r="AF1078" s="2"/>
      <c r="AG1078" s="2"/>
      <c r="AH1078" s="2"/>
      <c r="AI1078" s="2"/>
      <c r="AJ1078" s="2"/>
      <c r="AK1078" s="2"/>
      <c r="AL1078" s="2"/>
      <c r="AM1078" s="2"/>
      <c r="AN1078" s="2"/>
      <c r="AO1078" s="2"/>
      <c r="AP1078" s="2"/>
      <c r="AQ1078" s="2"/>
      <c r="AR1078" s="2"/>
      <c r="AS1078" s="2"/>
      <c r="AT1078" s="2"/>
      <c r="AU1078" s="2"/>
      <c r="AV1078" s="2"/>
      <c r="AW1078" s="2"/>
      <c r="AX1078" s="2"/>
      <c r="AY1078" s="2"/>
      <c r="AZ1078" s="2"/>
      <c r="BA1078" s="2"/>
      <c r="BB1078" s="2"/>
      <c r="BC1078" s="2"/>
      <c r="BD1078" s="2"/>
      <c r="BE1078" s="2"/>
      <c r="BF1078" s="2"/>
      <c r="BG1078" s="2"/>
      <c r="BH1078" s="2"/>
      <c r="BI1078" s="2"/>
      <c r="BJ1078" s="2"/>
      <c r="BK1078" s="2"/>
      <c r="BL1078" s="2"/>
      <c r="BM1078" s="2"/>
      <c r="BN1078" s="2"/>
      <c r="BO1078" s="2"/>
      <c r="BP1078" s="2"/>
      <c r="BQ1078" s="2"/>
      <c r="BR1078" s="2"/>
      <c r="BS1078" s="2"/>
      <c r="BT1078" s="2"/>
      <c r="BU1078" s="2"/>
      <c r="BV1078" s="2"/>
      <c r="BW1078" s="2"/>
      <c r="BX1078" s="2"/>
      <c r="BY1078" s="2"/>
      <c r="BZ1078" s="2"/>
      <c r="CA1078" s="2"/>
      <c r="CB1078" s="2"/>
      <c r="CC1078" s="2"/>
      <c r="CD1078" s="2"/>
      <c r="CE1078" s="2"/>
      <c r="CF1078" s="2"/>
      <c r="CG1078" s="2"/>
      <c r="CH1078" s="2"/>
      <c r="CI1078" s="2"/>
      <c r="CJ1078" s="2"/>
      <c r="CK1078" s="2"/>
      <c r="CL1078" s="2"/>
      <c r="CM1078" s="2"/>
      <c r="CN1078" s="2"/>
      <c r="CO1078" s="2"/>
      <c r="CP1078" s="2"/>
      <c r="CQ1078" s="2"/>
      <c r="CR1078" s="2"/>
      <c r="CS1078" s="2"/>
      <c r="CT1078" s="2"/>
      <c r="CU1078" s="2"/>
      <c r="CV1078" s="2"/>
      <c r="CW1078" s="2"/>
      <c r="CX1078" s="2"/>
      <c r="CY1078" s="2"/>
      <c r="CZ1078" s="2"/>
      <c r="DA1078" s="2"/>
      <c r="DB1078" s="2"/>
      <c r="DC1078" s="2"/>
      <c r="DD1078" s="2"/>
      <c r="DE1078" s="2"/>
      <c r="DF1078" s="2"/>
      <c r="DG1078" s="2"/>
      <c r="DH1078" s="2"/>
      <c r="DI1078" s="2"/>
      <c r="DJ1078" s="2"/>
      <c r="DK1078" s="2"/>
      <c r="DL1078" s="2"/>
      <c r="DM1078" s="2"/>
      <c r="DN1078" s="2"/>
      <c r="DO1078" s="2"/>
      <c r="DP1078" s="2"/>
    </row>
    <row r="1079" spans="9:120" ht="9.9499999999999993" customHeight="1">
      <c r="I1079" s="2"/>
      <c r="J1079" s="2"/>
      <c r="K1079" s="2"/>
      <c r="L1079" s="2"/>
      <c r="M1079" s="2"/>
      <c r="N1079" s="2"/>
      <c r="O1079" s="2"/>
      <c r="P1079" s="2"/>
      <c r="Q1079" s="2"/>
      <c r="R1079" s="2"/>
      <c r="S1079" s="2"/>
      <c r="T1079" s="2"/>
      <c r="U1079" s="2"/>
      <c r="V1079" s="2"/>
      <c r="W1079" s="2"/>
      <c r="X1079" s="2"/>
      <c r="Y1079" s="2"/>
      <c r="Z1079" s="2"/>
      <c r="AA1079" s="2"/>
      <c r="AB1079" s="2"/>
      <c r="AC1079" s="2"/>
      <c r="AD1079" s="2"/>
      <c r="AE1079" s="2"/>
      <c r="AF1079" s="2"/>
      <c r="AG1079" s="2"/>
      <c r="AH1079" s="2"/>
      <c r="AI1079" s="2"/>
      <c r="AJ1079" s="2"/>
      <c r="AK1079" s="2"/>
      <c r="AL1079" s="2"/>
      <c r="AM1079" s="2"/>
      <c r="AN1079" s="2"/>
      <c r="AO1079" s="2"/>
      <c r="AP1079" s="2"/>
      <c r="AQ1079" s="2"/>
      <c r="AR1079" s="2"/>
      <c r="AS1079" s="2"/>
      <c r="AT1079" s="2"/>
      <c r="AU1079" s="2"/>
      <c r="AV1079" s="2"/>
      <c r="AW1079" s="2"/>
      <c r="AX1079" s="2"/>
      <c r="AY1079" s="2"/>
      <c r="AZ1079" s="2"/>
      <c r="BA1079" s="2"/>
      <c r="BB1079" s="2"/>
      <c r="BC1079" s="2"/>
      <c r="BD1079" s="2"/>
      <c r="BE1079" s="2"/>
      <c r="BF1079" s="2"/>
      <c r="BG1079" s="2"/>
      <c r="BH1079" s="2"/>
      <c r="BI1079" s="2"/>
      <c r="BJ1079" s="2"/>
      <c r="BK1079" s="2"/>
      <c r="BL1079" s="2"/>
      <c r="BM1079" s="2"/>
      <c r="BN1079" s="2"/>
      <c r="BO1079" s="2"/>
      <c r="BP1079" s="2"/>
      <c r="BQ1079" s="2"/>
      <c r="BR1079" s="2"/>
      <c r="BS1079" s="2"/>
      <c r="BT1079" s="2"/>
      <c r="BU1079" s="2"/>
      <c r="BV1079" s="2"/>
      <c r="BW1079" s="2"/>
      <c r="BX1079" s="2"/>
      <c r="BY1079" s="2"/>
      <c r="BZ1079" s="2"/>
      <c r="CA1079" s="2"/>
      <c r="CB1079" s="2"/>
      <c r="CC1079" s="2"/>
      <c r="CD1079" s="2"/>
      <c r="CE1079" s="2"/>
      <c r="CF1079" s="2"/>
      <c r="CG1079" s="2"/>
      <c r="CH1079" s="2"/>
      <c r="CI1079" s="2"/>
      <c r="CJ1079" s="2"/>
      <c r="CK1079" s="2"/>
      <c r="CL1079" s="2"/>
      <c r="CM1079" s="2"/>
      <c r="CN1079" s="2"/>
      <c r="CO1079" s="2"/>
      <c r="CP1079" s="2"/>
      <c r="CQ1079" s="2"/>
      <c r="CR1079" s="2"/>
      <c r="CS1079" s="2"/>
      <c r="CT1079" s="2"/>
      <c r="CU1079" s="2"/>
      <c r="CV1079" s="2"/>
      <c r="CW1079" s="2"/>
      <c r="CX1079" s="2"/>
      <c r="CY1079" s="2"/>
      <c r="CZ1079" s="2"/>
      <c r="DA1079" s="2"/>
      <c r="DB1079" s="2"/>
      <c r="DC1079" s="2"/>
      <c r="DD1079" s="2"/>
      <c r="DE1079" s="2"/>
      <c r="DF1079" s="2"/>
      <c r="DG1079" s="2"/>
      <c r="DH1079" s="2"/>
      <c r="DI1079" s="2"/>
      <c r="DJ1079" s="2"/>
      <c r="DK1079" s="2"/>
      <c r="DL1079" s="2"/>
      <c r="DM1079" s="2"/>
      <c r="DN1079" s="2"/>
      <c r="DO1079" s="2"/>
      <c r="DP1079" s="2"/>
    </row>
    <row r="1080" spans="9:120" ht="9.9499999999999993" customHeight="1">
      <c r="I1080" s="2"/>
      <c r="J1080" s="2"/>
      <c r="K1080" s="2"/>
      <c r="L1080" s="2"/>
      <c r="M1080" s="2"/>
      <c r="N1080" s="2"/>
      <c r="O1080" s="2"/>
      <c r="P1080" s="2"/>
      <c r="Q1080" s="2"/>
      <c r="R1080" s="2"/>
      <c r="S1080" s="2"/>
      <c r="T1080" s="2"/>
      <c r="U1080" s="2"/>
      <c r="V1080" s="2"/>
      <c r="W1080" s="2"/>
      <c r="X1080" s="2"/>
      <c r="Y1080" s="2"/>
      <c r="Z1080" s="2"/>
      <c r="AA1080" s="2"/>
      <c r="AB1080" s="2"/>
      <c r="AC1080" s="2"/>
      <c r="AD1080" s="2"/>
      <c r="AE1080" s="2"/>
      <c r="AF1080" s="2"/>
      <c r="AG1080" s="2"/>
      <c r="AH1080" s="2"/>
      <c r="AI1080" s="2"/>
      <c r="AJ1080" s="2"/>
      <c r="AK1080" s="2"/>
      <c r="AL1080" s="2"/>
      <c r="AM1080" s="2"/>
      <c r="AN1080" s="2"/>
      <c r="AO1080" s="2"/>
      <c r="AP1080" s="2"/>
      <c r="AQ1080" s="2"/>
      <c r="AR1080" s="2"/>
      <c r="AS1080" s="2"/>
      <c r="AT1080" s="2"/>
      <c r="AU1080" s="2"/>
      <c r="AV1080" s="2"/>
      <c r="AW1080" s="2"/>
      <c r="AX1080" s="2"/>
      <c r="AY1080" s="2"/>
      <c r="AZ1080" s="2"/>
      <c r="BA1080" s="2"/>
      <c r="BB1080" s="2"/>
      <c r="BC1080" s="2"/>
      <c r="BD1080" s="2"/>
      <c r="BE1080" s="2"/>
      <c r="BF1080" s="2"/>
      <c r="BG1080" s="2"/>
      <c r="BH1080" s="2"/>
      <c r="BI1080" s="2"/>
      <c r="BJ1080" s="2"/>
      <c r="BK1080" s="2"/>
      <c r="BL1080" s="2"/>
      <c r="BM1080" s="2"/>
      <c r="BN1080" s="2"/>
      <c r="BO1080" s="2"/>
      <c r="BP1080" s="2"/>
      <c r="BQ1080" s="2"/>
      <c r="BR1080" s="2"/>
      <c r="BS1080" s="2"/>
      <c r="BT1080" s="2"/>
      <c r="BU1080" s="2"/>
      <c r="BV1080" s="2"/>
      <c r="BW1080" s="2"/>
      <c r="BX1080" s="2"/>
      <c r="BY1080" s="2"/>
      <c r="BZ1080" s="2"/>
      <c r="CA1080" s="2"/>
      <c r="CB1080" s="2"/>
      <c r="CC1080" s="2"/>
      <c r="CD1080" s="2"/>
      <c r="CE1080" s="2"/>
      <c r="CF1080" s="2"/>
      <c r="CG1080" s="2"/>
      <c r="CH1080" s="2"/>
      <c r="CI1080" s="2"/>
      <c r="CJ1080" s="2"/>
      <c r="CK1080" s="2"/>
      <c r="CL1080" s="2"/>
      <c r="CM1080" s="2"/>
      <c r="CN1080" s="2"/>
      <c r="CO1080" s="2"/>
      <c r="CP1080" s="2"/>
      <c r="CQ1080" s="2"/>
      <c r="CR1080" s="2"/>
      <c r="CS1080" s="2"/>
      <c r="CT1080" s="2"/>
      <c r="CU1080" s="2"/>
      <c r="CV1080" s="2"/>
      <c r="CW1080" s="2"/>
      <c r="CX1080" s="2"/>
      <c r="CY1080" s="2"/>
      <c r="CZ1080" s="2"/>
      <c r="DA1080" s="2"/>
      <c r="DB1080" s="2"/>
      <c r="DC1080" s="2"/>
      <c r="DD1080" s="2"/>
      <c r="DE1080" s="2"/>
      <c r="DF1080" s="2"/>
      <c r="DG1080" s="2"/>
      <c r="DH1080" s="2"/>
      <c r="DI1080" s="2"/>
      <c r="DJ1080" s="2"/>
      <c r="DK1080" s="2"/>
      <c r="DL1080" s="2"/>
      <c r="DM1080" s="2"/>
      <c r="DN1080" s="2"/>
      <c r="DO1080" s="2"/>
      <c r="DP1080" s="2"/>
    </row>
    <row r="1081" spans="9:120" ht="9.9499999999999993" customHeight="1">
      <c r="I1081" s="2"/>
      <c r="J1081" s="2"/>
      <c r="K1081" s="2"/>
      <c r="L1081" s="2"/>
      <c r="M1081" s="2"/>
      <c r="N1081" s="2"/>
      <c r="O1081" s="2"/>
      <c r="P1081" s="2"/>
      <c r="Q1081" s="2"/>
      <c r="R1081" s="2"/>
      <c r="S1081" s="2"/>
      <c r="T1081" s="2"/>
      <c r="U1081" s="2"/>
      <c r="V1081" s="2"/>
      <c r="W1081" s="2"/>
      <c r="X1081" s="2"/>
      <c r="Y1081" s="2"/>
      <c r="Z1081" s="2"/>
      <c r="AA1081" s="2"/>
      <c r="AB1081" s="2"/>
      <c r="AC1081" s="2"/>
      <c r="AD1081" s="2"/>
      <c r="AE1081" s="2"/>
      <c r="AF1081" s="2"/>
      <c r="AG1081" s="2"/>
      <c r="AH1081" s="2"/>
      <c r="AI1081" s="2"/>
      <c r="AJ1081" s="2"/>
      <c r="AK1081" s="2"/>
      <c r="AL1081" s="2"/>
      <c r="AM1081" s="2"/>
      <c r="AN1081" s="2"/>
      <c r="AO1081" s="2"/>
      <c r="AP1081" s="2"/>
      <c r="AQ1081" s="2"/>
      <c r="AR1081" s="2"/>
      <c r="AS1081" s="2"/>
      <c r="AT1081" s="2"/>
      <c r="AU1081" s="2"/>
      <c r="AV1081" s="2"/>
      <c r="AW1081" s="2"/>
      <c r="AX1081" s="2"/>
      <c r="AY1081" s="2"/>
      <c r="AZ1081" s="2"/>
      <c r="BA1081" s="2"/>
      <c r="BB1081" s="2"/>
      <c r="BC1081" s="2"/>
      <c r="BD1081" s="2"/>
      <c r="BE1081" s="2"/>
      <c r="BF1081" s="2"/>
      <c r="BG1081" s="2"/>
      <c r="BH1081" s="2"/>
      <c r="BI1081" s="2"/>
      <c r="BJ1081" s="2"/>
      <c r="BK1081" s="2"/>
      <c r="BL1081" s="2"/>
      <c r="BM1081" s="2"/>
      <c r="BN1081" s="2"/>
      <c r="BO1081" s="2"/>
      <c r="BP1081" s="2"/>
      <c r="BQ1081" s="2"/>
      <c r="BR1081" s="2"/>
      <c r="BS1081" s="2"/>
      <c r="BT1081" s="2"/>
      <c r="BU1081" s="2"/>
      <c r="BV1081" s="2"/>
      <c r="BW1081" s="2"/>
      <c r="BX1081" s="2"/>
      <c r="BY1081" s="2"/>
      <c r="BZ1081" s="2"/>
      <c r="CA1081" s="2"/>
      <c r="CB1081" s="2"/>
      <c r="CC1081" s="2"/>
      <c r="CD1081" s="2"/>
      <c r="CE1081" s="2"/>
      <c r="CF1081" s="2"/>
      <c r="CG1081" s="2"/>
      <c r="CH1081" s="2"/>
      <c r="CI1081" s="2"/>
      <c r="CJ1081" s="2"/>
      <c r="CK1081" s="2"/>
      <c r="CL1081" s="2"/>
      <c r="CM1081" s="2"/>
      <c r="CN1081" s="2"/>
      <c r="CO1081" s="2"/>
      <c r="CP1081" s="2"/>
      <c r="CQ1081" s="2"/>
      <c r="CR1081" s="2"/>
      <c r="CS1081" s="2"/>
      <c r="CT1081" s="2"/>
      <c r="CU1081" s="2"/>
      <c r="CV1081" s="2"/>
      <c r="CW1081" s="2"/>
      <c r="CX1081" s="2"/>
      <c r="CY1081" s="2"/>
      <c r="CZ1081" s="2"/>
      <c r="DA1081" s="2"/>
      <c r="DB1081" s="2"/>
      <c r="DC1081" s="2"/>
      <c r="DD1081" s="2"/>
      <c r="DE1081" s="2"/>
      <c r="DF1081" s="2"/>
      <c r="DG1081" s="2"/>
      <c r="DH1081" s="2"/>
      <c r="DI1081" s="2"/>
      <c r="DJ1081" s="2"/>
      <c r="DK1081" s="2"/>
      <c r="DL1081" s="2"/>
      <c r="DM1081" s="2"/>
      <c r="DN1081" s="2"/>
      <c r="DO1081" s="2"/>
      <c r="DP1081" s="2"/>
    </row>
    <row r="1082" spans="9:120" ht="9.9499999999999993" customHeight="1">
      <c r="I1082" s="2"/>
      <c r="J1082" s="2"/>
      <c r="K1082" s="2"/>
      <c r="L1082" s="2"/>
      <c r="M1082" s="2"/>
      <c r="N1082" s="2"/>
      <c r="O1082" s="2"/>
      <c r="P1082" s="2"/>
      <c r="Q1082" s="2"/>
      <c r="R1082" s="2"/>
      <c r="S1082" s="2"/>
      <c r="T1082" s="2"/>
      <c r="U1082" s="2"/>
      <c r="V1082" s="2"/>
      <c r="W1082" s="2"/>
      <c r="X1082" s="2"/>
      <c r="Y1082" s="2"/>
      <c r="Z1082" s="2"/>
      <c r="AA1082" s="2"/>
      <c r="AB1082" s="2"/>
      <c r="AC1082" s="2"/>
      <c r="AD1082" s="2"/>
      <c r="AE1082" s="2"/>
      <c r="AF1082" s="2"/>
      <c r="AG1082" s="2"/>
      <c r="AH1082" s="2"/>
      <c r="AI1082" s="2"/>
      <c r="AJ1082" s="2"/>
      <c r="AK1082" s="2"/>
      <c r="AL1082" s="2"/>
      <c r="AM1082" s="2"/>
      <c r="AN1082" s="2"/>
      <c r="AO1082" s="2"/>
      <c r="AP1082" s="2"/>
      <c r="AQ1082" s="2"/>
      <c r="AR1082" s="2"/>
      <c r="AS1082" s="2"/>
      <c r="AT1082" s="2"/>
      <c r="AU1082" s="2"/>
      <c r="AV1082" s="2"/>
      <c r="AW1082" s="2"/>
      <c r="AX1082" s="2"/>
      <c r="AY1082" s="2"/>
      <c r="AZ1082" s="2"/>
      <c r="BA1082" s="2"/>
      <c r="BB1082" s="2"/>
      <c r="BC1082" s="2"/>
      <c r="BD1082" s="2"/>
      <c r="BE1082" s="2"/>
      <c r="BF1082" s="2"/>
      <c r="BG1082" s="2"/>
      <c r="BH1082" s="2"/>
      <c r="BI1082" s="2"/>
      <c r="BJ1082" s="2"/>
      <c r="BK1082" s="2"/>
      <c r="BL1082" s="2"/>
      <c r="BM1082" s="2"/>
      <c r="BN1082" s="2"/>
      <c r="BO1082" s="2"/>
      <c r="BP1082" s="2"/>
      <c r="BQ1082" s="2"/>
      <c r="BR1082" s="2"/>
      <c r="BS1082" s="2"/>
      <c r="BT1082" s="2"/>
      <c r="BU1082" s="2"/>
      <c r="BV1082" s="2"/>
      <c r="BW1082" s="2"/>
      <c r="BX1082" s="2"/>
      <c r="BY1082" s="2"/>
      <c r="BZ1082" s="2"/>
      <c r="CA1082" s="2"/>
      <c r="CB1082" s="2"/>
      <c r="CC1082" s="2"/>
      <c r="CD1082" s="2"/>
      <c r="CE1082" s="2"/>
      <c r="CF1082" s="2"/>
      <c r="CG1082" s="2"/>
      <c r="CH1082" s="2"/>
      <c r="CI1082" s="2"/>
      <c r="CJ1082" s="2"/>
      <c r="CK1082" s="2"/>
      <c r="CL1082" s="2"/>
      <c r="CM1082" s="2"/>
      <c r="CN1082" s="2"/>
      <c r="CO1082" s="2"/>
      <c r="CP1082" s="2"/>
      <c r="CQ1082" s="2"/>
      <c r="CR1082" s="2"/>
      <c r="CS1082" s="2"/>
      <c r="CT1082" s="2"/>
      <c r="CU1082" s="2"/>
      <c r="CV1082" s="2"/>
      <c r="CW1082" s="2"/>
      <c r="CX1082" s="2"/>
      <c r="CY1082" s="2"/>
      <c r="CZ1082" s="2"/>
      <c r="DA1082" s="2"/>
      <c r="DB1082" s="2"/>
      <c r="DC1082" s="2"/>
      <c r="DD1082" s="2"/>
      <c r="DE1082" s="2"/>
      <c r="DF1082" s="2"/>
      <c r="DG1082" s="2"/>
      <c r="DH1082" s="2"/>
      <c r="DI1082" s="2"/>
      <c r="DJ1082" s="2"/>
      <c r="DK1082" s="2"/>
      <c r="DL1082" s="2"/>
      <c r="DM1082" s="2"/>
      <c r="DN1082" s="2"/>
      <c r="DO1082" s="2"/>
      <c r="DP1082" s="2"/>
    </row>
    <row r="1083" spans="9:120" ht="9.9499999999999993" customHeight="1">
      <c r="I1083" s="2"/>
      <c r="J1083" s="2"/>
      <c r="K1083" s="2"/>
      <c r="L1083" s="2"/>
      <c r="M1083" s="2"/>
      <c r="N1083" s="2"/>
      <c r="O1083" s="2"/>
      <c r="P1083" s="2"/>
      <c r="Q1083" s="2"/>
      <c r="R1083" s="2"/>
      <c r="S1083" s="2"/>
      <c r="T1083" s="2"/>
      <c r="U1083" s="2"/>
      <c r="V1083" s="2"/>
      <c r="W1083" s="2"/>
      <c r="X1083" s="2"/>
      <c r="Y1083" s="2"/>
      <c r="Z1083" s="2"/>
      <c r="AA1083" s="2"/>
      <c r="AB1083" s="2"/>
      <c r="AC1083" s="2"/>
      <c r="AD1083" s="2"/>
      <c r="AE1083" s="2"/>
      <c r="AF1083" s="2"/>
      <c r="AG1083" s="2"/>
      <c r="AH1083" s="2"/>
      <c r="AI1083" s="2"/>
      <c r="AJ1083" s="2"/>
      <c r="AK1083" s="2"/>
      <c r="AL1083" s="2"/>
      <c r="AM1083" s="2"/>
      <c r="AN1083" s="2"/>
      <c r="AO1083" s="2"/>
      <c r="AP1083" s="2"/>
      <c r="AQ1083" s="2"/>
      <c r="AR1083" s="2"/>
      <c r="AS1083" s="2"/>
      <c r="AT1083" s="2"/>
      <c r="AU1083" s="2"/>
      <c r="AV1083" s="2"/>
      <c r="AW1083" s="2"/>
      <c r="AX1083" s="2"/>
      <c r="AY1083" s="2"/>
      <c r="AZ1083" s="2"/>
      <c r="BA1083" s="2"/>
      <c r="BB1083" s="2"/>
      <c r="BC1083" s="2"/>
      <c r="BD1083" s="2"/>
      <c r="BE1083" s="2"/>
      <c r="BF1083" s="2"/>
      <c r="BG1083" s="2"/>
      <c r="BH1083" s="2"/>
      <c r="BI1083" s="2"/>
      <c r="BJ1083" s="2"/>
      <c r="BK1083" s="2"/>
      <c r="BL1083" s="2"/>
      <c r="BM1083" s="2"/>
      <c r="BN1083" s="2"/>
      <c r="BO1083" s="2"/>
      <c r="BP1083" s="2"/>
      <c r="BQ1083" s="2"/>
      <c r="BR1083" s="2"/>
      <c r="BS1083" s="2"/>
      <c r="BT1083" s="2"/>
      <c r="BU1083" s="2"/>
      <c r="BV1083" s="2"/>
      <c r="BW1083" s="2"/>
      <c r="BX1083" s="2"/>
      <c r="BY1083" s="2"/>
      <c r="BZ1083" s="2"/>
      <c r="CA1083" s="2"/>
      <c r="CB1083" s="2"/>
      <c r="CC1083" s="2"/>
      <c r="CD1083" s="2"/>
      <c r="CE1083" s="2"/>
      <c r="CF1083" s="2"/>
      <c r="CG1083" s="2"/>
      <c r="CH1083" s="2"/>
      <c r="CI1083" s="2"/>
      <c r="CJ1083" s="2"/>
      <c r="CK1083" s="2"/>
      <c r="CL1083" s="2"/>
      <c r="CM1083" s="2"/>
      <c r="CN1083" s="2"/>
      <c r="CO1083" s="2"/>
      <c r="CP1083" s="2"/>
      <c r="CQ1083" s="2"/>
      <c r="CR1083" s="2"/>
      <c r="CS1083" s="2"/>
      <c r="CT1083" s="2"/>
      <c r="CU1083" s="2"/>
      <c r="CV1083" s="2"/>
      <c r="CW1083" s="2"/>
      <c r="CX1083" s="2"/>
      <c r="CY1083" s="2"/>
      <c r="CZ1083" s="2"/>
      <c r="DA1083" s="2"/>
      <c r="DB1083" s="2"/>
      <c r="DC1083" s="2"/>
      <c r="DD1083" s="2"/>
      <c r="DE1083" s="2"/>
      <c r="DF1083" s="2"/>
      <c r="DG1083" s="2"/>
      <c r="DH1083" s="2"/>
      <c r="DI1083" s="2"/>
      <c r="DJ1083" s="2"/>
      <c r="DK1083" s="2"/>
      <c r="DL1083" s="2"/>
      <c r="DM1083" s="2"/>
      <c r="DN1083" s="2"/>
      <c r="DO1083" s="2"/>
      <c r="DP1083" s="2"/>
    </row>
    <row r="1084" spans="9:120" ht="9.9499999999999993" customHeight="1">
      <c r="I1084" s="2"/>
      <c r="J1084" s="2"/>
      <c r="K1084" s="2"/>
      <c r="L1084" s="2"/>
      <c r="M1084" s="2"/>
      <c r="N1084" s="2"/>
      <c r="O1084" s="2"/>
      <c r="P1084" s="2"/>
      <c r="Q1084" s="2"/>
      <c r="R1084" s="2"/>
      <c r="S1084" s="2"/>
      <c r="T1084" s="2"/>
      <c r="U1084" s="2"/>
      <c r="V1084" s="2"/>
      <c r="W1084" s="2"/>
      <c r="X1084" s="2"/>
      <c r="Y1084" s="2"/>
      <c r="Z1084" s="2"/>
      <c r="AA1084" s="2"/>
      <c r="AB1084" s="2"/>
      <c r="AC1084" s="2"/>
      <c r="AD1084" s="2"/>
      <c r="AE1084" s="2"/>
      <c r="AF1084" s="2"/>
      <c r="AG1084" s="2"/>
      <c r="AH1084" s="2"/>
      <c r="AI1084" s="2"/>
      <c r="AJ1084" s="2"/>
      <c r="AK1084" s="2"/>
      <c r="AL1084" s="2"/>
      <c r="AM1084" s="2"/>
      <c r="AN1084" s="2"/>
      <c r="AO1084" s="2"/>
      <c r="AP1084" s="2"/>
      <c r="AQ1084" s="2"/>
      <c r="AR1084" s="2"/>
      <c r="AS1084" s="2"/>
      <c r="AT1084" s="2"/>
      <c r="AU1084" s="2"/>
      <c r="AV1084" s="2"/>
      <c r="AW1084" s="2"/>
      <c r="AX1084" s="2"/>
      <c r="AY1084" s="2"/>
      <c r="AZ1084" s="2"/>
      <c r="BA1084" s="2"/>
      <c r="BB1084" s="2"/>
      <c r="BC1084" s="2"/>
      <c r="BD1084" s="2"/>
      <c r="BE1084" s="2"/>
      <c r="BF1084" s="2"/>
      <c r="BG1084" s="2"/>
      <c r="BH1084" s="2"/>
      <c r="BI1084" s="2"/>
      <c r="BJ1084" s="2"/>
      <c r="BK1084" s="2"/>
      <c r="BL1084" s="2"/>
      <c r="BM1084" s="2"/>
      <c r="BN1084" s="2"/>
      <c r="BO1084" s="2"/>
      <c r="BP1084" s="2"/>
      <c r="BQ1084" s="2"/>
      <c r="BR1084" s="2"/>
      <c r="BS1084" s="2"/>
      <c r="BT1084" s="2"/>
      <c r="BU1084" s="2"/>
      <c r="BV1084" s="2"/>
      <c r="BW1084" s="2"/>
      <c r="BX1084" s="2"/>
      <c r="BY1084" s="2"/>
      <c r="BZ1084" s="2"/>
      <c r="CA1084" s="2"/>
      <c r="CB1084" s="2"/>
      <c r="CC1084" s="2"/>
      <c r="CD1084" s="2"/>
      <c r="CE1084" s="2"/>
      <c r="CF1084" s="2"/>
      <c r="CG1084" s="2"/>
      <c r="CH1084" s="2"/>
      <c r="CI1084" s="2"/>
      <c r="CJ1084" s="2"/>
      <c r="CK1084" s="2"/>
      <c r="CL1084" s="2"/>
      <c r="CM1084" s="2"/>
      <c r="CN1084" s="2"/>
      <c r="CO1084" s="2"/>
      <c r="CP1084" s="2"/>
      <c r="CQ1084" s="2"/>
      <c r="CR1084" s="2"/>
      <c r="CS1084" s="2"/>
      <c r="CT1084" s="2"/>
      <c r="CU1084" s="2"/>
      <c r="CV1084" s="2"/>
      <c r="CW1084" s="2"/>
      <c r="CX1084" s="2"/>
      <c r="CY1084" s="2"/>
      <c r="CZ1084" s="2"/>
      <c r="DA1084" s="2"/>
      <c r="DB1084" s="2"/>
      <c r="DC1084" s="2"/>
      <c r="DD1084" s="2"/>
      <c r="DE1084" s="2"/>
      <c r="DF1084" s="2"/>
      <c r="DG1084" s="2"/>
      <c r="DH1084" s="2"/>
      <c r="DI1084" s="2"/>
      <c r="DJ1084" s="2"/>
      <c r="DK1084" s="2"/>
      <c r="DL1084" s="2"/>
      <c r="DM1084" s="2"/>
      <c r="DN1084" s="2"/>
      <c r="DO1084" s="2"/>
      <c r="DP1084" s="2"/>
    </row>
    <row r="1085" spans="9:120" ht="9.9499999999999993" customHeight="1">
      <c r="I1085" s="2"/>
      <c r="J1085" s="2"/>
      <c r="K1085" s="2"/>
      <c r="L1085" s="2"/>
      <c r="M1085" s="2"/>
      <c r="N1085" s="2"/>
      <c r="O1085" s="2"/>
      <c r="P1085" s="2"/>
      <c r="Q1085" s="2"/>
      <c r="R1085" s="2"/>
      <c r="S1085" s="2"/>
      <c r="T1085" s="2"/>
      <c r="U1085" s="2"/>
      <c r="V1085" s="2"/>
      <c r="W1085" s="2"/>
      <c r="X1085" s="2"/>
      <c r="Y1085" s="2"/>
      <c r="Z1085" s="2"/>
      <c r="AA1085" s="2"/>
      <c r="AB1085" s="2"/>
      <c r="AC1085" s="2"/>
      <c r="AD1085" s="2"/>
      <c r="AE1085" s="2"/>
      <c r="AF1085" s="2"/>
      <c r="AG1085" s="2"/>
      <c r="AH1085" s="2"/>
      <c r="AI1085" s="2"/>
      <c r="AJ1085" s="2"/>
      <c r="AK1085" s="2"/>
      <c r="AL1085" s="2"/>
      <c r="AM1085" s="2"/>
      <c r="AN1085" s="2"/>
      <c r="AO1085" s="2"/>
      <c r="AP1085" s="2"/>
      <c r="AQ1085" s="2"/>
      <c r="AR1085" s="2"/>
      <c r="AS1085" s="2"/>
      <c r="AT1085" s="2"/>
      <c r="AU1085" s="2"/>
      <c r="AV1085" s="2"/>
      <c r="AW1085" s="2"/>
      <c r="AX1085" s="2"/>
      <c r="AY1085" s="2"/>
      <c r="AZ1085" s="2"/>
      <c r="BA1085" s="2"/>
      <c r="BB1085" s="2"/>
      <c r="BC1085" s="2"/>
      <c r="BD1085" s="2"/>
      <c r="BE1085" s="2"/>
      <c r="BF1085" s="2"/>
      <c r="BG1085" s="2"/>
      <c r="BH1085" s="2"/>
      <c r="BI1085" s="2"/>
      <c r="BJ1085" s="2"/>
      <c r="BK1085" s="2"/>
      <c r="BL1085" s="2"/>
      <c r="BM1085" s="2"/>
      <c r="BN1085" s="2"/>
      <c r="BO1085" s="2"/>
      <c r="BP1085" s="2"/>
      <c r="BQ1085" s="2"/>
      <c r="BR1085" s="2"/>
      <c r="BS1085" s="2"/>
      <c r="BT1085" s="2"/>
      <c r="BU1085" s="2"/>
      <c r="BV1085" s="2"/>
      <c r="BW1085" s="2"/>
      <c r="BX1085" s="2"/>
      <c r="BY1085" s="2"/>
      <c r="BZ1085" s="2"/>
      <c r="CA1085" s="2"/>
      <c r="CB1085" s="2"/>
      <c r="CC1085" s="2"/>
      <c r="CD1085" s="2"/>
      <c r="CE1085" s="2"/>
      <c r="CF1085" s="2"/>
      <c r="CG1085" s="2"/>
      <c r="CH1085" s="2"/>
      <c r="CI1085" s="2"/>
      <c r="CJ1085" s="2"/>
      <c r="CK1085" s="2"/>
      <c r="CL1085" s="2"/>
      <c r="CM1085" s="2"/>
      <c r="CN1085" s="2"/>
      <c r="CO1085" s="2"/>
      <c r="CP1085" s="2"/>
      <c r="CQ1085" s="2"/>
      <c r="CR1085" s="2"/>
      <c r="CS1085" s="2"/>
      <c r="CT1085" s="2"/>
      <c r="CU1085" s="2"/>
      <c r="CV1085" s="2"/>
      <c r="CW1085" s="2"/>
      <c r="CX1085" s="2"/>
      <c r="CY1085" s="2"/>
      <c r="CZ1085" s="2"/>
      <c r="DA1085" s="2"/>
      <c r="DB1085" s="2"/>
      <c r="DC1085" s="2"/>
      <c r="DD1085" s="2"/>
      <c r="DE1085" s="2"/>
      <c r="DF1085" s="2"/>
      <c r="DG1085" s="2"/>
      <c r="DH1085" s="2"/>
      <c r="DI1085" s="2"/>
      <c r="DJ1085" s="2"/>
      <c r="DK1085" s="2"/>
      <c r="DL1085" s="2"/>
      <c r="DM1085" s="2"/>
      <c r="DN1085" s="2"/>
      <c r="DO1085" s="2"/>
      <c r="DP1085" s="2"/>
    </row>
    <row r="1086" spans="9:120" ht="9.9499999999999993" customHeight="1">
      <c r="I1086" s="2"/>
      <c r="J1086" s="2"/>
      <c r="K1086" s="2"/>
      <c r="L1086" s="2"/>
      <c r="M1086" s="2"/>
      <c r="N1086" s="2"/>
      <c r="O1086" s="2"/>
      <c r="P1086" s="2"/>
      <c r="Q1086" s="2"/>
      <c r="R1086" s="2"/>
      <c r="S1086" s="2"/>
      <c r="T1086" s="2"/>
      <c r="U1086" s="2"/>
      <c r="V1086" s="2"/>
      <c r="W1086" s="2"/>
      <c r="X1086" s="2"/>
      <c r="Y1086" s="2"/>
      <c r="Z1086" s="2"/>
      <c r="AA1086" s="2"/>
      <c r="AB1086" s="2"/>
      <c r="AC1086" s="2"/>
      <c r="AD1086" s="2"/>
      <c r="AE1086" s="2"/>
      <c r="AF1086" s="2"/>
      <c r="AG1086" s="2"/>
      <c r="AH1086" s="2"/>
      <c r="AI1086" s="2"/>
      <c r="AJ1086" s="2"/>
      <c r="AK1086" s="2"/>
      <c r="AL1086" s="2"/>
      <c r="AM1086" s="2"/>
      <c r="AN1086" s="2"/>
      <c r="AO1086" s="2"/>
      <c r="AP1086" s="2"/>
      <c r="AQ1086" s="2"/>
      <c r="AR1086" s="2"/>
      <c r="AS1086" s="2"/>
      <c r="AT1086" s="2"/>
      <c r="AU1086" s="2"/>
      <c r="AV1086" s="2"/>
      <c r="AW1086" s="2"/>
      <c r="AX1086" s="2"/>
      <c r="AY1086" s="2"/>
      <c r="AZ1086" s="2"/>
      <c r="BA1086" s="2"/>
      <c r="BB1086" s="2"/>
      <c r="BC1086" s="2"/>
      <c r="BD1086" s="2"/>
      <c r="BE1086" s="2"/>
      <c r="BF1086" s="2"/>
      <c r="BG1086" s="2"/>
      <c r="BH1086" s="2"/>
      <c r="BI1086" s="2"/>
      <c r="BJ1086" s="2"/>
      <c r="BK1086" s="2"/>
      <c r="BL1086" s="2"/>
      <c r="BM1086" s="2"/>
      <c r="BN1086" s="2"/>
      <c r="BO1086" s="2"/>
      <c r="BP1086" s="2"/>
      <c r="BQ1086" s="2"/>
      <c r="BR1086" s="2"/>
      <c r="BS1086" s="2"/>
      <c r="BT1086" s="2"/>
      <c r="BU1086" s="2"/>
      <c r="BV1086" s="2"/>
      <c r="BW1086" s="2"/>
      <c r="BX1086" s="2"/>
      <c r="BY1086" s="2"/>
      <c r="BZ1086" s="2"/>
      <c r="CA1086" s="2"/>
      <c r="CB1086" s="2"/>
      <c r="CC1086" s="2"/>
      <c r="CD1086" s="2"/>
      <c r="CE1086" s="2"/>
      <c r="CF1086" s="2"/>
      <c r="CG1086" s="2"/>
      <c r="CH1086" s="2"/>
      <c r="CI1086" s="2"/>
      <c r="CJ1086" s="2"/>
      <c r="CK1086" s="2"/>
      <c r="CL1086" s="2"/>
      <c r="CM1086" s="2"/>
      <c r="CN1086" s="2"/>
      <c r="CO1086" s="2"/>
      <c r="CP1086" s="2"/>
      <c r="CQ1086" s="2"/>
      <c r="CR1086" s="2"/>
      <c r="CS1086" s="2"/>
      <c r="CT1086" s="2"/>
      <c r="CU1086" s="2"/>
      <c r="CV1086" s="2"/>
      <c r="CW1086" s="2"/>
      <c r="CX1086" s="2"/>
      <c r="CY1086" s="2"/>
      <c r="CZ1086" s="2"/>
      <c r="DA1086" s="2"/>
      <c r="DB1086" s="2"/>
      <c r="DC1086" s="2"/>
      <c r="DD1086" s="2"/>
      <c r="DE1086" s="2"/>
      <c r="DF1086" s="2"/>
      <c r="DG1086" s="2"/>
      <c r="DH1086" s="2"/>
      <c r="DI1086" s="2"/>
      <c r="DJ1086" s="2"/>
      <c r="DK1086" s="2"/>
      <c r="DL1086" s="2"/>
      <c r="DM1086" s="2"/>
      <c r="DN1086" s="2"/>
      <c r="DO1086" s="2"/>
      <c r="DP1086" s="2"/>
    </row>
    <row r="1087" spans="9:120" ht="9.9499999999999993" customHeight="1">
      <c r="I1087" s="2"/>
      <c r="J1087" s="2"/>
      <c r="K1087" s="2"/>
      <c r="L1087" s="2"/>
      <c r="M1087" s="2"/>
      <c r="N1087" s="2"/>
      <c r="O1087" s="2"/>
      <c r="P1087" s="2"/>
      <c r="Q1087" s="2"/>
      <c r="R1087" s="2"/>
      <c r="S1087" s="2"/>
      <c r="T1087" s="2"/>
      <c r="U1087" s="2"/>
      <c r="V1087" s="2"/>
      <c r="W1087" s="2"/>
      <c r="X1087" s="2"/>
      <c r="Y1087" s="2"/>
      <c r="Z1087" s="2"/>
      <c r="AA1087" s="2"/>
      <c r="AB1087" s="2"/>
      <c r="AC1087" s="2"/>
      <c r="AD1087" s="2"/>
      <c r="AE1087" s="2"/>
      <c r="AF1087" s="2"/>
      <c r="AG1087" s="2"/>
      <c r="AH1087" s="2"/>
      <c r="AI1087" s="2"/>
      <c r="AJ1087" s="2"/>
      <c r="AK1087" s="2"/>
      <c r="AL1087" s="2"/>
      <c r="AM1087" s="2"/>
      <c r="AN1087" s="2"/>
      <c r="AO1087" s="2"/>
      <c r="AP1087" s="2"/>
      <c r="AQ1087" s="2"/>
      <c r="AR1087" s="2"/>
      <c r="AS1087" s="2"/>
      <c r="AT1087" s="2"/>
      <c r="AU1087" s="2"/>
      <c r="AV1087" s="2"/>
      <c r="AW1087" s="2"/>
      <c r="AX1087" s="2"/>
      <c r="AY1087" s="2"/>
      <c r="AZ1087" s="2"/>
      <c r="BA1087" s="2"/>
      <c r="BB1087" s="2"/>
      <c r="BC1087" s="2"/>
      <c r="BD1087" s="2"/>
      <c r="BE1087" s="2"/>
      <c r="BF1087" s="2"/>
      <c r="BG1087" s="2"/>
      <c r="BH1087" s="2"/>
      <c r="BI1087" s="2"/>
      <c r="BJ1087" s="2"/>
      <c r="BK1087" s="2"/>
      <c r="BL1087" s="2"/>
      <c r="BM1087" s="2"/>
      <c r="BN1087" s="2"/>
      <c r="BO1087" s="2"/>
      <c r="BP1087" s="2"/>
      <c r="BQ1087" s="2"/>
      <c r="BR1087" s="2"/>
      <c r="BS1087" s="2"/>
      <c r="BT1087" s="2"/>
      <c r="BU1087" s="2"/>
      <c r="BV1087" s="2"/>
      <c r="BW1087" s="2"/>
      <c r="BX1087" s="2"/>
      <c r="BY1087" s="2"/>
      <c r="BZ1087" s="2"/>
      <c r="CA1087" s="2"/>
      <c r="CB1087" s="2"/>
      <c r="CC1087" s="2"/>
      <c r="CD1087" s="2"/>
      <c r="CE1087" s="2"/>
      <c r="CF1087" s="2"/>
      <c r="CG1087" s="2"/>
      <c r="CH1087" s="2"/>
      <c r="CI1087" s="2"/>
      <c r="CJ1087" s="2"/>
      <c r="CK1087" s="2"/>
      <c r="CL1087" s="2"/>
      <c r="CM1087" s="2"/>
      <c r="CN1087" s="2"/>
      <c r="CO1087" s="2"/>
      <c r="CP1087" s="2"/>
      <c r="CQ1087" s="2"/>
      <c r="CR1087" s="2"/>
      <c r="CS1087" s="2"/>
      <c r="CT1087" s="2"/>
      <c r="CU1087" s="2"/>
      <c r="CV1087" s="2"/>
      <c r="CW1087" s="2"/>
      <c r="CX1087" s="2"/>
      <c r="CY1087" s="2"/>
      <c r="CZ1087" s="2"/>
      <c r="DA1087" s="2"/>
      <c r="DB1087" s="2"/>
      <c r="DC1087" s="2"/>
      <c r="DD1087" s="2"/>
      <c r="DE1087" s="2"/>
      <c r="DF1087" s="2"/>
      <c r="DG1087" s="2"/>
      <c r="DH1087" s="2"/>
      <c r="DI1087" s="2"/>
      <c r="DJ1087" s="2"/>
      <c r="DK1087" s="2"/>
      <c r="DL1087" s="2"/>
      <c r="DM1087" s="2"/>
      <c r="DN1087" s="2"/>
      <c r="DO1087" s="2"/>
      <c r="DP1087" s="2"/>
    </row>
    <row r="1088" spans="9:120" ht="9.9499999999999993" customHeight="1">
      <c r="I1088" s="2"/>
      <c r="J1088" s="2"/>
      <c r="K1088" s="2"/>
      <c r="L1088" s="2"/>
      <c r="M1088" s="2"/>
      <c r="N1088" s="2"/>
      <c r="O1088" s="2"/>
      <c r="P1088" s="2"/>
      <c r="Q1088" s="2"/>
      <c r="R1088" s="2"/>
      <c r="S1088" s="2"/>
      <c r="T1088" s="2"/>
      <c r="U1088" s="2"/>
      <c r="V1088" s="2"/>
      <c r="W1088" s="2"/>
      <c r="X1088" s="2"/>
      <c r="Y1088" s="2"/>
      <c r="Z1088" s="2"/>
      <c r="AA1088" s="2"/>
      <c r="AB1088" s="2"/>
      <c r="AC1088" s="2"/>
      <c r="AD1088" s="2"/>
      <c r="AE1088" s="2"/>
      <c r="AF1088" s="2"/>
      <c r="AG1088" s="2"/>
      <c r="AH1088" s="2"/>
      <c r="AI1088" s="2"/>
      <c r="AJ1088" s="2"/>
      <c r="AK1088" s="2"/>
      <c r="AL1088" s="2"/>
      <c r="AM1088" s="2"/>
      <c r="AN1088" s="2"/>
      <c r="AO1088" s="2"/>
      <c r="AP1088" s="2"/>
      <c r="AQ1088" s="2"/>
      <c r="AR1088" s="2"/>
      <c r="AS1088" s="2"/>
      <c r="AT1088" s="2"/>
      <c r="AU1088" s="2"/>
      <c r="AV1088" s="2"/>
      <c r="AW1088" s="2"/>
      <c r="AX1088" s="2"/>
      <c r="AY1088" s="2"/>
      <c r="AZ1088" s="2"/>
      <c r="BA1088" s="2"/>
      <c r="BB1088" s="2"/>
      <c r="BC1088" s="2"/>
      <c r="BD1088" s="2"/>
      <c r="BE1088" s="2"/>
      <c r="BF1088" s="2"/>
      <c r="BG1088" s="2"/>
      <c r="BH1088" s="2"/>
      <c r="BI1088" s="2"/>
      <c r="BJ1088" s="2"/>
      <c r="BK1088" s="2"/>
      <c r="BL1088" s="2"/>
      <c r="BM1088" s="2"/>
      <c r="BN1088" s="2"/>
      <c r="BO1088" s="2"/>
      <c r="BP1088" s="2"/>
      <c r="BQ1088" s="2"/>
      <c r="BR1088" s="2"/>
      <c r="BS1088" s="2"/>
      <c r="BT1088" s="2"/>
      <c r="BU1088" s="2"/>
      <c r="BV1088" s="2"/>
      <c r="BW1088" s="2"/>
      <c r="BX1088" s="2"/>
      <c r="BY1088" s="2"/>
      <c r="BZ1088" s="2"/>
      <c r="CA1088" s="2"/>
      <c r="CB1088" s="2"/>
      <c r="CC1088" s="2"/>
      <c r="CD1088" s="2"/>
      <c r="CE1088" s="2"/>
      <c r="CF1088" s="2"/>
      <c r="CG1088" s="2"/>
      <c r="CH1088" s="2"/>
      <c r="CI1088" s="2"/>
      <c r="CJ1088" s="2"/>
      <c r="CK1088" s="2"/>
      <c r="CL1088" s="2"/>
      <c r="CM1088" s="2"/>
      <c r="CN1088" s="2"/>
      <c r="CO1088" s="2"/>
      <c r="CP1088" s="2"/>
      <c r="CQ1088" s="2"/>
      <c r="CR1088" s="2"/>
      <c r="CS1088" s="2"/>
      <c r="CT1088" s="2"/>
      <c r="CU1088" s="2"/>
      <c r="CV1088" s="2"/>
      <c r="CW1088" s="2"/>
      <c r="CX1088" s="2"/>
      <c r="CY1088" s="2"/>
      <c r="CZ1088" s="2"/>
      <c r="DA1088" s="2"/>
      <c r="DB1088" s="2"/>
      <c r="DC1088" s="2"/>
      <c r="DD1088" s="2"/>
      <c r="DE1088" s="2"/>
      <c r="DF1088" s="2"/>
      <c r="DG1088" s="2"/>
      <c r="DH1088" s="2"/>
      <c r="DI1088" s="2"/>
      <c r="DJ1088" s="2"/>
      <c r="DK1088" s="2"/>
      <c r="DL1088" s="2"/>
      <c r="DM1088" s="2"/>
      <c r="DN1088" s="2"/>
      <c r="DO1088" s="2"/>
      <c r="DP1088" s="2"/>
    </row>
    <row r="1089" spans="9:120" ht="9.9499999999999993" customHeight="1">
      <c r="I1089" s="2"/>
      <c r="J1089" s="2"/>
      <c r="K1089" s="2"/>
      <c r="L1089" s="2"/>
      <c r="M1089" s="2"/>
      <c r="N1089" s="2"/>
      <c r="O1089" s="2"/>
      <c r="P1089" s="2"/>
      <c r="Q1089" s="2"/>
      <c r="R1089" s="2"/>
      <c r="S1089" s="2"/>
      <c r="T1089" s="2"/>
      <c r="U1089" s="2"/>
      <c r="V1089" s="2"/>
      <c r="W1089" s="2"/>
      <c r="X1089" s="2"/>
      <c r="Y1089" s="2"/>
      <c r="Z1089" s="2"/>
      <c r="AA1089" s="2"/>
      <c r="AB1089" s="2"/>
      <c r="AC1089" s="2"/>
      <c r="AD1089" s="2"/>
      <c r="AE1089" s="2"/>
      <c r="AF1089" s="2"/>
      <c r="AG1089" s="2"/>
      <c r="AH1089" s="2"/>
      <c r="AI1089" s="2"/>
      <c r="AJ1089" s="2"/>
      <c r="AK1089" s="2"/>
      <c r="AL1089" s="2"/>
      <c r="AM1089" s="2"/>
      <c r="AN1089" s="2"/>
      <c r="AO1089" s="2"/>
      <c r="AP1089" s="2"/>
      <c r="AQ1089" s="2"/>
      <c r="AR1089" s="2"/>
      <c r="AS1089" s="2"/>
      <c r="AT1089" s="2"/>
      <c r="AU1089" s="2"/>
      <c r="AV1089" s="2"/>
      <c r="AW1089" s="2"/>
      <c r="AX1089" s="2"/>
      <c r="AY1089" s="2"/>
      <c r="AZ1089" s="2"/>
      <c r="BA1089" s="2"/>
      <c r="BB1089" s="2"/>
      <c r="BC1089" s="2"/>
      <c r="BD1089" s="2"/>
      <c r="BE1089" s="2"/>
      <c r="BF1089" s="2"/>
      <c r="BG1089" s="2"/>
      <c r="BH1089" s="2"/>
      <c r="BI1089" s="2"/>
      <c r="BJ1089" s="2"/>
      <c r="BK1089" s="2"/>
      <c r="BL1089" s="2"/>
      <c r="BM1089" s="2"/>
      <c r="BN1089" s="2"/>
      <c r="BO1089" s="2"/>
      <c r="BP1089" s="2"/>
      <c r="BQ1089" s="2"/>
      <c r="BR1089" s="2"/>
      <c r="BS1089" s="2"/>
      <c r="BT1089" s="2"/>
      <c r="BU1089" s="2"/>
      <c r="BV1089" s="2"/>
      <c r="BW1089" s="2"/>
      <c r="BX1089" s="2"/>
      <c r="BY1089" s="2"/>
      <c r="BZ1089" s="2"/>
      <c r="CA1089" s="2"/>
      <c r="CB1089" s="2"/>
      <c r="CC1089" s="2"/>
      <c r="CD1089" s="2"/>
      <c r="CE1089" s="2"/>
      <c r="CF1089" s="2"/>
      <c r="CG1089" s="2"/>
      <c r="CH1089" s="2"/>
      <c r="CI1089" s="2"/>
      <c r="CJ1089" s="2"/>
      <c r="CK1089" s="2"/>
      <c r="CL1089" s="2"/>
      <c r="CM1089" s="2"/>
      <c r="CN1089" s="2"/>
      <c r="CO1089" s="2"/>
      <c r="CP1089" s="2"/>
      <c r="CQ1089" s="2"/>
      <c r="CR1089" s="2"/>
      <c r="CS1089" s="2"/>
      <c r="CT1089" s="2"/>
      <c r="CU1089" s="2"/>
      <c r="CV1089" s="2"/>
      <c r="CW1089" s="2"/>
      <c r="CX1089" s="2"/>
      <c r="CY1089" s="2"/>
      <c r="CZ1089" s="2"/>
      <c r="DA1089" s="2"/>
      <c r="DB1089" s="2"/>
      <c r="DC1089" s="2"/>
      <c r="DD1089" s="2"/>
      <c r="DE1089" s="2"/>
      <c r="DF1089" s="2"/>
      <c r="DG1089" s="2"/>
      <c r="DH1089" s="2"/>
      <c r="DI1089" s="2"/>
      <c r="DJ1089" s="2"/>
      <c r="DK1089" s="2"/>
      <c r="DL1089" s="2"/>
      <c r="DM1089" s="2"/>
      <c r="DN1089" s="2"/>
      <c r="DO1089" s="2"/>
      <c r="DP1089" s="2"/>
    </row>
    <row r="1090" spans="9:120" ht="9.9499999999999993" customHeight="1">
      <c r="I1090" s="2"/>
      <c r="J1090" s="2"/>
      <c r="K1090" s="2"/>
      <c r="L1090" s="2"/>
      <c r="M1090" s="2"/>
      <c r="N1090" s="2"/>
      <c r="O1090" s="2"/>
      <c r="P1090" s="2"/>
      <c r="Q1090" s="2"/>
      <c r="R1090" s="2"/>
      <c r="S1090" s="2"/>
      <c r="T1090" s="2"/>
      <c r="U1090" s="2"/>
      <c r="V1090" s="2"/>
      <c r="W1090" s="2"/>
      <c r="X1090" s="2"/>
      <c r="Y1090" s="2"/>
      <c r="Z1090" s="2"/>
      <c r="AA1090" s="2"/>
      <c r="AB1090" s="2"/>
      <c r="AC1090" s="2"/>
      <c r="AD1090" s="2"/>
      <c r="AE1090" s="2"/>
      <c r="AF1090" s="2"/>
      <c r="AG1090" s="2"/>
      <c r="AH1090" s="2"/>
      <c r="AI1090" s="2"/>
      <c r="AJ1090" s="2"/>
      <c r="AK1090" s="2"/>
      <c r="AL1090" s="2"/>
      <c r="AM1090" s="2"/>
      <c r="AN1090" s="2"/>
      <c r="AO1090" s="2"/>
      <c r="AP1090" s="2"/>
      <c r="AQ1090" s="2"/>
      <c r="AR1090" s="2"/>
      <c r="AS1090" s="2"/>
      <c r="AT1090" s="2"/>
      <c r="AU1090" s="2"/>
      <c r="AV1090" s="2"/>
      <c r="AW1090" s="2"/>
      <c r="AX1090" s="2"/>
      <c r="AY1090" s="2"/>
      <c r="AZ1090" s="2"/>
      <c r="BA1090" s="2"/>
      <c r="BB1090" s="2"/>
      <c r="BC1090" s="2"/>
      <c r="BD1090" s="2"/>
      <c r="BE1090" s="2"/>
      <c r="BF1090" s="2"/>
      <c r="BG1090" s="2"/>
      <c r="BH1090" s="2"/>
      <c r="BI1090" s="2"/>
      <c r="BJ1090" s="2"/>
      <c r="BK1090" s="2"/>
      <c r="BL1090" s="2"/>
      <c r="BM1090" s="2"/>
      <c r="BN1090" s="2"/>
      <c r="BO1090" s="2"/>
      <c r="BP1090" s="2"/>
      <c r="BQ1090" s="2"/>
      <c r="BR1090" s="2"/>
      <c r="BS1090" s="2"/>
      <c r="BT1090" s="2"/>
      <c r="BU1090" s="2"/>
      <c r="BV1090" s="2"/>
      <c r="BW1090" s="2"/>
      <c r="BX1090" s="2"/>
      <c r="BY1090" s="2"/>
      <c r="BZ1090" s="2"/>
      <c r="CA1090" s="2"/>
      <c r="CB1090" s="2"/>
      <c r="CC1090" s="2"/>
      <c r="CD1090" s="2"/>
      <c r="CE1090" s="2"/>
      <c r="CF1090" s="2"/>
      <c r="CG1090" s="2"/>
      <c r="CH1090" s="2"/>
      <c r="CI1090" s="2"/>
      <c r="CJ1090" s="2"/>
      <c r="CK1090" s="2"/>
      <c r="CL1090" s="2"/>
      <c r="CM1090" s="2"/>
      <c r="CN1090" s="2"/>
      <c r="CO1090" s="2"/>
      <c r="CP1090" s="2"/>
      <c r="CQ1090" s="2"/>
      <c r="CR1090" s="2"/>
      <c r="CS1090" s="2"/>
      <c r="CT1090" s="2"/>
      <c r="CU1090" s="2"/>
      <c r="CV1090" s="2"/>
      <c r="CW1090" s="2"/>
      <c r="CX1090" s="2"/>
      <c r="CY1090" s="2"/>
      <c r="CZ1090" s="2"/>
      <c r="DA1090" s="2"/>
      <c r="DB1090" s="2"/>
      <c r="DC1090" s="2"/>
      <c r="DD1090" s="2"/>
      <c r="DE1090" s="2"/>
      <c r="DF1090" s="2"/>
      <c r="DG1090" s="2"/>
      <c r="DH1090" s="2"/>
      <c r="DI1090" s="2"/>
      <c r="DJ1090" s="2"/>
      <c r="DK1090" s="2"/>
      <c r="DL1090" s="2"/>
      <c r="DM1090" s="2"/>
      <c r="DN1090" s="2"/>
      <c r="DO1090" s="2"/>
      <c r="DP1090" s="2"/>
    </row>
    <row r="1091" spans="9:120" ht="9.9499999999999993" customHeight="1">
      <c r="I1091" s="2"/>
      <c r="J1091" s="2"/>
      <c r="K1091" s="2"/>
      <c r="L1091" s="2"/>
      <c r="M1091" s="2"/>
      <c r="N1091" s="2"/>
      <c r="O1091" s="2"/>
      <c r="P1091" s="2"/>
      <c r="Q1091" s="2"/>
      <c r="R1091" s="2"/>
      <c r="S1091" s="2"/>
      <c r="T1091" s="2"/>
      <c r="U1091" s="2"/>
      <c r="V1091" s="2"/>
      <c r="W1091" s="2"/>
      <c r="X1091" s="2"/>
      <c r="Y1091" s="2"/>
      <c r="Z1091" s="2"/>
      <c r="AA1091" s="2"/>
      <c r="AB1091" s="2"/>
      <c r="AC1091" s="2"/>
      <c r="AD1091" s="2"/>
      <c r="AE1091" s="2"/>
      <c r="AF1091" s="2"/>
      <c r="AG1091" s="2"/>
      <c r="AH1091" s="2"/>
      <c r="AI1091" s="2"/>
      <c r="AJ1091" s="2"/>
      <c r="AK1091" s="2"/>
      <c r="AL1091" s="2"/>
      <c r="AM1091" s="2"/>
      <c r="AN1091" s="2"/>
      <c r="AO1091" s="2"/>
      <c r="AP1091" s="2"/>
      <c r="AQ1091" s="2"/>
      <c r="AR1091" s="2"/>
      <c r="AS1091" s="2"/>
      <c r="AT1091" s="2"/>
      <c r="AU1091" s="2"/>
      <c r="AV1091" s="2"/>
      <c r="AW1091" s="2"/>
      <c r="AX1091" s="2"/>
      <c r="AY1091" s="2"/>
      <c r="AZ1091" s="2"/>
      <c r="BA1091" s="2"/>
      <c r="BB1091" s="2"/>
      <c r="BC1091" s="2"/>
      <c r="BD1091" s="2"/>
      <c r="BE1091" s="2"/>
      <c r="BF1091" s="2"/>
      <c r="BG1091" s="2"/>
      <c r="BH1091" s="2"/>
      <c r="BI1091" s="2"/>
      <c r="BJ1091" s="2"/>
      <c r="BK1091" s="2"/>
      <c r="BL1091" s="2"/>
      <c r="BM1091" s="2"/>
      <c r="BN1091" s="2"/>
      <c r="BO1091" s="2"/>
      <c r="BP1091" s="2"/>
      <c r="BQ1091" s="2"/>
      <c r="BR1091" s="2"/>
      <c r="BS1091" s="2"/>
      <c r="BT1091" s="2"/>
      <c r="BU1091" s="2"/>
      <c r="BV1091" s="2"/>
      <c r="BW1091" s="2"/>
      <c r="BX1091" s="2"/>
      <c r="BY1091" s="2"/>
      <c r="BZ1091" s="2"/>
      <c r="CA1091" s="2"/>
      <c r="CB1091" s="2"/>
      <c r="CC1091" s="2"/>
      <c r="CD1091" s="2"/>
      <c r="CE1091" s="2"/>
      <c r="CF1091" s="2"/>
      <c r="CG1091" s="2"/>
      <c r="CH1091" s="2"/>
      <c r="CI1091" s="2"/>
      <c r="CJ1091" s="2"/>
      <c r="CK1091" s="2"/>
      <c r="CL1091" s="2"/>
      <c r="CM1091" s="2"/>
      <c r="CN1091" s="2"/>
      <c r="CO1091" s="2"/>
      <c r="CP1091" s="2"/>
      <c r="CQ1091" s="2"/>
      <c r="CR1091" s="2"/>
      <c r="CS1091" s="2"/>
      <c r="CT1091" s="2"/>
      <c r="CU1091" s="2"/>
      <c r="CV1091" s="2"/>
      <c r="CW1091" s="2"/>
      <c r="CX1091" s="2"/>
      <c r="CY1091" s="2"/>
      <c r="CZ1091" s="2"/>
      <c r="DA1091" s="2"/>
      <c r="DB1091" s="2"/>
      <c r="DC1091" s="2"/>
      <c r="DD1091" s="2"/>
      <c r="DE1091" s="2"/>
      <c r="DF1091" s="2"/>
      <c r="DG1091" s="2"/>
      <c r="DH1091" s="2"/>
      <c r="DI1091" s="2"/>
      <c r="DJ1091" s="2"/>
      <c r="DK1091" s="2"/>
      <c r="DL1091" s="2"/>
      <c r="DM1091" s="2"/>
      <c r="DN1091" s="2"/>
      <c r="DO1091" s="2"/>
      <c r="DP1091" s="2"/>
    </row>
    <row r="1092" spans="9:120" ht="9.9499999999999993" customHeight="1">
      <c r="I1092" s="2"/>
      <c r="J1092" s="2"/>
      <c r="K1092" s="2"/>
      <c r="L1092" s="2"/>
      <c r="M1092" s="2"/>
      <c r="N1092" s="2"/>
      <c r="O1092" s="2"/>
      <c r="P1092" s="2"/>
      <c r="Q1092" s="2"/>
      <c r="R1092" s="2"/>
      <c r="S1092" s="2"/>
      <c r="T1092" s="2"/>
      <c r="U1092" s="2"/>
      <c r="V1092" s="2"/>
      <c r="W1092" s="2"/>
      <c r="X1092" s="2"/>
      <c r="Y1092" s="2"/>
      <c r="Z1092" s="2"/>
      <c r="AA1092" s="2"/>
      <c r="AB1092" s="2"/>
      <c r="AC1092" s="2"/>
      <c r="AD1092" s="2"/>
      <c r="AE1092" s="2"/>
      <c r="AF1092" s="2"/>
      <c r="AG1092" s="2"/>
      <c r="AH1092" s="2"/>
      <c r="AI1092" s="2"/>
      <c r="AJ1092" s="2"/>
      <c r="AK1092" s="2"/>
      <c r="AL1092" s="2"/>
      <c r="AM1092" s="2"/>
      <c r="AN1092" s="2"/>
      <c r="AO1092" s="2"/>
      <c r="AP1092" s="2"/>
      <c r="AQ1092" s="2"/>
      <c r="AR1092" s="2"/>
      <c r="AS1092" s="2"/>
      <c r="AT1092" s="2"/>
      <c r="AU1092" s="2"/>
      <c r="AV1092" s="2"/>
      <c r="AW1092" s="2"/>
      <c r="AX1092" s="2"/>
      <c r="AY1092" s="2"/>
      <c r="AZ1092" s="2"/>
      <c r="BA1092" s="2"/>
      <c r="BB1092" s="2"/>
      <c r="BC1092" s="2"/>
      <c r="BD1092" s="2"/>
      <c r="BE1092" s="2"/>
      <c r="BF1092" s="2"/>
      <c r="BG1092" s="2"/>
      <c r="BH1092" s="2"/>
      <c r="BI1092" s="2"/>
      <c r="BJ1092" s="2"/>
      <c r="BK1092" s="2"/>
      <c r="BL1092" s="2"/>
      <c r="BM1092" s="2"/>
      <c r="BN1092" s="2"/>
      <c r="BO1092" s="2"/>
      <c r="BP1092" s="2"/>
      <c r="BQ1092" s="2"/>
      <c r="BR1092" s="2"/>
      <c r="BS1092" s="2"/>
      <c r="BT1092" s="2"/>
      <c r="BU1092" s="2"/>
      <c r="BV1092" s="2"/>
      <c r="BW1092" s="2"/>
      <c r="BX1092" s="2"/>
      <c r="BY1092" s="2"/>
      <c r="BZ1092" s="2"/>
      <c r="CA1092" s="2"/>
      <c r="CB1092" s="2"/>
      <c r="CC1092" s="2"/>
      <c r="CD1092" s="2"/>
      <c r="CE1092" s="2"/>
      <c r="CF1092" s="2"/>
      <c r="CG1092" s="2"/>
      <c r="CH1092" s="2"/>
      <c r="CI1092" s="2"/>
      <c r="CJ1092" s="2"/>
      <c r="CK1092" s="2"/>
      <c r="CL1092" s="2"/>
      <c r="CM1092" s="2"/>
      <c r="CN1092" s="2"/>
      <c r="CO1092" s="2"/>
      <c r="CP1092" s="2"/>
      <c r="CQ1092" s="2"/>
      <c r="CR1092" s="2"/>
      <c r="CS1092" s="2"/>
      <c r="CT1092" s="2"/>
      <c r="CU1092" s="2"/>
      <c r="CV1092" s="2"/>
      <c r="CW1092" s="2"/>
      <c r="CX1092" s="2"/>
      <c r="CY1092" s="2"/>
      <c r="CZ1092" s="2"/>
      <c r="DA1092" s="2"/>
      <c r="DB1092" s="2"/>
      <c r="DC1092" s="2"/>
      <c r="DD1092" s="2"/>
      <c r="DE1092" s="2"/>
      <c r="DF1092" s="2"/>
      <c r="DG1092" s="2"/>
      <c r="DH1092" s="2"/>
      <c r="DI1092" s="2"/>
      <c r="DJ1092" s="2"/>
      <c r="DK1092" s="2"/>
      <c r="DL1092" s="2"/>
      <c r="DM1092" s="2"/>
      <c r="DN1092" s="2"/>
      <c r="DO1092" s="2"/>
      <c r="DP1092" s="2"/>
    </row>
    <row r="1093" spans="9:120" ht="9.9499999999999993" customHeight="1">
      <c r="I1093" s="2"/>
      <c r="J1093" s="2"/>
      <c r="K1093" s="2"/>
      <c r="L1093" s="2"/>
      <c r="M1093" s="2"/>
      <c r="N1093" s="2"/>
      <c r="O1093" s="2"/>
      <c r="P1093" s="2"/>
      <c r="Q1093" s="2"/>
      <c r="R1093" s="2"/>
      <c r="S1093" s="2"/>
      <c r="T1093" s="2"/>
      <c r="U1093" s="2"/>
      <c r="V1093" s="2"/>
      <c r="W1093" s="2"/>
      <c r="X1093" s="2"/>
      <c r="Y1093" s="2"/>
      <c r="Z1093" s="2"/>
      <c r="AA1093" s="2"/>
      <c r="AB1093" s="2"/>
      <c r="AC1093" s="2"/>
      <c r="AD1093" s="2"/>
      <c r="AE1093" s="2"/>
      <c r="AF1093" s="2"/>
      <c r="AG1093" s="2"/>
      <c r="AH1093" s="2"/>
      <c r="AI1093" s="2"/>
      <c r="AJ1093" s="2"/>
      <c r="AK1093" s="2"/>
      <c r="AL1093" s="2"/>
      <c r="AM1093" s="2"/>
      <c r="AN1093" s="2"/>
      <c r="AO1093" s="2"/>
      <c r="AP1093" s="2"/>
      <c r="AQ1093" s="2"/>
      <c r="AR1093" s="2"/>
      <c r="AS1093" s="2"/>
      <c r="AT1093" s="2"/>
      <c r="AU1093" s="2"/>
      <c r="AV1093" s="2"/>
      <c r="AW1093" s="2"/>
      <c r="AX1093" s="2"/>
      <c r="AY1093" s="2"/>
      <c r="AZ1093" s="2"/>
      <c r="BA1093" s="2"/>
      <c r="BB1093" s="2"/>
      <c r="BC1093" s="2"/>
      <c r="BD1093" s="2"/>
      <c r="BE1093" s="2"/>
      <c r="BF1093" s="2"/>
      <c r="BG1093" s="2"/>
      <c r="BH1093" s="2"/>
      <c r="BI1093" s="2"/>
      <c r="BJ1093" s="2"/>
      <c r="BK1093" s="2"/>
      <c r="BL1093" s="2"/>
      <c r="BM1093" s="2"/>
      <c r="BN1093" s="2"/>
      <c r="BO1093" s="2"/>
      <c r="BP1093" s="2"/>
      <c r="BQ1093" s="2"/>
      <c r="BR1093" s="2"/>
      <c r="BS1093" s="2"/>
      <c r="BT1093" s="2"/>
      <c r="BU1093" s="2"/>
      <c r="BV1093" s="2"/>
      <c r="BW1093" s="2"/>
      <c r="BX1093" s="2"/>
      <c r="BY1093" s="2"/>
      <c r="BZ1093" s="2"/>
      <c r="CA1093" s="2"/>
      <c r="CB1093" s="2"/>
      <c r="CC1093" s="2"/>
      <c r="CD1093" s="2"/>
      <c r="CE1093" s="2"/>
      <c r="CF1093" s="2"/>
      <c r="CG1093" s="2"/>
      <c r="CH1093" s="2"/>
      <c r="CI1093" s="2"/>
      <c r="CJ1093" s="2"/>
      <c r="CK1093" s="2"/>
      <c r="CL1093" s="2"/>
      <c r="CM1093" s="2"/>
      <c r="CN1093" s="2"/>
      <c r="CO1093" s="2"/>
      <c r="CP1093" s="2"/>
      <c r="CQ1093" s="2"/>
      <c r="CR1093" s="2"/>
      <c r="CS1093" s="2"/>
      <c r="CT1093" s="2"/>
      <c r="CU1093" s="2"/>
      <c r="CV1093" s="2"/>
      <c r="CW1093" s="2"/>
      <c r="CX1093" s="2"/>
      <c r="CY1093" s="2"/>
      <c r="CZ1093" s="2"/>
      <c r="DA1093" s="2"/>
      <c r="DB1093" s="2"/>
      <c r="DC1093" s="2"/>
      <c r="DD1093" s="2"/>
      <c r="DE1093" s="2"/>
      <c r="DF1093" s="2"/>
      <c r="DG1093" s="2"/>
      <c r="DH1093" s="2"/>
      <c r="DI1093" s="2"/>
      <c r="DJ1093" s="2"/>
      <c r="DK1093" s="2"/>
      <c r="DL1093" s="2"/>
      <c r="DM1093" s="2"/>
      <c r="DN1093" s="2"/>
      <c r="DO1093" s="2"/>
      <c r="DP1093" s="2"/>
    </row>
    <row r="1094" spans="9:120" ht="9.9499999999999993" customHeight="1">
      <c r="I1094" s="2"/>
      <c r="J1094" s="2"/>
      <c r="K1094" s="2"/>
      <c r="L1094" s="2"/>
      <c r="M1094" s="2"/>
      <c r="N1094" s="2"/>
      <c r="O1094" s="2"/>
      <c r="P1094" s="2"/>
      <c r="Q1094" s="2"/>
      <c r="R1094" s="2"/>
      <c r="S1094" s="2"/>
      <c r="T1094" s="2"/>
      <c r="U1094" s="2"/>
      <c r="V1094" s="2"/>
      <c r="W1094" s="2"/>
      <c r="X1094" s="2"/>
      <c r="Y1094" s="2"/>
      <c r="Z1094" s="2"/>
      <c r="AA1094" s="2"/>
      <c r="AB1094" s="2"/>
      <c r="AC1094" s="2"/>
      <c r="AD1094" s="2"/>
      <c r="AE1094" s="2"/>
      <c r="AF1094" s="2"/>
      <c r="AG1094" s="2"/>
      <c r="AH1094" s="2"/>
      <c r="AI1094" s="2"/>
      <c r="AJ1094" s="2"/>
      <c r="AK1094" s="2"/>
      <c r="AL1094" s="2"/>
      <c r="AM1094" s="2"/>
      <c r="AN1094" s="2"/>
      <c r="AO1094" s="2"/>
      <c r="AP1094" s="2"/>
      <c r="AQ1094" s="2"/>
      <c r="AR1094" s="2"/>
      <c r="AS1094" s="2"/>
      <c r="AT1094" s="2"/>
      <c r="AU1094" s="2"/>
      <c r="AV1094" s="2"/>
      <c r="AW1094" s="2"/>
      <c r="AX1094" s="2"/>
      <c r="AY1094" s="2"/>
      <c r="AZ1094" s="2"/>
      <c r="BA1094" s="2"/>
      <c r="BB1094" s="2"/>
      <c r="BC1094" s="2"/>
      <c r="BD1094" s="2"/>
      <c r="BE1094" s="2"/>
      <c r="BF1094" s="2"/>
      <c r="BG1094" s="2"/>
      <c r="BH1094" s="2"/>
      <c r="BI1094" s="2"/>
      <c r="BJ1094" s="2"/>
      <c r="BK1094" s="2"/>
      <c r="BL1094" s="2"/>
      <c r="BM1094" s="2"/>
      <c r="BN1094" s="2"/>
      <c r="BO1094" s="2"/>
      <c r="BP1094" s="2"/>
      <c r="BQ1094" s="2"/>
      <c r="BR1094" s="2"/>
      <c r="BS1094" s="2"/>
      <c r="BT1094" s="2"/>
      <c r="BU1094" s="2"/>
      <c r="BV1094" s="2"/>
      <c r="BW1094" s="2"/>
      <c r="BX1094" s="2"/>
      <c r="BY1094" s="2"/>
      <c r="BZ1094" s="2"/>
      <c r="CA1094" s="2"/>
      <c r="CB1094" s="2"/>
      <c r="CC1094" s="2"/>
      <c r="CD1094" s="2"/>
      <c r="CE1094" s="2"/>
      <c r="CF1094" s="2"/>
      <c r="CG1094" s="2"/>
      <c r="CH1094" s="2"/>
      <c r="CI1094" s="2"/>
      <c r="CJ1094" s="2"/>
      <c r="CK1094" s="2"/>
      <c r="CL1094" s="2"/>
      <c r="CM1094" s="2"/>
      <c r="CN1094" s="2"/>
      <c r="CO1094" s="2"/>
      <c r="CP1094" s="2"/>
      <c r="CQ1094" s="2"/>
      <c r="CR1094" s="2"/>
      <c r="CS1094" s="2"/>
      <c r="CT1094" s="2"/>
      <c r="CU1094" s="2"/>
      <c r="CV1094" s="2"/>
      <c r="CW1094" s="2"/>
      <c r="CX1094" s="2"/>
      <c r="CY1094" s="2"/>
      <c r="CZ1094" s="2"/>
      <c r="DA1094" s="2"/>
      <c r="DB1094" s="2"/>
      <c r="DC1094" s="2"/>
      <c r="DD1094" s="2"/>
      <c r="DE1094" s="2"/>
      <c r="DF1094" s="2"/>
      <c r="DG1094" s="2"/>
      <c r="DH1094" s="2"/>
      <c r="DI1094" s="2"/>
      <c r="DJ1094" s="2"/>
      <c r="DK1094" s="2"/>
      <c r="DL1094" s="2"/>
      <c r="DM1094" s="2"/>
      <c r="DN1094" s="2"/>
      <c r="DO1094" s="2"/>
      <c r="DP1094" s="2"/>
    </row>
    <row r="1095" spans="9:120" ht="9.9499999999999993" customHeight="1">
      <c r="I1095" s="2"/>
      <c r="J1095" s="2"/>
      <c r="K1095" s="2"/>
      <c r="L1095" s="2"/>
      <c r="M1095" s="2"/>
      <c r="N1095" s="2"/>
      <c r="O1095" s="2"/>
      <c r="P1095" s="2"/>
      <c r="Q1095" s="2"/>
      <c r="R1095" s="2"/>
      <c r="S1095" s="2"/>
      <c r="T1095" s="2"/>
      <c r="U1095" s="2"/>
      <c r="V1095" s="2"/>
      <c r="W1095" s="2"/>
      <c r="X1095" s="2"/>
      <c r="Y1095" s="2"/>
      <c r="Z1095" s="2"/>
      <c r="AA1095" s="2"/>
      <c r="AB1095" s="2"/>
      <c r="AC1095" s="2"/>
      <c r="AD1095" s="2"/>
      <c r="AE1095" s="2"/>
      <c r="AF1095" s="2"/>
      <c r="AG1095" s="2"/>
      <c r="AH1095" s="2"/>
      <c r="AI1095" s="2"/>
      <c r="AJ1095" s="2"/>
      <c r="AK1095" s="2"/>
      <c r="AL1095" s="2"/>
      <c r="AM1095" s="2"/>
      <c r="AN1095" s="2"/>
      <c r="AO1095" s="2"/>
      <c r="AP1095" s="2"/>
      <c r="AQ1095" s="2"/>
      <c r="AR1095" s="2"/>
      <c r="AS1095" s="2"/>
      <c r="AT1095" s="2"/>
      <c r="AU1095" s="2"/>
      <c r="AV1095" s="2"/>
      <c r="AW1095" s="2"/>
      <c r="AX1095" s="2"/>
      <c r="AY1095" s="2"/>
      <c r="AZ1095" s="2"/>
      <c r="BA1095" s="2"/>
      <c r="BB1095" s="2"/>
      <c r="BC1095" s="2"/>
      <c r="BD1095" s="2"/>
      <c r="BE1095" s="2"/>
      <c r="BF1095" s="2"/>
      <c r="BG1095" s="2"/>
      <c r="BH1095" s="2"/>
      <c r="BI1095" s="2"/>
      <c r="BJ1095" s="2"/>
      <c r="BK1095" s="2"/>
      <c r="BL1095" s="2"/>
      <c r="BM1095" s="2"/>
      <c r="BN1095" s="2"/>
      <c r="BO1095" s="2"/>
      <c r="BP1095" s="2"/>
      <c r="BQ1095" s="2"/>
      <c r="BR1095" s="2"/>
      <c r="BS1095" s="2"/>
      <c r="BT1095" s="2"/>
      <c r="BU1095" s="2"/>
      <c r="BV1095" s="2"/>
      <c r="BW1095" s="2"/>
      <c r="BX1095" s="2"/>
      <c r="BY1095" s="2"/>
      <c r="BZ1095" s="2"/>
      <c r="CA1095" s="2"/>
      <c r="CB1095" s="2"/>
      <c r="CC1095" s="2"/>
      <c r="CD1095" s="2"/>
      <c r="CE1095" s="2"/>
      <c r="CF1095" s="2"/>
      <c r="CG1095" s="2"/>
      <c r="CH1095" s="2"/>
      <c r="CI1095" s="2"/>
      <c r="CJ1095" s="2"/>
      <c r="CK1095" s="2"/>
      <c r="CL1095" s="2"/>
      <c r="CM1095" s="2"/>
      <c r="CN1095" s="2"/>
      <c r="CO1095" s="2"/>
      <c r="CP1095" s="2"/>
      <c r="CQ1095" s="2"/>
      <c r="CR1095" s="2"/>
      <c r="CS1095" s="2"/>
      <c r="CT1095" s="2"/>
      <c r="CU1095" s="2"/>
      <c r="CV1095" s="2"/>
      <c r="CW1095" s="2"/>
      <c r="CX1095" s="2"/>
      <c r="CY1095" s="2"/>
      <c r="CZ1095" s="2"/>
      <c r="DA1095" s="2"/>
      <c r="DB1095" s="2"/>
      <c r="DC1095" s="2"/>
      <c r="DD1095" s="2"/>
      <c r="DE1095" s="2"/>
      <c r="DF1095" s="2"/>
      <c r="DG1095" s="2"/>
      <c r="DH1095" s="2"/>
      <c r="DI1095" s="2"/>
      <c r="DJ1095" s="2"/>
      <c r="DK1095" s="2"/>
      <c r="DL1095" s="2"/>
      <c r="DM1095" s="2"/>
      <c r="DN1095" s="2"/>
      <c r="DO1095" s="2"/>
      <c r="DP1095" s="2"/>
    </row>
    <row r="1096" spans="9:120" ht="9.9499999999999993" customHeight="1">
      <c r="I1096" s="2"/>
      <c r="J1096" s="2"/>
      <c r="K1096" s="2"/>
      <c r="L1096" s="2"/>
      <c r="M1096" s="2"/>
      <c r="N1096" s="2"/>
      <c r="O1096" s="2"/>
      <c r="P1096" s="2"/>
      <c r="Q1096" s="2"/>
      <c r="R1096" s="2"/>
      <c r="S1096" s="2"/>
      <c r="T1096" s="2"/>
      <c r="U1096" s="2"/>
      <c r="V1096" s="2"/>
      <c r="W1096" s="2"/>
      <c r="X1096" s="2"/>
      <c r="Y1096" s="2"/>
      <c r="Z1096" s="2"/>
      <c r="AA1096" s="2"/>
      <c r="AB1096" s="2"/>
      <c r="AC1096" s="2"/>
      <c r="AD1096" s="2"/>
      <c r="AE1096" s="2"/>
      <c r="AF1096" s="2"/>
      <c r="AG1096" s="2"/>
      <c r="AH1096" s="2"/>
      <c r="AI1096" s="2"/>
      <c r="AJ1096" s="2"/>
      <c r="AK1096" s="2"/>
      <c r="AL1096" s="2"/>
      <c r="AM1096" s="2"/>
      <c r="AN1096" s="2"/>
      <c r="AO1096" s="2"/>
      <c r="AP1096" s="2"/>
      <c r="AQ1096" s="2"/>
      <c r="AR1096" s="2"/>
      <c r="AS1096" s="2"/>
      <c r="AT1096" s="2"/>
      <c r="AU1096" s="2"/>
      <c r="AV1096" s="2"/>
      <c r="AW1096" s="2"/>
      <c r="AX1096" s="2"/>
      <c r="AY1096" s="2"/>
      <c r="AZ1096" s="2"/>
      <c r="BA1096" s="2"/>
      <c r="BB1096" s="2"/>
      <c r="BC1096" s="2"/>
      <c r="BD1096" s="2"/>
      <c r="BE1096" s="2"/>
      <c r="BF1096" s="2"/>
      <c r="BG1096" s="2"/>
      <c r="BH1096" s="2"/>
      <c r="BI1096" s="2"/>
      <c r="BJ1096" s="2"/>
      <c r="BK1096" s="2"/>
      <c r="BL1096" s="2"/>
      <c r="BM1096" s="2"/>
      <c r="BN1096" s="2"/>
      <c r="BO1096" s="2"/>
      <c r="BP1096" s="2"/>
      <c r="BQ1096" s="2"/>
      <c r="BR1096" s="2"/>
      <c r="BS1096" s="2"/>
      <c r="BT1096" s="2"/>
      <c r="BU1096" s="2"/>
      <c r="BV1096" s="2"/>
      <c r="BW1096" s="2"/>
      <c r="BX1096" s="2"/>
      <c r="BY1096" s="2"/>
      <c r="BZ1096" s="2"/>
      <c r="CA1096" s="2"/>
      <c r="CB1096" s="2"/>
      <c r="CC1096" s="2"/>
      <c r="CD1096" s="2"/>
      <c r="CE1096" s="2"/>
      <c r="CF1096" s="2"/>
      <c r="CG1096" s="2"/>
      <c r="CH1096" s="2"/>
      <c r="CI1096" s="2"/>
      <c r="CJ1096" s="2"/>
      <c r="CK1096" s="2"/>
      <c r="CL1096" s="2"/>
      <c r="CM1096" s="2"/>
      <c r="CN1096" s="2"/>
      <c r="CO1096" s="2"/>
      <c r="CP1096" s="2"/>
      <c r="CQ1096" s="2"/>
      <c r="CR1096" s="2"/>
      <c r="CS1096" s="2"/>
      <c r="CT1096" s="2"/>
      <c r="CU1096" s="2"/>
      <c r="CV1096" s="2"/>
      <c r="CW1096" s="2"/>
      <c r="CX1096" s="2"/>
      <c r="CY1096" s="2"/>
      <c r="CZ1096" s="2"/>
      <c r="DA1096" s="2"/>
      <c r="DB1096" s="2"/>
      <c r="DC1096" s="2"/>
      <c r="DD1096" s="2"/>
      <c r="DE1096" s="2"/>
      <c r="DF1096" s="2"/>
      <c r="DG1096" s="2"/>
      <c r="DH1096" s="2"/>
      <c r="DI1096" s="2"/>
      <c r="DJ1096" s="2"/>
      <c r="DK1096" s="2"/>
      <c r="DL1096" s="2"/>
      <c r="DM1096" s="2"/>
      <c r="DN1096" s="2"/>
      <c r="DO1096" s="2"/>
      <c r="DP1096" s="2"/>
    </row>
    <row r="1097" spans="9:120" ht="9.9499999999999993" customHeight="1">
      <c r="I1097" s="2"/>
      <c r="J1097" s="2"/>
      <c r="K1097" s="2"/>
      <c r="L1097" s="2"/>
      <c r="M1097" s="2"/>
      <c r="N1097" s="2"/>
      <c r="O1097" s="2"/>
      <c r="P1097" s="2"/>
      <c r="Q1097" s="2"/>
      <c r="R1097" s="2"/>
      <c r="S1097" s="2"/>
      <c r="T1097" s="2"/>
      <c r="U1097" s="2"/>
      <c r="V1097" s="2"/>
      <c r="W1097" s="2"/>
      <c r="X1097" s="2"/>
      <c r="Y1097" s="2"/>
      <c r="Z1097" s="2"/>
      <c r="AA1097" s="2"/>
      <c r="AB1097" s="2"/>
      <c r="AC1097" s="2"/>
      <c r="AD1097" s="2"/>
      <c r="AE1097" s="2"/>
      <c r="AF1097" s="2"/>
      <c r="AG1097" s="2"/>
      <c r="AH1097" s="2"/>
      <c r="AI1097" s="2"/>
      <c r="AJ1097" s="2"/>
      <c r="AK1097" s="2"/>
      <c r="AL1097" s="2"/>
      <c r="AM1097" s="2"/>
      <c r="AN1097" s="2"/>
      <c r="AO1097" s="2"/>
      <c r="AP1097" s="2"/>
      <c r="AQ1097" s="2"/>
      <c r="AR1097" s="2"/>
      <c r="AS1097" s="2"/>
      <c r="AT1097" s="2"/>
      <c r="AU1097" s="2"/>
      <c r="AV1097" s="2"/>
      <c r="AW1097" s="2"/>
      <c r="AX1097" s="2"/>
      <c r="AY1097" s="2"/>
      <c r="AZ1097" s="2"/>
      <c r="BA1097" s="2"/>
      <c r="BB1097" s="2"/>
      <c r="BC1097" s="2"/>
      <c r="BD1097" s="2"/>
      <c r="BE1097" s="2"/>
      <c r="BF1097" s="2"/>
      <c r="BG1097" s="2"/>
      <c r="BH1097" s="2"/>
      <c r="BI1097" s="2"/>
      <c r="BJ1097" s="2"/>
      <c r="BK1097" s="2"/>
      <c r="BL1097" s="2"/>
      <c r="BM1097" s="2"/>
      <c r="BN1097" s="2"/>
      <c r="BO1097" s="2"/>
      <c r="BP1097" s="2"/>
      <c r="BQ1097" s="2"/>
      <c r="BR1097" s="2"/>
      <c r="BS1097" s="2"/>
      <c r="BT1097" s="2"/>
      <c r="BU1097" s="2"/>
      <c r="BV1097" s="2"/>
      <c r="BW1097" s="2"/>
      <c r="BX1097" s="2"/>
      <c r="BY1097" s="2"/>
      <c r="BZ1097" s="2"/>
      <c r="CA1097" s="2"/>
      <c r="CB1097" s="2"/>
      <c r="CC1097" s="2"/>
      <c r="CD1097" s="2"/>
      <c r="CE1097" s="2"/>
      <c r="CF1097" s="2"/>
      <c r="CG1097" s="2"/>
      <c r="CH1097" s="2"/>
      <c r="CI1097" s="2"/>
      <c r="CJ1097" s="2"/>
      <c r="CK1097" s="2"/>
      <c r="CL1097" s="2"/>
      <c r="CM1097" s="2"/>
      <c r="CN1097" s="2"/>
      <c r="CO1097" s="2"/>
      <c r="CP1097" s="2"/>
      <c r="CQ1097" s="2"/>
      <c r="CR1097" s="2"/>
      <c r="CS1097" s="2"/>
      <c r="CT1097" s="2"/>
      <c r="CU1097" s="2"/>
      <c r="CV1097" s="2"/>
      <c r="CW1097" s="2"/>
      <c r="CX1097" s="2"/>
      <c r="CY1097" s="2"/>
      <c r="CZ1097" s="2"/>
      <c r="DA1097" s="2"/>
      <c r="DB1097" s="2"/>
      <c r="DC1097" s="2"/>
      <c r="DD1097" s="2"/>
      <c r="DE1097" s="2"/>
      <c r="DF1097" s="2"/>
      <c r="DG1097" s="2"/>
      <c r="DH1097" s="2"/>
      <c r="DI1097" s="2"/>
      <c r="DJ1097" s="2"/>
      <c r="DK1097" s="2"/>
      <c r="DL1097" s="2"/>
      <c r="DM1097" s="2"/>
      <c r="DN1097" s="2"/>
      <c r="DO1097" s="2"/>
      <c r="DP1097" s="2"/>
    </row>
    <row r="1098" spans="9:120" ht="9.9499999999999993" customHeight="1">
      <c r="I1098" s="2"/>
      <c r="J1098" s="2"/>
      <c r="K1098" s="2"/>
      <c r="L1098" s="2"/>
      <c r="M1098" s="2"/>
      <c r="N1098" s="2"/>
      <c r="O1098" s="2"/>
      <c r="P1098" s="2"/>
      <c r="Q1098" s="2"/>
      <c r="R1098" s="2"/>
      <c r="S1098" s="2"/>
      <c r="T1098" s="2"/>
      <c r="U1098" s="2"/>
      <c r="V1098" s="2"/>
      <c r="W1098" s="2"/>
      <c r="X1098" s="2"/>
      <c r="Y1098" s="2"/>
      <c r="Z1098" s="2"/>
      <c r="AA1098" s="2"/>
      <c r="AB1098" s="2"/>
      <c r="AC1098" s="2"/>
      <c r="AD1098" s="2"/>
      <c r="AE1098" s="2"/>
      <c r="AF1098" s="2"/>
      <c r="AG1098" s="2"/>
      <c r="AH1098" s="2"/>
      <c r="AI1098" s="2"/>
      <c r="AJ1098" s="2"/>
      <c r="AK1098" s="2"/>
      <c r="AL1098" s="2"/>
      <c r="AM1098" s="2"/>
      <c r="AN1098" s="2"/>
      <c r="AO1098" s="2"/>
      <c r="AP1098" s="2"/>
      <c r="AQ1098" s="2"/>
      <c r="AR1098" s="2"/>
      <c r="AS1098" s="2"/>
      <c r="AT1098" s="2"/>
      <c r="AU1098" s="2"/>
      <c r="AV1098" s="2"/>
      <c r="AW1098" s="2"/>
      <c r="AX1098" s="2"/>
      <c r="AY1098" s="2"/>
      <c r="AZ1098" s="2"/>
      <c r="BA1098" s="2"/>
      <c r="BB1098" s="2"/>
      <c r="BC1098" s="2"/>
      <c r="BD1098" s="2"/>
      <c r="BE1098" s="2"/>
      <c r="BF1098" s="2"/>
      <c r="BG1098" s="2"/>
      <c r="BH1098" s="2"/>
      <c r="BI1098" s="2"/>
      <c r="BJ1098" s="2"/>
      <c r="BK1098" s="2"/>
      <c r="BL1098" s="2"/>
      <c r="BM1098" s="2"/>
      <c r="BN1098" s="2"/>
      <c r="BO1098" s="2"/>
      <c r="BP1098" s="2"/>
      <c r="BQ1098" s="2"/>
      <c r="BR1098" s="2"/>
      <c r="BS1098" s="2"/>
      <c r="BT1098" s="2"/>
      <c r="BU1098" s="2"/>
      <c r="BV1098" s="2"/>
      <c r="BW1098" s="2"/>
      <c r="BX1098" s="2"/>
      <c r="BY1098" s="2"/>
      <c r="BZ1098" s="2"/>
      <c r="CA1098" s="2"/>
      <c r="CB1098" s="2"/>
      <c r="CC1098" s="2"/>
      <c r="CD1098" s="2"/>
      <c r="CE1098" s="2"/>
      <c r="CF1098" s="2"/>
      <c r="CG1098" s="2"/>
      <c r="CH1098" s="2"/>
      <c r="CI1098" s="2"/>
      <c r="CJ1098" s="2"/>
      <c r="CK1098" s="2"/>
      <c r="CL1098" s="2"/>
      <c r="CM1098" s="2"/>
      <c r="CN1098" s="2"/>
      <c r="CO1098" s="2"/>
      <c r="CP1098" s="2"/>
      <c r="CQ1098" s="2"/>
      <c r="CR1098" s="2"/>
      <c r="CS1098" s="2"/>
      <c r="CT1098" s="2"/>
      <c r="CU1098" s="2"/>
      <c r="CV1098" s="2"/>
      <c r="CW1098" s="2"/>
      <c r="CX1098" s="2"/>
      <c r="CY1098" s="2"/>
      <c r="CZ1098" s="2"/>
      <c r="DA1098" s="2"/>
      <c r="DB1098" s="2"/>
      <c r="DC1098" s="2"/>
      <c r="DD1098" s="2"/>
      <c r="DE1098" s="2"/>
      <c r="DF1098" s="2"/>
      <c r="DG1098" s="2"/>
      <c r="DH1098" s="2"/>
      <c r="DI1098" s="2"/>
      <c r="DJ1098" s="2"/>
      <c r="DK1098" s="2"/>
      <c r="DL1098" s="2"/>
      <c r="DM1098" s="2"/>
      <c r="DN1098" s="2"/>
      <c r="DO1098" s="2"/>
      <c r="DP1098" s="2"/>
    </row>
    <row r="1099" spans="9:120" ht="9.9499999999999993" customHeight="1">
      <c r="I1099" s="2"/>
      <c r="J1099" s="2"/>
      <c r="K1099" s="2"/>
      <c r="L1099" s="2"/>
      <c r="M1099" s="2"/>
      <c r="N1099" s="2"/>
      <c r="O1099" s="2"/>
      <c r="P1099" s="2"/>
      <c r="Q1099" s="2"/>
      <c r="R1099" s="2"/>
      <c r="S1099" s="2"/>
      <c r="T1099" s="2"/>
      <c r="U1099" s="2"/>
      <c r="V1099" s="2"/>
      <c r="W1099" s="2"/>
      <c r="X1099" s="2"/>
      <c r="Y1099" s="2"/>
      <c r="Z1099" s="2"/>
      <c r="AA1099" s="2"/>
      <c r="AB1099" s="2"/>
      <c r="AC1099" s="2"/>
      <c r="AD1099" s="2"/>
      <c r="AE1099" s="2"/>
      <c r="AF1099" s="2"/>
      <c r="AG1099" s="2"/>
      <c r="AH1099" s="2"/>
      <c r="AI1099" s="2"/>
      <c r="AJ1099" s="2"/>
      <c r="AK1099" s="2"/>
      <c r="AL1099" s="2"/>
      <c r="AM1099" s="2"/>
      <c r="AN1099" s="2"/>
      <c r="AO1099" s="2"/>
      <c r="AP1099" s="2"/>
      <c r="AQ1099" s="2"/>
      <c r="AR1099" s="2"/>
      <c r="AS1099" s="2"/>
      <c r="AT1099" s="2"/>
      <c r="AU1099" s="2"/>
      <c r="AV1099" s="2"/>
      <c r="AW1099" s="2"/>
      <c r="AX1099" s="2"/>
      <c r="AY1099" s="2"/>
      <c r="AZ1099" s="2"/>
      <c r="BA1099" s="2"/>
      <c r="BB1099" s="2"/>
      <c r="BC1099" s="2"/>
      <c r="BD1099" s="2"/>
      <c r="BE1099" s="2"/>
      <c r="BF1099" s="2"/>
      <c r="BG1099" s="2"/>
      <c r="BH1099" s="2"/>
      <c r="BI1099" s="2"/>
      <c r="BJ1099" s="2"/>
      <c r="BK1099" s="2"/>
      <c r="BL1099" s="2"/>
      <c r="BM1099" s="2"/>
      <c r="BN1099" s="2"/>
      <c r="BO1099" s="2"/>
      <c r="BP1099" s="2"/>
      <c r="BQ1099" s="2"/>
      <c r="BR1099" s="2"/>
      <c r="BS1099" s="2"/>
      <c r="BT1099" s="2"/>
      <c r="BU1099" s="2"/>
      <c r="BV1099" s="2"/>
      <c r="BW1099" s="2"/>
      <c r="BX1099" s="2"/>
      <c r="BY1099" s="2"/>
      <c r="BZ1099" s="2"/>
      <c r="CA1099" s="2"/>
      <c r="CB1099" s="2"/>
      <c r="CC1099" s="2"/>
      <c r="CD1099" s="2"/>
      <c r="CE1099" s="2"/>
      <c r="CF1099" s="2"/>
      <c r="CG1099" s="2"/>
      <c r="CH1099" s="2"/>
      <c r="CI1099" s="2"/>
      <c r="CJ1099" s="2"/>
      <c r="CK1099" s="2"/>
      <c r="CL1099" s="2"/>
      <c r="CM1099" s="2"/>
      <c r="CN1099" s="2"/>
      <c r="CO1099" s="2"/>
      <c r="CP1099" s="2"/>
      <c r="CQ1099" s="2"/>
      <c r="CR1099" s="2"/>
      <c r="CS1099" s="2"/>
      <c r="CT1099" s="2"/>
      <c r="CU1099" s="2"/>
      <c r="CV1099" s="2"/>
      <c r="CW1099" s="2"/>
      <c r="CX1099" s="2"/>
      <c r="CY1099" s="2"/>
      <c r="CZ1099" s="2"/>
      <c r="DA1099" s="2"/>
      <c r="DB1099" s="2"/>
      <c r="DC1099" s="2"/>
      <c r="DD1099" s="2"/>
      <c r="DE1099" s="2"/>
      <c r="DF1099" s="2"/>
      <c r="DG1099" s="2"/>
      <c r="DH1099" s="2"/>
      <c r="DI1099" s="2"/>
      <c r="DJ1099" s="2"/>
      <c r="DK1099" s="2"/>
      <c r="DL1099" s="2"/>
      <c r="DM1099" s="2"/>
      <c r="DN1099" s="2"/>
      <c r="DO1099" s="2"/>
      <c r="DP1099" s="2"/>
    </row>
    <row r="1100" spans="9:120" ht="9.9499999999999993" customHeight="1">
      <c r="I1100" s="2"/>
      <c r="J1100" s="2"/>
      <c r="K1100" s="2"/>
      <c r="L1100" s="2"/>
      <c r="M1100" s="2"/>
      <c r="N1100" s="2"/>
      <c r="O1100" s="2"/>
      <c r="P1100" s="2"/>
      <c r="Q1100" s="2"/>
      <c r="R1100" s="2"/>
      <c r="S1100" s="2"/>
      <c r="T1100" s="2"/>
      <c r="U1100" s="2"/>
      <c r="V1100" s="2"/>
      <c r="W1100" s="2"/>
      <c r="X1100" s="2"/>
      <c r="Y1100" s="2"/>
      <c r="Z1100" s="2"/>
      <c r="AA1100" s="2"/>
      <c r="AB1100" s="2"/>
      <c r="AC1100" s="2"/>
      <c r="AD1100" s="2"/>
      <c r="AE1100" s="2"/>
      <c r="AF1100" s="2"/>
      <c r="AG1100" s="2"/>
      <c r="AH1100" s="2"/>
      <c r="AI1100" s="2"/>
      <c r="AJ1100" s="2"/>
      <c r="AK1100" s="2"/>
      <c r="AL1100" s="2"/>
      <c r="AM1100" s="2"/>
      <c r="AN1100" s="2"/>
      <c r="AO1100" s="2"/>
      <c r="AP1100" s="2"/>
      <c r="AQ1100" s="2"/>
      <c r="AR1100" s="2"/>
      <c r="AS1100" s="2"/>
      <c r="AT1100" s="2"/>
      <c r="AU1100" s="2"/>
      <c r="AV1100" s="2"/>
      <c r="AW1100" s="2"/>
      <c r="AX1100" s="2"/>
      <c r="AY1100" s="2"/>
      <c r="AZ1100" s="2"/>
      <c r="BA1100" s="2"/>
      <c r="BB1100" s="2"/>
      <c r="BC1100" s="2"/>
      <c r="BD1100" s="2"/>
      <c r="BE1100" s="2"/>
      <c r="BF1100" s="2"/>
      <c r="BG1100" s="2"/>
      <c r="BH1100" s="2"/>
      <c r="BI1100" s="2"/>
      <c r="BJ1100" s="2"/>
      <c r="BK1100" s="2"/>
      <c r="BL1100" s="2"/>
      <c r="BM1100" s="2"/>
      <c r="BN1100" s="2"/>
      <c r="BO1100" s="2"/>
      <c r="BP1100" s="2"/>
      <c r="BQ1100" s="2"/>
      <c r="BR1100" s="2"/>
      <c r="BS1100" s="2"/>
      <c r="BT1100" s="2"/>
      <c r="BU1100" s="2"/>
      <c r="BV1100" s="2"/>
      <c r="BW1100" s="2"/>
      <c r="BX1100" s="2"/>
      <c r="BY1100" s="2"/>
      <c r="BZ1100" s="2"/>
      <c r="CA1100" s="2"/>
      <c r="CB1100" s="2"/>
      <c r="CC1100" s="2"/>
      <c r="CD1100" s="2"/>
      <c r="CE1100" s="2"/>
      <c r="CF1100" s="2"/>
      <c r="CG1100" s="2"/>
      <c r="CH1100" s="2"/>
      <c r="CI1100" s="2"/>
      <c r="CJ1100" s="2"/>
      <c r="CK1100" s="2"/>
      <c r="CL1100" s="2"/>
      <c r="CM1100" s="2"/>
      <c r="CN1100" s="2"/>
      <c r="CO1100" s="2"/>
      <c r="CP1100" s="2"/>
      <c r="CQ1100" s="2"/>
      <c r="CR1100" s="2"/>
      <c r="CS1100" s="2"/>
      <c r="CT1100" s="2"/>
      <c r="CU1100" s="2"/>
      <c r="CV1100" s="2"/>
      <c r="CW1100" s="2"/>
      <c r="CX1100" s="2"/>
      <c r="CY1100" s="2"/>
      <c r="CZ1100" s="2"/>
      <c r="DA1100" s="2"/>
      <c r="DB1100" s="2"/>
      <c r="DC1100" s="2"/>
      <c r="DD1100" s="2"/>
      <c r="DE1100" s="2"/>
      <c r="DF1100" s="2"/>
      <c r="DG1100" s="2"/>
      <c r="DH1100" s="2"/>
      <c r="DI1100" s="2"/>
      <c r="DJ1100" s="2"/>
      <c r="DK1100" s="2"/>
      <c r="DL1100" s="2"/>
      <c r="DM1100" s="2"/>
      <c r="DN1100" s="2"/>
      <c r="DO1100" s="2"/>
      <c r="DP1100" s="2"/>
    </row>
    <row r="1101" spans="9:120" ht="9.9499999999999993" customHeight="1">
      <c r="I1101" s="2"/>
      <c r="J1101" s="2"/>
      <c r="K1101" s="2"/>
      <c r="L1101" s="2"/>
      <c r="M1101" s="2"/>
      <c r="N1101" s="2"/>
      <c r="O1101" s="2"/>
      <c r="P1101" s="2"/>
      <c r="Q1101" s="2"/>
      <c r="R1101" s="2"/>
      <c r="S1101" s="2"/>
      <c r="T1101" s="2"/>
      <c r="U1101" s="2"/>
      <c r="V1101" s="2"/>
      <c r="W1101" s="2"/>
      <c r="X1101" s="2"/>
      <c r="Y1101" s="2"/>
      <c r="Z1101" s="2"/>
      <c r="AA1101" s="2"/>
      <c r="AB1101" s="2"/>
      <c r="AC1101" s="2"/>
      <c r="AD1101" s="2"/>
      <c r="AE1101" s="2"/>
      <c r="AF1101" s="2"/>
      <c r="AG1101" s="2"/>
      <c r="AH1101" s="2"/>
      <c r="AI1101" s="2"/>
      <c r="AJ1101" s="2"/>
      <c r="AK1101" s="2"/>
      <c r="AL1101" s="2"/>
      <c r="AM1101" s="2"/>
      <c r="AN1101" s="2"/>
      <c r="AO1101" s="2"/>
      <c r="AP1101" s="2"/>
      <c r="AQ1101" s="2"/>
      <c r="AR1101" s="2"/>
      <c r="AS1101" s="2"/>
      <c r="AT1101" s="2"/>
      <c r="AU1101" s="2"/>
      <c r="AV1101" s="2"/>
      <c r="AW1101" s="2"/>
      <c r="AX1101" s="2"/>
      <c r="AY1101" s="2"/>
      <c r="AZ1101" s="2"/>
      <c r="BA1101" s="2"/>
      <c r="BB1101" s="2"/>
      <c r="BC1101" s="2"/>
      <c r="BD1101" s="2"/>
      <c r="BE1101" s="2"/>
      <c r="BF1101" s="2"/>
      <c r="BG1101" s="2"/>
      <c r="BH1101" s="2"/>
      <c r="BI1101" s="2"/>
      <c r="BJ1101" s="2"/>
      <c r="BK1101" s="2"/>
      <c r="BL1101" s="2"/>
      <c r="BM1101" s="2"/>
      <c r="BN1101" s="2"/>
      <c r="BO1101" s="2"/>
      <c r="BP1101" s="2"/>
      <c r="BQ1101" s="2"/>
      <c r="BR1101" s="2"/>
      <c r="BS1101" s="2"/>
      <c r="BT1101" s="2"/>
      <c r="BU1101" s="2"/>
      <c r="BV1101" s="2"/>
      <c r="BW1101" s="2"/>
      <c r="BX1101" s="2"/>
      <c r="BY1101" s="2"/>
      <c r="BZ1101" s="2"/>
      <c r="CA1101" s="2"/>
      <c r="CB1101" s="2"/>
      <c r="CC1101" s="2"/>
      <c r="CD1101" s="2"/>
      <c r="CE1101" s="2"/>
      <c r="CF1101" s="2"/>
      <c r="CG1101" s="2"/>
      <c r="CH1101" s="2"/>
      <c r="CI1101" s="2"/>
      <c r="CJ1101" s="2"/>
      <c r="CK1101" s="2"/>
      <c r="CL1101" s="2"/>
      <c r="CM1101" s="2"/>
      <c r="CN1101" s="2"/>
      <c r="CO1101" s="2"/>
      <c r="CP1101" s="2"/>
      <c r="CQ1101" s="2"/>
      <c r="CR1101" s="2"/>
      <c r="CS1101" s="2"/>
      <c r="CT1101" s="2"/>
      <c r="CU1101" s="2"/>
      <c r="CV1101" s="2"/>
      <c r="CW1101" s="2"/>
      <c r="CX1101" s="2"/>
      <c r="CY1101" s="2"/>
      <c r="CZ1101" s="2"/>
      <c r="DA1101" s="2"/>
      <c r="DB1101" s="2"/>
      <c r="DC1101" s="2"/>
      <c r="DD1101" s="2"/>
      <c r="DE1101" s="2"/>
      <c r="DF1101" s="2"/>
      <c r="DG1101" s="2"/>
      <c r="DH1101" s="2"/>
      <c r="DI1101" s="2"/>
      <c r="DJ1101" s="2"/>
      <c r="DK1101" s="2"/>
      <c r="DL1101" s="2"/>
      <c r="DM1101" s="2"/>
      <c r="DN1101" s="2"/>
      <c r="DO1101" s="2"/>
      <c r="DP1101" s="2"/>
    </row>
    <row r="1102" spans="9:120" ht="9.9499999999999993" customHeight="1">
      <c r="I1102" s="2"/>
      <c r="J1102" s="2"/>
      <c r="K1102" s="2"/>
      <c r="L1102" s="2"/>
      <c r="M1102" s="2"/>
      <c r="N1102" s="2"/>
      <c r="O1102" s="2"/>
      <c r="P1102" s="2"/>
      <c r="Q1102" s="2"/>
      <c r="R1102" s="2"/>
      <c r="S1102" s="2"/>
      <c r="T1102" s="2"/>
      <c r="U1102" s="2"/>
      <c r="V1102" s="2"/>
      <c r="W1102" s="2"/>
      <c r="X1102" s="2"/>
      <c r="Y1102" s="2"/>
      <c r="Z1102" s="2"/>
      <c r="AA1102" s="2"/>
      <c r="AB1102" s="2"/>
      <c r="AC1102" s="2"/>
      <c r="AD1102" s="2"/>
      <c r="AE1102" s="2"/>
      <c r="AF1102" s="2"/>
      <c r="AG1102" s="2"/>
      <c r="AH1102" s="2"/>
      <c r="AI1102" s="2"/>
      <c r="AJ1102" s="2"/>
      <c r="AK1102" s="2"/>
      <c r="AL1102" s="2"/>
      <c r="AM1102" s="2"/>
      <c r="AN1102" s="2"/>
      <c r="AO1102" s="2"/>
      <c r="AP1102" s="2"/>
      <c r="AQ1102" s="2"/>
      <c r="AR1102" s="2"/>
      <c r="AS1102" s="2"/>
      <c r="AT1102" s="2"/>
      <c r="AU1102" s="2"/>
      <c r="AV1102" s="2"/>
      <c r="AW1102" s="2"/>
      <c r="AX1102" s="2"/>
      <c r="AY1102" s="2"/>
      <c r="AZ1102" s="2"/>
      <c r="BA1102" s="2"/>
      <c r="BB1102" s="2"/>
      <c r="BC1102" s="2"/>
      <c r="BD1102" s="2"/>
      <c r="BE1102" s="2"/>
      <c r="BF1102" s="2"/>
      <c r="BG1102" s="2"/>
      <c r="BH1102" s="2"/>
      <c r="BI1102" s="2"/>
      <c r="BJ1102" s="2"/>
      <c r="BK1102" s="2"/>
      <c r="BL1102" s="2"/>
      <c r="BM1102" s="2"/>
      <c r="BN1102" s="2"/>
      <c r="BO1102" s="2"/>
      <c r="BP1102" s="2"/>
      <c r="BQ1102" s="2"/>
      <c r="BR1102" s="2"/>
      <c r="BS1102" s="2"/>
      <c r="BT1102" s="2"/>
      <c r="BU1102" s="2"/>
      <c r="BV1102" s="2"/>
      <c r="BW1102" s="2"/>
      <c r="BX1102" s="2"/>
      <c r="BY1102" s="2"/>
      <c r="BZ1102" s="2"/>
      <c r="CA1102" s="2"/>
      <c r="CB1102" s="2"/>
      <c r="CC1102" s="2"/>
      <c r="CD1102" s="2"/>
      <c r="CE1102" s="2"/>
      <c r="CF1102" s="2"/>
      <c r="CG1102" s="2"/>
      <c r="CH1102" s="2"/>
      <c r="CI1102" s="2"/>
      <c r="CJ1102" s="2"/>
      <c r="CK1102" s="2"/>
      <c r="CL1102" s="2"/>
      <c r="CM1102" s="2"/>
      <c r="CN1102" s="2"/>
      <c r="CO1102" s="2"/>
      <c r="CP1102" s="2"/>
      <c r="CQ1102" s="2"/>
      <c r="CR1102" s="2"/>
      <c r="CS1102" s="2"/>
      <c r="CT1102" s="2"/>
      <c r="CU1102" s="2"/>
      <c r="CV1102" s="2"/>
      <c r="CW1102" s="2"/>
      <c r="CX1102" s="2"/>
      <c r="CY1102" s="2"/>
      <c r="CZ1102" s="2"/>
      <c r="DA1102" s="2"/>
      <c r="DB1102" s="2"/>
      <c r="DC1102" s="2"/>
      <c r="DD1102" s="2"/>
      <c r="DE1102" s="2"/>
      <c r="DF1102" s="2"/>
      <c r="DG1102" s="2"/>
      <c r="DH1102" s="2"/>
      <c r="DI1102" s="2"/>
      <c r="DJ1102" s="2"/>
      <c r="DK1102" s="2"/>
      <c r="DL1102" s="2"/>
      <c r="DM1102" s="2"/>
      <c r="DN1102" s="2"/>
      <c r="DO1102" s="2"/>
      <c r="DP1102" s="2"/>
    </row>
    <row r="1103" spans="9:120" ht="9.9499999999999993" customHeight="1">
      <c r="I1103" s="2"/>
      <c r="J1103" s="2"/>
      <c r="K1103" s="2"/>
      <c r="L1103" s="2"/>
      <c r="M1103" s="2"/>
      <c r="N1103" s="2"/>
      <c r="O1103" s="2"/>
      <c r="P1103" s="2"/>
      <c r="Q1103" s="2"/>
      <c r="R1103" s="2"/>
      <c r="S1103" s="2"/>
      <c r="T1103" s="2"/>
      <c r="U1103" s="2"/>
      <c r="V1103" s="2"/>
      <c r="W1103" s="2"/>
      <c r="X1103" s="2"/>
      <c r="Y1103" s="2"/>
      <c r="Z1103" s="2"/>
      <c r="AA1103" s="2"/>
      <c r="AB1103" s="2"/>
      <c r="AC1103" s="2"/>
      <c r="AD1103" s="2"/>
      <c r="AE1103" s="2"/>
      <c r="AF1103" s="2"/>
      <c r="AG1103" s="2"/>
      <c r="AH1103" s="2"/>
      <c r="AI1103" s="2"/>
      <c r="AJ1103" s="2"/>
      <c r="AK1103" s="2"/>
      <c r="AL1103" s="2"/>
      <c r="AM1103" s="2"/>
      <c r="AN1103" s="2"/>
      <c r="AO1103" s="2"/>
      <c r="AP1103" s="2"/>
      <c r="AQ1103" s="2"/>
      <c r="AR1103" s="2"/>
      <c r="AS1103" s="2"/>
      <c r="AT1103" s="2"/>
      <c r="AU1103" s="2"/>
      <c r="AV1103" s="2"/>
      <c r="AW1103" s="2"/>
      <c r="AX1103" s="2"/>
      <c r="AY1103" s="2"/>
      <c r="AZ1103" s="2"/>
      <c r="BA1103" s="2"/>
      <c r="BB1103" s="2"/>
      <c r="BC1103" s="2"/>
      <c r="BD1103" s="2"/>
      <c r="BE1103" s="2"/>
      <c r="BF1103" s="2"/>
      <c r="BG1103" s="2"/>
      <c r="BH1103" s="2"/>
      <c r="BI1103" s="2"/>
      <c r="BJ1103" s="2"/>
      <c r="BK1103" s="2"/>
      <c r="BL1103" s="2"/>
      <c r="BM1103" s="2"/>
      <c r="BN1103" s="2"/>
      <c r="BO1103" s="2"/>
      <c r="BP1103" s="2"/>
      <c r="BQ1103" s="2"/>
      <c r="BR1103" s="2"/>
      <c r="BS1103" s="2"/>
      <c r="BT1103" s="2"/>
      <c r="BU1103" s="2"/>
      <c r="BV1103" s="2"/>
      <c r="BW1103" s="2"/>
      <c r="BX1103" s="2"/>
      <c r="BY1103" s="2"/>
      <c r="BZ1103" s="2"/>
      <c r="CA1103" s="2"/>
      <c r="CB1103" s="2"/>
      <c r="CC1103" s="2"/>
      <c r="CD1103" s="2"/>
      <c r="CE1103" s="2"/>
      <c r="CF1103" s="2"/>
      <c r="CG1103" s="2"/>
      <c r="CH1103" s="2"/>
      <c r="CI1103" s="2"/>
      <c r="CJ1103" s="2"/>
      <c r="CK1103" s="2"/>
      <c r="CL1103" s="2"/>
      <c r="CM1103" s="2"/>
      <c r="CN1103" s="2"/>
      <c r="CO1103" s="2"/>
      <c r="CP1103" s="2"/>
      <c r="CQ1103" s="2"/>
      <c r="CR1103" s="2"/>
      <c r="CS1103" s="2"/>
      <c r="CT1103" s="2"/>
      <c r="CU1103" s="2"/>
      <c r="CV1103" s="2"/>
      <c r="CW1103" s="2"/>
      <c r="CX1103" s="2"/>
      <c r="CY1103" s="2"/>
      <c r="CZ1103" s="2"/>
      <c r="DA1103" s="2"/>
      <c r="DB1103" s="2"/>
      <c r="DC1103" s="2"/>
      <c r="DD1103" s="2"/>
      <c r="DE1103" s="2"/>
      <c r="DF1103" s="2"/>
      <c r="DG1103" s="2"/>
      <c r="DH1103" s="2"/>
      <c r="DI1103" s="2"/>
      <c r="DJ1103" s="2"/>
      <c r="DK1103" s="2"/>
      <c r="DL1103" s="2"/>
      <c r="DM1103" s="2"/>
      <c r="DN1103" s="2"/>
      <c r="DO1103" s="2"/>
      <c r="DP1103" s="2"/>
    </row>
    <row r="1104" spans="9:120" ht="9.9499999999999993" customHeight="1">
      <c r="I1104" s="2"/>
      <c r="J1104" s="2"/>
      <c r="K1104" s="2"/>
      <c r="L1104" s="2"/>
      <c r="M1104" s="2"/>
      <c r="N1104" s="2"/>
      <c r="O1104" s="2"/>
      <c r="P1104" s="2"/>
      <c r="Q1104" s="2"/>
      <c r="R1104" s="2"/>
      <c r="S1104" s="2"/>
      <c r="T1104" s="2"/>
      <c r="U1104" s="2"/>
      <c r="V1104" s="2"/>
      <c r="W1104" s="2"/>
      <c r="X1104" s="2"/>
      <c r="Y1104" s="2"/>
      <c r="Z1104" s="2"/>
      <c r="AA1104" s="2"/>
      <c r="AB1104" s="2"/>
      <c r="AC1104" s="2"/>
      <c r="AD1104" s="2"/>
      <c r="AE1104" s="2"/>
      <c r="AF1104" s="2"/>
      <c r="AG1104" s="2"/>
      <c r="AH1104" s="2"/>
      <c r="AI1104" s="2"/>
      <c r="AJ1104" s="2"/>
      <c r="AK1104" s="2"/>
      <c r="AL1104" s="2"/>
      <c r="AM1104" s="2"/>
      <c r="AN1104" s="2"/>
      <c r="AO1104" s="2"/>
      <c r="AP1104" s="2"/>
      <c r="AQ1104" s="2"/>
      <c r="AR1104" s="2"/>
      <c r="AS1104" s="2"/>
      <c r="AT1104" s="2"/>
      <c r="AU1104" s="2"/>
      <c r="AV1104" s="2"/>
      <c r="AW1104" s="2"/>
      <c r="AX1104" s="2"/>
      <c r="AY1104" s="2"/>
      <c r="AZ1104" s="2"/>
      <c r="BA1104" s="2"/>
      <c r="BB1104" s="2"/>
      <c r="BC1104" s="2"/>
      <c r="BD1104" s="2"/>
      <c r="BE1104" s="2"/>
      <c r="BF1104" s="2"/>
      <c r="BG1104" s="2"/>
      <c r="BH1104" s="2"/>
      <c r="BI1104" s="2"/>
      <c r="BJ1104" s="2"/>
      <c r="BK1104" s="2"/>
      <c r="BL1104" s="2"/>
      <c r="BM1104" s="2"/>
      <c r="BN1104" s="2"/>
      <c r="BO1104" s="2"/>
      <c r="BP1104" s="2"/>
      <c r="BQ1104" s="2"/>
      <c r="BR1104" s="2"/>
      <c r="BS1104" s="2"/>
      <c r="BT1104" s="2"/>
      <c r="BU1104" s="2"/>
      <c r="BV1104" s="2"/>
      <c r="BW1104" s="2"/>
      <c r="BX1104" s="2"/>
      <c r="BY1104" s="2"/>
      <c r="BZ1104" s="2"/>
      <c r="CA1104" s="2"/>
      <c r="CB1104" s="2"/>
      <c r="CC1104" s="2"/>
      <c r="CD1104" s="2"/>
      <c r="CE1104" s="2"/>
      <c r="CF1104" s="2"/>
      <c r="CG1104" s="2"/>
      <c r="CH1104" s="2"/>
      <c r="CI1104" s="2"/>
      <c r="CJ1104" s="2"/>
      <c r="CK1104" s="2"/>
      <c r="CL1104" s="2"/>
      <c r="CM1104" s="2"/>
      <c r="CN1104" s="2"/>
      <c r="CO1104" s="2"/>
      <c r="CP1104" s="2"/>
      <c r="CQ1104" s="2"/>
      <c r="CR1104" s="2"/>
      <c r="CS1104" s="2"/>
      <c r="CT1104" s="2"/>
      <c r="CU1104" s="2"/>
      <c r="CV1104" s="2"/>
      <c r="CW1104" s="2"/>
      <c r="CX1104" s="2"/>
      <c r="CY1104" s="2"/>
      <c r="CZ1104" s="2"/>
      <c r="DA1104" s="2"/>
      <c r="DB1104" s="2"/>
      <c r="DC1104" s="2"/>
      <c r="DD1104" s="2"/>
      <c r="DE1104" s="2"/>
      <c r="DF1104" s="2"/>
      <c r="DG1104" s="2"/>
      <c r="DH1104" s="2"/>
      <c r="DI1104" s="2"/>
      <c r="DJ1104" s="2"/>
      <c r="DK1104" s="2"/>
      <c r="DL1104" s="2"/>
      <c r="DM1104" s="2"/>
      <c r="DN1104" s="2"/>
      <c r="DO1104" s="2"/>
      <c r="DP1104" s="2"/>
    </row>
    <row r="1105" spans="9:120" ht="9.9499999999999993" customHeight="1">
      <c r="I1105" s="2"/>
      <c r="J1105" s="2"/>
      <c r="K1105" s="2"/>
      <c r="L1105" s="2"/>
      <c r="M1105" s="2"/>
      <c r="N1105" s="2"/>
      <c r="O1105" s="2"/>
      <c r="P1105" s="2"/>
      <c r="Q1105" s="2"/>
      <c r="R1105" s="2"/>
      <c r="S1105" s="2"/>
      <c r="T1105" s="2"/>
      <c r="U1105" s="2"/>
      <c r="V1105" s="2"/>
      <c r="W1105" s="2"/>
      <c r="X1105" s="2"/>
      <c r="Y1105" s="2"/>
      <c r="Z1105" s="2"/>
      <c r="AA1105" s="2"/>
      <c r="AB1105" s="2"/>
      <c r="AC1105" s="2"/>
      <c r="AD1105" s="2"/>
      <c r="AE1105" s="2"/>
      <c r="AF1105" s="2"/>
      <c r="AG1105" s="2"/>
      <c r="AH1105" s="2"/>
      <c r="AI1105" s="2"/>
      <c r="AJ1105" s="2"/>
      <c r="AK1105" s="2"/>
      <c r="AL1105" s="2"/>
      <c r="AM1105" s="2"/>
      <c r="AN1105" s="2"/>
      <c r="AO1105" s="2"/>
      <c r="AP1105" s="2"/>
      <c r="AQ1105" s="2"/>
      <c r="AR1105" s="2"/>
      <c r="AS1105" s="2"/>
      <c r="AT1105" s="2"/>
      <c r="AU1105" s="2"/>
      <c r="AV1105" s="2"/>
      <c r="AW1105" s="2"/>
      <c r="AX1105" s="2"/>
      <c r="AY1105" s="2"/>
      <c r="AZ1105" s="2"/>
      <c r="BA1105" s="2"/>
      <c r="BB1105" s="2"/>
      <c r="BC1105" s="2"/>
      <c r="BD1105" s="2"/>
      <c r="BE1105" s="2"/>
      <c r="BF1105" s="2"/>
      <c r="BG1105" s="2"/>
      <c r="BH1105" s="2"/>
      <c r="BI1105" s="2"/>
      <c r="BJ1105" s="2"/>
      <c r="BK1105" s="2"/>
      <c r="BL1105" s="2"/>
      <c r="BM1105" s="2"/>
      <c r="BN1105" s="2"/>
      <c r="BO1105" s="2"/>
      <c r="BP1105" s="2"/>
      <c r="BQ1105" s="2"/>
      <c r="BR1105" s="2"/>
      <c r="BS1105" s="2"/>
      <c r="BT1105" s="2"/>
      <c r="BU1105" s="2"/>
      <c r="BV1105" s="2"/>
      <c r="BW1105" s="2"/>
      <c r="BX1105" s="2"/>
      <c r="BY1105" s="2"/>
      <c r="BZ1105" s="2"/>
      <c r="CA1105" s="2"/>
      <c r="CB1105" s="2"/>
      <c r="CC1105" s="2"/>
      <c r="CD1105" s="2"/>
      <c r="CE1105" s="2"/>
      <c r="CF1105" s="2"/>
      <c r="CG1105" s="2"/>
      <c r="CH1105" s="2"/>
      <c r="CI1105" s="2"/>
      <c r="CJ1105" s="2"/>
      <c r="CK1105" s="2"/>
      <c r="CL1105" s="2"/>
      <c r="CM1105" s="2"/>
      <c r="CN1105" s="2"/>
      <c r="CO1105" s="2"/>
      <c r="CP1105" s="2"/>
      <c r="CQ1105" s="2"/>
      <c r="CR1105" s="2"/>
      <c r="CS1105" s="2"/>
      <c r="CT1105" s="2"/>
      <c r="CU1105" s="2"/>
      <c r="CV1105" s="2"/>
      <c r="CW1105" s="2"/>
      <c r="CX1105" s="2"/>
      <c r="CY1105" s="2"/>
      <c r="CZ1105" s="2"/>
      <c r="DA1105" s="2"/>
      <c r="DB1105" s="2"/>
      <c r="DC1105" s="2"/>
      <c r="DD1105" s="2"/>
      <c r="DE1105" s="2"/>
      <c r="DF1105" s="2"/>
      <c r="DG1105" s="2"/>
      <c r="DH1105" s="2"/>
      <c r="DI1105" s="2"/>
      <c r="DJ1105" s="2"/>
      <c r="DK1105" s="2"/>
      <c r="DL1105" s="2"/>
      <c r="DM1105" s="2"/>
      <c r="DN1105" s="2"/>
      <c r="DO1105" s="2"/>
      <c r="DP1105" s="2"/>
    </row>
    <row r="1106" spans="9:120" ht="9.9499999999999993" customHeight="1">
      <c r="I1106" s="2"/>
      <c r="J1106" s="2"/>
      <c r="K1106" s="2"/>
      <c r="L1106" s="2"/>
      <c r="M1106" s="2"/>
      <c r="N1106" s="2"/>
      <c r="O1106" s="2"/>
      <c r="P1106" s="2"/>
      <c r="Q1106" s="2"/>
      <c r="R1106" s="2"/>
      <c r="S1106" s="2"/>
      <c r="T1106" s="2"/>
      <c r="U1106" s="2"/>
      <c r="V1106" s="2"/>
      <c r="W1106" s="2"/>
      <c r="X1106" s="2"/>
      <c r="Y1106" s="2"/>
      <c r="Z1106" s="2"/>
      <c r="AA1106" s="2"/>
      <c r="AB1106" s="2"/>
      <c r="AC1106" s="2"/>
      <c r="AD1106" s="2"/>
      <c r="AE1106" s="2"/>
      <c r="AF1106" s="2"/>
      <c r="AG1106" s="2"/>
      <c r="AH1106" s="2"/>
      <c r="AI1106" s="2"/>
      <c r="AJ1106" s="2"/>
      <c r="AK1106" s="2"/>
      <c r="AL1106" s="2"/>
      <c r="AM1106" s="2"/>
      <c r="AN1106" s="2"/>
      <c r="AO1106" s="2"/>
      <c r="AP1106" s="2"/>
      <c r="AQ1106" s="2"/>
      <c r="AR1106" s="2"/>
      <c r="AS1106" s="2"/>
      <c r="AT1106" s="2"/>
      <c r="AU1106" s="2"/>
      <c r="AV1106" s="2"/>
      <c r="AW1106" s="2"/>
      <c r="AX1106" s="2"/>
      <c r="AY1106" s="2"/>
      <c r="AZ1106" s="2"/>
      <c r="BA1106" s="2"/>
      <c r="BB1106" s="2"/>
      <c r="BC1106" s="2"/>
      <c r="BD1106" s="2"/>
      <c r="BE1106" s="2"/>
      <c r="BF1106" s="2"/>
      <c r="BG1106" s="2"/>
      <c r="BH1106" s="2"/>
      <c r="BI1106" s="2"/>
      <c r="BJ1106" s="2"/>
      <c r="BK1106" s="2"/>
      <c r="BL1106" s="2"/>
      <c r="BM1106" s="2"/>
      <c r="BN1106" s="2"/>
      <c r="BO1106" s="2"/>
      <c r="BP1106" s="2"/>
      <c r="BQ1106" s="2"/>
      <c r="BR1106" s="2"/>
      <c r="BS1106" s="2"/>
      <c r="BT1106" s="2"/>
      <c r="BU1106" s="2"/>
      <c r="BV1106" s="2"/>
      <c r="BW1106" s="2"/>
      <c r="BX1106" s="2"/>
      <c r="BY1106" s="2"/>
      <c r="BZ1106" s="2"/>
      <c r="CA1106" s="2"/>
      <c r="CB1106" s="2"/>
      <c r="CC1106" s="2"/>
      <c r="CD1106" s="2"/>
      <c r="CE1106" s="2"/>
      <c r="CF1106" s="2"/>
      <c r="CG1106" s="2"/>
      <c r="CH1106" s="2"/>
      <c r="CI1106" s="2"/>
      <c r="CJ1106" s="2"/>
      <c r="CK1106" s="2"/>
      <c r="CL1106" s="2"/>
      <c r="CM1106" s="2"/>
      <c r="CN1106" s="2"/>
      <c r="CO1106" s="2"/>
      <c r="CP1106" s="2"/>
      <c r="CQ1106" s="2"/>
      <c r="CR1106" s="2"/>
      <c r="CS1106" s="2"/>
      <c r="CT1106" s="2"/>
      <c r="CU1106" s="2"/>
      <c r="CV1106" s="2"/>
      <c r="CW1106" s="2"/>
      <c r="CX1106" s="2"/>
      <c r="CY1106" s="2"/>
      <c r="CZ1106" s="2"/>
      <c r="DA1106" s="2"/>
      <c r="DB1106" s="2"/>
      <c r="DC1106" s="2"/>
      <c r="DD1106" s="2"/>
      <c r="DE1106" s="2"/>
      <c r="DF1106" s="2"/>
      <c r="DG1106" s="2"/>
      <c r="DH1106" s="2"/>
      <c r="DI1106" s="2"/>
      <c r="DJ1106" s="2"/>
      <c r="DK1106" s="2"/>
      <c r="DL1106" s="2"/>
      <c r="DM1106" s="2"/>
      <c r="DN1106" s="2"/>
      <c r="DO1106" s="2"/>
      <c r="DP1106" s="2"/>
    </row>
    <row r="1107" spans="9:120" ht="9.9499999999999993" customHeight="1">
      <c r="I1107" s="2"/>
      <c r="J1107" s="2"/>
      <c r="K1107" s="2"/>
      <c r="L1107" s="2"/>
      <c r="M1107" s="2"/>
      <c r="N1107" s="2"/>
      <c r="O1107" s="2"/>
      <c r="P1107" s="2"/>
      <c r="Q1107" s="2"/>
      <c r="R1107" s="2"/>
      <c r="S1107" s="2"/>
      <c r="T1107" s="2"/>
      <c r="U1107" s="2"/>
      <c r="V1107" s="2"/>
      <c r="W1107" s="2"/>
      <c r="X1107" s="2"/>
      <c r="Y1107" s="2"/>
      <c r="Z1107" s="2"/>
      <c r="AA1107" s="2"/>
      <c r="AB1107" s="2"/>
      <c r="AC1107" s="2"/>
      <c r="AD1107" s="2"/>
      <c r="AE1107" s="2"/>
      <c r="AF1107" s="2"/>
      <c r="AG1107" s="2"/>
      <c r="AH1107" s="2"/>
      <c r="AI1107" s="2"/>
      <c r="AJ1107" s="2"/>
      <c r="AK1107" s="2"/>
      <c r="AL1107" s="2"/>
      <c r="AM1107" s="2"/>
      <c r="AN1107" s="2"/>
      <c r="AO1107" s="2"/>
      <c r="AP1107" s="2"/>
      <c r="AQ1107" s="2"/>
      <c r="AR1107" s="2"/>
      <c r="AS1107" s="2"/>
      <c r="AT1107" s="2"/>
      <c r="AU1107" s="2"/>
      <c r="AV1107" s="2"/>
      <c r="AW1107" s="2"/>
      <c r="AX1107" s="2"/>
      <c r="AY1107" s="2"/>
      <c r="AZ1107" s="2"/>
      <c r="BA1107" s="2"/>
      <c r="BB1107" s="2"/>
      <c r="BC1107" s="2"/>
      <c r="BD1107" s="2"/>
      <c r="BE1107" s="2"/>
      <c r="BF1107" s="2"/>
      <c r="BG1107" s="2"/>
      <c r="BH1107" s="2"/>
      <c r="BI1107" s="2"/>
      <c r="BJ1107" s="2"/>
      <c r="BK1107" s="2"/>
      <c r="BL1107" s="2"/>
      <c r="BM1107" s="2"/>
      <c r="BN1107" s="2"/>
      <c r="BO1107" s="2"/>
      <c r="BP1107" s="2"/>
      <c r="BQ1107" s="2"/>
      <c r="BR1107" s="2"/>
      <c r="BS1107" s="2"/>
      <c r="BT1107" s="2"/>
      <c r="BU1107" s="2"/>
      <c r="BV1107" s="2"/>
      <c r="BW1107" s="2"/>
      <c r="BX1107" s="2"/>
      <c r="BY1107" s="2"/>
      <c r="BZ1107" s="2"/>
      <c r="CA1107" s="2"/>
      <c r="CB1107" s="2"/>
      <c r="CC1107" s="2"/>
      <c r="CD1107" s="2"/>
      <c r="CE1107" s="2"/>
      <c r="CF1107" s="2"/>
      <c r="CG1107" s="2"/>
      <c r="CH1107" s="2"/>
      <c r="CI1107" s="2"/>
      <c r="CJ1107" s="2"/>
      <c r="CK1107" s="2"/>
      <c r="CL1107" s="2"/>
      <c r="CM1107" s="2"/>
      <c r="CN1107" s="2"/>
      <c r="CO1107" s="2"/>
      <c r="CP1107" s="2"/>
      <c r="CQ1107" s="2"/>
      <c r="CR1107" s="2"/>
      <c r="CS1107" s="2"/>
      <c r="CT1107" s="2"/>
      <c r="CU1107" s="2"/>
      <c r="CV1107" s="2"/>
      <c r="CW1107" s="2"/>
      <c r="CX1107" s="2"/>
      <c r="CY1107" s="2"/>
      <c r="CZ1107" s="2"/>
      <c r="DA1107" s="2"/>
      <c r="DB1107" s="2"/>
      <c r="DC1107" s="2"/>
      <c r="DD1107" s="2"/>
      <c r="DE1107" s="2"/>
      <c r="DF1107" s="2"/>
      <c r="DG1107" s="2"/>
      <c r="DH1107" s="2"/>
      <c r="DI1107" s="2"/>
      <c r="DJ1107" s="2"/>
      <c r="DK1107" s="2"/>
      <c r="DL1107" s="2"/>
      <c r="DM1107" s="2"/>
      <c r="DN1107" s="2"/>
      <c r="DO1107" s="2"/>
      <c r="DP1107" s="2"/>
    </row>
    <row r="1108" spans="9:120" ht="9.9499999999999993" customHeight="1">
      <c r="I1108" s="2"/>
      <c r="J1108" s="2"/>
      <c r="K1108" s="2"/>
      <c r="L1108" s="2"/>
      <c r="M1108" s="2"/>
      <c r="N1108" s="2"/>
      <c r="O1108" s="2"/>
      <c r="P1108" s="2"/>
      <c r="Q1108" s="2"/>
      <c r="R1108" s="2"/>
      <c r="S1108" s="2"/>
      <c r="T1108" s="2"/>
      <c r="U1108" s="2"/>
      <c r="V1108" s="2"/>
      <c r="W1108" s="2"/>
      <c r="X1108" s="2"/>
      <c r="Y1108" s="2"/>
      <c r="Z1108" s="2"/>
      <c r="AA1108" s="2"/>
      <c r="AB1108" s="2"/>
      <c r="AC1108" s="2"/>
      <c r="AD1108" s="2"/>
      <c r="AE1108" s="2"/>
      <c r="AF1108" s="2"/>
      <c r="AG1108" s="2"/>
      <c r="AH1108" s="2"/>
      <c r="AI1108" s="2"/>
      <c r="AJ1108" s="2"/>
      <c r="AK1108" s="2"/>
      <c r="AL1108" s="2"/>
      <c r="AM1108" s="2"/>
      <c r="AN1108" s="2"/>
      <c r="AO1108" s="2"/>
      <c r="AP1108" s="2"/>
      <c r="AQ1108" s="2"/>
      <c r="AR1108" s="2"/>
      <c r="AS1108" s="2"/>
      <c r="AT1108" s="2"/>
      <c r="AU1108" s="2"/>
      <c r="AV1108" s="2"/>
      <c r="AW1108" s="2"/>
      <c r="AX1108" s="2"/>
      <c r="AY1108" s="2"/>
      <c r="AZ1108" s="2"/>
      <c r="BA1108" s="2"/>
      <c r="BB1108" s="2"/>
      <c r="BC1108" s="2"/>
      <c r="BD1108" s="2"/>
      <c r="BE1108" s="2"/>
      <c r="BF1108" s="2"/>
      <c r="BG1108" s="2"/>
      <c r="BH1108" s="2"/>
      <c r="BI1108" s="2"/>
      <c r="BJ1108" s="2"/>
      <c r="BK1108" s="2"/>
      <c r="BL1108" s="2"/>
      <c r="BM1108" s="2"/>
      <c r="BN1108" s="2"/>
      <c r="BO1108" s="2"/>
      <c r="BP1108" s="2"/>
      <c r="BQ1108" s="2"/>
      <c r="BR1108" s="2"/>
      <c r="BS1108" s="2"/>
      <c r="BT1108" s="2"/>
      <c r="BU1108" s="2"/>
      <c r="BV1108" s="2"/>
      <c r="BW1108" s="2"/>
      <c r="BX1108" s="2"/>
      <c r="BY1108" s="2"/>
      <c r="BZ1108" s="2"/>
      <c r="CA1108" s="2"/>
      <c r="CB1108" s="2"/>
      <c r="CC1108" s="2"/>
      <c r="CD1108" s="2"/>
      <c r="CE1108" s="2"/>
      <c r="CF1108" s="2"/>
      <c r="CG1108" s="2"/>
      <c r="CH1108" s="2"/>
      <c r="CI1108" s="2"/>
      <c r="CJ1108" s="2"/>
      <c r="CK1108" s="2"/>
      <c r="CL1108" s="2"/>
      <c r="CM1108" s="2"/>
      <c r="CN1108" s="2"/>
      <c r="CO1108" s="2"/>
      <c r="CP1108" s="2"/>
      <c r="CQ1108" s="2"/>
      <c r="CR1108" s="2"/>
      <c r="CS1108" s="2"/>
      <c r="CT1108" s="2"/>
      <c r="CU1108" s="2"/>
      <c r="CV1108" s="2"/>
      <c r="CW1108" s="2"/>
      <c r="CX1108" s="2"/>
      <c r="CY1108" s="2"/>
      <c r="CZ1108" s="2"/>
      <c r="DA1108" s="2"/>
      <c r="DB1108" s="2"/>
      <c r="DC1108" s="2"/>
      <c r="DD1108" s="2"/>
      <c r="DE1108" s="2"/>
      <c r="DF1108" s="2"/>
      <c r="DG1108" s="2"/>
      <c r="DH1108" s="2"/>
      <c r="DI1108" s="2"/>
      <c r="DJ1108" s="2"/>
      <c r="DK1108" s="2"/>
      <c r="DL1108" s="2"/>
      <c r="DM1108" s="2"/>
      <c r="DN1108" s="2"/>
      <c r="DO1108" s="2"/>
      <c r="DP1108" s="2"/>
    </row>
    <row r="1109" spans="9:120" ht="9.9499999999999993" customHeight="1">
      <c r="I1109" s="2"/>
      <c r="J1109" s="2"/>
      <c r="K1109" s="2"/>
      <c r="L1109" s="2"/>
      <c r="M1109" s="2"/>
      <c r="N1109" s="2"/>
      <c r="O1109" s="2"/>
      <c r="P1109" s="2"/>
      <c r="Q1109" s="2"/>
      <c r="R1109" s="2"/>
      <c r="S1109" s="2"/>
      <c r="T1109" s="2"/>
      <c r="U1109" s="2"/>
      <c r="V1109" s="2"/>
      <c r="W1109" s="2"/>
      <c r="X1109" s="2"/>
      <c r="Y1109" s="2"/>
      <c r="Z1109" s="2"/>
      <c r="AA1109" s="2"/>
      <c r="AB1109" s="2"/>
      <c r="AC1109" s="2"/>
      <c r="AD1109" s="2"/>
      <c r="AE1109" s="2"/>
      <c r="AF1109" s="2"/>
      <c r="AG1109" s="2"/>
      <c r="AH1109" s="2"/>
      <c r="AI1109" s="2"/>
      <c r="AJ1109" s="2"/>
      <c r="AK1109" s="2"/>
      <c r="AL1109" s="2"/>
      <c r="AM1109" s="2"/>
      <c r="AN1109" s="2"/>
      <c r="AO1109" s="2"/>
      <c r="AP1109" s="2"/>
      <c r="AQ1109" s="2"/>
      <c r="AR1109" s="2"/>
      <c r="AS1109" s="2"/>
      <c r="AT1109" s="2"/>
      <c r="AU1109" s="2"/>
      <c r="AV1109" s="2"/>
      <c r="AW1109" s="2"/>
      <c r="AX1109" s="2"/>
      <c r="AY1109" s="2"/>
      <c r="AZ1109" s="2"/>
      <c r="BA1109" s="2"/>
      <c r="BB1109" s="2"/>
      <c r="BC1109" s="2"/>
      <c r="BD1109" s="2"/>
      <c r="BE1109" s="2"/>
      <c r="BF1109" s="2"/>
      <c r="BG1109" s="2"/>
      <c r="BH1109" s="2"/>
      <c r="BI1109" s="2"/>
      <c r="BJ1109" s="2"/>
      <c r="BK1109" s="2"/>
      <c r="BL1109" s="2"/>
      <c r="BM1109" s="2"/>
      <c r="BN1109" s="2"/>
      <c r="BO1109" s="2"/>
      <c r="BP1109" s="2"/>
      <c r="BQ1109" s="2"/>
      <c r="BR1109" s="2"/>
      <c r="BS1109" s="2"/>
      <c r="BT1109" s="2"/>
      <c r="BU1109" s="2"/>
      <c r="BV1109" s="2"/>
      <c r="BW1109" s="2"/>
      <c r="BX1109" s="2"/>
      <c r="BY1109" s="2"/>
      <c r="BZ1109" s="2"/>
      <c r="CA1109" s="2"/>
      <c r="CB1109" s="2"/>
      <c r="CC1109" s="2"/>
      <c r="CD1109" s="2"/>
      <c r="CE1109" s="2"/>
      <c r="CF1109" s="2"/>
      <c r="CG1109" s="2"/>
      <c r="CH1109" s="2"/>
      <c r="CI1109" s="2"/>
      <c r="CJ1109" s="2"/>
      <c r="CK1109" s="2"/>
      <c r="CL1109" s="2"/>
      <c r="CM1109" s="2"/>
      <c r="CN1109" s="2"/>
      <c r="CO1109" s="2"/>
      <c r="CP1109" s="2"/>
      <c r="CQ1109" s="2"/>
      <c r="CR1109" s="2"/>
      <c r="CS1109" s="2"/>
      <c r="CT1109" s="2"/>
      <c r="CU1109" s="2"/>
      <c r="CV1109" s="2"/>
      <c r="CW1109" s="2"/>
      <c r="CX1109" s="2"/>
      <c r="CY1109" s="2"/>
      <c r="CZ1109" s="2"/>
      <c r="DA1109" s="2"/>
      <c r="DB1109" s="2"/>
      <c r="DC1109" s="2"/>
      <c r="DD1109" s="2"/>
      <c r="DE1109" s="2"/>
      <c r="DF1109" s="2"/>
      <c r="DG1109" s="2"/>
      <c r="DH1109" s="2"/>
      <c r="DI1109" s="2"/>
      <c r="DJ1109" s="2"/>
      <c r="DK1109" s="2"/>
      <c r="DL1109" s="2"/>
      <c r="DM1109" s="2"/>
      <c r="DN1109" s="2"/>
      <c r="DO1109" s="2"/>
      <c r="DP1109" s="2"/>
    </row>
    <row r="1110" spans="9:120" ht="9.9499999999999993" customHeight="1">
      <c r="I1110" s="2"/>
      <c r="J1110" s="2"/>
      <c r="K1110" s="2"/>
      <c r="L1110" s="2"/>
      <c r="M1110" s="2"/>
      <c r="N1110" s="2"/>
      <c r="O1110" s="2"/>
      <c r="P1110" s="2"/>
      <c r="Q1110" s="2"/>
      <c r="R1110" s="2"/>
      <c r="S1110" s="2"/>
      <c r="T1110" s="2"/>
      <c r="U1110" s="2"/>
      <c r="V1110" s="2"/>
      <c r="W1110" s="2"/>
      <c r="X1110" s="2"/>
      <c r="Y1110" s="2"/>
      <c r="Z1110" s="2"/>
      <c r="AA1110" s="2"/>
      <c r="AB1110" s="2"/>
      <c r="AC1110" s="2"/>
      <c r="AD1110" s="2"/>
      <c r="AE1110" s="2"/>
      <c r="AF1110" s="2"/>
      <c r="AG1110" s="2"/>
      <c r="AH1110" s="2"/>
      <c r="AI1110" s="2"/>
      <c r="AJ1110" s="2"/>
      <c r="AK1110" s="2"/>
      <c r="AL1110" s="2"/>
      <c r="AM1110" s="2"/>
      <c r="AN1110" s="2"/>
      <c r="AO1110" s="2"/>
      <c r="AP1110" s="2"/>
      <c r="AQ1110" s="2"/>
      <c r="AR1110" s="2"/>
      <c r="AS1110" s="2"/>
      <c r="AT1110" s="2"/>
      <c r="AU1110" s="2"/>
      <c r="AV1110" s="2"/>
      <c r="AW1110" s="2"/>
      <c r="AX1110" s="2"/>
      <c r="AY1110" s="2"/>
      <c r="AZ1110" s="2"/>
      <c r="BA1110" s="2"/>
      <c r="BB1110" s="2"/>
      <c r="BC1110" s="2"/>
      <c r="BD1110" s="2"/>
      <c r="BE1110" s="2"/>
      <c r="BF1110" s="2"/>
      <c r="BG1110" s="2"/>
      <c r="BH1110" s="2"/>
      <c r="BI1110" s="2"/>
      <c r="BJ1110" s="2"/>
      <c r="BK1110" s="2"/>
      <c r="BL1110" s="2"/>
      <c r="BM1110" s="2"/>
      <c r="BN1110" s="2"/>
      <c r="BO1110" s="2"/>
      <c r="BP1110" s="2"/>
      <c r="BQ1110" s="2"/>
      <c r="BR1110" s="2"/>
      <c r="BS1110" s="2"/>
      <c r="BT1110" s="2"/>
      <c r="BU1110" s="2"/>
      <c r="BV1110" s="2"/>
      <c r="BW1110" s="2"/>
      <c r="BX1110" s="2"/>
      <c r="BY1110" s="2"/>
      <c r="BZ1110" s="2"/>
      <c r="CA1110" s="2"/>
      <c r="CB1110" s="2"/>
      <c r="CC1110" s="2"/>
      <c r="CD1110" s="2"/>
      <c r="CE1110" s="2"/>
      <c r="CF1110" s="2"/>
      <c r="CG1110" s="2"/>
      <c r="CH1110" s="2"/>
      <c r="CI1110" s="2"/>
      <c r="CJ1110" s="2"/>
      <c r="CK1110" s="2"/>
      <c r="CL1110" s="2"/>
      <c r="CM1110" s="2"/>
      <c r="CN1110" s="2"/>
      <c r="CO1110" s="2"/>
      <c r="CP1110" s="2"/>
      <c r="CQ1110" s="2"/>
      <c r="CR1110" s="2"/>
      <c r="CS1110" s="2"/>
      <c r="CT1110" s="2"/>
      <c r="CU1110" s="2"/>
      <c r="CV1110" s="2"/>
      <c r="CW1110" s="2"/>
      <c r="CX1110" s="2"/>
      <c r="CY1110" s="2"/>
      <c r="CZ1110" s="2"/>
      <c r="DA1110" s="2"/>
      <c r="DB1110" s="2"/>
      <c r="DC1110" s="2"/>
      <c r="DD1110" s="2"/>
      <c r="DE1110" s="2"/>
      <c r="DF1110" s="2"/>
      <c r="DG1110" s="2"/>
      <c r="DH1110" s="2"/>
      <c r="DI1110" s="2"/>
      <c r="DJ1110" s="2"/>
      <c r="DK1110" s="2"/>
      <c r="DL1110" s="2"/>
      <c r="DM1110" s="2"/>
      <c r="DN1110" s="2"/>
      <c r="DO1110" s="2"/>
      <c r="DP1110" s="2"/>
    </row>
    <row r="1111" spans="9:120" ht="9.9499999999999993" customHeight="1">
      <c r="I1111" s="2"/>
      <c r="J1111" s="2"/>
      <c r="K1111" s="2"/>
      <c r="L1111" s="2"/>
      <c r="M1111" s="2"/>
      <c r="N1111" s="2"/>
      <c r="O1111" s="2"/>
      <c r="P1111" s="2"/>
      <c r="Q1111" s="2"/>
      <c r="R1111" s="2"/>
      <c r="S1111" s="2"/>
      <c r="T1111" s="2"/>
      <c r="U1111" s="2"/>
      <c r="V1111" s="2"/>
      <c r="W1111" s="2"/>
      <c r="X1111" s="2"/>
      <c r="Y1111" s="2"/>
      <c r="Z1111" s="2"/>
      <c r="AA1111" s="2"/>
      <c r="AB1111" s="2"/>
      <c r="AC1111" s="2"/>
      <c r="AD1111" s="2"/>
      <c r="AE1111" s="2"/>
      <c r="AF1111" s="2"/>
      <c r="AG1111" s="2"/>
      <c r="AH1111" s="2"/>
      <c r="AI1111" s="2"/>
      <c r="AJ1111" s="2"/>
      <c r="AK1111" s="2"/>
      <c r="AL1111" s="2"/>
      <c r="AM1111" s="2"/>
      <c r="AN1111" s="2"/>
      <c r="AO1111" s="2"/>
      <c r="AP1111" s="2"/>
      <c r="AQ1111" s="2"/>
      <c r="AR1111" s="2"/>
      <c r="AS1111" s="2"/>
      <c r="AT1111" s="2"/>
      <c r="AU1111" s="2"/>
      <c r="AV1111" s="2"/>
      <c r="AW1111" s="2"/>
      <c r="AX1111" s="2"/>
      <c r="AY1111" s="2"/>
      <c r="AZ1111" s="2"/>
      <c r="BA1111" s="2"/>
      <c r="BB1111" s="2"/>
      <c r="BC1111" s="2"/>
      <c r="BD1111" s="2"/>
      <c r="BE1111" s="2"/>
      <c r="BF1111" s="2"/>
      <c r="BG1111" s="2"/>
      <c r="BH1111" s="2"/>
      <c r="BI1111" s="2"/>
      <c r="BJ1111" s="2"/>
      <c r="BK1111" s="2"/>
      <c r="BL1111" s="2"/>
      <c r="BM1111" s="2"/>
      <c r="BN1111" s="2"/>
      <c r="BO1111" s="2"/>
      <c r="BP1111" s="2"/>
      <c r="BQ1111" s="2"/>
      <c r="BR1111" s="2"/>
      <c r="BS1111" s="2"/>
      <c r="BT1111" s="2"/>
      <c r="BU1111" s="2"/>
      <c r="BV1111" s="2"/>
      <c r="BW1111" s="2"/>
      <c r="BX1111" s="2"/>
      <c r="BY1111" s="2"/>
      <c r="BZ1111" s="2"/>
      <c r="CA1111" s="2"/>
      <c r="CB1111" s="2"/>
      <c r="CC1111" s="2"/>
      <c r="CD1111" s="2"/>
      <c r="CE1111" s="2"/>
      <c r="CF1111" s="2"/>
      <c r="CG1111" s="2"/>
      <c r="CH1111" s="2"/>
      <c r="CI1111" s="2"/>
      <c r="CJ1111" s="2"/>
      <c r="CK1111" s="2"/>
      <c r="CL1111" s="2"/>
      <c r="CM1111" s="2"/>
      <c r="CN1111" s="2"/>
      <c r="CO1111" s="2"/>
      <c r="CP1111" s="2"/>
      <c r="CQ1111" s="2"/>
      <c r="CR1111" s="2"/>
      <c r="CS1111" s="2"/>
      <c r="CT1111" s="2"/>
      <c r="CU1111" s="2"/>
      <c r="CV1111" s="2"/>
      <c r="CW1111" s="2"/>
      <c r="CX1111" s="2"/>
      <c r="CY1111" s="2"/>
      <c r="CZ1111" s="2"/>
      <c r="DA1111" s="2"/>
      <c r="DB1111" s="2"/>
      <c r="DC1111" s="2"/>
      <c r="DD1111" s="2"/>
      <c r="DE1111" s="2"/>
      <c r="DF1111" s="2"/>
      <c r="DG1111" s="2"/>
      <c r="DH1111" s="2"/>
      <c r="DI1111" s="2"/>
      <c r="DJ1111" s="2"/>
      <c r="DK1111" s="2"/>
      <c r="DL1111" s="2"/>
      <c r="DM1111" s="2"/>
      <c r="DN1111" s="2"/>
      <c r="DO1111" s="2"/>
      <c r="DP1111" s="2"/>
    </row>
    <row r="1112" spans="9:120" ht="9.9499999999999993" customHeight="1">
      <c r="I1112" s="2"/>
      <c r="J1112" s="2"/>
      <c r="K1112" s="2"/>
      <c r="L1112" s="2"/>
      <c r="M1112" s="2"/>
      <c r="N1112" s="2"/>
      <c r="O1112" s="2"/>
      <c r="P1112" s="2"/>
      <c r="Q1112" s="2"/>
      <c r="R1112" s="2"/>
      <c r="S1112" s="2"/>
      <c r="T1112" s="2"/>
      <c r="U1112" s="2"/>
      <c r="V1112" s="2"/>
      <c r="W1112" s="2"/>
      <c r="X1112" s="2"/>
      <c r="Y1112" s="2"/>
      <c r="Z1112" s="2"/>
      <c r="AA1112" s="2"/>
      <c r="AB1112" s="2"/>
      <c r="AC1112" s="2"/>
      <c r="AD1112" s="2"/>
      <c r="AE1112" s="2"/>
      <c r="AF1112" s="2"/>
      <c r="AG1112" s="2"/>
      <c r="AH1112" s="2"/>
      <c r="AI1112" s="2"/>
      <c r="AJ1112" s="2"/>
      <c r="AK1112" s="2"/>
      <c r="AL1112" s="2"/>
      <c r="AM1112" s="2"/>
      <c r="AN1112" s="2"/>
      <c r="AO1112" s="2"/>
      <c r="AP1112" s="2"/>
      <c r="AQ1112" s="2"/>
      <c r="AR1112" s="2"/>
      <c r="AS1112" s="2"/>
      <c r="AT1112" s="2"/>
      <c r="AU1112" s="2"/>
      <c r="AV1112" s="2"/>
      <c r="AW1112" s="2"/>
      <c r="AX1112" s="2"/>
      <c r="AY1112" s="2"/>
      <c r="AZ1112" s="2"/>
      <c r="BA1112" s="2"/>
      <c r="BB1112" s="2"/>
      <c r="BC1112" s="2"/>
      <c r="BD1112" s="2"/>
      <c r="BE1112" s="2"/>
      <c r="BF1112" s="2"/>
      <c r="BG1112" s="2"/>
      <c r="BH1112" s="2"/>
      <c r="BI1112" s="2"/>
      <c r="BJ1112" s="2"/>
      <c r="BK1112" s="2"/>
      <c r="BL1112" s="2"/>
      <c r="BM1112" s="2"/>
      <c r="BN1112" s="2"/>
      <c r="BO1112" s="2"/>
      <c r="BP1112" s="2"/>
      <c r="BQ1112" s="2"/>
      <c r="BR1112" s="2"/>
      <c r="BS1112" s="2"/>
      <c r="BT1112" s="2"/>
      <c r="BU1112" s="2"/>
      <c r="BV1112" s="2"/>
      <c r="BW1112" s="2"/>
      <c r="BX1112" s="2"/>
      <c r="BY1112" s="2"/>
      <c r="BZ1112" s="2"/>
      <c r="CA1112" s="2"/>
      <c r="CB1112" s="2"/>
      <c r="CC1112" s="2"/>
      <c r="CD1112" s="2"/>
      <c r="CE1112" s="2"/>
      <c r="CF1112" s="2"/>
      <c r="CG1112" s="2"/>
      <c r="CH1112" s="2"/>
      <c r="CI1112" s="2"/>
      <c r="CJ1112" s="2"/>
      <c r="CK1112" s="2"/>
      <c r="CL1112" s="2"/>
      <c r="CM1112" s="2"/>
      <c r="CN1112" s="2"/>
      <c r="CO1112" s="2"/>
      <c r="CP1112" s="2"/>
      <c r="CQ1112" s="2"/>
      <c r="CR1112" s="2"/>
      <c r="CS1112" s="2"/>
      <c r="CT1112" s="2"/>
      <c r="CU1112" s="2"/>
      <c r="CV1112" s="2"/>
      <c r="CW1112" s="2"/>
      <c r="CX1112" s="2"/>
      <c r="CY1112" s="2"/>
      <c r="CZ1112" s="2"/>
      <c r="DA1112" s="2"/>
      <c r="DB1112" s="2"/>
      <c r="DC1112" s="2"/>
      <c r="DD1112" s="2"/>
      <c r="DE1112" s="2"/>
      <c r="DF1112" s="2"/>
      <c r="DG1112" s="2"/>
      <c r="DH1112" s="2"/>
      <c r="DI1112" s="2"/>
      <c r="DJ1112" s="2"/>
      <c r="DK1112" s="2"/>
      <c r="DL1112" s="2"/>
      <c r="DM1112" s="2"/>
      <c r="DN1112" s="2"/>
      <c r="DO1112" s="2"/>
      <c r="DP1112" s="2"/>
    </row>
    <row r="1113" spans="9:120" ht="9.9499999999999993" customHeight="1">
      <c r="I1113" s="2"/>
      <c r="J1113" s="2"/>
      <c r="K1113" s="2"/>
      <c r="L1113" s="2"/>
      <c r="M1113" s="2"/>
      <c r="N1113" s="2"/>
      <c r="O1113" s="2"/>
      <c r="P1113" s="2"/>
      <c r="Q1113" s="2"/>
      <c r="R1113" s="2"/>
      <c r="S1113" s="2"/>
      <c r="T1113" s="2"/>
      <c r="U1113" s="2"/>
      <c r="V1113" s="2"/>
      <c r="W1113" s="2"/>
      <c r="X1113" s="2"/>
      <c r="Y1113" s="2"/>
      <c r="Z1113" s="2"/>
      <c r="AA1113" s="2"/>
      <c r="AB1113" s="2"/>
      <c r="AC1113" s="2"/>
      <c r="AD1113" s="2"/>
      <c r="AE1113" s="2"/>
      <c r="AF1113" s="2"/>
      <c r="AG1113" s="2"/>
      <c r="AH1113" s="2"/>
      <c r="AI1113" s="2"/>
      <c r="AJ1113" s="2"/>
      <c r="AK1113" s="2"/>
      <c r="AL1113" s="2"/>
      <c r="AM1113" s="2"/>
      <c r="AN1113" s="2"/>
      <c r="AO1113" s="2"/>
      <c r="AP1113" s="2"/>
      <c r="AQ1113" s="2"/>
      <c r="AR1113" s="2"/>
      <c r="AS1113" s="2"/>
      <c r="AT1113" s="2"/>
      <c r="AU1113" s="2"/>
      <c r="AV1113" s="2"/>
      <c r="AW1113" s="2"/>
      <c r="AX1113" s="2"/>
      <c r="AY1113" s="2"/>
      <c r="AZ1113" s="2"/>
      <c r="BA1113" s="2"/>
      <c r="BB1113" s="2"/>
      <c r="BC1113" s="2"/>
      <c r="BD1113" s="2"/>
      <c r="BE1113" s="2"/>
      <c r="BF1113" s="2"/>
      <c r="BG1113" s="2"/>
      <c r="BH1113" s="2"/>
      <c r="BI1113" s="2"/>
      <c r="BJ1113" s="2"/>
      <c r="BK1113" s="2"/>
      <c r="BL1113" s="2"/>
      <c r="BM1113" s="2"/>
      <c r="BN1113" s="2"/>
      <c r="BO1113" s="2"/>
      <c r="BP1113" s="2"/>
      <c r="BQ1113" s="2"/>
      <c r="BR1113" s="2"/>
      <c r="BS1113" s="2"/>
      <c r="BT1113" s="2"/>
      <c r="BU1113" s="2"/>
      <c r="BV1113" s="2"/>
      <c r="BW1113" s="2"/>
      <c r="BX1113" s="2"/>
      <c r="BY1113" s="2"/>
      <c r="BZ1113" s="2"/>
      <c r="CA1113" s="2"/>
      <c r="CB1113" s="2"/>
      <c r="CC1113" s="2"/>
      <c r="CD1113" s="2"/>
      <c r="CE1113" s="2"/>
      <c r="CF1113" s="2"/>
      <c r="CG1113" s="2"/>
      <c r="CH1113" s="2"/>
      <c r="CI1113" s="2"/>
      <c r="CJ1113" s="2"/>
      <c r="CK1113" s="2"/>
      <c r="CL1113" s="2"/>
      <c r="CM1113" s="2"/>
      <c r="CN1113" s="2"/>
      <c r="CO1113" s="2"/>
      <c r="CP1113" s="2"/>
      <c r="CQ1113" s="2"/>
      <c r="CR1113" s="2"/>
      <c r="CS1113" s="2"/>
      <c r="CT1113" s="2"/>
      <c r="CU1113" s="2"/>
      <c r="CV1113" s="2"/>
      <c r="CW1113" s="2"/>
      <c r="CX1113" s="2"/>
      <c r="CY1113" s="2"/>
      <c r="CZ1113" s="2"/>
      <c r="DA1113" s="2"/>
      <c r="DB1113" s="2"/>
      <c r="DC1113" s="2"/>
      <c r="DD1113" s="2"/>
      <c r="DE1113" s="2"/>
      <c r="DF1113" s="2"/>
      <c r="DG1113" s="2"/>
      <c r="DH1113" s="2"/>
      <c r="DI1113" s="2"/>
      <c r="DJ1113" s="2"/>
      <c r="DK1113" s="2"/>
      <c r="DL1113" s="2"/>
      <c r="DM1113" s="2"/>
      <c r="DN1113" s="2"/>
      <c r="DO1113" s="2"/>
      <c r="DP1113" s="2"/>
    </row>
    <row r="1114" spans="9:120" ht="9.9499999999999993" customHeight="1">
      <c r="I1114" s="2"/>
      <c r="J1114" s="2"/>
      <c r="K1114" s="2"/>
      <c r="L1114" s="2"/>
      <c r="M1114" s="2"/>
      <c r="N1114" s="2"/>
      <c r="O1114" s="2"/>
      <c r="P1114" s="2"/>
      <c r="Q1114" s="2"/>
      <c r="R1114" s="2"/>
      <c r="S1114" s="2"/>
      <c r="T1114" s="2"/>
      <c r="U1114" s="2"/>
      <c r="V1114" s="2"/>
      <c r="W1114" s="2"/>
      <c r="X1114" s="2"/>
      <c r="Y1114" s="2"/>
      <c r="Z1114" s="2"/>
      <c r="AA1114" s="2"/>
      <c r="AB1114" s="2"/>
      <c r="AC1114" s="2"/>
      <c r="AD1114" s="2"/>
      <c r="AE1114" s="2"/>
      <c r="AF1114" s="2"/>
      <c r="AG1114" s="2"/>
      <c r="AH1114" s="2"/>
      <c r="AI1114" s="2"/>
      <c r="AJ1114" s="2"/>
      <c r="AK1114" s="2"/>
      <c r="AL1114" s="2"/>
      <c r="AM1114" s="2"/>
      <c r="AN1114" s="2"/>
      <c r="AO1114" s="2"/>
      <c r="AP1114" s="2"/>
      <c r="AQ1114" s="2"/>
      <c r="AR1114" s="2"/>
      <c r="AS1114" s="2"/>
      <c r="AT1114" s="2"/>
      <c r="AU1114" s="2"/>
      <c r="AV1114" s="2"/>
      <c r="AW1114" s="2"/>
      <c r="AX1114" s="2"/>
      <c r="AY1114" s="2"/>
      <c r="AZ1114" s="2"/>
      <c r="BA1114" s="2"/>
      <c r="BB1114" s="2"/>
      <c r="BC1114" s="2"/>
      <c r="BD1114" s="2"/>
      <c r="BE1114" s="2"/>
      <c r="BF1114" s="2"/>
      <c r="BG1114" s="2"/>
      <c r="BH1114" s="2"/>
      <c r="BI1114" s="2"/>
      <c r="BJ1114" s="2"/>
      <c r="BK1114" s="2"/>
      <c r="BL1114" s="2"/>
      <c r="BM1114" s="2"/>
      <c r="BN1114" s="2"/>
      <c r="BO1114" s="2"/>
      <c r="BP1114" s="2"/>
      <c r="BQ1114" s="2"/>
      <c r="BR1114" s="2"/>
      <c r="BS1114" s="2"/>
      <c r="BT1114" s="2"/>
      <c r="BU1114" s="2"/>
      <c r="BV1114" s="2"/>
      <c r="BW1114" s="2"/>
      <c r="BX1114" s="2"/>
      <c r="BY1114" s="2"/>
      <c r="BZ1114" s="2"/>
      <c r="CA1114" s="2"/>
      <c r="CB1114" s="2"/>
      <c r="CC1114" s="2"/>
      <c r="CD1114" s="2"/>
      <c r="CE1114" s="2"/>
      <c r="CF1114" s="2"/>
      <c r="CG1114" s="2"/>
      <c r="CH1114" s="2"/>
      <c r="CI1114" s="2"/>
      <c r="CJ1114" s="2"/>
      <c r="CK1114" s="2"/>
      <c r="CL1114" s="2"/>
      <c r="CM1114" s="2"/>
      <c r="CN1114" s="2"/>
      <c r="CO1114" s="2"/>
      <c r="CP1114" s="2"/>
      <c r="CQ1114" s="2"/>
      <c r="CR1114" s="2"/>
      <c r="CS1114" s="2"/>
      <c r="CT1114" s="2"/>
      <c r="CU1114" s="2"/>
      <c r="CV1114" s="2"/>
      <c r="CW1114" s="2"/>
      <c r="CX1114" s="2"/>
      <c r="CY1114" s="2"/>
      <c r="CZ1114" s="2"/>
      <c r="DA1114" s="2"/>
      <c r="DB1114" s="2"/>
      <c r="DC1114" s="2"/>
      <c r="DD1114" s="2"/>
      <c r="DE1114" s="2"/>
      <c r="DF1114" s="2"/>
      <c r="DG1114" s="2"/>
      <c r="DH1114" s="2"/>
      <c r="DI1114" s="2"/>
      <c r="DJ1114" s="2"/>
      <c r="DK1114" s="2"/>
      <c r="DL1114" s="2"/>
      <c r="DM1114" s="2"/>
      <c r="DN1114" s="2"/>
      <c r="DO1114" s="2"/>
      <c r="DP1114" s="2"/>
    </row>
    <row r="1115" spans="9:120" ht="9.9499999999999993" customHeight="1">
      <c r="I1115" s="2"/>
      <c r="J1115" s="2"/>
      <c r="K1115" s="2"/>
      <c r="L1115" s="2"/>
      <c r="M1115" s="2"/>
      <c r="N1115" s="2"/>
      <c r="O1115" s="2"/>
      <c r="P1115" s="2"/>
      <c r="Q1115" s="2"/>
      <c r="R1115" s="2"/>
      <c r="S1115" s="2"/>
      <c r="T1115" s="2"/>
      <c r="U1115" s="2"/>
      <c r="V1115" s="2"/>
      <c r="W1115" s="2"/>
      <c r="X1115" s="2"/>
      <c r="Y1115" s="2"/>
      <c r="Z1115" s="2"/>
      <c r="AA1115" s="2"/>
      <c r="AB1115" s="2"/>
      <c r="AC1115" s="2"/>
      <c r="AD1115" s="2"/>
      <c r="AE1115" s="2"/>
      <c r="AF1115" s="2"/>
      <c r="AG1115" s="2"/>
      <c r="AH1115" s="2"/>
      <c r="AI1115" s="2"/>
      <c r="AJ1115" s="2"/>
      <c r="AK1115" s="2"/>
      <c r="AL1115" s="2"/>
      <c r="AM1115" s="2"/>
      <c r="AN1115" s="2"/>
      <c r="AO1115" s="2"/>
      <c r="AP1115" s="2"/>
      <c r="AQ1115" s="2"/>
      <c r="AR1115" s="2"/>
      <c r="AS1115" s="2"/>
      <c r="AT1115" s="2"/>
      <c r="AU1115" s="2"/>
      <c r="AV1115" s="2"/>
      <c r="AW1115" s="2"/>
      <c r="AX1115" s="2"/>
      <c r="AY1115" s="2"/>
      <c r="AZ1115" s="2"/>
      <c r="BA1115" s="2"/>
      <c r="BB1115" s="2"/>
      <c r="BC1115" s="2"/>
      <c r="BD1115" s="2"/>
      <c r="BE1115" s="2"/>
      <c r="BF1115" s="2"/>
      <c r="BG1115" s="2"/>
      <c r="BH1115" s="2"/>
      <c r="BI1115" s="2"/>
      <c r="BJ1115" s="2"/>
      <c r="BK1115" s="2"/>
      <c r="BL1115" s="2"/>
      <c r="BM1115" s="2"/>
      <c r="BN1115" s="2"/>
      <c r="BO1115" s="2"/>
      <c r="BP1115" s="2"/>
      <c r="BQ1115" s="2"/>
      <c r="BR1115" s="2"/>
      <c r="BS1115" s="2"/>
      <c r="BT1115" s="2"/>
      <c r="BU1115" s="2"/>
      <c r="BV1115" s="2"/>
      <c r="BW1115" s="2"/>
      <c r="BX1115" s="2"/>
      <c r="BY1115" s="2"/>
      <c r="BZ1115" s="2"/>
      <c r="CA1115" s="2"/>
      <c r="CB1115" s="2"/>
      <c r="CC1115" s="2"/>
      <c r="CD1115" s="2"/>
      <c r="CE1115" s="2"/>
      <c r="CF1115" s="2"/>
      <c r="CG1115" s="2"/>
      <c r="CH1115" s="2"/>
      <c r="CI1115" s="2"/>
      <c r="CJ1115" s="2"/>
      <c r="CK1115" s="2"/>
      <c r="CL1115" s="2"/>
      <c r="CM1115" s="2"/>
      <c r="CN1115" s="2"/>
      <c r="CO1115" s="2"/>
      <c r="CP1115" s="2"/>
      <c r="CQ1115" s="2"/>
      <c r="CR1115" s="2"/>
      <c r="CS1115" s="2"/>
      <c r="CT1115" s="2"/>
      <c r="CU1115" s="2"/>
      <c r="CV1115" s="2"/>
      <c r="CW1115" s="2"/>
      <c r="CX1115" s="2"/>
      <c r="CY1115" s="2"/>
      <c r="CZ1115" s="2"/>
      <c r="DA1115" s="2"/>
      <c r="DB1115" s="2"/>
      <c r="DC1115" s="2"/>
      <c r="DD1115" s="2"/>
      <c r="DE1115" s="2"/>
      <c r="DF1115" s="2"/>
      <c r="DG1115" s="2"/>
      <c r="DH1115" s="2"/>
      <c r="DI1115" s="2"/>
      <c r="DJ1115" s="2"/>
      <c r="DK1115" s="2"/>
      <c r="DL1115" s="2"/>
      <c r="DM1115" s="2"/>
      <c r="DN1115" s="2"/>
      <c r="DO1115" s="2"/>
      <c r="DP1115" s="2"/>
    </row>
    <row r="1116" spans="9:120" ht="9.9499999999999993" customHeight="1">
      <c r="I1116" s="2"/>
      <c r="J1116" s="2"/>
      <c r="K1116" s="2"/>
      <c r="L1116" s="2"/>
      <c r="M1116" s="2"/>
      <c r="N1116" s="2"/>
      <c r="O1116" s="2"/>
      <c r="P1116" s="2"/>
      <c r="Q1116" s="2"/>
      <c r="R1116" s="2"/>
      <c r="S1116" s="2"/>
      <c r="T1116" s="2"/>
      <c r="U1116" s="2"/>
      <c r="V1116" s="2"/>
      <c r="W1116" s="2"/>
      <c r="X1116" s="2"/>
      <c r="Y1116" s="2"/>
      <c r="Z1116" s="2"/>
      <c r="AA1116" s="2"/>
      <c r="AB1116" s="2"/>
      <c r="AC1116" s="2"/>
      <c r="AD1116" s="2"/>
      <c r="AE1116" s="2"/>
      <c r="AF1116" s="2"/>
      <c r="AG1116" s="2"/>
      <c r="AH1116" s="2"/>
      <c r="AI1116" s="2"/>
      <c r="AJ1116" s="2"/>
      <c r="AK1116" s="2"/>
      <c r="AL1116" s="2"/>
      <c r="AM1116" s="2"/>
      <c r="AN1116" s="2"/>
      <c r="AO1116" s="2"/>
      <c r="AP1116" s="2"/>
      <c r="AQ1116" s="2"/>
      <c r="AR1116" s="2"/>
      <c r="AS1116" s="2"/>
      <c r="AT1116" s="2"/>
      <c r="AU1116" s="2"/>
      <c r="AV1116" s="2"/>
      <c r="AW1116" s="2"/>
      <c r="AX1116" s="2"/>
      <c r="AY1116" s="2"/>
      <c r="AZ1116" s="2"/>
      <c r="BA1116" s="2"/>
      <c r="BB1116" s="2"/>
      <c r="BC1116" s="2"/>
      <c r="BD1116" s="2"/>
      <c r="BE1116" s="2"/>
      <c r="BF1116" s="2"/>
      <c r="BG1116" s="2"/>
      <c r="BH1116" s="2"/>
      <c r="BI1116" s="2"/>
      <c r="BJ1116" s="2"/>
      <c r="BK1116" s="2"/>
      <c r="BL1116" s="2"/>
      <c r="BM1116" s="2"/>
      <c r="BN1116" s="2"/>
      <c r="BO1116" s="2"/>
      <c r="BP1116" s="2"/>
      <c r="BQ1116" s="2"/>
      <c r="BR1116" s="2"/>
      <c r="BS1116" s="2"/>
      <c r="BT1116" s="2"/>
      <c r="BU1116" s="2"/>
      <c r="BV1116" s="2"/>
      <c r="BW1116" s="2"/>
      <c r="BX1116" s="2"/>
      <c r="BY1116" s="2"/>
      <c r="BZ1116" s="2"/>
      <c r="CA1116" s="2"/>
      <c r="CB1116" s="2"/>
      <c r="CC1116" s="2"/>
      <c r="CD1116" s="2"/>
      <c r="CE1116" s="2"/>
      <c r="CF1116" s="2"/>
      <c r="CG1116" s="2"/>
      <c r="CH1116" s="2"/>
      <c r="CI1116" s="2"/>
      <c r="CJ1116" s="2"/>
      <c r="CK1116" s="2"/>
      <c r="CL1116" s="2"/>
      <c r="CM1116" s="2"/>
      <c r="CN1116" s="2"/>
      <c r="CO1116" s="2"/>
      <c r="CP1116" s="2"/>
      <c r="CQ1116" s="2"/>
      <c r="CR1116" s="2"/>
      <c r="CS1116" s="2"/>
      <c r="CT1116" s="2"/>
      <c r="CU1116" s="2"/>
      <c r="CV1116" s="2"/>
      <c r="CW1116" s="2"/>
      <c r="CX1116" s="2"/>
      <c r="CY1116" s="2"/>
      <c r="CZ1116" s="2"/>
      <c r="DA1116" s="2"/>
      <c r="DB1116" s="2"/>
      <c r="DC1116" s="2"/>
      <c r="DD1116" s="2"/>
      <c r="DE1116" s="2"/>
      <c r="DF1116" s="2"/>
      <c r="DG1116" s="2"/>
      <c r="DH1116" s="2"/>
      <c r="DI1116" s="2"/>
      <c r="DJ1116" s="2"/>
      <c r="DK1116" s="2"/>
      <c r="DL1116" s="2"/>
      <c r="DM1116" s="2"/>
      <c r="DN1116" s="2"/>
      <c r="DO1116" s="2"/>
      <c r="DP1116" s="2"/>
    </row>
    <row r="1117" spans="9:120" ht="9.9499999999999993" customHeight="1">
      <c r="I1117" s="2"/>
      <c r="J1117" s="2"/>
      <c r="K1117" s="2"/>
      <c r="L1117" s="2"/>
      <c r="M1117" s="2"/>
      <c r="N1117" s="2"/>
      <c r="O1117" s="2"/>
      <c r="P1117" s="2"/>
      <c r="Q1117" s="2"/>
      <c r="R1117" s="2"/>
      <c r="S1117" s="2"/>
      <c r="T1117" s="2"/>
      <c r="U1117" s="2"/>
      <c r="V1117" s="2"/>
      <c r="W1117" s="2"/>
      <c r="X1117" s="2"/>
      <c r="Y1117" s="2"/>
      <c r="Z1117" s="2"/>
      <c r="AA1117" s="2"/>
      <c r="AB1117" s="2"/>
      <c r="AC1117" s="2"/>
      <c r="AD1117" s="2"/>
      <c r="AE1117" s="2"/>
      <c r="AF1117" s="2"/>
      <c r="AG1117" s="2"/>
      <c r="AH1117" s="2"/>
      <c r="AI1117" s="2"/>
      <c r="AJ1117" s="2"/>
      <c r="AK1117" s="2"/>
      <c r="AL1117" s="2"/>
      <c r="AM1117" s="2"/>
      <c r="AN1117" s="2"/>
      <c r="AO1117" s="2"/>
      <c r="AP1117" s="2"/>
      <c r="AQ1117" s="2"/>
      <c r="AR1117" s="2"/>
      <c r="AS1117" s="2"/>
      <c r="AT1117" s="2"/>
      <c r="AU1117" s="2"/>
      <c r="AV1117" s="2"/>
      <c r="AW1117" s="2"/>
      <c r="AX1117" s="2"/>
      <c r="AY1117" s="2"/>
      <c r="AZ1117" s="2"/>
      <c r="BA1117" s="2"/>
      <c r="BB1117" s="2"/>
      <c r="BC1117" s="2"/>
      <c r="BD1117" s="2"/>
      <c r="BE1117" s="2"/>
      <c r="BF1117" s="2"/>
      <c r="BG1117" s="2"/>
      <c r="BH1117" s="2"/>
      <c r="BI1117" s="2"/>
      <c r="BJ1117" s="2"/>
      <c r="BK1117" s="2"/>
      <c r="BL1117" s="2"/>
      <c r="BM1117" s="2"/>
      <c r="BN1117" s="2"/>
      <c r="BO1117" s="2"/>
      <c r="BP1117" s="2"/>
      <c r="BQ1117" s="2"/>
      <c r="BR1117" s="2"/>
      <c r="BS1117" s="2"/>
      <c r="BT1117" s="2"/>
      <c r="BU1117" s="2"/>
      <c r="BV1117" s="2"/>
      <c r="BW1117" s="2"/>
      <c r="BX1117" s="2"/>
      <c r="BY1117" s="2"/>
      <c r="BZ1117" s="2"/>
      <c r="CA1117" s="2"/>
      <c r="CB1117" s="2"/>
      <c r="CC1117" s="2"/>
      <c r="CD1117" s="2"/>
      <c r="CE1117" s="2"/>
      <c r="CF1117" s="2"/>
      <c r="CG1117" s="2"/>
      <c r="CH1117" s="2"/>
      <c r="CI1117" s="2"/>
      <c r="CJ1117" s="2"/>
      <c r="CK1117" s="2"/>
      <c r="CL1117" s="2"/>
      <c r="CM1117" s="2"/>
      <c r="CN1117" s="2"/>
      <c r="CO1117" s="2"/>
      <c r="CP1117" s="2"/>
      <c r="CQ1117" s="2"/>
      <c r="CR1117" s="2"/>
      <c r="CS1117" s="2"/>
      <c r="CT1117" s="2"/>
      <c r="CU1117" s="2"/>
      <c r="CV1117" s="2"/>
      <c r="CW1117" s="2"/>
      <c r="CX1117" s="2"/>
      <c r="CY1117" s="2"/>
      <c r="CZ1117" s="2"/>
      <c r="DA1117" s="2"/>
      <c r="DB1117" s="2"/>
      <c r="DC1117" s="2"/>
      <c r="DD1117" s="2"/>
      <c r="DE1117" s="2"/>
      <c r="DF1117" s="2"/>
      <c r="DG1117" s="2"/>
      <c r="DH1117" s="2"/>
      <c r="DI1117" s="2"/>
      <c r="DJ1117" s="2"/>
      <c r="DK1117" s="2"/>
      <c r="DL1117" s="2"/>
      <c r="DM1117" s="2"/>
      <c r="DN1117" s="2"/>
      <c r="DO1117" s="2"/>
      <c r="DP1117" s="2"/>
    </row>
    <row r="1118" spans="9:120" ht="9.9499999999999993" customHeight="1">
      <c r="I1118" s="2"/>
      <c r="J1118" s="2"/>
      <c r="K1118" s="2"/>
      <c r="L1118" s="2"/>
      <c r="M1118" s="2"/>
      <c r="N1118" s="2"/>
      <c r="O1118" s="2"/>
      <c r="P1118" s="2"/>
      <c r="Q1118" s="2"/>
      <c r="R1118" s="2"/>
      <c r="S1118" s="2"/>
      <c r="T1118" s="2"/>
      <c r="U1118" s="2"/>
      <c r="V1118" s="2"/>
      <c r="W1118" s="2"/>
      <c r="X1118" s="2"/>
      <c r="Y1118" s="2"/>
      <c r="Z1118" s="2"/>
      <c r="AA1118" s="2"/>
      <c r="AB1118" s="2"/>
      <c r="AC1118" s="2"/>
      <c r="AD1118" s="2"/>
      <c r="AE1118" s="2"/>
      <c r="AF1118" s="2"/>
      <c r="AG1118" s="2"/>
      <c r="AH1118" s="2"/>
      <c r="AI1118" s="2"/>
      <c r="AJ1118" s="2"/>
      <c r="AK1118" s="2"/>
      <c r="AL1118" s="2"/>
      <c r="AM1118" s="2"/>
      <c r="AN1118" s="2"/>
      <c r="AO1118" s="2"/>
      <c r="AP1118" s="2"/>
      <c r="AQ1118" s="2"/>
      <c r="AR1118" s="2"/>
      <c r="AS1118" s="2"/>
      <c r="AT1118" s="2"/>
      <c r="AU1118" s="2"/>
      <c r="AV1118" s="2"/>
      <c r="AW1118" s="2"/>
      <c r="AX1118" s="2"/>
      <c r="AY1118" s="2"/>
      <c r="AZ1118" s="2"/>
      <c r="BA1118" s="2"/>
      <c r="BB1118" s="2"/>
      <c r="BC1118" s="2"/>
      <c r="BD1118" s="2"/>
      <c r="BE1118" s="2"/>
      <c r="BF1118" s="2"/>
      <c r="BG1118" s="2"/>
      <c r="BH1118" s="2"/>
      <c r="BI1118" s="2"/>
      <c r="BJ1118" s="2"/>
      <c r="BK1118" s="2"/>
      <c r="BL1118" s="2"/>
      <c r="BM1118" s="2"/>
      <c r="BN1118" s="2"/>
      <c r="BO1118" s="2"/>
      <c r="BP1118" s="2"/>
      <c r="BQ1118" s="2"/>
      <c r="BR1118" s="2"/>
      <c r="BS1118" s="2"/>
      <c r="BT1118" s="2"/>
      <c r="BU1118" s="2"/>
      <c r="BV1118" s="2"/>
      <c r="BW1118" s="2"/>
      <c r="BX1118" s="2"/>
      <c r="BY1118" s="2"/>
      <c r="BZ1118" s="2"/>
      <c r="CA1118" s="2"/>
      <c r="CB1118" s="2"/>
      <c r="CC1118" s="2"/>
      <c r="CD1118" s="2"/>
      <c r="CE1118" s="2"/>
      <c r="CF1118" s="2"/>
      <c r="CG1118" s="2"/>
      <c r="CH1118" s="2"/>
      <c r="CI1118" s="2"/>
      <c r="CJ1118" s="2"/>
      <c r="CK1118" s="2"/>
      <c r="CL1118" s="2"/>
      <c r="CM1118" s="2"/>
      <c r="CN1118" s="2"/>
      <c r="CO1118" s="2"/>
      <c r="CP1118" s="2"/>
      <c r="CQ1118" s="2"/>
      <c r="CR1118" s="2"/>
      <c r="CS1118" s="2"/>
      <c r="CT1118" s="2"/>
      <c r="CU1118" s="2"/>
      <c r="CV1118" s="2"/>
      <c r="CW1118" s="2"/>
      <c r="CX1118" s="2"/>
      <c r="CY1118" s="2"/>
      <c r="CZ1118" s="2"/>
      <c r="DA1118" s="2"/>
      <c r="DB1118" s="2"/>
      <c r="DC1118" s="2"/>
      <c r="DD1118" s="2"/>
      <c r="DE1118" s="2"/>
      <c r="DF1118" s="2"/>
      <c r="DG1118" s="2"/>
      <c r="DH1118" s="2"/>
      <c r="DI1118" s="2"/>
      <c r="DJ1118" s="2"/>
      <c r="DK1118" s="2"/>
      <c r="DL1118" s="2"/>
      <c r="DM1118" s="2"/>
      <c r="DN1118" s="2"/>
      <c r="DO1118" s="2"/>
      <c r="DP1118" s="2"/>
    </row>
    <row r="1119" spans="9:120" ht="9.9499999999999993" customHeight="1">
      <c r="I1119" s="2"/>
      <c r="J1119" s="2"/>
      <c r="K1119" s="2"/>
      <c r="L1119" s="2"/>
      <c r="M1119" s="2"/>
      <c r="N1119" s="2"/>
      <c r="O1119" s="2"/>
      <c r="P1119" s="2"/>
      <c r="Q1119" s="2"/>
      <c r="R1119" s="2"/>
      <c r="S1119" s="2"/>
      <c r="T1119" s="2"/>
      <c r="U1119" s="2"/>
      <c r="V1119" s="2"/>
      <c r="W1119" s="2"/>
      <c r="X1119" s="2"/>
      <c r="Y1119" s="2"/>
      <c r="Z1119" s="2"/>
      <c r="AA1119" s="2"/>
      <c r="AB1119" s="2"/>
      <c r="AC1119" s="2"/>
      <c r="AD1119" s="2"/>
      <c r="AE1119" s="2"/>
      <c r="AF1119" s="2"/>
      <c r="AG1119" s="2"/>
      <c r="AH1119" s="2"/>
      <c r="AI1119" s="2"/>
      <c r="AJ1119" s="2"/>
      <c r="AK1119" s="2"/>
      <c r="AL1119" s="2"/>
      <c r="AM1119" s="2"/>
      <c r="AN1119" s="2"/>
      <c r="AO1119" s="2"/>
      <c r="AP1119" s="2"/>
      <c r="AQ1119" s="2"/>
      <c r="AR1119" s="2"/>
      <c r="AS1119" s="2"/>
      <c r="AT1119" s="2"/>
      <c r="AU1119" s="2"/>
      <c r="AV1119" s="2"/>
      <c r="AW1119" s="2"/>
      <c r="AX1119" s="2"/>
      <c r="AY1119" s="2"/>
      <c r="AZ1119" s="2"/>
      <c r="BA1119" s="2"/>
      <c r="BB1119" s="2"/>
      <c r="BC1119" s="2"/>
      <c r="BD1119" s="2"/>
      <c r="BE1119" s="2"/>
      <c r="BF1119" s="2"/>
      <c r="BG1119" s="2"/>
      <c r="BH1119" s="2"/>
      <c r="BI1119" s="2"/>
      <c r="BJ1119" s="2"/>
      <c r="BK1119" s="2"/>
      <c r="BL1119" s="2"/>
      <c r="BM1119" s="2"/>
      <c r="BN1119" s="2"/>
      <c r="BO1119" s="2"/>
      <c r="BP1119" s="2"/>
      <c r="BQ1119" s="2"/>
      <c r="BR1119" s="2"/>
      <c r="BS1119" s="2"/>
      <c r="BT1119" s="2"/>
      <c r="BU1119" s="2"/>
      <c r="BV1119" s="2"/>
      <c r="BW1119" s="2"/>
      <c r="BX1119" s="2"/>
      <c r="BY1119" s="2"/>
      <c r="BZ1119" s="2"/>
      <c r="CA1119" s="2"/>
      <c r="CB1119" s="2"/>
      <c r="CC1119" s="2"/>
      <c r="CD1119" s="2"/>
      <c r="CE1119" s="2"/>
      <c r="CF1119" s="2"/>
      <c r="CG1119" s="2"/>
      <c r="CH1119" s="2"/>
      <c r="CI1119" s="2"/>
      <c r="CJ1119" s="2"/>
      <c r="CK1119" s="2"/>
      <c r="CL1119" s="2"/>
      <c r="CM1119" s="2"/>
      <c r="CN1119" s="2"/>
      <c r="CO1119" s="2"/>
      <c r="CP1119" s="2"/>
      <c r="CQ1119" s="2"/>
      <c r="CR1119" s="2"/>
      <c r="CS1119" s="2"/>
      <c r="CT1119" s="2"/>
      <c r="CU1119" s="2"/>
      <c r="CV1119" s="2"/>
      <c r="CW1119" s="2"/>
      <c r="CX1119" s="2"/>
      <c r="CY1119" s="2"/>
      <c r="CZ1119" s="2"/>
      <c r="DA1119" s="2"/>
      <c r="DB1119" s="2"/>
      <c r="DC1119" s="2"/>
      <c r="DD1119" s="2"/>
      <c r="DE1119" s="2"/>
      <c r="DF1119" s="2"/>
      <c r="DG1119" s="2"/>
      <c r="DH1119" s="2"/>
      <c r="DI1119" s="2"/>
      <c r="DJ1119" s="2"/>
      <c r="DK1119" s="2"/>
      <c r="DL1119" s="2"/>
      <c r="DM1119" s="2"/>
      <c r="DN1119" s="2"/>
      <c r="DO1119" s="2"/>
      <c r="DP1119" s="2"/>
    </row>
    <row r="1120" spans="9:120" ht="9.9499999999999993" customHeight="1">
      <c r="I1120" s="2"/>
      <c r="J1120" s="2"/>
      <c r="K1120" s="2"/>
      <c r="L1120" s="2"/>
      <c r="M1120" s="2"/>
      <c r="N1120" s="2"/>
      <c r="O1120" s="2"/>
      <c r="P1120" s="2"/>
      <c r="Q1120" s="2"/>
      <c r="R1120" s="2"/>
      <c r="S1120" s="2"/>
      <c r="T1120" s="2"/>
      <c r="U1120" s="2"/>
      <c r="V1120" s="2"/>
      <c r="W1120" s="2"/>
      <c r="X1120" s="2"/>
      <c r="Y1120" s="2"/>
      <c r="Z1120" s="2"/>
      <c r="AA1120" s="2"/>
      <c r="AB1120" s="2"/>
      <c r="AC1120" s="2"/>
      <c r="AD1120" s="2"/>
      <c r="AE1120" s="2"/>
      <c r="AF1120" s="2"/>
      <c r="AG1120" s="2"/>
      <c r="AH1120" s="2"/>
      <c r="AI1120" s="2"/>
      <c r="AJ1120" s="2"/>
      <c r="AK1120" s="2"/>
      <c r="AL1120" s="2"/>
      <c r="AM1120" s="2"/>
      <c r="AN1120" s="2"/>
      <c r="AO1120" s="2"/>
      <c r="AP1120" s="2"/>
      <c r="AQ1120" s="2"/>
      <c r="AR1120" s="2"/>
      <c r="AS1120" s="2"/>
      <c r="AT1120" s="2"/>
      <c r="AU1120" s="2"/>
      <c r="AV1120" s="2"/>
      <c r="AW1120" s="2"/>
      <c r="AX1120" s="2"/>
      <c r="AY1120" s="2"/>
      <c r="AZ1120" s="2"/>
      <c r="BA1120" s="2"/>
      <c r="BB1120" s="2"/>
      <c r="BC1120" s="2"/>
      <c r="BD1120" s="2"/>
      <c r="BE1120" s="2"/>
      <c r="BF1120" s="2"/>
      <c r="BG1120" s="2"/>
      <c r="BH1120" s="2"/>
      <c r="BI1120" s="2"/>
      <c r="BJ1120" s="2"/>
      <c r="BK1120" s="2"/>
      <c r="BL1120" s="2"/>
      <c r="BM1120" s="2"/>
      <c r="BN1120" s="2"/>
      <c r="BO1120" s="2"/>
      <c r="BP1120" s="2"/>
      <c r="BQ1120" s="2"/>
      <c r="BR1120" s="2"/>
      <c r="BS1120" s="2"/>
      <c r="BT1120" s="2"/>
      <c r="BU1120" s="2"/>
      <c r="BV1120" s="2"/>
      <c r="BW1120" s="2"/>
      <c r="BX1120" s="2"/>
      <c r="BY1120" s="2"/>
      <c r="BZ1120" s="2"/>
      <c r="CA1120" s="2"/>
      <c r="CB1120" s="2"/>
      <c r="CC1120" s="2"/>
      <c r="CD1120" s="2"/>
      <c r="CE1120" s="2"/>
      <c r="CF1120" s="2"/>
      <c r="CG1120" s="2"/>
      <c r="CH1120" s="2"/>
      <c r="CI1120" s="2"/>
      <c r="CJ1120" s="2"/>
      <c r="CK1120" s="2"/>
      <c r="CL1120" s="2"/>
      <c r="CM1120" s="2"/>
      <c r="CN1120" s="2"/>
      <c r="CO1120" s="2"/>
      <c r="CP1120" s="2"/>
      <c r="CQ1120" s="2"/>
      <c r="CR1120" s="2"/>
      <c r="CS1120" s="2"/>
      <c r="CT1120" s="2"/>
      <c r="CU1120" s="2"/>
      <c r="CV1120" s="2"/>
      <c r="CW1120" s="2"/>
      <c r="CX1120" s="2"/>
      <c r="CY1120" s="2"/>
      <c r="CZ1120" s="2"/>
      <c r="DA1120" s="2"/>
      <c r="DB1120" s="2"/>
      <c r="DC1120" s="2"/>
      <c r="DD1120" s="2"/>
      <c r="DE1120" s="2"/>
      <c r="DF1120" s="2"/>
      <c r="DG1120" s="2"/>
      <c r="DH1120" s="2"/>
      <c r="DI1120" s="2"/>
      <c r="DJ1120" s="2"/>
      <c r="DK1120" s="2"/>
      <c r="DL1120" s="2"/>
      <c r="DM1120" s="2"/>
      <c r="DN1120" s="2"/>
      <c r="DO1120" s="2"/>
      <c r="DP1120" s="2"/>
    </row>
    <row r="1121" spans="9:120" ht="9.9499999999999993" customHeight="1">
      <c r="I1121" s="2"/>
      <c r="J1121" s="2"/>
      <c r="K1121" s="2"/>
      <c r="L1121" s="2"/>
      <c r="M1121" s="2"/>
      <c r="N1121" s="2"/>
      <c r="O1121" s="2"/>
      <c r="P1121" s="2"/>
      <c r="Q1121" s="2"/>
      <c r="R1121" s="2"/>
      <c r="S1121" s="2"/>
      <c r="T1121" s="2"/>
      <c r="U1121" s="2"/>
      <c r="V1121" s="2"/>
      <c r="W1121" s="2"/>
      <c r="X1121" s="2"/>
      <c r="Y1121" s="2"/>
      <c r="Z1121" s="2"/>
      <c r="AA1121" s="2"/>
      <c r="AB1121" s="2"/>
      <c r="AC1121" s="2"/>
      <c r="AD1121" s="2"/>
      <c r="AE1121" s="2"/>
      <c r="AF1121" s="2"/>
      <c r="AG1121" s="2"/>
      <c r="AH1121" s="2"/>
      <c r="AI1121" s="2"/>
      <c r="AJ1121" s="2"/>
      <c r="AK1121" s="2"/>
      <c r="AL1121" s="2"/>
      <c r="AM1121" s="2"/>
      <c r="AN1121" s="2"/>
      <c r="AO1121" s="2"/>
      <c r="AP1121" s="2"/>
      <c r="AQ1121" s="2"/>
      <c r="AR1121" s="2"/>
      <c r="AS1121" s="2"/>
      <c r="AT1121" s="2"/>
      <c r="AU1121" s="2"/>
      <c r="AV1121" s="2"/>
      <c r="AW1121" s="2"/>
      <c r="AX1121" s="2"/>
      <c r="AY1121" s="2"/>
      <c r="AZ1121" s="2"/>
      <c r="BA1121" s="2"/>
      <c r="BB1121" s="2"/>
      <c r="BC1121" s="2"/>
      <c r="BD1121" s="2"/>
      <c r="BE1121" s="2"/>
      <c r="BF1121" s="2"/>
      <c r="BG1121" s="2"/>
      <c r="BH1121" s="2"/>
      <c r="BI1121" s="2"/>
      <c r="BJ1121" s="2"/>
      <c r="BK1121" s="2"/>
      <c r="BL1121" s="2"/>
      <c r="BM1121" s="2"/>
      <c r="BN1121" s="2"/>
      <c r="BO1121" s="2"/>
      <c r="BP1121" s="2"/>
      <c r="BQ1121" s="2"/>
      <c r="BR1121" s="2"/>
      <c r="BS1121" s="2"/>
      <c r="BT1121" s="2"/>
      <c r="BU1121" s="2"/>
      <c r="BV1121" s="2"/>
      <c r="BW1121" s="2"/>
      <c r="BX1121" s="2"/>
      <c r="BY1121" s="2"/>
      <c r="BZ1121" s="2"/>
      <c r="CA1121" s="2"/>
      <c r="CB1121" s="2"/>
      <c r="CC1121" s="2"/>
      <c r="CD1121" s="2"/>
      <c r="CE1121" s="2"/>
      <c r="CF1121" s="2"/>
      <c r="CG1121" s="2"/>
      <c r="CH1121" s="2"/>
      <c r="CI1121" s="2"/>
      <c r="CJ1121" s="2"/>
      <c r="CK1121" s="2"/>
      <c r="CL1121" s="2"/>
      <c r="CM1121" s="2"/>
      <c r="CN1121" s="2"/>
      <c r="CO1121" s="2"/>
      <c r="CP1121" s="2"/>
      <c r="CQ1121" s="2"/>
      <c r="CR1121" s="2"/>
      <c r="CS1121" s="2"/>
      <c r="CT1121" s="2"/>
      <c r="CU1121" s="2"/>
      <c r="CV1121" s="2"/>
      <c r="CW1121" s="2"/>
      <c r="CX1121" s="2"/>
      <c r="CY1121" s="2"/>
      <c r="CZ1121" s="2"/>
      <c r="DA1121" s="2"/>
      <c r="DB1121" s="2"/>
      <c r="DC1121" s="2"/>
      <c r="DD1121" s="2"/>
      <c r="DE1121" s="2"/>
      <c r="DF1121" s="2"/>
      <c r="DG1121" s="2"/>
      <c r="DH1121" s="2"/>
      <c r="DI1121" s="2"/>
      <c r="DJ1121" s="2"/>
      <c r="DK1121" s="2"/>
      <c r="DL1121" s="2"/>
      <c r="DM1121" s="2"/>
      <c r="DN1121" s="2"/>
      <c r="DO1121" s="2"/>
      <c r="DP1121" s="2"/>
    </row>
    <row r="1122" spans="9:120" ht="9.9499999999999993" customHeight="1">
      <c r="I1122" s="2"/>
      <c r="J1122" s="2"/>
      <c r="K1122" s="2"/>
      <c r="L1122" s="2"/>
      <c r="M1122" s="2"/>
      <c r="N1122" s="2"/>
      <c r="O1122" s="2"/>
      <c r="P1122" s="2"/>
      <c r="Q1122" s="2"/>
      <c r="R1122" s="2"/>
      <c r="S1122" s="2"/>
      <c r="T1122" s="2"/>
      <c r="U1122" s="2"/>
      <c r="V1122" s="2"/>
      <c r="W1122" s="2"/>
      <c r="X1122" s="2"/>
      <c r="Y1122" s="2"/>
      <c r="Z1122" s="2"/>
      <c r="AA1122" s="2"/>
      <c r="AB1122" s="2"/>
      <c r="AC1122" s="2"/>
      <c r="AD1122" s="2"/>
      <c r="AE1122" s="2"/>
      <c r="AF1122" s="2"/>
      <c r="AG1122" s="2"/>
      <c r="AH1122" s="2"/>
      <c r="AI1122" s="2"/>
      <c r="AJ1122" s="2"/>
      <c r="AK1122" s="2"/>
      <c r="AL1122" s="2"/>
      <c r="AM1122" s="2"/>
      <c r="AN1122" s="2"/>
      <c r="AO1122" s="2"/>
      <c r="AP1122" s="2"/>
      <c r="AQ1122" s="2"/>
      <c r="AR1122" s="2"/>
      <c r="AS1122" s="2"/>
      <c r="AT1122" s="2"/>
      <c r="AU1122" s="2"/>
      <c r="AV1122" s="2"/>
      <c r="AW1122" s="2"/>
      <c r="AX1122" s="2"/>
      <c r="AY1122" s="2"/>
      <c r="AZ1122" s="2"/>
      <c r="BA1122" s="2"/>
      <c r="BB1122" s="2"/>
      <c r="BC1122" s="2"/>
      <c r="BD1122" s="2"/>
      <c r="BE1122" s="2"/>
      <c r="BF1122" s="2"/>
      <c r="BG1122" s="2"/>
      <c r="BH1122" s="2"/>
      <c r="BI1122" s="2"/>
      <c r="BJ1122" s="2"/>
      <c r="BK1122" s="2"/>
      <c r="BL1122" s="2"/>
      <c r="BM1122" s="2"/>
      <c r="BN1122" s="2"/>
      <c r="BO1122" s="2"/>
      <c r="BP1122" s="2"/>
      <c r="BQ1122" s="2"/>
      <c r="BR1122" s="2"/>
      <c r="BS1122" s="2"/>
      <c r="BT1122" s="2"/>
      <c r="BU1122" s="2"/>
      <c r="BV1122" s="2"/>
      <c r="BW1122" s="2"/>
      <c r="BX1122" s="2"/>
      <c r="BY1122" s="2"/>
      <c r="BZ1122" s="2"/>
      <c r="CA1122" s="2"/>
      <c r="CB1122" s="2"/>
      <c r="CC1122" s="2"/>
      <c r="CD1122" s="2"/>
      <c r="CE1122" s="2"/>
      <c r="CF1122" s="2"/>
      <c r="CG1122" s="2"/>
      <c r="CH1122" s="2"/>
      <c r="CI1122" s="2"/>
      <c r="CJ1122" s="2"/>
      <c r="CK1122" s="2"/>
      <c r="CL1122" s="2"/>
      <c r="CM1122" s="2"/>
      <c r="CN1122" s="2"/>
      <c r="CO1122" s="2"/>
      <c r="CP1122" s="2"/>
      <c r="CQ1122" s="2"/>
      <c r="CR1122" s="2"/>
      <c r="CS1122" s="2"/>
      <c r="CT1122" s="2"/>
      <c r="CU1122" s="2"/>
      <c r="CV1122" s="2"/>
      <c r="CW1122" s="2"/>
      <c r="CX1122" s="2"/>
      <c r="CY1122" s="2"/>
      <c r="CZ1122" s="2"/>
      <c r="DA1122" s="2"/>
      <c r="DB1122" s="2"/>
      <c r="DC1122" s="2"/>
      <c r="DD1122" s="2"/>
      <c r="DE1122" s="2"/>
      <c r="DF1122" s="2"/>
      <c r="DG1122" s="2"/>
      <c r="DH1122" s="2"/>
      <c r="DI1122" s="2"/>
      <c r="DJ1122" s="2"/>
      <c r="DK1122" s="2"/>
      <c r="DL1122" s="2"/>
      <c r="DM1122" s="2"/>
      <c r="DN1122" s="2"/>
      <c r="DO1122" s="2"/>
      <c r="DP1122" s="2"/>
    </row>
    <row r="1123" spans="9:120" ht="9.9499999999999993" customHeight="1">
      <c r="I1123" s="2"/>
      <c r="J1123" s="2"/>
      <c r="K1123" s="2"/>
      <c r="L1123" s="2"/>
      <c r="M1123" s="2"/>
      <c r="N1123" s="2"/>
      <c r="O1123" s="2"/>
      <c r="P1123" s="2"/>
      <c r="Q1123" s="2"/>
      <c r="R1123" s="2"/>
      <c r="S1123" s="2"/>
      <c r="T1123" s="2"/>
      <c r="U1123" s="2"/>
      <c r="V1123" s="2"/>
      <c r="W1123" s="2"/>
      <c r="X1123" s="2"/>
      <c r="Y1123" s="2"/>
      <c r="Z1123" s="2"/>
      <c r="AA1123" s="2"/>
      <c r="AB1123" s="2"/>
      <c r="AC1123" s="2"/>
      <c r="AD1123" s="2"/>
      <c r="AE1123" s="2"/>
      <c r="AF1123" s="2"/>
      <c r="AG1123" s="2"/>
      <c r="AH1123" s="2"/>
      <c r="AI1123" s="2"/>
      <c r="AJ1123" s="2"/>
      <c r="AK1123" s="2"/>
      <c r="AL1123" s="2"/>
      <c r="AM1123" s="2"/>
      <c r="AN1123" s="2"/>
      <c r="AO1123" s="2"/>
      <c r="AP1123" s="2"/>
      <c r="AQ1123" s="2"/>
      <c r="AR1123" s="2"/>
      <c r="AS1123" s="2"/>
      <c r="AT1123" s="2"/>
      <c r="AU1123" s="2"/>
      <c r="AV1123" s="2"/>
      <c r="AW1123" s="2"/>
      <c r="AX1123" s="2"/>
      <c r="AY1123" s="2"/>
      <c r="AZ1123" s="2"/>
      <c r="BA1123" s="2"/>
      <c r="BB1123" s="2"/>
      <c r="BC1123" s="2"/>
      <c r="BD1123" s="2"/>
      <c r="BE1123" s="2"/>
      <c r="BF1123" s="2"/>
      <c r="BG1123" s="2"/>
      <c r="BH1123" s="2"/>
      <c r="BI1123" s="2"/>
      <c r="BJ1123" s="2"/>
      <c r="BK1123" s="2"/>
      <c r="BL1123" s="2"/>
      <c r="BM1123" s="2"/>
      <c r="BN1123" s="2"/>
      <c r="BO1123" s="2"/>
      <c r="BP1123" s="2"/>
      <c r="BQ1123" s="2"/>
      <c r="BR1123" s="2"/>
      <c r="BS1123" s="2"/>
      <c r="BT1123" s="2"/>
      <c r="BU1123" s="2"/>
      <c r="BV1123" s="2"/>
      <c r="BW1123" s="2"/>
      <c r="BX1123" s="2"/>
      <c r="BY1123" s="2"/>
      <c r="BZ1123" s="2"/>
      <c r="CA1123" s="2"/>
      <c r="CB1123" s="2"/>
      <c r="CC1123" s="2"/>
      <c r="CD1123" s="2"/>
      <c r="CE1123" s="2"/>
      <c r="CF1123" s="2"/>
      <c r="CG1123" s="2"/>
      <c r="CH1123" s="2"/>
      <c r="CI1123" s="2"/>
      <c r="CJ1123" s="2"/>
      <c r="CK1123" s="2"/>
      <c r="CL1123" s="2"/>
      <c r="CM1123" s="2"/>
      <c r="CN1123" s="2"/>
      <c r="CO1123" s="2"/>
      <c r="CP1123" s="2"/>
      <c r="CQ1123" s="2"/>
      <c r="CR1123" s="2"/>
      <c r="CS1123" s="2"/>
      <c r="CT1123" s="2"/>
      <c r="CU1123" s="2"/>
      <c r="CV1123" s="2"/>
      <c r="CW1123" s="2"/>
      <c r="CX1123" s="2"/>
      <c r="CY1123" s="2"/>
      <c r="CZ1123" s="2"/>
      <c r="DA1123" s="2"/>
      <c r="DB1123" s="2"/>
      <c r="DC1123" s="2"/>
      <c r="DD1123" s="2"/>
      <c r="DE1123" s="2"/>
      <c r="DF1123" s="2"/>
      <c r="DG1123" s="2"/>
      <c r="DH1123" s="2"/>
      <c r="DI1123" s="2"/>
      <c r="DJ1123" s="2"/>
      <c r="DK1123" s="2"/>
      <c r="DL1123" s="2"/>
      <c r="DM1123" s="2"/>
      <c r="DN1123" s="2"/>
      <c r="DO1123" s="2"/>
      <c r="DP1123" s="2"/>
    </row>
    <row r="1124" spans="9:120" ht="9.9499999999999993" customHeight="1">
      <c r="I1124" s="2"/>
      <c r="J1124" s="2"/>
      <c r="K1124" s="2"/>
      <c r="L1124" s="2"/>
      <c r="M1124" s="2"/>
      <c r="N1124" s="2"/>
      <c r="O1124" s="2"/>
      <c r="P1124" s="2"/>
      <c r="Q1124" s="2"/>
      <c r="R1124" s="2"/>
      <c r="S1124" s="2"/>
      <c r="T1124" s="2"/>
      <c r="U1124" s="2"/>
      <c r="V1124" s="2"/>
      <c r="W1124" s="2"/>
      <c r="X1124" s="2"/>
      <c r="Y1124" s="2"/>
      <c r="Z1124" s="2"/>
      <c r="AA1124" s="2"/>
      <c r="AB1124" s="2"/>
      <c r="AC1124" s="2"/>
      <c r="AD1124" s="2"/>
      <c r="AE1124" s="2"/>
      <c r="AF1124" s="2"/>
      <c r="AG1124" s="2"/>
      <c r="AH1124" s="2"/>
      <c r="AI1124" s="2"/>
      <c r="AJ1124" s="2"/>
      <c r="AK1124" s="2"/>
      <c r="AL1124" s="2"/>
      <c r="AM1124" s="2"/>
      <c r="AN1124" s="2"/>
      <c r="AO1124" s="2"/>
      <c r="AP1124" s="2"/>
      <c r="AQ1124" s="2"/>
      <c r="AR1124" s="2"/>
      <c r="AS1124" s="2"/>
      <c r="AT1124" s="2"/>
      <c r="AU1124" s="2"/>
      <c r="AV1124" s="2"/>
      <c r="AW1124" s="2"/>
      <c r="AX1124" s="2"/>
      <c r="AY1124" s="2"/>
      <c r="AZ1124" s="2"/>
      <c r="BA1124" s="2"/>
      <c r="BB1124" s="2"/>
      <c r="BC1124" s="2"/>
      <c r="BD1124" s="2"/>
      <c r="BE1124" s="2"/>
      <c r="BF1124" s="2"/>
      <c r="BG1124" s="2"/>
      <c r="BH1124" s="2"/>
      <c r="BI1124" s="2"/>
      <c r="BJ1124" s="2"/>
      <c r="BK1124" s="2"/>
      <c r="BL1124" s="2"/>
      <c r="BM1124" s="2"/>
      <c r="BN1124" s="2"/>
      <c r="BO1124" s="2"/>
      <c r="BP1124" s="2"/>
      <c r="BQ1124" s="2"/>
      <c r="BR1124" s="2"/>
      <c r="BS1124" s="2"/>
      <c r="BT1124" s="2"/>
      <c r="BU1124" s="2"/>
      <c r="BV1124" s="2"/>
      <c r="BW1124" s="2"/>
      <c r="BX1124" s="2"/>
      <c r="BY1124" s="2"/>
      <c r="BZ1124" s="2"/>
      <c r="CA1124" s="2"/>
      <c r="CB1124" s="2"/>
      <c r="CC1124" s="2"/>
      <c r="CD1124" s="2"/>
      <c r="CE1124" s="2"/>
      <c r="CF1124" s="2"/>
      <c r="CG1124" s="2"/>
      <c r="CH1124" s="2"/>
      <c r="CI1124" s="2"/>
      <c r="CJ1124" s="2"/>
      <c r="CK1124" s="2"/>
      <c r="CL1124" s="2"/>
      <c r="CM1124" s="2"/>
      <c r="CN1124" s="2"/>
      <c r="CO1124" s="2"/>
      <c r="CP1124" s="2"/>
      <c r="CQ1124" s="2"/>
      <c r="CR1124" s="2"/>
      <c r="CS1124" s="2"/>
      <c r="CT1124" s="2"/>
      <c r="CU1124" s="2"/>
      <c r="CV1124" s="2"/>
      <c r="CW1124" s="2"/>
      <c r="CX1124" s="2"/>
      <c r="CY1124" s="2"/>
      <c r="CZ1124" s="2"/>
      <c r="DA1124" s="2"/>
      <c r="DB1124" s="2"/>
      <c r="DC1124" s="2"/>
      <c r="DD1124" s="2"/>
      <c r="DE1124" s="2"/>
      <c r="DF1124" s="2"/>
      <c r="DG1124" s="2"/>
      <c r="DH1124" s="2"/>
      <c r="DI1124" s="2"/>
      <c r="DJ1124" s="2"/>
      <c r="DK1124" s="2"/>
      <c r="DL1124" s="2"/>
      <c r="DM1124" s="2"/>
      <c r="DN1124" s="2"/>
      <c r="DO1124" s="2"/>
      <c r="DP1124" s="2"/>
    </row>
    <row r="1125" spans="9:120" ht="9.9499999999999993" customHeight="1">
      <c r="I1125" s="2"/>
      <c r="J1125" s="2"/>
      <c r="K1125" s="2"/>
      <c r="L1125" s="2"/>
      <c r="M1125" s="2"/>
      <c r="N1125" s="2"/>
      <c r="O1125" s="2"/>
      <c r="P1125" s="2"/>
      <c r="Q1125" s="2"/>
      <c r="R1125" s="2"/>
      <c r="S1125" s="2"/>
      <c r="T1125" s="2"/>
      <c r="U1125" s="2"/>
      <c r="V1125" s="2"/>
      <c r="W1125" s="2"/>
      <c r="X1125" s="2"/>
      <c r="Y1125" s="2"/>
      <c r="Z1125" s="2"/>
      <c r="AA1125" s="2"/>
      <c r="AB1125" s="2"/>
      <c r="AC1125" s="2"/>
      <c r="AD1125" s="2"/>
      <c r="AE1125" s="2"/>
      <c r="AF1125" s="2"/>
      <c r="AG1125" s="2"/>
      <c r="AH1125" s="2"/>
      <c r="AI1125" s="2"/>
      <c r="AJ1125" s="2"/>
      <c r="AK1125" s="2"/>
      <c r="AL1125" s="2"/>
      <c r="AM1125" s="2"/>
      <c r="AN1125" s="2"/>
      <c r="AO1125" s="2"/>
      <c r="AP1125" s="2"/>
      <c r="AQ1125" s="2"/>
      <c r="AR1125" s="2"/>
      <c r="AS1125" s="2"/>
      <c r="AT1125" s="2"/>
      <c r="AU1125" s="2"/>
      <c r="AV1125" s="2"/>
      <c r="AW1125" s="2"/>
      <c r="AX1125" s="2"/>
      <c r="AY1125" s="2"/>
      <c r="AZ1125" s="2"/>
      <c r="BA1125" s="2"/>
      <c r="BB1125" s="2"/>
      <c r="BC1125" s="2"/>
      <c r="BD1125" s="2"/>
      <c r="BE1125" s="2"/>
      <c r="BF1125" s="2"/>
      <c r="BG1125" s="2"/>
      <c r="BH1125" s="2"/>
      <c r="BI1125" s="2"/>
      <c r="BJ1125" s="2"/>
      <c r="BK1125" s="2"/>
      <c r="BL1125" s="2"/>
      <c r="BM1125" s="2"/>
      <c r="BN1125" s="2"/>
      <c r="BO1125" s="2"/>
      <c r="BP1125" s="2"/>
      <c r="BQ1125" s="2"/>
      <c r="BR1125" s="2"/>
      <c r="BS1125" s="2"/>
      <c r="BT1125" s="2"/>
      <c r="BU1125" s="2"/>
      <c r="BV1125" s="2"/>
      <c r="BW1125" s="2"/>
      <c r="BX1125" s="2"/>
      <c r="BY1125" s="2"/>
      <c r="BZ1125" s="2"/>
      <c r="CA1125" s="2"/>
      <c r="CB1125" s="2"/>
      <c r="CC1125" s="2"/>
      <c r="CD1125" s="2"/>
      <c r="CE1125" s="2"/>
      <c r="CF1125" s="2"/>
      <c r="CG1125" s="2"/>
      <c r="CH1125" s="2"/>
      <c r="CI1125" s="2"/>
      <c r="CJ1125" s="2"/>
      <c r="CK1125" s="2"/>
      <c r="CL1125" s="2"/>
      <c r="CM1125" s="2"/>
      <c r="CN1125" s="2"/>
      <c r="CO1125" s="2"/>
      <c r="CP1125" s="2"/>
      <c r="CQ1125" s="2"/>
      <c r="CR1125" s="2"/>
      <c r="CS1125" s="2"/>
      <c r="CT1125" s="2"/>
      <c r="CU1125" s="2"/>
      <c r="CV1125" s="2"/>
      <c r="CW1125" s="2"/>
      <c r="CX1125" s="2"/>
      <c r="CY1125" s="2"/>
      <c r="CZ1125" s="2"/>
      <c r="DA1125" s="2"/>
      <c r="DB1125" s="2"/>
      <c r="DC1125" s="2"/>
      <c r="DD1125" s="2"/>
      <c r="DE1125" s="2"/>
      <c r="DF1125" s="2"/>
      <c r="DG1125" s="2"/>
      <c r="DH1125" s="2"/>
      <c r="DI1125" s="2"/>
      <c r="DJ1125" s="2"/>
      <c r="DK1125" s="2"/>
      <c r="DL1125" s="2"/>
      <c r="DM1125" s="2"/>
      <c r="DN1125" s="2"/>
      <c r="DO1125" s="2"/>
      <c r="DP1125" s="2"/>
    </row>
    <row r="1126" spans="9:120" ht="9.9499999999999993" customHeight="1">
      <c r="I1126" s="2"/>
      <c r="J1126" s="2"/>
      <c r="K1126" s="2"/>
      <c r="L1126" s="2"/>
      <c r="M1126" s="2"/>
      <c r="N1126" s="2"/>
      <c r="O1126" s="2"/>
      <c r="P1126" s="2"/>
      <c r="Q1126" s="2"/>
      <c r="R1126" s="2"/>
      <c r="S1126" s="2"/>
      <c r="T1126" s="2"/>
      <c r="U1126" s="2"/>
      <c r="V1126" s="2"/>
      <c r="W1126" s="2"/>
      <c r="X1126" s="2"/>
      <c r="Y1126" s="2"/>
      <c r="Z1126" s="2"/>
      <c r="AA1126" s="2"/>
      <c r="AB1126" s="2"/>
      <c r="AC1126" s="2"/>
      <c r="AD1126" s="2"/>
      <c r="AE1126" s="2"/>
      <c r="AF1126" s="2"/>
      <c r="AG1126" s="2"/>
      <c r="AH1126" s="2"/>
      <c r="AI1126" s="2"/>
      <c r="AJ1126" s="2"/>
      <c r="AK1126" s="2"/>
      <c r="AL1126" s="2"/>
      <c r="AM1126" s="2"/>
      <c r="AN1126" s="2"/>
      <c r="AO1126" s="2"/>
      <c r="AP1126" s="2"/>
      <c r="AQ1126" s="2"/>
      <c r="AR1126" s="2"/>
      <c r="AS1126" s="2"/>
      <c r="AT1126" s="2"/>
      <c r="AU1126" s="2"/>
      <c r="AV1126" s="2"/>
      <c r="AW1126" s="2"/>
      <c r="AX1126" s="2"/>
      <c r="AY1126" s="2"/>
      <c r="AZ1126" s="2"/>
      <c r="BA1126" s="2"/>
      <c r="BB1126" s="2"/>
      <c r="BC1126" s="2"/>
      <c r="BD1126" s="2"/>
      <c r="BE1126" s="2"/>
      <c r="BF1126" s="2"/>
      <c r="BG1126" s="2"/>
      <c r="BH1126" s="2"/>
      <c r="BI1126" s="2"/>
      <c r="BJ1126" s="2"/>
      <c r="BK1126" s="2"/>
      <c r="BL1126" s="2"/>
      <c r="BM1126" s="2"/>
      <c r="BN1126" s="2"/>
      <c r="BO1126" s="2"/>
      <c r="BP1126" s="2"/>
      <c r="BQ1126" s="2"/>
      <c r="BR1126" s="2"/>
      <c r="BS1126" s="2"/>
      <c r="BT1126" s="2"/>
      <c r="BU1126" s="2"/>
      <c r="BV1126" s="2"/>
      <c r="BW1126" s="2"/>
      <c r="BX1126" s="2"/>
      <c r="BY1126" s="2"/>
      <c r="BZ1126" s="2"/>
      <c r="CA1126" s="2"/>
      <c r="CB1126" s="2"/>
      <c r="CC1126" s="2"/>
      <c r="CD1126" s="2"/>
      <c r="CE1126" s="2"/>
      <c r="CF1126" s="2"/>
      <c r="CG1126" s="2"/>
      <c r="CH1126" s="2"/>
      <c r="CI1126" s="2"/>
      <c r="CJ1126" s="2"/>
      <c r="CK1126" s="2"/>
      <c r="CL1126" s="2"/>
      <c r="CM1126" s="2"/>
      <c r="CN1126" s="2"/>
      <c r="CO1126" s="2"/>
      <c r="CP1126" s="2"/>
      <c r="CQ1126" s="2"/>
      <c r="CR1126" s="2"/>
      <c r="CS1126" s="2"/>
      <c r="CT1126" s="2"/>
      <c r="CU1126" s="2"/>
      <c r="CV1126" s="2"/>
      <c r="CW1126" s="2"/>
      <c r="CX1126" s="2"/>
      <c r="CY1126" s="2"/>
      <c r="CZ1126" s="2"/>
      <c r="DA1126" s="2"/>
      <c r="DB1126" s="2"/>
      <c r="DC1126" s="2"/>
      <c r="DD1126" s="2"/>
      <c r="DE1126" s="2"/>
      <c r="DF1126" s="2"/>
      <c r="DG1126" s="2"/>
      <c r="DH1126" s="2"/>
      <c r="DI1126" s="2"/>
      <c r="DJ1126" s="2"/>
      <c r="DK1126" s="2"/>
      <c r="DL1126" s="2"/>
      <c r="DM1126" s="2"/>
      <c r="DN1126" s="2"/>
      <c r="DO1126" s="2"/>
      <c r="DP1126" s="2"/>
    </row>
    <row r="1127" spans="9:120" ht="9.9499999999999993" customHeight="1">
      <c r="I1127" s="2"/>
      <c r="J1127" s="2"/>
      <c r="K1127" s="2"/>
      <c r="L1127" s="2"/>
      <c r="M1127" s="2"/>
      <c r="N1127" s="2"/>
      <c r="O1127" s="2"/>
      <c r="P1127" s="2"/>
      <c r="Q1127" s="2"/>
      <c r="R1127" s="2"/>
      <c r="S1127" s="2"/>
      <c r="T1127" s="2"/>
      <c r="U1127" s="2"/>
      <c r="V1127" s="2"/>
      <c r="W1127" s="2"/>
      <c r="X1127" s="2"/>
      <c r="Y1127" s="2"/>
      <c r="Z1127" s="2"/>
      <c r="AA1127" s="2"/>
      <c r="AB1127" s="2"/>
      <c r="AC1127" s="2"/>
      <c r="AD1127" s="2"/>
      <c r="AE1127" s="2"/>
      <c r="AF1127" s="2"/>
      <c r="AG1127" s="2"/>
      <c r="AH1127" s="2"/>
      <c r="AI1127" s="2"/>
      <c r="AJ1127" s="2"/>
      <c r="AK1127" s="2"/>
      <c r="AL1127" s="2"/>
      <c r="AM1127" s="2"/>
      <c r="AN1127" s="2"/>
      <c r="AO1127" s="2"/>
      <c r="AP1127" s="2"/>
      <c r="AQ1127" s="2"/>
      <c r="AR1127" s="2"/>
      <c r="AS1127" s="2"/>
      <c r="AT1127" s="2"/>
      <c r="AU1127" s="2"/>
      <c r="AV1127" s="2"/>
      <c r="AW1127" s="2"/>
      <c r="AX1127" s="2"/>
      <c r="AY1127" s="2"/>
      <c r="AZ1127" s="2"/>
      <c r="BA1127" s="2"/>
      <c r="BB1127" s="2"/>
      <c r="BC1127" s="2"/>
      <c r="BD1127" s="2"/>
      <c r="BE1127" s="2"/>
      <c r="BF1127" s="2"/>
      <c r="BG1127" s="2"/>
      <c r="BH1127" s="2"/>
      <c r="BI1127" s="2"/>
      <c r="BJ1127" s="2"/>
      <c r="BK1127" s="2"/>
      <c r="BL1127" s="2"/>
      <c r="BM1127" s="2"/>
      <c r="BN1127" s="2"/>
      <c r="BO1127" s="2"/>
      <c r="BP1127" s="2"/>
      <c r="BQ1127" s="2"/>
      <c r="BR1127" s="2"/>
      <c r="BS1127" s="2"/>
      <c r="BT1127" s="2"/>
      <c r="BU1127" s="2"/>
      <c r="BV1127" s="2"/>
      <c r="BW1127" s="2"/>
      <c r="BX1127" s="2"/>
      <c r="BY1127" s="2"/>
      <c r="BZ1127" s="2"/>
      <c r="CA1127" s="2"/>
      <c r="CB1127" s="2"/>
      <c r="CC1127" s="2"/>
      <c r="CD1127" s="2"/>
      <c r="CE1127" s="2"/>
      <c r="CF1127" s="2"/>
      <c r="CG1127" s="2"/>
      <c r="CH1127" s="2"/>
      <c r="CI1127" s="2"/>
      <c r="CJ1127" s="2"/>
      <c r="CK1127" s="2"/>
      <c r="CL1127" s="2"/>
      <c r="CM1127" s="2"/>
      <c r="CN1127" s="2"/>
      <c r="CO1127" s="2"/>
      <c r="CP1127" s="2"/>
      <c r="CQ1127" s="2"/>
      <c r="CR1127" s="2"/>
      <c r="CS1127" s="2"/>
      <c r="CT1127" s="2"/>
      <c r="CU1127" s="2"/>
      <c r="CV1127" s="2"/>
      <c r="CW1127" s="2"/>
      <c r="CX1127" s="2"/>
      <c r="CY1127" s="2"/>
      <c r="CZ1127" s="2"/>
      <c r="DA1127" s="2"/>
      <c r="DB1127" s="2"/>
      <c r="DC1127" s="2"/>
      <c r="DD1127" s="2"/>
      <c r="DE1127" s="2"/>
      <c r="DF1127" s="2"/>
      <c r="DG1127" s="2"/>
      <c r="DH1127" s="2"/>
      <c r="DI1127" s="2"/>
      <c r="DJ1127" s="2"/>
      <c r="DK1127" s="2"/>
      <c r="DL1127" s="2"/>
      <c r="DM1127" s="2"/>
      <c r="DN1127" s="2"/>
      <c r="DO1127" s="2"/>
      <c r="DP1127" s="2"/>
    </row>
    <row r="1128" spans="9:120" ht="9.9499999999999993" customHeight="1">
      <c r="I1128" s="2"/>
      <c r="J1128" s="2"/>
      <c r="K1128" s="2"/>
      <c r="L1128" s="2"/>
      <c r="M1128" s="2"/>
      <c r="N1128" s="2"/>
      <c r="O1128" s="2"/>
      <c r="P1128" s="2"/>
      <c r="Q1128" s="2"/>
      <c r="R1128" s="2"/>
      <c r="S1128" s="2"/>
      <c r="T1128" s="2"/>
      <c r="U1128" s="2"/>
      <c r="V1128" s="2"/>
      <c r="W1128" s="2"/>
      <c r="X1128" s="2"/>
      <c r="Y1128" s="2"/>
      <c r="Z1128" s="2"/>
      <c r="AA1128" s="2"/>
      <c r="AB1128" s="2"/>
      <c r="AC1128" s="2"/>
      <c r="AD1128" s="2"/>
      <c r="AE1128" s="2"/>
      <c r="AF1128" s="2"/>
      <c r="AG1128" s="2"/>
      <c r="AH1128" s="2"/>
      <c r="AI1128" s="2"/>
      <c r="AJ1128" s="2"/>
      <c r="AK1128" s="2"/>
      <c r="AL1128" s="2"/>
      <c r="AM1128" s="2"/>
      <c r="AN1128" s="2"/>
      <c r="AO1128" s="2"/>
      <c r="AP1128" s="2"/>
      <c r="AQ1128" s="2"/>
      <c r="AR1128" s="2"/>
      <c r="AS1128" s="2"/>
      <c r="AT1128" s="2"/>
      <c r="AU1128" s="2"/>
      <c r="AV1128" s="2"/>
      <c r="AW1128" s="2"/>
      <c r="AX1128" s="2"/>
      <c r="AY1128" s="2"/>
      <c r="AZ1128" s="2"/>
      <c r="BA1128" s="2"/>
      <c r="BB1128" s="2"/>
      <c r="BC1128" s="2"/>
      <c r="BD1128" s="2"/>
      <c r="BE1128" s="2"/>
      <c r="BF1128" s="2"/>
      <c r="BG1128" s="2"/>
      <c r="BH1128" s="2"/>
      <c r="BI1128" s="2"/>
      <c r="BJ1128" s="2"/>
      <c r="BK1128" s="2"/>
      <c r="BL1128" s="2"/>
      <c r="BM1128" s="2"/>
      <c r="BN1128" s="2"/>
      <c r="BO1128" s="2"/>
      <c r="BP1128" s="2"/>
      <c r="BQ1128" s="2"/>
      <c r="BR1128" s="2"/>
      <c r="BS1128" s="2"/>
      <c r="BT1128" s="2"/>
      <c r="BU1128" s="2"/>
      <c r="BV1128" s="2"/>
      <c r="BW1128" s="2"/>
      <c r="BX1128" s="2"/>
      <c r="BY1128" s="2"/>
      <c r="BZ1128" s="2"/>
      <c r="CA1128" s="2"/>
      <c r="CB1128" s="2"/>
      <c r="CC1128" s="2"/>
      <c r="CD1128" s="2"/>
      <c r="CE1128" s="2"/>
      <c r="CF1128" s="2"/>
      <c r="CG1128" s="2"/>
      <c r="CH1128" s="2"/>
      <c r="CI1128" s="2"/>
      <c r="CJ1128" s="2"/>
      <c r="CK1128" s="2"/>
      <c r="CL1128" s="2"/>
      <c r="CM1128" s="2"/>
      <c r="CN1128" s="2"/>
      <c r="CO1128" s="2"/>
      <c r="CP1128" s="2"/>
      <c r="CQ1128" s="2"/>
      <c r="CR1128" s="2"/>
      <c r="CS1128" s="2"/>
      <c r="CT1128" s="2"/>
      <c r="CU1128" s="2"/>
      <c r="CV1128" s="2"/>
      <c r="CW1128" s="2"/>
      <c r="CX1128" s="2"/>
      <c r="CY1128" s="2"/>
      <c r="CZ1128" s="2"/>
      <c r="DA1128" s="2"/>
      <c r="DB1128" s="2"/>
      <c r="DC1128" s="2"/>
      <c r="DD1128" s="2"/>
      <c r="DE1128" s="2"/>
      <c r="DF1128" s="2"/>
      <c r="DG1128" s="2"/>
      <c r="DH1128" s="2"/>
      <c r="DI1128" s="2"/>
      <c r="DJ1128" s="2"/>
      <c r="DK1128" s="2"/>
      <c r="DL1128" s="2"/>
      <c r="DM1128" s="2"/>
      <c r="DN1128" s="2"/>
      <c r="DO1128" s="2"/>
      <c r="DP1128" s="2"/>
    </row>
    <row r="1129" spans="9:120" ht="9.9499999999999993" customHeight="1">
      <c r="I1129" s="2"/>
      <c r="J1129" s="2"/>
      <c r="K1129" s="2"/>
      <c r="L1129" s="2"/>
      <c r="M1129" s="2"/>
      <c r="N1129" s="2"/>
      <c r="O1129" s="2"/>
      <c r="P1129" s="2"/>
      <c r="Q1129" s="2"/>
      <c r="R1129" s="2"/>
      <c r="S1129" s="2"/>
      <c r="T1129" s="2"/>
      <c r="U1129" s="2"/>
      <c r="V1129" s="2"/>
      <c r="W1129" s="2"/>
      <c r="X1129" s="2"/>
      <c r="Y1129" s="2"/>
      <c r="Z1129" s="2"/>
      <c r="AA1129" s="2"/>
      <c r="AB1129" s="2"/>
      <c r="AC1129" s="2"/>
      <c r="AD1129" s="2"/>
      <c r="AE1129" s="2"/>
      <c r="AF1129" s="2"/>
      <c r="AG1129" s="2"/>
      <c r="AH1129" s="2"/>
      <c r="AI1129" s="2"/>
      <c r="AJ1129" s="2"/>
      <c r="AK1129" s="2"/>
      <c r="AL1129" s="2"/>
      <c r="AM1129" s="2"/>
      <c r="AN1129" s="2"/>
      <c r="AO1129" s="2"/>
      <c r="AP1129" s="2"/>
      <c r="AQ1129" s="2"/>
      <c r="AR1129" s="2"/>
      <c r="AS1129" s="2"/>
      <c r="AT1129" s="2"/>
      <c r="AU1129" s="2"/>
      <c r="AV1129" s="2"/>
      <c r="AW1129" s="2"/>
      <c r="AX1129" s="2"/>
      <c r="AY1129" s="2"/>
      <c r="AZ1129" s="2"/>
      <c r="BA1129" s="2"/>
      <c r="BB1129" s="2"/>
      <c r="BC1129" s="2"/>
      <c r="BD1129" s="2"/>
      <c r="BE1129" s="2"/>
      <c r="BF1129" s="2"/>
      <c r="BG1129" s="2"/>
      <c r="BH1129" s="2"/>
      <c r="BI1129" s="2"/>
      <c r="BJ1129" s="2"/>
      <c r="BK1129" s="2"/>
      <c r="BL1129" s="2"/>
      <c r="BM1129" s="2"/>
      <c r="BN1129" s="2"/>
      <c r="BO1129" s="2"/>
      <c r="BP1129" s="2"/>
      <c r="BQ1129" s="2"/>
      <c r="BR1129" s="2"/>
      <c r="BS1129" s="2"/>
      <c r="BT1129" s="2"/>
      <c r="BU1129" s="2"/>
      <c r="BV1129" s="2"/>
      <c r="BW1129" s="2"/>
      <c r="BX1129" s="2"/>
      <c r="BY1129" s="2"/>
      <c r="BZ1129" s="2"/>
      <c r="CA1129" s="2"/>
      <c r="CB1129" s="2"/>
      <c r="CC1129" s="2"/>
      <c r="CD1129" s="2"/>
      <c r="CE1129" s="2"/>
      <c r="CF1129" s="2"/>
      <c r="CG1129" s="2"/>
      <c r="CH1129" s="2"/>
      <c r="CI1129" s="2"/>
      <c r="CJ1129" s="2"/>
      <c r="CK1129" s="2"/>
      <c r="CL1129" s="2"/>
      <c r="CM1129" s="2"/>
      <c r="CN1129" s="2"/>
      <c r="CO1129" s="2"/>
      <c r="CP1129" s="2"/>
      <c r="CQ1129" s="2"/>
      <c r="CR1129" s="2"/>
      <c r="CS1129" s="2"/>
      <c r="CT1129" s="2"/>
      <c r="CU1129" s="2"/>
      <c r="CV1129" s="2"/>
      <c r="CW1129" s="2"/>
      <c r="CX1129" s="2"/>
      <c r="CY1129" s="2"/>
      <c r="CZ1129" s="2"/>
      <c r="DA1129" s="2"/>
      <c r="DB1129" s="2"/>
      <c r="DC1129" s="2"/>
      <c r="DD1129" s="2"/>
      <c r="DE1129" s="2"/>
      <c r="DF1129" s="2"/>
      <c r="DG1129" s="2"/>
      <c r="DH1129" s="2"/>
      <c r="DI1129" s="2"/>
      <c r="DJ1129" s="2"/>
      <c r="DK1129" s="2"/>
      <c r="DL1129" s="2"/>
      <c r="DM1129" s="2"/>
      <c r="DN1129" s="2"/>
      <c r="DO1129" s="2"/>
      <c r="DP1129" s="2"/>
    </row>
    <row r="1130" spans="9:120" ht="9.9499999999999993" customHeight="1">
      <c r="I1130" s="2"/>
      <c r="J1130" s="2"/>
      <c r="K1130" s="2"/>
      <c r="L1130" s="2"/>
      <c r="M1130" s="2"/>
      <c r="N1130" s="2"/>
      <c r="O1130" s="2"/>
      <c r="P1130" s="2"/>
      <c r="Q1130" s="2"/>
      <c r="R1130" s="2"/>
      <c r="S1130" s="2"/>
      <c r="T1130" s="2"/>
      <c r="U1130" s="2"/>
      <c r="V1130" s="2"/>
      <c r="W1130" s="2"/>
      <c r="X1130" s="2"/>
      <c r="Y1130" s="2"/>
      <c r="Z1130" s="2"/>
      <c r="AA1130" s="2"/>
      <c r="AB1130" s="2"/>
      <c r="AC1130" s="2"/>
      <c r="AD1130" s="2"/>
      <c r="AE1130" s="2"/>
      <c r="AF1130" s="2"/>
      <c r="AG1130" s="2"/>
      <c r="AH1130" s="2"/>
      <c r="AI1130" s="2"/>
      <c r="AJ1130" s="2"/>
      <c r="AK1130" s="2"/>
      <c r="AL1130" s="2"/>
      <c r="AM1130" s="2"/>
      <c r="AN1130" s="2"/>
      <c r="AO1130" s="2"/>
      <c r="AP1130" s="2"/>
      <c r="AQ1130" s="2"/>
      <c r="AR1130" s="2"/>
      <c r="AS1130" s="2"/>
      <c r="AT1130" s="2"/>
      <c r="AU1130" s="2"/>
      <c r="AV1130" s="2"/>
      <c r="AW1130" s="2"/>
      <c r="AX1130" s="2"/>
      <c r="AY1130" s="2"/>
      <c r="AZ1130" s="2"/>
      <c r="BA1130" s="2"/>
      <c r="BB1130" s="2"/>
      <c r="BC1130" s="2"/>
      <c r="BD1130" s="2"/>
      <c r="BE1130" s="2"/>
      <c r="BF1130" s="2"/>
      <c r="BG1130" s="2"/>
      <c r="BH1130" s="2"/>
      <c r="BI1130" s="2"/>
      <c r="BJ1130" s="2"/>
      <c r="BK1130" s="2"/>
      <c r="BL1130" s="2"/>
      <c r="BM1130" s="2"/>
      <c r="BN1130" s="2"/>
      <c r="BO1130" s="2"/>
      <c r="BP1130" s="2"/>
      <c r="BQ1130" s="2"/>
      <c r="BR1130" s="2"/>
      <c r="BS1130" s="2"/>
      <c r="BT1130" s="2"/>
      <c r="BU1130" s="2"/>
      <c r="BV1130" s="2"/>
      <c r="BW1130" s="2"/>
      <c r="BX1130" s="2"/>
      <c r="BY1130" s="2"/>
      <c r="BZ1130" s="2"/>
      <c r="CA1130" s="2"/>
      <c r="CB1130" s="2"/>
      <c r="CC1130" s="2"/>
      <c r="CD1130" s="2"/>
      <c r="CE1130" s="2"/>
      <c r="CF1130" s="2"/>
      <c r="CG1130" s="2"/>
      <c r="CH1130" s="2"/>
      <c r="CI1130" s="2"/>
      <c r="CJ1130" s="2"/>
      <c r="CK1130" s="2"/>
      <c r="CL1130" s="2"/>
      <c r="CM1130" s="2"/>
      <c r="CN1130" s="2"/>
      <c r="CO1130" s="2"/>
      <c r="CP1130" s="2"/>
      <c r="CQ1130" s="2"/>
      <c r="CR1130" s="2"/>
      <c r="CS1130" s="2"/>
      <c r="CT1130" s="2"/>
      <c r="CU1130" s="2"/>
      <c r="CV1130" s="2"/>
      <c r="CW1130" s="2"/>
      <c r="CX1130" s="2"/>
      <c r="CY1130" s="2"/>
      <c r="CZ1130" s="2"/>
      <c r="DA1130" s="2"/>
      <c r="DB1130" s="2"/>
      <c r="DC1130" s="2"/>
      <c r="DD1130" s="2"/>
      <c r="DE1130" s="2"/>
      <c r="DF1130" s="2"/>
      <c r="DG1130" s="2"/>
      <c r="DH1130" s="2"/>
      <c r="DI1130" s="2"/>
      <c r="DJ1130" s="2"/>
      <c r="DK1130" s="2"/>
      <c r="DL1130" s="2"/>
      <c r="DM1130" s="2"/>
      <c r="DN1130" s="2"/>
      <c r="DO1130" s="2"/>
      <c r="DP1130" s="2"/>
    </row>
    <row r="1131" spans="9:120" ht="9.9499999999999993" customHeight="1">
      <c r="I1131" s="2"/>
      <c r="J1131" s="2"/>
      <c r="K1131" s="2"/>
      <c r="L1131" s="2"/>
      <c r="M1131" s="2"/>
      <c r="N1131" s="2"/>
      <c r="O1131" s="2"/>
      <c r="P1131" s="2"/>
      <c r="Q1131" s="2"/>
      <c r="R1131" s="2"/>
      <c r="S1131" s="2"/>
      <c r="T1131" s="2"/>
      <c r="U1131" s="2"/>
      <c r="V1131" s="2"/>
      <c r="W1131" s="2"/>
      <c r="X1131" s="2"/>
      <c r="Y1131" s="2"/>
      <c r="Z1131" s="2"/>
      <c r="AA1131" s="2"/>
      <c r="AB1131" s="2"/>
      <c r="AC1131" s="2"/>
      <c r="AD1131" s="2"/>
      <c r="AE1131" s="2"/>
      <c r="AF1131" s="2"/>
      <c r="AG1131" s="2"/>
      <c r="AH1131" s="2"/>
      <c r="AI1131" s="2"/>
      <c r="AJ1131" s="2"/>
      <c r="AK1131" s="2"/>
      <c r="AL1131" s="2"/>
      <c r="AM1131" s="2"/>
      <c r="AN1131" s="2"/>
      <c r="AO1131" s="2"/>
      <c r="AP1131" s="2"/>
      <c r="AQ1131" s="2"/>
      <c r="AR1131" s="2"/>
      <c r="AS1131" s="2"/>
      <c r="AT1131" s="2"/>
      <c r="AU1131" s="2"/>
      <c r="AV1131" s="2"/>
      <c r="AW1131" s="2"/>
      <c r="AX1131" s="2"/>
      <c r="AY1131" s="2"/>
      <c r="AZ1131" s="2"/>
      <c r="BA1131" s="2"/>
      <c r="BB1131" s="2"/>
      <c r="BC1131" s="2"/>
      <c r="BD1131" s="2"/>
      <c r="BE1131" s="2"/>
      <c r="BF1131" s="2"/>
      <c r="BG1131" s="2"/>
      <c r="BH1131" s="2"/>
      <c r="BI1131" s="2"/>
      <c r="BJ1131" s="2"/>
      <c r="BK1131" s="2"/>
      <c r="BL1131" s="2"/>
      <c r="BM1131" s="2"/>
      <c r="BN1131" s="2"/>
      <c r="BO1131" s="2"/>
      <c r="BP1131" s="2"/>
      <c r="BQ1131" s="2"/>
      <c r="BR1131" s="2"/>
      <c r="BS1131" s="2"/>
      <c r="BT1131" s="2"/>
      <c r="BU1131" s="2"/>
      <c r="BV1131" s="2"/>
      <c r="BW1131" s="2"/>
      <c r="BX1131" s="2"/>
      <c r="BY1131" s="2"/>
      <c r="BZ1131" s="2"/>
      <c r="CA1131" s="2"/>
      <c r="CB1131" s="2"/>
      <c r="CC1131" s="2"/>
      <c r="CD1131" s="2"/>
      <c r="CE1131" s="2"/>
      <c r="CF1131" s="2"/>
      <c r="CG1131" s="2"/>
      <c r="CH1131" s="2"/>
      <c r="CI1131" s="2"/>
      <c r="CJ1131" s="2"/>
      <c r="CK1131" s="2"/>
      <c r="CL1131" s="2"/>
      <c r="CM1131" s="2"/>
      <c r="CN1131" s="2"/>
      <c r="CO1131" s="2"/>
      <c r="CP1131" s="2"/>
      <c r="CQ1131" s="2"/>
      <c r="CR1131" s="2"/>
      <c r="CS1131" s="2"/>
      <c r="CT1131" s="2"/>
      <c r="CU1131" s="2"/>
      <c r="CV1131" s="2"/>
      <c r="CW1131" s="2"/>
      <c r="CX1131" s="2"/>
      <c r="CY1131" s="2"/>
      <c r="CZ1131" s="2"/>
      <c r="DA1131" s="2"/>
      <c r="DB1131" s="2"/>
      <c r="DC1131" s="2"/>
      <c r="DD1131" s="2"/>
      <c r="DE1131" s="2"/>
      <c r="DF1131" s="2"/>
      <c r="DG1131" s="2"/>
      <c r="DH1131" s="2"/>
      <c r="DI1131" s="2"/>
      <c r="DJ1131" s="2"/>
      <c r="DK1131" s="2"/>
      <c r="DL1131" s="2"/>
      <c r="DM1131" s="2"/>
      <c r="DN1131" s="2"/>
      <c r="DO1131" s="2"/>
      <c r="DP1131" s="2"/>
    </row>
    <row r="1132" spans="9:120" ht="9.9499999999999993" customHeight="1">
      <c r="I1132" s="2"/>
      <c r="J1132" s="2"/>
      <c r="K1132" s="2"/>
      <c r="L1132" s="2"/>
      <c r="M1132" s="2"/>
      <c r="N1132" s="2"/>
      <c r="O1132" s="2"/>
      <c r="P1132" s="2"/>
      <c r="Q1132" s="2"/>
      <c r="R1132" s="2"/>
      <c r="S1132" s="2"/>
      <c r="T1132" s="2"/>
      <c r="U1132" s="2"/>
      <c r="V1132" s="2"/>
      <c r="W1132" s="2"/>
      <c r="X1132" s="2"/>
      <c r="Y1132" s="2"/>
      <c r="Z1132" s="2"/>
      <c r="AA1132" s="2"/>
      <c r="AB1132" s="2"/>
      <c r="AC1132" s="2"/>
      <c r="AD1132" s="2"/>
      <c r="AE1132" s="2"/>
      <c r="AF1132" s="2"/>
      <c r="AG1132" s="2"/>
      <c r="AH1132" s="2"/>
      <c r="AI1132" s="2"/>
      <c r="AJ1132" s="2"/>
      <c r="AK1132" s="2"/>
      <c r="AL1132" s="2"/>
      <c r="AM1132" s="2"/>
      <c r="AN1132" s="2"/>
      <c r="AO1132" s="2"/>
      <c r="AP1132" s="2"/>
      <c r="AQ1132" s="2"/>
      <c r="AR1132" s="2"/>
      <c r="AS1132" s="2"/>
      <c r="AT1132" s="2"/>
      <c r="AU1132" s="2"/>
      <c r="AV1132" s="2"/>
      <c r="AW1132" s="2"/>
      <c r="AX1132" s="2"/>
      <c r="AY1132" s="2"/>
      <c r="AZ1132" s="2"/>
      <c r="BA1132" s="2"/>
      <c r="BB1132" s="2"/>
      <c r="BC1132" s="2"/>
      <c r="BD1132" s="2"/>
      <c r="BE1132" s="2"/>
      <c r="BF1132" s="2"/>
      <c r="BG1132" s="2"/>
      <c r="BH1132" s="2"/>
      <c r="BI1132" s="2"/>
      <c r="BJ1132" s="2"/>
      <c r="BK1132" s="2"/>
      <c r="BL1132" s="2"/>
      <c r="BM1132" s="2"/>
      <c r="BN1132" s="2"/>
      <c r="BO1132" s="2"/>
      <c r="BP1132" s="2"/>
      <c r="BQ1132" s="2"/>
      <c r="BR1132" s="2"/>
      <c r="BS1132" s="2"/>
      <c r="BT1132" s="2"/>
      <c r="BU1132" s="2"/>
      <c r="BV1132" s="2"/>
      <c r="BW1132" s="2"/>
      <c r="BX1132" s="2"/>
      <c r="BY1132" s="2"/>
      <c r="BZ1132" s="2"/>
      <c r="CA1132" s="2"/>
      <c r="CB1132" s="2"/>
      <c r="CC1132" s="2"/>
      <c r="CD1132" s="2"/>
      <c r="CE1132" s="2"/>
      <c r="CF1132" s="2"/>
      <c r="CG1132" s="2"/>
      <c r="CH1132" s="2"/>
      <c r="CI1132" s="2"/>
      <c r="CJ1132" s="2"/>
      <c r="CK1132" s="2"/>
      <c r="CL1132" s="2"/>
      <c r="CM1132" s="2"/>
      <c r="CN1132" s="2"/>
      <c r="CO1132" s="2"/>
      <c r="CP1132" s="2"/>
      <c r="CQ1132" s="2"/>
      <c r="CR1132" s="2"/>
      <c r="CS1132" s="2"/>
      <c r="CT1132" s="2"/>
      <c r="CU1132" s="2"/>
      <c r="CV1132" s="2"/>
      <c r="CW1132" s="2"/>
      <c r="CX1132" s="2"/>
      <c r="CY1132" s="2"/>
      <c r="CZ1132" s="2"/>
      <c r="DA1132" s="2"/>
      <c r="DB1132" s="2"/>
      <c r="DC1132" s="2"/>
      <c r="DD1132" s="2"/>
      <c r="DE1132" s="2"/>
      <c r="DF1132" s="2"/>
      <c r="DG1132" s="2"/>
      <c r="DH1132" s="2"/>
      <c r="DI1132" s="2"/>
      <c r="DJ1132" s="2"/>
      <c r="DK1132" s="2"/>
      <c r="DL1132" s="2"/>
      <c r="DM1132" s="2"/>
      <c r="DN1132" s="2"/>
      <c r="DO1132" s="2"/>
      <c r="DP1132" s="2"/>
    </row>
    <row r="1133" spans="9:120" ht="9.9499999999999993" customHeight="1">
      <c r="I1133" s="2"/>
      <c r="J1133" s="2"/>
      <c r="K1133" s="2"/>
      <c r="L1133" s="2"/>
      <c r="M1133" s="2"/>
      <c r="N1133" s="2"/>
      <c r="O1133" s="2"/>
      <c r="P1133" s="2"/>
      <c r="Q1133" s="2"/>
      <c r="R1133" s="2"/>
      <c r="S1133" s="2"/>
      <c r="T1133" s="2"/>
      <c r="U1133" s="2"/>
      <c r="V1133" s="2"/>
      <c r="W1133" s="2"/>
      <c r="X1133" s="2"/>
      <c r="Y1133" s="2"/>
      <c r="Z1133" s="2"/>
      <c r="AA1133" s="2"/>
      <c r="AB1133" s="2"/>
      <c r="AC1133" s="2"/>
      <c r="AD1133" s="2"/>
      <c r="AE1133" s="2"/>
      <c r="AF1133" s="2"/>
      <c r="AG1133" s="2"/>
      <c r="AH1133" s="2"/>
      <c r="AI1133" s="2"/>
      <c r="AJ1133" s="2"/>
      <c r="AK1133" s="2"/>
      <c r="AL1133" s="2"/>
      <c r="AM1133" s="2"/>
      <c r="AN1133" s="2"/>
      <c r="AO1133" s="2"/>
      <c r="AP1133" s="2"/>
      <c r="AQ1133" s="2"/>
      <c r="AR1133" s="2"/>
      <c r="AS1133" s="2"/>
      <c r="AT1133" s="2"/>
      <c r="AU1133" s="2"/>
      <c r="AV1133" s="2"/>
      <c r="AW1133" s="2"/>
      <c r="AX1133" s="2"/>
      <c r="AY1133" s="2"/>
      <c r="AZ1133" s="2"/>
      <c r="BA1133" s="2"/>
      <c r="BB1133" s="2"/>
      <c r="BC1133" s="2"/>
      <c r="BD1133" s="2"/>
      <c r="BE1133" s="2"/>
      <c r="BF1133" s="2"/>
      <c r="BG1133" s="2"/>
      <c r="BH1133" s="2"/>
      <c r="BI1133" s="2"/>
      <c r="BJ1133" s="2"/>
      <c r="BK1133" s="2"/>
      <c r="BL1133" s="2"/>
      <c r="BM1133" s="2"/>
      <c r="BN1133" s="2"/>
      <c r="BO1133" s="2"/>
      <c r="BP1133" s="2"/>
      <c r="BQ1133" s="2"/>
      <c r="BR1133" s="2"/>
      <c r="BS1133" s="2"/>
      <c r="BT1133" s="2"/>
      <c r="BU1133" s="2"/>
      <c r="BV1133" s="2"/>
      <c r="BW1133" s="2"/>
      <c r="BX1133" s="2"/>
      <c r="BY1133" s="2"/>
      <c r="BZ1133" s="2"/>
      <c r="CA1133" s="2"/>
      <c r="CB1133" s="2"/>
      <c r="CC1133" s="2"/>
      <c r="CD1133" s="2"/>
      <c r="CE1133" s="2"/>
      <c r="CF1133" s="2"/>
      <c r="CG1133" s="2"/>
      <c r="CH1133" s="2"/>
      <c r="CI1133" s="2"/>
      <c r="CJ1133" s="2"/>
      <c r="CK1133" s="2"/>
      <c r="CL1133" s="2"/>
      <c r="CM1133" s="2"/>
      <c r="CN1133" s="2"/>
      <c r="CO1133" s="2"/>
      <c r="CP1133" s="2"/>
      <c r="CQ1133" s="2"/>
      <c r="CR1133" s="2"/>
      <c r="CS1133" s="2"/>
      <c r="CT1133" s="2"/>
      <c r="CU1133" s="2"/>
      <c r="CV1133" s="2"/>
      <c r="CW1133" s="2"/>
      <c r="CX1133" s="2"/>
      <c r="CY1133" s="2"/>
      <c r="CZ1133" s="2"/>
      <c r="DA1133" s="2"/>
      <c r="DB1133" s="2"/>
      <c r="DC1133" s="2"/>
      <c r="DD1133" s="2"/>
      <c r="DE1133" s="2"/>
      <c r="DF1133" s="2"/>
      <c r="DG1133" s="2"/>
      <c r="DH1133" s="2"/>
      <c r="DI1133" s="2"/>
      <c r="DJ1133" s="2"/>
      <c r="DK1133" s="2"/>
      <c r="DL1133" s="2"/>
      <c r="DM1133" s="2"/>
      <c r="DN1133" s="2"/>
      <c r="DO1133" s="2"/>
      <c r="DP1133" s="2"/>
    </row>
    <row r="1134" spans="9:120" ht="9.9499999999999993" customHeight="1">
      <c r="I1134" s="2"/>
      <c r="J1134" s="2"/>
      <c r="K1134" s="2"/>
      <c r="L1134" s="2"/>
      <c r="M1134" s="2"/>
      <c r="N1134" s="2"/>
      <c r="O1134" s="2"/>
      <c r="P1134" s="2"/>
      <c r="Q1134" s="2"/>
      <c r="R1134" s="2"/>
      <c r="S1134" s="2"/>
      <c r="T1134" s="2"/>
      <c r="U1134" s="2"/>
      <c r="V1134" s="2"/>
      <c r="W1134" s="2"/>
      <c r="X1134" s="2"/>
      <c r="Y1134" s="2"/>
      <c r="Z1134" s="2"/>
      <c r="AA1134" s="2"/>
      <c r="AB1134" s="2"/>
      <c r="AC1134" s="2"/>
      <c r="AD1134" s="2"/>
      <c r="AE1134" s="2"/>
      <c r="AF1134" s="2"/>
      <c r="AG1134" s="2"/>
      <c r="AH1134" s="2"/>
      <c r="AI1134" s="2"/>
      <c r="AJ1134" s="2"/>
      <c r="AK1134" s="2"/>
      <c r="AL1134" s="2"/>
      <c r="AM1134" s="2"/>
      <c r="AN1134" s="2"/>
      <c r="AO1134" s="2"/>
      <c r="AP1134" s="2"/>
      <c r="AQ1134" s="2"/>
      <c r="AR1134" s="2"/>
      <c r="AS1134" s="2"/>
      <c r="AT1134" s="2"/>
      <c r="AU1134" s="2"/>
      <c r="AV1134" s="2"/>
      <c r="AW1134" s="2"/>
      <c r="AX1134" s="2"/>
      <c r="AY1134" s="2"/>
      <c r="AZ1134" s="2"/>
      <c r="BA1134" s="2"/>
      <c r="BB1134" s="2"/>
      <c r="BC1134" s="2"/>
      <c r="BD1134" s="2"/>
      <c r="BE1134" s="2"/>
      <c r="BF1134" s="2"/>
      <c r="BG1134" s="2"/>
      <c r="BH1134" s="2"/>
      <c r="BI1134" s="2"/>
      <c r="BJ1134" s="2"/>
      <c r="BK1134" s="2"/>
      <c r="BL1134" s="2"/>
      <c r="BM1134" s="2"/>
      <c r="BN1134" s="2"/>
      <c r="BO1134" s="2"/>
      <c r="BP1134" s="2"/>
      <c r="BQ1134" s="2"/>
      <c r="BR1134" s="2"/>
      <c r="BS1134" s="2"/>
      <c r="BT1134" s="2"/>
      <c r="BU1134" s="2"/>
      <c r="BV1134" s="2"/>
      <c r="BW1134" s="2"/>
      <c r="BX1134" s="2"/>
      <c r="BY1134" s="2"/>
      <c r="BZ1134" s="2"/>
      <c r="CA1134" s="2"/>
      <c r="CB1134" s="2"/>
      <c r="CC1134" s="2"/>
      <c r="CD1134" s="2"/>
      <c r="CE1134" s="2"/>
      <c r="CF1134" s="2"/>
      <c r="CG1134" s="2"/>
      <c r="CH1134" s="2"/>
      <c r="CI1134" s="2"/>
      <c r="CJ1134" s="2"/>
      <c r="CK1134" s="2"/>
      <c r="CL1134" s="2"/>
      <c r="CM1134" s="2"/>
      <c r="CN1134" s="2"/>
      <c r="CO1134" s="2"/>
      <c r="CP1134" s="2"/>
      <c r="CQ1134" s="2"/>
      <c r="CR1134" s="2"/>
      <c r="CS1134" s="2"/>
      <c r="CT1134" s="2"/>
      <c r="CU1134" s="2"/>
      <c r="CV1134" s="2"/>
      <c r="CW1134" s="2"/>
      <c r="CX1134" s="2"/>
      <c r="CY1134" s="2"/>
      <c r="CZ1134" s="2"/>
      <c r="DA1134" s="2"/>
      <c r="DB1134" s="2"/>
      <c r="DC1134" s="2"/>
      <c r="DD1134" s="2"/>
      <c r="DE1134" s="2"/>
      <c r="DF1134" s="2"/>
      <c r="DG1134" s="2"/>
      <c r="DH1134" s="2"/>
      <c r="DI1134" s="2"/>
      <c r="DJ1134" s="2"/>
      <c r="DK1134" s="2"/>
      <c r="DL1134" s="2"/>
      <c r="DM1134" s="2"/>
      <c r="DN1134" s="2"/>
      <c r="DO1134" s="2"/>
      <c r="DP1134" s="2"/>
    </row>
    <row r="1135" spans="9:120" ht="9.9499999999999993" customHeight="1">
      <c r="I1135" s="2"/>
      <c r="J1135" s="2"/>
      <c r="K1135" s="2"/>
      <c r="L1135" s="2"/>
      <c r="M1135" s="2"/>
      <c r="N1135" s="2"/>
      <c r="O1135" s="2"/>
      <c r="P1135" s="2"/>
      <c r="Q1135" s="2"/>
      <c r="R1135" s="2"/>
      <c r="S1135" s="2"/>
      <c r="T1135" s="2"/>
      <c r="U1135" s="2"/>
      <c r="V1135" s="2"/>
      <c r="W1135" s="2"/>
      <c r="X1135" s="2"/>
      <c r="Y1135" s="2"/>
      <c r="Z1135" s="2"/>
      <c r="AA1135" s="2"/>
      <c r="AB1135" s="2"/>
      <c r="AC1135" s="2"/>
      <c r="AD1135" s="2"/>
      <c r="AE1135" s="2"/>
      <c r="AF1135" s="2"/>
      <c r="AG1135" s="2"/>
      <c r="AH1135" s="2"/>
      <c r="AI1135" s="2"/>
      <c r="AJ1135" s="2"/>
      <c r="AK1135" s="2"/>
      <c r="AL1135" s="2"/>
      <c r="AM1135" s="2"/>
      <c r="AN1135" s="2"/>
      <c r="AO1135" s="2"/>
      <c r="AP1135" s="2"/>
      <c r="AQ1135" s="2"/>
      <c r="AR1135" s="2"/>
      <c r="AS1135" s="2"/>
      <c r="AT1135" s="2"/>
      <c r="AU1135" s="2"/>
      <c r="AV1135" s="2"/>
      <c r="AW1135" s="2"/>
      <c r="AX1135" s="2"/>
      <c r="AY1135" s="2"/>
      <c r="AZ1135" s="2"/>
      <c r="BA1135" s="2"/>
      <c r="BB1135" s="2"/>
      <c r="BC1135" s="2"/>
      <c r="BD1135" s="2"/>
      <c r="BE1135" s="2"/>
      <c r="BF1135" s="2"/>
      <c r="BG1135" s="2"/>
      <c r="BH1135" s="2"/>
      <c r="BI1135" s="2"/>
      <c r="BJ1135" s="2"/>
      <c r="BK1135" s="2"/>
      <c r="BL1135" s="2"/>
      <c r="BM1135" s="2"/>
      <c r="BN1135" s="2"/>
      <c r="BO1135" s="2"/>
      <c r="BP1135" s="2"/>
      <c r="BQ1135" s="2"/>
      <c r="BR1135" s="2"/>
      <c r="BS1135" s="2"/>
      <c r="BT1135" s="2"/>
      <c r="BU1135" s="2"/>
      <c r="BV1135" s="2"/>
      <c r="BW1135" s="2"/>
      <c r="BX1135" s="2"/>
      <c r="BY1135" s="2"/>
      <c r="BZ1135" s="2"/>
      <c r="CA1135" s="2"/>
      <c r="CB1135" s="2"/>
      <c r="CC1135" s="2"/>
      <c r="CD1135" s="2"/>
      <c r="CE1135" s="2"/>
      <c r="CF1135" s="2"/>
      <c r="CG1135" s="2"/>
      <c r="CH1135" s="2"/>
      <c r="CI1135" s="2"/>
      <c r="CJ1135" s="2"/>
      <c r="CK1135" s="2"/>
      <c r="CL1135" s="2"/>
      <c r="CM1135" s="2"/>
      <c r="CN1135" s="2"/>
      <c r="CO1135" s="2"/>
      <c r="CP1135" s="2"/>
      <c r="CQ1135" s="2"/>
      <c r="CR1135" s="2"/>
      <c r="CS1135" s="2"/>
      <c r="CT1135" s="2"/>
      <c r="CU1135" s="2"/>
      <c r="CV1135" s="2"/>
      <c r="CW1135" s="2"/>
      <c r="CX1135" s="2"/>
      <c r="CY1135" s="2"/>
      <c r="CZ1135" s="2"/>
      <c r="DA1135" s="2"/>
      <c r="DB1135" s="2"/>
      <c r="DC1135" s="2"/>
      <c r="DD1135" s="2"/>
      <c r="DE1135" s="2"/>
      <c r="DF1135" s="2"/>
      <c r="DG1135" s="2"/>
      <c r="DH1135" s="2"/>
      <c r="DI1135" s="2"/>
      <c r="DJ1135" s="2"/>
      <c r="DK1135" s="2"/>
      <c r="DL1135" s="2"/>
      <c r="DM1135" s="2"/>
      <c r="DN1135" s="2"/>
      <c r="DO1135" s="2"/>
      <c r="DP1135" s="2"/>
    </row>
    <row r="1136" spans="9:120" ht="9.9499999999999993" customHeight="1">
      <c r="I1136" s="2"/>
      <c r="J1136" s="2"/>
      <c r="K1136" s="2"/>
      <c r="L1136" s="2"/>
      <c r="M1136" s="2"/>
      <c r="N1136" s="2"/>
      <c r="O1136" s="2"/>
      <c r="P1136" s="2"/>
      <c r="Q1136" s="2"/>
      <c r="R1136" s="2"/>
      <c r="S1136" s="2"/>
      <c r="T1136" s="2"/>
      <c r="U1136" s="2"/>
      <c r="V1136" s="2"/>
      <c r="W1136" s="2"/>
      <c r="X1136" s="2"/>
      <c r="Y1136" s="2"/>
      <c r="Z1136" s="2"/>
      <c r="AA1136" s="2"/>
      <c r="AB1136" s="2"/>
      <c r="AC1136" s="2"/>
      <c r="AD1136" s="2"/>
      <c r="AE1136" s="2"/>
      <c r="AF1136" s="2"/>
      <c r="AG1136" s="2"/>
      <c r="AH1136" s="2"/>
      <c r="AI1136" s="2"/>
      <c r="AJ1136" s="2"/>
      <c r="AK1136" s="2"/>
      <c r="AL1136" s="2"/>
      <c r="AM1136" s="2"/>
      <c r="AN1136" s="2"/>
      <c r="AO1136" s="2"/>
      <c r="AP1136" s="2"/>
      <c r="AQ1136" s="2"/>
      <c r="AR1136" s="2"/>
      <c r="AS1136" s="2"/>
      <c r="AT1136" s="2"/>
      <c r="AU1136" s="2"/>
      <c r="AV1136" s="2"/>
      <c r="AW1136" s="2"/>
      <c r="AX1136" s="2"/>
      <c r="AY1136" s="2"/>
      <c r="AZ1136" s="2"/>
      <c r="BA1136" s="2"/>
      <c r="BB1136" s="2"/>
      <c r="BC1136" s="2"/>
      <c r="BD1136" s="2"/>
      <c r="BE1136" s="2"/>
      <c r="BF1136" s="2"/>
      <c r="BG1136" s="2"/>
      <c r="BH1136" s="2"/>
      <c r="BI1136" s="2"/>
      <c r="BJ1136" s="2"/>
      <c r="BK1136" s="2"/>
      <c r="BL1136" s="2"/>
      <c r="BM1136" s="2"/>
      <c r="BN1136" s="2"/>
      <c r="BO1136" s="2"/>
      <c r="BP1136" s="2"/>
      <c r="BQ1136" s="2"/>
      <c r="BR1136" s="2"/>
      <c r="BS1136" s="2"/>
      <c r="BT1136" s="2"/>
      <c r="BU1136" s="2"/>
      <c r="BV1136" s="2"/>
      <c r="BW1136" s="2"/>
      <c r="BX1136" s="2"/>
      <c r="BY1136" s="2"/>
      <c r="BZ1136" s="2"/>
      <c r="CA1136" s="2"/>
      <c r="CB1136" s="2"/>
      <c r="CC1136" s="2"/>
      <c r="CD1136" s="2"/>
      <c r="CE1136" s="2"/>
      <c r="CF1136" s="2"/>
      <c r="CG1136" s="2"/>
      <c r="CH1136" s="2"/>
      <c r="CI1136" s="2"/>
      <c r="CJ1136" s="2"/>
      <c r="CK1136" s="2"/>
      <c r="CL1136" s="2"/>
      <c r="CM1136" s="2"/>
      <c r="CN1136" s="2"/>
      <c r="CO1136" s="2"/>
      <c r="CP1136" s="2"/>
      <c r="CQ1136" s="2"/>
      <c r="CR1136" s="2"/>
      <c r="CS1136" s="2"/>
      <c r="CT1136" s="2"/>
      <c r="CU1136" s="2"/>
      <c r="CV1136" s="2"/>
      <c r="CW1136" s="2"/>
      <c r="CX1136" s="2"/>
      <c r="CY1136" s="2"/>
      <c r="CZ1136" s="2"/>
      <c r="DA1136" s="2"/>
      <c r="DB1136" s="2"/>
      <c r="DC1136" s="2"/>
      <c r="DD1136" s="2"/>
      <c r="DE1136" s="2"/>
      <c r="DF1136" s="2"/>
      <c r="DG1136" s="2"/>
      <c r="DH1136" s="2"/>
      <c r="DI1136" s="2"/>
      <c r="DJ1136" s="2"/>
      <c r="DK1136" s="2"/>
      <c r="DL1136" s="2"/>
      <c r="DM1136" s="2"/>
      <c r="DN1136" s="2"/>
      <c r="DO1136" s="2"/>
      <c r="DP1136" s="2"/>
    </row>
    <row r="1137" spans="9:120" ht="9.9499999999999993" customHeight="1">
      <c r="I1137" s="2"/>
      <c r="J1137" s="2"/>
      <c r="K1137" s="2"/>
      <c r="L1137" s="2"/>
      <c r="M1137" s="2"/>
      <c r="N1137" s="2"/>
      <c r="O1137" s="2"/>
      <c r="P1137" s="2"/>
      <c r="Q1137" s="2"/>
      <c r="R1137" s="2"/>
      <c r="S1137" s="2"/>
      <c r="T1137" s="2"/>
      <c r="U1137" s="2"/>
      <c r="V1137" s="2"/>
      <c r="W1137" s="2"/>
      <c r="X1137" s="2"/>
      <c r="Y1137" s="2"/>
      <c r="Z1137" s="2"/>
      <c r="AA1137" s="2"/>
      <c r="AB1137" s="2"/>
      <c r="AC1137" s="2"/>
      <c r="AD1137" s="2"/>
      <c r="AE1137" s="2"/>
      <c r="AF1137" s="2"/>
      <c r="AG1137" s="2"/>
      <c r="AH1137" s="2"/>
      <c r="AI1137" s="2"/>
      <c r="AJ1137" s="2"/>
      <c r="AK1137" s="2"/>
      <c r="AL1137" s="2"/>
      <c r="AM1137" s="2"/>
      <c r="AN1137" s="2"/>
      <c r="AO1137" s="2"/>
      <c r="AP1137" s="2"/>
      <c r="AQ1137" s="2"/>
      <c r="AR1137" s="2"/>
      <c r="AS1137" s="2"/>
      <c r="AT1137" s="2"/>
      <c r="AU1137" s="2"/>
      <c r="AV1137" s="2"/>
      <c r="AW1137" s="2"/>
      <c r="AX1137" s="2"/>
      <c r="AY1137" s="2"/>
      <c r="AZ1137" s="2"/>
      <c r="BA1137" s="2"/>
      <c r="BB1137" s="2"/>
      <c r="BC1137" s="2"/>
      <c r="BD1137" s="2"/>
      <c r="BE1137" s="2"/>
      <c r="BF1137" s="2"/>
      <c r="BG1137" s="2"/>
      <c r="BH1137" s="2"/>
      <c r="BI1137" s="2"/>
      <c r="BJ1137" s="2"/>
      <c r="BK1137" s="2"/>
      <c r="BL1137" s="2"/>
      <c r="BM1137" s="2"/>
      <c r="BN1137" s="2"/>
      <c r="BO1137" s="2"/>
      <c r="BP1137" s="2"/>
      <c r="BQ1137" s="2"/>
      <c r="BR1137" s="2"/>
      <c r="BS1137" s="2"/>
      <c r="BT1137" s="2"/>
      <c r="BU1137" s="2"/>
      <c r="BV1137" s="2"/>
      <c r="BW1137" s="2"/>
      <c r="BX1137" s="2"/>
      <c r="BY1137" s="2"/>
      <c r="BZ1137" s="2"/>
      <c r="CA1137" s="2"/>
      <c r="CB1137" s="2"/>
      <c r="CC1137" s="2"/>
      <c r="CD1137" s="2"/>
      <c r="CE1137" s="2"/>
      <c r="CF1137" s="2"/>
      <c r="CG1137" s="2"/>
      <c r="CH1137" s="2"/>
      <c r="CI1137" s="2"/>
      <c r="CJ1137" s="2"/>
      <c r="CK1137" s="2"/>
      <c r="CL1137" s="2"/>
      <c r="CM1137" s="2"/>
      <c r="CN1137" s="2"/>
      <c r="CO1137" s="2"/>
      <c r="CP1137" s="2"/>
      <c r="CQ1137" s="2"/>
      <c r="CR1137" s="2"/>
      <c r="CS1137" s="2"/>
      <c r="CT1137" s="2"/>
      <c r="CU1137" s="2"/>
      <c r="CV1137" s="2"/>
      <c r="CW1137" s="2"/>
      <c r="CX1137" s="2"/>
      <c r="CY1137" s="2"/>
      <c r="CZ1137" s="2"/>
      <c r="DA1137" s="2"/>
      <c r="DB1137" s="2"/>
      <c r="DC1137" s="2"/>
      <c r="DD1137" s="2"/>
      <c r="DE1137" s="2"/>
      <c r="DF1137" s="2"/>
      <c r="DG1137" s="2"/>
      <c r="DH1137" s="2"/>
      <c r="DI1137" s="2"/>
      <c r="DJ1137" s="2"/>
      <c r="DK1137" s="2"/>
      <c r="DL1137" s="2"/>
      <c r="DM1137" s="2"/>
      <c r="DN1137" s="2"/>
      <c r="DO1137" s="2"/>
      <c r="DP1137" s="2"/>
    </row>
    <row r="1138" spans="9:120" ht="9.9499999999999993" customHeight="1">
      <c r="I1138" s="2"/>
      <c r="J1138" s="2"/>
      <c r="K1138" s="2"/>
      <c r="L1138" s="2"/>
      <c r="M1138" s="2"/>
      <c r="N1138" s="2"/>
      <c r="O1138" s="2"/>
      <c r="P1138" s="2"/>
      <c r="Q1138" s="2"/>
      <c r="R1138" s="2"/>
      <c r="S1138" s="2"/>
      <c r="T1138" s="2"/>
      <c r="U1138" s="2"/>
      <c r="V1138" s="2"/>
      <c r="W1138" s="2"/>
      <c r="X1138" s="2"/>
      <c r="Y1138" s="2"/>
      <c r="Z1138" s="2"/>
      <c r="AA1138" s="2"/>
      <c r="AB1138" s="2"/>
      <c r="AC1138" s="2"/>
      <c r="AD1138" s="2"/>
      <c r="AE1138" s="2"/>
      <c r="AF1138" s="2"/>
      <c r="AG1138" s="2"/>
      <c r="AH1138" s="2"/>
      <c r="AI1138" s="2"/>
      <c r="AJ1138" s="2"/>
      <c r="AK1138" s="2"/>
      <c r="AL1138" s="2"/>
      <c r="AM1138" s="2"/>
      <c r="AN1138" s="2"/>
      <c r="AO1138" s="2"/>
      <c r="AP1138" s="2"/>
      <c r="AQ1138" s="2"/>
      <c r="AR1138" s="2"/>
      <c r="AS1138" s="2"/>
      <c r="AT1138" s="2"/>
      <c r="AU1138" s="2"/>
      <c r="AV1138" s="2"/>
      <c r="AW1138" s="2"/>
      <c r="AX1138" s="2"/>
      <c r="AY1138" s="2"/>
      <c r="AZ1138" s="2"/>
      <c r="BA1138" s="2"/>
      <c r="BB1138" s="2"/>
      <c r="BC1138" s="2"/>
      <c r="BD1138" s="2"/>
      <c r="BE1138" s="2"/>
      <c r="BF1138" s="2"/>
      <c r="BG1138" s="2"/>
      <c r="BH1138" s="2"/>
      <c r="BI1138" s="2"/>
      <c r="BJ1138" s="2"/>
      <c r="BK1138" s="2"/>
      <c r="BL1138" s="2"/>
      <c r="BM1138" s="2"/>
      <c r="BN1138" s="2"/>
      <c r="BO1138" s="2"/>
      <c r="BP1138" s="2"/>
      <c r="BQ1138" s="2"/>
      <c r="BR1138" s="2"/>
      <c r="BS1138" s="2"/>
      <c r="BT1138" s="2"/>
      <c r="BU1138" s="2"/>
      <c r="BV1138" s="2"/>
      <c r="BW1138" s="2"/>
      <c r="BX1138" s="2"/>
      <c r="BY1138" s="2"/>
      <c r="BZ1138" s="2"/>
      <c r="CA1138" s="2"/>
      <c r="CB1138" s="2"/>
      <c r="CC1138" s="2"/>
      <c r="CD1138" s="2"/>
      <c r="CE1138" s="2"/>
      <c r="CF1138" s="2"/>
      <c r="CG1138" s="2"/>
      <c r="CH1138" s="2"/>
      <c r="CI1138" s="2"/>
      <c r="CJ1138" s="2"/>
      <c r="CK1138" s="2"/>
      <c r="CL1138" s="2"/>
      <c r="CM1138" s="2"/>
      <c r="CN1138" s="2"/>
      <c r="CO1138" s="2"/>
      <c r="CP1138" s="2"/>
      <c r="CQ1138" s="2"/>
      <c r="CR1138" s="2"/>
      <c r="CS1138" s="2"/>
      <c r="CT1138" s="2"/>
      <c r="CU1138" s="2"/>
      <c r="CV1138" s="2"/>
      <c r="CW1138" s="2"/>
      <c r="CX1138" s="2"/>
      <c r="CY1138" s="2"/>
      <c r="CZ1138" s="2"/>
      <c r="DA1138" s="2"/>
      <c r="DB1138" s="2"/>
      <c r="DC1138" s="2"/>
      <c r="DD1138" s="2"/>
      <c r="DE1138" s="2"/>
      <c r="DF1138" s="2"/>
      <c r="DG1138" s="2"/>
      <c r="DH1138" s="2"/>
      <c r="DI1138" s="2"/>
      <c r="DJ1138" s="2"/>
      <c r="DK1138" s="2"/>
      <c r="DL1138" s="2"/>
      <c r="DM1138" s="2"/>
      <c r="DN1138" s="2"/>
      <c r="DO1138" s="2"/>
      <c r="DP1138" s="2"/>
    </row>
    <row r="1139" spans="9:120" ht="9.9499999999999993" customHeight="1">
      <c r="I1139" s="2"/>
      <c r="J1139" s="2"/>
      <c r="K1139" s="2"/>
      <c r="L1139" s="2"/>
      <c r="M1139" s="2"/>
      <c r="N1139" s="2"/>
      <c r="O1139" s="2"/>
      <c r="P1139" s="2"/>
      <c r="Q1139" s="2"/>
      <c r="R1139" s="2"/>
      <c r="S1139" s="2"/>
      <c r="T1139" s="2"/>
      <c r="U1139" s="2"/>
      <c r="V1139" s="2"/>
      <c r="W1139" s="2"/>
      <c r="X1139" s="2"/>
      <c r="Y1139" s="2"/>
      <c r="Z1139" s="2"/>
      <c r="AA1139" s="2"/>
      <c r="AB1139" s="2"/>
      <c r="AC1139" s="2"/>
      <c r="AD1139" s="2"/>
      <c r="AE1139" s="2"/>
      <c r="AF1139" s="2"/>
      <c r="AG1139" s="2"/>
      <c r="AH1139" s="2"/>
      <c r="AI1139" s="2"/>
      <c r="AJ1139" s="2"/>
      <c r="AK1139" s="2"/>
      <c r="AL1139" s="2"/>
      <c r="AM1139" s="2"/>
      <c r="AN1139" s="2"/>
      <c r="AO1139" s="2"/>
      <c r="AP1139" s="2"/>
      <c r="AQ1139" s="2"/>
      <c r="AR1139" s="2"/>
      <c r="AS1139" s="2"/>
      <c r="AT1139" s="2"/>
      <c r="AU1139" s="2"/>
      <c r="AV1139" s="2"/>
      <c r="AW1139" s="2"/>
      <c r="AX1139" s="2"/>
      <c r="AY1139" s="2"/>
      <c r="AZ1139" s="2"/>
      <c r="BA1139" s="2"/>
      <c r="BB1139" s="2"/>
      <c r="BC1139" s="2"/>
      <c r="BD1139" s="2"/>
      <c r="BE1139" s="2"/>
      <c r="BF1139" s="2"/>
      <c r="BG1139" s="2"/>
      <c r="BH1139" s="2"/>
      <c r="BI1139" s="2"/>
      <c r="BJ1139" s="2"/>
      <c r="BK1139" s="2"/>
      <c r="BL1139" s="2"/>
      <c r="BM1139" s="2"/>
      <c r="BN1139" s="2"/>
      <c r="BO1139" s="2"/>
      <c r="BP1139" s="2"/>
      <c r="BQ1139" s="2"/>
      <c r="BR1139" s="2"/>
      <c r="BS1139" s="2"/>
      <c r="BT1139" s="2"/>
      <c r="BU1139" s="2"/>
      <c r="BV1139" s="2"/>
      <c r="BW1139" s="2"/>
      <c r="BX1139" s="2"/>
      <c r="BY1139" s="2"/>
      <c r="BZ1139" s="2"/>
      <c r="CA1139" s="2"/>
      <c r="CB1139" s="2"/>
      <c r="CC1139" s="2"/>
      <c r="CD1139" s="2"/>
      <c r="CE1139" s="2"/>
      <c r="CF1139" s="2"/>
      <c r="CG1139" s="2"/>
      <c r="CH1139" s="2"/>
      <c r="CI1139" s="2"/>
      <c r="CJ1139" s="2"/>
      <c r="CK1139" s="2"/>
      <c r="CL1139" s="2"/>
      <c r="CM1139" s="2"/>
      <c r="CN1139" s="2"/>
      <c r="CO1139" s="2"/>
      <c r="CP1139" s="2"/>
      <c r="CQ1139" s="2"/>
      <c r="CR1139" s="2"/>
      <c r="CS1139" s="2"/>
      <c r="CT1139" s="2"/>
      <c r="CU1139" s="2"/>
      <c r="CV1139" s="2"/>
      <c r="CW1139" s="2"/>
      <c r="CX1139" s="2"/>
      <c r="CY1139" s="2"/>
      <c r="CZ1139" s="2"/>
      <c r="DA1139" s="2"/>
      <c r="DB1139" s="2"/>
      <c r="DC1139" s="2"/>
      <c r="DD1139" s="2"/>
      <c r="DE1139" s="2"/>
      <c r="DF1139" s="2"/>
      <c r="DG1139" s="2"/>
      <c r="DH1139" s="2"/>
      <c r="DI1139" s="2"/>
      <c r="DJ1139" s="2"/>
      <c r="DK1139" s="2"/>
      <c r="DL1139" s="2"/>
      <c r="DM1139" s="2"/>
      <c r="DN1139" s="2"/>
      <c r="DO1139" s="2"/>
      <c r="DP1139" s="2"/>
    </row>
    <row r="1140" spans="9:120" ht="9.9499999999999993" customHeight="1">
      <c r="I1140" s="2"/>
      <c r="J1140" s="2"/>
      <c r="K1140" s="2"/>
      <c r="L1140" s="2"/>
      <c r="M1140" s="2"/>
      <c r="N1140" s="2"/>
      <c r="O1140" s="2"/>
      <c r="P1140" s="2"/>
      <c r="Q1140" s="2"/>
      <c r="R1140" s="2"/>
      <c r="S1140" s="2"/>
      <c r="T1140" s="2"/>
      <c r="U1140" s="2"/>
      <c r="V1140" s="2"/>
      <c r="W1140" s="2"/>
      <c r="X1140" s="2"/>
      <c r="Y1140" s="2"/>
      <c r="Z1140" s="2"/>
      <c r="AA1140" s="2"/>
      <c r="AB1140" s="2"/>
      <c r="AC1140" s="2"/>
      <c r="AD1140" s="2"/>
      <c r="AE1140" s="2"/>
      <c r="AF1140" s="2"/>
      <c r="AG1140" s="2"/>
      <c r="AH1140" s="2"/>
      <c r="AI1140" s="2"/>
      <c r="AJ1140" s="2"/>
      <c r="AK1140" s="2"/>
      <c r="AL1140" s="2"/>
      <c r="AM1140" s="2"/>
      <c r="AN1140" s="2"/>
      <c r="AO1140" s="2"/>
      <c r="AP1140" s="2"/>
      <c r="AQ1140" s="2"/>
      <c r="AR1140" s="2"/>
      <c r="AS1140" s="2"/>
      <c r="AT1140" s="2"/>
      <c r="AU1140" s="2"/>
      <c r="AV1140" s="2"/>
      <c r="AW1140" s="2"/>
      <c r="AX1140" s="2"/>
      <c r="AY1140" s="2"/>
      <c r="AZ1140" s="2"/>
      <c r="BA1140" s="2"/>
      <c r="BB1140" s="2"/>
      <c r="BC1140" s="2"/>
      <c r="BD1140" s="2"/>
      <c r="BE1140" s="2"/>
      <c r="BF1140" s="2"/>
      <c r="BG1140" s="2"/>
      <c r="BH1140" s="2"/>
      <c r="BI1140" s="2"/>
      <c r="BJ1140" s="2"/>
      <c r="BK1140" s="2"/>
      <c r="BL1140" s="2"/>
      <c r="BM1140" s="2"/>
      <c r="BN1140" s="2"/>
      <c r="BO1140" s="2"/>
      <c r="BP1140" s="2"/>
      <c r="BQ1140" s="2"/>
      <c r="BR1140" s="2"/>
      <c r="BS1140" s="2"/>
      <c r="BT1140" s="2"/>
      <c r="BU1140" s="2"/>
      <c r="BV1140" s="2"/>
      <c r="BW1140" s="2"/>
      <c r="BX1140" s="2"/>
      <c r="BY1140" s="2"/>
      <c r="BZ1140" s="2"/>
      <c r="CA1140" s="2"/>
      <c r="CB1140" s="2"/>
      <c r="CC1140" s="2"/>
      <c r="CD1140" s="2"/>
      <c r="CE1140" s="2"/>
      <c r="CF1140" s="2"/>
      <c r="CG1140" s="2"/>
      <c r="CH1140" s="2"/>
      <c r="CI1140" s="2"/>
      <c r="CJ1140" s="2"/>
      <c r="CK1140" s="2"/>
      <c r="CL1140" s="2"/>
      <c r="CM1140" s="2"/>
      <c r="CN1140" s="2"/>
      <c r="CO1140" s="2"/>
      <c r="CP1140" s="2"/>
      <c r="CQ1140" s="2"/>
      <c r="CR1140" s="2"/>
      <c r="CS1140" s="2"/>
      <c r="CT1140" s="2"/>
      <c r="CU1140" s="2"/>
      <c r="CV1140" s="2"/>
      <c r="CW1140" s="2"/>
      <c r="CX1140" s="2"/>
      <c r="CY1140" s="2"/>
      <c r="CZ1140" s="2"/>
      <c r="DA1140" s="2"/>
      <c r="DB1140" s="2"/>
      <c r="DC1140" s="2"/>
      <c r="DD1140" s="2"/>
      <c r="DE1140" s="2"/>
      <c r="DF1140" s="2"/>
      <c r="DG1140" s="2"/>
      <c r="DH1140" s="2"/>
      <c r="DI1140" s="2"/>
      <c r="DJ1140" s="2"/>
      <c r="DK1140" s="2"/>
      <c r="DL1140" s="2"/>
      <c r="DM1140" s="2"/>
      <c r="DN1140" s="2"/>
      <c r="DO1140" s="2"/>
      <c r="DP1140" s="2"/>
    </row>
    <row r="1141" spans="9:120" ht="9.9499999999999993" customHeight="1">
      <c r="I1141" s="2"/>
      <c r="J1141" s="2"/>
      <c r="K1141" s="2"/>
      <c r="L1141" s="2"/>
      <c r="M1141" s="2"/>
      <c r="N1141" s="2"/>
      <c r="O1141" s="2"/>
      <c r="P1141" s="2"/>
      <c r="Q1141" s="2"/>
      <c r="R1141" s="2"/>
      <c r="S1141" s="2"/>
      <c r="T1141" s="2"/>
      <c r="U1141" s="2"/>
      <c r="V1141" s="2"/>
      <c r="W1141" s="2"/>
      <c r="X1141" s="2"/>
      <c r="Y1141" s="2"/>
      <c r="Z1141" s="2"/>
      <c r="AA1141" s="2"/>
      <c r="AB1141" s="2"/>
      <c r="AC1141" s="2"/>
      <c r="AD1141" s="2"/>
      <c r="AE1141" s="2"/>
      <c r="AF1141" s="2"/>
      <c r="AG1141" s="2"/>
      <c r="AH1141" s="2"/>
      <c r="AI1141" s="2"/>
      <c r="AJ1141" s="2"/>
      <c r="AK1141" s="2"/>
      <c r="AL1141" s="2"/>
      <c r="AM1141" s="2"/>
      <c r="AN1141" s="2"/>
      <c r="AO1141" s="2"/>
      <c r="AP1141" s="2"/>
      <c r="AQ1141" s="2"/>
      <c r="AR1141" s="2"/>
      <c r="AS1141" s="2"/>
      <c r="AT1141" s="2"/>
      <c r="AU1141" s="2"/>
      <c r="AV1141" s="2"/>
      <c r="AW1141" s="2"/>
      <c r="AX1141" s="2"/>
      <c r="AY1141" s="2"/>
      <c r="AZ1141" s="2"/>
      <c r="BA1141" s="2"/>
      <c r="BB1141" s="2"/>
      <c r="BC1141" s="2"/>
      <c r="BD1141" s="2"/>
      <c r="BE1141" s="2"/>
      <c r="BF1141" s="2"/>
      <c r="BG1141" s="2"/>
      <c r="BH1141" s="2"/>
      <c r="BI1141" s="2"/>
      <c r="BJ1141" s="2"/>
      <c r="BK1141" s="2"/>
      <c r="BL1141" s="2"/>
      <c r="BM1141" s="2"/>
      <c r="BN1141" s="2"/>
      <c r="BO1141" s="2"/>
      <c r="BP1141" s="2"/>
      <c r="BQ1141" s="2"/>
      <c r="BR1141" s="2"/>
      <c r="BS1141" s="2"/>
      <c r="BT1141" s="2"/>
      <c r="BU1141" s="2"/>
      <c r="BV1141" s="2"/>
      <c r="BW1141" s="2"/>
      <c r="BX1141" s="2"/>
      <c r="BY1141" s="2"/>
      <c r="BZ1141" s="2"/>
      <c r="CA1141" s="2"/>
      <c r="CB1141" s="2"/>
      <c r="CC1141" s="2"/>
      <c r="CD1141" s="2"/>
      <c r="CE1141" s="2"/>
      <c r="CF1141" s="2"/>
      <c r="CG1141" s="2"/>
      <c r="CH1141" s="2"/>
      <c r="CI1141" s="2"/>
      <c r="CJ1141" s="2"/>
      <c r="CK1141" s="2"/>
      <c r="CL1141" s="2"/>
      <c r="CM1141" s="2"/>
      <c r="CN1141" s="2"/>
      <c r="CO1141" s="2"/>
      <c r="CP1141" s="2"/>
      <c r="CQ1141" s="2"/>
      <c r="CR1141" s="2"/>
      <c r="CS1141" s="2"/>
      <c r="CT1141" s="2"/>
      <c r="CU1141" s="2"/>
      <c r="CV1141" s="2"/>
      <c r="CW1141" s="2"/>
      <c r="CX1141" s="2"/>
      <c r="CY1141" s="2"/>
      <c r="CZ1141" s="2"/>
      <c r="DA1141" s="2"/>
      <c r="DB1141" s="2"/>
      <c r="DC1141" s="2"/>
      <c r="DD1141" s="2"/>
      <c r="DE1141" s="2"/>
      <c r="DF1141" s="2"/>
      <c r="DG1141" s="2"/>
      <c r="DH1141" s="2"/>
      <c r="DI1141" s="2"/>
      <c r="DJ1141" s="2"/>
      <c r="DK1141" s="2"/>
      <c r="DL1141" s="2"/>
      <c r="DM1141" s="2"/>
      <c r="DN1141" s="2"/>
      <c r="DO1141" s="2"/>
      <c r="DP1141" s="2"/>
    </row>
    <row r="1142" spans="9:120" ht="9.9499999999999993" customHeight="1">
      <c r="I1142" s="2"/>
      <c r="J1142" s="2"/>
      <c r="K1142" s="2"/>
      <c r="L1142" s="2"/>
      <c r="M1142" s="2"/>
      <c r="N1142" s="2"/>
      <c r="O1142" s="2"/>
      <c r="P1142" s="2"/>
      <c r="Q1142" s="2"/>
      <c r="R1142" s="2"/>
      <c r="S1142" s="2"/>
      <c r="T1142" s="2"/>
      <c r="U1142" s="2"/>
      <c r="V1142" s="2"/>
      <c r="W1142" s="2"/>
      <c r="X1142" s="2"/>
      <c r="Y1142" s="2"/>
      <c r="Z1142" s="2"/>
      <c r="AA1142" s="2"/>
      <c r="AB1142" s="2"/>
      <c r="AC1142" s="2"/>
      <c r="AD1142" s="2"/>
      <c r="AE1142" s="2"/>
      <c r="AF1142" s="2"/>
      <c r="AG1142" s="2"/>
      <c r="AH1142" s="2"/>
      <c r="AI1142" s="2"/>
      <c r="AJ1142" s="2"/>
      <c r="AK1142" s="2"/>
      <c r="AL1142" s="2"/>
      <c r="AM1142" s="2"/>
      <c r="AN1142" s="2"/>
      <c r="AO1142" s="2"/>
      <c r="AP1142" s="2"/>
      <c r="AQ1142" s="2"/>
      <c r="AR1142" s="2"/>
      <c r="AS1142" s="2"/>
      <c r="AT1142" s="2"/>
      <c r="AU1142" s="2"/>
      <c r="AV1142" s="2"/>
      <c r="AW1142" s="2"/>
      <c r="AX1142" s="2"/>
      <c r="AY1142" s="2"/>
      <c r="AZ1142" s="2"/>
      <c r="BA1142" s="2"/>
      <c r="BB1142" s="2"/>
      <c r="BC1142" s="2"/>
      <c r="BD1142" s="2"/>
      <c r="BE1142" s="2"/>
      <c r="BF1142" s="2"/>
      <c r="BG1142" s="2"/>
      <c r="BH1142" s="2"/>
      <c r="BI1142" s="2"/>
      <c r="BJ1142" s="2"/>
      <c r="BK1142" s="2"/>
      <c r="BL1142" s="2"/>
      <c r="BM1142" s="2"/>
      <c r="BN1142" s="2"/>
      <c r="BO1142" s="2"/>
      <c r="BP1142" s="2"/>
      <c r="BQ1142" s="2"/>
      <c r="BR1142" s="2"/>
      <c r="BS1142" s="2"/>
      <c r="BT1142" s="2"/>
      <c r="BU1142" s="2"/>
      <c r="BV1142" s="2"/>
      <c r="BW1142" s="2"/>
      <c r="BX1142" s="2"/>
      <c r="BY1142" s="2"/>
      <c r="BZ1142" s="2"/>
      <c r="CA1142" s="2"/>
      <c r="CB1142" s="2"/>
      <c r="CC1142" s="2"/>
      <c r="CD1142" s="2"/>
      <c r="CE1142" s="2"/>
      <c r="CF1142" s="2"/>
      <c r="CG1142" s="2"/>
      <c r="CH1142" s="2"/>
      <c r="CI1142" s="2"/>
      <c r="CJ1142" s="2"/>
      <c r="CK1142" s="2"/>
      <c r="CL1142" s="2"/>
      <c r="CM1142" s="2"/>
      <c r="CN1142" s="2"/>
      <c r="CO1142" s="2"/>
      <c r="CP1142" s="2"/>
      <c r="CQ1142" s="2"/>
      <c r="CR1142" s="2"/>
      <c r="CS1142" s="2"/>
      <c r="CT1142" s="2"/>
      <c r="CU1142" s="2"/>
      <c r="CV1142" s="2"/>
      <c r="CW1142" s="2"/>
      <c r="CX1142" s="2"/>
      <c r="CY1142" s="2"/>
      <c r="CZ1142" s="2"/>
      <c r="DA1142" s="2"/>
      <c r="DB1142" s="2"/>
      <c r="DC1142" s="2"/>
      <c r="DD1142" s="2"/>
      <c r="DE1142" s="2"/>
      <c r="DF1142" s="2"/>
      <c r="DG1142" s="2"/>
      <c r="DH1142" s="2"/>
      <c r="DI1142" s="2"/>
      <c r="DJ1142" s="2"/>
      <c r="DK1142" s="2"/>
      <c r="DL1142" s="2"/>
      <c r="DM1142" s="2"/>
      <c r="DN1142" s="2"/>
      <c r="DO1142" s="2"/>
      <c r="DP1142" s="2"/>
    </row>
    <row r="1143" spans="9:120" ht="9.9499999999999993" customHeight="1">
      <c r="I1143" s="2"/>
      <c r="J1143" s="2"/>
      <c r="K1143" s="2"/>
      <c r="L1143" s="2"/>
      <c r="M1143" s="2"/>
      <c r="N1143" s="2"/>
      <c r="O1143" s="2"/>
      <c r="P1143" s="2"/>
      <c r="Q1143" s="2"/>
      <c r="R1143" s="2"/>
      <c r="S1143" s="2"/>
      <c r="T1143" s="2"/>
      <c r="U1143" s="2"/>
      <c r="V1143" s="2"/>
      <c r="W1143" s="2"/>
      <c r="X1143" s="2"/>
      <c r="Y1143" s="2"/>
      <c r="Z1143" s="2"/>
      <c r="AA1143" s="2"/>
      <c r="AB1143" s="2"/>
      <c r="AC1143" s="2"/>
      <c r="AD1143" s="2"/>
      <c r="AE1143" s="2"/>
      <c r="AF1143" s="2"/>
      <c r="AG1143" s="2"/>
      <c r="AH1143" s="2"/>
      <c r="AI1143" s="2"/>
      <c r="AJ1143" s="2"/>
      <c r="AK1143" s="2"/>
      <c r="AL1143" s="2"/>
      <c r="AM1143" s="2"/>
      <c r="AN1143" s="2"/>
      <c r="AO1143" s="2"/>
      <c r="AP1143" s="2"/>
      <c r="AQ1143" s="2"/>
      <c r="AR1143" s="2"/>
      <c r="AS1143" s="2"/>
      <c r="AT1143" s="2"/>
      <c r="AU1143" s="2"/>
      <c r="AV1143" s="2"/>
      <c r="AW1143" s="2"/>
      <c r="AX1143" s="2"/>
      <c r="AY1143" s="2"/>
      <c r="AZ1143" s="2"/>
      <c r="BA1143" s="2"/>
      <c r="BB1143" s="2"/>
      <c r="BC1143" s="2"/>
      <c r="BD1143" s="2"/>
      <c r="BE1143" s="2"/>
      <c r="BF1143" s="2"/>
      <c r="BG1143" s="2"/>
      <c r="BH1143" s="2"/>
      <c r="BI1143" s="2"/>
      <c r="BJ1143" s="2"/>
      <c r="BK1143" s="2"/>
      <c r="BL1143" s="2"/>
      <c r="BM1143" s="2"/>
      <c r="BN1143" s="2"/>
      <c r="BO1143" s="2"/>
      <c r="BP1143" s="2"/>
      <c r="BQ1143" s="2"/>
      <c r="BR1143" s="2"/>
      <c r="BS1143" s="2"/>
      <c r="BT1143" s="2"/>
      <c r="BU1143" s="2"/>
      <c r="BV1143" s="2"/>
      <c r="BW1143" s="2"/>
      <c r="BX1143" s="2"/>
      <c r="BY1143" s="2"/>
      <c r="BZ1143" s="2"/>
      <c r="CA1143" s="2"/>
      <c r="CB1143" s="2"/>
      <c r="CC1143" s="2"/>
      <c r="CD1143" s="2"/>
      <c r="CE1143" s="2"/>
      <c r="CF1143" s="2"/>
      <c r="CG1143" s="2"/>
      <c r="CH1143" s="2"/>
      <c r="CI1143" s="2"/>
      <c r="CJ1143" s="2"/>
      <c r="CK1143" s="2"/>
      <c r="CL1143" s="2"/>
      <c r="CM1143" s="2"/>
      <c r="CN1143" s="2"/>
      <c r="CO1143" s="2"/>
      <c r="CP1143" s="2"/>
      <c r="CQ1143" s="2"/>
      <c r="CR1143" s="2"/>
      <c r="CS1143" s="2"/>
      <c r="CT1143" s="2"/>
      <c r="CU1143" s="2"/>
      <c r="CV1143" s="2"/>
      <c r="CW1143" s="2"/>
      <c r="CX1143" s="2"/>
      <c r="CY1143" s="2"/>
      <c r="CZ1143" s="2"/>
      <c r="DA1143" s="2"/>
      <c r="DB1143" s="2"/>
      <c r="DC1143" s="2"/>
      <c r="DD1143" s="2"/>
      <c r="DE1143" s="2"/>
      <c r="DF1143" s="2"/>
      <c r="DG1143" s="2"/>
      <c r="DH1143" s="2"/>
      <c r="DI1143" s="2"/>
      <c r="DJ1143" s="2"/>
      <c r="DK1143" s="2"/>
      <c r="DL1143" s="2"/>
      <c r="DM1143" s="2"/>
      <c r="DN1143" s="2"/>
      <c r="DO1143" s="2"/>
      <c r="DP1143" s="2"/>
    </row>
    <row r="1144" spans="9:120" ht="9.9499999999999993" customHeight="1">
      <c r="I1144" s="2"/>
      <c r="J1144" s="2"/>
      <c r="K1144" s="2"/>
      <c r="L1144" s="2"/>
      <c r="M1144" s="2"/>
      <c r="N1144" s="2"/>
      <c r="O1144" s="2"/>
      <c r="P1144" s="2"/>
      <c r="Q1144" s="2"/>
      <c r="R1144" s="2"/>
      <c r="S1144" s="2"/>
      <c r="T1144" s="2"/>
      <c r="U1144" s="2"/>
      <c r="V1144" s="2"/>
      <c r="W1144" s="2"/>
      <c r="X1144" s="2"/>
      <c r="Y1144" s="2"/>
      <c r="Z1144" s="2"/>
      <c r="AA1144" s="2"/>
      <c r="AB1144" s="2"/>
      <c r="AC1144" s="2"/>
      <c r="AD1144" s="2"/>
      <c r="AE1144" s="2"/>
      <c r="AF1144" s="2"/>
      <c r="AG1144" s="2"/>
      <c r="AH1144" s="2"/>
      <c r="AI1144" s="2"/>
      <c r="AJ1144" s="2"/>
      <c r="AK1144" s="2"/>
      <c r="AL1144" s="2"/>
      <c r="AM1144" s="2"/>
      <c r="AN1144" s="2"/>
      <c r="AO1144" s="2"/>
      <c r="AP1144" s="2"/>
      <c r="AQ1144" s="2"/>
      <c r="AR1144" s="2"/>
      <c r="AS1144" s="2"/>
      <c r="AT1144" s="2"/>
      <c r="AU1144" s="2"/>
      <c r="AV1144" s="2"/>
      <c r="AW1144" s="2"/>
      <c r="AX1144" s="2"/>
      <c r="AY1144" s="2"/>
      <c r="AZ1144" s="2"/>
      <c r="BA1144" s="2"/>
      <c r="BB1144" s="2"/>
      <c r="BC1144" s="2"/>
      <c r="BD1144" s="2"/>
      <c r="BE1144" s="2"/>
      <c r="BF1144" s="2"/>
      <c r="BG1144" s="2"/>
      <c r="BH1144" s="2"/>
      <c r="BI1144" s="2"/>
      <c r="BJ1144" s="2"/>
      <c r="BK1144" s="2"/>
      <c r="BL1144" s="2"/>
      <c r="BM1144" s="2"/>
      <c r="BN1144" s="2"/>
      <c r="BO1144" s="2"/>
      <c r="BP1144" s="2"/>
      <c r="BQ1144" s="2"/>
      <c r="BR1144" s="2"/>
      <c r="BS1144" s="2"/>
      <c r="BT1144" s="2"/>
      <c r="BU1144" s="2"/>
      <c r="BV1144" s="2"/>
      <c r="BW1144" s="2"/>
      <c r="BX1144" s="2"/>
      <c r="BY1144" s="2"/>
      <c r="BZ1144" s="2"/>
      <c r="CA1144" s="2"/>
      <c r="CB1144" s="2"/>
      <c r="CC1144" s="2"/>
      <c r="CD1144" s="2"/>
      <c r="CE1144" s="2"/>
      <c r="CF1144" s="2"/>
      <c r="CG1144" s="2"/>
      <c r="CH1144" s="2"/>
      <c r="CI1144" s="2"/>
      <c r="CJ1144" s="2"/>
      <c r="CK1144" s="2"/>
      <c r="CL1144" s="2"/>
      <c r="CM1144" s="2"/>
      <c r="CN1144" s="2"/>
      <c r="CO1144" s="2"/>
      <c r="CP1144" s="2"/>
      <c r="CQ1144" s="2"/>
      <c r="CR1144" s="2"/>
      <c r="CS1144" s="2"/>
      <c r="CT1144" s="2"/>
      <c r="CU1144" s="2"/>
      <c r="CV1144" s="2"/>
      <c r="CW1144" s="2"/>
      <c r="CX1144" s="2"/>
      <c r="CY1144" s="2"/>
      <c r="CZ1144" s="2"/>
      <c r="DA1144" s="2"/>
      <c r="DB1144" s="2"/>
      <c r="DC1144" s="2"/>
      <c r="DD1144" s="2"/>
      <c r="DE1144" s="2"/>
      <c r="DF1144" s="2"/>
      <c r="DG1144" s="2"/>
      <c r="DH1144" s="2"/>
      <c r="DI1144" s="2"/>
      <c r="DJ1144" s="2"/>
      <c r="DK1144" s="2"/>
      <c r="DL1144" s="2"/>
      <c r="DM1144" s="2"/>
      <c r="DN1144" s="2"/>
      <c r="DO1144" s="2"/>
      <c r="DP1144" s="2"/>
    </row>
    <row r="1145" spans="9:120" ht="9.9499999999999993" customHeight="1">
      <c r="I1145" s="2"/>
      <c r="J1145" s="2"/>
      <c r="K1145" s="2"/>
      <c r="L1145" s="2"/>
      <c r="M1145" s="2"/>
      <c r="N1145" s="2"/>
      <c r="O1145" s="2"/>
      <c r="P1145" s="2"/>
      <c r="Q1145" s="2"/>
      <c r="R1145" s="2"/>
      <c r="S1145" s="2"/>
      <c r="T1145" s="2"/>
      <c r="U1145" s="2"/>
      <c r="V1145" s="2"/>
      <c r="W1145" s="2"/>
      <c r="X1145" s="2"/>
      <c r="Y1145" s="2"/>
      <c r="Z1145" s="2"/>
      <c r="AA1145" s="2"/>
      <c r="AB1145" s="2"/>
      <c r="AC1145" s="2"/>
      <c r="AD1145" s="2"/>
      <c r="AE1145" s="2"/>
      <c r="AF1145" s="2"/>
      <c r="AG1145" s="2"/>
      <c r="AH1145" s="2"/>
      <c r="AI1145" s="2"/>
      <c r="AJ1145" s="2"/>
      <c r="AK1145" s="2"/>
      <c r="AL1145" s="2"/>
      <c r="AM1145" s="2"/>
      <c r="AN1145" s="2"/>
      <c r="AO1145" s="2"/>
      <c r="AP1145" s="2"/>
      <c r="AQ1145" s="2"/>
      <c r="AR1145" s="2"/>
      <c r="AS1145" s="2"/>
      <c r="AT1145" s="2"/>
      <c r="AU1145" s="2"/>
      <c r="AV1145" s="2"/>
      <c r="AW1145" s="2"/>
      <c r="AX1145" s="2"/>
      <c r="AY1145" s="2"/>
      <c r="AZ1145" s="2"/>
      <c r="BA1145" s="2"/>
      <c r="BB1145" s="2"/>
      <c r="BC1145" s="2"/>
      <c r="BD1145" s="2"/>
      <c r="BE1145" s="2"/>
      <c r="BF1145" s="2"/>
      <c r="BG1145" s="2"/>
      <c r="BH1145" s="2"/>
      <c r="BI1145" s="2"/>
      <c r="BJ1145" s="2"/>
      <c r="BK1145" s="2"/>
      <c r="BL1145" s="2"/>
      <c r="BM1145" s="2"/>
      <c r="BN1145" s="2"/>
      <c r="BO1145" s="2"/>
      <c r="BP1145" s="2"/>
      <c r="BQ1145" s="2"/>
      <c r="BR1145" s="2"/>
      <c r="BS1145" s="2"/>
      <c r="BT1145" s="2"/>
      <c r="BU1145" s="2"/>
      <c r="BV1145" s="2"/>
      <c r="BW1145" s="2"/>
      <c r="BX1145" s="2"/>
      <c r="BY1145" s="2"/>
      <c r="BZ1145" s="2"/>
      <c r="CA1145" s="2"/>
      <c r="CB1145" s="2"/>
      <c r="CC1145" s="2"/>
      <c r="CD1145" s="2"/>
      <c r="CE1145" s="2"/>
      <c r="CF1145" s="2"/>
      <c r="CG1145" s="2"/>
      <c r="CH1145" s="2"/>
      <c r="CI1145" s="2"/>
      <c r="CJ1145" s="2"/>
      <c r="CK1145" s="2"/>
      <c r="CL1145" s="2"/>
      <c r="CM1145" s="2"/>
      <c r="CN1145" s="2"/>
      <c r="CO1145" s="2"/>
      <c r="CP1145" s="2"/>
      <c r="CQ1145" s="2"/>
      <c r="CR1145" s="2"/>
      <c r="CS1145" s="2"/>
      <c r="CT1145" s="2"/>
      <c r="CU1145" s="2"/>
      <c r="CV1145" s="2"/>
      <c r="CW1145" s="2"/>
      <c r="CX1145" s="2"/>
      <c r="CY1145" s="2"/>
      <c r="CZ1145" s="2"/>
      <c r="DA1145" s="2"/>
      <c r="DB1145" s="2"/>
      <c r="DC1145" s="2"/>
      <c r="DD1145" s="2"/>
      <c r="DE1145" s="2"/>
      <c r="DF1145" s="2"/>
      <c r="DG1145" s="2"/>
      <c r="DH1145" s="2"/>
      <c r="DI1145" s="2"/>
      <c r="DJ1145" s="2"/>
      <c r="DK1145" s="2"/>
      <c r="DL1145" s="2"/>
      <c r="DM1145" s="2"/>
      <c r="DN1145" s="2"/>
      <c r="DO1145" s="2"/>
      <c r="DP1145" s="2"/>
    </row>
    <row r="1146" spans="9:120" ht="9.9499999999999993" customHeight="1">
      <c r="I1146" s="2"/>
      <c r="J1146" s="2"/>
      <c r="K1146" s="2"/>
      <c r="L1146" s="2"/>
      <c r="M1146" s="2"/>
      <c r="N1146" s="2"/>
      <c r="O1146" s="2"/>
      <c r="P1146" s="2"/>
      <c r="Q1146" s="2"/>
      <c r="R1146" s="2"/>
      <c r="S1146" s="2"/>
      <c r="T1146" s="2"/>
      <c r="U1146" s="2"/>
      <c r="V1146" s="2"/>
      <c r="W1146" s="2"/>
      <c r="X1146" s="2"/>
      <c r="Y1146" s="2"/>
      <c r="Z1146" s="2"/>
      <c r="AA1146" s="2"/>
      <c r="AB1146" s="2"/>
      <c r="AC1146" s="2"/>
      <c r="AD1146" s="2"/>
      <c r="AE1146" s="2"/>
      <c r="AF1146" s="2"/>
      <c r="AG1146" s="2"/>
      <c r="AH1146" s="2"/>
      <c r="AI1146" s="2"/>
      <c r="AJ1146" s="2"/>
      <c r="AK1146" s="2"/>
      <c r="AL1146" s="2"/>
      <c r="AM1146" s="2"/>
      <c r="AN1146" s="2"/>
      <c r="AO1146" s="2"/>
      <c r="AP1146" s="2"/>
      <c r="AQ1146" s="2"/>
      <c r="AR1146" s="2"/>
      <c r="AS1146" s="2"/>
      <c r="AT1146" s="2"/>
      <c r="AU1146" s="2"/>
      <c r="AV1146" s="2"/>
      <c r="AW1146" s="2"/>
      <c r="AX1146" s="2"/>
      <c r="AY1146" s="2"/>
      <c r="AZ1146" s="2"/>
      <c r="BA1146" s="2"/>
      <c r="BB1146" s="2"/>
      <c r="BC1146" s="2"/>
      <c r="BD1146" s="2"/>
      <c r="BE1146" s="2"/>
      <c r="BF1146" s="2"/>
      <c r="BG1146" s="2"/>
      <c r="BH1146" s="2"/>
      <c r="BI1146" s="2"/>
      <c r="BJ1146" s="2"/>
      <c r="BK1146" s="2"/>
      <c r="BL1146" s="2"/>
      <c r="BM1146" s="2"/>
      <c r="BN1146" s="2"/>
      <c r="BO1146" s="2"/>
      <c r="BP1146" s="2"/>
      <c r="BQ1146" s="2"/>
      <c r="BR1146" s="2"/>
      <c r="BS1146" s="2"/>
      <c r="BT1146" s="2"/>
      <c r="BU1146" s="2"/>
      <c r="BV1146" s="2"/>
      <c r="BW1146" s="2"/>
      <c r="BX1146" s="2"/>
      <c r="BY1146" s="2"/>
      <c r="BZ1146" s="2"/>
      <c r="CA1146" s="2"/>
      <c r="CB1146" s="2"/>
      <c r="CC1146" s="2"/>
      <c r="CD1146" s="2"/>
      <c r="CE1146" s="2"/>
      <c r="CF1146" s="2"/>
      <c r="CG1146" s="2"/>
      <c r="CH1146" s="2"/>
      <c r="CI1146" s="2"/>
      <c r="CJ1146" s="2"/>
      <c r="CK1146" s="2"/>
      <c r="CL1146" s="2"/>
      <c r="CM1146" s="2"/>
      <c r="CN1146" s="2"/>
      <c r="CO1146" s="2"/>
      <c r="CP1146" s="2"/>
      <c r="CQ1146" s="2"/>
      <c r="CR1146" s="2"/>
      <c r="CS1146" s="2"/>
      <c r="CT1146" s="2"/>
      <c r="CU1146" s="2"/>
      <c r="CV1146" s="2"/>
      <c r="CW1146" s="2"/>
      <c r="CX1146" s="2"/>
      <c r="CY1146" s="2"/>
      <c r="CZ1146" s="2"/>
      <c r="DA1146" s="2"/>
      <c r="DB1146" s="2"/>
      <c r="DC1146" s="2"/>
      <c r="DD1146" s="2"/>
      <c r="DE1146" s="2"/>
      <c r="DF1146" s="2"/>
      <c r="DG1146" s="2"/>
      <c r="DH1146" s="2"/>
      <c r="DI1146" s="2"/>
      <c r="DJ1146" s="2"/>
      <c r="DK1146" s="2"/>
      <c r="DL1146" s="2"/>
      <c r="DM1146" s="2"/>
      <c r="DN1146" s="2"/>
      <c r="DO1146" s="2"/>
      <c r="DP1146" s="2"/>
    </row>
    <row r="1147" spans="9:120" ht="9.9499999999999993" customHeight="1">
      <c r="I1147" s="2"/>
      <c r="J1147" s="2"/>
      <c r="K1147" s="2"/>
      <c r="L1147" s="2"/>
      <c r="M1147" s="2"/>
      <c r="N1147" s="2"/>
      <c r="O1147" s="2"/>
      <c r="P1147" s="2"/>
      <c r="Q1147" s="2"/>
      <c r="R1147" s="2"/>
      <c r="S1147" s="2"/>
      <c r="T1147" s="2"/>
      <c r="U1147" s="2"/>
      <c r="V1147" s="2"/>
      <c r="W1147" s="2"/>
      <c r="X1147" s="2"/>
      <c r="Y1147" s="2"/>
      <c r="Z1147" s="2"/>
      <c r="AA1147" s="2"/>
      <c r="AB1147" s="2"/>
      <c r="AC1147" s="2"/>
      <c r="AD1147" s="2"/>
      <c r="AE1147" s="2"/>
      <c r="AF1147" s="2"/>
      <c r="AG1147" s="2"/>
      <c r="AH1147" s="2"/>
      <c r="AI1147" s="2"/>
      <c r="AJ1147" s="2"/>
      <c r="AK1147" s="2"/>
      <c r="AL1147" s="2"/>
      <c r="AM1147" s="2"/>
      <c r="AN1147" s="2"/>
      <c r="AO1147" s="2"/>
      <c r="AP1147" s="2"/>
      <c r="AQ1147" s="2"/>
      <c r="AR1147" s="2"/>
      <c r="AS1147" s="2"/>
      <c r="AT1147" s="2"/>
      <c r="AU1147" s="2"/>
      <c r="AV1147" s="2"/>
      <c r="AW1147" s="2"/>
      <c r="AX1147" s="2"/>
      <c r="AY1147" s="2"/>
      <c r="AZ1147" s="2"/>
      <c r="BA1147" s="2"/>
      <c r="BB1147" s="2"/>
      <c r="BC1147" s="2"/>
      <c r="BD1147" s="2"/>
      <c r="BE1147" s="2"/>
      <c r="BF1147" s="2"/>
      <c r="BG1147" s="2"/>
      <c r="BH1147" s="2"/>
      <c r="BI1147" s="2"/>
      <c r="BJ1147" s="2"/>
      <c r="BK1147" s="2"/>
      <c r="BL1147" s="2"/>
      <c r="BM1147" s="2"/>
      <c r="BN1147" s="2"/>
      <c r="BO1147" s="2"/>
      <c r="BP1147" s="2"/>
      <c r="BQ1147" s="2"/>
      <c r="BR1147" s="2"/>
      <c r="BS1147" s="2"/>
      <c r="BT1147" s="2"/>
      <c r="BU1147" s="2"/>
      <c r="BV1147" s="2"/>
      <c r="BW1147" s="2"/>
      <c r="BX1147" s="2"/>
      <c r="BY1147" s="2"/>
      <c r="BZ1147" s="2"/>
      <c r="CA1147" s="2"/>
      <c r="CB1147" s="2"/>
      <c r="CC1147" s="2"/>
      <c r="CD1147" s="2"/>
      <c r="CE1147" s="2"/>
      <c r="CF1147" s="2"/>
      <c r="CG1147" s="2"/>
      <c r="CH1147" s="2"/>
      <c r="CI1147" s="2"/>
      <c r="CJ1147" s="2"/>
      <c r="CK1147" s="2"/>
      <c r="CL1147" s="2"/>
      <c r="CM1147" s="2"/>
      <c r="CN1147" s="2"/>
      <c r="CO1147" s="2"/>
      <c r="CP1147" s="2"/>
      <c r="CQ1147" s="2"/>
      <c r="CR1147" s="2"/>
      <c r="CS1147" s="2"/>
      <c r="CT1147" s="2"/>
      <c r="CU1147" s="2"/>
      <c r="CV1147" s="2"/>
      <c r="CW1147" s="2"/>
      <c r="CX1147" s="2"/>
      <c r="CY1147" s="2"/>
      <c r="CZ1147" s="2"/>
      <c r="DA1147" s="2"/>
      <c r="DB1147" s="2"/>
      <c r="DC1147" s="2"/>
      <c r="DD1147" s="2"/>
      <c r="DE1147" s="2"/>
      <c r="DF1147" s="2"/>
      <c r="DG1147" s="2"/>
      <c r="DH1147" s="2"/>
      <c r="DI1147" s="2"/>
      <c r="DJ1147" s="2"/>
      <c r="DK1147" s="2"/>
      <c r="DL1147" s="2"/>
      <c r="DM1147" s="2"/>
      <c r="DN1147" s="2"/>
      <c r="DO1147" s="2"/>
      <c r="DP1147" s="2"/>
    </row>
    <row r="1148" spans="9:120" ht="9.9499999999999993" customHeight="1">
      <c r="I1148" s="2"/>
      <c r="J1148" s="2"/>
      <c r="K1148" s="2"/>
      <c r="L1148" s="2"/>
      <c r="M1148" s="2"/>
      <c r="N1148" s="2"/>
      <c r="O1148" s="2"/>
      <c r="P1148" s="2"/>
      <c r="Q1148" s="2"/>
      <c r="R1148" s="2"/>
      <c r="S1148" s="2"/>
      <c r="T1148" s="2"/>
      <c r="U1148" s="2"/>
      <c r="V1148" s="2"/>
      <c r="W1148" s="2"/>
      <c r="X1148" s="2"/>
      <c r="Y1148" s="2"/>
      <c r="Z1148" s="2"/>
      <c r="AA1148" s="2"/>
      <c r="AB1148" s="2"/>
      <c r="AC1148" s="2"/>
      <c r="AD1148" s="2"/>
      <c r="AE1148" s="2"/>
      <c r="AF1148" s="2"/>
      <c r="AG1148" s="2"/>
      <c r="AH1148" s="2"/>
      <c r="AI1148" s="2"/>
      <c r="AJ1148" s="2"/>
      <c r="AK1148" s="2"/>
      <c r="AL1148" s="2"/>
      <c r="AM1148" s="2"/>
      <c r="AN1148" s="2"/>
      <c r="AO1148" s="2"/>
      <c r="AP1148" s="2"/>
      <c r="AQ1148" s="2"/>
      <c r="AR1148" s="2"/>
      <c r="AS1148" s="2"/>
      <c r="AT1148" s="2"/>
      <c r="AU1148" s="2"/>
      <c r="AV1148" s="2"/>
      <c r="AW1148" s="2"/>
      <c r="AX1148" s="2"/>
      <c r="AY1148" s="2"/>
      <c r="AZ1148" s="2"/>
      <c r="BA1148" s="2"/>
      <c r="BB1148" s="2"/>
      <c r="BC1148" s="2"/>
      <c r="BD1148" s="2"/>
      <c r="BE1148" s="2"/>
      <c r="BF1148" s="2"/>
      <c r="BG1148" s="2"/>
      <c r="BH1148" s="2"/>
      <c r="BI1148" s="2"/>
      <c r="BJ1148" s="2"/>
      <c r="BK1148" s="2"/>
      <c r="BL1148" s="2"/>
      <c r="BM1148" s="2"/>
      <c r="BN1148" s="2"/>
      <c r="BO1148" s="2"/>
      <c r="BP1148" s="2"/>
      <c r="BQ1148" s="2"/>
      <c r="BR1148" s="2"/>
      <c r="BS1148" s="2"/>
      <c r="BT1148" s="2"/>
      <c r="BU1148" s="2"/>
      <c r="BV1148" s="2"/>
      <c r="BW1148" s="2"/>
      <c r="BX1148" s="2"/>
      <c r="BY1148" s="2"/>
      <c r="BZ1148" s="2"/>
      <c r="CA1148" s="2"/>
      <c r="CB1148" s="2"/>
      <c r="CC1148" s="2"/>
      <c r="CD1148" s="2"/>
      <c r="CE1148" s="2"/>
      <c r="CF1148" s="2"/>
      <c r="CG1148" s="2"/>
      <c r="CH1148" s="2"/>
      <c r="CI1148" s="2"/>
      <c r="CJ1148" s="2"/>
      <c r="CK1148" s="2"/>
      <c r="CL1148" s="2"/>
      <c r="CM1148" s="2"/>
      <c r="CN1148" s="2"/>
      <c r="CO1148" s="2"/>
      <c r="CP1148" s="2"/>
      <c r="CQ1148" s="2"/>
      <c r="CR1148" s="2"/>
      <c r="CS1148" s="2"/>
      <c r="CT1148" s="2"/>
      <c r="CU1148" s="2"/>
      <c r="CV1148" s="2"/>
      <c r="CW1148" s="2"/>
      <c r="CX1148" s="2"/>
      <c r="CY1148" s="2"/>
      <c r="CZ1148" s="2"/>
      <c r="DA1148" s="2"/>
      <c r="DB1148" s="2"/>
      <c r="DC1148" s="2"/>
      <c r="DD1148" s="2"/>
      <c r="DE1148" s="2"/>
      <c r="DF1148" s="2"/>
      <c r="DG1148" s="2"/>
      <c r="DH1148" s="2"/>
      <c r="DI1148" s="2"/>
      <c r="DJ1148" s="2"/>
      <c r="DK1148" s="2"/>
      <c r="DL1148" s="2"/>
      <c r="DM1148" s="2"/>
      <c r="DN1148" s="2"/>
      <c r="DO1148" s="2"/>
      <c r="DP1148" s="2"/>
    </row>
    <row r="1149" spans="9:120" ht="9.9499999999999993" customHeight="1">
      <c r="I1149" s="2"/>
      <c r="J1149" s="2"/>
      <c r="K1149" s="2"/>
      <c r="L1149" s="2"/>
      <c r="M1149" s="2"/>
      <c r="N1149" s="2"/>
      <c r="O1149" s="2"/>
      <c r="P1149" s="2"/>
      <c r="Q1149" s="2"/>
      <c r="R1149" s="2"/>
      <c r="S1149" s="2"/>
      <c r="T1149" s="2"/>
      <c r="U1149" s="2"/>
      <c r="V1149" s="2"/>
      <c r="W1149" s="2"/>
      <c r="X1149" s="2"/>
      <c r="Y1149" s="2"/>
      <c r="Z1149" s="2"/>
      <c r="AA1149" s="2"/>
      <c r="AB1149" s="2"/>
      <c r="AC1149" s="2"/>
      <c r="AD1149" s="2"/>
      <c r="AE1149" s="2"/>
      <c r="AF1149" s="2"/>
      <c r="AG1149" s="2"/>
      <c r="AH1149" s="2"/>
      <c r="AI1149" s="2"/>
      <c r="AJ1149" s="2"/>
      <c r="AK1149" s="2"/>
      <c r="AL1149" s="2"/>
      <c r="AM1149" s="2"/>
      <c r="AN1149" s="2"/>
      <c r="AO1149" s="2"/>
      <c r="AP1149" s="2"/>
      <c r="AQ1149" s="2"/>
      <c r="AR1149" s="2"/>
      <c r="AS1149" s="2"/>
      <c r="AT1149" s="2"/>
      <c r="AU1149" s="2"/>
      <c r="AV1149" s="2"/>
      <c r="AW1149" s="2"/>
      <c r="AX1149" s="2"/>
      <c r="AY1149" s="2"/>
      <c r="AZ1149" s="2"/>
      <c r="BA1149" s="2"/>
      <c r="BB1149" s="2"/>
      <c r="BC1149" s="2"/>
      <c r="BD1149" s="2"/>
      <c r="BE1149" s="2"/>
      <c r="BF1149" s="2"/>
      <c r="BG1149" s="2"/>
      <c r="BH1149" s="2"/>
      <c r="BI1149" s="2"/>
      <c r="BJ1149" s="2"/>
      <c r="BK1149" s="2"/>
      <c r="BL1149" s="2"/>
      <c r="BM1149" s="2"/>
      <c r="BN1149" s="2"/>
      <c r="BO1149" s="2"/>
      <c r="BP1149" s="2"/>
      <c r="BQ1149" s="2"/>
      <c r="BR1149" s="2"/>
      <c r="BS1149" s="2"/>
      <c r="BT1149" s="2"/>
      <c r="BU1149" s="2"/>
      <c r="BV1149" s="2"/>
      <c r="BW1149" s="2"/>
      <c r="BX1149" s="2"/>
      <c r="BY1149" s="2"/>
      <c r="BZ1149" s="2"/>
      <c r="CA1149" s="2"/>
      <c r="CB1149" s="2"/>
      <c r="CC1149" s="2"/>
      <c r="CD1149" s="2"/>
      <c r="CE1149" s="2"/>
      <c r="CF1149" s="2"/>
      <c r="CG1149" s="2"/>
      <c r="CH1149" s="2"/>
      <c r="CI1149" s="2"/>
      <c r="CJ1149" s="2"/>
      <c r="CK1149" s="2"/>
      <c r="CL1149" s="2"/>
      <c r="CM1149" s="2"/>
      <c r="CN1149" s="2"/>
      <c r="CO1149" s="2"/>
      <c r="CP1149" s="2"/>
      <c r="CQ1149" s="2"/>
      <c r="CR1149" s="2"/>
      <c r="CS1149" s="2"/>
      <c r="CT1149" s="2"/>
      <c r="CU1149" s="2"/>
      <c r="CV1149" s="2"/>
      <c r="CW1149" s="2"/>
      <c r="CX1149" s="2"/>
      <c r="CY1149" s="2"/>
      <c r="CZ1149" s="2"/>
      <c r="DA1149" s="2"/>
      <c r="DB1149" s="2"/>
      <c r="DC1149" s="2"/>
      <c r="DD1149" s="2"/>
      <c r="DE1149" s="2"/>
      <c r="DF1149" s="2"/>
      <c r="DG1149" s="2"/>
      <c r="DH1149" s="2"/>
      <c r="DI1149" s="2"/>
      <c r="DJ1149" s="2"/>
      <c r="DK1149" s="2"/>
      <c r="DL1149" s="2"/>
      <c r="DM1149" s="2"/>
      <c r="DN1149" s="2"/>
      <c r="DO1149" s="2"/>
      <c r="DP1149" s="2"/>
    </row>
    <row r="1150" spans="9:120" ht="9.9499999999999993" customHeight="1">
      <c r="I1150" s="2"/>
      <c r="J1150" s="2"/>
      <c r="K1150" s="2"/>
      <c r="L1150" s="2"/>
      <c r="M1150" s="2"/>
      <c r="N1150" s="2"/>
      <c r="O1150" s="2"/>
      <c r="P1150" s="2"/>
      <c r="Q1150" s="2"/>
      <c r="R1150" s="2"/>
      <c r="S1150" s="2"/>
      <c r="T1150" s="2"/>
      <c r="U1150" s="2"/>
      <c r="V1150" s="2"/>
      <c r="W1150" s="2"/>
      <c r="X1150" s="2"/>
      <c r="Y1150" s="2"/>
      <c r="Z1150" s="2"/>
      <c r="AA1150" s="2"/>
      <c r="AB1150" s="2"/>
      <c r="AC1150" s="2"/>
      <c r="AD1150" s="2"/>
      <c r="AE1150" s="2"/>
      <c r="AF1150" s="2"/>
      <c r="AG1150" s="2"/>
      <c r="AH1150" s="2"/>
      <c r="AI1150" s="2"/>
      <c r="AJ1150" s="2"/>
      <c r="AK1150" s="2"/>
      <c r="AL1150" s="2"/>
      <c r="AM1150" s="2"/>
      <c r="AN1150" s="2"/>
      <c r="AO1150" s="2"/>
      <c r="AP1150" s="2"/>
      <c r="AQ1150" s="2"/>
      <c r="AR1150" s="2"/>
      <c r="AS1150" s="2"/>
      <c r="AT1150" s="2"/>
      <c r="AU1150" s="2"/>
      <c r="AV1150" s="2"/>
      <c r="AW1150" s="2"/>
      <c r="AX1150" s="2"/>
      <c r="AY1150" s="2"/>
      <c r="AZ1150" s="2"/>
      <c r="BA1150" s="2"/>
      <c r="BB1150" s="2"/>
      <c r="BC1150" s="2"/>
      <c r="BD1150" s="2"/>
      <c r="BE1150" s="2"/>
      <c r="BF1150" s="2"/>
      <c r="BG1150" s="2"/>
      <c r="BH1150" s="2"/>
      <c r="BI1150" s="2"/>
      <c r="BJ1150" s="2"/>
      <c r="BK1150" s="2"/>
      <c r="BL1150" s="2"/>
      <c r="BM1150" s="2"/>
      <c r="BN1150" s="2"/>
      <c r="BO1150" s="2"/>
      <c r="BP1150" s="2"/>
      <c r="BQ1150" s="2"/>
      <c r="BR1150" s="2"/>
      <c r="BS1150" s="2"/>
      <c r="BT1150" s="2"/>
      <c r="BU1150" s="2"/>
      <c r="BV1150" s="2"/>
      <c r="BW1150" s="2"/>
      <c r="BX1150" s="2"/>
      <c r="BY1150" s="2"/>
      <c r="BZ1150" s="2"/>
      <c r="CA1150" s="2"/>
      <c r="CB1150" s="2"/>
      <c r="CC1150" s="2"/>
      <c r="CD1150" s="2"/>
      <c r="CE1150" s="2"/>
      <c r="CF1150" s="2"/>
      <c r="CG1150" s="2"/>
      <c r="CH1150" s="2"/>
      <c r="CI1150" s="2"/>
      <c r="CJ1150" s="2"/>
      <c r="CK1150" s="2"/>
      <c r="CL1150" s="2"/>
      <c r="CM1150" s="2"/>
      <c r="CN1150" s="2"/>
      <c r="CO1150" s="2"/>
      <c r="CP1150" s="2"/>
      <c r="CQ1150" s="2"/>
      <c r="CR1150" s="2"/>
      <c r="CS1150" s="2"/>
      <c r="CT1150" s="2"/>
      <c r="CU1150" s="2"/>
      <c r="CV1150" s="2"/>
      <c r="CW1150" s="2"/>
      <c r="CX1150" s="2"/>
      <c r="CY1150" s="2"/>
      <c r="CZ1150" s="2"/>
      <c r="DA1150" s="2"/>
      <c r="DB1150" s="2"/>
      <c r="DC1150" s="2"/>
      <c r="DD1150" s="2"/>
      <c r="DE1150" s="2"/>
      <c r="DF1150" s="2"/>
      <c r="DG1150" s="2"/>
      <c r="DH1150" s="2"/>
      <c r="DI1150" s="2"/>
      <c r="DJ1150" s="2"/>
      <c r="DK1150" s="2"/>
      <c r="DL1150" s="2"/>
      <c r="DM1150" s="2"/>
      <c r="DN1150" s="2"/>
      <c r="DO1150" s="2"/>
      <c r="DP1150" s="2"/>
    </row>
    <row r="1151" spans="9:120" ht="9.9499999999999993" customHeight="1">
      <c r="I1151" s="2"/>
      <c r="J1151" s="2"/>
      <c r="K1151" s="2"/>
      <c r="L1151" s="2"/>
      <c r="M1151" s="2"/>
      <c r="N1151" s="2"/>
      <c r="O1151" s="2"/>
      <c r="P1151" s="2"/>
      <c r="Q1151" s="2"/>
      <c r="R1151" s="2"/>
      <c r="S1151" s="2"/>
      <c r="T1151" s="2"/>
      <c r="U1151" s="2"/>
      <c r="V1151" s="2"/>
      <c r="W1151" s="2"/>
      <c r="X1151" s="2"/>
      <c r="Y1151" s="2"/>
      <c r="Z1151" s="2"/>
      <c r="AA1151" s="2"/>
      <c r="AB1151" s="2"/>
      <c r="AC1151" s="2"/>
      <c r="AD1151" s="2"/>
      <c r="AE1151" s="2"/>
      <c r="AF1151" s="2"/>
      <c r="AG1151" s="2"/>
      <c r="AH1151" s="2"/>
      <c r="AI1151" s="2"/>
      <c r="AJ1151" s="2"/>
      <c r="AK1151" s="2"/>
      <c r="AL1151" s="2"/>
      <c r="AM1151" s="2"/>
      <c r="AN1151" s="2"/>
      <c r="AO1151" s="2"/>
      <c r="AP1151" s="2"/>
      <c r="AQ1151" s="2"/>
      <c r="AR1151" s="2"/>
      <c r="AS1151" s="2"/>
      <c r="AT1151" s="2"/>
      <c r="AU1151" s="2"/>
      <c r="AV1151" s="2"/>
      <c r="AW1151" s="2"/>
      <c r="AX1151" s="2"/>
      <c r="AY1151" s="2"/>
      <c r="AZ1151" s="2"/>
      <c r="BA1151" s="2"/>
      <c r="BB1151" s="2"/>
      <c r="BC1151" s="2"/>
      <c r="BD1151" s="2"/>
      <c r="BE1151" s="2"/>
      <c r="BF1151" s="2"/>
      <c r="BG1151" s="2"/>
      <c r="BH1151" s="2"/>
      <c r="BI1151" s="2"/>
      <c r="BJ1151" s="2"/>
      <c r="BK1151" s="2"/>
      <c r="BL1151" s="2"/>
      <c r="BM1151" s="2"/>
      <c r="BN1151" s="2"/>
      <c r="BO1151" s="2"/>
      <c r="BP1151" s="2"/>
      <c r="BQ1151" s="2"/>
      <c r="BR1151" s="2"/>
      <c r="BS1151" s="2"/>
      <c r="BT1151" s="2"/>
      <c r="BU1151" s="2"/>
      <c r="BV1151" s="2"/>
      <c r="BW1151" s="2"/>
      <c r="BX1151" s="2"/>
      <c r="BY1151" s="2"/>
      <c r="BZ1151" s="2"/>
      <c r="CA1151" s="2"/>
      <c r="CB1151" s="2"/>
      <c r="CC1151" s="2"/>
      <c r="CD1151" s="2"/>
      <c r="CE1151" s="2"/>
      <c r="CF1151" s="2"/>
      <c r="CG1151" s="2"/>
      <c r="CH1151" s="2"/>
      <c r="CI1151" s="2"/>
      <c r="CJ1151" s="2"/>
      <c r="CK1151" s="2"/>
      <c r="CL1151" s="2"/>
      <c r="CM1151" s="2"/>
      <c r="CN1151" s="2"/>
      <c r="CO1151" s="2"/>
      <c r="CP1151" s="2"/>
      <c r="CQ1151" s="2"/>
      <c r="CR1151" s="2"/>
      <c r="CS1151" s="2"/>
      <c r="CT1151" s="2"/>
      <c r="CU1151" s="2"/>
      <c r="CV1151" s="2"/>
      <c r="CW1151" s="2"/>
      <c r="CX1151" s="2"/>
      <c r="CY1151" s="2"/>
      <c r="CZ1151" s="2"/>
      <c r="DA1151" s="2"/>
      <c r="DB1151" s="2"/>
      <c r="DC1151" s="2"/>
      <c r="DD1151" s="2"/>
      <c r="DE1151" s="2"/>
      <c r="DF1151" s="2"/>
      <c r="DG1151" s="2"/>
      <c r="DH1151" s="2"/>
      <c r="DI1151" s="2"/>
      <c r="DJ1151" s="2"/>
      <c r="DK1151" s="2"/>
      <c r="DL1151" s="2"/>
      <c r="DM1151" s="2"/>
      <c r="DN1151" s="2"/>
      <c r="DO1151" s="2"/>
      <c r="DP1151" s="2"/>
    </row>
    <row r="1152" spans="9:120" ht="9.9499999999999993" customHeight="1">
      <c r="I1152" s="2"/>
      <c r="J1152" s="2"/>
      <c r="K1152" s="2"/>
      <c r="L1152" s="2"/>
      <c r="M1152" s="2"/>
      <c r="N1152" s="2"/>
      <c r="O1152" s="2"/>
      <c r="P1152" s="2"/>
      <c r="Q1152" s="2"/>
      <c r="R1152" s="2"/>
      <c r="S1152" s="2"/>
      <c r="T1152" s="2"/>
      <c r="U1152" s="2"/>
      <c r="V1152" s="2"/>
      <c r="W1152" s="2"/>
      <c r="X1152" s="2"/>
      <c r="Y1152" s="2"/>
      <c r="Z1152" s="2"/>
      <c r="AA1152" s="2"/>
      <c r="AB1152" s="2"/>
      <c r="AC1152" s="2"/>
      <c r="AD1152" s="2"/>
      <c r="AE1152" s="2"/>
      <c r="AF1152" s="2"/>
      <c r="AG1152" s="2"/>
      <c r="AH1152" s="2"/>
      <c r="AI1152" s="2"/>
      <c r="AJ1152" s="2"/>
      <c r="AK1152" s="2"/>
      <c r="AL1152" s="2"/>
      <c r="AM1152" s="2"/>
      <c r="AN1152" s="2"/>
      <c r="AO1152" s="2"/>
      <c r="AP1152" s="2"/>
      <c r="AQ1152" s="2"/>
      <c r="AR1152" s="2"/>
      <c r="AS1152" s="2"/>
      <c r="AT1152" s="2"/>
      <c r="AU1152" s="2"/>
      <c r="AV1152" s="2"/>
      <c r="AW1152" s="2"/>
      <c r="AX1152" s="2"/>
      <c r="AY1152" s="2"/>
      <c r="AZ1152" s="2"/>
      <c r="BA1152" s="2"/>
      <c r="BB1152" s="2"/>
      <c r="BC1152" s="2"/>
      <c r="BD1152" s="2"/>
      <c r="BE1152" s="2"/>
      <c r="BF1152" s="2"/>
      <c r="BG1152" s="2"/>
      <c r="BH1152" s="2"/>
      <c r="BI1152" s="2"/>
      <c r="BJ1152" s="2"/>
      <c r="BK1152" s="2"/>
      <c r="BL1152" s="2"/>
      <c r="BM1152" s="2"/>
      <c r="BN1152" s="2"/>
      <c r="BO1152" s="2"/>
      <c r="BP1152" s="2"/>
      <c r="BQ1152" s="2"/>
      <c r="BR1152" s="2"/>
      <c r="BS1152" s="2"/>
      <c r="BT1152" s="2"/>
      <c r="BU1152" s="2"/>
      <c r="BV1152" s="2"/>
      <c r="BW1152" s="2"/>
      <c r="BX1152" s="2"/>
      <c r="BY1152" s="2"/>
      <c r="BZ1152" s="2"/>
      <c r="CA1152" s="2"/>
      <c r="CB1152" s="2"/>
      <c r="CC1152" s="2"/>
      <c r="CD1152" s="2"/>
      <c r="CE1152" s="2"/>
      <c r="CF1152" s="2"/>
      <c r="CG1152" s="2"/>
      <c r="CH1152" s="2"/>
      <c r="CI1152" s="2"/>
      <c r="CJ1152" s="2"/>
      <c r="CK1152" s="2"/>
      <c r="CL1152" s="2"/>
      <c r="CM1152" s="2"/>
      <c r="CN1152" s="2"/>
      <c r="CO1152" s="2"/>
      <c r="CP1152" s="2"/>
      <c r="CQ1152" s="2"/>
      <c r="CR1152" s="2"/>
      <c r="CS1152" s="2"/>
      <c r="CT1152" s="2"/>
      <c r="CU1152" s="2"/>
      <c r="CV1152" s="2"/>
      <c r="CW1152" s="2"/>
      <c r="CX1152" s="2"/>
      <c r="CY1152" s="2"/>
      <c r="CZ1152" s="2"/>
      <c r="DA1152" s="2"/>
      <c r="DB1152" s="2"/>
      <c r="DC1152" s="2"/>
      <c r="DD1152" s="2"/>
      <c r="DE1152" s="2"/>
      <c r="DF1152" s="2"/>
      <c r="DG1152" s="2"/>
      <c r="DH1152" s="2"/>
      <c r="DI1152" s="2"/>
      <c r="DJ1152" s="2"/>
      <c r="DK1152" s="2"/>
      <c r="DL1152" s="2"/>
      <c r="DM1152" s="2"/>
      <c r="DN1152" s="2"/>
      <c r="DO1152" s="2"/>
      <c r="DP1152" s="2"/>
    </row>
    <row r="1153" spans="9:120" ht="9.9499999999999993" customHeight="1">
      <c r="I1153" s="2"/>
      <c r="J1153" s="2"/>
      <c r="K1153" s="2"/>
      <c r="L1153" s="2"/>
      <c r="M1153" s="2"/>
      <c r="N1153" s="2"/>
      <c r="O1153" s="2"/>
      <c r="P1153" s="2"/>
      <c r="Q1153" s="2"/>
      <c r="R1153" s="2"/>
      <c r="S1153" s="2"/>
      <c r="T1153" s="2"/>
      <c r="U1153" s="2"/>
      <c r="V1153" s="2"/>
      <c r="W1153" s="2"/>
      <c r="X1153" s="2"/>
      <c r="Y1153" s="2"/>
      <c r="Z1153" s="2"/>
      <c r="AA1153" s="2"/>
      <c r="AB1153" s="2"/>
      <c r="AC1153" s="2"/>
      <c r="AD1153" s="2"/>
      <c r="AE1153" s="2"/>
      <c r="AF1153" s="2"/>
      <c r="AG1153" s="2"/>
      <c r="AH1153" s="2"/>
      <c r="AI1153" s="2"/>
      <c r="AJ1153" s="2"/>
      <c r="AK1153" s="2"/>
      <c r="AL1153" s="2"/>
      <c r="AM1153" s="2"/>
      <c r="AN1153" s="2"/>
      <c r="AO1153" s="2"/>
      <c r="AP1153" s="2"/>
      <c r="AQ1153" s="2"/>
      <c r="AR1153" s="2"/>
      <c r="AS1153" s="2"/>
      <c r="AT1153" s="2"/>
      <c r="AU1153" s="2"/>
      <c r="AV1153" s="2"/>
      <c r="AW1153" s="2"/>
      <c r="AX1153" s="2"/>
      <c r="AY1153" s="2"/>
      <c r="AZ1153" s="2"/>
      <c r="BA1153" s="2"/>
      <c r="BB1153" s="2"/>
      <c r="BC1153" s="2"/>
      <c r="BD1153" s="2"/>
      <c r="BE1153" s="2"/>
      <c r="BF1153" s="2"/>
      <c r="BG1153" s="2"/>
      <c r="BH1153" s="2"/>
      <c r="BI1153" s="2"/>
      <c r="BJ1153" s="2"/>
      <c r="BK1153" s="2"/>
      <c r="BL1153" s="2"/>
      <c r="BM1153" s="2"/>
      <c r="BN1153" s="2"/>
      <c r="BO1153" s="2"/>
      <c r="BP1153" s="2"/>
      <c r="BQ1153" s="2"/>
      <c r="BR1153" s="2"/>
      <c r="BS1153" s="2"/>
      <c r="BT1153" s="2"/>
      <c r="BU1153" s="2"/>
      <c r="BV1153" s="2"/>
      <c r="BW1153" s="2"/>
      <c r="BX1153" s="2"/>
      <c r="BY1153" s="2"/>
      <c r="BZ1153" s="2"/>
      <c r="CA1153" s="2"/>
      <c r="CB1153" s="2"/>
      <c r="CC1153" s="2"/>
      <c r="CD1153" s="2"/>
      <c r="CE1153" s="2"/>
      <c r="CF1153" s="2"/>
      <c r="CG1153" s="2"/>
      <c r="CH1153" s="2"/>
      <c r="CI1153" s="2"/>
      <c r="CJ1153" s="2"/>
      <c r="CK1153" s="2"/>
      <c r="CL1153" s="2"/>
      <c r="CM1153" s="2"/>
      <c r="CN1153" s="2"/>
      <c r="CO1153" s="2"/>
      <c r="CP1153" s="2"/>
      <c r="CQ1153" s="2"/>
      <c r="CR1153" s="2"/>
      <c r="CS1153" s="2"/>
      <c r="CT1153" s="2"/>
      <c r="CU1153" s="2"/>
      <c r="CV1153" s="2"/>
      <c r="CW1153" s="2"/>
      <c r="CX1153" s="2"/>
      <c r="CY1153" s="2"/>
      <c r="CZ1153" s="2"/>
      <c r="DA1153" s="2"/>
      <c r="DB1153" s="2"/>
      <c r="DC1153" s="2"/>
      <c r="DD1153" s="2"/>
      <c r="DE1153" s="2"/>
      <c r="DF1153" s="2"/>
      <c r="DG1153" s="2"/>
      <c r="DH1153" s="2"/>
      <c r="DI1153" s="2"/>
      <c r="DJ1153" s="2"/>
      <c r="DK1153" s="2"/>
      <c r="DL1153" s="2"/>
      <c r="DM1153" s="2"/>
      <c r="DN1153" s="2"/>
      <c r="DO1153" s="2"/>
      <c r="DP1153" s="2"/>
    </row>
    <row r="1154" spans="9:120" ht="9.9499999999999993" customHeight="1">
      <c r="I1154" s="2"/>
      <c r="J1154" s="2"/>
      <c r="K1154" s="2"/>
      <c r="L1154" s="2"/>
      <c r="M1154" s="2"/>
      <c r="N1154" s="2"/>
      <c r="O1154" s="2"/>
      <c r="P1154" s="2"/>
      <c r="Q1154" s="2"/>
      <c r="R1154" s="2"/>
      <c r="S1154" s="2"/>
      <c r="T1154" s="2"/>
      <c r="U1154" s="2"/>
      <c r="V1154" s="2"/>
      <c r="W1154" s="2"/>
      <c r="X1154" s="2"/>
      <c r="Y1154" s="2"/>
      <c r="Z1154" s="2"/>
      <c r="AA1154" s="2"/>
      <c r="AB1154" s="2"/>
      <c r="AC1154" s="2"/>
      <c r="AD1154" s="2"/>
      <c r="AE1154" s="2"/>
      <c r="AF1154" s="2"/>
      <c r="AG1154" s="2"/>
      <c r="AH1154" s="2"/>
      <c r="AI1154" s="2"/>
      <c r="AJ1154" s="2"/>
      <c r="AK1154" s="2"/>
      <c r="AL1154" s="2"/>
      <c r="AM1154" s="2"/>
      <c r="AN1154" s="2"/>
      <c r="AO1154" s="2"/>
      <c r="AP1154" s="2"/>
      <c r="AQ1154" s="2"/>
      <c r="AR1154" s="2"/>
      <c r="AS1154" s="2"/>
      <c r="AT1154" s="2"/>
      <c r="AU1154" s="2"/>
      <c r="AV1154" s="2"/>
      <c r="AW1154" s="2"/>
      <c r="AX1154" s="2"/>
      <c r="AY1154" s="2"/>
      <c r="AZ1154" s="2"/>
      <c r="BA1154" s="2"/>
      <c r="BB1154" s="2"/>
      <c r="BC1154" s="2"/>
      <c r="BD1154" s="2"/>
      <c r="BE1154" s="2"/>
      <c r="BF1154" s="2"/>
      <c r="BG1154" s="2"/>
      <c r="BH1154" s="2"/>
      <c r="BI1154" s="2"/>
      <c r="BJ1154" s="2"/>
      <c r="BK1154" s="2"/>
      <c r="BL1154" s="2"/>
      <c r="BM1154" s="2"/>
      <c r="BN1154" s="2"/>
      <c r="BO1154" s="2"/>
      <c r="BP1154" s="2"/>
      <c r="BQ1154" s="2"/>
      <c r="BR1154" s="2"/>
      <c r="BS1154" s="2"/>
      <c r="BT1154" s="2"/>
      <c r="BU1154" s="2"/>
      <c r="BV1154" s="2"/>
      <c r="BW1154" s="2"/>
      <c r="BX1154" s="2"/>
      <c r="BY1154" s="2"/>
      <c r="BZ1154" s="2"/>
      <c r="CA1154" s="2"/>
      <c r="CB1154" s="2"/>
      <c r="CC1154" s="2"/>
      <c r="CD1154" s="2"/>
      <c r="CE1154" s="2"/>
      <c r="CF1154" s="2"/>
      <c r="CG1154" s="2"/>
      <c r="CH1154" s="2"/>
      <c r="CI1154" s="2"/>
      <c r="CJ1154" s="2"/>
      <c r="CK1154" s="2"/>
      <c r="CL1154" s="2"/>
      <c r="CM1154" s="2"/>
      <c r="CN1154" s="2"/>
      <c r="CO1154" s="2"/>
      <c r="CP1154" s="2"/>
      <c r="CQ1154" s="2"/>
      <c r="CR1154" s="2"/>
      <c r="CS1154" s="2"/>
      <c r="CT1154" s="2"/>
      <c r="CU1154" s="2"/>
      <c r="CV1154" s="2"/>
      <c r="CW1154" s="2"/>
      <c r="CX1154" s="2"/>
      <c r="CY1154" s="2"/>
      <c r="CZ1154" s="2"/>
      <c r="DA1154" s="2"/>
      <c r="DB1154" s="2"/>
      <c r="DC1154" s="2"/>
      <c r="DD1154" s="2"/>
      <c r="DE1154" s="2"/>
      <c r="DF1154" s="2"/>
      <c r="DG1154" s="2"/>
      <c r="DH1154" s="2"/>
      <c r="DI1154" s="2"/>
      <c r="DJ1154" s="2"/>
      <c r="DK1154" s="2"/>
      <c r="DL1154" s="2"/>
      <c r="DM1154" s="2"/>
      <c r="DN1154" s="2"/>
      <c r="DO1154" s="2"/>
      <c r="DP1154" s="2"/>
    </row>
    <row r="1155" spans="9:120" ht="9.9499999999999993" customHeight="1">
      <c r="I1155" s="2"/>
      <c r="J1155" s="2"/>
      <c r="K1155" s="2"/>
      <c r="L1155" s="2"/>
      <c r="M1155" s="2"/>
      <c r="N1155" s="2"/>
      <c r="O1155" s="2"/>
      <c r="P1155" s="2"/>
      <c r="Q1155" s="2"/>
      <c r="R1155" s="2"/>
      <c r="S1155" s="2"/>
      <c r="T1155" s="2"/>
      <c r="U1155" s="2"/>
      <c r="V1155" s="2"/>
      <c r="W1155" s="2"/>
      <c r="X1155" s="2"/>
      <c r="Y1155" s="2"/>
      <c r="Z1155" s="2"/>
      <c r="AA1155" s="2"/>
      <c r="AB1155" s="2"/>
      <c r="AC1155" s="2"/>
      <c r="AD1155" s="2"/>
      <c r="AE1155" s="2"/>
      <c r="AF1155" s="2"/>
      <c r="AG1155" s="2"/>
      <c r="AH1155" s="2"/>
      <c r="AI1155" s="2"/>
      <c r="AJ1155" s="2"/>
      <c r="AK1155" s="2"/>
      <c r="AL1155" s="2"/>
      <c r="AM1155" s="2"/>
      <c r="AN1155" s="2"/>
      <c r="AO1155" s="2"/>
      <c r="AP1155" s="2"/>
      <c r="AQ1155" s="2"/>
      <c r="AR1155" s="2"/>
      <c r="AS1155" s="2"/>
      <c r="AT1155" s="2"/>
      <c r="AU1155" s="2"/>
      <c r="AV1155" s="2"/>
      <c r="AW1155" s="2"/>
      <c r="AX1155" s="2"/>
      <c r="AY1155" s="2"/>
      <c r="AZ1155" s="2"/>
      <c r="BA1155" s="2"/>
      <c r="BB1155" s="2"/>
      <c r="BC1155" s="2"/>
      <c r="BD1155" s="2"/>
      <c r="BE1155" s="2"/>
      <c r="BF1155" s="2"/>
      <c r="BG1155" s="2"/>
      <c r="BH1155" s="2"/>
      <c r="BI1155" s="2"/>
      <c r="BJ1155" s="2"/>
      <c r="BK1155" s="2"/>
      <c r="BL1155" s="2"/>
      <c r="BM1155" s="2"/>
      <c r="BN1155" s="2"/>
      <c r="BO1155" s="2"/>
      <c r="BP1155" s="2"/>
      <c r="BQ1155" s="2"/>
      <c r="BR1155" s="2"/>
      <c r="BS1155" s="2"/>
      <c r="BT1155" s="2"/>
      <c r="BU1155" s="2"/>
      <c r="BV1155" s="2"/>
      <c r="BW1155" s="2"/>
      <c r="BX1155" s="2"/>
      <c r="BY1155" s="2"/>
      <c r="BZ1155" s="2"/>
      <c r="CA1155" s="2"/>
      <c r="CB1155" s="2"/>
      <c r="CC1155" s="2"/>
      <c r="CD1155" s="2"/>
      <c r="CE1155" s="2"/>
      <c r="CF1155" s="2"/>
      <c r="CG1155" s="2"/>
      <c r="CH1155" s="2"/>
      <c r="CI1155" s="2"/>
      <c r="CJ1155" s="2"/>
      <c r="CK1155" s="2"/>
      <c r="CL1155" s="2"/>
      <c r="CM1155" s="2"/>
      <c r="CN1155" s="2"/>
      <c r="CO1155" s="2"/>
      <c r="CP1155" s="2"/>
      <c r="CQ1155" s="2"/>
      <c r="CR1155" s="2"/>
      <c r="CS1155" s="2"/>
      <c r="CT1155" s="2"/>
      <c r="CU1155" s="2"/>
      <c r="CV1155" s="2"/>
      <c r="CW1155" s="2"/>
      <c r="CX1155" s="2"/>
      <c r="CY1155" s="2"/>
      <c r="CZ1155" s="2"/>
      <c r="DA1155" s="2"/>
      <c r="DB1155" s="2"/>
      <c r="DC1155" s="2"/>
      <c r="DD1155" s="2"/>
      <c r="DE1155" s="2"/>
      <c r="DF1155" s="2"/>
      <c r="DG1155" s="2"/>
      <c r="DH1155" s="2"/>
      <c r="DI1155" s="2"/>
      <c r="DJ1155" s="2"/>
      <c r="DK1155" s="2"/>
      <c r="DL1155" s="2"/>
      <c r="DM1155" s="2"/>
      <c r="DN1155" s="2"/>
      <c r="DO1155" s="2"/>
      <c r="DP1155" s="2"/>
    </row>
    <row r="1156" spans="9:120" ht="9.9499999999999993" customHeight="1">
      <c r="I1156" s="2"/>
      <c r="J1156" s="2"/>
      <c r="K1156" s="2"/>
      <c r="L1156" s="2"/>
      <c r="M1156" s="2"/>
      <c r="N1156" s="2"/>
      <c r="O1156" s="2"/>
      <c r="P1156" s="2"/>
      <c r="Q1156" s="2"/>
      <c r="R1156" s="2"/>
      <c r="S1156" s="2"/>
      <c r="T1156" s="2"/>
      <c r="U1156" s="2"/>
      <c r="V1156" s="2"/>
      <c r="W1156" s="2"/>
      <c r="X1156" s="2"/>
      <c r="Y1156" s="2"/>
      <c r="Z1156" s="2"/>
      <c r="AA1156" s="2"/>
      <c r="AB1156" s="2"/>
      <c r="AC1156" s="2"/>
      <c r="AD1156" s="2"/>
      <c r="AE1156" s="2"/>
      <c r="AF1156" s="2"/>
      <c r="AG1156" s="2"/>
      <c r="AH1156" s="2"/>
      <c r="AI1156" s="2"/>
      <c r="AJ1156" s="2"/>
      <c r="AK1156" s="2"/>
      <c r="AL1156" s="2"/>
      <c r="AM1156" s="2"/>
      <c r="AN1156" s="2"/>
      <c r="AO1156" s="2"/>
      <c r="AP1156" s="2"/>
      <c r="AQ1156" s="2"/>
      <c r="AR1156" s="2"/>
      <c r="AS1156" s="2"/>
      <c r="AT1156" s="2"/>
      <c r="AU1156" s="2"/>
      <c r="AV1156" s="2"/>
      <c r="AW1156" s="2"/>
      <c r="AX1156" s="2"/>
      <c r="AY1156" s="2"/>
      <c r="AZ1156" s="2"/>
      <c r="BA1156" s="2"/>
      <c r="BB1156" s="2"/>
      <c r="BC1156" s="2"/>
      <c r="BD1156" s="2"/>
      <c r="BE1156" s="2"/>
      <c r="BF1156" s="2"/>
      <c r="BG1156" s="2"/>
      <c r="BH1156" s="2"/>
      <c r="BI1156" s="2"/>
      <c r="BJ1156" s="2"/>
      <c r="BK1156" s="2"/>
      <c r="BL1156" s="2"/>
      <c r="BM1156" s="2"/>
      <c r="BN1156" s="2"/>
      <c r="BO1156" s="2"/>
      <c r="BP1156" s="2"/>
      <c r="BQ1156" s="2"/>
      <c r="BR1156" s="2"/>
      <c r="BS1156" s="2"/>
      <c r="BT1156" s="2"/>
      <c r="BU1156" s="2"/>
      <c r="BV1156" s="2"/>
      <c r="BW1156" s="2"/>
      <c r="BX1156" s="2"/>
      <c r="BY1156" s="2"/>
      <c r="BZ1156" s="2"/>
      <c r="CA1156" s="2"/>
      <c r="CB1156" s="2"/>
      <c r="CC1156" s="2"/>
      <c r="CD1156" s="2"/>
      <c r="CE1156" s="2"/>
      <c r="CF1156" s="2"/>
      <c r="CG1156" s="2"/>
      <c r="CH1156" s="2"/>
      <c r="CI1156" s="2"/>
      <c r="CJ1156" s="2"/>
      <c r="CK1156" s="2"/>
      <c r="CL1156" s="2"/>
      <c r="CM1156" s="2"/>
      <c r="CN1156" s="2"/>
      <c r="CO1156" s="2"/>
      <c r="CP1156" s="2"/>
      <c r="CQ1156" s="2"/>
      <c r="CR1156" s="2"/>
      <c r="CS1156" s="2"/>
      <c r="CT1156" s="2"/>
      <c r="CU1156" s="2"/>
      <c r="CV1156" s="2"/>
      <c r="CW1156" s="2"/>
      <c r="CX1156" s="2"/>
      <c r="CY1156" s="2"/>
      <c r="CZ1156" s="2"/>
      <c r="DA1156" s="2"/>
      <c r="DB1156" s="2"/>
      <c r="DC1156" s="2"/>
      <c r="DD1156" s="2"/>
      <c r="DE1156" s="2"/>
      <c r="DF1156" s="2"/>
      <c r="DG1156" s="2"/>
      <c r="DH1156" s="2"/>
      <c r="DI1156" s="2"/>
      <c r="DJ1156" s="2"/>
      <c r="DK1156" s="2"/>
      <c r="DL1156" s="2"/>
      <c r="DM1156" s="2"/>
      <c r="DN1156" s="2"/>
      <c r="DO1156" s="2"/>
      <c r="DP1156" s="2"/>
    </row>
    <row r="1157" spans="9:120" ht="9.9499999999999993" customHeight="1">
      <c r="I1157" s="2"/>
      <c r="J1157" s="2"/>
      <c r="K1157" s="2"/>
      <c r="L1157" s="2"/>
      <c r="M1157" s="2"/>
      <c r="N1157" s="2"/>
      <c r="O1157" s="2"/>
      <c r="P1157" s="2"/>
      <c r="Q1157" s="2"/>
      <c r="R1157" s="2"/>
      <c r="S1157" s="2"/>
      <c r="T1157" s="2"/>
      <c r="U1157" s="2"/>
      <c r="V1157" s="2"/>
      <c r="W1157" s="2"/>
      <c r="X1157" s="2"/>
      <c r="Y1157" s="2"/>
      <c r="Z1157" s="2"/>
      <c r="AA1157" s="2"/>
      <c r="AB1157" s="2"/>
      <c r="AC1157" s="2"/>
      <c r="AD1157" s="2"/>
      <c r="AE1157" s="2"/>
      <c r="AF1157" s="2"/>
      <c r="AG1157" s="2"/>
      <c r="AH1157" s="2"/>
      <c r="AI1157" s="2"/>
      <c r="AJ1157" s="2"/>
      <c r="AK1157" s="2"/>
      <c r="AL1157" s="2"/>
      <c r="AM1157" s="2"/>
      <c r="AN1157" s="2"/>
      <c r="AO1157" s="2"/>
      <c r="AP1157" s="2"/>
      <c r="AQ1157" s="2"/>
      <c r="AR1157" s="2"/>
      <c r="AS1157" s="2"/>
      <c r="AT1157" s="2"/>
      <c r="AU1157" s="2"/>
      <c r="AV1157" s="2"/>
      <c r="AW1157" s="2"/>
      <c r="AX1157" s="2"/>
      <c r="AY1157" s="2"/>
      <c r="AZ1157" s="2"/>
      <c r="BA1157" s="2"/>
      <c r="BB1157" s="2"/>
      <c r="BC1157" s="2"/>
      <c r="BD1157" s="2"/>
      <c r="BE1157" s="2"/>
      <c r="BF1157" s="2"/>
      <c r="BG1157" s="2"/>
      <c r="BH1157" s="2"/>
      <c r="BI1157" s="2"/>
      <c r="BJ1157" s="2"/>
      <c r="BK1157" s="2"/>
      <c r="BL1157" s="2"/>
      <c r="BM1157" s="2"/>
      <c r="BN1157" s="2"/>
      <c r="BO1157" s="2"/>
      <c r="BP1157" s="2"/>
      <c r="BQ1157" s="2"/>
      <c r="BR1157" s="2"/>
      <c r="BS1157" s="2"/>
      <c r="BT1157" s="2"/>
      <c r="BU1157" s="2"/>
      <c r="BV1157" s="2"/>
      <c r="BW1157" s="2"/>
      <c r="BX1157" s="2"/>
      <c r="BY1157" s="2"/>
      <c r="BZ1157" s="2"/>
      <c r="CA1157" s="2"/>
      <c r="CB1157" s="2"/>
      <c r="CC1157" s="2"/>
      <c r="CD1157" s="2"/>
      <c r="CE1157" s="2"/>
      <c r="CF1157" s="2"/>
      <c r="CG1157" s="2"/>
      <c r="CH1157" s="2"/>
      <c r="CI1157" s="2"/>
      <c r="CJ1157" s="2"/>
      <c r="CK1157" s="2"/>
      <c r="CL1157" s="2"/>
      <c r="CM1157" s="2"/>
      <c r="CN1157" s="2"/>
      <c r="CO1157" s="2"/>
      <c r="CP1157" s="2"/>
      <c r="CQ1157" s="2"/>
      <c r="CR1157" s="2"/>
      <c r="CS1157" s="2"/>
      <c r="CT1157" s="2"/>
      <c r="CU1157" s="2"/>
      <c r="CV1157" s="2"/>
      <c r="CW1157" s="2"/>
      <c r="CX1157" s="2"/>
      <c r="CY1157" s="2"/>
      <c r="CZ1157" s="2"/>
      <c r="DA1157" s="2"/>
      <c r="DB1157" s="2"/>
      <c r="DC1157" s="2"/>
      <c r="DD1157" s="2"/>
      <c r="DE1157" s="2"/>
      <c r="DF1157" s="2"/>
      <c r="DG1157" s="2"/>
      <c r="DH1157" s="2"/>
      <c r="DI1157" s="2"/>
      <c r="DJ1157" s="2"/>
      <c r="DK1157" s="2"/>
      <c r="DL1157" s="2"/>
      <c r="DM1157" s="2"/>
      <c r="DN1157" s="2"/>
      <c r="DO1157" s="2"/>
      <c r="DP1157" s="2"/>
    </row>
    <row r="1158" spans="9:120" ht="9.9499999999999993" customHeight="1">
      <c r="I1158" s="2"/>
      <c r="J1158" s="2"/>
      <c r="K1158" s="2"/>
      <c r="L1158" s="2"/>
      <c r="M1158" s="2"/>
      <c r="N1158" s="2"/>
      <c r="O1158" s="2"/>
      <c r="P1158" s="2"/>
      <c r="Q1158" s="2"/>
      <c r="R1158" s="2"/>
      <c r="S1158" s="2"/>
      <c r="T1158" s="2"/>
      <c r="U1158" s="2"/>
      <c r="V1158" s="2"/>
      <c r="W1158" s="2"/>
      <c r="X1158" s="2"/>
      <c r="Y1158" s="2"/>
      <c r="Z1158" s="2"/>
      <c r="AA1158" s="2"/>
      <c r="AB1158" s="2"/>
      <c r="AC1158" s="2"/>
      <c r="AD1158" s="2"/>
      <c r="AE1158" s="2"/>
      <c r="AF1158" s="2"/>
      <c r="AG1158" s="2"/>
      <c r="AH1158" s="2"/>
      <c r="AI1158" s="2"/>
      <c r="AJ1158" s="2"/>
      <c r="AK1158" s="2"/>
      <c r="AL1158" s="2"/>
      <c r="AM1158" s="2"/>
      <c r="AN1158" s="2"/>
      <c r="AO1158" s="2"/>
      <c r="AP1158" s="2"/>
      <c r="AQ1158" s="2"/>
      <c r="AR1158" s="2"/>
      <c r="AS1158" s="2"/>
      <c r="AT1158" s="2"/>
      <c r="AU1158" s="2"/>
      <c r="AV1158" s="2"/>
      <c r="AW1158" s="2"/>
      <c r="AX1158" s="2"/>
      <c r="AY1158" s="2"/>
      <c r="AZ1158" s="2"/>
      <c r="BA1158" s="2"/>
      <c r="BB1158" s="2"/>
      <c r="BC1158" s="2"/>
      <c r="BD1158" s="2"/>
      <c r="BE1158" s="2"/>
      <c r="BF1158" s="2"/>
      <c r="BG1158" s="2"/>
      <c r="BH1158" s="2"/>
      <c r="BI1158" s="2"/>
      <c r="BJ1158" s="2"/>
      <c r="BK1158" s="2"/>
      <c r="BL1158" s="2"/>
      <c r="BM1158" s="2"/>
      <c r="BN1158" s="2"/>
      <c r="BO1158" s="2"/>
      <c r="BP1158" s="2"/>
      <c r="BQ1158" s="2"/>
      <c r="BR1158" s="2"/>
      <c r="BS1158" s="2"/>
      <c r="BT1158" s="2"/>
      <c r="BU1158" s="2"/>
      <c r="BV1158" s="2"/>
      <c r="BW1158" s="2"/>
      <c r="BX1158" s="2"/>
      <c r="BY1158" s="2"/>
      <c r="BZ1158" s="2"/>
      <c r="CA1158" s="2"/>
      <c r="CB1158" s="2"/>
      <c r="CC1158" s="2"/>
      <c r="CD1158" s="2"/>
      <c r="CE1158" s="2"/>
      <c r="CF1158" s="2"/>
      <c r="CG1158" s="2"/>
      <c r="CH1158" s="2"/>
      <c r="CI1158" s="2"/>
      <c r="CJ1158" s="2"/>
      <c r="CK1158" s="2"/>
      <c r="CL1158" s="2"/>
      <c r="CM1158" s="2"/>
      <c r="CN1158" s="2"/>
      <c r="CO1158" s="2"/>
      <c r="CP1158" s="2"/>
      <c r="CQ1158" s="2"/>
      <c r="CR1158" s="2"/>
      <c r="CS1158" s="2"/>
      <c r="CT1158" s="2"/>
      <c r="CU1158" s="2"/>
      <c r="CV1158" s="2"/>
      <c r="CW1158" s="2"/>
      <c r="CX1158" s="2"/>
      <c r="CY1158" s="2"/>
      <c r="CZ1158" s="2"/>
      <c r="DA1158" s="2"/>
      <c r="DB1158" s="2"/>
      <c r="DC1158" s="2"/>
      <c r="DD1158" s="2"/>
      <c r="DE1158" s="2"/>
      <c r="DF1158" s="2"/>
      <c r="DG1158" s="2"/>
      <c r="DH1158" s="2"/>
      <c r="DI1158" s="2"/>
      <c r="DJ1158" s="2"/>
      <c r="DK1158" s="2"/>
      <c r="DL1158" s="2"/>
      <c r="DM1158" s="2"/>
      <c r="DN1158" s="2"/>
      <c r="DO1158" s="2"/>
      <c r="DP1158" s="2"/>
    </row>
    <row r="1159" spans="9:120" ht="9.9499999999999993" customHeight="1">
      <c r="I1159" s="2"/>
      <c r="J1159" s="2"/>
      <c r="K1159" s="2"/>
      <c r="L1159" s="2"/>
      <c r="M1159" s="2"/>
      <c r="N1159" s="2"/>
      <c r="O1159" s="2"/>
      <c r="P1159" s="2"/>
      <c r="Q1159" s="2"/>
      <c r="R1159" s="2"/>
      <c r="S1159" s="2"/>
      <c r="T1159" s="2"/>
      <c r="U1159" s="2"/>
      <c r="V1159" s="2"/>
      <c r="W1159" s="2"/>
      <c r="X1159" s="2"/>
      <c r="Y1159" s="2"/>
      <c r="Z1159" s="2"/>
      <c r="AA1159" s="2"/>
      <c r="AB1159" s="2"/>
      <c r="AC1159" s="2"/>
      <c r="AD1159" s="2"/>
      <c r="AE1159" s="2"/>
      <c r="AF1159" s="2"/>
      <c r="AG1159" s="2"/>
      <c r="AH1159" s="2"/>
      <c r="AI1159" s="2"/>
      <c r="AJ1159" s="2"/>
      <c r="AK1159" s="2"/>
      <c r="AL1159" s="2"/>
      <c r="AM1159" s="2"/>
      <c r="AN1159" s="2"/>
      <c r="AO1159" s="2"/>
      <c r="AP1159" s="2"/>
      <c r="AQ1159" s="2"/>
      <c r="AR1159" s="2"/>
      <c r="AS1159" s="2"/>
      <c r="AT1159" s="2"/>
      <c r="AU1159" s="2"/>
      <c r="AV1159" s="2"/>
      <c r="AW1159" s="2"/>
      <c r="AX1159" s="2"/>
      <c r="AY1159" s="2"/>
      <c r="AZ1159" s="2"/>
      <c r="BA1159" s="2"/>
      <c r="BB1159" s="2"/>
      <c r="BC1159" s="2"/>
      <c r="BD1159" s="2"/>
      <c r="BE1159" s="2"/>
      <c r="BF1159" s="2"/>
      <c r="BG1159" s="2"/>
      <c r="BH1159" s="2"/>
      <c r="BI1159" s="2"/>
      <c r="BJ1159" s="2"/>
      <c r="BK1159" s="2"/>
      <c r="BL1159" s="2"/>
      <c r="BM1159" s="2"/>
      <c r="BN1159" s="2"/>
      <c r="BO1159" s="2"/>
      <c r="BP1159" s="2"/>
      <c r="BQ1159" s="2"/>
      <c r="BR1159" s="2"/>
      <c r="BS1159" s="2"/>
      <c r="BT1159" s="2"/>
      <c r="BU1159" s="2"/>
      <c r="BV1159" s="2"/>
      <c r="BW1159" s="2"/>
      <c r="BX1159" s="2"/>
      <c r="BY1159" s="2"/>
      <c r="BZ1159" s="2"/>
      <c r="CA1159" s="2"/>
      <c r="CB1159" s="2"/>
      <c r="CC1159" s="2"/>
      <c r="CD1159" s="2"/>
      <c r="CE1159" s="2"/>
      <c r="CF1159" s="2"/>
      <c r="CG1159" s="2"/>
      <c r="CH1159" s="2"/>
      <c r="CI1159" s="2"/>
      <c r="CJ1159" s="2"/>
      <c r="CK1159" s="2"/>
      <c r="CL1159" s="2"/>
      <c r="CM1159" s="2"/>
      <c r="CN1159" s="2"/>
      <c r="CO1159" s="2"/>
      <c r="CP1159" s="2"/>
      <c r="CQ1159" s="2"/>
      <c r="CR1159" s="2"/>
      <c r="CS1159" s="2"/>
      <c r="CT1159" s="2"/>
      <c r="CU1159" s="2"/>
      <c r="CV1159" s="2"/>
      <c r="CW1159" s="2"/>
      <c r="CX1159" s="2"/>
      <c r="CY1159" s="2"/>
      <c r="CZ1159" s="2"/>
      <c r="DA1159" s="2"/>
      <c r="DB1159" s="2"/>
      <c r="DC1159" s="2"/>
      <c r="DD1159" s="2"/>
      <c r="DE1159" s="2"/>
      <c r="DF1159" s="2"/>
      <c r="DG1159" s="2"/>
      <c r="DH1159" s="2"/>
      <c r="DI1159" s="2"/>
      <c r="DJ1159" s="2"/>
      <c r="DK1159" s="2"/>
      <c r="DL1159" s="2"/>
      <c r="DM1159" s="2"/>
      <c r="DN1159" s="2"/>
      <c r="DO1159" s="2"/>
      <c r="DP1159" s="2"/>
    </row>
    <row r="1160" spans="9:120" ht="9.9499999999999993" customHeight="1">
      <c r="I1160" s="2"/>
      <c r="J1160" s="2"/>
      <c r="K1160" s="2"/>
      <c r="L1160" s="2"/>
      <c r="M1160" s="2"/>
      <c r="N1160" s="2"/>
      <c r="O1160" s="2"/>
      <c r="P1160" s="2"/>
      <c r="Q1160" s="2"/>
      <c r="R1160" s="2"/>
      <c r="S1160" s="2"/>
      <c r="T1160" s="2"/>
      <c r="U1160" s="2"/>
      <c r="V1160" s="2"/>
      <c r="W1160" s="2"/>
      <c r="X1160" s="2"/>
      <c r="Y1160" s="2"/>
      <c r="Z1160" s="2"/>
      <c r="AA1160" s="2"/>
      <c r="AB1160" s="2"/>
      <c r="AC1160" s="2"/>
      <c r="AD1160" s="2"/>
      <c r="AE1160" s="2"/>
      <c r="AF1160" s="2"/>
      <c r="AG1160" s="2"/>
      <c r="AH1160" s="2"/>
      <c r="AI1160" s="2"/>
      <c r="AJ1160" s="2"/>
      <c r="AK1160" s="2"/>
      <c r="AL1160" s="2"/>
      <c r="AM1160" s="2"/>
      <c r="AN1160" s="2"/>
      <c r="AO1160" s="2"/>
      <c r="AP1160" s="2"/>
      <c r="AQ1160" s="2"/>
      <c r="AR1160" s="2"/>
      <c r="AS1160" s="2"/>
      <c r="AT1160" s="2"/>
      <c r="AU1160" s="2"/>
      <c r="AV1160" s="2"/>
      <c r="AW1160" s="2"/>
      <c r="AX1160" s="2"/>
      <c r="AY1160" s="2"/>
      <c r="AZ1160" s="2"/>
      <c r="BA1160" s="2"/>
      <c r="BB1160" s="2"/>
      <c r="BC1160" s="2"/>
      <c r="BD1160" s="2"/>
      <c r="BE1160" s="2"/>
      <c r="BF1160" s="2"/>
      <c r="BG1160" s="2"/>
      <c r="BH1160" s="2"/>
      <c r="BI1160" s="2"/>
      <c r="BJ1160" s="2"/>
      <c r="BK1160" s="2"/>
      <c r="BL1160" s="2"/>
      <c r="BM1160" s="2"/>
      <c r="BN1160" s="2"/>
      <c r="BO1160" s="2"/>
      <c r="BP1160" s="2"/>
      <c r="BQ1160" s="2"/>
      <c r="BR1160" s="2"/>
      <c r="BS1160" s="2"/>
      <c r="BT1160" s="2"/>
      <c r="BU1160" s="2"/>
      <c r="BV1160" s="2"/>
      <c r="BW1160" s="2"/>
      <c r="BX1160" s="2"/>
      <c r="BY1160" s="2"/>
      <c r="BZ1160" s="2"/>
      <c r="CA1160" s="2"/>
      <c r="CB1160" s="2"/>
      <c r="CC1160" s="2"/>
      <c r="CD1160" s="2"/>
      <c r="CE1160" s="2"/>
      <c r="CF1160" s="2"/>
      <c r="CG1160" s="2"/>
      <c r="CH1160" s="2"/>
      <c r="CI1160" s="2"/>
      <c r="CJ1160" s="2"/>
      <c r="CK1160" s="2"/>
      <c r="CL1160" s="2"/>
      <c r="CM1160" s="2"/>
      <c r="CN1160" s="2"/>
      <c r="CO1160" s="2"/>
      <c r="CP1160" s="2"/>
      <c r="CQ1160" s="2"/>
      <c r="CR1160" s="2"/>
      <c r="CS1160" s="2"/>
      <c r="CT1160" s="2"/>
      <c r="CU1160" s="2"/>
      <c r="CV1160" s="2"/>
      <c r="CW1160" s="2"/>
      <c r="CX1160" s="2"/>
      <c r="CY1160" s="2"/>
      <c r="CZ1160" s="2"/>
      <c r="DA1160" s="2"/>
      <c r="DB1160" s="2"/>
      <c r="DC1160" s="2"/>
      <c r="DD1160" s="2"/>
      <c r="DE1160" s="2"/>
      <c r="DF1160" s="2"/>
      <c r="DG1160" s="2"/>
      <c r="DH1160" s="2"/>
      <c r="DI1160" s="2"/>
      <c r="DJ1160" s="2"/>
      <c r="DK1160" s="2"/>
      <c r="DL1160" s="2"/>
      <c r="DM1160" s="2"/>
      <c r="DN1160" s="2"/>
      <c r="DO1160" s="2"/>
      <c r="DP1160" s="2"/>
    </row>
    <row r="1161" spans="9:120" ht="9.9499999999999993" customHeight="1">
      <c r="I1161" s="2"/>
      <c r="J1161" s="2"/>
      <c r="K1161" s="2"/>
      <c r="L1161" s="2"/>
      <c r="M1161" s="2"/>
      <c r="N1161" s="2"/>
      <c r="O1161" s="2"/>
      <c r="P1161" s="2"/>
      <c r="Q1161" s="2"/>
      <c r="R1161" s="2"/>
      <c r="S1161" s="2"/>
      <c r="T1161" s="2"/>
      <c r="U1161" s="2"/>
      <c r="V1161" s="2"/>
      <c r="W1161" s="2"/>
      <c r="X1161" s="2"/>
      <c r="Y1161" s="2"/>
      <c r="Z1161" s="2"/>
      <c r="AA1161" s="2"/>
      <c r="AB1161" s="2"/>
      <c r="AC1161" s="2"/>
      <c r="AD1161" s="2"/>
      <c r="AE1161" s="2"/>
      <c r="AF1161" s="2"/>
      <c r="AG1161" s="2"/>
      <c r="AH1161" s="2"/>
      <c r="AI1161" s="2"/>
      <c r="AJ1161" s="2"/>
      <c r="AK1161" s="2"/>
      <c r="AL1161" s="2"/>
      <c r="AM1161" s="2"/>
      <c r="AN1161" s="2"/>
      <c r="AO1161" s="2"/>
      <c r="AP1161" s="2"/>
      <c r="AQ1161" s="2"/>
      <c r="AR1161" s="2"/>
      <c r="AS1161" s="2"/>
      <c r="AT1161" s="2"/>
      <c r="AU1161" s="2"/>
      <c r="AV1161" s="2"/>
      <c r="AW1161" s="2"/>
      <c r="AX1161" s="2"/>
      <c r="AY1161" s="2"/>
      <c r="AZ1161" s="2"/>
      <c r="BA1161" s="2"/>
      <c r="BB1161" s="2"/>
      <c r="BC1161" s="2"/>
      <c r="BD1161" s="2"/>
      <c r="BE1161" s="2"/>
      <c r="BF1161" s="2"/>
      <c r="BG1161" s="2"/>
      <c r="BH1161" s="2"/>
      <c r="BI1161" s="2"/>
      <c r="BJ1161" s="2"/>
      <c r="BK1161" s="2"/>
      <c r="BL1161" s="2"/>
      <c r="BM1161" s="2"/>
      <c r="BN1161" s="2"/>
      <c r="BO1161" s="2"/>
      <c r="BP1161" s="2"/>
      <c r="BQ1161" s="2"/>
      <c r="BR1161" s="2"/>
      <c r="BS1161" s="2"/>
      <c r="BT1161" s="2"/>
      <c r="BU1161" s="2"/>
      <c r="BV1161" s="2"/>
      <c r="BW1161" s="2"/>
      <c r="BX1161" s="2"/>
      <c r="BY1161" s="2"/>
      <c r="BZ1161" s="2"/>
      <c r="CA1161" s="2"/>
      <c r="CB1161" s="2"/>
      <c r="CC1161" s="2"/>
      <c r="CD1161" s="2"/>
      <c r="CE1161" s="2"/>
      <c r="CF1161" s="2"/>
      <c r="CG1161" s="2"/>
      <c r="CH1161" s="2"/>
      <c r="CI1161" s="2"/>
      <c r="CJ1161" s="2"/>
      <c r="CK1161" s="2"/>
      <c r="CL1161" s="2"/>
      <c r="CM1161" s="2"/>
      <c r="CN1161" s="2"/>
      <c r="CO1161" s="2"/>
      <c r="CP1161" s="2"/>
      <c r="CQ1161" s="2"/>
      <c r="CR1161" s="2"/>
      <c r="CS1161" s="2"/>
      <c r="CT1161" s="2"/>
      <c r="CU1161" s="2"/>
      <c r="CV1161" s="2"/>
      <c r="CW1161" s="2"/>
      <c r="CX1161" s="2"/>
      <c r="CY1161" s="2"/>
      <c r="CZ1161" s="2"/>
      <c r="DA1161" s="2"/>
      <c r="DB1161" s="2"/>
      <c r="DC1161" s="2"/>
      <c r="DD1161" s="2"/>
      <c r="DE1161" s="2"/>
      <c r="DF1161" s="2"/>
      <c r="DG1161" s="2"/>
      <c r="DH1161" s="2"/>
      <c r="DI1161" s="2"/>
      <c r="DJ1161" s="2"/>
      <c r="DK1161" s="2"/>
      <c r="DL1161" s="2"/>
      <c r="DM1161" s="2"/>
      <c r="DN1161" s="2"/>
      <c r="DO1161" s="2"/>
      <c r="DP1161" s="2"/>
    </row>
    <row r="1162" spans="9:120" ht="9.9499999999999993" customHeight="1">
      <c r="I1162" s="2"/>
      <c r="J1162" s="2"/>
      <c r="K1162" s="2"/>
      <c r="L1162" s="2"/>
      <c r="M1162" s="2"/>
      <c r="N1162" s="2"/>
      <c r="O1162" s="2"/>
      <c r="P1162" s="2"/>
      <c r="Q1162" s="2"/>
      <c r="R1162" s="2"/>
      <c r="S1162" s="2"/>
      <c r="T1162" s="2"/>
      <c r="U1162" s="2"/>
      <c r="V1162" s="2"/>
      <c r="W1162" s="2"/>
      <c r="X1162" s="2"/>
      <c r="Y1162" s="2"/>
      <c r="Z1162" s="2"/>
      <c r="AA1162" s="2"/>
      <c r="AB1162" s="2"/>
      <c r="AC1162" s="2"/>
      <c r="AD1162" s="2"/>
      <c r="AE1162" s="2"/>
      <c r="AF1162" s="2"/>
      <c r="AG1162" s="2"/>
      <c r="AH1162" s="2"/>
      <c r="AI1162" s="2"/>
      <c r="AJ1162" s="2"/>
      <c r="AK1162" s="2"/>
      <c r="AL1162" s="2"/>
      <c r="AM1162" s="2"/>
      <c r="AN1162" s="2"/>
      <c r="AO1162" s="2"/>
      <c r="AP1162" s="2"/>
      <c r="AQ1162" s="2"/>
      <c r="AR1162" s="2"/>
      <c r="AS1162" s="2"/>
      <c r="AT1162" s="2"/>
      <c r="AU1162" s="2"/>
      <c r="AV1162" s="2"/>
      <c r="AW1162" s="2"/>
      <c r="AX1162" s="2"/>
      <c r="AY1162" s="2"/>
      <c r="AZ1162" s="2"/>
      <c r="BA1162" s="2"/>
      <c r="BB1162" s="2"/>
      <c r="BC1162" s="2"/>
      <c r="BD1162" s="2"/>
      <c r="BE1162" s="2"/>
      <c r="BF1162" s="2"/>
      <c r="BG1162" s="2"/>
      <c r="BH1162" s="2"/>
      <c r="BI1162" s="2"/>
      <c r="BJ1162" s="2"/>
      <c r="BK1162" s="2"/>
      <c r="BL1162" s="2"/>
      <c r="BM1162" s="2"/>
      <c r="BN1162" s="2"/>
      <c r="BO1162" s="2"/>
      <c r="BP1162" s="2"/>
      <c r="BQ1162" s="2"/>
      <c r="BR1162" s="2"/>
      <c r="BS1162" s="2"/>
      <c r="BT1162" s="2"/>
      <c r="BU1162" s="2"/>
      <c r="BV1162" s="2"/>
      <c r="BW1162" s="2"/>
      <c r="BX1162" s="2"/>
      <c r="BY1162" s="2"/>
      <c r="BZ1162" s="2"/>
      <c r="CA1162" s="2"/>
      <c r="CB1162" s="2"/>
      <c r="CC1162" s="2"/>
      <c r="CD1162" s="2"/>
      <c r="CE1162" s="2"/>
      <c r="CF1162" s="2"/>
      <c r="CG1162" s="2"/>
      <c r="CH1162" s="2"/>
      <c r="CI1162" s="2"/>
      <c r="CJ1162" s="2"/>
      <c r="CK1162" s="2"/>
      <c r="CL1162" s="2"/>
      <c r="CM1162" s="2"/>
      <c r="CN1162" s="2"/>
      <c r="CO1162" s="2"/>
      <c r="CP1162" s="2"/>
      <c r="CQ1162" s="2"/>
      <c r="CR1162" s="2"/>
      <c r="CS1162" s="2"/>
      <c r="CT1162" s="2"/>
      <c r="CU1162" s="2"/>
      <c r="CV1162" s="2"/>
      <c r="CW1162" s="2"/>
      <c r="CX1162" s="2"/>
      <c r="CY1162" s="2"/>
      <c r="CZ1162" s="2"/>
      <c r="DA1162" s="2"/>
      <c r="DB1162" s="2"/>
      <c r="DC1162" s="2"/>
      <c r="DD1162" s="2"/>
      <c r="DE1162" s="2"/>
      <c r="DF1162" s="2"/>
      <c r="DG1162" s="2"/>
      <c r="DH1162" s="2"/>
      <c r="DI1162" s="2"/>
      <c r="DJ1162" s="2"/>
      <c r="DK1162" s="2"/>
      <c r="DL1162" s="2"/>
      <c r="DM1162" s="2"/>
      <c r="DN1162" s="2"/>
      <c r="DO1162" s="2"/>
      <c r="DP1162" s="2"/>
    </row>
    <row r="1163" spans="9:120" ht="9.9499999999999993" customHeight="1">
      <c r="I1163" s="2"/>
      <c r="J1163" s="2"/>
      <c r="K1163" s="2"/>
      <c r="L1163" s="2"/>
      <c r="M1163" s="2"/>
      <c r="N1163" s="2"/>
      <c r="O1163" s="2"/>
      <c r="P1163" s="2"/>
      <c r="Q1163" s="2"/>
      <c r="R1163" s="2"/>
      <c r="S1163" s="2"/>
      <c r="T1163" s="2"/>
      <c r="U1163" s="2"/>
      <c r="V1163" s="2"/>
      <c r="W1163" s="2"/>
      <c r="X1163" s="2"/>
      <c r="Y1163" s="2"/>
      <c r="Z1163" s="2"/>
      <c r="AA1163" s="2"/>
      <c r="AB1163" s="2"/>
      <c r="AC1163" s="2"/>
      <c r="AD1163" s="2"/>
      <c r="AE1163" s="2"/>
      <c r="AF1163" s="2"/>
      <c r="AG1163" s="2"/>
      <c r="AH1163" s="2"/>
      <c r="AI1163" s="2"/>
      <c r="AJ1163" s="2"/>
      <c r="AK1163" s="2"/>
      <c r="AL1163" s="2"/>
      <c r="AM1163" s="2"/>
      <c r="AN1163" s="2"/>
      <c r="AO1163" s="2"/>
      <c r="AP1163" s="2"/>
      <c r="AQ1163" s="2"/>
      <c r="AR1163" s="2"/>
      <c r="AS1163" s="2"/>
      <c r="AT1163" s="2"/>
      <c r="AU1163" s="2"/>
      <c r="AV1163" s="2"/>
      <c r="AW1163" s="2"/>
      <c r="AX1163" s="2"/>
      <c r="AY1163" s="2"/>
      <c r="AZ1163" s="2"/>
      <c r="BA1163" s="2"/>
      <c r="BB1163" s="2"/>
      <c r="BC1163" s="2"/>
      <c r="BD1163" s="2"/>
      <c r="BE1163" s="2"/>
      <c r="BF1163" s="2"/>
      <c r="BG1163" s="2"/>
      <c r="BH1163" s="2"/>
      <c r="BI1163" s="2"/>
      <c r="BJ1163" s="2"/>
      <c r="BK1163" s="2"/>
      <c r="BL1163" s="2"/>
      <c r="BM1163" s="2"/>
      <c r="BN1163" s="2"/>
      <c r="BO1163" s="2"/>
      <c r="BP1163" s="2"/>
      <c r="BQ1163" s="2"/>
      <c r="BR1163" s="2"/>
      <c r="BS1163" s="2"/>
      <c r="BT1163" s="2"/>
      <c r="BU1163" s="2"/>
      <c r="BV1163" s="2"/>
      <c r="BW1163" s="2"/>
      <c r="BX1163" s="2"/>
      <c r="BY1163" s="2"/>
      <c r="BZ1163" s="2"/>
      <c r="CA1163" s="2"/>
      <c r="CB1163" s="2"/>
      <c r="CC1163" s="2"/>
      <c r="CD1163" s="2"/>
      <c r="CE1163" s="2"/>
      <c r="CF1163" s="2"/>
      <c r="CG1163" s="2"/>
      <c r="CH1163" s="2"/>
      <c r="CI1163" s="2"/>
      <c r="CJ1163" s="2"/>
      <c r="CK1163" s="2"/>
      <c r="CL1163" s="2"/>
      <c r="CM1163" s="2"/>
      <c r="CN1163" s="2"/>
      <c r="CO1163" s="2"/>
      <c r="CP1163" s="2"/>
      <c r="CQ1163" s="2"/>
      <c r="CR1163" s="2"/>
      <c r="CS1163" s="2"/>
      <c r="CT1163" s="2"/>
      <c r="CU1163" s="2"/>
      <c r="CV1163" s="2"/>
      <c r="CW1163" s="2"/>
      <c r="CX1163" s="2"/>
      <c r="CY1163" s="2"/>
      <c r="CZ1163" s="2"/>
      <c r="DA1163" s="2"/>
      <c r="DB1163" s="2"/>
      <c r="DC1163" s="2"/>
      <c r="DD1163" s="2"/>
      <c r="DE1163" s="2"/>
      <c r="DF1163" s="2"/>
      <c r="DG1163" s="2"/>
      <c r="DH1163" s="2"/>
      <c r="DI1163" s="2"/>
      <c r="DJ1163" s="2"/>
      <c r="DK1163" s="2"/>
      <c r="DL1163" s="2"/>
      <c r="DM1163" s="2"/>
      <c r="DN1163" s="2"/>
      <c r="DO1163" s="2"/>
      <c r="DP1163" s="2"/>
    </row>
    <row r="1164" spans="9:120" ht="9.9499999999999993" customHeight="1">
      <c r="I1164" s="2"/>
      <c r="J1164" s="2"/>
      <c r="K1164" s="2"/>
      <c r="L1164" s="2"/>
      <c r="M1164" s="2"/>
      <c r="N1164" s="2"/>
      <c r="O1164" s="2"/>
      <c r="P1164" s="2"/>
      <c r="Q1164" s="2"/>
      <c r="R1164" s="2"/>
      <c r="S1164" s="2"/>
      <c r="T1164" s="2"/>
      <c r="U1164" s="2"/>
      <c r="V1164" s="2"/>
      <c r="W1164" s="2"/>
      <c r="X1164" s="2"/>
      <c r="Y1164" s="2"/>
      <c r="Z1164" s="2"/>
      <c r="AA1164" s="2"/>
      <c r="AB1164" s="2"/>
      <c r="AC1164" s="2"/>
      <c r="AD1164" s="2"/>
      <c r="AE1164" s="2"/>
      <c r="AF1164" s="2"/>
      <c r="AG1164" s="2"/>
      <c r="AH1164" s="2"/>
      <c r="AI1164" s="2"/>
      <c r="AJ1164" s="2"/>
      <c r="AK1164" s="2"/>
      <c r="AL1164" s="2"/>
      <c r="AM1164" s="2"/>
      <c r="AN1164" s="2"/>
      <c r="AO1164" s="2"/>
      <c r="AP1164" s="2"/>
      <c r="AQ1164" s="2"/>
      <c r="AR1164" s="2"/>
      <c r="AS1164" s="2"/>
      <c r="AT1164" s="2"/>
      <c r="AU1164" s="2"/>
      <c r="AV1164" s="2"/>
      <c r="AW1164" s="2"/>
      <c r="AX1164" s="2"/>
      <c r="AY1164" s="2"/>
      <c r="AZ1164" s="2"/>
      <c r="BA1164" s="2"/>
      <c r="BB1164" s="2"/>
      <c r="BC1164" s="2"/>
      <c r="BD1164" s="2"/>
      <c r="BE1164" s="2"/>
      <c r="BF1164" s="2"/>
      <c r="BG1164" s="2"/>
      <c r="BH1164" s="2"/>
      <c r="BI1164" s="2"/>
      <c r="BJ1164" s="2"/>
      <c r="BK1164" s="2"/>
      <c r="BL1164" s="2"/>
      <c r="BM1164" s="2"/>
      <c r="BN1164" s="2"/>
      <c r="BO1164" s="2"/>
      <c r="BP1164" s="2"/>
      <c r="BQ1164" s="2"/>
      <c r="BR1164" s="2"/>
      <c r="BS1164" s="2"/>
      <c r="BT1164" s="2"/>
      <c r="BU1164" s="2"/>
      <c r="BV1164" s="2"/>
      <c r="BW1164" s="2"/>
      <c r="BX1164" s="2"/>
      <c r="BY1164" s="2"/>
      <c r="BZ1164" s="2"/>
      <c r="CA1164" s="2"/>
      <c r="CB1164" s="2"/>
      <c r="CC1164" s="2"/>
      <c r="CD1164" s="2"/>
      <c r="CE1164" s="2"/>
      <c r="CF1164" s="2"/>
      <c r="CG1164" s="2"/>
      <c r="CH1164" s="2"/>
      <c r="CI1164" s="2"/>
      <c r="CJ1164" s="2"/>
      <c r="CK1164" s="2"/>
      <c r="CL1164" s="2"/>
      <c r="CM1164" s="2"/>
      <c r="CN1164" s="2"/>
      <c r="CO1164" s="2"/>
      <c r="CP1164" s="2"/>
      <c r="CQ1164" s="2"/>
      <c r="CR1164" s="2"/>
      <c r="CS1164" s="2"/>
      <c r="CT1164" s="2"/>
      <c r="CU1164" s="2"/>
      <c r="CV1164" s="2"/>
      <c r="CW1164" s="2"/>
      <c r="CX1164" s="2"/>
      <c r="CY1164" s="2"/>
      <c r="CZ1164" s="2"/>
      <c r="DA1164" s="2"/>
      <c r="DB1164" s="2"/>
      <c r="DC1164" s="2"/>
      <c r="DD1164" s="2"/>
      <c r="DE1164" s="2"/>
      <c r="DF1164" s="2"/>
      <c r="DG1164" s="2"/>
      <c r="DH1164" s="2"/>
      <c r="DI1164" s="2"/>
      <c r="DJ1164" s="2"/>
      <c r="DK1164" s="2"/>
      <c r="DL1164" s="2"/>
      <c r="DM1164" s="2"/>
      <c r="DN1164" s="2"/>
      <c r="DO1164" s="2"/>
      <c r="DP1164" s="2"/>
    </row>
    <row r="1165" spans="9:120" ht="9.9499999999999993" customHeight="1">
      <c r="I1165" s="2"/>
      <c r="J1165" s="2"/>
      <c r="K1165" s="2"/>
      <c r="L1165" s="2"/>
      <c r="M1165" s="2"/>
      <c r="N1165" s="2"/>
      <c r="O1165" s="2"/>
      <c r="P1165" s="2"/>
      <c r="Q1165" s="2"/>
      <c r="R1165" s="2"/>
      <c r="S1165" s="2"/>
      <c r="T1165" s="2"/>
      <c r="U1165" s="2"/>
      <c r="V1165" s="2"/>
      <c r="W1165" s="2"/>
      <c r="X1165" s="2"/>
      <c r="Y1165" s="2"/>
      <c r="Z1165" s="2"/>
      <c r="AA1165" s="2"/>
      <c r="AB1165" s="2"/>
      <c r="AC1165" s="2"/>
      <c r="AD1165" s="2"/>
      <c r="AE1165" s="2"/>
      <c r="AF1165" s="2"/>
      <c r="AG1165" s="2"/>
      <c r="AH1165" s="2"/>
      <c r="AI1165" s="2"/>
      <c r="AJ1165" s="2"/>
      <c r="AK1165" s="2"/>
      <c r="AL1165" s="2"/>
      <c r="AM1165" s="2"/>
      <c r="AN1165" s="2"/>
      <c r="AO1165" s="2"/>
      <c r="AP1165" s="2"/>
      <c r="AQ1165" s="2"/>
      <c r="AR1165" s="2"/>
      <c r="AS1165" s="2"/>
      <c r="AT1165" s="2"/>
      <c r="AU1165" s="2"/>
      <c r="AV1165" s="2"/>
      <c r="AW1165" s="2"/>
      <c r="AX1165" s="2"/>
      <c r="AY1165" s="2"/>
      <c r="AZ1165" s="2"/>
      <c r="BA1165" s="2"/>
      <c r="BB1165" s="2"/>
      <c r="BC1165" s="2"/>
      <c r="BD1165" s="2"/>
      <c r="BE1165" s="2"/>
      <c r="BF1165" s="2"/>
      <c r="BG1165" s="2"/>
      <c r="BH1165" s="2"/>
      <c r="BI1165" s="2"/>
      <c r="BJ1165" s="2"/>
      <c r="BK1165" s="2"/>
      <c r="BL1165" s="2"/>
      <c r="BM1165" s="2"/>
      <c r="BN1165" s="2"/>
      <c r="BO1165" s="2"/>
      <c r="BP1165" s="2"/>
      <c r="BQ1165" s="2"/>
      <c r="BR1165" s="2"/>
      <c r="BS1165" s="2"/>
      <c r="BT1165" s="2"/>
      <c r="BU1165" s="2"/>
      <c r="BV1165" s="2"/>
      <c r="BW1165" s="2"/>
      <c r="BX1165" s="2"/>
      <c r="BY1165" s="2"/>
      <c r="BZ1165" s="2"/>
      <c r="CA1165" s="2"/>
      <c r="CB1165" s="2"/>
      <c r="CC1165" s="2"/>
      <c r="CD1165" s="2"/>
      <c r="CE1165" s="2"/>
      <c r="CF1165" s="2"/>
      <c r="CG1165" s="2"/>
      <c r="CH1165" s="2"/>
      <c r="CI1165" s="2"/>
      <c r="CJ1165" s="2"/>
      <c r="CK1165" s="2"/>
      <c r="CL1165" s="2"/>
      <c r="CM1165" s="2"/>
      <c r="CN1165" s="2"/>
      <c r="CO1165" s="2"/>
      <c r="CP1165" s="2"/>
      <c r="CQ1165" s="2"/>
      <c r="CR1165" s="2"/>
      <c r="CS1165" s="2"/>
      <c r="CT1165" s="2"/>
      <c r="CU1165" s="2"/>
      <c r="CV1165" s="2"/>
      <c r="CW1165" s="2"/>
      <c r="CX1165" s="2"/>
      <c r="CY1165" s="2"/>
      <c r="CZ1165" s="2"/>
      <c r="DA1165" s="2"/>
      <c r="DB1165" s="2"/>
      <c r="DC1165" s="2"/>
      <c r="DD1165" s="2"/>
      <c r="DE1165" s="2"/>
      <c r="DF1165" s="2"/>
      <c r="DG1165" s="2"/>
      <c r="DH1165" s="2"/>
      <c r="DI1165" s="2"/>
      <c r="DJ1165" s="2"/>
      <c r="DK1165" s="2"/>
      <c r="DL1165" s="2"/>
      <c r="DM1165" s="2"/>
      <c r="DN1165" s="2"/>
      <c r="DO1165" s="2"/>
      <c r="DP1165" s="2"/>
    </row>
    <row r="1166" spans="9:120" ht="9.9499999999999993" customHeight="1">
      <c r="I1166" s="2"/>
      <c r="J1166" s="2"/>
      <c r="K1166" s="2"/>
      <c r="L1166" s="2"/>
      <c r="M1166" s="2"/>
      <c r="N1166" s="2"/>
      <c r="O1166" s="2"/>
      <c r="P1166" s="2"/>
      <c r="Q1166" s="2"/>
      <c r="R1166" s="2"/>
      <c r="S1166" s="2"/>
      <c r="T1166" s="2"/>
      <c r="U1166" s="2"/>
      <c r="V1166" s="2"/>
      <c r="W1166" s="2"/>
      <c r="X1166" s="2"/>
      <c r="Y1166" s="2"/>
      <c r="Z1166" s="2"/>
      <c r="AA1166" s="2"/>
      <c r="AB1166" s="2"/>
      <c r="AC1166" s="2"/>
      <c r="AD1166" s="2"/>
      <c r="AE1166" s="2"/>
      <c r="AF1166" s="2"/>
      <c r="AG1166" s="2"/>
      <c r="AH1166" s="2"/>
      <c r="AI1166" s="2"/>
      <c r="AJ1166" s="2"/>
      <c r="AK1166" s="2"/>
      <c r="AL1166" s="2"/>
      <c r="AM1166" s="2"/>
      <c r="AN1166" s="2"/>
      <c r="AO1166" s="2"/>
      <c r="AP1166" s="2"/>
      <c r="AQ1166" s="2"/>
      <c r="AR1166" s="2"/>
      <c r="AS1166" s="2"/>
      <c r="AT1166" s="2"/>
      <c r="AU1166" s="2"/>
      <c r="AV1166" s="2"/>
      <c r="AW1166" s="2"/>
      <c r="AX1166" s="2"/>
      <c r="AY1166" s="2"/>
      <c r="AZ1166" s="2"/>
      <c r="BA1166" s="2"/>
      <c r="BB1166" s="2"/>
      <c r="BC1166" s="2"/>
      <c r="BD1166" s="2"/>
      <c r="BE1166" s="2"/>
      <c r="BF1166" s="2"/>
      <c r="BG1166" s="2"/>
      <c r="BH1166" s="2"/>
      <c r="BI1166" s="2"/>
      <c r="BJ1166" s="2"/>
      <c r="BK1166" s="2"/>
      <c r="BL1166" s="2"/>
      <c r="BM1166" s="2"/>
      <c r="BN1166" s="2"/>
      <c r="BO1166" s="2"/>
      <c r="BP1166" s="2"/>
      <c r="BQ1166" s="2"/>
      <c r="BR1166" s="2"/>
      <c r="BS1166" s="2"/>
      <c r="BT1166" s="2"/>
      <c r="BU1166" s="2"/>
      <c r="BV1166" s="2"/>
      <c r="BW1166" s="2"/>
      <c r="BX1166" s="2"/>
      <c r="BY1166" s="2"/>
      <c r="BZ1166" s="2"/>
      <c r="CA1166" s="2"/>
      <c r="CB1166" s="2"/>
      <c r="CC1166" s="2"/>
      <c r="CD1166" s="2"/>
      <c r="CE1166" s="2"/>
      <c r="CF1166" s="2"/>
      <c r="CG1166" s="2"/>
      <c r="CH1166" s="2"/>
      <c r="CI1166" s="2"/>
      <c r="CJ1166" s="2"/>
      <c r="CK1166" s="2"/>
      <c r="CL1166" s="2"/>
      <c r="CM1166" s="2"/>
      <c r="CN1166" s="2"/>
      <c r="CO1166" s="2"/>
      <c r="CP1166" s="2"/>
      <c r="CQ1166" s="2"/>
      <c r="CR1166" s="2"/>
      <c r="CS1166" s="2"/>
      <c r="CT1166" s="2"/>
      <c r="CU1166" s="2"/>
      <c r="CV1166" s="2"/>
      <c r="CW1166" s="2"/>
      <c r="CX1166" s="2"/>
      <c r="CY1166" s="2"/>
      <c r="CZ1166" s="2"/>
      <c r="DA1166" s="2"/>
      <c r="DB1166" s="2"/>
      <c r="DC1166" s="2"/>
      <c r="DD1166" s="2"/>
      <c r="DE1166" s="2"/>
      <c r="DF1166" s="2"/>
      <c r="DG1166" s="2"/>
      <c r="DH1166" s="2"/>
      <c r="DI1166" s="2"/>
      <c r="DJ1166" s="2"/>
      <c r="DK1166" s="2"/>
      <c r="DL1166" s="2"/>
      <c r="DM1166" s="2"/>
      <c r="DN1166" s="2"/>
      <c r="DO1166" s="2"/>
      <c r="DP1166" s="2"/>
    </row>
    <row r="1167" spans="9:120" ht="9.9499999999999993" customHeight="1">
      <c r="I1167" s="2"/>
      <c r="J1167" s="2"/>
      <c r="K1167" s="2"/>
      <c r="L1167" s="2"/>
      <c r="M1167" s="2"/>
      <c r="N1167" s="2"/>
      <c r="O1167" s="2"/>
      <c r="P1167" s="2"/>
      <c r="Q1167" s="2"/>
      <c r="R1167" s="2"/>
      <c r="S1167" s="2"/>
      <c r="T1167" s="2"/>
      <c r="U1167" s="2"/>
      <c r="V1167" s="2"/>
      <c r="W1167" s="2"/>
      <c r="X1167" s="2"/>
      <c r="Y1167" s="2"/>
      <c r="Z1167" s="2"/>
      <c r="AA1167" s="2"/>
      <c r="AB1167" s="2"/>
      <c r="AC1167" s="2"/>
      <c r="AD1167" s="2"/>
      <c r="AE1167" s="2"/>
      <c r="AF1167" s="2"/>
      <c r="AG1167" s="2"/>
      <c r="AH1167" s="2"/>
      <c r="AI1167" s="2"/>
      <c r="AJ1167" s="2"/>
      <c r="AK1167" s="2"/>
      <c r="AL1167" s="2"/>
      <c r="AM1167" s="2"/>
      <c r="AN1167" s="2"/>
      <c r="AO1167" s="2"/>
      <c r="AP1167" s="2"/>
      <c r="AQ1167" s="2"/>
      <c r="AR1167" s="2"/>
      <c r="AS1167" s="2"/>
      <c r="AT1167" s="2"/>
      <c r="AU1167" s="2"/>
      <c r="AV1167" s="2"/>
      <c r="AW1167" s="2"/>
      <c r="AX1167" s="2"/>
      <c r="AY1167" s="2"/>
      <c r="AZ1167" s="2"/>
      <c r="BA1167" s="2"/>
      <c r="BB1167" s="2"/>
      <c r="BC1167" s="2"/>
      <c r="BD1167" s="2"/>
      <c r="BE1167" s="2"/>
      <c r="BF1167" s="2"/>
      <c r="BG1167" s="2"/>
      <c r="BH1167" s="2"/>
      <c r="BI1167" s="2"/>
      <c r="BJ1167" s="2"/>
      <c r="BK1167" s="2"/>
      <c r="BL1167" s="2"/>
      <c r="BM1167" s="2"/>
      <c r="BN1167" s="2"/>
      <c r="BO1167" s="2"/>
      <c r="BP1167" s="2"/>
      <c r="BQ1167" s="2"/>
      <c r="BR1167" s="2"/>
      <c r="BS1167" s="2"/>
      <c r="BT1167" s="2"/>
      <c r="BU1167" s="2"/>
      <c r="BV1167" s="2"/>
      <c r="BW1167" s="2"/>
      <c r="BX1167" s="2"/>
      <c r="BY1167" s="2"/>
      <c r="BZ1167" s="2"/>
      <c r="CA1167" s="2"/>
      <c r="CB1167" s="2"/>
      <c r="CC1167" s="2"/>
      <c r="CD1167" s="2"/>
      <c r="CE1167" s="2"/>
      <c r="CF1167" s="2"/>
      <c r="CG1167" s="2"/>
      <c r="CH1167" s="2"/>
      <c r="CI1167" s="2"/>
      <c r="CJ1167" s="2"/>
      <c r="CK1167" s="2"/>
      <c r="CL1167" s="2"/>
      <c r="CM1167" s="2"/>
      <c r="CN1167" s="2"/>
      <c r="CO1167" s="2"/>
      <c r="CP1167" s="2"/>
      <c r="CQ1167" s="2"/>
      <c r="CR1167" s="2"/>
      <c r="CS1167" s="2"/>
      <c r="CT1167" s="2"/>
      <c r="CU1167" s="2"/>
      <c r="CV1167" s="2"/>
      <c r="CW1167" s="2"/>
      <c r="CX1167" s="2"/>
      <c r="CY1167" s="2"/>
      <c r="CZ1167" s="2"/>
      <c r="DA1167" s="2"/>
      <c r="DB1167" s="2"/>
      <c r="DC1167" s="2"/>
      <c r="DD1167" s="2"/>
      <c r="DE1167" s="2"/>
      <c r="DF1167" s="2"/>
      <c r="DG1167" s="2"/>
      <c r="DH1167" s="2"/>
      <c r="DI1167" s="2"/>
      <c r="DJ1167" s="2"/>
      <c r="DK1167" s="2"/>
      <c r="DL1167" s="2"/>
      <c r="DM1167" s="2"/>
      <c r="DN1167" s="2"/>
      <c r="DO1167" s="2"/>
      <c r="DP1167" s="2"/>
    </row>
    <row r="1168" spans="9:120" ht="9.9499999999999993" customHeight="1">
      <c r="I1168" s="2"/>
      <c r="J1168" s="2"/>
      <c r="K1168" s="2"/>
      <c r="L1168" s="2"/>
      <c r="M1168" s="2"/>
      <c r="N1168" s="2"/>
      <c r="O1168" s="2"/>
      <c r="P1168" s="2"/>
      <c r="Q1168" s="2"/>
      <c r="R1168" s="2"/>
      <c r="S1168" s="2"/>
      <c r="T1168" s="2"/>
      <c r="U1168" s="2"/>
      <c r="V1168" s="2"/>
      <c r="W1168" s="2"/>
      <c r="X1168" s="2"/>
      <c r="Y1168" s="2"/>
      <c r="Z1168" s="2"/>
      <c r="AA1168" s="2"/>
      <c r="AB1168" s="2"/>
      <c r="AC1168" s="2"/>
      <c r="AD1168" s="2"/>
      <c r="AE1168" s="2"/>
      <c r="AF1168" s="2"/>
      <c r="AG1168" s="2"/>
      <c r="AH1168" s="2"/>
      <c r="AI1168" s="2"/>
      <c r="AJ1168" s="2"/>
      <c r="AK1168" s="2"/>
      <c r="AL1168" s="2"/>
      <c r="AM1168" s="2"/>
      <c r="AN1168" s="2"/>
      <c r="AO1168" s="2"/>
      <c r="AP1168" s="2"/>
      <c r="AQ1168" s="2"/>
      <c r="AR1168" s="2"/>
      <c r="AS1168" s="2"/>
      <c r="AT1168" s="2"/>
      <c r="AU1168" s="2"/>
      <c r="AV1168" s="2"/>
      <c r="AW1168" s="2"/>
      <c r="AX1168" s="2"/>
      <c r="AY1168" s="2"/>
      <c r="AZ1168" s="2"/>
      <c r="BA1168" s="2"/>
      <c r="BB1168" s="2"/>
      <c r="BC1168" s="2"/>
      <c r="BD1168" s="2"/>
      <c r="BE1168" s="2"/>
      <c r="BF1168" s="2"/>
      <c r="BG1168" s="2"/>
      <c r="BH1168" s="2"/>
      <c r="BI1168" s="2"/>
      <c r="BJ1168" s="2"/>
      <c r="BK1168" s="2"/>
      <c r="BL1168" s="2"/>
      <c r="BM1168" s="2"/>
      <c r="BN1168" s="2"/>
      <c r="BO1168" s="2"/>
      <c r="BP1168" s="2"/>
      <c r="BQ1168" s="2"/>
      <c r="BR1168" s="2"/>
      <c r="BS1168" s="2"/>
      <c r="BT1168" s="2"/>
      <c r="BU1168" s="2"/>
      <c r="BV1168" s="2"/>
      <c r="BW1168" s="2"/>
      <c r="BX1168" s="2"/>
      <c r="BY1168" s="2"/>
      <c r="BZ1168" s="2"/>
      <c r="CA1168" s="2"/>
      <c r="CB1168" s="2"/>
      <c r="CC1168" s="2"/>
      <c r="CD1168" s="2"/>
      <c r="CE1168" s="2"/>
      <c r="CF1168" s="2"/>
      <c r="CG1168" s="2"/>
      <c r="CH1168" s="2"/>
      <c r="CI1168" s="2"/>
      <c r="CJ1168" s="2"/>
      <c r="CK1168" s="2"/>
      <c r="CL1168" s="2"/>
      <c r="CM1168" s="2"/>
      <c r="CN1168" s="2"/>
      <c r="CO1168" s="2"/>
      <c r="CP1168" s="2"/>
      <c r="CQ1168" s="2"/>
      <c r="CR1168" s="2"/>
      <c r="CS1168" s="2"/>
      <c r="CT1168" s="2"/>
      <c r="CU1168" s="2"/>
      <c r="CV1168" s="2"/>
      <c r="CW1168" s="2"/>
      <c r="CX1168" s="2"/>
      <c r="CY1168" s="2"/>
      <c r="CZ1168" s="2"/>
      <c r="DA1168" s="2"/>
      <c r="DB1168" s="2"/>
      <c r="DC1168" s="2"/>
      <c r="DD1168" s="2"/>
      <c r="DE1168" s="2"/>
      <c r="DF1168" s="2"/>
      <c r="DG1168" s="2"/>
      <c r="DH1168" s="2"/>
      <c r="DI1168" s="2"/>
      <c r="DJ1168" s="2"/>
      <c r="DK1168" s="2"/>
      <c r="DL1168" s="2"/>
      <c r="DM1168" s="2"/>
      <c r="DN1168" s="2"/>
      <c r="DO1168" s="2"/>
      <c r="DP1168" s="2"/>
    </row>
    <row r="1169" spans="9:120" ht="9.9499999999999993" customHeight="1">
      <c r="I1169" s="2"/>
      <c r="J1169" s="2"/>
      <c r="K1169" s="2"/>
      <c r="L1169" s="2"/>
      <c r="M1169" s="2"/>
      <c r="N1169" s="2"/>
      <c r="O1169" s="2"/>
      <c r="P1169" s="2"/>
      <c r="Q1169" s="2"/>
      <c r="R1169" s="2"/>
      <c r="S1169" s="2"/>
      <c r="T1169" s="2"/>
      <c r="U1169" s="2"/>
      <c r="V1169" s="2"/>
      <c r="W1169" s="2"/>
      <c r="X1169" s="2"/>
      <c r="Y1169" s="2"/>
      <c r="Z1169" s="2"/>
      <c r="AA1169" s="2"/>
      <c r="AB1169" s="2"/>
      <c r="AC1169" s="2"/>
      <c r="AD1169" s="2"/>
      <c r="AE1169" s="2"/>
      <c r="AF1169" s="2"/>
      <c r="AG1169" s="2"/>
      <c r="AH1169" s="2"/>
      <c r="AI1169" s="2"/>
      <c r="AJ1169" s="2"/>
      <c r="AK1169" s="2"/>
      <c r="AL1169" s="2"/>
      <c r="AM1169" s="2"/>
      <c r="AN1169" s="2"/>
      <c r="AO1169" s="2"/>
      <c r="AP1169" s="2"/>
      <c r="AQ1169" s="2"/>
      <c r="AR1169" s="2"/>
      <c r="AS1169" s="2"/>
      <c r="AT1169" s="2"/>
      <c r="AU1169" s="2"/>
      <c r="AV1169" s="2"/>
      <c r="AW1169" s="2"/>
      <c r="AX1169" s="2"/>
      <c r="AY1169" s="2"/>
      <c r="AZ1169" s="2"/>
      <c r="BA1169" s="2"/>
      <c r="BB1169" s="2"/>
      <c r="BC1169" s="2"/>
      <c r="BD1169" s="2"/>
      <c r="BE1169" s="2"/>
      <c r="BF1169" s="2"/>
      <c r="BG1169" s="2"/>
      <c r="BH1169" s="2"/>
      <c r="BI1169" s="2"/>
      <c r="BJ1169" s="2"/>
      <c r="BK1169" s="2"/>
      <c r="BL1169" s="2"/>
      <c r="BM1169" s="2"/>
      <c r="BN1169" s="2"/>
      <c r="BO1169" s="2"/>
      <c r="BP1169" s="2"/>
      <c r="BQ1169" s="2"/>
      <c r="BR1169" s="2"/>
      <c r="BS1169" s="2"/>
      <c r="BT1169" s="2"/>
      <c r="BU1169" s="2"/>
      <c r="BV1169" s="2"/>
      <c r="BW1169" s="2"/>
      <c r="BX1169" s="2"/>
      <c r="BY1169" s="2"/>
      <c r="BZ1169" s="2"/>
      <c r="CA1169" s="2"/>
      <c r="CB1169" s="2"/>
      <c r="CC1169" s="2"/>
      <c r="CD1169" s="2"/>
      <c r="CE1169" s="2"/>
      <c r="CF1169" s="2"/>
      <c r="CG1169" s="2"/>
      <c r="CH1169" s="2"/>
      <c r="CI1169" s="2"/>
      <c r="CJ1169" s="2"/>
      <c r="CK1169" s="2"/>
      <c r="CL1169" s="2"/>
      <c r="CM1169" s="2"/>
      <c r="CN1169" s="2"/>
      <c r="CO1169" s="2"/>
      <c r="CP1169" s="2"/>
      <c r="CQ1169" s="2"/>
      <c r="CR1169" s="2"/>
      <c r="CS1169" s="2"/>
      <c r="CT1169" s="2"/>
      <c r="CU1169" s="2"/>
      <c r="CV1169" s="2"/>
      <c r="CW1169" s="2"/>
      <c r="CX1169" s="2"/>
      <c r="CY1169" s="2"/>
      <c r="CZ1169" s="2"/>
      <c r="DA1169" s="2"/>
      <c r="DB1169" s="2"/>
      <c r="DC1169" s="2"/>
      <c r="DD1169" s="2"/>
      <c r="DE1169" s="2"/>
      <c r="DF1169" s="2"/>
      <c r="DG1169" s="2"/>
      <c r="DH1169" s="2"/>
      <c r="DI1169" s="2"/>
      <c r="DJ1169" s="2"/>
      <c r="DK1169" s="2"/>
      <c r="DL1169" s="2"/>
      <c r="DM1169" s="2"/>
      <c r="DN1169" s="2"/>
      <c r="DO1169" s="2"/>
      <c r="DP1169" s="2"/>
    </row>
    <row r="1170" spans="9:120" ht="9.9499999999999993" customHeight="1">
      <c r="I1170" s="2"/>
      <c r="J1170" s="2"/>
      <c r="K1170" s="2"/>
      <c r="L1170" s="2"/>
      <c r="M1170" s="2"/>
      <c r="N1170" s="2"/>
      <c r="O1170" s="2"/>
      <c r="P1170" s="2"/>
      <c r="Q1170" s="2"/>
      <c r="R1170" s="2"/>
      <c r="S1170" s="2"/>
      <c r="T1170" s="2"/>
      <c r="U1170" s="2"/>
      <c r="V1170" s="2"/>
      <c r="W1170" s="2"/>
      <c r="X1170" s="2"/>
      <c r="Y1170" s="2"/>
      <c r="Z1170" s="2"/>
      <c r="AA1170" s="2"/>
      <c r="AB1170" s="2"/>
      <c r="AC1170" s="2"/>
      <c r="AD1170" s="2"/>
      <c r="AE1170" s="2"/>
      <c r="AF1170" s="2"/>
      <c r="AG1170" s="2"/>
      <c r="AH1170" s="2"/>
      <c r="AI1170" s="2"/>
      <c r="AJ1170" s="2"/>
      <c r="AK1170" s="2"/>
      <c r="AL1170" s="2"/>
      <c r="AM1170" s="2"/>
      <c r="AN1170" s="2"/>
      <c r="AO1170" s="2"/>
      <c r="AP1170" s="2"/>
      <c r="AQ1170" s="2"/>
      <c r="AR1170" s="2"/>
      <c r="AS1170" s="2"/>
      <c r="AT1170" s="2"/>
      <c r="AU1170" s="2"/>
      <c r="AV1170" s="2"/>
      <c r="AW1170" s="2"/>
      <c r="AX1170" s="2"/>
      <c r="AY1170" s="2"/>
      <c r="AZ1170" s="2"/>
      <c r="BA1170" s="2"/>
      <c r="BB1170" s="2"/>
      <c r="BC1170" s="2"/>
      <c r="BD1170" s="2"/>
      <c r="BE1170" s="2"/>
      <c r="BF1170" s="2"/>
      <c r="BG1170" s="2"/>
      <c r="BH1170" s="2"/>
      <c r="BI1170" s="2"/>
      <c r="BJ1170" s="2"/>
      <c r="BK1170" s="2"/>
      <c r="BL1170" s="2"/>
      <c r="BM1170" s="2"/>
      <c r="BN1170" s="2"/>
      <c r="BO1170" s="2"/>
      <c r="BP1170" s="2"/>
      <c r="BQ1170" s="2"/>
      <c r="BR1170" s="2"/>
      <c r="BS1170" s="2"/>
      <c r="BT1170" s="2"/>
      <c r="BU1170" s="2"/>
      <c r="BV1170" s="2"/>
      <c r="BW1170" s="2"/>
      <c r="BX1170" s="2"/>
      <c r="BY1170" s="2"/>
      <c r="BZ1170" s="2"/>
      <c r="CA1170" s="2"/>
      <c r="CB1170" s="2"/>
      <c r="CC1170" s="2"/>
      <c r="CD1170" s="2"/>
      <c r="CE1170" s="2"/>
      <c r="CF1170" s="2"/>
      <c r="CG1170" s="2"/>
      <c r="CH1170" s="2"/>
      <c r="CI1170" s="2"/>
      <c r="CJ1170" s="2"/>
      <c r="CK1170" s="2"/>
      <c r="CL1170" s="2"/>
      <c r="CM1170" s="2"/>
      <c r="CN1170" s="2"/>
      <c r="CO1170" s="2"/>
      <c r="CP1170" s="2"/>
      <c r="CQ1170" s="2"/>
      <c r="CR1170" s="2"/>
      <c r="CS1170" s="2"/>
      <c r="CT1170" s="2"/>
      <c r="CU1170" s="2"/>
      <c r="CV1170" s="2"/>
      <c r="CW1170" s="2"/>
      <c r="CX1170" s="2"/>
      <c r="CY1170" s="2"/>
      <c r="CZ1170" s="2"/>
      <c r="DA1170" s="2"/>
      <c r="DB1170" s="2"/>
      <c r="DC1170" s="2"/>
      <c r="DD1170" s="2"/>
      <c r="DE1170" s="2"/>
      <c r="DF1170" s="2"/>
      <c r="DG1170" s="2"/>
      <c r="DH1170" s="2"/>
      <c r="DI1170" s="2"/>
      <c r="DJ1170" s="2"/>
      <c r="DK1170" s="2"/>
      <c r="DL1170" s="2"/>
      <c r="DM1170" s="2"/>
      <c r="DN1170" s="2"/>
      <c r="DO1170" s="2"/>
      <c r="DP1170" s="2"/>
    </row>
    <row r="1171" spans="9:120" ht="9.9499999999999993" customHeight="1">
      <c r="I1171" s="2"/>
      <c r="J1171" s="2"/>
      <c r="K1171" s="2"/>
      <c r="L1171" s="2"/>
      <c r="M1171" s="2"/>
      <c r="N1171" s="2"/>
      <c r="O1171" s="2"/>
      <c r="P1171" s="2"/>
      <c r="Q1171" s="2"/>
      <c r="R1171" s="2"/>
      <c r="S1171" s="2"/>
      <c r="T1171" s="2"/>
      <c r="U1171" s="2"/>
      <c r="V1171" s="2"/>
      <c r="W1171" s="2"/>
      <c r="X1171" s="2"/>
      <c r="Y1171" s="2"/>
      <c r="Z1171" s="2"/>
      <c r="AA1171" s="2"/>
      <c r="AB1171" s="2"/>
      <c r="AC1171" s="2"/>
      <c r="AD1171" s="2"/>
      <c r="AE1171" s="2"/>
      <c r="AF1171" s="2"/>
      <c r="AG1171" s="2"/>
      <c r="AH1171" s="2"/>
      <c r="AI1171" s="2"/>
      <c r="AJ1171" s="2"/>
      <c r="AK1171" s="2"/>
      <c r="AL1171" s="2"/>
      <c r="AM1171" s="2"/>
      <c r="AN1171" s="2"/>
      <c r="AO1171" s="2"/>
      <c r="AP1171" s="2"/>
      <c r="AQ1171" s="2"/>
      <c r="AR1171" s="2"/>
      <c r="AS1171" s="2"/>
      <c r="AT1171" s="2"/>
      <c r="AU1171" s="2"/>
      <c r="AV1171" s="2"/>
      <c r="AW1171" s="2"/>
      <c r="AX1171" s="2"/>
      <c r="AY1171" s="2"/>
      <c r="AZ1171" s="2"/>
      <c r="BA1171" s="2"/>
      <c r="BB1171" s="2"/>
      <c r="BC1171" s="2"/>
      <c r="BD1171" s="2"/>
      <c r="BE1171" s="2"/>
      <c r="BF1171" s="2"/>
      <c r="BG1171" s="2"/>
      <c r="BH1171" s="2"/>
      <c r="BI1171" s="2"/>
      <c r="BJ1171" s="2"/>
      <c r="BK1171" s="2"/>
      <c r="BL1171" s="2"/>
      <c r="BM1171" s="2"/>
      <c r="BN1171" s="2"/>
      <c r="BO1171" s="2"/>
      <c r="BP1171" s="2"/>
      <c r="BQ1171" s="2"/>
      <c r="BR1171" s="2"/>
      <c r="BS1171" s="2"/>
      <c r="BT1171" s="2"/>
      <c r="BU1171" s="2"/>
      <c r="BV1171" s="2"/>
      <c r="BW1171" s="2"/>
      <c r="BX1171" s="2"/>
      <c r="BY1171" s="2"/>
      <c r="BZ1171" s="2"/>
      <c r="CA1171" s="2"/>
      <c r="CB1171" s="2"/>
      <c r="CC1171" s="2"/>
      <c r="CD1171" s="2"/>
      <c r="CE1171" s="2"/>
      <c r="CF1171" s="2"/>
      <c r="CG1171" s="2"/>
      <c r="CH1171" s="2"/>
      <c r="CI1171" s="2"/>
      <c r="CJ1171" s="2"/>
      <c r="CK1171" s="2"/>
      <c r="CL1171" s="2"/>
      <c r="CM1171" s="2"/>
      <c r="CN1171" s="2"/>
      <c r="CO1171" s="2"/>
      <c r="CP1171" s="2"/>
      <c r="CQ1171" s="2"/>
      <c r="CR1171" s="2"/>
      <c r="CS1171" s="2"/>
      <c r="CT1171" s="2"/>
      <c r="CU1171" s="2"/>
      <c r="CV1171" s="2"/>
      <c r="CW1171" s="2"/>
      <c r="CX1171" s="2"/>
      <c r="CY1171" s="2"/>
      <c r="CZ1171" s="2"/>
      <c r="DA1171" s="2"/>
      <c r="DB1171" s="2"/>
      <c r="DC1171" s="2"/>
      <c r="DD1171" s="2"/>
      <c r="DE1171" s="2"/>
      <c r="DF1171" s="2"/>
      <c r="DG1171" s="2"/>
      <c r="DH1171" s="2"/>
      <c r="DI1171" s="2"/>
      <c r="DJ1171" s="2"/>
      <c r="DK1171" s="2"/>
      <c r="DL1171" s="2"/>
      <c r="DM1171" s="2"/>
      <c r="DN1171" s="2"/>
      <c r="DO1171" s="2"/>
      <c r="DP1171" s="2"/>
    </row>
    <row r="1172" spans="9:120" ht="9.9499999999999993" customHeight="1">
      <c r="I1172" s="2"/>
      <c r="J1172" s="2"/>
      <c r="K1172" s="2"/>
      <c r="L1172" s="2"/>
      <c r="M1172" s="2"/>
      <c r="N1172" s="2"/>
      <c r="O1172" s="2"/>
      <c r="P1172" s="2"/>
      <c r="Q1172" s="2"/>
      <c r="R1172" s="2"/>
      <c r="S1172" s="2"/>
      <c r="T1172" s="2"/>
      <c r="U1172" s="2"/>
      <c r="V1172" s="2"/>
      <c r="W1172" s="2"/>
      <c r="X1172" s="2"/>
      <c r="Y1172" s="2"/>
      <c r="Z1172" s="2"/>
      <c r="AA1172" s="2"/>
      <c r="AB1172" s="2"/>
      <c r="AC1172" s="2"/>
      <c r="AD1172" s="2"/>
      <c r="AE1172" s="2"/>
      <c r="AF1172" s="2"/>
      <c r="AG1172" s="2"/>
      <c r="AH1172" s="2"/>
      <c r="AI1172" s="2"/>
      <c r="AJ1172" s="2"/>
      <c r="AK1172" s="2"/>
      <c r="AL1172" s="2"/>
      <c r="AM1172" s="2"/>
      <c r="AN1172" s="2"/>
      <c r="AO1172" s="2"/>
      <c r="AP1172" s="2"/>
      <c r="AQ1172" s="2"/>
      <c r="AR1172" s="2"/>
      <c r="AS1172" s="2"/>
      <c r="AT1172" s="2"/>
      <c r="AU1172" s="2"/>
      <c r="AV1172" s="2"/>
      <c r="AW1172" s="2"/>
      <c r="AX1172" s="2"/>
      <c r="AY1172" s="2"/>
      <c r="AZ1172" s="2"/>
      <c r="BA1172" s="2"/>
      <c r="BB1172" s="2"/>
      <c r="BC1172" s="2"/>
      <c r="BD1172" s="2"/>
      <c r="BE1172" s="2"/>
      <c r="BF1172" s="2"/>
      <c r="BG1172" s="2"/>
      <c r="BH1172" s="2"/>
      <c r="BI1172" s="2"/>
      <c r="BJ1172" s="2"/>
      <c r="BK1172" s="2"/>
      <c r="BL1172" s="2"/>
      <c r="BM1172" s="2"/>
      <c r="BN1172" s="2"/>
      <c r="BO1172" s="2"/>
      <c r="BP1172" s="2"/>
      <c r="BQ1172" s="2"/>
      <c r="BR1172" s="2"/>
      <c r="BS1172" s="2"/>
      <c r="BT1172" s="2"/>
      <c r="BU1172" s="2"/>
      <c r="BV1172" s="2"/>
      <c r="BW1172" s="2"/>
      <c r="BX1172" s="2"/>
      <c r="BY1172" s="2"/>
      <c r="BZ1172" s="2"/>
      <c r="CA1172" s="2"/>
      <c r="CB1172" s="2"/>
      <c r="CC1172" s="2"/>
      <c r="CD1172" s="2"/>
      <c r="CE1172" s="2"/>
      <c r="CF1172" s="2"/>
      <c r="CG1172" s="2"/>
      <c r="CH1172" s="2"/>
      <c r="CI1172" s="2"/>
      <c r="CJ1172" s="2"/>
      <c r="CK1172" s="2"/>
      <c r="CL1172" s="2"/>
      <c r="CM1172" s="2"/>
      <c r="CN1172" s="2"/>
      <c r="CO1172" s="2"/>
      <c r="CP1172" s="2"/>
      <c r="CQ1172" s="2"/>
      <c r="CR1172" s="2"/>
      <c r="CS1172" s="2"/>
      <c r="CT1172" s="2"/>
      <c r="CU1172" s="2"/>
      <c r="CV1172" s="2"/>
      <c r="CW1172" s="2"/>
      <c r="CX1172" s="2"/>
      <c r="CY1172" s="2"/>
      <c r="CZ1172" s="2"/>
      <c r="DA1172" s="2"/>
      <c r="DB1172" s="2"/>
      <c r="DC1172" s="2"/>
      <c r="DD1172" s="2"/>
      <c r="DE1172" s="2"/>
      <c r="DF1172" s="2"/>
      <c r="DG1172" s="2"/>
      <c r="DH1172" s="2"/>
      <c r="DI1172" s="2"/>
      <c r="DJ1172" s="2"/>
      <c r="DK1172" s="2"/>
      <c r="DL1172" s="2"/>
      <c r="DM1172" s="2"/>
      <c r="DN1172" s="2"/>
      <c r="DO1172" s="2"/>
      <c r="DP1172" s="2"/>
    </row>
    <row r="1173" spans="9:120" ht="9.9499999999999993" customHeight="1">
      <c r="I1173" s="2"/>
      <c r="J1173" s="2"/>
      <c r="K1173" s="2"/>
      <c r="L1173" s="2"/>
      <c r="M1173" s="2"/>
      <c r="N1173" s="2"/>
      <c r="O1173" s="2"/>
      <c r="P1173" s="2"/>
      <c r="Q1173" s="2"/>
      <c r="R1173" s="2"/>
      <c r="S1173" s="2"/>
      <c r="T1173" s="2"/>
      <c r="U1173" s="2"/>
      <c r="V1173" s="2"/>
      <c r="W1173" s="2"/>
      <c r="X1173" s="2"/>
      <c r="Y1173" s="2"/>
      <c r="Z1173" s="2"/>
      <c r="AA1173" s="2"/>
      <c r="AB1173" s="2"/>
      <c r="AC1173" s="2"/>
      <c r="AD1173" s="2"/>
      <c r="AE1173" s="2"/>
      <c r="AF1173" s="2"/>
      <c r="AG1173" s="2"/>
      <c r="AH1173" s="2"/>
      <c r="AI1173" s="2"/>
      <c r="AJ1173" s="2"/>
      <c r="AK1173" s="2"/>
      <c r="AL1173" s="2"/>
      <c r="AM1173" s="2"/>
      <c r="AN1173" s="2"/>
      <c r="AO1173" s="2"/>
      <c r="AP1173" s="2"/>
      <c r="AQ1173" s="2"/>
      <c r="AR1173" s="2"/>
      <c r="AS1173" s="2"/>
      <c r="AT1173" s="2"/>
      <c r="AU1173" s="2"/>
      <c r="AV1173" s="2"/>
      <c r="AW1173" s="2"/>
      <c r="AX1173" s="2"/>
      <c r="AY1173" s="2"/>
      <c r="AZ1173" s="2"/>
      <c r="BA1173" s="2"/>
      <c r="BB1173" s="2"/>
      <c r="BC1173" s="2"/>
      <c r="BD1173" s="2"/>
      <c r="BE1173" s="2"/>
      <c r="BF1173" s="2"/>
      <c r="BG1173" s="2"/>
      <c r="BH1173" s="2"/>
      <c r="BI1173" s="2"/>
      <c r="BJ1173" s="2"/>
      <c r="BK1173" s="2"/>
      <c r="BL1173" s="2"/>
      <c r="BM1173" s="2"/>
      <c r="BN1173" s="2"/>
      <c r="BO1173" s="2"/>
      <c r="BP1173" s="2"/>
      <c r="BQ1173" s="2"/>
      <c r="BR1173" s="2"/>
      <c r="BS1173" s="2"/>
      <c r="BT1173" s="2"/>
      <c r="BU1173" s="2"/>
      <c r="BV1173" s="2"/>
      <c r="BW1173" s="2"/>
      <c r="BX1173" s="2"/>
      <c r="BY1173" s="2"/>
      <c r="BZ1173" s="2"/>
      <c r="CA1173" s="2"/>
      <c r="CB1173" s="2"/>
      <c r="CC1173" s="2"/>
      <c r="CD1173" s="2"/>
      <c r="CE1173" s="2"/>
      <c r="CF1173" s="2"/>
      <c r="CG1173" s="2"/>
      <c r="CH1173" s="2"/>
      <c r="CI1173" s="2"/>
      <c r="CJ1173" s="2"/>
      <c r="CK1173" s="2"/>
      <c r="CL1173" s="2"/>
      <c r="CM1173" s="2"/>
      <c r="CN1173" s="2"/>
      <c r="CO1173" s="2"/>
      <c r="CP1173" s="2"/>
      <c r="CQ1173" s="2"/>
      <c r="CR1173" s="2"/>
      <c r="CS1173" s="2"/>
      <c r="CT1173" s="2"/>
      <c r="CU1173" s="2"/>
      <c r="CV1173" s="2"/>
      <c r="CW1173" s="2"/>
      <c r="CX1173" s="2"/>
      <c r="CY1173" s="2"/>
      <c r="CZ1173" s="2"/>
      <c r="DA1173" s="2"/>
      <c r="DB1173" s="2"/>
      <c r="DC1173" s="2"/>
      <c r="DD1173" s="2"/>
      <c r="DE1173" s="2"/>
      <c r="DF1173" s="2"/>
      <c r="DG1173" s="2"/>
      <c r="DH1173" s="2"/>
      <c r="DI1173" s="2"/>
      <c r="DJ1173" s="2"/>
      <c r="DK1173" s="2"/>
      <c r="DL1173" s="2"/>
      <c r="DM1173" s="2"/>
      <c r="DN1173" s="2"/>
      <c r="DO1173" s="2"/>
      <c r="DP1173" s="2"/>
    </row>
    <row r="1174" spans="9:120" ht="9.9499999999999993" customHeight="1">
      <c r="I1174" s="2"/>
      <c r="J1174" s="2"/>
      <c r="K1174" s="2"/>
      <c r="L1174" s="2"/>
      <c r="M1174" s="2"/>
      <c r="N1174" s="2"/>
      <c r="O1174" s="2"/>
      <c r="P1174" s="2"/>
      <c r="Q1174" s="2"/>
      <c r="R1174" s="2"/>
      <c r="S1174" s="2"/>
      <c r="T1174" s="2"/>
      <c r="U1174" s="2"/>
      <c r="V1174" s="2"/>
      <c r="W1174" s="2"/>
      <c r="X1174" s="2"/>
      <c r="Y1174" s="2"/>
      <c r="Z1174" s="2"/>
      <c r="AA1174" s="2"/>
      <c r="AB1174" s="2"/>
      <c r="AC1174" s="2"/>
      <c r="AD1174" s="2"/>
      <c r="AE1174" s="2"/>
      <c r="AF1174" s="2"/>
      <c r="AG1174" s="2"/>
      <c r="AH1174" s="2"/>
      <c r="AI1174" s="2"/>
      <c r="AJ1174" s="2"/>
      <c r="AK1174" s="2"/>
      <c r="AL1174" s="2"/>
      <c r="AM1174" s="2"/>
      <c r="AN1174" s="2"/>
      <c r="AO1174" s="2"/>
      <c r="AP1174" s="2"/>
      <c r="AQ1174" s="2"/>
      <c r="AR1174" s="2"/>
      <c r="AS1174" s="2"/>
      <c r="AT1174" s="2"/>
      <c r="AU1174" s="2"/>
      <c r="AV1174" s="2"/>
      <c r="AW1174" s="2"/>
      <c r="AX1174" s="2"/>
      <c r="AY1174" s="2"/>
      <c r="AZ1174" s="2"/>
      <c r="BA1174" s="2"/>
      <c r="BB1174" s="2"/>
      <c r="BC1174" s="2"/>
      <c r="BD1174" s="2"/>
      <c r="BE1174" s="2"/>
      <c r="BF1174" s="2"/>
      <c r="BG1174" s="2"/>
      <c r="BH1174" s="2"/>
      <c r="BI1174" s="2"/>
      <c r="BJ1174" s="2"/>
      <c r="BK1174" s="2"/>
      <c r="BL1174" s="2"/>
      <c r="BM1174" s="2"/>
      <c r="BN1174" s="2"/>
      <c r="BO1174" s="2"/>
      <c r="BP1174" s="2"/>
      <c r="BQ1174" s="2"/>
      <c r="BR1174" s="2"/>
      <c r="BS1174" s="2"/>
      <c r="BT1174" s="2"/>
      <c r="BU1174" s="2"/>
      <c r="BV1174" s="2"/>
      <c r="BW1174" s="2"/>
      <c r="BX1174" s="2"/>
      <c r="BY1174" s="2"/>
      <c r="BZ1174" s="2"/>
      <c r="CA1174" s="2"/>
      <c r="CB1174" s="2"/>
      <c r="CC1174" s="2"/>
      <c r="CD1174" s="2"/>
      <c r="CE1174" s="2"/>
      <c r="CF1174" s="2"/>
      <c r="CG1174" s="2"/>
      <c r="CH1174" s="2"/>
      <c r="CI1174" s="2"/>
      <c r="CJ1174" s="2"/>
      <c r="CK1174" s="2"/>
      <c r="CL1174" s="2"/>
      <c r="CM1174" s="2"/>
      <c r="CN1174" s="2"/>
      <c r="CO1174" s="2"/>
      <c r="CP1174" s="2"/>
      <c r="CQ1174" s="2"/>
      <c r="CR1174" s="2"/>
      <c r="CS1174" s="2"/>
      <c r="CT1174" s="2"/>
      <c r="CU1174" s="2"/>
      <c r="CV1174" s="2"/>
      <c r="CW1174" s="2"/>
      <c r="CX1174" s="2"/>
      <c r="CY1174" s="2"/>
      <c r="CZ1174" s="2"/>
      <c r="DA1174" s="2"/>
      <c r="DB1174" s="2"/>
      <c r="DC1174" s="2"/>
      <c r="DD1174" s="2"/>
      <c r="DE1174" s="2"/>
      <c r="DF1174" s="2"/>
      <c r="DG1174" s="2"/>
      <c r="DH1174" s="2"/>
      <c r="DI1174" s="2"/>
      <c r="DJ1174" s="2"/>
      <c r="DK1174" s="2"/>
      <c r="DL1174" s="2"/>
      <c r="DM1174" s="2"/>
      <c r="DN1174" s="2"/>
      <c r="DO1174" s="2"/>
      <c r="DP1174" s="2"/>
    </row>
    <row r="1175" spans="9:120" ht="9.9499999999999993" customHeight="1">
      <c r="I1175" s="2"/>
      <c r="J1175" s="2"/>
      <c r="K1175" s="2"/>
      <c r="L1175" s="2"/>
      <c r="M1175" s="2"/>
      <c r="N1175" s="2"/>
      <c r="O1175" s="2"/>
      <c r="P1175" s="2"/>
      <c r="Q1175" s="2"/>
      <c r="R1175" s="2"/>
      <c r="S1175" s="2"/>
      <c r="T1175" s="2"/>
      <c r="U1175" s="2"/>
      <c r="V1175" s="2"/>
      <c r="W1175" s="2"/>
      <c r="X1175" s="2"/>
      <c r="Y1175" s="2"/>
      <c r="Z1175" s="2"/>
      <c r="AA1175" s="2"/>
      <c r="AB1175" s="2"/>
      <c r="AC1175" s="2"/>
      <c r="AD1175" s="2"/>
      <c r="AE1175" s="2"/>
      <c r="AF1175" s="2"/>
      <c r="AG1175" s="2"/>
      <c r="AH1175" s="2"/>
      <c r="AI1175" s="2"/>
      <c r="AJ1175" s="2"/>
      <c r="AK1175" s="2"/>
      <c r="AL1175" s="2"/>
      <c r="AM1175" s="2"/>
      <c r="AN1175" s="2"/>
      <c r="AO1175" s="2"/>
      <c r="AP1175" s="2"/>
      <c r="AQ1175" s="2"/>
      <c r="AR1175" s="2"/>
      <c r="AS1175" s="2"/>
      <c r="AT1175" s="2"/>
      <c r="AU1175" s="2"/>
      <c r="AV1175" s="2"/>
      <c r="AW1175" s="2"/>
      <c r="AX1175" s="2"/>
      <c r="AY1175" s="2"/>
      <c r="AZ1175" s="2"/>
      <c r="BA1175" s="2"/>
      <c r="BB1175" s="2"/>
      <c r="BC1175" s="2"/>
      <c r="BD1175" s="2"/>
      <c r="BE1175" s="2"/>
      <c r="BF1175" s="2"/>
      <c r="BG1175" s="2"/>
      <c r="BH1175" s="2"/>
      <c r="BI1175" s="2"/>
      <c r="BJ1175" s="2"/>
      <c r="BK1175" s="2"/>
      <c r="BL1175" s="2"/>
      <c r="BM1175" s="2"/>
      <c r="BN1175" s="2"/>
      <c r="BO1175" s="2"/>
      <c r="BP1175" s="2"/>
      <c r="BQ1175" s="2"/>
      <c r="BR1175" s="2"/>
      <c r="BS1175" s="2"/>
      <c r="BT1175" s="2"/>
      <c r="BU1175" s="2"/>
      <c r="BV1175" s="2"/>
      <c r="BW1175" s="2"/>
      <c r="BX1175" s="2"/>
      <c r="BY1175" s="2"/>
      <c r="BZ1175" s="2"/>
      <c r="CA1175" s="2"/>
      <c r="CB1175" s="2"/>
      <c r="CC1175" s="2"/>
      <c r="CD1175" s="2"/>
      <c r="CE1175" s="2"/>
      <c r="CF1175" s="2"/>
      <c r="CG1175" s="2"/>
      <c r="CH1175" s="2"/>
      <c r="CI1175" s="2"/>
      <c r="CJ1175" s="2"/>
      <c r="CK1175" s="2"/>
      <c r="CL1175" s="2"/>
      <c r="CM1175" s="2"/>
      <c r="CN1175" s="2"/>
      <c r="CO1175" s="2"/>
      <c r="CP1175" s="2"/>
      <c r="CQ1175" s="2"/>
      <c r="CR1175" s="2"/>
      <c r="CS1175" s="2"/>
      <c r="CT1175" s="2"/>
      <c r="CU1175" s="2"/>
      <c r="CV1175" s="2"/>
      <c r="CW1175" s="2"/>
      <c r="CX1175" s="2"/>
      <c r="CY1175" s="2"/>
      <c r="CZ1175" s="2"/>
      <c r="DA1175" s="2"/>
      <c r="DB1175" s="2"/>
      <c r="DC1175" s="2"/>
      <c r="DD1175" s="2"/>
      <c r="DE1175" s="2"/>
      <c r="DF1175" s="2"/>
      <c r="DG1175" s="2"/>
      <c r="DH1175" s="2"/>
      <c r="DI1175" s="2"/>
      <c r="DJ1175" s="2"/>
      <c r="DK1175" s="2"/>
      <c r="DL1175" s="2"/>
      <c r="DM1175" s="2"/>
      <c r="DN1175" s="2"/>
      <c r="DO1175" s="2"/>
      <c r="DP1175" s="2"/>
    </row>
    <row r="1176" spans="9:120" ht="9.9499999999999993" customHeight="1">
      <c r="I1176" s="2"/>
      <c r="J1176" s="2"/>
      <c r="K1176" s="2"/>
      <c r="L1176" s="2"/>
      <c r="M1176" s="2"/>
      <c r="N1176" s="2"/>
      <c r="O1176" s="2"/>
      <c r="P1176" s="2"/>
      <c r="Q1176" s="2"/>
      <c r="R1176" s="2"/>
      <c r="S1176" s="2"/>
      <c r="T1176" s="2"/>
      <c r="U1176" s="2"/>
      <c r="V1176" s="2"/>
      <c r="W1176" s="2"/>
      <c r="X1176" s="2"/>
      <c r="Y1176" s="2"/>
      <c r="Z1176" s="2"/>
      <c r="AA1176" s="2"/>
      <c r="AB1176" s="2"/>
      <c r="AC1176" s="2"/>
      <c r="AD1176" s="2"/>
      <c r="AE1176" s="2"/>
      <c r="AF1176" s="2"/>
      <c r="AG1176" s="2"/>
      <c r="AH1176" s="2"/>
      <c r="AI1176" s="2"/>
      <c r="AJ1176" s="2"/>
      <c r="AK1176" s="2"/>
      <c r="AL1176" s="2"/>
      <c r="AM1176" s="2"/>
      <c r="AN1176" s="2"/>
      <c r="AO1176" s="2"/>
      <c r="AP1176" s="2"/>
      <c r="AQ1176" s="2"/>
      <c r="AR1176" s="2"/>
      <c r="AS1176" s="2"/>
      <c r="AT1176" s="2"/>
      <c r="AU1176" s="2"/>
      <c r="AV1176" s="2"/>
      <c r="AW1176" s="2"/>
      <c r="AX1176" s="2"/>
      <c r="AY1176" s="2"/>
      <c r="AZ1176" s="2"/>
      <c r="BA1176" s="2"/>
      <c r="BB1176" s="2"/>
      <c r="BC1176" s="2"/>
      <c r="BD1176" s="2"/>
      <c r="BE1176" s="2"/>
      <c r="BF1176" s="2"/>
      <c r="BG1176" s="2"/>
      <c r="BH1176" s="2"/>
      <c r="BI1176" s="2"/>
      <c r="BJ1176" s="2"/>
      <c r="BK1176" s="2"/>
      <c r="BL1176" s="2"/>
      <c r="BM1176" s="2"/>
      <c r="BN1176" s="2"/>
      <c r="BO1176" s="2"/>
      <c r="BP1176" s="2"/>
      <c r="BQ1176" s="2"/>
      <c r="BR1176" s="2"/>
      <c r="BS1176" s="2"/>
      <c r="BT1176" s="2"/>
      <c r="BU1176" s="2"/>
      <c r="BV1176" s="2"/>
      <c r="BW1176" s="2"/>
      <c r="BX1176" s="2"/>
      <c r="BY1176" s="2"/>
      <c r="BZ1176" s="2"/>
      <c r="CA1176" s="2"/>
      <c r="CB1176" s="2"/>
      <c r="CC1176" s="2"/>
      <c r="CD1176" s="2"/>
      <c r="CE1176" s="2"/>
      <c r="CF1176" s="2"/>
      <c r="CG1176" s="2"/>
      <c r="CH1176" s="2"/>
      <c r="CI1176" s="2"/>
      <c r="CJ1176" s="2"/>
      <c r="CK1176" s="2"/>
      <c r="CL1176" s="2"/>
      <c r="CM1176" s="2"/>
      <c r="CN1176" s="2"/>
      <c r="CO1176" s="2"/>
      <c r="CP1176" s="2"/>
      <c r="CQ1176" s="2"/>
      <c r="CR1176" s="2"/>
      <c r="CS1176" s="2"/>
      <c r="CT1176" s="2"/>
      <c r="CU1176" s="2"/>
      <c r="CV1176" s="2"/>
      <c r="CW1176" s="2"/>
      <c r="CX1176" s="2"/>
      <c r="CY1176" s="2"/>
      <c r="CZ1176" s="2"/>
      <c r="DA1176" s="2"/>
      <c r="DB1176" s="2"/>
      <c r="DC1176" s="2"/>
      <c r="DD1176" s="2"/>
      <c r="DE1176" s="2"/>
      <c r="DF1176" s="2"/>
      <c r="DG1176" s="2"/>
      <c r="DH1176" s="2"/>
      <c r="DI1176" s="2"/>
      <c r="DJ1176" s="2"/>
      <c r="DK1176" s="2"/>
      <c r="DL1176" s="2"/>
      <c r="DM1176" s="2"/>
      <c r="DN1176" s="2"/>
      <c r="DO1176" s="2"/>
      <c r="DP1176" s="2"/>
    </row>
    <row r="1177" spans="9:120" ht="9.9499999999999993" customHeight="1">
      <c r="I1177" s="2"/>
      <c r="J1177" s="2"/>
      <c r="K1177" s="2"/>
      <c r="L1177" s="2"/>
      <c r="M1177" s="2"/>
      <c r="N1177" s="2"/>
      <c r="O1177" s="2"/>
      <c r="P1177" s="2"/>
      <c r="Q1177" s="2"/>
      <c r="R1177" s="2"/>
      <c r="S1177" s="2"/>
      <c r="T1177" s="2"/>
      <c r="U1177" s="2"/>
      <c r="V1177" s="2"/>
      <c r="W1177" s="2"/>
      <c r="X1177" s="2"/>
      <c r="Y1177" s="2"/>
      <c r="Z1177" s="2"/>
      <c r="AA1177" s="2"/>
      <c r="AB1177" s="2"/>
      <c r="AC1177" s="2"/>
      <c r="AD1177" s="2"/>
      <c r="AE1177" s="2"/>
      <c r="AF1177" s="2"/>
      <c r="AG1177" s="2"/>
      <c r="AH1177" s="2"/>
      <c r="AI1177" s="2"/>
      <c r="AJ1177" s="2"/>
      <c r="AK1177" s="2"/>
      <c r="AL1177" s="2"/>
      <c r="AM1177" s="2"/>
      <c r="AN1177" s="2"/>
      <c r="AO1177" s="2"/>
      <c r="AP1177" s="2"/>
      <c r="AQ1177" s="2"/>
      <c r="AR1177" s="2"/>
      <c r="AS1177" s="2"/>
      <c r="AT1177" s="2"/>
      <c r="AU1177" s="2"/>
      <c r="AV1177" s="2"/>
      <c r="AW1177" s="2"/>
      <c r="AX1177" s="2"/>
      <c r="AY1177" s="2"/>
      <c r="AZ1177" s="2"/>
      <c r="BA1177" s="2"/>
      <c r="BB1177" s="2"/>
      <c r="BC1177" s="2"/>
      <c r="BD1177" s="2"/>
      <c r="BE1177" s="2"/>
      <c r="BF1177" s="2"/>
      <c r="BG1177" s="2"/>
      <c r="BH1177" s="2"/>
      <c r="BI1177" s="2"/>
      <c r="BJ1177" s="2"/>
      <c r="BK1177" s="2"/>
      <c r="BL1177" s="2"/>
      <c r="BM1177" s="2"/>
      <c r="BN1177" s="2"/>
      <c r="BO1177" s="2"/>
      <c r="BP1177" s="2"/>
      <c r="BQ1177" s="2"/>
      <c r="BR1177" s="2"/>
      <c r="BS1177" s="2"/>
      <c r="BT1177" s="2"/>
      <c r="BU1177" s="2"/>
      <c r="BV1177" s="2"/>
      <c r="BW1177" s="2"/>
      <c r="BX1177" s="2"/>
      <c r="BY1177" s="2"/>
      <c r="BZ1177" s="2"/>
      <c r="CA1177" s="2"/>
      <c r="CB1177" s="2"/>
      <c r="CC1177" s="2"/>
      <c r="CD1177" s="2"/>
      <c r="CE1177" s="2"/>
      <c r="CF1177" s="2"/>
      <c r="CG1177" s="2"/>
      <c r="CH1177" s="2"/>
      <c r="CI1177" s="2"/>
      <c r="CJ1177" s="2"/>
      <c r="CK1177" s="2"/>
      <c r="CL1177" s="2"/>
      <c r="CM1177" s="2"/>
      <c r="CN1177" s="2"/>
      <c r="CO1177" s="2"/>
      <c r="CP1177" s="2"/>
      <c r="CQ1177" s="2"/>
      <c r="CR1177" s="2"/>
      <c r="CS1177" s="2"/>
      <c r="CT1177" s="2"/>
      <c r="CU1177" s="2"/>
      <c r="CV1177" s="2"/>
      <c r="CW1177" s="2"/>
      <c r="CX1177" s="2"/>
      <c r="CY1177" s="2"/>
      <c r="CZ1177" s="2"/>
      <c r="DA1177" s="2"/>
      <c r="DB1177" s="2"/>
      <c r="DC1177" s="2"/>
      <c r="DD1177" s="2"/>
      <c r="DE1177" s="2"/>
      <c r="DF1177" s="2"/>
      <c r="DG1177" s="2"/>
      <c r="DH1177" s="2"/>
      <c r="DI1177" s="2"/>
      <c r="DJ1177" s="2"/>
      <c r="DK1177" s="2"/>
      <c r="DL1177" s="2"/>
      <c r="DM1177" s="2"/>
      <c r="DN1177" s="2"/>
      <c r="DO1177" s="2"/>
      <c r="DP1177" s="2"/>
    </row>
    <row r="1178" spans="9:120" ht="9.9499999999999993" customHeight="1">
      <c r="I1178" s="2"/>
      <c r="J1178" s="2"/>
      <c r="K1178" s="2"/>
      <c r="L1178" s="2"/>
      <c r="M1178" s="2"/>
      <c r="N1178" s="2"/>
      <c r="O1178" s="2"/>
      <c r="P1178" s="2"/>
      <c r="Q1178" s="2"/>
      <c r="R1178" s="2"/>
      <c r="S1178" s="2"/>
      <c r="T1178" s="2"/>
      <c r="U1178" s="2"/>
      <c r="V1178" s="2"/>
      <c r="W1178" s="2"/>
      <c r="X1178" s="2"/>
      <c r="Y1178" s="2"/>
      <c r="Z1178" s="2"/>
      <c r="AA1178" s="2"/>
      <c r="AB1178" s="2"/>
      <c r="AC1178" s="2"/>
      <c r="AD1178" s="2"/>
      <c r="AE1178" s="2"/>
      <c r="AF1178" s="2"/>
      <c r="AG1178" s="2"/>
      <c r="AH1178" s="2"/>
      <c r="AI1178" s="2"/>
      <c r="AJ1178" s="2"/>
      <c r="AK1178" s="2"/>
      <c r="AL1178" s="2"/>
      <c r="AM1178" s="2"/>
      <c r="AN1178" s="2"/>
      <c r="AO1178" s="2"/>
      <c r="AP1178" s="2"/>
      <c r="AQ1178" s="2"/>
      <c r="AR1178" s="2"/>
      <c r="AS1178" s="2"/>
      <c r="AT1178" s="2"/>
      <c r="AU1178" s="2"/>
      <c r="AV1178" s="2"/>
      <c r="AW1178" s="2"/>
      <c r="AX1178" s="2"/>
      <c r="AY1178" s="2"/>
      <c r="AZ1178" s="2"/>
      <c r="BA1178" s="2"/>
      <c r="BB1178" s="2"/>
      <c r="BC1178" s="2"/>
      <c r="BD1178" s="2"/>
      <c r="BE1178" s="2"/>
      <c r="BF1178" s="2"/>
      <c r="BG1178" s="2"/>
      <c r="BH1178" s="2"/>
      <c r="BI1178" s="2"/>
      <c r="BJ1178" s="2"/>
      <c r="BK1178" s="2"/>
      <c r="BL1178" s="2"/>
      <c r="BM1178" s="2"/>
      <c r="BN1178" s="2"/>
      <c r="BO1178" s="2"/>
      <c r="BP1178" s="2"/>
      <c r="BQ1178" s="2"/>
      <c r="BR1178" s="2"/>
      <c r="BS1178" s="2"/>
      <c r="BT1178" s="2"/>
      <c r="BU1178" s="2"/>
      <c r="BV1178" s="2"/>
      <c r="BW1178" s="2"/>
      <c r="BX1178" s="2"/>
      <c r="BY1178" s="2"/>
      <c r="BZ1178" s="2"/>
      <c r="CA1178" s="2"/>
      <c r="CB1178" s="2"/>
      <c r="CC1178" s="2"/>
      <c r="CD1178" s="2"/>
      <c r="CE1178" s="2"/>
      <c r="CF1178" s="2"/>
      <c r="CG1178" s="2"/>
      <c r="CH1178" s="2"/>
      <c r="CI1178" s="2"/>
      <c r="CJ1178" s="2"/>
      <c r="CK1178" s="2"/>
      <c r="CL1178" s="2"/>
      <c r="CM1178" s="2"/>
      <c r="CN1178" s="2"/>
      <c r="CO1178" s="2"/>
      <c r="CP1178" s="2"/>
      <c r="CQ1178" s="2"/>
      <c r="CR1178" s="2"/>
      <c r="CS1178" s="2"/>
      <c r="CT1178" s="2"/>
      <c r="CU1178" s="2"/>
      <c r="CV1178" s="2"/>
      <c r="CW1178" s="2"/>
      <c r="CX1178" s="2"/>
      <c r="CY1178" s="2"/>
      <c r="CZ1178" s="2"/>
      <c r="DA1178" s="2"/>
      <c r="DB1178" s="2"/>
      <c r="DC1178" s="2"/>
      <c r="DD1178" s="2"/>
      <c r="DE1178" s="2"/>
      <c r="DF1178" s="2"/>
      <c r="DG1178" s="2"/>
      <c r="DH1178" s="2"/>
      <c r="DI1178" s="2"/>
      <c r="DJ1178" s="2"/>
      <c r="DK1178" s="2"/>
      <c r="DL1178" s="2"/>
      <c r="DM1178" s="2"/>
      <c r="DN1178" s="2"/>
      <c r="DO1178" s="2"/>
      <c r="DP1178" s="2"/>
    </row>
    <row r="1179" spans="9:120" ht="9.9499999999999993" customHeight="1">
      <c r="I1179" s="2"/>
      <c r="J1179" s="2"/>
      <c r="K1179" s="2"/>
      <c r="L1179" s="2"/>
      <c r="M1179" s="2"/>
      <c r="N1179" s="2"/>
      <c r="O1179" s="2"/>
      <c r="P1179" s="2"/>
      <c r="Q1179" s="2"/>
      <c r="R1179" s="2"/>
      <c r="S1179" s="2"/>
      <c r="T1179" s="2"/>
      <c r="U1179" s="2"/>
      <c r="V1179" s="2"/>
      <c r="W1179" s="2"/>
      <c r="X1179" s="2"/>
      <c r="Y1179" s="2"/>
      <c r="Z1179" s="2"/>
      <c r="AA1179" s="2"/>
      <c r="AB1179" s="2"/>
      <c r="AC1179" s="2"/>
      <c r="AD1179" s="2"/>
      <c r="AE1179" s="2"/>
      <c r="AF1179" s="2"/>
      <c r="AG1179" s="2"/>
      <c r="AH1179" s="2"/>
      <c r="AI1179" s="2"/>
      <c r="AJ1179" s="2"/>
      <c r="AK1179" s="2"/>
      <c r="AL1179" s="2"/>
      <c r="AM1179" s="2"/>
      <c r="AN1179" s="2"/>
      <c r="AO1179" s="2"/>
      <c r="AP1179" s="2"/>
      <c r="AQ1179" s="2"/>
      <c r="AR1179" s="2"/>
      <c r="AS1179" s="2"/>
      <c r="AT1179" s="2"/>
      <c r="AU1179" s="2"/>
      <c r="AV1179" s="2"/>
      <c r="AW1179" s="2"/>
      <c r="AX1179" s="2"/>
      <c r="AY1179" s="2"/>
      <c r="AZ1179" s="2"/>
      <c r="BA1179" s="2"/>
      <c r="BB1179" s="2"/>
      <c r="BC1179" s="2"/>
      <c r="BD1179" s="2"/>
      <c r="BE1179" s="2"/>
      <c r="BF1179" s="2"/>
      <c r="BG1179" s="2"/>
      <c r="BH1179" s="2"/>
      <c r="BI1179" s="2"/>
      <c r="BJ1179" s="2"/>
      <c r="BK1179" s="2"/>
      <c r="BL1179" s="2"/>
      <c r="BM1179" s="2"/>
      <c r="BN1179" s="2"/>
      <c r="BO1179" s="2"/>
      <c r="BP1179" s="2"/>
      <c r="BQ1179" s="2"/>
      <c r="BR1179" s="2"/>
      <c r="BS1179" s="2"/>
      <c r="BT1179" s="2"/>
      <c r="BU1179" s="2"/>
      <c r="BV1179" s="2"/>
      <c r="BW1179" s="2"/>
      <c r="BX1179" s="2"/>
      <c r="BY1179" s="2"/>
      <c r="BZ1179" s="2"/>
      <c r="CA1179" s="2"/>
      <c r="CB1179" s="2"/>
      <c r="CC1179" s="2"/>
      <c r="CD1179" s="2"/>
      <c r="CE1179" s="2"/>
      <c r="CF1179" s="2"/>
      <c r="CG1179" s="2"/>
      <c r="CH1179" s="2"/>
      <c r="CI1179" s="2"/>
      <c r="CJ1179" s="2"/>
      <c r="CK1179" s="2"/>
      <c r="CL1179" s="2"/>
      <c r="CM1179" s="2"/>
      <c r="CN1179" s="2"/>
      <c r="CO1179" s="2"/>
      <c r="CP1179" s="2"/>
      <c r="CQ1179" s="2"/>
      <c r="CR1179" s="2"/>
      <c r="CS1179" s="2"/>
      <c r="CT1179" s="2"/>
      <c r="CU1179" s="2"/>
      <c r="CV1179" s="2"/>
      <c r="CW1179" s="2"/>
      <c r="CX1179" s="2"/>
      <c r="CY1179" s="2"/>
      <c r="CZ1179" s="2"/>
      <c r="DA1179" s="2"/>
      <c r="DB1179" s="2"/>
      <c r="DC1179" s="2"/>
      <c r="DD1179" s="2"/>
      <c r="DE1179" s="2"/>
      <c r="DF1179" s="2"/>
      <c r="DG1179" s="2"/>
      <c r="DH1179" s="2"/>
      <c r="DI1179" s="2"/>
      <c r="DJ1179" s="2"/>
      <c r="DK1179" s="2"/>
      <c r="DL1179" s="2"/>
      <c r="DM1179" s="2"/>
      <c r="DN1179" s="2"/>
      <c r="DO1179" s="2"/>
      <c r="DP1179" s="2"/>
    </row>
    <row r="1180" spans="9:120" ht="9.9499999999999993" customHeight="1">
      <c r="I1180" s="2"/>
      <c r="J1180" s="2"/>
      <c r="K1180" s="2"/>
      <c r="L1180" s="2"/>
      <c r="M1180" s="2"/>
      <c r="N1180" s="2"/>
      <c r="O1180" s="2"/>
      <c r="P1180" s="2"/>
      <c r="Q1180" s="2"/>
      <c r="R1180" s="2"/>
      <c r="S1180" s="2"/>
      <c r="T1180" s="2"/>
      <c r="U1180" s="2"/>
      <c r="V1180" s="2"/>
      <c r="W1180" s="2"/>
      <c r="X1180" s="2"/>
      <c r="Y1180" s="2"/>
      <c r="Z1180" s="2"/>
      <c r="AA1180" s="2"/>
      <c r="AB1180" s="2"/>
      <c r="AC1180" s="2"/>
      <c r="AD1180" s="2"/>
      <c r="AE1180" s="2"/>
      <c r="AF1180" s="2"/>
      <c r="AG1180" s="2"/>
      <c r="AH1180" s="2"/>
      <c r="AI1180" s="2"/>
      <c r="AJ1180" s="2"/>
      <c r="AK1180" s="2"/>
      <c r="AL1180" s="2"/>
      <c r="AM1180" s="2"/>
      <c r="AN1180" s="2"/>
      <c r="AO1180" s="2"/>
      <c r="AP1180" s="2"/>
      <c r="AQ1180" s="2"/>
      <c r="AR1180" s="2"/>
      <c r="AS1180" s="2"/>
      <c r="AT1180" s="2"/>
      <c r="AU1180" s="2"/>
      <c r="AV1180" s="2"/>
      <c r="AW1180" s="2"/>
      <c r="AX1180" s="2"/>
      <c r="AY1180" s="2"/>
      <c r="AZ1180" s="2"/>
      <c r="BA1180" s="2"/>
      <c r="BB1180" s="2"/>
      <c r="BC1180" s="2"/>
      <c r="BD1180" s="2"/>
      <c r="BE1180" s="2"/>
      <c r="BF1180" s="2"/>
      <c r="BG1180" s="2"/>
      <c r="BH1180" s="2"/>
      <c r="BI1180" s="2"/>
      <c r="BJ1180" s="2"/>
      <c r="BK1180" s="2"/>
      <c r="BL1180" s="2"/>
      <c r="BM1180" s="2"/>
      <c r="BN1180" s="2"/>
      <c r="BO1180" s="2"/>
      <c r="BP1180" s="2"/>
      <c r="BQ1180" s="2"/>
      <c r="BR1180" s="2"/>
      <c r="BS1180" s="2"/>
      <c r="BT1180" s="2"/>
      <c r="BU1180" s="2"/>
      <c r="BV1180" s="2"/>
      <c r="BW1180" s="2"/>
      <c r="BX1180" s="2"/>
      <c r="BY1180" s="2"/>
      <c r="BZ1180" s="2"/>
      <c r="CA1180" s="2"/>
      <c r="CB1180" s="2"/>
      <c r="CC1180" s="2"/>
      <c r="CD1180" s="2"/>
      <c r="CE1180" s="2"/>
      <c r="CF1180" s="2"/>
      <c r="CG1180" s="2"/>
      <c r="CH1180" s="2"/>
      <c r="CI1180" s="2"/>
      <c r="CJ1180" s="2"/>
      <c r="CK1180" s="2"/>
      <c r="CL1180" s="2"/>
      <c r="CM1180" s="2"/>
      <c r="CN1180" s="2"/>
      <c r="CO1180" s="2"/>
      <c r="CP1180" s="2"/>
      <c r="CQ1180" s="2"/>
      <c r="CR1180" s="2"/>
      <c r="CS1180" s="2"/>
      <c r="CT1180" s="2"/>
      <c r="CU1180" s="2"/>
      <c r="CV1180" s="2"/>
      <c r="CW1180" s="2"/>
      <c r="CX1180" s="2"/>
      <c r="CY1180" s="2"/>
      <c r="CZ1180" s="2"/>
      <c r="DA1180" s="2"/>
      <c r="DB1180" s="2"/>
      <c r="DC1180" s="2"/>
      <c r="DD1180" s="2"/>
      <c r="DE1180" s="2"/>
      <c r="DF1180" s="2"/>
      <c r="DG1180" s="2"/>
      <c r="DH1180" s="2"/>
      <c r="DI1180" s="2"/>
      <c r="DJ1180" s="2"/>
      <c r="DK1180" s="2"/>
      <c r="DL1180" s="2"/>
      <c r="DM1180" s="2"/>
      <c r="DN1180" s="2"/>
      <c r="DO1180" s="2"/>
      <c r="DP1180" s="2"/>
    </row>
    <row r="1181" spans="9:120" ht="9.9499999999999993" customHeight="1">
      <c r="I1181" s="2"/>
      <c r="J1181" s="2"/>
      <c r="K1181" s="2"/>
      <c r="L1181" s="2"/>
      <c r="M1181" s="2"/>
      <c r="N1181" s="2"/>
      <c r="O1181" s="2"/>
      <c r="P1181" s="2"/>
      <c r="Q1181" s="2"/>
      <c r="R1181" s="2"/>
      <c r="S1181" s="2"/>
      <c r="T1181" s="2"/>
      <c r="U1181" s="2"/>
      <c r="V1181" s="2"/>
      <c r="W1181" s="2"/>
      <c r="X1181" s="2"/>
      <c r="Y1181" s="2"/>
      <c r="Z1181" s="2"/>
      <c r="AA1181" s="2"/>
      <c r="AB1181" s="2"/>
      <c r="AC1181" s="2"/>
      <c r="AD1181" s="2"/>
      <c r="AE1181" s="2"/>
      <c r="AF1181" s="2"/>
      <c r="AG1181" s="2"/>
      <c r="AH1181" s="2"/>
      <c r="AI1181" s="2"/>
      <c r="AJ1181" s="2"/>
      <c r="AK1181" s="2"/>
      <c r="AL1181" s="2"/>
      <c r="AM1181" s="2"/>
      <c r="AN1181" s="2"/>
      <c r="AO1181" s="2"/>
      <c r="AP1181" s="2"/>
      <c r="AQ1181" s="2"/>
      <c r="AR1181" s="2"/>
      <c r="AS1181" s="2"/>
      <c r="AT1181" s="2"/>
      <c r="AU1181" s="2"/>
      <c r="AV1181" s="2"/>
      <c r="AW1181" s="2"/>
      <c r="AX1181" s="2"/>
      <c r="AY1181" s="2"/>
      <c r="AZ1181" s="2"/>
      <c r="BA1181" s="2"/>
      <c r="BB1181" s="2"/>
      <c r="BC1181" s="2"/>
      <c r="BD1181" s="2"/>
      <c r="BE1181" s="2"/>
      <c r="BF1181" s="2"/>
      <c r="BG1181" s="2"/>
      <c r="BH1181" s="2"/>
      <c r="BI1181" s="2"/>
      <c r="BJ1181" s="2"/>
      <c r="BK1181" s="2"/>
      <c r="BL1181" s="2"/>
      <c r="BM1181" s="2"/>
      <c r="BN1181" s="2"/>
      <c r="BO1181" s="2"/>
      <c r="BP1181" s="2"/>
      <c r="BQ1181" s="2"/>
      <c r="BR1181" s="2"/>
      <c r="BS1181" s="2"/>
      <c r="BT1181" s="2"/>
      <c r="BU1181" s="2"/>
      <c r="BV1181" s="2"/>
      <c r="BW1181" s="2"/>
      <c r="BX1181" s="2"/>
      <c r="BY1181" s="2"/>
      <c r="BZ1181" s="2"/>
      <c r="CA1181" s="2"/>
      <c r="CB1181" s="2"/>
      <c r="CC1181" s="2"/>
      <c r="CD1181" s="2"/>
      <c r="CE1181" s="2"/>
      <c r="CF1181" s="2"/>
      <c r="CG1181" s="2"/>
      <c r="CH1181" s="2"/>
      <c r="CI1181" s="2"/>
      <c r="CJ1181" s="2"/>
      <c r="CK1181" s="2"/>
      <c r="CL1181" s="2"/>
      <c r="CM1181" s="2"/>
      <c r="CN1181" s="2"/>
      <c r="CO1181" s="2"/>
      <c r="CP1181" s="2"/>
      <c r="CQ1181" s="2"/>
      <c r="CR1181" s="2"/>
      <c r="CS1181" s="2"/>
      <c r="CT1181" s="2"/>
      <c r="CU1181" s="2"/>
      <c r="CV1181" s="2"/>
      <c r="CW1181" s="2"/>
      <c r="CX1181" s="2"/>
      <c r="CY1181" s="2"/>
      <c r="CZ1181" s="2"/>
      <c r="DA1181" s="2"/>
      <c r="DB1181" s="2"/>
      <c r="DC1181" s="2"/>
      <c r="DD1181" s="2"/>
      <c r="DE1181" s="2"/>
      <c r="DF1181" s="2"/>
      <c r="DG1181" s="2"/>
      <c r="DH1181" s="2"/>
      <c r="DI1181" s="2"/>
      <c r="DJ1181" s="2"/>
      <c r="DK1181" s="2"/>
      <c r="DL1181" s="2"/>
      <c r="DM1181" s="2"/>
      <c r="DN1181" s="2"/>
      <c r="DO1181" s="2"/>
      <c r="DP1181" s="2"/>
    </row>
    <row r="1182" spans="9:120" ht="9.9499999999999993" customHeight="1">
      <c r="I1182" s="2"/>
      <c r="J1182" s="2"/>
      <c r="K1182" s="2"/>
      <c r="L1182" s="2"/>
      <c r="M1182" s="2"/>
      <c r="N1182" s="2"/>
      <c r="O1182" s="2"/>
      <c r="P1182" s="2"/>
      <c r="Q1182" s="2"/>
      <c r="R1182" s="2"/>
      <c r="S1182" s="2"/>
      <c r="T1182" s="2"/>
      <c r="U1182" s="2"/>
      <c r="V1182" s="2"/>
      <c r="W1182" s="2"/>
      <c r="X1182" s="2"/>
      <c r="Y1182" s="2"/>
      <c r="Z1182" s="2"/>
      <c r="AA1182" s="2"/>
      <c r="AB1182" s="2"/>
      <c r="AC1182" s="2"/>
      <c r="AD1182" s="2"/>
      <c r="AE1182" s="2"/>
      <c r="AF1182" s="2"/>
      <c r="AG1182" s="2"/>
      <c r="AH1182" s="2"/>
      <c r="AI1182" s="2"/>
      <c r="AJ1182" s="2"/>
      <c r="AK1182" s="2"/>
      <c r="AL1182" s="2"/>
      <c r="AM1182" s="2"/>
      <c r="AN1182" s="2"/>
      <c r="AO1182" s="2"/>
      <c r="AP1182" s="2"/>
      <c r="AQ1182" s="2"/>
      <c r="AR1182" s="2"/>
      <c r="AS1182" s="2"/>
      <c r="AT1182" s="2"/>
      <c r="AU1182" s="2"/>
      <c r="AV1182" s="2"/>
      <c r="AW1182" s="2"/>
      <c r="AX1182" s="2"/>
      <c r="AY1182" s="2"/>
      <c r="AZ1182" s="2"/>
      <c r="BA1182" s="2"/>
      <c r="BB1182" s="2"/>
      <c r="BC1182" s="2"/>
      <c r="BD1182" s="2"/>
      <c r="BE1182" s="2"/>
      <c r="BF1182" s="2"/>
      <c r="BG1182" s="2"/>
      <c r="BH1182" s="2"/>
      <c r="BI1182" s="2"/>
      <c r="BJ1182" s="2"/>
      <c r="BK1182" s="2"/>
      <c r="BL1182" s="2"/>
      <c r="BM1182" s="2"/>
      <c r="BN1182" s="2"/>
      <c r="BO1182" s="2"/>
      <c r="BP1182" s="2"/>
      <c r="BQ1182" s="2"/>
      <c r="BR1182" s="2"/>
      <c r="BS1182" s="2"/>
      <c r="BT1182" s="2"/>
      <c r="BU1182" s="2"/>
      <c r="BV1182" s="2"/>
      <c r="BW1182" s="2"/>
      <c r="BX1182" s="2"/>
      <c r="BY1182" s="2"/>
      <c r="BZ1182" s="2"/>
      <c r="CA1182" s="2"/>
      <c r="CB1182" s="2"/>
      <c r="CC1182" s="2"/>
      <c r="CD1182" s="2"/>
      <c r="CE1182" s="2"/>
      <c r="CF1182" s="2"/>
      <c r="CG1182" s="2"/>
      <c r="CH1182" s="2"/>
      <c r="CI1182" s="2"/>
      <c r="CJ1182" s="2"/>
      <c r="CK1182" s="2"/>
      <c r="CL1182" s="2"/>
      <c r="CM1182" s="2"/>
      <c r="CN1182" s="2"/>
      <c r="CO1182" s="2"/>
      <c r="CP1182" s="2"/>
      <c r="CQ1182" s="2"/>
      <c r="CR1182" s="2"/>
      <c r="CS1182" s="2"/>
      <c r="CT1182" s="2"/>
      <c r="CU1182" s="2"/>
      <c r="CV1182" s="2"/>
      <c r="CW1182" s="2"/>
      <c r="CX1182" s="2"/>
      <c r="CY1182" s="2"/>
      <c r="CZ1182" s="2"/>
      <c r="DA1182" s="2"/>
      <c r="DB1182" s="2"/>
      <c r="DC1182" s="2"/>
      <c r="DD1182" s="2"/>
      <c r="DE1182" s="2"/>
      <c r="DF1182" s="2"/>
      <c r="DG1182" s="2"/>
      <c r="DH1182" s="2"/>
      <c r="DI1182" s="2"/>
      <c r="DJ1182" s="2"/>
      <c r="DK1182" s="2"/>
      <c r="DL1182" s="2"/>
      <c r="DM1182" s="2"/>
      <c r="DN1182" s="2"/>
      <c r="DO1182" s="2"/>
      <c r="DP1182" s="2"/>
    </row>
    <row r="1183" spans="9:120" ht="9.9499999999999993" customHeight="1">
      <c r="I1183" s="2"/>
      <c r="J1183" s="2"/>
      <c r="K1183" s="2"/>
      <c r="L1183" s="2"/>
      <c r="M1183" s="2"/>
      <c r="N1183" s="2"/>
      <c r="O1183" s="2"/>
      <c r="P1183" s="2"/>
      <c r="Q1183" s="2"/>
      <c r="R1183" s="2"/>
      <c r="S1183" s="2"/>
      <c r="T1183" s="2"/>
      <c r="U1183" s="2"/>
      <c r="V1183" s="2"/>
      <c r="W1183" s="2"/>
      <c r="X1183" s="2"/>
      <c r="Y1183" s="2"/>
      <c r="Z1183" s="2"/>
      <c r="AA1183" s="2"/>
      <c r="AB1183" s="2"/>
      <c r="AC1183" s="2"/>
      <c r="AD1183" s="2"/>
      <c r="AE1183" s="2"/>
      <c r="AF1183" s="2"/>
      <c r="AG1183" s="2"/>
      <c r="AH1183" s="2"/>
      <c r="AI1183" s="2"/>
      <c r="AJ1183" s="2"/>
      <c r="AK1183" s="2"/>
      <c r="AL1183" s="2"/>
      <c r="AM1183" s="2"/>
      <c r="AN1183" s="2"/>
      <c r="AO1183" s="2"/>
      <c r="AP1183" s="2"/>
      <c r="AQ1183" s="2"/>
      <c r="AR1183" s="2"/>
      <c r="AS1183" s="2"/>
      <c r="AT1183" s="2"/>
      <c r="AU1183" s="2"/>
      <c r="AV1183" s="2"/>
      <c r="AW1183" s="2"/>
      <c r="AX1183" s="2"/>
      <c r="AY1183" s="2"/>
      <c r="AZ1183" s="2"/>
      <c r="BA1183" s="2"/>
      <c r="BB1183" s="2"/>
      <c r="BC1183" s="2"/>
      <c r="BD1183" s="2"/>
      <c r="BE1183" s="2"/>
      <c r="BF1183" s="2"/>
      <c r="BG1183" s="2"/>
      <c r="BH1183" s="2"/>
      <c r="BI1183" s="2"/>
      <c r="BJ1183" s="2"/>
      <c r="BK1183" s="2"/>
      <c r="BL1183" s="2"/>
      <c r="BM1183" s="2"/>
      <c r="BN1183" s="2"/>
      <c r="BO1183" s="2"/>
      <c r="BP1183" s="2"/>
      <c r="BQ1183" s="2"/>
      <c r="BR1183" s="2"/>
      <c r="BS1183" s="2"/>
      <c r="BT1183" s="2"/>
      <c r="BU1183" s="2"/>
      <c r="BV1183" s="2"/>
      <c r="BW1183" s="2"/>
      <c r="BX1183" s="2"/>
      <c r="BY1183" s="2"/>
      <c r="BZ1183" s="2"/>
      <c r="CA1183" s="2"/>
      <c r="CB1183" s="2"/>
      <c r="CC1183" s="2"/>
      <c r="CD1183" s="2"/>
      <c r="CE1183" s="2"/>
      <c r="CF1183" s="2"/>
      <c r="CG1183" s="2"/>
      <c r="CH1183" s="2"/>
      <c r="CI1183" s="2"/>
      <c r="CJ1183" s="2"/>
      <c r="CK1183" s="2"/>
      <c r="CL1183" s="2"/>
      <c r="CM1183" s="2"/>
      <c r="CN1183" s="2"/>
      <c r="CO1183" s="2"/>
      <c r="CP1183" s="2"/>
      <c r="CQ1183" s="2"/>
      <c r="CR1183" s="2"/>
      <c r="CS1183" s="2"/>
      <c r="CT1183" s="2"/>
      <c r="CU1183" s="2"/>
      <c r="CV1183" s="2"/>
      <c r="CW1183" s="2"/>
      <c r="CX1183" s="2"/>
      <c r="CY1183" s="2"/>
      <c r="CZ1183" s="2"/>
      <c r="DA1183" s="2"/>
      <c r="DB1183" s="2"/>
      <c r="DC1183" s="2"/>
      <c r="DD1183" s="2"/>
      <c r="DE1183" s="2"/>
      <c r="DF1183" s="2"/>
      <c r="DG1183" s="2"/>
      <c r="DH1183" s="2"/>
      <c r="DI1183" s="2"/>
      <c r="DJ1183" s="2"/>
      <c r="DK1183" s="2"/>
      <c r="DL1183" s="2"/>
      <c r="DM1183" s="2"/>
      <c r="DN1183" s="2"/>
      <c r="DO1183" s="2"/>
      <c r="DP1183" s="2"/>
    </row>
    <row r="1184" spans="9:120" ht="9.9499999999999993" customHeight="1">
      <c r="I1184" s="2"/>
      <c r="J1184" s="2"/>
      <c r="K1184" s="2"/>
      <c r="L1184" s="2"/>
      <c r="M1184" s="2"/>
      <c r="N1184" s="2"/>
      <c r="O1184" s="2"/>
      <c r="P1184" s="2"/>
      <c r="Q1184" s="2"/>
      <c r="R1184" s="2"/>
      <c r="S1184" s="2"/>
      <c r="T1184" s="2"/>
      <c r="U1184" s="2"/>
      <c r="V1184" s="2"/>
      <c r="W1184" s="2"/>
      <c r="X1184" s="2"/>
      <c r="Y1184" s="2"/>
      <c r="Z1184" s="2"/>
      <c r="AA1184" s="2"/>
      <c r="AB1184" s="2"/>
      <c r="AC1184" s="2"/>
      <c r="AD1184" s="2"/>
      <c r="AE1184" s="2"/>
      <c r="AF1184" s="2"/>
      <c r="AG1184" s="2"/>
      <c r="AH1184" s="2"/>
      <c r="AI1184" s="2"/>
      <c r="AJ1184" s="2"/>
      <c r="AK1184" s="2"/>
      <c r="AL1184" s="2"/>
      <c r="AM1184" s="2"/>
      <c r="AN1184" s="2"/>
      <c r="AO1184" s="2"/>
      <c r="AP1184" s="2"/>
      <c r="AQ1184" s="2"/>
      <c r="AR1184" s="2"/>
      <c r="AS1184" s="2"/>
      <c r="AT1184" s="2"/>
      <c r="AU1184" s="2"/>
      <c r="AV1184" s="2"/>
      <c r="AW1184" s="2"/>
      <c r="AX1184" s="2"/>
      <c r="AY1184" s="2"/>
      <c r="AZ1184" s="2"/>
      <c r="BA1184" s="2"/>
      <c r="BB1184" s="2"/>
      <c r="BC1184" s="2"/>
      <c r="BD1184" s="2"/>
      <c r="BE1184" s="2"/>
      <c r="BF1184" s="2"/>
      <c r="BG1184" s="2"/>
      <c r="BH1184" s="2"/>
      <c r="BI1184" s="2"/>
      <c r="BJ1184" s="2"/>
      <c r="BK1184" s="2"/>
      <c r="BL1184" s="2"/>
      <c r="BM1184" s="2"/>
      <c r="BN1184" s="2"/>
      <c r="BO1184" s="2"/>
      <c r="BP1184" s="2"/>
      <c r="BQ1184" s="2"/>
      <c r="BR1184" s="2"/>
      <c r="BS1184" s="2"/>
      <c r="BT1184" s="2"/>
      <c r="BU1184" s="2"/>
      <c r="BV1184" s="2"/>
      <c r="BW1184" s="2"/>
      <c r="BX1184" s="2"/>
      <c r="BY1184" s="2"/>
      <c r="BZ1184" s="2"/>
      <c r="CA1184" s="2"/>
      <c r="CB1184" s="2"/>
      <c r="CC1184" s="2"/>
      <c r="CD1184" s="2"/>
      <c r="CE1184" s="2"/>
      <c r="CF1184" s="2"/>
      <c r="CG1184" s="2"/>
      <c r="CH1184" s="2"/>
      <c r="CI1184" s="2"/>
      <c r="CJ1184" s="2"/>
      <c r="CK1184" s="2"/>
      <c r="CL1184" s="2"/>
      <c r="CM1184" s="2"/>
      <c r="CN1184" s="2"/>
      <c r="CO1184" s="2"/>
      <c r="CP1184" s="2"/>
      <c r="CQ1184" s="2"/>
      <c r="CR1184" s="2"/>
      <c r="CS1184" s="2"/>
      <c r="CT1184" s="2"/>
      <c r="CU1184" s="2"/>
      <c r="CV1184" s="2"/>
      <c r="CW1184" s="2"/>
      <c r="CX1184" s="2"/>
      <c r="CY1184" s="2"/>
      <c r="CZ1184" s="2"/>
      <c r="DA1184" s="2"/>
      <c r="DB1184" s="2"/>
      <c r="DC1184" s="2"/>
      <c r="DD1184" s="2"/>
      <c r="DE1184" s="2"/>
      <c r="DF1184" s="2"/>
      <c r="DG1184" s="2"/>
      <c r="DH1184" s="2"/>
      <c r="DI1184" s="2"/>
      <c r="DJ1184" s="2"/>
      <c r="DK1184" s="2"/>
      <c r="DL1184" s="2"/>
      <c r="DM1184" s="2"/>
      <c r="DN1184" s="2"/>
      <c r="DO1184" s="2"/>
      <c r="DP1184" s="2"/>
    </row>
    <row r="1185" spans="9:120" ht="9.9499999999999993" customHeight="1">
      <c r="I1185" s="2"/>
      <c r="J1185" s="2"/>
      <c r="K1185" s="2"/>
      <c r="L1185" s="2"/>
      <c r="M1185" s="2"/>
      <c r="N1185" s="2"/>
      <c r="O1185" s="2"/>
      <c r="P1185" s="2"/>
      <c r="Q1185" s="2"/>
      <c r="R1185" s="2"/>
      <c r="S1185" s="2"/>
      <c r="T1185" s="2"/>
      <c r="U1185" s="2"/>
      <c r="V1185" s="2"/>
      <c r="W1185" s="2"/>
      <c r="X1185" s="2"/>
      <c r="Y1185" s="2"/>
      <c r="Z1185" s="2"/>
      <c r="AA1185" s="2"/>
      <c r="AB1185" s="2"/>
      <c r="AC1185" s="2"/>
      <c r="AD1185" s="2"/>
      <c r="AE1185" s="2"/>
      <c r="AF1185" s="2"/>
      <c r="AG1185" s="2"/>
      <c r="AH1185" s="2"/>
      <c r="AI1185" s="2"/>
      <c r="AJ1185" s="2"/>
      <c r="AK1185" s="2"/>
      <c r="AL1185" s="2"/>
      <c r="AM1185" s="2"/>
      <c r="AN1185" s="2"/>
      <c r="AO1185" s="2"/>
      <c r="AP1185" s="2"/>
      <c r="AQ1185" s="2"/>
      <c r="AR1185" s="2"/>
      <c r="AS1185" s="2"/>
      <c r="AT1185" s="2"/>
      <c r="AU1185" s="2"/>
      <c r="AV1185" s="2"/>
      <c r="AW1185" s="2"/>
      <c r="AX1185" s="2"/>
      <c r="AY1185" s="2"/>
      <c r="AZ1185" s="2"/>
      <c r="BA1185" s="2"/>
      <c r="BB1185" s="2"/>
      <c r="BC1185" s="2"/>
      <c r="BD1185" s="2"/>
      <c r="BE1185" s="2"/>
      <c r="BF1185" s="2"/>
      <c r="BG1185" s="2"/>
      <c r="BH1185" s="2"/>
      <c r="BI1185" s="2"/>
      <c r="BJ1185" s="2"/>
      <c r="BK1185" s="2"/>
      <c r="BL1185" s="2"/>
      <c r="BM1185" s="2"/>
      <c r="BN1185" s="2"/>
      <c r="BO1185" s="2"/>
      <c r="BP1185" s="2"/>
      <c r="BQ1185" s="2"/>
      <c r="BR1185" s="2"/>
      <c r="BS1185" s="2"/>
      <c r="BT1185" s="2"/>
      <c r="BU1185" s="2"/>
      <c r="BV1185" s="2"/>
      <c r="BW1185" s="2"/>
      <c r="BX1185" s="2"/>
      <c r="BY1185" s="2"/>
      <c r="BZ1185" s="2"/>
      <c r="CA1185" s="2"/>
      <c r="CB1185" s="2"/>
      <c r="CC1185" s="2"/>
      <c r="CD1185" s="2"/>
      <c r="CE1185" s="2"/>
      <c r="CF1185" s="2"/>
      <c r="CG1185" s="2"/>
      <c r="CH1185" s="2"/>
      <c r="CI1185" s="2"/>
      <c r="CJ1185" s="2"/>
      <c r="CK1185" s="2"/>
      <c r="CL1185" s="2"/>
      <c r="CM1185" s="2"/>
      <c r="CN1185" s="2"/>
      <c r="CO1185" s="2"/>
      <c r="CP1185" s="2"/>
      <c r="CQ1185" s="2"/>
      <c r="CR1185" s="2"/>
      <c r="CS1185" s="2"/>
      <c r="CT1185" s="2"/>
      <c r="CU1185" s="2"/>
      <c r="CV1185" s="2"/>
      <c r="CW1185" s="2"/>
      <c r="CX1185" s="2"/>
      <c r="CY1185" s="2"/>
      <c r="CZ1185" s="2"/>
      <c r="DA1185" s="2"/>
      <c r="DB1185" s="2"/>
      <c r="DC1185" s="2"/>
      <c r="DD1185" s="2"/>
      <c r="DE1185" s="2"/>
      <c r="DF1185" s="2"/>
      <c r="DG1185" s="2"/>
      <c r="DH1185" s="2"/>
      <c r="DI1185" s="2"/>
      <c r="DJ1185" s="2"/>
      <c r="DK1185" s="2"/>
      <c r="DL1185" s="2"/>
      <c r="DM1185" s="2"/>
      <c r="DN1185" s="2"/>
      <c r="DO1185" s="2"/>
      <c r="DP1185" s="2"/>
    </row>
    <row r="1186" spans="9:120" ht="9.9499999999999993" customHeight="1">
      <c r="I1186" s="2"/>
      <c r="J1186" s="2"/>
      <c r="K1186" s="2"/>
      <c r="L1186" s="2"/>
      <c r="M1186" s="2"/>
      <c r="N1186" s="2"/>
      <c r="O1186" s="2"/>
      <c r="P1186" s="2"/>
      <c r="Q1186" s="2"/>
      <c r="R1186" s="2"/>
      <c r="S1186" s="2"/>
      <c r="T1186" s="2"/>
      <c r="U1186" s="2"/>
      <c r="V1186" s="2"/>
      <c r="W1186" s="2"/>
      <c r="X1186" s="2"/>
      <c r="Y1186" s="2"/>
      <c r="Z1186" s="2"/>
      <c r="AA1186" s="2"/>
      <c r="AB1186" s="2"/>
      <c r="AC1186" s="2"/>
      <c r="AD1186" s="2"/>
      <c r="AE1186" s="2"/>
      <c r="AF1186" s="2"/>
      <c r="AG1186" s="2"/>
      <c r="AH1186" s="2"/>
      <c r="AI1186" s="2"/>
      <c r="AJ1186" s="2"/>
      <c r="AK1186" s="2"/>
      <c r="AL1186" s="2"/>
      <c r="AM1186" s="2"/>
      <c r="AN1186" s="2"/>
      <c r="AO1186" s="2"/>
      <c r="AP1186" s="2"/>
      <c r="AQ1186" s="2"/>
      <c r="AR1186" s="2"/>
      <c r="AS1186" s="2"/>
      <c r="AT1186" s="2"/>
      <c r="AU1186" s="2"/>
      <c r="AV1186" s="2"/>
      <c r="AW1186" s="2"/>
      <c r="AX1186" s="2"/>
      <c r="AY1186" s="2"/>
      <c r="AZ1186" s="2"/>
      <c r="BA1186" s="2"/>
      <c r="BB1186" s="2"/>
      <c r="BC1186" s="2"/>
      <c r="BD1186" s="2"/>
      <c r="BE1186" s="2"/>
      <c r="BF1186" s="2"/>
      <c r="BG1186" s="2"/>
      <c r="BH1186" s="2"/>
      <c r="BI1186" s="2"/>
      <c r="BJ1186" s="2"/>
      <c r="BK1186" s="2"/>
      <c r="BL1186" s="2"/>
      <c r="BM1186" s="2"/>
      <c r="BN1186" s="2"/>
      <c r="BO1186" s="2"/>
      <c r="BP1186" s="2"/>
      <c r="BQ1186" s="2"/>
      <c r="BR1186" s="2"/>
      <c r="BS1186" s="2"/>
      <c r="BT1186" s="2"/>
      <c r="BU1186" s="2"/>
      <c r="BV1186" s="2"/>
      <c r="BW1186" s="2"/>
      <c r="BX1186" s="2"/>
      <c r="BY1186" s="2"/>
      <c r="BZ1186" s="2"/>
      <c r="CA1186" s="2"/>
      <c r="CB1186" s="2"/>
      <c r="CC1186" s="2"/>
      <c r="CD1186" s="2"/>
      <c r="CE1186" s="2"/>
      <c r="CF1186" s="2"/>
      <c r="CG1186" s="2"/>
      <c r="CH1186" s="2"/>
      <c r="CI1186" s="2"/>
      <c r="CJ1186" s="2"/>
      <c r="CK1186" s="2"/>
      <c r="CL1186" s="2"/>
      <c r="CM1186" s="2"/>
      <c r="CN1186" s="2"/>
      <c r="CO1186" s="2"/>
      <c r="CP1186" s="2"/>
      <c r="CQ1186" s="2"/>
      <c r="CR1186" s="2"/>
      <c r="CS1186" s="2"/>
      <c r="CT1186" s="2"/>
      <c r="CU1186" s="2"/>
      <c r="CV1186" s="2"/>
      <c r="CW1186" s="2"/>
      <c r="CX1186" s="2"/>
      <c r="CY1186" s="2"/>
      <c r="CZ1186" s="2"/>
      <c r="DA1186" s="2"/>
      <c r="DB1186" s="2"/>
      <c r="DC1186" s="2"/>
      <c r="DD1186" s="2"/>
      <c r="DE1186" s="2"/>
      <c r="DF1186" s="2"/>
      <c r="DG1186" s="2"/>
      <c r="DH1186" s="2"/>
      <c r="DI1186" s="2"/>
      <c r="DJ1186" s="2"/>
      <c r="DK1186" s="2"/>
      <c r="DL1186" s="2"/>
      <c r="DM1186" s="2"/>
      <c r="DN1186" s="2"/>
      <c r="DO1186" s="2"/>
      <c r="DP1186" s="2"/>
    </row>
    <row r="1187" spans="9:120" ht="9.9499999999999993" customHeight="1">
      <c r="I1187" s="2"/>
      <c r="J1187" s="2"/>
      <c r="K1187" s="2"/>
      <c r="L1187" s="2"/>
      <c r="M1187" s="2"/>
      <c r="N1187" s="2"/>
      <c r="O1187" s="2"/>
      <c r="P1187" s="2"/>
      <c r="Q1187" s="2"/>
      <c r="R1187" s="2"/>
      <c r="S1187" s="2"/>
      <c r="T1187" s="2"/>
      <c r="U1187" s="2"/>
      <c r="V1187" s="2"/>
      <c r="W1187" s="2"/>
      <c r="X1187" s="2"/>
      <c r="Y1187" s="2"/>
      <c r="Z1187" s="2"/>
      <c r="AA1187" s="2"/>
      <c r="AB1187" s="2"/>
      <c r="AC1187" s="2"/>
      <c r="AD1187" s="2"/>
      <c r="AE1187" s="2"/>
      <c r="AF1187" s="2"/>
      <c r="AG1187" s="2"/>
      <c r="AH1187" s="2"/>
      <c r="AI1187" s="2"/>
      <c r="AJ1187" s="2"/>
      <c r="AK1187" s="2"/>
      <c r="AL1187" s="2"/>
      <c r="AM1187" s="2"/>
      <c r="AN1187" s="2"/>
      <c r="AO1187" s="2"/>
      <c r="AP1187" s="2"/>
      <c r="AQ1187" s="2"/>
      <c r="AR1187" s="2"/>
      <c r="AS1187" s="2"/>
      <c r="AT1187" s="2"/>
      <c r="AU1187" s="2"/>
      <c r="AV1187" s="2"/>
      <c r="AW1187" s="2"/>
      <c r="AX1187" s="2"/>
      <c r="AY1187" s="2"/>
      <c r="AZ1187" s="2"/>
      <c r="BA1187" s="2"/>
      <c r="BB1187" s="2"/>
      <c r="BC1187" s="2"/>
      <c r="BD1187" s="2"/>
      <c r="BE1187" s="2"/>
      <c r="BF1187" s="2"/>
      <c r="BG1187" s="2"/>
      <c r="BH1187" s="2"/>
      <c r="BI1187" s="2"/>
      <c r="BJ1187" s="2"/>
      <c r="BK1187" s="2"/>
      <c r="BL1187" s="2"/>
      <c r="BM1187" s="2"/>
      <c r="BN1187" s="2"/>
      <c r="BO1187" s="2"/>
      <c r="BP1187" s="2"/>
      <c r="BQ1187" s="2"/>
      <c r="BR1187" s="2"/>
      <c r="BS1187" s="2"/>
      <c r="BT1187" s="2"/>
      <c r="BU1187" s="2"/>
      <c r="BV1187" s="2"/>
      <c r="BW1187" s="2"/>
      <c r="BX1187" s="2"/>
      <c r="BY1187" s="2"/>
      <c r="BZ1187" s="2"/>
      <c r="CA1187" s="2"/>
      <c r="CB1187" s="2"/>
      <c r="CC1187" s="2"/>
      <c r="CD1187" s="2"/>
      <c r="CE1187" s="2"/>
      <c r="CF1187" s="2"/>
      <c r="CG1187" s="2"/>
      <c r="CH1187" s="2"/>
      <c r="CI1187" s="2"/>
      <c r="CJ1187" s="2"/>
      <c r="CK1187" s="2"/>
      <c r="CL1187" s="2"/>
      <c r="CM1187" s="2"/>
      <c r="CN1187" s="2"/>
      <c r="CO1187" s="2"/>
      <c r="CP1187" s="2"/>
      <c r="CQ1187" s="2"/>
      <c r="CR1187" s="2"/>
      <c r="CS1187" s="2"/>
      <c r="CT1187" s="2"/>
      <c r="CU1187" s="2"/>
      <c r="CV1187" s="2"/>
      <c r="CW1187" s="2"/>
      <c r="CX1187" s="2"/>
      <c r="CY1187" s="2"/>
      <c r="CZ1187" s="2"/>
      <c r="DA1187" s="2"/>
      <c r="DB1187" s="2"/>
      <c r="DC1187" s="2"/>
      <c r="DD1187" s="2"/>
      <c r="DE1187" s="2"/>
      <c r="DF1187" s="2"/>
      <c r="DG1187" s="2"/>
      <c r="DH1187" s="2"/>
      <c r="DI1187" s="2"/>
      <c r="DJ1187" s="2"/>
      <c r="DK1187" s="2"/>
      <c r="DL1187" s="2"/>
      <c r="DM1187" s="2"/>
      <c r="DN1187" s="2"/>
      <c r="DO1187" s="2"/>
      <c r="DP1187" s="2"/>
    </row>
    <row r="1188" spans="9:120" ht="9.9499999999999993" customHeight="1">
      <c r="I1188" s="2"/>
      <c r="J1188" s="2"/>
      <c r="K1188" s="2"/>
      <c r="L1188" s="2"/>
      <c r="M1188" s="2"/>
      <c r="N1188" s="2"/>
      <c r="O1188" s="2"/>
      <c r="P1188" s="2"/>
      <c r="Q1188" s="2"/>
      <c r="R1188" s="2"/>
      <c r="S1188" s="2"/>
      <c r="T1188" s="2"/>
      <c r="U1188" s="2"/>
      <c r="V1188" s="2"/>
      <c r="W1188" s="2"/>
      <c r="X1188" s="2"/>
      <c r="Y1188" s="2"/>
      <c r="Z1188" s="2"/>
      <c r="AA1188" s="2"/>
      <c r="AB1188" s="2"/>
      <c r="AC1188" s="2"/>
      <c r="AD1188" s="2"/>
      <c r="AE1188" s="2"/>
      <c r="AF1188" s="2"/>
      <c r="AG1188" s="2"/>
      <c r="AH1188" s="2"/>
      <c r="AI1188" s="2"/>
      <c r="AJ1188" s="2"/>
      <c r="AK1188" s="2"/>
      <c r="AL1188" s="2"/>
      <c r="AM1188" s="2"/>
      <c r="AN1188" s="2"/>
      <c r="AO1188" s="2"/>
      <c r="AP1188" s="2"/>
      <c r="AQ1188" s="2"/>
      <c r="AR1188" s="2"/>
      <c r="AS1188" s="2"/>
      <c r="AT1188" s="2"/>
      <c r="AU1188" s="2"/>
      <c r="AV1188" s="2"/>
      <c r="AW1188" s="2"/>
      <c r="AX1188" s="2"/>
      <c r="AY1188" s="2"/>
      <c r="AZ1188" s="2"/>
      <c r="BA1188" s="2"/>
      <c r="BB1188" s="2"/>
      <c r="BC1188" s="2"/>
      <c r="BD1188" s="2"/>
      <c r="BE1188" s="2"/>
      <c r="BF1188" s="2"/>
      <c r="BG1188" s="2"/>
      <c r="BH1188" s="2"/>
      <c r="BI1188" s="2"/>
      <c r="BJ1188" s="2"/>
      <c r="BK1188" s="2"/>
      <c r="BL1188" s="2"/>
      <c r="BM1188" s="2"/>
      <c r="BN1188" s="2"/>
      <c r="BO1188" s="2"/>
      <c r="BP1188" s="2"/>
      <c r="BQ1188" s="2"/>
      <c r="BR1188" s="2"/>
      <c r="BS1188" s="2"/>
      <c r="BT1188" s="2"/>
      <c r="BU1188" s="2"/>
      <c r="BV1188" s="2"/>
      <c r="BW1188" s="2"/>
      <c r="BX1188" s="2"/>
      <c r="BY1188" s="2"/>
      <c r="BZ1188" s="2"/>
      <c r="CA1188" s="2"/>
      <c r="CB1188" s="2"/>
      <c r="CC1188" s="2"/>
      <c r="CD1188" s="2"/>
      <c r="CE1188" s="2"/>
      <c r="CF1188" s="2"/>
      <c r="CG1188" s="2"/>
      <c r="CH1188" s="2"/>
      <c r="CI1188" s="2"/>
      <c r="CJ1188" s="2"/>
      <c r="CK1188" s="2"/>
      <c r="CL1188" s="2"/>
      <c r="CM1188" s="2"/>
      <c r="CN1188" s="2"/>
      <c r="CO1188" s="2"/>
      <c r="CP1188" s="2"/>
      <c r="CQ1188" s="2"/>
      <c r="CR1188" s="2"/>
      <c r="CS1188" s="2"/>
      <c r="CT1188" s="2"/>
      <c r="CU1188" s="2"/>
      <c r="CV1188" s="2"/>
      <c r="CW1188" s="2"/>
      <c r="CX1188" s="2"/>
      <c r="CY1188" s="2"/>
      <c r="CZ1188" s="2"/>
      <c r="DA1188" s="2"/>
      <c r="DB1188" s="2"/>
      <c r="DC1188" s="2"/>
      <c r="DD1188" s="2"/>
      <c r="DE1188" s="2"/>
      <c r="DF1188" s="2"/>
      <c r="DG1188" s="2"/>
      <c r="DH1188" s="2"/>
      <c r="DI1188" s="2"/>
      <c r="DJ1188" s="2"/>
      <c r="DK1188" s="2"/>
      <c r="DL1188" s="2"/>
      <c r="DM1188" s="2"/>
      <c r="DN1188" s="2"/>
      <c r="DO1188" s="2"/>
      <c r="DP1188" s="2"/>
    </row>
    <row r="1189" spans="9:120" ht="9.9499999999999993" customHeight="1">
      <c r="I1189" s="2"/>
      <c r="J1189" s="2"/>
      <c r="K1189" s="2"/>
      <c r="L1189" s="2"/>
      <c r="M1189" s="2"/>
      <c r="N1189" s="2"/>
      <c r="O1189" s="2"/>
      <c r="P1189" s="2"/>
      <c r="Q1189" s="2"/>
      <c r="R1189" s="2"/>
      <c r="S1189" s="2"/>
      <c r="T1189" s="2"/>
      <c r="U1189" s="2"/>
      <c r="V1189" s="2"/>
      <c r="W1189" s="2"/>
      <c r="X1189" s="2"/>
      <c r="Y1189" s="2"/>
      <c r="Z1189" s="2"/>
      <c r="AA1189" s="2"/>
      <c r="AB1189" s="2"/>
      <c r="AC1189" s="2"/>
      <c r="AD1189" s="2"/>
      <c r="AE1189" s="2"/>
      <c r="AF1189" s="2"/>
      <c r="AG1189" s="2"/>
      <c r="AH1189" s="2"/>
      <c r="AI1189" s="2"/>
      <c r="AJ1189" s="2"/>
      <c r="AK1189" s="2"/>
      <c r="AL1189" s="2"/>
      <c r="AM1189" s="2"/>
      <c r="AN1189" s="2"/>
      <c r="AO1189" s="2"/>
      <c r="AP1189" s="2"/>
      <c r="AQ1189" s="2"/>
      <c r="AR1189" s="2"/>
      <c r="AS1189" s="2"/>
      <c r="AT1189" s="2"/>
      <c r="AU1189" s="2"/>
      <c r="AV1189" s="2"/>
      <c r="AW1189" s="2"/>
      <c r="AX1189" s="2"/>
      <c r="AY1189" s="2"/>
      <c r="AZ1189" s="2"/>
      <c r="BA1189" s="2"/>
      <c r="BB1189" s="2"/>
      <c r="BC1189" s="2"/>
      <c r="BD1189" s="2"/>
      <c r="BE1189" s="2"/>
      <c r="BF1189" s="2"/>
      <c r="BG1189" s="2"/>
      <c r="BH1189" s="2"/>
      <c r="BI1189" s="2"/>
      <c r="BJ1189" s="2"/>
      <c r="BK1189" s="2"/>
      <c r="BL1189" s="2"/>
      <c r="BM1189" s="2"/>
      <c r="BN1189" s="2"/>
      <c r="BO1189" s="2"/>
      <c r="BP1189" s="2"/>
      <c r="BQ1189" s="2"/>
      <c r="BR1189" s="2"/>
      <c r="BS1189" s="2"/>
      <c r="BT1189" s="2"/>
      <c r="BU1189" s="2"/>
      <c r="BV1189" s="2"/>
      <c r="BW1189" s="2"/>
      <c r="BX1189" s="2"/>
      <c r="BY1189" s="2"/>
      <c r="BZ1189" s="2"/>
      <c r="CA1189" s="2"/>
      <c r="CB1189" s="2"/>
      <c r="CC1189" s="2"/>
      <c r="CD1189" s="2"/>
      <c r="CE1189" s="2"/>
      <c r="CF1189" s="2"/>
      <c r="CG1189" s="2"/>
      <c r="CH1189" s="2"/>
      <c r="CI1189" s="2"/>
      <c r="CJ1189" s="2"/>
      <c r="CK1189" s="2"/>
      <c r="CL1189" s="2"/>
      <c r="CM1189" s="2"/>
      <c r="CN1189" s="2"/>
      <c r="CO1189" s="2"/>
      <c r="CP1189" s="2"/>
      <c r="CQ1189" s="2"/>
      <c r="CR1189" s="2"/>
      <c r="CS1189" s="2"/>
      <c r="CT1189" s="2"/>
      <c r="CU1189" s="2"/>
      <c r="CV1189" s="2"/>
      <c r="CW1189" s="2"/>
      <c r="CX1189" s="2"/>
      <c r="CY1189" s="2"/>
      <c r="CZ1189" s="2"/>
      <c r="DA1189" s="2"/>
      <c r="DB1189" s="2"/>
      <c r="DC1189" s="2"/>
      <c r="DD1189" s="2"/>
      <c r="DE1189" s="2"/>
      <c r="DF1189" s="2"/>
      <c r="DG1189" s="2"/>
      <c r="DH1189" s="2"/>
      <c r="DI1189" s="2"/>
      <c r="DJ1189" s="2"/>
      <c r="DK1189" s="2"/>
      <c r="DL1189" s="2"/>
      <c r="DM1189" s="2"/>
      <c r="DN1189" s="2"/>
      <c r="DO1189" s="2"/>
      <c r="DP1189" s="2"/>
    </row>
    <row r="1190" spans="9:120" ht="9.9499999999999993" customHeight="1">
      <c r="I1190" s="2"/>
      <c r="J1190" s="2"/>
      <c r="K1190" s="2"/>
      <c r="L1190" s="2"/>
      <c r="M1190" s="2"/>
      <c r="N1190" s="2"/>
      <c r="O1190" s="2"/>
      <c r="P1190" s="2"/>
      <c r="Q1190" s="2"/>
      <c r="R1190" s="2"/>
      <c r="S1190" s="2"/>
      <c r="T1190" s="2"/>
      <c r="U1190" s="2"/>
      <c r="V1190" s="2"/>
      <c r="W1190" s="2"/>
      <c r="X1190" s="2"/>
      <c r="Y1190" s="2"/>
      <c r="Z1190" s="2"/>
      <c r="AA1190" s="2"/>
      <c r="AB1190" s="2"/>
      <c r="AC1190" s="2"/>
      <c r="AD1190" s="2"/>
      <c r="AE1190" s="2"/>
      <c r="AF1190" s="2"/>
      <c r="AG1190" s="2"/>
      <c r="AH1190" s="2"/>
      <c r="AI1190" s="2"/>
      <c r="AJ1190" s="2"/>
      <c r="AK1190" s="2"/>
      <c r="AL1190" s="2"/>
      <c r="AM1190" s="2"/>
      <c r="AN1190" s="2"/>
      <c r="AO1190" s="2"/>
      <c r="AP1190" s="2"/>
      <c r="AQ1190" s="2"/>
      <c r="AR1190" s="2"/>
      <c r="AS1190" s="2"/>
      <c r="AT1190" s="2"/>
      <c r="AU1190" s="2"/>
      <c r="AV1190" s="2"/>
      <c r="AW1190" s="2"/>
      <c r="AX1190" s="2"/>
      <c r="AY1190" s="2"/>
      <c r="AZ1190" s="2"/>
      <c r="BA1190" s="2"/>
      <c r="BB1190" s="2"/>
      <c r="BC1190" s="2"/>
      <c r="BD1190" s="2"/>
      <c r="BE1190" s="2"/>
      <c r="BF1190" s="2"/>
      <c r="BG1190" s="2"/>
      <c r="BH1190" s="2"/>
      <c r="BI1190" s="2"/>
      <c r="BJ1190" s="2"/>
      <c r="BK1190" s="2"/>
      <c r="BL1190" s="2"/>
      <c r="BM1190" s="2"/>
      <c r="BN1190" s="2"/>
      <c r="BO1190" s="2"/>
      <c r="BP1190" s="2"/>
      <c r="BQ1190" s="2"/>
      <c r="BR1190" s="2"/>
      <c r="BS1190" s="2"/>
      <c r="BT1190" s="2"/>
      <c r="BU1190" s="2"/>
      <c r="BV1190" s="2"/>
      <c r="BW1190" s="2"/>
      <c r="BX1190" s="2"/>
      <c r="BY1190" s="2"/>
      <c r="BZ1190" s="2"/>
      <c r="CA1190" s="2"/>
      <c r="CB1190" s="2"/>
      <c r="CC1190" s="2"/>
      <c r="CD1190" s="2"/>
      <c r="CE1190" s="2"/>
      <c r="CF1190" s="2"/>
      <c r="CG1190" s="2"/>
      <c r="CH1190" s="2"/>
      <c r="CI1190" s="2"/>
      <c r="CJ1190" s="2"/>
      <c r="CK1190" s="2"/>
      <c r="CL1190" s="2"/>
      <c r="CM1190" s="2"/>
      <c r="CN1190" s="2"/>
      <c r="CO1190" s="2"/>
      <c r="CP1190" s="2"/>
      <c r="CQ1190" s="2"/>
      <c r="CR1190" s="2"/>
      <c r="CS1190" s="2"/>
      <c r="CT1190" s="2"/>
      <c r="CU1190" s="2"/>
      <c r="CV1190" s="2"/>
      <c r="CW1190" s="2"/>
      <c r="CX1190" s="2"/>
      <c r="CY1190" s="2"/>
      <c r="CZ1190" s="2"/>
      <c r="DA1190" s="2"/>
      <c r="DB1190" s="2"/>
      <c r="DC1190" s="2"/>
      <c r="DD1190" s="2"/>
      <c r="DE1190" s="2"/>
      <c r="DF1190" s="2"/>
      <c r="DG1190" s="2"/>
      <c r="DH1190" s="2"/>
      <c r="DI1190" s="2"/>
      <c r="DJ1190" s="2"/>
      <c r="DK1190" s="2"/>
      <c r="DL1190" s="2"/>
      <c r="DM1190" s="2"/>
      <c r="DN1190" s="2"/>
      <c r="DO1190" s="2"/>
      <c r="DP1190" s="2"/>
    </row>
    <row r="1191" spans="9:120" ht="9.9499999999999993" customHeight="1">
      <c r="I1191" s="2"/>
      <c r="J1191" s="2"/>
      <c r="K1191" s="2"/>
      <c r="L1191" s="2"/>
      <c r="M1191" s="2"/>
      <c r="N1191" s="2"/>
      <c r="O1191" s="2"/>
      <c r="P1191" s="2"/>
      <c r="Q1191" s="2"/>
      <c r="R1191" s="2"/>
      <c r="S1191" s="2"/>
      <c r="T1191" s="2"/>
      <c r="U1191" s="2"/>
      <c r="V1191" s="2"/>
      <c r="W1191" s="2"/>
      <c r="X1191" s="2"/>
      <c r="Y1191" s="2"/>
      <c r="Z1191" s="2"/>
      <c r="AA1191" s="2"/>
      <c r="AB1191" s="2"/>
      <c r="AC1191" s="2"/>
      <c r="AD1191" s="2"/>
      <c r="AE1191" s="2"/>
      <c r="AF1191" s="2"/>
      <c r="AG1191" s="2"/>
      <c r="AH1191" s="2"/>
      <c r="AI1191" s="2"/>
      <c r="AJ1191" s="2"/>
      <c r="AK1191" s="2"/>
      <c r="AL1191" s="2"/>
      <c r="AM1191" s="2"/>
      <c r="AN1191" s="2"/>
      <c r="AO1191" s="2"/>
      <c r="AP1191" s="2"/>
      <c r="AQ1191" s="2"/>
      <c r="AR1191" s="2"/>
      <c r="AS1191" s="2"/>
      <c r="AT1191" s="2"/>
      <c r="AU1191" s="2"/>
      <c r="AV1191" s="2"/>
      <c r="AW1191" s="2"/>
      <c r="AX1191" s="2"/>
      <c r="AY1191" s="2"/>
      <c r="AZ1191" s="2"/>
      <c r="BA1191" s="2"/>
      <c r="BB1191" s="2"/>
      <c r="BC1191" s="2"/>
      <c r="BD1191" s="2"/>
      <c r="BE1191" s="2"/>
      <c r="BF1191" s="2"/>
      <c r="BG1191" s="2"/>
      <c r="BH1191" s="2"/>
      <c r="BI1191" s="2"/>
      <c r="BJ1191" s="2"/>
      <c r="BK1191" s="2"/>
      <c r="BL1191" s="2"/>
      <c r="BM1191" s="2"/>
      <c r="BN1191" s="2"/>
      <c r="BO1191" s="2"/>
      <c r="BP1191" s="2"/>
      <c r="BQ1191" s="2"/>
      <c r="BR1191" s="2"/>
      <c r="BS1191" s="2"/>
      <c r="BT1191" s="2"/>
      <c r="BU1191" s="2"/>
      <c r="BV1191" s="2"/>
      <c r="BW1191" s="2"/>
      <c r="BX1191" s="2"/>
      <c r="BY1191" s="2"/>
      <c r="BZ1191" s="2"/>
      <c r="CA1191" s="2"/>
      <c r="CB1191" s="2"/>
      <c r="CC1191" s="2"/>
      <c r="CD1191" s="2"/>
      <c r="CE1191" s="2"/>
      <c r="CF1191" s="2"/>
      <c r="CG1191" s="2"/>
      <c r="CH1191" s="2"/>
      <c r="CI1191" s="2"/>
      <c r="CJ1191" s="2"/>
      <c r="CK1191" s="2"/>
      <c r="CL1191" s="2"/>
      <c r="CM1191" s="2"/>
      <c r="CN1191" s="2"/>
      <c r="CO1191" s="2"/>
      <c r="CP1191" s="2"/>
      <c r="CQ1191" s="2"/>
      <c r="CR1191" s="2"/>
      <c r="CS1191" s="2"/>
      <c r="CT1191" s="2"/>
      <c r="CU1191" s="2"/>
      <c r="CV1191" s="2"/>
      <c r="CW1191" s="2"/>
      <c r="CX1191" s="2"/>
      <c r="CY1191" s="2"/>
      <c r="CZ1191" s="2"/>
      <c r="DA1191" s="2"/>
      <c r="DB1191" s="2"/>
      <c r="DC1191" s="2"/>
      <c r="DD1191" s="2"/>
      <c r="DE1191" s="2"/>
      <c r="DF1191" s="2"/>
      <c r="DG1191" s="2"/>
      <c r="DH1191" s="2"/>
      <c r="DI1191" s="2"/>
      <c r="DJ1191" s="2"/>
      <c r="DK1191" s="2"/>
      <c r="DL1191" s="2"/>
      <c r="DM1191" s="2"/>
      <c r="DN1191" s="2"/>
      <c r="DO1191" s="2"/>
      <c r="DP1191" s="2"/>
    </row>
    <row r="1192" spans="9:120" ht="9.9499999999999993" customHeight="1">
      <c r="I1192" s="2"/>
      <c r="J1192" s="2"/>
      <c r="K1192" s="2"/>
      <c r="L1192" s="2"/>
      <c r="M1192" s="2"/>
      <c r="N1192" s="2"/>
      <c r="O1192" s="2"/>
      <c r="P1192" s="2"/>
      <c r="Q1192" s="2"/>
      <c r="R1192" s="2"/>
      <c r="S1192" s="2"/>
      <c r="T1192" s="2"/>
      <c r="U1192" s="2"/>
      <c r="V1192" s="2"/>
      <c r="W1192" s="2"/>
      <c r="X1192" s="2"/>
      <c r="Y1192" s="2"/>
      <c r="Z1192" s="2"/>
      <c r="AA1192" s="2"/>
      <c r="AB1192" s="2"/>
      <c r="AC1192" s="2"/>
      <c r="AD1192" s="2"/>
      <c r="AE1192" s="2"/>
      <c r="AF1192" s="2"/>
      <c r="AG1192" s="2"/>
      <c r="AH1192" s="2"/>
      <c r="AI1192" s="2"/>
      <c r="AJ1192" s="2"/>
      <c r="AK1192" s="2"/>
      <c r="AL1192" s="2"/>
      <c r="AM1192" s="2"/>
      <c r="AN1192" s="2"/>
      <c r="AO1192" s="2"/>
      <c r="AP1192" s="2"/>
      <c r="AQ1192" s="2"/>
      <c r="AR1192" s="2"/>
      <c r="AS1192" s="2"/>
      <c r="AT1192" s="2"/>
      <c r="AU1192" s="2"/>
      <c r="AV1192" s="2"/>
      <c r="AW1192" s="2"/>
      <c r="AX1192" s="2"/>
      <c r="AY1192" s="2"/>
      <c r="AZ1192" s="2"/>
      <c r="BA1192" s="2"/>
      <c r="BB1192" s="2"/>
      <c r="BC1192" s="2"/>
      <c r="BD1192" s="2"/>
      <c r="BE1192" s="2"/>
      <c r="BF1192" s="2"/>
      <c r="BG1192" s="2"/>
      <c r="BH1192" s="2"/>
      <c r="BI1192" s="2"/>
      <c r="BJ1192" s="2"/>
      <c r="BK1192" s="2"/>
      <c r="BL1192" s="2"/>
      <c r="BM1192" s="2"/>
      <c r="BN1192" s="2"/>
      <c r="BO1192" s="2"/>
      <c r="BP1192" s="2"/>
      <c r="BQ1192" s="2"/>
      <c r="BR1192" s="2"/>
      <c r="BS1192" s="2"/>
      <c r="BT1192" s="2"/>
      <c r="BU1192" s="2"/>
      <c r="BV1192" s="2"/>
      <c r="BW1192" s="2"/>
      <c r="BX1192" s="2"/>
      <c r="BY1192" s="2"/>
      <c r="BZ1192" s="2"/>
      <c r="CA1192" s="2"/>
      <c r="CB1192" s="2"/>
      <c r="CC1192" s="2"/>
      <c r="CD1192" s="2"/>
      <c r="CE1192" s="2"/>
      <c r="CF1192" s="2"/>
      <c r="CG1192" s="2"/>
      <c r="CH1192" s="2"/>
      <c r="CI1192" s="2"/>
      <c r="CJ1192" s="2"/>
      <c r="CK1192" s="2"/>
      <c r="CL1192" s="2"/>
      <c r="CM1192" s="2"/>
      <c r="CN1192" s="2"/>
      <c r="CO1192" s="2"/>
      <c r="CP1192" s="2"/>
      <c r="CQ1192" s="2"/>
      <c r="CR1192" s="2"/>
      <c r="CS1192" s="2"/>
      <c r="CT1192" s="2"/>
      <c r="CU1192" s="2"/>
      <c r="CV1192" s="2"/>
      <c r="CW1192" s="2"/>
      <c r="CX1192" s="2"/>
      <c r="CY1192" s="2"/>
      <c r="CZ1192" s="2"/>
      <c r="DA1192" s="2"/>
      <c r="DB1192" s="2"/>
      <c r="DC1192" s="2"/>
      <c r="DD1192" s="2"/>
      <c r="DE1192" s="2"/>
      <c r="DF1192" s="2"/>
      <c r="DG1192" s="2"/>
      <c r="DH1192" s="2"/>
      <c r="DI1192" s="2"/>
      <c r="DJ1192" s="2"/>
      <c r="DK1192" s="2"/>
      <c r="DL1192" s="2"/>
      <c r="DM1192" s="2"/>
      <c r="DN1192" s="2"/>
      <c r="DO1192" s="2"/>
      <c r="DP1192" s="2"/>
    </row>
    <row r="1193" spans="9:120" ht="9.9499999999999993" customHeight="1">
      <c r="I1193" s="2"/>
      <c r="J1193" s="2"/>
      <c r="K1193" s="2"/>
      <c r="L1193" s="2"/>
      <c r="M1193" s="2"/>
      <c r="N1193" s="2"/>
      <c r="O1193" s="2"/>
      <c r="P1193" s="2"/>
      <c r="Q1193" s="2"/>
      <c r="R1193" s="2"/>
      <c r="S1193" s="2"/>
      <c r="T1193" s="2"/>
      <c r="U1193" s="2"/>
      <c r="V1193" s="2"/>
      <c r="W1193" s="2"/>
      <c r="X1193" s="2"/>
      <c r="Y1193" s="2"/>
      <c r="Z1193" s="2"/>
      <c r="AA1193" s="2"/>
      <c r="AB1193" s="2"/>
      <c r="AC1193" s="2"/>
      <c r="AD1193" s="2"/>
      <c r="AE1193" s="2"/>
      <c r="AF1193" s="2"/>
      <c r="AG1193" s="2"/>
      <c r="AH1193" s="2"/>
      <c r="AI1193" s="2"/>
      <c r="AJ1193" s="2"/>
      <c r="AK1193" s="2"/>
      <c r="AL1193" s="2"/>
      <c r="AM1193" s="2"/>
      <c r="AN1193" s="2"/>
      <c r="AO1193" s="2"/>
      <c r="AP1193" s="2"/>
      <c r="AQ1193" s="2"/>
      <c r="AR1193" s="2"/>
      <c r="AS1193" s="2"/>
      <c r="AT1193" s="2"/>
      <c r="AU1193" s="2"/>
      <c r="AV1193" s="2"/>
      <c r="AW1193" s="2"/>
      <c r="AX1193" s="2"/>
      <c r="AY1193" s="2"/>
      <c r="AZ1193" s="2"/>
      <c r="BA1193" s="2"/>
      <c r="BB1193" s="2"/>
      <c r="BC1193" s="2"/>
      <c r="BD1193" s="2"/>
      <c r="BE1193" s="2"/>
      <c r="BF1193" s="2"/>
      <c r="BG1193" s="2"/>
      <c r="BH1193" s="2"/>
      <c r="BI1193" s="2"/>
      <c r="BJ1193" s="2"/>
      <c r="BK1193" s="2"/>
      <c r="BL1193" s="2"/>
      <c r="BM1193" s="2"/>
      <c r="BN1193" s="2"/>
      <c r="BO1193" s="2"/>
      <c r="BP1193" s="2"/>
      <c r="BQ1193" s="2"/>
      <c r="BR1193" s="2"/>
      <c r="BS1193" s="2"/>
      <c r="BT1193" s="2"/>
      <c r="BU1193" s="2"/>
      <c r="BV1193" s="2"/>
      <c r="BW1193" s="2"/>
      <c r="BX1193" s="2"/>
      <c r="BY1193" s="2"/>
      <c r="BZ1193" s="2"/>
      <c r="CA1193" s="2"/>
      <c r="CB1193" s="2"/>
      <c r="CC1193" s="2"/>
      <c r="CD1193" s="2"/>
      <c r="CE1193" s="2"/>
      <c r="CF1193" s="2"/>
      <c r="CG1193" s="2"/>
      <c r="CH1193" s="2"/>
      <c r="CI1193" s="2"/>
      <c r="CJ1193" s="2"/>
      <c r="CK1193" s="2"/>
      <c r="CL1193" s="2"/>
      <c r="CM1193" s="2"/>
      <c r="CN1193" s="2"/>
      <c r="CO1193" s="2"/>
      <c r="CP1193" s="2"/>
      <c r="CQ1193" s="2"/>
      <c r="CR1193" s="2"/>
      <c r="CS1193" s="2"/>
      <c r="CT1193" s="2"/>
      <c r="CU1193" s="2"/>
      <c r="CV1193" s="2"/>
      <c r="CW1193" s="2"/>
      <c r="CX1193" s="2"/>
      <c r="CY1193" s="2"/>
      <c r="CZ1193" s="2"/>
      <c r="DA1193" s="2"/>
      <c r="DB1193" s="2"/>
      <c r="DC1193" s="2"/>
      <c r="DD1193" s="2"/>
      <c r="DE1193" s="2"/>
      <c r="DF1193" s="2"/>
      <c r="DG1193" s="2"/>
      <c r="DH1193" s="2"/>
      <c r="DI1193" s="2"/>
      <c r="DJ1193" s="2"/>
      <c r="DK1193" s="2"/>
      <c r="DL1193" s="2"/>
      <c r="DM1193" s="2"/>
      <c r="DN1193" s="2"/>
      <c r="DO1193" s="2"/>
      <c r="DP1193" s="2"/>
    </row>
    <row r="1194" spans="9:120" ht="9.9499999999999993" customHeight="1">
      <c r="I1194" s="2"/>
      <c r="J1194" s="2"/>
      <c r="K1194" s="2"/>
      <c r="L1194" s="2"/>
      <c r="M1194" s="2"/>
      <c r="N1194" s="2"/>
      <c r="O1194" s="2"/>
      <c r="P1194" s="2"/>
      <c r="Q1194" s="2"/>
      <c r="R1194" s="2"/>
      <c r="S1194" s="2"/>
      <c r="T1194" s="2"/>
      <c r="U1194" s="2"/>
      <c r="V1194" s="2"/>
      <c r="W1194" s="2"/>
      <c r="X1194" s="2"/>
      <c r="Y1194" s="2"/>
      <c r="Z1194" s="2"/>
      <c r="AA1194" s="2"/>
      <c r="AB1194" s="2"/>
      <c r="AC1194" s="2"/>
      <c r="AD1194" s="2"/>
      <c r="AE1194" s="2"/>
      <c r="AF1194" s="2"/>
      <c r="AG1194" s="2"/>
      <c r="AH1194" s="2"/>
      <c r="AI1194" s="2"/>
      <c r="AJ1194" s="2"/>
      <c r="AK1194" s="2"/>
      <c r="AL1194" s="2"/>
      <c r="AM1194" s="2"/>
      <c r="AN1194" s="2"/>
      <c r="AO1194" s="2"/>
      <c r="AP1194" s="2"/>
      <c r="AQ1194" s="2"/>
      <c r="AR1194" s="2"/>
      <c r="AS1194" s="2"/>
      <c r="AT1194" s="2"/>
      <c r="AU1194" s="2"/>
      <c r="AV1194" s="2"/>
      <c r="AW1194" s="2"/>
      <c r="AX1194" s="2"/>
      <c r="AY1194" s="2"/>
      <c r="AZ1194" s="2"/>
      <c r="BA1194" s="2"/>
      <c r="BB1194" s="2"/>
      <c r="BC1194" s="2"/>
      <c r="BD1194" s="2"/>
      <c r="BE1194" s="2"/>
      <c r="BF1194" s="2"/>
      <c r="BG1194" s="2"/>
      <c r="BH1194" s="2"/>
      <c r="BI1194" s="2"/>
      <c r="BJ1194" s="2"/>
      <c r="BK1194" s="2"/>
      <c r="BL1194" s="2"/>
      <c r="BM1194" s="2"/>
      <c r="BN1194" s="2"/>
      <c r="BO1194" s="2"/>
      <c r="BP1194" s="2"/>
      <c r="BQ1194" s="2"/>
      <c r="BR1194" s="2"/>
      <c r="BS1194" s="2"/>
      <c r="BT1194" s="2"/>
      <c r="BU1194" s="2"/>
      <c r="BV1194" s="2"/>
      <c r="BW1194" s="2"/>
      <c r="BX1194" s="2"/>
      <c r="BY1194" s="2"/>
      <c r="BZ1194" s="2"/>
      <c r="CA1194" s="2"/>
      <c r="CB1194" s="2"/>
      <c r="CC1194" s="2"/>
      <c r="CD1194" s="2"/>
      <c r="CE1194" s="2"/>
      <c r="CF1194" s="2"/>
      <c r="CG1194" s="2"/>
      <c r="CH1194" s="2"/>
      <c r="CI1194" s="2"/>
      <c r="CJ1194" s="2"/>
      <c r="CK1194" s="2"/>
      <c r="CL1194" s="2"/>
      <c r="CM1194" s="2"/>
      <c r="CN1194" s="2"/>
      <c r="CO1194" s="2"/>
      <c r="CP1194" s="2"/>
      <c r="CQ1194" s="2"/>
      <c r="CR1194" s="2"/>
      <c r="CS1194" s="2"/>
      <c r="CT1194" s="2"/>
      <c r="CU1194" s="2"/>
      <c r="CV1194" s="2"/>
      <c r="CW1194" s="2"/>
      <c r="CX1194" s="2"/>
      <c r="CY1194" s="2"/>
      <c r="CZ1194" s="2"/>
      <c r="DA1194" s="2"/>
      <c r="DB1194" s="2"/>
      <c r="DC1194" s="2"/>
      <c r="DD1194" s="2"/>
      <c r="DE1194" s="2"/>
      <c r="DF1194" s="2"/>
      <c r="DG1194" s="2"/>
      <c r="DH1194" s="2"/>
      <c r="DI1194" s="2"/>
      <c r="DJ1194" s="2"/>
      <c r="DK1194" s="2"/>
      <c r="DL1194" s="2"/>
      <c r="DM1194" s="2"/>
      <c r="DN1194" s="2"/>
      <c r="DO1194" s="2"/>
      <c r="DP1194" s="2"/>
    </row>
    <row r="1195" spans="9:120" ht="9.9499999999999993" customHeight="1">
      <c r="I1195" s="2"/>
      <c r="J1195" s="2"/>
      <c r="K1195" s="2"/>
      <c r="L1195" s="2"/>
      <c r="M1195" s="2"/>
      <c r="N1195" s="2"/>
      <c r="O1195" s="2"/>
      <c r="P1195" s="2"/>
      <c r="Q1195" s="2"/>
      <c r="R1195" s="2"/>
      <c r="S1195" s="2"/>
      <c r="T1195" s="2"/>
      <c r="U1195" s="2"/>
      <c r="V1195" s="2"/>
      <c r="W1195" s="2"/>
      <c r="X1195" s="2"/>
      <c r="Y1195" s="2"/>
      <c r="Z1195" s="2"/>
      <c r="AA1195" s="2"/>
      <c r="AB1195" s="2"/>
      <c r="AC1195" s="2"/>
      <c r="AD1195" s="2"/>
      <c r="AE1195" s="2"/>
      <c r="AF1195" s="2"/>
      <c r="AG1195" s="2"/>
      <c r="AH1195" s="2"/>
      <c r="AI1195" s="2"/>
      <c r="AJ1195" s="2"/>
      <c r="AK1195" s="2"/>
      <c r="AL1195" s="2"/>
      <c r="AM1195" s="2"/>
      <c r="AN1195" s="2"/>
      <c r="AO1195" s="2"/>
      <c r="AP1195" s="2"/>
      <c r="AQ1195" s="2"/>
      <c r="AR1195" s="2"/>
      <c r="AS1195" s="2"/>
      <c r="AT1195" s="2"/>
      <c r="AU1195" s="2"/>
      <c r="AV1195" s="2"/>
      <c r="AW1195" s="2"/>
      <c r="AX1195" s="2"/>
      <c r="AY1195" s="2"/>
      <c r="AZ1195" s="2"/>
      <c r="BA1195" s="2"/>
      <c r="BB1195" s="2"/>
      <c r="BC1195" s="2"/>
      <c r="BD1195" s="2"/>
      <c r="BE1195" s="2"/>
      <c r="BF1195" s="2"/>
      <c r="BG1195" s="2"/>
      <c r="BH1195" s="2"/>
      <c r="BI1195" s="2"/>
      <c r="BJ1195" s="2"/>
      <c r="BK1195" s="2"/>
      <c r="BL1195" s="2"/>
      <c r="BM1195" s="2"/>
      <c r="BN1195" s="2"/>
      <c r="BO1195" s="2"/>
      <c r="BP1195" s="2"/>
      <c r="BQ1195" s="2"/>
      <c r="BR1195" s="2"/>
      <c r="BS1195" s="2"/>
      <c r="BT1195" s="2"/>
      <c r="BU1195" s="2"/>
      <c r="BV1195" s="2"/>
      <c r="BW1195" s="2"/>
      <c r="BX1195" s="2"/>
      <c r="BY1195" s="2"/>
      <c r="BZ1195" s="2"/>
      <c r="CA1195" s="2"/>
      <c r="CB1195" s="2"/>
      <c r="CC1195" s="2"/>
      <c r="CD1195" s="2"/>
      <c r="CE1195" s="2"/>
      <c r="CF1195" s="2"/>
      <c r="CG1195" s="2"/>
      <c r="CH1195" s="2"/>
      <c r="CI1195" s="2"/>
      <c r="CJ1195" s="2"/>
      <c r="CK1195" s="2"/>
      <c r="CL1195" s="2"/>
      <c r="CM1195" s="2"/>
      <c r="CN1195" s="2"/>
      <c r="CO1195" s="2"/>
      <c r="CP1195" s="2"/>
      <c r="CQ1195" s="2"/>
      <c r="CR1195" s="2"/>
      <c r="CS1195" s="2"/>
      <c r="CT1195" s="2"/>
      <c r="CU1195" s="2"/>
      <c r="CV1195" s="2"/>
      <c r="CW1195" s="2"/>
      <c r="CX1195" s="2"/>
      <c r="CY1195" s="2"/>
      <c r="CZ1195" s="2"/>
      <c r="DA1195" s="2"/>
      <c r="DB1195" s="2"/>
      <c r="DC1195" s="2"/>
      <c r="DD1195" s="2"/>
      <c r="DE1195" s="2"/>
      <c r="DF1195" s="2"/>
      <c r="DG1195" s="2"/>
      <c r="DH1195" s="2"/>
      <c r="DI1195" s="2"/>
      <c r="DJ1195" s="2"/>
      <c r="DK1195" s="2"/>
      <c r="DL1195" s="2"/>
      <c r="DM1195" s="2"/>
      <c r="DN1195" s="2"/>
      <c r="DO1195" s="2"/>
      <c r="DP1195" s="2"/>
    </row>
    <row r="1196" spans="9:120" ht="9.9499999999999993" customHeight="1">
      <c r="I1196" s="2"/>
      <c r="J1196" s="2"/>
      <c r="K1196" s="2"/>
      <c r="L1196" s="2"/>
      <c r="M1196" s="2"/>
      <c r="N1196" s="2"/>
      <c r="O1196" s="2"/>
      <c r="P1196" s="2"/>
      <c r="Q1196" s="2"/>
      <c r="R1196" s="2"/>
      <c r="S1196" s="2"/>
      <c r="T1196" s="2"/>
      <c r="U1196" s="2"/>
      <c r="V1196" s="2"/>
      <c r="W1196" s="2"/>
      <c r="X1196" s="2"/>
      <c r="Y1196" s="2"/>
      <c r="Z1196" s="2"/>
      <c r="AA1196" s="2"/>
      <c r="AB1196" s="2"/>
      <c r="AC1196" s="2"/>
      <c r="AD1196" s="2"/>
      <c r="AE1196" s="2"/>
      <c r="AF1196" s="2"/>
      <c r="AG1196" s="2"/>
      <c r="AH1196" s="2"/>
      <c r="AI1196" s="2"/>
      <c r="AJ1196" s="2"/>
      <c r="AK1196" s="2"/>
      <c r="AL1196" s="2"/>
      <c r="AM1196" s="2"/>
      <c r="AN1196" s="2"/>
      <c r="AO1196" s="2"/>
      <c r="AP1196" s="2"/>
      <c r="AQ1196" s="2"/>
      <c r="AR1196" s="2"/>
      <c r="AS1196" s="2"/>
      <c r="AT1196" s="2"/>
      <c r="AU1196" s="2"/>
      <c r="AV1196" s="2"/>
      <c r="AW1196" s="2"/>
      <c r="AX1196" s="2"/>
      <c r="AY1196" s="2"/>
      <c r="AZ1196" s="2"/>
      <c r="BA1196" s="2"/>
      <c r="BB1196" s="2"/>
      <c r="BC1196" s="2"/>
      <c r="BD1196" s="2"/>
      <c r="BE1196" s="2"/>
      <c r="BF1196" s="2"/>
      <c r="BG1196" s="2"/>
      <c r="BH1196" s="2"/>
      <c r="BI1196" s="2"/>
      <c r="BJ1196" s="2"/>
      <c r="BK1196" s="2"/>
      <c r="BL1196" s="2"/>
      <c r="BM1196" s="2"/>
      <c r="BN1196" s="2"/>
      <c r="BO1196" s="2"/>
      <c r="BP1196" s="2"/>
      <c r="BQ1196" s="2"/>
      <c r="BR1196" s="2"/>
      <c r="BS1196" s="2"/>
      <c r="BT1196" s="2"/>
      <c r="BU1196" s="2"/>
      <c r="BV1196" s="2"/>
      <c r="BW1196" s="2"/>
      <c r="BX1196" s="2"/>
      <c r="BY1196" s="2"/>
      <c r="BZ1196" s="2"/>
      <c r="CA1196" s="2"/>
      <c r="CB1196" s="2"/>
      <c r="CC1196" s="2"/>
      <c r="CD1196" s="2"/>
      <c r="CE1196" s="2"/>
      <c r="CF1196" s="2"/>
      <c r="CG1196" s="2"/>
      <c r="CH1196" s="2"/>
      <c r="CI1196" s="2"/>
      <c r="CJ1196" s="2"/>
      <c r="CK1196" s="2"/>
      <c r="CL1196" s="2"/>
      <c r="CM1196" s="2"/>
      <c r="CN1196" s="2"/>
      <c r="CO1196" s="2"/>
      <c r="CP1196" s="2"/>
      <c r="CQ1196" s="2"/>
      <c r="CR1196" s="2"/>
      <c r="CS1196" s="2"/>
      <c r="CT1196" s="2"/>
      <c r="CU1196" s="2"/>
      <c r="CV1196" s="2"/>
      <c r="CW1196" s="2"/>
      <c r="CX1196" s="2"/>
      <c r="CY1196" s="2"/>
      <c r="CZ1196" s="2"/>
      <c r="DA1196" s="2"/>
      <c r="DB1196" s="2"/>
      <c r="DC1196" s="2"/>
      <c r="DD1196" s="2"/>
      <c r="DE1196" s="2"/>
      <c r="DF1196" s="2"/>
      <c r="DG1196" s="2"/>
      <c r="DH1196" s="2"/>
      <c r="DI1196" s="2"/>
      <c r="DJ1196" s="2"/>
      <c r="DK1196" s="2"/>
      <c r="DL1196" s="2"/>
      <c r="DM1196" s="2"/>
      <c r="DN1196" s="2"/>
      <c r="DO1196" s="2"/>
      <c r="DP1196" s="2"/>
    </row>
    <row r="1197" spans="9:120" ht="9.9499999999999993" customHeight="1">
      <c r="I1197" s="2"/>
      <c r="J1197" s="2"/>
      <c r="K1197" s="2"/>
      <c r="L1197" s="2"/>
      <c r="M1197" s="2"/>
      <c r="N1197" s="2"/>
      <c r="O1197" s="2"/>
      <c r="P1197" s="2"/>
      <c r="Q1197" s="2"/>
      <c r="R1197" s="2"/>
      <c r="S1197" s="2"/>
      <c r="T1197" s="2"/>
      <c r="U1197" s="2"/>
      <c r="V1197" s="2"/>
      <c r="W1197" s="2"/>
      <c r="X1197" s="2"/>
      <c r="Y1197" s="2"/>
      <c r="Z1197" s="2"/>
      <c r="AA1197" s="2"/>
      <c r="AB1197" s="2"/>
      <c r="AC1197" s="2"/>
      <c r="AD1197" s="2"/>
      <c r="AE1197" s="2"/>
      <c r="AF1197" s="2"/>
      <c r="AG1197" s="2"/>
      <c r="AH1197" s="2"/>
      <c r="AI1197" s="2"/>
      <c r="AJ1197" s="2"/>
      <c r="AK1197" s="2"/>
      <c r="AL1197" s="2"/>
      <c r="AM1197" s="2"/>
      <c r="AN1197" s="2"/>
      <c r="AO1197" s="2"/>
      <c r="AP1197" s="2"/>
      <c r="AQ1197" s="2"/>
      <c r="AR1197" s="2"/>
      <c r="AS1197" s="2"/>
      <c r="AT1197" s="2"/>
      <c r="AU1197" s="2"/>
      <c r="AV1197" s="2"/>
      <c r="AW1197" s="2"/>
      <c r="AX1197" s="2"/>
      <c r="AY1197" s="2"/>
      <c r="AZ1197" s="2"/>
      <c r="BA1197" s="2"/>
      <c r="BB1197" s="2"/>
      <c r="BC1197" s="2"/>
      <c r="BD1197" s="2"/>
      <c r="BE1197" s="2"/>
      <c r="BF1197" s="2"/>
      <c r="BG1197" s="2"/>
      <c r="BH1197" s="2"/>
      <c r="BI1197" s="2"/>
      <c r="BJ1197" s="2"/>
      <c r="BK1197" s="2"/>
      <c r="BL1197" s="2"/>
      <c r="BM1197" s="2"/>
      <c r="BN1197" s="2"/>
      <c r="BO1197" s="2"/>
      <c r="BP1197" s="2"/>
      <c r="BQ1197" s="2"/>
      <c r="BR1197" s="2"/>
      <c r="BS1197" s="2"/>
      <c r="BT1197" s="2"/>
      <c r="BU1197" s="2"/>
      <c r="BV1197" s="2"/>
      <c r="BW1197" s="2"/>
      <c r="BX1197" s="2"/>
      <c r="BY1197" s="2"/>
      <c r="BZ1197" s="2"/>
      <c r="CA1197" s="2"/>
      <c r="CB1197" s="2"/>
      <c r="CC1197" s="2"/>
      <c r="CD1197" s="2"/>
      <c r="CE1197" s="2"/>
      <c r="CF1197" s="2"/>
      <c r="CG1197" s="2"/>
      <c r="CH1197" s="2"/>
      <c r="CI1197" s="2"/>
      <c r="CJ1197" s="2"/>
      <c r="CK1197" s="2"/>
      <c r="CL1197" s="2"/>
      <c r="CM1197" s="2"/>
      <c r="CN1197" s="2"/>
      <c r="CO1197" s="2"/>
      <c r="CP1197" s="2"/>
      <c r="CQ1197" s="2"/>
      <c r="CR1197" s="2"/>
      <c r="CS1197" s="2"/>
      <c r="CT1197" s="2"/>
      <c r="CU1197" s="2"/>
      <c r="CV1197" s="2"/>
      <c r="CW1197" s="2"/>
      <c r="CX1197" s="2"/>
      <c r="CY1197" s="2"/>
      <c r="CZ1197" s="2"/>
      <c r="DA1197" s="2"/>
      <c r="DB1197" s="2"/>
      <c r="DC1197" s="2"/>
      <c r="DD1197" s="2"/>
      <c r="DE1197" s="2"/>
      <c r="DF1197" s="2"/>
      <c r="DG1197" s="2"/>
      <c r="DH1197" s="2"/>
      <c r="DI1197" s="2"/>
      <c r="DJ1197" s="2"/>
      <c r="DK1197" s="2"/>
      <c r="DL1197" s="2"/>
      <c r="DM1197" s="2"/>
      <c r="DN1197" s="2"/>
      <c r="DO1197" s="2"/>
      <c r="DP1197" s="2"/>
    </row>
    <row r="1198" spans="9:120" ht="9.9499999999999993" customHeight="1">
      <c r="I1198" s="2"/>
      <c r="J1198" s="2"/>
      <c r="K1198" s="2"/>
      <c r="L1198" s="2"/>
      <c r="M1198" s="2"/>
      <c r="N1198" s="2"/>
      <c r="O1198" s="2"/>
      <c r="P1198" s="2"/>
      <c r="Q1198" s="2"/>
      <c r="R1198" s="2"/>
      <c r="S1198" s="2"/>
      <c r="T1198" s="2"/>
      <c r="U1198" s="2"/>
      <c r="V1198" s="2"/>
      <c r="W1198" s="2"/>
      <c r="X1198" s="2"/>
      <c r="Y1198" s="2"/>
      <c r="Z1198" s="2"/>
      <c r="AA1198" s="2"/>
      <c r="AB1198" s="2"/>
      <c r="AC1198" s="2"/>
      <c r="AD1198" s="2"/>
      <c r="AE1198" s="2"/>
      <c r="AF1198" s="2"/>
      <c r="AG1198" s="2"/>
      <c r="AH1198" s="2"/>
      <c r="AI1198" s="2"/>
      <c r="AJ1198" s="2"/>
      <c r="AK1198" s="2"/>
      <c r="AL1198" s="2"/>
      <c r="AM1198" s="2"/>
      <c r="AN1198" s="2"/>
      <c r="AO1198" s="2"/>
      <c r="AP1198" s="2"/>
      <c r="AQ1198" s="2"/>
      <c r="AR1198" s="2"/>
      <c r="AS1198" s="2"/>
      <c r="AT1198" s="2"/>
      <c r="AU1198" s="2"/>
      <c r="AV1198" s="2"/>
      <c r="AW1198" s="2"/>
      <c r="AX1198" s="2"/>
      <c r="AY1198" s="2"/>
      <c r="AZ1198" s="2"/>
      <c r="BA1198" s="2"/>
      <c r="BB1198" s="2"/>
      <c r="BC1198" s="2"/>
      <c r="BD1198" s="2"/>
      <c r="BE1198" s="2"/>
      <c r="BF1198" s="2"/>
      <c r="BG1198" s="2"/>
      <c r="BH1198" s="2"/>
      <c r="BI1198" s="2"/>
      <c r="BJ1198" s="2"/>
      <c r="BK1198" s="2"/>
      <c r="BL1198" s="2"/>
      <c r="BM1198" s="2"/>
      <c r="BN1198" s="2"/>
      <c r="BO1198" s="2"/>
      <c r="BP1198" s="2"/>
      <c r="BQ1198" s="2"/>
      <c r="BR1198" s="2"/>
      <c r="BS1198" s="2"/>
      <c r="BT1198" s="2"/>
      <c r="BU1198" s="2"/>
      <c r="BV1198" s="2"/>
      <c r="BW1198" s="2"/>
      <c r="BX1198" s="2"/>
      <c r="BY1198" s="2"/>
      <c r="BZ1198" s="2"/>
      <c r="CA1198" s="2"/>
      <c r="CB1198" s="2"/>
      <c r="CC1198" s="2"/>
      <c r="CD1198" s="2"/>
      <c r="CE1198" s="2"/>
      <c r="CF1198" s="2"/>
      <c r="CG1198" s="2"/>
      <c r="CH1198" s="2"/>
      <c r="CI1198" s="2"/>
      <c r="CJ1198" s="2"/>
      <c r="CK1198" s="2"/>
      <c r="CL1198" s="2"/>
      <c r="CM1198" s="2"/>
      <c r="CN1198" s="2"/>
      <c r="CO1198" s="2"/>
      <c r="CP1198" s="2"/>
      <c r="CQ1198" s="2"/>
      <c r="CR1198" s="2"/>
      <c r="CS1198" s="2"/>
      <c r="CT1198" s="2"/>
      <c r="CU1198" s="2"/>
      <c r="CV1198" s="2"/>
      <c r="CW1198" s="2"/>
      <c r="CX1198" s="2"/>
      <c r="CY1198" s="2"/>
      <c r="CZ1198" s="2"/>
      <c r="DA1198" s="2"/>
      <c r="DB1198" s="2"/>
      <c r="DC1198" s="2"/>
      <c r="DD1198" s="2"/>
      <c r="DE1198" s="2"/>
      <c r="DF1198" s="2"/>
      <c r="DG1198" s="2"/>
      <c r="DH1198" s="2"/>
      <c r="DI1198" s="2"/>
      <c r="DJ1198" s="2"/>
      <c r="DK1198" s="2"/>
      <c r="DL1198" s="2"/>
      <c r="DM1198" s="2"/>
      <c r="DN1198" s="2"/>
      <c r="DO1198" s="2"/>
      <c r="DP1198" s="2"/>
    </row>
    <row r="1199" spans="9:120" ht="9.9499999999999993" customHeight="1">
      <c r="I1199" s="2"/>
      <c r="J1199" s="2"/>
      <c r="K1199" s="2"/>
      <c r="L1199" s="2"/>
      <c r="M1199" s="2"/>
      <c r="N1199" s="2"/>
      <c r="O1199" s="2"/>
      <c r="P1199" s="2"/>
      <c r="Q1199" s="2"/>
      <c r="R1199" s="2"/>
      <c r="S1199" s="2"/>
      <c r="T1199" s="2"/>
      <c r="U1199" s="2"/>
      <c r="V1199" s="2"/>
      <c r="W1199" s="2"/>
      <c r="X1199" s="2"/>
      <c r="Y1199" s="2"/>
      <c r="Z1199" s="2"/>
      <c r="AA1199" s="2"/>
      <c r="AB1199" s="2"/>
      <c r="AC1199" s="2"/>
      <c r="AD1199" s="2"/>
      <c r="AE1199" s="2"/>
      <c r="AF1199" s="2"/>
      <c r="AG1199" s="2"/>
      <c r="AH1199" s="2"/>
      <c r="AI1199" s="2"/>
      <c r="AJ1199" s="2"/>
      <c r="AK1199" s="2"/>
      <c r="AL1199" s="2"/>
      <c r="AM1199" s="2"/>
      <c r="AN1199" s="2"/>
      <c r="AO1199" s="2"/>
      <c r="AP1199" s="2"/>
      <c r="AQ1199" s="2"/>
      <c r="AR1199" s="2"/>
      <c r="AS1199" s="2"/>
      <c r="AT1199" s="2"/>
      <c r="AU1199" s="2"/>
      <c r="AV1199" s="2"/>
      <c r="AW1199" s="2"/>
      <c r="AX1199" s="2"/>
      <c r="AY1199" s="2"/>
      <c r="AZ1199" s="2"/>
      <c r="BA1199" s="2"/>
      <c r="BB1199" s="2"/>
      <c r="BC1199" s="2"/>
      <c r="BD1199" s="2"/>
      <c r="BE1199" s="2"/>
      <c r="BF1199" s="2"/>
      <c r="BG1199" s="2"/>
      <c r="BH1199" s="2"/>
      <c r="BI1199" s="2"/>
      <c r="BJ1199" s="2"/>
      <c r="BK1199" s="2"/>
      <c r="BL1199" s="2"/>
      <c r="BM1199" s="2"/>
      <c r="BN1199" s="2"/>
      <c r="BO1199" s="2"/>
      <c r="BP1199" s="2"/>
      <c r="BQ1199" s="2"/>
      <c r="BR1199" s="2"/>
      <c r="BS1199" s="2"/>
      <c r="BT1199" s="2"/>
      <c r="BU1199" s="2"/>
      <c r="BV1199" s="2"/>
      <c r="BW1199" s="2"/>
      <c r="BX1199" s="2"/>
      <c r="BY1199" s="2"/>
      <c r="BZ1199" s="2"/>
      <c r="CA1199" s="2"/>
      <c r="CB1199" s="2"/>
      <c r="CC1199" s="2"/>
      <c r="CD1199" s="2"/>
      <c r="CE1199" s="2"/>
      <c r="CF1199" s="2"/>
      <c r="CG1199" s="2"/>
      <c r="CH1199" s="2"/>
      <c r="CI1199" s="2"/>
      <c r="CJ1199" s="2"/>
      <c r="CK1199" s="2"/>
      <c r="CL1199" s="2"/>
      <c r="CM1199" s="2"/>
      <c r="CN1199" s="2"/>
      <c r="CO1199" s="2"/>
      <c r="CP1199" s="2"/>
      <c r="CQ1199" s="2"/>
      <c r="CR1199" s="2"/>
      <c r="CS1199" s="2"/>
      <c r="CT1199" s="2"/>
      <c r="CU1199" s="2"/>
      <c r="CV1199" s="2"/>
      <c r="CW1199" s="2"/>
      <c r="CX1199" s="2"/>
      <c r="CY1199" s="2"/>
      <c r="CZ1199" s="2"/>
      <c r="DA1199" s="2"/>
      <c r="DB1199" s="2"/>
      <c r="DC1199" s="2"/>
      <c r="DD1199" s="2"/>
      <c r="DE1199" s="2"/>
      <c r="DF1199" s="2"/>
      <c r="DG1199" s="2"/>
      <c r="DH1199" s="2"/>
      <c r="DI1199" s="2"/>
      <c r="DJ1199" s="2"/>
      <c r="DK1199" s="2"/>
      <c r="DL1199" s="2"/>
      <c r="DM1199" s="2"/>
      <c r="DN1199" s="2"/>
      <c r="DO1199" s="2"/>
      <c r="DP1199" s="2"/>
    </row>
    <row r="1200" spans="9:120" ht="9.9499999999999993" customHeight="1">
      <c r="I1200" s="2"/>
      <c r="J1200" s="2"/>
      <c r="K1200" s="2"/>
      <c r="L1200" s="2"/>
      <c r="M1200" s="2"/>
      <c r="N1200" s="2"/>
      <c r="O1200" s="2"/>
      <c r="P1200" s="2"/>
      <c r="Q1200" s="2"/>
      <c r="R1200" s="2"/>
      <c r="S1200" s="2"/>
      <c r="T1200" s="2"/>
      <c r="U1200" s="2"/>
      <c r="V1200" s="2"/>
      <c r="W1200" s="2"/>
      <c r="X1200" s="2"/>
      <c r="Y1200" s="2"/>
      <c r="Z1200" s="2"/>
      <c r="AA1200" s="2"/>
      <c r="AB1200" s="2"/>
      <c r="AC1200" s="2"/>
      <c r="AD1200" s="2"/>
      <c r="AE1200" s="2"/>
      <c r="AF1200" s="2"/>
      <c r="AG1200" s="2"/>
      <c r="AH1200" s="2"/>
      <c r="AI1200" s="2"/>
      <c r="AJ1200" s="2"/>
      <c r="AK1200" s="2"/>
      <c r="AL1200" s="2"/>
      <c r="AM1200" s="2"/>
      <c r="AN1200" s="2"/>
      <c r="AO1200" s="2"/>
      <c r="AP1200" s="2"/>
      <c r="AQ1200" s="2"/>
      <c r="AR1200" s="2"/>
      <c r="AS1200" s="2"/>
      <c r="AT1200" s="2"/>
      <c r="AU1200" s="2"/>
      <c r="AV1200" s="2"/>
      <c r="AW1200" s="2"/>
      <c r="AX1200" s="2"/>
      <c r="AY1200" s="2"/>
      <c r="AZ1200" s="2"/>
      <c r="BA1200" s="2"/>
      <c r="BB1200" s="2"/>
      <c r="BC1200" s="2"/>
      <c r="BD1200" s="2"/>
      <c r="BE1200" s="2"/>
      <c r="BF1200" s="2"/>
      <c r="BG1200" s="2"/>
      <c r="BH1200" s="2"/>
      <c r="BI1200" s="2"/>
      <c r="BJ1200" s="2"/>
      <c r="BK1200" s="2"/>
      <c r="BL1200" s="2"/>
      <c r="BM1200" s="2"/>
      <c r="BN1200" s="2"/>
      <c r="BO1200" s="2"/>
      <c r="BP1200" s="2"/>
      <c r="BQ1200" s="2"/>
      <c r="BR1200" s="2"/>
      <c r="BS1200" s="2"/>
      <c r="BT1200" s="2"/>
      <c r="BU1200" s="2"/>
      <c r="BV1200" s="2"/>
      <c r="BW1200" s="2"/>
      <c r="BX1200" s="2"/>
      <c r="BY1200" s="2"/>
      <c r="BZ1200" s="2"/>
      <c r="CA1200" s="2"/>
      <c r="CB1200" s="2"/>
      <c r="CC1200" s="2"/>
      <c r="CD1200" s="2"/>
      <c r="CE1200" s="2"/>
      <c r="CF1200" s="2"/>
      <c r="CG1200" s="2"/>
      <c r="CH1200" s="2"/>
      <c r="CI1200" s="2"/>
      <c r="CJ1200" s="2"/>
      <c r="CK1200" s="2"/>
      <c r="CL1200" s="2"/>
      <c r="CM1200" s="2"/>
      <c r="CN1200" s="2"/>
      <c r="CO1200" s="2"/>
      <c r="CP1200" s="2"/>
      <c r="CQ1200" s="2"/>
      <c r="CR1200" s="2"/>
      <c r="CS1200" s="2"/>
      <c r="CT1200" s="2"/>
      <c r="CU1200" s="2"/>
      <c r="CV1200" s="2"/>
      <c r="CW1200" s="2"/>
      <c r="CX1200" s="2"/>
      <c r="CY1200" s="2"/>
      <c r="CZ1200" s="2"/>
      <c r="DA1200" s="2"/>
      <c r="DB1200" s="2"/>
      <c r="DC1200" s="2"/>
      <c r="DD1200" s="2"/>
      <c r="DE1200" s="2"/>
      <c r="DF1200" s="2"/>
      <c r="DG1200" s="2"/>
      <c r="DH1200" s="2"/>
      <c r="DI1200" s="2"/>
      <c r="DJ1200" s="2"/>
      <c r="DK1200" s="2"/>
      <c r="DL1200" s="2"/>
      <c r="DM1200" s="2"/>
      <c r="DN1200" s="2"/>
      <c r="DO1200" s="2"/>
      <c r="DP1200" s="2"/>
    </row>
    <row r="1201" spans="9:120" ht="9.9499999999999993" customHeight="1">
      <c r="I1201" s="2"/>
      <c r="J1201" s="2"/>
      <c r="K1201" s="2"/>
      <c r="L1201" s="2"/>
      <c r="M1201" s="2"/>
      <c r="N1201" s="2"/>
      <c r="O1201" s="2"/>
      <c r="P1201" s="2"/>
      <c r="Q1201" s="2"/>
      <c r="R1201" s="2"/>
      <c r="S1201" s="2"/>
      <c r="T1201" s="2"/>
      <c r="U1201" s="2"/>
      <c r="V1201" s="2"/>
      <c r="W1201" s="2"/>
      <c r="X1201" s="2"/>
      <c r="Y1201" s="2"/>
      <c r="Z1201" s="2"/>
      <c r="AA1201" s="2"/>
      <c r="AB1201" s="2"/>
      <c r="AC1201" s="2"/>
      <c r="AD1201" s="2"/>
      <c r="AE1201" s="2"/>
      <c r="AF1201" s="2"/>
      <c r="AG1201" s="2"/>
      <c r="AH1201" s="2"/>
      <c r="AI1201" s="2"/>
      <c r="AJ1201" s="2"/>
      <c r="AK1201" s="2"/>
      <c r="AL1201" s="2"/>
      <c r="AM1201" s="2"/>
      <c r="AN1201" s="2"/>
      <c r="AO1201" s="2"/>
      <c r="AP1201" s="2"/>
      <c r="AQ1201" s="2"/>
      <c r="AR1201" s="2"/>
      <c r="AS1201" s="2"/>
      <c r="AT1201" s="2"/>
      <c r="AU1201" s="2"/>
      <c r="AV1201" s="2"/>
      <c r="AW1201" s="2"/>
      <c r="AX1201" s="2"/>
      <c r="AY1201" s="2"/>
      <c r="AZ1201" s="2"/>
      <c r="BA1201" s="2"/>
      <c r="BB1201" s="2"/>
      <c r="BC1201" s="2"/>
      <c r="BD1201" s="2"/>
      <c r="BE1201" s="2"/>
      <c r="BF1201" s="2"/>
      <c r="BG1201" s="2"/>
      <c r="BH1201" s="2"/>
      <c r="BI1201" s="2"/>
      <c r="BJ1201" s="2"/>
      <c r="BK1201" s="2"/>
      <c r="BL1201" s="2"/>
      <c r="BM1201" s="2"/>
      <c r="BN1201" s="2"/>
      <c r="BO1201" s="2"/>
      <c r="BP1201" s="2"/>
      <c r="BQ1201" s="2"/>
      <c r="BR1201" s="2"/>
      <c r="BS1201" s="2"/>
      <c r="BT1201" s="2"/>
      <c r="BU1201" s="2"/>
      <c r="BV1201" s="2"/>
      <c r="BW1201" s="2"/>
      <c r="BX1201" s="2"/>
      <c r="BY1201" s="2"/>
      <c r="BZ1201" s="2"/>
      <c r="CA1201" s="2"/>
      <c r="CB1201" s="2"/>
      <c r="CC1201" s="2"/>
      <c r="CD1201" s="2"/>
      <c r="CE1201" s="2"/>
      <c r="CF1201" s="2"/>
      <c r="CG1201" s="2"/>
      <c r="CH1201" s="2"/>
      <c r="CI1201" s="2"/>
      <c r="CJ1201" s="2"/>
      <c r="CK1201" s="2"/>
      <c r="CL1201" s="2"/>
      <c r="CM1201" s="2"/>
      <c r="CN1201" s="2"/>
      <c r="CO1201" s="2"/>
      <c r="CP1201" s="2"/>
      <c r="CQ1201" s="2"/>
      <c r="CR1201" s="2"/>
      <c r="CS1201" s="2"/>
      <c r="CT1201" s="2"/>
      <c r="CU1201" s="2"/>
      <c r="CV1201" s="2"/>
      <c r="CW1201" s="2"/>
      <c r="CX1201" s="2"/>
      <c r="CY1201" s="2"/>
      <c r="CZ1201" s="2"/>
      <c r="DA1201" s="2"/>
      <c r="DB1201" s="2"/>
      <c r="DC1201" s="2"/>
      <c r="DD1201" s="2"/>
      <c r="DE1201" s="2"/>
      <c r="DF1201" s="2"/>
      <c r="DG1201" s="2"/>
      <c r="DH1201" s="2"/>
      <c r="DI1201" s="2"/>
      <c r="DJ1201" s="2"/>
      <c r="DK1201" s="2"/>
      <c r="DL1201" s="2"/>
      <c r="DM1201" s="2"/>
      <c r="DN1201" s="2"/>
      <c r="DO1201" s="2"/>
      <c r="DP1201" s="2"/>
    </row>
    <row r="1202" spans="9:120" ht="9.9499999999999993" customHeight="1">
      <c r="I1202" s="2"/>
      <c r="J1202" s="2"/>
      <c r="K1202" s="2"/>
      <c r="L1202" s="2"/>
      <c r="M1202" s="2"/>
      <c r="N1202" s="2"/>
      <c r="O1202" s="2"/>
      <c r="P1202" s="2"/>
      <c r="Q1202" s="2"/>
      <c r="R1202" s="2"/>
      <c r="S1202" s="2"/>
      <c r="T1202" s="2"/>
      <c r="U1202" s="2"/>
      <c r="V1202" s="2"/>
      <c r="W1202" s="2"/>
      <c r="X1202" s="2"/>
      <c r="Y1202" s="2"/>
      <c r="Z1202" s="2"/>
      <c r="AA1202" s="2"/>
      <c r="AB1202" s="2"/>
      <c r="AC1202" s="2"/>
      <c r="AD1202" s="2"/>
      <c r="AE1202" s="2"/>
      <c r="AF1202" s="2"/>
      <c r="AG1202" s="2"/>
      <c r="AH1202" s="2"/>
      <c r="AI1202" s="2"/>
      <c r="AJ1202" s="2"/>
      <c r="AK1202" s="2"/>
      <c r="AL1202" s="2"/>
      <c r="AM1202" s="2"/>
      <c r="AN1202" s="2"/>
      <c r="AO1202" s="2"/>
      <c r="AP1202" s="2"/>
      <c r="AQ1202" s="2"/>
      <c r="AR1202" s="2"/>
      <c r="AS1202" s="2"/>
      <c r="AT1202" s="2"/>
      <c r="AU1202" s="2"/>
      <c r="AV1202" s="2"/>
      <c r="AW1202" s="2"/>
      <c r="AX1202" s="2"/>
      <c r="AY1202" s="2"/>
      <c r="AZ1202" s="2"/>
      <c r="BA1202" s="2"/>
      <c r="BB1202" s="2"/>
      <c r="BC1202" s="2"/>
      <c r="BD1202" s="2"/>
      <c r="BE1202" s="2"/>
      <c r="BF1202" s="2"/>
      <c r="BG1202" s="2"/>
      <c r="BH1202" s="2"/>
      <c r="BI1202" s="2"/>
      <c r="BJ1202" s="2"/>
      <c r="BK1202" s="2"/>
      <c r="BL1202" s="2"/>
      <c r="BM1202" s="2"/>
      <c r="BN1202" s="2"/>
      <c r="BO1202" s="2"/>
      <c r="BP1202" s="2"/>
      <c r="BQ1202" s="2"/>
      <c r="BR1202" s="2"/>
      <c r="BS1202" s="2"/>
      <c r="BT1202" s="2"/>
      <c r="BU1202" s="2"/>
      <c r="BV1202" s="2"/>
      <c r="BW1202" s="2"/>
      <c r="BX1202" s="2"/>
      <c r="BY1202" s="2"/>
      <c r="BZ1202" s="2"/>
      <c r="CA1202" s="2"/>
      <c r="CB1202" s="2"/>
      <c r="CC1202" s="2"/>
      <c r="CD1202" s="2"/>
      <c r="CE1202" s="2"/>
      <c r="CF1202" s="2"/>
      <c r="CG1202" s="2"/>
      <c r="CH1202" s="2"/>
      <c r="CI1202" s="2"/>
      <c r="CJ1202" s="2"/>
      <c r="CK1202" s="2"/>
      <c r="CL1202" s="2"/>
      <c r="CM1202" s="2"/>
      <c r="CN1202" s="2"/>
      <c r="CO1202" s="2"/>
      <c r="CP1202" s="2"/>
      <c r="CQ1202" s="2"/>
      <c r="CR1202" s="2"/>
      <c r="CS1202" s="2"/>
      <c r="CT1202" s="2"/>
      <c r="CU1202" s="2"/>
      <c r="CV1202" s="2"/>
      <c r="CW1202" s="2"/>
      <c r="CX1202" s="2"/>
      <c r="CY1202" s="2"/>
      <c r="CZ1202" s="2"/>
      <c r="DA1202" s="2"/>
      <c r="DB1202" s="2"/>
      <c r="DC1202" s="2"/>
      <c r="DD1202" s="2"/>
      <c r="DE1202" s="2"/>
      <c r="DF1202" s="2"/>
      <c r="DG1202" s="2"/>
      <c r="DH1202" s="2"/>
      <c r="DI1202" s="2"/>
      <c r="DJ1202" s="2"/>
      <c r="DK1202" s="2"/>
      <c r="DL1202" s="2"/>
      <c r="DM1202" s="2"/>
      <c r="DN1202" s="2"/>
      <c r="DO1202" s="2"/>
      <c r="DP1202" s="2"/>
    </row>
    <row r="1203" spans="9:120" ht="9.9499999999999993" customHeight="1">
      <c r="I1203" s="2"/>
      <c r="J1203" s="2"/>
      <c r="K1203" s="2"/>
      <c r="L1203" s="2"/>
      <c r="M1203" s="2"/>
      <c r="N1203" s="2"/>
      <c r="O1203" s="2"/>
      <c r="P1203" s="2"/>
      <c r="Q1203" s="2"/>
      <c r="R1203" s="2"/>
      <c r="S1203" s="2"/>
      <c r="T1203" s="2"/>
      <c r="U1203" s="2"/>
      <c r="V1203" s="2"/>
      <c r="W1203" s="2"/>
      <c r="X1203" s="2"/>
      <c r="Y1203" s="2"/>
      <c r="Z1203" s="2"/>
      <c r="AA1203" s="2"/>
      <c r="AB1203" s="2"/>
      <c r="AC1203" s="2"/>
      <c r="AD1203" s="2"/>
      <c r="AE1203" s="2"/>
      <c r="AF1203" s="2"/>
      <c r="AG1203" s="2"/>
      <c r="AH1203" s="2"/>
      <c r="AI1203" s="2"/>
      <c r="AJ1203" s="2"/>
      <c r="AK1203" s="2"/>
      <c r="AL1203" s="2"/>
      <c r="AM1203" s="2"/>
      <c r="AN1203" s="2"/>
      <c r="AO1203" s="2"/>
      <c r="AP1203" s="2"/>
      <c r="AQ1203" s="2"/>
      <c r="AR1203" s="2"/>
      <c r="AS1203" s="2"/>
      <c r="AT1203" s="2"/>
      <c r="AU1203" s="2"/>
      <c r="AV1203" s="2"/>
      <c r="AW1203" s="2"/>
      <c r="AX1203" s="2"/>
      <c r="AY1203" s="2"/>
      <c r="AZ1203" s="2"/>
      <c r="BA1203" s="2"/>
      <c r="BB1203" s="2"/>
      <c r="BC1203" s="2"/>
      <c r="BD1203" s="2"/>
      <c r="BE1203" s="2"/>
      <c r="BF1203" s="2"/>
      <c r="BG1203" s="2"/>
      <c r="BH1203" s="2"/>
      <c r="BI1203" s="2"/>
      <c r="BJ1203" s="2"/>
      <c r="BK1203" s="2"/>
      <c r="BL1203" s="2"/>
      <c r="BM1203" s="2"/>
      <c r="BN1203" s="2"/>
      <c r="BO1203" s="2"/>
      <c r="BP1203" s="2"/>
      <c r="BQ1203" s="2"/>
      <c r="BR1203" s="2"/>
      <c r="BS1203" s="2"/>
      <c r="BT1203" s="2"/>
      <c r="BU1203" s="2"/>
      <c r="BV1203" s="2"/>
      <c r="BW1203" s="2"/>
      <c r="BX1203" s="2"/>
      <c r="BY1203" s="2"/>
      <c r="BZ1203" s="2"/>
      <c r="CA1203" s="2"/>
      <c r="CB1203" s="2"/>
      <c r="CC1203" s="2"/>
      <c r="CD1203" s="2"/>
      <c r="CE1203" s="2"/>
      <c r="CF1203" s="2"/>
      <c r="CG1203" s="2"/>
      <c r="CH1203" s="2"/>
      <c r="CI1203" s="2"/>
      <c r="CJ1203" s="2"/>
      <c r="CK1203" s="2"/>
      <c r="CL1203" s="2"/>
      <c r="CM1203" s="2"/>
      <c r="CN1203" s="2"/>
      <c r="CO1203" s="2"/>
      <c r="CP1203" s="2"/>
      <c r="CQ1203" s="2"/>
      <c r="CR1203" s="2"/>
      <c r="CS1203" s="2"/>
      <c r="CT1203" s="2"/>
      <c r="CU1203" s="2"/>
      <c r="CV1203" s="2"/>
      <c r="CW1203" s="2"/>
      <c r="CX1203" s="2"/>
      <c r="CY1203" s="2"/>
      <c r="CZ1203" s="2"/>
      <c r="DA1203" s="2"/>
      <c r="DB1203" s="2"/>
      <c r="DC1203" s="2"/>
      <c r="DD1203" s="2"/>
      <c r="DE1203" s="2"/>
      <c r="DF1203" s="2"/>
      <c r="DG1203" s="2"/>
      <c r="DH1203" s="2"/>
      <c r="DI1203" s="2"/>
      <c r="DJ1203" s="2"/>
      <c r="DK1203" s="2"/>
      <c r="DL1203" s="2"/>
      <c r="DM1203" s="2"/>
      <c r="DN1203" s="2"/>
      <c r="DO1203" s="2"/>
      <c r="DP1203" s="2"/>
    </row>
    <row r="1204" spans="9:120" ht="9.9499999999999993" customHeight="1">
      <c r="I1204" s="2"/>
      <c r="J1204" s="2"/>
      <c r="K1204" s="2"/>
      <c r="L1204" s="2"/>
      <c r="M1204" s="2"/>
      <c r="N1204" s="2"/>
      <c r="O1204" s="2"/>
      <c r="P1204" s="2"/>
      <c r="Q1204" s="2"/>
      <c r="R1204" s="2"/>
      <c r="S1204" s="2"/>
      <c r="T1204" s="2"/>
      <c r="U1204" s="2"/>
      <c r="V1204" s="2"/>
      <c r="W1204" s="2"/>
      <c r="X1204" s="2"/>
      <c r="Y1204" s="2"/>
      <c r="Z1204" s="2"/>
      <c r="AA1204" s="2"/>
      <c r="AB1204" s="2"/>
      <c r="AC1204" s="2"/>
      <c r="AD1204" s="2"/>
      <c r="AE1204" s="2"/>
      <c r="AF1204" s="2"/>
      <c r="AG1204" s="2"/>
      <c r="AH1204" s="2"/>
      <c r="AI1204" s="2"/>
      <c r="AJ1204" s="2"/>
      <c r="AK1204" s="2"/>
      <c r="AL1204" s="2"/>
      <c r="AM1204" s="2"/>
      <c r="AN1204" s="2"/>
      <c r="AO1204" s="2"/>
      <c r="AP1204" s="2"/>
      <c r="AQ1204" s="2"/>
      <c r="AR1204" s="2"/>
      <c r="AS1204" s="2"/>
      <c r="AT1204" s="2"/>
      <c r="AU1204" s="2"/>
      <c r="AV1204" s="2"/>
      <c r="AW1204" s="2"/>
      <c r="AX1204" s="2"/>
      <c r="AY1204" s="2"/>
      <c r="AZ1204" s="2"/>
      <c r="BA1204" s="2"/>
      <c r="BB1204" s="2"/>
      <c r="BC1204" s="2"/>
      <c r="BD1204" s="2"/>
      <c r="BE1204" s="2"/>
      <c r="BF1204" s="2"/>
      <c r="BG1204" s="2"/>
      <c r="BH1204" s="2"/>
      <c r="BI1204" s="2"/>
      <c r="BJ1204" s="2"/>
      <c r="BK1204" s="2"/>
      <c r="BL1204" s="2"/>
      <c r="BM1204" s="2"/>
      <c r="BN1204" s="2"/>
      <c r="BO1204" s="2"/>
      <c r="BP1204" s="2"/>
      <c r="BQ1204" s="2"/>
      <c r="BR1204" s="2"/>
      <c r="BS1204" s="2"/>
      <c r="BT1204" s="2"/>
      <c r="BU1204" s="2"/>
      <c r="BV1204" s="2"/>
      <c r="BW1204" s="2"/>
      <c r="BX1204" s="2"/>
      <c r="BY1204" s="2"/>
      <c r="BZ1204" s="2"/>
      <c r="CA1204" s="2"/>
      <c r="CB1204" s="2"/>
      <c r="CC1204" s="2"/>
      <c r="CD1204" s="2"/>
      <c r="CE1204" s="2"/>
      <c r="CF1204" s="2"/>
      <c r="CG1204" s="2"/>
      <c r="CH1204" s="2"/>
      <c r="CI1204" s="2"/>
      <c r="CJ1204" s="2"/>
      <c r="CK1204" s="2"/>
      <c r="CL1204" s="2"/>
      <c r="CM1204" s="2"/>
      <c r="CN1204" s="2"/>
      <c r="CO1204" s="2"/>
      <c r="CP1204" s="2"/>
      <c r="CQ1204" s="2"/>
      <c r="CR1204" s="2"/>
      <c r="CS1204" s="2"/>
      <c r="CT1204" s="2"/>
      <c r="CU1204" s="2"/>
      <c r="CV1204" s="2"/>
      <c r="CW1204" s="2"/>
      <c r="CX1204" s="2"/>
      <c r="CY1204" s="2"/>
      <c r="CZ1204" s="2"/>
      <c r="DA1204" s="2"/>
      <c r="DB1204" s="2"/>
      <c r="DC1204" s="2"/>
      <c r="DD1204" s="2"/>
      <c r="DE1204" s="2"/>
      <c r="DF1204" s="2"/>
      <c r="DG1204" s="2"/>
      <c r="DH1204" s="2"/>
      <c r="DI1204" s="2"/>
      <c r="DJ1204" s="2"/>
      <c r="DK1204" s="2"/>
      <c r="DL1204" s="2"/>
      <c r="DM1204" s="2"/>
      <c r="DN1204" s="2"/>
      <c r="DO1204" s="2"/>
      <c r="DP1204" s="2"/>
    </row>
    <row r="1205" spans="9:120" ht="9.9499999999999993" customHeight="1">
      <c r="I1205" s="2"/>
      <c r="J1205" s="2"/>
      <c r="K1205" s="2"/>
      <c r="L1205" s="2"/>
      <c r="M1205" s="2"/>
      <c r="N1205" s="2"/>
      <c r="O1205" s="2"/>
      <c r="P1205" s="2"/>
      <c r="Q1205" s="2"/>
      <c r="R1205" s="2"/>
      <c r="S1205" s="2"/>
      <c r="T1205" s="2"/>
      <c r="U1205" s="2"/>
      <c r="V1205" s="2"/>
      <c r="W1205" s="2"/>
      <c r="X1205" s="2"/>
      <c r="Y1205" s="2"/>
      <c r="Z1205" s="2"/>
      <c r="AA1205" s="2"/>
      <c r="AB1205" s="2"/>
      <c r="AC1205" s="2"/>
      <c r="AD1205" s="2"/>
      <c r="AE1205" s="2"/>
      <c r="AF1205" s="2"/>
      <c r="AG1205" s="2"/>
      <c r="AH1205" s="2"/>
      <c r="AI1205" s="2"/>
      <c r="AJ1205" s="2"/>
      <c r="AK1205" s="2"/>
      <c r="AL1205" s="2"/>
      <c r="AM1205" s="2"/>
      <c r="AN1205" s="2"/>
      <c r="AO1205" s="2"/>
      <c r="AP1205" s="2"/>
      <c r="AQ1205" s="2"/>
      <c r="AR1205" s="2"/>
      <c r="AS1205" s="2"/>
      <c r="AT1205" s="2"/>
      <c r="AU1205" s="2"/>
      <c r="AV1205" s="2"/>
      <c r="AW1205" s="2"/>
      <c r="AX1205" s="2"/>
      <c r="AY1205" s="2"/>
      <c r="AZ1205" s="2"/>
      <c r="BA1205" s="2"/>
      <c r="BB1205" s="2"/>
      <c r="BC1205" s="2"/>
      <c r="BD1205" s="2"/>
      <c r="BE1205" s="2"/>
      <c r="BF1205" s="2"/>
      <c r="BG1205" s="2"/>
      <c r="BH1205" s="2"/>
      <c r="BI1205" s="2"/>
      <c r="BJ1205" s="2"/>
      <c r="BK1205" s="2"/>
      <c r="BL1205" s="2"/>
      <c r="BM1205" s="2"/>
      <c r="BN1205" s="2"/>
      <c r="BO1205" s="2"/>
      <c r="BP1205" s="2"/>
      <c r="BQ1205" s="2"/>
      <c r="BR1205" s="2"/>
      <c r="BS1205" s="2"/>
      <c r="BT1205" s="2"/>
      <c r="BU1205" s="2"/>
      <c r="BV1205" s="2"/>
      <c r="BW1205" s="2"/>
      <c r="BX1205" s="2"/>
      <c r="BY1205" s="2"/>
      <c r="BZ1205" s="2"/>
      <c r="CA1205" s="2"/>
      <c r="CB1205" s="2"/>
      <c r="CC1205" s="2"/>
      <c r="CD1205" s="2"/>
      <c r="CE1205" s="2"/>
      <c r="CF1205" s="2"/>
      <c r="CG1205" s="2"/>
      <c r="CH1205" s="2"/>
      <c r="CI1205" s="2"/>
      <c r="CJ1205" s="2"/>
      <c r="CK1205" s="2"/>
      <c r="CL1205" s="2"/>
      <c r="CM1205" s="2"/>
      <c r="CN1205" s="2"/>
      <c r="CO1205" s="2"/>
      <c r="CP1205" s="2"/>
      <c r="CQ1205" s="2"/>
      <c r="CR1205" s="2"/>
      <c r="CS1205" s="2"/>
      <c r="CT1205" s="2"/>
      <c r="CU1205" s="2"/>
      <c r="CV1205" s="2"/>
      <c r="CW1205" s="2"/>
      <c r="CX1205" s="2"/>
      <c r="CY1205" s="2"/>
      <c r="CZ1205" s="2"/>
      <c r="DA1205" s="2"/>
      <c r="DB1205" s="2"/>
      <c r="DC1205" s="2"/>
      <c r="DD1205" s="2"/>
      <c r="DE1205" s="2"/>
      <c r="DF1205" s="2"/>
      <c r="DG1205" s="2"/>
      <c r="DH1205" s="2"/>
      <c r="DI1205" s="2"/>
      <c r="DJ1205" s="2"/>
      <c r="DK1205" s="2"/>
      <c r="DL1205" s="2"/>
      <c r="DM1205" s="2"/>
      <c r="DN1205" s="2"/>
      <c r="DO1205" s="2"/>
      <c r="DP1205" s="2"/>
    </row>
    <row r="1206" spans="9:120" ht="9.9499999999999993" customHeight="1">
      <c r="I1206" s="2"/>
      <c r="J1206" s="2"/>
      <c r="K1206" s="2"/>
      <c r="L1206" s="2"/>
      <c r="M1206" s="2"/>
      <c r="N1206" s="2"/>
      <c r="O1206" s="2"/>
      <c r="P1206" s="2"/>
      <c r="Q1206" s="2"/>
      <c r="R1206" s="2"/>
      <c r="S1206" s="2"/>
      <c r="T1206" s="2"/>
      <c r="U1206" s="2"/>
      <c r="V1206" s="2"/>
      <c r="W1206" s="2"/>
      <c r="X1206" s="2"/>
      <c r="Y1206" s="2"/>
      <c r="Z1206" s="2"/>
      <c r="AA1206" s="2"/>
      <c r="AB1206" s="2"/>
      <c r="AC1206" s="2"/>
      <c r="AD1206" s="2"/>
      <c r="AE1206" s="2"/>
      <c r="AF1206" s="2"/>
      <c r="AG1206" s="2"/>
      <c r="AH1206" s="2"/>
      <c r="AI1206" s="2"/>
      <c r="AJ1206" s="2"/>
      <c r="AK1206" s="2"/>
      <c r="AL1206" s="2"/>
      <c r="AM1206" s="2"/>
      <c r="AN1206" s="2"/>
      <c r="AO1206" s="2"/>
      <c r="AP1206" s="2"/>
      <c r="AQ1206" s="2"/>
      <c r="AR1206" s="2"/>
      <c r="AS1206" s="2"/>
      <c r="AT1206" s="2"/>
      <c r="AU1206" s="2"/>
      <c r="AV1206" s="2"/>
      <c r="AW1206" s="2"/>
      <c r="AX1206" s="2"/>
      <c r="AY1206" s="2"/>
      <c r="AZ1206" s="2"/>
      <c r="BA1206" s="2"/>
      <c r="BB1206" s="2"/>
      <c r="BC1206" s="2"/>
      <c r="BD1206" s="2"/>
      <c r="BE1206" s="2"/>
      <c r="BF1206" s="2"/>
      <c r="BG1206" s="2"/>
      <c r="BH1206" s="2"/>
      <c r="BI1206" s="2"/>
      <c r="BJ1206" s="2"/>
      <c r="BK1206" s="2"/>
      <c r="BL1206" s="2"/>
      <c r="BM1206" s="2"/>
      <c r="BN1206" s="2"/>
      <c r="BO1206" s="2"/>
      <c r="BP1206" s="2"/>
      <c r="BQ1206" s="2"/>
      <c r="BR1206" s="2"/>
      <c r="BS1206" s="2"/>
      <c r="BT1206" s="2"/>
      <c r="BU1206" s="2"/>
      <c r="BV1206" s="2"/>
      <c r="BW1206" s="2"/>
      <c r="BX1206" s="2"/>
      <c r="BY1206" s="2"/>
      <c r="BZ1206" s="2"/>
      <c r="CA1206" s="2"/>
      <c r="CB1206" s="2"/>
      <c r="CC1206" s="2"/>
      <c r="CD1206" s="2"/>
      <c r="CE1206" s="2"/>
      <c r="CF1206" s="2"/>
      <c r="CG1206" s="2"/>
      <c r="CH1206" s="2"/>
      <c r="CI1206" s="2"/>
      <c r="CJ1206" s="2"/>
      <c r="CK1206" s="2"/>
      <c r="CL1206" s="2"/>
      <c r="CM1206" s="2"/>
      <c r="CN1206" s="2"/>
      <c r="CO1206" s="2"/>
      <c r="CP1206" s="2"/>
      <c r="CQ1206" s="2"/>
      <c r="CR1206" s="2"/>
      <c r="CS1206" s="2"/>
      <c r="CT1206" s="2"/>
      <c r="CU1206" s="2"/>
      <c r="CV1206" s="2"/>
      <c r="CW1206" s="2"/>
      <c r="CX1206" s="2"/>
      <c r="CY1206" s="2"/>
      <c r="CZ1206" s="2"/>
      <c r="DA1206" s="2"/>
      <c r="DB1206" s="2"/>
      <c r="DC1206" s="2"/>
      <c r="DD1206" s="2"/>
      <c r="DE1206" s="2"/>
      <c r="DF1206" s="2"/>
      <c r="DG1206" s="2"/>
      <c r="DH1206" s="2"/>
      <c r="DI1206" s="2"/>
      <c r="DJ1206" s="2"/>
      <c r="DK1206" s="2"/>
      <c r="DL1206" s="2"/>
      <c r="DM1206" s="2"/>
      <c r="DN1206" s="2"/>
      <c r="DO1206" s="2"/>
      <c r="DP1206" s="2"/>
    </row>
    <row r="1207" spans="9:120" ht="9.9499999999999993" customHeight="1">
      <c r="I1207" s="2"/>
      <c r="J1207" s="2"/>
      <c r="K1207" s="2"/>
      <c r="L1207" s="2"/>
      <c r="M1207" s="2"/>
      <c r="N1207" s="2"/>
      <c r="O1207" s="2"/>
      <c r="P1207" s="2"/>
      <c r="Q1207" s="2"/>
      <c r="R1207" s="2"/>
      <c r="S1207" s="2"/>
      <c r="T1207" s="2"/>
      <c r="U1207" s="2"/>
      <c r="V1207" s="2"/>
      <c r="W1207" s="2"/>
      <c r="X1207" s="2"/>
      <c r="Y1207" s="2"/>
      <c r="Z1207" s="2"/>
      <c r="AA1207" s="2"/>
      <c r="AB1207" s="2"/>
      <c r="AC1207" s="2"/>
      <c r="AD1207" s="2"/>
      <c r="AE1207" s="2"/>
      <c r="AF1207" s="2"/>
      <c r="AG1207" s="2"/>
      <c r="AH1207" s="2"/>
      <c r="AI1207" s="2"/>
      <c r="AJ1207" s="2"/>
      <c r="AK1207" s="2"/>
      <c r="AL1207" s="2"/>
      <c r="AM1207" s="2"/>
      <c r="AN1207" s="2"/>
      <c r="AO1207" s="2"/>
      <c r="AP1207" s="2"/>
      <c r="AQ1207" s="2"/>
      <c r="AR1207" s="2"/>
      <c r="AS1207" s="2"/>
      <c r="AT1207" s="2"/>
      <c r="AU1207" s="2"/>
      <c r="AV1207" s="2"/>
      <c r="AW1207" s="2"/>
      <c r="AX1207" s="2"/>
      <c r="AY1207" s="2"/>
      <c r="AZ1207" s="2"/>
      <c r="BA1207" s="2"/>
      <c r="BB1207" s="2"/>
      <c r="BC1207" s="2"/>
      <c r="BD1207" s="2"/>
      <c r="BE1207" s="2"/>
      <c r="BF1207" s="2"/>
      <c r="BG1207" s="2"/>
      <c r="BH1207" s="2"/>
      <c r="BI1207" s="2"/>
      <c r="BJ1207" s="2"/>
      <c r="BK1207" s="2"/>
      <c r="BL1207" s="2"/>
      <c r="BM1207" s="2"/>
      <c r="BN1207" s="2"/>
      <c r="BO1207" s="2"/>
      <c r="BP1207" s="2"/>
      <c r="BQ1207" s="2"/>
      <c r="BR1207" s="2"/>
      <c r="BS1207" s="2"/>
      <c r="BT1207" s="2"/>
      <c r="BU1207" s="2"/>
      <c r="BV1207" s="2"/>
      <c r="BW1207" s="2"/>
      <c r="BX1207" s="2"/>
      <c r="BY1207" s="2"/>
      <c r="BZ1207" s="2"/>
      <c r="CA1207" s="2"/>
      <c r="CB1207" s="2"/>
      <c r="CC1207" s="2"/>
      <c r="CD1207" s="2"/>
      <c r="CE1207" s="2"/>
      <c r="CF1207" s="2"/>
      <c r="CG1207" s="2"/>
      <c r="CH1207" s="2"/>
      <c r="CI1207" s="2"/>
      <c r="CJ1207" s="2"/>
      <c r="CK1207" s="2"/>
      <c r="CL1207" s="2"/>
      <c r="CM1207" s="2"/>
      <c r="CN1207" s="2"/>
      <c r="CO1207" s="2"/>
      <c r="CP1207" s="2"/>
      <c r="CQ1207" s="2"/>
      <c r="CR1207" s="2"/>
      <c r="CS1207" s="2"/>
      <c r="CT1207" s="2"/>
      <c r="CU1207" s="2"/>
      <c r="CV1207" s="2"/>
      <c r="CW1207" s="2"/>
      <c r="CX1207" s="2"/>
      <c r="CY1207" s="2"/>
      <c r="CZ1207" s="2"/>
      <c r="DA1207" s="2"/>
      <c r="DB1207" s="2"/>
      <c r="DC1207" s="2"/>
      <c r="DD1207" s="2"/>
      <c r="DE1207" s="2"/>
      <c r="DF1207" s="2"/>
      <c r="DG1207" s="2"/>
      <c r="DH1207" s="2"/>
      <c r="DI1207" s="2"/>
      <c r="DJ1207" s="2"/>
      <c r="DK1207" s="2"/>
      <c r="DL1207" s="2"/>
      <c r="DM1207" s="2"/>
      <c r="DN1207" s="2"/>
      <c r="DO1207" s="2"/>
      <c r="DP1207" s="2"/>
    </row>
    <row r="1208" spans="9:120" ht="9.9499999999999993" customHeight="1">
      <c r="I1208" s="2"/>
      <c r="J1208" s="2"/>
      <c r="K1208" s="2"/>
      <c r="L1208" s="2"/>
      <c r="M1208" s="2"/>
      <c r="N1208" s="2"/>
      <c r="O1208" s="2"/>
      <c r="P1208" s="2"/>
      <c r="Q1208" s="2"/>
      <c r="R1208" s="2"/>
      <c r="S1208" s="2"/>
      <c r="T1208" s="2"/>
      <c r="U1208" s="2"/>
      <c r="V1208" s="2"/>
      <c r="W1208" s="2"/>
      <c r="X1208" s="2"/>
      <c r="Y1208" s="2"/>
      <c r="Z1208" s="2"/>
      <c r="AA1208" s="2"/>
      <c r="AB1208" s="2"/>
      <c r="AC1208" s="2"/>
      <c r="AD1208" s="2"/>
      <c r="AE1208" s="2"/>
      <c r="AF1208" s="2"/>
      <c r="AG1208" s="2"/>
      <c r="AH1208" s="2"/>
      <c r="AI1208" s="2"/>
      <c r="AJ1208" s="2"/>
      <c r="AK1208" s="2"/>
      <c r="AL1208" s="2"/>
      <c r="AM1208" s="2"/>
      <c r="AN1208" s="2"/>
      <c r="AO1208" s="2"/>
      <c r="AP1208" s="2"/>
      <c r="AQ1208" s="2"/>
      <c r="AR1208" s="2"/>
      <c r="AS1208" s="2"/>
      <c r="AT1208" s="2"/>
      <c r="AU1208" s="2"/>
      <c r="AV1208" s="2"/>
      <c r="AW1208" s="2"/>
      <c r="AX1208" s="2"/>
      <c r="AY1208" s="2"/>
      <c r="AZ1208" s="2"/>
      <c r="BA1208" s="2"/>
      <c r="BB1208" s="2"/>
      <c r="BC1208" s="2"/>
      <c r="BD1208" s="2"/>
      <c r="BE1208" s="2"/>
      <c r="BF1208" s="2"/>
      <c r="BG1208" s="2"/>
      <c r="BH1208" s="2"/>
      <c r="BI1208" s="2"/>
      <c r="BJ1208" s="2"/>
      <c r="BK1208" s="2"/>
      <c r="BL1208" s="2"/>
      <c r="BM1208" s="2"/>
      <c r="BN1208" s="2"/>
      <c r="BO1208" s="2"/>
      <c r="BP1208" s="2"/>
      <c r="BQ1208" s="2"/>
      <c r="BR1208" s="2"/>
      <c r="BS1208" s="2"/>
      <c r="BT1208" s="2"/>
      <c r="BU1208" s="2"/>
      <c r="BV1208" s="2"/>
      <c r="BW1208" s="2"/>
      <c r="BX1208" s="2"/>
      <c r="BY1208" s="2"/>
      <c r="BZ1208" s="2"/>
      <c r="CA1208" s="2"/>
      <c r="CB1208" s="2"/>
      <c r="CC1208" s="2"/>
      <c r="CD1208" s="2"/>
      <c r="CE1208" s="2"/>
      <c r="CF1208" s="2"/>
      <c r="CG1208" s="2"/>
      <c r="CH1208" s="2"/>
      <c r="CI1208" s="2"/>
      <c r="CJ1208" s="2"/>
      <c r="CK1208" s="2"/>
      <c r="CL1208" s="2"/>
      <c r="CM1208" s="2"/>
      <c r="CN1208" s="2"/>
      <c r="CO1208" s="2"/>
      <c r="CP1208" s="2"/>
      <c r="CQ1208" s="2"/>
      <c r="CR1208" s="2"/>
      <c r="CS1208" s="2"/>
      <c r="CT1208" s="2"/>
      <c r="CU1208" s="2"/>
      <c r="CV1208" s="2"/>
      <c r="CW1208" s="2"/>
      <c r="CX1208" s="2"/>
      <c r="CY1208" s="2"/>
      <c r="CZ1208" s="2"/>
      <c r="DA1208" s="2"/>
      <c r="DB1208" s="2"/>
      <c r="DC1208" s="2"/>
      <c r="DD1208" s="2"/>
      <c r="DE1208" s="2"/>
      <c r="DF1208" s="2"/>
      <c r="DG1208" s="2"/>
      <c r="DH1208" s="2"/>
      <c r="DI1208" s="2"/>
      <c r="DJ1208" s="2"/>
      <c r="DK1208" s="2"/>
      <c r="DL1208" s="2"/>
      <c r="DM1208" s="2"/>
      <c r="DN1208" s="2"/>
      <c r="DO1208" s="2"/>
      <c r="DP1208" s="2"/>
    </row>
    <row r="1209" spans="9:120" ht="9.9499999999999993" customHeight="1">
      <c r="I1209" s="2"/>
      <c r="J1209" s="2"/>
      <c r="K1209" s="2"/>
      <c r="L1209" s="2"/>
      <c r="M1209" s="2"/>
      <c r="N1209" s="2"/>
      <c r="O1209" s="2"/>
      <c r="P1209" s="2"/>
      <c r="Q1209" s="2"/>
      <c r="R1209" s="2"/>
      <c r="S1209" s="2"/>
      <c r="T1209" s="2"/>
      <c r="U1209" s="2"/>
      <c r="V1209" s="2"/>
      <c r="W1209" s="2"/>
      <c r="X1209" s="2"/>
      <c r="Y1209" s="2"/>
      <c r="Z1209" s="2"/>
      <c r="AA1209" s="2"/>
      <c r="AB1209" s="2"/>
      <c r="AC1209" s="2"/>
      <c r="AD1209" s="2"/>
      <c r="AE1209" s="2"/>
      <c r="AF1209" s="2"/>
      <c r="AG1209" s="2"/>
      <c r="AH1209" s="2"/>
      <c r="AI1209" s="2"/>
      <c r="AJ1209" s="2"/>
      <c r="AK1209" s="2"/>
      <c r="AL1209" s="2"/>
      <c r="AM1209" s="2"/>
      <c r="AN1209" s="2"/>
      <c r="AO1209" s="2"/>
      <c r="AP1209" s="2"/>
      <c r="AQ1209" s="2"/>
      <c r="AR1209" s="2"/>
      <c r="AS1209" s="2"/>
      <c r="AT1209" s="2"/>
      <c r="AU1209" s="2"/>
      <c r="AV1209" s="2"/>
      <c r="AW1209" s="2"/>
      <c r="AX1209" s="2"/>
      <c r="AY1209" s="2"/>
      <c r="AZ1209" s="2"/>
      <c r="BA1209" s="2"/>
      <c r="BB1209" s="2"/>
      <c r="BC1209" s="2"/>
      <c r="BD1209" s="2"/>
      <c r="BE1209" s="2"/>
      <c r="BF1209" s="2"/>
      <c r="BG1209" s="2"/>
      <c r="BH1209" s="2"/>
      <c r="BI1209" s="2"/>
      <c r="BJ1209" s="2"/>
      <c r="BK1209" s="2"/>
      <c r="BL1209" s="2"/>
      <c r="BM1209" s="2"/>
      <c r="BN1209" s="2"/>
      <c r="BO1209" s="2"/>
      <c r="BP1209" s="2"/>
      <c r="BQ1209" s="2"/>
      <c r="BR1209" s="2"/>
      <c r="BS1209" s="2"/>
      <c r="BT1209" s="2"/>
      <c r="BU1209" s="2"/>
      <c r="BV1209" s="2"/>
      <c r="BW1209" s="2"/>
      <c r="BX1209" s="2"/>
      <c r="BY1209" s="2"/>
      <c r="BZ1209" s="2"/>
      <c r="CA1209" s="2"/>
      <c r="CB1209" s="2"/>
      <c r="CC1209" s="2"/>
      <c r="CD1209" s="2"/>
      <c r="CE1209" s="2"/>
      <c r="CF1209" s="2"/>
      <c r="CG1209" s="2"/>
      <c r="CH1209" s="2"/>
      <c r="CI1209" s="2"/>
      <c r="CJ1209" s="2"/>
      <c r="CK1209" s="2"/>
      <c r="CL1209" s="2"/>
      <c r="CM1209" s="2"/>
      <c r="CN1209" s="2"/>
      <c r="CO1209" s="2"/>
      <c r="CP1209" s="2"/>
      <c r="CQ1209" s="2"/>
      <c r="CR1209" s="2"/>
      <c r="CS1209" s="2"/>
      <c r="CT1209" s="2"/>
      <c r="CU1209" s="2"/>
      <c r="CV1209" s="2"/>
      <c r="CW1209" s="2"/>
      <c r="CX1209" s="2"/>
      <c r="CY1209" s="2"/>
      <c r="CZ1209" s="2"/>
      <c r="DA1209" s="2"/>
      <c r="DB1209" s="2"/>
      <c r="DC1209" s="2"/>
      <c r="DD1209" s="2"/>
      <c r="DE1209" s="2"/>
      <c r="DF1209" s="2"/>
      <c r="DG1209" s="2"/>
      <c r="DH1209" s="2"/>
      <c r="DI1209" s="2"/>
      <c r="DJ1209" s="2"/>
      <c r="DK1209" s="2"/>
      <c r="DL1209" s="2"/>
      <c r="DM1209" s="2"/>
      <c r="DN1209" s="2"/>
      <c r="DO1209" s="2"/>
      <c r="DP1209" s="2"/>
    </row>
    <row r="1210" spans="9:120" ht="9.9499999999999993" customHeight="1">
      <c r="I1210" s="2"/>
      <c r="J1210" s="2"/>
      <c r="K1210" s="2"/>
      <c r="L1210" s="2"/>
      <c r="M1210" s="2"/>
      <c r="N1210" s="2"/>
      <c r="O1210" s="2"/>
      <c r="P1210" s="2"/>
      <c r="Q1210" s="2"/>
      <c r="R1210" s="2"/>
      <c r="S1210" s="2"/>
      <c r="T1210" s="2"/>
      <c r="U1210" s="2"/>
      <c r="V1210" s="2"/>
      <c r="W1210" s="2"/>
      <c r="X1210" s="2"/>
      <c r="Y1210" s="2"/>
      <c r="Z1210" s="2"/>
      <c r="AA1210" s="2"/>
      <c r="AB1210" s="2"/>
      <c r="AC1210" s="2"/>
      <c r="AD1210" s="2"/>
      <c r="AE1210" s="2"/>
      <c r="AF1210" s="2"/>
      <c r="AG1210" s="2"/>
      <c r="AH1210" s="2"/>
      <c r="AI1210" s="2"/>
      <c r="AJ1210" s="2"/>
      <c r="AK1210" s="2"/>
      <c r="AL1210" s="2"/>
      <c r="AM1210" s="2"/>
      <c r="AN1210" s="2"/>
      <c r="AO1210" s="2"/>
      <c r="AP1210" s="2"/>
      <c r="AQ1210" s="2"/>
      <c r="AR1210" s="2"/>
      <c r="AS1210" s="2"/>
      <c r="AT1210" s="2"/>
      <c r="AU1210" s="2"/>
      <c r="AV1210" s="2"/>
      <c r="AW1210" s="2"/>
      <c r="AX1210" s="2"/>
      <c r="AY1210" s="2"/>
      <c r="AZ1210" s="2"/>
      <c r="BA1210" s="2"/>
      <c r="BB1210" s="2"/>
      <c r="BC1210" s="2"/>
      <c r="BD1210" s="2"/>
      <c r="BE1210" s="2"/>
      <c r="BF1210" s="2"/>
      <c r="BG1210" s="2"/>
      <c r="BH1210" s="2"/>
      <c r="BI1210" s="2"/>
      <c r="BJ1210" s="2"/>
      <c r="BK1210" s="2"/>
      <c r="BL1210" s="2"/>
      <c r="BM1210" s="2"/>
      <c r="BN1210" s="2"/>
      <c r="BO1210" s="2"/>
      <c r="BP1210" s="2"/>
      <c r="BQ1210" s="2"/>
      <c r="BR1210" s="2"/>
      <c r="BS1210" s="2"/>
      <c r="BT1210" s="2"/>
      <c r="BU1210" s="2"/>
      <c r="BV1210" s="2"/>
      <c r="BW1210" s="2"/>
      <c r="BX1210" s="2"/>
      <c r="BY1210" s="2"/>
      <c r="BZ1210" s="2"/>
      <c r="CA1210" s="2"/>
      <c r="CB1210" s="2"/>
      <c r="CC1210" s="2"/>
      <c r="CD1210" s="2"/>
      <c r="CE1210" s="2"/>
      <c r="CF1210" s="2"/>
      <c r="CG1210" s="2"/>
      <c r="CH1210" s="2"/>
      <c r="CI1210" s="2"/>
      <c r="CJ1210" s="2"/>
      <c r="CK1210" s="2"/>
      <c r="CL1210" s="2"/>
      <c r="CM1210" s="2"/>
      <c r="CN1210" s="2"/>
      <c r="CO1210" s="2"/>
      <c r="CP1210" s="2"/>
      <c r="CQ1210" s="2"/>
      <c r="CR1210" s="2"/>
      <c r="CS1210" s="2"/>
      <c r="CT1210" s="2"/>
      <c r="CU1210" s="2"/>
      <c r="CV1210" s="2"/>
      <c r="CW1210" s="2"/>
      <c r="CX1210" s="2"/>
      <c r="CY1210" s="2"/>
      <c r="CZ1210" s="2"/>
      <c r="DA1210" s="2"/>
      <c r="DB1210" s="2"/>
      <c r="DC1210" s="2"/>
      <c r="DD1210" s="2"/>
      <c r="DE1210" s="2"/>
      <c r="DF1210" s="2"/>
      <c r="DG1210" s="2"/>
      <c r="DH1210" s="2"/>
      <c r="DI1210" s="2"/>
      <c r="DJ1210" s="2"/>
      <c r="DK1210" s="2"/>
      <c r="DL1210" s="2"/>
      <c r="DM1210" s="2"/>
      <c r="DN1210" s="2"/>
      <c r="DO1210" s="2"/>
      <c r="DP1210" s="2"/>
    </row>
    <row r="1211" spans="9:120" ht="9.9499999999999993" customHeight="1">
      <c r="I1211" s="2"/>
      <c r="J1211" s="2"/>
      <c r="K1211" s="2"/>
      <c r="L1211" s="2"/>
      <c r="M1211" s="2"/>
      <c r="N1211" s="2"/>
      <c r="O1211" s="2"/>
      <c r="P1211" s="2"/>
      <c r="Q1211" s="2"/>
      <c r="R1211" s="2"/>
      <c r="S1211" s="2"/>
      <c r="T1211" s="2"/>
      <c r="U1211" s="2"/>
      <c r="V1211" s="2"/>
      <c r="W1211" s="2"/>
      <c r="X1211" s="2"/>
      <c r="Y1211" s="2"/>
      <c r="Z1211" s="2"/>
      <c r="AA1211" s="2"/>
      <c r="AB1211" s="2"/>
      <c r="AC1211" s="2"/>
      <c r="AD1211" s="2"/>
      <c r="AE1211" s="2"/>
      <c r="AF1211" s="2"/>
      <c r="AG1211" s="2"/>
      <c r="AH1211" s="2"/>
      <c r="AI1211" s="2"/>
      <c r="AJ1211" s="2"/>
      <c r="AK1211" s="2"/>
      <c r="AL1211" s="2"/>
      <c r="AM1211" s="2"/>
      <c r="AN1211" s="2"/>
      <c r="AO1211" s="2"/>
      <c r="AP1211" s="2"/>
      <c r="AQ1211" s="2"/>
      <c r="AR1211" s="2"/>
      <c r="AS1211" s="2"/>
      <c r="AT1211" s="2"/>
      <c r="AU1211" s="2"/>
      <c r="AV1211" s="2"/>
      <c r="AW1211" s="2"/>
      <c r="AX1211" s="2"/>
      <c r="AY1211" s="2"/>
      <c r="AZ1211" s="2"/>
      <c r="BA1211" s="2"/>
      <c r="BB1211" s="2"/>
      <c r="BC1211" s="2"/>
      <c r="BD1211" s="2"/>
      <c r="BE1211" s="2"/>
      <c r="BF1211" s="2"/>
      <c r="BG1211" s="2"/>
      <c r="BH1211" s="2"/>
      <c r="BI1211" s="2"/>
      <c r="BJ1211" s="2"/>
      <c r="BK1211" s="2"/>
      <c r="BL1211" s="2"/>
      <c r="BM1211" s="2"/>
      <c r="BN1211" s="2"/>
      <c r="BO1211" s="2"/>
      <c r="BP1211" s="2"/>
      <c r="BQ1211" s="2"/>
      <c r="BR1211" s="2"/>
      <c r="BS1211" s="2"/>
      <c r="BT1211" s="2"/>
      <c r="BU1211" s="2"/>
      <c r="BV1211" s="2"/>
      <c r="BW1211" s="2"/>
      <c r="BX1211" s="2"/>
      <c r="BY1211" s="2"/>
      <c r="BZ1211" s="2"/>
      <c r="CA1211" s="2"/>
      <c r="CB1211" s="2"/>
      <c r="CC1211" s="2"/>
      <c r="CD1211" s="2"/>
      <c r="CE1211" s="2"/>
      <c r="CF1211" s="2"/>
      <c r="CG1211" s="2"/>
      <c r="CH1211" s="2"/>
      <c r="CI1211" s="2"/>
      <c r="CJ1211" s="2"/>
      <c r="CK1211" s="2"/>
      <c r="CL1211" s="2"/>
      <c r="CM1211" s="2"/>
      <c r="CN1211" s="2"/>
      <c r="CO1211" s="2"/>
      <c r="CP1211" s="2"/>
      <c r="CQ1211" s="2"/>
      <c r="CR1211" s="2"/>
      <c r="CS1211" s="2"/>
      <c r="CT1211" s="2"/>
      <c r="CU1211" s="2"/>
      <c r="CV1211" s="2"/>
      <c r="CW1211" s="2"/>
      <c r="CX1211" s="2"/>
      <c r="CY1211" s="2"/>
      <c r="CZ1211" s="2"/>
      <c r="DA1211" s="2"/>
      <c r="DB1211" s="2"/>
      <c r="DC1211" s="2"/>
      <c r="DD1211" s="2"/>
      <c r="DE1211" s="2"/>
      <c r="DF1211" s="2"/>
      <c r="DG1211" s="2"/>
      <c r="DH1211" s="2"/>
      <c r="DI1211" s="2"/>
      <c r="DJ1211" s="2"/>
      <c r="DK1211" s="2"/>
      <c r="DL1211" s="2"/>
      <c r="DM1211" s="2"/>
      <c r="DN1211" s="2"/>
      <c r="DO1211" s="2"/>
      <c r="DP1211" s="2"/>
    </row>
    <row r="1212" spans="9:120" ht="9.9499999999999993" customHeight="1">
      <c r="I1212" s="2"/>
      <c r="J1212" s="2"/>
      <c r="K1212" s="2"/>
      <c r="L1212" s="2"/>
      <c r="M1212" s="2"/>
      <c r="N1212" s="2"/>
      <c r="O1212" s="2"/>
      <c r="P1212" s="2"/>
      <c r="Q1212" s="2"/>
      <c r="R1212" s="2"/>
      <c r="S1212" s="2"/>
      <c r="T1212" s="2"/>
      <c r="U1212" s="2"/>
      <c r="V1212" s="2"/>
      <c r="W1212" s="2"/>
      <c r="X1212" s="2"/>
      <c r="Y1212" s="2"/>
      <c r="Z1212" s="2"/>
      <c r="AA1212" s="2"/>
      <c r="AB1212" s="2"/>
      <c r="AC1212" s="2"/>
      <c r="AD1212" s="2"/>
      <c r="AE1212" s="2"/>
      <c r="AF1212" s="2"/>
      <c r="AG1212" s="2"/>
      <c r="AH1212" s="2"/>
      <c r="AI1212" s="2"/>
      <c r="AJ1212" s="2"/>
      <c r="AK1212" s="2"/>
      <c r="AL1212" s="2"/>
      <c r="AM1212" s="2"/>
      <c r="AN1212" s="2"/>
      <c r="AO1212" s="2"/>
      <c r="AP1212" s="2"/>
      <c r="AQ1212" s="2"/>
      <c r="AR1212" s="2"/>
      <c r="AS1212" s="2"/>
      <c r="AT1212" s="2"/>
      <c r="AU1212" s="2"/>
      <c r="AV1212" s="2"/>
      <c r="AW1212" s="2"/>
      <c r="AX1212" s="2"/>
      <c r="AY1212" s="2"/>
      <c r="AZ1212" s="2"/>
      <c r="BA1212" s="2"/>
      <c r="BB1212" s="2"/>
      <c r="BC1212" s="2"/>
      <c r="BD1212" s="2"/>
      <c r="BE1212" s="2"/>
      <c r="BF1212" s="2"/>
      <c r="BG1212" s="2"/>
      <c r="BH1212" s="2"/>
      <c r="BI1212" s="2"/>
      <c r="BJ1212" s="2"/>
      <c r="BK1212" s="2"/>
      <c r="BL1212" s="2"/>
      <c r="BM1212" s="2"/>
      <c r="BN1212" s="2"/>
      <c r="BO1212" s="2"/>
      <c r="BP1212" s="2"/>
      <c r="BQ1212" s="2"/>
      <c r="BR1212" s="2"/>
      <c r="BS1212" s="2"/>
      <c r="BT1212" s="2"/>
      <c r="BU1212" s="2"/>
      <c r="BV1212" s="2"/>
      <c r="BW1212" s="2"/>
      <c r="BX1212" s="2"/>
      <c r="BY1212" s="2"/>
      <c r="BZ1212" s="2"/>
      <c r="CA1212" s="2"/>
      <c r="CB1212" s="2"/>
      <c r="CC1212" s="2"/>
      <c r="CD1212" s="2"/>
      <c r="CE1212" s="2"/>
      <c r="CF1212" s="2"/>
      <c r="CG1212" s="2"/>
      <c r="CH1212" s="2"/>
      <c r="CI1212" s="2"/>
      <c r="CJ1212" s="2"/>
      <c r="CK1212" s="2"/>
      <c r="CL1212" s="2"/>
      <c r="CM1212" s="2"/>
      <c r="CN1212" s="2"/>
      <c r="CO1212" s="2"/>
      <c r="CP1212" s="2"/>
      <c r="CQ1212" s="2"/>
      <c r="CR1212" s="2"/>
      <c r="CS1212" s="2"/>
      <c r="CT1212" s="2"/>
      <c r="CU1212" s="2"/>
      <c r="CV1212" s="2"/>
      <c r="CW1212" s="2"/>
      <c r="CX1212" s="2"/>
      <c r="CY1212" s="2"/>
      <c r="CZ1212" s="2"/>
      <c r="DA1212" s="2"/>
      <c r="DB1212" s="2"/>
      <c r="DC1212" s="2"/>
      <c r="DD1212" s="2"/>
      <c r="DE1212" s="2"/>
      <c r="DF1212" s="2"/>
      <c r="DG1212" s="2"/>
      <c r="DH1212" s="2"/>
      <c r="DI1212" s="2"/>
      <c r="DJ1212" s="2"/>
      <c r="DK1212" s="2"/>
      <c r="DL1212" s="2"/>
      <c r="DM1212" s="2"/>
      <c r="DN1212" s="2"/>
      <c r="DO1212" s="2"/>
      <c r="DP1212" s="2"/>
    </row>
    <row r="1213" spans="9:120" ht="9.9499999999999993" customHeight="1">
      <c r="I1213" s="2"/>
      <c r="J1213" s="2"/>
      <c r="K1213" s="2"/>
      <c r="L1213" s="2"/>
      <c r="M1213" s="2"/>
      <c r="N1213" s="2"/>
      <c r="O1213" s="2"/>
      <c r="P1213" s="2"/>
      <c r="Q1213" s="2"/>
      <c r="R1213" s="2"/>
      <c r="S1213" s="2"/>
      <c r="T1213" s="2"/>
      <c r="U1213" s="2"/>
      <c r="V1213" s="2"/>
      <c r="W1213" s="2"/>
      <c r="X1213" s="2"/>
      <c r="Y1213" s="2"/>
      <c r="Z1213" s="2"/>
      <c r="AA1213" s="2"/>
      <c r="AB1213" s="2"/>
      <c r="AC1213" s="2"/>
      <c r="AD1213" s="2"/>
      <c r="AE1213" s="2"/>
      <c r="AF1213" s="2"/>
      <c r="AG1213" s="2"/>
      <c r="AH1213" s="2"/>
      <c r="AI1213" s="2"/>
      <c r="AJ1213" s="2"/>
      <c r="AK1213" s="2"/>
      <c r="AL1213" s="2"/>
      <c r="AM1213" s="2"/>
      <c r="AN1213" s="2"/>
      <c r="AO1213" s="2"/>
      <c r="AP1213" s="2"/>
      <c r="AQ1213" s="2"/>
      <c r="AR1213" s="2"/>
      <c r="AS1213" s="2"/>
      <c r="AT1213" s="2"/>
      <c r="AU1213" s="2"/>
      <c r="AV1213" s="2"/>
      <c r="AW1213" s="2"/>
      <c r="AX1213" s="2"/>
      <c r="AY1213" s="2"/>
      <c r="AZ1213" s="2"/>
      <c r="BA1213" s="2"/>
      <c r="BB1213" s="2"/>
      <c r="BC1213" s="2"/>
      <c r="BD1213" s="2"/>
      <c r="BE1213" s="2"/>
      <c r="BF1213" s="2"/>
      <c r="BG1213" s="2"/>
      <c r="BH1213" s="2"/>
      <c r="BI1213" s="2"/>
      <c r="BJ1213" s="2"/>
      <c r="BK1213" s="2"/>
      <c r="BL1213" s="2"/>
      <c r="BM1213" s="2"/>
      <c r="BN1213" s="2"/>
      <c r="BO1213" s="2"/>
      <c r="BP1213" s="2"/>
      <c r="BQ1213" s="2"/>
      <c r="BR1213" s="2"/>
      <c r="BS1213" s="2"/>
      <c r="BT1213" s="2"/>
      <c r="BU1213" s="2"/>
      <c r="BV1213" s="2"/>
      <c r="BW1213" s="2"/>
      <c r="BX1213" s="2"/>
      <c r="BY1213" s="2"/>
      <c r="BZ1213" s="2"/>
      <c r="CA1213" s="2"/>
      <c r="CB1213" s="2"/>
      <c r="CC1213" s="2"/>
      <c r="CD1213" s="2"/>
      <c r="CE1213" s="2"/>
      <c r="CF1213" s="2"/>
      <c r="CG1213" s="2"/>
      <c r="CH1213" s="2"/>
      <c r="CI1213" s="2"/>
      <c r="CJ1213" s="2"/>
      <c r="CK1213" s="2"/>
      <c r="CL1213" s="2"/>
      <c r="CM1213" s="2"/>
      <c r="CN1213" s="2"/>
      <c r="CO1213" s="2"/>
      <c r="CP1213" s="2"/>
      <c r="CQ1213" s="2"/>
      <c r="CR1213" s="2"/>
      <c r="CS1213" s="2"/>
      <c r="CT1213" s="2"/>
      <c r="CU1213" s="2"/>
      <c r="CV1213" s="2"/>
      <c r="CW1213" s="2"/>
      <c r="CX1213" s="2"/>
      <c r="CY1213" s="2"/>
      <c r="CZ1213" s="2"/>
      <c r="DA1213" s="2"/>
      <c r="DB1213" s="2"/>
      <c r="DC1213" s="2"/>
      <c r="DD1213" s="2"/>
      <c r="DE1213" s="2"/>
      <c r="DF1213" s="2"/>
      <c r="DG1213" s="2"/>
      <c r="DH1213" s="2"/>
      <c r="DI1213" s="2"/>
      <c r="DJ1213" s="2"/>
      <c r="DK1213" s="2"/>
      <c r="DL1213" s="2"/>
      <c r="DM1213" s="2"/>
      <c r="DN1213" s="2"/>
      <c r="DO1213" s="2"/>
      <c r="DP1213" s="2"/>
    </row>
    <row r="1214" spans="9:120" ht="9.9499999999999993" customHeight="1">
      <c r="I1214" s="2"/>
      <c r="J1214" s="2"/>
      <c r="K1214" s="2"/>
      <c r="L1214" s="2"/>
      <c r="M1214" s="2"/>
      <c r="N1214" s="2"/>
      <c r="O1214" s="2"/>
      <c r="P1214" s="2"/>
      <c r="Q1214" s="2"/>
      <c r="R1214" s="2"/>
      <c r="S1214" s="2"/>
      <c r="T1214" s="2"/>
      <c r="U1214" s="2"/>
      <c r="V1214" s="2"/>
      <c r="W1214" s="2"/>
      <c r="X1214" s="2"/>
      <c r="Y1214" s="2"/>
      <c r="Z1214" s="2"/>
      <c r="AA1214" s="2"/>
      <c r="AB1214" s="2"/>
      <c r="AC1214" s="2"/>
      <c r="AD1214" s="2"/>
      <c r="AE1214" s="2"/>
      <c r="AF1214" s="2"/>
      <c r="AG1214" s="2"/>
      <c r="AH1214" s="2"/>
      <c r="AI1214" s="2"/>
      <c r="AJ1214" s="2"/>
      <c r="AK1214" s="2"/>
      <c r="AL1214" s="2"/>
      <c r="AM1214" s="2"/>
      <c r="AN1214" s="2"/>
      <c r="AO1214" s="2"/>
      <c r="AP1214" s="2"/>
      <c r="AQ1214" s="2"/>
      <c r="AR1214" s="2"/>
      <c r="AS1214" s="2"/>
      <c r="AT1214" s="2"/>
      <c r="AU1214" s="2"/>
      <c r="AV1214" s="2"/>
      <c r="AW1214" s="2"/>
      <c r="AX1214" s="2"/>
      <c r="AY1214" s="2"/>
      <c r="AZ1214" s="2"/>
      <c r="BA1214" s="2"/>
      <c r="BB1214" s="2"/>
      <c r="BC1214" s="2"/>
      <c r="BD1214" s="2"/>
      <c r="BE1214" s="2"/>
      <c r="BF1214" s="2"/>
      <c r="BG1214" s="2"/>
      <c r="BH1214" s="2"/>
      <c r="BI1214" s="2"/>
      <c r="BJ1214" s="2"/>
      <c r="BK1214" s="2"/>
      <c r="BL1214" s="2"/>
      <c r="BM1214" s="2"/>
      <c r="BN1214" s="2"/>
      <c r="BO1214" s="2"/>
      <c r="BP1214" s="2"/>
      <c r="BQ1214" s="2"/>
      <c r="BR1214" s="2"/>
      <c r="BS1214" s="2"/>
      <c r="BT1214" s="2"/>
      <c r="BU1214" s="2"/>
      <c r="BV1214" s="2"/>
      <c r="BW1214" s="2"/>
      <c r="BX1214" s="2"/>
      <c r="BY1214" s="2"/>
      <c r="BZ1214" s="2"/>
      <c r="CA1214" s="2"/>
      <c r="CB1214" s="2"/>
      <c r="CC1214" s="2"/>
      <c r="CD1214" s="2"/>
      <c r="CE1214" s="2"/>
      <c r="CF1214" s="2"/>
      <c r="CG1214" s="2"/>
      <c r="CH1214" s="2"/>
      <c r="CI1214" s="2"/>
      <c r="CJ1214" s="2"/>
      <c r="CK1214" s="2"/>
      <c r="CL1214" s="2"/>
      <c r="CM1214" s="2"/>
      <c r="CN1214" s="2"/>
      <c r="CO1214" s="2"/>
      <c r="CP1214" s="2"/>
      <c r="CQ1214" s="2"/>
      <c r="CR1214" s="2"/>
      <c r="CS1214" s="2"/>
      <c r="CT1214" s="2"/>
      <c r="CU1214" s="2"/>
      <c r="CV1214" s="2"/>
      <c r="CW1214" s="2"/>
      <c r="CX1214" s="2"/>
      <c r="CY1214" s="2"/>
      <c r="CZ1214" s="2"/>
      <c r="DA1214" s="2"/>
      <c r="DB1214" s="2"/>
      <c r="DC1214" s="2"/>
      <c r="DD1214" s="2"/>
      <c r="DE1214" s="2"/>
      <c r="DF1214" s="2"/>
      <c r="DG1214" s="2"/>
      <c r="DH1214" s="2"/>
      <c r="DI1214" s="2"/>
      <c r="DJ1214" s="2"/>
      <c r="DK1214" s="2"/>
      <c r="DL1214" s="2"/>
      <c r="DM1214" s="2"/>
      <c r="DN1214" s="2"/>
      <c r="DO1214" s="2"/>
      <c r="DP1214" s="2"/>
    </row>
    <row r="1215" spans="9:120" ht="9.9499999999999993" customHeight="1">
      <c r="I1215" s="2"/>
      <c r="J1215" s="2"/>
      <c r="K1215" s="2"/>
      <c r="L1215" s="2"/>
      <c r="M1215" s="2"/>
      <c r="N1215" s="2"/>
      <c r="O1215" s="2"/>
      <c r="P1215" s="2"/>
      <c r="Q1215" s="2"/>
      <c r="R1215" s="2"/>
      <c r="S1215" s="2"/>
      <c r="T1215" s="2"/>
      <c r="U1215" s="2"/>
      <c r="V1215" s="2"/>
      <c r="W1215" s="2"/>
      <c r="X1215" s="2"/>
      <c r="Y1215" s="2"/>
      <c r="Z1215" s="2"/>
      <c r="AA1215" s="2"/>
      <c r="AB1215" s="2"/>
      <c r="AC1215" s="2"/>
      <c r="AD1215" s="2"/>
      <c r="AE1215" s="2"/>
      <c r="AF1215" s="2"/>
      <c r="AG1215" s="2"/>
      <c r="AH1215" s="2"/>
      <c r="AI1215" s="2"/>
      <c r="AJ1215" s="2"/>
      <c r="AK1215" s="2"/>
      <c r="AL1215" s="2"/>
      <c r="AM1215" s="2"/>
      <c r="AN1215" s="2"/>
      <c r="AO1215" s="2"/>
      <c r="AP1215" s="2"/>
      <c r="AQ1215" s="2"/>
      <c r="AR1215" s="2"/>
      <c r="AS1215" s="2"/>
      <c r="AT1215" s="2"/>
      <c r="AU1215" s="2"/>
      <c r="AV1215" s="2"/>
      <c r="AW1215" s="2"/>
      <c r="AX1215" s="2"/>
      <c r="AY1215" s="2"/>
      <c r="AZ1215" s="2"/>
      <c r="BA1215" s="2"/>
      <c r="BB1215" s="2"/>
      <c r="BC1215" s="2"/>
      <c r="BD1215" s="2"/>
      <c r="BE1215" s="2"/>
      <c r="BF1215" s="2"/>
      <c r="BG1215" s="2"/>
      <c r="BH1215" s="2"/>
      <c r="BI1215" s="2"/>
      <c r="BJ1215" s="2"/>
      <c r="BK1215" s="2"/>
      <c r="BL1215" s="2"/>
      <c r="BM1215" s="2"/>
      <c r="BN1215" s="2"/>
      <c r="BO1215" s="2"/>
      <c r="BP1215" s="2"/>
      <c r="BQ1215" s="2"/>
      <c r="BR1215" s="2"/>
      <c r="BS1215" s="2"/>
      <c r="BT1215" s="2"/>
      <c r="BU1215" s="2"/>
      <c r="BV1215" s="2"/>
      <c r="BW1215" s="2"/>
      <c r="BX1215" s="2"/>
      <c r="BY1215" s="2"/>
      <c r="BZ1215" s="2"/>
      <c r="CA1215" s="2"/>
      <c r="CB1215" s="2"/>
      <c r="CC1215" s="2"/>
      <c r="CD1215" s="2"/>
      <c r="CE1215" s="2"/>
      <c r="CF1215" s="2"/>
      <c r="CG1215" s="2"/>
      <c r="CH1215" s="2"/>
      <c r="CI1215" s="2"/>
      <c r="CJ1215" s="2"/>
      <c r="CK1215" s="2"/>
      <c r="CL1215" s="2"/>
      <c r="CM1215" s="2"/>
      <c r="CN1215" s="2"/>
      <c r="CO1215" s="2"/>
      <c r="CP1215" s="2"/>
      <c r="CQ1215" s="2"/>
      <c r="CR1215" s="2"/>
      <c r="CS1215" s="2"/>
      <c r="CT1215" s="2"/>
      <c r="CU1215" s="2"/>
      <c r="CV1215" s="2"/>
      <c r="CW1215" s="2"/>
      <c r="CX1215" s="2"/>
      <c r="CY1215" s="2"/>
      <c r="CZ1215" s="2"/>
      <c r="DA1215" s="2"/>
      <c r="DB1215" s="2"/>
      <c r="DC1215" s="2"/>
      <c r="DD1215" s="2"/>
      <c r="DE1215" s="2"/>
      <c r="DF1215" s="2"/>
      <c r="DG1215" s="2"/>
      <c r="DH1215" s="2"/>
      <c r="DI1215" s="2"/>
      <c r="DJ1215" s="2"/>
      <c r="DK1215" s="2"/>
      <c r="DL1215" s="2"/>
      <c r="DM1215" s="2"/>
      <c r="DN1215" s="2"/>
      <c r="DO1215" s="2"/>
      <c r="DP1215" s="2"/>
    </row>
    <row r="1216" spans="9:120" ht="9.9499999999999993" customHeight="1">
      <c r="I1216" s="2"/>
      <c r="J1216" s="2"/>
      <c r="K1216" s="2"/>
      <c r="L1216" s="2"/>
      <c r="M1216" s="2"/>
      <c r="N1216" s="2"/>
      <c r="O1216" s="2"/>
      <c r="P1216" s="2"/>
      <c r="Q1216" s="2"/>
      <c r="R1216" s="2"/>
      <c r="S1216" s="2"/>
      <c r="T1216" s="2"/>
      <c r="U1216" s="2"/>
      <c r="V1216" s="2"/>
      <c r="W1216" s="2"/>
      <c r="X1216" s="2"/>
      <c r="Y1216" s="2"/>
      <c r="Z1216" s="2"/>
      <c r="AA1216" s="2"/>
      <c r="AB1216" s="2"/>
      <c r="AC1216" s="2"/>
      <c r="AD1216" s="2"/>
      <c r="AE1216" s="2"/>
      <c r="AF1216" s="2"/>
      <c r="AG1216" s="2"/>
      <c r="AH1216" s="2"/>
      <c r="AI1216" s="2"/>
      <c r="AJ1216" s="2"/>
      <c r="AK1216" s="2"/>
      <c r="AL1216" s="2"/>
      <c r="AM1216" s="2"/>
      <c r="AN1216" s="2"/>
      <c r="AO1216" s="2"/>
      <c r="AP1216" s="2"/>
      <c r="AQ1216" s="2"/>
      <c r="AR1216" s="2"/>
      <c r="AS1216" s="2"/>
      <c r="AT1216" s="2"/>
      <c r="AU1216" s="2"/>
      <c r="AV1216" s="2"/>
      <c r="AW1216" s="2"/>
      <c r="AX1216" s="2"/>
      <c r="AY1216" s="2"/>
      <c r="AZ1216" s="2"/>
      <c r="BA1216" s="2"/>
      <c r="BB1216" s="2"/>
      <c r="BC1216" s="2"/>
      <c r="BD1216" s="2"/>
      <c r="BE1216" s="2"/>
      <c r="BF1216" s="2"/>
      <c r="BG1216" s="2"/>
      <c r="BH1216" s="2"/>
      <c r="BI1216" s="2"/>
      <c r="BJ1216" s="2"/>
      <c r="BK1216" s="2"/>
      <c r="BL1216" s="2"/>
      <c r="BM1216" s="2"/>
      <c r="BN1216" s="2"/>
      <c r="BO1216" s="2"/>
      <c r="BP1216" s="2"/>
      <c r="BQ1216" s="2"/>
      <c r="BR1216" s="2"/>
      <c r="BS1216" s="2"/>
      <c r="BT1216" s="2"/>
      <c r="BU1216" s="2"/>
      <c r="BV1216" s="2"/>
      <c r="BW1216" s="2"/>
      <c r="BX1216" s="2"/>
      <c r="BY1216" s="2"/>
      <c r="BZ1216" s="2"/>
      <c r="CA1216" s="2"/>
      <c r="CB1216" s="2"/>
      <c r="CC1216" s="2"/>
      <c r="CD1216" s="2"/>
      <c r="CE1216" s="2"/>
      <c r="CF1216" s="2"/>
      <c r="CG1216" s="2"/>
      <c r="CH1216" s="2"/>
      <c r="CI1216" s="2"/>
      <c r="CJ1216" s="2"/>
      <c r="CK1216" s="2"/>
      <c r="CL1216" s="2"/>
      <c r="CM1216" s="2"/>
      <c r="CN1216" s="2"/>
      <c r="CO1216" s="2"/>
      <c r="CP1216" s="2"/>
      <c r="CQ1216" s="2"/>
      <c r="CR1216" s="2"/>
      <c r="CS1216" s="2"/>
      <c r="CT1216" s="2"/>
      <c r="CU1216" s="2"/>
      <c r="CV1216" s="2"/>
      <c r="CW1216" s="2"/>
      <c r="CX1216" s="2"/>
      <c r="CY1216" s="2"/>
      <c r="CZ1216" s="2"/>
      <c r="DA1216" s="2"/>
      <c r="DB1216" s="2"/>
      <c r="DC1216" s="2"/>
      <c r="DD1216" s="2"/>
      <c r="DE1216" s="2"/>
      <c r="DF1216" s="2"/>
      <c r="DG1216" s="2"/>
      <c r="DH1216" s="2"/>
      <c r="DI1216" s="2"/>
      <c r="DJ1216" s="2"/>
      <c r="DK1216" s="2"/>
      <c r="DL1216" s="2"/>
      <c r="DM1216" s="2"/>
      <c r="DN1216" s="2"/>
      <c r="DO1216" s="2"/>
      <c r="DP1216" s="2"/>
    </row>
    <row r="1217" spans="9:120" ht="9.9499999999999993" customHeight="1">
      <c r="I1217" s="2"/>
      <c r="J1217" s="2"/>
      <c r="K1217" s="2"/>
      <c r="L1217" s="2"/>
      <c r="M1217" s="2"/>
      <c r="N1217" s="2"/>
      <c r="O1217" s="2"/>
      <c r="P1217" s="2"/>
      <c r="Q1217" s="2"/>
      <c r="R1217" s="2"/>
      <c r="S1217" s="2"/>
      <c r="T1217" s="2"/>
      <c r="U1217" s="2"/>
      <c r="V1217" s="2"/>
      <c r="W1217" s="2"/>
      <c r="X1217" s="2"/>
      <c r="Y1217" s="2"/>
      <c r="Z1217" s="2"/>
      <c r="AA1217" s="2"/>
      <c r="AB1217" s="2"/>
      <c r="AC1217" s="2"/>
      <c r="AD1217" s="2"/>
      <c r="AE1217" s="2"/>
      <c r="AF1217" s="2"/>
      <c r="AG1217" s="2"/>
      <c r="AH1217" s="2"/>
      <c r="AI1217" s="2"/>
      <c r="AJ1217" s="2"/>
      <c r="AK1217" s="2"/>
      <c r="AL1217" s="2"/>
      <c r="AM1217" s="2"/>
      <c r="AN1217" s="2"/>
      <c r="AO1217" s="2"/>
      <c r="AP1217" s="2"/>
      <c r="AQ1217" s="2"/>
      <c r="AR1217" s="2"/>
      <c r="AS1217" s="2"/>
      <c r="AT1217" s="2"/>
      <c r="AU1217" s="2"/>
      <c r="AV1217" s="2"/>
      <c r="AW1217" s="2"/>
      <c r="AX1217" s="2"/>
      <c r="AY1217" s="2"/>
      <c r="AZ1217" s="2"/>
      <c r="BA1217" s="2"/>
      <c r="BB1217" s="2"/>
      <c r="BC1217" s="2"/>
      <c r="BD1217" s="2"/>
      <c r="BE1217" s="2"/>
      <c r="BF1217" s="2"/>
      <c r="BG1217" s="2"/>
      <c r="BH1217" s="2"/>
      <c r="BI1217" s="2"/>
      <c r="BJ1217" s="2"/>
      <c r="BK1217" s="2"/>
      <c r="BL1217" s="2"/>
      <c r="BM1217" s="2"/>
      <c r="BN1217" s="2"/>
      <c r="BO1217" s="2"/>
      <c r="BP1217" s="2"/>
      <c r="BQ1217" s="2"/>
      <c r="BR1217" s="2"/>
      <c r="BS1217" s="2"/>
      <c r="BT1217" s="2"/>
      <c r="BU1217" s="2"/>
      <c r="BV1217" s="2"/>
      <c r="BW1217" s="2"/>
      <c r="BX1217" s="2"/>
      <c r="BY1217" s="2"/>
      <c r="BZ1217" s="2"/>
      <c r="CA1217" s="2"/>
      <c r="CB1217" s="2"/>
      <c r="CC1217" s="2"/>
      <c r="CD1217" s="2"/>
      <c r="CE1217" s="2"/>
      <c r="CF1217" s="2"/>
      <c r="CG1217" s="2"/>
      <c r="CH1217" s="2"/>
      <c r="CI1217" s="2"/>
      <c r="CJ1217" s="2"/>
      <c r="CK1217" s="2"/>
      <c r="CL1217" s="2"/>
      <c r="CM1217" s="2"/>
      <c r="CN1217" s="2"/>
      <c r="CO1217" s="2"/>
      <c r="CP1217" s="2"/>
      <c r="CQ1217" s="2"/>
      <c r="CR1217" s="2"/>
      <c r="CS1217" s="2"/>
      <c r="CT1217" s="2"/>
      <c r="CU1217" s="2"/>
      <c r="CV1217" s="2"/>
      <c r="CW1217" s="2"/>
      <c r="CX1217" s="2"/>
      <c r="CY1217" s="2"/>
      <c r="CZ1217" s="2"/>
      <c r="DA1217" s="2"/>
      <c r="DB1217" s="2"/>
      <c r="DC1217" s="2"/>
      <c r="DD1217" s="2"/>
      <c r="DE1217" s="2"/>
      <c r="DF1217" s="2"/>
      <c r="DG1217" s="2"/>
      <c r="DH1217" s="2"/>
      <c r="DI1217" s="2"/>
      <c r="DJ1217" s="2"/>
      <c r="DK1217" s="2"/>
      <c r="DL1217" s="2"/>
      <c r="DM1217" s="2"/>
      <c r="DN1217" s="2"/>
      <c r="DO1217" s="2"/>
      <c r="DP1217" s="2"/>
    </row>
    <row r="1218" spans="9:120" ht="9.9499999999999993" customHeight="1">
      <c r="I1218" s="2"/>
      <c r="J1218" s="2"/>
      <c r="K1218" s="2"/>
      <c r="L1218" s="2"/>
      <c r="M1218" s="2"/>
      <c r="N1218" s="2"/>
      <c r="O1218" s="2"/>
      <c r="P1218" s="2"/>
      <c r="Q1218" s="2"/>
      <c r="R1218" s="2"/>
      <c r="S1218" s="2"/>
      <c r="T1218" s="2"/>
      <c r="U1218" s="2"/>
      <c r="V1218" s="2"/>
      <c r="W1218" s="2"/>
      <c r="X1218" s="2"/>
      <c r="Y1218" s="2"/>
      <c r="Z1218" s="2"/>
      <c r="AA1218" s="2"/>
      <c r="AB1218" s="2"/>
      <c r="AC1218" s="2"/>
      <c r="AD1218" s="2"/>
      <c r="AE1218" s="2"/>
      <c r="AF1218" s="2"/>
      <c r="AG1218" s="2"/>
      <c r="AH1218" s="2"/>
      <c r="AI1218" s="2"/>
      <c r="AJ1218" s="2"/>
      <c r="AK1218" s="2"/>
      <c r="AL1218" s="2"/>
      <c r="AM1218" s="2"/>
      <c r="AN1218" s="2"/>
      <c r="AO1218" s="2"/>
      <c r="AP1218" s="2"/>
      <c r="AQ1218" s="2"/>
      <c r="AR1218" s="2"/>
      <c r="AS1218" s="2"/>
      <c r="AT1218" s="2"/>
      <c r="AU1218" s="2"/>
      <c r="AV1218" s="2"/>
      <c r="AW1218" s="2"/>
      <c r="AX1218" s="2"/>
      <c r="AY1218" s="2"/>
      <c r="AZ1218" s="2"/>
      <c r="BA1218" s="2"/>
      <c r="BB1218" s="2"/>
      <c r="BC1218" s="2"/>
      <c r="BD1218" s="2"/>
      <c r="BE1218" s="2"/>
      <c r="BF1218" s="2"/>
      <c r="BG1218" s="2"/>
      <c r="BH1218" s="2"/>
      <c r="BI1218" s="2"/>
      <c r="BJ1218" s="2"/>
      <c r="BK1218" s="2"/>
      <c r="BL1218" s="2"/>
      <c r="BM1218" s="2"/>
      <c r="BN1218" s="2"/>
      <c r="BO1218" s="2"/>
      <c r="BP1218" s="2"/>
      <c r="BQ1218" s="2"/>
      <c r="BR1218" s="2"/>
      <c r="BS1218" s="2"/>
      <c r="BT1218" s="2"/>
      <c r="BU1218" s="2"/>
      <c r="BV1218" s="2"/>
      <c r="BW1218" s="2"/>
      <c r="BX1218" s="2"/>
      <c r="BY1218" s="2"/>
      <c r="BZ1218" s="2"/>
      <c r="CA1218" s="2"/>
      <c r="CB1218" s="2"/>
      <c r="CC1218" s="2"/>
      <c r="CD1218" s="2"/>
      <c r="CE1218" s="2"/>
      <c r="CF1218" s="2"/>
      <c r="CG1218" s="2"/>
      <c r="CH1218" s="2"/>
      <c r="CI1218" s="2"/>
      <c r="CJ1218" s="2"/>
      <c r="CK1218" s="2"/>
      <c r="CL1218" s="2"/>
      <c r="CM1218" s="2"/>
      <c r="CN1218" s="2"/>
      <c r="CO1218" s="2"/>
      <c r="CP1218" s="2"/>
      <c r="CQ1218" s="2"/>
      <c r="CR1218" s="2"/>
      <c r="CS1218" s="2"/>
      <c r="CT1218" s="2"/>
      <c r="CU1218" s="2"/>
      <c r="CV1218" s="2"/>
      <c r="CW1218" s="2"/>
      <c r="CX1218" s="2"/>
      <c r="CY1218" s="2"/>
      <c r="CZ1218" s="2"/>
      <c r="DA1218" s="2"/>
      <c r="DB1218" s="2"/>
      <c r="DC1218" s="2"/>
      <c r="DD1218" s="2"/>
      <c r="DE1218" s="2"/>
      <c r="DF1218" s="2"/>
      <c r="DG1218" s="2"/>
      <c r="DH1218" s="2"/>
      <c r="DI1218" s="2"/>
      <c r="DJ1218" s="2"/>
      <c r="DK1218" s="2"/>
      <c r="DL1218" s="2"/>
      <c r="DM1218" s="2"/>
      <c r="DN1218" s="2"/>
      <c r="DO1218" s="2"/>
      <c r="DP1218" s="2"/>
    </row>
    <row r="1219" spans="9:120" ht="9.9499999999999993" customHeight="1">
      <c r="I1219" s="2"/>
      <c r="J1219" s="2"/>
      <c r="K1219" s="2"/>
      <c r="L1219" s="2"/>
      <c r="M1219" s="2"/>
      <c r="N1219" s="2"/>
      <c r="O1219" s="2"/>
      <c r="P1219" s="2"/>
      <c r="Q1219" s="2"/>
      <c r="R1219" s="2"/>
      <c r="S1219" s="2"/>
      <c r="T1219" s="2"/>
      <c r="U1219" s="2"/>
      <c r="V1219" s="2"/>
      <c r="W1219" s="2"/>
      <c r="X1219" s="2"/>
      <c r="Y1219" s="2"/>
      <c r="Z1219" s="2"/>
      <c r="AA1219" s="2"/>
      <c r="AB1219" s="2"/>
      <c r="AC1219" s="2"/>
      <c r="AD1219" s="2"/>
      <c r="AE1219" s="2"/>
      <c r="AF1219" s="2"/>
      <c r="AG1219" s="2"/>
      <c r="AH1219" s="2"/>
      <c r="AI1219" s="2"/>
      <c r="AJ1219" s="2"/>
      <c r="AK1219" s="2"/>
      <c r="AL1219" s="2"/>
      <c r="AM1219" s="2"/>
      <c r="AN1219" s="2"/>
      <c r="AO1219" s="2"/>
      <c r="AP1219" s="2"/>
      <c r="AQ1219" s="2"/>
      <c r="AR1219" s="2"/>
      <c r="AS1219" s="2"/>
      <c r="AT1219" s="2"/>
      <c r="AU1219" s="2"/>
      <c r="AV1219" s="2"/>
      <c r="AW1219" s="2"/>
      <c r="AX1219" s="2"/>
      <c r="AY1219" s="2"/>
      <c r="AZ1219" s="2"/>
      <c r="BA1219" s="2"/>
      <c r="BB1219" s="2"/>
      <c r="BC1219" s="2"/>
      <c r="BD1219" s="2"/>
      <c r="BE1219" s="2"/>
      <c r="BF1219" s="2"/>
      <c r="BG1219" s="2"/>
      <c r="BH1219" s="2"/>
      <c r="BI1219" s="2"/>
      <c r="BJ1219" s="2"/>
      <c r="BK1219" s="2"/>
      <c r="BL1219" s="2"/>
      <c r="BM1219" s="2"/>
      <c r="BN1219" s="2"/>
      <c r="BO1219" s="2"/>
      <c r="BP1219" s="2"/>
      <c r="BQ1219" s="2"/>
      <c r="BR1219" s="2"/>
      <c r="BS1219" s="2"/>
      <c r="BT1219" s="2"/>
      <c r="BU1219" s="2"/>
      <c r="BV1219" s="2"/>
      <c r="BW1219" s="2"/>
      <c r="BX1219" s="2"/>
      <c r="BY1219" s="2"/>
      <c r="BZ1219" s="2"/>
      <c r="CA1219" s="2"/>
      <c r="CB1219" s="2"/>
      <c r="CC1219" s="2"/>
      <c r="CD1219" s="2"/>
      <c r="CE1219" s="2"/>
      <c r="CF1219" s="2"/>
      <c r="CG1219" s="2"/>
      <c r="CH1219" s="2"/>
      <c r="CI1219" s="2"/>
      <c r="CJ1219" s="2"/>
      <c r="CK1219" s="2"/>
      <c r="CL1219" s="2"/>
      <c r="CM1219" s="2"/>
      <c r="CN1219" s="2"/>
      <c r="CO1219" s="2"/>
      <c r="CP1219" s="2"/>
      <c r="CQ1219" s="2"/>
      <c r="CR1219" s="2"/>
      <c r="CS1219" s="2"/>
      <c r="CT1219" s="2"/>
      <c r="CU1219" s="2"/>
      <c r="CV1219" s="2"/>
      <c r="CW1219" s="2"/>
      <c r="CX1219" s="2"/>
      <c r="CY1219" s="2"/>
      <c r="CZ1219" s="2"/>
      <c r="DA1219" s="2"/>
      <c r="DB1219" s="2"/>
      <c r="DC1219" s="2"/>
      <c r="DD1219" s="2"/>
      <c r="DE1219" s="2"/>
      <c r="DF1219" s="2"/>
      <c r="DG1219" s="2"/>
      <c r="DH1219" s="2"/>
      <c r="DI1219" s="2"/>
      <c r="DJ1219" s="2"/>
      <c r="DK1219" s="2"/>
      <c r="DL1219" s="2"/>
      <c r="DM1219" s="2"/>
      <c r="DN1219" s="2"/>
      <c r="DO1219" s="2"/>
      <c r="DP1219" s="2"/>
    </row>
    <row r="1220" spans="9:120" ht="9.9499999999999993" customHeight="1">
      <c r="I1220" s="2"/>
      <c r="J1220" s="2"/>
      <c r="K1220" s="2"/>
      <c r="L1220" s="2"/>
      <c r="M1220" s="2"/>
      <c r="N1220" s="2"/>
      <c r="O1220" s="2"/>
      <c r="P1220" s="2"/>
      <c r="Q1220" s="2"/>
      <c r="R1220" s="2"/>
      <c r="S1220" s="2"/>
      <c r="T1220" s="2"/>
      <c r="U1220" s="2"/>
      <c r="V1220" s="2"/>
      <c r="W1220" s="2"/>
      <c r="X1220" s="2"/>
      <c r="Y1220" s="2"/>
      <c r="Z1220" s="2"/>
      <c r="AA1220" s="2"/>
      <c r="AB1220" s="2"/>
      <c r="AC1220" s="2"/>
      <c r="AD1220" s="2"/>
      <c r="AE1220" s="2"/>
      <c r="AF1220" s="2"/>
      <c r="AG1220" s="2"/>
      <c r="AH1220" s="2"/>
      <c r="AI1220" s="2"/>
      <c r="AJ1220" s="2"/>
      <c r="AK1220" s="2"/>
      <c r="AL1220" s="2"/>
      <c r="AM1220" s="2"/>
      <c r="AN1220" s="2"/>
      <c r="AO1220" s="2"/>
      <c r="AP1220" s="2"/>
      <c r="AQ1220" s="2"/>
      <c r="AR1220" s="2"/>
      <c r="AS1220" s="2"/>
      <c r="AT1220" s="2"/>
      <c r="AU1220" s="2"/>
      <c r="AV1220" s="2"/>
      <c r="AW1220" s="2"/>
      <c r="AX1220" s="2"/>
      <c r="AY1220" s="2"/>
      <c r="AZ1220" s="2"/>
      <c r="BA1220" s="2"/>
      <c r="BB1220" s="2"/>
      <c r="BC1220" s="2"/>
      <c r="BD1220" s="2"/>
      <c r="BE1220" s="2"/>
      <c r="BF1220" s="2"/>
      <c r="BG1220" s="2"/>
      <c r="BH1220" s="2"/>
      <c r="BI1220" s="2"/>
      <c r="BJ1220" s="2"/>
      <c r="BK1220" s="2"/>
      <c r="BL1220" s="2"/>
      <c r="BM1220" s="2"/>
      <c r="BN1220" s="2"/>
      <c r="BO1220" s="2"/>
      <c r="BP1220" s="2"/>
      <c r="BQ1220" s="2"/>
      <c r="BR1220" s="2"/>
      <c r="BS1220" s="2"/>
      <c r="BT1220" s="2"/>
      <c r="BU1220" s="2"/>
      <c r="BV1220" s="2"/>
      <c r="BW1220" s="2"/>
      <c r="BX1220" s="2"/>
      <c r="BY1220" s="2"/>
      <c r="BZ1220" s="2"/>
      <c r="CA1220" s="2"/>
      <c r="CB1220" s="2"/>
      <c r="CC1220" s="2"/>
      <c r="CD1220" s="2"/>
      <c r="CE1220" s="2"/>
      <c r="CF1220" s="2"/>
      <c r="CG1220" s="2"/>
      <c r="CH1220" s="2"/>
      <c r="CI1220" s="2"/>
      <c r="CJ1220" s="2"/>
      <c r="CK1220" s="2"/>
      <c r="CL1220" s="2"/>
      <c r="CM1220" s="2"/>
      <c r="CN1220" s="2"/>
      <c r="CO1220" s="2"/>
      <c r="CP1220" s="2"/>
      <c r="CQ1220" s="2"/>
      <c r="CR1220" s="2"/>
      <c r="CS1220" s="2"/>
      <c r="CT1220" s="2"/>
      <c r="CU1220" s="2"/>
      <c r="CV1220" s="2"/>
      <c r="CW1220" s="2"/>
      <c r="CX1220" s="2"/>
      <c r="CY1220" s="2"/>
      <c r="CZ1220" s="2"/>
      <c r="DA1220" s="2"/>
      <c r="DB1220" s="2"/>
      <c r="DC1220" s="2"/>
      <c r="DD1220" s="2"/>
      <c r="DE1220" s="2"/>
      <c r="DF1220" s="2"/>
      <c r="DG1220" s="2"/>
      <c r="DH1220" s="2"/>
      <c r="DI1220" s="2"/>
      <c r="DJ1220" s="2"/>
      <c r="DK1220" s="2"/>
      <c r="DL1220" s="2"/>
      <c r="DM1220" s="2"/>
      <c r="DN1220" s="2"/>
      <c r="DO1220" s="2"/>
      <c r="DP1220" s="2"/>
    </row>
    <row r="1221" spans="9:120" ht="9.9499999999999993" customHeight="1">
      <c r="I1221" s="2"/>
      <c r="J1221" s="2"/>
      <c r="K1221" s="2"/>
      <c r="L1221" s="2"/>
      <c r="M1221" s="2"/>
      <c r="N1221" s="2"/>
      <c r="O1221" s="2"/>
      <c r="P1221" s="2"/>
      <c r="Q1221" s="2"/>
      <c r="R1221" s="2"/>
      <c r="S1221" s="2"/>
      <c r="T1221" s="2"/>
      <c r="U1221" s="2"/>
      <c r="V1221" s="2"/>
      <c r="W1221" s="2"/>
      <c r="X1221" s="2"/>
      <c r="Y1221" s="2"/>
      <c r="Z1221" s="2"/>
      <c r="AA1221" s="2"/>
      <c r="AB1221" s="2"/>
      <c r="AC1221" s="2"/>
      <c r="AD1221" s="2"/>
      <c r="AE1221" s="2"/>
      <c r="AF1221" s="2"/>
      <c r="AG1221" s="2"/>
      <c r="AH1221" s="2"/>
      <c r="AI1221" s="2"/>
      <c r="AJ1221" s="2"/>
      <c r="AK1221" s="2"/>
      <c r="AL1221" s="2"/>
      <c r="AM1221" s="2"/>
      <c r="AN1221" s="2"/>
      <c r="AO1221" s="2"/>
      <c r="AP1221" s="2"/>
      <c r="AQ1221" s="2"/>
      <c r="AR1221" s="2"/>
      <c r="AS1221" s="2"/>
      <c r="AT1221" s="2"/>
      <c r="AU1221" s="2"/>
      <c r="AV1221" s="2"/>
      <c r="AW1221" s="2"/>
      <c r="AX1221" s="2"/>
      <c r="AY1221" s="2"/>
      <c r="AZ1221" s="2"/>
      <c r="BA1221" s="2"/>
      <c r="BB1221" s="2"/>
      <c r="BC1221" s="2"/>
      <c r="BD1221" s="2"/>
      <c r="BE1221" s="2"/>
      <c r="BF1221" s="2"/>
      <c r="BG1221" s="2"/>
      <c r="BH1221" s="2"/>
      <c r="BI1221" s="2"/>
      <c r="BJ1221" s="2"/>
      <c r="BK1221" s="2"/>
      <c r="BL1221" s="2"/>
      <c r="BM1221" s="2"/>
      <c r="BN1221" s="2"/>
      <c r="BO1221" s="2"/>
      <c r="BP1221" s="2"/>
      <c r="BQ1221" s="2"/>
      <c r="BR1221" s="2"/>
      <c r="BS1221" s="2"/>
      <c r="BT1221" s="2"/>
      <c r="BU1221" s="2"/>
      <c r="BV1221" s="2"/>
      <c r="BW1221" s="2"/>
      <c r="BX1221" s="2"/>
      <c r="BY1221" s="2"/>
      <c r="BZ1221" s="2"/>
      <c r="CA1221" s="2"/>
      <c r="CB1221" s="2"/>
      <c r="CC1221" s="2"/>
      <c r="CD1221" s="2"/>
      <c r="CE1221" s="2"/>
      <c r="CF1221" s="2"/>
      <c r="CG1221" s="2"/>
      <c r="CH1221" s="2"/>
      <c r="CI1221" s="2"/>
      <c r="CJ1221" s="2"/>
      <c r="CK1221" s="2"/>
      <c r="CL1221" s="2"/>
      <c r="CM1221" s="2"/>
      <c r="CN1221" s="2"/>
      <c r="CO1221" s="2"/>
      <c r="CP1221" s="2"/>
      <c r="CQ1221" s="2"/>
      <c r="CR1221" s="2"/>
      <c r="CS1221" s="2"/>
      <c r="CT1221" s="2"/>
      <c r="CU1221" s="2"/>
      <c r="CV1221" s="2"/>
      <c r="CW1221" s="2"/>
      <c r="CX1221" s="2"/>
      <c r="CY1221" s="2"/>
      <c r="CZ1221" s="2"/>
      <c r="DA1221" s="2"/>
      <c r="DB1221" s="2"/>
      <c r="DC1221" s="2"/>
      <c r="DD1221" s="2"/>
      <c r="DE1221" s="2"/>
      <c r="DF1221" s="2"/>
      <c r="DG1221" s="2"/>
      <c r="DH1221" s="2"/>
      <c r="DI1221" s="2"/>
      <c r="DJ1221" s="2"/>
      <c r="DK1221" s="2"/>
      <c r="DL1221" s="2"/>
      <c r="DM1221" s="2"/>
      <c r="DN1221" s="2"/>
      <c r="DO1221" s="2"/>
      <c r="DP1221" s="2"/>
    </row>
    <row r="1222" spans="9:120" ht="9.9499999999999993" customHeight="1">
      <c r="I1222" s="2"/>
      <c r="J1222" s="2"/>
      <c r="K1222" s="2"/>
      <c r="L1222" s="2"/>
      <c r="M1222" s="2"/>
      <c r="N1222" s="2"/>
      <c r="O1222" s="2"/>
      <c r="P1222" s="2"/>
      <c r="Q1222" s="2"/>
      <c r="R1222" s="2"/>
      <c r="S1222" s="2"/>
      <c r="T1222" s="2"/>
      <c r="U1222" s="2"/>
      <c r="V1222" s="2"/>
      <c r="W1222" s="2"/>
      <c r="X1222" s="2"/>
      <c r="Y1222" s="2"/>
      <c r="Z1222" s="2"/>
      <c r="AA1222" s="2"/>
      <c r="AB1222" s="2"/>
      <c r="AC1222" s="2"/>
      <c r="AD1222" s="2"/>
      <c r="AE1222" s="2"/>
      <c r="AF1222" s="2"/>
      <c r="AG1222" s="2"/>
      <c r="AH1222" s="2"/>
      <c r="AI1222" s="2"/>
      <c r="AJ1222" s="2"/>
      <c r="AK1222" s="2"/>
      <c r="AL1222" s="2"/>
      <c r="AM1222" s="2"/>
      <c r="AN1222" s="2"/>
      <c r="AO1222" s="2"/>
      <c r="AP1222" s="2"/>
      <c r="AQ1222" s="2"/>
      <c r="AR1222" s="2"/>
      <c r="AS1222" s="2"/>
      <c r="AT1222" s="2"/>
      <c r="AU1222" s="2"/>
      <c r="AV1222" s="2"/>
      <c r="AW1222" s="2"/>
      <c r="AX1222" s="2"/>
      <c r="AY1222" s="2"/>
      <c r="AZ1222" s="2"/>
      <c r="BA1222" s="2"/>
      <c r="BB1222" s="2"/>
      <c r="BC1222" s="2"/>
      <c r="BD1222" s="2"/>
      <c r="BE1222" s="2"/>
      <c r="BF1222" s="2"/>
      <c r="BG1222" s="2"/>
      <c r="BH1222" s="2"/>
      <c r="BI1222" s="2"/>
      <c r="BJ1222" s="2"/>
      <c r="BK1222" s="2"/>
      <c r="BL1222" s="2"/>
      <c r="BM1222" s="2"/>
      <c r="BN1222" s="2"/>
      <c r="BO1222" s="2"/>
      <c r="BP1222" s="2"/>
      <c r="BQ1222" s="2"/>
      <c r="BR1222" s="2"/>
      <c r="BS1222" s="2"/>
      <c r="BT1222" s="2"/>
      <c r="BU1222" s="2"/>
      <c r="BV1222" s="2"/>
      <c r="BW1222" s="2"/>
      <c r="BX1222" s="2"/>
      <c r="BY1222" s="2"/>
      <c r="BZ1222" s="2"/>
      <c r="CA1222" s="2"/>
      <c r="CB1222" s="2"/>
      <c r="CC1222" s="2"/>
      <c r="CD1222" s="2"/>
      <c r="CE1222" s="2"/>
      <c r="CF1222" s="2"/>
      <c r="CG1222" s="2"/>
      <c r="CH1222" s="2"/>
      <c r="CI1222" s="2"/>
      <c r="CJ1222" s="2"/>
      <c r="CK1222" s="2"/>
      <c r="CL1222" s="2"/>
      <c r="CM1222" s="2"/>
      <c r="CN1222" s="2"/>
      <c r="CO1222" s="2"/>
      <c r="CP1222" s="2"/>
      <c r="CQ1222" s="2"/>
      <c r="CR1222" s="2"/>
      <c r="CS1222" s="2"/>
      <c r="CT1222" s="2"/>
      <c r="CU1222" s="2"/>
      <c r="CV1222" s="2"/>
      <c r="CW1222" s="2"/>
      <c r="CX1222" s="2"/>
      <c r="CY1222" s="2"/>
      <c r="CZ1222" s="2"/>
      <c r="DA1222" s="2"/>
      <c r="DB1222" s="2"/>
      <c r="DC1222" s="2"/>
      <c r="DD1222" s="2"/>
      <c r="DE1222" s="2"/>
      <c r="DF1222" s="2"/>
      <c r="DG1222" s="2"/>
      <c r="DH1222" s="2"/>
      <c r="DI1222" s="2"/>
      <c r="DJ1222" s="2"/>
      <c r="DK1222" s="2"/>
      <c r="DL1222" s="2"/>
      <c r="DM1222" s="2"/>
      <c r="DN1222" s="2"/>
      <c r="DO1222" s="2"/>
      <c r="DP1222" s="2"/>
    </row>
    <row r="1223" spans="9:120" ht="9.9499999999999993" customHeight="1">
      <c r="I1223" s="2"/>
      <c r="J1223" s="2"/>
      <c r="K1223" s="2"/>
      <c r="L1223" s="2"/>
      <c r="M1223" s="2"/>
      <c r="N1223" s="2"/>
      <c r="O1223" s="2"/>
      <c r="P1223" s="2"/>
      <c r="Q1223" s="2"/>
      <c r="R1223" s="2"/>
      <c r="S1223" s="2"/>
      <c r="T1223" s="2"/>
      <c r="U1223" s="2"/>
      <c r="V1223" s="2"/>
      <c r="W1223" s="2"/>
      <c r="X1223" s="2"/>
      <c r="Y1223" s="2"/>
      <c r="Z1223" s="2"/>
      <c r="AA1223" s="2"/>
      <c r="AB1223" s="2"/>
      <c r="AC1223" s="2"/>
      <c r="AD1223" s="2"/>
      <c r="AE1223" s="2"/>
      <c r="AF1223" s="2"/>
      <c r="AG1223" s="2"/>
      <c r="AH1223" s="2"/>
      <c r="AI1223" s="2"/>
      <c r="AJ1223" s="2"/>
      <c r="AK1223" s="2"/>
      <c r="AL1223" s="2"/>
      <c r="AM1223" s="2"/>
      <c r="AN1223" s="2"/>
      <c r="AO1223" s="2"/>
      <c r="AP1223" s="2"/>
      <c r="AQ1223" s="2"/>
      <c r="AR1223" s="2"/>
      <c r="AS1223" s="2"/>
      <c r="AT1223" s="2"/>
      <c r="AU1223" s="2"/>
      <c r="AV1223" s="2"/>
      <c r="AW1223" s="2"/>
      <c r="AX1223" s="2"/>
      <c r="AY1223" s="2"/>
      <c r="AZ1223" s="2"/>
      <c r="BA1223" s="2"/>
      <c r="BB1223" s="2"/>
      <c r="BC1223" s="2"/>
      <c r="BD1223" s="2"/>
      <c r="BE1223" s="2"/>
      <c r="BF1223" s="2"/>
      <c r="BG1223" s="2"/>
      <c r="BH1223" s="2"/>
      <c r="BI1223" s="2"/>
      <c r="BJ1223" s="2"/>
      <c r="BK1223" s="2"/>
      <c r="BL1223" s="2"/>
      <c r="BM1223" s="2"/>
      <c r="BN1223" s="2"/>
      <c r="BO1223" s="2"/>
      <c r="BP1223" s="2"/>
      <c r="BQ1223" s="2"/>
      <c r="BR1223" s="2"/>
      <c r="BS1223" s="2"/>
      <c r="BT1223" s="2"/>
      <c r="BU1223" s="2"/>
      <c r="BV1223" s="2"/>
      <c r="BW1223" s="2"/>
      <c r="BX1223" s="2"/>
      <c r="BY1223" s="2"/>
      <c r="BZ1223" s="2"/>
      <c r="CA1223" s="2"/>
      <c r="CB1223" s="2"/>
      <c r="CC1223" s="2"/>
      <c r="CD1223" s="2"/>
      <c r="CE1223" s="2"/>
      <c r="CF1223" s="2"/>
      <c r="CG1223" s="2"/>
      <c r="CH1223" s="2"/>
      <c r="CI1223" s="2"/>
      <c r="CJ1223" s="2"/>
      <c r="CK1223" s="2"/>
      <c r="CL1223" s="2"/>
      <c r="CM1223" s="2"/>
      <c r="CN1223" s="2"/>
      <c r="CO1223" s="2"/>
      <c r="CP1223" s="2"/>
      <c r="CQ1223" s="2"/>
      <c r="CR1223" s="2"/>
      <c r="CS1223" s="2"/>
      <c r="CT1223" s="2"/>
      <c r="CU1223" s="2"/>
      <c r="CV1223" s="2"/>
      <c r="CW1223" s="2"/>
      <c r="CX1223" s="2"/>
      <c r="CY1223" s="2"/>
      <c r="CZ1223" s="2"/>
      <c r="DA1223" s="2"/>
      <c r="DB1223" s="2"/>
      <c r="DC1223" s="2"/>
      <c r="DD1223" s="2"/>
      <c r="DE1223" s="2"/>
      <c r="DF1223" s="2"/>
      <c r="DG1223" s="2"/>
      <c r="DH1223" s="2"/>
      <c r="DI1223" s="2"/>
      <c r="DJ1223" s="2"/>
      <c r="DK1223" s="2"/>
      <c r="DL1223" s="2"/>
      <c r="DM1223" s="2"/>
      <c r="DN1223" s="2"/>
      <c r="DO1223" s="2"/>
      <c r="DP1223" s="2"/>
    </row>
    <row r="1224" spans="9:120" ht="9.9499999999999993" customHeight="1">
      <c r="I1224" s="2"/>
      <c r="J1224" s="2"/>
      <c r="K1224" s="2"/>
      <c r="L1224" s="2"/>
      <c r="M1224" s="2"/>
      <c r="N1224" s="2"/>
      <c r="O1224" s="2"/>
      <c r="P1224" s="2"/>
      <c r="Q1224" s="2"/>
      <c r="R1224" s="2"/>
      <c r="S1224" s="2"/>
      <c r="T1224" s="2"/>
      <c r="U1224" s="2"/>
      <c r="V1224" s="2"/>
      <c r="W1224" s="2"/>
      <c r="X1224" s="2"/>
      <c r="Y1224" s="2"/>
      <c r="Z1224" s="2"/>
      <c r="AA1224" s="2"/>
      <c r="AB1224" s="2"/>
      <c r="AC1224" s="2"/>
      <c r="AD1224" s="2"/>
      <c r="AE1224" s="2"/>
      <c r="AF1224" s="2"/>
      <c r="AG1224" s="2"/>
      <c r="AH1224" s="2"/>
      <c r="AI1224" s="2"/>
      <c r="AJ1224" s="2"/>
      <c r="AK1224" s="2"/>
      <c r="AL1224" s="2"/>
      <c r="AM1224" s="2"/>
      <c r="AN1224" s="2"/>
      <c r="AO1224" s="2"/>
      <c r="AP1224" s="2"/>
      <c r="AQ1224" s="2"/>
      <c r="AR1224" s="2"/>
      <c r="AS1224" s="2"/>
      <c r="AT1224" s="2"/>
      <c r="AU1224" s="2"/>
      <c r="AV1224" s="2"/>
      <c r="AW1224" s="2"/>
      <c r="AX1224" s="2"/>
      <c r="AY1224" s="2"/>
      <c r="AZ1224" s="2"/>
      <c r="BA1224" s="2"/>
      <c r="BB1224" s="2"/>
      <c r="BC1224" s="2"/>
      <c r="BD1224" s="2"/>
      <c r="BE1224" s="2"/>
      <c r="BF1224" s="2"/>
      <c r="BG1224" s="2"/>
      <c r="BH1224" s="2"/>
      <c r="BI1224" s="2"/>
      <c r="BJ1224" s="2"/>
      <c r="BK1224" s="2"/>
      <c r="BL1224" s="2"/>
      <c r="BM1224" s="2"/>
      <c r="BN1224" s="2"/>
      <c r="BO1224" s="2"/>
      <c r="BP1224" s="2"/>
      <c r="BQ1224" s="2"/>
      <c r="BR1224" s="2"/>
      <c r="BS1224" s="2"/>
      <c r="BT1224" s="2"/>
      <c r="BU1224" s="2"/>
      <c r="BV1224" s="2"/>
      <c r="BW1224" s="2"/>
      <c r="BX1224" s="2"/>
      <c r="BY1224" s="2"/>
      <c r="BZ1224" s="2"/>
      <c r="CA1224" s="2"/>
      <c r="CB1224" s="2"/>
      <c r="CC1224" s="2"/>
      <c r="CD1224" s="2"/>
      <c r="CE1224" s="2"/>
      <c r="CF1224" s="2"/>
      <c r="CG1224" s="2"/>
      <c r="CH1224" s="2"/>
      <c r="CI1224" s="2"/>
      <c r="CJ1224" s="2"/>
      <c r="CK1224" s="2"/>
      <c r="CL1224" s="2"/>
      <c r="CM1224" s="2"/>
      <c r="CN1224" s="2"/>
      <c r="CO1224" s="2"/>
      <c r="CP1224" s="2"/>
      <c r="CQ1224" s="2"/>
      <c r="CR1224" s="2"/>
      <c r="CS1224" s="2"/>
      <c r="CT1224" s="2"/>
      <c r="CU1224" s="2"/>
      <c r="CV1224" s="2"/>
      <c r="CW1224" s="2"/>
      <c r="CX1224" s="2"/>
      <c r="CY1224" s="2"/>
      <c r="CZ1224" s="2"/>
      <c r="DA1224" s="2"/>
      <c r="DB1224" s="2"/>
      <c r="DC1224" s="2"/>
      <c r="DD1224" s="2"/>
      <c r="DE1224" s="2"/>
      <c r="DF1224" s="2"/>
      <c r="DG1224" s="2"/>
      <c r="DH1224" s="2"/>
      <c r="DI1224" s="2"/>
      <c r="DJ1224" s="2"/>
      <c r="DK1224" s="2"/>
      <c r="DL1224" s="2"/>
      <c r="DM1224" s="2"/>
      <c r="DN1224" s="2"/>
      <c r="DO1224" s="2"/>
      <c r="DP1224" s="2"/>
    </row>
    <row r="1225" spans="9:120" ht="9.9499999999999993" customHeight="1">
      <c r="I1225" s="2"/>
      <c r="J1225" s="2"/>
      <c r="K1225" s="2"/>
      <c r="L1225" s="2"/>
      <c r="M1225" s="2"/>
      <c r="N1225" s="2"/>
      <c r="O1225" s="2"/>
      <c r="P1225" s="2"/>
      <c r="Q1225" s="2"/>
      <c r="R1225" s="2"/>
      <c r="S1225" s="2"/>
      <c r="T1225" s="2"/>
      <c r="U1225" s="2"/>
      <c r="V1225" s="2"/>
      <c r="W1225" s="2"/>
      <c r="X1225" s="2"/>
      <c r="Y1225" s="2"/>
      <c r="Z1225" s="2"/>
      <c r="AA1225" s="2"/>
      <c r="AB1225" s="2"/>
      <c r="AC1225" s="2"/>
      <c r="AD1225" s="2"/>
      <c r="AE1225" s="2"/>
      <c r="AF1225" s="2"/>
      <c r="AG1225" s="2"/>
      <c r="AH1225" s="2"/>
      <c r="AI1225" s="2"/>
      <c r="AJ1225" s="2"/>
      <c r="AK1225" s="2"/>
      <c r="AL1225" s="2"/>
      <c r="AM1225" s="2"/>
      <c r="AN1225" s="2"/>
      <c r="AO1225" s="2"/>
      <c r="AP1225" s="2"/>
      <c r="AQ1225" s="2"/>
      <c r="AR1225" s="2"/>
      <c r="AS1225" s="2"/>
      <c r="AT1225" s="2"/>
      <c r="AU1225" s="2"/>
      <c r="AV1225" s="2"/>
      <c r="AW1225" s="2"/>
      <c r="AX1225" s="2"/>
      <c r="AY1225" s="2"/>
      <c r="AZ1225" s="2"/>
      <c r="BA1225" s="2"/>
      <c r="BB1225" s="2"/>
      <c r="BC1225" s="2"/>
      <c r="BD1225" s="2"/>
      <c r="BE1225" s="2"/>
      <c r="BF1225" s="2"/>
      <c r="BG1225" s="2"/>
      <c r="BH1225" s="2"/>
      <c r="BI1225" s="2"/>
      <c r="BJ1225" s="2"/>
      <c r="BK1225" s="2"/>
      <c r="BL1225" s="2"/>
      <c r="BM1225" s="2"/>
      <c r="BN1225" s="2"/>
      <c r="BO1225" s="2"/>
      <c r="BP1225" s="2"/>
      <c r="BQ1225" s="2"/>
      <c r="BR1225" s="2"/>
      <c r="BS1225" s="2"/>
      <c r="BT1225" s="2"/>
      <c r="BU1225" s="2"/>
      <c r="BV1225" s="2"/>
      <c r="BW1225" s="2"/>
      <c r="BX1225" s="2"/>
      <c r="BY1225" s="2"/>
      <c r="BZ1225" s="2"/>
      <c r="CA1225" s="2"/>
      <c r="CB1225" s="2"/>
      <c r="CC1225" s="2"/>
      <c r="CD1225" s="2"/>
      <c r="CE1225" s="2"/>
      <c r="CF1225" s="2"/>
      <c r="CG1225" s="2"/>
      <c r="CH1225" s="2"/>
      <c r="CI1225" s="2"/>
      <c r="CJ1225" s="2"/>
      <c r="CK1225" s="2"/>
      <c r="CL1225" s="2"/>
      <c r="CM1225" s="2"/>
      <c r="CN1225" s="2"/>
      <c r="CO1225" s="2"/>
      <c r="CP1225" s="2"/>
      <c r="CQ1225" s="2"/>
      <c r="CR1225" s="2"/>
      <c r="CS1225" s="2"/>
      <c r="CT1225" s="2"/>
      <c r="CU1225" s="2"/>
      <c r="CV1225" s="2"/>
      <c r="CW1225" s="2"/>
      <c r="CX1225" s="2"/>
      <c r="CY1225" s="2"/>
      <c r="CZ1225" s="2"/>
      <c r="DA1225" s="2"/>
      <c r="DB1225" s="2"/>
      <c r="DC1225" s="2"/>
      <c r="DD1225" s="2"/>
      <c r="DE1225" s="2"/>
      <c r="DF1225" s="2"/>
      <c r="DG1225" s="2"/>
      <c r="DH1225" s="2"/>
      <c r="DI1225" s="2"/>
      <c r="DJ1225" s="2"/>
      <c r="DK1225" s="2"/>
      <c r="DL1225" s="2"/>
      <c r="DM1225" s="2"/>
      <c r="DN1225" s="2"/>
      <c r="DO1225" s="2"/>
      <c r="DP1225" s="2"/>
    </row>
    <row r="1226" spans="9:120" ht="9.9499999999999993" customHeight="1">
      <c r="I1226" s="2"/>
      <c r="J1226" s="2"/>
      <c r="K1226" s="2"/>
      <c r="L1226" s="2"/>
      <c r="M1226" s="2"/>
      <c r="N1226" s="2"/>
      <c r="O1226" s="2"/>
      <c r="P1226" s="2"/>
      <c r="Q1226" s="2"/>
      <c r="R1226" s="2"/>
      <c r="S1226" s="2"/>
      <c r="T1226" s="2"/>
      <c r="U1226" s="2"/>
      <c r="V1226" s="2"/>
      <c r="W1226" s="2"/>
      <c r="X1226" s="2"/>
      <c r="Y1226" s="2"/>
      <c r="Z1226" s="2"/>
      <c r="AA1226" s="2"/>
      <c r="AB1226" s="2"/>
      <c r="AC1226" s="2"/>
      <c r="AD1226" s="2"/>
      <c r="AE1226" s="2"/>
      <c r="AF1226" s="2"/>
      <c r="AG1226" s="2"/>
      <c r="AH1226" s="2"/>
      <c r="AI1226" s="2"/>
      <c r="AJ1226" s="2"/>
      <c r="AK1226" s="2"/>
      <c r="AL1226" s="2"/>
      <c r="AM1226" s="2"/>
      <c r="AN1226" s="2"/>
      <c r="AO1226" s="2"/>
      <c r="AP1226" s="2"/>
      <c r="AQ1226" s="2"/>
      <c r="AR1226" s="2"/>
      <c r="AS1226" s="2"/>
      <c r="AT1226" s="2"/>
      <c r="AU1226" s="2"/>
      <c r="AV1226" s="2"/>
      <c r="AW1226" s="2"/>
      <c r="AX1226" s="2"/>
      <c r="AY1226" s="2"/>
      <c r="AZ1226" s="2"/>
      <c r="BA1226" s="2"/>
      <c r="BB1226" s="2"/>
      <c r="BC1226" s="2"/>
      <c r="BD1226" s="2"/>
      <c r="BE1226" s="2"/>
      <c r="BF1226" s="2"/>
      <c r="BG1226" s="2"/>
      <c r="BH1226" s="2"/>
      <c r="BI1226" s="2"/>
      <c r="BJ1226" s="2"/>
      <c r="BK1226" s="2"/>
      <c r="BL1226" s="2"/>
      <c r="BM1226" s="2"/>
      <c r="BN1226" s="2"/>
      <c r="BO1226" s="2"/>
      <c r="BP1226" s="2"/>
      <c r="BQ1226" s="2"/>
      <c r="BR1226" s="2"/>
      <c r="BS1226" s="2"/>
      <c r="BT1226" s="2"/>
      <c r="BU1226" s="2"/>
      <c r="BV1226" s="2"/>
      <c r="BW1226" s="2"/>
      <c r="BX1226" s="2"/>
      <c r="BY1226" s="2"/>
      <c r="BZ1226" s="2"/>
      <c r="CA1226" s="2"/>
      <c r="CB1226" s="2"/>
      <c r="CC1226" s="2"/>
      <c r="CD1226" s="2"/>
      <c r="CE1226" s="2"/>
      <c r="CF1226" s="2"/>
      <c r="CG1226" s="2"/>
      <c r="CH1226" s="2"/>
      <c r="CI1226" s="2"/>
      <c r="CJ1226" s="2"/>
      <c r="CK1226" s="2"/>
      <c r="CL1226" s="2"/>
      <c r="CM1226" s="2"/>
      <c r="CN1226" s="2"/>
      <c r="CO1226" s="2"/>
      <c r="CP1226" s="2"/>
      <c r="CQ1226" s="2"/>
      <c r="CR1226" s="2"/>
      <c r="CS1226" s="2"/>
      <c r="CT1226" s="2"/>
      <c r="CU1226" s="2"/>
      <c r="CV1226" s="2"/>
      <c r="CW1226" s="2"/>
      <c r="CX1226" s="2"/>
      <c r="CY1226" s="2"/>
      <c r="CZ1226" s="2"/>
      <c r="DA1226" s="2"/>
      <c r="DB1226" s="2"/>
      <c r="DC1226" s="2"/>
      <c r="DD1226" s="2"/>
      <c r="DE1226" s="2"/>
      <c r="DF1226" s="2"/>
      <c r="DG1226" s="2"/>
      <c r="DH1226" s="2"/>
      <c r="DI1226" s="2"/>
      <c r="DJ1226" s="2"/>
      <c r="DK1226" s="2"/>
      <c r="DL1226" s="2"/>
      <c r="DM1226" s="2"/>
      <c r="DN1226" s="2"/>
      <c r="DO1226" s="2"/>
      <c r="DP1226" s="2"/>
    </row>
    <row r="1227" spans="9:120" ht="9.9499999999999993" customHeight="1">
      <c r="I1227" s="2"/>
      <c r="J1227" s="2"/>
      <c r="K1227" s="2"/>
      <c r="L1227" s="2"/>
      <c r="M1227" s="2"/>
      <c r="N1227" s="2"/>
      <c r="O1227" s="2"/>
      <c r="P1227" s="2"/>
      <c r="Q1227" s="2"/>
      <c r="R1227" s="2"/>
      <c r="S1227" s="2"/>
      <c r="T1227" s="2"/>
      <c r="U1227" s="2"/>
      <c r="V1227" s="2"/>
      <c r="W1227" s="2"/>
      <c r="X1227" s="2"/>
      <c r="Y1227" s="2"/>
      <c r="Z1227" s="2"/>
      <c r="AA1227" s="2"/>
      <c r="AB1227" s="2"/>
      <c r="AC1227" s="2"/>
      <c r="AD1227" s="2"/>
      <c r="AE1227" s="2"/>
      <c r="AF1227" s="2"/>
      <c r="AG1227" s="2"/>
      <c r="AH1227" s="2"/>
      <c r="AI1227" s="2"/>
      <c r="AJ1227" s="2"/>
      <c r="AK1227" s="2"/>
      <c r="AL1227" s="2"/>
      <c r="AM1227" s="2"/>
      <c r="AN1227" s="2"/>
      <c r="AO1227" s="2"/>
      <c r="AP1227" s="2"/>
      <c r="AQ1227" s="2"/>
      <c r="AR1227" s="2"/>
      <c r="AS1227" s="2"/>
      <c r="AT1227" s="2"/>
      <c r="AU1227" s="2"/>
      <c r="AV1227" s="2"/>
      <c r="AW1227" s="2"/>
      <c r="AX1227" s="2"/>
      <c r="AY1227" s="2"/>
      <c r="AZ1227" s="2"/>
      <c r="BA1227" s="2"/>
      <c r="BB1227" s="2"/>
      <c r="BC1227" s="2"/>
      <c r="BD1227" s="2"/>
      <c r="BE1227" s="2"/>
      <c r="BF1227" s="2"/>
      <c r="BG1227" s="2"/>
      <c r="BH1227" s="2"/>
      <c r="BI1227" s="2"/>
      <c r="BJ1227" s="2"/>
      <c r="BK1227" s="2"/>
      <c r="BL1227" s="2"/>
      <c r="BM1227" s="2"/>
      <c r="BN1227" s="2"/>
      <c r="BO1227" s="2"/>
      <c r="BP1227" s="2"/>
      <c r="BQ1227" s="2"/>
      <c r="BR1227" s="2"/>
      <c r="BS1227" s="2"/>
      <c r="BT1227" s="2"/>
      <c r="BU1227" s="2"/>
      <c r="BV1227" s="2"/>
      <c r="BW1227" s="2"/>
      <c r="BX1227" s="2"/>
      <c r="BY1227" s="2"/>
      <c r="BZ1227" s="2"/>
      <c r="CA1227" s="2"/>
      <c r="CB1227" s="2"/>
      <c r="CC1227" s="2"/>
      <c r="CD1227" s="2"/>
      <c r="CE1227" s="2"/>
      <c r="CF1227" s="2"/>
      <c r="CG1227" s="2"/>
      <c r="CH1227" s="2"/>
      <c r="CI1227" s="2"/>
      <c r="CJ1227" s="2"/>
      <c r="CK1227" s="2"/>
      <c r="CL1227" s="2"/>
      <c r="CM1227" s="2"/>
      <c r="CN1227" s="2"/>
      <c r="CO1227" s="2"/>
      <c r="CP1227" s="2"/>
      <c r="CQ1227" s="2"/>
      <c r="CR1227" s="2"/>
      <c r="CS1227" s="2"/>
      <c r="CT1227" s="2"/>
      <c r="CU1227" s="2"/>
      <c r="CV1227" s="2"/>
      <c r="CW1227" s="2"/>
      <c r="CX1227" s="2"/>
      <c r="CY1227" s="2"/>
      <c r="CZ1227" s="2"/>
      <c r="DA1227" s="2"/>
      <c r="DB1227" s="2"/>
      <c r="DC1227" s="2"/>
      <c r="DD1227" s="2"/>
      <c r="DE1227" s="2"/>
      <c r="DF1227" s="2"/>
      <c r="DG1227" s="2"/>
      <c r="DH1227" s="2"/>
      <c r="DI1227" s="2"/>
      <c r="DJ1227" s="2"/>
      <c r="DK1227" s="2"/>
      <c r="DL1227" s="2"/>
      <c r="DM1227" s="2"/>
      <c r="DN1227" s="2"/>
      <c r="DO1227" s="2"/>
      <c r="DP1227" s="2"/>
    </row>
    <row r="1228" spans="9:120" ht="9.9499999999999993" customHeight="1">
      <c r="I1228" s="2"/>
      <c r="J1228" s="2"/>
      <c r="K1228" s="2"/>
      <c r="L1228" s="2"/>
      <c r="M1228" s="2"/>
      <c r="N1228" s="2"/>
      <c r="O1228" s="2"/>
      <c r="P1228" s="2"/>
      <c r="Q1228" s="2"/>
      <c r="R1228" s="2"/>
      <c r="S1228" s="2"/>
      <c r="T1228" s="2"/>
      <c r="U1228" s="2"/>
      <c r="V1228" s="2"/>
      <c r="W1228" s="2"/>
      <c r="X1228" s="2"/>
      <c r="Y1228" s="2"/>
      <c r="Z1228" s="2"/>
      <c r="AA1228" s="2"/>
      <c r="AB1228" s="2"/>
      <c r="AC1228" s="2"/>
      <c r="AD1228" s="2"/>
      <c r="AE1228" s="2"/>
      <c r="AF1228" s="2"/>
      <c r="AG1228" s="2"/>
      <c r="AH1228" s="2"/>
      <c r="AI1228" s="2"/>
      <c r="AJ1228" s="2"/>
      <c r="AK1228" s="2"/>
      <c r="AL1228" s="2"/>
      <c r="AM1228" s="2"/>
      <c r="AN1228" s="2"/>
      <c r="AO1228" s="2"/>
      <c r="AP1228" s="2"/>
      <c r="AQ1228" s="2"/>
      <c r="AR1228" s="2"/>
      <c r="AS1228" s="2"/>
      <c r="AT1228" s="2"/>
      <c r="AU1228" s="2"/>
      <c r="AV1228" s="2"/>
      <c r="AW1228" s="2"/>
      <c r="AX1228" s="2"/>
      <c r="AY1228" s="2"/>
      <c r="AZ1228" s="2"/>
      <c r="BA1228" s="2"/>
      <c r="BB1228" s="2"/>
      <c r="BC1228" s="2"/>
      <c r="BD1228" s="2"/>
      <c r="BE1228" s="2"/>
      <c r="BF1228" s="2"/>
      <c r="BG1228" s="2"/>
      <c r="BH1228" s="2"/>
      <c r="BI1228" s="2"/>
      <c r="BJ1228" s="2"/>
      <c r="BK1228" s="2"/>
      <c r="BL1228" s="2"/>
      <c r="BM1228" s="2"/>
      <c r="BN1228" s="2"/>
      <c r="BO1228" s="2"/>
      <c r="BP1228" s="2"/>
      <c r="BQ1228" s="2"/>
      <c r="BR1228" s="2"/>
      <c r="BS1228" s="2"/>
      <c r="BT1228" s="2"/>
      <c r="BU1228" s="2"/>
      <c r="BV1228" s="2"/>
      <c r="BW1228" s="2"/>
      <c r="BX1228" s="2"/>
      <c r="BY1228" s="2"/>
      <c r="BZ1228" s="2"/>
      <c r="CA1228" s="2"/>
      <c r="CB1228" s="2"/>
      <c r="CC1228" s="2"/>
      <c r="CD1228" s="2"/>
      <c r="CE1228" s="2"/>
      <c r="CF1228" s="2"/>
      <c r="CG1228" s="2"/>
      <c r="CH1228" s="2"/>
      <c r="CI1228" s="2"/>
      <c r="CJ1228" s="2"/>
      <c r="CK1228" s="2"/>
      <c r="CL1228" s="2"/>
      <c r="CM1228" s="2"/>
      <c r="CN1228" s="2"/>
      <c r="CO1228" s="2"/>
      <c r="CP1228" s="2"/>
      <c r="CQ1228" s="2"/>
      <c r="CR1228" s="2"/>
      <c r="CS1228" s="2"/>
      <c r="CT1228" s="2"/>
      <c r="CU1228" s="2"/>
      <c r="CV1228" s="2"/>
      <c r="CW1228" s="2"/>
      <c r="CX1228" s="2"/>
      <c r="CY1228" s="2"/>
      <c r="CZ1228" s="2"/>
      <c r="DA1228" s="2"/>
      <c r="DB1228" s="2"/>
      <c r="DC1228" s="2"/>
      <c r="DD1228" s="2"/>
      <c r="DE1228" s="2"/>
      <c r="DF1228" s="2"/>
      <c r="DG1228" s="2"/>
      <c r="DH1228" s="2"/>
      <c r="DI1228" s="2"/>
      <c r="DJ1228" s="2"/>
      <c r="DK1228" s="2"/>
      <c r="DL1228" s="2"/>
      <c r="DM1228" s="2"/>
      <c r="DN1228" s="2"/>
      <c r="DO1228" s="2"/>
      <c r="DP1228" s="2"/>
    </row>
    <row r="1229" spans="9:120" ht="9.9499999999999993" customHeight="1">
      <c r="I1229" s="2"/>
      <c r="J1229" s="2"/>
      <c r="K1229" s="2"/>
      <c r="L1229" s="2"/>
      <c r="M1229" s="2"/>
      <c r="N1229" s="2"/>
      <c r="O1229" s="2"/>
      <c r="P1229" s="2"/>
      <c r="Q1229" s="2"/>
      <c r="R1229" s="2"/>
      <c r="S1229" s="2"/>
      <c r="T1229" s="2"/>
      <c r="U1229" s="2"/>
      <c r="V1229" s="2"/>
      <c r="W1229" s="2"/>
      <c r="X1229" s="2"/>
      <c r="Y1229" s="2"/>
      <c r="Z1229" s="2"/>
      <c r="AA1229" s="2"/>
      <c r="AB1229" s="2"/>
      <c r="AC1229" s="2"/>
      <c r="AD1229" s="2"/>
      <c r="AE1229" s="2"/>
      <c r="AF1229" s="2"/>
      <c r="AG1229" s="2"/>
      <c r="AH1229" s="2"/>
      <c r="AI1229" s="2"/>
      <c r="AJ1229" s="2"/>
      <c r="AK1229" s="2"/>
      <c r="AL1229" s="2"/>
      <c r="AM1229" s="2"/>
      <c r="AN1229" s="2"/>
      <c r="AO1229" s="2"/>
      <c r="AP1229" s="2"/>
      <c r="AQ1229" s="2"/>
      <c r="AR1229" s="2"/>
      <c r="AS1229" s="2"/>
      <c r="AT1229" s="2"/>
      <c r="AU1229" s="2"/>
      <c r="AV1229" s="2"/>
      <c r="AW1229" s="2"/>
      <c r="AX1229" s="2"/>
      <c r="AY1229" s="2"/>
      <c r="AZ1229" s="2"/>
      <c r="BA1229" s="2"/>
      <c r="BB1229" s="2"/>
      <c r="BC1229" s="2"/>
      <c r="BD1229" s="2"/>
      <c r="BE1229" s="2"/>
      <c r="BF1229" s="2"/>
      <c r="BG1229" s="2"/>
      <c r="BH1229" s="2"/>
      <c r="BI1229" s="2"/>
      <c r="BJ1229" s="2"/>
      <c r="BK1229" s="2"/>
      <c r="BL1229" s="2"/>
      <c r="BM1229" s="2"/>
      <c r="BN1229" s="2"/>
      <c r="BO1229" s="2"/>
      <c r="BP1229" s="2"/>
      <c r="BQ1229" s="2"/>
      <c r="BR1229" s="2"/>
      <c r="BS1229" s="2"/>
      <c r="BT1229" s="2"/>
      <c r="BU1229" s="2"/>
      <c r="BV1229" s="2"/>
      <c r="BW1229" s="2"/>
      <c r="BX1229" s="2"/>
      <c r="BY1229" s="2"/>
      <c r="BZ1229" s="2"/>
      <c r="CA1229" s="2"/>
      <c r="CB1229" s="2"/>
      <c r="CC1229" s="2"/>
      <c r="CD1229" s="2"/>
      <c r="CE1229" s="2"/>
      <c r="CF1229" s="2"/>
      <c r="CG1229" s="2"/>
      <c r="CH1229" s="2"/>
      <c r="CI1229" s="2"/>
      <c r="CJ1229" s="2"/>
      <c r="CK1229" s="2"/>
      <c r="CL1229" s="2"/>
      <c r="CM1229" s="2"/>
      <c r="CN1229" s="2"/>
      <c r="CO1229" s="2"/>
      <c r="CP1229" s="2"/>
      <c r="CQ1229" s="2"/>
      <c r="CR1229" s="2"/>
      <c r="CS1229" s="2"/>
      <c r="CT1229" s="2"/>
      <c r="CU1229" s="2"/>
      <c r="CV1229" s="2"/>
      <c r="CW1229" s="2"/>
      <c r="CX1229" s="2"/>
      <c r="CY1229" s="2"/>
      <c r="CZ1229" s="2"/>
      <c r="DA1229" s="2"/>
      <c r="DB1229" s="2"/>
      <c r="DC1229" s="2"/>
      <c r="DD1229" s="2"/>
      <c r="DE1229" s="2"/>
      <c r="DF1229" s="2"/>
      <c r="DG1229" s="2"/>
      <c r="DH1229" s="2"/>
      <c r="DI1229" s="2"/>
      <c r="DJ1229" s="2"/>
      <c r="DK1229" s="2"/>
      <c r="DL1229" s="2"/>
      <c r="DM1229" s="2"/>
      <c r="DN1229" s="2"/>
      <c r="DO1229" s="2"/>
      <c r="DP1229" s="2"/>
    </row>
    <row r="1230" spans="9:120" ht="9.9499999999999993" customHeight="1">
      <c r="I1230" s="2"/>
      <c r="J1230" s="2"/>
      <c r="K1230" s="2"/>
      <c r="L1230" s="2"/>
      <c r="M1230" s="2"/>
      <c r="N1230" s="2"/>
      <c r="O1230" s="2"/>
      <c r="P1230" s="2"/>
      <c r="Q1230" s="2"/>
      <c r="R1230" s="2"/>
      <c r="S1230" s="2"/>
      <c r="T1230" s="2"/>
      <c r="U1230" s="2"/>
      <c r="V1230" s="2"/>
      <c r="W1230" s="2"/>
      <c r="X1230" s="2"/>
      <c r="Y1230" s="2"/>
      <c r="Z1230" s="2"/>
      <c r="AA1230" s="2"/>
      <c r="AB1230" s="2"/>
      <c r="AC1230" s="2"/>
      <c r="AD1230" s="2"/>
      <c r="AE1230" s="2"/>
      <c r="AF1230" s="2"/>
      <c r="AG1230" s="2"/>
      <c r="AH1230" s="2"/>
      <c r="AI1230" s="2"/>
      <c r="AJ1230" s="2"/>
      <c r="AK1230" s="2"/>
      <c r="AL1230" s="2"/>
      <c r="AM1230" s="2"/>
      <c r="AN1230" s="2"/>
      <c r="AO1230" s="2"/>
      <c r="AP1230" s="2"/>
      <c r="AQ1230" s="2"/>
      <c r="AR1230" s="2"/>
      <c r="AS1230" s="2"/>
      <c r="AT1230" s="2"/>
      <c r="AU1230" s="2"/>
      <c r="AV1230" s="2"/>
      <c r="AW1230" s="2"/>
      <c r="AX1230" s="2"/>
      <c r="AY1230" s="2"/>
      <c r="AZ1230" s="2"/>
      <c r="BA1230" s="2"/>
      <c r="BB1230" s="2"/>
      <c r="BC1230" s="2"/>
      <c r="BD1230" s="2"/>
      <c r="BE1230" s="2"/>
      <c r="BF1230" s="2"/>
      <c r="BG1230" s="2"/>
      <c r="BH1230" s="2"/>
      <c r="BI1230" s="2"/>
      <c r="BJ1230" s="2"/>
      <c r="BK1230" s="2"/>
      <c r="BL1230" s="2"/>
      <c r="BM1230" s="2"/>
      <c r="BN1230" s="2"/>
      <c r="BO1230" s="2"/>
      <c r="BP1230" s="2"/>
      <c r="BQ1230" s="2"/>
      <c r="BR1230" s="2"/>
      <c r="BS1230" s="2"/>
      <c r="BT1230" s="2"/>
      <c r="BU1230" s="2"/>
      <c r="BV1230" s="2"/>
      <c r="BW1230" s="2"/>
      <c r="BX1230" s="2"/>
      <c r="BY1230" s="2"/>
      <c r="BZ1230" s="2"/>
      <c r="CA1230" s="2"/>
      <c r="CB1230" s="2"/>
      <c r="CC1230" s="2"/>
      <c r="CD1230" s="2"/>
      <c r="CE1230" s="2"/>
      <c r="CF1230" s="2"/>
      <c r="CG1230" s="2"/>
      <c r="CH1230" s="2"/>
      <c r="CI1230" s="2"/>
      <c r="CJ1230" s="2"/>
      <c r="CK1230" s="2"/>
      <c r="CL1230" s="2"/>
      <c r="CM1230" s="2"/>
      <c r="CN1230" s="2"/>
      <c r="CO1230" s="2"/>
      <c r="CP1230" s="2"/>
      <c r="CQ1230" s="2"/>
      <c r="CR1230" s="2"/>
      <c r="CS1230" s="2"/>
      <c r="CT1230" s="2"/>
      <c r="CU1230" s="2"/>
      <c r="CV1230" s="2"/>
      <c r="CW1230" s="2"/>
      <c r="CX1230" s="2"/>
      <c r="CY1230" s="2"/>
      <c r="CZ1230" s="2"/>
      <c r="DA1230" s="2"/>
      <c r="DB1230" s="2"/>
      <c r="DC1230" s="2"/>
      <c r="DD1230" s="2"/>
      <c r="DE1230" s="2"/>
      <c r="DF1230" s="2"/>
      <c r="DG1230" s="2"/>
      <c r="DH1230" s="2"/>
      <c r="DI1230" s="2"/>
      <c r="DJ1230" s="2"/>
      <c r="DK1230" s="2"/>
      <c r="DL1230" s="2"/>
      <c r="DM1230" s="2"/>
      <c r="DN1230" s="2"/>
      <c r="DO1230" s="2"/>
      <c r="DP1230" s="2"/>
    </row>
    <row r="1231" spans="9:120" ht="9.9499999999999993" customHeight="1">
      <c r="I1231" s="2"/>
      <c r="J1231" s="2"/>
      <c r="K1231" s="2"/>
      <c r="L1231" s="2"/>
      <c r="M1231" s="2"/>
      <c r="N1231" s="2"/>
      <c r="O1231" s="2"/>
      <c r="P1231" s="2"/>
      <c r="Q1231" s="2"/>
      <c r="R1231" s="2"/>
      <c r="S1231" s="2"/>
      <c r="T1231" s="2"/>
      <c r="U1231" s="2"/>
      <c r="V1231" s="2"/>
      <c r="W1231" s="2"/>
      <c r="X1231" s="2"/>
      <c r="Y1231" s="2"/>
      <c r="Z1231" s="2"/>
      <c r="AA1231" s="2"/>
      <c r="AB1231" s="2"/>
      <c r="AC1231" s="2"/>
      <c r="AD1231" s="2"/>
      <c r="AE1231" s="2"/>
      <c r="AF1231" s="2"/>
      <c r="AG1231" s="2"/>
      <c r="AH1231" s="2"/>
      <c r="AI1231" s="2"/>
      <c r="AJ1231" s="2"/>
      <c r="AK1231" s="2"/>
      <c r="AL1231" s="2"/>
      <c r="AM1231" s="2"/>
      <c r="AN1231" s="2"/>
      <c r="AO1231" s="2"/>
      <c r="AP1231" s="2"/>
      <c r="AQ1231" s="2"/>
      <c r="AR1231" s="2"/>
      <c r="AS1231" s="2"/>
      <c r="AT1231" s="2"/>
      <c r="AU1231" s="2"/>
      <c r="AV1231" s="2"/>
      <c r="AW1231" s="2"/>
      <c r="AX1231" s="2"/>
      <c r="AY1231" s="2"/>
      <c r="AZ1231" s="2"/>
      <c r="BA1231" s="2"/>
      <c r="BB1231" s="2"/>
      <c r="BC1231" s="2"/>
      <c r="BD1231" s="2"/>
      <c r="BE1231" s="2"/>
      <c r="BF1231" s="2"/>
      <c r="BG1231" s="2"/>
      <c r="BH1231" s="2"/>
      <c r="BI1231" s="2"/>
      <c r="BJ1231" s="2"/>
      <c r="BK1231" s="2"/>
      <c r="BL1231" s="2"/>
      <c r="BM1231" s="2"/>
      <c r="BN1231" s="2"/>
      <c r="BO1231" s="2"/>
      <c r="BP1231" s="2"/>
      <c r="BQ1231" s="2"/>
      <c r="BR1231" s="2"/>
      <c r="BS1231" s="2"/>
      <c r="BT1231" s="2"/>
      <c r="BU1231" s="2"/>
      <c r="BV1231" s="2"/>
      <c r="BW1231" s="2"/>
      <c r="BX1231" s="2"/>
      <c r="BY1231" s="2"/>
      <c r="BZ1231" s="2"/>
      <c r="CA1231" s="2"/>
      <c r="CB1231" s="2"/>
      <c r="CC1231" s="2"/>
      <c r="CD1231" s="2"/>
      <c r="CE1231" s="2"/>
      <c r="CF1231" s="2"/>
      <c r="CG1231" s="2"/>
      <c r="CH1231" s="2"/>
      <c r="CI1231" s="2"/>
      <c r="CJ1231" s="2"/>
      <c r="CK1231" s="2"/>
      <c r="CL1231" s="2"/>
      <c r="CM1231" s="2"/>
      <c r="CN1231" s="2"/>
      <c r="CO1231" s="2"/>
      <c r="CP1231" s="2"/>
      <c r="CQ1231" s="2"/>
      <c r="CR1231" s="2"/>
      <c r="CS1231" s="2"/>
      <c r="CT1231" s="2"/>
      <c r="CU1231" s="2"/>
      <c r="CV1231" s="2"/>
      <c r="CW1231" s="2"/>
      <c r="CX1231" s="2"/>
      <c r="CY1231" s="2"/>
      <c r="CZ1231" s="2"/>
      <c r="DA1231" s="2"/>
      <c r="DB1231" s="2"/>
      <c r="DC1231" s="2"/>
      <c r="DD1231" s="2"/>
      <c r="DE1231" s="2"/>
      <c r="DF1231" s="2"/>
      <c r="DG1231" s="2"/>
      <c r="DH1231" s="2"/>
      <c r="DI1231" s="2"/>
      <c r="DJ1231" s="2"/>
      <c r="DK1231" s="2"/>
      <c r="DL1231" s="2"/>
      <c r="DM1231" s="2"/>
      <c r="DN1231" s="2"/>
      <c r="DO1231" s="2"/>
      <c r="DP1231" s="2"/>
    </row>
    <row r="1232" spans="9:120" ht="9.9499999999999993" customHeight="1">
      <c r="I1232" s="2"/>
      <c r="J1232" s="2"/>
      <c r="K1232" s="2"/>
      <c r="L1232" s="2"/>
      <c r="M1232" s="2"/>
      <c r="N1232" s="2"/>
      <c r="O1232" s="2"/>
      <c r="P1232" s="2"/>
      <c r="Q1232" s="2"/>
      <c r="R1232" s="2"/>
      <c r="S1232" s="2"/>
      <c r="T1232" s="2"/>
      <c r="U1232" s="2"/>
      <c r="V1232" s="2"/>
      <c r="W1232" s="2"/>
      <c r="X1232" s="2"/>
      <c r="Y1232" s="2"/>
      <c r="Z1232" s="2"/>
      <c r="AA1232" s="2"/>
      <c r="AB1232" s="2"/>
      <c r="AC1232" s="2"/>
      <c r="AD1232" s="2"/>
      <c r="AE1232" s="2"/>
      <c r="AF1232" s="2"/>
      <c r="AG1232" s="2"/>
      <c r="AH1232" s="2"/>
      <c r="AI1232" s="2"/>
      <c r="AJ1232" s="2"/>
      <c r="AK1232" s="2"/>
      <c r="AL1232" s="2"/>
      <c r="AM1232" s="2"/>
      <c r="AN1232" s="2"/>
      <c r="AO1232" s="2"/>
      <c r="AP1232" s="2"/>
      <c r="AQ1232" s="2"/>
      <c r="AR1232" s="2"/>
      <c r="AS1232" s="2"/>
      <c r="AT1232" s="2"/>
      <c r="AU1232" s="2"/>
      <c r="AV1232" s="2"/>
      <c r="AW1232" s="2"/>
      <c r="AX1232" s="2"/>
      <c r="AY1232" s="2"/>
      <c r="AZ1232" s="2"/>
      <c r="BA1232" s="2"/>
      <c r="BB1232" s="2"/>
      <c r="BC1232" s="2"/>
      <c r="BD1232" s="2"/>
      <c r="BE1232" s="2"/>
      <c r="BF1232" s="2"/>
      <c r="BG1232" s="2"/>
      <c r="BH1232" s="2"/>
      <c r="BI1232" s="2"/>
      <c r="BJ1232" s="2"/>
      <c r="BK1232" s="2"/>
      <c r="BL1232" s="2"/>
      <c r="BM1232" s="2"/>
      <c r="BN1232" s="2"/>
      <c r="BO1232" s="2"/>
      <c r="BP1232" s="2"/>
      <c r="BQ1232" s="2"/>
      <c r="BR1232" s="2"/>
      <c r="BS1232" s="2"/>
      <c r="BT1232" s="2"/>
      <c r="BU1232" s="2"/>
      <c r="BV1232" s="2"/>
      <c r="BW1232" s="2"/>
      <c r="BX1232" s="2"/>
      <c r="BY1232" s="2"/>
      <c r="BZ1232" s="2"/>
      <c r="CA1232" s="2"/>
      <c r="CB1232" s="2"/>
      <c r="CC1232" s="2"/>
      <c r="CD1232" s="2"/>
      <c r="CE1232" s="2"/>
      <c r="CF1232" s="2"/>
      <c r="CG1232" s="2"/>
      <c r="CH1232" s="2"/>
      <c r="CI1232" s="2"/>
      <c r="CJ1232" s="2"/>
      <c r="CK1232" s="2"/>
      <c r="CL1232" s="2"/>
      <c r="CM1232" s="2"/>
      <c r="CN1232" s="2"/>
      <c r="CO1232" s="2"/>
      <c r="CP1232" s="2"/>
      <c r="CQ1232" s="2"/>
      <c r="CR1232" s="2"/>
      <c r="CS1232" s="2"/>
      <c r="CT1232" s="2"/>
      <c r="CU1232" s="2"/>
      <c r="CV1232" s="2"/>
      <c r="CW1232" s="2"/>
      <c r="CX1232" s="2"/>
      <c r="CY1232" s="2"/>
      <c r="CZ1232" s="2"/>
      <c r="DA1232" s="2"/>
      <c r="DB1232" s="2"/>
      <c r="DC1232" s="2"/>
      <c r="DD1232" s="2"/>
      <c r="DE1232" s="2"/>
      <c r="DF1232" s="2"/>
      <c r="DG1232" s="2"/>
      <c r="DH1232" s="2"/>
      <c r="DI1232" s="2"/>
      <c r="DJ1232" s="2"/>
      <c r="DK1232" s="2"/>
      <c r="DL1232" s="2"/>
      <c r="DM1232" s="2"/>
      <c r="DN1232" s="2"/>
      <c r="DO1232" s="2"/>
      <c r="DP1232" s="2"/>
    </row>
    <row r="1233" spans="9:120" ht="9.9499999999999993" customHeight="1">
      <c r="I1233" s="2"/>
      <c r="J1233" s="2"/>
      <c r="K1233" s="2"/>
      <c r="L1233" s="2"/>
      <c r="M1233" s="2"/>
      <c r="N1233" s="2"/>
      <c r="O1233" s="2"/>
      <c r="P1233" s="2"/>
      <c r="Q1233" s="2"/>
      <c r="R1233" s="2"/>
      <c r="S1233" s="2"/>
      <c r="T1233" s="2"/>
      <c r="U1233" s="2"/>
      <c r="V1233" s="2"/>
      <c r="W1233" s="2"/>
      <c r="X1233" s="2"/>
      <c r="Y1233" s="2"/>
      <c r="Z1233" s="2"/>
      <c r="AA1233" s="2"/>
      <c r="AB1233" s="2"/>
      <c r="AC1233" s="2"/>
      <c r="AD1233" s="2"/>
      <c r="AE1233" s="2"/>
      <c r="AF1233" s="2"/>
      <c r="AG1233" s="2"/>
      <c r="AH1233" s="2"/>
      <c r="AI1233" s="2"/>
      <c r="AJ1233" s="2"/>
      <c r="AK1233" s="2"/>
      <c r="AL1233" s="2"/>
      <c r="AM1233" s="2"/>
      <c r="AN1233" s="2"/>
      <c r="AO1233" s="2"/>
      <c r="AP1233" s="2"/>
      <c r="AQ1233" s="2"/>
      <c r="AR1233" s="2"/>
      <c r="AS1233" s="2"/>
      <c r="AT1233" s="2"/>
      <c r="AU1233" s="2"/>
      <c r="AV1233" s="2"/>
      <c r="AW1233" s="2"/>
      <c r="AX1233" s="2"/>
      <c r="AY1233" s="2"/>
      <c r="AZ1233" s="2"/>
      <c r="BA1233" s="2"/>
      <c r="BB1233" s="2"/>
      <c r="BC1233" s="2"/>
      <c r="BD1233" s="2"/>
      <c r="BE1233" s="2"/>
      <c r="BF1233" s="2"/>
      <c r="BG1233" s="2"/>
      <c r="BH1233" s="2"/>
      <c r="BI1233" s="2"/>
      <c r="BJ1233" s="2"/>
      <c r="BK1233" s="2"/>
      <c r="BL1233" s="2"/>
      <c r="BM1233" s="2"/>
      <c r="BN1233" s="2"/>
      <c r="BO1233" s="2"/>
      <c r="BP1233" s="2"/>
      <c r="BQ1233" s="2"/>
      <c r="BR1233" s="2"/>
      <c r="BS1233" s="2"/>
      <c r="BT1233" s="2"/>
      <c r="BU1233" s="2"/>
      <c r="BV1233" s="2"/>
      <c r="BW1233" s="2"/>
      <c r="BX1233" s="2"/>
      <c r="BY1233" s="2"/>
      <c r="BZ1233" s="2"/>
      <c r="CA1233" s="2"/>
      <c r="CB1233" s="2"/>
      <c r="CC1233" s="2"/>
      <c r="CD1233" s="2"/>
      <c r="CE1233" s="2"/>
      <c r="CF1233" s="2"/>
      <c r="CG1233" s="2"/>
      <c r="CH1233" s="2"/>
      <c r="CI1233" s="2"/>
      <c r="CJ1233" s="2"/>
      <c r="CK1233" s="2"/>
      <c r="CL1233" s="2"/>
      <c r="CM1233" s="2"/>
      <c r="CN1233" s="2"/>
      <c r="CO1233" s="2"/>
      <c r="CP1233" s="2"/>
      <c r="CQ1233" s="2"/>
      <c r="CR1233" s="2"/>
      <c r="CS1233" s="2"/>
      <c r="CT1233" s="2"/>
      <c r="CU1233" s="2"/>
      <c r="CV1233" s="2"/>
      <c r="CW1233" s="2"/>
      <c r="CX1233" s="2"/>
      <c r="CY1233" s="2"/>
      <c r="CZ1233" s="2"/>
      <c r="DA1233" s="2"/>
      <c r="DB1233" s="2"/>
      <c r="DC1233" s="2"/>
      <c r="DD1233" s="2"/>
      <c r="DE1233" s="2"/>
      <c r="DF1233" s="2"/>
      <c r="DG1233" s="2"/>
      <c r="DH1233" s="2"/>
      <c r="DI1233" s="2"/>
      <c r="DJ1233" s="2"/>
      <c r="DK1233" s="2"/>
      <c r="DL1233" s="2"/>
      <c r="DM1233" s="2"/>
      <c r="DN1233" s="2"/>
      <c r="DO1233" s="2"/>
      <c r="DP1233" s="2"/>
    </row>
    <row r="1234" spans="9:120" ht="9.9499999999999993" customHeight="1">
      <c r="I1234" s="2"/>
      <c r="J1234" s="2"/>
      <c r="K1234" s="2"/>
      <c r="L1234" s="2"/>
      <c r="M1234" s="2"/>
      <c r="N1234" s="2"/>
      <c r="O1234" s="2"/>
      <c r="P1234" s="2"/>
      <c r="Q1234" s="2"/>
      <c r="R1234" s="2"/>
      <c r="S1234" s="2"/>
      <c r="T1234" s="2"/>
      <c r="U1234" s="2"/>
      <c r="V1234" s="2"/>
      <c r="W1234" s="2"/>
      <c r="X1234" s="2"/>
      <c r="Y1234" s="2"/>
      <c r="Z1234" s="2"/>
      <c r="AA1234" s="2"/>
      <c r="AB1234" s="2"/>
      <c r="AC1234" s="2"/>
      <c r="AD1234" s="2"/>
      <c r="AE1234" s="2"/>
      <c r="AF1234" s="2"/>
      <c r="AG1234" s="2"/>
      <c r="AH1234" s="2"/>
      <c r="AI1234" s="2"/>
      <c r="AJ1234" s="2"/>
      <c r="AK1234" s="2"/>
      <c r="AL1234" s="2"/>
      <c r="AM1234" s="2"/>
      <c r="AN1234" s="2"/>
      <c r="AO1234" s="2"/>
      <c r="AP1234" s="2"/>
      <c r="AQ1234" s="2"/>
      <c r="AR1234" s="2"/>
      <c r="AS1234" s="2"/>
      <c r="AT1234" s="2"/>
      <c r="AU1234" s="2"/>
      <c r="AV1234" s="2"/>
      <c r="AW1234" s="2"/>
      <c r="AX1234" s="2"/>
      <c r="AY1234" s="2"/>
      <c r="AZ1234" s="2"/>
      <c r="BA1234" s="2"/>
      <c r="BB1234" s="2"/>
      <c r="BC1234" s="2"/>
      <c r="BD1234" s="2"/>
      <c r="BE1234" s="2"/>
      <c r="BF1234" s="2"/>
      <c r="BG1234" s="2"/>
      <c r="BH1234" s="2"/>
      <c r="BI1234" s="2"/>
      <c r="BJ1234" s="2"/>
      <c r="BK1234" s="2"/>
      <c r="BL1234" s="2"/>
      <c r="BM1234" s="2"/>
      <c r="BN1234" s="2"/>
      <c r="BO1234" s="2"/>
      <c r="BP1234" s="2"/>
      <c r="BQ1234" s="2"/>
      <c r="BR1234" s="2"/>
      <c r="BS1234" s="2"/>
      <c r="BT1234" s="2"/>
      <c r="BU1234" s="2"/>
      <c r="BV1234" s="2"/>
      <c r="BW1234" s="2"/>
      <c r="BX1234" s="2"/>
      <c r="BY1234" s="2"/>
      <c r="BZ1234" s="2"/>
      <c r="CA1234" s="2"/>
      <c r="CB1234" s="2"/>
      <c r="CC1234" s="2"/>
      <c r="CD1234" s="2"/>
      <c r="CE1234" s="2"/>
      <c r="CF1234" s="2"/>
      <c r="CG1234" s="2"/>
      <c r="CH1234" s="2"/>
      <c r="CI1234" s="2"/>
      <c r="CJ1234" s="2"/>
      <c r="CK1234" s="2"/>
      <c r="CL1234" s="2"/>
      <c r="CM1234" s="2"/>
      <c r="CN1234" s="2"/>
      <c r="CO1234" s="2"/>
      <c r="CP1234" s="2"/>
      <c r="CQ1234" s="2"/>
      <c r="CR1234" s="2"/>
      <c r="CS1234" s="2"/>
      <c r="CT1234" s="2"/>
      <c r="CU1234" s="2"/>
      <c r="CV1234" s="2"/>
      <c r="CW1234" s="2"/>
      <c r="CX1234" s="2"/>
      <c r="CY1234" s="2"/>
      <c r="CZ1234" s="2"/>
      <c r="DA1234" s="2"/>
      <c r="DB1234" s="2"/>
      <c r="DC1234" s="2"/>
      <c r="DD1234" s="2"/>
      <c r="DE1234" s="2"/>
      <c r="DF1234" s="2"/>
      <c r="DG1234" s="2"/>
      <c r="DH1234" s="2"/>
      <c r="DI1234" s="2"/>
      <c r="DJ1234" s="2"/>
      <c r="DK1234" s="2"/>
      <c r="DL1234" s="2"/>
      <c r="DM1234" s="2"/>
      <c r="DN1234" s="2"/>
      <c r="DO1234" s="2"/>
      <c r="DP1234" s="2"/>
    </row>
    <row r="1235" spans="9:120" ht="9.9499999999999993" customHeight="1">
      <c r="I1235" s="2"/>
      <c r="J1235" s="2"/>
      <c r="K1235" s="2"/>
      <c r="L1235" s="2"/>
      <c r="M1235" s="2"/>
      <c r="N1235" s="2"/>
      <c r="O1235" s="2"/>
      <c r="P1235" s="2"/>
      <c r="Q1235" s="2"/>
      <c r="R1235" s="2"/>
      <c r="S1235" s="2"/>
      <c r="T1235" s="2"/>
      <c r="U1235" s="2"/>
      <c r="V1235" s="2"/>
      <c r="W1235" s="2"/>
      <c r="X1235" s="2"/>
      <c r="Y1235" s="2"/>
      <c r="Z1235" s="2"/>
      <c r="AA1235" s="2"/>
      <c r="AB1235" s="2"/>
      <c r="AC1235" s="2"/>
      <c r="AD1235" s="2"/>
      <c r="AE1235" s="2"/>
      <c r="AF1235" s="2"/>
      <c r="AG1235" s="2"/>
      <c r="AH1235" s="2"/>
      <c r="AI1235" s="2"/>
      <c r="AJ1235" s="2"/>
      <c r="AK1235" s="2"/>
      <c r="AL1235" s="2"/>
      <c r="AM1235" s="2"/>
      <c r="AN1235" s="2"/>
      <c r="AO1235" s="2"/>
      <c r="AP1235" s="2"/>
      <c r="AQ1235" s="2"/>
      <c r="AR1235" s="2"/>
      <c r="AS1235" s="2"/>
      <c r="AT1235" s="2"/>
      <c r="AU1235" s="2"/>
      <c r="AV1235" s="2"/>
      <c r="AW1235" s="2"/>
      <c r="AX1235" s="2"/>
      <c r="AY1235" s="2"/>
      <c r="AZ1235" s="2"/>
      <c r="BA1235" s="2"/>
      <c r="BB1235" s="2"/>
      <c r="BC1235" s="2"/>
      <c r="BD1235" s="2"/>
      <c r="BE1235" s="2"/>
      <c r="BF1235" s="2"/>
      <c r="BG1235" s="2"/>
      <c r="BH1235" s="2"/>
      <c r="BI1235" s="2"/>
      <c r="BJ1235" s="2"/>
      <c r="BK1235" s="2"/>
      <c r="BL1235" s="2"/>
      <c r="BM1235" s="2"/>
      <c r="BN1235" s="2"/>
      <c r="BO1235" s="2"/>
      <c r="BP1235" s="2"/>
      <c r="BQ1235" s="2"/>
      <c r="BR1235" s="2"/>
      <c r="BS1235" s="2"/>
      <c r="BT1235" s="2"/>
      <c r="BU1235" s="2"/>
      <c r="BV1235" s="2"/>
      <c r="BW1235" s="2"/>
      <c r="BX1235" s="2"/>
      <c r="BY1235" s="2"/>
      <c r="BZ1235" s="2"/>
      <c r="CA1235" s="2"/>
      <c r="CB1235" s="2"/>
      <c r="CC1235" s="2"/>
      <c r="CD1235" s="2"/>
      <c r="CE1235" s="2"/>
      <c r="CF1235" s="2"/>
      <c r="CG1235" s="2"/>
      <c r="CH1235" s="2"/>
      <c r="CI1235" s="2"/>
      <c r="CJ1235" s="2"/>
      <c r="CK1235" s="2"/>
      <c r="CL1235" s="2"/>
      <c r="CM1235" s="2"/>
      <c r="CN1235" s="2"/>
      <c r="CO1235" s="2"/>
      <c r="CP1235" s="2"/>
      <c r="CQ1235" s="2"/>
      <c r="CR1235" s="2"/>
      <c r="CS1235" s="2"/>
      <c r="CT1235" s="2"/>
      <c r="CU1235" s="2"/>
      <c r="CV1235" s="2"/>
      <c r="CW1235" s="2"/>
      <c r="CX1235" s="2"/>
      <c r="CY1235" s="2"/>
      <c r="CZ1235" s="2"/>
      <c r="DA1235" s="2"/>
      <c r="DB1235" s="2"/>
      <c r="DC1235" s="2"/>
      <c r="DD1235" s="2"/>
      <c r="DE1235" s="2"/>
      <c r="DF1235" s="2"/>
      <c r="DG1235" s="2"/>
      <c r="DH1235" s="2"/>
      <c r="DI1235" s="2"/>
      <c r="DJ1235" s="2"/>
      <c r="DK1235" s="2"/>
      <c r="DL1235" s="2"/>
      <c r="DM1235" s="2"/>
      <c r="DN1235" s="2"/>
      <c r="DO1235" s="2"/>
      <c r="DP1235" s="2"/>
    </row>
    <row r="1236" spans="9:120" ht="9.9499999999999993" customHeight="1">
      <c r="I1236" s="2"/>
      <c r="J1236" s="2"/>
      <c r="K1236" s="2"/>
      <c r="L1236" s="2"/>
      <c r="M1236" s="2"/>
      <c r="N1236" s="2"/>
      <c r="O1236" s="2"/>
      <c r="P1236" s="2"/>
      <c r="Q1236" s="2"/>
      <c r="R1236" s="2"/>
      <c r="S1236" s="2"/>
      <c r="T1236" s="2"/>
      <c r="U1236" s="2"/>
      <c r="V1236" s="2"/>
      <c r="W1236" s="2"/>
      <c r="X1236" s="2"/>
      <c r="Y1236" s="2"/>
      <c r="Z1236" s="2"/>
      <c r="AA1236" s="2"/>
      <c r="AB1236" s="2"/>
      <c r="AC1236" s="2"/>
      <c r="AD1236" s="2"/>
      <c r="AE1236" s="2"/>
      <c r="AF1236" s="2"/>
      <c r="AG1236" s="2"/>
      <c r="AH1236" s="2"/>
      <c r="AI1236" s="2"/>
      <c r="AJ1236" s="2"/>
      <c r="AK1236" s="2"/>
      <c r="AL1236" s="2"/>
      <c r="AM1236" s="2"/>
      <c r="AN1236" s="2"/>
      <c r="AO1236" s="2"/>
      <c r="AP1236" s="2"/>
      <c r="AQ1236" s="2"/>
      <c r="AR1236" s="2"/>
      <c r="AS1236" s="2"/>
      <c r="AT1236" s="2"/>
      <c r="AU1236" s="2"/>
      <c r="AV1236" s="2"/>
      <c r="AW1236" s="2"/>
      <c r="AX1236" s="2"/>
      <c r="AY1236" s="2"/>
      <c r="AZ1236" s="2"/>
      <c r="BA1236" s="2"/>
      <c r="BB1236" s="2"/>
      <c r="BC1236" s="2"/>
      <c r="BD1236" s="2"/>
      <c r="BE1236" s="2"/>
      <c r="BF1236" s="2"/>
      <c r="BG1236" s="2"/>
      <c r="BH1236" s="2"/>
      <c r="BI1236" s="2"/>
      <c r="BJ1236" s="2"/>
      <c r="BK1236" s="2"/>
      <c r="BL1236" s="2"/>
      <c r="BM1236" s="2"/>
      <c r="BN1236" s="2"/>
      <c r="BO1236" s="2"/>
      <c r="BP1236" s="2"/>
      <c r="BQ1236" s="2"/>
      <c r="BR1236" s="2"/>
      <c r="BS1236" s="2"/>
      <c r="BT1236" s="2"/>
      <c r="BU1236" s="2"/>
      <c r="BV1236" s="2"/>
      <c r="BW1236" s="2"/>
      <c r="BX1236" s="2"/>
      <c r="BY1236" s="2"/>
      <c r="BZ1236" s="2"/>
      <c r="CA1236" s="2"/>
      <c r="CB1236" s="2"/>
      <c r="CC1236" s="2"/>
      <c r="CD1236" s="2"/>
      <c r="CE1236" s="2"/>
      <c r="CF1236" s="2"/>
      <c r="CG1236" s="2"/>
      <c r="CH1236" s="2"/>
      <c r="CI1236" s="2"/>
      <c r="CJ1236" s="2"/>
      <c r="CK1236" s="2"/>
      <c r="CL1236" s="2"/>
      <c r="CM1236" s="2"/>
      <c r="CN1236" s="2"/>
      <c r="CO1236" s="2"/>
      <c r="CP1236" s="2"/>
      <c r="CQ1236" s="2"/>
      <c r="CR1236" s="2"/>
      <c r="CS1236" s="2"/>
      <c r="CT1236" s="2"/>
      <c r="CU1236" s="2"/>
      <c r="CV1236" s="2"/>
      <c r="CW1236" s="2"/>
      <c r="CX1236" s="2"/>
      <c r="CY1236" s="2"/>
      <c r="CZ1236" s="2"/>
      <c r="DA1236" s="2"/>
      <c r="DB1236" s="2"/>
      <c r="DC1236" s="2"/>
      <c r="DD1236" s="2"/>
      <c r="DE1236" s="2"/>
      <c r="DF1236" s="2"/>
      <c r="DG1236" s="2"/>
      <c r="DH1236" s="2"/>
      <c r="DI1236" s="2"/>
      <c r="DJ1236" s="2"/>
      <c r="DK1236" s="2"/>
      <c r="DL1236" s="2"/>
      <c r="DM1236" s="2"/>
      <c r="DN1236" s="2"/>
      <c r="DO1236" s="2"/>
      <c r="DP1236" s="2"/>
    </row>
    <row r="1237" spans="9:120" ht="9.9499999999999993" customHeight="1">
      <c r="I1237" s="2"/>
      <c r="J1237" s="2"/>
      <c r="K1237" s="2"/>
      <c r="L1237" s="2"/>
      <c r="M1237" s="2"/>
      <c r="N1237" s="2"/>
      <c r="O1237" s="2"/>
      <c r="P1237" s="2"/>
      <c r="Q1237" s="2"/>
      <c r="R1237" s="2"/>
      <c r="S1237" s="2"/>
      <c r="T1237" s="2"/>
      <c r="U1237" s="2"/>
      <c r="V1237" s="2"/>
      <c r="W1237" s="2"/>
      <c r="X1237" s="2"/>
      <c r="Y1237" s="2"/>
      <c r="Z1237" s="2"/>
      <c r="AA1237" s="2"/>
      <c r="AB1237" s="2"/>
      <c r="AC1237" s="2"/>
      <c r="AD1237" s="2"/>
      <c r="AE1237" s="2"/>
      <c r="AF1237" s="2"/>
      <c r="AG1237" s="2"/>
      <c r="AH1237" s="2"/>
      <c r="AI1237" s="2"/>
      <c r="AJ1237" s="2"/>
      <c r="AK1237" s="2"/>
      <c r="AL1237" s="2"/>
      <c r="AM1237" s="2"/>
      <c r="AN1237" s="2"/>
      <c r="AO1237" s="2"/>
      <c r="AP1237" s="2"/>
      <c r="AQ1237" s="2"/>
      <c r="AR1237" s="2"/>
      <c r="AS1237" s="2"/>
      <c r="AT1237" s="2"/>
      <c r="AU1237" s="2"/>
      <c r="AV1237" s="2"/>
      <c r="AW1237" s="2"/>
      <c r="AX1237" s="2"/>
      <c r="AY1237" s="2"/>
      <c r="AZ1237" s="2"/>
      <c r="BA1237" s="2"/>
      <c r="BB1237" s="2"/>
      <c r="BC1237" s="2"/>
      <c r="BD1237" s="2"/>
      <c r="BE1237" s="2"/>
      <c r="BF1237" s="2"/>
      <c r="BG1237" s="2"/>
      <c r="BH1237" s="2"/>
      <c r="BI1237" s="2"/>
      <c r="BJ1237" s="2"/>
      <c r="BK1237" s="2"/>
      <c r="BL1237" s="2"/>
      <c r="BM1237" s="2"/>
      <c r="BN1237" s="2"/>
      <c r="BO1237" s="2"/>
      <c r="BP1237" s="2"/>
      <c r="BQ1237" s="2"/>
      <c r="BR1237" s="2"/>
      <c r="BS1237" s="2"/>
      <c r="BT1237" s="2"/>
      <c r="BU1237" s="2"/>
      <c r="BV1237" s="2"/>
      <c r="BW1237" s="2"/>
      <c r="BX1237" s="2"/>
      <c r="BY1237" s="2"/>
      <c r="BZ1237" s="2"/>
      <c r="CA1237" s="2"/>
      <c r="CB1237" s="2"/>
      <c r="CC1237" s="2"/>
      <c r="CD1237" s="2"/>
      <c r="CE1237" s="2"/>
      <c r="CF1237" s="2"/>
      <c r="CG1237" s="2"/>
      <c r="CH1237" s="2"/>
      <c r="CI1237" s="2"/>
      <c r="CJ1237" s="2"/>
      <c r="CK1237" s="2"/>
      <c r="CL1237" s="2"/>
      <c r="CM1237" s="2"/>
      <c r="CN1237" s="2"/>
      <c r="CO1237" s="2"/>
      <c r="CP1237" s="2"/>
      <c r="CQ1237" s="2"/>
      <c r="CR1237" s="2"/>
      <c r="CS1237" s="2"/>
      <c r="CT1237" s="2"/>
      <c r="CU1237" s="2"/>
      <c r="CV1237" s="2"/>
      <c r="CW1237" s="2"/>
      <c r="CX1237" s="2"/>
      <c r="CY1237" s="2"/>
      <c r="CZ1237" s="2"/>
      <c r="DA1237" s="2"/>
      <c r="DB1237" s="2"/>
      <c r="DC1237" s="2"/>
      <c r="DD1237" s="2"/>
      <c r="DE1237" s="2"/>
      <c r="DF1237" s="2"/>
      <c r="DG1237" s="2"/>
      <c r="DH1237" s="2"/>
      <c r="DI1237" s="2"/>
      <c r="DJ1237" s="2"/>
      <c r="DK1237" s="2"/>
      <c r="DL1237" s="2"/>
      <c r="DM1237" s="2"/>
      <c r="DN1237" s="2"/>
      <c r="DO1237" s="2"/>
      <c r="DP1237" s="2"/>
    </row>
    <row r="1238" spans="9:120" ht="9.9499999999999993" customHeight="1">
      <c r="I1238" s="2"/>
      <c r="J1238" s="2"/>
      <c r="K1238" s="2"/>
      <c r="L1238" s="2"/>
      <c r="M1238" s="2"/>
      <c r="N1238" s="2"/>
      <c r="O1238" s="2"/>
      <c r="P1238" s="2"/>
      <c r="Q1238" s="2"/>
      <c r="R1238" s="2"/>
      <c r="S1238" s="2"/>
      <c r="T1238" s="2"/>
      <c r="U1238" s="2"/>
      <c r="V1238" s="2"/>
      <c r="W1238" s="2"/>
      <c r="X1238" s="2"/>
      <c r="Y1238" s="2"/>
      <c r="Z1238" s="2"/>
      <c r="AA1238" s="2"/>
      <c r="AB1238" s="2"/>
      <c r="AC1238" s="2"/>
      <c r="AD1238" s="2"/>
      <c r="AE1238" s="2"/>
      <c r="AF1238" s="2"/>
      <c r="AG1238" s="2"/>
      <c r="AH1238" s="2"/>
      <c r="AI1238" s="2"/>
      <c r="AJ1238" s="2"/>
      <c r="AK1238" s="2"/>
      <c r="AL1238" s="2"/>
      <c r="AM1238" s="2"/>
      <c r="AN1238" s="2"/>
      <c r="AO1238" s="2"/>
      <c r="AP1238" s="2"/>
      <c r="AQ1238" s="2"/>
      <c r="AR1238" s="2"/>
      <c r="AS1238" s="2"/>
      <c r="AT1238" s="2"/>
      <c r="AU1238" s="2"/>
      <c r="AV1238" s="2"/>
      <c r="AW1238" s="2"/>
      <c r="AX1238" s="2"/>
      <c r="AY1238" s="2"/>
      <c r="AZ1238" s="2"/>
      <c r="BA1238" s="2"/>
      <c r="BB1238" s="2"/>
      <c r="BC1238" s="2"/>
      <c r="BD1238" s="2"/>
      <c r="BE1238" s="2"/>
      <c r="BF1238" s="2"/>
      <c r="BG1238" s="2"/>
      <c r="BH1238" s="2"/>
      <c r="BI1238" s="2"/>
      <c r="BJ1238" s="2"/>
      <c r="BK1238" s="2"/>
      <c r="BL1238" s="2"/>
      <c r="BM1238" s="2"/>
      <c r="BN1238" s="2"/>
      <c r="BO1238" s="2"/>
      <c r="BP1238" s="2"/>
      <c r="BQ1238" s="2"/>
      <c r="BR1238" s="2"/>
      <c r="BS1238" s="2"/>
      <c r="BT1238" s="2"/>
      <c r="BU1238" s="2"/>
      <c r="BV1238" s="2"/>
      <c r="BW1238" s="2"/>
      <c r="BX1238" s="2"/>
      <c r="BY1238" s="2"/>
      <c r="BZ1238" s="2"/>
      <c r="CA1238" s="2"/>
      <c r="CB1238" s="2"/>
      <c r="CC1238" s="2"/>
      <c r="CD1238" s="2"/>
      <c r="CE1238" s="2"/>
      <c r="CF1238" s="2"/>
      <c r="CG1238" s="2"/>
      <c r="CH1238" s="2"/>
      <c r="CI1238" s="2"/>
      <c r="CJ1238" s="2"/>
      <c r="CK1238" s="2"/>
      <c r="CL1238" s="2"/>
      <c r="CM1238" s="2"/>
      <c r="CN1238" s="2"/>
      <c r="CO1238" s="2"/>
      <c r="CP1238" s="2"/>
      <c r="CQ1238" s="2"/>
      <c r="CR1238" s="2"/>
      <c r="CS1238" s="2"/>
      <c r="CT1238" s="2"/>
      <c r="CU1238" s="2"/>
      <c r="CV1238" s="2"/>
      <c r="CW1238" s="2"/>
      <c r="CX1238" s="2"/>
      <c r="CY1238" s="2"/>
      <c r="CZ1238" s="2"/>
      <c r="DA1238" s="2"/>
      <c r="DB1238" s="2"/>
      <c r="DC1238" s="2"/>
      <c r="DD1238" s="2"/>
      <c r="DE1238" s="2"/>
      <c r="DF1238" s="2"/>
      <c r="DG1238" s="2"/>
      <c r="DH1238" s="2"/>
      <c r="DI1238" s="2"/>
      <c r="DJ1238" s="2"/>
      <c r="DK1238" s="2"/>
      <c r="DL1238" s="2"/>
      <c r="DM1238" s="2"/>
      <c r="DN1238" s="2"/>
      <c r="DO1238" s="2"/>
      <c r="DP1238" s="2"/>
    </row>
    <row r="1239" spans="9:120" ht="9.9499999999999993" customHeight="1">
      <c r="I1239" s="2"/>
      <c r="J1239" s="2"/>
      <c r="K1239" s="2"/>
      <c r="L1239" s="2"/>
      <c r="M1239" s="2"/>
      <c r="N1239" s="2"/>
      <c r="O1239" s="2"/>
      <c r="P1239" s="2"/>
      <c r="Q1239" s="2"/>
      <c r="R1239" s="2"/>
      <c r="S1239" s="2"/>
      <c r="T1239" s="2"/>
      <c r="U1239" s="2"/>
      <c r="V1239" s="2"/>
      <c r="W1239" s="2"/>
      <c r="X1239" s="2"/>
      <c r="Y1239" s="2"/>
      <c r="Z1239" s="2"/>
      <c r="AA1239" s="2"/>
      <c r="AB1239" s="2"/>
      <c r="AC1239" s="2"/>
      <c r="AD1239" s="2"/>
      <c r="AE1239" s="2"/>
      <c r="AF1239" s="2"/>
      <c r="AG1239" s="2"/>
      <c r="AH1239" s="2"/>
      <c r="AI1239" s="2"/>
      <c r="AJ1239" s="2"/>
      <c r="AK1239" s="2"/>
      <c r="AL1239" s="2"/>
      <c r="AM1239" s="2"/>
      <c r="AN1239" s="2"/>
      <c r="AO1239" s="2"/>
      <c r="AP1239" s="2"/>
      <c r="AQ1239" s="2"/>
      <c r="AR1239" s="2"/>
      <c r="AS1239" s="2"/>
      <c r="AT1239" s="2"/>
      <c r="AU1239" s="2"/>
      <c r="AV1239" s="2"/>
      <c r="AW1239" s="2"/>
      <c r="AX1239" s="2"/>
      <c r="AY1239" s="2"/>
      <c r="AZ1239" s="2"/>
      <c r="BA1239" s="2"/>
      <c r="BB1239" s="2"/>
      <c r="BC1239" s="2"/>
      <c r="BD1239" s="2"/>
      <c r="BE1239" s="2"/>
      <c r="BF1239" s="2"/>
      <c r="BG1239" s="2"/>
      <c r="BH1239" s="2"/>
      <c r="BI1239" s="2"/>
      <c r="BJ1239" s="2"/>
      <c r="BK1239" s="2"/>
      <c r="BL1239" s="2"/>
      <c r="BM1239" s="2"/>
      <c r="BN1239" s="2"/>
      <c r="BO1239" s="2"/>
      <c r="BP1239" s="2"/>
      <c r="BQ1239" s="2"/>
      <c r="BR1239" s="2"/>
      <c r="BS1239" s="2"/>
      <c r="BT1239" s="2"/>
      <c r="BU1239" s="2"/>
      <c r="BV1239" s="2"/>
      <c r="BW1239" s="2"/>
      <c r="BX1239" s="2"/>
      <c r="BY1239" s="2"/>
      <c r="BZ1239" s="2"/>
      <c r="CA1239" s="2"/>
      <c r="CB1239" s="2"/>
      <c r="CC1239" s="2"/>
      <c r="CD1239" s="2"/>
      <c r="CE1239" s="2"/>
      <c r="CF1239" s="2"/>
      <c r="CG1239" s="2"/>
      <c r="CH1239" s="2"/>
      <c r="CI1239" s="2"/>
      <c r="CJ1239" s="2"/>
      <c r="CK1239" s="2"/>
      <c r="CL1239" s="2"/>
      <c r="CM1239" s="2"/>
      <c r="CN1239" s="2"/>
      <c r="CO1239" s="2"/>
      <c r="CP1239" s="2"/>
      <c r="CQ1239" s="2"/>
      <c r="CR1239" s="2"/>
      <c r="CS1239" s="2"/>
      <c r="CT1239" s="2"/>
      <c r="CU1239" s="2"/>
      <c r="CV1239" s="2"/>
      <c r="CW1239" s="2"/>
      <c r="CX1239" s="2"/>
      <c r="CY1239" s="2"/>
      <c r="CZ1239" s="2"/>
      <c r="DA1239" s="2"/>
      <c r="DB1239" s="2"/>
      <c r="DC1239" s="2"/>
      <c r="DD1239" s="2"/>
      <c r="DE1239" s="2"/>
      <c r="DF1239" s="2"/>
      <c r="DG1239" s="2"/>
      <c r="DH1239" s="2"/>
      <c r="DI1239" s="2"/>
      <c r="DJ1239" s="2"/>
      <c r="DK1239" s="2"/>
      <c r="DL1239" s="2"/>
      <c r="DM1239" s="2"/>
      <c r="DN1239" s="2"/>
      <c r="DO1239" s="2"/>
      <c r="DP1239" s="2"/>
    </row>
    <row r="1240" spans="9:120" ht="9.9499999999999993" customHeight="1">
      <c r="I1240" s="2"/>
      <c r="J1240" s="2"/>
      <c r="K1240" s="2"/>
      <c r="L1240" s="2"/>
      <c r="M1240" s="2"/>
      <c r="N1240" s="2"/>
      <c r="O1240" s="2"/>
      <c r="P1240" s="2"/>
      <c r="Q1240" s="2"/>
      <c r="R1240" s="2"/>
      <c r="S1240" s="2"/>
      <c r="T1240" s="2"/>
      <c r="U1240" s="2"/>
      <c r="V1240" s="2"/>
      <c r="W1240" s="2"/>
      <c r="X1240" s="2"/>
      <c r="Y1240" s="2"/>
      <c r="Z1240" s="2"/>
      <c r="AA1240" s="2"/>
      <c r="AB1240" s="2"/>
      <c r="AC1240" s="2"/>
      <c r="AD1240" s="2"/>
      <c r="AE1240" s="2"/>
      <c r="AF1240" s="2"/>
      <c r="AG1240" s="2"/>
      <c r="AH1240" s="2"/>
      <c r="AI1240" s="2"/>
      <c r="AJ1240" s="2"/>
      <c r="AK1240" s="2"/>
      <c r="AL1240" s="2"/>
      <c r="AM1240" s="2"/>
      <c r="AN1240" s="2"/>
      <c r="AO1240" s="2"/>
      <c r="AP1240" s="2"/>
      <c r="AQ1240" s="2"/>
      <c r="AR1240" s="2"/>
      <c r="AS1240" s="2"/>
      <c r="AT1240" s="2"/>
      <c r="AU1240" s="2"/>
      <c r="AV1240" s="2"/>
      <c r="AW1240" s="2"/>
      <c r="AX1240" s="2"/>
      <c r="AY1240" s="2"/>
      <c r="AZ1240" s="2"/>
      <c r="BA1240" s="2"/>
      <c r="BB1240" s="2"/>
      <c r="BC1240" s="2"/>
      <c r="BD1240" s="2"/>
      <c r="BE1240" s="2"/>
      <c r="BF1240" s="2"/>
      <c r="BG1240" s="2"/>
      <c r="BH1240" s="2"/>
      <c r="BI1240" s="2"/>
      <c r="BJ1240" s="2"/>
      <c r="BK1240" s="2"/>
      <c r="BL1240" s="2"/>
      <c r="BM1240" s="2"/>
      <c r="BN1240" s="2"/>
      <c r="BO1240" s="2"/>
      <c r="BP1240" s="2"/>
      <c r="BQ1240" s="2"/>
      <c r="BR1240" s="2"/>
      <c r="BS1240" s="2"/>
      <c r="BT1240" s="2"/>
      <c r="BU1240" s="2"/>
      <c r="BV1240" s="2"/>
      <c r="BW1240" s="2"/>
      <c r="BX1240" s="2"/>
      <c r="BY1240" s="2"/>
      <c r="BZ1240" s="2"/>
      <c r="CA1240" s="2"/>
      <c r="CB1240" s="2"/>
      <c r="CC1240" s="2"/>
      <c r="CD1240" s="2"/>
      <c r="CE1240" s="2"/>
      <c r="CF1240" s="2"/>
      <c r="CG1240" s="2"/>
      <c r="CH1240" s="2"/>
      <c r="CI1240" s="2"/>
      <c r="CJ1240" s="2"/>
      <c r="CK1240" s="2"/>
      <c r="CL1240" s="2"/>
      <c r="CM1240" s="2"/>
      <c r="CN1240" s="2"/>
      <c r="CO1240" s="2"/>
      <c r="CP1240" s="2"/>
      <c r="CQ1240" s="2"/>
      <c r="CR1240" s="2"/>
      <c r="CS1240" s="2"/>
      <c r="CT1240" s="2"/>
      <c r="CU1240" s="2"/>
      <c r="CV1240" s="2"/>
      <c r="CW1240" s="2"/>
      <c r="CX1240" s="2"/>
      <c r="CY1240" s="2"/>
      <c r="CZ1240" s="2"/>
      <c r="DA1240" s="2"/>
      <c r="DB1240" s="2"/>
      <c r="DC1240" s="2"/>
      <c r="DD1240" s="2"/>
      <c r="DE1240" s="2"/>
      <c r="DF1240" s="2"/>
      <c r="DG1240" s="2"/>
      <c r="DH1240" s="2"/>
      <c r="DI1240" s="2"/>
      <c r="DJ1240" s="2"/>
      <c r="DK1240" s="2"/>
      <c r="DL1240" s="2"/>
      <c r="DM1240" s="2"/>
      <c r="DN1240" s="2"/>
      <c r="DO1240" s="2"/>
      <c r="DP1240" s="2"/>
    </row>
    <row r="1241" spans="9:120" ht="9.9499999999999993" customHeight="1">
      <c r="I1241" s="2"/>
      <c r="J1241" s="2"/>
      <c r="K1241" s="2"/>
      <c r="L1241" s="2"/>
      <c r="M1241" s="2"/>
      <c r="N1241" s="2"/>
      <c r="O1241" s="2"/>
      <c r="P1241" s="2"/>
      <c r="Q1241" s="2"/>
      <c r="R1241" s="2"/>
      <c r="S1241" s="2"/>
      <c r="T1241" s="2"/>
      <c r="U1241" s="2"/>
      <c r="V1241" s="2"/>
      <c r="W1241" s="2"/>
      <c r="X1241" s="2"/>
      <c r="Y1241" s="2"/>
      <c r="Z1241" s="2"/>
      <c r="AA1241" s="2"/>
      <c r="AB1241" s="2"/>
      <c r="AC1241" s="2"/>
      <c r="AD1241" s="2"/>
      <c r="AE1241" s="2"/>
      <c r="AF1241" s="2"/>
      <c r="AG1241" s="2"/>
      <c r="AH1241" s="2"/>
      <c r="AI1241" s="2"/>
      <c r="AJ1241" s="2"/>
      <c r="AK1241" s="2"/>
      <c r="AL1241" s="2"/>
      <c r="AM1241" s="2"/>
      <c r="AN1241" s="2"/>
      <c r="AO1241" s="2"/>
      <c r="AP1241" s="2"/>
      <c r="AQ1241" s="2"/>
      <c r="AR1241" s="2"/>
      <c r="AS1241" s="2"/>
      <c r="AT1241" s="2"/>
      <c r="AU1241" s="2"/>
      <c r="AV1241" s="2"/>
      <c r="AW1241" s="2"/>
      <c r="AX1241" s="2"/>
      <c r="AY1241" s="2"/>
      <c r="AZ1241" s="2"/>
      <c r="BA1241" s="2"/>
      <c r="BB1241" s="2"/>
      <c r="BC1241" s="2"/>
      <c r="BD1241" s="2"/>
      <c r="BE1241" s="2"/>
      <c r="BF1241" s="2"/>
      <c r="BG1241" s="2"/>
      <c r="BH1241" s="2"/>
      <c r="BI1241" s="2"/>
      <c r="BJ1241" s="2"/>
      <c r="BK1241" s="2"/>
      <c r="BL1241" s="2"/>
      <c r="BM1241" s="2"/>
      <c r="BN1241" s="2"/>
      <c r="BO1241" s="2"/>
      <c r="BP1241" s="2"/>
      <c r="BQ1241" s="2"/>
      <c r="BR1241" s="2"/>
      <c r="BS1241" s="2"/>
      <c r="BT1241" s="2"/>
      <c r="BU1241" s="2"/>
      <c r="BV1241" s="2"/>
      <c r="BW1241" s="2"/>
      <c r="BX1241" s="2"/>
      <c r="BY1241" s="2"/>
      <c r="BZ1241" s="2"/>
      <c r="CA1241" s="2"/>
      <c r="CB1241" s="2"/>
      <c r="CC1241" s="2"/>
      <c r="CD1241" s="2"/>
      <c r="CE1241" s="2"/>
      <c r="CF1241" s="2"/>
      <c r="CG1241" s="2"/>
      <c r="CH1241" s="2"/>
      <c r="CI1241" s="2"/>
      <c r="CJ1241" s="2"/>
      <c r="CK1241" s="2"/>
      <c r="CL1241" s="2"/>
      <c r="CM1241" s="2"/>
      <c r="CN1241" s="2"/>
      <c r="CO1241" s="2"/>
      <c r="CP1241" s="2"/>
      <c r="CQ1241" s="2"/>
      <c r="CR1241" s="2"/>
      <c r="CS1241" s="2"/>
      <c r="CT1241" s="2"/>
      <c r="CU1241" s="2"/>
      <c r="CV1241" s="2"/>
      <c r="CW1241" s="2"/>
      <c r="CX1241" s="2"/>
      <c r="CY1241" s="2"/>
      <c r="CZ1241" s="2"/>
      <c r="DA1241" s="2"/>
      <c r="DB1241" s="2"/>
      <c r="DC1241" s="2"/>
      <c r="DD1241" s="2"/>
      <c r="DE1241" s="2"/>
      <c r="DF1241" s="2"/>
      <c r="DG1241" s="2"/>
      <c r="DH1241" s="2"/>
      <c r="DI1241" s="2"/>
      <c r="DJ1241" s="2"/>
      <c r="DK1241" s="2"/>
      <c r="DL1241" s="2"/>
      <c r="DM1241" s="2"/>
      <c r="DN1241" s="2"/>
      <c r="DO1241" s="2"/>
      <c r="DP1241" s="2"/>
    </row>
    <row r="1242" spans="9:120" ht="9.9499999999999993" customHeight="1">
      <c r="I1242" s="2"/>
      <c r="J1242" s="2"/>
      <c r="K1242" s="2"/>
      <c r="L1242" s="2"/>
      <c r="M1242" s="2"/>
      <c r="N1242" s="2"/>
      <c r="O1242" s="2"/>
      <c r="P1242" s="2"/>
      <c r="Q1242" s="2"/>
      <c r="R1242" s="2"/>
      <c r="S1242" s="2"/>
      <c r="T1242" s="2"/>
      <c r="U1242" s="2"/>
      <c r="V1242" s="2"/>
      <c r="W1242" s="2"/>
      <c r="X1242" s="2"/>
      <c r="Y1242" s="2"/>
      <c r="Z1242" s="2"/>
      <c r="AA1242" s="2"/>
      <c r="AB1242" s="2"/>
      <c r="AC1242" s="2"/>
      <c r="AD1242" s="2"/>
      <c r="AE1242" s="2"/>
      <c r="AF1242" s="2"/>
      <c r="AG1242" s="2"/>
      <c r="AH1242" s="2"/>
      <c r="AI1242" s="2"/>
      <c r="AJ1242" s="2"/>
      <c r="AK1242" s="2"/>
      <c r="AL1242" s="2"/>
      <c r="AM1242" s="2"/>
      <c r="AN1242" s="2"/>
      <c r="AO1242" s="2"/>
      <c r="AP1242" s="2"/>
      <c r="AQ1242" s="2"/>
      <c r="AR1242" s="2"/>
      <c r="AS1242" s="2"/>
      <c r="AT1242" s="2"/>
      <c r="AU1242" s="2"/>
      <c r="AV1242" s="2"/>
      <c r="AW1242" s="2"/>
      <c r="AX1242" s="2"/>
      <c r="AY1242" s="2"/>
      <c r="AZ1242" s="2"/>
      <c r="BA1242" s="2"/>
      <c r="BB1242" s="2"/>
      <c r="BC1242" s="2"/>
      <c r="BD1242" s="2"/>
      <c r="BE1242" s="2"/>
      <c r="BF1242" s="2"/>
      <c r="BG1242" s="2"/>
      <c r="BH1242" s="2"/>
      <c r="BI1242" s="2"/>
      <c r="BJ1242" s="2"/>
      <c r="BK1242" s="2"/>
      <c r="BL1242" s="2"/>
      <c r="BM1242" s="2"/>
      <c r="BN1242" s="2"/>
      <c r="BO1242" s="2"/>
      <c r="BP1242" s="2"/>
      <c r="BQ1242" s="2"/>
      <c r="BR1242" s="2"/>
      <c r="BS1242" s="2"/>
      <c r="BT1242" s="2"/>
      <c r="BU1242" s="2"/>
      <c r="BV1242" s="2"/>
      <c r="BW1242" s="2"/>
      <c r="BX1242" s="2"/>
      <c r="BY1242" s="2"/>
      <c r="BZ1242" s="2"/>
      <c r="CA1242" s="2"/>
      <c r="CB1242" s="2"/>
      <c r="CC1242" s="2"/>
      <c r="CD1242" s="2"/>
      <c r="CE1242" s="2"/>
      <c r="CF1242" s="2"/>
      <c r="CG1242" s="2"/>
      <c r="CH1242" s="2"/>
      <c r="CI1242" s="2"/>
      <c r="CJ1242" s="2"/>
      <c r="CK1242" s="2"/>
      <c r="CL1242" s="2"/>
      <c r="CM1242" s="2"/>
      <c r="CN1242" s="2"/>
      <c r="CO1242" s="2"/>
      <c r="CP1242" s="2"/>
      <c r="CQ1242" s="2"/>
      <c r="CR1242" s="2"/>
      <c r="CS1242" s="2"/>
      <c r="CT1242" s="2"/>
      <c r="CU1242" s="2"/>
      <c r="CV1242" s="2"/>
      <c r="CW1242" s="2"/>
      <c r="CX1242" s="2"/>
      <c r="CY1242" s="2"/>
      <c r="CZ1242" s="2"/>
      <c r="DA1242" s="2"/>
      <c r="DB1242" s="2"/>
      <c r="DC1242" s="2"/>
      <c r="DD1242" s="2"/>
      <c r="DE1242" s="2"/>
      <c r="DF1242" s="2"/>
      <c r="DG1242" s="2"/>
      <c r="DH1242" s="2"/>
      <c r="DI1242" s="2"/>
      <c r="DJ1242" s="2"/>
      <c r="DK1242" s="2"/>
      <c r="DL1242" s="2"/>
      <c r="DM1242" s="2"/>
      <c r="DN1242" s="2"/>
      <c r="DO1242" s="2"/>
      <c r="DP1242" s="2"/>
    </row>
    <row r="1243" spans="9:120" ht="9.9499999999999993" customHeight="1">
      <c r="I1243" s="2"/>
      <c r="J1243" s="2"/>
      <c r="K1243" s="2"/>
      <c r="L1243" s="2"/>
      <c r="M1243" s="2"/>
      <c r="N1243" s="2"/>
      <c r="O1243" s="2"/>
      <c r="P1243" s="2"/>
      <c r="Q1243" s="2"/>
      <c r="R1243" s="2"/>
      <c r="S1243" s="2"/>
      <c r="T1243" s="2"/>
      <c r="U1243" s="2"/>
      <c r="V1243" s="2"/>
      <c r="W1243" s="2"/>
      <c r="X1243" s="2"/>
      <c r="Y1243" s="2"/>
      <c r="Z1243" s="2"/>
      <c r="AA1243" s="2"/>
      <c r="AB1243" s="2"/>
      <c r="AC1243" s="2"/>
      <c r="AD1243" s="2"/>
      <c r="AE1243" s="2"/>
      <c r="AF1243" s="2"/>
      <c r="AG1243" s="2"/>
      <c r="AH1243" s="2"/>
      <c r="AI1243" s="2"/>
      <c r="AJ1243" s="2"/>
      <c r="AK1243" s="2"/>
      <c r="AL1243" s="2"/>
      <c r="AM1243" s="2"/>
      <c r="AN1243" s="2"/>
      <c r="AO1243" s="2"/>
      <c r="AP1243" s="2"/>
      <c r="AQ1243" s="2"/>
      <c r="AR1243" s="2"/>
      <c r="AS1243" s="2"/>
      <c r="AT1243" s="2"/>
      <c r="AU1243" s="2"/>
      <c r="AV1243" s="2"/>
      <c r="AW1243" s="2"/>
      <c r="AX1243" s="2"/>
      <c r="AY1243" s="2"/>
      <c r="AZ1243" s="2"/>
      <c r="BA1243" s="2"/>
      <c r="BB1243" s="2"/>
      <c r="BC1243" s="2"/>
      <c r="BD1243" s="2"/>
      <c r="BE1243" s="2"/>
      <c r="BF1243" s="2"/>
      <c r="BG1243" s="2"/>
      <c r="BH1243" s="2"/>
      <c r="BI1243" s="2"/>
      <c r="BJ1243" s="2"/>
      <c r="BK1243" s="2"/>
      <c r="BL1243" s="2"/>
      <c r="BM1243" s="2"/>
      <c r="BN1243" s="2"/>
      <c r="BO1243" s="2"/>
      <c r="BP1243" s="2"/>
      <c r="BQ1243" s="2"/>
      <c r="BR1243" s="2"/>
      <c r="BS1243" s="2"/>
      <c r="BT1243" s="2"/>
      <c r="BU1243" s="2"/>
      <c r="BV1243" s="2"/>
      <c r="BW1243" s="2"/>
      <c r="BX1243" s="2"/>
      <c r="BY1243" s="2"/>
      <c r="BZ1243" s="2"/>
      <c r="CA1243" s="2"/>
      <c r="CB1243" s="2"/>
      <c r="CC1243" s="2"/>
      <c r="CD1243" s="2"/>
      <c r="CE1243" s="2"/>
      <c r="CF1243" s="2"/>
      <c r="CG1243" s="2"/>
      <c r="CH1243" s="2"/>
      <c r="CI1243" s="2"/>
      <c r="CJ1243" s="2"/>
      <c r="CK1243" s="2"/>
      <c r="CL1243" s="2"/>
      <c r="CM1243" s="2"/>
      <c r="CN1243" s="2"/>
      <c r="CO1243" s="2"/>
      <c r="CP1243" s="2"/>
      <c r="CQ1243" s="2"/>
      <c r="CR1243" s="2"/>
      <c r="CS1243" s="2"/>
      <c r="CT1243" s="2"/>
      <c r="CU1243" s="2"/>
      <c r="CV1243" s="2"/>
      <c r="CW1243" s="2"/>
      <c r="CX1243" s="2"/>
      <c r="CY1243" s="2"/>
      <c r="CZ1243" s="2"/>
      <c r="DA1243" s="2"/>
      <c r="DB1243" s="2"/>
      <c r="DC1243" s="2"/>
      <c r="DD1243" s="2"/>
      <c r="DE1243" s="2"/>
      <c r="DF1243" s="2"/>
      <c r="DG1243" s="2"/>
      <c r="DH1243" s="2"/>
      <c r="DI1243" s="2"/>
      <c r="DJ1243" s="2"/>
      <c r="DK1243" s="2"/>
      <c r="DL1243" s="2"/>
      <c r="DM1243" s="2"/>
      <c r="DN1243" s="2"/>
      <c r="DO1243" s="2"/>
      <c r="DP1243" s="2"/>
    </row>
    <row r="1244" spans="9:120" ht="9.9499999999999993" customHeight="1">
      <c r="I1244" s="2"/>
      <c r="J1244" s="2"/>
      <c r="K1244" s="2"/>
      <c r="L1244" s="2"/>
      <c r="M1244" s="2"/>
      <c r="N1244" s="2"/>
      <c r="O1244" s="2"/>
      <c r="P1244" s="2"/>
      <c r="Q1244" s="2"/>
      <c r="R1244" s="2"/>
      <c r="S1244" s="2"/>
      <c r="T1244" s="2"/>
      <c r="U1244" s="2"/>
      <c r="V1244" s="2"/>
      <c r="W1244" s="2"/>
      <c r="X1244" s="2"/>
      <c r="Y1244" s="2"/>
      <c r="Z1244" s="2"/>
      <c r="AA1244" s="2"/>
      <c r="AB1244" s="2"/>
      <c r="AC1244" s="2"/>
      <c r="AD1244" s="2"/>
      <c r="AE1244" s="2"/>
      <c r="AF1244" s="2"/>
      <c r="AG1244" s="2"/>
      <c r="AH1244" s="2"/>
      <c r="AI1244" s="2"/>
      <c r="AJ1244" s="2"/>
      <c r="AK1244" s="2"/>
      <c r="AL1244" s="2"/>
      <c r="AM1244" s="2"/>
      <c r="AN1244" s="2"/>
      <c r="AO1244" s="2"/>
      <c r="AP1244" s="2"/>
      <c r="AQ1244" s="2"/>
      <c r="AR1244" s="2"/>
      <c r="AS1244" s="2"/>
      <c r="AT1244" s="2"/>
      <c r="AU1244" s="2"/>
      <c r="AV1244" s="2"/>
      <c r="AW1244" s="2"/>
      <c r="AX1244" s="2"/>
      <c r="AY1244" s="2"/>
      <c r="AZ1244" s="2"/>
      <c r="BA1244" s="2"/>
      <c r="BB1244" s="2"/>
      <c r="BC1244" s="2"/>
      <c r="BD1244" s="2"/>
      <c r="BE1244" s="2"/>
      <c r="BF1244" s="2"/>
      <c r="BG1244" s="2"/>
      <c r="BH1244" s="2"/>
      <c r="BI1244" s="2"/>
      <c r="BJ1244" s="2"/>
      <c r="BK1244" s="2"/>
      <c r="BL1244" s="2"/>
      <c r="BM1244" s="2"/>
      <c r="BN1244" s="2"/>
      <c r="BO1244" s="2"/>
      <c r="BP1244" s="2"/>
      <c r="BQ1244" s="2"/>
      <c r="BR1244" s="2"/>
      <c r="BS1244" s="2"/>
      <c r="BT1244" s="2"/>
      <c r="BU1244" s="2"/>
      <c r="BV1244" s="2"/>
      <c r="BW1244" s="2"/>
      <c r="BX1244" s="2"/>
      <c r="BY1244" s="2"/>
      <c r="BZ1244" s="2"/>
      <c r="CA1244" s="2"/>
      <c r="CB1244" s="2"/>
      <c r="CC1244" s="2"/>
      <c r="CD1244" s="2"/>
      <c r="CE1244" s="2"/>
      <c r="CF1244" s="2"/>
      <c r="CG1244" s="2"/>
      <c r="CH1244" s="2"/>
      <c r="CI1244" s="2"/>
      <c r="CJ1244" s="2"/>
      <c r="CK1244" s="2"/>
      <c r="CL1244" s="2"/>
      <c r="CM1244" s="2"/>
      <c r="CN1244" s="2"/>
      <c r="CO1244" s="2"/>
      <c r="CP1244" s="2"/>
      <c r="CQ1244" s="2"/>
      <c r="CR1244" s="2"/>
      <c r="CS1244" s="2"/>
      <c r="CT1244" s="2"/>
      <c r="CU1244" s="2"/>
      <c r="CV1244" s="2"/>
      <c r="CW1244" s="2"/>
      <c r="CX1244" s="2"/>
      <c r="CY1244" s="2"/>
      <c r="CZ1244" s="2"/>
      <c r="DA1244" s="2"/>
      <c r="DB1244" s="2"/>
      <c r="DC1244" s="2"/>
      <c r="DD1244" s="2"/>
      <c r="DE1244" s="2"/>
      <c r="DF1244" s="2"/>
      <c r="DG1244" s="2"/>
      <c r="DH1244" s="2"/>
      <c r="DI1244" s="2"/>
      <c r="DJ1244" s="2"/>
      <c r="DK1244" s="2"/>
      <c r="DL1244" s="2"/>
      <c r="DM1244" s="2"/>
      <c r="DN1244" s="2"/>
      <c r="DO1244" s="2"/>
      <c r="DP1244" s="2"/>
    </row>
    <row r="1245" spans="9:120" ht="9.9499999999999993" customHeight="1">
      <c r="I1245" s="2"/>
      <c r="J1245" s="2"/>
      <c r="K1245" s="2"/>
      <c r="L1245" s="2"/>
      <c r="M1245" s="2"/>
      <c r="N1245" s="2"/>
      <c r="O1245" s="2"/>
      <c r="P1245" s="2"/>
      <c r="Q1245" s="2"/>
      <c r="R1245" s="2"/>
      <c r="S1245" s="2"/>
      <c r="T1245" s="2"/>
      <c r="U1245" s="2"/>
      <c r="V1245" s="2"/>
      <c r="W1245" s="2"/>
      <c r="X1245" s="2"/>
      <c r="Y1245" s="2"/>
      <c r="Z1245" s="2"/>
      <c r="AA1245" s="2"/>
      <c r="AB1245" s="2"/>
      <c r="AC1245" s="2"/>
      <c r="AD1245" s="2"/>
      <c r="AE1245" s="2"/>
      <c r="AF1245" s="2"/>
      <c r="AG1245" s="2"/>
      <c r="AH1245" s="2"/>
      <c r="AI1245" s="2"/>
      <c r="AJ1245" s="2"/>
      <c r="AK1245" s="2"/>
      <c r="AL1245" s="2"/>
      <c r="AM1245" s="2"/>
      <c r="AN1245" s="2"/>
      <c r="AO1245" s="2"/>
      <c r="AP1245" s="2"/>
      <c r="AQ1245" s="2"/>
      <c r="AR1245" s="2"/>
      <c r="AS1245" s="2"/>
      <c r="AT1245" s="2"/>
      <c r="AU1245" s="2"/>
      <c r="AV1245" s="2"/>
      <c r="AW1245" s="2"/>
      <c r="AX1245" s="2"/>
      <c r="AY1245" s="2"/>
      <c r="AZ1245" s="2"/>
      <c r="BA1245" s="2"/>
      <c r="BB1245" s="2"/>
      <c r="BC1245" s="2"/>
      <c r="BD1245" s="2"/>
      <c r="BE1245" s="2"/>
      <c r="BF1245" s="2"/>
      <c r="BG1245" s="2"/>
      <c r="BH1245" s="2"/>
      <c r="BI1245" s="2"/>
      <c r="BJ1245" s="2"/>
      <c r="BK1245" s="2"/>
      <c r="BL1245" s="2"/>
      <c r="BM1245" s="2"/>
      <c r="BN1245" s="2"/>
      <c r="BO1245" s="2"/>
      <c r="BP1245" s="2"/>
      <c r="BQ1245" s="2"/>
      <c r="BR1245" s="2"/>
      <c r="BS1245" s="2"/>
      <c r="BT1245" s="2"/>
      <c r="BU1245" s="2"/>
      <c r="BV1245" s="2"/>
      <c r="BW1245" s="2"/>
      <c r="BX1245" s="2"/>
      <c r="BY1245" s="2"/>
      <c r="BZ1245" s="2"/>
      <c r="CA1245" s="2"/>
      <c r="CB1245" s="2"/>
      <c r="CC1245" s="2"/>
      <c r="CD1245" s="2"/>
      <c r="CE1245" s="2"/>
      <c r="CF1245" s="2"/>
      <c r="CG1245" s="2"/>
      <c r="CH1245" s="2"/>
      <c r="CI1245" s="2"/>
      <c r="CJ1245" s="2"/>
      <c r="CK1245" s="2"/>
      <c r="CL1245" s="2"/>
      <c r="CM1245" s="2"/>
      <c r="CN1245" s="2"/>
      <c r="CO1245" s="2"/>
      <c r="CP1245" s="2"/>
      <c r="CQ1245" s="2"/>
      <c r="CR1245" s="2"/>
      <c r="CS1245" s="2"/>
      <c r="CT1245" s="2"/>
      <c r="CU1245" s="2"/>
      <c r="CV1245" s="2"/>
      <c r="CW1245" s="2"/>
      <c r="CX1245" s="2"/>
      <c r="CY1245" s="2"/>
      <c r="CZ1245" s="2"/>
      <c r="DA1245" s="2"/>
      <c r="DB1245" s="2"/>
      <c r="DC1245" s="2"/>
      <c r="DD1245" s="2"/>
      <c r="DE1245" s="2"/>
      <c r="DF1245" s="2"/>
      <c r="DG1245" s="2"/>
      <c r="DH1245" s="2"/>
      <c r="DI1245" s="2"/>
      <c r="DJ1245" s="2"/>
      <c r="DK1245" s="2"/>
      <c r="DL1245" s="2"/>
      <c r="DM1245" s="2"/>
      <c r="DN1245" s="2"/>
      <c r="DO1245" s="2"/>
      <c r="DP1245" s="2"/>
    </row>
    <row r="1246" spans="9:120" ht="9.9499999999999993" customHeight="1">
      <c r="I1246" s="2"/>
      <c r="J1246" s="2"/>
      <c r="K1246" s="2"/>
      <c r="L1246" s="2"/>
      <c r="M1246" s="2"/>
      <c r="N1246" s="2"/>
      <c r="O1246" s="2"/>
      <c r="P1246" s="2"/>
      <c r="Q1246" s="2"/>
      <c r="R1246" s="2"/>
      <c r="S1246" s="2"/>
      <c r="T1246" s="2"/>
      <c r="U1246" s="2"/>
      <c r="V1246" s="2"/>
      <c r="W1246" s="2"/>
      <c r="X1246" s="2"/>
      <c r="Y1246" s="2"/>
      <c r="Z1246" s="2"/>
      <c r="AA1246" s="2"/>
      <c r="AB1246" s="2"/>
      <c r="AC1246" s="2"/>
      <c r="AD1246" s="2"/>
      <c r="AE1246" s="2"/>
      <c r="AF1246" s="2"/>
      <c r="AG1246" s="2"/>
      <c r="AH1246" s="2"/>
      <c r="AI1246" s="2"/>
      <c r="AJ1246" s="2"/>
      <c r="AK1246" s="2"/>
      <c r="AL1246" s="2"/>
      <c r="AM1246" s="2"/>
      <c r="AN1246" s="2"/>
      <c r="AO1246" s="2"/>
      <c r="AP1246" s="2"/>
      <c r="AQ1246" s="2"/>
      <c r="AR1246" s="2"/>
      <c r="AS1246" s="2"/>
      <c r="AT1246" s="2"/>
      <c r="AU1246" s="2"/>
      <c r="AV1246" s="2"/>
      <c r="AW1246" s="2"/>
      <c r="AX1246" s="2"/>
      <c r="AY1246" s="2"/>
      <c r="AZ1246" s="2"/>
      <c r="BA1246" s="2"/>
      <c r="BB1246" s="2"/>
      <c r="BC1246" s="2"/>
      <c r="BD1246" s="2"/>
      <c r="BE1246" s="2"/>
      <c r="BF1246" s="2"/>
      <c r="BG1246" s="2"/>
      <c r="BH1246" s="2"/>
      <c r="BI1246" s="2"/>
      <c r="BJ1246" s="2"/>
      <c r="BK1246" s="2"/>
      <c r="BL1246" s="2"/>
      <c r="BM1246" s="2"/>
      <c r="BN1246" s="2"/>
      <c r="BO1246" s="2"/>
      <c r="BP1246" s="2"/>
      <c r="BQ1246" s="2"/>
      <c r="BR1246" s="2"/>
      <c r="BS1246" s="2"/>
      <c r="BT1246" s="2"/>
      <c r="BU1246" s="2"/>
      <c r="BV1246" s="2"/>
      <c r="BW1246" s="2"/>
      <c r="BX1246" s="2"/>
      <c r="BY1246" s="2"/>
      <c r="BZ1246" s="2"/>
      <c r="CA1246" s="2"/>
      <c r="CB1246" s="2"/>
      <c r="CC1246" s="2"/>
      <c r="CD1246" s="2"/>
      <c r="CE1246" s="2"/>
      <c r="CF1246" s="2"/>
      <c r="CG1246" s="2"/>
      <c r="CH1246" s="2"/>
      <c r="CI1246" s="2"/>
      <c r="CJ1246" s="2"/>
      <c r="CK1246" s="2"/>
      <c r="CL1246" s="2"/>
      <c r="CM1246" s="2"/>
      <c r="CN1246" s="2"/>
      <c r="CO1246" s="2"/>
      <c r="CP1246" s="2"/>
      <c r="CQ1246" s="2"/>
      <c r="CR1246" s="2"/>
      <c r="CS1246" s="2"/>
      <c r="CT1246" s="2"/>
      <c r="CU1246" s="2"/>
      <c r="CV1246" s="2"/>
      <c r="CW1246" s="2"/>
      <c r="CX1246" s="2"/>
      <c r="CY1246" s="2"/>
      <c r="CZ1246" s="2"/>
      <c r="DA1246" s="2"/>
      <c r="DB1246" s="2"/>
      <c r="DC1246" s="2"/>
      <c r="DD1246" s="2"/>
      <c r="DE1246" s="2"/>
      <c r="DF1246" s="2"/>
      <c r="DG1246" s="2"/>
      <c r="DH1246" s="2"/>
      <c r="DI1246" s="2"/>
      <c r="DJ1246" s="2"/>
      <c r="DK1246" s="2"/>
      <c r="DL1246" s="2"/>
      <c r="DM1246" s="2"/>
      <c r="DN1246" s="2"/>
      <c r="DO1246" s="2"/>
      <c r="DP1246" s="2"/>
    </row>
    <row r="1247" spans="9:120" ht="9.9499999999999993" customHeight="1">
      <c r="I1247" s="2"/>
      <c r="J1247" s="2"/>
      <c r="K1247" s="2"/>
      <c r="L1247" s="2"/>
      <c r="M1247" s="2"/>
      <c r="N1247" s="2"/>
      <c r="O1247" s="2"/>
      <c r="P1247" s="2"/>
      <c r="Q1247" s="2"/>
      <c r="R1247" s="2"/>
      <c r="S1247" s="2"/>
      <c r="T1247" s="2"/>
      <c r="U1247" s="2"/>
      <c r="V1247" s="2"/>
      <c r="W1247" s="2"/>
      <c r="X1247" s="2"/>
      <c r="Y1247" s="2"/>
      <c r="Z1247" s="2"/>
      <c r="AA1247" s="2"/>
      <c r="AB1247" s="2"/>
      <c r="AC1247" s="2"/>
      <c r="AD1247" s="2"/>
      <c r="AE1247" s="2"/>
      <c r="AF1247" s="2"/>
      <c r="AG1247" s="2"/>
      <c r="AH1247" s="2"/>
      <c r="AI1247" s="2"/>
      <c r="AJ1247" s="2"/>
      <c r="AK1247" s="2"/>
      <c r="AL1247" s="2"/>
      <c r="AM1247" s="2"/>
      <c r="AN1247" s="2"/>
      <c r="AO1247" s="2"/>
      <c r="AP1247" s="2"/>
      <c r="AQ1247" s="2"/>
      <c r="AR1247" s="2"/>
      <c r="AS1247" s="2"/>
      <c r="AT1247" s="2"/>
      <c r="AU1247" s="2"/>
      <c r="AV1247" s="2"/>
      <c r="AW1247" s="2"/>
      <c r="AX1247" s="2"/>
      <c r="AY1247" s="2"/>
      <c r="AZ1247" s="2"/>
      <c r="BA1247" s="2"/>
      <c r="BB1247" s="2"/>
      <c r="BC1247" s="2"/>
      <c r="BD1247" s="2"/>
      <c r="BE1247" s="2"/>
      <c r="BF1247" s="2"/>
      <c r="BG1247" s="2"/>
      <c r="BH1247" s="2"/>
      <c r="BI1247" s="2"/>
      <c r="BJ1247" s="2"/>
      <c r="BK1247" s="2"/>
      <c r="BL1247" s="2"/>
      <c r="BM1247" s="2"/>
      <c r="BN1247" s="2"/>
      <c r="BO1247" s="2"/>
      <c r="BP1247" s="2"/>
      <c r="BQ1247" s="2"/>
      <c r="BR1247" s="2"/>
      <c r="BS1247" s="2"/>
      <c r="BT1247" s="2"/>
      <c r="BU1247" s="2"/>
      <c r="BV1247" s="2"/>
      <c r="BW1247" s="2"/>
      <c r="BX1247" s="2"/>
      <c r="BY1247" s="2"/>
      <c r="BZ1247" s="2"/>
      <c r="CA1247" s="2"/>
      <c r="CB1247" s="2"/>
      <c r="CC1247" s="2"/>
      <c r="CD1247" s="2"/>
      <c r="CE1247" s="2"/>
      <c r="CF1247" s="2"/>
      <c r="CG1247" s="2"/>
      <c r="CH1247" s="2"/>
      <c r="CI1247" s="2"/>
      <c r="CJ1247" s="2"/>
      <c r="CK1247" s="2"/>
      <c r="CL1247" s="2"/>
      <c r="CM1247" s="2"/>
      <c r="CN1247" s="2"/>
      <c r="CO1247" s="2"/>
      <c r="CP1247" s="2"/>
      <c r="CQ1247" s="2"/>
      <c r="CR1247" s="2"/>
      <c r="CS1247" s="2"/>
      <c r="CT1247" s="2"/>
      <c r="CU1247" s="2"/>
      <c r="CV1247" s="2"/>
      <c r="CW1247" s="2"/>
      <c r="CX1247" s="2"/>
      <c r="CY1247" s="2"/>
      <c r="CZ1247" s="2"/>
      <c r="DA1247" s="2"/>
      <c r="DB1247" s="2"/>
      <c r="DC1247" s="2"/>
      <c r="DD1247" s="2"/>
      <c r="DE1247" s="2"/>
      <c r="DF1247" s="2"/>
      <c r="DG1247" s="2"/>
      <c r="DH1247" s="2"/>
      <c r="DI1247" s="2"/>
      <c r="DJ1247" s="2"/>
      <c r="DK1247" s="2"/>
      <c r="DL1247" s="2"/>
      <c r="DM1247" s="2"/>
      <c r="DN1247" s="2"/>
      <c r="DO1247" s="2"/>
      <c r="DP1247" s="2"/>
    </row>
    <row r="1248" spans="9:120" ht="9.9499999999999993" customHeight="1">
      <c r="I1248" s="2"/>
      <c r="J1248" s="2"/>
      <c r="K1248" s="2"/>
      <c r="L1248" s="2"/>
      <c r="M1248" s="2"/>
      <c r="N1248" s="2"/>
      <c r="O1248" s="2"/>
      <c r="P1248" s="2"/>
      <c r="Q1248" s="2"/>
      <c r="R1248" s="2"/>
      <c r="S1248" s="2"/>
      <c r="T1248" s="2"/>
      <c r="U1248" s="2"/>
      <c r="V1248" s="2"/>
      <c r="W1248" s="2"/>
      <c r="X1248" s="2"/>
      <c r="Y1248" s="2"/>
      <c r="Z1248" s="2"/>
      <c r="AA1248" s="2"/>
      <c r="AB1248" s="2"/>
      <c r="AC1248" s="2"/>
      <c r="AD1248" s="2"/>
      <c r="AE1248" s="2"/>
      <c r="AF1248" s="2"/>
      <c r="AG1248" s="2"/>
      <c r="AH1248" s="2"/>
      <c r="AI1248" s="2"/>
      <c r="AJ1248" s="2"/>
      <c r="AK1248" s="2"/>
      <c r="AL1248" s="2"/>
      <c r="AM1248" s="2"/>
      <c r="AN1248" s="2"/>
      <c r="AO1248" s="2"/>
      <c r="AP1248" s="2"/>
      <c r="AQ1248" s="2"/>
      <c r="AR1248" s="2"/>
      <c r="AS1248" s="2"/>
      <c r="AT1248" s="2"/>
      <c r="AU1248" s="2"/>
      <c r="AV1248" s="2"/>
      <c r="AW1248" s="2"/>
      <c r="AX1248" s="2"/>
      <c r="AY1248" s="2"/>
      <c r="AZ1248" s="2"/>
      <c r="BA1248" s="2"/>
      <c r="BB1248" s="2"/>
      <c r="BC1248" s="2"/>
      <c r="BD1248" s="2"/>
      <c r="BE1248" s="2"/>
      <c r="BF1248" s="2"/>
      <c r="BG1248" s="2"/>
      <c r="BH1248" s="2"/>
      <c r="BI1248" s="2"/>
      <c r="BJ1248" s="2"/>
      <c r="BK1248" s="2"/>
      <c r="BL1248" s="2"/>
      <c r="BM1248" s="2"/>
      <c r="BN1248" s="2"/>
      <c r="BO1248" s="2"/>
      <c r="BP1248" s="2"/>
      <c r="BQ1248" s="2"/>
      <c r="BR1248" s="2"/>
      <c r="BS1248" s="2"/>
      <c r="BT1248" s="2"/>
      <c r="BU1248" s="2"/>
      <c r="BV1248" s="2"/>
      <c r="BW1248" s="2"/>
      <c r="BX1248" s="2"/>
      <c r="BY1248" s="2"/>
      <c r="BZ1248" s="2"/>
      <c r="CA1248" s="2"/>
      <c r="CB1248" s="2"/>
      <c r="CC1248" s="2"/>
      <c r="CD1248" s="2"/>
      <c r="CE1248" s="2"/>
      <c r="CF1248" s="2"/>
      <c r="CG1248" s="2"/>
      <c r="CH1248" s="2"/>
      <c r="CI1248" s="2"/>
      <c r="CJ1248" s="2"/>
      <c r="CK1248" s="2"/>
      <c r="CL1248" s="2"/>
      <c r="CM1248" s="2"/>
      <c r="CN1248" s="2"/>
      <c r="CO1248" s="2"/>
      <c r="CP1248" s="2"/>
      <c r="CQ1248" s="2"/>
      <c r="CR1248" s="2"/>
      <c r="CS1248" s="2"/>
      <c r="CT1248" s="2"/>
      <c r="CU1248" s="2"/>
      <c r="CV1248" s="2"/>
      <c r="CW1248" s="2"/>
      <c r="CX1248" s="2"/>
      <c r="CY1248" s="2"/>
      <c r="CZ1248" s="2"/>
      <c r="DA1248" s="2"/>
      <c r="DB1248" s="2"/>
      <c r="DC1248" s="2"/>
      <c r="DD1248" s="2"/>
      <c r="DE1248" s="2"/>
      <c r="DF1248" s="2"/>
      <c r="DG1248" s="2"/>
      <c r="DH1248" s="2"/>
      <c r="DI1248" s="2"/>
      <c r="DJ1248" s="2"/>
      <c r="DK1248" s="2"/>
      <c r="DL1248" s="2"/>
      <c r="DM1248" s="2"/>
      <c r="DN1248" s="2"/>
      <c r="DO1248" s="2"/>
      <c r="DP1248" s="2"/>
    </row>
    <row r="1249" spans="9:120" ht="9.9499999999999993" customHeight="1">
      <c r="I1249" s="2"/>
      <c r="J1249" s="2"/>
      <c r="K1249" s="2"/>
      <c r="L1249" s="2"/>
      <c r="M1249" s="2"/>
      <c r="N1249" s="2"/>
      <c r="O1249" s="2"/>
      <c r="P1249" s="2"/>
      <c r="Q1249" s="2"/>
      <c r="R1249" s="2"/>
      <c r="S1249" s="2"/>
      <c r="T1249" s="2"/>
      <c r="U1249" s="2"/>
      <c r="V1249" s="2"/>
      <c r="W1249" s="2"/>
      <c r="X1249" s="2"/>
      <c r="Y1249" s="2"/>
      <c r="Z1249" s="2"/>
      <c r="AA1249" s="2"/>
      <c r="AB1249" s="2"/>
      <c r="AC1249" s="2"/>
      <c r="AD1249" s="2"/>
      <c r="AE1249" s="2"/>
      <c r="AF1249" s="2"/>
      <c r="AG1249" s="2"/>
      <c r="AH1249" s="2"/>
      <c r="AI1249" s="2"/>
      <c r="AJ1249" s="2"/>
      <c r="AK1249" s="2"/>
      <c r="AL1249" s="2"/>
      <c r="AM1249" s="2"/>
      <c r="AN1249" s="2"/>
      <c r="AO1249" s="2"/>
      <c r="AP1249" s="2"/>
      <c r="AQ1249" s="2"/>
      <c r="AR1249" s="2"/>
      <c r="AS1249" s="2"/>
      <c r="AT1249" s="2"/>
      <c r="AU1249" s="2"/>
      <c r="AV1249" s="2"/>
      <c r="AW1249" s="2"/>
      <c r="AX1249" s="2"/>
      <c r="AY1249" s="2"/>
      <c r="AZ1249" s="2"/>
      <c r="BA1249" s="2"/>
      <c r="BB1249" s="2"/>
      <c r="BC1249" s="2"/>
      <c r="BD1249" s="2"/>
      <c r="BE1249" s="2"/>
      <c r="BF1249" s="2"/>
      <c r="BG1249" s="2"/>
      <c r="BH1249" s="2"/>
      <c r="BI1249" s="2"/>
      <c r="BJ1249" s="2"/>
      <c r="BK1249" s="2"/>
      <c r="BL1249" s="2"/>
      <c r="BM1249" s="2"/>
      <c r="BN1249" s="2"/>
      <c r="BO1249" s="2"/>
      <c r="BP1249" s="2"/>
      <c r="BQ1249" s="2"/>
      <c r="BR1249" s="2"/>
      <c r="BS1249" s="2"/>
      <c r="BT1249" s="2"/>
      <c r="BU1249" s="2"/>
      <c r="BV1249" s="2"/>
      <c r="BW1249" s="2"/>
      <c r="BX1249" s="2"/>
      <c r="BY1249" s="2"/>
      <c r="BZ1249" s="2"/>
      <c r="CA1249" s="2"/>
      <c r="CB1249" s="2"/>
      <c r="CC1249" s="2"/>
      <c r="CD1249" s="2"/>
      <c r="CE1249" s="2"/>
      <c r="CF1249" s="2"/>
      <c r="CG1249" s="2"/>
      <c r="CH1249" s="2"/>
      <c r="CI1249" s="2"/>
      <c r="CJ1249" s="2"/>
      <c r="CK1249" s="2"/>
      <c r="CL1249" s="2"/>
      <c r="CM1249" s="2"/>
      <c r="CN1249" s="2"/>
      <c r="CO1249" s="2"/>
      <c r="CP1249" s="2"/>
      <c r="CQ1249" s="2"/>
      <c r="CR1249" s="2"/>
      <c r="CS1249" s="2"/>
      <c r="CT1249" s="2"/>
      <c r="CU1249" s="2"/>
      <c r="CV1249" s="2"/>
      <c r="CW1249" s="2"/>
      <c r="CX1249" s="2"/>
      <c r="CY1249" s="2"/>
      <c r="CZ1249" s="2"/>
      <c r="DA1249" s="2"/>
      <c r="DB1249" s="2"/>
      <c r="DC1249" s="2"/>
      <c r="DD1249" s="2"/>
      <c r="DE1249" s="2"/>
      <c r="DF1249" s="2"/>
      <c r="DG1249" s="2"/>
      <c r="DH1249" s="2"/>
      <c r="DI1249" s="2"/>
      <c r="DJ1249" s="2"/>
      <c r="DK1249" s="2"/>
      <c r="DL1249" s="2"/>
      <c r="DM1249" s="2"/>
      <c r="DN1249" s="2"/>
      <c r="DO1249" s="2"/>
      <c r="DP1249" s="2"/>
    </row>
    <row r="1250" spans="9:120" ht="9.9499999999999993" customHeight="1">
      <c r="I1250" s="2"/>
      <c r="J1250" s="2"/>
      <c r="K1250" s="2"/>
      <c r="L1250" s="2"/>
      <c r="M1250" s="2"/>
      <c r="N1250" s="2"/>
      <c r="O1250" s="2"/>
      <c r="P1250" s="2"/>
      <c r="Q1250" s="2"/>
      <c r="R1250" s="2"/>
      <c r="S1250" s="2"/>
      <c r="T1250" s="2"/>
      <c r="U1250" s="2"/>
      <c r="V1250" s="2"/>
      <c r="W1250" s="2"/>
      <c r="X1250" s="2"/>
      <c r="Y1250" s="2"/>
      <c r="Z1250" s="2"/>
      <c r="AA1250" s="2"/>
      <c r="AB1250" s="2"/>
      <c r="AC1250" s="2"/>
      <c r="AD1250" s="2"/>
      <c r="AE1250" s="2"/>
      <c r="AF1250" s="2"/>
      <c r="AG1250" s="2"/>
      <c r="AH1250" s="2"/>
      <c r="AI1250" s="2"/>
      <c r="AJ1250" s="2"/>
      <c r="AK1250" s="2"/>
      <c r="AL1250" s="2"/>
      <c r="AM1250" s="2"/>
      <c r="AN1250" s="2"/>
      <c r="AO1250" s="2"/>
      <c r="AP1250" s="2"/>
      <c r="AQ1250" s="2"/>
      <c r="AR1250" s="2"/>
      <c r="AS1250" s="2"/>
      <c r="AT1250" s="2"/>
      <c r="AU1250" s="2"/>
      <c r="AV1250" s="2"/>
      <c r="AW1250" s="2"/>
      <c r="AX1250" s="2"/>
      <c r="AY1250" s="2"/>
      <c r="AZ1250" s="2"/>
      <c r="BA1250" s="2"/>
      <c r="BB1250" s="2"/>
      <c r="BC1250" s="2"/>
      <c r="BD1250" s="2"/>
      <c r="BE1250" s="2"/>
      <c r="BF1250" s="2"/>
      <c r="BG1250" s="2"/>
      <c r="BH1250" s="2"/>
      <c r="BI1250" s="2"/>
      <c r="BJ1250" s="2"/>
      <c r="BK1250" s="2"/>
      <c r="BL1250" s="2"/>
      <c r="BM1250" s="2"/>
      <c r="BN1250" s="2"/>
      <c r="BO1250" s="2"/>
      <c r="BP1250" s="2"/>
      <c r="BQ1250" s="2"/>
      <c r="BR1250" s="2"/>
      <c r="BS1250" s="2"/>
      <c r="BT1250" s="2"/>
      <c r="BU1250" s="2"/>
      <c r="BV1250" s="2"/>
      <c r="BW1250" s="2"/>
      <c r="BX1250" s="2"/>
      <c r="BY1250" s="2"/>
      <c r="BZ1250" s="2"/>
      <c r="CA1250" s="2"/>
      <c r="CB1250" s="2"/>
      <c r="CC1250" s="2"/>
      <c r="CD1250" s="2"/>
      <c r="CE1250" s="2"/>
      <c r="CF1250" s="2"/>
      <c r="CG1250" s="2"/>
      <c r="CH1250" s="2"/>
      <c r="CI1250" s="2"/>
      <c r="CJ1250" s="2"/>
      <c r="CK1250" s="2"/>
      <c r="CL1250" s="2"/>
      <c r="CM1250" s="2"/>
      <c r="CN1250" s="2"/>
      <c r="CO1250" s="2"/>
      <c r="CP1250" s="2"/>
      <c r="CQ1250" s="2"/>
      <c r="CR1250" s="2"/>
      <c r="CS1250" s="2"/>
      <c r="CT1250" s="2"/>
      <c r="CU1250" s="2"/>
      <c r="CV1250" s="2"/>
      <c r="CW1250" s="2"/>
      <c r="CX1250" s="2"/>
      <c r="CY1250" s="2"/>
      <c r="CZ1250" s="2"/>
      <c r="DA1250" s="2"/>
      <c r="DB1250" s="2"/>
      <c r="DC1250" s="2"/>
      <c r="DD1250" s="2"/>
      <c r="DE1250" s="2"/>
      <c r="DF1250" s="2"/>
      <c r="DG1250" s="2"/>
      <c r="DH1250" s="2"/>
      <c r="DI1250" s="2"/>
      <c r="DJ1250" s="2"/>
      <c r="DK1250" s="2"/>
      <c r="DL1250" s="2"/>
      <c r="DM1250" s="2"/>
      <c r="DN1250" s="2"/>
      <c r="DO1250" s="2"/>
      <c r="DP1250" s="2"/>
    </row>
    <row r="1251" spans="9:120" ht="9.9499999999999993" customHeight="1">
      <c r="I1251" s="2"/>
      <c r="J1251" s="2"/>
      <c r="K1251" s="2"/>
      <c r="L1251" s="2"/>
      <c r="M1251" s="2"/>
      <c r="N1251" s="2"/>
      <c r="O1251" s="2"/>
      <c r="P1251" s="2"/>
      <c r="Q1251" s="2"/>
      <c r="R1251" s="2"/>
      <c r="S1251" s="2"/>
      <c r="T1251" s="2"/>
      <c r="U1251" s="2"/>
      <c r="V1251" s="2"/>
      <c r="W1251" s="2"/>
      <c r="X1251" s="2"/>
      <c r="Y1251" s="2"/>
      <c r="Z1251" s="2"/>
      <c r="AA1251" s="2"/>
      <c r="AB1251" s="2"/>
      <c r="AC1251" s="2"/>
      <c r="AD1251" s="2"/>
      <c r="AE1251" s="2"/>
      <c r="AF1251" s="2"/>
      <c r="AG1251" s="2"/>
      <c r="AH1251" s="2"/>
      <c r="AI1251" s="2"/>
      <c r="AJ1251" s="2"/>
      <c r="AK1251" s="2"/>
      <c r="AL1251" s="2"/>
      <c r="AM1251" s="2"/>
      <c r="AN1251" s="2"/>
      <c r="AO1251" s="2"/>
      <c r="AP1251" s="2"/>
      <c r="AQ1251" s="2"/>
      <c r="AR1251" s="2"/>
      <c r="AS1251" s="2"/>
      <c r="AT1251" s="2"/>
      <c r="AU1251" s="2"/>
      <c r="AV1251" s="2"/>
      <c r="AW1251" s="2"/>
      <c r="AX1251" s="2"/>
      <c r="AY1251" s="2"/>
      <c r="AZ1251" s="2"/>
      <c r="BA1251" s="2"/>
      <c r="BB1251" s="2"/>
      <c r="BC1251" s="2"/>
      <c r="BD1251" s="2"/>
      <c r="BE1251" s="2"/>
      <c r="BF1251" s="2"/>
      <c r="BG1251" s="2"/>
      <c r="BH1251" s="2"/>
      <c r="BI1251" s="2"/>
      <c r="BJ1251" s="2"/>
      <c r="BK1251" s="2"/>
      <c r="BL1251" s="2"/>
      <c r="BM1251" s="2"/>
      <c r="BN1251" s="2"/>
      <c r="BO1251" s="2"/>
      <c r="BP1251" s="2"/>
      <c r="BQ1251" s="2"/>
      <c r="BR1251" s="2"/>
      <c r="BS1251" s="2"/>
      <c r="BT1251" s="2"/>
      <c r="BU1251" s="2"/>
      <c r="BV1251" s="2"/>
      <c r="BW1251" s="2"/>
      <c r="BX1251" s="2"/>
      <c r="BY1251" s="2"/>
      <c r="BZ1251" s="2"/>
      <c r="CA1251" s="2"/>
      <c r="CB1251" s="2"/>
      <c r="CC1251" s="2"/>
      <c r="CD1251" s="2"/>
      <c r="CE1251" s="2"/>
      <c r="CF1251" s="2"/>
      <c r="CG1251" s="2"/>
      <c r="CH1251" s="2"/>
      <c r="CI1251" s="2"/>
      <c r="CJ1251" s="2"/>
      <c r="CK1251" s="2"/>
      <c r="CL1251" s="2"/>
      <c r="CM1251" s="2"/>
      <c r="CN1251" s="2"/>
      <c r="CO1251" s="2"/>
      <c r="CP1251" s="2"/>
      <c r="CQ1251" s="2"/>
      <c r="CR1251" s="2"/>
      <c r="CS1251" s="2"/>
      <c r="CT1251" s="2"/>
      <c r="CU1251" s="2"/>
      <c r="CV1251" s="2"/>
      <c r="CW1251" s="2"/>
      <c r="CX1251" s="2"/>
      <c r="CY1251" s="2"/>
      <c r="CZ1251" s="2"/>
      <c r="DA1251" s="2"/>
      <c r="DB1251" s="2"/>
      <c r="DC1251" s="2"/>
      <c r="DD1251" s="2"/>
      <c r="DE1251" s="2"/>
      <c r="DF1251" s="2"/>
      <c r="DG1251" s="2"/>
      <c r="DH1251" s="2"/>
      <c r="DI1251" s="2"/>
      <c r="DJ1251" s="2"/>
      <c r="DK1251" s="2"/>
      <c r="DL1251" s="2"/>
      <c r="DM1251" s="2"/>
      <c r="DN1251" s="2"/>
      <c r="DO1251" s="2"/>
      <c r="DP1251" s="2"/>
    </row>
    <row r="1252" spans="9:120" ht="9.9499999999999993" customHeight="1">
      <c r="I1252" s="2"/>
      <c r="J1252" s="2"/>
      <c r="K1252" s="2"/>
      <c r="L1252" s="2"/>
      <c r="M1252" s="2"/>
      <c r="N1252" s="2"/>
      <c r="O1252" s="2"/>
      <c r="P1252" s="2"/>
      <c r="Q1252" s="2"/>
      <c r="R1252" s="2"/>
      <c r="S1252" s="2"/>
      <c r="T1252" s="2"/>
      <c r="U1252" s="2"/>
      <c r="V1252" s="2"/>
      <c r="W1252" s="2"/>
      <c r="X1252" s="2"/>
      <c r="Y1252" s="2"/>
      <c r="Z1252" s="2"/>
      <c r="AA1252" s="2"/>
      <c r="AB1252" s="2"/>
      <c r="AC1252" s="2"/>
      <c r="AD1252" s="2"/>
      <c r="AE1252" s="2"/>
      <c r="AF1252" s="2"/>
      <c r="AG1252" s="2"/>
      <c r="AH1252" s="2"/>
      <c r="AI1252" s="2"/>
      <c r="AJ1252" s="2"/>
      <c r="AK1252" s="2"/>
      <c r="AL1252" s="2"/>
      <c r="AM1252" s="2"/>
      <c r="AN1252" s="2"/>
      <c r="AO1252" s="2"/>
      <c r="AP1252" s="2"/>
      <c r="AQ1252" s="2"/>
      <c r="AR1252" s="2"/>
      <c r="AS1252" s="2"/>
      <c r="AT1252" s="2"/>
      <c r="AU1252" s="2"/>
      <c r="AV1252" s="2"/>
      <c r="AW1252" s="2"/>
      <c r="AX1252" s="2"/>
      <c r="AY1252" s="2"/>
      <c r="AZ1252" s="2"/>
      <c r="BA1252" s="2"/>
      <c r="BB1252" s="2"/>
      <c r="BC1252" s="2"/>
      <c r="BD1252" s="2"/>
      <c r="BE1252" s="2"/>
      <c r="BF1252" s="2"/>
      <c r="BG1252" s="2"/>
      <c r="BH1252" s="2"/>
      <c r="BI1252" s="2"/>
      <c r="BJ1252" s="2"/>
      <c r="BK1252" s="2"/>
      <c r="BL1252" s="2"/>
      <c r="BM1252" s="2"/>
      <c r="BN1252" s="2"/>
      <c r="BO1252" s="2"/>
      <c r="BP1252" s="2"/>
      <c r="BQ1252" s="2"/>
      <c r="BR1252" s="2"/>
      <c r="BS1252" s="2"/>
      <c r="BT1252" s="2"/>
      <c r="BU1252" s="2"/>
      <c r="BV1252" s="2"/>
      <c r="BW1252" s="2"/>
      <c r="BX1252" s="2"/>
      <c r="BY1252" s="2"/>
      <c r="BZ1252" s="2"/>
      <c r="CA1252" s="2"/>
      <c r="CB1252" s="2"/>
      <c r="CC1252" s="2"/>
      <c r="CD1252" s="2"/>
      <c r="CE1252" s="2"/>
      <c r="CF1252" s="2"/>
      <c r="CG1252" s="2"/>
      <c r="CH1252" s="2"/>
      <c r="CI1252" s="2"/>
      <c r="CJ1252" s="2"/>
      <c r="CK1252" s="2"/>
      <c r="CL1252" s="2"/>
      <c r="CM1252" s="2"/>
      <c r="CN1252" s="2"/>
      <c r="CO1252" s="2"/>
      <c r="CP1252" s="2"/>
      <c r="CQ1252" s="2"/>
      <c r="CR1252" s="2"/>
      <c r="CS1252" s="2"/>
      <c r="CT1252" s="2"/>
      <c r="CU1252" s="2"/>
      <c r="CV1252" s="2"/>
      <c r="CW1252" s="2"/>
      <c r="CX1252" s="2"/>
      <c r="CY1252" s="2"/>
      <c r="CZ1252" s="2"/>
      <c r="DA1252" s="2"/>
      <c r="DB1252" s="2"/>
      <c r="DC1252" s="2"/>
      <c r="DD1252" s="2"/>
      <c r="DE1252" s="2"/>
      <c r="DF1252" s="2"/>
      <c r="DG1252" s="2"/>
      <c r="DH1252" s="2"/>
      <c r="DI1252" s="2"/>
      <c r="DJ1252" s="2"/>
      <c r="DK1252" s="2"/>
      <c r="DL1252" s="2"/>
      <c r="DM1252" s="2"/>
      <c r="DN1252" s="2"/>
      <c r="DO1252" s="2"/>
      <c r="DP1252" s="2"/>
    </row>
    <row r="1253" spans="9:120" ht="9.9499999999999993" customHeight="1">
      <c r="I1253" s="2"/>
      <c r="J1253" s="2"/>
      <c r="K1253" s="2"/>
      <c r="L1253" s="2"/>
      <c r="M1253" s="2"/>
      <c r="N1253" s="2"/>
      <c r="O1253" s="2"/>
      <c r="P1253" s="2"/>
      <c r="Q1253" s="2"/>
      <c r="R1253" s="2"/>
      <c r="S1253" s="2"/>
      <c r="T1253" s="2"/>
      <c r="U1253" s="2"/>
      <c r="V1253" s="2"/>
      <c r="W1253" s="2"/>
      <c r="X1253" s="2"/>
      <c r="Y1253" s="2"/>
      <c r="Z1253" s="2"/>
      <c r="AA1253" s="2"/>
      <c r="AB1253" s="2"/>
      <c r="AC1253" s="2"/>
      <c r="AD1253" s="2"/>
      <c r="AE1253" s="2"/>
      <c r="AF1253" s="2"/>
      <c r="AG1253" s="2"/>
      <c r="AH1253" s="2"/>
      <c r="AI1253" s="2"/>
      <c r="AJ1253" s="2"/>
      <c r="AK1253" s="2"/>
      <c r="AL1253" s="2"/>
      <c r="AM1253" s="2"/>
      <c r="AN1253" s="2"/>
      <c r="AO1253" s="2"/>
      <c r="AP1253" s="2"/>
      <c r="AQ1253" s="2"/>
      <c r="AR1253" s="2"/>
      <c r="AS1253" s="2"/>
      <c r="AT1253" s="2"/>
      <c r="AU1253" s="2"/>
      <c r="AV1253" s="2"/>
      <c r="AW1253" s="2"/>
      <c r="AX1253" s="2"/>
      <c r="AY1253" s="2"/>
      <c r="AZ1253" s="2"/>
      <c r="BA1253" s="2"/>
      <c r="BB1253" s="2"/>
      <c r="BC1253" s="2"/>
      <c r="BD1253" s="2"/>
      <c r="BE1253" s="2"/>
      <c r="BF1253" s="2"/>
      <c r="BG1253" s="2"/>
      <c r="BH1253" s="2"/>
      <c r="BI1253" s="2"/>
      <c r="BJ1253" s="2"/>
      <c r="BK1253" s="2"/>
      <c r="BL1253" s="2"/>
      <c r="BM1253" s="2"/>
      <c r="BN1253" s="2"/>
      <c r="BO1253" s="2"/>
      <c r="BP1253" s="2"/>
      <c r="BQ1253" s="2"/>
      <c r="BR1253" s="2"/>
      <c r="BS1253" s="2"/>
      <c r="BT1253" s="2"/>
      <c r="BU1253" s="2"/>
      <c r="BV1253" s="2"/>
      <c r="BW1253" s="2"/>
      <c r="BX1253" s="2"/>
      <c r="BY1253" s="2"/>
      <c r="BZ1253" s="2"/>
      <c r="CA1253" s="2"/>
      <c r="CB1253" s="2"/>
      <c r="CC1253" s="2"/>
      <c r="CD1253" s="2"/>
      <c r="CE1253" s="2"/>
      <c r="CF1253" s="2"/>
      <c r="CG1253" s="2"/>
      <c r="CH1253" s="2"/>
      <c r="CI1253" s="2"/>
      <c r="CJ1253" s="2"/>
      <c r="CK1253" s="2"/>
      <c r="CL1253" s="2"/>
      <c r="CM1253" s="2"/>
      <c r="CN1253" s="2"/>
      <c r="CO1253" s="2"/>
      <c r="CP1253" s="2"/>
      <c r="CQ1253" s="2"/>
      <c r="CR1253" s="2"/>
      <c r="CS1253" s="2"/>
      <c r="CT1253" s="2"/>
      <c r="CU1253" s="2"/>
      <c r="CV1253" s="2"/>
      <c r="CW1253" s="2"/>
      <c r="CX1253" s="2"/>
      <c r="CY1253" s="2"/>
      <c r="CZ1253" s="2"/>
      <c r="DA1253" s="2"/>
      <c r="DB1253" s="2"/>
      <c r="DC1253" s="2"/>
      <c r="DD1253" s="2"/>
      <c r="DE1253" s="2"/>
      <c r="DF1253" s="2"/>
      <c r="DG1253" s="2"/>
      <c r="DH1253" s="2"/>
      <c r="DI1253" s="2"/>
      <c r="DJ1253" s="2"/>
      <c r="DK1253" s="2"/>
      <c r="DL1253" s="2"/>
      <c r="DM1253" s="2"/>
      <c r="DN1253" s="2"/>
      <c r="DO1253" s="2"/>
      <c r="DP1253" s="2"/>
    </row>
    <row r="1254" spans="9:120" ht="9.9499999999999993" customHeight="1">
      <c r="I1254" s="2"/>
      <c r="J1254" s="2"/>
      <c r="K1254" s="2"/>
      <c r="L1254" s="2"/>
      <c r="M1254" s="2"/>
      <c r="N1254" s="2"/>
      <c r="O1254" s="2"/>
      <c r="P1254" s="2"/>
      <c r="Q1254" s="2"/>
      <c r="R1254" s="2"/>
      <c r="S1254" s="2"/>
      <c r="T1254" s="2"/>
      <c r="U1254" s="2"/>
      <c r="V1254" s="2"/>
      <c r="W1254" s="2"/>
      <c r="X1254" s="2"/>
      <c r="Y1254" s="2"/>
      <c r="Z1254" s="2"/>
      <c r="AA1254" s="2"/>
      <c r="AB1254" s="2"/>
      <c r="AC1254" s="2"/>
      <c r="AD1254" s="2"/>
      <c r="AE1254" s="2"/>
      <c r="AF1254" s="2"/>
      <c r="AG1254" s="2"/>
      <c r="AH1254" s="2"/>
      <c r="AI1254" s="2"/>
      <c r="AJ1254" s="2"/>
      <c r="AK1254" s="2"/>
      <c r="AL1254" s="2"/>
      <c r="AM1254" s="2"/>
      <c r="AN1254" s="2"/>
      <c r="AO1254" s="2"/>
      <c r="AP1254" s="2"/>
      <c r="AQ1254" s="2"/>
      <c r="AR1254" s="2"/>
      <c r="AS1254" s="2"/>
      <c r="AT1254" s="2"/>
      <c r="AU1254" s="2"/>
      <c r="AV1254" s="2"/>
      <c r="AW1254" s="2"/>
      <c r="AX1254" s="2"/>
      <c r="AY1254" s="2"/>
      <c r="AZ1254" s="2"/>
      <c r="BA1254" s="2"/>
      <c r="BB1254" s="2"/>
      <c r="BC1254" s="2"/>
      <c r="BD1254" s="2"/>
      <c r="BE1254" s="2"/>
      <c r="BF1254" s="2"/>
      <c r="BG1254" s="2"/>
      <c r="BH1254" s="2"/>
      <c r="BI1254" s="2"/>
      <c r="BJ1254" s="2"/>
      <c r="BK1254" s="2"/>
      <c r="BL1254" s="2"/>
      <c r="BM1254" s="2"/>
      <c r="BN1254" s="2"/>
      <c r="BO1254" s="2"/>
      <c r="BP1254" s="2"/>
      <c r="BQ1254" s="2"/>
      <c r="BR1254" s="2"/>
      <c r="BS1254" s="2"/>
      <c r="BT1254" s="2"/>
      <c r="BU1254" s="2"/>
      <c r="BV1254" s="2"/>
      <c r="BW1254" s="2"/>
      <c r="BX1254" s="2"/>
      <c r="BY1254" s="2"/>
      <c r="BZ1254" s="2"/>
      <c r="CA1254" s="2"/>
      <c r="CB1254" s="2"/>
      <c r="CC1254" s="2"/>
      <c r="CD1254" s="2"/>
      <c r="CE1254" s="2"/>
      <c r="CF1254" s="2"/>
      <c r="CG1254" s="2"/>
      <c r="CH1254" s="2"/>
      <c r="CI1254" s="2"/>
      <c r="CJ1254" s="2"/>
      <c r="CK1254" s="2"/>
      <c r="CL1254" s="2"/>
      <c r="CM1254" s="2"/>
      <c r="CN1254" s="2"/>
      <c r="CO1254" s="2"/>
      <c r="CP1254" s="2"/>
      <c r="CQ1254" s="2"/>
      <c r="CR1254" s="2"/>
      <c r="CS1254" s="2"/>
      <c r="CT1254" s="2"/>
      <c r="CU1254" s="2"/>
      <c r="CV1254" s="2"/>
      <c r="CW1254" s="2"/>
      <c r="CX1254" s="2"/>
      <c r="CY1254" s="2"/>
      <c r="CZ1254" s="2"/>
      <c r="DA1254" s="2"/>
      <c r="DB1254" s="2"/>
      <c r="DC1254" s="2"/>
      <c r="DD1254" s="2"/>
      <c r="DE1254" s="2"/>
      <c r="DF1254" s="2"/>
      <c r="DG1254" s="2"/>
      <c r="DH1254" s="2"/>
      <c r="DI1254" s="2"/>
      <c r="DJ1254" s="2"/>
      <c r="DK1254" s="2"/>
      <c r="DL1254" s="2"/>
      <c r="DM1254" s="2"/>
      <c r="DN1254" s="2"/>
      <c r="DO1254" s="2"/>
      <c r="DP1254" s="2"/>
    </row>
    <row r="1255" spans="9:120" ht="9.9499999999999993" customHeight="1">
      <c r="I1255" s="2"/>
      <c r="J1255" s="2"/>
      <c r="K1255" s="2"/>
      <c r="L1255" s="2"/>
      <c r="M1255" s="2"/>
      <c r="N1255" s="2"/>
      <c r="O1255" s="2"/>
      <c r="P1255" s="2"/>
      <c r="Q1255" s="2"/>
      <c r="R1255" s="2"/>
      <c r="S1255" s="2"/>
      <c r="T1255" s="2"/>
      <c r="U1255" s="2"/>
      <c r="V1255" s="2"/>
      <c r="W1255" s="2"/>
      <c r="X1255" s="2"/>
      <c r="Y1255" s="2"/>
      <c r="Z1255" s="2"/>
      <c r="AA1255" s="2"/>
      <c r="AB1255" s="2"/>
      <c r="AC1255" s="2"/>
      <c r="AD1255" s="2"/>
      <c r="AE1255" s="2"/>
      <c r="AF1255" s="2"/>
      <c r="AG1255" s="2"/>
      <c r="AH1255" s="2"/>
      <c r="AI1255" s="2"/>
      <c r="AJ1255" s="2"/>
      <c r="AK1255" s="2"/>
      <c r="AL1255" s="2"/>
      <c r="AM1255" s="2"/>
      <c r="AN1255" s="2"/>
      <c r="AO1255" s="2"/>
      <c r="AP1255" s="2"/>
      <c r="AQ1255" s="2"/>
      <c r="AR1255" s="2"/>
      <c r="AS1255" s="2"/>
      <c r="AT1255" s="2"/>
      <c r="AU1255" s="2"/>
      <c r="AV1255" s="2"/>
      <c r="AW1255" s="2"/>
      <c r="AX1255" s="2"/>
      <c r="AY1255" s="2"/>
      <c r="AZ1255" s="2"/>
      <c r="BA1255" s="2"/>
      <c r="BB1255" s="2"/>
      <c r="BC1255" s="2"/>
      <c r="BD1255" s="2"/>
      <c r="BE1255" s="2"/>
      <c r="BF1255" s="2"/>
      <c r="BG1255" s="2"/>
      <c r="BH1255" s="2"/>
      <c r="BI1255" s="2"/>
      <c r="BJ1255" s="2"/>
      <c r="BK1255" s="2"/>
      <c r="BL1255" s="2"/>
      <c r="BM1255" s="2"/>
      <c r="BN1255" s="2"/>
      <c r="BO1255" s="2"/>
      <c r="BP1255" s="2"/>
      <c r="BQ1255" s="2"/>
      <c r="BR1255" s="2"/>
      <c r="BS1255" s="2"/>
      <c r="BT1255" s="2"/>
      <c r="BU1255" s="2"/>
      <c r="BV1255" s="2"/>
      <c r="BW1255" s="2"/>
      <c r="BX1255" s="2"/>
      <c r="BY1255" s="2"/>
      <c r="BZ1255" s="2"/>
      <c r="CA1255" s="2"/>
      <c r="CB1255" s="2"/>
      <c r="CC1255" s="2"/>
      <c r="CD1255" s="2"/>
      <c r="CE1255" s="2"/>
      <c r="CF1255" s="2"/>
      <c r="CG1255" s="2"/>
      <c r="CH1255" s="2"/>
      <c r="CI1255" s="2"/>
      <c r="CJ1255" s="2"/>
      <c r="CK1255" s="2"/>
      <c r="CL1255" s="2"/>
      <c r="CM1255" s="2"/>
      <c r="CN1255" s="2"/>
      <c r="CO1255" s="2"/>
      <c r="CP1255" s="2"/>
      <c r="CQ1255" s="2"/>
      <c r="CR1255" s="2"/>
      <c r="CS1255" s="2"/>
      <c r="CT1255" s="2"/>
      <c r="CU1255" s="2"/>
      <c r="CV1255" s="2"/>
      <c r="CW1255" s="2"/>
      <c r="CX1255" s="2"/>
      <c r="CY1255" s="2"/>
      <c r="CZ1255" s="2"/>
      <c r="DA1255" s="2"/>
      <c r="DB1255" s="2"/>
      <c r="DC1255" s="2"/>
      <c r="DD1255" s="2"/>
      <c r="DE1255" s="2"/>
      <c r="DF1255" s="2"/>
      <c r="DG1255" s="2"/>
      <c r="DH1255" s="2"/>
      <c r="DI1255" s="2"/>
      <c r="DJ1255" s="2"/>
      <c r="DK1255" s="2"/>
      <c r="DL1255" s="2"/>
      <c r="DM1255" s="2"/>
      <c r="DN1255" s="2"/>
      <c r="DO1255" s="2"/>
      <c r="DP1255" s="2"/>
    </row>
    <row r="1256" spans="9:120" ht="9.9499999999999993" customHeight="1">
      <c r="I1256" s="2"/>
      <c r="J1256" s="2"/>
      <c r="K1256" s="2"/>
      <c r="L1256" s="2"/>
      <c r="M1256" s="2"/>
      <c r="N1256" s="2"/>
      <c r="O1256" s="2"/>
      <c r="P1256" s="2"/>
      <c r="Q1256" s="2"/>
      <c r="R1256" s="2"/>
      <c r="S1256" s="2"/>
      <c r="T1256" s="2"/>
      <c r="U1256" s="2"/>
      <c r="V1256" s="2"/>
      <c r="W1256" s="2"/>
      <c r="X1256" s="2"/>
      <c r="Y1256" s="2"/>
      <c r="Z1256" s="2"/>
      <c r="AA1256" s="2"/>
      <c r="AB1256" s="2"/>
      <c r="AC1256" s="2"/>
      <c r="AD1256" s="2"/>
      <c r="AE1256" s="2"/>
      <c r="AF1256" s="2"/>
      <c r="AG1256" s="2"/>
      <c r="AH1256" s="2"/>
      <c r="AI1256" s="2"/>
      <c r="AJ1256" s="2"/>
      <c r="AK1256" s="2"/>
      <c r="AL1256" s="2"/>
      <c r="AM1256" s="2"/>
      <c r="AN1256" s="2"/>
      <c r="AO1256" s="2"/>
      <c r="AP1256" s="2"/>
      <c r="AQ1256" s="2"/>
      <c r="AR1256" s="2"/>
      <c r="AS1256" s="2"/>
      <c r="AT1256" s="2"/>
      <c r="AU1256" s="2"/>
      <c r="AV1256" s="2"/>
      <c r="AW1256" s="2"/>
      <c r="AX1256" s="2"/>
      <c r="AY1256" s="2"/>
      <c r="AZ1256" s="2"/>
      <c r="BA1256" s="2"/>
      <c r="BB1256" s="2"/>
      <c r="BC1256" s="2"/>
      <c r="BD1256" s="2"/>
      <c r="BE1256" s="2"/>
      <c r="BF1256" s="2"/>
      <c r="BG1256" s="2"/>
      <c r="BH1256" s="2"/>
      <c r="BI1256" s="2"/>
      <c r="BJ1256" s="2"/>
      <c r="BK1256" s="2"/>
      <c r="BL1256" s="2"/>
      <c r="BM1256" s="2"/>
      <c r="BN1256" s="2"/>
      <c r="BO1256" s="2"/>
      <c r="BP1256" s="2"/>
      <c r="BQ1256" s="2"/>
      <c r="BR1256" s="2"/>
      <c r="BS1256" s="2"/>
      <c r="BT1256" s="2"/>
      <c r="BU1256" s="2"/>
      <c r="BV1256" s="2"/>
      <c r="BW1256" s="2"/>
      <c r="BX1256" s="2"/>
      <c r="BY1256" s="2"/>
      <c r="BZ1256" s="2"/>
      <c r="CA1256" s="2"/>
      <c r="CB1256" s="2"/>
      <c r="CC1256" s="2"/>
      <c r="CD1256" s="2"/>
      <c r="CE1256" s="2"/>
      <c r="CF1256" s="2"/>
      <c r="CG1256" s="2"/>
      <c r="CH1256" s="2"/>
      <c r="CI1256" s="2"/>
      <c r="CJ1256" s="2"/>
      <c r="CK1256" s="2"/>
      <c r="CL1256" s="2"/>
      <c r="CM1256" s="2"/>
      <c r="CN1256" s="2"/>
      <c r="CO1256" s="2"/>
      <c r="CP1256" s="2"/>
      <c r="CQ1256" s="2"/>
      <c r="CR1256" s="2"/>
      <c r="CS1256" s="2"/>
      <c r="CT1256" s="2"/>
      <c r="CU1256" s="2"/>
      <c r="CV1256" s="2"/>
      <c r="CW1256" s="2"/>
      <c r="CX1256" s="2"/>
      <c r="CY1256" s="2"/>
      <c r="CZ1256" s="2"/>
      <c r="DA1256" s="2"/>
      <c r="DB1256" s="2"/>
      <c r="DC1256" s="2"/>
      <c r="DD1256" s="2"/>
      <c r="DE1256" s="2"/>
      <c r="DF1256" s="2"/>
      <c r="DG1256" s="2"/>
      <c r="DH1256" s="2"/>
      <c r="DI1256" s="2"/>
      <c r="DJ1256" s="2"/>
      <c r="DK1256" s="2"/>
      <c r="DL1256" s="2"/>
      <c r="DM1256" s="2"/>
      <c r="DN1256" s="2"/>
      <c r="DO1256" s="2"/>
      <c r="DP1256" s="2"/>
    </row>
    <row r="1257" spans="9:120" ht="9.9499999999999993" customHeight="1">
      <c r="I1257" s="2"/>
      <c r="J1257" s="2"/>
      <c r="K1257" s="2"/>
      <c r="L1257" s="2"/>
      <c r="M1257" s="2"/>
      <c r="N1257" s="2"/>
      <c r="O1257" s="2"/>
      <c r="P1257" s="2"/>
      <c r="Q1257" s="2"/>
      <c r="R1257" s="2"/>
      <c r="S1257" s="2"/>
      <c r="T1257" s="2"/>
      <c r="U1257" s="2"/>
      <c r="V1257" s="2"/>
      <c r="W1257" s="2"/>
      <c r="X1257" s="2"/>
      <c r="Y1257" s="2"/>
      <c r="Z1257" s="2"/>
      <c r="AA1257" s="2"/>
      <c r="AB1257" s="2"/>
      <c r="AC1257" s="2"/>
      <c r="AD1257" s="2"/>
      <c r="AE1257" s="2"/>
      <c r="AF1257" s="2"/>
      <c r="AG1257" s="2"/>
      <c r="AH1257" s="2"/>
      <c r="AI1257" s="2"/>
      <c r="AJ1257" s="2"/>
      <c r="AK1257" s="2"/>
      <c r="AL1257" s="2"/>
      <c r="AM1257" s="2"/>
      <c r="AN1257" s="2"/>
      <c r="AO1257" s="2"/>
      <c r="AP1257" s="2"/>
      <c r="AQ1257" s="2"/>
      <c r="AR1257" s="2"/>
      <c r="AS1257" s="2"/>
      <c r="AT1257" s="2"/>
      <c r="AU1257" s="2"/>
      <c r="AV1257" s="2"/>
      <c r="AW1257" s="2"/>
      <c r="AX1257" s="2"/>
      <c r="AY1257" s="2"/>
      <c r="AZ1257" s="2"/>
      <c r="BA1257" s="2"/>
      <c r="BB1257" s="2"/>
      <c r="BC1257" s="2"/>
      <c r="BD1257" s="2"/>
      <c r="BE1257" s="2"/>
      <c r="BF1257" s="2"/>
      <c r="BG1257" s="2"/>
      <c r="BH1257" s="2"/>
      <c r="BI1257" s="2"/>
      <c r="BJ1257" s="2"/>
      <c r="BK1257" s="2"/>
      <c r="BL1257" s="2"/>
      <c r="BM1257" s="2"/>
      <c r="BN1257" s="2"/>
      <c r="BO1257" s="2"/>
      <c r="BP1257" s="2"/>
      <c r="BQ1257" s="2"/>
      <c r="BR1257" s="2"/>
      <c r="BS1257" s="2"/>
      <c r="BT1257" s="2"/>
      <c r="BU1257" s="2"/>
      <c r="BV1257" s="2"/>
      <c r="BW1257" s="2"/>
      <c r="BX1257" s="2"/>
      <c r="BY1257" s="2"/>
      <c r="BZ1257" s="2"/>
      <c r="CA1257" s="2"/>
      <c r="CB1257" s="2"/>
      <c r="CC1257" s="2"/>
      <c r="CD1257" s="2"/>
      <c r="CE1257" s="2"/>
      <c r="CF1257" s="2"/>
      <c r="CG1257" s="2"/>
      <c r="CH1257" s="2"/>
      <c r="CI1257" s="2"/>
      <c r="CJ1257" s="2"/>
      <c r="CK1257" s="2"/>
      <c r="CL1257" s="2"/>
      <c r="CM1257" s="2"/>
      <c r="CN1257" s="2"/>
      <c r="CO1257" s="2"/>
      <c r="CP1257" s="2"/>
      <c r="CQ1257" s="2"/>
      <c r="CR1257" s="2"/>
      <c r="CS1257" s="2"/>
      <c r="CT1257" s="2"/>
      <c r="CU1257" s="2"/>
      <c r="CV1257" s="2"/>
      <c r="CW1257" s="2"/>
      <c r="CX1257" s="2"/>
      <c r="CY1257" s="2"/>
      <c r="CZ1257" s="2"/>
      <c r="DA1257" s="2"/>
      <c r="DB1257" s="2"/>
      <c r="DC1257" s="2"/>
      <c r="DD1257" s="2"/>
      <c r="DE1257" s="2"/>
      <c r="DF1257" s="2"/>
      <c r="DG1257" s="2"/>
      <c r="DH1257" s="2"/>
      <c r="DI1257" s="2"/>
      <c r="DJ1257" s="2"/>
      <c r="DK1257" s="2"/>
      <c r="DL1257" s="2"/>
      <c r="DM1257" s="2"/>
      <c r="DN1257" s="2"/>
      <c r="DO1257" s="2"/>
      <c r="DP1257" s="2"/>
    </row>
    <row r="1258" spans="9:120" ht="9.9499999999999993" customHeight="1">
      <c r="I1258" s="2"/>
      <c r="J1258" s="2"/>
      <c r="K1258" s="2"/>
      <c r="L1258" s="2"/>
      <c r="M1258" s="2"/>
      <c r="N1258" s="2"/>
      <c r="O1258" s="2"/>
      <c r="P1258" s="2"/>
      <c r="Q1258" s="2"/>
      <c r="R1258" s="2"/>
      <c r="S1258" s="2"/>
      <c r="T1258" s="2"/>
      <c r="U1258" s="2"/>
      <c r="V1258" s="2"/>
      <c r="W1258" s="2"/>
      <c r="X1258" s="2"/>
      <c r="Y1258" s="2"/>
      <c r="Z1258" s="2"/>
      <c r="AA1258" s="2"/>
      <c r="AB1258" s="2"/>
      <c r="AC1258" s="2"/>
      <c r="AD1258" s="2"/>
      <c r="AE1258" s="2"/>
      <c r="AF1258" s="2"/>
      <c r="AG1258" s="2"/>
      <c r="AH1258" s="2"/>
      <c r="AI1258" s="2"/>
      <c r="AJ1258" s="2"/>
      <c r="AK1258" s="2"/>
      <c r="AL1258" s="2"/>
      <c r="AM1258" s="2"/>
      <c r="AN1258" s="2"/>
      <c r="AO1258" s="2"/>
      <c r="AP1258" s="2"/>
      <c r="AQ1258" s="2"/>
      <c r="AR1258" s="2"/>
      <c r="AS1258" s="2"/>
      <c r="AT1258" s="2"/>
      <c r="AU1258" s="2"/>
      <c r="AV1258" s="2"/>
      <c r="AW1258" s="2"/>
      <c r="AX1258" s="2"/>
      <c r="AY1258" s="2"/>
      <c r="AZ1258" s="2"/>
      <c r="BA1258" s="2"/>
      <c r="BB1258" s="2"/>
      <c r="BC1258" s="2"/>
      <c r="BD1258" s="2"/>
      <c r="BE1258" s="2"/>
      <c r="BF1258" s="2"/>
      <c r="BG1258" s="2"/>
      <c r="BH1258" s="2"/>
      <c r="BI1258" s="2"/>
      <c r="BJ1258" s="2"/>
      <c r="BK1258" s="2"/>
      <c r="BL1258" s="2"/>
      <c r="BM1258" s="2"/>
      <c r="BN1258" s="2"/>
      <c r="BO1258" s="2"/>
      <c r="BP1258" s="2"/>
      <c r="BQ1258" s="2"/>
      <c r="BR1258" s="2"/>
      <c r="BS1258" s="2"/>
      <c r="BT1258" s="2"/>
      <c r="BU1258" s="2"/>
      <c r="BV1258" s="2"/>
      <c r="BW1258" s="2"/>
      <c r="BX1258" s="2"/>
      <c r="BY1258" s="2"/>
      <c r="BZ1258" s="2"/>
      <c r="CA1258" s="2"/>
      <c r="CB1258" s="2"/>
      <c r="CC1258" s="2"/>
      <c r="CD1258" s="2"/>
      <c r="CE1258" s="2"/>
      <c r="CF1258" s="2"/>
      <c r="CG1258" s="2"/>
      <c r="CH1258" s="2"/>
      <c r="CI1258" s="2"/>
      <c r="CJ1258" s="2"/>
      <c r="CK1258" s="2"/>
      <c r="CL1258" s="2"/>
      <c r="CM1258" s="2"/>
      <c r="CN1258" s="2"/>
      <c r="CO1258" s="2"/>
      <c r="CP1258" s="2"/>
      <c r="CQ1258" s="2"/>
      <c r="CR1258" s="2"/>
      <c r="CS1258" s="2"/>
      <c r="CT1258" s="2"/>
      <c r="CU1258" s="2"/>
      <c r="CV1258" s="2"/>
      <c r="CW1258" s="2"/>
      <c r="CX1258" s="2"/>
      <c r="CY1258" s="2"/>
      <c r="CZ1258" s="2"/>
      <c r="DA1258" s="2"/>
      <c r="DB1258" s="2"/>
      <c r="DC1258" s="2"/>
      <c r="DD1258" s="2"/>
      <c r="DE1258" s="2"/>
      <c r="DF1258" s="2"/>
      <c r="DG1258" s="2"/>
      <c r="DH1258" s="2"/>
      <c r="DI1258" s="2"/>
      <c r="DJ1258" s="2"/>
      <c r="DK1258" s="2"/>
      <c r="DL1258" s="2"/>
      <c r="DM1258" s="2"/>
      <c r="DN1258" s="2"/>
      <c r="DO1258" s="2"/>
      <c r="DP1258" s="2"/>
    </row>
    <row r="1259" spans="9:120" ht="9.9499999999999993" customHeight="1">
      <c r="I1259" s="2"/>
      <c r="J1259" s="2"/>
      <c r="K1259" s="2"/>
      <c r="L1259" s="2"/>
      <c r="M1259" s="2"/>
      <c r="N1259" s="2"/>
      <c r="O1259" s="2"/>
      <c r="P1259" s="2"/>
      <c r="Q1259" s="2"/>
      <c r="R1259" s="2"/>
      <c r="S1259" s="2"/>
      <c r="T1259" s="2"/>
      <c r="U1259" s="2"/>
      <c r="V1259" s="2"/>
      <c r="W1259" s="2"/>
      <c r="X1259" s="2"/>
      <c r="Y1259" s="2"/>
      <c r="Z1259" s="2"/>
      <c r="AA1259" s="2"/>
      <c r="AB1259" s="2"/>
      <c r="AC1259" s="2"/>
      <c r="AD1259" s="2"/>
      <c r="AE1259" s="2"/>
      <c r="AF1259" s="2"/>
      <c r="AG1259" s="2"/>
      <c r="AH1259" s="2"/>
      <c r="AI1259" s="2"/>
      <c r="AJ1259" s="2"/>
      <c r="AK1259" s="2"/>
      <c r="AL1259" s="2"/>
      <c r="AM1259" s="2"/>
      <c r="AN1259" s="2"/>
      <c r="AO1259" s="2"/>
      <c r="AP1259" s="2"/>
      <c r="AQ1259" s="2"/>
      <c r="AR1259" s="2"/>
      <c r="AS1259" s="2"/>
      <c r="AT1259" s="2"/>
      <c r="AU1259" s="2"/>
      <c r="AV1259" s="2"/>
      <c r="AW1259" s="2"/>
      <c r="AX1259" s="2"/>
      <c r="AY1259" s="2"/>
      <c r="AZ1259" s="2"/>
      <c r="BA1259" s="2"/>
      <c r="BB1259" s="2"/>
      <c r="BC1259" s="2"/>
      <c r="BD1259" s="2"/>
      <c r="BE1259" s="2"/>
      <c r="BF1259" s="2"/>
      <c r="BG1259" s="2"/>
      <c r="BH1259" s="2"/>
      <c r="BI1259" s="2"/>
      <c r="BJ1259" s="2"/>
      <c r="BK1259" s="2"/>
      <c r="BL1259" s="2"/>
      <c r="BM1259" s="2"/>
      <c r="BN1259" s="2"/>
      <c r="BO1259" s="2"/>
      <c r="BP1259" s="2"/>
      <c r="BQ1259" s="2"/>
      <c r="BR1259" s="2"/>
      <c r="BS1259" s="2"/>
      <c r="BT1259" s="2"/>
      <c r="BU1259" s="2"/>
      <c r="BV1259" s="2"/>
      <c r="BW1259" s="2"/>
      <c r="BX1259" s="2"/>
      <c r="BY1259" s="2"/>
      <c r="BZ1259" s="2"/>
      <c r="CA1259" s="2"/>
      <c r="CB1259" s="2"/>
      <c r="CC1259" s="2"/>
      <c r="CD1259" s="2"/>
      <c r="CE1259" s="2"/>
      <c r="CF1259" s="2"/>
      <c r="CG1259" s="2"/>
      <c r="CH1259" s="2"/>
      <c r="CI1259" s="2"/>
      <c r="CJ1259" s="2"/>
      <c r="CK1259" s="2"/>
      <c r="CL1259" s="2"/>
      <c r="CM1259" s="2"/>
      <c r="CN1259" s="2"/>
      <c r="CO1259" s="2"/>
      <c r="CP1259" s="2"/>
      <c r="CQ1259" s="2"/>
      <c r="CR1259" s="2"/>
      <c r="CS1259" s="2"/>
      <c r="CT1259" s="2"/>
      <c r="CU1259" s="2"/>
      <c r="CV1259" s="2"/>
      <c r="CW1259" s="2"/>
      <c r="CX1259" s="2"/>
      <c r="CY1259" s="2"/>
      <c r="CZ1259" s="2"/>
      <c r="DA1259" s="2"/>
      <c r="DB1259" s="2"/>
      <c r="DC1259" s="2"/>
      <c r="DD1259" s="2"/>
      <c r="DE1259" s="2"/>
      <c r="DF1259" s="2"/>
      <c r="DG1259" s="2"/>
      <c r="DH1259" s="2"/>
      <c r="DI1259" s="2"/>
      <c r="DJ1259" s="2"/>
      <c r="DK1259" s="2"/>
      <c r="DL1259" s="2"/>
      <c r="DM1259" s="2"/>
      <c r="DN1259" s="2"/>
      <c r="DO1259" s="2"/>
      <c r="DP1259" s="2"/>
    </row>
    <row r="1260" spans="9:120" ht="9.9499999999999993" customHeight="1">
      <c r="I1260" s="2"/>
      <c r="J1260" s="2"/>
      <c r="K1260" s="2"/>
      <c r="L1260" s="2"/>
      <c r="M1260" s="2"/>
      <c r="N1260" s="2"/>
      <c r="O1260" s="2"/>
      <c r="P1260" s="2"/>
      <c r="Q1260" s="2"/>
      <c r="R1260" s="2"/>
      <c r="S1260" s="2"/>
      <c r="T1260" s="2"/>
      <c r="U1260" s="2"/>
      <c r="V1260" s="2"/>
      <c r="W1260" s="2"/>
      <c r="X1260" s="2"/>
      <c r="Y1260" s="2"/>
      <c r="Z1260" s="2"/>
      <c r="AA1260" s="2"/>
      <c r="AB1260" s="2"/>
      <c r="AC1260" s="2"/>
      <c r="AD1260" s="2"/>
      <c r="AE1260" s="2"/>
      <c r="AF1260" s="2"/>
      <c r="AG1260" s="2"/>
      <c r="AH1260" s="2"/>
      <c r="AI1260" s="2"/>
      <c r="AJ1260" s="2"/>
      <c r="AK1260" s="2"/>
      <c r="AL1260" s="2"/>
      <c r="AM1260" s="2"/>
      <c r="AN1260" s="2"/>
      <c r="AO1260" s="2"/>
      <c r="AP1260" s="2"/>
      <c r="AQ1260" s="2"/>
      <c r="AR1260" s="2"/>
      <c r="AS1260" s="2"/>
      <c r="AT1260" s="2"/>
      <c r="AU1260" s="2"/>
      <c r="AV1260" s="2"/>
      <c r="AW1260" s="2"/>
      <c r="AX1260" s="2"/>
      <c r="AY1260" s="2"/>
      <c r="AZ1260" s="2"/>
      <c r="BA1260" s="2"/>
      <c r="BB1260" s="2"/>
      <c r="BC1260" s="2"/>
      <c r="BD1260" s="2"/>
      <c r="BE1260" s="2"/>
      <c r="BF1260" s="2"/>
      <c r="BG1260" s="2"/>
      <c r="BH1260" s="2"/>
      <c r="BI1260" s="2"/>
      <c r="BJ1260" s="2"/>
      <c r="BK1260" s="2"/>
      <c r="BL1260" s="2"/>
      <c r="BM1260" s="2"/>
      <c r="BN1260" s="2"/>
      <c r="BO1260" s="2"/>
      <c r="BP1260" s="2"/>
      <c r="BQ1260" s="2"/>
      <c r="BR1260" s="2"/>
      <c r="BS1260" s="2"/>
      <c r="BT1260" s="2"/>
      <c r="BU1260" s="2"/>
      <c r="BV1260" s="2"/>
      <c r="BW1260" s="2"/>
      <c r="BX1260" s="2"/>
      <c r="BY1260" s="2"/>
      <c r="BZ1260" s="2"/>
      <c r="CA1260" s="2"/>
      <c r="CB1260" s="2"/>
      <c r="CC1260" s="2"/>
      <c r="CD1260" s="2"/>
      <c r="CE1260" s="2"/>
      <c r="CF1260" s="2"/>
      <c r="CG1260" s="2"/>
      <c r="CH1260" s="2"/>
      <c r="CI1260" s="2"/>
      <c r="CJ1260" s="2"/>
      <c r="CK1260" s="2"/>
      <c r="CL1260" s="2"/>
      <c r="CM1260" s="2"/>
      <c r="CN1260" s="2"/>
      <c r="CO1260" s="2"/>
      <c r="CP1260" s="2"/>
      <c r="CQ1260" s="2"/>
      <c r="CR1260" s="2"/>
      <c r="CS1260" s="2"/>
      <c r="CT1260" s="2"/>
      <c r="CU1260" s="2"/>
      <c r="CV1260" s="2"/>
      <c r="CW1260" s="2"/>
      <c r="CX1260" s="2"/>
      <c r="CY1260" s="2"/>
      <c r="CZ1260" s="2"/>
      <c r="DA1260" s="2"/>
      <c r="DB1260" s="2"/>
      <c r="DC1260" s="2"/>
      <c r="DD1260" s="2"/>
      <c r="DE1260" s="2"/>
      <c r="DF1260" s="2"/>
      <c r="DG1260" s="2"/>
      <c r="DH1260" s="2"/>
      <c r="DI1260" s="2"/>
      <c r="DJ1260" s="2"/>
      <c r="DK1260" s="2"/>
      <c r="DL1260" s="2"/>
      <c r="DM1260" s="2"/>
      <c r="DN1260" s="2"/>
      <c r="DO1260" s="2"/>
      <c r="DP1260" s="2"/>
    </row>
    <row r="1261" spans="9:120" ht="9.9499999999999993" customHeight="1">
      <c r="I1261" s="2"/>
      <c r="J1261" s="2"/>
      <c r="K1261" s="2"/>
      <c r="L1261" s="2"/>
      <c r="M1261" s="2"/>
      <c r="N1261" s="2"/>
      <c r="O1261" s="2"/>
      <c r="P1261" s="2"/>
      <c r="Q1261" s="2"/>
      <c r="R1261" s="2"/>
      <c r="S1261" s="2"/>
      <c r="T1261" s="2"/>
      <c r="U1261" s="2"/>
      <c r="V1261" s="2"/>
      <c r="W1261" s="2"/>
      <c r="X1261" s="2"/>
      <c r="Y1261" s="2"/>
      <c r="Z1261" s="2"/>
      <c r="AA1261" s="2"/>
      <c r="AB1261" s="2"/>
      <c r="AC1261" s="2"/>
      <c r="AD1261" s="2"/>
      <c r="AE1261" s="2"/>
      <c r="AF1261" s="2"/>
      <c r="AG1261" s="2"/>
      <c r="AH1261" s="2"/>
      <c r="AI1261" s="2"/>
      <c r="AJ1261" s="2"/>
      <c r="AK1261" s="2"/>
      <c r="AL1261" s="2"/>
      <c r="AM1261" s="2"/>
      <c r="AN1261" s="2"/>
      <c r="AO1261" s="2"/>
      <c r="AP1261" s="2"/>
      <c r="AQ1261" s="2"/>
      <c r="AR1261" s="2"/>
      <c r="AS1261" s="2"/>
      <c r="AT1261" s="2"/>
      <c r="AU1261" s="2"/>
      <c r="AV1261" s="2"/>
      <c r="AW1261" s="2"/>
      <c r="AX1261" s="2"/>
      <c r="AY1261" s="2"/>
      <c r="AZ1261" s="2"/>
      <c r="BA1261" s="2"/>
      <c r="BB1261" s="2"/>
      <c r="BC1261" s="2"/>
      <c r="BD1261" s="2"/>
      <c r="BE1261" s="2"/>
      <c r="BF1261" s="2"/>
      <c r="BG1261" s="2"/>
      <c r="BH1261" s="2"/>
      <c r="BI1261" s="2"/>
      <c r="BJ1261" s="2"/>
      <c r="BK1261" s="2"/>
      <c r="BL1261" s="2"/>
      <c r="BM1261" s="2"/>
      <c r="BN1261" s="2"/>
      <c r="BO1261" s="2"/>
      <c r="BP1261" s="2"/>
      <c r="BQ1261" s="2"/>
      <c r="BR1261" s="2"/>
      <c r="BS1261" s="2"/>
      <c r="BT1261" s="2"/>
      <c r="BU1261" s="2"/>
      <c r="BV1261" s="2"/>
      <c r="BW1261" s="2"/>
      <c r="BX1261" s="2"/>
      <c r="BY1261" s="2"/>
      <c r="BZ1261" s="2"/>
      <c r="CA1261" s="2"/>
      <c r="CB1261" s="2"/>
      <c r="CC1261" s="2"/>
      <c r="CD1261" s="2"/>
      <c r="CE1261" s="2"/>
      <c r="CF1261" s="2"/>
      <c r="CG1261" s="2"/>
      <c r="CH1261" s="2"/>
      <c r="CI1261" s="2"/>
      <c r="CJ1261" s="2"/>
      <c r="CK1261" s="2"/>
      <c r="CL1261" s="2"/>
      <c r="CM1261" s="2"/>
      <c r="CN1261" s="2"/>
      <c r="CO1261" s="2"/>
      <c r="CP1261" s="2"/>
      <c r="CQ1261" s="2"/>
      <c r="CR1261" s="2"/>
      <c r="CS1261" s="2"/>
      <c r="CT1261" s="2"/>
      <c r="CU1261" s="2"/>
      <c r="CV1261" s="2"/>
      <c r="CW1261" s="2"/>
      <c r="CX1261" s="2"/>
      <c r="CY1261" s="2"/>
      <c r="CZ1261" s="2"/>
      <c r="DA1261" s="2"/>
      <c r="DB1261" s="2"/>
      <c r="DC1261" s="2"/>
      <c r="DD1261" s="2"/>
      <c r="DE1261" s="2"/>
      <c r="DF1261" s="2"/>
      <c r="DG1261" s="2"/>
      <c r="DH1261" s="2"/>
      <c r="DI1261" s="2"/>
      <c r="DJ1261" s="2"/>
      <c r="DK1261" s="2"/>
      <c r="DL1261" s="2"/>
      <c r="DM1261" s="2"/>
      <c r="DN1261" s="2"/>
      <c r="DO1261" s="2"/>
      <c r="DP1261" s="2"/>
    </row>
    <row r="1262" spans="9:120" ht="9.9499999999999993" customHeight="1">
      <c r="I1262" s="2"/>
      <c r="J1262" s="2"/>
      <c r="K1262" s="2"/>
      <c r="L1262" s="2"/>
      <c r="M1262" s="2"/>
      <c r="N1262" s="2"/>
      <c r="O1262" s="2"/>
      <c r="P1262" s="2"/>
      <c r="Q1262" s="2"/>
      <c r="R1262" s="2"/>
      <c r="S1262" s="2"/>
      <c r="T1262" s="2"/>
      <c r="U1262" s="2"/>
      <c r="V1262" s="2"/>
      <c r="W1262" s="2"/>
      <c r="X1262" s="2"/>
      <c r="Y1262" s="2"/>
      <c r="Z1262" s="2"/>
      <c r="AA1262" s="2"/>
      <c r="AB1262" s="2"/>
      <c r="AC1262" s="2"/>
      <c r="AD1262" s="2"/>
      <c r="AE1262" s="2"/>
      <c r="AF1262" s="2"/>
      <c r="AG1262" s="2"/>
      <c r="AH1262" s="2"/>
      <c r="AI1262" s="2"/>
      <c r="AJ1262" s="2"/>
      <c r="AK1262" s="2"/>
      <c r="AL1262" s="2"/>
      <c r="AM1262" s="2"/>
      <c r="AN1262" s="2"/>
      <c r="AO1262" s="2"/>
      <c r="AP1262" s="2"/>
      <c r="AQ1262" s="2"/>
      <c r="AR1262" s="2"/>
      <c r="AS1262" s="2"/>
      <c r="AT1262" s="2"/>
      <c r="AU1262" s="2"/>
      <c r="AV1262" s="2"/>
      <c r="AW1262" s="2"/>
      <c r="AX1262" s="2"/>
      <c r="AY1262" s="2"/>
      <c r="AZ1262" s="2"/>
      <c r="BA1262" s="2"/>
      <c r="BB1262" s="2"/>
      <c r="BC1262" s="2"/>
      <c r="BD1262" s="2"/>
      <c r="BE1262" s="2"/>
      <c r="BF1262" s="2"/>
      <c r="BG1262" s="2"/>
      <c r="BH1262" s="2"/>
      <c r="BI1262" s="2"/>
      <c r="BJ1262" s="2"/>
      <c r="BK1262" s="2"/>
      <c r="BL1262" s="2"/>
      <c r="BM1262" s="2"/>
      <c r="BN1262" s="2"/>
      <c r="BO1262" s="2"/>
      <c r="BP1262" s="2"/>
      <c r="BQ1262" s="2"/>
      <c r="BR1262" s="2"/>
      <c r="BS1262" s="2"/>
      <c r="BT1262" s="2"/>
      <c r="BU1262" s="2"/>
      <c r="BV1262" s="2"/>
      <c r="BW1262" s="2"/>
      <c r="BX1262" s="2"/>
      <c r="BY1262" s="2"/>
      <c r="BZ1262" s="2"/>
      <c r="CA1262" s="2"/>
      <c r="CB1262" s="2"/>
      <c r="CC1262" s="2"/>
      <c r="CD1262" s="2"/>
      <c r="CE1262" s="2"/>
      <c r="CF1262" s="2"/>
      <c r="CG1262" s="2"/>
      <c r="CH1262" s="2"/>
      <c r="CI1262" s="2"/>
      <c r="CJ1262" s="2"/>
      <c r="CK1262" s="2"/>
      <c r="CL1262" s="2"/>
      <c r="CM1262" s="2"/>
      <c r="CN1262" s="2"/>
      <c r="CO1262" s="2"/>
      <c r="CP1262" s="2"/>
      <c r="CQ1262" s="2"/>
      <c r="CR1262" s="2"/>
      <c r="CS1262" s="2"/>
      <c r="CT1262" s="2"/>
      <c r="CU1262" s="2"/>
      <c r="CV1262" s="2"/>
      <c r="CW1262" s="2"/>
      <c r="CX1262" s="2"/>
      <c r="CY1262" s="2"/>
      <c r="CZ1262" s="2"/>
      <c r="DA1262" s="2"/>
      <c r="DB1262" s="2"/>
      <c r="DC1262" s="2"/>
      <c r="DD1262" s="2"/>
      <c r="DE1262" s="2"/>
      <c r="DF1262" s="2"/>
      <c r="DG1262" s="2"/>
      <c r="DH1262" s="2"/>
      <c r="DI1262" s="2"/>
      <c r="DJ1262" s="2"/>
      <c r="DK1262" s="2"/>
      <c r="DL1262" s="2"/>
      <c r="DM1262" s="2"/>
      <c r="DN1262" s="2"/>
      <c r="DO1262" s="2"/>
      <c r="DP1262" s="2"/>
    </row>
    <row r="1263" spans="9:120" ht="9.9499999999999993" customHeight="1">
      <c r="I1263" s="2"/>
      <c r="J1263" s="2"/>
      <c r="K1263" s="2"/>
      <c r="L1263" s="2"/>
      <c r="M1263" s="2"/>
      <c r="N1263" s="2"/>
      <c r="O1263" s="2"/>
      <c r="P1263" s="2"/>
      <c r="Q1263" s="2"/>
      <c r="R1263" s="2"/>
      <c r="S1263" s="2"/>
      <c r="T1263" s="2"/>
      <c r="U1263" s="2"/>
      <c r="V1263" s="2"/>
      <c r="W1263" s="2"/>
      <c r="X1263" s="2"/>
      <c r="Y1263" s="2"/>
      <c r="Z1263" s="2"/>
      <c r="AA1263" s="2"/>
      <c r="AB1263" s="2"/>
      <c r="AC1263" s="2"/>
      <c r="AD1263" s="2"/>
      <c r="AE1263" s="2"/>
      <c r="AF1263" s="2"/>
      <c r="AG1263" s="2"/>
      <c r="AH1263" s="2"/>
      <c r="AI1263" s="2"/>
      <c r="AJ1263" s="2"/>
      <c r="AK1263" s="2"/>
      <c r="AL1263" s="2"/>
      <c r="AM1263" s="2"/>
      <c r="AN1263" s="2"/>
      <c r="AO1263" s="2"/>
      <c r="AP1263" s="2"/>
      <c r="AQ1263" s="2"/>
      <c r="AR1263" s="2"/>
      <c r="AS1263" s="2"/>
      <c r="AT1263" s="2"/>
      <c r="AU1263" s="2"/>
      <c r="AV1263" s="2"/>
      <c r="AW1263" s="2"/>
      <c r="AX1263" s="2"/>
      <c r="AY1263" s="2"/>
      <c r="AZ1263" s="2"/>
      <c r="BA1263" s="2"/>
      <c r="BB1263" s="2"/>
      <c r="BC1263" s="2"/>
      <c r="BD1263" s="2"/>
      <c r="BE1263" s="2"/>
      <c r="BF1263" s="2"/>
      <c r="BG1263" s="2"/>
      <c r="BH1263" s="2"/>
      <c r="BI1263" s="2"/>
      <c r="BJ1263" s="2"/>
      <c r="BK1263" s="2"/>
      <c r="BL1263" s="2"/>
      <c r="BM1263" s="2"/>
      <c r="BN1263" s="2"/>
      <c r="BO1263" s="2"/>
      <c r="BP1263" s="2"/>
      <c r="BQ1263" s="2"/>
      <c r="BR1263" s="2"/>
      <c r="BS1263" s="2"/>
      <c r="BT1263" s="2"/>
      <c r="BU1263" s="2"/>
      <c r="BV1263" s="2"/>
      <c r="BW1263" s="2"/>
      <c r="BX1263" s="2"/>
      <c r="BY1263" s="2"/>
      <c r="BZ1263" s="2"/>
      <c r="CA1263" s="2"/>
      <c r="CB1263" s="2"/>
      <c r="CC1263" s="2"/>
      <c r="CD1263" s="2"/>
      <c r="CE1263" s="2"/>
      <c r="CF1263" s="2"/>
      <c r="CG1263" s="2"/>
      <c r="CH1263" s="2"/>
      <c r="CI1263" s="2"/>
      <c r="CJ1263" s="2"/>
      <c r="CK1263" s="2"/>
      <c r="CL1263" s="2"/>
      <c r="CM1263" s="2"/>
      <c r="CN1263" s="2"/>
      <c r="CO1263" s="2"/>
      <c r="CP1263" s="2"/>
      <c r="CQ1263" s="2"/>
      <c r="CR1263" s="2"/>
      <c r="CS1263" s="2"/>
      <c r="CT1263" s="2"/>
      <c r="CU1263" s="2"/>
      <c r="CV1263" s="2"/>
      <c r="CW1263" s="2"/>
      <c r="CX1263" s="2"/>
      <c r="CY1263" s="2"/>
      <c r="CZ1263" s="2"/>
      <c r="DA1263" s="2"/>
      <c r="DB1263" s="2"/>
      <c r="DC1263" s="2"/>
      <c r="DD1263" s="2"/>
      <c r="DE1263" s="2"/>
      <c r="DF1263" s="2"/>
      <c r="DG1263" s="2"/>
      <c r="DH1263" s="2"/>
      <c r="DI1263" s="2"/>
      <c r="DJ1263" s="2"/>
      <c r="DK1263" s="2"/>
      <c r="DL1263" s="2"/>
      <c r="DM1263" s="2"/>
      <c r="DN1263" s="2"/>
      <c r="DO1263" s="2"/>
      <c r="DP1263" s="2"/>
    </row>
    <row r="1264" spans="9:120" ht="9.9499999999999993" customHeight="1">
      <c r="I1264" s="2"/>
      <c r="J1264" s="2"/>
      <c r="K1264" s="2"/>
      <c r="L1264" s="2"/>
      <c r="M1264" s="2"/>
      <c r="N1264" s="2"/>
      <c r="O1264" s="2"/>
      <c r="P1264" s="2"/>
      <c r="Q1264" s="2"/>
      <c r="R1264" s="2"/>
      <c r="S1264" s="2"/>
      <c r="T1264" s="2"/>
      <c r="U1264" s="2"/>
      <c r="V1264" s="2"/>
      <c r="W1264" s="2"/>
      <c r="X1264" s="2"/>
      <c r="Y1264" s="2"/>
      <c r="Z1264" s="2"/>
      <c r="AA1264" s="2"/>
      <c r="AB1264" s="2"/>
      <c r="AC1264" s="2"/>
      <c r="AD1264" s="2"/>
      <c r="AE1264" s="2"/>
      <c r="AF1264" s="2"/>
      <c r="AG1264" s="2"/>
      <c r="AH1264" s="2"/>
      <c r="AI1264" s="2"/>
      <c r="AJ1264" s="2"/>
      <c r="AK1264" s="2"/>
      <c r="AL1264" s="2"/>
      <c r="AM1264" s="2"/>
      <c r="AN1264" s="2"/>
      <c r="AO1264" s="2"/>
      <c r="AP1264" s="2"/>
      <c r="AQ1264" s="2"/>
      <c r="AR1264" s="2"/>
      <c r="AS1264" s="2"/>
      <c r="AT1264" s="2"/>
      <c r="AU1264" s="2"/>
      <c r="AV1264" s="2"/>
      <c r="AW1264" s="2"/>
      <c r="AX1264" s="2"/>
      <c r="AY1264" s="2"/>
      <c r="AZ1264" s="2"/>
      <c r="BA1264" s="2"/>
      <c r="BB1264" s="2"/>
      <c r="BC1264" s="2"/>
      <c r="BD1264" s="2"/>
      <c r="BE1264" s="2"/>
      <c r="BF1264" s="2"/>
      <c r="BG1264" s="2"/>
      <c r="BH1264" s="2"/>
      <c r="BI1264" s="2"/>
      <c r="BJ1264" s="2"/>
      <c r="BK1264" s="2"/>
      <c r="BL1264" s="2"/>
      <c r="BM1264" s="2"/>
      <c r="BN1264" s="2"/>
      <c r="BO1264" s="2"/>
      <c r="BP1264" s="2"/>
      <c r="BQ1264" s="2"/>
      <c r="BR1264" s="2"/>
      <c r="BS1264" s="2"/>
      <c r="BT1264" s="2"/>
      <c r="BU1264" s="2"/>
      <c r="BV1264" s="2"/>
      <c r="BW1264" s="2"/>
      <c r="BX1264" s="2"/>
      <c r="BY1264" s="2"/>
      <c r="BZ1264" s="2"/>
      <c r="CA1264" s="2"/>
      <c r="CB1264" s="2"/>
      <c r="CC1264" s="2"/>
      <c r="CD1264" s="2"/>
      <c r="CE1264" s="2"/>
      <c r="CF1264" s="2"/>
      <c r="CG1264" s="2"/>
      <c r="CH1264" s="2"/>
      <c r="CI1264" s="2"/>
      <c r="CJ1264" s="2"/>
      <c r="CK1264" s="2"/>
      <c r="CL1264" s="2"/>
      <c r="CM1264" s="2"/>
      <c r="CN1264" s="2"/>
      <c r="CO1264" s="2"/>
      <c r="CP1264" s="2"/>
      <c r="CQ1264" s="2"/>
      <c r="CR1264" s="2"/>
      <c r="CS1264" s="2"/>
      <c r="CT1264" s="2"/>
      <c r="CU1264" s="2"/>
      <c r="CV1264" s="2"/>
      <c r="CW1264" s="2"/>
      <c r="CX1264" s="2"/>
      <c r="CY1264" s="2"/>
      <c r="CZ1264" s="2"/>
      <c r="DA1264" s="2"/>
      <c r="DB1264" s="2"/>
      <c r="DC1264" s="2"/>
      <c r="DD1264" s="2"/>
      <c r="DE1264" s="2"/>
      <c r="DF1264" s="2"/>
      <c r="DG1264" s="2"/>
      <c r="DH1264" s="2"/>
      <c r="DI1264" s="2"/>
      <c r="DJ1264" s="2"/>
      <c r="DK1264" s="2"/>
      <c r="DL1264" s="2"/>
      <c r="DM1264" s="2"/>
      <c r="DN1264" s="2"/>
      <c r="DO1264" s="2"/>
      <c r="DP1264" s="2"/>
    </row>
    <row r="1265" spans="9:120" ht="9.9499999999999993" customHeight="1">
      <c r="I1265" s="2"/>
      <c r="J1265" s="2"/>
      <c r="K1265" s="2"/>
      <c r="L1265" s="2"/>
      <c r="M1265" s="2"/>
      <c r="N1265" s="2"/>
      <c r="O1265" s="2"/>
      <c r="P1265" s="2"/>
      <c r="Q1265" s="2"/>
      <c r="R1265" s="2"/>
      <c r="S1265" s="2"/>
      <c r="T1265" s="2"/>
      <c r="U1265" s="2"/>
      <c r="V1265" s="2"/>
      <c r="W1265" s="2"/>
      <c r="X1265" s="2"/>
      <c r="Y1265" s="2"/>
      <c r="Z1265" s="2"/>
      <c r="AA1265" s="2"/>
      <c r="AB1265" s="2"/>
      <c r="AC1265" s="2"/>
      <c r="AD1265" s="2"/>
      <c r="AE1265" s="2"/>
      <c r="AF1265" s="2"/>
      <c r="AG1265" s="2"/>
      <c r="AH1265" s="2"/>
      <c r="AI1265" s="2"/>
      <c r="AJ1265" s="2"/>
      <c r="AK1265" s="2"/>
      <c r="AL1265" s="2"/>
      <c r="AM1265" s="2"/>
      <c r="AN1265" s="2"/>
      <c r="AO1265" s="2"/>
      <c r="AP1265" s="2"/>
      <c r="AQ1265" s="2"/>
      <c r="AR1265" s="2"/>
      <c r="AS1265" s="2"/>
      <c r="AT1265" s="2"/>
      <c r="AU1265" s="2"/>
      <c r="AV1265" s="2"/>
      <c r="AW1265" s="2"/>
      <c r="AX1265" s="2"/>
      <c r="AY1265" s="2"/>
      <c r="AZ1265" s="2"/>
      <c r="BA1265" s="2"/>
      <c r="BB1265" s="2"/>
      <c r="BC1265" s="2"/>
      <c r="BD1265" s="2"/>
      <c r="BE1265" s="2"/>
      <c r="BF1265" s="2"/>
      <c r="BG1265" s="2"/>
      <c r="BH1265" s="2"/>
      <c r="BI1265" s="2"/>
      <c r="BJ1265" s="2"/>
      <c r="BK1265" s="2"/>
      <c r="BL1265" s="2"/>
      <c r="BM1265" s="2"/>
      <c r="BN1265" s="2"/>
      <c r="BO1265" s="2"/>
      <c r="BP1265" s="2"/>
      <c r="BQ1265" s="2"/>
      <c r="BR1265" s="2"/>
      <c r="BS1265" s="2"/>
      <c r="BT1265" s="2"/>
      <c r="BU1265" s="2"/>
      <c r="BV1265" s="2"/>
      <c r="BW1265" s="2"/>
      <c r="BX1265" s="2"/>
      <c r="BY1265" s="2"/>
      <c r="BZ1265" s="2"/>
      <c r="CA1265" s="2"/>
      <c r="CB1265" s="2"/>
      <c r="CC1265" s="2"/>
      <c r="CD1265" s="2"/>
      <c r="CE1265" s="2"/>
      <c r="CF1265" s="2"/>
      <c r="CG1265" s="2"/>
      <c r="CH1265" s="2"/>
      <c r="CI1265" s="2"/>
      <c r="CJ1265" s="2"/>
      <c r="CK1265" s="2"/>
      <c r="CL1265" s="2"/>
      <c r="CM1265" s="2"/>
      <c r="CN1265" s="2"/>
      <c r="CO1265" s="2"/>
      <c r="CP1265" s="2"/>
      <c r="CQ1265" s="2"/>
      <c r="CR1265" s="2"/>
      <c r="CS1265" s="2"/>
      <c r="CT1265" s="2"/>
      <c r="CU1265" s="2"/>
      <c r="CV1265" s="2"/>
      <c r="CW1265" s="2"/>
      <c r="CX1265" s="2"/>
      <c r="CY1265" s="2"/>
      <c r="CZ1265" s="2"/>
      <c r="DA1265" s="2"/>
      <c r="DB1265" s="2"/>
      <c r="DC1265" s="2"/>
      <c r="DD1265" s="2"/>
      <c r="DE1265" s="2"/>
      <c r="DF1265" s="2"/>
      <c r="DG1265" s="2"/>
      <c r="DH1265" s="2"/>
      <c r="DI1265" s="2"/>
      <c r="DJ1265" s="2"/>
      <c r="DK1265" s="2"/>
      <c r="DL1265" s="2"/>
      <c r="DM1265" s="2"/>
      <c r="DN1265" s="2"/>
      <c r="DO1265" s="2"/>
      <c r="DP1265" s="2"/>
    </row>
    <row r="1266" spans="9:120" ht="9.9499999999999993" customHeight="1">
      <c r="I1266" s="2"/>
      <c r="J1266" s="2"/>
      <c r="K1266" s="2"/>
      <c r="L1266" s="2"/>
      <c r="M1266" s="2"/>
      <c r="N1266" s="2"/>
      <c r="O1266" s="2"/>
      <c r="P1266" s="2"/>
      <c r="Q1266" s="2"/>
      <c r="R1266" s="2"/>
      <c r="S1266" s="2"/>
      <c r="T1266" s="2"/>
      <c r="U1266" s="2"/>
      <c r="V1266" s="2"/>
      <c r="W1266" s="2"/>
      <c r="X1266" s="2"/>
      <c r="Y1266" s="2"/>
      <c r="Z1266" s="2"/>
      <c r="AA1266" s="2"/>
      <c r="AB1266" s="2"/>
      <c r="AC1266" s="2"/>
      <c r="AD1266" s="2"/>
      <c r="AE1266" s="2"/>
      <c r="AF1266" s="2"/>
      <c r="AG1266" s="2"/>
      <c r="AH1266" s="2"/>
      <c r="AI1266" s="2"/>
      <c r="AJ1266" s="2"/>
      <c r="AK1266" s="2"/>
      <c r="AL1266" s="2"/>
      <c r="AM1266" s="2"/>
      <c r="AN1266" s="2"/>
      <c r="AO1266" s="2"/>
      <c r="AP1266" s="2"/>
      <c r="AQ1266" s="2"/>
      <c r="AR1266" s="2"/>
      <c r="AS1266" s="2"/>
      <c r="AT1266" s="2"/>
      <c r="AU1266" s="2"/>
      <c r="AV1266" s="2"/>
      <c r="AW1266" s="2"/>
      <c r="AX1266" s="2"/>
      <c r="AY1266" s="2"/>
      <c r="AZ1266" s="2"/>
      <c r="BA1266" s="2"/>
      <c r="BB1266" s="2"/>
      <c r="BC1266" s="2"/>
      <c r="BD1266" s="2"/>
      <c r="BE1266" s="2"/>
      <c r="BF1266" s="2"/>
      <c r="BG1266" s="2"/>
      <c r="BH1266" s="2"/>
      <c r="BI1266" s="2"/>
      <c r="BJ1266" s="2"/>
      <c r="BK1266" s="2"/>
      <c r="BL1266" s="2"/>
      <c r="BM1266" s="2"/>
      <c r="BN1266" s="2"/>
      <c r="BO1266" s="2"/>
      <c r="BP1266" s="2"/>
      <c r="BQ1266" s="2"/>
      <c r="BR1266" s="2"/>
      <c r="BS1266" s="2"/>
      <c r="BT1266" s="2"/>
      <c r="BU1266" s="2"/>
      <c r="BV1266" s="2"/>
      <c r="BW1266" s="2"/>
      <c r="BX1266" s="2"/>
      <c r="BY1266" s="2"/>
      <c r="BZ1266" s="2"/>
      <c r="CA1266" s="2"/>
      <c r="CB1266" s="2"/>
      <c r="CC1266" s="2"/>
      <c r="CD1266" s="2"/>
      <c r="CE1266" s="2"/>
      <c r="CF1266" s="2"/>
      <c r="CG1266" s="2"/>
      <c r="CH1266" s="2"/>
      <c r="CI1266" s="2"/>
      <c r="CJ1266" s="2"/>
      <c r="CK1266" s="2"/>
      <c r="CL1266" s="2"/>
      <c r="CM1266" s="2"/>
      <c r="CN1266" s="2"/>
      <c r="CO1266" s="2"/>
      <c r="CP1266" s="2"/>
      <c r="CQ1266" s="2"/>
      <c r="CR1266" s="2"/>
      <c r="CS1266" s="2"/>
      <c r="CT1266" s="2"/>
      <c r="CU1266" s="2"/>
      <c r="CV1266" s="2"/>
      <c r="CW1266" s="2"/>
      <c r="CX1266" s="2"/>
      <c r="CY1266" s="2"/>
      <c r="CZ1266" s="2"/>
      <c r="DA1266" s="2"/>
      <c r="DB1266" s="2"/>
      <c r="DC1266" s="2"/>
      <c r="DD1266" s="2"/>
      <c r="DE1266" s="2"/>
      <c r="DF1266" s="2"/>
      <c r="DG1266" s="2"/>
      <c r="DH1266" s="2"/>
      <c r="DI1266" s="2"/>
      <c r="DJ1266" s="2"/>
      <c r="DK1266" s="2"/>
      <c r="DL1266" s="2"/>
      <c r="DM1266" s="2"/>
      <c r="DN1266" s="2"/>
      <c r="DO1266" s="2"/>
      <c r="DP1266" s="2"/>
    </row>
    <row r="1267" spans="9:120" ht="9.9499999999999993" customHeight="1">
      <c r="I1267" s="2"/>
      <c r="J1267" s="2"/>
      <c r="K1267" s="2"/>
      <c r="L1267" s="2"/>
      <c r="M1267" s="2"/>
      <c r="N1267" s="2"/>
      <c r="O1267" s="2"/>
      <c r="P1267" s="2"/>
      <c r="Q1267" s="2"/>
      <c r="R1267" s="2"/>
      <c r="S1267" s="2"/>
      <c r="T1267" s="2"/>
      <c r="U1267" s="2"/>
      <c r="V1267" s="2"/>
      <c r="W1267" s="2"/>
      <c r="X1267" s="2"/>
      <c r="Y1267" s="2"/>
      <c r="Z1267" s="2"/>
      <c r="AA1267" s="2"/>
      <c r="AB1267" s="2"/>
      <c r="AC1267" s="2"/>
      <c r="AD1267" s="2"/>
      <c r="AE1267" s="2"/>
      <c r="AF1267" s="2"/>
      <c r="AG1267" s="2"/>
      <c r="AH1267" s="2"/>
      <c r="AI1267" s="2"/>
      <c r="AJ1267" s="2"/>
      <c r="AK1267" s="2"/>
      <c r="AL1267" s="2"/>
      <c r="AM1267" s="2"/>
      <c r="AN1267" s="2"/>
      <c r="AO1267" s="2"/>
      <c r="AP1267" s="2"/>
      <c r="AQ1267" s="2"/>
      <c r="AR1267" s="2"/>
      <c r="AS1267" s="2"/>
      <c r="AT1267" s="2"/>
      <c r="AU1267" s="2"/>
      <c r="AV1267" s="2"/>
      <c r="AW1267" s="2"/>
      <c r="AX1267" s="2"/>
      <c r="AY1267" s="2"/>
      <c r="AZ1267" s="2"/>
      <c r="BA1267" s="2"/>
      <c r="BB1267" s="2"/>
      <c r="BC1267" s="2"/>
      <c r="BD1267" s="2"/>
      <c r="BE1267" s="2"/>
      <c r="BF1267" s="2"/>
      <c r="BG1267" s="2"/>
      <c r="BH1267" s="2"/>
      <c r="BI1267" s="2"/>
      <c r="BJ1267" s="2"/>
      <c r="BK1267" s="2"/>
      <c r="BL1267" s="2"/>
      <c r="BM1267" s="2"/>
      <c r="BN1267" s="2"/>
      <c r="BO1267" s="2"/>
      <c r="BP1267" s="2"/>
      <c r="BQ1267" s="2"/>
      <c r="BR1267" s="2"/>
      <c r="BS1267" s="2"/>
      <c r="BT1267" s="2"/>
      <c r="BU1267" s="2"/>
      <c r="BV1267" s="2"/>
      <c r="BW1267" s="2"/>
      <c r="BX1267" s="2"/>
      <c r="BY1267" s="2"/>
      <c r="BZ1267" s="2"/>
      <c r="CA1267" s="2"/>
      <c r="CB1267" s="2"/>
      <c r="CC1267" s="2"/>
      <c r="CD1267" s="2"/>
      <c r="CE1267" s="2"/>
      <c r="CF1267" s="2"/>
      <c r="CG1267" s="2"/>
      <c r="CH1267" s="2"/>
      <c r="CI1267" s="2"/>
      <c r="CJ1267" s="2"/>
      <c r="CK1267" s="2"/>
      <c r="CL1267" s="2"/>
      <c r="CM1267" s="2"/>
      <c r="CN1267" s="2"/>
      <c r="CO1267" s="2"/>
      <c r="CP1267" s="2"/>
      <c r="CQ1267" s="2"/>
      <c r="CR1267" s="2"/>
      <c r="CS1267" s="2"/>
      <c r="CT1267" s="2"/>
      <c r="CU1267" s="2"/>
      <c r="CV1267" s="2"/>
      <c r="CW1267" s="2"/>
      <c r="CX1267" s="2"/>
      <c r="CY1267" s="2"/>
      <c r="CZ1267" s="2"/>
      <c r="DA1267" s="2"/>
      <c r="DB1267" s="2"/>
      <c r="DC1267" s="2"/>
      <c r="DD1267" s="2"/>
      <c r="DE1267" s="2"/>
      <c r="DF1267" s="2"/>
      <c r="DG1267" s="2"/>
      <c r="DH1267" s="2"/>
      <c r="DI1267" s="2"/>
      <c r="DJ1267" s="2"/>
      <c r="DK1267" s="2"/>
      <c r="DL1267" s="2"/>
      <c r="DM1267" s="2"/>
      <c r="DN1267" s="2"/>
      <c r="DO1267" s="2"/>
      <c r="DP1267" s="2"/>
    </row>
    <row r="1268" spans="9:120" ht="9.9499999999999993" customHeight="1">
      <c r="I1268" s="2"/>
      <c r="J1268" s="2"/>
      <c r="K1268" s="2"/>
      <c r="L1268" s="2"/>
      <c r="M1268" s="2"/>
      <c r="N1268" s="2"/>
      <c r="O1268" s="2"/>
      <c r="P1268" s="2"/>
      <c r="Q1268" s="2"/>
      <c r="R1268" s="2"/>
      <c r="S1268" s="2"/>
      <c r="T1268" s="2"/>
      <c r="U1268" s="2"/>
      <c r="V1268" s="2"/>
      <c r="W1268" s="2"/>
      <c r="X1268" s="2"/>
      <c r="Y1268" s="2"/>
      <c r="Z1268" s="2"/>
      <c r="AA1268" s="2"/>
      <c r="AB1268" s="2"/>
      <c r="AC1268" s="2"/>
      <c r="AD1268" s="2"/>
      <c r="AE1268" s="2"/>
      <c r="AF1268" s="2"/>
      <c r="AG1268" s="2"/>
      <c r="AH1268" s="2"/>
      <c r="AI1268" s="2"/>
      <c r="AJ1268" s="2"/>
      <c r="AK1268" s="2"/>
      <c r="AL1268" s="2"/>
      <c r="AM1268" s="2"/>
      <c r="AN1268" s="2"/>
      <c r="AO1268" s="2"/>
      <c r="AP1268" s="2"/>
      <c r="AQ1268" s="2"/>
      <c r="AR1268" s="2"/>
      <c r="AS1268" s="2"/>
      <c r="AT1268" s="2"/>
      <c r="AU1268" s="2"/>
      <c r="AV1268" s="2"/>
      <c r="AW1268" s="2"/>
      <c r="AX1268" s="2"/>
      <c r="AY1268" s="2"/>
      <c r="AZ1268" s="2"/>
      <c r="BA1268" s="2"/>
      <c r="BB1268" s="2"/>
      <c r="BC1268" s="2"/>
      <c r="BD1268" s="2"/>
      <c r="BE1268" s="2"/>
      <c r="BF1268" s="2"/>
      <c r="BG1268" s="2"/>
      <c r="BH1268" s="2"/>
      <c r="BI1268" s="2"/>
      <c r="BJ1268" s="2"/>
      <c r="BK1268" s="2"/>
      <c r="BL1268" s="2"/>
      <c r="BM1268" s="2"/>
      <c r="BN1268" s="2"/>
      <c r="BO1268" s="2"/>
      <c r="BP1268" s="2"/>
      <c r="BQ1268" s="2"/>
      <c r="BR1268" s="2"/>
      <c r="BS1268" s="2"/>
      <c r="BT1268" s="2"/>
      <c r="BU1268" s="2"/>
      <c r="BV1268" s="2"/>
      <c r="BW1268" s="2"/>
      <c r="BX1268" s="2"/>
      <c r="BY1268" s="2"/>
      <c r="BZ1268" s="2"/>
      <c r="CA1268" s="2"/>
      <c r="CB1268" s="2"/>
      <c r="CC1268" s="2"/>
      <c r="CD1268" s="2"/>
      <c r="CE1268" s="2"/>
      <c r="CF1268" s="2"/>
      <c r="CG1268" s="2"/>
      <c r="CH1268" s="2"/>
      <c r="CI1268" s="2"/>
      <c r="CJ1268" s="2"/>
      <c r="CK1268" s="2"/>
      <c r="CL1268" s="2"/>
      <c r="CM1268" s="2"/>
      <c r="CN1268" s="2"/>
      <c r="CO1268" s="2"/>
      <c r="CP1268" s="2"/>
      <c r="CQ1268" s="2"/>
      <c r="CR1268" s="2"/>
      <c r="CS1268" s="2"/>
      <c r="CT1268" s="2"/>
      <c r="CU1268" s="2"/>
      <c r="CV1268" s="2"/>
      <c r="CW1268" s="2"/>
      <c r="CX1268" s="2"/>
      <c r="CY1268" s="2"/>
      <c r="CZ1268" s="2"/>
      <c r="DA1268" s="2"/>
      <c r="DB1268" s="2"/>
      <c r="DC1268" s="2"/>
      <c r="DD1268" s="2"/>
      <c r="DE1268" s="2"/>
      <c r="DF1268" s="2"/>
      <c r="DG1268" s="2"/>
      <c r="DH1268" s="2"/>
      <c r="DI1268" s="2"/>
      <c r="DJ1268" s="2"/>
      <c r="DK1268" s="2"/>
      <c r="DL1268" s="2"/>
      <c r="DM1268" s="2"/>
      <c r="DN1268" s="2"/>
      <c r="DO1268" s="2"/>
      <c r="DP1268" s="2"/>
    </row>
    <row r="1269" spans="9:120" ht="9.9499999999999993" customHeight="1">
      <c r="I1269" s="2"/>
      <c r="J1269" s="2"/>
      <c r="K1269" s="2"/>
      <c r="L1269" s="2"/>
      <c r="M1269" s="2"/>
      <c r="N1269" s="2"/>
      <c r="O1269" s="2"/>
      <c r="P1269" s="2"/>
      <c r="Q1269" s="2"/>
      <c r="R1269" s="2"/>
      <c r="S1269" s="2"/>
      <c r="T1269" s="2"/>
      <c r="U1269" s="2"/>
      <c r="V1269" s="2"/>
      <c r="W1269" s="2"/>
      <c r="X1269" s="2"/>
      <c r="Y1269" s="2"/>
      <c r="Z1269" s="2"/>
      <c r="AA1269" s="2"/>
      <c r="AB1269" s="2"/>
      <c r="AC1269" s="2"/>
      <c r="AD1269" s="2"/>
      <c r="AE1269" s="2"/>
      <c r="AF1269" s="2"/>
      <c r="AG1269" s="2"/>
      <c r="AH1269" s="2"/>
      <c r="AI1269" s="2"/>
      <c r="AJ1269" s="2"/>
      <c r="AK1269" s="2"/>
      <c r="AL1269" s="2"/>
      <c r="AM1269" s="2"/>
      <c r="AN1269" s="2"/>
      <c r="AO1269" s="2"/>
      <c r="AP1269" s="2"/>
      <c r="AQ1269" s="2"/>
      <c r="AR1269" s="2"/>
      <c r="AS1269" s="2"/>
      <c r="AT1269" s="2"/>
      <c r="AU1269" s="2"/>
      <c r="AV1269" s="2"/>
      <c r="AW1269" s="2"/>
      <c r="AX1269" s="2"/>
      <c r="AY1269" s="2"/>
      <c r="AZ1269" s="2"/>
      <c r="BA1269" s="2"/>
      <c r="BB1269" s="2"/>
      <c r="BC1269" s="2"/>
      <c r="BD1269" s="2"/>
      <c r="BE1269" s="2"/>
      <c r="BF1269" s="2"/>
      <c r="BG1269" s="2"/>
      <c r="BH1269" s="2"/>
      <c r="BI1269" s="2"/>
      <c r="BJ1269" s="2"/>
      <c r="BK1269" s="2"/>
      <c r="BL1269" s="2"/>
      <c r="BM1269" s="2"/>
      <c r="BN1269" s="2"/>
      <c r="BO1269" s="2"/>
      <c r="BP1269" s="2"/>
      <c r="BQ1269" s="2"/>
      <c r="BR1269" s="2"/>
      <c r="BS1269" s="2"/>
      <c r="BT1269" s="2"/>
      <c r="BU1269" s="2"/>
      <c r="BV1269" s="2"/>
      <c r="BW1269" s="2"/>
      <c r="BX1269" s="2"/>
      <c r="BY1269" s="2"/>
      <c r="BZ1269" s="2"/>
      <c r="CA1269" s="2"/>
      <c r="CB1269" s="2"/>
      <c r="CC1269" s="2"/>
      <c r="CD1269" s="2"/>
      <c r="CE1269" s="2"/>
      <c r="CF1269" s="2"/>
      <c r="CG1269" s="2"/>
      <c r="CH1269" s="2"/>
      <c r="CI1269" s="2"/>
      <c r="CJ1269" s="2"/>
      <c r="CK1269" s="2"/>
      <c r="CL1269" s="2"/>
      <c r="CM1269" s="2"/>
      <c r="CN1269" s="2"/>
      <c r="CO1269" s="2"/>
      <c r="CP1269" s="2"/>
      <c r="CQ1269" s="2"/>
      <c r="CR1269" s="2"/>
      <c r="CS1269" s="2"/>
      <c r="CT1269" s="2"/>
      <c r="CU1269" s="2"/>
      <c r="CV1269" s="2"/>
      <c r="CW1269" s="2"/>
      <c r="CX1269" s="2"/>
      <c r="CY1269" s="2"/>
      <c r="CZ1269" s="2"/>
      <c r="DA1269" s="2"/>
      <c r="DB1269" s="2"/>
      <c r="DC1269" s="2"/>
      <c r="DD1269" s="2"/>
      <c r="DE1269" s="2"/>
      <c r="DF1269" s="2"/>
      <c r="DG1269" s="2"/>
      <c r="DH1269" s="2"/>
      <c r="DI1269" s="2"/>
      <c r="DJ1269" s="2"/>
      <c r="DK1269" s="2"/>
      <c r="DL1269" s="2"/>
      <c r="DM1269" s="2"/>
      <c r="DN1269" s="2"/>
      <c r="DO1269" s="2"/>
      <c r="DP1269" s="2"/>
    </row>
    <row r="1270" spans="9:120" ht="9.9499999999999993" customHeight="1">
      <c r="I1270" s="2"/>
      <c r="J1270" s="2"/>
      <c r="K1270" s="2"/>
      <c r="L1270" s="2"/>
      <c r="M1270" s="2"/>
      <c r="N1270" s="2"/>
      <c r="O1270" s="2"/>
      <c r="P1270" s="2"/>
      <c r="Q1270" s="2"/>
      <c r="R1270" s="2"/>
      <c r="S1270" s="2"/>
      <c r="T1270" s="2"/>
      <c r="U1270" s="2"/>
      <c r="V1270" s="2"/>
      <c r="W1270" s="2"/>
      <c r="X1270" s="2"/>
      <c r="Y1270" s="2"/>
      <c r="Z1270" s="2"/>
      <c r="AA1270" s="2"/>
      <c r="AB1270" s="2"/>
      <c r="AC1270" s="2"/>
      <c r="AD1270" s="2"/>
      <c r="AE1270" s="2"/>
      <c r="AF1270" s="2"/>
      <c r="AG1270" s="2"/>
      <c r="AH1270" s="2"/>
      <c r="AI1270" s="2"/>
      <c r="AJ1270" s="2"/>
      <c r="AK1270" s="2"/>
      <c r="AL1270" s="2"/>
      <c r="AM1270" s="2"/>
      <c r="AN1270" s="2"/>
      <c r="AO1270" s="2"/>
      <c r="AP1270" s="2"/>
      <c r="AQ1270" s="2"/>
      <c r="AR1270" s="2"/>
      <c r="AS1270" s="2"/>
      <c r="AT1270" s="2"/>
      <c r="AU1270" s="2"/>
      <c r="AV1270" s="2"/>
      <c r="AW1270" s="2"/>
      <c r="AX1270" s="2"/>
      <c r="AY1270" s="2"/>
      <c r="AZ1270" s="2"/>
      <c r="BA1270" s="2"/>
      <c r="BB1270" s="2"/>
      <c r="BC1270" s="2"/>
      <c r="BD1270" s="2"/>
      <c r="BE1270" s="2"/>
      <c r="BF1270" s="2"/>
      <c r="BG1270" s="2"/>
      <c r="BH1270" s="2"/>
      <c r="BI1270" s="2"/>
      <c r="BJ1270" s="2"/>
      <c r="BK1270" s="2"/>
      <c r="BL1270" s="2"/>
      <c r="BM1270" s="2"/>
      <c r="BN1270" s="2"/>
      <c r="BO1270" s="2"/>
      <c r="BP1270" s="2"/>
      <c r="BQ1270" s="2"/>
      <c r="BR1270" s="2"/>
      <c r="BS1270" s="2"/>
      <c r="BT1270" s="2"/>
      <c r="BU1270" s="2"/>
      <c r="BV1270" s="2"/>
      <c r="BW1270" s="2"/>
      <c r="BX1270" s="2"/>
      <c r="BY1270" s="2"/>
      <c r="BZ1270" s="2"/>
      <c r="CA1270" s="2"/>
      <c r="CB1270" s="2"/>
      <c r="CC1270" s="2"/>
      <c r="CD1270" s="2"/>
      <c r="CE1270" s="2"/>
      <c r="CF1270" s="2"/>
      <c r="CG1270" s="2"/>
      <c r="CH1270" s="2"/>
      <c r="CI1270" s="2"/>
      <c r="CJ1270" s="2"/>
      <c r="CK1270" s="2"/>
      <c r="CL1270" s="2"/>
      <c r="CM1270" s="2"/>
      <c r="CN1270" s="2"/>
      <c r="CO1270" s="2"/>
      <c r="CP1270" s="2"/>
      <c r="CQ1270" s="2"/>
      <c r="CR1270" s="2"/>
      <c r="CS1270" s="2"/>
      <c r="CT1270" s="2"/>
      <c r="CU1270" s="2"/>
      <c r="CV1270" s="2"/>
      <c r="CW1270" s="2"/>
      <c r="CX1270" s="2"/>
      <c r="CY1270" s="2"/>
      <c r="CZ1270" s="2"/>
      <c r="DA1270" s="2"/>
      <c r="DB1270" s="2"/>
      <c r="DC1270" s="2"/>
      <c r="DD1270" s="2"/>
      <c r="DE1270" s="2"/>
      <c r="DF1270" s="2"/>
      <c r="DG1270" s="2"/>
      <c r="DH1270" s="2"/>
      <c r="DI1270" s="2"/>
      <c r="DJ1270" s="2"/>
      <c r="DK1270" s="2"/>
      <c r="DL1270" s="2"/>
      <c r="DM1270" s="2"/>
      <c r="DN1270" s="2"/>
      <c r="DO1270" s="2"/>
      <c r="DP1270" s="2"/>
    </row>
    <row r="1271" spans="9:120" ht="9.9499999999999993" customHeight="1">
      <c r="I1271" s="2"/>
      <c r="J1271" s="2"/>
      <c r="K1271" s="2"/>
      <c r="L1271" s="2"/>
      <c r="M1271" s="2"/>
      <c r="N1271" s="2"/>
      <c r="O1271" s="2"/>
      <c r="P1271" s="2"/>
      <c r="Q1271" s="2"/>
      <c r="R1271" s="2"/>
      <c r="S1271" s="2"/>
      <c r="T1271" s="2"/>
      <c r="U1271" s="2"/>
      <c r="V1271" s="2"/>
      <c r="W1271" s="2"/>
      <c r="X1271" s="2"/>
      <c r="Y1271" s="2"/>
      <c r="Z1271" s="2"/>
      <c r="AA1271" s="2"/>
      <c r="AB1271" s="2"/>
      <c r="AC1271" s="2"/>
      <c r="AD1271" s="2"/>
      <c r="AE1271" s="2"/>
      <c r="AF1271" s="2"/>
      <c r="AG1271" s="2"/>
      <c r="AH1271" s="2"/>
      <c r="AI1271" s="2"/>
      <c r="AJ1271" s="2"/>
      <c r="AK1271" s="2"/>
      <c r="AL1271" s="2"/>
      <c r="AM1271" s="2"/>
      <c r="AN1271" s="2"/>
      <c r="AO1271" s="2"/>
      <c r="AP1271" s="2"/>
      <c r="AQ1271" s="2"/>
      <c r="AR1271" s="2"/>
      <c r="AS1271" s="2"/>
      <c r="AT1271" s="2"/>
      <c r="AU1271" s="2"/>
      <c r="AV1271" s="2"/>
      <c r="AW1271" s="2"/>
      <c r="AX1271" s="2"/>
      <c r="AY1271" s="2"/>
      <c r="AZ1271" s="2"/>
      <c r="BA1271" s="2"/>
      <c r="BB1271" s="2"/>
      <c r="BC1271" s="2"/>
      <c r="BD1271" s="2"/>
      <c r="BE1271" s="2"/>
      <c r="BF1271" s="2"/>
      <c r="BG1271" s="2"/>
      <c r="BH1271" s="2"/>
      <c r="BI1271" s="2"/>
      <c r="BJ1271" s="2"/>
      <c r="BK1271" s="2"/>
      <c r="BL1271" s="2"/>
      <c r="BM1271" s="2"/>
      <c r="BN1271" s="2"/>
      <c r="BO1271" s="2"/>
      <c r="BP1271" s="2"/>
      <c r="BQ1271" s="2"/>
      <c r="BR1271" s="2"/>
      <c r="BS1271" s="2"/>
      <c r="BT1271" s="2"/>
      <c r="BU1271" s="2"/>
      <c r="BV1271" s="2"/>
      <c r="BW1271" s="2"/>
      <c r="BX1271" s="2"/>
      <c r="BY1271" s="2"/>
      <c r="BZ1271" s="2"/>
      <c r="CA1271" s="2"/>
      <c r="CB1271" s="2"/>
      <c r="CC1271" s="2"/>
      <c r="CD1271" s="2"/>
      <c r="CE1271" s="2"/>
      <c r="CF1271" s="2"/>
      <c r="CG1271" s="2"/>
      <c r="CH1271" s="2"/>
      <c r="CI1271" s="2"/>
      <c r="CJ1271" s="2"/>
      <c r="CK1271" s="2"/>
      <c r="CL1271" s="2"/>
      <c r="CM1271" s="2"/>
      <c r="CN1271" s="2"/>
      <c r="CO1271" s="2"/>
      <c r="CP1271" s="2"/>
      <c r="CQ1271" s="2"/>
      <c r="CR1271" s="2"/>
      <c r="CS1271" s="2"/>
      <c r="CT1271" s="2"/>
      <c r="CU1271" s="2"/>
      <c r="CV1271" s="2"/>
      <c r="CW1271" s="2"/>
      <c r="CX1271" s="2"/>
      <c r="CY1271" s="2"/>
      <c r="CZ1271" s="2"/>
      <c r="DA1271" s="2"/>
      <c r="DB1271" s="2"/>
      <c r="DC1271" s="2"/>
      <c r="DD1271" s="2"/>
      <c r="DE1271" s="2"/>
      <c r="DF1271" s="2"/>
      <c r="DG1271" s="2"/>
      <c r="DH1271" s="2"/>
      <c r="DI1271" s="2"/>
      <c r="DJ1271" s="2"/>
      <c r="DK1271" s="2"/>
      <c r="DL1271" s="2"/>
      <c r="DM1271" s="2"/>
      <c r="DN1271" s="2"/>
      <c r="DO1271" s="2"/>
      <c r="DP1271" s="2"/>
    </row>
    <row r="1272" spans="9:120" ht="9.9499999999999993" customHeight="1">
      <c r="I1272" s="2"/>
      <c r="J1272" s="2"/>
      <c r="K1272" s="2"/>
      <c r="L1272" s="2"/>
      <c r="M1272" s="2"/>
      <c r="N1272" s="2"/>
      <c r="O1272" s="2"/>
      <c r="P1272" s="2"/>
      <c r="Q1272" s="2"/>
      <c r="R1272" s="2"/>
      <c r="S1272" s="2"/>
      <c r="T1272" s="2"/>
      <c r="U1272" s="2"/>
      <c r="V1272" s="2"/>
      <c r="W1272" s="2"/>
      <c r="X1272" s="2"/>
      <c r="Y1272" s="2"/>
      <c r="Z1272" s="2"/>
      <c r="AA1272" s="2"/>
      <c r="AB1272" s="2"/>
      <c r="AC1272" s="2"/>
      <c r="AD1272" s="2"/>
      <c r="AE1272" s="2"/>
      <c r="AF1272" s="2"/>
      <c r="AG1272" s="2"/>
      <c r="AH1272" s="2"/>
      <c r="AI1272" s="2"/>
      <c r="AJ1272" s="2"/>
      <c r="AK1272" s="2"/>
      <c r="AL1272" s="2"/>
      <c r="AM1272" s="2"/>
      <c r="AN1272" s="2"/>
      <c r="AO1272" s="2"/>
      <c r="AP1272" s="2"/>
      <c r="AQ1272" s="2"/>
      <c r="AR1272" s="2"/>
      <c r="AS1272" s="2"/>
      <c r="AT1272" s="2"/>
      <c r="AU1272" s="2"/>
      <c r="AV1272" s="2"/>
      <c r="AW1272" s="2"/>
      <c r="AX1272" s="2"/>
      <c r="AY1272" s="2"/>
      <c r="AZ1272" s="2"/>
      <c r="BA1272" s="2"/>
      <c r="BB1272" s="2"/>
      <c r="BC1272" s="2"/>
      <c r="BD1272" s="2"/>
      <c r="BE1272" s="2"/>
      <c r="BF1272" s="2"/>
      <c r="BG1272" s="2"/>
      <c r="BH1272" s="2"/>
      <c r="BI1272" s="2"/>
      <c r="BJ1272" s="2"/>
      <c r="BK1272" s="2"/>
      <c r="BL1272" s="2"/>
      <c r="BM1272" s="2"/>
      <c r="BN1272" s="2"/>
      <c r="BO1272" s="2"/>
      <c r="BP1272" s="2"/>
      <c r="BQ1272" s="2"/>
      <c r="BR1272" s="2"/>
      <c r="BS1272" s="2"/>
      <c r="BT1272" s="2"/>
      <c r="BU1272" s="2"/>
      <c r="BV1272" s="2"/>
      <c r="BW1272" s="2"/>
      <c r="BX1272" s="2"/>
      <c r="BY1272" s="2"/>
      <c r="BZ1272" s="2"/>
      <c r="CA1272" s="2"/>
      <c r="CB1272" s="2"/>
      <c r="CC1272" s="2"/>
      <c r="CD1272" s="2"/>
      <c r="CE1272" s="2"/>
      <c r="CF1272" s="2"/>
      <c r="CG1272" s="2"/>
      <c r="CH1272" s="2"/>
      <c r="CI1272" s="2"/>
      <c r="CJ1272" s="2"/>
      <c r="CK1272" s="2"/>
      <c r="CL1272" s="2"/>
      <c r="CM1272" s="2"/>
      <c r="CN1272" s="2"/>
      <c r="CO1272" s="2"/>
      <c r="CP1272" s="2"/>
      <c r="CQ1272" s="2"/>
      <c r="CR1272" s="2"/>
      <c r="CS1272" s="2"/>
      <c r="CT1272" s="2"/>
      <c r="CU1272" s="2"/>
      <c r="CV1272" s="2"/>
      <c r="CW1272" s="2"/>
      <c r="CX1272" s="2"/>
      <c r="CY1272" s="2"/>
      <c r="CZ1272" s="2"/>
      <c r="DA1272" s="2"/>
      <c r="DB1272" s="2"/>
      <c r="DC1272" s="2"/>
      <c r="DD1272" s="2"/>
      <c r="DE1272" s="2"/>
      <c r="DF1272" s="2"/>
      <c r="DG1272" s="2"/>
      <c r="DH1272" s="2"/>
      <c r="DI1272" s="2"/>
      <c r="DJ1272" s="2"/>
      <c r="DK1272" s="2"/>
      <c r="DL1272" s="2"/>
      <c r="DM1272" s="2"/>
      <c r="DN1272" s="2"/>
      <c r="DO1272" s="2"/>
      <c r="DP1272" s="2"/>
    </row>
    <row r="1273" spans="9:120" ht="9.9499999999999993" customHeight="1">
      <c r="I1273" s="2"/>
      <c r="J1273" s="2"/>
      <c r="K1273" s="2"/>
      <c r="L1273" s="2"/>
      <c r="M1273" s="2"/>
      <c r="N1273" s="2"/>
      <c r="O1273" s="2"/>
      <c r="P1273" s="2"/>
      <c r="Q1273" s="2"/>
      <c r="R1273" s="2"/>
      <c r="S1273" s="2"/>
      <c r="T1273" s="2"/>
      <c r="U1273" s="2"/>
      <c r="V1273" s="2"/>
      <c r="W1273" s="2"/>
      <c r="X1273" s="2"/>
      <c r="Y1273" s="2"/>
      <c r="Z1273" s="2"/>
      <c r="AA1273" s="2"/>
      <c r="AB1273" s="2"/>
      <c r="AC1273" s="2"/>
      <c r="AD1273" s="2"/>
      <c r="AE1273" s="2"/>
      <c r="AF1273" s="2"/>
      <c r="AG1273" s="2"/>
      <c r="AH1273" s="2"/>
      <c r="AI1273" s="2"/>
      <c r="AJ1273" s="2"/>
      <c r="AK1273" s="2"/>
      <c r="AL1273" s="2"/>
      <c r="AM1273" s="2"/>
      <c r="AN1273" s="2"/>
      <c r="AO1273" s="2"/>
      <c r="AP1273" s="2"/>
      <c r="AQ1273" s="2"/>
      <c r="AR1273" s="2"/>
      <c r="AS1273" s="2"/>
      <c r="AT1273" s="2"/>
      <c r="AU1273" s="2"/>
      <c r="AV1273" s="2"/>
      <c r="AW1273" s="2"/>
      <c r="AX1273" s="2"/>
      <c r="AY1273" s="2"/>
      <c r="AZ1273" s="2"/>
      <c r="BA1273" s="2"/>
      <c r="BB1273" s="2"/>
      <c r="BC1273" s="2"/>
      <c r="BD1273" s="2"/>
      <c r="BE1273" s="2"/>
      <c r="BF1273" s="2"/>
      <c r="BG1273" s="2"/>
      <c r="BH1273" s="2"/>
      <c r="BI1273" s="2"/>
      <c r="BJ1273" s="2"/>
      <c r="BK1273" s="2"/>
      <c r="BL1273" s="2"/>
      <c r="BM1273" s="2"/>
      <c r="BN1273" s="2"/>
      <c r="BO1273" s="2"/>
      <c r="BP1273" s="2"/>
      <c r="BQ1273" s="2"/>
      <c r="BR1273" s="2"/>
      <c r="BS1273" s="2"/>
      <c r="BT1273" s="2"/>
      <c r="BU1273" s="2"/>
      <c r="BV1273" s="2"/>
      <c r="BW1273" s="2"/>
      <c r="BX1273" s="2"/>
      <c r="BY1273" s="2"/>
      <c r="BZ1273" s="2"/>
      <c r="CA1273" s="2"/>
      <c r="CB1273" s="2"/>
      <c r="CC1273" s="2"/>
      <c r="CD1273" s="2"/>
      <c r="CE1273" s="2"/>
      <c r="CF1273" s="2"/>
      <c r="CG1273" s="2"/>
      <c r="CH1273" s="2"/>
      <c r="CI1273" s="2"/>
      <c r="CJ1273" s="2"/>
      <c r="CK1273" s="2"/>
      <c r="CL1273" s="2"/>
      <c r="CM1273" s="2"/>
      <c r="CN1273" s="2"/>
      <c r="CO1273" s="2"/>
      <c r="CP1273" s="2"/>
      <c r="CQ1273" s="2"/>
      <c r="CR1273" s="2"/>
      <c r="CS1273" s="2"/>
      <c r="CT1273" s="2"/>
      <c r="CU1273" s="2"/>
      <c r="CV1273" s="2"/>
      <c r="CW1273" s="2"/>
      <c r="CX1273" s="2"/>
      <c r="CY1273" s="2"/>
      <c r="CZ1273" s="2"/>
      <c r="DA1273" s="2"/>
      <c r="DB1273" s="2"/>
      <c r="DC1273" s="2"/>
      <c r="DD1273" s="2"/>
      <c r="DE1273" s="2"/>
      <c r="DF1273" s="2"/>
      <c r="DG1273" s="2"/>
      <c r="DH1273" s="2"/>
      <c r="DI1273" s="2"/>
      <c r="DJ1273" s="2"/>
      <c r="DK1273" s="2"/>
      <c r="DL1273" s="2"/>
      <c r="DM1273" s="2"/>
      <c r="DN1273" s="2"/>
      <c r="DO1273" s="2"/>
      <c r="DP1273" s="2"/>
    </row>
    <row r="1274" spans="9:120" ht="9.9499999999999993" customHeight="1">
      <c r="I1274" s="2"/>
      <c r="J1274" s="2"/>
      <c r="K1274" s="2"/>
      <c r="L1274" s="2"/>
      <c r="M1274" s="2"/>
      <c r="N1274" s="2"/>
      <c r="O1274" s="2"/>
      <c r="P1274" s="2"/>
      <c r="Q1274" s="2"/>
      <c r="R1274" s="2"/>
      <c r="S1274" s="2"/>
      <c r="T1274" s="2"/>
      <c r="U1274" s="2"/>
      <c r="V1274" s="2"/>
      <c r="W1274" s="2"/>
      <c r="X1274" s="2"/>
      <c r="Y1274" s="2"/>
      <c r="Z1274" s="2"/>
      <c r="AA1274" s="2"/>
      <c r="AB1274" s="2"/>
      <c r="AC1274" s="2"/>
      <c r="AD1274" s="2"/>
      <c r="AE1274" s="2"/>
      <c r="AF1274" s="2"/>
      <c r="AG1274" s="2"/>
      <c r="AH1274" s="2"/>
      <c r="AI1274" s="2"/>
      <c r="AJ1274" s="2"/>
      <c r="AK1274" s="2"/>
      <c r="AL1274" s="2"/>
      <c r="AM1274" s="2"/>
      <c r="AN1274" s="2"/>
      <c r="AO1274" s="2"/>
      <c r="AP1274" s="2"/>
      <c r="AQ1274" s="2"/>
      <c r="AR1274" s="2"/>
      <c r="AS1274" s="2"/>
      <c r="AT1274" s="2"/>
      <c r="AU1274" s="2"/>
      <c r="AV1274" s="2"/>
      <c r="AW1274" s="2"/>
      <c r="AX1274" s="2"/>
      <c r="AY1274" s="2"/>
      <c r="AZ1274" s="2"/>
      <c r="BA1274" s="2"/>
      <c r="BB1274" s="2"/>
      <c r="BC1274" s="2"/>
      <c r="BD1274" s="2"/>
      <c r="BE1274" s="2"/>
      <c r="BF1274" s="2"/>
      <c r="BG1274" s="2"/>
      <c r="BH1274" s="2"/>
      <c r="BI1274" s="2"/>
      <c r="BJ1274" s="2"/>
      <c r="BK1274" s="2"/>
      <c r="BL1274" s="2"/>
      <c r="BM1274" s="2"/>
      <c r="BN1274" s="2"/>
      <c r="BO1274" s="2"/>
      <c r="BP1274" s="2"/>
      <c r="BQ1274" s="2"/>
      <c r="BR1274" s="2"/>
      <c r="BS1274" s="2"/>
      <c r="BT1274" s="2"/>
      <c r="BU1274" s="2"/>
      <c r="BV1274" s="2"/>
      <c r="BW1274" s="2"/>
      <c r="BX1274" s="2"/>
      <c r="BY1274" s="2"/>
      <c r="BZ1274" s="2"/>
      <c r="CA1274" s="2"/>
      <c r="CB1274" s="2"/>
      <c r="CC1274" s="2"/>
      <c r="CD1274" s="2"/>
      <c r="CE1274" s="2"/>
      <c r="CF1274" s="2"/>
      <c r="CG1274" s="2"/>
      <c r="CH1274" s="2"/>
      <c r="CI1274" s="2"/>
      <c r="CJ1274" s="2"/>
      <c r="CK1274" s="2"/>
      <c r="CL1274" s="2"/>
      <c r="CM1274" s="2"/>
      <c r="CN1274" s="2"/>
      <c r="CO1274" s="2"/>
      <c r="CP1274" s="2"/>
      <c r="CQ1274" s="2"/>
      <c r="CR1274" s="2"/>
      <c r="CS1274" s="2"/>
      <c r="CT1274" s="2"/>
      <c r="CU1274" s="2"/>
      <c r="CV1274" s="2"/>
      <c r="CW1274" s="2"/>
      <c r="CX1274" s="2"/>
      <c r="CY1274" s="2"/>
      <c r="CZ1274" s="2"/>
      <c r="DA1274" s="2"/>
      <c r="DB1274" s="2"/>
      <c r="DC1274" s="2"/>
      <c r="DD1274" s="2"/>
      <c r="DE1274" s="2"/>
      <c r="DF1274" s="2"/>
      <c r="DG1274" s="2"/>
      <c r="DH1274" s="2"/>
      <c r="DI1274" s="2"/>
      <c r="DJ1274" s="2"/>
      <c r="DK1274" s="2"/>
      <c r="DL1274" s="2"/>
      <c r="DM1274" s="2"/>
      <c r="DN1274" s="2"/>
      <c r="DO1274" s="2"/>
      <c r="DP1274" s="2"/>
    </row>
    <row r="1275" spans="9:120" ht="9.9499999999999993" customHeight="1">
      <c r="I1275" s="2"/>
      <c r="J1275" s="2"/>
      <c r="K1275" s="2"/>
      <c r="L1275" s="2"/>
      <c r="M1275" s="2"/>
      <c r="N1275" s="2"/>
      <c r="O1275" s="2"/>
      <c r="P1275" s="2"/>
      <c r="Q1275" s="2"/>
      <c r="R1275" s="2"/>
      <c r="S1275" s="2"/>
      <c r="T1275" s="2"/>
      <c r="U1275" s="2"/>
      <c r="V1275" s="2"/>
      <c r="W1275" s="2"/>
      <c r="X1275" s="2"/>
      <c r="Y1275" s="2"/>
      <c r="Z1275" s="2"/>
      <c r="AA1275" s="2"/>
      <c r="AB1275" s="2"/>
      <c r="AC1275" s="2"/>
      <c r="AD1275" s="2"/>
      <c r="AE1275" s="2"/>
      <c r="AF1275" s="2"/>
      <c r="AG1275" s="2"/>
      <c r="AH1275" s="2"/>
      <c r="AI1275" s="2"/>
      <c r="AJ1275" s="2"/>
      <c r="AK1275" s="2"/>
      <c r="AL1275" s="2"/>
      <c r="AM1275" s="2"/>
      <c r="AN1275" s="2"/>
      <c r="AO1275" s="2"/>
      <c r="AP1275" s="2"/>
      <c r="AQ1275" s="2"/>
      <c r="AR1275" s="2"/>
      <c r="AS1275" s="2"/>
      <c r="AT1275" s="2"/>
      <c r="AU1275" s="2"/>
      <c r="AV1275" s="2"/>
      <c r="AW1275" s="2"/>
      <c r="AX1275" s="2"/>
      <c r="AY1275" s="2"/>
      <c r="AZ1275" s="2"/>
      <c r="BA1275" s="2"/>
      <c r="BB1275" s="2"/>
      <c r="BC1275" s="2"/>
      <c r="BD1275" s="2"/>
      <c r="BE1275" s="2"/>
      <c r="BF1275" s="2"/>
      <c r="BG1275" s="2"/>
      <c r="BH1275" s="2"/>
      <c r="BI1275" s="2"/>
      <c r="BJ1275" s="2"/>
      <c r="BK1275" s="2"/>
      <c r="BL1275" s="2"/>
      <c r="BM1275" s="2"/>
      <c r="BN1275" s="2"/>
      <c r="BO1275" s="2"/>
      <c r="BP1275" s="2"/>
      <c r="BQ1275" s="2"/>
      <c r="BR1275" s="2"/>
      <c r="BS1275" s="2"/>
      <c r="BT1275" s="2"/>
      <c r="BU1275" s="2"/>
      <c r="BV1275" s="2"/>
      <c r="BW1275" s="2"/>
      <c r="BX1275" s="2"/>
      <c r="BY1275" s="2"/>
      <c r="BZ1275" s="2"/>
      <c r="CA1275" s="2"/>
      <c r="CB1275" s="2"/>
      <c r="CC1275" s="2"/>
      <c r="CD1275" s="2"/>
      <c r="CE1275" s="2"/>
      <c r="CF1275" s="2"/>
      <c r="CG1275" s="2"/>
      <c r="CH1275" s="2"/>
      <c r="CI1275" s="2"/>
      <c r="CJ1275" s="2"/>
      <c r="CK1275" s="2"/>
      <c r="CL1275" s="2"/>
      <c r="CM1275" s="2"/>
      <c r="CN1275" s="2"/>
      <c r="CO1275" s="2"/>
      <c r="CP1275" s="2"/>
      <c r="CQ1275" s="2"/>
      <c r="CR1275" s="2"/>
      <c r="CS1275" s="2"/>
      <c r="CT1275" s="2"/>
      <c r="CU1275" s="2"/>
      <c r="CV1275" s="2"/>
      <c r="CW1275" s="2"/>
      <c r="CX1275" s="2"/>
      <c r="CY1275" s="2"/>
      <c r="CZ1275" s="2"/>
      <c r="DA1275" s="2"/>
      <c r="DB1275" s="2"/>
      <c r="DC1275" s="2"/>
      <c r="DD1275" s="2"/>
      <c r="DE1275" s="2"/>
      <c r="DF1275" s="2"/>
      <c r="DG1275" s="2"/>
      <c r="DH1275" s="2"/>
      <c r="DI1275" s="2"/>
      <c r="DJ1275" s="2"/>
      <c r="DK1275" s="2"/>
      <c r="DL1275" s="2"/>
      <c r="DM1275" s="2"/>
      <c r="DN1275" s="2"/>
      <c r="DO1275" s="2"/>
      <c r="DP1275" s="2"/>
    </row>
    <row r="1276" spans="9:120" ht="9.9499999999999993" customHeight="1">
      <c r="I1276" s="2"/>
      <c r="J1276" s="2"/>
      <c r="K1276" s="2"/>
      <c r="L1276" s="2"/>
      <c r="M1276" s="2"/>
      <c r="N1276" s="2"/>
      <c r="O1276" s="2"/>
      <c r="P1276" s="2"/>
      <c r="Q1276" s="2"/>
      <c r="R1276" s="2"/>
      <c r="S1276" s="2"/>
      <c r="T1276" s="2"/>
      <c r="U1276" s="2"/>
      <c r="V1276" s="2"/>
      <c r="W1276" s="2"/>
      <c r="X1276" s="2"/>
      <c r="Y1276" s="2"/>
      <c r="Z1276" s="2"/>
      <c r="AA1276" s="2"/>
      <c r="AB1276" s="2"/>
      <c r="AC1276" s="2"/>
      <c r="AD1276" s="2"/>
      <c r="AE1276" s="2"/>
      <c r="AF1276" s="2"/>
      <c r="AG1276" s="2"/>
      <c r="AH1276" s="2"/>
      <c r="AI1276" s="2"/>
      <c r="AJ1276" s="2"/>
      <c r="AK1276" s="2"/>
      <c r="AL1276" s="2"/>
      <c r="AM1276" s="2"/>
      <c r="AN1276" s="2"/>
      <c r="AO1276" s="2"/>
      <c r="AP1276" s="2"/>
      <c r="AQ1276" s="2"/>
      <c r="AR1276" s="2"/>
      <c r="AS1276" s="2"/>
      <c r="AT1276" s="2"/>
      <c r="AU1276" s="2"/>
      <c r="AV1276" s="2"/>
      <c r="AW1276" s="2"/>
      <c r="AX1276" s="2"/>
      <c r="AY1276" s="2"/>
      <c r="AZ1276" s="2"/>
      <c r="BA1276" s="2"/>
      <c r="BB1276" s="2"/>
      <c r="BC1276" s="2"/>
      <c r="BD1276" s="2"/>
      <c r="BE1276" s="2"/>
      <c r="BF1276" s="2"/>
      <c r="BG1276" s="2"/>
      <c r="BH1276" s="2"/>
      <c r="BI1276" s="2"/>
      <c r="BJ1276" s="2"/>
      <c r="BK1276" s="2"/>
      <c r="BL1276" s="2"/>
      <c r="BM1276" s="2"/>
      <c r="BN1276" s="2"/>
      <c r="BO1276" s="2"/>
      <c r="BP1276" s="2"/>
      <c r="BQ1276" s="2"/>
      <c r="BR1276" s="2"/>
      <c r="BS1276" s="2"/>
      <c r="BT1276" s="2"/>
      <c r="BU1276" s="2"/>
      <c r="BV1276" s="2"/>
      <c r="BW1276" s="2"/>
      <c r="BX1276" s="2"/>
      <c r="BY1276" s="2"/>
      <c r="BZ1276" s="2"/>
      <c r="CA1276" s="2"/>
      <c r="CB1276" s="2"/>
      <c r="CC1276" s="2"/>
      <c r="CD1276" s="2"/>
      <c r="CE1276" s="2"/>
      <c r="CF1276" s="2"/>
      <c r="CG1276" s="2"/>
      <c r="CH1276" s="2"/>
      <c r="CI1276" s="2"/>
      <c r="CJ1276" s="2"/>
      <c r="CK1276" s="2"/>
      <c r="CL1276" s="2"/>
      <c r="CM1276" s="2"/>
      <c r="CN1276" s="2"/>
      <c r="CO1276" s="2"/>
      <c r="CP1276" s="2"/>
      <c r="CQ1276" s="2"/>
      <c r="CR1276" s="2"/>
      <c r="CS1276" s="2"/>
      <c r="CT1276" s="2"/>
      <c r="CU1276" s="2"/>
      <c r="CV1276" s="2"/>
      <c r="CW1276" s="2"/>
      <c r="CX1276" s="2"/>
      <c r="CY1276" s="2"/>
      <c r="CZ1276" s="2"/>
      <c r="DA1276" s="2"/>
      <c r="DB1276" s="2"/>
      <c r="DC1276" s="2"/>
      <c r="DD1276" s="2"/>
      <c r="DE1276" s="2"/>
      <c r="DF1276" s="2"/>
      <c r="DG1276" s="2"/>
      <c r="DH1276" s="2"/>
      <c r="DI1276" s="2"/>
      <c r="DJ1276" s="2"/>
      <c r="DK1276" s="2"/>
      <c r="DL1276" s="2"/>
      <c r="DM1276" s="2"/>
      <c r="DN1276" s="2"/>
      <c r="DO1276" s="2"/>
      <c r="DP1276" s="2"/>
    </row>
    <row r="1277" spans="9:120" ht="9.9499999999999993" customHeight="1">
      <c r="I1277" s="2"/>
      <c r="J1277" s="2"/>
      <c r="K1277" s="2"/>
      <c r="L1277" s="2"/>
      <c r="M1277" s="2"/>
      <c r="N1277" s="2"/>
      <c r="O1277" s="2"/>
      <c r="P1277" s="2"/>
      <c r="Q1277" s="2"/>
      <c r="R1277" s="2"/>
      <c r="S1277" s="2"/>
      <c r="T1277" s="2"/>
      <c r="U1277" s="2"/>
      <c r="V1277" s="2"/>
      <c r="W1277" s="2"/>
      <c r="X1277" s="2"/>
      <c r="Y1277" s="2"/>
      <c r="Z1277" s="2"/>
      <c r="AA1277" s="2"/>
      <c r="AB1277" s="2"/>
      <c r="AC1277" s="2"/>
      <c r="AD1277" s="2"/>
      <c r="AE1277" s="2"/>
      <c r="AF1277" s="2"/>
      <c r="AG1277" s="2"/>
      <c r="AH1277" s="2"/>
      <c r="AI1277" s="2"/>
      <c r="AJ1277" s="2"/>
      <c r="AK1277" s="2"/>
      <c r="AL1277" s="2"/>
      <c r="AM1277" s="2"/>
      <c r="AN1277" s="2"/>
      <c r="AO1277" s="2"/>
      <c r="AP1277" s="2"/>
      <c r="AQ1277" s="2"/>
      <c r="AR1277" s="2"/>
      <c r="AS1277" s="2"/>
      <c r="AT1277" s="2"/>
      <c r="AU1277" s="2"/>
      <c r="AV1277" s="2"/>
      <c r="AW1277" s="2"/>
      <c r="AX1277" s="2"/>
      <c r="AY1277" s="2"/>
      <c r="AZ1277" s="2"/>
      <c r="BA1277" s="2"/>
      <c r="BB1277" s="2"/>
      <c r="BC1277" s="2"/>
      <c r="BD1277" s="2"/>
      <c r="BE1277" s="2"/>
      <c r="BF1277" s="2"/>
      <c r="BG1277" s="2"/>
      <c r="BH1277" s="2"/>
      <c r="BI1277" s="2"/>
      <c r="BJ1277" s="2"/>
      <c r="BK1277" s="2"/>
      <c r="BL1277" s="2"/>
      <c r="BM1277" s="2"/>
      <c r="BN1277" s="2"/>
      <c r="BO1277" s="2"/>
      <c r="BP1277" s="2"/>
      <c r="BQ1277" s="2"/>
      <c r="BR1277" s="2"/>
      <c r="BS1277" s="2"/>
      <c r="BT1277" s="2"/>
      <c r="BU1277" s="2"/>
      <c r="BV1277" s="2"/>
      <c r="BW1277" s="2"/>
      <c r="BX1277" s="2"/>
      <c r="BY1277" s="2"/>
      <c r="BZ1277" s="2"/>
      <c r="CA1277" s="2"/>
      <c r="CB1277" s="2"/>
      <c r="CC1277" s="2"/>
      <c r="CD1277" s="2"/>
      <c r="CE1277" s="2"/>
      <c r="CF1277" s="2"/>
      <c r="CG1277" s="2"/>
      <c r="CH1277" s="2"/>
      <c r="CI1277" s="2"/>
      <c r="CJ1277" s="2"/>
      <c r="CK1277" s="2"/>
      <c r="CL1277" s="2"/>
      <c r="CM1277" s="2"/>
      <c r="CN1277" s="2"/>
      <c r="CO1277" s="2"/>
      <c r="CP1277" s="2"/>
      <c r="CQ1277" s="2"/>
      <c r="CR1277" s="2"/>
      <c r="CS1277" s="2"/>
      <c r="CT1277" s="2"/>
      <c r="CU1277" s="2"/>
      <c r="CV1277" s="2"/>
      <c r="CW1277" s="2"/>
      <c r="CX1277" s="2"/>
      <c r="CY1277" s="2"/>
      <c r="CZ1277" s="2"/>
      <c r="DA1277" s="2"/>
      <c r="DB1277" s="2"/>
      <c r="DC1277" s="2"/>
      <c r="DD1277" s="2"/>
      <c r="DE1277" s="2"/>
      <c r="DF1277" s="2"/>
      <c r="DG1277" s="2"/>
      <c r="DH1277" s="2"/>
      <c r="DI1277" s="2"/>
      <c r="DJ1277" s="2"/>
      <c r="DK1277" s="2"/>
      <c r="DL1277" s="2"/>
      <c r="DM1277" s="2"/>
      <c r="DN1277" s="2"/>
      <c r="DO1277" s="2"/>
      <c r="DP1277" s="2"/>
    </row>
    <row r="1278" spans="9:120" ht="9.9499999999999993" customHeight="1">
      <c r="I1278" s="2"/>
      <c r="J1278" s="2"/>
      <c r="K1278" s="2"/>
      <c r="L1278" s="2"/>
      <c r="M1278" s="2"/>
      <c r="N1278" s="2"/>
      <c r="O1278" s="2"/>
      <c r="P1278" s="2"/>
      <c r="Q1278" s="2"/>
      <c r="R1278" s="2"/>
      <c r="S1278" s="2"/>
      <c r="T1278" s="2"/>
      <c r="U1278" s="2"/>
      <c r="V1278" s="2"/>
      <c r="W1278" s="2"/>
      <c r="X1278" s="2"/>
      <c r="Y1278" s="2"/>
      <c r="Z1278" s="2"/>
      <c r="AA1278" s="2"/>
      <c r="AB1278" s="2"/>
      <c r="AC1278" s="2"/>
      <c r="AD1278" s="2"/>
      <c r="AE1278" s="2"/>
      <c r="AF1278" s="2"/>
      <c r="AG1278" s="2"/>
      <c r="AH1278" s="2"/>
      <c r="AI1278" s="2"/>
      <c r="AJ1278" s="2"/>
      <c r="AK1278" s="2"/>
      <c r="AL1278" s="2"/>
      <c r="AM1278" s="2"/>
      <c r="AN1278" s="2"/>
      <c r="AO1278" s="2"/>
      <c r="AP1278" s="2"/>
      <c r="AQ1278" s="2"/>
      <c r="AR1278" s="2"/>
      <c r="AS1278" s="2"/>
      <c r="AT1278" s="2"/>
      <c r="AU1278" s="2"/>
      <c r="AV1278" s="2"/>
      <c r="AW1278" s="2"/>
      <c r="AX1278" s="2"/>
      <c r="AY1278" s="2"/>
      <c r="AZ1278" s="2"/>
      <c r="BA1278" s="2"/>
      <c r="BB1278" s="2"/>
      <c r="BC1278" s="2"/>
      <c r="BD1278" s="2"/>
      <c r="BE1278" s="2"/>
      <c r="BF1278" s="2"/>
      <c r="BG1278" s="2"/>
      <c r="BH1278" s="2"/>
      <c r="BI1278" s="2"/>
      <c r="BJ1278" s="2"/>
      <c r="BK1278" s="2"/>
      <c r="BL1278" s="2"/>
      <c r="BM1278" s="2"/>
      <c r="BN1278" s="2"/>
      <c r="BO1278" s="2"/>
      <c r="BP1278" s="2"/>
      <c r="BQ1278" s="2"/>
      <c r="BR1278" s="2"/>
      <c r="BS1278" s="2"/>
      <c r="BT1278" s="2"/>
      <c r="BU1278" s="2"/>
      <c r="BV1278" s="2"/>
      <c r="BW1278" s="2"/>
      <c r="BX1278" s="2"/>
      <c r="BY1278" s="2"/>
      <c r="BZ1278" s="2"/>
      <c r="CA1278" s="2"/>
      <c r="CB1278" s="2"/>
      <c r="CC1278" s="2"/>
      <c r="CD1278" s="2"/>
      <c r="CE1278" s="2"/>
      <c r="CF1278" s="2"/>
      <c r="CG1278" s="2"/>
      <c r="CH1278" s="2"/>
      <c r="CI1278" s="2"/>
      <c r="CJ1278" s="2"/>
      <c r="CK1278" s="2"/>
      <c r="CL1278" s="2"/>
      <c r="CM1278" s="2"/>
      <c r="CN1278" s="2"/>
      <c r="CO1278" s="2"/>
      <c r="CP1278" s="2"/>
      <c r="CQ1278" s="2"/>
      <c r="CR1278" s="2"/>
      <c r="CS1278" s="2"/>
      <c r="CT1278" s="2"/>
      <c r="CU1278" s="2"/>
      <c r="CV1278" s="2"/>
      <c r="CW1278" s="2"/>
      <c r="CX1278" s="2"/>
      <c r="CY1278" s="2"/>
      <c r="CZ1278" s="2"/>
      <c r="DA1278" s="2"/>
      <c r="DB1278" s="2"/>
      <c r="DC1278" s="2"/>
      <c r="DD1278" s="2"/>
      <c r="DE1278" s="2"/>
      <c r="DF1278" s="2"/>
      <c r="DG1278" s="2"/>
      <c r="DH1278" s="2"/>
      <c r="DI1278" s="2"/>
      <c r="DJ1278" s="2"/>
      <c r="DK1278" s="2"/>
      <c r="DL1278" s="2"/>
      <c r="DM1278" s="2"/>
      <c r="DN1278" s="2"/>
      <c r="DO1278" s="2"/>
      <c r="DP1278" s="2"/>
    </row>
    <row r="1279" spans="9:120" ht="9.9499999999999993" customHeight="1">
      <c r="I1279" s="2"/>
      <c r="J1279" s="2"/>
      <c r="K1279" s="2"/>
      <c r="L1279" s="2"/>
      <c r="M1279" s="2"/>
      <c r="N1279" s="2"/>
      <c r="O1279" s="2"/>
      <c r="P1279" s="2"/>
      <c r="Q1279" s="2"/>
      <c r="R1279" s="2"/>
      <c r="S1279" s="2"/>
      <c r="T1279" s="2"/>
      <c r="U1279" s="2"/>
      <c r="V1279" s="2"/>
      <c r="W1279" s="2"/>
      <c r="X1279" s="2"/>
      <c r="Y1279" s="2"/>
      <c r="Z1279" s="2"/>
      <c r="AA1279" s="2"/>
      <c r="AB1279" s="2"/>
      <c r="AC1279" s="2"/>
      <c r="AD1279" s="2"/>
      <c r="AE1279" s="2"/>
      <c r="AF1279" s="2"/>
      <c r="AG1279" s="2"/>
      <c r="AH1279" s="2"/>
      <c r="AI1279" s="2"/>
      <c r="AJ1279" s="2"/>
      <c r="AK1279" s="2"/>
      <c r="AL1279" s="2"/>
      <c r="AM1279" s="2"/>
      <c r="AN1279" s="2"/>
      <c r="AO1279" s="2"/>
      <c r="AP1279" s="2"/>
      <c r="AQ1279" s="2"/>
      <c r="AR1279" s="2"/>
      <c r="AS1279" s="2"/>
      <c r="AT1279" s="2"/>
      <c r="AU1279" s="2"/>
      <c r="AV1279" s="2"/>
      <c r="AW1279" s="2"/>
      <c r="AX1279" s="2"/>
      <c r="AY1279" s="2"/>
      <c r="AZ1279" s="2"/>
      <c r="BA1279" s="2"/>
      <c r="BB1279" s="2"/>
      <c r="BC1279" s="2"/>
      <c r="BD1279" s="2"/>
      <c r="BE1279" s="2"/>
      <c r="BF1279" s="2"/>
      <c r="BG1279" s="2"/>
      <c r="BH1279" s="2"/>
      <c r="BI1279" s="2"/>
      <c r="BJ1279" s="2"/>
      <c r="BK1279" s="2"/>
      <c r="BL1279" s="2"/>
      <c r="BM1279" s="2"/>
      <c r="BN1279" s="2"/>
      <c r="BO1279" s="2"/>
      <c r="BP1279" s="2"/>
      <c r="BQ1279" s="2"/>
      <c r="BR1279" s="2"/>
      <c r="BS1279" s="2"/>
      <c r="BT1279" s="2"/>
      <c r="BU1279" s="2"/>
      <c r="BV1279" s="2"/>
      <c r="BW1279" s="2"/>
      <c r="BX1279" s="2"/>
      <c r="BY1279" s="2"/>
      <c r="BZ1279" s="2"/>
      <c r="CA1279" s="2"/>
      <c r="CB1279" s="2"/>
      <c r="CC1279" s="2"/>
      <c r="CD1279" s="2"/>
      <c r="CE1279" s="2"/>
      <c r="CF1279" s="2"/>
      <c r="CG1279" s="2"/>
      <c r="CH1279" s="2"/>
      <c r="CI1279" s="2"/>
      <c r="CJ1279" s="2"/>
      <c r="CK1279" s="2"/>
      <c r="CL1279" s="2"/>
      <c r="CM1279" s="2"/>
      <c r="CN1279" s="2"/>
      <c r="CO1279" s="2"/>
      <c r="CP1279" s="2"/>
      <c r="CQ1279" s="2"/>
      <c r="CR1279" s="2"/>
      <c r="CS1279" s="2"/>
      <c r="CT1279" s="2"/>
      <c r="CU1279" s="2"/>
      <c r="CV1279" s="2"/>
      <c r="CW1279" s="2"/>
      <c r="CX1279" s="2"/>
      <c r="CY1279" s="2"/>
      <c r="CZ1279" s="2"/>
      <c r="DA1279" s="2"/>
      <c r="DB1279" s="2"/>
      <c r="DC1279" s="2"/>
      <c r="DD1279" s="2"/>
      <c r="DE1279" s="2"/>
      <c r="DF1279" s="2"/>
      <c r="DG1279" s="2"/>
      <c r="DH1279" s="2"/>
      <c r="DI1279" s="2"/>
      <c r="DJ1279" s="2"/>
      <c r="DK1279" s="2"/>
      <c r="DL1279" s="2"/>
      <c r="DM1279" s="2"/>
      <c r="DN1279" s="2"/>
      <c r="DO1279" s="2"/>
      <c r="DP1279" s="2"/>
    </row>
    <row r="1280" spans="9:120" ht="9.9499999999999993" customHeight="1">
      <c r="I1280" s="2"/>
      <c r="J1280" s="2"/>
      <c r="K1280" s="2"/>
      <c r="L1280" s="2"/>
      <c r="M1280" s="2"/>
      <c r="N1280" s="2"/>
      <c r="O1280" s="2"/>
      <c r="P1280" s="2"/>
      <c r="Q1280" s="2"/>
      <c r="R1280" s="2"/>
      <c r="S1280" s="2"/>
      <c r="T1280" s="2"/>
      <c r="U1280" s="2"/>
      <c r="V1280" s="2"/>
      <c r="W1280" s="2"/>
      <c r="X1280" s="2"/>
      <c r="Y1280" s="2"/>
      <c r="Z1280" s="2"/>
      <c r="AA1280" s="2"/>
      <c r="AB1280" s="2"/>
      <c r="AC1280" s="2"/>
      <c r="AD1280" s="2"/>
      <c r="AE1280" s="2"/>
      <c r="AF1280" s="2"/>
      <c r="AG1280" s="2"/>
      <c r="AH1280" s="2"/>
      <c r="AI1280" s="2"/>
      <c r="AJ1280" s="2"/>
      <c r="AK1280" s="2"/>
      <c r="AL1280" s="2"/>
      <c r="AM1280" s="2"/>
      <c r="AN1280" s="2"/>
      <c r="AO1280" s="2"/>
      <c r="AP1280" s="2"/>
      <c r="AQ1280" s="2"/>
      <c r="AR1280" s="2"/>
      <c r="AS1280" s="2"/>
      <c r="AT1280" s="2"/>
      <c r="AU1280" s="2"/>
      <c r="AV1280" s="2"/>
      <c r="AW1280" s="2"/>
      <c r="AX1280" s="2"/>
      <c r="AY1280" s="2"/>
      <c r="AZ1280" s="2"/>
      <c r="BA1280" s="2"/>
      <c r="BB1280" s="2"/>
      <c r="BC1280" s="2"/>
      <c r="BD1280" s="2"/>
      <c r="BE1280" s="2"/>
      <c r="BF1280" s="2"/>
      <c r="BG1280" s="2"/>
      <c r="BH1280" s="2"/>
      <c r="BI1280" s="2"/>
      <c r="BJ1280" s="2"/>
      <c r="BK1280" s="2"/>
      <c r="BL1280" s="2"/>
      <c r="BM1280" s="2"/>
      <c r="BN1280" s="2"/>
      <c r="BO1280" s="2"/>
      <c r="BP1280" s="2"/>
      <c r="BQ1280" s="2"/>
      <c r="BR1280" s="2"/>
      <c r="BS1280" s="2"/>
      <c r="BT1280" s="2"/>
      <c r="BU1280" s="2"/>
      <c r="BV1280" s="2"/>
      <c r="BW1280" s="2"/>
      <c r="BX1280" s="2"/>
      <c r="BY1280" s="2"/>
      <c r="BZ1280" s="2"/>
      <c r="CA1280" s="2"/>
      <c r="CB1280" s="2"/>
      <c r="CC1280" s="2"/>
      <c r="CD1280" s="2"/>
      <c r="CE1280" s="2"/>
      <c r="CF1280" s="2"/>
      <c r="CG1280" s="2"/>
      <c r="CH1280" s="2"/>
      <c r="CI1280" s="2"/>
      <c r="CJ1280" s="2"/>
      <c r="CK1280" s="2"/>
      <c r="CL1280" s="2"/>
      <c r="CM1280" s="2"/>
      <c r="CN1280" s="2"/>
      <c r="CO1280" s="2"/>
      <c r="CP1280" s="2"/>
      <c r="CQ1280" s="2"/>
      <c r="CR1280" s="2"/>
      <c r="CS1280" s="2"/>
      <c r="CT1280" s="2"/>
      <c r="CU1280" s="2"/>
      <c r="CV1280" s="2"/>
      <c r="CW1280" s="2"/>
      <c r="CX1280" s="2"/>
      <c r="CY1280" s="2"/>
      <c r="CZ1280" s="2"/>
      <c r="DA1280" s="2"/>
      <c r="DB1280" s="2"/>
      <c r="DC1280" s="2"/>
      <c r="DD1280" s="2"/>
      <c r="DE1280" s="2"/>
      <c r="DF1280" s="2"/>
      <c r="DG1280" s="2"/>
      <c r="DH1280" s="2"/>
      <c r="DI1280" s="2"/>
      <c r="DJ1280" s="2"/>
      <c r="DK1280" s="2"/>
      <c r="DL1280" s="2"/>
      <c r="DM1280" s="2"/>
      <c r="DN1280" s="2"/>
      <c r="DO1280" s="2"/>
      <c r="DP1280" s="2"/>
    </row>
    <row r="1281" spans="9:120" ht="9.9499999999999993" customHeight="1">
      <c r="I1281" s="2"/>
      <c r="J1281" s="2"/>
      <c r="K1281" s="2"/>
      <c r="L1281" s="2"/>
      <c r="M1281" s="2"/>
      <c r="N1281" s="2"/>
      <c r="O1281" s="2"/>
      <c r="P1281" s="2"/>
      <c r="Q1281" s="2"/>
      <c r="R1281" s="2"/>
      <c r="S1281" s="2"/>
      <c r="T1281" s="2"/>
      <c r="U1281" s="2"/>
      <c r="V1281" s="2"/>
      <c r="W1281" s="2"/>
      <c r="X1281" s="2"/>
      <c r="Y1281" s="2"/>
      <c r="Z1281" s="2"/>
      <c r="AA1281" s="2"/>
      <c r="AB1281" s="2"/>
      <c r="AC1281" s="2"/>
      <c r="AD1281" s="2"/>
      <c r="AE1281" s="2"/>
      <c r="AF1281" s="2"/>
      <c r="AG1281" s="2"/>
      <c r="AH1281" s="2"/>
      <c r="AI1281" s="2"/>
      <c r="AJ1281" s="2"/>
      <c r="AK1281" s="2"/>
      <c r="AL1281" s="2"/>
      <c r="AM1281" s="2"/>
      <c r="AN1281" s="2"/>
      <c r="AO1281" s="2"/>
      <c r="AP1281" s="2"/>
      <c r="AQ1281" s="2"/>
      <c r="AR1281" s="2"/>
      <c r="AS1281" s="2"/>
      <c r="AT1281" s="2"/>
      <c r="AU1281" s="2"/>
      <c r="AV1281" s="2"/>
      <c r="AW1281" s="2"/>
      <c r="AX1281" s="2"/>
      <c r="AY1281" s="2"/>
      <c r="AZ1281" s="2"/>
      <c r="BA1281" s="2"/>
      <c r="BB1281" s="2"/>
      <c r="BC1281" s="2"/>
      <c r="BD1281" s="2"/>
      <c r="BE1281" s="2"/>
      <c r="BF1281" s="2"/>
      <c r="BG1281" s="2"/>
      <c r="BH1281" s="2"/>
      <c r="BI1281" s="2"/>
      <c r="BJ1281" s="2"/>
      <c r="BK1281" s="2"/>
      <c r="BL1281" s="2"/>
      <c r="BM1281" s="2"/>
      <c r="BN1281" s="2"/>
      <c r="BO1281" s="2"/>
      <c r="BP1281" s="2"/>
      <c r="BQ1281" s="2"/>
      <c r="BR1281" s="2"/>
      <c r="BS1281" s="2"/>
      <c r="BT1281" s="2"/>
      <c r="BU1281" s="2"/>
      <c r="BV1281" s="2"/>
      <c r="BW1281" s="2"/>
      <c r="BX1281" s="2"/>
      <c r="BY1281" s="2"/>
      <c r="BZ1281" s="2"/>
      <c r="CA1281" s="2"/>
      <c r="CB1281" s="2"/>
      <c r="CC1281" s="2"/>
      <c r="CD1281" s="2"/>
      <c r="CE1281" s="2"/>
      <c r="CF1281" s="2"/>
      <c r="CG1281" s="2"/>
      <c r="CH1281" s="2"/>
      <c r="CI1281" s="2"/>
      <c r="CJ1281" s="2"/>
      <c r="CK1281" s="2"/>
      <c r="CL1281" s="2"/>
      <c r="CM1281" s="2"/>
      <c r="CN1281" s="2"/>
      <c r="CO1281" s="2"/>
      <c r="CP1281" s="2"/>
      <c r="CQ1281" s="2"/>
      <c r="CR1281" s="2"/>
      <c r="CS1281" s="2"/>
      <c r="CT1281" s="2"/>
      <c r="CU1281" s="2"/>
      <c r="CV1281" s="2"/>
      <c r="CW1281" s="2"/>
      <c r="CX1281" s="2"/>
      <c r="CY1281" s="2"/>
      <c r="CZ1281" s="2"/>
      <c r="DA1281" s="2"/>
      <c r="DB1281" s="2"/>
      <c r="DC1281" s="2"/>
      <c r="DD1281" s="2"/>
      <c r="DE1281" s="2"/>
      <c r="DF1281" s="2"/>
      <c r="DG1281" s="2"/>
      <c r="DH1281" s="2"/>
      <c r="DI1281" s="2"/>
      <c r="DJ1281" s="2"/>
      <c r="DK1281" s="2"/>
      <c r="DL1281" s="2"/>
      <c r="DM1281" s="2"/>
      <c r="DN1281" s="2"/>
      <c r="DO1281" s="2"/>
      <c r="DP1281" s="2"/>
    </row>
    <row r="1282" spans="9:120" ht="9.9499999999999993" customHeight="1">
      <c r="I1282" s="2"/>
      <c r="J1282" s="2"/>
      <c r="K1282" s="2"/>
      <c r="L1282" s="2"/>
      <c r="M1282" s="2"/>
      <c r="N1282" s="2"/>
      <c r="O1282" s="2"/>
      <c r="P1282" s="2"/>
      <c r="Q1282" s="2"/>
      <c r="R1282" s="2"/>
      <c r="S1282" s="2"/>
      <c r="T1282" s="2"/>
      <c r="U1282" s="2"/>
      <c r="V1282" s="2"/>
      <c r="W1282" s="2"/>
      <c r="X1282" s="2"/>
      <c r="Y1282" s="2"/>
      <c r="Z1282" s="2"/>
      <c r="AA1282" s="2"/>
      <c r="AB1282" s="2"/>
      <c r="AC1282" s="2"/>
      <c r="AD1282" s="2"/>
      <c r="AE1282" s="2"/>
      <c r="AF1282" s="2"/>
      <c r="AG1282" s="2"/>
      <c r="AH1282" s="2"/>
      <c r="AI1282" s="2"/>
      <c r="AJ1282" s="2"/>
      <c r="AK1282" s="2"/>
      <c r="AL1282" s="2"/>
      <c r="AM1282" s="2"/>
      <c r="AN1282" s="2"/>
      <c r="AO1282" s="2"/>
      <c r="AP1282" s="2"/>
      <c r="AQ1282" s="2"/>
      <c r="AR1282" s="2"/>
      <c r="AS1282" s="2"/>
      <c r="AT1282" s="2"/>
      <c r="AU1282" s="2"/>
      <c r="AV1282" s="2"/>
      <c r="AW1282" s="2"/>
      <c r="AX1282" s="2"/>
      <c r="AY1282" s="2"/>
      <c r="AZ1282" s="2"/>
      <c r="BA1282" s="2"/>
      <c r="BB1282" s="2"/>
      <c r="BC1282" s="2"/>
      <c r="BD1282" s="2"/>
      <c r="BE1282" s="2"/>
      <c r="BF1282" s="2"/>
      <c r="BG1282" s="2"/>
      <c r="BH1282" s="2"/>
      <c r="BI1282" s="2"/>
      <c r="BJ1282" s="2"/>
      <c r="BK1282" s="2"/>
      <c r="BL1282" s="2"/>
      <c r="BM1282" s="2"/>
      <c r="BN1282" s="2"/>
      <c r="BO1282" s="2"/>
      <c r="BP1282" s="2"/>
      <c r="BQ1282" s="2"/>
      <c r="BR1282" s="2"/>
      <c r="BS1282" s="2"/>
      <c r="BT1282" s="2"/>
      <c r="BU1282" s="2"/>
      <c r="BV1282" s="2"/>
      <c r="BW1282" s="2"/>
      <c r="BX1282" s="2"/>
      <c r="BY1282" s="2"/>
      <c r="BZ1282" s="2"/>
      <c r="CA1282" s="2"/>
      <c r="CB1282" s="2"/>
      <c r="CC1282" s="2"/>
      <c r="CD1282" s="2"/>
      <c r="CE1282" s="2"/>
      <c r="CF1282" s="2"/>
      <c r="CG1282" s="2"/>
      <c r="CH1282" s="2"/>
      <c r="CI1282" s="2"/>
      <c r="CJ1282" s="2"/>
      <c r="CK1282" s="2"/>
      <c r="CL1282" s="2"/>
      <c r="CM1282" s="2"/>
      <c r="CN1282" s="2"/>
      <c r="CO1282" s="2"/>
      <c r="CP1282" s="2"/>
      <c r="CQ1282" s="2"/>
      <c r="CR1282" s="2"/>
      <c r="CS1282" s="2"/>
      <c r="CT1282" s="2"/>
      <c r="CU1282" s="2"/>
      <c r="CV1282" s="2"/>
      <c r="CW1282" s="2"/>
      <c r="CX1282" s="2"/>
      <c r="CY1282" s="2"/>
      <c r="CZ1282" s="2"/>
      <c r="DA1282" s="2"/>
      <c r="DB1282" s="2"/>
      <c r="DC1282" s="2"/>
      <c r="DD1282" s="2"/>
      <c r="DE1282" s="2"/>
      <c r="DF1282" s="2"/>
      <c r="DG1282" s="2"/>
      <c r="DH1282" s="2"/>
      <c r="DI1282" s="2"/>
      <c r="DJ1282" s="2"/>
      <c r="DK1282" s="2"/>
      <c r="DL1282" s="2"/>
      <c r="DM1282" s="2"/>
      <c r="DN1282" s="2"/>
      <c r="DO1282" s="2"/>
      <c r="DP1282" s="2"/>
    </row>
    <row r="1283" spans="9:120" ht="9.9499999999999993" customHeight="1">
      <c r="I1283" s="2"/>
      <c r="J1283" s="2"/>
      <c r="K1283" s="2"/>
      <c r="L1283" s="2"/>
      <c r="M1283" s="2"/>
      <c r="N1283" s="2"/>
      <c r="O1283" s="2"/>
      <c r="P1283" s="2"/>
      <c r="Q1283" s="2"/>
      <c r="R1283" s="2"/>
      <c r="S1283" s="2"/>
      <c r="T1283" s="2"/>
      <c r="U1283" s="2"/>
      <c r="V1283" s="2"/>
      <c r="W1283" s="2"/>
      <c r="X1283" s="2"/>
      <c r="Y1283" s="2"/>
      <c r="Z1283" s="2"/>
      <c r="AA1283" s="2"/>
      <c r="AB1283" s="2"/>
      <c r="AC1283" s="2"/>
      <c r="AD1283" s="2"/>
      <c r="AE1283" s="2"/>
      <c r="AF1283" s="2"/>
      <c r="AG1283" s="2"/>
      <c r="AH1283" s="2"/>
      <c r="AI1283" s="2"/>
      <c r="AJ1283" s="2"/>
      <c r="AK1283" s="2"/>
      <c r="AL1283" s="2"/>
      <c r="AM1283" s="2"/>
      <c r="AN1283" s="2"/>
      <c r="AO1283" s="2"/>
      <c r="AP1283" s="2"/>
      <c r="AQ1283" s="2"/>
      <c r="AR1283" s="2"/>
      <c r="AS1283" s="2"/>
      <c r="AT1283" s="2"/>
      <c r="AU1283" s="2"/>
      <c r="AV1283" s="2"/>
      <c r="AW1283" s="2"/>
      <c r="AX1283" s="2"/>
      <c r="AY1283" s="2"/>
      <c r="AZ1283" s="2"/>
      <c r="BA1283" s="2"/>
      <c r="BB1283" s="2"/>
      <c r="BC1283" s="2"/>
      <c r="BD1283" s="2"/>
      <c r="BE1283" s="2"/>
      <c r="BF1283" s="2"/>
      <c r="BG1283" s="2"/>
      <c r="BH1283" s="2"/>
      <c r="BI1283" s="2"/>
      <c r="BJ1283" s="2"/>
      <c r="BK1283" s="2"/>
      <c r="BL1283" s="2"/>
      <c r="BM1283" s="2"/>
      <c r="BN1283" s="2"/>
      <c r="BO1283" s="2"/>
      <c r="BP1283" s="2"/>
      <c r="BQ1283" s="2"/>
      <c r="BR1283" s="2"/>
      <c r="BS1283" s="2"/>
      <c r="BT1283" s="2"/>
      <c r="BU1283" s="2"/>
      <c r="BV1283" s="2"/>
      <c r="BW1283" s="2"/>
      <c r="BX1283" s="2"/>
      <c r="BY1283" s="2"/>
      <c r="BZ1283" s="2"/>
      <c r="CA1283" s="2"/>
      <c r="CB1283" s="2"/>
      <c r="CC1283" s="2"/>
      <c r="CD1283" s="2"/>
      <c r="CE1283" s="2"/>
      <c r="CF1283" s="2"/>
      <c r="CG1283" s="2"/>
      <c r="CH1283" s="2"/>
      <c r="CI1283" s="2"/>
      <c r="CJ1283" s="2"/>
      <c r="CK1283" s="2"/>
      <c r="CL1283" s="2"/>
      <c r="CM1283" s="2"/>
      <c r="CN1283" s="2"/>
      <c r="CO1283" s="2"/>
      <c r="CP1283" s="2"/>
      <c r="CQ1283" s="2"/>
      <c r="CR1283" s="2"/>
      <c r="CS1283" s="2"/>
      <c r="CT1283" s="2"/>
      <c r="CU1283" s="2"/>
      <c r="CV1283" s="2"/>
      <c r="CW1283" s="2"/>
      <c r="CX1283" s="2"/>
      <c r="CY1283" s="2"/>
      <c r="CZ1283" s="2"/>
      <c r="DA1283" s="2"/>
      <c r="DB1283" s="2"/>
      <c r="DC1283" s="2"/>
      <c r="DD1283" s="2"/>
      <c r="DE1283" s="2"/>
      <c r="DF1283" s="2"/>
      <c r="DG1283" s="2"/>
      <c r="DH1283" s="2"/>
      <c r="DI1283" s="2"/>
      <c r="DJ1283" s="2"/>
      <c r="DK1283" s="2"/>
      <c r="DL1283" s="2"/>
      <c r="DM1283" s="2"/>
      <c r="DN1283" s="2"/>
      <c r="DO1283" s="2"/>
      <c r="DP1283" s="2"/>
    </row>
    <row r="1284" spans="9:120" ht="9.9499999999999993" customHeight="1">
      <c r="I1284" s="2"/>
      <c r="J1284" s="2"/>
      <c r="K1284" s="2"/>
      <c r="L1284" s="2"/>
      <c r="M1284" s="2"/>
      <c r="N1284" s="2"/>
      <c r="O1284" s="2"/>
      <c r="P1284" s="2"/>
      <c r="Q1284" s="2"/>
      <c r="R1284" s="2"/>
      <c r="S1284" s="2"/>
      <c r="T1284" s="2"/>
      <c r="U1284" s="2"/>
      <c r="V1284" s="2"/>
      <c r="W1284" s="2"/>
      <c r="X1284" s="2"/>
      <c r="Y1284" s="2"/>
      <c r="Z1284" s="2"/>
      <c r="AA1284" s="2"/>
      <c r="AB1284" s="2"/>
      <c r="AC1284" s="2"/>
      <c r="AD1284" s="2"/>
      <c r="AE1284" s="2"/>
      <c r="AF1284" s="2"/>
      <c r="AG1284" s="2"/>
      <c r="AH1284" s="2"/>
      <c r="AI1284" s="2"/>
      <c r="AJ1284" s="2"/>
      <c r="AK1284" s="2"/>
      <c r="AL1284" s="2"/>
      <c r="AM1284" s="2"/>
      <c r="AN1284" s="2"/>
      <c r="AO1284" s="2"/>
      <c r="AP1284" s="2"/>
      <c r="AQ1284" s="2"/>
      <c r="AR1284" s="2"/>
      <c r="AS1284" s="2"/>
      <c r="AT1284" s="2"/>
      <c r="AU1284" s="2"/>
      <c r="AV1284" s="2"/>
      <c r="AW1284" s="2"/>
      <c r="AX1284" s="2"/>
      <c r="AY1284" s="2"/>
      <c r="AZ1284" s="2"/>
      <c r="BA1284" s="2"/>
      <c r="BB1284" s="2"/>
      <c r="BC1284" s="2"/>
      <c r="BD1284" s="2"/>
      <c r="BE1284" s="2"/>
      <c r="BF1284" s="2"/>
      <c r="BG1284" s="2"/>
      <c r="BH1284" s="2"/>
      <c r="BI1284" s="2"/>
      <c r="BJ1284" s="2"/>
      <c r="BK1284" s="2"/>
      <c r="BL1284" s="2"/>
      <c r="BM1284" s="2"/>
      <c r="BN1284" s="2"/>
      <c r="BO1284" s="2"/>
      <c r="BP1284" s="2"/>
      <c r="BQ1284" s="2"/>
      <c r="BR1284" s="2"/>
      <c r="BS1284" s="2"/>
      <c r="BT1284" s="2"/>
      <c r="BU1284" s="2"/>
      <c r="BV1284" s="2"/>
      <c r="BW1284" s="2"/>
      <c r="BX1284" s="2"/>
      <c r="BY1284" s="2"/>
      <c r="BZ1284" s="2"/>
      <c r="CA1284" s="2"/>
      <c r="CB1284" s="2"/>
      <c r="CC1284" s="2"/>
      <c r="CD1284" s="2"/>
      <c r="CE1284" s="2"/>
      <c r="CF1284" s="2"/>
      <c r="CG1284" s="2"/>
      <c r="CH1284" s="2"/>
      <c r="CI1284" s="2"/>
      <c r="CJ1284" s="2"/>
      <c r="CK1284" s="2"/>
      <c r="CL1284" s="2"/>
      <c r="CM1284" s="2"/>
      <c r="CN1284" s="2"/>
      <c r="CO1284" s="2"/>
      <c r="CP1284" s="2"/>
      <c r="CQ1284" s="2"/>
      <c r="CR1284" s="2"/>
      <c r="CS1284" s="2"/>
      <c r="CT1284" s="2"/>
      <c r="CU1284" s="2"/>
      <c r="CV1284" s="2"/>
      <c r="CW1284" s="2"/>
      <c r="CX1284" s="2"/>
      <c r="CY1284" s="2"/>
      <c r="CZ1284" s="2"/>
      <c r="DA1284" s="2"/>
      <c r="DB1284" s="2"/>
      <c r="DC1284" s="2"/>
      <c r="DD1284" s="2"/>
      <c r="DE1284" s="2"/>
      <c r="DF1284" s="2"/>
      <c r="DG1284" s="2"/>
      <c r="DH1284" s="2"/>
      <c r="DI1284" s="2"/>
      <c r="DJ1284" s="2"/>
      <c r="DK1284" s="2"/>
      <c r="DL1284" s="2"/>
      <c r="DM1284" s="2"/>
      <c r="DN1284" s="2"/>
      <c r="DO1284" s="2"/>
      <c r="DP1284" s="2"/>
    </row>
    <row r="1285" spans="9:120" ht="9.9499999999999993" customHeight="1">
      <c r="I1285" s="2"/>
      <c r="J1285" s="2"/>
      <c r="K1285" s="2"/>
      <c r="L1285" s="2"/>
      <c r="M1285" s="2"/>
      <c r="N1285" s="2"/>
      <c r="O1285" s="2"/>
      <c r="P1285" s="2"/>
      <c r="Q1285" s="2"/>
      <c r="R1285" s="2"/>
      <c r="S1285" s="2"/>
      <c r="T1285" s="2"/>
      <c r="U1285" s="2"/>
      <c r="V1285" s="2"/>
      <c r="W1285" s="2"/>
      <c r="X1285" s="2"/>
      <c r="Y1285" s="2"/>
      <c r="Z1285" s="2"/>
      <c r="AA1285" s="2"/>
      <c r="AB1285" s="2"/>
      <c r="AC1285" s="2"/>
      <c r="AD1285" s="2"/>
      <c r="AE1285" s="2"/>
      <c r="AF1285" s="2"/>
      <c r="AG1285" s="2"/>
      <c r="AH1285" s="2"/>
      <c r="AI1285" s="2"/>
      <c r="AJ1285" s="2"/>
      <c r="AK1285" s="2"/>
      <c r="AL1285" s="2"/>
      <c r="AM1285" s="2"/>
      <c r="AN1285" s="2"/>
      <c r="AO1285" s="2"/>
      <c r="AP1285" s="2"/>
      <c r="AQ1285" s="2"/>
      <c r="AR1285" s="2"/>
      <c r="AS1285" s="2"/>
      <c r="AT1285" s="2"/>
      <c r="AU1285" s="2"/>
      <c r="AV1285" s="2"/>
      <c r="AW1285" s="2"/>
      <c r="AX1285" s="2"/>
      <c r="AY1285" s="2"/>
      <c r="AZ1285" s="2"/>
      <c r="BA1285" s="2"/>
      <c r="BB1285" s="2"/>
      <c r="BC1285" s="2"/>
      <c r="BD1285" s="2"/>
      <c r="BE1285" s="2"/>
      <c r="BF1285" s="2"/>
      <c r="BG1285" s="2"/>
      <c r="BH1285" s="2"/>
      <c r="BI1285" s="2"/>
      <c r="BJ1285" s="2"/>
      <c r="BK1285" s="2"/>
      <c r="BL1285" s="2"/>
      <c r="BM1285" s="2"/>
      <c r="BN1285" s="2"/>
      <c r="BO1285" s="2"/>
      <c r="BP1285" s="2"/>
      <c r="BQ1285" s="2"/>
      <c r="BR1285" s="2"/>
      <c r="BS1285" s="2"/>
      <c r="BT1285" s="2"/>
      <c r="BU1285" s="2"/>
      <c r="BV1285" s="2"/>
      <c r="BW1285" s="2"/>
      <c r="BX1285" s="2"/>
      <c r="BY1285" s="2"/>
      <c r="BZ1285" s="2"/>
      <c r="CA1285" s="2"/>
      <c r="CB1285" s="2"/>
      <c r="CC1285" s="2"/>
      <c r="CD1285" s="2"/>
      <c r="CE1285" s="2"/>
      <c r="CF1285" s="2"/>
      <c r="CG1285" s="2"/>
      <c r="CH1285" s="2"/>
      <c r="CI1285" s="2"/>
      <c r="CJ1285" s="2"/>
      <c r="CK1285" s="2"/>
      <c r="CL1285" s="2"/>
      <c r="CM1285" s="2"/>
      <c r="CN1285" s="2"/>
      <c r="CO1285" s="2"/>
      <c r="CP1285" s="2"/>
      <c r="CQ1285" s="2"/>
      <c r="CR1285" s="2"/>
      <c r="CS1285" s="2"/>
      <c r="CT1285" s="2"/>
      <c r="CU1285" s="2"/>
      <c r="CV1285" s="2"/>
      <c r="CW1285" s="2"/>
      <c r="CX1285" s="2"/>
      <c r="CY1285" s="2"/>
      <c r="CZ1285" s="2"/>
      <c r="DA1285" s="2"/>
      <c r="DB1285" s="2"/>
      <c r="DC1285" s="2"/>
      <c r="DD1285" s="2"/>
      <c r="DE1285" s="2"/>
      <c r="DF1285" s="2"/>
      <c r="DG1285" s="2"/>
      <c r="DH1285" s="2"/>
      <c r="DI1285" s="2"/>
      <c r="DJ1285" s="2"/>
      <c r="DK1285" s="2"/>
      <c r="DL1285" s="2"/>
      <c r="DM1285" s="2"/>
      <c r="DN1285" s="2"/>
      <c r="DO1285" s="2"/>
      <c r="DP1285" s="2"/>
    </row>
    <row r="1286" spans="9:120" ht="9.9499999999999993" customHeight="1">
      <c r="I1286" s="2"/>
      <c r="J1286" s="2"/>
      <c r="K1286" s="2"/>
      <c r="L1286" s="2"/>
      <c r="M1286" s="2"/>
      <c r="N1286" s="2"/>
      <c r="O1286" s="2"/>
      <c r="P1286" s="2"/>
      <c r="Q1286" s="2"/>
      <c r="R1286" s="2"/>
      <c r="S1286" s="2"/>
      <c r="T1286" s="2"/>
      <c r="U1286" s="2"/>
      <c r="V1286" s="2"/>
      <c r="W1286" s="2"/>
      <c r="X1286" s="2"/>
      <c r="Y1286" s="2"/>
      <c r="Z1286" s="2"/>
      <c r="AA1286" s="2"/>
      <c r="AB1286" s="2"/>
      <c r="AC1286" s="2"/>
      <c r="AD1286" s="2"/>
      <c r="AE1286" s="2"/>
      <c r="AF1286" s="2"/>
      <c r="AG1286" s="2"/>
      <c r="AH1286" s="2"/>
      <c r="AI1286" s="2"/>
      <c r="AJ1286" s="2"/>
      <c r="AK1286" s="2"/>
      <c r="AL1286" s="2"/>
      <c r="AM1286" s="2"/>
      <c r="AN1286" s="2"/>
      <c r="AO1286" s="2"/>
      <c r="AP1286" s="2"/>
      <c r="AQ1286" s="2"/>
      <c r="AR1286" s="2"/>
      <c r="AS1286" s="2"/>
      <c r="AT1286" s="2"/>
      <c r="AU1286" s="2"/>
      <c r="AV1286" s="2"/>
      <c r="AW1286" s="2"/>
      <c r="AX1286" s="2"/>
      <c r="AY1286" s="2"/>
      <c r="AZ1286" s="2"/>
      <c r="BA1286" s="2"/>
      <c r="BB1286" s="2"/>
      <c r="BC1286" s="2"/>
      <c r="BD1286" s="2"/>
      <c r="BE1286" s="2"/>
      <c r="BF1286" s="2"/>
      <c r="BG1286" s="2"/>
      <c r="BH1286" s="2"/>
      <c r="BI1286" s="2"/>
      <c r="BJ1286" s="2"/>
      <c r="BK1286" s="2"/>
      <c r="BL1286" s="2"/>
      <c r="BM1286" s="2"/>
      <c r="BN1286" s="2"/>
      <c r="BO1286" s="2"/>
      <c r="BP1286" s="2"/>
      <c r="BQ1286" s="2"/>
      <c r="BR1286" s="2"/>
      <c r="BS1286" s="2"/>
      <c r="BT1286" s="2"/>
      <c r="BU1286" s="2"/>
      <c r="BV1286" s="2"/>
      <c r="BW1286" s="2"/>
      <c r="BX1286" s="2"/>
      <c r="BY1286" s="2"/>
      <c r="BZ1286" s="2"/>
      <c r="CA1286" s="2"/>
      <c r="CB1286" s="2"/>
      <c r="CC1286" s="2"/>
      <c r="CD1286" s="2"/>
      <c r="CE1286" s="2"/>
      <c r="CF1286" s="2"/>
      <c r="CG1286" s="2"/>
      <c r="CH1286" s="2"/>
      <c r="CI1286" s="2"/>
      <c r="CJ1286" s="2"/>
      <c r="CK1286" s="2"/>
      <c r="CL1286" s="2"/>
      <c r="CM1286" s="2"/>
      <c r="CN1286" s="2"/>
      <c r="CO1286" s="2"/>
      <c r="CP1286" s="2"/>
      <c r="CQ1286" s="2"/>
      <c r="CR1286" s="2"/>
      <c r="CS1286" s="2"/>
      <c r="CT1286" s="2"/>
      <c r="CU1286" s="2"/>
      <c r="CV1286" s="2"/>
      <c r="CW1286" s="2"/>
      <c r="CX1286" s="2"/>
      <c r="CY1286" s="2"/>
      <c r="CZ1286" s="2"/>
      <c r="DA1286" s="2"/>
      <c r="DB1286" s="2"/>
      <c r="DC1286" s="2"/>
      <c r="DD1286" s="2"/>
      <c r="DE1286" s="2"/>
      <c r="DF1286" s="2"/>
      <c r="DG1286" s="2"/>
      <c r="DH1286" s="2"/>
      <c r="DI1286" s="2"/>
      <c r="DJ1286" s="2"/>
      <c r="DK1286" s="2"/>
      <c r="DL1286" s="2"/>
      <c r="DM1286" s="2"/>
      <c r="DN1286" s="2"/>
      <c r="DO1286" s="2"/>
      <c r="DP1286" s="2"/>
    </row>
    <row r="1287" spans="9:120" ht="9.9499999999999993" customHeight="1">
      <c r="I1287" s="2"/>
      <c r="J1287" s="2"/>
      <c r="K1287" s="2"/>
      <c r="L1287" s="2"/>
      <c r="M1287" s="2"/>
      <c r="N1287" s="2"/>
      <c r="O1287" s="2"/>
      <c r="P1287" s="2"/>
      <c r="Q1287" s="2"/>
      <c r="R1287" s="2"/>
      <c r="S1287" s="2"/>
      <c r="T1287" s="2"/>
      <c r="U1287" s="2"/>
      <c r="V1287" s="2"/>
      <c r="W1287" s="2"/>
      <c r="X1287" s="2"/>
      <c r="Y1287" s="2"/>
      <c r="Z1287" s="2"/>
      <c r="AA1287" s="2"/>
      <c r="AB1287" s="2"/>
      <c r="AC1287" s="2"/>
      <c r="AD1287" s="2"/>
      <c r="AE1287" s="2"/>
      <c r="AF1287" s="2"/>
      <c r="AG1287" s="2"/>
      <c r="AH1287" s="2"/>
      <c r="AI1287" s="2"/>
      <c r="AJ1287" s="2"/>
      <c r="AK1287" s="2"/>
      <c r="AL1287" s="2"/>
      <c r="AM1287" s="2"/>
      <c r="AN1287" s="2"/>
      <c r="AO1287" s="2"/>
      <c r="AP1287" s="2"/>
      <c r="AQ1287" s="2"/>
      <c r="AR1287" s="2"/>
      <c r="AS1287" s="2"/>
      <c r="AT1287" s="2"/>
      <c r="AU1287" s="2"/>
      <c r="AV1287" s="2"/>
      <c r="AW1287" s="2"/>
      <c r="AX1287" s="2"/>
      <c r="AY1287" s="2"/>
      <c r="AZ1287" s="2"/>
      <c r="BA1287" s="2"/>
      <c r="BB1287" s="2"/>
      <c r="BC1287" s="2"/>
      <c r="BD1287" s="2"/>
      <c r="BE1287" s="2"/>
      <c r="BF1287" s="2"/>
      <c r="BG1287" s="2"/>
      <c r="BH1287" s="2"/>
      <c r="BI1287" s="2"/>
      <c r="BJ1287" s="2"/>
      <c r="BK1287" s="2"/>
      <c r="BL1287" s="2"/>
      <c r="BM1287" s="2"/>
      <c r="BN1287" s="2"/>
      <c r="BO1287" s="2"/>
      <c r="BP1287" s="2"/>
      <c r="BQ1287" s="2"/>
      <c r="BR1287" s="2"/>
      <c r="BS1287" s="2"/>
      <c r="BT1287" s="2"/>
      <c r="BU1287" s="2"/>
      <c r="BV1287" s="2"/>
      <c r="BW1287" s="2"/>
      <c r="BX1287" s="2"/>
      <c r="BY1287" s="2"/>
      <c r="BZ1287" s="2"/>
      <c r="CA1287" s="2"/>
      <c r="CB1287" s="2"/>
      <c r="CC1287" s="2"/>
      <c r="CD1287" s="2"/>
      <c r="CE1287" s="2"/>
      <c r="CF1287" s="2"/>
      <c r="CG1287" s="2"/>
      <c r="CH1287" s="2"/>
      <c r="CI1287" s="2"/>
      <c r="CJ1287" s="2"/>
      <c r="CK1287" s="2"/>
      <c r="CL1287" s="2"/>
      <c r="CM1287" s="2"/>
      <c r="CN1287" s="2"/>
      <c r="CO1287" s="2"/>
      <c r="CP1287" s="2"/>
      <c r="CQ1287" s="2"/>
      <c r="CR1287" s="2"/>
      <c r="CS1287" s="2"/>
      <c r="CT1287" s="2"/>
      <c r="CU1287" s="2"/>
      <c r="CV1287" s="2"/>
      <c r="CW1287" s="2"/>
      <c r="CX1287" s="2"/>
      <c r="CY1287" s="2"/>
      <c r="CZ1287" s="2"/>
      <c r="DA1287" s="2"/>
      <c r="DB1287" s="2"/>
      <c r="DC1287" s="2"/>
      <c r="DD1287" s="2"/>
      <c r="DE1287" s="2"/>
      <c r="DF1287" s="2"/>
      <c r="DG1287" s="2"/>
      <c r="DH1287" s="2"/>
      <c r="DI1287" s="2"/>
      <c r="DJ1287" s="2"/>
      <c r="DK1287" s="2"/>
      <c r="DL1287" s="2"/>
      <c r="DM1287" s="2"/>
      <c r="DN1287" s="2"/>
      <c r="DO1287" s="2"/>
      <c r="DP1287" s="2"/>
    </row>
    <row r="1288" spans="9:120" ht="9.9499999999999993" customHeight="1">
      <c r="I1288" s="2"/>
      <c r="J1288" s="2"/>
      <c r="K1288" s="2"/>
      <c r="L1288" s="2"/>
      <c r="M1288" s="2"/>
      <c r="N1288" s="2"/>
      <c r="O1288" s="2"/>
      <c r="P1288" s="2"/>
      <c r="Q1288" s="2"/>
      <c r="R1288" s="2"/>
      <c r="S1288" s="2"/>
      <c r="T1288" s="2"/>
      <c r="U1288" s="2"/>
      <c r="V1288" s="2"/>
      <c r="W1288" s="2"/>
      <c r="X1288" s="2"/>
      <c r="Y1288" s="2"/>
      <c r="Z1288" s="2"/>
      <c r="AA1288" s="2"/>
      <c r="AB1288" s="2"/>
      <c r="AC1288" s="2"/>
      <c r="AD1288" s="2"/>
      <c r="AE1288" s="2"/>
      <c r="AF1288" s="2"/>
      <c r="AG1288" s="2"/>
      <c r="AH1288" s="2"/>
      <c r="AI1288" s="2"/>
      <c r="AJ1288" s="2"/>
      <c r="AK1288" s="2"/>
      <c r="AL1288" s="2"/>
      <c r="AM1288" s="2"/>
      <c r="AN1288" s="2"/>
      <c r="AO1288" s="2"/>
      <c r="AP1288" s="2"/>
      <c r="AQ1288" s="2"/>
      <c r="AR1288" s="2"/>
      <c r="AS1288" s="2"/>
      <c r="AT1288" s="2"/>
      <c r="AU1288" s="2"/>
      <c r="AV1288" s="2"/>
      <c r="AW1288" s="2"/>
      <c r="AX1288" s="2"/>
      <c r="AY1288" s="2"/>
      <c r="AZ1288" s="2"/>
      <c r="BA1288" s="2"/>
      <c r="BB1288" s="2"/>
      <c r="BC1288" s="2"/>
      <c r="BD1288" s="2"/>
      <c r="BE1288" s="2"/>
      <c r="BF1288" s="2"/>
      <c r="BG1288" s="2"/>
      <c r="BH1288" s="2"/>
      <c r="BI1288" s="2"/>
      <c r="BJ1288" s="2"/>
      <c r="BK1288" s="2"/>
      <c r="BL1288" s="2"/>
      <c r="BM1288" s="2"/>
      <c r="BN1288" s="2"/>
      <c r="BO1288" s="2"/>
      <c r="BP1288" s="2"/>
      <c r="BQ1288" s="2"/>
      <c r="BR1288" s="2"/>
      <c r="BS1288" s="2"/>
      <c r="BT1288" s="2"/>
      <c r="BU1288" s="2"/>
      <c r="BV1288" s="2"/>
      <c r="BW1288" s="2"/>
      <c r="BX1288" s="2"/>
      <c r="BY1288" s="2"/>
      <c r="BZ1288" s="2"/>
      <c r="CA1288" s="2"/>
      <c r="CB1288" s="2"/>
      <c r="CC1288" s="2"/>
      <c r="CD1288" s="2"/>
      <c r="CE1288" s="2"/>
      <c r="CF1288" s="2"/>
      <c r="CG1288" s="2"/>
      <c r="CH1288" s="2"/>
      <c r="CI1288" s="2"/>
      <c r="CJ1288" s="2"/>
      <c r="CK1288" s="2"/>
      <c r="CL1288" s="2"/>
      <c r="CM1288" s="2"/>
      <c r="CN1288" s="2"/>
      <c r="CO1288" s="2"/>
      <c r="CP1288" s="2"/>
      <c r="CQ1288" s="2"/>
      <c r="CR1288" s="2"/>
      <c r="CS1288" s="2"/>
      <c r="CT1288" s="2"/>
      <c r="CU1288" s="2"/>
      <c r="CV1288" s="2"/>
      <c r="CW1288" s="2"/>
      <c r="CX1288" s="2"/>
      <c r="CY1288" s="2"/>
      <c r="CZ1288" s="2"/>
      <c r="DA1288" s="2"/>
      <c r="DB1288" s="2"/>
      <c r="DC1288" s="2"/>
      <c r="DD1288" s="2"/>
      <c r="DE1288" s="2"/>
      <c r="DF1288" s="2"/>
      <c r="DG1288" s="2"/>
      <c r="DH1288" s="2"/>
      <c r="DI1288" s="2"/>
      <c r="DJ1288" s="2"/>
      <c r="DK1288" s="2"/>
      <c r="DL1288" s="2"/>
      <c r="DM1288" s="2"/>
      <c r="DN1288" s="2"/>
      <c r="DO1288" s="2"/>
      <c r="DP1288" s="2"/>
    </row>
    <row r="1289" spans="9:120" ht="9.9499999999999993" customHeight="1">
      <c r="I1289" s="2"/>
      <c r="J1289" s="2"/>
      <c r="K1289" s="2"/>
      <c r="L1289" s="2"/>
      <c r="M1289" s="2"/>
      <c r="N1289" s="2"/>
      <c r="O1289" s="2"/>
      <c r="P1289" s="2"/>
      <c r="Q1289" s="2"/>
      <c r="R1289" s="2"/>
      <c r="S1289" s="2"/>
      <c r="T1289" s="2"/>
      <c r="U1289" s="2"/>
      <c r="V1289" s="2"/>
      <c r="W1289" s="2"/>
      <c r="X1289" s="2"/>
      <c r="Y1289" s="2"/>
      <c r="Z1289" s="2"/>
      <c r="AA1289" s="2"/>
      <c r="AB1289" s="2"/>
      <c r="AC1289" s="2"/>
      <c r="AD1289" s="2"/>
      <c r="AE1289" s="2"/>
      <c r="AF1289" s="2"/>
      <c r="AG1289" s="2"/>
      <c r="AH1289" s="2"/>
      <c r="AI1289" s="2"/>
      <c r="AJ1289" s="2"/>
      <c r="AK1289" s="2"/>
      <c r="AL1289" s="2"/>
      <c r="AM1289" s="2"/>
      <c r="AN1289" s="2"/>
      <c r="AO1289" s="2"/>
      <c r="AP1289" s="2"/>
      <c r="AQ1289" s="2"/>
      <c r="AR1289" s="2"/>
      <c r="AS1289" s="2"/>
      <c r="AT1289" s="2"/>
      <c r="AU1289" s="2"/>
      <c r="AV1289" s="2"/>
      <c r="AW1289" s="2"/>
      <c r="AX1289" s="2"/>
      <c r="AY1289" s="2"/>
      <c r="AZ1289" s="2"/>
      <c r="BA1289" s="2"/>
      <c r="BB1289" s="2"/>
      <c r="BC1289" s="2"/>
      <c r="BD1289" s="2"/>
      <c r="BE1289" s="2"/>
      <c r="BF1289" s="2"/>
      <c r="BG1289" s="2"/>
      <c r="BH1289" s="2"/>
      <c r="BI1289" s="2"/>
      <c r="BJ1289" s="2"/>
      <c r="BK1289" s="2"/>
      <c r="BL1289" s="2"/>
      <c r="BM1289" s="2"/>
      <c r="BN1289" s="2"/>
      <c r="BO1289" s="2"/>
      <c r="BP1289" s="2"/>
      <c r="BQ1289" s="2"/>
      <c r="BR1289" s="2"/>
      <c r="BS1289" s="2"/>
      <c r="BT1289" s="2"/>
      <c r="BU1289" s="2"/>
      <c r="BV1289" s="2"/>
      <c r="BW1289" s="2"/>
      <c r="BX1289" s="2"/>
      <c r="BY1289" s="2"/>
      <c r="BZ1289" s="2"/>
      <c r="CA1289" s="2"/>
      <c r="CB1289" s="2"/>
      <c r="CC1289" s="2"/>
      <c r="CD1289" s="2"/>
      <c r="CE1289" s="2"/>
      <c r="CF1289" s="2"/>
      <c r="CG1289" s="2"/>
      <c r="CH1289" s="2"/>
      <c r="CI1289" s="2"/>
      <c r="CJ1289" s="2"/>
      <c r="CK1289" s="2"/>
      <c r="CL1289" s="2"/>
      <c r="CM1289" s="2"/>
      <c r="CN1289" s="2"/>
      <c r="CO1289" s="2"/>
      <c r="CP1289" s="2"/>
      <c r="CQ1289" s="2"/>
      <c r="CR1289" s="2"/>
      <c r="CS1289" s="2"/>
      <c r="CT1289" s="2"/>
      <c r="CU1289" s="2"/>
      <c r="CV1289" s="2"/>
      <c r="CW1289" s="2"/>
      <c r="CX1289" s="2"/>
      <c r="CY1289" s="2"/>
      <c r="CZ1289" s="2"/>
      <c r="DA1289" s="2"/>
      <c r="DB1289" s="2"/>
      <c r="DC1289" s="2"/>
      <c r="DD1289" s="2"/>
      <c r="DE1289" s="2"/>
      <c r="DF1289" s="2"/>
      <c r="DG1289" s="2"/>
      <c r="DH1289" s="2"/>
      <c r="DI1289" s="2"/>
      <c r="DJ1289" s="2"/>
      <c r="DK1289" s="2"/>
      <c r="DL1289" s="2"/>
      <c r="DM1289" s="2"/>
      <c r="DN1289" s="2"/>
      <c r="DO1289" s="2"/>
      <c r="DP1289" s="2"/>
    </row>
    <row r="1290" spans="9:120" ht="9.9499999999999993" customHeight="1">
      <c r="I1290" s="2"/>
      <c r="J1290" s="2"/>
      <c r="K1290" s="2"/>
      <c r="L1290" s="2"/>
      <c r="M1290" s="2"/>
      <c r="N1290" s="2"/>
      <c r="O1290" s="2"/>
      <c r="P1290" s="2"/>
      <c r="Q1290" s="2"/>
      <c r="R1290" s="2"/>
      <c r="S1290" s="2"/>
      <c r="T1290" s="2"/>
      <c r="U1290" s="2"/>
      <c r="V1290" s="2"/>
      <c r="W1290" s="2"/>
      <c r="X1290" s="2"/>
      <c r="Y1290" s="2"/>
      <c r="Z1290" s="2"/>
      <c r="AA1290" s="2"/>
      <c r="AB1290" s="2"/>
      <c r="AC1290" s="2"/>
      <c r="AD1290" s="2"/>
      <c r="AE1290" s="2"/>
      <c r="AF1290" s="2"/>
      <c r="AG1290" s="2"/>
      <c r="AH1290" s="2"/>
      <c r="AI1290" s="2"/>
      <c r="AJ1290" s="2"/>
      <c r="AK1290" s="2"/>
      <c r="AL1290" s="2"/>
      <c r="AM1290" s="2"/>
      <c r="AN1290" s="2"/>
      <c r="AO1290" s="2"/>
      <c r="AP1290" s="2"/>
      <c r="AQ1290" s="2"/>
      <c r="AR1290" s="2"/>
      <c r="AS1290" s="2"/>
      <c r="AT1290" s="2"/>
      <c r="AU1290" s="2"/>
      <c r="AV1290" s="2"/>
      <c r="AW1290" s="2"/>
      <c r="AX1290" s="2"/>
      <c r="AY1290" s="2"/>
      <c r="AZ1290" s="2"/>
      <c r="BA1290" s="2"/>
      <c r="BB1290" s="2"/>
      <c r="BC1290" s="2"/>
      <c r="BD1290" s="2"/>
      <c r="BE1290" s="2"/>
      <c r="BF1290" s="2"/>
      <c r="BG1290" s="2"/>
      <c r="BH1290" s="2"/>
      <c r="BI1290" s="2"/>
      <c r="BJ1290" s="2"/>
      <c r="BK1290" s="2"/>
      <c r="BL1290" s="2"/>
      <c r="BM1290" s="2"/>
      <c r="BN1290" s="2"/>
      <c r="BO1290" s="2"/>
      <c r="BP1290" s="2"/>
      <c r="BQ1290" s="2"/>
      <c r="BR1290" s="2"/>
      <c r="BS1290" s="2"/>
      <c r="BT1290" s="2"/>
      <c r="BU1290" s="2"/>
      <c r="BV1290" s="2"/>
      <c r="BW1290" s="2"/>
      <c r="BX1290" s="2"/>
      <c r="BY1290" s="2"/>
      <c r="BZ1290" s="2"/>
      <c r="CA1290" s="2"/>
      <c r="CB1290" s="2"/>
      <c r="CC1290" s="2"/>
      <c r="CD1290" s="2"/>
      <c r="CE1290" s="2"/>
      <c r="CF1290" s="2"/>
      <c r="CG1290" s="2"/>
      <c r="CH1290" s="2"/>
      <c r="CI1290" s="2"/>
      <c r="CJ1290" s="2"/>
      <c r="CK1290" s="2"/>
      <c r="CL1290" s="2"/>
      <c r="CM1290" s="2"/>
      <c r="CN1290" s="2"/>
      <c r="CO1290" s="2"/>
      <c r="CP1290" s="2"/>
      <c r="CQ1290" s="2"/>
      <c r="CR1290" s="2"/>
      <c r="CS1290" s="2"/>
      <c r="CT1290" s="2"/>
      <c r="CU1290" s="2"/>
      <c r="CV1290" s="2"/>
      <c r="CW1290" s="2"/>
      <c r="CX1290" s="2"/>
      <c r="CY1290" s="2"/>
      <c r="CZ1290" s="2"/>
      <c r="DA1290" s="2"/>
      <c r="DB1290" s="2"/>
      <c r="DC1290" s="2"/>
      <c r="DD1290" s="2"/>
      <c r="DE1290" s="2"/>
      <c r="DF1290" s="2"/>
      <c r="DG1290" s="2"/>
      <c r="DH1290" s="2"/>
      <c r="DI1290" s="2"/>
      <c r="DJ1290" s="2"/>
      <c r="DK1290" s="2"/>
      <c r="DL1290" s="2"/>
      <c r="DM1290" s="2"/>
      <c r="DN1290" s="2"/>
      <c r="DO1290" s="2"/>
      <c r="DP1290" s="2"/>
    </row>
    <row r="1291" spans="9:120" ht="9.9499999999999993" customHeight="1">
      <c r="I1291" s="2"/>
      <c r="J1291" s="2"/>
      <c r="K1291" s="2"/>
      <c r="L1291" s="2"/>
      <c r="M1291" s="2"/>
      <c r="N1291" s="2"/>
      <c r="O1291" s="2"/>
      <c r="P1291" s="2"/>
      <c r="Q1291" s="2"/>
      <c r="R1291" s="2"/>
      <c r="S1291" s="2"/>
      <c r="T1291" s="2"/>
      <c r="U1291" s="2"/>
      <c r="V1291" s="2"/>
      <c r="W1291" s="2"/>
      <c r="X1291" s="2"/>
      <c r="Y1291" s="2"/>
      <c r="Z1291" s="2"/>
      <c r="AA1291" s="2"/>
      <c r="AB1291" s="2"/>
      <c r="AC1291" s="2"/>
      <c r="AD1291" s="2"/>
      <c r="AE1291" s="2"/>
      <c r="AF1291" s="2"/>
      <c r="AG1291" s="2"/>
      <c r="AH1291" s="2"/>
      <c r="AI1291" s="2"/>
      <c r="AJ1291" s="2"/>
      <c r="AK1291" s="2"/>
      <c r="AL1291" s="2"/>
      <c r="AM1291" s="2"/>
      <c r="AN1291" s="2"/>
      <c r="AO1291" s="2"/>
      <c r="AP1291" s="2"/>
      <c r="AQ1291" s="2"/>
      <c r="AR1291" s="2"/>
      <c r="AS1291" s="2"/>
      <c r="AT1291" s="2"/>
      <c r="AU1291" s="2"/>
      <c r="AV1291" s="2"/>
      <c r="AW1291" s="2"/>
      <c r="AX1291" s="2"/>
      <c r="AY1291" s="2"/>
      <c r="AZ1291" s="2"/>
      <c r="BA1291" s="2"/>
      <c r="BB1291" s="2"/>
      <c r="BC1291" s="2"/>
      <c r="BD1291" s="2"/>
      <c r="BE1291" s="2"/>
      <c r="BF1291" s="2"/>
      <c r="BG1291" s="2"/>
      <c r="BH1291" s="2"/>
      <c r="BI1291" s="2"/>
      <c r="BJ1291" s="2"/>
      <c r="BK1291" s="2"/>
      <c r="BL1291" s="2"/>
      <c r="BM1291" s="2"/>
      <c r="BN1291" s="2"/>
      <c r="BO1291" s="2"/>
      <c r="BP1291" s="2"/>
      <c r="BQ1291" s="2"/>
      <c r="BR1291" s="2"/>
      <c r="BS1291" s="2"/>
      <c r="BT1291" s="2"/>
      <c r="BU1291" s="2"/>
      <c r="BV1291" s="2"/>
      <c r="BW1291" s="2"/>
      <c r="BX1291" s="2"/>
      <c r="BY1291" s="2"/>
      <c r="BZ1291" s="2"/>
      <c r="CA1291" s="2"/>
      <c r="CB1291" s="2"/>
      <c r="CC1291" s="2"/>
      <c r="CD1291" s="2"/>
      <c r="CE1291" s="2"/>
      <c r="CF1291" s="2"/>
      <c r="CG1291" s="2"/>
      <c r="CH1291" s="2"/>
      <c r="CI1291" s="2"/>
      <c r="CJ1291" s="2"/>
      <c r="CK1291" s="2"/>
      <c r="CL1291" s="2"/>
      <c r="CM1291" s="2"/>
      <c r="CN1291" s="2"/>
      <c r="CO1291" s="2"/>
      <c r="CP1291" s="2"/>
      <c r="CQ1291" s="2"/>
      <c r="CR1291" s="2"/>
      <c r="CS1291" s="2"/>
      <c r="CT1291" s="2"/>
      <c r="CU1291" s="2"/>
      <c r="CV1291" s="2"/>
      <c r="CW1291" s="2"/>
      <c r="CX1291" s="2"/>
      <c r="CY1291" s="2"/>
      <c r="CZ1291" s="2"/>
      <c r="DA1291" s="2"/>
      <c r="DB1291" s="2"/>
      <c r="DC1291" s="2"/>
      <c r="DD1291" s="2"/>
      <c r="DE1291" s="2"/>
      <c r="DF1291" s="2"/>
      <c r="DG1291" s="2"/>
      <c r="DH1291" s="2"/>
      <c r="DI1291" s="2"/>
      <c r="DJ1291" s="2"/>
      <c r="DK1291" s="2"/>
      <c r="DL1291" s="2"/>
      <c r="DM1291" s="2"/>
      <c r="DN1291" s="2"/>
      <c r="DO1291" s="2"/>
      <c r="DP1291" s="2"/>
    </row>
    <row r="1292" spans="9:120" ht="9.9499999999999993" customHeight="1">
      <c r="I1292" s="2"/>
      <c r="J1292" s="2"/>
      <c r="K1292" s="2"/>
      <c r="L1292" s="2"/>
      <c r="M1292" s="2"/>
      <c r="N1292" s="2"/>
      <c r="O1292" s="2"/>
      <c r="P1292" s="2"/>
      <c r="Q1292" s="2"/>
      <c r="R1292" s="2"/>
      <c r="S1292" s="2"/>
      <c r="T1292" s="2"/>
      <c r="U1292" s="2"/>
      <c r="V1292" s="2"/>
      <c r="W1292" s="2"/>
      <c r="X1292" s="2"/>
      <c r="Y1292" s="2"/>
      <c r="Z1292" s="2"/>
      <c r="AA1292" s="2"/>
      <c r="AB1292" s="2"/>
      <c r="AC1292" s="2"/>
      <c r="AD1292" s="2"/>
      <c r="AE1292" s="2"/>
      <c r="AF1292" s="2"/>
      <c r="AG1292" s="2"/>
      <c r="AH1292" s="2"/>
      <c r="AI1292" s="2"/>
      <c r="AJ1292" s="2"/>
      <c r="AK1292" s="2"/>
      <c r="AL1292" s="2"/>
      <c r="AM1292" s="2"/>
      <c r="AN1292" s="2"/>
      <c r="AO1292" s="2"/>
      <c r="AP1292" s="2"/>
      <c r="AQ1292" s="2"/>
      <c r="AR1292" s="2"/>
      <c r="AS1292" s="2"/>
      <c r="AT1292" s="2"/>
      <c r="AU1292" s="2"/>
      <c r="AV1292" s="2"/>
      <c r="AW1292" s="2"/>
      <c r="AX1292" s="2"/>
      <c r="AY1292" s="2"/>
      <c r="AZ1292" s="2"/>
      <c r="BA1292" s="2"/>
      <c r="BB1292" s="2"/>
      <c r="BC1292" s="2"/>
      <c r="BD1292" s="2"/>
      <c r="BE1292" s="2"/>
      <c r="BF1292" s="2"/>
      <c r="BG1292" s="2"/>
      <c r="BH1292" s="2"/>
      <c r="BI1292" s="2"/>
      <c r="BJ1292" s="2"/>
      <c r="BK1292" s="2"/>
      <c r="BL1292" s="2"/>
      <c r="BM1292" s="2"/>
      <c r="BN1292" s="2"/>
      <c r="BO1292" s="2"/>
      <c r="BP1292" s="2"/>
      <c r="BQ1292" s="2"/>
      <c r="BR1292" s="2"/>
      <c r="BS1292" s="2"/>
      <c r="BT1292" s="2"/>
      <c r="BU1292" s="2"/>
      <c r="BV1292" s="2"/>
      <c r="BW1292" s="2"/>
      <c r="BX1292" s="2"/>
      <c r="BY1292" s="2"/>
      <c r="BZ1292" s="2"/>
      <c r="CA1292" s="2"/>
      <c r="CB1292" s="2"/>
      <c r="CC1292" s="2"/>
      <c r="CD1292" s="2"/>
      <c r="CE1292" s="2"/>
      <c r="CF1292" s="2"/>
      <c r="CG1292" s="2"/>
      <c r="CH1292" s="2"/>
      <c r="CI1292" s="2"/>
      <c r="CJ1292" s="2"/>
      <c r="CK1292" s="2"/>
      <c r="CL1292" s="2"/>
      <c r="CM1292" s="2"/>
      <c r="CN1292" s="2"/>
      <c r="CO1292" s="2"/>
      <c r="CP1292" s="2"/>
      <c r="CQ1292" s="2"/>
      <c r="CR1292" s="2"/>
      <c r="CS1292" s="2"/>
      <c r="CT1292" s="2"/>
      <c r="CU1292" s="2"/>
      <c r="CV1292" s="2"/>
      <c r="CW1292" s="2"/>
      <c r="CX1292" s="2"/>
      <c r="CY1292" s="2"/>
      <c r="CZ1292" s="2"/>
      <c r="DA1292" s="2"/>
      <c r="DB1292" s="2"/>
      <c r="DC1292" s="2"/>
      <c r="DD1292" s="2"/>
      <c r="DE1292" s="2"/>
      <c r="DF1292" s="2"/>
      <c r="DG1292" s="2"/>
      <c r="DH1292" s="2"/>
      <c r="DI1292" s="2"/>
      <c r="DJ1292" s="2"/>
      <c r="DK1292" s="2"/>
      <c r="DL1292" s="2"/>
      <c r="DM1292" s="2"/>
      <c r="DN1292" s="2"/>
      <c r="DO1292" s="2"/>
      <c r="DP1292" s="2"/>
    </row>
    <row r="1293" spans="9:120" ht="9.9499999999999993" customHeight="1">
      <c r="I1293" s="2"/>
      <c r="J1293" s="2"/>
      <c r="K1293" s="2"/>
      <c r="L1293" s="2"/>
      <c r="M1293" s="2"/>
      <c r="N1293" s="2"/>
      <c r="O1293" s="2"/>
      <c r="P1293" s="2"/>
      <c r="Q1293" s="2"/>
      <c r="R1293" s="2"/>
      <c r="S1293" s="2"/>
      <c r="T1293" s="2"/>
      <c r="U1293" s="2"/>
      <c r="V1293" s="2"/>
      <c r="W1293" s="2"/>
      <c r="X1293" s="2"/>
      <c r="Y1293" s="2"/>
      <c r="Z1293" s="2"/>
      <c r="AA1293" s="2"/>
      <c r="AB1293" s="2"/>
      <c r="AC1293" s="2"/>
      <c r="AD1293" s="2"/>
      <c r="AE1293" s="2"/>
      <c r="AF1293" s="2"/>
      <c r="AG1293" s="2"/>
      <c r="AH1293" s="2"/>
      <c r="AI1293" s="2"/>
      <c r="AJ1293" s="2"/>
      <c r="AK1293" s="2"/>
      <c r="AL1293" s="2"/>
      <c r="AM1293" s="2"/>
      <c r="AN1293" s="2"/>
      <c r="AO1293" s="2"/>
      <c r="AP1293" s="2"/>
      <c r="AQ1293" s="2"/>
      <c r="AR1293" s="2"/>
      <c r="AS1293" s="2"/>
      <c r="AT1293" s="2"/>
      <c r="AU1293" s="2"/>
      <c r="AV1293" s="2"/>
      <c r="AW1293" s="2"/>
      <c r="AX1293" s="2"/>
      <c r="AY1293" s="2"/>
      <c r="AZ1293" s="2"/>
      <c r="BA1293" s="2"/>
      <c r="BB1293" s="2"/>
      <c r="BC1293" s="2"/>
      <c r="BD1293" s="2"/>
      <c r="BE1293" s="2"/>
      <c r="BF1293" s="2"/>
      <c r="BG1293" s="2"/>
      <c r="BH1293" s="2"/>
      <c r="BI1293" s="2"/>
      <c r="BJ1293" s="2"/>
      <c r="BK1293" s="2"/>
      <c r="BL1293" s="2"/>
      <c r="BM1293" s="2"/>
      <c r="BN1293" s="2"/>
      <c r="BO1293" s="2"/>
      <c r="BP1293" s="2"/>
      <c r="BQ1293" s="2"/>
      <c r="BR1293" s="2"/>
      <c r="BS1293" s="2"/>
      <c r="BT1293" s="2"/>
      <c r="BU1293" s="2"/>
      <c r="BV1293" s="2"/>
      <c r="BW1293" s="2"/>
      <c r="BX1293" s="2"/>
      <c r="BY1293" s="2"/>
      <c r="BZ1293" s="2"/>
      <c r="CA1293" s="2"/>
      <c r="CB1293" s="2"/>
      <c r="CC1293" s="2"/>
      <c r="CD1293" s="2"/>
      <c r="CE1293" s="2"/>
      <c r="CF1293" s="2"/>
      <c r="CG1293" s="2"/>
      <c r="CH1293" s="2"/>
      <c r="CI1293" s="2"/>
      <c r="CJ1293" s="2"/>
      <c r="CK1293" s="2"/>
      <c r="CL1293" s="2"/>
      <c r="CM1293" s="2"/>
      <c r="CN1293" s="2"/>
      <c r="CO1293" s="2"/>
      <c r="CP1293" s="2"/>
      <c r="CQ1293" s="2"/>
      <c r="CR1293" s="2"/>
      <c r="CS1293" s="2"/>
      <c r="CT1293" s="2"/>
      <c r="CU1293" s="2"/>
      <c r="CV1293" s="2"/>
      <c r="CW1293" s="2"/>
      <c r="CX1293" s="2"/>
      <c r="CY1293" s="2"/>
      <c r="CZ1293" s="2"/>
      <c r="DA1293" s="2"/>
      <c r="DB1293" s="2"/>
      <c r="DC1293" s="2"/>
      <c r="DD1293" s="2"/>
      <c r="DE1293" s="2"/>
      <c r="DF1293" s="2"/>
      <c r="DG1293" s="2"/>
      <c r="DH1293" s="2"/>
      <c r="DI1293" s="2"/>
      <c r="DJ1293" s="2"/>
      <c r="DK1293" s="2"/>
      <c r="DL1293" s="2"/>
      <c r="DM1293" s="2"/>
      <c r="DN1293" s="2"/>
      <c r="DO1293" s="2"/>
      <c r="DP1293" s="2"/>
    </row>
    <row r="1294" spans="9:120" ht="9.9499999999999993" customHeight="1">
      <c r="I1294" s="2"/>
      <c r="J1294" s="2"/>
      <c r="K1294" s="2"/>
      <c r="L1294" s="2"/>
      <c r="M1294" s="2"/>
      <c r="N1294" s="2"/>
      <c r="O1294" s="2"/>
      <c r="P1294" s="2"/>
      <c r="Q1294" s="2"/>
      <c r="R1294" s="2"/>
      <c r="S1294" s="2"/>
      <c r="T1294" s="2"/>
      <c r="U1294" s="2"/>
      <c r="V1294" s="2"/>
      <c r="W1294" s="2"/>
      <c r="X1294" s="2"/>
      <c r="Y1294" s="2"/>
      <c r="Z1294" s="2"/>
      <c r="AA1294" s="2"/>
      <c r="AB1294" s="2"/>
      <c r="AC1294" s="2"/>
      <c r="AD1294" s="2"/>
      <c r="AE1294" s="2"/>
      <c r="AF1294" s="2"/>
      <c r="AG1294" s="2"/>
      <c r="AH1294" s="2"/>
      <c r="AI1294" s="2"/>
      <c r="AJ1294" s="2"/>
      <c r="AK1294" s="2"/>
      <c r="AL1294" s="2"/>
      <c r="AM1294" s="2"/>
      <c r="AN1294" s="2"/>
      <c r="AO1294" s="2"/>
      <c r="AP1294" s="2"/>
      <c r="AQ1294" s="2"/>
      <c r="AR1294" s="2"/>
      <c r="AS1294" s="2"/>
      <c r="AT1294" s="2"/>
      <c r="AU1294" s="2"/>
      <c r="AV1294" s="2"/>
      <c r="AW1294" s="2"/>
      <c r="AX1294" s="2"/>
      <c r="AY1294" s="2"/>
      <c r="AZ1294" s="2"/>
      <c r="BA1294" s="2"/>
      <c r="BB1294" s="2"/>
      <c r="BC1294" s="2"/>
      <c r="BD1294" s="2"/>
      <c r="BE1294" s="2"/>
      <c r="BF1294" s="2"/>
      <c r="BG1294" s="2"/>
      <c r="BH1294" s="2"/>
      <c r="BI1294" s="2"/>
      <c r="BJ1294" s="2"/>
      <c r="BK1294" s="2"/>
      <c r="BL1294" s="2"/>
      <c r="BM1294" s="2"/>
      <c r="BN1294" s="2"/>
      <c r="BO1294" s="2"/>
      <c r="BP1294" s="2"/>
      <c r="BQ1294" s="2"/>
      <c r="BR1294" s="2"/>
      <c r="BS1294" s="2"/>
      <c r="BT1294" s="2"/>
      <c r="BU1294" s="2"/>
      <c r="BV1294" s="2"/>
      <c r="BW1294" s="2"/>
      <c r="BX1294" s="2"/>
      <c r="BY1294" s="2"/>
      <c r="BZ1294" s="2"/>
      <c r="CA1294" s="2"/>
      <c r="CB1294" s="2"/>
      <c r="CC1294" s="2"/>
      <c r="CD1294" s="2"/>
      <c r="CE1294" s="2"/>
      <c r="CF1294" s="2"/>
      <c r="CG1294" s="2"/>
      <c r="CH1294" s="2"/>
      <c r="CI1294" s="2"/>
      <c r="CJ1294" s="2"/>
      <c r="CK1294" s="2"/>
      <c r="CL1294" s="2"/>
      <c r="CM1294" s="2"/>
      <c r="CN1294" s="2"/>
      <c r="CO1294" s="2"/>
      <c r="CP1294" s="2"/>
      <c r="CQ1294" s="2"/>
      <c r="CR1294" s="2"/>
      <c r="CS1294" s="2"/>
      <c r="CT1294" s="2"/>
      <c r="CU1294" s="2"/>
      <c r="CV1294" s="2"/>
      <c r="CW1294" s="2"/>
      <c r="CX1294" s="2"/>
      <c r="CY1294" s="2"/>
      <c r="CZ1294" s="2"/>
      <c r="DA1294" s="2"/>
      <c r="DB1294" s="2"/>
      <c r="DC1294" s="2"/>
      <c r="DD1294" s="2"/>
      <c r="DE1294" s="2"/>
      <c r="DF1294" s="2"/>
      <c r="DG1294" s="2"/>
      <c r="DH1294" s="2"/>
      <c r="DI1294" s="2"/>
      <c r="DJ1294" s="2"/>
      <c r="DK1294" s="2"/>
      <c r="DL1294" s="2"/>
      <c r="DM1294" s="2"/>
      <c r="DN1294" s="2"/>
      <c r="DO1294" s="2"/>
      <c r="DP1294" s="2"/>
    </row>
    <row r="1295" spans="9:120" ht="9.9499999999999993" customHeight="1">
      <c r="I1295" s="2"/>
      <c r="J1295" s="2"/>
      <c r="K1295" s="2"/>
      <c r="L1295" s="2"/>
      <c r="M1295" s="2"/>
      <c r="N1295" s="2"/>
      <c r="O1295" s="2"/>
      <c r="P1295" s="2"/>
      <c r="Q1295" s="2"/>
      <c r="R1295" s="2"/>
      <c r="S1295" s="2"/>
      <c r="T1295" s="2"/>
      <c r="U1295" s="2"/>
      <c r="V1295" s="2"/>
      <c r="W1295" s="2"/>
      <c r="X1295" s="2"/>
      <c r="Y1295" s="2"/>
      <c r="Z1295" s="2"/>
      <c r="AA1295" s="2"/>
      <c r="AB1295" s="2"/>
      <c r="AC1295" s="2"/>
      <c r="AD1295" s="2"/>
      <c r="AE1295" s="2"/>
      <c r="AF1295" s="2"/>
      <c r="AG1295" s="2"/>
      <c r="AH1295" s="2"/>
      <c r="AI1295" s="2"/>
      <c r="AJ1295" s="2"/>
      <c r="AK1295" s="2"/>
      <c r="AL1295" s="2"/>
      <c r="AM1295" s="2"/>
      <c r="AN1295" s="2"/>
      <c r="AO1295" s="2"/>
      <c r="AP1295" s="2"/>
      <c r="AQ1295" s="2"/>
      <c r="AR1295" s="2"/>
      <c r="AS1295" s="2"/>
      <c r="AT1295" s="2"/>
      <c r="AU1295" s="2"/>
      <c r="AV1295" s="2"/>
      <c r="AW1295" s="2"/>
      <c r="AX1295" s="2"/>
      <c r="AY1295" s="2"/>
      <c r="AZ1295" s="2"/>
      <c r="BA1295" s="2"/>
      <c r="BB1295" s="2"/>
      <c r="BC1295" s="2"/>
      <c r="BD1295" s="2"/>
      <c r="BE1295" s="2"/>
      <c r="BF1295" s="2"/>
      <c r="BG1295" s="2"/>
      <c r="BH1295" s="2"/>
      <c r="BI1295" s="2"/>
      <c r="BJ1295" s="2"/>
      <c r="BK1295" s="2"/>
      <c r="BL1295" s="2"/>
      <c r="BM1295" s="2"/>
      <c r="BN1295" s="2"/>
      <c r="BO1295" s="2"/>
      <c r="BP1295" s="2"/>
      <c r="BQ1295" s="2"/>
      <c r="BR1295" s="2"/>
      <c r="BS1295" s="2"/>
      <c r="BT1295" s="2"/>
      <c r="BU1295" s="2"/>
      <c r="BV1295" s="2"/>
      <c r="BW1295" s="2"/>
      <c r="BX1295" s="2"/>
      <c r="BY1295" s="2"/>
      <c r="BZ1295" s="2"/>
      <c r="CA1295" s="2"/>
      <c r="CB1295" s="2"/>
      <c r="CC1295" s="2"/>
      <c r="CD1295" s="2"/>
      <c r="CE1295" s="2"/>
      <c r="CF1295" s="2"/>
      <c r="CG1295" s="2"/>
      <c r="CH1295" s="2"/>
      <c r="CI1295" s="2"/>
      <c r="CJ1295" s="2"/>
      <c r="CK1295" s="2"/>
      <c r="CL1295" s="2"/>
      <c r="CM1295" s="2"/>
      <c r="CN1295" s="2"/>
      <c r="CO1295" s="2"/>
      <c r="CP1295" s="2"/>
      <c r="CQ1295" s="2"/>
      <c r="CR1295" s="2"/>
      <c r="CS1295" s="2"/>
      <c r="CT1295" s="2"/>
      <c r="CU1295" s="2"/>
      <c r="CV1295" s="2"/>
      <c r="CW1295" s="2"/>
      <c r="CX1295" s="2"/>
      <c r="CY1295" s="2"/>
      <c r="CZ1295" s="2"/>
      <c r="DA1295" s="2"/>
      <c r="DB1295" s="2"/>
      <c r="DC1295" s="2"/>
      <c r="DD1295" s="2"/>
      <c r="DE1295" s="2"/>
      <c r="DF1295" s="2"/>
      <c r="DG1295" s="2"/>
      <c r="DH1295" s="2"/>
      <c r="DI1295" s="2"/>
      <c r="DJ1295" s="2"/>
      <c r="DK1295" s="2"/>
      <c r="DL1295" s="2"/>
      <c r="DM1295" s="2"/>
      <c r="DN1295" s="2"/>
      <c r="DO1295" s="2"/>
      <c r="DP1295" s="2"/>
    </row>
    <row r="1296" spans="9:120" ht="9.9499999999999993" customHeight="1">
      <c r="I1296" s="2"/>
      <c r="J1296" s="2"/>
      <c r="K1296" s="2"/>
      <c r="L1296" s="2"/>
      <c r="M1296" s="2"/>
      <c r="N1296" s="2"/>
      <c r="O1296" s="2"/>
      <c r="P1296" s="2"/>
      <c r="Q1296" s="2"/>
      <c r="R1296" s="2"/>
      <c r="S1296" s="2"/>
      <c r="T1296" s="2"/>
      <c r="U1296" s="2"/>
      <c r="V1296" s="2"/>
      <c r="W1296" s="2"/>
      <c r="X1296" s="2"/>
      <c r="Y1296" s="2"/>
      <c r="Z1296" s="2"/>
      <c r="AA1296" s="2"/>
      <c r="AB1296" s="2"/>
      <c r="AC1296" s="2"/>
      <c r="AD1296" s="2"/>
      <c r="AE1296" s="2"/>
      <c r="AF1296" s="2"/>
      <c r="AG1296" s="2"/>
      <c r="AH1296" s="2"/>
      <c r="AI1296" s="2"/>
      <c r="AJ1296" s="2"/>
      <c r="AK1296" s="2"/>
      <c r="AL1296" s="2"/>
      <c r="AM1296" s="2"/>
      <c r="AN1296" s="2"/>
      <c r="AO1296" s="2"/>
      <c r="AP1296" s="2"/>
      <c r="AQ1296" s="2"/>
      <c r="AR1296" s="2"/>
      <c r="AS1296" s="2"/>
      <c r="AT1296" s="2"/>
      <c r="AU1296" s="2"/>
      <c r="AV1296" s="2"/>
      <c r="AW1296" s="2"/>
      <c r="AX1296" s="2"/>
      <c r="AY1296" s="2"/>
      <c r="AZ1296" s="2"/>
      <c r="BA1296" s="2"/>
      <c r="BB1296" s="2"/>
      <c r="BC1296" s="2"/>
      <c r="BD1296" s="2"/>
      <c r="BE1296" s="2"/>
      <c r="BF1296" s="2"/>
      <c r="BG1296" s="2"/>
      <c r="BH1296" s="2"/>
      <c r="BI1296" s="2"/>
      <c r="BJ1296" s="2"/>
      <c r="BK1296" s="2"/>
      <c r="BL1296" s="2"/>
      <c r="BM1296" s="2"/>
      <c r="BN1296" s="2"/>
      <c r="BO1296" s="2"/>
      <c r="BP1296" s="2"/>
      <c r="BQ1296" s="2"/>
      <c r="BR1296" s="2"/>
      <c r="BS1296" s="2"/>
      <c r="BT1296" s="2"/>
      <c r="BU1296" s="2"/>
      <c r="BV1296" s="2"/>
      <c r="BW1296" s="2"/>
      <c r="BX1296" s="2"/>
      <c r="BY1296" s="2"/>
      <c r="BZ1296" s="2"/>
      <c r="CA1296" s="2"/>
      <c r="CB1296" s="2"/>
      <c r="CC1296" s="2"/>
      <c r="CD1296" s="2"/>
      <c r="CE1296" s="2"/>
      <c r="CF1296" s="2"/>
      <c r="CG1296" s="2"/>
      <c r="CH1296" s="2"/>
      <c r="CI1296" s="2"/>
      <c r="CJ1296" s="2"/>
      <c r="CK1296" s="2"/>
      <c r="CL1296" s="2"/>
      <c r="CM1296" s="2"/>
      <c r="CN1296" s="2"/>
      <c r="CO1296" s="2"/>
      <c r="CP1296" s="2"/>
      <c r="CQ1296" s="2"/>
      <c r="CR1296" s="2"/>
      <c r="CS1296" s="2"/>
      <c r="CT1296" s="2"/>
      <c r="CU1296" s="2"/>
      <c r="CV1296" s="2"/>
      <c r="CW1296" s="2"/>
      <c r="CX1296" s="2"/>
      <c r="CY1296" s="2"/>
      <c r="CZ1296" s="2"/>
      <c r="DA1296" s="2"/>
      <c r="DB1296" s="2"/>
      <c r="DC1296" s="2"/>
      <c r="DD1296" s="2"/>
      <c r="DE1296" s="2"/>
      <c r="DF1296" s="2"/>
      <c r="DG1296" s="2"/>
      <c r="DH1296" s="2"/>
      <c r="DI1296" s="2"/>
      <c r="DJ1296" s="2"/>
      <c r="DK1296" s="2"/>
      <c r="DL1296" s="2"/>
      <c r="DM1296" s="2"/>
      <c r="DN1296" s="2"/>
      <c r="DO1296" s="2"/>
      <c r="DP1296" s="2"/>
    </row>
    <row r="1297" spans="9:120" ht="9.9499999999999993" customHeight="1">
      <c r="I1297" s="2"/>
      <c r="J1297" s="2"/>
      <c r="K1297" s="2"/>
      <c r="L1297" s="2"/>
      <c r="M1297" s="2"/>
      <c r="N1297" s="2"/>
      <c r="O1297" s="2"/>
      <c r="P1297" s="2"/>
      <c r="Q1297" s="2"/>
      <c r="R1297" s="2"/>
      <c r="S1297" s="2"/>
      <c r="T1297" s="2"/>
      <c r="U1297" s="2"/>
      <c r="V1297" s="2"/>
      <c r="W1297" s="2"/>
      <c r="X1297" s="2"/>
      <c r="Y1297" s="2"/>
      <c r="Z1297" s="2"/>
      <c r="AA1297" s="2"/>
      <c r="AB1297" s="2"/>
      <c r="AC1297" s="2"/>
      <c r="AD1297" s="2"/>
      <c r="AE1297" s="2"/>
      <c r="AF1297" s="2"/>
      <c r="AG1297" s="2"/>
      <c r="AH1297" s="2"/>
      <c r="AI1297" s="2"/>
      <c r="AJ1297" s="2"/>
      <c r="AK1297" s="2"/>
      <c r="AL1297" s="2"/>
      <c r="AM1297" s="2"/>
      <c r="AN1297" s="2"/>
      <c r="AO1297" s="2"/>
      <c r="AP1297" s="2"/>
      <c r="AQ1297" s="2"/>
      <c r="AR1297" s="2"/>
      <c r="AS1297" s="2"/>
      <c r="AT1297" s="2"/>
      <c r="AU1297" s="2"/>
      <c r="AV1297" s="2"/>
      <c r="AW1297" s="2"/>
      <c r="AX1297" s="2"/>
      <c r="AY1297" s="2"/>
      <c r="AZ1297" s="2"/>
      <c r="BA1297" s="2"/>
      <c r="BB1297" s="2"/>
      <c r="BC1297" s="2"/>
      <c r="BD1297" s="2"/>
      <c r="BE1297" s="2"/>
      <c r="BF1297" s="2"/>
      <c r="BG1297" s="2"/>
      <c r="BH1297" s="2"/>
      <c r="BI1297" s="2"/>
      <c r="BJ1297" s="2"/>
      <c r="BK1297" s="2"/>
      <c r="BL1297" s="2"/>
      <c r="BM1297" s="2"/>
      <c r="BN1297" s="2"/>
      <c r="BO1297" s="2"/>
      <c r="BP1297" s="2"/>
      <c r="BQ1297" s="2"/>
      <c r="BR1297" s="2"/>
      <c r="BS1297" s="2"/>
      <c r="BT1297" s="2"/>
      <c r="BU1297" s="2"/>
      <c r="BV1297" s="2"/>
      <c r="BW1297" s="2"/>
      <c r="BX1297" s="2"/>
      <c r="BY1297" s="2"/>
      <c r="BZ1297" s="2"/>
      <c r="CA1297" s="2"/>
      <c r="CB1297" s="2"/>
      <c r="CC1297" s="2"/>
      <c r="CD1297" s="2"/>
      <c r="CE1297" s="2"/>
      <c r="CF1297" s="2"/>
      <c r="CG1297" s="2"/>
      <c r="CH1297" s="2"/>
      <c r="CI1297" s="2"/>
      <c r="CJ1297" s="2"/>
      <c r="CK1297" s="2"/>
      <c r="CL1297" s="2"/>
      <c r="CM1297" s="2"/>
      <c r="CN1297" s="2"/>
      <c r="CO1297" s="2"/>
      <c r="CP1297" s="2"/>
      <c r="CQ1297" s="2"/>
      <c r="CR1297" s="2"/>
      <c r="CS1297" s="2"/>
      <c r="CT1297" s="2"/>
      <c r="CU1297" s="2"/>
      <c r="CV1297" s="2"/>
      <c r="CW1297" s="2"/>
      <c r="CX1297" s="2"/>
      <c r="CY1297" s="2"/>
      <c r="CZ1297" s="2"/>
      <c r="DA1297" s="2"/>
      <c r="DB1297" s="2"/>
      <c r="DC1297" s="2"/>
      <c r="DD1297" s="2"/>
      <c r="DE1297" s="2"/>
      <c r="DF1297" s="2"/>
      <c r="DG1297" s="2"/>
      <c r="DH1297" s="2"/>
      <c r="DI1297" s="2"/>
      <c r="DJ1297" s="2"/>
      <c r="DK1297" s="2"/>
      <c r="DL1297" s="2"/>
      <c r="DM1297" s="2"/>
      <c r="DN1297" s="2"/>
      <c r="DO1297" s="2"/>
      <c r="DP1297" s="2"/>
    </row>
    <row r="1298" spans="9:120" ht="9.9499999999999993" customHeight="1">
      <c r="I1298" s="2"/>
      <c r="J1298" s="2"/>
      <c r="K1298" s="2"/>
      <c r="L1298" s="2"/>
      <c r="M1298" s="2"/>
      <c r="N1298" s="2"/>
      <c r="O1298" s="2"/>
      <c r="P1298" s="2"/>
      <c r="Q1298" s="2"/>
      <c r="R1298" s="2"/>
      <c r="S1298" s="2"/>
      <c r="T1298" s="2"/>
      <c r="U1298" s="2"/>
      <c r="V1298" s="2"/>
      <c r="W1298" s="2"/>
      <c r="X1298" s="2"/>
      <c r="Y1298" s="2"/>
      <c r="Z1298" s="2"/>
      <c r="AA1298" s="2"/>
      <c r="AB1298" s="2"/>
      <c r="AC1298" s="2"/>
      <c r="AD1298" s="2"/>
      <c r="AE1298" s="2"/>
      <c r="AF1298" s="2"/>
      <c r="AG1298" s="2"/>
      <c r="AH1298" s="2"/>
      <c r="AI1298" s="2"/>
      <c r="AJ1298" s="2"/>
      <c r="AK1298" s="2"/>
      <c r="AL1298" s="2"/>
      <c r="AM1298" s="2"/>
      <c r="AN1298" s="2"/>
      <c r="AO1298" s="2"/>
      <c r="AP1298" s="2"/>
      <c r="AQ1298" s="2"/>
      <c r="AR1298" s="2"/>
      <c r="AS1298" s="2"/>
      <c r="AT1298" s="2"/>
      <c r="AU1298" s="2"/>
      <c r="AV1298" s="2"/>
      <c r="AW1298" s="2"/>
      <c r="AX1298" s="2"/>
      <c r="AY1298" s="2"/>
      <c r="AZ1298" s="2"/>
      <c r="BA1298" s="2"/>
      <c r="BB1298" s="2"/>
      <c r="BC1298" s="2"/>
      <c r="BD1298" s="2"/>
      <c r="BE1298" s="2"/>
      <c r="BF1298" s="2"/>
      <c r="BG1298" s="2"/>
      <c r="BH1298" s="2"/>
      <c r="BI1298" s="2"/>
      <c r="BJ1298" s="2"/>
      <c r="BK1298" s="2"/>
      <c r="BL1298" s="2"/>
      <c r="BM1298" s="2"/>
      <c r="BN1298" s="2"/>
      <c r="BO1298" s="2"/>
      <c r="BP1298" s="2"/>
      <c r="BQ1298" s="2"/>
      <c r="BR1298" s="2"/>
      <c r="BS1298" s="2"/>
      <c r="BT1298" s="2"/>
      <c r="BU1298" s="2"/>
      <c r="BV1298" s="2"/>
      <c r="BW1298" s="2"/>
      <c r="BX1298" s="2"/>
      <c r="BY1298" s="2"/>
      <c r="BZ1298" s="2"/>
      <c r="CA1298" s="2"/>
      <c r="CB1298" s="2"/>
      <c r="CC1298" s="2"/>
      <c r="CD1298" s="2"/>
      <c r="CE1298" s="2"/>
      <c r="CF1298" s="2"/>
      <c r="CG1298" s="2"/>
      <c r="CH1298" s="2"/>
      <c r="CI1298" s="2"/>
      <c r="CJ1298" s="2"/>
      <c r="CK1298" s="2"/>
      <c r="CL1298" s="2"/>
      <c r="CM1298" s="2"/>
      <c r="CN1298" s="2"/>
      <c r="CO1298" s="2"/>
      <c r="CP1298" s="2"/>
      <c r="CQ1298" s="2"/>
      <c r="CR1298" s="2"/>
      <c r="CS1298" s="2"/>
      <c r="CT1298" s="2"/>
      <c r="CU1298" s="2"/>
      <c r="CV1298" s="2"/>
      <c r="CW1298" s="2"/>
      <c r="CX1298" s="2"/>
      <c r="CY1298" s="2"/>
      <c r="CZ1298" s="2"/>
      <c r="DA1298" s="2"/>
      <c r="DB1298" s="2"/>
      <c r="DC1298" s="2"/>
      <c r="DD1298" s="2"/>
      <c r="DE1298" s="2"/>
      <c r="DF1298" s="2"/>
      <c r="DG1298" s="2"/>
      <c r="DH1298" s="2"/>
      <c r="DI1298" s="2"/>
      <c r="DJ1298" s="2"/>
      <c r="DK1298" s="2"/>
      <c r="DL1298" s="2"/>
      <c r="DM1298" s="2"/>
      <c r="DN1298" s="2"/>
      <c r="DO1298" s="2"/>
      <c r="DP1298" s="2"/>
    </row>
    <row r="1299" spans="9:120" ht="9.9499999999999993" customHeight="1">
      <c r="I1299" s="2"/>
      <c r="J1299" s="2"/>
      <c r="K1299" s="2"/>
      <c r="L1299" s="2"/>
      <c r="M1299" s="2"/>
      <c r="N1299" s="2"/>
      <c r="O1299" s="2"/>
      <c r="P1299" s="2"/>
      <c r="Q1299" s="2"/>
      <c r="R1299" s="2"/>
      <c r="S1299" s="2"/>
      <c r="T1299" s="2"/>
      <c r="U1299" s="2"/>
      <c r="V1299" s="2"/>
      <c r="W1299" s="2"/>
      <c r="X1299" s="2"/>
      <c r="Y1299" s="2"/>
      <c r="Z1299" s="2"/>
      <c r="AA1299" s="2"/>
      <c r="AB1299" s="2"/>
      <c r="AC1299" s="2"/>
      <c r="AD1299" s="2"/>
      <c r="AE1299" s="2"/>
      <c r="AF1299" s="2"/>
      <c r="AG1299" s="2"/>
      <c r="AH1299" s="2"/>
      <c r="AI1299" s="2"/>
      <c r="AJ1299" s="2"/>
      <c r="AK1299" s="2"/>
      <c r="AL1299" s="2"/>
      <c r="AM1299" s="2"/>
      <c r="AN1299" s="2"/>
      <c r="AO1299" s="2"/>
      <c r="AP1299" s="2"/>
      <c r="AQ1299" s="2"/>
      <c r="AR1299" s="2"/>
      <c r="AS1299" s="2"/>
      <c r="AT1299" s="2"/>
      <c r="AU1299" s="2"/>
      <c r="AV1299" s="2"/>
      <c r="AW1299" s="2"/>
      <c r="AX1299" s="2"/>
      <c r="AY1299" s="2"/>
      <c r="AZ1299" s="2"/>
      <c r="BA1299" s="2"/>
      <c r="BB1299" s="2"/>
      <c r="BC1299" s="2"/>
      <c r="BD1299" s="2"/>
      <c r="BE1299" s="2"/>
      <c r="BF1299" s="2"/>
      <c r="BG1299" s="2"/>
      <c r="BH1299" s="2"/>
      <c r="BI1299" s="2"/>
      <c r="BJ1299" s="2"/>
      <c r="BK1299" s="2"/>
      <c r="BL1299" s="2"/>
      <c r="BM1299" s="2"/>
      <c r="BN1299" s="2"/>
      <c r="BO1299" s="2"/>
      <c r="BP1299" s="2"/>
      <c r="BQ1299" s="2"/>
      <c r="BR1299" s="2"/>
      <c r="BS1299" s="2"/>
      <c r="BT1299" s="2"/>
      <c r="BU1299" s="2"/>
      <c r="BV1299" s="2"/>
      <c r="BW1299" s="2"/>
      <c r="BX1299" s="2"/>
      <c r="BY1299" s="2"/>
      <c r="BZ1299" s="2"/>
      <c r="CA1299" s="2"/>
      <c r="CB1299" s="2"/>
      <c r="CC1299" s="2"/>
      <c r="CD1299" s="2"/>
      <c r="CE1299" s="2"/>
      <c r="CF1299" s="2"/>
      <c r="CG1299" s="2"/>
      <c r="CH1299" s="2"/>
      <c r="CI1299" s="2"/>
      <c r="CJ1299" s="2"/>
      <c r="CK1299" s="2"/>
      <c r="CL1299" s="2"/>
      <c r="CM1299" s="2"/>
      <c r="CN1299" s="2"/>
      <c r="CO1299" s="2"/>
      <c r="CP1299" s="2"/>
      <c r="CQ1299" s="2"/>
      <c r="CR1299" s="2"/>
      <c r="CS1299" s="2"/>
      <c r="CT1299" s="2"/>
      <c r="CU1299" s="2"/>
      <c r="CV1299" s="2"/>
      <c r="CW1299" s="2"/>
      <c r="CX1299" s="2"/>
      <c r="CY1299" s="2"/>
      <c r="CZ1299" s="2"/>
      <c r="DA1299" s="2"/>
      <c r="DB1299" s="2"/>
      <c r="DC1299" s="2"/>
      <c r="DD1299" s="2"/>
      <c r="DE1299" s="2"/>
      <c r="DF1299" s="2"/>
      <c r="DG1299" s="2"/>
      <c r="DH1299" s="2"/>
      <c r="DI1299" s="2"/>
      <c r="DJ1299" s="2"/>
      <c r="DK1299" s="2"/>
      <c r="DL1299" s="2"/>
      <c r="DM1299" s="2"/>
      <c r="DN1299" s="2"/>
      <c r="DO1299" s="2"/>
      <c r="DP1299" s="2"/>
    </row>
    <row r="1300" spans="9:120" ht="9.9499999999999993" customHeight="1">
      <c r="I1300" s="2"/>
      <c r="J1300" s="2"/>
      <c r="K1300" s="2"/>
      <c r="L1300" s="2"/>
      <c r="M1300" s="2"/>
      <c r="N1300" s="2"/>
      <c r="O1300" s="2"/>
      <c r="P1300" s="2"/>
      <c r="Q1300" s="2"/>
      <c r="R1300" s="2"/>
      <c r="S1300" s="2"/>
      <c r="T1300" s="2"/>
      <c r="U1300" s="2"/>
      <c r="V1300" s="2"/>
      <c r="W1300" s="2"/>
      <c r="X1300" s="2"/>
      <c r="Y1300" s="2"/>
      <c r="Z1300" s="2"/>
      <c r="AA1300" s="2"/>
      <c r="AB1300" s="2"/>
      <c r="AC1300" s="2"/>
      <c r="AD1300" s="2"/>
      <c r="AE1300" s="2"/>
      <c r="AF1300" s="2"/>
      <c r="AG1300" s="2"/>
      <c r="AH1300" s="2"/>
      <c r="AI1300" s="2"/>
      <c r="AJ1300" s="2"/>
      <c r="AK1300" s="2"/>
      <c r="AL1300" s="2"/>
      <c r="AM1300" s="2"/>
      <c r="AN1300" s="2"/>
      <c r="AO1300" s="2"/>
      <c r="AP1300" s="2"/>
      <c r="AQ1300" s="2"/>
      <c r="AR1300" s="2"/>
      <c r="AS1300" s="2"/>
      <c r="AT1300" s="2"/>
      <c r="AU1300" s="2"/>
      <c r="AV1300" s="2"/>
      <c r="AW1300" s="2"/>
      <c r="AX1300" s="2"/>
      <c r="AY1300" s="2"/>
      <c r="AZ1300" s="2"/>
      <c r="BA1300" s="2"/>
      <c r="BB1300" s="2"/>
      <c r="BC1300" s="2"/>
      <c r="BD1300" s="2"/>
      <c r="BE1300" s="2"/>
      <c r="BF1300" s="2"/>
      <c r="BG1300" s="2"/>
      <c r="BH1300" s="2"/>
      <c r="BI1300" s="2"/>
      <c r="BJ1300" s="2"/>
      <c r="BK1300" s="2"/>
      <c r="BL1300" s="2"/>
      <c r="BM1300" s="2"/>
      <c r="BN1300" s="2"/>
      <c r="BO1300" s="2"/>
      <c r="BP1300" s="2"/>
      <c r="BQ1300" s="2"/>
      <c r="BR1300" s="2"/>
      <c r="BS1300" s="2"/>
      <c r="BT1300" s="2"/>
      <c r="BU1300" s="2"/>
      <c r="BV1300" s="2"/>
      <c r="BW1300" s="2"/>
      <c r="BX1300" s="2"/>
      <c r="BY1300" s="2"/>
      <c r="BZ1300" s="2"/>
      <c r="CA1300" s="2"/>
      <c r="CB1300" s="2"/>
      <c r="CC1300" s="2"/>
      <c r="CD1300" s="2"/>
      <c r="CE1300" s="2"/>
      <c r="CF1300" s="2"/>
      <c r="CG1300" s="2"/>
      <c r="CH1300" s="2"/>
      <c r="CI1300" s="2"/>
      <c r="CJ1300" s="2"/>
      <c r="CK1300" s="2"/>
      <c r="CL1300" s="2"/>
      <c r="CM1300" s="2"/>
      <c r="CN1300" s="2"/>
      <c r="CO1300" s="2"/>
      <c r="CP1300" s="2"/>
      <c r="CQ1300" s="2"/>
      <c r="CR1300" s="2"/>
      <c r="CS1300" s="2"/>
      <c r="CT1300" s="2"/>
      <c r="CU1300" s="2"/>
      <c r="CV1300" s="2"/>
      <c r="CW1300" s="2"/>
      <c r="CX1300" s="2"/>
      <c r="CY1300" s="2"/>
      <c r="CZ1300" s="2"/>
      <c r="DA1300" s="2"/>
      <c r="DB1300" s="2"/>
      <c r="DC1300" s="2"/>
      <c r="DD1300" s="2"/>
      <c r="DE1300" s="2"/>
      <c r="DF1300" s="2"/>
      <c r="DG1300" s="2"/>
      <c r="DH1300" s="2"/>
      <c r="DI1300" s="2"/>
      <c r="DJ1300" s="2"/>
      <c r="DK1300" s="2"/>
      <c r="DL1300" s="2"/>
      <c r="DM1300" s="2"/>
      <c r="DN1300" s="2"/>
      <c r="DO1300" s="2"/>
      <c r="DP1300" s="2"/>
    </row>
    <row r="1301" spans="9:120" ht="9.9499999999999993" customHeight="1">
      <c r="I1301" s="2"/>
      <c r="J1301" s="2"/>
      <c r="K1301" s="2"/>
      <c r="L1301" s="2"/>
      <c r="M1301" s="2"/>
      <c r="N1301" s="2"/>
      <c r="O1301" s="2"/>
      <c r="P1301" s="2"/>
      <c r="Q1301" s="2"/>
      <c r="R1301" s="2"/>
      <c r="S1301" s="2"/>
      <c r="T1301" s="2"/>
      <c r="U1301" s="2"/>
      <c r="V1301" s="2"/>
      <c r="W1301" s="2"/>
      <c r="X1301" s="2"/>
      <c r="Y1301" s="2"/>
      <c r="Z1301" s="2"/>
      <c r="AA1301" s="2"/>
      <c r="AB1301" s="2"/>
      <c r="AC1301" s="2"/>
      <c r="AD1301" s="2"/>
      <c r="AE1301" s="2"/>
      <c r="AF1301" s="2"/>
      <c r="AG1301" s="2"/>
      <c r="AH1301" s="2"/>
      <c r="AI1301" s="2"/>
      <c r="AJ1301" s="2"/>
      <c r="AK1301" s="2"/>
      <c r="AL1301" s="2"/>
      <c r="AM1301" s="2"/>
      <c r="AN1301" s="2"/>
      <c r="AO1301" s="2"/>
      <c r="AP1301" s="2"/>
      <c r="AQ1301" s="2"/>
      <c r="AR1301" s="2"/>
      <c r="AS1301" s="2"/>
      <c r="AT1301" s="2"/>
      <c r="AU1301" s="2"/>
      <c r="AV1301" s="2"/>
      <c r="AW1301" s="2"/>
      <c r="AX1301" s="2"/>
      <c r="AY1301" s="2"/>
      <c r="AZ1301" s="2"/>
      <c r="BA1301" s="2"/>
      <c r="BB1301" s="2"/>
      <c r="BC1301" s="2"/>
      <c r="BD1301" s="2"/>
      <c r="BE1301" s="2"/>
      <c r="BF1301" s="2"/>
      <c r="BG1301" s="2"/>
      <c r="BH1301" s="2"/>
      <c r="BI1301" s="2"/>
      <c r="BJ1301" s="2"/>
      <c r="BK1301" s="2"/>
      <c r="BL1301" s="2"/>
      <c r="BM1301" s="2"/>
      <c r="BN1301" s="2"/>
      <c r="BO1301" s="2"/>
      <c r="BP1301" s="2"/>
      <c r="BQ1301" s="2"/>
      <c r="BR1301" s="2"/>
      <c r="BS1301" s="2"/>
      <c r="BT1301" s="2"/>
      <c r="BU1301" s="2"/>
      <c r="BV1301" s="2"/>
      <c r="BW1301" s="2"/>
      <c r="BX1301" s="2"/>
      <c r="BY1301" s="2"/>
      <c r="BZ1301" s="2"/>
      <c r="CA1301" s="2"/>
      <c r="CB1301" s="2"/>
      <c r="CC1301" s="2"/>
      <c r="CD1301" s="2"/>
      <c r="CE1301" s="2"/>
      <c r="CF1301" s="2"/>
      <c r="CG1301" s="2"/>
      <c r="CH1301" s="2"/>
      <c r="CI1301" s="2"/>
      <c r="CJ1301" s="2"/>
      <c r="CK1301" s="2"/>
      <c r="CL1301" s="2"/>
      <c r="CM1301" s="2"/>
      <c r="CN1301" s="2"/>
      <c r="CO1301" s="2"/>
      <c r="CP1301" s="2"/>
      <c r="CQ1301" s="2"/>
      <c r="CR1301" s="2"/>
      <c r="CS1301" s="2"/>
      <c r="CT1301" s="2"/>
      <c r="CU1301" s="2"/>
      <c r="CV1301" s="2"/>
      <c r="CW1301" s="2"/>
      <c r="CX1301" s="2"/>
      <c r="CY1301" s="2"/>
      <c r="CZ1301" s="2"/>
      <c r="DA1301" s="2"/>
      <c r="DB1301" s="2"/>
      <c r="DC1301" s="2"/>
      <c r="DD1301" s="2"/>
      <c r="DE1301" s="2"/>
      <c r="DF1301" s="2"/>
      <c r="DG1301" s="2"/>
      <c r="DH1301" s="2"/>
      <c r="DI1301" s="2"/>
      <c r="DJ1301" s="2"/>
      <c r="DK1301" s="2"/>
      <c r="DL1301" s="2"/>
      <c r="DM1301" s="2"/>
      <c r="DN1301" s="2"/>
      <c r="DO1301" s="2"/>
      <c r="DP1301" s="2"/>
    </row>
    <row r="1302" spans="9:120" ht="9.9499999999999993" customHeight="1">
      <c r="I1302" s="2"/>
      <c r="J1302" s="2"/>
      <c r="K1302" s="2"/>
      <c r="L1302" s="2"/>
      <c r="M1302" s="2"/>
      <c r="N1302" s="2"/>
      <c r="O1302" s="2"/>
      <c r="P1302" s="2"/>
      <c r="Q1302" s="2"/>
      <c r="R1302" s="2"/>
      <c r="S1302" s="2"/>
      <c r="T1302" s="2"/>
      <c r="U1302" s="2"/>
      <c r="V1302" s="2"/>
      <c r="W1302" s="2"/>
      <c r="X1302" s="2"/>
      <c r="Y1302" s="2"/>
      <c r="Z1302" s="2"/>
      <c r="AA1302" s="2"/>
      <c r="AB1302" s="2"/>
      <c r="AC1302" s="2"/>
      <c r="AD1302" s="2"/>
      <c r="AE1302" s="2"/>
      <c r="AF1302" s="2"/>
      <c r="AG1302" s="2"/>
      <c r="AH1302" s="2"/>
      <c r="AI1302" s="2"/>
      <c r="AJ1302" s="2"/>
      <c r="AK1302" s="2"/>
      <c r="AL1302" s="2"/>
      <c r="AM1302" s="2"/>
      <c r="AN1302" s="2"/>
      <c r="AO1302" s="2"/>
      <c r="AP1302" s="2"/>
      <c r="AQ1302" s="2"/>
      <c r="AR1302" s="2"/>
      <c r="AS1302" s="2"/>
      <c r="AT1302" s="2"/>
      <c r="AU1302" s="2"/>
      <c r="AV1302" s="2"/>
      <c r="AW1302" s="2"/>
      <c r="AX1302" s="2"/>
      <c r="AY1302" s="2"/>
      <c r="AZ1302" s="2"/>
      <c r="BA1302" s="2"/>
      <c r="BB1302" s="2"/>
      <c r="BC1302" s="2"/>
      <c r="BD1302" s="2"/>
      <c r="BE1302" s="2"/>
      <c r="BF1302" s="2"/>
      <c r="BG1302" s="2"/>
      <c r="BH1302" s="2"/>
      <c r="BI1302" s="2"/>
      <c r="BJ1302" s="2"/>
      <c r="BK1302" s="2"/>
      <c r="BL1302" s="2"/>
      <c r="BM1302" s="2"/>
      <c r="BN1302" s="2"/>
      <c r="BO1302" s="2"/>
      <c r="BP1302" s="2"/>
      <c r="BQ1302" s="2"/>
      <c r="BR1302" s="2"/>
      <c r="BS1302" s="2"/>
      <c r="BT1302" s="2"/>
      <c r="BU1302" s="2"/>
      <c r="BV1302" s="2"/>
      <c r="BW1302" s="2"/>
      <c r="BX1302" s="2"/>
      <c r="BY1302" s="2"/>
      <c r="BZ1302" s="2"/>
      <c r="CA1302" s="2"/>
      <c r="CB1302" s="2"/>
      <c r="CC1302" s="2"/>
      <c r="CD1302" s="2"/>
      <c r="CE1302" s="2"/>
      <c r="CF1302" s="2"/>
      <c r="CG1302" s="2"/>
      <c r="CH1302" s="2"/>
      <c r="CI1302" s="2"/>
      <c r="CJ1302" s="2"/>
      <c r="CK1302" s="2"/>
      <c r="CL1302" s="2"/>
      <c r="CM1302" s="2"/>
      <c r="CN1302" s="2"/>
      <c r="CO1302" s="2"/>
      <c r="CP1302" s="2"/>
      <c r="CQ1302" s="2"/>
      <c r="CR1302" s="2"/>
      <c r="CS1302" s="2"/>
      <c r="CT1302" s="2"/>
      <c r="CU1302" s="2"/>
      <c r="CV1302" s="2"/>
      <c r="CW1302" s="2"/>
      <c r="CX1302" s="2"/>
      <c r="CY1302" s="2"/>
      <c r="CZ1302" s="2"/>
      <c r="DA1302" s="2"/>
      <c r="DB1302" s="2"/>
      <c r="DC1302" s="2"/>
      <c r="DD1302" s="2"/>
      <c r="DE1302" s="2"/>
      <c r="DF1302" s="2"/>
      <c r="DG1302" s="2"/>
      <c r="DH1302" s="2"/>
      <c r="DI1302" s="2"/>
      <c r="DJ1302" s="2"/>
      <c r="DK1302" s="2"/>
      <c r="DL1302" s="2"/>
      <c r="DM1302" s="2"/>
      <c r="DN1302" s="2"/>
      <c r="DO1302" s="2"/>
      <c r="DP1302" s="2"/>
    </row>
    <row r="1303" spans="9:120" ht="9.9499999999999993" customHeight="1">
      <c r="I1303" s="2"/>
      <c r="J1303" s="2"/>
      <c r="K1303" s="2"/>
      <c r="L1303" s="2"/>
      <c r="M1303" s="2"/>
      <c r="N1303" s="2"/>
      <c r="O1303" s="2"/>
      <c r="P1303" s="2"/>
      <c r="Q1303" s="2"/>
      <c r="R1303" s="2"/>
      <c r="S1303" s="2"/>
      <c r="T1303" s="2"/>
      <c r="U1303" s="2"/>
      <c r="V1303" s="2"/>
      <c r="W1303" s="2"/>
      <c r="X1303" s="2"/>
      <c r="Y1303" s="2"/>
      <c r="Z1303" s="2"/>
      <c r="AA1303" s="2"/>
      <c r="AB1303" s="2"/>
      <c r="AC1303" s="2"/>
      <c r="AD1303" s="2"/>
      <c r="AE1303" s="2"/>
      <c r="AF1303" s="2"/>
      <c r="AG1303" s="2"/>
      <c r="AH1303" s="2"/>
      <c r="AI1303" s="2"/>
      <c r="AJ1303" s="2"/>
      <c r="AK1303" s="2"/>
      <c r="AL1303" s="2"/>
      <c r="AM1303" s="2"/>
      <c r="AN1303" s="2"/>
      <c r="AO1303" s="2"/>
      <c r="AP1303" s="2"/>
      <c r="AQ1303" s="2"/>
      <c r="AR1303" s="2"/>
      <c r="AS1303" s="2"/>
      <c r="AT1303" s="2"/>
      <c r="AU1303" s="2"/>
      <c r="AV1303" s="2"/>
      <c r="AW1303" s="2"/>
      <c r="AX1303" s="2"/>
      <c r="AY1303" s="2"/>
      <c r="AZ1303" s="2"/>
      <c r="BA1303" s="2"/>
      <c r="BB1303" s="2"/>
      <c r="BC1303" s="2"/>
      <c r="BD1303" s="2"/>
      <c r="BE1303" s="2"/>
      <c r="BF1303" s="2"/>
      <c r="BG1303" s="2"/>
      <c r="BH1303" s="2"/>
      <c r="BI1303" s="2"/>
      <c r="BJ1303" s="2"/>
      <c r="BK1303" s="2"/>
      <c r="BL1303" s="2"/>
      <c r="BM1303" s="2"/>
      <c r="BN1303" s="2"/>
      <c r="BO1303" s="2"/>
      <c r="BP1303" s="2"/>
      <c r="BQ1303" s="2"/>
      <c r="BR1303" s="2"/>
      <c r="BS1303" s="2"/>
      <c r="BT1303" s="2"/>
      <c r="BU1303" s="2"/>
      <c r="BV1303" s="2"/>
      <c r="BW1303" s="2"/>
      <c r="BX1303" s="2"/>
      <c r="BY1303" s="2"/>
      <c r="BZ1303" s="2"/>
      <c r="CA1303" s="2"/>
      <c r="CB1303" s="2"/>
      <c r="CC1303" s="2"/>
      <c r="CD1303" s="2"/>
      <c r="CE1303" s="2"/>
      <c r="CF1303" s="2"/>
      <c r="CG1303" s="2"/>
      <c r="CH1303" s="2"/>
      <c r="CI1303" s="2"/>
      <c r="CJ1303" s="2"/>
      <c r="CK1303" s="2"/>
      <c r="CL1303" s="2"/>
      <c r="CM1303" s="2"/>
      <c r="CN1303" s="2"/>
      <c r="CO1303" s="2"/>
      <c r="CP1303" s="2"/>
      <c r="CQ1303" s="2"/>
      <c r="CR1303" s="2"/>
      <c r="CS1303" s="2"/>
      <c r="CT1303" s="2"/>
      <c r="CU1303" s="2"/>
      <c r="CV1303" s="2"/>
      <c r="CW1303" s="2"/>
      <c r="CX1303" s="2"/>
      <c r="CY1303" s="2"/>
      <c r="CZ1303" s="2"/>
      <c r="DA1303" s="2"/>
      <c r="DB1303" s="2"/>
      <c r="DC1303" s="2"/>
      <c r="DD1303" s="2"/>
      <c r="DE1303" s="2"/>
      <c r="DF1303" s="2"/>
      <c r="DG1303" s="2"/>
      <c r="DH1303" s="2"/>
      <c r="DI1303" s="2"/>
      <c r="DJ1303" s="2"/>
      <c r="DK1303" s="2"/>
      <c r="DL1303" s="2"/>
      <c r="DM1303" s="2"/>
      <c r="DN1303" s="2"/>
      <c r="DO1303" s="2"/>
      <c r="DP1303" s="2"/>
    </row>
    <row r="1304" spans="9:120" ht="9.9499999999999993" customHeight="1">
      <c r="I1304" s="2"/>
      <c r="J1304" s="2"/>
      <c r="K1304" s="2"/>
      <c r="L1304" s="2"/>
      <c r="M1304" s="2"/>
      <c r="N1304" s="2"/>
      <c r="O1304" s="2"/>
      <c r="P1304" s="2"/>
      <c r="Q1304" s="2"/>
      <c r="R1304" s="2"/>
      <c r="S1304" s="2"/>
      <c r="T1304" s="2"/>
      <c r="U1304" s="2"/>
      <c r="V1304" s="2"/>
      <c r="W1304" s="2"/>
      <c r="X1304" s="2"/>
      <c r="Y1304" s="2"/>
      <c r="Z1304" s="2"/>
      <c r="AA1304" s="2"/>
      <c r="AB1304" s="2"/>
      <c r="AC1304" s="2"/>
      <c r="AD1304" s="2"/>
      <c r="AE1304" s="2"/>
      <c r="AF1304" s="2"/>
      <c r="AG1304" s="2"/>
      <c r="AH1304" s="2"/>
      <c r="AI1304" s="2"/>
      <c r="AJ1304" s="2"/>
      <c r="AK1304" s="2"/>
      <c r="AL1304" s="2"/>
      <c r="AM1304" s="2"/>
      <c r="AN1304" s="2"/>
      <c r="AO1304" s="2"/>
      <c r="AP1304" s="2"/>
      <c r="AQ1304" s="2"/>
      <c r="AR1304" s="2"/>
      <c r="AS1304" s="2"/>
      <c r="AT1304" s="2"/>
      <c r="AU1304" s="2"/>
      <c r="AV1304" s="2"/>
      <c r="AW1304" s="2"/>
      <c r="AX1304" s="2"/>
      <c r="AY1304" s="2"/>
      <c r="AZ1304" s="2"/>
      <c r="BA1304" s="2"/>
      <c r="BB1304" s="2"/>
      <c r="BC1304" s="2"/>
      <c r="BD1304" s="2"/>
      <c r="BE1304" s="2"/>
      <c r="BF1304" s="2"/>
      <c r="BG1304" s="2"/>
      <c r="BH1304" s="2"/>
      <c r="BI1304" s="2"/>
      <c r="BJ1304" s="2"/>
      <c r="BK1304" s="2"/>
      <c r="BL1304" s="2"/>
      <c r="BM1304" s="2"/>
      <c r="BN1304" s="2"/>
      <c r="BO1304" s="2"/>
      <c r="BP1304" s="2"/>
      <c r="BQ1304" s="2"/>
      <c r="BR1304" s="2"/>
      <c r="BS1304" s="2"/>
      <c r="BT1304" s="2"/>
      <c r="BU1304" s="2"/>
      <c r="BV1304" s="2"/>
      <c r="BW1304" s="2"/>
      <c r="BX1304" s="2"/>
      <c r="BY1304" s="2"/>
      <c r="BZ1304" s="2"/>
      <c r="CA1304" s="2"/>
      <c r="CB1304" s="2"/>
      <c r="CC1304" s="2"/>
      <c r="CD1304" s="2"/>
      <c r="CE1304" s="2"/>
      <c r="CF1304" s="2"/>
      <c r="CG1304" s="2"/>
      <c r="CH1304" s="2"/>
      <c r="CI1304" s="2"/>
      <c r="CJ1304" s="2"/>
      <c r="CK1304" s="2"/>
      <c r="CL1304" s="2"/>
      <c r="CM1304" s="2"/>
      <c r="CN1304" s="2"/>
      <c r="CO1304" s="2"/>
      <c r="CP1304" s="2"/>
      <c r="CQ1304" s="2"/>
      <c r="CR1304" s="2"/>
      <c r="CS1304" s="2"/>
      <c r="CT1304" s="2"/>
      <c r="CU1304" s="2"/>
      <c r="CV1304" s="2"/>
      <c r="CW1304" s="2"/>
      <c r="CX1304" s="2"/>
      <c r="CY1304" s="2"/>
      <c r="CZ1304" s="2"/>
      <c r="DA1304" s="2"/>
      <c r="DB1304" s="2"/>
      <c r="DC1304" s="2"/>
      <c r="DD1304" s="2"/>
      <c r="DE1304" s="2"/>
      <c r="DF1304" s="2"/>
      <c r="DG1304" s="2"/>
      <c r="DH1304" s="2"/>
      <c r="DI1304" s="2"/>
      <c r="DJ1304" s="2"/>
      <c r="DK1304" s="2"/>
      <c r="DL1304" s="2"/>
      <c r="DM1304" s="2"/>
      <c r="DN1304" s="2"/>
      <c r="DO1304" s="2"/>
      <c r="DP1304" s="2"/>
    </row>
    <row r="1305" spans="9:120" ht="9.9499999999999993" customHeight="1">
      <c r="I1305" s="2"/>
      <c r="J1305" s="2"/>
      <c r="K1305" s="2"/>
      <c r="L1305" s="2"/>
      <c r="M1305" s="2"/>
      <c r="N1305" s="2"/>
      <c r="O1305" s="2"/>
      <c r="P1305" s="2"/>
      <c r="Q1305" s="2"/>
      <c r="R1305" s="2"/>
      <c r="S1305" s="2"/>
      <c r="T1305" s="2"/>
      <c r="U1305" s="2"/>
      <c r="V1305" s="2"/>
      <c r="W1305" s="2"/>
      <c r="X1305" s="2"/>
      <c r="Y1305" s="2"/>
      <c r="Z1305" s="2"/>
      <c r="AA1305" s="2"/>
      <c r="AB1305" s="2"/>
      <c r="AC1305" s="2"/>
      <c r="AD1305" s="2"/>
      <c r="AE1305" s="2"/>
      <c r="AF1305" s="2"/>
      <c r="AG1305" s="2"/>
      <c r="AH1305" s="2"/>
      <c r="AI1305" s="2"/>
      <c r="AJ1305" s="2"/>
      <c r="AK1305" s="2"/>
      <c r="AL1305" s="2"/>
      <c r="AM1305" s="2"/>
      <c r="AN1305" s="2"/>
      <c r="AO1305" s="2"/>
      <c r="AP1305" s="2"/>
      <c r="AQ1305" s="2"/>
      <c r="AR1305" s="2"/>
      <c r="AS1305" s="2"/>
      <c r="AT1305" s="2"/>
      <c r="AU1305" s="2"/>
      <c r="AV1305" s="2"/>
      <c r="AW1305" s="2"/>
      <c r="AX1305" s="2"/>
      <c r="AY1305" s="2"/>
      <c r="AZ1305" s="2"/>
      <c r="BA1305" s="2"/>
      <c r="BB1305" s="2"/>
      <c r="BC1305" s="2"/>
      <c r="BD1305" s="2"/>
      <c r="BE1305" s="2"/>
      <c r="BF1305" s="2"/>
      <c r="BG1305" s="2"/>
      <c r="BH1305" s="2"/>
      <c r="BI1305" s="2"/>
      <c r="BJ1305" s="2"/>
      <c r="BK1305" s="2"/>
      <c r="BL1305" s="2"/>
      <c r="BM1305" s="2"/>
      <c r="BN1305" s="2"/>
      <c r="BO1305" s="2"/>
      <c r="BP1305" s="2"/>
      <c r="BQ1305" s="2"/>
      <c r="BR1305" s="2"/>
      <c r="BS1305" s="2"/>
      <c r="BT1305" s="2"/>
      <c r="BU1305" s="2"/>
      <c r="BV1305" s="2"/>
      <c r="BW1305" s="2"/>
      <c r="BX1305" s="2"/>
      <c r="BY1305" s="2"/>
      <c r="BZ1305" s="2"/>
      <c r="CA1305" s="2"/>
      <c r="CB1305" s="2"/>
      <c r="CC1305" s="2"/>
      <c r="CD1305" s="2"/>
      <c r="CE1305" s="2"/>
      <c r="CF1305" s="2"/>
      <c r="CG1305" s="2"/>
      <c r="CH1305" s="2"/>
      <c r="CI1305" s="2"/>
      <c r="CJ1305" s="2"/>
      <c r="CK1305" s="2"/>
      <c r="CL1305" s="2"/>
      <c r="CM1305" s="2"/>
      <c r="CN1305" s="2"/>
      <c r="CO1305" s="2"/>
      <c r="CP1305" s="2"/>
      <c r="CQ1305" s="2"/>
      <c r="CR1305" s="2"/>
      <c r="CS1305" s="2"/>
      <c r="CT1305" s="2"/>
      <c r="CU1305" s="2"/>
      <c r="CV1305" s="2"/>
      <c r="CW1305" s="2"/>
      <c r="CX1305" s="2"/>
      <c r="CY1305" s="2"/>
      <c r="CZ1305" s="2"/>
      <c r="DA1305" s="2"/>
      <c r="DB1305" s="2"/>
      <c r="DC1305" s="2"/>
      <c r="DD1305" s="2"/>
      <c r="DE1305" s="2"/>
      <c r="DF1305" s="2"/>
      <c r="DG1305" s="2"/>
      <c r="DH1305" s="2"/>
      <c r="DI1305" s="2"/>
      <c r="DJ1305" s="2"/>
      <c r="DK1305" s="2"/>
      <c r="DL1305" s="2"/>
      <c r="DM1305" s="2"/>
      <c r="DN1305" s="2"/>
      <c r="DO1305" s="2"/>
      <c r="DP1305" s="2"/>
    </row>
    <row r="1306" spans="9:120" ht="9.9499999999999993" customHeight="1">
      <c r="I1306" s="2"/>
      <c r="J1306" s="2"/>
      <c r="K1306" s="2"/>
      <c r="L1306" s="2"/>
      <c r="M1306" s="2"/>
      <c r="N1306" s="2"/>
      <c r="O1306" s="2"/>
      <c r="P1306" s="2"/>
      <c r="Q1306" s="2"/>
      <c r="R1306" s="2"/>
      <c r="S1306" s="2"/>
      <c r="T1306" s="2"/>
      <c r="U1306" s="2"/>
      <c r="V1306" s="2"/>
      <c r="W1306" s="2"/>
      <c r="X1306" s="2"/>
      <c r="Y1306" s="2"/>
      <c r="Z1306" s="2"/>
      <c r="AA1306" s="2"/>
      <c r="AB1306" s="2"/>
      <c r="AC1306" s="2"/>
      <c r="AD1306" s="2"/>
      <c r="AE1306" s="2"/>
      <c r="AF1306" s="2"/>
      <c r="AG1306" s="2"/>
      <c r="AH1306" s="2"/>
      <c r="AI1306" s="2"/>
      <c r="AJ1306" s="2"/>
      <c r="AK1306" s="2"/>
      <c r="AL1306" s="2"/>
      <c r="AM1306" s="2"/>
      <c r="AN1306" s="2"/>
      <c r="AO1306" s="2"/>
      <c r="AP1306" s="2"/>
      <c r="AQ1306" s="2"/>
      <c r="AR1306" s="2"/>
      <c r="AS1306" s="2"/>
      <c r="AT1306" s="2"/>
      <c r="AU1306" s="2"/>
      <c r="AV1306" s="2"/>
      <c r="AW1306" s="2"/>
      <c r="AX1306" s="2"/>
      <c r="AY1306" s="2"/>
      <c r="AZ1306" s="2"/>
      <c r="BA1306" s="2"/>
      <c r="BB1306" s="2"/>
      <c r="BC1306" s="2"/>
      <c r="BD1306" s="2"/>
      <c r="BE1306" s="2"/>
      <c r="BF1306" s="2"/>
      <c r="BG1306" s="2"/>
      <c r="BH1306" s="2"/>
      <c r="BI1306" s="2"/>
      <c r="BJ1306" s="2"/>
      <c r="BK1306" s="2"/>
      <c r="BL1306" s="2"/>
      <c r="BM1306" s="2"/>
      <c r="BN1306" s="2"/>
      <c r="BO1306" s="2"/>
      <c r="BP1306" s="2"/>
      <c r="BQ1306" s="2"/>
      <c r="BR1306" s="2"/>
      <c r="BS1306" s="2"/>
      <c r="BT1306" s="2"/>
      <c r="BU1306" s="2"/>
      <c r="BV1306" s="2"/>
      <c r="BW1306" s="2"/>
      <c r="BX1306" s="2"/>
      <c r="BY1306" s="2"/>
      <c r="BZ1306" s="2"/>
      <c r="CA1306" s="2"/>
      <c r="CB1306" s="2"/>
      <c r="CC1306" s="2"/>
      <c r="CD1306" s="2"/>
      <c r="CE1306" s="2"/>
      <c r="CF1306" s="2"/>
      <c r="CG1306" s="2"/>
      <c r="CH1306" s="2"/>
      <c r="CI1306" s="2"/>
      <c r="CJ1306" s="2"/>
      <c r="CK1306" s="2"/>
      <c r="CL1306" s="2"/>
      <c r="CM1306" s="2"/>
      <c r="CN1306" s="2"/>
      <c r="CO1306" s="2"/>
      <c r="CP1306" s="2"/>
      <c r="CQ1306" s="2"/>
      <c r="CR1306" s="2"/>
      <c r="CS1306" s="2"/>
      <c r="CT1306" s="2"/>
      <c r="CU1306" s="2"/>
      <c r="CV1306" s="2"/>
      <c r="CW1306" s="2"/>
      <c r="CX1306" s="2"/>
      <c r="CY1306" s="2"/>
      <c r="CZ1306" s="2"/>
      <c r="DA1306" s="2"/>
      <c r="DB1306" s="2"/>
      <c r="DC1306" s="2"/>
      <c r="DD1306" s="2"/>
      <c r="DE1306" s="2"/>
      <c r="DF1306" s="2"/>
      <c r="DG1306" s="2"/>
      <c r="DH1306" s="2"/>
      <c r="DI1306" s="2"/>
      <c r="DJ1306" s="2"/>
      <c r="DK1306" s="2"/>
      <c r="DL1306" s="2"/>
      <c r="DM1306" s="2"/>
      <c r="DN1306" s="2"/>
      <c r="DO1306" s="2"/>
      <c r="DP1306" s="2"/>
    </row>
    <row r="1307" spans="9:120" ht="9.9499999999999993" customHeight="1">
      <c r="I1307" s="2"/>
      <c r="J1307" s="2"/>
      <c r="K1307" s="2"/>
      <c r="L1307" s="2"/>
      <c r="M1307" s="2"/>
      <c r="N1307" s="2"/>
      <c r="O1307" s="2"/>
      <c r="P1307" s="2"/>
      <c r="Q1307" s="2"/>
      <c r="R1307" s="2"/>
      <c r="S1307" s="2"/>
      <c r="T1307" s="2"/>
      <c r="U1307" s="2"/>
      <c r="V1307" s="2"/>
      <c r="W1307" s="2"/>
      <c r="X1307" s="2"/>
      <c r="Y1307" s="2"/>
      <c r="Z1307" s="2"/>
      <c r="AA1307" s="2"/>
      <c r="AB1307" s="2"/>
      <c r="AC1307" s="2"/>
      <c r="AD1307" s="2"/>
      <c r="AE1307" s="2"/>
      <c r="AF1307" s="2"/>
      <c r="AG1307" s="2"/>
      <c r="AH1307" s="2"/>
      <c r="AI1307" s="2"/>
      <c r="AJ1307" s="2"/>
      <c r="AK1307" s="2"/>
      <c r="AL1307" s="2"/>
      <c r="AM1307" s="2"/>
      <c r="AN1307" s="2"/>
      <c r="AO1307" s="2"/>
      <c r="AP1307" s="2"/>
      <c r="AQ1307" s="2"/>
      <c r="AR1307" s="2"/>
      <c r="AS1307" s="2"/>
      <c r="AT1307" s="2"/>
      <c r="AU1307" s="2"/>
      <c r="AV1307" s="2"/>
      <c r="AW1307" s="2"/>
      <c r="AX1307" s="2"/>
      <c r="AY1307" s="2"/>
      <c r="AZ1307" s="2"/>
      <c r="BA1307" s="2"/>
      <c r="BB1307" s="2"/>
      <c r="BC1307" s="2"/>
      <c r="BD1307" s="2"/>
      <c r="BE1307" s="2"/>
      <c r="BF1307" s="2"/>
      <c r="BG1307" s="2"/>
      <c r="BH1307" s="2"/>
      <c r="BI1307" s="2"/>
      <c r="BJ1307" s="2"/>
      <c r="BK1307" s="2"/>
      <c r="BL1307" s="2"/>
      <c r="BM1307" s="2"/>
      <c r="BN1307" s="2"/>
      <c r="BO1307" s="2"/>
      <c r="BP1307" s="2"/>
      <c r="BQ1307" s="2"/>
      <c r="BR1307" s="2"/>
      <c r="BS1307" s="2"/>
      <c r="BT1307" s="2"/>
      <c r="BU1307" s="2"/>
      <c r="BV1307" s="2"/>
      <c r="BW1307" s="2"/>
      <c r="BX1307" s="2"/>
      <c r="BY1307" s="2"/>
      <c r="BZ1307" s="2"/>
      <c r="CA1307" s="2"/>
      <c r="CB1307" s="2"/>
      <c r="CC1307" s="2"/>
      <c r="CD1307" s="2"/>
      <c r="CE1307" s="2"/>
      <c r="CF1307" s="2"/>
      <c r="CG1307" s="2"/>
      <c r="CH1307" s="2"/>
      <c r="CI1307" s="2"/>
      <c r="CJ1307" s="2"/>
      <c r="CK1307" s="2"/>
      <c r="CL1307" s="2"/>
      <c r="CM1307" s="2"/>
      <c r="CN1307" s="2"/>
      <c r="CO1307" s="2"/>
      <c r="CP1307" s="2"/>
      <c r="CQ1307" s="2"/>
      <c r="CR1307" s="2"/>
      <c r="CS1307" s="2"/>
      <c r="CT1307" s="2"/>
      <c r="CU1307" s="2"/>
      <c r="CV1307" s="2"/>
      <c r="CW1307" s="2"/>
      <c r="CX1307" s="2"/>
      <c r="CY1307" s="2"/>
      <c r="CZ1307" s="2"/>
      <c r="DA1307" s="2"/>
      <c r="DB1307" s="2"/>
      <c r="DC1307" s="2"/>
      <c r="DD1307" s="2"/>
      <c r="DE1307" s="2"/>
      <c r="DF1307" s="2"/>
      <c r="DG1307" s="2"/>
      <c r="DH1307" s="2"/>
      <c r="DI1307" s="2"/>
      <c r="DJ1307" s="2"/>
      <c r="DK1307" s="2"/>
      <c r="DL1307" s="2"/>
      <c r="DM1307" s="2"/>
      <c r="DN1307" s="2"/>
      <c r="DO1307" s="2"/>
      <c r="DP1307" s="2"/>
    </row>
    <row r="1308" spans="9:120" ht="9.9499999999999993" customHeight="1">
      <c r="I1308" s="2"/>
      <c r="J1308" s="2"/>
      <c r="K1308" s="2"/>
      <c r="L1308" s="2"/>
      <c r="M1308" s="2"/>
      <c r="N1308" s="2"/>
      <c r="O1308" s="2"/>
      <c r="P1308" s="2"/>
      <c r="Q1308" s="2"/>
      <c r="R1308" s="2"/>
      <c r="S1308" s="2"/>
      <c r="T1308" s="2"/>
      <c r="U1308" s="2"/>
      <c r="V1308" s="2"/>
      <c r="W1308" s="2"/>
      <c r="X1308" s="2"/>
      <c r="Y1308" s="2"/>
      <c r="Z1308" s="2"/>
      <c r="AA1308" s="2"/>
      <c r="AB1308" s="2"/>
      <c r="AC1308" s="2"/>
      <c r="AD1308" s="2"/>
      <c r="AE1308" s="2"/>
      <c r="AF1308" s="2"/>
      <c r="AG1308" s="2"/>
      <c r="AH1308" s="2"/>
      <c r="AI1308" s="2"/>
      <c r="AJ1308" s="2"/>
      <c r="AK1308" s="2"/>
      <c r="AL1308" s="2"/>
      <c r="AM1308" s="2"/>
      <c r="AN1308" s="2"/>
      <c r="AO1308" s="2"/>
      <c r="AP1308" s="2"/>
      <c r="AQ1308" s="2"/>
      <c r="AR1308" s="2"/>
      <c r="AS1308" s="2"/>
      <c r="AT1308" s="2"/>
      <c r="AU1308" s="2"/>
      <c r="AV1308" s="2"/>
      <c r="AW1308" s="2"/>
      <c r="AX1308" s="2"/>
      <c r="AY1308" s="2"/>
      <c r="AZ1308" s="2"/>
      <c r="BA1308" s="2"/>
      <c r="BB1308" s="2"/>
      <c r="BC1308" s="2"/>
      <c r="BD1308" s="2"/>
      <c r="BE1308" s="2"/>
      <c r="BF1308" s="2"/>
      <c r="BG1308" s="2"/>
      <c r="BH1308" s="2"/>
      <c r="BI1308" s="2"/>
      <c r="BJ1308" s="2"/>
      <c r="BK1308" s="2"/>
      <c r="BL1308" s="2"/>
      <c r="BM1308" s="2"/>
      <c r="BN1308" s="2"/>
      <c r="BO1308" s="2"/>
      <c r="BP1308" s="2"/>
      <c r="BQ1308" s="2"/>
      <c r="BR1308" s="2"/>
      <c r="BS1308" s="2"/>
      <c r="BT1308" s="2"/>
      <c r="BU1308" s="2"/>
      <c r="BV1308" s="2"/>
      <c r="BW1308" s="2"/>
      <c r="BX1308" s="2"/>
      <c r="BY1308" s="2"/>
      <c r="BZ1308" s="2"/>
      <c r="CA1308" s="2"/>
      <c r="CB1308" s="2"/>
      <c r="CC1308" s="2"/>
      <c r="CD1308" s="2"/>
      <c r="CE1308" s="2"/>
      <c r="CF1308" s="2"/>
      <c r="CG1308" s="2"/>
      <c r="CH1308" s="2"/>
      <c r="CI1308" s="2"/>
      <c r="CJ1308" s="2"/>
      <c r="CK1308" s="2"/>
      <c r="CL1308" s="2"/>
      <c r="CM1308" s="2"/>
      <c r="CN1308" s="2"/>
      <c r="CO1308" s="2"/>
      <c r="CP1308" s="2"/>
      <c r="CQ1308" s="2"/>
      <c r="CR1308" s="2"/>
      <c r="CS1308" s="2"/>
      <c r="CT1308" s="2"/>
      <c r="CU1308" s="2"/>
      <c r="CV1308" s="2"/>
      <c r="CW1308" s="2"/>
      <c r="CX1308" s="2"/>
      <c r="CY1308" s="2"/>
      <c r="CZ1308" s="2"/>
      <c r="DA1308" s="2"/>
      <c r="DB1308" s="2"/>
      <c r="DC1308" s="2"/>
      <c r="DD1308" s="2"/>
      <c r="DE1308" s="2"/>
      <c r="DF1308" s="2"/>
      <c r="DG1308" s="2"/>
      <c r="DH1308" s="2"/>
      <c r="DI1308" s="2"/>
      <c r="DJ1308" s="2"/>
      <c r="DK1308" s="2"/>
      <c r="DL1308" s="2"/>
      <c r="DM1308" s="2"/>
      <c r="DN1308" s="2"/>
      <c r="DO1308" s="2"/>
      <c r="DP1308" s="2"/>
    </row>
    <row r="1309" spans="9:120" ht="9.9499999999999993" customHeight="1">
      <c r="I1309" s="2"/>
      <c r="J1309" s="2"/>
      <c r="K1309" s="2"/>
      <c r="L1309" s="2"/>
      <c r="M1309" s="2"/>
      <c r="N1309" s="2"/>
      <c r="O1309" s="2"/>
      <c r="P1309" s="2"/>
      <c r="Q1309" s="2"/>
      <c r="R1309" s="2"/>
      <c r="S1309" s="2"/>
      <c r="T1309" s="2"/>
      <c r="U1309" s="2"/>
      <c r="V1309" s="2"/>
      <c r="W1309" s="2"/>
      <c r="X1309" s="2"/>
      <c r="Y1309" s="2"/>
      <c r="Z1309" s="2"/>
      <c r="AA1309" s="2"/>
      <c r="AB1309" s="2"/>
      <c r="AC1309" s="2"/>
      <c r="AD1309" s="2"/>
      <c r="AE1309" s="2"/>
      <c r="AF1309" s="2"/>
      <c r="AG1309" s="2"/>
      <c r="AH1309" s="2"/>
      <c r="AI1309" s="2"/>
      <c r="AJ1309" s="2"/>
      <c r="AK1309" s="2"/>
      <c r="AL1309" s="2"/>
      <c r="AM1309" s="2"/>
      <c r="AN1309" s="2"/>
      <c r="AO1309" s="2"/>
      <c r="AP1309" s="2"/>
      <c r="AQ1309" s="2"/>
      <c r="AR1309" s="2"/>
      <c r="AS1309" s="2"/>
      <c r="AT1309" s="2"/>
      <c r="AU1309" s="2"/>
      <c r="AV1309" s="2"/>
      <c r="AW1309" s="2"/>
      <c r="AX1309" s="2"/>
      <c r="AY1309" s="2"/>
      <c r="AZ1309" s="2"/>
      <c r="BA1309" s="2"/>
      <c r="BB1309" s="2"/>
      <c r="BC1309" s="2"/>
      <c r="BD1309" s="2"/>
      <c r="BE1309" s="2"/>
      <c r="BF1309" s="2"/>
      <c r="BG1309" s="2"/>
      <c r="BH1309" s="2"/>
      <c r="BI1309" s="2"/>
      <c r="BJ1309" s="2"/>
      <c r="BK1309" s="2"/>
      <c r="BL1309" s="2"/>
      <c r="BM1309" s="2"/>
      <c r="BN1309" s="2"/>
      <c r="BO1309" s="2"/>
      <c r="BP1309" s="2"/>
      <c r="BQ1309" s="2"/>
      <c r="BR1309" s="2"/>
      <c r="BS1309" s="2"/>
      <c r="BT1309" s="2"/>
      <c r="BU1309" s="2"/>
      <c r="BV1309" s="2"/>
      <c r="BW1309" s="2"/>
      <c r="BX1309" s="2"/>
      <c r="BY1309" s="2"/>
      <c r="BZ1309" s="2"/>
      <c r="CA1309" s="2"/>
      <c r="CB1309" s="2"/>
      <c r="CC1309" s="2"/>
      <c r="CD1309" s="2"/>
      <c r="CE1309" s="2"/>
      <c r="CF1309" s="2"/>
      <c r="CG1309" s="2"/>
      <c r="CH1309" s="2"/>
      <c r="CI1309" s="2"/>
      <c r="CJ1309" s="2"/>
      <c r="CK1309" s="2"/>
      <c r="CL1309" s="2"/>
      <c r="CM1309" s="2"/>
      <c r="CN1309" s="2"/>
      <c r="CO1309" s="2"/>
      <c r="CP1309" s="2"/>
      <c r="CQ1309" s="2"/>
      <c r="CR1309" s="2"/>
      <c r="CS1309" s="2"/>
      <c r="CT1309" s="2"/>
      <c r="CU1309" s="2"/>
      <c r="CV1309" s="2"/>
      <c r="CW1309" s="2"/>
      <c r="CX1309" s="2"/>
      <c r="CY1309" s="2"/>
      <c r="CZ1309" s="2"/>
      <c r="DA1309" s="2"/>
      <c r="DB1309" s="2"/>
      <c r="DC1309" s="2"/>
      <c r="DD1309" s="2"/>
      <c r="DE1309" s="2"/>
      <c r="DF1309" s="2"/>
      <c r="DG1309" s="2"/>
      <c r="DH1309" s="2"/>
      <c r="DI1309" s="2"/>
      <c r="DJ1309" s="2"/>
      <c r="DK1309" s="2"/>
      <c r="DL1309" s="2"/>
      <c r="DM1309" s="2"/>
      <c r="DN1309" s="2"/>
      <c r="DO1309" s="2"/>
      <c r="DP1309" s="2"/>
    </row>
    <row r="1310" spans="9:120" ht="9.9499999999999993" customHeight="1">
      <c r="I1310" s="2"/>
      <c r="J1310" s="2"/>
      <c r="K1310" s="2"/>
      <c r="L1310" s="2"/>
      <c r="M1310" s="2"/>
      <c r="N1310" s="2"/>
      <c r="O1310" s="2"/>
      <c r="P1310" s="2"/>
      <c r="Q1310" s="2"/>
      <c r="R1310" s="2"/>
      <c r="S1310" s="2"/>
      <c r="T1310" s="2"/>
      <c r="U1310" s="2"/>
      <c r="V1310" s="2"/>
      <c r="W1310" s="2"/>
      <c r="X1310" s="2"/>
      <c r="Y1310" s="2"/>
      <c r="Z1310" s="2"/>
      <c r="AA1310" s="2"/>
      <c r="AB1310" s="2"/>
      <c r="AC1310" s="2"/>
      <c r="AD1310" s="2"/>
      <c r="AE1310" s="2"/>
      <c r="AF1310" s="2"/>
      <c r="AG1310" s="2"/>
      <c r="AH1310" s="2"/>
      <c r="AI1310" s="2"/>
      <c r="AJ1310" s="2"/>
      <c r="AK1310" s="2"/>
      <c r="AL1310" s="2"/>
      <c r="AM1310" s="2"/>
      <c r="AN1310" s="2"/>
      <c r="AO1310" s="2"/>
      <c r="AP1310" s="2"/>
      <c r="AQ1310" s="2"/>
      <c r="AR1310" s="2"/>
      <c r="AS1310" s="2"/>
      <c r="AT1310" s="2"/>
      <c r="AU1310" s="2"/>
      <c r="AV1310" s="2"/>
      <c r="AW1310" s="2"/>
      <c r="AX1310" s="2"/>
      <c r="AY1310" s="2"/>
      <c r="AZ1310" s="2"/>
      <c r="BA1310" s="2"/>
      <c r="BB1310" s="2"/>
      <c r="BC1310" s="2"/>
      <c r="BD1310" s="2"/>
      <c r="BE1310" s="2"/>
      <c r="BF1310" s="2"/>
      <c r="BG1310" s="2"/>
      <c r="BH1310" s="2"/>
      <c r="BI1310" s="2"/>
      <c r="BJ1310" s="2"/>
      <c r="BK1310" s="2"/>
      <c r="BL1310" s="2"/>
      <c r="BM1310" s="2"/>
      <c r="BN1310" s="2"/>
      <c r="BO1310" s="2"/>
      <c r="BP1310" s="2"/>
      <c r="BQ1310" s="2"/>
      <c r="BR1310" s="2"/>
      <c r="BS1310" s="2"/>
      <c r="BT1310" s="2"/>
      <c r="BU1310" s="2"/>
      <c r="BV1310" s="2"/>
      <c r="BW1310" s="2"/>
      <c r="BX1310" s="2"/>
      <c r="BY1310" s="2"/>
      <c r="BZ1310" s="2"/>
      <c r="CA1310" s="2"/>
      <c r="CB1310" s="2"/>
      <c r="CC1310" s="2"/>
      <c r="CD1310" s="2"/>
      <c r="CE1310" s="2"/>
      <c r="CF1310" s="2"/>
      <c r="CG1310" s="2"/>
      <c r="CH1310" s="2"/>
      <c r="CI1310" s="2"/>
      <c r="CJ1310" s="2"/>
      <c r="CK1310" s="2"/>
      <c r="CL1310" s="2"/>
      <c r="CM1310" s="2"/>
      <c r="CN1310" s="2"/>
      <c r="CO1310" s="2"/>
      <c r="CP1310" s="2"/>
      <c r="CQ1310" s="2"/>
      <c r="CR1310" s="2"/>
      <c r="CS1310" s="2"/>
      <c r="CT1310" s="2"/>
      <c r="CU1310" s="2"/>
      <c r="CV1310" s="2"/>
      <c r="CW1310" s="2"/>
      <c r="CX1310" s="2"/>
      <c r="CY1310" s="2"/>
      <c r="CZ1310" s="2"/>
      <c r="DA1310" s="2"/>
      <c r="DB1310" s="2"/>
      <c r="DC1310" s="2"/>
      <c r="DD1310" s="2"/>
      <c r="DE1310" s="2"/>
      <c r="DF1310" s="2"/>
      <c r="DG1310" s="2"/>
      <c r="DH1310" s="2"/>
      <c r="DI1310" s="2"/>
      <c r="DJ1310" s="2"/>
      <c r="DK1310" s="2"/>
      <c r="DL1310" s="2"/>
      <c r="DM1310" s="2"/>
      <c r="DN1310" s="2"/>
      <c r="DO1310" s="2"/>
      <c r="DP1310" s="2"/>
    </row>
    <row r="1311" spans="9:120" ht="9.9499999999999993" customHeight="1">
      <c r="I1311" s="2"/>
      <c r="J1311" s="2"/>
      <c r="K1311" s="2"/>
      <c r="L1311" s="2"/>
      <c r="M1311" s="2"/>
      <c r="N1311" s="2"/>
      <c r="O1311" s="2"/>
      <c r="P1311" s="2"/>
      <c r="Q1311" s="2"/>
      <c r="R1311" s="2"/>
      <c r="S1311" s="2"/>
      <c r="T1311" s="2"/>
      <c r="U1311" s="2"/>
      <c r="V1311" s="2"/>
      <c r="W1311" s="2"/>
      <c r="X1311" s="2"/>
      <c r="Y1311" s="2"/>
      <c r="Z1311" s="2"/>
      <c r="AA1311" s="2"/>
      <c r="AB1311" s="2"/>
      <c r="AC1311" s="2"/>
      <c r="AD1311" s="2"/>
      <c r="AE1311" s="2"/>
      <c r="AF1311" s="2"/>
      <c r="AG1311" s="2"/>
      <c r="AH1311" s="2"/>
      <c r="AI1311" s="2"/>
      <c r="AJ1311" s="2"/>
      <c r="AK1311" s="2"/>
      <c r="AL1311" s="2"/>
      <c r="AM1311" s="2"/>
      <c r="AN1311" s="2"/>
      <c r="AO1311" s="2"/>
      <c r="AP1311" s="2"/>
      <c r="AQ1311" s="2"/>
      <c r="AR1311" s="2"/>
      <c r="AS1311" s="2"/>
      <c r="AT1311" s="2"/>
      <c r="AU1311" s="2"/>
      <c r="AV1311" s="2"/>
      <c r="AW1311" s="2"/>
      <c r="AX1311" s="2"/>
      <c r="AY1311" s="2"/>
      <c r="AZ1311" s="2"/>
      <c r="BA1311" s="2"/>
      <c r="BB1311" s="2"/>
      <c r="BC1311" s="2"/>
      <c r="BD1311" s="2"/>
      <c r="BE1311" s="2"/>
      <c r="BF1311" s="2"/>
      <c r="BG1311" s="2"/>
      <c r="BH1311" s="2"/>
      <c r="BI1311" s="2"/>
      <c r="BJ1311" s="2"/>
      <c r="BK1311" s="2"/>
      <c r="BL1311" s="2"/>
      <c r="BM1311" s="2"/>
      <c r="BN1311" s="2"/>
      <c r="BO1311" s="2"/>
      <c r="BP1311" s="2"/>
      <c r="BQ1311" s="2"/>
      <c r="BR1311" s="2"/>
      <c r="BS1311" s="2"/>
      <c r="BT1311" s="2"/>
      <c r="BU1311" s="2"/>
      <c r="BV1311" s="2"/>
      <c r="BW1311" s="2"/>
      <c r="BX1311" s="2"/>
      <c r="BY1311" s="2"/>
      <c r="BZ1311" s="2"/>
      <c r="CA1311" s="2"/>
      <c r="CB1311" s="2"/>
      <c r="CC1311" s="2"/>
      <c r="CD1311" s="2"/>
      <c r="CE1311" s="2"/>
      <c r="CF1311" s="2"/>
      <c r="CG1311" s="2"/>
      <c r="CH1311" s="2"/>
      <c r="CI1311" s="2"/>
      <c r="CJ1311" s="2"/>
      <c r="CK1311" s="2"/>
      <c r="CL1311" s="2"/>
      <c r="CM1311" s="2"/>
      <c r="CN1311" s="2"/>
      <c r="CO1311" s="2"/>
      <c r="CP1311" s="2"/>
      <c r="CQ1311" s="2"/>
      <c r="CR1311" s="2"/>
      <c r="CS1311" s="2"/>
      <c r="CT1311" s="2"/>
      <c r="CU1311" s="2"/>
      <c r="CV1311" s="2"/>
      <c r="CW1311" s="2"/>
      <c r="CX1311" s="2"/>
      <c r="CY1311" s="2"/>
      <c r="CZ1311" s="2"/>
      <c r="DA1311" s="2"/>
      <c r="DB1311" s="2"/>
      <c r="DC1311" s="2"/>
      <c r="DD1311" s="2"/>
      <c r="DE1311" s="2"/>
      <c r="DF1311" s="2"/>
      <c r="DG1311" s="2"/>
      <c r="DH1311" s="2"/>
      <c r="DI1311" s="2"/>
      <c r="DJ1311" s="2"/>
      <c r="DK1311" s="2"/>
      <c r="DL1311" s="2"/>
      <c r="DM1311" s="2"/>
      <c r="DN1311" s="2"/>
      <c r="DO1311" s="2"/>
      <c r="DP1311" s="2"/>
    </row>
    <row r="1312" spans="9:120" ht="9.9499999999999993" customHeight="1">
      <c r="I1312" s="2"/>
      <c r="J1312" s="2"/>
      <c r="K1312" s="2"/>
      <c r="L1312" s="2"/>
      <c r="M1312" s="2"/>
      <c r="N1312" s="2"/>
      <c r="O1312" s="2"/>
      <c r="P1312" s="2"/>
      <c r="Q1312" s="2"/>
      <c r="R1312" s="2"/>
      <c r="S1312" s="2"/>
      <c r="T1312" s="2"/>
      <c r="U1312" s="2"/>
      <c r="V1312" s="2"/>
      <c r="W1312" s="2"/>
      <c r="X1312" s="2"/>
      <c r="Y1312" s="2"/>
      <c r="Z1312" s="2"/>
      <c r="AA1312" s="2"/>
      <c r="AB1312" s="2"/>
      <c r="AC1312" s="2"/>
      <c r="AD1312" s="2"/>
      <c r="AE1312" s="2"/>
      <c r="AF1312" s="2"/>
      <c r="AG1312" s="2"/>
      <c r="AH1312" s="2"/>
      <c r="AI1312" s="2"/>
      <c r="AJ1312" s="2"/>
      <c r="AK1312" s="2"/>
      <c r="AL1312" s="2"/>
      <c r="AM1312" s="2"/>
      <c r="AN1312" s="2"/>
      <c r="AO1312" s="2"/>
      <c r="AP1312" s="2"/>
      <c r="AQ1312" s="2"/>
      <c r="AR1312" s="2"/>
      <c r="AS1312" s="2"/>
      <c r="AT1312" s="2"/>
      <c r="AU1312" s="2"/>
      <c r="AV1312" s="2"/>
      <c r="AW1312" s="2"/>
      <c r="AX1312" s="2"/>
      <c r="AY1312" s="2"/>
      <c r="AZ1312" s="2"/>
      <c r="BA1312" s="2"/>
      <c r="BB1312" s="2"/>
      <c r="BC1312" s="2"/>
      <c r="BD1312" s="2"/>
      <c r="BE1312" s="2"/>
      <c r="BF1312" s="2"/>
      <c r="BG1312" s="2"/>
      <c r="BH1312" s="2"/>
      <c r="BI1312" s="2"/>
      <c r="BJ1312" s="2"/>
      <c r="BK1312" s="2"/>
      <c r="BL1312" s="2"/>
      <c r="BM1312" s="2"/>
      <c r="BN1312" s="2"/>
      <c r="BO1312" s="2"/>
      <c r="BP1312" s="2"/>
      <c r="BQ1312" s="2"/>
      <c r="BR1312" s="2"/>
      <c r="BS1312" s="2"/>
      <c r="BT1312" s="2"/>
      <c r="BU1312" s="2"/>
      <c r="BV1312" s="2"/>
      <c r="BW1312" s="2"/>
      <c r="BX1312" s="2"/>
      <c r="BY1312" s="2"/>
      <c r="BZ1312" s="2"/>
      <c r="CA1312" s="2"/>
      <c r="CB1312" s="2"/>
      <c r="CC1312" s="2"/>
      <c r="CD1312" s="2"/>
      <c r="CE1312" s="2"/>
      <c r="CF1312" s="2"/>
      <c r="CG1312" s="2"/>
      <c r="CH1312" s="2"/>
      <c r="CI1312" s="2"/>
      <c r="CJ1312" s="2"/>
      <c r="CK1312" s="2"/>
      <c r="CL1312" s="2"/>
      <c r="CM1312" s="2"/>
      <c r="CN1312" s="2"/>
      <c r="CO1312" s="2"/>
      <c r="CP1312" s="2"/>
      <c r="CQ1312" s="2"/>
      <c r="CR1312" s="2"/>
      <c r="CS1312" s="2"/>
      <c r="CT1312" s="2"/>
      <c r="CU1312" s="2"/>
      <c r="CV1312" s="2"/>
      <c r="CW1312" s="2"/>
      <c r="CX1312" s="2"/>
      <c r="CY1312" s="2"/>
      <c r="CZ1312" s="2"/>
      <c r="DA1312" s="2"/>
      <c r="DB1312" s="2"/>
      <c r="DC1312" s="2"/>
      <c r="DD1312" s="2"/>
      <c r="DE1312" s="2"/>
      <c r="DF1312" s="2"/>
      <c r="DG1312" s="2"/>
      <c r="DH1312" s="2"/>
      <c r="DI1312" s="2"/>
      <c r="DJ1312" s="2"/>
      <c r="DK1312" s="2"/>
      <c r="DL1312" s="2"/>
      <c r="DM1312" s="2"/>
      <c r="DN1312" s="2"/>
      <c r="DO1312" s="2"/>
      <c r="DP1312" s="2"/>
    </row>
    <row r="1313" spans="9:120" ht="9.9499999999999993" customHeight="1">
      <c r="I1313" s="2"/>
      <c r="J1313" s="2"/>
      <c r="K1313" s="2"/>
      <c r="L1313" s="2"/>
      <c r="M1313" s="2"/>
      <c r="N1313" s="2"/>
      <c r="O1313" s="2"/>
      <c r="P1313" s="2"/>
      <c r="Q1313" s="2"/>
      <c r="R1313" s="2"/>
      <c r="S1313" s="2"/>
      <c r="T1313" s="2"/>
      <c r="U1313" s="2"/>
      <c r="V1313" s="2"/>
      <c r="W1313" s="2"/>
      <c r="X1313" s="2"/>
      <c r="Y1313" s="2"/>
      <c r="Z1313" s="2"/>
      <c r="AA1313" s="2"/>
      <c r="AB1313" s="2"/>
      <c r="AC1313" s="2"/>
      <c r="AD1313" s="2"/>
      <c r="AE1313" s="2"/>
      <c r="AF1313" s="2"/>
      <c r="AG1313" s="2"/>
      <c r="AH1313" s="2"/>
      <c r="AI1313" s="2"/>
      <c r="AJ1313" s="2"/>
      <c r="AK1313" s="2"/>
      <c r="AL1313" s="2"/>
      <c r="AM1313" s="2"/>
      <c r="AN1313" s="2"/>
      <c r="AO1313" s="2"/>
      <c r="AP1313" s="2"/>
      <c r="AQ1313" s="2"/>
      <c r="AR1313" s="2"/>
      <c r="AS1313" s="2"/>
      <c r="AT1313" s="2"/>
      <c r="AU1313" s="2"/>
      <c r="AV1313" s="2"/>
      <c r="AW1313" s="2"/>
      <c r="AX1313" s="2"/>
      <c r="AY1313" s="2"/>
      <c r="AZ1313" s="2"/>
      <c r="BA1313" s="2"/>
      <c r="BB1313" s="2"/>
      <c r="BC1313" s="2"/>
      <c r="BD1313" s="2"/>
      <c r="BE1313" s="2"/>
      <c r="BF1313" s="2"/>
      <c r="BG1313" s="2"/>
      <c r="BH1313" s="2"/>
      <c r="BI1313" s="2"/>
      <c r="BJ1313" s="2"/>
      <c r="BK1313" s="2"/>
      <c r="BL1313" s="2"/>
      <c r="BM1313" s="2"/>
      <c r="BN1313" s="2"/>
      <c r="BO1313" s="2"/>
      <c r="BP1313" s="2"/>
      <c r="BQ1313" s="2"/>
      <c r="BR1313" s="2"/>
      <c r="BS1313" s="2"/>
      <c r="BT1313" s="2"/>
      <c r="BU1313" s="2"/>
      <c r="BV1313" s="2"/>
      <c r="BW1313" s="2"/>
      <c r="BX1313" s="2"/>
      <c r="BY1313" s="2"/>
      <c r="BZ1313" s="2"/>
      <c r="CA1313" s="2"/>
      <c r="CB1313" s="2"/>
      <c r="CC1313" s="2"/>
      <c r="CD1313" s="2"/>
      <c r="CE1313" s="2"/>
      <c r="CF1313" s="2"/>
      <c r="CG1313" s="2"/>
      <c r="CH1313" s="2"/>
      <c r="CI1313" s="2"/>
      <c r="CJ1313" s="2"/>
      <c r="CK1313" s="2"/>
      <c r="CL1313" s="2"/>
      <c r="CM1313" s="2"/>
      <c r="CN1313" s="2"/>
      <c r="CO1313" s="2"/>
      <c r="CP1313" s="2"/>
      <c r="CQ1313" s="2"/>
      <c r="CR1313" s="2"/>
      <c r="CS1313" s="2"/>
      <c r="CT1313" s="2"/>
      <c r="CU1313" s="2"/>
      <c r="CV1313" s="2"/>
      <c r="CW1313" s="2"/>
      <c r="CX1313" s="2"/>
      <c r="CY1313" s="2"/>
      <c r="CZ1313" s="2"/>
      <c r="DA1313" s="2"/>
      <c r="DB1313" s="2"/>
      <c r="DC1313" s="2"/>
      <c r="DD1313" s="2"/>
      <c r="DE1313" s="2"/>
      <c r="DF1313" s="2"/>
      <c r="DG1313" s="2"/>
      <c r="DH1313" s="2"/>
      <c r="DI1313" s="2"/>
      <c r="DJ1313" s="2"/>
      <c r="DK1313" s="2"/>
      <c r="DL1313" s="2"/>
      <c r="DM1313" s="2"/>
      <c r="DN1313" s="2"/>
      <c r="DO1313" s="2"/>
      <c r="DP1313" s="2"/>
    </row>
    <row r="1314" spans="9:120" ht="9.9499999999999993" customHeight="1">
      <c r="I1314" s="2"/>
      <c r="J1314" s="2"/>
      <c r="K1314" s="2"/>
      <c r="L1314" s="2"/>
      <c r="M1314" s="2"/>
      <c r="N1314" s="2"/>
      <c r="O1314" s="2"/>
      <c r="P1314" s="2"/>
      <c r="Q1314" s="2"/>
      <c r="R1314" s="2"/>
      <c r="S1314" s="2"/>
      <c r="T1314" s="2"/>
      <c r="U1314" s="2"/>
      <c r="V1314" s="2"/>
      <c r="W1314" s="2"/>
      <c r="X1314" s="2"/>
      <c r="Y1314" s="2"/>
      <c r="Z1314" s="2"/>
      <c r="AA1314" s="2"/>
      <c r="AB1314" s="2"/>
      <c r="AC1314" s="2"/>
      <c r="AD1314" s="2"/>
      <c r="AE1314" s="2"/>
      <c r="AF1314" s="2"/>
      <c r="AG1314" s="2"/>
      <c r="AH1314" s="2"/>
      <c r="AI1314" s="2"/>
      <c r="AJ1314" s="2"/>
      <c r="AK1314" s="2"/>
      <c r="AL1314" s="2"/>
      <c r="AM1314" s="2"/>
      <c r="AN1314" s="2"/>
      <c r="AO1314" s="2"/>
      <c r="AP1314" s="2"/>
      <c r="AQ1314" s="2"/>
      <c r="AR1314" s="2"/>
      <c r="AS1314" s="2"/>
      <c r="AT1314" s="2"/>
      <c r="AU1314" s="2"/>
      <c r="AV1314" s="2"/>
      <c r="AW1314" s="2"/>
      <c r="AX1314" s="2"/>
      <c r="AY1314" s="2"/>
      <c r="AZ1314" s="2"/>
      <c r="BA1314" s="2"/>
      <c r="BB1314" s="2"/>
      <c r="BC1314" s="2"/>
      <c r="BD1314" s="2"/>
      <c r="BE1314" s="2"/>
      <c r="BF1314" s="2"/>
      <c r="BG1314" s="2"/>
      <c r="BH1314" s="2"/>
      <c r="BI1314" s="2"/>
      <c r="BJ1314" s="2"/>
      <c r="BK1314" s="2"/>
      <c r="BL1314" s="2"/>
      <c r="BM1314" s="2"/>
      <c r="BN1314" s="2"/>
      <c r="BO1314" s="2"/>
      <c r="BP1314" s="2"/>
      <c r="BQ1314" s="2"/>
      <c r="BR1314" s="2"/>
      <c r="BS1314" s="2"/>
      <c r="BT1314" s="2"/>
      <c r="BU1314" s="2"/>
      <c r="BV1314" s="2"/>
      <c r="BW1314" s="2"/>
      <c r="BX1314" s="2"/>
      <c r="BY1314" s="2"/>
      <c r="BZ1314" s="2"/>
      <c r="CA1314" s="2"/>
      <c r="CB1314" s="2"/>
      <c r="CC1314" s="2"/>
      <c r="CD1314" s="2"/>
      <c r="CE1314" s="2"/>
      <c r="CF1314" s="2"/>
      <c r="CG1314" s="2"/>
      <c r="CH1314" s="2"/>
      <c r="CI1314" s="2"/>
      <c r="CJ1314" s="2"/>
      <c r="CK1314" s="2"/>
      <c r="CL1314" s="2"/>
      <c r="CM1314" s="2"/>
      <c r="CN1314" s="2"/>
      <c r="CO1314" s="2"/>
      <c r="CP1314" s="2"/>
      <c r="CQ1314" s="2"/>
      <c r="CR1314" s="2"/>
      <c r="CS1314" s="2"/>
      <c r="CT1314" s="2"/>
      <c r="CU1314" s="2"/>
      <c r="CV1314" s="2"/>
      <c r="CW1314" s="2"/>
      <c r="CX1314" s="2"/>
      <c r="CY1314" s="2"/>
      <c r="CZ1314" s="2"/>
      <c r="DA1314" s="2"/>
      <c r="DB1314" s="2"/>
      <c r="DC1314" s="2"/>
      <c r="DD1314" s="2"/>
      <c r="DE1314" s="2"/>
      <c r="DF1314" s="2"/>
      <c r="DG1314" s="2"/>
      <c r="DH1314" s="2"/>
      <c r="DI1314" s="2"/>
      <c r="DJ1314" s="2"/>
      <c r="DK1314" s="2"/>
      <c r="DL1314" s="2"/>
      <c r="DM1314" s="2"/>
      <c r="DN1314" s="2"/>
      <c r="DO1314" s="2"/>
      <c r="DP1314" s="2"/>
    </row>
    <row r="1315" spans="9:120" ht="9.9499999999999993" customHeight="1">
      <c r="I1315" s="2"/>
      <c r="J1315" s="2"/>
      <c r="K1315" s="2"/>
      <c r="L1315" s="2"/>
      <c r="M1315" s="2"/>
      <c r="N1315" s="2"/>
      <c r="O1315" s="2"/>
      <c r="P1315" s="2"/>
      <c r="Q1315" s="2"/>
      <c r="R1315" s="2"/>
      <c r="S1315" s="2"/>
      <c r="T1315" s="2"/>
      <c r="U1315" s="2"/>
      <c r="V1315" s="2"/>
      <c r="W1315" s="2"/>
      <c r="X1315" s="2"/>
      <c r="Y1315" s="2"/>
      <c r="Z1315" s="2"/>
      <c r="AA1315" s="2"/>
      <c r="AB1315" s="2"/>
      <c r="AC1315" s="2"/>
      <c r="AD1315" s="2"/>
      <c r="AE1315" s="2"/>
      <c r="AF1315" s="2"/>
      <c r="AG1315" s="2"/>
      <c r="AH1315" s="2"/>
      <c r="AI1315" s="2"/>
      <c r="AJ1315" s="2"/>
      <c r="AK1315" s="2"/>
      <c r="AL1315" s="2"/>
      <c r="AM1315" s="2"/>
      <c r="AN1315" s="2"/>
      <c r="AO1315" s="2"/>
      <c r="AP1315" s="2"/>
      <c r="AQ1315" s="2"/>
      <c r="AR1315" s="2"/>
      <c r="AS1315" s="2"/>
      <c r="AT1315" s="2"/>
      <c r="AU1315" s="2"/>
      <c r="AV1315" s="2"/>
      <c r="AW1315" s="2"/>
      <c r="AX1315" s="2"/>
      <c r="AY1315" s="2"/>
      <c r="AZ1315" s="2"/>
      <c r="BA1315" s="2"/>
      <c r="BB1315" s="2"/>
      <c r="BC1315" s="2"/>
      <c r="BD1315" s="2"/>
      <c r="BE1315" s="2"/>
      <c r="BF1315" s="2"/>
      <c r="BG1315" s="2"/>
      <c r="BH1315" s="2"/>
      <c r="BI1315" s="2"/>
      <c r="BJ1315" s="2"/>
      <c r="BK1315" s="2"/>
      <c r="BL1315" s="2"/>
      <c r="BM1315" s="2"/>
      <c r="BN1315" s="2"/>
      <c r="BO1315" s="2"/>
      <c r="BP1315" s="2"/>
      <c r="BQ1315" s="2"/>
      <c r="BR1315" s="2"/>
      <c r="BS1315" s="2"/>
      <c r="BT1315" s="2"/>
      <c r="BU1315" s="2"/>
      <c r="BV1315" s="2"/>
      <c r="BW1315" s="2"/>
      <c r="BX1315" s="2"/>
      <c r="BY1315" s="2"/>
      <c r="BZ1315" s="2"/>
      <c r="CA1315" s="2"/>
      <c r="CB1315" s="2"/>
      <c r="CC1315" s="2"/>
      <c r="CD1315" s="2"/>
      <c r="CE1315" s="2"/>
      <c r="CF1315" s="2"/>
      <c r="CG1315" s="2"/>
      <c r="CH1315" s="2"/>
      <c r="CI1315" s="2"/>
      <c r="CJ1315" s="2"/>
      <c r="CK1315" s="2"/>
      <c r="CL1315" s="2"/>
      <c r="CM1315" s="2"/>
      <c r="CN1315" s="2"/>
      <c r="CO1315" s="2"/>
      <c r="CP1315" s="2"/>
      <c r="CQ1315" s="2"/>
      <c r="CR1315" s="2"/>
      <c r="CS1315" s="2"/>
      <c r="CT1315" s="2"/>
      <c r="CU1315" s="2"/>
      <c r="CV1315" s="2"/>
      <c r="CW1315" s="2"/>
      <c r="CX1315" s="2"/>
      <c r="CY1315" s="2"/>
      <c r="CZ1315" s="2"/>
      <c r="DA1315" s="2"/>
      <c r="DB1315" s="2"/>
      <c r="DC1315" s="2"/>
      <c r="DD1315" s="2"/>
      <c r="DE1315" s="2"/>
      <c r="DF1315" s="2"/>
      <c r="DG1315" s="2"/>
      <c r="DH1315" s="2"/>
      <c r="DI1315" s="2"/>
      <c r="DJ1315" s="2"/>
      <c r="DK1315" s="2"/>
      <c r="DL1315" s="2"/>
      <c r="DM1315" s="2"/>
      <c r="DN1315" s="2"/>
      <c r="DO1315" s="2"/>
      <c r="DP1315" s="2"/>
    </row>
    <row r="1316" spans="9:120" ht="9.9499999999999993" customHeight="1">
      <c r="I1316" s="2"/>
      <c r="J1316" s="2"/>
      <c r="K1316" s="2"/>
      <c r="L1316" s="2"/>
      <c r="M1316" s="2"/>
      <c r="N1316" s="2"/>
      <c r="O1316" s="2"/>
      <c r="P1316" s="2"/>
      <c r="Q1316" s="2"/>
      <c r="R1316" s="2"/>
      <c r="S1316" s="2"/>
      <c r="T1316" s="2"/>
      <c r="U1316" s="2"/>
      <c r="V1316" s="2"/>
      <c r="W1316" s="2"/>
      <c r="X1316" s="2"/>
      <c r="Y1316" s="2"/>
      <c r="Z1316" s="2"/>
      <c r="AA1316" s="2"/>
      <c r="AB1316" s="2"/>
      <c r="AC1316" s="2"/>
      <c r="AD1316" s="2"/>
      <c r="AE1316" s="2"/>
      <c r="AF1316" s="2"/>
      <c r="AG1316" s="2"/>
      <c r="AH1316" s="2"/>
      <c r="AI1316" s="2"/>
      <c r="AJ1316" s="2"/>
      <c r="AK1316" s="2"/>
      <c r="AL1316" s="2"/>
      <c r="AM1316" s="2"/>
      <c r="AN1316" s="2"/>
      <c r="AO1316" s="2"/>
      <c r="AP1316" s="2"/>
      <c r="AQ1316" s="2"/>
      <c r="AR1316" s="2"/>
      <c r="AS1316" s="2"/>
      <c r="AT1316" s="2"/>
      <c r="AU1316" s="2"/>
      <c r="AV1316" s="2"/>
      <c r="AW1316" s="2"/>
      <c r="AX1316" s="2"/>
      <c r="AY1316" s="2"/>
      <c r="AZ1316" s="2"/>
      <c r="BA1316" s="2"/>
      <c r="BB1316" s="2"/>
      <c r="BC1316" s="2"/>
      <c r="BD1316" s="2"/>
      <c r="BE1316" s="2"/>
      <c r="BF1316" s="2"/>
      <c r="BG1316" s="2"/>
      <c r="BH1316" s="2"/>
      <c r="BI1316" s="2"/>
      <c r="BJ1316" s="2"/>
      <c r="BK1316" s="2"/>
      <c r="BL1316" s="2"/>
      <c r="BM1316" s="2"/>
      <c r="BN1316" s="2"/>
      <c r="BO1316" s="2"/>
      <c r="BP1316" s="2"/>
      <c r="BQ1316" s="2"/>
      <c r="BR1316" s="2"/>
      <c r="BS1316" s="2"/>
      <c r="BT1316" s="2"/>
      <c r="BU1316" s="2"/>
      <c r="BV1316" s="2"/>
      <c r="BW1316" s="2"/>
      <c r="BX1316" s="2"/>
      <c r="BY1316" s="2"/>
      <c r="BZ1316" s="2"/>
      <c r="CA1316" s="2"/>
      <c r="CB1316" s="2"/>
      <c r="CC1316" s="2"/>
      <c r="CD1316" s="2"/>
      <c r="CE1316" s="2"/>
      <c r="CF1316" s="2"/>
      <c r="CG1316" s="2"/>
      <c r="CH1316" s="2"/>
      <c r="CI1316" s="2"/>
      <c r="CJ1316" s="2"/>
      <c r="CK1316" s="2"/>
      <c r="CL1316" s="2"/>
      <c r="CM1316" s="2"/>
      <c r="CN1316" s="2"/>
      <c r="CO1316" s="2"/>
      <c r="CP1316" s="2"/>
      <c r="CQ1316" s="2"/>
      <c r="CR1316" s="2"/>
      <c r="CS1316" s="2"/>
      <c r="CT1316" s="2"/>
      <c r="CU1316" s="2"/>
      <c r="CV1316" s="2"/>
      <c r="CW1316" s="2"/>
      <c r="CX1316" s="2"/>
      <c r="CY1316" s="2"/>
      <c r="CZ1316" s="2"/>
      <c r="DA1316" s="2"/>
      <c r="DB1316" s="2"/>
      <c r="DC1316" s="2"/>
      <c r="DD1316" s="2"/>
      <c r="DE1316" s="2"/>
      <c r="DF1316" s="2"/>
      <c r="DG1316" s="2"/>
      <c r="DH1316" s="2"/>
      <c r="DI1316" s="2"/>
      <c r="DJ1316" s="2"/>
      <c r="DK1316" s="2"/>
      <c r="DL1316" s="2"/>
      <c r="DM1316" s="2"/>
      <c r="DN1316" s="2"/>
      <c r="DO1316" s="2"/>
      <c r="DP1316" s="2"/>
    </row>
    <row r="1317" spans="9:120" ht="9.9499999999999993" customHeight="1">
      <c r="I1317" s="2"/>
      <c r="J1317" s="2"/>
      <c r="K1317" s="2"/>
      <c r="L1317" s="2"/>
      <c r="M1317" s="2"/>
      <c r="N1317" s="2"/>
      <c r="O1317" s="2"/>
      <c r="P1317" s="2"/>
      <c r="Q1317" s="2"/>
      <c r="R1317" s="2"/>
      <c r="S1317" s="2"/>
      <c r="T1317" s="2"/>
      <c r="U1317" s="2"/>
      <c r="V1317" s="2"/>
      <c r="W1317" s="2"/>
      <c r="X1317" s="2"/>
      <c r="Y1317" s="2"/>
      <c r="Z1317" s="2"/>
      <c r="AA1317" s="2"/>
      <c r="AB1317" s="2"/>
      <c r="AC1317" s="2"/>
      <c r="AD1317" s="2"/>
      <c r="AE1317" s="2"/>
      <c r="AF1317" s="2"/>
      <c r="AG1317" s="2"/>
      <c r="AH1317" s="2"/>
      <c r="AI1317" s="2"/>
      <c r="AJ1317" s="2"/>
      <c r="AK1317" s="2"/>
      <c r="AL1317" s="2"/>
      <c r="AM1317" s="2"/>
      <c r="AN1317" s="2"/>
      <c r="AO1317" s="2"/>
      <c r="AP1317" s="2"/>
      <c r="AQ1317" s="2"/>
      <c r="AR1317" s="2"/>
      <c r="AS1317" s="2"/>
      <c r="AT1317" s="2"/>
      <c r="AU1317" s="2"/>
      <c r="AV1317" s="2"/>
      <c r="AW1317" s="2"/>
      <c r="AX1317" s="2"/>
      <c r="AY1317" s="2"/>
      <c r="AZ1317" s="2"/>
      <c r="BA1317" s="2"/>
      <c r="BB1317" s="2"/>
      <c r="BC1317" s="2"/>
      <c r="BD1317" s="2"/>
      <c r="BE1317" s="2"/>
      <c r="BF1317" s="2"/>
      <c r="BG1317" s="2"/>
      <c r="BH1317" s="2"/>
      <c r="BI1317" s="2"/>
      <c r="BJ1317" s="2"/>
      <c r="BK1317" s="2"/>
      <c r="BL1317" s="2"/>
      <c r="BM1317" s="2"/>
      <c r="BN1317" s="2"/>
      <c r="BO1317" s="2"/>
      <c r="BP1317" s="2"/>
      <c r="BQ1317" s="2"/>
      <c r="BR1317" s="2"/>
      <c r="BS1317" s="2"/>
      <c r="BT1317" s="2"/>
      <c r="BU1317" s="2"/>
      <c r="BV1317" s="2"/>
      <c r="BW1317" s="2"/>
      <c r="BX1317" s="2"/>
      <c r="BY1317" s="2"/>
      <c r="BZ1317" s="2"/>
      <c r="CA1317" s="2"/>
      <c r="CB1317" s="2"/>
      <c r="CC1317" s="2"/>
      <c r="CD1317" s="2"/>
      <c r="CE1317" s="2"/>
      <c r="CF1317" s="2"/>
      <c r="CG1317" s="2"/>
      <c r="CH1317" s="2"/>
      <c r="CI1317" s="2"/>
      <c r="CJ1317" s="2"/>
      <c r="CK1317" s="2"/>
      <c r="CL1317" s="2"/>
      <c r="CM1317" s="2"/>
      <c r="CN1317" s="2"/>
      <c r="CO1317" s="2"/>
      <c r="CP1317" s="2"/>
      <c r="CQ1317" s="2"/>
      <c r="CR1317" s="2"/>
      <c r="CS1317" s="2"/>
      <c r="CT1317" s="2"/>
      <c r="CU1317" s="2"/>
      <c r="CV1317" s="2"/>
      <c r="CW1317" s="2"/>
      <c r="CX1317" s="2"/>
      <c r="CY1317" s="2"/>
      <c r="CZ1317" s="2"/>
      <c r="DA1317" s="2"/>
      <c r="DB1317" s="2"/>
      <c r="DC1317" s="2"/>
      <c r="DD1317" s="2"/>
      <c r="DE1317" s="2"/>
      <c r="DF1317" s="2"/>
      <c r="DG1317" s="2"/>
      <c r="DH1317" s="2"/>
      <c r="DI1317" s="2"/>
      <c r="DJ1317" s="2"/>
      <c r="DK1317" s="2"/>
      <c r="DL1317" s="2"/>
      <c r="DM1317" s="2"/>
      <c r="DN1317" s="2"/>
      <c r="DO1317" s="2"/>
      <c r="DP1317" s="2"/>
    </row>
    <row r="1318" spans="9:120" ht="9.9499999999999993" customHeight="1">
      <c r="I1318" s="2"/>
      <c r="J1318" s="2"/>
      <c r="K1318" s="2"/>
      <c r="L1318" s="2"/>
      <c r="M1318" s="2"/>
      <c r="N1318" s="2"/>
      <c r="O1318" s="2"/>
      <c r="P1318" s="2"/>
      <c r="Q1318" s="2"/>
      <c r="R1318" s="2"/>
      <c r="S1318" s="2"/>
      <c r="T1318" s="2"/>
      <c r="U1318" s="2"/>
      <c r="V1318" s="2"/>
      <c r="W1318" s="2"/>
      <c r="X1318" s="2"/>
      <c r="Y1318" s="2"/>
      <c r="Z1318" s="2"/>
      <c r="AA1318" s="2"/>
      <c r="AB1318" s="2"/>
      <c r="AC1318" s="2"/>
      <c r="AD1318" s="2"/>
      <c r="AE1318" s="2"/>
      <c r="AF1318" s="2"/>
      <c r="AG1318" s="2"/>
      <c r="AH1318" s="2"/>
      <c r="AI1318" s="2"/>
      <c r="AJ1318" s="2"/>
      <c r="AK1318" s="2"/>
      <c r="AL1318" s="2"/>
      <c r="AM1318" s="2"/>
      <c r="AN1318" s="2"/>
      <c r="AO1318" s="2"/>
      <c r="AP1318" s="2"/>
      <c r="AQ1318" s="2"/>
      <c r="AR1318" s="2"/>
      <c r="AS1318" s="2"/>
      <c r="AT1318" s="2"/>
      <c r="AU1318" s="2"/>
      <c r="AV1318" s="2"/>
      <c r="AW1318" s="2"/>
      <c r="AX1318" s="2"/>
      <c r="AY1318" s="2"/>
      <c r="AZ1318" s="2"/>
      <c r="BA1318" s="2"/>
      <c r="BB1318" s="2"/>
      <c r="BC1318" s="2"/>
      <c r="BD1318" s="2"/>
      <c r="BE1318" s="2"/>
      <c r="BF1318" s="2"/>
      <c r="BG1318" s="2"/>
      <c r="BH1318" s="2"/>
      <c r="BI1318" s="2"/>
      <c r="BJ1318" s="2"/>
      <c r="BK1318" s="2"/>
      <c r="BL1318" s="2"/>
      <c r="BM1318" s="2"/>
      <c r="BN1318" s="2"/>
      <c r="BO1318" s="2"/>
      <c r="BP1318" s="2"/>
      <c r="BQ1318" s="2"/>
      <c r="BR1318" s="2"/>
      <c r="BS1318" s="2"/>
      <c r="BT1318" s="2"/>
      <c r="BU1318" s="2"/>
      <c r="BV1318" s="2"/>
      <c r="BW1318" s="2"/>
      <c r="BX1318" s="2"/>
      <c r="BY1318" s="2"/>
      <c r="BZ1318" s="2"/>
      <c r="CA1318" s="2"/>
      <c r="CB1318" s="2"/>
      <c r="CC1318" s="2"/>
      <c r="CD1318" s="2"/>
      <c r="CE1318" s="2"/>
      <c r="CF1318" s="2"/>
      <c r="CG1318" s="2"/>
      <c r="CH1318" s="2"/>
      <c r="CI1318" s="2"/>
      <c r="CJ1318" s="2"/>
      <c r="CK1318" s="2"/>
      <c r="CL1318" s="2"/>
      <c r="CM1318" s="2"/>
      <c r="CN1318" s="2"/>
      <c r="CO1318" s="2"/>
      <c r="CP1318" s="2"/>
      <c r="CQ1318" s="2"/>
      <c r="CR1318" s="2"/>
      <c r="CS1318" s="2"/>
      <c r="CT1318" s="2"/>
      <c r="CU1318" s="2"/>
      <c r="CV1318" s="2"/>
      <c r="CW1318" s="2"/>
      <c r="CX1318" s="2"/>
      <c r="CY1318" s="2"/>
      <c r="CZ1318" s="2"/>
      <c r="DA1318" s="2"/>
      <c r="DB1318" s="2"/>
      <c r="DC1318" s="2"/>
      <c r="DD1318" s="2"/>
      <c r="DE1318" s="2"/>
      <c r="DF1318" s="2"/>
      <c r="DG1318" s="2"/>
      <c r="DH1318" s="2"/>
      <c r="DI1318" s="2"/>
      <c r="DJ1318" s="2"/>
      <c r="DK1318" s="2"/>
      <c r="DL1318" s="2"/>
      <c r="DM1318" s="2"/>
      <c r="DN1318" s="2"/>
      <c r="DO1318" s="2"/>
      <c r="DP1318" s="2"/>
    </row>
    <row r="1319" spans="9:120" ht="9.9499999999999993" customHeight="1">
      <c r="I1319" s="2"/>
      <c r="J1319" s="2"/>
      <c r="K1319" s="2"/>
      <c r="L1319" s="2"/>
      <c r="M1319" s="2"/>
      <c r="N1319" s="2"/>
      <c r="O1319" s="2"/>
      <c r="P1319" s="2"/>
      <c r="Q1319" s="2"/>
      <c r="R1319" s="2"/>
      <c r="S1319" s="2"/>
      <c r="T1319" s="2"/>
      <c r="U1319" s="2"/>
      <c r="V1319" s="2"/>
      <c r="W1319" s="2"/>
      <c r="X1319" s="2"/>
      <c r="Y1319" s="2"/>
      <c r="Z1319" s="2"/>
      <c r="AA1319" s="2"/>
      <c r="AB1319" s="2"/>
      <c r="AC1319" s="2"/>
      <c r="AD1319" s="2"/>
      <c r="AE1319" s="2"/>
      <c r="AF1319" s="2"/>
      <c r="AG1319" s="2"/>
      <c r="AH1319" s="2"/>
      <c r="AI1319" s="2"/>
      <c r="AJ1319" s="2"/>
      <c r="AK1319" s="2"/>
      <c r="AL1319" s="2"/>
      <c r="AM1319" s="2"/>
      <c r="AN1319" s="2"/>
      <c r="AO1319" s="2"/>
      <c r="AP1319" s="2"/>
      <c r="AQ1319" s="2"/>
      <c r="AR1319" s="2"/>
      <c r="AS1319" s="2"/>
      <c r="AT1319" s="2"/>
      <c r="AU1319" s="2"/>
      <c r="AV1319" s="2"/>
      <c r="AW1319" s="2"/>
      <c r="AX1319" s="2"/>
      <c r="AY1319" s="2"/>
      <c r="AZ1319" s="2"/>
      <c r="BA1319" s="2"/>
      <c r="BB1319" s="2"/>
      <c r="BC1319" s="2"/>
      <c r="BD1319" s="2"/>
      <c r="BE1319" s="2"/>
      <c r="BF1319" s="2"/>
      <c r="BG1319" s="2"/>
      <c r="BH1319" s="2"/>
      <c r="BI1319" s="2"/>
      <c r="BJ1319" s="2"/>
      <c r="BK1319" s="2"/>
      <c r="BL1319" s="2"/>
      <c r="BM1319" s="2"/>
      <c r="BN1319" s="2"/>
      <c r="BO1319" s="2"/>
      <c r="BP1319" s="2"/>
      <c r="BQ1319" s="2"/>
      <c r="BR1319" s="2"/>
      <c r="BS1319" s="2"/>
      <c r="BT1319" s="2"/>
      <c r="BU1319" s="2"/>
      <c r="BV1319" s="2"/>
      <c r="BW1319" s="2"/>
      <c r="BX1319" s="2"/>
      <c r="BY1319" s="2"/>
      <c r="BZ1319" s="2"/>
      <c r="CA1319" s="2"/>
      <c r="CB1319" s="2"/>
      <c r="CC1319" s="2"/>
      <c r="CD1319" s="2"/>
      <c r="CE1319" s="2"/>
      <c r="CF1319" s="2"/>
      <c r="CG1319" s="2"/>
      <c r="CH1319" s="2"/>
      <c r="CI1319" s="2"/>
      <c r="CJ1319" s="2"/>
      <c r="CK1319" s="2"/>
      <c r="CL1319" s="2"/>
      <c r="CM1319" s="2"/>
      <c r="CN1319" s="2"/>
      <c r="CO1319" s="2"/>
      <c r="CP1319" s="2"/>
      <c r="CQ1319" s="2"/>
      <c r="CR1319" s="2"/>
      <c r="CS1319" s="2"/>
      <c r="CT1319" s="2"/>
      <c r="CU1319" s="2"/>
      <c r="CV1319" s="2"/>
      <c r="CW1319" s="2"/>
      <c r="CX1319" s="2"/>
      <c r="CY1319" s="2"/>
      <c r="CZ1319" s="2"/>
      <c r="DA1319" s="2"/>
      <c r="DB1319" s="2"/>
      <c r="DC1319" s="2"/>
      <c r="DD1319" s="2"/>
      <c r="DE1319" s="2"/>
      <c r="DF1319" s="2"/>
      <c r="DG1319" s="2"/>
      <c r="DH1319" s="2"/>
      <c r="DI1319" s="2"/>
      <c r="DJ1319" s="2"/>
      <c r="DK1319" s="2"/>
      <c r="DL1319" s="2"/>
      <c r="DM1319" s="2"/>
      <c r="DN1319" s="2"/>
      <c r="DO1319" s="2"/>
      <c r="DP1319" s="2"/>
    </row>
    <row r="1320" spans="9:120" ht="9.9499999999999993" customHeight="1">
      <c r="I1320" s="2"/>
      <c r="J1320" s="2"/>
      <c r="K1320" s="2"/>
      <c r="L1320" s="2"/>
      <c r="M1320" s="2"/>
      <c r="N1320" s="2"/>
      <c r="O1320" s="2"/>
      <c r="P1320" s="2"/>
      <c r="Q1320" s="2"/>
      <c r="R1320" s="2"/>
      <c r="S1320" s="2"/>
      <c r="T1320" s="2"/>
      <c r="U1320" s="2"/>
      <c r="V1320" s="2"/>
      <c r="W1320" s="2"/>
      <c r="X1320" s="2"/>
      <c r="Y1320" s="2"/>
      <c r="Z1320" s="2"/>
      <c r="AA1320" s="2"/>
      <c r="AB1320" s="2"/>
      <c r="AC1320" s="2"/>
      <c r="AD1320" s="2"/>
      <c r="AE1320" s="2"/>
      <c r="AF1320" s="2"/>
      <c r="AG1320" s="2"/>
      <c r="AH1320" s="2"/>
      <c r="AI1320" s="2"/>
      <c r="AJ1320" s="2"/>
      <c r="AK1320" s="2"/>
      <c r="AL1320" s="2"/>
      <c r="AM1320" s="2"/>
      <c r="AN1320" s="2"/>
      <c r="AO1320" s="2"/>
      <c r="AP1320" s="2"/>
      <c r="AQ1320" s="2"/>
      <c r="AR1320" s="2"/>
      <c r="AS1320" s="2"/>
      <c r="AT1320" s="2"/>
      <c r="AU1320" s="2"/>
      <c r="AV1320" s="2"/>
      <c r="AW1320" s="2"/>
      <c r="AX1320" s="2"/>
      <c r="AY1320" s="2"/>
      <c r="AZ1320" s="2"/>
      <c r="BA1320" s="2"/>
      <c r="BB1320" s="2"/>
      <c r="BC1320" s="2"/>
      <c r="BD1320" s="2"/>
      <c r="BE1320" s="2"/>
      <c r="BF1320" s="2"/>
      <c r="BG1320" s="2"/>
      <c r="BH1320" s="2"/>
      <c r="BI1320" s="2"/>
      <c r="BJ1320" s="2"/>
      <c r="BK1320" s="2"/>
      <c r="BL1320" s="2"/>
      <c r="BM1320" s="2"/>
      <c r="BN1320" s="2"/>
      <c r="BO1320" s="2"/>
      <c r="BP1320" s="2"/>
      <c r="BQ1320" s="2"/>
      <c r="BR1320" s="2"/>
      <c r="BS1320" s="2"/>
      <c r="BT1320" s="2"/>
      <c r="BU1320" s="2"/>
      <c r="BV1320" s="2"/>
      <c r="BW1320" s="2"/>
      <c r="BX1320" s="2"/>
      <c r="BY1320" s="2"/>
      <c r="BZ1320" s="2"/>
      <c r="CA1320" s="2"/>
      <c r="CB1320" s="2"/>
      <c r="CC1320" s="2"/>
      <c r="CD1320" s="2"/>
      <c r="CE1320" s="2"/>
      <c r="CF1320" s="2"/>
      <c r="CG1320" s="2"/>
      <c r="CH1320" s="2"/>
      <c r="CI1320" s="2"/>
      <c r="CJ1320" s="2"/>
      <c r="CK1320" s="2"/>
      <c r="CL1320" s="2"/>
      <c r="CM1320" s="2"/>
      <c r="CN1320" s="2"/>
      <c r="CO1320" s="2"/>
      <c r="CP1320" s="2"/>
      <c r="CQ1320" s="2"/>
      <c r="CR1320" s="2"/>
      <c r="CS1320" s="2"/>
      <c r="CT1320" s="2"/>
      <c r="CU1320" s="2"/>
      <c r="CV1320" s="2"/>
      <c r="CW1320" s="2"/>
      <c r="CX1320" s="2"/>
      <c r="CY1320" s="2"/>
      <c r="CZ1320" s="2"/>
      <c r="DA1320" s="2"/>
      <c r="DB1320" s="2"/>
      <c r="DC1320" s="2"/>
      <c r="DD1320" s="2"/>
      <c r="DE1320" s="2"/>
      <c r="DF1320" s="2"/>
      <c r="DG1320" s="2"/>
      <c r="DH1320" s="2"/>
      <c r="DI1320" s="2"/>
      <c r="DJ1320" s="2"/>
      <c r="DK1320" s="2"/>
      <c r="DL1320" s="2"/>
      <c r="DM1320" s="2"/>
      <c r="DN1320" s="2"/>
      <c r="DO1320" s="2"/>
      <c r="DP1320" s="2"/>
    </row>
    <row r="1321" spans="9:120" ht="9.9499999999999993" customHeight="1">
      <c r="I1321" s="2"/>
      <c r="J1321" s="2"/>
      <c r="K1321" s="2"/>
      <c r="L1321" s="2"/>
      <c r="M1321" s="2"/>
      <c r="N1321" s="2"/>
      <c r="O1321" s="2"/>
      <c r="P1321" s="2"/>
      <c r="Q1321" s="2"/>
      <c r="R1321" s="2"/>
      <c r="S1321" s="2"/>
      <c r="T1321" s="2"/>
      <c r="U1321" s="2"/>
      <c r="V1321" s="2"/>
      <c r="W1321" s="2"/>
      <c r="X1321" s="2"/>
      <c r="Y1321" s="2"/>
      <c r="Z1321" s="2"/>
      <c r="AA1321" s="2"/>
      <c r="AB1321" s="2"/>
      <c r="AC1321" s="2"/>
      <c r="AD1321" s="2"/>
      <c r="AE1321" s="2"/>
      <c r="AF1321" s="2"/>
      <c r="AG1321" s="2"/>
      <c r="AH1321" s="2"/>
      <c r="AI1321" s="2"/>
      <c r="AJ1321" s="2"/>
      <c r="AK1321" s="2"/>
      <c r="AL1321" s="2"/>
      <c r="AM1321" s="2"/>
      <c r="AN1321" s="2"/>
      <c r="AO1321" s="2"/>
      <c r="AP1321" s="2"/>
      <c r="AQ1321" s="2"/>
      <c r="AR1321" s="2"/>
      <c r="AS1321" s="2"/>
      <c r="AT1321" s="2"/>
      <c r="AU1321" s="2"/>
      <c r="AV1321" s="2"/>
      <c r="AW1321" s="2"/>
      <c r="AX1321" s="2"/>
      <c r="AY1321" s="2"/>
      <c r="AZ1321" s="2"/>
      <c r="BA1321" s="2"/>
      <c r="BB1321" s="2"/>
      <c r="BC1321" s="2"/>
      <c r="BD1321" s="2"/>
      <c r="BE1321" s="2"/>
      <c r="BF1321" s="2"/>
      <c r="BG1321" s="2"/>
      <c r="BH1321" s="2"/>
      <c r="BI1321" s="2"/>
      <c r="BJ1321" s="2"/>
      <c r="BK1321" s="2"/>
      <c r="BL1321" s="2"/>
      <c r="BM1321" s="2"/>
      <c r="BN1321" s="2"/>
      <c r="BO1321" s="2"/>
      <c r="BP1321" s="2"/>
      <c r="BQ1321" s="2"/>
      <c r="BR1321" s="2"/>
      <c r="BS1321" s="2"/>
      <c r="BT1321" s="2"/>
      <c r="BU1321" s="2"/>
      <c r="BV1321" s="2"/>
      <c r="BW1321" s="2"/>
      <c r="BX1321" s="2"/>
      <c r="BY1321" s="2"/>
      <c r="BZ1321" s="2"/>
      <c r="CA1321" s="2"/>
      <c r="CB1321" s="2"/>
      <c r="CC1321" s="2"/>
      <c r="CD1321" s="2"/>
      <c r="CE1321" s="2"/>
      <c r="CF1321" s="2"/>
      <c r="CG1321" s="2"/>
      <c r="CH1321" s="2"/>
      <c r="CI1321" s="2"/>
      <c r="CJ1321" s="2"/>
      <c r="CK1321" s="2"/>
      <c r="CL1321" s="2"/>
      <c r="CM1321" s="2"/>
      <c r="CN1321" s="2"/>
      <c r="CO1321" s="2"/>
      <c r="CP1321" s="2"/>
      <c r="CQ1321" s="2"/>
      <c r="CR1321" s="2"/>
      <c r="CS1321" s="2"/>
      <c r="CT1321" s="2"/>
      <c r="CU1321" s="2"/>
      <c r="CV1321" s="2"/>
      <c r="CW1321" s="2"/>
      <c r="CX1321" s="2"/>
      <c r="CY1321" s="2"/>
      <c r="CZ1321" s="2"/>
      <c r="DA1321" s="2"/>
      <c r="DB1321" s="2"/>
      <c r="DC1321" s="2"/>
      <c r="DD1321" s="2"/>
      <c r="DE1321" s="2"/>
      <c r="DF1321" s="2"/>
      <c r="DG1321" s="2"/>
      <c r="DH1321" s="2"/>
      <c r="DI1321" s="2"/>
      <c r="DJ1321" s="2"/>
      <c r="DK1321" s="2"/>
      <c r="DL1321" s="2"/>
      <c r="DM1321" s="2"/>
      <c r="DN1321" s="2"/>
      <c r="DO1321" s="2"/>
      <c r="DP1321" s="2"/>
    </row>
    <row r="1322" spans="9:120" ht="9.9499999999999993" customHeight="1">
      <c r="I1322" s="2"/>
      <c r="J1322" s="2"/>
      <c r="K1322" s="2"/>
      <c r="L1322" s="2"/>
      <c r="M1322" s="2"/>
      <c r="N1322" s="2"/>
      <c r="O1322" s="2"/>
      <c r="P1322" s="2"/>
      <c r="Q1322" s="2"/>
      <c r="R1322" s="2"/>
      <c r="S1322" s="2"/>
      <c r="T1322" s="2"/>
      <c r="U1322" s="2"/>
      <c r="V1322" s="2"/>
      <c r="W1322" s="2"/>
      <c r="X1322" s="2"/>
      <c r="Y1322" s="2"/>
      <c r="Z1322" s="2"/>
      <c r="AA1322" s="2"/>
      <c r="AB1322" s="2"/>
      <c r="AC1322" s="2"/>
      <c r="AD1322" s="2"/>
      <c r="AE1322" s="2"/>
      <c r="AF1322" s="2"/>
      <c r="AG1322" s="2"/>
      <c r="AH1322" s="2"/>
      <c r="AI1322" s="2"/>
      <c r="AJ1322" s="2"/>
      <c r="AK1322" s="2"/>
      <c r="AL1322" s="2"/>
      <c r="AM1322" s="2"/>
      <c r="AN1322" s="2"/>
      <c r="AO1322" s="2"/>
      <c r="AP1322" s="2"/>
      <c r="AQ1322" s="2"/>
      <c r="AR1322" s="2"/>
      <c r="AS1322" s="2"/>
      <c r="AT1322" s="2"/>
      <c r="AU1322" s="2"/>
      <c r="AV1322" s="2"/>
      <c r="AW1322" s="2"/>
      <c r="AX1322" s="2"/>
      <c r="AY1322" s="2"/>
      <c r="AZ1322" s="2"/>
      <c r="BA1322" s="2"/>
      <c r="BB1322" s="2"/>
      <c r="BC1322" s="2"/>
      <c r="BD1322" s="2"/>
      <c r="BE1322" s="2"/>
      <c r="BF1322" s="2"/>
      <c r="BG1322" s="2"/>
      <c r="BH1322" s="2"/>
      <c r="BI1322" s="2"/>
      <c r="BJ1322" s="2"/>
      <c r="BK1322" s="2"/>
      <c r="BL1322" s="2"/>
      <c r="BM1322" s="2"/>
      <c r="BN1322" s="2"/>
      <c r="BO1322" s="2"/>
      <c r="BP1322" s="2"/>
      <c r="BQ1322" s="2"/>
      <c r="BR1322" s="2"/>
      <c r="BS1322" s="2"/>
      <c r="BT1322" s="2"/>
      <c r="BU1322" s="2"/>
      <c r="BV1322" s="2"/>
      <c r="BW1322" s="2"/>
      <c r="BX1322" s="2"/>
      <c r="BY1322" s="2"/>
      <c r="BZ1322" s="2"/>
      <c r="CA1322" s="2"/>
      <c r="CB1322" s="2"/>
      <c r="CC1322" s="2"/>
      <c r="CD1322" s="2"/>
      <c r="CE1322" s="2"/>
      <c r="CF1322" s="2"/>
      <c r="CG1322" s="2"/>
      <c r="CH1322" s="2"/>
      <c r="CI1322" s="2"/>
      <c r="CJ1322" s="2"/>
      <c r="CK1322" s="2"/>
      <c r="CL1322" s="2"/>
      <c r="CM1322" s="2"/>
      <c r="CN1322" s="2"/>
      <c r="CO1322" s="2"/>
      <c r="CP1322" s="2"/>
      <c r="CQ1322" s="2"/>
      <c r="CR1322" s="2"/>
      <c r="CS1322" s="2"/>
      <c r="CT1322" s="2"/>
      <c r="CU1322" s="2"/>
      <c r="CV1322" s="2"/>
      <c r="CW1322" s="2"/>
      <c r="CX1322" s="2"/>
      <c r="CY1322" s="2"/>
      <c r="CZ1322" s="2"/>
      <c r="DA1322" s="2"/>
      <c r="DB1322" s="2"/>
      <c r="DC1322" s="2"/>
      <c r="DD1322" s="2"/>
      <c r="DE1322" s="2"/>
      <c r="DF1322" s="2"/>
      <c r="DG1322" s="2"/>
      <c r="DH1322" s="2"/>
      <c r="DI1322" s="2"/>
      <c r="DJ1322" s="2"/>
      <c r="DK1322" s="2"/>
      <c r="DL1322" s="2"/>
      <c r="DM1322" s="2"/>
      <c r="DN1322" s="2"/>
      <c r="DO1322" s="2"/>
      <c r="DP1322" s="2"/>
    </row>
    <row r="1323" spans="9:120" ht="9.9499999999999993" customHeight="1">
      <c r="I1323" s="2"/>
      <c r="J1323" s="2"/>
      <c r="K1323" s="2"/>
      <c r="L1323" s="2"/>
      <c r="M1323" s="2"/>
      <c r="N1323" s="2"/>
      <c r="O1323" s="2"/>
      <c r="P1323" s="2"/>
      <c r="Q1323" s="2"/>
      <c r="R1323" s="2"/>
      <c r="S1323" s="2"/>
      <c r="T1323" s="2"/>
      <c r="U1323" s="2"/>
      <c r="V1323" s="2"/>
      <c r="W1323" s="2"/>
      <c r="X1323" s="2"/>
      <c r="Y1323" s="2"/>
      <c r="Z1323" s="2"/>
      <c r="AA1323" s="2"/>
      <c r="AB1323" s="2"/>
      <c r="AC1323" s="2"/>
      <c r="AD1323" s="2"/>
      <c r="AE1323" s="2"/>
      <c r="AF1323" s="2"/>
      <c r="AG1323" s="2"/>
      <c r="AH1323" s="2"/>
      <c r="AI1323" s="2"/>
      <c r="AJ1323" s="2"/>
      <c r="AK1323" s="2"/>
      <c r="AL1323" s="2"/>
      <c r="AM1323" s="2"/>
      <c r="AN1323" s="2"/>
      <c r="AO1323" s="2"/>
      <c r="AP1323" s="2"/>
      <c r="AQ1323" s="2"/>
      <c r="AR1323" s="2"/>
      <c r="AS1323" s="2"/>
      <c r="AT1323" s="2"/>
      <c r="AU1323" s="2"/>
      <c r="AV1323" s="2"/>
      <c r="AW1323" s="2"/>
      <c r="AX1323" s="2"/>
      <c r="AY1323" s="2"/>
      <c r="AZ1323" s="2"/>
      <c r="BA1323" s="2"/>
      <c r="BB1323" s="2"/>
      <c r="BC1323" s="2"/>
      <c r="BD1323" s="2"/>
      <c r="BE1323" s="2"/>
      <c r="BF1323" s="2"/>
      <c r="BG1323" s="2"/>
      <c r="BH1323" s="2"/>
      <c r="BI1323" s="2"/>
      <c r="BJ1323" s="2"/>
      <c r="BK1323" s="2"/>
      <c r="BL1323" s="2"/>
      <c r="BM1323" s="2"/>
      <c r="BN1323" s="2"/>
      <c r="BO1323" s="2"/>
      <c r="BP1323" s="2"/>
      <c r="BQ1323" s="2"/>
      <c r="BR1323" s="2"/>
      <c r="BS1323" s="2"/>
      <c r="BT1323" s="2"/>
      <c r="BU1323" s="2"/>
      <c r="BV1323" s="2"/>
      <c r="BW1323" s="2"/>
      <c r="BX1323" s="2"/>
      <c r="BY1323" s="2"/>
      <c r="BZ1323" s="2"/>
      <c r="CA1323" s="2"/>
      <c r="CB1323" s="2"/>
      <c r="CC1323" s="2"/>
      <c r="CD1323" s="2"/>
      <c r="CE1323" s="2"/>
      <c r="CF1323" s="2"/>
      <c r="CG1323" s="2"/>
      <c r="CH1323" s="2"/>
      <c r="CI1323" s="2"/>
      <c r="CJ1323" s="2"/>
      <c r="CK1323" s="2"/>
      <c r="CL1323" s="2"/>
      <c r="CM1323" s="2"/>
      <c r="CN1323" s="2"/>
      <c r="CO1323" s="2"/>
      <c r="CP1323" s="2"/>
      <c r="CQ1323" s="2"/>
      <c r="CR1323" s="2"/>
      <c r="CS1323" s="2"/>
      <c r="CT1323" s="2"/>
      <c r="CU1323" s="2"/>
      <c r="CV1323" s="2"/>
      <c r="CW1323" s="2"/>
      <c r="CX1323" s="2"/>
      <c r="CY1323" s="2"/>
      <c r="CZ1323" s="2"/>
      <c r="DA1323" s="2"/>
      <c r="DB1323" s="2"/>
      <c r="DC1323" s="2"/>
      <c r="DD1323" s="2"/>
      <c r="DE1323" s="2"/>
      <c r="DF1323" s="2"/>
      <c r="DG1323" s="2"/>
      <c r="DH1323" s="2"/>
      <c r="DI1323" s="2"/>
      <c r="DJ1323" s="2"/>
      <c r="DK1323" s="2"/>
      <c r="DL1323" s="2"/>
      <c r="DM1323" s="2"/>
      <c r="DN1323" s="2"/>
      <c r="DO1323" s="2"/>
      <c r="DP1323" s="2"/>
    </row>
    <row r="1324" spans="9:120" ht="9.9499999999999993" customHeight="1">
      <c r="I1324" s="2"/>
      <c r="J1324" s="2"/>
      <c r="K1324" s="2"/>
      <c r="L1324" s="2"/>
      <c r="M1324" s="2"/>
      <c r="N1324" s="2"/>
      <c r="O1324" s="2"/>
      <c r="P1324" s="2"/>
      <c r="Q1324" s="2"/>
      <c r="R1324" s="2"/>
      <c r="S1324" s="2"/>
      <c r="T1324" s="2"/>
      <c r="U1324" s="2"/>
      <c r="V1324" s="2"/>
      <c r="W1324" s="2"/>
      <c r="X1324" s="2"/>
      <c r="Y1324" s="2"/>
      <c r="Z1324" s="2"/>
      <c r="AA1324" s="2"/>
      <c r="AB1324" s="2"/>
      <c r="AC1324" s="2"/>
      <c r="AD1324" s="2"/>
      <c r="AE1324" s="2"/>
      <c r="AF1324" s="2"/>
      <c r="AG1324" s="2"/>
      <c r="AH1324" s="2"/>
      <c r="AI1324" s="2"/>
      <c r="AJ1324" s="2"/>
      <c r="AK1324" s="2"/>
      <c r="AL1324" s="2"/>
      <c r="AM1324" s="2"/>
      <c r="AN1324" s="2"/>
      <c r="AO1324" s="2"/>
      <c r="AP1324" s="2"/>
      <c r="AQ1324" s="2"/>
      <c r="AR1324" s="2"/>
      <c r="AS1324" s="2"/>
      <c r="AT1324" s="2"/>
      <c r="AU1324" s="2"/>
      <c r="AV1324" s="2"/>
      <c r="AW1324" s="2"/>
      <c r="AX1324" s="2"/>
      <c r="AY1324" s="2"/>
      <c r="AZ1324" s="2"/>
      <c r="BA1324" s="2"/>
      <c r="BB1324" s="2"/>
      <c r="BC1324" s="2"/>
      <c r="BD1324" s="2"/>
      <c r="BE1324" s="2"/>
      <c r="BF1324" s="2"/>
      <c r="BG1324" s="2"/>
      <c r="BH1324" s="2"/>
      <c r="BI1324" s="2"/>
      <c r="BJ1324" s="2"/>
      <c r="BK1324" s="2"/>
      <c r="BL1324" s="2"/>
      <c r="BM1324" s="2"/>
      <c r="BN1324" s="2"/>
      <c r="BO1324" s="2"/>
      <c r="BP1324" s="2"/>
      <c r="BQ1324" s="2"/>
      <c r="BR1324" s="2"/>
      <c r="BS1324" s="2"/>
      <c r="BT1324" s="2"/>
      <c r="BU1324" s="2"/>
      <c r="BV1324" s="2"/>
      <c r="BW1324" s="2"/>
      <c r="BX1324" s="2"/>
      <c r="BY1324" s="2"/>
      <c r="BZ1324" s="2"/>
      <c r="CA1324" s="2"/>
      <c r="CB1324" s="2"/>
      <c r="CC1324" s="2"/>
      <c r="CD1324" s="2"/>
      <c r="CE1324" s="2"/>
      <c r="CF1324" s="2"/>
      <c r="CG1324" s="2"/>
      <c r="CH1324" s="2"/>
      <c r="CI1324" s="2"/>
      <c r="CJ1324" s="2"/>
      <c r="CK1324" s="2"/>
      <c r="CL1324" s="2"/>
      <c r="CM1324" s="2"/>
      <c r="CN1324" s="2"/>
      <c r="CO1324" s="2"/>
      <c r="CP1324" s="2"/>
      <c r="CQ1324" s="2"/>
      <c r="CR1324" s="2"/>
      <c r="CS1324" s="2"/>
      <c r="CT1324" s="2"/>
      <c r="CU1324" s="2"/>
      <c r="CV1324" s="2"/>
      <c r="CW1324" s="2"/>
      <c r="CX1324" s="2"/>
      <c r="CY1324" s="2"/>
      <c r="CZ1324" s="2"/>
      <c r="DA1324" s="2"/>
      <c r="DB1324" s="2"/>
      <c r="DC1324" s="2"/>
      <c r="DD1324" s="2"/>
      <c r="DE1324" s="2"/>
      <c r="DF1324" s="2"/>
      <c r="DG1324" s="2"/>
      <c r="DH1324" s="2"/>
      <c r="DI1324" s="2"/>
      <c r="DJ1324" s="2"/>
      <c r="DK1324" s="2"/>
      <c r="DL1324" s="2"/>
      <c r="DM1324" s="2"/>
      <c r="DN1324" s="2"/>
      <c r="DO1324" s="2"/>
      <c r="DP1324" s="2"/>
    </row>
    <row r="1325" spans="9:120" ht="9.9499999999999993" customHeight="1">
      <c r="I1325" s="2"/>
      <c r="J1325" s="2"/>
      <c r="K1325" s="2"/>
      <c r="L1325" s="2"/>
      <c r="M1325" s="2"/>
      <c r="N1325" s="2"/>
      <c r="O1325" s="2"/>
      <c r="P1325" s="2"/>
      <c r="Q1325" s="2"/>
      <c r="R1325" s="2"/>
      <c r="S1325" s="2"/>
      <c r="T1325" s="2"/>
      <c r="U1325" s="2"/>
      <c r="V1325" s="2"/>
      <c r="W1325" s="2"/>
      <c r="X1325" s="2"/>
      <c r="Y1325" s="2"/>
      <c r="Z1325" s="2"/>
      <c r="AA1325" s="2"/>
      <c r="AB1325" s="2"/>
      <c r="AC1325" s="2"/>
      <c r="AD1325" s="2"/>
      <c r="AE1325" s="2"/>
      <c r="AF1325" s="2"/>
      <c r="AG1325" s="2"/>
      <c r="AH1325" s="2"/>
      <c r="AI1325" s="2"/>
      <c r="AJ1325" s="2"/>
      <c r="AK1325" s="2"/>
      <c r="AL1325" s="2"/>
      <c r="AM1325" s="2"/>
      <c r="AN1325" s="2"/>
      <c r="AO1325" s="2"/>
      <c r="AP1325" s="2"/>
      <c r="AQ1325" s="2"/>
      <c r="AR1325" s="2"/>
      <c r="AS1325" s="2"/>
      <c r="AT1325" s="2"/>
      <c r="AU1325" s="2"/>
      <c r="AV1325" s="2"/>
      <c r="AW1325" s="2"/>
      <c r="AX1325" s="2"/>
      <c r="AY1325" s="2"/>
      <c r="AZ1325" s="2"/>
      <c r="BA1325" s="2"/>
      <c r="BB1325" s="2"/>
      <c r="BC1325" s="2"/>
      <c r="BD1325" s="2"/>
      <c r="BE1325" s="2"/>
      <c r="BF1325" s="2"/>
      <c r="BG1325" s="2"/>
      <c r="BH1325" s="2"/>
      <c r="BI1325" s="2"/>
      <c r="BJ1325" s="2"/>
      <c r="BK1325" s="2"/>
      <c r="BL1325" s="2"/>
      <c r="BM1325" s="2"/>
      <c r="BN1325" s="2"/>
      <c r="BO1325" s="2"/>
      <c r="BP1325" s="2"/>
      <c r="BQ1325" s="2"/>
      <c r="BR1325" s="2"/>
      <c r="BS1325" s="2"/>
      <c r="BT1325" s="2"/>
      <c r="BU1325" s="2"/>
      <c r="BV1325" s="2"/>
      <c r="BW1325" s="2"/>
      <c r="BX1325" s="2"/>
      <c r="BY1325" s="2"/>
      <c r="BZ1325" s="2"/>
      <c r="CA1325" s="2"/>
      <c r="CB1325" s="2"/>
      <c r="CC1325" s="2"/>
      <c r="CD1325" s="2"/>
      <c r="CE1325" s="2"/>
      <c r="CF1325" s="2"/>
      <c r="CG1325" s="2"/>
      <c r="CH1325" s="2"/>
      <c r="CI1325" s="2"/>
      <c r="CJ1325" s="2"/>
      <c r="CK1325" s="2"/>
      <c r="CL1325" s="2"/>
      <c r="CM1325" s="2"/>
      <c r="CN1325" s="2"/>
      <c r="CO1325" s="2"/>
      <c r="CP1325" s="2"/>
      <c r="CQ1325" s="2"/>
      <c r="CR1325" s="2"/>
      <c r="CS1325" s="2"/>
      <c r="CT1325" s="2"/>
      <c r="CU1325" s="2"/>
      <c r="CV1325" s="2"/>
      <c r="CW1325" s="2"/>
      <c r="CX1325" s="2"/>
      <c r="CY1325" s="2"/>
      <c r="CZ1325" s="2"/>
      <c r="DA1325" s="2"/>
      <c r="DB1325" s="2"/>
      <c r="DC1325" s="2"/>
      <c r="DD1325" s="2"/>
      <c r="DE1325" s="2"/>
      <c r="DF1325" s="2"/>
      <c r="DG1325" s="2"/>
      <c r="DH1325" s="2"/>
      <c r="DI1325" s="2"/>
      <c r="DJ1325" s="2"/>
      <c r="DK1325" s="2"/>
      <c r="DL1325" s="2"/>
      <c r="DM1325" s="2"/>
      <c r="DN1325" s="2"/>
      <c r="DO1325" s="2"/>
      <c r="DP1325" s="2"/>
    </row>
    <row r="1326" spans="9:120" ht="9.9499999999999993" customHeight="1">
      <c r="I1326" s="2"/>
      <c r="J1326" s="2"/>
      <c r="K1326" s="2"/>
      <c r="L1326" s="2"/>
      <c r="M1326" s="2"/>
      <c r="N1326" s="2"/>
      <c r="O1326" s="2"/>
      <c r="P1326" s="2"/>
      <c r="Q1326" s="2"/>
      <c r="R1326" s="2"/>
      <c r="S1326" s="2"/>
      <c r="T1326" s="2"/>
      <c r="U1326" s="2"/>
      <c r="V1326" s="2"/>
      <c r="W1326" s="2"/>
      <c r="X1326" s="2"/>
      <c r="Y1326" s="2"/>
      <c r="Z1326" s="2"/>
      <c r="AA1326" s="2"/>
      <c r="AB1326" s="2"/>
      <c r="AC1326" s="2"/>
      <c r="AD1326" s="2"/>
      <c r="AE1326" s="2"/>
      <c r="AF1326" s="2"/>
      <c r="AG1326" s="2"/>
      <c r="AH1326" s="2"/>
      <c r="AI1326" s="2"/>
      <c r="AJ1326" s="2"/>
      <c r="AK1326" s="2"/>
      <c r="AL1326" s="2"/>
      <c r="AM1326" s="2"/>
      <c r="AN1326" s="2"/>
      <c r="AO1326" s="2"/>
      <c r="AP1326" s="2"/>
      <c r="AQ1326" s="2"/>
      <c r="AR1326" s="2"/>
      <c r="AS1326" s="2"/>
      <c r="AT1326" s="2"/>
      <c r="AU1326" s="2"/>
      <c r="AV1326" s="2"/>
      <c r="AW1326" s="2"/>
      <c r="AX1326" s="2"/>
      <c r="AY1326" s="2"/>
      <c r="AZ1326" s="2"/>
      <c r="BA1326" s="2"/>
      <c r="BB1326" s="2"/>
      <c r="BC1326" s="2"/>
      <c r="BD1326" s="2"/>
      <c r="BE1326" s="2"/>
      <c r="BF1326" s="2"/>
      <c r="BG1326" s="2"/>
      <c r="BH1326" s="2"/>
      <c r="BI1326" s="2"/>
      <c r="BJ1326" s="2"/>
      <c r="BK1326" s="2"/>
      <c r="BL1326" s="2"/>
      <c r="BM1326" s="2"/>
      <c r="BN1326" s="2"/>
      <c r="BO1326" s="2"/>
      <c r="BP1326" s="2"/>
      <c r="BQ1326" s="2"/>
      <c r="BR1326" s="2"/>
      <c r="BS1326" s="2"/>
      <c r="BT1326" s="2"/>
      <c r="BU1326" s="2"/>
      <c r="BV1326" s="2"/>
      <c r="BW1326" s="2"/>
      <c r="BX1326" s="2"/>
      <c r="BY1326" s="2"/>
      <c r="BZ1326" s="2"/>
      <c r="CA1326" s="2"/>
      <c r="CB1326" s="2"/>
      <c r="CC1326" s="2"/>
      <c r="CD1326" s="2"/>
      <c r="CE1326" s="2"/>
      <c r="CF1326" s="2"/>
      <c r="CG1326" s="2"/>
      <c r="CH1326" s="2"/>
      <c r="CI1326" s="2"/>
      <c r="CJ1326" s="2"/>
      <c r="CK1326" s="2"/>
      <c r="CL1326" s="2"/>
      <c r="CM1326" s="2"/>
      <c r="CN1326" s="2"/>
      <c r="CO1326" s="2"/>
      <c r="CP1326" s="2"/>
      <c r="CQ1326" s="2"/>
      <c r="CR1326" s="2"/>
      <c r="CS1326" s="2"/>
      <c r="CT1326" s="2"/>
      <c r="CU1326" s="2"/>
      <c r="CV1326" s="2"/>
      <c r="CW1326" s="2"/>
      <c r="CX1326" s="2"/>
      <c r="CY1326" s="2"/>
      <c r="CZ1326" s="2"/>
      <c r="DA1326" s="2"/>
      <c r="DB1326" s="2"/>
      <c r="DC1326" s="2"/>
      <c r="DD1326" s="2"/>
      <c r="DE1326" s="2"/>
      <c r="DF1326" s="2"/>
      <c r="DG1326" s="2"/>
      <c r="DH1326" s="2"/>
      <c r="DI1326" s="2"/>
      <c r="DJ1326" s="2"/>
      <c r="DK1326" s="2"/>
      <c r="DL1326" s="2"/>
      <c r="DM1326" s="2"/>
      <c r="DN1326" s="2"/>
      <c r="DO1326" s="2"/>
      <c r="DP1326" s="2"/>
    </row>
    <row r="1327" spans="9:120" ht="9.9499999999999993" customHeight="1">
      <c r="I1327" s="2"/>
      <c r="J1327" s="2"/>
      <c r="K1327" s="2"/>
      <c r="L1327" s="2"/>
      <c r="M1327" s="2"/>
      <c r="N1327" s="2"/>
      <c r="O1327" s="2"/>
      <c r="P1327" s="2"/>
      <c r="Q1327" s="2"/>
      <c r="R1327" s="2"/>
      <c r="S1327" s="2"/>
      <c r="T1327" s="2"/>
      <c r="U1327" s="2"/>
      <c r="V1327" s="2"/>
      <c r="W1327" s="2"/>
      <c r="X1327" s="2"/>
      <c r="Y1327" s="2"/>
      <c r="Z1327" s="2"/>
      <c r="AA1327" s="2"/>
      <c r="AB1327" s="2"/>
      <c r="AC1327" s="2"/>
      <c r="AD1327" s="2"/>
      <c r="AE1327" s="2"/>
      <c r="AF1327" s="2"/>
      <c r="AG1327" s="2"/>
      <c r="AH1327" s="2"/>
      <c r="AI1327" s="2"/>
      <c r="AJ1327" s="2"/>
      <c r="AK1327" s="2"/>
      <c r="AL1327" s="2"/>
      <c r="AM1327" s="2"/>
      <c r="AN1327" s="2"/>
      <c r="AO1327" s="2"/>
      <c r="AP1327" s="2"/>
      <c r="AQ1327" s="2"/>
      <c r="AR1327" s="2"/>
      <c r="AS1327" s="2"/>
      <c r="AT1327" s="2"/>
      <c r="AU1327" s="2"/>
      <c r="AV1327" s="2"/>
      <c r="AW1327" s="2"/>
      <c r="AX1327" s="2"/>
      <c r="AY1327" s="2"/>
      <c r="AZ1327" s="2"/>
      <c r="BA1327" s="2"/>
      <c r="BB1327" s="2"/>
      <c r="BC1327" s="2"/>
      <c r="BD1327" s="2"/>
      <c r="BE1327" s="2"/>
      <c r="BF1327" s="2"/>
      <c r="BG1327" s="2"/>
      <c r="BH1327" s="2"/>
      <c r="BI1327" s="2"/>
      <c r="BJ1327" s="2"/>
      <c r="BK1327" s="2"/>
      <c r="BL1327" s="2"/>
      <c r="BM1327" s="2"/>
      <c r="BN1327" s="2"/>
      <c r="BO1327" s="2"/>
      <c r="BP1327" s="2"/>
      <c r="BQ1327" s="2"/>
      <c r="BR1327" s="2"/>
      <c r="BS1327" s="2"/>
      <c r="BT1327" s="2"/>
      <c r="BU1327" s="2"/>
      <c r="BV1327" s="2"/>
      <c r="BW1327" s="2"/>
      <c r="BX1327" s="2"/>
      <c r="BY1327" s="2"/>
      <c r="BZ1327" s="2"/>
      <c r="CA1327" s="2"/>
      <c r="CB1327" s="2"/>
      <c r="CC1327" s="2"/>
      <c r="CD1327" s="2"/>
      <c r="CE1327" s="2"/>
      <c r="CF1327" s="2"/>
      <c r="CG1327" s="2"/>
      <c r="CH1327" s="2"/>
      <c r="CI1327" s="2"/>
      <c r="CJ1327" s="2"/>
      <c r="CK1327" s="2"/>
      <c r="CL1327" s="2"/>
      <c r="CM1327" s="2"/>
      <c r="CN1327" s="2"/>
      <c r="CO1327" s="2"/>
      <c r="CP1327" s="2"/>
      <c r="CQ1327" s="2"/>
      <c r="CR1327" s="2"/>
      <c r="CS1327" s="2"/>
      <c r="CT1327" s="2"/>
      <c r="CU1327" s="2"/>
      <c r="CV1327" s="2"/>
      <c r="CW1327" s="2"/>
      <c r="CX1327" s="2"/>
      <c r="CY1327" s="2"/>
      <c r="CZ1327" s="2"/>
      <c r="DA1327" s="2"/>
      <c r="DB1327" s="2"/>
      <c r="DC1327" s="2"/>
      <c r="DD1327" s="2"/>
      <c r="DE1327" s="2"/>
      <c r="DF1327" s="2"/>
      <c r="DG1327" s="2"/>
      <c r="DH1327" s="2"/>
      <c r="DI1327" s="2"/>
      <c r="DJ1327" s="2"/>
      <c r="DK1327" s="2"/>
      <c r="DL1327" s="2"/>
      <c r="DM1327" s="2"/>
      <c r="DN1327" s="2"/>
      <c r="DO1327" s="2"/>
      <c r="DP1327" s="2"/>
    </row>
    <row r="1328" spans="9:120" ht="9.9499999999999993" customHeight="1">
      <c r="I1328" s="2"/>
      <c r="J1328" s="2"/>
      <c r="K1328" s="2"/>
      <c r="L1328" s="2"/>
      <c r="M1328" s="2"/>
      <c r="N1328" s="2"/>
      <c r="O1328" s="2"/>
      <c r="P1328" s="2"/>
      <c r="Q1328" s="2"/>
      <c r="R1328" s="2"/>
      <c r="S1328" s="2"/>
      <c r="T1328" s="2"/>
      <c r="U1328" s="2"/>
      <c r="V1328" s="2"/>
      <c r="W1328" s="2"/>
      <c r="X1328" s="2"/>
      <c r="Y1328" s="2"/>
      <c r="Z1328" s="2"/>
      <c r="AA1328" s="2"/>
      <c r="AB1328" s="2"/>
      <c r="AC1328" s="2"/>
      <c r="AD1328" s="2"/>
      <c r="AE1328" s="2"/>
      <c r="AF1328" s="2"/>
      <c r="AG1328" s="2"/>
      <c r="AH1328" s="2"/>
      <c r="AI1328" s="2"/>
      <c r="AJ1328" s="2"/>
      <c r="AK1328" s="2"/>
      <c r="AL1328" s="2"/>
      <c r="AM1328" s="2"/>
      <c r="AN1328" s="2"/>
      <c r="AO1328" s="2"/>
      <c r="AP1328" s="2"/>
      <c r="AQ1328" s="2"/>
      <c r="AR1328" s="2"/>
      <c r="AS1328" s="2"/>
      <c r="AT1328" s="2"/>
      <c r="AU1328" s="2"/>
      <c r="AV1328" s="2"/>
      <c r="AW1328" s="2"/>
      <c r="AX1328" s="2"/>
      <c r="AY1328" s="2"/>
      <c r="AZ1328" s="2"/>
      <c r="BA1328" s="2"/>
      <c r="BB1328" s="2"/>
      <c r="BC1328" s="2"/>
      <c r="BD1328" s="2"/>
      <c r="BE1328" s="2"/>
      <c r="BF1328" s="2"/>
      <c r="BG1328" s="2"/>
      <c r="BH1328" s="2"/>
      <c r="BI1328" s="2"/>
      <c r="BJ1328" s="2"/>
      <c r="BK1328" s="2"/>
      <c r="BL1328" s="2"/>
      <c r="BM1328" s="2"/>
      <c r="BN1328" s="2"/>
      <c r="BO1328" s="2"/>
      <c r="BP1328" s="2"/>
      <c r="BQ1328" s="2"/>
      <c r="BR1328" s="2"/>
      <c r="BS1328" s="2"/>
      <c r="BT1328" s="2"/>
      <c r="BU1328" s="2"/>
      <c r="BV1328" s="2"/>
      <c r="BW1328" s="2"/>
      <c r="BX1328" s="2"/>
      <c r="BY1328" s="2"/>
      <c r="BZ1328" s="2"/>
      <c r="CA1328" s="2"/>
      <c r="CB1328" s="2"/>
      <c r="CC1328" s="2"/>
      <c r="CD1328" s="2"/>
      <c r="CE1328" s="2"/>
      <c r="CF1328" s="2"/>
      <c r="CG1328" s="2"/>
      <c r="CH1328" s="2"/>
      <c r="CI1328" s="2"/>
      <c r="CJ1328" s="2"/>
      <c r="CK1328" s="2"/>
      <c r="CL1328" s="2"/>
      <c r="CM1328" s="2"/>
      <c r="CN1328" s="2"/>
      <c r="CO1328" s="2"/>
      <c r="CP1328" s="2"/>
      <c r="CQ1328" s="2"/>
      <c r="CR1328" s="2"/>
      <c r="CS1328" s="2"/>
      <c r="CT1328" s="2"/>
      <c r="CU1328" s="2"/>
      <c r="CV1328" s="2"/>
      <c r="CW1328" s="2"/>
      <c r="CX1328" s="2"/>
      <c r="CY1328" s="2"/>
      <c r="CZ1328" s="2"/>
      <c r="DA1328" s="2"/>
      <c r="DB1328" s="2"/>
      <c r="DC1328" s="2"/>
      <c r="DD1328" s="2"/>
      <c r="DE1328" s="2"/>
      <c r="DF1328" s="2"/>
      <c r="DG1328" s="2"/>
      <c r="DH1328" s="2"/>
      <c r="DI1328" s="2"/>
      <c r="DJ1328" s="2"/>
      <c r="DK1328" s="2"/>
      <c r="DL1328" s="2"/>
      <c r="DM1328" s="2"/>
      <c r="DN1328" s="2"/>
      <c r="DO1328" s="2"/>
      <c r="DP1328" s="2"/>
    </row>
    <row r="1329" spans="9:120" ht="9.9499999999999993" customHeight="1">
      <c r="I1329" s="2"/>
      <c r="J1329" s="2"/>
      <c r="K1329" s="2"/>
      <c r="L1329" s="2"/>
      <c r="M1329" s="2"/>
      <c r="N1329" s="2"/>
      <c r="O1329" s="2"/>
      <c r="P1329" s="2"/>
      <c r="Q1329" s="2"/>
      <c r="R1329" s="2"/>
      <c r="S1329" s="2"/>
      <c r="T1329" s="2"/>
      <c r="U1329" s="2"/>
      <c r="V1329" s="2"/>
      <c r="W1329" s="2"/>
      <c r="X1329" s="2"/>
      <c r="Y1329" s="2"/>
      <c r="Z1329" s="2"/>
      <c r="AA1329" s="2"/>
      <c r="AB1329" s="2"/>
      <c r="AC1329" s="2"/>
      <c r="AD1329" s="2"/>
      <c r="AE1329" s="2"/>
      <c r="AF1329" s="2"/>
      <c r="AG1329" s="2"/>
      <c r="AH1329" s="2"/>
      <c r="AI1329" s="2"/>
      <c r="AJ1329" s="2"/>
      <c r="AK1329" s="2"/>
      <c r="AL1329" s="2"/>
      <c r="AM1329" s="2"/>
      <c r="AN1329" s="2"/>
      <c r="AO1329" s="2"/>
      <c r="AP1329" s="2"/>
      <c r="AQ1329" s="2"/>
      <c r="AR1329" s="2"/>
      <c r="AS1329" s="2"/>
      <c r="AT1329" s="2"/>
      <c r="AU1329" s="2"/>
      <c r="AV1329" s="2"/>
      <c r="AW1329" s="2"/>
      <c r="AX1329" s="2"/>
      <c r="AY1329" s="2"/>
      <c r="AZ1329" s="2"/>
      <c r="BA1329" s="2"/>
      <c r="BB1329" s="2"/>
      <c r="BC1329" s="2"/>
      <c r="BD1329" s="2"/>
      <c r="BE1329" s="2"/>
      <c r="BF1329" s="2"/>
      <c r="BG1329" s="2"/>
      <c r="BH1329" s="2"/>
      <c r="BI1329" s="2"/>
      <c r="BJ1329" s="2"/>
      <c r="BK1329" s="2"/>
      <c r="BL1329" s="2"/>
      <c r="BM1329" s="2"/>
      <c r="BN1329" s="2"/>
      <c r="BO1329" s="2"/>
      <c r="BP1329" s="2"/>
      <c r="BQ1329" s="2"/>
      <c r="BR1329" s="2"/>
      <c r="BS1329" s="2"/>
      <c r="BT1329" s="2"/>
      <c r="BU1329" s="2"/>
      <c r="BV1329" s="2"/>
      <c r="BW1329" s="2"/>
      <c r="BX1329" s="2"/>
      <c r="BY1329" s="2"/>
      <c r="BZ1329" s="2"/>
      <c r="CA1329" s="2"/>
      <c r="CB1329" s="2"/>
      <c r="CC1329" s="2"/>
      <c r="CD1329" s="2"/>
      <c r="CE1329" s="2"/>
      <c r="CF1329" s="2"/>
      <c r="CG1329" s="2"/>
      <c r="CH1329" s="2"/>
      <c r="CI1329" s="2"/>
      <c r="CJ1329" s="2"/>
      <c r="CK1329" s="2"/>
      <c r="CL1329" s="2"/>
      <c r="CM1329" s="2"/>
      <c r="CN1329" s="2"/>
      <c r="CO1329" s="2"/>
      <c r="CP1329" s="2"/>
      <c r="CQ1329" s="2"/>
      <c r="CR1329" s="2"/>
      <c r="CS1329" s="2"/>
      <c r="CT1329" s="2"/>
      <c r="CU1329" s="2"/>
      <c r="CV1329" s="2"/>
      <c r="CW1329" s="2"/>
      <c r="CX1329" s="2"/>
      <c r="CY1329" s="2"/>
      <c r="CZ1329" s="2"/>
      <c r="DA1329" s="2"/>
      <c r="DB1329" s="2"/>
      <c r="DC1329" s="2"/>
      <c r="DD1329" s="2"/>
      <c r="DE1329" s="2"/>
      <c r="DF1329" s="2"/>
      <c r="DG1329" s="2"/>
      <c r="DH1329" s="2"/>
      <c r="DI1329" s="2"/>
      <c r="DJ1329" s="2"/>
      <c r="DK1329" s="2"/>
      <c r="DL1329" s="2"/>
      <c r="DM1329" s="2"/>
      <c r="DN1329" s="2"/>
      <c r="DO1329" s="2"/>
      <c r="DP1329" s="2"/>
    </row>
    <row r="1330" spans="9:120" ht="9.9499999999999993" customHeight="1">
      <c r="I1330" s="2"/>
      <c r="J1330" s="2"/>
      <c r="K1330" s="2"/>
      <c r="L1330" s="2"/>
      <c r="M1330" s="2"/>
      <c r="N1330" s="2"/>
      <c r="O1330" s="2"/>
      <c r="P1330" s="2"/>
      <c r="Q1330" s="2"/>
      <c r="R1330" s="2"/>
      <c r="S1330" s="2"/>
      <c r="T1330" s="2"/>
      <c r="U1330" s="2"/>
      <c r="V1330" s="2"/>
      <c r="W1330" s="2"/>
      <c r="X1330" s="2"/>
      <c r="Y1330" s="2"/>
      <c r="Z1330" s="2"/>
      <c r="AA1330" s="2"/>
      <c r="AB1330" s="2"/>
      <c r="AC1330" s="2"/>
      <c r="AD1330" s="2"/>
      <c r="AE1330" s="2"/>
      <c r="AF1330" s="2"/>
      <c r="AG1330" s="2"/>
      <c r="AH1330" s="2"/>
      <c r="AI1330" s="2"/>
      <c r="AJ1330" s="2"/>
      <c r="AK1330" s="2"/>
      <c r="AL1330" s="2"/>
      <c r="AM1330" s="2"/>
      <c r="AN1330" s="2"/>
      <c r="AO1330" s="2"/>
      <c r="AP1330" s="2"/>
      <c r="AQ1330" s="2"/>
      <c r="AR1330" s="2"/>
      <c r="AS1330" s="2"/>
      <c r="AT1330" s="2"/>
      <c r="AU1330" s="2"/>
      <c r="AV1330" s="2"/>
      <c r="AW1330" s="2"/>
      <c r="AX1330" s="2"/>
      <c r="AY1330" s="2"/>
      <c r="AZ1330" s="2"/>
      <c r="BA1330" s="2"/>
      <c r="BB1330" s="2"/>
      <c r="BC1330" s="2"/>
      <c r="BD1330" s="2"/>
      <c r="BE1330" s="2"/>
      <c r="BF1330" s="2"/>
      <c r="BG1330" s="2"/>
      <c r="BH1330" s="2"/>
      <c r="BI1330" s="2"/>
      <c r="BJ1330" s="2"/>
      <c r="BK1330" s="2"/>
      <c r="BL1330" s="2"/>
      <c r="BM1330" s="2"/>
      <c r="BN1330" s="2"/>
      <c r="BO1330" s="2"/>
      <c r="BP1330" s="2"/>
      <c r="BQ1330" s="2"/>
      <c r="BR1330" s="2"/>
      <c r="BS1330" s="2"/>
      <c r="BT1330" s="2"/>
      <c r="BU1330" s="2"/>
      <c r="BV1330" s="2"/>
      <c r="BW1330" s="2"/>
      <c r="BX1330" s="2"/>
      <c r="BY1330" s="2"/>
      <c r="BZ1330" s="2"/>
      <c r="CA1330" s="2"/>
      <c r="CB1330" s="2"/>
      <c r="CC1330" s="2"/>
      <c r="CD1330" s="2"/>
      <c r="CE1330" s="2"/>
      <c r="CF1330" s="2"/>
      <c r="CG1330" s="2"/>
      <c r="CH1330" s="2"/>
      <c r="CI1330" s="2"/>
      <c r="CJ1330" s="2"/>
      <c r="CK1330" s="2"/>
      <c r="CL1330" s="2"/>
      <c r="CM1330" s="2"/>
      <c r="CN1330" s="2"/>
      <c r="CO1330" s="2"/>
      <c r="CP1330" s="2"/>
      <c r="CQ1330" s="2"/>
      <c r="CR1330" s="2"/>
      <c r="CS1330" s="2"/>
      <c r="CT1330" s="2"/>
      <c r="CU1330" s="2"/>
      <c r="CV1330" s="2"/>
      <c r="CW1330" s="2"/>
      <c r="CX1330" s="2"/>
      <c r="CY1330" s="2"/>
      <c r="CZ1330" s="2"/>
      <c r="DA1330" s="2"/>
      <c r="DB1330" s="2"/>
      <c r="DC1330" s="2"/>
      <c r="DD1330" s="2"/>
      <c r="DE1330" s="2"/>
      <c r="DF1330" s="2"/>
      <c r="DG1330" s="2"/>
      <c r="DH1330" s="2"/>
      <c r="DI1330" s="2"/>
      <c r="DJ1330" s="2"/>
      <c r="DK1330" s="2"/>
      <c r="DL1330" s="2"/>
      <c r="DM1330" s="2"/>
      <c r="DN1330" s="2"/>
      <c r="DO1330" s="2"/>
      <c r="DP1330" s="2"/>
    </row>
    <row r="1331" spans="9:120" ht="9.9499999999999993" customHeight="1">
      <c r="I1331" s="2"/>
      <c r="J1331" s="2"/>
      <c r="K1331" s="2"/>
      <c r="L1331" s="2"/>
      <c r="M1331" s="2"/>
      <c r="N1331" s="2"/>
      <c r="O1331" s="2"/>
      <c r="P1331" s="2"/>
      <c r="Q1331" s="2"/>
      <c r="R1331" s="2"/>
      <c r="S1331" s="2"/>
      <c r="T1331" s="2"/>
      <c r="U1331" s="2"/>
      <c r="V1331" s="2"/>
      <c r="W1331" s="2"/>
      <c r="X1331" s="2"/>
      <c r="Y1331" s="2"/>
      <c r="Z1331" s="2"/>
      <c r="AA1331" s="2"/>
      <c r="AB1331" s="2"/>
      <c r="AC1331" s="2"/>
      <c r="AD1331" s="2"/>
      <c r="AE1331" s="2"/>
      <c r="AF1331" s="2"/>
      <c r="AG1331" s="2"/>
      <c r="AH1331" s="2"/>
      <c r="AI1331" s="2"/>
      <c r="AJ1331" s="2"/>
      <c r="AK1331" s="2"/>
      <c r="AL1331" s="2"/>
      <c r="AM1331" s="2"/>
      <c r="AN1331" s="2"/>
      <c r="AO1331" s="2"/>
      <c r="AP1331" s="2"/>
      <c r="AQ1331" s="2"/>
      <c r="AR1331" s="2"/>
      <c r="AS1331" s="2"/>
      <c r="AT1331" s="2"/>
      <c r="AU1331" s="2"/>
      <c r="AV1331" s="2"/>
      <c r="AW1331" s="2"/>
      <c r="AX1331" s="2"/>
      <c r="AY1331" s="2"/>
      <c r="AZ1331" s="2"/>
      <c r="BA1331" s="2"/>
      <c r="BB1331" s="2"/>
      <c r="BC1331" s="2"/>
      <c r="BD1331" s="2"/>
      <c r="BE1331" s="2"/>
      <c r="BF1331" s="2"/>
      <c r="BG1331" s="2"/>
      <c r="BH1331" s="2"/>
      <c r="BI1331" s="2"/>
      <c r="BJ1331" s="2"/>
      <c r="BK1331" s="2"/>
      <c r="BL1331" s="2"/>
      <c r="BM1331" s="2"/>
      <c r="BN1331" s="2"/>
      <c r="BO1331" s="2"/>
      <c r="BP1331" s="2"/>
      <c r="BQ1331" s="2"/>
      <c r="BR1331" s="2"/>
      <c r="BS1331" s="2"/>
      <c r="BT1331" s="2"/>
      <c r="BU1331" s="2"/>
      <c r="BV1331" s="2"/>
      <c r="BW1331" s="2"/>
      <c r="BX1331" s="2"/>
      <c r="BY1331" s="2"/>
      <c r="BZ1331" s="2"/>
      <c r="CA1331" s="2"/>
      <c r="CB1331" s="2"/>
      <c r="CC1331" s="2"/>
      <c r="CD1331" s="2"/>
      <c r="CE1331" s="2"/>
      <c r="CF1331" s="2"/>
      <c r="CG1331" s="2"/>
      <c r="CH1331" s="2"/>
      <c r="CI1331" s="2"/>
      <c r="CJ1331" s="2"/>
      <c r="CK1331" s="2"/>
      <c r="CL1331" s="2"/>
      <c r="CM1331" s="2"/>
      <c r="CN1331" s="2"/>
      <c r="CO1331" s="2"/>
      <c r="CP1331" s="2"/>
      <c r="CQ1331" s="2"/>
      <c r="CR1331" s="2"/>
      <c r="CS1331" s="2"/>
      <c r="CT1331" s="2"/>
      <c r="CU1331" s="2"/>
      <c r="CV1331" s="2"/>
      <c r="CW1331" s="2"/>
      <c r="CX1331" s="2"/>
      <c r="CY1331" s="2"/>
      <c r="CZ1331" s="2"/>
      <c r="DA1331" s="2"/>
      <c r="DB1331" s="2"/>
      <c r="DC1331" s="2"/>
      <c r="DD1331" s="2"/>
      <c r="DE1331" s="2"/>
      <c r="DF1331" s="2"/>
      <c r="DG1331" s="2"/>
      <c r="DH1331" s="2"/>
      <c r="DI1331" s="2"/>
      <c r="DJ1331" s="2"/>
      <c r="DK1331" s="2"/>
      <c r="DL1331" s="2"/>
      <c r="DM1331" s="2"/>
      <c r="DN1331" s="2"/>
      <c r="DO1331" s="2"/>
      <c r="DP1331" s="2"/>
    </row>
    <row r="1332" spans="9:120" ht="9.9499999999999993" customHeight="1">
      <c r="I1332" s="2"/>
      <c r="J1332" s="2"/>
      <c r="K1332" s="2"/>
      <c r="L1332" s="2"/>
      <c r="M1332" s="2"/>
      <c r="N1332" s="2"/>
      <c r="O1332" s="2"/>
      <c r="P1332" s="2"/>
      <c r="Q1332" s="2"/>
      <c r="R1332" s="2"/>
      <c r="S1332" s="2"/>
      <c r="T1332" s="2"/>
      <c r="U1332" s="2"/>
      <c r="V1332" s="2"/>
      <c r="W1332" s="2"/>
      <c r="X1332" s="2"/>
      <c r="Y1332" s="2"/>
      <c r="Z1332" s="2"/>
      <c r="AA1332" s="2"/>
      <c r="AB1332" s="2"/>
      <c r="AC1332" s="2"/>
      <c r="AD1332" s="2"/>
      <c r="AE1332" s="2"/>
      <c r="AF1332" s="2"/>
      <c r="AG1332" s="2"/>
      <c r="AH1332" s="2"/>
      <c r="AI1332" s="2"/>
      <c r="AJ1332" s="2"/>
      <c r="AK1332" s="2"/>
      <c r="AL1332" s="2"/>
      <c r="AM1332" s="2"/>
      <c r="AN1332" s="2"/>
      <c r="AO1332" s="2"/>
      <c r="AP1332" s="2"/>
      <c r="AQ1332" s="2"/>
      <c r="AR1332" s="2"/>
      <c r="AS1332" s="2"/>
      <c r="AT1332" s="2"/>
      <c r="AU1332" s="2"/>
      <c r="AV1332" s="2"/>
      <c r="AW1332" s="2"/>
      <c r="AX1332" s="2"/>
      <c r="AY1332" s="2"/>
      <c r="AZ1332" s="2"/>
      <c r="BA1332" s="2"/>
      <c r="BB1332" s="2"/>
      <c r="BC1332" s="2"/>
      <c r="BD1332" s="2"/>
      <c r="BE1332" s="2"/>
      <c r="BF1332" s="2"/>
      <c r="BG1332" s="2"/>
      <c r="BH1332" s="2"/>
      <c r="BI1332" s="2"/>
      <c r="BJ1332" s="2"/>
      <c r="BK1332" s="2"/>
      <c r="BL1332" s="2"/>
      <c r="BM1332" s="2"/>
      <c r="BN1332" s="2"/>
      <c r="BO1332" s="2"/>
      <c r="BP1332" s="2"/>
      <c r="BQ1332" s="2"/>
      <c r="BR1332" s="2"/>
      <c r="BS1332" s="2"/>
      <c r="BT1332" s="2"/>
      <c r="BU1332" s="2"/>
      <c r="BV1332" s="2"/>
      <c r="BW1332" s="2"/>
      <c r="BX1332" s="2"/>
      <c r="BY1332" s="2"/>
      <c r="BZ1332" s="2"/>
      <c r="CA1332" s="2"/>
      <c r="CB1332" s="2"/>
      <c r="CC1332" s="2"/>
      <c r="CD1332" s="2"/>
      <c r="CE1332" s="2"/>
      <c r="CF1332" s="2"/>
      <c r="CG1332" s="2"/>
      <c r="CH1332" s="2"/>
      <c r="CI1332" s="2"/>
      <c r="CJ1332" s="2"/>
      <c r="CK1332" s="2"/>
      <c r="CL1332" s="2"/>
      <c r="CM1332" s="2"/>
      <c r="CN1332" s="2"/>
      <c r="CO1332" s="2"/>
      <c r="CP1332" s="2"/>
      <c r="CQ1332" s="2"/>
      <c r="CR1332" s="2"/>
      <c r="CS1332" s="2"/>
      <c r="CT1332" s="2"/>
      <c r="CU1332" s="2"/>
      <c r="CV1332" s="2"/>
      <c r="CW1332" s="2"/>
      <c r="CX1332" s="2"/>
      <c r="CY1332" s="2"/>
      <c r="CZ1332" s="2"/>
      <c r="DA1332" s="2"/>
      <c r="DB1332" s="2"/>
      <c r="DC1332" s="2"/>
      <c r="DD1332" s="2"/>
      <c r="DE1332" s="2"/>
      <c r="DF1332" s="2"/>
      <c r="DG1332" s="2"/>
      <c r="DH1332" s="2"/>
      <c r="DI1332" s="2"/>
      <c r="DJ1332" s="2"/>
      <c r="DK1332" s="2"/>
      <c r="DL1332" s="2"/>
      <c r="DM1332" s="2"/>
      <c r="DN1332" s="2"/>
      <c r="DO1332" s="2"/>
      <c r="DP1332" s="2"/>
    </row>
    <row r="1333" spans="9:120" ht="9.9499999999999993" customHeight="1">
      <c r="I1333" s="2"/>
      <c r="J1333" s="2"/>
      <c r="K1333" s="2"/>
      <c r="L1333" s="2"/>
      <c r="M1333" s="2"/>
      <c r="N1333" s="2"/>
      <c r="O1333" s="2"/>
      <c r="P1333" s="2"/>
      <c r="Q1333" s="2"/>
      <c r="R1333" s="2"/>
      <c r="S1333" s="2"/>
      <c r="T1333" s="2"/>
      <c r="U1333" s="2"/>
      <c r="V1333" s="2"/>
      <c r="W1333" s="2"/>
      <c r="X1333" s="2"/>
      <c r="Y1333" s="2"/>
      <c r="Z1333" s="2"/>
      <c r="AA1333" s="2"/>
      <c r="AB1333" s="2"/>
      <c r="AC1333" s="2"/>
      <c r="AD1333" s="2"/>
      <c r="AE1333" s="2"/>
      <c r="AF1333" s="2"/>
      <c r="AG1333" s="2"/>
      <c r="AH1333" s="2"/>
      <c r="AI1333" s="2"/>
      <c r="AJ1333" s="2"/>
      <c r="AK1333" s="2"/>
      <c r="AL1333" s="2"/>
      <c r="AM1333" s="2"/>
      <c r="AN1333" s="2"/>
      <c r="AO1333" s="2"/>
      <c r="AP1333" s="2"/>
      <c r="AQ1333" s="2"/>
      <c r="AR1333" s="2"/>
      <c r="AS1333" s="2"/>
      <c r="AT1333" s="2"/>
      <c r="AU1333" s="2"/>
      <c r="AV1333" s="2"/>
      <c r="AW1333" s="2"/>
      <c r="AX1333" s="2"/>
      <c r="AY1333" s="2"/>
      <c r="AZ1333" s="2"/>
      <c r="BA1333" s="2"/>
      <c r="BB1333" s="2"/>
      <c r="BC1333" s="2"/>
      <c r="BD1333" s="2"/>
      <c r="BE1333" s="2"/>
      <c r="BF1333" s="2"/>
      <c r="BG1333" s="2"/>
      <c r="BH1333" s="2"/>
      <c r="BI1333" s="2"/>
      <c r="BJ1333" s="2"/>
      <c r="BK1333" s="2"/>
      <c r="BL1333" s="2"/>
      <c r="BM1333" s="2"/>
      <c r="BN1333" s="2"/>
      <c r="BO1333" s="2"/>
      <c r="BP1333" s="2"/>
      <c r="BQ1333" s="2"/>
      <c r="BR1333" s="2"/>
      <c r="BS1333" s="2"/>
      <c r="BT1333" s="2"/>
      <c r="BU1333" s="2"/>
      <c r="BV1333" s="2"/>
      <c r="BW1333" s="2"/>
      <c r="BX1333" s="2"/>
      <c r="BY1333" s="2"/>
      <c r="BZ1333" s="2"/>
      <c r="CA1333" s="2"/>
      <c r="CB1333" s="2"/>
      <c r="CC1333" s="2"/>
      <c r="CD1333" s="2"/>
      <c r="CE1333" s="2"/>
      <c r="CF1333" s="2"/>
      <c r="CG1333" s="2"/>
      <c r="CH1333" s="2"/>
      <c r="CI1333" s="2"/>
      <c r="CJ1333" s="2"/>
      <c r="CK1333" s="2"/>
      <c r="CL1333" s="2"/>
      <c r="CM1333" s="2"/>
      <c r="CN1333" s="2"/>
      <c r="CO1333" s="2"/>
      <c r="CP1333" s="2"/>
      <c r="CQ1333" s="2"/>
      <c r="CR1333" s="2"/>
      <c r="CS1333" s="2"/>
      <c r="CT1333" s="2"/>
      <c r="CU1333" s="2"/>
      <c r="CV1333" s="2"/>
      <c r="CW1333" s="2"/>
      <c r="CX1333" s="2"/>
      <c r="CY1333" s="2"/>
      <c r="CZ1333" s="2"/>
      <c r="DA1333" s="2"/>
      <c r="DB1333" s="2"/>
      <c r="DC1333" s="2"/>
      <c r="DD1333" s="2"/>
      <c r="DE1333" s="2"/>
      <c r="DF1333" s="2"/>
      <c r="DG1333" s="2"/>
      <c r="DH1333" s="2"/>
      <c r="DI1333" s="2"/>
      <c r="DJ1333" s="2"/>
      <c r="DK1333" s="2"/>
      <c r="DL1333" s="2"/>
      <c r="DM1333" s="2"/>
      <c r="DN1333" s="2"/>
      <c r="DO1333" s="2"/>
      <c r="DP1333" s="2"/>
    </row>
    <row r="1334" spans="9:120" ht="9.9499999999999993" customHeight="1">
      <c r="I1334" s="2"/>
      <c r="J1334" s="2"/>
      <c r="K1334" s="2"/>
      <c r="L1334" s="2"/>
      <c r="M1334" s="2"/>
      <c r="N1334" s="2"/>
      <c r="O1334" s="2"/>
      <c r="P1334" s="2"/>
      <c r="Q1334" s="2"/>
      <c r="R1334" s="2"/>
      <c r="S1334" s="2"/>
      <c r="T1334" s="2"/>
      <c r="U1334" s="2"/>
      <c r="V1334" s="2"/>
      <c r="W1334" s="2"/>
      <c r="X1334" s="2"/>
      <c r="Y1334" s="2"/>
      <c r="Z1334" s="2"/>
      <c r="AA1334" s="2"/>
      <c r="AB1334" s="2"/>
      <c r="AC1334" s="2"/>
      <c r="AD1334" s="2"/>
      <c r="AE1334" s="2"/>
      <c r="AF1334" s="2"/>
      <c r="AG1334" s="2"/>
      <c r="AH1334" s="2"/>
      <c r="AI1334" s="2"/>
      <c r="AJ1334" s="2"/>
      <c r="AK1334" s="2"/>
      <c r="AL1334" s="2"/>
      <c r="AM1334" s="2"/>
      <c r="AN1334" s="2"/>
      <c r="AO1334" s="2"/>
      <c r="AP1334" s="2"/>
      <c r="AQ1334" s="2"/>
      <c r="AR1334" s="2"/>
      <c r="AS1334" s="2"/>
      <c r="AT1334" s="2"/>
      <c r="AU1334" s="2"/>
      <c r="AV1334" s="2"/>
      <c r="AW1334" s="2"/>
      <c r="AX1334" s="2"/>
      <c r="AY1334" s="2"/>
      <c r="AZ1334" s="2"/>
      <c r="BA1334" s="2"/>
      <c r="BB1334" s="2"/>
      <c r="BC1334" s="2"/>
      <c r="BD1334" s="2"/>
      <c r="BE1334" s="2"/>
      <c r="BF1334" s="2"/>
      <c r="BG1334" s="2"/>
      <c r="BH1334" s="2"/>
      <c r="BI1334" s="2"/>
      <c r="BJ1334" s="2"/>
      <c r="BK1334" s="2"/>
      <c r="BL1334" s="2"/>
      <c r="BM1334" s="2"/>
      <c r="BN1334" s="2"/>
      <c r="BO1334" s="2"/>
      <c r="BP1334" s="2"/>
      <c r="BQ1334" s="2"/>
      <c r="BR1334" s="2"/>
      <c r="BS1334" s="2"/>
      <c r="BT1334" s="2"/>
      <c r="BU1334" s="2"/>
      <c r="BV1334" s="2"/>
      <c r="BW1334" s="2"/>
      <c r="BX1334" s="2"/>
      <c r="BY1334" s="2"/>
      <c r="BZ1334" s="2"/>
      <c r="CA1334" s="2"/>
      <c r="CB1334" s="2"/>
      <c r="CC1334" s="2"/>
      <c r="CD1334" s="2"/>
      <c r="CE1334" s="2"/>
      <c r="CF1334" s="2"/>
      <c r="CG1334" s="2"/>
      <c r="CH1334" s="2"/>
      <c r="CI1334" s="2"/>
      <c r="CJ1334" s="2"/>
      <c r="CK1334" s="2"/>
      <c r="CL1334" s="2"/>
      <c r="CM1334" s="2"/>
      <c r="CN1334" s="2"/>
      <c r="CO1334" s="2"/>
      <c r="CP1334" s="2"/>
      <c r="CQ1334" s="2"/>
      <c r="CR1334" s="2"/>
      <c r="CS1334" s="2"/>
      <c r="CT1334" s="2"/>
      <c r="CU1334" s="2"/>
      <c r="CV1334" s="2"/>
      <c r="CW1334" s="2"/>
      <c r="CX1334" s="2"/>
      <c r="CY1334" s="2"/>
      <c r="CZ1334" s="2"/>
      <c r="DA1334" s="2"/>
      <c r="DB1334" s="2"/>
      <c r="DC1334" s="2"/>
      <c r="DD1334" s="2"/>
      <c r="DE1334" s="2"/>
      <c r="DF1334" s="2"/>
      <c r="DG1334" s="2"/>
      <c r="DH1334" s="2"/>
      <c r="DI1334" s="2"/>
      <c r="DJ1334" s="2"/>
      <c r="DK1334" s="2"/>
      <c r="DL1334" s="2"/>
      <c r="DM1334" s="2"/>
      <c r="DN1334" s="2"/>
      <c r="DO1334" s="2"/>
      <c r="DP1334" s="2"/>
    </row>
    <row r="1335" spans="9:120" ht="9.9499999999999993" customHeight="1">
      <c r="I1335" s="2"/>
      <c r="J1335" s="2"/>
      <c r="K1335" s="2"/>
      <c r="L1335" s="2"/>
      <c r="M1335" s="2"/>
      <c r="N1335" s="2"/>
      <c r="O1335" s="2"/>
      <c r="P1335" s="2"/>
      <c r="Q1335" s="2"/>
      <c r="R1335" s="2"/>
      <c r="S1335" s="2"/>
      <c r="T1335" s="2"/>
      <c r="U1335" s="2"/>
      <c r="V1335" s="2"/>
      <c r="W1335" s="2"/>
      <c r="X1335" s="2"/>
      <c r="Y1335" s="2"/>
      <c r="Z1335" s="2"/>
      <c r="AA1335" s="2"/>
      <c r="AB1335" s="2"/>
      <c r="AC1335" s="2"/>
      <c r="AD1335" s="2"/>
      <c r="AE1335" s="2"/>
      <c r="AF1335" s="2"/>
      <c r="AG1335" s="2"/>
      <c r="AH1335" s="2"/>
      <c r="AI1335" s="2"/>
      <c r="AJ1335" s="2"/>
      <c r="AK1335" s="2"/>
      <c r="AL1335" s="2"/>
      <c r="AM1335" s="2"/>
      <c r="AN1335" s="2"/>
      <c r="AO1335" s="2"/>
      <c r="AP1335" s="2"/>
      <c r="AQ1335" s="2"/>
      <c r="AR1335" s="2"/>
      <c r="AS1335" s="2"/>
      <c r="AT1335" s="2"/>
      <c r="AU1335" s="2"/>
      <c r="AV1335" s="2"/>
      <c r="AW1335" s="2"/>
      <c r="AX1335" s="2"/>
      <c r="AY1335" s="2"/>
      <c r="AZ1335" s="2"/>
      <c r="BA1335" s="2"/>
      <c r="BB1335" s="2"/>
      <c r="BC1335" s="2"/>
      <c r="BD1335" s="2"/>
      <c r="BE1335" s="2"/>
      <c r="BF1335" s="2"/>
      <c r="BG1335" s="2"/>
      <c r="BH1335" s="2"/>
      <c r="BI1335" s="2"/>
      <c r="BJ1335" s="2"/>
      <c r="BK1335" s="2"/>
      <c r="BL1335" s="2"/>
      <c r="BM1335" s="2"/>
      <c r="BN1335" s="2"/>
      <c r="BO1335" s="2"/>
      <c r="BP1335" s="2"/>
      <c r="BQ1335" s="2"/>
      <c r="BR1335" s="2"/>
      <c r="BS1335" s="2"/>
      <c r="BT1335" s="2"/>
      <c r="BU1335" s="2"/>
      <c r="BV1335" s="2"/>
      <c r="BW1335" s="2"/>
      <c r="BX1335" s="2"/>
      <c r="BY1335" s="2"/>
      <c r="BZ1335" s="2"/>
      <c r="CA1335" s="2"/>
      <c r="CB1335" s="2"/>
      <c r="CC1335" s="2"/>
      <c r="CD1335" s="2"/>
      <c r="CE1335" s="2"/>
      <c r="CF1335" s="2"/>
      <c r="CG1335" s="2"/>
      <c r="CH1335" s="2"/>
      <c r="CI1335" s="2"/>
      <c r="CJ1335" s="2"/>
      <c r="CK1335" s="2"/>
      <c r="CL1335" s="2"/>
      <c r="CM1335" s="2"/>
      <c r="CN1335" s="2"/>
      <c r="CO1335" s="2"/>
      <c r="CP1335" s="2"/>
      <c r="CQ1335" s="2"/>
      <c r="CR1335" s="2"/>
      <c r="CS1335" s="2"/>
      <c r="CT1335" s="2"/>
      <c r="CU1335" s="2"/>
      <c r="CV1335" s="2"/>
      <c r="CW1335" s="2"/>
      <c r="CX1335" s="2"/>
      <c r="CY1335" s="2"/>
      <c r="CZ1335" s="2"/>
      <c r="DA1335" s="2"/>
      <c r="DB1335" s="2"/>
      <c r="DC1335" s="2"/>
      <c r="DD1335" s="2"/>
      <c r="DE1335" s="2"/>
      <c r="DF1335" s="2"/>
      <c r="DG1335" s="2"/>
      <c r="DH1335" s="2"/>
      <c r="DI1335" s="2"/>
      <c r="DJ1335" s="2"/>
      <c r="DK1335" s="2"/>
      <c r="DL1335" s="2"/>
      <c r="DM1335" s="2"/>
      <c r="DN1335" s="2"/>
      <c r="DO1335" s="2"/>
      <c r="DP1335" s="2"/>
    </row>
    <row r="1336" spans="9:120" ht="9.9499999999999993" customHeight="1">
      <c r="I1336" s="2"/>
      <c r="J1336" s="2"/>
      <c r="K1336" s="2"/>
      <c r="L1336" s="2"/>
      <c r="M1336" s="2"/>
      <c r="N1336" s="2"/>
      <c r="O1336" s="2"/>
      <c r="P1336" s="2"/>
      <c r="Q1336" s="2"/>
      <c r="R1336" s="2"/>
      <c r="S1336" s="2"/>
      <c r="T1336" s="2"/>
      <c r="U1336" s="2"/>
      <c r="V1336" s="2"/>
      <c r="W1336" s="2"/>
      <c r="X1336" s="2"/>
      <c r="Y1336" s="2"/>
      <c r="Z1336" s="2"/>
      <c r="AA1336" s="2"/>
      <c r="AB1336" s="2"/>
      <c r="AC1336" s="2"/>
      <c r="AD1336" s="2"/>
      <c r="AE1336" s="2"/>
      <c r="AF1336" s="2"/>
      <c r="AG1336" s="2"/>
      <c r="AH1336" s="2"/>
      <c r="AI1336" s="2"/>
      <c r="AJ1336" s="2"/>
      <c r="AK1336" s="2"/>
      <c r="AL1336" s="2"/>
      <c r="AM1336" s="2"/>
      <c r="AN1336" s="2"/>
      <c r="AO1336" s="2"/>
      <c r="AP1336" s="2"/>
      <c r="AQ1336" s="2"/>
      <c r="AR1336" s="2"/>
      <c r="AS1336" s="2"/>
      <c r="AT1336" s="2"/>
      <c r="AU1336" s="2"/>
      <c r="AV1336" s="2"/>
      <c r="AW1336" s="2"/>
      <c r="AX1336" s="2"/>
      <c r="AY1336" s="2"/>
      <c r="AZ1336" s="2"/>
      <c r="BA1336" s="2"/>
      <c r="BB1336" s="2"/>
      <c r="BC1336" s="2"/>
      <c r="BD1336" s="2"/>
      <c r="BE1336" s="2"/>
      <c r="BF1336" s="2"/>
      <c r="BG1336" s="2"/>
      <c r="BH1336" s="2"/>
      <c r="BI1336" s="2"/>
      <c r="BJ1336" s="2"/>
      <c r="BK1336" s="2"/>
      <c r="BL1336" s="2"/>
      <c r="BM1336" s="2"/>
      <c r="BN1336" s="2"/>
      <c r="BO1336" s="2"/>
      <c r="BP1336" s="2"/>
      <c r="BQ1336" s="2"/>
      <c r="BR1336" s="2"/>
      <c r="BS1336" s="2"/>
      <c r="BT1336" s="2"/>
      <c r="BU1336" s="2"/>
      <c r="BV1336" s="2"/>
      <c r="BW1336" s="2"/>
      <c r="BX1336" s="2"/>
      <c r="BY1336" s="2"/>
      <c r="BZ1336" s="2"/>
      <c r="CA1336" s="2"/>
      <c r="CB1336" s="2"/>
      <c r="CC1336" s="2"/>
      <c r="CD1336" s="2"/>
      <c r="CE1336" s="2"/>
      <c r="CF1336" s="2"/>
      <c r="CG1336" s="2"/>
      <c r="CH1336" s="2"/>
      <c r="CI1336" s="2"/>
      <c r="CJ1336" s="2"/>
      <c r="CK1336" s="2"/>
      <c r="CL1336" s="2"/>
      <c r="CM1336" s="2"/>
      <c r="CN1336" s="2"/>
      <c r="CO1336" s="2"/>
      <c r="CP1336" s="2"/>
      <c r="CQ1336" s="2"/>
      <c r="CR1336" s="2"/>
      <c r="CS1336" s="2"/>
      <c r="CT1336" s="2"/>
      <c r="CU1336" s="2"/>
      <c r="CV1336" s="2"/>
      <c r="CW1336" s="2"/>
      <c r="CX1336" s="2"/>
      <c r="CY1336" s="2"/>
      <c r="CZ1336" s="2"/>
      <c r="DA1336" s="2"/>
      <c r="DB1336" s="2"/>
      <c r="DC1336" s="2"/>
      <c r="DD1336" s="2"/>
      <c r="DE1336" s="2"/>
      <c r="DF1336" s="2"/>
      <c r="DG1336" s="2"/>
      <c r="DH1336" s="2"/>
      <c r="DI1336" s="2"/>
      <c r="DJ1336" s="2"/>
      <c r="DK1336" s="2"/>
      <c r="DL1336" s="2"/>
      <c r="DM1336" s="2"/>
      <c r="DN1336" s="2"/>
      <c r="DO1336" s="2"/>
      <c r="DP1336" s="2"/>
    </row>
    <row r="1337" spans="9:120" ht="9.9499999999999993" customHeight="1">
      <c r="I1337" s="2"/>
      <c r="J1337" s="2"/>
      <c r="K1337" s="2"/>
      <c r="L1337" s="2"/>
      <c r="M1337" s="2"/>
      <c r="N1337" s="2"/>
      <c r="O1337" s="2"/>
      <c r="P1337" s="2"/>
      <c r="Q1337" s="2"/>
      <c r="R1337" s="2"/>
      <c r="S1337" s="2"/>
      <c r="T1337" s="2"/>
      <c r="U1337" s="2"/>
      <c r="V1337" s="2"/>
      <c r="W1337" s="2"/>
      <c r="X1337" s="2"/>
      <c r="Y1337" s="2"/>
      <c r="Z1337" s="2"/>
      <c r="AA1337" s="2"/>
      <c r="AB1337" s="2"/>
      <c r="AC1337" s="2"/>
      <c r="AD1337" s="2"/>
      <c r="AE1337" s="2"/>
      <c r="AF1337" s="2"/>
      <c r="AG1337" s="2"/>
      <c r="AH1337" s="2"/>
      <c r="AI1337" s="2"/>
      <c r="AJ1337" s="2"/>
      <c r="AK1337" s="2"/>
      <c r="AL1337" s="2"/>
      <c r="AM1337" s="2"/>
      <c r="AN1337" s="2"/>
      <c r="AO1337" s="2"/>
      <c r="AP1337" s="2"/>
      <c r="AQ1337" s="2"/>
      <c r="AR1337" s="2"/>
      <c r="AS1337" s="2"/>
      <c r="AT1337" s="2"/>
      <c r="AU1337" s="2"/>
      <c r="AV1337" s="2"/>
      <c r="AW1337" s="2"/>
      <c r="AX1337" s="2"/>
      <c r="AY1337" s="2"/>
      <c r="AZ1337" s="2"/>
      <c r="BA1337" s="2"/>
      <c r="BB1337" s="2"/>
      <c r="BC1337" s="2"/>
      <c r="BD1337" s="2"/>
      <c r="BE1337" s="2"/>
      <c r="BF1337" s="2"/>
      <c r="BG1337" s="2"/>
      <c r="BH1337" s="2"/>
      <c r="BI1337" s="2"/>
      <c r="BJ1337" s="2"/>
      <c r="BK1337" s="2"/>
      <c r="BL1337" s="2"/>
      <c r="BM1337" s="2"/>
      <c r="BN1337" s="2"/>
      <c r="BO1337" s="2"/>
      <c r="BP1337" s="2"/>
      <c r="BQ1337" s="2"/>
      <c r="BR1337" s="2"/>
      <c r="BS1337" s="2"/>
      <c r="BT1337" s="2"/>
      <c r="BU1337" s="2"/>
      <c r="BV1337" s="2"/>
      <c r="BW1337" s="2"/>
      <c r="BX1337" s="2"/>
      <c r="BY1337" s="2"/>
      <c r="BZ1337" s="2"/>
      <c r="CA1337" s="2"/>
      <c r="CB1337" s="2"/>
      <c r="CC1337" s="2"/>
      <c r="CD1337" s="2"/>
      <c r="CE1337" s="2"/>
      <c r="CF1337" s="2"/>
      <c r="CG1337" s="2"/>
      <c r="CH1337" s="2"/>
      <c r="CI1337" s="2"/>
      <c r="CJ1337" s="2"/>
      <c r="CK1337" s="2"/>
      <c r="CL1337" s="2"/>
      <c r="CM1337" s="2"/>
      <c r="CN1337" s="2"/>
      <c r="CO1337" s="2"/>
      <c r="CP1337" s="2"/>
      <c r="CQ1337" s="2"/>
      <c r="CR1337" s="2"/>
      <c r="CS1337" s="2"/>
      <c r="CT1337" s="2"/>
      <c r="CU1337" s="2"/>
      <c r="CV1337" s="2"/>
      <c r="CW1337" s="2"/>
      <c r="CX1337" s="2"/>
      <c r="CY1337" s="2"/>
      <c r="CZ1337" s="2"/>
      <c r="DA1337" s="2"/>
      <c r="DB1337" s="2"/>
      <c r="DC1337" s="2"/>
      <c r="DD1337" s="2"/>
      <c r="DE1337" s="2"/>
      <c r="DF1337" s="2"/>
      <c r="DG1337" s="2"/>
      <c r="DH1337" s="2"/>
      <c r="DI1337" s="2"/>
      <c r="DJ1337" s="2"/>
      <c r="DK1337" s="2"/>
      <c r="DL1337" s="2"/>
      <c r="DM1337" s="2"/>
      <c r="DN1337" s="2"/>
      <c r="DO1337" s="2"/>
      <c r="DP1337" s="2"/>
    </row>
    <row r="1338" spans="9:120" ht="9.9499999999999993" customHeight="1">
      <c r="I1338" s="2"/>
      <c r="J1338" s="2"/>
      <c r="K1338" s="2"/>
      <c r="L1338" s="2"/>
      <c r="M1338" s="2"/>
      <c r="N1338" s="2"/>
      <c r="O1338" s="2"/>
      <c r="P1338" s="2"/>
      <c r="Q1338" s="2"/>
      <c r="R1338" s="2"/>
      <c r="S1338" s="2"/>
      <c r="T1338" s="2"/>
      <c r="U1338" s="2"/>
      <c r="V1338" s="2"/>
      <c r="W1338" s="2"/>
      <c r="X1338" s="2"/>
      <c r="Y1338" s="2"/>
      <c r="Z1338" s="2"/>
      <c r="AA1338" s="2"/>
      <c r="AB1338" s="2"/>
      <c r="AC1338" s="2"/>
      <c r="AD1338" s="2"/>
      <c r="AE1338" s="2"/>
      <c r="AF1338" s="2"/>
      <c r="AG1338" s="2"/>
      <c r="AH1338" s="2"/>
      <c r="AI1338" s="2"/>
      <c r="AJ1338" s="2"/>
      <c r="AK1338" s="2"/>
      <c r="AL1338" s="2"/>
      <c r="AM1338" s="2"/>
      <c r="AN1338" s="2"/>
      <c r="AO1338" s="2"/>
      <c r="AP1338" s="2"/>
      <c r="AQ1338" s="2"/>
      <c r="AR1338" s="2"/>
      <c r="AS1338" s="2"/>
      <c r="AT1338" s="2"/>
      <c r="AU1338" s="2"/>
      <c r="AV1338" s="2"/>
      <c r="AW1338" s="2"/>
      <c r="AX1338" s="2"/>
      <c r="AY1338" s="2"/>
      <c r="AZ1338" s="2"/>
      <c r="BA1338" s="2"/>
      <c r="BB1338" s="2"/>
      <c r="BC1338" s="2"/>
      <c r="BD1338" s="2"/>
      <c r="BE1338" s="2"/>
      <c r="BF1338" s="2"/>
      <c r="BG1338" s="2"/>
      <c r="BH1338" s="2"/>
      <c r="BI1338" s="2"/>
      <c r="BJ1338" s="2"/>
      <c r="BK1338" s="2"/>
      <c r="BL1338" s="2"/>
      <c r="BM1338" s="2"/>
      <c r="BN1338" s="2"/>
      <c r="BO1338" s="2"/>
      <c r="BP1338" s="2"/>
      <c r="BQ1338" s="2"/>
      <c r="BR1338" s="2"/>
      <c r="BS1338" s="2"/>
      <c r="BT1338" s="2"/>
      <c r="BU1338" s="2"/>
      <c r="BV1338" s="2"/>
      <c r="BW1338" s="2"/>
      <c r="BX1338" s="2"/>
      <c r="BY1338" s="2"/>
      <c r="BZ1338" s="2"/>
      <c r="CA1338" s="2"/>
      <c r="CB1338" s="2"/>
      <c r="CC1338" s="2"/>
      <c r="CD1338" s="2"/>
      <c r="CE1338" s="2"/>
      <c r="CF1338" s="2"/>
      <c r="CG1338" s="2"/>
      <c r="CH1338" s="2"/>
      <c r="CI1338" s="2"/>
      <c r="CJ1338" s="2"/>
      <c r="CK1338" s="2"/>
      <c r="CL1338" s="2"/>
      <c r="CM1338" s="2"/>
      <c r="CN1338" s="2"/>
      <c r="CO1338" s="2"/>
      <c r="CP1338" s="2"/>
      <c r="CQ1338" s="2"/>
      <c r="CR1338" s="2"/>
      <c r="CS1338" s="2"/>
      <c r="CT1338" s="2"/>
      <c r="CU1338" s="2"/>
      <c r="CV1338" s="2"/>
      <c r="CW1338" s="2"/>
      <c r="CX1338" s="2"/>
      <c r="CY1338" s="2"/>
      <c r="CZ1338" s="2"/>
      <c r="DA1338" s="2"/>
      <c r="DB1338" s="2"/>
      <c r="DC1338" s="2"/>
      <c r="DD1338" s="2"/>
      <c r="DE1338" s="2"/>
      <c r="DF1338" s="2"/>
      <c r="DG1338" s="2"/>
      <c r="DH1338" s="2"/>
      <c r="DI1338" s="2"/>
      <c r="DJ1338" s="2"/>
      <c r="DK1338" s="2"/>
      <c r="DL1338" s="2"/>
      <c r="DM1338" s="2"/>
      <c r="DN1338" s="2"/>
      <c r="DO1338" s="2"/>
      <c r="DP1338" s="2"/>
    </row>
    <row r="1339" spans="9:120" ht="9.9499999999999993" customHeight="1">
      <c r="I1339" s="2"/>
      <c r="J1339" s="2"/>
      <c r="K1339" s="2"/>
      <c r="L1339" s="2"/>
      <c r="M1339" s="2"/>
      <c r="N1339" s="2"/>
      <c r="O1339" s="2"/>
      <c r="P1339" s="2"/>
      <c r="Q1339" s="2"/>
      <c r="R1339" s="2"/>
      <c r="S1339" s="2"/>
      <c r="T1339" s="2"/>
      <c r="U1339" s="2"/>
      <c r="V1339" s="2"/>
      <c r="W1339" s="2"/>
      <c r="X1339" s="2"/>
      <c r="Y1339" s="2"/>
      <c r="Z1339" s="2"/>
      <c r="AA1339" s="2"/>
      <c r="AB1339" s="2"/>
      <c r="AC1339" s="2"/>
      <c r="AD1339" s="2"/>
      <c r="AE1339" s="2"/>
      <c r="AF1339" s="2"/>
      <c r="AG1339" s="2"/>
      <c r="AH1339" s="2"/>
      <c r="AI1339" s="2"/>
      <c r="AJ1339" s="2"/>
      <c r="AK1339" s="2"/>
      <c r="AL1339" s="2"/>
      <c r="AM1339" s="2"/>
      <c r="AN1339" s="2"/>
      <c r="AO1339" s="2"/>
      <c r="AP1339" s="2"/>
      <c r="AQ1339" s="2"/>
      <c r="AR1339" s="2"/>
      <c r="AS1339" s="2"/>
      <c r="AT1339" s="2"/>
      <c r="AU1339" s="2"/>
      <c r="AV1339" s="2"/>
      <c r="AW1339" s="2"/>
      <c r="AX1339" s="2"/>
      <c r="AY1339" s="2"/>
      <c r="AZ1339" s="2"/>
      <c r="BA1339" s="2"/>
      <c r="BB1339" s="2"/>
      <c r="BC1339" s="2"/>
      <c r="BD1339" s="2"/>
      <c r="BE1339" s="2"/>
      <c r="BF1339" s="2"/>
      <c r="BG1339" s="2"/>
      <c r="BH1339" s="2"/>
      <c r="BI1339" s="2"/>
      <c r="BJ1339" s="2"/>
      <c r="BK1339" s="2"/>
      <c r="BL1339" s="2"/>
      <c r="BM1339" s="2"/>
      <c r="BN1339" s="2"/>
      <c r="BO1339" s="2"/>
      <c r="BP1339" s="2"/>
      <c r="BQ1339" s="2"/>
      <c r="BR1339" s="2"/>
      <c r="BS1339" s="2"/>
      <c r="BT1339" s="2"/>
      <c r="BU1339" s="2"/>
      <c r="BV1339" s="2"/>
      <c r="BW1339" s="2"/>
      <c r="BX1339" s="2"/>
      <c r="BY1339" s="2"/>
      <c r="BZ1339" s="2"/>
      <c r="CA1339" s="2"/>
      <c r="CB1339" s="2"/>
      <c r="CC1339" s="2"/>
      <c r="CD1339" s="2"/>
      <c r="CE1339" s="2"/>
      <c r="CF1339" s="2"/>
      <c r="CG1339" s="2"/>
      <c r="CH1339" s="2"/>
      <c r="CI1339" s="2"/>
      <c r="CJ1339" s="2"/>
      <c r="CK1339" s="2"/>
      <c r="CL1339" s="2"/>
      <c r="CM1339" s="2"/>
      <c r="CN1339" s="2"/>
      <c r="CO1339" s="2"/>
      <c r="CP1339" s="2"/>
      <c r="CQ1339" s="2"/>
      <c r="CR1339" s="2"/>
      <c r="CS1339" s="2"/>
      <c r="CT1339" s="2"/>
      <c r="CU1339" s="2"/>
      <c r="CV1339" s="2"/>
      <c r="CW1339" s="2"/>
      <c r="CX1339" s="2"/>
      <c r="CY1339" s="2"/>
      <c r="CZ1339" s="2"/>
      <c r="DA1339" s="2"/>
      <c r="DB1339" s="2"/>
      <c r="DC1339" s="2"/>
      <c r="DD1339" s="2"/>
      <c r="DE1339" s="2"/>
      <c r="DF1339" s="2"/>
      <c r="DG1339" s="2"/>
      <c r="DH1339" s="2"/>
      <c r="DI1339" s="2"/>
      <c r="DJ1339" s="2"/>
      <c r="DK1339" s="2"/>
      <c r="DL1339" s="2"/>
      <c r="DM1339" s="2"/>
      <c r="DN1339" s="2"/>
      <c r="DO1339" s="2"/>
      <c r="DP1339" s="2"/>
    </row>
    <row r="1340" spans="9:120" ht="9.9499999999999993" customHeight="1">
      <c r="I1340" s="2"/>
      <c r="J1340" s="2"/>
      <c r="K1340" s="2"/>
      <c r="L1340" s="2"/>
      <c r="M1340" s="2"/>
      <c r="N1340" s="2"/>
      <c r="O1340" s="2"/>
      <c r="P1340" s="2"/>
      <c r="Q1340" s="2"/>
      <c r="R1340" s="2"/>
      <c r="S1340" s="2"/>
      <c r="T1340" s="2"/>
      <c r="U1340" s="2"/>
      <c r="V1340" s="2"/>
      <c r="W1340" s="2"/>
      <c r="X1340" s="2"/>
      <c r="Y1340" s="2"/>
      <c r="Z1340" s="2"/>
      <c r="AA1340" s="2"/>
      <c r="AB1340" s="2"/>
      <c r="AC1340" s="2"/>
      <c r="AD1340" s="2"/>
      <c r="AE1340" s="2"/>
      <c r="AF1340" s="2"/>
      <c r="AG1340" s="2"/>
      <c r="AH1340" s="2"/>
      <c r="AI1340" s="2"/>
      <c r="AJ1340" s="2"/>
      <c r="AK1340" s="2"/>
      <c r="AL1340" s="2"/>
      <c r="AM1340" s="2"/>
      <c r="AN1340" s="2"/>
      <c r="AO1340" s="2"/>
      <c r="AP1340" s="2"/>
      <c r="AQ1340" s="2"/>
      <c r="AR1340" s="2"/>
      <c r="AS1340" s="2"/>
      <c r="AT1340" s="2"/>
      <c r="AU1340" s="2"/>
      <c r="AV1340" s="2"/>
      <c r="AW1340" s="2"/>
      <c r="AX1340" s="2"/>
      <c r="AY1340" s="2"/>
      <c r="AZ1340" s="2"/>
      <c r="BA1340" s="2"/>
      <c r="BB1340" s="2"/>
      <c r="BC1340" s="2"/>
      <c r="BD1340" s="2"/>
      <c r="BE1340" s="2"/>
      <c r="BF1340" s="2"/>
      <c r="BG1340" s="2"/>
      <c r="BH1340" s="2"/>
      <c r="BI1340" s="2"/>
      <c r="BJ1340" s="2"/>
      <c r="BK1340" s="2"/>
      <c r="BL1340" s="2"/>
      <c r="BM1340" s="2"/>
      <c r="BN1340" s="2"/>
      <c r="BO1340" s="2"/>
      <c r="BP1340" s="2"/>
      <c r="BQ1340" s="2"/>
      <c r="BR1340" s="2"/>
      <c r="BS1340" s="2"/>
      <c r="BT1340" s="2"/>
      <c r="BU1340" s="2"/>
      <c r="BV1340" s="2"/>
      <c r="BW1340" s="2"/>
      <c r="BX1340" s="2"/>
      <c r="BY1340" s="2"/>
      <c r="BZ1340" s="2"/>
      <c r="CA1340" s="2"/>
      <c r="CB1340" s="2"/>
      <c r="CC1340" s="2"/>
      <c r="CD1340" s="2"/>
      <c r="CE1340" s="2"/>
      <c r="CF1340" s="2"/>
      <c r="CG1340" s="2"/>
      <c r="CH1340" s="2"/>
      <c r="CI1340" s="2"/>
      <c r="CJ1340" s="2"/>
      <c r="CK1340" s="2"/>
      <c r="CL1340" s="2"/>
      <c r="CM1340" s="2"/>
      <c r="CN1340" s="2"/>
      <c r="CO1340" s="2"/>
      <c r="CP1340" s="2"/>
      <c r="CQ1340" s="2"/>
      <c r="CR1340" s="2"/>
      <c r="CS1340" s="2"/>
      <c r="CT1340" s="2"/>
      <c r="CU1340" s="2"/>
      <c r="CV1340" s="2"/>
      <c r="CW1340" s="2"/>
      <c r="CX1340" s="2"/>
      <c r="CY1340" s="2"/>
      <c r="CZ1340" s="2"/>
      <c r="DA1340" s="2"/>
      <c r="DB1340" s="2"/>
      <c r="DC1340" s="2"/>
      <c r="DD1340" s="2"/>
      <c r="DE1340" s="2"/>
      <c r="DF1340" s="2"/>
      <c r="DG1340" s="2"/>
      <c r="DH1340" s="2"/>
      <c r="DI1340" s="2"/>
      <c r="DJ1340" s="2"/>
      <c r="DK1340" s="2"/>
      <c r="DL1340" s="2"/>
      <c r="DM1340" s="2"/>
      <c r="DN1340" s="2"/>
      <c r="DO1340" s="2"/>
      <c r="DP1340" s="2"/>
    </row>
    <row r="1341" spans="9:120" ht="9.9499999999999993" customHeight="1">
      <c r="I1341" s="2"/>
      <c r="J1341" s="2"/>
      <c r="K1341" s="2"/>
      <c r="L1341" s="2"/>
      <c r="M1341" s="2"/>
      <c r="N1341" s="2"/>
      <c r="O1341" s="2"/>
      <c r="P1341" s="2"/>
      <c r="Q1341" s="2"/>
      <c r="R1341" s="2"/>
      <c r="S1341" s="2"/>
      <c r="T1341" s="2"/>
      <c r="U1341" s="2"/>
      <c r="V1341" s="2"/>
      <c r="W1341" s="2"/>
      <c r="X1341" s="2"/>
      <c r="Y1341" s="2"/>
      <c r="Z1341" s="2"/>
      <c r="AA1341" s="2"/>
      <c r="AB1341" s="2"/>
      <c r="AC1341" s="2"/>
      <c r="AD1341" s="2"/>
      <c r="AE1341" s="2"/>
      <c r="AF1341" s="2"/>
      <c r="AG1341" s="2"/>
      <c r="AH1341" s="2"/>
      <c r="AI1341" s="2"/>
      <c r="AJ1341" s="2"/>
      <c r="AK1341" s="2"/>
      <c r="AL1341" s="2"/>
      <c r="AM1341" s="2"/>
      <c r="AN1341" s="2"/>
      <c r="AO1341" s="2"/>
      <c r="AP1341" s="2"/>
      <c r="AQ1341" s="2"/>
      <c r="AR1341" s="2"/>
      <c r="AS1341" s="2"/>
      <c r="AT1341" s="2"/>
      <c r="AU1341" s="2"/>
      <c r="AV1341" s="2"/>
      <c r="AW1341" s="2"/>
      <c r="AX1341" s="2"/>
      <c r="AY1341" s="2"/>
      <c r="AZ1341" s="2"/>
      <c r="BA1341" s="2"/>
      <c r="BB1341" s="2"/>
      <c r="BC1341" s="2"/>
      <c r="BD1341" s="2"/>
      <c r="BE1341" s="2"/>
      <c r="BF1341" s="2"/>
      <c r="BG1341" s="2"/>
      <c r="BH1341" s="2"/>
      <c r="BI1341" s="2"/>
      <c r="BJ1341" s="2"/>
      <c r="BK1341" s="2"/>
      <c r="BL1341" s="2"/>
      <c r="BM1341" s="2"/>
      <c r="BN1341" s="2"/>
      <c r="BO1341" s="2"/>
      <c r="BP1341" s="2"/>
      <c r="BQ1341" s="2"/>
      <c r="BR1341" s="2"/>
      <c r="BS1341" s="2"/>
      <c r="BT1341" s="2"/>
      <c r="BU1341" s="2"/>
      <c r="BV1341" s="2"/>
      <c r="BW1341" s="2"/>
      <c r="BX1341" s="2"/>
      <c r="BY1341" s="2"/>
      <c r="BZ1341" s="2"/>
      <c r="CA1341" s="2"/>
      <c r="CB1341" s="2"/>
      <c r="CC1341" s="2"/>
      <c r="CD1341" s="2"/>
      <c r="CE1341" s="2"/>
      <c r="CF1341" s="2"/>
      <c r="CG1341" s="2"/>
      <c r="CH1341" s="2"/>
      <c r="CI1341" s="2"/>
      <c r="CJ1341" s="2"/>
      <c r="CK1341" s="2"/>
      <c r="CL1341" s="2"/>
      <c r="CM1341" s="2"/>
      <c r="CN1341" s="2"/>
      <c r="CO1341" s="2"/>
      <c r="CP1341" s="2"/>
      <c r="CQ1341" s="2"/>
      <c r="CR1341" s="2"/>
      <c r="CS1341" s="2"/>
      <c r="CT1341" s="2"/>
      <c r="CU1341" s="2"/>
      <c r="CV1341" s="2"/>
      <c r="CW1341" s="2"/>
      <c r="CX1341" s="2"/>
      <c r="CY1341" s="2"/>
      <c r="CZ1341" s="2"/>
      <c r="DA1341" s="2"/>
      <c r="DB1341" s="2"/>
      <c r="DC1341" s="2"/>
      <c r="DD1341" s="2"/>
      <c r="DE1341" s="2"/>
      <c r="DF1341" s="2"/>
      <c r="DG1341" s="2"/>
      <c r="DH1341" s="2"/>
      <c r="DI1341" s="2"/>
      <c r="DJ1341" s="2"/>
      <c r="DK1341" s="2"/>
      <c r="DL1341" s="2"/>
      <c r="DM1341" s="2"/>
      <c r="DN1341" s="2"/>
      <c r="DO1341" s="2"/>
      <c r="DP1341" s="2"/>
    </row>
    <row r="1342" spans="9:120" ht="9.9499999999999993" customHeight="1">
      <c r="I1342" s="2"/>
      <c r="J1342" s="2"/>
      <c r="K1342" s="2"/>
      <c r="L1342" s="2"/>
      <c r="M1342" s="2"/>
      <c r="N1342" s="2"/>
      <c r="O1342" s="2"/>
      <c r="P1342" s="2"/>
      <c r="Q1342" s="2"/>
      <c r="R1342" s="2"/>
      <c r="S1342" s="2"/>
      <c r="T1342" s="2"/>
      <c r="U1342" s="2"/>
      <c r="V1342" s="2"/>
      <c r="W1342" s="2"/>
      <c r="X1342" s="2"/>
      <c r="Y1342" s="2"/>
      <c r="Z1342" s="2"/>
      <c r="AA1342" s="2"/>
      <c r="AB1342" s="2"/>
      <c r="AC1342" s="2"/>
      <c r="AD1342" s="2"/>
      <c r="AE1342" s="2"/>
      <c r="AF1342" s="2"/>
      <c r="AG1342" s="2"/>
      <c r="AH1342" s="2"/>
      <c r="AI1342" s="2"/>
      <c r="AJ1342" s="2"/>
      <c r="AK1342" s="2"/>
      <c r="AL1342" s="2"/>
      <c r="AM1342" s="2"/>
      <c r="AN1342" s="2"/>
      <c r="AO1342" s="2"/>
      <c r="AP1342" s="2"/>
      <c r="AQ1342" s="2"/>
      <c r="AR1342" s="2"/>
      <c r="AS1342" s="2"/>
      <c r="AT1342" s="2"/>
      <c r="AU1342" s="2"/>
      <c r="AV1342" s="2"/>
      <c r="AW1342" s="2"/>
      <c r="AX1342" s="2"/>
      <c r="AY1342" s="2"/>
      <c r="AZ1342" s="2"/>
      <c r="BA1342" s="2"/>
      <c r="BB1342" s="2"/>
      <c r="BC1342" s="2"/>
      <c r="BD1342" s="2"/>
      <c r="BE1342" s="2"/>
      <c r="BF1342" s="2"/>
      <c r="BG1342" s="2"/>
      <c r="BH1342" s="2"/>
      <c r="BI1342" s="2"/>
      <c r="BJ1342" s="2"/>
      <c r="BK1342" s="2"/>
      <c r="BL1342" s="2"/>
      <c r="BM1342" s="2"/>
      <c r="BN1342" s="2"/>
      <c r="BO1342" s="2"/>
      <c r="BP1342" s="2"/>
      <c r="BQ1342" s="2"/>
      <c r="BR1342" s="2"/>
      <c r="BS1342" s="2"/>
      <c r="BT1342" s="2"/>
      <c r="BU1342" s="2"/>
      <c r="BV1342" s="2"/>
      <c r="BW1342" s="2"/>
      <c r="BX1342" s="2"/>
      <c r="BY1342" s="2"/>
      <c r="BZ1342" s="2"/>
      <c r="CA1342" s="2"/>
      <c r="CB1342" s="2"/>
      <c r="CC1342" s="2"/>
      <c r="CD1342" s="2"/>
      <c r="CE1342" s="2"/>
      <c r="CF1342" s="2"/>
      <c r="CG1342" s="2"/>
      <c r="CH1342" s="2"/>
      <c r="CI1342" s="2"/>
      <c r="CJ1342" s="2"/>
      <c r="CK1342" s="2"/>
      <c r="CL1342" s="2"/>
      <c r="CM1342" s="2"/>
      <c r="CN1342" s="2"/>
      <c r="CO1342" s="2"/>
      <c r="CP1342" s="2"/>
      <c r="CQ1342" s="2"/>
      <c r="CR1342" s="2"/>
      <c r="CS1342" s="2"/>
      <c r="CT1342" s="2"/>
      <c r="CU1342" s="2"/>
      <c r="CV1342" s="2"/>
      <c r="CW1342" s="2"/>
      <c r="CX1342" s="2"/>
      <c r="CY1342" s="2"/>
      <c r="CZ1342" s="2"/>
      <c r="DA1342" s="2"/>
      <c r="DB1342" s="2"/>
      <c r="DC1342" s="2"/>
      <c r="DD1342" s="2"/>
      <c r="DE1342" s="2"/>
      <c r="DF1342" s="2"/>
      <c r="DG1342" s="2"/>
      <c r="DH1342" s="2"/>
      <c r="DI1342" s="2"/>
      <c r="DJ1342" s="2"/>
      <c r="DK1342" s="2"/>
      <c r="DL1342" s="2"/>
      <c r="DM1342" s="2"/>
      <c r="DN1342" s="2"/>
      <c r="DO1342" s="2"/>
      <c r="DP1342" s="2"/>
    </row>
    <row r="1343" spans="9:120" ht="9.9499999999999993" customHeight="1">
      <c r="I1343" s="2"/>
      <c r="J1343" s="2"/>
      <c r="K1343" s="2"/>
      <c r="L1343" s="2"/>
      <c r="M1343" s="2"/>
      <c r="N1343" s="2"/>
      <c r="O1343" s="2"/>
      <c r="P1343" s="2"/>
      <c r="Q1343" s="2"/>
      <c r="R1343" s="2"/>
      <c r="S1343" s="2"/>
      <c r="T1343" s="2"/>
      <c r="U1343" s="2"/>
      <c r="V1343" s="2"/>
      <c r="W1343" s="2"/>
      <c r="X1343" s="2"/>
      <c r="Y1343" s="2"/>
      <c r="Z1343" s="2"/>
      <c r="AA1343" s="2"/>
      <c r="AB1343" s="2"/>
      <c r="AC1343" s="2"/>
      <c r="AD1343" s="2"/>
      <c r="AE1343" s="2"/>
      <c r="AF1343" s="2"/>
      <c r="AG1343" s="2"/>
      <c r="AH1343" s="2"/>
      <c r="AI1343" s="2"/>
      <c r="AJ1343" s="2"/>
      <c r="AK1343" s="2"/>
      <c r="AL1343" s="2"/>
      <c r="AM1343" s="2"/>
      <c r="AN1343" s="2"/>
      <c r="AO1343" s="2"/>
      <c r="AP1343" s="2"/>
      <c r="AQ1343" s="2"/>
      <c r="AR1343" s="2"/>
      <c r="AS1343" s="2"/>
      <c r="AT1343" s="2"/>
      <c r="AU1343" s="2"/>
      <c r="AV1343" s="2"/>
      <c r="AW1343" s="2"/>
      <c r="AX1343" s="2"/>
      <c r="AY1343" s="2"/>
      <c r="AZ1343" s="2"/>
      <c r="BA1343" s="2"/>
      <c r="BB1343" s="2"/>
      <c r="BC1343" s="2"/>
      <c r="BD1343" s="2"/>
      <c r="BE1343" s="2"/>
      <c r="BF1343" s="2"/>
      <c r="BG1343" s="2"/>
      <c r="BH1343" s="2"/>
      <c r="BI1343" s="2"/>
      <c r="BJ1343" s="2"/>
      <c r="BK1343" s="2"/>
      <c r="BL1343" s="2"/>
      <c r="BM1343" s="2"/>
      <c r="BN1343" s="2"/>
      <c r="BO1343" s="2"/>
      <c r="BP1343" s="2"/>
      <c r="BQ1343" s="2"/>
      <c r="BR1343" s="2"/>
      <c r="BS1343" s="2"/>
      <c r="BT1343" s="2"/>
      <c r="BU1343" s="2"/>
      <c r="BV1343" s="2"/>
      <c r="BW1343" s="2"/>
      <c r="BX1343" s="2"/>
      <c r="BY1343" s="2"/>
      <c r="BZ1343" s="2"/>
      <c r="CA1343" s="2"/>
      <c r="CB1343" s="2"/>
      <c r="CC1343" s="2"/>
      <c r="CD1343" s="2"/>
      <c r="CE1343" s="2"/>
      <c r="CF1343" s="2"/>
      <c r="CG1343" s="2"/>
      <c r="CH1343" s="2"/>
      <c r="CI1343" s="2"/>
      <c r="CJ1343" s="2"/>
      <c r="CK1343" s="2"/>
      <c r="CL1343" s="2"/>
      <c r="CM1343" s="2"/>
      <c r="CN1343" s="2"/>
      <c r="CO1343" s="2"/>
      <c r="CP1343" s="2"/>
      <c r="CQ1343" s="2"/>
      <c r="CR1343" s="2"/>
      <c r="CS1343" s="2"/>
      <c r="CT1343" s="2"/>
      <c r="CU1343" s="2"/>
      <c r="CV1343" s="2"/>
      <c r="CW1343" s="2"/>
      <c r="CX1343" s="2"/>
      <c r="CY1343" s="2"/>
      <c r="CZ1343" s="2"/>
      <c r="DA1343" s="2"/>
      <c r="DB1343" s="2"/>
      <c r="DC1343" s="2"/>
      <c r="DD1343" s="2"/>
      <c r="DE1343" s="2"/>
      <c r="DF1343" s="2"/>
      <c r="DG1343" s="2"/>
      <c r="DH1343" s="2"/>
      <c r="DI1343" s="2"/>
      <c r="DJ1343" s="2"/>
      <c r="DK1343" s="2"/>
      <c r="DL1343" s="2"/>
      <c r="DM1343" s="2"/>
      <c r="DN1343" s="2"/>
      <c r="DO1343" s="2"/>
      <c r="DP1343" s="2"/>
    </row>
    <row r="1344" spans="9:120" ht="9.9499999999999993" customHeight="1">
      <c r="I1344" s="2"/>
      <c r="J1344" s="2"/>
      <c r="K1344" s="2"/>
      <c r="L1344" s="2"/>
      <c r="M1344" s="2"/>
      <c r="N1344" s="2"/>
      <c r="O1344" s="2"/>
      <c r="P1344" s="2"/>
      <c r="Q1344" s="2"/>
      <c r="R1344" s="2"/>
      <c r="S1344" s="2"/>
      <c r="T1344" s="2"/>
      <c r="U1344" s="2"/>
      <c r="V1344" s="2"/>
      <c r="W1344" s="2"/>
      <c r="X1344" s="2"/>
      <c r="Y1344" s="2"/>
      <c r="Z1344" s="2"/>
      <c r="AA1344" s="2"/>
      <c r="AB1344" s="2"/>
      <c r="AC1344" s="2"/>
      <c r="AD1344" s="2"/>
      <c r="AE1344" s="2"/>
      <c r="AF1344" s="2"/>
      <c r="AG1344" s="2"/>
      <c r="AH1344" s="2"/>
      <c r="AI1344" s="2"/>
      <c r="AJ1344" s="2"/>
      <c r="AK1344" s="2"/>
      <c r="AL1344" s="2"/>
      <c r="AM1344" s="2"/>
      <c r="AN1344" s="2"/>
      <c r="AO1344" s="2"/>
      <c r="AP1344" s="2"/>
      <c r="AQ1344" s="2"/>
      <c r="AR1344" s="2"/>
      <c r="AS1344" s="2"/>
      <c r="AT1344" s="2"/>
      <c r="AU1344" s="2"/>
      <c r="AV1344" s="2"/>
      <c r="AW1344" s="2"/>
      <c r="AX1344" s="2"/>
      <c r="AY1344" s="2"/>
      <c r="AZ1344" s="2"/>
      <c r="BA1344" s="2"/>
      <c r="BB1344" s="2"/>
      <c r="BC1344" s="2"/>
      <c r="BD1344" s="2"/>
      <c r="BE1344" s="2"/>
      <c r="BF1344" s="2"/>
      <c r="BG1344" s="2"/>
      <c r="BH1344" s="2"/>
      <c r="BI1344" s="2"/>
      <c r="BJ1344" s="2"/>
      <c r="BK1344" s="2"/>
      <c r="BL1344" s="2"/>
      <c r="BM1344" s="2"/>
      <c r="BN1344" s="2"/>
      <c r="BO1344" s="2"/>
      <c r="BP1344" s="2"/>
      <c r="BQ1344" s="2"/>
      <c r="BR1344" s="2"/>
      <c r="BS1344" s="2"/>
      <c r="BT1344" s="2"/>
      <c r="BU1344" s="2"/>
      <c r="BV1344" s="2"/>
      <c r="BW1344" s="2"/>
      <c r="BX1344" s="2"/>
      <c r="BY1344" s="2"/>
      <c r="BZ1344" s="2"/>
      <c r="CA1344" s="2"/>
      <c r="CB1344" s="2"/>
      <c r="CC1344" s="2"/>
      <c r="CD1344" s="2"/>
      <c r="CE1344" s="2"/>
      <c r="CF1344" s="2"/>
      <c r="CG1344" s="2"/>
      <c r="CH1344" s="2"/>
      <c r="CI1344" s="2"/>
      <c r="CJ1344" s="2"/>
      <c r="CK1344" s="2"/>
      <c r="CL1344" s="2"/>
      <c r="CM1344" s="2"/>
      <c r="CN1344" s="2"/>
      <c r="CO1344" s="2"/>
      <c r="CP1344" s="2"/>
      <c r="CQ1344" s="2"/>
      <c r="CR1344" s="2"/>
      <c r="CS1344" s="2"/>
      <c r="CT1344" s="2"/>
      <c r="CU1344" s="2"/>
      <c r="CV1344" s="2"/>
      <c r="CW1344" s="2"/>
      <c r="CX1344" s="2"/>
      <c r="CY1344" s="2"/>
      <c r="CZ1344" s="2"/>
      <c r="DA1344" s="2"/>
      <c r="DB1344" s="2"/>
      <c r="DC1344" s="2"/>
      <c r="DD1344" s="2"/>
      <c r="DE1344" s="2"/>
      <c r="DF1344" s="2"/>
      <c r="DG1344" s="2"/>
      <c r="DH1344" s="2"/>
      <c r="DI1344" s="2"/>
      <c r="DJ1344" s="2"/>
      <c r="DK1344" s="2"/>
      <c r="DL1344" s="2"/>
      <c r="DM1344" s="2"/>
      <c r="DN1344" s="2"/>
      <c r="DO1344" s="2"/>
      <c r="DP1344" s="2"/>
    </row>
    <row r="1345" spans="9:120" ht="9.9499999999999993" customHeight="1">
      <c r="I1345" s="2"/>
      <c r="J1345" s="2"/>
      <c r="K1345" s="2"/>
      <c r="L1345" s="2"/>
      <c r="M1345" s="2"/>
      <c r="N1345" s="2"/>
      <c r="O1345" s="2"/>
      <c r="P1345" s="2"/>
      <c r="Q1345" s="2"/>
      <c r="R1345" s="2"/>
      <c r="S1345" s="2"/>
      <c r="T1345" s="2"/>
      <c r="U1345" s="2"/>
      <c r="V1345" s="2"/>
      <c r="W1345" s="2"/>
      <c r="X1345" s="2"/>
      <c r="Y1345" s="2"/>
      <c r="Z1345" s="2"/>
      <c r="AA1345" s="2"/>
      <c r="AB1345" s="2"/>
      <c r="AC1345" s="2"/>
      <c r="AD1345" s="2"/>
      <c r="AE1345" s="2"/>
      <c r="AF1345" s="2"/>
      <c r="AG1345" s="2"/>
      <c r="AH1345" s="2"/>
      <c r="AI1345" s="2"/>
      <c r="AJ1345" s="2"/>
      <c r="AK1345" s="2"/>
      <c r="AL1345" s="2"/>
      <c r="AM1345" s="2"/>
      <c r="AN1345" s="2"/>
      <c r="AO1345" s="2"/>
      <c r="AP1345" s="2"/>
      <c r="AQ1345" s="2"/>
      <c r="AR1345" s="2"/>
      <c r="AS1345" s="2"/>
      <c r="AT1345" s="2"/>
      <c r="AU1345" s="2"/>
      <c r="AV1345" s="2"/>
      <c r="AW1345" s="2"/>
      <c r="AX1345" s="2"/>
      <c r="AY1345" s="2"/>
      <c r="AZ1345" s="2"/>
      <c r="BA1345" s="2"/>
      <c r="BB1345" s="2"/>
      <c r="BC1345" s="2"/>
      <c r="BD1345" s="2"/>
      <c r="BE1345" s="2"/>
      <c r="BF1345" s="2"/>
      <c r="BG1345" s="2"/>
      <c r="BH1345" s="2"/>
      <c r="BI1345" s="2"/>
      <c r="BJ1345" s="2"/>
      <c r="BK1345" s="2"/>
      <c r="BL1345" s="2"/>
      <c r="BM1345" s="2"/>
      <c r="BN1345" s="2"/>
      <c r="BO1345" s="2"/>
      <c r="BP1345" s="2"/>
      <c r="BQ1345" s="2"/>
      <c r="BR1345" s="2"/>
      <c r="BS1345" s="2"/>
      <c r="BT1345" s="2"/>
      <c r="BU1345" s="2"/>
      <c r="BV1345" s="2"/>
      <c r="BW1345" s="2"/>
      <c r="BX1345" s="2"/>
      <c r="BY1345" s="2"/>
      <c r="BZ1345" s="2"/>
      <c r="CA1345" s="2"/>
      <c r="CB1345" s="2"/>
      <c r="CC1345" s="2"/>
      <c r="CD1345" s="2"/>
      <c r="CE1345" s="2"/>
      <c r="CF1345" s="2"/>
      <c r="CG1345" s="2"/>
      <c r="CH1345" s="2"/>
      <c r="CI1345" s="2"/>
      <c r="CJ1345" s="2"/>
      <c r="CK1345" s="2"/>
      <c r="CL1345" s="2"/>
      <c r="CM1345" s="2"/>
      <c r="CN1345" s="2"/>
      <c r="CO1345" s="2"/>
      <c r="CP1345" s="2"/>
      <c r="CQ1345" s="2"/>
      <c r="CR1345" s="2"/>
      <c r="CS1345" s="2"/>
      <c r="CT1345" s="2"/>
      <c r="CU1345" s="2"/>
      <c r="CV1345" s="2"/>
      <c r="CW1345" s="2"/>
      <c r="CX1345" s="2"/>
      <c r="CY1345" s="2"/>
      <c r="CZ1345" s="2"/>
      <c r="DA1345" s="2"/>
      <c r="DB1345" s="2"/>
      <c r="DC1345" s="2"/>
      <c r="DD1345" s="2"/>
      <c r="DE1345" s="2"/>
      <c r="DF1345" s="2"/>
      <c r="DG1345" s="2"/>
      <c r="DH1345" s="2"/>
      <c r="DI1345" s="2"/>
      <c r="DJ1345" s="2"/>
      <c r="DK1345" s="2"/>
      <c r="DL1345" s="2"/>
      <c r="DM1345" s="2"/>
      <c r="DN1345" s="2"/>
      <c r="DO1345" s="2"/>
      <c r="DP1345" s="2"/>
    </row>
    <row r="1346" spans="9:120" ht="9.9499999999999993" customHeight="1">
      <c r="I1346" s="2"/>
      <c r="J1346" s="2"/>
      <c r="K1346" s="2"/>
      <c r="L1346" s="2"/>
      <c r="M1346" s="2"/>
      <c r="N1346" s="2"/>
      <c r="O1346" s="2"/>
      <c r="P1346" s="2"/>
      <c r="Q1346" s="2"/>
      <c r="R1346" s="2"/>
      <c r="S1346" s="2"/>
      <c r="T1346" s="2"/>
      <c r="U1346" s="2"/>
      <c r="V1346" s="2"/>
      <c r="W1346" s="2"/>
      <c r="X1346" s="2"/>
      <c r="Y1346" s="2"/>
      <c r="Z1346" s="2"/>
      <c r="AA1346" s="2"/>
      <c r="AB1346" s="2"/>
      <c r="AC1346" s="2"/>
      <c r="AD1346" s="2"/>
      <c r="AE1346" s="2"/>
      <c r="AF1346" s="2"/>
      <c r="AG1346" s="2"/>
      <c r="AH1346" s="2"/>
      <c r="AI1346" s="2"/>
      <c r="AJ1346" s="2"/>
      <c r="AK1346" s="2"/>
      <c r="AL1346" s="2"/>
      <c r="AM1346" s="2"/>
      <c r="AN1346" s="2"/>
      <c r="AO1346" s="2"/>
      <c r="AP1346" s="2"/>
      <c r="AQ1346" s="2"/>
      <c r="AR1346" s="2"/>
      <c r="AS1346" s="2"/>
      <c r="AT1346" s="2"/>
      <c r="AU1346" s="2"/>
      <c r="AV1346" s="2"/>
      <c r="AW1346" s="2"/>
      <c r="AX1346" s="2"/>
      <c r="AY1346" s="2"/>
      <c r="AZ1346" s="2"/>
      <c r="BA1346" s="2"/>
      <c r="BB1346" s="2"/>
      <c r="BC1346" s="2"/>
      <c r="BD1346" s="2"/>
      <c r="BE1346" s="2"/>
      <c r="BF1346" s="2"/>
      <c r="BG1346" s="2"/>
      <c r="BH1346" s="2"/>
      <c r="BI1346" s="2"/>
      <c r="BJ1346" s="2"/>
      <c r="BK1346" s="2"/>
      <c r="BL1346" s="2"/>
      <c r="BM1346" s="2"/>
      <c r="BN1346" s="2"/>
      <c r="BO1346" s="2"/>
      <c r="BP1346" s="2"/>
      <c r="BQ1346" s="2"/>
      <c r="BR1346" s="2"/>
      <c r="BS1346" s="2"/>
      <c r="BT1346" s="2"/>
      <c r="BU1346" s="2"/>
      <c r="BV1346" s="2"/>
      <c r="BW1346" s="2"/>
      <c r="BX1346" s="2"/>
      <c r="BY1346" s="2"/>
      <c r="BZ1346" s="2"/>
      <c r="CA1346" s="2"/>
      <c r="CB1346" s="2"/>
      <c r="CC1346" s="2"/>
      <c r="CD1346" s="2"/>
      <c r="CE1346" s="2"/>
      <c r="CF1346" s="2"/>
      <c r="CG1346" s="2"/>
      <c r="CH1346" s="2"/>
      <c r="CI1346" s="2"/>
      <c r="CJ1346" s="2"/>
      <c r="CK1346" s="2"/>
      <c r="CL1346" s="2"/>
      <c r="CM1346" s="2"/>
      <c r="CN1346" s="2"/>
      <c r="CO1346" s="2"/>
      <c r="CP1346" s="2"/>
      <c r="CQ1346" s="2"/>
      <c r="CR1346" s="2"/>
      <c r="CS1346" s="2"/>
      <c r="CT1346" s="2"/>
      <c r="CU1346" s="2"/>
      <c r="CV1346" s="2"/>
      <c r="CW1346" s="2"/>
      <c r="CX1346" s="2"/>
      <c r="CY1346" s="2"/>
      <c r="CZ1346" s="2"/>
      <c r="DA1346" s="2"/>
      <c r="DB1346" s="2"/>
      <c r="DC1346" s="2"/>
      <c r="DD1346" s="2"/>
      <c r="DE1346" s="2"/>
      <c r="DF1346" s="2"/>
      <c r="DG1346" s="2"/>
      <c r="DH1346" s="2"/>
      <c r="DI1346" s="2"/>
      <c r="DJ1346" s="2"/>
      <c r="DK1346" s="2"/>
      <c r="DL1346" s="2"/>
      <c r="DM1346" s="2"/>
      <c r="DN1346" s="2"/>
      <c r="DO1346" s="2"/>
      <c r="DP1346" s="2"/>
    </row>
    <row r="1347" spans="9:120" ht="9.9499999999999993" customHeight="1">
      <c r="I1347" s="2"/>
      <c r="J1347" s="2"/>
      <c r="K1347" s="2"/>
      <c r="L1347" s="2"/>
      <c r="M1347" s="2"/>
      <c r="N1347" s="2"/>
      <c r="O1347" s="2"/>
      <c r="P1347" s="2"/>
      <c r="Q1347" s="2"/>
      <c r="R1347" s="2"/>
      <c r="S1347" s="2"/>
      <c r="T1347" s="2"/>
      <c r="U1347" s="2"/>
      <c r="V1347" s="2"/>
      <c r="W1347" s="2"/>
      <c r="X1347" s="2"/>
      <c r="Y1347" s="2"/>
      <c r="Z1347" s="2"/>
      <c r="AA1347" s="2"/>
      <c r="AB1347" s="2"/>
      <c r="AC1347" s="2"/>
      <c r="AD1347" s="2"/>
      <c r="AE1347" s="2"/>
      <c r="AF1347" s="2"/>
      <c r="AG1347" s="2"/>
      <c r="AH1347" s="2"/>
      <c r="AI1347" s="2"/>
      <c r="AJ1347" s="2"/>
      <c r="AK1347" s="2"/>
      <c r="AL1347" s="2"/>
      <c r="AM1347" s="2"/>
      <c r="AN1347" s="2"/>
      <c r="AO1347" s="2"/>
      <c r="AP1347" s="2"/>
      <c r="AQ1347" s="2"/>
      <c r="AR1347" s="2"/>
      <c r="AS1347" s="2"/>
      <c r="AT1347" s="2"/>
      <c r="AU1347" s="2"/>
      <c r="AV1347" s="2"/>
      <c r="AW1347" s="2"/>
      <c r="AX1347" s="2"/>
      <c r="AY1347" s="2"/>
      <c r="AZ1347" s="2"/>
      <c r="BA1347" s="2"/>
      <c r="BB1347" s="2"/>
      <c r="BC1347" s="2"/>
      <c r="BD1347" s="2"/>
      <c r="BE1347" s="2"/>
      <c r="BF1347" s="2"/>
      <c r="BG1347" s="2"/>
      <c r="BH1347" s="2"/>
      <c r="BI1347" s="2"/>
      <c r="BJ1347" s="2"/>
      <c r="BK1347" s="2"/>
      <c r="BL1347" s="2"/>
      <c r="BM1347" s="2"/>
      <c r="BN1347" s="2"/>
      <c r="BO1347" s="2"/>
      <c r="BP1347" s="2"/>
      <c r="BQ1347" s="2"/>
      <c r="BR1347" s="2"/>
      <c r="BS1347" s="2"/>
      <c r="BT1347" s="2"/>
      <c r="BU1347" s="2"/>
      <c r="BV1347" s="2"/>
      <c r="BW1347" s="2"/>
      <c r="BX1347" s="2"/>
      <c r="BY1347" s="2"/>
      <c r="BZ1347" s="2"/>
      <c r="CA1347" s="2"/>
      <c r="CB1347" s="2"/>
      <c r="CC1347" s="2"/>
      <c r="CD1347" s="2"/>
      <c r="CE1347" s="2"/>
      <c r="CF1347" s="2"/>
      <c r="CG1347" s="2"/>
      <c r="CH1347" s="2"/>
      <c r="CI1347" s="2"/>
      <c r="CJ1347" s="2"/>
      <c r="CK1347" s="2"/>
      <c r="CL1347" s="2"/>
      <c r="CM1347" s="2"/>
      <c r="CN1347" s="2"/>
      <c r="CO1347" s="2"/>
      <c r="CP1347" s="2"/>
      <c r="CQ1347" s="2"/>
      <c r="CR1347" s="2"/>
      <c r="CS1347" s="2"/>
      <c r="CT1347" s="2"/>
      <c r="CU1347" s="2"/>
      <c r="CV1347" s="2"/>
      <c r="CW1347" s="2"/>
      <c r="CX1347" s="2"/>
      <c r="CY1347" s="2"/>
      <c r="CZ1347" s="2"/>
      <c r="DA1347" s="2"/>
      <c r="DB1347" s="2"/>
      <c r="DC1347" s="2"/>
      <c r="DD1347" s="2"/>
      <c r="DE1347" s="2"/>
      <c r="DF1347" s="2"/>
      <c r="DG1347" s="2"/>
      <c r="DH1347" s="2"/>
      <c r="DI1347" s="2"/>
      <c r="DJ1347" s="2"/>
      <c r="DK1347" s="2"/>
      <c r="DL1347" s="2"/>
      <c r="DM1347" s="2"/>
      <c r="DN1347" s="2"/>
      <c r="DO1347" s="2"/>
      <c r="DP1347" s="2"/>
    </row>
    <row r="1348" spans="9:120" ht="9.9499999999999993" customHeight="1">
      <c r="I1348" s="2"/>
      <c r="J1348" s="2"/>
      <c r="K1348" s="2"/>
      <c r="L1348" s="2"/>
      <c r="M1348" s="2"/>
      <c r="N1348" s="2"/>
      <c r="O1348" s="2"/>
      <c r="P1348" s="2"/>
      <c r="Q1348" s="2"/>
      <c r="R1348" s="2"/>
      <c r="S1348" s="2"/>
      <c r="T1348" s="2"/>
      <c r="U1348" s="2"/>
      <c r="V1348" s="2"/>
      <c r="W1348" s="2"/>
      <c r="X1348" s="2"/>
      <c r="Y1348" s="2"/>
      <c r="Z1348" s="2"/>
      <c r="AA1348" s="2"/>
      <c r="AB1348" s="2"/>
      <c r="AC1348" s="2"/>
      <c r="AD1348" s="2"/>
      <c r="AE1348" s="2"/>
      <c r="AF1348" s="2"/>
      <c r="AG1348" s="2"/>
      <c r="AH1348" s="2"/>
      <c r="AI1348" s="2"/>
      <c r="AJ1348" s="2"/>
      <c r="AK1348" s="2"/>
      <c r="AL1348" s="2"/>
      <c r="AM1348" s="2"/>
      <c r="AN1348" s="2"/>
      <c r="AO1348" s="2"/>
      <c r="AP1348" s="2"/>
      <c r="AQ1348" s="2"/>
      <c r="AR1348" s="2"/>
      <c r="AS1348" s="2"/>
      <c r="AT1348" s="2"/>
      <c r="AU1348" s="2"/>
      <c r="AV1348" s="2"/>
      <c r="AW1348" s="2"/>
      <c r="AX1348" s="2"/>
      <c r="AY1348" s="2"/>
      <c r="AZ1348" s="2"/>
      <c r="BA1348" s="2"/>
      <c r="BB1348" s="2"/>
      <c r="BC1348" s="2"/>
      <c r="BD1348" s="2"/>
      <c r="BE1348" s="2"/>
      <c r="BF1348" s="2"/>
      <c r="BG1348" s="2"/>
      <c r="BH1348" s="2"/>
      <c r="BI1348" s="2"/>
      <c r="BJ1348" s="2"/>
      <c r="BK1348" s="2"/>
      <c r="BL1348" s="2"/>
      <c r="BM1348" s="2"/>
      <c r="BN1348" s="2"/>
      <c r="BO1348" s="2"/>
      <c r="BP1348" s="2"/>
      <c r="BQ1348" s="2"/>
      <c r="BR1348" s="2"/>
      <c r="BS1348" s="2"/>
      <c r="BT1348" s="2"/>
      <c r="BU1348" s="2"/>
      <c r="BV1348" s="2"/>
      <c r="BW1348" s="2"/>
      <c r="BX1348" s="2"/>
      <c r="BY1348" s="2"/>
      <c r="BZ1348" s="2"/>
      <c r="CA1348" s="2"/>
      <c r="CB1348" s="2"/>
      <c r="CC1348" s="2"/>
      <c r="CD1348" s="2"/>
      <c r="CE1348" s="2"/>
      <c r="CF1348" s="2"/>
      <c r="CG1348" s="2"/>
      <c r="CH1348" s="2"/>
      <c r="CI1348" s="2"/>
      <c r="CJ1348" s="2"/>
      <c r="CK1348" s="2"/>
      <c r="CL1348" s="2"/>
      <c r="CM1348" s="2"/>
      <c r="CN1348" s="2"/>
      <c r="CO1348" s="2"/>
      <c r="CP1348" s="2"/>
      <c r="CQ1348" s="2"/>
      <c r="CR1348" s="2"/>
      <c r="CS1348" s="2"/>
      <c r="CT1348" s="2"/>
      <c r="CU1348" s="2"/>
      <c r="CV1348" s="2"/>
      <c r="CW1348" s="2"/>
      <c r="CX1348" s="2"/>
      <c r="CY1348" s="2"/>
      <c r="CZ1348" s="2"/>
      <c r="DA1348" s="2"/>
      <c r="DB1348" s="2"/>
      <c r="DC1348" s="2"/>
      <c r="DD1348" s="2"/>
      <c r="DE1348" s="2"/>
      <c r="DF1348" s="2"/>
      <c r="DG1348" s="2"/>
      <c r="DH1348" s="2"/>
      <c r="DI1348" s="2"/>
      <c r="DJ1348" s="2"/>
      <c r="DK1348" s="2"/>
      <c r="DL1348" s="2"/>
      <c r="DM1348" s="2"/>
      <c r="DN1348" s="2"/>
      <c r="DO1348" s="2"/>
      <c r="DP1348" s="2"/>
    </row>
    <row r="1349" spans="9:120" ht="9.9499999999999993" customHeight="1">
      <c r="I1349" s="2"/>
      <c r="J1349" s="2"/>
      <c r="K1349" s="2"/>
      <c r="L1349" s="2"/>
      <c r="M1349" s="2"/>
      <c r="N1349" s="2"/>
      <c r="O1349" s="2"/>
      <c r="P1349" s="2"/>
      <c r="Q1349" s="2"/>
      <c r="R1349" s="2"/>
      <c r="S1349" s="2"/>
      <c r="T1349" s="2"/>
      <c r="U1349" s="2"/>
      <c r="V1349" s="2"/>
      <c r="W1349" s="2"/>
      <c r="X1349" s="2"/>
      <c r="Y1349" s="2"/>
      <c r="Z1349" s="2"/>
      <c r="AA1349" s="2"/>
      <c r="AB1349" s="2"/>
      <c r="AC1349" s="2"/>
      <c r="AD1349" s="2"/>
      <c r="AE1349" s="2"/>
      <c r="AF1349" s="2"/>
      <c r="AG1349" s="2"/>
      <c r="AH1349" s="2"/>
      <c r="AI1349" s="2"/>
      <c r="AJ1349" s="2"/>
      <c r="AK1349" s="2"/>
      <c r="AL1349" s="2"/>
      <c r="AM1349" s="2"/>
      <c r="AN1349" s="2"/>
      <c r="AO1349" s="2"/>
      <c r="AP1349" s="2"/>
      <c r="AQ1349" s="2"/>
      <c r="AR1349" s="2"/>
      <c r="AS1349" s="2"/>
      <c r="AT1349" s="2"/>
      <c r="AU1349" s="2"/>
      <c r="AV1349" s="2"/>
      <c r="AW1349" s="2"/>
      <c r="AX1349" s="2"/>
      <c r="AY1349" s="2"/>
      <c r="AZ1349" s="2"/>
      <c r="BA1349" s="2"/>
      <c r="BB1349" s="2"/>
      <c r="BC1349" s="2"/>
      <c r="BD1349" s="2"/>
      <c r="BE1349" s="2"/>
      <c r="BF1349" s="2"/>
      <c r="BG1349" s="2"/>
      <c r="BH1349" s="2"/>
      <c r="BI1349" s="2"/>
      <c r="BJ1349" s="2"/>
      <c r="BK1349" s="2"/>
      <c r="BL1349" s="2"/>
      <c r="BM1349" s="2"/>
      <c r="BN1349" s="2"/>
      <c r="BO1349" s="2"/>
      <c r="BP1349" s="2"/>
      <c r="BQ1349" s="2"/>
      <c r="BR1349" s="2"/>
      <c r="BS1349" s="2"/>
      <c r="BT1349" s="2"/>
      <c r="BU1349" s="2"/>
      <c r="BV1349" s="2"/>
      <c r="BW1349" s="2"/>
      <c r="BX1349" s="2"/>
      <c r="BY1349" s="2"/>
      <c r="BZ1349" s="2"/>
      <c r="CA1349" s="2"/>
      <c r="CB1349" s="2"/>
      <c r="CC1349" s="2"/>
      <c r="CD1349" s="2"/>
      <c r="CE1349" s="2"/>
      <c r="CF1349" s="2"/>
      <c r="CG1349" s="2"/>
      <c r="CH1349" s="2"/>
      <c r="CI1349" s="2"/>
      <c r="CJ1349" s="2"/>
      <c r="CK1349" s="2"/>
      <c r="CL1349" s="2"/>
      <c r="CM1349" s="2"/>
      <c r="CN1349" s="2"/>
      <c r="CO1349" s="2"/>
      <c r="CP1349" s="2"/>
      <c r="CQ1349" s="2"/>
      <c r="CR1349" s="2"/>
      <c r="CS1349" s="2"/>
      <c r="CT1349" s="2"/>
      <c r="CU1349" s="2"/>
      <c r="CV1349" s="2"/>
      <c r="CW1349" s="2"/>
      <c r="CX1349" s="2"/>
      <c r="CY1349" s="2"/>
      <c r="CZ1349" s="2"/>
      <c r="DA1349" s="2"/>
      <c r="DB1349" s="2"/>
      <c r="DC1349" s="2"/>
      <c r="DD1349" s="2"/>
      <c r="DE1349" s="2"/>
      <c r="DF1349" s="2"/>
      <c r="DG1349" s="2"/>
      <c r="DH1349" s="2"/>
      <c r="DI1349" s="2"/>
      <c r="DJ1349" s="2"/>
      <c r="DK1349" s="2"/>
      <c r="DL1349" s="2"/>
      <c r="DM1349" s="2"/>
      <c r="DN1349" s="2"/>
      <c r="DO1349" s="2"/>
      <c r="DP1349" s="2"/>
    </row>
    <row r="1350" spans="9:120" ht="9.9499999999999993" customHeight="1">
      <c r="I1350" s="2"/>
      <c r="J1350" s="2"/>
      <c r="K1350" s="2"/>
      <c r="L1350" s="2"/>
      <c r="M1350" s="2"/>
      <c r="N1350" s="2"/>
      <c r="O1350" s="2"/>
      <c r="P1350" s="2"/>
      <c r="Q1350" s="2"/>
      <c r="R1350" s="2"/>
      <c r="S1350" s="2"/>
      <c r="T1350" s="2"/>
      <c r="U1350" s="2"/>
      <c r="V1350" s="2"/>
      <c r="W1350" s="2"/>
      <c r="X1350" s="2"/>
      <c r="Y1350" s="2"/>
      <c r="Z1350" s="2"/>
      <c r="AA1350" s="2"/>
      <c r="AB1350" s="2"/>
      <c r="AC1350" s="2"/>
      <c r="AD1350" s="2"/>
      <c r="AE1350" s="2"/>
      <c r="AF1350" s="2"/>
      <c r="AG1350" s="2"/>
      <c r="AH1350" s="2"/>
      <c r="AI1350" s="2"/>
      <c r="AJ1350" s="2"/>
      <c r="AK1350" s="2"/>
      <c r="AL1350" s="2"/>
      <c r="AM1350" s="2"/>
      <c r="AN1350" s="2"/>
      <c r="AO1350" s="2"/>
      <c r="AP1350" s="2"/>
      <c r="AQ1350" s="2"/>
      <c r="AR1350" s="2"/>
      <c r="AS1350" s="2"/>
      <c r="AT1350" s="2"/>
      <c r="AU1350" s="2"/>
      <c r="AV1350" s="2"/>
      <c r="AW1350" s="2"/>
      <c r="AX1350" s="2"/>
      <c r="AY1350" s="2"/>
      <c r="AZ1350" s="2"/>
      <c r="BA1350" s="2"/>
      <c r="BB1350" s="2"/>
      <c r="BC1350" s="2"/>
      <c r="BD1350" s="2"/>
      <c r="BE1350" s="2"/>
      <c r="BF1350" s="2"/>
      <c r="BG1350" s="2"/>
      <c r="BH1350" s="2"/>
      <c r="BI1350" s="2"/>
      <c r="BJ1350" s="2"/>
      <c r="BK1350" s="2"/>
      <c r="BL1350" s="2"/>
      <c r="BM1350" s="2"/>
      <c r="BN1350" s="2"/>
      <c r="BO1350" s="2"/>
      <c r="BP1350" s="2"/>
      <c r="BQ1350" s="2"/>
      <c r="BR1350" s="2"/>
      <c r="BS1350" s="2"/>
      <c r="BT1350" s="2"/>
      <c r="BU1350" s="2"/>
      <c r="BV1350" s="2"/>
      <c r="BW1350" s="2"/>
      <c r="BX1350" s="2"/>
      <c r="BY1350" s="2"/>
      <c r="BZ1350" s="2"/>
      <c r="CA1350" s="2"/>
      <c r="CB1350" s="2"/>
      <c r="CC1350" s="2"/>
      <c r="CD1350" s="2"/>
      <c r="CE1350" s="2"/>
      <c r="CF1350" s="2"/>
      <c r="CG1350" s="2"/>
      <c r="CH1350" s="2"/>
      <c r="CI1350" s="2"/>
      <c r="CJ1350" s="2"/>
      <c r="CK1350" s="2"/>
      <c r="CL1350" s="2"/>
      <c r="CM1350" s="2"/>
      <c r="CN1350" s="2"/>
      <c r="CO1350" s="2"/>
      <c r="CP1350" s="2"/>
      <c r="CQ1350" s="2"/>
      <c r="CR1350" s="2"/>
      <c r="CS1350" s="2"/>
      <c r="CT1350" s="2"/>
      <c r="CU1350" s="2"/>
      <c r="CV1350" s="2"/>
      <c r="CW1350" s="2"/>
      <c r="CX1350" s="2"/>
      <c r="CY1350" s="2"/>
      <c r="CZ1350" s="2"/>
      <c r="DA1350" s="2"/>
      <c r="DB1350" s="2"/>
      <c r="DC1350" s="2"/>
      <c r="DD1350" s="2"/>
      <c r="DE1350" s="2"/>
      <c r="DF1350" s="2"/>
      <c r="DG1350" s="2"/>
      <c r="DH1350" s="2"/>
      <c r="DI1350" s="2"/>
      <c r="DJ1350" s="2"/>
      <c r="DK1350" s="2"/>
      <c r="DL1350" s="2"/>
      <c r="DM1350" s="2"/>
      <c r="DN1350" s="2"/>
      <c r="DO1350" s="2"/>
      <c r="DP1350" s="2"/>
    </row>
    <row r="1351" spans="9:120" ht="9.9499999999999993" customHeight="1">
      <c r="I1351" s="2"/>
      <c r="J1351" s="2"/>
      <c r="K1351" s="2"/>
      <c r="L1351" s="2"/>
      <c r="M1351" s="2"/>
      <c r="N1351" s="2"/>
      <c r="O1351" s="2"/>
      <c r="P1351" s="2"/>
      <c r="Q1351" s="2"/>
      <c r="R1351" s="2"/>
      <c r="S1351" s="2"/>
      <c r="T1351" s="2"/>
      <c r="U1351" s="2"/>
      <c r="V1351" s="2"/>
      <c r="W1351" s="2"/>
      <c r="X1351" s="2"/>
      <c r="Y1351" s="2"/>
      <c r="Z1351" s="2"/>
      <c r="AA1351" s="2"/>
      <c r="AB1351" s="2"/>
      <c r="AC1351" s="2"/>
      <c r="AD1351" s="2"/>
      <c r="AE1351" s="2"/>
      <c r="AF1351" s="2"/>
      <c r="AG1351" s="2"/>
      <c r="AH1351" s="2"/>
      <c r="AI1351" s="2"/>
      <c r="AJ1351" s="2"/>
      <c r="AK1351" s="2"/>
      <c r="AL1351" s="2"/>
      <c r="AM1351" s="2"/>
      <c r="AN1351" s="2"/>
      <c r="AO1351" s="2"/>
      <c r="AP1351" s="2"/>
      <c r="AQ1351" s="2"/>
      <c r="AR1351" s="2"/>
      <c r="AS1351" s="2"/>
      <c r="AT1351" s="2"/>
      <c r="AU1351" s="2"/>
      <c r="AV1351" s="2"/>
      <c r="AW1351" s="2"/>
      <c r="AX1351" s="2"/>
      <c r="AY1351" s="2"/>
      <c r="AZ1351" s="2"/>
      <c r="BA1351" s="2"/>
      <c r="BB1351" s="2"/>
      <c r="BC1351" s="2"/>
      <c r="BD1351" s="2"/>
      <c r="BE1351" s="2"/>
      <c r="BF1351" s="2"/>
      <c r="BG1351" s="2"/>
      <c r="BH1351" s="2"/>
      <c r="BI1351" s="2"/>
      <c r="BJ1351" s="2"/>
      <c r="BK1351" s="2"/>
      <c r="BL1351" s="2"/>
      <c r="BM1351" s="2"/>
      <c r="BN1351" s="2"/>
      <c r="BO1351" s="2"/>
      <c r="BP1351" s="2"/>
      <c r="BQ1351" s="2"/>
      <c r="BR1351" s="2"/>
      <c r="BS1351" s="2"/>
      <c r="BT1351" s="2"/>
      <c r="BU1351" s="2"/>
      <c r="BV1351" s="2"/>
      <c r="BW1351" s="2"/>
      <c r="BX1351" s="2"/>
      <c r="BY1351" s="2"/>
      <c r="BZ1351" s="2"/>
      <c r="CA1351" s="2"/>
      <c r="CB1351" s="2"/>
      <c r="CC1351" s="2"/>
      <c r="CD1351" s="2"/>
      <c r="CE1351" s="2"/>
      <c r="CF1351" s="2"/>
      <c r="CG1351" s="2"/>
      <c r="CH1351" s="2"/>
      <c r="CI1351" s="2"/>
      <c r="CJ1351" s="2"/>
      <c r="CK1351" s="2"/>
      <c r="CL1351" s="2"/>
      <c r="CM1351" s="2"/>
      <c r="CN1351" s="2"/>
      <c r="CO1351" s="2"/>
      <c r="CP1351" s="2"/>
      <c r="CQ1351" s="2"/>
      <c r="CR1351" s="2"/>
      <c r="CS1351" s="2"/>
      <c r="CT1351" s="2"/>
      <c r="CU1351" s="2"/>
      <c r="CV1351" s="2"/>
      <c r="CW1351" s="2"/>
      <c r="CX1351" s="2"/>
      <c r="CY1351" s="2"/>
      <c r="CZ1351" s="2"/>
      <c r="DA1351" s="2"/>
      <c r="DB1351" s="2"/>
      <c r="DC1351" s="2"/>
      <c r="DD1351" s="2"/>
      <c r="DE1351" s="2"/>
      <c r="DF1351" s="2"/>
      <c r="DG1351" s="2"/>
      <c r="DH1351" s="2"/>
      <c r="DI1351" s="2"/>
      <c r="DJ1351" s="2"/>
      <c r="DK1351" s="2"/>
      <c r="DL1351" s="2"/>
      <c r="DM1351" s="2"/>
      <c r="DN1351" s="2"/>
      <c r="DO1351" s="2"/>
      <c r="DP1351" s="2"/>
    </row>
    <row r="1352" spans="9:120" ht="9.9499999999999993" customHeight="1">
      <c r="I1352" s="2"/>
      <c r="J1352" s="2"/>
      <c r="K1352" s="2"/>
      <c r="L1352" s="2"/>
      <c r="M1352" s="2"/>
      <c r="N1352" s="2"/>
      <c r="O1352" s="2"/>
      <c r="P1352" s="2"/>
      <c r="Q1352" s="2"/>
      <c r="R1352" s="2"/>
      <c r="S1352" s="2"/>
      <c r="T1352" s="2"/>
      <c r="U1352" s="2"/>
      <c r="V1352" s="2"/>
      <c r="W1352" s="2"/>
      <c r="X1352" s="2"/>
      <c r="Y1352" s="2"/>
      <c r="Z1352" s="2"/>
      <c r="AA1352" s="2"/>
      <c r="AB1352" s="2"/>
      <c r="AC1352" s="2"/>
      <c r="AD1352" s="2"/>
      <c r="AE1352" s="2"/>
      <c r="AF1352" s="2"/>
      <c r="AG1352" s="2"/>
      <c r="AH1352" s="2"/>
      <c r="AI1352" s="2"/>
      <c r="AJ1352" s="2"/>
      <c r="AK1352" s="2"/>
      <c r="AL1352" s="2"/>
      <c r="AM1352" s="2"/>
      <c r="AN1352" s="2"/>
      <c r="AO1352" s="2"/>
      <c r="AP1352" s="2"/>
      <c r="AQ1352" s="2"/>
      <c r="AR1352" s="2"/>
      <c r="AS1352" s="2"/>
      <c r="AT1352" s="2"/>
      <c r="AU1352" s="2"/>
      <c r="AV1352" s="2"/>
      <c r="AW1352" s="2"/>
      <c r="AX1352" s="2"/>
      <c r="AY1352" s="2"/>
      <c r="AZ1352" s="2"/>
      <c r="BA1352" s="2"/>
      <c r="BB1352" s="2"/>
      <c r="BC1352" s="2"/>
      <c r="BD1352" s="2"/>
      <c r="BE1352" s="2"/>
      <c r="BF1352" s="2"/>
      <c r="BG1352" s="2"/>
      <c r="BH1352" s="2"/>
      <c r="BI1352" s="2"/>
      <c r="BJ1352" s="2"/>
      <c r="BK1352" s="2"/>
      <c r="BL1352" s="2"/>
      <c r="BM1352" s="2"/>
      <c r="BN1352" s="2"/>
      <c r="BO1352" s="2"/>
      <c r="BP1352" s="2"/>
      <c r="BQ1352" s="2"/>
      <c r="BR1352" s="2"/>
      <c r="BS1352" s="2"/>
      <c r="BT1352" s="2"/>
      <c r="BU1352" s="2"/>
      <c r="BV1352" s="2"/>
      <c r="BW1352" s="2"/>
      <c r="BX1352" s="2"/>
      <c r="BY1352" s="2"/>
      <c r="BZ1352" s="2"/>
      <c r="CA1352" s="2"/>
      <c r="CB1352" s="2"/>
      <c r="CC1352" s="2"/>
      <c r="CD1352" s="2"/>
      <c r="CE1352" s="2"/>
      <c r="CF1352" s="2"/>
      <c r="CG1352" s="2"/>
      <c r="CH1352" s="2"/>
      <c r="CI1352" s="2"/>
      <c r="CJ1352" s="2"/>
      <c r="CK1352" s="2"/>
      <c r="CL1352" s="2"/>
      <c r="CM1352" s="2"/>
      <c r="CN1352" s="2"/>
      <c r="CO1352" s="2"/>
      <c r="CP1352" s="2"/>
      <c r="CQ1352" s="2"/>
      <c r="CR1352" s="2"/>
      <c r="CS1352" s="2"/>
      <c r="CT1352" s="2"/>
      <c r="CU1352" s="2"/>
      <c r="CV1352" s="2"/>
      <c r="CW1352" s="2"/>
      <c r="CX1352" s="2"/>
      <c r="CY1352" s="2"/>
      <c r="CZ1352" s="2"/>
      <c r="DA1352" s="2"/>
      <c r="DB1352" s="2"/>
      <c r="DC1352" s="2"/>
      <c r="DD1352" s="2"/>
      <c r="DE1352" s="2"/>
      <c r="DF1352" s="2"/>
      <c r="DG1352" s="2"/>
      <c r="DH1352" s="2"/>
      <c r="DI1352" s="2"/>
      <c r="DJ1352" s="2"/>
      <c r="DK1352" s="2"/>
      <c r="DL1352" s="2"/>
      <c r="DM1352" s="2"/>
      <c r="DN1352" s="2"/>
      <c r="DO1352" s="2"/>
      <c r="DP1352" s="2"/>
    </row>
    <row r="1353" spans="9:120" ht="9.9499999999999993" customHeight="1">
      <c r="I1353" s="2"/>
      <c r="J1353" s="2"/>
      <c r="K1353" s="2"/>
      <c r="L1353" s="2"/>
      <c r="M1353" s="2"/>
      <c r="N1353" s="2"/>
      <c r="O1353" s="2"/>
      <c r="P1353" s="2"/>
      <c r="Q1353" s="2"/>
      <c r="R1353" s="2"/>
      <c r="S1353" s="2"/>
      <c r="T1353" s="2"/>
      <c r="U1353" s="2"/>
      <c r="V1353" s="2"/>
      <c r="W1353" s="2"/>
      <c r="X1353" s="2"/>
      <c r="Y1353" s="2"/>
      <c r="Z1353" s="2"/>
      <c r="AA1353" s="2"/>
      <c r="AB1353" s="2"/>
      <c r="AC1353" s="2"/>
      <c r="AD1353" s="2"/>
      <c r="AE1353" s="2"/>
      <c r="AF1353" s="2"/>
      <c r="AG1353" s="2"/>
      <c r="AH1353" s="2"/>
      <c r="AI1353" s="2"/>
      <c r="AJ1353" s="2"/>
      <c r="AK1353" s="2"/>
      <c r="AL1353" s="2"/>
      <c r="AM1353" s="2"/>
      <c r="AN1353" s="2"/>
      <c r="AO1353" s="2"/>
      <c r="AP1353" s="2"/>
      <c r="AQ1353" s="2"/>
      <c r="AR1353" s="2"/>
      <c r="AS1353" s="2"/>
      <c r="AT1353" s="2"/>
      <c r="AU1353" s="2"/>
      <c r="AV1353" s="2"/>
      <c r="AW1353" s="2"/>
      <c r="AX1353" s="2"/>
      <c r="AY1353" s="2"/>
      <c r="AZ1353" s="2"/>
      <c r="BA1353" s="2"/>
      <c r="BB1353" s="2"/>
      <c r="BC1353" s="2"/>
      <c r="BD1353" s="2"/>
      <c r="BE1353" s="2"/>
      <c r="BF1353" s="2"/>
      <c r="BG1353" s="2"/>
      <c r="BH1353" s="2"/>
      <c r="BI1353" s="2"/>
      <c r="BJ1353" s="2"/>
      <c r="BK1353" s="2"/>
      <c r="BL1353" s="2"/>
      <c r="BM1353" s="2"/>
      <c r="BN1353" s="2"/>
      <c r="BO1353" s="2"/>
      <c r="BP1353" s="2"/>
      <c r="BQ1353" s="2"/>
      <c r="BR1353" s="2"/>
      <c r="BS1353" s="2"/>
      <c r="BT1353" s="2"/>
      <c r="BU1353" s="2"/>
      <c r="BV1353" s="2"/>
      <c r="BW1353" s="2"/>
      <c r="BX1353" s="2"/>
      <c r="BY1353" s="2"/>
      <c r="BZ1353" s="2"/>
      <c r="CA1353" s="2"/>
      <c r="CB1353" s="2"/>
      <c r="CC1353" s="2"/>
      <c r="CD1353" s="2"/>
      <c r="CE1353" s="2"/>
      <c r="CF1353" s="2"/>
      <c r="CG1353" s="2"/>
      <c r="CH1353" s="2"/>
      <c r="CI1353" s="2"/>
      <c r="CJ1353" s="2"/>
      <c r="CK1353" s="2"/>
      <c r="CL1353" s="2"/>
      <c r="CM1353" s="2"/>
      <c r="CN1353" s="2"/>
      <c r="CO1353" s="2"/>
      <c r="CP1353" s="2"/>
      <c r="CQ1353" s="2"/>
      <c r="CR1353" s="2"/>
      <c r="CS1353" s="2"/>
      <c r="CT1353" s="2"/>
      <c r="CU1353" s="2"/>
      <c r="CV1353" s="2"/>
      <c r="CW1353" s="2"/>
      <c r="CX1353" s="2"/>
      <c r="CY1353" s="2"/>
      <c r="CZ1353" s="2"/>
      <c r="DA1353" s="2"/>
      <c r="DB1353" s="2"/>
      <c r="DC1353" s="2"/>
      <c r="DD1353" s="2"/>
      <c r="DE1353" s="2"/>
      <c r="DF1353" s="2"/>
      <c r="DG1353" s="2"/>
      <c r="DH1353" s="2"/>
      <c r="DI1353" s="2"/>
      <c r="DJ1353" s="2"/>
      <c r="DK1353" s="2"/>
      <c r="DL1353" s="2"/>
      <c r="DM1353" s="2"/>
      <c r="DN1353" s="2"/>
      <c r="DO1353" s="2"/>
      <c r="DP1353" s="2"/>
    </row>
    <row r="1354" spans="9:120" ht="9.9499999999999993" customHeight="1">
      <c r="I1354" s="2"/>
      <c r="J1354" s="2"/>
      <c r="K1354" s="2"/>
      <c r="L1354" s="2"/>
      <c r="M1354" s="2"/>
      <c r="N1354" s="2"/>
      <c r="O1354" s="2"/>
      <c r="P1354" s="2"/>
      <c r="Q1354" s="2"/>
      <c r="R1354" s="2"/>
      <c r="S1354" s="2"/>
      <c r="T1354" s="2"/>
      <c r="U1354" s="2"/>
      <c r="V1354" s="2"/>
      <c r="W1354" s="2"/>
      <c r="X1354" s="2"/>
      <c r="Y1354" s="2"/>
      <c r="Z1354" s="2"/>
      <c r="AA1354" s="2"/>
      <c r="AB1354" s="2"/>
      <c r="AC1354" s="2"/>
      <c r="AD1354" s="2"/>
      <c r="AE1354" s="2"/>
      <c r="AF1354" s="2"/>
      <c r="AG1354" s="2"/>
      <c r="AH1354" s="2"/>
      <c r="AI1354" s="2"/>
      <c r="AJ1354" s="2"/>
      <c r="AK1354" s="2"/>
      <c r="AL1354" s="2"/>
      <c r="AM1354" s="2"/>
      <c r="AN1354" s="2"/>
      <c r="AO1354" s="2"/>
      <c r="AP1354" s="2"/>
      <c r="AQ1354" s="2"/>
      <c r="AR1354" s="2"/>
      <c r="AS1354" s="2"/>
      <c r="AT1354" s="2"/>
      <c r="AU1354" s="2"/>
      <c r="AV1354" s="2"/>
      <c r="AW1354" s="2"/>
      <c r="AX1354" s="2"/>
      <c r="AY1354" s="2"/>
      <c r="AZ1354" s="2"/>
      <c r="BA1354" s="2"/>
      <c r="BB1354" s="2"/>
      <c r="BC1354" s="2"/>
      <c r="BD1354" s="2"/>
      <c r="BE1354" s="2"/>
      <c r="BF1354" s="2"/>
      <c r="BG1354" s="2"/>
      <c r="BH1354" s="2"/>
      <c r="BI1354" s="2"/>
      <c r="BJ1354" s="2"/>
      <c r="BK1354" s="2"/>
      <c r="BL1354" s="2"/>
      <c r="BM1354" s="2"/>
      <c r="BN1354" s="2"/>
      <c r="BO1354" s="2"/>
      <c r="BP1354" s="2"/>
      <c r="BQ1354" s="2"/>
      <c r="BR1354" s="2"/>
      <c r="BS1354" s="2"/>
      <c r="BT1354" s="2"/>
      <c r="BU1354" s="2"/>
      <c r="BV1354" s="2"/>
      <c r="BW1354" s="2"/>
      <c r="BX1354" s="2"/>
      <c r="BY1354" s="2"/>
      <c r="BZ1354" s="2"/>
      <c r="CA1354" s="2"/>
      <c r="CB1354" s="2"/>
      <c r="CC1354" s="2"/>
      <c r="CD1354" s="2"/>
      <c r="CE1354" s="2"/>
      <c r="CF1354" s="2"/>
      <c r="CG1354" s="2"/>
      <c r="CH1354" s="2"/>
      <c r="CI1354" s="2"/>
      <c r="CJ1354" s="2"/>
      <c r="CK1354" s="2"/>
      <c r="CL1354" s="2"/>
      <c r="CM1354" s="2"/>
      <c r="CN1354" s="2"/>
      <c r="CO1354" s="2"/>
      <c r="CP1354" s="2"/>
      <c r="CQ1354" s="2"/>
      <c r="CR1354" s="2"/>
      <c r="CS1354" s="2"/>
      <c r="CT1354" s="2"/>
      <c r="CU1354" s="2"/>
      <c r="CV1354" s="2"/>
      <c r="CW1354" s="2"/>
      <c r="CX1354" s="2"/>
      <c r="CY1354" s="2"/>
      <c r="CZ1354" s="2"/>
      <c r="DA1354" s="2"/>
      <c r="DB1354" s="2"/>
      <c r="DC1354" s="2"/>
      <c r="DD1354" s="2"/>
      <c r="DE1354" s="2"/>
      <c r="DF1354" s="2"/>
      <c r="DG1354" s="2"/>
      <c r="DH1354" s="2"/>
      <c r="DI1354" s="2"/>
      <c r="DJ1354" s="2"/>
      <c r="DK1354" s="2"/>
      <c r="DL1354" s="2"/>
      <c r="DM1354" s="2"/>
      <c r="DN1354" s="2"/>
      <c r="DO1354" s="2"/>
      <c r="DP1354" s="2"/>
    </row>
    <row r="1355" spans="9:120" ht="9.9499999999999993" customHeight="1">
      <c r="I1355" s="2"/>
      <c r="J1355" s="2"/>
      <c r="K1355" s="2"/>
      <c r="L1355" s="2"/>
      <c r="M1355" s="2"/>
      <c r="N1355" s="2"/>
      <c r="O1355" s="2"/>
      <c r="P1355" s="2"/>
      <c r="Q1355" s="2"/>
      <c r="R1355" s="2"/>
      <c r="S1355" s="2"/>
      <c r="T1355" s="2"/>
      <c r="U1355" s="2"/>
      <c r="V1355" s="2"/>
      <c r="W1355" s="2"/>
      <c r="X1355" s="2"/>
      <c r="Y1355" s="2"/>
      <c r="Z1355" s="2"/>
      <c r="AA1355" s="2"/>
      <c r="AB1355" s="2"/>
      <c r="AC1355" s="2"/>
      <c r="AD1355" s="2"/>
      <c r="AE1355" s="2"/>
      <c r="AF1355" s="2"/>
      <c r="AG1355" s="2"/>
      <c r="AH1355" s="2"/>
      <c r="AI1355" s="2"/>
      <c r="AJ1355" s="2"/>
      <c r="AK1355" s="2"/>
      <c r="AL1355" s="2"/>
      <c r="AM1355" s="2"/>
      <c r="AN1355" s="2"/>
      <c r="AO1355" s="2"/>
      <c r="AP1355" s="2"/>
      <c r="AQ1355" s="2"/>
      <c r="AR1355" s="2"/>
      <c r="AS1355" s="2"/>
      <c r="AT1355" s="2"/>
      <c r="AU1355" s="2"/>
      <c r="AV1355" s="2"/>
      <c r="AW1355" s="2"/>
      <c r="AX1355" s="2"/>
      <c r="AY1355" s="2"/>
      <c r="AZ1355" s="2"/>
      <c r="BA1355" s="2"/>
      <c r="BB1355" s="2"/>
      <c r="BC1355" s="2"/>
      <c r="BD1355" s="2"/>
      <c r="BE1355" s="2"/>
      <c r="BF1355" s="2"/>
      <c r="BG1355" s="2"/>
      <c r="BH1355" s="2"/>
      <c r="BI1355" s="2"/>
      <c r="BJ1355" s="2"/>
      <c r="BK1355" s="2"/>
      <c r="BL1355" s="2"/>
      <c r="BM1355" s="2"/>
      <c r="BN1355" s="2"/>
      <c r="BO1355" s="2"/>
      <c r="BP1355" s="2"/>
      <c r="BQ1355" s="2"/>
      <c r="BR1355" s="2"/>
      <c r="BS1355" s="2"/>
      <c r="BT1355" s="2"/>
      <c r="BU1355" s="2"/>
      <c r="BV1355" s="2"/>
      <c r="BW1355" s="2"/>
      <c r="BX1355" s="2"/>
      <c r="BY1355" s="2"/>
      <c r="BZ1355" s="2"/>
      <c r="CA1355" s="2"/>
      <c r="CB1355" s="2"/>
      <c r="CC1355" s="2"/>
      <c r="CD1355" s="2"/>
      <c r="CE1355" s="2"/>
      <c r="CF1355" s="2"/>
      <c r="CG1355" s="2"/>
      <c r="CH1355" s="2"/>
      <c r="CI1355" s="2"/>
      <c r="CJ1355" s="2"/>
      <c r="CK1355" s="2"/>
      <c r="CL1355" s="2"/>
      <c r="CM1355" s="2"/>
      <c r="CN1355" s="2"/>
      <c r="CO1355" s="2"/>
      <c r="CP1355" s="2"/>
      <c r="CQ1355" s="2"/>
      <c r="CR1355" s="2"/>
      <c r="CS1355" s="2"/>
      <c r="CT1355" s="2"/>
      <c r="CU1355" s="2"/>
      <c r="CV1355" s="2"/>
      <c r="CW1355" s="2"/>
      <c r="CX1355" s="2"/>
      <c r="CY1355" s="2"/>
      <c r="CZ1355" s="2"/>
      <c r="DA1355" s="2"/>
      <c r="DB1355" s="2"/>
      <c r="DC1355" s="2"/>
      <c r="DD1355" s="2"/>
      <c r="DE1355" s="2"/>
      <c r="DF1355" s="2"/>
      <c r="DG1355" s="2"/>
      <c r="DH1355" s="2"/>
      <c r="DI1355" s="2"/>
      <c r="DJ1355" s="2"/>
      <c r="DK1355" s="2"/>
      <c r="DL1355" s="2"/>
      <c r="DM1355" s="2"/>
      <c r="DN1355" s="2"/>
      <c r="DO1355" s="2"/>
      <c r="DP1355" s="2"/>
    </row>
    <row r="1356" spans="9:120" ht="9.9499999999999993" customHeight="1">
      <c r="I1356" s="2"/>
      <c r="J1356" s="2"/>
      <c r="K1356" s="2"/>
      <c r="L1356" s="2"/>
      <c r="M1356" s="2"/>
      <c r="N1356" s="2"/>
      <c r="O1356" s="2"/>
      <c r="P1356" s="2"/>
      <c r="Q1356" s="2"/>
      <c r="R1356" s="2"/>
      <c r="S1356" s="2"/>
      <c r="T1356" s="2"/>
      <c r="U1356" s="2"/>
      <c r="V1356" s="2"/>
      <c r="W1356" s="2"/>
      <c r="X1356" s="2"/>
      <c r="Y1356" s="2"/>
      <c r="Z1356" s="2"/>
      <c r="AA1356" s="2"/>
      <c r="AB1356" s="2"/>
      <c r="AC1356" s="2"/>
      <c r="AD1356" s="2"/>
      <c r="AE1356" s="2"/>
      <c r="AF1356" s="2"/>
      <c r="AG1356" s="2"/>
      <c r="AH1356" s="2"/>
      <c r="AI1356" s="2"/>
      <c r="AJ1356" s="2"/>
      <c r="AK1356" s="2"/>
      <c r="AL1356" s="2"/>
      <c r="AM1356" s="2"/>
      <c r="AN1356" s="2"/>
      <c r="AO1356" s="2"/>
      <c r="AP1356" s="2"/>
      <c r="AQ1356" s="2"/>
      <c r="AR1356" s="2"/>
      <c r="AS1356" s="2"/>
      <c r="AT1356" s="2"/>
      <c r="AU1356" s="2"/>
      <c r="AV1356" s="2"/>
      <c r="AW1356" s="2"/>
      <c r="AX1356" s="2"/>
      <c r="AY1356" s="2"/>
      <c r="AZ1356" s="2"/>
      <c r="BA1356" s="2"/>
      <c r="BB1356" s="2"/>
      <c r="BC1356" s="2"/>
      <c r="BD1356" s="2"/>
      <c r="BE1356" s="2"/>
      <c r="BF1356" s="2"/>
      <c r="BG1356" s="2"/>
      <c r="BH1356" s="2"/>
      <c r="BI1356" s="2"/>
      <c r="BJ1356" s="2"/>
      <c r="BK1356" s="2"/>
      <c r="BL1356" s="2"/>
      <c r="BM1356" s="2"/>
      <c r="BN1356" s="2"/>
      <c r="BO1356" s="2"/>
      <c r="BP1356" s="2"/>
      <c r="BQ1356" s="2"/>
      <c r="BR1356" s="2"/>
      <c r="BS1356" s="2"/>
      <c r="BT1356" s="2"/>
      <c r="BU1356" s="2"/>
      <c r="BV1356" s="2"/>
      <c r="BW1356" s="2"/>
      <c r="BX1356" s="2"/>
      <c r="BY1356" s="2"/>
      <c r="BZ1356" s="2"/>
      <c r="CA1356" s="2"/>
      <c r="CB1356" s="2"/>
      <c r="CC1356" s="2"/>
      <c r="CD1356" s="2"/>
      <c r="CE1356" s="2"/>
      <c r="CF1356" s="2"/>
      <c r="CG1356" s="2"/>
      <c r="CH1356" s="2"/>
      <c r="CI1356" s="2"/>
      <c r="CJ1356" s="2"/>
      <c r="CK1356" s="2"/>
      <c r="CL1356" s="2"/>
      <c r="CM1356" s="2"/>
      <c r="CN1356" s="2"/>
      <c r="CO1356" s="2"/>
      <c r="CP1356" s="2"/>
      <c r="CQ1356" s="2"/>
      <c r="CR1356" s="2"/>
      <c r="CS1356" s="2"/>
      <c r="CT1356" s="2"/>
      <c r="CU1356" s="2"/>
      <c r="CV1356" s="2"/>
      <c r="CW1356" s="2"/>
      <c r="CX1356" s="2"/>
      <c r="CY1356" s="2"/>
      <c r="CZ1356" s="2"/>
      <c r="DA1356" s="2"/>
      <c r="DB1356" s="2"/>
      <c r="DC1356" s="2"/>
      <c r="DD1356" s="2"/>
      <c r="DE1356" s="2"/>
      <c r="DF1356" s="2"/>
      <c r="DG1356" s="2"/>
      <c r="DH1356" s="2"/>
      <c r="DI1356" s="2"/>
      <c r="DJ1356" s="2"/>
      <c r="DK1356" s="2"/>
      <c r="DL1356" s="2"/>
      <c r="DM1356" s="2"/>
      <c r="DN1356" s="2"/>
      <c r="DO1356" s="2"/>
      <c r="DP1356" s="2"/>
    </row>
    <row r="1357" spans="9:120" ht="9.9499999999999993" customHeight="1">
      <c r="I1357" s="2"/>
      <c r="J1357" s="2"/>
      <c r="K1357" s="2"/>
      <c r="L1357" s="2"/>
      <c r="M1357" s="2"/>
      <c r="N1357" s="2"/>
      <c r="O1357" s="2"/>
      <c r="P1357" s="2"/>
      <c r="Q1357" s="2"/>
      <c r="R1357" s="2"/>
      <c r="S1357" s="2"/>
      <c r="T1357" s="2"/>
      <c r="U1357" s="2"/>
      <c r="V1357" s="2"/>
      <c r="W1357" s="2"/>
      <c r="X1357" s="2"/>
      <c r="Y1357" s="2"/>
      <c r="Z1357" s="2"/>
      <c r="AA1357" s="2"/>
      <c r="AB1357" s="2"/>
      <c r="AC1357" s="2"/>
      <c r="AD1357" s="2"/>
      <c r="AE1357" s="2"/>
      <c r="AF1357" s="2"/>
      <c r="AG1357" s="2"/>
      <c r="AH1357" s="2"/>
      <c r="AI1357" s="2"/>
      <c r="AJ1357" s="2"/>
      <c r="AK1357" s="2"/>
      <c r="AL1357" s="2"/>
      <c r="AM1357" s="2"/>
      <c r="AN1357" s="2"/>
      <c r="AO1357" s="2"/>
      <c r="AP1357" s="2"/>
      <c r="AQ1357" s="2"/>
      <c r="AR1357" s="2"/>
      <c r="AS1357" s="2"/>
      <c r="AT1357" s="2"/>
      <c r="AU1357" s="2"/>
      <c r="AV1357" s="2"/>
      <c r="AW1357" s="2"/>
      <c r="AX1357" s="2"/>
      <c r="AY1357" s="2"/>
      <c r="AZ1357" s="2"/>
      <c r="BA1357" s="2"/>
      <c r="BB1357" s="2"/>
      <c r="BC1357" s="2"/>
      <c r="BD1357" s="2"/>
      <c r="BE1357" s="2"/>
      <c r="BF1357" s="2"/>
      <c r="BG1357" s="2"/>
      <c r="BH1357" s="2"/>
      <c r="BI1357" s="2"/>
      <c r="BJ1357" s="2"/>
      <c r="BK1357" s="2"/>
      <c r="BL1357" s="2"/>
      <c r="BM1357" s="2"/>
      <c r="BN1357" s="2"/>
      <c r="BO1357" s="2"/>
      <c r="BP1357" s="2"/>
      <c r="BQ1357" s="2"/>
      <c r="BR1357" s="2"/>
      <c r="BS1357" s="2"/>
      <c r="BT1357" s="2"/>
      <c r="BU1357" s="2"/>
      <c r="BV1357" s="2"/>
      <c r="BW1357" s="2"/>
      <c r="BX1357" s="2"/>
      <c r="BY1357" s="2"/>
      <c r="BZ1357" s="2"/>
      <c r="CA1357" s="2"/>
      <c r="CB1357" s="2"/>
      <c r="CC1357" s="2"/>
      <c r="CD1357" s="2"/>
      <c r="CE1357" s="2"/>
      <c r="CF1357" s="2"/>
      <c r="CG1357" s="2"/>
      <c r="CH1357" s="2"/>
      <c r="CI1357" s="2"/>
      <c r="CJ1357" s="2"/>
      <c r="CK1357" s="2"/>
      <c r="CL1357" s="2"/>
      <c r="CM1357" s="2"/>
      <c r="CN1357" s="2"/>
      <c r="CO1357" s="2"/>
      <c r="CP1357" s="2"/>
      <c r="CQ1357" s="2"/>
      <c r="CR1357" s="2"/>
      <c r="CS1357" s="2"/>
      <c r="CT1357" s="2"/>
      <c r="CU1357" s="2"/>
      <c r="CV1357" s="2"/>
      <c r="CW1357" s="2"/>
      <c r="CX1357" s="2"/>
      <c r="CY1357" s="2"/>
      <c r="CZ1357" s="2"/>
      <c r="DA1357" s="2"/>
      <c r="DB1357" s="2"/>
      <c r="DC1357" s="2"/>
      <c r="DD1357" s="2"/>
      <c r="DE1357" s="2"/>
      <c r="DF1357" s="2"/>
      <c r="DG1357" s="2"/>
      <c r="DH1357" s="2"/>
      <c r="DI1357" s="2"/>
      <c r="DJ1357" s="2"/>
      <c r="DK1357" s="2"/>
      <c r="DL1357" s="2"/>
      <c r="DM1357" s="2"/>
      <c r="DN1357" s="2"/>
      <c r="DO1357" s="2"/>
      <c r="DP1357" s="2"/>
    </row>
    <row r="1358" spans="9:120" ht="9.9499999999999993" customHeight="1">
      <c r="I1358" s="2"/>
      <c r="J1358" s="2"/>
      <c r="K1358" s="2"/>
      <c r="L1358" s="2"/>
      <c r="M1358" s="2"/>
      <c r="N1358" s="2"/>
      <c r="O1358" s="2"/>
      <c r="P1358" s="2"/>
      <c r="Q1358" s="2"/>
      <c r="R1358" s="2"/>
      <c r="S1358" s="2"/>
      <c r="T1358" s="2"/>
      <c r="U1358" s="2"/>
      <c r="V1358" s="2"/>
      <c r="W1358" s="2"/>
      <c r="X1358" s="2"/>
      <c r="Y1358" s="2"/>
      <c r="Z1358" s="2"/>
      <c r="AA1358" s="2"/>
      <c r="AB1358" s="2"/>
      <c r="AC1358" s="2"/>
      <c r="AD1358" s="2"/>
      <c r="AE1358" s="2"/>
      <c r="AF1358" s="2"/>
      <c r="AG1358" s="2"/>
      <c r="AH1358" s="2"/>
      <c r="AI1358" s="2"/>
      <c r="AJ1358" s="2"/>
      <c r="AK1358" s="2"/>
      <c r="AL1358" s="2"/>
      <c r="AM1358" s="2"/>
      <c r="AN1358" s="2"/>
      <c r="AO1358" s="2"/>
      <c r="AP1358" s="2"/>
      <c r="AQ1358" s="2"/>
      <c r="AR1358" s="2"/>
      <c r="AS1358" s="2"/>
      <c r="AT1358" s="2"/>
      <c r="AU1358" s="2"/>
      <c r="AV1358" s="2"/>
      <c r="AW1358" s="2"/>
      <c r="AX1358" s="2"/>
      <c r="AY1358" s="2"/>
      <c r="AZ1358" s="2"/>
      <c r="BA1358" s="2"/>
      <c r="BB1358" s="2"/>
      <c r="BC1358" s="2"/>
      <c r="BD1358" s="2"/>
      <c r="BE1358" s="2"/>
      <c r="BF1358" s="2"/>
      <c r="BG1358" s="2"/>
      <c r="BH1358" s="2"/>
      <c r="BI1358" s="2"/>
      <c r="BJ1358" s="2"/>
      <c r="BK1358" s="2"/>
      <c r="BL1358" s="2"/>
      <c r="BM1358" s="2"/>
      <c r="BN1358" s="2"/>
      <c r="BO1358" s="2"/>
      <c r="BP1358" s="2"/>
      <c r="BQ1358" s="2"/>
      <c r="BR1358" s="2"/>
      <c r="BS1358" s="2"/>
      <c r="BT1358" s="2"/>
      <c r="BU1358" s="2"/>
      <c r="BV1358" s="2"/>
      <c r="BW1358" s="2"/>
      <c r="BX1358" s="2"/>
      <c r="BY1358" s="2"/>
      <c r="BZ1358" s="2"/>
      <c r="CA1358" s="2"/>
      <c r="CB1358" s="2"/>
      <c r="CC1358" s="2"/>
      <c r="CD1358" s="2"/>
      <c r="CE1358" s="2"/>
      <c r="CF1358" s="2"/>
      <c r="CG1358" s="2"/>
      <c r="CH1358" s="2"/>
      <c r="CI1358" s="2"/>
      <c r="CJ1358" s="2"/>
      <c r="CK1358" s="2"/>
      <c r="CL1358" s="2"/>
      <c r="CM1358" s="2"/>
      <c r="CN1358" s="2"/>
      <c r="CO1358" s="2"/>
      <c r="CP1358" s="2"/>
      <c r="CQ1358" s="2"/>
      <c r="CR1358" s="2"/>
      <c r="CS1358" s="2"/>
      <c r="CT1358" s="2"/>
      <c r="CU1358" s="2"/>
      <c r="CV1358" s="2"/>
      <c r="CW1358" s="2"/>
      <c r="CX1358" s="2"/>
      <c r="CY1358" s="2"/>
      <c r="CZ1358" s="2"/>
      <c r="DA1358" s="2"/>
      <c r="DB1358" s="2"/>
      <c r="DC1358" s="2"/>
      <c r="DD1358" s="2"/>
      <c r="DE1358" s="2"/>
      <c r="DF1358" s="2"/>
      <c r="DG1358" s="2"/>
      <c r="DH1358" s="2"/>
      <c r="DI1358" s="2"/>
      <c r="DJ1358" s="2"/>
      <c r="DK1358" s="2"/>
      <c r="DL1358" s="2"/>
      <c r="DM1358" s="2"/>
      <c r="DN1358" s="2"/>
      <c r="DO1358" s="2"/>
      <c r="DP1358" s="2"/>
    </row>
    <row r="1359" spans="9:120" ht="9.9499999999999993" customHeight="1">
      <c r="I1359" s="2"/>
      <c r="J1359" s="2"/>
      <c r="K1359" s="2"/>
      <c r="L1359" s="2"/>
      <c r="M1359" s="2"/>
      <c r="N1359" s="2"/>
      <c r="O1359" s="2"/>
      <c r="P1359" s="2"/>
      <c r="Q1359" s="2"/>
      <c r="R1359" s="2"/>
      <c r="S1359" s="2"/>
      <c r="T1359" s="2"/>
      <c r="U1359" s="2"/>
      <c r="V1359" s="2"/>
      <c r="W1359" s="2"/>
      <c r="X1359" s="2"/>
      <c r="Y1359" s="2"/>
      <c r="Z1359" s="2"/>
      <c r="AA1359" s="2"/>
      <c r="AB1359" s="2"/>
      <c r="AC1359" s="2"/>
      <c r="AD1359" s="2"/>
      <c r="AE1359" s="2"/>
      <c r="AF1359" s="2"/>
      <c r="AG1359" s="2"/>
      <c r="AH1359" s="2"/>
      <c r="AI1359" s="2"/>
      <c r="AJ1359" s="2"/>
      <c r="AK1359" s="2"/>
      <c r="AL1359" s="2"/>
      <c r="AM1359" s="2"/>
      <c r="AN1359" s="2"/>
      <c r="AO1359" s="2"/>
      <c r="AP1359" s="2"/>
      <c r="AQ1359" s="2"/>
      <c r="AR1359" s="2"/>
      <c r="AS1359" s="2"/>
      <c r="AT1359" s="2"/>
      <c r="AU1359" s="2"/>
      <c r="AV1359" s="2"/>
      <c r="AW1359" s="2"/>
      <c r="AX1359" s="2"/>
      <c r="AY1359" s="2"/>
      <c r="AZ1359" s="2"/>
      <c r="BA1359" s="2"/>
      <c r="BB1359" s="2"/>
      <c r="BC1359" s="2"/>
      <c r="BD1359" s="2"/>
      <c r="BE1359" s="2"/>
      <c r="BF1359" s="2"/>
      <c r="BG1359" s="2"/>
      <c r="BH1359" s="2"/>
      <c r="BI1359" s="2"/>
      <c r="BJ1359" s="2"/>
      <c r="BK1359" s="2"/>
      <c r="BL1359" s="2"/>
      <c r="BM1359" s="2"/>
      <c r="BN1359" s="2"/>
      <c r="BO1359" s="2"/>
      <c r="BP1359" s="2"/>
      <c r="BQ1359" s="2"/>
      <c r="BR1359" s="2"/>
      <c r="BS1359" s="2"/>
      <c r="BT1359" s="2"/>
      <c r="BU1359" s="2"/>
      <c r="BV1359" s="2"/>
      <c r="BW1359" s="2"/>
      <c r="BX1359" s="2"/>
      <c r="BY1359" s="2"/>
      <c r="BZ1359" s="2"/>
      <c r="CA1359" s="2"/>
      <c r="CB1359" s="2"/>
      <c r="CC1359" s="2"/>
      <c r="CD1359" s="2"/>
      <c r="CE1359" s="2"/>
      <c r="CF1359" s="2"/>
      <c r="CG1359" s="2"/>
      <c r="CH1359" s="2"/>
      <c r="CI1359" s="2"/>
      <c r="CJ1359" s="2"/>
      <c r="CK1359" s="2"/>
      <c r="CL1359" s="2"/>
      <c r="CM1359" s="2"/>
      <c r="CN1359" s="2"/>
      <c r="CO1359" s="2"/>
      <c r="CP1359" s="2"/>
      <c r="CQ1359" s="2"/>
      <c r="CR1359" s="2"/>
      <c r="CS1359" s="2"/>
      <c r="CT1359" s="2"/>
      <c r="CU1359" s="2"/>
      <c r="CV1359" s="2"/>
      <c r="CW1359" s="2"/>
      <c r="CX1359" s="2"/>
      <c r="CY1359" s="2"/>
      <c r="CZ1359" s="2"/>
      <c r="DA1359" s="2"/>
      <c r="DB1359" s="2"/>
      <c r="DC1359" s="2"/>
      <c r="DD1359" s="2"/>
      <c r="DE1359" s="2"/>
      <c r="DF1359" s="2"/>
      <c r="DG1359" s="2"/>
      <c r="DH1359" s="2"/>
      <c r="DI1359" s="2"/>
      <c r="DJ1359" s="2"/>
      <c r="DK1359" s="2"/>
      <c r="DL1359" s="2"/>
      <c r="DM1359" s="2"/>
      <c r="DN1359" s="2"/>
      <c r="DO1359" s="2"/>
      <c r="DP1359" s="2"/>
    </row>
    <row r="1360" spans="9:120" ht="9.9499999999999993" customHeight="1">
      <c r="I1360" s="2"/>
      <c r="J1360" s="2"/>
      <c r="K1360" s="2"/>
      <c r="L1360" s="2"/>
      <c r="M1360" s="2"/>
      <c r="N1360" s="2"/>
      <c r="O1360" s="2"/>
      <c r="P1360" s="2"/>
      <c r="Q1360" s="2"/>
      <c r="R1360" s="2"/>
      <c r="S1360" s="2"/>
      <c r="T1360" s="2"/>
      <c r="U1360" s="2"/>
      <c r="V1360" s="2"/>
      <c r="W1360" s="2"/>
      <c r="X1360" s="2"/>
      <c r="Y1360" s="2"/>
      <c r="Z1360" s="2"/>
      <c r="AA1360" s="2"/>
      <c r="AB1360" s="2"/>
      <c r="AC1360" s="2"/>
      <c r="AD1360" s="2"/>
      <c r="AE1360" s="2"/>
      <c r="AF1360" s="2"/>
      <c r="AG1360" s="2"/>
      <c r="AH1360" s="2"/>
      <c r="AI1360" s="2"/>
      <c r="AJ1360" s="2"/>
      <c r="AK1360" s="2"/>
      <c r="AL1360" s="2"/>
      <c r="AM1360" s="2"/>
      <c r="AN1360" s="2"/>
      <c r="AO1360" s="2"/>
      <c r="AP1360" s="2"/>
      <c r="AQ1360" s="2"/>
      <c r="AR1360" s="2"/>
      <c r="AS1360" s="2"/>
      <c r="AT1360" s="2"/>
      <c r="AU1360" s="2"/>
      <c r="AV1360" s="2"/>
      <c r="AW1360" s="2"/>
      <c r="AX1360" s="2"/>
      <c r="AY1360" s="2"/>
      <c r="AZ1360" s="2"/>
      <c r="BA1360" s="2"/>
      <c r="BB1360" s="2"/>
      <c r="BC1360" s="2"/>
      <c r="BD1360" s="2"/>
      <c r="BE1360" s="2"/>
      <c r="BF1360" s="2"/>
      <c r="BG1360" s="2"/>
      <c r="BH1360" s="2"/>
      <c r="BI1360" s="2"/>
      <c r="BJ1360" s="2"/>
      <c r="BK1360" s="2"/>
      <c r="BL1360" s="2"/>
      <c r="BM1360" s="2"/>
      <c r="BN1360" s="2"/>
      <c r="BO1360" s="2"/>
      <c r="BP1360" s="2"/>
      <c r="BQ1360" s="2"/>
      <c r="BR1360" s="2"/>
      <c r="BS1360" s="2"/>
      <c r="BT1360" s="2"/>
      <c r="BU1360" s="2"/>
      <c r="BV1360" s="2"/>
      <c r="BW1360" s="2"/>
      <c r="BX1360" s="2"/>
      <c r="BY1360" s="2"/>
      <c r="BZ1360" s="2"/>
      <c r="CA1360" s="2"/>
      <c r="CB1360" s="2"/>
      <c r="CC1360" s="2"/>
      <c r="CD1360" s="2"/>
      <c r="CE1360" s="2"/>
      <c r="CF1360" s="2"/>
      <c r="CG1360" s="2"/>
      <c r="CH1360" s="2"/>
      <c r="CI1360" s="2"/>
      <c r="CJ1360" s="2"/>
      <c r="CK1360" s="2"/>
      <c r="CL1360" s="2"/>
      <c r="CM1360" s="2"/>
      <c r="CN1360" s="2"/>
      <c r="CO1360" s="2"/>
      <c r="CP1360" s="2"/>
      <c r="CQ1360" s="2"/>
      <c r="CR1360" s="2"/>
      <c r="CS1360" s="2"/>
      <c r="CT1360" s="2"/>
      <c r="CU1360" s="2"/>
      <c r="CV1360" s="2"/>
      <c r="CW1360" s="2"/>
      <c r="CX1360" s="2"/>
      <c r="CY1360" s="2"/>
      <c r="CZ1360" s="2"/>
      <c r="DA1360" s="2"/>
      <c r="DB1360" s="2"/>
      <c r="DC1360" s="2"/>
      <c r="DD1360" s="2"/>
      <c r="DE1360" s="2"/>
      <c r="DF1360" s="2"/>
      <c r="DG1360" s="2"/>
      <c r="DH1360" s="2"/>
      <c r="DI1360" s="2"/>
      <c r="DJ1360" s="2"/>
      <c r="DK1360" s="2"/>
      <c r="DL1360" s="2"/>
      <c r="DM1360" s="2"/>
      <c r="DN1360" s="2"/>
      <c r="DO1360" s="2"/>
      <c r="DP1360" s="2"/>
    </row>
    <row r="1361" spans="9:120" ht="9.9499999999999993" customHeight="1">
      <c r="I1361" s="2"/>
      <c r="J1361" s="2"/>
      <c r="K1361" s="2"/>
      <c r="L1361" s="2"/>
      <c r="M1361" s="2"/>
      <c r="N1361" s="2"/>
      <c r="O1361" s="2"/>
      <c r="P1361" s="2"/>
      <c r="Q1361" s="2"/>
      <c r="R1361" s="2"/>
      <c r="S1361" s="2"/>
      <c r="T1361" s="2"/>
      <c r="U1361" s="2"/>
      <c r="V1361" s="2"/>
      <c r="W1361" s="2"/>
      <c r="X1361" s="2"/>
      <c r="Y1361" s="2"/>
      <c r="Z1361" s="2"/>
      <c r="AA1361" s="2"/>
      <c r="AB1361" s="2"/>
      <c r="AC1361" s="2"/>
      <c r="AD1361" s="2"/>
      <c r="AE1361" s="2"/>
      <c r="AF1361" s="2"/>
      <c r="AG1361" s="2"/>
      <c r="AH1361" s="2"/>
      <c r="AI1361" s="2"/>
      <c r="AJ1361" s="2"/>
      <c r="AK1361" s="2"/>
      <c r="AL1361" s="2"/>
      <c r="AM1361" s="2"/>
      <c r="AN1361" s="2"/>
      <c r="AO1361" s="2"/>
      <c r="AP1361" s="2"/>
      <c r="AQ1361" s="2"/>
      <c r="AR1361" s="2"/>
      <c r="AS1361" s="2"/>
      <c r="AT1361" s="2"/>
      <c r="AU1361" s="2"/>
      <c r="AV1361" s="2"/>
      <c r="AW1361" s="2"/>
      <c r="AX1361" s="2"/>
      <c r="AY1361" s="2"/>
      <c r="AZ1361" s="2"/>
      <c r="BA1361" s="2"/>
      <c r="BB1361" s="2"/>
      <c r="BC1361" s="2"/>
      <c r="BD1361" s="2"/>
      <c r="BE1361" s="2"/>
      <c r="BF1361" s="2"/>
      <c r="BG1361" s="2"/>
      <c r="BH1361" s="2"/>
      <c r="BI1361" s="2"/>
      <c r="BJ1361" s="2"/>
      <c r="BK1361" s="2"/>
      <c r="BL1361" s="2"/>
      <c r="BM1361" s="2"/>
      <c r="BN1361" s="2"/>
      <c r="BO1361" s="2"/>
      <c r="BP1361" s="2"/>
      <c r="BQ1361" s="2"/>
      <c r="BR1361" s="2"/>
      <c r="BS1361" s="2"/>
      <c r="BT1361" s="2"/>
      <c r="BU1361" s="2"/>
      <c r="BV1361" s="2"/>
      <c r="BW1361" s="2"/>
      <c r="BX1361" s="2"/>
      <c r="BY1361" s="2"/>
      <c r="BZ1361" s="2"/>
      <c r="CA1361" s="2"/>
      <c r="CB1361" s="2"/>
      <c r="CC1361" s="2"/>
      <c r="CD1361" s="2"/>
      <c r="CE1361" s="2"/>
      <c r="CF1361" s="2"/>
      <c r="CG1361" s="2"/>
      <c r="CH1361" s="2"/>
      <c r="CI1361" s="2"/>
      <c r="CJ1361" s="2"/>
      <c r="CK1361" s="2"/>
      <c r="CL1361" s="2"/>
      <c r="CM1361" s="2"/>
      <c r="CN1361" s="2"/>
      <c r="CO1361" s="2"/>
      <c r="CP1361" s="2"/>
      <c r="CQ1361" s="2"/>
      <c r="CR1361" s="2"/>
      <c r="CS1361" s="2"/>
      <c r="CT1361" s="2"/>
      <c r="CU1361" s="2"/>
      <c r="CV1361" s="2"/>
      <c r="CW1361" s="2"/>
      <c r="CX1361" s="2"/>
      <c r="CY1361" s="2"/>
      <c r="CZ1361" s="2"/>
      <c r="DA1361" s="2"/>
      <c r="DB1361" s="2"/>
      <c r="DC1361" s="2"/>
      <c r="DD1361" s="2"/>
      <c r="DE1361" s="2"/>
      <c r="DF1361" s="2"/>
      <c r="DG1361" s="2"/>
      <c r="DH1361" s="2"/>
      <c r="DI1361" s="2"/>
      <c r="DJ1361" s="2"/>
      <c r="DK1361" s="2"/>
      <c r="DL1361" s="2"/>
      <c r="DM1361" s="2"/>
      <c r="DN1361" s="2"/>
      <c r="DO1361" s="2"/>
      <c r="DP1361" s="2"/>
    </row>
    <row r="1362" spans="9:120" ht="9.9499999999999993" customHeight="1">
      <c r="I1362" s="2"/>
      <c r="J1362" s="2"/>
      <c r="K1362" s="2"/>
      <c r="L1362" s="2"/>
      <c r="M1362" s="2"/>
      <c r="N1362" s="2"/>
      <c r="O1362" s="2"/>
      <c r="P1362" s="2"/>
      <c r="Q1362" s="2"/>
      <c r="R1362" s="2"/>
      <c r="S1362" s="2"/>
      <c r="T1362" s="2"/>
      <c r="U1362" s="2"/>
      <c r="V1362" s="2"/>
      <c r="W1362" s="2"/>
      <c r="X1362" s="2"/>
      <c r="Y1362" s="2"/>
      <c r="Z1362" s="2"/>
      <c r="AA1362" s="2"/>
      <c r="AB1362" s="2"/>
      <c r="AC1362" s="2"/>
      <c r="AD1362" s="2"/>
      <c r="AE1362" s="2"/>
      <c r="AF1362" s="2"/>
      <c r="AG1362" s="2"/>
      <c r="AH1362" s="2"/>
      <c r="AI1362" s="2"/>
      <c r="AJ1362" s="2"/>
      <c r="AK1362" s="2"/>
      <c r="AL1362" s="2"/>
      <c r="AM1362" s="2"/>
      <c r="AN1362" s="2"/>
      <c r="AO1362" s="2"/>
      <c r="AP1362" s="2"/>
      <c r="AQ1362" s="2"/>
      <c r="AR1362" s="2"/>
      <c r="AS1362" s="2"/>
      <c r="AT1362" s="2"/>
      <c r="AU1362" s="2"/>
      <c r="AV1362" s="2"/>
      <c r="AW1362" s="2"/>
      <c r="AX1362" s="2"/>
      <c r="AY1362" s="2"/>
      <c r="AZ1362" s="2"/>
      <c r="BA1362" s="2"/>
      <c r="BB1362" s="2"/>
      <c r="BC1362" s="2"/>
      <c r="BD1362" s="2"/>
      <c r="BE1362" s="2"/>
      <c r="BF1362" s="2"/>
      <c r="BG1362" s="2"/>
      <c r="BH1362" s="2"/>
      <c r="BI1362" s="2"/>
      <c r="BJ1362" s="2"/>
      <c r="BK1362" s="2"/>
      <c r="BL1362" s="2"/>
      <c r="BM1362" s="2"/>
      <c r="BN1362" s="2"/>
      <c r="BO1362" s="2"/>
      <c r="BP1362" s="2"/>
      <c r="BQ1362" s="2"/>
      <c r="BR1362" s="2"/>
      <c r="BS1362" s="2"/>
      <c r="BT1362" s="2"/>
      <c r="BU1362" s="2"/>
      <c r="BV1362" s="2"/>
      <c r="BW1362" s="2"/>
      <c r="BX1362" s="2"/>
      <c r="BY1362" s="2"/>
      <c r="BZ1362" s="2"/>
      <c r="CA1362" s="2"/>
      <c r="CB1362" s="2"/>
      <c r="CC1362" s="2"/>
      <c r="CD1362" s="2"/>
      <c r="CE1362" s="2"/>
      <c r="CF1362" s="2"/>
      <c r="CG1362" s="2"/>
      <c r="CH1362" s="2"/>
      <c r="CI1362" s="2"/>
      <c r="CJ1362" s="2"/>
      <c r="CK1362" s="2"/>
      <c r="CL1362" s="2"/>
      <c r="CM1362" s="2"/>
      <c r="CN1362" s="2"/>
      <c r="CO1362" s="2"/>
      <c r="CP1362" s="2"/>
      <c r="CQ1362" s="2"/>
      <c r="CR1362" s="2"/>
      <c r="CS1362" s="2"/>
      <c r="CT1362" s="2"/>
      <c r="CU1362" s="2"/>
      <c r="CV1362" s="2"/>
      <c r="CW1362" s="2"/>
      <c r="CX1362" s="2"/>
      <c r="CY1362" s="2"/>
      <c r="CZ1362" s="2"/>
      <c r="DA1362" s="2"/>
      <c r="DB1362" s="2"/>
      <c r="DC1362" s="2"/>
      <c r="DD1362" s="2"/>
      <c r="DE1362" s="2"/>
      <c r="DF1362" s="2"/>
      <c r="DG1362" s="2"/>
      <c r="DH1362" s="2"/>
      <c r="DI1362" s="2"/>
      <c r="DJ1362" s="2"/>
      <c r="DK1362" s="2"/>
      <c r="DL1362" s="2"/>
      <c r="DM1362" s="2"/>
      <c r="DN1362" s="2"/>
      <c r="DO1362" s="2"/>
      <c r="DP1362" s="2"/>
    </row>
    <row r="1363" spans="9:120" ht="9.9499999999999993" customHeight="1">
      <c r="I1363" s="2"/>
      <c r="J1363" s="2"/>
      <c r="K1363" s="2"/>
      <c r="L1363" s="2"/>
      <c r="M1363" s="2"/>
      <c r="N1363" s="2"/>
      <c r="O1363" s="2"/>
      <c r="P1363" s="2"/>
      <c r="Q1363" s="2"/>
      <c r="R1363" s="2"/>
      <c r="S1363" s="2"/>
      <c r="T1363" s="2"/>
      <c r="U1363" s="2"/>
      <c r="V1363" s="2"/>
      <c r="W1363" s="2"/>
      <c r="X1363" s="2"/>
      <c r="Y1363" s="2"/>
      <c r="Z1363" s="2"/>
      <c r="AA1363" s="2"/>
      <c r="AB1363" s="2"/>
      <c r="AC1363" s="2"/>
      <c r="AD1363" s="2"/>
      <c r="AE1363" s="2"/>
      <c r="AF1363" s="2"/>
      <c r="AG1363" s="2"/>
      <c r="AH1363" s="2"/>
      <c r="AI1363" s="2"/>
      <c r="AJ1363" s="2"/>
      <c r="AK1363" s="2"/>
      <c r="AL1363" s="2"/>
      <c r="AM1363" s="2"/>
      <c r="AN1363" s="2"/>
      <c r="AO1363" s="2"/>
      <c r="AP1363" s="2"/>
      <c r="AQ1363" s="2"/>
      <c r="AR1363" s="2"/>
      <c r="AS1363" s="2"/>
      <c r="AT1363" s="2"/>
      <c r="AU1363" s="2"/>
      <c r="AV1363" s="2"/>
      <c r="AW1363" s="2"/>
      <c r="AX1363" s="2"/>
      <c r="AY1363" s="2"/>
      <c r="AZ1363" s="2"/>
      <c r="BA1363" s="2"/>
      <c r="BB1363" s="2"/>
      <c r="BC1363" s="2"/>
      <c r="BD1363" s="2"/>
      <c r="BE1363" s="2"/>
      <c r="BF1363" s="2"/>
      <c r="BG1363" s="2"/>
      <c r="BH1363" s="2"/>
      <c r="BI1363" s="2"/>
      <c r="BJ1363" s="2"/>
      <c r="BK1363" s="2"/>
      <c r="BL1363" s="2"/>
      <c r="BM1363" s="2"/>
      <c r="BN1363" s="2"/>
      <c r="BO1363" s="2"/>
      <c r="BP1363" s="2"/>
      <c r="BQ1363" s="2"/>
      <c r="BR1363" s="2"/>
      <c r="BS1363" s="2"/>
      <c r="BT1363" s="2"/>
      <c r="BU1363" s="2"/>
      <c r="BV1363" s="2"/>
      <c r="BW1363" s="2"/>
      <c r="BX1363" s="2"/>
      <c r="BY1363" s="2"/>
      <c r="BZ1363" s="2"/>
      <c r="CA1363" s="2"/>
      <c r="CB1363" s="2"/>
      <c r="CC1363" s="2"/>
      <c r="CD1363" s="2"/>
      <c r="CE1363" s="2"/>
      <c r="CF1363" s="2"/>
      <c r="CG1363" s="2"/>
      <c r="CH1363" s="2"/>
      <c r="CI1363" s="2"/>
      <c r="CJ1363" s="2"/>
      <c r="CK1363" s="2"/>
      <c r="CL1363" s="2"/>
      <c r="CM1363" s="2"/>
      <c r="CN1363" s="2"/>
      <c r="CO1363" s="2"/>
      <c r="CP1363" s="2"/>
      <c r="CQ1363" s="2"/>
      <c r="CR1363" s="2"/>
      <c r="CS1363" s="2"/>
      <c r="CT1363" s="2"/>
      <c r="CU1363" s="2"/>
      <c r="CV1363" s="2"/>
      <c r="CW1363" s="2"/>
      <c r="CX1363" s="2"/>
      <c r="CY1363" s="2"/>
      <c r="CZ1363" s="2"/>
      <c r="DA1363" s="2"/>
      <c r="DB1363" s="2"/>
      <c r="DC1363" s="2"/>
      <c r="DD1363" s="2"/>
      <c r="DE1363" s="2"/>
      <c r="DF1363" s="2"/>
      <c r="DG1363" s="2"/>
      <c r="DH1363" s="2"/>
      <c r="DI1363" s="2"/>
      <c r="DJ1363" s="2"/>
      <c r="DK1363" s="2"/>
      <c r="DL1363" s="2"/>
      <c r="DM1363" s="2"/>
      <c r="DN1363" s="2"/>
      <c r="DO1363" s="2"/>
      <c r="DP1363" s="2"/>
    </row>
    <row r="1364" spans="9:120" ht="9.9499999999999993" customHeight="1">
      <c r="I1364" s="2"/>
      <c r="J1364" s="2"/>
      <c r="K1364" s="2"/>
      <c r="L1364" s="2"/>
      <c r="M1364" s="2"/>
      <c r="N1364" s="2"/>
      <c r="O1364" s="2"/>
      <c r="P1364" s="2"/>
      <c r="Q1364" s="2"/>
      <c r="R1364" s="2"/>
      <c r="S1364" s="2"/>
      <c r="T1364" s="2"/>
      <c r="U1364" s="2"/>
      <c r="V1364" s="2"/>
      <c r="W1364" s="2"/>
      <c r="X1364" s="2"/>
      <c r="Y1364" s="2"/>
      <c r="Z1364" s="2"/>
      <c r="AA1364" s="2"/>
      <c r="AB1364" s="2"/>
      <c r="AC1364" s="2"/>
      <c r="AD1364" s="2"/>
      <c r="AE1364" s="2"/>
      <c r="AF1364" s="2"/>
      <c r="AG1364" s="2"/>
      <c r="AH1364" s="2"/>
      <c r="AI1364" s="2"/>
      <c r="AJ1364" s="2"/>
      <c r="AK1364" s="2"/>
      <c r="AL1364" s="2"/>
      <c r="AM1364" s="2"/>
      <c r="AN1364" s="2"/>
      <c r="AO1364" s="2"/>
      <c r="AP1364" s="2"/>
      <c r="AQ1364" s="2"/>
      <c r="AR1364" s="2"/>
      <c r="AS1364" s="2"/>
      <c r="AT1364" s="2"/>
      <c r="AU1364" s="2"/>
      <c r="AV1364" s="2"/>
      <c r="AW1364" s="2"/>
      <c r="AX1364" s="2"/>
      <c r="AY1364" s="2"/>
      <c r="AZ1364" s="2"/>
      <c r="BA1364" s="2"/>
      <c r="BB1364" s="2"/>
      <c r="BC1364" s="2"/>
      <c r="BD1364" s="2"/>
      <c r="BE1364" s="2"/>
      <c r="BF1364" s="2"/>
      <c r="BG1364" s="2"/>
      <c r="BH1364" s="2"/>
      <c r="BI1364" s="2"/>
      <c r="BJ1364" s="2"/>
      <c r="BK1364" s="2"/>
      <c r="BL1364" s="2"/>
      <c r="BM1364" s="2"/>
      <c r="BN1364" s="2"/>
      <c r="BO1364" s="2"/>
      <c r="BP1364" s="2"/>
      <c r="BQ1364" s="2"/>
      <c r="BR1364" s="2"/>
      <c r="BS1364" s="2"/>
      <c r="BT1364" s="2"/>
      <c r="BU1364" s="2"/>
      <c r="BV1364" s="2"/>
      <c r="BW1364" s="2"/>
      <c r="BX1364" s="2"/>
      <c r="BY1364" s="2"/>
      <c r="BZ1364" s="2"/>
      <c r="CA1364" s="2"/>
      <c r="CB1364" s="2"/>
      <c r="CC1364" s="2"/>
      <c r="CD1364" s="2"/>
      <c r="CE1364" s="2"/>
      <c r="CF1364" s="2"/>
      <c r="CG1364" s="2"/>
      <c r="CH1364" s="2"/>
      <c r="CI1364" s="2"/>
      <c r="CJ1364" s="2"/>
      <c r="CK1364" s="2"/>
      <c r="CL1364" s="2"/>
      <c r="CM1364" s="2"/>
      <c r="CN1364" s="2"/>
      <c r="CO1364" s="2"/>
      <c r="CP1364" s="2"/>
      <c r="CQ1364" s="2"/>
      <c r="CR1364" s="2"/>
      <c r="CS1364" s="2"/>
      <c r="CT1364" s="2"/>
      <c r="CU1364" s="2"/>
      <c r="CV1364" s="2"/>
      <c r="CW1364" s="2"/>
      <c r="CX1364" s="2"/>
      <c r="CY1364" s="2"/>
      <c r="CZ1364" s="2"/>
      <c r="DA1364" s="2"/>
      <c r="DB1364" s="2"/>
      <c r="DC1364" s="2"/>
      <c r="DD1364" s="2"/>
      <c r="DE1364" s="2"/>
      <c r="DF1364" s="2"/>
      <c r="DG1364" s="2"/>
      <c r="DH1364" s="2"/>
      <c r="DI1364" s="2"/>
      <c r="DJ1364" s="2"/>
      <c r="DK1364" s="2"/>
      <c r="DL1364" s="2"/>
      <c r="DM1364" s="2"/>
      <c r="DN1364" s="2"/>
      <c r="DO1364" s="2"/>
      <c r="DP1364" s="2"/>
    </row>
    <row r="1365" spans="9:120" ht="9.9499999999999993" customHeight="1">
      <c r="I1365" s="2"/>
      <c r="J1365" s="2"/>
      <c r="K1365" s="2"/>
      <c r="L1365" s="2"/>
      <c r="M1365" s="2"/>
      <c r="N1365" s="2"/>
      <c r="O1365" s="2"/>
      <c r="P1365" s="2"/>
      <c r="Q1365" s="2"/>
      <c r="R1365" s="2"/>
      <c r="S1365" s="2"/>
      <c r="T1365" s="2"/>
      <c r="U1365" s="2"/>
      <c r="V1365" s="2"/>
      <c r="W1365" s="2"/>
      <c r="X1365" s="2"/>
      <c r="Y1365" s="2"/>
      <c r="Z1365" s="2"/>
      <c r="AA1365" s="2"/>
      <c r="AB1365" s="2"/>
      <c r="AC1365" s="2"/>
      <c r="AD1365" s="2"/>
      <c r="AE1365" s="2"/>
      <c r="AF1365" s="2"/>
      <c r="AG1365" s="2"/>
      <c r="AH1365" s="2"/>
      <c r="AI1365" s="2"/>
      <c r="AJ1365" s="2"/>
      <c r="AK1365" s="2"/>
      <c r="AL1365" s="2"/>
      <c r="AM1365" s="2"/>
      <c r="AN1365" s="2"/>
      <c r="AO1365" s="2"/>
      <c r="AP1365" s="2"/>
      <c r="AQ1365" s="2"/>
      <c r="AR1365" s="2"/>
      <c r="AS1365" s="2"/>
      <c r="AT1365" s="2"/>
      <c r="AU1365" s="2"/>
      <c r="AV1365" s="2"/>
      <c r="AW1365" s="2"/>
      <c r="AX1365" s="2"/>
      <c r="AY1365" s="2"/>
      <c r="AZ1365" s="2"/>
      <c r="BA1365" s="2"/>
      <c r="BB1365" s="2"/>
      <c r="BC1365" s="2"/>
      <c r="BD1365" s="2"/>
      <c r="BE1365" s="2"/>
      <c r="BF1365" s="2"/>
      <c r="BG1365" s="2"/>
      <c r="BH1365" s="2"/>
      <c r="BI1365" s="2"/>
      <c r="BJ1365" s="2"/>
      <c r="BK1365" s="2"/>
      <c r="BL1365" s="2"/>
      <c r="BM1365" s="2"/>
      <c r="BN1365" s="2"/>
      <c r="BO1365" s="2"/>
      <c r="BP1365" s="2"/>
      <c r="BQ1365" s="2"/>
      <c r="BR1365" s="2"/>
      <c r="BS1365" s="2"/>
      <c r="BT1365" s="2"/>
      <c r="BU1365" s="2"/>
      <c r="BV1365" s="2"/>
      <c r="BW1365" s="2"/>
      <c r="BX1365" s="2"/>
      <c r="BY1365" s="2"/>
      <c r="BZ1365" s="2"/>
      <c r="CA1365" s="2"/>
      <c r="CB1365" s="2"/>
      <c r="CC1365" s="2"/>
      <c r="CD1365" s="2"/>
      <c r="CE1365" s="2"/>
      <c r="CF1365" s="2"/>
      <c r="CG1365" s="2"/>
      <c r="CH1365" s="2"/>
      <c r="CI1365" s="2"/>
      <c r="CJ1365" s="2"/>
      <c r="CK1365" s="2"/>
      <c r="CL1365" s="2"/>
      <c r="CM1365" s="2"/>
      <c r="CN1365" s="2"/>
      <c r="CO1365" s="2"/>
      <c r="CP1365" s="2"/>
      <c r="CQ1365" s="2"/>
      <c r="CR1365" s="2"/>
      <c r="CS1365" s="2"/>
      <c r="CT1365" s="2"/>
      <c r="CU1365" s="2"/>
      <c r="CV1365" s="2"/>
      <c r="CW1365" s="2"/>
      <c r="CX1365" s="2"/>
      <c r="CY1365" s="2"/>
      <c r="CZ1365" s="2"/>
      <c r="DA1365" s="2"/>
      <c r="DB1365" s="2"/>
      <c r="DC1365" s="2"/>
      <c r="DD1365" s="2"/>
      <c r="DE1365" s="2"/>
      <c r="DF1365" s="2"/>
      <c r="DG1365" s="2"/>
      <c r="DH1365" s="2"/>
      <c r="DI1365" s="2"/>
      <c r="DJ1365" s="2"/>
      <c r="DK1365" s="2"/>
      <c r="DL1365" s="2"/>
      <c r="DM1365" s="2"/>
      <c r="DN1365" s="2"/>
      <c r="DO1365" s="2"/>
      <c r="DP1365" s="2"/>
    </row>
    <row r="1366" spans="9:120" ht="9.9499999999999993" customHeight="1">
      <c r="I1366" s="2"/>
      <c r="J1366" s="2"/>
      <c r="K1366" s="2"/>
      <c r="L1366" s="2"/>
      <c r="M1366" s="2"/>
      <c r="N1366" s="2"/>
      <c r="O1366" s="2"/>
      <c r="P1366" s="2"/>
      <c r="Q1366" s="2"/>
      <c r="R1366" s="2"/>
      <c r="S1366" s="2"/>
      <c r="T1366" s="2"/>
      <c r="U1366" s="2"/>
      <c r="V1366" s="2"/>
      <c r="W1366" s="2"/>
      <c r="X1366" s="2"/>
      <c r="Y1366" s="2"/>
      <c r="Z1366" s="2"/>
      <c r="AA1366" s="2"/>
      <c r="AB1366" s="2"/>
      <c r="AC1366" s="2"/>
      <c r="AD1366" s="2"/>
      <c r="AE1366" s="2"/>
      <c r="AF1366" s="2"/>
      <c r="AG1366" s="2"/>
      <c r="AH1366" s="2"/>
      <c r="AI1366" s="2"/>
      <c r="AJ1366" s="2"/>
      <c r="AK1366" s="2"/>
      <c r="AL1366" s="2"/>
      <c r="AM1366" s="2"/>
      <c r="AN1366" s="2"/>
      <c r="AO1366" s="2"/>
      <c r="AP1366" s="2"/>
      <c r="AQ1366" s="2"/>
      <c r="AR1366" s="2"/>
      <c r="AS1366" s="2"/>
      <c r="AT1366" s="2"/>
      <c r="AU1366" s="2"/>
      <c r="AV1366" s="2"/>
      <c r="AW1366" s="2"/>
      <c r="AX1366" s="2"/>
      <c r="AY1366" s="2"/>
      <c r="AZ1366" s="2"/>
      <c r="BA1366" s="2"/>
      <c r="BB1366" s="2"/>
      <c r="BC1366" s="2"/>
      <c r="BD1366" s="2"/>
      <c r="BE1366" s="2"/>
      <c r="BF1366" s="2"/>
      <c r="BG1366" s="2"/>
      <c r="BH1366" s="2"/>
      <c r="BI1366" s="2"/>
      <c r="BJ1366" s="2"/>
      <c r="BK1366" s="2"/>
      <c r="BL1366" s="2"/>
      <c r="BM1366" s="2"/>
      <c r="BN1366" s="2"/>
      <c r="BO1366" s="2"/>
      <c r="BP1366" s="2"/>
      <c r="BQ1366" s="2"/>
      <c r="BR1366" s="2"/>
      <c r="BS1366" s="2"/>
      <c r="BT1366" s="2"/>
      <c r="BU1366" s="2"/>
      <c r="BV1366" s="2"/>
      <c r="BW1366" s="2"/>
      <c r="BX1366" s="2"/>
      <c r="BY1366" s="2"/>
      <c r="BZ1366" s="2"/>
      <c r="CA1366" s="2"/>
      <c r="CB1366" s="2"/>
      <c r="CC1366" s="2"/>
      <c r="CD1366" s="2"/>
      <c r="CE1366" s="2"/>
      <c r="CF1366" s="2"/>
      <c r="CG1366" s="2"/>
      <c r="CH1366" s="2"/>
      <c r="CI1366" s="2"/>
      <c r="CJ1366" s="2"/>
      <c r="CK1366" s="2"/>
      <c r="CL1366" s="2"/>
      <c r="CM1366" s="2"/>
      <c r="CN1366" s="2"/>
      <c r="CO1366" s="2"/>
      <c r="CP1366" s="2"/>
      <c r="CQ1366" s="2"/>
      <c r="CR1366" s="2"/>
      <c r="CS1366" s="2"/>
      <c r="CT1366" s="2"/>
      <c r="CU1366" s="2"/>
      <c r="CV1366" s="2"/>
      <c r="CW1366" s="2"/>
      <c r="CX1366" s="2"/>
      <c r="CY1366" s="2"/>
      <c r="CZ1366" s="2"/>
      <c r="DA1366" s="2"/>
      <c r="DB1366" s="2"/>
      <c r="DC1366" s="2"/>
      <c r="DD1366" s="2"/>
      <c r="DE1366" s="2"/>
      <c r="DF1366" s="2"/>
      <c r="DG1366" s="2"/>
      <c r="DH1366" s="2"/>
      <c r="DI1366" s="2"/>
      <c r="DJ1366" s="2"/>
      <c r="DK1366" s="2"/>
      <c r="DL1366" s="2"/>
      <c r="DM1366" s="2"/>
      <c r="DN1366" s="2"/>
      <c r="DO1366" s="2"/>
      <c r="DP1366" s="2"/>
    </row>
    <row r="1367" spans="9:120" ht="9.9499999999999993" customHeight="1">
      <c r="I1367" s="2"/>
      <c r="J1367" s="2"/>
      <c r="K1367" s="2"/>
      <c r="L1367" s="2"/>
      <c r="M1367" s="2"/>
      <c r="N1367" s="2"/>
      <c r="O1367" s="2"/>
      <c r="P1367" s="2"/>
      <c r="Q1367" s="2"/>
      <c r="R1367" s="2"/>
      <c r="S1367" s="2"/>
      <c r="T1367" s="2"/>
      <c r="U1367" s="2"/>
      <c r="V1367" s="2"/>
      <c r="W1367" s="2"/>
      <c r="X1367" s="2"/>
      <c r="Y1367" s="2"/>
      <c r="Z1367" s="2"/>
      <c r="AA1367" s="2"/>
      <c r="AB1367" s="2"/>
      <c r="AC1367" s="2"/>
      <c r="AD1367" s="2"/>
      <c r="AE1367" s="2"/>
      <c r="AF1367" s="2"/>
      <c r="AG1367" s="2"/>
      <c r="AH1367" s="2"/>
      <c r="AI1367" s="2"/>
      <c r="AJ1367" s="2"/>
      <c r="AK1367" s="2"/>
      <c r="AL1367" s="2"/>
      <c r="AM1367" s="2"/>
      <c r="AN1367" s="2"/>
      <c r="AO1367" s="2"/>
      <c r="AP1367" s="2"/>
      <c r="AQ1367" s="2"/>
      <c r="AR1367" s="2"/>
      <c r="AS1367" s="2"/>
      <c r="AT1367" s="2"/>
      <c r="AU1367" s="2"/>
      <c r="AV1367" s="2"/>
      <c r="AW1367" s="2"/>
      <c r="AX1367" s="2"/>
      <c r="AY1367" s="2"/>
      <c r="AZ1367" s="2"/>
      <c r="BA1367" s="2"/>
      <c r="BB1367" s="2"/>
      <c r="BC1367" s="2"/>
      <c r="BD1367" s="2"/>
      <c r="BE1367" s="2"/>
      <c r="BF1367" s="2"/>
      <c r="BG1367" s="2"/>
      <c r="BH1367" s="2"/>
      <c r="BI1367" s="2"/>
      <c r="BJ1367" s="2"/>
      <c r="BK1367" s="2"/>
      <c r="BL1367" s="2"/>
      <c r="BM1367" s="2"/>
      <c r="BN1367" s="2"/>
      <c r="BO1367" s="2"/>
      <c r="BP1367" s="2"/>
      <c r="BQ1367" s="2"/>
      <c r="BR1367" s="2"/>
      <c r="BS1367" s="2"/>
      <c r="BT1367" s="2"/>
      <c r="BU1367" s="2"/>
      <c r="BV1367" s="2"/>
      <c r="BW1367" s="2"/>
      <c r="BX1367" s="2"/>
      <c r="BY1367" s="2"/>
      <c r="BZ1367" s="2"/>
      <c r="CA1367" s="2"/>
      <c r="CB1367" s="2"/>
      <c r="CC1367" s="2"/>
      <c r="CD1367" s="2"/>
      <c r="CE1367" s="2"/>
      <c r="CF1367" s="2"/>
      <c r="CG1367" s="2"/>
      <c r="CH1367" s="2"/>
      <c r="CI1367" s="2"/>
      <c r="CJ1367" s="2"/>
      <c r="CK1367" s="2"/>
      <c r="CL1367" s="2"/>
      <c r="CM1367" s="2"/>
      <c r="CN1367" s="2"/>
      <c r="CO1367" s="2"/>
      <c r="CP1367" s="2"/>
      <c r="CQ1367" s="2"/>
      <c r="CR1367" s="2"/>
      <c r="CS1367" s="2"/>
      <c r="CT1367" s="2"/>
      <c r="CU1367" s="2"/>
      <c r="CV1367" s="2"/>
      <c r="CW1367" s="2"/>
      <c r="CX1367" s="2"/>
      <c r="CY1367" s="2"/>
      <c r="CZ1367" s="2"/>
      <c r="DA1367" s="2"/>
      <c r="DB1367" s="2"/>
      <c r="DC1367" s="2"/>
      <c r="DD1367" s="2"/>
      <c r="DE1367" s="2"/>
      <c r="DF1367" s="2"/>
      <c r="DG1367" s="2"/>
      <c r="DH1367" s="2"/>
      <c r="DI1367" s="2"/>
      <c r="DJ1367" s="2"/>
      <c r="DK1367" s="2"/>
      <c r="DL1367" s="2"/>
      <c r="DM1367" s="2"/>
      <c r="DN1367" s="2"/>
      <c r="DO1367" s="2"/>
      <c r="DP1367" s="2"/>
    </row>
    <row r="1368" spans="9:120" ht="9.9499999999999993" customHeight="1">
      <c r="I1368" s="2"/>
      <c r="J1368" s="2"/>
      <c r="K1368" s="2"/>
      <c r="L1368" s="2"/>
      <c r="M1368" s="2"/>
      <c r="N1368" s="2"/>
      <c r="O1368" s="2"/>
      <c r="P1368" s="2"/>
      <c r="Q1368" s="2"/>
      <c r="R1368" s="2"/>
      <c r="S1368" s="2"/>
      <c r="T1368" s="2"/>
      <c r="U1368" s="2"/>
      <c r="V1368" s="2"/>
      <c r="W1368" s="2"/>
      <c r="X1368" s="2"/>
      <c r="Y1368" s="2"/>
      <c r="Z1368" s="2"/>
      <c r="AA1368" s="2"/>
      <c r="AB1368" s="2"/>
      <c r="AC1368" s="2"/>
      <c r="AD1368" s="2"/>
      <c r="AE1368" s="2"/>
      <c r="AF1368" s="2"/>
      <c r="AG1368" s="2"/>
      <c r="AH1368" s="2"/>
      <c r="AI1368" s="2"/>
      <c r="AJ1368" s="2"/>
      <c r="AK1368" s="2"/>
      <c r="AL1368" s="2"/>
      <c r="AM1368" s="2"/>
      <c r="AN1368" s="2"/>
      <c r="AO1368" s="2"/>
      <c r="AP1368" s="2"/>
      <c r="AQ1368" s="2"/>
      <c r="AR1368" s="2"/>
      <c r="AS1368" s="2"/>
      <c r="AT1368" s="2"/>
      <c r="AU1368" s="2"/>
      <c r="AV1368" s="2"/>
      <c r="AW1368" s="2"/>
      <c r="AX1368" s="2"/>
      <c r="AY1368" s="2"/>
      <c r="AZ1368" s="2"/>
      <c r="BA1368" s="2"/>
      <c r="BB1368" s="2"/>
      <c r="BC1368" s="2"/>
      <c r="BD1368" s="2"/>
      <c r="BE1368" s="2"/>
      <c r="BF1368" s="2"/>
      <c r="BG1368" s="2"/>
      <c r="BH1368" s="2"/>
      <c r="BI1368" s="2"/>
      <c r="BJ1368" s="2"/>
      <c r="BK1368" s="2"/>
      <c r="BL1368" s="2"/>
      <c r="BM1368" s="2"/>
      <c r="BN1368" s="2"/>
      <c r="BO1368" s="2"/>
      <c r="BP1368" s="2"/>
      <c r="BQ1368" s="2"/>
      <c r="BR1368" s="2"/>
      <c r="BS1368" s="2"/>
      <c r="BT1368" s="2"/>
      <c r="BU1368" s="2"/>
      <c r="BV1368" s="2"/>
      <c r="BW1368" s="2"/>
      <c r="BX1368" s="2"/>
      <c r="BY1368" s="2"/>
      <c r="BZ1368" s="2"/>
      <c r="CA1368" s="2"/>
      <c r="CB1368" s="2"/>
      <c r="CC1368" s="2"/>
      <c r="CD1368" s="2"/>
      <c r="CE1368" s="2"/>
      <c r="CF1368" s="2"/>
      <c r="CG1368" s="2"/>
      <c r="CH1368" s="2"/>
      <c r="CI1368" s="2"/>
      <c r="CJ1368" s="2"/>
      <c r="CK1368" s="2"/>
      <c r="CL1368" s="2"/>
      <c r="CM1368" s="2"/>
      <c r="CN1368" s="2"/>
      <c r="CO1368" s="2"/>
      <c r="CP1368" s="2"/>
      <c r="CQ1368" s="2"/>
      <c r="CR1368" s="2"/>
      <c r="CS1368" s="2"/>
      <c r="CT1368" s="2"/>
      <c r="CU1368" s="2"/>
      <c r="CV1368" s="2"/>
      <c r="CW1368" s="2"/>
      <c r="CX1368" s="2"/>
      <c r="CY1368" s="2"/>
      <c r="CZ1368" s="2"/>
      <c r="DA1368" s="2"/>
      <c r="DB1368" s="2"/>
      <c r="DC1368" s="2"/>
      <c r="DD1368" s="2"/>
      <c r="DE1368" s="2"/>
      <c r="DF1368" s="2"/>
      <c r="DG1368" s="2"/>
      <c r="DH1368" s="2"/>
      <c r="DI1368" s="2"/>
      <c r="DJ1368" s="2"/>
      <c r="DK1368" s="2"/>
      <c r="DL1368" s="2"/>
      <c r="DM1368" s="2"/>
      <c r="DN1368" s="2"/>
      <c r="DO1368" s="2"/>
      <c r="DP1368" s="2"/>
    </row>
    <row r="1369" spans="9:120" ht="9.9499999999999993" customHeight="1">
      <c r="I1369" s="2"/>
      <c r="J1369" s="2"/>
      <c r="K1369" s="2"/>
      <c r="L1369" s="2"/>
      <c r="M1369" s="2"/>
      <c r="N1369" s="2"/>
      <c r="O1369" s="2"/>
      <c r="P1369" s="2"/>
      <c r="Q1369" s="2"/>
      <c r="R1369" s="2"/>
      <c r="S1369" s="2"/>
      <c r="T1369" s="2"/>
      <c r="U1369" s="2"/>
      <c r="V1369" s="2"/>
      <c r="W1369" s="2"/>
      <c r="X1369" s="2"/>
      <c r="Y1369" s="2"/>
      <c r="Z1369" s="2"/>
      <c r="AA1369" s="2"/>
      <c r="AB1369" s="2"/>
      <c r="AC1369" s="2"/>
      <c r="AD1369" s="2"/>
      <c r="AE1369" s="2"/>
      <c r="AF1369" s="2"/>
      <c r="AG1369" s="2"/>
      <c r="AH1369" s="2"/>
      <c r="AI1369" s="2"/>
      <c r="AJ1369" s="2"/>
      <c r="AK1369" s="2"/>
      <c r="AL1369" s="2"/>
      <c r="AM1369" s="2"/>
      <c r="AN1369" s="2"/>
      <c r="AO1369" s="2"/>
      <c r="AP1369" s="2"/>
      <c r="AQ1369" s="2"/>
      <c r="AR1369" s="2"/>
      <c r="AS1369" s="2"/>
      <c r="AT1369" s="2"/>
      <c r="AU1369" s="2"/>
      <c r="AV1369" s="2"/>
      <c r="AW1369" s="2"/>
      <c r="AX1369" s="2"/>
      <c r="AY1369" s="2"/>
      <c r="AZ1369" s="2"/>
      <c r="BA1369" s="2"/>
      <c r="BB1369" s="2"/>
      <c r="BC1369" s="2"/>
      <c r="BD1369" s="2"/>
      <c r="BE1369" s="2"/>
      <c r="BF1369" s="2"/>
      <c r="BG1369" s="2"/>
      <c r="BH1369" s="2"/>
      <c r="BI1369" s="2"/>
      <c r="BJ1369" s="2"/>
      <c r="BK1369" s="2"/>
      <c r="BL1369" s="2"/>
      <c r="BM1369" s="2"/>
      <c r="BN1369" s="2"/>
      <c r="BO1369" s="2"/>
      <c r="BP1369" s="2"/>
      <c r="BQ1369" s="2"/>
      <c r="BR1369" s="2"/>
      <c r="BS1369" s="2"/>
      <c r="BT1369" s="2"/>
      <c r="BU1369" s="2"/>
      <c r="BV1369" s="2"/>
      <c r="BW1369" s="2"/>
      <c r="BX1369" s="2"/>
      <c r="BY1369" s="2"/>
      <c r="BZ1369" s="2"/>
      <c r="CA1369" s="2"/>
      <c r="CB1369" s="2"/>
      <c r="CC1369" s="2"/>
      <c r="CD1369" s="2"/>
      <c r="CE1369" s="2"/>
      <c r="CF1369" s="2"/>
      <c r="CG1369" s="2"/>
      <c r="CH1369" s="2"/>
      <c r="CI1369" s="2"/>
      <c r="CJ1369" s="2"/>
      <c r="CK1369" s="2"/>
      <c r="CL1369" s="2"/>
      <c r="CM1369" s="2"/>
      <c r="CN1369" s="2"/>
      <c r="CO1369" s="2"/>
      <c r="CP1369" s="2"/>
      <c r="CQ1369" s="2"/>
      <c r="CR1369" s="2"/>
      <c r="CS1369" s="2"/>
      <c r="CT1369" s="2"/>
      <c r="CU1369" s="2"/>
      <c r="CV1369" s="2"/>
      <c r="CW1369" s="2"/>
      <c r="CX1369" s="2"/>
      <c r="CY1369" s="2"/>
      <c r="CZ1369" s="2"/>
      <c r="DA1369" s="2"/>
      <c r="DB1369" s="2"/>
      <c r="DC1369" s="2"/>
      <c r="DD1369" s="2"/>
      <c r="DE1369" s="2"/>
      <c r="DF1369" s="2"/>
      <c r="DG1369" s="2"/>
      <c r="DH1369" s="2"/>
      <c r="DI1369" s="2"/>
      <c r="DJ1369" s="2"/>
      <c r="DK1369" s="2"/>
      <c r="DL1369" s="2"/>
      <c r="DM1369" s="2"/>
      <c r="DN1369" s="2"/>
      <c r="DO1369" s="2"/>
      <c r="DP1369" s="2"/>
    </row>
    <row r="1370" spans="9:120" ht="9.9499999999999993" customHeight="1">
      <c r="I1370" s="2"/>
      <c r="J1370" s="2"/>
      <c r="K1370" s="2"/>
      <c r="L1370" s="2"/>
      <c r="M1370" s="2"/>
      <c r="N1370" s="2"/>
      <c r="O1370" s="2"/>
      <c r="P1370" s="2"/>
      <c r="Q1370" s="2"/>
      <c r="R1370" s="2"/>
      <c r="S1370" s="2"/>
      <c r="T1370" s="2"/>
      <c r="U1370" s="2"/>
      <c r="V1370" s="2"/>
      <c r="W1370" s="2"/>
      <c r="X1370" s="2"/>
      <c r="Y1370" s="2"/>
      <c r="Z1370" s="2"/>
      <c r="AA1370" s="2"/>
      <c r="AB1370" s="2"/>
      <c r="AC1370" s="2"/>
      <c r="AD1370" s="2"/>
      <c r="AE1370" s="2"/>
      <c r="AF1370" s="2"/>
      <c r="AG1370" s="2"/>
      <c r="AH1370" s="2"/>
      <c r="AI1370" s="2"/>
      <c r="AJ1370" s="2"/>
      <c r="AK1370" s="2"/>
      <c r="AL1370" s="2"/>
      <c r="AM1370" s="2"/>
      <c r="AN1370" s="2"/>
      <c r="AO1370" s="2"/>
      <c r="AP1370" s="2"/>
      <c r="AQ1370" s="2"/>
      <c r="AR1370" s="2"/>
      <c r="AS1370" s="2"/>
      <c r="AT1370" s="2"/>
      <c r="AU1370" s="2"/>
      <c r="AV1370" s="2"/>
      <c r="AW1370" s="2"/>
      <c r="AX1370" s="2"/>
      <c r="AY1370" s="2"/>
      <c r="AZ1370" s="2"/>
      <c r="BA1370" s="2"/>
      <c r="BB1370" s="2"/>
      <c r="BC1370" s="2"/>
      <c r="BD1370" s="2"/>
      <c r="BE1370" s="2"/>
      <c r="BF1370" s="2"/>
      <c r="BG1370" s="2"/>
      <c r="BH1370" s="2"/>
      <c r="BI1370" s="2"/>
      <c r="BJ1370" s="2"/>
      <c r="BK1370" s="2"/>
      <c r="BL1370" s="2"/>
      <c r="BM1370" s="2"/>
      <c r="BN1370" s="2"/>
      <c r="BO1370" s="2"/>
      <c r="BP1370" s="2"/>
      <c r="BQ1370" s="2"/>
      <c r="BR1370" s="2"/>
      <c r="BS1370" s="2"/>
      <c r="BT1370" s="2"/>
      <c r="BU1370" s="2"/>
      <c r="BV1370" s="2"/>
      <c r="BW1370" s="2"/>
      <c r="BX1370" s="2"/>
      <c r="BY1370" s="2"/>
      <c r="BZ1370" s="2"/>
      <c r="CA1370" s="2"/>
      <c r="CB1370" s="2"/>
      <c r="CC1370" s="2"/>
      <c r="CD1370" s="2"/>
      <c r="CE1370" s="2"/>
      <c r="CF1370" s="2"/>
      <c r="CG1370" s="2"/>
      <c r="CH1370" s="2"/>
      <c r="CI1370" s="2"/>
      <c r="CJ1370" s="2"/>
      <c r="CK1370" s="2"/>
      <c r="CL1370" s="2"/>
      <c r="CM1370" s="2"/>
      <c r="CN1370" s="2"/>
      <c r="CO1370" s="2"/>
      <c r="CP1370" s="2"/>
      <c r="CQ1370" s="2"/>
      <c r="CR1370" s="2"/>
      <c r="CS1370" s="2"/>
      <c r="CT1370" s="2"/>
      <c r="CU1370" s="2"/>
      <c r="CV1370" s="2"/>
      <c r="CW1370" s="2"/>
      <c r="CX1370" s="2"/>
      <c r="CY1370" s="2"/>
      <c r="CZ1370" s="2"/>
      <c r="DA1370" s="2"/>
      <c r="DB1370" s="2"/>
      <c r="DC1370" s="2"/>
      <c r="DD1370" s="2"/>
      <c r="DE1370" s="2"/>
      <c r="DF1370" s="2"/>
      <c r="DG1370" s="2"/>
      <c r="DH1370" s="2"/>
      <c r="DI1370" s="2"/>
      <c r="DJ1370" s="2"/>
      <c r="DK1370" s="2"/>
      <c r="DL1370" s="2"/>
      <c r="DM1370" s="2"/>
      <c r="DN1370" s="2"/>
      <c r="DO1370" s="2"/>
      <c r="DP1370" s="2"/>
    </row>
    <row r="1371" spans="9:120" ht="9.9499999999999993" customHeight="1">
      <c r="I1371" s="2"/>
      <c r="J1371" s="2"/>
      <c r="K1371" s="2"/>
      <c r="L1371" s="2"/>
      <c r="M1371" s="2"/>
      <c r="N1371" s="2"/>
      <c r="O1371" s="2"/>
      <c r="P1371" s="2"/>
      <c r="Q1371" s="2"/>
      <c r="R1371" s="2"/>
      <c r="S1371" s="2"/>
      <c r="T1371" s="2"/>
      <c r="U1371" s="2"/>
      <c r="V1371" s="2"/>
      <c r="W1371" s="2"/>
      <c r="X1371" s="2"/>
      <c r="Y1371" s="2"/>
      <c r="Z1371" s="2"/>
      <c r="AA1371" s="2"/>
      <c r="AB1371" s="2"/>
      <c r="AC1371" s="2"/>
      <c r="AD1371" s="2"/>
      <c r="AE1371" s="2"/>
      <c r="AF1371" s="2"/>
      <c r="AG1371" s="2"/>
      <c r="AH1371" s="2"/>
      <c r="AI1371" s="2"/>
      <c r="AJ1371" s="2"/>
      <c r="AK1371" s="2"/>
      <c r="AL1371" s="2"/>
      <c r="AM1371" s="2"/>
      <c r="AN1371" s="2"/>
      <c r="AO1371" s="2"/>
      <c r="AP1371" s="2"/>
      <c r="AQ1371" s="2"/>
      <c r="AR1371" s="2"/>
      <c r="AS1371" s="2"/>
      <c r="AT1371" s="2"/>
      <c r="AU1371" s="2"/>
      <c r="AV1371" s="2"/>
      <c r="AW1371" s="2"/>
      <c r="AX1371" s="2"/>
      <c r="AY1371" s="2"/>
      <c r="AZ1371" s="2"/>
      <c r="BA1371" s="2"/>
      <c r="BB1371" s="2"/>
      <c r="BC1371" s="2"/>
      <c r="BD1371" s="2"/>
      <c r="BE1371" s="2"/>
      <c r="BF1371" s="2"/>
      <c r="BG1371" s="2"/>
      <c r="BH1371" s="2"/>
      <c r="BI1371" s="2"/>
      <c r="BJ1371" s="2"/>
      <c r="BK1371" s="2"/>
      <c r="BL1371" s="2"/>
      <c r="BM1371" s="2"/>
      <c r="BN1371" s="2"/>
      <c r="BO1371" s="2"/>
      <c r="BP1371" s="2"/>
      <c r="BQ1371" s="2"/>
      <c r="BR1371" s="2"/>
      <c r="BS1371" s="2"/>
      <c r="BT1371" s="2"/>
      <c r="BU1371" s="2"/>
      <c r="BV1371" s="2"/>
      <c r="BW1371" s="2"/>
      <c r="BX1371" s="2"/>
      <c r="BY1371" s="2"/>
      <c r="BZ1371" s="2"/>
      <c r="CA1371" s="2"/>
      <c r="CB1371" s="2"/>
      <c r="CC1371" s="2"/>
      <c r="CD1371" s="2"/>
      <c r="CE1371" s="2"/>
      <c r="CF1371" s="2"/>
      <c r="CG1371" s="2"/>
      <c r="CH1371" s="2"/>
      <c r="CI1371" s="2"/>
      <c r="CJ1371" s="2"/>
      <c r="CK1371" s="2"/>
      <c r="CL1371" s="2"/>
      <c r="CM1371" s="2"/>
      <c r="CN1371" s="2"/>
      <c r="CO1371" s="2"/>
      <c r="CP1371" s="2"/>
      <c r="CQ1371" s="2"/>
      <c r="CR1371" s="2"/>
      <c r="CS1371" s="2"/>
      <c r="CT1371" s="2"/>
      <c r="CU1371" s="2"/>
      <c r="CV1371" s="2"/>
      <c r="CW1371" s="2"/>
      <c r="CX1371" s="2"/>
      <c r="CY1371" s="2"/>
      <c r="CZ1371" s="2"/>
      <c r="DA1371" s="2"/>
      <c r="DB1371" s="2"/>
      <c r="DC1371" s="2"/>
      <c r="DD1371" s="2"/>
      <c r="DE1371" s="2"/>
      <c r="DF1371" s="2"/>
      <c r="DG1371" s="2"/>
      <c r="DH1371" s="2"/>
      <c r="DI1371" s="2"/>
      <c r="DJ1371" s="2"/>
      <c r="DK1371" s="2"/>
      <c r="DL1371" s="2"/>
      <c r="DM1371" s="2"/>
      <c r="DN1371" s="2"/>
      <c r="DO1371" s="2"/>
      <c r="DP1371" s="2"/>
    </row>
    <row r="1372" spans="9:120" ht="9.9499999999999993" customHeight="1">
      <c r="I1372" s="2"/>
      <c r="J1372" s="2"/>
      <c r="K1372" s="2"/>
      <c r="L1372" s="2"/>
      <c r="M1372" s="2"/>
      <c r="N1372" s="2"/>
      <c r="O1372" s="2"/>
      <c r="P1372" s="2"/>
      <c r="Q1372" s="2"/>
      <c r="R1372" s="2"/>
      <c r="S1372" s="2"/>
      <c r="T1372" s="2"/>
      <c r="U1372" s="2"/>
      <c r="V1372" s="2"/>
      <c r="W1372" s="2"/>
      <c r="X1372" s="2"/>
      <c r="Y1372" s="2"/>
      <c r="Z1372" s="2"/>
      <c r="AA1372" s="2"/>
      <c r="AB1372" s="2"/>
      <c r="AC1372" s="2"/>
      <c r="AD1372" s="2"/>
      <c r="AE1372" s="2"/>
      <c r="AF1372" s="2"/>
      <c r="AG1372" s="2"/>
      <c r="AH1372" s="2"/>
      <c r="AI1372" s="2"/>
      <c r="AJ1372" s="2"/>
      <c r="AK1372" s="2"/>
      <c r="AL1372" s="2"/>
      <c r="AM1372" s="2"/>
      <c r="AN1372" s="2"/>
      <c r="AO1372" s="2"/>
      <c r="AP1372" s="2"/>
      <c r="AQ1372" s="2"/>
      <c r="AR1372" s="2"/>
      <c r="AS1372" s="2"/>
      <c r="AT1372" s="2"/>
      <c r="AU1372" s="2"/>
      <c r="AV1372" s="2"/>
      <c r="AW1372" s="2"/>
      <c r="AX1372" s="2"/>
      <c r="AY1372" s="2"/>
      <c r="AZ1372" s="2"/>
      <c r="BA1372" s="2"/>
      <c r="BB1372" s="2"/>
      <c r="BC1372" s="2"/>
      <c r="BD1372" s="2"/>
      <c r="BE1372" s="2"/>
      <c r="BF1372" s="2"/>
      <c r="BG1372" s="2"/>
      <c r="BH1372" s="2"/>
      <c r="BI1372" s="2"/>
      <c r="BJ1372" s="2"/>
      <c r="BK1372" s="2"/>
      <c r="BL1372" s="2"/>
      <c r="BM1372" s="2"/>
      <c r="BN1372" s="2"/>
      <c r="BO1372" s="2"/>
      <c r="BP1372" s="2"/>
      <c r="BQ1372" s="2"/>
      <c r="BR1372" s="2"/>
      <c r="BS1372" s="2"/>
      <c r="BT1372" s="2"/>
      <c r="BU1372" s="2"/>
      <c r="BV1372" s="2"/>
      <c r="BW1372" s="2"/>
      <c r="BX1372" s="2"/>
      <c r="BY1372" s="2"/>
      <c r="BZ1372" s="2"/>
      <c r="CA1372" s="2"/>
      <c r="CB1372" s="2"/>
      <c r="CC1372" s="2"/>
      <c r="CD1372" s="2"/>
      <c r="CE1372" s="2"/>
      <c r="CF1372" s="2"/>
      <c r="CG1372" s="2"/>
      <c r="CH1372" s="2"/>
      <c r="CI1372" s="2"/>
      <c r="CJ1372" s="2"/>
      <c r="CK1372" s="2"/>
      <c r="CL1372" s="2"/>
      <c r="CM1372" s="2"/>
      <c r="CN1372" s="2"/>
      <c r="CO1372" s="2"/>
      <c r="CP1372" s="2"/>
      <c r="CQ1372" s="2"/>
      <c r="CR1372" s="2"/>
      <c r="CS1372" s="2"/>
      <c r="CT1372" s="2"/>
      <c r="CU1372" s="2"/>
      <c r="CV1372" s="2"/>
      <c r="CW1372" s="2"/>
      <c r="CX1372" s="2"/>
      <c r="CY1372" s="2"/>
      <c r="CZ1372" s="2"/>
      <c r="DA1372" s="2"/>
      <c r="DB1372" s="2"/>
      <c r="DC1372" s="2"/>
      <c r="DD1372" s="2"/>
      <c r="DE1372" s="2"/>
      <c r="DF1372" s="2"/>
      <c r="DG1372" s="2"/>
      <c r="DH1372" s="2"/>
      <c r="DI1372" s="2"/>
      <c r="DJ1372" s="2"/>
      <c r="DK1372" s="2"/>
      <c r="DL1372" s="2"/>
      <c r="DM1372" s="2"/>
      <c r="DN1372" s="2"/>
      <c r="DO1372" s="2"/>
      <c r="DP1372" s="2"/>
    </row>
    <row r="1373" spans="9:120" ht="9.9499999999999993" customHeight="1">
      <c r="I1373" s="2"/>
      <c r="J1373" s="2"/>
      <c r="K1373" s="2"/>
      <c r="L1373" s="2"/>
      <c r="M1373" s="2"/>
      <c r="N1373" s="2"/>
      <c r="O1373" s="2"/>
      <c r="P1373" s="2"/>
      <c r="Q1373" s="2"/>
      <c r="R1373" s="2"/>
      <c r="S1373" s="2"/>
      <c r="T1373" s="2"/>
      <c r="U1373" s="2"/>
      <c r="V1373" s="2"/>
      <c r="W1373" s="2"/>
      <c r="X1373" s="2"/>
      <c r="Y1373" s="2"/>
      <c r="Z1373" s="2"/>
      <c r="AA1373" s="2"/>
      <c r="AB1373" s="2"/>
      <c r="AC1373" s="2"/>
      <c r="AD1373" s="2"/>
      <c r="AE1373" s="2"/>
      <c r="AF1373" s="2"/>
      <c r="AG1373" s="2"/>
      <c r="AH1373" s="2"/>
      <c r="AI1373" s="2"/>
      <c r="AJ1373" s="2"/>
      <c r="AK1373" s="2"/>
      <c r="AL1373" s="2"/>
      <c r="AM1373" s="2"/>
      <c r="AN1373" s="2"/>
      <c r="AO1373" s="2"/>
      <c r="AP1373" s="2"/>
      <c r="AQ1373" s="2"/>
      <c r="AR1373" s="2"/>
      <c r="AS1373" s="2"/>
      <c r="AT1373" s="2"/>
      <c r="AU1373" s="2"/>
      <c r="AV1373" s="2"/>
      <c r="AW1373" s="2"/>
      <c r="AX1373" s="2"/>
      <c r="AY1373" s="2"/>
      <c r="AZ1373" s="2"/>
      <c r="BA1373" s="2"/>
      <c r="BB1373" s="2"/>
      <c r="BC1373" s="2"/>
      <c r="BD1373" s="2"/>
      <c r="BE1373" s="2"/>
      <c r="BF1373" s="2"/>
      <c r="BG1373" s="2"/>
      <c r="BH1373" s="2"/>
      <c r="BI1373" s="2"/>
      <c r="BJ1373" s="2"/>
      <c r="BK1373" s="2"/>
      <c r="BL1373" s="2"/>
      <c r="BM1373" s="2"/>
      <c r="BN1373" s="2"/>
      <c r="BO1373" s="2"/>
      <c r="BP1373" s="2"/>
      <c r="BQ1373" s="2"/>
      <c r="BR1373" s="2"/>
      <c r="BS1373" s="2"/>
      <c r="BT1373" s="2"/>
      <c r="BU1373" s="2"/>
      <c r="BV1373" s="2"/>
      <c r="BW1373" s="2"/>
      <c r="BX1373" s="2"/>
      <c r="BY1373" s="2"/>
      <c r="BZ1373" s="2"/>
      <c r="CA1373" s="2"/>
      <c r="CB1373" s="2"/>
      <c r="CC1373" s="2"/>
      <c r="CD1373" s="2"/>
      <c r="CE1373" s="2"/>
      <c r="CF1373" s="2"/>
      <c r="CG1373" s="2"/>
      <c r="CH1373" s="2"/>
      <c r="CI1373" s="2"/>
      <c r="CJ1373" s="2"/>
      <c r="CK1373" s="2"/>
      <c r="CL1373" s="2"/>
      <c r="CM1373" s="2"/>
      <c r="CN1373" s="2"/>
      <c r="CO1373" s="2"/>
      <c r="CP1373" s="2"/>
      <c r="CQ1373" s="2"/>
      <c r="CR1373" s="2"/>
      <c r="CS1373" s="2"/>
      <c r="CT1373" s="2"/>
      <c r="CU1373" s="2"/>
      <c r="CV1373" s="2"/>
      <c r="CW1373" s="2"/>
      <c r="CX1373" s="2"/>
      <c r="CY1373" s="2"/>
      <c r="CZ1373" s="2"/>
      <c r="DA1373" s="2"/>
      <c r="DB1373" s="2"/>
      <c r="DC1373" s="2"/>
      <c r="DD1373" s="2"/>
      <c r="DE1373" s="2"/>
      <c r="DF1373" s="2"/>
      <c r="DG1373" s="2"/>
      <c r="DH1373" s="2"/>
      <c r="DI1373" s="2"/>
      <c r="DJ1373" s="2"/>
      <c r="DK1373" s="2"/>
      <c r="DL1373" s="2"/>
      <c r="DM1373" s="2"/>
      <c r="DN1373" s="2"/>
      <c r="DO1373" s="2"/>
      <c r="DP1373" s="2"/>
    </row>
    <row r="1374" spans="9:120" ht="9.9499999999999993" customHeight="1">
      <c r="I1374" s="2"/>
      <c r="J1374" s="2"/>
      <c r="K1374" s="2"/>
      <c r="L1374" s="2"/>
      <c r="M1374" s="2"/>
      <c r="N1374" s="2"/>
      <c r="O1374" s="2"/>
      <c r="P1374" s="2"/>
      <c r="Q1374" s="2"/>
      <c r="R1374" s="2"/>
      <c r="S1374" s="2"/>
      <c r="T1374" s="2"/>
      <c r="U1374" s="2"/>
      <c r="V1374" s="2"/>
      <c r="W1374" s="2"/>
      <c r="X1374" s="2"/>
      <c r="Y1374" s="2"/>
      <c r="Z1374" s="2"/>
      <c r="AA1374" s="2"/>
      <c r="AB1374" s="2"/>
      <c r="AC1374" s="2"/>
      <c r="AD1374" s="2"/>
      <c r="AE1374" s="2"/>
      <c r="AF1374" s="2"/>
      <c r="AG1374" s="2"/>
      <c r="AH1374" s="2"/>
      <c r="AI1374" s="2"/>
      <c r="AJ1374" s="2"/>
      <c r="AK1374" s="2"/>
      <c r="AL1374" s="2"/>
      <c r="AM1374" s="2"/>
      <c r="AN1374" s="2"/>
      <c r="AO1374" s="2"/>
      <c r="AP1374" s="2"/>
      <c r="AQ1374" s="2"/>
      <c r="AR1374" s="2"/>
      <c r="AS1374" s="2"/>
      <c r="AT1374" s="2"/>
      <c r="AU1374" s="2"/>
      <c r="AV1374" s="2"/>
      <c r="AW1374" s="2"/>
      <c r="AX1374" s="2"/>
      <c r="AY1374" s="2"/>
      <c r="AZ1374" s="2"/>
      <c r="BA1374" s="2"/>
      <c r="BB1374" s="2"/>
      <c r="BC1374" s="2"/>
      <c r="BD1374" s="2"/>
      <c r="BE1374" s="2"/>
      <c r="BF1374" s="2"/>
      <c r="BG1374" s="2"/>
      <c r="BH1374" s="2"/>
      <c r="BI1374" s="2"/>
      <c r="BJ1374" s="2"/>
      <c r="BK1374" s="2"/>
      <c r="BL1374" s="2"/>
      <c r="BM1374" s="2"/>
      <c r="BN1374" s="2"/>
      <c r="BO1374" s="2"/>
      <c r="BP1374" s="2"/>
      <c r="BQ1374" s="2"/>
      <c r="BR1374" s="2"/>
      <c r="BS1374" s="2"/>
      <c r="BT1374" s="2"/>
      <c r="BU1374" s="2"/>
      <c r="BV1374" s="2"/>
      <c r="BW1374" s="2"/>
      <c r="BX1374" s="2"/>
      <c r="BY1374" s="2"/>
      <c r="BZ1374" s="2"/>
      <c r="CA1374" s="2"/>
      <c r="CB1374" s="2"/>
      <c r="CC1374" s="2"/>
      <c r="CD1374" s="2"/>
      <c r="CE1374" s="2"/>
      <c r="CF1374" s="2"/>
      <c r="CG1374" s="2"/>
      <c r="CH1374" s="2"/>
      <c r="CI1374" s="2"/>
      <c r="CJ1374" s="2"/>
      <c r="CK1374" s="2"/>
      <c r="CL1374" s="2"/>
      <c r="CM1374" s="2"/>
      <c r="CN1374" s="2"/>
      <c r="CO1374" s="2"/>
      <c r="CP1374" s="2"/>
      <c r="CQ1374" s="2"/>
      <c r="CR1374" s="2"/>
      <c r="CS1374" s="2"/>
      <c r="CT1374" s="2"/>
      <c r="CU1374" s="2"/>
      <c r="CV1374" s="2"/>
      <c r="CW1374" s="2"/>
      <c r="CX1374" s="2"/>
      <c r="CY1374" s="2"/>
      <c r="CZ1374" s="2"/>
      <c r="DA1374" s="2"/>
      <c r="DB1374" s="2"/>
      <c r="DC1374" s="2"/>
      <c r="DD1374" s="2"/>
      <c r="DE1374" s="2"/>
      <c r="DF1374" s="2"/>
      <c r="DG1374" s="2"/>
      <c r="DH1374" s="2"/>
      <c r="DI1374" s="2"/>
      <c r="DJ1374" s="2"/>
      <c r="DK1374" s="2"/>
      <c r="DL1374" s="2"/>
      <c r="DM1374" s="2"/>
      <c r="DN1374" s="2"/>
      <c r="DO1374" s="2"/>
      <c r="DP1374" s="2"/>
    </row>
    <row r="1375" spans="9:120" ht="9.9499999999999993" customHeight="1">
      <c r="I1375" s="2"/>
      <c r="J1375" s="2"/>
      <c r="K1375" s="2"/>
      <c r="L1375" s="2"/>
      <c r="M1375" s="2"/>
      <c r="N1375" s="2"/>
      <c r="O1375" s="2"/>
      <c r="P1375" s="2"/>
      <c r="Q1375" s="2"/>
      <c r="R1375" s="2"/>
      <c r="S1375" s="2"/>
      <c r="T1375" s="2"/>
      <c r="U1375" s="2"/>
      <c r="V1375" s="2"/>
      <c r="W1375" s="2"/>
      <c r="X1375" s="2"/>
      <c r="Y1375" s="2"/>
      <c r="Z1375" s="2"/>
      <c r="AA1375" s="2"/>
      <c r="AB1375" s="2"/>
      <c r="AC1375" s="2"/>
      <c r="AD1375" s="2"/>
      <c r="AE1375" s="2"/>
      <c r="AF1375" s="2"/>
      <c r="AG1375" s="2"/>
      <c r="AH1375" s="2"/>
      <c r="AI1375" s="2"/>
      <c r="AJ1375" s="2"/>
      <c r="AK1375" s="2"/>
      <c r="AL1375" s="2"/>
      <c r="AM1375" s="2"/>
      <c r="AN1375" s="2"/>
      <c r="AO1375" s="2"/>
      <c r="AP1375" s="2"/>
      <c r="AQ1375" s="2"/>
      <c r="AR1375" s="2"/>
      <c r="AS1375" s="2"/>
      <c r="AT1375" s="2"/>
      <c r="AU1375" s="2"/>
      <c r="AV1375" s="2"/>
      <c r="AW1375" s="2"/>
      <c r="AX1375" s="2"/>
      <c r="AY1375" s="2"/>
      <c r="AZ1375" s="2"/>
      <c r="BA1375" s="2"/>
      <c r="BB1375" s="2"/>
      <c r="BC1375" s="2"/>
      <c r="BD1375" s="2"/>
      <c r="BE1375" s="2"/>
      <c r="BF1375" s="2"/>
      <c r="BG1375" s="2"/>
      <c r="BH1375" s="2"/>
      <c r="BI1375" s="2"/>
      <c r="BJ1375" s="2"/>
      <c r="BK1375" s="2"/>
      <c r="BL1375" s="2"/>
      <c r="BM1375" s="2"/>
      <c r="BN1375" s="2"/>
      <c r="BO1375" s="2"/>
      <c r="BP1375" s="2"/>
      <c r="BQ1375" s="2"/>
      <c r="BR1375" s="2"/>
      <c r="BS1375" s="2"/>
      <c r="BT1375" s="2"/>
      <c r="BU1375" s="2"/>
      <c r="BV1375" s="2"/>
      <c r="BW1375" s="2"/>
      <c r="BX1375" s="2"/>
      <c r="BY1375" s="2"/>
      <c r="BZ1375" s="2"/>
      <c r="CA1375" s="2"/>
      <c r="CB1375" s="2"/>
      <c r="CC1375" s="2"/>
      <c r="CD1375" s="2"/>
      <c r="CE1375" s="2"/>
      <c r="CF1375" s="2"/>
      <c r="CG1375" s="2"/>
      <c r="CH1375" s="2"/>
      <c r="CI1375" s="2"/>
      <c r="CJ1375" s="2"/>
      <c r="CK1375" s="2"/>
      <c r="CL1375" s="2"/>
      <c r="CM1375" s="2"/>
      <c r="CN1375" s="2"/>
      <c r="CO1375" s="2"/>
      <c r="CP1375" s="2"/>
      <c r="CQ1375" s="2"/>
      <c r="CR1375" s="2"/>
      <c r="CS1375" s="2"/>
      <c r="CT1375" s="2"/>
      <c r="CU1375" s="2"/>
      <c r="CV1375" s="2"/>
      <c r="CW1375" s="2"/>
      <c r="CX1375" s="2"/>
      <c r="CY1375" s="2"/>
      <c r="CZ1375" s="2"/>
      <c r="DA1375" s="2"/>
      <c r="DB1375" s="2"/>
      <c r="DC1375" s="2"/>
      <c r="DD1375" s="2"/>
      <c r="DE1375" s="2"/>
      <c r="DF1375" s="2"/>
      <c r="DG1375" s="2"/>
      <c r="DH1375" s="2"/>
      <c r="DI1375" s="2"/>
      <c r="DJ1375" s="2"/>
      <c r="DK1375" s="2"/>
      <c r="DL1375" s="2"/>
      <c r="DM1375" s="2"/>
      <c r="DN1375" s="2"/>
      <c r="DO1375" s="2"/>
      <c r="DP1375" s="2"/>
    </row>
    <row r="1376" spans="9:120" ht="9.9499999999999993" customHeight="1">
      <c r="I1376" s="2"/>
      <c r="J1376" s="2"/>
      <c r="K1376" s="2"/>
      <c r="L1376" s="2"/>
      <c r="M1376" s="2"/>
      <c r="N1376" s="2"/>
      <c r="O1376" s="2"/>
      <c r="P1376" s="2"/>
      <c r="Q1376" s="2"/>
      <c r="R1376" s="2"/>
      <c r="S1376" s="2"/>
      <c r="T1376" s="2"/>
      <c r="U1376" s="2"/>
      <c r="V1376" s="2"/>
      <c r="W1376" s="2"/>
      <c r="X1376" s="2"/>
      <c r="Y1376" s="2"/>
      <c r="Z1376" s="2"/>
      <c r="AA1376" s="2"/>
      <c r="AB1376" s="2"/>
      <c r="AC1376" s="2"/>
      <c r="AD1376" s="2"/>
      <c r="AE1376" s="2"/>
      <c r="AF1376" s="2"/>
      <c r="AG1376" s="2"/>
      <c r="AH1376" s="2"/>
      <c r="AI1376" s="2"/>
      <c r="AJ1376" s="2"/>
      <c r="AK1376" s="2"/>
      <c r="AL1376" s="2"/>
      <c r="AM1376" s="2"/>
      <c r="AN1376" s="2"/>
      <c r="AO1376" s="2"/>
      <c r="AP1376" s="2"/>
      <c r="AQ1376" s="2"/>
      <c r="AR1376" s="2"/>
      <c r="AS1376" s="2"/>
      <c r="AT1376" s="2"/>
      <c r="AU1376" s="2"/>
      <c r="AV1376" s="2"/>
      <c r="AW1376" s="2"/>
      <c r="AX1376" s="2"/>
      <c r="AY1376" s="2"/>
      <c r="AZ1376" s="2"/>
      <c r="BA1376" s="2"/>
      <c r="BB1376" s="2"/>
      <c r="BC1376" s="2"/>
      <c r="BD1376" s="2"/>
      <c r="BE1376" s="2"/>
      <c r="BF1376" s="2"/>
      <c r="BG1376" s="2"/>
      <c r="BH1376" s="2"/>
      <c r="BI1376" s="2"/>
      <c r="BJ1376" s="2"/>
      <c r="BK1376" s="2"/>
      <c r="BL1376" s="2"/>
      <c r="BM1376" s="2"/>
      <c r="BN1376" s="2"/>
      <c r="BO1376" s="2"/>
      <c r="BP1376" s="2"/>
      <c r="BQ1376" s="2"/>
      <c r="BR1376" s="2"/>
      <c r="BS1376" s="2"/>
      <c r="BT1376" s="2"/>
      <c r="BU1376" s="2"/>
      <c r="BV1376" s="2"/>
      <c r="BW1376" s="2"/>
      <c r="BX1376" s="2"/>
      <c r="BY1376" s="2"/>
      <c r="BZ1376" s="2"/>
      <c r="CA1376" s="2"/>
      <c r="CB1376" s="2"/>
      <c r="CC1376" s="2"/>
      <c r="CD1376" s="2"/>
      <c r="CE1376" s="2"/>
      <c r="CF1376" s="2"/>
      <c r="CG1376" s="2"/>
      <c r="CH1376" s="2"/>
      <c r="CI1376" s="2"/>
      <c r="CJ1376" s="2"/>
      <c r="CK1376" s="2"/>
      <c r="CL1376" s="2"/>
      <c r="CM1376" s="2"/>
      <c r="CN1376" s="2"/>
      <c r="CO1376" s="2"/>
      <c r="CP1376" s="2"/>
      <c r="CQ1376" s="2"/>
      <c r="CR1376" s="2"/>
      <c r="CS1376" s="2"/>
      <c r="CT1376" s="2"/>
      <c r="CU1376" s="2"/>
      <c r="CV1376" s="2"/>
      <c r="CW1376" s="2"/>
      <c r="CX1376" s="2"/>
      <c r="CY1376" s="2"/>
      <c r="CZ1376" s="2"/>
      <c r="DA1376" s="2"/>
      <c r="DB1376" s="2"/>
      <c r="DC1376" s="2"/>
      <c r="DD1376" s="2"/>
      <c r="DE1376" s="2"/>
      <c r="DF1376" s="2"/>
      <c r="DG1376" s="2"/>
      <c r="DH1376" s="2"/>
      <c r="DI1376" s="2"/>
      <c r="DJ1376" s="2"/>
      <c r="DK1376" s="2"/>
      <c r="DL1376" s="2"/>
      <c r="DM1376" s="2"/>
      <c r="DN1376" s="2"/>
      <c r="DO1376" s="2"/>
      <c r="DP1376" s="2"/>
    </row>
    <row r="1377" spans="9:120" ht="9.9499999999999993" customHeight="1">
      <c r="I1377" s="2"/>
      <c r="J1377" s="2"/>
      <c r="K1377" s="2"/>
      <c r="L1377" s="2"/>
      <c r="M1377" s="2"/>
      <c r="N1377" s="2"/>
      <c r="O1377" s="2"/>
      <c r="P1377" s="2"/>
      <c r="Q1377" s="2"/>
      <c r="R1377" s="2"/>
      <c r="S1377" s="2"/>
      <c r="T1377" s="2"/>
      <c r="U1377" s="2"/>
      <c r="V1377" s="2"/>
      <c r="W1377" s="2"/>
      <c r="X1377" s="2"/>
      <c r="Y1377" s="2"/>
      <c r="Z1377" s="2"/>
      <c r="AA1377" s="2"/>
      <c r="AB1377" s="2"/>
      <c r="AC1377" s="2"/>
      <c r="AD1377" s="2"/>
      <c r="AE1377" s="2"/>
      <c r="AF1377" s="2"/>
      <c r="AG1377" s="2"/>
      <c r="AH1377" s="2"/>
      <c r="AI1377" s="2"/>
      <c r="AJ1377" s="2"/>
      <c r="AK1377" s="2"/>
      <c r="AL1377" s="2"/>
      <c r="AM1377" s="2"/>
      <c r="AN1377" s="2"/>
      <c r="AO1377" s="2"/>
      <c r="AP1377" s="2"/>
      <c r="AQ1377" s="2"/>
      <c r="AR1377" s="2"/>
      <c r="AS1377" s="2"/>
      <c r="AT1377" s="2"/>
      <c r="AU1377" s="2"/>
      <c r="AV1377" s="2"/>
      <c r="AW1377" s="2"/>
      <c r="AX1377" s="2"/>
      <c r="AY1377" s="2"/>
      <c r="AZ1377" s="2"/>
      <c r="BA1377" s="2"/>
      <c r="BB1377" s="2"/>
      <c r="BC1377" s="2"/>
      <c r="BD1377" s="2"/>
      <c r="BE1377" s="2"/>
      <c r="BF1377" s="2"/>
      <c r="BG1377" s="2"/>
      <c r="BH1377" s="2"/>
      <c r="BI1377" s="2"/>
      <c r="BJ1377" s="2"/>
      <c r="BK1377" s="2"/>
      <c r="BL1377" s="2"/>
      <c r="BM1377" s="2"/>
      <c r="BN1377" s="2"/>
      <c r="BO1377" s="2"/>
      <c r="BP1377" s="2"/>
      <c r="BQ1377" s="2"/>
      <c r="BR1377" s="2"/>
      <c r="BS1377" s="2"/>
      <c r="BT1377" s="2"/>
      <c r="BU1377" s="2"/>
      <c r="BV1377" s="2"/>
      <c r="BW1377" s="2"/>
      <c r="BX1377" s="2"/>
      <c r="BY1377" s="2"/>
      <c r="BZ1377" s="2"/>
      <c r="CA1377" s="2"/>
      <c r="CB1377" s="2"/>
      <c r="CC1377" s="2"/>
      <c r="CD1377" s="2"/>
      <c r="CE1377" s="2"/>
      <c r="CF1377" s="2"/>
      <c r="CG1377" s="2"/>
      <c r="CH1377" s="2"/>
      <c r="CI1377" s="2"/>
      <c r="CJ1377" s="2"/>
      <c r="CK1377" s="2"/>
      <c r="CL1377" s="2"/>
      <c r="CM1377" s="2"/>
      <c r="CN1377" s="2"/>
      <c r="CO1377" s="2"/>
      <c r="CP1377" s="2"/>
      <c r="CQ1377" s="2"/>
      <c r="CR1377" s="2"/>
      <c r="CS1377" s="2"/>
      <c r="CT1377" s="2"/>
      <c r="CU1377" s="2"/>
      <c r="CV1377" s="2"/>
      <c r="CW1377" s="2"/>
      <c r="CX1377" s="2"/>
      <c r="CY1377" s="2"/>
      <c r="CZ1377" s="2"/>
      <c r="DA1377" s="2"/>
      <c r="DB1377" s="2"/>
      <c r="DC1377" s="2"/>
      <c r="DD1377" s="2"/>
      <c r="DE1377" s="2"/>
      <c r="DF1377" s="2"/>
      <c r="DG1377" s="2"/>
      <c r="DH1377" s="2"/>
      <c r="DI1377" s="2"/>
      <c r="DJ1377" s="2"/>
      <c r="DK1377" s="2"/>
      <c r="DL1377" s="2"/>
      <c r="DM1377" s="2"/>
      <c r="DN1377" s="2"/>
      <c r="DO1377" s="2"/>
      <c r="DP1377" s="2"/>
    </row>
    <row r="1378" spans="9:120" ht="9.9499999999999993" customHeight="1">
      <c r="I1378" s="2"/>
      <c r="J1378" s="2"/>
      <c r="K1378" s="2"/>
      <c r="L1378" s="2"/>
      <c r="M1378" s="2"/>
      <c r="N1378" s="2"/>
      <c r="O1378" s="2"/>
      <c r="P1378" s="2"/>
      <c r="Q1378" s="2"/>
      <c r="R1378" s="2"/>
      <c r="S1378" s="2"/>
      <c r="T1378" s="2"/>
      <c r="U1378" s="2"/>
      <c r="V1378" s="2"/>
      <c r="W1378" s="2"/>
      <c r="X1378" s="2"/>
      <c r="Y1378" s="2"/>
      <c r="Z1378" s="2"/>
      <c r="AA1378" s="2"/>
      <c r="AB1378" s="2"/>
      <c r="AC1378" s="2"/>
      <c r="AD1378" s="2"/>
      <c r="AE1378" s="2"/>
      <c r="AF1378" s="2"/>
      <c r="AG1378" s="2"/>
      <c r="AH1378" s="2"/>
      <c r="AI1378" s="2"/>
      <c r="AJ1378" s="2"/>
      <c r="AK1378" s="2"/>
      <c r="AL1378" s="2"/>
      <c r="AM1378" s="2"/>
      <c r="AN1378" s="2"/>
      <c r="AO1378" s="2"/>
      <c r="AP1378" s="2"/>
      <c r="AQ1378" s="2"/>
      <c r="AR1378" s="2"/>
      <c r="AS1378" s="2"/>
      <c r="AT1378" s="2"/>
      <c r="AU1378" s="2"/>
      <c r="AV1378" s="2"/>
      <c r="AW1378" s="2"/>
      <c r="AX1378" s="2"/>
      <c r="AY1378" s="2"/>
      <c r="AZ1378" s="2"/>
      <c r="BA1378" s="2"/>
      <c r="BB1378" s="2"/>
      <c r="BC1378" s="2"/>
      <c r="BD1378" s="2"/>
      <c r="BE1378" s="2"/>
      <c r="BF1378" s="2"/>
      <c r="BG1378" s="2"/>
      <c r="BH1378" s="2"/>
      <c r="BI1378" s="2"/>
      <c r="BJ1378" s="2"/>
      <c r="BK1378" s="2"/>
      <c r="BL1378" s="2"/>
      <c r="BM1378" s="2"/>
      <c r="BN1378" s="2"/>
      <c r="BO1378" s="2"/>
      <c r="BP1378" s="2"/>
      <c r="BQ1378" s="2"/>
      <c r="BR1378" s="2"/>
      <c r="BS1378" s="2"/>
      <c r="BT1378" s="2"/>
      <c r="BU1378" s="2"/>
      <c r="BV1378" s="2"/>
      <c r="BW1378" s="2"/>
      <c r="BX1378" s="2"/>
      <c r="BY1378" s="2"/>
      <c r="BZ1378" s="2"/>
      <c r="CA1378" s="2"/>
      <c r="CB1378" s="2"/>
      <c r="CC1378" s="2"/>
      <c r="CD1378" s="2"/>
      <c r="CE1378" s="2"/>
      <c r="CF1378" s="2"/>
      <c r="CG1378" s="2"/>
      <c r="CH1378" s="2"/>
      <c r="CI1378" s="2"/>
      <c r="CJ1378" s="2"/>
      <c r="CK1378" s="2"/>
      <c r="CL1378" s="2"/>
      <c r="CM1378" s="2"/>
      <c r="CN1378" s="2"/>
      <c r="CO1378" s="2"/>
      <c r="CP1378" s="2"/>
      <c r="CQ1378" s="2"/>
      <c r="CR1378" s="2"/>
      <c r="CS1378" s="2"/>
      <c r="CT1378" s="2"/>
      <c r="CU1378" s="2"/>
      <c r="CV1378" s="2"/>
      <c r="CW1378" s="2"/>
      <c r="CX1378" s="2"/>
      <c r="CY1378" s="2"/>
      <c r="CZ1378" s="2"/>
      <c r="DA1378" s="2"/>
      <c r="DB1378" s="2"/>
      <c r="DC1378" s="2"/>
      <c r="DD1378" s="2"/>
      <c r="DE1378" s="2"/>
      <c r="DF1378" s="2"/>
      <c r="DG1378" s="2"/>
      <c r="DH1378" s="2"/>
      <c r="DI1378" s="2"/>
      <c r="DJ1378" s="2"/>
      <c r="DK1378" s="2"/>
      <c r="DL1378" s="2"/>
      <c r="DM1378" s="2"/>
      <c r="DN1378" s="2"/>
      <c r="DO1378" s="2"/>
      <c r="DP1378" s="2"/>
    </row>
    <row r="1379" spans="9:120" ht="9.9499999999999993" customHeight="1">
      <c r="I1379" s="2"/>
      <c r="J1379" s="2"/>
      <c r="K1379" s="2"/>
      <c r="L1379" s="2"/>
      <c r="M1379" s="2"/>
      <c r="N1379" s="2"/>
      <c r="O1379" s="2"/>
      <c r="P1379" s="2"/>
      <c r="Q1379" s="2"/>
      <c r="R1379" s="2"/>
      <c r="S1379" s="2"/>
      <c r="T1379" s="2"/>
      <c r="U1379" s="2"/>
      <c r="V1379" s="2"/>
      <c r="W1379" s="2"/>
      <c r="X1379" s="2"/>
      <c r="Y1379" s="2"/>
      <c r="Z1379" s="2"/>
      <c r="AA1379" s="2"/>
      <c r="AB1379" s="2"/>
      <c r="AC1379" s="2"/>
      <c r="AD1379" s="2"/>
      <c r="AE1379" s="2"/>
      <c r="AF1379" s="2"/>
      <c r="AG1379" s="2"/>
      <c r="AH1379" s="2"/>
      <c r="AI1379" s="2"/>
      <c r="AJ1379" s="2"/>
      <c r="AK1379" s="2"/>
      <c r="AL1379" s="2"/>
      <c r="AM1379" s="2"/>
      <c r="AN1379" s="2"/>
      <c r="AO1379" s="2"/>
      <c r="AP1379" s="2"/>
      <c r="AQ1379" s="2"/>
      <c r="AR1379" s="2"/>
      <c r="AS1379" s="2"/>
      <c r="AT1379" s="2"/>
      <c r="AU1379" s="2"/>
      <c r="AV1379" s="2"/>
      <c r="AW1379" s="2"/>
      <c r="AX1379" s="2"/>
      <c r="AY1379" s="2"/>
      <c r="AZ1379" s="2"/>
      <c r="BA1379" s="2"/>
      <c r="BB1379" s="2"/>
      <c r="BC1379" s="2"/>
      <c r="BD1379" s="2"/>
      <c r="BE1379" s="2"/>
      <c r="BF1379" s="2"/>
      <c r="BG1379" s="2"/>
      <c r="BH1379" s="2"/>
      <c r="BI1379" s="2"/>
      <c r="BJ1379" s="2"/>
      <c r="BK1379" s="2"/>
      <c r="BL1379" s="2"/>
      <c r="BM1379" s="2"/>
      <c r="BN1379" s="2"/>
      <c r="BO1379" s="2"/>
      <c r="BP1379" s="2"/>
      <c r="BQ1379" s="2"/>
      <c r="BR1379" s="2"/>
      <c r="BS1379" s="2"/>
      <c r="BT1379" s="2"/>
      <c r="BU1379" s="2"/>
      <c r="BV1379" s="2"/>
      <c r="BW1379" s="2"/>
      <c r="BX1379" s="2"/>
      <c r="BY1379" s="2"/>
      <c r="BZ1379" s="2"/>
      <c r="CA1379" s="2"/>
      <c r="CB1379" s="2"/>
      <c r="CC1379" s="2"/>
      <c r="CD1379" s="2"/>
      <c r="CE1379" s="2"/>
      <c r="CF1379" s="2"/>
      <c r="CG1379" s="2"/>
      <c r="CH1379" s="2"/>
      <c r="CI1379" s="2"/>
      <c r="CJ1379" s="2"/>
      <c r="CK1379" s="2"/>
      <c r="CL1379" s="2"/>
      <c r="CM1379" s="2"/>
      <c r="CN1379" s="2"/>
      <c r="CO1379" s="2"/>
      <c r="CP1379" s="2"/>
      <c r="CQ1379" s="2"/>
      <c r="CR1379" s="2"/>
      <c r="CS1379" s="2"/>
      <c r="CT1379" s="2"/>
      <c r="CU1379" s="2"/>
      <c r="CV1379" s="2"/>
      <c r="CW1379" s="2"/>
      <c r="CX1379" s="2"/>
      <c r="CY1379" s="2"/>
      <c r="CZ1379" s="2"/>
      <c r="DA1379" s="2"/>
      <c r="DB1379" s="2"/>
      <c r="DC1379" s="2"/>
      <c r="DD1379" s="2"/>
      <c r="DE1379" s="2"/>
      <c r="DF1379" s="2"/>
      <c r="DG1379" s="2"/>
      <c r="DH1379" s="2"/>
      <c r="DI1379" s="2"/>
      <c r="DJ1379" s="2"/>
      <c r="DK1379" s="2"/>
      <c r="DL1379" s="2"/>
      <c r="DM1379" s="2"/>
      <c r="DN1379" s="2"/>
      <c r="DO1379" s="2"/>
      <c r="DP1379" s="2"/>
    </row>
    <row r="1380" spans="9:120" ht="9.9499999999999993" customHeight="1">
      <c r="I1380" s="2"/>
      <c r="J1380" s="2"/>
      <c r="K1380" s="2"/>
      <c r="L1380" s="2"/>
      <c r="M1380" s="2"/>
      <c r="N1380" s="2"/>
      <c r="O1380" s="2"/>
      <c r="P1380" s="2"/>
      <c r="Q1380" s="2"/>
      <c r="R1380" s="2"/>
      <c r="S1380" s="2"/>
      <c r="T1380" s="2"/>
      <c r="U1380" s="2"/>
      <c r="V1380" s="2"/>
      <c r="W1380" s="2"/>
      <c r="X1380" s="2"/>
      <c r="Y1380" s="2"/>
      <c r="Z1380" s="2"/>
      <c r="AA1380" s="2"/>
      <c r="AB1380" s="2"/>
      <c r="AC1380" s="2"/>
      <c r="AD1380" s="2"/>
      <c r="AE1380" s="2"/>
      <c r="AF1380" s="2"/>
      <c r="AG1380" s="2"/>
      <c r="AH1380" s="2"/>
      <c r="AI1380" s="2"/>
      <c r="AJ1380" s="2"/>
      <c r="AK1380" s="2"/>
      <c r="AL1380" s="2"/>
      <c r="AM1380" s="2"/>
      <c r="AN1380" s="2"/>
      <c r="AO1380" s="2"/>
      <c r="AP1380" s="2"/>
      <c r="AQ1380" s="2"/>
      <c r="AR1380" s="2"/>
      <c r="AS1380" s="2"/>
      <c r="AT1380" s="2"/>
      <c r="AU1380" s="2"/>
      <c r="AV1380" s="2"/>
      <c r="AW1380" s="2"/>
      <c r="AX1380" s="2"/>
      <c r="AY1380" s="2"/>
      <c r="AZ1380" s="2"/>
      <c r="BA1380" s="2"/>
      <c r="BB1380" s="2"/>
      <c r="BC1380" s="2"/>
      <c r="BD1380" s="2"/>
      <c r="BE1380" s="2"/>
      <c r="BF1380" s="2"/>
      <c r="BG1380" s="2"/>
      <c r="BH1380" s="2"/>
      <c r="BI1380" s="2"/>
      <c r="BJ1380" s="2"/>
      <c r="BK1380" s="2"/>
      <c r="BL1380" s="2"/>
      <c r="BM1380" s="2"/>
      <c r="BN1380" s="2"/>
      <c r="BO1380" s="2"/>
      <c r="BP1380" s="2"/>
      <c r="BQ1380" s="2"/>
      <c r="BR1380" s="2"/>
      <c r="BS1380" s="2"/>
      <c r="BT1380" s="2"/>
      <c r="BU1380" s="2"/>
      <c r="BV1380" s="2"/>
      <c r="BW1380" s="2"/>
      <c r="BX1380" s="2"/>
      <c r="BY1380" s="2"/>
      <c r="BZ1380" s="2"/>
      <c r="CA1380" s="2"/>
      <c r="CB1380" s="2"/>
      <c r="CC1380" s="2"/>
      <c r="CD1380" s="2"/>
      <c r="CE1380" s="2"/>
      <c r="CF1380" s="2"/>
      <c r="CG1380" s="2"/>
      <c r="CH1380" s="2"/>
      <c r="CI1380" s="2"/>
      <c r="CJ1380" s="2"/>
      <c r="CK1380" s="2"/>
      <c r="CL1380" s="2"/>
      <c r="CM1380" s="2"/>
      <c r="CN1380" s="2"/>
      <c r="CO1380" s="2"/>
      <c r="CP1380" s="2"/>
      <c r="CQ1380" s="2"/>
      <c r="CR1380" s="2"/>
      <c r="CS1380" s="2"/>
      <c r="CT1380" s="2"/>
      <c r="CU1380" s="2"/>
      <c r="CV1380" s="2"/>
      <c r="CW1380" s="2"/>
      <c r="CX1380" s="2"/>
      <c r="CY1380" s="2"/>
      <c r="CZ1380" s="2"/>
      <c r="DA1380" s="2"/>
      <c r="DB1380" s="2"/>
      <c r="DC1380" s="2"/>
      <c r="DD1380" s="2"/>
      <c r="DE1380" s="2"/>
      <c r="DF1380" s="2"/>
      <c r="DG1380" s="2"/>
      <c r="DH1380" s="2"/>
      <c r="DI1380" s="2"/>
      <c r="DJ1380" s="2"/>
      <c r="DK1380" s="2"/>
      <c r="DL1380" s="2"/>
      <c r="DM1380" s="2"/>
      <c r="DN1380" s="2"/>
      <c r="DO1380" s="2"/>
      <c r="DP1380" s="2"/>
    </row>
    <row r="1381" spans="9:120" ht="9.9499999999999993" customHeight="1">
      <c r="I1381" s="2"/>
      <c r="J1381" s="2"/>
      <c r="K1381" s="2"/>
      <c r="L1381" s="2"/>
      <c r="M1381" s="2"/>
      <c r="N1381" s="2"/>
      <c r="O1381" s="2"/>
      <c r="P1381" s="2"/>
      <c r="Q1381" s="2"/>
      <c r="R1381" s="2"/>
      <c r="S1381" s="2"/>
      <c r="T1381" s="2"/>
      <c r="U1381" s="2"/>
      <c r="V1381" s="2"/>
      <c r="W1381" s="2"/>
      <c r="X1381" s="2"/>
      <c r="Y1381" s="2"/>
      <c r="Z1381" s="2"/>
      <c r="AA1381" s="2"/>
      <c r="AB1381" s="2"/>
      <c r="AC1381" s="2"/>
      <c r="AD1381" s="2"/>
      <c r="AE1381" s="2"/>
      <c r="AF1381" s="2"/>
      <c r="AG1381" s="2"/>
      <c r="AH1381" s="2"/>
      <c r="AI1381" s="2"/>
      <c r="AJ1381" s="2"/>
      <c r="AK1381" s="2"/>
      <c r="AL1381" s="2"/>
      <c r="AM1381" s="2"/>
      <c r="AN1381" s="2"/>
      <c r="AO1381" s="2"/>
      <c r="AP1381" s="2"/>
      <c r="AQ1381" s="2"/>
      <c r="AR1381" s="2"/>
      <c r="AS1381" s="2"/>
      <c r="AT1381" s="2"/>
      <c r="AU1381" s="2"/>
      <c r="AV1381" s="2"/>
      <c r="AW1381" s="2"/>
      <c r="AX1381" s="2"/>
      <c r="AY1381" s="2"/>
      <c r="AZ1381" s="2"/>
      <c r="BA1381" s="2"/>
      <c r="BB1381" s="2"/>
      <c r="BC1381" s="2"/>
      <c r="BD1381" s="2"/>
      <c r="BE1381" s="2"/>
      <c r="BF1381" s="2"/>
      <c r="BG1381" s="2"/>
      <c r="BH1381" s="2"/>
      <c r="BI1381" s="2"/>
      <c r="BJ1381" s="2"/>
      <c r="BK1381" s="2"/>
      <c r="BL1381" s="2"/>
      <c r="BM1381" s="2"/>
      <c r="BN1381" s="2"/>
      <c r="BO1381" s="2"/>
      <c r="BP1381" s="2"/>
      <c r="BQ1381" s="2"/>
      <c r="BR1381" s="2"/>
      <c r="BS1381" s="2"/>
      <c r="BT1381" s="2"/>
      <c r="BU1381" s="2"/>
      <c r="BV1381" s="2"/>
      <c r="BW1381" s="2"/>
      <c r="BX1381" s="2"/>
      <c r="BY1381" s="2"/>
      <c r="BZ1381" s="2"/>
      <c r="CA1381" s="2"/>
      <c r="CB1381" s="2"/>
      <c r="CC1381" s="2"/>
      <c r="CD1381" s="2"/>
      <c r="CE1381" s="2"/>
      <c r="CF1381" s="2"/>
      <c r="CG1381" s="2"/>
      <c r="CH1381" s="2"/>
      <c r="CI1381" s="2"/>
      <c r="CJ1381" s="2"/>
      <c r="CK1381" s="2"/>
      <c r="CL1381" s="2"/>
      <c r="CM1381" s="2"/>
      <c r="CN1381" s="2"/>
      <c r="CO1381" s="2"/>
      <c r="CP1381" s="2"/>
      <c r="CQ1381" s="2"/>
      <c r="CR1381" s="2"/>
      <c r="CS1381" s="2"/>
      <c r="CT1381" s="2"/>
      <c r="CU1381" s="2"/>
      <c r="CV1381" s="2"/>
      <c r="CW1381" s="2"/>
      <c r="CX1381" s="2"/>
      <c r="CY1381" s="2"/>
      <c r="CZ1381" s="2"/>
      <c r="DA1381" s="2"/>
      <c r="DB1381" s="2"/>
      <c r="DC1381" s="2"/>
      <c r="DD1381" s="2"/>
      <c r="DE1381" s="2"/>
      <c r="DF1381" s="2"/>
      <c r="DG1381" s="2"/>
      <c r="DH1381" s="2"/>
      <c r="DI1381" s="2"/>
      <c r="DJ1381" s="2"/>
      <c r="DK1381" s="2"/>
      <c r="DL1381" s="2"/>
      <c r="DM1381" s="2"/>
      <c r="DN1381" s="2"/>
      <c r="DO1381" s="2"/>
      <c r="DP1381" s="2"/>
    </row>
    <row r="1382" spans="9:120" ht="9.9499999999999993" customHeight="1">
      <c r="I1382" s="2"/>
      <c r="J1382" s="2"/>
      <c r="K1382" s="2"/>
      <c r="L1382" s="2"/>
      <c r="M1382" s="2"/>
      <c r="N1382" s="2"/>
      <c r="O1382" s="2"/>
      <c r="P1382" s="2"/>
      <c r="Q1382" s="2"/>
      <c r="R1382" s="2"/>
      <c r="S1382" s="2"/>
      <c r="T1382" s="2"/>
      <c r="U1382" s="2"/>
      <c r="V1382" s="2"/>
      <c r="W1382" s="2"/>
      <c r="X1382" s="2"/>
      <c r="Y1382" s="2"/>
      <c r="Z1382" s="2"/>
      <c r="AA1382" s="2"/>
      <c r="AB1382" s="2"/>
      <c r="AC1382" s="2"/>
      <c r="AD1382" s="2"/>
      <c r="AE1382" s="2"/>
      <c r="AF1382" s="2"/>
      <c r="AG1382" s="2"/>
      <c r="AH1382" s="2"/>
      <c r="AI1382" s="2"/>
      <c r="AJ1382" s="2"/>
      <c r="AK1382" s="2"/>
      <c r="AL1382" s="2"/>
      <c r="AM1382" s="2"/>
      <c r="AN1382" s="2"/>
      <c r="AO1382" s="2"/>
      <c r="AP1382" s="2"/>
      <c r="AQ1382" s="2"/>
      <c r="AR1382" s="2"/>
      <c r="AS1382" s="2"/>
      <c r="AT1382" s="2"/>
      <c r="AU1382" s="2"/>
      <c r="AV1382" s="2"/>
      <c r="AW1382" s="2"/>
      <c r="AX1382" s="2"/>
      <c r="AY1382" s="2"/>
      <c r="AZ1382" s="2"/>
      <c r="BA1382" s="2"/>
      <c r="BB1382" s="2"/>
      <c r="BC1382" s="2"/>
      <c r="BD1382" s="2"/>
      <c r="BE1382" s="2"/>
      <c r="BF1382" s="2"/>
      <c r="BG1382" s="2"/>
      <c r="BH1382" s="2"/>
      <c r="BI1382" s="2"/>
      <c r="BJ1382" s="2"/>
      <c r="BK1382" s="2"/>
      <c r="BL1382" s="2"/>
      <c r="BM1382" s="2"/>
      <c r="BN1382" s="2"/>
      <c r="BO1382" s="2"/>
      <c r="BP1382" s="2"/>
      <c r="BQ1382" s="2"/>
      <c r="BR1382" s="2"/>
      <c r="BS1382" s="2"/>
      <c r="BT1382" s="2"/>
      <c r="BU1382" s="2"/>
      <c r="BV1382" s="2"/>
      <c r="BW1382" s="2"/>
      <c r="BX1382" s="2"/>
      <c r="BY1382" s="2"/>
      <c r="BZ1382" s="2"/>
      <c r="CA1382" s="2"/>
      <c r="CB1382" s="2"/>
      <c r="CC1382" s="2"/>
      <c r="CD1382" s="2"/>
      <c r="CE1382" s="2"/>
      <c r="CF1382" s="2"/>
      <c r="CG1382" s="2"/>
      <c r="CH1382" s="2"/>
      <c r="CI1382" s="2"/>
      <c r="CJ1382" s="2"/>
      <c r="CK1382" s="2"/>
      <c r="CL1382" s="2"/>
      <c r="CM1382" s="2"/>
      <c r="CN1382" s="2"/>
      <c r="CO1382" s="2"/>
      <c r="CP1382" s="2"/>
      <c r="CQ1382" s="2"/>
      <c r="CR1382" s="2"/>
      <c r="CS1382" s="2"/>
      <c r="CT1382" s="2"/>
      <c r="CU1382" s="2"/>
      <c r="CV1382" s="2"/>
      <c r="CW1382" s="2"/>
      <c r="CX1382" s="2"/>
      <c r="CY1382" s="2"/>
      <c r="CZ1382" s="2"/>
      <c r="DA1382" s="2"/>
      <c r="DB1382" s="2"/>
      <c r="DC1382" s="2"/>
      <c r="DD1382" s="2"/>
      <c r="DE1382" s="2"/>
      <c r="DF1382" s="2"/>
      <c r="DG1382" s="2"/>
      <c r="DH1382" s="2"/>
      <c r="DI1382" s="2"/>
      <c r="DJ1382" s="2"/>
      <c r="DK1382" s="2"/>
      <c r="DL1382" s="2"/>
      <c r="DM1382" s="2"/>
      <c r="DN1382" s="2"/>
      <c r="DO1382" s="2"/>
      <c r="DP1382" s="2"/>
    </row>
    <row r="1383" spans="9:120" ht="9.9499999999999993" customHeight="1">
      <c r="I1383" s="2"/>
      <c r="J1383" s="2"/>
      <c r="K1383" s="2"/>
      <c r="L1383" s="2"/>
      <c r="M1383" s="2"/>
      <c r="N1383" s="2"/>
      <c r="O1383" s="2"/>
      <c r="P1383" s="2"/>
      <c r="Q1383" s="2"/>
      <c r="R1383" s="2"/>
      <c r="S1383" s="2"/>
      <c r="T1383" s="2"/>
      <c r="U1383" s="2"/>
      <c r="V1383" s="2"/>
      <c r="W1383" s="2"/>
      <c r="X1383" s="2"/>
      <c r="Y1383" s="2"/>
      <c r="Z1383" s="2"/>
      <c r="AA1383" s="2"/>
      <c r="AB1383" s="2"/>
      <c r="AC1383" s="2"/>
      <c r="AD1383" s="2"/>
      <c r="AE1383" s="2"/>
      <c r="AF1383" s="2"/>
      <c r="AG1383" s="2"/>
      <c r="AH1383" s="2"/>
      <c r="AI1383" s="2"/>
      <c r="AJ1383" s="2"/>
      <c r="AK1383" s="2"/>
      <c r="AL1383" s="2"/>
      <c r="AM1383" s="2"/>
      <c r="AN1383" s="2"/>
      <c r="AO1383" s="2"/>
      <c r="AP1383" s="2"/>
      <c r="AQ1383" s="2"/>
      <c r="AR1383" s="2"/>
      <c r="AS1383" s="2"/>
      <c r="AT1383" s="2"/>
      <c r="AU1383" s="2"/>
      <c r="AV1383" s="2"/>
      <c r="AW1383" s="2"/>
      <c r="AX1383" s="2"/>
      <c r="AY1383" s="2"/>
      <c r="AZ1383" s="2"/>
      <c r="BA1383" s="2"/>
      <c r="BB1383" s="2"/>
      <c r="BC1383" s="2"/>
      <c r="BD1383" s="2"/>
      <c r="BE1383" s="2"/>
      <c r="BF1383" s="2"/>
      <c r="BG1383" s="2"/>
      <c r="BH1383" s="2"/>
      <c r="BI1383" s="2"/>
      <c r="BJ1383" s="2"/>
      <c r="BK1383" s="2"/>
      <c r="BL1383" s="2"/>
      <c r="BM1383" s="2"/>
      <c r="BN1383" s="2"/>
      <c r="BO1383" s="2"/>
      <c r="BP1383" s="2"/>
      <c r="BQ1383" s="2"/>
      <c r="BR1383" s="2"/>
      <c r="BS1383" s="2"/>
      <c r="BT1383" s="2"/>
      <c r="BU1383" s="2"/>
      <c r="BV1383" s="2"/>
      <c r="BW1383" s="2"/>
      <c r="BX1383" s="2"/>
      <c r="BY1383" s="2"/>
      <c r="BZ1383" s="2"/>
      <c r="CA1383" s="2"/>
      <c r="CB1383" s="2"/>
      <c r="CC1383" s="2"/>
      <c r="CD1383" s="2"/>
      <c r="CE1383" s="2"/>
      <c r="CF1383" s="2"/>
      <c r="CG1383" s="2"/>
      <c r="CH1383" s="2"/>
      <c r="CI1383" s="2"/>
      <c r="CJ1383" s="2"/>
      <c r="CK1383" s="2"/>
      <c r="CL1383" s="2"/>
      <c r="CM1383" s="2"/>
      <c r="CN1383" s="2"/>
      <c r="CO1383" s="2"/>
      <c r="CP1383" s="2"/>
      <c r="CQ1383" s="2"/>
      <c r="CR1383" s="2"/>
      <c r="CS1383" s="2"/>
      <c r="CT1383" s="2"/>
      <c r="CU1383" s="2"/>
      <c r="CV1383" s="2"/>
      <c r="CW1383" s="2"/>
      <c r="CX1383" s="2"/>
      <c r="CY1383" s="2"/>
      <c r="CZ1383" s="2"/>
      <c r="DA1383" s="2"/>
      <c r="DB1383" s="2"/>
      <c r="DC1383" s="2"/>
      <c r="DD1383" s="2"/>
      <c r="DE1383" s="2"/>
      <c r="DF1383" s="2"/>
      <c r="DG1383" s="2"/>
      <c r="DH1383" s="2"/>
      <c r="DI1383" s="2"/>
      <c r="DJ1383" s="2"/>
      <c r="DK1383" s="2"/>
      <c r="DL1383" s="2"/>
      <c r="DM1383" s="2"/>
      <c r="DN1383" s="2"/>
      <c r="DO1383" s="2"/>
      <c r="DP1383" s="2"/>
    </row>
    <row r="1384" spans="9:120" ht="9.9499999999999993" customHeight="1">
      <c r="I1384" s="2"/>
      <c r="J1384" s="2"/>
      <c r="K1384" s="2"/>
      <c r="L1384" s="2"/>
      <c r="M1384" s="2"/>
      <c r="N1384" s="2"/>
      <c r="O1384" s="2"/>
      <c r="P1384" s="2"/>
      <c r="Q1384" s="2"/>
      <c r="R1384" s="2"/>
      <c r="S1384" s="2"/>
      <c r="T1384" s="2"/>
      <c r="U1384" s="2"/>
      <c r="V1384" s="2"/>
      <c r="W1384" s="2"/>
      <c r="X1384" s="2"/>
      <c r="Y1384" s="2"/>
      <c r="Z1384" s="2"/>
      <c r="AA1384" s="2"/>
      <c r="AB1384" s="2"/>
      <c r="AC1384" s="2"/>
      <c r="AD1384" s="2"/>
      <c r="AE1384" s="2"/>
      <c r="AF1384" s="2"/>
      <c r="AG1384" s="2"/>
      <c r="AH1384" s="2"/>
      <c r="AI1384" s="2"/>
      <c r="AJ1384" s="2"/>
      <c r="AK1384" s="2"/>
      <c r="AL1384" s="2"/>
      <c r="AM1384" s="2"/>
      <c r="AN1384" s="2"/>
      <c r="AO1384" s="2"/>
      <c r="AP1384" s="2"/>
      <c r="AQ1384" s="2"/>
      <c r="AR1384" s="2"/>
      <c r="AS1384" s="2"/>
      <c r="AT1384" s="2"/>
      <c r="AU1384" s="2"/>
      <c r="AV1384" s="2"/>
      <c r="AW1384" s="2"/>
      <c r="AX1384" s="2"/>
      <c r="AY1384" s="2"/>
      <c r="AZ1384" s="2"/>
      <c r="BA1384" s="2"/>
      <c r="BB1384" s="2"/>
      <c r="BC1384" s="2"/>
      <c r="BD1384" s="2"/>
      <c r="BE1384" s="2"/>
      <c r="BF1384" s="2"/>
      <c r="BG1384" s="2"/>
      <c r="BH1384" s="2"/>
      <c r="BI1384" s="2"/>
      <c r="BJ1384" s="2"/>
      <c r="BK1384" s="2"/>
      <c r="BL1384" s="2"/>
      <c r="BM1384" s="2"/>
      <c r="BN1384" s="2"/>
      <c r="BO1384" s="2"/>
      <c r="BP1384" s="2"/>
      <c r="BQ1384" s="2"/>
      <c r="BR1384" s="2"/>
      <c r="BS1384" s="2"/>
      <c r="BT1384" s="2"/>
      <c r="BU1384" s="2"/>
      <c r="BV1384" s="2"/>
      <c r="BW1384" s="2"/>
      <c r="BX1384" s="2"/>
      <c r="BY1384" s="2"/>
      <c r="BZ1384" s="2"/>
      <c r="CA1384" s="2"/>
      <c r="CB1384" s="2"/>
      <c r="CC1384" s="2"/>
      <c r="CD1384" s="2"/>
      <c r="CE1384" s="2"/>
      <c r="CF1384" s="2"/>
      <c r="CG1384" s="2"/>
      <c r="CH1384" s="2"/>
      <c r="CI1384" s="2"/>
      <c r="CJ1384" s="2"/>
      <c r="CK1384" s="2"/>
      <c r="CL1384" s="2"/>
      <c r="CM1384" s="2"/>
      <c r="CN1384" s="2"/>
      <c r="CO1384" s="2"/>
      <c r="CP1384" s="2"/>
      <c r="CQ1384" s="2"/>
      <c r="CR1384" s="2"/>
      <c r="CS1384" s="2"/>
      <c r="CT1384" s="2"/>
      <c r="CU1384" s="2"/>
      <c r="CV1384" s="2"/>
      <c r="CW1384" s="2"/>
      <c r="CX1384" s="2"/>
      <c r="CY1384" s="2"/>
      <c r="CZ1384" s="2"/>
      <c r="DA1384" s="2"/>
      <c r="DB1384" s="2"/>
      <c r="DC1384" s="2"/>
      <c r="DD1384" s="2"/>
      <c r="DE1384" s="2"/>
      <c r="DF1384" s="2"/>
      <c r="DG1384" s="2"/>
      <c r="DH1384" s="2"/>
      <c r="DI1384" s="2"/>
      <c r="DJ1384" s="2"/>
      <c r="DK1384" s="2"/>
      <c r="DL1384" s="2"/>
      <c r="DM1384" s="2"/>
      <c r="DN1384" s="2"/>
      <c r="DO1384" s="2"/>
      <c r="DP1384" s="2"/>
    </row>
    <row r="1385" spans="9:120" ht="9.9499999999999993" customHeight="1">
      <c r="I1385" s="2"/>
      <c r="J1385" s="2"/>
      <c r="K1385" s="2"/>
      <c r="L1385" s="2"/>
      <c r="M1385" s="2"/>
      <c r="N1385" s="2"/>
      <c r="O1385" s="2"/>
      <c r="P1385" s="2"/>
      <c r="Q1385" s="2"/>
      <c r="R1385" s="2"/>
      <c r="S1385" s="2"/>
      <c r="T1385" s="2"/>
      <c r="U1385" s="2"/>
      <c r="V1385" s="2"/>
      <c r="W1385" s="2"/>
      <c r="X1385" s="2"/>
      <c r="Y1385" s="2"/>
      <c r="Z1385" s="2"/>
      <c r="AA1385" s="2"/>
      <c r="AB1385" s="2"/>
      <c r="AC1385" s="2"/>
      <c r="AD1385" s="2"/>
      <c r="AE1385" s="2"/>
      <c r="AF1385" s="2"/>
      <c r="AG1385" s="2"/>
      <c r="AH1385" s="2"/>
      <c r="AI1385" s="2"/>
      <c r="AJ1385" s="2"/>
      <c r="AK1385" s="2"/>
      <c r="AL1385" s="2"/>
      <c r="AM1385" s="2"/>
      <c r="AN1385" s="2"/>
      <c r="AO1385" s="2"/>
      <c r="AP1385" s="2"/>
      <c r="AQ1385" s="2"/>
      <c r="AR1385" s="2"/>
      <c r="AS1385" s="2"/>
      <c r="AT1385" s="2"/>
      <c r="AU1385" s="2"/>
      <c r="AV1385" s="2"/>
      <c r="AW1385" s="2"/>
      <c r="AX1385" s="2"/>
      <c r="AY1385" s="2"/>
      <c r="AZ1385" s="2"/>
      <c r="BA1385" s="2"/>
      <c r="BB1385" s="2"/>
      <c r="BC1385" s="2"/>
      <c r="BD1385" s="2"/>
      <c r="BE1385" s="2"/>
      <c r="BF1385" s="2"/>
      <c r="BG1385" s="2"/>
      <c r="BH1385" s="2"/>
      <c r="BI1385" s="2"/>
      <c r="BJ1385" s="2"/>
      <c r="BK1385" s="2"/>
      <c r="BL1385" s="2"/>
      <c r="BM1385" s="2"/>
      <c r="BN1385" s="2"/>
      <c r="BO1385" s="2"/>
      <c r="BP1385" s="2"/>
      <c r="BQ1385" s="2"/>
      <c r="BR1385" s="2"/>
      <c r="BS1385" s="2"/>
      <c r="BT1385" s="2"/>
      <c r="BU1385" s="2"/>
      <c r="BV1385" s="2"/>
      <c r="BW1385" s="2"/>
      <c r="BX1385" s="2"/>
      <c r="BY1385" s="2"/>
      <c r="BZ1385" s="2"/>
      <c r="CA1385" s="2"/>
      <c r="CB1385" s="2"/>
      <c r="CC1385" s="2"/>
      <c r="CD1385" s="2"/>
      <c r="CE1385" s="2"/>
      <c r="CF1385" s="2"/>
      <c r="CG1385" s="2"/>
      <c r="CH1385" s="2"/>
      <c r="CI1385" s="2"/>
      <c r="CJ1385" s="2"/>
      <c r="CK1385" s="2"/>
      <c r="CL1385" s="2"/>
      <c r="CM1385" s="2"/>
      <c r="CN1385" s="2"/>
      <c r="CO1385" s="2"/>
      <c r="CP1385" s="2"/>
      <c r="CQ1385" s="2"/>
      <c r="CR1385" s="2"/>
      <c r="CS1385" s="2"/>
      <c r="CT1385" s="2"/>
      <c r="CU1385" s="2"/>
      <c r="CV1385" s="2"/>
      <c r="CW1385" s="2"/>
      <c r="CX1385" s="2"/>
      <c r="CY1385" s="2"/>
      <c r="CZ1385" s="2"/>
      <c r="DA1385" s="2"/>
      <c r="DB1385" s="2"/>
      <c r="DC1385" s="2"/>
      <c r="DD1385" s="2"/>
      <c r="DE1385" s="2"/>
      <c r="DF1385" s="2"/>
      <c r="DG1385" s="2"/>
      <c r="DH1385" s="2"/>
      <c r="DI1385" s="2"/>
      <c r="DJ1385" s="2"/>
      <c r="DK1385" s="2"/>
      <c r="DL1385" s="2"/>
      <c r="DM1385" s="2"/>
      <c r="DN1385" s="2"/>
      <c r="DO1385" s="2"/>
      <c r="DP1385" s="2"/>
    </row>
    <row r="1386" spans="9:120" ht="9.9499999999999993" customHeight="1">
      <c r="I1386" s="2"/>
      <c r="J1386" s="2"/>
      <c r="K1386" s="2"/>
      <c r="L1386" s="2"/>
      <c r="M1386" s="2"/>
      <c r="N1386" s="2"/>
      <c r="O1386" s="2"/>
      <c r="P1386" s="2"/>
      <c r="Q1386" s="2"/>
      <c r="R1386" s="2"/>
      <c r="S1386" s="2"/>
      <c r="T1386" s="2"/>
      <c r="U1386" s="2"/>
      <c r="V1386" s="2"/>
      <c r="W1386" s="2"/>
      <c r="X1386" s="2"/>
      <c r="Y1386" s="2"/>
      <c r="Z1386" s="2"/>
      <c r="AA1386" s="2"/>
      <c r="AB1386" s="2"/>
      <c r="AC1386" s="2"/>
      <c r="AD1386" s="2"/>
      <c r="AE1386" s="2"/>
      <c r="AF1386" s="2"/>
      <c r="AG1386" s="2"/>
      <c r="AH1386" s="2"/>
      <c r="AI1386" s="2"/>
      <c r="AJ1386" s="2"/>
      <c r="AK1386" s="2"/>
      <c r="AL1386" s="2"/>
      <c r="AM1386" s="2"/>
      <c r="AN1386" s="2"/>
      <c r="AO1386" s="2"/>
      <c r="AP1386" s="2"/>
      <c r="AQ1386" s="2"/>
      <c r="AR1386" s="2"/>
      <c r="AS1386" s="2"/>
      <c r="AT1386" s="2"/>
      <c r="AU1386" s="2"/>
      <c r="AV1386" s="2"/>
      <c r="AW1386" s="2"/>
      <c r="AX1386" s="2"/>
      <c r="AY1386" s="2"/>
      <c r="AZ1386" s="2"/>
      <c r="BA1386" s="2"/>
      <c r="BB1386" s="2"/>
      <c r="BC1386" s="2"/>
      <c r="BD1386" s="2"/>
      <c r="BE1386" s="2"/>
      <c r="BF1386" s="2"/>
      <c r="BG1386" s="2"/>
      <c r="BH1386" s="2"/>
      <c r="BI1386" s="2"/>
      <c r="BJ1386" s="2"/>
      <c r="BK1386" s="2"/>
      <c r="BL1386" s="2"/>
      <c r="BM1386" s="2"/>
      <c r="BN1386" s="2"/>
      <c r="BO1386" s="2"/>
      <c r="BP1386" s="2"/>
      <c r="BQ1386" s="2"/>
      <c r="BR1386" s="2"/>
      <c r="BS1386" s="2"/>
      <c r="BT1386" s="2"/>
      <c r="BU1386" s="2"/>
      <c r="BV1386" s="2"/>
      <c r="BW1386" s="2"/>
      <c r="BX1386" s="2"/>
      <c r="BY1386" s="2"/>
      <c r="BZ1386" s="2"/>
      <c r="CA1386" s="2"/>
      <c r="CB1386" s="2"/>
      <c r="CC1386" s="2"/>
      <c r="CD1386" s="2"/>
      <c r="CE1386" s="2"/>
      <c r="CF1386" s="2"/>
      <c r="CG1386" s="2"/>
      <c r="CH1386" s="2"/>
      <c r="CI1386" s="2"/>
      <c r="CJ1386" s="2"/>
      <c r="CK1386" s="2"/>
      <c r="CL1386" s="2"/>
      <c r="CM1386" s="2"/>
      <c r="CN1386" s="2"/>
      <c r="CO1386" s="2"/>
      <c r="CP1386" s="2"/>
      <c r="CQ1386" s="2"/>
      <c r="CR1386" s="2"/>
      <c r="CS1386" s="2"/>
      <c r="CT1386" s="2"/>
      <c r="CU1386" s="2"/>
      <c r="CV1386" s="2"/>
      <c r="CW1386" s="2"/>
      <c r="CX1386" s="2"/>
      <c r="CY1386" s="2"/>
      <c r="CZ1386" s="2"/>
      <c r="DA1386" s="2"/>
      <c r="DB1386" s="2"/>
      <c r="DC1386" s="2"/>
      <c r="DD1386" s="2"/>
      <c r="DE1386" s="2"/>
      <c r="DF1386" s="2"/>
      <c r="DG1386" s="2"/>
      <c r="DH1386" s="2"/>
      <c r="DI1386" s="2"/>
      <c r="DJ1386" s="2"/>
      <c r="DK1386" s="2"/>
      <c r="DL1386" s="2"/>
      <c r="DM1386" s="2"/>
      <c r="DN1386" s="2"/>
      <c r="DO1386" s="2"/>
      <c r="DP1386" s="2"/>
    </row>
    <row r="1387" spans="9:120" ht="9.9499999999999993" customHeight="1">
      <c r="I1387" s="2"/>
      <c r="J1387" s="2"/>
      <c r="K1387" s="2"/>
      <c r="L1387" s="2"/>
      <c r="M1387" s="2"/>
      <c r="N1387" s="2"/>
      <c r="O1387" s="2"/>
      <c r="P1387" s="2"/>
      <c r="Q1387" s="2"/>
      <c r="R1387" s="2"/>
      <c r="S1387" s="2"/>
      <c r="T1387" s="2"/>
      <c r="U1387" s="2"/>
      <c r="V1387" s="2"/>
      <c r="W1387" s="2"/>
      <c r="X1387" s="2"/>
      <c r="Y1387" s="2"/>
      <c r="Z1387" s="2"/>
      <c r="AA1387" s="2"/>
      <c r="AB1387" s="2"/>
      <c r="AC1387" s="2"/>
      <c r="AD1387" s="2"/>
      <c r="AE1387" s="2"/>
      <c r="AF1387" s="2"/>
      <c r="AG1387" s="2"/>
      <c r="AH1387" s="2"/>
      <c r="AI1387" s="2"/>
      <c r="AJ1387" s="2"/>
      <c r="AK1387" s="2"/>
      <c r="AL1387" s="2"/>
      <c r="AM1387" s="2"/>
      <c r="AN1387" s="2"/>
      <c r="AO1387" s="2"/>
      <c r="AP1387" s="2"/>
      <c r="AQ1387" s="2"/>
      <c r="AR1387" s="2"/>
      <c r="AS1387" s="2"/>
      <c r="AT1387" s="2"/>
      <c r="AU1387" s="2"/>
      <c r="AV1387" s="2"/>
      <c r="AW1387" s="2"/>
      <c r="AX1387" s="2"/>
      <c r="AY1387" s="2"/>
      <c r="AZ1387" s="2"/>
      <c r="BA1387" s="2"/>
      <c r="BB1387" s="2"/>
      <c r="BC1387" s="2"/>
      <c r="BD1387" s="2"/>
      <c r="BE1387" s="2"/>
      <c r="BF1387" s="2"/>
      <c r="BG1387" s="2"/>
      <c r="BH1387" s="2"/>
      <c r="BI1387" s="2"/>
      <c r="BJ1387" s="2"/>
      <c r="BK1387" s="2"/>
      <c r="BL1387" s="2"/>
      <c r="BM1387" s="2"/>
      <c r="BN1387" s="2"/>
      <c r="BO1387" s="2"/>
      <c r="BP1387" s="2"/>
      <c r="BQ1387" s="2"/>
      <c r="BR1387" s="2"/>
      <c r="BS1387" s="2"/>
      <c r="BT1387" s="2"/>
      <c r="BU1387" s="2"/>
      <c r="BV1387" s="2"/>
      <c r="BW1387" s="2"/>
      <c r="BX1387" s="2"/>
      <c r="BY1387" s="2"/>
      <c r="BZ1387" s="2"/>
      <c r="CA1387" s="2"/>
      <c r="CB1387" s="2"/>
      <c r="CC1387" s="2"/>
      <c r="CD1387" s="2"/>
      <c r="CE1387" s="2"/>
      <c r="CF1387" s="2"/>
      <c r="CG1387" s="2"/>
      <c r="CH1387" s="2"/>
      <c r="CI1387" s="2"/>
      <c r="CJ1387" s="2"/>
      <c r="CK1387" s="2"/>
      <c r="CL1387" s="2"/>
      <c r="CM1387" s="2"/>
      <c r="CN1387" s="2"/>
      <c r="CO1387" s="2"/>
      <c r="CP1387" s="2"/>
      <c r="CQ1387" s="2"/>
      <c r="CR1387" s="2"/>
      <c r="CS1387" s="2"/>
      <c r="CT1387" s="2"/>
      <c r="CU1387" s="2"/>
      <c r="CV1387" s="2"/>
      <c r="CW1387" s="2"/>
      <c r="CX1387" s="2"/>
      <c r="CY1387" s="2"/>
      <c r="CZ1387" s="2"/>
      <c r="DA1387" s="2"/>
      <c r="DB1387" s="2"/>
      <c r="DC1387" s="2"/>
      <c r="DD1387" s="2"/>
      <c r="DE1387" s="2"/>
      <c r="DF1387" s="2"/>
      <c r="DG1387" s="2"/>
      <c r="DH1387" s="2"/>
      <c r="DI1387" s="2"/>
      <c r="DJ1387" s="2"/>
      <c r="DK1387" s="2"/>
      <c r="DL1387" s="2"/>
      <c r="DM1387" s="2"/>
      <c r="DN1387" s="2"/>
      <c r="DO1387" s="2"/>
      <c r="DP1387" s="2"/>
    </row>
    <row r="1388" spans="9:120" ht="9.9499999999999993" customHeight="1">
      <c r="I1388" s="2"/>
      <c r="J1388" s="2"/>
      <c r="K1388" s="2"/>
      <c r="L1388" s="2"/>
      <c r="M1388" s="2"/>
      <c r="N1388" s="2"/>
      <c r="O1388" s="2"/>
      <c r="P1388" s="2"/>
      <c r="Q1388" s="2"/>
      <c r="R1388" s="2"/>
      <c r="S1388" s="2"/>
      <c r="T1388" s="2"/>
      <c r="U1388" s="2"/>
      <c r="V1388" s="2"/>
      <c r="W1388" s="2"/>
      <c r="X1388" s="2"/>
      <c r="Y1388" s="2"/>
      <c r="Z1388" s="2"/>
      <c r="AA1388" s="2"/>
      <c r="AB1388" s="2"/>
      <c r="AC1388" s="2"/>
      <c r="AD1388" s="2"/>
      <c r="AE1388" s="2"/>
      <c r="AF1388" s="2"/>
      <c r="AG1388" s="2"/>
      <c r="AH1388" s="2"/>
      <c r="AI1388" s="2"/>
      <c r="AJ1388" s="2"/>
      <c r="AK1388" s="2"/>
      <c r="AL1388" s="2"/>
      <c r="AM1388" s="2"/>
      <c r="AN1388" s="2"/>
      <c r="AO1388" s="2"/>
      <c r="AP1388" s="2"/>
      <c r="AQ1388" s="2"/>
      <c r="AR1388" s="2"/>
      <c r="AS1388" s="2"/>
      <c r="AT1388" s="2"/>
      <c r="AU1388" s="2"/>
      <c r="AV1388" s="2"/>
      <c r="AW1388" s="2"/>
      <c r="AX1388" s="2"/>
      <c r="AY1388" s="2"/>
      <c r="AZ1388" s="2"/>
      <c r="BA1388" s="2"/>
      <c r="BB1388" s="2"/>
      <c r="BC1388" s="2"/>
      <c r="BD1388" s="2"/>
      <c r="BE1388" s="2"/>
      <c r="BF1388" s="2"/>
      <c r="BG1388" s="2"/>
      <c r="BH1388" s="2"/>
      <c r="BI1388" s="2"/>
      <c r="BJ1388" s="2"/>
      <c r="BK1388" s="2"/>
      <c r="BL1388" s="2"/>
      <c r="BM1388" s="2"/>
      <c r="BN1388" s="2"/>
      <c r="BO1388" s="2"/>
      <c r="BP1388" s="2"/>
      <c r="BQ1388" s="2"/>
      <c r="BR1388" s="2"/>
      <c r="BS1388" s="2"/>
      <c r="BT1388" s="2"/>
      <c r="BU1388" s="2"/>
      <c r="BV1388" s="2"/>
      <c r="BW1388" s="2"/>
      <c r="BX1388" s="2"/>
      <c r="BY1388" s="2"/>
      <c r="BZ1388" s="2"/>
      <c r="CA1388" s="2"/>
      <c r="CB1388" s="2"/>
      <c r="CC1388" s="2"/>
      <c r="CD1388" s="2"/>
      <c r="CE1388" s="2"/>
      <c r="CF1388" s="2"/>
      <c r="CG1388" s="2"/>
      <c r="CH1388" s="2"/>
      <c r="CI1388" s="2"/>
      <c r="CJ1388" s="2"/>
      <c r="CK1388" s="2"/>
      <c r="CL1388" s="2"/>
      <c r="CM1388" s="2"/>
      <c r="CN1388" s="2"/>
      <c r="CO1388" s="2"/>
      <c r="CP1388" s="2"/>
      <c r="CQ1388" s="2"/>
      <c r="CR1388" s="2"/>
      <c r="CS1388" s="2"/>
      <c r="CT1388" s="2"/>
      <c r="CU1388" s="2"/>
      <c r="CV1388" s="2"/>
      <c r="CW1388" s="2"/>
      <c r="CX1388" s="2"/>
      <c r="CY1388" s="2"/>
      <c r="CZ1388" s="2"/>
      <c r="DA1388" s="2"/>
      <c r="DB1388" s="2"/>
      <c r="DC1388" s="2"/>
      <c r="DD1388" s="2"/>
      <c r="DE1388" s="2"/>
      <c r="DF1388" s="2"/>
      <c r="DG1388" s="2"/>
      <c r="DH1388" s="2"/>
      <c r="DI1388" s="2"/>
      <c r="DJ1388" s="2"/>
      <c r="DK1388" s="2"/>
      <c r="DL1388" s="2"/>
      <c r="DM1388" s="2"/>
      <c r="DN1388" s="2"/>
      <c r="DO1388" s="2"/>
      <c r="DP1388" s="2"/>
    </row>
    <row r="1389" spans="9:120" ht="9.9499999999999993" customHeight="1">
      <c r="I1389" s="2"/>
      <c r="J1389" s="2"/>
      <c r="K1389" s="2"/>
      <c r="L1389" s="2"/>
      <c r="M1389" s="2"/>
      <c r="N1389" s="2"/>
      <c r="O1389" s="2"/>
      <c r="P1389" s="2"/>
      <c r="Q1389" s="2"/>
      <c r="R1389" s="2"/>
      <c r="S1389" s="2"/>
      <c r="T1389" s="2"/>
      <c r="U1389" s="2"/>
      <c r="V1389" s="2"/>
      <c r="W1389" s="2"/>
      <c r="X1389" s="2"/>
      <c r="Y1389" s="2"/>
      <c r="Z1389" s="2"/>
      <c r="AA1389" s="2"/>
      <c r="AB1389" s="2"/>
      <c r="AC1389" s="2"/>
      <c r="AD1389" s="2"/>
      <c r="AE1389" s="2"/>
      <c r="AF1389" s="2"/>
      <c r="AG1389" s="2"/>
      <c r="AH1389" s="2"/>
      <c r="AI1389" s="2"/>
      <c r="AJ1389" s="2"/>
      <c r="AK1389" s="2"/>
      <c r="AL1389" s="2"/>
      <c r="AM1389" s="2"/>
      <c r="AN1389" s="2"/>
      <c r="AO1389" s="2"/>
      <c r="AP1389" s="2"/>
      <c r="AQ1389" s="2"/>
      <c r="AR1389" s="2"/>
      <c r="AS1389" s="2"/>
      <c r="AT1389" s="2"/>
      <c r="AU1389" s="2"/>
      <c r="AV1389" s="2"/>
      <c r="AW1389" s="2"/>
      <c r="AX1389" s="2"/>
      <c r="AY1389" s="2"/>
      <c r="AZ1389" s="2"/>
      <c r="BA1389" s="2"/>
      <c r="BB1389" s="2"/>
      <c r="BC1389" s="2"/>
      <c r="BD1389" s="2"/>
      <c r="BE1389" s="2"/>
      <c r="BF1389" s="2"/>
      <c r="BG1389" s="2"/>
      <c r="BH1389" s="2"/>
      <c r="BI1389" s="2"/>
      <c r="BJ1389" s="2"/>
      <c r="BK1389" s="2"/>
      <c r="BL1389" s="2"/>
      <c r="BM1389" s="2"/>
      <c r="BN1389" s="2"/>
      <c r="BO1389" s="2"/>
      <c r="BP1389" s="2"/>
      <c r="BQ1389" s="2"/>
      <c r="BR1389" s="2"/>
      <c r="BS1389" s="2"/>
      <c r="BT1389" s="2"/>
      <c r="BU1389" s="2"/>
      <c r="BV1389" s="2"/>
      <c r="BW1389" s="2"/>
      <c r="BX1389" s="2"/>
      <c r="BY1389" s="2"/>
      <c r="BZ1389" s="2"/>
      <c r="CA1389" s="2"/>
      <c r="CB1389" s="2"/>
      <c r="CC1389" s="2"/>
      <c r="CD1389" s="2"/>
      <c r="CE1389" s="2"/>
      <c r="CF1389" s="2"/>
      <c r="CG1389" s="2"/>
      <c r="CH1389" s="2"/>
      <c r="CI1389" s="2"/>
      <c r="CJ1389" s="2"/>
      <c r="CK1389" s="2"/>
      <c r="CL1389" s="2"/>
      <c r="CM1389" s="2"/>
      <c r="CN1389" s="2"/>
      <c r="CO1389" s="2"/>
      <c r="CP1389" s="2"/>
      <c r="CQ1389" s="2"/>
      <c r="CR1389" s="2"/>
      <c r="CS1389" s="2"/>
      <c r="CT1389" s="2"/>
      <c r="CU1389" s="2"/>
      <c r="CV1389" s="2"/>
      <c r="CW1389" s="2"/>
      <c r="CX1389" s="2"/>
      <c r="CY1389" s="2"/>
      <c r="CZ1389" s="2"/>
      <c r="DA1389" s="2"/>
      <c r="DB1389" s="2"/>
      <c r="DC1389" s="2"/>
      <c r="DD1389" s="2"/>
      <c r="DE1389" s="2"/>
      <c r="DF1389" s="2"/>
      <c r="DG1389" s="2"/>
      <c r="DH1389" s="2"/>
      <c r="DI1389" s="2"/>
      <c r="DJ1389" s="2"/>
      <c r="DK1389" s="2"/>
      <c r="DL1389" s="2"/>
      <c r="DM1389" s="2"/>
      <c r="DN1389" s="2"/>
      <c r="DO1389" s="2"/>
      <c r="DP1389" s="2"/>
    </row>
    <row r="1390" spans="9:120" ht="9.9499999999999993" customHeight="1">
      <c r="I1390" s="2"/>
      <c r="J1390" s="2"/>
      <c r="K1390" s="2"/>
      <c r="L1390" s="2"/>
      <c r="M1390" s="2"/>
      <c r="N1390" s="2"/>
      <c r="O1390" s="2"/>
      <c r="P1390" s="2"/>
      <c r="Q1390" s="2"/>
      <c r="R1390" s="2"/>
      <c r="S1390" s="2"/>
      <c r="T1390" s="2"/>
      <c r="U1390" s="2"/>
      <c r="V1390" s="2"/>
      <c r="W1390" s="2"/>
      <c r="X1390" s="2"/>
      <c r="Y1390" s="2"/>
      <c r="Z1390" s="2"/>
      <c r="AA1390" s="2"/>
      <c r="AB1390" s="2"/>
      <c r="AC1390" s="2"/>
      <c r="AD1390" s="2"/>
      <c r="AE1390" s="2"/>
      <c r="AF1390" s="2"/>
      <c r="AG1390" s="2"/>
      <c r="AH1390" s="2"/>
      <c r="AI1390" s="2"/>
      <c r="AJ1390" s="2"/>
      <c r="AK1390" s="2"/>
      <c r="AL1390" s="2"/>
      <c r="AM1390" s="2"/>
      <c r="AN1390" s="2"/>
      <c r="AO1390" s="2"/>
      <c r="AP1390" s="2"/>
      <c r="AQ1390" s="2"/>
      <c r="AR1390" s="2"/>
      <c r="AS1390" s="2"/>
      <c r="AT1390" s="2"/>
      <c r="AU1390" s="2"/>
      <c r="AV1390" s="2"/>
      <c r="AW1390" s="2"/>
      <c r="AX1390" s="2"/>
      <c r="AY1390" s="2"/>
      <c r="AZ1390" s="2"/>
      <c r="BA1390" s="2"/>
      <c r="BB1390" s="2"/>
      <c r="BC1390" s="2"/>
      <c r="BD1390" s="2"/>
      <c r="BE1390" s="2"/>
      <c r="BF1390" s="2"/>
      <c r="BG1390" s="2"/>
      <c r="BH1390" s="2"/>
      <c r="BI1390" s="2"/>
      <c r="BJ1390" s="2"/>
      <c r="BK1390" s="2"/>
      <c r="BL1390" s="2"/>
      <c r="BM1390" s="2"/>
      <c r="BN1390" s="2"/>
      <c r="BO1390" s="2"/>
      <c r="BP1390" s="2"/>
      <c r="BQ1390" s="2"/>
      <c r="BR1390" s="2"/>
      <c r="BS1390" s="2"/>
      <c r="BT1390" s="2"/>
      <c r="BU1390" s="2"/>
      <c r="BV1390" s="2"/>
      <c r="BW1390" s="2"/>
      <c r="BX1390" s="2"/>
      <c r="BY1390" s="2"/>
      <c r="BZ1390" s="2"/>
      <c r="CA1390" s="2"/>
      <c r="CB1390" s="2"/>
      <c r="CC1390" s="2"/>
      <c r="CD1390" s="2"/>
      <c r="CE1390" s="2"/>
      <c r="CF1390" s="2"/>
      <c r="CG1390" s="2"/>
      <c r="CH1390" s="2"/>
      <c r="CI1390" s="2"/>
      <c r="CJ1390" s="2"/>
      <c r="CK1390" s="2"/>
      <c r="CL1390" s="2"/>
      <c r="CM1390" s="2"/>
      <c r="CN1390" s="2"/>
      <c r="CO1390" s="2"/>
      <c r="CP1390" s="2"/>
      <c r="CQ1390" s="2"/>
      <c r="CR1390" s="2"/>
      <c r="CS1390" s="2"/>
      <c r="CT1390" s="2"/>
      <c r="CU1390" s="2"/>
      <c r="CV1390" s="2"/>
      <c r="CW1390" s="2"/>
      <c r="CX1390" s="2"/>
      <c r="CY1390" s="2"/>
      <c r="CZ1390" s="2"/>
      <c r="DA1390" s="2"/>
      <c r="DB1390" s="2"/>
      <c r="DC1390" s="2"/>
      <c r="DD1390" s="2"/>
      <c r="DE1390" s="2"/>
      <c r="DF1390" s="2"/>
      <c r="DG1390" s="2"/>
      <c r="DH1390" s="2"/>
      <c r="DI1390" s="2"/>
      <c r="DJ1390" s="2"/>
      <c r="DK1390" s="2"/>
      <c r="DL1390" s="2"/>
      <c r="DM1390" s="2"/>
      <c r="DN1390" s="2"/>
      <c r="DO1390" s="2"/>
      <c r="DP1390" s="2"/>
    </row>
    <row r="1391" spans="9:120" ht="9.9499999999999993" customHeight="1">
      <c r="I1391" s="2"/>
      <c r="J1391" s="2"/>
      <c r="K1391" s="2"/>
      <c r="L1391" s="2"/>
      <c r="M1391" s="2"/>
      <c r="N1391" s="2"/>
      <c r="O1391" s="2"/>
      <c r="P1391" s="2"/>
      <c r="Q1391" s="2"/>
      <c r="R1391" s="2"/>
      <c r="S1391" s="2"/>
      <c r="T1391" s="2"/>
      <c r="U1391" s="2"/>
      <c r="V1391" s="2"/>
      <c r="W1391" s="2"/>
      <c r="X1391" s="2"/>
      <c r="Y1391" s="2"/>
      <c r="Z1391" s="2"/>
      <c r="AA1391" s="2"/>
      <c r="AB1391" s="2"/>
      <c r="AC1391" s="2"/>
      <c r="AD1391" s="2"/>
      <c r="AE1391" s="2"/>
      <c r="AF1391" s="2"/>
      <c r="AG1391" s="2"/>
      <c r="AH1391" s="2"/>
      <c r="AI1391" s="2"/>
      <c r="AJ1391" s="2"/>
      <c r="AK1391" s="2"/>
      <c r="AL1391" s="2"/>
      <c r="AM1391" s="2"/>
      <c r="AN1391" s="2"/>
      <c r="AO1391" s="2"/>
      <c r="AP1391" s="2"/>
      <c r="AQ1391" s="2"/>
      <c r="AR1391" s="2"/>
      <c r="AS1391" s="2"/>
      <c r="AT1391" s="2"/>
      <c r="AU1391" s="2"/>
      <c r="AV1391" s="2"/>
      <c r="AW1391" s="2"/>
      <c r="AX1391" s="2"/>
      <c r="AY1391" s="2"/>
      <c r="AZ1391" s="2"/>
      <c r="BA1391" s="2"/>
      <c r="BB1391" s="2"/>
      <c r="BC1391" s="2"/>
      <c r="BD1391" s="2"/>
      <c r="BE1391" s="2"/>
      <c r="BF1391" s="2"/>
      <c r="BG1391" s="2"/>
      <c r="BH1391" s="2"/>
      <c r="BI1391" s="2"/>
      <c r="BJ1391" s="2"/>
      <c r="BK1391" s="2"/>
      <c r="BL1391" s="2"/>
      <c r="BM1391" s="2"/>
      <c r="BN1391" s="2"/>
      <c r="BO1391" s="2"/>
      <c r="BP1391" s="2"/>
      <c r="BQ1391" s="2"/>
      <c r="BR1391" s="2"/>
      <c r="BS1391" s="2"/>
      <c r="BT1391" s="2"/>
      <c r="BU1391" s="2"/>
      <c r="BV1391" s="2"/>
      <c r="BW1391" s="2"/>
      <c r="BX1391" s="2"/>
      <c r="BY1391" s="2"/>
      <c r="BZ1391" s="2"/>
      <c r="CA1391" s="2"/>
      <c r="CB1391" s="2"/>
      <c r="CC1391" s="2"/>
      <c r="CD1391" s="2"/>
      <c r="CE1391" s="2"/>
      <c r="CF1391" s="2"/>
      <c r="CG1391" s="2"/>
      <c r="CH1391" s="2"/>
      <c r="CI1391" s="2"/>
      <c r="CJ1391" s="2"/>
      <c r="CK1391" s="2"/>
      <c r="CL1391" s="2"/>
      <c r="CM1391" s="2"/>
      <c r="CN1391" s="2"/>
      <c r="CO1391" s="2"/>
      <c r="CP1391" s="2"/>
      <c r="CQ1391" s="2"/>
      <c r="CR1391" s="2"/>
      <c r="CS1391" s="2"/>
      <c r="CT1391" s="2"/>
      <c r="CU1391" s="2"/>
      <c r="CV1391" s="2"/>
      <c r="CW1391" s="2"/>
      <c r="CX1391" s="2"/>
      <c r="CY1391" s="2"/>
      <c r="CZ1391" s="2"/>
      <c r="DA1391" s="2"/>
      <c r="DB1391" s="2"/>
      <c r="DC1391" s="2"/>
      <c r="DD1391" s="2"/>
      <c r="DE1391" s="2"/>
      <c r="DF1391" s="2"/>
      <c r="DG1391" s="2"/>
      <c r="DH1391" s="2"/>
      <c r="DI1391" s="2"/>
      <c r="DJ1391" s="2"/>
      <c r="DK1391" s="2"/>
      <c r="DL1391" s="2"/>
      <c r="DM1391" s="2"/>
      <c r="DN1391" s="2"/>
      <c r="DO1391" s="2"/>
      <c r="DP1391" s="2"/>
    </row>
    <row r="1392" spans="9:120" ht="9.9499999999999993" customHeight="1">
      <c r="I1392" s="2"/>
      <c r="J1392" s="2"/>
      <c r="K1392" s="2"/>
      <c r="L1392" s="2"/>
      <c r="M1392" s="2"/>
      <c r="N1392" s="2"/>
      <c r="O1392" s="2"/>
      <c r="P1392" s="2"/>
      <c r="Q1392" s="2"/>
      <c r="R1392" s="2"/>
      <c r="S1392" s="2"/>
      <c r="T1392" s="2"/>
      <c r="U1392" s="2"/>
      <c r="V1392" s="2"/>
      <c r="W1392" s="2"/>
      <c r="X1392" s="2"/>
      <c r="Y1392" s="2"/>
      <c r="Z1392" s="2"/>
      <c r="AA1392" s="2"/>
      <c r="AB1392" s="2"/>
      <c r="AC1392" s="2"/>
      <c r="AD1392" s="2"/>
      <c r="AE1392" s="2"/>
      <c r="AF1392" s="2"/>
      <c r="AG1392" s="2"/>
      <c r="AH1392" s="2"/>
      <c r="AI1392" s="2"/>
      <c r="AJ1392" s="2"/>
      <c r="AK1392" s="2"/>
      <c r="AL1392" s="2"/>
      <c r="AM1392" s="2"/>
      <c r="AN1392" s="2"/>
      <c r="AO1392" s="2"/>
      <c r="AP1392" s="2"/>
      <c r="AQ1392" s="2"/>
      <c r="AR1392" s="2"/>
      <c r="AS1392" s="2"/>
      <c r="AT1392" s="2"/>
      <c r="AU1392" s="2"/>
      <c r="AV1392" s="2"/>
      <c r="AW1392" s="2"/>
      <c r="AX1392" s="2"/>
      <c r="AY1392" s="2"/>
      <c r="AZ1392" s="2"/>
      <c r="BA1392" s="2"/>
      <c r="BB1392" s="2"/>
      <c r="BC1392" s="2"/>
      <c r="BD1392" s="2"/>
      <c r="BE1392" s="2"/>
      <c r="BF1392" s="2"/>
      <c r="BG1392" s="2"/>
      <c r="BH1392" s="2"/>
      <c r="BI1392" s="2"/>
      <c r="BJ1392" s="2"/>
      <c r="BK1392" s="2"/>
      <c r="BL1392" s="2"/>
      <c r="BM1392" s="2"/>
      <c r="BN1392" s="2"/>
      <c r="BO1392" s="2"/>
      <c r="BP1392" s="2"/>
      <c r="BQ1392" s="2"/>
      <c r="BR1392" s="2"/>
      <c r="BS1392" s="2"/>
      <c r="BT1392" s="2"/>
      <c r="BU1392" s="2"/>
      <c r="BV1392" s="2"/>
      <c r="BW1392" s="2"/>
      <c r="BX1392" s="2"/>
      <c r="BY1392" s="2"/>
      <c r="BZ1392" s="2"/>
      <c r="CA1392" s="2"/>
      <c r="CB1392" s="2"/>
      <c r="CC1392" s="2"/>
      <c r="CD1392" s="2"/>
      <c r="CE1392" s="2"/>
      <c r="CF1392" s="2"/>
      <c r="CG1392" s="2"/>
      <c r="CH1392" s="2"/>
      <c r="CI1392" s="2"/>
      <c r="CJ1392" s="2"/>
      <c r="CK1392" s="2"/>
      <c r="CL1392" s="2"/>
      <c r="CM1392" s="2"/>
      <c r="CN1392" s="2"/>
      <c r="CO1392" s="2"/>
      <c r="CP1392" s="2"/>
      <c r="CQ1392" s="2"/>
      <c r="CR1392" s="2"/>
      <c r="CS1392" s="2"/>
      <c r="CT1392" s="2"/>
      <c r="CU1392" s="2"/>
      <c r="CV1392" s="2"/>
      <c r="CW1392" s="2"/>
      <c r="CX1392" s="2"/>
      <c r="CY1392" s="2"/>
      <c r="CZ1392" s="2"/>
      <c r="DA1392" s="2"/>
      <c r="DB1392" s="2"/>
      <c r="DC1392" s="2"/>
      <c r="DD1392" s="2"/>
      <c r="DE1392" s="2"/>
      <c r="DF1392" s="2"/>
      <c r="DG1392" s="2"/>
      <c r="DH1392" s="2"/>
      <c r="DI1392" s="2"/>
      <c r="DJ1392" s="2"/>
      <c r="DK1392" s="2"/>
      <c r="DL1392" s="2"/>
      <c r="DM1392" s="2"/>
      <c r="DN1392" s="2"/>
      <c r="DO1392" s="2"/>
      <c r="DP1392" s="2"/>
    </row>
    <row r="1393" spans="9:120" ht="9.9499999999999993" customHeight="1">
      <c r="I1393" s="2"/>
      <c r="J1393" s="2"/>
      <c r="K1393" s="2"/>
      <c r="L1393" s="2"/>
      <c r="M1393" s="2"/>
      <c r="N1393" s="2"/>
      <c r="O1393" s="2"/>
      <c r="P1393" s="2"/>
      <c r="Q1393" s="2"/>
      <c r="R1393" s="2"/>
      <c r="S1393" s="2"/>
      <c r="T1393" s="2"/>
      <c r="U1393" s="2"/>
      <c r="V1393" s="2"/>
      <c r="W1393" s="2"/>
      <c r="X1393" s="2"/>
      <c r="Y1393" s="2"/>
      <c r="Z1393" s="2"/>
      <c r="AA1393" s="2"/>
      <c r="AB1393" s="2"/>
      <c r="AC1393" s="2"/>
      <c r="AD1393" s="2"/>
      <c r="AE1393" s="2"/>
      <c r="AF1393" s="2"/>
      <c r="AG1393" s="2"/>
      <c r="AH1393" s="2"/>
      <c r="AI1393" s="2"/>
      <c r="AJ1393" s="2"/>
      <c r="AK1393" s="2"/>
      <c r="AL1393" s="2"/>
      <c r="AM1393" s="2"/>
      <c r="AN1393" s="2"/>
      <c r="AO1393" s="2"/>
      <c r="AP1393" s="2"/>
      <c r="AQ1393" s="2"/>
      <c r="AR1393" s="2"/>
      <c r="AS1393" s="2"/>
      <c r="AT1393" s="2"/>
      <c r="AU1393" s="2"/>
      <c r="AV1393" s="2"/>
      <c r="AW1393" s="2"/>
      <c r="AX1393" s="2"/>
      <c r="AY1393" s="2"/>
      <c r="AZ1393" s="2"/>
      <c r="BA1393" s="2"/>
      <c r="BB1393" s="2"/>
      <c r="BC1393" s="2"/>
      <c r="BD1393" s="2"/>
      <c r="BE1393" s="2"/>
      <c r="BF1393" s="2"/>
      <c r="BG1393" s="2"/>
      <c r="BH1393" s="2"/>
      <c r="BI1393" s="2"/>
      <c r="BJ1393" s="2"/>
      <c r="BK1393" s="2"/>
      <c r="BL1393" s="2"/>
      <c r="BM1393" s="2"/>
      <c r="BN1393" s="2"/>
      <c r="BO1393" s="2"/>
      <c r="BP1393" s="2"/>
      <c r="BQ1393" s="2"/>
      <c r="BR1393" s="2"/>
      <c r="BS1393" s="2"/>
      <c r="BT1393" s="2"/>
      <c r="BU1393" s="2"/>
      <c r="BV1393" s="2"/>
      <c r="BW1393" s="2"/>
      <c r="BX1393" s="2"/>
      <c r="BY1393" s="2"/>
      <c r="BZ1393" s="2"/>
      <c r="CA1393" s="2"/>
      <c r="CB1393" s="2"/>
      <c r="CC1393" s="2"/>
      <c r="CD1393" s="2"/>
      <c r="CE1393" s="2"/>
      <c r="CF1393" s="2"/>
      <c r="CG1393" s="2"/>
      <c r="CH1393" s="2"/>
      <c r="CI1393" s="2"/>
      <c r="CJ1393" s="2"/>
      <c r="CK1393" s="2"/>
      <c r="CL1393" s="2"/>
      <c r="CM1393" s="2"/>
      <c r="CN1393" s="2"/>
      <c r="CO1393" s="2"/>
      <c r="CP1393" s="2"/>
      <c r="CQ1393" s="2"/>
      <c r="CR1393" s="2"/>
      <c r="CS1393" s="2"/>
      <c r="CT1393" s="2"/>
      <c r="CU1393" s="2"/>
      <c r="CV1393" s="2"/>
      <c r="CW1393" s="2"/>
      <c r="CX1393" s="2"/>
      <c r="CY1393" s="2"/>
      <c r="CZ1393" s="2"/>
      <c r="DA1393" s="2"/>
      <c r="DB1393" s="2"/>
      <c r="DC1393" s="2"/>
      <c r="DD1393" s="2"/>
      <c r="DE1393" s="2"/>
      <c r="DF1393" s="2"/>
      <c r="DG1393" s="2"/>
      <c r="DH1393" s="2"/>
      <c r="DI1393" s="2"/>
      <c r="DJ1393" s="2"/>
      <c r="DK1393" s="2"/>
      <c r="DL1393" s="2"/>
      <c r="DM1393" s="2"/>
      <c r="DN1393" s="2"/>
      <c r="DO1393" s="2"/>
      <c r="DP1393" s="2"/>
    </row>
    <row r="1394" spans="9:120" ht="9.9499999999999993" customHeight="1">
      <c r="I1394" s="2"/>
      <c r="J1394" s="2"/>
      <c r="K1394" s="2"/>
      <c r="L1394" s="2"/>
      <c r="M1394" s="2"/>
      <c r="N1394" s="2"/>
      <c r="O1394" s="2"/>
      <c r="P1394" s="2"/>
      <c r="Q1394" s="2"/>
      <c r="R1394" s="2"/>
      <c r="S1394" s="2"/>
      <c r="T1394" s="2"/>
      <c r="U1394" s="2"/>
      <c r="V1394" s="2"/>
      <c r="W1394" s="2"/>
      <c r="X1394" s="2"/>
      <c r="Y1394" s="2"/>
      <c r="Z1394" s="2"/>
      <c r="AA1394" s="2"/>
      <c r="AB1394" s="2"/>
      <c r="AC1394" s="2"/>
      <c r="AD1394" s="2"/>
      <c r="AE1394" s="2"/>
      <c r="AF1394" s="2"/>
      <c r="AG1394" s="2"/>
      <c r="AH1394" s="2"/>
      <c r="AI1394" s="2"/>
      <c r="AJ1394" s="2"/>
      <c r="AK1394" s="2"/>
      <c r="AL1394" s="2"/>
      <c r="AM1394" s="2"/>
      <c r="AN1394" s="2"/>
      <c r="AO1394" s="2"/>
      <c r="AP1394" s="2"/>
      <c r="AQ1394" s="2"/>
      <c r="AR1394" s="2"/>
      <c r="AS1394" s="2"/>
      <c r="AT1394" s="2"/>
      <c r="AU1394" s="2"/>
      <c r="AV1394" s="2"/>
      <c r="AW1394" s="2"/>
      <c r="AX1394" s="2"/>
      <c r="AY1394" s="2"/>
      <c r="AZ1394" s="2"/>
      <c r="BA1394" s="2"/>
      <c r="BB1394" s="2"/>
      <c r="BC1394" s="2"/>
      <c r="BD1394" s="2"/>
      <c r="BE1394" s="2"/>
      <c r="BF1394" s="2"/>
      <c r="BG1394" s="2"/>
      <c r="BH1394" s="2"/>
      <c r="BI1394" s="2"/>
      <c r="BJ1394" s="2"/>
      <c r="BK1394" s="2"/>
      <c r="BL1394" s="2"/>
      <c r="BM1394" s="2"/>
      <c r="BN1394" s="2"/>
      <c r="BO1394" s="2"/>
      <c r="BP1394" s="2"/>
      <c r="BQ1394" s="2"/>
      <c r="BR1394" s="2"/>
      <c r="BS1394" s="2"/>
      <c r="BT1394" s="2"/>
      <c r="BU1394" s="2"/>
      <c r="BV1394" s="2"/>
      <c r="BW1394" s="2"/>
      <c r="BX1394" s="2"/>
      <c r="BY1394" s="2"/>
      <c r="BZ1394" s="2"/>
      <c r="CA1394" s="2"/>
      <c r="CB1394" s="2"/>
      <c r="CC1394" s="2"/>
      <c r="CD1394" s="2"/>
      <c r="CE1394" s="2"/>
      <c r="CF1394" s="2"/>
      <c r="CG1394" s="2"/>
      <c r="CH1394" s="2"/>
      <c r="CI1394" s="2"/>
      <c r="CJ1394" s="2"/>
      <c r="CK1394" s="2"/>
      <c r="CL1394" s="2"/>
      <c r="CM1394" s="2"/>
      <c r="CN1394" s="2"/>
      <c r="CO1394" s="2"/>
      <c r="CP1394" s="2"/>
      <c r="CQ1394" s="2"/>
      <c r="CR1394" s="2"/>
      <c r="CS1394" s="2"/>
      <c r="CT1394" s="2"/>
      <c r="CU1394" s="2"/>
      <c r="CV1394" s="2"/>
      <c r="CW1394" s="2"/>
      <c r="CX1394" s="2"/>
      <c r="CY1394" s="2"/>
      <c r="CZ1394" s="2"/>
      <c r="DA1394" s="2"/>
      <c r="DB1394" s="2"/>
      <c r="DC1394" s="2"/>
      <c r="DD1394" s="2"/>
      <c r="DE1394" s="2"/>
      <c r="DF1394" s="2"/>
      <c r="DG1394" s="2"/>
      <c r="DH1394" s="2"/>
      <c r="DI1394" s="2"/>
      <c r="DJ1394" s="2"/>
      <c r="DK1394" s="2"/>
      <c r="DL1394" s="2"/>
      <c r="DM1394" s="2"/>
      <c r="DN1394" s="2"/>
      <c r="DO1394" s="2"/>
      <c r="DP1394" s="2"/>
    </row>
    <row r="1395" spans="9:120" ht="9.9499999999999993" customHeight="1">
      <c r="I1395" s="2"/>
      <c r="J1395" s="2"/>
      <c r="K1395" s="2"/>
      <c r="L1395" s="2"/>
      <c r="M1395" s="2"/>
      <c r="N1395" s="2"/>
      <c r="O1395" s="2"/>
      <c r="P1395" s="2"/>
      <c r="Q1395" s="2"/>
      <c r="R1395" s="2"/>
      <c r="S1395" s="2"/>
      <c r="T1395" s="2"/>
      <c r="U1395" s="2"/>
      <c r="V1395" s="2"/>
      <c r="W1395" s="2"/>
      <c r="X1395" s="2"/>
      <c r="Y1395" s="2"/>
      <c r="Z1395" s="2"/>
      <c r="AA1395" s="2"/>
      <c r="AB1395" s="2"/>
      <c r="AC1395" s="2"/>
      <c r="AD1395" s="2"/>
      <c r="AE1395" s="2"/>
      <c r="AF1395" s="2"/>
      <c r="AG1395" s="2"/>
      <c r="AH1395" s="2"/>
      <c r="AI1395" s="2"/>
      <c r="AJ1395" s="2"/>
      <c r="AK1395" s="2"/>
      <c r="AL1395" s="2"/>
      <c r="AM1395" s="2"/>
      <c r="AN1395" s="2"/>
      <c r="AO1395" s="2"/>
      <c r="AP1395" s="2"/>
      <c r="AQ1395" s="2"/>
      <c r="AR1395" s="2"/>
      <c r="AS1395" s="2"/>
      <c r="AT1395" s="2"/>
      <c r="AU1395" s="2"/>
      <c r="AV1395" s="2"/>
      <c r="AW1395" s="2"/>
      <c r="AX1395" s="2"/>
      <c r="AY1395" s="2"/>
      <c r="AZ1395" s="2"/>
      <c r="BA1395" s="2"/>
      <c r="BB1395" s="2"/>
      <c r="BC1395" s="2"/>
      <c r="BD1395" s="2"/>
      <c r="BE1395" s="2"/>
      <c r="BF1395" s="2"/>
      <c r="BG1395" s="2"/>
      <c r="BH1395" s="2"/>
      <c r="BI1395" s="2"/>
      <c r="BJ1395" s="2"/>
      <c r="BK1395" s="2"/>
      <c r="BL1395" s="2"/>
      <c r="BM1395" s="2"/>
      <c r="BN1395" s="2"/>
      <c r="BO1395" s="2"/>
      <c r="BP1395" s="2"/>
      <c r="BQ1395" s="2"/>
      <c r="BR1395" s="2"/>
      <c r="BS1395" s="2"/>
      <c r="BT1395" s="2"/>
      <c r="BU1395" s="2"/>
      <c r="BV1395" s="2"/>
      <c r="BW1395" s="2"/>
      <c r="BX1395" s="2"/>
      <c r="BY1395" s="2"/>
      <c r="BZ1395" s="2"/>
      <c r="CA1395" s="2"/>
      <c r="CB1395" s="2"/>
      <c r="CC1395" s="2"/>
      <c r="CD1395" s="2"/>
      <c r="CE1395" s="2"/>
      <c r="CF1395" s="2"/>
      <c r="CG1395" s="2"/>
      <c r="CH1395" s="2"/>
      <c r="CI1395" s="2"/>
      <c r="CJ1395" s="2"/>
      <c r="CK1395" s="2"/>
      <c r="CL1395" s="2"/>
      <c r="CM1395" s="2"/>
      <c r="CN1395" s="2"/>
      <c r="CO1395" s="2"/>
      <c r="CP1395" s="2"/>
      <c r="CQ1395" s="2"/>
      <c r="CR1395" s="2"/>
      <c r="CS1395" s="2"/>
      <c r="CT1395" s="2"/>
      <c r="CU1395" s="2"/>
      <c r="CV1395" s="2"/>
      <c r="CW1395" s="2"/>
      <c r="CX1395" s="2"/>
      <c r="CY1395" s="2"/>
      <c r="CZ1395" s="2"/>
      <c r="DA1395" s="2"/>
      <c r="DB1395" s="2"/>
      <c r="DC1395" s="2"/>
      <c r="DD1395" s="2"/>
      <c r="DE1395" s="2"/>
      <c r="DF1395" s="2"/>
      <c r="DG1395" s="2"/>
      <c r="DH1395" s="2"/>
      <c r="DI1395" s="2"/>
      <c r="DJ1395" s="2"/>
      <c r="DK1395" s="2"/>
      <c r="DL1395" s="2"/>
      <c r="DM1395" s="2"/>
      <c r="DN1395" s="2"/>
      <c r="DO1395" s="2"/>
      <c r="DP1395" s="2"/>
    </row>
    <row r="1396" spans="9:120" ht="9.9499999999999993" customHeight="1">
      <c r="I1396" s="2"/>
      <c r="J1396" s="2"/>
      <c r="K1396" s="2"/>
      <c r="L1396" s="2"/>
      <c r="M1396" s="2"/>
      <c r="N1396" s="2"/>
      <c r="O1396" s="2"/>
      <c r="P1396" s="2"/>
      <c r="Q1396" s="2"/>
      <c r="R1396" s="2"/>
      <c r="S1396" s="2"/>
      <c r="T1396" s="2"/>
      <c r="U1396" s="2"/>
      <c r="V1396" s="2"/>
      <c r="W1396" s="2"/>
      <c r="X1396" s="2"/>
      <c r="Y1396" s="2"/>
      <c r="Z1396" s="2"/>
      <c r="AA1396" s="2"/>
      <c r="AB1396" s="2"/>
      <c r="AC1396" s="2"/>
      <c r="AD1396" s="2"/>
      <c r="AE1396" s="2"/>
      <c r="AF1396" s="2"/>
      <c r="AG1396" s="2"/>
      <c r="AH1396" s="2"/>
      <c r="AI1396" s="2"/>
      <c r="AJ1396" s="2"/>
      <c r="AK1396" s="2"/>
      <c r="AL1396" s="2"/>
      <c r="AM1396" s="2"/>
      <c r="AN1396" s="2"/>
      <c r="AO1396" s="2"/>
      <c r="AP1396" s="2"/>
      <c r="AQ1396" s="2"/>
      <c r="AR1396" s="2"/>
      <c r="AS1396" s="2"/>
      <c r="AT1396" s="2"/>
      <c r="AU1396" s="2"/>
      <c r="AV1396" s="2"/>
      <c r="AW1396" s="2"/>
      <c r="AX1396" s="2"/>
      <c r="AY1396" s="2"/>
      <c r="AZ1396" s="2"/>
      <c r="BA1396" s="2"/>
      <c r="BB1396" s="2"/>
      <c r="BC1396" s="2"/>
      <c r="BD1396" s="2"/>
      <c r="BE1396" s="2"/>
      <c r="BF1396" s="2"/>
      <c r="BG1396" s="2"/>
      <c r="BH1396" s="2"/>
      <c r="BI1396" s="2"/>
      <c r="BJ1396" s="2"/>
      <c r="BK1396" s="2"/>
      <c r="BL1396" s="2"/>
      <c r="BM1396" s="2"/>
      <c r="BN1396" s="2"/>
      <c r="BO1396" s="2"/>
      <c r="BP1396" s="2"/>
      <c r="BQ1396" s="2"/>
      <c r="BR1396" s="2"/>
      <c r="BS1396" s="2"/>
      <c r="BT1396" s="2"/>
      <c r="BU1396" s="2"/>
      <c r="BV1396" s="2"/>
      <c r="BW1396" s="2"/>
      <c r="BX1396" s="2"/>
      <c r="BY1396" s="2"/>
      <c r="BZ1396" s="2"/>
      <c r="CA1396" s="2"/>
      <c r="CB1396" s="2"/>
      <c r="CC1396" s="2"/>
      <c r="CD1396" s="2"/>
      <c r="CE1396" s="2"/>
      <c r="CF1396" s="2"/>
      <c r="CG1396" s="2"/>
      <c r="CH1396" s="2"/>
      <c r="CI1396" s="2"/>
      <c r="CJ1396" s="2"/>
      <c r="CK1396" s="2"/>
      <c r="CL1396" s="2"/>
      <c r="CM1396" s="2"/>
      <c r="CN1396" s="2"/>
      <c r="CO1396" s="2"/>
      <c r="CP1396" s="2"/>
      <c r="CQ1396" s="2"/>
      <c r="CR1396" s="2"/>
      <c r="CS1396" s="2"/>
      <c r="CT1396" s="2"/>
      <c r="CU1396" s="2"/>
      <c r="CV1396" s="2"/>
      <c r="CW1396" s="2"/>
      <c r="CX1396" s="2"/>
      <c r="CY1396" s="2"/>
      <c r="CZ1396" s="2"/>
      <c r="DA1396" s="2"/>
      <c r="DB1396" s="2"/>
      <c r="DC1396" s="2"/>
      <c r="DD1396" s="2"/>
      <c r="DE1396" s="2"/>
      <c r="DF1396" s="2"/>
      <c r="DG1396" s="2"/>
      <c r="DH1396" s="2"/>
      <c r="DI1396" s="2"/>
      <c r="DJ1396" s="2"/>
      <c r="DK1396" s="2"/>
      <c r="DL1396" s="2"/>
      <c r="DM1396" s="2"/>
      <c r="DN1396" s="2"/>
      <c r="DO1396" s="2"/>
      <c r="DP1396" s="2"/>
    </row>
    <row r="1397" spans="9:120" ht="9.9499999999999993" customHeight="1">
      <c r="I1397" s="2"/>
      <c r="J1397" s="2"/>
      <c r="K1397" s="2"/>
      <c r="L1397" s="2"/>
      <c r="M1397" s="2"/>
      <c r="N1397" s="2"/>
      <c r="O1397" s="2"/>
      <c r="P1397" s="2"/>
      <c r="Q1397" s="2"/>
      <c r="R1397" s="2"/>
      <c r="S1397" s="2"/>
      <c r="T1397" s="2"/>
      <c r="U1397" s="2"/>
      <c r="V1397" s="2"/>
      <c r="W1397" s="2"/>
      <c r="X1397" s="2"/>
      <c r="Y1397" s="2"/>
      <c r="Z1397" s="2"/>
      <c r="AA1397" s="2"/>
      <c r="AB1397" s="2"/>
      <c r="AC1397" s="2"/>
      <c r="AD1397" s="2"/>
      <c r="AE1397" s="2"/>
      <c r="AF1397" s="2"/>
      <c r="AG1397" s="2"/>
      <c r="AH1397" s="2"/>
      <c r="AI1397" s="2"/>
      <c r="AJ1397" s="2"/>
      <c r="AK1397" s="2"/>
      <c r="AL1397" s="2"/>
      <c r="AM1397" s="2"/>
      <c r="AN1397" s="2"/>
      <c r="AO1397" s="2"/>
      <c r="AP1397" s="2"/>
      <c r="AQ1397" s="2"/>
      <c r="AR1397" s="2"/>
      <c r="AS1397" s="2"/>
      <c r="AT1397" s="2"/>
      <c r="AU1397" s="2"/>
      <c r="AV1397" s="2"/>
      <c r="AW1397" s="2"/>
      <c r="AX1397" s="2"/>
      <c r="AY1397" s="2"/>
      <c r="AZ1397" s="2"/>
      <c r="BA1397" s="2"/>
      <c r="BB1397" s="2"/>
      <c r="BC1397" s="2"/>
      <c r="BD1397" s="2"/>
      <c r="BE1397" s="2"/>
      <c r="BF1397" s="2"/>
      <c r="BG1397" s="2"/>
      <c r="BH1397" s="2"/>
      <c r="BI1397" s="2"/>
      <c r="BJ1397" s="2"/>
      <c r="BK1397" s="2"/>
      <c r="BL1397" s="2"/>
      <c r="BM1397" s="2"/>
      <c r="BN1397" s="2"/>
      <c r="BO1397" s="2"/>
      <c r="BP1397" s="2"/>
      <c r="BQ1397" s="2"/>
      <c r="BR1397" s="2"/>
      <c r="BS1397" s="2"/>
      <c r="BT1397" s="2"/>
      <c r="BU1397" s="2"/>
      <c r="BV1397" s="2"/>
      <c r="BW1397" s="2"/>
      <c r="BX1397" s="2"/>
      <c r="BY1397" s="2"/>
      <c r="BZ1397" s="2"/>
      <c r="CA1397" s="2"/>
      <c r="CB1397" s="2"/>
      <c r="CC1397" s="2"/>
      <c r="CD1397" s="2"/>
      <c r="CE1397" s="2"/>
      <c r="CF1397" s="2"/>
      <c r="CG1397" s="2"/>
      <c r="CH1397" s="2"/>
      <c r="CI1397" s="2"/>
      <c r="CJ1397" s="2"/>
      <c r="CK1397" s="2"/>
      <c r="CL1397" s="2"/>
      <c r="CM1397" s="2"/>
      <c r="CN1397" s="2"/>
      <c r="CO1397" s="2"/>
      <c r="CP1397" s="2"/>
      <c r="CQ1397" s="2"/>
      <c r="CR1397" s="2"/>
      <c r="CS1397" s="2"/>
      <c r="CT1397" s="2"/>
      <c r="CU1397" s="2"/>
      <c r="CV1397" s="2"/>
      <c r="CW1397" s="2"/>
      <c r="CX1397" s="2"/>
      <c r="CY1397" s="2"/>
      <c r="CZ1397" s="2"/>
      <c r="DA1397" s="2"/>
      <c r="DB1397" s="2"/>
      <c r="DC1397" s="2"/>
      <c r="DD1397" s="2"/>
      <c r="DE1397" s="2"/>
      <c r="DF1397" s="2"/>
      <c r="DG1397" s="2"/>
      <c r="DH1397" s="2"/>
      <c r="DI1397" s="2"/>
      <c r="DJ1397" s="2"/>
      <c r="DK1397" s="2"/>
      <c r="DL1397" s="2"/>
      <c r="DM1397" s="2"/>
      <c r="DN1397" s="2"/>
      <c r="DO1397" s="2"/>
      <c r="DP1397" s="2"/>
    </row>
    <row r="1398" spans="9:120" ht="9.9499999999999993" customHeight="1">
      <c r="I1398" s="2"/>
      <c r="J1398" s="2"/>
      <c r="K1398" s="2"/>
      <c r="L1398" s="2"/>
      <c r="M1398" s="2"/>
      <c r="N1398" s="2"/>
      <c r="O1398" s="2"/>
      <c r="P1398" s="2"/>
      <c r="Q1398" s="2"/>
      <c r="R1398" s="2"/>
      <c r="S1398" s="2"/>
      <c r="T1398" s="2"/>
      <c r="U1398" s="2"/>
      <c r="V1398" s="2"/>
      <c r="W1398" s="2"/>
      <c r="X1398" s="2"/>
      <c r="Y1398" s="2"/>
      <c r="Z1398" s="2"/>
      <c r="AA1398" s="2"/>
      <c r="AB1398" s="2"/>
      <c r="AC1398" s="2"/>
      <c r="AD1398" s="2"/>
      <c r="AE1398" s="2"/>
      <c r="AF1398" s="2"/>
      <c r="AG1398" s="2"/>
      <c r="AH1398" s="2"/>
      <c r="AI1398" s="2"/>
      <c r="AJ1398" s="2"/>
      <c r="AK1398" s="2"/>
      <c r="AL1398" s="2"/>
      <c r="AM1398" s="2"/>
      <c r="AN1398" s="2"/>
      <c r="AO1398" s="2"/>
      <c r="AP1398" s="2"/>
      <c r="AQ1398" s="2"/>
      <c r="AR1398" s="2"/>
      <c r="AS1398" s="2"/>
      <c r="AT1398" s="2"/>
      <c r="AU1398" s="2"/>
      <c r="AV1398" s="2"/>
      <c r="AW1398" s="2"/>
      <c r="AX1398" s="2"/>
      <c r="AY1398" s="2"/>
      <c r="AZ1398" s="2"/>
      <c r="BA1398" s="2"/>
      <c r="BB1398" s="2"/>
      <c r="BC1398" s="2"/>
      <c r="BD1398" s="2"/>
      <c r="BE1398" s="2"/>
      <c r="BF1398" s="2"/>
      <c r="BG1398" s="2"/>
      <c r="BH1398" s="2"/>
      <c r="BI1398" s="2"/>
      <c r="BJ1398" s="2"/>
      <c r="BK1398" s="2"/>
      <c r="BL1398" s="2"/>
      <c r="BM1398" s="2"/>
      <c r="BN1398" s="2"/>
      <c r="BO1398" s="2"/>
      <c r="BP1398" s="2"/>
      <c r="BQ1398" s="2"/>
      <c r="BR1398" s="2"/>
      <c r="BS1398" s="2"/>
      <c r="BT1398" s="2"/>
      <c r="BU1398" s="2"/>
      <c r="BV1398" s="2"/>
      <c r="BW1398" s="2"/>
      <c r="BX1398" s="2"/>
      <c r="BY1398" s="2"/>
      <c r="BZ1398" s="2"/>
      <c r="CA1398" s="2"/>
      <c r="CB1398" s="2"/>
      <c r="CC1398" s="2"/>
      <c r="CD1398" s="2"/>
      <c r="CE1398" s="2"/>
      <c r="CF1398" s="2"/>
      <c r="CG1398" s="2"/>
      <c r="CH1398" s="2"/>
      <c r="CI1398" s="2"/>
      <c r="CJ1398" s="2"/>
      <c r="CK1398" s="2"/>
      <c r="CL1398" s="2"/>
      <c r="CM1398" s="2"/>
      <c r="CN1398" s="2"/>
      <c r="CO1398" s="2"/>
      <c r="CP1398" s="2"/>
      <c r="CQ1398" s="2"/>
      <c r="CR1398" s="2"/>
      <c r="CS1398" s="2"/>
      <c r="CT1398" s="2"/>
      <c r="CU1398" s="2"/>
      <c r="CV1398" s="2"/>
      <c r="CW1398" s="2"/>
      <c r="CX1398" s="2"/>
      <c r="CY1398" s="2"/>
      <c r="CZ1398" s="2"/>
      <c r="DA1398" s="2"/>
      <c r="DB1398" s="2"/>
      <c r="DC1398" s="2"/>
      <c r="DD1398" s="2"/>
      <c r="DE1398" s="2"/>
      <c r="DF1398" s="2"/>
      <c r="DG1398" s="2"/>
      <c r="DH1398" s="2"/>
      <c r="DI1398" s="2"/>
      <c r="DJ1398" s="2"/>
      <c r="DK1398" s="2"/>
      <c r="DL1398" s="2"/>
      <c r="DM1398" s="2"/>
      <c r="DN1398" s="2"/>
      <c r="DO1398" s="2"/>
      <c r="DP1398" s="2"/>
    </row>
    <row r="1399" spans="9:120" ht="9.9499999999999993" customHeight="1">
      <c r="I1399" s="2"/>
      <c r="J1399" s="2"/>
      <c r="K1399" s="2"/>
      <c r="L1399" s="2"/>
      <c r="M1399" s="2"/>
      <c r="N1399" s="2"/>
      <c r="O1399" s="2"/>
      <c r="P1399" s="2"/>
      <c r="Q1399" s="2"/>
      <c r="R1399" s="2"/>
      <c r="S1399" s="2"/>
      <c r="T1399" s="2"/>
      <c r="U1399" s="2"/>
      <c r="V1399" s="2"/>
      <c r="W1399" s="2"/>
      <c r="X1399" s="2"/>
      <c r="Y1399" s="2"/>
      <c r="Z1399" s="2"/>
      <c r="AA1399" s="2"/>
      <c r="AB1399" s="2"/>
      <c r="AC1399" s="2"/>
      <c r="AD1399" s="2"/>
      <c r="AE1399" s="2"/>
      <c r="AF1399" s="2"/>
      <c r="AG1399" s="2"/>
      <c r="AH1399" s="2"/>
      <c r="AI1399" s="2"/>
      <c r="AJ1399" s="2"/>
      <c r="AK1399" s="2"/>
      <c r="AL1399" s="2"/>
      <c r="AM1399" s="2"/>
      <c r="AN1399" s="2"/>
      <c r="AO1399" s="2"/>
      <c r="AP1399" s="2"/>
      <c r="AQ1399" s="2"/>
      <c r="AR1399" s="2"/>
      <c r="AS1399" s="2"/>
      <c r="AT1399" s="2"/>
      <c r="AU1399" s="2"/>
      <c r="AV1399" s="2"/>
      <c r="AW1399" s="2"/>
      <c r="AX1399" s="2"/>
      <c r="AY1399" s="2"/>
      <c r="AZ1399" s="2"/>
      <c r="BA1399" s="2"/>
      <c r="BB1399" s="2"/>
      <c r="BC1399" s="2"/>
      <c r="BD1399" s="2"/>
      <c r="BE1399" s="2"/>
      <c r="BF1399" s="2"/>
      <c r="BG1399" s="2"/>
      <c r="BH1399" s="2"/>
      <c r="BI1399" s="2"/>
      <c r="BJ1399" s="2"/>
      <c r="BK1399" s="2"/>
      <c r="BL1399" s="2"/>
      <c r="BM1399" s="2"/>
      <c r="BN1399" s="2"/>
      <c r="BO1399" s="2"/>
      <c r="BP1399" s="2"/>
      <c r="BQ1399" s="2"/>
      <c r="BR1399" s="2"/>
      <c r="BS1399" s="2"/>
      <c r="BT1399" s="2"/>
      <c r="BU1399" s="2"/>
      <c r="BV1399" s="2"/>
      <c r="BW1399" s="2"/>
      <c r="BX1399" s="2"/>
      <c r="BY1399" s="2"/>
      <c r="BZ1399" s="2"/>
      <c r="CA1399" s="2"/>
      <c r="CB1399" s="2"/>
      <c r="CC1399" s="2"/>
      <c r="CD1399" s="2"/>
      <c r="CE1399" s="2"/>
      <c r="CF1399" s="2"/>
      <c r="CG1399" s="2"/>
      <c r="CH1399" s="2"/>
      <c r="CI1399" s="2"/>
      <c r="CJ1399" s="2"/>
      <c r="CK1399" s="2"/>
      <c r="CL1399" s="2"/>
      <c r="CM1399" s="2"/>
      <c r="CN1399" s="2"/>
      <c r="CO1399" s="2"/>
      <c r="CP1399" s="2"/>
      <c r="CQ1399" s="2"/>
      <c r="CR1399" s="2"/>
      <c r="CS1399" s="2"/>
      <c r="CT1399" s="2"/>
      <c r="CU1399" s="2"/>
      <c r="CV1399" s="2"/>
      <c r="CW1399" s="2"/>
      <c r="CX1399" s="2"/>
      <c r="CY1399" s="2"/>
      <c r="CZ1399" s="2"/>
      <c r="DA1399" s="2"/>
      <c r="DB1399" s="2"/>
      <c r="DC1399" s="2"/>
      <c r="DD1399" s="2"/>
      <c r="DE1399" s="2"/>
      <c r="DF1399" s="2"/>
      <c r="DG1399" s="2"/>
      <c r="DH1399" s="2"/>
      <c r="DI1399" s="2"/>
      <c r="DJ1399" s="2"/>
      <c r="DK1399" s="2"/>
      <c r="DL1399" s="2"/>
      <c r="DM1399" s="2"/>
      <c r="DN1399" s="2"/>
      <c r="DO1399" s="2"/>
      <c r="DP1399" s="2"/>
    </row>
    <row r="1400" spans="9:120" ht="9.9499999999999993" customHeight="1">
      <c r="I1400" s="2"/>
      <c r="J1400" s="2"/>
      <c r="K1400" s="2"/>
      <c r="L1400" s="2"/>
      <c r="M1400" s="2"/>
      <c r="N1400" s="2"/>
      <c r="O1400" s="2"/>
      <c r="P1400" s="2"/>
      <c r="Q1400" s="2"/>
      <c r="R1400" s="2"/>
      <c r="S1400" s="2"/>
      <c r="T1400" s="2"/>
      <c r="U1400" s="2"/>
      <c r="V1400" s="2"/>
      <c r="W1400" s="2"/>
      <c r="X1400" s="2"/>
      <c r="Y1400" s="2"/>
      <c r="Z1400" s="2"/>
      <c r="AA1400" s="2"/>
      <c r="AB1400" s="2"/>
      <c r="AC1400" s="2"/>
      <c r="AD1400" s="2"/>
      <c r="AE1400" s="2"/>
      <c r="AF1400" s="2"/>
      <c r="AG1400" s="2"/>
      <c r="AH1400" s="2"/>
      <c r="AI1400" s="2"/>
      <c r="AJ1400" s="2"/>
      <c r="AK1400" s="2"/>
      <c r="AL1400" s="2"/>
      <c r="AM1400" s="2"/>
      <c r="AN1400" s="2"/>
      <c r="AO1400" s="2"/>
      <c r="AP1400" s="2"/>
      <c r="AQ1400" s="2"/>
      <c r="AR1400" s="2"/>
      <c r="AS1400" s="2"/>
      <c r="AT1400" s="2"/>
      <c r="AU1400" s="2"/>
      <c r="AV1400" s="2"/>
      <c r="AW1400" s="2"/>
      <c r="AX1400" s="2"/>
      <c r="AY1400" s="2"/>
      <c r="AZ1400" s="2"/>
      <c r="BA1400" s="2"/>
      <c r="BB1400" s="2"/>
      <c r="BC1400" s="2"/>
      <c r="BD1400" s="2"/>
      <c r="BE1400" s="2"/>
      <c r="BF1400" s="2"/>
      <c r="BG1400" s="2"/>
      <c r="BH1400" s="2"/>
      <c r="BI1400" s="2"/>
      <c r="BJ1400" s="2"/>
      <c r="BK1400" s="2"/>
      <c r="BL1400" s="2"/>
      <c r="BM1400" s="2"/>
      <c r="BN1400" s="2"/>
      <c r="BO1400" s="2"/>
      <c r="BP1400" s="2"/>
      <c r="BQ1400" s="2"/>
      <c r="BR1400" s="2"/>
      <c r="BS1400" s="2"/>
      <c r="BT1400" s="2"/>
      <c r="BU1400" s="2"/>
      <c r="BV1400" s="2"/>
      <c r="BW1400" s="2"/>
      <c r="BX1400" s="2"/>
      <c r="BY1400" s="2"/>
      <c r="BZ1400" s="2"/>
      <c r="CA1400" s="2"/>
      <c r="CB1400" s="2"/>
      <c r="CC1400" s="2"/>
      <c r="CD1400" s="2"/>
      <c r="CE1400" s="2"/>
      <c r="CF1400" s="2"/>
      <c r="CG1400" s="2"/>
      <c r="CH1400" s="2"/>
      <c r="CI1400" s="2"/>
      <c r="CJ1400" s="2"/>
      <c r="CK1400" s="2"/>
      <c r="CL1400" s="2"/>
      <c r="CM1400" s="2"/>
      <c r="CN1400" s="2"/>
      <c r="CO1400" s="2"/>
      <c r="CP1400" s="2"/>
      <c r="CQ1400" s="2"/>
      <c r="CR1400" s="2"/>
      <c r="CS1400" s="2"/>
      <c r="CT1400" s="2"/>
      <c r="CU1400" s="2"/>
      <c r="CV1400" s="2"/>
      <c r="CW1400" s="2"/>
      <c r="CX1400" s="2"/>
      <c r="CY1400" s="2"/>
      <c r="CZ1400" s="2"/>
      <c r="DA1400" s="2"/>
      <c r="DB1400" s="2"/>
      <c r="DC1400" s="2"/>
      <c r="DD1400" s="2"/>
      <c r="DE1400" s="2"/>
      <c r="DF1400" s="2"/>
      <c r="DG1400" s="2"/>
      <c r="DH1400" s="2"/>
      <c r="DI1400" s="2"/>
      <c r="DJ1400" s="2"/>
      <c r="DK1400" s="2"/>
      <c r="DL1400" s="2"/>
      <c r="DM1400" s="2"/>
      <c r="DN1400" s="2"/>
      <c r="DO1400" s="2"/>
      <c r="DP1400" s="2"/>
    </row>
    <row r="1401" spans="9:120" ht="9.9499999999999993" customHeight="1">
      <c r="I1401" s="2"/>
      <c r="J1401" s="2"/>
      <c r="K1401" s="2"/>
      <c r="L1401" s="2"/>
      <c r="M1401" s="2"/>
      <c r="N1401" s="2"/>
      <c r="O1401" s="2"/>
      <c r="P1401" s="2"/>
      <c r="Q1401" s="2"/>
      <c r="R1401" s="2"/>
      <c r="S1401" s="2"/>
      <c r="T1401" s="2"/>
      <c r="U1401" s="2"/>
      <c r="V1401" s="2"/>
      <c r="W1401" s="2"/>
      <c r="X1401" s="2"/>
      <c r="Y1401" s="2"/>
      <c r="Z1401" s="2"/>
      <c r="AA1401" s="2"/>
      <c r="AB1401" s="2"/>
      <c r="AC1401" s="2"/>
      <c r="AD1401" s="2"/>
      <c r="AE1401" s="2"/>
      <c r="AF1401" s="2"/>
      <c r="AG1401" s="2"/>
      <c r="AH1401" s="2"/>
      <c r="AI1401" s="2"/>
      <c r="AJ1401" s="2"/>
      <c r="AK1401" s="2"/>
      <c r="AL1401" s="2"/>
      <c r="AM1401" s="2"/>
      <c r="AN1401" s="2"/>
      <c r="AO1401" s="2"/>
      <c r="AP1401" s="2"/>
      <c r="AQ1401" s="2"/>
      <c r="AR1401" s="2"/>
      <c r="AS1401" s="2"/>
      <c r="AT1401" s="2"/>
      <c r="AU1401" s="2"/>
      <c r="AV1401" s="2"/>
      <c r="AW1401" s="2"/>
      <c r="AX1401" s="2"/>
      <c r="AY1401" s="2"/>
      <c r="AZ1401" s="2"/>
      <c r="BA1401" s="2"/>
      <c r="BB1401" s="2"/>
      <c r="BC1401" s="2"/>
      <c r="BD1401" s="2"/>
      <c r="BE1401" s="2"/>
      <c r="BF1401" s="2"/>
      <c r="BG1401" s="2"/>
      <c r="BH1401" s="2"/>
      <c r="BI1401" s="2"/>
      <c r="BJ1401" s="2"/>
      <c r="BK1401" s="2"/>
      <c r="BL1401" s="2"/>
      <c r="BM1401" s="2"/>
      <c r="BN1401" s="2"/>
      <c r="BO1401" s="2"/>
      <c r="BP1401" s="2"/>
      <c r="BQ1401" s="2"/>
      <c r="BR1401" s="2"/>
      <c r="BS1401" s="2"/>
      <c r="BT1401" s="2"/>
      <c r="BU1401" s="2"/>
      <c r="BV1401" s="2"/>
      <c r="BW1401" s="2"/>
      <c r="BX1401" s="2"/>
      <c r="BY1401" s="2"/>
      <c r="BZ1401" s="2"/>
      <c r="CA1401" s="2"/>
      <c r="CB1401" s="2"/>
      <c r="CC1401" s="2"/>
      <c r="CD1401" s="2"/>
      <c r="CE1401" s="2"/>
      <c r="CF1401" s="2"/>
      <c r="CG1401" s="2"/>
      <c r="CH1401" s="2"/>
      <c r="CI1401" s="2"/>
      <c r="CJ1401" s="2"/>
      <c r="CK1401" s="2"/>
      <c r="CL1401" s="2"/>
      <c r="CM1401" s="2"/>
      <c r="CN1401" s="2"/>
      <c r="CO1401" s="2"/>
      <c r="CP1401" s="2"/>
      <c r="CQ1401" s="2"/>
      <c r="CR1401" s="2"/>
      <c r="CS1401" s="2"/>
      <c r="CT1401" s="2"/>
      <c r="CU1401" s="2"/>
      <c r="CV1401" s="2"/>
      <c r="CW1401" s="2"/>
      <c r="CX1401" s="2"/>
      <c r="CY1401" s="2"/>
      <c r="CZ1401" s="2"/>
      <c r="DA1401" s="2"/>
      <c r="DB1401" s="2"/>
      <c r="DC1401" s="2"/>
      <c r="DD1401" s="2"/>
      <c r="DE1401" s="2"/>
      <c r="DF1401" s="2"/>
      <c r="DG1401" s="2"/>
      <c r="DH1401" s="2"/>
      <c r="DI1401" s="2"/>
      <c r="DJ1401" s="2"/>
      <c r="DK1401" s="2"/>
      <c r="DL1401" s="2"/>
      <c r="DM1401" s="2"/>
      <c r="DN1401" s="2"/>
      <c r="DO1401" s="2"/>
      <c r="DP1401" s="2"/>
    </row>
    <row r="1402" spans="9:120" ht="9.9499999999999993" customHeight="1">
      <c r="I1402" s="2"/>
      <c r="J1402" s="2"/>
      <c r="K1402" s="2"/>
      <c r="L1402" s="2"/>
      <c r="M1402" s="2"/>
      <c r="N1402" s="2"/>
      <c r="O1402" s="2"/>
      <c r="P1402" s="2"/>
      <c r="Q1402" s="2"/>
      <c r="R1402" s="2"/>
      <c r="S1402" s="2"/>
      <c r="T1402" s="2"/>
      <c r="U1402" s="2"/>
      <c r="V1402" s="2"/>
      <c r="W1402" s="2"/>
      <c r="X1402" s="2"/>
      <c r="Y1402" s="2"/>
      <c r="Z1402" s="2"/>
      <c r="AA1402" s="2"/>
      <c r="AB1402" s="2"/>
      <c r="AC1402" s="2"/>
      <c r="AD1402" s="2"/>
      <c r="AE1402" s="2"/>
      <c r="AF1402" s="2"/>
      <c r="AG1402" s="2"/>
      <c r="AH1402" s="2"/>
      <c r="AI1402" s="2"/>
      <c r="AJ1402" s="2"/>
      <c r="AK1402" s="2"/>
      <c r="AL1402" s="2"/>
      <c r="AM1402" s="2"/>
      <c r="AN1402" s="2"/>
      <c r="AO1402" s="2"/>
      <c r="AP1402" s="2"/>
      <c r="AQ1402" s="2"/>
      <c r="AR1402" s="2"/>
      <c r="AS1402" s="2"/>
      <c r="AT1402" s="2"/>
      <c r="AU1402" s="2"/>
      <c r="AV1402" s="2"/>
      <c r="AW1402" s="2"/>
      <c r="AX1402" s="2"/>
      <c r="AY1402" s="2"/>
      <c r="AZ1402" s="2"/>
      <c r="BA1402" s="2"/>
      <c r="BB1402" s="2"/>
      <c r="BC1402" s="2"/>
      <c r="BD1402" s="2"/>
      <c r="BE1402" s="2"/>
      <c r="BF1402" s="2"/>
      <c r="BG1402" s="2"/>
      <c r="BH1402" s="2"/>
      <c r="BI1402" s="2"/>
      <c r="BJ1402" s="2"/>
      <c r="BK1402" s="2"/>
      <c r="BL1402" s="2"/>
      <c r="BM1402" s="2"/>
      <c r="BN1402" s="2"/>
      <c r="BO1402" s="2"/>
      <c r="BP1402" s="2"/>
      <c r="BQ1402" s="2"/>
      <c r="BR1402" s="2"/>
      <c r="BS1402" s="2"/>
      <c r="BT1402" s="2"/>
      <c r="BU1402" s="2"/>
      <c r="BV1402" s="2"/>
      <c r="BW1402" s="2"/>
      <c r="BX1402" s="2"/>
      <c r="BY1402" s="2"/>
      <c r="BZ1402" s="2"/>
      <c r="CA1402" s="2"/>
      <c r="CB1402" s="2"/>
      <c r="CC1402" s="2"/>
      <c r="CD1402" s="2"/>
      <c r="CE1402" s="2"/>
      <c r="CF1402" s="2"/>
      <c r="CG1402" s="2"/>
      <c r="CH1402" s="2"/>
      <c r="CI1402" s="2"/>
      <c r="CJ1402" s="2"/>
      <c r="CK1402" s="2"/>
      <c r="CL1402" s="2"/>
      <c r="CM1402" s="2"/>
      <c r="CN1402" s="2"/>
      <c r="CO1402" s="2"/>
      <c r="CP1402" s="2"/>
      <c r="CQ1402" s="2"/>
      <c r="CR1402" s="2"/>
      <c r="CS1402" s="2"/>
      <c r="CT1402" s="2"/>
      <c r="CU1402" s="2"/>
      <c r="CV1402" s="2"/>
      <c r="CW1402" s="2"/>
      <c r="CX1402" s="2"/>
      <c r="CY1402" s="2"/>
      <c r="CZ1402" s="2"/>
      <c r="DA1402" s="2"/>
      <c r="DB1402" s="2"/>
      <c r="DC1402" s="2"/>
      <c r="DD1402" s="2"/>
      <c r="DE1402" s="2"/>
      <c r="DF1402" s="2"/>
      <c r="DG1402" s="2"/>
      <c r="DH1402" s="2"/>
      <c r="DI1402" s="2"/>
      <c r="DJ1402" s="2"/>
      <c r="DK1402" s="2"/>
      <c r="DL1402" s="2"/>
      <c r="DM1402" s="2"/>
      <c r="DN1402" s="2"/>
      <c r="DO1402" s="2"/>
      <c r="DP1402" s="2"/>
    </row>
    <row r="1403" spans="9:120" ht="9.9499999999999993" customHeight="1">
      <c r="I1403" s="2"/>
      <c r="J1403" s="2"/>
      <c r="K1403" s="2"/>
      <c r="L1403" s="2"/>
      <c r="M1403" s="2"/>
      <c r="N1403" s="2"/>
      <c r="O1403" s="2"/>
      <c r="P1403" s="2"/>
      <c r="Q1403" s="2"/>
      <c r="R1403" s="2"/>
      <c r="S1403" s="2"/>
      <c r="T1403" s="2"/>
      <c r="U1403" s="2"/>
      <c r="V1403" s="2"/>
      <c r="W1403" s="2"/>
      <c r="X1403" s="2"/>
      <c r="Y1403" s="2"/>
      <c r="Z1403" s="2"/>
      <c r="AA1403" s="2"/>
      <c r="AB1403" s="2"/>
      <c r="AC1403" s="2"/>
      <c r="AD1403" s="2"/>
      <c r="AE1403" s="2"/>
      <c r="AF1403" s="2"/>
      <c r="AG1403" s="2"/>
      <c r="AH1403" s="2"/>
      <c r="AI1403" s="2"/>
      <c r="AJ1403" s="2"/>
      <c r="AK1403" s="2"/>
      <c r="AL1403" s="2"/>
      <c r="AM1403" s="2"/>
      <c r="AN1403" s="2"/>
      <c r="AO1403" s="2"/>
      <c r="AP1403" s="2"/>
      <c r="AQ1403" s="2"/>
      <c r="AR1403" s="2"/>
      <c r="AS1403" s="2"/>
      <c r="AT1403" s="2"/>
      <c r="AU1403" s="2"/>
      <c r="AV1403" s="2"/>
      <c r="AW1403" s="2"/>
      <c r="AX1403" s="2"/>
      <c r="AY1403" s="2"/>
      <c r="AZ1403" s="2"/>
      <c r="BA1403" s="2"/>
      <c r="BB1403" s="2"/>
      <c r="BC1403" s="2"/>
      <c r="BD1403" s="2"/>
      <c r="BE1403" s="2"/>
      <c r="BF1403" s="2"/>
      <c r="BG1403" s="2"/>
      <c r="BH1403" s="2"/>
      <c r="BI1403" s="2"/>
      <c r="BJ1403" s="2"/>
      <c r="BK1403" s="2"/>
      <c r="BL1403" s="2"/>
      <c r="BM1403" s="2"/>
      <c r="BN1403" s="2"/>
      <c r="BO1403" s="2"/>
      <c r="BP1403" s="2"/>
      <c r="BQ1403" s="2"/>
      <c r="BR1403" s="2"/>
      <c r="BS1403" s="2"/>
      <c r="BT1403" s="2"/>
      <c r="BU1403" s="2"/>
      <c r="BV1403" s="2"/>
      <c r="BW1403" s="2"/>
      <c r="BX1403" s="2"/>
      <c r="BY1403" s="2"/>
      <c r="BZ1403" s="2"/>
      <c r="CA1403" s="2"/>
      <c r="CB1403" s="2"/>
      <c r="CC1403" s="2"/>
      <c r="CD1403" s="2"/>
      <c r="CE1403" s="2"/>
      <c r="CF1403" s="2"/>
      <c r="CG1403" s="2"/>
      <c r="CH1403" s="2"/>
      <c r="CI1403" s="2"/>
      <c r="CJ1403" s="2"/>
      <c r="CK1403" s="2"/>
      <c r="CL1403" s="2"/>
      <c r="CM1403" s="2"/>
      <c r="CN1403" s="2"/>
      <c r="CO1403" s="2"/>
      <c r="CP1403" s="2"/>
      <c r="CQ1403" s="2"/>
      <c r="CR1403" s="2"/>
      <c r="CS1403" s="2"/>
      <c r="CT1403" s="2"/>
      <c r="CU1403" s="2"/>
      <c r="CV1403" s="2"/>
      <c r="CW1403" s="2"/>
      <c r="CX1403" s="2"/>
      <c r="CY1403" s="2"/>
      <c r="CZ1403" s="2"/>
      <c r="DA1403" s="2"/>
      <c r="DB1403" s="2"/>
      <c r="DC1403" s="2"/>
      <c r="DD1403" s="2"/>
      <c r="DE1403" s="2"/>
      <c r="DF1403" s="2"/>
      <c r="DG1403" s="2"/>
      <c r="DH1403" s="2"/>
      <c r="DI1403" s="2"/>
      <c r="DJ1403" s="2"/>
      <c r="DK1403" s="2"/>
      <c r="DL1403" s="2"/>
      <c r="DM1403" s="2"/>
      <c r="DN1403" s="2"/>
      <c r="DO1403" s="2"/>
      <c r="DP1403" s="2"/>
    </row>
    <row r="1404" spans="9:120" ht="9.9499999999999993" customHeight="1">
      <c r="I1404" s="2"/>
      <c r="J1404" s="2"/>
      <c r="K1404" s="2"/>
      <c r="L1404" s="2"/>
      <c r="M1404" s="2"/>
      <c r="N1404" s="2"/>
      <c r="O1404" s="2"/>
      <c r="P1404" s="2"/>
      <c r="Q1404" s="2"/>
      <c r="R1404" s="2"/>
      <c r="S1404" s="2"/>
      <c r="T1404" s="2"/>
      <c r="U1404" s="2"/>
      <c r="V1404" s="2"/>
      <c r="W1404" s="2"/>
      <c r="X1404" s="2"/>
      <c r="Y1404" s="2"/>
      <c r="Z1404" s="2"/>
      <c r="AA1404" s="2"/>
      <c r="AB1404" s="2"/>
      <c r="AC1404" s="2"/>
      <c r="AD1404" s="2"/>
      <c r="AE1404" s="2"/>
      <c r="AF1404" s="2"/>
      <c r="AG1404" s="2"/>
      <c r="AH1404" s="2"/>
      <c r="AI1404" s="2"/>
      <c r="AJ1404" s="2"/>
      <c r="AK1404" s="2"/>
      <c r="AL1404" s="2"/>
      <c r="AM1404" s="2"/>
      <c r="AN1404" s="2"/>
      <c r="AO1404" s="2"/>
      <c r="AP1404" s="2"/>
      <c r="AQ1404" s="2"/>
      <c r="AR1404" s="2"/>
      <c r="AS1404" s="2"/>
      <c r="AT1404" s="2"/>
      <c r="AU1404" s="2"/>
      <c r="AV1404" s="2"/>
      <c r="AW1404" s="2"/>
      <c r="AX1404" s="2"/>
      <c r="AY1404" s="2"/>
      <c r="AZ1404" s="2"/>
      <c r="BA1404" s="2"/>
      <c r="BB1404" s="2"/>
      <c r="BC1404" s="2"/>
      <c r="BD1404" s="2"/>
      <c r="BE1404" s="2"/>
      <c r="BF1404" s="2"/>
      <c r="BG1404" s="2"/>
      <c r="BH1404" s="2"/>
      <c r="BI1404" s="2"/>
      <c r="BJ1404" s="2"/>
      <c r="BK1404" s="2"/>
      <c r="BL1404" s="2"/>
      <c r="BM1404" s="2"/>
      <c r="BN1404" s="2"/>
      <c r="BO1404" s="2"/>
      <c r="BP1404" s="2"/>
      <c r="BQ1404" s="2"/>
      <c r="BR1404" s="2"/>
      <c r="BS1404" s="2"/>
      <c r="BT1404" s="2"/>
      <c r="BU1404" s="2"/>
      <c r="BV1404" s="2"/>
      <c r="BW1404" s="2"/>
      <c r="BX1404" s="2"/>
      <c r="BY1404" s="2"/>
      <c r="BZ1404" s="2"/>
      <c r="CA1404" s="2"/>
      <c r="CB1404" s="2"/>
      <c r="CC1404" s="2"/>
      <c r="CD1404" s="2"/>
      <c r="CE1404" s="2"/>
      <c r="CF1404" s="2"/>
      <c r="CG1404" s="2"/>
      <c r="CH1404" s="2"/>
      <c r="CI1404" s="2"/>
      <c r="CJ1404" s="2"/>
      <c r="CK1404" s="2"/>
      <c r="CL1404" s="2"/>
      <c r="CM1404" s="2"/>
      <c r="CN1404" s="2"/>
      <c r="CO1404" s="2"/>
      <c r="CP1404" s="2"/>
      <c r="CQ1404" s="2"/>
      <c r="CR1404" s="2"/>
      <c r="CS1404" s="2"/>
      <c r="CT1404" s="2"/>
      <c r="CU1404" s="2"/>
      <c r="CV1404" s="2"/>
      <c r="CW1404" s="2"/>
      <c r="CX1404" s="2"/>
      <c r="CY1404" s="2"/>
      <c r="CZ1404" s="2"/>
      <c r="DA1404" s="2"/>
      <c r="DB1404" s="2"/>
      <c r="DC1404" s="2"/>
      <c r="DD1404" s="2"/>
      <c r="DE1404" s="2"/>
      <c r="DF1404" s="2"/>
      <c r="DG1404" s="2"/>
      <c r="DH1404" s="2"/>
      <c r="DI1404" s="2"/>
      <c r="DJ1404" s="2"/>
      <c r="DK1404" s="2"/>
      <c r="DL1404" s="2"/>
      <c r="DM1404" s="2"/>
      <c r="DN1404" s="2"/>
      <c r="DO1404" s="2"/>
      <c r="DP1404" s="2"/>
    </row>
    <row r="1405" spans="9:120" ht="9.9499999999999993" customHeight="1">
      <c r="I1405" s="2"/>
      <c r="J1405" s="2"/>
      <c r="K1405" s="2"/>
      <c r="L1405" s="2"/>
      <c r="M1405" s="2"/>
      <c r="N1405" s="2"/>
      <c r="O1405" s="2"/>
      <c r="P1405" s="2"/>
      <c r="Q1405" s="2"/>
      <c r="R1405" s="2"/>
      <c r="S1405" s="2"/>
      <c r="T1405" s="2"/>
      <c r="U1405" s="2"/>
      <c r="V1405" s="2"/>
      <c r="W1405" s="2"/>
      <c r="X1405" s="2"/>
      <c r="Y1405" s="2"/>
      <c r="Z1405" s="2"/>
      <c r="AA1405" s="2"/>
      <c r="AB1405" s="2"/>
      <c r="AC1405" s="2"/>
      <c r="AD1405" s="2"/>
      <c r="AE1405" s="2"/>
      <c r="AF1405" s="2"/>
      <c r="AG1405" s="2"/>
      <c r="AH1405" s="2"/>
      <c r="AI1405" s="2"/>
      <c r="AJ1405" s="2"/>
      <c r="AK1405" s="2"/>
      <c r="AL1405" s="2"/>
      <c r="AM1405" s="2"/>
      <c r="AN1405" s="2"/>
      <c r="AO1405" s="2"/>
      <c r="AP1405" s="2"/>
      <c r="AQ1405" s="2"/>
      <c r="AR1405" s="2"/>
      <c r="AS1405" s="2"/>
      <c r="AT1405" s="2"/>
      <c r="AU1405" s="2"/>
      <c r="AV1405" s="2"/>
      <c r="AW1405" s="2"/>
      <c r="AX1405" s="2"/>
      <c r="AY1405" s="2"/>
      <c r="AZ1405" s="2"/>
      <c r="BA1405" s="2"/>
      <c r="BB1405" s="2"/>
      <c r="BC1405" s="2"/>
      <c r="BD1405" s="2"/>
      <c r="BE1405" s="2"/>
      <c r="BF1405" s="2"/>
      <c r="BG1405" s="2"/>
      <c r="BH1405" s="2"/>
      <c r="BI1405" s="2"/>
      <c r="BJ1405" s="2"/>
      <c r="BK1405" s="2"/>
      <c r="BL1405" s="2"/>
      <c r="BM1405" s="2"/>
      <c r="BN1405" s="2"/>
      <c r="BO1405" s="2"/>
      <c r="BP1405" s="2"/>
      <c r="BQ1405" s="2"/>
      <c r="BR1405" s="2"/>
      <c r="BS1405" s="2"/>
      <c r="BT1405" s="2"/>
      <c r="BU1405" s="2"/>
      <c r="BV1405" s="2"/>
      <c r="BW1405" s="2"/>
      <c r="BX1405" s="2"/>
      <c r="BY1405" s="2"/>
      <c r="BZ1405" s="2"/>
      <c r="CA1405" s="2"/>
      <c r="CB1405" s="2"/>
      <c r="CC1405" s="2"/>
      <c r="CD1405" s="2"/>
      <c r="CE1405" s="2"/>
      <c r="CF1405" s="2"/>
      <c r="CG1405" s="2"/>
      <c r="CH1405" s="2"/>
      <c r="CI1405" s="2"/>
      <c r="CJ1405" s="2"/>
      <c r="CK1405" s="2"/>
      <c r="CL1405" s="2"/>
      <c r="CM1405" s="2"/>
      <c r="CN1405" s="2"/>
      <c r="CO1405" s="2"/>
      <c r="CP1405" s="2"/>
      <c r="CQ1405" s="2"/>
      <c r="CR1405" s="2"/>
      <c r="CS1405" s="2"/>
      <c r="CT1405" s="2"/>
      <c r="CU1405" s="2"/>
      <c r="CV1405" s="2"/>
      <c r="CW1405" s="2"/>
      <c r="CX1405" s="2"/>
      <c r="CY1405" s="2"/>
      <c r="CZ1405" s="2"/>
      <c r="DA1405" s="2"/>
      <c r="DB1405" s="2"/>
      <c r="DC1405" s="2"/>
      <c r="DD1405" s="2"/>
      <c r="DE1405" s="2"/>
      <c r="DF1405" s="2"/>
      <c r="DG1405" s="2"/>
      <c r="DH1405" s="2"/>
      <c r="DI1405" s="2"/>
      <c r="DJ1405" s="2"/>
      <c r="DK1405" s="2"/>
      <c r="DL1405" s="2"/>
      <c r="DM1405" s="2"/>
      <c r="DN1405" s="2"/>
      <c r="DO1405" s="2"/>
      <c r="DP1405" s="2"/>
    </row>
    <row r="1406" spans="9:120" ht="9.9499999999999993" customHeight="1">
      <c r="I1406" s="2"/>
      <c r="J1406" s="2"/>
      <c r="K1406" s="2"/>
      <c r="L1406" s="2"/>
      <c r="M1406" s="2"/>
      <c r="N1406" s="2"/>
      <c r="O1406" s="2"/>
      <c r="P1406" s="2"/>
      <c r="Q1406" s="2"/>
      <c r="R1406" s="2"/>
      <c r="S1406" s="2"/>
      <c r="T1406" s="2"/>
      <c r="U1406" s="2"/>
      <c r="V1406" s="2"/>
      <c r="W1406" s="2"/>
      <c r="X1406" s="2"/>
      <c r="Y1406" s="2"/>
      <c r="Z1406" s="2"/>
      <c r="AA1406" s="2"/>
      <c r="AB1406" s="2"/>
      <c r="AC1406" s="2"/>
      <c r="AD1406" s="2"/>
      <c r="AE1406" s="2"/>
      <c r="AF1406" s="2"/>
      <c r="AG1406" s="2"/>
      <c r="AH1406" s="2"/>
      <c r="AI1406" s="2"/>
      <c r="AJ1406" s="2"/>
      <c r="AK1406" s="2"/>
      <c r="AL1406" s="2"/>
      <c r="AM1406" s="2"/>
      <c r="AN1406" s="2"/>
      <c r="AO1406" s="2"/>
      <c r="AP1406" s="2"/>
      <c r="AQ1406" s="2"/>
      <c r="AR1406" s="2"/>
      <c r="AS1406" s="2"/>
      <c r="AT1406" s="2"/>
      <c r="AU1406" s="2"/>
      <c r="AV1406" s="2"/>
      <c r="AW1406" s="2"/>
      <c r="AX1406" s="2"/>
      <c r="AY1406" s="2"/>
      <c r="AZ1406" s="2"/>
      <c r="BA1406" s="2"/>
      <c r="BB1406" s="2"/>
      <c r="BC1406" s="2"/>
      <c r="BD1406" s="2"/>
      <c r="BE1406" s="2"/>
      <c r="BF1406" s="2"/>
      <c r="BG1406" s="2"/>
      <c r="BH1406" s="2"/>
      <c r="BI1406" s="2"/>
      <c r="BJ1406" s="2"/>
      <c r="BK1406" s="2"/>
      <c r="BL1406" s="2"/>
      <c r="BM1406" s="2"/>
      <c r="BN1406" s="2"/>
      <c r="BO1406" s="2"/>
      <c r="BP1406" s="2"/>
      <c r="BQ1406" s="2"/>
      <c r="BR1406" s="2"/>
      <c r="BS1406" s="2"/>
      <c r="BT1406" s="2"/>
      <c r="BU1406" s="2"/>
      <c r="BV1406" s="2"/>
      <c r="BW1406" s="2"/>
      <c r="BX1406" s="2"/>
      <c r="BY1406" s="2"/>
      <c r="BZ1406" s="2"/>
      <c r="CA1406" s="2"/>
      <c r="CB1406" s="2"/>
      <c r="CC1406" s="2"/>
      <c r="CD1406" s="2"/>
      <c r="CE1406" s="2"/>
      <c r="CF1406" s="2"/>
      <c r="CG1406" s="2"/>
      <c r="CH1406" s="2"/>
      <c r="CI1406" s="2"/>
      <c r="CJ1406" s="2"/>
      <c r="CK1406" s="2"/>
      <c r="CL1406" s="2"/>
      <c r="CM1406" s="2"/>
      <c r="CN1406" s="2"/>
      <c r="CO1406" s="2"/>
      <c r="CP1406" s="2"/>
      <c r="CQ1406" s="2"/>
      <c r="CR1406" s="2"/>
      <c r="CS1406" s="2"/>
      <c r="CT1406" s="2"/>
      <c r="CU1406" s="2"/>
      <c r="CV1406" s="2"/>
      <c r="CW1406" s="2"/>
      <c r="CX1406" s="2"/>
      <c r="CY1406" s="2"/>
      <c r="CZ1406" s="2"/>
      <c r="DA1406" s="2"/>
      <c r="DB1406" s="2"/>
      <c r="DC1406" s="2"/>
      <c r="DD1406" s="2"/>
      <c r="DE1406" s="2"/>
      <c r="DF1406" s="2"/>
      <c r="DG1406" s="2"/>
      <c r="DH1406" s="2"/>
      <c r="DI1406" s="2"/>
      <c r="DJ1406" s="2"/>
      <c r="DK1406" s="2"/>
      <c r="DL1406" s="2"/>
      <c r="DM1406" s="2"/>
      <c r="DN1406" s="2"/>
      <c r="DO1406" s="2"/>
      <c r="DP1406" s="2"/>
    </row>
    <row r="1407" spans="9:120" ht="9.9499999999999993" customHeight="1">
      <c r="I1407" s="2"/>
      <c r="J1407" s="2"/>
      <c r="K1407" s="2"/>
      <c r="L1407" s="2"/>
      <c r="M1407" s="2"/>
      <c r="N1407" s="2"/>
      <c r="O1407" s="2"/>
      <c r="P1407" s="2"/>
      <c r="Q1407" s="2"/>
      <c r="R1407" s="2"/>
      <c r="S1407" s="2"/>
      <c r="T1407" s="2"/>
      <c r="U1407" s="2"/>
      <c r="V1407" s="2"/>
      <c r="W1407" s="2"/>
      <c r="X1407" s="2"/>
      <c r="Y1407" s="2"/>
      <c r="Z1407" s="2"/>
      <c r="AA1407" s="2"/>
      <c r="AB1407" s="2"/>
      <c r="AC1407" s="2"/>
      <c r="AD1407" s="2"/>
      <c r="AE1407" s="2"/>
      <c r="AF1407" s="2"/>
      <c r="AG1407" s="2"/>
      <c r="AH1407" s="2"/>
      <c r="AI1407" s="2"/>
      <c r="AJ1407" s="2"/>
      <c r="AK1407" s="2"/>
      <c r="AL1407" s="2"/>
      <c r="AM1407" s="2"/>
      <c r="AN1407" s="2"/>
      <c r="AO1407" s="2"/>
      <c r="AP1407" s="2"/>
      <c r="AQ1407" s="2"/>
      <c r="AR1407" s="2"/>
      <c r="AS1407" s="2"/>
      <c r="AT1407" s="2"/>
      <c r="AU1407" s="2"/>
      <c r="AV1407" s="2"/>
      <c r="AW1407" s="2"/>
      <c r="AX1407" s="2"/>
      <c r="AY1407" s="2"/>
      <c r="AZ1407" s="2"/>
      <c r="BA1407" s="2"/>
      <c r="BB1407" s="2"/>
      <c r="BC1407" s="2"/>
      <c r="BD1407" s="2"/>
      <c r="BE1407" s="2"/>
      <c r="BF1407" s="2"/>
      <c r="BG1407" s="2"/>
      <c r="BH1407" s="2"/>
      <c r="BI1407" s="2"/>
      <c r="BJ1407" s="2"/>
      <c r="BK1407" s="2"/>
      <c r="BL1407" s="2"/>
      <c r="BM1407" s="2"/>
      <c r="BN1407" s="2"/>
      <c r="BO1407" s="2"/>
      <c r="BP1407" s="2"/>
      <c r="BQ1407" s="2"/>
      <c r="BR1407" s="2"/>
      <c r="BS1407" s="2"/>
      <c r="BT1407" s="2"/>
      <c r="BU1407" s="2"/>
      <c r="BV1407" s="2"/>
      <c r="BW1407" s="2"/>
      <c r="BX1407" s="2"/>
      <c r="BY1407" s="2"/>
      <c r="BZ1407" s="2"/>
      <c r="CA1407" s="2"/>
      <c r="CB1407" s="2"/>
      <c r="CC1407" s="2"/>
      <c r="CD1407" s="2"/>
      <c r="CE1407" s="2"/>
      <c r="CF1407" s="2"/>
      <c r="CG1407" s="2"/>
      <c r="CH1407" s="2"/>
      <c r="CI1407" s="2"/>
      <c r="CJ1407" s="2"/>
      <c r="CK1407" s="2"/>
      <c r="CL1407" s="2"/>
      <c r="CM1407" s="2"/>
      <c r="CN1407" s="2"/>
      <c r="CO1407" s="2"/>
      <c r="CP1407" s="2"/>
      <c r="CQ1407" s="2"/>
      <c r="CR1407" s="2"/>
      <c r="CS1407" s="2"/>
      <c r="CT1407" s="2"/>
      <c r="CU1407" s="2"/>
      <c r="CV1407" s="2"/>
      <c r="CW1407" s="2"/>
      <c r="CX1407" s="2"/>
      <c r="CY1407" s="2"/>
      <c r="CZ1407" s="2"/>
      <c r="DA1407" s="2"/>
      <c r="DB1407" s="2"/>
      <c r="DC1407" s="2"/>
      <c r="DD1407" s="2"/>
      <c r="DE1407" s="2"/>
      <c r="DF1407" s="2"/>
      <c r="DG1407" s="2"/>
      <c r="DH1407" s="2"/>
      <c r="DI1407" s="2"/>
      <c r="DJ1407" s="2"/>
      <c r="DK1407" s="2"/>
      <c r="DL1407" s="2"/>
      <c r="DM1407" s="2"/>
      <c r="DN1407" s="2"/>
      <c r="DO1407" s="2"/>
      <c r="DP1407" s="2"/>
    </row>
  </sheetData>
  <sheetProtection selectLockedCells="1"/>
  <mergeCells count="43">
    <mergeCell ref="C63:D63"/>
    <mergeCell ref="F63:G63"/>
    <mergeCell ref="C79:D79"/>
    <mergeCell ref="F79:G79"/>
    <mergeCell ref="C83:D83"/>
    <mergeCell ref="F83:G83"/>
    <mergeCell ref="C67:D67"/>
    <mergeCell ref="F67:G67"/>
    <mergeCell ref="C71:D71"/>
    <mergeCell ref="F71:G71"/>
    <mergeCell ref="C75:D75"/>
    <mergeCell ref="F75:G75"/>
    <mergeCell ref="C51:D51"/>
    <mergeCell ref="F51:G51"/>
    <mergeCell ref="C55:D55"/>
    <mergeCell ref="F55:G55"/>
    <mergeCell ref="C59:D59"/>
    <mergeCell ref="F59:G59"/>
    <mergeCell ref="C5:H5"/>
    <mergeCell ref="C11:D11"/>
    <mergeCell ref="F11:G11"/>
    <mergeCell ref="C27:D27"/>
    <mergeCell ref="F27:G27"/>
    <mergeCell ref="F15:G15"/>
    <mergeCell ref="C15:D15"/>
    <mergeCell ref="C7:D7"/>
    <mergeCell ref="C6:D6"/>
    <mergeCell ref="C87:D87"/>
    <mergeCell ref="F87:G87"/>
    <mergeCell ref="C23:D23"/>
    <mergeCell ref="F23:G23"/>
    <mergeCell ref="F19:G19"/>
    <mergeCell ref="C19:D19"/>
    <mergeCell ref="C31:D31"/>
    <mergeCell ref="F31:G31"/>
    <mergeCell ref="C35:D35"/>
    <mergeCell ref="F35:G35"/>
    <mergeCell ref="C39:D39"/>
    <mergeCell ref="F39:G39"/>
    <mergeCell ref="C43:D43"/>
    <mergeCell ref="F43:G43"/>
    <mergeCell ref="C47:D47"/>
    <mergeCell ref="F47:G47"/>
  </mergeCells>
  <pageMargins left="0.511811024" right="0.511811024" top="0.78740157499999996" bottom="0.78740157499999996" header="0.31496062000000002" footer="0.31496062000000002"/>
  <pageSetup paperSize="9" orientation="portrait" r:id="rId1"/>
  <drawing r:id="rId2"/>
</worksheet>
</file>

<file path=xl/worksheets/sheet3.xml><?xml version="1.0" encoding="utf-8"?>
<worksheet xmlns="http://schemas.openxmlformats.org/spreadsheetml/2006/main" xmlns:r="http://schemas.openxmlformats.org/officeDocument/2006/relationships">
  <sheetPr codeName="Plan3"/>
  <dimension ref="A1:C100"/>
  <sheetViews>
    <sheetView showGridLines="0" zoomScale="90" zoomScaleNormal="90" workbookViewId="0">
      <selection activeCell="I9" sqref="I9"/>
    </sheetView>
  </sheetViews>
  <sheetFormatPr defaultRowHeight="15" customHeight="1" zeroHeight="1"/>
  <cols>
    <col min="1" max="1" width="27.7109375" style="1" customWidth="1"/>
    <col min="2" max="2" width="3.85546875" customWidth="1"/>
    <col min="3" max="3" width="45.42578125" style="4" customWidth="1"/>
  </cols>
  <sheetData>
    <row r="1" spans="1:3" s="98" customFormat="1" ht="33.950000000000003" customHeight="1">
      <c r="A1" s="187"/>
      <c r="C1" s="97" t="s">
        <v>16</v>
      </c>
    </row>
    <row r="2" spans="1:3" s="98" customFormat="1" ht="21.6" customHeight="1">
      <c r="A2" s="187"/>
      <c r="C2" s="99"/>
    </row>
    <row r="3" spans="1:3" s="98" customFormat="1" ht="21.6" customHeight="1">
      <c r="A3" s="187"/>
      <c r="C3" s="99"/>
    </row>
    <row r="4" spans="1:3" ht="30" customHeight="1"/>
    <row r="5" spans="1:3" ht="30" customHeight="1">
      <c r="C5" s="19" t="s">
        <v>61</v>
      </c>
    </row>
    <row r="6" spans="1:3" ht="30" customHeight="1">
      <c r="C6" s="50" t="s">
        <v>62</v>
      </c>
    </row>
    <row r="7" spans="1:3" ht="30" customHeight="1">
      <c r="C7" s="50" t="s">
        <v>62</v>
      </c>
    </row>
    <row r="8" spans="1:3" ht="30" customHeight="1">
      <c r="C8" s="50" t="s">
        <v>62</v>
      </c>
    </row>
    <row r="9" spans="1:3" ht="30" customHeight="1">
      <c r="C9" s="50" t="s">
        <v>62</v>
      </c>
    </row>
    <row r="10" spans="1:3" ht="30" customHeight="1">
      <c r="C10" s="50" t="s">
        <v>62</v>
      </c>
    </row>
    <row r="11" spans="1:3" ht="30" customHeight="1">
      <c r="C11" s="50" t="s">
        <v>62</v>
      </c>
    </row>
    <row r="12" spans="1:3" ht="30" customHeight="1">
      <c r="C12" s="50" t="s">
        <v>62</v>
      </c>
    </row>
    <row r="13" spans="1:3" ht="30" customHeight="1">
      <c r="C13" s="50" t="s">
        <v>62</v>
      </c>
    </row>
    <row r="14" spans="1:3" ht="30" hidden="1" customHeight="1">
      <c r="C14" s="50" t="s">
        <v>62</v>
      </c>
    </row>
    <row r="15" spans="1:3" ht="30" hidden="1" customHeight="1">
      <c r="C15" s="50"/>
    </row>
    <row r="16" spans="1:3" ht="30" customHeight="1">
      <c r="C16" s="6"/>
    </row>
    <row r="17" spans="3:3" ht="30" customHeight="1">
      <c r="C17" s="7"/>
    </row>
    <row r="18" spans="3:3" ht="30" customHeight="1">
      <c r="C18" s="8"/>
    </row>
    <row r="19" spans="3:3" ht="30" customHeight="1">
      <c r="C19" s="6"/>
    </row>
    <row r="20" spans="3:3" ht="30" customHeight="1">
      <c r="C20" s="6"/>
    </row>
    <row r="21" spans="3:3" ht="30" customHeight="1">
      <c r="C21" s="6"/>
    </row>
    <row r="22" spans="3:3" ht="30" customHeight="1">
      <c r="C22" s="6"/>
    </row>
    <row r="23" spans="3:3" ht="30" customHeight="1">
      <c r="C23" s="6"/>
    </row>
    <row r="24" spans="3:3" ht="30" customHeight="1">
      <c r="C24" s="7"/>
    </row>
    <row r="25" spans="3:3" ht="30" customHeight="1">
      <c r="C25" s="8"/>
    </row>
    <row r="26" spans="3:3" ht="30" customHeight="1">
      <c r="C26" s="6"/>
    </row>
    <row r="27" spans="3:3" ht="30" customHeight="1">
      <c r="C27" s="6"/>
    </row>
    <row r="28" spans="3:3" ht="30" customHeight="1">
      <c r="C28" s="6"/>
    </row>
    <row r="29" spans="3:3" ht="30" customHeight="1">
      <c r="C29" s="6"/>
    </row>
    <row r="30" spans="3:3" ht="30" customHeight="1">
      <c r="C30" s="6"/>
    </row>
    <row r="31" spans="3:3" ht="30" customHeight="1">
      <c r="C31" s="6"/>
    </row>
    <row r="32" spans="3:3" ht="30" customHeight="1">
      <c r="C32" s="6"/>
    </row>
    <row r="33" spans="3:3" ht="30" customHeight="1">
      <c r="C33" s="6"/>
    </row>
    <row r="34" spans="3:3" ht="30" customHeight="1">
      <c r="C34" s="6"/>
    </row>
    <row r="35" spans="3:3" ht="30" customHeight="1">
      <c r="C35" s="6"/>
    </row>
    <row r="36" spans="3:3" ht="30" customHeight="1">
      <c r="C36" s="6"/>
    </row>
    <row r="37" spans="3:3" ht="30" customHeight="1">
      <c r="C37" s="6"/>
    </row>
    <row r="38" spans="3:3" ht="30" customHeight="1">
      <c r="C38" s="6"/>
    </row>
    <row r="39" spans="3:3" ht="30" customHeight="1">
      <c r="C39" s="6"/>
    </row>
    <row r="40" spans="3:3" ht="30" customHeight="1">
      <c r="C40" s="6"/>
    </row>
    <row r="41" spans="3:3" ht="30" customHeight="1">
      <c r="C41" s="6"/>
    </row>
    <row r="42" spans="3:3" ht="30" customHeight="1">
      <c r="C42" s="6"/>
    </row>
    <row r="43" spans="3:3" ht="30" customHeight="1">
      <c r="C43" s="6"/>
    </row>
    <row r="44" spans="3:3" ht="30" customHeight="1">
      <c r="C44" s="6"/>
    </row>
    <row r="45" spans="3:3" ht="30" customHeight="1">
      <c r="C45" s="6"/>
    </row>
    <row r="46" spans="3:3" ht="30" customHeight="1">
      <c r="C46" s="6"/>
    </row>
    <row r="47" spans="3:3" ht="30" customHeight="1">
      <c r="C47" s="6"/>
    </row>
    <row r="48" spans="3:3" ht="30" customHeight="1">
      <c r="C48" s="6"/>
    </row>
    <row r="49" spans="3:3" ht="30" customHeight="1">
      <c r="C49" s="6"/>
    </row>
    <row r="50" spans="3:3" ht="30" customHeight="1">
      <c r="C50" s="6"/>
    </row>
    <row r="51" spans="3:3" ht="30" customHeight="1">
      <c r="C51" s="6"/>
    </row>
    <row r="52" spans="3:3" ht="30" customHeight="1">
      <c r="C52" s="6"/>
    </row>
    <row r="53" spans="3:3" ht="30" customHeight="1">
      <c r="C53" s="6"/>
    </row>
    <row r="54" spans="3:3" ht="30" customHeight="1">
      <c r="C54" s="6"/>
    </row>
    <row r="55" spans="3:3" ht="30" customHeight="1">
      <c r="C55" s="6"/>
    </row>
    <row r="56" spans="3:3" ht="30" customHeight="1">
      <c r="C56" s="6"/>
    </row>
    <row r="57" spans="3:3" ht="30" customHeight="1">
      <c r="C57" s="6"/>
    </row>
    <row r="58" spans="3:3" ht="30" customHeight="1">
      <c r="C58" s="6"/>
    </row>
    <row r="59" spans="3:3" ht="30" customHeight="1">
      <c r="C59" s="6"/>
    </row>
    <row r="60" spans="3:3" ht="30" customHeight="1">
      <c r="C60" s="6"/>
    </row>
    <row r="61" spans="3:3" ht="30" customHeight="1">
      <c r="C61" s="6"/>
    </row>
    <row r="62" spans="3:3" ht="30" customHeight="1">
      <c r="C62" s="6"/>
    </row>
    <row r="63" spans="3:3" ht="30" customHeight="1">
      <c r="C63" s="6"/>
    </row>
    <row r="64" spans="3:3" ht="30" customHeight="1">
      <c r="C64" s="6"/>
    </row>
    <row r="65" spans="3:3" ht="30" customHeight="1">
      <c r="C65" s="6"/>
    </row>
    <row r="66" spans="3:3" ht="30" customHeight="1">
      <c r="C66" s="6"/>
    </row>
    <row r="67" spans="3:3" ht="30" customHeight="1">
      <c r="C67" s="6"/>
    </row>
    <row r="68" spans="3:3" ht="30" customHeight="1">
      <c r="C68" s="6"/>
    </row>
    <row r="69" spans="3:3" ht="30" customHeight="1">
      <c r="C69" s="6"/>
    </row>
    <row r="70" spans="3:3" ht="30" customHeight="1">
      <c r="C70" s="6"/>
    </row>
    <row r="71" spans="3:3" ht="30" customHeight="1">
      <c r="C71" s="6"/>
    </row>
    <row r="72" spans="3:3" ht="30" customHeight="1">
      <c r="C72" s="6"/>
    </row>
    <row r="73" spans="3:3" ht="30" customHeight="1">
      <c r="C73" s="6"/>
    </row>
    <row r="74" spans="3:3" ht="30" customHeight="1">
      <c r="C74" s="6"/>
    </row>
    <row r="75" spans="3:3" ht="30" customHeight="1">
      <c r="C75" s="6"/>
    </row>
    <row r="76" spans="3:3" ht="30" customHeight="1">
      <c r="C76" s="6"/>
    </row>
    <row r="77" spans="3:3" ht="30" customHeight="1">
      <c r="C77" s="6"/>
    </row>
    <row r="78" spans="3:3" ht="30" customHeight="1">
      <c r="C78" s="6"/>
    </row>
    <row r="79" spans="3:3" ht="30" customHeight="1">
      <c r="C79" s="6"/>
    </row>
    <row r="80" spans="3:3" ht="30" customHeight="1">
      <c r="C80" s="6"/>
    </row>
    <row r="81" spans="3:3" ht="30" customHeight="1">
      <c r="C81" s="6"/>
    </row>
    <row r="82" spans="3:3" ht="30" customHeight="1">
      <c r="C82" s="6"/>
    </row>
    <row r="83" spans="3:3" ht="30" customHeight="1">
      <c r="C83" s="6"/>
    </row>
    <row r="84" spans="3:3" ht="30" customHeight="1">
      <c r="C84" s="6"/>
    </row>
    <row r="85" spans="3:3" ht="30" customHeight="1">
      <c r="C85" s="6"/>
    </row>
    <row r="86" spans="3:3" ht="30" customHeight="1">
      <c r="C86" s="6"/>
    </row>
    <row r="87" spans="3:3" ht="30" customHeight="1">
      <c r="C87" s="6"/>
    </row>
    <row r="88" spans="3:3" ht="30" customHeight="1">
      <c r="C88" s="6"/>
    </row>
    <row r="89" spans="3:3" ht="30" customHeight="1">
      <c r="C89" s="6"/>
    </row>
    <row r="90" spans="3:3" ht="30" customHeight="1">
      <c r="C90" s="6"/>
    </row>
    <row r="91" spans="3:3" ht="30" customHeight="1">
      <c r="C91" s="6"/>
    </row>
    <row r="92" spans="3:3" ht="30" customHeight="1">
      <c r="C92" s="6"/>
    </row>
    <row r="93" spans="3:3" ht="30" customHeight="1">
      <c r="C93" s="6"/>
    </row>
    <row r="94" spans="3:3" ht="30" customHeight="1">
      <c r="C94" s="6"/>
    </row>
    <row r="95" spans="3:3">
      <c r="C95" s="6"/>
    </row>
    <row r="96" spans="3:3">
      <c r="C96" s="6"/>
    </row>
    <row r="97" spans="3:3">
      <c r="C97" s="6"/>
    </row>
    <row r="98" spans="3:3">
      <c r="C98" s="6"/>
    </row>
    <row r="99" spans="3:3">
      <c r="C99" s="6"/>
    </row>
    <row r="100" spans="3:3" ht="15" customHeight="1"/>
  </sheetData>
  <sheetProtection selectLockedCells="1"/>
  <pageMargins left="0.511811024" right="0.511811024" top="0.78740157499999996" bottom="0.78740157499999996" header="0.31496062000000002" footer="0.31496062000000002"/>
  <drawing r:id="rId1"/>
  <legacyDrawing r:id="rId2"/>
</worksheet>
</file>

<file path=xl/worksheets/sheet4.xml><?xml version="1.0" encoding="utf-8"?>
<worksheet xmlns="http://schemas.openxmlformats.org/spreadsheetml/2006/main" xmlns:r="http://schemas.openxmlformats.org/officeDocument/2006/relationships">
  <sheetPr codeName="Plan31"/>
  <dimension ref="A1:K102"/>
  <sheetViews>
    <sheetView showGridLines="0" zoomScale="90" zoomScaleNormal="90" workbookViewId="0">
      <selection activeCell="B1" sqref="B1"/>
    </sheetView>
  </sheetViews>
  <sheetFormatPr defaultRowHeight="15" zeroHeight="1"/>
  <cols>
    <col min="1" max="1" width="27.7109375" style="1" customWidth="1"/>
    <col min="2" max="2" width="3.85546875" customWidth="1"/>
  </cols>
  <sheetData>
    <row r="1" spans="1:11" s="98" customFormat="1" ht="33.950000000000003" customHeight="1">
      <c r="A1" s="187"/>
      <c r="C1" s="102" t="s">
        <v>693</v>
      </c>
    </row>
    <row r="2" spans="1:11" s="98" customFormat="1" ht="21.6" customHeight="1">
      <c r="A2" s="187"/>
    </row>
    <row r="3" spans="1:11" s="98" customFormat="1" ht="21.6" customHeight="1">
      <c r="A3" s="187"/>
    </row>
    <row r="4" spans="1:11" ht="30" customHeight="1"/>
    <row r="5" spans="1:11" ht="30" customHeight="1">
      <c r="C5" s="27" t="s">
        <v>544</v>
      </c>
    </row>
    <row r="6" spans="1:11" ht="30" customHeight="1"/>
    <row r="7" spans="1:11" ht="30" customHeight="1"/>
    <row r="8" spans="1:11" ht="30" customHeight="1"/>
    <row r="9" spans="1:11" ht="30" customHeight="1"/>
    <row r="10" spans="1:11" ht="30" customHeight="1"/>
    <row r="11" spans="1:11" ht="30" customHeight="1"/>
    <row r="12" spans="1:11" ht="30" customHeight="1"/>
    <row r="13" spans="1:11" ht="30" customHeight="1"/>
    <row r="14" spans="1:11" ht="30" customHeight="1"/>
    <row r="15" spans="1:11" ht="30" customHeight="1">
      <c r="C15" s="27" t="s">
        <v>158</v>
      </c>
      <c r="K15" s="27" t="s">
        <v>161</v>
      </c>
    </row>
    <row r="16" spans="1:11" ht="30" customHeight="1"/>
    <row r="17" spans="3:11" ht="30" customHeight="1"/>
    <row r="18" spans="3:11" ht="30" customHeight="1"/>
    <row r="19" spans="3:11" ht="30" customHeight="1"/>
    <row r="20" spans="3:11" ht="30" customHeight="1"/>
    <row r="21" spans="3:11" ht="30" customHeight="1"/>
    <row r="22" spans="3:11" ht="30" customHeight="1"/>
    <row r="23" spans="3:11" ht="30" customHeight="1"/>
    <row r="24" spans="3:11" ht="30" customHeight="1">
      <c r="C24" s="27" t="s">
        <v>164</v>
      </c>
      <c r="K24" s="27" t="s">
        <v>167</v>
      </c>
    </row>
    <row r="25" spans="3:11" ht="30" customHeight="1"/>
    <row r="26" spans="3:11" ht="30" customHeight="1"/>
    <row r="27" spans="3:11" ht="30" customHeight="1"/>
    <row r="28" spans="3:11" ht="30" customHeight="1"/>
    <row r="29" spans="3:11" ht="30" customHeight="1"/>
    <row r="30" spans="3:11" ht="30" customHeight="1"/>
    <row r="31" spans="3:11" ht="30" customHeight="1"/>
    <row r="32" spans="3:11" ht="30" customHeight="1"/>
    <row r="33" spans="3:3" ht="30" customHeight="1">
      <c r="C33" s="27" t="s">
        <v>149</v>
      </c>
    </row>
    <row r="34" spans="3:3" ht="30" customHeight="1"/>
    <row r="35" spans="3:3" ht="30" customHeight="1"/>
    <row r="36" spans="3:3" ht="30" customHeight="1"/>
    <row r="37" spans="3:3" ht="30" customHeight="1"/>
    <row r="38" spans="3:3" ht="30" customHeight="1"/>
    <row r="39" spans="3:3" ht="30" customHeight="1"/>
    <row r="40" spans="3:3" ht="30" customHeight="1"/>
    <row r="41" spans="3:3" ht="30" customHeight="1"/>
    <row r="42" spans="3:3" ht="30" customHeight="1">
      <c r="C42" s="27" t="s">
        <v>150</v>
      </c>
    </row>
    <row r="43" spans="3:3" ht="30" customHeight="1"/>
    <row r="44" spans="3:3" ht="30" customHeight="1"/>
    <row r="45" spans="3:3" ht="30" customHeight="1"/>
    <row r="46" spans="3:3" ht="30" customHeight="1"/>
    <row r="47" spans="3:3" ht="30" customHeight="1"/>
    <row r="48" spans="3:3" ht="30" customHeight="1"/>
    <row r="49" spans="3:3" ht="30" customHeight="1"/>
    <row r="50" spans="3:3" ht="30" customHeight="1"/>
    <row r="51" spans="3:3" ht="30" customHeight="1">
      <c r="C51" s="27"/>
    </row>
    <row r="52" spans="3:3" ht="30" customHeight="1"/>
    <row r="53" spans="3:3" ht="30" customHeight="1"/>
    <row r="54" spans="3:3" ht="30" customHeight="1"/>
    <row r="55" spans="3:3" ht="30" customHeight="1"/>
    <row r="56" spans="3:3" ht="30" customHeight="1"/>
    <row r="57" spans="3:3" ht="30" customHeight="1"/>
    <row r="58" spans="3:3" ht="30" customHeight="1"/>
    <row r="59" spans="3:3" ht="30" customHeight="1"/>
    <row r="60" spans="3:3" ht="30" customHeight="1"/>
    <row r="61" spans="3:3" ht="30" customHeight="1"/>
    <row r="62" spans="3:3" ht="30" customHeight="1"/>
    <row r="63" spans="3:3" ht="30" customHeight="1"/>
    <row r="64" spans="3:3" ht="30" customHeight="1"/>
    <row r="65" ht="30" customHeight="1"/>
    <row r="66" ht="30" customHeight="1"/>
    <row r="67" ht="30" customHeight="1"/>
    <row r="68" ht="30" customHeight="1"/>
    <row r="69" ht="30" customHeight="1"/>
    <row r="70" ht="30" customHeight="1"/>
    <row r="71" ht="30" customHeight="1"/>
    <row r="72" ht="30" customHeight="1"/>
    <row r="73" ht="30" customHeight="1"/>
    <row r="74" ht="30" customHeight="1"/>
    <row r="75" ht="30" customHeight="1"/>
    <row r="76" ht="30" customHeight="1"/>
    <row r="77" ht="30" customHeight="1"/>
    <row r="78" ht="30" customHeight="1"/>
    <row r="79" ht="30" customHeight="1"/>
    <row r="80" ht="30" customHeight="1"/>
    <row r="81" ht="30" customHeight="1"/>
    <row r="82" ht="30" customHeight="1"/>
    <row r="83" ht="30" customHeight="1"/>
    <row r="84" ht="30" customHeight="1"/>
    <row r="85" ht="30" customHeight="1"/>
    <row r="86" ht="30" customHeight="1"/>
    <row r="87" ht="30" customHeight="1"/>
    <row r="88" ht="30" customHeight="1"/>
    <row r="89" ht="30" customHeight="1"/>
    <row r="90" ht="30" customHeight="1"/>
    <row r="91" ht="30" customHeight="1"/>
    <row r="92" ht="30" customHeight="1"/>
    <row r="93" ht="30" customHeight="1"/>
    <row r="94"/>
    <row r="95"/>
    <row r="96"/>
    <row r="97"/>
    <row r="98"/>
    <row r="99"/>
    <row r="100"/>
    <row r="101"/>
    <row r="102"/>
  </sheetData>
  <sheetProtection selectLockedCells="1"/>
  <pageMargins left="0.511811024" right="0.511811024" top="0.78740157499999996" bottom="0.78740157499999996" header="0.31496062000000002" footer="0.31496062000000002"/>
  <drawing r:id="rId1"/>
</worksheet>
</file>

<file path=xl/worksheets/sheet5.xml><?xml version="1.0" encoding="utf-8"?>
<worksheet xmlns="http://schemas.openxmlformats.org/spreadsheetml/2006/main" xmlns:r="http://schemas.openxmlformats.org/officeDocument/2006/relationships">
  <sheetPr codeName="Plan33">
    <pageSetUpPr fitToPage="1"/>
  </sheetPr>
  <dimension ref="A1:Y105"/>
  <sheetViews>
    <sheetView showGridLines="0" zoomScale="90" zoomScaleNormal="90" workbookViewId="0">
      <selection activeCell="B1" sqref="B1"/>
    </sheetView>
  </sheetViews>
  <sheetFormatPr defaultRowHeight="15" zeroHeight="1"/>
  <cols>
    <col min="1" max="1" width="27.7109375" style="1" customWidth="1"/>
    <col min="2" max="2" width="3.85546875" customWidth="1"/>
    <col min="3" max="3" width="27.5703125" customWidth="1"/>
    <col min="4" max="15" width="13.7109375" customWidth="1"/>
    <col min="16" max="16" width="13.85546875" bestFit="1" customWidth="1"/>
  </cols>
  <sheetData>
    <row r="1" spans="1:25" s="98" customFormat="1" ht="33.950000000000003" customHeight="1">
      <c r="A1" s="187"/>
      <c r="C1" s="102" t="s">
        <v>21</v>
      </c>
    </row>
    <row r="2" spans="1:25" s="98" customFormat="1" ht="21.6" customHeight="1">
      <c r="A2" s="187"/>
    </row>
    <row r="3" spans="1:25" s="98" customFormat="1" ht="21.6" customHeight="1">
      <c r="A3" s="187"/>
    </row>
    <row r="4" spans="1:25" ht="30" customHeight="1"/>
    <row r="5" spans="1:25" s="38" customFormat="1" ht="50.25" customHeight="1">
      <c r="A5" s="42"/>
      <c r="C5" s="508" t="s">
        <v>612</v>
      </c>
      <c r="D5" s="508"/>
      <c r="E5" s="508"/>
      <c r="F5" s="508"/>
      <c r="G5" s="508"/>
      <c r="H5" s="508"/>
      <c r="I5" s="508"/>
      <c r="J5" s="508"/>
      <c r="K5" s="508"/>
      <c r="L5" s="508"/>
      <c r="M5" s="508"/>
      <c r="Q5" s="43"/>
      <c r="R5" s="43"/>
      <c r="S5" s="43"/>
      <c r="T5" s="43"/>
      <c r="U5" s="43"/>
      <c r="V5" s="43"/>
      <c r="W5" s="43"/>
      <c r="X5" s="43"/>
      <c r="Y5" s="43"/>
    </row>
    <row r="6" spans="1:25" s="44" customFormat="1" ht="69.75" customHeight="1">
      <c r="A6" s="1"/>
      <c r="B6"/>
      <c r="C6" s="509" t="s">
        <v>613</v>
      </c>
      <c r="D6" s="509"/>
      <c r="E6" s="509"/>
      <c r="F6" s="509"/>
      <c r="G6" s="509"/>
      <c r="H6" s="509"/>
      <c r="I6" s="509"/>
      <c r="J6" s="509"/>
      <c r="K6" s="509"/>
      <c r="L6" s="509"/>
      <c r="M6" s="509"/>
      <c r="N6" s="509"/>
      <c r="O6" s="39"/>
      <c r="P6" s="39"/>
      <c r="Q6" s="45"/>
      <c r="R6" s="45"/>
      <c r="S6" s="45"/>
      <c r="T6" s="45"/>
      <c r="U6" s="45"/>
      <c r="V6" s="45"/>
      <c r="W6" s="45"/>
      <c r="X6" s="45"/>
      <c r="Y6" s="45"/>
    </row>
    <row r="7" spans="1:25" ht="6.75" customHeight="1">
      <c r="F7" s="40"/>
      <c r="Q7" s="28"/>
      <c r="R7" s="28"/>
      <c r="S7" s="28"/>
      <c r="T7" s="28"/>
      <c r="U7" s="28"/>
      <c r="V7" s="28"/>
      <c r="W7" s="28"/>
      <c r="X7" s="28"/>
      <c r="Y7" s="28"/>
    </row>
    <row r="8" spans="1:25" ht="6.75" customHeight="1">
      <c r="Q8" s="28"/>
      <c r="R8" s="28"/>
      <c r="S8" s="28"/>
      <c r="T8" s="28"/>
      <c r="U8" s="28"/>
      <c r="V8" s="28"/>
      <c r="W8" s="28"/>
      <c r="X8" s="28"/>
      <c r="Y8" s="28"/>
    </row>
    <row r="9" spans="1:25" ht="38.25" customHeight="1">
      <c r="Q9" s="28"/>
      <c r="R9" s="28"/>
      <c r="S9" s="28"/>
      <c r="T9" s="28"/>
      <c r="U9" s="28"/>
      <c r="V9" s="28"/>
      <c r="W9" s="28"/>
      <c r="X9" s="28"/>
      <c r="Y9" s="28"/>
    </row>
    <row r="10" spans="1:25" ht="45" customHeight="1">
      <c r="C10" s="190" t="s">
        <v>615</v>
      </c>
      <c r="D10" s="190"/>
      <c r="E10" s="190"/>
      <c r="F10" s="190"/>
      <c r="G10" s="190"/>
      <c r="H10" s="190"/>
      <c r="I10" s="190"/>
      <c r="J10" s="190"/>
      <c r="K10" s="190"/>
      <c r="L10" s="190"/>
      <c r="M10" s="190"/>
      <c r="N10" s="190"/>
      <c r="O10" s="190"/>
      <c r="P10" s="190"/>
      <c r="Q10" s="28"/>
      <c r="R10" s="28"/>
      <c r="S10" s="28"/>
      <c r="T10" s="28"/>
      <c r="U10" s="28"/>
      <c r="V10" s="28"/>
      <c r="W10" s="28"/>
      <c r="X10" s="28"/>
      <c r="Y10" s="28"/>
    </row>
    <row r="11" spans="1:25" ht="45" customHeight="1">
      <c r="C11" s="190" t="s">
        <v>614</v>
      </c>
      <c r="D11" s="190"/>
      <c r="E11" s="190"/>
      <c r="F11" s="190"/>
      <c r="G11" s="190"/>
      <c r="H11" s="190"/>
      <c r="I11" s="190"/>
      <c r="J11" s="190"/>
      <c r="K11" s="190"/>
      <c r="L11" s="190"/>
      <c r="M11" s="190"/>
      <c r="N11" s="190"/>
      <c r="O11" s="190"/>
      <c r="P11" s="190"/>
      <c r="Q11" s="28"/>
      <c r="R11" s="28"/>
      <c r="S11" s="28"/>
      <c r="T11" s="28"/>
      <c r="U11" s="28"/>
      <c r="V11" s="28"/>
      <c r="W11" s="28"/>
      <c r="X11" s="28"/>
      <c r="Y11" s="28"/>
    </row>
    <row r="12" spans="1:25" ht="45" customHeight="1">
      <c r="C12" s="190"/>
      <c r="D12" s="190"/>
      <c r="E12" s="190"/>
      <c r="F12" s="190"/>
      <c r="G12" s="190"/>
      <c r="H12" s="190"/>
      <c r="I12" s="190"/>
      <c r="J12" s="190"/>
      <c r="K12" s="190"/>
      <c r="L12" s="190"/>
      <c r="M12" s="190"/>
      <c r="N12" s="190"/>
      <c r="O12" s="190"/>
      <c r="P12" s="190"/>
      <c r="Q12" s="28"/>
      <c r="R12" s="28"/>
      <c r="S12" s="28"/>
      <c r="T12" s="28"/>
      <c r="U12" s="28"/>
      <c r="V12" s="28"/>
      <c r="W12" s="28"/>
      <c r="X12" s="28"/>
      <c r="Y12" s="28"/>
    </row>
    <row r="13" spans="1:25" s="345" customFormat="1" ht="30" customHeight="1">
      <c r="A13" s="344"/>
      <c r="C13" s="346" t="s">
        <v>1041</v>
      </c>
      <c r="D13" s="346"/>
      <c r="E13" s="346"/>
      <c r="F13" s="346"/>
      <c r="G13" s="346"/>
      <c r="H13" s="346"/>
      <c r="I13" s="346"/>
      <c r="J13" s="346"/>
      <c r="K13" s="346"/>
      <c r="L13" s="346"/>
      <c r="M13" s="346"/>
      <c r="N13" s="346"/>
      <c r="O13" s="346"/>
      <c r="P13" s="346"/>
      <c r="Q13" s="347"/>
      <c r="R13" s="347"/>
      <c r="S13" s="347"/>
      <c r="T13" s="347"/>
      <c r="U13" s="347"/>
      <c r="V13" s="347"/>
      <c r="W13" s="347"/>
      <c r="X13" s="347"/>
      <c r="Y13" s="347"/>
    </row>
    <row r="14" spans="1:25" ht="22.5" customHeight="1">
      <c r="C14" s="41"/>
      <c r="D14" s="41"/>
      <c r="E14" s="41"/>
      <c r="F14" s="41"/>
      <c r="G14" s="41"/>
      <c r="H14" s="41"/>
      <c r="I14" s="41"/>
      <c r="J14" s="41"/>
      <c r="K14" s="41"/>
      <c r="L14" s="41"/>
      <c r="M14" s="41"/>
      <c r="N14" s="41"/>
      <c r="O14" s="41"/>
      <c r="P14" s="41"/>
      <c r="Q14" s="28"/>
      <c r="R14" s="28"/>
      <c r="S14" s="28"/>
      <c r="T14" s="28"/>
      <c r="U14" s="28"/>
      <c r="V14" s="28"/>
      <c r="W14" s="28"/>
      <c r="X14" s="28"/>
      <c r="Y14" s="28"/>
    </row>
    <row r="15" spans="1:25" ht="22.5" customHeight="1">
      <c r="C15" s="329"/>
      <c r="D15" s="330" t="str">
        <f>Resul!D5</f>
        <v>Jan</v>
      </c>
      <c r="E15" s="330" t="str">
        <f>Resul!E5</f>
        <v>Fev</v>
      </c>
      <c r="F15" s="330" t="str">
        <f>Resul!F5</f>
        <v>Mar</v>
      </c>
      <c r="G15" s="330" t="str">
        <f>Resul!G5</f>
        <v>Abr</v>
      </c>
      <c r="H15" s="330" t="str">
        <f>Resul!H5</f>
        <v>Mai</v>
      </c>
      <c r="I15" s="330" t="str">
        <f>Resul!I5</f>
        <v>Jun</v>
      </c>
      <c r="J15" s="330" t="str">
        <f>Resul!J5</f>
        <v>Jul</v>
      </c>
      <c r="K15" s="330" t="str">
        <f>Resul!K5</f>
        <v>Ago</v>
      </c>
      <c r="L15" s="330" t="str">
        <f>Resul!L5</f>
        <v>Set</v>
      </c>
      <c r="M15" s="330" t="str">
        <f>Resul!M5</f>
        <v>Out</v>
      </c>
      <c r="N15" s="330" t="str">
        <f>Resul!N5</f>
        <v>Nov</v>
      </c>
      <c r="O15" s="330" t="str">
        <f>Resul!O5</f>
        <v>Dez</v>
      </c>
      <c r="P15" s="330" t="str">
        <f>Resul!P5</f>
        <v>Total</v>
      </c>
      <c r="Q15" s="28"/>
      <c r="R15" s="28"/>
      <c r="S15" s="28"/>
      <c r="T15" s="28"/>
      <c r="U15" s="28"/>
      <c r="V15" s="28"/>
      <c r="W15" s="28"/>
      <c r="X15" s="28"/>
      <c r="Y15" s="28"/>
    </row>
    <row r="16" spans="1:25" s="41" customFormat="1" ht="22.5" customHeight="1">
      <c r="A16" s="1"/>
      <c r="B16" s="346"/>
      <c r="C16" s="331" t="str">
        <f>Resul!C6</f>
        <v>Receita Bruta Mensal</v>
      </c>
      <c r="D16" s="332">
        <f>Resul!D6</f>
        <v>0</v>
      </c>
      <c r="E16" s="332">
        <f>Resul!E6</f>
        <v>0</v>
      </c>
      <c r="F16" s="332">
        <f>Resul!F6</f>
        <v>0</v>
      </c>
      <c r="G16" s="332">
        <f>Resul!G6</f>
        <v>0</v>
      </c>
      <c r="H16" s="332">
        <f>Resul!H6</f>
        <v>0</v>
      </c>
      <c r="I16" s="332">
        <f>Resul!I6</f>
        <v>0</v>
      </c>
      <c r="J16" s="332">
        <f>Resul!J6</f>
        <v>0</v>
      </c>
      <c r="K16" s="332">
        <f>Resul!K6</f>
        <v>0</v>
      </c>
      <c r="L16" s="332">
        <f>Resul!L6</f>
        <v>0</v>
      </c>
      <c r="M16" s="332">
        <f>Resul!M6</f>
        <v>0</v>
      </c>
      <c r="N16" s="332">
        <f>Resul!N6</f>
        <v>0</v>
      </c>
      <c r="O16" s="332">
        <f>Resul!O6</f>
        <v>0</v>
      </c>
      <c r="P16" s="332">
        <f>Resul!P6</f>
        <v>0</v>
      </c>
      <c r="Q16" s="46"/>
      <c r="R16" s="46"/>
      <c r="S16" s="46"/>
      <c r="T16" s="46"/>
      <c r="U16" s="46"/>
      <c r="V16" s="46"/>
      <c r="W16" s="46"/>
      <c r="X16" s="46"/>
      <c r="Y16" s="46"/>
    </row>
    <row r="17" spans="3:25" ht="22.5" customHeight="1">
      <c r="C17" s="333" t="str">
        <f>Resul!C7</f>
        <v>Encargos e Impostos</v>
      </c>
      <c r="D17" s="334">
        <f ca="1">Resul!D7</f>
        <v>0</v>
      </c>
      <c r="E17" s="334">
        <f ca="1">Resul!E7</f>
        <v>0</v>
      </c>
      <c r="F17" s="334">
        <f ca="1">Resul!F7</f>
        <v>0</v>
      </c>
      <c r="G17" s="334">
        <f ca="1">Resul!G7</f>
        <v>0</v>
      </c>
      <c r="H17" s="334">
        <f ca="1">Resul!H7</f>
        <v>0</v>
      </c>
      <c r="I17" s="334">
        <f ca="1">Resul!I7</f>
        <v>0</v>
      </c>
      <c r="J17" s="334">
        <f ca="1">Resul!J7</f>
        <v>0</v>
      </c>
      <c r="K17" s="334">
        <f ca="1">Resul!K7</f>
        <v>0</v>
      </c>
      <c r="L17" s="334">
        <f ca="1">Resul!L7</f>
        <v>0</v>
      </c>
      <c r="M17" s="334">
        <f ca="1">Resul!M7</f>
        <v>0</v>
      </c>
      <c r="N17" s="334">
        <f ca="1">Resul!N7</f>
        <v>0</v>
      </c>
      <c r="O17" s="334">
        <f ca="1">Resul!O7</f>
        <v>0</v>
      </c>
      <c r="P17" s="334">
        <f ca="1">Resul!P7</f>
        <v>0</v>
      </c>
      <c r="Q17" s="28"/>
      <c r="R17" s="28"/>
      <c r="S17" s="28"/>
      <c r="T17" s="28"/>
      <c r="U17" s="28"/>
      <c r="V17" s="28"/>
      <c r="W17" s="28"/>
      <c r="X17" s="28"/>
      <c r="Y17" s="28"/>
    </row>
    <row r="18" spans="3:25" ht="22.5" customHeight="1">
      <c r="C18" s="335" t="str">
        <f>Resul!C8</f>
        <v>FGTS</v>
      </c>
      <c r="D18" s="332">
        <f ca="1">Resul!D8</f>
        <v>0</v>
      </c>
      <c r="E18" s="332">
        <f ca="1">Resul!E8</f>
        <v>0</v>
      </c>
      <c r="F18" s="332">
        <f ca="1">Resul!F8</f>
        <v>0</v>
      </c>
      <c r="G18" s="332">
        <f ca="1">Resul!G8</f>
        <v>0</v>
      </c>
      <c r="H18" s="332">
        <f ca="1">Resul!H8</f>
        <v>0</v>
      </c>
      <c r="I18" s="332">
        <f ca="1">Resul!I8</f>
        <v>0</v>
      </c>
      <c r="J18" s="332">
        <f ca="1">Resul!J8</f>
        <v>0</v>
      </c>
      <c r="K18" s="332">
        <f ca="1">Resul!K8</f>
        <v>0</v>
      </c>
      <c r="L18" s="332">
        <f ca="1">Resul!L8</f>
        <v>0</v>
      </c>
      <c r="M18" s="332">
        <f ca="1">Resul!M8</f>
        <v>0</v>
      </c>
      <c r="N18" s="332">
        <f ca="1">Resul!N8</f>
        <v>0</v>
      </c>
      <c r="O18" s="332">
        <f ca="1">Resul!O8</f>
        <v>0</v>
      </c>
      <c r="P18" s="332">
        <f ca="1">Resul!P8</f>
        <v>0</v>
      </c>
      <c r="Q18" s="28"/>
      <c r="R18" s="28"/>
      <c r="S18" s="28"/>
      <c r="T18" s="28"/>
      <c r="U18" s="28"/>
      <c r="V18" s="28"/>
      <c r="W18" s="28"/>
      <c r="X18" s="28"/>
      <c r="Y18" s="28"/>
    </row>
    <row r="19" spans="3:25" ht="22.5" customHeight="1">
      <c r="C19" s="335" t="str">
        <f>Resul!C9</f>
        <v>INSS</v>
      </c>
      <c r="D19" s="332">
        <f ca="1">Resul!D9</f>
        <v>0</v>
      </c>
      <c r="E19" s="332">
        <f ca="1">Resul!E9</f>
        <v>0</v>
      </c>
      <c r="F19" s="332">
        <f ca="1">Resul!F9</f>
        <v>0</v>
      </c>
      <c r="G19" s="332">
        <f ca="1">Resul!G9</f>
        <v>0</v>
      </c>
      <c r="H19" s="332">
        <f ca="1">Resul!H9</f>
        <v>0</v>
      </c>
      <c r="I19" s="332">
        <f ca="1">Resul!I9</f>
        <v>0</v>
      </c>
      <c r="J19" s="332">
        <f ca="1">Resul!J9</f>
        <v>0</v>
      </c>
      <c r="K19" s="332">
        <f ca="1">Resul!K9</f>
        <v>0</v>
      </c>
      <c r="L19" s="332">
        <f ca="1">Resul!L9</f>
        <v>0</v>
      </c>
      <c r="M19" s="332">
        <f ca="1">Resul!M9</f>
        <v>0</v>
      </c>
      <c r="N19" s="332">
        <f ca="1">Resul!N9</f>
        <v>0</v>
      </c>
      <c r="O19" s="332">
        <f ca="1">Resul!O9</f>
        <v>0</v>
      </c>
      <c r="P19" s="332">
        <f ca="1">Resul!P9</f>
        <v>0</v>
      </c>
      <c r="Q19" s="28"/>
      <c r="R19" s="28"/>
      <c r="S19" s="28"/>
      <c r="T19" s="28"/>
      <c r="U19" s="28"/>
      <c r="V19" s="28"/>
      <c r="W19" s="28"/>
      <c r="X19" s="28"/>
      <c r="Y19" s="28"/>
    </row>
    <row r="20" spans="3:25" ht="22.5" customHeight="1">
      <c r="C20" s="335" t="str">
        <f>Resul!C10</f>
        <v>IRRF</v>
      </c>
      <c r="D20" s="332">
        <f ca="1">Resul!D10</f>
        <v>0</v>
      </c>
      <c r="E20" s="332">
        <f ca="1">Resul!E10</f>
        <v>0</v>
      </c>
      <c r="F20" s="332">
        <f ca="1">Resul!F10</f>
        <v>0</v>
      </c>
      <c r="G20" s="332">
        <f ca="1">Resul!G10</f>
        <v>0</v>
      </c>
      <c r="H20" s="332">
        <f ca="1">Resul!H10</f>
        <v>0</v>
      </c>
      <c r="I20" s="332">
        <f ca="1">Resul!I10</f>
        <v>0</v>
      </c>
      <c r="J20" s="332">
        <f ca="1">Resul!J10</f>
        <v>0</v>
      </c>
      <c r="K20" s="332">
        <f ca="1">Resul!K10</f>
        <v>0</v>
      </c>
      <c r="L20" s="332">
        <f ca="1">Resul!L10</f>
        <v>0</v>
      </c>
      <c r="M20" s="332">
        <f ca="1">Resul!M10</f>
        <v>0</v>
      </c>
      <c r="N20" s="332">
        <f ca="1">Resul!N10</f>
        <v>0</v>
      </c>
      <c r="O20" s="332">
        <f ca="1">Resul!O10</f>
        <v>0</v>
      </c>
      <c r="P20" s="332">
        <f ca="1">Resul!P10</f>
        <v>0</v>
      </c>
      <c r="Q20" s="28"/>
      <c r="R20" s="28"/>
      <c r="S20" s="28"/>
      <c r="T20" s="28"/>
      <c r="U20" s="28"/>
      <c r="V20" s="28"/>
      <c r="W20" s="28"/>
      <c r="X20" s="28"/>
      <c r="Y20" s="28"/>
    </row>
    <row r="21" spans="3:25" ht="22.5" customHeight="1">
      <c r="C21" s="333" t="str">
        <f>Resul!C11</f>
        <v>Hora Extra</v>
      </c>
      <c r="D21" s="334">
        <f>Resul!D11</f>
        <v>0</v>
      </c>
      <c r="E21" s="334">
        <f ca="1">Resul!E11</f>
        <v>0</v>
      </c>
      <c r="F21" s="334">
        <f ca="1">Resul!F11</f>
        <v>0</v>
      </c>
      <c r="G21" s="334">
        <f ca="1">Resul!G11</f>
        <v>0</v>
      </c>
      <c r="H21" s="334">
        <f ca="1">Resul!H11</f>
        <v>0</v>
      </c>
      <c r="I21" s="334">
        <f ca="1">Resul!I11</f>
        <v>0</v>
      </c>
      <c r="J21" s="334">
        <f ca="1">Resul!J11</f>
        <v>0</v>
      </c>
      <c r="K21" s="334">
        <f ca="1">Resul!K11</f>
        <v>0</v>
      </c>
      <c r="L21" s="334">
        <f ca="1">Resul!L11</f>
        <v>0</v>
      </c>
      <c r="M21" s="334">
        <f ca="1">Resul!M11</f>
        <v>0</v>
      </c>
      <c r="N21" s="334">
        <f ca="1">Resul!N11</f>
        <v>0</v>
      </c>
      <c r="O21" s="334">
        <f ca="1">Resul!O11</f>
        <v>0</v>
      </c>
      <c r="P21" s="334">
        <f ca="1">Resul!P11</f>
        <v>0</v>
      </c>
      <c r="Q21" s="28"/>
      <c r="R21" s="28"/>
      <c r="S21" s="28"/>
      <c r="T21" s="28"/>
      <c r="U21" s="28"/>
      <c r="V21" s="28"/>
      <c r="W21" s="28"/>
      <c r="X21" s="28"/>
      <c r="Y21" s="28"/>
    </row>
    <row r="22" spans="3:25" ht="22.5" customHeight="1">
      <c r="C22" s="335" t="str">
        <f>Resul!C12</f>
        <v>Dia de Semana</v>
      </c>
      <c r="D22" s="332">
        <f>Resul!D12</f>
        <v>0</v>
      </c>
      <c r="E22" s="332">
        <f ca="1">Resul!E12</f>
        <v>0</v>
      </c>
      <c r="F22" s="332">
        <f ca="1">Resul!F12</f>
        <v>0</v>
      </c>
      <c r="G22" s="332">
        <f ca="1">Resul!G12</f>
        <v>0</v>
      </c>
      <c r="H22" s="332">
        <f ca="1">Resul!H12</f>
        <v>0</v>
      </c>
      <c r="I22" s="332">
        <f ca="1">Resul!I12</f>
        <v>0</v>
      </c>
      <c r="J22" s="332">
        <f ca="1">Resul!J12</f>
        <v>0</v>
      </c>
      <c r="K22" s="332">
        <f ca="1">Resul!K12</f>
        <v>0</v>
      </c>
      <c r="L22" s="332">
        <f ca="1">Resul!L12</f>
        <v>0</v>
      </c>
      <c r="M22" s="332">
        <f ca="1">Resul!M12</f>
        <v>0</v>
      </c>
      <c r="N22" s="332">
        <f ca="1">Resul!N12</f>
        <v>0</v>
      </c>
      <c r="O22" s="332">
        <f ca="1">Resul!O12</f>
        <v>0</v>
      </c>
      <c r="P22" s="332">
        <f ca="1">Resul!P12</f>
        <v>0</v>
      </c>
      <c r="Q22" s="28"/>
      <c r="R22" s="28"/>
      <c r="S22" s="28"/>
      <c r="T22" s="28"/>
      <c r="U22" s="28"/>
      <c r="V22" s="28"/>
      <c r="W22" s="28"/>
      <c r="X22" s="28"/>
      <c r="Y22" s="28"/>
    </row>
    <row r="23" spans="3:25" ht="22.5" customHeight="1">
      <c r="C23" s="335" t="str">
        <f>Resul!C13</f>
        <v>Norturno</v>
      </c>
      <c r="D23" s="332">
        <f>Resul!D13</f>
        <v>0</v>
      </c>
      <c r="E23" s="332">
        <f ca="1">Resul!E13</f>
        <v>0</v>
      </c>
      <c r="F23" s="332">
        <f ca="1">Resul!F13</f>
        <v>0</v>
      </c>
      <c r="G23" s="332">
        <f ca="1">Resul!G13</f>
        <v>0</v>
      </c>
      <c r="H23" s="332">
        <f ca="1">Resul!H13</f>
        <v>0</v>
      </c>
      <c r="I23" s="332">
        <f ca="1">Resul!I13</f>
        <v>0</v>
      </c>
      <c r="J23" s="332">
        <f ca="1">Resul!J13</f>
        <v>0</v>
      </c>
      <c r="K23" s="332">
        <f ca="1">Resul!K13</f>
        <v>0</v>
      </c>
      <c r="L23" s="332">
        <f ca="1">Resul!L13</f>
        <v>0</v>
      </c>
      <c r="M23" s="332">
        <f ca="1">Resul!M13</f>
        <v>0</v>
      </c>
      <c r="N23" s="332">
        <f ca="1">Resul!N13</f>
        <v>0</v>
      </c>
      <c r="O23" s="332">
        <f ca="1">Resul!O13</f>
        <v>0</v>
      </c>
      <c r="P23" s="332">
        <f ca="1">Resul!P13</f>
        <v>0</v>
      </c>
      <c r="Q23" s="28"/>
      <c r="R23" s="28"/>
      <c r="S23" s="28"/>
      <c r="T23" s="28"/>
      <c r="U23" s="28"/>
      <c r="V23" s="28"/>
      <c r="W23" s="28"/>
      <c r="X23" s="28"/>
      <c r="Y23" s="28"/>
    </row>
    <row r="24" spans="3:25" ht="22.5" customHeight="1">
      <c r="C24" s="335" t="str">
        <f>Resul!C14</f>
        <v>Feriado/DSR</v>
      </c>
      <c r="D24" s="332">
        <f>Resul!D14</f>
        <v>0</v>
      </c>
      <c r="E24" s="332">
        <f ca="1">Resul!E14</f>
        <v>0</v>
      </c>
      <c r="F24" s="332">
        <f ca="1">Resul!F14</f>
        <v>0</v>
      </c>
      <c r="G24" s="332">
        <f ca="1">Resul!G14</f>
        <v>0</v>
      </c>
      <c r="H24" s="332">
        <f ca="1">Resul!H14</f>
        <v>0</v>
      </c>
      <c r="I24" s="332">
        <f ca="1">Resul!I14</f>
        <v>0</v>
      </c>
      <c r="J24" s="332">
        <f ca="1">Resul!J14</f>
        <v>0</v>
      </c>
      <c r="K24" s="332">
        <f ca="1">Resul!K14</f>
        <v>0</v>
      </c>
      <c r="L24" s="332">
        <f ca="1">Resul!L14</f>
        <v>0</v>
      </c>
      <c r="M24" s="332">
        <f ca="1">Resul!M14</f>
        <v>0</v>
      </c>
      <c r="N24" s="332">
        <f ca="1">Resul!N14</f>
        <v>0</v>
      </c>
      <c r="O24" s="332">
        <f ca="1">Resul!O14</f>
        <v>0</v>
      </c>
      <c r="P24" s="332">
        <f ca="1">Resul!P14</f>
        <v>0</v>
      </c>
      <c r="Q24" s="28"/>
      <c r="R24" s="28"/>
      <c r="S24" s="28"/>
      <c r="T24" s="28"/>
      <c r="U24" s="28"/>
      <c r="V24" s="28"/>
      <c r="W24" s="28"/>
      <c r="X24" s="28"/>
      <c r="Y24" s="28"/>
    </row>
    <row r="25" spans="3:25" ht="22.5" customHeight="1">
      <c r="C25" s="335" t="str">
        <f>Resul!C15</f>
        <v>Intrajornada</v>
      </c>
      <c r="D25" s="332">
        <f>Resul!D15</f>
        <v>0</v>
      </c>
      <c r="E25" s="332">
        <f ca="1">Resul!E15</f>
        <v>0</v>
      </c>
      <c r="F25" s="332">
        <f ca="1">Resul!F15</f>
        <v>0</v>
      </c>
      <c r="G25" s="332">
        <f ca="1">Resul!G15</f>
        <v>0</v>
      </c>
      <c r="H25" s="332">
        <f ca="1">Resul!H15</f>
        <v>0</v>
      </c>
      <c r="I25" s="332">
        <f ca="1">Resul!I15</f>
        <v>0</v>
      </c>
      <c r="J25" s="332">
        <f ca="1">Resul!J15</f>
        <v>0</v>
      </c>
      <c r="K25" s="332">
        <f ca="1">Resul!K15</f>
        <v>0</v>
      </c>
      <c r="L25" s="332">
        <f ca="1">Resul!L15</f>
        <v>0</v>
      </c>
      <c r="M25" s="332">
        <f ca="1">Resul!M15</f>
        <v>0</v>
      </c>
      <c r="N25" s="332">
        <f ca="1">Resul!N15</f>
        <v>0</v>
      </c>
      <c r="O25" s="332">
        <f ca="1">Resul!O15</f>
        <v>0</v>
      </c>
      <c r="P25" s="332">
        <f ca="1">Resul!P15</f>
        <v>0</v>
      </c>
      <c r="Q25" s="28"/>
      <c r="R25" s="28"/>
      <c r="S25" s="28"/>
      <c r="T25" s="28"/>
      <c r="U25" s="28"/>
      <c r="V25" s="28"/>
      <c r="W25" s="28"/>
      <c r="X25" s="28"/>
      <c r="Y25" s="28"/>
    </row>
    <row r="26" spans="3:25" ht="22.5" customHeight="1">
      <c r="C26" s="335" t="str">
        <f>Resul!C16</f>
        <v>Interjornada</v>
      </c>
      <c r="D26" s="332">
        <f>Resul!D16</f>
        <v>0</v>
      </c>
      <c r="E26" s="332">
        <f ca="1">Resul!E16</f>
        <v>0</v>
      </c>
      <c r="F26" s="332">
        <f ca="1">Resul!F16</f>
        <v>0</v>
      </c>
      <c r="G26" s="332">
        <f ca="1">Resul!G16</f>
        <v>0</v>
      </c>
      <c r="H26" s="332">
        <f ca="1">Resul!H16</f>
        <v>0</v>
      </c>
      <c r="I26" s="332">
        <f ca="1">Resul!I16</f>
        <v>0</v>
      </c>
      <c r="J26" s="332">
        <f ca="1">Resul!J16</f>
        <v>0</v>
      </c>
      <c r="K26" s="332">
        <f ca="1">Resul!K16</f>
        <v>0</v>
      </c>
      <c r="L26" s="332">
        <f ca="1">Resul!L16</f>
        <v>0</v>
      </c>
      <c r="M26" s="332">
        <f ca="1">Resul!M16</f>
        <v>0</v>
      </c>
      <c r="N26" s="332">
        <f ca="1">Resul!N16</f>
        <v>0</v>
      </c>
      <c r="O26" s="332">
        <f ca="1">Resul!O16</f>
        <v>0</v>
      </c>
      <c r="P26" s="332">
        <f ca="1">Resul!P16</f>
        <v>0</v>
      </c>
      <c r="Q26" s="28"/>
      <c r="R26" s="28"/>
      <c r="S26" s="28"/>
      <c r="T26" s="28"/>
      <c r="U26" s="28"/>
      <c r="V26" s="28"/>
      <c r="W26" s="28"/>
      <c r="X26" s="28"/>
      <c r="Y26" s="28"/>
    </row>
    <row r="27" spans="3:25" ht="22.5" customHeight="1">
      <c r="C27" s="333" t="str">
        <f>Resul!C17</f>
        <v>Salário, 13º Salário, Férias e Gratificações</v>
      </c>
      <c r="D27" s="334">
        <f ca="1">Resul!D17</f>
        <v>0</v>
      </c>
      <c r="E27" s="334">
        <f ca="1">Resul!E17</f>
        <v>0</v>
      </c>
      <c r="F27" s="334">
        <f ca="1">Resul!F17</f>
        <v>0</v>
      </c>
      <c r="G27" s="334">
        <f ca="1">Resul!G17</f>
        <v>0</v>
      </c>
      <c r="H27" s="334">
        <f ca="1">Resul!H17</f>
        <v>0</v>
      </c>
      <c r="I27" s="334">
        <f ca="1">Resul!I17</f>
        <v>0</v>
      </c>
      <c r="J27" s="334">
        <f ca="1">Resul!J17</f>
        <v>0</v>
      </c>
      <c r="K27" s="334">
        <f ca="1">Resul!K17</f>
        <v>0</v>
      </c>
      <c r="L27" s="334">
        <f ca="1">Resul!L17</f>
        <v>0</v>
      </c>
      <c r="M27" s="334">
        <f ca="1">Resul!M17</f>
        <v>0</v>
      </c>
      <c r="N27" s="334">
        <f ca="1">Resul!N17</f>
        <v>0</v>
      </c>
      <c r="O27" s="334">
        <f ca="1">Resul!O17</f>
        <v>0</v>
      </c>
      <c r="P27" s="334">
        <f ca="1">Resul!P17</f>
        <v>0</v>
      </c>
      <c r="Q27" s="28"/>
      <c r="R27" s="28"/>
      <c r="S27" s="28"/>
      <c r="T27" s="28"/>
      <c r="U27" s="28"/>
      <c r="V27" s="28"/>
      <c r="W27" s="28"/>
      <c r="X27" s="28"/>
      <c r="Y27" s="28"/>
    </row>
    <row r="28" spans="3:25" ht="22.5" customHeight="1">
      <c r="C28" s="335" t="str">
        <f>Resul!C18</f>
        <v>Salário Bruto</v>
      </c>
      <c r="D28" s="332">
        <f ca="1">Resul!D18</f>
        <v>0</v>
      </c>
      <c r="E28" s="332">
        <f ca="1">Resul!E18</f>
        <v>0</v>
      </c>
      <c r="F28" s="332">
        <f ca="1">Resul!F18</f>
        <v>0</v>
      </c>
      <c r="G28" s="332">
        <f ca="1">Resul!G18</f>
        <v>0</v>
      </c>
      <c r="H28" s="332">
        <f ca="1">Resul!H18</f>
        <v>0</v>
      </c>
      <c r="I28" s="332">
        <f ca="1">Resul!I18</f>
        <v>0</v>
      </c>
      <c r="J28" s="332">
        <f ca="1">Resul!J18</f>
        <v>0</v>
      </c>
      <c r="K28" s="332">
        <f ca="1">Resul!K18</f>
        <v>0</v>
      </c>
      <c r="L28" s="332">
        <f ca="1">Resul!L18</f>
        <v>0</v>
      </c>
      <c r="M28" s="332">
        <f ca="1">Resul!M18</f>
        <v>0</v>
      </c>
      <c r="N28" s="332">
        <f ca="1">Resul!N18</f>
        <v>0</v>
      </c>
      <c r="O28" s="332">
        <f ca="1">Resul!O18</f>
        <v>0</v>
      </c>
      <c r="P28" s="332">
        <f ca="1">Resul!P18</f>
        <v>0</v>
      </c>
      <c r="Q28" s="28"/>
      <c r="R28" s="28"/>
      <c r="S28" s="28"/>
      <c r="T28" s="28"/>
      <c r="U28" s="28"/>
      <c r="V28" s="28"/>
      <c r="W28" s="28"/>
      <c r="X28" s="28"/>
      <c r="Y28" s="28"/>
    </row>
    <row r="29" spans="3:25" ht="22.5" customHeight="1">
      <c r="C29" s="335" t="str">
        <f>Resul!C19</f>
        <v>13º Salário</v>
      </c>
      <c r="D29" s="332">
        <f>Resul!D19</f>
        <v>0</v>
      </c>
      <c r="E29" s="332">
        <f>Resul!E19</f>
        <v>0</v>
      </c>
      <c r="F29" s="332">
        <f>Resul!F19</f>
        <v>0</v>
      </c>
      <c r="G29" s="332">
        <f>Resul!G19</f>
        <v>0</v>
      </c>
      <c r="H29" s="332">
        <f>Resul!H19</f>
        <v>0</v>
      </c>
      <c r="I29" s="332">
        <f>Resul!I19</f>
        <v>0</v>
      </c>
      <c r="J29" s="332">
        <f>Resul!J19</f>
        <v>0</v>
      </c>
      <c r="K29" s="332">
        <f>Resul!K19</f>
        <v>0</v>
      </c>
      <c r="L29" s="332">
        <f>Resul!L19</f>
        <v>0</v>
      </c>
      <c r="M29" s="332">
        <f>Resul!M19</f>
        <v>0</v>
      </c>
      <c r="N29" s="332">
        <f ca="1">Resul!N19</f>
        <v>0</v>
      </c>
      <c r="O29" s="332">
        <f ca="1">Resul!O19</f>
        <v>0</v>
      </c>
      <c r="P29" s="332">
        <f ca="1">Resul!P19</f>
        <v>0</v>
      </c>
      <c r="Q29" s="28"/>
      <c r="R29" s="28"/>
      <c r="S29" s="28"/>
      <c r="T29" s="28"/>
      <c r="U29" s="28"/>
      <c r="V29" s="28"/>
      <c r="W29" s="28"/>
      <c r="X29" s="28"/>
      <c r="Y29" s="28"/>
    </row>
    <row r="30" spans="3:25" ht="22.5" customHeight="1">
      <c r="C30" s="335" t="str">
        <f>Resul!C20</f>
        <v>Férias</v>
      </c>
      <c r="D30" s="332">
        <f>Resul!D20</f>
        <v>0</v>
      </c>
      <c r="E30" s="332">
        <f>Resul!E20</f>
        <v>0</v>
      </c>
      <c r="F30" s="332">
        <f>Resul!F20</f>
        <v>0</v>
      </c>
      <c r="G30" s="332">
        <f>Resul!G20</f>
        <v>0</v>
      </c>
      <c r="H30" s="332">
        <f>Resul!H20</f>
        <v>0</v>
      </c>
      <c r="I30" s="332">
        <f>Resul!I20</f>
        <v>0</v>
      </c>
      <c r="J30" s="332">
        <f>Resul!J20</f>
        <v>0</v>
      </c>
      <c r="K30" s="332">
        <f>Resul!K20</f>
        <v>0</v>
      </c>
      <c r="L30" s="332">
        <f>Resul!L20</f>
        <v>0</v>
      </c>
      <c r="M30" s="332">
        <f>Resul!M20</f>
        <v>0</v>
      </c>
      <c r="N30" s="332">
        <f>Resul!N20</f>
        <v>0</v>
      </c>
      <c r="O30" s="332">
        <f>Resul!O20</f>
        <v>0</v>
      </c>
      <c r="P30" s="332">
        <f>Resul!P20</f>
        <v>0</v>
      </c>
      <c r="Q30" s="28"/>
      <c r="R30" s="28"/>
      <c r="S30" s="28"/>
      <c r="T30" s="28"/>
      <c r="U30" s="28"/>
      <c r="V30" s="28"/>
      <c r="W30" s="28"/>
      <c r="X30" s="28"/>
      <c r="Y30" s="28"/>
    </row>
    <row r="31" spans="3:25" ht="22.5" customHeight="1">
      <c r="C31" s="335" t="str">
        <f>Resul!C21</f>
        <v>Salário Família</v>
      </c>
      <c r="D31" s="332">
        <f ca="1">Resul!D21</f>
        <v>0</v>
      </c>
      <c r="E31" s="332">
        <f ca="1">Resul!E21</f>
        <v>0</v>
      </c>
      <c r="F31" s="332">
        <f ca="1">Resul!F21</f>
        <v>0</v>
      </c>
      <c r="G31" s="332">
        <f ca="1">Resul!G21</f>
        <v>0</v>
      </c>
      <c r="H31" s="332">
        <f ca="1">Resul!H21</f>
        <v>0</v>
      </c>
      <c r="I31" s="332">
        <f ca="1">Resul!I21</f>
        <v>0</v>
      </c>
      <c r="J31" s="332">
        <f ca="1">Resul!J21</f>
        <v>0</v>
      </c>
      <c r="K31" s="332">
        <f ca="1">Resul!K21</f>
        <v>0</v>
      </c>
      <c r="L31" s="332">
        <f ca="1">Resul!L21</f>
        <v>0</v>
      </c>
      <c r="M31" s="332">
        <f ca="1">Resul!M21</f>
        <v>0</v>
      </c>
      <c r="N31" s="332">
        <f ca="1">Resul!N21</f>
        <v>0</v>
      </c>
      <c r="O31" s="332">
        <f ca="1">Resul!O21</f>
        <v>0</v>
      </c>
      <c r="P31" s="332">
        <f ca="1">Resul!P21</f>
        <v>0</v>
      </c>
      <c r="Q31" s="28"/>
      <c r="R31" s="28"/>
      <c r="S31" s="28"/>
      <c r="T31" s="28"/>
      <c r="U31" s="28"/>
      <c r="V31" s="28"/>
      <c r="W31" s="28"/>
      <c r="X31" s="28"/>
      <c r="Y31" s="28"/>
    </row>
    <row r="32" spans="3:25" ht="22.5" customHeight="1">
      <c r="C32" s="335" t="str">
        <f>Resul!C22</f>
        <v>Adicional por Insalubridade</v>
      </c>
      <c r="D32" s="332">
        <f ca="1">Resul!D22</f>
        <v>0</v>
      </c>
      <c r="E32" s="332">
        <f ca="1">Resul!E22</f>
        <v>0</v>
      </c>
      <c r="F32" s="332">
        <f ca="1">Resul!F22</f>
        <v>0</v>
      </c>
      <c r="G32" s="332">
        <f ca="1">Resul!G22</f>
        <v>0</v>
      </c>
      <c r="H32" s="332">
        <f ca="1">Resul!H22</f>
        <v>0</v>
      </c>
      <c r="I32" s="332">
        <f ca="1">Resul!I22</f>
        <v>0</v>
      </c>
      <c r="J32" s="332">
        <f ca="1">Resul!J22</f>
        <v>0</v>
      </c>
      <c r="K32" s="332">
        <f ca="1">Resul!K22</f>
        <v>0</v>
      </c>
      <c r="L32" s="332">
        <f ca="1">Resul!L22</f>
        <v>0</v>
      </c>
      <c r="M32" s="332">
        <f ca="1">Resul!M22</f>
        <v>0</v>
      </c>
      <c r="N32" s="332">
        <f ca="1">Resul!N22</f>
        <v>0</v>
      </c>
      <c r="O32" s="332">
        <f ca="1">Resul!O22</f>
        <v>0</v>
      </c>
      <c r="P32" s="332">
        <f ca="1">Resul!P22</f>
        <v>0</v>
      </c>
      <c r="Q32" s="28"/>
      <c r="R32" s="28"/>
      <c r="S32" s="28"/>
      <c r="T32" s="28"/>
      <c r="U32" s="28"/>
      <c r="V32" s="28"/>
      <c r="W32" s="28"/>
      <c r="X32" s="28"/>
      <c r="Y32" s="28"/>
    </row>
    <row r="33" spans="3:25" ht="22.5" customHeight="1">
      <c r="C33" s="335" t="str">
        <f>Resul!C23</f>
        <v>Adicional por Periculosidade</v>
      </c>
      <c r="D33" s="332">
        <f ca="1">Resul!D23</f>
        <v>0</v>
      </c>
      <c r="E33" s="332">
        <f ca="1">Resul!E23</f>
        <v>0</v>
      </c>
      <c r="F33" s="332">
        <f ca="1">Resul!F23</f>
        <v>0</v>
      </c>
      <c r="G33" s="332">
        <f ca="1">Resul!G23</f>
        <v>0</v>
      </c>
      <c r="H33" s="332">
        <f ca="1">Resul!H23</f>
        <v>0</v>
      </c>
      <c r="I33" s="332">
        <f ca="1">Resul!I23</f>
        <v>0</v>
      </c>
      <c r="J33" s="332">
        <f ca="1">Resul!J23</f>
        <v>0</v>
      </c>
      <c r="K33" s="332">
        <f ca="1">Resul!K23</f>
        <v>0</v>
      </c>
      <c r="L33" s="332">
        <f ca="1">Resul!L23</f>
        <v>0</v>
      </c>
      <c r="M33" s="332">
        <f ca="1">Resul!M23</f>
        <v>0</v>
      </c>
      <c r="N33" s="332">
        <f ca="1">Resul!N23</f>
        <v>0</v>
      </c>
      <c r="O33" s="332">
        <f ca="1">Resul!O23</f>
        <v>0</v>
      </c>
      <c r="P33" s="332">
        <f ca="1">Resul!P23</f>
        <v>0</v>
      </c>
      <c r="Q33" s="28"/>
      <c r="R33" s="28"/>
      <c r="S33" s="28"/>
      <c r="T33" s="28"/>
      <c r="U33" s="28"/>
      <c r="V33" s="28"/>
      <c r="W33" s="28"/>
      <c r="X33" s="28"/>
      <c r="Y33" s="28"/>
    </row>
    <row r="34" spans="3:25" ht="22.5" customHeight="1">
      <c r="C34" s="335" t="str">
        <f>Resul!C24</f>
        <v>Gratificações</v>
      </c>
      <c r="D34" s="332">
        <f>Resul!D24</f>
        <v>0</v>
      </c>
      <c r="E34" s="332">
        <f>Resul!E24</f>
        <v>0</v>
      </c>
      <c r="F34" s="332">
        <f>Resul!F24</f>
        <v>0</v>
      </c>
      <c r="G34" s="332">
        <f>Resul!G24</f>
        <v>0</v>
      </c>
      <c r="H34" s="332">
        <f>Resul!H24</f>
        <v>0</v>
      </c>
      <c r="I34" s="332">
        <f>Resul!I24</f>
        <v>0</v>
      </c>
      <c r="J34" s="332">
        <f>Resul!J24</f>
        <v>0</v>
      </c>
      <c r="K34" s="332">
        <f>Resul!K24</f>
        <v>0</v>
      </c>
      <c r="L34" s="332">
        <f>Resul!L24</f>
        <v>0</v>
      </c>
      <c r="M34" s="332">
        <f>Resul!M24</f>
        <v>0</v>
      </c>
      <c r="N34" s="332">
        <f>Resul!N24</f>
        <v>0</v>
      </c>
      <c r="O34" s="332">
        <f>Resul!O24</f>
        <v>0</v>
      </c>
      <c r="P34" s="332">
        <f>Resul!P24</f>
        <v>0</v>
      </c>
      <c r="Q34" s="28"/>
      <c r="R34" s="28"/>
      <c r="S34" s="28"/>
      <c r="T34" s="28"/>
      <c r="U34" s="28"/>
      <c r="V34" s="28"/>
      <c r="W34" s="28"/>
      <c r="X34" s="28"/>
      <c r="Y34" s="28"/>
    </row>
    <row r="35" spans="3:25" ht="22.5" customHeight="1">
      <c r="C35" s="335" t="str">
        <f>Resul!C25</f>
        <v>Adicional Noturno</v>
      </c>
      <c r="D35" s="332">
        <f ca="1">Resul!D25</f>
        <v>0</v>
      </c>
      <c r="E35" s="332">
        <f ca="1">Resul!E25</f>
        <v>0</v>
      </c>
      <c r="F35" s="332">
        <f ca="1">Resul!F25</f>
        <v>0</v>
      </c>
      <c r="G35" s="332">
        <f ca="1">Resul!G25</f>
        <v>0</v>
      </c>
      <c r="H35" s="332">
        <f ca="1">Resul!H25</f>
        <v>0</v>
      </c>
      <c r="I35" s="332">
        <f ca="1">Resul!I25</f>
        <v>0</v>
      </c>
      <c r="J35" s="332">
        <f ca="1">Resul!J25</f>
        <v>0</v>
      </c>
      <c r="K35" s="332">
        <f ca="1">Resul!K25</f>
        <v>0</v>
      </c>
      <c r="L35" s="332">
        <f ca="1">Resul!L25</f>
        <v>0</v>
      </c>
      <c r="M35" s="332">
        <f ca="1">Resul!M25</f>
        <v>0</v>
      </c>
      <c r="N35" s="332">
        <f ca="1">Resul!N25</f>
        <v>0</v>
      </c>
      <c r="O35" s="332">
        <f ca="1">Resul!O25</f>
        <v>0</v>
      </c>
      <c r="P35" s="332">
        <f ca="1">Resul!P25</f>
        <v>0</v>
      </c>
    </row>
    <row r="36" spans="3:25" ht="22.5" customHeight="1">
      <c r="C36" s="333" t="str">
        <f>Resul!C26</f>
        <v>Descontos em Folha</v>
      </c>
      <c r="D36" s="334">
        <f ca="1">Resul!D26</f>
        <v>0</v>
      </c>
      <c r="E36" s="334">
        <f ca="1">Resul!E26</f>
        <v>0</v>
      </c>
      <c r="F36" s="334">
        <f ca="1">Resul!F26</f>
        <v>0</v>
      </c>
      <c r="G36" s="334">
        <f ca="1">Resul!G26</f>
        <v>0</v>
      </c>
      <c r="H36" s="334">
        <f ca="1">Resul!H26</f>
        <v>0</v>
      </c>
      <c r="I36" s="334">
        <f ca="1">Resul!I26</f>
        <v>0</v>
      </c>
      <c r="J36" s="334">
        <f ca="1">Resul!J26</f>
        <v>0</v>
      </c>
      <c r="K36" s="334">
        <f ca="1">Resul!K26</f>
        <v>0</v>
      </c>
      <c r="L36" s="334">
        <f ca="1">Resul!L26</f>
        <v>0</v>
      </c>
      <c r="M36" s="334">
        <f ca="1">Resul!M26</f>
        <v>0</v>
      </c>
      <c r="N36" s="334">
        <f ca="1">Resul!N26</f>
        <v>0</v>
      </c>
      <c r="O36" s="334">
        <f ca="1">Resul!O26</f>
        <v>0</v>
      </c>
      <c r="P36" s="334">
        <f ca="1">Resul!P26</f>
        <v>0</v>
      </c>
    </row>
    <row r="37" spans="3:25" ht="22.5" customHeight="1">
      <c r="C37" s="335" t="str">
        <f>Resul!C27</f>
        <v>Faltas</v>
      </c>
      <c r="D37" s="332">
        <f ca="1">Resul!D27</f>
        <v>0</v>
      </c>
      <c r="E37" s="332">
        <f ca="1">Resul!E27</f>
        <v>0</v>
      </c>
      <c r="F37" s="332">
        <f ca="1">Resul!F27</f>
        <v>0</v>
      </c>
      <c r="G37" s="332">
        <f ca="1">Resul!G27</f>
        <v>0</v>
      </c>
      <c r="H37" s="332">
        <f ca="1">Resul!H27</f>
        <v>0</v>
      </c>
      <c r="I37" s="332">
        <f ca="1">Resul!I27</f>
        <v>0</v>
      </c>
      <c r="J37" s="332">
        <f ca="1">Resul!J27</f>
        <v>0</v>
      </c>
      <c r="K37" s="332">
        <f ca="1">Resul!K27</f>
        <v>0</v>
      </c>
      <c r="L37" s="332">
        <f ca="1">Resul!L27</f>
        <v>0</v>
      </c>
      <c r="M37" s="332">
        <f ca="1">Resul!M27</f>
        <v>0</v>
      </c>
      <c r="N37" s="332">
        <f ca="1">Resul!N27</f>
        <v>0</v>
      </c>
      <c r="O37" s="332">
        <f ca="1">Resul!O27</f>
        <v>0</v>
      </c>
      <c r="P37" s="332">
        <f ca="1">Resul!P27</f>
        <v>0</v>
      </c>
    </row>
    <row r="38" spans="3:25" ht="22.5" customHeight="1">
      <c r="C38" s="335" t="str">
        <f>Resul!C28</f>
        <v>Atrasos</v>
      </c>
      <c r="D38" s="332">
        <f>Resul!D28</f>
        <v>0</v>
      </c>
      <c r="E38" s="332">
        <f>Resul!E28</f>
        <v>0</v>
      </c>
      <c r="F38" s="332">
        <f>Resul!F28</f>
        <v>0</v>
      </c>
      <c r="G38" s="332">
        <f>Resul!G28</f>
        <v>0</v>
      </c>
      <c r="H38" s="332">
        <f>Resul!H28</f>
        <v>0</v>
      </c>
      <c r="I38" s="332">
        <f>Resul!I28</f>
        <v>0</v>
      </c>
      <c r="J38" s="332">
        <f>Resul!J28</f>
        <v>0</v>
      </c>
      <c r="K38" s="332">
        <f>Resul!K28</f>
        <v>0</v>
      </c>
      <c r="L38" s="332">
        <f>Resul!L28</f>
        <v>0</v>
      </c>
      <c r="M38" s="332">
        <f>Resul!M28</f>
        <v>0</v>
      </c>
      <c r="N38" s="332">
        <f>Resul!N28</f>
        <v>0</v>
      </c>
      <c r="O38" s="332">
        <f>Resul!O28</f>
        <v>0</v>
      </c>
      <c r="P38" s="332">
        <f>Resul!P28</f>
        <v>0</v>
      </c>
    </row>
    <row r="39" spans="3:25" ht="22.5" customHeight="1">
      <c r="C39" s="335" t="str">
        <f>Resul!C29</f>
        <v>Empréstimo</v>
      </c>
      <c r="D39" s="332">
        <f>Resul!D29</f>
        <v>0</v>
      </c>
      <c r="E39" s="332">
        <f ca="1">Resul!E29</f>
        <v>0</v>
      </c>
      <c r="F39" s="332">
        <f ca="1">Resul!F29</f>
        <v>0</v>
      </c>
      <c r="G39" s="332">
        <f ca="1">Resul!G29</f>
        <v>0</v>
      </c>
      <c r="H39" s="332">
        <f ca="1">Resul!H29</f>
        <v>0</v>
      </c>
      <c r="I39" s="332">
        <f ca="1">Resul!I29</f>
        <v>0</v>
      </c>
      <c r="J39" s="332">
        <f ca="1">Resul!J29</f>
        <v>0</v>
      </c>
      <c r="K39" s="332">
        <f ca="1">Resul!K29</f>
        <v>0</v>
      </c>
      <c r="L39" s="332">
        <f ca="1">Resul!L29</f>
        <v>0</v>
      </c>
      <c r="M39" s="332">
        <f ca="1">Resul!M29</f>
        <v>0</v>
      </c>
      <c r="N39" s="332">
        <f ca="1">Resul!N29</f>
        <v>0</v>
      </c>
      <c r="O39" s="332">
        <f ca="1">Resul!O29</f>
        <v>0</v>
      </c>
      <c r="P39" s="332">
        <f ca="1">Resul!P29</f>
        <v>0</v>
      </c>
    </row>
    <row r="40" spans="3:25" ht="22.5" customHeight="1">
      <c r="C40" s="335" t="str">
        <f>Resul!C30</f>
        <v>Pensão</v>
      </c>
      <c r="D40" s="332">
        <f>Resul!D30</f>
        <v>0</v>
      </c>
      <c r="E40" s="332">
        <f ca="1">Resul!E30</f>
        <v>0</v>
      </c>
      <c r="F40" s="332">
        <f ca="1">Resul!F30</f>
        <v>0</v>
      </c>
      <c r="G40" s="332">
        <f ca="1">Resul!G30</f>
        <v>0</v>
      </c>
      <c r="H40" s="332">
        <f ca="1">Resul!H30</f>
        <v>0</v>
      </c>
      <c r="I40" s="332">
        <f ca="1">Resul!I30</f>
        <v>0</v>
      </c>
      <c r="J40" s="332">
        <f ca="1">Resul!J30</f>
        <v>0</v>
      </c>
      <c r="K40" s="332">
        <f ca="1">Resul!K30</f>
        <v>0</v>
      </c>
      <c r="L40" s="332">
        <f ca="1">Resul!L30</f>
        <v>0</v>
      </c>
      <c r="M40" s="332">
        <f ca="1">Resul!M30</f>
        <v>0</v>
      </c>
      <c r="N40" s="332">
        <f ca="1">Resul!N30</f>
        <v>0</v>
      </c>
      <c r="O40" s="332">
        <f ca="1">Resul!O30</f>
        <v>0</v>
      </c>
      <c r="P40" s="332">
        <f ca="1">Resul!P30</f>
        <v>0</v>
      </c>
    </row>
    <row r="41" spans="3:25" ht="22.5" customHeight="1">
      <c r="C41" s="335" t="str">
        <f>Resul!C31</f>
        <v>Outros</v>
      </c>
      <c r="D41" s="332">
        <f>Resul!D31</f>
        <v>0</v>
      </c>
      <c r="E41" s="332">
        <f ca="1">Resul!E31</f>
        <v>0</v>
      </c>
      <c r="F41" s="332">
        <f ca="1">Resul!F31</f>
        <v>0</v>
      </c>
      <c r="G41" s="332">
        <f ca="1">Resul!G31</f>
        <v>0</v>
      </c>
      <c r="H41" s="332">
        <f ca="1">Resul!H31</f>
        <v>0</v>
      </c>
      <c r="I41" s="332">
        <f ca="1">Resul!I31</f>
        <v>0</v>
      </c>
      <c r="J41" s="332">
        <f ca="1">Resul!J31</f>
        <v>0</v>
      </c>
      <c r="K41" s="332">
        <f ca="1">Resul!K31</f>
        <v>0</v>
      </c>
      <c r="L41" s="332">
        <f ca="1">Resul!L31</f>
        <v>0</v>
      </c>
      <c r="M41" s="332">
        <f ca="1">Resul!M31</f>
        <v>0</v>
      </c>
      <c r="N41" s="332">
        <f ca="1">Resul!N31</f>
        <v>0</v>
      </c>
      <c r="O41" s="332">
        <f ca="1">Resul!O31</f>
        <v>0</v>
      </c>
      <c r="P41" s="332">
        <f ca="1">Resul!P31</f>
        <v>0</v>
      </c>
    </row>
    <row r="42" spans="3:25" ht="22.5" customHeight="1">
      <c r="C42" s="335" t="str">
        <f>Resul!C32</f>
        <v>-</v>
      </c>
      <c r="D42" s="332">
        <f>Resul!D32</f>
        <v>0</v>
      </c>
      <c r="E42" s="332">
        <f ca="1">Resul!E32</f>
        <v>0</v>
      </c>
      <c r="F42" s="332">
        <f ca="1">Resul!F32</f>
        <v>0</v>
      </c>
      <c r="G42" s="332">
        <f ca="1">Resul!G32</f>
        <v>0</v>
      </c>
      <c r="H42" s="332">
        <f ca="1">Resul!H32</f>
        <v>0</v>
      </c>
      <c r="I42" s="332">
        <f ca="1">Resul!I32</f>
        <v>0</v>
      </c>
      <c r="J42" s="332">
        <f ca="1">Resul!J32</f>
        <v>0</v>
      </c>
      <c r="K42" s="332">
        <f ca="1">Resul!K32</f>
        <v>0</v>
      </c>
      <c r="L42" s="332">
        <f ca="1">Resul!L32</f>
        <v>0</v>
      </c>
      <c r="M42" s="332">
        <f ca="1">Resul!M32</f>
        <v>0</v>
      </c>
      <c r="N42" s="332">
        <f ca="1">Resul!N32</f>
        <v>0</v>
      </c>
      <c r="O42" s="332">
        <f ca="1">Resul!O32</f>
        <v>0</v>
      </c>
      <c r="P42" s="332">
        <f ca="1">Resul!P32</f>
        <v>0</v>
      </c>
    </row>
    <row r="43" spans="3:25" ht="22.5" customHeight="1">
      <c r="C43" s="335" t="str">
        <f>Resul!C33</f>
        <v>-</v>
      </c>
      <c r="D43" s="332">
        <f>Resul!D33</f>
        <v>0</v>
      </c>
      <c r="E43" s="332">
        <f ca="1">Resul!E33</f>
        <v>0</v>
      </c>
      <c r="F43" s="332">
        <f ca="1">Resul!F33</f>
        <v>0</v>
      </c>
      <c r="G43" s="332">
        <f ca="1">Resul!G33</f>
        <v>0</v>
      </c>
      <c r="H43" s="332">
        <f ca="1">Resul!H33</f>
        <v>0</v>
      </c>
      <c r="I43" s="332">
        <f ca="1">Resul!I33</f>
        <v>0</v>
      </c>
      <c r="J43" s="332">
        <f ca="1">Resul!J33</f>
        <v>0</v>
      </c>
      <c r="K43" s="332">
        <f ca="1">Resul!K33</f>
        <v>0</v>
      </c>
      <c r="L43" s="332">
        <f ca="1">Resul!L33</f>
        <v>0</v>
      </c>
      <c r="M43" s="332">
        <f ca="1">Resul!M33</f>
        <v>0</v>
      </c>
      <c r="N43" s="332">
        <f ca="1">Resul!N33</f>
        <v>0</v>
      </c>
      <c r="O43" s="332">
        <f ca="1">Resul!O33</f>
        <v>0</v>
      </c>
      <c r="P43" s="332">
        <f ca="1">Resul!P33</f>
        <v>0</v>
      </c>
    </row>
    <row r="44" spans="3:25" ht="22.5" customHeight="1">
      <c r="C44" s="335" t="str">
        <f>Resul!C34</f>
        <v>-</v>
      </c>
      <c r="D44" s="332">
        <f>Resul!D34</f>
        <v>0</v>
      </c>
      <c r="E44" s="332">
        <f ca="1">Resul!E34</f>
        <v>0</v>
      </c>
      <c r="F44" s="332">
        <f ca="1">Resul!F34</f>
        <v>0</v>
      </c>
      <c r="G44" s="332">
        <f ca="1">Resul!G34</f>
        <v>0</v>
      </c>
      <c r="H44" s="332">
        <f ca="1">Resul!H34</f>
        <v>0</v>
      </c>
      <c r="I44" s="332">
        <f ca="1">Resul!I34</f>
        <v>0</v>
      </c>
      <c r="J44" s="332">
        <f ca="1">Resul!J34</f>
        <v>0</v>
      </c>
      <c r="K44" s="332">
        <f ca="1">Resul!K34</f>
        <v>0</v>
      </c>
      <c r="L44" s="332">
        <f ca="1">Resul!L34</f>
        <v>0</v>
      </c>
      <c r="M44" s="332">
        <f ca="1">Resul!M34</f>
        <v>0</v>
      </c>
      <c r="N44" s="332">
        <f ca="1">Resul!N34</f>
        <v>0</v>
      </c>
      <c r="O44" s="332">
        <f ca="1">Resul!O34</f>
        <v>0</v>
      </c>
      <c r="P44" s="332">
        <f ca="1">Resul!P34</f>
        <v>0</v>
      </c>
    </row>
    <row r="45" spans="3:25" ht="22.5" customHeight="1">
      <c r="C45" s="335" t="str">
        <f>Resul!C35</f>
        <v>-</v>
      </c>
      <c r="D45" s="332">
        <f>Resul!D35</f>
        <v>0</v>
      </c>
      <c r="E45" s="332">
        <f ca="1">Resul!E35</f>
        <v>0</v>
      </c>
      <c r="F45" s="332">
        <f ca="1">Resul!F35</f>
        <v>0</v>
      </c>
      <c r="G45" s="332">
        <f ca="1">Resul!G35</f>
        <v>0</v>
      </c>
      <c r="H45" s="332">
        <f ca="1">Resul!H35</f>
        <v>0</v>
      </c>
      <c r="I45" s="332">
        <f ca="1">Resul!I35</f>
        <v>0</v>
      </c>
      <c r="J45" s="332">
        <f ca="1">Resul!J35</f>
        <v>0</v>
      </c>
      <c r="K45" s="332">
        <f ca="1">Resul!K35</f>
        <v>0</v>
      </c>
      <c r="L45" s="332">
        <f ca="1">Resul!L35</f>
        <v>0</v>
      </c>
      <c r="M45" s="332">
        <f ca="1">Resul!M35</f>
        <v>0</v>
      </c>
      <c r="N45" s="332">
        <f ca="1">Resul!N35</f>
        <v>0</v>
      </c>
      <c r="O45" s="332">
        <f ca="1">Resul!O35</f>
        <v>0</v>
      </c>
      <c r="P45" s="332">
        <f ca="1">Resul!P35</f>
        <v>0</v>
      </c>
    </row>
    <row r="46" spans="3:25" ht="22.5" customHeight="1">
      <c r="C46" s="335" t="str">
        <f>Resul!C36</f>
        <v>-</v>
      </c>
      <c r="D46" s="332">
        <f>Resul!D36</f>
        <v>0</v>
      </c>
      <c r="E46" s="332">
        <f ca="1">Resul!E36</f>
        <v>0</v>
      </c>
      <c r="F46" s="332">
        <f ca="1">Resul!F36</f>
        <v>0</v>
      </c>
      <c r="G46" s="332">
        <f ca="1">Resul!G36</f>
        <v>0</v>
      </c>
      <c r="H46" s="332">
        <f ca="1">Resul!H36</f>
        <v>0</v>
      </c>
      <c r="I46" s="332">
        <f ca="1">Resul!I36</f>
        <v>0</v>
      </c>
      <c r="J46" s="332">
        <f ca="1">Resul!J36</f>
        <v>0</v>
      </c>
      <c r="K46" s="332">
        <f ca="1">Resul!K36</f>
        <v>0</v>
      </c>
      <c r="L46" s="332">
        <f ca="1">Resul!L36</f>
        <v>0</v>
      </c>
      <c r="M46" s="332">
        <f ca="1">Resul!M36</f>
        <v>0</v>
      </c>
      <c r="N46" s="332">
        <f ca="1">Resul!N36</f>
        <v>0</v>
      </c>
      <c r="O46" s="332">
        <f ca="1">Resul!O36</f>
        <v>0</v>
      </c>
      <c r="P46" s="332">
        <f ca="1">Resul!P36</f>
        <v>0</v>
      </c>
    </row>
    <row r="47" spans="3:25" ht="22.5" customHeight="1">
      <c r="C47" s="335" t="str">
        <f>Resul!C37</f>
        <v>-</v>
      </c>
      <c r="D47" s="332">
        <f>Resul!D37</f>
        <v>0</v>
      </c>
      <c r="E47" s="332">
        <f ca="1">Resul!E37</f>
        <v>0</v>
      </c>
      <c r="F47" s="332">
        <f ca="1">Resul!F37</f>
        <v>0</v>
      </c>
      <c r="G47" s="332">
        <f ca="1">Resul!G37</f>
        <v>0</v>
      </c>
      <c r="H47" s="332">
        <f ca="1">Resul!H37</f>
        <v>0</v>
      </c>
      <c r="I47" s="332">
        <f ca="1">Resul!I37</f>
        <v>0</v>
      </c>
      <c r="J47" s="332">
        <f ca="1">Resul!J37</f>
        <v>0</v>
      </c>
      <c r="K47" s="332">
        <f ca="1">Resul!K37</f>
        <v>0</v>
      </c>
      <c r="L47" s="332">
        <f ca="1">Resul!L37</f>
        <v>0</v>
      </c>
      <c r="M47" s="332">
        <f ca="1">Resul!M37</f>
        <v>0</v>
      </c>
      <c r="N47" s="332">
        <f ca="1">Resul!N37</f>
        <v>0</v>
      </c>
      <c r="O47" s="332">
        <f ca="1">Resul!O37</f>
        <v>0</v>
      </c>
      <c r="P47" s="332">
        <f ca="1">Resul!P37</f>
        <v>0</v>
      </c>
    </row>
    <row r="48" spans="3:25" ht="22.5" customHeight="1">
      <c r="C48" s="335" t="str">
        <f>Resul!C38</f>
        <v>-</v>
      </c>
      <c r="D48" s="332">
        <f>Resul!D38</f>
        <v>0</v>
      </c>
      <c r="E48" s="332">
        <f ca="1">Resul!E38</f>
        <v>0</v>
      </c>
      <c r="F48" s="332">
        <f ca="1">Resul!F38</f>
        <v>0</v>
      </c>
      <c r="G48" s="332">
        <f ca="1">Resul!G38</f>
        <v>0</v>
      </c>
      <c r="H48" s="332">
        <f ca="1">Resul!H38</f>
        <v>0</v>
      </c>
      <c r="I48" s="332">
        <f ca="1">Resul!I38</f>
        <v>0</v>
      </c>
      <c r="J48" s="332">
        <f ca="1">Resul!J38</f>
        <v>0</v>
      </c>
      <c r="K48" s="332">
        <f ca="1">Resul!K38</f>
        <v>0</v>
      </c>
      <c r="L48" s="332">
        <f ca="1">Resul!L38</f>
        <v>0</v>
      </c>
      <c r="M48" s="332">
        <f ca="1">Resul!M38</f>
        <v>0</v>
      </c>
      <c r="N48" s="332">
        <f ca="1">Resul!N38</f>
        <v>0</v>
      </c>
      <c r="O48" s="332">
        <f ca="1">Resul!O38</f>
        <v>0</v>
      </c>
      <c r="P48" s="332">
        <f ca="1">Resul!P38</f>
        <v>0</v>
      </c>
    </row>
    <row r="49" spans="3:16" ht="22.5" customHeight="1">
      <c r="C49" s="335" t="str">
        <f>Resul!C39</f>
        <v>-</v>
      </c>
      <c r="D49" s="332">
        <f>Resul!D39</f>
        <v>0</v>
      </c>
      <c r="E49" s="332">
        <f ca="1">Resul!E39</f>
        <v>0</v>
      </c>
      <c r="F49" s="332">
        <f ca="1">Resul!F39</f>
        <v>0</v>
      </c>
      <c r="G49" s="332">
        <f ca="1">Resul!G39</f>
        <v>0</v>
      </c>
      <c r="H49" s="332">
        <f ca="1">Resul!H39</f>
        <v>0</v>
      </c>
      <c r="I49" s="332">
        <f ca="1">Resul!I39</f>
        <v>0</v>
      </c>
      <c r="J49" s="332">
        <f ca="1">Resul!J39</f>
        <v>0</v>
      </c>
      <c r="K49" s="332">
        <f ca="1">Resul!K39</f>
        <v>0</v>
      </c>
      <c r="L49" s="332">
        <f ca="1">Resul!L39</f>
        <v>0</v>
      </c>
      <c r="M49" s="332">
        <f ca="1">Resul!M39</f>
        <v>0</v>
      </c>
      <c r="N49" s="332">
        <f ca="1">Resul!N39</f>
        <v>0</v>
      </c>
      <c r="O49" s="332">
        <f ca="1">Resul!O39</f>
        <v>0</v>
      </c>
      <c r="P49" s="332">
        <f ca="1">Resul!P39</f>
        <v>0</v>
      </c>
    </row>
    <row r="50" spans="3:16" ht="22.5" customHeight="1"/>
    <row r="51" spans="3:16" ht="30" customHeight="1">
      <c r="C51" s="346" t="s">
        <v>1042</v>
      </c>
    </row>
    <row r="52" spans="3:16" ht="22.5" customHeight="1"/>
    <row r="53" spans="3:16" ht="22.5" customHeight="1">
      <c r="C53" s="27" t="s">
        <v>544</v>
      </c>
    </row>
    <row r="54" spans="3:16" ht="22.5" customHeight="1"/>
    <row r="55" spans="3:16" ht="22.5" customHeight="1"/>
    <row r="56" spans="3:16" ht="22.5" customHeight="1"/>
    <row r="57" spans="3:16" ht="22.5" customHeight="1"/>
    <row r="58" spans="3:16" ht="22.5" customHeight="1"/>
    <row r="59" spans="3:16" ht="22.5" customHeight="1"/>
    <row r="60" spans="3:16" ht="22.5" customHeight="1"/>
    <row r="61" spans="3:16" ht="22.5" customHeight="1"/>
    <row r="62" spans="3:16" ht="22.5" customHeight="1"/>
    <row r="63" spans="3:16" ht="22.5" customHeight="1">
      <c r="C63" s="27" t="s">
        <v>158</v>
      </c>
      <c r="K63" s="27" t="s">
        <v>161</v>
      </c>
    </row>
    <row r="64" spans="3:16" ht="22.5" customHeight="1"/>
    <row r="65" spans="3:11" ht="22.5" customHeight="1"/>
    <row r="66" spans="3:11" ht="22.5" customHeight="1"/>
    <row r="67" spans="3:11" ht="22.5" customHeight="1"/>
    <row r="68" spans="3:11" ht="22.5" customHeight="1"/>
    <row r="69" spans="3:11" ht="22.5" customHeight="1"/>
    <row r="70" spans="3:11" ht="22.5" customHeight="1"/>
    <row r="71" spans="3:11" ht="22.5" customHeight="1"/>
    <row r="72" spans="3:11" ht="22.5" customHeight="1">
      <c r="C72" s="27" t="s">
        <v>164</v>
      </c>
      <c r="K72" s="27" t="s">
        <v>167</v>
      </c>
    </row>
    <row r="73" spans="3:11" ht="22.5" customHeight="1"/>
    <row r="74" spans="3:11" ht="22.5" customHeight="1"/>
    <row r="75" spans="3:11" ht="22.5" customHeight="1"/>
    <row r="76" spans="3:11" ht="22.5" customHeight="1"/>
    <row r="77" spans="3:11" ht="22.5" customHeight="1"/>
    <row r="78" spans="3:11" ht="22.5" customHeight="1"/>
    <row r="79" spans="3:11" ht="22.5" customHeight="1"/>
    <row r="80" spans="3:11" ht="22.5" customHeight="1"/>
    <row r="81" spans="3:3" ht="22.5" customHeight="1">
      <c r="C81" s="27" t="s">
        <v>149</v>
      </c>
    </row>
    <row r="82" spans="3:3" ht="22.5" customHeight="1"/>
    <row r="83" spans="3:3" ht="22.5" customHeight="1"/>
    <row r="84" spans="3:3" ht="22.5" customHeight="1"/>
    <row r="85" spans="3:3" ht="22.5" customHeight="1"/>
    <row r="86" spans="3:3" ht="22.5" customHeight="1"/>
    <row r="87" spans="3:3" ht="22.5" customHeight="1"/>
    <row r="88" spans="3:3" ht="22.5" customHeight="1"/>
    <row r="89" spans="3:3" ht="22.5" customHeight="1"/>
    <row r="90" spans="3:3" ht="22.5" customHeight="1">
      <c r="C90" s="27" t="s">
        <v>150</v>
      </c>
    </row>
    <row r="91" spans="3:3" ht="22.5" customHeight="1"/>
    <row r="92" spans="3:3" ht="22.5" customHeight="1"/>
    <row r="93" spans="3:3" ht="22.5" customHeight="1"/>
    <row r="94" spans="3:3" ht="22.5" customHeight="1"/>
    <row r="95" spans="3:3" ht="22.5" customHeight="1"/>
    <row r="96" spans="3:3" ht="22.5" customHeight="1"/>
    <row r="97" ht="22.5" customHeight="1"/>
    <row r="98" ht="22.5" customHeight="1"/>
    <row r="99" ht="22.5" customHeight="1"/>
    <row r="100"/>
    <row r="101"/>
    <row r="102"/>
    <row r="103"/>
    <row r="104"/>
    <row r="105"/>
  </sheetData>
  <sheetProtection selectLockedCells="1"/>
  <mergeCells count="2">
    <mergeCell ref="C5:M5"/>
    <mergeCell ref="C6:N6"/>
  </mergeCells>
  <pageMargins left="0.511811024" right="0.511811024" top="0.78740157499999996" bottom="0.78740157499999996" header="0.31496062000000002" footer="0.31496062000000002"/>
  <pageSetup paperSize="9" scale="65" fitToHeight="0" orientation="landscape" r:id="rId1"/>
  <rowBreaks count="4" manualBreakCount="4">
    <brk id="12" min="2" max="15" man="1"/>
    <brk id="35" min="2" max="15" man="1"/>
    <brk id="50" min="2" max="15" man="1"/>
    <brk id="71" min="2" max="15" man="1"/>
  </rowBreaks>
  <drawing r:id="rId2"/>
</worksheet>
</file>

<file path=xl/worksheets/sheet6.xml><?xml version="1.0" encoding="utf-8"?>
<worksheet xmlns="http://schemas.openxmlformats.org/spreadsheetml/2006/main" xmlns:r="http://schemas.openxmlformats.org/officeDocument/2006/relationships">
  <sheetPr codeName="Plan5"/>
  <dimension ref="A1:AY121"/>
  <sheetViews>
    <sheetView showGridLines="0" topLeftCell="B1" zoomScale="90" zoomScaleNormal="90" workbookViewId="0">
      <selection activeCell="C7" sqref="C7"/>
    </sheetView>
  </sheetViews>
  <sheetFormatPr defaultRowHeight="15" customHeight="1" zeroHeight="1"/>
  <cols>
    <col min="1" max="1" width="27.7109375" style="1" customWidth="1"/>
    <col min="2" max="2" width="3.85546875" customWidth="1"/>
    <col min="3" max="3" width="38" customWidth="1"/>
    <col min="5" max="5" width="25.28515625" customWidth="1"/>
    <col min="6" max="7" width="20.7109375" customWidth="1"/>
    <col min="8" max="8" width="22" customWidth="1"/>
    <col min="9" max="10" width="20.7109375" customWidth="1"/>
  </cols>
  <sheetData>
    <row r="1" spans="1:51" s="98" customFormat="1" ht="33.950000000000003" customHeight="1">
      <c r="A1" s="1"/>
      <c r="C1" s="102" t="s">
        <v>17</v>
      </c>
    </row>
    <row r="2" spans="1:51" s="98" customFormat="1" ht="21.6" customHeight="1">
      <c r="A2" s="1"/>
    </row>
    <row r="3" spans="1:51" s="98" customFormat="1" ht="21.6" customHeight="1">
      <c r="A3" s="1"/>
    </row>
    <row r="4" spans="1:51" ht="30" customHeight="1">
      <c r="C4" s="30" t="s">
        <v>685</v>
      </c>
    </row>
    <row r="5" spans="1:51" ht="30" customHeight="1">
      <c r="B5" s="2">
        <v>1</v>
      </c>
      <c r="C5" s="71" t="str">
        <f ca="1">B5&amp;". "&amp;'DB Func'!B3</f>
        <v>1. Funcionário 1</v>
      </c>
      <c r="E5" s="511" t="s">
        <v>678</v>
      </c>
      <c r="F5" s="512"/>
      <c r="G5" s="86"/>
      <c r="H5" s="86"/>
      <c r="I5" s="86"/>
      <c r="J5" s="87"/>
    </row>
    <row r="6" spans="1:51" ht="30" customHeight="1">
      <c r="B6" s="2">
        <v>2</v>
      </c>
      <c r="C6" s="110" t="str">
        <f ca="1">B6&amp;". "&amp;'DB Func'!B4</f>
        <v>2. Funcionário 2</v>
      </c>
      <c r="E6" s="523" t="s">
        <v>70</v>
      </c>
      <c r="F6" s="524"/>
      <c r="G6" s="525" t="s">
        <v>789</v>
      </c>
      <c r="H6" s="525"/>
      <c r="I6" s="525"/>
      <c r="J6" s="525"/>
    </row>
    <row r="7" spans="1:51" ht="30" customHeight="1">
      <c r="B7" s="2">
        <v>3</v>
      </c>
      <c r="C7" s="71" t="str">
        <f ca="1">B7&amp;". "&amp;'DB Func'!B5</f>
        <v>3. Funcionário 3</v>
      </c>
      <c r="E7" s="513" t="s">
        <v>71</v>
      </c>
      <c r="F7" s="514"/>
      <c r="G7" s="526"/>
      <c r="H7" s="527"/>
      <c r="I7" s="527"/>
      <c r="J7" s="528"/>
    </row>
    <row r="8" spans="1:51" ht="30" customHeight="1">
      <c r="B8" s="2">
        <v>4</v>
      </c>
      <c r="C8" s="71" t="str">
        <f ca="1">B8&amp;". "&amp;'DB Func'!B6</f>
        <v>4. Funcionário 4</v>
      </c>
      <c r="E8" s="513" t="s">
        <v>72</v>
      </c>
      <c r="F8" s="514"/>
      <c r="G8" s="529"/>
      <c r="H8" s="529"/>
      <c r="I8" s="529"/>
      <c r="J8" s="529"/>
    </row>
    <row r="9" spans="1:51" ht="30" customHeight="1">
      <c r="B9" s="2">
        <v>5</v>
      </c>
      <c r="C9" s="71" t="str">
        <f ca="1">B9&amp;". "&amp;'DB Func'!B7</f>
        <v>5. Funcionário 5</v>
      </c>
      <c r="E9" s="513" t="s">
        <v>73</v>
      </c>
      <c r="F9" s="514"/>
      <c r="G9" s="530"/>
      <c r="H9" s="530"/>
      <c r="I9" s="530"/>
      <c r="J9" s="530"/>
    </row>
    <row r="10" spans="1:51" ht="30" customHeight="1">
      <c r="B10" s="2">
        <v>6</v>
      </c>
      <c r="C10" s="71" t="str">
        <f ca="1">B10&amp;". "&amp;'DB Func'!B8</f>
        <v>6. Funcionário 6</v>
      </c>
      <c r="E10" s="513" t="s">
        <v>74</v>
      </c>
      <c r="F10" s="514"/>
      <c r="G10" s="530"/>
      <c r="H10" s="530"/>
      <c r="I10" s="530"/>
      <c r="J10" s="530"/>
    </row>
    <row r="11" spans="1:51" ht="30" customHeight="1">
      <c r="B11" s="2">
        <v>7</v>
      </c>
      <c r="C11" s="71" t="str">
        <f ca="1">B11&amp;". "&amp;'DB Func'!B9</f>
        <v>7. Funcionário 7</v>
      </c>
      <c r="E11" s="531" t="s">
        <v>75</v>
      </c>
      <c r="F11" s="532"/>
      <c r="G11" s="510"/>
      <c r="H11" s="510"/>
      <c r="I11" s="510"/>
      <c r="J11" s="510"/>
      <c r="K11" s="28"/>
      <c r="L11" s="2" t="str">
        <f>Cargos!AC8</f>
        <v/>
      </c>
      <c r="M11" s="2" t="str">
        <f>Cargos!AD8</f>
        <v/>
      </c>
      <c r="N11" s="2" t="str">
        <f>Cargos!AE8</f>
        <v/>
      </c>
      <c r="O11" s="2" t="str">
        <f>Cargos!AF8</f>
        <v/>
      </c>
      <c r="P11" s="2" t="str">
        <f>Cargos!AG8</f>
        <v/>
      </c>
      <c r="Q11" s="2" t="str">
        <f>Cargos!AH8</f>
        <v/>
      </c>
      <c r="R11" s="2" t="str">
        <f>Cargos!AI8</f>
        <v/>
      </c>
      <c r="S11" s="2" t="str">
        <f>Cargos!AJ8</f>
        <v/>
      </c>
      <c r="T11" s="2" t="str">
        <f>Cargos!AK8</f>
        <v/>
      </c>
      <c r="U11" s="2" t="str">
        <f>Cargos!AL8</f>
        <v/>
      </c>
      <c r="V11" s="2" t="str">
        <f>Cargos!AM8</f>
        <v/>
      </c>
      <c r="W11" s="2" t="str">
        <f>Cargos!AN8</f>
        <v/>
      </c>
      <c r="X11" s="2" t="str">
        <f>Cargos!AO8</f>
        <v/>
      </c>
      <c r="Y11" s="2" t="str">
        <f>Cargos!AP8</f>
        <v/>
      </c>
      <c r="Z11" s="2" t="str">
        <f>Cargos!AQ8</f>
        <v/>
      </c>
      <c r="AA11" s="2" t="str">
        <f>Cargos!AR8</f>
        <v/>
      </c>
      <c r="AB11" s="2" t="str">
        <f>Cargos!AS8</f>
        <v/>
      </c>
      <c r="AC11" s="2" t="str">
        <f>Cargos!AT8</f>
        <v/>
      </c>
      <c r="AD11" s="2" t="str">
        <f>Cargos!AU8</f>
        <v/>
      </c>
      <c r="AE11" s="2" t="str">
        <f>Cargos!AV8</f>
        <v/>
      </c>
      <c r="AF11" s="2" t="str">
        <f>Cargos!AW8</f>
        <v/>
      </c>
      <c r="AG11" s="2" t="str">
        <f>Cargos!AX8</f>
        <v/>
      </c>
      <c r="AH11" s="2" t="str">
        <f>Cargos!AY8</f>
        <v/>
      </c>
      <c r="AI11" s="2" t="str">
        <f>Cargos!AZ8</f>
        <v/>
      </c>
      <c r="AJ11" s="2" t="str">
        <f>Cargos!BA8</f>
        <v/>
      </c>
      <c r="AK11" s="2" t="str">
        <f>Cargos!BB8</f>
        <v/>
      </c>
      <c r="AL11" s="2" t="str">
        <f>Cargos!BC8</f>
        <v/>
      </c>
      <c r="AM11" s="2" t="str">
        <f>Cargos!BD8</f>
        <v/>
      </c>
      <c r="AN11" s="2" t="str">
        <f>Cargos!BE8</f>
        <v/>
      </c>
      <c r="AO11" s="2" t="str">
        <f>Cargos!BF8</f>
        <v/>
      </c>
      <c r="AP11" s="2" t="str">
        <f>Cargos!BG8</f>
        <v/>
      </c>
      <c r="AQ11" s="2" t="str">
        <f>Cargos!BH8</f>
        <v/>
      </c>
      <c r="AR11" s="2" t="str">
        <f>Cargos!BI8</f>
        <v/>
      </c>
      <c r="AS11" s="2" t="str">
        <f>Cargos!BJ8</f>
        <v/>
      </c>
      <c r="AT11" s="2" t="str">
        <f>Cargos!BK8</f>
        <v/>
      </c>
      <c r="AU11" s="2" t="str">
        <f>Cargos!BL8</f>
        <v/>
      </c>
      <c r="AV11" s="2" t="str">
        <f>Cargos!BM8</f>
        <v/>
      </c>
      <c r="AW11" s="2" t="str">
        <f>Cargos!BN8</f>
        <v/>
      </c>
      <c r="AX11" s="2" t="str">
        <f>Cargos!BO8</f>
        <v/>
      </c>
      <c r="AY11" s="2" t="str">
        <f>Cargos!BP8</f>
        <v/>
      </c>
    </row>
    <row r="12" spans="1:51" ht="30" customHeight="1">
      <c r="B12" s="2">
        <v>8</v>
      </c>
      <c r="C12" s="71" t="str">
        <f ca="1">B12&amp;". "&amp;'DB Func'!B10</f>
        <v>8. Funcionário 8</v>
      </c>
      <c r="E12" s="511" t="s">
        <v>76</v>
      </c>
      <c r="F12" s="512"/>
      <c r="G12" s="86"/>
      <c r="H12" s="86"/>
      <c r="I12" s="86"/>
      <c r="J12" s="87"/>
    </row>
    <row r="13" spans="1:51" ht="30" customHeight="1">
      <c r="B13" s="2">
        <v>9</v>
      </c>
      <c r="C13" s="71" t="str">
        <f ca="1">B13&amp;". "&amp;'DB Func'!B11</f>
        <v>9. Funcionário 9</v>
      </c>
      <c r="E13" s="523" t="s">
        <v>515</v>
      </c>
      <c r="F13" s="524"/>
      <c r="G13" s="464"/>
      <c r="H13" s="523" t="s">
        <v>809</v>
      </c>
      <c r="I13" s="524"/>
      <c r="J13" s="465">
        <f>SUM(K15:K21)</f>
        <v>0</v>
      </c>
    </row>
    <row r="14" spans="1:51" ht="15" customHeight="1">
      <c r="B14" s="540">
        <v>10</v>
      </c>
      <c r="C14" s="521" t="str">
        <f ca="1">B14&amp;". "&amp;'DB Func'!B12</f>
        <v>10. Funcionário 10</v>
      </c>
      <c r="E14" s="522"/>
      <c r="F14" s="522"/>
      <c r="G14" s="69" t="s">
        <v>77</v>
      </c>
      <c r="H14" s="522" t="s">
        <v>78</v>
      </c>
      <c r="I14" s="522"/>
      <c r="J14" s="466" t="s">
        <v>79</v>
      </c>
      <c r="K14" s="401"/>
      <c r="L14" s="401"/>
      <c r="M14" s="401"/>
      <c r="N14" s="401"/>
      <c r="O14" s="401"/>
      <c r="P14" s="401"/>
    </row>
    <row r="15" spans="1:51" ht="15" customHeight="1">
      <c r="B15" s="540"/>
      <c r="C15" s="521"/>
      <c r="E15" s="522" t="s">
        <v>63</v>
      </c>
      <c r="F15" s="522"/>
      <c r="G15" s="64"/>
      <c r="H15" s="65"/>
      <c r="I15" s="65"/>
      <c r="J15" s="467"/>
      <c r="K15" s="470">
        <f>(IF(G15&gt;J15,J15+1,J15)-G15)-(IF(H15&gt;I15,I15+1,I15)-H15)</f>
        <v>0</v>
      </c>
      <c r="L15" s="473">
        <f>IF(K15=0,0,IF(OR(N15&gt;$P$15,N15&lt;$O$15),1,0))</f>
        <v>0</v>
      </c>
      <c r="M15" s="471">
        <f>IF(K15=0,0,IF(OR(G15&gt;=$P$15,G15&lt;$O$15),1,0))</f>
        <v>0</v>
      </c>
      <c r="N15" s="474">
        <f>G15+K15</f>
        <v>0</v>
      </c>
      <c r="O15" s="475">
        <v>0.20833333333333334</v>
      </c>
      <c r="P15" s="476">
        <v>0.91666666666666663</v>
      </c>
    </row>
    <row r="16" spans="1:51" ht="15" customHeight="1">
      <c r="B16" s="540">
        <v>11</v>
      </c>
      <c r="C16" s="521" t="str">
        <f ca="1">B16&amp;". "&amp;'DB Func'!B13</f>
        <v>11. Funcionário 11</v>
      </c>
      <c r="E16" s="522" t="s">
        <v>64</v>
      </c>
      <c r="F16" s="522"/>
      <c r="G16" s="64"/>
      <c r="H16" s="65"/>
      <c r="I16" s="65"/>
      <c r="J16" s="467"/>
      <c r="K16" s="470">
        <f t="shared" ref="K16:K21" si="0">(IF(G16&gt;J16,J16+1,J16)-G16)-(IF(H16&gt;I16,I16+1,I16)-H16)</f>
        <v>0</v>
      </c>
      <c r="L16" s="473">
        <f t="shared" ref="L16:L21" si="1">IF(K16=0,0,IF(OR(N16&gt;$P$15,N16&lt;$O$15),1,0))</f>
        <v>0</v>
      </c>
      <c r="M16" s="471">
        <f t="shared" ref="M16:M21" si="2">IF(K16=0,0,IF(OR(G16&gt;=$P$15,G16&lt;$O$15),1,0))</f>
        <v>0</v>
      </c>
      <c r="N16" s="474">
        <f t="shared" ref="N16:N21" si="3">G16+K16</f>
        <v>0</v>
      </c>
      <c r="O16" s="477"/>
      <c r="P16" s="477"/>
    </row>
    <row r="17" spans="2:18" ht="15" customHeight="1">
      <c r="B17" s="540"/>
      <c r="C17" s="521"/>
      <c r="E17" s="522" t="s">
        <v>65</v>
      </c>
      <c r="F17" s="522"/>
      <c r="G17" s="64"/>
      <c r="H17" s="65"/>
      <c r="I17" s="65"/>
      <c r="J17" s="467"/>
      <c r="K17" s="470">
        <f t="shared" si="0"/>
        <v>0</v>
      </c>
      <c r="L17" s="473">
        <f t="shared" si="1"/>
        <v>0</v>
      </c>
      <c r="M17" s="471">
        <f t="shared" si="2"/>
        <v>0</v>
      </c>
      <c r="N17" s="474">
        <f>G17+K17</f>
        <v>0</v>
      </c>
      <c r="O17" s="477"/>
      <c r="P17" s="471"/>
    </row>
    <row r="18" spans="2:18" ht="15" customHeight="1">
      <c r="B18" s="540">
        <v>12</v>
      </c>
      <c r="C18" s="521" t="str">
        <f ca="1">B18&amp;". "&amp;'DB Func'!B14</f>
        <v>12. Funcionário 12</v>
      </c>
      <c r="E18" s="522" t="s">
        <v>66</v>
      </c>
      <c r="F18" s="522"/>
      <c r="G18" s="64"/>
      <c r="H18" s="65"/>
      <c r="I18" s="65"/>
      <c r="J18" s="467"/>
      <c r="K18" s="470">
        <f t="shared" si="0"/>
        <v>0</v>
      </c>
      <c r="L18" s="473">
        <f t="shared" si="1"/>
        <v>0</v>
      </c>
      <c r="M18" s="471">
        <f t="shared" si="2"/>
        <v>0</v>
      </c>
      <c r="N18" s="474">
        <f t="shared" si="3"/>
        <v>0</v>
      </c>
      <c r="O18" s="471"/>
      <c r="P18" s="471"/>
    </row>
    <row r="19" spans="2:18" ht="15" customHeight="1">
      <c r="B19" s="540"/>
      <c r="C19" s="521"/>
      <c r="E19" s="522" t="s">
        <v>67</v>
      </c>
      <c r="F19" s="522"/>
      <c r="G19" s="64"/>
      <c r="H19" s="65"/>
      <c r="I19" s="65"/>
      <c r="J19" s="467"/>
      <c r="K19" s="470">
        <f t="shared" si="0"/>
        <v>0</v>
      </c>
      <c r="L19" s="473">
        <f t="shared" si="1"/>
        <v>0</v>
      </c>
      <c r="M19" s="471">
        <f t="shared" si="2"/>
        <v>0</v>
      </c>
      <c r="N19" s="474">
        <f t="shared" si="3"/>
        <v>0</v>
      </c>
      <c r="O19" s="471"/>
      <c r="P19" s="471"/>
    </row>
    <row r="20" spans="2:18" ht="15" customHeight="1">
      <c r="B20" s="540">
        <v>13</v>
      </c>
      <c r="C20" s="521" t="str">
        <f ca="1">B20&amp;". "&amp;'DB Func'!B15</f>
        <v>13. Funcionário 13</v>
      </c>
      <c r="E20" s="534" t="s">
        <v>68</v>
      </c>
      <c r="F20" s="534"/>
      <c r="G20" s="64"/>
      <c r="H20" s="64"/>
      <c r="I20" s="64"/>
      <c r="J20" s="468"/>
      <c r="K20" s="470">
        <f t="shared" si="0"/>
        <v>0</v>
      </c>
      <c r="L20" s="473">
        <f t="shared" si="1"/>
        <v>0</v>
      </c>
      <c r="M20" s="471">
        <f t="shared" si="2"/>
        <v>0</v>
      </c>
      <c r="N20" s="474">
        <f t="shared" si="3"/>
        <v>0</v>
      </c>
      <c r="O20" s="471"/>
      <c r="P20" s="471"/>
    </row>
    <row r="21" spans="2:18" ht="15" customHeight="1">
      <c r="B21" s="540"/>
      <c r="C21" s="521"/>
      <c r="E21" s="535" t="s">
        <v>69</v>
      </c>
      <c r="F21" s="535"/>
      <c r="G21" s="88"/>
      <c r="H21" s="88"/>
      <c r="I21" s="88"/>
      <c r="J21" s="469"/>
      <c r="K21" s="470">
        <f t="shared" si="0"/>
        <v>0</v>
      </c>
      <c r="L21" s="473">
        <f t="shared" si="1"/>
        <v>0</v>
      </c>
      <c r="M21" s="471">
        <f t="shared" si="2"/>
        <v>0</v>
      </c>
      <c r="N21" s="474">
        <f t="shared" si="3"/>
        <v>0</v>
      </c>
      <c r="O21" s="471"/>
      <c r="P21" s="471"/>
    </row>
    <row r="22" spans="2:18" ht="30" customHeight="1">
      <c r="B22" s="2">
        <v>14</v>
      </c>
      <c r="C22" s="71" t="str">
        <f ca="1">B22&amp;". "&amp;'DB Func'!B16</f>
        <v>14. Funcionário 14</v>
      </c>
      <c r="E22" s="511" t="s">
        <v>80</v>
      </c>
      <c r="F22" s="512"/>
      <c r="G22" s="86"/>
      <c r="H22" s="86"/>
      <c r="I22" s="86"/>
      <c r="J22" s="86"/>
      <c r="K22" s="478"/>
      <c r="L22" s="471" t="str">
        <f>IF(OR(SUM(L15:L21)&gt;0,SUM(M15:M21)&gt;0),"OK","NÃO")</f>
        <v>NÃO</v>
      </c>
      <c r="M22" s="471"/>
      <c r="N22" s="472"/>
      <c r="O22" s="471"/>
      <c r="P22" s="471"/>
    </row>
    <row r="23" spans="2:18" ht="30" customHeight="1">
      <c r="B23" s="2">
        <v>15</v>
      </c>
      <c r="C23" s="71" t="str">
        <f ca="1">B23&amp;". "&amp;'DB Func'!B17</f>
        <v>15. Funcionário 15</v>
      </c>
      <c r="E23" s="105" t="s">
        <v>81</v>
      </c>
      <c r="F23" s="92"/>
      <c r="G23" s="105" t="s">
        <v>84</v>
      </c>
      <c r="H23" s="117"/>
      <c r="I23" s="105" t="s">
        <v>86</v>
      </c>
      <c r="J23" s="117"/>
    </row>
    <row r="24" spans="2:18" ht="30" customHeight="1">
      <c r="B24" s="2">
        <v>16</v>
      </c>
      <c r="C24" s="71" t="str">
        <f ca="1">B24&amp;". "&amp;'DB Func'!B18</f>
        <v>16. Funcionário 16</v>
      </c>
      <c r="E24" s="85" t="s">
        <v>82</v>
      </c>
      <c r="F24" s="118"/>
      <c r="G24" s="106" t="s">
        <v>85</v>
      </c>
      <c r="H24" s="72"/>
      <c r="I24" s="85" t="s">
        <v>87</v>
      </c>
      <c r="J24" s="72"/>
      <c r="L24" s="2"/>
      <c r="M24" s="2"/>
      <c r="N24" s="2"/>
      <c r="O24" s="2"/>
      <c r="P24" s="2"/>
      <c r="Q24" s="2"/>
      <c r="R24" s="2"/>
    </row>
    <row r="25" spans="2:18" ht="30" customHeight="1">
      <c r="B25" s="2">
        <v>17</v>
      </c>
      <c r="C25" s="71" t="str">
        <f ca="1">B25&amp;". "&amp;'DB Func'!B19</f>
        <v>17. Funcionário 17</v>
      </c>
      <c r="E25" s="107" t="s">
        <v>83</v>
      </c>
      <c r="F25" s="123"/>
      <c r="G25" s="107" t="s">
        <v>88</v>
      </c>
      <c r="H25" s="536"/>
      <c r="I25" s="536"/>
      <c r="J25" s="536"/>
      <c r="L25" s="2"/>
      <c r="M25" s="2"/>
      <c r="N25" s="2"/>
      <c r="O25" s="2"/>
      <c r="P25" s="2"/>
      <c r="Q25" s="2"/>
      <c r="R25" s="2"/>
    </row>
    <row r="26" spans="2:18" ht="30" customHeight="1">
      <c r="B26" s="2">
        <v>18</v>
      </c>
      <c r="C26" s="71" t="str">
        <f ca="1">B26&amp;". "&amp;'DB Func'!B20</f>
        <v>18. Funcionário 18</v>
      </c>
      <c r="E26" s="511" t="s">
        <v>679</v>
      </c>
      <c r="F26" s="512"/>
      <c r="G26" s="86"/>
      <c r="H26" s="86"/>
      <c r="I26" s="86"/>
      <c r="J26" s="87"/>
      <c r="L26" s="2"/>
      <c r="M26" s="2"/>
      <c r="N26" s="2"/>
      <c r="O26" s="2"/>
      <c r="P26" s="2"/>
      <c r="Q26" s="2"/>
      <c r="R26" s="2"/>
    </row>
    <row r="27" spans="2:18" ht="30" customHeight="1">
      <c r="B27" s="2">
        <v>19</v>
      </c>
      <c r="C27" s="71" t="str">
        <f ca="1">B27&amp;". "&amp;'DB Func'!B21</f>
        <v>19. Funcionário 19</v>
      </c>
      <c r="E27" s="105" t="s">
        <v>89</v>
      </c>
      <c r="F27" s="516"/>
      <c r="G27" s="516"/>
      <c r="H27" s="108" t="s">
        <v>90</v>
      </c>
      <c r="I27" s="517"/>
      <c r="J27" s="517"/>
      <c r="L27" s="2"/>
      <c r="M27" s="2"/>
      <c r="N27" s="2"/>
      <c r="O27" s="2"/>
      <c r="P27" s="2"/>
      <c r="Q27" s="2"/>
      <c r="R27" s="2"/>
    </row>
    <row r="28" spans="2:18" ht="30" customHeight="1">
      <c r="B28" s="2">
        <v>20</v>
      </c>
      <c r="C28" s="71" t="str">
        <f ca="1">B28&amp;". "&amp;'DB Func'!B22</f>
        <v>20. Funcionário 20</v>
      </c>
      <c r="E28" s="85" t="s">
        <v>168</v>
      </c>
      <c r="F28" s="518"/>
      <c r="G28" s="518"/>
      <c r="H28" s="85" t="s">
        <v>91</v>
      </c>
      <c r="I28" s="519"/>
      <c r="J28" s="520"/>
      <c r="L28" s="2"/>
      <c r="M28" s="2"/>
      <c r="N28" s="2"/>
      <c r="O28" s="2"/>
      <c r="P28" s="2"/>
      <c r="Q28" s="2"/>
      <c r="R28" s="2"/>
    </row>
    <row r="29" spans="2:18" ht="30" customHeight="1">
      <c r="B29" s="2">
        <v>21</v>
      </c>
      <c r="C29" s="71" t="str">
        <f ca="1">B29&amp;". "&amp;'DB Func'!B23</f>
        <v>21. Funcionário 21</v>
      </c>
      <c r="E29" s="107" t="s">
        <v>93</v>
      </c>
      <c r="F29" s="533"/>
      <c r="G29" s="533"/>
      <c r="H29" s="107" t="s">
        <v>92</v>
      </c>
      <c r="I29" s="533"/>
      <c r="J29" s="533"/>
      <c r="L29" s="2"/>
      <c r="M29" s="2"/>
      <c r="N29" s="2"/>
      <c r="O29" s="2"/>
      <c r="P29" s="2"/>
      <c r="Q29" s="2"/>
      <c r="R29" s="2"/>
    </row>
    <row r="30" spans="2:18" ht="30" customHeight="1">
      <c r="B30" s="2">
        <v>22</v>
      </c>
      <c r="C30" s="71" t="str">
        <f ca="1">B30&amp;". "&amp;'DB Func'!B24</f>
        <v>22. Funcionário 22</v>
      </c>
      <c r="E30" s="511" t="s">
        <v>680</v>
      </c>
      <c r="F30" s="512"/>
      <c r="G30" s="86"/>
      <c r="H30" s="86"/>
      <c r="I30" s="86"/>
      <c r="J30" s="87"/>
      <c r="L30" s="2"/>
      <c r="M30" s="2"/>
      <c r="N30" s="2"/>
      <c r="O30" s="2"/>
      <c r="P30" s="2"/>
      <c r="Q30" s="2"/>
      <c r="R30" s="2"/>
    </row>
    <row r="31" spans="2:18" ht="30" customHeight="1">
      <c r="B31" s="2">
        <v>23</v>
      </c>
      <c r="C31" s="71" t="str">
        <f ca="1">B31&amp;". "&amp;'DB Func'!B25</f>
        <v>23. Funcionário 23</v>
      </c>
      <c r="E31" s="105" t="s">
        <v>94</v>
      </c>
      <c r="F31" s="516"/>
      <c r="G31" s="516"/>
      <c r="H31" s="516"/>
      <c r="I31" s="516"/>
      <c r="J31" s="516"/>
      <c r="L31" s="2"/>
      <c r="M31" s="2"/>
      <c r="N31" s="2"/>
      <c r="O31" s="2"/>
      <c r="P31" s="2"/>
      <c r="Q31" s="2"/>
      <c r="R31" s="2"/>
    </row>
    <row r="32" spans="2:18" ht="30" customHeight="1">
      <c r="B32" s="2">
        <v>24</v>
      </c>
      <c r="C32" s="71" t="str">
        <f ca="1">B32&amp;". "&amp;'DB Func'!B26</f>
        <v>24. Funcionário 24</v>
      </c>
      <c r="E32" s="85" t="s">
        <v>95</v>
      </c>
      <c r="F32" s="518"/>
      <c r="G32" s="518"/>
      <c r="H32" s="518"/>
      <c r="I32" s="518"/>
      <c r="J32" s="518"/>
      <c r="L32" s="2"/>
      <c r="M32" s="2"/>
      <c r="N32" s="2"/>
      <c r="O32" s="2"/>
      <c r="P32" s="2"/>
      <c r="Q32" s="2"/>
      <c r="R32" s="2"/>
    </row>
    <row r="33" spans="2:18" ht="30" customHeight="1">
      <c r="B33" s="2">
        <v>25</v>
      </c>
      <c r="C33" s="71" t="str">
        <f ca="1">B33&amp;". "&amp;'DB Func'!B27</f>
        <v>25. Funcionário 25</v>
      </c>
      <c r="E33" s="107" t="s">
        <v>96</v>
      </c>
      <c r="F33" s="533"/>
      <c r="G33" s="533"/>
      <c r="H33" s="533"/>
      <c r="I33" s="107" t="s">
        <v>681</v>
      </c>
      <c r="J33" s="128"/>
      <c r="L33" s="2"/>
      <c r="M33" s="2" t="s">
        <v>169</v>
      </c>
      <c r="N33" s="2"/>
      <c r="O33" s="2"/>
      <c r="P33" s="2"/>
      <c r="Q33" s="2" t="s">
        <v>181</v>
      </c>
      <c r="R33" s="2"/>
    </row>
    <row r="34" spans="2:18" ht="30" customHeight="1">
      <c r="B34" s="2">
        <v>26</v>
      </c>
      <c r="C34" s="71" t="str">
        <f ca="1">B34&amp;". "&amp;'DB Func'!B28</f>
        <v>26. Funcionário 26</v>
      </c>
      <c r="E34" s="511" t="s">
        <v>97</v>
      </c>
      <c r="F34" s="512"/>
      <c r="G34" s="86"/>
      <c r="H34" s="86"/>
      <c r="I34" s="86"/>
      <c r="J34" s="87"/>
      <c r="L34" s="2"/>
      <c r="M34" s="2" t="s">
        <v>170</v>
      </c>
      <c r="N34" s="2"/>
      <c r="O34" s="2"/>
      <c r="P34" s="2"/>
      <c r="Q34" s="2" t="s">
        <v>182</v>
      </c>
      <c r="R34" s="2"/>
    </row>
    <row r="35" spans="2:18" ht="30" customHeight="1">
      <c r="B35" s="2">
        <v>27</v>
      </c>
      <c r="C35" s="71" t="str">
        <f ca="1">B35&amp;". "&amp;'DB Func'!B29</f>
        <v>27. Funcionário 27</v>
      </c>
      <c r="E35" s="109" t="s">
        <v>98</v>
      </c>
      <c r="F35" s="126"/>
      <c r="G35" s="109" t="s">
        <v>99</v>
      </c>
      <c r="H35" s="127"/>
      <c r="I35" s="109" t="s">
        <v>100</v>
      </c>
      <c r="J35" s="127"/>
      <c r="L35" s="2"/>
      <c r="M35" s="2" t="s">
        <v>171</v>
      </c>
      <c r="N35" s="2"/>
      <c r="O35" s="2"/>
      <c r="P35" s="2"/>
      <c r="Q35" s="2" t="s">
        <v>183</v>
      </c>
      <c r="R35" s="2"/>
    </row>
    <row r="36" spans="2:18" ht="30" customHeight="1">
      <c r="B36" s="2">
        <v>28</v>
      </c>
      <c r="C36" s="71" t="str">
        <f ca="1">B36&amp;". "&amp;'DB Func'!B30</f>
        <v>28. Funcionário 28</v>
      </c>
      <c r="E36" s="511" t="s">
        <v>731</v>
      </c>
      <c r="F36" s="512"/>
      <c r="G36" s="86"/>
      <c r="H36" s="86"/>
      <c r="I36" s="86"/>
      <c r="J36" s="87"/>
      <c r="L36" s="2"/>
      <c r="M36" s="2" t="s">
        <v>172</v>
      </c>
      <c r="N36" s="2"/>
      <c r="O36" s="2"/>
      <c r="P36" s="2"/>
      <c r="Q36" s="2" t="s">
        <v>184</v>
      </c>
      <c r="R36" s="2"/>
    </row>
    <row r="37" spans="2:18" ht="30" customHeight="1">
      <c r="B37" s="2">
        <v>29</v>
      </c>
      <c r="C37" s="71" t="str">
        <f ca="1">B37&amp;". "&amp;'DB Func'!B31</f>
        <v>29. Funcionário 29</v>
      </c>
      <c r="E37" s="523" t="s">
        <v>101</v>
      </c>
      <c r="F37" s="524"/>
      <c r="G37" s="115"/>
      <c r="H37" s="523" t="s">
        <v>730</v>
      </c>
      <c r="I37" s="524"/>
      <c r="J37" s="95"/>
      <c r="L37" s="2"/>
      <c r="M37" s="2" t="s">
        <v>173</v>
      </c>
      <c r="N37" s="2"/>
      <c r="O37" s="2"/>
      <c r="P37" s="2"/>
      <c r="Q37" s="2" t="s">
        <v>185</v>
      </c>
      <c r="R37" s="2"/>
    </row>
    <row r="38" spans="2:18" ht="30" customHeight="1">
      <c r="B38" s="2">
        <v>30</v>
      </c>
      <c r="C38" s="71" t="str">
        <f ca="1">B38&amp;". "&amp;'DB Func'!B32</f>
        <v>30. Funcionário 30</v>
      </c>
      <c r="E38" s="513" t="s">
        <v>102</v>
      </c>
      <c r="F38" s="514"/>
      <c r="G38" s="114"/>
      <c r="H38" s="513" t="s">
        <v>104</v>
      </c>
      <c r="I38" s="514"/>
      <c r="J38" s="114"/>
      <c r="L38" s="2"/>
      <c r="M38" s="2" t="s">
        <v>174</v>
      </c>
      <c r="N38" s="2"/>
      <c r="O38" s="2"/>
      <c r="P38" s="2"/>
      <c r="Q38" s="2" t="s">
        <v>186</v>
      </c>
      <c r="R38" s="2"/>
    </row>
    <row r="39" spans="2:18" ht="30" customHeight="1">
      <c r="C39" s="11"/>
      <c r="E39" s="513" t="s">
        <v>103</v>
      </c>
      <c r="F39" s="514"/>
      <c r="G39" s="72"/>
      <c r="H39" s="106" t="s">
        <v>688</v>
      </c>
      <c r="I39" s="73"/>
      <c r="J39" s="72"/>
      <c r="L39" s="2"/>
      <c r="M39" s="2" t="s">
        <v>179</v>
      </c>
      <c r="N39" s="2"/>
      <c r="O39" s="2"/>
      <c r="P39" s="2"/>
      <c r="Q39" s="2" t="s">
        <v>187</v>
      </c>
      <c r="R39" s="2"/>
    </row>
    <row r="40" spans="2:18" ht="30" hidden="1" customHeight="1">
      <c r="C40" s="11"/>
      <c r="E40" s="541" t="s">
        <v>745</v>
      </c>
      <c r="F40" s="541"/>
      <c r="G40" s="541"/>
      <c r="H40" s="541"/>
      <c r="I40" s="541"/>
      <c r="J40" s="541"/>
      <c r="L40" s="2"/>
      <c r="M40" s="2" t="s">
        <v>180</v>
      </c>
      <c r="N40" s="2"/>
      <c r="O40" s="2"/>
      <c r="P40" s="2"/>
      <c r="Q40" s="2" t="s">
        <v>188</v>
      </c>
      <c r="R40" s="2"/>
    </row>
    <row r="41" spans="2:18" ht="30" hidden="1" customHeight="1">
      <c r="C41" s="11"/>
      <c r="E41" s="513" t="s">
        <v>106</v>
      </c>
      <c r="F41" s="514"/>
      <c r="G41" s="116"/>
      <c r="H41" s="513" t="s">
        <v>112</v>
      </c>
      <c r="I41" s="514"/>
      <c r="J41" s="116"/>
      <c r="L41" s="2"/>
      <c r="M41" s="2" t="s">
        <v>175</v>
      </c>
      <c r="N41" s="2"/>
      <c r="O41" s="2"/>
      <c r="P41" s="2"/>
      <c r="Q41" s="2"/>
      <c r="R41" s="2"/>
    </row>
    <row r="42" spans="2:18" ht="30" hidden="1" customHeight="1">
      <c r="C42" s="11"/>
      <c r="E42" s="513" t="s">
        <v>107</v>
      </c>
      <c r="F42" s="514"/>
      <c r="G42" s="116"/>
      <c r="H42" s="513" t="s">
        <v>113</v>
      </c>
      <c r="I42" s="514"/>
      <c r="J42" s="116"/>
      <c r="L42" s="2"/>
      <c r="M42" s="2" t="s">
        <v>176</v>
      </c>
      <c r="N42" s="2"/>
      <c r="O42" s="2"/>
      <c r="P42" s="2"/>
      <c r="Q42" s="2"/>
      <c r="R42" s="2"/>
    </row>
    <row r="43" spans="2:18" ht="30" hidden="1" customHeight="1">
      <c r="C43" s="11"/>
      <c r="E43" s="513" t="s">
        <v>108</v>
      </c>
      <c r="F43" s="514"/>
      <c r="G43" s="116"/>
      <c r="H43" s="513" t="s">
        <v>114</v>
      </c>
      <c r="I43" s="514"/>
      <c r="J43" s="116"/>
      <c r="L43" s="2"/>
      <c r="M43" s="2" t="s">
        <v>178</v>
      </c>
      <c r="N43" s="2"/>
      <c r="O43" s="2"/>
      <c r="P43" s="2"/>
      <c r="Q43" s="2"/>
      <c r="R43" s="2"/>
    </row>
    <row r="44" spans="2:18" ht="30" hidden="1" customHeight="1">
      <c r="C44" s="11"/>
      <c r="E44" s="513" t="s">
        <v>109</v>
      </c>
      <c r="F44" s="514"/>
      <c r="G44" s="116"/>
      <c r="H44" s="513" t="s">
        <v>115</v>
      </c>
      <c r="I44" s="514"/>
      <c r="J44" s="116"/>
      <c r="L44" s="2"/>
      <c r="M44" s="2" t="s">
        <v>177</v>
      </c>
      <c r="N44" s="2"/>
      <c r="O44" s="2"/>
      <c r="P44" s="2"/>
      <c r="Q44" s="2"/>
      <c r="R44" s="2"/>
    </row>
    <row r="45" spans="2:18" ht="30" hidden="1" customHeight="1">
      <c r="C45" s="11"/>
      <c r="E45" s="513" t="s">
        <v>110</v>
      </c>
      <c r="F45" s="514"/>
      <c r="G45" s="116"/>
      <c r="H45" s="513" t="s">
        <v>116</v>
      </c>
      <c r="I45" s="514"/>
      <c r="J45" s="116"/>
      <c r="L45" s="2"/>
      <c r="M45" s="2"/>
      <c r="N45" s="2"/>
      <c r="O45" s="2"/>
      <c r="P45" s="2"/>
      <c r="Q45" s="2"/>
      <c r="R45" s="2"/>
    </row>
    <row r="46" spans="2:18" ht="30" hidden="1" customHeight="1">
      <c r="C46" s="11"/>
      <c r="E46" s="513" t="s">
        <v>111</v>
      </c>
      <c r="F46" s="514"/>
      <c r="G46" s="116"/>
      <c r="H46" s="513" t="s">
        <v>117</v>
      </c>
      <c r="I46" s="514"/>
      <c r="J46" s="116"/>
      <c r="L46" s="2"/>
      <c r="M46" s="2"/>
      <c r="N46" s="2"/>
      <c r="O46" s="2"/>
      <c r="P46" s="2"/>
      <c r="Q46" s="2"/>
      <c r="R46" s="2"/>
    </row>
    <row r="47" spans="2:18" ht="30" customHeight="1">
      <c r="C47" s="11"/>
      <c r="E47" s="515" t="s">
        <v>118</v>
      </c>
      <c r="F47" s="515"/>
      <c r="G47" s="515"/>
      <c r="H47" s="515"/>
      <c r="I47" s="515"/>
      <c r="J47" s="515"/>
      <c r="L47" s="2"/>
      <c r="M47" s="2"/>
      <c r="N47" s="2"/>
      <c r="O47" s="2"/>
      <c r="P47" s="2"/>
      <c r="Q47" s="2"/>
      <c r="R47" s="2"/>
    </row>
    <row r="48" spans="2:18" ht="30" customHeight="1">
      <c r="C48" s="11"/>
      <c r="E48" s="513" t="s">
        <v>106</v>
      </c>
      <c r="F48" s="514"/>
      <c r="G48" s="62"/>
      <c r="H48" s="513" t="s">
        <v>112</v>
      </c>
      <c r="I48" s="514"/>
      <c r="J48" s="119"/>
      <c r="L48" s="2"/>
      <c r="M48" s="2"/>
      <c r="N48" s="2"/>
      <c r="O48" s="2"/>
      <c r="P48" s="2"/>
      <c r="Q48" s="2"/>
      <c r="R48" s="2"/>
    </row>
    <row r="49" spans="3:18" ht="30" customHeight="1">
      <c r="C49" s="11"/>
      <c r="E49" s="513" t="s">
        <v>107</v>
      </c>
      <c r="F49" s="514"/>
      <c r="G49" s="119"/>
      <c r="H49" s="513" t="s">
        <v>113</v>
      </c>
      <c r="I49" s="514"/>
      <c r="J49" s="119"/>
      <c r="L49" s="2"/>
      <c r="M49" s="2"/>
      <c r="N49" s="2"/>
      <c r="O49" s="2"/>
      <c r="P49" s="2"/>
      <c r="Q49" s="2"/>
      <c r="R49" s="2"/>
    </row>
    <row r="50" spans="3:18" ht="30" customHeight="1">
      <c r="C50" s="11"/>
      <c r="E50" s="513" t="s">
        <v>108</v>
      </c>
      <c r="F50" s="514"/>
      <c r="G50" s="119"/>
      <c r="H50" s="513" t="s">
        <v>114</v>
      </c>
      <c r="I50" s="514"/>
      <c r="J50" s="119"/>
      <c r="L50" s="2"/>
      <c r="M50" s="2"/>
      <c r="N50" s="2"/>
      <c r="O50" s="2"/>
      <c r="P50" s="2"/>
      <c r="Q50" s="2"/>
      <c r="R50" s="2"/>
    </row>
    <row r="51" spans="3:18" ht="30" customHeight="1">
      <c r="C51" s="11"/>
      <c r="E51" s="513" t="s">
        <v>109</v>
      </c>
      <c r="F51" s="514"/>
      <c r="G51" s="119"/>
      <c r="H51" s="513" t="s">
        <v>115</v>
      </c>
      <c r="I51" s="514"/>
      <c r="J51" s="119"/>
      <c r="L51" s="2"/>
      <c r="M51" s="2"/>
      <c r="N51" s="2"/>
      <c r="O51" s="2"/>
      <c r="P51" s="2"/>
      <c r="Q51" s="2"/>
      <c r="R51" s="2"/>
    </row>
    <row r="52" spans="3:18" ht="30" customHeight="1">
      <c r="C52" s="11"/>
      <c r="E52" s="513" t="s">
        <v>110</v>
      </c>
      <c r="F52" s="514"/>
      <c r="G52" s="119"/>
      <c r="H52" s="513" t="s">
        <v>116</v>
      </c>
      <c r="I52" s="514"/>
      <c r="J52" s="119"/>
      <c r="L52" s="2"/>
      <c r="M52" s="2"/>
      <c r="N52" s="2"/>
      <c r="O52" s="2"/>
      <c r="P52" s="2"/>
      <c r="Q52" s="2"/>
      <c r="R52" s="2"/>
    </row>
    <row r="53" spans="3:18" ht="30" customHeight="1">
      <c r="C53" s="11"/>
      <c r="E53" s="513" t="s">
        <v>111</v>
      </c>
      <c r="F53" s="514"/>
      <c r="G53" s="119"/>
      <c r="H53" s="513" t="s">
        <v>117</v>
      </c>
      <c r="I53" s="514"/>
      <c r="J53" s="119"/>
      <c r="L53" s="2"/>
      <c r="M53" s="2"/>
      <c r="N53" s="2"/>
      <c r="O53" s="2"/>
      <c r="P53" s="2"/>
      <c r="Q53" s="2"/>
      <c r="R53" s="2"/>
    </row>
    <row r="54" spans="3:18" ht="30" customHeight="1">
      <c r="C54" s="11"/>
      <c r="E54" s="542" t="s">
        <v>119</v>
      </c>
      <c r="F54" s="542"/>
      <c r="G54" s="542"/>
      <c r="H54" s="543">
        <f>SUM(G48:G53,J48:J53)+SUM(G48:G53,J48:J53)*G38+SUM(G48:G53,J48:J53)*J38</f>
        <v>0</v>
      </c>
      <c r="I54" s="543"/>
      <c r="J54" s="543"/>
      <c r="L54" s="2"/>
      <c r="M54" s="2"/>
      <c r="N54" s="2"/>
      <c r="O54" s="2"/>
      <c r="P54" s="2"/>
      <c r="Q54" s="2"/>
      <c r="R54" s="2"/>
    </row>
    <row r="55" spans="3:18" ht="30" hidden="1" customHeight="1">
      <c r="C55" s="11"/>
      <c r="E55" s="511" t="s">
        <v>524</v>
      </c>
      <c r="F55" s="512"/>
      <c r="G55" s="512"/>
      <c r="H55" s="86"/>
      <c r="I55" s="86"/>
      <c r="J55" s="87"/>
      <c r="L55" s="2"/>
      <c r="M55" s="2"/>
      <c r="N55" s="2"/>
      <c r="O55" s="2"/>
      <c r="P55" s="2"/>
      <c r="Q55" s="2"/>
      <c r="R55" s="2"/>
    </row>
    <row r="56" spans="3:18" ht="30" hidden="1" customHeight="1">
      <c r="C56" s="11"/>
      <c r="E56" s="96" t="s">
        <v>120</v>
      </c>
      <c r="F56" s="96" t="s">
        <v>533</v>
      </c>
      <c r="G56" s="96" t="s">
        <v>121</v>
      </c>
      <c r="H56" s="96" t="s">
        <v>519</v>
      </c>
      <c r="I56" s="96" t="s">
        <v>520</v>
      </c>
      <c r="J56" s="96" t="s">
        <v>521</v>
      </c>
      <c r="L56" s="2"/>
      <c r="M56" s="2"/>
      <c r="N56" s="2"/>
      <c r="O56" s="2"/>
      <c r="P56" s="2"/>
      <c r="Q56" s="2"/>
      <c r="R56" s="2"/>
    </row>
    <row r="57" spans="3:18" ht="30" hidden="1" customHeight="1">
      <c r="C57" s="11"/>
      <c r="E57" s="85" t="str">
        <f>Benef!C6</f>
        <v>-</v>
      </c>
      <c r="F57" s="66"/>
      <c r="G57" s="67" t="s">
        <v>791</v>
      </c>
      <c r="H57" s="68"/>
      <c r="I57" s="67"/>
      <c r="J57" s="104" t="e">
        <f>IF(G57="Percentual",H57*AVERAGE($G$48:$G$53,$J$48:$J$53),IF(G57="Valor Fixo",I57,0))</f>
        <v>#DIV/0!</v>
      </c>
      <c r="L57" s="2"/>
      <c r="M57" s="2"/>
      <c r="N57" s="2"/>
      <c r="O57" s="2"/>
      <c r="P57" s="2"/>
      <c r="Q57" s="2"/>
      <c r="R57" s="2"/>
    </row>
    <row r="58" spans="3:18" ht="30" hidden="1" customHeight="1">
      <c r="C58" s="11"/>
      <c r="E58" s="85" t="str">
        <f>Benef!C7</f>
        <v>-</v>
      </c>
      <c r="F58" s="66"/>
      <c r="G58" s="67"/>
      <c r="H58" s="68"/>
      <c r="I58" s="67"/>
      <c r="J58" s="104">
        <f t="shared" ref="J58:J66" si="4">IF(G58="Percentual",H58*AVERAGE($G$48:$G$53,$J$48:$J$53),IF(G58="Valor Fixo",I58,0))</f>
        <v>0</v>
      </c>
      <c r="L58" s="2"/>
      <c r="M58" s="2"/>
      <c r="N58" s="2"/>
      <c r="O58" s="2"/>
      <c r="P58" s="2"/>
      <c r="Q58" s="2"/>
      <c r="R58" s="2"/>
    </row>
    <row r="59" spans="3:18" ht="30" hidden="1" customHeight="1">
      <c r="C59" s="11"/>
      <c r="E59" s="85" t="str">
        <f>Benef!C8</f>
        <v>-</v>
      </c>
      <c r="F59" s="66"/>
      <c r="G59" s="67"/>
      <c r="H59" s="68"/>
      <c r="I59" s="67"/>
      <c r="J59" s="104">
        <f t="shared" si="4"/>
        <v>0</v>
      </c>
      <c r="L59" s="2"/>
      <c r="M59" s="2"/>
      <c r="N59" s="2"/>
      <c r="O59" s="2"/>
      <c r="P59" s="2"/>
      <c r="Q59" s="2"/>
      <c r="R59" s="2"/>
    </row>
    <row r="60" spans="3:18" ht="30" hidden="1" customHeight="1">
      <c r="C60" s="11"/>
      <c r="E60" s="85" t="str">
        <f>Benef!C9</f>
        <v>-</v>
      </c>
      <c r="F60" s="66"/>
      <c r="G60" s="67"/>
      <c r="H60" s="68"/>
      <c r="I60" s="67"/>
      <c r="J60" s="104">
        <f t="shared" si="4"/>
        <v>0</v>
      </c>
      <c r="L60" s="2"/>
      <c r="M60" s="2"/>
      <c r="N60" s="2"/>
      <c r="O60" s="2"/>
      <c r="P60" s="2"/>
      <c r="Q60" s="2"/>
      <c r="R60" s="2"/>
    </row>
    <row r="61" spans="3:18" ht="30" hidden="1" customHeight="1">
      <c r="C61" s="11"/>
      <c r="E61" s="85" t="str">
        <f>Benef!C10</f>
        <v>-</v>
      </c>
      <c r="F61" s="66"/>
      <c r="G61" s="67"/>
      <c r="H61" s="68"/>
      <c r="I61" s="67"/>
      <c r="J61" s="104">
        <f t="shared" si="4"/>
        <v>0</v>
      </c>
      <c r="L61" s="2"/>
      <c r="M61" s="2"/>
      <c r="N61" s="2"/>
      <c r="O61" s="2"/>
      <c r="P61" s="2"/>
      <c r="Q61" s="2"/>
      <c r="R61" s="2"/>
    </row>
    <row r="62" spans="3:18" ht="30" hidden="1" customHeight="1">
      <c r="C62" s="11"/>
      <c r="E62" s="85" t="str">
        <f>Benef!C11</f>
        <v>-</v>
      </c>
      <c r="F62" s="66"/>
      <c r="G62" s="67"/>
      <c r="H62" s="68"/>
      <c r="I62" s="67"/>
      <c r="J62" s="104">
        <f t="shared" si="4"/>
        <v>0</v>
      </c>
      <c r="L62" s="2"/>
      <c r="M62" s="2"/>
      <c r="N62" s="2"/>
      <c r="O62" s="2"/>
      <c r="P62" s="2"/>
      <c r="Q62" s="2"/>
      <c r="R62" s="2"/>
    </row>
    <row r="63" spans="3:18" ht="30" hidden="1" customHeight="1">
      <c r="C63" s="11"/>
      <c r="E63" s="85" t="str">
        <f>Benef!C12</f>
        <v>-</v>
      </c>
      <c r="F63" s="66"/>
      <c r="G63" s="67"/>
      <c r="H63" s="68"/>
      <c r="I63" s="67"/>
      <c r="J63" s="104">
        <f t="shared" si="4"/>
        <v>0</v>
      </c>
      <c r="L63" s="2"/>
      <c r="M63" s="2"/>
      <c r="N63" s="2"/>
      <c r="O63" s="2"/>
      <c r="P63" s="2"/>
      <c r="Q63" s="2"/>
      <c r="R63" s="2"/>
    </row>
    <row r="64" spans="3:18" ht="30" hidden="1" customHeight="1">
      <c r="C64" s="11"/>
      <c r="E64" s="85" t="str">
        <f>Benef!C13</f>
        <v>-</v>
      </c>
      <c r="F64" s="66"/>
      <c r="G64" s="67"/>
      <c r="H64" s="68"/>
      <c r="I64" s="67"/>
      <c r="J64" s="104">
        <f t="shared" si="4"/>
        <v>0</v>
      </c>
      <c r="L64" s="2"/>
      <c r="M64" s="2"/>
      <c r="N64" s="2"/>
      <c r="O64" s="2"/>
      <c r="P64" s="2"/>
      <c r="Q64" s="2"/>
      <c r="R64" s="2"/>
    </row>
    <row r="65" spans="3:18" ht="30" hidden="1" customHeight="1">
      <c r="C65" s="11"/>
      <c r="E65" s="85" t="str">
        <f>Benef!C14</f>
        <v>-</v>
      </c>
      <c r="F65" s="66"/>
      <c r="G65" s="67"/>
      <c r="H65" s="68"/>
      <c r="I65" s="67"/>
      <c r="J65" s="104">
        <f t="shared" si="4"/>
        <v>0</v>
      </c>
      <c r="L65" s="2"/>
      <c r="M65" s="2"/>
      <c r="N65" s="2"/>
      <c r="O65" s="2"/>
      <c r="P65" s="2"/>
      <c r="Q65" s="2"/>
      <c r="R65" s="2"/>
    </row>
    <row r="66" spans="3:18" ht="30" hidden="1" customHeight="1">
      <c r="C66" s="11"/>
      <c r="E66" s="107">
        <f>Benef!C15</f>
        <v>0</v>
      </c>
      <c r="F66" s="89"/>
      <c r="G66" s="90"/>
      <c r="H66" s="91"/>
      <c r="I66" s="90"/>
      <c r="J66" s="111">
        <f t="shared" si="4"/>
        <v>0</v>
      </c>
      <c r="L66" s="2"/>
      <c r="M66" s="2"/>
      <c r="N66" s="2"/>
      <c r="O66" s="2"/>
      <c r="P66" s="2"/>
      <c r="Q66" s="2"/>
      <c r="R66" s="2"/>
    </row>
    <row r="67" spans="3:18" ht="30" customHeight="1">
      <c r="C67" s="11"/>
      <c r="E67" s="511" t="s">
        <v>709</v>
      </c>
      <c r="F67" s="512"/>
      <c r="G67" s="512"/>
      <c r="H67" s="86"/>
      <c r="I67" s="86"/>
      <c r="J67" s="87"/>
      <c r="L67" s="2"/>
      <c r="M67" s="2"/>
      <c r="N67" s="2"/>
      <c r="O67" s="2"/>
      <c r="P67" s="2"/>
      <c r="Q67" s="2"/>
      <c r="R67" s="2"/>
    </row>
    <row r="68" spans="3:18" ht="30" customHeight="1">
      <c r="C68" s="11"/>
      <c r="E68" s="108" t="s">
        <v>708</v>
      </c>
      <c r="F68" s="516"/>
      <c r="G68" s="516"/>
      <c r="H68" s="108" t="s">
        <v>786</v>
      </c>
      <c r="I68" s="516"/>
      <c r="J68" s="516"/>
      <c r="K68" s="26">
        <f>IFERROR(VLOOKUP(AVERAGE(G48:G53,J48:J53),'P Gerais'!D39:G43,3,1)*F68,0)</f>
        <v>0</v>
      </c>
      <c r="L68" s="2"/>
      <c r="M68" s="2"/>
      <c r="N68" s="2"/>
      <c r="O68" s="2"/>
      <c r="P68" s="2"/>
      <c r="Q68" s="2"/>
      <c r="R68" s="2"/>
    </row>
    <row r="69" spans="3:18" ht="30" customHeight="1">
      <c r="C69" s="11"/>
      <c r="E69" s="541" t="s">
        <v>123</v>
      </c>
      <c r="F69" s="541"/>
      <c r="G69" s="541"/>
      <c r="H69" s="541"/>
      <c r="I69" s="541"/>
      <c r="J69" s="541"/>
      <c r="L69" s="2"/>
      <c r="M69" s="2"/>
      <c r="N69" s="2"/>
      <c r="O69" s="2"/>
      <c r="P69" s="2"/>
      <c r="Q69" s="2"/>
      <c r="R69" s="2"/>
    </row>
    <row r="70" spans="3:18" ht="30" customHeight="1">
      <c r="C70" s="11"/>
      <c r="E70" s="85" t="s">
        <v>124</v>
      </c>
      <c r="F70" s="530"/>
      <c r="G70" s="530"/>
      <c r="H70" s="85" t="s">
        <v>144</v>
      </c>
      <c r="I70" s="538"/>
      <c r="J70" s="538"/>
    </row>
    <row r="71" spans="3:18" ht="30" customHeight="1">
      <c r="C71" s="11"/>
      <c r="E71" s="85" t="s">
        <v>125</v>
      </c>
      <c r="F71" s="530"/>
      <c r="G71" s="530"/>
      <c r="H71" s="85" t="s">
        <v>126</v>
      </c>
      <c r="I71" s="539"/>
      <c r="J71" s="539"/>
    </row>
    <row r="72" spans="3:18" ht="8.1" customHeight="1">
      <c r="C72" s="11"/>
      <c r="D72" s="10"/>
      <c r="E72" s="6"/>
      <c r="F72" s="20"/>
      <c r="G72" s="20"/>
      <c r="H72" s="6"/>
      <c r="I72" s="21"/>
      <c r="J72" s="21"/>
      <c r="K72" s="10"/>
    </row>
    <row r="73" spans="3:18" ht="8.1" customHeight="1">
      <c r="C73" s="11"/>
      <c r="D73" s="10"/>
      <c r="E73" s="6"/>
      <c r="F73" s="20"/>
      <c r="G73" s="20"/>
      <c r="H73" s="6"/>
      <c r="I73" s="21"/>
      <c r="J73" s="21"/>
      <c r="K73" s="10"/>
    </row>
    <row r="74" spans="3:18" ht="30" customHeight="1">
      <c r="C74" s="11"/>
      <c r="D74" s="10"/>
      <c r="E74" s="85" t="s">
        <v>127</v>
      </c>
      <c r="F74" s="530"/>
      <c r="G74" s="530"/>
      <c r="H74" s="85" t="s">
        <v>143</v>
      </c>
      <c r="I74" s="538"/>
      <c r="J74" s="538"/>
      <c r="K74" s="10"/>
    </row>
    <row r="75" spans="3:18" ht="30" customHeight="1">
      <c r="C75" s="11"/>
      <c r="D75" s="10"/>
      <c r="E75" s="85" t="s">
        <v>128</v>
      </c>
      <c r="F75" s="530"/>
      <c r="G75" s="530"/>
      <c r="H75" s="85" t="s">
        <v>129</v>
      </c>
      <c r="I75" s="539"/>
      <c r="J75" s="539"/>
      <c r="K75" s="10"/>
    </row>
    <row r="76" spans="3:18" ht="8.1" customHeight="1">
      <c r="C76" s="11"/>
      <c r="D76" s="10"/>
      <c r="E76" s="6"/>
      <c r="F76" s="20"/>
      <c r="G76" s="20"/>
      <c r="H76" s="6"/>
      <c r="I76" s="21"/>
      <c r="J76" s="21"/>
      <c r="K76" s="10"/>
    </row>
    <row r="77" spans="3:18" ht="30" customHeight="1">
      <c r="C77" s="11"/>
      <c r="D77" s="10"/>
      <c r="E77" s="85" t="s">
        <v>130</v>
      </c>
      <c r="F77" s="530"/>
      <c r="G77" s="530"/>
      <c r="H77" s="85" t="s">
        <v>142</v>
      </c>
      <c r="I77" s="538"/>
      <c r="J77" s="538"/>
      <c r="K77" s="10"/>
    </row>
    <row r="78" spans="3:18" ht="30" customHeight="1">
      <c r="C78" s="11"/>
      <c r="D78" s="10"/>
      <c r="E78" s="85" t="s">
        <v>131</v>
      </c>
      <c r="F78" s="530"/>
      <c r="G78" s="530"/>
      <c r="H78" s="85" t="s">
        <v>132</v>
      </c>
      <c r="I78" s="539"/>
      <c r="J78" s="539"/>
      <c r="K78" s="10"/>
    </row>
    <row r="79" spans="3:18" ht="8.1" customHeight="1">
      <c r="C79" s="11"/>
      <c r="D79" s="10"/>
      <c r="E79" s="6"/>
      <c r="F79" s="20"/>
      <c r="G79" s="20"/>
      <c r="H79" s="6"/>
      <c r="I79" s="21"/>
      <c r="J79" s="21"/>
      <c r="K79" s="10"/>
    </row>
    <row r="80" spans="3:18" ht="30" customHeight="1">
      <c r="C80" s="11"/>
      <c r="D80" s="10"/>
      <c r="E80" s="85" t="s">
        <v>133</v>
      </c>
      <c r="F80" s="530"/>
      <c r="G80" s="530"/>
      <c r="H80" s="85" t="s">
        <v>141</v>
      </c>
      <c r="I80" s="538"/>
      <c r="J80" s="538"/>
      <c r="K80" s="10"/>
    </row>
    <row r="81" spans="3:11" ht="30" customHeight="1">
      <c r="C81" s="11"/>
      <c r="D81" s="10"/>
      <c r="E81" s="85" t="s">
        <v>134</v>
      </c>
      <c r="F81" s="530"/>
      <c r="G81" s="530"/>
      <c r="H81" s="85" t="s">
        <v>135</v>
      </c>
      <c r="I81" s="539"/>
      <c r="J81" s="539"/>
      <c r="K81" s="10"/>
    </row>
    <row r="82" spans="3:11" ht="8.1" customHeight="1">
      <c r="C82" s="11"/>
      <c r="D82" s="10"/>
      <c r="E82" s="6"/>
      <c r="F82" s="20"/>
      <c r="G82" s="20"/>
      <c r="H82" s="6"/>
      <c r="I82" s="21"/>
      <c r="J82" s="21"/>
      <c r="K82" s="10"/>
    </row>
    <row r="83" spans="3:11" ht="30" customHeight="1">
      <c r="C83" s="11"/>
      <c r="E83" s="85" t="s">
        <v>136</v>
      </c>
      <c r="F83" s="530"/>
      <c r="G83" s="530"/>
      <c r="H83" s="85" t="s">
        <v>140</v>
      </c>
      <c r="I83" s="538"/>
      <c r="J83" s="538"/>
    </row>
    <row r="84" spans="3:11" ht="30" customHeight="1">
      <c r="C84" s="11"/>
      <c r="E84" s="85" t="s">
        <v>137</v>
      </c>
      <c r="F84" s="530"/>
      <c r="G84" s="530"/>
      <c r="H84" s="85" t="s">
        <v>138</v>
      </c>
      <c r="I84" s="539"/>
      <c r="J84" s="539"/>
    </row>
    <row r="85" spans="3:11" ht="8.1" customHeight="1">
      <c r="C85" s="11"/>
      <c r="D85" s="10"/>
      <c r="E85" s="6"/>
      <c r="F85" s="20"/>
      <c r="G85" s="20"/>
      <c r="H85" s="6"/>
      <c r="I85" s="21"/>
      <c r="J85" s="21"/>
      <c r="K85" s="10"/>
    </row>
    <row r="86" spans="3:11" ht="30" customHeight="1">
      <c r="C86" s="11"/>
      <c r="E86" s="85" t="s">
        <v>710</v>
      </c>
      <c r="F86" s="530"/>
      <c r="G86" s="530"/>
      <c r="H86" s="85" t="s">
        <v>711</v>
      </c>
      <c r="I86" s="538"/>
      <c r="J86" s="538"/>
    </row>
    <row r="87" spans="3:11" ht="30" customHeight="1">
      <c r="C87" s="11"/>
      <c r="E87" s="85" t="s">
        <v>712</v>
      </c>
      <c r="F87" s="530"/>
      <c r="G87" s="530"/>
      <c r="H87" s="85" t="s">
        <v>713</v>
      </c>
      <c r="I87" s="539"/>
      <c r="J87" s="539"/>
    </row>
    <row r="88" spans="3:11" ht="8.1" customHeight="1">
      <c r="C88" s="11"/>
      <c r="E88" s="6"/>
      <c r="F88" s="20"/>
      <c r="G88" s="20"/>
      <c r="H88" s="6"/>
      <c r="I88" s="21"/>
      <c r="J88" s="21"/>
    </row>
    <row r="89" spans="3:11" ht="30" customHeight="1">
      <c r="C89" s="11"/>
      <c r="E89" s="85" t="s">
        <v>714</v>
      </c>
      <c r="F89" s="530"/>
      <c r="G89" s="530"/>
      <c r="H89" s="85" t="s">
        <v>715</v>
      </c>
      <c r="I89" s="538"/>
      <c r="J89" s="538"/>
    </row>
    <row r="90" spans="3:11" ht="30" customHeight="1">
      <c r="C90" s="11"/>
      <c r="E90" s="85" t="s">
        <v>716</v>
      </c>
      <c r="F90" s="530"/>
      <c r="G90" s="530"/>
      <c r="H90" s="85" t="s">
        <v>717</v>
      </c>
      <c r="I90" s="539"/>
      <c r="J90" s="539"/>
    </row>
    <row r="91" spans="3:11" ht="8.1" customHeight="1">
      <c r="C91" s="11"/>
      <c r="E91" s="6"/>
      <c r="F91" s="20"/>
      <c r="G91" s="20"/>
      <c r="H91" s="6"/>
      <c r="I91" s="21"/>
      <c r="J91" s="21"/>
    </row>
    <row r="92" spans="3:11" ht="30" customHeight="1">
      <c r="C92" s="11"/>
      <c r="E92" s="85" t="s">
        <v>718</v>
      </c>
      <c r="F92" s="530"/>
      <c r="G92" s="530"/>
      <c r="H92" s="85" t="s">
        <v>719</v>
      </c>
      <c r="I92" s="538"/>
      <c r="J92" s="538"/>
    </row>
    <row r="93" spans="3:11" ht="30" customHeight="1">
      <c r="C93" s="11"/>
      <c r="E93" s="85" t="s">
        <v>720</v>
      </c>
      <c r="F93" s="530"/>
      <c r="G93" s="530"/>
      <c r="H93" s="85" t="s">
        <v>721</v>
      </c>
      <c r="I93" s="539"/>
      <c r="J93" s="539"/>
    </row>
    <row r="94" spans="3:11" ht="8.1" customHeight="1">
      <c r="C94" s="11"/>
      <c r="D94" s="10"/>
      <c r="E94" s="6"/>
      <c r="F94" s="20"/>
      <c r="G94" s="20"/>
      <c r="H94" s="6"/>
      <c r="I94" s="21"/>
      <c r="J94" s="21"/>
      <c r="K94" s="10"/>
    </row>
    <row r="95" spans="3:11" ht="30" customHeight="1">
      <c r="C95" s="11"/>
      <c r="E95" s="85" t="s">
        <v>722</v>
      </c>
      <c r="F95" s="530"/>
      <c r="G95" s="530"/>
      <c r="H95" s="85" t="s">
        <v>723</v>
      </c>
      <c r="I95" s="538"/>
      <c r="J95" s="538"/>
    </row>
    <row r="96" spans="3:11" ht="30" customHeight="1">
      <c r="C96" s="11"/>
      <c r="E96" s="85" t="s">
        <v>724</v>
      </c>
      <c r="F96" s="530"/>
      <c r="G96" s="530"/>
      <c r="H96" s="85" t="s">
        <v>725</v>
      </c>
      <c r="I96" s="539"/>
      <c r="J96" s="539"/>
    </row>
    <row r="97" spans="3:11" ht="8.1" customHeight="1">
      <c r="C97" s="11"/>
      <c r="D97" s="10"/>
      <c r="E97" s="6"/>
      <c r="F97" s="20"/>
      <c r="G97" s="20"/>
      <c r="H97" s="6"/>
      <c r="I97" s="21"/>
      <c r="J97" s="21"/>
      <c r="K97" s="10"/>
    </row>
    <row r="98" spans="3:11" ht="30" customHeight="1">
      <c r="C98" s="11"/>
      <c r="E98" s="85" t="s">
        <v>726</v>
      </c>
      <c r="F98" s="530"/>
      <c r="G98" s="530"/>
      <c r="H98" s="85" t="s">
        <v>727</v>
      </c>
      <c r="I98" s="538"/>
      <c r="J98" s="538"/>
    </row>
    <row r="99" spans="3:11" ht="30" customHeight="1">
      <c r="C99" s="11"/>
      <c r="E99" s="85" t="s">
        <v>728</v>
      </c>
      <c r="F99" s="530"/>
      <c r="G99" s="530"/>
      <c r="H99" s="85" t="s">
        <v>729</v>
      </c>
      <c r="I99" s="539"/>
      <c r="J99" s="539"/>
    </row>
    <row r="100" spans="3:11" ht="30" customHeight="1">
      <c r="C100" s="11"/>
      <c r="E100" s="541" t="s">
        <v>139</v>
      </c>
      <c r="F100" s="541"/>
      <c r="G100" s="541"/>
      <c r="H100" s="541"/>
      <c r="I100" s="541"/>
      <c r="J100" s="541"/>
    </row>
    <row r="101" spans="3:11" ht="121.5" customHeight="1">
      <c r="C101" s="11"/>
      <c r="E101" s="537"/>
      <c r="F101" s="537"/>
      <c r="G101" s="537"/>
      <c r="H101" s="537"/>
      <c r="I101" s="537"/>
      <c r="J101" s="537"/>
    </row>
    <row r="102" spans="3:11" ht="30" customHeight="1"/>
    <row r="103" spans="3:11" ht="30" customHeight="1"/>
    <row r="104" spans="3:11" ht="30" customHeight="1"/>
    <row r="105" spans="3:11" ht="30" customHeight="1"/>
    <row r="106" spans="3:11" ht="30" customHeight="1"/>
    <row r="107" spans="3:11" ht="30" customHeight="1"/>
    <row r="108" spans="3:11" ht="30" customHeight="1"/>
    <row r="109" spans="3:11" ht="30" customHeight="1"/>
    <row r="110" spans="3:11"/>
    <row r="111" spans="3:11"/>
    <row r="112" spans="3:11"/>
    <row r="113"/>
    <row r="114"/>
    <row r="115"/>
    <row r="116"/>
    <row r="117"/>
    <row r="118"/>
    <row r="119"/>
    <row r="120"/>
    <row r="121" ht="15" customHeight="1"/>
  </sheetData>
  <sheetProtection selectLockedCells="1"/>
  <mergeCells count="128">
    <mergeCell ref="H13:I13"/>
    <mergeCell ref="E100:J100"/>
    <mergeCell ref="F70:G70"/>
    <mergeCell ref="I70:J70"/>
    <mergeCell ref="F71:G71"/>
    <mergeCell ref="E49:F49"/>
    <mergeCell ref="H49:I49"/>
    <mergeCell ref="E50:F50"/>
    <mergeCell ref="H50:I50"/>
    <mergeCell ref="F83:G83"/>
    <mergeCell ref="I83:J83"/>
    <mergeCell ref="F68:G68"/>
    <mergeCell ref="I68:J68"/>
    <mergeCell ref="E69:J69"/>
    <mergeCell ref="E54:G54"/>
    <mergeCell ref="H54:J54"/>
    <mergeCell ref="I92:J92"/>
    <mergeCell ref="F93:G93"/>
    <mergeCell ref="I93:J93"/>
    <mergeCell ref="I81:J81"/>
    <mergeCell ref="F74:G74"/>
    <mergeCell ref="I74:J74"/>
    <mergeCell ref="F75:G75"/>
    <mergeCell ref="E43:F43"/>
    <mergeCell ref="B14:B15"/>
    <mergeCell ref="B16:B17"/>
    <mergeCell ref="B18:B19"/>
    <mergeCell ref="B20:B21"/>
    <mergeCell ref="F99:G99"/>
    <mergeCell ref="I99:J99"/>
    <mergeCell ref="I75:J75"/>
    <mergeCell ref="F77:G77"/>
    <mergeCell ref="I77:J77"/>
    <mergeCell ref="F78:G78"/>
    <mergeCell ref="I78:J78"/>
    <mergeCell ref="I71:J71"/>
    <mergeCell ref="F80:G80"/>
    <mergeCell ref="I80:J80"/>
    <mergeCell ref="F81:G81"/>
    <mergeCell ref="F31:J31"/>
    <mergeCell ref="F32:J32"/>
    <mergeCell ref="F33:H33"/>
    <mergeCell ref="E44:F44"/>
    <mergeCell ref="H44:I44"/>
    <mergeCell ref="E45:F45"/>
    <mergeCell ref="H45:I45"/>
    <mergeCell ref="E40:J40"/>
    <mergeCell ref="E41:F41"/>
    <mergeCell ref="H43:I43"/>
    <mergeCell ref="H37:I37"/>
    <mergeCell ref="E37:F37"/>
    <mergeCell ref="E38:F38"/>
    <mergeCell ref="H38:I38"/>
    <mergeCell ref="E101:J101"/>
    <mergeCell ref="F95:G95"/>
    <mergeCell ref="I95:J95"/>
    <mergeCell ref="F96:G96"/>
    <mergeCell ref="I96:J96"/>
    <mergeCell ref="F98:G98"/>
    <mergeCell ref="I98:J98"/>
    <mergeCell ref="F84:G84"/>
    <mergeCell ref="I84:J84"/>
    <mergeCell ref="F86:G86"/>
    <mergeCell ref="I86:J86"/>
    <mergeCell ref="F87:G87"/>
    <mergeCell ref="I87:J87"/>
    <mergeCell ref="F89:G89"/>
    <mergeCell ref="I89:J89"/>
    <mergeCell ref="F90:G90"/>
    <mergeCell ref="I90:J90"/>
    <mergeCell ref="F92:G92"/>
    <mergeCell ref="F29:G29"/>
    <mergeCell ref="I29:J29"/>
    <mergeCell ref="C20:C21"/>
    <mergeCell ref="E20:F20"/>
    <mergeCell ref="E21:F21"/>
    <mergeCell ref="H25:J25"/>
    <mergeCell ref="H41:I41"/>
    <mergeCell ref="E42:F42"/>
    <mergeCell ref="H42:I42"/>
    <mergeCell ref="E5:F5"/>
    <mergeCell ref="E12:F12"/>
    <mergeCell ref="C18:C19"/>
    <mergeCell ref="E18:F18"/>
    <mergeCell ref="E19:F19"/>
    <mergeCell ref="C14:C15"/>
    <mergeCell ref="E14:F14"/>
    <mergeCell ref="H14:I14"/>
    <mergeCell ref="E15:F15"/>
    <mergeCell ref="E6:F6"/>
    <mergeCell ref="G6:J6"/>
    <mergeCell ref="E7:F7"/>
    <mergeCell ref="G7:J7"/>
    <mergeCell ref="E8:F8"/>
    <mergeCell ref="G8:J8"/>
    <mergeCell ref="C16:C17"/>
    <mergeCell ref="E16:F16"/>
    <mergeCell ref="E17:F17"/>
    <mergeCell ref="E13:F13"/>
    <mergeCell ref="E9:F9"/>
    <mergeCell ref="G9:J9"/>
    <mergeCell ref="E10:F10"/>
    <mergeCell ref="G10:J10"/>
    <mergeCell ref="E11:F11"/>
    <mergeCell ref="G11:J11"/>
    <mergeCell ref="E30:F30"/>
    <mergeCell ref="E34:F34"/>
    <mergeCell ref="E36:F36"/>
    <mergeCell ref="E55:G55"/>
    <mergeCell ref="E67:G67"/>
    <mergeCell ref="E39:F39"/>
    <mergeCell ref="E46:F46"/>
    <mergeCell ref="H46:I46"/>
    <mergeCell ref="E51:F51"/>
    <mergeCell ref="H51:I51"/>
    <mergeCell ref="E52:F52"/>
    <mergeCell ref="H52:I52"/>
    <mergeCell ref="E53:F53"/>
    <mergeCell ref="H53:I53"/>
    <mergeCell ref="E47:J47"/>
    <mergeCell ref="E48:F48"/>
    <mergeCell ref="H48:I48"/>
    <mergeCell ref="F27:G27"/>
    <mergeCell ref="I27:J27"/>
    <mergeCell ref="E22:F22"/>
    <mergeCell ref="E26:F26"/>
    <mergeCell ref="F28:G28"/>
    <mergeCell ref="I28:J28"/>
  </mergeCells>
  <conditionalFormatting sqref="I57:I66">
    <cfRule type="expression" dxfId="333" priority="23">
      <formula>G57="Sem Desconto"</formula>
    </cfRule>
    <cfRule type="expression" dxfId="332" priority="26">
      <formula>G57="Percentual"</formula>
    </cfRule>
  </conditionalFormatting>
  <conditionalFormatting sqref="H57:H66">
    <cfRule type="expression" dxfId="331" priority="24">
      <formula>G57="Sem Desconto"</formula>
    </cfRule>
    <cfRule type="expression" dxfId="330" priority="25">
      <formula>G57="Valor Fixo"</formula>
    </cfRule>
  </conditionalFormatting>
  <conditionalFormatting sqref="F29:G29">
    <cfRule type="expression" dxfId="329" priority="3">
      <formula>LEN(F29)=11</formula>
    </cfRule>
    <cfRule type="expression" dxfId="328" priority="4">
      <formula>LEN(F29)=10</formula>
    </cfRule>
  </conditionalFormatting>
  <conditionalFormatting sqref="I29:J29">
    <cfRule type="expression" dxfId="327" priority="1">
      <formula>LEN(I29)=11</formula>
    </cfRule>
    <cfRule type="expression" dxfId="326" priority="2">
      <formula>LEN(I29)=10</formula>
    </cfRule>
  </conditionalFormatting>
  <dataValidations count="7">
    <dataValidation type="list" allowBlank="1" showInputMessage="1" showErrorMessage="1" sqref="G39">
      <formula1>"1,2"</formula1>
    </dataValidation>
    <dataValidation type="list" allowBlank="1" showInputMessage="1" showErrorMessage="1" sqref="J33">
      <formula1>$Q$33:$Q$40</formula1>
    </dataValidation>
    <dataValidation type="list" allowBlank="1" showInputMessage="1" showErrorMessage="1" sqref="F33:H33">
      <formula1>$M$33:$M$44</formula1>
    </dataValidation>
    <dataValidation type="list" allowBlank="1" showInputMessage="1" showErrorMessage="1" sqref="G57:G66">
      <formula1>"Valor Fixo,Percentual,Sem Desconto"</formula1>
    </dataValidation>
    <dataValidation type="list" allowBlank="1" showInputMessage="1" showErrorMessage="1" sqref="J39">
      <formula1>"Parcela Única,2 Parcelas"</formula1>
    </dataValidation>
    <dataValidation type="list" allowBlank="1" showInputMessage="1" showErrorMessage="1" sqref="I39">
      <formula1>"Janeiro,Fevereiro,Março,Abril,Maio,Junho,Julho,Agosto,Setmbro,Outubro,Novembro"</formula1>
    </dataValidation>
    <dataValidation type="list" allowBlank="1" showInputMessage="1" showErrorMessage="1" sqref="G11:J11">
      <formula1>$L$11:$AY$11</formula1>
    </dataValidation>
  </dataValidations>
  <hyperlinks>
    <hyperlink ref="C16:C17" location="Func11!G6" display="Func11!G6"/>
    <hyperlink ref="C6:C13" location="Func!G6" display="Func!G6"/>
    <hyperlink ref="C14:C15" location="Func10!G6" display="Func10!G6"/>
    <hyperlink ref="C20:C21" location="Func13!G6" display="Func13!G6"/>
    <hyperlink ref="C18:C19" location="Func12!G6" display="Func12!G6"/>
    <hyperlink ref="C31:C38" location="Func22!G6" display="Func22!G6"/>
    <hyperlink ref="C38" location="Func30!G6" display="Func30!G6"/>
    <hyperlink ref="C22:C37" location="Func22!G6" display="Func22!G6"/>
    <hyperlink ref="C5:C12" location="Func!G6" display="Func!G6"/>
    <hyperlink ref="C6" location="Func2!G6" display="Func2!G6"/>
    <hyperlink ref="C7" location="Func3!G6" display="Func3!G6"/>
    <hyperlink ref="C8" location="Func4!G6" display="Func4!G6"/>
    <hyperlink ref="C9" location="Func5!G6" display="Func5!G6"/>
    <hyperlink ref="C10" location="Func6!G6" display="Func6!G6"/>
    <hyperlink ref="C11" location="Func7!G6" display="Func7!G6"/>
    <hyperlink ref="C12" location="Func8!G6" display="Func8!G6"/>
    <hyperlink ref="C13" location="Func9!G6" display="Func9!G6"/>
    <hyperlink ref="C22" location="Func14!G6" display="Func14!G6"/>
    <hyperlink ref="C23" location="Func15!G6" display="Func15!G6"/>
    <hyperlink ref="C24" location="Func16!G6" display="Func16!G6"/>
    <hyperlink ref="C25" location="Func17!G6" display="Func17!G6"/>
    <hyperlink ref="C26" location="Func18!G6" display="Func18!G6"/>
    <hyperlink ref="C27" location="Func19!G6" display="Func19!G6"/>
    <hyperlink ref="C28" location="Func20!G6" display="Func20!G6"/>
    <hyperlink ref="C29" location="Func21!G6" display="Func21!G6"/>
    <hyperlink ref="C31" location="Func23!G6" display="Func23!G6"/>
    <hyperlink ref="C32" location="Func24!G6" display="Func24!G6"/>
    <hyperlink ref="C37" location="Func29!G6" display="Func29!G6"/>
    <hyperlink ref="C36" location="Func28!G6" display="Func28!G6"/>
    <hyperlink ref="C35" location="Func27!G6" display="Func27!G6"/>
    <hyperlink ref="C34" location="Func26!G6" display="Func26!G6"/>
    <hyperlink ref="C33" location="Func25!G6" display="Func25!G6"/>
  </hyperlinks>
  <pageMargins left="0.511811024" right="0.511811024" top="0.78740157499999996" bottom="0.78740157499999996" header="0.31496062000000002" footer="0.31496062000000002"/>
  <pageSetup paperSize="9" orientation="portrait" r:id="rId1"/>
  <drawing r:id="rId2"/>
  <legacyDrawing r:id="rId3"/>
  <extLst xmlns:x14="http://schemas.microsoft.com/office/spreadsheetml/2009/9/main">
    <ext uri="{78C0D931-6437-407d-A8EE-F0AAD7539E65}">
      <x14:conditionalFormattings>
        <x14:conditionalFormatting xmlns:xm="http://schemas.microsoft.com/office/excel/2006/main">
          <x14:cfRule type="expression" priority="12" id="{A6265003-942F-4120-9DB0-C5D1F47DDEDE}">
            <xm:f>'DB Func'!B16=0</xm:f>
            <x14:dxf>
              <font>
                <color theme="0"/>
              </font>
            </x14:dxf>
          </x14:cfRule>
          <xm:sqref>C22:C38</xm:sqref>
        </x14:conditionalFormatting>
        <x14:conditionalFormatting xmlns:xm="http://schemas.microsoft.com/office/excel/2006/main">
          <x14:cfRule type="expression" priority="11" id="{E2A7D79E-349C-4099-932C-373CBB7181F1}">
            <xm:f>'DB Func'!B15=0</xm:f>
            <x14:dxf>
              <font>
                <color theme="0"/>
              </font>
            </x14:dxf>
          </x14:cfRule>
          <xm:sqref>C20:C21</xm:sqref>
        </x14:conditionalFormatting>
        <x14:conditionalFormatting xmlns:xm="http://schemas.microsoft.com/office/excel/2006/main">
          <x14:cfRule type="expression" priority="10" id="{120C5D50-1F76-42D2-9BD1-B0F687077377}">
            <xm:f>'DB Func'!B14=0</xm:f>
            <x14:dxf>
              <font>
                <color theme="0"/>
              </font>
            </x14:dxf>
          </x14:cfRule>
          <xm:sqref>C18:C19</xm:sqref>
        </x14:conditionalFormatting>
        <x14:conditionalFormatting xmlns:xm="http://schemas.microsoft.com/office/excel/2006/main">
          <x14:cfRule type="expression" priority="9" id="{DE815959-3103-4760-BF20-9FA37B66D25E}">
            <xm:f>'DB Func'!B13=0</xm:f>
            <x14:dxf>
              <font>
                <color theme="0"/>
              </font>
            </x14:dxf>
          </x14:cfRule>
          <xm:sqref>C16:C17</xm:sqref>
        </x14:conditionalFormatting>
        <x14:conditionalFormatting xmlns:xm="http://schemas.microsoft.com/office/excel/2006/main">
          <x14:cfRule type="expression" priority="8" id="{C970E645-9709-4951-B404-70C2619B20BB}">
            <xm:f>'DB Func'!B3=0</xm:f>
            <x14:dxf>
              <font>
                <color theme="0"/>
              </font>
            </x14:dxf>
          </x14:cfRule>
          <xm:sqref>C5 C7:C15</xm:sqref>
        </x14:conditionalFormatting>
      </x14:conditionalFormattings>
    </ext>
  </extLst>
</worksheet>
</file>

<file path=xl/worksheets/sheet7.xml><?xml version="1.0" encoding="utf-8"?>
<worksheet xmlns="http://schemas.openxmlformats.org/spreadsheetml/2006/main" xmlns:r="http://schemas.openxmlformats.org/officeDocument/2006/relationships">
  <sheetPr codeName="Plan6"/>
  <dimension ref="A1:AY121"/>
  <sheetViews>
    <sheetView showGridLines="0" topLeftCell="B1" zoomScale="90" zoomScaleNormal="90" workbookViewId="0">
      <selection activeCell="G6" sqref="G6:J6"/>
    </sheetView>
  </sheetViews>
  <sheetFormatPr defaultRowHeight="15" customHeight="1" zeroHeight="1"/>
  <cols>
    <col min="1" max="1" width="27.7109375" style="1" customWidth="1"/>
    <col min="2" max="2" width="3.85546875" customWidth="1"/>
    <col min="3" max="3" width="38" customWidth="1"/>
    <col min="5" max="5" width="25.28515625" customWidth="1"/>
    <col min="6" max="7" width="20.7109375" customWidth="1"/>
    <col min="8" max="8" width="22" customWidth="1"/>
    <col min="9" max="10" width="20.7109375" customWidth="1"/>
  </cols>
  <sheetData>
    <row r="1" spans="1:51" s="98" customFormat="1" ht="33.950000000000003" customHeight="1">
      <c r="A1" s="1"/>
      <c r="C1" s="102" t="s">
        <v>17</v>
      </c>
    </row>
    <row r="2" spans="1:51" s="98" customFormat="1" ht="21.6" customHeight="1">
      <c r="A2" s="1"/>
    </row>
    <row r="3" spans="1:51" s="98" customFormat="1" ht="21.6" customHeight="1">
      <c r="A3" s="1"/>
    </row>
    <row r="4" spans="1:51" ht="30" customHeight="1">
      <c r="C4" s="30" t="s">
        <v>685</v>
      </c>
    </row>
    <row r="5" spans="1:51" ht="30" customHeight="1">
      <c r="B5" s="2">
        <v>1</v>
      </c>
      <c r="C5" s="71" t="str">
        <f ca="1">B5&amp;". "&amp;'DB Func'!B3</f>
        <v>1. Funcionário 1</v>
      </c>
      <c r="E5" s="511" t="s">
        <v>678</v>
      </c>
      <c r="F5" s="512"/>
      <c r="G5" s="86"/>
      <c r="H5" s="86"/>
      <c r="I5" s="86"/>
      <c r="J5" s="87"/>
    </row>
    <row r="6" spans="1:51" ht="30" customHeight="1">
      <c r="B6" s="2">
        <v>2</v>
      </c>
      <c r="C6" s="71" t="str">
        <f ca="1">B6&amp;". "&amp;'DB Func'!B4</f>
        <v>2. Funcionário 2</v>
      </c>
      <c r="E6" s="523" t="s">
        <v>70</v>
      </c>
      <c r="F6" s="524"/>
      <c r="G6" s="525" t="s">
        <v>741</v>
      </c>
      <c r="H6" s="525"/>
      <c r="I6" s="525"/>
      <c r="J6" s="525"/>
    </row>
    <row r="7" spans="1:51" ht="30" customHeight="1">
      <c r="B7" s="2">
        <v>3</v>
      </c>
      <c r="C7" s="110" t="str">
        <f ca="1">B7&amp;". "&amp;'DB Func'!B5</f>
        <v>3. Funcionário 3</v>
      </c>
      <c r="E7" s="513" t="s">
        <v>71</v>
      </c>
      <c r="F7" s="514"/>
      <c r="G7" s="526"/>
      <c r="H7" s="527"/>
      <c r="I7" s="527"/>
      <c r="J7" s="528"/>
    </row>
    <row r="8" spans="1:51" ht="30" customHeight="1">
      <c r="B8" s="2">
        <v>4</v>
      </c>
      <c r="C8" s="71" t="str">
        <f ca="1">B8&amp;". "&amp;'DB Func'!B6</f>
        <v>4. Funcionário 4</v>
      </c>
      <c r="E8" s="513" t="s">
        <v>72</v>
      </c>
      <c r="F8" s="514"/>
      <c r="G8" s="529"/>
      <c r="H8" s="529"/>
      <c r="I8" s="529"/>
      <c r="J8" s="529"/>
    </row>
    <row r="9" spans="1:51" ht="30" customHeight="1">
      <c r="B9" s="2">
        <v>5</v>
      </c>
      <c r="C9" s="71" t="str">
        <f ca="1">B9&amp;". "&amp;'DB Func'!B7</f>
        <v>5. Funcionário 5</v>
      </c>
      <c r="E9" s="513" t="s">
        <v>73</v>
      </c>
      <c r="F9" s="514"/>
      <c r="G9" s="530"/>
      <c r="H9" s="530"/>
      <c r="I9" s="530"/>
      <c r="J9" s="530"/>
    </row>
    <row r="10" spans="1:51" ht="30" customHeight="1">
      <c r="B10" s="2">
        <v>6</v>
      </c>
      <c r="C10" s="71" t="str">
        <f ca="1">B10&amp;". "&amp;'DB Func'!B8</f>
        <v>6. Funcionário 6</v>
      </c>
      <c r="E10" s="513" t="s">
        <v>74</v>
      </c>
      <c r="F10" s="514"/>
      <c r="G10" s="530"/>
      <c r="H10" s="530"/>
      <c r="I10" s="530"/>
      <c r="J10" s="530"/>
    </row>
    <row r="11" spans="1:51" ht="30" customHeight="1">
      <c r="B11" s="2">
        <v>7</v>
      </c>
      <c r="C11" s="71" t="str">
        <f ca="1">B11&amp;". "&amp;'DB Func'!B9</f>
        <v>7. Funcionário 7</v>
      </c>
      <c r="E11" s="531" t="s">
        <v>75</v>
      </c>
      <c r="F11" s="532"/>
      <c r="G11" s="510"/>
      <c r="H11" s="510"/>
      <c r="I11" s="510"/>
      <c r="J11" s="510"/>
      <c r="K11" s="28"/>
      <c r="L11" s="2" t="str">
        <f>Cargos!AC8</f>
        <v/>
      </c>
      <c r="M11" s="2" t="str">
        <f>Cargos!AD8</f>
        <v/>
      </c>
      <c r="N11" s="2" t="str">
        <f>Cargos!AE8</f>
        <v/>
      </c>
      <c r="O11" s="2" t="str">
        <f>Cargos!AF8</f>
        <v/>
      </c>
      <c r="P11" s="2" t="str">
        <f>Cargos!AG8</f>
        <v/>
      </c>
      <c r="Q11" s="2" t="str">
        <f>Cargos!AH8</f>
        <v/>
      </c>
      <c r="R11" s="2" t="str">
        <f>Cargos!AI8</f>
        <v/>
      </c>
      <c r="S11" s="2" t="str">
        <f>Cargos!AJ8</f>
        <v/>
      </c>
      <c r="T11" s="2" t="str">
        <f>Cargos!AK8</f>
        <v/>
      </c>
      <c r="U11" s="2" t="str">
        <f>Cargos!AL8</f>
        <v/>
      </c>
      <c r="V11" s="2" t="str">
        <f>Cargos!AM8</f>
        <v/>
      </c>
      <c r="W11" s="2" t="str">
        <f>Cargos!AN8</f>
        <v/>
      </c>
      <c r="X11" s="2" t="str">
        <f>Cargos!AO8</f>
        <v/>
      </c>
      <c r="Y11" s="2" t="str">
        <f>Cargos!AP8</f>
        <v/>
      </c>
      <c r="Z11" s="2" t="str">
        <f>Cargos!AQ8</f>
        <v/>
      </c>
      <c r="AA11" s="2" t="str">
        <f>Cargos!AR8</f>
        <v/>
      </c>
      <c r="AB11" s="2" t="str">
        <f>Cargos!AS8</f>
        <v/>
      </c>
      <c r="AC11" s="2" t="str">
        <f>Cargos!AT8</f>
        <v/>
      </c>
      <c r="AD11" s="2" t="str">
        <f>Cargos!AU8</f>
        <v/>
      </c>
      <c r="AE11" s="2" t="str">
        <f>Cargos!AV8</f>
        <v/>
      </c>
      <c r="AF11" s="2" t="str">
        <f>Cargos!AW8</f>
        <v/>
      </c>
      <c r="AG11" s="2" t="str">
        <f>Cargos!AX8</f>
        <v/>
      </c>
      <c r="AH11" s="2" t="str">
        <f>Cargos!AY8</f>
        <v/>
      </c>
      <c r="AI11" s="2" t="str">
        <f>Cargos!AZ8</f>
        <v/>
      </c>
      <c r="AJ11" s="2" t="str">
        <f>Cargos!BA8</f>
        <v/>
      </c>
      <c r="AK11" s="2" t="str">
        <f>Cargos!BB8</f>
        <v/>
      </c>
      <c r="AL11" s="2" t="str">
        <f>Cargos!BC8</f>
        <v/>
      </c>
      <c r="AM11" s="2" t="str">
        <f>Cargos!BD8</f>
        <v/>
      </c>
      <c r="AN11" s="2" t="str">
        <f>Cargos!BE8</f>
        <v/>
      </c>
      <c r="AO11" s="2" t="str">
        <f>Cargos!BF8</f>
        <v/>
      </c>
      <c r="AP11" s="2" t="str">
        <f>Cargos!BG8</f>
        <v/>
      </c>
      <c r="AQ11" s="2" t="str">
        <f>Cargos!BH8</f>
        <v/>
      </c>
      <c r="AR11" s="2" t="str">
        <f>Cargos!BI8</f>
        <v/>
      </c>
      <c r="AS11" s="2" t="str">
        <f>Cargos!BJ8</f>
        <v/>
      </c>
      <c r="AT11" s="2" t="str">
        <f>Cargos!BK8</f>
        <v/>
      </c>
      <c r="AU11" s="2" t="str">
        <f>Cargos!BL8</f>
        <v/>
      </c>
      <c r="AV11" s="2" t="str">
        <f>Cargos!BM8</f>
        <v/>
      </c>
      <c r="AW11" s="2" t="str">
        <f>Cargos!BN8</f>
        <v/>
      </c>
      <c r="AX11" s="2" t="str">
        <f>Cargos!BO8</f>
        <v/>
      </c>
      <c r="AY11" s="2" t="str">
        <f>Cargos!BP8</f>
        <v/>
      </c>
    </row>
    <row r="12" spans="1:51" ht="30" customHeight="1">
      <c r="B12" s="2">
        <v>8</v>
      </c>
      <c r="C12" s="71" t="str">
        <f ca="1">B12&amp;". "&amp;'DB Func'!B10</f>
        <v>8. Funcionário 8</v>
      </c>
      <c r="E12" s="511" t="s">
        <v>76</v>
      </c>
      <c r="F12" s="512"/>
      <c r="G12" s="86"/>
      <c r="H12" s="86"/>
      <c r="I12" s="86"/>
      <c r="J12" s="87"/>
    </row>
    <row r="13" spans="1:51" ht="30" customHeight="1">
      <c r="B13" s="2">
        <v>9</v>
      </c>
      <c r="C13" s="71" t="str">
        <f ca="1">B13&amp;". "&amp;'DB Func'!B11</f>
        <v>9. Funcionário 9</v>
      </c>
      <c r="E13" s="523" t="s">
        <v>515</v>
      </c>
      <c r="F13" s="524"/>
      <c r="G13" s="464">
        <v>8.3333333333333339</v>
      </c>
      <c r="H13" s="523" t="s">
        <v>809</v>
      </c>
      <c r="I13" s="524"/>
      <c r="J13" s="465">
        <f>SUM(K15:K21)</f>
        <v>0</v>
      </c>
    </row>
    <row r="14" spans="1:51" ht="15" customHeight="1">
      <c r="B14" s="540">
        <v>10</v>
      </c>
      <c r="C14" s="521" t="str">
        <f ca="1">B14&amp;". "&amp;'DB Func'!B12</f>
        <v>10. Funcionário 10</v>
      </c>
      <c r="E14" s="522"/>
      <c r="F14" s="522"/>
      <c r="G14" s="69" t="s">
        <v>77</v>
      </c>
      <c r="H14" s="522" t="s">
        <v>78</v>
      </c>
      <c r="I14" s="522"/>
      <c r="J14" s="466" t="s">
        <v>79</v>
      </c>
      <c r="K14" s="401"/>
      <c r="L14" s="401"/>
      <c r="M14" s="401"/>
      <c r="N14" s="401"/>
      <c r="O14" s="401"/>
      <c r="P14" s="401"/>
    </row>
    <row r="15" spans="1:51" ht="15" customHeight="1">
      <c r="B15" s="540"/>
      <c r="C15" s="521"/>
      <c r="E15" s="522" t="s">
        <v>63</v>
      </c>
      <c r="F15" s="522"/>
      <c r="G15" s="64"/>
      <c r="H15" s="65"/>
      <c r="I15" s="65"/>
      <c r="J15" s="467"/>
      <c r="K15" s="470">
        <f>(IF(G15&gt;J15,J15+1,J15)-G15)-(IF(H15&gt;I15,I15+1,I15)-H15)</f>
        <v>0</v>
      </c>
      <c r="L15" s="473">
        <f>IF(K15=0,0,IF(OR(N15&gt;$P$15,N15&lt;$O$15),1,0))</f>
        <v>0</v>
      </c>
      <c r="M15" s="471">
        <f>IF(K15=0,0,IF(OR(G15&gt;=$P$15,G15&lt;$O$15),1,0))</f>
        <v>0</v>
      </c>
      <c r="N15" s="474">
        <f>G15+K15</f>
        <v>0</v>
      </c>
      <c r="O15" s="475">
        <v>0.20833333333333334</v>
      </c>
      <c r="P15" s="476">
        <v>0.91666666666666663</v>
      </c>
    </row>
    <row r="16" spans="1:51" ht="15" customHeight="1">
      <c r="B16" s="540">
        <v>11</v>
      </c>
      <c r="C16" s="521" t="str">
        <f ca="1">B16&amp;". "&amp;'DB Func'!B13</f>
        <v>11. Funcionário 11</v>
      </c>
      <c r="E16" s="522" t="s">
        <v>64</v>
      </c>
      <c r="F16" s="522"/>
      <c r="G16" s="64"/>
      <c r="H16" s="65"/>
      <c r="I16" s="65"/>
      <c r="J16" s="467"/>
      <c r="K16" s="470">
        <f t="shared" ref="K16:K21" si="0">(IF(G16&gt;J16,J16+1,J16)-G16)-(IF(H16&gt;I16,I16+1,I16)-H16)</f>
        <v>0</v>
      </c>
      <c r="L16" s="473">
        <f t="shared" ref="L16:L21" si="1">IF(K16=0,0,IF(OR(N16&gt;$P$15,N16&lt;$O$15),1,0))</f>
        <v>0</v>
      </c>
      <c r="M16" s="471">
        <f t="shared" ref="M16:M21" si="2">IF(K16=0,0,IF(OR(G16&gt;=$P$15,G16&lt;$O$15),1,0))</f>
        <v>0</v>
      </c>
      <c r="N16" s="474">
        <f t="shared" ref="N16:N21" si="3">G16+K16</f>
        <v>0</v>
      </c>
      <c r="O16" s="477"/>
      <c r="P16" s="477"/>
    </row>
    <row r="17" spans="2:18" ht="15" customHeight="1">
      <c r="B17" s="540"/>
      <c r="C17" s="521"/>
      <c r="E17" s="522" t="s">
        <v>65</v>
      </c>
      <c r="F17" s="522"/>
      <c r="G17" s="64"/>
      <c r="H17" s="65"/>
      <c r="I17" s="65"/>
      <c r="J17" s="467"/>
      <c r="K17" s="470">
        <f t="shared" si="0"/>
        <v>0</v>
      </c>
      <c r="L17" s="473">
        <f t="shared" si="1"/>
        <v>0</v>
      </c>
      <c r="M17" s="471">
        <f t="shared" si="2"/>
        <v>0</v>
      </c>
      <c r="N17" s="474">
        <f>G17+K17</f>
        <v>0</v>
      </c>
      <c r="O17" s="477"/>
      <c r="P17" s="471"/>
    </row>
    <row r="18" spans="2:18" ht="15" customHeight="1">
      <c r="B18" s="540">
        <v>12</v>
      </c>
      <c r="C18" s="521" t="str">
        <f ca="1">B18&amp;". "&amp;'DB Func'!B14</f>
        <v>12. Funcionário 12</v>
      </c>
      <c r="E18" s="522" t="s">
        <v>66</v>
      </c>
      <c r="F18" s="522"/>
      <c r="G18" s="64"/>
      <c r="H18" s="65"/>
      <c r="I18" s="65"/>
      <c r="J18" s="467"/>
      <c r="K18" s="470">
        <f t="shared" si="0"/>
        <v>0</v>
      </c>
      <c r="L18" s="473">
        <f t="shared" si="1"/>
        <v>0</v>
      </c>
      <c r="M18" s="471">
        <f t="shared" si="2"/>
        <v>0</v>
      </c>
      <c r="N18" s="474">
        <f t="shared" si="3"/>
        <v>0</v>
      </c>
      <c r="O18" s="471"/>
      <c r="P18" s="471"/>
    </row>
    <row r="19" spans="2:18" ht="15" customHeight="1">
      <c r="B19" s="540"/>
      <c r="C19" s="521"/>
      <c r="E19" s="522" t="s">
        <v>67</v>
      </c>
      <c r="F19" s="522"/>
      <c r="G19" s="64"/>
      <c r="H19" s="65"/>
      <c r="I19" s="65"/>
      <c r="J19" s="467"/>
      <c r="K19" s="470">
        <f t="shared" si="0"/>
        <v>0</v>
      </c>
      <c r="L19" s="473">
        <f t="shared" si="1"/>
        <v>0</v>
      </c>
      <c r="M19" s="471">
        <f t="shared" si="2"/>
        <v>0</v>
      </c>
      <c r="N19" s="474">
        <f t="shared" si="3"/>
        <v>0</v>
      </c>
      <c r="O19" s="471"/>
      <c r="P19" s="471"/>
    </row>
    <row r="20" spans="2:18" ht="15" customHeight="1">
      <c r="B20" s="540">
        <v>13</v>
      </c>
      <c r="C20" s="521" t="str">
        <f ca="1">B20&amp;". "&amp;'DB Func'!B15</f>
        <v>13. Funcionário 13</v>
      </c>
      <c r="E20" s="534" t="s">
        <v>68</v>
      </c>
      <c r="F20" s="534"/>
      <c r="G20" s="64"/>
      <c r="H20" s="64"/>
      <c r="I20" s="64"/>
      <c r="J20" s="468"/>
      <c r="K20" s="470">
        <f t="shared" si="0"/>
        <v>0</v>
      </c>
      <c r="L20" s="473">
        <f t="shared" si="1"/>
        <v>0</v>
      </c>
      <c r="M20" s="471">
        <f t="shared" si="2"/>
        <v>0</v>
      </c>
      <c r="N20" s="474">
        <f t="shared" si="3"/>
        <v>0</v>
      </c>
      <c r="O20" s="471"/>
      <c r="P20" s="471"/>
    </row>
    <row r="21" spans="2:18" ht="15" customHeight="1">
      <c r="B21" s="540"/>
      <c r="C21" s="521"/>
      <c r="E21" s="535" t="s">
        <v>69</v>
      </c>
      <c r="F21" s="535"/>
      <c r="G21" s="88"/>
      <c r="H21" s="88"/>
      <c r="I21" s="88"/>
      <c r="J21" s="469"/>
      <c r="K21" s="470">
        <f t="shared" si="0"/>
        <v>0</v>
      </c>
      <c r="L21" s="473">
        <f t="shared" si="1"/>
        <v>0</v>
      </c>
      <c r="M21" s="471">
        <f t="shared" si="2"/>
        <v>0</v>
      </c>
      <c r="N21" s="474">
        <f t="shared" si="3"/>
        <v>0</v>
      </c>
      <c r="O21" s="471"/>
      <c r="P21" s="471"/>
    </row>
    <row r="22" spans="2:18" ht="30" customHeight="1">
      <c r="B22" s="2">
        <v>14</v>
      </c>
      <c r="C22" s="71" t="str">
        <f ca="1">B22&amp;". "&amp;'DB Func'!B16</f>
        <v>14. Funcionário 14</v>
      </c>
      <c r="E22" s="511" t="s">
        <v>80</v>
      </c>
      <c r="F22" s="512"/>
      <c r="G22" s="86"/>
      <c r="H22" s="86"/>
      <c r="I22" s="86"/>
      <c r="J22" s="86"/>
      <c r="K22" s="478"/>
      <c r="L22" s="471" t="str">
        <f>IF(OR(SUM(L15:L21)&gt;0,SUM(M15:M21)&gt;0),"OK","NÃO")</f>
        <v>NÃO</v>
      </c>
      <c r="M22" s="471"/>
      <c r="N22" s="472"/>
      <c r="O22" s="471"/>
      <c r="P22" s="471"/>
    </row>
    <row r="23" spans="2:18" ht="30" customHeight="1">
      <c r="B23" s="2">
        <v>15</v>
      </c>
      <c r="C23" s="71" t="str">
        <f ca="1">B23&amp;". "&amp;'DB Func'!B17</f>
        <v>15. Funcionário 15</v>
      </c>
      <c r="E23" s="105" t="s">
        <v>81</v>
      </c>
      <c r="F23" s="92"/>
      <c r="G23" s="105" t="s">
        <v>84</v>
      </c>
      <c r="H23" s="93"/>
      <c r="I23" s="105" t="s">
        <v>86</v>
      </c>
      <c r="J23" s="93"/>
    </row>
    <row r="24" spans="2:18" ht="30" customHeight="1">
      <c r="B24" s="2">
        <v>16</v>
      </c>
      <c r="C24" s="71" t="str">
        <f ca="1">B24&amp;". "&amp;'DB Func'!B18</f>
        <v>16. Funcionário 16</v>
      </c>
      <c r="E24" s="85" t="s">
        <v>82</v>
      </c>
      <c r="F24" s="61"/>
      <c r="G24" s="106" t="s">
        <v>85</v>
      </c>
      <c r="H24" s="63"/>
      <c r="I24" s="85" t="s">
        <v>87</v>
      </c>
      <c r="J24" s="63"/>
      <c r="L24" s="2"/>
      <c r="M24" s="2"/>
      <c r="N24" s="2"/>
      <c r="O24" s="2"/>
      <c r="P24" s="2"/>
      <c r="Q24" s="2"/>
      <c r="R24" s="2"/>
    </row>
    <row r="25" spans="2:18" ht="30" customHeight="1">
      <c r="B25" s="2">
        <v>17</v>
      </c>
      <c r="C25" s="71" t="str">
        <f ca="1">B25&amp;". "&amp;'DB Func'!B19</f>
        <v>17. Funcionário 17</v>
      </c>
      <c r="E25" s="107" t="s">
        <v>83</v>
      </c>
      <c r="F25" s="123"/>
      <c r="G25" s="107" t="s">
        <v>88</v>
      </c>
      <c r="H25" s="536"/>
      <c r="I25" s="536"/>
      <c r="J25" s="536"/>
      <c r="L25" s="2"/>
      <c r="M25" s="2"/>
      <c r="N25" s="2"/>
      <c r="O25" s="2"/>
      <c r="P25" s="2"/>
      <c r="Q25" s="2"/>
      <c r="R25" s="2"/>
    </row>
    <row r="26" spans="2:18" ht="30" customHeight="1">
      <c r="B26" s="2">
        <v>18</v>
      </c>
      <c r="C26" s="71" t="str">
        <f ca="1">B26&amp;". "&amp;'DB Func'!B20</f>
        <v>18. Funcionário 18</v>
      </c>
      <c r="E26" s="511" t="s">
        <v>679</v>
      </c>
      <c r="F26" s="512"/>
      <c r="G26" s="86"/>
      <c r="H26" s="86"/>
      <c r="I26" s="86"/>
      <c r="J26" s="87"/>
      <c r="L26" s="2"/>
      <c r="M26" s="2"/>
      <c r="N26" s="2"/>
      <c r="O26" s="2"/>
      <c r="P26" s="2"/>
      <c r="Q26" s="2"/>
      <c r="R26" s="2"/>
    </row>
    <row r="27" spans="2:18" ht="30" customHeight="1">
      <c r="B27" s="2">
        <v>19</v>
      </c>
      <c r="C27" s="71" t="str">
        <f ca="1">B27&amp;". "&amp;'DB Func'!B21</f>
        <v>19. Funcionário 19</v>
      </c>
      <c r="E27" s="105" t="s">
        <v>89</v>
      </c>
      <c r="F27" s="516"/>
      <c r="G27" s="516"/>
      <c r="H27" s="108" t="s">
        <v>90</v>
      </c>
      <c r="I27" s="517"/>
      <c r="J27" s="517"/>
      <c r="L27" s="2"/>
      <c r="M27" s="2"/>
      <c r="N27" s="2"/>
      <c r="O27" s="2"/>
      <c r="P27" s="2"/>
      <c r="Q27" s="2"/>
      <c r="R27" s="2"/>
    </row>
    <row r="28" spans="2:18" ht="30" customHeight="1">
      <c r="B28" s="2">
        <v>20</v>
      </c>
      <c r="C28" s="71" t="str">
        <f ca="1">B28&amp;". "&amp;'DB Func'!B22</f>
        <v>20. Funcionário 20</v>
      </c>
      <c r="E28" s="85" t="s">
        <v>168</v>
      </c>
      <c r="F28" s="518"/>
      <c r="G28" s="518"/>
      <c r="H28" s="85" t="s">
        <v>91</v>
      </c>
      <c r="I28" s="519"/>
      <c r="J28" s="520"/>
      <c r="L28" s="2"/>
      <c r="M28" s="2"/>
      <c r="N28" s="2"/>
      <c r="O28" s="2"/>
      <c r="P28" s="2"/>
      <c r="Q28" s="2"/>
      <c r="R28" s="2"/>
    </row>
    <row r="29" spans="2:18" ht="30" customHeight="1">
      <c r="B29" s="2">
        <v>21</v>
      </c>
      <c r="C29" s="71" t="str">
        <f ca="1">B29&amp;". "&amp;'DB Func'!B23</f>
        <v>21. Funcionário 21</v>
      </c>
      <c r="E29" s="107" t="s">
        <v>93</v>
      </c>
      <c r="F29" s="533"/>
      <c r="G29" s="533"/>
      <c r="H29" s="107" t="s">
        <v>92</v>
      </c>
      <c r="I29" s="533"/>
      <c r="J29" s="533"/>
      <c r="L29" s="2"/>
      <c r="M29" s="2"/>
      <c r="N29" s="2"/>
      <c r="O29" s="2"/>
      <c r="P29" s="2"/>
      <c r="Q29" s="2"/>
      <c r="R29" s="2"/>
    </row>
    <row r="30" spans="2:18" ht="30" customHeight="1">
      <c r="B30" s="2">
        <v>22</v>
      </c>
      <c r="C30" s="71" t="str">
        <f ca="1">B30&amp;". "&amp;'DB Func'!B24</f>
        <v>22. Funcionário 22</v>
      </c>
      <c r="E30" s="511" t="s">
        <v>680</v>
      </c>
      <c r="F30" s="512"/>
      <c r="G30" s="86"/>
      <c r="H30" s="86"/>
      <c r="I30" s="86"/>
      <c r="J30" s="87"/>
      <c r="L30" s="2"/>
      <c r="M30" s="2"/>
      <c r="N30" s="2"/>
      <c r="O30" s="2"/>
      <c r="P30" s="2"/>
      <c r="Q30" s="2"/>
      <c r="R30" s="2"/>
    </row>
    <row r="31" spans="2:18" ht="30" customHeight="1">
      <c r="B31" s="2">
        <v>23</v>
      </c>
      <c r="C31" s="71" t="str">
        <f ca="1">B31&amp;". "&amp;'DB Func'!B25</f>
        <v>23. Funcionário 23</v>
      </c>
      <c r="E31" s="105" t="s">
        <v>94</v>
      </c>
      <c r="F31" s="516"/>
      <c r="G31" s="516"/>
      <c r="H31" s="516"/>
      <c r="I31" s="516"/>
      <c r="J31" s="516"/>
      <c r="L31" s="2"/>
      <c r="M31" s="2"/>
      <c r="N31" s="2"/>
      <c r="O31" s="2"/>
      <c r="P31" s="2"/>
      <c r="Q31" s="2"/>
      <c r="R31" s="2"/>
    </row>
    <row r="32" spans="2:18" ht="30" customHeight="1">
      <c r="B32" s="2">
        <v>24</v>
      </c>
      <c r="C32" s="71" t="str">
        <f ca="1">B32&amp;". "&amp;'DB Func'!B26</f>
        <v>24. Funcionário 24</v>
      </c>
      <c r="E32" s="85" t="s">
        <v>95</v>
      </c>
      <c r="F32" s="518"/>
      <c r="G32" s="518"/>
      <c r="H32" s="518"/>
      <c r="I32" s="518"/>
      <c r="J32" s="518"/>
      <c r="L32" s="2"/>
      <c r="M32" s="2"/>
      <c r="N32" s="2"/>
      <c r="O32" s="2"/>
      <c r="P32" s="2"/>
      <c r="Q32" s="2"/>
      <c r="R32" s="2"/>
    </row>
    <row r="33" spans="2:18" ht="30" customHeight="1">
      <c r="B33" s="2">
        <v>25</v>
      </c>
      <c r="C33" s="71" t="str">
        <f ca="1">B33&amp;". "&amp;'DB Func'!B27</f>
        <v>25. Funcionário 25</v>
      </c>
      <c r="E33" s="107" t="s">
        <v>96</v>
      </c>
      <c r="F33" s="533"/>
      <c r="G33" s="533"/>
      <c r="H33" s="533"/>
      <c r="I33" s="107" t="s">
        <v>681</v>
      </c>
      <c r="J33" s="128"/>
      <c r="L33" s="2"/>
      <c r="M33" s="2" t="s">
        <v>169</v>
      </c>
      <c r="N33" s="2"/>
      <c r="O33" s="2"/>
      <c r="P33" s="2"/>
      <c r="Q33" s="2" t="s">
        <v>181</v>
      </c>
      <c r="R33" s="2"/>
    </row>
    <row r="34" spans="2:18" ht="30" customHeight="1">
      <c r="B34" s="2">
        <v>26</v>
      </c>
      <c r="C34" s="71" t="str">
        <f ca="1">B34&amp;". "&amp;'DB Func'!B28</f>
        <v>26. Funcionário 26</v>
      </c>
      <c r="E34" s="511" t="s">
        <v>97</v>
      </c>
      <c r="F34" s="512"/>
      <c r="G34" s="86"/>
      <c r="H34" s="86"/>
      <c r="I34" s="86"/>
      <c r="J34" s="87"/>
      <c r="L34" s="2"/>
      <c r="M34" s="2" t="s">
        <v>170</v>
      </c>
      <c r="N34" s="2"/>
      <c r="O34" s="2"/>
      <c r="P34" s="2"/>
      <c r="Q34" s="2" t="s">
        <v>182</v>
      </c>
      <c r="R34" s="2"/>
    </row>
    <row r="35" spans="2:18" ht="30" customHeight="1">
      <c r="B35" s="2">
        <v>27</v>
      </c>
      <c r="C35" s="71" t="str">
        <f ca="1">B35&amp;". "&amp;'DB Func'!B29</f>
        <v>27. Funcionário 27</v>
      </c>
      <c r="E35" s="109" t="s">
        <v>98</v>
      </c>
      <c r="F35" s="126"/>
      <c r="G35" s="109" t="s">
        <v>99</v>
      </c>
      <c r="H35" s="127"/>
      <c r="I35" s="109" t="s">
        <v>100</v>
      </c>
      <c r="J35" s="127"/>
      <c r="L35" s="2"/>
      <c r="M35" s="2" t="s">
        <v>171</v>
      </c>
      <c r="N35" s="2"/>
      <c r="O35" s="2"/>
      <c r="P35" s="2"/>
      <c r="Q35" s="2" t="s">
        <v>183</v>
      </c>
      <c r="R35" s="2"/>
    </row>
    <row r="36" spans="2:18" ht="30" customHeight="1">
      <c r="B36" s="2">
        <v>28</v>
      </c>
      <c r="C36" s="71" t="str">
        <f ca="1">B36&amp;". "&amp;'DB Func'!B30</f>
        <v>28. Funcionário 28</v>
      </c>
      <c r="E36" s="511" t="s">
        <v>731</v>
      </c>
      <c r="F36" s="512"/>
      <c r="G36" s="86"/>
      <c r="H36" s="86"/>
      <c r="I36" s="86"/>
      <c r="J36" s="87"/>
      <c r="L36" s="2"/>
      <c r="M36" s="2" t="s">
        <v>172</v>
      </c>
      <c r="N36" s="2"/>
      <c r="O36" s="2"/>
      <c r="P36" s="2"/>
      <c r="Q36" s="2" t="s">
        <v>184</v>
      </c>
      <c r="R36" s="2"/>
    </row>
    <row r="37" spans="2:18" ht="30" customHeight="1">
      <c r="B37" s="2">
        <v>29</v>
      </c>
      <c r="C37" s="71" t="str">
        <f ca="1">B37&amp;". "&amp;'DB Func'!B31</f>
        <v>29. Funcionário 29</v>
      </c>
      <c r="E37" s="523" t="s">
        <v>101</v>
      </c>
      <c r="F37" s="524"/>
      <c r="G37" s="94"/>
      <c r="H37" s="523" t="s">
        <v>730</v>
      </c>
      <c r="I37" s="524"/>
      <c r="J37" s="95"/>
      <c r="L37" s="2"/>
      <c r="M37" s="2" t="s">
        <v>173</v>
      </c>
      <c r="N37" s="2"/>
      <c r="O37" s="2"/>
      <c r="P37" s="2"/>
      <c r="Q37" s="2" t="s">
        <v>185</v>
      </c>
      <c r="R37" s="2"/>
    </row>
    <row r="38" spans="2:18" ht="30" customHeight="1">
      <c r="B38" s="2">
        <v>30</v>
      </c>
      <c r="C38" s="71" t="str">
        <f ca="1">B38&amp;". "&amp;'DB Func'!B32</f>
        <v>30. Funcionário 30</v>
      </c>
      <c r="E38" s="513" t="s">
        <v>102</v>
      </c>
      <c r="F38" s="514"/>
      <c r="G38" s="76"/>
      <c r="H38" s="513" t="s">
        <v>104</v>
      </c>
      <c r="I38" s="514"/>
      <c r="J38" s="76"/>
      <c r="L38" s="2"/>
      <c r="M38" s="2" t="s">
        <v>174</v>
      </c>
      <c r="N38" s="2"/>
      <c r="O38" s="2"/>
      <c r="P38" s="2"/>
      <c r="Q38" s="2" t="s">
        <v>186</v>
      </c>
      <c r="R38" s="2"/>
    </row>
    <row r="39" spans="2:18" ht="30" customHeight="1">
      <c r="C39" s="11"/>
      <c r="E39" s="513" t="s">
        <v>103</v>
      </c>
      <c r="F39" s="514"/>
      <c r="G39" s="63"/>
      <c r="H39" s="106" t="s">
        <v>688</v>
      </c>
      <c r="I39" s="73"/>
      <c r="J39" s="72"/>
      <c r="L39" s="2"/>
      <c r="M39" s="2" t="s">
        <v>179</v>
      </c>
      <c r="N39" s="2"/>
      <c r="O39" s="2"/>
      <c r="P39" s="2"/>
      <c r="Q39" s="2" t="s">
        <v>187</v>
      </c>
      <c r="R39" s="2"/>
    </row>
    <row r="40" spans="2:18" ht="30" hidden="1" customHeight="1">
      <c r="C40" s="11"/>
      <c r="E40" s="541" t="s">
        <v>745</v>
      </c>
      <c r="F40" s="541"/>
      <c r="G40" s="541"/>
      <c r="H40" s="541"/>
      <c r="I40" s="541"/>
      <c r="J40" s="541"/>
      <c r="L40" s="2"/>
      <c r="M40" s="2" t="s">
        <v>180</v>
      </c>
      <c r="N40" s="2"/>
      <c r="O40" s="2"/>
      <c r="P40" s="2"/>
      <c r="Q40" s="2" t="s">
        <v>188</v>
      </c>
      <c r="R40" s="2"/>
    </row>
    <row r="41" spans="2:18" ht="30" hidden="1" customHeight="1">
      <c r="C41" s="11"/>
      <c r="E41" s="513" t="s">
        <v>106</v>
      </c>
      <c r="F41" s="514"/>
      <c r="G41" s="62"/>
      <c r="H41" s="513" t="s">
        <v>112</v>
      </c>
      <c r="I41" s="514"/>
      <c r="J41" s="62"/>
      <c r="L41" s="2"/>
      <c r="M41" s="2" t="s">
        <v>175</v>
      </c>
      <c r="N41" s="2"/>
      <c r="O41" s="2"/>
      <c r="P41" s="2"/>
      <c r="Q41" s="2"/>
      <c r="R41" s="2"/>
    </row>
    <row r="42" spans="2:18" ht="30" hidden="1" customHeight="1">
      <c r="C42" s="11"/>
      <c r="E42" s="513" t="s">
        <v>107</v>
      </c>
      <c r="F42" s="514"/>
      <c r="G42" s="62"/>
      <c r="H42" s="513" t="s">
        <v>113</v>
      </c>
      <c r="I42" s="514"/>
      <c r="J42" s="62"/>
      <c r="L42" s="2"/>
      <c r="M42" s="2" t="s">
        <v>176</v>
      </c>
      <c r="N42" s="2"/>
      <c r="O42" s="2"/>
      <c r="P42" s="2"/>
      <c r="Q42" s="2"/>
      <c r="R42" s="2"/>
    </row>
    <row r="43" spans="2:18" ht="30" hidden="1" customHeight="1">
      <c r="C43" s="11"/>
      <c r="E43" s="513" t="s">
        <v>108</v>
      </c>
      <c r="F43" s="514"/>
      <c r="G43" s="62"/>
      <c r="H43" s="513" t="s">
        <v>114</v>
      </c>
      <c r="I43" s="514"/>
      <c r="J43" s="62"/>
      <c r="L43" s="2"/>
      <c r="M43" s="2" t="s">
        <v>178</v>
      </c>
      <c r="N43" s="2"/>
      <c r="O43" s="2"/>
      <c r="P43" s="2"/>
      <c r="Q43" s="2"/>
      <c r="R43" s="2"/>
    </row>
    <row r="44" spans="2:18" ht="30" hidden="1" customHeight="1">
      <c r="C44" s="11"/>
      <c r="E44" s="513" t="s">
        <v>109</v>
      </c>
      <c r="F44" s="514"/>
      <c r="G44" s="62"/>
      <c r="H44" s="513" t="s">
        <v>115</v>
      </c>
      <c r="I44" s="514"/>
      <c r="J44" s="62"/>
      <c r="L44" s="2"/>
      <c r="M44" s="2" t="s">
        <v>177</v>
      </c>
      <c r="N44" s="2"/>
      <c r="O44" s="2"/>
      <c r="P44" s="2"/>
      <c r="Q44" s="2"/>
      <c r="R44" s="2"/>
    </row>
    <row r="45" spans="2:18" ht="30" hidden="1" customHeight="1">
      <c r="C45" s="11"/>
      <c r="E45" s="513" t="s">
        <v>110</v>
      </c>
      <c r="F45" s="514"/>
      <c r="G45" s="62"/>
      <c r="H45" s="513" t="s">
        <v>116</v>
      </c>
      <c r="I45" s="514"/>
      <c r="J45" s="62"/>
      <c r="L45" s="2"/>
      <c r="M45" s="2"/>
      <c r="N45" s="2"/>
      <c r="O45" s="2"/>
      <c r="P45" s="2"/>
      <c r="Q45" s="2"/>
      <c r="R45" s="2"/>
    </row>
    <row r="46" spans="2:18" ht="30" hidden="1" customHeight="1">
      <c r="C46" s="11"/>
      <c r="E46" s="513" t="s">
        <v>111</v>
      </c>
      <c r="F46" s="514"/>
      <c r="G46" s="62"/>
      <c r="H46" s="513" t="s">
        <v>117</v>
      </c>
      <c r="I46" s="514"/>
      <c r="J46" s="62"/>
      <c r="L46" s="2"/>
      <c r="M46" s="2"/>
      <c r="N46" s="2"/>
      <c r="O46" s="2"/>
      <c r="P46" s="2"/>
      <c r="Q46" s="2"/>
      <c r="R46" s="2"/>
    </row>
    <row r="47" spans="2:18" ht="30" customHeight="1">
      <c r="C47" s="11"/>
      <c r="E47" s="515" t="s">
        <v>118</v>
      </c>
      <c r="F47" s="515"/>
      <c r="G47" s="515"/>
      <c r="H47" s="515"/>
      <c r="I47" s="515"/>
      <c r="J47" s="515"/>
      <c r="L47" s="2"/>
      <c r="M47" s="2"/>
      <c r="N47" s="2"/>
      <c r="O47" s="2"/>
      <c r="P47" s="2"/>
      <c r="Q47" s="2"/>
      <c r="R47" s="2"/>
    </row>
    <row r="48" spans="2:18" ht="30" customHeight="1">
      <c r="C48" s="11"/>
      <c r="E48" s="513" t="s">
        <v>106</v>
      </c>
      <c r="F48" s="514"/>
      <c r="G48" s="62"/>
      <c r="H48" s="513" t="s">
        <v>112</v>
      </c>
      <c r="I48" s="514"/>
      <c r="J48" s="62"/>
      <c r="L48" s="2"/>
      <c r="M48" s="2"/>
      <c r="N48" s="2"/>
      <c r="O48" s="2"/>
      <c r="P48" s="2"/>
      <c r="Q48" s="2"/>
      <c r="R48" s="2"/>
    </row>
    <row r="49" spans="3:18" ht="30" customHeight="1">
      <c r="C49" s="11"/>
      <c r="E49" s="513" t="s">
        <v>107</v>
      </c>
      <c r="F49" s="514"/>
      <c r="G49" s="62"/>
      <c r="H49" s="513" t="s">
        <v>113</v>
      </c>
      <c r="I49" s="514"/>
      <c r="J49" s="62"/>
      <c r="L49" s="2"/>
      <c r="M49" s="2"/>
      <c r="N49" s="2"/>
      <c r="O49" s="2"/>
      <c r="P49" s="2"/>
      <c r="Q49" s="2"/>
      <c r="R49" s="2"/>
    </row>
    <row r="50" spans="3:18" ht="30" customHeight="1">
      <c r="C50" s="11"/>
      <c r="E50" s="513" t="s">
        <v>108</v>
      </c>
      <c r="F50" s="514"/>
      <c r="G50" s="62"/>
      <c r="H50" s="513" t="s">
        <v>114</v>
      </c>
      <c r="I50" s="514"/>
      <c r="J50" s="62"/>
      <c r="L50" s="2"/>
      <c r="M50" s="2"/>
      <c r="N50" s="2"/>
      <c r="O50" s="2"/>
      <c r="P50" s="2"/>
      <c r="Q50" s="2"/>
      <c r="R50" s="2"/>
    </row>
    <row r="51" spans="3:18" ht="30" customHeight="1">
      <c r="C51" s="11"/>
      <c r="E51" s="513" t="s">
        <v>109</v>
      </c>
      <c r="F51" s="514"/>
      <c r="G51" s="62"/>
      <c r="H51" s="513" t="s">
        <v>115</v>
      </c>
      <c r="I51" s="514"/>
      <c r="J51" s="62"/>
      <c r="L51" s="2"/>
      <c r="M51" s="2"/>
      <c r="N51" s="2"/>
      <c r="O51" s="2"/>
      <c r="P51" s="2"/>
      <c r="Q51" s="2"/>
      <c r="R51" s="2"/>
    </row>
    <row r="52" spans="3:18" ht="30" customHeight="1">
      <c r="C52" s="11"/>
      <c r="E52" s="513" t="s">
        <v>110</v>
      </c>
      <c r="F52" s="514"/>
      <c r="G52" s="62"/>
      <c r="H52" s="513" t="s">
        <v>116</v>
      </c>
      <c r="I52" s="514"/>
      <c r="J52" s="62"/>
      <c r="L52" s="2"/>
      <c r="M52" s="2"/>
      <c r="N52" s="2"/>
      <c r="O52" s="2"/>
      <c r="P52" s="2"/>
      <c r="Q52" s="2"/>
      <c r="R52" s="2"/>
    </row>
    <row r="53" spans="3:18" ht="30" customHeight="1">
      <c r="C53" s="11"/>
      <c r="E53" s="513" t="s">
        <v>111</v>
      </c>
      <c r="F53" s="514"/>
      <c r="G53" s="62"/>
      <c r="H53" s="513" t="s">
        <v>117</v>
      </c>
      <c r="I53" s="514"/>
      <c r="J53" s="62"/>
      <c r="L53" s="2"/>
      <c r="M53" s="2"/>
      <c r="N53" s="2"/>
      <c r="O53" s="2"/>
      <c r="P53" s="2"/>
      <c r="Q53" s="2"/>
      <c r="R53" s="2"/>
    </row>
    <row r="54" spans="3:18" ht="30" customHeight="1">
      <c r="C54" s="11"/>
      <c r="E54" s="542" t="s">
        <v>119</v>
      </c>
      <c r="F54" s="542"/>
      <c r="G54" s="542"/>
      <c r="H54" s="543">
        <f>SUM(G48:G53,J48:J53)+SUM(G48:G53,J48:J53)*G38+SUM(G48:G53,J48:J53)*J38</f>
        <v>0</v>
      </c>
      <c r="I54" s="543"/>
      <c r="J54" s="543"/>
      <c r="L54" s="2"/>
      <c r="M54" s="2"/>
      <c r="N54" s="2"/>
      <c r="O54" s="2"/>
      <c r="P54" s="2"/>
      <c r="Q54" s="2"/>
      <c r="R54" s="2"/>
    </row>
    <row r="55" spans="3:18" ht="30" hidden="1" customHeight="1">
      <c r="C55" s="11"/>
      <c r="E55" s="511" t="s">
        <v>524</v>
      </c>
      <c r="F55" s="512"/>
      <c r="G55" s="512"/>
      <c r="H55" s="86"/>
      <c r="I55" s="86"/>
      <c r="J55" s="87"/>
      <c r="L55" s="2"/>
      <c r="M55" s="2"/>
      <c r="N55" s="2"/>
      <c r="O55" s="2"/>
      <c r="P55" s="2"/>
      <c r="Q55" s="2"/>
      <c r="R55" s="2"/>
    </row>
    <row r="56" spans="3:18" ht="30" hidden="1" customHeight="1">
      <c r="C56" s="11"/>
      <c r="E56" s="96" t="s">
        <v>120</v>
      </c>
      <c r="F56" s="96" t="s">
        <v>533</v>
      </c>
      <c r="G56" s="96" t="s">
        <v>121</v>
      </c>
      <c r="H56" s="96" t="s">
        <v>519</v>
      </c>
      <c r="I56" s="96" t="s">
        <v>520</v>
      </c>
      <c r="J56" s="96" t="s">
        <v>521</v>
      </c>
      <c r="L56" s="2"/>
      <c r="M56" s="2"/>
      <c r="N56" s="2"/>
      <c r="O56" s="2"/>
      <c r="P56" s="2"/>
      <c r="Q56" s="2"/>
      <c r="R56" s="2"/>
    </row>
    <row r="57" spans="3:18" ht="30" hidden="1" customHeight="1">
      <c r="C57" s="11"/>
      <c r="E57" s="85" t="str">
        <f>Benef!C6</f>
        <v>-</v>
      </c>
      <c r="F57" s="66"/>
      <c r="G57" s="67"/>
      <c r="H57" s="68"/>
      <c r="I57" s="67"/>
      <c r="J57" s="104">
        <f>IF(G57="Percentual",H57*AVERAGE($G$48:$G$53,$J$48:$J$53),IF(G57="Valor Fixo",I57,0))</f>
        <v>0</v>
      </c>
      <c r="L57" s="2"/>
      <c r="M57" s="2"/>
      <c r="N57" s="2"/>
      <c r="O57" s="2"/>
      <c r="P57" s="2"/>
      <c r="Q57" s="2"/>
      <c r="R57" s="2"/>
    </row>
    <row r="58" spans="3:18" ht="30" hidden="1" customHeight="1">
      <c r="C58" s="11"/>
      <c r="E58" s="85" t="str">
        <f>Benef!C7</f>
        <v>-</v>
      </c>
      <c r="F58" s="66"/>
      <c r="G58" s="67"/>
      <c r="H58" s="68"/>
      <c r="I58" s="67"/>
      <c r="J58" s="104">
        <f t="shared" ref="J58:J66" si="4">IF(G58="Percentual",H58*AVERAGE($G$48:$G$53,$J$48:$J$53),IF(G58="Valor Fixo",I58,0))</f>
        <v>0</v>
      </c>
      <c r="L58" s="2"/>
      <c r="M58" s="2"/>
      <c r="N58" s="2"/>
      <c r="O58" s="2"/>
      <c r="P58" s="2"/>
      <c r="Q58" s="2"/>
      <c r="R58" s="2"/>
    </row>
    <row r="59" spans="3:18" ht="30" hidden="1" customHeight="1">
      <c r="C59" s="11"/>
      <c r="E59" s="85" t="str">
        <f>Benef!C8</f>
        <v>-</v>
      </c>
      <c r="F59" s="66"/>
      <c r="G59" s="67"/>
      <c r="H59" s="68"/>
      <c r="I59" s="67"/>
      <c r="J59" s="104">
        <f t="shared" si="4"/>
        <v>0</v>
      </c>
      <c r="L59" s="2"/>
      <c r="M59" s="2"/>
      <c r="N59" s="2"/>
      <c r="O59" s="2"/>
      <c r="P59" s="2"/>
      <c r="Q59" s="2"/>
      <c r="R59" s="2"/>
    </row>
    <row r="60" spans="3:18" ht="30" hidden="1" customHeight="1">
      <c r="C60" s="11"/>
      <c r="E60" s="85" t="str">
        <f>Benef!C9</f>
        <v>-</v>
      </c>
      <c r="F60" s="66"/>
      <c r="G60" s="67"/>
      <c r="H60" s="68"/>
      <c r="I60" s="67"/>
      <c r="J60" s="104">
        <f t="shared" si="4"/>
        <v>0</v>
      </c>
      <c r="L60" s="2"/>
      <c r="M60" s="2"/>
      <c r="N60" s="2"/>
      <c r="O60" s="2"/>
      <c r="P60" s="2"/>
      <c r="Q60" s="2"/>
      <c r="R60" s="2"/>
    </row>
    <row r="61" spans="3:18" ht="30" hidden="1" customHeight="1">
      <c r="C61" s="11"/>
      <c r="E61" s="85" t="str">
        <f>Benef!C10</f>
        <v>-</v>
      </c>
      <c r="F61" s="66"/>
      <c r="G61" s="67"/>
      <c r="H61" s="68"/>
      <c r="I61" s="67"/>
      <c r="J61" s="104">
        <f t="shared" si="4"/>
        <v>0</v>
      </c>
      <c r="L61" s="2"/>
      <c r="M61" s="2"/>
      <c r="N61" s="2"/>
      <c r="O61" s="2"/>
      <c r="P61" s="2"/>
      <c r="Q61" s="2"/>
      <c r="R61" s="2"/>
    </row>
    <row r="62" spans="3:18" ht="30" hidden="1" customHeight="1">
      <c r="C62" s="11"/>
      <c r="E62" s="85" t="str">
        <f>Benef!C11</f>
        <v>-</v>
      </c>
      <c r="F62" s="66"/>
      <c r="G62" s="67"/>
      <c r="H62" s="68"/>
      <c r="I62" s="67"/>
      <c r="J62" s="104">
        <f t="shared" si="4"/>
        <v>0</v>
      </c>
      <c r="L62" s="2"/>
      <c r="M62" s="2"/>
      <c r="N62" s="2"/>
      <c r="O62" s="2"/>
      <c r="P62" s="2"/>
      <c r="Q62" s="2"/>
      <c r="R62" s="2"/>
    </row>
    <row r="63" spans="3:18" ht="30" hidden="1" customHeight="1">
      <c r="C63" s="11"/>
      <c r="E63" s="85" t="str">
        <f>Benef!C12</f>
        <v>-</v>
      </c>
      <c r="F63" s="66"/>
      <c r="G63" s="67"/>
      <c r="H63" s="68"/>
      <c r="I63" s="67"/>
      <c r="J63" s="104">
        <f t="shared" si="4"/>
        <v>0</v>
      </c>
      <c r="L63" s="2"/>
      <c r="M63" s="2"/>
      <c r="N63" s="2"/>
      <c r="O63" s="2"/>
      <c r="P63" s="2"/>
      <c r="Q63" s="2"/>
      <c r="R63" s="2"/>
    </row>
    <row r="64" spans="3:18" ht="30" hidden="1" customHeight="1">
      <c r="C64" s="11"/>
      <c r="E64" s="85" t="str">
        <f>Benef!C13</f>
        <v>-</v>
      </c>
      <c r="F64" s="66"/>
      <c r="G64" s="67"/>
      <c r="H64" s="68"/>
      <c r="I64" s="67"/>
      <c r="J64" s="104">
        <f t="shared" si="4"/>
        <v>0</v>
      </c>
      <c r="L64" s="2"/>
      <c r="M64" s="2"/>
      <c r="N64" s="2"/>
      <c r="O64" s="2"/>
      <c r="P64" s="2"/>
      <c r="Q64" s="2"/>
      <c r="R64" s="2"/>
    </row>
    <row r="65" spans="3:18" ht="30" hidden="1" customHeight="1">
      <c r="C65" s="11"/>
      <c r="E65" s="85" t="str">
        <f>Benef!C14</f>
        <v>-</v>
      </c>
      <c r="F65" s="66"/>
      <c r="G65" s="67"/>
      <c r="H65" s="68"/>
      <c r="I65" s="67"/>
      <c r="J65" s="104">
        <f t="shared" si="4"/>
        <v>0</v>
      </c>
      <c r="L65" s="2"/>
      <c r="M65" s="2"/>
      <c r="N65" s="2"/>
      <c r="O65" s="2"/>
      <c r="P65" s="2"/>
      <c r="Q65" s="2"/>
      <c r="R65" s="2"/>
    </row>
    <row r="66" spans="3:18" ht="30" hidden="1" customHeight="1">
      <c r="C66" s="11"/>
      <c r="E66" s="107">
        <f>Benef!C15</f>
        <v>0</v>
      </c>
      <c r="F66" s="89"/>
      <c r="G66" s="90"/>
      <c r="H66" s="91"/>
      <c r="I66" s="90"/>
      <c r="J66" s="111">
        <f t="shared" si="4"/>
        <v>0</v>
      </c>
      <c r="L66" s="2"/>
      <c r="M66" s="2"/>
      <c r="N66" s="2"/>
      <c r="O66" s="2"/>
      <c r="P66" s="2"/>
      <c r="Q66" s="2"/>
      <c r="R66" s="2"/>
    </row>
    <row r="67" spans="3:18" ht="30" customHeight="1">
      <c r="C67" s="11"/>
      <c r="E67" s="511" t="s">
        <v>709</v>
      </c>
      <c r="F67" s="512"/>
      <c r="G67" s="512"/>
      <c r="H67" s="86"/>
      <c r="I67" s="86"/>
      <c r="J67" s="87"/>
      <c r="L67" s="2"/>
      <c r="M67" s="2"/>
      <c r="N67" s="2"/>
      <c r="O67" s="2"/>
      <c r="P67" s="2"/>
      <c r="Q67" s="2"/>
      <c r="R67" s="2"/>
    </row>
    <row r="68" spans="3:18" ht="30" customHeight="1">
      <c r="C68" s="11"/>
      <c r="E68" s="108" t="s">
        <v>708</v>
      </c>
      <c r="F68" s="516"/>
      <c r="G68" s="516"/>
      <c r="H68" s="108" t="s">
        <v>786</v>
      </c>
      <c r="I68" s="516"/>
      <c r="J68" s="516"/>
      <c r="K68" s="26">
        <f>IFERROR(VLOOKUP(AVERAGE(G48:G53,J48:J53),'P Gerais'!D39:G43,3,1)*F68,0)</f>
        <v>0</v>
      </c>
      <c r="L68" s="2"/>
      <c r="M68" s="2"/>
      <c r="N68" s="2"/>
      <c r="O68" s="2"/>
      <c r="P68" s="2"/>
      <c r="Q68" s="2"/>
      <c r="R68" s="2"/>
    </row>
    <row r="69" spans="3:18" ht="30" customHeight="1">
      <c r="C69" s="11"/>
      <c r="E69" s="541" t="s">
        <v>123</v>
      </c>
      <c r="F69" s="541"/>
      <c r="G69" s="541"/>
      <c r="H69" s="541"/>
      <c r="I69" s="541"/>
      <c r="J69" s="541"/>
      <c r="L69" s="2"/>
      <c r="M69" s="2"/>
      <c r="N69" s="2"/>
      <c r="O69" s="2"/>
      <c r="P69" s="2"/>
      <c r="Q69" s="2"/>
      <c r="R69" s="2"/>
    </row>
    <row r="70" spans="3:18" ht="30" customHeight="1">
      <c r="C70" s="11"/>
      <c r="E70" s="85" t="s">
        <v>124</v>
      </c>
      <c r="F70" s="530"/>
      <c r="G70" s="530"/>
      <c r="H70" s="85" t="s">
        <v>144</v>
      </c>
      <c r="I70" s="538"/>
      <c r="J70" s="538"/>
    </row>
    <row r="71" spans="3:18" ht="30" customHeight="1">
      <c r="C71" s="11"/>
      <c r="E71" s="85" t="s">
        <v>125</v>
      </c>
      <c r="F71" s="530"/>
      <c r="G71" s="530"/>
      <c r="H71" s="85" t="s">
        <v>126</v>
      </c>
      <c r="I71" s="539"/>
      <c r="J71" s="539"/>
    </row>
    <row r="72" spans="3:18" ht="8.1" customHeight="1">
      <c r="C72" s="11"/>
      <c r="D72" s="10"/>
      <c r="E72" s="6"/>
      <c r="F72" s="20"/>
      <c r="G72" s="20"/>
      <c r="H72" s="6"/>
      <c r="I72" s="21"/>
      <c r="J72" s="21"/>
      <c r="K72" s="10"/>
    </row>
    <row r="73" spans="3:18" ht="8.1" customHeight="1">
      <c r="C73" s="11"/>
      <c r="D73" s="10"/>
      <c r="E73" s="6"/>
      <c r="F73" s="20"/>
      <c r="G73" s="20"/>
      <c r="H73" s="6"/>
      <c r="I73" s="21"/>
      <c r="J73" s="21"/>
      <c r="K73" s="10"/>
    </row>
    <row r="74" spans="3:18" ht="30" customHeight="1">
      <c r="C74" s="11"/>
      <c r="D74" s="10"/>
      <c r="E74" s="85" t="s">
        <v>127</v>
      </c>
      <c r="F74" s="530"/>
      <c r="G74" s="530"/>
      <c r="H74" s="85" t="s">
        <v>143</v>
      </c>
      <c r="I74" s="538"/>
      <c r="J74" s="538"/>
      <c r="K74" s="10"/>
    </row>
    <row r="75" spans="3:18" ht="30" customHeight="1">
      <c r="C75" s="11"/>
      <c r="D75" s="10"/>
      <c r="E75" s="85" t="s">
        <v>128</v>
      </c>
      <c r="F75" s="530"/>
      <c r="G75" s="530"/>
      <c r="H75" s="85" t="s">
        <v>129</v>
      </c>
      <c r="I75" s="539"/>
      <c r="J75" s="539"/>
      <c r="K75" s="10"/>
    </row>
    <row r="76" spans="3:18" ht="8.1" customHeight="1">
      <c r="C76" s="11"/>
      <c r="D76" s="10"/>
      <c r="E76" s="6"/>
      <c r="F76" s="20"/>
      <c r="G76" s="20"/>
      <c r="H76" s="6"/>
      <c r="I76" s="21"/>
      <c r="J76" s="21"/>
      <c r="K76" s="10"/>
    </row>
    <row r="77" spans="3:18" ht="30" customHeight="1">
      <c r="C77" s="11"/>
      <c r="D77" s="10"/>
      <c r="E77" s="85" t="s">
        <v>130</v>
      </c>
      <c r="F77" s="530"/>
      <c r="G77" s="530"/>
      <c r="H77" s="85" t="s">
        <v>142</v>
      </c>
      <c r="I77" s="538"/>
      <c r="J77" s="538"/>
      <c r="K77" s="10"/>
    </row>
    <row r="78" spans="3:18" ht="30" customHeight="1">
      <c r="C78" s="11"/>
      <c r="D78" s="10"/>
      <c r="E78" s="85" t="s">
        <v>131</v>
      </c>
      <c r="F78" s="530"/>
      <c r="G78" s="530"/>
      <c r="H78" s="85" t="s">
        <v>132</v>
      </c>
      <c r="I78" s="539"/>
      <c r="J78" s="539"/>
      <c r="K78" s="10"/>
    </row>
    <row r="79" spans="3:18" ht="8.1" customHeight="1">
      <c r="C79" s="11"/>
      <c r="D79" s="10"/>
      <c r="E79" s="6"/>
      <c r="F79" s="20"/>
      <c r="G79" s="20"/>
      <c r="H79" s="6"/>
      <c r="I79" s="21"/>
      <c r="J79" s="21"/>
      <c r="K79" s="10"/>
    </row>
    <row r="80" spans="3:18" ht="30" customHeight="1">
      <c r="C80" s="11"/>
      <c r="D80" s="10"/>
      <c r="E80" s="85" t="s">
        <v>133</v>
      </c>
      <c r="F80" s="530"/>
      <c r="G80" s="530"/>
      <c r="H80" s="85" t="s">
        <v>141</v>
      </c>
      <c r="I80" s="538"/>
      <c r="J80" s="538"/>
      <c r="K80" s="10"/>
    </row>
    <row r="81" spans="3:11" ht="30" customHeight="1">
      <c r="C81" s="11"/>
      <c r="D81" s="10"/>
      <c r="E81" s="85" t="s">
        <v>134</v>
      </c>
      <c r="F81" s="530"/>
      <c r="G81" s="530"/>
      <c r="H81" s="85" t="s">
        <v>135</v>
      </c>
      <c r="I81" s="539"/>
      <c r="J81" s="539"/>
      <c r="K81" s="10"/>
    </row>
    <row r="82" spans="3:11" ht="8.1" customHeight="1">
      <c r="C82" s="11"/>
      <c r="D82" s="10"/>
      <c r="E82" s="6"/>
      <c r="F82" s="20"/>
      <c r="G82" s="20"/>
      <c r="H82" s="6"/>
      <c r="I82" s="21"/>
      <c r="J82" s="21"/>
      <c r="K82" s="10"/>
    </row>
    <row r="83" spans="3:11" ht="30" customHeight="1">
      <c r="C83" s="11"/>
      <c r="E83" s="85" t="s">
        <v>136</v>
      </c>
      <c r="F83" s="530"/>
      <c r="G83" s="530"/>
      <c r="H83" s="85" t="s">
        <v>140</v>
      </c>
      <c r="I83" s="538"/>
      <c r="J83" s="538"/>
    </row>
    <row r="84" spans="3:11" ht="30" customHeight="1">
      <c r="C84" s="11"/>
      <c r="E84" s="85" t="s">
        <v>137</v>
      </c>
      <c r="F84" s="530"/>
      <c r="G84" s="530"/>
      <c r="H84" s="85" t="s">
        <v>138</v>
      </c>
      <c r="I84" s="539"/>
      <c r="J84" s="539"/>
    </row>
    <row r="85" spans="3:11" ht="8.1" customHeight="1">
      <c r="C85" s="11"/>
      <c r="D85" s="10"/>
      <c r="E85" s="6"/>
      <c r="F85" s="20"/>
      <c r="G85" s="20"/>
      <c r="H85" s="6"/>
      <c r="I85" s="21"/>
      <c r="J85" s="21"/>
      <c r="K85" s="10"/>
    </row>
    <row r="86" spans="3:11" ht="30" customHeight="1">
      <c r="C86" s="11"/>
      <c r="E86" s="85" t="s">
        <v>710</v>
      </c>
      <c r="F86" s="530"/>
      <c r="G86" s="530"/>
      <c r="H86" s="85" t="s">
        <v>711</v>
      </c>
      <c r="I86" s="538"/>
      <c r="J86" s="538"/>
    </row>
    <row r="87" spans="3:11" ht="30" customHeight="1">
      <c r="C87" s="11"/>
      <c r="E87" s="85" t="s">
        <v>712</v>
      </c>
      <c r="F87" s="530"/>
      <c r="G87" s="530"/>
      <c r="H87" s="85" t="s">
        <v>713</v>
      </c>
      <c r="I87" s="539"/>
      <c r="J87" s="539"/>
    </row>
    <row r="88" spans="3:11" ht="8.1" customHeight="1">
      <c r="C88" s="11"/>
      <c r="E88" s="6"/>
      <c r="F88" s="20"/>
      <c r="G88" s="20"/>
      <c r="H88" s="6"/>
      <c r="I88" s="21"/>
      <c r="J88" s="21"/>
    </row>
    <row r="89" spans="3:11" ht="30" customHeight="1">
      <c r="C89" s="11"/>
      <c r="E89" s="85" t="s">
        <v>714</v>
      </c>
      <c r="F89" s="530"/>
      <c r="G89" s="530"/>
      <c r="H89" s="85" t="s">
        <v>715</v>
      </c>
      <c r="I89" s="538"/>
      <c r="J89" s="538"/>
    </row>
    <row r="90" spans="3:11" ht="30" customHeight="1">
      <c r="C90" s="11"/>
      <c r="E90" s="85" t="s">
        <v>716</v>
      </c>
      <c r="F90" s="530"/>
      <c r="G90" s="530"/>
      <c r="H90" s="85" t="s">
        <v>717</v>
      </c>
      <c r="I90" s="539"/>
      <c r="J90" s="539"/>
    </row>
    <row r="91" spans="3:11" ht="8.1" customHeight="1">
      <c r="C91" s="11"/>
      <c r="E91" s="6"/>
      <c r="F91" s="20"/>
      <c r="G91" s="20"/>
      <c r="H91" s="6"/>
      <c r="I91" s="21"/>
      <c r="J91" s="21"/>
    </row>
    <row r="92" spans="3:11" ht="30" customHeight="1">
      <c r="C92" s="11"/>
      <c r="E92" s="85" t="s">
        <v>718</v>
      </c>
      <c r="F92" s="530"/>
      <c r="G92" s="530"/>
      <c r="H92" s="85" t="s">
        <v>719</v>
      </c>
      <c r="I92" s="538"/>
      <c r="J92" s="538"/>
    </row>
    <row r="93" spans="3:11" ht="30" customHeight="1">
      <c r="C93" s="11"/>
      <c r="E93" s="85" t="s">
        <v>720</v>
      </c>
      <c r="F93" s="530"/>
      <c r="G93" s="530"/>
      <c r="H93" s="85" t="s">
        <v>721</v>
      </c>
      <c r="I93" s="539"/>
      <c r="J93" s="539"/>
    </row>
    <row r="94" spans="3:11" ht="8.1" customHeight="1">
      <c r="C94" s="11"/>
      <c r="D94" s="10"/>
      <c r="E94" s="6"/>
      <c r="F94" s="20"/>
      <c r="G94" s="20"/>
      <c r="H94" s="6"/>
      <c r="I94" s="21"/>
      <c r="J94" s="21"/>
      <c r="K94" s="10"/>
    </row>
    <row r="95" spans="3:11" ht="30" customHeight="1">
      <c r="C95" s="11"/>
      <c r="E95" s="85" t="s">
        <v>722</v>
      </c>
      <c r="F95" s="530"/>
      <c r="G95" s="530"/>
      <c r="H95" s="85" t="s">
        <v>723</v>
      </c>
      <c r="I95" s="538"/>
      <c r="J95" s="538"/>
    </row>
    <row r="96" spans="3:11" ht="30" customHeight="1">
      <c r="C96" s="11"/>
      <c r="E96" s="85" t="s">
        <v>724</v>
      </c>
      <c r="F96" s="530"/>
      <c r="G96" s="530"/>
      <c r="H96" s="85" t="s">
        <v>725</v>
      </c>
      <c r="I96" s="539"/>
      <c r="J96" s="539"/>
    </row>
    <row r="97" spans="3:11" ht="8.1" customHeight="1">
      <c r="C97" s="11"/>
      <c r="D97" s="10"/>
      <c r="E97" s="6"/>
      <c r="F97" s="20"/>
      <c r="G97" s="20"/>
      <c r="H97" s="6"/>
      <c r="I97" s="21"/>
      <c r="J97" s="21"/>
      <c r="K97" s="10"/>
    </row>
    <row r="98" spans="3:11" ht="30" customHeight="1">
      <c r="C98" s="11"/>
      <c r="E98" s="85" t="s">
        <v>726</v>
      </c>
      <c r="F98" s="530"/>
      <c r="G98" s="530"/>
      <c r="H98" s="85" t="s">
        <v>727</v>
      </c>
      <c r="I98" s="538"/>
      <c r="J98" s="538"/>
    </row>
    <row r="99" spans="3:11" ht="30" customHeight="1">
      <c r="C99" s="11"/>
      <c r="E99" s="85" t="s">
        <v>728</v>
      </c>
      <c r="F99" s="530"/>
      <c r="G99" s="530"/>
      <c r="H99" s="85" t="s">
        <v>729</v>
      </c>
      <c r="I99" s="539"/>
      <c r="J99" s="539"/>
    </row>
    <row r="100" spans="3:11" ht="30" customHeight="1">
      <c r="C100" s="11"/>
      <c r="E100" s="541" t="s">
        <v>139</v>
      </c>
      <c r="F100" s="541"/>
      <c r="G100" s="541"/>
      <c r="H100" s="541"/>
      <c r="I100" s="541"/>
      <c r="J100" s="541"/>
    </row>
    <row r="101" spans="3:11" ht="121.5" customHeight="1">
      <c r="C101" s="11"/>
      <c r="E101" s="537"/>
      <c r="F101" s="537"/>
      <c r="G101" s="537"/>
      <c r="H101" s="537"/>
      <c r="I101" s="537"/>
      <c r="J101" s="537"/>
    </row>
    <row r="102" spans="3:11" ht="30" customHeight="1"/>
    <row r="103" spans="3:11" ht="30" customHeight="1"/>
    <row r="104" spans="3:11" ht="30" customHeight="1"/>
    <row r="105" spans="3:11" ht="30" customHeight="1"/>
    <row r="106" spans="3:11" ht="30" customHeight="1"/>
    <row r="107" spans="3:11" ht="30" customHeight="1"/>
    <row r="108" spans="3:11" ht="30" customHeight="1"/>
    <row r="109" spans="3:11" ht="30" customHeight="1"/>
    <row r="110" spans="3:11"/>
    <row r="111" spans="3:11"/>
    <row r="112" spans="3:11"/>
    <row r="113"/>
    <row r="114"/>
    <row r="115"/>
    <row r="116"/>
    <row r="117"/>
    <row r="118"/>
    <row r="119"/>
    <row r="120"/>
    <row r="121" ht="15" customHeight="1"/>
  </sheetData>
  <sheetProtection selectLockedCells="1"/>
  <mergeCells count="128">
    <mergeCell ref="H13:I13"/>
    <mergeCell ref="E100:J100"/>
    <mergeCell ref="F70:G70"/>
    <mergeCell ref="I70:J70"/>
    <mergeCell ref="F71:G71"/>
    <mergeCell ref="E49:F49"/>
    <mergeCell ref="H49:I49"/>
    <mergeCell ref="E50:F50"/>
    <mergeCell ref="H50:I50"/>
    <mergeCell ref="F83:G83"/>
    <mergeCell ref="I83:J83"/>
    <mergeCell ref="F68:G68"/>
    <mergeCell ref="I68:J68"/>
    <mergeCell ref="E69:J69"/>
    <mergeCell ref="E54:G54"/>
    <mergeCell ref="H54:J54"/>
    <mergeCell ref="I92:J92"/>
    <mergeCell ref="F93:G93"/>
    <mergeCell ref="I93:J93"/>
    <mergeCell ref="I81:J81"/>
    <mergeCell ref="F74:G74"/>
    <mergeCell ref="I74:J74"/>
    <mergeCell ref="F75:G75"/>
    <mergeCell ref="E43:F43"/>
    <mergeCell ref="B14:B15"/>
    <mergeCell ref="B16:B17"/>
    <mergeCell ref="B18:B19"/>
    <mergeCell ref="B20:B21"/>
    <mergeCell ref="F99:G99"/>
    <mergeCell ref="I99:J99"/>
    <mergeCell ref="I75:J75"/>
    <mergeCell ref="F77:G77"/>
    <mergeCell ref="I77:J77"/>
    <mergeCell ref="F78:G78"/>
    <mergeCell ref="I78:J78"/>
    <mergeCell ref="I71:J71"/>
    <mergeCell ref="F80:G80"/>
    <mergeCell ref="I80:J80"/>
    <mergeCell ref="F81:G81"/>
    <mergeCell ref="F31:J31"/>
    <mergeCell ref="F32:J32"/>
    <mergeCell ref="F33:H33"/>
    <mergeCell ref="E44:F44"/>
    <mergeCell ref="H44:I44"/>
    <mergeCell ref="E45:F45"/>
    <mergeCell ref="H45:I45"/>
    <mergeCell ref="E40:J40"/>
    <mergeCell ref="E41:F41"/>
    <mergeCell ref="H43:I43"/>
    <mergeCell ref="H37:I37"/>
    <mergeCell ref="E37:F37"/>
    <mergeCell ref="E38:F38"/>
    <mergeCell ref="H38:I38"/>
    <mergeCell ref="E101:J101"/>
    <mergeCell ref="F95:G95"/>
    <mergeCell ref="I95:J95"/>
    <mergeCell ref="F96:G96"/>
    <mergeCell ref="I96:J96"/>
    <mergeCell ref="F98:G98"/>
    <mergeCell ref="I98:J98"/>
    <mergeCell ref="F84:G84"/>
    <mergeCell ref="I84:J84"/>
    <mergeCell ref="F86:G86"/>
    <mergeCell ref="I86:J86"/>
    <mergeCell ref="F87:G87"/>
    <mergeCell ref="I87:J87"/>
    <mergeCell ref="F89:G89"/>
    <mergeCell ref="I89:J89"/>
    <mergeCell ref="F90:G90"/>
    <mergeCell ref="I90:J90"/>
    <mergeCell ref="F92:G92"/>
    <mergeCell ref="F29:G29"/>
    <mergeCell ref="I29:J29"/>
    <mergeCell ref="C20:C21"/>
    <mergeCell ref="E20:F20"/>
    <mergeCell ref="E21:F21"/>
    <mergeCell ref="H25:J25"/>
    <mergeCell ref="H41:I41"/>
    <mergeCell ref="E42:F42"/>
    <mergeCell ref="H42:I42"/>
    <mergeCell ref="E5:F5"/>
    <mergeCell ref="E12:F12"/>
    <mergeCell ref="C18:C19"/>
    <mergeCell ref="E18:F18"/>
    <mergeCell ref="E19:F19"/>
    <mergeCell ref="C14:C15"/>
    <mergeCell ref="E14:F14"/>
    <mergeCell ref="H14:I14"/>
    <mergeCell ref="E15:F15"/>
    <mergeCell ref="E6:F6"/>
    <mergeCell ref="G6:J6"/>
    <mergeCell ref="E7:F7"/>
    <mergeCell ref="G7:J7"/>
    <mergeCell ref="E8:F8"/>
    <mergeCell ref="G8:J8"/>
    <mergeCell ref="C16:C17"/>
    <mergeCell ref="E16:F16"/>
    <mergeCell ref="E17:F17"/>
    <mergeCell ref="E13:F13"/>
    <mergeCell ref="E9:F9"/>
    <mergeCell ref="G9:J9"/>
    <mergeCell ref="E10:F10"/>
    <mergeCell ref="G10:J10"/>
    <mergeCell ref="E11:F11"/>
    <mergeCell ref="G11:J11"/>
    <mergeCell ref="E30:F30"/>
    <mergeCell ref="E34:F34"/>
    <mergeCell ref="E36:F36"/>
    <mergeCell ref="E55:G55"/>
    <mergeCell ref="E67:G67"/>
    <mergeCell ref="E39:F39"/>
    <mergeCell ref="E46:F46"/>
    <mergeCell ref="H46:I46"/>
    <mergeCell ref="E51:F51"/>
    <mergeCell ref="H51:I51"/>
    <mergeCell ref="E52:F52"/>
    <mergeCell ref="H52:I52"/>
    <mergeCell ref="E53:F53"/>
    <mergeCell ref="H53:I53"/>
    <mergeCell ref="E47:J47"/>
    <mergeCell ref="E48:F48"/>
    <mergeCell ref="H48:I48"/>
    <mergeCell ref="F27:G27"/>
    <mergeCell ref="I27:J27"/>
    <mergeCell ref="E22:F22"/>
    <mergeCell ref="E26:F26"/>
    <mergeCell ref="F28:G28"/>
    <mergeCell ref="I28:J28"/>
  </mergeCells>
  <conditionalFormatting sqref="F29:G29">
    <cfRule type="expression" dxfId="325" priority="29">
      <formula>LEN(F29)=11</formula>
    </cfRule>
    <cfRule type="expression" dxfId="324" priority="30">
      <formula>LEN(F29)=10</formula>
    </cfRule>
  </conditionalFormatting>
  <conditionalFormatting sqref="I29:J29">
    <cfRule type="expression" dxfId="323" priority="27">
      <formula>LEN(I29)=11</formula>
    </cfRule>
    <cfRule type="expression" dxfId="322" priority="28">
      <formula>LEN(I29)=10</formula>
    </cfRule>
  </conditionalFormatting>
  <conditionalFormatting sqref="I57:I66">
    <cfRule type="expression" dxfId="321" priority="19">
      <formula>G57="Sem Desconto"</formula>
    </cfRule>
    <cfRule type="expression" dxfId="320" priority="22">
      <formula>G57="Percentual"</formula>
    </cfRule>
  </conditionalFormatting>
  <conditionalFormatting sqref="H57:H66">
    <cfRule type="expression" dxfId="319" priority="20">
      <formula>G57="Sem Desconto"</formula>
    </cfRule>
    <cfRule type="expression" dxfId="318" priority="21">
      <formula>G57="Valor Fixo"</formula>
    </cfRule>
  </conditionalFormatting>
  <dataValidations count="7">
    <dataValidation type="list" allowBlank="1" showInputMessage="1" showErrorMessage="1" sqref="F33:H33">
      <formula1>$M$33:$M$44</formula1>
    </dataValidation>
    <dataValidation type="list" allowBlank="1" showInputMessage="1" showErrorMessage="1" sqref="J33">
      <formula1>$Q$33:$Q$40</formula1>
    </dataValidation>
    <dataValidation type="list" allowBlank="1" showInputMessage="1" showErrorMessage="1" sqref="G39">
      <formula1>"1,2"</formula1>
    </dataValidation>
    <dataValidation type="list" allowBlank="1" showInputMessage="1" showErrorMessage="1" sqref="G57:G66">
      <formula1>"Valor Fixo,Percentual,Sem Desconto"</formula1>
    </dataValidation>
    <dataValidation type="list" allowBlank="1" showInputMessage="1" showErrorMessage="1" sqref="J39">
      <formula1>"Parcela Única,2 Parcelas"</formula1>
    </dataValidation>
    <dataValidation type="list" allowBlank="1" showInputMessage="1" showErrorMessage="1" sqref="I39">
      <formula1>"Janeiro,Fevereiro,Março,Abril,Maio,Junho,Julho,Agosto,Setmbro,Outubro,Novembro"</formula1>
    </dataValidation>
    <dataValidation type="list" allowBlank="1" showInputMessage="1" showErrorMessage="1" sqref="G11:J11">
      <formula1>$L$11:$AY$11</formula1>
    </dataValidation>
  </dataValidations>
  <hyperlinks>
    <hyperlink ref="C16:C17" location="Func11!G6" display="Func11!G6"/>
    <hyperlink ref="C6:C13" location="Func!G6" display="Func!G6"/>
    <hyperlink ref="C14:C15" location="Func10!G6" display="Func10!G6"/>
    <hyperlink ref="C20:C21" location="Func13!G6" display="Func13!G6"/>
    <hyperlink ref="C18:C19" location="Func12!G6" display="Func12!G6"/>
    <hyperlink ref="C31:C38" location="Func22!G6" display="Func22!G6"/>
    <hyperlink ref="C38" location="Func30!G6" display="Func30!G6"/>
    <hyperlink ref="C22:C37" location="Func22!G6" display="Func22!G6"/>
    <hyperlink ref="C5:C12" location="Func!G6" display="Func!G6"/>
    <hyperlink ref="C6" location="Func2!G6" display="Func2!G6"/>
    <hyperlink ref="C7" location="Func3!G6" display="Func3!G6"/>
    <hyperlink ref="C8" location="Func4!G6" display="Func4!G6"/>
    <hyperlink ref="C9" location="Func5!G6" display="Func5!G6"/>
    <hyperlink ref="C10" location="Func6!G6" display="Func6!G6"/>
    <hyperlink ref="C11" location="Func7!G6" display="Func7!G6"/>
    <hyperlink ref="C12" location="Func8!G6" display="Func8!G6"/>
    <hyperlink ref="C13" location="Func9!G6" display="Func9!G6"/>
    <hyperlink ref="C22" location="Func14!G6" display="Func14!G6"/>
    <hyperlink ref="C23" location="Func15!G6" display="Func15!G6"/>
    <hyperlink ref="C24" location="Func16!G6" display="Func16!G6"/>
    <hyperlink ref="C25" location="Func17!G6" display="Func17!G6"/>
    <hyperlink ref="C26" location="Func18!G6" display="Func18!G6"/>
    <hyperlink ref="C27" location="Func19!G6" display="Func19!G6"/>
    <hyperlink ref="C28" location="Func20!G6" display="Func20!G6"/>
    <hyperlink ref="C29" location="Func21!G6" display="Func21!G6"/>
    <hyperlink ref="C31" location="Func23!G6" display="Func23!G6"/>
    <hyperlink ref="C32" location="Func24!G6" display="Func24!G6"/>
    <hyperlink ref="C37" location="Func29!G6" display="Func29!G6"/>
    <hyperlink ref="C36" location="Func28!G6" display="Func28!G6"/>
    <hyperlink ref="C35" location="Func27!G6" display="Func27!G6"/>
    <hyperlink ref="C34" location="Func26!G6" display="Func26!G6"/>
    <hyperlink ref="C33" location="Func25!G6" display="Func25!G6"/>
  </hyperlinks>
  <pageMargins left="0.511811024" right="0.511811024" top="0.78740157499999996" bottom="0.78740157499999996" header="0.31496062000000002" footer="0.31496062000000002"/>
  <pageSetup paperSize="9" orientation="portrait" r:id="rId1"/>
  <drawing r:id="rId2"/>
  <legacyDrawing r:id="rId3"/>
  <extLst xmlns:x14="http://schemas.microsoft.com/office/spreadsheetml/2009/9/main">
    <ext uri="{78C0D931-6437-407d-A8EE-F0AAD7539E65}">
      <x14:conditionalFormattings>
        <x14:conditionalFormatting xmlns:xm="http://schemas.microsoft.com/office/excel/2006/main">
          <x14:cfRule type="expression" priority="8" id="{7397874E-EC2C-41A7-8DD8-3E094DA27125}">
            <xm:f>'DB Func'!B1=0</xm:f>
            <x14:dxf>
              <font>
                <color theme="0"/>
              </font>
            </x14:dxf>
          </x14:cfRule>
          <xm:sqref>C22:C38 C7</xm:sqref>
        </x14:conditionalFormatting>
        <x14:conditionalFormatting xmlns:xm="http://schemas.microsoft.com/office/excel/2006/main">
          <x14:cfRule type="expression" priority="7" id="{25C9245D-AE8B-443D-87E6-B6907EB96B21}">
            <xm:f>'DB Func'!B15=0</xm:f>
            <x14:dxf>
              <font>
                <color theme="0"/>
              </font>
            </x14:dxf>
          </x14:cfRule>
          <xm:sqref>C20:C21</xm:sqref>
        </x14:conditionalFormatting>
        <x14:conditionalFormatting xmlns:xm="http://schemas.microsoft.com/office/excel/2006/main">
          <x14:cfRule type="expression" priority="6" id="{9A25DADA-64A9-4AE7-9F41-6D1E9133479E}">
            <xm:f>'DB Func'!B14=0</xm:f>
            <x14:dxf>
              <font>
                <color theme="0"/>
              </font>
            </x14:dxf>
          </x14:cfRule>
          <xm:sqref>C18:C19</xm:sqref>
        </x14:conditionalFormatting>
        <x14:conditionalFormatting xmlns:xm="http://schemas.microsoft.com/office/excel/2006/main">
          <x14:cfRule type="expression" priority="5" id="{E3E3712D-293B-489C-B68C-D85A275AA84C}">
            <xm:f>'DB Func'!B13=0</xm:f>
            <x14:dxf>
              <font>
                <color theme="0"/>
              </font>
            </x14:dxf>
          </x14:cfRule>
          <xm:sqref>C16:C17</xm:sqref>
        </x14:conditionalFormatting>
        <x14:conditionalFormatting xmlns:xm="http://schemas.microsoft.com/office/excel/2006/main">
          <x14:cfRule type="expression" priority="4" id="{6FF639E0-BE36-46D9-8299-8DA7E137A0BD}">
            <xm:f>'DB Func'!B3=0</xm:f>
            <x14:dxf>
              <font>
                <color theme="0"/>
              </font>
            </x14:dxf>
          </x14:cfRule>
          <xm:sqref>C5:C6 C8:C15</xm:sqref>
        </x14:conditionalFormatting>
      </x14:conditionalFormattings>
    </ext>
  </extLst>
</worksheet>
</file>

<file path=xl/worksheets/sheet8.xml><?xml version="1.0" encoding="utf-8"?>
<worksheet xmlns="http://schemas.openxmlformats.org/spreadsheetml/2006/main" xmlns:r="http://schemas.openxmlformats.org/officeDocument/2006/relationships">
  <sheetPr codeName="Plan7"/>
  <dimension ref="A1:AY121"/>
  <sheetViews>
    <sheetView showGridLines="0" topLeftCell="B1" zoomScale="90" zoomScaleNormal="90" workbookViewId="0">
      <selection activeCell="E1" sqref="E1"/>
    </sheetView>
  </sheetViews>
  <sheetFormatPr defaultRowHeight="15" customHeight="1" zeroHeight="1"/>
  <cols>
    <col min="1" max="1" width="27.7109375" style="1" customWidth="1"/>
    <col min="2" max="2" width="3.85546875" customWidth="1"/>
    <col min="3" max="3" width="38" customWidth="1"/>
    <col min="5" max="5" width="25.28515625" customWidth="1"/>
    <col min="6" max="7" width="20.7109375" customWidth="1"/>
    <col min="8" max="8" width="22" customWidth="1"/>
    <col min="9" max="10" width="20.7109375" customWidth="1"/>
  </cols>
  <sheetData>
    <row r="1" spans="1:51" s="98" customFormat="1" ht="33.950000000000003" customHeight="1">
      <c r="A1" s="1"/>
      <c r="C1" s="102" t="s">
        <v>17</v>
      </c>
    </row>
    <row r="2" spans="1:51" s="98" customFormat="1" ht="21.6" customHeight="1">
      <c r="A2" s="1"/>
    </row>
    <row r="3" spans="1:51" s="98" customFormat="1" ht="21.6" customHeight="1">
      <c r="A3" s="1"/>
    </row>
    <row r="4" spans="1:51" ht="30" customHeight="1">
      <c r="C4" s="30" t="s">
        <v>685</v>
      </c>
    </row>
    <row r="5" spans="1:51" ht="30" customHeight="1">
      <c r="B5" s="2">
        <v>1</v>
      </c>
      <c r="C5" s="71" t="str">
        <f ca="1">B5&amp;". "&amp;'DB Func'!B3</f>
        <v>1. Funcionário 1</v>
      </c>
      <c r="E5" s="511" t="s">
        <v>678</v>
      </c>
      <c r="F5" s="512"/>
      <c r="G5" s="86"/>
      <c r="H5" s="86"/>
      <c r="I5" s="86"/>
      <c r="J5" s="87"/>
    </row>
    <row r="6" spans="1:51" ht="30" customHeight="1">
      <c r="B6" s="2">
        <v>2</v>
      </c>
      <c r="C6" s="71" t="str">
        <f ca="1">B6&amp;". "&amp;'DB Func'!B4</f>
        <v>2. Funcionário 2</v>
      </c>
      <c r="E6" s="523" t="s">
        <v>70</v>
      </c>
      <c r="F6" s="524"/>
      <c r="G6" s="525" t="s">
        <v>603</v>
      </c>
      <c r="H6" s="525"/>
      <c r="I6" s="525"/>
      <c r="J6" s="525"/>
    </row>
    <row r="7" spans="1:51" ht="30" customHeight="1">
      <c r="B7" s="2">
        <v>3</v>
      </c>
      <c r="C7" s="71" t="str">
        <f ca="1">B7&amp;". "&amp;'DB Func'!B5</f>
        <v>3. Funcionário 3</v>
      </c>
      <c r="E7" s="513" t="s">
        <v>71</v>
      </c>
      <c r="F7" s="514"/>
      <c r="G7" s="526"/>
      <c r="H7" s="527"/>
      <c r="I7" s="527"/>
      <c r="J7" s="528"/>
    </row>
    <row r="8" spans="1:51" ht="30" customHeight="1">
      <c r="B8" s="2">
        <v>4</v>
      </c>
      <c r="C8" s="110" t="str">
        <f ca="1">B8&amp;". "&amp;'DB Func'!B6</f>
        <v>4. Funcionário 4</v>
      </c>
      <c r="E8" s="513" t="s">
        <v>72</v>
      </c>
      <c r="F8" s="514"/>
      <c r="G8" s="529"/>
      <c r="H8" s="529"/>
      <c r="I8" s="529"/>
      <c r="J8" s="529"/>
    </row>
    <row r="9" spans="1:51" ht="30" customHeight="1">
      <c r="B9" s="2">
        <v>5</v>
      </c>
      <c r="C9" s="71" t="str">
        <f ca="1">B9&amp;". "&amp;'DB Func'!B7</f>
        <v>5. Funcionário 5</v>
      </c>
      <c r="E9" s="513" t="s">
        <v>73</v>
      </c>
      <c r="F9" s="514"/>
      <c r="G9" s="530"/>
      <c r="H9" s="530"/>
      <c r="I9" s="530"/>
      <c r="J9" s="530"/>
    </row>
    <row r="10" spans="1:51" ht="30" customHeight="1">
      <c r="B10" s="2">
        <v>6</v>
      </c>
      <c r="C10" s="71" t="str">
        <f ca="1">B10&amp;". "&amp;'DB Func'!B8</f>
        <v>6. Funcionário 6</v>
      </c>
      <c r="E10" s="513" t="s">
        <v>74</v>
      </c>
      <c r="F10" s="514"/>
      <c r="G10" s="530"/>
      <c r="H10" s="530"/>
      <c r="I10" s="530"/>
      <c r="J10" s="530"/>
    </row>
    <row r="11" spans="1:51" ht="30" customHeight="1">
      <c r="B11" s="2">
        <v>7</v>
      </c>
      <c r="C11" s="71" t="str">
        <f ca="1">B11&amp;". "&amp;'DB Func'!B9</f>
        <v>7. Funcionário 7</v>
      </c>
      <c r="E11" s="531" t="s">
        <v>75</v>
      </c>
      <c r="F11" s="532"/>
      <c r="G11" s="510"/>
      <c r="H11" s="510"/>
      <c r="I11" s="510"/>
      <c r="J11" s="510"/>
      <c r="K11" s="28"/>
      <c r="L11" s="2" t="str">
        <f>Cargos!AC8</f>
        <v/>
      </c>
      <c r="M11" s="2" t="str">
        <f>Cargos!AD8</f>
        <v/>
      </c>
      <c r="N11" s="2" t="str">
        <f>Cargos!AE8</f>
        <v/>
      </c>
      <c r="O11" s="2" t="str">
        <f>Cargos!AF8</f>
        <v/>
      </c>
      <c r="P11" s="2" t="str">
        <f>Cargos!AG8</f>
        <v/>
      </c>
      <c r="Q11" s="2" t="str">
        <f>Cargos!AH8</f>
        <v/>
      </c>
      <c r="R11" s="2" t="str">
        <f>Cargos!AI8</f>
        <v/>
      </c>
      <c r="S11" s="2" t="str">
        <f>Cargos!AJ8</f>
        <v/>
      </c>
      <c r="T11" s="2" t="str">
        <f>Cargos!AK8</f>
        <v/>
      </c>
      <c r="U11" s="2" t="str">
        <f>Cargos!AL8</f>
        <v/>
      </c>
      <c r="V11" s="2" t="str">
        <f>Cargos!AM8</f>
        <v/>
      </c>
      <c r="W11" s="2" t="str">
        <f>Cargos!AN8</f>
        <v/>
      </c>
      <c r="X11" s="2" t="str">
        <f>Cargos!AO8</f>
        <v/>
      </c>
      <c r="Y11" s="2" t="str">
        <f>Cargos!AP8</f>
        <v/>
      </c>
      <c r="Z11" s="2" t="str">
        <f>Cargos!AQ8</f>
        <v/>
      </c>
      <c r="AA11" s="2" t="str">
        <f>Cargos!AR8</f>
        <v/>
      </c>
      <c r="AB11" s="2" t="str">
        <f>Cargos!AS8</f>
        <v/>
      </c>
      <c r="AC11" s="2" t="str">
        <f>Cargos!AT8</f>
        <v/>
      </c>
      <c r="AD11" s="2" t="str">
        <f>Cargos!AU8</f>
        <v/>
      </c>
      <c r="AE11" s="2" t="str">
        <f>Cargos!AV8</f>
        <v/>
      </c>
      <c r="AF11" s="2" t="str">
        <f>Cargos!AW8</f>
        <v/>
      </c>
      <c r="AG11" s="2" t="str">
        <f>Cargos!AX8</f>
        <v/>
      </c>
      <c r="AH11" s="2" t="str">
        <f>Cargos!AY8</f>
        <v/>
      </c>
      <c r="AI11" s="2" t="str">
        <f>Cargos!AZ8</f>
        <v/>
      </c>
      <c r="AJ11" s="2" t="str">
        <f>Cargos!BA8</f>
        <v/>
      </c>
      <c r="AK11" s="2" t="str">
        <f>Cargos!BB8</f>
        <v/>
      </c>
      <c r="AL11" s="2" t="str">
        <f>Cargos!BC8</f>
        <v/>
      </c>
      <c r="AM11" s="2" t="str">
        <f>Cargos!BD8</f>
        <v/>
      </c>
      <c r="AN11" s="2" t="str">
        <f>Cargos!BE8</f>
        <v/>
      </c>
      <c r="AO11" s="2" t="str">
        <f>Cargos!BF8</f>
        <v/>
      </c>
      <c r="AP11" s="2" t="str">
        <f>Cargos!BG8</f>
        <v/>
      </c>
      <c r="AQ11" s="2" t="str">
        <f>Cargos!BH8</f>
        <v/>
      </c>
      <c r="AR11" s="2" t="str">
        <f>Cargos!BI8</f>
        <v/>
      </c>
      <c r="AS11" s="2" t="str">
        <f>Cargos!BJ8</f>
        <v/>
      </c>
      <c r="AT11" s="2" t="str">
        <f>Cargos!BK8</f>
        <v/>
      </c>
      <c r="AU11" s="2" t="str">
        <f>Cargos!BL8</f>
        <v/>
      </c>
      <c r="AV11" s="2" t="str">
        <f>Cargos!BM8</f>
        <v/>
      </c>
      <c r="AW11" s="2" t="str">
        <f>Cargos!BN8</f>
        <v/>
      </c>
      <c r="AX11" s="2" t="str">
        <f>Cargos!BO8</f>
        <v/>
      </c>
      <c r="AY11" s="2" t="str">
        <f>Cargos!BP8</f>
        <v/>
      </c>
    </row>
    <row r="12" spans="1:51" ht="30" customHeight="1">
      <c r="B12" s="2">
        <v>8</v>
      </c>
      <c r="C12" s="71" t="str">
        <f ca="1">B12&amp;". "&amp;'DB Func'!B10</f>
        <v>8. Funcionário 8</v>
      </c>
      <c r="E12" s="511" t="s">
        <v>76</v>
      </c>
      <c r="F12" s="512"/>
      <c r="G12" s="86"/>
      <c r="H12" s="86"/>
      <c r="I12" s="86"/>
      <c r="J12" s="87"/>
    </row>
    <row r="13" spans="1:51" ht="30" customHeight="1">
      <c r="B13" s="2">
        <v>9</v>
      </c>
      <c r="C13" s="71" t="str">
        <f ca="1">B13&amp;". "&amp;'DB Func'!B11</f>
        <v>9. Funcionário 9</v>
      </c>
      <c r="E13" s="523" t="s">
        <v>515</v>
      </c>
      <c r="F13" s="524"/>
      <c r="G13" s="464">
        <v>8.3333333333333339</v>
      </c>
      <c r="H13" s="523" t="s">
        <v>809</v>
      </c>
      <c r="I13" s="524"/>
      <c r="J13" s="465">
        <f>SUM(K15:K21)</f>
        <v>0</v>
      </c>
    </row>
    <row r="14" spans="1:51" ht="15" customHeight="1">
      <c r="B14" s="540">
        <v>10</v>
      </c>
      <c r="C14" s="521" t="str">
        <f ca="1">B14&amp;". "&amp;'DB Func'!B12</f>
        <v>10. Funcionário 10</v>
      </c>
      <c r="E14" s="522"/>
      <c r="F14" s="522"/>
      <c r="G14" s="69" t="s">
        <v>77</v>
      </c>
      <c r="H14" s="522" t="s">
        <v>78</v>
      </c>
      <c r="I14" s="522"/>
      <c r="J14" s="466" t="s">
        <v>79</v>
      </c>
      <c r="K14" s="401"/>
      <c r="L14" s="401"/>
      <c r="M14" s="401"/>
      <c r="N14" s="401"/>
      <c r="O14" s="401"/>
      <c r="P14" s="401"/>
    </row>
    <row r="15" spans="1:51" ht="15" customHeight="1">
      <c r="B15" s="540"/>
      <c r="C15" s="521"/>
      <c r="E15" s="522" t="s">
        <v>63</v>
      </c>
      <c r="F15" s="522"/>
      <c r="G15" s="64"/>
      <c r="H15" s="65"/>
      <c r="I15" s="65"/>
      <c r="J15" s="467"/>
      <c r="K15" s="470">
        <f>(IF(G15&gt;J15,J15+1,J15)-G15)-(IF(H15&gt;I15,I15+1,I15)-H15)</f>
        <v>0</v>
      </c>
      <c r="L15" s="473">
        <f>IF(K15=0,0,IF(OR(N15&gt;$P$15,N15&lt;$O$15),1,0))</f>
        <v>0</v>
      </c>
      <c r="M15" s="471">
        <f>IF(K15=0,0,IF(OR(G15&gt;=$P$15,G15&lt;$O$15),1,0))</f>
        <v>0</v>
      </c>
      <c r="N15" s="474">
        <f>G15+K15</f>
        <v>0</v>
      </c>
      <c r="O15" s="475">
        <v>0.20833333333333334</v>
      </c>
      <c r="P15" s="476">
        <v>0.91666666666666663</v>
      </c>
    </row>
    <row r="16" spans="1:51" ht="15" customHeight="1">
      <c r="B16" s="540">
        <v>11</v>
      </c>
      <c r="C16" s="521" t="str">
        <f ca="1">B16&amp;". "&amp;'DB Func'!B13</f>
        <v>11. Funcionário 11</v>
      </c>
      <c r="E16" s="522" t="s">
        <v>64</v>
      </c>
      <c r="F16" s="522"/>
      <c r="G16" s="64"/>
      <c r="H16" s="65"/>
      <c r="I16" s="65"/>
      <c r="J16" s="467"/>
      <c r="K16" s="470">
        <f t="shared" ref="K16:K21" si="0">(IF(G16&gt;J16,J16+1,J16)-G16)-(IF(H16&gt;I16,I16+1,I16)-H16)</f>
        <v>0</v>
      </c>
      <c r="L16" s="473">
        <f t="shared" ref="L16:L21" si="1">IF(K16=0,0,IF(OR(N16&gt;$P$15,N16&lt;$O$15),1,0))</f>
        <v>0</v>
      </c>
      <c r="M16" s="471">
        <f t="shared" ref="M16:M21" si="2">IF(K16=0,0,IF(OR(G16&gt;=$P$15,G16&lt;$O$15),1,0))</f>
        <v>0</v>
      </c>
      <c r="N16" s="474">
        <f t="shared" ref="N16:N21" si="3">G16+K16</f>
        <v>0</v>
      </c>
      <c r="O16" s="477"/>
      <c r="P16" s="477"/>
    </row>
    <row r="17" spans="2:18" ht="15" customHeight="1">
      <c r="B17" s="540"/>
      <c r="C17" s="521"/>
      <c r="E17" s="522" t="s">
        <v>65</v>
      </c>
      <c r="F17" s="522"/>
      <c r="G17" s="64"/>
      <c r="H17" s="65"/>
      <c r="I17" s="65"/>
      <c r="J17" s="467"/>
      <c r="K17" s="470">
        <f t="shared" si="0"/>
        <v>0</v>
      </c>
      <c r="L17" s="473">
        <f t="shared" si="1"/>
        <v>0</v>
      </c>
      <c r="M17" s="471">
        <f t="shared" si="2"/>
        <v>0</v>
      </c>
      <c r="N17" s="474">
        <f>G17+K17</f>
        <v>0</v>
      </c>
      <c r="O17" s="477"/>
      <c r="P17" s="471"/>
    </row>
    <row r="18" spans="2:18" ht="15" customHeight="1">
      <c r="B18" s="540">
        <v>12</v>
      </c>
      <c r="C18" s="521" t="str">
        <f ca="1">B18&amp;". "&amp;'DB Func'!B14</f>
        <v>12. Funcionário 12</v>
      </c>
      <c r="E18" s="522" t="s">
        <v>66</v>
      </c>
      <c r="F18" s="522"/>
      <c r="G18" s="64"/>
      <c r="H18" s="65"/>
      <c r="I18" s="65"/>
      <c r="J18" s="467"/>
      <c r="K18" s="470">
        <f t="shared" si="0"/>
        <v>0</v>
      </c>
      <c r="L18" s="473">
        <f t="shared" si="1"/>
        <v>0</v>
      </c>
      <c r="M18" s="471">
        <f t="shared" si="2"/>
        <v>0</v>
      </c>
      <c r="N18" s="474">
        <f t="shared" si="3"/>
        <v>0</v>
      </c>
      <c r="O18" s="471"/>
      <c r="P18" s="471"/>
    </row>
    <row r="19" spans="2:18" ht="15" customHeight="1">
      <c r="B19" s="540"/>
      <c r="C19" s="521"/>
      <c r="E19" s="522" t="s">
        <v>67</v>
      </c>
      <c r="F19" s="522"/>
      <c r="G19" s="64"/>
      <c r="H19" s="65"/>
      <c r="I19" s="65"/>
      <c r="J19" s="467"/>
      <c r="K19" s="470">
        <f t="shared" si="0"/>
        <v>0</v>
      </c>
      <c r="L19" s="473">
        <f t="shared" si="1"/>
        <v>0</v>
      </c>
      <c r="M19" s="471">
        <f t="shared" si="2"/>
        <v>0</v>
      </c>
      <c r="N19" s="474">
        <f t="shared" si="3"/>
        <v>0</v>
      </c>
      <c r="O19" s="471"/>
      <c r="P19" s="471"/>
    </row>
    <row r="20" spans="2:18" ht="15" customHeight="1">
      <c r="B20" s="540">
        <v>13</v>
      </c>
      <c r="C20" s="521" t="str">
        <f ca="1">B20&amp;". "&amp;'DB Func'!B15</f>
        <v>13. Funcionário 13</v>
      </c>
      <c r="E20" s="534" t="s">
        <v>68</v>
      </c>
      <c r="F20" s="534"/>
      <c r="G20" s="64"/>
      <c r="H20" s="64"/>
      <c r="I20" s="64"/>
      <c r="J20" s="468"/>
      <c r="K20" s="470">
        <f t="shared" si="0"/>
        <v>0</v>
      </c>
      <c r="L20" s="473">
        <f t="shared" si="1"/>
        <v>0</v>
      </c>
      <c r="M20" s="471">
        <f t="shared" si="2"/>
        <v>0</v>
      </c>
      <c r="N20" s="474">
        <f t="shared" si="3"/>
        <v>0</v>
      </c>
      <c r="O20" s="471"/>
      <c r="P20" s="471"/>
    </row>
    <row r="21" spans="2:18" ht="15" customHeight="1">
      <c r="B21" s="540"/>
      <c r="C21" s="521"/>
      <c r="E21" s="535" t="s">
        <v>69</v>
      </c>
      <c r="F21" s="535"/>
      <c r="G21" s="88"/>
      <c r="H21" s="88"/>
      <c r="I21" s="88"/>
      <c r="J21" s="469"/>
      <c r="K21" s="470">
        <f t="shared" si="0"/>
        <v>0</v>
      </c>
      <c r="L21" s="473">
        <f t="shared" si="1"/>
        <v>0</v>
      </c>
      <c r="M21" s="471">
        <f t="shared" si="2"/>
        <v>0</v>
      </c>
      <c r="N21" s="474">
        <f t="shared" si="3"/>
        <v>0</v>
      </c>
      <c r="O21" s="471"/>
      <c r="P21" s="471"/>
    </row>
    <row r="22" spans="2:18" ht="30" customHeight="1">
      <c r="B22" s="2">
        <v>14</v>
      </c>
      <c r="C22" s="71" t="str">
        <f ca="1">B22&amp;". "&amp;'DB Func'!B16</f>
        <v>14. Funcionário 14</v>
      </c>
      <c r="E22" s="511" t="s">
        <v>80</v>
      </c>
      <c r="F22" s="512"/>
      <c r="G22" s="86"/>
      <c r="H22" s="86"/>
      <c r="I22" s="86"/>
      <c r="J22" s="86"/>
      <c r="K22" s="478"/>
      <c r="L22" s="471" t="str">
        <f>IF(OR(SUM(L15:L21)&gt;0,SUM(M15:M21)&gt;0),"OK","NÃO")</f>
        <v>NÃO</v>
      </c>
      <c r="M22" s="471"/>
      <c r="N22" s="472"/>
      <c r="O22" s="471"/>
      <c r="P22" s="471"/>
    </row>
    <row r="23" spans="2:18" ht="30" customHeight="1">
      <c r="B23" s="2">
        <v>15</v>
      </c>
      <c r="C23" s="71" t="str">
        <f ca="1">B23&amp;". "&amp;'DB Func'!B17</f>
        <v>15. Funcionário 15</v>
      </c>
      <c r="E23" s="105" t="s">
        <v>81</v>
      </c>
      <c r="F23" s="92"/>
      <c r="G23" s="105" t="s">
        <v>84</v>
      </c>
      <c r="H23" s="93"/>
      <c r="I23" s="105" t="s">
        <v>86</v>
      </c>
      <c r="J23" s="93"/>
    </row>
    <row r="24" spans="2:18" ht="30" customHeight="1">
      <c r="B24" s="2">
        <v>16</v>
      </c>
      <c r="C24" s="71" t="str">
        <f ca="1">B24&amp;". "&amp;'DB Func'!B18</f>
        <v>16. Funcionário 16</v>
      </c>
      <c r="E24" s="85" t="s">
        <v>82</v>
      </c>
      <c r="F24" s="61"/>
      <c r="G24" s="106" t="s">
        <v>85</v>
      </c>
      <c r="H24" s="63"/>
      <c r="I24" s="85" t="s">
        <v>87</v>
      </c>
      <c r="J24" s="63"/>
      <c r="L24" s="2"/>
      <c r="M24" s="2"/>
      <c r="N24" s="2"/>
      <c r="O24" s="2"/>
      <c r="P24" s="2"/>
      <c r="Q24" s="2"/>
      <c r="R24" s="2"/>
    </row>
    <row r="25" spans="2:18" ht="30" customHeight="1">
      <c r="B25" s="2">
        <v>17</v>
      </c>
      <c r="C25" s="71" t="str">
        <f ca="1">B25&amp;". "&amp;'DB Func'!B19</f>
        <v>17. Funcionário 17</v>
      </c>
      <c r="E25" s="107" t="s">
        <v>83</v>
      </c>
      <c r="F25" s="123"/>
      <c r="G25" s="107" t="s">
        <v>88</v>
      </c>
      <c r="H25" s="536"/>
      <c r="I25" s="536"/>
      <c r="J25" s="536"/>
      <c r="L25" s="2"/>
      <c r="M25" s="2"/>
      <c r="N25" s="2"/>
      <c r="O25" s="2"/>
      <c r="P25" s="2"/>
      <c r="Q25" s="2"/>
      <c r="R25" s="2"/>
    </row>
    <row r="26" spans="2:18" ht="30" customHeight="1">
      <c r="B26" s="2">
        <v>18</v>
      </c>
      <c r="C26" s="71" t="str">
        <f ca="1">B26&amp;". "&amp;'DB Func'!B20</f>
        <v>18. Funcionário 18</v>
      </c>
      <c r="E26" s="511" t="s">
        <v>679</v>
      </c>
      <c r="F26" s="512"/>
      <c r="G26" s="86"/>
      <c r="H26" s="86"/>
      <c r="I26" s="86"/>
      <c r="J26" s="87"/>
      <c r="L26" s="2"/>
      <c r="M26" s="2"/>
      <c r="N26" s="2"/>
      <c r="O26" s="2"/>
      <c r="P26" s="2"/>
      <c r="Q26" s="2"/>
      <c r="R26" s="2"/>
    </row>
    <row r="27" spans="2:18" ht="30" customHeight="1">
      <c r="B27" s="2">
        <v>19</v>
      </c>
      <c r="C27" s="71" t="str">
        <f ca="1">B27&amp;". "&amp;'DB Func'!B21</f>
        <v>19. Funcionário 19</v>
      </c>
      <c r="E27" s="105" t="s">
        <v>89</v>
      </c>
      <c r="F27" s="516"/>
      <c r="G27" s="516"/>
      <c r="H27" s="108" t="s">
        <v>90</v>
      </c>
      <c r="I27" s="517"/>
      <c r="J27" s="517"/>
      <c r="L27" s="2"/>
      <c r="M27" s="2"/>
      <c r="N27" s="2"/>
      <c r="O27" s="2"/>
      <c r="P27" s="2"/>
      <c r="Q27" s="2"/>
      <c r="R27" s="2"/>
    </row>
    <row r="28" spans="2:18" ht="30" customHeight="1">
      <c r="B28" s="2">
        <v>20</v>
      </c>
      <c r="C28" s="71" t="str">
        <f ca="1">B28&amp;". "&amp;'DB Func'!B22</f>
        <v>20. Funcionário 20</v>
      </c>
      <c r="E28" s="85" t="s">
        <v>168</v>
      </c>
      <c r="F28" s="518"/>
      <c r="G28" s="518"/>
      <c r="H28" s="85" t="s">
        <v>91</v>
      </c>
      <c r="I28" s="519"/>
      <c r="J28" s="520"/>
      <c r="L28" s="2"/>
      <c r="M28" s="2"/>
      <c r="N28" s="2"/>
      <c r="O28" s="2"/>
      <c r="P28" s="2"/>
      <c r="Q28" s="2"/>
      <c r="R28" s="2"/>
    </row>
    <row r="29" spans="2:18" ht="30" customHeight="1">
      <c r="B29" s="2">
        <v>21</v>
      </c>
      <c r="C29" s="71" t="str">
        <f ca="1">B29&amp;". "&amp;'DB Func'!B23</f>
        <v>21. Funcionário 21</v>
      </c>
      <c r="E29" s="107" t="s">
        <v>93</v>
      </c>
      <c r="F29" s="533"/>
      <c r="G29" s="533"/>
      <c r="H29" s="107" t="s">
        <v>92</v>
      </c>
      <c r="I29" s="533"/>
      <c r="J29" s="533"/>
      <c r="L29" s="2"/>
      <c r="M29" s="2"/>
      <c r="N29" s="2"/>
      <c r="O29" s="2"/>
      <c r="P29" s="2"/>
      <c r="Q29" s="2"/>
      <c r="R29" s="2"/>
    </row>
    <row r="30" spans="2:18" ht="30" customHeight="1">
      <c r="B30" s="2">
        <v>22</v>
      </c>
      <c r="C30" s="71" t="str">
        <f ca="1">B30&amp;". "&amp;'DB Func'!B24</f>
        <v>22. Funcionário 22</v>
      </c>
      <c r="E30" s="511" t="s">
        <v>680</v>
      </c>
      <c r="F30" s="512"/>
      <c r="G30" s="86"/>
      <c r="H30" s="86"/>
      <c r="I30" s="86"/>
      <c r="J30" s="87"/>
      <c r="L30" s="2"/>
      <c r="M30" s="2"/>
      <c r="N30" s="2"/>
      <c r="O30" s="2"/>
      <c r="P30" s="2"/>
      <c r="Q30" s="2"/>
      <c r="R30" s="2"/>
    </row>
    <row r="31" spans="2:18" ht="30" customHeight="1">
      <c r="B31" s="2">
        <v>23</v>
      </c>
      <c r="C31" s="71" t="str">
        <f ca="1">B31&amp;". "&amp;'DB Func'!B25</f>
        <v>23. Funcionário 23</v>
      </c>
      <c r="E31" s="105" t="s">
        <v>94</v>
      </c>
      <c r="F31" s="516"/>
      <c r="G31" s="516"/>
      <c r="H31" s="516"/>
      <c r="I31" s="516"/>
      <c r="J31" s="516"/>
      <c r="L31" s="2"/>
      <c r="M31" s="2"/>
      <c r="N31" s="2"/>
      <c r="O31" s="2"/>
      <c r="P31" s="2"/>
      <c r="Q31" s="2"/>
      <c r="R31" s="2"/>
    </row>
    <row r="32" spans="2:18" ht="30" customHeight="1">
      <c r="B32" s="2">
        <v>24</v>
      </c>
      <c r="C32" s="71" t="str">
        <f ca="1">B32&amp;". "&amp;'DB Func'!B26</f>
        <v>24. Funcionário 24</v>
      </c>
      <c r="E32" s="85" t="s">
        <v>95</v>
      </c>
      <c r="F32" s="518"/>
      <c r="G32" s="518"/>
      <c r="H32" s="518"/>
      <c r="I32" s="518"/>
      <c r="J32" s="518"/>
      <c r="L32" s="2"/>
      <c r="M32" s="2"/>
      <c r="N32" s="2"/>
      <c r="O32" s="2"/>
      <c r="P32" s="2"/>
      <c r="Q32" s="2"/>
      <c r="R32" s="2"/>
    </row>
    <row r="33" spans="2:18" ht="30" customHeight="1">
      <c r="B33" s="2">
        <v>25</v>
      </c>
      <c r="C33" s="71" t="str">
        <f ca="1">B33&amp;". "&amp;'DB Func'!B27</f>
        <v>25. Funcionário 25</v>
      </c>
      <c r="E33" s="107" t="s">
        <v>96</v>
      </c>
      <c r="F33" s="533"/>
      <c r="G33" s="533"/>
      <c r="H33" s="533"/>
      <c r="I33" s="107" t="s">
        <v>681</v>
      </c>
      <c r="J33" s="128"/>
      <c r="L33" s="2"/>
      <c r="M33" s="2" t="s">
        <v>169</v>
      </c>
      <c r="N33" s="2"/>
      <c r="O33" s="2"/>
      <c r="P33" s="2"/>
      <c r="Q33" s="2" t="s">
        <v>181</v>
      </c>
      <c r="R33" s="2"/>
    </row>
    <row r="34" spans="2:18" ht="30" customHeight="1">
      <c r="B34" s="2">
        <v>26</v>
      </c>
      <c r="C34" s="71" t="str">
        <f ca="1">B34&amp;". "&amp;'DB Func'!B28</f>
        <v>26. Funcionário 26</v>
      </c>
      <c r="E34" s="511" t="s">
        <v>97</v>
      </c>
      <c r="F34" s="512"/>
      <c r="G34" s="86"/>
      <c r="H34" s="86"/>
      <c r="I34" s="86"/>
      <c r="J34" s="87"/>
      <c r="L34" s="2"/>
      <c r="M34" s="2" t="s">
        <v>170</v>
      </c>
      <c r="N34" s="2"/>
      <c r="O34" s="2"/>
      <c r="P34" s="2"/>
      <c r="Q34" s="2" t="s">
        <v>182</v>
      </c>
      <c r="R34" s="2"/>
    </row>
    <row r="35" spans="2:18" ht="30" customHeight="1">
      <c r="B35" s="2">
        <v>27</v>
      </c>
      <c r="C35" s="71" t="str">
        <f ca="1">B35&amp;". "&amp;'DB Func'!B29</f>
        <v>27. Funcionário 27</v>
      </c>
      <c r="E35" s="109" t="s">
        <v>98</v>
      </c>
      <c r="F35" s="126"/>
      <c r="G35" s="109" t="s">
        <v>99</v>
      </c>
      <c r="H35" s="127"/>
      <c r="I35" s="109" t="s">
        <v>100</v>
      </c>
      <c r="J35" s="127"/>
      <c r="L35" s="2"/>
      <c r="M35" s="2" t="s">
        <v>171</v>
      </c>
      <c r="N35" s="2"/>
      <c r="O35" s="2"/>
      <c r="P35" s="2"/>
      <c r="Q35" s="2" t="s">
        <v>183</v>
      </c>
      <c r="R35" s="2"/>
    </row>
    <row r="36" spans="2:18" ht="30" customHeight="1">
      <c r="B36" s="2">
        <v>28</v>
      </c>
      <c r="C36" s="71" t="str">
        <f ca="1">B36&amp;". "&amp;'DB Func'!B30</f>
        <v>28. Funcionário 28</v>
      </c>
      <c r="E36" s="511" t="s">
        <v>731</v>
      </c>
      <c r="F36" s="512"/>
      <c r="G36" s="86"/>
      <c r="H36" s="86"/>
      <c r="I36" s="86"/>
      <c r="J36" s="87"/>
      <c r="L36" s="2"/>
      <c r="M36" s="2" t="s">
        <v>172</v>
      </c>
      <c r="N36" s="2"/>
      <c r="O36" s="2"/>
      <c r="P36" s="2"/>
      <c r="Q36" s="2" t="s">
        <v>184</v>
      </c>
      <c r="R36" s="2"/>
    </row>
    <row r="37" spans="2:18" ht="30" customHeight="1">
      <c r="B37" s="2">
        <v>29</v>
      </c>
      <c r="C37" s="71" t="str">
        <f ca="1">B37&amp;". "&amp;'DB Func'!B31</f>
        <v>29. Funcionário 29</v>
      </c>
      <c r="E37" s="523" t="s">
        <v>101</v>
      </c>
      <c r="F37" s="524"/>
      <c r="G37" s="94"/>
      <c r="H37" s="523" t="s">
        <v>730</v>
      </c>
      <c r="I37" s="524"/>
      <c r="J37" s="95"/>
      <c r="L37" s="2"/>
      <c r="M37" s="2" t="s">
        <v>173</v>
      </c>
      <c r="N37" s="2"/>
      <c r="O37" s="2"/>
      <c r="P37" s="2"/>
      <c r="Q37" s="2" t="s">
        <v>185</v>
      </c>
      <c r="R37" s="2"/>
    </row>
    <row r="38" spans="2:18" ht="30" customHeight="1">
      <c r="B38" s="2">
        <v>30</v>
      </c>
      <c r="C38" s="71" t="str">
        <f ca="1">B38&amp;". "&amp;'DB Func'!B32</f>
        <v>30. Funcionário 30</v>
      </c>
      <c r="E38" s="513" t="s">
        <v>102</v>
      </c>
      <c r="F38" s="514"/>
      <c r="G38" s="76"/>
      <c r="H38" s="513" t="s">
        <v>104</v>
      </c>
      <c r="I38" s="514"/>
      <c r="J38" s="76"/>
      <c r="L38" s="2"/>
      <c r="M38" s="2" t="s">
        <v>174</v>
      </c>
      <c r="N38" s="2"/>
      <c r="O38" s="2"/>
      <c r="P38" s="2"/>
      <c r="Q38" s="2" t="s">
        <v>186</v>
      </c>
      <c r="R38" s="2"/>
    </row>
    <row r="39" spans="2:18" ht="30" customHeight="1">
      <c r="C39" s="11"/>
      <c r="E39" s="513" t="s">
        <v>103</v>
      </c>
      <c r="F39" s="514"/>
      <c r="G39" s="63"/>
      <c r="H39" s="106" t="s">
        <v>688</v>
      </c>
      <c r="I39" s="73"/>
      <c r="J39" s="72"/>
      <c r="L39" s="2"/>
      <c r="M39" s="2" t="s">
        <v>179</v>
      </c>
      <c r="N39" s="2"/>
      <c r="O39" s="2"/>
      <c r="P39" s="2"/>
      <c r="Q39" s="2" t="s">
        <v>187</v>
      </c>
      <c r="R39" s="2"/>
    </row>
    <row r="40" spans="2:18" ht="30" hidden="1" customHeight="1">
      <c r="C40" s="11"/>
      <c r="E40" s="541" t="s">
        <v>745</v>
      </c>
      <c r="F40" s="541"/>
      <c r="G40" s="541"/>
      <c r="H40" s="541"/>
      <c r="I40" s="541"/>
      <c r="J40" s="541"/>
      <c r="L40" s="2"/>
      <c r="M40" s="2" t="s">
        <v>180</v>
      </c>
      <c r="N40" s="2"/>
      <c r="O40" s="2"/>
      <c r="P40" s="2"/>
      <c r="Q40" s="2" t="s">
        <v>188</v>
      </c>
      <c r="R40" s="2"/>
    </row>
    <row r="41" spans="2:18" ht="30" hidden="1" customHeight="1">
      <c r="C41" s="11"/>
      <c r="E41" s="513" t="s">
        <v>106</v>
      </c>
      <c r="F41" s="514"/>
      <c r="G41" s="62"/>
      <c r="H41" s="513" t="s">
        <v>112</v>
      </c>
      <c r="I41" s="514"/>
      <c r="J41" s="62"/>
      <c r="L41" s="2"/>
      <c r="M41" s="2" t="s">
        <v>175</v>
      </c>
      <c r="N41" s="2"/>
      <c r="O41" s="2"/>
      <c r="P41" s="2"/>
      <c r="Q41" s="2"/>
      <c r="R41" s="2"/>
    </row>
    <row r="42" spans="2:18" ht="30" hidden="1" customHeight="1">
      <c r="C42" s="11"/>
      <c r="E42" s="513" t="s">
        <v>107</v>
      </c>
      <c r="F42" s="514"/>
      <c r="G42" s="62"/>
      <c r="H42" s="513" t="s">
        <v>113</v>
      </c>
      <c r="I42" s="514"/>
      <c r="J42" s="62"/>
      <c r="L42" s="2"/>
      <c r="M42" s="2" t="s">
        <v>176</v>
      </c>
      <c r="N42" s="2"/>
      <c r="O42" s="2"/>
      <c r="P42" s="2"/>
      <c r="Q42" s="2"/>
      <c r="R42" s="2"/>
    </row>
    <row r="43" spans="2:18" ht="30" hidden="1" customHeight="1">
      <c r="C43" s="11"/>
      <c r="E43" s="513" t="s">
        <v>108</v>
      </c>
      <c r="F43" s="514"/>
      <c r="G43" s="62"/>
      <c r="H43" s="513" t="s">
        <v>114</v>
      </c>
      <c r="I43" s="514"/>
      <c r="J43" s="62"/>
      <c r="L43" s="2"/>
      <c r="M43" s="2" t="s">
        <v>178</v>
      </c>
      <c r="N43" s="2"/>
      <c r="O43" s="2"/>
      <c r="P43" s="2"/>
      <c r="Q43" s="2"/>
      <c r="R43" s="2"/>
    </row>
    <row r="44" spans="2:18" ht="30" hidden="1" customHeight="1">
      <c r="C44" s="11"/>
      <c r="E44" s="513" t="s">
        <v>109</v>
      </c>
      <c r="F44" s="514"/>
      <c r="G44" s="62"/>
      <c r="H44" s="513" t="s">
        <v>115</v>
      </c>
      <c r="I44" s="514"/>
      <c r="J44" s="62"/>
      <c r="L44" s="2"/>
      <c r="M44" s="2" t="s">
        <v>177</v>
      </c>
      <c r="N44" s="2"/>
      <c r="O44" s="2"/>
      <c r="P44" s="2"/>
      <c r="Q44" s="2"/>
      <c r="R44" s="2"/>
    </row>
    <row r="45" spans="2:18" ht="30" hidden="1" customHeight="1">
      <c r="C45" s="11"/>
      <c r="E45" s="513" t="s">
        <v>110</v>
      </c>
      <c r="F45" s="514"/>
      <c r="G45" s="62"/>
      <c r="H45" s="513" t="s">
        <v>116</v>
      </c>
      <c r="I45" s="514"/>
      <c r="J45" s="62"/>
      <c r="L45" s="2"/>
      <c r="M45" s="2"/>
      <c r="N45" s="2"/>
      <c r="O45" s="2"/>
      <c r="P45" s="2"/>
      <c r="Q45" s="2"/>
      <c r="R45" s="2"/>
    </row>
    <row r="46" spans="2:18" ht="30" hidden="1" customHeight="1">
      <c r="C46" s="11"/>
      <c r="E46" s="513" t="s">
        <v>111</v>
      </c>
      <c r="F46" s="514"/>
      <c r="G46" s="62"/>
      <c r="H46" s="513" t="s">
        <v>117</v>
      </c>
      <c r="I46" s="514"/>
      <c r="J46" s="62"/>
      <c r="L46" s="2"/>
      <c r="M46" s="2"/>
      <c r="N46" s="2"/>
      <c r="O46" s="2"/>
      <c r="P46" s="2"/>
      <c r="Q46" s="2"/>
      <c r="R46" s="2"/>
    </row>
    <row r="47" spans="2:18" ht="30" customHeight="1">
      <c r="C47" s="11"/>
      <c r="E47" s="515" t="s">
        <v>118</v>
      </c>
      <c r="F47" s="515"/>
      <c r="G47" s="515"/>
      <c r="H47" s="515"/>
      <c r="I47" s="515"/>
      <c r="J47" s="515"/>
      <c r="L47" s="2"/>
      <c r="M47" s="2"/>
      <c r="N47" s="2"/>
      <c r="O47" s="2"/>
      <c r="P47" s="2"/>
      <c r="Q47" s="2"/>
      <c r="R47" s="2"/>
    </row>
    <row r="48" spans="2:18" ht="30" customHeight="1">
      <c r="C48" s="11"/>
      <c r="E48" s="513" t="s">
        <v>106</v>
      </c>
      <c r="F48" s="514"/>
      <c r="G48" s="62"/>
      <c r="H48" s="513" t="s">
        <v>112</v>
      </c>
      <c r="I48" s="514"/>
      <c r="J48" s="62"/>
      <c r="L48" s="2"/>
      <c r="M48" s="2"/>
      <c r="N48" s="2"/>
      <c r="O48" s="2"/>
      <c r="P48" s="2"/>
      <c r="Q48" s="2"/>
      <c r="R48" s="2"/>
    </row>
    <row r="49" spans="3:18" ht="30" customHeight="1">
      <c r="C49" s="11"/>
      <c r="E49" s="513" t="s">
        <v>107</v>
      </c>
      <c r="F49" s="514"/>
      <c r="G49" s="62"/>
      <c r="H49" s="513" t="s">
        <v>113</v>
      </c>
      <c r="I49" s="514"/>
      <c r="J49" s="62"/>
      <c r="L49" s="2"/>
      <c r="M49" s="2"/>
      <c r="N49" s="2"/>
      <c r="O49" s="2"/>
      <c r="P49" s="2"/>
      <c r="Q49" s="2"/>
      <c r="R49" s="2"/>
    </row>
    <row r="50" spans="3:18" ht="30" customHeight="1">
      <c r="C50" s="11"/>
      <c r="E50" s="513" t="s">
        <v>108</v>
      </c>
      <c r="F50" s="514"/>
      <c r="G50" s="62"/>
      <c r="H50" s="513" t="s">
        <v>114</v>
      </c>
      <c r="I50" s="514"/>
      <c r="J50" s="62"/>
      <c r="L50" s="2"/>
      <c r="M50" s="2"/>
      <c r="N50" s="2"/>
      <c r="O50" s="2"/>
      <c r="P50" s="2"/>
      <c r="Q50" s="2"/>
      <c r="R50" s="2"/>
    </row>
    <row r="51" spans="3:18" ht="30" customHeight="1">
      <c r="C51" s="11"/>
      <c r="E51" s="513" t="s">
        <v>109</v>
      </c>
      <c r="F51" s="514"/>
      <c r="G51" s="62"/>
      <c r="H51" s="513" t="s">
        <v>115</v>
      </c>
      <c r="I51" s="514"/>
      <c r="J51" s="62"/>
      <c r="L51" s="2"/>
      <c r="M51" s="2"/>
      <c r="N51" s="2"/>
      <c r="O51" s="2"/>
      <c r="P51" s="2"/>
      <c r="Q51" s="2"/>
      <c r="R51" s="2"/>
    </row>
    <row r="52" spans="3:18" ht="30" customHeight="1">
      <c r="C52" s="11"/>
      <c r="E52" s="513" t="s">
        <v>110</v>
      </c>
      <c r="F52" s="514"/>
      <c r="G52" s="62"/>
      <c r="H52" s="513" t="s">
        <v>116</v>
      </c>
      <c r="I52" s="514"/>
      <c r="J52" s="62"/>
      <c r="L52" s="2"/>
      <c r="M52" s="2"/>
      <c r="N52" s="2"/>
      <c r="O52" s="2"/>
      <c r="P52" s="2"/>
      <c r="Q52" s="2"/>
      <c r="R52" s="2"/>
    </row>
    <row r="53" spans="3:18" ht="30" customHeight="1">
      <c r="C53" s="11"/>
      <c r="E53" s="513" t="s">
        <v>111</v>
      </c>
      <c r="F53" s="514"/>
      <c r="G53" s="62"/>
      <c r="H53" s="513" t="s">
        <v>117</v>
      </c>
      <c r="I53" s="514"/>
      <c r="J53" s="62"/>
      <c r="L53" s="2"/>
      <c r="M53" s="2"/>
      <c r="N53" s="2"/>
      <c r="O53" s="2"/>
      <c r="P53" s="2"/>
      <c r="Q53" s="2"/>
      <c r="R53" s="2"/>
    </row>
    <row r="54" spans="3:18" ht="30" customHeight="1">
      <c r="C54" s="11"/>
      <c r="E54" s="542" t="s">
        <v>119</v>
      </c>
      <c r="F54" s="542"/>
      <c r="G54" s="542"/>
      <c r="H54" s="543">
        <f>SUM(G48:G53,J48:J53)+SUM(G48:G53,J48:J53)*G38+SUM(G48:G53,J48:J53)*J38</f>
        <v>0</v>
      </c>
      <c r="I54" s="543"/>
      <c r="J54" s="543"/>
      <c r="L54" s="2"/>
      <c r="M54" s="2"/>
      <c r="N54" s="2"/>
      <c r="O54" s="2"/>
      <c r="P54" s="2"/>
      <c r="Q54" s="2"/>
      <c r="R54" s="2"/>
    </row>
    <row r="55" spans="3:18" ht="30" hidden="1" customHeight="1">
      <c r="C55" s="11"/>
      <c r="E55" s="511" t="s">
        <v>524</v>
      </c>
      <c r="F55" s="512"/>
      <c r="G55" s="512"/>
      <c r="H55" s="86"/>
      <c r="I55" s="86"/>
      <c r="J55" s="87"/>
      <c r="L55" s="2"/>
      <c r="M55" s="2"/>
      <c r="N55" s="2"/>
      <c r="O55" s="2"/>
      <c r="P55" s="2"/>
      <c r="Q55" s="2"/>
      <c r="R55" s="2"/>
    </row>
    <row r="56" spans="3:18" ht="30" hidden="1" customHeight="1">
      <c r="C56" s="11"/>
      <c r="E56" s="96" t="s">
        <v>120</v>
      </c>
      <c r="F56" s="96" t="s">
        <v>533</v>
      </c>
      <c r="G56" s="96" t="s">
        <v>121</v>
      </c>
      <c r="H56" s="96" t="s">
        <v>519</v>
      </c>
      <c r="I56" s="96" t="s">
        <v>520</v>
      </c>
      <c r="J56" s="96" t="s">
        <v>521</v>
      </c>
      <c r="L56" s="2"/>
      <c r="M56" s="2"/>
      <c r="N56" s="2"/>
      <c r="O56" s="2"/>
      <c r="P56" s="2"/>
      <c r="Q56" s="2"/>
      <c r="R56" s="2"/>
    </row>
    <row r="57" spans="3:18" ht="30" hidden="1" customHeight="1">
      <c r="C57" s="11"/>
      <c r="E57" s="85" t="str">
        <f>Benef!C6</f>
        <v>-</v>
      </c>
      <c r="F57" s="66"/>
      <c r="G57" s="67"/>
      <c r="H57" s="68"/>
      <c r="I57" s="67"/>
      <c r="J57" s="104">
        <f>IF(G57="Percentual",H57*AVERAGE($G$48:$G$53,$J$48:$J$53),IF(G57="Valor Fixo",I57,0))</f>
        <v>0</v>
      </c>
      <c r="L57" s="2"/>
      <c r="M57" s="2"/>
      <c r="N57" s="2"/>
      <c r="O57" s="2"/>
      <c r="P57" s="2"/>
      <c r="Q57" s="2"/>
      <c r="R57" s="2"/>
    </row>
    <row r="58" spans="3:18" ht="30" hidden="1" customHeight="1">
      <c r="C58" s="11"/>
      <c r="E58" s="85" t="str">
        <f>Benef!C7</f>
        <v>-</v>
      </c>
      <c r="F58" s="66"/>
      <c r="G58" s="67"/>
      <c r="H58" s="68"/>
      <c r="I58" s="67"/>
      <c r="J58" s="104">
        <f t="shared" ref="J58:J66" si="4">IF(G58="Percentual",H58*AVERAGE($G$48:$G$53,$J$48:$J$53),IF(G58="Valor Fixo",I58,0))</f>
        <v>0</v>
      </c>
      <c r="L58" s="2"/>
      <c r="M58" s="2"/>
      <c r="N58" s="2"/>
      <c r="O58" s="2"/>
      <c r="P58" s="2"/>
      <c r="Q58" s="2"/>
      <c r="R58" s="2"/>
    </row>
    <row r="59" spans="3:18" ht="30" hidden="1" customHeight="1">
      <c r="C59" s="11"/>
      <c r="E59" s="85" t="str">
        <f>Benef!C8</f>
        <v>-</v>
      </c>
      <c r="F59" s="66"/>
      <c r="G59" s="67"/>
      <c r="H59" s="68"/>
      <c r="I59" s="67"/>
      <c r="J59" s="104">
        <f t="shared" si="4"/>
        <v>0</v>
      </c>
      <c r="L59" s="2"/>
      <c r="M59" s="2"/>
      <c r="N59" s="2"/>
      <c r="O59" s="2"/>
      <c r="P59" s="2"/>
      <c r="Q59" s="2"/>
      <c r="R59" s="2"/>
    </row>
    <row r="60" spans="3:18" ht="30" hidden="1" customHeight="1">
      <c r="C60" s="11"/>
      <c r="E60" s="85" t="str">
        <f>Benef!C9</f>
        <v>-</v>
      </c>
      <c r="F60" s="66"/>
      <c r="G60" s="67"/>
      <c r="H60" s="68"/>
      <c r="I60" s="67"/>
      <c r="J60" s="104">
        <f t="shared" si="4"/>
        <v>0</v>
      </c>
      <c r="L60" s="2"/>
      <c r="M60" s="2"/>
      <c r="N60" s="2"/>
      <c r="O60" s="2"/>
      <c r="P60" s="2"/>
      <c r="Q60" s="2"/>
      <c r="R60" s="2"/>
    </row>
    <row r="61" spans="3:18" ht="30" hidden="1" customHeight="1">
      <c r="C61" s="11"/>
      <c r="E61" s="85" t="str">
        <f>Benef!C10</f>
        <v>-</v>
      </c>
      <c r="F61" s="66"/>
      <c r="G61" s="67"/>
      <c r="H61" s="68"/>
      <c r="I61" s="67"/>
      <c r="J61" s="104">
        <f t="shared" si="4"/>
        <v>0</v>
      </c>
      <c r="L61" s="2"/>
      <c r="M61" s="2"/>
      <c r="N61" s="2"/>
      <c r="O61" s="2"/>
      <c r="P61" s="2"/>
      <c r="Q61" s="2"/>
      <c r="R61" s="2"/>
    </row>
    <row r="62" spans="3:18" ht="30" hidden="1" customHeight="1">
      <c r="C62" s="11"/>
      <c r="E62" s="85" t="str">
        <f>Benef!C11</f>
        <v>-</v>
      </c>
      <c r="F62" s="66"/>
      <c r="G62" s="67"/>
      <c r="H62" s="68"/>
      <c r="I62" s="67"/>
      <c r="J62" s="104">
        <f t="shared" si="4"/>
        <v>0</v>
      </c>
      <c r="L62" s="2"/>
      <c r="M62" s="2"/>
      <c r="N62" s="2"/>
      <c r="O62" s="2"/>
      <c r="P62" s="2"/>
      <c r="Q62" s="2"/>
      <c r="R62" s="2"/>
    </row>
    <row r="63" spans="3:18" ht="30" hidden="1" customHeight="1">
      <c r="C63" s="11"/>
      <c r="E63" s="85" t="str">
        <f>Benef!C12</f>
        <v>-</v>
      </c>
      <c r="F63" s="66"/>
      <c r="G63" s="67"/>
      <c r="H63" s="68"/>
      <c r="I63" s="67"/>
      <c r="J63" s="104">
        <f t="shared" si="4"/>
        <v>0</v>
      </c>
      <c r="L63" s="2"/>
      <c r="M63" s="2"/>
      <c r="N63" s="2"/>
      <c r="O63" s="2"/>
      <c r="P63" s="2"/>
      <c r="Q63" s="2"/>
      <c r="R63" s="2"/>
    </row>
    <row r="64" spans="3:18" ht="30" hidden="1" customHeight="1">
      <c r="C64" s="11"/>
      <c r="E64" s="85" t="str">
        <f>Benef!C13</f>
        <v>-</v>
      </c>
      <c r="F64" s="66"/>
      <c r="G64" s="67"/>
      <c r="H64" s="68"/>
      <c r="I64" s="67"/>
      <c r="J64" s="104">
        <f t="shared" si="4"/>
        <v>0</v>
      </c>
      <c r="L64" s="2"/>
      <c r="M64" s="2"/>
      <c r="N64" s="2"/>
      <c r="O64" s="2"/>
      <c r="P64" s="2"/>
      <c r="Q64" s="2"/>
      <c r="R64" s="2"/>
    </row>
    <row r="65" spans="3:18" ht="30" hidden="1" customHeight="1">
      <c r="C65" s="11"/>
      <c r="E65" s="85" t="str">
        <f>Benef!C14</f>
        <v>-</v>
      </c>
      <c r="F65" s="66"/>
      <c r="G65" s="67"/>
      <c r="H65" s="68"/>
      <c r="I65" s="67"/>
      <c r="J65" s="104">
        <f t="shared" si="4"/>
        <v>0</v>
      </c>
      <c r="L65" s="2"/>
      <c r="M65" s="2"/>
      <c r="N65" s="2"/>
      <c r="O65" s="2"/>
      <c r="P65" s="2"/>
      <c r="Q65" s="2"/>
      <c r="R65" s="2"/>
    </row>
    <row r="66" spans="3:18" ht="30" hidden="1" customHeight="1">
      <c r="C66" s="11"/>
      <c r="E66" s="107">
        <f>Benef!C15</f>
        <v>0</v>
      </c>
      <c r="F66" s="89"/>
      <c r="G66" s="90"/>
      <c r="H66" s="91"/>
      <c r="I66" s="90"/>
      <c r="J66" s="111">
        <f t="shared" si="4"/>
        <v>0</v>
      </c>
      <c r="L66" s="2"/>
      <c r="M66" s="2"/>
      <c r="N66" s="2"/>
      <c r="O66" s="2"/>
      <c r="P66" s="2"/>
      <c r="Q66" s="2"/>
      <c r="R66" s="2"/>
    </row>
    <row r="67" spans="3:18" ht="30" customHeight="1">
      <c r="C67" s="11"/>
      <c r="E67" s="511" t="s">
        <v>709</v>
      </c>
      <c r="F67" s="512"/>
      <c r="G67" s="512"/>
      <c r="H67" s="86"/>
      <c r="I67" s="86"/>
      <c r="J67" s="87"/>
      <c r="L67" s="2"/>
      <c r="M67" s="2"/>
      <c r="N67" s="2"/>
      <c r="O67" s="2"/>
      <c r="P67" s="2"/>
      <c r="Q67" s="2"/>
      <c r="R67" s="2"/>
    </row>
    <row r="68" spans="3:18" ht="30" customHeight="1">
      <c r="C68" s="11"/>
      <c r="E68" s="108" t="s">
        <v>708</v>
      </c>
      <c r="F68" s="516"/>
      <c r="G68" s="516"/>
      <c r="H68" s="108" t="s">
        <v>786</v>
      </c>
      <c r="I68" s="516"/>
      <c r="J68" s="516"/>
      <c r="K68" s="26">
        <f>IFERROR(VLOOKUP(AVERAGE(G48:G53,J48:J53),'P Gerais'!D39:G43,3,1)*F68,0)</f>
        <v>0</v>
      </c>
      <c r="L68" s="2"/>
      <c r="M68" s="2"/>
      <c r="N68" s="2"/>
      <c r="O68" s="2"/>
      <c r="P68" s="2"/>
      <c r="Q68" s="2"/>
      <c r="R68" s="2"/>
    </row>
    <row r="69" spans="3:18" ht="30" customHeight="1">
      <c r="C69" s="11"/>
      <c r="E69" s="541" t="s">
        <v>123</v>
      </c>
      <c r="F69" s="541"/>
      <c r="G69" s="541"/>
      <c r="H69" s="541"/>
      <c r="I69" s="541"/>
      <c r="J69" s="541"/>
      <c r="L69" s="2"/>
      <c r="M69" s="2"/>
      <c r="N69" s="2"/>
      <c r="O69" s="2"/>
      <c r="P69" s="2"/>
      <c r="Q69" s="2"/>
      <c r="R69" s="2"/>
    </row>
    <row r="70" spans="3:18" ht="30" customHeight="1">
      <c r="C70" s="11"/>
      <c r="E70" s="85" t="s">
        <v>124</v>
      </c>
      <c r="F70" s="530"/>
      <c r="G70" s="530"/>
      <c r="H70" s="85" t="s">
        <v>144</v>
      </c>
      <c r="I70" s="538"/>
      <c r="J70" s="538"/>
    </row>
    <row r="71" spans="3:18" ht="30" customHeight="1">
      <c r="C71" s="11"/>
      <c r="E71" s="85" t="s">
        <v>125</v>
      </c>
      <c r="F71" s="530"/>
      <c r="G71" s="530"/>
      <c r="H71" s="85" t="s">
        <v>126</v>
      </c>
      <c r="I71" s="539"/>
      <c r="J71" s="539"/>
    </row>
    <row r="72" spans="3:18" ht="8.1" customHeight="1">
      <c r="C72" s="11"/>
      <c r="D72" s="10"/>
      <c r="E72" s="6"/>
      <c r="F72" s="20"/>
      <c r="G72" s="20"/>
      <c r="H72" s="6"/>
      <c r="I72" s="21"/>
      <c r="J72" s="21"/>
      <c r="K72" s="10"/>
    </row>
    <row r="73" spans="3:18" ht="8.1" customHeight="1">
      <c r="C73" s="11"/>
      <c r="D73" s="10"/>
      <c r="E73" s="6"/>
      <c r="F73" s="20"/>
      <c r="G73" s="20"/>
      <c r="H73" s="6"/>
      <c r="I73" s="21"/>
      <c r="J73" s="21"/>
      <c r="K73" s="10"/>
    </row>
    <row r="74" spans="3:18" ht="30" customHeight="1">
      <c r="C74" s="11"/>
      <c r="D74" s="10"/>
      <c r="E74" s="85" t="s">
        <v>127</v>
      </c>
      <c r="F74" s="530"/>
      <c r="G74" s="530"/>
      <c r="H74" s="85" t="s">
        <v>143</v>
      </c>
      <c r="I74" s="538"/>
      <c r="J74" s="538"/>
      <c r="K74" s="10"/>
    </row>
    <row r="75" spans="3:18" ht="30" customHeight="1">
      <c r="C75" s="11"/>
      <c r="D75" s="10"/>
      <c r="E75" s="85" t="s">
        <v>128</v>
      </c>
      <c r="F75" s="530"/>
      <c r="G75" s="530"/>
      <c r="H75" s="85" t="s">
        <v>129</v>
      </c>
      <c r="I75" s="539"/>
      <c r="J75" s="539"/>
      <c r="K75" s="10"/>
    </row>
    <row r="76" spans="3:18" ht="8.1" customHeight="1">
      <c r="C76" s="11"/>
      <c r="D76" s="10"/>
      <c r="E76" s="6"/>
      <c r="F76" s="20"/>
      <c r="G76" s="20"/>
      <c r="H76" s="6"/>
      <c r="I76" s="21"/>
      <c r="J76" s="21"/>
      <c r="K76" s="10"/>
    </row>
    <row r="77" spans="3:18" ht="30" customHeight="1">
      <c r="C77" s="11"/>
      <c r="D77" s="10"/>
      <c r="E77" s="85" t="s">
        <v>130</v>
      </c>
      <c r="F77" s="530"/>
      <c r="G77" s="530"/>
      <c r="H77" s="85" t="s">
        <v>142</v>
      </c>
      <c r="I77" s="538"/>
      <c r="J77" s="538"/>
      <c r="K77" s="10"/>
    </row>
    <row r="78" spans="3:18" ht="30" customHeight="1">
      <c r="C78" s="11"/>
      <c r="D78" s="10"/>
      <c r="E78" s="85" t="s">
        <v>131</v>
      </c>
      <c r="F78" s="530"/>
      <c r="G78" s="530"/>
      <c r="H78" s="85" t="s">
        <v>132</v>
      </c>
      <c r="I78" s="539"/>
      <c r="J78" s="539"/>
      <c r="K78" s="10"/>
    </row>
    <row r="79" spans="3:18" ht="8.1" customHeight="1">
      <c r="C79" s="11"/>
      <c r="D79" s="10"/>
      <c r="E79" s="6"/>
      <c r="F79" s="20"/>
      <c r="G79" s="20"/>
      <c r="H79" s="6"/>
      <c r="I79" s="21"/>
      <c r="J79" s="21"/>
      <c r="K79" s="10"/>
    </row>
    <row r="80" spans="3:18" ht="30" customHeight="1">
      <c r="C80" s="11"/>
      <c r="D80" s="10"/>
      <c r="E80" s="85" t="s">
        <v>133</v>
      </c>
      <c r="F80" s="530"/>
      <c r="G80" s="530"/>
      <c r="H80" s="85" t="s">
        <v>141</v>
      </c>
      <c r="I80" s="538"/>
      <c r="J80" s="538"/>
      <c r="K80" s="10"/>
    </row>
    <row r="81" spans="3:11" ht="30" customHeight="1">
      <c r="C81" s="11"/>
      <c r="D81" s="10"/>
      <c r="E81" s="85" t="s">
        <v>134</v>
      </c>
      <c r="F81" s="530"/>
      <c r="G81" s="530"/>
      <c r="H81" s="85" t="s">
        <v>135</v>
      </c>
      <c r="I81" s="539"/>
      <c r="J81" s="539"/>
      <c r="K81" s="10"/>
    </row>
    <row r="82" spans="3:11" ht="8.1" customHeight="1">
      <c r="C82" s="11"/>
      <c r="D82" s="10"/>
      <c r="E82" s="6"/>
      <c r="F82" s="20"/>
      <c r="G82" s="20"/>
      <c r="H82" s="6"/>
      <c r="I82" s="21"/>
      <c r="J82" s="21"/>
      <c r="K82" s="10"/>
    </row>
    <row r="83" spans="3:11" ht="30" customHeight="1">
      <c r="C83" s="11"/>
      <c r="E83" s="85" t="s">
        <v>136</v>
      </c>
      <c r="F83" s="530"/>
      <c r="G83" s="530"/>
      <c r="H83" s="85" t="s">
        <v>140</v>
      </c>
      <c r="I83" s="538"/>
      <c r="J83" s="538"/>
    </row>
    <row r="84" spans="3:11" ht="30" customHeight="1">
      <c r="C84" s="11"/>
      <c r="E84" s="85" t="s">
        <v>137</v>
      </c>
      <c r="F84" s="530"/>
      <c r="G84" s="530"/>
      <c r="H84" s="85" t="s">
        <v>138</v>
      </c>
      <c r="I84" s="539"/>
      <c r="J84" s="539"/>
    </row>
    <row r="85" spans="3:11" ht="8.1" customHeight="1">
      <c r="C85" s="11"/>
      <c r="D85" s="10"/>
      <c r="E85" s="6"/>
      <c r="F85" s="20"/>
      <c r="G85" s="20"/>
      <c r="H85" s="6"/>
      <c r="I85" s="21"/>
      <c r="J85" s="21"/>
      <c r="K85" s="10"/>
    </row>
    <row r="86" spans="3:11" ht="30" customHeight="1">
      <c r="C86" s="11"/>
      <c r="E86" s="85" t="s">
        <v>710</v>
      </c>
      <c r="F86" s="530"/>
      <c r="G86" s="530"/>
      <c r="H86" s="85" t="s">
        <v>711</v>
      </c>
      <c r="I86" s="538"/>
      <c r="J86" s="538"/>
    </row>
    <row r="87" spans="3:11" ht="30" customHeight="1">
      <c r="C87" s="11"/>
      <c r="E87" s="85" t="s">
        <v>712</v>
      </c>
      <c r="F87" s="530"/>
      <c r="G87" s="530"/>
      <c r="H87" s="85" t="s">
        <v>713</v>
      </c>
      <c r="I87" s="539"/>
      <c r="J87" s="539"/>
    </row>
    <row r="88" spans="3:11" ht="8.1" customHeight="1">
      <c r="C88" s="11"/>
      <c r="E88" s="6"/>
      <c r="F88" s="20"/>
      <c r="G88" s="20"/>
      <c r="H88" s="6"/>
      <c r="I88" s="21"/>
      <c r="J88" s="21"/>
    </row>
    <row r="89" spans="3:11" ht="30" customHeight="1">
      <c r="C89" s="11"/>
      <c r="E89" s="85" t="s">
        <v>714</v>
      </c>
      <c r="F89" s="530"/>
      <c r="G89" s="530"/>
      <c r="H89" s="85" t="s">
        <v>715</v>
      </c>
      <c r="I89" s="538"/>
      <c r="J89" s="538"/>
    </row>
    <row r="90" spans="3:11" ht="30" customHeight="1">
      <c r="C90" s="11"/>
      <c r="E90" s="85" t="s">
        <v>716</v>
      </c>
      <c r="F90" s="530"/>
      <c r="G90" s="530"/>
      <c r="H90" s="85" t="s">
        <v>717</v>
      </c>
      <c r="I90" s="539"/>
      <c r="J90" s="539"/>
    </row>
    <row r="91" spans="3:11" ht="8.1" customHeight="1">
      <c r="C91" s="11"/>
      <c r="E91" s="6"/>
      <c r="F91" s="20"/>
      <c r="G91" s="20"/>
      <c r="H91" s="6"/>
      <c r="I91" s="21"/>
      <c r="J91" s="21"/>
    </row>
    <row r="92" spans="3:11" ht="30" customHeight="1">
      <c r="C92" s="11"/>
      <c r="E92" s="85" t="s">
        <v>718</v>
      </c>
      <c r="F92" s="530"/>
      <c r="G92" s="530"/>
      <c r="H92" s="85" t="s">
        <v>719</v>
      </c>
      <c r="I92" s="538"/>
      <c r="J92" s="538"/>
    </row>
    <row r="93" spans="3:11" ht="30" customHeight="1">
      <c r="C93" s="11"/>
      <c r="E93" s="85" t="s">
        <v>720</v>
      </c>
      <c r="F93" s="530"/>
      <c r="G93" s="530"/>
      <c r="H93" s="85" t="s">
        <v>721</v>
      </c>
      <c r="I93" s="539"/>
      <c r="J93" s="539"/>
    </row>
    <row r="94" spans="3:11" ht="8.1" customHeight="1">
      <c r="C94" s="11"/>
      <c r="D94" s="10"/>
      <c r="E94" s="6"/>
      <c r="F94" s="20"/>
      <c r="G94" s="20"/>
      <c r="H94" s="6"/>
      <c r="I94" s="21"/>
      <c r="J94" s="21"/>
      <c r="K94" s="10"/>
    </row>
    <row r="95" spans="3:11" ht="30" customHeight="1">
      <c r="C95" s="11"/>
      <c r="E95" s="85" t="s">
        <v>722</v>
      </c>
      <c r="F95" s="530"/>
      <c r="G95" s="530"/>
      <c r="H95" s="85" t="s">
        <v>723</v>
      </c>
      <c r="I95" s="538"/>
      <c r="J95" s="538"/>
    </row>
    <row r="96" spans="3:11" ht="30" customHeight="1">
      <c r="C96" s="11"/>
      <c r="E96" s="85" t="s">
        <v>724</v>
      </c>
      <c r="F96" s="530"/>
      <c r="G96" s="530"/>
      <c r="H96" s="85" t="s">
        <v>725</v>
      </c>
      <c r="I96" s="539"/>
      <c r="J96" s="539"/>
    </row>
    <row r="97" spans="3:11" ht="8.1" customHeight="1">
      <c r="C97" s="11"/>
      <c r="D97" s="10"/>
      <c r="E97" s="6"/>
      <c r="F97" s="20"/>
      <c r="G97" s="20"/>
      <c r="H97" s="6"/>
      <c r="I97" s="21"/>
      <c r="J97" s="21"/>
      <c r="K97" s="10"/>
    </row>
    <row r="98" spans="3:11" ht="30" customHeight="1">
      <c r="C98" s="11"/>
      <c r="E98" s="85" t="s">
        <v>726</v>
      </c>
      <c r="F98" s="530"/>
      <c r="G98" s="530"/>
      <c r="H98" s="85" t="s">
        <v>727</v>
      </c>
      <c r="I98" s="538"/>
      <c r="J98" s="538"/>
    </row>
    <row r="99" spans="3:11" ht="30" customHeight="1">
      <c r="C99" s="11"/>
      <c r="E99" s="85" t="s">
        <v>728</v>
      </c>
      <c r="F99" s="530"/>
      <c r="G99" s="530"/>
      <c r="H99" s="85" t="s">
        <v>729</v>
      </c>
      <c r="I99" s="539"/>
      <c r="J99" s="539"/>
    </row>
    <row r="100" spans="3:11" ht="30" customHeight="1">
      <c r="C100" s="11"/>
      <c r="E100" s="541" t="s">
        <v>139</v>
      </c>
      <c r="F100" s="541"/>
      <c r="G100" s="541"/>
      <c r="H100" s="541"/>
      <c r="I100" s="541"/>
      <c r="J100" s="541"/>
    </row>
    <row r="101" spans="3:11" ht="121.5" customHeight="1">
      <c r="C101" s="11"/>
      <c r="E101" s="537"/>
      <c r="F101" s="537"/>
      <c r="G101" s="537"/>
      <c r="H101" s="537"/>
      <c r="I101" s="537"/>
      <c r="J101" s="537"/>
    </row>
    <row r="102" spans="3:11" ht="30" customHeight="1"/>
    <row r="103" spans="3:11" ht="30" customHeight="1"/>
    <row r="104" spans="3:11" ht="30" customHeight="1"/>
    <row r="105" spans="3:11" ht="30" customHeight="1"/>
    <row r="106" spans="3:11" ht="30" customHeight="1"/>
    <row r="107" spans="3:11" ht="30" customHeight="1"/>
    <row r="108" spans="3:11" ht="30" customHeight="1"/>
    <row r="109" spans="3:11" ht="30" customHeight="1"/>
    <row r="110" spans="3:11"/>
    <row r="111" spans="3:11"/>
    <row r="112" spans="3:11"/>
    <row r="113"/>
    <row r="114"/>
    <row r="115"/>
    <row r="116"/>
    <row r="117"/>
    <row r="118"/>
    <row r="119"/>
    <row r="120"/>
    <row r="121" ht="15" customHeight="1"/>
  </sheetData>
  <sheetProtection selectLockedCells="1"/>
  <mergeCells count="128">
    <mergeCell ref="H13:I13"/>
    <mergeCell ref="E100:J100"/>
    <mergeCell ref="F70:G70"/>
    <mergeCell ref="I70:J70"/>
    <mergeCell ref="F71:G71"/>
    <mergeCell ref="E49:F49"/>
    <mergeCell ref="H49:I49"/>
    <mergeCell ref="E50:F50"/>
    <mergeCell ref="H50:I50"/>
    <mergeCell ref="F83:G83"/>
    <mergeCell ref="I83:J83"/>
    <mergeCell ref="F68:G68"/>
    <mergeCell ref="I68:J68"/>
    <mergeCell ref="E69:J69"/>
    <mergeCell ref="E54:G54"/>
    <mergeCell ref="H54:J54"/>
    <mergeCell ref="I92:J92"/>
    <mergeCell ref="F93:G93"/>
    <mergeCell ref="I93:J93"/>
    <mergeCell ref="I81:J81"/>
    <mergeCell ref="F74:G74"/>
    <mergeCell ref="I74:J74"/>
    <mergeCell ref="F75:G75"/>
    <mergeCell ref="E43:F43"/>
    <mergeCell ref="B14:B15"/>
    <mergeCell ref="B16:B17"/>
    <mergeCell ref="B18:B19"/>
    <mergeCell ref="B20:B21"/>
    <mergeCell ref="F99:G99"/>
    <mergeCell ref="I99:J99"/>
    <mergeCell ref="I75:J75"/>
    <mergeCell ref="F77:G77"/>
    <mergeCell ref="I77:J77"/>
    <mergeCell ref="F78:G78"/>
    <mergeCell ref="I78:J78"/>
    <mergeCell ref="I71:J71"/>
    <mergeCell ref="F80:G80"/>
    <mergeCell ref="I80:J80"/>
    <mergeCell ref="F81:G81"/>
    <mergeCell ref="F31:J31"/>
    <mergeCell ref="F32:J32"/>
    <mergeCell ref="F33:H33"/>
    <mergeCell ref="E44:F44"/>
    <mergeCell ref="H44:I44"/>
    <mergeCell ref="E45:F45"/>
    <mergeCell ref="H45:I45"/>
    <mergeCell ref="E40:J40"/>
    <mergeCell ref="E41:F41"/>
    <mergeCell ref="H43:I43"/>
    <mergeCell ref="H37:I37"/>
    <mergeCell ref="E37:F37"/>
    <mergeCell ref="E38:F38"/>
    <mergeCell ref="H38:I38"/>
    <mergeCell ref="E101:J101"/>
    <mergeCell ref="F95:G95"/>
    <mergeCell ref="I95:J95"/>
    <mergeCell ref="F96:G96"/>
    <mergeCell ref="I96:J96"/>
    <mergeCell ref="F98:G98"/>
    <mergeCell ref="I98:J98"/>
    <mergeCell ref="F84:G84"/>
    <mergeCell ref="I84:J84"/>
    <mergeCell ref="F86:G86"/>
    <mergeCell ref="I86:J86"/>
    <mergeCell ref="F87:G87"/>
    <mergeCell ref="I87:J87"/>
    <mergeCell ref="F89:G89"/>
    <mergeCell ref="I89:J89"/>
    <mergeCell ref="F90:G90"/>
    <mergeCell ref="I90:J90"/>
    <mergeCell ref="F92:G92"/>
    <mergeCell ref="F29:G29"/>
    <mergeCell ref="I29:J29"/>
    <mergeCell ref="C20:C21"/>
    <mergeCell ref="E20:F20"/>
    <mergeCell ref="E21:F21"/>
    <mergeCell ref="H25:J25"/>
    <mergeCell ref="H41:I41"/>
    <mergeCell ref="E42:F42"/>
    <mergeCell ref="H42:I42"/>
    <mergeCell ref="E5:F5"/>
    <mergeCell ref="E12:F12"/>
    <mergeCell ref="C18:C19"/>
    <mergeCell ref="E18:F18"/>
    <mergeCell ref="E19:F19"/>
    <mergeCell ref="C14:C15"/>
    <mergeCell ref="E14:F14"/>
    <mergeCell ref="H14:I14"/>
    <mergeCell ref="E15:F15"/>
    <mergeCell ref="E6:F6"/>
    <mergeCell ref="G6:J6"/>
    <mergeCell ref="E7:F7"/>
    <mergeCell ref="G7:J7"/>
    <mergeCell ref="E8:F8"/>
    <mergeCell ref="G8:J8"/>
    <mergeCell ref="C16:C17"/>
    <mergeCell ref="E16:F16"/>
    <mergeCell ref="E17:F17"/>
    <mergeCell ref="E13:F13"/>
    <mergeCell ref="E9:F9"/>
    <mergeCell ref="G9:J9"/>
    <mergeCell ref="E10:F10"/>
    <mergeCell ref="G10:J10"/>
    <mergeCell ref="E11:F11"/>
    <mergeCell ref="G11:J11"/>
    <mergeCell ref="E30:F30"/>
    <mergeCell ref="E34:F34"/>
    <mergeCell ref="E36:F36"/>
    <mergeCell ref="E55:G55"/>
    <mergeCell ref="E67:G67"/>
    <mergeCell ref="E39:F39"/>
    <mergeCell ref="E46:F46"/>
    <mergeCell ref="H46:I46"/>
    <mergeCell ref="E51:F51"/>
    <mergeCell ref="H51:I51"/>
    <mergeCell ref="E52:F52"/>
    <mergeCell ref="H52:I52"/>
    <mergeCell ref="E53:F53"/>
    <mergeCell ref="H53:I53"/>
    <mergeCell ref="E47:J47"/>
    <mergeCell ref="E48:F48"/>
    <mergeCell ref="H48:I48"/>
    <mergeCell ref="F27:G27"/>
    <mergeCell ref="I27:J27"/>
    <mergeCell ref="E22:F22"/>
    <mergeCell ref="E26:F26"/>
    <mergeCell ref="F28:G28"/>
    <mergeCell ref="I28:J28"/>
  </mergeCells>
  <conditionalFormatting sqref="F29:G29">
    <cfRule type="expression" dxfId="317" priority="29">
      <formula>LEN(F29)=11</formula>
    </cfRule>
    <cfRule type="expression" dxfId="316" priority="30">
      <formula>LEN(F29)=10</formula>
    </cfRule>
  </conditionalFormatting>
  <conditionalFormatting sqref="I29:J29">
    <cfRule type="expression" dxfId="315" priority="27">
      <formula>LEN(I29)=11</formula>
    </cfRule>
    <cfRule type="expression" dxfId="314" priority="28">
      <formula>LEN(I29)=10</formula>
    </cfRule>
  </conditionalFormatting>
  <conditionalFormatting sqref="I57:I66">
    <cfRule type="expression" dxfId="313" priority="19">
      <formula>G57="Sem Desconto"</formula>
    </cfRule>
    <cfRule type="expression" dxfId="312" priority="22">
      <formula>G57="Percentual"</formula>
    </cfRule>
  </conditionalFormatting>
  <conditionalFormatting sqref="H57:H66">
    <cfRule type="expression" dxfId="311" priority="20">
      <formula>G57="Sem Desconto"</formula>
    </cfRule>
    <cfRule type="expression" dxfId="310" priority="21">
      <formula>G57="Valor Fixo"</formula>
    </cfRule>
  </conditionalFormatting>
  <dataValidations count="7">
    <dataValidation type="list" allowBlank="1" showInputMessage="1" showErrorMessage="1" sqref="G39">
      <formula1>"1,2"</formula1>
    </dataValidation>
    <dataValidation type="list" allowBlank="1" showInputMessage="1" showErrorMessage="1" sqref="J33">
      <formula1>$Q$33:$Q$40</formula1>
    </dataValidation>
    <dataValidation type="list" allowBlank="1" showInputMessage="1" showErrorMessage="1" sqref="F33:H33">
      <formula1>$M$33:$M$44</formula1>
    </dataValidation>
    <dataValidation type="list" allowBlank="1" showInputMessage="1" showErrorMessage="1" sqref="G57:G66">
      <formula1>"Valor Fixo,Percentual,Sem Desconto"</formula1>
    </dataValidation>
    <dataValidation type="list" allowBlank="1" showInputMessage="1" showErrorMessage="1" sqref="J39">
      <formula1>"Parcela Única,2 Parcelas"</formula1>
    </dataValidation>
    <dataValidation type="list" allowBlank="1" showInputMessage="1" showErrorMessage="1" sqref="I39">
      <formula1>"Janeiro,Fevereiro,Março,Abril,Maio,Junho,Julho,Agosto,Setmbro,Outubro,Novembro"</formula1>
    </dataValidation>
    <dataValidation type="list" allowBlank="1" showInputMessage="1" showErrorMessage="1" sqref="G11:J11">
      <formula1>$L$11:$AY$11</formula1>
    </dataValidation>
  </dataValidations>
  <hyperlinks>
    <hyperlink ref="C16:C17" location="Func11!G6" display="Func11!G6"/>
    <hyperlink ref="C6:C13" location="Func!G6" display="Func!G6"/>
    <hyperlink ref="C14:C15" location="Func10!G6" display="Func10!G6"/>
    <hyperlink ref="C20:C21" location="Func13!G6" display="Func13!G6"/>
    <hyperlink ref="C18:C19" location="Func12!G6" display="Func12!G6"/>
    <hyperlink ref="C31:C38" location="Func22!G6" display="Func22!G6"/>
    <hyperlink ref="C38" location="Func30!G6" display="Func30!G6"/>
    <hyperlink ref="C22:C37" location="Func22!G6" display="Func22!G6"/>
    <hyperlink ref="C5:C12" location="Func!G6" display="Func!G6"/>
    <hyperlink ref="C6" location="Func2!G6" display="Func2!G6"/>
    <hyperlink ref="C7" location="Func3!G6" display="Func3!G6"/>
    <hyperlink ref="C8" location="Func4!G6" display="Func4!G6"/>
    <hyperlink ref="C9" location="Func5!G6" display="Func5!G6"/>
    <hyperlink ref="C10" location="Func6!G6" display="Func6!G6"/>
    <hyperlink ref="C11" location="Func7!G6" display="Func7!G6"/>
    <hyperlink ref="C12" location="Func8!G6" display="Func8!G6"/>
    <hyperlink ref="C13" location="Func9!G6" display="Func9!G6"/>
    <hyperlink ref="C22" location="Func14!G6" display="Func14!G6"/>
    <hyperlink ref="C23" location="Func15!G6" display="Func15!G6"/>
    <hyperlink ref="C24" location="Func16!G6" display="Func16!G6"/>
    <hyperlink ref="C25" location="Func17!G6" display="Func17!G6"/>
    <hyperlink ref="C26" location="Func18!G6" display="Func18!G6"/>
    <hyperlink ref="C27" location="Func19!G6" display="Func19!G6"/>
    <hyperlink ref="C28" location="Func20!G6" display="Func20!G6"/>
    <hyperlink ref="C29" location="Func21!G6" display="Func21!G6"/>
    <hyperlink ref="C31" location="Func23!G6" display="Func23!G6"/>
    <hyperlink ref="C32" location="Func24!G6" display="Func24!G6"/>
    <hyperlink ref="C37" location="Func29!G6" display="Func29!G6"/>
    <hyperlink ref="C36" location="Func28!G6" display="Func28!G6"/>
    <hyperlink ref="C35" location="Func27!G6" display="Func27!G6"/>
    <hyperlink ref="C34" location="Func26!G6" display="Func26!G6"/>
    <hyperlink ref="C33" location="Func25!G6" display="Func25!G6"/>
  </hyperlinks>
  <pageMargins left="0.511811024" right="0.511811024" top="0.78740157499999996" bottom="0.78740157499999996" header="0.31496062000000002" footer="0.31496062000000002"/>
  <pageSetup paperSize="9" orientation="portrait" r:id="rId1"/>
  <drawing r:id="rId2"/>
  <legacyDrawing r:id="rId3"/>
  <extLst xmlns:x14="http://schemas.microsoft.com/office/spreadsheetml/2009/9/main">
    <ext uri="{78C0D931-6437-407d-A8EE-F0AAD7539E65}">
      <x14:conditionalFormattings>
        <x14:conditionalFormatting xmlns:xm="http://schemas.microsoft.com/office/excel/2006/main">
          <x14:cfRule type="expression" priority="8" id="{CE8F9D14-A89B-46EC-8CF4-00C995FAB871}">
            <xm:f>'DB Func'!B2=0</xm:f>
            <x14:dxf>
              <font>
                <color theme="0"/>
              </font>
            </x14:dxf>
          </x14:cfRule>
          <xm:sqref>C22:C38 C8</xm:sqref>
        </x14:conditionalFormatting>
        <x14:conditionalFormatting xmlns:xm="http://schemas.microsoft.com/office/excel/2006/main">
          <x14:cfRule type="expression" priority="7" id="{6842C5FF-B2E7-47CE-BF3E-DC8210C9CF31}">
            <xm:f>'DB Func'!B15=0</xm:f>
            <x14:dxf>
              <font>
                <color theme="0"/>
              </font>
            </x14:dxf>
          </x14:cfRule>
          <xm:sqref>C20:C21</xm:sqref>
        </x14:conditionalFormatting>
        <x14:conditionalFormatting xmlns:xm="http://schemas.microsoft.com/office/excel/2006/main">
          <x14:cfRule type="expression" priority="6" id="{8A389780-7DEF-42B0-BE38-A4E108E91B0B}">
            <xm:f>'DB Func'!B14=0</xm:f>
            <x14:dxf>
              <font>
                <color theme="0"/>
              </font>
            </x14:dxf>
          </x14:cfRule>
          <xm:sqref>C18:C19</xm:sqref>
        </x14:conditionalFormatting>
        <x14:conditionalFormatting xmlns:xm="http://schemas.microsoft.com/office/excel/2006/main">
          <x14:cfRule type="expression" priority="5" id="{6E0E91FD-5A67-4D15-9330-5A46BF64F6B1}">
            <xm:f>'DB Func'!B13=0</xm:f>
            <x14:dxf>
              <font>
                <color theme="0"/>
              </font>
            </x14:dxf>
          </x14:cfRule>
          <xm:sqref>C16:C17</xm:sqref>
        </x14:conditionalFormatting>
        <x14:conditionalFormatting xmlns:xm="http://schemas.microsoft.com/office/excel/2006/main">
          <x14:cfRule type="expression" priority="4" id="{FFFE8670-1518-4A02-BA0F-038A4FB18979}">
            <xm:f>'DB Func'!B3=0</xm:f>
            <x14:dxf>
              <font>
                <color theme="0"/>
              </font>
            </x14:dxf>
          </x14:cfRule>
          <xm:sqref>C5:C7 C9:C15</xm:sqref>
        </x14:conditionalFormatting>
      </x14:conditionalFormattings>
    </ext>
  </extLst>
</worksheet>
</file>

<file path=xl/worksheets/sheet9.xml><?xml version="1.0" encoding="utf-8"?>
<worksheet xmlns="http://schemas.openxmlformats.org/spreadsheetml/2006/main" xmlns:r="http://schemas.openxmlformats.org/officeDocument/2006/relationships">
  <sheetPr codeName="Plan8"/>
  <dimension ref="A1:AY121"/>
  <sheetViews>
    <sheetView showGridLines="0" topLeftCell="B1" zoomScale="90" zoomScaleNormal="90" workbookViewId="0">
      <selection activeCell="C5" sqref="C5"/>
    </sheetView>
  </sheetViews>
  <sheetFormatPr defaultRowHeight="15" customHeight="1" zeroHeight="1"/>
  <cols>
    <col min="1" max="1" width="27.7109375" style="1" customWidth="1"/>
    <col min="2" max="2" width="3.85546875" customWidth="1"/>
    <col min="3" max="3" width="38" customWidth="1"/>
    <col min="5" max="5" width="25.28515625" customWidth="1"/>
    <col min="6" max="7" width="20.7109375" customWidth="1"/>
    <col min="8" max="8" width="22" customWidth="1"/>
    <col min="9" max="10" width="20.7109375" customWidth="1"/>
  </cols>
  <sheetData>
    <row r="1" spans="1:51" s="98" customFormat="1" ht="33.950000000000003" customHeight="1">
      <c r="A1" s="1"/>
      <c r="C1" s="102" t="s">
        <v>17</v>
      </c>
    </row>
    <row r="2" spans="1:51" s="98" customFormat="1" ht="21.6" customHeight="1">
      <c r="A2" s="1"/>
    </row>
    <row r="3" spans="1:51" s="98" customFormat="1" ht="21.6" customHeight="1">
      <c r="A3" s="1"/>
    </row>
    <row r="4" spans="1:51" ht="30" customHeight="1">
      <c r="C4" s="30" t="s">
        <v>685</v>
      </c>
    </row>
    <row r="5" spans="1:51" ht="30" customHeight="1">
      <c r="B5" s="2">
        <v>1</v>
      </c>
      <c r="C5" s="71" t="str">
        <f ca="1">B5&amp;". "&amp;'DB Func'!B3</f>
        <v>1. Funcionário 1</v>
      </c>
      <c r="E5" s="511" t="s">
        <v>678</v>
      </c>
      <c r="F5" s="512"/>
      <c r="G5" s="86"/>
      <c r="H5" s="86"/>
      <c r="I5" s="86"/>
      <c r="J5" s="87"/>
    </row>
    <row r="6" spans="1:51" ht="30" customHeight="1">
      <c r="B6" s="2">
        <v>2</v>
      </c>
      <c r="C6" s="71" t="str">
        <f ca="1">B6&amp;". "&amp;'DB Func'!B4</f>
        <v>2. Funcionário 2</v>
      </c>
      <c r="E6" s="523" t="s">
        <v>70</v>
      </c>
      <c r="F6" s="524"/>
      <c r="G6" s="525" t="s">
        <v>602</v>
      </c>
      <c r="H6" s="525"/>
      <c r="I6" s="525"/>
      <c r="J6" s="525"/>
    </row>
    <row r="7" spans="1:51" ht="30" customHeight="1">
      <c r="B7" s="2">
        <v>3</v>
      </c>
      <c r="C7" s="71" t="str">
        <f ca="1">B7&amp;". "&amp;'DB Func'!B5</f>
        <v>3. Funcionário 3</v>
      </c>
      <c r="E7" s="513" t="s">
        <v>71</v>
      </c>
      <c r="F7" s="514"/>
      <c r="G7" s="526"/>
      <c r="H7" s="527"/>
      <c r="I7" s="527"/>
      <c r="J7" s="528"/>
    </row>
    <row r="8" spans="1:51" ht="30" customHeight="1">
      <c r="B8" s="2">
        <v>4</v>
      </c>
      <c r="C8" s="71" t="str">
        <f ca="1">B8&amp;". "&amp;'DB Func'!B6</f>
        <v>4. Funcionário 4</v>
      </c>
      <c r="E8" s="513" t="s">
        <v>72</v>
      </c>
      <c r="F8" s="514"/>
      <c r="G8" s="529"/>
      <c r="H8" s="529"/>
      <c r="I8" s="529"/>
      <c r="J8" s="529"/>
    </row>
    <row r="9" spans="1:51" ht="30" customHeight="1">
      <c r="B9" s="2">
        <v>5</v>
      </c>
      <c r="C9" s="110" t="str">
        <f ca="1">B9&amp;". "&amp;'DB Func'!B7</f>
        <v>5. Funcionário 5</v>
      </c>
      <c r="E9" s="513" t="s">
        <v>73</v>
      </c>
      <c r="F9" s="514"/>
      <c r="G9" s="530"/>
      <c r="H9" s="530"/>
      <c r="I9" s="530"/>
      <c r="J9" s="530"/>
    </row>
    <row r="10" spans="1:51" ht="30" customHeight="1">
      <c r="B10" s="2">
        <v>6</v>
      </c>
      <c r="C10" s="71" t="str">
        <f ca="1">B10&amp;". "&amp;'DB Func'!B8</f>
        <v>6. Funcionário 6</v>
      </c>
      <c r="E10" s="513" t="s">
        <v>74</v>
      </c>
      <c r="F10" s="514"/>
      <c r="G10" s="530"/>
      <c r="H10" s="530"/>
      <c r="I10" s="530"/>
      <c r="J10" s="530"/>
    </row>
    <row r="11" spans="1:51" ht="30" customHeight="1">
      <c r="B11" s="2">
        <v>7</v>
      </c>
      <c r="C11" s="71" t="str">
        <f ca="1">B11&amp;". "&amp;'DB Func'!B9</f>
        <v>7. Funcionário 7</v>
      </c>
      <c r="E11" s="531" t="s">
        <v>75</v>
      </c>
      <c r="F11" s="532"/>
      <c r="G11" s="510"/>
      <c r="H11" s="510"/>
      <c r="I11" s="510"/>
      <c r="J11" s="510"/>
      <c r="K11" s="28"/>
      <c r="L11" s="2" t="str">
        <f>Cargos!AC8</f>
        <v/>
      </c>
      <c r="M11" s="2" t="str">
        <f>Cargos!AD8</f>
        <v/>
      </c>
      <c r="N11" s="2" t="str">
        <f>Cargos!AE8</f>
        <v/>
      </c>
      <c r="O11" s="2" t="str">
        <f>Cargos!AF8</f>
        <v/>
      </c>
      <c r="P11" s="2" t="str">
        <f>Cargos!AG8</f>
        <v/>
      </c>
      <c r="Q11" s="2" t="str">
        <f>Cargos!AH8</f>
        <v/>
      </c>
      <c r="R11" s="2" t="str">
        <f>Cargos!AI8</f>
        <v/>
      </c>
      <c r="S11" s="2" t="str">
        <f>Cargos!AJ8</f>
        <v/>
      </c>
      <c r="T11" s="2" t="str">
        <f>Cargos!AK8</f>
        <v/>
      </c>
      <c r="U11" s="2" t="str">
        <f>Cargos!AL8</f>
        <v/>
      </c>
      <c r="V11" s="2" t="str">
        <f>Cargos!AM8</f>
        <v/>
      </c>
      <c r="W11" s="2" t="str">
        <f>Cargos!AN8</f>
        <v/>
      </c>
      <c r="X11" s="2" t="str">
        <f>Cargos!AO8</f>
        <v/>
      </c>
      <c r="Y11" s="2" t="str">
        <f>Cargos!AP8</f>
        <v/>
      </c>
      <c r="Z11" s="2" t="str">
        <f>Cargos!AQ8</f>
        <v/>
      </c>
      <c r="AA11" s="2" t="str">
        <f>Cargos!AR8</f>
        <v/>
      </c>
      <c r="AB11" s="2" t="str">
        <f>Cargos!AS8</f>
        <v/>
      </c>
      <c r="AC11" s="2" t="str">
        <f>Cargos!AT8</f>
        <v/>
      </c>
      <c r="AD11" s="2" t="str">
        <f>Cargos!AU8</f>
        <v/>
      </c>
      <c r="AE11" s="2" t="str">
        <f>Cargos!AV8</f>
        <v/>
      </c>
      <c r="AF11" s="2" t="str">
        <f>Cargos!AW8</f>
        <v/>
      </c>
      <c r="AG11" s="2" t="str">
        <f>Cargos!AX8</f>
        <v/>
      </c>
      <c r="AH11" s="2" t="str">
        <f>Cargos!AY8</f>
        <v/>
      </c>
      <c r="AI11" s="2" t="str">
        <f>Cargos!AZ8</f>
        <v/>
      </c>
      <c r="AJ11" s="2" t="str">
        <f>Cargos!BA8</f>
        <v/>
      </c>
      <c r="AK11" s="2" t="str">
        <f>Cargos!BB8</f>
        <v/>
      </c>
      <c r="AL11" s="2" t="str">
        <f>Cargos!BC8</f>
        <v/>
      </c>
      <c r="AM11" s="2" t="str">
        <f>Cargos!BD8</f>
        <v/>
      </c>
      <c r="AN11" s="2" t="str">
        <f>Cargos!BE8</f>
        <v/>
      </c>
      <c r="AO11" s="2" t="str">
        <f>Cargos!BF8</f>
        <v/>
      </c>
      <c r="AP11" s="2" t="str">
        <f>Cargos!BG8</f>
        <v/>
      </c>
      <c r="AQ11" s="2" t="str">
        <f>Cargos!BH8</f>
        <v/>
      </c>
      <c r="AR11" s="2" t="str">
        <f>Cargos!BI8</f>
        <v/>
      </c>
      <c r="AS11" s="2" t="str">
        <f>Cargos!BJ8</f>
        <v/>
      </c>
      <c r="AT11" s="2" t="str">
        <f>Cargos!BK8</f>
        <v/>
      </c>
      <c r="AU11" s="2" t="str">
        <f>Cargos!BL8</f>
        <v/>
      </c>
      <c r="AV11" s="2" t="str">
        <f>Cargos!BM8</f>
        <v/>
      </c>
      <c r="AW11" s="2" t="str">
        <f>Cargos!BN8</f>
        <v/>
      </c>
      <c r="AX11" s="2" t="str">
        <f>Cargos!BO8</f>
        <v/>
      </c>
      <c r="AY11" s="2" t="str">
        <f>Cargos!BP8</f>
        <v/>
      </c>
    </row>
    <row r="12" spans="1:51" ht="30" customHeight="1">
      <c r="B12" s="2">
        <v>8</v>
      </c>
      <c r="C12" s="71" t="str">
        <f ca="1">B12&amp;". "&amp;'DB Func'!B10</f>
        <v>8. Funcionário 8</v>
      </c>
      <c r="E12" s="511" t="s">
        <v>76</v>
      </c>
      <c r="F12" s="512"/>
      <c r="G12" s="86"/>
      <c r="H12" s="86"/>
      <c r="I12" s="86"/>
      <c r="J12" s="87"/>
    </row>
    <row r="13" spans="1:51" ht="30" customHeight="1">
      <c r="B13" s="2">
        <v>9</v>
      </c>
      <c r="C13" s="71" t="str">
        <f ca="1">B13&amp;". "&amp;'DB Func'!B11</f>
        <v>9. Funcionário 9</v>
      </c>
      <c r="E13" s="523" t="s">
        <v>515</v>
      </c>
      <c r="F13" s="524"/>
      <c r="G13" s="464">
        <v>8.3333333333333339</v>
      </c>
      <c r="H13" s="523" t="s">
        <v>809</v>
      </c>
      <c r="I13" s="524"/>
      <c r="J13" s="465">
        <f>SUM(K15:K21)</f>
        <v>0</v>
      </c>
    </row>
    <row r="14" spans="1:51" ht="15" customHeight="1">
      <c r="B14" s="540">
        <v>10</v>
      </c>
      <c r="C14" s="521" t="str">
        <f ca="1">B14&amp;". "&amp;'DB Func'!B12</f>
        <v>10. Funcionário 10</v>
      </c>
      <c r="E14" s="522"/>
      <c r="F14" s="522"/>
      <c r="G14" s="69" t="s">
        <v>77</v>
      </c>
      <c r="H14" s="522" t="s">
        <v>78</v>
      </c>
      <c r="I14" s="522"/>
      <c r="J14" s="466" t="s">
        <v>79</v>
      </c>
      <c r="K14" s="401"/>
      <c r="L14" s="401"/>
      <c r="M14" s="401"/>
      <c r="N14" s="401"/>
      <c r="O14" s="401"/>
      <c r="P14" s="401"/>
    </row>
    <row r="15" spans="1:51" ht="15" customHeight="1">
      <c r="B15" s="540"/>
      <c r="C15" s="521"/>
      <c r="E15" s="522" t="s">
        <v>63</v>
      </c>
      <c r="F15" s="522"/>
      <c r="G15" s="64"/>
      <c r="H15" s="65"/>
      <c r="I15" s="65"/>
      <c r="J15" s="467"/>
      <c r="K15" s="470">
        <f>(IF(G15&gt;J15,J15+1,J15)-G15)-(IF(H15&gt;I15,I15+1,I15)-H15)</f>
        <v>0</v>
      </c>
      <c r="L15" s="473">
        <f>IF(K15=0,0,IF(OR(N15&gt;$P$15,N15&lt;$O$15),1,0))</f>
        <v>0</v>
      </c>
      <c r="M15" s="471">
        <f>IF(K15=0,0,IF(OR(G15&gt;=$P$15,G15&lt;$O$15),1,0))</f>
        <v>0</v>
      </c>
      <c r="N15" s="474">
        <f>G15+K15</f>
        <v>0</v>
      </c>
      <c r="O15" s="475">
        <v>0.20833333333333334</v>
      </c>
      <c r="P15" s="476">
        <v>0.91666666666666663</v>
      </c>
    </row>
    <row r="16" spans="1:51" ht="15" customHeight="1">
      <c r="B16" s="540">
        <v>11</v>
      </c>
      <c r="C16" s="521" t="str">
        <f ca="1">B16&amp;". "&amp;'DB Func'!B13</f>
        <v>11. Funcionário 11</v>
      </c>
      <c r="E16" s="522" t="s">
        <v>64</v>
      </c>
      <c r="F16" s="522"/>
      <c r="G16" s="64"/>
      <c r="H16" s="65"/>
      <c r="I16" s="65"/>
      <c r="J16" s="467"/>
      <c r="K16" s="470">
        <f t="shared" ref="K16:K21" si="0">(IF(G16&gt;J16,J16+1,J16)-G16)-(IF(H16&gt;I16,I16+1,I16)-H16)</f>
        <v>0</v>
      </c>
      <c r="L16" s="473">
        <f t="shared" ref="L16:L21" si="1">IF(K16=0,0,IF(OR(N16&gt;$P$15,N16&lt;$O$15),1,0))</f>
        <v>0</v>
      </c>
      <c r="M16" s="471">
        <f t="shared" ref="M16:M21" si="2">IF(K16=0,0,IF(OR(G16&gt;=$P$15,G16&lt;$O$15),1,0))</f>
        <v>0</v>
      </c>
      <c r="N16" s="474">
        <f t="shared" ref="N16:N21" si="3">G16+K16</f>
        <v>0</v>
      </c>
      <c r="O16" s="477"/>
      <c r="P16" s="477"/>
    </row>
    <row r="17" spans="2:18" ht="15" customHeight="1">
      <c r="B17" s="540"/>
      <c r="C17" s="521"/>
      <c r="E17" s="522" t="s">
        <v>65</v>
      </c>
      <c r="F17" s="522"/>
      <c r="G17" s="64"/>
      <c r="H17" s="65"/>
      <c r="I17" s="65"/>
      <c r="J17" s="467"/>
      <c r="K17" s="470">
        <f t="shared" si="0"/>
        <v>0</v>
      </c>
      <c r="L17" s="473">
        <f t="shared" si="1"/>
        <v>0</v>
      </c>
      <c r="M17" s="471">
        <f t="shared" si="2"/>
        <v>0</v>
      </c>
      <c r="N17" s="474">
        <f>G17+K17</f>
        <v>0</v>
      </c>
      <c r="O17" s="477"/>
      <c r="P17" s="471"/>
    </row>
    <row r="18" spans="2:18" ht="15" customHeight="1">
      <c r="B18" s="540">
        <v>12</v>
      </c>
      <c r="C18" s="521" t="str">
        <f ca="1">B18&amp;". "&amp;'DB Func'!B14</f>
        <v>12. Funcionário 12</v>
      </c>
      <c r="E18" s="522" t="s">
        <v>66</v>
      </c>
      <c r="F18" s="522"/>
      <c r="G18" s="64"/>
      <c r="H18" s="65"/>
      <c r="I18" s="65"/>
      <c r="J18" s="467"/>
      <c r="K18" s="470">
        <f t="shared" si="0"/>
        <v>0</v>
      </c>
      <c r="L18" s="473">
        <f t="shared" si="1"/>
        <v>0</v>
      </c>
      <c r="M18" s="471">
        <f t="shared" si="2"/>
        <v>0</v>
      </c>
      <c r="N18" s="474">
        <f t="shared" si="3"/>
        <v>0</v>
      </c>
      <c r="O18" s="471"/>
      <c r="P18" s="471"/>
    </row>
    <row r="19" spans="2:18" ht="15" customHeight="1">
      <c r="B19" s="540"/>
      <c r="C19" s="521"/>
      <c r="E19" s="522" t="s">
        <v>67</v>
      </c>
      <c r="F19" s="522"/>
      <c r="G19" s="64"/>
      <c r="H19" s="65"/>
      <c r="I19" s="65"/>
      <c r="J19" s="467"/>
      <c r="K19" s="470">
        <f t="shared" si="0"/>
        <v>0</v>
      </c>
      <c r="L19" s="473">
        <f t="shared" si="1"/>
        <v>0</v>
      </c>
      <c r="M19" s="471">
        <f t="shared" si="2"/>
        <v>0</v>
      </c>
      <c r="N19" s="474">
        <f t="shared" si="3"/>
        <v>0</v>
      </c>
      <c r="O19" s="471"/>
      <c r="P19" s="471"/>
    </row>
    <row r="20" spans="2:18" ht="15" customHeight="1">
      <c r="B20" s="540">
        <v>13</v>
      </c>
      <c r="C20" s="521" t="str">
        <f ca="1">B20&amp;". "&amp;'DB Func'!B15</f>
        <v>13. Funcionário 13</v>
      </c>
      <c r="E20" s="534" t="s">
        <v>68</v>
      </c>
      <c r="F20" s="534"/>
      <c r="G20" s="64"/>
      <c r="H20" s="64"/>
      <c r="I20" s="64"/>
      <c r="J20" s="468"/>
      <c r="K20" s="470">
        <f t="shared" si="0"/>
        <v>0</v>
      </c>
      <c r="L20" s="473">
        <f t="shared" si="1"/>
        <v>0</v>
      </c>
      <c r="M20" s="471">
        <f t="shared" si="2"/>
        <v>0</v>
      </c>
      <c r="N20" s="474">
        <f t="shared" si="3"/>
        <v>0</v>
      </c>
      <c r="O20" s="471"/>
      <c r="P20" s="471"/>
    </row>
    <row r="21" spans="2:18" ht="15" customHeight="1">
      <c r="B21" s="540"/>
      <c r="C21" s="521"/>
      <c r="E21" s="535" t="s">
        <v>69</v>
      </c>
      <c r="F21" s="535"/>
      <c r="G21" s="88"/>
      <c r="H21" s="88"/>
      <c r="I21" s="88"/>
      <c r="J21" s="469"/>
      <c r="K21" s="470">
        <f t="shared" si="0"/>
        <v>0</v>
      </c>
      <c r="L21" s="473">
        <f t="shared" si="1"/>
        <v>0</v>
      </c>
      <c r="M21" s="471">
        <f t="shared" si="2"/>
        <v>0</v>
      </c>
      <c r="N21" s="474">
        <f t="shared" si="3"/>
        <v>0</v>
      </c>
      <c r="O21" s="471"/>
      <c r="P21" s="471"/>
    </row>
    <row r="22" spans="2:18" ht="30" customHeight="1">
      <c r="B22" s="2">
        <v>14</v>
      </c>
      <c r="C22" s="71" t="str">
        <f ca="1">B22&amp;". "&amp;'DB Func'!B16</f>
        <v>14. Funcionário 14</v>
      </c>
      <c r="E22" s="511" t="s">
        <v>80</v>
      </c>
      <c r="F22" s="512"/>
      <c r="G22" s="86"/>
      <c r="H22" s="86"/>
      <c r="I22" s="86"/>
      <c r="J22" s="86"/>
      <c r="K22" s="478"/>
      <c r="L22" s="471" t="str">
        <f>IF(OR(SUM(L15:L21)&gt;0,SUM(M15:M21)&gt;0),"OK","NÃO")</f>
        <v>NÃO</v>
      </c>
      <c r="M22" s="471"/>
      <c r="N22" s="472"/>
      <c r="O22" s="471"/>
      <c r="P22" s="471"/>
    </row>
    <row r="23" spans="2:18" ht="30" customHeight="1">
      <c r="B23" s="2">
        <v>15</v>
      </c>
      <c r="C23" s="71" t="str">
        <f ca="1">B23&amp;". "&amp;'DB Func'!B17</f>
        <v>15. Funcionário 15</v>
      </c>
      <c r="E23" s="105" t="s">
        <v>81</v>
      </c>
      <c r="F23" s="92"/>
      <c r="G23" s="105" t="s">
        <v>84</v>
      </c>
      <c r="H23" s="93"/>
      <c r="I23" s="105" t="s">
        <v>86</v>
      </c>
      <c r="J23" s="93"/>
    </row>
    <row r="24" spans="2:18" ht="30" customHeight="1">
      <c r="B24" s="2">
        <v>16</v>
      </c>
      <c r="C24" s="71" t="str">
        <f ca="1">B24&amp;". "&amp;'DB Func'!B18</f>
        <v>16. Funcionário 16</v>
      </c>
      <c r="E24" s="85" t="s">
        <v>82</v>
      </c>
      <c r="F24" s="61"/>
      <c r="G24" s="106" t="s">
        <v>85</v>
      </c>
      <c r="H24" s="63"/>
      <c r="I24" s="85" t="s">
        <v>87</v>
      </c>
      <c r="J24" s="63"/>
      <c r="L24" s="2"/>
      <c r="M24" s="2"/>
      <c r="N24" s="2"/>
      <c r="O24" s="2"/>
      <c r="P24" s="2"/>
      <c r="Q24" s="2"/>
      <c r="R24" s="2"/>
    </row>
    <row r="25" spans="2:18" ht="30" customHeight="1">
      <c r="B25" s="2">
        <v>17</v>
      </c>
      <c r="C25" s="71" t="str">
        <f ca="1">B25&amp;". "&amp;'DB Func'!B19</f>
        <v>17. Funcionário 17</v>
      </c>
      <c r="E25" s="107" t="s">
        <v>83</v>
      </c>
      <c r="F25" s="123"/>
      <c r="G25" s="107" t="s">
        <v>88</v>
      </c>
      <c r="H25" s="536"/>
      <c r="I25" s="536"/>
      <c r="J25" s="536"/>
      <c r="L25" s="2"/>
      <c r="M25" s="2"/>
      <c r="N25" s="2"/>
      <c r="O25" s="2"/>
      <c r="P25" s="2"/>
      <c r="Q25" s="2"/>
      <c r="R25" s="2"/>
    </row>
    <row r="26" spans="2:18" ht="30" customHeight="1">
      <c r="B26" s="2">
        <v>18</v>
      </c>
      <c r="C26" s="71" t="str">
        <f ca="1">B26&amp;". "&amp;'DB Func'!B20</f>
        <v>18. Funcionário 18</v>
      </c>
      <c r="E26" s="511" t="s">
        <v>679</v>
      </c>
      <c r="F26" s="512"/>
      <c r="G26" s="86"/>
      <c r="H26" s="86"/>
      <c r="I26" s="86"/>
      <c r="J26" s="87"/>
      <c r="L26" s="2"/>
      <c r="M26" s="2"/>
      <c r="N26" s="2"/>
      <c r="O26" s="2"/>
      <c r="P26" s="2"/>
      <c r="Q26" s="2"/>
      <c r="R26" s="2"/>
    </row>
    <row r="27" spans="2:18" ht="30" customHeight="1">
      <c r="B27" s="2">
        <v>19</v>
      </c>
      <c r="C27" s="71" t="str">
        <f ca="1">B27&amp;". "&amp;'DB Func'!B21</f>
        <v>19. Funcionário 19</v>
      </c>
      <c r="E27" s="105" t="s">
        <v>89</v>
      </c>
      <c r="F27" s="516"/>
      <c r="G27" s="516"/>
      <c r="H27" s="108" t="s">
        <v>90</v>
      </c>
      <c r="I27" s="517"/>
      <c r="J27" s="517"/>
      <c r="L27" s="2"/>
      <c r="M27" s="2"/>
      <c r="N27" s="2"/>
      <c r="O27" s="2"/>
      <c r="P27" s="2"/>
      <c r="Q27" s="2"/>
      <c r="R27" s="2"/>
    </row>
    <row r="28" spans="2:18" ht="30" customHeight="1">
      <c r="B28" s="2">
        <v>20</v>
      </c>
      <c r="C28" s="71" t="str">
        <f ca="1">B28&amp;". "&amp;'DB Func'!B22</f>
        <v>20. Funcionário 20</v>
      </c>
      <c r="E28" s="85" t="s">
        <v>168</v>
      </c>
      <c r="F28" s="518"/>
      <c r="G28" s="518"/>
      <c r="H28" s="85" t="s">
        <v>91</v>
      </c>
      <c r="I28" s="519"/>
      <c r="J28" s="520"/>
      <c r="L28" s="2"/>
      <c r="M28" s="2"/>
      <c r="N28" s="2"/>
      <c r="O28" s="2"/>
      <c r="P28" s="2"/>
      <c r="Q28" s="2"/>
      <c r="R28" s="2"/>
    </row>
    <row r="29" spans="2:18" ht="30" customHeight="1">
      <c r="B29" s="2">
        <v>21</v>
      </c>
      <c r="C29" s="71" t="str">
        <f ca="1">B29&amp;". "&amp;'DB Func'!B23</f>
        <v>21. Funcionário 21</v>
      </c>
      <c r="E29" s="107" t="s">
        <v>93</v>
      </c>
      <c r="F29" s="533"/>
      <c r="G29" s="533"/>
      <c r="H29" s="107" t="s">
        <v>92</v>
      </c>
      <c r="I29" s="533"/>
      <c r="J29" s="533"/>
      <c r="L29" s="2"/>
      <c r="M29" s="2"/>
      <c r="N29" s="2"/>
      <c r="O29" s="2"/>
      <c r="P29" s="2"/>
      <c r="Q29" s="2"/>
      <c r="R29" s="2"/>
    </row>
    <row r="30" spans="2:18" ht="30" customHeight="1">
      <c r="B30" s="2">
        <v>22</v>
      </c>
      <c r="C30" s="71" t="str">
        <f ca="1">B30&amp;". "&amp;'DB Func'!B24</f>
        <v>22. Funcionário 22</v>
      </c>
      <c r="E30" s="511" t="s">
        <v>680</v>
      </c>
      <c r="F30" s="512"/>
      <c r="G30" s="86"/>
      <c r="H30" s="86"/>
      <c r="I30" s="86"/>
      <c r="J30" s="87"/>
      <c r="L30" s="2"/>
      <c r="M30" s="2"/>
      <c r="N30" s="2"/>
      <c r="O30" s="2"/>
      <c r="P30" s="2"/>
      <c r="Q30" s="2"/>
      <c r="R30" s="2"/>
    </row>
    <row r="31" spans="2:18" ht="30" customHeight="1">
      <c r="B31" s="2">
        <v>23</v>
      </c>
      <c r="C31" s="71" t="str">
        <f ca="1">B31&amp;". "&amp;'DB Func'!B25</f>
        <v>23. Funcionário 23</v>
      </c>
      <c r="E31" s="105" t="s">
        <v>94</v>
      </c>
      <c r="F31" s="516"/>
      <c r="G31" s="516"/>
      <c r="H31" s="516"/>
      <c r="I31" s="516"/>
      <c r="J31" s="516"/>
      <c r="L31" s="2"/>
      <c r="M31" s="2"/>
      <c r="N31" s="2"/>
      <c r="O31" s="2"/>
      <c r="P31" s="2"/>
      <c r="Q31" s="2"/>
      <c r="R31" s="2"/>
    </row>
    <row r="32" spans="2:18" ht="30" customHeight="1">
      <c r="B32" s="2">
        <v>24</v>
      </c>
      <c r="C32" s="71" t="str">
        <f ca="1">B32&amp;". "&amp;'DB Func'!B26</f>
        <v>24. Funcionário 24</v>
      </c>
      <c r="E32" s="85" t="s">
        <v>95</v>
      </c>
      <c r="F32" s="518"/>
      <c r="G32" s="518"/>
      <c r="H32" s="518"/>
      <c r="I32" s="518"/>
      <c r="J32" s="518"/>
      <c r="L32" s="2"/>
      <c r="M32" s="2"/>
      <c r="N32" s="2"/>
      <c r="O32" s="2"/>
      <c r="P32" s="2"/>
      <c r="Q32" s="2"/>
      <c r="R32" s="2"/>
    </row>
    <row r="33" spans="2:18" ht="30" customHeight="1">
      <c r="B33" s="2">
        <v>25</v>
      </c>
      <c r="C33" s="71" t="str">
        <f ca="1">B33&amp;". "&amp;'DB Func'!B27</f>
        <v>25. Funcionário 25</v>
      </c>
      <c r="E33" s="107" t="s">
        <v>96</v>
      </c>
      <c r="F33" s="533"/>
      <c r="G33" s="533"/>
      <c r="H33" s="533"/>
      <c r="I33" s="107" t="s">
        <v>681</v>
      </c>
      <c r="J33" s="128"/>
      <c r="L33" s="2"/>
      <c r="M33" s="2" t="s">
        <v>169</v>
      </c>
      <c r="N33" s="2"/>
      <c r="O33" s="2"/>
      <c r="P33" s="2"/>
      <c r="Q33" s="2" t="s">
        <v>181</v>
      </c>
      <c r="R33" s="2"/>
    </row>
    <row r="34" spans="2:18" ht="30" customHeight="1">
      <c r="B34" s="2">
        <v>26</v>
      </c>
      <c r="C34" s="71" t="str">
        <f ca="1">B34&amp;". "&amp;'DB Func'!B28</f>
        <v>26. Funcionário 26</v>
      </c>
      <c r="E34" s="511" t="s">
        <v>97</v>
      </c>
      <c r="F34" s="512"/>
      <c r="G34" s="86"/>
      <c r="H34" s="86"/>
      <c r="I34" s="86"/>
      <c r="J34" s="87"/>
      <c r="L34" s="2"/>
      <c r="M34" s="2" t="s">
        <v>170</v>
      </c>
      <c r="N34" s="2"/>
      <c r="O34" s="2"/>
      <c r="P34" s="2"/>
      <c r="Q34" s="2" t="s">
        <v>182</v>
      </c>
      <c r="R34" s="2"/>
    </row>
    <row r="35" spans="2:18" ht="30" customHeight="1">
      <c r="B35" s="2">
        <v>27</v>
      </c>
      <c r="C35" s="71" t="str">
        <f ca="1">B35&amp;". "&amp;'DB Func'!B29</f>
        <v>27. Funcionário 27</v>
      </c>
      <c r="E35" s="109" t="s">
        <v>98</v>
      </c>
      <c r="F35" s="126"/>
      <c r="G35" s="109" t="s">
        <v>99</v>
      </c>
      <c r="H35" s="127"/>
      <c r="I35" s="109" t="s">
        <v>100</v>
      </c>
      <c r="J35" s="127"/>
      <c r="L35" s="2"/>
      <c r="M35" s="2" t="s">
        <v>171</v>
      </c>
      <c r="N35" s="2"/>
      <c r="O35" s="2"/>
      <c r="P35" s="2"/>
      <c r="Q35" s="2" t="s">
        <v>183</v>
      </c>
      <c r="R35" s="2"/>
    </row>
    <row r="36" spans="2:18" ht="30" customHeight="1">
      <c r="B36" s="2">
        <v>28</v>
      </c>
      <c r="C36" s="71" t="str">
        <f ca="1">B36&amp;". "&amp;'DB Func'!B30</f>
        <v>28. Funcionário 28</v>
      </c>
      <c r="E36" s="511" t="s">
        <v>731</v>
      </c>
      <c r="F36" s="512"/>
      <c r="G36" s="86"/>
      <c r="H36" s="86"/>
      <c r="I36" s="86"/>
      <c r="J36" s="87"/>
      <c r="L36" s="2"/>
      <c r="M36" s="2" t="s">
        <v>172</v>
      </c>
      <c r="N36" s="2"/>
      <c r="O36" s="2"/>
      <c r="P36" s="2"/>
      <c r="Q36" s="2" t="s">
        <v>184</v>
      </c>
      <c r="R36" s="2"/>
    </row>
    <row r="37" spans="2:18" ht="30" customHeight="1">
      <c r="B37" s="2">
        <v>29</v>
      </c>
      <c r="C37" s="71" t="str">
        <f ca="1">B37&amp;". "&amp;'DB Func'!B31</f>
        <v>29. Funcionário 29</v>
      </c>
      <c r="E37" s="523" t="s">
        <v>101</v>
      </c>
      <c r="F37" s="524"/>
      <c r="G37" s="94"/>
      <c r="H37" s="523" t="s">
        <v>730</v>
      </c>
      <c r="I37" s="524"/>
      <c r="J37" s="95"/>
      <c r="L37" s="2"/>
      <c r="M37" s="2" t="s">
        <v>173</v>
      </c>
      <c r="N37" s="2"/>
      <c r="O37" s="2"/>
      <c r="P37" s="2"/>
      <c r="Q37" s="2" t="s">
        <v>185</v>
      </c>
      <c r="R37" s="2"/>
    </row>
    <row r="38" spans="2:18" ht="30" customHeight="1">
      <c r="B38" s="2">
        <v>30</v>
      </c>
      <c r="C38" s="71" t="str">
        <f ca="1">B38&amp;". "&amp;'DB Func'!B32</f>
        <v>30. Funcionário 30</v>
      </c>
      <c r="E38" s="513" t="s">
        <v>102</v>
      </c>
      <c r="F38" s="514"/>
      <c r="G38" s="76"/>
      <c r="H38" s="513" t="s">
        <v>104</v>
      </c>
      <c r="I38" s="514"/>
      <c r="J38" s="76"/>
      <c r="L38" s="2"/>
      <c r="M38" s="2" t="s">
        <v>174</v>
      </c>
      <c r="N38" s="2"/>
      <c r="O38" s="2"/>
      <c r="P38" s="2"/>
      <c r="Q38" s="2" t="s">
        <v>186</v>
      </c>
      <c r="R38" s="2"/>
    </row>
    <row r="39" spans="2:18" ht="30" customHeight="1">
      <c r="C39" s="11"/>
      <c r="E39" s="513" t="s">
        <v>103</v>
      </c>
      <c r="F39" s="514"/>
      <c r="G39" s="63"/>
      <c r="H39" s="106" t="s">
        <v>688</v>
      </c>
      <c r="I39" s="73"/>
      <c r="J39" s="72"/>
      <c r="L39" s="2"/>
      <c r="M39" s="2" t="s">
        <v>179</v>
      </c>
      <c r="N39" s="2"/>
      <c r="O39" s="2"/>
      <c r="P39" s="2"/>
      <c r="Q39" s="2" t="s">
        <v>187</v>
      </c>
      <c r="R39" s="2"/>
    </row>
    <row r="40" spans="2:18" ht="30" hidden="1" customHeight="1">
      <c r="C40" s="11"/>
      <c r="E40" s="541" t="s">
        <v>745</v>
      </c>
      <c r="F40" s="541"/>
      <c r="G40" s="541"/>
      <c r="H40" s="541"/>
      <c r="I40" s="541"/>
      <c r="J40" s="541"/>
      <c r="L40" s="2"/>
      <c r="M40" s="2" t="s">
        <v>180</v>
      </c>
      <c r="N40" s="2"/>
      <c r="O40" s="2"/>
      <c r="P40" s="2"/>
      <c r="Q40" s="2" t="s">
        <v>188</v>
      </c>
      <c r="R40" s="2"/>
    </row>
    <row r="41" spans="2:18" ht="30" hidden="1" customHeight="1">
      <c r="C41" s="11"/>
      <c r="E41" s="513" t="s">
        <v>106</v>
      </c>
      <c r="F41" s="514"/>
      <c r="G41" s="62"/>
      <c r="H41" s="513" t="s">
        <v>112</v>
      </c>
      <c r="I41" s="514"/>
      <c r="J41" s="62"/>
      <c r="L41" s="2"/>
      <c r="M41" s="2" t="s">
        <v>175</v>
      </c>
      <c r="N41" s="2"/>
      <c r="O41" s="2"/>
      <c r="P41" s="2"/>
      <c r="Q41" s="2"/>
      <c r="R41" s="2"/>
    </row>
    <row r="42" spans="2:18" ht="30" hidden="1" customHeight="1">
      <c r="C42" s="11"/>
      <c r="E42" s="513" t="s">
        <v>107</v>
      </c>
      <c r="F42" s="514"/>
      <c r="G42" s="62"/>
      <c r="H42" s="513" t="s">
        <v>113</v>
      </c>
      <c r="I42" s="514"/>
      <c r="J42" s="62"/>
      <c r="L42" s="2"/>
      <c r="M42" s="2" t="s">
        <v>176</v>
      </c>
      <c r="N42" s="2"/>
      <c r="O42" s="2"/>
      <c r="P42" s="2"/>
      <c r="Q42" s="2"/>
      <c r="R42" s="2"/>
    </row>
    <row r="43" spans="2:18" ht="30" hidden="1" customHeight="1">
      <c r="C43" s="11"/>
      <c r="E43" s="513" t="s">
        <v>108</v>
      </c>
      <c r="F43" s="514"/>
      <c r="G43" s="62"/>
      <c r="H43" s="513" t="s">
        <v>114</v>
      </c>
      <c r="I43" s="514"/>
      <c r="J43" s="62"/>
      <c r="L43" s="2"/>
      <c r="M43" s="2" t="s">
        <v>178</v>
      </c>
      <c r="N43" s="2"/>
      <c r="O43" s="2"/>
      <c r="P43" s="2"/>
      <c r="Q43" s="2"/>
      <c r="R43" s="2"/>
    </row>
    <row r="44" spans="2:18" ht="30" hidden="1" customHeight="1">
      <c r="C44" s="11"/>
      <c r="E44" s="513" t="s">
        <v>109</v>
      </c>
      <c r="F44" s="514"/>
      <c r="G44" s="62"/>
      <c r="H44" s="513" t="s">
        <v>115</v>
      </c>
      <c r="I44" s="514"/>
      <c r="J44" s="62"/>
      <c r="L44" s="2"/>
      <c r="M44" s="2" t="s">
        <v>177</v>
      </c>
      <c r="N44" s="2"/>
      <c r="O44" s="2"/>
      <c r="P44" s="2"/>
      <c r="Q44" s="2"/>
      <c r="R44" s="2"/>
    </row>
    <row r="45" spans="2:18" ht="30" hidden="1" customHeight="1">
      <c r="C45" s="11"/>
      <c r="E45" s="513" t="s">
        <v>110</v>
      </c>
      <c r="F45" s="514"/>
      <c r="G45" s="62"/>
      <c r="H45" s="513" t="s">
        <v>116</v>
      </c>
      <c r="I45" s="514"/>
      <c r="J45" s="62"/>
      <c r="L45" s="2"/>
      <c r="M45" s="2"/>
      <c r="N45" s="2"/>
      <c r="O45" s="2"/>
      <c r="P45" s="2"/>
      <c r="Q45" s="2"/>
      <c r="R45" s="2"/>
    </row>
    <row r="46" spans="2:18" ht="30" hidden="1" customHeight="1">
      <c r="C46" s="11"/>
      <c r="E46" s="513" t="s">
        <v>111</v>
      </c>
      <c r="F46" s="514"/>
      <c r="G46" s="62"/>
      <c r="H46" s="513" t="s">
        <v>117</v>
      </c>
      <c r="I46" s="514"/>
      <c r="J46" s="62"/>
      <c r="L46" s="2"/>
      <c r="M46" s="2"/>
      <c r="N46" s="2"/>
      <c r="O46" s="2"/>
      <c r="P46" s="2"/>
      <c r="Q46" s="2"/>
      <c r="R46" s="2"/>
    </row>
    <row r="47" spans="2:18" ht="30" customHeight="1">
      <c r="C47" s="11"/>
      <c r="E47" s="515" t="s">
        <v>118</v>
      </c>
      <c r="F47" s="515"/>
      <c r="G47" s="515"/>
      <c r="H47" s="515"/>
      <c r="I47" s="515"/>
      <c r="J47" s="515"/>
      <c r="L47" s="2"/>
      <c r="M47" s="2"/>
      <c r="N47" s="2"/>
      <c r="O47" s="2"/>
      <c r="P47" s="2"/>
      <c r="Q47" s="2"/>
      <c r="R47" s="2"/>
    </row>
    <row r="48" spans="2:18" ht="30" customHeight="1">
      <c r="C48" s="11"/>
      <c r="E48" s="513" t="s">
        <v>106</v>
      </c>
      <c r="F48" s="514"/>
      <c r="G48" s="62"/>
      <c r="H48" s="513" t="s">
        <v>112</v>
      </c>
      <c r="I48" s="514"/>
      <c r="J48" s="62"/>
      <c r="L48" s="2"/>
      <c r="M48" s="2"/>
      <c r="N48" s="2"/>
      <c r="O48" s="2"/>
      <c r="P48" s="2"/>
      <c r="Q48" s="2"/>
      <c r="R48" s="2"/>
    </row>
    <row r="49" spans="3:18" ht="30" customHeight="1">
      <c r="C49" s="11"/>
      <c r="E49" s="513" t="s">
        <v>107</v>
      </c>
      <c r="F49" s="514"/>
      <c r="G49" s="62"/>
      <c r="H49" s="513" t="s">
        <v>113</v>
      </c>
      <c r="I49" s="514"/>
      <c r="J49" s="62"/>
      <c r="L49" s="2"/>
      <c r="M49" s="2"/>
      <c r="N49" s="2"/>
      <c r="O49" s="2"/>
      <c r="P49" s="2"/>
      <c r="Q49" s="2"/>
      <c r="R49" s="2"/>
    </row>
    <row r="50" spans="3:18" ht="30" customHeight="1">
      <c r="C50" s="11"/>
      <c r="E50" s="513" t="s">
        <v>108</v>
      </c>
      <c r="F50" s="514"/>
      <c r="G50" s="62"/>
      <c r="H50" s="513" t="s">
        <v>114</v>
      </c>
      <c r="I50" s="514"/>
      <c r="J50" s="62"/>
      <c r="L50" s="2"/>
      <c r="M50" s="2"/>
      <c r="N50" s="2"/>
      <c r="O50" s="2"/>
      <c r="P50" s="2"/>
      <c r="Q50" s="2"/>
      <c r="R50" s="2"/>
    </row>
    <row r="51" spans="3:18" ht="30" customHeight="1">
      <c r="C51" s="11"/>
      <c r="E51" s="513" t="s">
        <v>109</v>
      </c>
      <c r="F51" s="514"/>
      <c r="G51" s="62"/>
      <c r="H51" s="513" t="s">
        <v>115</v>
      </c>
      <c r="I51" s="514"/>
      <c r="J51" s="62"/>
      <c r="L51" s="2"/>
      <c r="M51" s="2"/>
      <c r="N51" s="2"/>
      <c r="O51" s="2"/>
      <c r="P51" s="2"/>
      <c r="Q51" s="2"/>
      <c r="R51" s="2"/>
    </row>
    <row r="52" spans="3:18" ht="30" customHeight="1">
      <c r="C52" s="11"/>
      <c r="E52" s="513" t="s">
        <v>110</v>
      </c>
      <c r="F52" s="514"/>
      <c r="G52" s="62"/>
      <c r="H52" s="513" t="s">
        <v>116</v>
      </c>
      <c r="I52" s="514"/>
      <c r="J52" s="62"/>
      <c r="L52" s="2"/>
      <c r="M52" s="2"/>
      <c r="N52" s="2"/>
      <c r="O52" s="2"/>
      <c r="P52" s="2"/>
      <c r="Q52" s="2"/>
      <c r="R52" s="2"/>
    </row>
    <row r="53" spans="3:18" ht="30" customHeight="1">
      <c r="C53" s="11"/>
      <c r="E53" s="513" t="s">
        <v>111</v>
      </c>
      <c r="F53" s="514"/>
      <c r="G53" s="62"/>
      <c r="H53" s="513" t="s">
        <v>117</v>
      </c>
      <c r="I53" s="514"/>
      <c r="J53" s="62"/>
      <c r="L53" s="2"/>
      <c r="M53" s="2"/>
      <c r="N53" s="2"/>
      <c r="O53" s="2"/>
      <c r="P53" s="2"/>
      <c r="Q53" s="2"/>
      <c r="R53" s="2"/>
    </row>
    <row r="54" spans="3:18" ht="30" customHeight="1">
      <c r="C54" s="11"/>
      <c r="E54" s="542" t="s">
        <v>119</v>
      </c>
      <c r="F54" s="542"/>
      <c r="G54" s="542"/>
      <c r="H54" s="543">
        <f>SUM(G48:G53,J48:J53)+SUM(G48:G53,J48:J53)*G38+SUM(G48:G53,J48:J53)*J38</f>
        <v>0</v>
      </c>
      <c r="I54" s="543"/>
      <c r="J54" s="543"/>
      <c r="L54" s="2"/>
      <c r="M54" s="2"/>
      <c r="N54" s="2"/>
      <c r="O54" s="2"/>
      <c r="P54" s="2"/>
      <c r="Q54" s="2"/>
      <c r="R54" s="2"/>
    </row>
    <row r="55" spans="3:18" ht="30" hidden="1" customHeight="1">
      <c r="C55" s="11"/>
      <c r="E55" s="511" t="s">
        <v>524</v>
      </c>
      <c r="F55" s="512"/>
      <c r="G55" s="512"/>
      <c r="H55" s="86"/>
      <c r="I55" s="86"/>
      <c r="J55" s="87"/>
      <c r="L55" s="2"/>
      <c r="M55" s="2"/>
      <c r="N55" s="2"/>
      <c r="O55" s="2"/>
      <c r="P55" s="2"/>
      <c r="Q55" s="2"/>
      <c r="R55" s="2"/>
    </row>
    <row r="56" spans="3:18" ht="30" hidden="1" customHeight="1">
      <c r="C56" s="11"/>
      <c r="E56" s="96" t="s">
        <v>120</v>
      </c>
      <c r="F56" s="96" t="s">
        <v>533</v>
      </c>
      <c r="G56" s="96" t="s">
        <v>121</v>
      </c>
      <c r="H56" s="96" t="s">
        <v>519</v>
      </c>
      <c r="I56" s="96" t="s">
        <v>520</v>
      </c>
      <c r="J56" s="96" t="s">
        <v>521</v>
      </c>
      <c r="L56" s="2"/>
      <c r="M56" s="2"/>
      <c r="N56" s="2"/>
      <c r="O56" s="2"/>
      <c r="P56" s="2"/>
      <c r="Q56" s="2"/>
      <c r="R56" s="2"/>
    </row>
    <row r="57" spans="3:18" ht="30" hidden="1" customHeight="1">
      <c r="C57" s="11"/>
      <c r="E57" s="85" t="str">
        <f>Benef!C6</f>
        <v>-</v>
      </c>
      <c r="F57" s="66"/>
      <c r="G57" s="67"/>
      <c r="H57" s="68"/>
      <c r="I57" s="67"/>
      <c r="J57" s="104">
        <f>IF(G57="Percentual",H57*AVERAGE($G$48:$G$53,$J$48:$J$53),IF(G57="Valor Fixo",I57,0))</f>
        <v>0</v>
      </c>
      <c r="L57" s="2"/>
      <c r="M57" s="2"/>
      <c r="N57" s="2"/>
      <c r="O57" s="2"/>
      <c r="P57" s="2"/>
      <c r="Q57" s="2"/>
      <c r="R57" s="2"/>
    </row>
    <row r="58" spans="3:18" ht="30" hidden="1" customHeight="1">
      <c r="C58" s="11"/>
      <c r="E58" s="85" t="str">
        <f>Benef!C7</f>
        <v>-</v>
      </c>
      <c r="F58" s="66"/>
      <c r="G58" s="67"/>
      <c r="H58" s="68"/>
      <c r="I58" s="67"/>
      <c r="J58" s="104">
        <f t="shared" ref="J58:J66" si="4">IF(G58="Percentual",H58*AVERAGE($G$48:$G$53,$J$48:$J$53),IF(G58="Valor Fixo",I58,0))</f>
        <v>0</v>
      </c>
      <c r="L58" s="2"/>
      <c r="M58" s="2"/>
      <c r="N58" s="2"/>
      <c r="O58" s="2"/>
      <c r="P58" s="2"/>
      <c r="Q58" s="2"/>
      <c r="R58" s="2"/>
    </row>
    <row r="59" spans="3:18" ht="30" hidden="1" customHeight="1">
      <c r="C59" s="11"/>
      <c r="E59" s="85" t="str">
        <f>Benef!C8</f>
        <v>-</v>
      </c>
      <c r="F59" s="66"/>
      <c r="G59" s="67"/>
      <c r="H59" s="68"/>
      <c r="I59" s="67"/>
      <c r="J59" s="104">
        <f t="shared" si="4"/>
        <v>0</v>
      </c>
      <c r="L59" s="2"/>
      <c r="M59" s="2"/>
      <c r="N59" s="2"/>
      <c r="O59" s="2"/>
      <c r="P59" s="2"/>
      <c r="Q59" s="2"/>
      <c r="R59" s="2"/>
    </row>
    <row r="60" spans="3:18" ht="30" hidden="1" customHeight="1">
      <c r="C60" s="11"/>
      <c r="E60" s="85" t="str">
        <f>Benef!C9</f>
        <v>-</v>
      </c>
      <c r="F60" s="66"/>
      <c r="G60" s="67"/>
      <c r="H60" s="68"/>
      <c r="I60" s="67"/>
      <c r="J60" s="104">
        <f t="shared" si="4"/>
        <v>0</v>
      </c>
      <c r="L60" s="2"/>
      <c r="M60" s="2"/>
      <c r="N60" s="2"/>
      <c r="O60" s="2"/>
      <c r="P60" s="2"/>
      <c r="Q60" s="2"/>
      <c r="R60" s="2"/>
    </row>
    <row r="61" spans="3:18" ht="30" hidden="1" customHeight="1">
      <c r="C61" s="11"/>
      <c r="E61" s="85" t="str">
        <f>Benef!C10</f>
        <v>-</v>
      </c>
      <c r="F61" s="66"/>
      <c r="G61" s="67"/>
      <c r="H61" s="68"/>
      <c r="I61" s="67"/>
      <c r="J61" s="104">
        <f t="shared" si="4"/>
        <v>0</v>
      </c>
      <c r="L61" s="2"/>
      <c r="M61" s="2"/>
      <c r="N61" s="2"/>
      <c r="O61" s="2"/>
      <c r="P61" s="2"/>
      <c r="Q61" s="2"/>
      <c r="R61" s="2"/>
    </row>
    <row r="62" spans="3:18" ht="30" hidden="1" customHeight="1">
      <c r="C62" s="11"/>
      <c r="E62" s="85" t="str">
        <f>Benef!C11</f>
        <v>-</v>
      </c>
      <c r="F62" s="66"/>
      <c r="G62" s="67"/>
      <c r="H62" s="68"/>
      <c r="I62" s="67"/>
      <c r="J62" s="104">
        <f t="shared" si="4"/>
        <v>0</v>
      </c>
      <c r="L62" s="2"/>
      <c r="M62" s="2"/>
      <c r="N62" s="2"/>
      <c r="O62" s="2"/>
      <c r="P62" s="2"/>
      <c r="Q62" s="2"/>
      <c r="R62" s="2"/>
    </row>
    <row r="63" spans="3:18" ht="30" hidden="1" customHeight="1">
      <c r="C63" s="11"/>
      <c r="E63" s="85" t="str">
        <f>Benef!C12</f>
        <v>-</v>
      </c>
      <c r="F63" s="66"/>
      <c r="G63" s="67"/>
      <c r="H63" s="68"/>
      <c r="I63" s="67"/>
      <c r="J63" s="104">
        <f t="shared" si="4"/>
        <v>0</v>
      </c>
      <c r="L63" s="2"/>
      <c r="M63" s="2"/>
      <c r="N63" s="2"/>
      <c r="O63" s="2"/>
      <c r="P63" s="2"/>
      <c r="Q63" s="2"/>
      <c r="R63" s="2"/>
    </row>
    <row r="64" spans="3:18" ht="30" hidden="1" customHeight="1">
      <c r="C64" s="11"/>
      <c r="E64" s="85" t="str">
        <f>Benef!C13</f>
        <v>-</v>
      </c>
      <c r="F64" s="66"/>
      <c r="G64" s="67"/>
      <c r="H64" s="68"/>
      <c r="I64" s="67"/>
      <c r="J64" s="104">
        <f t="shared" si="4"/>
        <v>0</v>
      </c>
      <c r="L64" s="2"/>
      <c r="M64" s="2"/>
      <c r="N64" s="2"/>
      <c r="O64" s="2"/>
      <c r="P64" s="2"/>
      <c r="Q64" s="2"/>
      <c r="R64" s="2"/>
    </row>
    <row r="65" spans="3:18" ht="30" hidden="1" customHeight="1">
      <c r="C65" s="11"/>
      <c r="E65" s="85" t="str">
        <f>Benef!C14</f>
        <v>-</v>
      </c>
      <c r="F65" s="66"/>
      <c r="G65" s="67"/>
      <c r="H65" s="68"/>
      <c r="I65" s="67"/>
      <c r="J65" s="104">
        <f t="shared" si="4"/>
        <v>0</v>
      </c>
      <c r="L65" s="2"/>
      <c r="M65" s="2"/>
      <c r="N65" s="2"/>
      <c r="O65" s="2"/>
      <c r="P65" s="2"/>
      <c r="Q65" s="2"/>
      <c r="R65" s="2"/>
    </row>
    <row r="66" spans="3:18" ht="30" hidden="1" customHeight="1">
      <c r="C66" s="11"/>
      <c r="E66" s="107">
        <f>Benef!C15</f>
        <v>0</v>
      </c>
      <c r="F66" s="89"/>
      <c r="G66" s="90"/>
      <c r="H66" s="91"/>
      <c r="I66" s="90"/>
      <c r="J66" s="111">
        <f t="shared" si="4"/>
        <v>0</v>
      </c>
      <c r="L66" s="2"/>
      <c r="M66" s="2"/>
      <c r="N66" s="2"/>
      <c r="O66" s="2"/>
      <c r="P66" s="2"/>
      <c r="Q66" s="2"/>
      <c r="R66" s="2"/>
    </row>
    <row r="67" spans="3:18" ht="30" customHeight="1">
      <c r="C67" s="11"/>
      <c r="E67" s="511" t="s">
        <v>709</v>
      </c>
      <c r="F67" s="512"/>
      <c r="G67" s="512"/>
      <c r="H67" s="86"/>
      <c r="I67" s="86"/>
      <c r="J67" s="87"/>
      <c r="L67" s="2"/>
      <c r="M67" s="2"/>
      <c r="N67" s="2"/>
      <c r="O67" s="2"/>
      <c r="P67" s="2"/>
      <c r="Q67" s="2"/>
      <c r="R67" s="2"/>
    </row>
    <row r="68" spans="3:18" ht="30" customHeight="1">
      <c r="C68" s="11"/>
      <c r="E68" s="108" t="s">
        <v>708</v>
      </c>
      <c r="F68" s="516"/>
      <c r="G68" s="516"/>
      <c r="H68" s="108" t="s">
        <v>786</v>
      </c>
      <c r="I68" s="516"/>
      <c r="J68" s="516"/>
      <c r="K68" s="26">
        <f>IFERROR(VLOOKUP(AVERAGE(G48:G53,J48:J53),'P Gerais'!D39:G43,3,1)*F68,0)</f>
        <v>0</v>
      </c>
      <c r="L68" s="2"/>
      <c r="M68" s="2"/>
      <c r="N68" s="2"/>
      <c r="O68" s="2"/>
      <c r="P68" s="2"/>
      <c r="Q68" s="2"/>
      <c r="R68" s="2"/>
    </row>
    <row r="69" spans="3:18" ht="30" customHeight="1">
      <c r="C69" s="11"/>
      <c r="E69" s="541" t="s">
        <v>123</v>
      </c>
      <c r="F69" s="541"/>
      <c r="G69" s="541"/>
      <c r="H69" s="541"/>
      <c r="I69" s="541"/>
      <c r="J69" s="541"/>
      <c r="L69" s="2"/>
      <c r="M69" s="2"/>
      <c r="N69" s="2"/>
      <c r="O69" s="2"/>
      <c r="P69" s="2"/>
      <c r="Q69" s="2"/>
      <c r="R69" s="2"/>
    </row>
    <row r="70" spans="3:18" ht="30" customHeight="1">
      <c r="C70" s="11"/>
      <c r="E70" s="85" t="s">
        <v>124</v>
      </c>
      <c r="F70" s="530"/>
      <c r="G70" s="530"/>
      <c r="H70" s="85" t="s">
        <v>144</v>
      </c>
      <c r="I70" s="538"/>
      <c r="J70" s="538"/>
    </row>
    <row r="71" spans="3:18" ht="30" customHeight="1">
      <c r="C71" s="11"/>
      <c r="E71" s="85" t="s">
        <v>125</v>
      </c>
      <c r="F71" s="530"/>
      <c r="G71" s="530"/>
      <c r="H71" s="85" t="s">
        <v>126</v>
      </c>
      <c r="I71" s="539"/>
      <c r="J71" s="539"/>
    </row>
    <row r="72" spans="3:18" ht="8.1" customHeight="1">
      <c r="C72" s="11"/>
      <c r="D72" s="10"/>
      <c r="E72" s="6"/>
      <c r="F72" s="20"/>
      <c r="G72" s="20"/>
      <c r="H72" s="6"/>
      <c r="I72" s="21"/>
      <c r="J72" s="21"/>
      <c r="K72" s="10"/>
    </row>
    <row r="73" spans="3:18" ht="8.1" customHeight="1">
      <c r="C73" s="11"/>
      <c r="D73" s="10"/>
      <c r="E73" s="6"/>
      <c r="F73" s="20"/>
      <c r="G73" s="20"/>
      <c r="H73" s="6"/>
      <c r="I73" s="21"/>
      <c r="J73" s="21"/>
      <c r="K73" s="10"/>
    </row>
    <row r="74" spans="3:18" ht="30" customHeight="1">
      <c r="C74" s="11"/>
      <c r="D74" s="10"/>
      <c r="E74" s="85" t="s">
        <v>127</v>
      </c>
      <c r="F74" s="530"/>
      <c r="G74" s="530"/>
      <c r="H74" s="85" t="s">
        <v>143</v>
      </c>
      <c r="I74" s="538"/>
      <c r="J74" s="538"/>
      <c r="K74" s="10"/>
    </row>
    <row r="75" spans="3:18" ht="30" customHeight="1">
      <c r="C75" s="11"/>
      <c r="D75" s="10"/>
      <c r="E75" s="85" t="s">
        <v>128</v>
      </c>
      <c r="F75" s="530"/>
      <c r="G75" s="530"/>
      <c r="H75" s="85" t="s">
        <v>129</v>
      </c>
      <c r="I75" s="539"/>
      <c r="J75" s="539"/>
      <c r="K75" s="10"/>
    </row>
    <row r="76" spans="3:18" ht="8.1" customHeight="1">
      <c r="C76" s="11"/>
      <c r="D76" s="10"/>
      <c r="E76" s="6"/>
      <c r="F76" s="20"/>
      <c r="G76" s="20"/>
      <c r="H76" s="6"/>
      <c r="I76" s="21"/>
      <c r="J76" s="21"/>
      <c r="K76" s="10"/>
    </row>
    <row r="77" spans="3:18" ht="30" customHeight="1">
      <c r="C77" s="11"/>
      <c r="D77" s="10"/>
      <c r="E77" s="85" t="s">
        <v>130</v>
      </c>
      <c r="F77" s="530"/>
      <c r="G77" s="530"/>
      <c r="H77" s="85" t="s">
        <v>142</v>
      </c>
      <c r="I77" s="538"/>
      <c r="J77" s="538"/>
      <c r="K77" s="10"/>
    </row>
    <row r="78" spans="3:18" ht="30" customHeight="1">
      <c r="C78" s="11"/>
      <c r="D78" s="10"/>
      <c r="E78" s="85" t="s">
        <v>131</v>
      </c>
      <c r="F78" s="530"/>
      <c r="G78" s="530"/>
      <c r="H78" s="85" t="s">
        <v>132</v>
      </c>
      <c r="I78" s="539"/>
      <c r="J78" s="539"/>
      <c r="K78" s="10"/>
    </row>
    <row r="79" spans="3:18" ht="8.1" customHeight="1">
      <c r="C79" s="11"/>
      <c r="D79" s="10"/>
      <c r="E79" s="6"/>
      <c r="F79" s="20"/>
      <c r="G79" s="20"/>
      <c r="H79" s="6"/>
      <c r="I79" s="21"/>
      <c r="J79" s="21"/>
      <c r="K79" s="10"/>
    </row>
    <row r="80" spans="3:18" ht="30" customHeight="1">
      <c r="C80" s="11"/>
      <c r="D80" s="10"/>
      <c r="E80" s="85" t="s">
        <v>133</v>
      </c>
      <c r="F80" s="530"/>
      <c r="G80" s="530"/>
      <c r="H80" s="85" t="s">
        <v>141</v>
      </c>
      <c r="I80" s="538"/>
      <c r="J80" s="538"/>
      <c r="K80" s="10"/>
    </row>
    <row r="81" spans="3:11" ht="30" customHeight="1">
      <c r="C81" s="11"/>
      <c r="D81" s="10"/>
      <c r="E81" s="85" t="s">
        <v>134</v>
      </c>
      <c r="F81" s="530"/>
      <c r="G81" s="530"/>
      <c r="H81" s="85" t="s">
        <v>135</v>
      </c>
      <c r="I81" s="539"/>
      <c r="J81" s="539"/>
      <c r="K81" s="10"/>
    </row>
    <row r="82" spans="3:11" ht="8.1" customHeight="1">
      <c r="C82" s="11"/>
      <c r="D82" s="10"/>
      <c r="E82" s="6"/>
      <c r="F82" s="20"/>
      <c r="G82" s="20"/>
      <c r="H82" s="6"/>
      <c r="I82" s="21"/>
      <c r="J82" s="21"/>
      <c r="K82" s="10"/>
    </row>
    <row r="83" spans="3:11" ht="30" customHeight="1">
      <c r="C83" s="11"/>
      <c r="E83" s="85" t="s">
        <v>136</v>
      </c>
      <c r="F83" s="530"/>
      <c r="G83" s="530"/>
      <c r="H83" s="85" t="s">
        <v>140</v>
      </c>
      <c r="I83" s="538"/>
      <c r="J83" s="538"/>
    </row>
    <row r="84" spans="3:11" ht="30" customHeight="1">
      <c r="C84" s="11"/>
      <c r="E84" s="85" t="s">
        <v>137</v>
      </c>
      <c r="F84" s="530"/>
      <c r="G84" s="530"/>
      <c r="H84" s="85" t="s">
        <v>138</v>
      </c>
      <c r="I84" s="539"/>
      <c r="J84" s="539"/>
    </row>
    <row r="85" spans="3:11" ht="8.1" customHeight="1">
      <c r="C85" s="11"/>
      <c r="D85" s="10"/>
      <c r="E85" s="6"/>
      <c r="F85" s="20"/>
      <c r="G85" s="20"/>
      <c r="H85" s="6"/>
      <c r="I85" s="21"/>
      <c r="J85" s="21"/>
      <c r="K85" s="10"/>
    </row>
    <row r="86" spans="3:11" ht="30" customHeight="1">
      <c r="C86" s="11"/>
      <c r="E86" s="85" t="s">
        <v>710</v>
      </c>
      <c r="F86" s="530"/>
      <c r="G86" s="530"/>
      <c r="H86" s="85" t="s">
        <v>711</v>
      </c>
      <c r="I86" s="538"/>
      <c r="J86" s="538"/>
    </row>
    <row r="87" spans="3:11" ht="30" customHeight="1">
      <c r="C87" s="11"/>
      <c r="E87" s="85" t="s">
        <v>712</v>
      </c>
      <c r="F87" s="530"/>
      <c r="G87" s="530"/>
      <c r="H87" s="85" t="s">
        <v>713</v>
      </c>
      <c r="I87" s="539"/>
      <c r="J87" s="539"/>
    </row>
    <row r="88" spans="3:11" ht="8.1" customHeight="1">
      <c r="C88" s="11"/>
      <c r="E88" s="6"/>
      <c r="F88" s="20"/>
      <c r="G88" s="20"/>
      <c r="H88" s="6"/>
      <c r="I88" s="21"/>
      <c r="J88" s="21"/>
    </row>
    <row r="89" spans="3:11" ht="30" customHeight="1">
      <c r="C89" s="11"/>
      <c r="E89" s="85" t="s">
        <v>714</v>
      </c>
      <c r="F89" s="530"/>
      <c r="G89" s="530"/>
      <c r="H89" s="85" t="s">
        <v>715</v>
      </c>
      <c r="I89" s="538"/>
      <c r="J89" s="538"/>
    </row>
    <row r="90" spans="3:11" ht="30" customHeight="1">
      <c r="C90" s="11"/>
      <c r="E90" s="85" t="s">
        <v>716</v>
      </c>
      <c r="F90" s="530"/>
      <c r="G90" s="530"/>
      <c r="H90" s="85" t="s">
        <v>717</v>
      </c>
      <c r="I90" s="539"/>
      <c r="J90" s="539"/>
    </row>
    <row r="91" spans="3:11" ht="8.1" customHeight="1">
      <c r="C91" s="11"/>
      <c r="E91" s="6"/>
      <c r="F91" s="20"/>
      <c r="G91" s="20"/>
      <c r="H91" s="6"/>
      <c r="I91" s="21"/>
      <c r="J91" s="21"/>
    </row>
    <row r="92" spans="3:11" ht="30" customHeight="1">
      <c r="C92" s="11"/>
      <c r="E92" s="85" t="s">
        <v>718</v>
      </c>
      <c r="F92" s="530"/>
      <c r="G92" s="530"/>
      <c r="H92" s="85" t="s">
        <v>719</v>
      </c>
      <c r="I92" s="538"/>
      <c r="J92" s="538"/>
    </row>
    <row r="93" spans="3:11" ht="30" customHeight="1">
      <c r="C93" s="11"/>
      <c r="E93" s="85" t="s">
        <v>720</v>
      </c>
      <c r="F93" s="530"/>
      <c r="G93" s="530"/>
      <c r="H93" s="85" t="s">
        <v>721</v>
      </c>
      <c r="I93" s="539"/>
      <c r="J93" s="539"/>
    </row>
    <row r="94" spans="3:11" ht="8.1" customHeight="1">
      <c r="C94" s="11"/>
      <c r="D94" s="10"/>
      <c r="E94" s="6"/>
      <c r="F94" s="20"/>
      <c r="G94" s="20"/>
      <c r="H94" s="6"/>
      <c r="I94" s="21"/>
      <c r="J94" s="21"/>
      <c r="K94" s="10"/>
    </row>
    <row r="95" spans="3:11" ht="30" customHeight="1">
      <c r="C95" s="11"/>
      <c r="E95" s="85" t="s">
        <v>722</v>
      </c>
      <c r="F95" s="530"/>
      <c r="G95" s="530"/>
      <c r="H95" s="85" t="s">
        <v>723</v>
      </c>
      <c r="I95" s="538"/>
      <c r="J95" s="538"/>
    </row>
    <row r="96" spans="3:11" ht="30" customHeight="1">
      <c r="C96" s="11"/>
      <c r="E96" s="85" t="s">
        <v>724</v>
      </c>
      <c r="F96" s="530"/>
      <c r="G96" s="530"/>
      <c r="H96" s="85" t="s">
        <v>725</v>
      </c>
      <c r="I96" s="539"/>
      <c r="J96" s="539"/>
    </row>
    <row r="97" spans="3:11" ht="8.1" customHeight="1">
      <c r="C97" s="11"/>
      <c r="D97" s="10"/>
      <c r="E97" s="6"/>
      <c r="F97" s="20"/>
      <c r="G97" s="20"/>
      <c r="H97" s="6"/>
      <c r="I97" s="21"/>
      <c r="J97" s="21"/>
      <c r="K97" s="10"/>
    </row>
    <row r="98" spans="3:11" ht="30" customHeight="1">
      <c r="C98" s="11"/>
      <c r="E98" s="85" t="s">
        <v>726</v>
      </c>
      <c r="F98" s="530"/>
      <c r="G98" s="530"/>
      <c r="H98" s="85" t="s">
        <v>727</v>
      </c>
      <c r="I98" s="538"/>
      <c r="J98" s="538"/>
    </row>
    <row r="99" spans="3:11" ht="30" customHeight="1">
      <c r="C99" s="11"/>
      <c r="E99" s="85" t="s">
        <v>728</v>
      </c>
      <c r="F99" s="530"/>
      <c r="G99" s="530"/>
      <c r="H99" s="85" t="s">
        <v>729</v>
      </c>
      <c r="I99" s="539"/>
      <c r="J99" s="539"/>
    </row>
    <row r="100" spans="3:11" ht="30" customHeight="1">
      <c r="C100" s="11"/>
      <c r="E100" s="541" t="s">
        <v>139</v>
      </c>
      <c r="F100" s="541"/>
      <c r="G100" s="541"/>
      <c r="H100" s="541"/>
      <c r="I100" s="541"/>
      <c r="J100" s="541"/>
    </row>
    <row r="101" spans="3:11" ht="121.5" customHeight="1">
      <c r="C101" s="11"/>
      <c r="E101" s="537"/>
      <c r="F101" s="537"/>
      <c r="G101" s="537"/>
      <c r="H101" s="537"/>
      <c r="I101" s="537"/>
      <c r="J101" s="537"/>
    </row>
    <row r="102" spans="3:11" ht="30" customHeight="1"/>
    <row r="103" spans="3:11" ht="30" customHeight="1"/>
    <row r="104" spans="3:11" ht="30" customHeight="1"/>
    <row r="105" spans="3:11" ht="30" customHeight="1"/>
    <row r="106" spans="3:11" ht="30" customHeight="1"/>
    <row r="107" spans="3:11" ht="30" customHeight="1"/>
    <row r="108" spans="3:11" ht="30" customHeight="1"/>
    <row r="109" spans="3:11" ht="30" customHeight="1"/>
    <row r="110" spans="3:11"/>
    <row r="111" spans="3:11"/>
    <row r="112" spans="3:11"/>
    <row r="113"/>
    <row r="114"/>
    <row r="115"/>
    <row r="116"/>
    <row r="117"/>
    <row r="118"/>
    <row r="119"/>
    <row r="120"/>
    <row r="121" ht="15" customHeight="1"/>
  </sheetData>
  <sheetProtection selectLockedCells="1"/>
  <mergeCells count="128">
    <mergeCell ref="H13:I13"/>
    <mergeCell ref="E100:J100"/>
    <mergeCell ref="F70:G70"/>
    <mergeCell ref="I70:J70"/>
    <mergeCell ref="F71:G71"/>
    <mergeCell ref="E49:F49"/>
    <mergeCell ref="H49:I49"/>
    <mergeCell ref="E50:F50"/>
    <mergeCell ref="H50:I50"/>
    <mergeCell ref="F83:G83"/>
    <mergeCell ref="I83:J83"/>
    <mergeCell ref="F68:G68"/>
    <mergeCell ref="I68:J68"/>
    <mergeCell ref="E69:J69"/>
    <mergeCell ref="E54:G54"/>
    <mergeCell ref="H54:J54"/>
    <mergeCell ref="I92:J92"/>
    <mergeCell ref="F93:G93"/>
    <mergeCell ref="I93:J93"/>
    <mergeCell ref="I81:J81"/>
    <mergeCell ref="F74:G74"/>
    <mergeCell ref="I74:J74"/>
    <mergeCell ref="F75:G75"/>
    <mergeCell ref="E43:F43"/>
    <mergeCell ref="B14:B15"/>
    <mergeCell ref="B16:B17"/>
    <mergeCell ref="B18:B19"/>
    <mergeCell ref="B20:B21"/>
    <mergeCell ref="F99:G99"/>
    <mergeCell ref="I99:J99"/>
    <mergeCell ref="I75:J75"/>
    <mergeCell ref="F77:G77"/>
    <mergeCell ref="I77:J77"/>
    <mergeCell ref="F78:G78"/>
    <mergeCell ref="I78:J78"/>
    <mergeCell ref="I71:J71"/>
    <mergeCell ref="F80:G80"/>
    <mergeCell ref="I80:J80"/>
    <mergeCell ref="F81:G81"/>
    <mergeCell ref="F31:J31"/>
    <mergeCell ref="F32:J32"/>
    <mergeCell ref="F33:H33"/>
    <mergeCell ref="E44:F44"/>
    <mergeCell ref="H44:I44"/>
    <mergeCell ref="E45:F45"/>
    <mergeCell ref="H45:I45"/>
    <mergeCell ref="E40:J40"/>
    <mergeCell ref="E41:F41"/>
    <mergeCell ref="H43:I43"/>
    <mergeCell ref="H37:I37"/>
    <mergeCell ref="E37:F37"/>
    <mergeCell ref="E38:F38"/>
    <mergeCell ref="H38:I38"/>
    <mergeCell ref="E101:J101"/>
    <mergeCell ref="F95:G95"/>
    <mergeCell ref="I95:J95"/>
    <mergeCell ref="F96:G96"/>
    <mergeCell ref="I96:J96"/>
    <mergeCell ref="F98:G98"/>
    <mergeCell ref="I98:J98"/>
    <mergeCell ref="F84:G84"/>
    <mergeCell ref="I84:J84"/>
    <mergeCell ref="F86:G86"/>
    <mergeCell ref="I86:J86"/>
    <mergeCell ref="F87:G87"/>
    <mergeCell ref="I87:J87"/>
    <mergeCell ref="F89:G89"/>
    <mergeCell ref="I89:J89"/>
    <mergeCell ref="F90:G90"/>
    <mergeCell ref="I90:J90"/>
    <mergeCell ref="F92:G92"/>
    <mergeCell ref="F29:G29"/>
    <mergeCell ref="I29:J29"/>
    <mergeCell ref="C20:C21"/>
    <mergeCell ref="E20:F20"/>
    <mergeCell ref="E21:F21"/>
    <mergeCell ref="H25:J25"/>
    <mergeCell ref="H41:I41"/>
    <mergeCell ref="E42:F42"/>
    <mergeCell ref="H42:I42"/>
    <mergeCell ref="E5:F5"/>
    <mergeCell ref="E12:F12"/>
    <mergeCell ref="C18:C19"/>
    <mergeCell ref="E18:F18"/>
    <mergeCell ref="E19:F19"/>
    <mergeCell ref="C14:C15"/>
    <mergeCell ref="E14:F14"/>
    <mergeCell ref="H14:I14"/>
    <mergeCell ref="E15:F15"/>
    <mergeCell ref="E6:F6"/>
    <mergeCell ref="G6:J6"/>
    <mergeCell ref="E7:F7"/>
    <mergeCell ref="G7:J7"/>
    <mergeCell ref="E8:F8"/>
    <mergeCell ref="G8:J8"/>
    <mergeCell ref="C16:C17"/>
    <mergeCell ref="E16:F16"/>
    <mergeCell ref="E17:F17"/>
    <mergeCell ref="E13:F13"/>
    <mergeCell ref="E9:F9"/>
    <mergeCell ref="G9:J9"/>
    <mergeCell ref="E10:F10"/>
    <mergeCell ref="G10:J10"/>
    <mergeCell ref="E11:F11"/>
    <mergeCell ref="G11:J11"/>
    <mergeCell ref="E30:F30"/>
    <mergeCell ref="E34:F34"/>
    <mergeCell ref="E36:F36"/>
    <mergeCell ref="E55:G55"/>
    <mergeCell ref="E67:G67"/>
    <mergeCell ref="E39:F39"/>
    <mergeCell ref="E46:F46"/>
    <mergeCell ref="H46:I46"/>
    <mergeCell ref="E51:F51"/>
    <mergeCell ref="H51:I51"/>
    <mergeCell ref="E52:F52"/>
    <mergeCell ref="H52:I52"/>
    <mergeCell ref="E53:F53"/>
    <mergeCell ref="H53:I53"/>
    <mergeCell ref="E47:J47"/>
    <mergeCell ref="E48:F48"/>
    <mergeCell ref="H48:I48"/>
    <mergeCell ref="F27:G27"/>
    <mergeCell ref="I27:J27"/>
    <mergeCell ref="E22:F22"/>
    <mergeCell ref="E26:F26"/>
    <mergeCell ref="F28:G28"/>
    <mergeCell ref="I28:J28"/>
  </mergeCells>
  <conditionalFormatting sqref="F29:G29">
    <cfRule type="expression" dxfId="309" priority="29">
      <formula>LEN(F29)=11</formula>
    </cfRule>
    <cfRule type="expression" dxfId="308" priority="30">
      <formula>LEN(F29)=10</formula>
    </cfRule>
  </conditionalFormatting>
  <conditionalFormatting sqref="I29:J29">
    <cfRule type="expression" dxfId="307" priority="27">
      <formula>LEN(I29)=11</formula>
    </cfRule>
    <cfRule type="expression" dxfId="306" priority="28">
      <formula>LEN(I29)=10</formula>
    </cfRule>
  </conditionalFormatting>
  <conditionalFormatting sqref="I57:I66">
    <cfRule type="expression" dxfId="305" priority="19">
      <formula>G57="Sem Desconto"</formula>
    </cfRule>
    <cfRule type="expression" dxfId="304" priority="22">
      <formula>G57="Percentual"</formula>
    </cfRule>
  </conditionalFormatting>
  <conditionalFormatting sqref="H57:H66">
    <cfRule type="expression" dxfId="303" priority="20">
      <formula>G57="Sem Desconto"</formula>
    </cfRule>
    <cfRule type="expression" dxfId="302" priority="21">
      <formula>G57="Valor Fixo"</formula>
    </cfRule>
  </conditionalFormatting>
  <dataValidations count="7">
    <dataValidation type="list" allowBlank="1" showInputMessage="1" showErrorMessage="1" sqref="F33:H33">
      <formula1>$M$33:$M$44</formula1>
    </dataValidation>
    <dataValidation type="list" allowBlank="1" showInputMessage="1" showErrorMessage="1" sqref="J33">
      <formula1>$Q$33:$Q$40</formula1>
    </dataValidation>
    <dataValidation type="list" allowBlank="1" showInputMessage="1" showErrorMessage="1" sqref="G39">
      <formula1>"1,2"</formula1>
    </dataValidation>
    <dataValidation type="list" allowBlank="1" showInputMessage="1" showErrorMessage="1" sqref="G57:G66">
      <formula1>"Valor Fixo,Percentual,Sem Desconto"</formula1>
    </dataValidation>
    <dataValidation type="list" allowBlank="1" showInputMessage="1" showErrorMessage="1" sqref="J39">
      <formula1>"Parcela Única,2 Parcelas"</formula1>
    </dataValidation>
    <dataValidation type="list" allowBlank="1" showInputMessage="1" showErrorMessage="1" sqref="I39">
      <formula1>"Janeiro,Fevereiro,Março,Abril,Maio,Junho,Julho,Agosto,Setmbro,Outubro,Novembro"</formula1>
    </dataValidation>
    <dataValidation type="list" allowBlank="1" showInputMessage="1" showErrorMessage="1" sqref="G11:J11">
      <formula1>$L$11:$AY$11</formula1>
    </dataValidation>
  </dataValidations>
  <hyperlinks>
    <hyperlink ref="C16:C17" location="Func11!G6" display="Func11!G6"/>
    <hyperlink ref="C6:C13" location="Func!G6" display="Func!G6"/>
    <hyperlink ref="C14:C15" location="Func10!G6" display="Func10!G6"/>
    <hyperlink ref="C20:C21" location="Func13!G6" display="Func13!G6"/>
    <hyperlink ref="C18:C19" location="Func12!G6" display="Func12!G6"/>
    <hyperlink ref="C31:C38" location="Func22!G6" display="Func22!G6"/>
    <hyperlink ref="C38" location="Func30!G6" display="Func30!G6"/>
    <hyperlink ref="C22:C37" location="Func22!G6" display="Func22!G6"/>
    <hyperlink ref="C5:C12" location="Func!G6" display="Func!G6"/>
    <hyperlink ref="C6" location="Func2!G6" display="Func2!G6"/>
    <hyperlink ref="C7" location="Func3!G6" display="Func3!G6"/>
    <hyperlink ref="C8" location="Func4!G6" display="Func4!G6"/>
    <hyperlink ref="C9" location="Func5!G6" display="Func5!G6"/>
    <hyperlink ref="C10" location="Func6!G6" display="Func6!G6"/>
    <hyperlink ref="C11" location="Func7!G6" display="Func7!G6"/>
    <hyperlink ref="C12" location="Func8!G6" display="Func8!G6"/>
    <hyperlink ref="C13" location="Func9!G6" display="Func9!G6"/>
    <hyperlink ref="C22" location="Func14!G6" display="Func14!G6"/>
    <hyperlink ref="C23" location="Func15!G6" display="Func15!G6"/>
    <hyperlink ref="C24" location="Func16!G6" display="Func16!G6"/>
    <hyperlink ref="C25" location="Func17!G6" display="Func17!G6"/>
    <hyperlink ref="C26" location="Func18!G6" display="Func18!G6"/>
    <hyperlink ref="C27" location="Func19!G6" display="Func19!G6"/>
    <hyperlink ref="C28" location="Func20!G6" display="Func20!G6"/>
    <hyperlink ref="C29" location="Func21!G6" display="Func21!G6"/>
    <hyperlink ref="C31" location="Func23!G6" display="Func23!G6"/>
    <hyperlink ref="C32" location="Func24!G6" display="Func24!G6"/>
    <hyperlink ref="C37" location="Func29!G6" display="Func29!G6"/>
    <hyperlink ref="C36" location="Func28!G6" display="Func28!G6"/>
    <hyperlink ref="C35" location="Func27!G6" display="Func27!G6"/>
    <hyperlink ref="C34" location="Func26!G6" display="Func26!G6"/>
    <hyperlink ref="C33" location="Func25!G6" display="Func25!G6"/>
  </hyperlinks>
  <pageMargins left="0.511811024" right="0.511811024" top="0.78740157499999996" bottom="0.78740157499999996" header="0.31496062000000002" footer="0.31496062000000002"/>
  <pageSetup paperSize="9" orientation="portrait" r:id="rId1"/>
  <drawing r:id="rId2"/>
  <legacyDrawing r:id="rId3"/>
  <extLst xmlns:x14="http://schemas.microsoft.com/office/spreadsheetml/2009/9/main">
    <ext uri="{78C0D931-6437-407d-A8EE-F0AAD7539E65}">
      <x14:conditionalFormattings>
        <x14:conditionalFormatting xmlns:xm="http://schemas.microsoft.com/office/excel/2006/main">
          <x14:cfRule type="expression" priority="8" id="{E45A543D-FEEB-4544-978D-C43D576DDD26}">
            <xm:f>'DB Func'!B3=0</xm:f>
            <x14:dxf>
              <font>
                <color theme="0"/>
              </font>
            </x14:dxf>
          </x14:cfRule>
          <xm:sqref>C22:C38 C9</xm:sqref>
        </x14:conditionalFormatting>
        <x14:conditionalFormatting xmlns:xm="http://schemas.microsoft.com/office/excel/2006/main">
          <x14:cfRule type="expression" priority="7" id="{C619E94F-2D7D-4D54-945A-5ECC20398D10}">
            <xm:f>'DB Func'!B15=0</xm:f>
            <x14:dxf>
              <font>
                <color theme="0"/>
              </font>
            </x14:dxf>
          </x14:cfRule>
          <xm:sqref>C20:C21</xm:sqref>
        </x14:conditionalFormatting>
        <x14:conditionalFormatting xmlns:xm="http://schemas.microsoft.com/office/excel/2006/main">
          <x14:cfRule type="expression" priority="6" id="{AD2FD534-923D-4C16-B67C-7D3EB40D88E3}">
            <xm:f>'DB Func'!B14=0</xm:f>
            <x14:dxf>
              <font>
                <color theme="0"/>
              </font>
            </x14:dxf>
          </x14:cfRule>
          <xm:sqref>C18:C19</xm:sqref>
        </x14:conditionalFormatting>
        <x14:conditionalFormatting xmlns:xm="http://schemas.microsoft.com/office/excel/2006/main">
          <x14:cfRule type="expression" priority="5" id="{DBEDF588-3233-494B-9CD4-33FE0ADC5C8C}">
            <xm:f>'DB Func'!B13=0</xm:f>
            <x14:dxf>
              <font>
                <color theme="0"/>
              </font>
            </x14:dxf>
          </x14:cfRule>
          <xm:sqref>C16:C17</xm:sqref>
        </x14:conditionalFormatting>
        <x14:conditionalFormatting xmlns:xm="http://schemas.microsoft.com/office/excel/2006/main">
          <x14:cfRule type="expression" priority="4" id="{AECBD607-BF9F-46C4-A56A-4C15E59711EB}">
            <xm:f>'DB Func'!B3=0</xm:f>
            <x14:dxf>
              <font>
                <color theme="0"/>
              </font>
            </x14:dxf>
          </x14:cfRule>
          <xm:sqref>C5:C8 C10:C15</xm:sqref>
        </x14:conditionalFormatting>
      </x14:conditionalFormattings>
    </ext>
  </extLst>
</worksheet>
</file>

<file path=xl/worksheets/sheet10.xml><?xml version="1.0" encoding="utf-8"?>
<worksheet xmlns="http://schemas.openxmlformats.org/spreadsheetml/2006/main" xmlns:r="http://schemas.openxmlformats.org/officeDocument/2006/relationships">
  <sheetPr codeName="Plan9"/>
  <dimension ref="A1:AY121"/>
  <sheetViews>
    <sheetView showGridLines="0" zoomScale="90" zoomScaleNormal="90" workbookViewId="0">
      <selection activeCell="C7" sqref="C7"/>
    </sheetView>
  </sheetViews>
  <sheetFormatPr defaultRowHeight="15" customHeight="1" zeroHeight="1"/>
  <cols>
    <col min="1" max="1" width="27.7109375" style="1" customWidth="1"/>
    <col min="2" max="2" width="3.85546875" customWidth="1"/>
    <col min="3" max="3" width="38" customWidth="1"/>
    <col min="5" max="5" width="25.28515625" customWidth="1"/>
    <col min="6" max="7" width="20.7109375" customWidth="1"/>
    <col min="8" max="8" width="22" customWidth="1"/>
    <col min="9" max="10" width="20.7109375" customWidth="1"/>
  </cols>
  <sheetData>
    <row r="1" spans="1:51" s="98" customFormat="1" ht="33.950000000000003" customHeight="1">
      <c r="A1" s="187"/>
      <c r="C1" s="102" t="s">
        <v>17</v>
      </c>
    </row>
    <row r="2" spans="1:51" s="98" customFormat="1" ht="21.6" customHeight="1">
      <c r="A2" s="187"/>
    </row>
    <row r="3" spans="1:51" s="98" customFormat="1" ht="21.6" customHeight="1">
      <c r="A3" s="187"/>
    </row>
    <row r="4" spans="1:51" ht="30" customHeight="1">
      <c r="C4" s="30" t="s">
        <v>685</v>
      </c>
    </row>
    <row r="5" spans="1:51" ht="30" customHeight="1">
      <c r="B5" s="2">
        <v>1</v>
      </c>
      <c r="C5" s="71" t="str">
        <f ca="1">B5&amp;". "&amp;'DB Func'!B3</f>
        <v>1. Funcionário 1</v>
      </c>
      <c r="E5" s="511" t="s">
        <v>678</v>
      </c>
      <c r="F5" s="512"/>
      <c r="G5" s="86"/>
      <c r="H5" s="86"/>
      <c r="I5" s="86"/>
      <c r="J5" s="87"/>
    </row>
    <row r="6" spans="1:51" ht="30" customHeight="1">
      <c r="B6" s="2">
        <v>2</v>
      </c>
      <c r="C6" s="71" t="str">
        <f ca="1">B6&amp;". "&amp;'DB Func'!B4</f>
        <v>2. Funcionário 2</v>
      </c>
      <c r="E6" s="523" t="s">
        <v>70</v>
      </c>
      <c r="F6" s="524"/>
      <c r="G6" s="525" t="s">
        <v>601</v>
      </c>
      <c r="H6" s="525"/>
      <c r="I6" s="525"/>
      <c r="J6" s="525"/>
    </row>
    <row r="7" spans="1:51" ht="30" customHeight="1">
      <c r="B7" s="2">
        <v>3</v>
      </c>
      <c r="C7" s="71" t="str">
        <f ca="1">B7&amp;". "&amp;'DB Func'!B5</f>
        <v>3. Funcionário 3</v>
      </c>
      <c r="E7" s="513" t="s">
        <v>71</v>
      </c>
      <c r="F7" s="514"/>
      <c r="G7" s="526"/>
      <c r="H7" s="527"/>
      <c r="I7" s="527"/>
      <c r="J7" s="528"/>
    </row>
    <row r="8" spans="1:51" ht="30" customHeight="1">
      <c r="B8" s="2">
        <v>4</v>
      </c>
      <c r="C8" s="71" t="str">
        <f ca="1">B8&amp;". "&amp;'DB Func'!B6</f>
        <v>4. Funcionário 4</v>
      </c>
      <c r="E8" s="513" t="s">
        <v>72</v>
      </c>
      <c r="F8" s="514"/>
      <c r="G8" s="529"/>
      <c r="H8" s="529"/>
      <c r="I8" s="529"/>
      <c r="J8" s="529"/>
    </row>
    <row r="9" spans="1:51" ht="30" customHeight="1">
      <c r="B9" s="2">
        <v>5</v>
      </c>
      <c r="C9" s="71" t="str">
        <f ca="1">B9&amp;". "&amp;'DB Func'!B7</f>
        <v>5. Funcionário 5</v>
      </c>
      <c r="E9" s="513" t="s">
        <v>73</v>
      </c>
      <c r="F9" s="514"/>
      <c r="G9" s="530"/>
      <c r="H9" s="530"/>
      <c r="I9" s="530"/>
      <c r="J9" s="530"/>
    </row>
    <row r="10" spans="1:51" ht="30" customHeight="1">
      <c r="B10" s="2">
        <v>6</v>
      </c>
      <c r="C10" s="110" t="str">
        <f ca="1">B10&amp;". "&amp;'DB Func'!B8</f>
        <v>6. Funcionário 6</v>
      </c>
      <c r="E10" s="513" t="s">
        <v>74</v>
      </c>
      <c r="F10" s="514"/>
      <c r="G10" s="530"/>
      <c r="H10" s="530"/>
      <c r="I10" s="530"/>
      <c r="J10" s="530"/>
    </row>
    <row r="11" spans="1:51" ht="30" customHeight="1">
      <c r="B11" s="2">
        <v>7</v>
      </c>
      <c r="C11" s="71" t="str">
        <f ca="1">B11&amp;". "&amp;'DB Func'!B9</f>
        <v>7. Funcionário 7</v>
      </c>
      <c r="E11" s="531" t="s">
        <v>75</v>
      </c>
      <c r="F11" s="532"/>
      <c r="G11" s="510"/>
      <c r="H11" s="510"/>
      <c r="I11" s="510"/>
      <c r="J11" s="510"/>
      <c r="K11" s="28"/>
      <c r="L11" s="2" t="str">
        <f>Cargos!AC8</f>
        <v/>
      </c>
      <c r="M11" s="2" t="str">
        <f>Cargos!AD8</f>
        <v/>
      </c>
      <c r="N11" s="2" t="str">
        <f>Cargos!AE8</f>
        <v/>
      </c>
      <c r="O11" s="2" t="str">
        <f>Cargos!AF8</f>
        <v/>
      </c>
      <c r="P11" s="2" t="str">
        <f>Cargos!AG8</f>
        <v/>
      </c>
      <c r="Q11" s="2" t="str">
        <f>Cargos!AH8</f>
        <v/>
      </c>
      <c r="R11" s="2" t="str">
        <f>Cargos!AI8</f>
        <v/>
      </c>
      <c r="S11" s="2" t="str">
        <f>Cargos!AJ8</f>
        <v/>
      </c>
      <c r="T11" s="2" t="str">
        <f>Cargos!AK8</f>
        <v/>
      </c>
      <c r="U11" s="2" t="str">
        <f>Cargos!AL8</f>
        <v/>
      </c>
      <c r="V11" s="2" t="str">
        <f>Cargos!AM8</f>
        <v/>
      </c>
      <c r="W11" s="2" t="str">
        <f>Cargos!AN8</f>
        <v/>
      </c>
      <c r="X11" s="2" t="str">
        <f>Cargos!AO8</f>
        <v/>
      </c>
      <c r="Y11" s="2" t="str">
        <f>Cargos!AP8</f>
        <v/>
      </c>
      <c r="Z11" s="2" t="str">
        <f>Cargos!AQ8</f>
        <v/>
      </c>
      <c r="AA11" s="2" t="str">
        <f>Cargos!AR8</f>
        <v/>
      </c>
      <c r="AB11" s="2" t="str">
        <f>Cargos!AS8</f>
        <v/>
      </c>
      <c r="AC11" s="2" t="str">
        <f>Cargos!AT8</f>
        <v/>
      </c>
      <c r="AD11" s="2" t="str">
        <f>Cargos!AU8</f>
        <v/>
      </c>
      <c r="AE11" s="2" t="str">
        <f>Cargos!AV8</f>
        <v/>
      </c>
      <c r="AF11" s="2" t="str">
        <f>Cargos!AW8</f>
        <v/>
      </c>
      <c r="AG11" s="2" t="str">
        <f>Cargos!AX8</f>
        <v/>
      </c>
      <c r="AH11" s="2" t="str">
        <f>Cargos!AY8</f>
        <v/>
      </c>
      <c r="AI11" s="2" t="str">
        <f>Cargos!AZ8</f>
        <v/>
      </c>
      <c r="AJ11" s="2" t="str">
        <f>Cargos!BA8</f>
        <v/>
      </c>
      <c r="AK11" s="2" t="str">
        <f>Cargos!BB8</f>
        <v/>
      </c>
      <c r="AL11" s="2" t="str">
        <f>Cargos!BC8</f>
        <v/>
      </c>
      <c r="AM11" s="2" t="str">
        <f>Cargos!BD8</f>
        <v/>
      </c>
      <c r="AN11" s="2" t="str">
        <f>Cargos!BE8</f>
        <v/>
      </c>
      <c r="AO11" s="2" t="str">
        <f>Cargos!BF8</f>
        <v/>
      </c>
      <c r="AP11" s="2" t="str">
        <f>Cargos!BG8</f>
        <v/>
      </c>
      <c r="AQ11" s="2" t="str">
        <f>Cargos!BH8</f>
        <v/>
      </c>
      <c r="AR11" s="2" t="str">
        <f>Cargos!BI8</f>
        <v/>
      </c>
      <c r="AS11" s="2" t="str">
        <f>Cargos!BJ8</f>
        <v/>
      </c>
      <c r="AT11" s="2" t="str">
        <f>Cargos!BK8</f>
        <v/>
      </c>
      <c r="AU11" s="2" t="str">
        <f>Cargos!BL8</f>
        <v/>
      </c>
      <c r="AV11" s="2" t="str">
        <f>Cargos!BM8</f>
        <v/>
      </c>
      <c r="AW11" s="2" t="str">
        <f>Cargos!BN8</f>
        <v/>
      </c>
      <c r="AX11" s="2" t="str">
        <f>Cargos!BO8</f>
        <v/>
      </c>
      <c r="AY11" s="2" t="str">
        <f>Cargos!BP8</f>
        <v/>
      </c>
    </row>
    <row r="12" spans="1:51" ht="30" customHeight="1">
      <c r="B12" s="2">
        <v>8</v>
      </c>
      <c r="C12" s="71" t="str">
        <f ca="1">B12&amp;". "&amp;'DB Func'!B10</f>
        <v>8. Funcionário 8</v>
      </c>
      <c r="E12" s="511" t="s">
        <v>76</v>
      </c>
      <c r="F12" s="512"/>
      <c r="G12" s="86"/>
      <c r="H12" s="86"/>
      <c r="I12" s="86"/>
      <c r="J12" s="87"/>
    </row>
    <row r="13" spans="1:51" ht="30" customHeight="1">
      <c r="B13" s="2">
        <v>9</v>
      </c>
      <c r="C13" s="71" t="str">
        <f ca="1">B13&amp;". "&amp;'DB Func'!B11</f>
        <v>9. Funcionário 9</v>
      </c>
      <c r="E13" s="523" t="s">
        <v>515</v>
      </c>
      <c r="F13" s="524"/>
      <c r="G13" s="464">
        <v>8.3333333333333339</v>
      </c>
      <c r="H13" s="523" t="s">
        <v>809</v>
      </c>
      <c r="I13" s="524"/>
      <c r="J13" s="465">
        <f>SUM(K15:K21)</f>
        <v>0</v>
      </c>
    </row>
    <row r="14" spans="1:51" ht="15" customHeight="1">
      <c r="B14" s="540">
        <v>10</v>
      </c>
      <c r="C14" s="521" t="str">
        <f ca="1">B14&amp;". "&amp;'DB Func'!B12</f>
        <v>10. Funcionário 10</v>
      </c>
      <c r="E14" s="522"/>
      <c r="F14" s="522"/>
      <c r="G14" s="69" t="s">
        <v>77</v>
      </c>
      <c r="H14" s="522" t="s">
        <v>78</v>
      </c>
      <c r="I14" s="522"/>
      <c r="J14" s="466" t="s">
        <v>79</v>
      </c>
      <c r="K14" s="401"/>
      <c r="L14" s="401"/>
      <c r="M14" s="401"/>
      <c r="N14" s="401"/>
      <c r="O14" s="401"/>
      <c r="P14" s="401"/>
    </row>
    <row r="15" spans="1:51" ht="15" customHeight="1">
      <c r="B15" s="540"/>
      <c r="C15" s="521"/>
      <c r="E15" s="522" t="s">
        <v>63</v>
      </c>
      <c r="F15" s="522"/>
      <c r="G15" s="64"/>
      <c r="H15" s="65"/>
      <c r="I15" s="65"/>
      <c r="J15" s="467"/>
      <c r="K15" s="470">
        <f>(IF(G15&gt;J15,J15+1,J15)-G15)-(IF(H15&gt;I15,I15+1,I15)-H15)</f>
        <v>0</v>
      </c>
      <c r="L15" s="473">
        <f>IF(K15=0,0,IF(OR(N15&gt;$P$15,N15&lt;$O$15),1,0))</f>
        <v>0</v>
      </c>
      <c r="M15" s="471">
        <f>IF(K15=0,0,IF(OR(G15&gt;=$P$15,G15&lt;$O$15),1,0))</f>
        <v>0</v>
      </c>
      <c r="N15" s="474">
        <f>G15+K15</f>
        <v>0</v>
      </c>
      <c r="O15" s="475">
        <v>0.20833333333333334</v>
      </c>
      <c r="P15" s="476">
        <v>0.91666666666666663</v>
      </c>
    </row>
    <row r="16" spans="1:51" ht="15" customHeight="1">
      <c r="B16" s="540">
        <v>11</v>
      </c>
      <c r="C16" s="521" t="str">
        <f ca="1">B16&amp;". "&amp;'DB Func'!B13</f>
        <v>11. Funcionário 11</v>
      </c>
      <c r="E16" s="522" t="s">
        <v>64</v>
      </c>
      <c r="F16" s="522"/>
      <c r="G16" s="64"/>
      <c r="H16" s="65"/>
      <c r="I16" s="65"/>
      <c r="J16" s="467"/>
      <c r="K16" s="470">
        <f t="shared" ref="K16:K21" si="0">(IF(G16&gt;J16,J16+1,J16)-G16)-(IF(H16&gt;I16,I16+1,I16)-H16)</f>
        <v>0</v>
      </c>
      <c r="L16" s="473">
        <f t="shared" ref="L16:L21" si="1">IF(K16=0,0,IF(OR(N16&gt;$P$15,N16&lt;$O$15),1,0))</f>
        <v>0</v>
      </c>
      <c r="M16" s="471">
        <f t="shared" ref="M16:M21" si="2">IF(K16=0,0,IF(OR(G16&gt;=$P$15,G16&lt;$O$15),1,0))</f>
        <v>0</v>
      </c>
      <c r="N16" s="474">
        <f t="shared" ref="N16:N21" si="3">G16+K16</f>
        <v>0</v>
      </c>
      <c r="O16" s="477"/>
      <c r="P16" s="477"/>
    </row>
    <row r="17" spans="2:18" ht="15" customHeight="1">
      <c r="B17" s="540"/>
      <c r="C17" s="521"/>
      <c r="E17" s="522" t="s">
        <v>65</v>
      </c>
      <c r="F17" s="522"/>
      <c r="G17" s="64"/>
      <c r="H17" s="65"/>
      <c r="I17" s="65"/>
      <c r="J17" s="467"/>
      <c r="K17" s="470">
        <f t="shared" si="0"/>
        <v>0</v>
      </c>
      <c r="L17" s="473">
        <f t="shared" si="1"/>
        <v>0</v>
      </c>
      <c r="M17" s="471">
        <f t="shared" si="2"/>
        <v>0</v>
      </c>
      <c r="N17" s="474">
        <f>G17+K17</f>
        <v>0</v>
      </c>
      <c r="O17" s="477"/>
      <c r="P17" s="471"/>
    </row>
    <row r="18" spans="2:18" ht="15" customHeight="1">
      <c r="B18" s="540">
        <v>12</v>
      </c>
      <c r="C18" s="521" t="str">
        <f ca="1">B18&amp;". "&amp;'DB Func'!B14</f>
        <v>12. Funcionário 12</v>
      </c>
      <c r="E18" s="522" t="s">
        <v>66</v>
      </c>
      <c r="F18" s="522"/>
      <c r="G18" s="64"/>
      <c r="H18" s="65"/>
      <c r="I18" s="65"/>
      <c r="J18" s="467"/>
      <c r="K18" s="470">
        <f t="shared" si="0"/>
        <v>0</v>
      </c>
      <c r="L18" s="473">
        <f t="shared" si="1"/>
        <v>0</v>
      </c>
      <c r="M18" s="471">
        <f t="shared" si="2"/>
        <v>0</v>
      </c>
      <c r="N18" s="474">
        <f t="shared" si="3"/>
        <v>0</v>
      </c>
      <c r="O18" s="471"/>
      <c r="P18" s="471"/>
    </row>
    <row r="19" spans="2:18" ht="15" customHeight="1">
      <c r="B19" s="540"/>
      <c r="C19" s="521"/>
      <c r="E19" s="522" t="s">
        <v>67</v>
      </c>
      <c r="F19" s="522"/>
      <c r="G19" s="64"/>
      <c r="H19" s="65"/>
      <c r="I19" s="65"/>
      <c r="J19" s="467"/>
      <c r="K19" s="470">
        <f t="shared" si="0"/>
        <v>0</v>
      </c>
      <c r="L19" s="473">
        <f t="shared" si="1"/>
        <v>0</v>
      </c>
      <c r="M19" s="471">
        <f t="shared" si="2"/>
        <v>0</v>
      </c>
      <c r="N19" s="474">
        <f t="shared" si="3"/>
        <v>0</v>
      </c>
      <c r="O19" s="471"/>
      <c r="P19" s="471"/>
    </row>
    <row r="20" spans="2:18" ht="15" customHeight="1">
      <c r="B20" s="540">
        <v>13</v>
      </c>
      <c r="C20" s="521" t="str">
        <f ca="1">B20&amp;". "&amp;'DB Func'!B15</f>
        <v>13. Funcionário 13</v>
      </c>
      <c r="E20" s="534" t="s">
        <v>68</v>
      </c>
      <c r="F20" s="534"/>
      <c r="G20" s="64"/>
      <c r="H20" s="64"/>
      <c r="I20" s="64"/>
      <c r="J20" s="468"/>
      <c r="K20" s="470">
        <f t="shared" si="0"/>
        <v>0</v>
      </c>
      <c r="L20" s="473">
        <f t="shared" si="1"/>
        <v>0</v>
      </c>
      <c r="M20" s="471">
        <f t="shared" si="2"/>
        <v>0</v>
      </c>
      <c r="N20" s="474">
        <f t="shared" si="3"/>
        <v>0</v>
      </c>
      <c r="O20" s="471"/>
      <c r="P20" s="471"/>
    </row>
    <row r="21" spans="2:18" ht="15" customHeight="1">
      <c r="B21" s="540"/>
      <c r="C21" s="521"/>
      <c r="E21" s="535" t="s">
        <v>69</v>
      </c>
      <c r="F21" s="535"/>
      <c r="G21" s="88"/>
      <c r="H21" s="88"/>
      <c r="I21" s="88"/>
      <c r="J21" s="469"/>
      <c r="K21" s="470">
        <f t="shared" si="0"/>
        <v>0</v>
      </c>
      <c r="L21" s="473">
        <f t="shared" si="1"/>
        <v>0</v>
      </c>
      <c r="M21" s="471">
        <f t="shared" si="2"/>
        <v>0</v>
      </c>
      <c r="N21" s="474">
        <f t="shared" si="3"/>
        <v>0</v>
      </c>
      <c r="O21" s="471"/>
      <c r="P21" s="471"/>
    </row>
    <row r="22" spans="2:18" ht="30" customHeight="1">
      <c r="B22" s="2">
        <v>14</v>
      </c>
      <c r="C22" s="71" t="str">
        <f ca="1">B22&amp;". "&amp;'DB Func'!B16</f>
        <v>14. Funcionário 14</v>
      </c>
      <c r="E22" s="511" t="s">
        <v>80</v>
      </c>
      <c r="F22" s="512"/>
      <c r="G22" s="86"/>
      <c r="H22" s="86"/>
      <c r="I22" s="86"/>
      <c r="J22" s="86"/>
      <c r="K22" s="478"/>
      <c r="L22" s="471" t="str">
        <f>IF(OR(SUM(L15:L21)&gt;0,SUM(M15:M21)&gt;0),"OK","NÃO")</f>
        <v>NÃO</v>
      </c>
      <c r="M22" s="471"/>
      <c r="N22" s="472"/>
      <c r="O22" s="471"/>
      <c r="P22" s="471"/>
    </row>
    <row r="23" spans="2:18" ht="30" customHeight="1">
      <c r="B23" s="2">
        <v>15</v>
      </c>
      <c r="C23" s="71" t="str">
        <f ca="1">B23&amp;". "&amp;'DB Func'!B17</f>
        <v>15. Funcionário 15</v>
      </c>
      <c r="E23" s="105" t="s">
        <v>81</v>
      </c>
      <c r="F23" s="92"/>
      <c r="G23" s="105" t="s">
        <v>84</v>
      </c>
      <c r="H23" s="93"/>
      <c r="I23" s="105" t="s">
        <v>86</v>
      </c>
      <c r="J23" s="93"/>
    </row>
    <row r="24" spans="2:18" ht="30" customHeight="1">
      <c r="B24" s="2">
        <v>16</v>
      </c>
      <c r="C24" s="71" t="str">
        <f ca="1">B24&amp;". "&amp;'DB Func'!B18</f>
        <v>16. Funcionário 16</v>
      </c>
      <c r="E24" s="85" t="s">
        <v>82</v>
      </c>
      <c r="F24" s="61"/>
      <c r="G24" s="106" t="s">
        <v>85</v>
      </c>
      <c r="H24" s="63"/>
      <c r="I24" s="85" t="s">
        <v>87</v>
      </c>
      <c r="J24" s="63"/>
      <c r="L24" s="2"/>
      <c r="M24" s="2"/>
      <c r="N24" s="2"/>
      <c r="O24" s="2"/>
      <c r="P24" s="2"/>
      <c r="Q24" s="2"/>
      <c r="R24" s="2"/>
    </row>
    <row r="25" spans="2:18" ht="30" customHeight="1">
      <c r="B25" s="2">
        <v>17</v>
      </c>
      <c r="C25" s="71" t="str">
        <f ca="1">B25&amp;". "&amp;'DB Func'!B19</f>
        <v>17. Funcionário 17</v>
      </c>
      <c r="E25" s="107" t="s">
        <v>83</v>
      </c>
      <c r="F25" s="123"/>
      <c r="G25" s="107" t="s">
        <v>88</v>
      </c>
      <c r="H25" s="536"/>
      <c r="I25" s="536"/>
      <c r="J25" s="536"/>
      <c r="L25" s="2"/>
      <c r="M25" s="2"/>
      <c r="N25" s="2"/>
      <c r="O25" s="2"/>
      <c r="P25" s="2"/>
      <c r="Q25" s="2"/>
      <c r="R25" s="2"/>
    </row>
    <row r="26" spans="2:18" ht="30" customHeight="1">
      <c r="B26" s="2">
        <v>18</v>
      </c>
      <c r="C26" s="71" t="str">
        <f ca="1">B26&amp;". "&amp;'DB Func'!B20</f>
        <v>18. Funcionário 18</v>
      </c>
      <c r="E26" s="511" t="s">
        <v>679</v>
      </c>
      <c r="F26" s="512"/>
      <c r="G26" s="86"/>
      <c r="H26" s="86"/>
      <c r="I26" s="86"/>
      <c r="J26" s="87"/>
      <c r="L26" s="2"/>
      <c r="M26" s="2"/>
      <c r="N26" s="2"/>
      <c r="O26" s="2"/>
      <c r="P26" s="2"/>
      <c r="Q26" s="2"/>
      <c r="R26" s="2"/>
    </row>
    <row r="27" spans="2:18" ht="30" customHeight="1">
      <c r="B27" s="2">
        <v>19</v>
      </c>
      <c r="C27" s="71" t="str">
        <f ca="1">B27&amp;". "&amp;'DB Func'!B21</f>
        <v>19. Funcionário 19</v>
      </c>
      <c r="E27" s="105" t="s">
        <v>89</v>
      </c>
      <c r="F27" s="516"/>
      <c r="G27" s="516"/>
      <c r="H27" s="108" t="s">
        <v>90</v>
      </c>
      <c r="I27" s="517"/>
      <c r="J27" s="517"/>
      <c r="L27" s="2"/>
      <c r="M27" s="2"/>
      <c r="N27" s="2"/>
      <c r="O27" s="2"/>
      <c r="P27" s="2"/>
      <c r="Q27" s="2"/>
      <c r="R27" s="2"/>
    </row>
    <row r="28" spans="2:18" ht="30" customHeight="1">
      <c r="B28" s="2">
        <v>20</v>
      </c>
      <c r="C28" s="71" t="str">
        <f ca="1">B28&amp;". "&amp;'DB Func'!B22</f>
        <v>20. Funcionário 20</v>
      </c>
      <c r="E28" s="85" t="s">
        <v>168</v>
      </c>
      <c r="F28" s="518"/>
      <c r="G28" s="518"/>
      <c r="H28" s="85" t="s">
        <v>91</v>
      </c>
      <c r="I28" s="519"/>
      <c r="J28" s="520"/>
      <c r="L28" s="2"/>
      <c r="M28" s="2"/>
      <c r="N28" s="2"/>
      <c r="O28" s="2"/>
      <c r="P28" s="2"/>
      <c r="Q28" s="2"/>
      <c r="R28" s="2"/>
    </row>
    <row r="29" spans="2:18" ht="30" customHeight="1">
      <c r="B29" s="2">
        <v>21</v>
      </c>
      <c r="C29" s="71" t="str">
        <f ca="1">B29&amp;". "&amp;'DB Func'!B23</f>
        <v>21. Funcionário 21</v>
      </c>
      <c r="E29" s="107" t="s">
        <v>93</v>
      </c>
      <c r="F29" s="533"/>
      <c r="G29" s="533"/>
      <c r="H29" s="107" t="s">
        <v>92</v>
      </c>
      <c r="I29" s="533"/>
      <c r="J29" s="533"/>
      <c r="L29" s="2"/>
      <c r="M29" s="2"/>
      <c r="N29" s="2"/>
      <c r="O29" s="2"/>
      <c r="P29" s="2"/>
      <c r="Q29" s="2"/>
      <c r="R29" s="2"/>
    </row>
    <row r="30" spans="2:18" ht="30" customHeight="1">
      <c r="B30" s="2">
        <v>22</v>
      </c>
      <c r="C30" s="71" t="str">
        <f ca="1">B30&amp;". "&amp;'DB Func'!B24</f>
        <v>22. Funcionário 22</v>
      </c>
      <c r="E30" s="511" t="s">
        <v>680</v>
      </c>
      <c r="F30" s="512"/>
      <c r="G30" s="86"/>
      <c r="H30" s="86"/>
      <c r="I30" s="86"/>
      <c r="J30" s="87"/>
      <c r="L30" s="2"/>
      <c r="M30" s="2"/>
      <c r="N30" s="2"/>
      <c r="O30" s="2"/>
      <c r="P30" s="2"/>
      <c r="Q30" s="2"/>
      <c r="R30" s="2"/>
    </row>
    <row r="31" spans="2:18" ht="30" customHeight="1">
      <c r="B31" s="2">
        <v>23</v>
      </c>
      <c r="C31" s="71" t="str">
        <f ca="1">B31&amp;". "&amp;'DB Func'!B25</f>
        <v>23. Funcionário 23</v>
      </c>
      <c r="E31" s="105" t="s">
        <v>94</v>
      </c>
      <c r="F31" s="516"/>
      <c r="G31" s="516"/>
      <c r="H31" s="516"/>
      <c r="I31" s="516"/>
      <c r="J31" s="516"/>
      <c r="L31" s="2"/>
      <c r="M31" s="2"/>
      <c r="N31" s="2"/>
      <c r="O31" s="2"/>
      <c r="P31" s="2"/>
      <c r="Q31" s="2"/>
      <c r="R31" s="2"/>
    </row>
    <row r="32" spans="2:18" ht="30" customHeight="1">
      <c r="B32" s="2">
        <v>24</v>
      </c>
      <c r="C32" s="71" t="str">
        <f ca="1">B32&amp;". "&amp;'DB Func'!B26</f>
        <v>24. Funcionário 24</v>
      </c>
      <c r="E32" s="85" t="s">
        <v>95</v>
      </c>
      <c r="F32" s="518"/>
      <c r="G32" s="518"/>
      <c r="H32" s="518"/>
      <c r="I32" s="518"/>
      <c r="J32" s="518"/>
      <c r="L32" s="2"/>
      <c r="M32" s="2"/>
      <c r="N32" s="2"/>
      <c r="O32" s="2"/>
      <c r="P32" s="2"/>
      <c r="Q32" s="2"/>
      <c r="R32" s="2"/>
    </row>
    <row r="33" spans="2:18" ht="30" customHeight="1">
      <c r="B33" s="2">
        <v>25</v>
      </c>
      <c r="C33" s="71" t="str">
        <f ca="1">B33&amp;". "&amp;'DB Func'!B27</f>
        <v>25. Funcionário 25</v>
      </c>
      <c r="E33" s="107" t="s">
        <v>96</v>
      </c>
      <c r="F33" s="533"/>
      <c r="G33" s="533"/>
      <c r="H33" s="533"/>
      <c r="I33" s="107" t="s">
        <v>681</v>
      </c>
      <c r="J33" s="128"/>
      <c r="L33" s="2"/>
      <c r="M33" s="2" t="s">
        <v>169</v>
      </c>
      <c r="N33" s="2"/>
      <c r="O33" s="2"/>
      <c r="P33" s="2"/>
      <c r="Q33" s="2" t="s">
        <v>181</v>
      </c>
      <c r="R33" s="2"/>
    </row>
    <row r="34" spans="2:18" ht="30" customHeight="1">
      <c r="B34" s="2">
        <v>26</v>
      </c>
      <c r="C34" s="71" t="str">
        <f ca="1">B34&amp;". "&amp;'DB Func'!B28</f>
        <v>26. Funcionário 26</v>
      </c>
      <c r="E34" s="511" t="s">
        <v>97</v>
      </c>
      <c r="F34" s="512"/>
      <c r="G34" s="86"/>
      <c r="H34" s="86"/>
      <c r="I34" s="86"/>
      <c r="J34" s="87"/>
      <c r="L34" s="2"/>
      <c r="M34" s="2" t="s">
        <v>170</v>
      </c>
      <c r="N34" s="2"/>
      <c r="O34" s="2"/>
      <c r="P34" s="2"/>
      <c r="Q34" s="2" t="s">
        <v>182</v>
      </c>
      <c r="R34" s="2"/>
    </row>
    <row r="35" spans="2:18" ht="30" customHeight="1">
      <c r="B35" s="2">
        <v>27</v>
      </c>
      <c r="C35" s="71" t="str">
        <f ca="1">B35&amp;". "&amp;'DB Func'!B29</f>
        <v>27. Funcionário 27</v>
      </c>
      <c r="E35" s="109" t="s">
        <v>98</v>
      </c>
      <c r="F35" s="126"/>
      <c r="G35" s="109" t="s">
        <v>99</v>
      </c>
      <c r="H35" s="127"/>
      <c r="I35" s="109" t="s">
        <v>100</v>
      </c>
      <c r="J35" s="127"/>
      <c r="L35" s="2"/>
      <c r="M35" s="2" t="s">
        <v>171</v>
      </c>
      <c r="N35" s="2"/>
      <c r="O35" s="2"/>
      <c r="P35" s="2"/>
      <c r="Q35" s="2" t="s">
        <v>183</v>
      </c>
      <c r="R35" s="2"/>
    </row>
    <row r="36" spans="2:18" ht="30" customHeight="1">
      <c r="B36" s="2">
        <v>28</v>
      </c>
      <c r="C36" s="71" t="str">
        <f ca="1">B36&amp;". "&amp;'DB Func'!B30</f>
        <v>28. Funcionário 28</v>
      </c>
      <c r="E36" s="511" t="s">
        <v>731</v>
      </c>
      <c r="F36" s="512"/>
      <c r="G36" s="86"/>
      <c r="H36" s="86"/>
      <c r="I36" s="86"/>
      <c r="J36" s="87"/>
      <c r="L36" s="2"/>
      <c r="M36" s="2" t="s">
        <v>172</v>
      </c>
      <c r="N36" s="2"/>
      <c r="O36" s="2"/>
      <c r="P36" s="2"/>
      <c r="Q36" s="2" t="s">
        <v>184</v>
      </c>
      <c r="R36" s="2"/>
    </row>
    <row r="37" spans="2:18" ht="30" customHeight="1">
      <c r="B37" s="2">
        <v>29</v>
      </c>
      <c r="C37" s="71" t="str">
        <f ca="1">B37&amp;". "&amp;'DB Func'!B31</f>
        <v>29. Funcionário 29</v>
      </c>
      <c r="E37" s="523" t="s">
        <v>101</v>
      </c>
      <c r="F37" s="524"/>
      <c r="G37" s="94"/>
      <c r="H37" s="523" t="s">
        <v>730</v>
      </c>
      <c r="I37" s="524"/>
      <c r="J37" s="95"/>
      <c r="L37" s="2"/>
      <c r="M37" s="2" t="s">
        <v>173</v>
      </c>
      <c r="N37" s="2"/>
      <c r="O37" s="2"/>
      <c r="P37" s="2"/>
      <c r="Q37" s="2" t="s">
        <v>185</v>
      </c>
      <c r="R37" s="2"/>
    </row>
    <row r="38" spans="2:18" ht="30" customHeight="1">
      <c r="B38" s="2">
        <v>30</v>
      </c>
      <c r="C38" s="71" t="str">
        <f ca="1">B38&amp;". "&amp;'DB Func'!B32</f>
        <v>30. Funcionário 30</v>
      </c>
      <c r="E38" s="513" t="s">
        <v>102</v>
      </c>
      <c r="F38" s="514"/>
      <c r="G38" s="76"/>
      <c r="H38" s="513" t="s">
        <v>104</v>
      </c>
      <c r="I38" s="514"/>
      <c r="J38" s="76"/>
      <c r="L38" s="2"/>
      <c r="M38" s="2" t="s">
        <v>174</v>
      </c>
      <c r="N38" s="2"/>
      <c r="O38" s="2"/>
      <c r="P38" s="2"/>
      <c r="Q38" s="2" t="s">
        <v>186</v>
      </c>
      <c r="R38" s="2"/>
    </row>
    <row r="39" spans="2:18" ht="30" customHeight="1">
      <c r="C39" s="11"/>
      <c r="E39" s="513" t="s">
        <v>103</v>
      </c>
      <c r="F39" s="514"/>
      <c r="G39" s="63"/>
      <c r="H39" s="106" t="s">
        <v>688</v>
      </c>
      <c r="I39" s="73"/>
      <c r="J39" s="72"/>
      <c r="L39" s="2"/>
      <c r="M39" s="2" t="s">
        <v>179</v>
      </c>
      <c r="N39" s="2"/>
      <c r="O39" s="2"/>
      <c r="P39" s="2"/>
      <c r="Q39" s="2" t="s">
        <v>187</v>
      </c>
      <c r="R39" s="2"/>
    </row>
    <row r="40" spans="2:18" ht="30" hidden="1" customHeight="1">
      <c r="C40" s="11"/>
      <c r="E40" s="541" t="s">
        <v>745</v>
      </c>
      <c r="F40" s="541"/>
      <c r="G40" s="541"/>
      <c r="H40" s="541"/>
      <c r="I40" s="541"/>
      <c r="J40" s="541"/>
      <c r="L40" s="2"/>
      <c r="M40" s="2" t="s">
        <v>180</v>
      </c>
      <c r="N40" s="2"/>
      <c r="O40" s="2"/>
      <c r="P40" s="2"/>
      <c r="Q40" s="2" t="s">
        <v>188</v>
      </c>
      <c r="R40" s="2"/>
    </row>
    <row r="41" spans="2:18" ht="30" hidden="1" customHeight="1">
      <c r="C41" s="11"/>
      <c r="E41" s="513" t="s">
        <v>106</v>
      </c>
      <c r="F41" s="514"/>
      <c r="G41" s="62"/>
      <c r="H41" s="513" t="s">
        <v>112</v>
      </c>
      <c r="I41" s="514"/>
      <c r="J41" s="62"/>
      <c r="L41" s="2"/>
      <c r="M41" s="2" t="s">
        <v>175</v>
      </c>
      <c r="N41" s="2"/>
      <c r="O41" s="2"/>
      <c r="P41" s="2"/>
      <c r="Q41" s="2"/>
      <c r="R41" s="2"/>
    </row>
    <row r="42" spans="2:18" ht="30" hidden="1" customHeight="1">
      <c r="C42" s="11"/>
      <c r="E42" s="513" t="s">
        <v>107</v>
      </c>
      <c r="F42" s="514"/>
      <c r="G42" s="62"/>
      <c r="H42" s="513" t="s">
        <v>113</v>
      </c>
      <c r="I42" s="514"/>
      <c r="J42" s="62"/>
      <c r="L42" s="2"/>
      <c r="M42" s="2" t="s">
        <v>176</v>
      </c>
      <c r="N42" s="2"/>
      <c r="O42" s="2"/>
      <c r="P42" s="2"/>
      <c r="Q42" s="2"/>
      <c r="R42" s="2"/>
    </row>
    <row r="43" spans="2:18" ht="30" hidden="1" customHeight="1">
      <c r="C43" s="11"/>
      <c r="E43" s="513" t="s">
        <v>108</v>
      </c>
      <c r="F43" s="514"/>
      <c r="G43" s="62"/>
      <c r="H43" s="513" t="s">
        <v>114</v>
      </c>
      <c r="I43" s="514"/>
      <c r="J43" s="62"/>
      <c r="L43" s="2"/>
      <c r="M43" s="2" t="s">
        <v>178</v>
      </c>
      <c r="N43" s="2"/>
      <c r="O43" s="2"/>
      <c r="P43" s="2"/>
      <c r="Q43" s="2"/>
      <c r="R43" s="2"/>
    </row>
    <row r="44" spans="2:18" ht="30" hidden="1" customHeight="1">
      <c r="C44" s="11"/>
      <c r="E44" s="513" t="s">
        <v>109</v>
      </c>
      <c r="F44" s="514"/>
      <c r="G44" s="62"/>
      <c r="H44" s="513" t="s">
        <v>115</v>
      </c>
      <c r="I44" s="514"/>
      <c r="J44" s="62"/>
      <c r="L44" s="2"/>
      <c r="M44" s="2" t="s">
        <v>177</v>
      </c>
      <c r="N44" s="2"/>
      <c r="O44" s="2"/>
      <c r="P44" s="2"/>
      <c r="Q44" s="2"/>
      <c r="R44" s="2"/>
    </row>
    <row r="45" spans="2:18" ht="30" hidden="1" customHeight="1">
      <c r="C45" s="11"/>
      <c r="E45" s="513" t="s">
        <v>110</v>
      </c>
      <c r="F45" s="514"/>
      <c r="G45" s="62"/>
      <c r="H45" s="513" t="s">
        <v>116</v>
      </c>
      <c r="I45" s="514"/>
      <c r="J45" s="62"/>
      <c r="L45" s="2"/>
      <c r="M45" s="2"/>
      <c r="N45" s="2"/>
      <c r="O45" s="2"/>
      <c r="P45" s="2"/>
      <c r="Q45" s="2"/>
      <c r="R45" s="2"/>
    </row>
    <row r="46" spans="2:18" ht="30" hidden="1" customHeight="1">
      <c r="C46" s="11"/>
      <c r="E46" s="513" t="s">
        <v>111</v>
      </c>
      <c r="F46" s="514"/>
      <c r="G46" s="62"/>
      <c r="H46" s="513" t="s">
        <v>117</v>
      </c>
      <c r="I46" s="514"/>
      <c r="J46" s="62"/>
      <c r="L46" s="2"/>
      <c r="M46" s="2"/>
      <c r="N46" s="2"/>
      <c r="O46" s="2"/>
      <c r="P46" s="2"/>
      <c r="Q46" s="2"/>
      <c r="R46" s="2"/>
    </row>
    <row r="47" spans="2:18" ht="30" customHeight="1">
      <c r="C47" s="11"/>
      <c r="E47" s="515" t="s">
        <v>118</v>
      </c>
      <c r="F47" s="515"/>
      <c r="G47" s="515"/>
      <c r="H47" s="515"/>
      <c r="I47" s="515"/>
      <c r="J47" s="515"/>
      <c r="L47" s="2"/>
      <c r="M47" s="2"/>
      <c r="N47" s="2"/>
      <c r="O47" s="2"/>
      <c r="P47" s="2"/>
      <c r="Q47" s="2"/>
      <c r="R47" s="2"/>
    </row>
    <row r="48" spans="2:18" ht="30" customHeight="1">
      <c r="C48" s="11"/>
      <c r="E48" s="513" t="s">
        <v>106</v>
      </c>
      <c r="F48" s="514"/>
      <c r="G48" s="62"/>
      <c r="H48" s="513" t="s">
        <v>112</v>
      </c>
      <c r="I48" s="514"/>
      <c r="J48" s="62"/>
      <c r="L48" s="2"/>
      <c r="M48" s="2"/>
      <c r="N48" s="2"/>
      <c r="O48" s="2"/>
      <c r="P48" s="2"/>
      <c r="Q48" s="2"/>
      <c r="R48" s="2"/>
    </row>
    <row r="49" spans="3:18" ht="30" customHeight="1">
      <c r="C49" s="11"/>
      <c r="E49" s="513" t="s">
        <v>107</v>
      </c>
      <c r="F49" s="514"/>
      <c r="G49" s="62"/>
      <c r="H49" s="513" t="s">
        <v>113</v>
      </c>
      <c r="I49" s="514"/>
      <c r="J49" s="62"/>
      <c r="L49" s="2"/>
      <c r="M49" s="2"/>
      <c r="N49" s="2"/>
      <c r="O49" s="2"/>
      <c r="P49" s="2"/>
      <c r="Q49" s="2"/>
      <c r="R49" s="2"/>
    </row>
    <row r="50" spans="3:18" ht="30" customHeight="1">
      <c r="C50" s="11"/>
      <c r="E50" s="513" t="s">
        <v>108</v>
      </c>
      <c r="F50" s="514"/>
      <c r="G50" s="62"/>
      <c r="H50" s="513" t="s">
        <v>114</v>
      </c>
      <c r="I50" s="514"/>
      <c r="J50" s="62"/>
      <c r="L50" s="2"/>
      <c r="M50" s="2"/>
      <c r="N50" s="2"/>
      <c r="O50" s="2"/>
      <c r="P50" s="2"/>
      <c r="Q50" s="2"/>
      <c r="R50" s="2"/>
    </row>
    <row r="51" spans="3:18" ht="30" customHeight="1">
      <c r="C51" s="11"/>
      <c r="E51" s="513" t="s">
        <v>109</v>
      </c>
      <c r="F51" s="514"/>
      <c r="G51" s="62"/>
      <c r="H51" s="513" t="s">
        <v>115</v>
      </c>
      <c r="I51" s="514"/>
      <c r="J51" s="62"/>
      <c r="L51" s="2"/>
      <c r="M51" s="2"/>
      <c r="N51" s="2"/>
      <c r="O51" s="2"/>
      <c r="P51" s="2"/>
      <c r="Q51" s="2"/>
      <c r="R51" s="2"/>
    </row>
    <row r="52" spans="3:18" ht="30" customHeight="1">
      <c r="C52" s="11"/>
      <c r="E52" s="513" t="s">
        <v>110</v>
      </c>
      <c r="F52" s="514"/>
      <c r="G52" s="62"/>
      <c r="H52" s="513" t="s">
        <v>116</v>
      </c>
      <c r="I52" s="514"/>
      <c r="J52" s="62"/>
      <c r="L52" s="2"/>
      <c r="M52" s="2"/>
      <c r="N52" s="2"/>
      <c r="O52" s="2"/>
      <c r="P52" s="2"/>
      <c r="Q52" s="2"/>
      <c r="R52" s="2"/>
    </row>
    <row r="53" spans="3:18" ht="30" customHeight="1">
      <c r="C53" s="11"/>
      <c r="E53" s="513" t="s">
        <v>111</v>
      </c>
      <c r="F53" s="514"/>
      <c r="G53" s="62"/>
      <c r="H53" s="513" t="s">
        <v>117</v>
      </c>
      <c r="I53" s="514"/>
      <c r="J53" s="62"/>
      <c r="L53" s="2"/>
      <c r="M53" s="2"/>
      <c r="N53" s="2"/>
      <c r="O53" s="2"/>
      <c r="P53" s="2"/>
      <c r="Q53" s="2"/>
      <c r="R53" s="2"/>
    </row>
    <row r="54" spans="3:18" ht="30" customHeight="1">
      <c r="C54" s="11"/>
      <c r="E54" s="542" t="s">
        <v>119</v>
      </c>
      <c r="F54" s="542"/>
      <c r="G54" s="542"/>
      <c r="H54" s="543">
        <f>SUM(G48:G53,J48:J53)+SUM(G48:G53,J48:J53)*G38+SUM(G48:G53,J48:J53)*J38</f>
        <v>0</v>
      </c>
      <c r="I54" s="543"/>
      <c r="J54" s="543"/>
      <c r="L54" s="2"/>
      <c r="M54" s="2"/>
      <c r="N54" s="2"/>
      <c r="O54" s="2"/>
      <c r="P54" s="2"/>
      <c r="Q54" s="2"/>
      <c r="R54" s="2"/>
    </row>
    <row r="55" spans="3:18" ht="30" hidden="1" customHeight="1">
      <c r="C55" s="11"/>
      <c r="E55" s="511" t="s">
        <v>524</v>
      </c>
      <c r="F55" s="512"/>
      <c r="G55" s="512"/>
      <c r="H55" s="86"/>
      <c r="I55" s="86"/>
      <c r="J55" s="87"/>
      <c r="L55" s="2"/>
      <c r="M55" s="2"/>
      <c r="N55" s="2"/>
      <c r="O55" s="2"/>
      <c r="P55" s="2"/>
      <c r="Q55" s="2"/>
      <c r="R55" s="2"/>
    </row>
    <row r="56" spans="3:18" ht="30" hidden="1" customHeight="1">
      <c r="C56" s="11"/>
      <c r="E56" s="96" t="s">
        <v>120</v>
      </c>
      <c r="F56" s="96" t="s">
        <v>533</v>
      </c>
      <c r="G56" s="96" t="s">
        <v>121</v>
      </c>
      <c r="H56" s="96" t="s">
        <v>519</v>
      </c>
      <c r="I56" s="96" t="s">
        <v>520</v>
      </c>
      <c r="J56" s="96" t="s">
        <v>521</v>
      </c>
      <c r="L56" s="2"/>
      <c r="M56" s="2"/>
      <c r="N56" s="2"/>
      <c r="O56" s="2"/>
      <c r="P56" s="2"/>
      <c r="Q56" s="2"/>
      <c r="R56" s="2"/>
    </row>
    <row r="57" spans="3:18" ht="30" hidden="1" customHeight="1">
      <c r="C57" s="11"/>
      <c r="E57" s="85" t="str">
        <f>Benef!C6</f>
        <v>-</v>
      </c>
      <c r="F57" s="66"/>
      <c r="G57" s="67"/>
      <c r="H57" s="68"/>
      <c r="I57" s="67"/>
      <c r="J57" s="104">
        <f>IF(G57="Percentual",H57*AVERAGE($G$48:$G$53,$J$48:$J$53),IF(G57="Valor Fixo",I57,0))</f>
        <v>0</v>
      </c>
      <c r="L57" s="2"/>
      <c r="M57" s="2"/>
      <c r="N57" s="2"/>
      <c r="O57" s="2"/>
      <c r="P57" s="2"/>
      <c r="Q57" s="2"/>
      <c r="R57" s="2"/>
    </row>
    <row r="58" spans="3:18" ht="30" hidden="1" customHeight="1">
      <c r="C58" s="11"/>
      <c r="E58" s="85" t="str">
        <f>Benef!C7</f>
        <v>-</v>
      </c>
      <c r="F58" s="66"/>
      <c r="G58" s="67"/>
      <c r="H58" s="68"/>
      <c r="I58" s="67"/>
      <c r="J58" s="104">
        <f t="shared" ref="J58:J66" si="4">IF(G58="Percentual",H58*AVERAGE($G$48:$G$53,$J$48:$J$53),IF(G58="Valor Fixo",I58,0))</f>
        <v>0</v>
      </c>
      <c r="L58" s="2"/>
      <c r="M58" s="2"/>
      <c r="N58" s="2"/>
      <c r="O58" s="2"/>
      <c r="P58" s="2"/>
      <c r="Q58" s="2"/>
      <c r="R58" s="2"/>
    </row>
    <row r="59" spans="3:18" ht="30" hidden="1" customHeight="1">
      <c r="C59" s="11"/>
      <c r="E59" s="85" t="str">
        <f>Benef!C8</f>
        <v>-</v>
      </c>
      <c r="F59" s="66"/>
      <c r="G59" s="67"/>
      <c r="H59" s="68"/>
      <c r="I59" s="67"/>
      <c r="J59" s="104">
        <f t="shared" si="4"/>
        <v>0</v>
      </c>
      <c r="L59" s="2"/>
      <c r="M59" s="2"/>
      <c r="N59" s="2"/>
      <c r="O59" s="2"/>
      <c r="P59" s="2"/>
      <c r="Q59" s="2"/>
      <c r="R59" s="2"/>
    </row>
    <row r="60" spans="3:18" ht="30" hidden="1" customHeight="1">
      <c r="C60" s="11"/>
      <c r="E60" s="85" t="str">
        <f>Benef!C9</f>
        <v>-</v>
      </c>
      <c r="F60" s="66"/>
      <c r="G60" s="67"/>
      <c r="H60" s="68"/>
      <c r="I60" s="67"/>
      <c r="J60" s="104">
        <f t="shared" si="4"/>
        <v>0</v>
      </c>
      <c r="L60" s="2"/>
      <c r="M60" s="2"/>
      <c r="N60" s="2"/>
      <c r="O60" s="2"/>
      <c r="P60" s="2"/>
      <c r="Q60" s="2"/>
      <c r="R60" s="2"/>
    </row>
    <row r="61" spans="3:18" ht="30" hidden="1" customHeight="1">
      <c r="C61" s="11"/>
      <c r="E61" s="85" t="str">
        <f>Benef!C10</f>
        <v>-</v>
      </c>
      <c r="F61" s="66"/>
      <c r="G61" s="67"/>
      <c r="H61" s="68"/>
      <c r="I61" s="67"/>
      <c r="J61" s="104">
        <f t="shared" si="4"/>
        <v>0</v>
      </c>
      <c r="L61" s="2"/>
      <c r="M61" s="2"/>
      <c r="N61" s="2"/>
      <c r="O61" s="2"/>
      <c r="P61" s="2"/>
      <c r="Q61" s="2"/>
      <c r="R61" s="2"/>
    </row>
    <row r="62" spans="3:18" ht="30" hidden="1" customHeight="1">
      <c r="C62" s="11"/>
      <c r="E62" s="85" t="str">
        <f>Benef!C11</f>
        <v>-</v>
      </c>
      <c r="F62" s="66"/>
      <c r="G62" s="67"/>
      <c r="H62" s="68"/>
      <c r="I62" s="67"/>
      <c r="J62" s="104">
        <f t="shared" si="4"/>
        <v>0</v>
      </c>
      <c r="L62" s="2"/>
      <c r="M62" s="2"/>
      <c r="N62" s="2"/>
      <c r="O62" s="2"/>
      <c r="P62" s="2"/>
      <c r="Q62" s="2"/>
      <c r="R62" s="2"/>
    </row>
    <row r="63" spans="3:18" ht="30" hidden="1" customHeight="1">
      <c r="C63" s="11"/>
      <c r="E63" s="85" t="str">
        <f>Benef!C12</f>
        <v>-</v>
      </c>
      <c r="F63" s="66"/>
      <c r="G63" s="67"/>
      <c r="H63" s="68"/>
      <c r="I63" s="67"/>
      <c r="J63" s="104">
        <f t="shared" si="4"/>
        <v>0</v>
      </c>
      <c r="L63" s="2"/>
      <c r="M63" s="2"/>
      <c r="N63" s="2"/>
      <c r="O63" s="2"/>
      <c r="P63" s="2"/>
      <c r="Q63" s="2"/>
      <c r="R63" s="2"/>
    </row>
    <row r="64" spans="3:18" ht="30" hidden="1" customHeight="1">
      <c r="C64" s="11"/>
      <c r="E64" s="85" t="str">
        <f>Benef!C13</f>
        <v>-</v>
      </c>
      <c r="F64" s="66"/>
      <c r="G64" s="67"/>
      <c r="H64" s="68"/>
      <c r="I64" s="67"/>
      <c r="J64" s="104">
        <f t="shared" si="4"/>
        <v>0</v>
      </c>
      <c r="L64" s="2"/>
      <c r="M64" s="2"/>
      <c r="N64" s="2"/>
      <c r="O64" s="2"/>
      <c r="P64" s="2"/>
      <c r="Q64" s="2"/>
      <c r="R64" s="2"/>
    </row>
    <row r="65" spans="3:18" ht="30" hidden="1" customHeight="1">
      <c r="C65" s="11"/>
      <c r="E65" s="85" t="str">
        <f>Benef!C14</f>
        <v>-</v>
      </c>
      <c r="F65" s="66"/>
      <c r="G65" s="67"/>
      <c r="H65" s="68"/>
      <c r="I65" s="67"/>
      <c r="J65" s="104">
        <f t="shared" si="4"/>
        <v>0</v>
      </c>
      <c r="L65" s="2"/>
      <c r="M65" s="2"/>
      <c r="N65" s="2"/>
      <c r="O65" s="2"/>
      <c r="P65" s="2"/>
      <c r="Q65" s="2"/>
      <c r="R65" s="2"/>
    </row>
    <row r="66" spans="3:18" ht="30" hidden="1" customHeight="1">
      <c r="C66" s="11"/>
      <c r="E66" s="107">
        <f>Benef!C15</f>
        <v>0</v>
      </c>
      <c r="F66" s="89"/>
      <c r="G66" s="90"/>
      <c r="H66" s="91"/>
      <c r="I66" s="90"/>
      <c r="J66" s="111">
        <f t="shared" si="4"/>
        <v>0</v>
      </c>
      <c r="L66" s="2"/>
      <c r="M66" s="2"/>
      <c r="N66" s="2"/>
      <c r="O66" s="2"/>
      <c r="P66" s="2"/>
      <c r="Q66" s="2"/>
      <c r="R66" s="2"/>
    </row>
    <row r="67" spans="3:18" ht="30" customHeight="1">
      <c r="C67" s="11"/>
      <c r="E67" s="511" t="s">
        <v>709</v>
      </c>
      <c r="F67" s="512"/>
      <c r="G67" s="512"/>
      <c r="H67" s="86"/>
      <c r="I67" s="86"/>
      <c r="J67" s="87"/>
      <c r="L67" s="2"/>
      <c r="M67" s="2"/>
      <c r="N67" s="2"/>
      <c r="O67" s="2"/>
      <c r="P67" s="2"/>
      <c r="Q67" s="2"/>
      <c r="R67" s="2"/>
    </row>
    <row r="68" spans="3:18" ht="30" customHeight="1">
      <c r="C68" s="11"/>
      <c r="E68" s="108" t="s">
        <v>708</v>
      </c>
      <c r="F68" s="516"/>
      <c r="G68" s="516"/>
      <c r="H68" s="108" t="s">
        <v>786</v>
      </c>
      <c r="I68" s="516"/>
      <c r="J68" s="516"/>
      <c r="K68" s="26">
        <f>IFERROR(VLOOKUP(AVERAGE(G48:G53,J48:J53),'P Gerais'!D39:G43,3,1)*F68,0)</f>
        <v>0</v>
      </c>
      <c r="L68" s="2"/>
      <c r="M68" s="2"/>
      <c r="N68" s="2"/>
      <c r="O68" s="2"/>
      <c r="P68" s="2"/>
      <c r="Q68" s="2"/>
      <c r="R68" s="2"/>
    </row>
    <row r="69" spans="3:18" ht="30" customHeight="1">
      <c r="C69" s="11"/>
      <c r="E69" s="541" t="s">
        <v>123</v>
      </c>
      <c r="F69" s="541"/>
      <c r="G69" s="541"/>
      <c r="H69" s="541"/>
      <c r="I69" s="541"/>
      <c r="J69" s="541"/>
      <c r="L69" s="2"/>
      <c r="M69" s="2"/>
      <c r="N69" s="2"/>
      <c r="O69" s="2"/>
      <c r="P69" s="2"/>
      <c r="Q69" s="2"/>
      <c r="R69" s="2"/>
    </row>
    <row r="70" spans="3:18" ht="30" customHeight="1">
      <c r="C70" s="11"/>
      <c r="E70" s="85" t="s">
        <v>124</v>
      </c>
      <c r="F70" s="530"/>
      <c r="G70" s="530"/>
      <c r="H70" s="85" t="s">
        <v>144</v>
      </c>
      <c r="I70" s="538"/>
      <c r="J70" s="538"/>
    </row>
    <row r="71" spans="3:18" ht="30" customHeight="1">
      <c r="C71" s="11"/>
      <c r="E71" s="85" t="s">
        <v>125</v>
      </c>
      <c r="F71" s="530"/>
      <c r="G71" s="530"/>
      <c r="H71" s="85" t="s">
        <v>126</v>
      </c>
      <c r="I71" s="539"/>
      <c r="J71" s="539"/>
    </row>
    <row r="72" spans="3:18" ht="8.1" customHeight="1">
      <c r="C72" s="11"/>
      <c r="D72" s="10"/>
      <c r="E72" s="6"/>
      <c r="F72" s="20"/>
      <c r="G72" s="20"/>
      <c r="H72" s="6"/>
      <c r="I72" s="21"/>
      <c r="J72" s="21"/>
      <c r="K72" s="10"/>
    </row>
    <row r="73" spans="3:18" ht="8.1" customHeight="1">
      <c r="C73" s="11"/>
      <c r="D73" s="10"/>
      <c r="E73" s="6"/>
      <c r="F73" s="20"/>
      <c r="G73" s="20"/>
      <c r="H73" s="6"/>
      <c r="I73" s="21"/>
      <c r="J73" s="21"/>
      <c r="K73" s="10"/>
    </row>
    <row r="74" spans="3:18" ht="30" customHeight="1">
      <c r="C74" s="11"/>
      <c r="D74" s="10"/>
      <c r="E74" s="85" t="s">
        <v>127</v>
      </c>
      <c r="F74" s="530"/>
      <c r="G74" s="530"/>
      <c r="H74" s="85" t="s">
        <v>143</v>
      </c>
      <c r="I74" s="538"/>
      <c r="J74" s="538"/>
      <c r="K74" s="10"/>
    </row>
    <row r="75" spans="3:18" ht="30" customHeight="1">
      <c r="C75" s="11"/>
      <c r="D75" s="10"/>
      <c r="E75" s="85" t="s">
        <v>128</v>
      </c>
      <c r="F75" s="530"/>
      <c r="G75" s="530"/>
      <c r="H75" s="85" t="s">
        <v>129</v>
      </c>
      <c r="I75" s="539"/>
      <c r="J75" s="539"/>
      <c r="K75" s="10"/>
    </row>
    <row r="76" spans="3:18" ht="8.1" customHeight="1">
      <c r="C76" s="11"/>
      <c r="D76" s="10"/>
      <c r="E76" s="6"/>
      <c r="F76" s="20"/>
      <c r="G76" s="20"/>
      <c r="H76" s="6"/>
      <c r="I76" s="21"/>
      <c r="J76" s="21"/>
      <c r="K76" s="10"/>
    </row>
    <row r="77" spans="3:18" ht="30" customHeight="1">
      <c r="C77" s="11"/>
      <c r="D77" s="10"/>
      <c r="E77" s="85" t="s">
        <v>130</v>
      </c>
      <c r="F77" s="530"/>
      <c r="G77" s="530"/>
      <c r="H77" s="85" t="s">
        <v>142</v>
      </c>
      <c r="I77" s="538"/>
      <c r="J77" s="538"/>
      <c r="K77" s="10"/>
    </row>
    <row r="78" spans="3:18" ht="30" customHeight="1">
      <c r="C78" s="11"/>
      <c r="D78" s="10"/>
      <c r="E78" s="85" t="s">
        <v>131</v>
      </c>
      <c r="F78" s="530"/>
      <c r="G78" s="530"/>
      <c r="H78" s="85" t="s">
        <v>132</v>
      </c>
      <c r="I78" s="539"/>
      <c r="J78" s="539"/>
      <c r="K78" s="10"/>
    </row>
    <row r="79" spans="3:18" ht="8.1" customHeight="1">
      <c r="C79" s="11"/>
      <c r="D79" s="10"/>
      <c r="E79" s="6"/>
      <c r="F79" s="20"/>
      <c r="G79" s="20"/>
      <c r="H79" s="6"/>
      <c r="I79" s="21"/>
      <c r="J79" s="21"/>
      <c r="K79" s="10"/>
    </row>
    <row r="80" spans="3:18" ht="30" customHeight="1">
      <c r="C80" s="11"/>
      <c r="D80" s="10"/>
      <c r="E80" s="85" t="s">
        <v>133</v>
      </c>
      <c r="F80" s="530"/>
      <c r="G80" s="530"/>
      <c r="H80" s="85" t="s">
        <v>141</v>
      </c>
      <c r="I80" s="538"/>
      <c r="J80" s="538"/>
      <c r="K80" s="10"/>
    </row>
    <row r="81" spans="3:11" ht="30" customHeight="1">
      <c r="C81" s="11"/>
      <c r="D81" s="10"/>
      <c r="E81" s="85" t="s">
        <v>134</v>
      </c>
      <c r="F81" s="530"/>
      <c r="G81" s="530"/>
      <c r="H81" s="85" t="s">
        <v>135</v>
      </c>
      <c r="I81" s="539"/>
      <c r="J81" s="539"/>
      <c r="K81" s="10"/>
    </row>
    <row r="82" spans="3:11" ht="8.1" customHeight="1">
      <c r="C82" s="11"/>
      <c r="D82" s="10"/>
      <c r="E82" s="6"/>
      <c r="F82" s="20"/>
      <c r="G82" s="20"/>
      <c r="H82" s="6"/>
      <c r="I82" s="21"/>
      <c r="J82" s="21"/>
      <c r="K82" s="10"/>
    </row>
    <row r="83" spans="3:11" ht="30" customHeight="1">
      <c r="C83" s="11"/>
      <c r="E83" s="85" t="s">
        <v>136</v>
      </c>
      <c r="F83" s="530"/>
      <c r="G83" s="530"/>
      <c r="H83" s="85" t="s">
        <v>140</v>
      </c>
      <c r="I83" s="538"/>
      <c r="J83" s="538"/>
    </row>
    <row r="84" spans="3:11" ht="30" customHeight="1">
      <c r="C84" s="11"/>
      <c r="E84" s="85" t="s">
        <v>137</v>
      </c>
      <c r="F84" s="530"/>
      <c r="G84" s="530"/>
      <c r="H84" s="85" t="s">
        <v>138</v>
      </c>
      <c r="I84" s="539"/>
      <c r="J84" s="539"/>
    </row>
    <row r="85" spans="3:11" ht="8.1" customHeight="1">
      <c r="C85" s="11"/>
      <c r="D85" s="10"/>
      <c r="E85" s="6"/>
      <c r="F85" s="20"/>
      <c r="G85" s="20"/>
      <c r="H85" s="6"/>
      <c r="I85" s="21"/>
      <c r="J85" s="21"/>
      <c r="K85" s="10"/>
    </row>
    <row r="86" spans="3:11" ht="30" customHeight="1">
      <c r="C86" s="11"/>
      <c r="E86" s="85" t="s">
        <v>710</v>
      </c>
      <c r="F86" s="530"/>
      <c r="G86" s="530"/>
      <c r="H86" s="85" t="s">
        <v>711</v>
      </c>
      <c r="I86" s="538"/>
      <c r="J86" s="538"/>
    </row>
    <row r="87" spans="3:11" ht="30" customHeight="1">
      <c r="C87" s="11"/>
      <c r="E87" s="85" t="s">
        <v>712</v>
      </c>
      <c r="F87" s="530"/>
      <c r="G87" s="530"/>
      <c r="H87" s="85" t="s">
        <v>713</v>
      </c>
      <c r="I87" s="539"/>
      <c r="J87" s="539"/>
    </row>
    <row r="88" spans="3:11" ht="8.1" customHeight="1">
      <c r="C88" s="11"/>
      <c r="E88" s="6"/>
      <c r="F88" s="20"/>
      <c r="G88" s="20"/>
      <c r="H88" s="6"/>
      <c r="I88" s="21"/>
      <c r="J88" s="21"/>
    </row>
    <row r="89" spans="3:11" ht="30" customHeight="1">
      <c r="C89" s="11"/>
      <c r="E89" s="85" t="s">
        <v>714</v>
      </c>
      <c r="F89" s="530"/>
      <c r="G89" s="530"/>
      <c r="H89" s="85" t="s">
        <v>715</v>
      </c>
      <c r="I89" s="538"/>
      <c r="J89" s="538"/>
    </row>
    <row r="90" spans="3:11" ht="30" customHeight="1">
      <c r="C90" s="11"/>
      <c r="E90" s="85" t="s">
        <v>716</v>
      </c>
      <c r="F90" s="530"/>
      <c r="G90" s="530"/>
      <c r="H90" s="85" t="s">
        <v>717</v>
      </c>
      <c r="I90" s="539"/>
      <c r="J90" s="539"/>
    </row>
    <row r="91" spans="3:11" ht="8.1" customHeight="1">
      <c r="C91" s="11"/>
      <c r="E91" s="6"/>
      <c r="F91" s="20"/>
      <c r="G91" s="20"/>
      <c r="H91" s="6"/>
      <c r="I91" s="21"/>
      <c r="J91" s="21"/>
    </row>
    <row r="92" spans="3:11" ht="30" customHeight="1">
      <c r="C92" s="11"/>
      <c r="E92" s="85" t="s">
        <v>718</v>
      </c>
      <c r="F92" s="530"/>
      <c r="G92" s="530"/>
      <c r="H92" s="85" t="s">
        <v>719</v>
      </c>
      <c r="I92" s="538"/>
      <c r="J92" s="538"/>
    </row>
    <row r="93" spans="3:11" ht="30" customHeight="1">
      <c r="C93" s="11"/>
      <c r="E93" s="85" t="s">
        <v>720</v>
      </c>
      <c r="F93" s="530"/>
      <c r="G93" s="530"/>
      <c r="H93" s="85" t="s">
        <v>721</v>
      </c>
      <c r="I93" s="539"/>
      <c r="J93" s="539"/>
    </row>
    <row r="94" spans="3:11" ht="8.1" customHeight="1">
      <c r="C94" s="11"/>
      <c r="D94" s="10"/>
      <c r="E94" s="6"/>
      <c r="F94" s="20"/>
      <c r="G94" s="20"/>
      <c r="H94" s="6"/>
      <c r="I94" s="21"/>
      <c r="J94" s="21"/>
      <c r="K94" s="10"/>
    </row>
    <row r="95" spans="3:11" ht="30" customHeight="1">
      <c r="C95" s="11"/>
      <c r="E95" s="85" t="s">
        <v>722</v>
      </c>
      <c r="F95" s="530"/>
      <c r="G95" s="530"/>
      <c r="H95" s="85" t="s">
        <v>723</v>
      </c>
      <c r="I95" s="538"/>
      <c r="J95" s="538"/>
    </row>
    <row r="96" spans="3:11" ht="30" customHeight="1">
      <c r="C96" s="11"/>
      <c r="E96" s="85" t="s">
        <v>724</v>
      </c>
      <c r="F96" s="530"/>
      <c r="G96" s="530"/>
      <c r="H96" s="85" t="s">
        <v>725</v>
      </c>
      <c r="I96" s="539"/>
      <c r="J96" s="539"/>
    </row>
    <row r="97" spans="3:11" ht="8.1" customHeight="1">
      <c r="C97" s="11"/>
      <c r="D97" s="10"/>
      <c r="E97" s="6"/>
      <c r="F97" s="20"/>
      <c r="G97" s="20"/>
      <c r="H97" s="6"/>
      <c r="I97" s="21"/>
      <c r="J97" s="21"/>
      <c r="K97" s="10"/>
    </row>
    <row r="98" spans="3:11" ht="30" customHeight="1">
      <c r="C98" s="11"/>
      <c r="E98" s="85" t="s">
        <v>726</v>
      </c>
      <c r="F98" s="530"/>
      <c r="G98" s="530"/>
      <c r="H98" s="85" t="s">
        <v>727</v>
      </c>
      <c r="I98" s="538"/>
      <c r="J98" s="538"/>
    </row>
    <row r="99" spans="3:11" ht="30" customHeight="1">
      <c r="C99" s="11"/>
      <c r="E99" s="85" t="s">
        <v>728</v>
      </c>
      <c r="F99" s="530"/>
      <c r="G99" s="530"/>
      <c r="H99" s="85" t="s">
        <v>729</v>
      </c>
      <c r="I99" s="539"/>
      <c r="J99" s="539"/>
    </row>
    <row r="100" spans="3:11" ht="30" customHeight="1">
      <c r="C100" s="11"/>
      <c r="E100" s="541" t="s">
        <v>139</v>
      </c>
      <c r="F100" s="541"/>
      <c r="G100" s="541"/>
      <c r="H100" s="541"/>
      <c r="I100" s="541"/>
      <c r="J100" s="541"/>
    </row>
    <row r="101" spans="3:11" ht="121.5" customHeight="1">
      <c r="C101" s="11"/>
      <c r="E101" s="537"/>
      <c r="F101" s="537"/>
      <c r="G101" s="537"/>
      <c r="H101" s="537"/>
      <c r="I101" s="537"/>
      <c r="J101" s="537"/>
    </row>
    <row r="102" spans="3:11" ht="30" customHeight="1"/>
    <row r="103" spans="3:11" ht="30" customHeight="1"/>
    <row r="104" spans="3:11" ht="30" customHeight="1"/>
    <row r="105" spans="3:11" ht="30" customHeight="1"/>
    <row r="106" spans="3:11" ht="30" customHeight="1"/>
    <row r="107" spans="3:11" ht="30" customHeight="1"/>
    <row r="108" spans="3:11" ht="30" customHeight="1"/>
    <row r="109" spans="3:11" ht="30" customHeight="1"/>
    <row r="110" spans="3:11"/>
    <row r="111" spans="3:11"/>
    <row r="112" spans="3:11"/>
    <row r="113"/>
    <row r="114"/>
    <row r="115"/>
    <row r="116"/>
    <row r="117"/>
    <row r="118"/>
    <row r="119"/>
    <row r="120"/>
    <row r="121" ht="15" customHeight="1"/>
  </sheetData>
  <sheetProtection selectLockedCells="1"/>
  <mergeCells count="128">
    <mergeCell ref="H13:I13"/>
    <mergeCell ref="E100:J100"/>
    <mergeCell ref="F70:G70"/>
    <mergeCell ref="I70:J70"/>
    <mergeCell ref="F71:G71"/>
    <mergeCell ref="E49:F49"/>
    <mergeCell ref="H49:I49"/>
    <mergeCell ref="E50:F50"/>
    <mergeCell ref="H50:I50"/>
    <mergeCell ref="F83:G83"/>
    <mergeCell ref="I83:J83"/>
    <mergeCell ref="F68:G68"/>
    <mergeCell ref="I68:J68"/>
    <mergeCell ref="E69:J69"/>
    <mergeCell ref="E54:G54"/>
    <mergeCell ref="H54:J54"/>
    <mergeCell ref="I92:J92"/>
    <mergeCell ref="F93:G93"/>
    <mergeCell ref="I93:J93"/>
    <mergeCell ref="I81:J81"/>
    <mergeCell ref="F74:G74"/>
    <mergeCell ref="I74:J74"/>
    <mergeCell ref="F75:G75"/>
    <mergeCell ref="E43:F43"/>
    <mergeCell ref="B14:B15"/>
    <mergeCell ref="B16:B17"/>
    <mergeCell ref="B18:B19"/>
    <mergeCell ref="B20:B21"/>
    <mergeCell ref="F99:G99"/>
    <mergeCell ref="I99:J99"/>
    <mergeCell ref="I75:J75"/>
    <mergeCell ref="F77:G77"/>
    <mergeCell ref="I77:J77"/>
    <mergeCell ref="F78:G78"/>
    <mergeCell ref="I78:J78"/>
    <mergeCell ref="I71:J71"/>
    <mergeCell ref="F80:G80"/>
    <mergeCell ref="I80:J80"/>
    <mergeCell ref="F81:G81"/>
    <mergeCell ref="F31:J31"/>
    <mergeCell ref="F32:J32"/>
    <mergeCell ref="F33:H33"/>
    <mergeCell ref="E44:F44"/>
    <mergeCell ref="H44:I44"/>
    <mergeCell ref="E45:F45"/>
    <mergeCell ref="H45:I45"/>
    <mergeCell ref="E40:J40"/>
    <mergeCell ref="E41:F41"/>
    <mergeCell ref="H43:I43"/>
    <mergeCell ref="H37:I37"/>
    <mergeCell ref="E37:F37"/>
    <mergeCell ref="E38:F38"/>
    <mergeCell ref="H38:I38"/>
    <mergeCell ref="E101:J101"/>
    <mergeCell ref="F95:G95"/>
    <mergeCell ref="I95:J95"/>
    <mergeCell ref="F96:G96"/>
    <mergeCell ref="I96:J96"/>
    <mergeCell ref="F98:G98"/>
    <mergeCell ref="I98:J98"/>
    <mergeCell ref="F84:G84"/>
    <mergeCell ref="I84:J84"/>
    <mergeCell ref="F86:G86"/>
    <mergeCell ref="I86:J86"/>
    <mergeCell ref="F87:G87"/>
    <mergeCell ref="I87:J87"/>
    <mergeCell ref="F89:G89"/>
    <mergeCell ref="I89:J89"/>
    <mergeCell ref="F90:G90"/>
    <mergeCell ref="I90:J90"/>
    <mergeCell ref="F92:G92"/>
    <mergeCell ref="F29:G29"/>
    <mergeCell ref="I29:J29"/>
    <mergeCell ref="C20:C21"/>
    <mergeCell ref="E20:F20"/>
    <mergeCell ref="E21:F21"/>
    <mergeCell ref="H25:J25"/>
    <mergeCell ref="H41:I41"/>
    <mergeCell ref="E42:F42"/>
    <mergeCell ref="H42:I42"/>
    <mergeCell ref="E5:F5"/>
    <mergeCell ref="E12:F12"/>
    <mergeCell ref="C18:C19"/>
    <mergeCell ref="E18:F18"/>
    <mergeCell ref="E19:F19"/>
    <mergeCell ref="C14:C15"/>
    <mergeCell ref="E14:F14"/>
    <mergeCell ref="H14:I14"/>
    <mergeCell ref="E15:F15"/>
    <mergeCell ref="E6:F6"/>
    <mergeCell ref="G6:J6"/>
    <mergeCell ref="E7:F7"/>
    <mergeCell ref="G7:J7"/>
    <mergeCell ref="E8:F8"/>
    <mergeCell ref="G8:J8"/>
    <mergeCell ref="C16:C17"/>
    <mergeCell ref="E16:F16"/>
    <mergeCell ref="E17:F17"/>
    <mergeCell ref="E13:F13"/>
    <mergeCell ref="E9:F9"/>
    <mergeCell ref="G9:J9"/>
    <mergeCell ref="E10:F10"/>
    <mergeCell ref="G10:J10"/>
    <mergeCell ref="E11:F11"/>
    <mergeCell ref="G11:J11"/>
    <mergeCell ref="E30:F30"/>
    <mergeCell ref="E34:F34"/>
    <mergeCell ref="E36:F36"/>
    <mergeCell ref="E55:G55"/>
    <mergeCell ref="E67:G67"/>
    <mergeCell ref="E39:F39"/>
    <mergeCell ref="E46:F46"/>
    <mergeCell ref="H46:I46"/>
    <mergeCell ref="E51:F51"/>
    <mergeCell ref="H51:I51"/>
    <mergeCell ref="E52:F52"/>
    <mergeCell ref="H52:I52"/>
    <mergeCell ref="E53:F53"/>
    <mergeCell ref="H53:I53"/>
    <mergeCell ref="E47:J47"/>
    <mergeCell ref="E48:F48"/>
    <mergeCell ref="H48:I48"/>
    <mergeCell ref="F27:G27"/>
    <mergeCell ref="I27:J27"/>
    <mergeCell ref="E22:F22"/>
    <mergeCell ref="E26:F26"/>
    <mergeCell ref="F28:G28"/>
    <mergeCell ref="I28:J28"/>
  </mergeCells>
  <conditionalFormatting sqref="F29:G29">
    <cfRule type="expression" dxfId="301" priority="29">
      <formula>LEN(F29)=11</formula>
    </cfRule>
    <cfRule type="expression" dxfId="300" priority="30">
      <formula>LEN(F29)=10</formula>
    </cfRule>
  </conditionalFormatting>
  <conditionalFormatting sqref="I29:J29">
    <cfRule type="expression" dxfId="299" priority="27">
      <formula>LEN(I29)=11</formula>
    </cfRule>
    <cfRule type="expression" dxfId="298" priority="28">
      <formula>LEN(I29)=10</formula>
    </cfRule>
  </conditionalFormatting>
  <conditionalFormatting sqref="I57:I66">
    <cfRule type="expression" dxfId="297" priority="19">
      <formula>G57="Sem Desconto"</formula>
    </cfRule>
    <cfRule type="expression" dxfId="296" priority="22">
      <formula>G57="Percentual"</formula>
    </cfRule>
  </conditionalFormatting>
  <conditionalFormatting sqref="H57:H66">
    <cfRule type="expression" dxfId="295" priority="20">
      <formula>G57="Sem Desconto"</formula>
    </cfRule>
    <cfRule type="expression" dxfId="294" priority="21">
      <formula>G57="Valor Fixo"</formula>
    </cfRule>
  </conditionalFormatting>
  <dataValidations count="7">
    <dataValidation type="list" allowBlank="1" showInputMessage="1" showErrorMessage="1" sqref="G39">
      <formula1>"1,2"</formula1>
    </dataValidation>
    <dataValidation type="list" allowBlank="1" showInputMessage="1" showErrorMessage="1" sqref="J33">
      <formula1>$Q$33:$Q$40</formula1>
    </dataValidation>
    <dataValidation type="list" allowBlank="1" showInputMessage="1" showErrorMessage="1" sqref="F33:H33">
      <formula1>$M$33:$M$44</formula1>
    </dataValidation>
    <dataValidation type="list" allowBlank="1" showInputMessage="1" showErrorMessage="1" sqref="G57:G66">
      <formula1>"Valor Fixo,Percentual,Sem Desconto"</formula1>
    </dataValidation>
    <dataValidation type="list" allowBlank="1" showInputMessage="1" showErrorMessage="1" sqref="J39">
      <formula1>"Parcela Única,2 Parcelas"</formula1>
    </dataValidation>
    <dataValidation type="list" allowBlank="1" showInputMessage="1" showErrorMessage="1" sqref="I39">
      <formula1>"Janeiro,Fevereiro,Março,Abril,Maio,Junho,Julho,Agosto,Setmbro,Outubro,Novembro"</formula1>
    </dataValidation>
    <dataValidation type="list" allowBlank="1" showInputMessage="1" showErrorMessage="1" sqref="G11:J11">
      <formula1>$L$11:$AY$11</formula1>
    </dataValidation>
  </dataValidations>
  <hyperlinks>
    <hyperlink ref="C16:C17" location="Func11!G6" display="Func11!G6"/>
    <hyperlink ref="C6:C13" location="Func!G6" display="Func!G6"/>
    <hyperlink ref="C14:C15" location="Func10!G6" display="Func10!G6"/>
    <hyperlink ref="C20:C21" location="Func13!G6" display="Func13!G6"/>
    <hyperlink ref="C18:C19" location="Func12!G6" display="Func12!G6"/>
    <hyperlink ref="C31:C38" location="Func22!G6" display="Func22!G6"/>
    <hyperlink ref="C38" location="Func30!G6" display="Func30!G6"/>
    <hyperlink ref="C22:C37" location="Func22!G6" display="Func22!G6"/>
    <hyperlink ref="C5:C12" location="Func!G6" display="Func!G6"/>
    <hyperlink ref="C6" location="Func2!G6" display="Func2!G6"/>
    <hyperlink ref="C7" location="Func3!G6" display="Func3!G6"/>
    <hyperlink ref="C8" location="Func4!G6" display="Func4!G6"/>
    <hyperlink ref="C9" location="Func5!G6" display="Func5!G6"/>
    <hyperlink ref="C10" location="Func6!G6" display="Func6!G6"/>
    <hyperlink ref="C11" location="Func7!G6" display="Func7!G6"/>
    <hyperlink ref="C12" location="Func8!G6" display="Func8!G6"/>
    <hyperlink ref="C13" location="Func9!G6" display="Func9!G6"/>
    <hyperlink ref="C22" location="Func14!G6" display="Func14!G6"/>
    <hyperlink ref="C23" location="Func15!G6" display="Func15!G6"/>
    <hyperlink ref="C24" location="Func16!G6" display="Func16!G6"/>
    <hyperlink ref="C25" location="Func17!G6" display="Func17!G6"/>
    <hyperlink ref="C26" location="Func18!G6" display="Func18!G6"/>
    <hyperlink ref="C27" location="Func19!G6" display="Func19!G6"/>
    <hyperlink ref="C28" location="Func20!G6" display="Func20!G6"/>
    <hyperlink ref="C29" location="Func21!G6" display="Func21!G6"/>
    <hyperlink ref="C31" location="Func23!G6" display="Func23!G6"/>
    <hyperlink ref="C32" location="Func24!G6" display="Func24!G6"/>
    <hyperlink ref="C37" location="Func29!G6" display="Func29!G6"/>
    <hyperlink ref="C36" location="Func28!G6" display="Func28!G6"/>
    <hyperlink ref="C35" location="Func27!G6" display="Func27!G6"/>
    <hyperlink ref="C34" location="Func26!G6" display="Func26!G6"/>
    <hyperlink ref="C33" location="Func25!G6" display="Func25!G6"/>
  </hyperlinks>
  <pageMargins left="0.511811024" right="0.511811024" top="0.78740157499999996" bottom="0.78740157499999996" header="0.31496062000000002" footer="0.31496062000000002"/>
  <pageSetup paperSize="9" orientation="portrait" r:id="rId1"/>
  <drawing r:id="rId2"/>
  <legacyDrawing r:id="rId3"/>
  <extLst xmlns:x14="http://schemas.microsoft.com/office/spreadsheetml/2009/9/main">
    <ext uri="{78C0D931-6437-407d-A8EE-F0AAD7539E65}">
      <x14:conditionalFormattings>
        <x14:conditionalFormatting xmlns:xm="http://schemas.microsoft.com/office/excel/2006/main">
          <x14:cfRule type="expression" priority="8" id="{8E2AF3CA-4988-48D7-8E4A-17A995CFBB0E}">
            <xm:f>'DB Func'!B4=0</xm:f>
            <x14:dxf>
              <font>
                <color theme="0"/>
              </font>
            </x14:dxf>
          </x14:cfRule>
          <xm:sqref>C22:C38 C10</xm:sqref>
        </x14:conditionalFormatting>
        <x14:conditionalFormatting xmlns:xm="http://schemas.microsoft.com/office/excel/2006/main">
          <x14:cfRule type="expression" priority="7" id="{494E3B3D-7948-4447-8BC2-22187B3D0D77}">
            <xm:f>'DB Func'!B15=0</xm:f>
            <x14:dxf>
              <font>
                <color theme="0"/>
              </font>
            </x14:dxf>
          </x14:cfRule>
          <xm:sqref>C20:C21</xm:sqref>
        </x14:conditionalFormatting>
        <x14:conditionalFormatting xmlns:xm="http://schemas.microsoft.com/office/excel/2006/main">
          <x14:cfRule type="expression" priority="6" id="{BCB141A9-F2D6-42BE-9E43-B68ED41A2141}">
            <xm:f>'DB Func'!B14=0</xm:f>
            <x14:dxf>
              <font>
                <color theme="0"/>
              </font>
            </x14:dxf>
          </x14:cfRule>
          <xm:sqref>C18:C19</xm:sqref>
        </x14:conditionalFormatting>
        <x14:conditionalFormatting xmlns:xm="http://schemas.microsoft.com/office/excel/2006/main">
          <x14:cfRule type="expression" priority="5" id="{92F67417-6FF2-42AD-AC66-BA968B8E0EC8}">
            <xm:f>'DB Func'!B13=0</xm:f>
            <x14:dxf>
              <font>
                <color theme="0"/>
              </font>
            </x14:dxf>
          </x14:cfRule>
          <xm:sqref>C16:C17</xm:sqref>
        </x14:conditionalFormatting>
        <x14:conditionalFormatting xmlns:xm="http://schemas.microsoft.com/office/excel/2006/main">
          <x14:cfRule type="expression" priority="4" id="{FAED25B9-7CFD-40CA-9E2E-86172104E20A}">
            <xm:f>'DB Func'!B3=0</xm:f>
            <x14:dxf>
              <font>
                <color theme="0"/>
              </font>
            </x14:dxf>
          </x14:cfRule>
          <xm:sqref>C5:C9 C11:C15</xm:sqref>
        </x14:conditionalFormatting>
      </x14:conditionalFormattings>
    </ext>
  </extLst>
</worksheet>
</file>

<file path=xl/worksheets/sheet11.xml><?xml version="1.0" encoding="utf-8"?>
<worksheet xmlns="http://schemas.openxmlformats.org/spreadsheetml/2006/main" xmlns:r="http://schemas.openxmlformats.org/officeDocument/2006/relationships">
  <sheetPr codeName="Plan10"/>
  <dimension ref="A1:AY121"/>
  <sheetViews>
    <sheetView showGridLines="0" zoomScale="90" zoomScaleNormal="90" workbookViewId="0">
      <selection activeCell="C8" sqref="C8"/>
    </sheetView>
  </sheetViews>
  <sheetFormatPr defaultRowHeight="15" customHeight="1" zeroHeight="1"/>
  <cols>
    <col min="1" max="1" width="27.7109375" style="1" customWidth="1"/>
    <col min="2" max="2" width="3.85546875" customWidth="1"/>
    <col min="3" max="3" width="38" customWidth="1"/>
    <col min="5" max="5" width="25.28515625" customWidth="1"/>
    <col min="6" max="7" width="20.7109375" customWidth="1"/>
    <col min="8" max="8" width="22" customWidth="1"/>
    <col min="9" max="10" width="20.7109375" customWidth="1"/>
  </cols>
  <sheetData>
    <row r="1" spans="1:51" s="98" customFormat="1" ht="33.950000000000003" customHeight="1">
      <c r="A1" s="187"/>
      <c r="C1" s="102" t="s">
        <v>17</v>
      </c>
    </row>
    <row r="2" spans="1:51" s="98" customFormat="1" ht="21.6" customHeight="1">
      <c r="A2" s="187"/>
    </row>
    <row r="3" spans="1:51" s="98" customFormat="1" ht="21.6" customHeight="1">
      <c r="A3" s="187"/>
    </row>
    <row r="4" spans="1:51" ht="30" customHeight="1">
      <c r="C4" s="30" t="s">
        <v>685</v>
      </c>
    </row>
    <row r="5" spans="1:51" ht="30" customHeight="1">
      <c r="B5" s="2">
        <v>1</v>
      </c>
      <c r="C5" s="71" t="str">
        <f ca="1">B5&amp;". "&amp;'DB Func'!B3</f>
        <v>1. Funcionário 1</v>
      </c>
      <c r="E5" s="511" t="s">
        <v>678</v>
      </c>
      <c r="F5" s="512"/>
      <c r="G5" s="86"/>
      <c r="H5" s="86"/>
      <c r="I5" s="86"/>
      <c r="J5" s="87"/>
    </row>
    <row r="6" spans="1:51" ht="30" customHeight="1">
      <c r="B6" s="2">
        <v>2</v>
      </c>
      <c r="C6" s="71" t="str">
        <f ca="1">B6&amp;". "&amp;'DB Func'!B4</f>
        <v>2. Funcionário 2</v>
      </c>
      <c r="E6" s="523" t="s">
        <v>70</v>
      </c>
      <c r="F6" s="524"/>
      <c r="G6" s="525" t="s">
        <v>600</v>
      </c>
      <c r="H6" s="525"/>
      <c r="I6" s="525"/>
      <c r="J6" s="525"/>
    </row>
    <row r="7" spans="1:51" ht="30" customHeight="1">
      <c r="B7" s="2">
        <v>3</v>
      </c>
      <c r="C7" s="71" t="str">
        <f ca="1">B7&amp;". "&amp;'DB Func'!B5</f>
        <v>3. Funcionário 3</v>
      </c>
      <c r="E7" s="513" t="s">
        <v>71</v>
      </c>
      <c r="F7" s="514"/>
      <c r="G7" s="526"/>
      <c r="H7" s="527"/>
      <c r="I7" s="527"/>
      <c r="J7" s="528"/>
    </row>
    <row r="8" spans="1:51" ht="30" customHeight="1">
      <c r="B8" s="2">
        <v>4</v>
      </c>
      <c r="C8" s="71" t="str">
        <f ca="1">B8&amp;". "&amp;'DB Func'!B6</f>
        <v>4. Funcionário 4</v>
      </c>
      <c r="E8" s="513" t="s">
        <v>72</v>
      </c>
      <c r="F8" s="514"/>
      <c r="G8" s="529"/>
      <c r="H8" s="529"/>
      <c r="I8" s="529"/>
      <c r="J8" s="529"/>
    </row>
    <row r="9" spans="1:51" ht="30" customHeight="1">
      <c r="B9" s="2">
        <v>5</v>
      </c>
      <c r="C9" s="71" t="str">
        <f ca="1">B9&amp;". "&amp;'DB Func'!B7</f>
        <v>5. Funcionário 5</v>
      </c>
      <c r="E9" s="513" t="s">
        <v>73</v>
      </c>
      <c r="F9" s="514"/>
      <c r="G9" s="530"/>
      <c r="H9" s="530"/>
      <c r="I9" s="530"/>
      <c r="J9" s="530"/>
    </row>
    <row r="10" spans="1:51" ht="30" customHeight="1">
      <c r="B10" s="2">
        <v>6</v>
      </c>
      <c r="C10" s="71" t="str">
        <f ca="1">B10&amp;". "&amp;'DB Func'!B8</f>
        <v>6. Funcionário 6</v>
      </c>
      <c r="E10" s="513" t="s">
        <v>74</v>
      </c>
      <c r="F10" s="514"/>
      <c r="G10" s="530"/>
      <c r="H10" s="530"/>
      <c r="I10" s="530"/>
      <c r="J10" s="530"/>
    </row>
    <row r="11" spans="1:51" ht="30" customHeight="1">
      <c r="B11" s="2">
        <v>7</v>
      </c>
      <c r="C11" s="110" t="str">
        <f ca="1">B11&amp;". "&amp;'DB Func'!B9</f>
        <v>7. Funcionário 7</v>
      </c>
      <c r="E11" s="531" t="s">
        <v>75</v>
      </c>
      <c r="F11" s="532"/>
      <c r="G11" s="510"/>
      <c r="H11" s="510"/>
      <c r="I11" s="510"/>
      <c r="J11" s="510"/>
      <c r="K11" s="28"/>
      <c r="L11" s="2" t="str">
        <f>Cargos!AC8</f>
        <v/>
      </c>
      <c r="M11" s="2" t="str">
        <f>Cargos!AD8</f>
        <v/>
      </c>
      <c r="N11" s="2" t="str">
        <f>Cargos!AE8</f>
        <v/>
      </c>
      <c r="O11" s="2" t="str">
        <f>Cargos!AF8</f>
        <v/>
      </c>
      <c r="P11" s="2" t="str">
        <f>Cargos!AG8</f>
        <v/>
      </c>
      <c r="Q11" s="2" t="str">
        <f>Cargos!AH8</f>
        <v/>
      </c>
      <c r="R11" s="2" t="str">
        <f>Cargos!AI8</f>
        <v/>
      </c>
      <c r="S11" s="2" t="str">
        <f>Cargos!AJ8</f>
        <v/>
      </c>
      <c r="T11" s="2" t="str">
        <f>Cargos!AK8</f>
        <v/>
      </c>
      <c r="U11" s="2" t="str">
        <f>Cargos!AL8</f>
        <v/>
      </c>
      <c r="V11" s="2" t="str">
        <f>Cargos!AM8</f>
        <v/>
      </c>
      <c r="W11" s="2" t="str">
        <f>Cargos!AN8</f>
        <v/>
      </c>
      <c r="X11" s="2" t="str">
        <f>Cargos!AO8</f>
        <v/>
      </c>
      <c r="Y11" s="2" t="str">
        <f>Cargos!AP8</f>
        <v/>
      </c>
      <c r="Z11" s="2" t="str">
        <f>Cargos!AQ8</f>
        <v/>
      </c>
      <c r="AA11" s="2" t="str">
        <f>Cargos!AR8</f>
        <v/>
      </c>
      <c r="AB11" s="2" t="str">
        <f>Cargos!AS8</f>
        <v/>
      </c>
      <c r="AC11" s="2" t="str">
        <f>Cargos!AT8</f>
        <v/>
      </c>
      <c r="AD11" s="2" t="str">
        <f>Cargos!AU8</f>
        <v/>
      </c>
      <c r="AE11" s="2" t="str">
        <f>Cargos!AV8</f>
        <v/>
      </c>
      <c r="AF11" s="2" t="str">
        <f>Cargos!AW8</f>
        <v/>
      </c>
      <c r="AG11" s="2" t="str">
        <f>Cargos!AX8</f>
        <v/>
      </c>
      <c r="AH11" s="2" t="str">
        <f>Cargos!AY8</f>
        <v/>
      </c>
      <c r="AI11" s="2" t="str">
        <f>Cargos!AZ8</f>
        <v/>
      </c>
      <c r="AJ11" s="2" t="str">
        <f>Cargos!BA8</f>
        <v/>
      </c>
      <c r="AK11" s="2" t="str">
        <f>Cargos!BB8</f>
        <v/>
      </c>
      <c r="AL11" s="2" t="str">
        <f>Cargos!BC8</f>
        <v/>
      </c>
      <c r="AM11" s="2" t="str">
        <f>Cargos!BD8</f>
        <v/>
      </c>
      <c r="AN11" s="2" t="str">
        <f>Cargos!BE8</f>
        <v/>
      </c>
      <c r="AO11" s="2" t="str">
        <f>Cargos!BF8</f>
        <v/>
      </c>
      <c r="AP11" s="2" t="str">
        <f>Cargos!BG8</f>
        <v/>
      </c>
      <c r="AQ11" s="2" t="str">
        <f>Cargos!BH8</f>
        <v/>
      </c>
      <c r="AR11" s="2" t="str">
        <f>Cargos!BI8</f>
        <v/>
      </c>
      <c r="AS11" s="2" t="str">
        <f>Cargos!BJ8</f>
        <v/>
      </c>
      <c r="AT11" s="2" t="str">
        <f>Cargos!BK8</f>
        <v/>
      </c>
      <c r="AU11" s="2" t="str">
        <f>Cargos!BL8</f>
        <v/>
      </c>
      <c r="AV11" s="2" t="str">
        <f>Cargos!BM8</f>
        <v/>
      </c>
      <c r="AW11" s="2" t="str">
        <f>Cargos!BN8</f>
        <v/>
      </c>
      <c r="AX11" s="2" t="str">
        <f>Cargos!BO8</f>
        <v/>
      </c>
      <c r="AY11" s="2" t="str">
        <f>Cargos!BP8</f>
        <v/>
      </c>
    </row>
    <row r="12" spans="1:51" ht="30" customHeight="1">
      <c r="B12" s="2">
        <v>8</v>
      </c>
      <c r="C12" s="71" t="str">
        <f ca="1">B12&amp;". "&amp;'DB Func'!B10</f>
        <v>8. Funcionário 8</v>
      </c>
      <c r="E12" s="511" t="s">
        <v>76</v>
      </c>
      <c r="F12" s="512"/>
      <c r="G12" s="86"/>
      <c r="H12" s="86"/>
      <c r="I12" s="86"/>
      <c r="J12" s="87"/>
    </row>
    <row r="13" spans="1:51" ht="30" customHeight="1">
      <c r="B13" s="2">
        <v>9</v>
      </c>
      <c r="C13" s="71" t="str">
        <f ca="1">B13&amp;". "&amp;'DB Func'!B11</f>
        <v>9. Funcionário 9</v>
      </c>
      <c r="E13" s="523" t="s">
        <v>515</v>
      </c>
      <c r="F13" s="524"/>
      <c r="G13" s="464">
        <v>8.3333333333333339</v>
      </c>
      <c r="H13" s="523" t="s">
        <v>809</v>
      </c>
      <c r="I13" s="524"/>
      <c r="J13" s="465">
        <f>SUM(K15:K21)</f>
        <v>0</v>
      </c>
    </row>
    <row r="14" spans="1:51" ht="15" customHeight="1">
      <c r="B14" s="540">
        <v>10</v>
      </c>
      <c r="C14" s="521" t="str">
        <f ca="1">B14&amp;". "&amp;'DB Func'!B12</f>
        <v>10. Funcionário 10</v>
      </c>
      <c r="E14" s="522"/>
      <c r="F14" s="522"/>
      <c r="G14" s="69" t="s">
        <v>77</v>
      </c>
      <c r="H14" s="522" t="s">
        <v>78</v>
      </c>
      <c r="I14" s="522"/>
      <c r="J14" s="466" t="s">
        <v>79</v>
      </c>
      <c r="K14" s="401"/>
      <c r="L14" s="401"/>
      <c r="M14" s="401"/>
      <c r="N14" s="401"/>
      <c r="O14" s="401"/>
      <c r="P14" s="401"/>
    </row>
    <row r="15" spans="1:51" ht="15" customHeight="1">
      <c r="B15" s="540"/>
      <c r="C15" s="521"/>
      <c r="E15" s="522" t="s">
        <v>63</v>
      </c>
      <c r="F15" s="522"/>
      <c r="G15" s="64"/>
      <c r="H15" s="65"/>
      <c r="I15" s="65"/>
      <c r="J15" s="467"/>
      <c r="K15" s="470">
        <f>(IF(G15&gt;J15,J15+1,J15)-G15)-(IF(H15&gt;I15,I15+1,I15)-H15)</f>
        <v>0</v>
      </c>
      <c r="L15" s="473">
        <f>IF(K15=0,0,IF(OR(N15&gt;$P$15,N15&lt;$O$15),1,0))</f>
        <v>0</v>
      </c>
      <c r="M15" s="471">
        <f>IF(K15=0,0,IF(OR(G15&gt;=$P$15,G15&lt;$O$15),1,0))</f>
        <v>0</v>
      </c>
      <c r="N15" s="474">
        <f>G15+K15</f>
        <v>0</v>
      </c>
      <c r="O15" s="475">
        <v>0.20833333333333334</v>
      </c>
      <c r="P15" s="476">
        <v>0.91666666666666663</v>
      </c>
    </row>
    <row r="16" spans="1:51" ht="15" customHeight="1">
      <c r="B16" s="540">
        <v>11</v>
      </c>
      <c r="C16" s="521" t="str">
        <f ca="1">B16&amp;". "&amp;'DB Func'!B13</f>
        <v>11. Funcionário 11</v>
      </c>
      <c r="E16" s="522" t="s">
        <v>64</v>
      </c>
      <c r="F16" s="522"/>
      <c r="G16" s="64"/>
      <c r="H16" s="65"/>
      <c r="I16" s="65"/>
      <c r="J16" s="467"/>
      <c r="K16" s="470">
        <f t="shared" ref="K16:K21" si="0">(IF(G16&gt;J16,J16+1,J16)-G16)-(IF(H16&gt;I16,I16+1,I16)-H16)</f>
        <v>0</v>
      </c>
      <c r="L16" s="473">
        <f t="shared" ref="L16:L21" si="1">IF(K16=0,0,IF(OR(N16&gt;$P$15,N16&lt;$O$15),1,0))</f>
        <v>0</v>
      </c>
      <c r="M16" s="471">
        <f t="shared" ref="M16:M21" si="2">IF(K16=0,0,IF(OR(G16&gt;=$P$15,G16&lt;$O$15),1,0))</f>
        <v>0</v>
      </c>
      <c r="N16" s="474">
        <f t="shared" ref="N16:N21" si="3">G16+K16</f>
        <v>0</v>
      </c>
      <c r="O16" s="477"/>
      <c r="P16" s="477"/>
    </row>
    <row r="17" spans="2:18" ht="15" customHeight="1">
      <c r="B17" s="540"/>
      <c r="C17" s="521"/>
      <c r="E17" s="522" t="s">
        <v>65</v>
      </c>
      <c r="F17" s="522"/>
      <c r="G17" s="64"/>
      <c r="H17" s="65"/>
      <c r="I17" s="65"/>
      <c r="J17" s="467"/>
      <c r="K17" s="470">
        <f t="shared" si="0"/>
        <v>0</v>
      </c>
      <c r="L17" s="473">
        <f t="shared" si="1"/>
        <v>0</v>
      </c>
      <c r="M17" s="471">
        <f t="shared" si="2"/>
        <v>0</v>
      </c>
      <c r="N17" s="474">
        <f>G17+K17</f>
        <v>0</v>
      </c>
      <c r="O17" s="477"/>
      <c r="P17" s="471"/>
    </row>
    <row r="18" spans="2:18" ht="15" customHeight="1">
      <c r="B18" s="540">
        <v>12</v>
      </c>
      <c r="C18" s="521" t="str">
        <f ca="1">B18&amp;". "&amp;'DB Func'!B14</f>
        <v>12. Funcionário 12</v>
      </c>
      <c r="E18" s="522" t="s">
        <v>66</v>
      </c>
      <c r="F18" s="522"/>
      <c r="G18" s="64"/>
      <c r="H18" s="65"/>
      <c r="I18" s="65"/>
      <c r="J18" s="467"/>
      <c r="K18" s="470">
        <f t="shared" si="0"/>
        <v>0</v>
      </c>
      <c r="L18" s="473">
        <f t="shared" si="1"/>
        <v>0</v>
      </c>
      <c r="M18" s="471">
        <f t="shared" si="2"/>
        <v>0</v>
      </c>
      <c r="N18" s="474">
        <f t="shared" si="3"/>
        <v>0</v>
      </c>
      <c r="O18" s="471"/>
      <c r="P18" s="471"/>
    </row>
    <row r="19" spans="2:18" ht="15" customHeight="1">
      <c r="B19" s="540"/>
      <c r="C19" s="521"/>
      <c r="E19" s="522" t="s">
        <v>67</v>
      </c>
      <c r="F19" s="522"/>
      <c r="G19" s="64"/>
      <c r="H19" s="65"/>
      <c r="I19" s="65"/>
      <c r="J19" s="467"/>
      <c r="K19" s="470">
        <f t="shared" si="0"/>
        <v>0</v>
      </c>
      <c r="L19" s="473">
        <f t="shared" si="1"/>
        <v>0</v>
      </c>
      <c r="M19" s="471">
        <f t="shared" si="2"/>
        <v>0</v>
      </c>
      <c r="N19" s="474">
        <f t="shared" si="3"/>
        <v>0</v>
      </c>
      <c r="O19" s="471"/>
      <c r="P19" s="471"/>
    </row>
    <row r="20" spans="2:18" ht="15" customHeight="1">
      <c r="B20" s="540">
        <v>13</v>
      </c>
      <c r="C20" s="521" t="str">
        <f ca="1">B20&amp;". "&amp;'DB Func'!B15</f>
        <v>13. Funcionário 13</v>
      </c>
      <c r="E20" s="534" t="s">
        <v>68</v>
      </c>
      <c r="F20" s="534"/>
      <c r="G20" s="64"/>
      <c r="H20" s="64"/>
      <c r="I20" s="64"/>
      <c r="J20" s="468"/>
      <c r="K20" s="470">
        <f t="shared" si="0"/>
        <v>0</v>
      </c>
      <c r="L20" s="473">
        <f t="shared" si="1"/>
        <v>0</v>
      </c>
      <c r="M20" s="471">
        <f t="shared" si="2"/>
        <v>0</v>
      </c>
      <c r="N20" s="474">
        <f t="shared" si="3"/>
        <v>0</v>
      </c>
      <c r="O20" s="471"/>
      <c r="P20" s="471"/>
    </row>
    <row r="21" spans="2:18" ht="15" customHeight="1">
      <c r="B21" s="540"/>
      <c r="C21" s="521"/>
      <c r="E21" s="535" t="s">
        <v>69</v>
      </c>
      <c r="F21" s="535"/>
      <c r="G21" s="88"/>
      <c r="H21" s="88"/>
      <c r="I21" s="88"/>
      <c r="J21" s="469"/>
      <c r="K21" s="470">
        <f t="shared" si="0"/>
        <v>0</v>
      </c>
      <c r="L21" s="473">
        <f t="shared" si="1"/>
        <v>0</v>
      </c>
      <c r="M21" s="471">
        <f t="shared" si="2"/>
        <v>0</v>
      </c>
      <c r="N21" s="474">
        <f t="shared" si="3"/>
        <v>0</v>
      </c>
      <c r="O21" s="471"/>
      <c r="P21" s="471"/>
    </row>
    <row r="22" spans="2:18" ht="30" customHeight="1">
      <c r="B22" s="2">
        <v>14</v>
      </c>
      <c r="C22" s="71" t="str">
        <f ca="1">B22&amp;". "&amp;'DB Func'!B16</f>
        <v>14. Funcionário 14</v>
      </c>
      <c r="E22" s="511" t="s">
        <v>80</v>
      </c>
      <c r="F22" s="512"/>
      <c r="G22" s="86"/>
      <c r="H22" s="86"/>
      <c r="I22" s="86"/>
      <c r="J22" s="86"/>
      <c r="K22" s="478"/>
      <c r="L22" s="471" t="str">
        <f>IF(OR(SUM(L15:L21)&gt;0,SUM(M15:M21)&gt;0),"OK","NÃO")</f>
        <v>NÃO</v>
      </c>
      <c r="M22" s="471"/>
      <c r="N22" s="472"/>
      <c r="O22" s="471"/>
      <c r="P22" s="471"/>
    </row>
    <row r="23" spans="2:18" ht="30" customHeight="1">
      <c r="B23" s="2">
        <v>15</v>
      </c>
      <c r="C23" s="71" t="str">
        <f ca="1">B23&amp;". "&amp;'DB Func'!B17</f>
        <v>15. Funcionário 15</v>
      </c>
      <c r="E23" s="105" t="s">
        <v>81</v>
      </c>
      <c r="F23" s="92"/>
      <c r="G23" s="105" t="s">
        <v>84</v>
      </c>
      <c r="H23" s="93"/>
      <c r="I23" s="105" t="s">
        <v>86</v>
      </c>
      <c r="J23" s="93"/>
    </row>
    <row r="24" spans="2:18" ht="30" customHeight="1">
      <c r="B24" s="2">
        <v>16</v>
      </c>
      <c r="C24" s="71" t="str">
        <f ca="1">B24&amp;". "&amp;'DB Func'!B18</f>
        <v>16. Funcionário 16</v>
      </c>
      <c r="E24" s="85" t="s">
        <v>82</v>
      </c>
      <c r="F24" s="61"/>
      <c r="G24" s="106" t="s">
        <v>85</v>
      </c>
      <c r="H24" s="63"/>
      <c r="I24" s="85" t="s">
        <v>87</v>
      </c>
      <c r="J24" s="63"/>
      <c r="L24" s="2"/>
      <c r="M24" s="2"/>
      <c r="N24" s="2"/>
      <c r="O24" s="2"/>
      <c r="P24" s="2"/>
      <c r="Q24" s="2"/>
      <c r="R24" s="2"/>
    </row>
    <row r="25" spans="2:18" ht="30" customHeight="1">
      <c r="B25" s="2">
        <v>17</v>
      </c>
      <c r="C25" s="71" t="str">
        <f ca="1">B25&amp;". "&amp;'DB Func'!B19</f>
        <v>17. Funcionário 17</v>
      </c>
      <c r="E25" s="107" t="s">
        <v>83</v>
      </c>
      <c r="F25" s="123"/>
      <c r="G25" s="107" t="s">
        <v>88</v>
      </c>
      <c r="H25" s="536"/>
      <c r="I25" s="536"/>
      <c r="J25" s="536"/>
      <c r="L25" s="2"/>
      <c r="M25" s="2"/>
      <c r="N25" s="2"/>
      <c r="O25" s="2"/>
      <c r="P25" s="2"/>
      <c r="Q25" s="2"/>
      <c r="R25" s="2"/>
    </row>
    <row r="26" spans="2:18" ht="30" customHeight="1">
      <c r="B26" s="2">
        <v>18</v>
      </c>
      <c r="C26" s="71" t="str">
        <f ca="1">B26&amp;". "&amp;'DB Func'!B20</f>
        <v>18. Funcionário 18</v>
      </c>
      <c r="E26" s="511" t="s">
        <v>679</v>
      </c>
      <c r="F26" s="512"/>
      <c r="G26" s="86"/>
      <c r="H26" s="86"/>
      <c r="I26" s="86"/>
      <c r="J26" s="87"/>
      <c r="L26" s="2"/>
      <c r="M26" s="2"/>
      <c r="N26" s="2"/>
      <c r="O26" s="2"/>
      <c r="P26" s="2"/>
      <c r="Q26" s="2"/>
      <c r="R26" s="2"/>
    </row>
    <row r="27" spans="2:18" ht="30" customHeight="1">
      <c r="B27" s="2">
        <v>19</v>
      </c>
      <c r="C27" s="71" t="str">
        <f ca="1">B27&amp;". "&amp;'DB Func'!B21</f>
        <v>19. Funcionário 19</v>
      </c>
      <c r="E27" s="105" t="s">
        <v>89</v>
      </c>
      <c r="F27" s="516"/>
      <c r="G27" s="516"/>
      <c r="H27" s="108" t="s">
        <v>90</v>
      </c>
      <c r="I27" s="517"/>
      <c r="J27" s="517"/>
      <c r="L27" s="2"/>
      <c r="M27" s="2"/>
      <c r="N27" s="2"/>
      <c r="O27" s="2"/>
      <c r="P27" s="2"/>
      <c r="Q27" s="2"/>
      <c r="R27" s="2"/>
    </row>
    <row r="28" spans="2:18" ht="30" customHeight="1">
      <c r="B28" s="2">
        <v>20</v>
      </c>
      <c r="C28" s="71" t="str">
        <f ca="1">B28&amp;". "&amp;'DB Func'!B22</f>
        <v>20. Funcionário 20</v>
      </c>
      <c r="E28" s="85" t="s">
        <v>168</v>
      </c>
      <c r="F28" s="518"/>
      <c r="G28" s="518"/>
      <c r="H28" s="85" t="s">
        <v>91</v>
      </c>
      <c r="I28" s="519"/>
      <c r="J28" s="520"/>
      <c r="L28" s="2"/>
      <c r="M28" s="2"/>
      <c r="N28" s="2"/>
      <c r="O28" s="2"/>
      <c r="P28" s="2"/>
      <c r="Q28" s="2"/>
      <c r="R28" s="2"/>
    </row>
    <row r="29" spans="2:18" ht="30" customHeight="1">
      <c r="B29" s="2">
        <v>21</v>
      </c>
      <c r="C29" s="71" t="str">
        <f ca="1">B29&amp;". "&amp;'DB Func'!B23</f>
        <v>21. Funcionário 21</v>
      </c>
      <c r="E29" s="107" t="s">
        <v>93</v>
      </c>
      <c r="F29" s="533"/>
      <c r="G29" s="533"/>
      <c r="H29" s="107" t="s">
        <v>92</v>
      </c>
      <c r="I29" s="533"/>
      <c r="J29" s="533"/>
      <c r="L29" s="2"/>
      <c r="M29" s="2"/>
      <c r="N29" s="2"/>
      <c r="O29" s="2"/>
      <c r="P29" s="2"/>
      <c r="Q29" s="2"/>
      <c r="R29" s="2"/>
    </row>
    <row r="30" spans="2:18" ht="30" customHeight="1">
      <c r="B30" s="2">
        <v>22</v>
      </c>
      <c r="C30" s="71" t="str">
        <f ca="1">B30&amp;". "&amp;'DB Func'!B24</f>
        <v>22. Funcionário 22</v>
      </c>
      <c r="E30" s="511" t="s">
        <v>680</v>
      </c>
      <c r="F30" s="512"/>
      <c r="G30" s="86"/>
      <c r="H30" s="86"/>
      <c r="I30" s="86"/>
      <c r="J30" s="87"/>
      <c r="L30" s="2"/>
      <c r="M30" s="2"/>
      <c r="N30" s="2"/>
      <c r="O30" s="2"/>
      <c r="P30" s="2"/>
      <c r="Q30" s="2"/>
      <c r="R30" s="2"/>
    </row>
    <row r="31" spans="2:18" ht="30" customHeight="1">
      <c r="B31" s="2">
        <v>23</v>
      </c>
      <c r="C31" s="71" t="str">
        <f ca="1">B31&amp;". "&amp;'DB Func'!B25</f>
        <v>23. Funcionário 23</v>
      </c>
      <c r="E31" s="105" t="s">
        <v>94</v>
      </c>
      <c r="F31" s="516"/>
      <c r="G31" s="516"/>
      <c r="H31" s="516"/>
      <c r="I31" s="516"/>
      <c r="J31" s="516"/>
      <c r="L31" s="2"/>
      <c r="M31" s="2"/>
      <c r="N31" s="2"/>
      <c r="O31" s="2"/>
      <c r="P31" s="2"/>
      <c r="Q31" s="2"/>
      <c r="R31" s="2"/>
    </row>
    <row r="32" spans="2:18" ht="30" customHeight="1">
      <c r="B32" s="2">
        <v>24</v>
      </c>
      <c r="C32" s="71" t="str">
        <f ca="1">B32&amp;". "&amp;'DB Func'!B26</f>
        <v>24. Funcionário 24</v>
      </c>
      <c r="E32" s="85" t="s">
        <v>95</v>
      </c>
      <c r="F32" s="518"/>
      <c r="G32" s="518"/>
      <c r="H32" s="518"/>
      <c r="I32" s="518"/>
      <c r="J32" s="518"/>
      <c r="L32" s="2"/>
      <c r="M32" s="2"/>
      <c r="N32" s="2"/>
      <c r="O32" s="2"/>
      <c r="P32" s="2"/>
      <c r="Q32" s="2"/>
      <c r="R32" s="2"/>
    </row>
    <row r="33" spans="2:18" ht="30" customHeight="1">
      <c r="B33" s="2">
        <v>25</v>
      </c>
      <c r="C33" s="71" t="str">
        <f ca="1">B33&amp;". "&amp;'DB Func'!B27</f>
        <v>25. Funcionário 25</v>
      </c>
      <c r="E33" s="107" t="s">
        <v>96</v>
      </c>
      <c r="F33" s="533"/>
      <c r="G33" s="533"/>
      <c r="H33" s="533"/>
      <c r="I33" s="107" t="s">
        <v>681</v>
      </c>
      <c r="J33" s="128"/>
      <c r="L33" s="2"/>
      <c r="M33" s="2" t="s">
        <v>169</v>
      </c>
      <c r="N33" s="2"/>
      <c r="O33" s="2"/>
      <c r="P33" s="2"/>
      <c r="Q33" s="2" t="s">
        <v>181</v>
      </c>
      <c r="R33" s="2"/>
    </row>
    <row r="34" spans="2:18" ht="30" customHeight="1">
      <c r="B34" s="2">
        <v>26</v>
      </c>
      <c r="C34" s="71" t="str">
        <f ca="1">B34&amp;". "&amp;'DB Func'!B28</f>
        <v>26. Funcionário 26</v>
      </c>
      <c r="E34" s="511" t="s">
        <v>97</v>
      </c>
      <c r="F34" s="512"/>
      <c r="G34" s="86"/>
      <c r="H34" s="86"/>
      <c r="I34" s="86"/>
      <c r="J34" s="87"/>
      <c r="L34" s="2"/>
      <c r="M34" s="2" t="s">
        <v>170</v>
      </c>
      <c r="N34" s="2"/>
      <c r="O34" s="2"/>
      <c r="P34" s="2"/>
      <c r="Q34" s="2" t="s">
        <v>182</v>
      </c>
      <c r="R34" s="2"/>
    </row>
    <row r="35" spans="2:18" ht="30" customHeight="1">
      <c r="B35" s="2">
        <v>27</v>
      </c>
      <c r="C35" s="71" t="str">
        <f ca="1">B35&amp;". "&amp;'DB Func'!B29</f>
        <v>27. Funcionário 27</v>
      </c>
      <c r="E35" s="109" t="s">
        <v>98</v>
      </c>
      <c r="F35" s="126"/>
      <c r="G35" s="109" t="s">
        <v>99</v>
      </c>
      <c r="H35" s="127"/>
      <c r="I35" s="109" t="s">
        <v>100</v>
      </c>
      <c r="J35" s="127"/>
      <c r="L35" s="2"/>
      <c r="M35" s="2" t="s">
        <v>171</v>
      </c>
      <c r="N35" s="2"/>
      <c r="O35" s="2"/>
      <c r="P35" s="2"/>
      <c r="Q35" s="2" t="s">
        <v>183</v>
      </c>
      <c r="R35" s="2"/>
    </row>
    <row r="36" spans="2:18" ht="30" customHeight="1">
      <c r="B36" s="2">
        <v>28</v>
      </c>
      <c r="C36" s="71" t="str">
        <f ca="1">B36&amp;". "&amp;'DB Func'!B30</f>
        <v>28. Funcionário 28</v>
      </c>
      <c r="E36" s="511" t="s">
        <v>731</v>
      </c>
      <c r="F36" s="512"/>
      <c r="G36" s="86"/>
      <c r="H36" s="86"/>
      <c r="I36" s="86"/>
      <c r="J36" s="87"/>
      <c r="L36" s="2"/>
      <c r="M36" s="2" t="s">
        <v>172</v>
      </c>
      <c r="N36" s="2"/>
      <c r="O36" s="2"/>
      <c r="P36" s="2"/>
      <c r="Q36" s="2" t="s">
        <v>184</v>
      </c>
      <c r="R36" s="2"/>
    </row>
    <row r="37" spans="2:18" ht="30" customHeight="1">
      <c r="B37" s="2">
        <v>29</v>
      </c>
      <c r="C37" s="71" t="str">
        <f ca="1">B37&amp;". "&amp;'DB Func'!B31</f>
        <v>29. Funcionário 29</v>
      </c>
      <c r="E37" s="523" t="s">
        <v>101</v>
      </c>
      <c r="F37" s="524"/>
      <c r="G37" s="94"/>
      <c r="H37" s="523" t="s">
        <v>730</v>
      </c>
      <c r="I37" s="524"/>
      <c r="J37" s="95"/>
      <c r="L37" s="2"/>
      <c r="M37" s="2" t="s">
        <v>173</v>
      </c>
      <c r="N37" s="2"/>
      <c r="O37" s="2"/>
      <c r="P37" s="2"/>
      <c r="Q37" s="2" t="s">
        <v>185</v>
      </c>
      <c r="R37" s="2"/>
    </row>
    <row r="38" spans="2:18" ht="30" customHeight="1">
      <c r="B38" s="2">
        <v>30</v>
      </c>
      <c r="C38" s="71" t="str">
        <f ca="1">B38&amp;". "&amp;'DB Func'!B32</f>
        <v>30. Funcionário 30</v>
      </c>
      <c r="E38" s="513" t="s">
        <v>102</v>
      </c>
      <c r="F38" s="514"/>
      <c r="G38" s="76"/>
      <c r="H38" s="513" t="s">
        <v>104</v>
      </c>
      <c r="I38" s="514"/>
      <c r="J38" s="76"/>
      <c r="L38" s="2"/>
      <c r="M38" s="2" t="s">
        <v>174</v>
      </c>
      <c r="N38" s="2"/>
      <c r="O38" s="2"/>
      <c r="P38" s="2"/>
      <c r="Q38" s="2" t="s">
        <v>186</v>
      </c>
      <c r="R38" s="2"/>
    </row>
    <row r="39" spans="2:18" ht="30" customHeight="1">
      <c r="C39" s="11"/>
      <c r="E39" s="513" t="s">
        <v>103</v>
      </c>
      <c r="F39" s="514"/>
      <c r="G39" s="63"/>
      <c r="H39" s="106" t="s">
        <v>688</v>
      </c>
      <c r="I39" s="73"/>
      <c r="J39" s="72"/>
      <c r="L39" s="2"/>
      <c r="M39" s="2" t="s">
        <v>179</v>
      </c>
      <c r="N39" s="2"/>
      <c r="O39" s="2"/>
      <c r="P39" s="2"/>
      <c r="Q39" s="2" t="s">
        <v>187</v>
      </c>
      <c r="R39" s="2"/>
    </row>
    <row r="40" spans="2:18" ht="30" hidden="1" customHeight="1">
      <c r="C40" s="11"/>
      <c r="E40" s="541" t="s">
        <v>745</v>
      </c>
      <c r="F40" s="541"/>
      <c r="G40" s="541"/>
      <c r="H40" s="541"/>
      <c r="I40" s="541"/>
      <c r="J40" s="541"/>
      <c r="L40" s="2"/>
      <c r="M40" s="2" t="s">
        <v>180</v>
      </c>
      <c r="N40" s="2"/>
      <c r="O40" s="2"/>
      <c r="P40" s="2"/>
      <c r="Q40" s="2" t="s">
        <v>188</v>
      </c>
      <c r="R40" s="2"/>
    </row>
    <row r="41" spans="2:18" ht="30" hidden="1" customHeight="1">
      <c r="C41" s="11"/>
      <c r="E41" s="513" t="s">
        <v>106</v>
      </c>
      <c r="F41" s="514"/>
      <c r="G41" s="62"/>
      <c r="H41" s="513" t="s">
        <v>112</v>
      </c>
      <c r="I41" s="514"/>
      <c r="J41" s="62"/>
      <c r="L41" s="2"/>
      <c r="M41" s="2" t="s">
        <v>175</v>
      </c>
      <c r="N41" s="2"/>
      <c r="O41" s="2"/>
      <c r="P41" s="2"/>
      <c r="Q41" s="2"/>
      <c r="R41" s="2"/>
    </row>
    <row r="42" spans="2:18" ht="30" hidden="1" customHeight="1">
      <c r="C42" s="11"/>
      <c r="E42" s="513" t="s">
        <v>107</v>
      </c>
      <c r="F42" s="514"/>
      <c r="G42" s="62"/>
      <c r="H42" s="513" t="s">
        <v>113</v>
      </c>
      <c r="I42" s="514"/>
      <c r="J42" s="62"/>
      <c r="L42" s="2"/>
      <c r="M42" s="2" t="s">
        <v>176</v>
      </c>
      <c r="N42" s="2"/>
      <c r="O42" s="2"/>
      <c r="P42" s="2"/>
      <c r="Q42" s="2"/>
      <c r="R42" s="2"/>
    </row>
    <row r="43" spans="2:18" ht="30" hidden="1" customHeight="1">
      <c r="C43" s="11"/>
      <c r="E43" s="513" t="s">
        <v>108</v>
      </c>
      <c r="F43" s="514"/>
      <c r="G43" s="62"/>
      <c r="H43" s="513" t="s">
        <v>114</v>
      </c>
      <c r="I43" s="514"/>
      <c r="J43" s="62"/>
      <c r="L43" s="2"/>
      <c r="M43" s="2" t="s">
        <v>178</v>
      </c>
      <c r="N43" s="2"/>
      <c r="O43" s="2"/>
      <c r="P43" s="2"/>
      <c r="Q43" s="2"/>
      <c r="R43" s="2"/>
    </row>
    <row r="44" spans="2:18" ht="30" hidden="1" customHeight="1">
      <c r="C44" s="11"/>
      <c r="E44" s="513" t="s">
        <v>109</v>
      </c>
      <c r="F44" s="514"/>
      <c r="G44" s="62"/>
      <c r="H44" s="513" t="s">
        <v>115</v>
      </c>
      <c r="I44" s="514"/>
      <c r="J44" s="62"/>
      <c r="L44" s="2"/>
      <c r="M44" s="2" t="s">
        <v>177</v>
      </c>
      <c r="N44" s="2"/>
      <c r="O44" s="2"/>
      <c r="P44" s="2"/>
      <c r="Q44" s="2"/>
      <c r="R44" s="2"/>
    </row>
    <row r="45" spans="2:18" ht="30" hidden="1" customHeight="1">
      <c r="C45" s="11"/>
      <c r="E45" s="513" t="s">
        <v>110</v>
      </c>
      <c r="F45" s="514"/>
      <c r="G45" s="62"/>
      <c r="H45" s="513" t="s">
        <v>116</v>
      </c>
      <c r="I45" s="514"/>
      <c r="J45" s="62"/>
      <c r="L45" s="2"/>
      <c r="M45" s="2"/>
      <c r="N45" s="2"/>
      <c r="O45" s="2"/>
      <c r="P45" s="2"/>
      <c r="Q45" s="2"/>
      <c r="R45" s="2"/>
    </row>
    <row r="46" spans="2:18" ht="30" hidden="1" customHeight="1">
      <c r="C46" s="11"/>
      <c r="E46" s="513" t="s">
        <v>111</v>
      </c>
      <c r="F46" s="514"/>
      <c r="G46" s="62"/>
      <c r="H46" s="513" t="s">
        <v>117</v>
      </c>
      <c r="I46" s="514"/>
      <c r="J46" s="62"/>
      <c r="L46" s="2"/>
      <c r="M46" s="2"/>
      <c r="N46" s="2"/>
      <c r="O46" s="2"/>
      <c r="P46" s="2"/>
      <c r="Q46" s="2"/>
      <c r="R46" s="2"/>
    </row>
    <row r="47" spans="2:18" ht="30" customHeight="1">
      <c r="C47" s="11"/>
      <c r="E47" s="515" t="s">
        <v>118</v>
      </c>
      <c r="F47" s="515"/>
      <c r="G47" s="515"/>
      <c r="H47" s="515"/>
      <c r="I47" s="515"/>
      <c r="J47" s="515"/>
      <c r="L47" s="2"/>
      <c r="M47" s="2"/>
      <c r="N47" s="2"/>
      <c r="O47" s="2"/>
      <c r="P47" s="2"/>
      <c r="Q47" s="2"/>
      <c r="R47" s="2"/>
    </row>
    <row r="48" spans="2:18" ht="30" customHeight="1">
      <c r="C48" s="11"/>
      <c r="E48" s="513" t="s">
        <v>106</v>
      </c>
      <c r="F48" s="514"/>
      <c r="G48" s="62"/>
      <c r="H48" s="513" t="s">
        <v>112</v>
      </c>
      <c r="I48" s="514"/>
      <c r="J48" s="62"/>
      <c r="L48" s="2"/>
      <c r="M48" s="2"/>
      <c r="N48" s="2"/>
      <c r="O48" s="2"/>
      <c r="P48" s="2"/>
      <c r="Q48" s="2"/>
      <c r="R48" s="2"/>
    </row>
    <row r="49" spans="3:18" ht="30" customHeight="1">
      <c r="C49" s="11"/>
      <c r="E49" s="513" t="s">
        <v>107</v>
      </c>
      <c r="F49" s="514"/>
      <c r="G49" s="62"/>
      <c r="H49" s="513" t="s">
        <v>113</v>
      </c>
      <c r="I49" s="514"/>
      <c r="J49" s="62"/>
      <c r="L49" s="2"/>
      <c r="M49" s="2"/>
      <c r="N49" s="2"/>
      <c r="O49" s="2"/>
      <c r="P49" s="2"/>
      <c r="Q49" s="2"/>
      <c r="R49" s="2"/>
    </row>
    <row r="50" spans="3:18" ht="30" customHeight="1">
      <c r="C50" s="11"/>
      <c r="E50" s="513" t="s">
        <v>108</v>
      </c>
      <c r="F50" s="514"/>
      <c r="G50" s="62"/>
      <c r="H50" s="513" t="s">
        <v>114</v>
      </c>
      <c r="I50" s="514"/>
      <c r="J50" s="62"/>
      <c r="L50" s="2"/>
      <c r="M50" s="2"/>
      <c r="N50" s="2"/>
      <c r="O50" s="2"/>
      <c r="P50" s="2"/>
      <c r="Q50" s="2"/>
      <c r="R50" s="2"/>
    </row>
    <row r="51" spans="3:18" ht="30" customHeight="1">
      <c r="C51" s="11"/>
      <c r="E51" s="513" t="s">
        <v>109</v>
      </c>
      <c r="F51" s="514"/>
      <c r="G51" s="62"/>
      <c r="H51" s="513" t="s">
        <v>115</v>
      </c>
      <c r="I51" s="514"/>
      <c r="J51" s="62"/>
      <c r="L51" s="2"/>
      <c r="M51" s="2"/>
      <c r="N51" s="2"/>
      <c r="O51" s="2"/>
      <c r="P51" s="2"/>
      <c r="Q51" s="2"/>
      <c r="R51" s="2"/>
    </row>
    <row r="52" spans="3:18" ht="30" customHeight="1">
      <c r="C52" s="11"/>
      <c r="E52" s="513" t="s">
        <v>110</v>
      </c>
      <c r="F52" s="514"/>
      <c r="G52" s="62"/>
      <c r="H52" s="513" t="s">
        <v>116</v>
      </c>
      <c r="I52" s="514"/>
      <c r="J52" s="62"/>
      <c r="L52" s="2"/>
      <c r="M52" s="2"/>
      <c r="N52" s="2"/>
      <c r="O52" s="2"/>
      <c r="P52" s="2"/>
      <c r="Q52" s="2"/>
      <c r="R52" s="2"/>
    </row>
    <row r="53" spans="3:18" ht="30" customHeight="1">
      <c r="C53" s="11"/>
      <c r="E53" s="513" t="s">
        <v>111</v>
      </c>
      <c r="F53" s="514"/>
      <c r="G53" s="62"/>
      <c r="H53" s="513" t="s">
        <v>117</v>
      </c>
      <c r="I53" s="514"/>
      <c r="J53" s="62"/>
      <c r="L53" s="2"/>
      <c r="M53" s="2"/>
      <c r="N53" s="2"/>
      <c r="O53" s="2"/>
      <c r="P53" s="2"/>
      <c r="Q53" s="2"/>
      <c r="R53" s="2"/>
    </row>
    <row r="54" spans="3:18" ht="30" customHeight="1">
      <c r="C54" s="11"/>
      <c r="E54" s="542" t="s">
        <v>119</v>
      </c>
      <c r="F54" s="542"/>
      <c r="G54" s="542"/>
      <c r="H54" s="543">
        <f>SUM(G48:G53,J48:J53)+SUM(G48:G53,J48:J53)*G38+SUM(G48:G53,J48:J53)*J38</f>
        <v>0</v>
      </c>
      <c r="I54" s="543"/>
      <c r="J54" s="543"/>
      <c r="L54" s="2"/>
      <c r="M54" s="2"/>
      <c r="N54" s="2"/>
      <c r="O54" s="2"/>
      <c r="P54" s="2"/>
      <c r="Q54" s="2"/>
      <c r="R54" s="2"/>
    </row>
    <row r="55" spans="3:18" ht="30" hidden="1" customHeight="1">
      <c r="C55" s="11"/>
      <c r="E55" s="511" t="s">
        <v>524</v>
      </c>
      <c r="F55" s="512"/>
      <c r="G55" s="512"/>
      <c r="H55" s="86"/>
      <c r="I55" s="86"/>
      <c r="J55" s="87"/>
      <c r="L55" s="2"/>
      <c r="M55" s="2"/>
      <c r="N55" s="2"/>
      <c r="O55" s="2"/>
      <c r="P55" s="2"/>
      <c r="Q55" s="2"/>
      <c r="R55" s="2"/>
    </row>
    <row r="56" spans="3:18" ht="30" hidden="1" customHeight="1">
      <c r="C56" s="11"/>
      <c r="E56" s="96" t="s">
        <v>120</v>
      </c>
      <c r="F56" s="96" t="s">
        <v>533</v>
      </c>
      <c r="G56" s="96" t="s">
        <v>121</v>
      </c>
      <c r="H56" s="96" t="s">
        <v>519</v>
      </c>
      <c r="I56" s="96" t="s">
        <v>520</v>
      </c>
      <c r="J56" s="96" t="s">
        <v>521</v>
      </c>
      <c r="L56" s="2"/>
      <c r="M56" s="2"/>
      <c r="N56" s="2"/>
      <c r="O56" s="2"/>
      <c r="P56" s="2"/>
      <c r="Q56" s="2"/>
      <c r="R56" s="2"/>
    </row>
    <row r="57" spans="3:18" ht="30" hidden="1" customHeight="1">
      <c r="C57" s="11"/>
      <c r="E57" s="85" t="str">
        <f>Benef!C6</f>
        <v>-</v>
      </c>
      <c r="F57" s="66"/>
      <c r="G57" s="67"/>
      <c r="H57" s="68"/>
      <c r="I57" s="67"/>
      <c r="J57" s="104">
        <f>IF(G57="Percentual",H57*AVERAGE($G$48:$G$53,$J$48:$J$53),IF(G57="Valor Fixo",I57,0))</f>
        <v>0</v>
      </c>
      <c r="L57" s="2"/>
      <c r="M57" s="2"/>
      <c r="N57" s="2"/>
      <c r="O57" s="2"/>
      <c r="P57" s="2"/>
      <c r="Q57" s="2"/>
      <c r="R57" s="2"/>
    </row>
    <row r="58" spans="3:18" ht="30" hidden="1" customHeight="1">
      <c r="C58" s="11"/>
      <c r="E58" s="85" t="str">
        <f>Benef!C7</f>
        <v>-</v>
      </c>
      <c r="F58" s="66"/>
      <c r="G58" s="67"/>
      <c r="H58" s="68"/>
      <c r="I58" s="67"/>
      <c r="J58" s="104">
        <f t="shared" ref="J58:J66" si="4">IF(G58="Percentual",H58*AVERAGE($G$48:$G$53,$J$48:$J$53),IF(G58="Valor Fixo",I58,0))</f>
        <v>0</v>
      </c>
      <c r="L58" s="2"/>
      <c r="M58" s="2"/>
      <c r="N58" s="2"/>
      <c r="O58" s="2"/>
      <c r="P58" s="2"/>
      <c r="Q58" s="2"/>
      <c r="R58" s="2"/>
    </row>
    <row r="59" spans="3:18" ht="30" hidden="1" customHeight="1">
      <c r="C59" s="11"/>
      <c r="E59" s="85" t="str">
        <f>Benef!C8</f>
        <v>-</v>
      </c>
      <c r="F59" s="66"/>
      <c r="G59" s="67"/>
      <c r="H59" s="68"/>
      <c r="I59" s="67"/>
      <c r="J59" s="104">
        <f t="shared" si="4"/>
        <v>0</v>
      </c>
      <c r="L59" s="2"/>
      <c r="M59" s="2"/>
      <c r="N59" s="2"/>
      <c r="O59" s="2"/>
      <c r="P59" s="2"/>
      <c r="Q59" s="2"/>
      <c r="R59" s="2"/>
    </row>
    <row r="60" spans="3:18" ht="30" hidden="1" customHeight="1">
      <c r="C60" s="11"/>
      <c r="E60" s="85" t="str">
        <f>Benef!C9</f>
        <v>-</v>
      </c>
      <c r="F60" s="66"/>
      <c r="G60" s="67"/>
      <c r="H60" s="68"/>
      <c r="I60" s="67"/>
      <c r="J60" s="104">
        <f t="shared" si="4"/>
        <v>0</v>
      </c>
      <c r="L60" s="2"/>
      <c r="M60" s="2"/>
      <c r="N60" s="2"/>
      <c r="O60" s="2"/>
      <c r="P60" s="2"/>
      <c r="Q60" s="2"/>
      <c r="R60" s="2"/>
    </row>
    <row r="61" spans="3:18" ht="30" hidden="1" customHeight="1">
      <c r="C61" s="11"/>
      <c r="E61" s="85" t="str">
        <f>Benef!C10</f>
        <v>-</v>
      </c>
      <c r="F61" s="66"/>
      <c r="G61" s="67"/>
      <c r="H61" s="68"/>
      <c r="I61" s="67"/>
      <c r="J61" s="104">
        <f t="shared" si="4"/>
        <v>0</v>
      </c>
      <c r="L61" s="2"/>
      <c r="M61" s="2"/>
      <c r="N61" s="2"/>
      <c r="O61" s="2"/>
      <c r="P61" s="2"/>
      <c r="Q61" s="2"/>
      <c r="R61" s="2"/>
    </row>
    <row r="62" spans="3:18" ht="30" hidden="1" customHeight="1">
      <c r="C62" s="11"/>
      <c r="E62" s="85" t="str">
        <f>Benef!C11</f>
        <v>-</v>
      </c>
      <c r="F62" s="66"/>
      <c r="G62" s="67"/>
      <c r="H62" s="68"/>
      <c r="I62" s="67"/>
      <c r="J62" s="104">
        <f t="shared" si="4"/>
        <v>0</v>
      </c>
      <c r="L62" s="2"/>
      <c r="M62" s="2"/>
      <c r="N62" s="2"/>
      <c r="O62" s="2"/>
      <c r="P62" s="2"/>
      <c r="Q62" s="2"/>
      <c r="R62" s="2"/>
    </row>
    <row r="63" spans="3:18" ht="30" hidden="1" customHeight="1">
      <c r="C63" s="11"/>
      <c r="E63" s="85" t="str">
        <f>Benef!C12</f>
        <v>-</v>
      </c>
      <c r="F63" s="66"/>
      <c r="G63" s="67"/>
      <c r="H63" s="68"/>
      <c r="I63" s="67"/>
      <c r="J63" s="104">
        <f t="shared" si="4"/>
        <v>0</v>
      </c>
      <c r="L63" s="2"/>
      <c r="M63" s="2"/>
      <c r="N63" s="2"/>
      <c r="O63" s="2"/>
      <c r="P63" s="2"/>
      <c r="Q63" s="2"/>
      <c r="R63" s="2"/>
    </row>
    <row r="64" spans="3:18" ht="30" hidden="1" customHeight="1">
      <c r="C64" s="11"/>
      <c r="E64" s="85" t="str">
        <f>Benef!C13</f>
        <v>-</v>
      </c>
      <c r="F64" s="66"/>
      <c r="G64" s="67"/>
      <c r="H64" s="68"/>
      <c r="I64" s="67"/>
      <c r="J64" s="104">
        <f t="shared" si="4"/>
        <v>0</v>
      </c>
      <c r="L64" s="2"/>
      <c r="M64" s="2"/>
      <c r="N64" s="2"/>
      <c r="O64" s="2"/>
      <c r="P64" s="2"/>
      <c r="Q64" s="2"/>
      <c r="R64" s="2"/>
    </row>
    <row r="65" spans="3:18" ht="30" hidden="1" customHeight="1">
      <c r="C65" s="11"/>
      <c r="E65" s="85" t="str">
        <f>Benef!C14</f>
        <v>-</v>
      </c>
      <c r="F65" s="66"/>
      <c r="G65" s="67"/>
      <c r="H65" s="68"/>
      <c r="I65" s="67"/>
      <c r="J65" s="104">
        <f t="shared" si="4"/>
        <v>0</v>
      </c>
      <c r="L65" s="2"/>
      <c r="M65" s="2"/>
      <c r="N65" s="2"/>
      <c r="O65" s="2"/>
      <c r="P65" s="2"/>
      <c r="Q65" s="2"/>
      <c r="R65" s="2"/>
    </row>
    <row r="66" spans="3:18" ht="30" hidden="1" customHeight="1">
      <c r="C66" s="11"/>
      <c r="E66" s="107">
        <f>Benef!C15</f>
        <v>0</v>
      </c>
      <c r="F66" s="89"/>
      <c r="G66" s="90"/>
      <c r="H66" s="91"/>
      <c r="I66" s="90"/>
      <c r="J66" s="111">
        <f t="shared" si="4"/>
        <v>0</v>
      </c>
      <c r="L66" s="2"/>
      <c r="M66" s="2"/>
      <c r="N66" s="2"/>
      <c r="O66" s="2"/>
      <c r="P66" s="2"/>
      <c r="Q66" s="2"/>
      <c r="R66" s="2"/>
    </row>
    <row r="67" spans="3:18" ht="30" customHeight="1">
      <c r="C67" s="11"/>
      <c r="E67" s="511" t="s">
        <v>709</v>
      </c>
      <c r="F67" s="512"/>
      <c r="G67" s="512"/>
      <c r="H67" s="86"/>
      <c r="I67" s="86"/>
      <c r="J67" s="87"/>
      <c r="L67" s="2"/>
      <c r="M67" s="2"/>
      <c r="N67" s="2"/>
      <c r="O67" s="2"/>
      <c r="P67" s="2"/>
      <c r="Q67" s="2"/>
      <c r="R67" s="2"/>
    </row>
    <row r="68" spans="3:18" ht="30" customHeight="1">
      <c r="C68" s="11"/>
      <c r="E68" s="108" t="s">
        <v>708</v>
      </c>
      <c r="F68" s="516"/>
      <c r="G68" s="516"/>
      <c r="H68" s="108" t="s">
        <v>786</v>
      </c>
      <c r="I68" s="516"/>
      <c r="J68" s="516"/>
      <c r="K68" s="26">
        <f>IFERROR(VLOOKUP(AVERAGE(G48:G53,J48:J53),'P Gerais'!D39:G43,3,1)*F68,0)</f>
        <v>0</v>
      </c>
      <c r="L68" s="2"/>
      <c r="M68" s="2"/>
      <c r="N68" s="2"/>
      <c r="O68" s="2"/>
      <c r="P68" s="2"/>
      <c r="Q68" s="2"/>
      <c r="R68" s="2"/>
    </row>
    <row r="69" spans="3:18" ht="30" customHeight="1">
      <c r="C69" s="11"/>
      <c r="E69" s="541" t="s">
        <v>123</v>
      </c>
      <c r="F69" s="541"/>
      <c r="G69" s="541"/>
      <c r="H69" s="541"/>
      <c r="I69" s="541"/>
      <c r="J69" s="541"/>
      <c r="L69" s="2"/>
      <c r="M69" s="2"/>
      <c r="N69" s="2"/>
      <c r="O69" s="2"/>
      <c r="P69" s="2"/>
      <c r="Q69" s="2"/>
      <c r="R69" s="2"/>
    </row>
    <row r="70" spans="3:18" ht="30" customHeight="1">
      <c r="C70" s="11"/>
      <c r="E70" s="85" t="s">
        <v>124</v>
      </c>
      <c r="F70" s="530"/>
      <c r="G70" s="530"/>
      <c r="H70" s="85" t="s">
        <v>144</v>
      </c>
      <c r="I70" s="538"/>
      <c r="J70" s="538"/>
    </row>
    <row r="71" spans="3:18" ht="30" customHeight="1">
      <c r="C71" s="11"/>
      <c r="E71" s="85" t="s">
        <v>125</v>
      </c>
      <c r="F71" s="530"/>
      <c r="G71" s="530"/>
      <c r="H71" s="85" t="s">
        <v>126</v>
      </c>
      <c r="I71" s="539"/>
      <c r="J71" s="539"/>
    </row>
    <row r="72" spans="3:18" ht="8.1" customHeight="1">
      <c r="C72" s="11"/>
      <c r="D72" s="10"/>
      <c r="E72" s="6"/>
      <c r="F72" s="20"/>
      <c r="G72" s="20"/>
      <c r="H72" s="6"/>
      <c r="I72" s="21"/>
      <c r="J72" s="21"/>
      <c r="K72" s="10"/>
    </row>
    <row r="73" spans="3:18" ht="8.1" customHeight="1">
      <c r="C73" s="11"/>
      <c r="D73" s="10"/>
      <c r="E73" s="6"/>
      <c r="F73" s="20"/>
      <c r="G73" s="20"/>
      <c r="H73" s="6"/>
      <c r="I73" s="21"/>
      <c r="J73" s="21"/>
      <c r="K73" s="10"/>
    </row>
    <row r="74" spans="3:18" ht="30" customHeight="1">
      <c r="C74" s="11"/>
      <c r="D74" s="10"/>
      <c r="E74" s="85" t="s">
        <v>127</v>
      </c>
      <c r="F74" s="530"/>
      <c r="G74" s="530"/>
      <c r="H74" s="85" t="s">
        <v>143</v>
      </c>
      <c r="I74" s="538"/>
      <c r="J74" s="538"/>
      <c r="K74" s="10"/>
    </row>
    <row r="75" spans="3:18" ht="30" customHeight="1">
      <c r="C75" s="11"/>
      <c r="D75" s="10"/>
      <c r="E75" s="85" t="s">
        <v>128</v>
      </c>
      <c r="F75" s="530"/>
      <c r="G75" s="530"/>
      <c r="H75" s="85" t="s">
        <v>129</v>
      </c>
      <c r="I75" s="539"/>
      <c r="J75" s="539"/>
      <c r="K75" s="10"/>
    </row>
    <row r="76" spans="3:18" ht="8.1" customHeight="1">
      <c r="C76" s="11"/>
      <c r="D76" s="10"/>
      <c r="E76" s="6"/>
      <c r="F76" s="20"/>
      <c r="G76" s="20"/>
      <c r="H76" s="6"/>
      <c r="I76" s="21"/>
      <c r="J76" s="21"/>
      <c r="K76" s="10"/>
    </row>
    <row r="77" spans="3:18" ht="30" customHeight="1">
      <c r="C77" s="11"/>
      <c r="D77" s="10"/>
      <c r="E77" s="85" t="s">
        <v>130</v>
      </c>
      <c r="F77" s="530"/>
      <c r="G77" s="530"/>
      <c r="H77" s="85" t="s">
        <v>142</v>
      </c>
      <c r="I77" s="538"/>
      <c r="J77" s="538"/>
      <c r="K77" s="10"/>
    </row>
    <row r="78" spans="3:18" ht="30" customHeight="1">
      <c r="C78" s="11"/>
      <c r="D78" s="10"/>
      <c r="E78" s="85" t="s">
        <v>131</v>
      </c>
      <c r="F78" s="530"/>
      <c r="G78" s="530"/>
      <c r="H78" s="85" t="s">
        <v>132</v>
      </c>
      <c r="I78" s="539"/>
      <c r="J78" s="539"/>
      <c r="K78" s="10"/>
    </row>
    <row r="79" spans="3:18" ht="8.1" customHeight="1">
      <c r="C79" s="11"/>
      <c r="D79" s="10"/>
      <c r="E79" s="6"/>
      <c r="F79" s="20"/>
      <c r="G79" s="20"/>
      <c r="H79" s="6"/>
      <c r="I79" s="21"/>
      <c r="J79" s="21"/>
      <c r="K79" s="10"/>
    </row>
    <row r="80" spans="3:18" ht="30" customHeight="1">
      <c r="C80" s="11"/>
      <c r="D80" s="10"/>
      <c r="E80" s="85" t="s">
        <v>133</v>
      </c>
      <c r="F80" s="530"/>
      <c r="G80" s="530"/>
      <c r="H80" s="85" t="s">
        <v>141</v>
      </c>
      <c r="I80" s="538"/>
      <c r="J80" s="538"/>
      <c r="K80" s="10"/>
    </row>
    <row r="81" spans="3:11" ht="30" customHeight="1">
      <c r="C81" s="11"/>
      <c r="D81" s="10"/>
      <c r="E81" s="85" t="s">
        <v>134</v>
      </c>
      <c r="F81" s="530"/>
      <c r="G81" s="530"/>
      <c r="H81" s="85" t="s">
        <v>135</v>
      </c>
      <c r="I81" s="539"/>
      <c r="J81" s="539"/>
      <c r="K81" s="10"/>
    </row>
    <row r="82" spans="3:11" ht="8.1" customHeight="1">
      <c r="C82" s="11"/>
      <c r="D82" s="10"/>
      <c r="E82" s="6"/>
      <c r="F82" s="20"/>
      <c r="G82" s="20"/>
      <c r="H82" s="6"/>
      <c r="I82" s="21"/>
      <c r="J82" s="21"/>
      <c r="K82" s="10"/>
    </row>
    <row r="83" spans="3:11" ht="30" customHeight="1">
      <c r="C83" s="11"/>
      <c r="E83" s="85" t="s">
        <v>136</v>
      </c>
      <c r="F83" s="530"/>
      <c r="G83" s="530"/>
      <c r="H83" s="85" t="s">
        <v>140</v>
      </c>
      <c r="I83" s="538"/>
      <c r="J83" s="538"/>
    </row>
    <row r="84" spans="3:11" ht="30" customHeight="1">
      <c r="C84" s="11"/>
      <c r="E84" s="85" t="s">
        <v>137</v>
      </c>
      <c r="F84" s="530"/>
      <c r="G84" s="530"/>
      <c r="H84" s="85" t="s">
        <v>138</v>
      </c>
      <c r="I84" s="539"/>
      <c r="J84" s="539"/>
    </row>
    <row r="85" spans="3:11" ht="8.1" customHeight="1">
      <c r="C85" s="11"/>
      <c r="D85" s="10"/>
      <c r="E85" s="6"/>
      <c r="F85" s="20"/>
      <c r="G85" s="20"/>
      <c r="H85" s="6"/>
      <c r="I85" s="21"/>
      <c r="J85" s="21"/>
      <c r="K85" s="10"/>
    </row>
    <row r="86" spans="3:11" ht="30" customHeight="1">
      <c r="C86" s="11"/>
      <c r="E86" s="85" t="s">
        <v>710</v>
      </c>
      <c r="F86" s="530"/>
      <c r="G86" s="530"/>
      <c r="H86" s="85" t="s">
        <v>711</v>
      </c>
      <c r="I86" s="538"/>
      <c r="J86" s="538"/>
    </row>
    <row r="87" spans="3:11" ht="30" customHeight="1">
      <c r="C87" s="11"/>
      <c r="E87" s="85" t="s">
        <v>712</v>
      </c>
      <c r="F87" s="530"/>
      <c r="G87" s="530"/>
      <c r="H87" s="85" t="s">
        <v>713</v>
      </c>
      <c r="I87" s="539"/>
      <c r="J87" s="539"/>
    </row>
    <row r="88" spans="3:11" ht="8.1" customHeight="1">
      <c r="C88" s="11"/>
      <c r="E88" s="6"/>
      <c r="F88" s="20"/>
      <c r="G88" s="20"/>
      <c r="H88" s="6"/>
      <c r="I88" s="21"/>
      <c r="J88" s="21"/>
    </row>
    <row r="89" spans="3:11" ht="30" customHeight="1">
      <c r="C89" s="11"/>
      <c r="E89" s="85" t="s">
        <v>714</v>
      </c>
      <c r="F89" s="530"/>
      <c r="G89" s="530"/>
      <c r="H89" s="85" t="s">
        <v>715</v>
      </c>
      <c r="I89" s="538"/>
      <c r="J89" s="538"/>
    </row>
    <row r="90" spans="3:11" ht="30" customHeight="1">
      <c r="C90" s="11"/>
      <c r="E90" s="85" t="s">
        <v>716</v>
      </c>
      <c r="F90" s="530"/>
      <c r="G90" s="530"/>
      <c r="H90" s="85" t="s">
        <v>717</v>
      </c>
      <c r="I90" s="539"/>
      <c r="J90" s="539"/>
    </row>
    <row r="91" spans="3:11" ht="8.1" customHeight="1">
      <c r="C91" s="11"/>
      <c r="E91" s="6"/>
      <c r="F91" s="20"/>
      <c r="G91" s="20"/>
      <c r="H91" s="6"/>
      <c r="I91" s="21"/>
      <c r="J91" s="21"/>
    </row>
    <row r="92" spans="3:11" ht="30" customHeight="1">
      <c r="C92" s="11"/>
      <c r="E92" s="85" t="s">
        <v>718</v>
      </c>
      <c r="F92" s="530"/>
      <c r="G92" s="530"/>
      <c r="H92" s="85" t="s">
        <v>719</v>
      </c>
      <c r="I92" s="538"/>
      <c r="J92" s="538"/>
    </row>
    <row r="93" spans="3:11" ht="30" customHeight="1">
      <c r="C93" s="11"/>
      <c r="E93" s="85" t="s">
        <v>720</v>
      </c>
      <c r="F93" s="530"/>
      <c r="G93" s="530"/>
      <c r="H93" s="85" t="s">
        <v>721</v>
      </c>
      <c r="I93" s="539"/>
      <c r="J93" s="539"/>
    </row>
    <row r="94" spans="3:11" ht="8.1" customHeight="1">
      <c r="C94" s="11"/>
      <c r="D94" s="10"/>
      <c r="E94" s="6"/>
      <c r="F94" s="20"/>
      <c r="G94" s="20"/>
      <c r="H94" s="6"/>
      <c r="I94" s="21"/>
      <c r="J94" s="21"/>
      <c r="K94" s="10"/>
    </row>
    <row r="95" spans="3:11" ht="30" customHeight="1">
      <c r="C95" s="11"/>
      <c r="E95" s="85" t="s">
        <v>722</v>
      </c>
      <c r="F95" s="530"/>
      <c r="G95" s="530"/>
      <c r="H95" s="85" t="s">
        <v>723</v>
      </c>
      <c r="I95" s="538"/>
      <c r="J95" s="538"/>
    </row>
    <row r="96" spans="3:11" ht="30" customHeight="1">
      <c r="C96" s="11"/>
      <c r="E96" s="85" t="s">
        <v>724</v>
      </c>
      <c r="F96" s="530"/>
      <c r="G96" s="530"/>
      <c r="H96" s="85" t="s">
        <v>725</v>
      </c>
      <c r="I96" s="539"/>
      <c r="J96" s="539"/>
    </row>
    <row r="97" spans="3:11" ht="8.1" customHeight="1">
      <c r="C97" s="11"/>
      <c r="D97" s="10"/>
      <c r="E97" s="6"/>
      <c r="F97" s="20"/>
      <c r="G97" s="20"/>
      <c r="H97" s="6"/>
      <c r="I97" s="21"/>
      <c r="J97" s="21"/>
      <c r="K97" s="10"/>
    </row>
    <row r="98" spans="3:11" ht="30" customHeight="1">
      <c r="C98" s="11"/>
      <c r="E98" s="85" t="s">
        <v>726</v>
      </c>
      <c r="F98" s="530"/>
      <c r="G98" s="530"/>
      <c r="H98" s="85" t="s">
        <v>727</v>
      </c>
      <c r="I98" s="538"/>
      <c r="J98" s="538"/>
    </row>
    <row r="99" spans="3:11" ht="30" customHeight="1">
      <c r="C99" s="11"/>
      <c r="E99" s="85" t="s">
        <v>728</v>
      </c>
      <c r="F99" s="530"/>
      <c r="G99" s="530"/>
      <c r="H99" s="85" t="s">
        <v>729</v>
      </c>
      <c r="I99" s="539"/>
      <c r="J99" s="539"/>
    </row>
    <row r="100" spans="3:11" ht="30" customHeight="1">
      <c r="C100" s="11"/>
      <c r="E100" s="541" t="s">
        <v>139</v>
      </c>
      <c r="F100" s="541"/>
      <c r="G100" s="541"/>
      <c r="H100" s="541"/>
      <c r="I100" s="541"/>
      <c r="J100" s="541"/>
    </row>
    <row r="101" spans="3:11" ht="121.5" customHeight="1">
      <c r="C101" s="11"/>
      <c r="E101" s="537"/>
      <c r="F101" s="537"/>
      <c r="G101" s="537"/>
      <c r="H101" s="537"/>
      <c r="I101" s="537"/>
      <c r="J101" s="537"/>
    </row>
    <row r="102" spans="3:11" ht="30" customHeight="1"/>
    <row r="103" spans="3:11" ht="30" customHeight="1"/>
    <row r="104" spans="3:11" ht="30" customHeight="1"/>
    <row r="105" spans="3:11" ht="30" customHeight="1"/>
    <row r="106" spans="3:11" ht="30" customHeight="1"/>
    <row r="107" spans="3:11" ht="30" customHeight="1"/>
    <row r="108" spans="3:11" ht="30" customHeight="1"/>
    <row r="109" spans="3:11" ht="30" customHeight="1"/>
    <row r="110" spans="3:11"/>
    <row r="111" spans="3:11"/>
    <row r="112" spans="3:11"/>
    <row r="113"/>
    <row r="114"/>
    <row r="115"/>
    <row r="116"/>
    <row r="117"/>
    <row r="118"/>
    <row r="119"/>
    <row r="120"/>
    <row r="121" ht="15" customHeight="1"/>
  </sheetData>
  <sheetProtection selectLockedCells="1"/>
  <mergeCells count="128">
    <mergeCell ref="H13:I13"/>
    <mergeCell ref="E100:J100"/>
    <mergeCell ref="F70:G70"/>
    <mergeCell ref="I70:J70"/>
    <mergeCell ref="F71:G71"/>
    <mergeCell ref="E49:F49"/>
    <mergeCell ref="H49:I49"/>
    <mergeCell ref="E50:F50"/>
    <mergeCell ref="H50:I50"/>
    <mergeCell ref="F83:G83"/>
    <mergeCell ref="I83:J83"/>
    <mergeCell ref="F68:G68"/>
    <mergeCell ref="I68:J68"/>
    <mergeCell ref="E69:J69"/>
    <mergeCell ref="E54:G54"/>
    <mergeCell ref="H54:J54"/>
    <mergeCell ref="I92:J92"/>
    <mergeCell ref="F93:G93"/>
    <mergeCell ref="I93:J93"/>
    <mergeCell ref="I81:J81"/>
    <mergeCell ref="F74:G74"/>
    <mergeCell ref="I74:J74"/>
    <mergeCell ref="F75:G75"/>
    <mergeCell ref="E43:F43"/>
    <mergeCell ref="B14:B15"/>
    <mergeCell ref="B16:B17"/>
    <mergeCell ref="B18:B19"/>
    <mergeCell ref="B20:B21"/>
    <mergeCell ref="F99:G99"/>
    <mergeCell ref="I99:J99"/>
    <mergeCell ref="I75:J75"/>
    <mergeCell ref="F77:G77"/>
    <mergeCell ref="I77:J77"/>
    <mergeCell ref="F78:G78"/>
    <mergeCell ref="I78:J78"/>
    <mergeCell ref="I71:J71"/>
    <mergeCell ref="F80:G80"/>
    <mergeCell ref="I80:J80"/>
    <mergeCell ref="F81:G81"/>
    <mergeCell ref="F31:J31"/>
    <mergeCell ref="F32:J32"/>
    <mergeCell ref="F33:H33"/>
    <mergeCell ref="E44:F44"/>
    <mergeCell ref="H44:I44"/>
    <mergeCell ref="E45:F45"/>
    <mergeCell ref="H45:I45"/>
    <mergeCell ref="E40:J40"/>
    <mergeCell ref="E41:F41"/>
    <mergeCell ref="H43:I43"/>
    <mergeCell ref="H37:I37"/>
    <mergeCell ref="E37:F37"/>
    <mergeCell ref="E38:F38"/>
    <mergeCell ref="H38:I38"/>
    <mergeCell ref="E101:J101"/>
    <mergeCell ref="F95:G95"/>
    <mergeCell ref="I95:J95"/>
    <mergeCell ref="F96:G96"/>
    <mergeCell ref="I96:J96"/>
    <mergeCell ref="F98:G98"/>
    <mergeCell ref="I98:J98"/>
    <mergeCell ref="F84:G84"/>
    <mergeCell ref="I84:J84"/>
    <mergeCell ref="F86:G86"/>
    <mergeCell ref="I86:J86"/>
    <mergeCell ref="F87:G87"/>
    <mergeCell ref="I87:J87"/>
    <mergeCell ref="F89:G89"/>
    <mergeCell ref="I89:J89"/>
    <mergeCell ref="F90:G90"/>
    <mergeCell ref="I90:J90"/>
    <mergeCell ref="F92:G92"/>
    <mergeCell ref="F29:G29"/>
    <mergeCell ref="I29:J29"/>
    <mergeCell ref="C20:C21"/>
    <mergeCell ref="E20:F20"/>
    <mergeCell ref="E21:F21"/>
    <mergeCell ref="H25:J25"/>
    <mergeCell ref="H41:I41"/>
    <mergeCell ref="E42:F42"/>
    <mergeCell ref="H42:I42"/>
    <mergeCell ref="E5:F5"/>
    <mergeCell ref="E12:F12"/>
    <mergeCell ref="C18:C19"/>
    <mergeCell ref="E18:F18"/>
    <mergeCell ref="E19:F19"/>
    <mergeCell ref="C14:C15"/>
    <mergeCell ref="E14:F14"/>
    <mergeCell ref="H14:I14"/>
    <mergeCell ref="E15:F15"/>
    <mergeCell ref="E6:F6"/>
    <mergeCell ref="G6:J6"/>
    <mergeCell ref="E7:F7"/>
    <mergeCell ref="G7:J7"/>
    <mergeCell ref="E8:F8"/>
    <mergeCell ref="G8:J8"/>
    <mergeCell ref="C16:C17"/>
    <mergeCell ref="E16:F16"/>
    <mergeCell ref="E17:F17"/>
    <mergeCell ref="E13:F13"/>
    <mergeCell ref="E9:F9"/>
    <mergeCell ref="G9:J9"/>
    <mergeCell ref="E10:F10"/>
    <mergeCell ref="G10:J10"/>
    <mergeCell ref="E11:F11"/>
    <mergeCell ref="G11:J11"/>
    <mergeCell ref="E30:F30"/>
    <mergeCell ref="E34:F34"/>
    <mergeCell ref="E36:F36"/>
    <mergeCell ref="E55:G55"/>
    <mergeCell ref="E67:G67"/>
    <mergeCell ref="E39:F39"/>
    <mergeCell ref="E46:F46"/>
    <mergeCell ref="H46:I46"/>
    <mergeCell ref="E51:F51"/>
    <mergeCell ref="H51:I51"/>
    <mergeCell ref="E52:F52"/>
    <mergeCell ref="H52:I52"/>
    <mergeCell ref="E53:F53"/>
    <mergeCell ref="H53:I53"/>
    <mergeCell ref="E47:J47"/>
    <mergeCell ref="E48:F48"/>
    <mergeCell ref="H48:I48"/>
    <mergeCell ref="F27:G27"/>
    <mergeCell ref="I27:J27"/>
    <mergeCell ref="E22:F22"/>
    <mergeCell ref="E26:F26"/>
    <mergeCell ref="F28:G28"/>
    <mergeCell ref="I28:J28"/>
  </mergeCells>
  <conditionalFormatting sqref="F29:G29">
    <cfRule type="expression" dxfId="293" priority="29">
      <formula>LEN(F29)=11</formula>
    </cfRule>
    <cfRule type="expression" dxfId="292" priority="30">
      <formula>LEN(F29)=10</formula>
    </cfRule>
  </conditionalFormatting>
  <conditionalFormatting sqref="I29:J29">
    <cfRule type="expression" dxfId="291" priority="27">
      <formula>LEN(I29)=11</formula>
    </cfRule>
    <cfRule type="expression" dxfId="290" priority="28">
      <formula>LEN(I29)=10</formula>
    </cfRule>
  </conditionalFormatting>
  <conditionalFormatting sqref="I57:I66">
    <cfRule type="expression" dxfId="289" priority="19">
      <formula>G57="Sem Desconto"</formula>
    </cfRule>
    <cfRule type="expression" dxfId="288" priority="22">
      <formula>G57="Percentual"</formula>
    </cfRule>
  </conditionalFormatting>
  <conditionalFormatting sqref="H57:H66">
    <cfRule type="expression" dxfId="287" priority="20">
      <formula>G57="Sem Desconto"</formula>
    </cfRule>
    <cfRule type="expression" dxfId="286" priority="21">
      <formula>G57="Valor Fixo"</formula>
    </cfRule>
  </conditionalFormatting>
  <dataValidations count="7">
    <dataValidation type="list" allowBlank="1" showInputMessage="1" showErrorMessage="1" sqref="G39">
      <formula1>"1,2"</formula1>
    </dataValidation>
    <dataValidation type="list" allowBlank="1" showInputMessage="1" showErrorMessage="1" sqref="J33">
      <formula1>$Q$33:$Q$40</formula1>
    </dataValidation>
    <dataValidation type="list" allowBlank="1" showInputMessage="1" showErrorMessage="1" sqref="F33:H33">
      <formula1>$M$33:$M$44</formula1>
    </dataValidation>
    <dataValidation type="list" allowBlank="1" showInputMessage="1" showErrorMessage="1" sqref="G57:G66">
      <formula1>"Valor Fixo,Percentual,Sem Desconto"</formula1>
    </dataValidation>
    <dataValidation type="list" allowBlank="1" showInputMessage="1" showErrorMessage="1" sqref="J39">
      <formula1>"Parcela Única,2 Parcelas"</formula1>
    </dataValidation>
    <dataValidation type="list" allowBlank="1" showInputMessage="1" showErrorMessage="1" sqref="I39">
      <formula1>"Janeiro,Fevereiro,Março,Abril,Maio,Junho,Julho,Agosto,Setmbro,Outubro,Novembro"</formula1>
    </dataValidation>
    <dataValidation type="list" allowBlank="1" showInputMessage="1" showErrorMessage="1" sqref="G11:J11">
      <formula1>$L$11:$AY$11</formula1>
    </dataValidation>
  </dataValidations>
  <hyperlinks>
    <hyperlink ref="C16:C17" location="Func11!G6" display="Func11!G6"/>
    <hyperlink ref="C6:C13" location="Func!G6" display="Func!G6"/>
    <hyperlink ref="C14:C15" location="Func10!G6" display="Func10!G6"/>
    <hyperlink ref="C20:C21" location="Func13!G6" display="Func13!G6"/>
    <hyperlink ref="C18:C19" location="Func12!G6" display="Func12!G6"/>
    <hyperlink ref="C31:C38" location="Func22!G6" display="Func22!G6"/>
    <hyperlink ref="C38" location="Func30!G6" display="Func30!G6"/>
    <hyperlink ref="C22:C37" location="Func22!G6" display="Func22!G6"/>
    <hyperlink ref="C5:C12" location="Func!G6" display="Func!G6"/>
    <hyperlink ref="C6" location="Func2!G6" display="Func2!G6"/>
    <hyperlink ref="C7" location="Func3!G6" display="Func3!G6"/>
    <hyperlink ref="C8" location="Func4!G6" display="Func4!G6"/>
    <hyperlink ref="C9" location="Func5!G6" display="Func5!G6"/>
    <hyperlink ref="C10" location="Func6!G6" display="Func6!G6"/>
    <hyperlink ref="C11" location="Func7!G6" display="Func7!G6"/>
    <hyperlink ref="C12" location="Func8!G6" display="Func8!G6"/>
    <hyperlink ref="C13" location="Func9!G6" display="Func9!G6"/>
    <hyperlink ref="C22" location="Func14!G6" display="Func14!G6"/>
    <hyperlink ref="C23" location="Func15!G6" display="Func15!G6"/>
    <hyperlink ref="C24" location="Func16!G6" display="Func16!G6"/>
    <hyperlink ref="C25" location="Func17!G6" display="Func17!G6"/>
    <hyperlink ref="C26" location="Func18!G6" display="Func18!G6"/>
    <hyperlink ref="C27" location="Func19!G6" display="Func19!G6"/>
    <hyperlink ref="C28" location="Func20!G6" display="Func20!G6"/>
    <hyperlink ref="C29" location="Func21!G6" display="Func21!G6"/>
    <hyperlink ref="C31" location="Func23!G6" display="Func23!G6"/>
    <hyperlink ref="C32" location="Func24!G6" display="Func24!G6"/>
    <hyperlink ref="C37" location="Func29!G6" display="Func29!G6"/>
    <hyperlink ref="C36" location="Func28!G6" display="Func28!G6"/>
    <hyperlink ref="C35" location="Func27!G6" display="Func27!G6"/>
    <hyperlink ref="C34" location="Func26!G6" display="Func26!G6"/>
    <hyperlink ref="C33" location="Func25!G6" display="Func25!G6"/>
  </hyperlinks>
  <pageMargins left="0.511811024" right="0.511811024" top="0.78740157499999996" bottom="0.78740157499999996" header="0.31496062000000002" footer="0.31496062000000002"/>
  <pageSetup paperSize="9" orientation="portrait" r:id="rId1"/>
  <drawing r:id="rId2"/>
  <legacyDrawing r:id="rId3"/>
  <extLst xmlns:x14="http://schemas.microsoft.com/office/spreadsheetml/2009/9/main">
    <ext uri="{78C0D931-6437-407d-A8EE-F0AAD7539E65}">
      <x14:conditionalFormattings>
        <x14:conditionalFormatting xmlns:xm="http://schemas.microsoft.com/office/excel/2006/main">
          <x14:cfRule type="expression" priority="8" id="{6CDEA407-F43A-4507-B21D-DADF7DB17579}">
            <xm:f>'DB Func'!B5=0</xm:f>
            <x14:dxf>
              <font>
                <color theme="0"/>
              </font>
            </x14:dxf>
          </x14:cfRule>
          <xm:sqref>C22:C38 C11</xm:sqref>
        </x14:conditionalFormatting>
        <x14:conditionalFormatting xmlns:xm="http://schemas.microsoft.com/office/excel/2006/main">
          <x14:cfRule type="expression" priority="7" id="{8A9AA6F2-8BB2-4B09-BB7B-9A1F3A9A171C}">
            <xm:f>'DB Func'!B15=0</xm:f>
            <x14:dxf>
              <font>
                <color theme="0"/>
              </font>
            </x14:dxf>
          </x14:cfRule>
          <xm:sqref>C20:C21</xm:sqref>
        </x14:conditionalFormatting>
        <x14:conditionalFormatting xmlns:xm="http://schemas.microsoft.com/office/excel/2006/main">
          <x14:cfRule type="expression" priority="6" id="{1AB1EA92-D5B3-4C55-9A54-6EABCD8028A3}">
            <xm:f>'DB Func'!B14=0</xm:f>
            <x14:dxf>
              <font>
                <color theme="0"/>
              </font>
            </x14:dxf>
          </x14:cfRule>
          <xm:sqref>C18:C19</xm:sqref>
        </x14:conditionalFormatting>
        <x14:conditionalFormatting xmlns:xm="http://schemas.microsoft.com/office/excel/2006/main">
          <x14:cfRule type="expression" priority="5" id="{0EC4EC3A-D066-4EB6-B8E0-D2D8BE3D98CA}">
            <xm:f>'DB Func'!B13=0</xm:f>
            <x14:dxf>
              <font>
                <color theme="0"/>
              </font>
            </x14:dxf>
          </x14:cfRule>
          <xm:sqref>C16:C17</xm:sqref>
        </x14:conditionalFormatting>
        <x14:conditionalFormatting xmlns:xm="http://schemas.microsoft.com/office/excel/2006/main">
          <x14:cfRule type="expression" priority="4" id="{FBED1082-DBC1-4B91-B2FC-CFFE92CB76FF}">
            <xm:f>'DB Func'!B3=0</xm:f>
            <x14:dxf>
              <font>
                <color theme="0"/>
              </font>
            </x14:dxf>
          </x14:cfRule>
          <xm:sqref>C5:C10 C12:C15</xm:sqref>
        </x14:conditionalFormatting>
      </x14:conditionalFormattings>
    </ext>
  </extLst>
</worksheet>
</file>

<file path=xl/worksheets/sheet12.xml><?xml version="1.0" encoding="utf-8"?>
<worksheet xmlns="http://schemas.openxmlformats.org/spreadsheetml/2006/main" xmlns:r="http://schemas.openxmlformats.org/officeDocument/2006/relationships">
  <sheetPr codeName="Plan11"/>
  <dimension ref="A1:AY121"/>
  <sheetViews>
    <sheetView showGridLines="0" zoomScale="90" zoomScaleNormal="90" workbookViewId="0">
      <selection activeCell="C5" sqref="C5"/>
    </sheetView>
  </sheetViews>
  <sheetFormatPr defaultRowHeight="15" customHeight="1" zeroHeight="1"/>
  <cols>
    <col min="1" max="1" width="27.7109375" style="1" customWidth="1"/>
    <col min="2" max="2" width="3.85546875" customWidth="1"/>
    <col min="3" max="3" width="38" customWidth="1"/>
    <col min="5" max="5" width="25.28515625" customWidth="1"/>
    <col min="6" max="7" width="20.7109375" customWidth="1"/>
    <col min="8" max="8" width="22" customWidth="1"/>
    <col min="9" max="10" width="20.7109375" customWidth="1"/>
  </cols>
  <sheetData>
    <row r="1" spans="1:51" s="98" customFormat="1" ht="33.950000000000003" customHeight="1">
      <c r="A1" s="187"/>
      <c r="C1" s="102" t="s">
        <v>17</v>
      </c>
    </row>
    <row r="2" spans="1:51" s="98" customFormat="1" ht="21.6" customHeight="1">
      <c r="A2" s="187"/>
    </row>
    <row r="3" spans="1:51" s="98" customFormat="1" ht="21.6" customHeight="1">
      <c r="A3" s="187"/>
    </row>
    <row r="4" spans="1:51" ht="30" customHeight="1">
      <c r="C4" s="30" t="s">
        <v>685</v>
      </c>
    </row>
    <row r="5" spans="1:51" ht="30" customHeight="1">
      <c r="B5" s="2">
        <v>1</v>
      </c>
      <c r="C5" s="71" t="str">
        <f ca="1">B5&amp;". "&amp;'DB Func'!B3</f>
        <v>1. Funcionário 1</v>
      </c>
      <c r="E5" s="511" t="s">
        <v>678</v>
      </c>
      <c r="F5" s="512"/>
      <c r="G5" s="86"/>
      <c r="H5" s="86"/>
      <c r="I5" s="86"/>
      <c r="J5" s="87"/>
    </row>
    <row r="6" spans="1:51" ht="30" customHeight="1">
      <c r="B6" s="2">
        <v>2</v>
      </c>
      <c r="C6" s="71" t="str">
        <f ca="1">B6&amp;". "&amp;'DB Func'!B4</f>
        <v>2. Funcionário 2</v>
      </c>
      <c r="E6" s="523" t="s">
        <v>70</v>
      </c>
      <c r="F6" s="524"/>
      <c r="G6" s="525" t="s">
        <v>599</v>
      </c>
      <c r="H6" s="525"/>
      <c r="I6" s="525"/>
      <c r="J6" s="525"/>
    </row>
    <row r="7" spans="1:51" ht="30" customHeight="1">
      <c r="B7" s="2">
        <v>3</v>
      </c>
      <c r="C7" s="71" t="str">
        <f ca="1">B7&amp;". "&amp;'DB Func'!B5</f>
        <v>3. Funcionário 3</v>
      </c>
      <c r="E7" s="513" t="s">
        <v>71</v>
      </c>
      <c r="F7" s="514"/>
      <c r="G7" s="526"/>
      <c r="H7" s="527"/>
      <c r="I7" s="527"/>
      <c r="J7" s="528"/>
    </row>
    <row r="8" spans="1:51" ht="30" customHeight="1">
      <c r="B8" s="2">
        <v>4</v>
      </c>
      <c r="C8" s="71" t="str">
        <f ca="1">B8&amp;". "&amp;'DB Func'!B6</f>
        <v>4. Funcionário 4</v>
      </c>
      <c r="E8" s="513" t="s">
        <v>72</v>
      </c>
      <c r="F8" s="514"/>
      <c r="G8" s="529"/>
      <c r="H8" s="529"/>
      <c r="I8" s="529"/>
      <c r="J8" s="529"/>
    </row>
    <row r="9" spans="1:51" ht="30" customHeight="1">
      <c r="B9" s="2">
        <v>5</v>
      </c>
      <c r="C9" s="71" t="str">
        <f ca="1">B9&amp;". "&amp;'DB Func'!B7</f>
        <v>5. Funcionário 5</v>
      </c>
      <c r="E9" s="513" t="s">
        <v>73</v>
      </c>
      <c r="F9" s="514"/>
      <c r="G9" s="530"/>
      <c r="H9" s="530"/>
      <c r="I9" s="530"/>
      <c r="J9" s="530"/>
    </row>
    <row r="10" spans="1:51" ht="30" customHeight="1">
      <c r="B10" s="2">
        <v>6</v>
      </c>
      <c r="C10" s="71" t="str">
        <f ca="1">B10&amp;". "&amp;'DB Func'!B8</f>
        <v>6. Funcionário 6</v>
      </c>
      <c r="E10" s="513" t="s">
        <v>74</v>
      </c>
      <c r="F10" s="514"/>
      <c r="G10" s="530"/>
      <c r="H10" s="530"/>
      <c r="I10" s="530"/>
      <c r="J10" s="530"/>
    </row>
    <row r="11" spans="1:51" ht="30" customHeight="1">
      <c r="B11" s="2">
        <v>7</v>
      </c>
      <c r="C11" s="71" t="str">
        <f ca="1">B11&amp;". "&amp;'DB Func'!B9</f>
        <v>7. Funcionário 7</v>
      </c>
      <c r="E11" s="531" t="s">
        <v>75</v>
      </c>
      <c r="F11" s="532"/>
      <c r="G11" s="510"/>
      <c r="H11" s="510"/>
      <c r="I11" s="510"/>
      <c r="J11" s="510"/>
      <c r="K11" s="28"/>
      <c r="L11" s="2" t="str">
        <f>Cargos!AC8</f>
        <v/>
      </c>
      <c r="M11" s="2" t="str">
        <f>Cargos!AD8</f>
        <v/>
      </c>
      <c r="N11" s="2" t="str">
        <f>Cargos!AE8</f>
        <v/>
      </c>
      <c r="O11" s="2" t="str">
        <f>Cargos!AF8</f>
        <v/>
      </c>
      <c r="P11" s="2" t="str">
        <f>Cargos!AG8</f>
        <v/>
      </c>
      <c r="Q11" s="2" t="str">
        <f>Cargos!AH8</f>
        <v/>
      </c>
      <c r="R11" s="2" t="str">
        <f>Cargos!AI8</f>
        <v/>
      </c>
      <c r="S11" s="2" t="str">
        <f>Cargos!AJ8</f>
        <v/>
      </c>
      <c r="T11" s="2" t="str">
        <f>Cargos!AK8</f>
        <v/>
      </c>
      <c r="U11" s="2" t="str">
        <f>Cargos!AL8</f>
        <v/>
      </c>
      <c r="V11" s="2" t="str">
        <f>Cargos!AM8</f>
        <v/>
      </c>
      <c r="W11" s="2" t="str">
        <f>Cargos!AN8</f>
        <v/>
      </c>
      <c r="X11" s="2" t="str">
        <f>Cargos!AO8</f>
        <v/>
      </c>
      <c r="Y11" s="2" t="str">
        <f>Cargos!AP8</f>
        <v/>
      </c>
      <c r="Z11" s="2" t="str">
        <f>Cargos!AQ8</f>
        <v/>
      </c>
      <c r="AA11" s="2" t="str">
        <f>Cargos!AR8</f>
        <v/>
      </c>
      <c r="AB11" s="2" t="str">
        <f>Cargos!AS8</f>
        <v/>
      </c>
      <c r="AC11" s="2" t="str">
        <f>Cargos!AT8</f>
        <v/>
      </c>
      <c r="AD11" s="2" t="str">
        <f>Cargos!AU8</f>
        <v/>
      </c>
      <c r="AE11" s="2" t="str">
        <f>Cargos!AV8</f>
        <v/>
      </c>
      <c r="AF11" s="2" t="str">
        <f>Cargos!AW8</f>
        <v/>
      </c>
      <c r="AG11" s="2" t="str">
        <f>Cargos!AX8</f>
        <v/>
      </c>
      <c r="AH11" s="2" t="str">
        <f>Cargos!AY8</f>
        <v/>
      </c>
      <c r="AI11" s="2" t="str">
        <f>Cargos!AZ8</f>
        <v/>
      </c>
      <c r="AJ11" s="2" t="str">
        <f>Cargos!BA8</f>
        <v/>
      </c>
      <c r="AK11" s="2" t="str">
        <f>Cargos!BB8</f>
        <v/>
      </c>
      <c r="AL11" s="2" t="str">
        <f>Cargos!BC8</f>
        <v/>
      </c>
      <c r="AM11" s="2" t="str">
        <f>Cargos!BD8</f>
        <v/>
      </c>
      <c r="AN11" s="2" t="str">
        <f>Cargos!BE8</f>
        <v/>
      </c>
      <c r="AO11" s="2" t="str">
        <f>Cargos!BF8</f>
        <v/>
      </c>
      <c r="AP11" s="2" t="str">
        <f>Cargos!BG8</f>
        <v/>
      </c>
      <c r="AQ11" s="2" t="str">
        <f>Cargos!BH8</f>
        <v/>
      </c>
      <c r="AR11" s="2" t="str">
        <f>Cargos!BI8</f>
        <v/>
      </c>
      <c r="AS11" s="2" t="str">
        <f>Cargos!BJ8</f>
        <v/>
      </c>
      <c r="AT11" s="2" t="str">
        <f>Cargos!BK8</f>
        <v/>
      </c>
      <c r="AU11" s="2" t="str">
        <f>Cargos!BL8</f>
        <v/>
      </c>
      <c r="AV11" s="2" t="str">
        <f>Cargos!BM8</f>
        <v/>
      </c>
      <c r="AW11" s="2" t="str">
        <f>Cargos!BN8</f>
        <v/>
      </c>
      <c r="AX11" s="2" t="str">
        <f>Cargos!BO8</f>
        <v/>
      </c>
      <c r="AY11" s="2" t="str">
        <f>Cargos!BP8</f>
        <v/>
      </c>
    </row>
    <row r="12" spans="1:51" ht="30" customHeight="1">
      <c r="B12" s="2">
        <v>8</v>
      </c>
      <c r="C12" s="110" t="str">
        <f ca="1">B12&amp;". "&amp;'DB Func'!B10</f>
        <v>8. Funcionário 8</v>
      </c>
      <c r="E12" s="511" t="s">
        <v>76</v>
      </c>
      <c r="F12" s="512"/>
      <c r="G12" s="86"/>
      <c r="H12" s="86"/>
      <c r="I12" s="86"/>
      <c r="J12" s="87"/>
    </row>
    <row r="13" spans="1:51" ht="30" customHeight="1">
      <c r="B13" s="2">
        <v>9</v>
      </c>
      <c r="C13" s="71" t="str">
        <f ca="1">B13&amp;". "&amp;'DB Func'!B11</f>
        <v>9. Funcionário 9</v>
      </c>
      <c r="E13" s="523" t="s">
        <v>515</v>
      </c>
      <c r="F13" s="524"/>
      <c r="G13" s="464">
        <v>8.3333333333333339</v>
      </c>
      <c r="H13" s="523" t="s">
        <v>809</v>
      </c>
      <c r="I13" s="524"/>
      <c r="J13" s="465">
        <f>SUM(K15:K21)</f>
        <v>0</v>
      </c>
    </row>
    <row r="14" spans="1:51" ht="15" customHeight="1">
      <c r="B14" s="540">
        <v>10</v>
      </c>
      <c r="C14" s="521" t="str">
        <f ca="1">B14&amp;". "&amp;'DB Func'!B12</f>
        <v>10. Funcionário 10</v>
      </c>
      <c r="E14" s="522"/>
      <c r="F14" s="522"/>
      <c r="G14" s="69" t="s">
        <v>77</v>
      </c>
      <c r="H14" s="522" t="s">
        <v>78</v>
      </c>
      <c r="I14" s="522"/>
      <c r="J14" s="466" t="s">
        <v>79</v>
      </c>
      <c r="K14" s="401"/>
      <c r="L14" s="401"/>
      <c r="M14" s="401"/>
      <c r="N14" s="401"/>
      <c r="O14" s="401"/>
      <c r="P14" s="401"/>
    </row>
    <row r="15" spans="1:51" ht="15" customHeight="1">
      <c r="B15" s="540"/>
      <c r="C15" s="521"/>
      <c r="E15" s="522" t="s">
        <v>63</v>
      </c>
      <c r="F15" s="522"/>
      <c r="G15" s="64"/>
      <c r="H15" s="65"/>
      <c r="I15" s="65"/>
      <c r="J15" s="467"/>
      <c r="K15" s="470">
        <f>(IF(G15&gt;J15,J15+1,J15)-G15)-(IF(H15&gt;I15,I15+1,I15)-H15)</f>
        <v>0</v>
      </c>
      <c r="L15" s="473">
        <f>IF(K15=0,0,IF(OR(N15&gt;$P$15,N15&lt;$O$15),1,0))</f>
        <v>0</v>
      </c>
      <c r="M15" s="471">
        <f>IF(K15=0,0,IF(OR(G15&gt;=$P$15,G15&lt;$O$15),1,0))</f>
        <v>0</v>
      </c>
      <c r="N15" s="474">
        <f>G15+K15</f>
        <v>0</v>
      </c>
      <c r="O15" s="475">
        <v>0.20833333333333334</v>
      </c>
      <c r="P15" s="476">
        <v>0.91666666666666663</v>
      </c>
    </row>
    <row r="16" spans="1:51" ht="15" customHeight="1">
      <c r="B16" s="540">
        <v>11</v>
      </c>
      <c r="C16" s="521" t="str">
        <f ca="1">B16&amp;". "&amp;'DB Func'!B13</f>
        <v>11. Funcionário 11</v>
      </c>
      <c r="E16" s="522" t="s">
        <v>64</v>
      </c>
      <c r="F16" s="522"/>
      <c r="G16" s="64"/>
      <c r="H16" s="65"/>
      <c r="I16" s="65"/>
      <c r="J16" s="467"/>
      <c r="K16" s="470">
        <f t="shared" ref="K16:K21" si="0">(IF(G16&gt;J16,J16+1,J16)-G16)-(IF(H16&gt;I16,I16+1,I16)-H16)</f>
        <v>0</v>
      </c>
      <c r="L16" s="473">
        <f t="shared" ref="L16:L21" si="1">IF(K16=0,0,IF(OR(N16&gt;$P$15,N16&lt;$O$15),1,0))</f>
        <v>0</v>
      </c>
      <c r="M16" s="471">
        <f t="shared" ref="M16:M21" si="2">IF(K16=0,0,IF(OR(G16&gt;=$P$15,G16&lt;$O$15),1,0))</f>
        <v>0</v>
      </c>
      <c r="N16" s="474">
        <f t="shared" ref="N16:N21" si="3">G16+K16</f>
        <v>0</v>
      </c>
      <c r="O16" s="477"/>
      <c r="P16" s="477"/>
    </row>
    <row r="17" spans="2:18" ht="15" customHeight="1">
      <c r="B17" s="540"/>
      <c r="C17" s="521"/>
      <c r="E17" s="522" t="s">
        <v>65</v>
      </c>
      <c r="F17" s="522"/>
      <c r="G17" s="64"/>
      <c r="H17" s="65"/>
      <c r="I17" s="65"/>
      <c r="J17" s="467"/>
      <c r="K17" s="470">
        <f t="shared" si="0"/>
        <v>0</v>
      </c>
      <c r="L17" s="473">
        <f t="shared" si="1"/>
        <v>0</v>
      </c>
      <c r="M17" s="471">
        <f t="shared" si="2"/>
        <v>0</v>
      </c>
      <c r="N17" s="474">
        <f>G17+K17</f>
        <v>0</v>
      </c>
      <c r="O17" s="477"/>
      <c r="P17" s="471"/>
    </row>
    <row r="18" spans="2:18" ht="15" customHeight="1">
      <c r="B18" s="540">
        <v>12</v>
      </c>
      <c r="C18" s="521" t="str">
        <f ca="1">B18&amp;". "&amp;'DB Func'!B14</f>
        <v>12. Funcionário 12</v>
      </c>
      <c r="E18" s="522" t="s">
        <v>66</v>
      </c>
      <c r="F18" s="522"/>
      <c r="G18" s="64"/>
      <c r="H18" s="65"/>
      <c r="I18" s="65"/>
      <c r="J18" s="467"/>
      <c r="K18" s="470">
        <f t="shared" si="0"/>
        <v>0</v>
      </c>
      <c r="L18" s="473">
        <f t="shared" si="1"/>
        <v>0</v>
      </c>
      <c r="M18" s="471">
        <f t="shared" si="2"/>
        <v>0</v>
      </c>
      <c r="N18" s="474">
        <f t="shared" si="3"/>
        <v>0</v>
      </c>
      <c r="O18" s="471"/>
      <c r="P18" s="471"/>
    </row>
    <row r="19" spans="2:18" ht="15" customHeight="1">
      <c r="B19" s="540"/>
      <c r="C19" s="521"/>
      <c r="E19" s="522" t="s">
        <v>67</v>
      </c>
      <c r="F19" s="522"/>
      <c r="G19" s="64"/>
      <c r="H19" s="65"/>
      <c r="I19" s="65"/>
      <c r="J19" s="467"/>
      <c r="K19" s="470">
        <f t="shared" si="0"/>
        <v>0</v>
      </c>
      <c r="L19" s="473">
        <f t="shared" si="1"/>
        <v>0</v>
      </c>
      <c r="M19" s="471">
        <f t="shared" si="2"/>
        <v>0</v>
      </c>
      <c r="N19" s="474">
        <f t="shared" si="3"/>
        <v>0</v>
      </c>
      <c r="O19" s="471"/>
      <c r="P19" s="471"/>
    </row>
    <row r="20" spans="2:18" ht="15" customHeight="1">
      <c r="B20" s="540">
        <v>13</v>
      </c>
      <c r="C20" s="521" t="str">
        <f ca="1">B20&amp;". "&amp;'DB Func'!B15</f>
        <v>13. Funcionário 13</v>
      </c>
      <c r="E20" s="534" t="s">
        <v>68</v>
      </c>
      <c r="F20" s="534"/>
      <c r="G20" s="64"/>
      <c r="H20" s="64"/>
      <c r="I20" s="64"/>
      <c r="J20" s="468"/>
      <c r="K20" s="470">
        <f t="shared" si="0"/>
        <v>0</v>
      </c>
      <c r="L20" s="473">
        <f t="shared" si="1"/>
        <v>0</v>
      </c>
      <c r="M20" s="471">
        <f t="shared" si="2"/>
        <v>0</v>
      </c>
      <c r="N20" s="474">
        <f t="shared" si="3"/>
        <v>0</v>
      </c>
      <c r="O20" s="471"/>
      <c r="P20" s="471"/>
    </row>
    <row r="21" spans="2:18" ht="15" customHeight="1">
      <c r="B21" s="540"/>
      <c r="C21" s="521"/>
      <c r="E21" s="535" t="s">
        <v>69</v>
      </c>
      <c r="F21" s="535"/>
      <c r="G21" s="88"/>
      <c r="H21" s="88"/>
      <c r="I21" s="88"/>
      <c r="J21" s="469"/>
      <c r="K21" s="470">
        <f t="shared" si="0"/>
        <v>0</v>
      </c>
      <c r="L21" s="473">
        <f t="shared" si="1"/>
        <v>0</v>
      </c>
      <c r="M21" s="471">
        <f t="shared" si="2"/>
        <v>0</v>
      </c>
      <c r="N21" s="474">
        <f t="shared" si="3"/>
        <v>0</v>
      </c>
      <c r="O21" s="471"/>
      <c r="P21" s="471"/>
    </row>
    <row r="22" spans="2:18" ht="30" customHeight="1">
      <c r="B22" s="2">
        <v>14</v>
      </c>
      <c r="C22" s="71" t="str">
        <f ca="1">B22&amp;". "&amp;'DB Func'!B16</f>
        <v>14. Funcionário 14</v>
      </c>
      <c r="E22" s="511" t="s">
        <v>80</v>
      </c>
      <c r="F22" s="512"/>
      <c r="G22" s="86"/>
      <c r="H22" s="86"/>
      <c r="I22" s="86"/>
      <c r="J22" s="86"/>
      <c r="K22" s="478"/>
      <c r="L22" s="471" t="str">
        <f>IF(OR(SUM(L15:L21)&gt;0,SUM(M15:M21)&gt;0),"OK","NÃO")</f>
        <v>NÃO</v>
      </c>
      <c r="M22" s="471"/>
      <c r="N22" s="472"/>
      <c r="O22" s="471"/>
      <c r="P22" s="471"/>
    </row>
    <row r="23" spans="2:18" ht="30" customHeight="1">
      <c r="B23" s="2">
        <v>15</v>
      </c>
      <c r="C23" s="71" t="str">
        <f ca="1">B23&amp;". "&amp;'DB Func'!B17</f>
        <v>15. Funcionário 15</v>
      </c>
      <c r="E23" s="105" t="s">
        <v>81</v>
      </c>
      <c r="F23" s="92"/>
      <c r="G23" s="105" t="s">
        <v>84</v>
      </c>
      <c r="H23" s="93"/>
      <c r="I23" s="105" t="s">
        <v>86</v>
      </c>
      <c r="J23" s="93"/>
    </row>
    <row r="24" spans="2:18" ht="30" customHeight="1">
      <c r="B24" s="2">
        <v>16</v>
      </c>
      <c r="C24" s="71" t="str">
        <f ca="1">B24&amp;". "&amp;'DB Func'!B18</f>
        <v>16. Funcionário 16</v>
      </c>
      <c r="E24" s="85" t="s">
        <v>82</v>
      </c>
      <c r="F24" s="61"/>
      <c r="G24" s="106" t="s">
        <v>85</v>
      </c>
      <c r="H24" s="63"/>
      <c r="I24" s="85" t="s">
        <v>87</v>
      </c>
      <c r="J24" s="63"/>
      <c r="L24" s="2"/>
      <c r="M24" s="2"/>
      <c r="N24" s="2"/>
      <c r="O24" s="2"/>
      <c r="P24" s="2"/>
      <c r="Q24" s="2"/>
      <c r="R24" s="2"/>
    </row>
    <row r="25" spans="2:18" ht="30" customHeight="1">
      <c r="B25" s="2">
        <v>17</v>
      </c>
      <c r="C25" s="71" t="str">
        <f ca="1">B25&amp;". "&amp;'DB Func'!B19</f>
        <v>17. Funcionário 17</v>
      </c>
      <c r="E25" s="107" t="s">
        <v>83</v>
      </c>
      <c r="F25" s="123"/>
      <c r="G25" s="107" t="s">
        <v>88</v>
      </c>
      <c r="H25" s="536"/>
      <c r="I25" s="536"/>
      <c r="J25" s="536"/>
      <c r="L25" s="2"/>
      <c r="M25" s="2"/>
      <c r="N25" s="2"/>
      <c r="O25" s="2"/>
      <c r="P25" s="2"/>
      <c r="Q25" s="2"/>
      <c r="R25" s="2"/>
    </row>
    <row r="26" spans="2:18" ht="30" customHeight="1">
      <c r="B26" s="2">
        <v>18</v>
      </c>
      <c r="C26" s="71" t="str">
        <f ca="1">B26&amp;". "&amp;'DB Func'!B20</f>
        <v>18. Funcionário 18</v>
      </c>
      <c r="E26" s="511" t="s">
        <v>679</v>
      </c>
      <c r="F26" s="512"/>
      <c r="G26" s="86"/>
      <c r="H26" s="86"/>
      <c r="I26" s="86"/>
      <c r="J26" s="87"/>
      <c r="L26" s="2"/>
      <c r="M26" s="2"/>
      <c r="N26" s="2"/>
      <c r="O26" s="2"/>
      <c r="P26" s="2"/>
      <c r="Q26" s="2"/>
      <c r="R26" s="2"/>
    </row>
    <row r="27" spans="2:18" ht="30" customHeight="1">
      <c r="B27" s="2">
        <v>19</v>
      </c>
      <c r="C27" s="71" t="str">
        <f ca="1">B27&amp;". "&amp;'DB Func'!B21</f>
        <v>19. Funcionário 19</v>
      </c>
      <c r="E27" s="105" t="s">
        <v>89</v>
      </c>
      <c r="F27" s="516"/>
      <c r="G27" s="516"/>
      <c r="H27" s="108" t="s">
        <v>90</v>
      </c>
      <c r="I27" s="517"/>
      <c r="J27" s="517"/>
      <c r="L27" s="2"/>
      <c r="M27" s="2"/>
      <c r="N27" s="2"/>
      <c r="O27" s="2"/>
      <c r="P27" s="2"/>
      <c r="Q27" s="2"/>
      <c r="R27" s="2"/>
    </row>
    <row r="28" spans="2:18" ht="30" customHeight="1">
      <c r="B28" s="2">
        <v>20</v>
      </c>
      <c r="C28" s="71" t="str">
        <f ca="1">B28&amp;". "&amp;'DB Func'!B22</f>
        <v>20. Funcionário 20</v>
      </c>
      <c r="E28" s="85" t="s">
        <v>168</v>
      </c>
      <c r="F28" s="518"/>
      <c r="G28" s="518"/>
      <c r="H28" s="85" t="s">
        <v>91</v>
      </c>
      <c r="I28" s="519"/>
      <c r="J28" s="520"/>
      <c r="L28" s="2"/>
      <c r="M28" s="2"/>
      <c r="N28" s="2"/>
      <c r="O28" s="2"/>
      <c r="P28" s="2"/>
      <c r="Q28" s="2"/>
      <c r="R28" s="2"/>
    </row>
    <row r="29" spans="2:18" ht="30" customHeight="1">
      <c r="B29" s="2">
        <v>21</v>
      </c>
      <c r="C29" s="71" t="str">
        <f ca="1">B29&amp;". "&amp;'DB Func'!B23</f>
        <v>21. Funcionário 21</v>
      </c>
      <c r="E29" s="107" t="s">
        <v>93</v>
      </c>
      <c r="F29" s="533"/>
      <c r="G29" s="533"/>
      <c r="H29" s="107" t="s">
        <v>92</v>
      </c>
      <c r="I29" s="533"/>
      <c r="J29" s="533"/>
      <c r="L29" s="2"/>
      <c r="M29" s="2"/>
      <c r="N29" s="2"/>
      <c r="O29" s="2"/>
      <c r="P29" s="2"/>
      <c r="Q29" s="2"/>
      <c r="R29" s="2"/>
    </row>
    <row r="30" spans="2:18" ht="30" customHeight="1">
      <c r="B30" s="2">
        <v>22</v>
      </c>
      <c r="C30" s="71" t="str">
        <f ca="1">B30&amp;". "&amp;'DB Func'!B24</f>
        <v>22. Funcionário 22</v>
      </c>
      <c r="E30" s="511" t="s">
        <v>680</v>
      </c>
      <c r="F30" s="512"/>
      <c r="G30" s="86"/>
      <c r="H30" s="86"/>
      <c r="I30" s="86"/>
      <c r="J30" s="87"/>
      <c r="L30" s="2"/>
      <c r="M30" s="2"/>
      <c r="N30" s="2"/>
      <c r="O30" s="2"/>
      <c r="P30" s="2"/>
      <c r="Q30" s="2"/>
      <c r="R30" s="2"/>
    </row>
    <row r="31" spans="2:18" ht="30" customHeight="1">
      <c r="B31" s="2">
        <v>23</v>
      </c>
      <c r="C31" s="71" t="str">
        <f ca="1">B31&amp;". "&amp;'DB Func'!B25</f>
        <v>23. Funcionário 23</v>
      </c>
      <c r="E31" s="105" t="s">
        <v>94</v>
      </c>
      <c r="F31" s="516"/>
      <c r="G31" s="516"/>
      <c r="H31" s="516"/>
      <c r="I31" s="516"/>
      <c r="J31" s="516"/>
      <c r="L31" s="2"/>
      <c r="M31" s="2"/>
      <c r="N31" s="2"/>
      <c r="O31" s="2"/>
      <c r="P31" s="2"/>
      <c r="Q31" s="2"/>
      <c r="R31" s="2"/>
    </row>
    <row r="32" spans="2:18" ht="30" customHeight="1">
      <c r="B32" s="2">
        <v>24</v>
      </c>
      <c r="C32" s="71" t="str">
        <f ca="1">B32&amp;". "&amp;'DB Func'!B26</f>
        <v>24. Funcionário 24</v>
      </c>
      <c r="E32" s="85" t="s">
        <v>95</v>
      </c>
      <c r="F32" s="518"/>
      <c r="G32" s="518"/>
      <c r="H32" s="518"/>
      <c r="I32" s="518"/>
      <c r="J32" s="518"/>
      <c r="L32" s="2"/>
      <c r="M32" s="2"/>
      <c r="N32" s="2"/>
      <c r="O32" s="2"/>
      <c r="P32" s="2"/>
      <c r="Q32" s="2"/>
      <c r="R32" s="2"/>
    </row>
    <row r="33" spans="2:18" ht="30" customHeight="1">
      <c r="B33" s="2">
        <v>25</v>
      </c>
      <c r="C33" s="71" t="str">
        <f ca="1">B33&amp;". "&amp;'DB Func'!B27</f>
        <v>25. Funcionário 25</v>
      </c>
      <c r="E33" s="107" t="s">
        <v>96</v>
      </c>
      <c r="F33" s="533"/>
      <c r="G33" s="533"/>
      <c r="H33" s="533"/>
      <c r="I33" s="107" t="s">
        <v>681</v>
      </c>
      <c r="J33" s="128"/>
      <c r="L33" s="2"/>
      <c r="M33" s="2" t="s">
        <v>169</v>
      </c>
      <c r="N33" s="2"/>
      <c r="O33" s="2"/>
      <c r="P33" s="2"/>
      <c r="Q33" s="2" t="s">
        <v>181</v>
      </c>
      <c r="R33" s="2"/>
    </row>
    <row r="34" spans="2:18" ht="30" customHeight="1">
      <c r="B34" s="2">
        <v>26</v>
      </c>
      <c r="C34" s="71" t="str">
        <f ca="1">B34&amp;". "&amp;'DB Func'!B28</f>
        <v>26. Funcionário 26</v>
      </c>
      <c r="E34" s="511" t="s">
        <v>97</v>
      </c>
      <c r="F34" s="512"/>
      <c r="G34" s="86"/>
      <c r="H34" s="86"/>
      <c r="I34" s="86"/>
      <c r="J34" s="87"/>
      <c r="L34" s="2"/>
      <c r="M34" s="2" t="s">
        <v>170</v>
      </c>
      <c r="N34" s="2"/>
      <c r="O34" s="2"/>
      <c r="P34" s="2"/>
      <c r="Q34" s="2" t="s">
        <v>182</v>
      </c>
      <c r="R34" s="2"/>
    </row>
    <row r="35" spans="2:18" ht="30" customHeight="1">
      <c r="B35" s="2">
        <v>27</v>
      </c>
      <c r="C35" s="71" t="str">
        <f ca="1">B35&amp;". "&amp;'DB Func'!B29</f>
        <v>27. Funcionário 27</v>
      </c>
      <c r="E35" s="109" t="s">
        <v>98</v>
      </c>
      <c r="F35" s="126"/>
      <c r="G35" s="109" t="s">
        <v>99</v>
      </c>
      <c r="H35" s="127"/>
      <c r="I35" s="109" t="s">
        <v>100</v>
      </c>
      <c r="J35" s="127"/>
      <c r="L35" s="2"/>
      <c r="M35" s="2" t="s">
        <v>171</v>
      </c>
      <c r="N35" s="2"/>
      <c r="O35" s="2"/>
      <c r="P35" s="2"/>
      <c r="Q35" s="2" t="s">
        <v>183</v>
      </c>
      <c r="R35" s="2"/>
    </row>
    <row r="36" spans="2:18" ht="30" customHeight="1">
      <c r="B36" s="2">
        <v>28</v>
      </c>
      <c r="C36" s="71" t="str">
        <f ca="1">B36&amp;". "&amp;'DB Func'!B30</f>
        <v>28. Funcionário 28</v>
      </c>
      <c r="E36" s="511" t="s">
        <v>731</v>
      </c>
      <c r="F36" s="512"/>
      <c r="G36" s="86"/>
      <c r="H36" s="86"/>
      <c r="I36" s="86"/>
      <c r="J36" s="87"/>
      <c r="L36" s="2"/>
      <c r="M36" s="2" t="s">
        <v>172</v>
      </c>
      <c r="N36" s="2"/>
      <c r="O36" s="2"/>
      <c r="P36" s="2"/>
      <c r="Q36" s="2" t="s">
        <v>184</v>
      </c>
      <c r="R36" s="2"/>
    </row>
    <row r="37" spans="2:18" ht="30" customHeight="1">
      <c r="B37" s="2">
        <v>29</v>
      </c>
      <c r="C37" s="71" t="str">
        <f ca="1">B37&amp;". "&amp;'DB Func'!B31</f>
        <v>29. Funcionário 29</v>
      </c>
      <c r="E37" s="523" t="s">
        <v>101</v>
      </c>
      <c r="F37" s="524"/>
      <c r="G37" s="94"/>
      <c r="H37" s="523" t="s">
        <v>730</v>
      </c>
      <c r="I37" s="524"/>
      <c r="J37" s="95"/>
      <c r="L37" s="2"/>
      <c r="M37" s="2" t="s">
        <v>173</v>
      </c>
      <c r="N37" s="2"/>
      <c r="O37" s="2"/>
      <c r="P37" s="2"/>
      <c r="Q37" s="2" t="s">
        <v>185</v>
      </c>
      <c r="R37" s="2"/>
    </row>
    <row r="38" spans="2:18" ht="30" customHeight="1">
      <c r="B38" s="2">
        <v>30</v>
      </c>
      <c r="C38" s="71" t="str">
        <f ca="1">B38&amp;". "&amp;'DB Func'!B32</f>
        <v>30. Funcionário 30</v>
      </c>
      <c r="E38" s="513" t="s">
        <v>102</v>
      </c>
      <c r="F38" s="514"/>
      <c r="G38" s="76"/>
      <c r="H38" s="513" t="s">
        <v>104</v>
      </c>
      <c r="I38" s="514"/>
      <c r="J38" s="76"/>
      <c r="L38" s="2"/>
      <c r="M38" s="2" t="s">
        <v>174</v>
      </c>
      <c r="N38" s="2"/>
      <c r="O38" s="2"/>
      <c r="P38" s="2"/>
      <c r="Q38" s="2" t="s">
        <v>186</v>
      </c>
      <c r="R38" s="2"/>
    </row>
    <row r="39" spans="2:18" ht="30" customHeight="1">
      <c r="C39" s="11"/>
      <c r="E39" s="513" t="s">
        <v>103</v>
      </c>
      <c r="F39" s="514"/>
      <c r="G39" s="63"/>
      <c r="H39" s="106" t="s">
        <v>688</v>
      </c>
      <c r="I39" s="73"/>
      <c r="J39" s="72"/>
      <c r="L39" s="2"/>
      <c r="M39" s="2" t="s">
        <v>179</v>
      </c>
      <c r="N39" s="2"/>
      <c r="O39" s="2"/>
      <c r="P39" s="2"/>
      <c r="Q39" s="2" t="s">
        <v>187</v>
      </c>
      <c r="R39" s="2"/>
    </row>
    <row r="40" spans="2:18" ht="30" hidden="1" customHeight="1">
      <c r="C40" s="11"/>
      <c r="E40" s="541" t="s">
        <v>745</v>
      </c>
      <c r="F40" s="541"/>
      <c r="G40" s="541"/>
      <c r="H40" s="541"/>
      <c r="I40" s="541"/>
      <c r="J40" s="541"/>
      <c r="L40" s="2"/>
      <c r="M40" s="2" t="s">
        <v>180</v>
      </c>
      <c r="N40" s="2"/>
      <c r="O40" s="2"/>
      <c r="P40" s="2"/>
      <c r="Q40" s="2" t="s">
        <v>188</v>
      </c>
      <c r="R40" s="2"/>
    </row>
    <row r="41" spans="2:18" ht="30" hidden="1" customHeight="1">
      <c r="C41" s="11"/>
      <c r="E41" s="513" t="s">
        <v>106</v>
      </c>
      <c r="F41" s="514"/>
      <c r="G41" s="62"/>
      <c r="H41" s="513" t="s">
        <v>112</v>
      </c>
      <c r="I41" s="514"/>
      <c r="J41" s="62"/>
      <c r="L41" s="2"/>
      <c r="M41" s="2" t="s">
        <v>175</v>
      </c>
      <c r="N41" s="2"/>
      <c r="O41" s="2"/>
      <c r="P41" s="2"/>
      <c r="Q41" s="2"/>
      <c r="R41" s="2"/>
    </row>
    <row r="42" spans="2:18" ht="30" hidden="1" customHeight="1">
      <c r="C42" s="11"/>
      <c r="E42" s="513" t="s">
        <v>107</v>
      </c>
      <c r="F42" s="514"/>
      <c r="G42" s="62"/>
      <c r="H42" s="513" t="s">
        <v>113</v>
      </c>
      <c r="I42" s="514"/>
      <c r="J42" s="62"/>
      <c r="L42" s="2"/>
      <c r="M42" s="2" t="s">
        <v>176</v>
      </c>
      <c r="N42" s="2"/>
      <c r="O42" s="2"/>
      <c r="P42" s="2"/>
      <c r="Q42" s="2"/>
      <c r="R42" s="2"/>
    </row>
    <row r="43" spans="2:18" ht="30" hidden="1" customHeight="1">
      <c r="C43" s="11"/>
      <c r="E43" s="513" t="s">
        <v>108</v>
      </c>
      <c r="F43" s="514"/>
      <c r="G43" s="62"/>
      <c r="H43" s="513" t="s">
        <v>114</v>
      </c>
      <c r="I43" s="514"/>
      <c r="J43" s="62"/>
      <c r="L43" s="2"/>
      <c r="M43" s="2" t="s">
        <v>178</v>
      </c>
      <c r="N43" s="2"/>
      <c r="O43" s="2"/>
      <c r="P43" s="2"/>
      <c r="Q43" s="2"/>
      <c r="R43" s="2"/>
    </row>
    <row r="44" spans="2:18" ht="30" hidden="1" customHeight="1">
      <c r="C44" s="11"/>
      <c r="E44" s="513" t="s">
        <v>109</v>
      </c>
      <c r="F44" s="514"/>
      <c r="G44" s="62"/>
      <c r="H44" s="513" t="s">
        <v>115</v>
      </c>
      <c r="I44" s="514"/>
      <c r="J44" s="62"/>
      <c r="L44" s="2"/>
      <c r="M44" s="2" t="s">
        <v>177</v>
      </c>
      <c r="N44" s="2"/>
      <c r="O44" s="2"/>
      <c r="P44" s="2"/>
      <c r="Q44" s="2"/>
      <c r="R44" s="2"/>
    </row>
    <row r="45" spans="2:18" ht="30" hidden="1" customHeight="1">
      <c r="C45" s="11"/>
      <c r="E45" s="513" t="s">
        <v>110</v>
      </c>
      <c r="F45" s="514"/>
      <c r="G45" s="62"/>
      <c r="H45" s="513" t="s">
        <v>116</v>
      </c>
      <c r="I45" s="514"/>
      <c r="J45" s="62"/>
      <c r="L45" s="2"/>
      <c r="M45" s="2"/>
      <c r="N45" s="2"/>
      <c r="O45" s="2"/>
      <c r="P45" s="2"/>
      <c r="Q45" s="2"/>
      <c r="R45" s="2"/>
    </row>
    <row r="46" spans="2:18" ht="30" hidden="1" customHeight="1">
      <c r="C46" s="11"/>
      <c r="E46" s="513" t="s">
        <v>111</v>
      </c>
      <c r="F46" s="514"/>
      <c r="G46" s="62"/>
      <c r="H46" s="513" t="s">
        <v>117</v>
      </c>
      <c r="I46" s="514"/>
      <c r="J46" s="62"/>
      <c r="L46" s="2"/>
      <c r="M46" s="2"/>
      <c r="N46" s="2"/>
      <c r="O46" s="2"/>
      <c r="P46" s="2"/>
      <c r="Q46" s="2"/>
      <c r="R46" s="2"/>
    </row>
    <row r="47" spans="2:18" ht="30" customHeight="1">
      <c r="C47" s="11"/>
      <c r="E47" s="515" t="s">
        <v>118</v>
      </c>
      <c r="F47" s="515"/>
      <c r="G47" s="515"/>
      <c r="H47" s="515"/>
      <c r="I47" s="515"/>
      <c r="J47" s="515"/>
      <c r="L47" s="2"/>
      <c r="M47" s="2"/>
      <c r="N47" s="2"/>
      <c r="O47" s="2"/>
      <c r="P47" s="2"/>
      <c r="Q47" s="2"/>
      <c r="R47" s="2"/>
    </row>
    <row r="48" spans="2:18" ht="30" customHeight="1">
      <c r="C48" s="11"/>
      <c r="E48" s="513" t="s">
        <v>106</v>
      </c>
      <c r="F48" s="514"/>
      <c r="G48" s="62"/>
      <c r="H48" s="513" t="s">
        <v>112</v>
      </c>
      <c r="I48" s="514"/>
      <c r="J48" s="62"/>
      <c r="L48" s="2"/>
      <c r="M48" s="2"/>
      <c r="N48" s="2"/>
      <c r="O48" s="2"/>
      <c r="P48" s="2"/>
      <c r="Q48" s="2"/>
      <c r="R48" s="2"/>
    </row>
    <row r="49" spans="3:18" ht="30" customHeight="1">
      <c r="C49" s="11"/>
      <c r="E49" s="513" t="s">
        <v>107</v>
      </c>
      <c r="F49" s="514"/>
      <c r="G49" s="62"/>
      <c r="H49" s="513" t="s">
        <v>113</v>
      </c>
      <c r="I49" s="514"/>
      <c r="J49" s="62"/>
      <c r="L49" s="2"/>
      <c r="M49" s="2"/>
      <c r="N49" s="2"/>
      <c r="O49" s="2"/>
      <c r="P49" s="2"/>
      <c r="Q49" s="2"/>
      <c r="R49" s="2"/>
    </row>
    <row r="50" spans="3:18" ht="30" customHeight="1">
      <c r="C50" s="11"/>
      <c r="E50" s="513" t="s">
        <v>108</v>
      </c>
      <c r="F50" s="514"/>
      <c r="G50" s="62"/>
      <c r="H50" s="513" t="s">
        <v>114</v>
      </c>
      <c r="I50" s="514"/>
      <c r="J50" s="62"/>
      <c r="L50" s="2"/>
      <c r="M50" s="2"/>
      <c r="N50" s="2"/>
      <c r="O50" s="2"/>
      <c r="P50" s="2"/>
      <c r="Q50" s="2"/>
      <c r="R50" s="2"/>
    </row>
    <row r="51" spans="3:18" ht="30" customHeight="1">
      <c r="C51" s="11"/>
      <c r="E51" s="513" t="s">
        <v>109</v>
      </c>
      <c r="F51" s="514"/>
      <c r="G51" s="62"/>
      <c r="H51" s="513" t="s">
        <v>115</v>
      </c>
      <c r="I51" s="514"/>
      <c r="J51" s="62"/>
      <c r="L51" s="2"/>
      <c r="M51" s="2"/>
      <c r="N51" s="2"/>
      <c r="O51" s="2"/>
      <c r="P51" s="2"/>
      <c r="Q51" s="2"/>
      <c r="R51" s="2"/>
    </row>
    <row r="52" spans="3:18" ht="30" customHeight="1">
      <c r="C52" s="11"/>
      <c r="E52" s="513" t="s">
        <v>110</v>
      </c>
      <c r="F52" s="514"/>
      <c r="G52" s="62"/>
      <c r="H52" s="513" t="s">
        <v>116</v>
      </c>
      <c r="I52" s="514"/>
      <c r="J52" s="62"/>
      <c r="L52" s="2"/>
      <c r="M52" s="2"/>
      <c r="N52" s="2"/>
      <c r="O52" s="2"/>
      <c r="P52" s="2"/>
      <c r="Q52" s="2"/>
      <c r="R52" s="2"/>
    </row>
    <row r="53" spans="3:18" ht="30" customHeight="1">
      <c r="C53" s="11"/>
      <c r="E53" s="513" t="s">
        <v>111</v>
      </c>
      <c r="F53" s="514"/>
      <c r="G53" s="62"/>
      <c r="H53" s="513" t="s">
        <v>117</v>
      </c>
      <c r="I53" s="514"/>
      <c r="J53" s="62"/>
      <c r="L53" s="2"/>
      <c r="M53" s="2"/>
      <c r="N53" s="2"/>
      <c r="O53" s="2"/>
      <c r="P53" s="2"/>
      <c r="Q53" s="2"/>
      <c r="R53" s="2"/>
    </row>
    <row r="54" spans="3:18" ht="30" customHeight="1">
      <c r="C54" s="11"/>
      <c r="E54" s="542" t="s">
        <v>119</v>
      </c>
      <c r="F54" s="542"/>
      <c r="G54" s="542"/>
      <c r="H54" s="543">
        <f>SUM(G48:G53,J48:J53)+SUM(G48:G53,J48:J53)*G38+SUM(G48:G53,J48:J53)*J38</f>
        <v>0</v>
      </c>
      <c r="I54" s="543"/>
      <c r="J54" s="543"/>
      <c r="L54" s="2"/>
      <c r="M54" s="2"/>
      <c r="N54" s="2"/>
      <c r="O54" s="2"/>
      <c r="P54" s="2"/>
      <c r="Q54" s="2"/>
      <c r="R54" s="2"/>
    </row>
    <row r="55" spans="3:18" ht="30" hidden="1" customHeight="1">
      <c r="C55" s="11"/>
      <c r="E55" s="511" t="s">
        <v>524</v>
      </c>
      <c r="F55" s="512"/>
      <c r="G55" s="512"/>
      <c r="H55" s="86"/>
      <c r="I55" s="86"/>
      <c r="J55" s="87"/>
      <c r="L55" s="2"/>
      <c r="M55" s="2"/>
      <c r="N55" s="2"/>
      <c r="O55" s="2"/>
      <c r="P55" s="2"/>
      <c r="Q55" s="2"/>
      <c r="R55" s="2"/>
    </row>
    <row r="56" spans="3:18" ht="30" hidden="1" customHeight="1">
      <c r="C56" s="11"/>
      <c r="E56" s="96" t="s">
        <v>120</v>
      </c>
      <c r="F56" s="96" t="s">
        <v>533</v>
      </c>
      <c r="G56" s="96" t="s">
        <v>121</v>
      </c>
      <c r="H56" s="96" t="s">
        <v>519</v>
      </c>
      <c r="I56" s="96" t="s">
        <v>520</v>
      </c>
      <c r="J56" s="96" t="s">
        <v>521</v>
      </c>
      <c r="L56" s="2"/>
      <c r="M56" s="2"/>
      <c r="N56" s="2"/>
      <c r="O56" s="2"/>
      <c r="P56" s="2"/>
      <c r="Q56" s="2"/>
      <c r="R56" s="2"/>
    </row>
    <row r="57" spans="3:18" ht="30" hidden="1" customHeight="1">
      <c r="C57" s="11"/>
      <c r="E57" s="85" t="str">
        <f>Benef!C6</f>
        <v>-</v>
      </c>
      <c r="F57" s="66"/>
      <c r="G57" s="67"/>
      <c r="H57" s="68"/>
      <c r="I57" s="67"/>
      <c r="J57" s="104">
        <f>IF(G57="Percentual",H57*AVERAGE($G$48:$G$53,$J$48:$J$53),IF(G57="Valor Fixo",I57,0))</f>
        <v>0</v>
      </c>
      <c r="L57" s="2"/>
      <c r="M57" s="2"/>
      <c r="N57" s="2"/>
      <c r="O57" s="2"/>
      <c r="P57" s="2"/>
      <c r="Q57" s="2"/>
      <c r="R57" s="2"/>
    </row>
    <row r="58" spans="3:18" ht="30" hidden="1" customHeight="1">
      <c r="C58" s="11"/>
      <c r="E58" s="85" t="str">
        <f>Benef!C7</f>
        <v>-</v>
      </c>
      <c r="F58" s="66"/>
      <c r="G58" s="67"/>
      <c r="H58" s="68"/>
      <c r="I58" s="67"/>
      <c r="J58" s="104">
        <f t="shared" ref="J58:J66" si="4">IF(G58="Percentual",H58*AVERAGE($G$48:$G$53,$J$48:$J$53),IF(G58="Valor Fixo",I58,0))</f>
        <v>0</v>
      </c>
      <c r="L58" s="2"/>
      <c r="M58" s="2"/>
      <c r="N58" s="2"/>
      <c r="O58" s="2"/>
      <c r="P58" s="2"/>
      <c r="Q58" s="2"/>
      <c r="R58" s="2"/>
    </row>
    <row r="59" spans="3:18" ht="30" hidden="1" customHeight="1">
      <c r="C59" s="11"/>
      <c r="E59" s="85" t="str">
        <f>Benef!C8</f>
        <v>-</v>
      </c>
      <c r="F59" s="66"/>
      <c r="G59" s="67"/>
      <c r="H59" s="68"/>
      <c r="I59" s="67"/>
      <c r="J59" s="104">
        <f t="shared" si="4"/>
        <v>0</v>
      </c>
      <c r="L59" s="2"/>
      <c r="M59" s="2"/>
      <c r="N59" s="2"/>
      <c r="O59" s="2"/>
      <c r="P59" s="2"/>
      <c r="Q59" s="2"/>
      <c r="R59" s="2"/>
    </row>
    <row r="60" spans="3:18" ht="30" hidden="1" customHeight="1">
      <c r="C60" s="11"/>
      <c r="E60" s="85" t="str">
        <f>Benef!C9</f>
        <v>-</v>
      </c>
      <c r="F60" s="66"/>
      <c r="G60" s="67"/>
      <c r="H60" s="68"/>
      <c r="I60" s="67"/>
      <c r="J60" s="104">
        <f t="shared" si="4"/>
        <v>0</v>
      </c>
      <c r="L60" s="2"/>
      <c r="M60" s="2"/>
      <c r="N60" s="2"/>
      <c r="O60" s="2"/>
      <c r="P60" s="2"/>
      <c r="Q60" s="2"/>
      <c r="R60" s="2"/>
    </row>
    <row r="61" spans="3:18" ht="30" hidden="1" customHeight="1">
      <c r="C61" s="11"/>
      <c r="E61" s="85" t="str">
        <f>Benef!C10</f>
        <v>-</v>
      </c>
      <c r="F61" s="66"/>
      <c r="G61" s="67"/>
      <c r="H61" s="68"/>
      <c r="I61" s="67"/>
      <c r="J61" s="104">
        <f t="shared" si="4"/>
        <v>0</v>
      </c>
      <c r="L61" s="2"/>
      <c r="M61" s="2"/>
      <c r="N61" s="2"/>
      <c r="O61" s="2"/>
      <c r="P61" s="2"/>
      <c r="Q61" s="2"/>
      <c r="R61" s="2"/>
    </row>
    <row r="62" spans="3:18" ht="30" hidden="1" customHeight="1">
      <c r="C62" s="11"/>
      <c r="E62" s="85" t="str">
        <f>Benef!C11</f>
        <v>-</v>
      </c>
      <c r="F62" s="66"/>
      <c r="G62" s="67"/>
      <c r="H62" s="68"/>
      <c r="I62" s="67"/>
      <c r="J62" s="104">
        <f t="shared" si="4"/>
        <v>0</v>
      </c>
      <c r="L62" s="2"/>
      <c r="M62" s="2"/>
      <c r="N62" s="2"/>
      <c r="O62" s="2"/>
      <c r="P62" s="2"/>
      <c r="Q62" s="2"/>
      <c r="R62" s="2"/>
    </row>
    <row r="63" spans="3:18" ht="30" hidden="1" customHeight="1">
      <c r="C63" s="11"/>
      <c r="E63" s="85" t="str">
        <f>Benef!C12</f>
        <v>-</v>
      </c>
      <c r="F63" s="66"/>
      <c r="G63" s="67"/>
      <c r="H63" s="68"/>
      <c r="I63" s="67"/>
      <c r="J63" s="104">
        <f t="shared" si="4"/>
        <v>0</v>
      </c>
      <c r="L63" s="2"/>
      <c r="M63" s="2"/>
      <c r="N63" s="2"/>
      <c r="O63" s="2"/>
      <c r="P63" s="2"/>
      <c r="Q63" s="2"/>
      <c r="R63" s="2"/>
    </row>
    <row r="64" spans="3:18" ht="30" hidden="1" customHeight="1">
      <c r="C64" s="11"/>
      <c r="E64" s="85" t="str">
        <f>Benef!C13</f>
        <v>-</v>
      </c>
      <c r="F64" s="66"/>
      <c r="G64" s="67"/>
      <c r="H64" s="68"/>
      <c r="I64" s="67"/>
      <c r="J64" s="104">
        <f t="shared" si="4"/>
        <v>0</v>
      </c>
      <c r="L64" s="2"/>
      <c r="M64" s="2"/>
      <c r="N64" s="2"/>
      <c r="O64" s="2"/>
      <c r="P64" s="2"/>
      <c r="Q64" s="2"/>
      <c r="R64" s="2"/>
    </row>
    <row r="65" spans="3:18" ht="30" hidden="1" customHeight="1">
      <c r="C65" s="11"/>
      <c r="E65" s="85" t="str">
        <f>Benef!C14</f>
        <v>-</v>
      </c>
      <c r="F65" s="66"/>
      <c r="G65" s="67"/>
      <c r="H65" s="68"/>
      <c r="I65" s="67"/>
      <c r="J65" s="104">
        <f t="shared" si="4"/>
        <v>0</v>
      </c>
      <c r="L65" s="2"/>
      <c r="M65" s="2"/>
      <c r="N65" s="2"/>
      <c r="O65" s="2"/>
      <c r="P65" s="2"/>
      <c r="Q65" s="2"/>
      <c r="R65" s="2"/>
    </row>
    <row r="66" spans="3:18" ht="30" hidden="1" customHeight="1">
      <c r="C66" s="11"/>
      <c r="E66" s="107">
        <f>Benef!C15</f>
        <v>0</v>
      </c>
      <c r="F66" s="89"/>
      <c r="G66" s="90"/>
      <c r="H66" s="91"/>
      <c r="I66" s="90"/>
      <c r="J66" s="111">
        <f t="shared" si="4"/>
        <v>0</v>
      </c>
      <c r="L66" s="2"/>
      <c r="M66" s="2"/>
      <c r="N66" s="2"/>
      <c r="O66" s="2"/>
      <c r="P66" s="2"/>
      <c r="Q66" s="2"/>
      <c r="R66" s="2"/>
    </row>
    <row r="67" spans="3:18" ht="30" customHeight="1">
      <c r="C67" s="11"/>
      <c r="E67" s="511" t="s">
        <v>709</v>
      </c>
      <c r="F67" s="512"/>
      <c r="G67" s="512"/>
      <c r="H67" s="86"/>
      <c r="I67" s="86"/>
      <c r="J67" s="87"/>
      <c r="L67" s="2"/>
      <c r="M67" s="2"/>
      <c r="N67" s="2"/>
      <c r="O67" s="2"/>
      <c r="P67" s="2"/>
      <c r="Q67" s="2"/>
      <c r="R67" s="2"/>
    </row>
    <row r="68" spans="3:18" ht="30" customHeight="1">
      <c r="C68" s="11"/>
      <c r="E68" s="108" t="s">
        <v>708</v>
      </c>
      <c r="F68" s="516"/>
      <c r="G68" s="516"/>
      <c r="H68" s="108" t="s">
        <v>786</v>
      </c>
      <c r="I68" s="516"/>
      <c r="J68" s="516"/>
      <c r="K68" s="26">
        <f>IFERROR(VLOOKUP(AVERAGE(G48:G53,J48:J53),'P Gerais'!D39:G43,3,1)*F68,0)</f>
        <v>0</v>
      </c>
      <c r="L68" s="2"/>
      <c r="M68" s="2"/>
      <c r="N68" s="2"/>
      <c r="O68" s="2"/>
      <c r="P68" s="2"/>
      <c r="Q68" s="2"/>
      <c r="R68" s="2"/>
    </row>
    <row r="69" spans="3:18" ht="30" customHeight="1">
      <c r="C69" s="11"/>
      <c r="E69" s="541" t="s">
        <v>123</v>
      </c>
      <c r="F69" s="541"/>
      <c r="G69" s="541"/>
      <c r="H69" s="541"/>
      <c r="I69" s="541"/>
      <c r="J69" s="541"/>
      <c r="L69" s="2"/>
      <c r="M69" s="2"/>
      <c r="N69" s="2"/>
      <c r="O69" s="2"/>
      <c r="P69" s="2"/>
      <c r="Q69" s="2"/>
      <c r="R69" s="2"/>
    </row>
    <row r="70" spans="3:18" ht="30" customHeight="1">
      <c r="C70" s="11"/>
      <c r="E70" s="85" t="s">
        <v>124</v>
      </c>
      <c r="F70" s="530"/>
      <c r="G70" s="530"/>
      <c r="H70" s="85" t="s">
        <v>144</v>
      </c>
      <c r="I70" s="538"/>
      <c r="J70" s="538"/>
    </row>
    <row r="71" spans="3:18" ht="30" customHeight="1">
      <c r="C71" s="11"/>
      <c r="E71" s="85" t="s">
        <v>125</v>
      </c>
      <c r="F71" s="530"/>
      <c r="G71" s="530"/>
      <c r="H71" s="85" t="s">
        <v>126</v>
      </c>
      <c r="I71" s="539"/>
      <c r="J71" s="539"/>
    </row>
    <row r="72" spans="3:18" ht="8.1" customHeight="1">
      <c r="C72" s="11"/>
      <c r="D72" s="10"/>
      <c r="E72" s="6"/>
      <c r="F72" s="20"/>
      <c r="G72" s="20"/>
      <c r="H72" s="6"/>
      <c r="I72" s="21"/>
      <c r="J72" s="21"/>
      <c r="K72" s="10"/>
    </row>
    <row r="73" spans="3:18" ht="8.1" customHeight="1">
      <c r="C73" s="11"/>
      <c r="D73" s="10"/>
      <c r="E73" s="6"/>
      <c r="F73" s="20"/>
      <c r="G73" s="20"/>
      <c r="H73" s="6"/>
      <c r="I73" s="21"/>
      <c r="J73" s="21"/>
      <c r="K73" s="10"/>
    </row>
    <row r="74" spans="3:18" ht="30" customHeight="1">
      <c r="C74" s="11"/>
      <c r="D74" s="10"/>
      <c r="E74" s="85" t="s">
        <v>127</v>
      </c>
      <c r="F74" s="530"/>
      <c r="G74" s="530"/>
      <c r="H74" s="85" t="s">
        <v>143</v>
      </c>
      <c r="I74" s="538"/>
      <c r="J74" s="538"/>
      <c r="K74" s="10"/>
    </row>
    <row r="75" spans="3:18" ht="30" customHeight="1">
      <c r="C75" s="11"/>
      <c r="D75" s="10"/>
      <c r="E75" s="85" t="s">
        <v>128</v>
      </c>
      <c r="F75" s="530"/>
      <c r="G75" s="530"/>
      <c r="H75" s="85" t="s">
        <v>129</v>
      </c>
      <c r="I75" s="539"/>
      <c r="J75" s="539"/>
      <c r="K75" s="10"/>
    </row>
    <row r="76" spans="3:18" ht="8.1" customHeight="1">
      <c r="C76" s="11"/>
      <c r="D76" s="10"/>
      <c r="E76" s="6"/>
      <c r="F76" s="20"/>
      <c r="G76" s="20"/>
      <c r="H76" s="6"/>
      <c r="I76" s="21"/>
      <c r="J76" s="21"/>
      <c r="K76" s="10"/>
    </row>
    <row r="77" spans="3:18" ht="30" customHeight="1">
      <c r="C77" s="11"/>
      <c r="D77" s="10"/>
      <c r="E77" s="85" t="s">
        <v>130</v>
      </c>
      <c r="F77" s="530"/>
      <c r="G77" s="530"/>
      <c r="H77" s="85" t="s">
        <v>142</v>
      </c>
      <c r="I77" s="538"/>
      <c r="J77" s="538"/>
      <c r="K77" s="10"/>
    </row>
    <row r="78" spans="3:18" ht="30" customHeight="1">
      <c r="C78" s="11"/>
      <c r="D78" s="10"/>
      <c r="E78" s="85" t="s">
        <v>131</v>
      </c>
      <c r="F78" s="530"/>
      <c r="G78" s="530"/>
      <c r="H78" s="85" t="s">
        <v>132</v>
      </c>
      <c r="I78" s="539"/>
      <c r="J78" s="539"/>
      <c r="K78" s="10"/>
    </row>
    <row r="79" spans="3:18" ht="8.1" customHeight="1">
      <c r="C79" s="11"/>
      <c r="D79" s="10"/>
      <c r="E79" s="6"/>
      <c r="F79" s="20"/>
      <c r="G79" s="20"/>
      <c r="H79" s="6"/>
      <c r="I79" s="21"/>
      <c r="J79" s="21"/>
      <c r="K79" s="10"/>
    </row>
    <row r="80" spans="3:18" ht="30" customHeight="1">
      <c r="C80" s="11"/>
      <c r="D80" s="10"/>
      <c r="E80" s="85" t="s">
        <v>133</v>
      </c>
      <c r="F80" s="530"/>
      <c r="G80" s="530"/>
      <c r="H80" s="85" t="s">
        <v>141</v>
      </c>
      <c r="I80" s="538"/>
      <c r="J80" s="538"/>
      <c r="K80" s="10"/>
    </row>
    <row r="81" spans="3:11" ht="30" customHeight="1">
      <c r="C81" s="11"/>
      <c r="D81" s="10"/>
      <c r="E81" s="85" t="s">
        <v>134</v>
      </c>
      <c r="F81" s="530"/>
      <c r="G81" s="530"/>
      <c r="H81" s="85" t="s">
        <v>135</v>
      </c>
      <c r="I81" s="539"/>
      <c r="J81" s="539"/>
      <c r="K81" s="10"/>
    </row>
    <row r="82" spans="3:11" ht="8.1" customHeight="1">
      <c r="C82" s="11"/>
      <c r="D82" s="10"/>
      <c r="E82" s="6"/>
      <c r="F82" s="20"/>
      <c r="G82" s="20"/>
      <c r="H82" s="6"/>
      <c r="I82" s="21"/>
      <c r="J82" s="21"/>
      <c r="K82" s="10"/>
    </row>
    <row r="83" spans="3:11" ht="30" customHeight="1">
      <c r="C83" s="11"/>
      <c r="E83" s="85" t="s">
        <v>136</v>
      </c>
      <c r="F83" s="530"/>
      <c r="G83" s="530"/>
      <c r="H83" s="85" t="s">
        <v>140</v>
      </c>
      <c r="I83" s="538"/>
      <c r="J83" s="538"/>
    </row>
    <row r="84" spans="3:11" ht="30" customHeight="1">
      <c r="C84" s="11"/>
      <c r="E84" s="85" t="s">
        <v>137</v>
      </c>
      <c r="F84" s="530"/>
      <c r="G84" s="530"/>
      <c r="H84" s="85" t="s">
        <v>138</v>
      </c>
      <c r="I84" s="539"/>
      <c r="J84" s="539"/>
    </row>
    <row r="85" spans="3:11" ht="8.1" customHeight="1">
      <c r="C85" s="11"/>
      <c r="D85" s="10"/>
      <c r="E85" s="6"/>
      <c r="F85" s="20"/>
      <c r="G85" s="20"/>
      <c r="H85" s="6"/>
      <c r="I85" s="21"/>
      <c r="J85" s="21"/>
      <c r="K85" s="10"/>
    </row>
    <row r="86" spans="3:11" ht="30" customHeight="1">
      <c r="C86" s="11"/>
      <c r="E86" s="85" t="s">
        <v>710</v>
      </c>
      <c r="F86" s="530"/>
      <c r="G86" s="530"/>
      <c r="H86" s="85" t="s">
        <v>711</v>
      </c>
      <c r="I86" s="538"/>
      <c r="J86" s="538"/>
    </row>
    <row r="87" spans="3:11" ht="30" customHeight="1">
      <c r="C87" s="11"/>
      <c r="E87" s="85" t="s">
        <v>712</v>
      </c>
      <c r="F87" s="530"/>
      <c r="G87" s="530"/>
      <c r="H87" s="85" t="s">
        <v>713</v>
      </c>
      <c r="I87" s="539"/>
      <c r="J87" s="539"/>
    </row>
    <row r="88" spans="3:11" ht="8.1" customHeight="1">
      <c r="C88" s="11"/>
      <c r="E88" s="6"/>
      <c r="F88" s="20"/>
      <c r="G88" s="20"/>
      <c r="H88" s="6"/>
      <c r="I88" s="21"/>
      <c r="J88" s="21"/>
    </row>
    <row r="89" spans="3:11" ht="30" customHeight="1">
      <c r="C89" s="11"/>
      <c r="E89" s="85" t="s">
        <v>714</v>
      </c>
      <c r="F89" s="530"/>
      <c r="G89" s="530"/>
      <c r="H89" s="85" t="s">
        <v>715</v>
      </c>
      <c r="I89" s="538"/>
      <c r="J89" s="538"/>
    </row>
    <row r="90" spans="3:11" ht="30" customHeight="1">
      <c r="C90" s="11"/>
      <c r="E90" s="85" t="s">
        <v>716</v>
      </c>
      <c r="F90" s="530"/>
      <c r="G90" s="530"/>
      <c r="H90" s="85" t="s">
        <v>717</v>
      </c>
      <c r="I90" s="539"/>
      <c r="J90" s="539"/>
    </row>
    <row r="91" spans="3:11" ht="8.1" customHeight="1">
      <c r="C91" s="11"/>
      <c r="E91" s="6"/>
      <c r="F91" s="20"/>
      <c r="G91" s="20"/>
      <c r="H91" s="6"/>
      <c r="I91" s="21"/>
      <c r="J91" s="21"/>
    </row>
    <row r="92" spans="3:11" ht="30" customHeight="1">
      <c r="C92" s="11"/>
      <c r="E92" s="85" t="s">
        <v>718</v>
      </c>
      <c r="F92" s="530"/>
      <c r="G92" s="530"/>
      <c r="H92" s="85" t="s">
        <v>719</v>
      </c>
      <c r="I92" s="538"/>
      <c r="J92" s="538"/>
    </row>
    <row r="93" spans="3:11" ht="30" customHeight="1">
      <c r="C93" s="11"/>
      <c r="E93" s="85" t="s">
        <v>720</v>
      </c>
      <c r="F93" s="530"/>
      <c r="G93" s="530"/>
      <c r="H93" s="85" t="s">
        <v>721</v>
      </c>
      <c r="I93" s="539"/>
      <c r="J93" s="539"/>
    </row>
    <row r="94" spans="3:11" ht="8.1" customHeight="1">
      <c r="C94" s="11"/>
      <c r="D94" s="10"/>
      <c r="E94" s="6"/>
      <c r="F94" s="20"/>
      <c r="G94" s="20"/>
      <c r="H94" s="6"/>
      <c r="I94" s="21"/>
      <c r="J94" s="21"/>
      <c r="K94" s="10"/>
    </row>
    <row r="95" spans="3:11" ht="30" customHeight="1">
      <c r="C95" s="11"/>
      <c r="E95" s="85" t="s">
        <v>722</v>
      </c>
      <c r="F95" s="530"/>
      <c r="G95" s="530"/>
      <c r="H95" s="85" t="s">
        <v>723</v>
      </c>
      <c r="I95" s="538"/>
      <c r="J95" s="538"/>
    </row>
    <row r="96" spans="3:11" ht="30" customHeight="1">
      <c r="C96" s="11"/>
      <c r="E96" s="85" t="s">
        <v>724</v>
      </c>
      <c r="F96" s="530"/>
      <c r="G96" s="530"/>
      <c r="H96" s="85" t="s">
        <v>725</v>
      </c>
      <c r="I96" s="539"/>
      <c r="J96" s="539"/>
    </row>
    <row r="97" spans="3:11" ht="8.1" customHeight="1">
      <c r="C97" s="11"/>
      <c r="D97" s="10"/>
      <c r="E97" s="6"/>
      <c r="F97" s="20"/>
      <c r="G97" s="20"/>
      <c r="H97" s="6"/>
      <c r="I97" s="21"/>
      <c r="J97" s="21"/>
      <c r="K97" s="10"/>
    </row>
    <row r="98" spans="3:11" ht="30" customHeight="1">
      <c r="C98" s="11"/>
      <c r="E98" s="85" t="s">
        <v>726</v>
      </c>
      <c r="F98" s="530"/>
      <c r="G98" s="530"/>
      <c r="H98" s="85" t="s">
        <v>727</v>
      </c>
      <c r="I98" s="538"/>
      <c r="J98" s="538"/>
    </row>
    <row r="99" spans="3:11" ht="30" customHeight="1">
      <c r="C99" s="11"/>
      <c r="E99" s="85" t="s">
        <v>728</v>
      </c>
      <c r="F99" s="530"/>
      <c r="G99" s="530"/>
      <c r="H99" s="85" t="s">
        <v>729</v>
      </c>
      <c r="I99" s="539"/>
      <c r="J99" s="539"/>
    </row>
    <row r="100" spans="3:11" ht="30" customHeight="1">
      <c r="C100" s="11"/>
      <c r="E100" s="541" t="s">
        <v>139</v>
      </c>
      <c r="F100" s="541"/>
      <c r="G100" s="541"/>
      <c r="H100" s="541"/>
      <c r="I100" s="541"/>
      <c r="J100" s="541"/>
    </row>
    <row r="101" spans="3:11" ht="121.5" customHeight="1">
      <c r="C101" s="11"/>
      <c r="E101" s="537"/>
      <c r="F101" s="537"/>
      <c r="G101" s="537"/>
      <c r="H101" s="537"/>
      <c r="I101" s="537"/>
      <c r="J101" s="537"/>
    </row>
    <row r="102" spans="3:11" ht="30" customHeight="1"/>
    <row r="103" spans="3:11" ht="30" customHeight="1"/>
    <row r="104" spans="3:11" ht="30" customHeight="1"/>
    <row r="105" spans="3:11" ht="30" customHeight="1"/>
    <row r="106" spans="3:11" ht="30" customHeight="1"/>
    <row r="107" spans="3:11" ht="30" customHeight="1"/>
    <row r="108" spans="3:11" ht="30" customHeight="1"/>
    <row r="109" spans="3:11" ht="30" customHeight="1"/>
    <row r="110" spans="3:11"/>
    <row r="111" spans="3:11"/>
    <row r="112" spans="3:11"/>
    <row r="113"/>
    <row r="114"/>
    <row r="115"/>
    <row r="116"/>
    <row r="117"/>
    <row r="118"/>
    <row r="119"/>
    <row r="120"/>
    <row r="121" ht="15" customHeight="1"/>
  </sheetData>
  <sheetProtection selectLockedCells="1"/>
  <mergeCells count="128">
    <mergeCell ref="H13:I13"/>
    <mergeCell ref="E100:J100"/>
    <mergeCell ref="F70:G70"/>
    <mergeCell ref="I70:J70"/>
    <mergeCell ref="F71:G71"/>
    <mergeCell ref="E49:F49"/>
    <mergeCell ref="H49:I49"/>
    <mergeCell ref="E50:F50"/>
    <mergeCell ref="H50:I50"/>
    <mergeCell ref="F83:G83"/>
    <mergeCell ref="I83:J83"/>
    <mergeCell ref="F68:G68"/>
    <mergeCell ref="I68:J68"/>
    <mergeCell ref="E69:J69"/>
    <mergeCell ref="E54:G54"/>
    <mergeCell ref="H54:J54"/>
    <mergeCell ref="I92:J92"/>
    <mergeCell ref="F93:G93"/>
    <mergeCell ref="I93:J93"/>
    <mergeCell ref="I81:J81"/>
    <mergeCell ref="F74:G74"/>
    <mergeCell ref="I74:J74"/>
    <mergeCell ref="F75:G75"/>
    <mergeCell ref="E43:F43"/>
    <mergeCell ref="B14:B15"/>
    <mergeCell ref="B16:B17"/>
    <mergeCell ref="B18:B19"/>
    <mergeCell ref="B20:B21"/>
    <mergeCell ref="F99:G99"/>
    <mergeCell ref="I99:J99"/>
    <mergeCell ref="I75:J75"/>
    <mergeCell ref="F77:G77"/>
    <mergeCell ref="I77:J77"/>
    <mergeCell ref="F78:G78"/>
    <mergeCell ref="I78:J78"/>
    <mergeCell ref="I71:J71"/>
    <mergeCell ref="F80:G80"/>
    <mergeCell ref="I80:J80"/>
    <mergeCell ref="F81:G81"/>
    <mergeCell ref="F31:J31"/>
    <mergeCell ref="F32:J32"/>
    <mergeCell ref="F33:H33"/>
    <mergeCell ref="E44:F44"/>
    <mergeCell ref="H44:I44"/>
    <mergeCell ref="E45:F45"/>
    <mergeCell ref="H45:I45"/>
    <mergeCell ref="E40:J40"/>
    <mergeCell ref="E41:F41"/>
    <mergeCell ref="H43:I43"/>
    <mergeCell ref="H37:I37"/>
    <mergeCell ref="E37:F37"/>
    <mergeCell ref="E38:F38"/>
    <mergeCell ref="H38:I38"/>
    <mergeCell ref="E101:J101"/>
    <mergeCell ref="F95:G95"/>
    <mergeCell ref="I95:J95"/>
    <mergeCell ref="F96:G96"/>
    <mergeCell ref="I96:J96"/>
    <mergeCell ref="F98:G98"/>
    <mergeCell ref="I98:J98"/>
    <mergeCell ref="F84:G84"/>
    <mergeCell ref="I84:J84"/>
    <mergeCell ref="F86:G86"/>
    <mergeCell ref="I86:J86"/>
    <mergeCell ref="F87:G87"/>
    <mergeCell ref="I87:J87"/>
    <mergeCell ref="F89:G89"/>
    <mergeCell ref="I89:J89"/>
    <mergeCell ref="F90:G90"/>
    <mergeCell ref="I90:J90"/>
    <mergeCell ref="F92:G92"/>
    <mergeCell ref="F29:G29"/>
    <mergeCell ref="I29:J29"/>
    <mergeCell ref="C20:C21"/>
    <mergeCell ref="E20:F20"/>
    <mergeCell ref="E21:F21"/>
    <mergeCell ref="H25:J25"/>
    <mergeCell ref="H41:I41"/>
    <mergeCell ref="E42:F42"/>
    <mergeCell ref="H42:I42"/>
    <mergeCell ref="E5:F5"/>
    <mergeCell ref="E12:F12"/>
    <mergeCell ref="C18:C19"/>
    <mergeCell ref="E18:F18"/>
    <mergeCell ref="E19:F19"/>
    <mergeCell ref="C14:C15"/>
    <mergeCell ref="E14:F14"/>
    <mergeCell ref="H14:I14"/>
    <mergeCell ref="E15:F15"/>
    <mergeCell ref="E6:F6"/>
    <mergeCell ref="G6:J6"/>
    <mergeCell ref="E7:F7"/>
    <mergeCell ref="G7:J7"/>
    <mergeCell ref="E8:F8"/>
    <mergeCell ref="G8:J8"/>
    <mergeCell ref="C16:C17"/>
    <mergeCell ref="E16:F16"/>
    <mergeCell ref="E17:F17"/>
    <mergeCell ref="E13:F13"/>
    <mergeCell ref="E9:F9"/>
    <mergeCell ref="G9:J9"/>
    <mergeCell ref="E10:F10"/>
    <mergeCell ref="G10:J10"/>
    <mergeCell ref="E11:F11"/>
    <mergeCell ref="G11:J11"/>
    <mergeCell ref="E30:F30"/>
    <mergeCell ref="E34:F34"/>
    <mergeCell ref="E36:F36"/>
    <mergeCell ref="E55:G55"/>
    <mergeCell ref="E67:G67"/>
    <mergeCell ref="E39:F39"/>
    <mergeCell ref="E46:F46"/>
    <mergeCell ref="H46:I46"/>
    <mergeCell ref="E51:F51"/>
    <mergeCell ref="H51:I51"/>
    <mergeCell ref="E52:F52"/>
    <mergeCell ref="H52:I52"/>
    <mergeCell ref="E53:F53"/>
    <mergeCell ref="H53:I53"/>
    <mergeCell ref="E47:J47"/>
    <mergeCell ref="E48:F48"/>
    <mergeCell ref="H48:I48"/>
    <mergeCell ref="F27:G27"/>
    <mergeCell ref="I27:J27"/>
    <mergeCell ref="E22:F22"/>
    <mergeCell ref="E26:F26"/>
    <mergeCell ref="F28:G28"/>
    <mergeCell ref="I28:J28"/>
  </mergeCells>
  <conditionalFormatting sqref="F29:G29">
    <cfRule type="expression" dxfId="285" priority="29">
      <formula>LEN(F29)=11</formula>
    </cfRule>
    <cfRule type="expression" dxfId="284" priority="30">
      <formula>LEN(F29)=10</formula>
    </cfRule>
  </conditionalFormatting>
  <conditionalFormatting sqref="I29:J29">
    <cfRule type="expression" dxfId="283" priority="27">
      <formula>LEN(I29)=11</formula>
    </cfRule>
    <cfRule type="expression" dxfId="282" priority="28">
      <formula>LEN(I29)=10</formula>
    </cfRule>
  </conditionalFormatting>
  <conditionalFormatting sqref="I57:I66">
    <cfRule type="expression" dxfId="281" priority="19">
      <formula>G57="Sem Desconto"</formula>
    </cfRule>
    <cfRule type="expression" dxfId="280" priority="22">
      <formula>G57="Percentual"</formula>
    </cfRule>
  </conditionalFormatting>
  <conditionalFormatting sqref="H57:H66">
    <cfRule type="expression" dxfId="279" priority="20">
      <formula>G57="Sem Desconto"</formula>
    </cfRule>
    <cfRule type="expression" dxfId="278" priority="21">
      <formula>G57="Valor Fixo"</formula>
    </cfRule>
  </conditionalFormatting>
  <dataValidations count="7">
    <dataValidation type="list" allowBlank="1" showInputMessage="1" showErrorMessage="1" sqref="F33:H33">
      <formula1>$M$33:$M$44</formula1>
    </dataValidation>
    <dataValidation type="list" allowBlank="1" showInputMessage="1" showErrorMessage="1" sqref="J33">
      <formula1>$Q$33:$Q$40</formula1>
    </dataValidation>
    <dataValidation type="list" allowBlank="1" showInputMessage="1" showErrorMessage="1" sqref="G39">
      <formula1>"1,2"</formula1>
    </dataValidation>
    <dataValidation type="list" allowBlank="1" showInputMessage="1" showErrorMessage="1" sqref="G57:G66">
      <formula1>"Valor Fixo,Percentual,Sem Desconto"</formula1>
    </dataValidation>
    <dataValidation type="list" allowBlank="1" showInputMessage="1" showErrorMessage="1" sqref="J39">
      <formula1>"Parcela Única,2 Parcelas"</formula1>
    </dataValidation>
    <dataValidation type="list" allowBlank="1" showInputMessage="1" showErrorMessage="1" sqref="I39">
      <formula1>"Janeiro,Fevereiro,Março,Abril,Maio,Junho,Julho,Agosto,Setmbro,Outubro,Novembro"</formula1>
    </dataValidation>
    <dataValidation type="list" allowBlank="1" showInputMessage="1" showErrorMessage="1" sqref="G11:J11">
      <formula1>$L$11:$AY$11</formula1>
    </dataValidation>
  </dataValidations>
  <hyperlinks>
    <hyperlink ref="C16:C17" location="Func11!G6" display="Func11!G6"/>
    <hyperlink ref="C6:C13" location="Func!G6" display="Func!G6"/>
    <hyperlink ref="C14:C15" location="Func10!G6" display="Func10!G6"/>
    <hyperlink ref="C20:C21" location="Func13!G6" display="Func13!G6"/>
    <hyperlink ref="C18:C19" location="Func12!G6" display="Func12!G6"/>
    <hyperlink ref="C31:C38" location="Func22!G6" display="Func22!G6"/>
    <hyperlink ref="C38" location="Func30!G6" display="Func30!G6"/>
    <hyperlink ref="C22:C37" location="Func22!G6" display="Func22!G6"/>
    <hyperlink ref="C5:C12" location="Func!G6" display="Func!G6"/>
    <hyperlink ref="C6" location="Func2!G6" display="Func2!G6"/>
    <hyperlink ref="C7" location="Func3!G6" display="Func3!G6"/>
    <hyperlink ref="C8" location="Func4!G6" display="Func4!G6"/>
    <hyperlink ref="C9" location="Func5!G6" display="Func5!G6"/>
    <hyperlink ref="C10" location="Func6!G6" display="Func6!G6"/>
    <hyperlink ref="C11" location="Func7!G6" display="Func7!G6"/>
    <hyperlink ref="C12" location="Func8!G6" display="Func8!G6"/>
    <hyperlink ref="C13" location="Func9!G6" display="Func9!G6"/>
    <hyperlink ref="C22" location="Func14!G6" display="Func14!G6"/>
    <hyperlink ref="C23" location="Func15!G6" display="Func15!G6"/>
    <hyperlink ref="C24" location="Func16!G6" display="Func16!G6"/>
    <hyperlink ref="C25" location="Func17!G6" display="Func17!G6"/>
    <hyperlink ref="C26" location="Func18!G6" display="Func18!G6"/>
    <hyperlink ref="C27" location="Func19!G6" display="Func19!G6"/>
    <hyperlink ref="C28" location="Func20!G6" display="Func20!G6"/>
    <hyperlink ref="C29" location="Func21!G6" display="Func21!G6"/>
    <hyperlink ref="C31" location="Func23!G6" display="Func23!G6"/>
    <hyperlink ref="C32" location="Func24!G6" display="Func24!G6"/>
    <hyperlink ref="C37" location="Func29!G6" display="Func29!G6"/>
    <hyperlink ref="C36" location="Func28!G6" display="Func28!G6"/>
    <hyperlink ref="C35" location="Func27!G6" display="Func27!G6"/>
    <hyperlink ref="C34" location="Func26!G6" display="Func26!G6"/>
    <hyperlink ref="C33" location="Func25!G6" display="Func25!G6"/>
  </hyperlinks>
  <pageMargins left="0.511811024" right="0.511811024" top="0.78740157499999996" bottom="0.78740157499999996" header="0.31496062000000002" footer="0.31496062000000002"/>
  <pageSetup paperSize="9" orientation="portrait" r:id="rId1"/>
  <drawing r:id="rId2"/>
  <legacyDrawing r:id="rId3"/>
  <extLst xmlns:x14="http://schemas.microsoft.com/office/spreadsheetml/2009/9/main">
    <ext uri="{78C0D931-6437-407d-A8EE-F0AAD7539E65}">
      <x14:conditionalFormattings>
        <x14:conditionalFormatting xmlns:xm="http://schemas.microsoft.com/office/excel/2006/main">
          <x14:cfRule type="expression" priority="8" id="{66734474-2439-49CE-A275-DCBDCDA4DF7C}">
            <xm:f>'DB Func'!B6=0</xm:f>
            <x14:dxf>
              <font>
                <color theme="0"/>
              </font>
            </x14:dxf>
          </x14:cfRule>
          <xm:sqref>C22:C38 C12</xm:sqref>
        </x14:conditionalFormatting>
        <x14:conditionalFormatting xmlns:xm="http://schemas.microsoft.com/office/excel/2006/main">
          <x14:cfRule type="expression" priority="7" id="{5AD52030-3CE8-435C-8B3F-F59F2D43BB76}">
            <xm:f>'DB Func'!B15=0</xm:f>
            <x14:dxf>
              <font>
                <color theme="0"/>
              </font>
            </x14:dxf>
          </x14:cfRule>
          <xm:sqref>C20:C21</xm:sqref>
        </x14:conditionalFormatting>
        <x14:conditionalFormatting xmlns:xm="http://schemas.microsoft.com/office/excel/2006/main">
          <x14:cfRule type="expression" priority="6" id="{3A3F492E-1B48-4E2B-BD48-C9B0F852FBA3}">
            <xm:f>'DB Func'!B14=0</xm:f>
            <x14:dxf>
              <font>
                <color theme="0"/>
              </font>
            </x14:dxf>
          </x14:cfRule>
          <xm:sqref>C18:C19</xm:sqref>
        </x14:conditionalFormatting>
        <x14:conditionalFormatting xmlns:xm="http://schemas.microsoft.com/office/excel/2006/main">
          <x14:cfRule type="expression" priority="5" id="{214A3411-EA2F-42FC-9326-9DAF11072E02}">
            <xm:f>'DB Func'!B13=0</xm:f>
            <x14:dxf>
              <font>
                <color theme="0"/>
              </font>
            </x14:dxf>
          </x14:cfRule>
          <xm:sqref>C16:C17</xm:sqref>
        </x14:conditionalFormatting>
        <x14:conditionalFormatting xmlns:xm="http://schemas.microsoft.com/office/excel/2006/main">
          <x14:cfRule type="expression" priority="4" id="{0CF0F608-4BEA-4AE0-B65D-395EE464E9FE}">
            <xm:f>'DB Func'!B3=0</xm:f>
            <x14:dxf>
              <font>
                <color theme="0"/>
              </font>
            </x14:dxf>
          </x14:cfRule>
          <xm:sqref>C5:C11 C13:C15</xm:sqref>
        </x14:conditionalFormatting>
      </x14:conditionalFormattings>
    </ext>
  </extLst>
</worksheet>
</file>

<file path=xl/worksheets/sheet13.xml><?xml version="1.0" encoding="utf-8"?>
<worksheet xmlns="http://schemas.openxmlformats.org/spreadsheetml/2006/main" xmlns:r="http://schemas.openxmlformats.org/officeDocument/2006/relationships">
  <sheetPr codeName="Plan12"/>
  <dimension ref="A1:AY121"/>
  <sheetViews>
    <sheetView showGridLines="0" zoomScale="90" zoomScaleNormal="90" workbookViewId="0">
      <selection sqref="A1:A3"/>
    </sheetView>
  </sheetViews>
  <sheetFormatPr defaultRowHeight="15" customHeight="1" zeroHeight="1"/>
  <cols>
    <col min="1" max="1" width="27.7109375" style="1" customWidth="1"/>
    <col min="2" max="2" width="3.85546875" customWidth="1"/>
    <col min="3" max="3" width="38" customWidth="1"/>
    <col min="5" max="5" width="25.28515625" customWidth="1"/>
    <col min="6" max="7" width="20.7109375" customWidth="1"/>
    <col min="8" max="8" width="22" customWidth="1"/>
    <col min="9" max="10" width="20.7109375" customWidth="1"/>
  </cols>
  <sheetData>
    <row r="1" spans="1:51" s="98" customFormat="1" ht="33.950000000000003" customHeight="1">
      <c r="A1" s="187"/>
      <c r="C1" s="102" t="s">
        <v>17</v>
      </c>
    </row>
    <row r="2" spans="1:51" s="98" customFormat="1" ht="21.6" customHeight="1">
      <c r="A2" s="187"/>
    </row>
    <row r="3" spans="1:51" s="98" customFormat="1" ht="21.6" customHeight="1">
      <c r="A3" s="187"/>
    </row>
    <row r="4" spans="1:51" ht="30" customHeight="1">
      <c r="C4" s="30" t="s">
        <v>685</v>
      </c>
    </row>
    <row r="5" spans="1:51" ht="30" customHeight="1">
      <c r="B5" s="2">
        <v>1</v>
      </c>
      <c r="C5" s="71" t="str">
        <f ca="1">B5&amp;". "&amp;'DB Func'!B3</f>
        <v>1. Funcionário 1</v>
      </c>
      <c r="E5" s="511" t="s">
        <v>678</v>
      </c>
      <c r="F5" s="512"/>
      <c r="G5" s="86"/>
      <c r="H5" s="86"/>
      <c r="I5" s="86"/>
      <c r="J5" s="87"/>
    </row>
    <row r="6" spans="1:51" ht="30" customHeight="1">
      <c r="B6" s="2">
        <v>2</v>
      </c>
      <c r="C6" s="71" t="str">
        <f ca="1">B6&amp;". "&amp;'DB Func'!B4</f>
        <v>2. Funcionário 2</v>
      </c>
      <c r="E6" s="523" t="s">
        <v>70</v>
      </c>
      <c r="F6" s="524"/>
      <c r="G6" s="525" t="s">
        <v>598</v>
      </c>
      <c r="H6" s="525"/>
      <c r="I6" s="525"/>
      <c r="J6" s="525"/>
    </row>
    <row r="7" spans="1:51" ht="30" customHeight="1">
      <c r="B7" s="2">
        <v>3</v>
      </c>
      <c r="C7" s="71" t="str">
        <f ca="1">B7&amp;". "&amp;'DB Func'!B5</f>
        <v>3. Funcionário 3</v>
      </c>
      <c r="E7" s="513" t="s">
        <v>71</v>
      </c>
      <c r="F7" s="514"/>
      <c r="G7" s="526"/>
      <c r="H7" s="527"/>
      <c r="I7" s="527"/>
      <c r="J7" s="528"/>
    </row>
    <row r="8" spans="1:51" ht="30" customHeight="1">
      <c r="B8" s="2">
        <v>4</v>
      </c>
      <c r="C8" s="71" t="str">
        <f ca="1">B8&amp;". "&amp;'DB Func'!B6</f>
        <v>4. Funcionário 4</v>
      </c>
      <c r="E8" s="513" t="s">
        <v>72</v>
      </c>
      <c r="F8" s="514"/>
      <c r="G8" s="529"/>
      <c r="H8" s="529"/>
      <c r="I8" s="529"/>
      <c r="J8" s="529"/>
    </row>
    <row r="9" spans="1:51" ht="30" customHeight="1">
      <c r="B9" s="2">
        <v>5</v>
      </c>
      <c r="C9" s="71" t="str">
        <f ca="1">B9&amp;". "&amp;'DB Func'!B7</f>
        <v>5. Funcionário 5</v>
      </c>
      <c r="E9" s="513" t="s">
        <v>73</v>
      </c>
      <c r="F9" s="514"/>
      <c r="G9" s="530"/>
      <c r="H9" s="530"/>
      <c r="I9" s="530"/>
      <c r="J9" s="530"/>
    </row>
    <row r="10" spans="1:51" ht="30" customHeight="1">
      <c r="B10" s="2">
        <v>6</v>
      </c>
      <c r="C10" s="71" t="str">
        <f ca="1">B10&amp;". "&amp;'DB Func'!B8</f>
        <v>6. Funcionário 6</v>
      </c>
      <c r="E10" s="513" t="s">
        <v>74</v>
      </c>
      <c r="F10" s="514"/>
      <c r="G10" s="530"/>
      <c r="H10" s="530"/>
      <c r="I10" s="530"/>
      <c r="J10" s="530"/>
    </row>
    <row r="11" spans="1:51" ht="30" customHeight="1">
      <c r="B11" s="2">
        <v>7</v>
      </c>
      <c r="C11" s="71" t="str">
        <f ca="1">B11&amp;". "&amp;'DB Func'!B9</f>
        <v>7. Funcionário 7</v>
      </c>
      <c r="E11" s="531" t="s">
        <v>75</v>
      </c>
      <c r="F11" s="532"/>
      <c r="G11" s="510"/>
      <c r="H11" s="510"/>
      <c r="I11" s="510"/>
      <c r="J11" s="510"/>
      <c r="K11" s="28"/>
      <c r="L11" s="2" t="str">
        <f>Cargos!AC8</f>
        <v/>
      </c>
      <c r="M11" s="2" t="str">
        <f>Cargos!AD8</f>
        <v/>
      </c>
      <c r="N11" s="2" t="str">
        <f>Cargos!AE8</f>
        <v/>
      </c>
      <c r="O11" s="2" t="str">
        <f>Cargos!AF8</f>
        <v/>
      </c>
      <c r="P11" s="2" t="str">
        <f>Cargos!AG8</f>
        <v/>
      </c>
      <c r="Q11" s="2" t="str">
        <f>Cargos!AH8</f>
        <v/>
      </c>
      <c r="R11" s="2" t="str">
        <f>Cargos!AI8</f>
        <v/>
      </c>
      <c r="S11" s="2" t="str">
        <f>Cargos!AJ8</f>
        <v/>
      </c>
      <c r="T11" s="2" t="str">
        <f>Cargos!AK8</f>
        <v/>
      </c>
      <c r="U11" s="2" t="str">
        <f>Cargos!AL8</f>
        <v/>
      </c>
      <c r="V11" s="2" t="str">
        <f>Cargos!AM8</f>
        <v/>
      </c>
      <c r="W11" s="2" t="str">
        <f>Cargos!AN8</f>
        <v/>
      </c>
      <c r="X11" s="2" t="str">
        <f>Cargos!AO8</f>
        <v/>
      </c>
      <c r="Y11" s="2" t="str">
        <f>Cargos!AP8</f>
        <v/>
      </c>
      <c r="Z11" s="2" t="str">
        <f>Cargos!AQ8</f>
        <v/>
      </c>
      <c r="AA11" s="2" t="str">
        <f>Cargos!AR8</f>
        <v/>
      </c>
      <c r="AB11" s="2" t="str">
        <f>Cargos!AS8</f>
        <v/>
      </c>
      <c r="AC11" s="2" t="str">
        <f>Cargos!AT8</f>
        <v/>
      </c>
      <c r="AD11" s="2" t="str">
        <f>Cargos!AU8</f>
        <v/>
      </c>
      <c r="AE11" s="2" t="str">
        <f>Cargos!AV8</f>
        <v/>
      </c>
      <c r="AF11" s="2" t="str">
        <f>Cargos!AW8</f>
        <v/>
      </c>
      <c r="AG11" s="2" t="str">
        <f>Cargos!AX8</f>
        <v/>
      </c>
      <c r="AH11" s="2" t="str">
        <f>Cargos!AY8</f>
        <v/>
      </c>
      <c r="AI11" s="2" t="str">
        <f>Cargos!AZ8</f>
        <v/>
      </c>
      <c r="AJ11" s="2" t="str">
        <f>Cargos!BA8</f>
        <v/>
      </c>
      <c r="AK11" s="2" t="str">
        <f>Cargos!BB8</f>
        <v/>
      </c>
      <c r="AL11" s="2" t="str">
        <f>Cargos!BC8</f>
        <v/>
      </c>
      <c r="AM11" s="2" t="str">
        <f>Cargos!BD8</f>
        <v/>
      </c>
      <c r="AN11" s="2" t="str">
        <f>Cargos!BE8</f>
        <v/>
      </c>
      <c r="AO11" s="2" t="str">
        <f>Cargos!BF8</f>
        <v/>
      </c>
      <c r="AP11" s="2" t="str">
        <f>Cargos!BG8</f>
        <v/>
      </c>
      <c r="AQ11" s="2" t="str">
        <f>Cargos!BH8</f>
        <v/>
      </c>
      <c r="AR11" s="2" t="str">
        <f>Cargos!BI8</f>
        <v/>
      </c>
      <c r="AS11" s="2" t="str">
        <f>Cargos!BJ8</f>
        <v/>
      </c>
      <c r="AT11" s="2" t="str">
        <f>Cargos!BK8</f>
        <v/>
      </c>
      <c r="AU11" s="2" t="str">
        <f>Cargos!BL8</f>
        <v/>
      </c>
      <c r="AV11" s="2" t="str">
        <f>Cargos!BM8</f>
        <v/>
      </c>
      <c r="AW11" s="2" t="str">
        <f>Cargos!BN8</f>
        <v/>
      </c>
      <c r="AX11" s="2" t="str">
        <f>Cargos!BO8</f>
        <v/>
      </c>
      <c r="AY11" s="2" t="str">
        <f>Cargos!BP8</f>
        <v/>
      </c>
    </row>
    <row r="12" spans="1:51" ht="30" customHeight="1">
      <c r="B12" s="2">
        <v>8</v>
      </c>
      <c r="C12" s="71" t="str">
        <f ca="1">B12&amp;". "&amp;'DB Func'!B10</f>
        <v>8. Funcionário 8</v>
      </c>
      <c r="E12" s="511" t="s">
        <v>76</v>
      </c>
      <c r="F12" s="512"/>
      <c r="G12" s="86"/>
      <c r="H12" s="86"/>
      <c r="I12" s="86"/>
      <c r="J12" s="87"/>
    </row>
    <row r="13" spans="1:51" ht="30" customHeight="1">
      <c r="B13" s="2">
        <v>9</v>
      </c>
      <c r="C13" s="110" t="str">
        <f ca="1">B13&amp;". "&amp;'DB Func'!B11</f>
        <v>9. Funcionário 9</v>
      </c>
      <c r="E13" s="523" t="s">
        <v>515</v>
      </c>
      <c r="F13" s="524"/>
      <c r="G13" s="464">
        <v>8.3333333333333339</v>
      </c>
      <c r="H13" s="523" t="s">
        <v>809</v>
      </c>
      <c r="I13" s="524"/>
      <c r="J13" s="465">
        <f>SUM(K15:K21)</f>
        <v>0</v>
      </c>
    </row>
    <row r="14" spans="1:51" ht="15" customHeight="1">
      <c r="B14" s="540">
        <v>10</v>
      </c>
      <c r="C14" s="521" t="str">
        <f ca="1">B14&amp;". "&amp;'DB Func'!B12</f>
        <v>10. Funcionário 10</v>
      </c>
      <c r="E14" s="522"/>
      <c r="F14" s="522"/>
      <c r="G14" s="69" t="s">
        <v>77</v>
      </c>
      <c r="H14" s="522" t="s">
        <v>78</v>
      </c>
      <c r="I14" s="522"/>
      <c r="J14" s="466" t="s">
        <v>79</v>
      </c>
      <c r="K14" s="401"/>
      <c r="L14" s="401"/>
      <c r="M14" s="401"/>
      <c r="N14" s="401"/>
      <c r="O14" s="401"/>
      <c r="P14" s="401"/>
    </row>
    <row r="15" spans="1:51" ht="15" customHeight="1">
      <c r="B15" s="540"/>
      <c r="C15" s="521"/>
      <c r="E15" s="522" t="s">
        <v>63</v>
      </c>
      <c r="F15" s="522"/>
      <c r="G15" s="64"/>
      <c r="H15" s="65"/>
      <c r="I15" s="65"/>
      <c r="J15" s="467"/>
      <c r="K15" s="470">
        <f>(IF(G15&gt;J15,J15+1,J15)-G15)-(IF(H15&gt;I15,I15+1,I15)-H15)</f>
        <v>0</v>
      </c>
      <c r="L15" s="473">
        <f>IF(K15=0,0,IF(OR(N15&gt;$P$15,N15&lt;$O$15),1,0))</f>
        <v>0</v>
      </c>
      <c r="M15" s="471">
        <f>IF(K15=0,0,IF(OR(G15&gt;=$P$15,G15&lt;$O$15),1,0))</f>
        <v>0</v>
      </c>
      <c r="N15" s="474">
        <f>G15+K15</f>
        <v>0</v>
      </c>
      <c r="O15" s="475">
        <v>0.20833333333333334</v>
      </c>
      <c r="P15" s="476">
        <v>0.91666666666666663</v>
      </c>
    </row>
    <row r="16" spans="1:51" ht="15" customHeight="1">
      <c r="B16" s="540">
        <v>11</v>
      </c>
      <c r="C16" s="521" t="str">
        <f ca="1">B16&amp;". "&amp;'DB Func'!B13</f>
        <v>11. Funcionário 11</v>
      </c>
      <c r="E16" s="522" t="s">
        <v>64</v>
      </c>
      <c r="F16" s="522"/>
      <c r="G16" s="64"/>
      <c r="H16" s="65"/>
      <c r="I16" s="65"/>
      <c r="J16" s="467"/>
      <c r="K16" s="470">
        <f t="shared" ref="K16:K21" si="0">(IF(G16&gt;J16,J16+1,J16)-G16)-(IF(H16&gt;I16,I16+1,I16)-H16)</f>
        <v>0</v>
      </c>
      <c r="L16" s="473">
        <f t="shared" ref="L16:L21" si="1">IF(K16=0,0,IF(OR(N16&gt;$P$15,N16&lt;$O$15),1,0))</f>
        <v>0</v>
      </c>
      <c r="M16" s="471">
        <f t="shared" ref="M16:M21" si="2">IF(K16=0,0,IF(OR(G16&gt;=$P$15,G16&lt;$O$15),1,0))</f>
        <v>0</v>
      </c>
      <c r="N16" s="474">
        <f t="shared" ref="N16:N21" si="3">G16+K16</f>
        <v>0</v>
      </c>
      <c r="O16" s="477"/>
      <c r="P16" s="477"/>
    </row>
    <row r="17" spans="2:18" ht="15" customHeight="1">
      <c r="B17" s="540"/>
      <c r="C17" s="521"/>
      <c r="E17" s="522" t="s">
        <v>65</v>
      </c>
      <c r="F17" s="522"/>
      <c r="G17" s="64"/>
      <c r="H17" s="65"/>
      <c r="I17" s="65"/>
      <c r="J17" s="467"/>
      <c r="K17" s="470">
        <f t="shared" si="0"/>
        <v>0</v>
      </c>
      <c r="L17" s="473">
        <f t="shared" si="1"/>
        <v>0</v>
      </c>
      <c r="M17" s="471">
        <f t="shared" si="2"/>
        <v>0</v>
      </c>
      <c r="N17" s="474">
        <f>G17+K17</f>
        <v>0</v>
      </c>
      <c r="O17" s="477"/>
      <c r="P17" s="471"/>
    </row>
    <row r="18" spans="2:18" ht="15" customHeight="1">
      <c r="B18" s="540">
        <v>12</v>
      </c>
      <c r="C18" s="521" t="str">
        <f ca="1">B18&amp;". "&amp;'DB Func'!B14</f>
        <v>12. Funcionário 12</v>
      </c>
      <c r="E18" s="522" t="s">
        <v>66</v>
      </c>
      <c r="F18" s="522"/>
      <c r="G18" s="64"/>
      <c r="H18" s="65"/>
      <c r="I18" s="65"/>
      <c r="J18" s="467"/>
      <c r="K18" s="470">
        <f t="shared" si="0"/>
        <v>0</v>
      </c>
      <c r="L18" s="473">
        <f t="shared" si="1"/>
        <v>0</v>
      </c>
      <c r="M18" s="471">
        <f t="shared" si="2"/>
        <v>0</v>
      </c>
      <c r="N18" s="474">
        <f t="shared" si="3"/>
        <v>0</v>
      </c>
      <c r="O18" s="471"/>
      <c r="P18" s="471"/>
    </row>
    <row r="19" spans="2:18" ht="15" customHeight="1">
      <c r="B19" s="540"/>
      <c r="C19" s="521"/>
      <c r="E19" s="522" t="s">
        <v>67</v>
      </c>
      <c r="F19" s="522"/>
      <c r="G19" s="64"/>
      <c r="H19" s="65"/>
      <c r="I19" s="65"/>
      <c r="J19" s="467"/>
      <c r="K19" s="470">
        <f t="shared" si="0"/>
        <v>0</v>
      </c>
      <c r="L19" s="473">
        <f t="shared" si="1"/>
        <v>0</v>
      </c>
      <c r="M19" s="471">
        <f t="shared" si="2"/>
        <v>0</v>
      </c>
      <c r="N19" s="474">
        <f t="shared" si="3"/>
        <v>0</v>
      </c>
      <c r="O19" s="471"/>
      <c r="P19" s="471"/>
    </row>
    <row r="20" spans="2:18" ht="15" customHeight="1">
      <c r="B20" s="540">
        <v>13</v>
      </c>
      <c r="C20" s="521" t="str">
        <f ca="1">B20&amp;". "&amp;'DB Func'!B15</f>
        <v>13. Funcionário 13</v>
      </c>
      <c r="E20" s="534" t="s">
        <v>68</v>
      </c>
      <c r="F20" s="534"/>
      <c r="G20" s="64"/>
      <c r="H20" s="64"/>
      <c r="I20" s="64"/>
      <c r="J20" s="468"/>
      <c r="K20" s="470">
        <f t="shared" si="0"/>
        <v>0</v>
      </c>
      <c r="L20" s="473">
        <f t="shared" si="1"/>
        <v>0</v>
      </c>
      <c r="M20" s="471">
        <f t="shared" si="2"/>
        <v>0</v>
      </c>
      <c r="N20" s="474">
        <f t="shared" si="3"/>
        <v>0</v>
      </c>
      <c r="O20" s="471"/>
      <c r="P20" s="471"/>
    </row>
    <row r="21" spans="2:18" ht="15" customHeight="1">
      <c r="B21" s="540"/>
      <c r="C21" s="521"/>
      <c r="E21" s="535" t="s">
        <v>69</v>
      </c>
      <c r="F21" s="535"/>
      <c r="G21" s="88"/>
      <c r="H21" s="88"/>
      <c r="I21" s="88"/>
      <c r="J21" s="469"/>
      <c r="K21" s="470">
        <f t="shared" si="0"/>
        <v>0</v>
      </c>
      <c r="L21" s="473">
        <f t="shared" si="1"/>
        <v>0</v>
      </c>
      <c r="M21" s="471">
        <f t="shared" si="2"/>
        <v>0</v>
      </c>
      <c r="N21" s="474">
        <f t="shared" si="3"/>
        <v>0</v>
      </c>
      <c r="O21" s="471"/>
      <c r="P21" s="471"/>
    </row>
    <row r="22" spans="2:18" ht="30" customHeight="1">
      <c r="B22" s="2">
        <v>14</v>
      </c>
      <c r="C22" s="71" t="str">
        <f ca="1">B22&amp;". "&amp;'DB Func'!B16</f>
        <v>14. Funcionário 14</v>
      </c>
      <c r="E22" s="511" t="s">
        <v>80</v>
      </c>
      <c r="F22" s="512"/>
      <c r="G22" s="86"/>
      <c r="H22" s="86"/>
      <c r="I22" s="86"/>
      <c r="J22" s="86"/>
      <c r="K22" s="478"/>
      <c r="L22" s="471" t="str">
        <f>IF(OR(SUM(L15:L21)&gt;0,SUM(M15:M21)&gt;0),"OK","NÃO")</f>
        <v>NÃO</v>
      </c>
      <c r="M22" s="471"/>
      <c r="N22" s="472"/>
      <c r="O22" s="471"/>
      <c r="P22" s="471"/>
    </row>
    <row r="23" spans="2:18" ht="30" customHeight="1">
      <c r="B23" s="2">
        <v>15</v>
      </c>
      <c r="C23" s="71" t="str">
        <f ca="1">B23&amp;". "&amp;'DB Func'!B17</f>
        <v>15. Funcionário 15</v>
      </c>
      <c r="E23" s="105" t="s">
        <v>81</v>
      </c>
      <c r="F23" s="92"/>
      <c r="G23" s="105" t="s">
        <v>84</v>
      </c>
      <c r="H23" s="93"/>
      <c r="I23" s="105" t="s">
        <v>86</v>
      </c>
      <c r="J23" s="93"/>
    </row>
    <row r="24" spans="2:18" ht="30" customHeight="1">
      <c r="B24" s="2">
        <v>16</v>
      </c>
      <c r="C24" s="71" t="str">
        <f ca="1">B24&amp;". "&amp;'DB Func'!B18</f>
        <v>16. Funcionário 16</v>
      </c>
      <c r="E24" s="85" t="s">
        <v>82</v>
      </c>
      <c r="F24" s="61"/>
      <c r="G24" s="106" t="s">
        <v>85</v>
      </c>
      <c r="H24" s="63"/>
      <c r="I24" s="85" t="s">
        <v>87</v>
      </c>
      <c r="J24" s="63"/>
      <c r="L24" s="2"/>
      <c r="M24" s="2"/>
      <c r="N24" s="2"/>
      <c r="O24" s="2"/>
      <c r="P24" s="2"/>
      <c r="Q24" s="2"/>
      <c r="R24" s="2"/>
    </row>
    <row r="25" spans="2:18" ht="30" customHeight="1">
      <c r="B25" s="2">
        <v>17</v>
      </c>
      <c r="C25" s="71" t="str">
        <f ca="1">B25&amp;". "&amp;'DB Func'!B19</f>
        <v>17. Funcionário 17</v>
      </c>
      <c r="E25" s="107" t="s">
        <v>83</v>
      </c>
      <c r="F25" s="123"/>
      <c r="G25" s="107" t="s">
        <v>88</v>
      </c>
      <c r="H25" s="536"/>
      <c r="I25" s="536"/>
      <c r="J25" s="536"/>
      <c r="L25" s="2"/>
      <c r="M25" s="2"/>
      <c r="N25" s="2"/>
      <c r="O25" s="2"/>
      <c r="P25" s="2"/>
      <c r="Q25" s="2"/>
      <c r="R25" s="2"/>
    </row>
    <row r="26" spans="2:18" ht="30" customHeight="1">
      <c r="B26" s="2">
        <v>18</v>
      </c>
      <c r="C26" s="71" t="str">
        <f ca="1">B26&amp;". "&amp;'DB Func'!B20</f>
        <v>18. Funcionário 18</v>
      </c>
      <c r="E26" s="511" t="s">
        <v>679</v>
      </c>
      <c r="F26" s="512"/>
      <c r="G26" s="86"/>
      <c r="H26" s="86"/>
      <c r="I26" s="86"/>
      <c r="J26" s="87"/>
      <c r="L26" s="2"/>
      <c r="M26" s="2"/>
      <c r="N26" s="2"/>
      <c r="O26" s="2"/>
      <c r="P26" s="2"/>
      <c r="Q26" s="2"/>
      <c r="R26" s="2"/>
    </row>
    <row r="27" spans="2:18" ht="30" customHeight="1">
      <c r="B27" s="2">
        <v>19</v>
      </c>
      <c r="C27" s="71" t="str">
        <f ca="1">B27&amp;". "&amp;'DB Func'!B21</f>
        <v>19. Funcionário 19</v>
      </c>
      <c r="E27" s="105" t="s">
        <v>89</v>
      </c>
      <c r="F27" s="516"/>
      <c r="G27" s="516"/>
      <c r="H27" s="108" t="s">
        <v>90</v>
      </c>
      <c r="I27" s="517"/>
      <c r="J27" s="517"/>
      <c r="L27" s="2"/>
      <c r="M27" s="2"/>
      <c r="N27" s="2"/>
      <c r="O27" s="2"/>
      <c r="P27" s="2"/>
      <c r="Q27" s="2"/>
      <c r="R27" s="2"/>
    </row>
    <row r="28" spans="2:18" ht="30" customHeight="1">
      <c r="B28" s="2">
        <v>20</v>
      </c>
      <c r="C28" s="71" t="str">
        <f ca="1">B28&amp;". "&amp;'DB Func'!B22</f>
        <v>20. Funcionário 20</v>
      </c>
      <c r="E28" s="85" t="s">
        <v>168</v>
      </c>
      <c r="F28" s="518"/>
      <c r="G28" s="518"/>
      <c r="H28" s="85" t="s">
        <v>91</v>
      </c>
      <c r="I28" s="519"/>
      <c r="J28" s="520"/>
      <c r="L28" s="2"/>
      <c r="M28" s="2"/>
      <c r="N28" s="2"/>
      <c r="O28" s="2"/>
      <c r="P28" s="2"/>
      <c r="Q28" s="2"/>
      <c r="R28" s="2"/>
    </row>
    <row r="29" spans="2:18" ht="30" customHeight="1">
      <c r="B29" s="2">
        <v>21</v>
      </c>
      <c r="C29" s="71" t="str">
        <f ca="1">B29&amp;". "&amp;'DB Func'!B23</f>
        <v>21. Funcionário 21</v>
      </c>
      <c r="E29" s="107" t="s">
        <v>93</v>
      </c>
      <c r="F29" s="533"/>
      <c r="G29" s="533"/>
      <c r="H29" s="107" t="s">
        <v>92</v>
      </c>
      <c r="I29" s="533"/>
      <c r="J29" s="533"/>
      <c r="L29" s="2"/>
      <c r="M29" s="2"/>
      <c r="N29" s="2"/>
      <c r="O29" s="2"/>
      <c r="P29" s="2"/>
      <c r="Q29" s="2"/>
      <c r="R29" s="2"/>
    </row>
    <row r="30" spans="2:18" ht="30" customHeight="1">
      <c r="B30" s="2">
        <v>22</v>
      </c>
      <c r="C30" s="71" t="str">
        <f ca="1">B30&amp;". "&amp;'DB Func'!B24</f>
        <v>22. Funcionário 22</v>
      </c>
      <c r="E30" s="511" t="s">
        <v>680</v>
      </c>
      <c r="F30" s="512"/>
      <c r="G30" s="86"/>
      <c r="H30" s="86"/>
      <c r="I30" s="86"/>
      <c r="J30" s="87"/>
      <c r="L30" s="2"/>
      <c r="M30" s="2"/>
      <c r="N30" s="2"/>
      <c r="O30" s="2"/>
      <c r="P30" s="2"/>
      <c r="Q30" s="2"/>
      <c r="R30" s="2"/>
    </row>
    <row r="31" spans="2:18" ht="30" customHeight="1">
      <c r="B31" s="2">
        <v>23</v>
      </c>
      <c r="C31" s="71" t="str">
        <f ca="1">B31&amp;". "&amp;'DB Func'!B25</f>
        <v>23. Funcionário 23</v>
      </c>
      <c r="E31" s="105" t="s">
        <v>94</v>
      </c>
      <c r="F31" s="516"/>
      <c r="G31" s="516"/>
      <c r="H31" s="516"/>
      <c r="I31" s="516"/>
      <c r="J31" s="516"/>
      <c r="L31" s="2"/>
      <c r="M31" s="2"/>
      <c r="N31" s="2"/>
      <c r="O31" s="2"/>
      <c r="P31" s="2"/>
      <c r="Q31" s="2"/>
      <c r="R31" s="2"/>
    </row>
    <row r="32" spans="2:18" ht="30" customHeight="1">
      <c r="B32" s="2">
        <v>24</v>
      </c>
      <c r="C32" s="71" t="str">
        <f ca="1">B32&amp;". "&amp;'DB Func'!B26</f>
        <v>24. Funcionário 24</v>
      </c>
      <c r="E32" s="85" t="s">
        <v>95</v>
      </c>
      <c r="F32" s="518"/>
      <c r="G32" s="518"/>
      <c r="H32" s="518"/>
      <c r="I32" s="518"/>
      <c r="J32" s="518"/>
      <c r="L32" s="2"/>
      <c r="M32" s="2"/>
      <c r="N32" s="2"/>
      <c r="O32" s="2"/>
      <c r="P32" s="2"/>
      <c r="Q32" s="2"/>
      <c r="R32" s="2"/>
    </row>
    <row r="33" spans="2:18" ht="30" customHeight="1">
      <c r="B33" s="2">
        <v>25</v>
      </c>
      <c r="C33" s="71" t="str">
        <f ca="1">B33&amp;". "&amp;'DB Func'!B27</f>
        <v>25. Funcionário 25</v>
      </c>
      <c r="E33" s="107" t="s">
        <v>96</v>
      </c>
      <c r="F33" s="533"/>
      <c r="G33" s="533"/>
      <c r="H33" s="533"/>
      <c r="I33" s="107" t="s">
        <v>681</v>
      </c>
      <c r="J33" s="128"/>
      <c r="L33" s="2"/>
      <c r="M33" s="2" t="s">
        <v>169</v>
      </c>
      <c r="N33" s="2"/>
      <c r="O33" s="2"/>
      <c r="P33" s="2"/>
      <c r="Q33" s="2" t="s">
        <v>181</v>
      </c>
      <c r="R33" s="2"/>
    </row>
    <row r="34" spans="2:18" ht="30" customHeight="1">
      <c r="B34" s="2">
        <v>26</v>
      </c>
      <c r="C34" s="71" t="str">
        <f ca="1">B34&amp;". "&amp;'DB Func'!B28</f>
        <v>26. Funcionário 26</v>
      </c>
      <c r="E34" s="511" t="s">
        <v>97</v>
      </c>
      <c r="F34" s="512"/>
      <c r="G34" s="86"/>
      <c r="H34" s="86"/>
      <c r="I34" s="86"/>
      <c r="J34" s="87"/>
      <c r="L34" s="2"/>
      <c r="M34" s="2" t="s">
        <v>170</v>
      </c>
      <c r="N34" s="2"/>
      <c r="O34" s="2"/>
      <c r="P34" s="2"/>
      <c r="Q34" s="2" t="s">
        <v>182</v>
      </c>
      <c r="R34" s="2"/>
    </row>
    <row r="35" spans="2:18" ht="30" customHeight="1">
      <c r="B35" s="2">
        <v>27</v>
      </c>
      <c r="C35" s="71" t="str">
        <f ca="1">B35&amp;". "&amp;'DB Func'!B29</f>
        <v>27. Funcionário 27</v>
      </c>
      <c r="E35" s="109" t="s">
        <v>98</v>
      </c>
      <c r="F35" s="126"/>
      <c r="G35" s="109" t="s">
        <v>99</v>
      </c>
      <c r="H35" s="127"/>
      <c r="I35" s="109" t="s">
        <v>100</v>
      </c>
      <c r="J35" s="127"/>
      <c r="L35" s="2"/>
      <c r="M35" s="2" t="s">
        <v>171</v>
      </c>
      <c r="N35" s="2"/>
      <c r="O35" s="2"/>
      <c r="P35" s="2"/>
      <c r="Q35" s="2" t="s">
        <v>183</v>
      </c>
      <c r="R35" s="2"/>
    </row>
    <row r="36" spans="2:18" ht="30" customHeight="1">
      <c r="B36" s="2">
        <v>28</v>
      </c>
      <c r="C36" s="71" t="str">
        <f ca="1">B36&amp;". "&amp;'DB Func'!B30</f>
        <v>28. Funcionário 28</v>
      </c>
      <c r="E36" s="511" t="s">
        <v>731</v>
      </c>
      <c r="F36" s="512"/>
      <c r="G36" s="86"/>
      <c r="H36" s="86"/>
      <c r="I36" s="86"/>
      <c r="J36" s="87"/>
      <c r="L36" s="2"/>
      <c r="M36" s="2" t="s">
        <v>172</v>
      </c>
      <c r="N36" s="2"/>
      <c r="O36" s="2"/>
      <c r="P36" s="2"/>
      <c r="Q36" s="2" t="s">
        <v>184</v>
      </c>
      <c r="R36" s="2"/>
    </row>
    <row r="37" spans="2:18" ht="30" customHeight="1">
      <c r="B37" s="2">
        <v>29</v>
      </c>
      <c r="C37" s="71" t="str">
        <f ca="1">B37&amp;". "&amp;'DB Func'!B31</f>
        <v>29. Funcionário 29</v>
      </c>
      <c r="E37" s="523" t="s">
        <v>101</v>
      </c>
      <c r="F37" s="524"/>
      <c r="G37" s="94"/>
      <c r="H37" s="523" t="s">
        <v>730</v>
      </c>
      <c r="I37" s="524"/>
      <c r="J37" s="95"/>
      <c r="L37" s="2"/>
      <c r="M37" s="2" t="s">
        <v>173</v>
      </c>
      <c r="N37" s="2"/>
      <c r="O37" s="2"/>
      <c r="P37" s="2"/>
      <c r="Q37" s="2" t="s">
        <v>185</v>
      </c>
      <c r="R37" s="2"/>
    </row>
    <row r="38" spans="2:18" ht="30" customHeight="1">
      <c r="B38" s="2">
        <v>30</v>
      </c>
      <c r="C38" s="71" t="str">
        <f ca="1">B38&amp;". "&amp;'DB Func'!B32</f>
        <v>30. Funcionário 30</v>
      </c>
      <c r="E38" s="513" t="s">
        <v>102</v>
      </c>
      <c r="F38" s="514"/>
      <c r="G38" s="76"/>
      <c r="H38" s="513" t="s">
        <v>104</v>
      </c>
      <c r="I38" s="514"/>
      <c r="J38" s="76"/>
      <c r="L38" s="2"/>
      <c r="M38" s="2" t="s">
        <v>174</v>
      </c>
      <c r="N38" s="2"/>
      <c r="O38" s="2"/>
      <c r="P38" s="2"/>
      <c r="Q38" s="2" t="s">
        <v>186</v>
      </c>
      <c r="R38" s="2"/>
    </row>
    <row r="39" spans="2:18" ht="30" customHeight="1">
      <c r="C39" s="11"/>
      <c r="E39" s="513" t="s">
        <v>103</v>
      </c>
      <c r="F39" s="514"/>
      <c r="G39" s="63"/>
      <c r="H39" s="106" t="s">
        <v>688</v>
      </c>
      <c r="I39" s="73"/>
      <c r="J39" s="72"/>
      <c r="L39" s="2"/>
      <c r="M39" s="2" t="s">
        <v>179</v>
      </c>
      <c r="N39" s="2"/>
      <c r="O39" s="2"/>
      <c r="P39" s="2"/>
      <c r="Q39" s="2" t="s">
        <v>187</v>
      </c>
      <c r="R39" s="2"/>
    </row>
    <row r="40" spans="2:18" ht="30" hidden="1" customHeight="1">
      <c r="C40" s="11"/>
      <c r="E40" s="541" t="s">
        <v>745</v>
      </c>
      <c r="F40" s="541"/>
      <c r="G40" s="541"/>
      <c r="H40" s="541"/>
      <c r="I40" s="541"/>
      <c r="J40" s="541"/>
      <c r="L40" s="2"/>
      <c r="M40" s="2" t="s">
        <v>180</v>
      </c>
      <c r="N40" s="2"/>
      <c r="O40" s="2"/>
      <c r="P40" s="2"/>
      <c r="Q40" s="2" t="s">
        <v>188</v>
      </c>
      <c r="R40" s="2"/>
    </row>
    <row r="41" spans="2:18" ht="30" hidden="1" customHeight="1">
      <c r="C41" s="11"/>
      <c r="E41" s="513" t="s">
        <v>106</v>
      </c>
      <c r="F41" s="514"/>
      <c r="G41" s="62"/>
      <c r="H41" s="513" t="s">
        <v>112</v>
      </c>
      <c r="I41" s="514"/>
      <c r="J41" s="62"/>
      <c r="L41" s="2"/>
      <c r="M41" s="2" t="s">
        <v>175</v>
      </c>
      <c r="N41" s="2"/>
      <c r="O41" s="2"/>
      <c r="P41" s="2"/>
      <c r="Q41" s="2"/>
      <c r="R41" s="2"/>
    </row>
    <row r="42" spans="2:18" ht="30" hidden="1" customHeight="1">
      <c r="C42" s="11"/>
      <c r="E42" s="513" t="s">
        <v>107</v>
      </c>
      <c r="F42" s="514"/>
      <c r="G42" s="62"/>
      <c r="H42" s="513" t="s">
        <v>113</v>
      </c>
      <c r="I42" s="514"/>
      <c r="J42" s="62"/>
      <c r="L42" s="2"/>
      <c r="M42" s="2" t="s">
        <v>176</v>
      </c>
      <c r="N42" s="2"/>
      <c r="O42" s="2"/>
      <c r="P42" s="2"/>
      <c r="Q42" s="2"/>
      <c r="R42" s="2"/>
    </row>
    <row r="43" spans="2:18" ht="30" hidden="1" customHeight="1">
      <c r="C43" s="11"/>
      <c r="E43" s="513" t="s">
        <v>108</v>
      </c>
      <c r="F43" s="514"/>
      <c r="G43" s="62"/>
      <c r="H43" s="513" t="s">
        <v>114</v>
      </c>
      <c r="I43" s="514"/>
      <c r="J43" s="62"/>
      <c r="L43" s="2"/>
      <c r="M43" s="2" t="s">
        <v>178</v>
      </c>
      <c r="N43" s="2"/>
      <c r="O43" s="2"/>
      <c r="P43" s="2"/>
      <c r="Q43" s="2"/>
      <c r="R43" s="2"/>
    </row>
    <row r="44" spans="2:18" ht="30" hidden="1" customHeight="1">
      <c r="C44" s="11"/>
      <c r="E44" s="513" t="s">
        <v>109</v>
      </c>
      <c r="F44" s="514"/>
      <c r="G44" s="62"/>
      <c r="H44" s="513" t="s">
        <v>115</v>
      </c>
      <c r="I44" s="514"/>
      <c r="J44" s="62"/>
      <c r="L44" s="2"/>
      <c r="M44" s="2" t="s">
        <v>177</v>
      </c>
      <c r="N44" s="2"/>
      <c r="O44" s="2"/>
      <c r="P44" s="2"/>
      <c r="Q44" s="2"/>
      <c r="R44" s="2"/>
    </row>
    <row r="45" spans="2:18" ht="30" hidden="1" customHeight="1">
      <c r="C45" s="11"/>
      <c r="E45" s="513" t="s">
        <v>110</v>
      </c>
      <c r="F45" s="514"/>
      <c r="G45" s="62"/>
      <c r="H45" s="513" t="s">
        <v>116</v>
      </c>
      <c r="I45" s="514"/>
      <c r="J45" s="62"/>
      <c r="L45" s="2"/>
      <c r="M45" s="2"/>
      <c r="N45" s="2"/>
      <c r="O45" s="2"/>
      <c r="P45" s="2"/>
      <c r="Q45" s="2"/>
      <c r="R45" s="2"/>
    </row>
    <row r="46" spans="2:18" ht="30" hidden="1" customHeight="1">
      <c r="C46" s="11"/>
      <c r="E46" s="513" t="s">
        <v>111</v>
      </c>
      <c r="F46" s="514"/>
      <c r="G46" s="62"/>
      <c r="H46" s="513" t="s">
        <v>117</v>
      </c>
      <c r="I46" s="514"/>
      <c r="J46" s="62"/>
      <c r="L46" s="2"/>
      <c r="M46" s="2"/>
      <c r="N46" s="2"/>
      <c r="O46" s="2"/>
      <c r="P46" s="2"/>
      <c r="Q46" s="2"/>
      <c r="R46" s="2"/>
    </row>
    <row r="47" spans="2:18" ht="30" customHeight="1">
      <c r="C47" s="11"/>
      <c r="E47" s="515" t="s">
        <v>118</v>
      </c>
      <c r="F47" s="515"/>
      <c r="G47" s="515"/>
      <c r="H47" s="515"/>
      <c r="I47" s="515"/>
      <c r="J47" s="515"/>
      <c r="L47" s="2"/>
      <c r="M47" s="2"/>
      <c r="N47" s="2"/>
      <c r="O47" s="2"/>
      <c r="P47" s="2"/>
      <c r="Q47" s="2"/>
      <c r="R47" s="2"/>
    </row>
    <row r="48" spans="2:18" ht="30" customHeight="1">
      <c r="C48" s="11"/>
      <c r="E48" s="513" t="s">
        <v>106</v>
      </c>
      <c r="F48" s="514"/>
      <c r="G48" s="62"/>
      <c r="H48" s="513" t="s">
        <v>112</v>
      </c>
      <c r="I48" s="514"/>
      <c r="J48" s="62"/>
      <c r="L48" s="2"/>
      <c r="M48" s="2"/>
      <c r="N48" s="2"/>
      <c r="O48" s="2"/>
      <c r="P48" s="2"/>
      <c r="Q48" s="2"/>
      <c r="R48" s="2"/>
    </row>
    <row r="49" spans="3:18" ht="30" customHeight="1">
      <c r="C49" s="11"/>
      <c r="E49" s="513" t="s">
        <v>107</v>
      </c>
      <c r="F49" s="514"/>
      <c r="G49" s="62"/>
      <c r="H49" s="513" t="s">
        <v>113</v>
      </c>
      <c r="I49" s="514"/>
      <c r="J49" s="62"/>
      <c r="L49" s="2"/>
      <c r="M49" s="2"/>
      <c r="N49" s="2"/>
      <c r="O49" s="2"/>
      <c r="P49" s="2"/>
      <c r="Q49" s="2"/>
      <c r="R49" s="2"/>
    </row>
    <row r="50" spans="3:18" ht="30" customHeight="1">
      <c r="C50" s="11"/>
      <c r="E50" s="513" t="s">
        <v>108</v>
      </c>
      <c r="F50" s="514"/>
      <c r="G50" s="62"/>
      <c r="H50" s="513" t="s">
        <v>114</v>
      </c>
      <c r="I50" s="514"/>
      <c r="J50" s="62"/>
      <c r="L50" s="2"/>
      <c r="M50" s="2"/>
      <c r="N50" s="2"/>
      <c r="O50" s="2"/>
      <c r="P50" s="2"/>
      <c r="Q50" s="2"/>
      <c r="R50" s="2"/>
    </row>
    <row r="51" spans="3:18" ht="30" customHeight="1">
      <c r="C51" s="11"/>
      <c r="E51" s="513" t="s">
        <v>109</v>
      </c>
      <c r="F51" s="514"/>
      <c r="G51" s="62"/>
      <c r="H51" s="513" t="s">
        <v>115</v>
      </c>
      <c r="I51" s="514"/>
      <c r="J51" s="62"/>
      <c r="L51" s="2"/>
      <c r="M51" s="2"/>
      <c r="N51" s="2"/>
      <c r="O51" s="2"/>
      <c r="P51" s="2"/>
      <c r="Q51" s="2"/>
      <c r="R51" s="2"/>
    </row>
    <row r="52" spans="3:18" ht="30" customHeight="1">
      <c r="C52" s="11"/>
      <c r="E52" s="513" t="s">
        <v>110</v>
      </c>
      <c r="F52" s="514"/>
      <c r="G52" s="62"/>
      <c r="H52" s="513" t="s">
        <v>116</v>
      </c>
      <c r="I52" s="514"/>
      <c r="J52" s="62"/>
      <c r="L52" s="2"/>
      <c r="M52" s="2"/>
      <c r="N52" s="2"/>
      <c r="O52" s="2"/>
      <c r="P52" s="2"/>
      <c r="Q52" s="2"/>
      <c r="R52" s="2"/>
    </row>
    <row r="53" spans="3:18" ht="30" customHeight="1">
      <c r="C53" s="11"/>
      <c r="E53" s="513" t="s">
        <v>111</v>
      </c>
      <c r="F53" s="514"/>
      <c r="G53" s="62"/>
      <c r="H53" s="513" t="s">
        <v>117</v>
      </c>
      <c r="I53" s="514"/>
      <c r="J53" s="62"/>
      <c r="L53" s="2"/>
      <c r="M53" s="2"/>
      <c r="N53" s="2"/>
      <c r="O53" s="2"/>
      <c r="P53" s="2"/>
      <c r="Q53" s="2"/>
      <c r="R53" s="2"/>
    </row>
    <row r="54" spans="3:18" ht="30" customHeight="1">
      <c r="C54" s="11"/>
      <c r="E54" s="542" t="s">
        <v>119</v>
      </c>
      <c r="F54" s="542"/>
      <c r="G54" s="542"/>
      <c r="H54" s="543">
        <f>SUM(G48:G53,J48:J53)+SUM(G48:G53,J48:J53)*G38+SUM(G48:G53,J48:J53)*J38</f>
        <v>0</v>
      </c>
      <c r="I54" s="543"/>
      <c r="J54" s="543"/>
      <c r="L54" s="2"/>
      <c r="M54" s="2"/>
      <c r="N54" s="2"/>
      <c r="O54" s="2"/>
      <c r="P54" s="2"/>
      <c r="Q54" s="2"/>
      <c r="R54" s="2"/>
    </row>
    <row r="55" spans="3:18" ht="30" hidden="1" customHeight="1">
      <c r="C55" s="11"/>
      <c r="E55" s="511" t="s">
        <v>524</v>
      </c>
      <c r="F55" s="512"/>
      <c r="G55" s="512"/>
      <c r="H55" s="86"/>
      <c r="I55" s="86"/>
      <c r="J55" s="87"/>
      <c r="L55" s="2"/>
      <c r="M55" s="2"/>
      <c r="N55" s="2"/>
      <c r="O55" s="2"/>
      <c r="P55" s="2"/>
      <c r="Q55" s="2"/>
      <c r="R55" s="2"/>
    </row>
    <row r="56" spans="3:18" ht="30" hidden="1" customHeight="1">
      <c r="C56" s="11"/>
      <c r="E56" s="96" t="s">
        <v>120</v>
      </c>
      <c r="F56" s="96" t="s">
        <v>533</v>
      </c>
      <c r="G56" s="96" t="s">
        <v>121</v>
      </c>
      <c r="H56" s="96" t="s">
        <v>519</v>
      </c>
      <c r="I56" s="96" t="s">
        <v>520</v>
      </c>
      <c r="J56" s="96" t="s">
        <v>521</v>
      </c>
      <c r="L56" s="2"/>
      <c r="M56" s="2"/>
      <c r="N56" s="2"/>
      <c r="O56" s="2"/>
      <c r="P56" s="2"/>
      <c r="Q56" s="2"/>
      <c r="R56" s="2"/>
    </row>
    <row r="57" spans="3:18" ht="30" hidden="1" customHeight="1">
      <c r="C57" s="11"/>
      <c r="E57" s="85" t="str">
        <f>Benef!C6</f>
        <v>-</v>
      </c>
      <c r="F57" s="66"/>
      <c r="G57" s="67"/>
      <c r="H57" s="68"/>
      <c r="I57" s="67"/>
      <c r="J57" s="104">
        <f>IF(G57="Percentual",H57*AVERAGE($G$48:$G$53,$J$48:$J$53),IF(G57="Valor Fixo",I57,0))</f>
        <v>0</v>
      </c>
      <c r="L57" s="2"/>
      <c r="M57" s="2"/>
      <c r="N57" s="2"/>
      <c r="O57" s="2"/>
      <c r="P57" s="2"/>
      <c r="Q57" s="2"/>
      <c r="R57" s="2"/>
    </row>
    <row r="58" spans="3:18" ht="30" hidden="1" customHeight="1">
      <c r="C58" s="11"/>
      <c r="E58" s="85" t="str">
        <f>Benef!C7</f>
        <v>-</v>
      </c>
      <c r="F58" s="66"/>
      <c r="G58" s="67"/>
      <c r="H58" s="68"/>
      <c r="I58" s="67"/>
      <c r="J58" s="104">
        <f t="shared" ref="J58:J66" si="4">IF(G58="Percentual",H58*AVERAGE($G$48:$G$53,$J$48:$J$53),IF(G58="Valor Fixo",I58,0))</f>
        <v>0</v>
      </c>
      <c r="L58" s="2"/>
      <c r="M58" s="2"/>
      <c r="N58" s="2"/>
      <c r="O58" s="2"/>
      <c r="P58" s="2"/>
      <c r="Q58" s="2"/>
      <c r="R58" s="2"/>
    </row>
    <row r="59" spans="3:18" ht="30" hidden="1" customHeight="1">
      <c r="C59" s="11"/>
      <c r="E59" s="85" t="str">
        <f>Benef!C8</f>
        <v>-</v>
      </c>
      <c r="F59" s="66"/>
      <c r="G59" s="67"/>
      <c r="H59" s="68"/>
      <c r="I59" s="67"/>
      <c r="J59" s="104">
        <f t="shared" si="4"/>
        <v>0</v>
      </c>
      <c r="L59" s="2"/>
      <c r="M59" s="2"/>
      <c r="N59" s="2"/>
      <c r="O59" s="2"/>
      <c r="P59" s="2"/>
      <c r="Q59" s="2"/>
      <c r="R59" s="2"/>
    </row>
    <row r="60" spans="3:18" ht="30" hidden="1" customHeight="1">
      <c r="C60" s="11"/>
      <c r="E60" s="85" t="str">
        <f>Benef!C9</f>
        <v>-</v>
      </c>
      <c r="F60" s="66"/>
      <c r="G60" s="67"/>
      <c r="H60" s="68"/>
      <c r="I60" s="67"/>
      <c r="J60" s="104">
        <f t="shared" si="4"/>
        <v>0</v>
      </c>
      <c r="L60" s="2"/>
      <c r="M60" s="2"/>
      <c r="N60" s="2"/>
      <c r="O60" s="2"/>
      <c r="P60" s="2"/>
      <c r="Q60" s="2"/>
      <c r="R60" s="2"/>
    </row>
    <row r="61" spans="3:18" ht="30" hidden="1" customHeight="1">
      <c r="C61" s="11"/>
      <c r="E61" s="85" t="str">
        <f>Benef!C10</f>
        <v>-</v>
      </c>
      <c r="F61" s="66"/>
      <c r="G61" s="67"/>
      <c r="H61" s="68"/>
      <c r="I61" s="67"/>
      <c r="J61" s="104">
        <f t="shared" si="4"/>
        <v>0</v>
      </c>
      <c r="L61" s="2"/>
      <c r="M61" s="2"/>
      <c r="N61" s="2"/>
      <c r="O61" s="2"/>
      <c r="P61" s="2"/>
      <c r="Q61" s="2"/>
      <c r="R61" s="2"/>
    </row>
    <row r="62" spans="3:18" ht="30" hidden="1" customHeight="1">
      <c r="C62" s="11"/>
      <c r="E62" s="85" t="str">
        <f>Benef!C11</f>
        <v>-</v>
      </c>
      <c r="F62" s="66"/>
      <c r="G62" s="67"/>
      <c r="H62" s="68"/>
      <c r="I62" s="67"/>
      <c r="J62" s="104">
        <f t="shared" si="4"/>
        <v>0</v>
      </c>
      <c r="L62" s="2"/>
      <c r="M62" s="2"/>
      <c r="N62" s="2"/>
      <c r="O62" s="2"/>
      <c r="P62" s="2"/>
      <c r="Q62" s="2"/>
      <c r="R62" s="2"/>
    </row>
    <row r="63" spans="3:18" ht="30" hidden="1" customHeight="1">
      <c r="C63" s="11"/>
      <c r="E63" s="85" t="str">
        <f>Benef!C12</f>
        <v>-</v>
      </c>
      <c r="F63" s="66"/>
      <c r="G63" s="67"/>
      <c r="H63" s="68"/>
      <c r="I63" s="67"/>
      <c r="J63" s="104">
        <f t="shared" si="4"/>
        <v>0</v>
      </c>
      <c r="L63" s="2"/>
      <c r="M63" s="2"/>
      <c r="N63" s="2"/>
      <c r="O63" s="2"/>
      <c r="P63" s="2"/>
      <c r="Q63" s="2"/>
      <c r="R63" s="2"/>
    </row>
    <row r="64" spans="3:18" ht="30" hidden="1" customHeight="1">
      <c r="C64" s="11"/>
      <c r="E64" s="85" t="str">
        <f>Benef!C13</f>
        <v>-</v>
      </c>
      <c r="F64" s="66"/>
      <c r="G64" s="67"/>
      <c r="H64" s="68"/>
      <c r="I64" s="67"/>
      <c r="J64" s="104">
        <f t="shared" si="4"/>
        <v>0</v>
      </c>
      <c r="L64" s="2"/>
      <c r="M64" s="2"/>
      <c r="N64" s="2"/>
      <c r="O64" s="2"/>
      <c r="P64" s="2"/>
      <c r="Q64" s="2"/>
      <c r="R64" s="2"/>
    </row>
    <row r="65" spans="3:18" ht="30" hidden="1" customHeight="1">
      <c r="C65" s="11"/>
      <c r="E65" s="85" t="str">
        <f>Benef!C14</f>
        <v>-</v>
      </c>
      <c r="F65" s="66"/>
      <c r="G65" s="67"/>
      <c r="H65" s="68"/>
      <c r="I65" s="67"/>
      <c r="J65" s="104">
        <f t="shared" si="4"/>
        <v>0</v>
      </c>
      <c r="L65" s="2"/>
      <c r="M65" s="2"/>
      <c r="N65" s="2"/>
      <c r="O65" s="2"/>
      <c r="P65" s="2"/>
      <c r="Q65" s="2"/>
      <c r="R65" s="2"/>
    </row>
    <row r="66" spans="3:18" ht="30" hidden="1" customHeight="1">
      <c r="C66" s="11"/>
      <c r="E66" s="107">
        <f>Benef!C15</f>
        <v>0</v>
      </c>
      <c r="F66" s="89"/>
      <c r="G66" s="90"/>
      <c r="H66" s="91"/>
      <c r="I66" s="90"/>
      <c r="J66" s="111">
        <f t="shared" si="4"/>
        <v>0</v>
      </c>
      <c r="L66" s="2"/>
      <c r="M66" s="2"/>
      <c r="N66" s="2"/>
      <c r="O66" s="2"/>
      <c r="P66" s="2"/>
      <c r="Q66" s="2"/>
      <c r="R66" s="2"/>
    </row>
    <row r="67" spans="3:18" ht="30" customHeight="1">
      <c r="C67" s="11"/>
      <c r="E67" s="511" t="s">
        <v>709</v>
      </c>
      <c r="F67" s="512"/>
      <c r="G67" s="512"/>
      <c r="H67" s="86"/>
      <c r="I67" s="86"/>
      <c r="J67" s="87"/>
      <c r="L67" s="2"/>
      <c r="M67" s="2"/>
      <c r="N67" s="2"/>
      <c r="O67" s="2"/>
      <c r="P67" s="2"/>
      <c r="Q67" s="2"/>
      <c r="R67" s="2"/>
    </row>
    <row r="68" spans="3:18" ht="30" customHeight="1">
      <c r="C68" s="11"/>
      <c r="E68" s="108" t="s">
        <v>708</v>
      </c>
      <c r="F68" s="516"/>
      <c r="G68" s="516"/>
      <c r="H68" s="108" t="s">
        <v>786</v>
      </c>
      <c r="I68" s="516"/>
      <c r="J68" s="516"/>
      <c r="K68" s="26">
        <f>IFERROR(VLOOKUP(AVERAGE(G48:G53,J48:J53),'P Gerais'!D39:G43,3,1)*F68,0)</f>
        <v>0</v>
      </c>
      <c r="L68" s="2"/>
      <c r="M68" s="2"/>
      <c r="N68" s="2"/>
      <c r="O68" s="2"/>
      <c r="P68" s="2"/>
      <c r="Q68" s="2"/>
      <c r="R68" s="2"/>
    </row>
    <row r="69" spans="3:18" ht="30" customHeight="1">
      <c r="C69" s="11"/>
      <c r="E69" s="541" t="s">
        <v>123</v>
      </c>
      <c r="F69" s="541"/>
      <c r="G69" s="541"/>
      <c r="H69" s="541"/>
      <c r="I69" s="541"/>
      <c r="J69" s="541"/>
      <c r="L69" s="2"/>
      <c r="M69" s="2"/>
      <c r="N69" s="2"/>
      <c r="O69" s="2"/>
      <c r="P69" s="2"/>
      <c r="Q69" s="2"/>
      <c r="R69" s="2"/>
    </row>
    <row r="70" spans="3:18" ht="30" customHeight="1">
      <c r="C70" s="11"/>
      <c r="E70" s="85" t="s">
        <v>124</v>
      </c>
      <c r="F70" s="530"/>
      <c r="G70" s="530"/>
      <c r="H70" s="85" t="s">
        <v>144</v>
      </c>
      <c r="I70" s="538"/>
      <c r="J70" s="538"/>
    </row>
    <row r="71" spans="3:18" ht="30" customHeight="1">
      <c r="C71" s="11"/>
      <c r="E71" s="85" t="s">
        <v>125</v>
      </c>
      <c r="F71" s="530"/>
      <c r="G71" s="530"/>
      <c r="H71" s="85" t="s">
        <v>126</v>
      </c>
      <c r="I71" s="539"/>
      <c r="J71" s="539"/>
    </row>
    <row r="72" spans="3:18" ht="8.1" customHeight="1">
      <c r="C72" s="11"/>
      <c r="D72" s="10"/>
      <c r="E72" s="6"/>
      <c r="F72" s="20"/>
      <c r="G72" s="20"/>
      <c r="H72" s="6"/>
      <c r="I72" s="21"/>
      <c r="J72" s="21"/>
      <c r="K72" s="10"/>
    </row>
    <row r="73" spans="3:18" ht="8.1" customHeight="1">
      <c r="C73" s="11"/>
      <c r="D73" s="10"/>
      <c r="E73" s="6"/>
      <c r="F73" s="20"/>
      <c r="G73" s="20"/>
      <c r="H73" s="6"/>
      <c r="I73" s="21"/>
      <c r="J73" s="21"/>
      <c r="K73" s="10"/>
    </row>
    <row r="74" spans="3:18" ht="30" customHeight="1">
      <c r="C74" s="11"/>
      <c r="D74" s="10"/>
      <c r="E74" s="85" t="s">
        <v>127</v>
      </c>
      <c r="F74" s="530"/>
      <c r="G74" s="530"/>
      <c r="H74" s="85" t="s">
        <v>143</v>
      </c>
      <c r="I74" s="538"/>
      <c r="J74" s="538"/>
      <c r="K74" s="10"/>
    </row>
    <row r="75" spans="3:18" ht="30" customHeight="1">
      <c r="C75" s="11"/>
      <c r="D75" s="10"/>
      <c r="E75" s="85" t="s">
        <v>128</v>
      </c>
      <c r="F75" s="530"/>
      <c r="G75" s="530"/>
      <c r="H75" s="85" t="s">
        <v>129</v>
      </c>
      <c r="I75" s="539"/>
      <c r="J75" s="539"/>
      <c r="K75" s="10"/>
    </row>
    <row r="76" spans="3:18" ht="8.1" customHeight="1">
      <c r="C76" s="11"/>
      <c r="D76" s="10"/>
      <c r="E76" s="6"/>
      <c r="F76" s="20"/>
      <c r="G76" s="20"/>
      <c r="H76" s="6"/>
      <c r="I76" s="21"/>
      <c r="J76" s="21"/>
      <c r="K76" s="10"/>
    </row>
    <row r="77" spans="3:18" ht="30" customHeight="1">
      <c r="C77" s="11"/>
      <c r="D77" s="10"/>
      <c r="E77" s="85" t="s">
        <v>130</v>
      </c>
      <c r="F77" s="530"/>
      <c r="G77" s="530"/>
      <c r="H77" s="85" t="s">
        <v>142</v>
      </c>
      <c r="I77" s="538"/>
      <c r="J77" s="538"/>
      <c r="K77" s="10"/>
    </row>
    <row r="78" spans="3:18" ht="30" customHeight="1">
      <c r="C78" s="11"/>
      <c r="D78" s="10"/>
      <c r="E78" s="85" t="s">
        <v>131</v>
      </c>
      <c r="F78" s="530"/>
      <c r="G78" s="530"/>
      <c r="H78" s="85" t="s">
        <v>132</v>
      </c>
      <c r="I78" s="539"/>
      <c r="J78" s="539"/>
      <c r="K78" s="10"/>
    </row>
    <row r="79" spans="3:18" ht="8.1" customHeight="1">
      <c r="C79" s="11"/>
      <c r="D79" s="10"/>
      <c r="E79" s="6"/>
      <c r="F79" s="20"/>
      <c r="G79" s="20"/>
      <c r="H79" s="6"/>
      <c r="I79" s="21"/>
      <c r="J79" s="21"/>
      <c r="K79" s="10"/>
    </row>
    <row r="80" spans="3:18" ht="30" customHeight="1">
      <c r="C80" s="11"/>
      <c r="D80" s="10"/>
      <c r="E80" s="85" t="s">
        <v>133</v>
      </c>
      <c r="F80" s="530"/>
      <c r="G80" s="530"/>
      <c r="H80" s="85" t="s">
        <v>141</v>
      </c>
      <c r="I80" s="538"/>
      <c r="J80" s="538"/>
      <c r="K80" s="10"/>
    </row>
    <row r="81" spans="3:11" ht="30" customHeight="1">
      <c r="C81" s="11"/>
      <c r="D81" s="10"/>
      <c r="E81" s="85" t="s">
        <v>134</v>
      </c>
      <c r="F81" s="530"/>
      <c r="G81" s="530"/>
      <c r="H81" s="85" t="s">
        <v>135</v>
      </c>
      <c r="I81" s="539"/>
      <c r="J81" s="539"/>
      <c r="K81" s="10"/>
    </row>
    <row r="82" spans="3:11" ht="8.1" customHeight="1">
      <c r="C82" s="11"/>
      <c r="D82" s="10"/>
      <c r="E82" s="6"/>
      <c r="F82" s="20"/>
      <c r="G82" s="20"/>
      <c r="H82" s="6"/>
      <c r="I82" s="21"/>
      <c r="J82" s="21"/>
      <c r="K82" s="10"/>
    </row>
    <row r="83" spans="3:11" ht="30" customHeight="1">
      <c r="C83" s="11"/>
      <c r="E83" s="85" t="s">
        <v>136</v>
      </c>
      <c r="F83" s="530"/>
      <c r="G83" s="530"/>
      <c r="H83" s="85" t="s">
        <v>140</v>
      </c>
      <c r="I83" s="538"/>
      <c r="J83" s="538"/>
    </row>
    <row r="84" spans="3:11" ht="30" customHeight="1">
      <c r="C84" s="11"/>
      <c r="E84" s="85" t="s">
        <v>137</v>
      </c>
      <c r="F84" s="530"/>
      <c r="G84" s="530"/>
      <c r="H84" s="85" t="s">
        <v>138</v>
      </c>
      <c r="I84" s="539"/>
      <c r="J84" s="539"/>
    </row>
    <row r="85" spans="3:11" ht="8.1" customHeight="1">
      <c r="C85" s="11"/>
      <c r="D85" s="10"/>
      <c r="E85" s="6"/>
      <c r="F85" s="20"/>
      <c r="G85" s="20"/>
      <c r="H85" s="6"/>
      <c r="I85" s="21"/>
      <c r="J85" s="21"/>
      <c r="K85" s="10"/>
    </row>
    <row r="86" spans="3:11" ht="30" customHeight="1">
      <c r="C86" s="11"/>
      <c r="E86" s="85" t="s">
        <v>710</v>
      </c>
      <c r="F86" s="530"/>
      <c r="G86" s="530"/>
      <c r="H86" s="85" t="s">
        <v>711</v>
      </c>
      <c r="I86" s="538"/>
      <c r="J86" s="538"/>
    </row>
    <row r="87" spans="3:11" ht="30" customHeight="1">
      <c r="C87" s="11"/>
      <c r="E87" s="85" t="s">
        <v>712</v>
      </c>
      <c r="F87" s="530"/>
      <c r="G87" s="530"/>
      <c r="H87" s="85" t="s">
        <v>713</v>
      </c>
      <c r="I87" s="539"/>
      <c r="J87" s="539"/>
    </row>
    <row r="88" spans="3:11" ht="8.1" customHeight="1">
      <c r="C88" s="11"/>
      <c r="E88" s="6"/>
      <c r="F88" s="20"/>
      <c r="G88" s="20"/>
      <c r="H88" s="6"/>
      <c r="I88" s="21"/>
      <c r="J88" s="21"/>
    </row>
    <row r="89" spans="3:11" ht="30" customHeight="1">
      <c r="C89" s="11"/>
      <c r="E89" s="85" t="s">
        <v>714</v>
      </c>
      <c r="F89" s="530"/>
      <c r="G89" s="530"/>
      <c r="H89" s="85" t="s">
        <v>715</v>
      </c>
      <c r="I89" s="538"/>
      <c r="J89" s="538"/>
    </row>
    <row r="90" spans="3:11" ht="30" customHeight="1">
      <c r="C90" s="11"/>
      <c r="E90" s="85" t="s">
        <v>716</v>
      </c>
      <c r="F90" s="530"/>
      <c r="G90" s="530"/>
      <c r="H90" s="85" t="s">
        <v>717</v>
      </c>
      <c r="I90" s="539"/>
      <c r="J90" s="539"/>
    </row>
    <row r="91" spans="3:11" ht="8.1" customHeight="1">
      <c r="C91" s="11"/>
      <c r="E91" s="6"/>
      <c r="F91" s="20"/>
      <c r="G91" s="20"/>
      <c r="H91" s="6"/>
      <c r="I91" s="21"/>
      <c r="J91" s="21"/>
    </row>
    <row r="92" spans="3:11" ht="30" customHeight="1">
      <c r="C92" s="11"/>
      <c r="E92" s="85" t="s">
        <v>718</v>
      </c>
      <c r="F92" s="530"/>
      <c r="G92" s="530"/>
      <c r="H92" s="85" t="s">
        <v>719</v>
      </c>
      <c r="I92" s="538"/>
      <c r="J92" s="538"/>
    </row>
    <row r="93" spans="3:11" ht="30" customHeight="1">
      <c r="C93" s="11"/>
      <c r="E93" s="85" t="s">
        <v>720</v>
      </c>
      <c r="F93" s="530"/>
      <c r="G93" s="530"/>
      <c r="H93" s="85" t="s">
        <v>721</v>
      </c>
      <c r="I93" s="539"/>
      <c r="J93" s="539"/>
    </row>
    <row r="94" spans="3:11" ht="8.1" customHeight="1">
      <c r="C94" s="11"/>
      <c r="D94" s="10"/>
      <c r="E94" s="6"/>
      <c r="F94" s="20"/>
      <c r="G94" s="20"/>
      <c r="H94" s="6"/>
      <c r="I94" s="21"/>
      <c r="J94" s="21"/>
      <c r="K94" s="10"/>
    </row>
    <row r="95" spans="3:11" ht="30" customHeight="1">
      <c r="C95" s="11"/>
      <c r="E95" s="85" t="s">
        <v>722</v>
      </c>
      <c r="F95" s="530"/>
      <c r="G95" s="530"/>
      <c r="H95" s="85" t="s">
        <v>723</v>
      </c>
      <c r="I95" s="538"/>
      <c r="J95" s="538"/>
    </row>
    <row r="96" spans="3:11" ht="30" customHeight="1">
      <c r="C96" s="11"/>
      <c r="E96" s="85" t="s">
        <v>724</v>
      </c>
      <c r="F96" s="530"/>
      <c r="G96" s="530"/>
      <c r="H96" s="85" t="s">
        <v>725</v>
      </c>
      <c r="I96" s="539"/>
      <c r="J96" s="539"/>
    </row>
    <row r="97" spans="3:11" ht="8.1" customHeight="1">
      <c r="C97" s="11"/>
      <c r="D97" s="10"/>
      <c r="E97" s="6"/>
      <c r="F97" s="20"/>
      <c r="G97" s="20"/>
      <c r="H97" s="6"/>
      <c r="I97" s="21"/>
      <c r="J97" s="21"/>
      <c r="K97" s="10"/>
    </row>
    <row r="98" spans="3:11" ht="30" customHeight="1">
      <c r="C98" s="11"/>
      <c r="E98" s="85" t="s">
        <v>726</v>
      </c>
      <c r="F98" s="530"/>
      <c r="G98" s="530"/>
      <c r="H98" s="85" t="s">
        <v>727</v>
      </c>
      <c r="I98" s="538"/>
      <c r="J98" s="538"/>
    </row>
    <row r="99" spans="3:11" ht="30" customHeight="1">
      <c r="C99" s="11"/>
      <c r="E99" s="85" t="s">
        <v>728</v>
      </c>
      <c r="F99" s="530"/>
      <c r="G99" s="530"/>
      <c r="H99" s="85" t="s">
        <v>729</v>
      </c>
      <c r="I99" s="539"/>
      <c r="J99" s="539"/>
    </row>
    <row r="100" spans="3:11" ht="30" customHeight="1">
      <c r="C100" s="11"/>
      <c r="E100" s="541" t="s">
        <v>139</v>
      </c>
      <c r="F100" s="541"/>
      <c r="G100" s="541"/>
      <c r="H100" s="541"/>
      <c r="I100" s="541"/>
      <c r="J100" s="541"/>
    </row>
    <row r="101" spans="3:11" ht="121.5" customHeight="1">
      <c r="C101" s="11"/>
      <c r="E101" s="537"/>
      <c r="F101" s="537"/>
      <c r="G101" s="537"/>
      <c r="H101" s="537"/>
      <c r="I101" s="537"/>
      <c r="J101" s="537"/>
    </row>
    <row r="102" spans="3:11" ht="30" customHeight="1"/>
    <row r="103" spans="3:11" ht="30" customHeight="1"/>
    <row r="104" spans="3:11" ht="30" customHeight="1"/>
    <row r="105" spans="3:11" ht="30" customHeight="1"/>
    <row r="106" spans="3:11" ht="30" customHeight="1"/>
    <row r="107" spans="3:11" ht="30" customHeight="1"/>
    <row r="108" spans="3:11" ht="30" customHeight="1"/>
    <row r="109" spans="3:11" ht="30" customHeight="1"/>
    <row r="110" spans="3:11"/>
    <row r="111" spans="3:11"/>
    <row r="112" spans="3:11"/>
    <row r="113"/>
    <row r="114"/>
    <row r="115"/>
    <row r="116"/>
    <row r="117"/>
    <row r="118"/>
    <row r="119"/>
    <row r="120"/>
    <row r="121" ht="15" customHeight="1"/>
  </sheetData>
  <sheetProtection selectLockedCells="1"/>
  <mergeCells count="128">
    <mergeCell ref="H13:I13"/>
    <mergeCell ref="E100:J100"/>
    <mergeCell ref="F70:G70"/>
    <mergeCell ref="I70:J70"/>
    <mergeCell ref="F71:G71"/>
    <mergeCell ref="E49:F49"/>
    <mergeCell ref="H49:I49"/>
    <mergeCell ref="E50:F50"/>
    <mergeCell ref="H50:I50"/>
    <mergeCell ref="F83:G83"/>
    <mergeCell ref="I83:J83"/>
    <mergeCell ref="F68:G68"/>
    <mergeCell ref="I68:J68"/>
    <mergeCell ref="E69:J69"/>
    <mergeCell ref="E54:G54"/>
    <mergeCell ref="H54:J54"/>
    <mergeCell ref="I92:J92"/>
    <mergeCell ref="F93:G93"/>
    <mergeCell ref="I93:J93"/>
    <mergeCell ref="I81:J81"/>
    <mergeCell ref="F74:G74"/>
    <mergeCell ref="I74:J74"/>
    <mergeCell ref="F75:G75"/>
    <mergeCell ref="E43:F43"/>
    <mergeCell ref="B14:B15"/>
    <mergeCell ref="B16:B17"/>
    <mergeCell ref="B18:B19"/>
    <mergeCell ref="B20:B21"/>
    <mergeCell ref="F99:G99"/>
    <mergeCell ref="I99:J99"/>
    <mergeCell ref="I75:J75"/>
    <mergeCell ref="F77:G77"/>
    <mergeCell ref="I77:J77"/>
    <mergeCell ref="F78:G78"/>
    <mergeCell ref="I78:J78"/>
    <mergeCell ref="I71:J71"/>
    <mergeCell ref="F80:G80"/>
    <mergeCell ref="I80:J80"/>
    <mergeCell ref="F81:G81"/>
    <mergeCell ref="F31:J31"/>
    <mergeCell ref="F32:J32"/>
    <mergeCell ref="F33:H33"/>
    <mergeCell ref="E44:F44"/>
    <mergeCell ref="H44:I44"/>
    <mergeCell ref="E45:F45"/>
    <mergeCell ref="H45:I45"/>
    <mergeCell ref="E40:J40"/>
    <mergeCell ref="E41:F41"/>
    <mergeCell ref="H43:I43"/>
    <mergeCell ref="H37:I37"/>
    <mergeCell ref="E37:F37"/>
    <mergeCell ref="E38:F38"/>
    <mergeCell ref="H38:I38"/>
    <mergeCell ref="E101:J101"/>
    <mergeCell ref="F95:G95"/>
    <mergeCell ref="I95:J95"/>
    <mergeCell ref="F96:G96"/>
    <mergeCell ref="I96:J96"/>
    <mergeCell ref="F98:G98"/>
    <mergeCell ref="I98:J98"/>
    <mergeCell ref="F84:G84"/>
    <mergeCell ref="I84:J84"/>
    <mergeCell ref="F86:G86"/>
    <mergeCell ref="I86:J86"/>
    <mergeCell ref="F87:G87"/>
    <mergeCell ref="I87:J87"/>
    <mergeCell ref="F89:G89"/>
    <mergeCell ref="I89:J89"/>
    <mergeCell ref="F90:G90"/>
    <mergeCell ref="I90:J90"/>
    <mergeCell ref="F92:G92"/>
    <mergeCell ref="F29:G29"/>
    <mergeCell ref="I29:J29"/>
    <mergeCell ref="C20:C21"/>
    <mergeCell ref="E20:F20"/>
    <mergeCell ref="E21:F21"/>
    <mergeCell ref="H25:J25"/>
    <mergeCell ref="H41:I41"/>
    <mergeCell ref="E42:F42"/>
    <mergeCell ref="H42:I42"/>
    <mergeCell ref="E5:F5"/>
    <mergeCell ref="E12:F12"/>
    <mergeCell ref="C18:C19"/>
    <mergeCell ref="E18:F18"/>
    <mergeCell ref="E19:F19"/>
    <mergeCell ref="C14:C15"/>
    <mergeCell ref="E14:F14"/>
    <mergeCell ref="H14:I14"/>
    <mergeCell ref="E15:F15"/>
    <mergeCell ref="E6:F6"/>
    <mergeCell ref="G6:J6"/>
    <mergeCell ref="E7:F7"/>
    <mergeCell ref="G7:J7"/>
    <mergeCell ref="E8:F8"/>
    <mergeCell ref="G8:J8"/>
    <mergeCell ref="C16:C17"/>
    <mergeCell ref="E16:F16"/>
    <mergeCell ref="E17:F17"/>
    <mergeCell ref="E13:F13"/>
    <mergeCell ref="E9:F9"/>
    <mergeCell ref="G9:J9"/>
    <mergeCell ref="E10:F10"/>
    <mergeCell ref="G10:J10"/>
    <mergeCell ref="E11:F11"/>
    <mergeCell ref="G11:J11"/>
    <mergeCell ref="E30:F30"/>
    <mergeCell ref="E34:F34"/>
    <mergeCell ref="E36:F36"/>
    <mergeCell ref="E55:G55"/>
    <mergeCell ref="E67:G67"/>
    <mergeCell ref="E39:F39"/>
    <mergeCell ref="E46:F46"/>
    <mergeCell ref="H46:I46"/>
    <mergeCell ref="E51:F51"/>
    <mergeCell ref="H51:I51"/>
    <mergeCell ref="E52:F52"/>
    <mergeCell ref="H52:I52"/>
    <mergeCell ref="E53:F53"/>
    <mergeCell ref="H53:I53"/>
    <mergeCell ref="E47:J47"/>
    <mergeCell ref="E48:F48"/>
    <mergeCell ref="H48:I48"/>
    <mergeCell ref="F27:G27"/>
    <mergeCell ref="I27:J27"/>
    <mergeCell ref="E22:F22"/>
    <mergeCell ref="E26:F26"/>
    <mergeCell ref="F28:G28"/>
    <mergeCell ref="I28:J28"/>
  </mergeCells>
  <conditionalFormatting sqref="F29:G29">
    <cfRule type="expression" dxfId="277" priority="29">
      <formula>LEN(F29)=11</formula>
    </cfRule>
    <cfRule type="expression" dxfId="276" priority="30">
      <formula>LEN(F29)=10</formula>
    </cfRule>
  </conditionalFormatting>
  <conditionalFormatting sqref="I29:J29">
    <cfRule type="expression" dxfId="275" priority="27">
      <formula>LEN(I29)=11</formula>
    </cfRule>
    <cfRule type="expression" dxfId="274" priority="28">
      <formula>LEN(I29)=10</formula>
    </cfRule>
  </conditionalFormatting>
  <conditionalFormatting sqref="I57:I66">
    <cfRule type="expression" dxfId="273" priority="19">
      <formula>G57="Sem Desconto"</formula>
    </cfRule>
    <cfRule type="expression" dxfId="272" priority="22">
      <formula>G57="Percentual"</formula>
    </cfRule>
  </conditionalFormatting>
  <conditionalFormatting sqref="H57:H66">
    <cfRule type="expression" dxfId="271" priority="20">
      <formula>G57="Sem Desconto"</formula>
    </cfRule>
    <cfRule type="expression" dxfId="270" priority="21">
      <formula>G57="Valor Fixo"</formula>
    </cfRule>
  </conditionalFormatting>
  <dataValidations count="7">
    <dataValidation type="list" allowBlank="1" showInputMessage="1" showErrorMessage="1" sqref="G39">
      <formula1>"1,2"</formula1>
    </dataValidation>
    <dataValidation type="list" allowBlank="1" showInputMessage="1" showErrorMessage="1" sqref="J33">
      <formula1>$Q$33:$Q$40</formula1>
    </dataValidation>
    <dataValidation type="list" allowBlank="1" showInputMessage="1" showErrorMessage="1" sqref="F33:H33">
      <formula1>$M$33:$M$44</formula1>
    </dataValidation>
    <dataValidation type="list" allowBlank="1" showInputMessage="1" showErrorMessage="1" sqref="G57:G66">
      <formula1>"Valor Fixo,Percentual,Sem Desconto"</formula1>
    </dataValidation>
    <dataValidation type="list" allowBlank="1" showInputMessage="1" showErrorMessage="1" sqref="J39">
      <formula1>"Parcela Única,2 Parcelas"</formula1>
    </dataValidation>
    <dataValidation type="list" allowBlank="1" showInputMessage="1" showErrorMessage="1" sqref="I39">
      <formula1>"Janeiro,Fevereiro,Março,Abril,Maio,Junho,Julho,Agosto,Setmbro,Outubro,Novembro"</formula1>
    </dataValidation>
    <dataValidation type="list" allowBlank="1" showInputMessage="1" showErrorMessage="1" sqref="G11:J11">
      <formula1>$L$11:$AY$11</formula1>
    </dataValidation>
  </dataValidations>
  <hyperlinks>
    <hyperlink ref="C16:C17" location="Func11!G6" display="Func11!G6"/>
    <hyperlink ref="C6:C13" location="Func!G6" display="Func!G6"/>
    <hyperlink ref="C14:C15" location="Func10!G6" display="Func10!G6"/>
    <hyperlink ref="C20:C21" location="Func13!G6" display="Func13!G6"/>
    <hyperlink ref="C18:C19" location="Func12!G6" display="Func12!G6"/>
    <hyperlink ref="C31:C38" location="Func22!G6" display="Func22!G6"/>
    <hyperlink ref="C38" location="Func30!G6" display="Func30!G6"/>
    <hyperlink ref="C22:C37" location="Func22!G6" display="Func22!G6"/>
    <hyperlink ref="C5:C12" location="Func!G6" display="Func!G6"/>
    <hyperlink ref="C6" location="Func2!G6" display="Func2!G6"/>
    <hyperlink ref="C7" location="Func3!G6" display="Func3!G6"/>
    <hyperlink ref="C8" location="Func4!G6" display="Func4!G6"/>
    <hyperlink ref="C9" location="Func5!G6" display="Func5!G6"/>
    <hyperlink ref="C10" location="Func6!G6" display="Func6!G6"/>
    <hyperlink ref="C11" location="Func7!G6" display="Func7!G6"/>
    <hyperlink ref="C12" location="Func8!G6" display="Func8!G6"/>
    <hyperlink ref="C13" location="Func9!G6" display="Func9!G6"/>
    <hyperlink ref="C22" location="Func14!G6" display="Func14!G6"/>
    <hyperlink ref="C23" location="Func15!G6" display="Func15!G6"/>
    <hyperlink ref="C24" location="Func16!G6" display="Func16!G6"/>
    <hyperlink ref="C25" location="Func17!G6" display="Func17!G6"/>
    <hyperlink ref="C26" location="Func18!G6" display="Func18!G6"/>
    <hyperlink ref="C27" location="Func19!G6" display="Func19!G6"/>
    <hyperlink ref="C28" location="Func20!G6" display="Func20!G6"/>
    <hyperlink ref="C29" location="Func21!G6" display="Func21!G6"/>
    <hyperlink ref="C31" location="Func23!G6" display="Func23!G6"/>
    <hyperlink ref="C32" location="Func24!G6" display="Func24!G6"/>
    <hyperlink ref="C37" location="Func29!G6" display="Func29!G6"/>
    <hyperlink ref="C36" location="Func28!G6" display="Func28!G6"/>
    <hyperlink ref="C35" location="Func27!G6" display="Func27!G6"/>
    <hyperlink ref="C34" location="Func26!G6" display="Func26!G6"/>
    <hyperlink ref="C33" location="Func25!G6" display="Func25!G6"/>
  </hyperlinks>
  <pageMargins left="0.511811024" right="0.511811024" top="0.78740157499999996" bottom="0.78740157499999996" header="0.31496062000000002" footer="0.31496062000000002"/>
  <pageSetup paperSize="9" orientation="portrait" r:id="rId1"/>
  <drawing r:id="rId2"/>
  <legacyDrawing r:id="rId3"/>
  <extLst xmlns:x14="http://schemas.microsoft.com/office/spreadsheetml/2009/9/main">
    <ext uri="{78C0D931-6437-407d-A8EE-F0AAD7539E65}">
      <x14:conditionalFormattings>
        <x14:conditionalFormatting xmlns:xm="http://schemas.microsoft.com/office/excel/2006/main">
          <x14:cfRule type="expression" priority="8" id="{6B04754E-221A-4E0B-9B3D-35803F4468D6}">
            <xm:f>'DB Func'!B7=0</xm:f>
            <x14:dxf>
              <font>
                <color theme="0"/>
              </font>
            </x14:dxf>
          </x14:cfRule>
          <xm:sqref>C22:C38 C13</xm:sqref>
        </x14:conditionalFormatting>
        <x14:conditionalFormatting xmlns:xm="http://schemas.microsoft.com/office/excel/2006/main">
          <x14:cfRule type="expression" priority="7" id="{882A1944-555C-4E5E-BC85-DD9FD5424BCD}">
            <xm:f>'DB Func'!B15=0</xm:f>
            <x14:dxf>
              <font>
                <color theme="0"/>
              </font>
            </x14:dxf>
          </x14:cfRule>
          <xm:sqref>C20:C21</xm:sqref>
        </x14:conditionalFormatting>
        <x14:conditionalFormatting xmlns:xm="http://schemas.microsoft.com/office/excel/2006/main">
          <x14:cfRule type="expression" priority="6" id="{2892639C-44B6-4877-8498-BBACFB5ACB7F}">
            <xm:f>'DB Func'!B14=0</xm:f>
            <x14:dxf>
              <font>
                <color theme="0"/>
              </font>
            </x14:dxf>
          </x14:cfRule>
          <xm:sqref>C18:C19</xm:sqref>
        </x14:conditionalFormatting>
        <x14:conditionalFormatting xmlns:xm="http://schemas.microsoft.com/office/excel/2006/main">
          <x14:cfRule type="expression" priority="5" id="{2B4A9A29-C4F5-4ED9-9D48-8DE793853065}">
            <xm:f>'DB Func'!B13=0</xm:f>
            <x14:dxf>
              <font>
                <color theme="0"/>
              </font>
            </x14:dxf>
          </x14:cfRule>
          <xm:sqref>C16:C17</xm:sqref>
        </x14:conditionalFormatting>
        <x14:conditionalFormatting xmlns:xm="http://schemas.microsoft.com/office/excel/2006/main">
          <x14:cfRule type="expression" priority="4" id="{AD6DEE43-B51A-4E53-961C-5EFDDE59C989}">
            <xm:f>'DB Func'!B3=0</xm:f>
            <x14:dxf>
              <font>
                <color theme="0"/>
              </font>
            </x14:dxf>
          </x14:cfRule>
          <xm:sqref>C5:C12 C14:C15</xm:sqref>
        </x14:conditionalFormatting>
      </x14:conditionalFormattings>
    </ext>
  </extLst>
</worksheet>
</file>

<file path=xl/worksheets/sheet14.xml><?xml version="1.0" encoding="utf-8"?>
<worksheet xmlns="http://schemas.openxmlformats.org/spreadsheetml/2006/main" xmlns:r="http://schemas.openxmlformats.org/officeDocument/2006/relationships">
  <sheetPr codeName="Plan13"/>
  <dimension ref="A1:AY121"/>
  <sheetViews>
    <sheetView showGridLines="0" zoomScale="90" zoomScaleNormal="90" workbookViewId="0">
      <selection sqref="A1:A3"/>
    </sheetView>
  </sheetViews>
  <sheetFormatPr defaultRowHeight="15" customHeight="1" zeroHeight="1"/>
  <cols>
    <col min="1" max="1" width="27.7109375" style="1" customWidth="1"/>
    <col min="2" max="2" width="3.85546875" customWidth="1"/>
    <col min="3" max="3" width="38" customWidth="1"/>
    <col min="5" max="5" width="25.28515625" customWidth="1"/>
    <col min="6" max="7" width="20.7109375" customWidth="1"/>
    <col min="8" max="8" width="22" customWidth="1"/>
    <col min="9" max="10" width="20.7109375" customWidth="1"/>
  </cols>
  <sheetData>
    <row r="1" spans="1:51" s="98" customFormat="1" ht="33.950000000000003" customHeight="1">
      <c r="A1" s="187"/>
      <c r="C1" s="102" t="s">
        <v>17</v>
      </c>
    </row>
    <row r="2" spans="1:51" s="98" customFormat="1" ht="21.6" customHeight="1">
      <c r="A2" s="187"/>
    </row>
    <row r="3" spans="1:51" s="98" customFormat="1" ht="21.6" customHeight="1">
      <c r="A3" s="187"/>
    </row>
    <row r="4" spans="1:51" ht="30" customHeight="1">
      <c r="C4" s="30" t="s">
        <v>685</v>
      </c>
    </row>
    <row r="5" spans="1:51" ht="30" customHeight="1">
      <c r="B5" s="2">
        <v>1</v>
      </c>
      <c r="C5" s="71" t="str">
        <f ca="1">B5&amp;". "&amp;'DB Func'!B3</f>
        <v>1. Funcionário 1</v>
      </c>
      <c r="E5" s="511" t="s">
        <v>678</v>
      </c>
      <c r="F5" s="512"/>
      <c r="G5" s="86"/>
      <c r="H5" s="86"/>
      <c r="I5" s="86"/>
      <c r="J5" s="87"/>
    </row>
    <row r="6" spans="1:51" ht="30" customHeight="1">
      <c r="B6" s="2">
        <v>2</v>
      </c>
      <c r="C6" s="71" t="str">
        <f ca="1">B6&amp;". "&amp;'DB Func'!B4</f>
        <v>2. Funcionário 2</v>
      </c>
      <c r="E6" s="523" t="s">
        <v>70</v>
      </c>
      <c r="F6" s="524"/>
      <c r="G6" s="525" t="s">
        <v>597</v>
      </c>
      <c r="H6" s="525"/>
      <c r="I6" s="525"/>
      <c r="J6" s="525"/>
    </row>
    <row r="7" spans="1:51" ht="30" customHeight="1">
      <c r="B7" s="2">
        <v>3</v>
      </c>
      <c r="C7" s="71" t="str">
        <f ca="1">B7&amp;". "&amp;'DB Func'!B5</f>
        <v>3. Funcionário 3</v>
      </c>
      <c r="E7" s="513" t="s">
        <v>71</v>
      </c>
      <c r="F7" s="514"/>
      <c r="G7" s="526"/>
      <c r="H7" s="527"/>
      <c r="I7" s="527"/>
      <c r="J7" s="528"/>
    </row>
    <row r="8" spans="1:51" ht="30" customHeight="1">
      <c r="B8" s="2">
        <v>4</v>
      </c>
      <c r="C8" s="71" t="str">
        <f ca="1">B8&amp;". "&amp;'DB Func'!B6</f>
        <v>4. Funcionário 4</v>
      </c>
      <c r="E8" s="513" t="s">
        <v>72</v>
      </c>
      <c r="F8" s="514"/>
      <c r="G8" s="529"/>
      <c r="H8" s="529"/>
      <c r="I8" s="529"/>
      <c r="J8" s="529"/>
    </row>
    <row r="9" spans="1:51" ht="30" customHeight="1">
      <c r="B9" s="2">
        <v>5</v>
      </c>
      <c r="C9" s="71" t="str">
        <f ca="1">B9&amp;". "&amp;'DB Func'!B7</f>
        <v>5. Funcionário 5</v>
      </c>
      <c r="E9" s="513" t="s">
        <v>73</v>
      </c>
      <c r="F9" s="514"/>
      <c r="G9" s="530"/>
      <c r="H9" s="530"/>
      <c r="I9" s="530"/>
      <c r="J9" s="530"/>
    </row>
    <row r="10" spans="1:51" ht="30" customHeight="1">
      <c r="B10" s="2">
        <v>6</v>
      </c>
      <c r="C10" s="71" t="str">
        <f ca="1">B10&amp;". "&amp;'DB Func'!B8</f>
        <v>6. Funcionário 6</v>
      </c>
      <c r="E10" s="513" t="s">
        <v>74</v>
      </c>
      <c r="F10" s="514"/>
      <c r="G10" s="530"/>
      <c r="H10" s="530"/>
      <c r="I10" s="530"/>
      <c r="J10" s="530"/>
    </row>
    <row r="11" spans="1:51" ht="30" customHeight="1">
      <c r="B11" s="2">
        <v>7</v>
      </c>
      <c r="C11" s="71" t="str">
        <f ca="1">B11&amp;". "&amp;'DB Func'!B9</f>
        <v>7. Funcionário 7</v>
      </c>
      <c r="E11" s="531" t="s">
        <v>75</v>
      </c>
      <c r="F11" s="532"/>
      <c r="G11" s="510"/>
      <c r="H11" s="510"/>
      <c r="I11" s="510"/>
      <c r="J11" s="510"/>
      <c r="K11" s="28"/>
      <c r="L11" s="2" t="str">
        <f>Cargos!AC8</f>
        <v/>
      </c>
      <c r="M11" s="2" t="str">
        <f>Cargos!AD8</f>
        <v/>
      </c>
      <c r="N11" s="2" t="str">
        <f>Cargos!AE8</f>
        <v/>
      </c>
      <c r="O11" s="2" t="str">
        <f>Cargos!AF8</f>
        <v/>
      </c>
      <c r="P11" s="2" t="str">
        <f>Cargos!AG8</f>
        <v/>
      </c>
      <c r="Q11" s="2" t="str">
        <f>Cargos!AH8</f>
        <v/>
      </c>
      <c r="R11" s="2" t="str">
        <f>Cargos!AI8</f>
        <v/>
      </c>
      <c r="S11" s="2" t="str">
        <f>Cargos!AJ8</f>
        <v/>
      </c>
      <c r="T11" s="2" t="str">
        <f>Cargos!AK8</f>
        <v/>
      </c>
      <c r="U11" s="2" t="str">
        <f>Cargos!AL8</f>
        <v/>
      </c>
      <c r="V11" s="2" t="str">
        <f>Cargos!AM8</f>
        <v/>
      </c>
      <c r="W11" s="2" t="str">
        <f>Cargos!AN8</f>
        <v/>
      </c>
      <c r="X11" s="2" t="str">
        <f>Cargos!AO8</f>
        <v/>
      </c>
      <c r="Y11" s="2" t="str">
        <f>Cargos!AP8</f>
        <v/>
      </c>
      <c r="Z11" s="2" t="str">
        <f>Cargos!AQ8</f>
        <v/>
      </c>
      <c r="AA11" s="2" t="str">
        <f>Cargos!AR8</f>
        <v/>
      </c>
      <c r="AB11" s="2" t="str">
        <f>Cargos!AS8</f>
        <v/>
      </c>
      <c r="AC11" s="2" t="str">
        <f>Cargos!AT8</f>
        <v/>
      </c>
      <c r="AD11" s="2" t="str">
        <f>Cargos!AU8</f>
        <v/>
      </c>
      <c r="AE11" s="2" t="str">
        <f>Cargos!AV8</f>
        <v/>
      </c>
      <c r="AF11" s="2" t="str">
        <f>Cargos!AW8</f>
        <v/>
      </c>
      <c r="AG11" s="2" t="str">
        <f>Cargos!AX8</f>
        <v/>
      </c>
      <c r="AH11" s="2" t="str">
        <f>Cargos!AY8</f>
        <v/>
      </c>
      <c r="AI11" s="2" t="str">
        <f>Cargos!AZ8</f>
        <v/>
      </c>
      <c r="AJ11" s="2" t="str">
        <f>Cargos!BA8</f>
        <v/>
      </c>
      <c r="AK11" s="2" t="str">
        <f>Cargos!BB8</f>
        <v/>
      </c>
      <c r="AL11" s="2" t="str">
        <f>Cargos!BC8</f>
        <v/>
      </c>
      <c r="AM11" s="2" t="str">
        <f>Cargos!BD8</f>
        <v/>
      </c>
      <c r="AN11" s="2" t="str">
        <f>Cargos!BE8</f>
        <v/>
      </c>
      <c r="AO11" s="2" t="str">
        <f>Cargos!BF8</f>
        <v/>
      </c>
      <c r="AP11" s="2" t="str">
        <f>Cargos!BG8</f>
        <v/>
      </c>
      <c r="AQ11" s="2" t="str">
        <f>Cargos!BH8</f>
        <v/>
      </c>
      <c r="AR11" s="2" t="str">
        <f>Cargos!BI8</f>
        <v/>
      </c>
      <c r="AS11" s="2" t="str">
        <f>Cargos!BJ8</f>
        <v/>
      </c>
      <c r="AT11" s="2" t="str">
        <f>Cargos!BK8</f>
        <v/>
      </c>
      <c r="AU11" s="2" t="str">
        <f>Cargos!BL8</f>
        <v/>
      </c>
      <c r="AV11" s="2" t="str">
        <f>Cargos!BM8</f>
        <v/>
      </c>
      <c r="AW11" s="2" t="str">
        <f>Cargos!BN8</f>
        <v/>
      </c>
      <c r="AX11" s="2" t="str">
        <f>Cargos!BO8</f>
        <v/>
      </c>
      <c r="AY11" s="2" t="str">
        <f>Cargos!BP8</f>
        <v/>
      </c>
    </row>
    <row r="12" spans="1:51" ht="30" customHeight="1">
      <c r="B12" s="2">
        <v>8</v>
      </c>
      <c r="C12" s="71" t="str">
        <f ca="1">B12&amp;". "&amp;'DB Func'!B10</f>
        <v>8. Funcionário 8</v>
      </c>
      <c r="E12" s="511" t="s">
        <v>76</v>
      </c>
      <c r="F12" s="512"/>
      <c r="G12" s="86"/>
      <c r="H12" s="86"/>
      <c r="I12" s="86"/>
      <c r="J12" s="87"/>
    </row>
    <row r="13" spans="1:51" ht="30" customHeight="1">
      <c r="B13" s="2">
        <v>9</v>
      </c>
      <c r="C13" s="71" t="str">
        <f ca="1">B13&amp;". "&amp;'DB Func'!B11</f>
        <v>9. Funcionário 9</v>
      </c>
      <c r="E13" s="523" t="s">
        <v>515</v>
      </c>
      <c r="F13" s="524"/>
      <c r="G13" s="464">
        <v>8.3333333333333339</v>
      </c>
      <c r="H13" s="523" t="s">
        <v>809</v>
      </c>
      <c r="I13" s="524"/>
      <c r="J13" s="465">
        <f>SUM(K15:K21)</f>
        <v>0</v>
      </c>
    </row>
    <row r="14" spans="1:51" ht="15" customHeight="1">
      <c r="B14" s="540">
        <v>10</v>
      </c>
      <c r="C14" s="544" t="str">
        <f ca="1">B14&amp;". "&amp;'DB Func'!B12</f>
        <v>10. Funcionário 10</v>
      </c>
      <c r="E14" s="522"/>
      <c r="F14" s="522"/>
      <c r="G14" s="69" t="s">
        <v>77</v>
      </c>
      <c r="H14" s="522" t="s">
        <v>78</v>
      </c>
      <c r="I14" s="522"/>
      <c r="J14" s="466" t="s">
        <v>79</v>
      </c>
      <c r="K14" s="401"/>
      <c r="L14" s="401"/>
      <c r="M14" s="401"/>
      <c r="N14" s="401"/>
      <c r="O14" s="401"/>
      <c r="P14" s="401"/>
    </row>
    <row r="15" spans="1:51" ht="15" customHeight="1">
      <c r="B15" s="540"/>
      <c r="C15" s="545"/>
      <c r="E15" s="522" t="s">
        <v>63</v>
      </c>
      <c r="F15" s="522"/>
      <c r="G15" s="64"/>
      <c r="H15" s="65"/>
      <c r="I15" s="65"/>
      <c r="J15" s="467"/>
      <c r="K15" s="470">
        <f>(IF(G15&gt;J15,J15+1,J15)-G15)-(IF(H15&gt;I15,I15+1,I15)-H15)</f>
        <v>0</v>
      </c>
      <c r="L15" s="473">
        <f>IF(K15=0,0,IF(OR(N15&gt;$P$15,N15&lt;$O$15),1,0))</f>
        <v>0</v>
      </c>
      <c r="M15" s="471">
        <f>IF(K15=0,0,IF(OR(G15&gt;=$P$15,G15&lt;$O$15),1,0))</f>
        <v>0</v>
      </c>
      <c r="N15" s="474">
        <f>G15+K15</f>
        <v>0</v>
      </c>
      <c r="O15" s="475">
        <v>0.20833333333333334</v>
      </c>
      <c r="P15" s="476">
        <v>0.91666666666666663</v>
      </c>
    </row>
    <row r="16" spans="1:51" ht="15" customHeight="1">
      <c r="B16" s="540">
        <v>11</v>
      </c>
      <c r="C16" s="521" t="str">
        <f ca="1">B16&amp;". "&amp;'DB Func'!B13</f>
        <v>11. Funcionário 11</v>
      </c>
      <c r="E16" s="522" t="s">
        <v>64</v>
      </c>
      <c r="F16" s="522"/>
      <c r="G16" s="64"/>
      <c r="H16" s="65"/>
      <c r="I16" s="65"/>
      <c r="J16" s="467"/>
      <c r="K16" s="470">
        <f t="shared" ref="K16:K21" si="0">(IF(G16&gt;J16,J16+1,J16)-G16)-(IF(H16&gt;I16,I16+1,I16)-H16)</f>
        <v>0</v>
      </c>
      <c r="L16" s="473">
        <f t="shared" ref="L16:L21" si="1">IF(K16=0,0,IF(OR(N16&gt;$P$15,N16&lt;$O$15),1,0))</f>
        <v>0</v>
      </c>
      <c r="M16" s="471">
        <f t="shared" ref="M16:M21" si="2">IF(K16=0,0,IF(OR(G16&gt;=$P$15,G16&lt;$O$15),1,0))</f>
        <v>0</v>
      </c>
      <c r="N16" s="474">
        <f t="shared" ref="N16:N21" si="3">G16+K16</f>
        <v>0</v>
      </c>
      <c r="O16" s="477"/>
      <c r="P16" s="477"/>
    </row>
    <row r="17" spans="2:18" ht="15" customHeight="1">
      <c r="B17" s="540"/>
      <c r="C17" s="521"/>
      <c r="E17" s="522" t="s">
        <v>65</v>
      </c>
      <c r="F17" s="522"/>
      <c r="G17" s="64"/>
      <c r="H17" s="65"/>
      <c r="I17" s="65"/>
      <c r="J17" s="467"/>
      <c r="K17" s="470">
        <f t="shared" si="0"/>
        <v>0</v>
      </c>
      <c r="L17" s="473">
        <f t="shared" si="1"/>
        <v>0</v>
      </c>
      <c r="M17" s="471">
        <f t="shared" si="2"/>
        <v>0</v>
      </c>
      <c r="N17" s="474">
        <f>G17+K17</f>
        <v>0</v>
      </c>
      <c r="O17" s="477"/>
      <c r="P17" s="471"/>
    </row>
    <row r="18" spans="2:18" ht="15" customHeight="1">
      <c r="B18" s="540">
        <v>12</v>
      </c>
      <c r="C18" s="521" t="str">
        <f ca="1">B18&amp;". "&amp;'DB Func'!B14</f>
        <v>12. Funcionário 12</v>
      </c>
      <c r="E18" s="522" t="s">
        <v>66</v>
      </c>
      <c r="F18" s="522"/>
      <c r="G18" s="64"/>
      <c r="H18" s="65"/>
      <c r="I18" s="65"/>
      <c r="J18" s="467"/>
      <c r="K18" s="470">
        <f t="shared" si="0"/>
        <v>0</v>
      </c>
      <c r="L18" s="473">
        <f t="shared" si="1"/>
        <v>0</v>
      </c>
      <c r="M18" s="471">
        <f t="shared" si="2"/>
        <v>0</v>
      </c>
      <c r="N18" s="474">
        <f t="shared" si="3"/>
        <v>0</v>
      </c>
      <c r="O18" s="471"/>
      <c r="P18" s="471"/>
    </row>
    <row r="19" spans="2:18" ht="15" customHeight="1">
      <c r="B19" s="540"/>
      <c r="C19" s="521"/>
      <c r="E19" s="522" t="s">
        <v>67</v>
      </c>
      <c r="F19" s="522"/>
      <c r="G19" s="64"/>
      <c r="H19" s="65"/>
      <c r="I19" s="65"/>
      <c r="J19" s="467"/>
      <c r="K19" s="470">
        <f t="shared" si="0"/>
        <v>0</v>
      </c>
      <c r="L19" s="473">
        <f t="shared" si="1"/>
        <v>0</v>
      </c>
      <c r="M19" s="471">
        <f t="shared" si="2"/>
        <v>0</v>
      </c>
      <c r="N19" s="474">
        <f t="shared" si="3"/>
        <v>0</v>
      </c>
      <c r="O19" s="471"/>
      <c r="P19" s="471"/>
    </row>
    <row r="20" spans="2:18" ht="15" customHeight="1">
      <c r="B20" s="540">
        <v>13</v>
      </c>
      <c r="C20" s="521" t="str">
        <f ca="1">B20&amp;". "&amp;'DB Func'!B15</f>
        <v>13. Funcionário 13</v>
      </c>
      <c r="E20" s="534" t="s">
        <v>68</v>
      </c>
      <c r="F20" s="534"/>
      <c r="G20" s="64"/>
      <c r="H20" s="64"/>
      <c r="I20" s="64"/>
      <c r="J20" s="468"/>
      <c r="K20" s="470">
        <f t="shared" si="0"/>
        <v>0</v>
      </c>
      <c r="L20" s="473">
        <f t="shared" si="1"/>
        <v>0</v>
      </c>
      <c r="M20" s="471">
        <f t="shared" si="2"/>
        <v>0</v>
      </c>
      <c r="N20" s="474">
        <f t="shared" si="3"/>
        <v>0</v>
      </c>
      <c r="O20" s="471"/>
      <c r="P20" s="471"/>
    </row>
    <row r="21" spans="2:18" ht="15" customHeight="1">
      <c r="B21" s="540"/>
      <c r="C21" s="521"/>
      <c r="E21" s="535" t="s">
        <v>69</v>
      </c>
      <c r="F21" s="535"/>
      <c r="G21" s="88"/>
      <c r="H21" s="88"/>
      <c r="I21" s="88"/>
      <c r="J21" s="469"/>
      <c r="K21" s="470">
        <f t="shared" si="0"/>
        <v>0</v>
      </c>
      <c r="L21" s="473">
        <f t="shared" si="1"/>
        <v>0</v>
      </c>
      <c r="M21" s="471">
        <f t="shared" si="2"/>
        <v>0</v>
      </c>
      <c r="N21" s="474">
        <f t="shared" si="3"/>
        <v>0</v>
      </c>
      <c r="O21" s="471"/>
      <c r="P21" s="471"/>
    </row>
    <row r="22" spans="2:18" ht="30" customHeight="1">
      <c r="B22" s="2">
        <v>14</v>
      </c>
      <c r="C22" s="71" t="str">
        <f ca="1">B22&amp;". "&amp;'DB Func'!B16</f>
        <v>14. Funcionário 14</v>
      </c>
      <c r="E22" s="511" t="s">
        <v>80</v>
      </c>
      <c r="F22" s="512"/>
      <c r="G22" s="86"/>
      <c r="H22" s="86"/>
      <c r="I22" s="86"/>
      <c r="J22" s="86"/>
      <c r="K22" s="478"/>
      <c r="L22" s="471" t="str">
        <f>IF(OR(SUM(L15:L21)&gt;0,SUM(M15:M21)&gt;0),"OK","NÃO")</f>
        <v>NÃO</v>
      </c>
      <c r="M22" s="471"/>
      <c r="N22" s="472"/>
      <c r="O22" s="471"/>
      <c r="P22" s="471"/>
    </row>
    <row r="23" spans="2:18" ht="30" customHeight="1">
      <c r="B23" s="2">
        <v>15</v>
      </c>
      <c r="C23" s="71" t="str">
        <f ca="1">B23&amp;". "&amp;'DB Func'!B17</f>
        <v>15. Funcionário 15</v>
      </c>
      <c r="E23" s="105" t="s">
        <v>81</v>
      </c>
      <c r="F23" s="92"/>
      <c r="G23" s="105" t="s">
        <v>84</v>
      </c>
      <c r="H23" s="93"/>
      <c r="I23" s="105" t="s">
        <v>86</v>
      </c>
      <c r="J23" s="93"/>
    </row>
    <row r="24" spans="2:18" ht="30" customHeight="1">
      <c r="B24" s="2">
        <v>16</v>
      </c>
      <c r="C24" s="71" t="str">
        <f ca="1">B24&amp;". "&amp;'DB Func'!B18</f>
        <v>16. Funcionário 16</v>
      </c>
      <c r="E24" s="85" t="s">
        <v>82</v>
      </c>
      <c r="F24" s="61"/>
      <c r="G24" s="106" t="s">
        <v>85</v>
      </c>
      <c r="H24" s="63"/>
      <c r="I24" s="85" t="s">
        <v>87</v>
      </c>
      <c r="J24" s="63"/>
      <c r="L24" s="2"/>
      <c r="M24" s="2"/>
      <c r="N24" s="2"/>
      <c r="O24" s="2"/>
      <c r="P24" s="2"/>
      <c r="Q24" s="2"/>
      <c r="R24" s="2"/>
    </row>
    <row r="25" spans="2:18" ht="30" customHeight="1">
      <c r="B25" s="2">
        <v>17</v>
      </c>
      <c r="C25" s="71" t="str">
        <f ca="1">B25&amp;". "&amp;'DB Func'!B19</f>
        <v>17. Funcionário 17</v>
      </c>
      <c r="E25" s="107" t="s">
        <v>83</v>
      </c>
      <c r="F25" s="123"/>
      <c r="G25" s="107" t="s">
        <v>88</v>
      </c>
      <c r="H25" s="536"/>
      <c r="I25" s="536"/>
      <c r="J25" s="536"/>
      <c r="L25" s="2"/>
      <c r="M25" s="2"/>
      <c r="N25" s="2"/>
      <c r="O25" s="2"/>
      <c r="P25" s="2"/>
      <c r="Q25" s="2"/>
      <c r="R25" s="2"/>
    </row>
    <row r="26" spans="2:18" ht="30" customHeight="1">
      <c r="B26" s="2">
        <v>18</v>
      </c>
      <c r="C26" s="71" t="str">
        <f ca="1">B26&amp;". "&amp;'DB Func'!B20</f>
        <v>18. Funcionário 18</v>
      </c>
      <c r="E26" s="511" t="s">
        <v>679</v>
      </c>
      <c r="F26" s="512"/>
      <c r="G26" s="86"/>
      <c r="H26" s="86"/>
      <c r="I26" s="86"/>
      <c r="J26" s="87"/>
      <c r="L26" s="2"/>
      <c r="M26" s="2"/>
      <c r="N26" s="2"/>
      <c r="O26" s="2"/>
      <c r="P26" s="2"/>
      <c r="Q26" s="2"/>
      <c r="R26" s="2"/>
    </row>
    <row r="27" spans="2:18" ht="30" customHeight="1">
      <c r="B27" s="2">
        <v>19</v>
      </c>
      <c r="C27" s="71" t="str">
        <f ca="1">B27&amp;". "&amp;'DB Func'!B21</f>
        <v>19. Funcionário 19</v>
      </c>
      <c r="E27" s="105" t="s">
        <v>89</v>
      </c>
      <c r="F27" s="516"/>
      <c r="G27" s="516"/>
      <c r="H27" s="108" t="s">
        <v>90</v>
      </c>
      <c r="I27" s="517"/>
      <c r="J27" s="517"/>
      <c r="L27" s="2"/>
      <c r="M27" s="2"/>
      <c r="N27" s="2"/>
      <c r="O27" s="2"/>
      <c r="P27" s="2"/>
      <c r="Q27" s="2"/>
      <c r="R27" s="2"/>
    </row>
    <row r="28" spans="2:18" ht="30" customHeight="1">
      <c r="B28" s="2">
        <v>20</v>
      </c>
      <c r="C28" s="71" t="str">
        <f ca="1">B28&amp;". "&amp;'DB Func'!B22</f>
        <v>20. Funcionário 20</v>
      </c>
      <c r="E28" s="85" t="s">
        <v>168</v>
      </c>
      <c r="F28" s="518"/>
      <c r="G28" s="518"/>
      <c r="H28" s="85" t="s">
        <v>91</v>
      </c>
      <c r="I28" s="519"/>
      <c r="J28" s="520"/>
      <c r="L28" s="2"/>
      <c r="M28" s="2"/>
      <c r="N28" s="2"/>
      <c r="O28" s="2"/>
      <c r="P28" s="2"/>
      <c r="Q28" s="2"/>
      <c r="R28" s="2"/>
    </row>
    <row r="29" spans="2:18" ht="30" customHeight="1">
      <c r="B29" s="2">
        <v>21</v>
      </c>
      <c r="C29" s="71" t="str">
        <f ca="1">B29&amp;". "&amp;'DB Func'!B23</f>
        <v>21. Funcionário 21</v>
      </c>
      <c r="E29" s="107" t="s">
        <v>93</v>
      </c>
      <c r="F29" s="533"/>
      <c r="G29" s="533"/>
      <c r="H29" s="107" t="s">
        <v>92</v>
      </c>
      <c r="I29" s="533"/>
      <c r="J29" s="533"/>
      <c r="L29" s="2"/>
      <c r="M29" s="2"/>
      <c r="N29" s="2"/>
      <c r="O29" s="2"/>
      <c r="P29" s="2"/>
      <c r="Q29" s="2"/>
      <c r="R29" s="2"/>
    </row>
    <row r="30" spans="2:18" ht="30" customHeight="1">
      <c r="B30" s="2">
        <v>22</v>
      </c>
      <c r="C30" s="71" t="str">
        <f ca="1">B30&amp;". "&amp;'DB Func'!B24</f>
        <v>22. Funcionário 22</v>
      </c>
      <c r="E30" s="511" t="s">
        <v>680</v>
      </c>
      <c r="F30" s="512"/>
      <c r="G30" s="86"/>
      <c r="H30" s="86"/>
      <c r="I30" s="86"/>
      <c r="J30" s="87"/>
      <c r="L30" s="2"/>
      <c r="M30" s="2"/>
      <c r="N30" s="2"/>
      <c r="O30" s="2"/>
      <c r="P30" s="2"/>
      <c r="Q30" s="2"/>
      <c r="R30" s="2"/>
    </row>
    <row r="31" spans="2:18" ht="30" customHeight="1">
      <c r="B31" s="2">
        <v>23</v>
      </c>
      <c r="C31" s="71" t="str">
        <f ca="1">B31&amp;". "&amp;'DB Func'!B25</f>
        <v>23. Funcionário 23</v>
      </c>
      <c r="E31" s="105" t="s">
        <v>94</v>
      </c>
      <c r="F31" s="516"/>
      <c r="G31" s="516"/>
      <c r="H31" s="516"/>
      <c r="I31" s="516"/>
      <c r="J31" s="516"/>
      <c r="L31" s="2"/>
      <c r="M31" s="2"/>
      <c r="N31" s="2"/>
      <c r="O31" s="2"/>
      <c r="P31" s="2"/>
      <c r="Q31" s="2"/>
      <c r="R31" s="2"/>
    </row>
    <row r="32" spans="2:18" ht="30" customHeight="1">
      <c r="B32" s="2">
        <v>24</v>
      </c>
      <c r="C32" s="71" t="str">
        <f ca="1">B32&amp;". "&amp;'DB Func'!B26</f>
        <v>24. Funcionário 24</v>
      </c>
      <c r="E32" s="85" t="s">
        <v>95</v>
      </c>
      <c r="F32" s="518"/>
      <c r="G32" s="518"/>
      <c r="H32" s="518"/>
      <c r="I32" s="518"/>
      <c r="J32" s="518"/>
      <c r="L32" s="2"/>
      <c r="M32" s="2"/>
      <c r="N32" s="2"/>
      <c r="O32" s="2"/>
      <c r="P32" s="2"/>
      <c r="Q32" s="2"/>
      <c r="R32" s="2"/>
    </row>
    <row r="33" spans="2:18" ht="30" customHeight="1">
      <c r="B33" s="2">
        <v>25</v>
      </c>
      <c r="C33" s="71" t="str">
        <f ca="1">B33&amp;". "&amp;'DB Func'!B27</f>
        <v>25. Funcionário 25</v>
      </c>
      <c r="E33" s="107" t="s">
        <v>96</v>
      </c>
      <c r="F33" s="533"/>
      <c r="G33" s="533"/>
      <c r="H33" s="533"/>
      <c r="I33" s="107" t="s">
        <v>681</v>
      </c>
      <c r="J33" s="128"/>
      <c r="L33" s="2"/>
      <c r="M33" s="2" t="s">
        <v>169</v>
      </c>
      <c r="N33" s="2"/>
      <c r="O33" s="2"/>
      <c r="P33" s="2"/>
      <c r="Q33" s="2" t="s">
        <v>181</v>
      </c>
      <c r="R33" s="2"/>
    </row>
    <row r="34" spans="2:18" ht="30" customHeight="1">
      <c r="B34" s="2">
        <v>26</v>
      </c>
      <c r="C34" s="71" t="str">
        <f ca="1">B34&amp;". "&amp;'DB Func'!B28</f>
        <v>26. Funcionário 26</v>
      </c>
      <c r="E34" s="511" t="s">
        <v>97</v>
      </c>
      <c r="F34" s="512"/>
      <c r="G34" s="86"/>
      <c r="H34" s="86"/>
      <c r="I34" s="86"/>
      <c r="J34" s="87"/>
      <c r="L34" s="2"/>
      <c r="M34" s="2" t="s">
        <v>170</v>
      </c>
      <c r="N34" s="2"/>
      <c r="O34" s="2"/>
      <c r="P34" s="2"/>
      <c r="Q34" s="2" t="s">
        <v>182</v>
      </c>
      <c r="R34" s="2"/>
    </row>
    <row r="35" spans="2:18" ht="30" customHeight="1">
      <c r="B35" s="2">
        <v>27</v>
      </c>
      <c r="C35" s="71" t="str">
        <f ca="1">B35&amp;". "&amp;'DB Func'!B29</f>
        <v>27. Funcionário 27</v>
      </c>
      <c r="E35" s="109" t="s">
        <v>98</v>
      </c>
      <c r="F35" s="126"/>
      <c r="G35" s="109" t="s">
        <v>99</v>
      </c>
      <c r="H35" s="127"/>
      <c r="I35" s="109" t="s">
        <v>100</v>
      </c>
      <c r="J35" s="127"/>
      <c r="L35" s="2"/>
      <c r="M35" s="2" t="s">
        <v>171</v>
      </c>
      <c r="N35" s="2"/>
      <c r="O35" s="2"/>
      <c r="P35" s="2"/>
      <c r="Q35" s="2" t="s">
        <v>183</v>
      </c>
      <c r="R35" s="2"/>
    </row>
    <row r="36" spans="2:18" ht="30" customHeight="1">
      <c r="B36" s="2">
        <v>28</v>
      </c>
      <c r="C36" s="71" t="str">
        <f ca="1">B36&amp;". "&amp;'DB Func'!B30</f>
        <v>28. Funcionário 28</v>
      </c>
      <c r="E36" s="511" t="s">
        <v>731</v>
      </c>
      <c r="F36" s="512"/>
      <c r="G36" s="86"/>
      <c r="H36" s="86"/>
      <c r="I36" s="86"/>
      <c r="J36" s="87"/>
      <c r="L36" s="2"/>
      <c r="M36" s="2" t="s">
        <v>172</v>
      </c>
      <c r="N36" s="2"/>
      <c r="O36" s="2"/>
      <c r="P36" s="2"/>
      <c r="Q36" s="2" t="s">
        <v>184</v>
      </c>
      <c r="R36" s="2"/>
    </row>
    <row r="37" spans="2:18" ht="30" customHeight="1">
      <c r="B37" s="2">
        <v>29</v>
      </c>
      <c r="C37" s="71" t="str">
        <f ca="1">B37&amp;". "&amp;'DB Func'!B31</f>
        <v>29. Funcionário 29</v>
      </c>
      <c r="E37" s="523" t="s">
        <v>101</v>
      </c>
      <c r="F37" s="524"/>
      <c r="G37" s="94"/>
      <c r="H37" s="523" t="s">
        <v>730</v>
      </c>
      <c r="I37" s="524"/>
      <c r="J37" s="95"/>
      <c r="L37" s="2"/>
      <c r="M37" s="2" t="s">
        <v>173</v>
      </c>
      <c r="N37" s="2"/>
      <c r="O37" s="2"/>
      <c r="P37" s="2"/>
      <c r="Q37" s="2" t="s">
        <v>185</v>
      </c>
      <c r="R37" s="2"/>
    </row>
    <row r="38" spans="2:18" ht="30" customHeight="1">
      <c r="B38" s="2">
        <v>30</v>
      </c>
      <c r="C38" s="71" t="str">
        <f ca="1">B38&amp;". "&amp;'DB Func'!B32</f>
        <v>30. Funcionário 30</v>
      </c>
      <c r="E38" s="513" t="s">
        <v>102</v>
      </c>
      <c r="F38" s="514"/>
      <c r="G38" s="76"/>
      <c r="H38" s="513" t="s">
        <v>104</v>
      </c>
      <c r="I38" s="514"/>
      <c r="J38" s="76"/>
      <c r="L38" s="2"/>
      <c r="M38" s="2" t="s">
        <v>174</v>
      </c>
      <c r="N38" s="2"/>
      <c r="O38" s="2"/>
      <c r="P38" s="2"/>
      <c r="Q38" s="2" t="s">
        <v>186</v>
      </c>
      <c r="R38" s="2"/>
    </row>
    <row r="39" spans="2:18" ht="30" customHeight="1">
      <c r="C39" s="11"/>
      <c r="E39" s="513" t="s">
        <v>103</v>
      </c>
      <c r="F39" s="514"/>
      <c r="G39" s="63"/>
      <c r="H39" s="106" t="s">
        <v>688</v>
      </c>
      <c r="I39" s="73"/>
      <c r="J39" s="72"/>
      <c r="L39" s="2"/>
      <c r="M39" s="2" t="s">
        <v>179</v>
      </c>
      <c r="N39" s="2"/>
      <c r="O39" s="2"/>
      <c r="P39" s="2"/>
      <c r="Q39" s="2" t="s">
        <v>187</v>
      </c>
      <c r="R39" s="2"/>
    </row>
    <row r="40" spans="2:18" ht="30" hidden="1" customHeight="1">
      <c r="C40" s="11"/>
      <c r="E40" s="541" t="s">
        <v>745</v>
      </c>
      <c r="F40" s="541"/>
      <c r="G40" s="541"/>
      <c r="H40" s="541"/>
      <c r="I40" s="541"/>
      <c r="J40" s="541"/>
      <c r="L40" s="2"/>
      <c r="M40" s="2" t="s">
        <v>180</v>
      </c>
      <c r="N40" s="2"/>
      <c r="O40" s="2"/>
      <c r="P40" s="2"/>
      <c r="Q40" s="2" t="s">
        <v>188</v>
      </c>
      <c r="R40" s="2"/>
    </row>
    <row r="41" spans="2:18" ht="30" hidden="1" customHeight="1">
      <c r="C41" s="11"/>
      <c r="E41" s="513" t="s">
        <v>106</v>
      </c>
      <c r="F41" s="514"/>
      <c r="G41" s="62"/>
      <c r="H41" s="513" t="s">
        <v>112</v>
      </c>
      <c r="I41" s="514"/>
      <c r="J41" s="62"/>
      <c r="L41" s="2"/>
      <c r="M41" s="2" t="s">
        <v>175</v>
      </c>
      <c r="N41" s="2"/>
      <c r="O41" s="2"/>
      <c r="P41" s="2"/>
      <c r="Q41" s="2"/>
      <c r="R41" s="2"/>
    </row>
    <row r="42" spans="2:18" ht="30" hidden="1" customHeight="1">
      <c r="C42" s="11"/>
      <c r="E42" s="513" t="s">
        <v>107</v>
      </c>
      <c r="F42" s="514"/>
      <c r="G42" s="62"/>
      <c r="H42" s="513" t="s">
        <v>113</v>
      </c>
      <c r="I42" s="514"/>
      <c r="J42" s="62"/>
      <c r="L42" s="2"/>
      <c r="M42" s="2" t="s">
        <v>176</v>
      </c>
      <c r="N42" s="2"/>
      <c r="O42" s="2"/>
      <c r="P42" s="2"/>
      <c r="Q42" s="2"/>
      <c r="R42" s="2"/>
    </row>
    <row r="43" spans="2:18" ht="30" hidden="1" customHeight="1">
      <c r="C43" s="11"/>
      <c r="E43" s="513" t="s">
        <v>108</v>
      </c>
      <c r="F43" s="514"/>
      <c r="G43" s="62"/>
      <c r="H43" s="513" t="s">
        <v>114</v>
      </c>
      <c r="I43" s="514"/>
      <c r="J43" s="62"/>
      <c r="L43" s="2"/>
      <c r="M43" s="2" t="s">
        <v>178</v>
      </c>
      <c r="N43" s="2"/>
      <c r="O43" s="2"/>
      <c r="P43" s="2"/>
      <c r="Q43" s="2"/>
      <c r="R43" s="2"/>
    </row>
    <row r="44" spans="2:18" ht="30" hidden="1" customHeight="1">
      <c r="C44" s="11"/>
      <c r="E44" s="513" t="s">
        <v>109</v>
      </c>
      <c r="F44" s="514"/>
      <c r="G44" s="62"/>
      <c r="H44" s="513" t="s">
        <v>115</v>
      </c>
      <c r="I44" s="514"/>
      <c r="J44" s="62"/>
      <c r="L44" s="2"/>
      <c r="M44" s="2" t="s">
        <v>177</v>
      </c>
      <c r="N44" s="2"/>
      <c r="O44" s="2"/>
      <c r="P44" s="2"/>
      <c r="Q44" s="2"/>
      <c r="R44" s="2"/>
    </row>
    <row r="45" spans="2:18" ht="30" hidden="1" customHeight="1">
      <c r="C45" s="11"/>
      <c r="E45" s="513" t="s">
        <v>110</v>
      </c>
      <c r="F45" s="514"/>
      <c r="G45" s="62"/>
      <c r="H45" s="513" t="s">
        <v>116</v>
      </c>
      <c r="I45" s="514"/>
      <c r="J45" s="62"/>
      <c r="L45" s="2"/>
      <c r="M45" s="2"/>
      <c r="N45" s="2"/>
      <c r="O45" s="2"/>
      <c r="P45" s="2"/>
      <c r="Q45" s="2"/>
      <c r="R45" s="2"/>
    </row>
    <row r="46" spans="2:18" ht="30" hidden="1" customHeight="1">
      <c r="C46" s="11"/>
      <c r="E46" s="513" t="s">
        <v>111</v>
      </c>
      <c r="F46" s="514"/>
      <c r="G46" s="62"/>
      <c r="H46" s="513" t="s">
        <v>117</v>
      </c>
      <c r="I46" s="514"/>
      <c r="J46" s="62"/>
      <c r="L46" s="2"/>
      <c r="M46" s="2"/>
      <c r="N46" s="2"/>
      <c r="O46" s="2"/>
      <c r="P46" s="2"/>
      <c r="Q46" s="2"/>
      <c r="R46" s="2"/>
    </row>
    <row r="47" spans="2:18" ht="30" customHeight="1">
      <c r="C47" s="11"/>
      <c r="E47" s="515" t="s">
        <v>118</v>
      </c>
      <c r="F47" s="515"/>
      <c r="G47" s="515"/>
      <c r="H47" s="515"/>
      <c r="I47" s="515"/>
      <c r="J47" s="515"/>
      <c r="L47" s="2"/>
      <c r="M47" s="2"/>
      <c r="N47" s="2"/>
      <c r="O47" s="2"/>
      <c r="P47" s="2"/>
      <c r="Q47" s="2"/>
      <c r="R47" s="2"/>
    </row>
    <row r="48" spans="2:18" ht="30" customHeight="1">
      <c r="C48" s="11"/>
      <c r="E48" s="513" t="s">
        <v>106</v>
      </c>
      <c r="F48" s="514"/>
      <c r="G48" s="62"/>
      <c r="H48" s="513" t="s">
        <v>112</v>
      </c>
      <c r="I48" s="514"/>
      <c r="J48" s="62"/>
      <c r="L48" s="2"/>
      <c r="M48" s="2"/>
      <c r="N48" s="2"/>
      <c r="O48" s="2"/>
      <c r="P48" s="2"/>
      <c r="Q48" s="2"/>
      <c r="R48" s="2"/>
    </row>
    <row r="49" spans="3:18" ht="30" customHeight="1">
      <c r="C49" s="11"/>
      <c r="E49" s="513" t="s">
        <v>107</v>
      </c>
      <c r="F49" s="514"/>
      <c r="G49" s="62"/>
      <c r="H49" s="513" t="s">
        <v>113</v>
      </c>
      <c r="I49" s="514"/>
      <c r="J49" s="62"/>
      <c r="L49" s="2"/>
      <c r="M49" s="2"/>
      <c r="N49" s="2"/>
      <c r="O49" s="2"/>
      <c r="P49" s="2"/>
      <c r="Q49" s="2"/>
      <c r="R49" s="2"/>
    </row>
    <row r="50" spans="3:18" ht="30" customHeight="1">
      <c r="C50" s="11"/>
      <c r="E50" s="513" t="s">
        <v>108</v>
      </c>
      <c r="F50" s="514"/>
      <c r="G50" s="62"/>
      <c r="H50" s="513" t="s">
        <v>114</v>
      </c>
      <c r="I50" s="514"/>
      <c r="J50" s="62"/>
      <c r="L50" s="2"/>
      <c r="M50" s="2"/>
      <c r="N50" s="2"/>
      <c r="O50" s="2"/>
      <c r="P50" s="2"/>
      <c r="Q50" s="2"/>
      <c r="R50" s="2"/>
    </row>
    <row r="51" spans="3:18" ht="30" customHeight="1">
      <c r="C51" s="11"/>
      <c r="E51" s="513" t="s">
        <v>109</v>
      </c>
      <c r="F51" s="514"/>
      <c r="G51" s="62"/>
      <c r="H51" s="513" t="s">
        <v>115</v>
      </c>
      <c r="I51" s="514"/>
      <c r="J51" s="62"/>
      <c r="L51" s="2"/>
      <c r="M51" s="2"/>
      <c r="N51" s="2"/>
      <c r="O51" s="2"/>
      <c r="P51" s="2"/>
      <c r="Q51" s="2"/>
      <c r="R51" s="2"/>
    </row>
    <row r="52" spans="3:18" ht="30" customHeight="1">
      <c r="C52" s="11"/>
      <c r="E52" s="513" t="s">
        <v>110</v>
      </c>
      <c r="F52" s="514"/>
      <c r="G52" s="62"/>
      <c r="H52" s="513" t="s">
        <v>116</v>
      </c>
      <c r="I52" s="514"/>
      <c r="J52" s="62"/>
      <c r="L52" s="2"/>
      <c r="M52" s="2"/>
      <c r="N52" s="2"/>
      <c r="O52" s="2"/>
      <c r="P52" s="2"/>
      <c r="Q52" s="2"/>
      <c r="R52" s="2"/>
    </row>
    <row r="53" spans="3:18" ht="30" customHeight="1">
      <c r="C53" s="11"/>
      <c r="E53" s="513" t="s">
        <v>111</v>
      </c>
      <c r="F53" s="514"/>
      <c r="G53" s="62"/>
      <c r="H53" s="513" t="s">
        <v>117</v>
      </c>
      <c r="I53" s="514"/>
      <c r="J53" s="62"/>
      <c r="L53" s="2"/>
      <c r="M53" s="2"/>
      <c r="N53" s="2"/>
      <c r="O53" s="2"/>
      <c r="P53" s="2"/>
      <c r="Q53" s="2"/>
      <c r="R53" s="2"/>
    </row>
    <row r="54" spans="3:18" ht="30" customHeight="1">
      <c r="C54" s="11"/>
      <c r="E54" s="542" t="s">
        <v>119</v>
      </c>
      <c r="F54" s="542"/>
      <c r="G54" s="542"/>
      <c r="H54" s="543">
        <f>SUM(G48:G53,J48:J53)+SUM(G48:G53,J48:J53)*G38+SUM(G48:G53,J48:J53)*J38</f>
        <v>0</v>
      </c>
      <c r="I54" s="543"/>
      <c r="J54" s="543"/>
      <c r="L54" s="2"/>
      <c r="M54" s="2"/>
      <c r="N54" s="2"/>
      <c r="O54" s="2"/>
      <c r="P54" s="2"/>
      <c r="Q54" s="2"/>
      <c r="R54" s="2"/>
    </row>
    <row r="55" spans="3:18" ht="30" hidden="1" customHeight="1">
      <c r="C55" s="11"/>
      <c r="E55" s="511" t="s">
        <v>524</v>
      </c>
      <c r="F55" s="512"/>
      <c r="G55" s="512"/>
      <c r="H55" s="86"/>
      <c r="I55" s="86"/>
      <c r="J55" s="87"/>
      <c r="L55" s="2"/>
      <c r="M55" s="2"/>
      <c r="N55" s="2"/>
      <c r="O55" s="2"/>
      <c r="P55" s="2"/>
      <c r="Q55" s="2"/>
      <c r="R55" s="2"/>
    </row>
    <row r="56" spans="3:18" ht="30" hidden="1" customHeight="1">
      <c r="C56" s="11"/>
      <c r="E56" s="96" t="s">
        <v>120</v>
      </c>
      <c r="F56" s="96" t="s">
        <v>533</v>
      </c>
      <c r="G56" s="96" t="s">
        <v>121</v>
      </c>
      <c r="H56" s="96" t="s">
        <v>519</v>
      </c>
      <c r="I56" s="96" t="s">
        <v>520</v>
      </c>
      <c r="J56" s="96" t="s">
        <v>521</v>
      </c>
      <c r="L56" s="2"/>
      <c r="M56" s="2"/>
      <c r="N56" s="2"/>
      <c r="O56" s="2"/>
      <c r="P56" s="2"/>
      <c r="Q56" s="2"/>
      <c r="R56" s="2"/>
    </row>
    <row r="57" spans="3:18" ht="30" hidden="1" customHeight="1">
      <c r="C57" s="11"/>
      <c r="E57" s="85" t="str">
        <f>Benef!C6</f>
        <v>-</v>
      </c>
      <c r="F57" s="66"/>
      <c r="G57" s="67"/>
      <c r="H57" s="68"/>
      <c r="I57" s="67"/>
      <c r="J57" s="104">
        <f>IF(G57="Percentual",H57*AVERAGE($G$48:$G$53,$J$48:$J$53),IF(G57="Valor Fixo",I57,0))</f>
        <v>0</v>
      </c>
      <c r="L57" s="2"/>
      <c r="M57" s="2"/>
      <c r="N57" s="2"/>
      <c r="O57" s="2"/>
      <c r="P57" s="2"/>
      <c r="Q57" s="2"/>
      <c r="R57" s="2"/>
    </row>
    <row r="58" spans="3:18" ht="30" hidden="1" customHeight="1">
      <c r="C58" s="11"/>
      <c r="E58" s="85" t="str">
        <f>Benef!C7</f>
        <v>-</v>
      </c>
      <c r="F58" s="66"/>
      <c r="G58" s="67"/>
      <c r="H58" s="68"/>
      <c r="I58" s="67"/>
      <c r="J58" s="104">
        <f t="shared" ref="J58:J66" si="4">IF(G58="Percentual",H58*AVERAGE($G$48:$G$53,$J$48:$J$53),IF(G58="Valor Fixo",I58,0))</f>
        <v>0</v>
      </c>
      <c r="L58" s="2"/>
      <c r="M58" s="2"/>
      <c r="N58" s="2"/>
      <c r="O58" s="2"/>
      <c r="P58" s="2"/>
      <c r="Q58" s="2"/>
      <c r="R58" s="2"/>
    </row>
    <row r="59" spans="3:18" ht="30" hidden="1" customHeight="1">
      <c r="C59" s="11"/>
      <c r="E59" s="85" t="str">
        <f>Benef!C8</f>
        <v>-</v>
      </c>
      <c r="F59" s="66"/>
      <c r="G59" s="67"/>
      <c r="H59" s="68"/>
      <c r="I59" s="67"/>
      <c r="J59" s="104">
        <f t="shared" si="4"/>
        <v>0</v>
      </c>
      <c r="L59" s="2"/>
      <c r="M59" s="2"/>
      <c r="N59" s="2"/>
      <c r="O59" s="2"/>
      <c r="P59" s="2"/>
      <c r="Q59" s="2"/>
      <c r="R59" s="2"/>
    </row>
    <row r="60" spans="3:18" ht="30" hidden="1" customHeight="1">
      <c r="C60" s="11"/>
      <c r="E60" s="85" t="str">
        <f>Benef!C9</f>
        <v>-</v>
      </c>
      <c r="F60" s="66"/>
      <c r="G60" s="67"/>
      <c r="H60" s="68"/>
      <c r="I60" s="67"/>
      <c r="J60" s="104">
        <f t="shared" si="4"/>
        <v>0</v>
      </c>
      <c r="L60" s="2"/>
      <c r="M60" s="2"/>
      <c r="N60" s="2"/>
      <c r="O60" s="2"/>
      <c r="P60" s="2"/>
      <c r="Q60" s="2"/>
      <c r="R60" s="2"/>
    </row>
    <row r="61" spans="3:18" ht="30" hidden="1" customHeight="1">
      <c r="C61" s="11"/>
      <c r="E61" s="85" t="str">
        <f>Benef!C10</f>
        <v>-</v>
      </c>
      <c r="F61" s="66"/>
      <c r="G61" s="67"/>
      <c r="H61" s="68"/>
      <c r="I61" s="67"/>
      <c r="J61" s="104">
        <f t="shared" si="4"/>
        <v>0</v>
      </c>
      <c r="L61" s="2"/>
      <c r="M61" s="2"/>
      <c r="N61" s="2"/>
      <c r="O61" s="2"/>
      <c r="P61" s="2"/>
      <c r="Q61" s="2"/>
      <c r="R61" s="2"/>
    </row>
    <row r="62" spans="3:18" ht="30" hidden="1" customHeight="1">
      <c r="C62" s="11"/>
      <c r="E62" s="85" t="str">
        <f>Benef!C11</f>
        <v>-</v>
      </c>
      <c r="F62" s="66"/>
      <c r="G62" s="67"/>
      <c r="H62" s="68"/>
      <c r="I62" s="67"/>
      <c r="J62" s="104">
        <f t="shared" si="4"/>
        <v>0</v>
      </c>
      <c r="L62" s="2"/>
      <c r="M62" s="2"/>
      <c r="N62" s="2"/>
      <c r="O62" s="2"/>
      <c r="P62" s="2"/>
      <c r="Q62" s="2"/>
      <c r="R62" s="2"/>
    </row>
    <row r="63" spans="3:18" ht="30" hidden="1" customHeight="1">
      <c r="C63" s="11"/>
      <c r="E63" s="85" t="str">
        <f>Benef!C12</f>
        <v>-</v>
      </c>
      <c r="F63" s="66"/>
      <c r="G63" s="67"/>
      <c r="H63" s="68"/>
      <c r="I63" s="67"/>
      <c r="J63" s="104">
        <f t="shared" si="4"/>
        <v>0</v>
      </c>
      <c r="L63" s="2"/>
      <c r="M63" s="2"/>
      <c r="N63" s="2"/>
      <c r="O63" s="2"/>
      <c r="P63" s="2"/>
      <c r="Q63" s="2"/>
      <c r="R63" s="2"/>
    </row>
    <row r="64" spans="3:18" ht="30" hidden="1" customHeight="1">
      <c r="C64" s="11"/>
      <c r="E64" s="85" t="str">
        <f>Benef!C13</f>
        <v>-</v>
      </c>
      <c r="F64" s="66"/>
      <c r="G64" s="67"/>
      <c r="H64" s="68"/>
      <c r="I64" s="67"/>
      <c r="J64" s="104">
        <f t="shared" si="4"/>
        <v>0</v>
      </c>
      <c r="L64" s="2"/>
      <c r="M64" s="2"/>
      <c r="N64" s="2"/>
      <c r="O64" s="2"/>
      <c r="P64" s="2"/>
      <c r="Q64" s="2"/>
      <c r="R64" s="2"/>
    </row>
    <row r="65" spans="3:18" ht="30" hidden="1" customHeight="1">
      <c r="C65" s="11"/>
      <c r="E65" s="85" t="str">
        <f>Benef!C14</f>
        <v>-</v>
      </c>
      <c r="F65" s="66"/>
      <c r="G65" s="67"/>
      <c r="H65" s="68"/>
      <c r="I65" s="67"/>
      <c r="J65" s="104">
        <f t="shared" si="4"/>
        <v>0</v>
      </c>
      <c r="L65" s="2"/>
      <c r="M65" s="2"/>
      <c r="N65" s="2"/>
      <c r="O65" s="2"/>
      <c r="P65" s="2"/>
      <c r="Q65" s="2"/>
      <c r="R65" s="2"/>
    </row>
    <row r="66" spans="3:18" ht="30" hidden="1" customHeight="1">
      <c r="C66" s="11"/>
      <c r="E66" s="107">
        <f>Benef!C15</f>
        <v>0</v>
      </c>
      <c r="F66" s="89"/>
      <c r="G66" s="90"/>
      <c r="H66" s="91"/>
      <c r="I66" s="90"/>
      <c r="J66" s="111">
        <f t="shared" si="4"/>
        <v>0</v>
      </c>
      <c r="L66" s="2"/>
      <c r="M66" s="2"/>
      <c r="N66" s="2"/>
      <c r="O66" s="2"/>
      <c r="P66" s="2"/>
      <c r="Q66" s="2"/>
      <c r="R66" s="2"/>
    </row>
    <row r="67" spans="3:18" ht="30" customHeight="1">
      <c r="C67" s="11"/>
      <c r="E67" s="511" t="s">
        <v>709</v>
      </c>
      <c r="F67" s="512"/>
      <c r="G67" s="512"/>
      <c r="H67" s="86"/>
      <c r="I67" s="86"/>
      <c r="J67" s="87"/>
      <c r="L67" s="2"/>
      <c r="M67" s="2"/>
      <c r="N67" s="2"/>
      <c r="O67" s="2"/>
      <c r="P67" s="2"/>
      <c r="Q67" s="2"/>
      <c r="R67" s="2"/>
    </row>
    <row r="68" spans="3:18" ht="30" customHeight="1">
      <c r="C68" s="11"/>
      <c r="E68" s="108" t="s">
        <v>708</v>
      </c>
      <c r="F68" s="516"/>
      <c r="G68" s="516"/>
      <c r="H68" s="108" t="s">
        <v>786</v>
      </c>
      <c r="I68" s="516"/>
      <c r="J68" s="516"/>
      <c r="K68" s="26">
        <f>IFERROR(VLOOKUP(AVERAGE(G48:G53,J48:J53),'P Gerais'!D39:G43,3,1)*F68,0)</f>
        <v>0</v>
      </c>
      <c r="L68" s="2"/>
      <c r="M68" s="2"/>
      <c r="N68" s="2"/>
      <c r="O68" s="2"/>
      <c r="P68" s="2"/>
      <c r="Q68" s="2"/>
      <c r="R68" s="2"/>
    </row>
    <row r="69" spans="3:18" ht="30" customHeight="1">
      <c r="C69" s="11"/>
      <c r="E69" s="541" t="s">
        <v>123</v>
      </c>
      <c r="F69" s="541"/>
      <c r="G69" s="541"/>
      <c r="H69" s="541"/>
      <c r="I69" s="541"/>
      <c r="J69" s="541"/>
      <c r="L69" s="2"/>
      <c r="M69" s="2"/>
      <c r="N69" s="2"/>
      <c r="O69" s="2"/>
      <c r="P69" s="2"/>
      <c r="Q69" s="2"/>
      <c r="R69" s="2"/>
    </row>
    <row r="70" spans="3:18" ht="30" customHeight="1">
      <c r="C70" s="11"/>
      <c r="E70" s="85" t="s">
        <v>124</v>
      </c>
      <c r="F70" s="530"/>
      <c r="G70" s="530"/>
      <c r="H70" s="85" t="s">
        <v>144</v>
      </c>
      <c r="I70" s="538"/>
      <c r="J70" s="538"/>
    </row>
    <row r="71" spans="3:18" ht="30" customHeight="1">
      <c r="C71" s="11"/>
      <c r="E71" s="85" t="s">
        <v>125</v>
      </c>
      <c r="F71" s="530"/>
      <c r="G71" s="530"/>
      <c r="H71" s="85" t="s">
        <v>126</v>
      </c>
      <c r="I71" s="539"/>
      <c r="J71" s="539"/>
    </row>
    <row r="72" spans="3:18" ht="8.1" customHeight="1">
      <c r="C72" s="11"/>
      <c r="D72" s="10"/>
      <c r="E72" s="6"/>
      <c r="F72" s="20"/>
      <c r="G72" s="20"/>
      <c r="H72" s="6"/>
      <c r="I72" s="21"/>
      <c r="J72" s="21"/>
      <c r="K72" s="10"/>
    </row>
    <row r="73" spans="3:18" ht="8.1" customHeight="1">
      <c r="C73" s="11"/>
      <c r="D73" s="10"/>
      <c r="E73" s="6"/>
      <c r="F73" s="20"/>
      <c r="G73" s="20"/>
      <c r="H73" s="6"/>
      <c r="I73" s="21"/>
      <c r="J73" s="21"/>
      <c r="K73" s="10"/>
    </row>
    <row r="74" spans="3:18" ht="30" customHeight="1">
      <c r="C74" s="11"/>
      <c r="D74" s="10"/>
      <c r="E74" s="85" t="s">
        <v>127</v>
      </c>
      <c r="F74" s="530"/>
      <c r="G74" s="530"/>
      <c r="H74" s="85" t="s">
        <v>143</v>
      </c>
      <c r="I74" s="538"/>
      <c r="J74" s="538"/>
      <c r="K74" s="10"/>
    </row>
    <row r="75" spans="3:18" ht="30" customHeight="1">
      <c r="C75" s="11"/>
      <c r="D75" s="10"/>
      <c r="E75" s="85" t="s">
        <v>128</v>
      </c>
      <c r="F75" s="530"/>
      <c r="G75" s="530"/>
      <c r="H75" s="85" t="s">
        <v>129</v>
      </c>
      <c r="I75" s="539"/>
      <c r="J75" s="539"/>
      <c r="K75" s="10"/>
    </row>
    <row r="76" spans="3:18" ht="8.1" customHeight="1">
      <c r="C76" s="11"/>
      <c r="D76" s="10"/>
      <c r="E76" s="6"/>
      <c r="F76" s="20"/>
      <c r="G76" s="20"/>
      <c r="H76" s="6"/>
      <c r="I76" s="21"/>
      <c r="J76" s="21"/>
      <c r="K76" s="10"/>
    </row>
    <row r="77" spans="3:18" ht="30" customHeight="1">
      <c r="C77" s="11"/>
      <c r="D77" s="10"/>
      <c r="E77" s="85" t="s">
        <v>130</v>
      </c>
      <c r="F77" s="530"/>
      <c r="G77" s="530"/>
      <c r="H77" s="85" t="s">
        <v>142</v>
      </c>
      <c r="I77" s="538"/>
      <c r="J77" s="538"/>
      <c r="K77" s="10"/>
    </row>
    <row r="78" spans="3:18" ht="30" customHeight="1">
      <c r="C78" s="11"/>
      <c r="D78" s="10"/>
      <c r="E78" s="85" t="s">
        <v>131</v>
      </c>
      <c r="F78" s="530"/>
      <c r="G78" s="530"/>
      <c r="H78" s="85" t="s">
        <v>132</v>
      </c>
      <c r="I78" s="539"/>
      <c r="J78" s="539"/>
      <c r="K78" s="10"/>
    </row>
    <row r="79" spans="3:18" ht="8.1" customHeight="1">
      <c r="C79" s="11"/>
      <c r="D79" s="10"/>
      <c r="E79" s="6"/>
      <c r="F79" s="20"/>
      <c r="G79" s="20"/>
      <c r="H79" s="6"/>
      <c r="I79" s="21"/>
      <c r="J79" s="21"/>
      <c r="K79" s="10"/>
    </row>
    <row r="80" spans="3:18" ht="30" customHeight="1">
      <c r="C80" s="11"/>
      <c r="D80" s="10"/>
      <c r="E80" s="85" t="s">
        <v>133</v>
      </c>
      <c r="F80" s="530"/>
      <c r="G80" s="530"/>
      <c r="H80" s="85" t="s">
        <v>141</v>
      </c>
      <c r="I80" s="538"/>
      <c r="J80" s="538"/>
      <c r="K80" s="10"/>
    </row>
    <row r="81" spans="3:11" ht="30" customHeight="1">
      <c r="C81" s="11"/>
      <c r="D81" s="10"/>
      <c r="E81" s="85" t="s">
        <v>134</v>
      </c>
      <c r="F81" s="530"/>
      <c r="G81" s="530"/>
      <c r="H81" s="85" t="s">
        <v>135</v>
      </c>
      <c r="I81" s="539"/>
      <c r="J81" s="539"/>
      <c r="K81" s="10"/>
    </row>
    <row r="82" spans="3:11" ht="8.1" customHeight="1">
      <c r="C82" s="11"/>
      <c r="D82" s="10"/>
      <c r="E82" s="6"/>
      <c r="F82" s="20"/>
      <c r="G82" s="20"/>
      <c r="H82" s="6"/>
      <c r="I82" s="21"/>
      <c r="J82" s="21"/>
      <c r="K82" s="10"/>
    </row>
    <row r="83" spans="3:11" ht="30" customHeight="1">
      <c r="C83" s="11"/>
      <c r="E83" s="85" t="s">
        <v>136</v>
      </c>
      <c r="F83" s="530"/>
      <c r="G83" s="530"/>
      <c r="H83" s="85" t="s">
        <v>140</v>
      </c>
      <c r="I83" s="538"/>
      <c r="J83" s="538"/>
    </row>
    <row r="84" spans="3:11" ht="30" customHeight="1">
      <c r="C84" s="11"/>
      <c r="E84" s="85" t="s">
        <v>137</v>
      </c>
      <c r="F84" s="530"/>
      <c r="G84" s="530"/>
      <c r="H84" s="85" t="s">
        <v>138</v>
      </c>
      <c r="I84" s="539"/>
      <c r="J84" s="539"/>
    </row>
    <row r="85" spans="3:11" ht="8.1" customHeight="1">
      <c r="C85" s="11"/>
      <c r="D85" s="10"/>
      <c r="E85" s="6"/>
      <c r="F85" s="20"/>
      <c r="G85" s="20"/>
      <c r="H85" s="6"/>
      <c r="I85" s="21"/>
      <c r="J85" s="21"/>
      <c r="K85" s="10"/>
    </row>
    <row r="86" spans="3:11" ht="30" customHeight="1">
      <c r="C86" s="11"/>
      <c r="E86" s="85" t="s">
        <v>710</v>
      </c>
      <c r="F86" s="530"/>
      <c r="G86" s="530"/>
      <c r="H86" s="85" t="s">
        <v>711</v>
      </c>
      <c r="I86" s="538"/>
      <c r="J86" s="538"/>
    </row>
    <row r="87" spans="3:11" ht="30" customHeight="1">
      <c r="C87" s="11"/>
      <c r="E87" s="85" t="s">
        <v>712</v>
      </c>
      <c r="F87" s="530"/>
      <c r="G87" s="530"/>
      <c r="H87" s="85" t="s">
        <v>713</v>
      </c>
      <c r="I87" s="539"/>
      <c r="J87" s="539"/>
    </row>
    <row r="88" spans="3:11" ht="8.1" customHeight="1">
      <c r="C88" s="11"/>
      <c r="E88" s="6"/>
      <c r="F88" s="20"/>
      <c r="G88" s="20"/>
      <c r="H88" s="6"/>
      <c r="I88" s="21"/>
      <c r="J88" s="21"/>
    </row>
    <row r="89" spans="3:11" ht="30" customHeight="1">
      <c r="C89" s="11"/>
      <c r="E89" s="85" t="s">
        <v>714</v>
      </c>
      <c r="F89" s="530"/>
      <c r="G89" s="530"/>
      <c r="H89" s="85" t="s">
        <v>715</v>
      </c>
      <c r="I89" s="538"/>
      <c r="J89" s="538"/>
    </row>
    <row r="90" spans="3:11" ht="30" customHeight="1">
      <c r="C90" s="11"/>
      <c r="E90" s="85" t="s">
        <v>716</v>
      </c>
      <c r="F90" s="530"/>
      <c r="G90" s="530"/>
      <c r="H90" s="85" t="s">
        <v>717</v>
      </c>
      <c r="I90" s="539"/>
      <c r="J90" s="539"/>
    </row>
    <row r="91" spans="3:11" ht="8.1" customHeight="1">
      <c r="C91" s="11"/>
      <c r="E91" s="6"/>
      <c r="F91" s="20"/>
      <c r="G91" s="20"/>
      <c r="H91" s="6"/>
      <c r="I91" s="21"/>
      <c r="J91" s="21"/>
    </row>
    <row r="92" spans="3:11" ht="30" customHeight="1">
      <c r="C92" s="11"/>
      <c r="E92" s="85" t="s">
        <v>718</v>
      </c>
      <c r="F92" s="530"/>
      <c r="G92" s="530"/>
      <c r="H92" s="85" t="s">
        <v>719</v>
      </c>
      <c r="I92" s="538"/>
      <c r="J92" s="538"/>
    </row>
    <row r="93" spans="3:11" ht="30" customHeight="1">
      <c r="C93" s="11"/>
      <c r="E93" s="85" t="s">
        <v>720</v>
      </c>
      <c r="F93" s="530"/>
      <c r="G93" s="530"/>
      <c r="H93" s="85" t="s">
        <v>721</v>
      </c>
      <c r="I93" s="539"/>
      <c r="J93" s="539"/>
    </row>
    <row r="94" spans="3:11" ht="8.1" customHeight="1">
      <c r="C94" s="11"/>
      <c r="D94" s="10"/>
      <c r="E94" s="6"/>
      <c r="F94" s="20"/>
      <c r="G94" s="20"/>
      <c r="H94" s="6"/>
      <c r="I94" s="21"/>
      <c r="J94" s="21"/>
      <c r="K94" s="10"/>
    </row>
    <row r="95" spans="3:11" ht="30" customHeight="1">
      <c r="C95" s="11"/>
      <c r="E95" s="85" t="s">
        <v>722</v>
      </c>
      <c r="F95" s="530"/>
      <c r="G95" s="530"/>
      <c r="H95" s="85" t="s">
        <v>723</v>
      </c>
      <c r="I95" s="538"/>
      <c r="J95" s="538"/>
    </row>
    <row r="96" spans="3:11" ht="30" customHeight="1">
      <c r="C96" s="11"/>
      <c r="E96" s="85" t="s">
        <v>724</v>
      </c>
      <c r="F96" s="530"/>
      <c r="G96" s="530"/>
      <c r="H96" s="85" t="s">
        <v>725</v>
      </c>
      <c r="I96" s="539"/>
      <c r="J96" s="539"/>
    </row>
    <row r="97" spans="3:11" ht="8.1" customHeight="1">
      <c r="C97" s="11"/>
      <c r="D97" s="10"/>
      <c r="E97" s="6"/>
      <c r="F97" s="20"/>
      <c r="G97" s="20"/>
      <c r="H97" s="6"/>
      <c r="I97" s="21"/>
      <c r="J97" s="21"/>
      <c r="K97" s="10"/>
    </row>
    <row r="98" spans="3:11" ht="30" customHeight="1">
      <c r="C98" s="11"/>
      <c r="E98" s="85" t="s">
        <v>726</v>
      </c>
      <c r="F98" s="530"/>
      <c r="G98" s="530"/>
      <c r="H98" s="85" t="s">
        <v>727</v>
      </c>
      <c r="I98" s="538"/>
      <c r="J98" s="538"/>
    </row>
    <row r="99" spans="3:11" ht="30" customHeight="1">
      <c r="C99" s="11"/>
      <c r="E99" s="85" t="s">
        <v>728</v>
      </c>
      <c r="F99" s="530"/>
      <c r="G99" s="530"/>
      <c r="H99" s="85" t="s">
        <v>729</v>
      </c>
      <c r="I99" s="539"/>
      <c r="J99" s="539"/>
    </row>
    <row r="100" spans="3:11" ht="30" customHeight="1">
      <c r="C100" s="11"/>
      <c r="E100" s="541" t="s">
        <v>139</v>
      </c>
      <c r="F100" s="541"/>
      <c r="G100" s="541"/>
      <c r="H100" s="541"/>
      <c r="I100" s="541"/>
      <c r="J100" s="541"/>
    </row>
    <row r="101" spans="3:11" ht="121.5" customHeight="1">
      <c r="C101" s="11"/>
      <c r="E101" s="537"/>
      <c r="F101" s="537"/>
      <c r="G101" s="537"/>
      <c r="H101" s="537"/>
      <c r="I101" s="537"/>
      <c r="J101" s="537"/>
    </row>
    <row r="102" spans="3:11" ht="30" customHeight="1"/>
    <row r="103" spans="3:11" ht="30" customHeight="1"/>
    <row r="104" spans="3:11" ht="30" customHeight="1"/>
    <row r="105" spans="3:11" ht="30" customHeight="1"/>
    <row r="106" spans="3:11" ht="30" customHeight="1"/>
    <row r="107" spans="3:11" ht="30" customHeight="1"/>
    <row r="108" spans="3:11" ht="30" customHeight="1"/>
    <row r="109" spans="3:11" ht="30" customHeight="1"/>
    <row r="110" spans="3:11"/>
    <row r="111" spans="3:11"/>
    <row r="112" spans="3:11"/>
    <row r="113"/>
    <row r="114"/>
    <row r="115"/>
    <row r="116"/>
    <row r="117"/>
    <row r="118"/>
    <row r="119"/>
    <row r="120"/>
    <row r="121" ht="15" customHeight="1"/>
  </sheetData>
  <sheetProtection selectLockedCells="1"/>
  <mergeCells count="128">
    <mergeCell ref="H13:I13"/>
    <mergeCell ref="E100:J100"/>
    <mergeCell ref="F70:G70"/>
    <mergeCell ref="I70:J70"/>
    <mergeCell ref="F71:G71"/>
    <mergeCell ref="E49:F49"/>
    <mergeCell ref="H49:I49"/>
    <mergeCell ref="E50:F50"/>
    <mergeCell ref="H50:I50"/>
    <mergeCell ref="F83:G83"/>
    <mergeCell ref="I83:J83"/>
    <mergeCell ref="F68:G68"/>
    <mergeCell ref="I68:J68"/>
    <mergeCell ref="E69:J69"/>
    <mergeCell ref="E54:G54"/>
    <mergeCell ref="H54:J54"/>
    <mergeCell ref="I92:J92"/>
    <mergeCell ref="F93:G93"/>
    <mergeCell ref="I93:J93"/>
    <mergeCell ref="I81:J81"/>
    <mergeCell ref="F74:G74"/>
    <mergeCell ref="I74:J74"/>
    <mergeCell ref="F75:G75"/>
    <mergeCell ref="E43:F43"/>
    <mergeCell ref="B14:B15"/>
    <mergeCell ref="B16:B17"/>
    <mergeCell ref="B18:B19"/>
    <mergeCell ref="B20:B21"/>
    <mergeCell ref="F99:G99"/>
    <mergeCell ref="I99:J99"/>
    <mergeCell ref="I75:J75"/>
    <mergeCell ref="F77:G77"/>
    <mergeCell ref="I77:J77"/>
    <mergeCell ref="F78:G78"/>
    <mergeCell ref="I78:J78"/>
    <mergeCell ref="I71:J71"/>
    <mergeCell ref="F80:G80"/>
    <mergeCell ref="I80:J80"/>
    <mergeCell ref="F81:G81"/>
    <mergeCell ref="F31:J31"/>
    <mergeCell ref="F32:J32"/>
    <mergeCell ref="F33:H33"/>
    <mergeCell ref="E44:F44"/>
    <mergeCell ref="H44:I44"/>
    <mergeCell ref="E45:F45"/>
    <mergeCell ref="H45:I45"/>
    <mergeCell ref="E40:J40"/>
    <mergeCell ref="E41:F41"/>
    <mergeCell ref="H43:I43"/>
    <mergeCell ref="H37:I37"/>
    <mergeCell ref="E37:F37"/>
    <mergeCell ref="E38:F38"/>
    <mergeCell ref="H38:I38"/>
    <mergeCell ref="E101:J101"/>
    <mergeCell ref="F95:G95"/>
    <mergeCell ref="I95:J95"/>
    <mergeCell ref="F96:G96"/>
    <mergeCell ref="I96:J96"/>
    <mergeCell ref="F98:G98"/>
    <mergeCell ref="I98:J98"/>
    <mergeCell ref="F84:G84"/>
    <mergeCell ref="I84:J84"/>
    <mergeCell ref="F86:G86"/>
    <mergeCell ref="I86:J86"/>
    <mergeCell ref="F87:G87"/>
    <mergeCell ref="I87:J87"/>
    <mergeCell ref="F89:G89"/>
    <mergeCell ref="I89:J89"/>
    <mergeCell ref="F90:G90"/>
    <mergeCell ref="I90:J90"/>
    <mergeCell ref="F92:G92"/>
    <mergeCell ref="F29:G29"/>
    <mergeCell ref="I29:J29"/>
    <mergeCell ref="C20:C21"/>
    <mergeCell ref="E20:F20"/>
    <mergeCell ref="E21:F21"/>
    <mergeCell ref="H25:J25"/>
    <mergeCell ref="H41:I41"/>
    <mergeCell ref="E42:F42"/>
    <mergeCell ref="H42:I42"/>
    <mergeCell ref="E5:F5"/>
    <mergeCell ref="E12:F12"/>
    <mergeCell ref="C18:C19"/>
    <mergeCell ref="E18:F18"/>
    <mergeCell ref="E19:F19"/>
    <mergeCell ref="C14:C15"/>
    <mergeCell ref="E14:F14"/>
    <mergeCell ref="H14:I14"/>
    <mergeCell ref="E15:F15"/>
    <mergeCell ref="E6:F6"/>
    <mergeCell ref="G6:J6"/>
    <mergeCell ref="E7:F7"/>
    <mergeCell ref="G7:J7"/>
    <mergeCell ref="E8:F8"/>
    <mergeCell ref="G8:J8"/>
    <mergeCell ref="C16:C17"/>
    <mergeCell ref="E16:F16"/>
    <mergeCell ref="E17:F17"/>
    <mergeCell ref="E13:F13"/>
    <mergeCell ref="E9:F9"/>
    <mergeCell ref="G9:J9"/>
    <mergeCell ref="E10:F10"/>
    <mergeCell ref="G10:J10"/>
    <mergeCell ref="E11:F11"/>
    <mergeCell ref="G11:J11"/>
    <mergeCell ref="E30:F30"/>
    <mergeCell ref="E34:F34"/>
    <mergeCell ref="E36:F36"/>
    <mergeCell ref="E55:G55"/>
    <mergeCell ref="E67:G67"/>
    <mergeCell ref="E39:F39"/>
    <mergeCell ref="E46:F46"/>
    <mergeCell ref="H46:I46"/>
    <mergeCell ref="E51:F51"/>
    <mergeCell ref="H51:I51"/>
    <mergeCell ref="E52:F52"/>
    <mergeCell ref="H52:I52"/>
    <mergeCell ref="E53:F53"/>
    <mergeCell ref="H53:I53"/>
    <mergeCell ref="E47:J47"/>
    <mergeCell ref="E48:F48"/>
    <mergeCell ref="H48:I48"/>
    <mergeCell ref="F27:G27"/>
    <mergeCell ref="I27:J27"/>
    <mergeCell ref="E22:F22"/>
    <mergeCell ref="E26:F26"/>
    <mergeCell ref="F28:G28"/>
    <mergeCell ref="I28:J28"/>
  </mergeCells>
  <conditionalFormatting sqref="F29:G29">
    <cfRule type="expression" dxfId="269" priority="30">
      <formula>LEN(F29)=11</formula>
    </cfRule>
    <cfRule type="expression" dxfId="268" priority="31">
      <formula>LEN(F29)=10</formula>
    </cfRule>
  </conditionalFormatting>
  <conditionalFormatting sqref="I29:J29">
    <cfRule type="expression" dxfId="267" priority="28">
      <formula>LEN(I29)=11</formula>
    </cfRule>
    <cfRule type="expression" dxfId="266" priority="29">
      <formula>LEN(I29)=10</formula>
    </cfRule>
  </conditionalFormatting>
  <conditionalFormatting sqref="I57:I66">
    <cfRule type="expression" dxfId="265" priority="20">
      <formula>G57="Sem Desconto"</formula>
    </cfRule>
    <cfRule type="expression" dxfId="264" priority="23">
      <formula>G57="Percentual"</formula>
    </cfRule>
  </conditionalFormatting>
  <conditionalFormatting sqref="H57:H66">
    <cfRule type="expression" dxfId="263" priority="21">
      <formula>G57="Sem Desconto"</formula>
    </cfRule>
    <cfRule type="expression" dxfId="262" priority="22">
      <formula>G57="Valor Fixo"</formula>
    </cfRule>
  </conditionalFormatting>
  <dataValidations count="7">
    <dataValidation type="list" allowBlank="1" showInputMessage="1" showErrorMessage="1" sqref="F33:H33">
      <formula1>$M$33:$M$44</formula1>
    </dataValidation>
    <dataValidation type="list" allowBlank="1" showInputMessage="1" showErrorMessage="1" sqref="J33">
      <formula1>$Q$33:$Q$40</formula1>
    </dataValidation>
    <dataValidation type="list" allowBlank="1" showInputMessage="1" showErrorMessage="1" sqref="G39">
      <formula1>"1,2"</formula1>
    </dataValidation>
    <dataValidation type="list" allowBlank="1" showInputMessage="1" showErrorMessage="1" sqref="G57:G66">
      <formula1>"Valor Fixo,Percentual,Sem Desconto"</formula1>
    </dataValidation>
    <dataValidation type="list" allowBlank="1" showInputMessage="1" showErrorMessage="1" sqref="J39">
      <formula1>"Parcela Única,2 Parcelas"</formula1>
    </dataValidation>
    <dataValidation type="list" allowBlank="1" showInputMessage="1" showErrorMessage="1" sqref="I39">
      <formula1>"Janeiro,Fevereiro,Março,Abril,Maio,Junho,Julho,Agosto,Setmbro,Outubro,Novembro"</formula1>
    </dataValidation>
    <dataValidation type="list" allowBlank="1" showInputMessage="1" showErrorMessage="1" sqref="G11:J11">
      <formula1>$L$11:$AY$11</formula1>
    </dataValidation>
  </dataValidations>
  <hyperlinks>
    <hyperlink ref="C16:C17" location="Func11!G6" display="Func11!G6"/>
    <hyperlink ref="C6:C13" location="Func!G6" display="Func!G6"/>
    <hyperlink ref="C14:C15" location="Func10!G6" display="Func10!G6"/>
    <hyperlink ref="C20:C21" location="Func13!G6" display="Func13!G6"/>
    <hyperlink ref="C18:C19" location="Func12!G6" display="Func12!G6"/>
    <hyperlink ref="C31:C38" location="Func22!G6" display="Func22!G6"/>
    <hyperlink ref="C38" location="Func30!G6" display="Func30!G6"/>
    <hyperlink ref="C22:C37" location="Func22!G6" display="Func22!G6"/>
    <hyperlink ref="C5:C12" location="Func!G6" display="Func!G6"/>
    <hyperlink ref="C6" location="Func2!G6" display="Func2!G6"/>
    <hyperlink ref="C7" location="Func3!G6" display="Func3!G6"/>
    <hyperlink ref="C8" location="Func4!G6" display="Func4!G6"/>
    <hyperlink ref="C9" location="Func5!G6" display="Func5!G6"/>
    <hyperlink ref="C10" location="Func6!G6" display="Func6!G6"/>
    <hyperlink ref="C11" location="Func7!G6" display="Func7!G6"/>
    <hyperlink ref="C12" location="Func8!G6" display="Func8!G6"/>
    <hyperlink ref="C13" location="Func9!G6" display="Func9!G6"/>
    <hyperlink ref="C22" location="Func14!G6" display="Func14!G6"/>
    <hyperlink ref="C23" location="Func15!G6" display="Func15!G6"/>
    <hyperlink ref="C24" location="Func16!G6" display="Func16!G6"/>
    <hyperlink ref="C25" location="Func17!G6" display="Func17!G6"/>
    <hyperlink ref="C26" location="Func18!G6" display="Func18!G6"/>
    <hyperlink ref="C27" location="Func19!G6" display="Func19!G6"/>
    <hyperlink ref="C28" location="Func20!G6" display="Func20!G6"/>
    <hyperlink ref="C29" location="Func21!G6" display="Func21!G6"/>
    <hyperlink ref="C31" location="Func23!G6" display="Func23!G6"/>
    <hyperlink ref="C32" location="Func24!G6" display="Func24!G6"/>
    <hyperlink ref="C37" location="Func29!G6" display="Func29!G6"/>
    <hyperlink ref="C36" location="Func28!G6" display="Func28!G6"/>
    <hyperlink ref="C35" location="Func27!G6" display="Func27!G6"/>
    <hyperlink ref="C34" location="Func26!G6" display="Func26!G6"/>
    <hyperlink ref="C33" location="Func25!G6" display="Func25!G6"/>
  </hyperlinks>
  <pageMargins left="0.511811024" right="0.511811024" top="0.78740157499999996" bottom="0.78740157499999996" header="0.31496062000000002" footer="0.31496062000000002"/>
  <pageSetup paperSize="9" orientation="portrait" r:id="rId1"/>
  <drawing r:id="rId2"/>
  <legacyDrawing r:id="rId3"/>
  <extLst xmlns:x14="http://schemas.microsoft.com/office/spreadsheetml/2009/9/main">
    <ext uri="{78C0D931-6437-407d-A8EE-F0AAD7539E65}">
      <x14:conditionalFormattings>
        <x14:conditionalFormatting xmlns:xm="http://schemas.microsoft.com/office/excel/2006/main">
          <x14:cfRule type="expression" priority="9" id="{5842CFE7-796A-4F37-8EFC-30E8611F650A}">
            <xm:f>'DB Func'!B16=0</xm:f>
            <x14:dxf>
              <font>
                <color theme="0"/>
              </font>
            </x14:dxf>
          </x14:cfRule>
          <xm:sqref>C22:C38</xm:sqref>
        </x14:conditionalFormatting>
        <x14:conditionalFormatting xmlns:xm="http://schemas.microsoft.com/office/excel/2006/main">
          <x14:cfRule type="expression" priority="8" id="{E9DCCFF9-BDAE-4710-A741-C6852F70C57B}">
            <xm:f>'DB Func'!B15=0</xm:f>
            <x14:dxf>
              <font>
                <color theme="0"/>
              </font>
            </x14:dxf>
          </x14:cfRule>
          <xm:sqref>C20:C21</xm:sqref>
        </x14:conditionalFormatting>
        <x14:conditionalFormatting xmlns:xm="http://schemas.microsoft.com/office/excel/2006/main">
          <x14:cfRule type="expression" priority="7" id="{67E8A59A-554A-447E-8A51-88C88C9A7461}">
            <xm:f>'DB Func'!B14=0</xm:f>
            <x14:dxf>
              <font>
                <color theme="0"/>
              </font>
            </x14:dxf>
          </x14:cfRule>
          <xm:sqref>C18:C19</xm:sqref>
        </x14:conditionalFormatting>
        <x14:conditionalFormatting xmlns:xm="http://schemas.microsoft.com/office/excel/2006/main">
          <x14:cfRule type="expression" priority="6" id="{E33417DD-FE36-4FE7-BDDD-E31A1E5AEA59}">
            <xm:f>'DB Func'!B13=0</xm:f>
            <x14:dxf>
              <font>
                <color theme="0"/>
              </font>
            </x14:dxf>
          </x14:cfRule>
          <xm:sqref>C16:C17</xm:sqref>
        </x14:conditionalFormatting>
        <x14:conditionalFormatting xmlns:xm="http://schemas.microsoft.com/office/excel/2006/main">
          <x14:cfRule type="expression" priority="5" id="{033286E3-B291-46EB-897A-FAF39FF970A0}">
            <xm:f>'DB Func'!B3=0</xm:f>
            <x14:dxf>
              <font>
                <color theme="0"/>
              </font>
            </x14:dxf>
          </x14:cfRule>
          <xm:sqref>C5:C14</xm:sqref>
        </x14:conditionalFormatting>
      </x14:conditionalFormattings>
    </ext>
  </extLst>
</worksheet>
</file>

<file path=xl/worksheets/sheet15.xml><?xml version="1.0" encoding="utf-8"?>
<worksheet xmlns="http://schemas.openxmlformats.org/spreadsheetml/2006/main" xmlns:r="http://schemas.openxmlformats.org/officeDocument/2006/relationships">
  <sheetPr codeName="Plan14"/>
  <dimension ref="A1:AY121"/>
  <sheetViews>
    <sheetView showGridLines="0" zoomScale="90" zoomScaleNormal="90" workbookViewId="0">
      <selection activeCell="C9" sqref="C9"/>
    </sheetView>
  </sheetViews>
  <sheetFormatPr defaultRowHeight="15" customHeight="1" zeroHeight="1"/>
  <cols>
    <col min="1" max="1" width="27.7109375" style="1" customWidth="1"/>
    <col min="2" max="2" width="3.85546875" customWidth="1"/>
    <col min="3" max="3" width="38" customWidth="1"/>
    <col min="5" max="5" width="25.28515625" customWidth="1"/>
    <col min="6" max="7" width="20.7109375" customWidth="1"/>
    <col min="8" max="8" width="22" customWidth="1"/>
    <col min="9" max="10" width="20.7109375" customWidth="1"/>
  </cols>
  <sheetData>
    <row r="1" spans="1:51" s="98" customFormat="1" ht="33.950000000000003" customHeight="1">
      <c r="A1" s="187"/>
      <c r="C1" s="102" t="s">
        <v>17</v>
      </c>
    </row>
    <row r="2" spans="1:51" s="98" customFormat="1" ht="21.6" customHeight="1">
      <c r="A2" s="187"/>
    </row>
    <row r="3" spans="1:51" s="98" customFormat="1" ht="21.6" customHeight="1">
      <c r="A3" s="187"/>
    </row>
    <row r="4" spans="1:51" ht="30" customHeight="1">
      <c r="C4" s="30" t="s">
        <v>685</v>
      </c>
    </row>
    <row r="5" spans="1:51" ht="30" customHeight="1">
      <c r="B5" s="2">
        <v>1</v>
      </c>
      <c r="C5" s="71" t="str">
        <f ca="1">B5&amp;". "&amp;'DB Func'!B3</f>
        <v>1. Funcionário 1</v>
      </c>
      <c r="E5" s="511" t="s">
        <v>678</v>
      </c>
      <c r="F5" s="512"/>
      <c r="G5" s="86"/>
      <c r="H5" s="86"/>
      <c r="I5" s="86"/>
      <c r="J5" s="87"/>
    </row>
    <row r="6" spans="1:51" ht="30" customHeight="1">
      <c r="B6" s="2">
        <v>2</v>
      </c>
      <c r="C6" s="71" t="str">
        <f ca="1">B6&amp;". "&amp;'DB Func'!B4</f>
        <v>2. Funcionário 2</v>
      </c>
      <c r="E6" s="523" t="s">
        <v>70</v>
      </c>
      <c r="F6" s="524"/>
      <c r="G6" s="525" t="s">
        <v>596</v>
      </c>
      <c r="H6" s="525"/>
      <c r="I6" s="525"/>
      <c r="J6" s="525"/>
    </row>
    <row r="7" spans="1:51" ht="30" customHeight="1">
      <c r="B7" s="2">
        <v>3</v>
      </c>
      <c r="C7" s="71" t="str">
        <f ca="1">B7&amp;". "&amp;'DB Func'!B5</f>
        <v>3. Funcionário 3</v>
      </c>
      <c r="E7" s="513" t="s">
        <v>71</v>
      </c>
      <c r="F7" s="514"/>
      <c r="G7" s="526"/>
      <c r="H7" s="527"/>
      <c r="I7" s="527"/>
      <c r="J7" s="528"/>
    </row>
    <row r="8" spans="1:51" ht="30" customHeight="1">
      <c r="B8" s="2">
        <v>4</v>
      </c>
      <c r="C8" s="71" t="str">
        <f ca="1">B8&amp;". "&amp;'DB Func'!B6</f>
        <v>4. Funcionário 4</v>
      </c>
      <c r="E8" s="513" t="s">
        <v>72</v>
      </c>
      <c r="F8" s="514"/>
      <c r="G8" s="529"/>
      <c r="H8" s="529"/>
      <c r="I8" s="529"/>
      <c r="J8" s="529"/>
    </row>
    <row r="9" spans="1:51" ht="30" customHeight="1">
      <c r="B9" s="2">
        <v>5</v>
      </c>
      <c r="C9" s="71" t="str">
        <f ca="1">B9&amp;". "&amp;'DB Func'!B7</f>
        <v>5. Funcionário 5</v>
      </c>
      <c r="E9" s="513" t="s">
        <v>73</v>
      </c>
      <c r="F9" s="514"/>
      <c r="G9" s="530"/>
      <c r="H9" s="530"/>
      <c r="I9" s="530"/>
      <c r="J9" s="530"/>
    </row>
    <row r="10" spans="1:51" ht="30" customHeight="1">
      <c r="B10" s="2">
        <v>6</v>
      </c>
      <c r="C10" s="71" t="str">
        <f ca="1">B10&amp;". "&amp;'DB Func'!B8</f>
        <v>6. Funcionário 6</v>
      </c>
      <c r="E10" s="513" t="s">
        <v>74</v>
      </c>
      <c r="F10" s="514"/>
      <c r="G10" s="530"/>
      <c r="H10" s="530"/>
      <c r="I10" s="530"/>
      <c r="J10" s="530"/>
    </row>
    <row r="11" spans="1:51" ht="30" customHeight="1">
      <c r="B11" s="2">
        <v>7</v>
      </c>
      <c r="C11" s="71" t="str">
        <f ca="1">B11&amp;". "&amp;'DB Func'!B9</f>
        <v>7. Funcionário 7</v>
      </c>
      <c r="E11" s="531" t="s">
        <v>75</v>
      </c>
      <c r="F11" s="532"/>
      <c r="G11" s="510"/>
      <c r="H11" s="510"/>
      <c r="I11" s="510"/>
      <c r="J11" s="510"/>
      <c r="K11" s="28"/>
      <c r="L11" s="2" t="str">
        <f>Cargos!AC8</f>
        <v/>
      </c>
      <c r="M11" s="2" t="str">
        <f>Cargos!AD8</f>
        <v/>
      </c>
      <c r="N11" s="2" t="str">
        <f>Cargos!AE8</f>
        <v/>
      </c>
      <c r="O11" s="2" t="str">
        <f>Cargos!AF8</f>
        <v/>
      </c>
      <c r="P11" s="2" t="str">
        <f>Cargos!AG8</f>
        <v/>
      </c>
      <c r="Q11" s="2" t="str">
        <f>Cargos!AH8</f>
        <v/>
      </c>
      <c r="R11" s="2" t="str">
        <f>Cargos!AI8</f>
        <v/>
      </c>
      <c r="S11" s="2" t="str">
        <f>Cargos!AJ8</f>
        <v/>
      </c>
      <c r="T11" s="2" t="str">
        <f>Cargos!AK8</f>
        <v/>
      </c>
      <c r="U11" s="2" t="str">
        <f>Cargos!AL8</f>
        <v/>
      </c>
      <c r="V11" s="2" t="str">
        <f>Cargos!AM8</f>
        <v/>
      </c>
      <c r="W11" s="2" t="str">
        <f>Cargos!AN8</f>
        <v/>
      </c>
      <c r="X11" s="2" t="str">
        <f>Cargos!AO8</f>
        <v/>
      </c>
      <c r="Y11" s="2" t="str">
        <f>Cargos!AP8</f>
        <v/>
      </c>
      <c r="Z11" s="2" t="str">
        <f>Cargos!AQ8</f>
        <v/>
      </c>
      <c r="AA11" s="2" t="str">
        <f>Cargos!AR8</f>
        <v/>
      </c>
      <c r="AB11" s="2" t="str">
        <f>Cargos!AS8</f>
        <v/>
      </c>
      <c r="AC11" s="2" t="str">
        <f>Cargos!AT8</f>
        <v/>
      </c>
      <c r="AD11" s="2" t="str">
        <f>Cargos!AU8</f>
        <v/>
      </c>
      <c r="AE11" s="2" t="str">
        <f>Cargos!AV8</f>
        <v/>
      </c>
      <c r="AF11" s="2" t="str">
        <f>Cargos!AW8</f>
        <v/>
      </c>
      <c r="AG11" s="2" t="str">
        <f>Cargos!AX8</f>
        <v/>
      </c>
      <c r="AH11" s="2" t="str">
        <f>Cargos!AY8</f>
        <v/>
      </c>
      <c r="AI11" s="2" t="str">
        <f>Cargos!AZ8</f>
        <v/>
      </c>
      <c r="AJ11" s="2" t="str">
        <f>Cargos!BA8</f>
        <v/>
      </c>
      <c r="AK11" s="2" t="str">
        <f>Cargos!BB8</f>
        <v/>
      </c>
      <c r="AL11" s="2" t="str">
        <f>Cargos!BC8</f>
        <v/>
      </c>
      <c r="AM11" s="2" t="str">
        <f>Cargos!BD8</f>
        <v/>
      </c>
      <c r="AN11" s="2" t="str">
        <f>Cargos!BE8</f>
        <v/>
      </c>
      <c r="AO11" s="2" t="str">
        <f>Cargos!BF8</f>
        <v/>
      </c>
      <c r="AP11" s="2" t="str">
        <f>Cargos!BG8</f>
        <v/>
      </c>
      <c r="AQ11" s="2" t="str">
        <f>Cargos!BH8</f>
        <v/>
      </c>
      <c r="AR11" s="2" t="str">
        <f>Cargos!BI8</f>
        <v/>
      </c>
      <c r="AS11" s="2" t="str">
        <f>Cargos!BJ8</f>
        <v/>
      </c>
      <c r="AT11" s="2" t="str">
        <f>Cargos!BK8</f>
        <v/>
      </c>
      <c r="AU11" s="2" t="str">
        <f>Cargos!BL8</f>
        <v/>
      </c>
      <c r="AV11" s="2" t="str">
        <f>Cargos!BM8</f>
        <v/>
      </c>
      <c r="AW11" s="2" t="str">
        <f>Cargos!BN8</f>
        <v/>
      </c>
      <c r="AX11" s="2" t="str">
        <f>Cargos!BO8</f>
        <v/>
      </c>
      <c r="AY11" s="2" t="str">
        <f>Cargos!BP8</f>
        <v/>
      </c>
    </row>
    <row r="12" spans="1:51" ht="30" customHeight="1">
      <c r="B12" s="2">
        <v>8</v>
      </c>
      <c r="C12" s="71" t="str">
        <f ca="1">B12&amp;". "&amp;'DB Func'!B10</f>
        <v>8. Funcionário 8</v>
      </c>
      <c r="E12" s="511" t="s">
        <v>76</v>
      </c>
      <c r="F12" s="512"/>
      <c r="G12" s="86"/>
      <c r="H12" s="86"/>
      <c r="I12" s="86"/>
      <c r="J12" s="87"/>
    </row>
    <row r="13" spans="1:51" ht="30" customHeight="1">
      <c r="B13" s="2">
        <v>9</v>
      </c>
      <c r="C13" s="71" t="str">
        <f ca="1">B13&amp;". "&amp;'DB Func'!B11</f>
        <v>9. Funcionário 9</v>
      </c>
      <c r="E13" s="523" t="s">
        <v>515</v>
      </c>
      <c r="F13" s="524"/>
      <c r="G13" s="464">
        <v>8.3333333333333339</v>
      </c>
      <c r="H13" s="523" t="s">
        <v>809</v>
      </c>
      <c r="I13" s="524"/>
      <c r="J13" s="465">
        <f>SUM(K15:K21)</f>
        <v>0</v>
      </c>
    </row>
    <row r="14" spans="1:51" ht="15" customHeight="1">
      <c r="B14" s="540">
        <v>10</v>
      </c>
      <c r="C14" s="521" t="str">
        <f ca="1">B14&amp;". "&amp;'DB Func'!B12</f>
        <v>10. Funcionário 10</v>
      </c>
      <c r="E14" s="522"/>
      <c r="F14" s="522"/>
      <c r="G14" s="69" t="s">
        <v>77</v>
      </c>
      <c r="H14" s="522" t="s">
        <v>78</v>
      </c>
      <c r="I14" s="522"/>
      <c r="J14" s="466" t="s">
        <v>79</v>
      </c>
      <c r="K14" s="401"/>
      <c r="L14" s="401"/>
      <c r="M14" s="401"/>
      <c r="N14" s="401"/>
      <c r="O14" s="401"/>
      <c r="P14" s="401"/>
    </row>
    <row r="15" spans="1:51" ht="15" customHeight="1">
      <c r="B15" s="540"/>
      <c r="C15" s="521"/>
      <c r="E15" s="522" t="s">
        <v>63</v>
      </c>
      <c r="F15" s="522"/>
      <c r="G15" s="64"/>
      <c r="H15" s="65"/>
      <c r="I15" s="65"/>
      <c r="J15" s="467"/>
      <c r="K15" s="470">
        <f>(IF(G15&gt;J15,J15+1,J15)-G15)-(IF(H15&gt;I15,I15+1,I15)-H15)</f>
        <v>0</v>
      </c>
      <c r="L15" s="473">
        <f>IF(K15=0,0,IF(OR(N15&gt;$P$15,N15&lt;$O$15),1,0))</f>
        <v>0</v>
      </c>
      <c r="M15" s="471">
        <f>IF(K15=0,0,IF(OR(G15&gt;=$P$15,G15&lt;$O$15),1,0))</f>
        <v>0</v>
      </c>
      <c r="N15" s="474">
        <f>G15+K15</f>
        <v>0</v>
      </c>
      <c r="O15" s="475">
        <v>0.20833333333333334</v>
      </c>
      <c r="P15" s="476">
        <v>0.91666666666666663</v>
      </c>
    </row>
    <row r="16" spans="1:51" ht="15" customHeight="1">
      <c r="B16" s="540">
        <v>11</v>
      </c>
      <c r="C16" s="544" t="str">
        <f ca="1">B16&amp;". "&amp;'DB Func'!B13</f>
        <v>11. Funcionário 11</v>
      </c>
      <c r="E16" s="522" t="s">
        <v>64</v>
      </c>
      <c r="F16" s="522"/>
      <c r="G16" s="64"/>
      <c r="H16" s="65"/>
      <c r="I16" s="65"/>
      <c r="J16" s="467"/>
      <c r="K16" s="470">
        <f t="shared" ref="K16:K21" si="0">(IF(G16&gt;J16,J16+1,J16)-G16)-(IF(H16&gt;I16,I16+1,I16)-H16)</f>
        <v>0</v>
      </c>
      <c r="L16" s="473">
        <f t="shared" ref="L16:L21" si="1">IF(K16=0,0,IF(OR(N16&gt;$P$15,N16&lt;$O$15),1,0))</f>
        <v>0</v>
      </c>
      <c r="M16" s="471">
        <f t="shared" ref="M16:M21" si="2">IF(K16=0,0,IF(OR(G16&gt;=$P$15,G16&lt;$O$15),1,0))</f>
        <v>0</v>
      </c>
      <c r="N16" s="474">
        <f t="shared" ref="N16:N21" si="3">G16+K16</f>
        <v>0</v>
      </c>
      <c r="O16" s="477"/>
      <c r="P16" s="477"/>
    </row>
    <row r="17" spans="2:18" ht="15" customHeight="1">
      <c r="B17" s="540"/>
      <c r="C17" s="545"/>
      <c r="E17" s="522" t="s">
        <v>65</v>
      </c>
      <c r="F17" s="522"/>
      <c r="G17" s="64"/>
      <c r="H17" s="65"/>
      <c r="I17" s="65"/>
      <c r="J17" s="467"/>
      <c r="K17" s="470">
        <f t="shared" si="0"/>
        <v>0</v>
      </c>
      <c r="L17" s="473">
        <f t="shared" si="1"/>
        <v>0</v>
      </c>
      <c r="M17" s="471">
        <f t="shared" si="2"/>
        <v>0</v>
      </c>
      <c r="N17" s="474">
        <f>G17+K17</f>
        <v>0</v>
      </c>
      <c r="O17" s="477"/>
      <c r="P17" s="471"/>
    </row>
    <row r="18" spans="2:18" ht="15" customHeight="1">
      <c r="B18" s="540">
        <v>12</v>
      </c>
      <c r="C18" s="521" t="str">
        <f ca="1">B18&amp;". "&amp;'DB Func'!B14</f>
        <v>12. Funcionário 12</v>
      </c>
      <c r="E18" s="522" t="s">
        <v>66</v>
      </c>
      <c r="F18" s="522"/>
      <c r="G18" s="64"/>
      <c r="H18" s="65"/>
      <c r="I18" s="65"/>
      <c r="J18" s="467"/>
      <c r="K18" s="470">
        <f t="shared" si="0"/>
        <v>0</v>
      </c>
      <c r="L18" s="473">
        <f t="shared" si="1"/>
        <v>0</v>
      </c>
      <c r="M18" s="471">
        <f t="shared" si="2"/>
        <v>0</v>
      </c>
      <c r="N18" s="474">
        <f t="shared" si="3"/>
        <v>0</v>
      </c>
      <c r="O18" s="471"/>
      <c r="P18" s="471"/>
    </row>
    <row r="19" spans="2:18" ht="15" customHeight="1">
      <c r="B19" s="540"/>
      <c r="C19" s="521"/>
      <c r="E19" s="522" t="s">
        <v>67</v>
      </c>
      <c r="F19" s="522"/>
      <c r="G19" s="64"/>
      <c r="H19" s="65"/>
      <c r="I19" s="65"/>
      <c r="J19" s="467"/>
      <c r="K19" s="470">
        <f t="shared" si="0"/>
        <v>0</v>
      </c>
      <c r="L19" s="473">
        <f t="shared" si="1"/>
        <v>0</v>
      </c>
      <c r="M19" s="471">
        <f t="shared" si="2"/>
        <v>0</v>
      </c>
      <c r="N19" s="474">
        <f t="shared" si="3"/>
        <v>0</v>
      </c>
      <c r="O19" s="471"/>
      <c r="P19" s="471"/>
    </row>
    <row r="20" spans="2:18" ht="15" customHeight="1">
      <c r="B20" s="540">
        <v>13</v>
      </c>
      <c r="C20" s="521" t="str">
        <f ca="1">B20&amp;". "&amp;'DB Func'!B15</f>
        <v>13. Funcionário 13</v>
      </c>
      <c r="E20" s="534" t="s">
        <v>68</v>
      </c>
      <c r="F20" s="534"/>
      <c r="G20" s="64"/>
      <c r="H20" s="64"/>
      <c r="I20" s="64"/>
      <c r="J20" s="468"/>
      <c r="K20" s="470">
        <f t="shared" si="0"/>
        <v>0</v>
      </c>
      <c r="L20" s="473">
        <f t="shared" si="1"/>
        <v>0</v>
      </c>
      <c r="M20" s="471">
        <f t="shared" si="2"/>
        <v>0</v>
      </c>
      <c r="N20" s="474">
        <f t="shared" si="3"/>
        <v>0</v>
      </c>
      <c r="O20" s="471"/>
      <c r="P20" s="471"/>
    </row>
    <row r="21" spans="2:18" ht="15" customHeight="1">
      <c r="B21" s="540"/>
      <c r="C21" s="521"/>
      <c r="E21" s="535" t="s">
        <v>69</v>
      </c>
      <c r="F21" s="535"/>
      <c r="G21" s="88"/>
      <c r="H21" s="88"/>
      <c r="I21" s="88"/>
      <c r="J21" s="469"/>
      <c r="K21" s="470">
        <f t="shared" si="0"/>
        <v>0</v>
      </c>
      <c r="L21" s="473">
        <f t="shared" si="1"/>
        <v>0</v>
      </c>
      <c r="M21" s="471">
        <f t="shared" si="2"/>
        <v>0</v>
      </c>
      <c r="N21" s="474">
        <f t="shared" si="3"/>
        <v>0</v>
      </c>
      <c r="O21" s="471"/>
      <c r="P21" s="471"/>
    </row>
    <row r="22" spans="2:18" ht="30" customHeight="1">
      <c r="B22" s="2">
        <v>14</v>
      </c>
      <c r="C22" s="71" t="str">
        <f ca="1">B22&amp;". "&amp;'DB Func'!B16</f>
        <v>14. Funcionário 14</v>
      </c>
      <c r="E22" s="511" t="s">
        <v>80</v>
      </c>
      <c r="F22" s="512"/>
      <c r="G22" s="86"/>
      <c r="H22" s="86"/>
      <c r="I22" s="86"/>
      <c r="J22" s="86"/>
      <c r="K22" s="478"/>
      <c r="L22" s="471" t="str">
        <f>IF(OR(SUM(L15:L21)&gt;0,SUM(M15:M21)&gt;0),"OK","NÃO")</f>
        <v>NÃO</v>
      </c>
      <c r="M22" s="471"/>
      <c r="N22" s="472"/>
      <c r="O22" s="471"/>
      <c r="P22" s="471"/>
    </row>
    <row r="23" spans="2:18" ht="30" customHeight="1">
      <c r="B23" s="2">
        <v>15</v>
      </c>
      <c r="C23" s="71" t="str">
        <f ca="1">B23&amp;". "&amp;'DB Func'!B17</f>
        <v>15. Funcionário 15</v>
      </c>
      <c r="E23" s="105" t="s">
        <v>81</v>
      </c>
      <c r="F23" s="92"/>
      <c r="G23" s="105" t="s">
        <v>84</v>
      </c>
      <c r="H23" s="93"/>
      <c r="I23" s="105" t="s">
        <v>86</v>
      </c>
      <c r="J23" s="93"/>
    </row>
    <row r="24" spans="2:18" ht="30" customHeight="1">
      <c r="B24" s="2">
        <v>16</v>
      </c>
      <c r="C24" s="71" t="str">
        <f ca="1">B24&amp;". "&amp;'DB Func'!B18</f>
        <v>16. Funcionário 16</v>
      </c>
      <c r="E24" s="85" t="s">
        <v>82</v>
      </c>
      <c r="F24" s="61"/>
      <c r="G24" s="106" t="s">
        <v>85</v>
      </c>
      <c r="H24" s="63"/>
      <c r="I24" s="85" t="s">
        <v>87</v>
      </c>
      <c r="J24" s="63"/>
      <c r="L24" s="2"/>
      <c r="M24" s="2"/>
      <c r="N24" s="2"/>
      <c r="O24" s="2"/>
      <c r="P24" s="2"/>
      <c r="Q24" s="2"/>
      <c r="R24" s="2"/>
    </row>
    <row r="25" spans="2:18" ht="30" customHeight="1">
      <c r="B25" s="2">
        <v>17</v>
      </c>
      <c r="C25" s="71" t="str">
        <f ca="1">B25&amp;". "&amp;'DB Func'!B19</f>
        <v>17. Funcionário 17</v>
      </c>
      <c r="E25" s="107" t="s">
        <v>83</v>
      </c>
      <c r="F25" s="123"/>
      <c r="G25" s="107" t="s">
        <v>88</v>
      </c>
      <c r="H25" s="536"/>
      <c r="I25" s="536"/>
      <c r="J25" s="536"/>
      <c r="L25" s="2"/>
      <c r="M25" s="2"/>
      <c r="N25" s="2"/>
      <c r="O25" s="2"/>
      <c r="P25" s="2"/>
      <c r="Q25" s="2"/>
      <c r="R25" s="2"/>
    </row>
    <row r="26" spans="2:18" ht="30" customHeight="1">
      <c r="B26" s="2">
        <v>18</v>
      </c>
      <c r="C26" s="71" t="str">
        <f ca="1">B26&amp;". "&amp;'DB Func'!B20</f>
        <v>18. Funcionário 18</v>
      </c>
      <c r="E26" s="511" t="s">
        <v>679</v>
      </c>
      <c r="F26" s="512"/>
      <c r="G26" s="86"/>
      <c r="H26" s="86"/>
      <c r="I26" s="86"/>
      <c r="J26" s="87"/>
      <c r="L26" s="2"/>
      <c r="M26" s="2"/>
      <c r="N26" s="2"/>
      <c r="O26" s="2"/>
      <c r="P26" s="2"/>
      <c r="Q26" s="2"/>
      <c r="R26" s="2"/>
    </row>
    <row r="27" spans="2:18" ht="30" customHeight="1">
      <c r="B27" s="2">
        <v>19</v>
      </c>
      <c r="C27" s="71" t="str">
        <f ca="1">B27&amp;". "&amp;'DB Func'!B21</f>
        <v>19. Funcionário 19</v>
      </c>
      <c r="E27" s="105" t="s">
        <v>89</v>
      </c>
      <c r="F27" s="516"/>
      <c r="G27" s="516"/>
      <c r="H27" s="108" t="s">
        <v>90</v>
      </c>
      <c r="I27" s="517"/>
      <c r="J27" s="517"/>
      <c r="L27" s="2"/>
      <c r="M27" s="2"/>
      <c r="N27" s="2"/>
      <c r="O27" s="2"/>
      <c r="P27" s="2"/>
      <c r="Q27" s="2"/>
      <c r="R27" s="2"/>
    </row>
    <row r="28" spans="2:18" ht="30" customHeight="1">
      <c r="B28" s="2">
        <v>20</v>
      </c>
      <c r="C28" s="71" t="str">
        <f ca="1">B28&amp;". "&amp;'DB Func'!B22</f>
        <v>20. Funcionário 20</v>
      </c>
      <c r="E28" s="85" t="s">
        <v>168</v>
      </c>
      <c r="F28" s="518"/>
      <c r="G28" s="518"/>
      <c r="H28" s="85" t="s">
        <v>91</v>
      </c>
      <c r="I28" s="519"/>
      <c r="J28" s="520"/>
      <c r="L28" s="2"/>
      <c r="M28" s="2"/>
      <c r="N28" s="2"/>
      <c r="O28" s="2"/>
      <c r="P28" s="2"/>
      <c r="Q28" s="2"/>
      <c r="R28" s="2"/>
    </row>
    <row r="29" spans="2:18" ht="30" customHeight="1">
      <c r="B29" s="2">
        <v>21</v>
      </c>
      <c r="C29" s="71" t="str">
        <f ca="1">B29&amp;". "&amp;'DB Func'!B23</f>
        <v>21. Funcionário 21</v>
      </c>
      <c r="E29" s="107" t="s">
        <v>93</v>
      </c>
      <c r="F29" s="533"/>
      <c r="G29" s="533"/>
      <c r="H29" s="107" t="s">
        <v>92</v>
      </c>
      <c r="I29" s="533"/>
      <c r="J29" s="533"/>
      <c r="L29" s="2"/>
      <c r="M29" s="2"/>
      <c r="N29" s="2"/>
      <c r="O29" s="2"/>
      <c r="P29" s="2"/>
      <c r="Q29" s="2"/>
      <c r="R29" s="2"/>
    </row>
    <row r="30" spans="2:18" ht="30" customHeight="1">
      <c r="B30" s="2">
        <v>22</v>
      </c>
      <c r="C30" s="71" t="str">
        <f ca="1">B30&amp;". "&amp;'DB Func'!B24</f>
        <v>22. Funcionário 22</v>
      </c>
      <c r="E30" s="511" t="s">
        <v>680</v>
      </c>
      <c r="F30" s="512"/>
      <c r="G30" s="86"/>
      <c r="H30" s="86"/>
      <c r="I30" s="86"/>
      <c r="J30" s="87"/>
      <c r="L30" s="2"/>
      <c r="M30" s="2"/>
      <c r="N30" s="2"/>
      <c r="O30" s="2"/>
      <c r="P30" s="2"/>
      <c r="Q30" s="2"/>
      <c r="R30" s="2"/>
    </row>
    <row r="31" spans="2:18" ht="30" customHeight="1">
      <c r="B31" s="2">
        <v>23</v>
      </c>
      <c r="C31" s="71" t="str">
        <f ca="1">B31&amp;". "&amp;'DB Func'!B25</f>
        <v>23. Funcionário 23</v>
      </c>
      <c r="E31" s="105" t="s">
        <v>94</v>
      </c>
      <c r="F31" s="516"/>
      <c r="G31" s="516"/>
      <c r="H31" s="516"/>
      <c r="I31" s="516"/>
      <c r="J31" s="516"/>
      <c r="L31" s="2"/>
      <c r="M31" s="2"/>
      <c r="N31" s="2"/>
      <c r="O31" s="2"/>
      <c r="P31" s="2"/>
      <c r="Q31" s="2"/>
      <c r="R31" s="2"/>
    </row>
    <row r="32" spans="2:18" ht="30" customHeight="1">
      <c r="B32" s="2">
        <v>24</v>
      </c>
      <c r="C32" s="71" t="str">
        <f ca="1">B32&amp;". "&amp;'DB Func'!B26</f>
        <v>24. Funcionário 24</v>
      </c>
      <c r="E32" s="85" t="s">
        <v>95</v>
      </c>
      <c r="F32" s="518"/>
      <c r="G32" s="518"/>
      <c r="H32" s="518"/>
      <c r="I32" s="518"/>
      <c r="J32" s="518"/>
      <c r="L32" s="2"/>
      <c r="M32" s="2"/>
      <c r="N32" s="2"/>
      <c r="O32" s="2"/>
      <c r="P32" s="2"/>
      <c r="Q32" s="2"/>
      <c r="R32" s="2"/>
    </row>
    <row r="33" spans="2:18" ht="30" customHeight="1">
      <c r="B33" s="2">
        <v>25</v>
      </c>
      <c r="C33" s="71" t="str">
        <f ca="1">B33&amp;". "&amp;'DB Func'!B27</f>
        <v>25. Funcionário 25</v>
      </c>
      <c r="E33" s="107" t="s">
        <v>96</v>
      </c>
      <c r="F33" s="533"/>
      <c r="G33" s="533"/>
      <c r="H33" s="533"/>
      <c r="I33" s="107" t="s">
        <v>681</v>
      </c>
      <c r="J33" s="128"/>
      <c r="L33" s="2"/>
      <c r="M33" s="2" t="s">
        <v>169</v>
      </c>
      <c r="N33" s="2"/>
      <c r="O33" s="2"/>
      <c r="P33" s="2"/>
      <c r="Q33" s="2" t="s">
        <v>181</v>
      </c>
      <c r="R33" s="2"/>
    </row>
    <row r="34" spans="2:18" ht="30" customHeight="1">
      <c r="B34" s="2">
        <v>26</v>
      </c>
      <c r="C34" s="71" t="str">
        <f ca="1">B34&amp;". "&amp;'DB Func'!B28</f>
        <v>26. Funcionário 26</v>
      </c>
      <c r="E34" s="511" t="s">
        <v>97</v>
      </c>
      <c r="F34" s="512"/>
      <c r="G34" s="86"/>
      <c r="H34" s="86"/>
      <c r="I34" s="86"/>
      <c r="J34" s="87"/>
      <c r="L34" s="2"/>
      <c r="M34" s="2" t="s">
        <v>170</v>
      </c>
      <c r="N34" s="2"/>
      <c r="O34" s="2"/>
      <c r="P34" s="2"/>
      <c r="Q34" s="2" t="s">
        <v>182</v>
      </c>
      <c r="R34" s="2"/>
    </row>
    <row r="35" spans="2:18" ht="30" customHeight="1">
      <c r="B35" s="2">
        <v>27</v>
      </c>
      <c r="C35" s="71" t="str">
        <f ca="1">B35&amp;". "&amp;'DB Func'!B29</f>
        <v>27. Funcionário 27</v>
      </c>
      <c r="E35" s="109" t="s">
        <v>98</v>
      </c>
      <c r="F35" s="126"/>
      <c r="G35" s="109" t="s">
        <v>99</v>
      </c>
      <c r="H35" s="127"/>
      <c r="I35" s="109" t="s">
        <v>100</v>
      </c>
      <c r="J35" s="127"/>
      <c r="L35" s="2"/>
      <c r="M35" s="2" t="s">
        <v>171</v>
      </c>
      <c r="N35" s="2"/>
      <c r="O35" s="2"/>
      <c r="P35" s="2"/>
      <c r="Q35" s="2" t="s">
        <v>183</v>
      </c>
      <c r="R35" s="2"/>
    </row>
    <row r="36" spans="2:18" ht="30" customHeight="1">
      <c r="B36" s="2">
        <v>28</v>
      </c>
      <c r="C36" s="71" t="str">
        <f ca="1">B36&amp;". "&amp;'DB Func'!B30</f>
        <v>28. Funcionário 28</v>
      </c>
      <c r="E36" s="511" t="s">
        <v>731</v>
      </c>
      <c r="F36" s="512"/>
      <c r="G36" s="86"/>
      <c r="H36" s="86"/>
      <c r="I36" s="86"/>
      <c r="J36" s="87"/>
      <c r="L36" s="2"/>
      <c r="M36" s="2" t="s">
        <v>172</v>
      </c>
      <c r="N36" s="2"/>
      <c r="O36" s="2"/>
      <c r="P36" s="2"/>
      <c r="Q36" s="2" t="s">
        <v>184</v>
      </c>
      <c r="R36" s="2"/>
    </row>
    <row r="37" spans="2:18" ht="30" customHeight="1">
      <c r="B37" s="2">
        <v>29</v>
      </c>
      <c r="C37" s="71" t="str">
        <f ca="1">B37&amp;". "&amp;'DB Func'!B31</f>
        <v>29. Funcionário 29</v>
      </c>
      <c r="E37" s="523" t="s">
        <v>101</v>
      </c>
      <c r="F37" s="524"/>
      <c r="G37" s="94"/>
      <c r="H37" s="523" t="s">
        <v>730</v>
      </c>
      <c r="I37" s="524"/>
      <c r="J37" s="95"/>
      <c r="L37" s="2"/>
      <c r="M37" s="2" t="s">
        <v>173</v>
      </c>
      <c r="N37" s="2"/>
      <c r="O37" s="2"/>
      <c r="P37" s="2"/>
      <c r="Q37" s="2" t="s">
        <v>185</v>
      </c>
      <c r="R37" s="2"/>
    </row>
    <row r="38" spans="2:18" ht="30" customHeight="1">
      <c r="B38" s="2">
        <v>30</v>
      </c>
      <c r="C38" s="71" t="str">
        <f ca="1">B38&amp;". "&amp;'DB Func'!B32</f>
        <v>30. Funcionário 30</v>
      </c>
      <c r="E38" s="513" t="s">
        <v>102</v>
      </c>
      <c r="F38" s="514"/>
      <c r="G38" s="76"/>
      <c r="H38" s="513" t="s">
        <v>104</v>
      </c>
      <c r="I38" s="514"/>
      <c r="J38" s="76"/>
      <c r="L38" s="2"/>
      <c r="M38" s="2" t="s">
        <v>174</v>
      </c>
      <c r="N38" s="2"/>
      <c r="O38" s="2"/>
      <c r="P38" s="2"/>
      <c r="Q38" s="2" t="s">
        <v>186</v>
      </c>
      <c r="R38" s="2"/>
    </row>
    <row r="39" spans="2:18" ht="30" customHeight="1">
      <c r="C39" s="11"/>
      <c r="E39" s="513" t="s">
        <v>103</v>
      </c>
      <c r="F39" s="514"/>
      <c r="G39" s="63"/>
      <c r="H39" s="106" t="s">
        <v>688</v>
      </c>
      <c r="I39" s="73"/>
      <c r="J39" s="72"/>
      <c r="L39" s="2"/>
      <c r="M39" s="2" t="s">
        <v>179</v>
      </c>
      <c r="N39" s="2"/>
      <c r="O39" s="2"/>
      <c r="P39" s="2"/>
      <c r="Q39" s="2" t="s">
        <v>187</v>
      </c>
      <c r="R39" s="2"/>
    </row>
    <row r="40" spans="2:18" ht="30" hidden="1" customHeight="1">
      <c r="C40" s="11"/>
      <c r="E40" s="541" t="s">
        <v>745</v>
      </c>
      <c r="F40" s="541"/>
      <c r="G40" s="541"/>
      <c r="H40" s="541"/>
      <c r="I40" s="541"/>
      <c r="J40" s="541"/>
      <c r="L40" s="2"/>
      <c r="M40" s="2" t="s">
        <v>180</v>
      </c>
      <c r="N40" s="2"/>
      <c r="O40" s="2"/>
      <c r="P40" s="2"/>
      <c r="Q40" s="2" t="s">
        <v>188</v>
      </c>
      <c r="R40" s="2"/>
    </row>
    <row r="41" spans="2:18" ht="30" hidden="1" customHeight="1">
      <c r="C41" s="11"/>
      <c r="E41" s="513" t="s">
        <v>106</v>
      </c>
      <c r="F41" s="514"/>
      <c r="G41" s="62"/>
      <c r="H41" s="513" t="s">
        <v>112</v>
      </c>
      <c r="I41" s="514"/>
      <c r="J41" s="62"/>
      <c r="L41" s="2"/>
      <c r="M41" s="2" t="s">
        <v>175</v>
      </c>
      <c r="N41" s="2"/>
      <c r="O41" s="2"/>
      <c r="P41" s="2"/>
      <c r="Q41" s="2"/>
      <c r="R41" s="2"/>
    </row>
    <row r="42" spans="2:18" ht="30" hidden="1" customHeight="1">
      <c r="C42" s="11"/>
      <c r="E42" s="513" t="s">
        <v>107</v>
      </c>
      <c r="F42" s="514"/>
      <c r="G42" s="62"/>
      <c r="H42" s="513" t="s">
        <v>113</v>
      </c>
      <c r="I42" s="514"/>
      <c r="J42" s="62"/>
      <c r="L42" s="2"/>
      <c r="M42" s="2" t="s">
        <v>176</v>
      </c>
      <c r="N42" s="2"/>
      <c r="O42" s="2"/>
      <c r="P42" s="2"/>
      <c r="Q42" s="2"/>
      <c r="R42" s="2"/>
    </row>
    <row r="43" spans="2:18" ht="30" hidden="1" customHeight="1">
      <c r="C43" s="11"/>
      <c r="E43" s="513" t="s">
        <v>108</v>
      </c>
      <c r="F43" s="514"/>
      <c r="G43" s="62"/>
      <c r="H43" s="513" t="s">
        <v>114</v>
      </c>
      <c r="I43" s="514"/>
      <c r="J43" s="62"/>
      <c r="L43" s="2"/>
      <c r="M43" s="2" t="s">
        <v>178</v>
      </c>
      <c r="N43" s="2"/>
      <c r="O43" s="2"/>
      <c r="P43" s="2"/>
      <c r="Q43" s="2"/>
      <c r="R43" s="2"/>
    </row>
    <row r="44" spans="2:18" ht="30" hidden="1" customHeight="1">
      <c r="C44" s="11"/>
      <c r="E44" s="513" t="s">
        <v>109</v>
      </c>
      <c r="F44" s="514"/>
      <c r="G44" s="62"/>
      <c r="H44" s="513" t="s">
        <v>115</v>
      </c>
      <c r="I44" s="514"/>
      <c r="J44" s="62"/>
      <c r="L44" s="2"/>
      <c r="M44" s="2" t="s">
        <v>177</v>
      </c>
      <c r="N44" s="2"/>
      <c r="O44" s="2"/>
      <c r="P44" s="2"/>
      <c r="Q44" s="2"/>
      <c r="R44" s="2"/>
    </row>
    <row r="45" spans="2:18" ht="30" hidden="1" customHeight="1">
      <c r="C45" s="11"/>
      <c r="E45" s="513" t="s">
        <v>110</v>
      </c>
      <c r="F45" s="514"/>
      <c r="G45" s="62"/>
      <c r="H45" s="513" t="s">
        <v>116</v>
      </c>
      <c r="I45" s="514"/>
      <c r="J45" s="62"/>
      <c r="L45" s="2"/>
      <c r="M45" s="2"/>
      <c r="N45" s="2"/>
      <c r="O45" s="2"/>
      <c r="P45" s="2"/>
      <c r="Q45" s="2"/>
      <c r="R45" s="2"/>
    </row>
    <row r="46" spans="2:18" ht="30" hidden="1" customHeight="1">
      <c r="C46" s="11"/>
      <c r="E46" s="513" t="s">
        <v>111</v>
      </c>
      <c r="F46" s="514"/>
      <c r="G46" s="62"/>
      <c r="H46" s="513" t="s">
        <v>117</v>
      </c>
      <c r="I46" s="514"/>
      <c r="J46" s="62"/>
      <c r="L46" s="2"/>
      <c r="M46" s="2"/>
      <c r="N46" s="2"/>
      <c r="O46" s="2"/>
      <c r="P46" s="2"/>
      <c r="Q46" s="2"/>
      <c r="R46" s="2"/>
    </row>
    <row r="47" spans="2:18" ht="30" customHeight="1">
      <c r="C47" s="11"/>
      <c r="E47" s="515" t="s">
        <v>118</v>
      </c>
      <c r="F47" s="515"/>
      <c r="G47" s="515"/>
      <c r="H47" s="515"/>
      <c r="I47" s="515"/>
      <c r="J47" s="515"/>
      <c r="L47" s="2"/>
      <c r="M47" s="2"/>
      <c r="N47" s="2"/>
      <c r="O47" s="2"/>
      <c r="P47" s="2"/>
      <c r="Q47" s="2"/>
      <c r="R47" s="2"/>
    </row>
    <row r="48" spans="2:18" ht="30" customHeight="1">
      <c r="C48" s="11"/>
      <c r="E48" s="513" t="s">
        <v>106</v>
      </c>
      <c r="F48" s="514"/>
      <c r="G48" s="62"/>
      <c r="H48" s="513" t="s">
        <v>112</v>
      </c>
      <c r="I48" s="514"/>
      <c r="J48" s="62"/>
      <c r="L48" s="2"/>
      <c r="M48" s="2"/>
      <c r="N48" s="2"/>
      <c r="O48" s="2"/>
      <c r="P48" s="2"/>
      <c r="Q48" s="2"/>
      <c r="R48" s="2"/>
    </row>
    <row r="49" spans="3:18" ht="30" customHeight="1">
      <c r="C49" s="11"/>
      <c r="E49" s="513" t="s">
        <v>107</v>
      </c>
      <c r="F49" s="514"/>
      <c r="G49" s="62"/>
      <c r="H49" s="513" t="s">
        <v>113</v>
      </c>
      <c r="I49" s="514"/>
      <c r="J49" s="62"/>
      <c r="L49" s="2"/>
      <c r="M49" s="2"/>
      <c r="N49" s="2"/>
      <c r="O49" s="2"/>
      <c r="P49" s="2"/>
      <c r="Q49" s="2"/>
      <c r="R49" s="2"/>
    </row>
    <row r="50" spans="3:18" ht="30" customHeight="1">
      <c r="C50" s="11"/>
      <c r="E50" s="513" t="s">
        <v>108</v>
      </c>
      <c r="F50" s="514"/>
      <c r="G50" s="62"/>
      <c r="H50" s="513" t="s">
        <v>114</v>
      </c>
      <c r="I50" s="514"/>
      <c r="J50" s="62"/>
      <c r="L50" s="2"/>
      <c r="M50" s="2"/>
      <c r="N50" s="2"/>
      <c r="O50" s="2"/>
      <c r="P50" s="2"/>
      <c r="Q50" s="2"/>
      <c r="R50" s="2"/>
    </row>
    <row r="51" spans="3:18" ht="30" customHeight="1">
      <c r="C51" s="11"/>
      <c r="E51" s="513" t="s">
        <v>109</v>
      </c>
      <c r="F51" s="514"/>
      <c r="G51" s="62"/>
      <c r="H51" s="513" t="s">
        <v>115</v>
      </c>
      <c r="I51" s="514"/>
      <c r="J51" s="62"/>
      <c r="L51" s="2"/>
      <c r="M51" s="2"/>
      <c r="N51" s="2"/>
      <c r="O51" s="2"/>
      <c r="P51" s="2"/>
      <c r="Q51" s="2"/>
      <c r="R51" s="2"/>
    </row>
    <row r="52" spans="3:18" ht="30" customHeight="1">
      <c r="C52" s="11"/>
      <c r="E52" s="513" t="s">
        <v>110</v>
      </c>
      <c r="F52" s="514"/>
      <c r="G52" s="62"/>
      <c r="H52" s="513" t="s">
        <v>116</v>
      </c>
      <c r="I52" s="514"/>
      <c r="J52" s="62"/>
      <c r="L52" s="2"/>
      <c r="M52" s="2"/>
      <c r="N52" s="2"/>
      <c r="O52" s="2"/>
      <c r="P52" s="2"/>
      <c r="Q52" s="2"/>
      <c r="R52" s="2"/>
    </row>
    <row r="53" spans="3:18" ht="30" customHeight="1">
      <c r="C53" s="11"/>
      <c r="E53" s="513" t="s">
        <v>111</v>
      </c>
      <c r="F53" s="514"/>
      <c r="G53" s="62"/>
      <c r="H53" s="513" t="s">
        <v>117</v>
      </c>
      <c r="I53" s="514"/>
      <c r="J53" s="62"/>
      <c r="L53" s="2"/>
      <c r="M53" s="2"/>
      <c r="N53" s="2"/>
      <c r="O53" s="2"/>
      <c r="P53" s="2"/>
      <c r="Q53" s="2"/>
      <c r="R53" s="2"/>
    </row>
    <row r="54" spans="3:18" ht="30" customHeight="1">
      <c r="C54" s="11"/>
      <c r="E54" s="542" t="s">
        <v>119</v>
      </c>
      <c r="F54" s="542"/>
      <c r="G54" s="542"/>
      <c r="H54" s="543">
        <f>SUM(G48:G53,J48:J53)+SUM(G48:G53,J48:J53)*G38+SUM(G48:G53,J48:J53)*J38</f>
        <v>0</v>
      </c>
      <c r="I54" s="543"/>
      <c r="J54" s="543"/>
      <c r="L54" s="2"/>
      <c r="M54" s="2"/>
      <c r="N54" s="2"/>
      <c r="O54" s="2"/>
      <c r="P54" s="2"/>
      <c r="Q54" s="2"/>
      <c r="R54" s="2"/>
    </row>
    <row r="55" spans="3:18" ht="30" hidden="1" customHeight="1">
      <c r="C55" s="11"/>
      <c r="E55" s="511" t="s">
        <v>524</v>
      </c>
      <c r="F55" s="512"/>
      <c r="G55" s="512"/>
      <c r="H55" s="86"/>
      <c r="I55" s="86"/>
      <c r="J55" s="87"/>
      <c r="L55" s="2"/>
      <c r="M55" s="2"/>
      <c r="N55" s="2"/>
      <c r="O55" s="2"/>
      <c r="P55" s="2"/>
      <c r="Q55" s="2"/>
      <c r="R55" s="2"/>
    </row>
    <row r="56" spans="3:18" ht="30" hidden="1" customHeight="1">
      <c r="C56" s="11"/>
      <c r="E56" s="96" t="s">
        <v>120</v>
      </c>
      <c r="F56" s="96" t="s">
        <v>533</v>
      </c>
      <c r="G56" s="96" t="s">
        <v>121</v>
      </c>
      <c r="H56" s="96" t="s">
        <v>519</v>
      </c>
      <c r="I56" s="96" t="s">
        <v>520</v>
      </c>
      <c r="J56" s="96" t="s">
        <v>521</v>
      </c>
      <c r="L56" s="2"/>
      <c r="M56" s="2"/>
      <c r="N56" s="2"/>
      <c r="O56" s="2"/>
      <c r="P56" s="2"/>
      <c r="Q56" s="2"/>
      <c r="R56" s="2"/>
    </row>
    <row r="57" spans="3:18" ht="30" hidden="1" customHeight="1">
      <c r="C57" s="11"/>
      <c r="E57" s="85" t="str">
        <f>Benef!C6</f>
        <v>-</v>
      </c>
      <c r="F57" s="66"/>
      <c r="G57" s="67"/>
      <c r="H57" s="68"/>
      <c r="I57" s="67"/>
      <c r="J57" s="104">
        <f>IF(G57="Percentual",H57*AVERAGE($G$48:$G$53,$J$48:$J$53),IF(G57="Valor Fixo",I57,0))</f>
        <v>0</v>
      </c>
      <c r="L57" s="2"/>
      <c r="M57" s="2"/>
      <c r="N57" s="2"/>
      <c r="O57" s="2"/>
      <c r="P57" s="2"/>
      <c r="Q57" s="2"/>
      <c r="R57" s="2"/>
    </row>
    <row r="58" spans="3:18" ht="30" hidden="1" customHeight="1">
      <c r="C58" s="11"/>
      <c r="E58" s="85" t="str">
        <f>Benef!C7</f>
        <v>-</v>
      </c>
      <c r="F58" s="66"/>
      <c r="G58" s="67"/>
      <c r="H58" s="68"/>
      <c r="I58" s="67"/>
      <c r="J58" s="104">
        <f t="shared" ref="J58:J66" si="4">IF(G58="Percentual",H58*AVERAGE($G$48:$G$53,$J$48:$J$53),IF(G58="Valor Fixo",I58,0))</f>
        <v>0</v>
      </c>
      <c r="L58" s="2"/>
      <c r="M58" s="2"/>
      <c r="N58" s="2"/>
      <c r="O58" s="2"/>
      <c r="P58" s="2"/>
      <c r="Q58" s="2"/>
      <c r="R58" s="2"/>
    </row>
    <row r="59" spans="3:18" ht="30" hidden="1" customHeight="1">
      <c r="C59" s="11"/>
      <c r="E59" s="85" t="str">
        <f>Benef!C8</f>
        <v>-</v>
      </c>
      <c r="F59" s="66"/>
      <c r="G59" s="67"/>
      <c r="H59" s="68"/>
      <c r="I59" s="67"/>
      <c r="J59" s="104">
        <f t="shared" si="4"/>
        <v>0</v>
      </c>
      <c r="L59" s="2"/>
      <c r="M59" s="2"/>
      <c r="N59" s="2"/>
      <c r="O59" s="2"/>
      <c r="P59" s="2"/>
      <c r="Q59" s="2"/>
      <c r="R59" s="2"/>
    </row>
    <row r="60" spans="3:18" ht="30" hidden="1" customHeight="1">
      <c r="C60" s="11"/>
      <c r="E60" s="85" t="str">
        <f>Benef!C9</f>
        <v>-</v>
      </c>
      <c r="F60" s="66"/>
      <c r="G60" s="67"/>
      <c r="H60" s="68"/>
      <c r="I60" s="67"/>
      <c r="J60" s="104">
        <f t="shared" si="4"/>
        <v>0</v>
      </c>
      <c r="L60" s="2"/>
      <c r="M60" s="2"/>
      <c r="N60" s="2"/>
      <c r="O60" s="2"/>
      <c r="P60" s="2"/>
      <c r="Q60" s="2"/>
      <c r="R60" s="2"/>
    </row>
    <row r="61" spans="3:18" ht="30" hidden="1" customHeight="1">
      <c r="C61" s="11"/>
      <c r="E61" s="85" t="str">
        <f>Benef!C10</f>
        <v>-</v>
      </c>
      <c r="F61" s="66"/>
      <c r="G61" s="67"/>
      <c r="H61" s="68"/>
      <c r="I61" s="67"/>
      <c r="J61" s="104">
        <f t="shared" si="4"/>
        <v>0</v>
      </c>
      <c r="L61" s="2"/>
      <c r="M61" s="2"/>
      <c r="N61" s="2"/>
      <c r="O61" s="2"/>
      <c r="P61" s="2"/>
      <c r="Q61" s="2"/>
      <c r="R61" s="2"/>
    </row>
    <row r="62" spans="3:18" ht="30" hidden="1" customHeight="1">
      <c r="C62" s="11"/>
      <c r="E62" s="85" t="str">
        <f>Benef!C11</f>
        <v>-</v>
      </c>
      <c r="F62" s="66"/>
      <c r="G62" s="67"/>
      <c r="H62" s="68"/>
      <c r="I62" s="67"/>
      <c r="J62" s="104">
        <f t="shared" si="4"/>
        <v>0</v>
      </c>
      <c r="L62" s="2"/>
      <c r="M62" s="2"/>
      <c r="N62" s="2"/>
      <c r="O62" s="2"/>
      <c r="P62" s="2"/>
      <c r="Q62" s="2"/>
      <c r="R62" s="2"/>
    </row>
    <row r="63" spans="3:18" ht="30" hidden="1" customHeight="1">
      <c r="C63" s="11"/>
      <c r="E63" s="85" t="str">
        <f>Benef!C12</f>
        <v>-</v>
      </c>
      <c r="F63" s="66"/>
      <c r="G63" s="67"/>
      <c r="H63" s="68"/>
      <c r="I63" s="67"/>
      <c r="J63" s="104">
        <f t="shared" si="4"/>
        <v>0</v>
      </c>
      <c r="L63" s="2"/>
      <c r="M63" s="2"/>
      <c r="N63" s="2"/>
      <c r="O63" s="2"/>
      <c r="P63" s="2"/>
      <c r="Q63" s="2"/>
      <c r="R63" s="2"/>
    </row>
    <row r="64" spans="3:18" ht="30" hidden="1" customHeight="1">
      <c r="C64" s="11"/>
      <c r="E64" s="85" t="str">
        <f>Benef!C13</f>
        <v>-</v>
      </c>
      <c r="F64" s="66"/>
      <c r="G64" s="67"/>
      <c r="H64" s="68"/>
      <c r="I64" s="67"/>
      <c r="J64" s="104">
        <f t="shared" si="4"/>
        <v>0</v>
      </c>
      <c r="L64" s="2"/>
      <c r="M64" s="2"/>
      <c r="N64" s="2"/>
      <c r="O64" s="2"/>
      <c r="P64" s="2"/>
      <c r="Q64" s="2"/>
      <c r="R64" s="2"/>
    </row>
    <row r="65" spans="3:18" ht="30" hidden="1" customHeight="1">
      <c r="C65" s="11"/>
      <c r="E65" s="85" t="str">
        <f>Benef!C14</f>
        <v>-</v>
      </c>
      <c r="F65" s="66"/>
      <c r="G65" s="67"/>
      <c r="H65" s="68"/>
      <c r="I65" s="67"/>
      <c r="J65" s="104">
        <f t="shared" si="4"/>
        <v>0</v>
      </c>
      <c r="L65" s="2"/>
      <c r="M65" s="2"/>
      <c r="N65" s="2"/>
      <c r="O65" s="2"/>
      <c r="P65" s="2"/>
      <c r="Q65" s="2"/>
      <c r="R65" s="2"/>
    </row>
    <row r="66" spans="3:18" ht="30" hidden="1" customHeight="1">
      <c r="C66" s="11"/>
      <c r="E66" s="107">
        <f>Benef!C15</f>
        <v>0</v>
      </c>
      <c r="F66" s="89"/>
      <c r="G66" s="90"/>
      <c r="H66" s="91"/>
      <c r="I66" s="90"/>
      <c r="J66" s="111">
        <f t="shared" si="4"/>
        <v>0</v>
      </c>
      <c r="L66" s="2"/>
      <c r="M66" s="2"/>
      <c r="N66" s="2"/>
      <c r="O66" s="2"/>
      <c r="P66" s="2"/>
      <c r="Q66" s="2"/>
      <c r="R66" s="2"/>
    </row>
    <row r="67" spans="3:18" ht="30" customHeight="1">
      <c r="C67" s="11"/>
      <c r="E67" s="511" t="s">
        <v>709</v>
      </c>
      <c r="F67" s="512"/>
      <c r="G67" s="512"/>
      <c r="H67" s="86"/>
      <c r="I67" s="86"/>
      <c r="J67" s="87"/>
      <c r="L67" s="2"/>
      <c r="M67" s="2"/>
      <c r="N67" s="2"/>
      <c r="O67" s="2"/>
      <c r="P67" s="2"/>
      <c r="Q67" s="2"/>
      <c r="R67" s="2"/>
    </row>
    <row r="68" spans="3:18" ht="30" customHeight="1">
      <c r="C68" s="11"/>
      <c r="E68" s="108" t="s">
        <v>708</v>
      </c>
      <c r="F68" s="516"/>
      <c r="G68" s="516"/>
      <c r="H68" s="108" t="s">
        <v>786</v>
      </c>
      <c r="I68" s="516"/>
      <c r="J68" s="516"/>
      <c r="K68" s="26">
        <f>IFERROR(VLOOKUP(AVERAGE(G48:G53,J48:J53),'P Gerais'!D39:G43,3,1)*F68,0)</f>
        <v>0</v>
      </c>
      <c r="L68" s="2"/>
      <c r="M68" s="2"/>
      <c r="N68" s="2"/>
      <c r="O68" s="2"/>
      <c r="P68" s="2"/>
      <c r="Q68" s="2"/>
      <c r="R68" s="2"/>
    </row>
    <row r="69" spans="3:18" ht="30" customHeight="1">
      <c r="C69" s="11"/>
      <c r="E69" s="541" t="s">
        <v>123</v>
      </c>
      <c r="F69" s="541"/>
      <c r="G69" s="541"/>
      <c r="H69" s="541"/>
      <c r="I69" s="541"/>
      <c r="J69" s="541"/>
      <c r="L69" s="2"/>
      <c r="M69" s="2"/>
      <c r="N69" s="2"/>
      <c r="O69" s="2"/>
      <c r="P69" s="2"/>
      <c r="Q69" s="2"/>
      <c r="R69" s="2"/>
    </row>
    <row r="70" spans="3:18" ht="30" customHeight="1">
      <c r="C70" s="11"/>
      <c r="E70" s="85" t="s">
        <v>124</v>
      </c>
      <c r="F70" s="530"/>
      <c r="G70" s="530"/>
      <c r="H70" s="85" t="s">
        <v>144</v>
      </c>
      <c r="I70" s="538"/>
      <c r="J70" s="538"/>
    </row>
    <row r="71" spans="3:18" ht="30" customHeight="1">
      <c r="C71" s="11"/>
      <c r="E71" s="85" t="s">
        <v>125</v>
      </c>
      <c r="F71" s="530"/>
      <c r="G71" s="530"/>
      <c r="H71" s="85" t="s">
        <v>126</v>
      </c>
      <c r="I71" s="539"/>
      <c r="J71" s="539"/>
    </row>
    <row r="72" spans="3:18" ht="8.1" customHeight="1">
      <c r="C72" s="11"/>
      <c r="D72" s="10"/>
      <c r="E72" s="6"/>
      <c r="F72" s="20"/>
      <c r="G72" s="20"/>
      <c r="H72" s="6"/>
      <c r="I72" s="21"/>
      <c r="J72" s="21"/>
      <c r="K72" s="10"/>
    </row>
    <row r="73" spans="3:18" ht="8.1" customHeight="1">
      <c r="C73" s="11"/>
      <c r="D73" s="10"/>
      <c r="E73" s="6"/>
      <c r="F73" s="20"/>
      <c r="G73" s="20"/>
      <c r="H73" s="6"/>
      <c r="I73" s="21"/>
      <c r="J73" s="21"/>
      <c r="K73" s="10"/>
    </row>
    <row r="74" spans="3:18" ht="30" customHeight="1">
      <c r="C74" s="11"/>
      <c r="D74" s="10"/>
      <c r="E74" s="85" t="s">
        <v>127</v>
      </c>
      <c r="F74" s="530"/>
      <c r="G74" s="530"/>
      <c r="H74" s="85" t="s">
        <v>143</v>
      </c>
      <c r="I74" s="538"/>
      <c r="J74" s="538"/>
      <c r="K74" s="10"/>
    </row>
    <row r="75" spans="3:18" ht="30" customHeight="1">
      <c r="C75" s="11"/>
      <c r="D75" s="10"/>
      <c r="E75" s="85" t="s">
        <v>128</v>
      </c>
      <c r="F75" s="530"/>
      <c r="G75" s="530"/>
      <c r="H75" s="85" t="s">
        <v>129</v>
      </c>
      <c r="I75" s="539"/>
      <c r="J75" s="539"/>
      <c r="K75" s="10"/>
    </row>
    <row r="76" spans="3:18" ht="8.1" customHeight="1">
      <c r="C76" s="11"/>
      <c r="D76" s="10"/>
      <c r="E76" s="6"/>
      <c r="F76" s="20"/>
      <c r="G76" s="20"/>
      <c r="H76" s="6"/>
      <c r="I76" s="21"/>
      <c r="J76" s="21"/>
      <c r="K76" s="10"/>
    </row>
    <row r="77" spans="3:18" ht="30" customHeight="1">
      <c r="C77" s="11"/>
      <c r="D77" s="10"/>
      <c r="E77" s="85" t="s">
        <v>130</v>
      </c>
      <c r="F77" s="530"/>
      <c r="G77" s="530"/>
      <c r="H77" s="85" t="s">
        <v>142</v>
      </c>
      <c r="I77" s="538"/>
      <c r="J77" s="538"/>
      <c r="K77" s="10"/>
    </row>
    <row r="78" spans="3:18" ht="30" customHeight="1">
      <c r="C78" s="11"/>
      <c r="D78" s="10"/>
      <c r="E78" s="85" t="s">
        <v>131</v>
      </c>
      <c r="F78" s="530"/>
      <c r="G78" s="530"/>
      <c r="H78" s="85" t="s">
        <v>132</v>
      </c>
      <c r="I78" s="539"/>
      <c r="J78" s="539"/>
      <c r="K78" s="10"/>
    </row>
    <row r="79" spans="3:18" ht="8.1" customHeight="1">
      <c r="C79" s="11"/>
      <c r="D79" s="10"/>
      <c r="E79" s="6"/>
      <c r="F79" s="20"/>
      <c r="G79" s="20"/>
      <c r="H79" s="6"/>
      <c r="I79" s="21"/>
      <c r="J79" s="21"/>
      <c r="K79" s="10"/>
    </row>
    <row r="80" spans="3:18" ht="30" customHeight="1">
      <c r="C80" s="11"/>
      <c r="D80" s="10"/>
      <c r="E80" s="85" t="s">
        <v>133</v>
      </c>
      <c r="F80" s="530"/>
      <c r="G80" s="530"/>
      <c r="H80" s="85" t="s">
        <v>141</v>
      </c>
      <c r="I80" s="538"/>
      <c r="J80" s="538"/>
      <c r="K80" s="10"/>
    </row>
    <row r="81" spans="3:11" ht="30" customHeight="1">
      <c r="C81" s="11"/>
      <c r="D81" s="10"/>
      <c r="E81" s="85" t="s">
        <v>134</v>
      </c>
      <c r="F81" s="530"/>
      <c r="G81" s="530"/>
      <c r="H81" s="85" t="s">
        <v>135</v>
      </c>
      <c r="I81" s="539"/>
      <c r="J81" s="539"/>
      <c r="K81" s="10"/>
    </row>
    <row r="82" spans="3:11" ht="8.1" customHeight="1">
      <c r="C82" s="11"/>
      <c r="D82" s="10"/>
      <c r="E82" s="6"/>
      <c r="F82" s="20"/>
      <c r="G82" s="20"/>
      <c r="H82" s="6"/>
      <c r="I82" s="21"/>
      <c r="J82" s="21"/>
      <c r="K82" s="10"/>
    </row>
    <row r="83" spans="3:11" ht="30" customHeight="1">
      <c r="C83" s="11"/>
      <c r="E83" s="85" t="s">
        <v>136</v>
      </c>
      <c r="F83" s="530"/>
      <c r="G83" s="530"/>
      <c r="H83" s="85" t="s">
        <v>140</v>
      </c>
      <c r="I83" s="538"/>
      <c r="J83" s="538"/>
    </row>
    <row r="84" spans="3:11" ht="30" customHeight="1">
      <c r="C84" s="11"/>
      <c r="E84" s="85" t="s">
        <v>137</v>
      </c>
      <c r="F84" s="530"/>
      <c r="G84" s="530"/>
      <c r="H84" s="85" t="s">
        <v>138</v>
      </c>
      <c r="I84" s="539"/>
      <c r="J84" s="539"/>
    </row>
    <row r="85" spans="3:11" ht="8.1" customHeight="1">
      <c r="C85" s="11"/>
      <c r="D85" s="10"/>
      <c r="E85" s="6"/>
      <c r="F85" s="20"/>
      <c r="G85" s="20"/>
      <c r="H85" s="6"/>
      <c r="I85" s="21"/>
      <c r="J85" s="21"/>
      <c r="K85" s="10"/>
    </row>
    <row r="86" spans="3:11" ht="30" customHeight="1">
      <c r="C86" s="11"/>
      <c r="E86" s="85" t="s">
        <v>710</v>
      </c>
      <c r="F86" s="530"/>
      <c r="G86" s="530"/>
      <c r="H86" s="85" t="s">
        <v>711</v>
      </c>
      <c r="I86" s="538"/>
      <c r="J86" s="538"/>
    </row>
    <row r="87" spans="3:11" ht="30" customHeight="1">
      <c r="C87" s="11"/>
      <c r="E87" s="85" t="s">
        <v>712</v>
      </c>
      <c r="F87" s="530"/>
      <c r="G87" s="530"/>
      <c r="H87" s="85" t="s">
        <v>713</v>
      </c>
      <c r="I87" s="539"/>
      <c r="J87" s="539"/>
    </row>
    <row r="88" spans="3:11" ht="8.1" customHeight="1">
      <c r="C88" s="11"/>
      <c r="E88" s="6"/>
      <c r="F88" s="20"/>
      <c r="G88" s="20"/>
      <c r="H88" s="6"/>
      <c r="I88" s="21"/>
      <c r="J88" s="21"/>
    </row>
    <row r="89" spans="3:11" ht="30" customHeight="1">
      <c r="C89" s="11"/>
      <c r="E89" s="85" t="s">
        <v>714</v>
      </c>
      <c r="F89" s="530"/>
      <c r="G89" s="530"/>
      <c r="H89" s="85" t="s">
        <v>715</v>
      </c>
      <c r="I89" s="538"/>
      <c r="J89" s="538"/>
    </row>
    <row r="90" spans="3:11" ht="30" customHeight="1">
      <c r="C90" s="11"/>
      <c r="E90" s="85" t="s">
        <v>716</v>
      </c>
      <c r="F90" s="530"/>
      <c r="G90" s="530"/>
      <c r="H90" s="85" t="s">
        <v>717</v>
      </c>
      <c r="I90" s="539"/>
      <c r="J90" s="539"/>
    </row>
    <row r="91" spans="3:11" ht="8.1" customHeight="1">
      <c r="C91" s="11"/>
      <c r="E91" s="6"/>
      <c r="F91" s="20"/>
      <c r="G91" s="20"/>
      <c r="H91" s="6"/>
      <c r="I91" s="21"/>
      <c r="J91" s="21"/>
    </row>
    <row r="92" spans="3:11" ht="30" customHeight="1">
      <c r="C92" s="11"/>
      <c r="E92" s="85" t="s">
        <v>718</v>
      </c>
      <c r="F92" s="530"/>
      <c r="G92" s="530"/>
      <c r="H92" s="85" t="s">
        <v>719</v>
      </c>
      <c r="I92" s="538"/>
      <c r="J92" s="538"/>
    </row>
    <row r="93" spans="3:11" ht="30" customHeight="1">
      <c r="C93" s="11"/>
      <c r="E93" s="85" t="s">
        <v>720</v>
      </c>
      <c r="F93" s="530"/>
      <c r="G93" s="530"/>
      <c r="H93" s="85" t="s">
        <v>721</v>
      </c>
      <c r="I93" s="539"/>
      <c r="J93" s="539"/>
    </row>
    <row r="94" spans="3:11" ht="8.1" customHeight="1">
      <c r="C94" s="11"/>
      <c r="D94" s="10"/>
      <c r="E94" s="6"/>
      <c r="F94" s="20"/>
      <c r="G94" s="20"/>
      <c r="H94" s="6"/>
      <c r="I94" s="21"/>
      <c r="J94" s="21"/>
      <c r="K94" s="10"/>
    </row>
    <row r="95" spans="3:11" ht="30" customHeight="1">
      <c r="C95" s="11"/>
      <c r="E95" s="85" t="s">
        <v>722</v>
      </c>
      <c r="F95" s="530"/>
      <c r="G95" s="530"/>
      <c r="H95" s="85" t="s">
        <v>723</v>
      </c>
      <c r="I95" s="538"/>
      <c r="J95" s="538"/>
    </row>
    <row r="96" spans="3:11" ht="30" customHeight="1">
      <c r="C96" s="11"/>
      <c r="E96" s="85" t="s">
        <v>724</v>
      </c>
      <c r="F96" s="530"/>
      <c r="G96" s="530"/>
      <c r="H96" s="85" t="s">
        <v>725</v>
      </c>
      <c r="I96" s="539"/>
      <c r="J96" s="539"/>
    </row>
    <row r="97" spans="3:11" ht="8.1" customHeight="1">
      <c r="C97" s="11"/>
      <c r="D97" s="10"/>
      <c r="E97" s="6"/>
      <c r="F97" s="20"/>
      <c r="G97" s="20"/>
      <c r="H97" s="6"/>
      <c r="I97" s="21"/>
      <c r="J97" s="21"/>
      <c r="K97" s="10"/>
    </row>
    <row r="98" spans="3:11" ht="30" customHeight="1">
      <c r="C98" s="11"/>
      <c r="E98" s="85" t="s">
        <v>726</v>
      </c>
      <c r="F98" s="530"/>
      <c r="G98" s="530"/>
      <c r="H98" s="85" t="s">
        <v>727</v>
      </c>
      <c r="I98" s="538"/>
      <c r="J98" s="538"/>
    </row>
    <row r="99" spans="3:11" ht="30" customHeight="1">
      <c r="C99" s="11"/>
      <c r="E99" s="85" t="s">
        <v>728</v>
      </c>
      <c r="F99" s="530"/>
      <c r="G99" s="530"/>
      <c r="H99" s="85" t="s">
        <v>729</v>
      </c>
      <c r="I99" s="539"/>
      <c r="J99" s="539"/>
    </row>
    <row r="100" spans="3:11" ht="30" customHeight="1">
      <c r="C100" s="11"/>
      <c r="E100" s="541" t="s">
        <v>139</v>
      </c>
      <c r="F100" s="541"/>
      <c r="G100" s="541"/>
      <c r="H100" s="541"/>
      <c r="I100" s="541"/>
      <c r="J100" s="541"/>
    </row>
    <row r="101" spans="3:11" ht="121.5" customHeight="1">
      <c r="C101" s="11"/>
      <c r="E101" s="537"/>
      <c r="F101" s="537"/>
      <c r="G101" s="537"/>
      <c r="H101" s="537"/>
      <c r="I101" s="537"/>
      <c r="J101" s="537"/>
    </row>
    <row r="102" spans="3:11" ht="30" customHeight="1"/>
    <row r="103" spans="3:11" ht="30" customHeight="1"/>
    <row r="104" spans="3:11" ht="30" customHeight="1"/>
    <row r="105" spans="3:11" ht="30" customHeight="1"/>
    <row r="106" spans="3:11" ht="30" customHeight="1"/>
    <row r="107" spans="3:11" ht="30" customHeight="1"/>
    <row r="108" spans="3:11" ht="30" customHeight="1"/>
    <row r="109" spans="3:11" ht="30" customHeight="1"/>
    <row r="110" spans="3:11"/>
    <row r="111" spans="3:11"/>
    <row r="112" spans="3:11"/>
    <row r="113"/>
    <row r="114"/>
    <row r="115"/>
    <row r="116"/>
    <row r="117"/>
    <row r="118"/>
    <row r="119"/>
    <row r="120"/>
    <row r="121" ht="15" customHeight="1"/>
  </sheetData>
  <sheetProtection selectLockedCells="1"/>
  <mergeCells count="128">
    <mergeCell ref="H13:I13"/>
    <mergeCell ref="E100:J100"/>
    <mergeCell ref="F70:G70"/>
    <mergeCell ref="I70:J70"/>
    <mergeCell ref="F71:G71"/>
    <mergeCell ref="E49:F49"/>
    <mergeCell ref="H49:I49"/>
    <mergeCell ref="E50:F50"/>
    <mergeCell ref="H50:I50"/>
    <mergeCell ref="F83:G83"/>
    <mergeCell ref="I83:J83"/>
    <mergeCell ref="F68:G68"/>
    <mergeCell ref="I68:J68"/>
    <mergeCell ref="E69:J69"/>
    <mergeCell ref="E54:G54"/>
    <mergeCell ref="H54:J54"/>
    <mergeCell ref="I92:J92"/>
    <mergeCell ref="F93:G93"/>
    <mergeCell ref="I93:J93"/>
    <mergeCell ref="I81:J81"/>
    <mergeCell ref="F74:G74"/>
    <mergeCell ref="I74:J74"/>
    <mergeCell ref="F75:G75"/>
    <mergeCell ref="E43:F43"/>
    <mergeCell ref="B14:B15"/>
    <mergeCell ref="B16:B17"/>
    <mergeCell ref="B18:B19"/>
    <mergeCell ref="B20:B21"/>
    <mergeCell ref="F99:G99"/>
    <mergeCell ref="I99:J99"/>
    <mergeCell ref="I75:J75"/>
    <mergeCell ref="F77:G77"/>
    <mergeCell ref="I77:J77"/>
    <mergeCell ref="F78:G78"/>
    <mergeCell ref="I78:J78"/>
    <mergeCell ref="I71:J71"/>
    <mergeCell ref="F80:G80"/>
    <mergeCell ref="I80:J80"/>
    <mergeCell ref="F81:G81"/>
    <mergeCell ref="F31:J31"/>
    <mergeCell ref="F32:J32"/>
    <mergeCell ref="F33:H33"/>
    <mergeCell ref="E44:F44"/>
    <mergeCell ref="H44:I44"/>
    <mergeCell ref="E45:F45"/>
    <mergeCell ref="H45:I45"/>
    <mergeCell ref="E40:J40"/>
    <mergeCell ref="E41:F41"/>
    <mergeCell ref="H43:I43"/>
    <mergeCell ref="H37:I37"/>
    <mergeCell ref="E37:F37"/>
    <mergeCell ref="E38:F38"/>
    <mergeCell ref="H38:I38"/>
    <mergeCell ref="E101:J101"/>
    <mergeCell ref="F95:G95"/>
    <mergeCell ref="I95:J95"/>
    <mergeCell ref="F96:G96"/>
    <mergeCell ref="I96:J96"/>
    <mergeCell ref="F98:G98"/>
    <mergeCell ref="I98:J98"/>
    <mergeCell ref="F84:G84"/>
    <mergeCell ref="I84:J84"/>
    <mergeCell ref="F86:G86"/>
    <mergeCell ref="I86:J86"/>
    <mergeCell ref="F87:G87"/>
    <mergeCell ref="I87:J87"/>
    <mergeCell ref="F89:G89"/>
    <mergeCell ref="I89:J89"/>
    <mergeCell ref="F90:G90"/>
    <mergeCell ref="I90:J90"/>
    <mergeCell ref="F92:G92"/>
    <mergeCell ref="F29:G29"/>
    <mergeCell ref="I29:J29"/>
    <mergeCell ref="C20:C21"/>
    <mergeCell ref="E20:F20"/>
    <mergeCell ref="E21:F21"/>
    <mergeCell ref="H25:J25"/>
    <mergeCell ref="H41:I41"/>
    <mergeCell ref="E42:F42"/>
    <mergeCell ref="H42:I42"/>
    <mergeCell ref="E5:F5"/>
    <mergeCell ref="E12:F12"/>
    <mergeCell ref="C18:C19"/>
    <mergeCell ref="E18:F18"/>
    <mergeCell ref="E19:F19"/>
    <mergeCell ref="C14:C15"/>
    <mergeCell ref="E14:F14"/>
    <mergeCell ref="H14:I14"/>
    <mergeCell ref="E15:F15"/>
    <mergeCell ref="E6:F6"/>
    <mergeCell ref="G6:J6"/>
    <mergeCell ref="E7:F7"/>
    <mergeCell ref="G7:J7"/>
    <mergeCell ref="E8:F8"/>
    <mergeCell ref="G8:J8"/>
    <mergeCell ref="C16:C17"/>
    <mergeCell ref="E16:F16"/>
    <mergeCell ref="E17:F17"/>
    <mergeCell ref="E13:F13"/>
    <mergeCell ref="E9:F9"/>
    <mergeCell ref="G9:J9"/>
    <mergeCell ref="E10:F10"/>
    <mergeCell ref="G10:J10"/>
    <mergeCell ref="E11:F11"/>
    <mergeCell ref="G11:J11"/>
    <mergeCell ref="E30:F30"/>
    <mergeCell ref="E34:F34"/>
    <mergeCell ref="E36:F36"/>
    <mergeCell ref="E55:G55"/>
    <mergeCell ref="E67:G67"/>
    <mergeCell ref="E39:F39"/>
    <mergeCell ref="E46:F46"/>
    <mergeCell ref="H46:I46"/>
    <mergeCell ref="E51:F51"/>
    <mergeCell ref="H51:I51"/>
    <mergeCell ref="E52:F52"/>
    <mergeCell ref="H52:I52"/>
    <mergeCell ref="E53:F53"/>
    <mergeCell ref="H53:I53"/>
    <mergeCell ref="E47:J47"/>
    <mergeCell ref="E48:F48"/>
    <mergeCell ref="H48:I48"/>
    <mergeCell ref="F27:G27"/>
    <mergeCell ref="I27:J27"/>
    <mergeCell ref="E22:F22"/>
    <mergeCell ref="E26:F26"/>
    <mergeCell ref="F28:G28"/>
    <mergeCell ref="I28:J28"/>
  </mergeCells>
  <conditionalFormatting sqref="F29:G29">
    <cfRule type="expression" dxfId="261" priority="29">
      <formula>LEN(F29)=11</formula>
    </cfRule>
    <cfRule type="expression" dxfId="260" priority="30">
      <formula>LEN(F29)=10</formula>
    </cfRule>
  </conditionalFormatting>
  <conditionalFormatting sqref="I29:J29">
    <cfRule type="expression" dxfId="259" priority="27">
      <formula>LEN(I29)=11</formula>
    </cfRule>
    <cfRule type="expression" dxfId="258" priority="28">
      <formula>LEN(I29)=10</formula>
    </cfRule>
  </conditionalFormatting>
  <conditionalFormatting sqref="I57:I66">
    <cfRule type="expression" dxfId="257" priority="19">
      <formula>G57="Sem Desconto"</formula>
    </cfRule>
    <cfRule type="expression" dxfId="256" priority="22">
      <formula>G57="Percentual"</formula>
    </cfRule>
  </conditionalFormatting>
  <conditionalFormatting sqref="H57:H66">
    <cfRule type="expression" dxfId="255" priority="20">
      <formula>G57="Sem Desconto"</formula>
    </cfRule>
    <cfRule type="expression" dxfId="254" priority="21">
      <formula>G57="Valor Fixo"</formula>
    </cfRule>
  </conditionalFormatting>
  <dataValidations count="7">
    <dataValidation type="list" allowBlank="1" showInputMessage="1" showErrorMessage="1" sqref="G39">
      <formula1>"1,2"</formula1>
    </dataValidation>
    <dataValidation type="list" allowBlank="1" showInputMessage="1" showErrorMessage="1" sqref="J33">
      <formula1>$Q$33:$Q$40</formula1>
    </dataValidation>
    <dataValidation type="list" allowBlank="1" showInputMessage="1" showErrorMessage="1" sqref="F33:H33">
      <formula1>$M$33:$M$44</formula1>
    </dataValidation>
    <dataValidation type="list" allowBlank="1" showInputMessage="1" showErrorMessage="1" sqref="G57:G66">
      <formula1>"Valor Fixo,Percentual,Sem Desconto"</formula1>
    </dataValidation>
    <dataValidation type="list" allowBlank="1" showInputMessage="1" showErrorMessage="1" sqref="J39">
      <formula1>"Parcela Única,2 Parcelas"</formula1>
    </dataValidation>
    <dataValidation type="list" allowBlank="1" showInputMessage="1" showErrorMessage="1" sqref="I39">
      <formula1>"Janeiro,Fevereiro,Março,Abril,Maio,Junho,Julho,Agosto,Setmbro,Outubro,Novembro"</formula1>
    </dataValidation>
    <dataValidation type="list" allowBlank="1" showInputMessage="1" showErrorMessage="1" sqref="G11:J11">
      <formula1>$L$11:$AY$11</formula1>
    </dataValidation>
  </dataValidations>
  <hyperlinks>
    <hyperlink ref="C6:C13" location="Func!G6" display="Func!G6"/>
    <hyperlink ref="C14:C15" location="Func10!G6" display="Func10!G6"/>
    <hyperlink ref="C20:C21" location="Func13!G6" display="Func13!G6"/>
    <hyperlink ref="C18:C19" location="Func12!G6" display="Func12!G6"/>
    <hyperlink ref="C31:C38" location="Func22!G6" display="Func22!G6"/>
    <hyperlink ref="C38" location="Func30!G6" display="Func30!G6"/>
    <hyperlink ref="C22:C37" location="Func22!G6" display="Func22!G6"/>
    <hyperlink ref="C5:C12" location="Func!G6" display="Func!G6"/>
    <hyperlink ref="C6" location="Func2!G6" display="Func2!G6"/>
    <hyperlink ref="C7" location="Func3!G6" display="Func3!G6"/>
    <hyperlink ref="C8" location="Func4!G6" display="Func4!G6"/>
    <hyperlink ref="C9" location="Func5!G6" display="Func5!G6"/>
    <hyperlink ref="C10" location="Func6!G6" display="Func6!G6"/>
    <hyperlink ref="C11" location="Func7!G6" display="Func7!G6"/>
    <hyperlink ref="C12" location="Func8!G6" display="Func8!G6"/>
    <hyperlink ref="C13" location="Func9!G6" display="Func9!G6"/>
    <hyperlink ref="C22" location="Func14!G6" display="Func14!G6"/>
    <hyperlink ref="C23" location="Func15!G6" display="Func15!G6"/>
    <hyperlink ref="C24" location="Func16!G6" display="Func16!G6"/>
    <hyperlink ref="C25" location="Func17!G6" display="Func17!G6"/>
    <hyperlink ref="C26" location="Func18!G6" display="Func18!G6"/>
    <hyperlink ref="C27" location="Func19!G6" display="Func19!G6"/>
    <hyperlink ref="C28" location="Func20!G6" display="Func20!G6"/>
    <hyperlink ref="C29" location="Func21!G6" display="Func21!G6"/>
    <hyperlink ref="C31" location="Func23!G6" display="Func23!G6"/>
    <hyperlink ref="C32" location="Func24!G6" display="Func24!G6"/>
    <hyperlink ref="C37" location="Func29!G6" display="Func29!G6"/>
    <hyperlink ref="C36" location="Func28!G6" display="Func28!G6"/>
    <hyperlink ref="C35" location="Func27!G6" display="Func27!G6"/>
    <hyperlink ref="C34" location="Func26!G6" display="Func26!G6"/>
    <hyperlink ref="C33" location="Func25!G6" display="Func25!G6"/>
  </hyperlinks>
  <pageMargins left="0.511811024" right="0.511811024" top="0.78740157499999996" bottom="0.78740157499999996" header="0.31496062000000002" footer="0.31496062000000002"/>
  <pageSetup paperSize="9" orientation="portrait" r:id="rId1"/>
  <drawing r:id="rId2"/>
  <legacyDrawing r:id="rId3"/>
  <extLst xmlns:x14="http://schemas.microsoft.com/office/spreadsheetml/2009/9/main">
    <ext uri="{78C0D931-6437-407d-A8EE-F0AAD7539E65}">
      <x14:conditionalFormattings>
        <x14:conditionalFormatting xmlns:xm="http://schemas.microsoft.com/office/excel/2006/main">
          <x14:cfRule type="expression" priority="8" id="{8E9EE17B-647E-4F21-8D9D-5461B47F5E6A}">
            <xm:f>'DB Func'!B16=0</xm:f>
            <x14:dxf>
              <font>
                <color theme="0"/>
              </font>
            </x14:dxf>
          </x14:cfRule>
          <xm:sqref>C22:C38</xm:sqref>
        </x14:conditionalFormatting>
        <x14:conditionalFormatting xmlns:xm="http://schemas.microsoft.com/office/excel/2006/main">
          <x14:cfRule type="expression" priority="7" id="{29A33B85-293C-4C0F-866A-AEA9A69C05CA}">
            <xm:f>'DB Func'!B15=0</xm:f>
            <x14:dxf>
              <font>
                <color theme="0"/>
              </font>
            </x14:dxf>
          </x14:cfRule>
          <xm:sqref>C20:C21</xm:sqref>
        </x14:conditionalFormatting>
        <x14:conditionalFormatting xmlns:xm="http://schemas.microsoft.com/office/excel/2006/main">
          <x14:cfRule type="expression" priority="6" id="{3396D966-7DEC-4B84-A7F6-EB22FA264679}">
            <xm:f>'DB Func'!B14=0</xm:f>
            <x14:dxf>
              <font>
                <color theme="0"/>
              </font>
            </x14:dxf>
          </x14:cfRule>
          <xm:sqref>C18:C19</xm:sqref>
        </x14:conditionalFormatting>
        <x14:conditionalFormatting xmlns:xm="http://schemas.microsoft.com/office/excel/2006/main">
          <x14:cfRule type="expression" priority="4" id="{3B039075-93AC-4252-9F8E-5E3D87557388}">
            <xm:f>'DB Func'!B3=0</xm:f>
            <x14:dxf>
              <font>
                <color theme="0"/>
              </font>
            </x14:dxf>
          </x14:cfRule>
          <xm:sqref>C5:C16</xm:sqref>
        </x14:conditionalFormatting>
      </x14:conditionalFormattings>
    </ext>
  </extLst>
</worksheet>
</file>

<file path=xl/worksheets/sheet16.xml><?xml version="1.0" encoding="utf-8"?>
<worksheet xmlns="http://schemas.openxmlformats.org/spreadsheetml/2006/main" xmlns:r="http://schemas.openxmlformats.org/officeDocument/2006/relationships">
  <sheetPr codeName="Plan15"/>
  <dimension ref="A1:AY121"/>
  <sheetViews>
    <sheetView showGridLines="0" zoomScale="90" zoomScaleNormal="90" workbookViewId="0">
      <selection sqref="A1:A3"/>
    </sheetView>
  </sheetViews>
  <sheetFormatPr defaultRowHeight="15" customHeight="1" zeroHeight="1"/>
  <cols>
    <col min="1" max="1" width="27.7109375" style="1" customWidth="1"/>
    <col min="2" max="2" width="3.85546875" customWidth="1"/>
    <col min="3" max="3" width="38" customWidth="1"/>
    <col min="5" max="5" width="25.28515625" customWidth="1"/>
    <col min="6" max="7" width="20.7109375" customWidth="1"/>
    <col min="8" max="8" width="22" customWidth="1"/>
    <col min="9" max="10" width="20.7109375" customWidth="1"/>
    <col min="13" max="13" width="11.85546875" bestFit="1" customWidth="1"/>
  </cols>
  <sheetData>
    <row r="1" spans="1:51" s="98" customFormat="1" ht="33.950000000000003" customHeight="1">
      <c r="A1" s="187"/>
      <c r="C1" s="102" t="s">
        <v>17</v>
      </c>
    </row>
    <row r="2" spans="1:51" s="98" customFormat="1" ht="21.6" customHeight="1">
      <c r="A2" s="187"/>
    </row>
    <row r="3" spans="1:51" s="98" customFormat="1" ht="21.6" customHeight="1">
      <c r="A3" s="187"/>
    </row>
    <row r="4" spans="1:51" ht="30" customHeight="1">
      <c r="C4" s="30" t="s">
        <v>685</v>
      </c>
    </row>
    <row r="5" spans="1:51" ht="30" customHeight="1">
      <c r="B5" s="2">
        <v>1</v>
      </c>
      <c r="C5" s="71" t="str">
        <f ca="1">B5&amp;". "&amp;'DB Func'!B3</f>
        <v>1. Funcionário 1</v>
      </c>
      <c r="E5" s="511" t="s">
        <v>678</v>
      </c>
      <c r="F5" s="512"/>
      <c r="G5" s="86"/>
      <c r="H5" s="86"/>
      <c r="I5" s="86"/>
      <c r="J5" s="87"/>
    </row>
    <row r="6" spans="1:51" ht="30" customHeight="1">
      <c r="B6" s="2">
        <v>2</v>
      </c>
      <c r="C6" s="71" t="str">
        <f ca="1">B6&amp;". "&amp;'DB Func'!B4</f>
        <v>2. Funcionário 2</v>
      </c>
      <c r="E6" s="523" t="s">
        <v>70</v>
      </c>
      <c r="F6" s="524"/>
      <c r="G6" s="525" t="s">
        <v>595</v>
      </c>
      <c r="H6" s="525"/>
      <c r="I6" s="525"/>
      <c r="J6" s="525"/>
    </row>
    <row r="7" spans="1:51" ht="30" customHeight="1">
      <c r="B7" s="2">
        <v>3</v>
      </c>
      <c r="C7" s="71" t="str">
        <f ca="1">B7&amp;". "&amp;'DB Func'!B5</f>
        <v>3. Funcionário 3</v>
      </c>
      <c r="E7" s="513" t="s">
        <v>71</v>
      </c>
      <c r="F7" s="514"/>
      <c r="G7" s="526"/>
      <c r="H7" s="527"/>
      <c r="I7" s="527"/>
      <c r="J7" s="528"/>
    </row>
    <row r="8" spans="1:51" ht="30" customHeight="1">
      <c r="B8" s="2">
        <v>4</v>
      </c>
      <c r="C8" s="71" t="str">
        <f ca="1">B8&amp;". "&amp;'DB Func'!B6</f>
        <v>4. Funcionário 4</v>
      </c>
      <c r="E8" s="513" t="s">
        <v>72</v>
      </c>
      <c r="F8" s="514"/>
      <c r="G8" s="529"/>
      <c r="H8" s="529"/>
      <c r="I8" s="529"/>
      <c r="J8" s="529"/>
    </row>
    <row r="9" spans="1:51" ht="30" customHeight="1">
      <c r="B9" s="2">
        <v>5</v>
      </c>
      <c r="C9" s="71" t="str">
        <f ca="1">B9&amp;". "&amp;'DB Func'!B7</f>
        <v>5. Funcionário 5</v>
      </c>
      <c r="E9" s="513" t="s">
        <v>73</v>
      </c>
      <c r="F9" s="514"/>
      <c r="G9" s="530"/>
      <c r="H9" s="530"/>
      <c r="I9" s="530"/>
      <c r="J9" s="530"/>
    </row>
    <row r="10" spans="1:51" ht="30" customHeight="1">
      <c r="B10" s="2">
        <v>6</v>
      </c>
      <c r="C10" s="71" t="str">
        <f ca="1">B10&amp;". "&amp;'DB Func'!B8</f>
        <v>6. Funcionário 6</v>
      </c>
      <c r="E10" s="513" t="s">
        <v>74</v>
      </c>
      <c r="F10" s="514"/>
      <c r="G10" s="530"/>
      <c r="H10" s="530"/>
      <c r="I10" s="530"/>
      <c r="J10" s="530"/>
    </row>
    <row r="11" spans="1:51" ht="30" customHeight="1">
      <c r="B11" s="2">
        <v>7</v>
      </c>
      <c r="C11" s="71" t="str">
        <f ca="1">B11&amp;". "&amp;'DB Func'!B9</f>
        <v>7. Funcionário 7</v>
      </c>
      <c r="E11" s="531" t="s">
        <v>75</v>
      </c>
      <c r="F11" s="532"/>
      <c r="G11" s="510"/>
      <c r="H11" s="510"/>
      <c r="I11" s="510"/>
      <c r="J11" s="510"/>
      <c r="K11" s="28"/>
      <c r="L11" s="2" t="str">
        <f>Cargos!AC8</f>
        <v/>
      </c>
      <c r="M11" s="2" t="str">
        <f>Cargos!AD8</f>
        <v/>
      </c>
      <c r="N11" s="2" t="str">
        <f>Cargos!AE8</f>
        <v/>
      </c>
      <c r="O11" s="2" t="str">
        <f>Cargos!AF8</f>
        <v/>
      </c>
      <c r="P11" s="2" t="str">
        <f>Cargos!AG8</f>
        <v/>
      </c>
      <c r="Q11" s="2" t="str">
        <f>Cargos!AH8</f>
        <v/>
      </c>
      <c r="R11" s="2" t="str">
        <f>Cargos!AI8</f>
        <v/>
      </c>
      <c r="S11" s="2" t="str">
        <f>Cargos!AJ8</f>
        <v/>
      </c>
      <c r="T11" s="2" t="str">
        <f>Cargos!AK8</f>
        <v/>
      </c>
      <c r="U11" s="2" t="str">
        <f>Cargos!AL8</f>
        <v/>
      </c>
      <c r="V11" s="2" t="str">
        <f>Cargos!AM8</f>
        <v/>
      </c>
      <c r="W11" s="2" t="str">
        <f>Cargos!AN8</f>
        <v/>
      </c>
      <c r="X11" s="2" t="str">
        <f>Cargos!AO8</f>
        <v/>
      </c>
      <c r="Y11" s="2" t="str">
        <f>Cargos!AP8</f>
        <v/>
      </c>
      <c r="Z11" s="2" t="str">
        <f>Cargos!AQ8</f>
        <v/>
      </c>
      <c r="AA11" s="2" t="str">
        <f>Cargos!AR8</f>
        <v/>
      </c>
      <c r="AB11" s="2" t="str">
        <f>Cargos!AS8</f>
        <v/>
      </c>
      <c r="AC11" s="2" t="str">
        <f>Cargos!AT8</f>
        <v/>
      </c>
      <c r="AD11" s="2" t="str">
        <f>Cargos!AU8</f>
        <v/>
      </c>
      <c r="AE11" s="2" t="str">
        <f>Cargos!AV8</f>
        <v/>
      </c>
      <c r="AF11" s="2" t="str">
        <f>Cargos!AW8</f>
        <v/>
      </c>
      <c r="AG11" s="2" t="str">
        <f>Cargos!AX8</f>
        <v/>
      </c>
      <c r="AH11" s="2" t="str">
        <f>Cargos!AY8</f>
        <v/>
      </c>
      <c r="AI11" s="2" t="str">
        <f>Cargos!AZ8</f>
        <v/>
      </c>
      <c r="AJ11" s="2" t="str">
        <f>Cargos!BA8</f>
        <v/>
      </c>
      <c r="AK11" s="2" t="str">
        <f>Cargos!BB8</f>
        <v/>
      </c>
      <c r="AL11" s="2" t="str">
        <f>Cargos!BC8</f>
        <v/>
      </c>
      <c r="AM11" s="2" t="str">
        <f>Cargos!BD8</f>
        <v/>
      </c>
      <c r="AN11" s="2" t="str">
        <f>Cargos!BE8</f>
        <v/>
      </c>
      <c r="AO11" s="2" t="str">
        <f>Cargos!BF8</f>
        <v/>
      </c>
      <c r="AP11" s="2" t="str">
        <f>Cargos!BG8</f>
        <v/>
      </c>
      <c r="AQ11" s="2" t="str">
        <f>Cargos!BH8</f>
        <v/>
      </c>
      <c r="AR11" s="2" t="str">
        <f>Cargos!BI8</f>
        <v/>
      </c>
      <c r="AS11" s="2" t="str">
        <f>Cargos!BJ8</f>
        <v/>
      </c>
      <c r="AT11" s="2" t="str">
        <f>Cargos!BK8</f>
        <v/>
      </c>
      <c r="AU11" s="2" t="str">
        <f>Cargos!BL8</f>
        <v/>
      </c>
      <c r="AV11" s="2" t="str">
        <f>Cargos!BM8</f>
        <v/>
      </c>
      <c r="AW11" s="2" t="str">
        <f>Cargos!BN8</f>
        <v/>
      </c>
      <c r="AX11" s="2" t="str">
        <f>Cargos!BO8</f>
        <v/>
      </c>
      <c r="AY11" s="2" t="str">
        <f>Cargos!BP8</f>
        <v/>
      </c>
    </row>
    <row r="12" spans="1:51" ht="30" customHeight="1">
      <c r="B12" s="2">
        <v>8</v>
      </c>
      <c r="C12" s="71" t="str">
        <f ca="1">B12&amp;". "&amp;'DB Func'!B10</f>
        <v>8. Funcionário 8</v>
      </c>
      <c r="E12" s="511" t="s">
        <v>76</v>
      </c>
      <c r="F12" s="512"/>
      <c r="G12" s="86"/>
      <c r="H12" s="86"/>
      <c r="I12" s="86"/>
      <c r="J12" s="87"/>
    </row>
    <row r="13" spans="1:51" ht="30" customHeight="1">
      <c r="B13" s="2">
        <v>9</v>
      </c>
      <c r="C13" s="71" t="str">
        <f ca="1">B13&amp;". "&amp;'DB Func'!B11</f>
        <v>9. Funcionário 9</v>
      </c>
      <c r="E13" s="523" t="s">
        <v>515</v>
      </c>
      <c r="F13" s="524"/>
      <c r="G13" s="464">
        <v>8.3333333333333339</v>
      </c>
      <c r="H13" s="523" t="s">
        <v>809</v>
      </c>
      <c r="I13" s="524"/>
      <c r="J13" s="465">
        <f>SUM(K15:K21)</f>
        <v>0</v>
      </c>
    </row>
    <row r="14" spans="1:51" ht="15" customHeight="1">
      <c r="B14" s="540">
        <v>10</v>
      </c>
      <c r="C14" s="521" t="str">
        <f ca="1">B14&amp;". "&amp;'DB Func'!B12</f>
        <v>10. Funcionário 10</v>
      </c>
      <c r="E14" s="522"/>
      <c r="F14" s="522"/>
      <c r="G14" s="69" t="s">
        <v>77</v>
      </c>
      <c r="H14" s="522" t="s">
        <v>78</v>
      </c>
      <c r="I14" s="522"/>
      <c r="J14" s="466" t="s">
        <v>79</v>
      </c>
      <c r="K14" s="401"/>
      <c r="L14" s="401"/>
      <c r="M14" s="401"/>
      <c r="N14" s="401"/>
      <c r="O14" s="401"/>
      <c r="P14" s="401"/>
    </row>
    <row r="15" spans="1:51" ht="15" customHeight="1">
      <c r="B15" s="540"/>
      <c r="C15" s="521"/>
      <c r="E15" s="522" t="s">
        <v>63</v>
      </c>
      <c r="F15" s="522"/>
      <c r="G15" s="64"/>
      <c r="H15" s="65"/>
      <c r="I15" s="65"/>
      <c r="J15" s="467"/>
      <c r="K15" s="470">
        <f>(IF(G15&gt;J15,J15+1,J15)-G15)-(IF(H15&gt;I15,I15+1,I15)-H15)</f>
        <v>0</v>
      </c>
      <c r="L15" s="473">
        <f>IF(K15=0,0,IF(OR(N15&gt;$P$15,N15&lt;$O$15),1,0))</f>
        <v>0</v>
      </c>
      <c r="M15" s="471">
        <f>IF(K15=0,0,IF(OR(G15&gt;=$P$15,G15&lt;$O$15),1,0))</f>
        <v>0</v>
      </c>
      <c r="N15" s="474">
        <f>G15+K15</f>
        <v>0</v>
      </c>
      <c r="O15" s="475">
        <v>0.20833333333333334</v>
      </c>
      <c r="P15" s="476">
        <v>0.91666666666666663</v>
      </c>
    </row>
    <row r="16" spans="1:51" ht="15" customHeight="1">
      <c r="B16" s="540">
        <v>11</v>
      </c>
      <c r="C16" s="521" t="str">
        <f ca="1">B16&amp;". "&amp;'DB Func'!B13</f>
        <v>11. Funcionário 11</v>
      </c>
      <c r="E16" s="522" t="s">
        <v>64</v>
      </c>
      <c r="F16" s="522"/>
      <c r="G16" s="64"/>
      <c r="H16" s="65"/>
      <c r="I16" s="65"/>
      <c r="J16" s="467"/>
      <c r="K16" s="470">
        <f t="shared" ref="K16:K21" si="0">(IF(G16&gt;J16,J16+1,J16)-G16)-(IF(H16&gt;I16,I16+1,I16)-H16)</f>
        <v>0</v>
      </c>
      <c r="L16" s="473">
        <f t="shared" ref="L16:L21" si="1">IF(K16=0,0,IF(OR(N16&gt;$P$15,N16&lt;$O$15),1,0))</f>
        <v>0</v>
      </c>
      <c r="M16" s="471">
        <f t="shared" ref="M16:M21" si="2">IF(K16=0,0,IF(OR(G16&gt;=$P$15,G16&lt;$O$15),1,0))</f>
        <v>0</v>
      </c>
      <c r="N16" s="474">
        <f t="shared" ref="N16:N21" si="3">G16+K16</f>
        <v>0</v>
      </c>
      <c r="O16" s="477"/>
      <c r="P16" s="477"/>
    </row>
    <row r="17" spans="2:18" ht="15" customHeight="1">
      <c r="B17" s="540"/>
      <c r="C17" s="521"/>
      <c r="E17" s="522" t="s">
        <v>65</v>
      </c>
      <c r="F17" s="522"/>
      <c r="G17" s="64"/>
      <c r="H17" s="65"/>
      <c r="I17" s="65"/>
      <c r="J17" s="467"/>
      <c r="K17" s="470">
        <f t="shared" si="0"/>
        <v>0</v>
      </c>
      <c r="L17" s="473">
        <f t="shared" si="1"/>
        <v>0</v>
      </c>
      <c r="M17" s="471">
        <f t="shared" si="2"/>
        <v>0</v>
      </c>
      <c r="N17" s="474">
        <f>G17+K17</f>
        <v>0</v>
      </c>
      <c r="O17" s="477"/>
      <c r="P17" s="471"/>
    </row>
    <row r="18" spans="2:18" ht="15" customHeight="1">
      <c r="B18" s="540">
        <v>12</v>
      </c>
      <c r="C18" s="544" t="str">
        <f ca="1">B18&amp;". "&amp;'DB Func'!B14</f>
        <v>12. Funcionário 12</v>
      </c>
      <c r="E18" s="522" t="s">
        <v>66</v>
      </c>
      <c r="F18" s="522"/>
      <c r="G18" s="64"/>
      <c r="H18" s="65"/>
      <c r="I18" s="65"/>
      <c r="J18" s="467"/>
      <c r="K18" s="470">
        <f t="shared" si="0"/>
        <v>0</v>
      </c>
      <c r="L18" s="473">
        <f t="shared" si="1"/>
        <v>0</v>
      </c>
      <c r="M18" s="471">
        <f t="shared" si="2"/>
        <v>0</v>
      </c>
      <c r="N18" s="474">
        <f t="shared" si="3"/>
        <v>0</v>
      </c>
      <c r="O18" s="471"/>
      <c r="P18" s="471"/>
    </row>
    <row r="19" spans="2:18" ht="15" customHeight="1">
      <c r="B19" s="540"/>
      <c r="C19" s="545"/>
      <c r="E19" s="522" t="s">
        <v>67</v>
      </c>
      <c r="F19" s="522"/>
      <c r="G19" s="64"/>
      <c r="H19" s="65"/>
      <c r="I19" s="65"/>
      <c r="J19" s="467"/>
      <c r="K19" s="470">
        <f t="shared" si="0"/>
        <v>0</v>
      </c>
      <c r="L19" s="473">
        <f t="shared" si="1"/>
        <v>0</v>
      </c>
      <c r="M19" s="471">
        <f t="shared" si="2"/>
        <v>0</v>
      </c>
      <c r="N19" s="474">
        <f t="shared" si="3"/>
        <v>0</v>
      </c>
      <c r="O19" s="471"/>
      <c r="P19" s="471"/>
    </row>
    <row r="20" spans="2:18" ht="15" customHeight="1">
      <c r="B20" s="540">
        <v>13</v>
      </c>
      <c r="C20" s="521" t="str">
        <f ca="1">B20&amp;". "&amp;'DB Func'!B15</f>
        <v>13. Funcionário 13</v>
      </c>
      <c r="E20" s="534" t="s">
        <v>68</v>
      </c>
      <c r="F20" s="534"/>
      <c r="G20" s="64"/>
      <c r="H20" s="64"/>
      <c r="I20" s="64"/>
      <c r="J20" s="468"/>
      <c r="K20" s="470">
        <f t="shared" si="0"/>
        <v>0</v>
      </c>
      <c r="L20" s="473">
        <f t="shared" si="1"/>
        <v>0</v>
      </c>
      <c r="M20" s="471">
        <f t="shared" si="2"/>
        <v>0</v>
      </c>
      <c r="N20" s="474">
        <f t="shared" si="3"/>
        <v>0</v>
      </c>
      <c r="O20" s="471"/>
      <c r="P20" s="471"/>
    </row>
    <row r="21" spans="2:18" ht="15" customHeight="1">
      <c r="B21" s="540"/>
      <c r="C21" s="521"/>
      <c r="E21" s="535" t="s">
        <v>69</v>
      </c>
      <c r="F21" s="535"/>
      <c r="G21" s="88"/>
      <c r="H21" s="88"/>
      <c r="I21" s="88"/>
      <c r="J21" s="469"/>
      <c r="K21" s="470">
        <f t="shared" si="0"/>
        <v>0</v>
      </c>
      <c r="L21" s="473">
        <f t="shared" si="1"/>
        <v>0</v>
      </c>
      <c r="M21" s="471">
        <f t="shared" si="2"/>
        <v>0</v>
      </c>
      <c r="N21" s="474">
        <f t="shared" si="3"/>
        <v>0</v>
      </c>
      <c r="O21" s="471"/>
      <c r="P21" s="471"/>
    </row>
    <row r="22" spans="2:18" ht="30" customHeight="1">
      <c r="B22" s="2">
        <v>14</v>
      </c>
      <c r="C22" s="71" t="str">
        <f ca="1">B22&amp;". "&amp;'DB Func'!B16</f>
        <v>14. Funcionário 14</v>
      </c>
      <c r="E22" s="511" t="s">
        <v>80</v>
      </c>
      <c r="F22" s="512"/>
      <c r="G22" s="86"/>
      <c r="H22" s="86"/>
      <c r="I22" s="86"/>
      <c r="J22" s="86"/>
      <c r="K22" s="478"/>
      <c r="L22" s="471" t="str">
        <f>IF(OR(SUM(L15:L21)&gt;0,SUM(M15:M21)&gt;0),"OK","NÃO")</f>
        <v>NÃO</v>
      </c>
      <c r="M22" s="471"/>
      <c r="N22" s="472"/>
      <c r="O22" s="471"/>
      <c r="P22" s="471"/>
    </row>
    <row r="23" spans="2:18" ht="30" customHeight="1">
      <c r="B23" s="2">
        <v>15</v>
      </c>
      <c r="C23" s="71" t="str">
        <f ca="1">B23&amp;". "&amp;'DB Func'!B17</f>
        <v>15. Funcionário 15</v>
      </c>
      <c r="E23" s="105" t="s">
        <v>81</v>
      </c>
      <c r="F23" s="92"/>
      <c r="G23" s="105" t="s">
        <v>84</v>
      </c>
      <c r="H23" s="93"/>
      <c r="I23" s="105" t="s">
        <v>86</v>
      </c>
      <c r="J23" s="93"/>
    </row>
    <row r="24" spans="2:18" ht="30" customHeight="1">
      <c r="B24" s="2">
        <v>16</v>
      </c>
      <c r="C24" s="71" t="str">
        <f ca="1">B24&amp;". "&amp;'DB Func'!B18</f>
        <v>16. Funcionário 16</v>
      </c>
      <c r="E24" s="85" t="s">
        <v>82</v>
      </c>
      <c r="F24" s="61"/>
      <c r="G24" s="106" t="s">
        <v>85</v>
      </c>
      <c r="H24" s="63"/>
      <c r="I24" s="85" t="s">
        <v>87</v>
      </c>
      <c r="J24" s="63"/>
      <c r="L24" s="2"/>
      <c r="M24" s="2"/>
      <c r="N24" s="2"/>
      <c r="O24" s="2"/>
      <c r="P24" s="2"/>
      <c r="Q24" s="2"/>
      <c r="R24" s="2"/>
    </row>
    <row r="25" spans="2:18" ht="30" customHeight="1">
      <c r="B25" s="2">
        <v>17</v>
      </c>
      <c r="C25" s="71" t="str">
        <f ca="1">B25&amp;". "&amp;'DB Func'!B19</f>
        <v>17. Funcionário 17</v>
      </c>
      <c r="E25" s="107" t="s">
        <v>83</v>
      </c>
      <c r="F25" s="123"/>
      <c r="G25" s="107" t="s">
        <v>88</v>
      </c>
      <c r="H25" s="536"/>
      <c r="I25" s="536"/>
      <c r="J25" s="536"/>
      <c r="L25" s="2"/>
      <c r="M25" s="2"/>
      <c r="N25" s="2"/>
      <c r="O25" s="2"/>
      <c r="P25" s="2"/>
      <c r="Q25" s="2"/>
      <c r="R25" s="2"/>
    </row>
    <row r="26" spans="2:18" ht="30" customHeight="1">
      <c r="B26" s="2">
        <v>18</v>
      </c>
      <c r="C26" s="71" t="str">
        <f ca="1">B26&amp;". "&amp;'DB Func'!B20</f>
        <v>18. Funcionário 18</v>
      </c>
      <c r="E26" s="511" t="s">
        <v>679</v>
      </c>
      <c r="F26" s="512"/>
      <c r="G26" s="86"/>
      <c r="H26" s="86"/>
      <c r="I26" s="86"/>
      <c r="J26" s="87"/>
      <c r="L26" s="2"/>
      <c r="M26" s="2"/>
      <c r="N26" s="2"/>
      <c r="O26" s="2"/>
      <c r="P26" s="2"/>
      <c r="Q26" s="2"/>
      <c r="R26" s="2"/>
    </row>
    <row r="27" spans="2:18" ht="30" customHeight="1">
      <c r="B27" s="2">
        <v>19</v>
      </c>
      <c r="C27" s="71" t="str">
        <f ca="1">B27&amp;". "&amp;'DB Func'!B21</f>
        <v>19. Funcionário 19</v>
      </c>
      <c r="E27" s="105" t="s">
        <v>89</v>
      </c>
      <c r="F27" s="516"/>
      <c r="G27" s="516"/>
      <c r="H27" s="108" t="s">
        <v>90</v>
      </c>
      <c r="I27" s="517"/>
      <c r="J27" s="517"/>
      <c r="L27" s="2"/>
      <c r="M27" s="2"/>
      <c r="N27" s="2"/>
      <c r="O27" s="2"/>
      <c r="P27" s="2"/>
      <c r="Q27" s="2"/>
      <c r="R27" s="2"/>
    </row>
    <row r="28" spans="2:18" ht="30" customHeight="1">
      <c r="B28" s="2">
        <v>20</v>
      </c>
      <c r="C28" s="71" t="str">
        <f ca="1">B28&amp;". "&amp;'DB Func'!B22</f>
        <v>20. Funcionário 20</v>
      </c>
      <c r="E28" s="85" t="s">
        <v>168</v>
      </c>
      <c r="F28" s="518"/>
      <c r="G28" s="518"/>
      <c r="H28" s="85" t="s">
        <v>91</v>
      </c>
      <c r="I28" s="519"/>
      <c r="J28" s="520"/>
      <c r="L28" s="2"/>
      <c r="M28" s="2"/>
      <c r="N28" s="2"/>
      <c r="O28" s="2"/>
      <c r="P28" s="2"/>
      <c r="Q28" s="2"/>
      <c r="R28" s="2"/>
    </row>
    <row r="29" spans="2:18" ht="30" customHeight="1">
      <c r="B29" s="2">
        <v>21</v>
      </c>
      <c r="C29" s="71" t="str">
        <f ca="1">B29&amp;". "&amp;'DB Func'!B23</f>
        <v>21. Funcionário 21</v>
      </c>
      <c r="E29" s="107" t="s">
        <v>93</v>
      </c>
      <c r="F29" s="533"/>
      <c r="G29" s="533"/>
      <c r="H29" s="107" t="s">
        <v>92</v>
      </c>
      <c r="I29" s="533"/>
      <c r="J29" s="533"/>
      <c r="L29" s="2"/>
      <c r="M29" s="2"/>
      <c r="N29" s="2"/>
      <c r="O29" s="2"/>
      <c r="P29" s="2"/>
      <c r="Q29" s="2"/>
      <c r="R29" s="2"/>
    </row>
    <row r="30" spans="2:18" ht="30" customHeight="1">
      <c r="B30" s="2">
        <v>22</v>
      </c>
      <c r="C30" s="71" t="str">
        <f ca="1">B30&amp;". "&amp;'DB Func'!B24</f>
        <v>22. Funcionário 22</v>
      </c>
      <c r="E30" s="511" t="s">
        <v>680</v>
      </c>
      <c r="F30" s="512"/>
      <c r="G30" s="86"/>
      <c r="H30" s="86"/>
      <c r="I30" s="86"/>
      <c r="J30" s="87"/>
      <c r="L30" s="2"/>
      <c r="M30" s="23" t="e">
        <f>1000/G37</f>
        <v>#DIV/0!</v>
      </c>
      <c r="N30" s="2"/>
      <c r="O30" s="2"/>
      <c r="P30" s="2"/>
      <c r="Q30" s="2"/>
      <c r="R30" s="2"/>
    </row>
    <row r="31" spans="2:18" ht="30" customHeight="1">
      <c r="B31" s="2">
        <v>23</v>
      </c>
      <c r="C31" s="71" t="str">
        <f ca="1">B31&amp;". "&amp;'DB Func'!B25</f>
        <v>23. Funcionário 23</v>
      </c>
      <c r="E31" s="105" t="s">
        <v>94</v>
      </c>
      <c r="F31" s="516"/>
      <c r="G31" s="516"/>
      <c r="H31" s="516"/>
      <c r="I31" s="516"/>
      <c r="J31" s="516"/>
      <c r="L31" s="2"/>
      <c r="M31" s="24"/>
      <c r="N31" s="2"/>
      <c r="O31" s="2"/>
      <c r="P31" s="2"/>
      <c r="Q31" s="2"/>
      <c r="R31" s="2"/>
    </row>
    <row r="32" spans="2:18" ht="30" customHeight="1">
      <c r="B32" s="2">
        <v>24</v>
      </c>
      <c r="C32" s="71" t="str">
        <f ca="1">B32&amp;". "&amp;'DB Func'!B26</f>
        <v>24. Funcionário 24</v>
      </c>
      <c r="E32" s="85" t="s">
        <v>95</v>
      </c>
      <c r="F32" s="518"/>
      <c r="G32" s="518"/>
      <c r="H32" s="518"/>
      <c r="I32" s="518"/>
      <c r="J32" s="518"/>
      <c r="L32" s="2"/>
      <c r="M32" s="2"/>
      <c r="N32" s="2"/>
      <c r="O32" s="2"/>
      <c r="P32" s="2"/>
      <c r="Q32" s="2"/>
      <c r="R32" s="2"/>
    </row>
    <row r="33" spans="2:18" ht="30" customHeight="1">
      <c r="B33" s="2">
        <v>25</v>
      </c>
      <c r="C33" s="71" t="str">
        <f ca="1">B33&amp;". "&amp;'DB Func'!B27</f>
        <v>25. Funcionário 25</v>
      </c>
      <c r="E33" s="107" t="s">
        <v>96</v>
      </c>
      <c r="F33" s="533"/>
      <c r="G33" s="533"/>
      <c r="H33" s="533"/>
      <c r="I33" s="107" t="s">
        <v>681</v>
      </c>
      <c r="J33" s="128"/>
      <c r="L33" s="2"/>
      <c r="M33" s="2" t="s">
        <v>169</v>
      </c>
      <c r="N33" s="2"/>
      <c r="O33" s="2"/>
      <c r="P33" s="2"/>
      <c r="Q33" s="2" t="s">
        <v>181</v>
      </c>
      <c r="R33" s="2"/>
    </row>
    <row r="34" spans="2:18" ht="30" customHeight="1">
      <c r="B34" s="2">
        <v>26</v>
      </c>
      <c r="C34" s="71" t="str">
        <f ca="1">B34&amp;". "&amp;'DB Func'!B28</f>
        <v>26. Funcionário 26</v>
      </c>
      <c r="E34" s="511" t="s">
        <v>97</v>
      </c>
      <c r="F34" s="512"/>
      <c r="G34" s="86"/>
      <c r="H34" s="86"/>
      <c r="I34" s="86"/>
      <c r="J34" s="87"/>
      <c r="L34" s="2"/>
      <c r="M34" s="2" t="s">
        <v>170</v>
      </c>
      <c r="N34" s="2"/>
      <c r="O34" s="2"/>
      <c r="P34" s="2"/>
      <c r="Q34" s="2" t="s">
        <v>182</v>
      </c>
      <c r="R34" s="2"/>
    </row>
    <row r="35" spans="2:18" ht="30" customHeight="1">
      <c r="B35" s="2">
        <v>27</v>
      </c>
      <c r="C35" s="71" t="str">
        <f ca="1">B35&amp;". "&amp;'DB Func'!B29</f>
        <v>27. Funcionário 27</v>
      </c>
      <c r="E35" s="109" t="s">
        <v>98</v>
      </c>
      <c r="F35" s="126"/>
      <c r="G35" s="109" t="s">
        <v>99</v>
      </c>
      <c r="H35" s="127"/>
      <c r="I35" s="109" t="s">
        <v>100</v>
      </c>
      <c r="J35" s="127"/>
      <c r="L35" s="2"/>
      <c r="M35" s="2" t="s">
        <v>171</v>
      </c>
      <c r="N35" s="2"/>
      <c r="O35" s="2"/>
      <c r="P35" s="2"/>
      <c r="Q35" s="2" t="s">
        <v>183</v>
      </c>
      <c r="R35" s="2"/>
    </row>
    <row r="36" spans="2:18" ht="30" customHeight="1">
      <c r="B36" s="2">
        <v>28</v>
      </c>
      <c r="C36" s="71" t="str">
        <f ca="1">B36&amp;". "&amp;'DB Func'!B30</f>
        <v>28. Funcionário 28</v>
      </c>
      <c r="E36" s="511" t="s">
        <v>731</v>
      </c>
      <c r="F36" s="512"/>
      <c r="G36" s="86"/>
      <c r="H36" s="86"/>
      <c r="I36" s="86"/>
      <c r="J36" s="87"/>
      <c r="L36" s="2"/>
      <c r="M36" s="2" t="s">
        <v>172</v>
      </c>
      <c r="N36" s="2"/>
      <c r="O36" s="2"/>
      <c r="P36" s="2"/>
      <c r="Q36" s="2" t="s">
        <v>184</v>
      </c>
      <c r="R36" s="2"/>
    </row>
    <row r="37" spans="2:18" ht="30" customHeight="1">
      <c r="B37" s="2">
        <v>29</v>
      </c>
      <c r="C37" s="71" t="str">
        <f ca="1">B37&amp;". "&amp;'DB Func'!B31</f>
        <v>29. Funcionário 29</v>
      </c>
      <c r="E37" s="523" t="s">
        <v>101</v>
      </c>
      <c r="F37" s="524"/>
      <c r="G37" s="94"/>
      <c r="H37" s="523" t="s">
        <v>730</v>
      </c>
      <c r="I37" s="524"/>
      <c r="J37" s="95"/>
      <c r="L37" s="2"/>
      <c r="M37" s="2" t="s">
        <v>173</v>
      </c>
      <c r="N37" s="2"/>
      <c r="O37" s="2"/>
      <c r="P37" s="2"/>
      <c r="Q37" s="2" t="s">
        <v>185</v>
      </c>
      <c r="R37" s="2"/>
    </row>
    <row r="38" spans="2:18" ht="30" customHeight="1">
      <c r="B38" s="2">
        <v>30</v>
      </c>
      <c r="C38" s="71" t="str">
        <f ca="1">B38&amp;". "&amp;'DB Func'!B32</f>
        <v>30. Funcionário 30</v>
      </c>
      <c r="E38" s="513" t="s">
        <v>102</v>
      </c>
      <c r="F38" s="514"/>
      <c r="G38" s="76"/>
      <c r="H38" s="513" t="s">
        <v>104</v>
      </c>
      <c r="I38" s="514"/>
      <c r="J38" s="76"/>
      <c r="L38" s="2"/>
      <c r="M38" s="2" t="s">
        <v>174</v>
      </c>
      <c r="N38" s="2"/>
      <c r="O38" s="2"/>
      <c r="P38" s="2"/>
      <c r="Q38" s="2" t="s">
        <v>186</v>
      </c>
      <c r="R38" s="2"/>
    </row>
    <row r="39" spans="2:18" ht="30" customHeight="1">
      <c r="C39" s="11"/>
      <c r="E39" s="513" t="s">
        <v>103</v>
      </c>
      <c r="F39" s="514"/>
      <c r="G39" s="63"/>
      <c r="H39" s="106" t="s">
        <v>688</v>
      </c>
      <c r="I39" s="73"/>
      <c r="J39" s="72"/>
      <c r="L39" s="2"/>
      <c r="M39" s="2" t="s">
        <v>179</v>
      </c>
      <c r="N39" s="2"/>
      <c r="O39" s="2"/>
      <c r="P39" s="2"/>
      <c r="Q39" s="2" t="s">
        <v>187</v>
      </c>
      <c r="R39" s="2"/>
    </row>
    <row r="40" spans="2:18" ht="30" hidden="1" customHeight="1">
      <c r="C40" s="11"/>
      <c r="E40" s="541" t="s">
        <v>745</v>
      </c>
      <c r="F40" s="541"/>
      <c r="G40" s="541"/>
      <c r="H40" s="541"/>
      <c r="I40" s="541"/>
      <c r="J40" s="541"/>
      <c r="L40" s="2"/>
      <c r="M40" s="2" t="s">
        <v>180</v>
      </c>
      <c r="N40" s="2"/>
      <c r="O40" s="2"/>
      <c r="P40" s="2"/>
      <c r="Q40" s="2" t="s">
        <v>188</v>
      </c>
      <c r="R40" s="2"/>
    </row>
    <row r="41" spans="2:18" ht="30" hidden="1" customHeight="1">
      <c r="C41" s="11"/>
      <c r="E41" s="513" t="s">
        <v>106</v>
      </c>
      <c r="F41" s="514"/>
      <c r="G41" s="62"/>
      <c r="H41" s="513" t="s">
        <v>112</v>
      </c>
      <c r="I41" s="514"/>
      <c r="J41" s="62"/>
      <c r="L41" s="2"/>
      <c r="M41" s="2" t="s">
        <v>175</v>
      </c>
      <c r="N41" s="2"/>
      <c r="O41" s="2"/>
      <c r="P41" s="2"/>
      <c r="Q41" s="2"/>
      <c r="R41" s="2"/>
    </row>
    <row r="42" spans="2:18" ht="30" hidden="1" customHeight="1">
      <c r="C42" s="11"/>
      <c r="E42" s="513" t="s">
        <v>107</v>
      </c>
      <c r="F42" s="514"/>
      <c r="G42" s="62"/>
      <c r="H42" s="513" t="s">
        <v>113</v>
      </c>
      <c r="I42" s="514"/>
      <c r="J42" s="62"/>
      <c r="L42" s="2"/>
      <c r="M42" s="2" t="s">
        <v>176</v>
      </c>
      <c r="N42" s="2"/>
      <c r="O42" s="2"/>
      <c r="P42" s="2"/>
      <c r="Q42" s="2"/>
      <c r="R42" s="2"/>
    </row>
    <row r="43" spans="2:18" ht="30" hidden="1" customHeight="1">
      <c r="C43" s="11"/>
      <c r="E43" s="513" t="s">
        <v>108</v>
      </c>
      <c r="F43" s="514"/>
      <c r="G43" s="62"/>
      <c r="H43" s="513" t="s">
        <v>114</v>
      </c>
      <c r="I43" s="514"/>
      <c r="J43" s="62"/>
      <c r="L43" s="2"/>
      <c r="M43" s="2" t="s">
        <v>178</v>
      </c>
      <c r="N43" s="2"/>
      <c r="O43" s="2"/>
      <c r="P43" s="2"/>
      <c r="Q43" s="2"/>
      <c r="R43" s="2"/>
    </row>
    <row r="44" spans="2:18" ht="30" hidden="1" customHeight="1">
      <c r="C44" s="11"/>
      <c r="E44" s="513" t="s">
        <v>109</v>
      </c>
      <c r="F44" s="514"/>
      <c r="G44" s="62"/>
      <c r="H44" s="513" t="s">
        <v>115</v>
      </c>
      <c r="I44" s="514"/>
      <c r="J44" s="62"/>
      <c r="L44" s="2"/>
      <c r="M44" s="2" t="s">
        <v>177</v>
      </c>
      <c r="N44" s="2"/>
      <c r="O44" s="2"/>
      <c r="P44" s="2"/>
      <c r="Q44" s="2"/>
      <c r="R44" s="2"/>
    </row>
    <row r="45" spans="2:18" ht="30" hidden="1" customHeight="1">
      <c r="C45" s="11"/>
      <c r="E45" s="513" t="s">
        <v>110</v>
      </c>
      <c r="F45" s="514"/>
      <c r="G45" s="62"/>
      <c r="H45" s="513" t="s">
        <v>116</v>
      </c>
      <c r="I45" s="514"/>
      <c r="J45" s="62"/>
      <c r="L45" s="2"/>
      <c r="M45" s="2"/>
      <c r="N45" s="2"/>
      <c r="O45" s="2"/>
      <c r="P45" s="2"/>
      <c r="Q45" s="2"/>
      <c r="R45" s="2"/>
    </row>
    <row r="46" spans="2:18" ht="30" hidden="1" customHeight="1">
      <c r="C46" s="11"/>
      <c r="E46" s="513" t="s">
        <v>111</v>
      </c>
      <c r="F46" s="514"/>
      <c r="G46" s="62"/>
      <c r="H46" s="513" t="s">
        <v>117</v>
      </c>
      <c r="I46" s="514"/>
      <c r="J46" s="62"/>
      <c r="L46" s="2"/>
      <c r="M46" s="2"/>
      <c r="N46" s="2"/>
      <c r="O46" s="2"/>
      <c r="P46" s="2"/>
      <c r="Q46" s="2"/>
      <c r="R46" s="2"/>
    </row>
    <row r="47" spans="2:18" ht="30" customHeight="1">
      <c r="C47" s="11"/>
      <c r="E47" s="515" t="s">
        <v>118</v>
      </c>
      <c r="F47" s="515"/>
      <c r="G47" s="515"/>
      <c r="H47" s="515"/>
      <c r="I47" s="515"/>
      <c r="J47" s="515"/>
      <c r="L47" s="2"/>
      <c r="M47" s="2"/>
      <c r="N47" s="2"/>
      <c r="O47" s="2"/>
      <c r="P47" s="2"/>
      <c r="Q47" s="2"/>
      <c r="R47" s="2"/>
    </row>
    <row r="48" spans="2:18" ht="30" customHeight="1">
      <c r="C48" s="11"/>
      <c r="E48" s="513" t="s">
        <v>106</v>
      </c>
      <c r="F48" s="514"/>
      <c r="G48" s="62"/>
      <c r="H48" s="513" t="s">
        <v>112</v>
      </c>
      <c r="I48" s="514"/>
      <c r="J48" s="62"/>
      <c r="L48" s="2"/>
      <c r="M48" s="2"/>
      <c r="N48" s="2"/>
      <c r="O48" s="2"/>
      <c r="P48" s="2"/>
      <c r="Q48" s="2"/>
      <c r="R48" s="2"/>
    </row>
    <row r="49" spans="3:18" ht="30" customHeight="1">
      <c r="C49" s="11"/>
      <c r="E49" s="513" t="s">
        <v>107</v>
      </c>
      <c r="F49" s="514"/>
      <c r="G49" s="62"/>
      <c r="H49" s="513" t="s">
        <v>113</v>
      </c>
      <c r="I49" s="514"/>
      <c r="J49" s="62"/>
      <c r="L49" s="2"/>
      <c r="M49" s="2"/>
      <c r="N49" s="2"/>
      <c r="O49" s="2"/>
      <c r="P49" s="2"/>
      <c r="Q49" s="2"/>
      <c r="R49" s="2"/>
    </row>
    <row r="50" spans="3:18" ht="30" customHeight="1">
      <c r="C50" s="11"/>
      <c r="E50" s="513" t="s">
        <v>108</v>
      </c>
      <c r="F50" s="514"/>
      <c r="G50" s="62"/>
      <c r="H50" s="513" t="s">
        <v>114</v>
      </c>
      <c r="I50" s="514"/>
      <c r="J50" s="62"/>
      <c r="L50" s="2"/>
      <c r="M50" s="2"/>
      <c r="N50" s="2"/>
      <c r="O50" s="2"/>
      <c r="P50" s="2"/>
      <c r="Q50" s="2"/>
      <c r="R50" s="2"/>
    </row>
    <row r="51" spans="3:18" ht="30" customHeight="1">
      <c r="C51" s="11"/>
      <c r="E51" s="513" t="s">
        <v>109</v>
      </c>
      <c r="F51" s="514"/>
      <c r="G51" s="62"/>
      <c r="H51" s="513" t="s">
        <v>115</v>
      </c>
      <c r="I51" s="514"/>
      <c r="J51" s="62"/>
      <c r="L51" s="2"/>
      <c r="M51" s="2"/>
      <c r="N51" s="2"/>
      <c r="O51" s="2"/>
      <c r="P51" s="2"/>
      <c r="Q51" s="2"/>
      <c r="R51" s="2"/>
    </row>
    <row r="52" spans="3:18" ht="30" customHeight="1">
      <c r="C52" s="11"/>
      <c r="E52" s="513" t="s">
        <v>110</v>
      </c>
      <c r="F52" s="514"/>
      <c r="G52" s="62"/>
      <c r="H52" s="513" t="s">
        <v>116</v>
      </c>
      <c r="I52" s="514"/>
      <c r="J52" s="62"/>
      <c r="L52" s="2"/>
      <c r="M52" s="2"/>
      <c r="N52" s="2"/>
      <c r="O52" s="2"/>
      <c r="P52" s="2"/>
      <c r="Q52" s="2"/>
      <c r="R52" s="2"/>
    </row>
    <row r="53" spans="3:18" ht="30" customHeight="1">
      <c r="C53" s="11"/>
      <c r="E53" s="513" t="s">
        <v>111</v>
      </c>
      <c r="F53" s="514"/>
      <c r="G53" s="62"/>
      <c r="H53" s="513" t="s">
        <v>117</v>
      </c>
      <c r="I53" s="514"/>
      <c r="J53" s="62"/>
      <c r="L53" s="2"/>
      <c r="M53" s="2"/>
      <c r="N53" s="2"/>
      <c r="O53" s="2"/>
      <c r="P53" s="2"/>
      <c r="Q53" s="2"/>
      <c r="R53" s="2"/>
    </row>
    <row r="54" spans="3:18" ht="30" customHeight="1">
      <c r="C54" s="11"/>
      <c r="E54" s="542" t="s">
        <v>119</v>
      </c>
      <c r="F54" s="542"/>
      <c r="G54" s="542"/>
      <c r="H54" s="543">
        <f>SUM(G48:G53,J48:J53)+SUM(G48:G53,J48:J53)*G38+SUM(G48:G53,J48:J53)*J38</f>
        <v>0</v>
      </c>
      <c r="I54" s="543"/>
      <c r="J54" s="543"/>
      <c r="L54" s="2"/>
      <c r="M54" s="2"/>
      <c r="N54" s="2"/>
      <c r="O54" s="2"/>
      <c r="P54" s="2"/>
      <c r="Q54" s="2"/>
      <c r="R54" s="2"/>
    </row>
    <row r="55" spans="3:18" ht="30" hidden="1" customHeight="1">
      <c r="C55" s="11"/>
      <c r="E55" s="511" t="s">
        <v>524</v>
      </c>
      <c r="F55" s="512"/>
      <c r="G55" s="512"/>
      <c r="H55" s="86"/>
      <c r="I55" s="86"/>
      <c r="J55" s="87"/>
      <c r="L55" s="2"/>
      <c r="M55" s="2"/>
      <c r="N55" s="2"/>
      <c r="O55" s="2"/>
      <c r="P55" s="2"/>
      <c r="Q55" s="2"/>
      <c r="R55" s="2"/>
    </row>
    <row r="56" spans="3:18" ht="30" hidden="1" customHeight="1">
      <c r="C56" s="11"/>
      <c r="E56" s="96" t="s">
        <v>120</v>
      </c>
      <c r="F56" s="96" t="s">
        <v>533</v>
      </c>
      <c r="G56" s="96" t="s">
        <v>121</v>
      </c>
      <c r="H56" s="96" t="s">
        <v>519</v>
      </c>
      <c r="I56" s="96" t="s">
        <v>520</v>
      </c>
      <c r="J56" s="96" t="s">
        <v>521</v>
      </c>
      <c r="L56" s="2"/>
      <c r="M56" s="2"/>
      <c r="N56" s="2"/>
      <c r="O56" s="2"/>
      <c r="P56" s="2"/>
      <c r="Q56" s="2"/>
      <c r="R56" s="2"/>
    </row>
    <row r="57" spans="3:18" ht="30" hidden="1" customHeight="1">
      <c r="C57" s="11"/>
      <c r="E57" s="85" t="str">
        <f>Benef!C6</f>
        <v>-</v>
      </c>
      <c r="F57" s="66"/>
      <c r="G57" s="67"/>
      <c r="H57" s="68"/>
      <c r="I57" s="67"/>
      <c r="J57" s="104">
        <f>IF(G57="Percentual",H57*AVERAGE($G$48:$G$53,$J$48:$J$53),IF(G57="Valor Fixo",I57,0))</f>
        <v>0</v>
      </c>
      <c r="L57" s="2"/>
      <c r="M57" s="2"/>
      <c r="N57" s="2"/>
      <c r="O57" s="2"/>
      <c r="P57" s="2"/>
      <c r="Q57" s="2"/>
      <c r="R57" s="2"/>
    </row>
    <row r="58" spans="3:18" ht="30" hidden="1" customHeight="1">
      <c r="C58" s="11"/>
      <c r="E58" s="85" t="str">
        <f>Benef!C7</f>
        <v>-</v>
      </c>
      <c r="F58" s="66"/>
      <c r="G58" s="67"/>
      <c r="H58" s="68"/>
      <c r="I58" s="67"/>
      <c r="J58" s="104">
        <f t="shared" ref="J58:J66" si="4">IF(G58="Percentual",H58*AVERAGE($G$48:$G$53,$J$48:$J$53),IF(G58="Valor Fixo",I58,0))</f>
        <v>0</v>
      </c>
      <c r="L58" s="2"/>
      <c r="M58" s="2"/>
      <c r="N58" s="2"/>
      <c r="O58" s="2"/>
      <c r="P58" s="2"/>
      <c r="Q58" s="2"/>
      <c r="R58" s="2"/>
    </row>
    <row r="59" spans="3:18" ht="30" hidden="1" customHeight="1">
      <c r="C59" s="11"/>
      <c r="E59" s="85" t="str">
        <f>Benef!C8</f>
        <v>-</v>
      </c>
      <c r="F59" s="66"/>
      <c r="G59" s="67"/>
      <c r="H59" s="68"/>
      <c r="I59" s="67"/>
      <c r="J59" s="104">
        <f t="shared" si="4"/>
        <v>0</v>
      </c>
      <c r="L59" s="2"/>
      <c r="M59" s="2"/>
      <c r="N59" s="2"/>
      <c r="O59" s="2"/>
      <c r="P59" s="2"/>
      <c r="Q59" s="2"/>
      <c r="R59" s="2"/>
    </row>
    <row r="60" spans="3:18" ht="30" hidden="1" customHeight="1">
      <c r="C60" s="11"/>
      <c r="E60" s="85" t="str">
        <f>Benef!C9</f>
        <v>-</v>
      </c>
      <c r="F60" s="66"/>
      <c r="G60" s="67"/>
      <c r="H60" s="68"/>
      <c r="I60" s="67"/>
      <c r="J60" s="104">
        <f t="shared" si="4"/>
        <v>0</v>
      </c>
      <c r="L60" s="2"/>
      <c r="M60" s="2"/>
      <c r="N60" s="2"/>
      <c r="O60" s="2"/>
      <c r="P60" s="2"/>
      <c r="Q60" s="2"/>
      <c r="R60" s="2"/>
    </row>
    <row r="61" spans="3:18" ht="30" hidden="1" customHeight="1">
      <c r="C61" s="11"/>
      <c r="E61" s="85" t="str">
        <f>Benef!C10</f>
        <v>-</v>
      </c>
      <c r="F61" s="66"/>
      <c r="G61" s="67"/>
      <c r="H61" s="68"/>
      <c r="I61" s="67"/>
      <c r="J61" s="104">
        <f t="shared" si="4"/>
        <v>0</v>
      </c>
      <c r="L61" s="2"/>
      <c r="M61" s="2"/>
      <c r="N61" s="2"/>
      <c r="O61" s="2"/>
      <c r="P61" s="2"/>
      <c r="Q61" s="2"/>
      <c r="R61" s="2"/>
    </row>
    <row r="62" spans="3:18" ht="30" hidden="1" customHeight="1">
      <c r="C62" s="11"/>
      <c r="E62" s="85" t="str">
        <f>Benef!C11</f>
        <v>-</v>
      </c>
      <c r="F62" s="66"/>
      <c r="G62" s="67"/>
      <c r="H62" s="68"/>
      <c r="I62" s="67"/>
      <c r="J62" s="104">
        <f t="shared" si="4"/>
        <v>0</v>
      </c>
      <c r="L62" s="2"/>
      <c r="M62" s="2"/>
      <c r="N62" s="2"/>
      <c r="O62" s="2"/>
      <c r="P62" s="2"/>
      <c r="Q62" s="2"/>
      <c r="R62" s="2"/>
    </row>
    <row r="63" spans="3:18" ht="30" hidden="1" customHeight="1">
      <c r="C63" s="11"/>
      <c r="E63" s="85" t="str">
        <f>Benef!C12</f>
        <v>-</v>
      </c>
      <c r="F63" s="66"/>
      <c r="G63" s="67"/>
      <c r="H63" s="68"/>
      <c r="I63" s="67"/>
      <c r="J63" s="104">
        <f t="shared" si="4"/>
        <v>0</v>
      </c>
      <c r="L63" s="2"/>
      <c r="M63" s="2"/>
      <c r="N63" s="2"/>
      <c r="O63" s="2"/>
      <c r="P63" s="2"/>
      <c r="Q63" s="2"/>
      <c r="R63" s="2"/>
    </row>
    <row r="64" spans="3:18" ht="30" hidden="1" customHeight="1">
      <c r="C64" s="11"/>
      <c r="E64" s="85" t="str">
        <f>Benef!C13</f>
        <v>-</v>
      </c>
      <c r="F64" s="66"/>
      <c r="G64" s="67"/>
      <c r="H64" s="68"/>
      <c r="I64" s="67"/>
      <c r="J64" s="104">
        <f t="shared" si="4"/>
        <v>0</v>
      </c>
      <c r="L64" s="2"/>
      <c r="M64" s="2"/>
      <c r="N64" s="2"/>
      <c r="O64" s="2"/>
      <c r="P64" s="2"/>
      <c r="Q64" s="2"/>
      <c r="R64" s="2"/>
    </row>
    <row r="65" spans="3:18" ht="30" hidden="1" customHeight="1">
      <c r="C65" s="11"/>
      <c r="E65" s="85" t="str">
        <f>Benef!C14</f>
        <v>-</v>
      </c>
      <c r="F65" s="66"/>
      <c r="G65" s="67"/>
      <c r="H65" s="68"/>
      <c r="I65" s="67"/>
      <c r="J65" s="104">
        <f t="shared" si="4"/>
        <v>0</v>
      </c>
      <c r="L65" s="2"/>
      <c r="M65" s="2"/>
      <c r="N65" s="2"/>
      <c r="O65" s="2"/>
      <c r="P65" s="2"/>
      <c r="Q65" s="2"/>
      <c r="R65" s="2"/>
    </row>
    <row r="66" spans="3:18" ht="30" hidden="1" customHeight="1">
      <c r="C66" s="11"/>
      <c r="E66" s="107">
        <f>Benef!C15</f>
        <v>0</v>
      </c>
      <c r="F66" s="89"/>
      <c r="G66" s="90"/>
      <c r="H66" s="91"/>
      <c r="I66" s="90"/>
      <c r="J66" s="111">
        <f t="shared" si="4"/>
        <v>0</v>
      </c>
      <c r="L66" s="2"/>
      <c r="M66" s="2"/>
      <c r="N66" s="2"/>
      <c r="O66" s="2"/>
      <c r="P66" s="2"/>
      <c r="Q66" s="2"/>
      <c r="R66" s="2"/>
    </row>
    <row r="67" spans="3:18" ht="30" customHeight="1">
      <c r="C67" s="11"/>
      <c r="E67" s="511" t="s">
        <v>709</v>
      </c>
      <c r="F67" s="512"/>
      <c r="G67" s="512"/>
      <c r="H67" s="86"/>
      <c r="I67" s="86"/>
      <c r="J67" s="87"/>
      <c r="L67" s="2"/>
      <c r="M67" s="2"/>
      <c r="N67" s="2"/>
      <c r="O67" s="2"/>
      <c r="P67" s="2"/>
      <c r="Q67" s="2"/>
      <c r="R67" s="2"/>
    </row>
    <row r="68" spans="3:18" ht="30" customHeight="1">
      <c r="C68" s="11"/>
      <c r="E68" s="108" t="s">
        <v>708</v>
      </c>
      <c r="F68" s="516"/>
      <c r="G68" s="516"/>
      <c r="H68" s="108" t="s">
        <v>786</v>
      </c>
      <c r="I68" s="516"/>
      <c r="J68" s="516"/>
      <c r="K68" s="26">
        <f>IFERROR(VLOOKUP(AVERAGE(G48:G53,J48:J53),'P Gerais'!D39:G43,3,1)*F68,0)</f>
        <v>0</v>
      </c>
      <c r="L68" s="2"/>
      <c r="M68" s="2"/>
      <c r="N68" s="2"/>
      <c r="O68" s="2"/>
      <c r="P68" s="2"/>
      <c r="Q68" s="2"/>
      <c r="R68" s="2"/>
    </row>
    <row r="69" spans="3:18" ht="30" customHeight="1">
      <c r="C69" s="11"/>
      <c r="E69" s="541" t="s">
        <v>123</v>
      </c>
      <c r="F69" s="541"/>
      <c r="G69" s="541"/>
      <c r="H69" s="541"/>
      <c r="I69" s="541"/>
      <c r="J69" s="541"/>
      <c r="L69" s="2"/>
      <c r="M69" s="2"/>
      <c r="N69" s="2"/>
      <c r="O69" s="2"/>
      <c r="P69" s="2"/>
      <c r="Q69" s="2"/>
      <c r="R69" s="2"/>
    </row>
    <row r="70" spans="3:18" ht="30" customHeight="1">
      <c r="C70" s="11"/>
      <c r="E70" s="85" t="s">
        <v>124</v>
      </c>
      <c r="F70" s="530"/>
      <c r="G70" s="530"/>
      <c r="H70" s="85" t="s">
        <v>144</v>
      </c>
      <c r="I70" s="538"/>
      <c r="J70" s="538"/>
    </row>
    <row r="71" spans="3:18" ht="30" customHeight="1">
      <c r="C71" s="11"/>
      <c r="E71" s="85" t="s">
        <v>125</v>
      </c>
      <c r="F71" s="530"/>
      <c r="G71" s="530"/>
      <c r="H71" s="85" t="s">
        <v>126</v>
      </c>
      <c r="I71" s="539"/>
      <c r="J71" s="539"/>
    </row>
    <row r="72" spans="3:18" ht="8.1" customHeight="1">
      <c r="C72" s="11"/>
      <c r="D72" s="10"/>
      <c r="E72" s="6"/>
      <c r="F72" s="20"/>
      <c r="G72" s="20"/>
      <c r="H72" s="6"/>
      <c r="I72" s="21"/>
      <c r="J72" s="21"/>
      <c r="K72" s="10"/>
    </row>
    <row r="73" spans="3:18" ht="8.1" customHeight="1">
      <c r="C73" s="11"/>
      <c r="D73" s="10"/>
      <c r="E73" s="6"/>
      <c r="F73" s="20"/>
      <c r="G73" s="20"/>
      <c r="H73" s="6"/>
      <c r="I73" s="21"/>
      <c r="J73" s="21"/>
      <c r="K73" s="10"/>
    </row>
    <row r="74" spans="3:18" ht="30" customHeight="1">
      <c r="C74" s="11"/>
      <c r="D74" s="10"/>
      <c r="E74" s="85" t="s">
        <v>127</v>
      </c>
      <c r="F74" s="530"/>
      <c r="G74" s="530"/>
      <c r="H74" s="85" t="s">
        <v>143</v>
      </c>
      <c r="I74" s="538"/>
      <c r="J74" s="538"/>
      <c r="K74" s="10"/>
    </row>
    <row r="75" spans="3:18" ht="30" customHeight="1">
      <c r="C75" s="11"/>
      <c r="D75" s="10"/>
      <c r="E75" s="85" t="s">
        <v>128</v>
      </c>
      <c r="F75" s="530"/>
      <c r="G75" s="530"/>
      <c r="H75" s="85" t="s">
        <v>129</v>
      </c>
      <c r="I75" s="539"/>
      <c r="J75" s="539"/>
      <c r="K75" s="10"/>
    </row>
    <row r="76" spans="3:18" ht="8.1" customHeight="1">
      <c r="C76" s="11"/>
      <c r="D76" s="10"/>
      <c r="E76" s="6"/>
      <c r="F76" s="20"/>
      <c r="G76" s="20"/>
      <c r="H76" s="6"/>
      <c r="I76" s="21"/>
      <c r="J76" s="21"/>
      <c r="K76" s="10"/>
    </row>
    <row r="77" spans="3:18" ht="30" customHeight="1">
      <c r="C77" s="11"/>
      <c r="D77" s="10"/>
      <c r="E77" s="85" t="s">
        <v>130</v>
      </c>
      <c r="F77" s="530"/>
      <c r="G77" s="530"/>
      <c r="H77" s="85" t="s">
        <v>142</v>
      </c>
      <c r="I77" s="538"/>
      <c r="J77" s="538"/>
      <c r="K77" s="10"/>
    </row>
    <row r="78" spans="3:18" ht="30" customHeight="1">
      <c r="C78" s="11"/>
      <c r="D78" s="10"/>
      <c r="E78" s="85" t="s">
        <v>131</v>
      </c>
      <c r="F78" s="530"/>
      <c r="G78" s="530"/>
      <c r="H78" s="85" t="s">
        <v>132</v>
      </c>
      <c r="I78" s="539"/>
      <c r="J78" s="539"/>
      <c r="K78" s="10"/>
    </row>
    <row r="79" spans="3:18" ht="8.1" customHeight="1">
      <c r="C79" s="11"/>
      <c r="D79" s="10"/>
      <c r="E79" s="6"/>
      <c r="F79" s="20"/>
      <c r="G79" s="20"/>
      <c r="H79" s="6"/>
      <c r="I79" s="21"/>
      <c r="J79" s="21"/>
      <c r="K79" s="10"/>
    </row>
    <row r="80" spans="3:18" ht="30" customHeight="1">
      <c r="C80" s="11"/>
      <c r="D80" s="10"/>
      <c r="E80" s="85" t="s">
        <v>133</v>
      </c>
      <c r="F80" s="530"/>
      <c r="G80" s="530"/>
      <c r="H80" s="85" t="s">
        <v>141</v>
      </c>
      <c r="I80" s="538"/>
      <c r="J80" s="538"/>
      <c r="K80" s="10"/>
    </row>
    <row r="81" spans="3:11" ht="30" customHeight="1">
      <c r="C81" s="11"/>
      <c r="D81" s="10"/>
      <c r="E81" s="85" t="s">
        <v>134</v>
      </c>
      <c r="F81" s="530"/>
      <c r="G81" s="530"/>
      <c r="H81" s="85" t="s">
        <v>135</v>
      </c>
      <c r="I81" s="539"/>
      <c r="J81" s="539"/>
      <c r="K81" s="10"/>
    </row>
    <row r="82" spans="3:11" ht="8.1" customHeight="1">
      <c r="C82" s="11"/>
      <c r="D82" s="10"/>
      <c r="E82" s="6"/>
      <c r="F82" s="20"/>
      <c r="G82" s="20"/>
      <c r="H82" s="6"/>
      <c r="I82" s="21"/>
      <c r="J82" s="21"/>
      <c r="K82" s="10"/>
    </row>
    <row r="83" spans="3:11" ht="30" customHeight="1">
      <c r="C83" s="11"/>
      <c r="E83" s="85" t="s">
        <v>136</v>
      </c>
      <c r="F83" s="530"/>
      <c r="G83" s="530"/>
      <c r="H83" s="85" t="s">
        <v>140</v>
      </c>
      <c r="I83" s="538"/>
      <c r="J83" s="538"/>
    </row>
    <row r="84" spans="3:11" ht="30" customHeight="1">
      <c r="C84" s="11"/>
      <c r="E84" s="85" t="s">
        <v>137</v>
      </c>
      <c r="F84" s="530"/>
      <c r="G84" s="530"/>
      <c r="H84" s="85" t="s">
        <v>138</v>
      </c>
      <c r="I84" s="539"/>
      <c r="J84" s="539"/>
    </row>
    <row r="85" spans="3:11" ht="8.1" customHeight="1">
      <c r="C85" s="11"/>
      <c r="D85" s="10"/>
      <c r="E85" s="6"/>
      <c r="F85" s="20"/>
      <c r="G85" s="20"/>
      <c r="H85" s="6"/>
      <c r="I85" s="21"/>
      <c r="J85" s="21"/>
      <c r="K85" s="10"/>
    </row>
    <row r="86" spans="3:11" ht="30" customHeight="1">
      <c r="C86" s="11"/>
      <c r="E86" s="85" t="s">
        <v>710</v>
      </c>
      <c r="F86" s="530"/>
      <c r="G86" s="530"/>
      <c r="H86" s="85" t="s">
        <v>711</v>
      </c>
      <c r="I86" s="538"/>
      <c r="J86" s="538"/>
    </row>
    <row r="87" spans="3:11" ht="30" customHeight="1">
      <c r="C87" s="11"/>
      <c r="E87" s="85" t="s">
        <v>712</v>
      </c>
      <c r="F87" s="530"/>
      <c r="G87" s="530"/>
      <c r="H87" s="85" t="s">
        <v>713</v>
      </c>
      <c r="I87" s="539"/>
      <c r="J87" s="539"/>
    </row>
    <row r="88" spans="3:11" ht="8.1" customHeight="1">
      <c r="C88" s="11"/>
      <c r="E88" s="6"/>
      <c r="F88" s="20"/>
      <c r="G88" s="20"/>
      <c r="H88" s="6"/>
      <c r="I88" s="21"/>
      <c r="J88" s="21"/>
    </row>
    <row r="89" spans="3:11" ht="30" customHeight="1">
      <c r="C89" s="11"/>
      <c r="E89" s="85" t="s">
        <v>714</v>
      </c>
      <c r="F89" s="530"/>
      <c r="G89" s="530"/>
      <c r="H89" s="85" t="s">
        <v>715</v>
      </c>
      <c r="I89" s="538"/>
      <c r="J89" s="538"/>
    </row>
    <row r="90" spans="3:11" ht="30" customHeight="1">
      <c r="C90" s="11"/>
      <c r="E90" s="85" t="s">
        <v>716</v>
      </c>
      <c r="F90" s="530"/>
      <c r="G90" s="530"/>
      <c r="H90" s="85" t="s">
        <v>717</v>
      </c>
      <c r="I90" s="539"/>
      <c r="J90" s="539"/>
    </row>
    <row r="91" spans="3:11" ht="8.1" customHeight="1">
      <c r="C91" s="11"/>
      <c r="E91" s="6"/>
      <c r="F91" s="20"/>
      <c r="G91" s="20"/>
      <c r="H91" s="6"/>
      <c r="I91" s="21"/>
      <c r="J91" s="21"/>
    </row>
    <row r="92" spans="3:11" ht="30" customHeight="1">
      <c r="C92" s="11"/>
      <c r="E92" s="85" t="s">
        <v>718</v>
      </c>
      <c r="F92" s="530"/>
      <c r="G92" s="530"/>
      <c r="H92" s="85" t="s">
        <v>719</v>
      </c>
      <c r="I92" s="538"/>
      <c r="J92" s="538"/>
    </row>
    <row r="93" spans="3:11" ht="30" customHeight="1">
      <c r="C93" s="11"/>
      <c r="E93" s="85" t="s">
        <v>720</v>
      </c>
      <c r="F93" s="530"/>
      <c r="G93" s="530"/>
      <c r="H93" s="85" t="s">
        <v>721</v>
      </c>
      <c r="I93" s="539"/>
      <c r="J93" s="539"/>
    </row>
    <row r="94" spans="3:11" ht="8.1" customHeight="1">
      <c r="C94" s="11"/>
      <c r="D94" s="10"/>
      <c r="E94" s="6"/>
      <c r="F94" s="20"/>
      <c r="G94" s="20"/>
      <c r="H94" s="6"/>
      <c r="I94" s="21"/>
      <c r="J94" s="21"/>
      <c r="K94" s="10"/>
    </row>
    <row r="95" spans="3:11" ht="30" customHeight="1">
      <c r="C95" s="11"/>
      <c r="E95" s="85" t="s">
        <v>722</v>
      </c>
      <c r="F95" s="530"/>
      <c r="G95" s="530"/>
      <c r="H95" s="85" t="s">
        <v>723</v>
      </c>
      <c r="I95" s="538"/>
      <c r="J95" s="538"/>
    </row>
    <row r="96" spans="3:11" ht="30" customHeight="1">
      <c r="C96" s="11"/>
      <c r="E96" s="85" t="s">
        <v>724</v>
      </c>
      <c r="F96" s="530"/>
      <c r="G96" s="530"/>
      <c r="H96" s="85" t="s">
        <v>725</v>
      </c>
      <c r="I96" s="539"/>
      <c r="J96" s="539"/>
    </row>
    <row r="97" spans="3:11" ht="8.1" customHeight="1">
      <c r="C97" s="11"/>
      <c r="D97" s="10"/>
      <c r="E97" s="6"/>
      <c r="F97" s="20"/>
      <c r="G97" s="20"/>
      <c r="H97" s="6"/>
      <c r="I97" s="21"/>
      <c r="J97" s="21"/>
      <c r="K97" s="10"/>
    </row>
    <row r="98" spans="3:11" ht="30" customHeight="1">
      <c r="C98" s="11"/>
      <c r="E98" s="85" t="s">
        <v>726</v>
      </c>
      <c r="F98" s="530"/>
      <c r="G98" s="530"/>
      <c r="H98" s="85" t="s">
        <v>727</v>
      </c>
      <c r="I98" s="538"/>
      <c r="J98" s="538"/>
    </row>
    <row r="99" spans="3:11" ht="30" customHeight="1">
      <c r="C99" s="11"/>
      <c r="E99" s="85" t="s">
        <v>728</v>
      </c>
      <c r="F99" s="530"/>
      <c r="G99" s="530"/>
      <c r="H99" s="85" t="s">
        <v>729</v>
      </c>
      <c r="I99" s="539"/>
      <c r="J99" s="539"/>
    </row>
    <row r="100" spans="3:11" ht="30" customHeight="1">
      <c r="C100" s="11"/>
      <c r="E100" s="541" t="s">
        <v>139</v>
      </c>
      <c r="F100" s="541"/>
      <c r="G100" s="541"/>
      <c r="H100" s="541"/>
      <c r="I100" s="541"/>
      <c r="J100" s="541"/>
    </row>
    <row r="101" spans="3:11" ht="121.5" customHeight="1">
      <c r="C101" s="11"/>
      <c r="E101" s="537"/>
      <c r="F101" s="537"/>
      <c r="G101" s="537"/>
      <c r="H101" s="537"/>
      <c r="I101" s="537"/>
      <c r="J101" s="537"/>
    </row>
    <row r="102" spans="3:11" ht="30" customHeight="1"/>
    <row r="103" spans="3:11" ht="30" customHeight="1"/>
    <row r="104" spans="3:11" ht="30" customHeight="1"/>
    <row r="105" spans="3:11" ht="30" customHeight="1"/>
    <row r="106" spans="3:11" ht="30" customHeight="1"/>
    <row r="107" spans="3:11" ht="30" customHeight="1"/>
    <row r="108" spans="3:11" ht="30" customHeight="1"/>
    <row r="109" spans="3:11" ht="30" customHeight="1"/>
    <row r="110" spans="3:11"/>
    <row r="111" spans="3:11"/>
    <row r="112" spans="3:11"/>
    <row r="113"/>
    <row r="114"/>
    <row r="115"/>
    <row r="116"/>
    <row r="117"/>
    <row r="118"/>
    <row r="119"/>
    <row r="120"/>
    <row r="121" ht="15" customHeight="1"/>
  </sheetData>
  <sheetProtection selectLockedCells="1"/>
  <mergeCells count="128">
    <mergeCell ref="H13:I13"/>
    <mergeCell ref="E100:J100"/>
    <mergeCell ref="F70:G70"/>
    <mergeCell ref="I70:J70"/>
    <mergeCell ref="F71:G71"/>
    <mergeCell ref="E49:F49"/>
    <mergeCell ref="H49:I49"/>
    <mergeCell ref="E50:F50"/>
    <mergeCell ref="H50:I50"/>
    <mergeCell ref="F83:G83"/>
    <mergeCell ref="I83:J83"/>
    <mergeCell ref="F68:G68"/>
    <mergeCell ref="I68:J68"/>
    <mergeCell ref="E69:J69"/>
    <mergeCell ref="E54:G54"/>
    <mergeCell ref="H54:J54"/>
    <mergeCell ref="I92:J92"/>
    <mergeCell ref="F93:G93"/>
    <mergeCell ref="I93:J93"/>
    <mergeCell ref="I81:J81"/>
    <mergeCell ref="F74:G74"/>
    <mergeCell ref="I74:J74"/>
    <mergeCell ref="F75:G75"/>
    <mergeCell ref="E43:F43"/>
    <mergeCell ref="B14:B15"/>
    <mergeCell ref="B16:B17"/>
    <mergeCell ref="B18:B19"/>
    <mergeCell ref="B20:B21"/>
    <mergeCell ref="F99:G99"/>
    <mergeCell ref="I99:J99"/>
    <mergeCell ref="I75:J75"/>
    <mergeCell ref="F77:G77"/>
    <mergeCell ref="I77:J77"/>
    <mergeCell ref="F78:G78"/>
    <mergeCell ref="I78:J78"/>
    <mergeCell ref="I71:J71"/>
    <mergeCell ref="F80:G80"/>
    <mergeCell ref="I80:J80"/>
    <mergeCell ref="F81:G81"/>
    <mergeCell ref="F31:J31"/>
    <mergeCell ref="F32:J32"/>
    <mergeCell ref="F33:H33"/>
    <mergeCell ref="E44:F44"/>
    <mergeCell ref="H44:I44"/>
    <mergeCell ref="E45:F45"/>
    <mergeCell ref="H45:I45"/>
    <mergeCell ref="E40:J40"/>
    <mergeCell ref="E41:F41"/>
    <mergeCell ref="H43:I43"/>
    <mergeCell ref="H37:I37"/>
    <mergeCell ref="E37:F37"/>
    <mergeCell ref="E38:F38"/>
    <mergeCell ref="H38:I38"/>
    <mergeCell ref="E101:J101"/>
    <mergeCell ref="F95:G95"/>
    <mergeCell ref="I95:J95"/>
    <mergeCell ref="F96:G96"/>
    <mergeCell ref="I96:J96"/>
    <mergeCell ref="F98:G98"/>
    <mergeCell ref="I98:J98"/>
    <mergeCell ref="F84:G84"/>
    <mergeCell ref="I84:J84"/>
    <mergeCell ref="F86:G86"/>
    <mergeCell ref="I86:J86"/>
    <mergeCell ref="F87:G87"/>
    <mergeCell ref="I87:J87"/>
    <mergeCell ref="F89:G89"/>
    <mergeCell ref="I89:J89"/>
    <mergeCell ref="F90:G90"/>
    <mergeCell ref="I90:J90"/>
    <mergeCell ref="F92:G92"/>
    <mergeCell ref="F29:G29"/>
    <mergeCell ref="I29:J29"/>
    <mergeCell ref="C20:C21"/>
    <mergeCell ref="E20:F20"/>
    <mergeCell ref="E21:F21"/>
    <mergeCell ref="H25:J25"/>
    <mergeCell ref="H41:I41"/>
    <mergeCell ref="E42:F42"/>
    <mergeCell ref="H42:I42"/>
    <mergeCell ref="E5:F5"/>
    <mergeCell ref="E12:F12"/>
    <mergeCell ref="C18:C19"/>
    <mergeCell ref="E18:F18"/>
    <mergeCell ref="E19:F19"/>
    <mergeCell ref="C14:C15"/>
    <mergeCell ref="E14:F14"/>
    <mergeCell ref="H14:I14"/>
    <mergeCell ref="E15:F15"/>
    <mergeCell ref="E6:F6"/>
    <mergeCell ref="G6:J6"/>
    <mergeCell ref="E7:F7"/>
    <mergeCell ref="G7:J7"/>
    <mergeCell ref="E8:F8"/>
    <mergeCell ref="G8:J8"/>
    <mergeCell ref="C16:C17"/>
    <mergeCell ref="E16:F16"/>
    <mergeCell ref="E17:F17"/>
    <mergeCell ref="E13:F13"/>
    <mergeCell ref="E9:F9"/>
    <mergeCell ref="G9:J9"/>
    <mergeCell ref="E10:F10"/>
    <mergeCell ref="G10:J10"/>
    <mergeCell ref="E11:F11"/>
    <mergeCell ref="G11:J11"/>
    <mergeCell ref="E30:F30"/>
    <mergeCell ref="E34:F34"/>
    <mergeCell ref="E36:F36"/>
    <mergeCell ref="E55:G55"/>
    <mergeCell ref="E67:G67"/>
    <mergeCell ref="E39:F39"/>
    <mergeCell ref="E46:F46"/>
    <mergeCell ref="H46:I46"/>
    <mergeCell ref="E51:F51"/>
    <mergeCell ref="H51:I51"/>
    <mergeCell ref="E52:F52"/>
    <mergeCell ref="H52:I52"/>
    <mergeCell ref="E53:F53"/>
    <mergeCell ref="H53:I53"/>
    <mergeCell ref="E47:J47"/>
    <mergeCell ref="E48:F48"/>
    <mergeCell ref="H48:I48"/>
    <mergeCell ref="F27:G27"/>
    <mergeCell ref="I27:J27"/>
    <mergeCell ref="E22:F22"/>
    <mergeCell ref="E26:F26"/>
    <mergeCell ref="F28:G28"/>
    <mergeCell ref="I28:J28"/>
  </mergeCells>
  <conditionalFormatting sqref="F29:G29">
    <cfRule type="expression" dxfId="253" priority="29">
      <formula>LEN(F29)=11</formula>
    </cfRule>
    <cfRule type="expression" dxfId="252" priority="30">
      <formula>LEN(F29)=10</formula>
    </cfRule>
  </conditionalFormatting>
  <conditionalFormatting sqref="I29:J29">
    <cfRule type="expression" dxfId="251" priority="27">
      <formula>LEN(I29)=11</formula>
    </cfRule>
    <cfRule type="expression" dxfId="250" priority="28">
      <formula>LEN(I29)=10</formula>
    </cfRule>
  </conditionalFormatting>
  <conditionalFormatting sqref="I57:I66">
    <cfRule type="expression" dxfId="249" priority="19">
      <formula>G57="Sem Desconto"</formula>
    </cfRule>
    <cfRule type="expression" dxfId="248" priority="22">
      <formula>G57="Percentual"</formula>
    </cfRule>
  </conditionalFormatting>
  <conditionalFormatting sqref="H57:H66">
    <cfRule type="expression" dxfId="247" priority="20">
      <formula>G57="Sem Desconto"</formula>
    </cfRule>
    <cfRule type="expression" dxfId="246" priority="21">
      <formula>G57="Valor Fixo"</formula>
    </cfRule>
  </conditionalFormatting>
  <dataValidations count="7">
    <dataValidation type="list" allowBlank="1" showInputMessage="1" showErrorMessage="1" sqref="F33:H33">
      <formula1>$M$33:$M$44</formula1>
    </dataValidation>
    <dataValidation type="list" allowBlank="1" showInputMessage="1" showErrorMessage="1" sqref="J33">
      <formula1>$Q$33:$Q$40</formula1>
    </dataValidation>
    <dataValidation type="list" allowBlank="1" showInputMessage="1" showErrorMessage="1" sqref="G39">
      <formula1>"1,2"</formula1>
    </dataValidation>
    <dataValidation type="list" allowBlank="1" showInputMessage="1" showErrorMessage="1" sqref="G57:G66">
      <formula1>"Valor Fixo,Percentual,Sem Desconto"</formula1>
    </dataValidation>
    <dataValidation type="list" allowBlank="1" showInputMessage="1" showErrorMessage="1" sqref="J39">
      <formula1>"Parcela Única,2 Parcelas"</formula1>
    </dataValidation>
    <dataValidation type="list" allowBlank="1" showInputMessage="1" showErrorMessage="1" sqref="I39">
      <formula1>"Janeiro,Fevereiro,Março,Abril,Maio,Junho,Julho,Agosto,Setmbro,Outubro,Novembro"</formula1>
    </dataValidation>
    <dataValidation type="list" allowBlank="1" showInputMessage="1" showErrorMessage="1" sqref="G11:J11">
      <formula1>$L$11:$AY$11</formula1>
    </dataValidation>
  </dataValidations>
  <hyperlinks>
    <hyperlink ref="C16:C17" location="Func11!G6" display="Func11!G6"/>
    <hyperlink ref="C6:C13" location="Func!G6" display="Func!G6"/>
    <hyperlink ref="C14:C15" location="Func10!G6" display="Func10!G6"/>
    <hyperlink ref="C20:C21" location="Func13!G6" display="Func13!G6"/>
    <hyperlink ref="C18:C19" location="Func12!G6" display="Func12!G6"/>
    <hyperlink ref="C31:C38" location="Func22!G6" display="Func22!G6"/>
    <hyperlink ref="C38" location="Func30!G6" display="Func30!G6"/>
    <hyperlink ref="C22:C37" location="Func22!G6" display="Func22!G6"/>
    <hyperlink ref="C5:C12" location="Func!G6" display="Func!G6"/>
    <hyperlink ref="C6" location="Func2!G6" display="Func2!G6"/>
    <hyperlink ref="C7" location="Func3!G6" display="Func3!G6"/>
    <hyperlink ref="C8" location="Func4!G6" display="Func4!G6"/>
    <hyperlink ref="C9" location="Func5!G6" display="Func5!G6"/>
    <hyperlink ref="C10" location="Func6!G6" display="Func6!G6"/>
    <hyperlink ref="C11" location="Func7!G6" display="Func7!G6"/>
    <hyperlink ref="C12" location="Func8!G6" display="Func8!G6"/>
    <hyperlink ref="C13" location="Func9!G6" display="Func9!G6"/>
    <hyperlink ref="C22" location="Func14!G6" display="Func14!G6"/>
    <hyperlink ref="C23" location="Func15!G6" display="Func15!G6"/>
    <hyperlink ref="C24" location="Func16!G6" display="Func16!G6"/>
    <hyperlink ref="C25" location="Func17!G6" display="Func17!G6"/>
    <hyperlink ref="C26" location="Func18!G6" display="Func18!G6"/>
    <hyperlink ref="C27" location="Func19!G6" display="Func19!G6"/>
    <hyperlink ref="C28" location="Func20!G6" display="Func20!G6"/>
    <hyperlink ref="C29" location="Func21!G6" display="Func21!G6"/>
    <hyperlink ref="C31" location="Func23!G6" display="Func23!G6"/>
    <hyperlink ref="C32" location="Func24!G6" display="Func24!G6"/>
    <hyperlink ref="C37" location="Func29!G6" display="Func29!G6"/>
    <hyperlink ref="C36" location="Func28!G6" display="Func28!G6"/>
    <hyperlink ref="C35" location="Func27!G6" display="Func27!G6"/>
    <hyperlink ref="C34" location="Func26!G6" display="Func26!G6"/>
    <hyperlink ref="C33" location="Func25!G6" display="Func25!G6"/>
  </hyperlinks>
  <pageMargins left="0.511811024" right="0.511811024" top="0.78740157499999996" bottom="0.78740157499999996" header="0.31496062000000002" footer="0.31496062000000002"/>
  <pageSetup paperSize="9" orientation="portrait" r:id="rId1"/>
  <drawing r:id="rId2"/>
  <legacyDrawing r:id="rId3"/>
  <extLst xmlns:x14="http://schemas.microsoft.com/office/spreadsheetml/2009/9/main">
    <ext uri="{78C0D931-6437-407d-A8EE-F0AAD7539E65}">
      <x14:conditionalFormattings>
        <x14:conditionalFormatting xmlns:xm="http://schemas.microsoft.com/office/excel/2006/main">
          <x14:cfRule type="expression" priority="8" id="{90A952F1-9A06-47FA-B935-F9A58C2B5B9F}">
            <xm:f>'DB Func'!B16=0</xm:f>
            <x14:dxf>
              <font>
                <color theme="0"/>
              </font>
            </x14:dxf>
          </x14:cfRule>
          <xm:sqref>C22:C38</xm:sqref>
        </x14:conditionalFormatting>
        <x14:conditionalFormatting xmlns:xm="http://schemas.microsoft.com/office/excel/2006/main">
          <x14:cfRule type="expression" priority="7" id="{9FC0BDD9-2701-4A02-BD52-19B3F1A2D4E7}">
            <xm:f>'DB Func'!B15=0</xm:f>
            <x14:dxf>
              <font>
                <color theme="0"/>
              </font>
            </x14:dxf>
          </x14:cfRule>
          <xm:sqref>C20:C21</xm:sqref>
        </x14:conditionalFormatting>
        <x14:conditionalFormatting xmlns:xm="http://schemas.microsoft.com/office/excel/2006/main">
          <x14:cfRule type="expression" priority="5" id="{F375E6F6-BC92-49CF-BBE5-9CB97FD543B8}">
            <xm:f>'DB Func'!B13=0</xm:f>
            <x14:dxf>
              <font>
                <color theme="0"/>
              </font>
            </x14:dxf>
          </x14:cfRule>
          <xm:sqref>C16:C17</xm:sqref>
        </x14:conditionalFormatting>
        <x14:conditionalFormatting xmlns:xm="http://schemas.microsoft.com/office/excel/2006/main">
          <x14:cfRule type="expression" priority="4" id="{5946E5B2-9DC3-4615-93DA-466EED79ECDC}">
            <xm:f>'DB Func'!B3=0</xm:f>
            <x14:dxf>
              <font>
                <color theme="0"/>
              </font>
            </x14:dxf>
          </x14:cfRule>
          <xm:sqref>C5:C15 C18</xm:sqref>
        </x14:conditionalFormatting>
      </x14:conditionalFormattings>
    </ext>
  </extLst>
</worksheet>
</file>

<file path=xl/worksheets/sheet17.xml><?xml version="1.0" encoding="utf-8"?>
<worksheet xmlns="http://schemas.openxmlformats.org/spreadsheetml/2006/main" xmlns:r="http://schemas.openxmlformats.org/officeDocument/2006/relationships">
  <sheetPr codeName="Plan16"/>
  <dimension ref="A1:AY121"/>
  <sheetViews>
    <sheetView showGridLines="0" zoomScale="90" zoomScaleNormal="90" workbookViewId="0">
      <selection sqref="A1:A3"/>
    </sheetView>
  </sheetViews>
  <sheetFormatPr defaultRowHeight="15" customHeight="1" zeroHeight="1"/>
  <cols>
    <col min="1" max="1" width="27.7109375" style="1" customWidth="1"/>
    <col min="2" max="2" width="3.85546875" customWidth="1"/>
    <col min="3" max="3" width="38" customWidth="1"/>
    <col min="5" max="5" width="25.28515625" customWidth="1"/>
    <col min="6" max="7" width="20.7109375" customWidth="1"/>
    <col min="8" max="8" width="22" customWidth="1"/>
    <col min="9" max="10" width="20.7109375" customWidth="1"/>
  </cols>
  <sheetData>
    <row r="1" spans="1:51" s="98" customFormat="1" ht="33.950000000000003" customHeight="1">
      <c r="A1" s="187"/>
      <c r="C1" s="102" t="s">
        <v>17</v>
      </c>
    </row>
    <row r="2" spans="1:51" s="98" customFormat="1" ht="21.6" customHeight="1">
      <c r="A2" s="187"/>
    </row>
    <row r="3" spans="1:51" s="98" customFormat="1" ht="21.6" customHeight="1">
      <c r="A3" s="187"/>
    </row>
    <row r="4" spans="1:51" ht="30" customHeight="1">
      <c r="C4" s="30" t="s">
        <v>685</v>
      </c>
    </row>
    <row r="5" spans="1:51" ht="30" customHeight="1">
      <c r="B5" s="2">
        <v>1</v>
      </c>
      <c r="C5" s="71" t="str">
        <f ca="1">B5&amp;". "&amp;'DB Func'!B3</f>
        <v>1. Funcionário 1</v>
      </c>
      <c r="E5" s="511" t="s">
        <v>678</v>
      </c>
      <c r="F5" s="512"/>
      <c r="G5" s="86"/>
      <c r="H5" s="86"/>
      <c r="I5" s="86"/>
      <c r="J5" s="87"/>
    </row>
    <row r="6" spans="1:51" ht="30" customHeight="1">
      <c r="B6" s="2">
        <v>2</v>
      </c>
      <c r="C6" s="71" t="str">
        <f ca="1">B6&amp;". "&amp;'DB Func'!B4</f>
        <v>2. Funcionário 2</v>
      </c>
      <c r="E6" s="523" t="s">
        <v>70</v>
      </c>
      <c r="F6" s="524"/>
      <c r="G6" s="525" t="s">
        <v>594</v>
      </c>
      <c r="H6" s="525"/>
      <c r="I6" s="525"/>
      <c r="J6" s="525"/>
    </row>
    <row r="7" spans="1:51" ht="30" customHeight="1">
      <c r="B7" s="2">
        <v>3</v>
      </c>
      <c r="C7" s="71" t="str">
        <f ca="1">B7&amp;". "&amp;'DB Func'!B5</f>
        <v>3. Funcionário 3</v>
      </c>
      <c r="E7" s="513" t="s">
        <v>71</v>
      </c>
      <c r="F7" s="514"/>
      <c r="G7" s="526"/>
      <c r="H7" s="527"/>
      <c r="I7" s="527"/>
      <c r="J7" s="528"/>
    </row>
    <row r="8" spans="1:51" ht="30" customHeight="1">
      <c r="B8" s="2">
        <v>4</v>
      </c>
      <c r="C8" s="71" t="str">
        <f ca="1">B8&amp;". "&amp;'DB Func'!B6</f>
        <v>4. Funcionário 4</v>
      </c>
      <c r="E8" s="513" t="s">
        <v>72</v>
      </c>
      <c r="F8" s="514"/>
      <c r="G8" s="529"/>
      <c r="H8" s="529"/>
      <c r="I8" s="529"/>
      <c r="J8" s="529"/>
    </row>
    <row r="9" spans="1:51" ht="30" customHeight="1">
      <c r="B9" s="2">
        <v>5</v>
      </c>
      <c r="C9" s="71" t="str">
        <f ca="1">B9&amp;". "&amp;'DB Func'!B7</f>
        <v>5. Funcionário 5</v>
      </c>
      <c r="E9" s="513" t="s">
        <v>73</v>
      </c>
      <c r="F9" s="514"/>
      <c r="G9" s="530"/>
      <c r="H9" s="530"/>
      <c r="I9" s="530"/>
      <c r="J9" s="530"/>
    </row>
    <row r="10" spans="1:51" ht="30" customHeight="1">
      <c r="B10" s="2">
        <v>6</v>
      </c>
      <c r="C10" s="71" t="str">
        <f ca="1">B10&amp;". "&amp;'DB Func'!B8</f>
        <v>6. Funcionário 6</v>
      </c>
      <c r="E10" s="513" t="s">
        <v>74</v>
      </c>
      <c r="F10" s="514"/>
      <c r="G10" s="530"/>
      <c r="H10" s="530"/>
      <c r="I10" s="530"/>
      <c r="J10" s="530"/>
    </row>
    <row r="11" spans="1:51" ht="30" customHeight="1">
      <c r="B11" s="2">
        <v>7</v>
      </c>
      <c r="C11" s="71" t="str">
        <f ca="1">B11&amp;". "&amp;'DB Func'!B9</f>
        <v>7. Funcionário 7</v>
      </c>
      <c r="E11" s="531" t="s">
        <v>75</v>
      </c>
      <c r="F11" s="532"/>
      <c r="G11" s="510"/>
      <c r="H11" s="510"/>
      <c r="I11" s="510"/>
      <c r="J11" s="510"/>
      <c r="K11" s="28"/>
      <c r="L11" s="2" t="str">
        <f>Cargos!AC8</f>
        <v/>
      </c>
      <c r="M11" s="2" t="str">
        <f>Cargos!AD8</f>
        <v/>
      </c>
      <c r="N11" s="2" t="str">
        <f>Cargos!AE8</f>
        <v/>
      </c>
      <c r="O11" s="2" t="str">
        <f>Cargos!AF8</f>
        <v/>
      </c>
      <c r="P11" s="2" t="str">
        <f>Cargos!AG8</f>
        <v/>
      </c>
      <c r="Q11" s="2" t="str">
        <f>Cargos!AH8</f>
        <v/>
      </c>
      <c r="R11" s="2" t="str">
        <f>Cargos!AI8</f>
        <v/>
      </c>
      <c r="S11" s="2" t="str">
        <f>Cargos!AJ8</f>
        <v/>
      </c>
      <c r="T11" s="2" t="str">
        <f>Cargos!AK8</f>
        <v/>
      </c>
      <c r="U11" s="2" t="str">
        <f>Cargos!AL8</f>
        <v/>
      </c>
      <c r="V11" s="2" t="str">
        <f>Cargos!AM8</f>
        <v/>
      </c>
      <c r="W11" s="2" t="str">
        <f>Cargos!AN8</f>
        <v/>
      </c>
      <c r="X11" s="2" t="str">
        <f>Cargos!AO8</f>
        <v/>
      </c>
      <c r="Y11" s="2" t="str">
        <f>Cargos!AP8</f>
        <v/>
      </c>
      <c r="Z11" s="2" t="str">
        <f>Cargos!AQ8</f>
        <v/>
      </c>
      <c r="AA11" s="2" t="str">
        <f>Cargos!AR8</f>
        <v/>
      </c>
      <c r="AB11" s="2" t="str">
        <f>Cargos!AS8</f>
        <v/>
      </c>
      <c r="AC11" s="2" t="str">
        <f>Cargos!AT8</f>
        <v/>
      </c>
      <c r="AD11" s="2" t="str">
        <f>Cargos!AU8</f>
        <v/>
      </c>
      <c r="AE11" s="2" t="str">
        <f>Cargos!AV8</f>
        <v/>
      </c>
      <c r="AF11" s="2" t="str">
        <f>Cargos!AW8</f>
        <v/>
      </c>
      <c r="AG11" s="2" t="str">
        <f>Cargos!AX8</f>
        <v/>
      </c>
      <c r="AH11" s="2" t="str">
        <f>Cargos!AY8</f>
        <v/>
      </c>
      <c r="AI11" s="2" t="str">
        <f>Cargos!AZ8</f>
        <v/>
      </c>
      <c r="AJ11" s="2" t="str">
        <f>Cargos!BA8</f>
        <v/>
      </c>
      <c r="AK11" s="2" t="str">
        <f>Cargos!BB8</f>
        <v/>
      </c>
      <c r="AL11" s="2" t="str">
        <f>Cargos!BC8</f>
        <v/>
      </c>
      <c r="AM11" s="2" t="str">
        <f>Cargos!BD8</f>
        <v/>
      </c>
      <c r="AN11" s="2" t="str">
        <f>Cargos!BE8</f>
        <v/>
      </c>
      <c r="AO11" s="2" t="str">
        <f>Cargos!BF8</f>
        <v/>
      </c>
      <c r="AP11" s="2" t="str">
        <f>Cargos!BG8</f>
        <v/>
      </c>
      <c r="AQ11" s="2" t="str">
        <f>Cargos!BH8</f>
        <v/>
      </c>
      <c r="AR11" s="2" t="str">
        <f>Cargos!BI8</f>
        <v/>
      </c>
      <c r="AS11" s="2" t="str">
        <f>Cargos!BJ8</f>
        <v/>
      </c>
      <c r="AT11" s="2" t="str">
        <f>Cargos!BK8</f>
        <v/>
      </c>
      <c r="AU11" s="2" t="str">
        <f>Cargos!BL8</f>
        <v/>
      </c>
      <c r="AV11" s="2" t="str">
        <f>Cargos!BM8</f>
        <v/>
      </c>
      <c r="AW11" s="2" t="str">
        <f>Cargos!BN8</f>
        <v/>
      </c>
      <c r="AX11" s="2" t="str">
        <f>Cargos!BO8</f>
        <v/>
      </c>
      <c r="AY11" s="2" t="str">
        <f>Cargos!BP8</f>
        <v/>
      </c>
    </row>
    <row r="12" spans="1:51" ht="30" customHeight="1">
      <c r="B12" s="2">
        <v>8</v>
      </c>
      <c r="C12" s="71" t="str">
        <f ca="1">B12&amp;". "&amp;'DB Func'!B10</f>
        <v>8. Funcionário 8</v>
      </c>
      <c r="E12" s="511" t="s">
        <v>76</v>
      </c>
      <c r="F12" s="512"/>
      <c r="G12" s="86"/>
      <c r="H12" s="86"/>
      <c r="I12" s="86"/>
      <c r="J12" s="87"/>
    </row>
    <row r="13" spans="1:51" ht="30" customHeight="1">
      <c r="B13" s="2">
        <v>9</v>
      </c>
      <c r="C13" s="71" t="str">
        <f ca="1">B13&amp;". "&amp;'DB Func'!B11</f>
        <v>9. Funcionário 9</v>
      </c>
      <c r="E13" s="523" t="s">
        <v>515</v>
      </c>
      <c r="F13" s="524"/>
      <c r="G13" s="464">
        <v>8.3333333333333339</v>
      </c>
      <c r="H13" s="523" t="s">
        <v>809</v>
      </c>
      <c r="I13" s="524"/>
      <c r="J13" s="465">
        <f>SUM(K15:K21)</f>
        <v>0</v>
      </c>
    </row>
    <row r="14" spans="1:51" ht="15" customHeight="1">
      <c r="B14" s="540">
        <v>10</v>
      </c>
      <c r="C14" s="521" t="str">
        <f ca="1">B14&amp;". "&amp;'DB Func'!B12</f>
        <v>10. Funcionário 10</v>
      </c>
      <c r="E14" s="522"/>
      <c r="F14" s="522"/>
      <c r="G14" s="69" t="s">
        <v>77</v>
      </c>
      <c r="H14" s="522" t="s">
        <v>78</v>
      </c>
      <c r="I14" s="522"/>
      <c r="J14" s="466" t="s">
        <v>79</v>
      </c>
      <c r="K14" s="401"/>
      <c r="L14" s="401"/>
      <c r="M14" s="401"/>
      <c r="N14" s="401"/>
      <c r="O14" s="401"/>
      <c r="P14" s="401"/>
    </row>
    <row r="15" spans="1:51" ht="15" customHeight="1">
      <c r="B15" s="540"/>
      <c r="C15" s="521"/>
      <c r="E15" s="522" t="s">
        <v>63</v>
      </c>
      <c r="F15" s="522"/>
      <c r="G15" s="64"/>
      <c r="H15" s="65"/>
      <c r="I15" s="65"/>
      <c r="J15" s="467"/>
      <c r="K15" s="470">
        <f>(IF(G15&gt;J15,J15+1,J15)-G15)-(IF(H15&gt;I15,I15+1,I15)-H15)</f>
        <v>0</v>
      </c>
      <c r="L15" s="473">
        <f>IF(K15=0,0,IF(OR(N15&gt;$P$15,N15&lt;$O$15),1,0))</f>
        <v>0</v>
      </c>
      <c r="M15" s="471">
        <f>IF(K15=0,0,IF(OR(G15&gt;=$P$15,G15&lt;$O$15),1,0))</f>
        <v>0</v>
      </c>
      <c r="N15" s="474">
        <f>G15+K15</f>
        <v>0</v>
      </c>
      <c r="O15" s="475">
        <v>0.20833333333333334</v>
      </c>
      <c r="P15" s="476">
        <v>0.91666666666666663</v>
      </c>
    </row>
    <row r="16" spans="1:51" ht="15" customHeight="1">
      <c r="B16" s="540">
        <v>11</v>
      </c>
      <c r="C16" s="521" t="str">
        <f ca="1">B16&amp;". "&amp;'DB Func'!B13</f>
        <v>11. Funcionário 11</v>
      </c>
      <c r="E16" s="522" t="s">
        <v>64</v>
      </c>
      <c r="F16" s="522"/>
      <c r="G16" s="64"/>
      <c r="H16" s="65"/>
      <c r="I16" s="65"/>
      <c r="J16" s="467"/>
      <c r="K16" s="470">
        <f t="shared" ref="K16:K21" si="0">(IF(G16&gt;J16,J16+1,J16)-G16)-(IF(H16&gt;I16,I16+1,I16)-H16)</f>
        <v>0</v>
      </c>
      <c r="L16" s="473">
        <f t="shared" ref="L16:L21" si="1">IF(K16=0,0,IF(OR(N16&gt;$P$15,N16&lt;$O$15),1,0))</f>
        <v>0</v>
      </c>
      <c r="M16" s="471">
        <f t="shared" ref="M16:M21" si="2">IF(K16=0,0,IF(OR(G16&gt;=$P$15,G16&lt;$O$15),1,0))</f>
        <v>0</v>
      </c>
      <c r="N16" s="474">
        <f t="shared" ref="N16:N21" si="3">G16+K16</f>
        <v>0</v>
      </c>
      <c r="O16" s="477"/>
      <c r="P16" s="477"/>
    </row>
    <row r="17" spans="2:18" ht="15" customHeight="1">
      <c r="B17" s="540"/>
      <c r="C17" s="521"/>
      <c r="E17" s="522" t="s">
        <v>65</v>
      </c>
      <c r="F17" s="522"/>
      <c r="G17" s="64"/>
      <c r="H17" s="65"/>
      <c r="I17" s="65"/>
      <c r="J17" s="467"/>
      <c r="K17" s="470">
        <f t="shared" si="0"/>
        <v>0</v>
      </c>
      <c r="L17" s="473">
        <f t="shared" si="1"/>
        <v>0</v>
      </c>
      <c r="M17" s="471">
        <f t="shared" si="2"/>
        <v>0</v>
      </c>
      <c r="N17" s="474">
        <f>G17+K17</f>
        <v>0</v>
      </c>
      <c r="O17" s="477"/>
      <c r="P17" s="471"/>
    </row>
    <row r="18" spans="2:18" ht="15" customHeight="1">
      <c r="B18" s="540">
        <v>12</v>
      </c>
      <c r="C18" s="521" t="str">
        <f ca="1">B18&amp;". "&amp;'DB Func'!B14</f>
        <v>12. Funcionário 12</v>
      </c>
      <c r="E18" s="522" t="s">
        <v>66</v>
      </c>
      <c r="F18" s="522"/>
      <c r="G18" s="64"/>
      <c r="H18" s="65"/>
      <c r="I18" s="65"/>
      <c r="J18" s="467"/>
      <c r="K18" s="470">
        <f t="shared" si="0"/>
        <v>0</v>
      </c>
      <c r="L18" s="473">
        <f t="shared" si="1"/>
        <v>0</v>
      </c>
      <c r="M18" s="471">
        <f t="shared" si="2"/>
        <v>0</v>
      </c>
      <c r="N18" s="474">
        <f t="shared" si="3"/>
        <v>0</v>
      </c>
      <c r="O18" s="471"/>
      <c r="P18" s="471"/>
    </row>
    <row r="19" spans="2:18" ht="15" customHeight="1">
      <c r="B19" s="540"/>
      <c r="C19" s="521"/>
      <c r="E19" s="522" t="s">
        <v>67</v>
      </c>
      <c r="F19" s="522"/>
      <c r="G19" s="64"/>
      <c r="H19" s="65"/>
      <c r="I19" s="65"/>
      <c r="J19" s="467"/>
      <c r="K19" s="470">
        <f t="shared" si="0"/>
        <v>0</v>
      </c>
      <c r="L19" s="473">
        <f t="shared" si="1"/>
        <v>0</v>
      </c>
      <c r="M19" s="471">
        <f t="shared" si="2"/>
        <v>0</v>
      </c>
      <c r="N19" s="474">
        <f t="shared" si="3"/>
        <v>0</v>
      </c>
      <c r="O19" s="471"/>
      <c r="P19" s="471"/>
    </row>
    <row r="20" spans="2:18" ht="15" customHeight="1">
      <c r="B20" s="540">
        <v>13</v>
      </c>
      <c r="C20" s="544" t="str">
        <f ca="1">B20&amp;". "&amp;'DB Func'!B15</f>
        <v>13. Funcionário 13</v>
      </c>
      <c r="E20" s="534" t="s">
        <v>68</v>
      </c>
      <c r="F20" s="534"/>
      <c r="G20" s="64"/>
      <c r="H20" s="64"/>
      <c r="I20" s="64"/>
      <c r="J20" s="468"/>
      <c r="K20" s="470">
        <f t="shared" si="0"/>
        <v>0</v>
      </c>
      <c r="L20" s="473">
        <f t="shared" si="1"/>
        <v>0</v>
      </c>
      <c r="M20" s="471">
        <f t="shared" si="2"/>
        <v>0</v>
      </c>
      <c r="N20" s="474">
        <f t="shared" si="3"/>
        <v>0</v>
      </c>
      <c r="O20" s="471"/>
      <c r="P20" s="471"/>
    </row>
    <row r="21" spans="2:18" ht="15" customHeight="1">
      <c r="B21" s="540"/>
      <c r="C21" s="545"/>
      <c r="E21" s="535" t="s">
        <v>69</v>
      </c>
      <c r="F21" s="535"/>
      <c r="G21" s="88"/>
      <c r="H21" s="88"/>
      <c r="I21" s="88"/>
      <c r="J21" s="469"/>
      <c r="K21" s="470">
        <f t="shared" si="0"/>
        <v>0</v>
      </c>
      <c r="L21" s="473">
        <f t="shared" si="1"/>
        <v>0</v>
      </c>
      <c r="M21" s="471">
        <f t="shared" si="2"/>
        <v>0</v>
      </c>
      <c r="N21" s="474">
        <f t="shared" si="3"/>
        <v>0</v>
      </c>
      <c r="O21" s="471"/>
      <c r="P21" s="471"/>
    </row>
    <row r="22" spans="2:18" ht="30" customHeight="1">
      <c r="B22" s="2">
        <v>14</v>
      </c>
      <c r="C22" s="71" t="str">
        <f ca="1">B22&amp;". "&amp;'DB Func'!B16</f>
        <v>14. Funcionário 14</v>
      </c>
      <c r="E22" s="511" t="s">
        <v>80</v>
      </c>
      <c r="F22" s="512"/>
      <c r="G22" s="86"/>
      <c r="H22" s="86"/>
      <c r="I22" s="86"/>
      <c r="J22" s="86"/>
      <c r="K22" s="478"/>
      <c r="L22" s="471" t="str">
        <f>IF(OR(SUM(L15:L21)&gt;0,SUM(M15:M21)&gt;0),"OK","NÃO")</f>
        <v>NÃO</v>
      </c>
      <c r="M22" s="471"/>
      <c r="N22" s="472"/>
      <c r="O22" s="471"/>
      <c r="P22" s="471"/>
    </row>
    <row r="23" spans="2:18" ht="30" customHeight="1">
      <c r="B23" s="2">
        <v>15</v>
      </c>
      <c r="C23" s="71" t="str">
        <f ca="1">B23&amp;". "&amp;'DB Func'!B17</f>
        <v>15. Funcionário 15</v>
      </c>
      <c r="E23" s="105" t="s">
        <v>81</v>
      </c>
      <c r="F23" s="92"/>
      <c r="G23" s="105" t="s">
        <v>84</v>
      </c>
      <c r="H23" s="93"/>
      <c r="I23" s="105" t="s">
        <v>86</v>
      </c>
      <c r="J23" s="93"/>
    </row>
    <row r="24" spans="2:18" ht="30" customHeight="1">
      <c r="B24" s="2">
        <v>16</v>
      </c>
      <c r="C24" s="71" t="str">
        <f ca="1">B24&amp;". "&amp;'DB Func'!B18</f>
        <v>16. Funcionário 16</v>
      </c>
      <c r="E24" s="85" t="s">
        <v>82</v>
      </c>
      <c r="F24" s="61"/>
      <c r="G24" s="106" t="s">
        <v>85</v>
      </c>
      <c r="H24" s="63"/>
      <c r="I24" s="85" t="s">
        <v>87</v>
      </c>
      <c r="J24" s="63"/>
      <c r="L24" s="2"/>
      <c r="M24" s="2"/>
      <c r="N24" s="2"/>
      <c r="O24" s="2"/>
      <c r="P24" s="2"/>
      <c r="Q24" s="2"/>
      <c r="R24" s="2"/>
    </row>
    <row r="25" spans="2:18" ht="30" customHeight="1">
      <c r="B25" s="2">
        <v>17</v>
      </c>
      <c r="C25" s="71" t="str">
        <f ca="1">B25&amp;". "&amp;'DB Func'!B19</f>
        <v>17. Funcionário 17</v>
      </c>
      <c r="E25" s="107" t="s">
        <v>83</v>
      </c>
      <c r="F25" s="123"/>
      <c r="G25" s="107" t="s">
        <v>88</v>
      </c>
      <c r="H25" s="536"/>
      <c r="I25" s="536"/>
      <c r="J25" s="536"/>
      <c r="L25" s="2"/>
      <c r="M25" s="2"/>
      <c r="N25" s="2"/>
      <c r="O25" s="2"/>
      <c r="P25" s="2"/>
      <c r="Q25" s="2"/>
      <c r="R25" s="2"/>
    </row>
    <row r="26" spans="2:18" ht="30" customHeight="1">
      <c r="B26" s="2">
        <v>18</v>
      </c>
      <c r="C26" s="71" t="str">
        <f ca="1">B26&amp;". "&amp;'DB Func'!B20</f>
        <v>18. Funcionário 18</v>
      </c>
      <c r="E26" s="511" t="s">
        <v>679</v>
      </c>
      <c r="F26" s="512"/>
      <c r="G26" s="86"/>
      <c r="H26" s="86"/>
      <c r="I26" s="86"/>
      <c r="J26" s="87"/>
      <c r="L26" s="2"/>
      <c r="M26" s="2"/>
      <c r="N26" s="2"/>
      <c r="O26" s="2"/>
      <c r="P26" s="2"/>
      <c r="Q26" s="2"/>
      <c r="R26" s="2"/>
    </row>
    <row r="27" spans="2:18" ht="30" customHeight="1">
      <c r="B27" s="2">
        <v>19</v>
      </c>
      <c r="C27" s="71" t="str">
        <f ca="1">B27&amp;". "&amp;'DB Func'!B21</f>
        <v>19. Funcionário 19</v>
      </c>
      <c r="E27" s="105" t="s">
        <v>89</v>
      </c>
      <c r="F27" s="516"/>
      <c r="G27" s="516"/>
      <c r="H27" s="108" t="s">
        <v>90</v>
      </c>
      <c r="I27" s="517"/>
      <c r="J27" s="517"/>
      <c r="L27" s="2"/>
      <c r="M27" s="2"/>
      <c r="N27" s="2"/>
      <c r="O27" s="2"/>
      <c r="P27" s="2"/>
      <c r="Q27" s="2"/>
      <c r="R27" s="2"/>
    </row>
    <row r="28" spans="2:18" ht="30" customHeight="1">
      <c r="B28" s="2">
        <v>20</v>
      </c>
      <c r="C28" s="71" t="str">
        <f ca="1">B28&amp;". "&amp;'DB Func'!B22</f>
        <v>20. Funcionário 20</v>
      </c>
      <c r="E28" s="85" t="s">
        <v>168</v>
      </c>
      <c r="F28" s="518"/>
      <c r="G28" s="518"/>
      <c r="H28" s="85" t="s">
        <v>91</v>
      </c>
      <c r="I28" s="519"/>
      <c r="J28" s="520"/>
      <c r="L28" s="2"/>
      <c r="M28" s="2"/>
      <c r="N28" s="2"/>
      <c r="O28" s="2"/>
      <c r="P28" s="2"/>
      <c r="Q28" s="2"/>
      <c r="R28" s="2"/>
    </row>
    <row r="29" spans="2:18" ht="30" customHeight="1">
      <c r="B29" s="2">
        <v>21</v>
      </c>
      <c r="C29" s="71" t="str">
        <f ca="1">B29&amp;". "&amp;'DB Func'!B23</f>
        <v>21. Funcionário 21</v>
      </c>
      <c r="E29" s="107" t="s">
        <v>93</v>
      </c>
      <c r="F29" s="533"/>
      <c r="G29" s="533"/>
      <c r="H29" s="107" t="s">
        <v>92</v>
      </c>
      <c r="I29" s="533"/>
      <c r="J29" s="533"/>
      <c r="L29" s="2"/>
      <c r="M29" s="2"/>
      <c r="N29" s="2"/>
      <c r="O29" s="2"/>
      <c r="P29" s="2"/>
      <c r="Q29" s="2"/>
      <c r="R29" s="2"/>
    </row>
    <row r="30" spans="2:18" ht="30" customHeight="1">
      <c r="B30" s="2">
        <v>22</v>
      </c>
      <c r="C30" s="71" t="str">
        <f ca="1">B30&amp;". "&amp;'DB Func'!B24</f>
        <v>22. Funcionário 22</v>
      </c>
      <c r="E30" s="511" t="s">
        <v>680</v>
      </c>
      <c r="F30" s="512"/>
      <c r="G30" s="86"/>
      <c r="H30" s="86"/>
      <c r="I30" s="86"/>
      <c r="J30" s="87"/>
      <c r="L30" s="2"/>
      <c r="M30" s="2"/>
      <c r="N30" s="2"/>
      <c r="O30" s="2"/>
      <c r="P30" s="2"/>
      <c r="Q30" s="2"/>
      <c r="R30" s="2"/>
    </row>
    <row r="31" spans="2:18" ht="30" customHeight="1">
      <c r="B31" s="2">
        <v>23</v>
      </c>
      <c r="C31" s="71" t="str">
        <f ca="1">B31&amp;". "&amp;'DB Func'!B25</f>
        <v>23. Funcionário 23</v>
      </c>
      <c r="E31" s="105" t="s">
        <v>94</v>
      </c>
      <c r="F31" s="516"/>
      <c r="G31" s="516"/>
      <c r="H31" s="516"/>
      <c r="I31" s="516"/>
      <c r="J31" s="516"/>
      <c r="L31" s="2"/>
      <c r="M31" s="2"/>
      <c r="N31" s="2"/>
      <c r="O31" s="2"/>
      <c r="P31" s="2"/>
      <c r="Q31" s="2"/>
      <c r="R31" s="2"/>
    </row>
    <row r="32" spans="2:18" ht="30" customHeight="1">
      <c r="B32" s="2">
        <v>24</v>
      </c>
      <c r="C32" s="71" t="str">
        <f ca="1">B32&amp;". "&amp;'DB Func'!B26</f>
        <v>24. Funcionário 24</v>
      </c>
      <c r="E32" s="85" t="s">
        <v>95</v>
      </c>
      <c r="F32" s="518"/>
      <c r="G32" s="518"/>
      <c r="H32" s="518"/>
      <c r="I32" s="518"/>
      <c r="J32" s="518"/>
      <c r="L32" s="2"/>
      <c r="M32" s="2"/>
      <c r="N32" s="2"/>
      <c r="O32" s="2"/>
      <c r="P32" s="2"/>
      <c r="Q32" s="2"/>
      <c r="R32" s="2"/>
    </row>
    <row r="33" spans="2:18" ht="30" customHeight="1">
      <c r="B33" s="2">
        <v>25</v>
      </c>
      <c r="C33" s="71" t="str">
        <f ca="1">B33&amp;". "&amp;'DB Func'!B27</f>
        <v>25. Funcionário 25</v>
      </c>
      <c r="E33" s="107" t="s">
        <v>96</v>
      </c>
      <c r="F33" s="533"/>
      <c r="G33" s="533"/>
      <c r="H33" s="533"/>
      <c r="I33" s="107" t="s">
        <v>681</v>
      </c>
      <c r="J33" s="128"/>
      <c r="L33" s="2"/>
      <c r="M33" s="2" t="s">
        <v>169</v>
      </c>
      <c r="N33" s="2"/>
      <c r="O33" s="2"/>
      <c r="P33" s="2"/>
      <c r="Q33" s="2" t="s">
        <v>181</v>
      </c>
      <c r="R33" s="2"/>
    </row>
    <row r="34" spans="2:18" ht="30" customHeight="1">
      <c r="B34" s="2">
        <v>26</v>
      </c>
      <c r="C34" s="71" t="str">
        <f ca="1">B34&amp;". "&amp;'DB Func'!B28</f>
        <v>26. Funcionário 26</v>
      </c>
      <c r="E34" s="511" t="s">
        <v>97</v>
      </c>
      <c r="F34" s="512"/>
      <c r="G34" s="86"/>
      <c r="H34" s="86"/>
      <c r="I34" s="86"/>
      <c r="J34" s="87"/>
      <c r="L34" s="2"/>
      <c r="M34" s="2" t="s">
        <v>170</v>
      </c>
      <c r="N34" s="2"/>
      <c r="O34" s="2"/>
      <c r="P34" s="2"/>
      <c r="Q34" s="2" t="s">
        <v>182</v>
      </c>
      <c r="R34" s="2"/>
    </row>
    <row r="35" spans="2:18" ht="30" customHeight="1">
      <c r="B35" s="2">
        <v>27</v>
      </c>
      <c r="C35" s="71" t="str">
        <f ca="1">B35&amp;". "&amp;'DB Func'!B29</f>
        <v>27. Funcionário 27</v>
      </c>
      <c r="E35" s="109" t="s">
        <v>98</v>
      </c>
      <c r="F35" s="126"/>
      <c r="G35" s="109" t="s">
        <v>99</v>
      </c>
      <c r="H35" s="127"/>
      <c r="I35" s="109" t="s">
        <v>100</v>
      </c>
      <c r="J35" s="127"/>
      <c r="L35" s="2"/>
      <c r="M35" s="2" t="s">
        <v>171</v>
      </c>
      <c r="N35" s="2"/>
      <c r="O35" s="2"/>
      <c r="P35" s="2"/>
      <c r="Q35" s="2" t="s">
        <v>183</v>
      </c>
      <c r="R35" s="2"/>
    </row>
    <row r="36" spans="2:18" ht="30" customHeight="1">
      <c r="B36" s="2">
        <v>28</v>
      </c>
      <c r="C36" s="71" t="str">
        <f ca="1">B36&amp;". "&amp;'DB Func'!B30</f>
        <v>28. Funcionário 28</v>
      </c>
      <c r="E36" s="511" t="s">
        <v>731</v>
      </c>
      <c r="F36" s="512"/>
      <c r="G36" s="86"/>
      <c r="H36" s="86"/>
      <c r="I36" s="86"/>
      <c r="J36" s="87"/>
      <c r="L36" s="2"/>
      <c r="M36" s="2" t="s">
        <v>172</v>
      </c>
      <c r="N36" s="2"/>
      <c r="O36" s="2"/>
      <c r="P36" s="2"/>
      <c r="Q36" s="2" t="s">
        <v>184</v>
      </c>
      <c r="R36" s="2"/>
    </row>
    <row r="37" spans="2:18" ht="30" customHeight="1">
      <c r="B37" s="2">
        <v>29</v>
      </c>
      <c r="C37" s="71" t="str">
        <f ca="1">B37&amp;". "&amp;'DB Func'!B31</f>
        <v>29. Funcionário 29</v>
      </c>
      <c r="E37" s="523" t="s">
        <v>101</v>
      </c>
      <c r="F37" s="524"/>
      <c r="G37" s="94"/>
      <c r="H37" s="523" t="s">
        <v>730</v>
      </c>
      <c r="I37" s="524"/>
      <c r="J37" s="95"/>
      <c r="L37" s="2"/>
      <c r="M37" s="2" t="s">
        <v>173</v>
      </c>
      <c r="N37" s="2"/>
      <c r="O37" s="2"/>
      <c r="P37" s="2"/>
      <c r="Q37" s="2" t="s">
        <v>185</v>
      </c>
      <c r="R37" s="2"/>
    </row>
    <row r="38" spans="2:18" ht="30" customHeight="1">
      <c r="B38" s="2">
        <v>30</v>
      </c>
      <c r="C38" s="71" t="str">
        <f ca="1">B38&amp;". "&amp;'DB Func'!B32</f>
        <v>30. Funcionário 30</v>
      </c>
      <c r="E38" s="513" t="s">
        <v>102</v>
      </c>
      <c r="F38" s="514"/>
      <c r="G38" s="76"/>
      <c r="H38" s="513" t="s">
        <v>104</v>
      </c>
      <c r="I38" s="514"/>
      <c r="J38" s="76"/>
      <c r="L38" s="2"/>
      <c r="M38" s="2" t="s">
        <v>174</v>
      </c>
      <c r="N38" s="2"/>
      <c r="O38" s="2"/>
      <c r="P38" s="2"/>
      <c r="Q38" s="2" t="s">
        <v>186</v>
      </c>
      <c r="R38" s="2"/>
    </row>
    <row r="39" spans="2:18" ht="30" customHeight="1">
      <c r="C39" s="11"/>
      <c r="E39" s="513" t="s">
        <v>103</v>
      </c>
      <c r="F39" s="514"/>
      <c r="G39" s="63"/>
      <c r="H39" s="106" t="s">
        <v>688</v>
      </c>
      <c r="I39" s="73"/>
      <c r="J39" s="72"/>
      <c r="L39" s="2"/>
      <c r="M39" s="2" t="s">
        <v>179</v>
      </c>
      <c r="N39" s="2"/>
      <c r="O39" s="2"/>
      <c r="P39" s="2"/>
      <c r="Q39" s="2" t="s">
        <v>187</v>
      </c>
      <c r="R39" s="2"/>
    </row>
    <row r="40" spans="2:18" ht="30" hidden="1" customHeight="1">
      <c r="C40" s="11"/>
      <c r="E40" s="541" t="s">
        <v>745</v>
      </c>
      <c r="F40" s="541"/>
      <c r="G40" s="541"/>
      <c r="H40" s="541"/>
      <c r="I40" s="541"/>
      <c r="J40" s="541"/>
      <c r="L40" s="2"/>
      <c r="M40" s="2" t="s">
        <v>180</v>
      </c>
      <c r="N40" s="2"/>
      <c r="O40" s="2"/>
      <c r="P40" s="2"/>
      <c r="Q40" s="2" t="s">
        <v>188</v>
      </c>
      <c r="R40" s="2"/>
    </row>
    <row r="41" spans="2:18" ht="30" hidden="1" customHeight="1">
      <c r="C41" s="11"/>
      <c r="E41" s="513" t="s">
        <v>106</v>
      </c>
      <c r="F41" s="514"/>
      <c r="G41" s="62"/>
      <c r="H41" s="513" t="s">
        <v>112</v>
      </c>
      <c r="I41" s="514"/>
      <c r="J41" s="62"/>
      <c r="L41" s="2"/>
      <c r="M41" s="2" t="s">
        <v>175</v>
      </c>
      <c r="N41" s="2"/>
      <c r="O41" s="2"/>
      <c r="P41" s="2"/>
      <c r="Q41" s="2"/>
      <c r="R41" s="2"/>
    </row>
    <row r="42" spans="2:18" ht="30" hidden="1" customHeight="1">
      <c r="C42" s="11"/>
      <c r="E42" s="513" t="s">
        <v>107</v>
      </c>
      <c r="F42" s="514"/>
      <c r="G42" s="62"/>
      <c r="H42" s="513" t="s">
        <v>113</v>
      </c>
      <c r="I42" s="514"/>
      <c r="J42" s="62"/>
      <c r="L42" s="2"/>
      <c r="M42" s="2" t="s">
        <v>176</v>
      </c>
      <c r="N42" s="2"/>
      <c r="O42" s="2"/>
      <c r="P42" s="2"/>
      <c r="Q42" s="2"/>
      <c r="R42" s="2"/>
    </row>
    <row r="43" spans="2:18" ht="30" hidden="1" customHeight="1">
      <c r="C43" s="11"/>
      <c r="E43" s="513" t="s">
        <v>108</v>
      </c>
      <c r="F43" s="514"/>
      <c r="G43" s="62"/>
      <c r="H43" s="513" t="s">
        <v>114</v>
      </c>
      <c r="I43" s="514"/>
      <c r="J43" s="62"/>
      <c r="L43" s="2"/>
      <c r="M43" s="2" t="s">
        <v>178</v>
      </c>
      <c r="N43" s="2"/>
      <c r="O43" s="2"/>
      <c r="P43" s="2"/>
      <c r="Q43" s="2"/>
      <c r="R43" s="2"/>
    </row>
    <row r="44" spans="2:18" ht="30" hidden="1" customHeight="1">
      <c r="C44" s="11"/>
      <c r="E44" s="513" t="s">
        <v>109</v>
      </c>
      <c r="F44" s="514"/>
      <c r="G44" s="62"/>
      <c r="H44" s="513" t="s">
        <v>115</v>
      </c>
      <c r="I44" s="514"/>
      <c r="J44" s="62"/>
      <c r="L44" s="2"/>
      <c r="M44" s="2" t="s">
        <v>177</v>
      </c>
      <c r="N44" s="2"/>
      <c r="O44" s="2"/>
      <c r="P44" s="2"/>
      <c r="Q44" s="2"/>
      <c r="R44" s="2"/>
    </row>
    <row r="45" spans="2:18" ht="30" hidden="1" customHeight="1">
      <c r="C45" s="11"/>
      <c r="E45" s="513" t="s">
        <v>110</v>
      </c>
      <c r="F45" s="514"/>
      <c r="G45" s="62"/>
      <c r="H45" s="513" t="s">
        <v>116</v>
      </c>
      <c r="I45" s="514"/>
      <c r="J45" s="62"/>
      <c r="L45" s="2"/>
      <c r="M45" s="2"/>
      <c r="N45" s="2"/>
      <c r="O45" s="2"/>
      <c r="P45" s="2"/>
      <c r="Q45" s="2"/>
      <c r="R45" s="2"/>
    </row>
    <row r="46" spans="2:18" ht="30" hidden="1" customHeight="1">
      <c r="C46" s="11"/>
      <c r="E46" s="513" t="s">
        <v>111</v>
      </c>
      <c r="F46" s="514"/>
      <c r="G46" s="62"/>
      <c r="H46" s="513" t="s">
        <v>117</v>
      </c>
      <c r="I46" s="514"/>
      <c r="J46" s="62"/>
      <c r="L46" s="2"/>
      <c r="M46" s="2"/>
      <c r="N46" s="2"/>
      <c r="O46" s="2"/>
      <c r="P46" s="2"/>
      <c r="Q46" s="2"/>
      <c r="R46" s="2"/>
    </row>
    <row r="47" spans="2:18" ht="30" customHeight="1">
      <c r="C47" s="11"/>
      <c r="E47" s="515" t="s">
        <v>118</v>
      </c>
      <c r="F47" s="515"/>
      <c r="G47" s="515"/>
      <c r="H47" s="515"/>
      <c r="I47" s="515"/>
      <c r="J47" s="515"/>
      <c r="L47" s="2"/>
      <c r="M47" s="2"/>
      <c r="N47" s="2"/>
      <c r="O47" s="2"/>
      <c r="P47" s="2"/>
      <c r="Q47" s="2"/>
      <c r="R47" s="2"/>
    </row>
    <row r="48" spans="2:18" ht="30" customHeight="1">
      <c r="C48" s="11"/>
      <c r="E48" s="513" t="s">
        <v>106</v>
      </c>
      <c r="F48" s="514"/>
      <c r="G48" s="62"/>
      <c r="H48" s="513" t="s">
        <v>112</v>
      </c>
      <c r="I48" s="514"/>
      <c r="J48" s="62"/>
      <c r="L48" s="2"/>
      <c r="M48" s="2"/>
      <c r="N48" s="2"/>
      <c r="O48" s="2"/>
      <c r="P48" s="2"/>
      <c r="Q48" s="2"/>
      <c r="R48" s="2"/>
    </row>
    <row r="49" spans="3:18" ht="30" customHeight="1">
      <c r="C49" s="11"/>
      <c r="E49" s="513" t="s">
        <v>107</v>
      </c>
      <c r="F49" s="514"/>
      <c r="G49" s="62"/>
      <c r="H49" s="513" t="s">
        <v>113</v>
      </c>
      <c r="I49" s="514"/>
      <c r="J49" s="62"/>
      <c r="L49" s="2"/>
      <c r="M49" s="2"/>
      <c r="N49" s="2"/>
      <c r="O49" s="2"/>
      <c r="P49" s="2"/>
      <c r="Q49" s="2"/>
      <c r="R49" s="2"/>
    </row>
    <row r="50" spans="3:18" ht="30" customHeight="1">
      <c r="C50" s="11"/>
      <c r="E50" s="513" t="s">
        <v>108</v>
      </c>
      <c r="F50" s="514"/>
      <c r="G50" s="62"/>
      <c r="H50" s="513" t="s">
        <v>114</v>
      </c>
      <c r="I50" s="514"/>
      <c r="J50" s="62"/>
      <c r="L50" s="2"/>
      <c r="M50" s="2"/>
      <c r="N50" s="2"/>
      <c r="O50" s="2"/>
      <c r="P50" s="2"/>
      <c r="Q50" s="2"/>
      <c r="R50" s="2"/>
    </row>
    <row r="51" spans="3:18" ht="30" customHeight="1">
      <c r="C51" s="11"/>
      <c r="E51" s="513" t="s">
        <v>109</v>
      </c>
      <c r="F51" s="514"/>
      <c r="G51" s="62"/>
      <c r="H51" s="513" t="s">
        <v>115</v>
      </c>
      <c r="I51" s="514"/>
      <c r="J51" s="62"/>
      <c r="L51" s="2"/>
      <c r="M51" s="2"/>
      <c r="N51" s="2"/>
      <c r="O51" s="2"/>
      <c r="P51" s="2"/>
      <c r="Q51" s="2"/>
      <c r="R51" s="2"/>
    </row>
    <row r="52" spans="3:18" ht="30" customHeight="1">
      <c r="C52" s="11"/>
      <c r="E52" s="513" t="s">
        <v>110</v>
      </c>
      <c r="F52" s="514"/>
      <c r="G52" s="62"/>
      <c r="H52" s="513" t="s">
        <v>116</v>
      </c>
      <c r="I52" s="514"/>
      <c r="J52" s="62"/>
      <c r="L52" s="2"/>
      <c r="M52" s="2"/>
      <c r="N52" s="2"/>
      <c r="O52" s="2"/>
      <c r="P52" s="2"/>
      <c r="Q52" s="2"/>
      <c r="R52" s="2"/>
    </row>
    <row r="53" spans="3:18" ht="30" customHeight="1">
      <c r="C53" s="11"/>
      <c r="E53" s="513" t="s">
        <v>111</v>
      </c>
      <c r="F53" s="514"/>
      <c r="G53" s="62"/>
      <c r="H53" s="513" t="s">
        <v>117</v>
      </c>
      <c r="I53" s="514"/>
      <c r="J53" s="62"/>
      <c r="L53" s="2"/>
      <c r="M53" s="2"/>
      <c r="N53" s="2"/>
      <c r="O53" s="2"/>
      <c r="P53" s="2"/>
      <c r="Q53" s="2"/>
      <c r="R53" s="2"/>
    </row>
    <row r="54" spans="3:18" ht="30" customHeight="1">
      <c r="C54" s="11"/>
      <c r="E54" s="542" t="s">
        <v>119</v>
      </c>
      <c r="F54" s="542"/>
      <c r="G54" s="542"/>
      <c r="H54" s="543">
        <f>SUM(G48:G53,J48:J53)+SUM(G48:G53,J48:J53)*G38+SUM(G48:G53,J48:J53)*J38</f>
        <v>0</v>
      </c>
      <c r="I54" s="543"/>
      <c r="J54" s="543"/>
      <c r="L54" s="2"/>
      <c r="M54" s="2"/>
      <c r="N54" s="2"/>
      <c r="O54" s="2"/>
      <c r="P54" s="2"/>
      <c r="Q54" s="2"/>
      <c r="R54" s="2"/>
    </row>
    <row r="55" spans="3:18" ht="30" hidden="1" customHeight="1">
      <c r="C55" s="11"/>
      <c r="E55" s="511" t="s">
        <v>524</v>
      </c>
      <c r="F55" s="512"/>
      <c r="G55" s="512"/>
      <c r="H55" s="86"/>
      <c r="I55" s="86"/>
      <c r="J55" s="87"/>
      <c r="L55" s="2"/>
      <c r="M55" s="2"/>
      <c r="N55" s="2"/>
      <c r="O55" s="2"/>
      <c r="P55" s="2"/>
      <c r="Q55" s="2"/>
      <c r="R55" s="2"/>
    </row>
    <row r="56" spans="3:18" ht="30" hidden="1" customHeight="1">
      <c r="C56" s="11"/>
      <c r="E56" s="96" t="s">
        <v>120</v>
      </c>
      <c r="F56" s="96" t="s">
        <v>533</v>
      </c>
      <c r="G56" s="96" t="s">
        <v>121</v>
      </c>
      <c r="H56" s="96" t="s">
        <v>519</v>
      </c>
      <c r="I56" s="96" t="s">
        <v>520</v>
      </c>
      <c r="J56" s="96" t="s">
        <v>521</v>
      </c>
      <c r="L56" s="2"/>
      <c r="M56" s="2"/>
      <c r="N56" s="2"/>
      <c r="O56" s="2"/>
      <c r="P56" s="2"/>
      <c r="Q56" s="2"/>
      <c r="R56" s="2"/>
    </row>
    <row r="57" spans="3:18" ht="30" hidden="1" customHeight="1">
      <c r="C57" s="11"/>
      <c r="E57" s="85" t="str">
        <f>Benef!C6</f>
        <v>-</v>
      </c>
      <c r="F57" s="66"/>
      <c r="G57" s="67"/>
      <c r="H57" s="68"/>
      <c r="I57" s="67"/>
      <c r="J57" s="104">
        <f>IF(G57="Percentual",H57*AVERAGE($G$48:$G$53,$J$48:$J$53),IF(G57="Valor Fixo",I57,0))</f>
        <v>0</v>
      </c>
      <c r="L57" s="2"/>
      <c r="M57" s="2"/>
      <c r="N57" s="2"/>
      <c r="O57" s="2"/>
      <c r="P57" s="2"/>
      <c r="Q57" s="2"/>
      <c r="R57" s="2"/>
    </row>
    <row r="58" spans="3:18" ht="30" hidden="1" customHeight="1">
      <c r="C58" s="11"/>
      <c r="E58" s="85" t="str">
        <f>Benef!C7</f>
        <v>-</v>
      </c>
      <c r="F58" s="66"/>
      <c r="G58" s="67"/>
      <c r="H58" s="68"/>
      <c r="I58" s="67"/>
      <c r="J58" s="104">
        <f t="shared" ref="J58:J66" si="4">IF(G58="Percentual",H58*AVERAGE($G$48:$G$53,$J$48:$J$53),IF(G58="Valor Fixo",I58,0))</f>
        <v>0</v>
      </c>
      <c r="L58" s="2"/>
      <c r="M58" s="2"/>
      <c r="N58" s="2"/>
      <c r="O58" s="2"/>
      <c r="P58" s="2"/>
      <c r="Q58" s="2"/>
      <c r="R58" s="2"/>
    </row>
    <row r="59" spans="3:18" ht="30" hidden="1" customHeight="1">
      <c r="C59" s="11"/>
      <c r="E59" s="85" t="str">
        <f>Benef!C8</f>
        <v>-</v>
      </c>
      <c r="F59" s="66"/>
      <c r="G59" s="67"/>
      <c r="H59" s="68"/>
      <c r="I59" s="67"/>
      <c r="J59" s="104">
        <f t="shared" si="4"/>
        <v>0</v>
      </c>
      <c r="L59" s="2"/>
      <c r="M59" s="2"/>
      <c r="N59" s="2"/>
      <c r="O59" s="2"/>
      <c r="P59" s="2"/>
      <c r="Q59" s="2"/>
      <c r="R59" s="2"/>
    </row>
    <row r="60" spans="3:18" ht="30" hidden="1" customHeight="1">
      <c r="C60" s="11"/>
      <c r="E60" s="85" t="str">
        <f>Benef!C9</f>
        <v>-</v>
      </c>
      <c r="F60" s="66"/>
      <c r="G60" s="67"/>
      <c r="H60" s="68"/>
      <c r="I60" s="67"/>
      <c r="J60" s="104">
        <f t="shared" si="4"/>
        <v>0</v>
      </c>
      <c r="L60" s="2"/>
      <c r="M60" s="2"/>
      <c r="N60" s="2"/>
      <c r="O60" s="2"/>
      <c r="P60" s="2"/>
      <c r="Q60" s="2"/>
      <c r="R60" s="2"/>
    </row>
    <row r="61" spans="3:18" ht="30" hidden="1" customHeight="1">
      <c r="C61" s="11"/>
      <c r="E61" s="85" t="str">
        <f>Benef!C10</f>
        <v>-</v>
      </c>
      <c r="F61" s="66"/>
      <c r="G61" s="67"/>
      <c r="H61" s="68"/>
      <c r="I61" s="67"/>
      <c r="J61" s="104">
        <f t="shared" si="4"/>
        <v>0</v>
      </c>
      <c r="L61" s="2"/>
      <c r="M61" s="2"/>
      <c r="N61" s="2"/>
      <c r="O61" s="2"/>
      <c r="P61" s="2"/>
      <c r="Q61" s="2"/>
      <c r="R61" s="2"/>
    </row>
    <row r="62" spans="3:18" ht="30" hidden="1" customHeight="1">
      <c r="C62" s="11"/>
      <c r="E62" s="85" t="str">
        <f>Benef!C11</f>
        <v>-</v>
      </c>
      <c r="F62" s="66"/>
      <c r="G62" s="67"/>
      <c r="H62" s="68"/>
      <c r="I62" s="67"/>
      <c r="J62" s="104">
        <f t="shared" si="4"/>
        <v>0</v>
      </c>
      <c r="L62" s="2"/>
      <c r="M62" s="2"/>
      <c r="N62" s="2"/>
      <c r="O62" s="2"/>
      <c r="P62" s="2"/>
      <c r="Q62" s="2"/>
      <c r="R62" s="2"/>
    </row>
    <row r="63" spans="3:18" ht="30" hidden="1" customHeight="1">
      <c r="C63" s="11"/>
      <c r="E63" s="85" t="str">
        <f>Benef!C12</f>
        <v>-</v>
      </c>
      <c r="F63" s="66"/>
      <c r="G63" s="67"/>
      <c r="H63" s="68"/>
      <c r="I63" s="67"/>
      <c r="J63" s="104">
        <f t="shared" si="4"/>
        <v>0</v>
      </c>
      <c r="L63" s="2"/>
      <c r="M63" s="2"/>
      <c r="N63" s="2"/>
      <c r="O63" s="2"/>
      <c r="P63" s="2"/>
      <c r="Q63" s="2"/>
      <c r="R63" s="2"/>
    </row>
    <row r="64" spans="3:18" ht="30" hidden="1" customHeight="1">
      <c r="C64" s="11"/>
      <c r="E64" s="85" t="str">
        <f>Benef!C13</f>
        <v>-</v>
      </c>
      <c r="F64" s="66"/>
      <c r="G64" s="67"/>
      <c r="H64" s="68"/>
      <c r="I64" s="67"/>
      <c r="J64" s="104">
        <f t="shared" si="4"/>
        <v>0</v>
      </c>
      <c r="L64" s="2"/>
      <c r="M64" s="2"/>
      <c r="N64" s="2"/>
      <c r="O64" s="2"/>
      <c r="P64" s="2"/>
      <c r="Q64" s="2"/>
      <c r="R64" s="2"/>
    </row>
    <row r="65" spans="3:18" ht="30" hidden="1" customHeight="1">
      <c r="C65" s="11"/>
      <c r="E65" s="85" t="str">
        <f>Benef!C14</f>
        <v>-</v>
      </c>
      <c r="F65" s="66"/>
      <c r="G65" s="67"/>
      <c r="H65" s="68"/>
      <c r="I65" s="67"/>
      <c r="J65" s="104">
        <f t="shared" si="4"/>
        <v>0</v>
      </c>
      <c r="L65" s="2"/>
      <c r="M65" s="2"/>
      <c r="N65" s="2"/>
      <c r="O65" s="2"/>
      <c r="P65" s="2"/>
      <c r="Q65" s="2"/>
      <c r="R65" s="2"/>
    </row>
    <row r="66" spans="3:18" ht="30" hidden="1" customHeight="1">
      <c r="C66" s="11"/>
      <c r="E66" s="107">
        <f>Benef!C15</f>
        <v>0</v>
      </c>
      <c r="F66" s="89"/>
      <c r="G66" s="90"/>
      <c r="H66" s="91"/>
      <c r="I66" s="90"/>
      <c r="J66" s="111">
        <f t="shared" si="4"/>
        <v>0</v>
      </c>
      <c r="L66" s="2"/>
      <c r="M66" s="2"/>
      <c r="N66" s="2"/>
      <c r="O66" s="2"/>
      <c r="P66" s="2"/>
      <c r="Q66" s="2"/>
      <c r="R66" s="2"/>
    </row>
    <row r="67" spans="3:18" ht="30" customHeight="1">
      <c r="C67" s="11"/>
      <c r="E67" s="511" t="s">
        <v>709</v>
      </c>
      <c r="F67" s="512"/>
      <c r="G67" s="512"/>
      <c r="H67" s="86"/>
      <c r="I67" s="86"/>
      <c r="J67" s="87"/>
      <c r="L67" s="2"/>
      <c r="M67" s="2"/>
      <c r="N67" s="2"/>
      <c r="O67" s="2"/>
      <c r="P67" s="2"/>
      <c r="Q67" s="2"/>
      <c r="R67" s="2"/>
    </row>
    <row r="68" spans="3:18" ht="30" customHeight="1">
      <c r="C68" s="11"/>
      <c r="E68" s="108" t="s">
        <v>708</v>
      </c>
      <c r="F68" s="516"/>
      <c r="G68" s="516"/>
      <c r="H68" s="108" t="s">
        <v>786</v>
      </c>
      <c r="I68" s="516"/>
      <c r="J68" s="516"/>
      <c r="K68" s="26">
        <f>IFERROR(VLOOKUP(AVERAGE(G48:G53,J48:J53),'P Gerais'!D39:G43,3,1)*F68,0)</f>
        <v>0</v>
      </c>
      <c r="L68" s="2"/>
      <c r="M68" s="2"/>
      <c r="N68" s="2"/>
      <c r="O68" s="2"/>
      <c r="P68" s="2"/>
      <c r="Q68" s="2"/>
      <c r="R68" s="2"/>
    </row>
    <row r="69" spans="3:18" ht="30" customHeight="1">
      <c r="C69" s="11"/>
      <c r="E69" s="541" t="s">
        <v>123</v>
      </c>
      <c r="F69" s="541"/>
      <c r="G69" s="541"/>
      <c r="H69" s="541"/>
      <c r="I69" s="541"/>
      <c r="J69" s="541"/>
      <c r="L69" s="2"/>
      <c r="M69" s="2"/>
      <c r="N69" s="2"/>
      <c r="O69" s="2"/>
      <c r="P69" s="2"/>
      <c r="Q69" s="2"/>
      <c r="R69" s="2"/>
    </row>
    <row r="70" spans="3:18" ht="30" customHeight="1">
      <c r="C70" s="11"/>
      <c r="E70" s="85" t="s">
        <v>124</v>
      </c>
      <c r="F70" s="530"/>
      <c r="G70" s="530"/>
      <c r="H70" s="85" t="s">
        <v>144</v>
      </c>
      <c r="I70" s="538"/>
      <c r="J70" s="538"/>
    </row>
    <row r="71" spans="3:18" ht="30" customHeight="1">
      <c r="C71" s="11"/>
      <c r="E71" s="85" t="s">
        <v>125</v>
      </c>
      <c r="F71" s="530"/>
      <c r="G71" s="530"/>
      <c r="H71" s="85" t="s">
        <v>126</v>
      </c>
      <c r="I71" s="539"/>
      <c r="J71" s="539"/>
    </row>
    <row r="72" spans="3:18" ht="8.1" customHeight="1">
      <c r="C72" s="11"/>
      <c r="D72" s="10"/>
      <c r="E72" s="6"/>
      <c r="F72" s="20"/>
      <c r="G72" s="20"/>
      <c r="H72" s="6"/>
      <c r="I72" s="21"/>
      <c r="J72" s="21"/>
      <c r="K72" s="10"/>
    </row>
    <row r="73" spans="3:18" ht="8.1" customHeight="1">
      <c r="C73" s="11"/>
      <c r="D73" s="10"/>
      <c r="E73" s="6"/>
      <c r="F73" s="20"/>
      <c r="G73" s="20"/>
      <c r="H73" s="6"/>
      <c r="I73" s="21"/>
      <c r="J73" s="21"/>
      <c r="K73" s="10"/>
    </row>
    <row r="74" spans="3:18" ht="30" customHeight="1">
      <c r="C74" s="11"/>
      <c r="D74" s="10"/>
      <c r="E74" s="85" t="s">
        <v>127</v>
      </c>
      <c r="F74" s="530"/>
      <c r="G74" s="530"/>
      <c r="H74" s="85" t="s">
        <v>143</v>
      </c>
      <c r="I74" s="538"/>
      <c r="J74" s="538"/>
      <c r="K74" s="10"/>
    </row>
    <row r="75" spans="3:18" ht="30" customHeight="1">
      <c r="C75" s="11"/>
      <c r="D75" s="10"/>
      <c r="E75" s="85" t="s">
        <v>128</v>
      </c>
      <c r="F75" s="530"/>
      <c r="G75" s="530"/>
      <c r="H75" s="85" t="s">
        <v>129</v>
      </c>
      <c r="I75" s="539"/>
      <c r="J75" s="539"/>
      <c r="K75" s="10"/>
    </row>
    <row r="76" spans="3:18" ht="8.1" customHeight="1">
      <c r="C76" s="11"/>
      <c r="D76" s="10"/>
      <c r="E76" s="6"/>
      <c r="F76" s="20"/>
      <c r="G76" s="20"/>
      <c r="H76" s="6"/>
      <c r="I76" s="21"/>
      <c r="J76" s="21"/>
      <c r="K76" s="10"/>
    </row>
    <row r="77" spans="3:18" ht="30" customHeight="1">
      <c r="C77" s="11"/>
      <c r="D77" s="10"/>
      <c r="E77" s="85" t="s">
        <v>130</v>
      </c>
      <c r="F77" s="530"/>
      <c r="G77" s="530"/>
      <c r="H77" s="85" t="s">
        <v>142</v>
      </c>
      <c r="I77" s="538"/>
      <c r="J77" s="538"/>
      <c r="K77" s="10"/>
    </row>
    <row r="78" spans="3:18" ht="30" customHeight="1">
      <c r="C78" s="11"/>
      <c r="D78" s="10"/>
      <c r="E78" s="85" t="s">
        <v>131</v>
      </c>
      <c r="F78" s="530"/>
      <c r="G78" s="530"/>
      <c r="H78" s="85" t="s">
        <v>132</v>
      </c>
      <c r="I78" s="539"/>
      <c r="J78" s="539"/>
      <c r="K78" s="10"/>
    </row>
    <row r="79" spans="3:18" ht="8.1" customHeight="1">
      <c r="C79" s="11"/>
      <c r="D79" s="10"/>
      <c r="E79" s="6"/>
      <c r="F79" s="20"/>
      <c r="G79" s="20"/>
      <c r="H79" s="6"/>
      <c r="I79" s="21"/>
      <c r="J79" s="21"/>
      <c r="K79" s="10"/>
    </row>
    <row r="80" spans="3:18" ht="30" customHeight="1">
      <c r="C80" s="11"/>
      <c r="D80" s="10"/>
      <c r="E80" s="85" t="s">
        <v>133</v>
      </c>
      <c r="F80" s="530"/>
      <c r="G80" s="530"/>
      <c r="H80" s="85" t="s">
        <v>141</v>
      </c>
      <c r="I80" s="538"/>
      <c r="J80" s="538"/>
      <c r="K80" s="10"/>
    </row>
    <row r="81" spans="3:11" ht="30" customHeight="1">
      <c r="C81" s="11"/>
      <c r="D81" s="10"/>
      <c r="E81" s="85" t="s">
        <v>134</v>
      </c>
      <c r="F81" s="530"/>
      <c r="G81" s="530"/>
      <c r="H81" s="85" t="s">
        <v>135</v>
      </c>
      <c r="I81" s="539"/>
      <c r="J81" s="539"/>
      <c r="K81" s="10"/>
    </row>
    <row r="82" spans="3:11" ht="8.1" customHeight="1">
      <c r="C82" s="11"/>
      <c r="D82" s="10"/>
      <c r="E82" s="6"/>
      <c r="F82" s="20"/>
      <c r="G82" s="20"/>
      <c r="H82" s="6"/>
      <c r="I82" s="21"/>
      <c r="J82" s="21"/>
      <c r="K82" s="10"/>
    </row>
    <row r="83" spans="3:11" ht="30" customHeight="1">
      <c r="C83" s="11"/>
      <c r="E83" s="85" t="s">
        <v>136</v>
      </c>
      <c r="F83" s="530"/>
      <c r="G83" s="530"/>
      <c r="H83" s="85" t="s">
        <v>140</v>
      </c>
      <c r="I83" s="538"/>
      <c r="J83" s="538"/>
    </row>
    <row r="84" spans="3:11" ht="30" customHeight="1">
      <c r="C84" s="11"/>
      <c r="E84" s="85" t="s">
        <v>137</v>
      </c>
      <c r="F84" s="530"/>
      <c r="G84" s="530"/>
      <c r="H84" s="85" t="s">
        <v>138</v>
      </c>
      <c r="I84" s="539"/>
      <c r="J84" s="539"/>
    </row>
    <row r="85" spans="3:11" ht="8.1" customHeight="1">
      <c r="C85" s="11"/>
      <c r="D85" s="10"/>
      <c r="E85" s="6"/>
      <c r="F85" s="20"/>
      <c r="G85" s="20"/>
      <c r="H85" s="6"/>
      <c r="I85" s="21"/>
      <c r="J85" s="21"/>
      <c r="K85" s="10"/>
    </row>
    <row r="86" spans="3:11" ht="30" customHeight="1">
      <c r="C86" s="11"/>
      <c r="E86" s="85" t="s">
        <v>710</v>
      </c>
      <c r="F86" s="530"/>
      <c r="G86" s="530"/>
      <c r="H86" s="85" t="s">
        <v>711</v>
      </c>
      <c r="I86" s="538"/>
      <c r="J86" s="538"/>
    </row>
    <row r="87" spans="3:11" ht="30" customHeight="1">
      <c r="C87" s="11"/>
      <c r="E87" s="85" t="s">
        <v>712</v>
      </c>
      <c r="F87" s="530"/>
      <c r="G87" s="530"/>
      <c r="H87" s="85" t="s">
        <v>713</v>
      </c>
      <c r="I87" s="539"/>
      <c r="J87" s="539"/>
    </row>
    <row r="88" spans="3:11" ht="8.1" customHeight="1">
      <c r="C88" s="11"/>
      <c r="E88" s="6"/>
      <c r="F88" s="20"/>
      <c r="G88" s="20"/>
      <c r="H88" s="6"/>
      <c r="I88" s="21"/>
      <c r="J88" s="21"/>
    </row>
    <row r="89" spans="3:11" ht="30" customHeight="1">
      <c r="C89" s="11"/>
      <c r="E89" s="85" t="s">
        <v>714</v>
      </c>
      <c r="F89" s="530"/>
      <c r="G89" s="530"/>
      <c r="H89" s="85" t="s">
        <v>715</v>
      </c>
      <c r="I89" s="538"/>
      <c r="J89" s="538"/>
    </row>
    <row r="90" spans="3:11" ht="30" customHeight="1">
      <c r="C90" s="11"/>
      <c r="E90" s="85" t="s">
        <v>716</v>
      </c>
      <c r="F90" s="530"/>
      <c r="G90" s="530"/>
      <c r="H90" s="85" t="s">
        <v>717</v>
      </c>
      <c r="I90" s="539"/>
      <c r="J90" s="539"/>
    </row>
    <row r="91" spans="3:11" ht="8.1" customHeight="1">
      <c r="C91" s="11"/>
      <c r="E91" s="6"/>
      <c r="F91" s="20"/>
      <c r="G91" s="20"/>
      <c r="H91" s="6"/>
      <c r="I91" s="21"/>
      <c r="J91" s="21"/>
    </row>
    <row r="92" spans="3:11" ht="30" customHeight="1">
      <c r="C92" s="11"/>
      <c r="E92" s="85" t="s">
        <v>718</v>
      </c>
      <c r="F92" s="530"/>
      <c r="G92" s="530"/>
      <c r="H92" s="85" t="s">
        <v>719</v>
      </c>
      <c r="I92" s="538"/>
      <c r="J92" s="538"/>
    </row>
    <row r="93" spans="3:11" ht="30" customHeight="1">
      <c r="C93" s="11"/>
      <c r="E93" s="85" t="s">
        <v>720</v>
      </c>
      <c r="F93" s="530"/>
      <c r="G93" s="530"/>
      <c r="H93" s="85" t="s">
        <v>721</v>
      </c>
      <c r="I93" s="539"/>
      <c r="J93" s="539"/>
    </row>
    <row r="94" spans="3:11" ht="8.1" customHeight="1">
      <c r="C94" s="11"/>
      <c r="D94" s="10"/>
      <c r="E94" s="6"/>
      <c r="F94" s="20"/>
      <c r="G94" s="20"/>
      <c r="H94" s="6"/>
      <c r="I94" s="21"/>
      <c r="J94" s="21"/>
      <c r="K94" s="10"/>
    </row>
    <row r="95" spans="3:11" ht="30" customHeight="1">
      <c r="C95" s="11"/>
      <c r="E95" s="85" t="s">
        <v>722</v>
      </c>
      <c r="F95" s="530"/>
      <c r="G95" s="530"/>
      <c r="H95" s="85" t="s">
        <v>723</v>
      </c>
      <c r="I95" s="538"/>
      <c r="J95" s="538"/>
    </row>
    <row r="96" spans="3:11" ht="30" customHeight="1">
      <c r="C96" s="11"/>
      <c r="E96" s="85" t="s">
        <v>724</v>
      </c>
      <c r="F96" s="530"/>
      <c r="G96" s="530"/>
      <c r="H96" s="85" t="s">
        <v>725</v>
      </c>
      <c r="I96" s="539"/>
      <c r="J96" s="539"/>
    </row>
    <row r="97" spans="3:11" ht="8.1" customHeight="1">
      <c r="C97" s="11"/>
      <c r="D97" s="10"/>
      <c r="E97" s="6"/>
      <c r="F97" s="20"/>
      <c r="G97" s="20"/>
      <c r="H97" s="6"/>
      <c r="I97" s="21"/>
      <c r="J97" s="21"/>
      <c r="K97" s="10"/>
    </row>
    <row r="98" spans="3:11" ht="30" customHeight="1">
      <c r="C98" s="11"/>
      <c r="E98" s="85" t="s">
        <v>726</v>
      </c>
      <c r="F98" s="530"/>
      <c r="G98" s="530"/>
      <c r="H98" s="85" t="s">
        <v>727</v>
      </c>
      <c r="I98" s="538"/>
      <c r="J98" s="538"/>
    </row>
    <row r="99" spans="3:11" ht="30" customHeight="1">
      <c r="C99" s="11"/>
      <c r="E99" s="85" t="s">
        <v>728</v>
      </c>
      <c r="F99" s="530"/>
      <c r="G99" s="530"/>
      <c r="H99" s="85" t="s">
        <v>729</v>
      </c>
      <c r="I99" s="539"/>
      <c r="J99" s="539"/>
    </row>
    <row r="100" spans="3:11" ht="30" customHeight="1">
      <c r="C100" s="11"/>
      <c r="E100" s="541" t="s">
        <v>139</v>
      </c>
      <c r="F100" s="541"/>
      <c r="G100" s="541"/>
      <c r="H100" s="541"/>
      <c r="I100" s="541"/>
      <c r="J100" s="541"/>
    </row>
    <row r="101" spans="3:11" ht="121.5" customHeight="1">
      <c r="C101" s="11"/>
      <c r="E101" s="537"/>
      <c r="F101" s="537"/>
      <c r="G101" s="537"/>
      <c r="H101" s="537"/>
      <c r="I101" s="537"/>
      <c r="J101" s="537"/>
    </row>
    <row r="102" spans="3:11" ht="30" customHeight="1"/>
    <row r="103" spans="3:11" ht="30" customHeight="1"/>
    <row r="104" spans="3:11" ht="30" customHeight="1"/>
    <row r="105" spans="3:11" ht="30" customHeight="1"/>
    <row r="106" spans="3:11" ht="30" customHeight="1"/>
    <row r="107" spans="3:11" ht="30" customHeight="1"/>
    <row r="108" spans="3:11" ht="30" customHeight="1"/>
    <row r="109" spans="3:11" ht="30" customHeight="1"/>
    <row r="110" spans="3:11"/>
    <row r="111" spans="3:11"/>
    <row r="112" spans="3:11"/>
    <row r="113"/>
    <row r="114"/>
    <row r="115"/>
    <row r="116"/>
    <row r="117"/>
    <row r="118"/>
    <row r="119"/>
    <row r="120"/>
    <row r="121" ht="15" customHeight="1"/>
  </sheetData>
  <sheetProtection selectLockedCells="1"/>
  <mergeCells count="128">
    <mergeCell ref="H13:I13"/>
    <mergeCell ref="E100:J100"/>
    <mergeCell ref="F70:G70"/>
    <mergeCell ref="I70:J70"/>
    <mergeCell ref="F71:G71"/>
    <mergeCell ref="E49:F49"/>
    <mergeCell ref="H49:I49"/>
    <mergeCell ref="E50:F50"/>
    <mergeCell ref="H50:I50"/>
    <mergeCell ref="F83:G83"/>
    <mergeCell ref="I83:J83"/>
    <mergeCell ref="F68:G68"/>
    <mergeCell ref="I68:J68"/>
    <mergeCell ref="E69:J69"/>
    <mergeCell ref="E54:G54"/>
    <mergeCell ref="H54:J54"/>
    <mergeCell ref="I92:J92"/>
    <mergeCell ref="F93:G93"/>
    <mergeCell ref="I93:J93"/>
    <mergeCell ref="I81:J81"/>
    <mergeCell ref="F74:G74"/>
    <mergeCell ref="I74:J74"/>
    <mergeCell ref="F75:G75"/>
    <mergeCell ref="E43:F43"/>
    <mergeCell ref="B14:B15"/>
    <mergeCell ref="B16:B17"/>
    <mergeCell ref="B18:B19"/>
    <mergeCell ref="B20:B21"/>
    <mergeCell ref="F99:G99"/>
    <mergeCell ref="I99:J99"/>
    <mergeCell ref="I75:J75"/>
    <mergeCell ref="F77:G77"/>
    <mergeCell ref="I77:J77"/>
    <mergeCell ref="F78:G78"/>
    <mergeCell ref="I78:J78"/>
    <mergeCell ref="I71:J71"/>
    <mergeCell ref="F80:G80"/>
    <mergeCell ref="I80:J80"/>
    <mergeCell ref="F81:G81"/>
    <mergeCell ref="F31:J31"/>
    <mergeCell ref="F32:J32"/>
    <mergeCell ref="F33:H33"/>
    <mergeCell ref="E44:F44"/>
    <mergeCell ref="H44:I44"/>
    <mergeCell ref="E45:F45"/>
    <mergeCell ref="H45:I45"/>
    <mergeCell ref="E40:J40"/>
    <mergeCell ref="E41:F41"/>
    <mergeCell ref="H43:I43"/>
    <mergeCell ref="H37:I37"/>
    <mergeCell ref="E37:F37"/>
    <mergeCell ref="E38:F38"/>
    <mergeCell ref="H38:I38"/>
    <mergeCell ref="E101:J101"/>
    <mergeCell ref="F95:G95"/>
    <mergeCell ref="I95:J95"/>
    <mergeCell ref="F96:G96"/>
    <mergeCell ref="I96:J96"/>
    <mergeCell ref="F98:G98"/>
    <mergeCell ref="I98:J98"/>
    <mergeCell ref="F84:G84"/>
    <mergeCell ref="I84:J84"/>
    <mergeCell ref="F86:G86"/>
    <mergeCell ref="I86:J86"/>
    <mergeCell ref="F87:G87"/>
    <mergeCell ref="I87:J87"/>
    <mergeCell ref="F89:G89"/>
    <mergeCell ref="I89:J89"/>
    <mergeCell ref="F90:G90"/>
    <mergeCell ref="I90:J90"/>
    <mergeCell ref="F92:G92"/>
    <mergeCell ref="F29:G29"/>
    <mergeCell ref="I29:J29"/>
    <mergeCell ref="C20:C21"/>
    <mergeCell ref="E20:F20"/>
    <mergeCell ref="E21:F21"/>
    <mergeCell ref="H25:J25"/>
    <mergeCell ref="H41:I41"/>
    <mergeCell ref="E42:F42"/>
    <mergeCell ref="H42:I42"/>
    <mergeCell ref="E5:F5"/>
    <mergeCell ref="E12:F12"/>
    <mergeCell ref="C18:C19"/>
    <mergeCell ref="E18:F18"/>
    <mergeCell ref="E19:F19"/>
    <mergeCell ref="C14:C15"/>
    <mergeCell ref="E14:F14"/>
    <mergeCell ref="H14:I14"/>
    <mergeCell ref="E15:F15"/>
    <mergeCell ref="E6:F6"/>
    <mergeCell ref="G6:J6"/>
    <mergeCell ref="E7:F7"/>
    <mergeCell ref="G7:J7"/>
    <mergeCell ref="E8:F8"/>
    <mergeCell ref="G8:J8"/>
    <mergeCell ref="C16:C17"/>
    <mergeCell ref="E16:F16"/>
    <mergeCell ref="E17:F17"/>
    <mergeCell ref="E13:F13"/>
    <mergeCell ref="E9:F9"/>
    <mergeCell ref="G9:J9"/>
    <mergeCell ref="E10:F10"/>
    <mergeCell ref="G10:J10"/>
    <mergeCell ref="E11:F11"/>
    <mergeCell ref="G11:J11"/>
    <mergeCell ref="E30:F30"/>
    <mergeCell ref="E34:F34"/>
    <mergeCell ref="E36:F36"/>
    <mergeCell ref="E55:G55"/>
    <mergeCell ref="E67:G67"/>
    <mergeCell ref="E39:F39"/>
    <mergeCell ref="E46:F46"/>
    <mergeCell ref="H46:I46"/>
    <mergeCell ref="E51:F51"/>
    <mergeCell ref="H51:I51"/>
    <mergeCell ref="E52:F52"/>
    <mergeCell ref="H52:I52"/>
    <mergeCell ref="E53:F53"/>
    <mergeCell ref="H53:I53"/>
    <mergeCell ref="E47:J47"/>
    <mergeCell ref="E48:F48"/>
    <mergeCell ref="H48:I48"/>
    <mergeCell ref="F27:G27"/>
    <mergeCell ref="I27:J27"/>
    <mergeCell ref="E22:F22"/>
    <mergeCell ref="E26:F26"/>
    <mergeCell ref="F28:G28"/>
    <mergeCell ref="I28:J28"/>
  </mergeCells>
  <conditionalFormatting sqref="F29:G29">
    <cfRule type="expression" dxfId="245" priority="28">
      <formula>LEN(F29)=11</formula>
    </cfRule>
    <cfRule type="expression" dxfId="244" priority="29">
      <formula>LEN(F29)=10</formula>
    </cfRule>
  </conditionalFormatting>
  <conditionalFormatting sqref="I29:J29">
    <cfRule type="expression" dxfId="243" priority="26">
      <formula>LEN(I29)=11</formula>
    </cfRule>
    <cfRule type="expression" dxfId="242" priority="27">
      <formula>LEN(I29)=10</formula>
    </cfRule>
  </conditionalFormatting>
  <conditionalFormatting sqref="I57:I66">
    <cfRule type="expression" dxfId="241" priority="18">
      <formula>G57="Sem Desconto"</formula>
    </cfRule>
    <cfRule type="expression" dxfId="240" priority="21">
      <formula>G57="Percentual"</formula>
    </cfRule>
  </conditionalFormatting>
  <conditionalFormatting sqref="H57:H66">
    <cfRule type="expression" dxfId="239" priority="19">
      <formula>G57="Sem Desconto"</formula>
    </cfRule>
    <cfRule type="expression" dxfId="238" priority="20">
      <formula>G57="Valor Fixo"</formula>
    </cfRule>
  </conditionalFormatting>
  <dataValidations count="7">
    <dataValidation type="list" allowBlank="1" showInputMessage="1" showErrorMessage="1" sqref="G39">
      <formula1>"1,2"</formula1>
    </dataValidation>
    <dataValidation type="list" allowBlank="1" showInputMessage="1" showErrorMessage="1" sqref="J33">
      <formula1>$Q$33:$Q$40</formula1>
    </dataValidation>
    <dataValidation type="list" allowBlank="1" showInputMessage="1" showErrorMessage="1" sqref="F33:H33">
      <formula1>$M$33:$M$44</formula1>
    </dataValidation>
    <dataValidation type="list" allowBlank="1" showInputMessage="1" showErrorMessage="1" sqref="G57:G66">
      <formula1>"Valor Fixo,Percentual,Sem Desconto"</formula1>
    </dataValidation>
    <dataValidation type="list" allowBlank="1" showInputMessage="1" showErrorMessage="1" sqref="J39">
      <formula1>"Parcela Única,2 Parcelas"</formula1>
    </dataValidation>
    <dataValidation type="list" allowBlank="1" showInputMessage="1" showErrorMessage="1" sqref="I39">
      <formula1>"Janeiro,Fevereiro,Março,Abril,Maio,Junho,Julho,Agosto,Setmbro,Outubro,Novembro"</formula1>
    </dataValidation>
    <dataValidation type="list" allowBlank="1" showInputMessage="1" showErrorMessage="1" sqref="G11:J11">
      <formula1>$L$11:$AY$11</formula1>
    </dataValidation>
  </dataValidations>
  <hyperlinks>
    <hyperlink ref="C16:C17" location="Func11!G6" display="Func11!G6"/>
    <hyperlink ref="C6:C13" location="Func!G6" display="Func!G6"/>
    <hyperlink ref="C14:C15" location="Func10!G6" display="Func10!G6"/>
    <hyperlink ref="C20:C21" location="Func13!G6" display="Func13!G6"/>
    <hyperlink ref="C18:C19" location="Func12!G6" display="Func12!G6"/>
    <hyperlink ref="C31:C38" location="Func22!G6" display="Func22!G6"/>
    <hyperlink ref="C38" location="Func30!G6" display="Func30!G6"/>
    <hyperlink ref="C22:C37" location="Func22!G6" display="Func22!G6"/>
    <hyperlink ref="C5:C12" location="Func!G6" display="Func!G6"/>
    <hyperlink ref="C6" location="Func2!G6" display="Func2!G6"/>
    <hyperlink ref="C7" location="Func3!G6" display="Func3!G6"/>
    <hyperlink ref="C8" location="Func4!G6" display="Func4!G6"/>
    <hyperlink ref="C9" location="Func5!G6" display="Func5!G6"/>
    <hyperlink ref="C10" location="Func6!G6" display="Func6!G6"/>
    <hyperlink ref="C11" location="Func7!G6" display="Func7!G6"/>
    <hyperlink ref="C12" location="Func8!G6" display="Func8!G6"/>
    <hyperlink ref="C13" location="Func9!G6" display="Func9!G6"/>
    <hyperlink ref="C22" location="Func14!G6" display="Func14!G6"/>
    <hyperlink ref="C23" location="Func15!G6" display="Func15!G6"/>
    <hyperlink ref="C24" location="Func16!G6" display="Func16!G6"/>
    <hyperlink ref="C25" location="Func17!G6" display="Func17!G6"/>
    <hyperlink ref="C26" location="Func18!G6" display="Func18!G6"/>
    <hyperlink ref="C27" location="Func19!G6" display="Func19!G6"/>
    <hyperlink ref="C28" location="Func20!G6" display="Func20!G6"/>
    <hyperlink ref="C29" location="Func21!G6" display="Func21!G6"/>
    <hyperlink ref="C31" location="Func23!G6" display="Func23!G6"/>
    <hyperlink ref="C32" location="Func24!G6" display="Func24!G6"/>
    <hyperlink ref="C37" location="Func29!G6" display="Func29!G6"/>
    <hyperlink ref="C36" location="Func28!G6" display="Func28!G6"/>
    <hyperlink ref="C35" location="Func27!G6" display="Func27!G6"/>
    <hyperlink ref="C34" location="Func26!G6" display="Func26!G6"/>
    <hyperlink ref="C33" location="Func25!G6" display="Func25!G6"/>
  </hyperlinks>
  <pageMargins left="0.511811024" right="0.511811024" top="0.78740157499999996" bottom="0.78740157499999996" header="0.31496062000000002" footer="0.31496062000000002"/>
  <pageSetup paperSize="9" orientation="portrait" r:id="rId1"/>
  <drawing r:id="rId2"/>
  <legacyDrawing r:id="rId3"/>
  <extLst xmlns:x14="http://schemas.microsoft.com/office/spreadsheetml/2009/9/main">
    <ext uri="{78C0D931-6437-407d-A8EE-F0AAD7539E65}">
      <x14:conditionalFormattings>
        <x14:conditionalFormatting xmlns:xm="http://schemas.microsoft.com/office/excel/2006/main">
          <x14:cfRule type="expression" priority="7" id="{E52F4631-8A8A-45C4-A7C0-279BF2C18236}">
            <xm:f>'DB Func'!B16=0</xm:f>
            <x14:dxf>
              <font>
                <color theme="0"/>
              </font>
            </x14:dxf>
          </x14:cfRule>
          <xm:sqref>C22:C38</xm:sqref>
        </x14:conditionalFormatting>
        <x14:conditionalFormatting xmlns:xm="http://schemas.microsoft.com/office/excel/2006/main">
          <x14:cfRule type="expression" priority="5" id="{01CA38E0-C5DF-4C3B-9C36-6F30F585749D}">
            <xm:f>'DB Func'!B14=0</xm:f>
            <x14:dxf>
              <font>
                <color theme="0"/>
              </font>
            </x14:dxf>
          </x14:cfRule>
          <xm:sqref>C18:C19</xm:sqref>
        </x14:conditionalFormatting>
        <x14:conditionalFormatting xmlns:xm="http://schemas.microsoft.com/office/excel/2006/main">
          <x14:cfRule type="expression" priority="4" id="{BDC94D05-ED5E-4E27-8234-19A8D31ED97F}">
            <xm:f>'DB Func'!B13=0</xm:f>
            <x14:dxf>
              <font>
                <color theme="0"/>
              </font>
            </x14:dxf>
          </x14:cfRule>
          <xm:sqref>C16:C17</xm:sqref>
        </x14:conditionalFormatting>
        <x14:conditionalFormatting xmlns:xm="http://schemas.microsoft.com/office/excel/2006/main">
          <x14:cfRule type="expression" priority="3" id="{0CE87599-2C96-4B2A-A8F3-2356B6FF47EC}">
            <xm:f>'DB Func'!B3=0</xm:f>
            <x14:dxf>
              <font>
                <color theme="0"/>
              </font>
            </x14:dxf>
          </x14:cfRule>
          <xm:sqref>C5:C15 C20</xm:sqref>
        </x14:conditionalFormatting>
      </x14:conditionalFormattings>
    </ext>
  </extLst>
</worksheet>
</file>

<file path=xl/worksheets/sheet18.xml><?xml version="1.0" encoding="utf-8"?>
<worksheet xmlns="http://schemas.openxmlformats.org/spreadsheetml/2006/main" xmlns:r="http://schemas.openxmlformats.org/officeDocument/2006/relationships">
  <sheetPr codeName="Plan17"/>
  <dimension ref="A1:AY121"/>
  <sheetViews>
    <sheetView showGridLines="0" zoomScale="90" zoomScaleNormal="90" workbookViewId="0">
      <selection sqref="A1:A3"/>
    </sheetView>
  </sheetViews>
  <sheetFormatPr defaultRowHeight="15" customHeight="1" zeroHeight="1"/>
  <cols>
    <col min="1" max="1" width="27.7109375" style="1" customWidth="1"/>
    <col min="2" max="2" width="3.85546875" customWidth="1"/>
    <col min="3" max="3" width="38" customWidth="1"/>
    <col min="5" max="5" width="25.28515625" customWidth="1"/>
    <col min="6" max="7" width="20.7109375" customWidth="1"/>
    <col min="8" max="8" width="22" customWidth="1"/>
    <col min="9" max="10" width="20.7109375" customWidth="1"/>
  </cols>
  <sheetData>
    <row r="1" spans="1:51" s="98" customFormat="1" ht="33.950000000000003" customHeight="1">
      <c r="A1" s="187"/>
      <c r="C1" s="102" t="s">
        <v>17</v>
      </c>
    </row>
    <row r="2" spans="1:51" s="98" customFormat="1" ht="21.6" customHeight="1">
      <c r="A2" s="187"/>
    </row>
    <row r="3" spans="1:51" s="98" customFormat="1" ht="21.6" customHeight="1">
      <c r="A3" s="187"/>
    </row>
    <row r="4" spans="1:51" ht="30" customHeight="1">
      <c r="C4" s="30" t="s">
        <v>685</v>
      </c>
    </row>
    <row r="5" spans="1:51" ht="30" customHeight="1">
      <c r="B5" s="2">
        <v>1</v>
      </c>
      <c r="C5" s="71" t="str">
        <f ca="1">B5&amp;". "&amp;'DB Func'!B3</f>
        <v>1. Funcionário 1</v>
      </c>
      <c r="E5" s="511" t="s">
        <v>678</v>
      </c>
      <c r="F5" s="512"/>
      <c r="G5" s="86"/>
      <c r="H5" s="86"/>
      <c r="I5" s="86"/>
      <c r="J5" s="87"/>
    </row>
    <row r="6" spans="1:51" ht="30" customHeight="1">
      <c r="B6" s="2">
        <v>2</v>
      </c>
      <c r="C6" s="71" t="str">
        <f ca="1">B6&amp;". "&amp;'DB Func'!B4</f>
        <v>2. Funcionário 2</v>
      </c>
      <c r="E6" s="523" t="s">
        <v>70</v>
      </c>
      <c r="F6" s="524"/>
      <c r="G6" s="525" t="s">
        <v>593</v>
      </c>
      <c r="H6" s="525"/>
      <c r="I6" s="525"/>
      <c r="J6" s="525"/>
    </row>
    <row r="7" spans="1:51" ht="30" customHeight="1">
      <c r="B7" s="2">
        <v>3</v>
      </c>
      <c r="C7" s="71" t="str">
        <f ca="1">B7&amp;". "&amp;'DB Func'!B5</f>
        <v>3. Funcionário 3</v>
      </c>
      <c r="E7" s="513" t="s">
        <v>71</v>
      </c>
      <c r="F7" s="514"/>
      <c r="G7" s="526"/>
      <c r="H7" s="527"/>
      <c r="I7" s="527"/>
      <c r="J7" s="528"/>
    </row>
    <row r="8" spans="1:51" ht="30" customHeight="1">
      <c r="B8" s="2">
        <v>4</v>
      </c>
      <c r="C8" s="71" t="str">
        <f ca="1">B8&amp;". "&amp;'DB Func'!B6</f>
        <v>4. Funcionário 4</v>
      </c>
      <c r="E8" s="513" t="s">
        <v>72</v>
      </c>
      <c r="F8" s="514"/>
      <c r="G8" s="529"/>
      <c r="H8" s="529"/>
      <c r="I8" s="529"/>
      <c r="J8" s="529"/>
    </row>
    <row r="9" spans="1:51" ht="30" customHeight="1">
      <c r="B9" s="2">
        <v>5</v>
      </c>
      <c r="C9" s="71" t="str">
        <f ca="1">B9&amp;". "&amp;'DB Func'!B7</f>
        <v>5. Funcionário 5</v>
      </c>
      <c r="E9" s="513" t="s">
        <v>73</v>
      </c>
      <c r="F9" s="514"/>
      <c r="G9" s="530"/>
      <c r="H9" s="530"/>
      <c r="I9" s="530"/>
      <c r="J9" s="530"/>
    </row>
    <row r="10" spans="1:51" ht="30" customHeight="1">
      <c r="B10" s="2">
        <v>6</v>
      </c>
      <c r="C10" s="71" t="str">
        <f ca="1">B10&amp;". "&amp;'DB Func'!B8</f>
        <v>6. Funcionário 6</v>
      </c>
      <c r="E10" s="513" t="s">
        <v>74</v>
      </c>
      <c r="F10" s="514"/>
      <c r="G10" s="530"/>
      <c r="H10" s="530"/>
      <c r="I10" s="530"/>
      <c r="J10" s="530"/>
    </row>
    <row r="11" spans="1:51" ht="30" customHeight="1">
      <c r="B11" s="2">
        <v>7</v>
      </c>
      <c r="C11" s="71" t="str">
        <f ca="1">B11&amp;". "&amp;'DB Func'!B9</f>
        <v>7. Funcionário 7</v>
      </c>
      <c r="E11" s="531" t="s">
        <v>75</v>
      </c>
      <c r="F11" s="532"/>
      <c r="G11" s="510"/>
      <c r="H11" s="510"/>
      <c r="I11" s="510"/>
      <c r="J11" s="510"/>
      <c r="K11" s="28"/>
      <c r="L11" s="2" t="str">
        <f>Cargos!AC8</f>
        <v/>
      </c>
      <c r="M11" s="2" t="str">
        <f>Cargos!AD8</f>
        <v/>
      </c>
      <c r="N11" s="2" t="str">
        <f>Cargos!AE8</f>
        <v/>
      </c>
      <c r="O11" s="2" t="str">
        <f>Cargos!AF8</f>
        <v/>
      </c>
      <c r="P11" s="2" t="str">
        <f>Cargos!AG8</f>
        <v/>
      </c>
      <c r="Q11" s="2" t="str">
        <f>Cargos!AH8</f>
        <v/>
      </c>
      <c r="R11" s="2" t="str">
        <f>Cargos!AI8</f>
        <v/>
      </c>
      <c r="S11" s="2" t="str">
        <f>Cargos!AJ8</f>
        <v/>
      </c>
      <c r="T11" s="2" t="str">
        <f>Cargos!AK8</f>
        <v/>
      </c>
      <c r="U11" s="2" t="str">
        <f>Cargos!AL8</f>
        <v/>
      </c>
      <c r="V11" s="2" t="str">
        <f>Cargos!AM8</f>
        <v/>
      </c>
      <c r="W11" s="2" t="str">
        <f>Cargos!AN8</f>
        <v/>
      </c>
      <c r="X11" s="2" t="str">
        <f>Cargos!AO8</f>
        <v/>
      </c>
      <c r="Y11" s="2" t="str">
        <f>Cargos!AP8</f>
        <v/>
      </c>
      <c r="Z11" s="2" t="str">
        <f>Cargos!AQ8</f>
        <v/>
      </c>
      <c r="AA11" s="2" t="str">
        <f>Cargos!AR8</f>
        <v/>
      </c>
      <c r="AB11" s="2" t="str">
        <f>Cargos!AS8</f>
        <v/>
      </c>
      <c r="AC11" s="2" t="str">
        <f>Cargos!AT8</f>
        <v/>
      </c>
      <c r="AD11" s="2" t="str">
        <f>Cargos!AU8</f>
        <v/>
      </c>
      <c r="AE11" s="2" t="str">
        <f>Cargos!AV8</f>
        <v/>
      </c>
      <c r="AF11" s="2" t="str">
        <f>Cargos!AW8</f>
        <v/>
      </c>
      <c r="AG11" s="2" t="str">
        <f>Cargos!AX8</f>
        <v/>
      </c>
      <c r="AH11" s="2" t="str">
        <f>Cargos!AY8</f>
        <v/>
      </c>
      <c r="AI11" s="2" t="str">
        <f>Cargos!AZ8</f>
        <v/>
      </c>
      <c r="AJ11" s="2" t="str">
        <f>Cargos!BA8</f>
        <v/>
      </c>
      <c r="AK11" s="2" t="str">
        <f>Cargos!BB8</f>
        <v/>
      </c>
      <c r="AL11" s="2" t="str">
        <f>Cargos!BC8</f>
        <v/>
      </c>
      <c r="AM11" s="2" t="str">
        <f>Cargos!BD8</f>
        <v/>
      </c>
      <c r="AN11" s="2" t="str">
        <f>Cargos!BE8</f>
        <v/>
      </c>
      <c r="AO11" s="2" t="str">
        <f>Cargos!BF8</f>
        <v/>
      </c>
      <c r="AP11" s="2" t="str">
        <f>Cargos!BG8</f>
        <v/>
      </c>
      <c r="AQ11" s="2" t="str">
        <f>Cargos!BH8</f>
        <v/>
      </c>
      <c r="AR11" s="2" t="str">
        <f>Cargos!BI8</f>
        <v/>
      </c>
      <c r="AS11" s="2" t="str">
        <f>Cargos!BJ8</f>
        <v/>
      </c>
      <c r="AT11" s="2" t="str">
        <f>Cargos!BK8</f>
        <v/>
      </c>
      <c r="AU11" s="2" t="str">
        <f>Cargos!BL8</f>
        <v/>
      </c>
      <c r="AV11" s="2" t="str">
        <f>Cargos!BM8</f>
        <v/>
      </c>
      <c r="AW11" s="2" t="str">
        <f>Cargos!BN8</f>
        <v/>
      </c>
      <c r="AX11" s="2" t="str">
        <f>Cargos!BO8</f>
        <v/>
      </c>
      <c r="AY11" s="2" t="str">
        <f>Cargos!BP8</f>
        <v/>
      </c>
    </row>
    <row r="12" spans="1:51" ht="30" customHeight="1">
      <c r="B12" s="2">
        <v>8</v>
      </c>
      <c r="C12" s="71" t="str">
        <f ca="1">B12&amp;". "&amp;'DB Func'!B10</f>
        <v>8. Funcionário 8</v>
      </c>
      <c r="E12" s="511" t="s">
        <v>76</v>
      </c>
      <c r="F12" s="512"/>
      <c r="G12" s="86"/>
      <c r="H12" s="86"/>
      <c r="I12" s="86"/>
      <c r="J12" s="87"/>
    </row>
    <row r="13" spans="1:51" ht="30" customHeight="1">
      <c r="B13" s="2">
        <v>9</v>
      </c>
      <c r="C13" s="71" t="str">
        <f ca="1">B13&amp;". "&amp;'DB Func'!B11</f>
        <v>9. Funcionário 9</v>
      </c>
      <c r="E13" s="523" t="s">
        <v>515</v>
      </c>
      <c r="F13" s="524"/>
      <c r="G13" s="464">
        <v>8.3333333333333339</v>
      </c>
      <c r="H13" s="523" t="s">
        <v>809</v>
      </c>
      <c r="I13" s="524"/>
      <c r="J13" s="465">
        <f>SUM(K15:K21)</f>
        <v>0</v>
      </c>
    </row>
    <row r="14" spans="1:51" ht="15" customHeight="1">
      <c r="B14" s="540">
        <v>10</v>
      </c>
      <c r="C14" s="521" t="str">
        <f ca="1">B14&amp;". "&amp;'DB Func'!B12</f>
        <v>10. Funcionário 10</v>
      </c>
      <c r="E14" s="522"/>
      <c r="F14" s="522"/>
      <c r="G14" s="69" t="s">
        <v>77</v>
      </c>
      <c r="H14" s="522" t="s">
        <v>78</v>
      </c>
      <c r="I14" s="522"/>
      <c r="J14" s="466" t="s">
        <v>79</v>
      </c>
      <c r="K14" s="401"/>
      <c r="L14" s="401"/>
      <c r="M14" s="401"/>
      <c r="N14" s="401"/>
      <c r="O14" s="401"/>
      <c r="P14" s="401"/>
    </row>
    <row r="15" spans="1:51" ht="15" customHeight="1">
      <c r="B15" s="540"/>
      <c r="C15" s="521"/>
      <c r="E15" s="522" t="s">
        <v>63</v>
      </c>
      <c r="F15" s="522"/>
      <c r="G15" s="64"/>
      <c r="H15" s="65"/>
      <c r="I15" s="65"/>
      <c r="J15" s="467"/>
      <c r="K15" s="470">
        <f>(IF(G15&gt;J15,J15+1,J15)-G15)-(IF(H15&gt;I15,I15+1,I15)-H15)</f>
        <v>0</v>
      </c>
      <c r="L15" s="473">
        <f>IF(K15=0,0,IF(OR(N15&gt;$P$15,N15&lt;$O$15),1,0))</f>
        <v>0</v>
      </c>
      <c r="M15" s="471">
        <f>IF(K15=0,0,IF(OR(G15&gt;=$P$15,G15&lt;$O$15),1,0))</f>
        <v>0</v>
      </c>
      <c r="N15" s="474">
        <f>G15+K15</f>
        <v>0</v>
      </c>
      <c r="O15" s="475">
        <v>0.20833333333333334</v>
      </c>
      <c r="P15" s="476">
        <v>0.91666666666666663</v>
      </c>
    </row>
    <row r="16" spans="1:51" ht="15" customHeight="1">
      <c r="B16" s="540">
        <v>11</v>
      </c>
      <c r="C16" s="521" t="str">
        <f ca="1">B16&amp;". "&amp;'DB Func'!B13</f>
        <v>11. Funcionário 11</v>
      </c>
      <c r="E16" s="522" t="s">
        <v>64</v>
      </c>
      <c r="F16" s="522"/>
      <c r="G16" s="64"/>
      <c r="H16" s="65"/>
      <c r="I16" s="65"/>
      <c r="J16" s="467"/>
      <c r="K16" s="470">
        <f t="shared" ref="K16:K21" si="0">(IF(G16&gt;J16,J16+1,J16)-G16)-(IF(H16&gt;I16,I16+1,I16)-H16)</f>
        <v>0</v>
      </c>
      <c r="L16" s="473">
        <f t="shared" ref="L16:L21" si="1">IF(K16=0,0,IF(OR(N16&gt;$P$15,N16&lt;$O$15),1,0))</f>
        <v>0</v>
      </c>
      <c r="M16" s="471">
        <f t="shared" ref="M16:M21" si="2">IF(K16=0,0,IF(OR(G16&gt;=$P$15,G16&lt;$O$15),1,0))</f>
        <v>0</v>
      </c>
      <c r="N16" s="474">
        <f t="shared" ref="N16:N21" si="3">G16+K16</f>
        <v>0</v>
      </c>
      <c r="O16" s="477"/>
      <c r="P16" s="477"/>
    </row>
    <row r="17" spans="2:18" ht="15" customHeight="1">
      <c r="B17" s="540"/>
      <c r="C17" s="521"/>
      <c r="E17" s="522" t="s">
        <v>65</v>
      </c>
      <c r="F17" s="522"/>
      <c r="G17" s="64"/>
      <c r="H17" s="65"/>
      <c r="I17" s="65"/>
      <c r="J17" s="467"/>
      <c r="K17" s="470">
        <f t="shared" si="0"/>
        <v>0</v>
      </c>
      <c r="L17" s="473">
        <f t="shared" si="1"/>
        <v>0</v>
      </c>
      <c r="M17" s="471">
        <f t="shared" si="2"/>
        <v>0</v>
      </c>
      <c r="N17" s="474">
        <f>G17+K17</f>
        <v>0</v>
      </c>
      <c r="O17" s="477"/>
      <c r="P17" s="471"/>
    </row>
    <row r="18" spans="2:18" ht="15" customHeight="1">
      <c r="B18" s="540">
        <v>12</v>
      </c>
      <c r="C18" s="521" t="str">
        <f ca="1">B18&amp;". "&amp;'DB Func'!B14</f>
        <v>12. Funcionário 12</v>
      </c>
      <c r="E18" s="522" t="s">
        <v>66</v>
      </c>
      <c r="F18" s="522"/>
      <c r="G18" s="64"/>
      <c r="H18" s="65"/>
      <c r="I18" s="65"/>
      <c r="J18" s="467"/>
      <c r="K18" s="470">
        <f t="shared" si="0"/>
        <v>0</v>
      </c>
      <c r="L18" s="473">
        <f t="shared" si="1"/>
        <v>0</v>
      </c>
      <c r="M18" s="471">
        <f t="shared" si="2"/>
        <v>0</v>
      </c>
      <c r="N18" s="474">
        <f t="shared" si="3"/>
        <v>0</v>
      </c>
      <c r="O18" s="471"/>
      <c r="P18" s="471"/>
    </row>
    <row r="19" spans="2:18" ht="15" customHeight="1">
      <c r="B19" s="540"/>
      <c r="C19" s="521"/>
      <c r="E19" s="522" t="s">
        <v>67</v>
      </c>
      <c r="F19" s="522"/>
      <c r="G19" s="64"/>
      <c r="H19" s="65"/>
      <c r="I19" s="65"/>
      <c r="J19" s="467"/>
      <c r="K19" s="470">
        <f t="shared" si="0"/>
        <v>0</v>
      </c>
      <c r="L19" s="473">
        <f t="shared" si="1"/>
        <v>0</v>
      </c>
      <c r="M19" s="471">
        <f t="shared" si="2"/>
        <v>0</v>
      </c>
      <c r="N19" s="474">
        <f t="shared" si="3"/>
        <v>0</v>
      </c>
      <c r="O19" s="471"/>
      <c r="P19" s="471"/>
    </row>
    <row r="20" spans="2:18" ht="15" customHeight="1">
      <c r="B20" s="540">
        <v>13</v>
      </c>
      <c r="C20" s="521" t="str">
        <f ca="1">B20&amp;". "&amp;'DB Func'!B15</f>
        <v>13. Funcionário 13</v>
      </c>
      <c r="E20" s="534" t="s">
        <v>68</v>
      </c>
      <c r="F20" s="534"/>
      <c r="G20" s="64"/>
      <c r="H20" s="64"/>
      <c r="I20" s="64"/>
      <c r="J20" s="468"/>
      <c r="K20" s="470">
        <f t="shared" si="0"/>
        <v>0</v>
      </c>
      <c r="L20" s="473">
        <f t="shared" si="1"/>
        <v>0</v>
      </c>
      <c r="M20" s="471">
        <f t="shared" si="2"/>
        <v>0</v>
      </c>
      <c r="N20" s="474">
        <f t="shared" si="3"/>
        <v>0</v>
      </c>
      <c r="O20" s="471"/>
      <c r="P20" s="471"/>
    </row>
    <row r="21" spans="2:18" ht="15" customHeight="1">
      <c r="B21" s="540"/>
      <c r="C21" s="521"/>
      <c r="E21" s="535" t="s">
        <v>69</v>
      </c>
      <c r="F21" s="535"/>
      <c r="G21" s="88"/>
      <c r="H21" s="88"/>
      <c r="I21" s="88"/>
      <c r="J21" s="469"/>
      <c r="K21" s="470">
        <f t="shared" si="0"/>
        <v>0</v>
      </c>
      <c r="L21" s="473">
        <f t="shared" si="1"/>
        <v>0</v>
      </c>
      <c r="M21" s="471">
        <f t="shared" si="2"/>
        <v>0</v>
      </c>
      <c r="N21" s="474">
        <f t="shared" si="3"/>
        <v>0</v>
      </c>
      <c r="O21" s="471"/>
      <c r="P21" s="471"/>
    </row>
    <row r="22" spans="2:18" ht="30" customHeight="1">
      <c r="B22" s="2">
        <v>14</v>
      </c>
      <c r="C22" s="110" t="str">
        <f ca="1">B22&amp;". "&amp;'DB Func'!B16</f>
        <v>14. Funcionário 14</v>
      </c>
      <c r="E22" s="511" t="s">
        <v>80</v>
      </c>
      <c r="F22" s="512"/>
      <c r="G22" s="86"/>
      <c r="H22" s="86"/>
      <c r="I22" s="86"/>
      <c r="J22" s="86"/>
      <c r="K22" s="478"/>
      <c r="L22" s="471" t="str">
        <f>IF(OR(SUM(L15:L21)&gt;0,SUM(M15:M21)&gt;0),"OK","NÃO")</f>
        <v>NÃO</v>
      </c>
      <c r="M22" s="471"/>
      <c r="N22" s="472"/>
      <c r="O22" s="471"/>
      <c r="P22" s="471"/>
    </row>
    <row r="23" spans="2:18" ht="30" customHeight="1">
      <c r="B23" s="2">
        <v>15</v>
      </c>
      <c r="C23" s="71" t="str">
        <f ca="1">B23&amp;". "&amp;'DB Func'!B17</f>
        <v>15. Funcionário 15</v>
      </c>
      <c r="E23" s="105" t="s">
        <v>81</v>
      </c>
      <c r="F23" s="92"/>
      <c r="G23" s="105" t="s">
        <v>84</v>
      </c>
      <c r="H23" s="93"/>
      <c r="I23" s="105" t="s">
        <v>86</v>
      </c>
      <c r="J23" s="93"/>
    </row>
    <row r="24" spans="2:18" ht="30" customHeight="1">
      <c r="B24" s="2">
        <v>16</v>
      </c>
      <c r="C24" s="71" t="str">
        <f ca="1">B24&amp;". "&amp;'DB Func'!B18</f>
        <v>16. Funcionário 16</v>
      </c>
      <c r="E24" s="85" t="s">
        <v>82</v>
      </c>
      <c r="F24" s="61"/>
      <c r="G24" s="106" t="s">
        <v>85</v>
      </c>
      <c r="H24" s="63"/>
      <c r="I24" s="85" t="s">
        <v>87</v>
      </c>
      <c r="J24" s="63"/>
      <c r="L24" s="2"/>
      <c r="M24" s="2"/>
      <c r="N24" s="2"/>
      <c r="O24" s="2"/>
      <c r="P24" s="2"/>
      <c r="Q24" s="2"/>
      <c r="R24" s="2"/>
    </row>
    <row r="25" spans="2:18" ht="30" customHeight="1">
      <c r="B25" s="2">
        <v>17</v>
      </c>
      <c r="C25" s="71" t="str">
        <f ca="1">B25&amp;". "&amp;'DB Func'!B19</f>
        <v>17. Funcionário 17</v>
      </c>
      <c r="E25" s="107" t="s">
        <v>83</v>
      </c>
      <c r="F25" s="123"/>
      <c r="G25" s="107" t="s">
        <v>88</v>
      </c>
      <c r="H25" s="536"/>
      <c r="I25" s="536"/>
      <c r="J25" s="536"/>
      <c r="L25" s="2"/>
      <c r="M25" s="2"/>
      <c r="N25" s="2"/>
      <c r="O25" s="2"/>
      <c r="P25" s="2"/>
      <c r="Q25" s="2"/>
      <c r="R25" s="2"/>
    </row>
    <row r="26" spans="2:18" ht="30" customHeight="1">
      <c r="B26" s="2">
        <v>18</v>
      </c>
      <c r="C26" s="71" t="str">
        <f ca="1">B26&amp;". "&amp;'DB Func'!B20</f>
        <v>18. Funcionário 18</v>
      </c>
      <c r="E26" s="511" t="s">
        <v>679</v>
      </c>
      <c r="F26" s="512"/>
      <c r="G26" s="86"/>
      <c r="H26" s="86"/>
      <c r="I26" s="86"/>
      <c r="J26" s="87"/>
      <c r="L26" s="2"/>
      <c r="M26" s="2"/>
      <c r="N26" s="2"/>
      <c r="O26" s="2"/>
      <c r="P26" s="2"/>
      <c r="Q26" s="2"/>
      <c r="R26" s="2"/>
    </row>
    <row r="27" spans="2:18" ht="30" customHeight="1">
      <c r="B27" s="2">
        <v>19</v>
      </c>
      <c r="C27" s="71" t="str">
        <f ca="1">B27&amp;". "&amp;'DB Func'!B21</f>
        <v>19. Funcionário 19</v>
      </c>
      <c r="E27" s="105" t="s">
        <v>89</v>
      </c>
      <c r="F27" s="516"/>
      <c r="G27" s="516"/>
      <c r="H27" s="108" t="s">
        <v>90</v>
      </c>
      <c r="I27" s="517"/>
      <c r="J27" s="517"/>
      <c r="L27" s="2"/>
      <c r="M27" s="2"/>
      <c r="N27" s="2"/>
      <c r="O27" s="2"/>
      <c r="P27" s="2"/>
      <c r="Q27" s="2"/>
      <c r="R27" s="2"/>
    </row>
    <row r="28" spans="2:18" ht="30" customHeight="1">
      <c r="B28" s="2">
        <v>20</v>
      </c>
      <c r="C28" s="71" t="str">
        <f ca="1">B28&amp;". "&amp;'DB Func'!B22</f>
        <v>20. Funcionário 20</v>
      </c>
      <c r="E28" s="85" t="s">
        <v>168</v>
      </c>
      <c r="F28" s="518"/>
      <c r="G28" s="518"/>
      <c r="H28" s="85" t="s">
        <v>91</v>
      </c>
      <c r="I28" s="519"/>
      <c r="J28" s="520"/>
      <c r="L28" s="2"/>
      <c r="M28" s="2"/>
      <c r="N28" s="2"/>
      <c r="O28" s="2"/>
      <c r="P28" s="2"/>
      <c r="Q28" s="2"/>
      <c r="R28" s="2"/>
    </row>
    <row r="29" spans="2:18" ht="30" customHeight="1">
      <c r="B29" s="2">
        <v>21</v>
      </c>
      <c r="C29" s="71" t="str">
        <f ca="1">B29&amp;". "&amp;'DB Func'!B23</f>
        <v>21. Funcionário 21</v>
      </c>
      <c r="E29" s="107" t="s">
        <v>93</v>
      </c>
      <c r="F29" s="533"/>
      <c r="G29" s="533"/>
      <c r="H29" s="107" t="s">
        <v>92</v>
      </c>
      <c r="I29" s="533"/>
      <c r="J29" s="533"/>
      <c r="L29" s="2"/>
      <c r="M29" s="2"/>
      <c r="N29" s="2"/>
      <c r="O29" s="2"/>
      <c r="P29" s="2"/>
      <c r="Q29" s="2"/>
      <c r="R29" s="2"/>
    </row>
    <row r="30" spans="2:18" ht="30" customHeight="1">
      <c r="B30" s="2">
        <v>22</v>
      </c>
      <c r="C30" s="71" t="str">
        <f ca="1">B30&amp;". "&amp;'DB Func'!B24</f>
        <v>22. Funcionário 22</v>
      </c>
      <c r="E30" s="511" t="s">
        <v>680</v>
      </c>
      <c r="F30" s="512"/>
      <c r="G30" s="86"/>
      <c r="H30" s="86"/>
      <c r="I30" s="86"/>
      <c r="J30" s="87"/>
      <c r="L30" s="2"/>
      <c r="M30" s="2"/>
      <c r="N30" s="2"/>
      <c r="O30" s="2"/>
      <c r="P30" s="2"/>
      <c r="Q30" s="2"/>
      <c r="R30" s="2"/>
    </row>
    <row r="31" spans="2:18" ht="30" customHeight="1">
      <c r="B31" s="2">
        <v>23</v>
      </c>
      <c r="C31" s="71" t="str">
        <f ca="1">B31&amp;". "&amp;'DB Func'!B25</f>
        <v>23. Funcionário 23</v>
      </c>
      <c r="E31" s="105" t="s">
        <v>94</v>
      </c>
      <c r="F31" s="516"/>
      <c r="G31" s="516"/>
      <c r="H31" s="516"/>
      <c r="I31" s="516"/>
      <c r="J31" s="516"/>
      <c r="L31" s="2"/>
      <c r="M31" s="2"/>
      <c r="N31" s="2"/>
      <c r="O31" s="2"/>
      <c r="P31" s="2"/>
      <c r="Q31" s="2"/>
      <c r="R31" s="2"/>
    </row>
    <row r="32" spans="2:18" ht="30" customHeight="1">
      <c r="B32" s="2">
        <v>24</v>
      </c>
      <c r="C32" s="71" t="str">
        <f ca="1">B32&amp;". "&amp;'DB Func'!B26</f>
        <v>24. Funcionário 24</v>
      </c>
      <c r="E32" s="85" t="s">
        <v>95</v>
      </c>
      <c r="F32" s="518"/>
      <c r="G32" s="518"/>
      <c r="H32" s="518"/>
      <c r="I32" s="518"/>
      <c r="J32" s="518"/>
      <c r="L32" s="2"/>
      <c r="M32" s="2"/>
      <c r="N32" s="2"/>
      <c r="O32" s="2"/>
      <c r="P32" s="2"/>
      <c r="Q32" s="2"/>
      <c r="R32" s="2"/>
    </row>
    <row r="33" spans="2:18" ht="30" customHeight="1">
      <c r="B33" s="2">
        <v>25</v>
      </c>
      <c r="C33" s="71" t="str">
        <f ca="1">B33&amp;". "&amp;'DB Func'!B27</f>
        <v>25. Funcionário 25</v>
      </c>
      <c r="E33" s="107" t="s">
        <v>96</v>
      </c>
      <c r="F33" s="533"/>
      <c r="G33" s="533"/>
      <c r="H33" s="533"/>
      <c r="I33" s="107" t="s">
        <v>681</v>
      </c>
      <c r="J33" s="128"/>
      <c r="L33" s="2"/>
      <c r="M33" s="2" t="s">
        <v>169</v>
      </c>
      <c r="N33" s="2"/>
      <c r="O33" s="2"/>
      <c r="P33" s="2"/>
      <c r="Q33" s="2" t="s">
        <v>181</v>
      </c>
      <c r="R33" s="2"/>
    </row>
    <row r="34" spans="2:18" ht="30" customHeight="1">
      <c r="B34" s="2">
        <v>26</v>
      </c>
      <c r="C34" s="71" t="str">
        <f ca="1">B34&amp;". "&amp;'DB Func'!B28</f>
        <v>26. Funcionário 26</v>
      </c>
      <c r="E34" s="511" t="s">
        <v>97</v>
      </c>
      <c r="F34" s="512"/>
      <c r="G34" s="86"/>
      <c r="H34" s="86"/>
      <c r="I34" s="86"/>
      <c r="J34" s="87"/>
      <c r="L34" s="2"/>
      <c r="M34" s="2" t="s">
        <v>170</v>
      </c>
      <c r="N34" s="2"/>
      <c r="O34" s="2"/>
      <c r="P34" s="2"/>
      <c r="Q34" s="2" t="s">
        <v>182</v>
      </c>
      <c r="R34" s="2"/>
    </row>
    <row r="35" spans="2:18" ht="30" customHeight="1">
      <c r="B35" s="2">
        <v>27</v>
      </c>
      <c r="C35" s="71" t="str">
        <f ca="1">B35&amp;". "&amp;'DB Func'!B29</f>
        <v>27. Funcionário 27</v>
      </c>
      <c r="E35" s="109" t="s">
        <v>98</v>
      </c>
      <c r="F35" s="126"/>
      <c r="G35" s="109" t="s">
        <v>99</v>
      </c>
      <c r="H35" s="127"/>
      <c r="I35" s="109" t="s">
        <v>100</v>
      </c>
      <c r="J35" s="127"/>
      <c r="L35" s="2"/>
      <c r="M35" s="2" t="s">
        <v>171</v>
      </c>
      <c r="N35" s="2"/>
      <c r="O35" s="2"/>
      <c r="P35" s="2"/>
      <c r="Q35" s="2" t="s">
        <v>183</v>
      </c>
      <c r="R35" s="2"/>
    </row>
    <row r="36" spans="2:18" ht="30" customHeight="1">
      <c r="B36" s="2">
        <v>28</v>
      </c>
      <c r="C36" s="71" t="str">
        <f ca="1">B36&amp;". "&amp;'DB Func'!B30</f>
        <v>28. Funcionário 28</v>
      </c>
      <c r="E36" s="511" t="s">
        <v>731</v>
      </c>
      <c r="F36" s="512"/>
      <c r="G36" s="86"/>
      <c r="H36" s="86"/>
      <c r="I36" s="86"/>
      <c r="J36" s="87"/>
      <c r="L36" s="2"/>
      <c r="M36" s="2" t="s">
        <v>172</v>
      </c>
      <c r="N36" s="2"/>
      <c r="O36" s="2"/>
      <c r="P36" s="2"/>
      <c r="Q36" s="2" t="s">
        <v>184</v>
      </c>
      <c r="R36" s="2"/>
    </row>
    <row r="37" spans="2:18" ht="30" customHeight="1">
      <c r="B37" s="2">
        <v>29</v>
      </c>
      <c r="C37" s="71" t="str">
        <f ca="1">B37&amp;". "&amp;'DB Func'!B31</f>
        <v>29. Funcionário 29</v>
      </c>
      <c r="E37" s="523" t="s">
        <v>101</v>
      </c>
      <c r="F37" s="524"/>
      <c r="G37" s="94"/>
      <c r="H37" s="523" t="s">
        <v>730</v>
      </c>
      <c r="I37" s="524"/>
      <c r="J37" s="95"/>
      <c r="L37" s="2"/>
      <c r="M37" s="2" t="s">
        <v>173</v>
      </c>
      <c r="N37" s="2"/>
      <c r="O37" s="2"/>
      <c r="P37" s="2"/>
      <c r="Q37" s="2" t="s">
        <v>185</v>
      </c>
      <c r="R37" s="2"/>
    </row>
    <row r="38" spans="2:18" ht="30" customHeight="1">
      <c r="B38" s="2">
        <v>30</v>
      </c>
      <c r="C38" s="71" t="str">
        <f ca="1">B38&amp;". "&amp;'DB Func'!B32</f>
        <v>30. Funcionário 30</v>
      </c>
      <c r="E38" s="513" t="s">
        <v>102</v>
      </c>
      <c r="F38" s="514"/>
      <c r="G38" s="76"/>
      <c r="H38" s="513" t="s">
        <v>104</v>
      </c>
      <c r="I38" s="514"/>
      <c r="J38" s="76"/>
      <c r="L38" s="2"/>
      <c r="M38" s="2" t="s">
        <v>174</v>
      </c>
      <c r="N38" s="2"/>
      <c r="O38" s="2"/>
      <c r="P38" s="2"/>
      <c r="Q38" s="2" t="s">
        <v>186</v>
      </c>
      <c r="R38" s="2"/>
    </row>
    <row r="39" spans="2:18" ht="30" customHeight="1">
      <c r="C39" s="11"/>
      <c r="E39" s="513" t="s">
        <v>103</v>
      </c>
      <c r="F39" s="514"/>
      <c r="G39" s="63"/>
      <c r="H39" s="106" t="s">
        <v>688</v>
      </c>
      <c r="I39" s="73"/>
      <c r="J39" s="72"/>
      <c r="L39" s="2"/>
      <c r="M39" s="2" t="s">
        <v>179</v>
      </c>
      <c r="N39" s="2"/>
      <c r="O39" s="2"/>
      <c r="P39" s="2"/>
      <c r="Q39" s="2" t="s">
        <v>187</v>
      </c>
      <c r="R39" s="2"/>
    </row>
    <row r="40" spans="2:18" ht="30" hidden="1" customHeight="1">
      <c r="C40" s="11"/>
      <c r="E40" s="541" t="s">
        <v>745</v>
      </c>
      <c r="F40" s="541"/>
      <c r="G40" s="541"/>
      <c r="H40" s="541"/>
      <c r="I40" s="541"/>
      <c r="J40" s="541"/>
      <c r="L40" s="2"/>
      <c r="M40" s="2" t="s">
        <v>180</v>
      </c>
      <c r="N40" s="2"/>
      <c r="O40" s="2"/>
      <c r="P40" s="2"/>
      <c r="Q40" s="2" t="s">
        <v>188</v>
      </c>
      <c r="R40" s="2"/>
    </row>
    <row r="41" spans="2:18" ht="30" hidden="1" customHeight="1">
      <c r="C41" s="11"/>
      <c r="E41" s="513" t="s">
        <v>106</v>
      </c>
      <c r="F41" s="514"/>
      <c r="G41" s="62"/>
      <c r="H41" s="513" t="s">
        <v>112</v>
      </c>
      <c r="I41" s="514"/>
      <c r="J41" s="62"/>
      <c r="L41" s="2"/>
      <c r="M41" s="2" t="s">
        <v>175</v>
      </c>
      <c r="N41" s="2"/>
      <c r="O41" s="2"/>
      <c r="P41" s="2"/>
      <c r="Q41" s="2"/>
      <c r="R41" s="2"/>
    </row>
    <row r="42" spans="2:18" ht="30" hidden="1" customHeight="1">
      <c r="C42" s="11"/>
      <c r="E42" s="513" t="s">
        <v>107</v>
      </c>
      <c r="F42" s="514"/>
      <c r="G42" s="62"/>
      <c r="H42" s="513" t="s">
        <v>113</v>
      </c>
      <c r="I42" s="514"/>
      <c r="J42" s="62"/>
      <c r="L42" s="2"/>
      <c r="M42" s="2" t="s">
        <v>176</v>
      </c>
      <c r="N42" s="2"/>
      <c r="O42" s="2"/>
      <c r="P42" s="2"/>
      <c r="Q42" s="2"/>
      <c r="R42" s="2"/>
    </row>
    <row r="43" spans="2:18" ht="30" hidden="1" customHeight="1">
      <c r="C43" s="11"/>
      <c r="E43" s="513" t="s">
        <v>108</v>
      </c>
      <c r="F43" s="514"/>
      <c r="G43" s="62"/>
      <c r="H43" s="513" t="s">
        <v>114</v>
      </c>
      <c r="I43" s="514"/>
      <c r="J43" s="62"/>
      <c r="L43" s="2"/>
      <c r="M43" s="2" t="s">
        <v>178</v>
      </c>
      <c r="N43" s="2"/>
      <c r="O43" s="2"/>
      <c r="P43" s="2"/>
      <c r="Q43" s="2"/>
      <c r="R43" s="2"/>
    </row>
    <row r="44" spans="2:18" ht="30" hidden="1" customHeight="1">
      <c r="C44" s="11"/>
      <c r="E44" s="513" t="s">
        <v>109</v>
      </c>
      <c r="F44" s="514"/>
      <c r="G44" s="62"/>
      <c r="H44" s="513" t="s">
        <v>115</v>
      </c>
      <c r="I44" s="514"/>
      <c r="J44" s="62"/>
      <c r="L44" s="2"/>
      <c r="M44" s="2" t="s">
        <v>177</v>
      </c>
      <c r="N44" s="2"/>
      <c r="O44" s="2"/>
      <c r="P44" s="2"/>
      <c r="Q44" s="2"/>
      <c r="R44" s="2"/>
    </row>
    <row r="45" spans="2:18" ht="30" hidden="1" customHeight="1">
      <c r="C45" s="11"/>
      <c r="E45" s="513" t="s">
        <v>110</v>
      </c>
      <c r="F45" s="514"/>
      <c r="G45" s="62"/>
      <c r="H45" s="513" t="s">
        <v>116</v>
      </c>
      <c r="I45" s="514"/>
      <c r="J45" s="62"/>
      <c r="L45" s="2"/>
      <c r="M45" s="2"/>
      <c r="N45" s="2"/>
      <c r="O45" s="2"/>
      <c r="P45" s="2"/>
      <c r="Q45" s="2"/>
      <c r="R45" s="2"/>
    </row>
    <row r="46" spans="2:18" ht="30" hidden="1" customHeight="1">
      <c r="C46" s="11"/>
      <c r="E46" s="513" t="s">
        <v>111</v>
      </c>
      <c r="F46" s="514"/>
      <c r="G46" s="62"/>
      <c r="H46" s="513" t="s">
        <v>117</v>
      </c>
      <c r="I46" s="514"/>
      <c r="J46" s="62"/>
      <c r="L46" s="2"/>
      <c r="M46" s="2"/>
      <c r="N46" s="2"/>
      <c r="O46" s="2"/>
      <c r="P46" s="2"/>
      <c r="Q46" s="2"/>
      <c r="R46" s="2"/>
    </row>
    <row r="47" spans="2:18" ht="30" customHeight="1">
      <c r="C47" s="11"/>
      <c r="E47" s="515" t="s">
        <v>118</v>
      </c>
      <c r="F47" s="515"/>
      <c r="G47" s="515"/>
      <c r="H47" s="515"/>
      <c r="I47" s="515"/>
      <c r="J47" s="515"/>
      <c r="L47" s="2"/>
      <c r="M47" s="2"/>
      <c r="N47" s="2"/>
      <c r="O47" s="2"/>
      <c r="P47" s="2"/>
      <c r="Q47" s="2"/>
      <c r="R47" s="2"/>
    </row>
    <row r="48" spans="2:18" ht="30" customHeight="1">
      <c r="C48" s="11"/>
      <c r="E48" s="513" t="s">
        <v>106</v>
      </c>
      <c r="F48" s="514"/>
      <c r="G48" s="62"/>
      <c r="H48" s="513" t="s">
        <v>112</v>
      </c>
      <c r="I48" s="514"/>
      <c r="J48" s="62"/>
      <c r="L48" s="2"/>
      <c r="M48" s="2"/>
      <c r="N48" s="2"/>
      <c r="O48" s="2"/>
      <c r="P48" s="2"/>
      <c r="Q48" s="2"/>
      <c r="R48" s="2"/>
    </row>
    <row r="49" spans="3:18" ht="30" customHeight="1">
      <c r="C49" s="11"/>
      <c r="E49" s="513" t="s">
        <v>107</v>
      </c>
      <c r="F49" s="514"/>
      <c r="G49" s="62"/>
      <c r="H49" s="513" t="s">
        <v>113</v>
      </c>
      <c r="I49" s="514"/>
      <c r="J49" s="62"/>
      <c r="L49" s="2"/>
      <c r="M49" s="2"/>
      <c r="N49" s="2"/>
      <c r="O49" s="2"/>
      <c r="P49" s="2"/>
      <c r="Q49" s="2"/>
      <c r="R49" s="2"/>
    </row>
    <row r="50" spans="3:18" ht="30" customHeight="1">
      <c r="C50" s="11"/>
      <c r="E50" s="513" t="s">
        <v>108</v>
      </c>
      <c r="F50" s="514"/>
      <c r="G50" s="62"/>
      <c r="H50" s="513" t="s">
        <v>114</v>
      </c>
      <c r="I50" s="514"/>
      <c r="J50" s="62"/>
      <c r="L50" s="2"/>
      <c r="M50" s="2"/>
      <c r="N50" s="2"/>
      <c r="O50" s="2"/>
      <c r="P50" s="2"/>
      <c r="Q50" s="2"/>
      <c r="R50" s="2"/>
    </row>
    <row r="51" spans="3:18" ht="30" customHeight="1">
      <c r="C51" s="11"/>
      <c r="E51" s="513" t="s">
        <v>109</v>
      </c>
      <c r="F51" s="514"/>
      <c r="G51" s="62"/>
      <c r="H51" s="513" t="s">
        <v>115</v>
      </c>
      <c r="I51" s="514"/>
      <c r="J51" s="62"/>
      <c r="L51" s="2"/>
      <c r="M51" s="2"/>
      <c r="N51" s="2"/>
      <c r="O51" s="2"/>
      <c r="P51" s="2"/>
      <c r="Q51" s="2"/>
      <c r="R51" s="2"/>
    </row>
    <row r="52" spans="3:18" ht="30" customHeight="1">
      <c r="C52" s="11"/>
      <c r="E52" s="513" t="s">
        <v>110</v>
      </c>
      <c r="F52" s="514"/>
      <c r="G52" s="62"/>
      <c r="H52" s="513" t="s">
        <v>116</v>
      </c>
      <c r="I52" s="514"/>
      <c r="J52" s="62"/>
      <c r="L52" s="2"/>
      <c r="M52" s="2"/>
      <c r="N52" s="2"/>
      <c r="O52" s="2"/>
      <c r="P52" s="2"/>
      <c r="Q52" s="2"/>
      <c r="R52" s="2"/>
    </row>
    <row r="53" spans="3:18" ht="30" customHeight="1">
      <c r="C53" s="11"/>
      <c r="E53" s="513" t="s">
        <v>111</v>
      </c>
      <c r="F53" s="514"/>
      <c r="G53" s="62"/>
      <c r="H53" s="513" t="s">
        <v>117</v>
      </c>
      <c r="I53" s="514"/>
      <c r="J53" s="62"/>
      <c r="L53" s="2"/>
      <c r="M53" s="2"/>
      <c r="N53" s="2"/>
      <c r="O53" s="2"/>
      <c r="P53" s="2"/>
      <c r="Q53" s="2"/>
      <c r="R53" s="2"/>
    </row>
    <row r="54" spans="3:18" ht="30" customHeight="1">
      <c r="C54" s="11"/>
      <c r="E54" s="542" t="s">
        <v>119</v>
      </c>
      <c r="F54" s="542"/>
      <c r="G54" s="542"/>
      <c r="H54" s="543">
        <f>SUM(G48:G53,J48:J53)+SUM(G48:G53,J48:J53)*G38+SUM(G48:G53,J48:J53)*J38</f>
        <v>0</v>
      </c>
      <c r="I54" s="543"/>
      <c r="J54" s="543"/>
      <c r="L54" s="2"/>
      <c r="M54" s="2"/>
      <c r="N54" s="2"/>
      <c r="O54" s="2"/>
      <c r="P54" s="2"/>
      <c r="Q54" s="2"/>
      <c r="R54" s="2"/>
    </row>
    <row r="55" spans="3:18" ht="30" hidden="1" customHeight="1">
      <c r="C55" s="11"/>
      <c r="E55" s="511" t="s">
        <v>524</v>
      </c>
      <c r="F55" s="512"/>
      <c r="G55" s="512"/>
      <c r="H55" s="86"/>
      <c r="I55" s="86"/>
      <c r="J55" s="87"/>
      <c r="L55" s="2"/>
      <c r="M55" s="2"/>
      <c r="N55" s="2"/>
      <c r="O55" s="2"/>
      <c r="P55" s="2"/>
      <c r="Q55" s="2"/>
      <c r="R55" s="2"/>
    </row>
    <row r="56" spans="3:18" ht="30" hidden="1" customHeight="1">
      <c r="C56" s="11"/>
      <c r="E56" s="96" t="s">
        <v>120</v>
      </c>
      <c r="F56" s="96" t="s">
        <v>533</v>
      </c>
      <c r="G56" s="96" t="s">
        <v>121</v>
      </c>
      <c r="H56" s="96" t="s">
        <v>519</v>
      </c>
      <c r="I56" s="96" t="s">
        <v>520</v>
      </c>
      <c r="J56" s="96" t="s">
        <v>521</v>
      </c>
      <c r="L56" s="2"/>
      <c r="M56" s="2"/>
      <c r="N56" s="2"/>
      <c r="O56" s="2"/>
      <c r="P56" s="2"/>
      <c r="Q56" s="2"/>
      <c r="R56" s="2"/>
    </row>
    <row r="57" spans="3:18" ht="30" hidden="1" customHeight="1">
      <c r="C57" s="11"/>
      <c r="E57" s="85" t="str">
        <f>Benef!C6</f>
        <v>-</v>
      </c>
      <c r="F57" s="66"/>
      <c r="G57" s="67"/>
      <c r="H57" s="68"/>
      <c r="I57" s="67"/>
      <c r="J57" s="104">
        <f>IF(G57="Percentual",H57*AVERAGE($G$48:$G$53,$J$48:$J$53),IF(G57="Valor Fixo",I57,0))</f>
        <v>0</v>
      </c>
      <c r="L57" s="2"/>
      <c r="M57" s="2"/>
      <c r="N57" s="2"/>
      <c r="O57" s="2"/>
      <c r="P57" s="2"/>
      <c r="Q57" s="2"/>
      <c r="R57" s="2"/>
    </row>
    <row r="58" spans="3:18" ht="30" hidden="1" customHeight="1">
      <c r="C58" s="11"/>
      <c r="E58" s="85" t="str">
        <f>Benef!C7</f>
        <v>-</v>
      </c>
      <c r="F58" s="66"/>
      <c r="G58" s="67"/>
      <c r="H58" s="68"/>
      <c r="I58" s="67"/>
      <c r="J58" s="104">
        <f t="shared" ref="J58:J66" si="4">IF(G58="Percentual",H58*AVERAGE($G$48:$G$53,$J$48:$J$53),IF(G58="Valor Fixo",I58,0))</f>
        <v>0</v>
      </c>
      <c r="L58" s="2"/>
      <c r="M58" s="2"/>
      <c r="N58" s="2"/>
      <c r="O58" s="2"/>
      <c r="P58" s="2"/>
      <c r="Q58" s="2"/>
      <c r="R58" s="2"/>
    </row>
    <row r="59" spans="3:18" ht="30" hidden="1" customHeight="1">
      <c r="C59" s="11"/>
      <c r="E59" s="85" t="str">
        <f>Benef!C8</f>
        <v>-</v>
      </c>
      <c r="F59" s="66"/>
      <c r="G59" s="67"/>
      <c r="H59" s="68"/>
      <c r="I59" s="67"/>
      <c r="J59" s="104">
        <f t="shared" si="4"/>
        <v>0</v>
      </c>
      <c r="L59" s="2"/>
      <c r="M59" s="2"/>
      <c r="N59" s="2"/>
      <c r="O59" s="2"/>
      <c r="P59" s="2"/>
      <c r="Q59" s="2"/>
      <c r="R59" s="2"/>
    </row>
    <row r="60" spans="3:18" ht="30" hidden="1" customHeight="1">
      <c r="C60" s="11"/>
      <c r="E60" s="85" t="str">
        <f>Benef!C9</f>
        <v>-</v>
      </c>
      <c r="F60" s="66"/>
      <c r="G60" s="67"/>
      <c r="H60" s="68"/>
      <c r="I60" s="67"/>
      <c r="J60" s="104">
        <f t="shared" si="4"/>
        <v>0</v>
      </c>
      <c r="L60" s="2"/>
      <c r="M60" s="2"/>
      <c r="N60" s="2"/>
      <c r="O60" s="2"/>
      <c r="P60" s="2"/>
      <c r="Q60" s="2"/>
      <c r="R60" s="2"/>
    </row>
    <row r="61" spans="3:18" ht="30" hidden="1" customHeight="1">
      <c r="C61" s="11"/>
      <c r="E61" s="85" t="str">
        <f>Benef!C10</f>
        <v>-</v>
      </c>
      <c r="F61" s="66"/>
      <c r="G61" s="67"/>
      <c r="H61" s="68"/>
      <c r="I61" s="67"/>
      <c r="J61" s="104">
        <f t="shared" si="4"/>
        <v>0</v>
      </c>
      <c r="L61" s="2"/>
      <c r="M61" s="2"/>
      <c r="N61" s="2"/>
      <c r="O61" s="2"/>
      <c r="P61" s="2"/>
      <c r="Q61" s="2"/>
      <c r="R61" s="2"/>
    </row>
    <row r="62" spans="3:18" ht="30" hidden="1" customHeight="1">
      <c r="C62" s="11"/>
      <c r="E62" s="85" t="str">
        <f>Benef!C11</f>
        <v>-</v>
      </c>
      <c r="F62" s="66"/>
      <c r="G62" s="67"/>
      <c r="H62" s="68"/>
      <c r="I62" s="67"/>
      <c r="J62" s="104">
        <f t="shared" si="4"/>
        <v>0</v>
      </c>
      <c r="L62" s="2"/>
      <c r="M62" s="2"/>
      <c r="N62" s="2"/>
      <c r="O62" s="2"/>
      <c r="P62" s="2"/>
      <c r="Q62" s="2"/>
      <c r="R62" s="2"/>
    </row>
    <row r="63" spans="3:18" ht="30" hidden="1" customHeight="1">
      <c r="C63" s="11"/>
      <c r="E63" s="85" t="str">
        <f>Benef!C12</f>
        <v>-</v>
      </c>
      <c r="F63" s="66"/>
      <c r="G63" s="67"/>
      <c r="H63" s="68"/>
      <c r="I63" s="67"/>
      <c r="J63" s="104">
        <f t="shared" si="4"/>
        <v>0</v>
      </c>
      <c r="L63" s="2"/>
      <c r="M63" s="2"/>
      <c r="N63" s="2"/>
      <c r="O63" s="2"/>
      <c r="P63" s="2"/>
      <c r="Q63" s="2"/>
      <c r="R63" s="2"/>
    </row>
    <row r="64" spans="3:18" ht="30" hidden="1" customHeight="1">
      <c r="C64" s="11"/>
      <c r="E64" s="85" t="str">
        <f>Benef!C13</f>
        <v>-</v>
      </c>
      <c r="F64" s="66"/>
      <c r="G64" s="67"/>
      <c r="H64" s="68"/>
      <c r="I64" s="67"/>
      <c r="J64" s="104">
        <f t="shared" si="4"/>
        <v>0</v>
      </c>
      <c r="L64" s="2"/>
      <c r="M64" s="2"/>
      <c r="N64" s="2"/>
      <c r="O64" s="2"/>
      <c r="P64" s="2"/>
      <c r="Q64" s="2"/>
      <c r="R64" s="2"/>
    </row>
    <row r="65" spans="3:18" ht="30" hidden="1" customHeight="1">
      <c r="C65" s="11"/>
      <c r="E65" s="85" t="str">
        <f>Benef!C14</f>
        <v>-</v>
      </c>
      <c r="F65" s="66"/>
      <c r="G65" s="67"/>
      <c r="H65" s="68"/>
      <c r="I65" s="67"/>
      <c r="J65" s="104">
        <f t="shared" si="4"/>
        <v>0</v>
      </c>
      <c r="L65" s="2"/>
      <c r="M65" s="2"/>
      <c r="N65" s="2"/>
      <c r="O65" s="2"/>
      <c r="P65" s="2"/>
      <c r="Q65" s="2"/>
      <c r="R65" s="2"/>
    </row>
    <row r="66" spans="3:18" ht="30" hidden="1" customHeight="1">
      <c r="C66" s="11"/>
      <c r="E66" s="107">
        <f>Benef!C15</f>
        <v>0</v>
      </c>
      <c r="F66" s="89"/>
      <c r="G66" s="90"/>
      <c r="H66" s="91"/>
      <c r="I66" s="90"/>
      <c r="J66" s="111">
        <f t="shared" si="4"/>
        <v>0</v>
      </c>
      <c r="L66" s="2"/>
      <c r="M66" s="2"/>
      <c r="N66" s="2"/>
      <c r="O66" s="2"/>
      <c r="P66" s="2"/>
      <c r="Q66" s="2"/>
      <c r="R66" s="2"/>
    </row>
    <row r="67" spans="3:18" ht="30" customHeight="1">
      <c r="C67" s="11"/>
      <c r="E67" s="511" t="s">
        <v>709</v>
      </c>
      <c r="F67" s="512"/>
      <c r="G67" s="512"/>
      <c r="H67" s="86"/>
      <c r="I67" s="86"/>
      <c r="J67" s="87"/>
      <c r="L67" s="2"/>
      <c r="M67" s="2"/>
      <c r="N67" s="2"/>
      <c r="O67" s="2"/>
      <c r="P67" s="2"/>
      <c r="Q67" s="2"/>
      <c r="R67" s="2"/>
    </row>
    <row r="68" spans="3:18" ht="30" customHeight="1">
      <c r="C68" s="11"/>
      <c r="E68" s="108" t="s">
        <v>708</v>
      </c>
      <c r="F68" s="516"/>
      <c r="G68" s="516"/>
      <c r="H68" s="108" t="s">
        <v>786</v>
      </c>
      <c r="I68" s="516"/>
      <c r="J68" s="516"/>
      <c r="K68" s="26">
        <f>IFERROR(VLOOKUP(AVERAGE(G48:G53,J48:J53),'P Gerais'!D39:G43,3,1)*F68,0)</f>
        <v>0</v>
      </c>
      <c r="L68" s="2"/>
      <c r="M68" s="2"/>
      <c r="N68" s="2"/>
      <c r="O68" s="2"/>
      <c r="P68" s="2"/>
      <c r="Q68" s="2"/>
      <c r="R68" s="2"/>
    </row>
    <row r="69" spans="3:18" ht="30" customHeight="1">
      <c r="C69" s="11"/>
      <c r="E69" s="541" t="s">
        <v>123</v>
      </c>
      <c r="F69" s="541"/>
      <c r="G69" s="541"/>
      <c r="H69" s="541"/>
      <c r="I69" s="541"/>
      <c r="J69" s="541"/>
      <c r="L69" s="2"/>
      <c r="M69" s="2"/>
      <c r="N69" s="2"/>
      <c r="O69" s="2"/>
      <c r="P69" s="2"/>
      <c r="Q69" s="2"/>
      <c r="R69" s="2"/>
    </row>
    <row r="70" spans="3:18" ht="30" customHeight="1">
      <c r="C70" s="11"/>
      <c r="E70" s="85" t="s">
        <v>124</v>
      </c>
      <c r="F70" s="530"/>
      <c r="G70" s="530"/>
      <c r="H70" s="85" t="s">
        <v>144</v>
      </c>
      <c r="I70" s="538"/>
      <c r="J70" s="538"/>
    </row>
    <row r="71" spans="3:18" ht="30" customHeight="1">
      <c r="C71" s="11"/>
      <c r="E71" s="85" t="s">
        <v>125</v>
      </c>
      <c r="F71" s="530"/>
      <c r="G71" s="530"/>
      <c r="H71" s="85" t="s">
        <v>126</v>
      </c>
      <c r="I71" s="539"/>
      <c r="J71" s="539"/>
    </row>
    <row r="72" spans="3:18" ht="8.1" customHeight="1">
      <c r="C72" s="11"/>
      <c r="D72" s="10"/>
      <c r="E72" s="6"/>
      <c r="F72" s="20"/>
      <c r="G72" s="20"/>
      <c r="H72" s="6"/>
      <c r="I72" s="21"/>
      <c r="J72" s="21"/>
      <c r="K72" s="10"/>
    </row>
    <row r="73" spans="3:18" ht="8.1" customHeight="1">
      <c r="C73" s="11"/>
      <c r="D73" s="10"/>
      <c r="E73" s="6"/>
      <c r="F73" s="20"/>
      <c r="G73" s="20"/>
      <c r="H73" s="6"/>
      <c r="I73" s="21"/>
      <c r="J73" s="21"/>
      <c r="K73" s="10"/>
    </row>
    <row r="74" spans="3:18" ht="30" customHeight="1">
      <c r="C74" s="11"/>
      <c r="D74" s="10"/>
      <c r="E74" s="85" t="s">
        <v>127</v>
      </c>
      <c r="F74" s="530"/>
      <c r="G74" s="530"/>
      <c r="H74" s="85" t="s">
        <v>143</v>
      </c>
      <c r="I74" s="538"/>
      <c r="J74" s="538"/>
      <c r="K74" s="10"/>
    </row>
    <row r="75" spans="3:18" ht="30" customHeight="1">
      <c r="C75" s="11"/>
      <c r="D75" s="10"/>
      <c r="E75" s="85" t="s">
        <v>128</v>
      </c>
      <c r="F75" s="530"/>
      <c r="G75" s="530"/>
      <c r="H75" s="85" t="s">
        <v>129</v>
      </c>
      <c r="I75" s="539"/>
      <c r="J75" s="539"/>
      <c r="K75" s="10"/>
    </row>
    <row r="76" spans="3:18" ht="8.1" customHeight="1">
      <c r="C76" s="11"/>
      <c r="D76" s="10"/>
      <c r="E76" s="6"/>
      <c r="F76" s="20"/>
      <c r="G76" s="20"/>
      <c r="H76" s="6"/>
      <c r="I76" s="21"/>
      <c r="J76" s="21"/>
      <c r="K76" s="10"/>
    </row>
    <row r="77" spans="3:18" ht="30" customHeight="1">
      <c r="C77" s="11"/>
      <c r="D77" s="10"/>
      <c r="E77" s="85" t="s">
        <v>130</v>
      </c>
      <c r="F77" s="530"/>
      <c r="G77" s="530"/>
      <c r="H77" s="85" t="s">
        <v>142</v>
      </c>
      <c r="I77" s="538"/>
      <c r="J77" s="538"/>
      <c r="K77" s="10"/>
    </row>
    <row r="78" spans="3:18" ht="30" customHeight="1">
      <c r="C78" s="11"/>
      <c r="D78" s="10"/>
      <c r="E78" s="85" t="s">
        <v>131</v>
      </c>
      <c r="F78" s="530"/>
      <c r="G78" s="530"/>
      <c r="H78" s="85" t="s">
        <v>132</v>
      </c>
      <c r="I78" s="539"/>
      <c r="J78" s="539"/>
      <c r="K78" s="10"/>
    </row>
    <row r="79" spans="3:18" ht="8.1" customHeight="1">
      <c r="C79" s="11"/>
      <c r="D79" s="10"/>
      <c r="E79" s="6"/>
      <c r="F79" s="20"/>
      <c r="G79" s="20"/>
      <c r="H79" s="6"/>
      <c r="I79" s="21"/>
      <c r="J79" s="21"/>
      <c r="K79" s="10"/>
    </row>
    <row r="80" spans="3:18" ht="30" customHeight="1">
      <c r="C80" s="11"/>
      <c r="D80" s="10"/>
      <c r="E80" s="85" t="s">
        <v>133</v>
      </c>
      <c r="F80" s="530"/>
      <c r="G80" s="530"/>
      <c r="H80" s="85" t="s">
        <v>141</v>
      </c>
      <c r="I80" s="538"/>
      <c r="J80" s="538"/>
      <c r="K80" s="10"/>
    </row>
    <row r="81" spans="3:11" ht="30" customHeight="1">
      <c r="C81" s="11"/>
      <c r="D81" s="10"/>
      <c r="E81" s="85" t="s">
        <v>134</v>
      </c>
      <c r="F81" s="530"/>
      <c r="G81" s="530"/>
      <c r="H81" s="85" t="s">
        <v>135</v>
      </c>
      <c r="I81" s="539"/>
      <c r="J81" s="539"/>
      <c r="K81" s="10"/>
    </row>
    <row r="82" spans="3:11" ht="8.1" customHeight="1">
      <c r="C82" s="11"/>
      <c r="D82" s="10"/>
      <c r="E82" s="6"/>
      <c r="F82" s="20"/>
      <c r="G82" s="20"/>
      <c r="H82" s="6"/>
      <c r="I82" s="21"/>
      <c r="J82" s="21"/>
      <c r="K82" s="10"/>
    </row>
    <row r="83" spans="3:11" ht="30" customHeight="1">
      <c r="C83" s="11"/>
      <c r="E83" s="85" t="s">
        <v>136</v>
      </c>
      <c r="F83" s="530"/>
      <c r="G83" s="530"/>
      <c r="H83" s="85" t="s">
        <v>140</v>
      </c>
      <c r="I83" s="538"/>
      <c r="J83" s="538"/>
    </row>
    <row r="84" spans="3:11" ht="30" customHeight="1">
      <c r="C84" s="11"/>
      <c r="E84" s="85" t="s">
        <v>137</v>
      </c>
      <c r="F84" s="530"/>
      <c r="G84" s="530"/>
      <c r="H84" s="85" t="s">
        <v>138</v>
      </c>
      <c r="I84" s="539"/>
      <c r="J84" s="539"/>
    </row>
    <row r="85" spans="3:11" ht="8.1" customHeight="1">
      <c r="C85" s="11"/>
      <c r="D85" s="10"/>
      <c r="E85" s="6"/>
      <c r="F85" s="20"/>
      <c r="G85" s="20"/>
      <c r="H85" s="6"/>
      <c r="I85" s="21"/>
      <c r="J85" s="21"/>
      <c r="K85" s="10"/>
    </row>
    <row r="86" spans="3:11" ht="30" customHeight="1">
      <c r="C86" s="11"/>
      <c r="E86" s="85" t="s">
        <v>710</v>
      </c>
      <c r="F86" s="530"/>
      <c r="G86" s="530"/>
      <c r="H86" s="85" t="s">
        <v>711</v>
      </c>
      <c r="I86" s="538"/>
      <c r="J86" s="538"/>
    </row>
    <row r="87" spans="3:11" ht="30" customHeight="1">
      <c r="C87" s="11"/>
      <c r="E87" s="85" t="s">
        <v>712</v>
      </c>
      <c r="F87" s="530"/>
      <c r="G87" s="530"/>
      <c r="H87" s="85" t="s">
        <v>713</v>
      </c>
      <c r="I87" s="539"/>
      <c r="J87" s="539"/>
    </row>
    <row r="88" spans="3:11" ht="8.1" customHeight="1">
      <c r="C88" s="11"/>
      <c r="E88" s="6"/>
      <c r="F88" s="20"/>
      <c r="G88" s="20"/>
      <c r="H88" s="6"/>
      <c r="I88" s="21"/>
      <c r="J88" s="21"/>
    </row>
    <row r="89" spans="3:11" ht="30" customHeight="1">
      <c r="C89" s="11"/>
      <c r="E89" s="85" t="s">
        <v>714</v>
      </c>
      <c r="F89" s="530"/>
      <c r="G89" s="530"/>
      <c r="H89" s="85" t="s">
        <v>715</v>
      </c>
      <c r="I89" s="538"/>
      <c r="J89" s="538"/>
    </row>
    <row r="90" spans="3:11" ht="30" customHeight="1">
      <c r="C90" s="11"/>
      <c r="E90" s="85" t="s">
        <v>716</v>
      </c>
      <c r="F90" s="530"/>
      <c r="G90" s="530"/>
      <c r="H90" s="85" t="s">
        <v>717</v>
      </c>
      <c r="I90" s="539"/>
      <c r="J90" s="539"/>
    </row>
    <row r="91" spans="3:11" ht="8.1" customHeight="1">
      <c r="C91" s="11"/>
      <c r="E91" s="6"/>
      <c r="F91" s="20"/>
      <c r="G91" s="20"/>
      <c r="H91" s="6"/>
      <c r="I91" s="21"/>
      <c r="J91" s="21"/>
    </row>
    <row r="92" spans="3:11" ht="30" customHeight="1">
      <c r="C92" s="11"/>
      <c r="E92" s="85" t="s">
        <v>718</v>
      </c>
      <c r="F92" s="530"/>
      <c r="G92" s="530"/>
      <c r="H92" s="85" t="s">
        <v>719</v>
      </c>
      <c r="I92" s="538"/>
      <c r="J92" s="538"/>
    </row>
    <row r="93" spans="3:11" ht="30" customHeight="1">
      <c r="C93" s="11"/>
      <c r="E93" s="85" t="s">
        <v>720</v>
      </c>
      <c r="F93" s="530"/>
      <c r="G93" s="530"/>
      <c r="H93" s="85" t="s">
        <v>721</v>
      </c>
      <c r="I93" s="539"/>
      <c r="J93" s="539"/>
    </row>
    <row r="94" spans="3:11" ht="8.1" customHeight="1">
      <c r="C94" s="11"/>
      <c r="D94" s="10"/>
      <c r="E94" s="6"/>
      <c r="F94" s="20"/>
      <c r="G94" s="20"/>
      <c r="H94" s="6"/>
      <c r="I94" s="21"/>
      <c r="J94" s="21"/>
      <c r="K94" s="10"/>
    </row>
    <row r="95" spans="3:11" ht="30" customHeight="1">
      <c r="C95" s="11"/>
      <c r="E95" s="85" t="s">
        <v>722</v>
      </c>
      <c r="F95" s="530"/>
      <c r="G95" s="530"/>
      <c r="H95" s="85" t="s">
        <v>723</v>
      </c>
      <c r="I95" s="538"/>
      <c r="J95" s="538"/>
    </row>
    <row r="96" spans="3:11" ht="30" customHeight="1">
      <c r="C96" s="11"/>
      <c r="E96" s="85" t="s">
        <v>724</v>
      </c>
      <c r="F96" s="530"/>
      <c r="G96" s="530"/>
      <c r="H96" s="85" t="s">
        <v>725</v>
      </c>
      <c r="I96" s="539"/>
      <c r="J96" s="539"/>
    </row>
    <row r="97" spans="3:11" ht="8.1" customHeight="1">
      <c r="C97" s="11"/>
      <c r="D97" s="10"/>
      <c r="E97" s="6"/>
      <c r="F97" s="20"/>
      <c r="G97" s="20"/>
      <c r="H97" s="6"/>
      <c r="I97" s="21"/>
      <c r="J97" s="21"/>
      <c r="K97" s="10"/>
    </row>
    <row r="98" spans="3:11" ht="30" customHeight="1">
      <c r="C98" s="11"/>
      <c r="E98" s="85" t="s">
        <v>726</v>
      </c>
      <c r="F98" s="530"/>
      <c r="G98" s="530"/>
      <c r="H98" s="85" t="s">
        <v>727</v>
      </c>
      <c r="I98" s="538"/>
      <c r="J98" s="538"/>
    </row>
    <row r="99" spans="3:11" ht="30" customHeight="1">
      <c r="C99" s="11"/>
      <c r="E99" s="85" t="s">
        <v>728</v>
      </c>
      <c r="F99" s="530"/>
      <c r="G99" s="530"/>
      <c r="H99" s="85" t="s">
        <v>729</v>
      </c>
      <c r="I99" s="539"/>
      <c r="J99" s="539"/>
    </row>
    <row r="100" spans="3:11" ht="30" customHeight="1">
      <c r="C100" s="11"/>
      <c r="E100" s="541" t="s">
        <v>139</v>
      </c>
      <c r="F100" s="541"/>
      <c r="G100" s="541"/>
      <c r="H100" s="541"/>
      <c r="I100" s="541"/>
      <c r="J100" s="541"/>
    </row>
    <row r="101" spans="3:11" ht="121.5" customHeight="1">
      <c r="C101" s="11"/>
      <c r="E101" s="537"/>
      <c r="F101" s="537"/>
      <c r="G101" s="537"/>
      <c r="H101" s="537"/>
      <c r="I101" s="537"/>
      <c r="J101" s="537"/>
    </row>
    <row r="102" spans="3:11" ht="30" customHeight="1"/>
    <row r="103" spans="3:11" ht="30" customHeight="1"/>
    <row r="104" spans="3:11" ht="30" customHeight="1"/>
    <row r="105" spans="3:11" ht="30" customHeight="1"/>
    <row r="106" spans="3:11" ht="30" customHeight="1"/>
    <row r="107" spans="3:11" ht="30" customHeight="1"/>
    <row r="108" spans="3:11" ht="30" customHeight="1"/>
    <row r="109" spans="3:11" ht="30" customHeight="1"/>
    <row r="110" spans="3:11"/>
    <row r="111" spans="3:11"/>
    <row r="112" spans="3:11"/>
    <row r="113"/>
    <row r="114"/>
    <row r="115"/>
    <row r="116"/>
    <row r="117"/>
    <row r="118"/>
    <row r="119"/>
    <row r="120"/>
    <row r="121" ht="15" customHeight="1"/>
  </sheetData>
  <sheetProtection selectLockedCells="1"/>
  <mergeCells count="128">
    <mergeCell ref="H13:I13"/>
    <mergeCell ref="E100:J100"/>
    <mergeCell ref="F70:G70"/>
    <mergeCell ref="I70:J70"/>
    <mergeCell ref="F71:G71"/>
    <mergeCell ref="E49:F49"/>
    <mergeCell ref="H49:I49"/>
    <mergeCell ref="E50:F50"/>
    <mergeCell ref="H50:I50"/>
    <mergeCell ref="F83:G83"/>
    <mergeCell ref="I83:J83"/>
    <mergeCell ref="F68:G68"/>
    <mergeCell ref="I68:J68"/>
    <mergeCell ref="E69:J69"/>
    <mergeCell ref="E54:G54"/>
    <mergeCell ref="H54:J54"/>
    <mergeCell ref="I92:J92"/>
    <mergeCell ref="F93:G93"/>
    <mergeCell ref="I93:J93"/>
    <mergeCell ref="I81:J81"/>
    <mergeCell ref="F74:G74"/>
    <mergeCell ref="I74:J74"/>
    <mergeCell ref="F75:G75"/>
    <mergeCell ref="E43:F43"/>
    <mergeCell ref="B14:B15"/>
    <mergeCell ref="B16:B17"/>
    <mergeCell ref="B18:B19"/>
    <mergeCell ref="B20:B21"/>
    <mergeCell ref="F99:G99"/>
    <mergeCell ref="I99:J99"/>
    <mergeCell ref="I75:J75"/>
    <mergeCell ref="F77:G77"/>
    <mergeCell ref="I77:J77"/>
    <mergeCell ref="F78:G78"/>
    <mergeCell ref="I78:J78"/>
    <mergeCell ref="I71:J71"/>
    <mergeCell ref="F80:G80"/>
    <mergeCell ref="I80:J80"/>
    <mergeCell ref="F81:G81"/>
    <mergeCell ref="F31:J31"/>
    <mergeCell ref="F32:J32"/>
    <mergeCell ref="F33:H33"/>
    <mergeCell ref="E44:F44"/>
    <mergeCell ref="H44:I44"/>
    <mergeCell ref="E45:F45"/>
    <mergeCell ref="H45:I45"/>
    <mergeCell ref="E40:J40"/>
    <mergeCell ref="E41:F41"/>
    <mergeCell ref="H43:I43"/>
    <mergeCell ref="H37:I37"/>
    <mergeCell ref="E37:F37"/>
    <mergeCell ref="E38:F38"/>
    <mergeCell ref="H38:I38"/>
    <mergeCell ref="E101:J101"/>
    <mergeCell ref="F95:G95"/>
    <mergeCell ref="I95:J95"/>
    <mergeCell ref="F96:G96"/>
    <mergeCell ref="I96:J96"/>
    <mergeCell ref="F98:G98"/>
    <mergeCell ref="I98:J98"/>
    <mergeCell ref="F84:G84"/>
    <mergeCell ref="I84:J84"/>
    <mergeCell ref="F86:G86"/>
    <mergeCell ref="I86:J86"/>
    <mergeCell ref="F87:G87"/>
    <mergeCell ref="I87:J87"/>
    <mergeCell ref="F89:G89"/>
    <mergeCell ref="I89:J89"/>
    <mergeCell ref="F90:G90"/>
    <mergeCell ref="I90:J90"/>
    <mergeCell ref="F92:G92"/>
    <mergeCell ref="F29:G29"/>
    <mergeCell ref="I29:J29"/>
    <mergeCell ref="C20:C21"/>
    <mergeCell ref="E20:F20"/>
    <mergeCell ref="E21:F21"/>
    <mergeCell ref="H25:J25"/>
    <mergeCell ref="H41:I41"/>
    <mergeCell ref="E42:F42"/>
    <mergeCell ref="H42:I42"/>
    <mergeCell ref="E5:F5"/>
    <mergeCell ref="E12:F12"/>
    <mergeCell ref="C18:C19"/>
    <mergeCell ref="E18:F18"/>
    <mergeCell ref="E19:F19"/>
    <mergeCell ref="C14:C15"/>
    <mergeCell ref="E14:F14"/>
    <mergeCell ref="H14:I14"/>
    <mergeCell ref="E15:F15"/>
    <mergeCell ref="E6:F6"/>
    <mergeCell ref="G6:J6"/>
    <mergeCell ref="E7:F7"/>
    <mergeCell ref="G7:J7"/>
    <mergeCell ref="E8:F8"/>
    <mergeCell ref="G8:J8"/>
    <mergeCell ref="C16:C17"/>
    <mergeCell ref="E16:F16"/>
    <mergeCell ref="E17:F17"/>
    <mergeCell ref="E13:F13"/>
    <mergeCell ref="E9:F9"/>
    <mergeCell ref="G9:J9"/>
    <mergeCell ref="E10:F10"/>
    <mergeCell ref="G10:J10"/>
    <mergeCell ref="E11:F11"/>
    <mergeCell ref="G11:J11"/>
    <mergeCell ref="E30:F30"/>
    <mergeCell ref="E34:F34"/>
    <mergeCell ref="E36:F36"/>
    <mergeCell ref="E55:G55"/>
    <mergeCell ref="E67:G67"/>
    <mergeCell ref="E39:F39"/>
    <mergeCell ref="E46:F46"/>
    <mergeCell ref="H46:I46"/>
    <mergeCell ref="E51:F51"/>
    <mergeCell ref="H51:I51"/>
    <mergeCell ref="E52:F52"/>
    <mergeCell ref="H52:I52"/>
    <mergeCell ref="E53:F53"/>
    <mergeCell ref="H53:I53"/>
    <mergeCell ref="E47:J47"/>
    <mergeCell ref="E48:F48"/>
    <mergeCell ref="H48:I48"/>
    <mergeCell ref="F27:G27"/>
    <mergeCell ref="I27:J27"/>
    <mergeCell ref="E22:F22"/>
    <mergeCell ref="E26:F26"/>
    <mergeCell ref="F28:G28"/>
    <mergeCell ref="I28:J28"/>
  </mergeCells>
  <conditionalFormatting sqref="F29:G29">
    <cfRule type="expression" dxfId="237" priority="29">
      <formula>LEN(F29)=11</formula>
    </cfRule>
    <cfRule type="expression" dxfId="236" priority="30">
      <formula>LEN(F29)=10</formula>
    </cfRule>
  </conditionalFormatting>
  <conditionalFormatting sqref="I29:J29">
    <cfRule type="expression" dxfId="235" priority="27">
      <formula>LEN(I29)=11</formula>
    </cfRule>
    <cfRule type="expression" dxfId="234" priority="28">
      <formula>LEN(I29)=10</formula>
    </cfRule>
  </conditionalFormatting>
  <conditionalFormatting sqref="I57:I66">
    <cfRule type="expression" dxfId="233" priority="19">
      <formula>G57="Sem Desconto"</formula>
    </cfRule>
    <cfRule type="expression" dxfId="232" priority="22">
      <formula>G57="Percentual"</formula>
    </cfRule>
  </conditionalFormatting>
  <conditionalFormatting sqref="H57:H66">
    <cfRule type="expression" dxfId="231" priority="20">
      <formula>G57="Sem Desconto"</formula>
    </cfRule>
    <cfRule type="expression" dxfId="230" priority="21">
      <formula>G57="Valor Fixo"</formula>
    </cfRule>
  </conditionalFormatting>
  <dataValidations count="7">
    <dataValidation type="list" allowBlank="1" showInputMessage="1" showErrorMessage="1" sqref="F33:H33">
      <formula1>$M$33:$M$44</formula1>
    </dataValidation>
    <dataValidation type="list" allowBlank="1" showInputMessage="1" showErrorMessage="1" sqref="J33">
      <formula1>$Q$33:$Q$40</formula1>
    </dataValidation>
    <dataValidation type="list" allowBlank="1" showInputMessage="1" showErrorMessage="1" sqref="G39">
      <formula1>"1,2"</formula1>
    </dataValidation>
    <dataValidation type="list" allowBlank="1" showInputMessage="1" showErrorMessage="1" sqref="G57:G66">
      <formula1>"Valor Fixo,Percentual,Sem Desconto"</formula1>
    </dataValidation>
    <dataValidation type="list" allowBlank="1" showInputMessage="1" showErrorMessage="1" sqref="J39">
      <formula1>"Parcela Única,2 Parcelas"</formula1>
    </dataValidation>
    <dataValidation type="list" allowBlank="1" showInputMessage="1" showErrorMessage="1" sqref="I39">
      <formula1>"Janeiro,Fevereiro,Março,Abril,Maio,Junho,Julho,Agosto,Setmbro,Outubro,Novembro"</formula1>
    </dataValidation>
    <dataValidation type="list" allowBlank="1" showInputMessage="1" showErrorMessage="1" sqref="G11:J11">
      <formula1>$L$11:$AY$11</formula1>
    </dataValidation>
  </dataValidations>
  <hyperlinks>
    <hyperlink ref="C16:C17" location="Func11!G6" display="Func11!G6"/>
    <hyperlink ref="C6:C13" location="Func!G6" display="Func!G6"/>
    <hyperlink ref="C14:C15" location="Func10!G6" display="Func10!G6"/>
    <hyperlink ref="C20:C21" location="Func13!G6" display="Func13!G6"/>
    <hyperlink ref="C18:C19" location="Func12!G6" display="Func12!G6"/>
    <hyperlink ref="C31:C38" location="Func22!G6" display="Func22!G6"/>
    <hyperlink ref="C38" location="Func30!G6" display="Func30!G6"/>
    <hyperlink ref="C22:C37" location="Func22!G6" display="Func22!G6"/>
    <hyperlink ref="C5:C12" location="Func!G6" display="Func!G6"/>
    <hyperlink ref="C6" location="Func2!G6" display="Func2!G6"/>
    <hyperlink ref="C7" location="Func3!G6" display="Func3!G6"/>
    <hyperlink ref="C8" location="Func4!G6" display="Func4!G6"/>
    <hyperlink ref="C9" location="Func5!G6" display="Func5!G6"/>
    <hyperlink ref="C10" location="Func6!G6" display="Func6!G6"/>
    <hyperlink ref="C11" location="Func7!G6" display="Func7!G6"/>
    <hyperlink ref="C12" location="Func8!G6" display="Func8!G6"/>
    <hyperlink ref="C13" location="Func9!G6" display="Func9!G6"/>
    <hyperlink ref="C22" location="Func14!G6" display="Func14!G6"/>
    <hyperlink ref="C23" location="Func15!G6" display="Func15!G6"/>
    <hyperlink ref="C24" location="Func16!G6" display="Func16!G6"/>
    <hyperlink ref="C25" location="Func17!G6" display="Func17!G6"/>
    <hyperlink ref="C26" location="Func18!G6" display="Func18!G6"/>
    <hyperlink ref="C27" location="Func19!G6" display="Func19!G6"/>
    <hyperlink ref="C28" location="Func20!G6" display="Func20!G6"/>
    <hyperlink ref="C29" location="Func21!G6" display="Func21!G6"/>
    <hyperlink ref="C31" location="Func23!G6" display="Func23!G6"/>
    <hyperlink ref="C32" location="Func24!G6" display="Func24!G6"/>
    <hyperlink ref="C37" location="Func29!G6" display="Func29!G6"/>
    <hyperlink ref="C36" location="Func28!G6" display="Func28!G6"/>
    <hyperlink ref="C35" location="Func27!G6" display="Func27!G6"/>
    <hyperlink ref="C34" location="Func26!G6" display="Func26!G6"/>
    <hyperlink ref="C33" location="Func25!G6" display="Func25!G6"/>
  </hyperlinks>
  <pageMargins left="0.511811024" right="0.511811024" top="0.78740157499999996" bottom="0.78740157499999996" header="0.31496062000000002" footer="0.31496062000000002"/>
  <pageSetup paperSize="9" orientation="portrait" r:id="rId1"/>
  <drawing r:id="rId2"/>
  <legacyDrawing r:id="rId3"/>
  <extLst xmlns:x14="http://schemas.microsoft.com/office/spreadsheetml/2009/9/main">
    <ext uri="{78C0D931-6437-407d-A8EE-F0AAD7539E65}">
      <x14:conditionalFormattings>
        <x14:conditionalFormatting xmlns:xm="http://schemas.microsoft.com/office/excel/2006/main">
          <x14:cfRule type="expression" priority="8" id="{34DF8841-6CDB-4829-B69B-208D4B01710A}">
            <xm:f>'DB Func'!B16=0</xm:f>
            <x14:dxf>
              <font>
                <color theme="0"/>
              </font>
            </x14:dxf>
          </x14:cfRule>
          <xm:sqref>C22:C38</xm:sqref>
        </x14:conditionalFormatting>
        <x14:conditionalFormatting xmlns:xm="http://schemas.microsoft.com/office/excel/2006/main">
          <x14:cfRule type="expression" priority="7" id="{DCFFF944-0225-4ABD-B243-9FB73E32DDAF}">
            <xm:f>'DB Func'!B15=0</xm:f>
            <x14:dxf>
              <font>
                <color theme="0"/>
              </font>
            </x14:dxf>
          </x14:cfRule>
          <xm:sqref>C20:C21</xm:sqref>
        </x14:conditionalFormatting>
        <x14:conditionalFormatting xmlns:xm="http://schemas.microsoft.com/office/excel/2006/main">
          <x14:cfRule type="expression" priority="6" id="{A17FD6CA-DFCD-4C85-ADC1-ADAD34126079}">
            <xm:f>'DB Func'!B14=0</xm:f>
            <x14:dxf>
              <font>
                <color theme="0"/>
              </font>
            </x14:dxf>
          </x14:cfRule>
          <xm:sqref>C18:C19</xm:sqref>
        </x14:conditionalFormatting>
        <x14:conditionalFormatting xmlns:xm="http://schemas.microsoft.com/office/excel/2006/main">
          <x14:cfRule type="expression" priority="5" id="{A2E12505-4748-4748-ACE9-678D496048BF}">
            <xm:f>'DB Func'!B13=0</xm:f>
            <x14:dxf>
              <font>
                <color theme="0"/>
              </font>
            </x14:dxf>
          </x14:cfRule>
          <xm:sqref>C16:C17</xm:sqref>
        </x14:conditionalFormatting>
        <x14:conditionalFormatting xmlns:xm="http://schemas.microsoft.com/office/excel/2006/main">
          <x14:cfRule type="expression" priority="4" id="{3FD96E43-9A2C-47C0-96A7-5F85D83767AC}">
            <xm:f>'DB Func'!B3=0</xm:f>
            <x14:dxf>
              <font>
                <color theme="0"/>
              </font>
            </x14:dxf>
          </x14:cfRule>
          <xm:sqref>C5:C15</xm:sqref>
        </x14:conditionalFormatting>
      </x14:conditionalFormattings>
    </ext>
  </extLst>
</worksheet>
</file>

<file path=xl/worksheets/sheet19.xml><?xml version="1.0" encoding="utf-8"?>
<worksheet xmlns="http://schemas.openxmlformats.org/spreadsheetml/2006/main" xmlns:r="http://schemas.openxmlformats.org/officeDocument/2006/relationships">
  <sheetPr codeName="Plan18"/>
  <dimension ref="A1:AY121"/>
  <sheetViews>
    <sheetView showGridLines="0" zoomScale="90" zoomScaleNormal="90" workbookViewId="0">
      <selection sqref="A1:A3"/>
    </sheetView>
  </sheetViews>
  <sheetFormatPr defaultRowHeight="15" customHeight="1" zeroHeight="1"/>
  <cols>
    <col min="1" max="1" width="27.7109375" style="1" customWidth="1"/>
    <col min="2" max="2" width="3.85546875" customWidth="1"/>
    <col min="3" max="3" width="38" customWidth="1"/>
    <col min="5" max="5" width="25.28515625" customWidth="1"/>
    <col min="6" max="7" width="20.7109375" customWidth="1"/>
    <col min="8" max="8" width="22" customWidth="1"/>
    <col min="9" max="10" width="20.7109375" customWidth="1"/>
  </cols>
  <sheetData>
    <row r="1" spans="1:51" s="98" customFormat="1" ht="33.950000000000003" customHeight="1">
      <c r="A1" s="187"/>
      <c r="C1" s="102" t="s">
        <v>17</v>
      </c>
    </row>
    <row r="2" spans="1:51" s="98" customFormat="1" ht="21.6" customHeight="1">
      <c r="A2" s="187"/>
    </row>
    <row r="3" spans="1:51" s="98" customFormat="1" ht="21.6" customHeight="1">
      <c r="A3" s="187"/>
    </row>
    <row r="4" spans="1:51" ht="30" customHeight="1">
      <c r="C4" s="30" t="s">
        <v>685</v>
      </c>
    </row>
    <row r="5" spans="1:51" ht="30" customHeight="1">
      <c r="B5" s="2">
        <v>1</v>
      </c>
      <c r="C5" s="71" t="str">
        <f ca="1">B5&amp;". "&amp;'DB Func'!B3</f>
        <v>1. Funcionário 1</v>
      </c>
      <c r="E5" s="511" t="s">
        <v>678</v>
      </c>
      <c r="F5" s="512"/>
      <c r="G5" s="86"/>
      <c r="H5" s="86"/>
      <c r="I5" s="86"/>
      <c r="J5" s="87"/>
    </row>
    <row r="6" spans="1:51" ht="30" customHeight="1">
      <c r="B6" s="2">
        <v>2</v>
      </c>
      <c r="C6" s="71" t="str">
        <f ca="1">B6&amp;". "&amp;'DB Func'!B4</f>
        <v>2. Funcionário 2</v>
      </c>
      <c r="E6" s="523" t="s">
        <v>70</v>
      </c>
      <c r="F6" s="524"/>
      <c r="G6" s="525" t="s">
        <v>592</v>
      </c>
      <c r="H6" s="525"/>
      <c r="I6" s="525"/>
      <c r="J6" s="525"/>
    </row>
    <row r="7" spans="1:51" ht="30" customHeight="1">
      <c r="B7" s="2">
        <v>3</v>
      </c>
      <c r="C7" s="71" t="str">
        <f ca="1">B7&amp;". "&amp;'DB Func'!B5</f>
        <v>3. Funcionário 3</v>
      </c>
      <c r="E7" s="513" t="s">
        <v>71</v>
      </c>
      <c r="F7" s="514"/>
      <c r="G7" s="526"/>
      <c r="H7" s="527"/>
      <c r="I7" s="527"/>
      <c r="J7" s="528"/>
    </row>
    <row r="8" spans="1:51" ht="30" customHeight="1">
      <c r="B8" s="2">
        <v>4</v>
      </c>
      <c r="C8" s="71" t="str">
        <f ca="1">B8&amp;". "&amp;'DB Func'!B6</f>
        <v>4. Funcionário 4</v>
      </c>
      <c r="E8" s="513" t="s">
        <v>72</v>
      </c>
      <c r="F8" s="514"/>
      <c r="G8" s="529"/>
      <c r="H8" s="529"/>
      <c r="I8" s="529"/>
      <c r="J8" s="529"/>
    </row>
    <row r="9" spans="1:51" ht="30" customHeight="1">
      <c r="B9" s="2">
        <v>5</v>
      </c>
      <c r="C9" s="71" t="str">
        <f ca="1">B9&amp;". "&amp;'DB Func'!B7</f>
        <v>5. Funcionário 5</v>
      </c>
      <c r="E9" s="513" t="s">
        <v>73</v>
      </c>
      <c r="F9" s="514"/>
      <c r="G9" s="530"/>
      <c r="H9" s="530"/>
      <c r="I9" s="530"/>
      <c r="J9" s="530"/>
    </row>
    <row r="10" spans="1:51" ht="30" customHeight="1">
      <c r="B10" s="2">
        <v>6</v>
      </c>
      <c r="C10" s="71" t="str">
        <f ca="1">B10&amp;". "&amp;'DB Func'!B8</f>
        <v>6. Funcionário 6</v>
      </c>
      <c r="E10" s="513" t="s">
        <v>74</v>
      </c>
      <c r="F10" s="514"/>
      <c r="G10" s="530"/>
      <c r="H10" s="530"/>
      <c r="I10" s="530"/>
      <c r="J10" s="530"/>
    </row>
    <row r="11" spans="1:51" ht="30" customHeight="1">
      <c r="B11" s="2">
        <v>7</v>
      </c>
      <c r="C11" s="71" t="str">
        <f ca="1">B11&amp;". "&amp;'DB Func'!B9</f>
        <v>7. Funcionário 7</v>
      </c>
      <c r="E11" s="531" t="s">
        <v>75</v>
      </c>
      <c r="F11" s="532"/>
      <c r="G11" s="510"/>
      <c r="H11" s="510"/>
      <c r="I11" s="510"/>
      <c r="J11" s="510"/>
      <c r="K11" s="28"/>
      <c r="L11" s="2" t="str">
        <f>Cargos!AC8</f>
        <v/>
      </c>
      <c r="M11" s="2" t="str">
        <f>Cargos!AD8</f>
        <v/>
      </c>
      <c r="N11" s="2" t="str">
        <f>Cargos!AE8</f>
        <v/>
      </c>
      <c r="O11" s="2" t="str">
        <f>Cargos!AF8</f>
        <v/>
      </c>
      <c r="P11" s="2" t="str">
        <f>Cargos!AG8</f>
        <v/>
      </c>
      <c r="Q11" s="2" t="str">
        <f>Cargos!AH8</f>
        <v/>
      </c>
      <c r="R11" s="2" t="str">
        <f>Cargos!AI8</f>
        <v/>
      </c>
      <c r="S11" s="2" t="str">
        <f>Cargos!AJ8</f>
        <v/>
      </c>
      <c r="T11" s="2" t="str">
        <f>Cargos!AK8</f>
        <v/>
      </c>
      <c r="U11" s="2" t="str">
        <f>Cargos!AL8</f>
        <v/>
      </c>
      <c r="V11" s="2" t="str">
        <f>Cargos!AM8</f>
        <v/>
      </c>
      <c r="W11" s="2" t="str">
        <f>Cargos!AN8</f>
        <v/>
      </c>
      <c r="X11" s="2" t="str">
        <f>Cargos!AO8</f>
        <v/>
      </c>
      <c r="Y11" s="2" t="str">
        <f>Cargos!AP8</f>
        <v/>
      </c>
      <c r="Z11" s="2" t="str">
        <f>Cargos!AQ8</f>
        <v/>
      </c>
      <c r="AA11" s="2" t="str">
        <f>Cargos!AR8</f>
        <v/>
      </c>
      <c r="AB11" s="2" t="str">
        <f>Cargos!AS8</f>
        <v/>
      </c>
      <c r="AC11" s="2" t="str">
        <f>Cargos!AT8</f>
        <v/>
      </c>
      <c r="AD11" s="2" t="str">
        <f>Cargos!AU8</f>
        <v/>
      </c>
      <c r="AE11" s="2" t="str">
        <f>Cargos!AV8</f>
        <v/>
      </c>
      <c r="AF11" s="2" t="str">
        <f>Cargos!AW8</f>
        <v/>
      </c>
      <c r="AG11" s="2" t="str">
        <f>Cargos!AX8</f>
        <v/>
      </c>
      <c r="AH11" s="2" t="str">
        <f>Cargos!AY8</f>
        <v/>
      </c>
      <c r="AI11" s="2" t="str">
        <f>Cargos!AZ8</f>
        <v/>
      </c>
      <c r="AJ11" s="2" t="str">
        <f>Cargos!BA8</f>
        <v/>
      </c>
      <c r="AK11" s="2" t="str">
        <f>Cargos!BB8</f>
        <v/>
      </c>
      <c r="AL11" s="2" t="str">
        <f>Cargos!BC8</f>
        <v/>
      </c>
      <c r="AM11" s="2" t="str">
        <f>Cargos!BD8</f>
        <v/>
      </c>
      <c r="AN11" s="2" t="str">
        <f>Cargos!BE8</f>
        <v/>
      </c>
      <c r="AO11" s="2" t="str">
        <f>Cargos!BF8</f>
        <v/>
      </c>
      <c r="AP11" s="2" t="str">
        <f>Cargos!BG8</f>
        <v/>
      </c>
      <c r="AQ11" s="2" t="str">
        <f>Cargos!BH8</f>
        <v/>
      </c>
      <c r="AR11" s="2" t="str">
        <f>Cargos!BI8</f>
        <v/>
      </c>
      <c r="AS11" s="2" t="str">
        <f>Cargos!BJ8</f>
        <v/>
      </c>
      <c r="AT11" s="2" t="str">
        <f>Cargos!BK8</f>
        <v/>
      </c>
      <c r="AU11" s="2" t="str">
        <f>Cargos!BL8</f>
        <v/>
      </c>
      <c r="AV11" s="2" t="str">
        <f>Cargos!BM8</f>
        <v/>
      </c>
      <c r="AW11" s="2" t="str">
        <f>Cargos!BN8</f>
        <v/>
      </c>
      <c r="AX11" s="2" t="str">
        <f>Cargos!BO8</f>
        <v/>
      </c>
      <c r="AY11" s="2" t="str">
        <f>Cargos!BP8</f>
        <v/>
      </c>
    </row>
    <row r="12" spans="1:51" ht="30" customHeight="1">
      <c r="B12" s="2">
        <v>8</v>
      </c>
      <c r="C12" s="71" t="str">
        <f ca="1">B12&amp;". "&amp;'DB Func'!B10</f>
        <v>8. Funcionário 8</v>
      </c>
      <c r="E12" s="511" t="s">
        <v>76</v>
      </c>
      <c r="F12" s="512"/>
      <c r="G12" s="86"/>
      <c r="H12" s="86"/>
      <c r="I12" s="86"/>
      <c r="J12" s="87"/>
    </row>
    <row r="13" spans="1:51" ht="30" customHeight="1">
      <c r="B13" s="2">
        <v>9</v>
      </c>
      <c r="C13" s="71" t="str">
        <f ca="1">B13&amp;". "&amp;'DB Func'!B11</f>
        <v>9. Funcionário 9</v>
      </c>
      <c r="E13" s="523" t="s">
        <v>515</v>
      </c>
      <c r="F13" s="524"/>
      <c r="G13" s="464">
        <v>8.3333333333333339</v>
      </c>
      <c r="H13" s="523" t="s">
        <v>809</v>
      </c>
      <c r="I13" s="524"/>
      <c r="J13" s="465">
        <f>SUM(K15:K21)</f>
        <v>0</v>
      </c>
    </row>
    <row r="14" spans="1:51" ht="15" customHeight="1">
      <c r="B14" s="540">
        <v>10</v>
      </c>
      <c r="C14" s="521" t="str">
        <f ca="1">B14&amp;". "&amp;'DB Func'!B12</f>
        <v>10. Funcionário 10</v>
      </c>
      <c r="E14" s="522"/>
      <c r="F14" s="522"/>
      <c r="G14" s="69" t="s">
        <v>77</v>
      </c>
      <c r="H14" s="522" t="s">
        <v>78</v>
      </c>
      <c r="I14" s="522"/>
      <c r="J14" s="466" t="s">
        <v>79</v>
      </c>
      <c r="K14" s="401"/>
      <c r="L14" s="401"/>
      <c r="M14" s="401"/>
      <c r="N14" s="401"/>
      <c r="O14" s="401"/>
      <c r="P14" s="401"/>
    </row>
    <row r="15" spans="1:51" ht="15" customHeight="1">
      <c r="B15" s="540"/>
      <c r="C15" s="521"/>
      <c r="E15" s="522" t="s">
        <v>63</v>
      </c>
      <c r="F15" s="522"/>
      <c r="G15" s="64"/>
      <c r="H15" s="65"/>
      <c r="I15" s="65"/>
      <c r="J15" s="467"/>
      <c r="K15" s="470">
        <f>(IF(G15&gt;J15,J15+1,J15)-G15)-(IF(H15&gt;I15,I15+1,I15)-H15)</f>
        <v>0</v>
      </c>
      <c r="L15" s="473">
        <f>IF(K15=0,0,IF(OR(N15&gt;$P$15,N15&lt;$O$15),1,0))</f>
        <v>0</v>
      </c>
      <c r="M15" s="471">
        <f>IF(K15=0,0,IF(OR(G15&gt;=$P$15,G15&lt;$O$15),1,0))</f>
        <v>0</v>
      </c>
      <c r="N15" s="474">
        <f>G15+K15</f>
        <v>0</v>
      </c>
      <c r="O15" s="475">
        <v>0.20833333333333334</v>
      </c>
      <c r="P15" s="476">
        <v>0.91666666666666663</v>
      </c>
    </row>
    <row r="16" spans="1:51" ht="15" customHeight="1">
      <c r="B16" s="540">
        <v>11</v>
      </c>
      <c r="C16" s="521" t="str">
        <f ca="1">B16&amp;". "&amp;'DB Func'!B13</f>
        <v>11. Funcionário 11</v>
      </c>
      <c r="E16" s="522" t="s">
        <v>64</v>
      </c>
      <c r="F16" s="522"/>
      <c r="G16" s="64"/>
      <c r="H16" s="65"/>
      <c r="I16" s="65"/>
      <c r="J16" s="467"/>
      <c r="K16" s="470">
        <f t="shared" ref="K16:K21" si="0">(IF(G16&gt;J16,J16+1,J16)-G16)-(IF(H16&gt;I16,I16+1,I16)-H16)</f>
        <v>0</v>
      </c>
      <c r="L16" s="473">
        <f t="shared" ref="L16:L21" si="1">IF(K16=0,0,IF(OR(N16&gt;$P$15,N16&lt;$O$15),1,0))</f>
        <v>0</v>
      </c>
      <c r="M16" s="471">
        <f t="shared" ref="M16:M21" si="2">IF(K16=0,0,IF(OR(G16&gt;=$P$15,G16&lt;$O$15),1,0))</f>
        <v>0</v>
      </c>
      <c r="N16" s="474">
        <f t="shared" ref="N16:N21" si="3">G16+K16</f>
        <v>0</v>
      </c>
      <c r="O16" s="477"/>
      <c r="P16" s="477"/>
    </row>
    <row r="17" spans="2:18" ht="15" customHeight="1">
      <c r="B17" s="540"/>
      <c r="C17" s="521"/>
      <c r="E17" s="522" t="s">
        <v>65</v>
      </c>
      <c r="F17" s="522"/>
      <c r="G17" s="64"/>
      <c r="H17" s="65"/>
      <c r="I17" s="65"/>
      <c r="J17" s="467"/>
      <c r="K17" s="470">
        <f t="shared" si="0"/>
        <v>0</v>
      </c>
      <c r="L17" s="473">
        <f t="shared" si="1"/>
        <v>0</v>
      </c>
      <c r="M17" s="471">
        <f t="shared" si="2"/>
        <v>0</v>
      </c>
      <c r="N17" s="474">
        <f>G17+K17</f>
        <v>0</v>
      </c>
      <c r="O17" s="477"/>
      <c r="P17" s="471"/>
    </row>
    <row r="18" spans="2:18" ht="15" customHeight="1">
      <c r="B18" s="540">
        <v>12</v>
      </c>
      <c r="C18" s="521" t="str">
        <f ca="1">B18&amp;". "&amp;'DB Func'!B14</f>
        <v>12. Funcionário 12</v>
      </c>
      <c r="E18" s="522" t="s">
        <v>66</v>
      </c>
      <c r="F18" s="522"/>
      <c r="G18" s="64"/>
      <c r="H18" s="65"/>
      <c r="I18" s="65"/>
      <c r="J18" s="467"/>
      <c r="K18" s="470">
        <f t="shared" si="0"/>
        <v>0</v>
      </c>
      <c r="L18" s="473">
        <f t="shared" si="1"/>
        <v>0</v>
      </c>
      <c r="M18" s="471">
        <f t="shared" si="2"/>
        <v>0</v>
      </c>
      <c r="N18" s="474">
        <f t="shared" si="3"/>
        <v>0</v>
      </c>
      <c r="O18" s="471"/>
      <c r="P18" s="471"/>
    </row>
    <row r="19" spans="2:18" ht="15" customHeight="1">
      <c r="B19" s="540"/>
      <c r="C19" s="521"/>
      <c r="E19" s="522" t="s">
        <v>67</v>
      </c>
      <c r="F19" s="522"/>
      <c r="G19" s="64"/>
      <c r="H19" s="65"/>
      <c r="I19" s="65"/>
      <c r="J19" s="467"/>
      <c r="K19" s="470">
        <f t="shared" si="0"/>
        <v>0</v>
      </c>
      <c r="L19" s="473">
        <f t="shared" si="1"/>
        <v>0</v>
      </c>
      <c r="M19" s="471">
        <f t="shared" si="2"/>
        <v>0</v>
      </c>
      <c r="N19" s="474">
        <f t="shared" si="3"/>
        <v>0</v>
      </c>
      <c r="O19" s="471"/>
      <c r="P19" s="471"/>
    </row>
    <row r="20" spans="2:18" ht="15" customHeight="1">
      <c r="B20" s="540">
        <v>13</v>
      </c>
      <c r="C20" s="521" t="str">
        <f ca="1">B20&amp;". "&amp;'DB Func'!B15</f>
        <v>13. Funcionário 13</v>
      </c>
      <c r="E20" s="534" t="s">
        <v>68</v>
      </c>
      <c r="F20" s="534"/>
      <c r="G20" s="64"/>
      <c r="H20" s="64"/>
      <c r="I20" s="64"/>
      <c r="J20" s="468"/>
      <c r="K20" s="470">
        <f t="shared" si="0"/>
        <v>0</v>
      </c>
      <c r="L20" s="473">
        <f t="shared" si="1"/>
        <v>0</v>
      </c>
      <c r="M20" s="471">
        <f t="shared" si="2"/>
        <v>0</v>
      </c>
      <c r="N20" s="474">
        <f t="shared" si="3"/>
        <v>0</v>
      </c>
      <c r="O20" s="471"/>
      <c r="P20" s="471"/>
    </row>
    <row r="21" spans="2:18" ht="15" customHeight="1">
      <c r="B21" s="540"/>
      <c r="C21" s="521"/>
      <c r="E21" s="535" t="s">
        <v>69</v>
      </c>
      <c r="F21" s="535"/>
      <c r="G21" s="88"/>
      <c r="H21" s="88"/>
      <c r="I21" s="88"/>
      <c r="J21" s="469"/>
      <c r="K21" s="470">
        <f t="shared" si="0"/>
        <v>0</v>
      </c>
      <c r="L21" s="473">
        <f t="shared" si="1"/>
        <v>0</v>
      </c>
      <c r="M21" s="471">
        <f t="shared" si="2"/>
        <v>0</v>
      </c>
      <c r="N21" s="474">
        <f t="shared" si="3"/>
        <v>0</v>
      </c>
      <c r="O21" s="471"/>
      <c r="P21" s="471"/>
    </row>
    <row r="22" spans="2:18" ht="30" customHeight="1">
      <c r="B22" s="2">
        <v>14</v>
      </c>
      <c r="C22" s="71" t="str">
        <f ca="1">B22&amp;". "&amp;'DB Func'!B16</f>
        <v>14. Funcionário 14</v>
      </c>
      <c r="E22" s="511" t="s">
        <v>80</v>
      </c>
      <c r="F22" s="512"/>
      <c r="G22" s="86"/>
      <c r="H22" s="86"/>
      <c r="I22" s="86"/>
      <c r="J22" s="86"/>
      <c r="K22" s="478"/>
      <c r="L22" s="471" t="str">
        <f>IF(OR(SUM(L15:L21)&gt;0,SUM(M15:M21)&gt;0),"OK","NÃO")</f>
        <v>NÃO</v>
      </c>
      <c r="M22" s="471"/>
      <c r="N22" s="472"/>
      <c r="O22" s="471"/>
      <c r="P22" s="471"/>
    </row>
    <row r="23" spans="2:18" ht="30" customHeight="1">
      <c r="B23" s="2">
        <v>15</v>
      </c>
      <c r="C23" s="110" t="str">
        <f ca="1">B23&amp;". "&amp;'DB Func'!B17</f>
        <v>15. Funcionário 15</v>
      </c>
      <c r="E23" s="105" t="s">
        <v>81</v>
      </c>
      <c r="F23" s="92"/>
      <c r="G23" s="105" t="s">
        <v>84</v>
      </c>
      <c r="H23" s="93"/>
      <c r="I23" s="105" t="s">
        <v>86</v>
      </c>
      <c r="J23" s="93"/>
    </row>
    <row r="24" spans="2:18" ht="30" customHeight="1">
      <c r="B24" s="2">
        <v>16</v>
      </c>
      <c r="C24" s="71" t="str">
        <f ca="1">B24&amp;". "&amp;'DB Func'!B18</f>
        <v>16. Funcionário 16</v>
      </c>
      <c r="E24" s="85" t="s">
        <v>82</v>
      </c>
      <c r="F24" s="61"/>
      <c r="G24" s="106" t="s">
        <v>85</v>
      </c>
      <c r="H24" s="63"/>
      <c r="I24" s="85" t="s">
        <v>87</v>
      </c>
      <c r="J24" s="63"/>
      <c r="L24" s="2"/>
      <c r="M24" s="2"/>
      <c r="N24" s="2"/>
      <c r="O24" s="2"/>
      <c r="P24" s="2"/>
      <c r="Q24" s="2"/>
      <c r="R24" s="2"/>
    </row>
    <row r="25" spans="2:18" ht="30" customHeight="1">
      <c r="B25" s="2">
        <v>17</v>
      </c>
      <c r="C25" s="71" t="str">
        <f ca="1">B25&amp;". "&amp;'DB Func'!B19</f>
        <v>17. Funcionário 17</v>
      </c>
      <c r="E25" s="107" t="s">
        <v>83</v>
      </c>
      <c r="F25" s="123"/>
      <c r="G25" s="107" t="s">
        <v>88</v>
      </c>
      <c r="H25" s="536"/>
      <c r="I25" s="536"/>
      <c r="J25" s="536"/>
      <c r="L25" s="2"/>
      <c r="M25" s="2"/>
      <c r="N25" s="2"/>
      <c r="O25" s="2"/>
      <c r="P25" s="2"/>
      <c r="Q25" s="2"/>
      <c r="R25" s="2"/>
    </row>
    <row r="26" spans="2:18" ht="30" customHeight="1">
      <c r="B26" s="2">
        <v>18</v>
      </c>
      <c r="C26" s="71" t="str">
        <f ca="1">B26&amp;". "&amp;'DB Func'!B20</f>
        <v>18. Funcionário 18</v>
      </c>
      <c r="E26" s="511" t="s">
        <v>679</v>
      </c>
      <c r="F26" s="512"/>
      <c r="G26" s="86"/>
      <c r="H26" s="86"/>
      <c r="I26" s="86"/>
      <c r="J26" s="87"/>
      <c r="L26" s="2"/>
      <c r="M26" s="2"/>
      <c r="N26" s="2"/>
      <c r="O26" s="2"/>
      <c r="P26" s="2"/>
      <c r="Q26" s="2"/>
      <c r="R26" s="2"/>
    </row>
    <row r="27" spans="2:18" ht="30" customHeight="1">
      <c r="B27" s="2">
        <v>19</v>
      </c>
      <c r="C27" s="71" t="str">
        <f ca="1">B27&amp;". "&amp;'DB Func'!B21</f>
        <v>19. Funcionário 19</v>
      </c>
      <c r="E27" s="105" t="s">
        <v>89</v>
      </c>
      <c r="F27" s="516"/>
      <c r="G27" s="516"/>
      <c r="H27" s="108" t="s">
        <v>90</v>
      </c>
      <c r="I27" s="517"/>
      <c r="J27" s="517"/>
      <c r="L27" s="2"/>
      <c r="M27" s="2"/>
      <c r="N27" s="2"/>
      <c r="O27" s="2"/>
      <c r="P27" s="2"/>
      <c r="Q27" s="2"/>
      <c r="R27" s="2"/>
    </row>
    <row r="28" spans="2:18" ht="30" customHeight="1">
      <c r="B28" s="2">
        <v>20</v>
      </c>
      <c r="C28" s="71" t="str">
        <f ca="1">B28&amp;". "&amp;'DB Func'!B22</f>
        <v>20. Funcionário 20</v>
      </c>
      <c r="E28" s="85" t="s">
        <v>168</v>
      </c>
      <c r="F28" s="518"/>
      <c r="G28" s="518"/>
      <c r="H28" s="85" t="s">
        <v>91</v>
      </c>
      <c r="I28" s="519"/>
      <c r="J28" s="520"/>
      <c r="L28" s="2"/>
      <c r="M28" s="2"/>
      <c r="N28" s="2"/>
      <c r="O28" s="2"/>
      <c r="P28" s="2"/>
      <c r="Q28" s="2"/>
      <c r="R28" s="2"/>
    </row>
    <row r="29" spans="2:18" ht="30" customHeight="1">
      <c r="B29" s="2">
        <v>21</v>
      </c>
      <c r="C29" s="71" t="str">
        <f ca="1">B29&amp;". "&amp;'DB Func'!B23</f>
        <v>21. Funcionário 21</v>
      </c>
      <c r="E29" s="107" t="s">
        <v>93</v>
      </c>
      <c r="F29" s="533"/>
      <c r="G29" s="533"/>
      <c r="H29" s="107" t="s">
        <v>92</v>
      </c>
      <c r="I29" s="533"/>
      <c r="J29" s="533"/>
      <c r="L29" s="2"/>
      <c r="M29" s="2"/>
      <c r="N29" s="2"/>
      <c r="O29" s="2"/>
      <c r="P29" s="2"/>
      <c r="Q29" s="2"/>
      <c r="R29" s="2"/>
    </row>
    <row r="30" spans="2:18" ht="30" customHeight="1">
      <c r="B30" s="2">
        <v>22</v>
      </c>
      <c r="C30" s="71" t="str">
        <f ca="1">B30&amp;". "&amp;'DB Func'!B24</f>
        <v>22. Funcionário 22</v>
      </c>
      <c r="E30" s="511" t="s">
        <v>680</v>
      </c>
      <c r="F30" s="512"/>
      <c r="G30" s="86"/>
      <c r="H30" s="86"/>
      <c r="I30" s="86"/>
      <c r="J30" s="87"/>
      <c r="L30" s="2"/>
      <c r="M30" s="2"/>
      <c r="N30" s="2"/>
      <c r="O30" s="2"/>
      <c r="P30" s="2"/>
      <c r="Q30" s="2"/>
      <c r="R30" s="2"/>
    </row>
    <row r="31" spans="2:18" ht="30" customHeight="1">
      <c r="B31" s="2">
        <v>23</v>
      </c>
      <c r="C31" s="71" t="str">
        <f ca="1">B31&amp;". "&amp;'DB Func'!B25</f>
        <v>23. Funcionário 23</v>
      </c>
      <c r="E31" s="105" t="s">
        <v>94</v>
      </c>
      <c r="F31" s="516"/>
      <c r="G31" s="516"/>
      <c r="H31" s="516"/>
      <c r="I31" s="516"/>
      <c r="J31" s="516"/>
      <c r="L31" s="2"/>
      <c r="M31" s="2"/>
      <c r="N31" s="2"/>
      <c r="O31" s="2"/>
      <c r="P31" s="2"/>
      <c r="Q31" s="2"/>
      <c r="R31" s="2"/>
    </row>
    <row r="32" spans="2:18" ht="30" customHeight="1">
      <c r="B32" s="2">
        <v>24</v>
      </c>
      <c r="C32" s="71" t="str">
        <f ca="1">B32&amp;". "&amp;'DB Func'!B26</f>
        <v>24. Funcionário 24</v>
      </c>
      <c r="E32" s="85" t="s">
        <v>95</v>
      </c>
      <c r="F32" s="518"/>
      <c r="G32" s="518"/>
      <c r="H32" s="518"/>
      <c r="I32" s="518"/>
      <c r="J32" s="518"/>
      <c r="L32" s="2"/>
      <c r="M32" s="2"/>
      <c r="N32" s="2"/>
      <c r="O32" s="2"/>
      <c r="P32" s="2"/>
      <c r="Q32" s="2"/>
      <c r="R32" s="2"/>
    </row>
    <row r="33" spans="2:18" ht="30" customHeight="1">
      <c r="B33" s="2">
        <v>25</v>
      </c>
      <c r="C33" s="71" t="str">
        <f ca="1">B33&amp;". "&amp;'DB Func'!B27</f>
        <v>25. Funcionário 25</v>
      </c>
      <c r="E33" s="107" t="s">
        <v>96</v>
      </c>
      <c r="F33" s="533"/>
      <c r="G33" s="533"/>
      <c r="H33" s="533"/>
      <c r="I33" s="107" t="s">
        <v>681</v>
      </c>
      <c r="J33" s="128"/>
      <c r="L33" s="2"/>
      <c r="M33" s="2" t="s">
        <v>169</v>
      </c>
      <c r="N33" s="2"/>
      <c r="O33" s="2"/>
      <c r="P33" s="2"/>
      <c r="Q33" s="2" t="s">
        <v>181</v>
      </c>
      <c r="R33" s="2"/>
    </row>
    <row r="34" spans="2:18" ht="30" customHeight="1">
      <c r="B34" s="2">
        <v>26</v>
      </c>
      <c r="C34" s="71" t="str">
        <f ca="1">B34&amp;". "&amp;'DB Func'!B28</f>
        <v>26. Funcionário 26</v>
      </c>
      <c r="E34" s="511" t="s">
        <v>97</v>
      </c>
      <c r="F34" s="512"/>
      <c r="G34" s="86"/>
      <c r="H34" s="86"/>
      <c r="I34" s="86"/>
      <c r="J34" s="87"/>
      <c r="L34" s="2"/>
      <c r="M34" s="2" t="s">
        <v>170</v>
      </c>
      <c r="N34" s="2"/>
      <c r="O34" s="2"/>
      <c r="P34" s="2"/>
      <c r="Q34" s="2" t="s">
        <v>182</v>
      </c>
      <c r="R34" s="2"/>
    </row>
    <row r="35" spans="2:18" ht="30" customHeight="1">
      <c r="B35" s="2">
        <v>27</v>
      </c>
      <c r="C35" s="71" t="str">
        <f ca="1">B35&amp;". "&amp;'DB Func'!B29</f>
        <v>27. Funcionário 27</v>
      </c>
      <c r="E35" s="109" t="s">
        <v>98</v>
      </c>
      <c r="F35" s="126"/>
      <c r="G35" s="109" t="s">
        <v>99</v>
      </c>
      <c r="H35" s="127"/>
      <c r="I35" s="109" t="s">
        <v>100</v>
      </c>
      <c r="J35" s="127"/>
      <c r="L35" s="2"/>
      <c r="M35" s="2" t="s">
        <v>171</v>
      </c>
      <c r="N35" s="2"/>
      <c r="O35" s="2"/>
      <c r="P35" s="2"/>
      <c r="Q35" s="2" t="s">
        <v>183</v>
      </c>
      <c r="R35" s="2"/>
    </row>
    <row r="36" spans="2:18" ht="30" customHeight="1">
      <c r="B36" s="2">
        <v>28</v>
      </c>
      <c r="C36" s="71" t="str">
        <f ca="1">B36&amp;". "&amp;'DB Func'!B30</f>
        <v>28. Funcionário 28</v>
      </c>
      <c r="E36" s="511" t="s">
        <v>731</v>
      </c>
      <c r="F36" s="512"/>
      <c r="G36" s="86"/>
      <c r="H36" s="86"/>
      <c r="I36" s="86"/>
      <c r="J36" s="87"/>
      <c r="L36" s="2"/>
      <c r="M36" s="2" t="s">
        <v>172</v>
      </c>
      <c r="N36" s="2"/>
      <c r="O36" s="2"/>
      <c r="P36" s="2"/>
      <c r="Q36" s="2" t="s">
        <v>184</v>
      </c>
      <c r="R36" s="2"/>
    </row>
    <row r="37" spans="2:18" ht="30" customHeight="1">
      <c r="B37" s="2">
        <v>29</v>
      </c>
      <c r="C37" s="71" t="str">
        <f ca="1">B37&amp;". "&amp;'DB Func'!B31</f>
        <v>29. Funcionário 29</v>
      </c>
      <c r="E37" s="523" t="s">
        <v>101</v>
      </c>
      <c r="F37" s="524"/>
      <c r="G37" s="94"/>
      <c r="H37" s="523" t="s">
        <v>730</v>
      </c>
      <c r="I37" s="524"/>
      <c r="J37" s="95"/>
      <c r="L37" s="2"/>
      <c r="M37" s="2" t="s">
        <v>173</v>
      </c>
      <c r="N37" s="2"/>
      <c r="O37" s="2"/>
      <c r="P37" s="2"/>
      <c r="Q37" s="2" t="s">
        <v>185</v>
      </c>
      <c r="R37" s="2"/>
    </row>
    <row r="38" spans="2:18" ht="30" customHeight="1">
      <c r="B38" s="2">
        <v>30</v>
      </c>
      <c r="C38" s="71" t="str">
        <f ca="1">B38&amp;". "&amp;'DB Func'!B32</f>
        <v>30. Funcionário 30</v>
      </c>
      <c r="E38" s="513" t="s">
        <v>102</v>
      </c>
      <c r="F38" s="514"/>
      <c r="G38" s="76"/>
      <c r="H38" s="513" t="s">
        <v>104</v>
      </c>
      <c r="I38" s="514"/>
      <c r="J38" s="76"/>
      <c r="L38" s="2"/>
      <c r="M38" s="2" t="s">
        <v>174</v>
      </c>
      <c r="N38" s="2"/>
      <c r="O38" s="2"/>
      <c r="P38" s="2"/>
      <c r="Q38" s="2" t="s">
        <v>186</v>
      </c>
      <c r="R38" s="2"/>
    </row>
    <row r="39" spans="2:18" ht="30" customHeight="1">
      <c r="C39" s="11"/>
      <c r="E39" s="513" t="s">
        <v>103</v>
      </c>
      <c r="F39" s="514"/>
      <c r="G39" s="63"/>
      <c r="H39" s="106" t="s">
        <v>688</v>
      </c>
      <c r="I39" s="73"/>
      <c r="J39" s="72"/>
      <c r="L39" s="2"/>
      <c r="M39" s="2" t="s">
        <v>179</v>
      </c>
      <c r="N39" s="2"/>
      <c r="O39" s="2"/>
      <c r="P39" s="2"/>
      <c r="Q39" s="2" t="s">
        <v>187</v>
      </c>
      <c r="R39" s="2"/>
    </row>
    <row r="40" spans="2:18" ht="30" hidden="1" customHeight="1">
      <c r="C40" s="11"/>
      <c r="E40" s="541" t="s">
        <v>745</v>
      </c>
      <c r="F40" s="541"/>
      <c r="G40" s="541"/>
      <c r="H40" s="541"/>
      <c r="I40" s="541"/>
      <c r="J40" s="541"/>
      <c r="L40" s="2"/>
      <c r="M40" s="2" t="s">
        <v>180</v>
      </c>
      <c r="N40" s="2"/>
      <c r="O40" s="2"/>
      <c r="P40" s="2"/>
      <c r="Q40" s="2" t="s">
        <v>188</v>
      </c>
      <c r="R40" s="2"/>
    </row>
    <row r="41" spans="2:18" ht="30" hidden="1" customHeight="1">
      <c r="C41" s="11"/>
      <c r="E41" s="513" t="s">
        <v>106</v>
      </c>
      <c r="F41" s="514"/>
      <c r="G41" s="62"/>
      <c r="H41" s="513" t="s">
        <v>112</v>
      </c>
      <c r="I41" s="514"/>
      <c r="J41" s="62"/>
      <c r="L41" s="2"/>
      <c r="M41" s="2" t="s">
        <v>175</v>
      </c>
      <c r="N41" s="2"/>
      <c r="O41" s="2"/>
      <c r="P41" s="2"/>
      <c r="Q41" s="2"/>
      <c r="R41" s="2"/>
    </row>
    <row r="42" spans="2:18" ht="30" hidden="1" customHeight="1">
      <c r="C42" s="11"/>
      <c r="E42" s="513" t="s">
        <v>107</v>
      </c>
      <c r="F42" s="514"/>
      <c r="G42" s="62"/>
      <c r="H42" s="513" t="s">
        <v>113</v>
      </c>
      <c r="I42" s="514"/>
      <c r="J42" s="62"/>
      <c r="L42" s="2"/>
      <c r="M42" s="2" t="s">
        <v>176</v>
      </c>
      <c r="N42" s="2"/>
      <c r="O42" s="2"/>
      <c r="P42" s="2"/>
      <c r="Q42" s="2"/>
      <c r="R42" s="2"/>
    </row>
    <row r="43" spans="2:18" ht="30" hidden="1" customHeight="1">
      <c r="C43" s="11"/>
      <c r="E43" s="513" t="s">
        <v>108</v>
      </c>
      <c r="F43" s="514"/>
      <c r="G43" s="62"/>
      <c r="H43" s="513" t="s">
        <v>114</v>
      </c>
      <c r="I43" s="514"/>
      <c r="J43" s="62"/>
      <c r="L43" s="2"/>
      <c r="M43" s="2" t="s">
        <v>178</v>
      </c>
      <c r="N43" s="2"/>
      <c r="O43" s="2"/>
      <c r="P43" s="2"/>
      <c r="Q43" s="2"/>
      <c r="R43" s="2"/>
    </row>
    <row r="44" spans="2:18" ht="30" hidden="1" customHeight="1">
      <c r="C44" s="11"/>
      <c r="E44" s="513" t="s">
        <v>109</v>
      </c>
      <c r="F44" s="514"/>
      <c r="G44" s="62"/>
      <c r="H44" s="513" t="s">
        <v>115</v>
      </c>
      <c r="I44" s="514"/>
      <c r="J44" s="62"/>
      <c r="L44" s="2"/>
      <c r="M44" s="2" t="s">
        <v>177</v>
      </c>
      <c r="N44" s="2"/>
      <c r="O44" s="2"/>
      <c r="P44" s="2"/>
      <c r="Q44" s="2"/>
      <c r="R44" s="2"/>
    </row>
    <row r="45" spans="2:18" ht="30" hidden="1" customHeight="1">
      <c r="C45" s="11"/>
      <c r="E45" s="513" t="s">
        <v>110</v>
      </c>
      <c r="F45" s="514"/>
      <c r="G45" s="62"/>
      <c r="H45" s="513" t="s">
        <v>116</v>
      </c>
      <c r="I45" s="514"/>
      <c r="J45" s="62"/>
      <c r="L45" s="2"/>
      <c r="M45" s="2"/>
      <c r="N45" s="2"/>
      <c r="O45" s="2"/>
      <c r="P45" s="2"/>
      <c r="Q45" s="2"/>
      <c r="R45" s="2"/>
    </row>
    <row r="46" spans="2:18" ht="30" hidden="1" customHeight="1">
      <c r="C46" s="11"/>
      <c r="E46" s="513" t="s">
        <v>111</v>
      </c>
      <c r="F46" s="514"/>
      <c r="G46" s="62"/>
      <c r="H46" s="513" t="s">
        <v>117</v>
      </c>
      <c r="I46" s="514"/>
      <c r="J46" s="62"/>
      <c r="L46" s="2"/>
      <c r="M46" s="2"/>
      <c r="N46" s="2"/>
      <c r="O46" s="2"/>
      <c r="P46" s="2"/>
      <c r="Q46" s="2"/>
      <c r="R46" s="2"/>
    </row>
    <row r="47" spans="2:18" ht="30" customHeight="1">
      <c r="C47" s="11"/>
      <c r="E47" s="515" t="s">
        <v>118</v>
      </c>
      <c r="F47" s="515"/>
      <c r="G47" s="515"/>
      <c r="H47" s="515"/>
      <c r="I47" s="515"/>
      <c r="J47" s="515"/>
      <c r="L47" s="2"/>
      <c r="M47" s="2"/>
      <c r="N47" s="2"/>
      <c r="O47" s="2"/>
      <c r="P47" s="2"/>
      <c r="Q47" s="2"/>
      <c r="R47" s="2"/>
    </row>
    <row r="48" spans="2:18" ht="30" customHeight="1">
      <c r="C48" s="11"/>
      <c r="E48" s="513" t="s">
        <v>106</v>
      </c>
      <c r="F48" s="514"/>
      <c r="G48" s="62"/>
      <c r="H48" s="513" t="s">
        <v>112</v>
      </c>
      <c r="I48" s="514"/>
      <c r="J48" s="62"/>
      <c r="L48" s="2"/>
      <c r="M48" s="2"/>
      <c r="N48" s="2"/>
      <c r="O48" s="2"/>
      <c r="P48" s="2"/>
      <c r="Q48" s="2"/>
      <c r="R48" s="2"/>
    </row>
    <row r="49" spans="3:18" ht="30" customHeight="1">
      <c r="C49" s="11"/>
      <c r="E49" s="513" t="s">
        <v>107</v>
      </c>
      <c r="F49" s="514"/>
      <c r="G49" s="62"/>
      <c r="H49" s="513" t="s">
        <v>113</v>
      </c>
      <c r="I49" s="514"/>
      <c r="J49" s="62"/>
      <c r="L49" s="2"/>
      <c r="M49" s="2"/>
      <c r="N49" s="2"/>
      <c r="O49" s="2"/>
      <c r="P49" s="2"/>
      <c r="Q49" s="2"/>
      <c r="R49" s="2"/>
    </row>
    <row r="50" spans="3:18" ht="30" customHeight="1">
      <c r="C50" s="11"/>
      <c r="E50" s="513" t="s">
        <v>108</v>
      </c>
      <c r="F50" s="514"/>
      <c r="G50" s="62"/>
      <c r="H50" s="513" t="s">
        <v>114</v>
      </c>
      <c r="I50" s="514"/>
      <c r="J50" s="62"/>
      <c r="L50" s="2"/>
      <c r="M50" s="2"/>
      <c r="N50" s="2"/>
      <c r="O50" s="2"/>
      <c r="P50" s="2"/>
      <c r="Q50" s="2"/>
      <c r="R50" s="2"/>
    </row>
    <row r="51" spans="3:18" ht="30" customHeight="1">
      <c r="C51" s="11"/>
      <c r="E51" s="513" t="s">
        <v>109</v>
      </c>
      <c r="F51" s="514"/>
      <c r="G51" s="62"/>
      <c r="H51" s="513" t="s">
        <v>115</v>
      </c>
      <c r="I51" s="514"/>
      <c r="J51" s="62"/>
      <c r="L51" s="2"/>
      <c r="M51" s="2"/>
      <c r="N51" s="2"/>
      <c r="O51" s="2"/>
      <c r="P51" s="2"/>
      <c r="Q51" s="2"/>
      <c r="R51" s="2"/>
    </row>
    <row r="52" spans="3:18" ht="30" customHeight="1">
      <c r="C52" s="11"/>
      <c r="E52" s="513" t="s">
        <v>110</v>
      </c>
      <c r="F52" s="514"/>
      <c r="G52" s="62"/>
      <c r="H52" s="513" t="s">
        <v>116</v>
      </c>
      <c r="I52" s="514"/>
      <c r="J52" s="62"/>
      <c r="L52" s="2"/>
      <c r="M52" s="2"/>
      <c r="N52" s="2"/>
      <c r="O52" s="2"/>
      <c r="P52" s="2"/>
      <c r="Q52" s="2"/>
      <c r="R52" s="2"/>
    </row>
    <row r="53" spans="3:18" ht="30" customHeight="1">
      <c r="C53" s="11"/>
      <c r="E53" s="513" t="s">
        <v>111</v>
      </c>
      <c r="F53" s="514"/>
      <c r="G53" s="62"/>
      <c r="H53" s="513" t="s">
        <v>117</v>
      </c>
      <c r="I53" s="514"/>
      <c r="J53" s="62"/>
      <c r="L53" s="2"/>
      <c r="M53" s="2"/>
      <c r="N53" s="2"/>
      <c r="O53" s="2"/>
      <c r="P53" s="2"/>
      <c r="Q53" s="2"/>
      <c r="R53" s="2"/>
    </row>
    <row r="54" spans="3:18" ht="30" customHeight="1">
      <c r="C54" s="11"/>
      <c r="E54" s="542" t="s">
        <v>119</v>
      </c>
      <c r="F54" s="542"/>
      <c r="G54" s="542"/>
      <c r="H54" s="543">
        <f>SUM(G48:G53,J48:J53)+SUM(G48:G53,J48:J53)*G38+SUM(G48:G53,J48:J53)*J38</f>
        <v>0</v>
      </c>
      <c r="I54" s="543"/>
      <c r="J54" s="543"/>
      <c r="L54" s="2"/>
      <c r="M54" s="2"/>
      <c r="N54" s="2"/>
      <c r="O54" s="2"/>
      <c r="P54" s="2"/>
      <c r="Q54" s="2"/>
      <c r="R54" s="2"/>
    </row>
    <row r="55" spans="3:18" ht="30" hidden="1" customHeight="1">
      <c r="C55" s="11"/>
      <c r="E55" s="511" t="s">
        <v>524</v>
      </c>
      <c r="F55" s="512"/>
      <c r="G55" s="512"/>
      <c r="H55" s="86"/>
      <c r="I55" s="86"/>
      <c r="J55" s="87"/>
      <c r="L55" s="2"/>
      <c r="M55" s="2"/>
      <c r="N55" s="2"/>
      <c r="O55" s="2"/>
      <c r="P55" s="2"/>
      <c r="Q55" s="2"/>
      <c r="R55" s="2"/>
    </row>
    <row r="56" spans="3:18" ht="30" hidden="1" customHeight="1">
      <c r="C56" s="11"/>
      <c r="E56" s="96" t="s">
        <v>120</v>
      </c>
      <c r="F56" s="96" t="s">
        <v>533</v>
      </c>
      <c r="G56" s="96" t="s">
        <v>121</v>
      </c>
      <c r="H56" s="96" t="s">
        <v>519</v>
      </c>
      <c r="I56" s="96" t="s">
        <v>520</v>
      </c>
      <c r="J56" s="96" t="s">
        <v>521</v>
      </c>
      <c r="L56" s="2"/>
      <c r="M56" s="2"/>
      <c r="N56" s="2"/>
      <c r="O56" s="2"/>
      <c r="P56" s="2"/>
      <c r="Q56" s="2"/>
      <c r="R56" s="2"/>
    </row>
    <row r="57" spans="3:18" ht="30" hidden="1" customHeight="1">
      <c r="C57" s="11"/>
      <c r="E57" s="85" t="str">
        <f>Benef!C6</f>
        <v>-</v>
      </c>
      <c r="F57" s="66"/>
      <c r="G57" s="67"/>
      <c r="H57" s="68"/>
      <c r="I57" s="67"/>
      <c r="J57" s="104">
        <f>IF(G57="Percentual",H57*AVERAGE($G$48:$G$53,$J$48:$J$53),IF(G57="Valor Fixo",I57,0))</f>
        <v>0</v>
      </c>
      <c r="L57" s="2"/>
      <c r="M57" s="2"/>
      <c r="N57" s="2"/>
      <c r="O57" s="2"/>
      <c r="P57" s="2"/>
      <c r="Q57" s="2"/>
      <c r="R57" s="2"/>
    </row>
    <row r="58" spans="3:18" ht="30" hidden="1" customHeight="1">
      <c r="C58" s="11"/>
      <c r="E58" s="85" t="str">
        <f>Benef!C7</f>
        <v>-</v>
      </c>
      <c r="F58" s="66"/>
      <c r="G58" s="67"/>
      <c r="H58" s="68"/>
      <c r="I58" s="67"/>
      <c r="J58" s="104">
        <f t="shared" ref="J58:J66" si="4">IF(G58="Percentual",H58*AVERAGE($G$48:$G$53,$J$48:$J$53),IF(G58="Valor Fixo",I58,0))</f>
        <v>0</v>
      </c>
      <c r="L58" s="2"/>
      <c r="M58" s="2"/>
      <c r="N58" s="2"/>
      <c r="O58" s="2"/>
      <c r="P58" s="2"/>
      <c r="Q58" s="2"/>
      <c r="R58" s="2"/>
    </row>
    <row r="59" spans="3:18" ht="30" hidden="1" customHeight="1">
      <c r="C59" s="11"/>
      <c r="E59" s="85" t="str">
        <f>Benef!C8</f>
        <v>-</v>
      </c>
      <c r="F59" s="66"/>
      <c r="G59" s="67"/>
      <c r="H59" s="68"/>
      <c r="I59" s="67"/>
      <c r="J59" s="104">
        <f t="shared" si="4"/>
        <v>0</v>
      </c>
      <c r="L59" s="2"/>
      <c r="M59" s="2"/>
      <c r="N59" s="2"/>
      <c r="O59" s="2"/>
      <c r="P59" s="2"/>
      <c r="Q59" s="2"/>
      <c r="R59" s="2"/>
    </row>
    <row r="60" spans="3:18" ht="30" hidden="1" customHeight="1">
      <c r="C60" s="11"/>
      <c r="E60" s="85" t="str">
        <f>Benef!C9</f>
        <v>-</v>
      </c>
      <c r="F60" s="66"/>
      <c r="G60" s="67"/>
      <c r="H60" s="68"/>
      <c r="I60" s="67"/>
      <c r="J60" s="104">
        <f t="shared" si="4"/>
        <v>0</v>
      </c>
      <c r="L60" s="2"/>
      <c r="M60" s="2"/>
      <c r="N60" s="2"/>
      <c r="O60" s="2"/>
      <c r="P60" s="2"/>
      <c r="Q60" s="2"/>
      <c r="R60" s="2"/>
    </row>
    <row r="61" spans="3:18" ht="30" hidden="1" customHeight="1">
      <c r="C61" s="11"/>
      <c r="E61" s="85" t="str">
        <f>Benef!C10</f>
        <v>-</v>
      </c>
      <c r="F61" s="66"/>
      <c r="G61" s="67"/>
      <c r="H61" s="68"/>
      <c r="I61" s="67"/>
      <c r="J61" s="104">
        <f t="shared" si="4"/>
        <v>0</v>
      </c>
      <c r="L61" s="2"/>
      <c r="M61" s="2"/>
      <c r="N61" s="2"/>
      <c r="O61" s="2"/>
      <c r="P61" s="2"/>
      <c r="Q61" s="2"/>
      <c r="R61" s="2"/>
    </row>
    <row r="62" spans="3:18" ht="30" hidden="1" customHeight="1">
      <c r="C62" s="11"/>
      <c r="E62" s="85" t="str">
        <f>Benef!C11</f>
        <v>-</v>
      </c>
      <c r="F62" s="66"/>
      <c r="G62" s="67"/>
      <c r="H62" s="68"/>
      <c r="I62" s="67"/>
      <c r="J62" s="104">
        <f t="shared" si="4"/>
        <v>0</v>
      </c>
      <c r="L62" s="2"/>
      <c r="M62" s="2"/>
      <c r="N62" s="2"/>
      <c r="O62" s="2"/>
      <c r="P62" s="2"/>
      <c r="Q62" s="2"/>
      <c r="R62" s="2"/>
    </row>
    <row r="63" spans="3:18" ht="30" hidden="1" customHeight="1">
      <c r="C63" s="11"/>
      <c r="E63" s="85" t="str">
        <f>Benef!C12</f>
        <v>-</v>
      </c>
      <c r="F63" s="66"/>
      <c r="G63" s="67"/>
      <c r="H63" s="68"/>
      <c r="I63" s="67"/>
      <c r="J63" s="104">
        <f t="shared" si="4"/>
        <v>0</v>
      </c>
      <c r="L63" s="2"/>
      <c r="M63" s="2"/>
      <c r="N63" s="2"/>
      <c r="O63" s="2"/>
      <c r="P63" s="2"/>
      <c r="Q63" s="2"/>
      <c r="R63" s="2"/>
    </row>
    <row r="64" spans="3:18" ht="30" hidden="1" customHeight="1">
      <c r="C64" s="11"/>
      <c r="E64" s="85" t="str">
        <f>Benef!C13</f>
        <v>-</v>
      </c>
      <c r="F64" s="66"/>
      <c r="G64" s="67"/>
      <c r="H64" s="68"/>
      <c r="I64" s="67"/>
      <c r="J64" s="104">
        <f t="shared" si="4"/>
        <v>0</v>
      </c>
      <c r="L64" s="2"/>
      <c r="M64" s="2"/>
      <c r="N64" s="2"/>
      <c r="O64" s="2"/>
      <c r="P64" s="2"/>
      <c r="Q64" s="2"/>
      <c r="R64" s="2"/>
    </row>
    <row r="65" spans="3:18" ht="30" hidden="1" customHeight="1">
      <c r="C65" s="11"/>
      <c r="E65" s="85" t="str">
        <f>Benef!C14</f>
        <v>-</v>
      </c>
      <c r="F65" s="66"/>
      <c r="G65" s="67"/>
      <c r="H65" s="68"/>
      <c r="I65" s="67"/>
      <c r="J65" s="104">
        <f t="shared" si="4"/>
        <v>0</v>
      </c>
      <c r="L65" s="2"/>
      <c r="M65" s="2"/>
      <c r="N65" s="2"/>
      <c r="O65" s="2"/>
      <c r="P65" s="2"/>
      <c r="Q65" s="2"/>
      <c r="R65" s="2"/>
    </row>
    <row r="66" spans="3:18" ht="30" hidden="1" customHeight="1">
      <c r="C66" s="11"/>
      <c r="E66" s="107">
        <f>Benef!C15</f>
        <v>0</v>
      </c>
      <c r="F66" s="89"/>
      <c r="G66" s="90"/>
      <c r="H66" s="91"/>
      <c r="I66" s="90"/>
      <c r="J66" s="111">
        <f t="shared" si="4"/>
        <v>0</v>
      </c>
      <c r="L66" s="2"/>
      <c r="M66" s="2"/>
      <c r="N66" s="2"/>
      <c r="O66" s="2"/>
      <c r="P66" s="2"/>
      <c r="Q66" s="2"/>
      <c r="R66" s="2"/>
    </row>
    <row r="67" spans="3:18" ht="30" customHeight="1">
      <c r="C67" s="11"/>
      <c r="E67" s="511" t="s">
        <v>709</v>
      </c>
      <c r="F67" s="512"/>
      <c r="G67" s="512"/>
      <c r="H67" s="86"/>
      <c r="I67" s="86"/>
      <c r="J67" s="87"/>
      <c r="L67" s="2"/>
      <c r="M67" s="2"/>
      <c r="N67" s="2"/>
      <c r="O67" s="2"/>
      <c r="P67" s="2"/>
      <c r="Q67" s="2"/>
      <c r="R67" s="2"/>
    </row>
    <row r="68" spans="3:18" ht="30" customHeight="1">
      <c r="C68" s="11"/>
      <c r="E68" s="108" t="s">
        <v>708</v>
      </c>
      <c r="F68" s="516"/>
      <c r="G68" s="516"/>
      <c r="H68" s="108" t="s">
        <v>786</v>
      </c>
      <c r="I68" s="516"/>
      <c r="J68" s="516"/>
      <c r="K68" s="26">
        <f>IFERROR(VLOOKUP(AVERAGE(G48:G53,J48:J53),'P Gerais'!D39:G43,3,1)*F68,0)</f>
        <v>0</v>
      </c>
      <c r="L68" s="2"/>
      <c r="M68" s="2"/>
      <c r="N68" s="2"/>
      <c r="O68" s="2"/>
      <c r="P68" s="2"/>
      <c r="Q68" s="2"/>
      <c r="R68" s="2"/>
    </row>
    <row r="69" spans="3:18" ht="30" customHeight="1">
      <c r="C69" s="11"/>
      <c r="E69" s="541" t="s">
        <v>123</v>
      </c>
      <c r="F69" s="541"/>
      <c r="G69" s="541"/>
      <c r="H69" s="541"/>
      <c r="I69" s="541"/>
      <c r="J69" s="541"/>
      <c r="L69" s="2"/>
      <c r="M69" s="2"/>
      <c r="N69" s="2"/>
      <c r="O69" s="2"/>
      <c r="P69" s="2"/>
      <c r="Q69" s="2"/>
      <c r="R69" s="2"/>
    </row>
    <row r="70" spans="3:18" ht="30" customHeight="1">
      <c r="C70" s="11"/>
      <c r="E70" s="85" t="s">
        <v>124</v>
      </c>
      <c r="F70" s="530"/>
      <c r="G70" s="530"/>
      <c r="H70" s="85" t="s">
        <v>144</v>
      </c>
      <c r="I70" s="538"/>
      <c r="J70" s="538"/>
    </row>
    <row r="71" spans="3:18" ht="30" customHeight="1">
      <c r="C71" s="11"/>
      <c r="E71" s="85" t="s">
        <v>125</v>
      </c>
      <c r="F71" s="530"/>
      <c r="G71" s="530"/>
      <c r="H71" s="85" t="s">
        <v>126</v>
      </c>
      <c r="I71" s="539"/>
      <c r="J71" s="539"/>
    </row>
    <row r="72" spans="3:18" ht="8.1" customHeight="1">
      <c r="C72" s="11"/>
      <c r="D72" s="10"/>
      <c r="E72" s="6"/>
      <c r="F72" s="20"/>
      <c r="G72" s="20"/>
      <c r="H72" s="6"/>
      <c r="I72" s="21"/>
      <c r="J72" s="21"/>
      <c r="K72" s="10"/>
    </row>
    <row r="73" spans="3:18" ht="8.1" customHeight="1">
      <c r="C73" s="11"/>
      <c r="D73" s="10"/>
      <c r="E73" s="6"/>
      <c r="F73" s="20"/>
      <c r="G73" s="20"/>
      <c r="H73" s="6"/>
      <c r="I73" s="21"/>
      <c r="J73" s="21"/>
      <c r="K73" s="10"/>
    </row>
    <row r="74" spans="3:18" ht="30" customHeight="1">
      <c r="C74" s="11"/>
      <c r="D74" s="10"/>
      <c r="E74" s="85" t="s">
        <v>127</v>
      </c>
      <c r="F74" s="530"/>
      <c r="G74" s="530"/>
      <c r="H74" s="85" t="s">
        <v>143</v>
      </c>
      <c r="I74" s="538"/>
      <c r="J74" s="538"/>
      <c r="K74" s="10"/>
    </row>
    <row r="75" spans="3:18" ht="30" customHeight="1">
      <c r="C75" s="11"/>
      <c r="D75" s="10"/>
      <c r="E75" s="85" t="s">
        <v>128</v>
      </c>
      <c r="F75" s="530"/>
      <c r="G75" s="530"/>
      <c r="H75" s="85" t="s">
        <v>129</v>
      </c>
      <c r="I75" s="539"/>
      <c r="J75" s="539"/>
      <c r="K75" s="10"/>
    </row>
    <row r="76" spans="3:18" ht="8.1" customHeight="1">
      <c r="C76" s="11"/>
      <c r="D76" s="10"/>
      <c r="E76" s="6"/>
      <c r="F76" s="20"/>
      <c r="G76" s="20"/>
      <c r="H76" s="6"/>
      <c r="I76" s="21"/>
      <c r="J76" s="21"/>
      <c r="K76" s="10"/>
    </row>
    <row r="77" spans="3:18" ht="30" customHeight="1">
      <c r="C77" s="11"/>
      <c r="D77" s="10"/>
      <c r="E77" s="85" t="s">
        <v>130</v>
      </c>
      <c r="F77" s="530"/>
      <c r="G77" s="530"/>
      <c r="H77" s="85" t="s">
        <v>142</v>
      </c>
      <c r="I77" s="538"/>
      <c r="J77" s="538"/>
      <c r="K77" s="10"/>
    </row>
    <row r="78" spans="3:18" ht="30" customHeight="1">
      <c r="C78" s="11"/>
      <c r="D78" s="10"/>
      <c r="E78" s="85" t="s">
        <v>131</v>
      </c>
      <c r="F78" s="530"/>
      <c r="G78" s="530"/>
      <c r="H78" s="85" t="s">
        <v>132</v>
      </c>
      <c r="I78" s="539"/>
      <c r="J78" s="539"/>
      <c r="K78" s="10"/>
    </row>
    <row r="79" spans="3:18" ht="8.1" customHeight="1">
      <c r="C79" s="11"/>
      <c r="D79" s="10"/>
      <c r="E79" s="6"/>
      <c r="F79" s="20"/>
      <c r="G79" s="20"/>
      <c r="H79" s="6"/>
      <c r="I79" s="21"/>
      <c r="J79" s="21"/>
      <c r="K79" s="10"/>
    </row>
    <row r="80" spans="3:18" ht="30" customHeight="1">
      <c r="C80" s="11"/>
      <c r="D80" s="10"/>
      <c r="E80" s="85" t="s">
        <v>133</v>
      </c>
      <c r="F80" s="530"/>
      <c r="G80" s="530"/>
      <c r="H80" s="85" t="s">
        <v>141</v>
      </c>
      <c r="I80" s="538"/>
      <c r="J80" s="538"/>
      <c r="K80" s="10"/>
    </row>
    <row r="81" spans="3:11" ht="30" customHeight="1">
      <c r="C81" s="11"/>
      <c r="D81" s="10"/>
      <c r="E81" s="85" t="s">
        <v>134</v>
      </c>
      <c r="F81" s="530"/>
      <c r="G81" s="530"/>
      <c r="H81" s="85" t="s">
        <v>135</v>
      </c>
      <c r="I81" s="539"/>
      <c r="J81" s="539"/>
      <c r="K81" s="10"/>
    </row>
    <row r="82" spans="3:11" ht="8.1" customHeight="1">
      <c r="C82" s="11"/>
      <c r="D82" s="10"/>
      <c r="E82" s="6"/>
      <c r="F82" s="20"/>
      <c r="G82" s="20"/>
      <c r="H82" s="6"/>
      <c r="I82" s="21"/>
      <c r="J82" s="21"/>
      <c r="K82" s="10"/>
    </row>
    <row r="83" spans="3:11" ht="30" customHeight="1">
      <c r="C83" s="11"/>
      <c r="E83" s="85" t="s">
        <v>136</v>
      </c>
      <c r="F83" s="530"/>
      <c r="G83" s="530"/>
      <c r="H83" s="85" t="s">
        <v>140</v>
      </c>
      <c r="I83" s="538"/>
      <c r="J83" s="538"/>
    </row>
    <row r="84" spans="3:11" ht="30" customHeight="1">
      <c r="C84" s="11"/>
      <c r="E84" s="85" t="s">
        <v>137</v>
      </c>
      <c r="F84" s="530"/>
      <c r="G84" s="530"/>
      <c r="H84" s="85" t="s">
        <v>138</v>
      </c>
      <c r="I84" s="539"/>
      <c r="J84" s="539"/>
    </row>
    <row r="85" spans="3:11" ht="8.1" customHeight="1">
      <c r="C85" s="11"/>
      <c r="D85" s="10"/>
      <c r="E85" s="6"/>
      <c r="F85" s="20"/>
      <c r="G85" s="20"/>
      <c r="H85" s="6"/>
      <c r="I85" s="21"/>
      <c r="J85" s="21"/>
      <c r="K85" s="10"/>
    </row>
    <row r="86" spans="3:11" ht="30" customHeight="1">
      <c r="C86" s="11"/>
      <c r="E86" s="85" t="s">
        <v>710</v>
      </c>
      <c r="F86" s="530"/>
      <c r="G86" s="530"/>
      <c r="H86" s="85" t="s">
        <v>711</v>
      </c>
      <c r="I86" s="538"/>
      <c r="J86" s="538"/>
    </row>
    <row r="87" spans="3:11" ht="30" customHeight="1">
      <c r="C87" s="11"/>
      <c r="E87" s="85" t="s">
        <v>712</v>
      </c>
      <c r="F87" s="530"/>
      <c r="G87" s="530"/>
      <c r="H87" s="85" t="s">
        <v>713</v>
      </c>
      <c r="I87" s="539"/>
      <c r="J87" s="539"/>
    </row>
    <row r="88" spans="3:11" ht="8.1" customHeight="1">
      <c r="C88" s="11"/>
      <c r="E88" s="6"/>
      <c r="F88" s="20"/>
      <c r="G88" s="20"/>
      <c r="H88" s="6"/>
      <c r="I88" s="21"/>
      <c r="J88" s="21"/>
    </row>
    <row r="89" spans="3:11" ht="30" customHeight="1">
      <c r="C89" s="11"/>
      <c r="E89" s="85" t="s">
        <v>714</v>
      </c>
      <c r="F89" s="530"/>
      <c r="G89" s="530"/>
      <c r="H89" s="85" t="s">
        <v>715</v>
      </c>
      <c r="I89" s="538"/>
      <c r="J89" s="538"/>
    </row>
    <row r="90" spans="3:11" ht="30" customHeight="1">
      <c r="C90" s="11"/>
      <c r="E90" s="85" t="s">
        <v>716</v>
      </c>
      <c r="F90" s="530"/>
      <c r="G90" s="530"/>
      <c r="H90" s="85" t="s">
        <v>717</v>
      </c>
      <c r="I90" s="539"/>
      <c r="J90" s="539"/>
    </row>
    <row r="91" spans="3:11" ht="8.1" customHeight="1">
      <c r="C91" s="11"/>
      <c r="E91" s="6"/>
      <c r="F91" s="20"/>
      <c r="G91" s="20"/>
      <c r="H91" s="6"/>
      <c r="I91" s="21"/>
      <c r="J91" s="21"/>
    </row>
    <row r="92" spans="3:11" ht="30" customHeight="1">
      <c r="C92" s="11"/>
      <c r="E92" s="85" t="s">
        <v>718</v>
      </c>
      <c r="F92" s="530"/>
      <c r="G92" s="530"/>
      <c r="H92" s="85" t="s">
        <v>719</v>
      </c>
      <c r="I92" s="538"/>
      <c r="J92" s="538"/>
    </row>
    <row r="93" spans="3:11" ht="30" customHeight="1">
      <c r="C93" s="11"/>
      <c r="E93" s="85" t="s">
        <v>720</v>
      </c>
      <c r="F93" s="530"/>
      <c r="G93" s="530"/>
      <c r="H93" s="85" t="s">
        <v>721</v>
      </c>
      <c r="I93" s="539"/>
      <c r="J93" s="539"/>
    </row>
    <row r="94" spans="3:11" ht="8.1" customHeight="1">
      <c r="C94" s="11"/>
      <c r="D94" s="10"/>
      <c r="E94" s="6"/>
      <c r="F94" s="20"/>
      <c r="G94" s="20"/>
      <c r="H94" s="6"/>
      <c r="I94" s="21"/>
      <c r="J94" s="21"/>
      <c r="K94" s="10"/>
    </row>
    <row r="95" spans="3:11" ht="30" customHeight="1">
      <c r="C95" s="11"/>
      <c r="E95" s="85" t="s">
        <v>722</v>
      </c>
      <c r="F95" s="530"/>
      <c r="G95" s="530"/>
      <c r="H95" s="85" t="s">
        <v>723</v>
      </c>
      <c r="I95" s="538"/>
      <c r="J95" s="538"/>
    </row>
    <row r="96" spans="3:11" ht="30" customHeight="1">
      <c r="C96" s="11"/>
      <c r="E96" s="85" t="s">
        <v>724</v>
      </c>
      <c r="F96" s="530"/>
      <c r="G96" s="530"/>
      <c r="H96" s="85" t="s">
        <v>725</v>
      </c>
      <c r="I96" s="539"/>
      <c r="J96" s="539"/>
    </row>
    <row r="97" spans="3:11" ht="8.1" customHeight="1">
      <c r="C97" s="11"/>
      <c r="D97" s="10"/>
      <c r="E97" s="6"/>
      <c r="F97" s="20"/>
      <c r="G97" s="20"/>
      <c r="H97" s="6"/>
      <c r="I97" s="21"/>
      <c r="J97" s="21"/>
      <c r="K97" s="10"/>
    </row>
    <row r="98" spans="3:11" ht="30" customHeight="1">
      <c r="C98" s="11"/>
      <c r="E98" s="85" t="s">
        <v>726</v>
      </c>
      <c r="F98" s="530"/>
      <c r="G98" s="530"/>
      <c r="H98" s="85" t="s">
        <v>727</v>
      </c>
      <c r="I98" s="538"/>
      <c r="J98" s="538"/>
    </row>
    <row r="99" spans="3:11" ht="30" customHeight="1">
      <c r="C99" s="11"/>
      <c r="E99" s="85" t="s">
        <v>728</v>
      </c>
      <c r="F99" s="530"/>
      <c r="G99" s="530"/>
      <c r="H99" s="85" t="s">
        <v>729</v>
      </c>
      <c r="I99" s="539"/>
      <c r="J99" s="539"/>
    </row>
    <row r="100" spans="3:11" ht="30" customHeight="1">
      <c r="C100" s="11"/>
      <c r="E100" s="541" t="s">
        <v>139</v>
      </c>
      <c r="F100" s="541"/>
      <c r="G100" s="541"/>
      <c r="H100" s="541"/>
      <c r="I100" s="541"/>
      <c r="J100" s="541"/>
    </row>
    <row r="101" spans="3:11" ht="121.5" customHeight="1">
      <c r="C101" s="11"/>
      <c r="E101" s="537"/>
      <c r="F101" s="537"/>
      <c r="G101" s="537"/>
      <c r="H101" s="537"/>
      <c r="I101" s="537"/>
      <c r="J101" s="537"/>
    </row>
    <row r="102" spans="3:11" ht="30" customHeight="1"/>
    <row r="103" spans="3:11" ht="30" customHeight="1"/>
    <row r="104" spans="3:11" ht="30" customHeight="1"/>
    <row r="105" spans="3:11" ht="30" customHeight="1"/>
    <row r="106" spans="3:11" ht="30" customHeight="1"/>
    <row r="107" spans="3:11" ht="30" customHeight="1"/>
    <row r="108" spans="3:11" ht="30" customHeight="1"/>
    <row r="109" spans="3:11" ht="30" customHeight="1"/>
    <row r="110" spans="3:11"/>
    <row r="111" spans="3:11"/>
    <row r="112" spans="3:11"/>
    <row r="113"/>
    <row r="114"/>
    <row r="115"/>
    <row r="116"/>
    <row r="117"/>
    <row r="118"/>
    <row r="119"/>
    <row r="120"/>
    <row r="121" ht="15" customHeight="1"/>
  </sheetData>
  <sheetProtection selectLockedCells="1"/>
  <mergeCells count="128">
    <mergeCell ref="H13:I13"/>
    <mergeCell ref="E100:J100"/>
    <mergeCell ref="F70:G70"/>
    <mergeCell ref="I70:J70"/>
    <mergeCell ref="F71:G71"/>
    <mergeCell ref="E49:F49"/>
    <mergeCell ref="H49:I49"/>
    <mergeCell ref="E50:F50"/>
    <mergeCell ref="H50:I50"/>
    <mergeCell ref="F83:G83"/>
    <mergeCell ref="I83:J83"/>
    <mergeCell ref="F68:G68"/>
    <mergeCell ref="I68:J68"/>
    <mergeCell ref="E69:J69"/>
    <mergeCell ref="E54:G54"/>
    <mergeCell ref="H54:J54"/>
    <mergeCell ref="I92:J92"/>
    <mergeCell ref="F93:G93"/>
    <mergeCell ref="I93:J93"/>
    <mergeCell ref="I81:J81"/>
    <mergeCell ref="F74:G74"/>
    <mergeCell ref="I74:J74"/>
    <mergeCell ref="F75:G75"/>
    <mergeCell ref="E43:F43"/>
    <mergeCell ref="B14:B15"/>
    <mergeCell ref="B16:B17"/>
    <mergeCell ref="B18:B19"/>
    <mergeCell ref="B20:B21"/>
    <mergeCell ref="F99:G99"/>
    <mergeCell ref="I99:J99"/>
    <mergeCell ref="I75:J75"/>
    <mergeCell ref="F77:G77"/>
    <mergeCell ref="I77:J77"/>
    <mergeCell ref="F78:G78"/>
    <mergeCell ref="I78:J78"/>
    <mergeCell ref="I71:J71"/>
    <mergeCell ref="F80:G80"/>
    <mergeCell ref="I80:J80"/>
    <mergeCell ref="F81:G81"/>
    <mergeCell ref="F31:J31"/>
    <mergeCell ref="F32:J32"/>
    <mergeCell ref="F33:H33"/>
    <mergeCell ref="E44:F44"/>
    <mergeCell ref="H44:I44"/>
    <mergeCell ref="E45:F45"/>
    <mergeCell ref="H45:I45"/>
    <mergeCell ref="E40:J40"/>
    <mergeCell ref="E41:F41"/>
    <mergeCell ref="H43:I43"/>
    <mergeCell ref="H37:I37"/>
    <mergeCell ref="E37:F37"/>
    <mergeCell ref="E38:F38"/>
    <mergeCell ref="H38:I38"/>
    <mergeCell ref="E101:J101"/>
    <mergeCell ref="F95:G95"/>
    <mergeCell ref="I95:J95"/>
    <mergeCell ref="F96:G96"/>
    <mergeCell ref="I96:J96"/>
    <mergeCell ref="F98:G98"/>
    <mergeCell ref="I98:J98"/>
    <mergeCell ref="F84:G84"/>
    <mergeCell ref="I84:J84"/>
    <mergeCell ref="F86:G86"/>
    <mergeCell ref="I86:J86"/>
    <mergeCell ref="F87:G87"/>
    <mergeCell ref="I87:J87"/>
    <mergeCell ref="F89:G89"/>
    <mergeCell ref="I89:J89"/>
    <mergeCell ref="F90:G90"/>
    <mergeCell ref="I90:J90"/>
    <mergeCell ref="F92:G92"/>
    <mergeCell ref="F29:G29"/>
    <mergeCell ref="I29:J29"/>
    <mergeCell ref="C20:C21"/>
    <mergeCell ref="E20:F20"/>
    <mergeCell ref="E21:F21"/>
    <mergeCell ref="H25:J25"/>
    <mergeCell ref="H41:I41"/>
    <mergeCell ref="E42:F42"/>
    <mergeCell ref="H42:I42"/>
    <mergeCell ref="E5:F5"/>
    <mergeCell ref="E12:F12"/>
    <mergeCell ref="C18:C19"/>
    <mergeCell ref="E18:F18"/>
    <mergeCell ref="E19:F19"/>
    <mergeCell ref="C14:C15"/>
    <mergeCell ref="E14:F14"/>
    <mergeCell ref="H14:I14"/>
    <mergeCell ref="E15:F15"/>
    <mergeCell ref="E6:F6"/>
    <mergeCell ref="G6:J6"/>
    <mergeCell ref="E7:F7"/>
    <mergeCell ref="G7:J7"/>
    <mergeCell ref="E8:F8"/>
    <mergeCell ref="G8:J8"/>
    <mergeCell ref="C16:C17"/>
    <mergeCell ref="E16:F16"/>
    <mergeCell ref="E17:F17"/>
    <mergeCell ref="E13:F13"/>
    <mergeCell ref="E9:F9"/>
    <mergeCell ref="G9:J9"/>
    <mergeCell ref="E10:F10"/>
    <mergeCell ref="G10:J10"/>
    <mergeCell ref="E11:F11"/>
    <mergeCell ref="G11:J11"/>
    <mergeCell ref="E30:F30"/>
    <mergeCell ref="E34:F34"/>
    <mergeCell ref="E36:F36"/>
    <mergeCell ref="E55:G55"/>
    <mergeCell ref="E67:G67"/>
    <mergeCell ref="E39:F39"/>
    <mergeCell ref="E46:F46"/>
    <mergeCell ref="H46:I46"/>
    <mergeCell ref="E51:F51"/>
    <mergeCell ref="H51:I51"/>
    <mergeCell ref="E52:F52"/>
    <mergeCell ref="H52:I52"/>
    <mergeCell ref="E53:F53"/>
    <mergeCell ref="H53:I53"/>
    <mergeCell ref="E47:J47"/>
    <mergeCell ref="E48:F48"/>
    <mergeCell ref="H48:I48"/>
    <mergeCell ref="F27:G27"/>
    <mergeCell ref="I27:J27"/>
    <mergeCell ref="E22:F22"/>
    <mergeCell ref="E26:F26"/>
    <mergeCell ref="F28:G28"/>
    <mergeCell ref="I28:J28"/>
  </mergeCells>
  <conditionalFormatting sqref="F29:G29">
    <cfRule type="expression" dxfId="229" priority="29">
      <formula>LEN(F29)=11</formula>
    </cfRule>
    <cfRule type="expression" dxfId="228" priority="30">
      <formula>LEN(F29)=10</formula>
    </cfRule>
  </conditionalFormatting>
  <conditionalFormatting sqref="I29:J29">
    <cfRule type="expression" dxfId="227" priority="27">
      <formula>LEN(I29)=11</formula>
    </cfRule>
    <cfRule type="expression" dxfId="226" priority="28">
      <formula>LEN(I29)=10</formula>
    </cfRule>
  </conditionalFormatting>
  <conditionalFormatting sqref="I57:I66">
    <cfRule type="expression" dxfId="225" priority="19">
      <formula>G57="Sem Desconto"</formula>
    </cfRule>
    <cfRule type="expression" dxfId="224" priority="22">
      <formula>G57="Percentual"</formula>
    </cfRule>
  </conditionalFormatting>
  <conditionalFormatting sqref="H57:H66">
    <cfRule type="expression" dxfId="223" priority="20">
      <formula>G57="Sem Desconto"</formula>
    </cfRule>
    <cfRule type="expression" dxfId="222" priority="21">
      <formula>G57="Valor Fixo"</formula>
    </cfRule>
  </conditionalFormatting>
  <dataValidations count="7">
    <dataValidation type="list" allowBlank="1" showInputMessage="1" showErrorMessage="1" sqref="G39">
      <formula1>"1,2"</formula1>
    </dataValidation>
    <dataValidation type="list" allowBlank="1" showInputMessage="1" showErrorMessage="1" sqref="J33">
      <formula1>$Q$33:$Q$40</formula1>
    </dataValidation>
    <dataValidation type="list" allowBlank="1" showInputMessage="1" showErrorMessage="1" sqref="F33:H33">
      <formula1>$M$33:$M$44</formula1>
    </dataValidation>
    <dataValidation type="list" allowBlank="1" showInputMessage="1" showErrorMessage="1" sqref="G57:G66">
      <formula1>"Valor Fixo,Percentual,Sem Desconto"</formula1>
    </dataValidation>
    <dataValidation type="list" allowBlank="1" showInputMessage="1" showErrorMessage="1" sqref="J39">
      <formula1>"Parcela Única,2 Parcelas"</formula1>
    </dataValidation>
    <dataValidation type="list" allowBlank="1" showInputMessage="1" showErrorMessage="1" sqref="I39">
      <formula1>"Janeiro,Fevereiro,Março,Abril,Maio,Junho,Julho,Agosto,Setmbro,Outubro,Novembro"</formula1>
    </dataValidation>
    <dataValidation type="list" allowBlank="1" showInputMessage="1" showErrorMessage="1" sqref="G11:J11">
      <formula1>$L$11:$AY$11</formula1>
    </dataValidation>
  </dataValidations>
  <hyperlinks>
    <hyperlink ref="C16:C17" location="Func11!G6" display="Func11!G6"/>
    <hyperlink ref="C6:C13" location="Func!G6" display="Func!G6"/>
    <hyperlink ref="C14:C15" location="Func10!G6" display="Func10!G6"/>
    <hyperlink ref="C20:C21" location="Func13!G6" display="Func13!G6"/>
    <hyperlink ref="C18:C19" location="Func12!G6" display="Func12!G6"/>
    <hyperlink ref="C31:C38" location="Func22!G6" display="Func22!G6"/>
    <hyperlink ref="C38" location="Func30!G6" display="Func30!G6"/>
    <hyperlink ref="C22:C37" location="Func22!G6" display="Func22!G6"/>
    <hyperlink ref="C5:C12" location="Func!G6" display="Func!G6"/>
    <hyperlink ref="C6" location="Func2!G6" display="Func2!G6"/>
    <hyperlink ref="C7" location="Func3!G6" display="Func3!G6"/>
    <hyperlink ref="C8" location="Func4!G6" display="Func4!G6"/>
    <hyperlink ref="C9" location="Func5!G6" display="Func5!G6"/>
    <hyperlink ref="C10" location="Func6!G6" display="Func6!G6"/>
    <hyperlink ref="C11" location="Func7!G6" display="Func7!G6"/>
    <hyperlink ref="C12" location="Func8!G6" display="Func8!G6"/>
    <hyperlink ref="C13" location="Func9!G6" display="Func9!G6"/>
    <hyperlink ref="C22" location="Func14!G6" display="Func14!G6"/>
    <hyperlink ref="C23" location="Func15!G6" display="Func15!G6"/>
    <hyperlink ref="C24" location="Func16!G6" display="Func16!G6"/>
    <hyperlink ref="C25" location="Func17!G6" display="Func17!G6"/>
    <hyperlink ref="C26" location="Func18!G6" display="Func18!G6"/>
    <hyperlink ref="C27" location="Func19!G6" display="Func19!G6"/>
    <hyperlink ref="C28" location="Func20!G6" display="Func20!G6"/>
    <hyperlink ref="C29" location="Func21!G6" display="Func21!G6"/>
    <hyperlink ref="C31" location="Func23!G6" display="Func23!G6"/>
    <hyperlink ref="C32" location="Func24!G6" display="Func24!G6"/>
    <hyperlink ref="C37" location="Func29!G6" display="Func29!G6"/>
    <hyperlink ref="C36" location="Func28!G6" display="Func28!G6"/>
    <hyperlink ref="C35" location="Func27!G6" display="Func27!G6"/>
    <hyperlink ref="C34" location="Func26!G6" display="Func26!G6"/>
    <hyperlink ref="C33" location="Func25!G6" display="Func25!G6"/>
  </hyperlinks>
  <pageMargins left="0.511811024" right="0.511811024" top="0.78740157499999996" bottom="0.78740157499999996" header="0.31496062000000002" footer="0.31496062000000002"/>
  <pageSetup paperSize="9" orientation="portrait" r:id="rId1"/>
  <drawing r:id="rId2"/>
  <legacyDrawing r:id="rId3"/>
  <extLst xmlns:x14="http://schemas.microsoft.com/office/spreadsheetml/2009/9/main">
    <ext uri="{78C0D931-6437-407d-A8EE-F0AAD7539E65}">
      <x14:conditionalFormattings>
        <x14:conditionalFormatting xmlns:xm="http://schemas.microsoft.com/office/excel/2006/main">
          <x14:cfRule type="expression" priority="8" id="{9FB0781B-78A3-4E65-96A7-FBBD4BAD38C9}">
            <xm:f>'DB Func'!B16=0</xm:f>
            <x14:dxf>
              <font>
                <color theme="0"/>
              </font>
            </x14:dxf>
          </x14:cfRule>
          <xm:sqref>C22:C38</xm:sqref>
        </x14:conditionalFormatting>
        <x14:conditionalFormatting xmlns:xm="http://schemas.microsoft.com/office/excel/2006/main">
          <x14:cfRule type="expression" priority="7" id="{81CF6F82-9FAA-44B6-818A-29DA2F892C44}">
            <xm:f>'DB Func'!B15=0</xm:f>
            <x14:dxf>
              <font>
                <color theme="0"/>
              </font>
            </x14:dxf>
          </x14:cfRule>
          <xm:sqref>C20:C21</xm:sqref>
        </x14:conditionalFormatting>
        <x14:conditionalFormatting xmlns:xm="http://schemas.microsoft.com/office/excel/2006/main">
          <x14:cfRule type="expression" priority="6" id="{0DF7FAC2-4F5B-4507-9C3A-5926D3322C21}">
            <xm:f>'DB Func'!B14=0</xm:f>
            <x14:dxf>
              <font>
                <color theme="0"/>
              </font>
            </x14:dxf>
          </x14:cfRule>
          <xm:sqref>C18:C19</xm:sqref>
        </x14:conditionalFormatting>
        <x14:conditionalFormatting xmlns:xm="http://schemas.microsoft.com/office/excel/2006/main">
          <x14:cfRule type="expression" priority="5" id="{925940E1-E7B9-4380-91CD-FE781A4462BF}">
            <xm:f>'DB Func'!B13=0</xm:f>
            <x14:dxf>
              <font>
                <color theme="0"/>
              </font>
            </x14:dxf>
          </x14:cfRule>
          <xm:sqref>C16:C17</xm:sqref>
        </x14:conditionalFormatting>
        <x14:conditionalFormatting xmlns:xm="http://schemas.microsoft.com/office/excel/2006/main">
          <x14:cfRule type="expression" priority="4" id="{14AD17C7-B25E-438E-ABC2-C5EB5AFBA855}">
            <xm:f>'DB Func'!B3=0</xm:f>
            <x14:dxf>
              <font>
                <color theme="0"/>
              </font>
            </x14:dxf>
          </x14:cfRule>
          <xm:sqref>C5:C15</xm:sqref>
        </x14:conditionalFormatting>
      </x14:conditionalFormattings>
    </ext>
  </extLst>
</worksheet>
</file>

<file path=xl/worksheets/sheet20.xml><?xml version="1.0" encoding="utf-8"?>
<worksheet xmlns="http://schemas.openxmlformats.org/spreadsheetml/2006/main" xmlns:r="http://schemas.openxmlformats.org/officeDocument/2006/relationships">
  <sheetPr codeName="Plan19"/>
  <dimension ref="A1:AY121"/>
  <sheetViews>
    <sheetView showGridLines="0" zoomScale="90" zoomScaleNormal="90" workbookViewId="0">
      <selection sqref="A1:A3"/>
    </sheetView>
  </sheetViews>
  <sheetFormatPr defaultRowHeight="15" customHeight="1" zeroHeight="1"/>
  <cols>
    <col min="1" max="1" width="27.7109375" style="1" customWidth="1"/>
    <col min="2" max="2" width="3.85546875" customWidth="1"/>
    <col min="3" max="3" width="38" customWidth="1"/>
    <col min="5" max="5" width="25.28515625" customWidth="1"/>
    <col min="6" max="7" width="20.7109375" customWidth="1"/>
    <col min="8" max="8" width="22" customWidth="1"/>
    <col min="9" max="10" width="20.7109375" customWidth="1"/>
  </cols>
  <sheetData>
    <row r="1" spans="1:51" s="98" customFormat="1" ht="33.950000000000003" customHeight="1">
      <c r="A1" s="187"/>
      <c r="C1" s="102" t="s">
        <v>17</v>
      </c>
    </row>
    <row r="2" spans="1:51" s="98" customFormat="1" ht="21.6" customHeight="1">
      <c r="A2" s="187"/>
    </row>
    <row r="3" spans="1:51" s="98" customFormat="1" ht="21.6" customHeight="1">
      <c r="A3" s="187"/>
    </row>
    <row r="4" spans="1:51" ht="30" customHeight="1">
      <c r="C4" s="30" t="s">
        <v>685</v>
      </c>
    </row>
    <row r="5" spans="1:51" ht="30" customHeight="1">
      <c r="B5" s="2">
        <v>1</v>
      </c>
      <c r="C5" s="71" t="str">
        <f ca="1">B5&amp;". "&amp;'DB Func'!B3</f>
        <v>1. Funcionário 1</v>
      </c>
      <c r="E5" s="511" t="s">
        <v>678</v>
      </c>
      <c r="F5" s="512"/>
      <c r="G5" s="86"/>
      <c r="H5" s="86"/>
      <c r="I5" s="86"/>
      <c r="J5" s="87"/>
    </row>
    <row r="6" spans="1:51" ht="30" customHeight="1">
      <c r="B6" s="2">
        <v>2</v>
      </c>
      <c r="C6" s="71" t="str">
        <f ca="1">B6&amp;". "&amp;'DB Func'!B4</f>
        <v>2. Funcionário 2</v>
      </c>
      <c r="E6" s="523" t="s">
        <v>70</v>
      </c>
      <c r="F6" s="524"/>
      <c r="G6" s="525" t="s">
        <v>591</v>
      </c>
      <c r="H6" s="525"/>
      <c r="I6" s="525"/>
      <c r="J6" s="525"/>
    </row>
    <row r="7" spans="1:51" ht="30" customHeight="1">
      <c r="B7" s="2">
        <v>3</v>
      </c>
      <c r="C7" s="71" t="str">
        <f ca="1">B7&amp;". "&amp;'DB Func'!B5</f>
        <v>3. Funcionário 3</v>
      </c>
      <c r="E7" s="513" t="s">
        <v>71</v>
      </c>
      <c r="F7" s="514"/>
      <c r="G7" s="526"/>
      <c r="H7" s="527"/>
      <c r="I7" s="527"/>
      <c r="J7" s="528"/>
    </row>
    <row r="8" spans="1:51" ht="30" customHeight="1">
      <c r="B8" s="2">
        <v>4</v>
      </c>
      <c r="C8" s="71" t="str">
        <f ca="1">B8&amp;". "&amp;'DB Func'!B6</f>
        <v>4. Funcionário 4</v>
      </c>
      <c r="E8" s="513" t="s">
        <v>72</v>
      </c>
      <c r="F8" s="514"/>
      <c r="G8" s="529"/>
      <c r="H8" s="529"/>
      <c r="I8" s="529"/>
      <c r="J8" s="529"/>
    </row>
    <row r="9" spans="1:51" ht="30" customHeight="1">
      <c r="B9" s="2">
        <v>5</v>
      </c>
      <c r="C9" s="71" t="str">
        <f ca="1">B9&amp;". "&amp;'DB Func'!B7</f>
        <v>5. Funcionário 5</v>
      </c>
      <c r="E9" s="513" t="s">
        <v>73</v>
      </c>
      <c r="F9" s="514"/>
      <c r="G9" s="530"/>
      <c r="H9" s="530"/>
      <c r="I9" s="530"/>
      <c r="J9" s="530"/>
    </row>
    <row r="10" spans="1:51" ht="30" customHeight="1">
      <c r="B10" s="2">
        <v>6</v>
      </c>
      <c r="C10" s="71" t="str">
        <f ca="1">B10&amp;". "&amp;'DB Func'!B8</f>
        <v>6. Funcionário 6</v>
      </c>
      <c r="E10" s="513" t="s">
        <v>74</v>
      </c>
      <c r="F10" s="514"/>
      <c r="G10" s="530"/>
      <c r="H10" s="530"/>
      <c r="I10" s="530"/>
      <c r="J10" s="530"/>
    </row>
    <row r="11" spans="1:51" ht="30" customHeight="1">
      <c r="B11" s="2">
        <v>7</v>
      </c>
      <c r="C11" s="71" t="str">
        <f ca="1">B11&amp;". "&amp;'DB Func'!B9</f>
        <v>7. Funcionário 7</v>
      </c>
      <c r="E11" s="531" t="s">
        <v>75</v>
      </c>
      <c r="F11" s="532"/>
      <c r="G11" s="510"/>
      <c r="H11" s="510"/>
      <c r="I11" s="510"/>
      <c r="J11" s="510"/>
      <c r="K11" s="28"/>
      <c r="L11" s="2" t="str">
        <f>Cargos!AC8</f>
        <v/>
      </c>
      <c r="M11" s="2" t="str">
        <f>Cargos!AD8</f>
        <v/>
      </c>
      <c r="N11" s="2" t="str">
        <f>Cargos!AE8</f>
        <v/>
      </c>
      <c r="O11" s="2" t="str">
        <f>Cargos!AF8</f>
        <v/>
      </c>
      <c r="P11" s="2" t="str">
        <f>Cargos!AG8</f>
        <v/>
      </c>
      <c r="Q11" s="2" t="str">
        <f>Cargos!AH8</f>
        <v/>
      </c>
      <c r="R11" s="2" t="str">
        <f>Cargos!AI8</f>
        <v/>
      </c>
      <c r="S11" s="2" t="str">
        <f>Cargos!AJ8</f>
        <v/>
      </c>
      <c r="T11" s="2" t="str">
        <f>Cargos!AK8</f>
        <v/>
      </c>
      <c r="U11" s="2" t="str">
        <f>Cargos!AL8</f>
        <v/>
      </c>
      <c r="V11" s="2" t="str">
        <f>Cargos!AM8</f>
        <v/>
      </c>
      <c r="W11" s="2" t="str">
        <f>Cargos!AN8</f>
        <v/>
      </c>
      <c r="X11" s="2" t="str">
        <f>Cargos!AO8</f>
        <v/>
      </c>
      <c r="Y11" s="2" t="str">
        <f>Cargos!AP8</f>
        <v/>
      </c>
      <c r="Z11" s="2" t="str">
        <f>Cargos!AQ8</f>
        <v/>
      </c>
      <c r="AA11" s="2" t="str">
        <f>Cargos!AR8</f>
        <v/>
      </c>
      <c r="AB11" s="2" t="str">
        <f>Cargos!AS8</f>
        <v/>
      </c>
      <c r="AC11" s="2" t="str">
        <f>Cargos!AT8</f>
        <v/>
      </c>
      <c r="AD11" s="2" t="str">
        <f>Cargos!AU8</f>
        <v/>
      </c>
      <c r="AE11" s="2" t="str">
        <f>Cargos!AV8</f>
        <v/>
      </c>
      <c r="AF11" s="2" t="str">
        <f>Cargos!AW8</f>
        <v/>
      </c>
      <c r="AG11" s="2" t="str">
        <f>Cargos!AX8</f>
        <v/>
      </c>
      <c r="AH11" s="2" t="str">
        <f>Cargos!AY8</f>
        <v/>
      </c>
      <c r="AI11" s="2" t="str">
        <f>Cargos!AZ8</f>
        <v/>
      </c>
      <c r="AJ11" s="2" t="str">
        <f>Cargos!BA8</f>
        <v/>
      </c>
      <c r="AK11" s="2" t="str">
        <f>Cargos!BB8</f>
        <v/>
      </c>
      <c r="AL11" s="2" t="str">
        <f>Cargos!BC8</f>
        <v/>
      </c>
      <c r="AM11" s="2" t="str">
        <f>Cargos!BD8</f>
        <v/>
      </c>
      <c r="AN11" s="2" t="str">
        <f>Cargos!BE8</f>
        <v/>
      </c>
      <c r="AO11" s="2" t="str">
        <f>Cargos!BF8</f>
        <v/>
      </c>
      <c r="AP11" s="2" t="str">
        <f>Cargos!BG8</f>
        <v/>
      </c>
      <c r="AQ11" s="2" t="str">
        <f>Cargos!BH8</f>
        <v/>
      </c>
      <c r="AR11" s="2" t="str">
        <f>Cargos!BI8</f>
        <v/>
      </c>
      <c r="AS11" s="2" t="str">
        <f>Cargos!BJ8</f>
        <v/>
      </c>
      <c r="AT11" s="2" t="str">
        <f>Cargos!BK8</f>
        <v/>
      </c>
      <c r="AU11" s="2" t="str">
        <f>Cargos!BL8</f>
        <v/>
      </c>
      <c r="AV11" s="2" t="str">
        <f>Cargos!BM8</f>
        <v/>
      </c>
      <c r="AW11" s="2" t="str">
        <f>Cargos!BN8</f>
        <v/>
      </c>
      <c r="AX11" s="2" t="str">
        <f>Cargos!BO8</f>
        <v/>
      </c>
      <c r="AY11" s="2" t="str">
        <f>Cargos!BP8</f>
        <v/>
      </c>
    </row>
    <row r="12" spans="1:51" ht="30" customHeight="1">
      <c r="B12" s="2">
        <v>8</v>
      </c>
      <c r="C12" s="71" t="str">
        <f ca="1">B12&amp;". "&amp;'DB Func'!B10</f>
        <v>8. Funcionário 8</v>
      </c>
      <c r="E12" s="511" t="s">
        <v>76</v>
      </c>
      <c r="F12" s="512"/>
      <c r="G12" s="86"/>
      <c r="H12" s="86"/>
      <c r="I12" s="86"/>
      <c r="J12" s="87"/>
    </row>
    <row r="13" spans="1:51" ht="30" customHeight="1">
      <c r="B13" s="2">
        <v>9</v>
      </c>
      <c r="C13" s="71" t="str">
        <f ca="1">B13&amp;". "&amp;'DB Func'!B11</f>
        <v>9. Funcionário 9</v>
      </c>
      <c r="E13" s="523" t="s">
        <v>515</v>
      </c>
      <c r="F13" s="524"/>
      <c r="G13" s="464">
        <v>8.3333333333333339</v>
      </c>
      <c r="H13" s="523" t="s">
        <v>809</v>
      </c>
      <c r="I13" s="524"/>
      <c r="J13" s="465">
        <f>SUM(K15:K21)</f>
        <v>0</v>
      </c>
    </row>
    <row r="14" spans="1:51" ht="15" customHeight="1">
      <c r="B14" s="540">
        <v>10</v>
      </c>
      <c r="C14" s="521" t="str">
        <f ca="1">B14&amp;". "&amp;'DB Func'!B12</f>
        <v>10. Funcionário 10</v>
      </c>
      <c r="E14" s="522"/>
      <c r="F14" s="522"/>
      <c r="G14" s="69" t="s">
        <v>77</v>
      </c>
      <c r="H14" s="522" t="s">
        <v>78</v>
      </c>
      <c r="I14" s="522"/>
      <c r="J14" s="466" t="s">
        <v>79</v>
      </c>
      <c r="K14" s="401"/>
      <c r="L14" s="401"/>
      <c r="M14" s="401"/>
      <c r="N14" s="401"/>
      <c r="O14" s="401"/>
      <c r="P14" s="401"/>
    </row>
    <row r="15" spans="1:51" ht="15" customHeight="1">
      <c r="B15" s="540"/>
      <c r="C15" s="521"/>
      <c r="E15" s="522" t="s">
        <v>63</v>
      </c>
      <c r="F15" s="522"/>
      <c r="G15" s="64"/>
      <c r="H15" s="65"/>
      <c r="I15" s="65"/>
      <c r="J15" s="467"/>
      <c r="K15" s="470">
        <f>(IF(G15&gt;J15,J15+1,J15)-G15)-(IF(H15&gt;I15,I15+1,I15)-H15)</f>
        <v>0</v>
      </c>
      <c r="L15" s="473">
        <f>IF(K15=0,0,IF(OR(N15&gt;$P$15,N15&lt;$O$15),1,0))</f>
        <v>0</v>
      </c>
      <c r="M15" s="471">
        <f>IF(K15=0,0,IF(OR(G15&gt;=$P$15,G15&lt;$O$15),1,0))</f>
        <v>0</v>
      </c>
      <c r="N15" s="474">
        <f>G15+K15</f>
        <v>0</v>
      </c>
      <c r="O15" s="475">
        <v>0.20833333333333334</v>
      </c>
      <c r="P15" s="476">
        <v>0.91666666666666663</v>
      </c>
    </row>
    <row r="16" spans="1:51" ht="15" customHeight="1">
      <c r="B16" s="540">
        <v>11</v>
      </c>
      <c r="C16" s="521" t="str">
        <f ca="1">B16&amp;". "&amp;'DB Func'!B13</f>
        <v>11. Funcionário 11</v>
      </c>
      <c r="E16" s="522" t="s">
        <v>64</v>
      </c>
      <c r="F16" s="522"/>
      <c r="G16" s="64"/>
      <c r="H16" s="65"/>
      <c r="I16" s="65"/>
      <c r="J16" s="467"/>
      <c r="K16" s="470">
        <f t="shared" ref="K16:K21" si="0">(IF(G16&gt;J16,J16+1,J16)-G16)-(IF(H16&gt;I16,I16+1,I16)-H16)</f>
        <v>0</v>
      </c>
      <c r="L16" s="473">
        <f t="shared" ref="L16:L21" si="1">IF(K16=0,0,IF(OR(N16&gt;$P$15,N16&lt;$O$15),1,0))</f>
        <v>0</v>
      </c>
      <c r="M16" s="471">
        <f t="shared" ref="M16:M21" si="2">IF(K16=0,0,IF(OR(G16&gt;=$P$15,G16&lt;$O$15),1,0))</f>
        <v>0</v>
      </c>
      <c r="N16" s="474">
        <f t="shared" ref="N16:N21" si="3">G16+K16</f>
        <v>0</v>
      </c>
      <c r="O16" s="477"/>
      <c r="P16" s="477"/>
    </row>
    <row r="17" spans="2:18" ht="15" customHeight="1">
      <c r="B17" s="540"/>
      <c r="C17" s="521"/>
      <c r="E17" s="522" t="s">
        <v>65</v>
      </c>
      <c r="F17" s="522"/>
      <c r="G17" s="64"/>
      <c r="H17" s="65"/>
      <c r="I17" s="65"/>
      <c r="J17" s="467"/>
      <c r="K17" s="470">
        <f t="shared" si="0"/>
        <v>0</v>
      </c>
      <c r="L17" s="473">
        <f t="shared" si="1"/>
        <v>0</v>
      </c>
      <c r="M17" s="471">
        <f t="shared" si="2"/>
        <v>0</v>
      </c>
      <c r="N17" s="474">
        <f>G17+K17</f>
        <v>0</v>
      </c>
      <c r="O17" s="477"/>
      <c r="P17" s="471"/>
    </row>
    <row r="18" spans="2:18" ht="15" customHeight="1">
      <c r="B18" s="540">
        <v>12</v>
      </c>
      <c r="C18" s="521" t="str">
        <f ca="1">B18&amp;". "&amp;'DB Func'!B14</f>
        <v>12. Funcionário 12</v>
      </c>
      <c r="E18" s="522" t="s">
        <v>66</v>
      </c>
      <c r="F18" s="522"/>
      <c r="G18" s="64"/>
      <c r="H18" s="65"/>
      <c r="I18" s="65"/>
      <c r="J18" s="467"/>
      <c r="K18" s="470">
        <f t="shared" si="0"/>
        <v>0</v>
      </c>
      <c r="L18" s="473">
        <f t="shared" si="1"/>
        <v>0</v>
      </c>
      <c r="M18" s="471">
        <f t="shared" si="2"/>
        <v>0</v>
      </c>
      <c r="N18" s="474">
        <f t="shared" si="3"/>
        <v>0</v>
      </c>
      <c r="O18" s="471"/>
      <c r="P18" s="471"/>
    </row>
    <row r="19" spans="2:18" ht="15" customHeight="1">
      <c r="B19" s="540"/>
      <c r="C19" s="521"/>
      <c r="E19" s="522" t="s">
        <v>67</v>
      </c>
      <c r="F19" s="522"/>
      <c r="G19" s="64"/>
      <c r="H19" s="65"/>
      <c r="I19" s="65"/>
      <c r="J19" s="467"/>
      <c r="K19" s="470">
        <f t="shared" si="0"/>
        <v>0</v>
      </c>
      <c r="L19" s="473">
        <f t="shared" si="1"/>
        <v>0</v>
      </c>
      <c r="M19" s="471">
        <f t="shared" si="2"/>
        <v>0</v>
      </c>
      <c r="N19" s="474">
        <f t="shared" si="3"/>
        <v>0</v>
      </c>
      <c r="O19" s="471"/>
      <c r="P19" s="471"/>
    </row>
    <row r="20" spans="2:18" ht="15" customHeight="1">
      <c r="B20" s="540">
        <v>13</v>
      </c>
      <c r="C20" s="521" t="str">
        <f ca="1">B20&amp;". "&amp;'DB Func'!B15</f>
        <v>13. Funcionário 13</v>
      </c>
      <c r="E20" s="534" t="s">
        <v>68</v>
      </c>
      <c r="F20" s="534"/>
      <c r="G20" s="64"/>
      <c r="H20" s="64"/>
      <c r="I20" s="64"/>
      <c r="J20" s="468"/>
      <c r="K20" s="470">
        <f t="shared" si="0"/>
        <v>0</v>
      </c>
      <c r="L20" s="473">
        <f t="shared" si="1"/>
        <v>0</v>
      </c>
      <c r="M20" s="471">
        <f t="shared" si="2"/>
        <v>0</v>
      </c>
      <c r="N20" s="474">
        <f t="shared" si="3"/>
        <v>0</v>
      </c>
      <c r="O20" s="471"/>
      <c r="P20" s="471"/>
    </row>
    <row r="21" spans="2:18" ht="15" customHeight="1">
      <c r="B21" s="540"/>
      <c r="C21" s="521"/>
      <c r="E21" s="535" t="s">
        <v>69</v>
      </c>
      <c r="F21" s="535"/>
      <c r="G21" s="88"/>
      <c r="H21" s="88"/>
      <c r="I21" s="88"/>
      <c r="J21" s="469"/>
      <c r="K21" s="470">
        <f t="shared" si="0"/>
        <v>0</v>
      </c>
      <c r="L21" s="473">
        <f t="shared" si="1"/>
        <v>0</v>
      </c>
      <c r="M21" s="471">
        <f t="shared" si="2"/>
        <v>0</v>
      </c>
      <c r="N21" s="474">
        <f t="shared" si="3"/>
        <v>0</v>
      </c>
      <c r="O21" s="471"/>
      <c r="P21" s="471"/>
    </row>
    <row r="22" spans="2:18" ht="30" customHeight="1">
      <c r="B22" s="2">
        <v>14</v>
      </c>
      <c r="C22" s="71" t="str">
        <f ca="1">B22&amp;". "&amp;'DB Func'!B16</f>
        <v>14. Funcionário 14</v>
      </c>
      <c r="E22" s="511" t="s">
        <v>80</v>
      </c>
      <c r="F22" s="512"/>
      <c r="G22" s="86"/>
      <c r="H22" s="86"/>
      <c r="I22" s="86"/>
      <c r="J22" s="86"/>
      <c r="K22" s="478"/>
      <c r="L22" s="471" t="str">
        <f>IF(OR(SUM(L15:L21)&gt;0,SUM(M15:M21)&gt;0),"OK","NÃO")</f>
        <v>NÃO</v>
      </c>
      <c r="M22" s="471"/>
      <c r="N22" s="472"/>
      <c r="O22" s="471"/>
      <c r="P22" s="471"/>
    </row>
    <row r="23" spans="2:18" ht="30" customHeight="1">
      <c r="B23" s="2">
        <v>15</v>
      </c>
      <c r="C23" s="71" t="str">
        <f ca="1">B23&amp;". "&amp;'DB Func'!B17</f>
        <v>15. Funcionário 15</v>
      </c>
      <c r="E23" s="105" t="s">
        <v>81</v>
      </c>
      <c r="F23" s="92"/>
      <c r="G23" s="105" t="s">
        <v>84</v>
      </c>
      <c r="H23" s="93"/>
      <c r="I23" s="105" t="s">
        <v>86</v>
      </c>
      <c r="J23" s="93"/>
    </row>
    <row r="24" spans="2:18" ht="30" customHeight="1">
      <c r="B24" s="2">
        <v>16</v>
      </c>
      <c r="C24" s="110" t="str">
        <f ca="1">B24&amp;". "&amp;'DB Func'!B18</f>
        <v>16. Funcionário 16</v>
      </c>
      <c r="E24" s="85" t="s">
        <v>82</v>
      </c>
      <c r="F24" s="61"/>
      <c r="G24" s="106" t="s">
        <v>85</v>
      </c>
      <c r="H24" s="63"/>
      <c r="I24" s="85" t="s">
        <v>87</v>
      </c>
      <c r="J24" s="63"/>
      <c r="L24" s="2"/>
      <c r="M24" s="2"/>
      <c r="N24" s="2"/>
      <c r="O24" s="2"/>
      <c r="P24" s="2"/>
      <c r="Q24" s="2"/>
      <c r="R24" s="2"/>
    </row>
    <row r="25" spans="2:18" ht="30" customHeight="1">
      <c r="B25" s="2">
        <v>17</v>
      </c>
      <c r="C25" s="71" t="str">
        <f ca="1">B25&amp;". "&amp;'DB Func'!B19</f>
        <v>17. Funcionário 17</v>
      </c>
      <c r="E25" s="107" t="s">
        <v>83</v>
      </c>
      <c r="F25" s="123"/>
      <c r="G25" s="107" t="s">
        <v>88</v>
      </c>
      <c r="H25" s="536"/>
      <c r="I25" s="536"/>
      <c r="J25" s="536"/>
      <c r="L25" s="2"/>
      <c r="M25" s="2"/>
      <c r="N25" s="2"/>
      <c r="O25" s="2"/>
      <c r="P25" s="2"/>
      <c r="Q25" s="2"/>
      <c r="R25" s="2"/>
    </row>
    <row r="26" spans="2:18" ht="30" customHeight="1">
      <c r="B26" s="2">
        <v>18</v>
      </c>
      <c r="C26" s="71" t="str">
        <f ca="1">B26&amp;". "&amp;'DB Func'!B20</f>
        <v>18. Funcionário 18</v>
      </c>
      <c r="E26" s="511" t="s">
        <v>679</v>
      </c>
      <c r="F26" s="512"/>
      <c r="G26" s="86"/>
      <c r="H26" s="86"/>
      <c r="I26" s="86"/>
      <c r="J26" s="87"/>
      <c r="L26" s="2"/>
      <c r="M26" s="2"/>
      <c r="N26" s="2"/>
      <c r="O26" s="2"/>
      <c r="P26" s="2"/>
      <c r="Q26" s="2"/>
      <c r="R26" s="2"/>
    </row>
    <row r="27" spans="2:18" ht="30" customHeight="1">
      <c r="B27" s="2">
        <v>19</v>
      </c>
      <c r="C27" s="71" t="str">
        <f ca="1">B27&amp;". "&amp;'DB Func'!B21</f>
        <v>19. Funcionário 19</v>
      </c>
      <c r="E27" s="105" t="s">
        <v>89</v>
      </c>
      <c r="F27" s="516"/>
      <c r="G27" s="516"/>
      <c r="H27" s="108" t="s">
        <v>90</v>
      </c>
      <c r="I27" s="517"/>
      <c r="J27" s="517"/>
      <c r="L27" s="2"/>
      <c r="M27" s="2"/>
      <c r="N27" s="2"/>
      <c r="O27" s="2"/>
      <c r="P27" s="2"/>
      <c r="Q27" s="2"/>
      <c r="R27" s="2"/>
    </row>
    <row r="28" spans="2:18" ht="30" customHeight="1">
      <c r="B28" s="2">
        <v>20</v>
      </c>
      <c r="C28" s="71" t="str">
        <f ca="1">B28&amp;". "&amp;'DB Func'!B22</f>
        <v>20. Funcionário 20</v>
      </c>
      <c r="E28" s="85" t="s">
        <v>168</v>
      </c>
      <c r="F28" s="518"/>
      <c r="G28" s="518"/>
      <c r="H28" s="85" t="s">
        <v>91</v>
      </c>
      <c r="I28" s="519"/>
      <c r="J28" s="520"/>
      <c r="L28" s="2"/>
      <c r="M28" s="2"/>
      <c r="N28" s="2"/>
      <c r="O28" s="2"/>
      <c r="P28" s="2"/>
      <c r="Q28" s="2"/>
      <c r="R28" s="2"/>
    </row>
    <row r="29" spans="2:18" ht="30" customHeight="1">
      <c r="B29" s="2">
        <v>21</v>
      </c>
      <c r="C29" s="71" t="str">
        <f ca="1">B29&amp;". "&amp;'DB Func'!B23</f>
        <v>21. Funcionário 21</v>
      </c>
      <c r="E29" s="107" t="s">
        <v>93</v>
      </c>
      <c r="F29" s="533"/>
      <c r="G29" s="533"/>
      <c r="H29" s="107" t="s">
        <v>92</v>
      </c>
      <c r="I29" s="533"/>
      <c r="J29" s="533"/>
      <c r="L29" s="2"/>
      <c r="M29" s="2"/>
      <c r="N29" s="2"/>
      <c r="O29" s="2"/>
      <c r="P29" s="2"/>
      <c r="Q29" s="2"/>
      <c r="R29" s="2"/>
    </row>
    <row r="30" spans="2:18" ht="30" customHeight="1">
      <c r="B30" s="2">
        <v>22</v>
      </c>
      <c r="C30" s="71" t="str">
        <f ca="1">B30&amp;". "&amp;'DB Func'!B24</f>
        <v>22. Funcionário 22</v>
      </c>
      <c r="E30" s="511" t="s">
        <v>680</v>
      </c>
      <c r="F30" s="512"/>
      <c r="G30" s="86"/>
      <c r="H30" s="86"/>
      <c r="I30" s="86"/>
      <c r="J30" s="87"/>
      <c r="L30" s="2"/>
      <c r="M30" s="2"/>
      <c r="N30" s="2"/>
      <c r="O30" s="2"/>
      <c r="P30" s="2"/>
      <c r="Q30" s="2"/>
      <c r="R30" s="2"/>
    </row>
    <row r="31" spans="2:18" ht="30" customHeight="1">
      <c r="B31" s="2">
        <v>23</v>
      </c>
      <c r="C31" s="71" t="str">
        <f ca="1">B31&amp;". "&amp;'DB Func'!B25</f>
        <v>23. Funcionário 23</v>
      </c>
      <c r="E31" s="105" t="s">
        <v>94</v>
      </c>
      <c r="F31" s="516"/>
      <c r="G31" s="516"/>
      <c r="H31" s="516"/>
      <c r="I31" s="516"/>
      <c r="J31" s="516"/>
      <c r="L31" s="2"/>
      <c r="M31" s="2"/>
      <c r="N31" s="2"/>
      <c r="O31" s="2"/>
      <c r="P31" s="2"/>
      <c r="Q31" s="2"/>
      <c r="R31" s="2"/>
    </row>
    <row r="32" spans="2:18" ht="30" customHeight="1">
      <c r="B32" s="2">
        <v>24</v>
      </c>
      <c r="C32" s="71" t="str">
        <f ca="1">B32&amp;". "&amp;'DB Func'!B26</f>
        <v>24. Funcionário 24</v>
      </c>
      <c r="E32" s="85" t="s">
        <v>95</v>
      </c>
      <c r="F32" s="518"/>
      <c r="G32" s="518"/>
      <c r="H32" s="518"/>
      <c r="I32" s="518"/>
      <c r="J32" s="518"/>
      <c r="L32" s="2"/>
      <c r="M32" s="2"/>
      <c r="N32" s="2"/>
      <c r="O32" s="2"/>
      <c r="P32" s="2"/>
      <c r="Q32" s="2"/>
      <c r="R32" s="2"/>
    </row>
    <row r="33" spans="2:18" ht="30" customHeight="1">
      <c r="B33" s="2">
        <v>25</v>
      </c>
      <c r="C33" s="71" t="str">
        <f ca="1">B33&amp;". "&amp;'DB Func'!B27</f>
        <v>25. Funcionário 25</v>
      </c>
      <c r="E33" s="107" t="s">
        <v>96</v>
      </c>
      <c r="F33" s="533"/>
      <c r="G33" s="533"/>
      <c r="H33" s="533"/>
      <c r="I33" s="107" t="s">
        <v>681</v>
      </c>
      <c r="J33" s="128"/>
      <c r="L33" s="2"/>
      <c r="M33" s="2" t="s">
        <v>169</v>
      </c>
      <c r="N33" s="2"/>
      <c r="O33" s="2"/>
      <c r="P33" s="2"/>
      <c r="Q33" s="2" t="s">
        <v>181</v>
      </c>
      <c r="R33" s="2"/>
    </row>
    <row r="34" spans="2:18" ht="30" customHeight="1">
      <c r="B34" s="2">
        <v>26</v>
      </c>
      <c r="C34" s="71" t="str">
        <f ca="1">B34&amp;". "&amp;'DB Func'!B28</f>
        <v>26. Funcionário 26</v>
      </c>
      <c r="E34" s="511" t="s">
        <v>97</v>
      </c>
      <c r="F34" s="512"/>
      <c r="G34" s="86"/>
      <c r="H34" s="86"/>
      <c r="I34" s="86"/>
      <c r="J34" s="87"/>
      <c r="L34" s="2"/>
      <c r="M34" s="2" t="s">
        <v>170</v>
      </c>
      <c r="N34" s="2"/>
      <c r="O34" s="2"/>
      <c r="P34" s="2"/>
      <c r="Q34" s="2" t="s">
        <v>182</v>
      </c>
      <c r="R34" s="2"/>
    </row>
    <row r="35" spans="2:18" ht="30" customHeight="1">
      <c r="B35" s="2">
        <v>27</v>
      </c>
      <c r="C35" s="71" t="str">
        <f ca="1">B35&amp;". "&amp;'DB Func'!B29</f>
        <v>27. Funcionário 27</v>
      </c>
      <c r="E35" s="109" t="s">
        <v>98</v>
      </c>
      <c r="F35" s="126"/>
      <c r="G35" s="109" t="s">
        <v>99</v>
      </c>
      <c r="H35" s="127"/>
      <c r="I35" s="109" t="s">
        <v>100</v>
      </c>
      <c r="J35" s="127"/>
      <c r="L35" s="2"/>
      <c r="M35" s="2" t="s">
        <v>171</v>
      </c>
      <c r="N35" s="2"/>
      <c r="O35" s="2"/>
      <c r="P35" s="2"/>
      <c r="Q35" s="2" t="s">
        <v>183</v>
      </c>
      <c r="R35" s="2"/>
    </row>
    <row r="36" spans="2:18" ht="30" customHeight="1">
      <c r="B36" s="2">
        <v>28</v>
      </c>
      <c r="C36" s="71" t="str">
        <f ca="1">B36&amp;". "&amp;'DB Func'!B30</f>
        <v>28. Funcionário 28</v>
      </c>
      <c r="E36" s="511" t="s">
        <v>731</v>
      </c>
      <c r="F36" s="512"/>
      <c r="G36" s="86"/>
      <c r="H36" s="86"/>
      <c r="I36" s="86"/>
      <c r="J36" s="87"/>
      <c r="L36" s="2"/>
      <c r="M36" s="2" t="s">
        <v>172</v>
      </c>
      <c r="N36" s="2"/>
      <c r="O36" s="2"/>
      <c r="P36" s="2"/>
      <c r="Q36" s="2" t="s">
        <v>184</v>
      </c>
      <c r="R36" s="2"/>
    </row>
    <row r="37" spans="2:18" ht="30" customHeight="1">
      <c r="B37" s="2">
        <v>29</v>
      </c>
      <c r="C37" s="71" t="str">
        <f ca="1">B37&amp;". "&amp;'DB Func'!B31</f>
        <v>29. Funcionário 29</v>
      </c>
      <c r="E37" s="523" t="s">
        <v>101</v>
      </c>
      <c r="F37" s="524"/>
      <c r="G37" s="94"/>
      <c r="H37" s="523" t="s">
        <v>730</v>
      </c>
      <c r="I37" s="524"/>
      <c r="J37" s="95"/>
      <c r="L37" s="2"/>
      <c r="M37" s="2" t="s">
        <v>173</v>
      </c>
      <c r="N37" s="2"/>
      <c r="O37" s="2"/>
      <c r="P37" s="2"/>
      <c r="Q37" s="2" t="s">
        <v>185</v>
      </c>
      <c r="R37" s="2"/>
    </row>
    <row r="38" spans="2:18" ht="30" customHeight="1">
      <c r="B38" s="2">
        <v>30</v>
      </c>
      <c r="C38" s="71" t="str">
        <f ca="1">B38&amp;". "&amp;'DB Func'!B32</f>
        <v>30. Funcionário 30</v>
      </c>
      <c r="E38" s="513" t="s">
        <v>102</v>
      </c>
      <c r="F38" s="514"/>
      <c r="G38" s="76"/>
      <c r="H38" s="513" t="s">
        <v>104</v>
      </c>
      <c r="I38" s="514"/>
      <c r="J38" s="76"/>
      <c r="L38" s="2"/>
      <c r="M38" s="2" t="s">
        <v>174</v>
      </c>
      <c r="N38" s="2"/>
      <c r="O38" s="2"/>
      <c r="P38" s="2"/>
      <c r="Q38" s="2" t="s">
        <v>186</v>
      </c>
      <c r="R38" s="2"/>
    </row>
    <row r="39" spans="2:18" ht="30" customHeight="1">
      <c r="C39" s="11"/>
      <c r="E39" s="513" t="s">
        <v>103</v>
      </c>
      <c r="F39" s="514"/>
      <c r="G39" s="63"/>
      <c r="H39" s="106" t="s">
        <v>688</v>
      </c>
      <c r="I39" s="73"/>
      <c r="J39" s="72"/>
      <c r="L39" s="2"/>
      <c r="M39" s="2" t="s">
        <v>179</v>
      </c>
      <c r="N39" s="2"/>
      <c r="O39" s="2"/>
      <c r="P39" s="2"/>
      <c r="Q39" s="2" t="s">
        <v>187</v>
      </c>
      <c r="R39" s="2"/>
    </row>
    <row r="40" spans="2:18" ht="30" hidden="1" customHeight="1">
      <c r="C40" s="11"/>
      <c r="E40" s="541" t="s">
        <v>745</v>
      </c>
      <c r="F40" s="541"/>
      <c r="G40" s="541"/>
      <c r="H40" s="541"/>
      <c r="I40" s="541"/>
      <c r="J40" s="541"/>
      <c r="L40" s="2"/>
      <c r="M40" s="2" t="s">
        <v>180</v>
      </c>
      <c r="N40" s="2"/>
      <c r="O40" s="2"/>
      <c r="P40" s="2"/>
      <c r="Q40" s="2" t="s">
        <v>188</v>
      </c>
      <c r="R40" s="2"/>
    </row>
    <row r="41" spans="2:18" ht="30" hidden="1" customHeight="1">
      <c r="C41" s="11"/>
      <c r="E41" s="513" t="s">
        <v>106</v>
      </c>
      <c r="F41" s="514"/>
      <c r="G41" s="62"/>
      <c r="H41" s="513" t="s">
        <v>112</v>
      </c>
      <c r="I41" s="514"/>
      <c r="J41" s="62"/>
      <c r="L41" s="2"/>
      <c r="M41" s="2" t="s">
        <v>175</v>
      </c>
      <c r="N41" s="2"/>
      <c r="O41" s="2"/>
      <c r="P41" s="2"/>
      <c r="Q41" s="2"/>
      <c r="R41" s="2"/>
    </row>
    <row r="42" spans="2:18" ht="30" hidden="1" customHeight="1">
      <c r="C42" s="11"/>
      <c r="E42" s="513" t="s">
        <v>107</v>
      </c>
      <c r="F42" s="514"/>
      <c r="G42" s="62"/>
      <c r="H42" s="513" t="s">
        <v>113</v>
      </c>
      <c r="I42" s="514"/>
      <c r="J42" s="62"/>
      <c r="L42" s="2"/>
      <c r="M42" s="2" t="s">
        <v>176</v>
      </c>
      <c r="N42" s="2"/>
      <c r="O42" s="2"/>
      <c r="P42" s="2"/>
      <c r="Q42" s="2"/>
      <c r="R42" s="2"/>
    </row>
    <row r="43" spans="2:18" ht="30" hidden="1" customHeight="1">
      <c r="C43" s="11"/>
      <c r="E43" s="513" t="s">
        <v>108</v>
      </c>
      <c r="F43" s="514"/>
      <c r="G43" s="62"/>
      <c r="H43" s="513" t="s">
        <v>114</v>
      </c>
      <c r="I43" s="514"/>
      <c r="J43" s="62"/>
      <c r="L43" s="2"/>
      <c r="M43" s="2" t="s">
        <v>178</v>
      </c>
      <c r="N43" s="2"/>
      <c r="O43" s="2"/>
      <c r="P43" s="2"/>
      <c r="Q43" s="2"/>
      <c r="R43" s="2"/>
    </row>
    <row r="44" spans="2:18" ht="30" hidden="1" customHeight="1">
      <c r="C44" s="11"/>
      <c r="E44" s="513" t="s">
        <v>109</v>
      </c>
      <c r="F44" s="514"/>
      <c r="G44" s="62"/>
      <c r="H44" s="513" t="s">
        <v>115</v>
      </c>
      <c r="I44" s="514"/>
      <c r="J44" s="62"/>
      <c r="L44" s="2"/>
      <c r="M44" s="2" t="s">
        <v>177</v>
      </c>
      <c r="N44" s="2"/>
      <c r="O44" s="2"/>
      <c r="P44" s="2"/>
      <c r="Q44" s="2"/>
      <c r="R44" s="2"/>
    </row>
    <row r="45" spans="2:18" ht="30" hidden="1" customHeight="1">
      <c r="C45" s="11"/>
      <c r="E45" s="513" t="s">
        <v>110</v>
      </c>
      <c r="F45" s="514"/>
      <c r="G45" s="62"/>
      <c r="H45" s="513" t="s">
        <v>116</v>
      </c>
      <c r="I45" s="514"/>
      <c r="J45" s="62"/>
      <c r="L45" s="2"/>
      <c r="M45" s="2"/>
      <c r="N45" s="2"/>
      <c r="O45" s="2"/>
      <c r="P45" s="2"/>
      <c r="Q45" s="2"/>
      <c r="R45" s="2"/>
    </row>
    <row r="46" spans="2:18" ht="30" hidden="1" customHeight="1">
      <c r="C46" s="11"/>
      <c r="E46" s="513" t="s">
        <v>111</v>
      </c>
      <c r="F46" s="514"/>
      <c r="G46" s="62"/>
      <c r="H46" s="513" t="s">
        <v>117</v>
      </c>
      <c r="I46" s="514"/>
      <c r="J46" s="62"/>
      <c r="L46" s="2"/>
      <c r="M46" s="2"/>
      <c r="N46" s="2"/>
      <c r="O46" s="2"/>
      <c r="P46" s="2"/>
      <c r="Q46" s="2"/>
      <c r="R46" s="2"/>
    </row>
    <row r="47" spans="2:18" ht="30" customHeight="1">
      <c r="C47" s="11"/>
      <c r="E47" s="515" t="s">
        <v>118</v>
      </c>
      <c r="F47" s="515"/>
      <c r="G47" s="515"/>
      <c r="H47" s="515"/>
      <c r="I47" s="515"/>
      <c r="J47" s="515"/>
      <c r="L47" s="2"/>
      <c r="M47" s="2"/>
      <c r="N47" s="2"/>
      <c r="O47" s="2"/>
      <c r="P47" s="2"/>
      <c r="Q47" s="2"/>
      <c r="R47" s="2"/>
    </row>
    <row r="48" spans="2:18" ht="30" customHeight="1">
      <c r="C48" s="11"/>
      <c r="E48" s="513" t="s">
        <v>106</v>
      </c>
      <c r="F48" s="514"/>
      <c r="G48" s="62"/>
      <c r="H48" s="513" t="s">
        <v>112</v>
      </c>
      <c r="I48" s="514"/>
      <c r="J48" s="62"/>
      <c r="L48" s="2"/>
      <c r="M48" s="2"/>
      <c r="N48" s="2"/>
      <c r="O48" s="2"/>
      <c r="P48" s="2"/>
      <c r="Q48" s="2"/>
      <c r="R48" s="2"/>
    </row>
    <row r="49" spans="3:18" ht="30" customHeight="1">
      <c r="C49" s="11"/>
      <c r="E49" s="513" t="s">
        <v>107</v>
      </c>
      <c r="F49" s="514"/>
      <c r="G49" s="62"/>
      <c r="H49" s="513" t="s">
        <v>113</v>
      </c>
      <c r="I49" s="514"/>
      <c r="J49" s="62"/>
      <c r="L49" s="2"/>
      <c r="M49" s="2"/>
      <c r="N49" s="2"/>
      <c r="O49" s="2"/>
      <c r="P49" s="2"/>
      <c r="Q49" s="2"/>
      <c r="R49" s="2"/>
    </row>
    <row r="50" spans="3:18" ht="30" customHeight="1">
      <c r="C50" s="11"/>
      <c r="E50" s="513" t="s">
        <v>108</v>
      </c>
      <c r="F50" s="514"/>
      <c r="G50" s="62"/>
      <c r="H50" s="513" t="s">
        <v>114</v>
      </c>
      <c r="I50" s="514"/>
      <c r="J50" s="62"/>
      <c r="L50" s="2"/>
      <c r="M50" s="2"/>
      <c r="N50" s="2"/>
      <c r="O50" s="2"/>
      <c r="P50" s="2"/>
      <c r="Q50" s="2"/>
      <c r="R50" s="2"/>
    </row>
    <row r="51" spans="3:18" ht="30" customHeight="1">
      <c r="C51" s="11"/>
      <c r="E51" s="513" t="s">
        <v>109</v>
      </c>
      <c r="F51" s="514"/>
      <c r="G51" s="62"/>
      <c r="H51" s="513" t="s">
        <v>115</v>
      </c>
      <c r="I51" s="514"/>
      <c r="J51" s="62"/>
      <c r="L51" s="2"/>
      <c r="M51" s="2"/>
      <c r="N51" s="2"/>
      <c r="O51" s="2"/>
      <c r="P51" s="2"/>
      <c r="Q51" s="2"/>
      <c r="R51" s="2"/>
    </row>
    <row r="52" spans="3:18" ht="30" customHeight="1">
      <c r="C52" s="11"/>
      <c r="E52" s="513" t="s">
        <v>110</v>
      </c>
      <c r="F52" s="514"/>
      <c r="G52" s="62"/>
      <c r="H52" s="513" t="s">
        <v>116</v>
      </c>
      <c r="I52" s="514"/>
      <c r="J52" s="62"/>
      <c r="L52" s="2"/>
      <c r="M52" s="2"/>
      <c r="N52" s="2"/>
      <c r="O52" s="2"/>
      <c r="P52" s="2"/>
      <c r="Q52" s="2"/>
      <c r="R52" s="2"/>
    </row>
    <row r="53" spans="3:18" ht="30" customHeight="1">
      <c r="C53" s="11"/>
      <c r="E53" s="513" t="s">
        <v>111</v>
      </c>
      <c r="F53" s="514"/>
      <c r="G53" s="62"/>
      <c r="H53" s="513" t="s">
        <v>117</v>
      </c>
      <c r="I53" s="514"/>
      <c r="J53" s="62"/>
      <c r="L53" s="2"/>
      <c r="M53" s="2"/>
      <c r="N53" s="2"/>
      <c r="O53" s="2"/>
      <c r="P53" s="2"/>
      <c r="Q53" s="2"/>
      <c r="R53" s="2"/>
    </row>
    <row r="54" spans="3:18" ht="30" customHeight="1">
      <c r="C54" s="11"/>
      <c r="E54" s="542" t="s">
        <v>119</v>
      </c>
      <c r="F54" s="542"/>
      <c r="G54" s="542"/>
      <c r="H54" s="543">
        <f>SUM(G48:G53,J48:J53)+SUM(G48:G53,J48:J53)*G38+SUM(G48:G53,J48:J53)*J38</f>
        <v>0</v>
      </c>
      <c r="I54" s="543"/>
      <c r="J54" s="543"/>
      <c r="L54" s="2"/>
      <c r="M54" s="2"/>
      <c r="N54" s="2"/>
      <c r="O54" s="2"/>
      <c r="P54" s="2"/>
      <c r="Q54" s="2"/>
      <c r="R54" s="2"/>
    </row>
    <row r="55" spans="3:18" ht="30" hidden="1" customHeight="1">
      <c r="C55" s="11"/>
      <c r="E55" s="511" t="s">
        <v>524</v>
      </c>
      <c r="F55" s="512"/>
      <c r="G55" s="512"/>
      <c r="H55" s="86"/>
      <c r="I55" s="86"/>
      <c r="J55" s="87"/>
      <c r="L55" s="2"/>
      <c r="M55" s="2"/>
      <c r="N55" s="2"/>
      <c r="O55" s="2"/>
      <c r="P55" s="2"/>
      <c r="Q55" s="2"/>
      <c r="R55" s="2"/>
    </row>
    <row r="56" spans="3:18" ht="30" hidden="1" customHeight="1">
      <c r="C56" s="11"/>
      <c r="E56" s="96" t="s">
        <v>120</v>
      </c>
      <c r="F56" s="96" t="s">
        <v>533</v>
      </c>
      <c r="G56" s="96" t="s">
        <v>121</v>
      </c>
      <c r="H56" s="96" t="s">
        <v>519</v>
      </c>
      <c r="I56" s="96" t="s">
        <v>520</v>
      </c>
      <c r="J56" s="96" t="s">
        <v>521</v>
      </c>
      <c r="L56" s="2"/>
      <c r="M56" s="2"/>
      <c r="N56" s="2"/>
      <c r="O56" s="2"/>
      <c r="P56" s="2"/>
      <c r="Q56" s="2"/>
      <c r="R56" s="2"/>
    </row>
    <row r="57" spans="3:18" ht="30" hidden="1" customHeight="1">
      <c r="C57" s="11"/>
      <c r="E57" s="85" t="str">
        <f>Benef!C6</f>
        <v>-</v>
      </c>
      <c r="F57" s="66"/>
      <c r="G57" s="67"/>
      <c r="H57" s="68"/>
      <c r="I57" s="67"/>
      <c r="J57" s="104">
        <f>IF(G57="Percentual",H57*AVERAGE($G$48:$G$53,$J$48:$J$53),IF(G57="Valor Fixo",I57,0))</f>
        <v>0</v>
      </c>
      <c r="L57" s="2"/>
      <c r="M57" s="2"/>
      <c r="N57" s="2"/>
      <c r="O57" s="2"/>
      <c r="P57" s="2"/>
      <c r="Q57" s="2"/>
      <c r="R57" s="2"/>
    </row>
    <row r="58" spans="3:18" ht="30" hidden="1" customHeight="1">
      <c r="C58" s="11"/>
      <c r="E58" s="85" t="str">
        <f>Benef!C7</f>
        <v>-</v>
      </c>
      <c r="F58" s="66"/>
      <c r="G58" s="67"/>
      <c r="H58" s="68"/>
      <c r="I58" s="67"/>
      <c r="J58" s="104">
        <f t="shared" ref="J58:J66" si="4">IF(G58="Percentual",H58*AVERAGE($G$48:$G$53,$J$48:$J$53),IF(G58="Valor Fixo",I58,0))</f>
        <v>0</v>
      </c>
      <c r="L58" s="2"/>
      <c r="M58" s="2"/>
      <c r="N58" s="2"/>
      <c r="O58" s="2"/>
      <c r="P58" s="2"/>
      <c r="Q58" s="2"/>
      <c r="R58" s="2"/>
    </row>
    <row r="59" spans="3:18" ht="30" hidden="1" customHeight="1">
      <c r="C59" s="11"/>
      <c r="E59" s="85" t="str">
        <f>Benef!C8</f>
        <v>-</v>
      </c>
      <c r="F59" s="66"/>
      <c r="G59" s="67"/>
      <c r="H59" s="68"/>
      <c r="I59" s="67"/>
      <c r="J59" s="104">
        <f t="shared" si="4"/>
        <v>0</v>
      </c>
      <c r="L59" s="2"/>
      <c r="M59" s="2"/>
      <c r="N59" s="2"/>
      <c r="O59" s="2"/>
      <c r="P59" s="2"/>
      <c r="Q59" s="2"/>
      <c r="R59" s="2"/>
    </row>
    <row r="60" spans="3:18" ht="30" hidden="1" customHeight="1">
      <c r="C60" s="11"/>
      <c r="E60" s="85" t="str">
        <f>Benef!C9</f>
        <v>-</v>
      </c>
      <c r="F60" s="66"/>
      <c r="G60" s="67"/>
      <c r="H60" s="68"/>
      <c r="I60" s="67"/>
      <c r="J60" s="104">
        <f t="shared" si="4"/>
        <v>0</v>
      </c>
      <c r="L60" s="2"/>
      <c r="M60" s="2"/>
      <c r="N60" s="2"/>
      <c r="O60" s="2"/>
      <c r="P60" s="2"/>
      <c r="Q60" s="2"/>
      <c r="R60" s="2"/>
    </row>
    <row r="61" spans="3:18" ht="30" hidden="1" customHeight="1">
      <c r="C61" s="11"/>
      <c r="E61" s="85" t="str">
        <f>Benef!C10</f>
        <v>-</v>
      </c>
      <c r="F61" s="66"/>
      <c r="G61" s="67"/>
      <c r="H61" s="68"/>
      <c r="I61" s="67"/>
      <c r="J61" s="104">
        <f t="shared" si="4"/>
        <v>0</v>
      </c>
      <c r="L61" s="2"/>
      <c r="M61" s="2"/>
      <c r="N61" s="2"/>
      <c r="O61" s="2"/>
      <c r="P61" s="2"/>
      <c r="Q61" s="2"/>
      <c r="R61" s="2"/>
    </row>
    <row r="62" spans="3:18" ht="30" hidden="1" customHeight="1">
      <c r="C62" s="11"/>
      <c r="E62" s="85" t="str">
        <f>Benef!C11</f>
        <v>-</v>
      </c>
      <c r="F62" s="66"/>
      <c r="G62" s="67"/>
      <c r="H62" s="68"/>
      <c r="I62" s="67"/>
      <c r="J62" s="104">
        <f t="shared" si="4"/>
        <v>0</v>
      </c>
      <c r="L62" s="2"/>
      <c r="M62" s="2"/>
      <c r="N62" s="2"/>
      <c r="O62" s="2"/>
      <c r="P62" s="2"/>
      <c r="Q62" s="2"/>
      <c r="R62" s="2"/>
    </row>
    <row r="63" spans="3:18" ht="30" hidden="1" customHeight="1">
      <c r="C63" s="11"/>
      <c r="E63" s="85" t="str">
        <f>Benef!C12</f>
        <v>-</v>
      </c>
      <c r="F63" s="66"/>
      <c r="G63" s="67"/>
      <c r="H63" s="68"/>
      <c r="I63" s="67"/>
      <c r="J63" s="104">
        <f t="shared" si="4"/>
        <v>0</v>
      </c>
      <c r="L63" s="2"/>
      <c r="M63" s="2"/>
      <c r="N63" s="2"/>
      <c r="O63" s="2"/>
      <c r="P63" s="2"/>
      <c r="Q63" s="2"/>
      <c r="R63" s="2"/>
    </row>
    <row r="64" spans="3:18" ht="30" hidden="1" customHeight="1">
      <c r="C64" s="11"/>
      <c r="E64" s="85" t="str">
        <f>Benef!C13</f>
        <v>-</v>
      </c>
      <c r="F64" s="66"/>
      <c r="G64" s="67"/>
      <c r="H64" s="68"/>
      <c r="I64" s="67"/>
      <c r="J64" s="104">
        <f t="shared" si="4"/>
        <v>0</v>
      </c>
      <c r="L64" s="2"/>
      <c r="M64" s="2"/>
      <c r="N64" s="2"/>
      <c r="O64" s="2"/>
      <c r="P64" s="2"/>
      <c r="Q64" s="2"/>
      <c r="R64" s="2"/>
    </row>
    <row r="65" spans="3:18" ht="30" hidden="1" customHeight="1">
      <c r="C65" s="11"/>
      <c r="E65" s="85" t="str">
        <f>Benef!C14</f>
        <v>-</v>
      </c>
      <c r="F65" s="66"/>
      <c r="G65" s="67"/>
      <c r="H65" s="68"/>
      <c r="I65" s="67"/>
      <c r="J65" s="104">
        <f t="shared" si="4"/>
        <v>0</v>
      </c>
      <c r="L65" s="2"/>
      <c r="M65" s="2"/>
      <c r="N65" s="2"/>
      <c r="O65" s="2"/>
      <c r="P65" s="2"/>
      <c r="Q65" s="2"/>
      <c r="R65" s="2"/>
    </row>
    <row r="66" spans="3:18" ht="30" hidden="1" customHeight="1">
      <c r="C66" s="11"/>
      <c r="E66" s="107">
        <f>Benef!C15</f>
        <v>0</v>
      </c>
      <c r="F66" s="89"/>
      <c r="G66" s="90"/>
      <c r="H66" s="91"/>
      <c r="I66" s="90"/>
      <c r="J66" s="111">
        <f t="shared" si="4"/>
        <v>0</v>
      </c>
      <c r="L66" s="2"/>
      <c r="M66" s="2"/>
      <c r="N66" s="2"/>
      <c r="O66" s="2"/>
      <c r="P66" s="2"/>
      <c r="Q66" s="2"/>
      <c r="R66" s="2"/>
    </row>
    <row r="67" spans="3:18" ht="30" customHeight="1">
      <c r="C67" s="11"/>
      <c r="E67" s="511" t="s">
        <v>709</v>
      </c>
      <c r="F67" s="512"/>
      <c r="G67" s="512"/>
      <c r="H67" s="86"/>
      <c r="I67" s="86"/>
      <c r="J67" s="87"/>
      <c r="L67" s="2"/>
      <c r="M67" s="2"/>
      <c r="N67" s="2"/>
      <c r="O67" s="2"/>
      <c r="P67" s="2"/>
      <c r="Q67" s="2"/>
      <c r="R67" s="2"/>
    </row>
    <row r="68" spans="3:18" ht="30" customHeight="1">
      <c r="C68" s="11"/>
      <c r="E68" s="108" t="s">
        <v>708</v>
      </c>
      <c r="F68" s="516"/>
      <c r="G68" s="516"/>
      <c r="H68" s="108" t="s">
        <v>786</v>
      </c>
      <c r="I68" s="516"/>
      <c r="J68" s="516"/>
      <c r="K68" s="26">
        <f>IFERROR(VLOOKUP(AVERAGE(G48:G53,J48:J53),'P Gerais'!D39:G43,3,1)*F68,0)</f>
        <v>0</v>
      </c>
      <c r="L68" s="2"/>
      <c r="M68" s="2"/>
      <c r="N68" s="2"/>
      <c r="O68" s="2"/>
      <c r="P68" s="2"/>
      <c r="Q68" s="2"/>
      <c r="R68" s="2"/>
    </row>
    <row r="69" spans="3:18" ht="30" customHeight="1">
      <c r="C69" s="11"/>
      <c r="E69" s="541" t="s">
        <v>123</v>
      </c>
      <c r="F69" s="541"/>
      <c r="G69" s="541"/>
      <c r="H69" s="541"/>
      <c r="I69" s="541"/>
      <c r="J69" s="541"/>
      <c r="L69" s="2"/>
      <c r="M69" s="2"/>
      <c r="N69" s="2"/>
      <c r="O69" s="2"/>
      <c r="P69" s="2"/>
      <c r="Q69" s="2"/>
      <c r="R69" s="2"/>
    </row>
    <row r="70" spans="3:18" ht="30" customHeight="1">
      <c r="C70" s="11"/>
      <c r="E70" s="85" t="s">
        <v>124</v>
      </c>
      <c r="F70" s="530"/>
      <c r="G70" s="530"/>
      <c r="H70" s="85" t="s">
        <v>144</v>
      </c>
      <c r="I70" s="538"/>
      <c r="J70" s="538"/>
    </row>
    <row r="71" spans="3:18" ht="30" customHeight="1">
      <c r="C71" s="11"/>
      <c r="E71" s="85" t="s">
        <v>125</v>
      </c>
      <c r="F71" s="530"/>
      <c r="G71" s="530"/>
      <c r="H71" s="85" t="s">
        <v>126</v>
      </c>
      <c r="I71" s="539"/>
      <c r="J71" s="539"/>
    </row>
    <row r="72" spans="3:18" ht="8.1" customHeight="1">
      <c r="C72" s="11"/>
      <c r="D72" s="10"/>
      <c r="E72" s="6"/>
      <c r="F72" s="20"/>
      <c r="G72" s="20"/>
      <c r="H72" s="6"/>
      <c r="I72" s="21"/>
      <c r="J72" s="21"/>
      <c r="K72" s="10"/>
    </row>
    <row r="73" spans="3:18" ht="8.1" customHeight="1">
      <c r="C73" s="11"/>
      <c r="D73" s="10"/>
      <c r="E73" s="6"/>
      <c r="F73" s="20"/>
      <c r="G73" s="20"/>
      <c r="H73" s="6"/>
      <c r="I73" s="21"/>
      <c r="J73" s="21"/>
      <c r="K73" s="10"/>
    </row>
    <row r="74" spans="3:18" ht="30" customHeight="1">
      <c r="C74" s="11"/>
      <c r="D74" s="10"/>
      <c r="E74" s="85" t="s">
        <v>127</v>
      </c>
      <c r="F74" s="530"/>
      <c r="G74" s="530"/>
      <c r="H74" s="85" t="s">
        <v>143</v>
      </c>
      <c r="I74" s="538"/>
      <c r="J74" s="538"/>
      <c r="K74" s="10"/>
    </row>
    <row r="75" spans="3:18" ht="30" customHeight="1">
      <c r="C75" s="11"/>
      <c r="D75" s="10"/>
      <c r="E75" s="85" t="s">
        <v>128</v>
      </c>
      <c r="F75" s="530"/>
      <c r="G75" s="530"/>
      <c r="H75" s="85" t="s">
        <v>129</v>
      </c>
      <c r="I75" s="539"/>
      <c r="J75" s="539"/>
      <c r="K75" s="10"/>
    </row>
    <row r="76" spans="3:18" ht="8.1" customHeight="1">
      <c r="C76" s="11"/>
      <c r="D76" s="10"/>
      <c r="E76" s="6"/>
      <c r="F76" s="20"/>
      <c r="G76" s="20"/>
      <c r="H76" s="6"/>
      <c r="I76" s="21"/>
      <c r="J76" s="21"/>
      <c r="K76" s="10"/>
    </row>
    <row r="77" spans="3:18" ht="30" customHeight="1">
      <c r="C77" s="11"/>
      <c r="D77" s="10"/>
      <c r="E77" s="85" t="s">
        <v>130</v>
      </c>
      <c r="F77" s="530"/>
      <c r="G77" s="530"/>
      <c r="H77" s="85" t="s">
        <v>142</v>
      </c>
      <c r="I77" s="538"/>
      <c r="J77" s="538"/>
      <c r="K77" s="10"/>
    </row>
    <row r="78" spans="3:18" ht="30" customHeight="1">
      <c r="C78" s="11"/>
      <c r="D78" s="10"/>
      <c r="E78" s="85" t="s">
        <v>131</v>
      </c>
      <c r="F78" s="530"/>
      <c r="G78" s="530"/>
      <c r="H78" s="85" t="s">
        <v>132</v>
      </c>
      <c r="I78" s="539"/>
      <c r="J78" s="539"/>
      <c r="K78" s="10"/>
    </row>
    <row r="79" spans="3:18" ht="8.1" customHeight="1">
      <c r="C79" s="11"/>
      <c r="D79" s="10"/>
      <c r="E79" s="6"/>
      <c r="F79" s="20"/>
      <c r="G79" s="20"/>
      <c r="H79" s="6"/>
      <c r="I79" s="21"/>
      <c r="J79" s="21"/>
      <c r="K79" s="10"/>
    </row>
    <row r="80" spans="3:18" ht="30" customHeight="1">
      <c r="C80" s="11"/>
      <c r="D80" s="10"/>
      <c r="E80" s="85" t="s">
        <v>133</v>
      </c>
      <c r="F80" s="530"/>
      <c r="G80" s="530"/>
      <c r="H80" s="85" t="s">
        <v>141</v>
      </c>
      <c r="I80" s="538"/>
      <c r="J80" s="538"/>
      <c r="K80" s="10"/>
    </row>
    <row r="81" spans="3:11" ht="30" customHeight="1">
      <c r="C81" s="11"/>
      <c r="D81" s="10"/>
      <c r="E81" s="85" t="s">
        <v>134</v>
      </c>
      <c r="F81" s="530"/>
      <c r="G81" s="530"/>
      <c r="H81" s="85" t="s">
        <v>135</v>
      </c>
      <c r="I81" s="539"/>
      <c r="J81" s="539"/>
      <c r="K81" s="10"/>
    </row>
    <row r="82" spans="3:11" ht="8.1" customHeight="1">
      <c r="C82" s="11"/>
      <c r="D82" s="10"/>
      <c r="E82" s="6"/>
      <c r="F82" s="20"/>
      <c r="G82" s="20"/>
      <c r="H82" s="6"/>
      <c r="I82" s="21"/>
      <c r="J82" s="21"/>
      <c r="K82" s="10"/>
    </row>
    <row r="83" spans="3:11" ht="30" customHeight="1">
      <c r="C83" s="11"/>
      <c r="E83" s="85" t="s">
        <v>136</v>
      </c>
      <c r="F83" s="530"/>
      <c r="G83" s="530"/>
      <c r="H83" s="85" t="s">
        <v>140</v>
      </c>
      <c r="I83" s="538"/>
      <c r="J83" s="538"/>
    </row>
    <row r="84" spans="3:11" ht="30" customHeight="1">
      <c r="C84" s="11"/>
      <c r="E84" s="85" t="s">
        <v>137</v>
      </c>
      <c r="F84" s="530"/>
      <c r="G84" s="530"/>
      <c r="H84" s="85" t="s">
        <v>138</v>
      </c>
      <c r="I84" s="539"/>
      <c r="J84" s="539"/>
    </row>
    <row r="85" spans="3:11" ht="8.1" customHeight="1">
      <c r="C85" s="11"/>
      <c r="D85" s="10"/>
      <c r="E85" s="6"/>
      <c r="F85" s="20"/>
      <c r="G85" s="20"/>
      <c r="H85" s="6"/>
      <c r="I85" s="21"/>
      <c r="J85" s="21"/>
      <c r="K85" s="10"/>
    </row>
    <row r="86" spans="3:11" ht="30" customHeight="1">
      <c r="C86" s="11"/>
      <c r="E86" s="85" t="s">
        <v>710</v>
      </c>
      <c r="F86" s="530"/>
      <c r="G86" s="530"/>
      <c r="H86" s="85" t="s">
        <v>711</v>
      </c>
      <c r="I86" s="538"/>
      <c r="J86" s="538"/>
    </row>
    <row r="87" spans="3:11" ht="30" customHeight="1">
      <c r="C87" s="11"/>
      <c r="E87" s="85" t="s">
        <v>712</v>
      </c>
      <c r="F87" s="530"/>
      <c r="G87" s="530"/>
      <c r="H87" s="85" t="s">
        <v>713</v>
      </c>
      <c r="I87" s="539"/>
      <c r="J87" s="539"/>
    </row>
    <row r="88" spans="3:11" ht="8.1" customHeight="1">
      <c r="C88" s="11"/>
      <c r="E88" s="6"/>
      <c r="F88" s="20"/>
      <c r="G88" s="20"/>
      <c r="H88" s="6"/>
      <c r="I88" s="21"/>
      <c r="J88" s="21"/>
    </row>
    <row r="89" spans="3:11" ht="30" customHeight="1">
      <c r="C89" s="11"/>
      <c r="E89" s="85" t="s">
        <v>714</v>
      </c>
      <c r="F89" s="530"/>
      <c r="G89" s="530"/>
      <c r="H89" s="85" t="s">
        <v>715</v>
      </c>
      <c r="I89" s="538"/>
      <c r="J89" s="538"/>
    </row>
    <row r="90" spans="3:11" ht="30" customHeight="1">
      <c r="C90" s="11"/>
      <c r="E90" s="85" t="s">
        <v>716</v>
      </c>
      <c r="F90" s="530"/>
      <c r="G90" s="530"/>
      <c r="H90" s="85" t="s">
        <v>717</v>
      </c>
      <c r="I90" s="539"/>
      <c r="J90" s="539"/>
    </row>
    <row r="91" spans="3:11" ht="8.1" customHeight="1">
      <c r="C91" s="11"/>
      <c r="E91" s="6"/>
      <c r="F91" s="20"/>
      <c r="G91" s="20"/>
      <c r="H91" s="6"/>
      <c r="I91" s="21"/>
      <c r="J91" s="21"/>
    </row>
    <row r="92" spans="3:11" ht="30" customHeight="1">
      <c r="C92" s="11"/>
      <c r="E92" s="85" t="s">
        <v>718</v>
      </c>
      <c r="F92" s="530"/>
      <c r="G92" s="530"/>
      <c r="H92" s="85" t="s">
        <v>719</v>
      </c>
      <c r="I92" s="538"/>
      <c r="J92" s="538"/>
    </row>
    <row r="93" spans="3:11" ht="30" customHeight="1">
      <c r="C93" s="11"/>
      <c r="E93" s="85" t="s">
        <v>720</v>
      </c>
      <c r="F93" s="530"/>
      <c r="G93" s="530"/>
      <c r="H93" s="85" t="s">
        <v>721</v>
      </c>
      <c r="I93" s="539"/>
      <c r="J93" s="539"/>
    </row>
    <row r="94" spans="3:11" ht="8.1" customHeight="1">
      <c r="C94" s="11"/>
      <c r="D94" s="10"/>
      <c r="E94" s="6"/>
      <c r="F94" s="20"/>
      <c r="G94" s="20"/>
      <c r="H94" s="6"/>
      <c r="I94" s="21"/>
      <c r="J94" s="21"/>
      <c r="K94" s="10"/>
    </row>
    <row r="95" spans="3:11" ht="30" customHeight="1">
      <c r="C95" s="11"/>
      <c r="E95" s="85" t="s">
        <v>722</v>
      </c>
      <c r="F95" s="530"/>
      <c r="G95" s="530"/>
      <c r="H95" s="85" t="s">
        <v>723</v>
      </c>
      <c r="I95" s="538"/>
      <c r="J95" s="538"/>
    </row>
    <row r="96" spans="3:11" ht="30" customHeight="1">
      <c r="C96" s="11"/>
      <c r="E96" s="85" t="s">
        <v>724</v>
      </c>
      <c r="F96" s="530"/>
      <c r="G96" s="530"/>
      <c r="H96" s="85" t="s">
        <v>725</v>
      </c>
      <c r="I96" s="539"/>
      <c r="J96" s="539"/>
    </row>
    <row r="97" spans="3:11" ht="8.1" customHeight="1">
      <c r="C97" s="11"/>
      <c r="D97" s="10"/>
      <c r="E97" s="6"/>
      <c r="F97" s="20"/>
      <c r="G97" s="20"/>
      <c r="H97" s="6"/>
      <c r="I97" s="21"/>
      <c r="J97" s="21"/>
      <c r="K97" s="10"/>
    </row>
    <row r="98" spans="3:11" ht="30" customHeight="1">
      <c r="C98" s="11"/>
      <c r="E98" s="85" t="s">
        <v>726</v>
      </c>
      <c r="F98" s="530"/>
      <c r="G98" s="530"/>
      <c r="H98" s="85" t="s">
        <v>727</v>
      </c>
      <c r="I98" s="538"/>
      <c r="J98" s="538"/>
    </row>
    <row r="99" spans="3:11" ht="30" customHeight="1">
      <c r="C99" s="11"/>
      <c r="E99" s="85" t="s">
        <v>728</v>
      </c>
      <c r="F99" s="530"/>
      <c r="G99" s="530"/>
      <c r="H99" s="85" t="s">
        <v>729</v>
      </c>
      <c r="I99" s="539"/>
      <c r="J99" s="539"/>
    </row>
    <row r="100" spans="3:11" ht="30" customHeight="1">
      <c r="C100" s="11"/>
      <c r="E100" s="541" t="s">
        <v>139</v>
      </c>
      <c r="F100" s="541"/>
      <c r="G100" s="541"/>
      <c r="H100" s="541"/>
      <c r="I100" s="541"/>
      <c r="J100" s="541"/>
    </row>
    <row r="101" spans="3:11" ht="121.5" customHeight="1">
      <c r="C101" s="11"/>
      <c r="E101" s="537"/>
      <c r="F101" s="537"/>
      <c r="G101" s="537"/>
      <c r="H101" s="537"/>
      <c r="I101" s="537"/>
      <c r="J101" s="537"/>
    </row>
    <row r="102" spans="3:11" ht="30" customHeight="1"/>
    <row r="103" spans="3:11" ht="30" customHeight="1"/>
    <row r="104" spans="3:11" ht="30" customHeight="1"/>
    <row r="105" spans="3:11" ht="30" customHeight="1"/>
    <row r="106" spans="3:11" ht="30" customHeight="1"/>
    <row r="107" spans="3:11" ht="30" customHeight="1"/>
    <row r="108" spans="3:11" ht="30" customHeight="1"/>
    <row r="109" spans="3:11" ht="30" customHeight="1"/>
    <row r="110" spans="3:11"/>
    <row r="111" spans="3:11"/>
    <row r="112" spans="3:11"/>
    <row r="113"/>
    <row r="114"/>
    <row r="115"/>
    <row r="116"/>
    <row r="117"/>
    <row r="118"/>
    <row r="119"/>
    <row r="120"/>
    <row r="121" ht="15" customHeight="1"/>
  </sheetData>
  <sheetProtection selectLockedCells="1"/>
  <mergeCells count="128">
    <mergeCell ref="H13:I13"/>
    <mergeCell ref="E100:J100"/>
    <mergeCell ref="F70:G70"/>
    <mergeCell ref="I70:J70"/>
    <mergeCell ref="F71:G71"/>
    <mergeCell ref="E49:F49"/>
    <mergeCell ref="H49:I49"/>
    <mergeCell ref="E50:F50"/>
    <mergeCell ref="H50:I50"/>
    <mergeCell ref="F83:G83"/>
    <mergeCell ref="I83:J83"/>
    <mergeCell ref="F68:G68"/>
    <mergeCell ref="I68:J68"/>
    <mergeCell ref="E69:J69"/>
    <mergeCell ref="E54:G54"/>
    <mergeCell ref="H54:J54"/>
    <mergeCell ref="I92:J92"/>
    <mergeCell ref="F93:G93"/>
    <mergeCell ref="I93:J93"/>
    <mergeCell ref="I81:J81"/>
    <mergeCell ref="F74:G74"/>
    <mergeCell ref="I74:J74"/>
    <mergeCell ref="F75:G75"/>
    <mergeCell ref="E43:F43"/>
    <mergeCell ref="B14:B15"/>
    <mergeCell ref="B16:B17"/>
    <mergeCell ref="B18:B19"/>
    <mergeCell ref="B20:B21"/>
    <mergeCell ref="F99:G99"/>
    <mergeCell ref="I99:J99"/>
    <mergeCell ref="I75:J75"/>
    <mergeCell ref="F77:G77"/>
    <mergeCell ref="I77:J77"/>
    <mergeCell ref="F78:G78"/>
    <mergeCell ref="I78:J78"/>
    <mergeCell ref="I71:J71"/>
    <mergeCell ref="F80:G80"/>
    <mergeCell ref="I80:J80"/>
    <mergeCell ref="F81:G81"/>
    <mergeCell ref="F31:J31"/>
    <mergeCell ref="F32:J32"/>
    <mergeCell ref="F33:H33"/>
    <mergeCell ref="E44:F44"/>
    <mergeCell ref="H44:I44"/>
    <mergeCell ref="E45:F45"/>
    <mergeCell ref="H45:I45"/>
    <mergeCell ref="E40:J40"/>
    <mergeCell ref="E41:F41"/>
    <mergeCell ref="H43:I43"/>
    <mergeCell ref="H37:I37"/>
    <mergeCell ref="E37:F37"/>
    <mergeCell ref="E38:F38"/>
    <mergeCell ref="H38:I38"/>
    <mergeCell ref="E101:J101"/>
    <mergeCell ref="F95:G95"/>
    <mergeCell ref="I95:J95"/>
    <mergeCell ref="F96:G96"/>
    <mergeCell ref="I96:J96"/>
    <mergeCell ref="F98:G98"/>
    <mergeCell ref="I98:J98"/>
    <mergeCell ref="F84:G84"/>
    <mergeCell ref="I84:J84"/>
    <mergeCell ref="F86:G86"/>
    <mergeCell ref="I86:J86"/>
    <mergeCell ref="F87:G87"/>
    <mergeCell ref="I87:J87"/>
    <mergeCell ref="F89:G89"/>
    <mergeCell ref="I89:J89"/>
    <mergeCell ref="F90:G90"/>
    <mergeCell ref="I90:J90"/>
    <mergeCell ref="F92:G92"/>
    <mergeCell ref="F29:G29"/>
    <mergeCell ref="I29:J29"/>
    <mergeCell ref="C20:C21"/>
    <mergeCell ref="E20:F20"/>
    <mergeCell ref="E21:F21"/>
    <mergeCell ref="H25:J25"/>
    <mergeCell ref="H41:I41"/>
    <mergeCell ref="E42:F42"/>
    <mergeCell ref="H42:I42"/>
    <mergeCell ref="E5:F5"/>
    <mergeCell ref="E12:F12"/>
    <mergeCell ref="C18:C19"/>
    <mergeCell ref="E18:F18"/>
    <mergeCell ref="E19:F19"/>
    <mergeCell ref="C14:C15"/>
    <mergeCell ref="E14:F14"/>
    <mergeCell ref="H14:I14"/>
    <mergeCell ref="E15:F15"/>
    <mergeCell ref="E6:F6"/>
    <mergeCell ref="G6:J6"/>
    <mergeCell ref="E7:F7"/>
    <mergeCell ref="G7:J7"/>
    <mergeCell ref="E8:F8"/>
    <mergeCell ref="G8:J8"/>
    <mergeCell ref="C16:C17"/>
    <mergeCell ref="E16:F16"/>
    <mergeCell ref="E17:F17"/>
    <mergeCell ref="E13:F13"/>
    <mergeCell ref="E9:F9"/>
    <mergeCell ref="G9:J9"/>
    <mergeCell ref="E10:F10"/>
    <mergeCell ref="G10:J10"/>
    <mergeCell ref="E11:F11"/>
    <mergeCell ref="G11:J11"/>
    <mergeCell ref="E30:F30"/>
    <mergeCell ref="E34:F34"/>
    <mergeCell ref="E36:F36"/>
    <mergeCell ref="E55:G55"/>
    <mergeCell ref="E67:G67"/>
    <mergeCell ref="E39:F39"/>
    <mergeCell ref="E46:F46"/>
    <mergeCell ref="H46:I46"/>
    <mergeCell ref="E51:F51"/>
    <mergeCell ref="H51:I51"/>
    <mergeCell ref="E52:F52"/>
    <mergeCell ref="H52:I52"/>
    <mergeCell ref="E53:F53"/>
    <mergeCell ref="H53:I53"/>
    <mergeCell ref="E47:J47"/>
    <mergeCell ref="E48:F48"/>
    <mergeCell ref="H48:I48"/>
    <mergeCell ref="F27:G27"/>
    <mergeCell ref="I27:J27"/>
    <mergeCell ref="E22:F22"/>
    <mergeCell ref="E26:F26"/>
    <mergeCell ref="F28:G28"/>
    <mergeCell ref="I28:J28"/>
  </mergeCells>
  <conditionalFormatting sqref="F29:G29">
    <cfRule type="expression" dxfId="221" priority="29">
      <formula>LEN(F29)=11</formula>
    </cfRule>
    <cfRule type="expression" dxfId="220" priority="30">
      <formula>LEN(F29)=10</formula>
    </cfRule>
  </conditionalFormatting>
  <conditionalFormatting sqref="I29:J29">
    <cfRule type="expression" dxfId="219" priority="27">
      <formula>LEN(I29)=11</formula>
    </cfRule>
    <cfRule type="expression" dxfId="218" priority="28">
      <formula>LEN(I29)=10</formula>
    </cfRule>
  </conditionalFormatting>
  <conditionalFormatting sqref="I57:I66">
    <cfRule type="expression" dxfId="217" priority="19">
      <formula>G57="Sem Desconto"</formula>
    </cfRule>
    <cfRule type="expression" dxfId="216" priority="22">
      <formula>G57="Percentual"</formula>
    </cfRule>
  </conditionalFormatting>
  <conditionalFormatting sqref="H57:H66">
    <cfRule type="expression" dxfId="215" priority="20">
      <formula>G57="Sem Desconto"</formula>
    </cfRule>
    <cfRule type="expression" dxfId="214" priority="21">
      <formula>G57="Valor Fixo"</formula>
    </cfRule>
  </conditionalFormatting>
  <dataValidations count="7">
    <dataValidation type="list" allowBlank="1" showInputMessage="1" showErrorMessage="1" sqref="F33:H33">
      <formula1>$M$33:$M$44</formula1>
    </dataValidation>
    <dataValidation type="list" allowBlank="1" showInputMessage="1" showErrorMessage="1" sqref="J33">
      <formula1>$Q$33:$Q$40</formula1>
    </dataValidation>
    <dataValidation type="list" allowBlank="1" showInputMessage="1" showErrorMessage="1" sqref="G39">
      <formula1>"1,2"</formula1>
    </dataValidation>
    <dataValidation type="list" allowBlank="1" showInputMessage="1" showErrorMessage="1" sqref="G57:G66">
      <formula1>"Valor Fixo,Percentual,Sem Desconto"</formula1>
    </dataValidation>
    <dataValidation type="list" allowBlank="1" showInputMessage="1" showErrorMessage="1" sqref="J39">
      <formula1>"Parcela Única,2 Parcelas"</formula1>
    </dataValidation>
    <dataValidation type="list" allowBlank="1" showInputMessage="1" showErrorMessage="1" sqref="I39">
      <formula1>"Janeiro,Fevereiro,Março,Abril,Maio,Junho,Julho,Agosto,Setmbro,Outubro,Novembro"</formula1>
    </dataValidation>
    <dataValidation type="list" allowBlank="1" showInputMessage="1" showErrorMessage="1" sqref="G11:J11">
      <formula1>$L$11:$AY$11</formula1>
    </dataValidation>
  </dataValidations>
  <hyperlinks>
    <hyperlink ref="C16:C17" location="Func11!G6" display="Func11!G6"/>
    <hyperlink ref="C6:C13" location="Func!G6" display="Func!G6"/>
    <hyperlink ref="C14:C15" location="Func10!G6" display="Func10!G6"/>
    <hyperlink ref="C20:C21" location="Func13!G6" display="Func13!G6"/>
    <hyperlink ref="C18:C19" location="Func12!G6" display="Func12!G6"/>
    <hyperlink ref="C31:C38" location="Func22!G6" display="Func22!G6"/>
    <hyperlink ref="C38" location="Func30!G6" display="Func30!G6"/>
    <hyperlink ref="C22:C37" location="Func22!G6" display="Func22!G6"/>
    <hyperlink ref="C5:C12" location="Func!G6" display="Func!G6"/>
    <hyperlink ref="C6" location="Func2!G6" display="Func2!G6"/>
    <hyperlink ref="C7" location="Func3!G6" display="Func3!G6"/>
    <hyperlink ref="C8" location="Func4!G6" display="Func4!G6"/>
    <hyperlink ref="C9" location="Func5!G6" display="Func5!G6"/>
    <hyperlink ref="C10" location="Func6!G6" display="Func6!G6"/>
    <hyperlink ref="C11" location="Func7!G6" display="Func7!G6"/>
    <hyperlink ref="C12" location="Func8!G6" display="Func8!G6"/>
    <hyperlink ref="C13" location="Func9!G6" display="Func9!G6"/>
    <hyperlink ref="C22" location="Func14!G6" display="Func14!G6"/>
    <hyperlink ref="C23" location="Func15!G6" display="Func15!G6"/>
    <hyperlink ref="C24" location="Func16!G6" display="Func16!G6"/>
    <hyperlink ref="C25" location="Func17!G6" display="Func17!G6"/>
    <hyperlink ref="C26" location="Func18!G6" display="Func18!G6"/>
    <hyperlink ref="C27" location="Func19!G6" display="Func19!G6"/>
    <hyperlink ref="C28" location="Func20!G6" display="Func20!G6"/>
    <hyperlink ref="C29" location="Func21!G6" display="Func21!G6"/>
    <hyperlink ref="C31" location="Func23!G6" display="Func23!G6"/>
    <hyperlink ref="C32" location="Func24!G6" display="Func24!G6"/>
    <hyperlink ref="C37" location="Func29!G6" display="Func29!G6"/>
    <hyperlink ref="C36" location="Func28!G6" display="Func28!G6"/>
    <hyperlink ref="C35" location="Func27!G6" display="Func27!G6"/>
    <hyperlink ref="C34" location="Func26!G6" display="Func26!G6"/>
    <hyperlink ref="C33" location="Func25!G6" display="Func25!G6"/>
  </hyperlinks>
  <pageMargins left="0.511811024" right="0.511811024" top="0.78740157499999996" bottom="0.78740157499999996" header="0.31496062000000002" footer="0.31496062000000002"/>
  <pageSetup paperSize="9" orientation="portrait" r:id="rId1"/>
  <drawing r:id="rId2"/>
  <legacyDrawing r:id="rId3"/>
  <extLst xmlns:x14="http://schemas.microsoft.com/office/spreadsheetml/2009/9/main">
    <ext uri="{78C0D931-6437-407d-A8EE-F0AAD7539E65}">
      <x14:conditionalFormattings>
        <x14:conditionalFormatting xmlns:xm="http://schemas.microsoft.com/office/excel/2006/main">
          <x14:cfRule type="expression" priority="8" id="{7682F304-F271-4291-8B0F-7131B3C4174E}">
            <xm:f>'DB Func'!B16=0</xm:f>
            <x14:dxf>
              <font>
                <color theme="0"/>
              </font>
            </x14:dxf>
          </x14:cfRule>
          <xm:sqref>C22:C38</xm:sqref>
        </x14:conditionalFormatting>
        <x14:conditionalFormatting xmlns:xm="http://schemas.microsoft.com/office/excel/2006/main">
          <x14:cfRule type="expression" priority="7" id="{87658FE9-40BB-4E0B-B75C-893579B40A3F}">
            <xm:f>'DB Func'!B15=0</xm:f>
            <x14:dxf>
              <font>
                <color theme="0"/>
              </font>
            </x14:dxf>
          </x14:cfRule>
          <xm:sqref>C20:C21</xm:sqref>
        </x14:conditionalFormatting>
        <x14:conditionalFormatting xmlns:xm="http://schemas.microsoft.com/office/excel/2006/main">
          <x14:cfRule type="expression" priority="6" id="{BBCE6765-268E-4B10-9C9B-514ECECE22D2}">
            <xm:f>'DB Func'!B14=0</xm:f>
            <x14:dxf>
              <font>
                <color theme="0"/>
              </font>
            </x14:dxf>
          </x14:cfRule>
          <xm:sqref>C18:C19</xm:sqref>
        </x14:conditionalFormatting>
        <x14:conditionalFormatting xmlns:xm="http://schemas.microsoft.com/office/excel/2006/main">
          <x14:cfRule type="expression" priority="5" id="{BC4464D9-EF82-4EE1-B01C-E7C2174A76BC}">
            <xm:f>'DB Func'!B13=0</xm:f>
            <x14:dxf>
              <font>
                <color theme="0"/>
              </font>
            </x14:dxf>
          </x14:cfRule>
          <xm:sqref>C16:C17</xm:sqref>
        </x14:conditionalFormatting>
        <x14:conditionalFormatting xmlns:xm="http://schemas.microsoft.com/office/excel/2006/main">
          <x14:cfRule type="expression" priority="4" id="{81FF4394-5AD5-4156-A391-ADE817E3BB3C}">
            <xm:f>'DB Func'!B3=0</xm:f>
            <x14:dxf>
              <font>
                <color theme="0"/>
              </font>
            </x14:dxf>
          </x14:cfRule>
          <xm:sqref>C5:C15</xm:sqref>
        </x14:conditionalFormatting>
      </x14:conditionalFormattings>
    </ext>
  </extLst>
</worksheet>
</file>

<file path=xl/worksheets/sheet21.xml><?xml version="1.0" encoding="utf-8"?>
<worksheet xmlns="http://schemas.openxmlformats.org/spreadsheetml/2006/main" xmlns:r="http://schemas.openxmlformats.org/officeDocument/2006/relationships">
  <sheetPr codeName="Plan20"/>
  <dimension ref="A1:AY121"/>
  <sheetViews>
    <sheetView showGridLines="0" zoomScale="90" zoomScaleNormal="90" workbookViewId="0">
      <selection sqref="A1:A3"/>
    </sheetView>
  </sheetViews>
  <sheetFormatPr defaultRowHeight="15" customHeight="1" zeroHeight="1"/>
  <cols>
    <col min="1" max="1" width="27.7109375" style="1" customWidth="1"/>
    <col min="2" max="2" width="3.85546875" customWidth="1"/>
    <col min="3" max="3" width="38" customWidth="1"/>
    <col min="5" max="5" width="25.28515625" customWidth="1"/>
    <col min="6" max="7" width="20.7109375" customWidth="1"/>
    <col min="8" max="8" width="22" customWidth="1"/>
    <col min="9" max="10" width="20.7109375" customWidth="1"/>
  </cols>
  <sheetData>
    <row r="1" spans="1:51" s="98" customFormat="1" ht="33.950000000000003" customHeight="1">
      <c r="A1" s="187"/>
      <c r="C1" s="102" t="s">
        <v>17</v>
      </c>
    </row>
    <row r="2" spans="1:51" s="98" customFormat="1" ht="21.6" customHeight="1">
      <c r="A2" s="187"/>
    </row>
    <row r="3" spans="1:51" s="98" customFormat="1" ht="21.6" customHeight="1">
      <c r="A3" s="187"/>
    </row>
    <row r="4" spans="1:51" ht="30" customHeight="1">
      <c r="C4" s="30" t="s">
        <v>685</v>
      </c>
    </row>
    <row r="5" spans="1:51" ht="30" customHeight="1">
      <c r="B5" s="2">
        <v>1</v>
      </c>
      <c r="C5" s="71" t="str">
        <f ca="1">B5&amp;". "&amp;'DB Func'!B3</f>
        <v>1. Funcionário 1</v>
      </c>
      <c r="E5" s="511" t="s">
        <v>678</v>
      </c>
      <c r="F5" s="512"/>
      <c r="G5" s="86"/>
      <c r="H5" s="86"/>
      <c r="I5" s="86"/>
      <c r="J5" s="87"/>
    </row>
    <row r="6" spans="1:51" ht="30" customHeight="1">
      <c r="B6" s="2">
        <v>2</v>
      </c>
      <c r="C6" s="71" t="str">
        <f ca="1">B6&amp;". "&amp;'DB Func'!B4</f>
        <v>2. Funcionário 2</v>
      </c>
      <c r="E6" s="523" t="s">
        <v>70</v>
      </c>
      <c r="F6" s="524"/>
      <c r="G6" s="525" t="s">
        <v>590</v>
      </c>
      <c r="H6" s="525"/>
      <c r="I6" s="525"/>
      <c r="J6" s="525"/>
    </row>
    <row r="7" spans="1:51" ht="30" customHeight="1">
      <c r="B7" s="2">
        <v>3</v>
      </c>
      <c r="C7" s="71" t="str">
        <f ca="1">B7&amp;". "&amp;'DB Func'!B5</f>
        <v>3. Funcionário 3</v>
      </c>
      <c r="E7" s="513" t="s">
        <v>71</v>
      </c>
      <c r="F7" s="514"/>
      <c r="G7" s="526"/>
      <c r="H7" s="527"/>
      <c r="I7" s="527"/>
      <c r="J7" s="528"/>
    </row>
    <row r="8" spans="1:51" ht="30" customHeight="1">
      <c r="B8" s="2">
        <v>4</v>
      </c>
      <c r="C8" s="71" t="str">
        <f ca="1">B8&amp;". "&amp;'DB Func'!B6</f>
        <v>4. Funcionário 4</v>
      </c>
      <c r="E8" s="513" t="s">
        <v>72</v>
      </c>
      <c r="F8" s="514"/>
      <c r="G8" s="529"/>
      <c r="H8" s="529"/>
      <c r="I8" s="529"/>
      <c r="J8" s="529"/>
    </row>
    <row r="9" spans="1:51" ht="30" customHeight="1">
      <c r="B9" s="2">
        <v>5</v>
      </c>
      <c r="C9" s="71" t="str">
        <f ca="1">B9&amp;". "&amp;'DB Func'!B7</f>
        <v>5. Funcionário 5</v>
      </c>
      <c r="E9" s="513" t="s">
        <v>73</v>
      </c>
      <c r="F9" s="514"/>
      <c r="G9" s="530"/>
      <c r="H9" s="530"/>
      <c r="I9" s="530"/>
      <c r="J9" s="530"/>
    </row>
    <row r="10" spans="1:51" ht="30" customHeight="1">
      <c r="B10" s="2">
        <v>6</v>
      </c>
      <c r="C10" s="71" t="str">
        <f ca="1">B10&amp;". "&amp;'DB Func'!B8</f>
        <v>6. Funcionário 6</v>
      </c>
      <c r="E10" s="513" t="s">
        <v>74</v>
      </c>
      <c r="F10" s="514"/>
      <c r="G10" s="530"/>
      <c r="H10" s="530"/>
      <c r="I10" s="530"/>
      <c r="J10" s="530"/>
    </row>
    <row r="11" spans="1:51" ht="30" customHeight="1">
      <c r="B11" s="2">
        <v>7</v>
      </c>
      <c r="C11" s="71" t="str">
        <f ca="1">B11&amp;". "&amp;'DB Func'!B9</f>
        <v>7. Funcionário 7</v>
      </c>
      <c r="E11" s="531" t="s">
        <v>75</v>
      </c>
      <c r="F11" s="532"/>
      <c r="G11" s="510"/>
      <c r="H11" s="510"/>
      <c r="I11" s="510"/>
      <c r="J11" s="510"/>
      <c r="K11" s="28"/>
      <c r="L11" s="2" t="str">
        <f>Cargos!AC8</f>
        <v/>
      </c>
      <c r="M11" s="2" t="str">
        <f>Cargos!AD8</f>
        <v/>
      </c>
      <c r="N11" s="2" t="str">
        <f>Cargos!AE8</f>
        <v/>
      </c>
      <c r="O11" s="2" t="str">
        <f>Cargos!AF8</f>
        <v/>
      </c>
      <c r="P11" s="2" t="str">
        <f>Cargos!AG8</f>
        <v/>
      </c>
      <c r="Q11" s="2" t="str">
        <f>Cargos!AH8</f>
        <v/>
      </c>
      <c r="R11" s="2" t="str">
        <f>Cargos!AI8</f>
        <v/>
      </c>
      <c r="S11" s="2" t="str">
        <f>Cargos!AJ8</f>
        <v/>
      </c>
      <c r="T11" s="2" t="str">
        <f>Cargos!AK8</f>
        <v/>
      </c>
      <c r="U11" s="2" t="str">
        <f>Cargos!AL8</f>
        <v/>
      </c>
      <c r="V11" s="2" t="str">
        <f>Cargos!AM8</f>
        <v/>
      </c>
      <c r="W11" s="2" t="str">
        <f>Cargos!AN8</f>
        <v/>
      </c>
      <c r="X11" s="2" t="str">
        <f>Cargos!AO8</f>
        <v/>
      </c>
      <c r="Y11" s="2" t="str">
        <f>Cargos!AP8</f>
        <v/>
      </c>
      <c r="Z11" s="2" t="str">
        <f>Cargos!AQ8</f>
        <v/>
      </c>
      <c r="AA11" s="2" t="str">
        <f>Cargos!AR8</f>
        <v/>
      </c>
      <c r="AB11" s="2" t="str">
        <f>Cargos!AS8</f>
        <v/>
      </c>
      <c r="AC11" s="2" t="str">
        <f>Cargos!AT8</f>
        <v/>
      </c>
      <c r="AD11" s="2" t="str">
        <f>Cargos!AU8</f>
        <v/>
      </c>
      <c r="AE11" s="2" t="str">
        <f>Cargos!AV8</f>
        <v/>
      </c>
      <c r="AF11" s="2" t="str">
        <f>Cargos!AW8</f>
        <v/>
      </c>
      <c r="AG11" s="2" t="str">
        <f>Cargos!AX8</f>
        <v/>
      </c>
      <c r="AH11" s="2" t="str">
        <f>Cargos!AY8</f>
        <v/>
      </c>
      <c r="AI11" s="2" t="str">
        <f>Cargos!AZ8</f>
        <v/>
      </c>
      <c r="AJ11" s="2" t="str">
        <f>Cargos!BA8</f>
        <v/>
      </c>
      <c r="AK11" s="2" t="str">
        <f>Cargos!BB8</f>
        <v/>
      </c>
      <c r="AL11" s="2" t="str">
        <f>Cargos!BC8</f>
        <v/>
      </c>
      <c r="AM11" s="2" t="str">
        <f>Cargos!BD8</f>
        <v/>
      </c>
      <c r="AN11" s="2" t="str">
        <f>Cargos!BE8</f>
        <v/>
      </c>
      <c r="AO11" s="2" t="str">
        <f>Cargos!BF8</f>
        <v/>
      </c>
      <c r="AP11" s="2" t="str">
        <f>Cargos!BG8</f>
        <v/>
      </c>
      <c r="AQ11" s="2" t="str">
        <f>Cargos!BH8</f>
        <v/>
      </c>
      <c r="AR11" s="2" t="str">
        <f>Cargos!BI8</f>
        <v/>
      </c>
      <c r="AS11" s="2" t="str">
        <f>Cargos!BJ8</f>
        <v/>
      </c>
      <c r="AT11" s="2" t="str">
        <f>Cargos!BK8</f>
        <v/>
      </c>
      <c r="AU11" s="2" t="str">
        <f>Cargos!BL8</f>
        <v/>
      </c>
      <c r="AV11" s="2" t="str">
        <f>Cargos!BM8</f>
        <v/>
      </c>
      <c r="AW11" s="2" t="str">
        <f>Cargos!BN8</f>
        <v/>
      </c>
      <c r="AX11" s="2" t="str">
        <f>Cargos!BO8</f>
        <v/>
      </c>
      <c r="AY11" s="2" t="str">
        <f>Cargos!BP8</f>
        <v/>
      </c>
    </row>
    <row r="12" spans="1:51" ht="30" customHeight="1">
      <c r="B12" s="2">
        <v>8</v>
      </c>
      <c r="C12" s="71" t="str">
        <f ca="1">B12&amp;". "&amp;'DB Func'!B10</f>
        <v>8. Funcionário 8</v>
      </c>
      <c r="E12" s="511" t="s">
        <v>76</v>
      </c>
      <c r="F12" s="512"/>
      <c r="G12" s="86"/>
      <c r="H12" s="86"/>
      <c r="I12" s="86"/>
      <c r="J12" s="87"/>
    </row>
    <row r="13" spans="1:51" ht="30" customHeight="1">
      <c r="B13" s="2">
        <v>9</v>
      </c>
      <c r="C13" s="71" t="str">
        <f ca="1">B13&amp;". "&amp;'DB Func'!B11</f>
        <v>9. Funcionário 9</v>
      </c>
      <c r="E13" s="523" t="s">
        <v>515</v>
      </c>
      <c r="F13" s="524"/>
      <c r="G13" s="464">
        <v>8.3333333333333339</v>
      </c>
      <c r="H13" s="523" t="s">
        <v>809</v>
      </c>
      <c r="I13" s="524"/>
      <c r="J13" s="465">
        <f>SUM(K15:K21)</f>
        <v>0</v>
      </c>
    </row>
    <row r="14" spans="1:51" ht="15" customHeight="1">
      <c r="B14" s="540">
        <v>10</v>
      </c>
      <c r="C14" s="521" t="str">
        <f ca="1">B14&amp;". "&amp;'DB Func'!B12</f>
        <v>10. Funcionário 10</v>
      </c>
      <c r="E14" s="522"/>
      <c r="F14" s="522"/>
      <c r="G14" s="69" t="s">
        <v>77</v>
      </c>
      <c r="H14" s="522" t="s">
        <v>78</v>
      </c>
      <c r="I14" s="522"/>
      <c r="J14" s="466" t="s">
        <v>79</v>
      </c>
      <c r="K14" s="401"/>
      <c r="L14" s="401"/>
      <c r="M14" s="401"/>
      <c r="N14" s="401"/>
      <c r="O14" s="401"/>
      <c r="P14" s="401"/>
    </row>
    <row r="15" spans="1:51" ht="15" customHeight="1">
      <c r="B15" s="540"/>
      <c r="C15" s="521"/>
      <c r="E15" s="522" t="s">
        <v>63</v>
      </c>
      <c r="F15" s="522"/>
      <c r="G15" s="64"/>
      <c r="H15" s="65"/>
      <c r="I15" s="65"/>
      <c r="J15" s="467"/>
      <c r="K15" s="470">
        <f>(IF(G15&gt;J15,J15+1,J15)-G15)-(IF(H15&gt;I15,I15+1,I15)-H15)</f>
        <v>0</v>
      </c>
      <c r="L15" s="473">
        <f>IF(K15=0,0,IF(OR(N15&gt;$P$15,N15&lt;$O$15),1,0))</f>
        <v>0</v>
      </c>
      <c r="M15" s="471">
        <f>IF(K15=0,0,IF(OR(G15&gt;=$P$15,G15&lt;$O$15),1,0))</f>
        <v>0</v>
      </c>
      <c r="N15" s="474">
        <f>G15+K15</f>
        <v>0</v>
      </c>
      <c r="O15" s="475">
        <v>0.20833333333333334</v>
      </c>
      <c r="P15" s="476">
        <v>0.91666666666666663</v>
      </c>
    </row>
    <row r="16" spans="1:51" ht="15" customHeight="1">
      <c r="B16" s="540">
        <v>11</v>
      </c>
      <c r="C16" s="521" t="str">
        <f ca="1">B16&amp;". "&amp;'DB Func'!B13</f>
        <v>11. Funcionário 11</v>
      </c>
      <c r="E16" s="522" t="s">
        <v>64</v>
      </c>
      <c r="F16" s="522"/>
      <c r="G16" s="64"/>
      <c r="H16" s="65"/>
      <c r="I16" s="65"/>
      <c r="J16" s="467"/>
      <c r="K16" s="470">
        <f t="shared" ref="K16:K21" si="0">(IF(G16&gt;J16,J16+1,J16)-G16)-(IF(H16&gt;I16,I16+1,I16)-H16)</f>
        <v>0</v>
      </c>
      <c r="L16" s="473">
        <f t="shared" ref="L16:L21" si="1">IF(K16=0,0,IF(OR(N16&gt;$P$15,N16&lt;$O$15),1,0))</f>
        <v>0</v>
      </c>
      <c r="M16" s="471">
        <f t="shared" ref="M16:M21" si="2">IF(K16=0,0,IF(OR(G16&gt;=$P$15,G16&lt;$O$15),1,0))</f>
        <v>0</v>
      </c>
      <c r="N16" s="474">
        <f t="shared" ref="N16:N21" si="3">G16+K16</f>
        <v>0</v>
      </c>
      <c r="O16" s="477"/>
      <c r="P16" s="477"/>
    </row>
    <row r="17" spans="2:18" ht="15" customHeight="1">
      <c r="B17" s="540"/>
      <c r="C17" s="521"/>
      <c r="E17" s="522" t="s">
        <v>65</v>
      </c>
      <c r="F17" s="522"/>
      <c r="G17" s="64"/>
      <c r="H17" s="65"/>
      <c r="I17" s="65"/>
      <c r="J17" s="467"/>
      <c r="K17" s="470">
        <f t="shared" si="0"/>
        <v>0</v>
      </c>
      <c r="L17" s="473">
        <f t="shared" si="1"/>
        <v>0</v>
      </c>
      <c r="M17" s="471">
        <f t="shared" si="2"/>
        <v>0</v>
      </c>
      <c r="N17" s="474">
        <f>G17+K17</f>
        <v>0</v>
      </c>
      <c r="O17" s="477"/>
      <c r="P17" s="471"/>
    </row>
    <row r="18" spans="2:18" ht="15" customHeight="1">
      <c r="B18" s="540">
        <v>12</v>
      </c>
      <c r="C18" s="521" t="str">
        <f ca="1">B18&amp;". "&amp;'DB Func'!B14</f>
        <v>12. Funcionário 12</v>
      </c>
      <c r="E18" s="522" t="s">
        <v>66</v>
      </c>
      <c r="F18" s="522"/>
      <c r="G18" s="64"/>
      <c r="H18" s="65"/>
      <c r="I18" s="65"/>
      <c r="J18" s="467"/>
      <c r="K18" s="470">
        <f t="shared" si="0"/>
        <v>0</v>
      </c>
      <c r="L18" s="473">
        <f t="shared" si="1"/>
        <v>0</v>
      </c>
      <c r="M18" s="471">
        <f t="shared" si="2"/>
        <v>0</v>
      </c>
      <c r="N18" s="474">
        <f t="shared" si="3"/>
        <v>0</v>
      </c>
      <c r="O18" s="471"/>
      <c r="P18" s="471"/>
    </row>
    <row r="19" spans="2:18" ht="15" customHeight="1">
      <c r="B19" s="540"/>
      <c r="C19" s="521"/>
      <c r="E19" s="522" t="s">
        <v>67</v>
      </c>
      <c r="F19" s="522"/>
      <c r="G19" s="64"/>
      <c r="H19" s="65"/>
      <c r="I19" s="65"/>
      <c r="J19" s="467"/>
      <c r="K19" s="470">
        <f t="shared" si="0"/>
        <v>0</v>
      </c>
      <c r="L19" s="473">
        <f t="shared" si="1"/>
        <v>0</v>
      </c>
      <c r="M19" s="471">
        <f t="shared" si="2"/>
        <v>0</v>
      </c>
      <c r="N19" s="474">
        <f t="shared" si="3"/>
        <v>0</v>
      </c>
      <c r="O19" s="471"/>
      <c r="P19" s="471"/>
    </row>
    <row r="20" spans="2:18" ht="15" customHeight="1">
      <c r="B20" s="540">
        <v>13</v>
      </c>
      <c r="C20" s="521" t="str">
        <f ca="1">B20&amp;". "&amp;'DB Func'!B15</f>
        <v>13. Funcionário 13</v>
      </c>
      <c r="E20" s="534" t="s">
        <v>68</v>
      </c>
      <c r="F20" s="534"/>
      <c r="G20" s="64"/>
      <c r="H20" s="64"/>
      <c r="I20" s="64"/>
      <c r="J20" s="468"/>
      <c r="K20" s="470">
        <f t="shared" si="0"/>
        <v>0</v>
      </c>
      <c r="L20" s="473">
        <f t="shared" si="1"/>
        <v>0</v>
      </c>
      <c r="M20" s="471">
        <f t="shared" si="2"/>
        <v>0</v>
      </c>
      <c r="N20" s="474">
        <f t="shared" si="3"/>
        <v>0</v>
      </c>
      <c r="O20" s="471"/>
      <c r="P20" s="471"/>
    </row>
    <row r="21" spans="2:18" ht="15" customHeight="1">
      <c r="B21" s="540"/>
      <c r="C21" s="521"/>
      <c r="E21" s="535" t="s">
        <v>69</v>
      </c>
      <c r="F21" s="535"/>
      <c r="G21" s="88"/>
      <c r="H21" s="88"/>
      <c r="I21" s="88"/>
      <c r="J21" s="469"/>
      <c r="K21" s="470">
        <f t="shared" si="0"/>
        <v>0</v>
      </c>
      <c r="L21" s="473">
        <f t="shared" si="1"/>
        <v>0</v>
      </c>
      <c r="M21" s="471">
        <f t="shared" si="2"/>
        <v>0</v>
      </c>
      <c r="N21" s="474">
        <f t="shared" si="3"/>
        <v>0</v>
      </c>
      <c r="O21" s="471"/>
      <c r="P21" s="471"/>
    </row>
    <row r="22" spans="2:18" ht="30" customHeight="1">
      <c r="B22" s="2">
        <v>14</v>
      </c>
      <c r="C22" s="71" t="str">
        <f ca="1">B22&amp;". "&amp;'DB Func'!B16</f>
        <v>14. Funcionário 14</v>
      </c>
      <c r="E22" s="511" t="s">
        <v>80</v>
      </c>
      <c r="F22" s="512"/>
      <c r="G22" s="86"/>
      <c r="H22" s="86"/>
      <c r="I22" s="86"/>
      <c r="J22" s="86"/>
      <c r="K22" s="478"/>
      <c r="L22" s="471" t="str">
        <f>IF(OR(SUM(L15:L21)&gt;0,SUM(M15:M21)&gt;0),"OK","NÃO")</f>
        <v>NÃO</v>
      </c>
      <c r="M22" s="471"/>
      <c r="N22" s="472"/>
      <c r="O22" s="471"/>
      <c r="P22" s="471"/>
    </row>
    <row r="23" spans="2:18" ht="30" customHeight="1">
      <c r="B23" s="2">
        <v>15</v>
      </c>
      <c r="C23" s="71" t="str">
        <f ca="1">B23&amp;". "&amp;'DB Func'!B17</f>
        <v>15. Funcionário 15</v>
      </c>
      <c r="E23" s="105" t="s">
        <v>81</v>
      </c>
      <c r="F23" s="92"/>
      <c r="G23" s="105" t="s">
        <v>84</v>
      </c>
      <c r="H23" s="93"/>
      <c r="I23" s="105" t="s">
        <v>86</v>
      </c>
      <c r="J23" s="93"/>
    </row>
    <row r="24" spans="2:18" ht="30" customHeight="1">
      <c r="B24" s="2">
        <v>16</v>
      </c>
      <c r="C24" s="71" t="str">
        <f ca="1">B24&amp;". "&amp;'DB Func'!B18</f>
        <v>16. Funcionário 16</v>
      </c>
      <c r="E24" s="85" t="s">
        <v>82</v>
      </c>
      <c r="F24" s="61"/>
      <c r="G24" s="106" t="s">
        <v>85</v>
      </c>
      <c r="H24" s="63"/>
      <c r="I24" s="85" t="s">
        <v>87</v>
      </c>
      <c r="J24" s="63"/>
      <c r="L24" s="2"/>
      <c r="M24" s="2"/>
      <c r="N24" s="2"/>
      <c r="O24" s="2"/>
      <c r="P24" s="2"/>
      <c r="Q24" s="2"/>
      <c r="R24" s="2"/>
    </row>
    <row r="25" spans="2:18" ht="30" customHeight="1">
      <c r="B25" s="2">
        <v>17</v>
      </c>
      <c r="C25" s="110" t="str">
        <f ca="1">B25&amp;". "&amp;'DB Func'!B19</f>
        <v>17. Funcionário 17</v>
      </c>
      <c r="E25" s="107" t="s">
        <v>83</v>
      </c>
      <c r="F25" s="123"/>
      <c r="G25" s="107" t="s">
        <v>88</v>
      </c>
      <c r="H25" s="536"/>
      <c r="I25" s="536"/>
      <c r="J25" s="536"/>
      <c r="L25" s="2"/>
      <c r="M25" s="2"/>
      <c r="N25" s="2"/>
      <c r="O25" s="2"/>
      <c r="P25" s="2"/>
      <c r="Q25" s="2"/>
      <c r="R25" s="2"/>
    </row>
    <row r="26" spans="2:18" ht="30" customHeight="1">
      <c r="B26" s="2">
        <v>18</v>
      </c>
      <c r="C26" s="71" t="str">
        <f ca="1">B26&amp;". "&amp;'DB Func'!B20</f>
        <v>18. Funcionário 18</v>
      </c>
      <c r="E26" s="511" t="s">
        <v>679</v>
      </c>
      <c r="F26" s="512"/>
      <c r="G26" s="86"/>
      <c r="H26" s="86"/>
      <c r="I26" s="86"/>
      <c r="J26" s="87"/>
      <c r="L26" s="2"/>
      <c r="M26" s="2"/>
      <c r="N26" s="2"/>
      <c r="O26" s="2"/>
      <c r="P26" s="2"/>
      <c r="Q26" s="2"/>
      <c r="R26" s="2"/>
    </row>
    <row r="27" spans="2:18" ht="30" customHeight="1">
      <c r="B27" s="2">
        <v>19</v>
      </c>
      <c r="C27" s="71" t="str">
        <f ca="1">B27&amp;". "&amp;'DB Func'!B21</f>
        <v>19. Funcionário 19</v>
      </c>
      <c r="E27" s="105" t="s">
        <v>89</v>
      </c>
      <c r="F27" s="516"/>
      <c r="G27" s="516"/>
      <c r="H27" s="108" t="s">
        <v>90</v>
      </c>
      <c r="I27" s="517"/>
      <c r="J27" s="517"/>
      <c r="L27" s="2"/>
      <c r="M27" s="2"/>
      <c r="N27" s="2"/>
      <c r="O27" s="2"/>
      <c r="P27" s="2"/>
      <c r="Q27" s="2"/>
      <c r="R27" s="2"/>
    </row>
    <row r="28" spans="2:18" ht="30" customHeight="1">
      <c r="B28" s="2">
        <v>20</v>
      </c>
      <c r="C28" s="71" t="str">
        <f ca="1">B28&amp;". "&amp;'DB Func'!B22</f>
        <v>20. Funcionário 20</v>
      </c>
      <c r="E28" s="85" t="s">
        <v>168</v>
      </c>
      <c r="F28" s="518"/>
      <c r="G28" s="518"/>
      <c r="H28" s="85" t="s">
        <v>91</v>
      </c>
      <c r="I28" s="519"/>
      <c r="J28" s="520"/>
      <c r="L28" s="2"/>
      <c r="M28" s="2"/>
      <c r="N28" s="2"/>
      <c r="O28" s="2"/>
      <c r="P28" s="2"/>
      <c r="Q28" s="2"/>
      <c r="R28" s="2"/>
    </row>
    <row r="29" spans="2:18" ht="30" customHeight="1">
      <c r="B29" s="2">
        <v>21</v>
      </c>
      <c r="C29" s="71" t="str">
        <f ca="1">B29&amp;". "&amp;'DB Func'!B23</f>
        <v>21. Funcionário 21</v>
      </c>
      <c r="E29" s="107" t="s">
        <v>93</v>
      </c>
      <c r="F29" s="533"/>
      <c r="G29" s="533"/>
      <c r="H29" s="107" t="s">
        <v>92</v>
      </c>
      <c r="I29" s="533"/>
      <c r="J29" s="533"/>
      <c r="L29" s="2"/>
      <c r="M29" s="2"/>
      <c r="N29" s="2"/>
      <c r="O29" s="2"/>
      <c r="P29" s="2"/>
      <c r="Q29" s="2"/>
      <c r="R29" s="2"/>
    </row>
    <row r="30" spans="2:18" ht="30" customHeight="1">
      <c r="B30" s="2">
        <v>22</v>
      </c>
      <c r="C30" s="71" t="str">
        <f ca="1">B30&amp;". "&amp;'DB Func'!B24</f>
        <v>22. Funcionário 22</v>
      </c>
      <c r="E30" s="511" t="s">
        <v>680</v>
      </c>
      <c r="F30" s="512"/>
      <c r="G30" s="86"/>
      <c r="H30" s="86"/>
      <c r="I30" s="86"/>
      <c r="J30" s="87"/>
      <c r="L30" s="2"/>
      <c r="M30" s="2"/>
      <c r="N30" s="2"/>
      <c r="O30" s="2"/>
      <c r="P30" s="2"/>
      <c r="Q30" s="2"/>
      <c r="R30" s="2"/>
    </row>
    <row r="31" spans="2:18" ht="30" customHeight="1">
      <c r="B31" s="2">
        <v>23</v>
      </c>
      <c r="C31" s="71" t="str">
        <f ca="1">B31&amp;". "&amp;'DB Func'!B25</f>
        <v>23. Funcionário 23</v>
      </c>
      <c r="E31" s="105" t="s">
        <v>94</v>
      </c>
      <c r="F31" s="516"/>
      <c r="G31" s="516"/>
      <c r="H31" s="516"/>
      <c r="I31" s="516"/>
      <c r="J31" s="516"/>
      <c r="L31" s="2"/>
      <c r="M31" s="2"/>
      <c r="N31" s="2"/>
      <c r="O31" s="2"/>
      <c r="P31" s="2"/>
      <c r="Q31" s="2"/>
      <c r="R31" s="2"/>
    </row>
    <row r="32" spans="2:18" ht="30" customHeight="1">
      <c r="B32" s="2">
        <v>24</v>
      </c>
      <c r="C32" s="71" t="str">
        <f ca="1">B32&amp;". "&amp;'DB Func'!B26</f>
        <v>24. Funcionário 24</v>
      </c>
      <c r="E32" s="85" t="s">
        <v>95</v>
      </c>
      <c r="F32" s="518"/>
      <c r="G32" s="518"/>
      <c r="H32" s="518"/>
      <c r="I32" s="518"/>
      <c r="J32" s="518"/>
      <c r="L32" s="2"/>
      <c r="M32" s="2"/>
      <c r="N32" s="2"/>
      <c r="O32" s="2"/>
      <c r="P32" s="2"/>
      <c r="Q32" s="2"/>
      <c r="R32" s="2"/>
    </row>
    <row r="33" spans="2:18" ht="30" customHeight="1">
      <c r="B33" s="2">
        <v>25</v>
      </c>
      <c r="C33" s="71" t="str">
        <f ca="1">B33&amp;". "&amp;'DB Func'!B27</f>
        <v>25. Funcionário 25</v>
      </c>
      <c r="E33" s="107" t="s">
        <v>96</v>
      </c>
      <c r="F33" s="533"/>
      <c r="G33" s="533"/>
      <c r="H33" s="533"/>
      <c r="I33" s="107" t="s">
        <v>681</v>
      </c>
      <c r="J33" s="128"/>
      <c r="L33" s="2"/>
      <c r="M33" s="2" t="s">
        <v>169</v>
      </c>
      <c r="N33" s="2"/>
      <c r="O33" s="2"/>
      <c r="P33" s="2"/>
      <c r="Q33" s="2" t="s">
        <v>181</v>
      </c>
      <c r="R33" s="2"/>
    </row>
    <row r="34" spans="2:18" ht="30" customHeight="1">
      <c r="B34" s="2">
        <v>26</v>
      </c>
      <c r="C34" s="71" t="str">
        <f ca="1">B34&amp;". "&amp;'DB Func'!B28</f>
        <v>26. Funcionário 26</v>
      </c>
      <c r="E34" s="511" t="s">
        <v>97</v>
      </c>
      <c r="F34" s="512"/>
      <c r="G34" s="86"/>
      <c r="H34" s="86"/>
      <c r="I34" s="86"/>
      <c r="J34" s="87"/>
      <c r="L34" s="2"/>
      <c r="M34" s="2" t="s">
        <v>170</v>
      </c>
      <c r="N34" s="2"/>
      <c r="O34" s="2"/>
      <c r="P34" s="2"/>
      <c r="Q34" s="2" t="s">
        <v>182</v>
      </c>
      <c r="R34" s="2"/>
    </row>
    <row r="35" spans="2:18" ht="30" customHeight="1">
      <c r="B35" s="2">
        <v>27</v>
      </c>
      <c r="C35" s="71" t="str">
        <f ca="1">B35&amp;". "&amp;'DB Func'!B29</f>
        <v>27. Funcionário 27</v>
      </c>
      <c r="E35" s="109" t="s">
        <v>98</v>
      </c>
      <c r="F35" s="126"/>
      <c r="G35" s="109" t="s">
        <v>99</v>
      </c>
      <c r="H35" s="127"/>
      <c r="I35" s="109" t="s">
        <v>100</v>
      </c>
      <c r="J35" s="127"/>
      <c r="L35" s="2"/>
      <c r="M35" s="2" t="s">
        <v>171</v>
      </c>
      <c r="N35" s="2"/>
      <c r="O35" s="2"/>
      <c r="P35" s="2"/>
      <c r="Q35" s="2" t="s">
        <v>183</v>
      </c>
      <c r="R35" s="2"/>
    </row>
    <row r="36" spans="2:18" ht="30" customHeight="1">
      <c r="B36" s="2">
        <v>28</v>
      </c>
      <c r="C36" s="71" t="str">
        <f ca="1">B36&amp;". "&amp;'DB Func'!B30</f>
        <v>28. Funcionário 28</v>
      </c>
      <c r="E36" s="511" t="s">
        <v>731</v>
      </c>
      <c r="F36" s="512"/>
      <c r="G36" s="86"/>
      <c r="H36" s="86"/>
      <c r="I36" s="86"/>
      <c r="J36" s="87"/>
      <c r="L36" s="2"/>
      <c r="M36" s="2" t="s">
        <v>172</v>
      </c>
      <c r="N36" s="2"/>
      <c r="O36" s="2"/>
      <c r="P36" s="2"/>
      <c r="Q36" s="2" t="s">
        <v>184</v>
      </c>
      <c r="R36" s="2"/>
    </row>
    <row r="37" spans="2:18" ht="30" customHeight="1">
      <c r="B37" s="2">
        <v>29</v>
      </c>
      <c r="C37" s="71" t="str">
        <f ca="1">B37&amp;". "&amp;'DB Func'!B31</f>
        <v>29. Funcionário 29</v>
      </c>
      <c r="E37" s="523" t="s">
        <v>101</v>
      </c>
      <c r="F37" s="524"/>
      <c r="G37" s="94"/>
      <c r="H37" s="523" t="s">
        <v>730</v>
      </c>
      <c r="I37" s="524"/>
      <c r="J37" s="95"/>
      <c r="L37" s="2"/>
      <c r="M37" s="2" t="s">
        <v>173</v>
      </c>
      <c r="N37" s="2"/>
      <c r="O37" s="2"/>
      <c r="P37" s="2"/>
      <c r="Q37" s="2" t="s">
        <v>185</v>
      </c>
      <c r="R37" s="2"/>
    </row>
    <row r="38" spans="2:18" ht="30" customHeight="1">
      <c r="B38" s="2">
        <v>30</v>
      </c>
      <c r="C38" s="71" t="str">
        <f ca="1">B38&amp;". "&amp;'DB Func'!B32</f>
        <v>30. Funcionário 30</v>
      </c>
      <c r="E38" s="513" t="s">
        <v>102</v>
      </c>
      <c r="F38" s="514"/>
      <c r="G38" s="76"/>
      <c r="H38" s="513" t="s">
        <v>104</v>
      </c>
      <c r="I38" s="514"/>
      <c r="J38" s="76"/>
      <c r="L38" s="2"/>
      <c r="M38" s="2" t="s">
        <v>174</v>
      </c>
      <c r="N38" s="2"/>
      <c r="O38" s="2"/>
      <c r="P38" s="2"/>
      <c r="Q38" s="2" t="s">
        <v>186</v>
      </c>
      <c r="R38" s="2"/>
    </row>
    <row r="39" spans="2:18" ht="30" customHeight="1">
      <c r="C39" s="11"/>
      <c r="E39" s="513" t="s">
        <v>103</v>
      </c>
      <c r="F39" s="514"/>
      <c r="G39" s="63"/>
      <c r="H39" s="106" t="s">
        <v>688</v>
      </c>
      <c r="I39" s="73"/>
      <c r="J39" s="72"/>
      <c r="L39" s="2"/>
      <c r="M39" s="2" t="s">
        <v>179</v>
      </c>
      <c r="N39" s="2"/>
      <c r="O39" s="2"/>
      <c r="P39" s="2"/>
      <c r="Q39" s="2" t="s">
        <v>187</v>
      </c>
      <c r="R39" s="2"/>
    </row>
    <row r="40" spans="2:18" ht="30" hidden="1" customHeight="1">
      <c r="C40" s="11"/>
      <c r="E40" s="541" t="s">
        <v>745</v>
      </c>
      <c r="F40" s="541"/>
      <c r="G40" s="541"/>
      <c r="H40" s="541"/>
      <c r="I40" s="541"/>
      <c r="J40" s="541"/>
      <c r="L40" s="2"/>
      <c r="M40" s="2" t="s">
        <v>180</v>
      </c>
      <c r="N40" s="2"/>
      <c r="O40" s="2"/>
      <c r="P40" s="2"/>
      <c r="Q40" s="2" t="s">
        <v>188</v>
      </c>
      <c r="R40" s="2"/>
    </row>
    <row r="41" spans="2:18" ht="30" hidden="1" customHeight="1">
      <c r="C41" s="11"/>
      <c r="E41" s="513" t="s">
        <v>106</v>
      </c>
      <c r="F41" s="514"/>
      <c r="G41" s="62"/>
      <c r="H41" s="513" t="s">
        <v>112</v>
      </c>
      <c r="I41" s="514"/>
      <c r="J41" s="62"/>
      <c r="L41" s="2"/>
      <c r="M41" s="2" t="s">
        <v>175</v>
      </c>
      <c r="N41" s="2"/>
      <c r="O41" s="2"/>
      <c r="P41" s="2"/>
      <c r="Q41" s="2"/>
      <c r="R41" s="2"/>
    </row>
    <row r="42" spans="2:18" ht="30" hidden="1" customHeight="1">
      <c r="C42" s="11"/>
      <c r="E42" s="513" t="s">
        <v>107</v>
      </c>
      <c r="F42" s="514"/>
      <c r="G42" s="62"/>
      <c r="H42" s="513" t="s">
        <v>113</v>
      </c>
      <c r="I42" s="514"/>
      <c r="J42" s="62"/>
      <c r="L42" s="2"/>
      <c r="M42" s="2" t="s">
        <v>176</v>
      </c>
      <c r="N42" s="2"/>
      <c r="O42" s="2"/>
      <c r="P42" s="2"/>
      <c r="Q42" s="2"/>
      <c r="R42" s="2"/>
    </row>
    <row r="43" spans="2:18" ht="30" hidden="1" customHeight="1">
      <c r="C43" s="11"/>
      <c r="E43" s="513" t="s">
        <v>108</v>
      </c>
      <c r="F43" s="514"/>
      <c r="G43" s="62"/>
      <c r="H43" s="513" t="s">
        <v>114</v>
      </c>
      <c r="I43" s="514"/>
      <c r="J43" s="62"/>
      <c r="L43" s="2"/>
      <c r="M43" s="2" t="s">
        <v>178</v>
      </c>
      <c r="N43" s="2"/>
      <c r="O43" s="2"/>
      <c r="P43" s="2"/>
      <c r="Q43" s="2"/>
      <c r="R43" s="2"/>
    </row>
    <row r="44" spans="2:18" ht="30" hidden="1" customHeight="1">
      <c r="C44" s="11"/>
      <c r="E44" s="513" t="s">
        <v>109</v>
      </c>
      <c r="F44" s="514"/>
      <c r="G44" s="62"/>
      <c r="H44" s="513" t="s">
        <v>115</v>
      </c>
      <c r="I44" s="514"/>
      <c r="J44" s="62"/>
      <c r="L44" s="2"/>
      <c r="M44" s="2" t="s">
        <v>177</v>
      </c>
      <c r="N44" s="2"/>
      <c r="O44" s="2"/>
      <c r="P44" s="2"/>
      <c r="Q44" s="2"/>
      <c r="R44" s="2"/>
    </row>
    <row r="45" spans="2:18" ht="30" hidden="1" customHeight="1">
      <c r="C45" s="11"/>
      <c r="E45" s="513" t="s">
        <v>110</v>
      </c>
      <c r="F45" s="514"/>
      <c r="G45" s="62"/>
      <c r="H45" s="513" t="s">
        <v>116</v>
      </c>
      <c r="I45" s="514"/>
      <c r="J45" s="62"/>
      <c r="L45" s="2"/>
      <c r="M45" s="2"/>
      <c r="N45" s="2"/>
      <c r="O45" s="2"/>
      <c r="P45" s="2"/>
      <c r="Q45" s="2"/>
      <c r="R45" s="2"/>
    </row>
    <row r="46" spans="2:18" ht="30" hidden="1" customHeight="1">
      <c r="C46" s="11"/>
      <c r="E46" s="513" t="s">
        <v>111</v>
      </c>
      <c r="F46" s="514"/>
      <c r="G46" s="62"/>
      <c r="H46" s="513" t="s">
        <v>117</v>
      </c>
      <c r="I46" s="514"/>
      <c r="J46" s="62"/>
      <c r="L46" s="2"/>
      <c r="M46" s="2"/>
      <c r="N46" s="2"/>
      <c r="O46" s="2"/>
      <c r="P46" s="2"/>
      <c r="Q46" s="2"/>
      <c r="R46" s="2"/>
    </row>
    <row r="47" spans="2:18" ht="30" customHeight="1">
      <c r="C47" s="11"/>
      <c r="E47" s="515" t="s">
        <v>118</v>
      </c>
      <c r="F47" s="515"/>
      <c r="G47" s="515"/>
      <c r="H47" s="515"/>
      <c r="I47" s="515"/>
      <c r="J47" s="515"/>
      <c r="L47" s="2"/>
      <c r="M47" s="2"/>
      <c r="N47" s="2"/>
      <c r="O47" s="2"/>
      <c r="P47" s="2"/>
      <c r="Q47" s="2"/>
      <c r="R47" s="2"/>
    </row>
    <row r="48" spans="2:18" ht="30" customHeight="1">
      <c r="C48" s="11"/>
      <c r="E48" s="513" t="s">
        <v>106</v>
      </c>
      <c r="F48" s="514"/>
      <c r="G48" s="62"/>
      <c r="H48" s="513" t="s">
        <v>112</v>
      </c>
      <c r="I48" s="514"/>
      <c r="J48" s="62"/>
      <c r="L48" s="2"/>
      <c r="M48" s="2"/>
      <c r="N48" s="2"/>
      <c r="O48" s="2"/>
      <c r="P48" s="2"/>
      <c r="Q48" s="2"/>
      <c r="R48" s="2"/>
    </row>
    <row r="49" spans="3:18" ht="30" customHeight="1">
      <c r="C49" s="11"/>
      <c r="E49" s="513" t="s">
        <v>107</v>
      </c>
      <c r="F49" s="514"/>
      <c r="G49" s="62"/>
      <c r="H49" s="513" t="s">
        <v>113</v>
      </c>
      <c r="I49" s="514"/>
      <c r="J49" s="62"/>
      <c r="L49" s="2"/>
      <c r="M49" s="2"/>
      <c r="N49" s="2"/>
      <c r="O49" s="2"/>
      <c r="P49" s="2"/>
      <c r="Q49" s="2"/>
      <c r="R49" s="2"/>
    </row>
    <row r="50" spans="3:18" ht="30" customHeight="1">
      <c r="C50" s="11"/>
      <c r="E50" s="513" t="s">
        <v>108</v>
      </c>
      <c r="F50" s="514"/>
      <c r="G50" s="62"/>
      <c r="H50" s="513" t="s">
        <v>114</v>
      </c>
      <c r="I50" s="514"/>
      <c r="J50" s="62"/>
      <c r="L50" s="2"/>
      <c r="M50" s="2"/>
      <c r="N50" s="2"/>
      <c r="O50" s="2"/>
      <c r="P50" s="2"/>
      <c r="Q50" s="2"/>
      <c r="R50" s="2"/>
    </row>
    <row r="51" spans="3:18" ht="30" customHeight="1">
      <c r="C51" s="11"/>
      <c r="E51" s="513" t="s">
        <v>109</v>
      </c>
      <c r="F51" s="514"/>
      <c r="G51" s="62"/>
      <c r="H51" s="513" t="s">
        <v>115</v>
      </c>
      <c r="I51" s="514"/>
      <c r="J51" s="62"/>
      <c r="L51" s="2"/>
      <c r="M51" s="2"/>
      <c r="N51" s="2"/>
      <c r="O51" s="2"/>
      <c r="P51" s="2"/>
      <c r="Q51" s="2"/>
      <c r="R51" s="2"/>
    </row>
    <row r="52" spans="3:18" ht="30" customHeight="1">
      <c r="C52" s="11"/>
      <c r="E52" s="513" t="s">
        <v>110</v>
      </c>
      <c r="F52" s="514"/>
      <c r="G52" s="62"/>
      <c r="H52" s="513" t="s">
        <v>116</v>
      </c>
      <c r="I52" s="514"/>
      <c r="J52" s="62"/>
      <c r="L52" s="2"/>
      <c r="M52" s="2"/>
      <c r="N52" s="2"/>
      <c r="O52" s="2"/>
      <c r="P52" s="2"/>
      <c r="Q52" s="2"/>
      <c r="R52" s="2"/>
    </row>
    <row r="53" spans="3:18" ht="30" customHeight="1">
      <c r="C53" s="11"/>
      <c r="E53" s="513" t="s">
        <v>111</v>
      </c>
      <c r="F53" s="514"/>
      <c r="G53" s="62"/>
      <c r="H53" s="513" t="s">
        <v>117</v>
      </c>
      <c r="I53" s="514"/>
      <c r="J53" s="62"/>
      <c r="L53" s="2"/>
      <c r="M53" s="2"/>
      <c r="N53" s="2"/>
      <c r="O53" s="2"/>
      <c r="P53" s="2"/>
      <c r="Q53" s="2"/>
      <c r="R53" s="2"/>
    </row>
    <row r="54" spans="3:18" ht="30" customHeight="1">
      <c r="C54" s="11"/>
      <c r="E54" s="542" t="s">
        <v>119</v>
      </c>
      <c r="F54" s="542"/>
      <c r="G54" s="542"/>
      <c r="H54" s="543">
        <f>SUM(G48:G53,J48:J53)+SUM(G48:G53,J48:J53)*G38+SUM(G48:G53,J48:J53)*J38</f>
        <v>0</v>
      </c>
      <c r="I54" s="543"/>
      <c r="J54" s="543"/>
      <c r="L54" s="2"/>
      <c r="M54" s="2"/>
      <c r="N54" s="2"/>
      <c r="O54" s="2"/>
      <c r="P54" s="2"/>
      <c r="Q54" s="2"/>
      <c r="R54" s="2"/>
    </row>
    <row r="55" spans="3:18" ht="30" hidden="1" customHeight="1">
      <c r="C55" s="11"/>
      <c r="E55" s="511" t="s">
        <v>524</v>
      </c>
      <c r="F55" s="512"/>
      <c r="G55" s="512"/>
      <c r="H55" s="86"/>
      <c r="I55" s="86"/>
      <c r="J55" s="87"/>
      <c r="L55" s="2"/>
      <c r="M55" s="2"/>
      <c r="N55" s="2"/>
      <c r="O55" s="2"/>
      <c r="P55" s="2"/>
      <c r="Q55" s="2"/>
      <c r="R55" s="2"/>
    </row>
    <row r="56" spans="3:18" ht="30" hidden="1" customHeight="1">
      <c r="C56" s="11"/>
      <c r="E56" s="96" t="s">
        <v>120</v>
      </c>
      <c r="F56" s="96" t="s">
        <v>533</v>
      </c>
      <c r="G56" s="96" t="s">
        <v>121</v>
      </c>
      <c r="H56" s="96" t="s">
        <v>519</v>
      </c>
      <c r="I56" s="96" t="s">
        <v>520</v>
      </c>
      <c r="J56" s="96" t="s">
        <v>521</v>
      </c>
      <c r="L56" s="2"/>
      <c r="M56" s="2"/>
      <c r="N56" s="2"/>
      <c r="O56" s="2"/>
      <c r="P56" s="2"/>
      <c r="Q56" s="2"/>
      <c r="R56" s="2"/>
    </row>
    <row r="57" spans="3:18" ht="30" hidden="1" customHeight="1">
      <c r="C57" s="11"/>
      <c r="E57" s="85" t="str">
        <f>Benef!C6</f>
        <v>-</v>
      </c>
      <c r="F57" s="66"/>
      <c r="G57" s="67"/>
      <c r="H57" s="68"/>
      <c r="I57" s="67"/>
      <c r="J57" s="104">
        <f>IF(G57="Percentual",H57*AVERAGE($G$48:$G$53,$J$48:$J$53),IF(G57="Valor Fixo",I57,0))</f>
        <v>0</v>
      </c>
      <c r="L57" s="2"/>
      <c r="M57" s="2"/>
      <c r="N57" s="2"/>
      <c r="O57" s="2"/>
      <c r="P57" s="2"/>
      <c r="Q57" s="2"/>
      <c r="R57" s="2"/>
    </row>
    <row r="58" spans="3:18" ht="30" hidden="1" customHeight="1">
      <c r="C58" s="11"/>
      <c r="E58" s="85" t="str">
        <f>Benef!C7</f>
        <v>-</v>
      </c>
      <c r="F58" s="66"/>
      <c r="G58" s="67"/>
      <c r="H58" s="68"/>
      <c r="I58" s="67"/>
      <c r="J58" s="104">
        <f t="shared" ref="J58:J66" si="4">IF(G58="Percentual",H58*AVERAGE($G$48:$G$53,$J$48:$J$53),IF(G58="Valor Fixo",I58,0))</f>
        <v>0</v>
      </c>
      <c r="L58" s="2"/>
      <c r="M58" s="2"/>
      <c r="N58" s="2"/>
      <c r="O58" s="2"/>
      <c r="P58" s="2"/>
      <c r="Q58" s="2"/>
      <c r="R58" s="2"/>
    </row>
    <row r="59" spans="3:18" ht="30" hidden="1" customHeight="1">
      <c r="C59" s="11"/>
      <c r="E59" s="85" t="str">
        <f>Benef!C8</f>
        <v>-</v>
      </c>
      <c r="F59" s="66"/>
      <c r="G59" s="67"/>
      <c r="H59" s="68"/>
      <c r="I59" s="67"/>
      <c r="J59" s="104">
        <f t="shared" si="4"/>
        <v>0</v>
      </c>
      <c r="L59" s="2"/>
      <c r="M59" s="2"/>
      <c r="N59" s="2"/>
      <c r="O59" s="2"/>
      <c r="P59" s="2"/>
      <c r="Q59" s="2"/>
      <c r="R59" s="2"/>
    </row>
    <row r="60" spans="3:18" ht="30" hidden="1" customHeight="1">
      <c r="C60" s="11"/>
      <c r="E60" s="85" t="str">
        <f>Benef!C9</f>
        <v>-</v>
      </c>
      <c r="F60" s="66"/>
      <c r="G60" s="67"/>
      <c r="H60" s="68"/>
      <c r="I60" s="67"/>
      <c r="J60" s="104">
        <f t="shared" si="4"/>
        <v>0</v>
      </c>
      <c r="L60" s="2"/>
      <c r="M60" s="2"/>
      <c r="N60" s="2"/>
      <c r="O60" s="2"/>
      <c r="P60" s="2"/>
      <c r="Q60" s="2"/>
      <c r="R60" s="2"/>
    </row>
    <row r="61" spans="3:18" ht="30" hidden="1" customHeight="1">
      <c r="C61" s="11"/>
      <c r="E61" s="85" t="str">
        <f>Benef!C10</f>
        <v>-</v>
      </c>
      <c r="F61" s="66"/>
      <c r="G61" s="67"/>
      <c r="H61" s="68"/>
      <c r="I61" s="67"/>
      <c r="J61" s="104">
        <f t="shared" si="4"/>
        <v>0</v>
      </c>
      <c r="L61" s="2"/>
      <c r="M61" s="2"/>
      <c r="N61" s="2"/>
      <c r="O61" s="2"/>
      <c r="P61" s="2"/>
      <c r="Q61" s="2"/>
      <c r="R61" s="2"/>
    </row>
    <row r="62" spans="3:18" ht="30" hidden="1" customHeight="1">
      <c r="C62" s="11"/>
      <c r="E62" s="85" t="str">
        <f>Benef!C11</f>
        <v>-</v>
      </c>
      <c r="F62" s="66"/>
      <c r="G62" s="67"/>
      <c r="H62" s="68"/>
      <c r="I62" s="67"/>
      <c r="J62" s="104">
        <f t="shared" si="4"/>
        <v>0</v>
      </c>
      <c r="L62" s="2"/>
      <c r="M62" s="2"/>
      <c r="N62" s="2"/>
      <c r="O62" s="2"/>
      <c r="P62" s="2"/>
      <c r="Q62" s="2"/>
      <c r="R62" s="2"/>
    </row>
    <row r="63" spans="3:18" ht="30" hidden="1" customHeight="1">
      <c r="C63" s="11"/>
      <c r="E63" s="85" t="str">
        <f>Benef!C12</f>
        <v>-</v>
      </c>
      <c r="F63" s="66"/>
      <c r="G63" s="67"/>
      <c r="H63" s="68"/>
      <c r="I63" s="67"/>
      <c r="J63" s="104">
        <f t="shared" si="4"/>
        <v>0</v>
      </c>
      <c r="L63" s="2"/>
      <c r="M63" s="2"/>
      <c r="N63" s="2"/>
      <c r="O63" s="2"/>
      <c r="P63" s="2"/>
      <c r="Q63" s="2"/>
      <c r="R63" s="2"/>
    </row>
    <row r="64" spans="3:18" ht="30" hidden="1" customHeight="1">
      <c r="C64" s="11"/>
      <c r="E64" s="85" t="str">
        <f>Benef!C13</f>
        <v>-</v>
      </c>
      <c r="F64" s="66"/>
      <c r="G64" s="67"/>
      <c r="H64" s="68"/>
      <c r="I64" s="67"/>
      <c r="J64" s="104">
        <f t="shared" si="4"/>
        <v>0</v>
      </c>
      <c r="L64" s="2"/>
      <c r="M64" s="2"/>
      <c r="N64" s="2"/>
      <c r="O64" s="2"/>
      <c r="P64" s="2"/>
      <c r="Q64" s="2"/>
      <c r="R64" s="2"/>
    </row>
    <row r="65" spans="3:18" ht="30" hidden="1" customHeight="1">
      <c r="C65" s="11"/>
      <c r="E65" s="85" t="str">
        <f>Benef!C14</f>
        <v>-</v>
      </c>
      <c r="F65" s="66"/>
      <c r="G65" s="67"/>
      <c r="H65" s="68"/>
      <c r="I65" s="67"/>
      <c r="J65" s="104">
        <f t="shared" si="4"/>
        <v>0</v>
      </c>
      <c r="L65" s="2"/>
      <c r="M65" s="2"/>
      <c r="N65" s="2"/>
      <c r="O65" s="2"/>
      <c r="P65" s="2"/>
      <c r="Q65" s="2"/>
      <c r="R65" s="2"/>
    </row>
    <row r="66" spans="3:18" ht="30" hidden="1" customHeight="1">
      <c r="C66" s="11"/>
      <c r="E66" s="107">
        <f>Benef!C15</f>
        <v>0</v>
      </c>
      <c r="F66" s="89"/>
      <c r="G66" s="90"/>
      <c r="H66" s="91"/>
      <c r="I66" s="90"/>
      <c r="J66" s="111">
        <f t="shared" si="4"/>
        <v>0</v>
      </c>
      <c r="L66" s="2"/>
      <c r="M66" s="2"/>
      <c r="N66" s="2"/>
      <c r="O66" s="2"/>
      <c r="P66" s="2"/>
      <c r="Q66" s="2"/>
      <c r="R66" s="2"/>
    </row>
    <row r="67" spans="3:18" ht="30" customHeight="1">
      <c r="C67" s="11"/>
      <c r="E67" s="511" t="s">
        <v>709</v>
      </c>
      <c r="F67" s="512"/>
      <c r="G67" s="512"/>
      <c r="H67" s="86"/>
      <c r="I67" s="86"/>
      <c r="J67" s="87"/>
      <c r="L67" s="2"/>
      <c r="M67" s="2"/>
      <c r="N67" s="2"/>
      <c r="O67" s="2"/>
      <c r="P67" s="2"/>
      <c r="Q67" s="2"/>
      <c r="R67" s="2"/>
    </row>
    <row r="68" spans="3:18" ht="30" customHeight="1">
      <c r="C68" s="11"/>
      <c r="E68" s="108" t="s">
        <v>708</v>
      </c>
      <c r="F68" s="516"/>
      <c r="G68" s="516"/>
      <c r="H68" s="108" t="s">
        <v>786</v>
      </c>
      <c r="I68" s="516"/>
      <c r="J68" s="516"/>
      <c r="K68" s="26">
        <f>IFERROR(VLOOKUP(AVERAGE(G48:G53,J48:J53),'P Gerais'!D39:G43,3,1)*F68,0)</f>
        <v>0</v>
      </c>
      <c r="L68" s="2"/>
      <c r="M68" s="2"/>
      <c r="N68" s="2"/>
      <c r="O68" s="2"/>
      <c r="P68" s="2"/>
      <c r="Q68" s="2"/>
      <c r="R68" s="2"/>
    </row>
    <row r="69" spans="3:18" ht="30" customHeight="1">
      <c r="C69" s="11"/>
      <c r="E69" s="541" t="s">
        <v>123</v>
      </c>
      <c r="F69" s="541"/>
      <c r="G69" s="541"/>
      <c r="H69" s="541"/>
      <c r="I69" s="541"/>
      <c r="J69" s="541"/>
      <c r="L69" s="2"/>
      <c r="M69" s="2"/>
      <c r="N69" s="2"/>
      <c r="O69" s="2"/>
      <c r="P69" s="2"/>
      <c r="Q69" s="2"/>
      <c r="R69" s="2"/>
    </row>
    <row r="70" spans="3:18" ht="30" customHeight="1">
      <c r="C70" s="11"/>
      <c r="E70" s="85" t="s">
        <v>124</v>
      </c>
      <c r="F70" s="530"/>
      <c r="G70" s="530"/>
      <c r="H70" s="85" t="s">
        <v>144</v>
      </c>
      <c r="I70" s="538"/>
      <c r="J70" s="538"/>
    </row>
    <row r="71" spans="3:18" ht="30" customHeight="1">
      <c r="C71" s="11"/>
      <c r="E71" s="85" t="s">
        <v>125</v>
      </c>
      <c r="F71" s="530"/>
      <c r="G71" s="530"/>
      <c r="H71" s="85" t="s">
        <v>126</v>
      </c>
      <c r="I71" s="539"/>
      <c r="J71" s="539"/>
    </row>
    <row r="72" spans="3:18" ht="8.1" customHeight="1">
      <c r="C72" s="11"/>
      <c r="D72" s="10"/>
      <c r="E72" s="6"/>
      <c r="F72" s="20"/>
      <c r="G72" s="20"/>
      <c r="H72" s="6"/>
      <c r="I72" s="21"/>
      <c r="J72" s="21"/>
      <c r="K72" s="10"/>
    </row>
    <row r="73" spans="3:18" ht="8.1" customHeight="1">
      <c r="C73" s="11"/>
      <c r="D73" s="10"/>
      <c r="E73" s="6"/>
      <c r="F73" s="20"/>
      <c r="G73" s="20"/>
      <c r="H73" s="6"/>
      <c r="I73" s="21"/>
      <c r="J73" s="21"/>
      <c r="K73" s="10"/>
    </row>
    <row r="74" spans="3:18" ht="30" customHeight="1">
      <c r="C74" s="11"/>
      <c r="D74" s="10"/>
      <c r="E74" s="85" t="s">
        <v>127</v>
      </c>
      <c r="F74" s="530"/>
      <c r="G74" s="530"/>
      <c r="H74" s="85" t="s">
        <v>143</v>
      </c>
      <c r="I74" s="538"/>
      <c r="J74" s="538"/>
      <c r="K74" s="10"/>
    </row>
    <row r="75" spans="3:18" ht="30" customHeight="1">
      <c r="C75" s="11"/>
      <c r="D75" s="10"/>
      <c r="E75" s="85" t="s">
        <v>128</v>
      </c>
      <c r="F75" s="530"/>
      <c r="G75" s="530"/>
      <c r="H75" s="85" t="s">
        <v>129</v>
      </c>
      <c r="I75" s="539"/>
      <c r="J75" s="539"/>
      <c r="K75" s="10"/>
    </row>
    <row r="76" spans="3:18" ht="8.1" customHeight="1">
      <c r="C76" s="11"/>
      <c r="D76" s="10"/>
      <c r="E76" s="6"/>
      <c r="F76" s="20"/>
      <c r="G76" s="20"/>
      <c r="H76" s="6"/>
      <c r="I76" s="21"/>
      <c r="J76" s="21"/>
      <c r="K76" s="10"/>
    </row>
    <row r="77" spans="3:18" ht="30" customHeight="1">
      <c r="C77" s="11"/>
      <c r="D77" s="10"/>
      <c r="E77" s="85" t="s">
        <v>130</v>
      </c>
      <c r="F77" s="530"/>
      <c r="G77" s="530"/>
      <c r="H77" s="85" t="s">
        <v>142</v>
      </c>
      <c r="I77" s="538"/>
      <c r="J77" s="538"/>
      <c r="K77" s="10"/>
    </row>
    <row r="78" spans="3:18" ht="30" customHeight="1">
      <c r="C78" s="11"/>
      <c r="D78" s="10"/>
      <c r="E78" s="85" t="s">
        <v>131</v>
      </c>
      <c r="F78" s="530"/>
      <c r="G78" s="530"/>
      <c r="H78" s="85" t="s">
        <v>132</v>
      </c>
      <c r="I78" s="539"/>
      <c r="J78" s="539"/>
      <c r="K78" s="10"/>
    </row>
    <row r="79" spans="3:18" ht="8.1" customHeight="1">
      <c r="C79" s="11"/>
      <c r="D79" s="10"/>
      <c r="E79" s="6"/>
      <c r="F79" s="20"/>
      <c r="G79" s="20"/>
      <c r="H79" s="6"/>
      <c r="I79" s="21"/>
      <c r="J79" s="21"/>
      <c r="K79" s="10"/>
    </row>
    <row r="80" spans="3:18" ht="30" customHeight="1">
      <c r="C80" s="11"/>
      <c r="D80" s="10"/>
      <c r="E80" s="85" t="s">
        <v>133</v>
      </c>
      <c r="F80" s="530"/>
      <c r="G80" s="530"/>
      <c r="H80" s="85" t="s">
        <v>141</v>
      </c>
      <c r="I80" s="538"/>
      <c r="J80" s="538"/>
      <c r="K80" s="10"/>
    </row>
    <row r="81" spans="3:11" ht="30" customHeight="1">
      <c r="C81" s="11"/>
      <c r="D81" s="10"/>
      <c r="E81" s="85" t="s">
        <v>134</v>
      </c>
      <c r="F81" s="530"/>
      <c r="G81" s="530"/>
      <c r="H81" s="85" t="s">
        <v>135</v>
      </c>
      <c r="I81" s="539"/>
      <c r="J81" s="539"/>
      <c r="K81" s="10"/>
    </row>
    <row r="82" spans="3:11" ht="8.1" customHeight="1">
      <c r="C82" s="11"/>
      <c r="D82" s="10"/>
      <c r="E82" s="6"/>
      <c r="F82" s="20"/>
      <c r="G82" s="20"/>
      <c r="H82" s="6"/>
      <c r="I82" s="21"/>
      <c r="J82" s="21"/>
      <c r="K82" s="10"/>
    </row>
    <row r="83" spans="3:11" ht="30" customHeight="1">
      <c r="C83" s="11"/>
      <c r="E83" s="85" t="s">
        <v>136</v>
      </c>
      <c r="F83" s="530"/>
      <c r="G83" s="530"/>
      <c r="H83" s="85" t="s">
        <v>140</v>
      </c>
      <c r="I83" s="538"/>
      <c r="J83" s="538"/>
    </row>
    <row r="84" spans="3:11" ht="30" customHeight="1">
      <c r="C84" s="11"/>
      <c r="E84" s="85" t="s">
        <v>137</v>
      </c>
      <c r="F84" s="530"/>
      <c r="G84" s="530"/>
      <c r="H84" s="85" t="s">
        <v>138</v>
      </c>
      <c r="I84" s="539"/>
      <c r="J84" s="539"/>
    </row>
    <row r="85" spans="3:11" ht="8.1" customHeight="1">
      <c r="C85" s="11"/>
      <c r="D85" s="10"/>
      <c r="E85" s="6"/>
      <c r="F85" s="20"/>
      <c r="G85" s="20"/>
      <c r="H85" s="6"/>
      <c r="I85" s="21"/>
      <c r="J85" s="21"/>
      <c r="K85" s="10"/>
    </row>
    <row r="86" spans="3:11" ht="30" customHeight="1">
      <c r="C86" s="11"/>
      <c r="E86" s="85" t="s">
        <v>710</v>
      </c>
      <c r="F86" s="530"/>
      <c r="G86" s="530"/>
      <c r="H86" s="85" t="s">
        <v>711</v>
      </c>
      <c r="I86" s="538"/>
      <c r="J86" s="538"/>
    </row>
    <row r="87" spans="3:11" ht="30" customHeight="1">
      <c r="C87" s="11"/>
      <c r="E87" s="85" t="s">
        <v>712</v>
      </c>
      <c r="F87" s="530"/>
      <c r="G87" s="530"/>
      <c r="H87" s="85" t="s">
        <v>713</v>
      </c>
      <c r="I87" s="539"/>
      <c r="J87" s="539"/>
    </row>
    <row r="88" spans="3:11" ht="8.1" customHeight="1">
      <c r="C88" s="11"/>
      <c r="E88" s="6"/>
      <c r="F88" s="20"/>
      <c r="G88" s="20"/>
      <c r="H88" s="6"/>
      <c r="I88" s="21"/>
      <c r="J88" s="21"/>
    </row>
    <row r="89" spans="3:11" ht="30" customHeight="1">
      <c r="C89" s="11"/>
      <c r="E89" s="85" t="s">
        <v>714</v>
      </c>
      <c r="F89" s="530"/>
      <c r="G89" s="530"/>
      <c r="H89" s="85" t="s">
        <v>715</v>
      </c>
      <c r="I89" s="538"/>
      <c r="J89" s="538"/>
    </row>
    <row r="90" spans="3:11" ht="30" customHeight="1">
      <c r="C90" s="11"/>
      <c r="E90" s="85" t="s">
        <v>716</v>
      </c>
      <c r="F90" s="530"/>
      <c r="G90" s="530"/>
      <c r="H90" s="85" t="s">
        <v>717</v>
      </c>
      <c r="I90" s="539"/>
      <c r="J90" s="539"/>
    </row>
    <row r="91" spans="3:11" ht="8.1" customHeight="1">
      <c r="C91" s="11"/>
      <c r="E91" s="6"/>
      <c r="F91" s="20"/>
      <c r="G91" s="20"/>
      <c r="H91" s="6"/>
      <c r="I91" s="21"/>
      <c r="J91" s="21"/>
    </row>
    <row r="92" spans="3:11" ht="30" customHeight="1">
      <c r="C92" s="11"/>
      <c r="E92" s="85" t="s">
        <v>718</v>
      </c>
      <c r="F92" s="530"/>
      <c r="G92" s="530"/>
      <c r="H92" s="85" t="s">
        <v>719</v>
      </c>
      <c r="I92" s="538"/>
      <c r="J92" s="538"/>
    </row>
    <row r="93" spans="3:11" ht="30" customHeight="1">
      <c r="C93" s="11"/>
      <c r="E93" s="85" t="s">
        <v>720</v>
      </c>
      <c r="F93" s="530"/>
      <c r="G93" s="530"/>
      <c r="H93" s="85" t="s">
        <v>721</v>
      </c>
      <c r="I93" s="539"/>
      <c r="J93" s="539"/>
    </row>
    <row r="94" spans="3:11" ht="8.1" customHeight="1">
      <c r="C94" s="11"/>
      <c r="D94" s="10"/>
      <c r="E94" s="6"/>
      <c r="F94" s="20"/>
      <c r="G94" s="20"/>
      <c r="H94" s="6"/>
      <c r="I94" s="21"/>
      <c r="J94" s="21"/>
      <c r="K94" s="10"/>
    </row>
    <row r="95" spans="3:11" ht="30" customHeight="1">
      <c r="C95" s="11"/>
      <c r="E95" s="85" t="s">
        <v>722</v>
      </c>
      <c r="F95" s="530"/>
      <c r="G95" s="530"/>
      <c r="H95" s="85" t="s">
        <v>723</v>
      </c>
      <c r="I95" s="538"/>
      <c r="J95" s="538"/>
    </row>
    <row r="96" spans="3:11" ht="30" customHeight="1">
      <c r="C96" s="11"/>
      <c r="E96" s="85" t="s">
        <v>724</v>
      </c>
      <c r="F96" s="530"/>
      <c r="G96" s="530"/>
      <c r="H96" s="85" t="s">
        <v>725</v>
      </c>
      <c r="I96" s="539"/>
      <c r="J96" s="539"/>
    </row>
    <row r="97" spans="3:11" ht="8.1" customHeight="1">
      <c r="C97" s="11"/>
      <c r="D97" s="10"/>
      <c r="E97" s="6"/>
      <c r="F97" s="20"/>
      <c r="G97" s="20"/>
      <c r="H97" s="6"/>
      <c r="I97" s="21"/>
      <c r="J97" s="21"/>
      <c r="K97" s="10"/>
    </row>
    <row r="98" spans="3:11" ht="30" customHeight="1">
      <c r="C98" s="11"/>
      <c r="E98" s="85" t="s">
        <v>726</v>
      </c>
      <c r="F98" s="530"/>
      <c r="G98" s="530"/>
      <c r="H98" s="85" t="s">
        <v>727</v>
      </c>
      <c r="I98" s="538"/>
      <c r="J98" s="538"/>
    </row>
    <row r="99" spans="3:11" ht="30" customHeight="1">
      <c r="C99" s="11"/>
      <c r="E99" s="85" t="s">
        <v>728</v>
      </c>
      <c r="F99" s="530"/>
      <c r="G99" s="530"/>
      <c r="H99" s="85" t="s">
        <v>729</v>
      </c>
      <c r="I99" s="539"/>
      <c r="J99" s="539"/>
    </row>
    <row r="100" spans="3:11" ht="30" customHeight="1">
      <c r="C100" s="11"/>
      <c r="E100" s="541" t="s">
        <v>139</v>
      </c>
      <c r="F100" s="541"/>
      <c r="G100" s="541"/>
      <c r="H100" s="541"/>
      <c r="I100" s="541"/>
      <c r="J100" s="541"/>
    </row>
    <row r="101" spans="3:11" ht="121.5" customHeight="1">
      <c r="C101" s="11"/>
      <c r="E101" s="537"/>
      <c r="F101" s="537"/>
      <c r="G101" s="537"/>
      <c r="H101" s="537"/>
      <c r="I101" s="537"/>
      <c r="J101" s="537"/>
    </row>
    <row r="102" spans="3:11" ht="30" customHeight="1"/>
    <row r="103" spans="3:11" ht="30" customHeight="1"/>
    <row r="104" spans="3:11" ht="30" customHeight="1"/>
    <row r="105" spans="3:11" ht="30" customHeight="1"/>
    <row r="106" spans="3:11" ht="30" customHeight="1"/>
    <row r="107" spans="3:11" ht="30" customHeight="1"/>
    <row r="108" spans="3:11" ht="30" customHeight="1"/>
    <row r="109" spans="3:11" ht="30" customHeight="1"/>
    <row r="110" spans="3:11"/>
    <row r="111" spans="3:11"/>
    <row r="112" spans="3:11"/>
    <row r="113"/>
    <row r="114"/>
    <row r="115"/>
    <row r="116"/>
    <row r="117"/>
    <row r="118"/>
    <row r="119"/>
    <row r="120"/>
    <row r="121" ht="15" customHeight="1"/>
  </sheetData>
  <sheetProtection selectLockedCells="1"/>
  <mergeCells count="128">
    <mergeCell ref="H13:I13"/>
    <mergeCell ref="E100:J100"/>
    <mergeCell ref="F70:G70"/>
    <mergeCell ref="I70:J70"/>
    <mergeCell ref="F71:G71"/>
    <mergeCell ref="E49:F49"/>
    <mergeCell ref="H49:I49"/>
    <mergeCell ref="E50:F50"/>
    <mergeCell ref="H50:I50"/>
    <mergeCell ref="F83:G83"/>
    <mergeCell ref="I83:J83"/>
    <mergeCell ref="F68:G68"/>
    <mergeCell ref="I68:J68"/>
    <mergeCell ref="E69:J69"/>
    <mergeCell ref="E54:G54"/>
    <mergeCell ref="H54:J54"/>
    <mergeCell ref="I92:J92"/>
    <mergeCell ref="F93:G93"/>
    <mergeCell ref="I93:J93"/>
    <mergeCell ref="I81:J81"/>
    <mergeCell ref="F74:G74"/>
    <mergeCell ref="I74:J74"/>
    <mergeCell ref="F75:G75"/>
    <mergeCell ref="E43:F43"/>
    <mergeCell ref="B14:B15"/>
    <mergeCell ref="B16:B17"/>
    <mergeCell ref="B18:B19"/>
    <mergeCell ref="B20:B21"/>
    <mergeCell ref="F99:G99"/>
    <mergeCell ref="I99:J99"/>
    <mergeCell ref="I75:J75"/>
    <mergeCell ref="F77:G77"/>
    <mergeCell ref="I77:J77"/>
    <mergeCell ref="F78:G78"/>
    <mergeCell ref="I78:J78"/>
    <mergeCell ref="I71:J71"/>
    <mergeCell ref="F80:G80"/>
    <mergeCell ref="I80:J80"/>
    <mergeCell ref="F81:G81"/>
    <mergeCell ref="F31:J31"/>
    <mergeCell ref="F32:J32"/>
    <mergeCell ref="F33:H33"/>
    <mergeCell ref="E44:F44"/>
    <mergeCell ref="H44:I44"/>
    <mergeCell ref="E45:F45"/>
    <mergeCell ref="H45:I45"/>
    <mergeCell ref="E40:J40"/>
    <mergeCell ref="E41:F41"/>
    <mergeCell ref="H43:I43"/>
    <mergeCell ref="H37:I37"/>
    <mergeCell ref="E37:F37"/>
    <mergeCell ref="E38:F38"/>
    <mergeCell ref="H38:I38"/>
    <mergeCell ref="E101:J101"/>
    <mergeCell ref="F95:G95"/>
    <mergeCell ref="I95:J95"/>
    <mergeCell ref="F96:G96"/>
    <mergeCell ref="I96:J96"/>
    <mergeCell ref="F98:G98"/>
    <mergeCell ref="I98:J98"/>
    <mergeCell ref="F84:G84"/>
    <mergeCell ref="I84:J84"/>
    <mergeCell ref="F86:G86"/>
    <mergeCell ref="I86:J86"/>
    <mergeCell ref="F87:G87"/>
    <mergeCell ref="I87:J87"/>
    <mergeCell ref="F89:G89"/>
    <mergeCell ref="I89:J89"/>
    <mergeCell ref="F90:G90"/>
    <mergeCell ref="I90:J90"/>
    <mergeCell ref="F92:G92"/>
    <mergeCell ref="F29:G29"/>
    <mergeCell ref="I29:J29"/>
    <mergeCell ref="C20:C21"/>
    <mergeCell ref="E20:F20"/>
    <mergeCell ref="E21:F21"/>
    <mergeCell ref="H25:J25"/>
    <mergeCell ref="H41:I41"/>
    <mergeCell ref="E42:F42"/>
    <mergeCell ref="H42:I42"/>
    <mergeCell ref="E5:F5"/>
    <mergeCell ref="E12:F12"/>
    <mergeCell ref="C18:C19"/>
    <mergeCell ref="E18:F18"/>
    <mergeCell ref="E19:F19"/>
    <mergeCell ref="C14:C15"/>
    <mergeCell ref="E14:F14"/>
    <mergeCell ref="H14:I14"/>
    <mergeCell ref="E15:F15"/>
    <mergeCell ref="E6:F6"/>
    <mergeCell ref="G6:J6"/>
    <mergeCell ref="E7:F7"/>
    <mergeCell ref="G7:J7"/>
    <mergeCell ref="E8:F8"/>
    <mergeCell ref="G8:J8"/>
    <mergeCell ref="C16:C17"/>
    <mergeCell ref="E16:F16"/>
    <mergeCell ref="E17:F17"/>
    <mergeCell ref="E13:F13"/>
    <mergeCell ref="E9:F9"/>
    <mergeCell ref="G9:J9"/>
    <mergeCell ref="E10:F10"/>
    <mergeCell ref="G10:J10"/>
    <mergeCell ref="E11:F11"/>
    <mergeCell ref="G11:J11"/>
    <mergeCell ref="E30:F30"/>
    <mergeCell ref="E34:F34"/>
    <mergeCell ref="E36:F36"/>
    <mergeCell ref="E55:G55"/>
    <mergeCell ref="E67:G67"/>
    <mergeCell ref="E39:F39"/>
    <mergeCell ref="E46:F46"/>
    <mergeCell ref="H46:I46"/>
    <mergeCell ref="E51:F51"/>
    <mergeCell ref="H51:I51"/>
    <mergeCell ref="E52:F52"/>
    <mergeCell ref="H52:I52"/>
    <mergeCell ref="E53:F53"/>
    <mergeCell ref="H53:I53"/>
    <mergeCell ref="E47:J47"/>
    <mergeCell ref="E48:F48"/>
    <mergeCell ref="H48:I48"/>
    <mergeCell ref="F27:G27"/>
    <mergeCell ref="I27:J27"/>
    <mergeCell ref="E22:F22"/>
    <mergeCell ref="E26:F26"/>
    <mergeCell ref="F28:G28"/>
    <mergeCell ref="I28:J28"/>
  </mergeCells>
  <conditionalFormatting sqref="F29:G29">
    <cfRule type="expression" dxfId="213" priority="29">
      <formula>LEN(F29)=11</formula>
    </cfRule>
    <cfRule type="expression" dxfId="212" priority="30">
      <formula>LEN(F29)=10</formula>
    </cfRule>
  </conditionalFormatting>
  <conditionalFormatting sqref="I29:J29">
    <cfRule type="expression" dxfId="211" priority="27">
      <formula>LEN(I29)=11</formula>
    </cfRule>
    <cfRule type="expression" dxfId="210" priority="28">
      <formula>LEN(I29)=10</formula>
    </cfRule>
  </conditionalFormatting>
  <conditionalFormatting sqref="I57:I66">
    <cfRule type="expression" dxfId="209" priority="19">
      <formula>G57="Sem Desconto"</formula>
    </cfRule>
    <cfRule type="expression" dxfId="208" priority="22">
      <formula>G57="Percentual"</formula>
    </cfRule>
  </conditionalFormatting>
  <conditionalFormatting sqref="H57:H66">
    <cfRule type="expression" dxfId="207" priority="20">
      <formula>G57="Sem Desconto"</formula>
    </cfRule>
    <cfRule type="expression" dxfId="206" priority="21">
      <formula>G57="Valor Fixo"</formula>
    </cfRule>
  </conditionalFormatting>
  <dataValidations count="7">
    <dataValidation type="list" allowBlank="1" showInputMessage="1" showErrorMessage="1" sqref="G39">
      <formula1>"1,2"</formula1>
    </dataValidation>
    <dataValidation type="list" allowBlank="1" showInputMessage="1" showErrorMessage="1" sqref="J33">
      <formula1>$Q$33:$Q$40</formula1>
    </dataValidation>
    <dataValidation type="list" allowBlank="1" showInputMessage="1" showErrorMessage="1" sqref="F33:H33">
      <formula1>$M$33:$M$44</formula1>
    </dataValidation>
    <dataValidation type="list" allowBlank="1" showInputMessage="1" showErrorMessage="1" sqref="G57:G66">
      <formula1>"Valor Fixo,Percentual,Sem Desconto"</formula1>
    </dataValidation>
    <dataValidation type="list" allowBlank="1" showInputMessage="1" showErrorMessage="1" sqref="J39">
      <formula1>"Parcela Única,2 Parcelas"</formula1>
    </dataValidation>
    <dataValidation type="list" allowBlank="1" showInputMessage="1" showErrorMessage="1" sqref="I39">
      <formula1>"Janeiro,Fevereiro,Março,Abril,Maio,Junho,Julho,Agosto,Setmbro,Outubro,Novembro"</formula1>
    </dataValidation>
    <dataValidation type="list" allowBlank="1" showInputMessage="1" showErrorMessage="1" sqref="G11:J11">
      <formula1>$L$11:$AY$11</formula1>
    </dataValidation>
  </dataValidations>
  <hyperlinks>
    <hyperlink ref="C16:C17" location="Func11!G6" display="Func11!G6"/>
    <hyperlink ref="C6:C13" location="Func!G6" display="Func!G6"/>
    <hyperlink ref="C14:C15" location="Func10!G6" display="Func10!G6"/>
    <hyperlink ref="C20:C21" location="Func13!G6" display="Func13!G6"/>
    <hyperlink ref="C18:C19" location="Func12!G6" display="Func12!G6"/>
    <hyperlink ref="C31:C38" location="Func22!G6" display="Func22!G6"/>
    <hyperlink ref="C38" location="Func30!G6" display="Func30!G6"/>
    <hyperlink ref="C22:C37" location="Func22!G6" display="Func22!G6"/>
    <hyperlink ref="C5:C12" location="Func!G6" display="Func!G6"/>
    <hyperlink ref="C6" location="Func2!G6" display="Func2!G6"/>
    <hyperlink ref="C7" location="Func3!G6" display="Func3!G6"/>
    <hyperlink ref="C8" location="Func4!G6" display="Func4!G6"/>
    <hyperlink ref="C9" location="Func5!G6" display="Func5!G6"/>
    <hyperlink ref="C10" location="Func6!G6" display="Func6!G6"/>
    <hyperlink ref="C11" location="Func7!G6" display="Func7!G6"/>
    <hyperlink ref="C12" location="Func8!G6" display="Func8!G6"/>
    <hyperlink ref="C13" location="Func9!G6" display="Func9!G6"/>
    <hyperlink ref="C22" location="Func14!G6" display="Func14!G6"/>
    <hyperlink ref="C23" location="Func15!G6" display="Func15!G6"/>
    <hyperlink ref="C24" location="Func16!G6" display="Func16!G6"/>
    <hyperlink ref="C25" location="Func17!G6" display="Func17!G6"/>
    <hyperlink ref="C26" location="Func18!G6" display="Func18!G6"/>
    <hyperlink ref="C27" location="Func19!G6" display="Func19!G6"/>
    <hyperlink ref="C28" location="Func20!G6" display="Func20!G6"/>
    <hyperlink ref="C29" location="Func21!G6" display="Func21!G6"/>
    <hyperlink ref="C31" location="Func23!G6" display="Func23!G6"/>
    <hyperlink ref="C32" location="Func24!G6" display="Func24!G6"/>
    <hyperlink ref="C37" location="Func29!G6" display="Func29!G6"/>
    <hyperlink ref="C36" location="Func28!G6" display="Func28!G6"/>
    <hyperlink ref="C35" location="Func27!G6" display="Func27!G6"/>
    <hyperlink ref="C34" location="Func26!G6" display="Func26!G6"/>
    <hyperlink ref="C33" location="Func25!G6" display="Func25!G6"/>
  </hyperlinks>
  <pageMargins left="0.511811024" right="0.511811024" top="0.78740157499999996" bottom="0.78740157499999996" header="0.31496062000000002" footer="0.31496062000000002"/>
  <pageSetup paperSize="9" orientation="portrait" r:id="rId1"/>
  <drawing r:id="rId2"/>
  <legacyDrawing r:id="rId3"/>
  <extLst xmlns:x14="http://schemas.microsoft.com/office/spreadsheetml/2009/9/main">
    <ext uri="{78C0D931-6437-407d-A8EE-F0AAD7539E65}">
      <x14:conditionalFormattings>
        <x14:conditionalFormatting xmlns:xm="http://schemas.microsoft.com/office/excel/2006/main">
          <x14:cfRule type="expression" priority="8" id="{8FA351E5-280D-4E05-885F-73AF67772BC3}">
            <xm:f>'DB Func'!B16=0</xm:f>
            <x14:dxf>
              <font>
                <color theme="0"/>
              </font>
            </x14:dxf>
          </x14:cfRule>
          <xm:sqref>C22:C38</xm:sqref>
        </x14:conditionalFormatting>
        <x14:conditionalFormatting xmlns:xm="http://schemas.microsoft.com/office/excel/2006/main">
          <x14:cfRule type="expression" priority="7" id="{0C2F8B0A-207E-4B71-AD8C-2C21A288E606}">
            <xm:f>'DB Func'!B15=0</xm:f>
            <x14:dxf>
              <font>
                <color theme="0"/>
              </font>
            </x14:dxf>
          </x14:cfRule>
          <xm:sqref>C20:C21</xm:sqref>
        </x14:conditionalFormatting>
        <x14:conditionalFormatting xmlns:xm="http://schemas.microsoft.com/office/excel/2006/main">
          <x14:cfRule type="expression" priority="6" id="{68DBC1C4-E752-4008-9453-EA0D89756CF3}">
            <xm:f>'DB Func'!B14=0</xm:f>
            <x14:dxf>
              <font>
                <color theme="0"/>
              </font>
            </x14:dxf>
          </x14:cfRule>
          <xm:sqref>C18:C19</xm:sqref>
        </x14:conditionalFormatting>
        <x14:conditionalFormatting xmlns:xm="http://schemas.microsoft.com/office/excel/2006/main">
          <x14:cfRule type="expression" priority="5" id="{96058EDA-8D00-4661-B7F4-F1893F5A7E3F}">
            <xm:f>'DB Func'!B13=0</xm:f>
            <x14:dxf>
              <font>
                <color theme="0"/>
              </font>
            </x14:dxf>
          </x14:cfRule>
          <xm:sqref>C16:C17</xm:sqref>
        </x14:conditionalFormatting>
        <x14:conditionalFormatting xmlns:xm="http://schemas.microsoft.com/office/excel/2006/main">
          <x14:cfRule type="expression" priority="4" id="{6E120CBC-4B51-4E7C-A31A-30C76DD13742}">
            <xm:f>'DB Func'!B3=0</xm:f>
            <x14:dxf>
              <font>
                <color theme="0"/>
              </font>
            </x14:dxf>
          </x14:cfRule>
          <xm:sqref>C5:C15</xm:sqref>
        </x14:conditionalFormatting>
      </x14:conditionalFormattings>
    </ext>
  </extLst>
</worksheet>
</file>

<file path=xl/worksheets/sheet22.xml><?xml version="1.0" encoding="utf-8"?>
<worksheet xmlns="http://schemas.openxmlformats.org/spreadsheetml/2006/main" xmlns:r="http://schemas.openxmlformats.org/officeDocument/2006/relationships">
  <sheetPr codeName="Plan21"/>
  <dimension ref="A1:AY121"/>
  <sheetViews>
    <sheetView showGridLines="0" zoomScale="90" zoomScaleNormal="90" workbookViewId="0">
      <selection sqref="A1:A3"/>
    </sheetView>
  </sheetViews>
  <sheetFormatPr defaultRowHeight="15" customHeight="1" zeroHeight="1"/>
  <cols>
    <col min="1" max="1" width="27.7109375" style="1" customWidth="1"/>
    <col min="2" max="2" width="3.85546875" customWidth="1"/>
    <col min="3" max="3" width="38" customWidth="1"/>
    <col min="5" max="5" width="25.28515625" customWidth="1"/>
    <col min="6" max="7" width="20.7109375" customWidth="1"/>
    <col min="8" max="8" width="22" customWidth="1"/>
    <col min="9" max="10" width="20.7109375" customWidth="1"/>
  </cols>
  <sheetData>
    <row r="1" spans="1:51" s="98" customFormat="1" ht="33.950000000000003" customHeight="1">
      <c r="A1" s="187"/>
      <c r="C1" s="102" t="s">
        <v>17</v>
      </c>
    </row>
    <row r="2" spans="1:51" s="98" customFormat="1" ht="21.6" customHeight="1">
      <c r="A2" s="187"/>
    </row>
    <row r="3" spans="1:51" s="98" customFormat="1" ht="21.6" customHeight="1">
      <c r="A3" s="187"/>
    </row>
    <row r="4" spans="1:51" ht="30" customHeight="1">
      <c r="C4" s="30" t="s">
        <v>685</v>
      </c>
    </row>
    <row r="5" spans="1:51" ht="30" customHeight="1">
      <c r="B5" s="2">
        <v>1</v>
      </c>
      <c r="C5" s="71" t="str">
        <f ca="1">B5&amp;". "&amp;'DB Func'!B3</f>
        <v>1. Funcionário 1</v>
      </c>
      <c r="E5" s="511" t="s">
        <v>678</v>
      </c>
      <c r="F5" s="512"/>
      <c r="G5" s="86"/>
      <c r="H5" s="86"/>
      <c r="I5" s="86"/>
      <c r="J5" s="87"/>
    </row>
    <row r="6" spans="1:51" ht="30" customHeight="1">
      <c r="B6" s="2">
        <v>2</v>
      </c>
      <c r="C6" s="71" t="str">
        <f ca="1">B6&amp;". "&amp;'DB Func'!B4</f>
        <v>2. Funcionário 2</v>
      </c>
      <c r="E6" s="523" t="s">
        <v>70</v>
      </c>
      <c r="F6" s="524"/>
      <c r="G6" s="525" t="s">
        <v>589</v>
      </c>
      <c r="H6" s="525"/>
      <c r="I6" s="525"/>
      <c r="J6" s="525"/>
    </row>
    <row r="7" spans="1:51" ht="30" customHeight="1">
      <c r="B7" s="2">
        <v>3</v>
      </c>
      <c r="C7" s="71" t="str">
        <f ca="1">B7&amp;". "&amp;'DB Func'!B5</f>
        <v>3. Funcionário 3</v>
      </c>
      <c r="E7" s="513" t="s">
        <v>71</v>
      </c>
      <c r="F7" s="514"/>
      <c r="G7" s="526"/>
      <c r="H7" s="527"/>
      <c r="I7" s="527"/>
      <c r="J7" s="528"/>
    </row>
    <row r="8" spans="1:51" ht="30" customHeight="1">
      <c r="B8" s="2">
        <v>4</v>
      </c>
      <c r="C8" s="71" t="str">
        <f ca="1">B8&amp;". "&amp;'DB Func'!B6</f>
        <v>4. Funcionário 4</v>
      </c>
      <c r="E8" s="513" t="s">
        <v>72</v>
      </c>
      <c r="F8" s="514"/>
      <c r="G8" s="529"/>
      <c r="H8" s="529"/>
      <c r="I8" s="529"/>
      <c r="J8" s="529"/>
    </row>
    <row r="9" spans="1:51" ht="30" customHeight="1">
      <c r="B9" s="2">
        <v>5</v>
      </c>
      <c r="C9" s="71" t="str">
        <f ca="1">B9&amp;". "&amp;'DB Func'!B7</f>
        <v>5. Funcionário 5</v>
      </c>
      <c r="E9" s="513" t="s">
        <v>73</v>
      </c>
      <c r="F9" s="514"/>
      <c r="G9" s="530"/>
      <c r="H9" s="530"/>
      <c r="I9" s="530"/>
      <c r="J9" s="530"/>
    </row>
    <row r="10" spans="1:51" ht="30" customHeight="1">
      <c r="B10" s="2">
        <v>6</v>
      </c>
      <c r="C10" s="71" t="str">
        <f ca="1">B10&amp;". "&amp;'DB Func'!B8</f>
        <v>6. Funcionário 6</v>
      </c>
      <c r="E10" s="513" t="s">
        <v>74</v>
      </c>
      <c r="F10" s="514"/>
      <c r="G10" s="530"/>
      <c r="H10" s="530"/>
      <c r="I10" s="530"/>
      <c r="J10" s="530"/>
    </row>
    <row r="11" spans="1:51" ht="30" customHeight="1">
      <c r="B11" s="2">
        <v>7</v>
      </c>
      <c r="C11" s="71" t="str">
        <f ca="1">B11&amp;". "&amp;'DB Func'!B9</f>
        <v>7. Funcionário 7</v>
      </c>
      <c r="E11" s="531" t="s">
        <v>75</v>
      </c>
      <c r="F11" s="532"/>
      <c r="G11" s="510"/>
      <c r="H11" s="510"/>
      <c r="I11" s="510"/>
      <c r="J11" s="510"/>
      <c r="K11" s="28"/>
      <c r="L11" s="2" t="str">
        <f>Cargos!AC8</f>
        <v/>
      </c>
      <c r="M11" s="2" t="str">
        <f>Cargos!AD8</f>
        <v/>
      </c>
      <c r="N11" s="2" t="str">
        <f>Cargos!AE8</f>
        <v/>
      </c>
      <c r="O11" s="2" t="str">
        <f>Cargos!AF8</f>
        <v/>
      </c>
      <c r="P11" s="2" t="str">
        <f>Cargos!AG8</f>
        <v/>
      </c>
      <c r="Q11" s="2" t="str">
        <f>Cargos!AH8</f>
        <v/>
      </c>
      <c r="R11" s="2" t="str">
        <f>Cargos!AI8</f>
        <v/>
      </c>
      <c r="S11" s="2" t="str">
        <f>Cargos!AJ8</f>
        <v/>
      </c>
      <c r="T11" s="2" t="str">
        <f>Cargos!AK8</f>
        <v/>
      </c>
      <c r="U11" s="2" t="str">
        <f>Cargos!AL8</f>
        <v/>
      </c>
      <c r="V11" s="2" t="str">
        <f>Cargos!AM8</f>
        <v/>
      </c>
      <c r="W11" s="2" t="str">
        <f>Cargos!AN8</f>
        <v/>
      </c>
      <c r="X11" s="2" t="str">
        <f>Cargos!AO8</f>
        <v/>
      </c>
      <c r="Y11" s="2" t="str">
        <f>Cargos!AP8</f>
        <v/>
      </c>
      <c r="Z11" s="2" t="str">
        <f>Cargos!AQ8</f>
        <v/>
      </c>
      <c r="AA11" s="2" t="str">
        <f>Cargos!AR8</f>
        <v/>
      </c>
      <c r="AB11" s="2" t="str">
        <f>Cargos!AS8</f>
        <v/>
      </c>
      <c r="AC11" s="2" t="str">
        <f>Cargos!AT8</f>
        <v/>
      </c>
      <c r="AD11" s="2" t="str">
        <f>Cargos!AU8</f>
        <v/>
      </c>
      <c r="AE11" s="2" t="str">
        <f>Cargos!AV8</f>
        <v/>
      </c>
      <c r="AF11" s="2" t="str">
        <f>Cargos!AW8</f>
        <v/>
      </c>
      <c r="AG11" s="2" t="str">
        <f>Cargos!AX8</f>
        <v/>
      </c>
      <c r="AH11" s="2" t="str">
        <f>Cargos!AY8</f>
        <v/>
      </c>
      <c r="AI11" s="2" t="str">
        <f>Cargos!AZ8</f>
        <v/>
      </c>
      <c r="AJ11" s="2" t="str">
        <f>Cargos!BA8</f>
        <v/>
      </c>
      <c r="AK11" s="2" t="str">
        <f>Cargos!BB8</f>
        <v/>
      </c>
      <c r="AL11" s="2" t="str">
        <f>Cargos!BC8</f>
        <v/>
      </c>
      <c r="AM11" s="2" t="str">
        <f>Cargos!BD8</f>
        <v/>
      </c>
      <c r="AN11" s="2" t="str">
        <f>Cargos!BE8</f>
        <v/>
      </c>
      <c r="AO11" s="2" t="str">
        <f>Cargos!BF8</f>
        <v/>
      </c>
      <c r="AP11" s="2" t="str">
        <f>Cargos!BG8</f>
        <v/>
      </c>
      <c r="AQ11" s="2" t="str">
        <f>Cargos!BH8</f>
        <v/>
      </c>
      <c r="AR11" s="2" t="str">
        <f>Cargos!BI8</f>
        <v/>
      </c>
      <c r="AS11" s="2" t="str">
        <f>Cargos!BJ8</f>
        <v/>
      </c>
      <c r="AT11" s="2" t="str">
        <f>Cargos!BK8</f>
        <v/>
      </c>
      <c r="AU11" s="2" t="str">
        <f>Cargos!BL8</f>
        <v/>
      </c>
      <c r="AV11" s="2" t="str">
        <f>Cargos!BM8</f>
        <v/>
      </c>
      <c r="AW11" s="2" t="str">
        <f>Cargos!BN8</f>
        <v/>
      </c>
      <c r="AX11" s="2" t="str">
        <f>Cargos!BO8</f>
        <v/>
      </c>
      <c r="AY11" s="2" t="str">
        <f>Cargos!BP8</f>
        <v/>
      </c>
    </row>
    <row r="12" spans="1:51" ht="30" customHeight="1">
      <c r="B12" s="2">
        <v>8</v>
      </c>
      <c r="C12" s="71" t="str">
        <f ca="1">B12&amp;". "&amp;'DB Func'!B10</f>
        <v>8. Funcionário 8</v>
      </c>
      <c r="E12" s="511" t="s">
        <v>76</v>
      </c>
      <c r="F12" s="512"/>
      <c r="G12" s="86"/>
      <c r="H12" s="86"/>
      <c r="I12" s="86"/>
      <c r="J12" s="87"/>
    </row>
    <row r="13" spans="1:51" ht="30" customHeight="1">
      <c r="B13" s="2">
        <v>9</v>
      </c>
      <c r="C13" s="71" t="str">
        <f ca="1">B13&amp;". "&amp;'DB Func'!B11</f>
        <v>9. Funcionário 9</v>
      </c>
      <c r="E13" s="523" t="s">
        <v>515</v>
      </c>
      <c r="F13" s="524"/>
      <c r="G13" s="464">
        <v>8.3333333333333339</v>
      </c>
      <c r="H13" s="523" t="s">
        <v>809</v>
      </c>
      <c r="I13" s="524"/>
      <c r="J13" s="465">
        <f>SUM(K15:K21)</f>
        <v>0</v>
      </c>
    </row>
    <row r="14" spans="1:51" ht="15" customHeight="1">
      <c r="B14" s="540">
        <v>10</v>
      </c>
      <c r="C14" s="521" t="str">
        <f ca="1">B14&amp;". "&amp;'DB Func'!B12</f>
        <v>10. Funcionário 10</v>
      </c>
      <c r="E14" s="522"/>
      <c r="F14" s="522"/>
      <c r="G14" s="69" t="s">
        <v>77</v>
      </c>
      <c r="H14" s="522" t="s">
        <v>78</v>
      </c>
      <c r="I14" s="522"/>
      <c r="J14" s="466" t="s">
        <v>79</v>
      </c>
      <c r="K14" s="401"/>
      <c r="L14" s="401"/>
      <c r="M14" s="401"/>
      <c r="N14" s="401"/>
      <c r="O14" s="401"/>
      <c r="P14" s="401"/>
    </row>
    <row r="15" spans="1:51" ht="15" customHeight="1">
      <c r="B15" s="540"/>
      <c r="C15" s="521"/>
      <c r="E15" s="522" t="s">
        <v>63</v>
      </c>
      <c r="F15" s="522"/>
      <c r="G15" s="64"/>
      <c r="H15" s="65"/>
      <c r="I15" s="65"/>
      <c r="J15" s="467"/>
      <c r="K15" s="470">
        <f>(IF(G15&gt;J15,J15+1,J15)-G15)-(IF(H15&gt;I15,I15+1,I15)-H15)</f>
        <v>0</v>
      </c>
      <c r="L15" s="473">
        <f>IF(K15=0,0,IF(OR(N15&gt;$P$15,N15&lt;$O$15),1,0))</f>
        <v>0</v>
      </c>
      <c r="M15" s="471">
        <f>IF(K15=0,0,IF(OR(G15&gt;=$P$15,G15&lt;$O$15),1,0))</f>
        <v>0</v>
      </c>
      <c r="N15" s="474">
        <f>G15+K15</f>
        <v>0</v>
      </c>
      <c r="O15" s="475">
        <v>0.20833333333333334</v>
      </c>
      <c r="P15" s="476">
        <v>0.91666666666666663</v>
      </c>
    </row>
    <row r="16" spans="1:51" ht="15" customHeight="1">
      <c r="B16" s="540">
        <v>11</v>
      </c>
      <c r="C16" s="521" t="str">
        <f ca="1">B16&amp;". "&amp;'DB Func'!B13</f>
        <v>11. Funcionário 11</v>
      </c>
      <c r="E16" s="522" t="s">
        <v>64</v>
      </c>
      <c r="F16" s="522"/>
      <c r="G16" s="64"/>
      <c r="H16" s="65"/>
      <c r="I16" s="65"/>
      <c r="J16" s="467"/>
      <c r="K16" s="470">
        <f t="shared" ref="K16:K21" si="0">(IF(G16&gt;J16,J16+1,J16)-G16)-(IF(H16&gt;I16,I16+1,I16)-H16)</f>
        <v>0</v>
      </c>
      <c r="L16" s="473">
        <f t="shared" ref="L16:L21" si="1">IF(K16=0,0,IF(OR(N16&gt;$P$15,N16&lt;$O$15),1,0))</f>
        <v>0</v>
      </c>
      <c r="M16" s="471">
        <f t="shared" ref="M16:M21" si="2">IF(K16=0,0,IF(OR(G16&gt;=$P$15,G16&lt;$O$15),1,0))</f>
        <v>0</v>
      </c>
      <c r="N16" s="474">
        <f t="shared" ref="N16:N21" si="3">G16+K16</f>
        <v>0</v>
      </c>
      <c r="O16" s="477"/>
      <c r="P16" s="477"/>
    </row>
    <row r="17" spans="2:18" ht="15" customHeight="1">
      <c r="B17" s="540"/>
      <c r="C17" s="521"/>
      <c r="E17" s="522" t="s">
        <v>65</v>
      </c>
      <c r="F17" s="522"/>
      <c r="G17" s="64"/>
      <c r="H17" s="65"/>
      <c r="I17" s="65"/>
      <c r="J17" s="467"/>
      <c r="K17" s="470">
        <f t="shared" si="0"/>
        <v>0</v>
      </c>
      <c r="L17" s="473">
        <f t="shared" si="1"/>
        <v>0</v>
      </c>
      <c r="M17" s="471">
        <f t="shared" si="2"/>
        <v>0</v>
      </c>
      <c r="N17" s="474">
        <f>G17+K17</f>
        <v>0</v>
      </c>
      <c r="O17" s="477"/>
      <c r="P17" s="471"/>
    </row>
    <row r="18" spans="2:18" ht="15" customHeight="1">
      <c r="B18" s="540">
        <v>12</v>
      </c>
      <c r="C18" s="521" t="str">
        <f ca="1">B18&amp;". "&amp;'DB Func'!B14</f>
        <v>12. Funcionário 12</v>
      </c>
      <c r="E18" s="522" t="s">
        <v>66</v>
      </c>
      <c r="F18" s="522"/>
      <c r="G18" s="64"/>
      <c r="H18" s="65"/>
      <c r="I18" s="65"/>
      <c r="J18" s="467"/>
      <c r="K18" s="470">
        <f t="shared" si="0"/>
        <v>0</v>
      </c>
      <c r="L18" s="473">
        <f t="shared" si="1"/>
        <v>0</v>
      </c>
      <c r="M18" s="471">
        <f t="shared" si="2"/>
        <v>0</v>
      </c>
      <c r="N18" s="474">
        <f t="shared" si="3"/>
        <v>0</v>
      </c>
      <c r="O18" s="471"/>
      <c r="P18" s="471"/>
    </row>
    <row r="19" spans="2:18" ht="15" customHeight="1">
      <c r="B19" s="540"/>
      <c r="C19" s="521"/>
      <c r="E19" s="522" t="s">
        <v>67</v>
      </c>
      <c r="F19" s="522"/>
      <c r="G19" s="64"/>
      <c r="H19" s="65"/>
      <c r="I19" s="65"/>
      <c r="J19" s="467"/>
      <c r="K19" s="470">
        <f t="shared" si="0"/>
        <v>0</v>
      </c>
      <c r="L19" s="473">
        <f t="shared" si="1"/>
        <v>0</v>
      </c>
      <c r="M19" s="471">
        <f t="shared" si="2"/>
        <v>0</v>
      </c>
      <c r="N19" s="474">
        <f t="shared" si="3"/>
        <v>0</v>
      </c>
      <c r="O19" s="471"/>
      <c r="P19" s="471"/>
    </row>
    <row r="20" spans="2:18" ht="15" customHeight="1">
      <c r="B20" s="540">
        <v>13</v>
      </c>
      <c r="C20" s="521" t="str">
        <f ca="1">B20&amp;". "&amp;'DB Func'!B15</f>
        <v>13. Funcionário 13</v>
      </c>
      <c r="E20" s="534" t="s">
        <v>68</v>
      </c>
      <c r="F20" s="534"/>
      <c r="G20" s="64"/>
      <c r="H20" s="64"/>
      <c r="I20" s="64"/>
      <c r="J20" s="468"/>
      <c r="K20" s="470">
        <f t="shared" si="0"/>
        <v>0</v>
      </c>
      <c r="L20" s="473">
        <f t="shared" si="1"/>
        <v>0</v>
      </c>
      <c r="M20" s="471">
        <f t="shared" si="2"/>
        <v>0</v>
      </c>
      <c r="N20" s="474">
        <f t="shared" si="3"/>
        <v>0</v>
      </c>
      <c r="O20" s="471"/>
      <c r="P20" s="471"/>
    </row>
    <row r="21" spans="2:18" ht="15" customHeight="1">
      <c r="B21" s="540"/>
      <c r="C21" s="521"/>
      <c r="E21" s="535" t="s">
        <v>69</v>
      </c>
      <c r="F21" s="535"/>
      <c r="G21" s="88"/>
      <c r="H21" s="88"/>
      <c r="I21" s="88"/>
      <c r="J21" s="469"/>
      <c r="K21" s="470">
        <f t="shared" si="0"/>
        <v>0</v>
      </c>
      <c r="L21" s="473">
        <f t="shared" si="1"/>
        <v>0</v>
      </c>
      <c r="M21" s="471">
        <f t="shared" si="2"/>
        <v>0</v>
      </c>
      <c r="N21" s="474">
        <f t="shared" si="3"/>
        <v>0</v>
      </c>
      <c r="O21" s="471"/>
      <c r="P21" s="471"/>
    </row>
    <row r="22" spans="2:18" ht="30" customHeight="1">
      <c r="B22" s="2">
        <v>14</v>
      </c>
      <c r="C22" s="71" t="str">
        <f ca="1">B22&amp;". "&amp;'DB Func'!B16</f>
        <v>14. Funcionário 14</v>
      </c>
      <c r="E22" s="511" t="s">
        <v>80</v>
      </c>
      <c r="F22" s="512"/>
      <c r="G22" s="86"/>
      <c r="H22" s="86"/>
      <c r="I22" s="86"/>
      <c r="J22" s="86"/>
      <c r="K22" s="478"/>
      <c r="L22" s="471" t="str">
        <f>IF(OR(SUM(L15:L21)&gt;0,SUM(M15:M21)&gt;0),"OK","NÃO")</f>
        <v>NÃO</v>
      </c>
      <c r="M22" s="471"/>
      <c r="N22" s="472"/>
      <c r="O22" s="471"/>
      <c r="P22" s="471"/>
    </row>
    <row r="23" spans="2:18" ht="30" customHeight="1">
      <c r="B23" s="2">
        <v>15</v>
      </c>
      <c r="C23" s="71" t="str">
        <f ca="1">B23&amp;". "&amp;'DB Func'!B17</f>
        <v>15. Funcionário 15</v>
      </c>
      <c r="E23" s="105" t="s">
        <v>81</v>
      </c>
      <c r="F23" s="92"/>
      <c r="G23" s="105" t="s">
        <v>84</v>
      </c>
      <c r="H23" s="93"/>
      <c r="I23" s="105" t="s">
        <v>86</v>
      </c>
      <c r="J23" s="93"/>
    </row>
    <row r="24" spans="2:18" ht="30" customHeight="1">
      <c r="B24" s="2">
        <v>16</v>
      </c>
      <c r="C24" s="71" t="str">
        <f ca="1">B24&amp;". "&amp;'DB Func'!B18</f>
        <v>16. Funcionário 16</v>
      </c>
      <c r="E24" s="85" t="s">
        <v>82</v>
      </c>
      <c r="F24" s="61"/>
      <c r="G24" s="106" t="s">
        <v>85</v>
      </c>
      <c r="H24" s="63"/>
      <c r="I24" s="85" t="s">
        <v>87</v>
      </c>
      <c r="J24" s="63"/>
      <c r="L24" s="2"/>
      <c r="M24" s="2"/>
      <c r="N24" s="2"/>
      <c r="O24" s="2"/>
      <c r="P24" s="2"/>
      <c r="Q24" s="2"/>
      <c r="R24" s="2"/>
    </row>
    <row r="25" spans="2:18" ht="30" customHeight="1">
      <c r="B25" s="2">
        <v>17</v>
      </c>
      <c r="C25" s="71" t="str">
        <f ca="1">B25&amp;". "&amp;'DB Func'!B19</f>
        <v>17. Funcionário 17</v>
      </c>
      <c r="E25" s="107" t="s">
        <v>83</v>
      </c>
      <c r="F25" s="123"/>
      <c r="G25" s="107" t="s">
        <v>88</v>
      </c>
      <c r="H25" s="536"/>
      <c r="I25" s="536"/>
      <c r="J25" s="536"/>
      <c r="L25" s="2"/>
      <c r="M25" s="2"/>
      <c r="N25" s="2"/>
      <c r="O25" s="2"/>
      <c r="P25" s="2"/>
      <c r="Q25" s="2"/>
      <c r="R25" s="2"/>
    </row>
    <row r="26" spans="2:18" ht="30" customHeight="1">
      <c r="B26" s="2">
        <v>18</v>
      </c>
      <c r="C26" s="110" t="str">
        <f ca="1">B26&amp;". "&amp;'DB Func'!B20</f>
        <v>18. Funcionário 18</v>
      </c>
      <c r="E26" s="511" t="s">
        <v>679</v>
      </c>
      <c r="F26" s="512"/>
      <c r="G26" s="86"/>
      <c r="H26" s="86"/>
      <c r="I26" s="86"/>
      <c r="J26" s="87"/>
      <c r="L26" s="2"/>
      <c r="M26" s="2"/>
      <c r="N26" s="2"/>
      <c r="O26" s="2"/>
      <c r="P26" s="2"/>
      <c r="Q26" s="2"/>
      <c r="R26" s="2"/>
    </row>
    <row r="27" spans="2:18" ht="30" customHeight="1">
      <c r="B27" s="2">
        <v>19</v>
      </c>
      <c r="C27" s="71" t="str">
        <f ca="1">B27&amp;". "&amp;'DB Func'!B21</f>
        <v>19. Funcionário 19</v>
      </c>
      <c r="E27" s="105" t="s">
        <v>89</v>
      </c>
      <c r="F27" s="516"/>
      <c r="G27" s="516"/>
      <c r="H27" s="108" t="s">
        <v>90</v>
      </c>
      <c r="I27" s="517"/>
      <c r="J27" s="517"/>
      <c r="L27" s="2"/>
      <c r="M27" s="2"/>
      <c r="N27" s="2"/>
      <c r="O27" s="2"/>
      <c r="P27" s="2"/>
      <c r="Q27" s="2"/>
      <c r="R27" s="2"/>
    </row>
    <row r="28" spans="2:18" ht="30" customHeight="1">
      <c r="B28" s="2">
        <v>20</v>
      </c>
      <c r="C28" s="71" t="str">
        <f ca="1">B28&amp;". "&amp;'DB Func'!B22</f>
        <v>20. Funcionário 20</v>
      </c>
      <c r="E28" s="85" t="s">
        <v>168</v>
      </c>
      <c r="F28" s="518"/>
      <c r="G28" s="518"/>
      <c r="H28" s="85" t="s">
        <v>91</v>
      </c>
      <c r="I28" s="519"/>
      <c r="J28" s="520"/>
      <c r="L28" s="2"/>
      <c r="M28" s="2"/>
      <c r="N28" s="2"/>
      <c r="O28" s="2"/>
      <c r="P28" s="2"/>
      <c r="Q28" s="2"/>
      <c r="R28" s="2"/>
    </row>
    <row r="29" spans="2:18" ht="30" customHeight="1">
      <c r="B29" s="2">
        <v>21</v>
      </c>
      <c r="C29" s="71" t="str">
        <f ca="1">B29&amp;". "&amp;'DB Func'!B23</f>
        <v>21. Funcionário 21</v>
      </c>
      <c r="E29" s="107" t="s">
        <v>93</v>
      </c>
      <c r="F29" s="533"/>
      <c r="G29" s="533"/>
      <c r="H29" s="107" t="s">
        <v>92</v>
      </c>
      <c r="I29" s="533"/>
      <c r="J29" s="533"/>
      <c r="L29" s="2"/>
      <c r="M29" s="2"/>
      <c r="N29" s="2"/>
      <c r="O29" s="2"/>
      <c r="P29" s="2"/>
      <c r="Q29" s="2"/>
      <c r="R29" s="2"/>
    </row>
    <row r="30" spans="2:18" ht="30" customHeight="1">
      <c r="B30" s="2">
        <v>22</v>
      </c>
      <c r="C30" s="71" t="str">
        <f ca="1">B30&amp;". "&amp;'DB Func'!B24</f>
        <v>22. Funcionário 22</v>
      </c>
      <c r="E30" s="511" t="s">
        <v>680</v>
      </c>
      <c r="F30" s="512"/>
      <c r="G30" s="86"/>
      <c r="H30" s="86"/>
      <c r="I30" s="86"/>
      <c r="J30" s="87"/>
      <c r="L30" s="2"/>
      <c r="M30" s="2"/>
      <c r="N30" s="2"/>
      <c r="O30" s="2"/>
      <c r="P30" s="2"/>
      <c r="Q30" s="2"/>
      <c r="R30" s="2"/>
    </row>
    <row r="31" spans="2:18" ht="30" customHeight="1">
      <c r="B31" s="2">
        <v>23</v>
      </c>
      <c r="C31" s="71" t="str">
        <f ca="1">B31&amp;". "&amp;'DB Func'!B25</f>
        <v>23. Funcionário 23</v>
      </c>
      <c r="E31" s="105" t="s">
        <v>94</v>
      </c>
      <c r="F31" s="516"/>
      <c r="G31" s="516"/>
      <c r="H31" s="516"/>
      <c r="I31" s="516"/>
      <c r="J31" s="516"/>
      <c r="L31" s="2"/>
      <c r="M31" s="2"/>
      <c r="N31" s="2"/>
      <c r="O31" s="2"/>
      <c r="P31" s="2"/>
      <c r="Q31" s="2"/>
      <c r="R31" s="2"/>
    </row>
    <row r="32" spans="2:18" ht="30" customHeight="1">
      <c r="B32" s="2">
        <v>24</v>
      </c>
      <c r="C32" s="71" t="str">
        <f ca="1">B32&amp;". "&amp;'DB Func'!B26</f>
        <v>24. Funcionário 24</v>
      </c>
      <c r="E32" s="85" t="s">
        <v>95</v>
      </c>
      <c r="F32" s="518"/>
      <c r="G32" s="518"/>
      <c r="H32" s="518"/>
      <c r="I32" s="518"/>
      <c r="J32" s="518"/>
      <c r="L32" s="2"/>
      <c r="M32" s="2"/>
      <c r="N32" s="2"/>
      <c r="O32" s="2"/>
      <c r="P32" s="2"/>
      <c r="Q32" s="2"/>
      <c r="R32" s="2"/>
    </row>
    <row r="33" spans="2:18" ht="30" customHeight="1">
      <c r="B33" s="2">
        <v>25</v>
      </c>
      <c r="C33" s="71" t="str">
        <f ca="1">B33&amp;". "&amp;'DB Func'!B27</f>
        <v>25. Funcionário 25</v>
      </c>
      <c r="E33" s="107" t="s">
        <v>96</v>
      </c>
      <c r="F33" s="533"/>
      <c r="G33" s="533"/>
      <c r="H33" s="533"/>
      <c r="I33" s="107" t="s">
        <v>681</v>
      </c>
      <c r="J33" s="128"/>
      <c r="L33" s="2"/>
      <c r="M33" s="2" t="s">
        <v>169</v>
      </c>
      <c r="N33" s="2"/>
      <c r="O33" s="2"/>
      <c r="P33" s="2"/>
      <c r="Q33" s="2" t="s">
        <v>181</v>
      </c>
      <c r="R33" s="2"/>
    </row>
    <row r="34" spans="2:18" ht="30" customHeight="1">
      <c r="B34" s="2">
        <v>26</v>
      </c>
      <c r="C34" s="71" t="str">
        <f ca="1">B34&amp;". "&amp;'DB Func'!B28</f>
        <v>26. Funcionário 26</v>
      </c>
      <c r="E34" s="511" t="s">
        <v>97</v>
      </c>
      <c r="F34" s="512"/>
      <c r="G34" s="86"/>
      <c r="H34" s="86"/>
      <c r="I34" s="86"/>
      <c r="J34" s="87"/>
      <c r="L34" s="2"/>
      <c r="M34" s="2" t="s">
        <v>170</v>
      </c>
      <c r="N34" s="2"/>
      <c r="O34" s="2"/>
      <c r="P34" s="2"/>
      <c r="Q34" s="2" t="s">
        <v>182</v>
      </c>
      <c r="R34" s="2"/>
    </row>
    <row r="35" spans="2:18" ht="30" customHeight="1">
      <c r="B35" s="2">
        <v>27</v>
      </c>
      <c r="C35" s="71" t="str">
        <f ca="1">B35&amp;". "&amp;'DB Func'!B29</f>
        <v>27. Funcionário 27</v>
      </c>
      <c r="E35" s="109" t="s">
        <v>98</v>
      </c>
      <c r="F35" s="126"/>
      <c r="G35" s="109" t="s">
        <v>99</v>
      </c>
      <c r="H35" s="127"/>
      <c r="I35" s="109" t="s">
        <v>100</v>
      </c>
      <c r="J35" s="127"/>
      <c r="L35" s="2"/>
      <c r="M35" s="2" t="s">
        <v>171</v>
      </c>
      <c r="N35" s="2"/>
      <c r="O35" s="2"/>
      <c r="P35" s="2"/>
      <c r="Q35" s="2" t="s">
        <v>183</v>
      </c>
      <c r="R35" s="2"/>
    </row>
    <row r="36" spans="2:18" ht="30" customHeight="1">
      <c r="B36" s="2">
        <v>28</v>
      </c>
      <c r="C36" s="71" t="str">
        <f ca="1">B36&amp;". "&amp;'DB Func'!B30</f>
        <v>28. Funcionário 28</v>
      </c>
      <c r="E36" s="511" t="s">
        <v>731</v>
      </c>
      <c r="F36" s="512"/>
      <c r="G36" s="86"/>
      <c r="H36" s="86"/>
      <c r="I36" s="86"/>
      <c r="J36" s="87"/>
      <c r="L36" s="2"/>
      <c r="M36" s="2" t="s">
        <v>172</v>
      </c>
      <c r="N36" s="2"/>
      <c r="O36" s="2"/>
      <c r="P36" s="2"/>
      <c r="Q36" s="2" t="s">
        <v>184</v>
      </c>
      <c r="R36" s="2"/>
    </row>
    <row r="37" spans="2:18" ht="30" customHeight="1">
      <c r="B37" s="2">
        <v>29</v>
      </c>
      <c r="C37" s="71" t="str">
        <f ca="1">B37&amp;". "&amp;'DB Func'!B31</f>
        <v>29. Funcionário 29</v>
      </c>
      <c r="E37" s="523" t="s">
        <v>101</v>
      </c>
      <c r="F37" s="524"/>
      <c r="G37" s="94"/>
      <c r="H37" s="523" t="s">
        <v>730</v>
      </c>
      <c r="I37" s="524"/>
      <c r="J37" s="95"/>
      <c r="L37" s="2"/>
      <c r="M37" s="2" t="s">
        <v>173</v>
      </c>
      <c r="N37" s="2"/>
      <c r="O37" s="2"/>
      <c r="P37" s="2"/>
      <c r="Q37" s="2" t="s">
        <v>185</v>
      </c>
      <c r="R37" s="2"/>
    </row>
    <row r="38" spans="2:18" ht="30" customHeight="1">
      <c r="B38" s="2">
        <v>30</v>
      </c>
      <c r="C38" s="71" t="str">
        <f ca="1">B38&amp;". "&amp;'DB Func'!B32</f>
        <v>30. Funcionário 30</v>
      </c>
      <c r="E38" s="513" t="s">
        <v>102</v>
      </c>
      <c r="F38" s="514"/>
      <c r="G38" s="76"/>
      <c r="H38" s="513" t="s">
        <v>104</v>
      </c>
      <c r="I38" s="514"/>
      <c r="J38" s="76"/>
      <c r="L38" s="2"/>
      <c r="M38" s="2" t="s">
        <v>174</v>
      </c>
      <c r="N38" s="2"/>
      <c r="O38" s="2"/>
      <c r="P38" s="2"/>
      <c r="Q38" s="2" t="s">
        <v>186</v>
      </c>
      <c r="R38" s="2"/>
    </row>
    <row r="39" spans="2:18" ht="30" customHeight="1">
      <c r="C39" s="11"/>
      <c r="E39" s="513" t="s">
        <v>103</v>
      </c>
      <c r="F39" s="514"/>
      <c r="G39" s="63"/>
      <c r="H39" s="106" t="s">
        <v>688</v>
      </c>
      <c r="I39" s="73"/>
      <c r="J39" s="72"/>
      <c r="L39" s="2"/>
      <c r="M39" s="2" t="s">
        <v>179</v>
      </c>
      <c r="N39" s="2"/>
      <c r="O39" s="2"/>
      <c r="P39" s="2"/>
      <c r="Q39" s="2" t="s">
        <v>187</v>
      </c>
      <c r="R39" s="2"/>
    </row>
    <row r="40" spans="2:18" ht="30" hidden="1" customHeight="1">
      <c r="C40" s="11"/>
      <c r="E40" s="541" t="s">
        <v>745</v>
      </c>
      <c r="F40" s="541"/>
      <c r="G40" s="541"/>
      <c r="H40" s="541"/>
      <c r="I40" s="541"/>
      <c r="J40" s="541"/>
      <c r="L40" s="2"/>
      <c r="M40" s="2" t="s">
        <v>180</v>
      </c>
      <c r="N40" s="2"/>
      <c r="O40" s="2"/>
      <c r="P40" s="2"/>
      <c r="Q40" s="2" t="s">
        <v>188</v>
      </c>
      <c r="R40" s="2"/>
    </row>
    <row r="41" spans="2:18" ht="30" hidden="1" customHeight="1">
      <c r="C41" s="11"/>
      <c r="E41" s="513" t="s">
        <v>106</v>
      </c>
      <c r="F41" s="514"/>
      <c r="G41" s="62"/>
      <c r="H41" s="513" t="s">
        <v>112</v>
      </c>
      <c r="I41" s="514"/>
      <c r="J41" s="62"/>
      <c r="L41" s="2"/>
      <c r="M41" s="2" t="s">
        <v>175</v>
      </c>
      <c r="N41" s="2"/>
      <c r="O41" s="2"/>
      <c r="P41" s="2"/>
      <c r="Q41" s="2"/>
      <c r="R41" s="2"/>
    </row>
    <row r="42" spans="2:18" ht="30" hidden="1" customHeight="1">
      <c r="C42" s="11"/>
      <c r="E42" s="513" t="s">
        <v>107</v>
      </c>
      <c r="F42" s="514"/>
      <c r="G42" s="62"/>
      <c r="H42" s="513" t="s">
        <v>113</v>
      </c>
      <c r="I42" s="514"/>
      <c r="J42" s="62"/>
      <c r="L42" s="2"/>
      <c r="M42" s="2" t="s">
        <v>176</v>
      </c>
      <c r="N42" s="2"/>
      <c r="O42" s="2"/>
      <c r="P42" s="2"/>
      <c r="Q42" s="2"/>
      <c r="R42" s="2"/>
    </row>
    <row r="43" spans="2:18" ht="30" hidden="1" customHeight="1">
      <c r="C43" s="11"/>
      <c r="E43" s="513" t="s">
        <v>108</v>
      </c>
      <c r="F43" s="514"/>
      <c r="G43" s="62"/>
      <c r="H43" s="513" t="s">
        <v>114</v>
      </c>
      <c r="I43" s="514"/>
      <c r="J43" s="62"/>
      <c r="L43" s="2"/>
      <c r="M43" s="2" t="s">
        <v>178</v>
      </c>
      <c r="N43" s="2"/>
      <c r="O43" s="2"/>
      <c r="P43" s="2"/>
      <c r="Q43" s="2"/>
      <c r="R43" s="2"/>
    </row>
    <row r="44" spans="2:18" ht="30" hidden="1" customHeight="1">
      <c r="C44" s="11"/>
      <c r="E44" s="513" t="s">
        <v>109</v>
      </c>
      <c r="F44" s="514"/>
      <c r="G44" s="62"/>
      <c r="H44" s="513" t="s">
        <v>115</v>
      </c>
      <c r="I44" s="514"/>
      <c r="J44" s="62"/>
      <c r="L44" s="2"/>
      <c r="M44" s="2" t="s">
        <v>177</v>
      </c>
      <c r="N44" s="2"/>
      <c r="O44" s="2"/>
      <c r="P44" s="2"/>
      <c r="Q44" s="2"/>
      <c r="R44" s="2"/>
    </row>
    <row r="45" spans="2:18" ht="30" hidden="1" customHeight="1">
      <c r="C45" s="11"/>
      <c r="E45" s="513" t="s">
        <v>110</v>
      </c>
      <c r="F45" s="514"/>
      <c r="G45" s="62"/>
      <c r="H45" s="513" t="s">
        <v>116</v>
      </c>
      <c r="I45" s="514"/>
      <c r="J45" s="62"/>
      <c r="L45" s="2"/>
      <c r="M45" s="2"/>
      <c r="N45" s="2"/>
      <c r="O45" s="2"/>
      <c r="P45" s="2"/>
      <c r="Q45" s="2"/>
      <c r="R45" s="2"/>
    </row>
    <row r="46" spans="2:18" ht="30" hidden="1" customHeight="1">
      <c r="C46" s="11"/>
      <c r="E46" s="513" t="s">
        <v>111</v>
      </c>
      <c r="F46" s="514"/>
      <c r="G46" s="62"/>
      <c r="H46" s="513" t="s">
        <v>117</v>
      </c>
      <c r="I46" s="514"/>
      <c r="J46" s="62"/>
      <c r="L46" s="2"/>
      <c r="M46" s="2"/>
      <c r="N46" s="2"/>
      <c r="O46" s="2"/>
      <c r="P46" s="2"/>
      <c r="Q46" s="2"/>
      <c r="R46" s="2"/>
    </row>
    <row r="47" spans="2:18" ht="30" customHeight="1">
      <c r="C47" s="11"/>
      <c r="E47" s="515" t="s">
        <v>118</v>
      </c>
      <c r="F47" s="515"/>
      <c r="G47" s="515"/>
      <c r="H47" s="515"/>
      <c r="I47" s="515"/>
      <c r="J47" s="515"/>
      <c r="L47" s="2"/>
      <c r="M47" s="2"/>
      <c r="N47" s="2"/>
      <c r="O47" s="2"/>
      <c r="P47" s="2"/>
      <c r="Q47" s="2"/>
      <c r="R47" s="2"/>
    </row>
    <row r="48" spans="2:18" ht="30" customHeight="1">
      <c r="C48" s="11"/>
      <c r="E48" s="513" t="s">
        <v>106</v>
      </c>
      <c r="F48" s="514"/>
      <c r="G48" s="62"/>
      <c r="H48" s="513" t="s">
        <v>112</v>
      </c>
      <c r="I48" s="514"/>
      <c r="J48" s="62"/>
      <c r="L48" s="2"/>
      <c r="M48" s="2"/>
      <c r="N48" s="2"/>
      <c r="O48" s="2"/>
      <c r="P48" s="2"/>
      <c r="Q48" s="2"/>
      <c r="R48" s="2"/>
    </row>
    <row r="49" spans="3:18" ht="30" customHeight="1">
      <c r="C49" s="11"/>
      <c r="E49" s="513" t="s">
        <v>107</v>
      </c>
      <c r="F49" s="514"/>
      <c r="G49" s="62"/>
      <c r="H49" s="513" t="s">
        <v>113</v>
      </c>
      <c r="I49" s="514"/>
      <c r="J49" s="62"/>
      <c r="L49" s="2"/>
      <c r="M49" s="2"/>
      <c r="N49" s="2"/>
      <c r="O49" s="2"/>
      <c r="P49" s="2"/>
      <c r="Q49" s="2"/>
      <c r="R49" s="2"/>
    </row>
    <row r="50" spans="3:18" ht="30" customHeight="1">
      <c r="C50" s="11"/>
      <c r="E50" s="513" t="s">
        <v>108</v>
      </c>
      <c r="F50" s="514"/>
      <c r="G50" s="62"/>
      <c r="H50" s="513" t="s">
        <v>114</v>
      </c>
      <c r="I50" s="514"/>
      <c r="J50" s="62"/>
      <c r="L50" s="2"/>
      <c r="M50" s="2"/>
      <c r="N50" s="2"/>
      <c r="O50" s="2"/>
      <c r="P50" s="2"/>
      <c r="Q50" s="2"/>
      <c r="R50" s="2"/>
    </row>
    <row r="51" spans="3:18" ht="30" customHeight="1">
      <c r="C51" s="11"/>
      <c r="E51" s="513" t="s">
        <v>109</v>
      </c>
      <c r="F51" s="514"/>
      <c r="G51" s="62"/>
      <c r="H51" s="513" t="s">
        <v>115</v>
      </c>
      <c r="I51" s="514"/>
      <c r="J51" s="62"/>
      <c r="L51" s="2"/>
      <c r="M51" s="2"/>
      <c r="N51" s="2"/>
      <c r="O51" s="2"/>
      <c r="P51" s="2"/>
      <c r="Q51" s="2"/>
      <c r="R51" s="2"/>
    </row>
    <row r="52" spans="3:18" ht="30" customHeight="1">
      <c r="C52" s="11"/>
      <c r="E52" s="513" t="s">
        <v>110</v>
      </c>
      <c r="F52" s="514"/>
      <c r="G52" s="62"/>
      <c r="H52" s="513" t="s">
        <v>116</v>
      </c>
      <c r="I52" s="514"/>
      <c r="J52" s="62"/>
      <c r="L52" s="2"/>
      <c r="M52" s="2"/>
      <c r="N52" s="2"/>
      <c r="O52" s="2"/>
      <c r="P52" s="2"/>
      <c r="Q52" s="2"/>
      <c r="R52" s="2"/>
    </row>
    <row r="53" spans="3:18" ht="30" customHeight="1">
      <c r="C53" s="11"/>
      <c r="E53" s="513" t="s">
        <v>111</v>
      </c>
      <c r="F53" s="514"/>
      <c r="G53" s="62"/>
      <c r="H53" s="513" t="s">
        <v>117</v>
      </c>
      <c r="I53" s="514"/>
      <c r="J53" s="62"/>
      <c r="L53" s="2"/>
      <c r="M53" s="2"/>
      <c r="N53" s="2"/>
      <c r="O53" s="2"/>
      <c r="P53" s="2"/>
      <c r="Q53" s="2"/>
      <c r="R53" s="2"/>
    </row>
    <row r="54" spans="3:18" ht="30" customHeight="1">
      <c r="C54" s="11"/>
      <c r="E54" s="542" t="s">
        <v>119</v>
      </c>
      <c r="F54" s="542"/>
      <c r="G54" s="542"/>
      <c r="H54" s="543">
        <f>SUM(G48:G53,J48:J53)+SUM(G48:G53,J48:J53)*G38+SUM(G48:G53,J48:J53)*J38</f>
        <v>0</v>
      </c>
      <c r="I54" s="543"/>
      <c r="J54" s="543"/>
      <c r="L54" s="2"/>
      <c r="M54" s="2"/>
      <c r="N54" s="2"/>
      <c r="O54" s="2"/>
      <c r="P54" s="2"/>
      <c r="Q54" s="2"/>
      <c r="R54" s="2"/>
    </row>
    <row r="55" spans="3:18" ht="30" hidden="1" customHeight="1">
      <c r="C55" s="11"/>
      <c r="E55" s="511" t="s">
        <v>524</v>
      </c>
      <c r="F55" s="512"/>
      <c r="G55" s="512"/>
      <c r="H55" s="86"/>
      <c r="I55" s="86"/>
      <c r="J55" s="87"/>
      <c r="L55" s="2"/>
      <c r="M55" s="2"/>
      <c r="N55" s="2"/>
      <c r="O55" s="2"/>
      <c r="P55" s="2"/>
      <c r="Q55" s="2"/>
      <c r="R55" s="2"/>
    </row>
    <row r="56" spans="3:18" ht="30" hidden="1" customHeight="1">
      <c r="C56" s="11"/>
      <c r="E56" s="96" t="s">
        <v>120</v>
      </c>
      <c r="F56" s="96" t="s">
        <v>533</v>
      </c>
      <c r="G56" s="96" t="s">
        <v>121</v>
      </c>
      <c r="H56" s="96" t="s">
        <v>519</v>
      </c>
      <c r="I56" s="96" t="s">
        <v>520</v>
      </c>
      <c r="J56" s="96" t="s">
        <v>521</v>
      </c>
      <c r="L56" s="2"/>
      <c r="M56" s="2"/>
      <c r="N56" s="2"/>
      <c r="O56" s="2"/>
      <c r="P56" s="2"/>
      <c r="Q56" s="2"/>
      <c r="R56" s="2"/>
    </row>
    <row r="57" spans="3:18" ht="30" hidden="1" customHeight="1">
      <c r="C57" s="11"/>
      <c r="E57" s="85" t="str">
        <f>Benef!C6</f>
        <v>-</v>
      </c>
      <c r="F57" s="66"/>
      <c r="G57" s="67"/>
      <c r="H57" s="68"/>
      <c r="I57" s="67"/>
      <c r="J57" s="104">
        <f>IF(G57="Percentual",H57*AVERAGE($G$48:$G$53,$J$48:$J$53),IF(G57="Valor Fixo",I57,0))</f>
        <v>0</v>
      </c>
      <c r="L57" s="2"/>
      <c r="M57" s="2"/>
      <c r="N57" s="2"/>
      <c r="O57" s="2"/>
      <c r="P57" s="2"/>
      <c r="Q57" s="2"/>
      <c r="R57" s="2"/>
    </row>
    <row r="58" spans="3:18" ht="30" hidden="1" customHeight="1">
      <c r="C58" s="11"/>
      <c r="E58" s="85" t="str">
        <f>Benef!C7</f>
        <v>-</v>
      </c>
      <c r="F58" s="66"/>
      <c r="G58" s="67"/>
      <c r="H58" s="68"/>
      <c r="I58" s="67"/>
      <c r="J58" s="104">
        <f t="shared" ref="J58:J66" si="4">IF(G58="Percentual",H58*AVERAGE($G$48:$G$53,$J$48:$J$53),IF(G58="Valor Fixo",I58,0))</f>
        <v>0</v>
      </c>
      <c r="L58" s="2"/>
      <c r="M58" s="2"/>
      <c r="N58" s="2"/>
      <c r="O58" s="2"/>
      <c r="P58" s="2"/>
      <c r="Q58" s="2"/>
      <c r="R58" s="2"/>
    </row>
    <row r="59" spans="3:18" ht="30" hidden="1" customHeight="1">
      <c r="C59" s="11"/>
      <c r="E59" s="85" t="str">
        <f>Benef!C8</f>
        <v>-</v>
      </c>
      <c r="F59" s="66"/>
      <c r="G59" s="67"/>
      <c r="H59" s="68"/>
      <c r="I59" s="67"/>
      <c r="J59" s="104">
        <f t="shared" si="4"/>
        <v>0</v>
      </c>
      <c r="L59" s="2"/>
      <c r="M59" s="2"/>
      <c r="N59" s="2"/>
      <c r="O59" s="2"/>
      <c r="P59" s="2"/>
      <c r="Q59" s="2"/>
      <c r="R59" s="2"/>
    </row>
    <row r="60" spans="3:18" ht="30" hidden="1" customHeight="1">
      <c r="C60" s="11"/>
      <c r="E60" s="85" t="str">
        <f>Benef!C9</f>
        <v>-</v>
      </c>
      <c r="F60" s="66"/>
      <c r="G60" s="67"/>
      <c r="H60" s="68"/>
      <c r="I60" s="67"/>
      <c r="J60" s="104">
        <f t="shared" si="4"/>
        <v>0</v>
      </c>
      <c r="L60" s="2"/>
      <c r="M60" s="2"/>
      <c r="N60" s="2"/>
      <c r="O60" s="2"/>
      <c r="P60" s="2"/>
      <c r="Q60" s="2"/>
      <c r="R60" s="2"/>
    </row>
    <row r="61" spans="3:18" ht="30" hidden="1" customHeight="1">
      <c r="C61" s="11"/>
      <c r="E61" s="85" t="str">
        <f>Benef!C10</f>
        <v>-</v>
      </c>
      <c r="F61" s="66"/>
      <c r="G61" s="67"/>
      <c r="H61" s="68"/>
      <c r="I61" s="67"/>
      <c r="J61" s="104">
        <f t="shared" si="4"/>
        <v>0</v>
      </c>
      <c r="L61" s="2"/>
      <c r="M61" s="2"/>
      <c r="N61" s="2"/>
      <c r="O61" s="2"/>
      <c r="P61" s="2"/>
      <c r="Q61" s="2"/>
      <c r="R61" s="2"/>
    </row>
    <row r="62" spans="3:18" ht="30" hidden="1" customHeight="1">
      <c r="C62" s="11"/>
      <c r="E62" s="85" t="str">
        <f>Benef!C11</f>
        <v>-</v>
      </c>
      <c r="F62" s="66"/>
      <c r="G62" s="67"/>
      <c r="H62" s="68"/>
      <c r="I62" s="67"/>
      <c r="J62" s="104">
        <f t="shared" si="4"/>
        <v>0</v>
      </c>
      <c r="L62" s="2"/>
      <c r="M62" s="2"/>
      <c r="N62" s="2"/>
      <c r="O62" s="2"/>
      <c r="P62" s="2"/>
      <c r="Q62" s="2"/>
      <c r="R62" s="2"/>
    </row>
    <row r="63" spans="3:18" ht="30" hidden="1" customHeight="1">
      <c r="C63" s="11"/>
      <c r="E63" s="85" t="str">
        <f>Benef!C12</f>
        <v>-</v>
      </c>
      <c r="F63" s="66"/>
      <c r="G63" s="67"/>
      <c r="H63" s="68"/>
      <c r="I63" s="67"/>
      <c r="J63" s="104">
        <f t="shared" si="4"/>
        <v>0</v>
      </c>
      <c r="L63" s="2"/>
      <c r="M63" s="2"/>
      <c r="N63" s="2"/>
      <c r="O63" s="2"/>
      <c r="P63" s="2"/>
      <c r="Q63" s="2"/>
      <c r="R63" s="2"/>
    </row>
    <row r="64" spans="3:18" ht="30" hidden="1" customHeight="1">
      <c r="C64" s="11"/>
      <c r="E64" s="85" t="str">
        <f>Benef!C13</f>
        <v>-</v>
      </c>
      <c r="F64" s="66"/>
      <c r="G64" s="67"/>
      <c r="H64" s="68"/>
      <c r="I64" s="67"/>
      <c r="J64" s="104">
        <f t="shared" si="4"/>
        <v>0</v>
      </c>
      <c r="L64" s="2"/>
      <c r="M64" s="2"/>
      <c r="N64" s="2"/>
      <c r="O64" s="2"/>
      <c r="P64" s="2"/>
      <c r="Q64" s="2"/>
      <c r="R64" s="2"/>
    </row>
    <row r="65" spans="3:18" ht="30" hidden="1" customHeight="1">
      <c r="C65" s="11"/>
      <c r="E65" s="85" t="str">
        <f>Benef!C14</f>
        <v>-</v>
      </c>
      <c r="F65" s="66"/>
      <c r="G65" s="67"/>
      <c r="H65" s="68"/>
      <c r="I65" s="67"/>
      <c r="J65" s="104">
        <f t="shared" si="4"/>
        <v>0</v>
      </c>
      <c r="L65" s="2"/>
      <c r="M65" s="2"/>
      <c r="N65" s="2"/>
      <c r="O65" s="2"/>
      <c r="P65" s="2"/>
      <c r="Q65" s="2"/>
      <c r="R65" s="2"/>
    </row>
    <row r="66" spans="3:18" ht="30" hidden="1" customHeight="1">
      <c r="C66" s="11"/>
      <c r="E66" s="107">
        <f>Benef!C15</f>
        <v>0</v>
      </c>
      <c r="F66" s="89"/>
      <c r="G66" s="90"/>
      <c r="H66" s="91"/>
      <c r="I66" s="90"/>
      <c r="J66" s="111">
        <f t="shared" si="4"/>
        <v>0</v>
      </c>
      <c r="L66" s="2"/>
      <c r="M66" s="2"/>
      <c r="N66" s="2"/>
      <c r="O66" s="2"/>
      <c r="P66" s="2"/>
      <c r="Q66" s="2"/>
      <c r="R66" s="2"/>
    </row>
    <row r="67" spans="3:18" ht="30" customHeight="1">
      <c r="C67" s="11"/>
      <c r="E67" s="511" t="s">
        <v>709</v>
      </c>
      <c r="F67" s="512"/>
      <c r="G67" s="512"/>
      <c r="H67" s="86"/>
      <c r="I67" s="86"/>
      <c r="J67" s="87"/>
      <c r="L67" s="2"/>
      <c r="M67" s="2"/>
      <c r="N67" s="2"/>
      <c r="O67" s="2"/>
      <c r="P67" s="2"/>
      <c r="Q67" s="2"/>
      <c r="R67" s="2"/>
    </row>
    <row r="68" spans="3:18" ht="30" customHeight="1">
      <c r="C68" s="11"/>
      <c r="E68" s="108" t="s">
        <v>708</v>
      </c>
      <c r="F68" s="516"/>
      <c r="G68" s="516"/>
      <c r="H68" s="108" t="s">
        <v>786</v>
      </c>
      <c r="I68" s="516"/>
      <c r="J68" s="516"/>
      <c r="K68" s="26">
        <f>IFERROR(VLOOKUP(AVERAGE(G48:G53,J48:J53),'P Gerais'!D39:G43,3,1)*F68,0)</f>
        <v>0</v>
      </c>
      <c r="L68" s="2"/>
      <c r="M68" s="2"/>
      <c r="N68" s="2"/>
      <c r="O68" s="2"/>
      <c r="P68" s="2"/>
      <c r="Q68" s="2"/>
      <c r="R68" s="2"/>
    </row>
    <row r="69" spans="3:18" ht="30" customHeight="1">
      <c r="C69" s="11"/>
      <c r="E69" s="541" t="s">
        <v>123</v>
      </c>
      <c r="F69" s="541"/>
      <c r="G69" s="541"/>
      <c r="H69" s="541"/>
      <c r="I69" s="541"/>
      <c r="J69" s="541"/>
      <c r="L69" s="2"/>
      <c r="M69" s="2"/>
      <c r="N69" s="2"/>
      <c r="O69" s="2"/>
      <c r="P69" s="2"/>
      <c r="Q69" s="2"/>
      <c r="R69" s="2"/>
    </row>
    <row r="70" spans="3:18" ht="30" customHeight="1">
      <c r="C70" s="11"/>
      <c r="E70" s="85" t="s">
        <v>124</v>
      </c>
      <c r="F70" s="530"/>
      <c r="G70" s="530"/>
      <c r="H70" s="85" t="s">
        <v>144</v>
      </c>
      <c r="I70" s="538"/>
      <c r="J70" s="538"/>
    </row>
    <row r="71" spans="3:18" ht="30" customHeight="1">
      <c r="C71" s="11"/>
      <c r="E71" s="85" t="s">
        <v>125</v>
      </c>
      <c r="F71" s="530"/>
      <c r="G71" s="530"/>
      <c r="H71" s="85" t="s">
        <v>126</v>
      </c>
      <c r="I71" s="539"/>
      <c r="J71" s="539"/>
    </row>
    <row r="72" spans="3:18" ht="8.1" customHeight="1">
      <c r="C72" s="11"/>
      <c r="D72" s="10"/>
      <c r="E72" s="6"/>
      <c r="F72" s="20"/>
      <c r="G72" s="20"/>
      <c r="H72" s="6"/>
      <c r="I72" s="21"/>
      <c r="J72" s="21"/>
      <c r="K72" s="10"/>
    </row>
    <row r="73" spans="3:18" ht="8.1" customHeight="1">
      <c r="C73" s="11"/>
      <c r="D73" s="10"/>
      <c r="E73" s="6"/>
      <c r="F73" s="20"/>
      <c r="G73" s="20"/>
      <c r="H73" s="6"/>
      <c r="I73" s="21"/>
      <c r="J73" s="21"/>
      <c r="K73" s="10"/>
    </row>
    <row r="74" spans="3:18" ht="30" customHeight="1">
      <c r="C74" s="11"/>
      <c r="D74" s="10"/>
      <c r="E74" s="85" t="s">
        <v>127</v>
      </c>
      <c r="F74" s="530"/>
      <c r="G74" s="530"/>
      <c r="H74" s="85" t="s">
        <v>143</v>
      </c>
      <c r="I74" s="538"/>
      <c r="J74" s="538"/>
      <c r="K74" s="10"/>
    </row>
    <row r="75" spans="3:18" ht="30" customHeight="1">
      <c r="C75" s="11"/>
      <c r="D75" s="10"/>
      <c r="E75" s="85" t="s">
        <v>128</v>
      </c>
      <c r="F75" s="530"/>
      <c r="G75" s="530"/>
      <c r="H75" s="85" t="s">
        <v>129</v>
      </c>
      <c r="I75" s="539"/>
      <c r="J75" s="539"/>
      <c r="K75" s="10"/>
    </row>
    <row r="76" spans="3:18" ht="8.1" customHeight="1">
      <c r="C76" s="11"/>
      <c r="D76" s="10"/>
      <c r="E76" s="6"/>
      <c r="F76" s="20"/>
      <c r="G76" s="20"/>
      <c r="H76" s="6"/>
      <c r="I76" s="21"/>
      <c r="J76" s="21"/>
      <c r="K76" s="10"/>
    </row>
    <row r="77" spans="3:18" ht="30" customHeight="1">
      <c r="C77" s="11"/>
      <c r="D77" s="10"/>
      <c r="E77" s="85" t="s">
        <v>130</v>
      </c>
      <c r="F77" s="530"/>
      <c r="G77" s="530"/>
      <c r="H77" s="85" t="s">
        <v>142</v>
      </c>
      <c r="I77" s="538"/>
      <c r="J77" s="538"/>
      <c r="K77" s="10"/>
    </row>
    <row r="78" spans="3:18" ht="30" customHeight="1">
      <c r="C78" s="11"/>
      <c r="D78" s="10"/>
      <c r="E78" s="85" t="s">
        <v>131</v>
      </c>
      <c r="F78" s="530"/>
      <c r="G78" s="530"/>
      <c r="H78" s="85" t="s">
        <v>132</v>
      </c>
      <c r="I78" s="539"/>
      <c r="J78" s="539"/>
      <c r="K78" s="10"/>
    </row>
    <row r="79" spans="3:18" ht="8.1" customHeight="1">
      <c r="C79" s="11"/>
      <c r="D79" s="10"/>
      <c r="E79" s="6"/>
      <c r="F79" s="20"/>
      <c r="G79" s="20"/>
      <c r="H79" s="6"/>
      <c r="I79" s="21"/>
      <c r="J79" s="21"/>
      <c r="K79" s="10"/>
    </row>
    <row r="80" spans="3:18" ht="30" customHeight="1">
      <c r="C80" s="11"/>
      <c r="D80" s="10"/>
      <c r="E80" s="85" t="s">
        <v>133</v>
      </c>
      <c r="F80" s="530"/>
      <c r="G80" s="530"/>
      <c r="H80" s="85" t="s">
        <v>141</v>
      </c>
      <c r="I80" s="538"/>
      <c r="J80" s="538"/>
      <c r="K80" s="10"/>
    </row>
    <row r="81" spans="3:11" ht="30" customHeight="1">
      <c r="C81" s="11"/>
      <c r="D81" s="10"/>
      <c r="E81" s="85" t="s">
        <v>134</v>
      </c>
      <c r="F81" s="530"/>
      <c r="G81" s="530"/>
      <c r="H81" s="85" t="s">
        <v>135</v>
      </c>
      <c r="I81" s="539"/>
      <c r="J81" s="539"/>
      <c r="K81" s="10"/>
    </row>
    <row r="82" spans="3:11" ht="8.1" customHeight="1">
      <c r="C82" s="11"/>
      <c r="D82" s="10"/>
      <c r="E82" s="6"/>
      <c r="F82" s="20"/>
      <c r="G82" s="20"/>
      <c r="H82" s="6"/>
      <c r="I82" s="21"/>
      <c r="J82" s="21"/>
      <c r="K82" s="10"/>
    </row>
    <row r="83" spans="3:11" ht="30" customHeight="1">
      <c r="C83" s="11"/>
      <c r="E83" s="85" t="s">
        <v>136</v>
      </c>
      <c r="F83" s="530"/>
      <c r="G83" s="530"/>
      <c r="H83" s="85" t="s">
        <v>140</v>
      </c>
      <c r="I83" s="538"/>
      <c r="J83" s="538"/>
    </row>
    <row r="84" spans="3:11" ht="30" customHeight="1">
      <c r="C84" s="11"/>
      <c r="E84" s="85" t="s">
        <v>137</v>
      </c>
      <c r="F84" s="530"/>
      <c r="G84" s="530"/>
      <c r="H84" s="85" t="s">
        <v>138</v>
      </c>
      <c r="I84" s="539"/>
      <c r="J84" s="539"/>
    </row>
    <row r="85" spans="3:11" ht="8.1" customHeight="1">
      <c r="C85" s="11"/>
      <c r="D85" s="10"/>
      <c r="E85" s="6"/>
      <c r="F85" s="20"/>
      <c r="G85" s="20"/>
      <c r="H85" s="6"/>
      <c r="I85" s="21"/>
      <c r="J85" s="21"/>
      <c r="K85" s="10"/>
    </row>
    <row r="86" spans="3:11" ht="30" customHeight="1">
      <c r="C86" s="11"/>
      <c r="E86" s="85" t="s">
        <v>710</v>
      </c>
      <c r="F86" s="530"/>
      <c r="G86" s="530"/>
      <c r="H86" s="85" t="s">
        <v>711</v>
      </c>
      <c r="I86" s="538"/>
      <c r="J86" s="538"/>
    </row>
    <row r="87" spans="3:11" ht="30" customHeight="1">
      <c r="C87" s="11"/>
      <c r="E87" s="85" t="s">
        <v>712</v>
      </c>
      <c r="F87" s="530"/>
      <c r="G87" s="530"/>
      <c r="H87" s="85" t="s">
        <v>713</v>
      </c>
      <c r="I87" s="539"/>
      <c r="J87" s="539"/>
    </row>
    <row r="88" spans="3:11" ht="8.1" customHeight="1">
      <c r="C88" s="11"/>
      <c r="E88" s="6"/>
      <c r="F88" s="20"/>
      <c r="G88" s="20"/>
      <c r="H88" s="6"/>
      <c r="I88" s="21"/>
      <c r="J88" s="21"/>
    </row>
    <row r="89" spans="3:11" ht="30" customHeight="1">
      <c r="C89" s="11"/>
      <c r="E89" s="85" t="s">
        <v>714</v>
      </c>
      <c r="F89" s="530"/>
      <c r="G89" s="530"/>
      <c r="H89" s="85" t="s">
        <v>715</v>
      </c>
      <c r="I89" s="538"/>
      <c r="J89" s="538"/>
    </row>
    <row r="90" spans="3:11" ht="30" customHeight="1">
      <c r="C90" s="11"/>
      <c r="E90" s="85" t="s">
        <v>716</v>
      </c>
      <c r="F90" s="530"/>
      <c r="G90" s="530"/>
      <c r="H90" s="85" t="s">
        <v>717</v>
      </c>
      <c r="I90" s="539"/>
      <c r="J90" s="539"/>
    </row>
    <row r="91" spans="3:11" ht="8.1" customHeight="1">
      <c r="C91" s="11"/>
      <c r="E91" s="6"/>
      <c r="F91" s="20"/>
      <c r="G91" s="20"/>
      <c r="H91" s="6"/>
      <c r="I91" s="21"/>
      <c r="J91" s="21"/>
    </row>
    <row r="92" spans="3:11" ht="30" customHeight="1">
      <c r="C92" s="11"/>
      <c r="E92" s="85" t="s">
        <v>718</v>
      </c>
      <c r="F92" s="530"/>
      <c r="G92" s="530"/>
      <c r="H92" s="85" t="s">
        <v>719</v>
      </c>
      <c r="I92" s="538"/>
      <c r="J92" s="538"/>
    </row>
    <row r="93" spans="3:11" ht="30" customHeight="1">
      <c r="C93" s="11"/>
      <c r="E93" s="85" t="s">
        <v>720</v>
      </c>
      <c r="F93" s="530"/>
      <c r="G93" s="530"/>
      <c r="H93" s="85" t="s">
        <v>721</v>
      </c>
      <c r="I93" s="539"/>
      <c r="J93" s="539"/>
    </row>
    <row r="94" spans="3:11" ht="8.1" customHeight="1">
      <c r="C94" s="11"/>
      <c r="D94" s="10"/>
      <c r="E94" s="6"/>
      <c r="F94" s="20"/>
      <c r="G94" s="20"/>
      <c r="H94" s="6"/>
      <c r="I94" s="21"/>
      <c r="J94" s="21"/>
      <c r="K94" s="10"/>
    </row>
    <row r="95" spans="3:11" ht="30" customHeight="1">
      <c r="C95" s="11"/>
      <c r="E95" s="85" t="s">
        <v>722</v>
      </c>
      <c r="F95" s="530"/>
      <c r="G95" s="530"/>
      <c r="H95" s="85" t="s">
        <v>723</v>
      </c>
      <c r="I95" s="538"/>
      <c r="J95" s="538"/>
    </row>
    <row r="96" spans="3:11" ht="30" customHeight="1">
      <c r="C96" s="11"/>
      <c r="E96" s="85" t="s">
        <v>724</v>
      </c>
      <c r="F96" s="530"/>
      <c r="G96" s="530"/>
      <c r="H96" s="85" t="s">
        <v>725</v>
      </c>
      <c r="I96" s="539"/>
      <c r="J96" s="539"/>
    </row>
    <row r="97" spans="3:11" ht="8.1" customHeight="1">
      <c r="C97" s="11"/>
      <c r="D97" s="10"/>
      <c r="E97" s="6"/>
      <c r="F97" s="20"/>
      <c r="G97" s="20"/>
      <c r="H97" s="6"/>
      <c r="I97" s="21"/>
      <c r="J97" s="21"/>
      <c r="K97" s="10"/>
    </row>
    <row r="98" spans="3:11" ht="30" customHeight="1">
      <c r="C98" s="11"/>
      <c r="E98" s="85" t="s">
        <v>726</v>
      </c>
      <c r="F98" s="530"/>
      <c r="G98" s="530"/>
      <c r="H98" s="85" t="s">
        <v>727</v>
      </c>
      <c r="I98" s="538"/>
      <c r="J98" s="538"/>
    </row>
    <row r="99" spans="3:11" ht="30" customHeight="1">
      <c r="C99" s="11"/>
      <c r="E99" s="85" t="s">
        <v>728</v>
      </c>
      <c r="F99" s="530"/>
      <c r="G99" s="530"/>
      <c r="H99" s="85" t="s">
        <v>729</v>
      </c>
      <c r="I99" s="539"/>
      <c r="J99" s="539"/>
    </row>
    <row r="100" spans="3:11" ht="30" customHeight="1">
      <c r="C100" s="11"/>
      <c r="E100" s="541" t="s">
        <v>139</v>
      </c>
      <c r="F100" s="541"/>
      <c r="G100" s="541"/>
      <c r="H100" s="541"/>
      <c r="I100" s="541"/>
      <c r="J100" s="541"/>
    </row>
    <row r="101" spans="3:11" ht="121.5" customHeight="1">
      <c r="C101" s="11"/>
      <c r="E101" s="537"/>
      <c r="F101" s="537"/>
      <c r="G101" s="537"/>
      <c r="H101" s="537"/>
      <c r="I101" s="537"/>
      <c r="J101" s="537"/>
    </row>
    <row r="102" spans="3:11" ht="30" customHeight="1"/>
    <row r="103" spans="3:11" ht="30" customHeight="1"/>
    <row r="104" spans="3:11" ht="30" customHeight="1"/>
    <row r="105" spans="3:11" ht="30" customHeight="1"/>
    <row r="106" spans="3:11" ht="30" customHeight="1"/>
    <row r="107" spans="3:11" ht="30" customHeight="1"/>
    <row r="108" spans="3:11" ht="30" customHeight="1"/>
    <row r="109" spans="3:11" ht="30" customHeight="1"/>
    <row r="110" spans="3:11"/>
    <row r="111" spans="3:11"/>
    <row r="112" spans="3:11"/>
    <row r="113"/>
    <row r="114"/>
    <row r="115"/>
    <row r="116"/>
    <row r="117"/>
    <row r="118"/>
    <row r="119"/>
    <row r="120"/>
    <row r="121" ht="15" customHeight="1"/>
  </sheetData>
  <sheetProtection selectLockedCells="1"/>
  <mergeCells count="128">
    <mergeCell ref="H13:I13"/>
    <mergeCell ref="E100:J100"/>
    <mergeCell ref="F70:G70"/>
    <mergeCell ref="I70:J70"/>
    <mergeCell ref="F71:G71"/>
    <mergeCell ref="E49:F49"/>
    <mergeCell ref="H49:I49"/>
    <mergeCell ref="E50:F50"/>
    <mergeCell ref="H50:I50"/>
    <mergeCell ref="F83:G83"/>
    <mergeCell ref="I83:J83"/>
    <mergeCell ref="F68:G68"/>
    <mergeCell ref="I68:J68"/>
    <mergeCell ref="E69:J69"/>
    <mergeCell ref="E54:G54"/>
    <mergeCell ref="H54:J54"/>
    <mergeCell ref="I92:J92"/>
    <mergeCell ref="F93:G93"/>
    <mergeCell ref="I93:J93"/>
    <mergeCell ref="I81:J81"/>
    <mergeCell ref="F74:G74"/>
    <mergeCell ref="I74:J74"/>
    <mergeCell ref="F75:G75"/>
    <mergeCell ref="E43:F43"/>
    <mergeCell ref="B14:B15"/>
    <mergeCell ref="B16:B17"/>
    <mergeCell ref="B18:B19"/>
    <mergeCell ref="B20:B21"/>
    <mergeCell ref="F99:G99"/>
    <mergeCell ref="I99:J99"/>
    <mergeCell ref="I75:J75"/>
    <mergeCell ref="F77:G77"/>
    <mergeCell ref="I77:J77"/>
    <mergeCell ref="F78:G78"/>
    <mergeCell ref="I78:J78"/>
    <mergeCell ref="I71:J71"/>
    <mergeCell ref="F80:G80"/>
    <mergeCell ref="I80:J80"/>
    <mergeCell ref="F81:G81"/>
    <mergeCell ref="F31:J31"/>
    <mergeCell ref="F32:J32"/>
    <mergeCell ref="F33:H33"/>
    <mergeCell ref="E44:F44"/>
    <mergeCell ref="H44:I44"/>
    <mergeCell ref="E45:F45"/>
    <mergeCell ref="H45:I45"/>
    <mergeCell ref="E40:J40"/>
    <mergeCell ref="E41:F41"/>
    <mergeCell ref="H43:I43"/>
    <mergeCell ref="H37:I37"/>
    <mergeCell ref="E37:F37"/>
    <mergeCell ref="E38:F38"/>
    <mergeCell ref="H38:I38"/>
    <mergeCell ref="E101:J101"/>
    <mergeCell ref="F95:G95"/>
    <mergeCell ref="I95:J95"/>
    <mergeCell ref="F96:G96"/>
    <mergeCell ref="I96:J96"/>
    <mergeCell ref="F98:G98"/>
    <mergeCell ref="I98:J98"/>
    <mergeCell ref="F84:G84"/>
    <mergeCell ref="I84:J84"/>
    <mergeCell ref="F86:G86"/>
    <mergeCell ref="I86:J86"/>
    <mergeCell ref="F87:G87"/>
    <mergeCell ref="I87:J87"/>
    <mergeCell ref="F89:G89"/>
    <mergeCell ref="I89:J89"/>
    <mergeCell ref="F90:G90"/>
    <mergeCell ref="I90:J90"/>
    <mergeCell ref="F92:G92"/>
    <mergeCell ref="F29:G29"/>
    <mergeCell ref="I29:J29"/>
    <mergeCell ref="C20:C21"/>
    <mergeCell ref="E20:F20"/>
    <mergeCell ref="E21:F21"/>
    <mergeCell ref="H25:J25"/>
    <mergeCell ref="H41:I41"/>
    <mergeCell ref="E42:F42"/>
    <mergeCell ref="H42:I42"/>
    <mergeCell ref="E5:F5"/>
    <mergeCell ref="E12:F12"/>
    <mergeCell ref="C18:C19"/>
    <mergeCell ref="E18:F18"/>
    <mergeCell ref="E19:F19"/>
    <mergeCell ref="C14:C15"/>
    <mergeCell ref="E14:F14"/>
    <mergeCell ref="H14:I14"/>
    <mergeCell ref="E15:F15"/>
    <mergeCell ref="E6:F6"/>
    <mergeCell ref="G6:J6"/>
    <mergeCell ref="E7:F7"/>
    <mergeCell ref="G7:J7"/>
    <mergeCell ref="E8:F8"/>
    <mergeCell ref="G8:J8"/>
    <mergeCell ref="C16:C17"/>
    <mergeCell ref="E16:F16"/>
    <mergeCell ref="E17:F17"/>
    <mergeCell ref="E13:F13"/>
    <mergeCell ref="E9:F9"/>
    <mergeCell ref="G9:J9"/>
    <mergeCell ref="E10:F10"/>
    <mergeCell ref="G10:J10"/>
    <mergeCell ref="E11:F11"/>
    <mergeCell ref="G11:J11"/>
    <mergeCell ref="E30:F30"/>
    <mergeCell ref="E34:F34"/>
    <mergeCell ref="E36:F36"/>
    <mergeCell ref="E55:G55"/>
    <mergeCell ref="E67:G67"/>
    <mergeCell ref="E39:F39"/>
    <mergeCell ref="E46:F46"/>
    <mergeCell ref="H46:I46"/>
    <mergeCell ref="E51:F51"/>
    <mergeCell ref="H51:I51"/>
    <mergeCell ref="E52:F52"/>
    <mergeCell ref="H52:I52"/>
    <mergeCell ref="E53:F53"/>
    <mergeCell ref="H53:I53"/>
    <mergeCell ref="E47:J47"/>
    <mergeCell ref="E48:F48"/>
    <mergeCell ref="H48:I48"/>
    <mergeCell ref="F27:G27"/>
    <mergeCell ref="I27:J27"/>
    <mergeCell ref="E22:F22"/>
    <mergeCell ref="E26:F26"/>
    <mergeCell ref="F28:G28"/>
    <mergeCell ref="I28:J28"/>
  </mergeCells>
  <conditionalFormatting sqref="F29:G29">
    <cfRule type="expression" dxfId="205" priority="29">
      <formula>LEN(F29)=11</formula>
    </cfRule>
    <cfRule type="expression" dxfId="204" priority="30">
      <formula>LEN(F29)=10</formula>
    </cfRule>
  </conditionalFormatting>
  <conditionalFormatting sqref="I29:J29">
    <cfRule type="expression" dxfId="203" priority="27">
      <formula>LEN(I29)=11</formula>
    </cfRule>
    <cfRule type="expression" dxfId="202" priority="28">
      <formula>LEN(I29)=10</formula>
    </cfRule>
  </conditionalFormatting>
  <conditionalFormatting sqref="I57:I66">
    <cfRule type="expression" dxfId="201" priority="19">
      <formula>G57="Sem Desconto"</formula>
    </cfRule>
    <cfRule type="expression" dxfId="200" priority="22">
      <formula>G57="Percentual"</formula>
    </cfRule>
  </conditionalFormatting>
  <conditionalFormatting sqref="H57:H66">
    <cfRule type="expression" dxfId="199" priority="20">
      <formula>G57="Sem Desconto"</formula>
    </cfRule>
    <cfRule type="expression" dxfId="198" priority="21">
      <formula>G57="Valor Fixo"</formula>
    </cfRule>
  </conditionalFormatting>
  <dataValidations count="7">
    <dataValidation type="list" allowBlank="1" showInputMessage="1" showErrorMessage="1" sqref="F33:H33">
      <formula1>$M$33:$M$44</formula1>
    </dataValidation>
    <dataValidation type="list" allowBlank="1" showInputMessage="1" showErrorMessage="1" sqref="J33">
      <formula1>$Q$33:$Q$40</formula1>
    </dataValidation>
    <dataValidation type="list" allowBlank="1" showInputMessage="1" showErrorMessage="1" sqref="G39">
      <formula1>"1,2"</formula1>
    </dataValidation>
    <dataValidation type="list" allowBlank="1" showInputMessage="1" showErrorMessage="1" sqref="G57:G66">
      <formula1>"Valor Fixo,Percentual,Sem Desconto"</formula1>
    </dataValidation>
    <dataValidation type="list" allowBlank="1" showInputMessage="1" showErrorMessage="1" sqref="J39">
      <formula1>"Parcela Única,2 Parcelas"</formula1>
    </dataValidation>
    <dataValidation type="list" allowBlank="1" showInputMessage="1" showErrorMessage="1" sqref="I39">
      <formula1>"Janeiro,Fevereiro,Março,Abril,Maio,Junho,Julho,Agosto,Setmbro,Outubro,Novembro"</formula1>
    </dataValidation>
    <dataValidation type="list" allowBlank="1" showInputMessage="1" showErrorMessage="1" sqref="G11:J11">
      <formula1>$L$11:$AY$11</formula1>
    </dataValidation>
  </dataValidations>
  <hyperlinks>
    <hyperlink ref="C16:C17" location="Func11!G6" display="Func11!G6"/>
    <hyperlink ref="C6:C13" location="Func!G6" display="Func!G6"/>
    <hyperlink ref="C14:C15" location="Func10!G6" display="Func10!G6"/>
    <hyperlink ref="C20:C21" location="Func13!G6" display="Func13!G6"/>
    <hyperlink ref="C18:C19" location="Func12!G6" display="Func12!G6"/>
    <hyperlink ref="C31:C38" location="Func22!G6" display="Func22!G6"/>
    <hyperlink ref="C38" location="Func30!G6" display="Func30!G6"/>
    <hyperlink ref="C22:C37" location="Func22!G6" display="Func22!G6"/>
    <hyperlink ref="C5:C12" location="Func!G6" display="Func!G6"/>
    <hyperlink ref="C6" location="Func2!G6" display="Func2!G6"/>
    <hyperlink ref="C7" location="Func3!G6" display="Func3!G6"/>
    <hyperlink ref="C8" location="Func4!G6" display="Func4!G6"/>
    <hyperlink ref="C9" location="Func5!G6" display="Func5!G6"/>
    <hyperlink ref="C10" location="Func6!G6" display="Func6!G6"/>
    <hyperlink ref="C11" location="Func7!G6" display="Func7!G6"/>
    <hyperlink ref="C12" location="Func8!G6" display="Func8!G6"/>
    <hyperlink ref="C13" location="Func9!G6" display="Func9!G6"/>
    <hyperlink ref="C22" location="Func14!G6" display="Func14!G6"/>
    <hyperlink ref="C23" location="Func15!G6" display="Func15!G6"/>
    <hyperlink ref="C24" location="Func16!G6" display="Func16!G6"/>
    <hyperlink ref="C25" location="Func17!G6" display="Func17!G6"/>
    <hyperlink ref="C26" location="Func18!G6" display="Func18!G6"/>
    <hyperlink ref="C27" location="Func19!G6" display="Func19!G6"/>
    <hyperlink ref="C28" location="Func20!G6" display="Func20!G6"/>
    <hyperlink ref="C29" location="Func21!G6" display="Func21!G6"/>
    <hyperlink ref="C31" location="Func23!G6" display="Func23!G6"/>
    <hyperlink ref="C32" location="Func24!G6" display="Func24!G6"/>
    <hyperlink ref="C37" location="Func29!G6" display="Func29!G6"/>
    <hyperlink ref="C36" location="Func28!G6" display="Func28!G6"/>
    <hyperlink ref="C35" location="Func27!G6" display="Func27!G6"/>
    <hyperlink ref="C34" location="Func26!G6" display="Func26!G6"/>
    <hyperlink ref="C33" location="Func25!G6" display="Func25!G6"/>
  </hyperlinks>
  <pageMargins left="0.511811024" right="0.511811024" top="0.78740157499999996" bottom="0.78740157499999996" header="0.31496062000000002" footer="0.31496062000000002"/>
  <pageSetup paperSize="9" orientation="portrait" r:id="rId1"/>
  <drawing r:id="rId2"/>
  <legacyDrawing r:id="rId3"/>
  <extLst xmlns:x14="http://schemas.microsoft.com/office/spreadsheetml/2009/9/main">
    <ext uri="{78C0D931-6437-407d-A8EE-F0AAD7539E65}">
      <x14:conditionalFormattings>
        <x14:conditionalFormatting xmlns:xm="http://schemas.microsoft.com/office/excel/2006/main">
          <x14:cfRule type="expression" priority="8" id="{7F428164-C96C-45AF-B94C-50CB41A0F276}">
            <xm:f>'DB Func'!B16=0</xm:f>
            <x14:dxf>
              <font>
                <color theme="0"/>
              </font>
            </x14:dxf>
          </x14:cfRule>
          <xm:sqref>C22:C38</xm:sqref>
        </x14:conditionalFormatting>
        <x14:conditionalFormatting xmlns:xm="http://schemas.microsoft.com/office/excel/2006/main">
          <x14:cfRule type="expression" priority="7" id="{AEE7ADAF-2F37-4F4F-8651-2BE6DEEB6DE5}">
            <xm:f>'DB Func'!B15=0</xm:f>
            <x14:dxf>
              <font>
                <color theme="0"/>
              </font>
            </x14:dxf>
          </x14:cfRule>
          <xm:sqref>C20:C21</xm:sqref>
        </x14:conditionalFormatting>
        <x14:conditionalFormatting xmlns:xm="http://schemas.microsoft.com/office/excel/2006/main">
          <x14:cfRule type="expression" priority="6" id="{A9E9FE45-414A-4FB6-8A16-F35EB3D2AF07}">
            <xm:f>'DB Func'!B14=0</xm:f>
            <x14:dxf>
              <font>
                <color theme="0"/>
              </font>
            </x14:dxf>
          </x14:cfRule>
          <xm:sqref>C18:C19</xm:sqref>
        </x14:conditionalFormatting>
        <x14:conditionalFormatting xmlns:xm="http://schemas.microsoft.com/office/excel/2006/main">
          <x14:cfRule type="expression" priority="5" id="{28C233FC-2DB8-462F-96A3-D18B51F0245B}">
            <xm:f>'DB Func'!B13=0</xm:f>
            <x14:dxf>
              <font>
                <color theme="0"/>
              </font>
            </x14:dxf>
          </x14:cfRule>
          <xm:sqref>C16:C17</xm:sqref>
        </x14:conditionalFormatting>
        <x14:conditionalFormatting xmlns:xm="http://schemas.microsoft.com/office/excel/2006/main">
          <x14:cfRule type="expression" priority="4" id="{B21E3E29-E708-4ED0-B3A5-FBAA881B02C6}">
            <xm:f>'DB Func'!B3=0</xm:f>
            <x14:dxf>
              <font>
                <color theme="0"/>
              </font>
            </x14:dxf>
          </x14:cfRule>
          <xm:sqref>C5:C15</xm:sqref>
        </x14:conditionalFormatting>
      </x14:conditionalFormattings>
    </ext>
  </extLst>
</worksheet>
</file>

<file path=xl/worksheets/sheet23.xml><?xml version="1.0" encoding="utf-8"?>
<worksheet xmlns="http://schemas.openxmlformats.org/spreadsheetml/2006/main" xmlns:r="http://schemas.openxmlformats.org/officeDocument/2006/relationships">
  <sheetPr codeName="Plan22"/>
  <dimension ref="A1:AY121"/>
  <sheetViews>
    <sheetView showGridLines="0" zoomScale="90" zoomScaleNormal="90" workbookViewId="0">
      <selection sqref="A1:A3"/>
    </sheetView>
  </sheetViews>
  <sheetFormatPr defaultRowHeight="15" customHeight="1" zeroHeight="1"/>
  <cols>
    <col min="1" max="1" width="27.7109375" style="1" customWidth="1"/>
    <col min="2" max="2" width="3.85546875" customWidth="1"/>
    <col min="3" max="3" width="38" customWidth="1"/>
    <col min="5" max="5" width="25.28515625" customWidth="1"/>
    <col min="6" max="7" width="20.7109375" customWidth="1"/>
    <col min="8" max="8" width="22" customWidth="1"/>
    <col min="9" max="10" width="20.7109375" customWidth="1"/>
  </cols>
  <sheetData>
    <row r="1" spans="1:51" s="98" customFormat="1" ht="33.950000000000003" customHeight="1">
      <c r="A1" s="187"/>
      <c r="C1" s="102" t="s">
        <v>17</v>
      </c>
    </row>
    <row r="2" spans="1:51" s="98" customFormat="1" ht="21.6" customHeight="1">
      <c r="A2" s="187"/>
    </row>
    <row r="3" spans="1:51" s="98" customFormat="1" ht="21.6" customHeight="1">
      <c r="A3" s="187"/>
    </row>
    <row r="4" spans="1:51" ht="30" customHeight="1">
      <c r="C4" s="30" t="s">
        <v>685</v>
      </c>
    </row>
    <row r="5" spans="1:51" ht="30" customHeight="1">
      <c r="B5" s="2">
        <v>1</v>
      </c>
      <c r="C5" s="71" t="str">
        <f ca="1">B5&amp;". "&amp;'DB Func'!B3</f>
        <v>1. Funcionário 1</v>
      </c>
      <c r="E5" s="511" t="s">
        <v>678</v>
      </c>
      <c r="F5" s="512"/>
      <c r="G5" s="86"/>
      <c r="H5" s="86"/>
      <c r="I5" s="86"/>
      <c r="J5" s="87"/>
    </row>
    <row r="6" spans="1:51" ht="30" customHeight="1">
      <c r="B6" s="2">
        <v>2</v>
      </c>
      <c r="C6" s="71" t="str">
        <f ca="1">B6&amp;". "&amp;'DB Func'!B4</f>
        <v>2. Funcionário 2</v>
      </c>
      <c r="E6" s="523" t="s">
        <v>70</v>
      </c>
      <c r="F6" s="524"/>
      <c r="G6" s="525" t="s">
        <v>588</v>
      </c>
      <c r="H6" s="525"/>
      <c r="I6" s="525"/>
      <c r="J6" s="525"/>
    </row>
    <row r="7" spans="1:51" ht="30" customHeight="1">
      <c r="B7" s="2">
        <v>3</v>
      </c>
      <c r="C7" s="71" t="str">
        <f ca="1">B7&amp;". "&amp;'DB Func'!B5</f>
        <v>3. Funcionário 3</v>
      </c>
      <c r="E7" s="513" t="s">
        <v>71</v>
      </c>
      <c r="F7" s="514"/>
      <c r="G7" s="526"/>
      <c r="H7" s="527"/>
      <c r="I7" s="527"/>
      <c r="J7" s="528"/>
    </row>
    <row r="8" spans="1:51" ht="30" customHeight="1">
      <c r="B8" s="2">
        <v>4</v>
      </c>
      <c r="C8" s="71" t="str">
        <f ca="1">B8&amp;". "&amp;'DB Func'!B6</f>
        <v>4. Funcionário 4</v>
      </c>
      <c r="E8" s="513" t="s">
        <v>72</v>
      </c>
      <c r="F8" s="514"/>
      <c r="G8" s="529"/>
      <c r="H8" s="529"/>
      <c r="I8" s="529"/>
      <c r="J8" s="529"/>
    </row>
    <row r="9" spans="1:51" ht="30" customHeight="1">
      <c r="B9" s="2">
        <v>5</v>
      </c>
      <c r="C9" s="71" t="str">
        <f ca="1">B9&amp;". "&amp;'DB Func'!B7</f>
        <v>5. Funcionário 5</v>
      </c>
      <c r="E9" s="513" t="s">
        <v>73</v>
      </c>
      <c r="F9" s="514"/>
      <c r="G9" s="530"/>
      <c r="H9" s="530"/>
      <c r="I9" s="530"/>
      <c r="J9" s="530"/>
    </row>
    <row r="10" spans="1:51" ht="30" customHeight="1">
      <c r="B10" s="2">
        <v>6</v>
      </c>
      <c r="C10" s="71" t="str">
        <f ca="1">B10&amp;". "&amp;'DB Func'!B8</f>
        <v>6. Funcionário 6</v>
      </c>
      <c r="E10" s="513" t="s">
        <v>74</v>
      </c>
      <c r="F10" s="514"/>
      <c r="G10" s="530"/>
      <c r="H10" s="530"/>
      <c r="I10" s="530"/>
      <c r="J10" s="530"/>
    </row>
    <row r="11" spans="1:51" ht="30" customHeight="1">
      <c r="B11" s="2">
        <v>7</v>
      </c>
      <c r="C11" s="71" t="str">
        <f ca="1">B11&amp;". "&amp;'DB Func'!B9</f>
        <v>7. Funcionário 7</v>
      </c>
      <c r="E11" s="531" t="s">
        <v>75</v>
      </c>
      <c r="F11" s="532"/>
      <c r="G11" s="510"/>
      <c r="H11" s="510"/>
      <c r="I11" s="510"/>
      <c r="J11" s="510"/>
      <c r="K11" s="28"/>
      <c r="L11" s="2" t="str">
        <f>Cargos!AC8</f>
        <v/>
      </c>
      <c r="M11" s="2" t="str">
        <f>Cargos!AD8</f>
        <v/>
      </c>
      <c r="N11" s="2" t="str">
        <f>Cargos!AE8</f>
        <v/>
      </c>
      <c r="O11" s="2" t="str">
        <f>Cargos!AF8</f>
        <v/>
      </c>
      <c r="P11" s="2" t="str">
        <f>Cargos!AG8</f>
        <v/>
      </c>
      <c r="Q11" s="2" t="str">
        <f>Cargos!AH8</f>
        <v/>
      </c>
      <c r="R11" s="2" t="str">
        <f>Cargos!AI8</f>
        <v/>
      </c>
      <c r="S11" s="2" t="str">
        <f>Cargos!AJ8</f>
        <v/>
      </c>
      <c r="T11" s="2" t="str">
        <f>Cargos!AK8</f>
        <v/>
      </c>
      <c r="U11" s="2" t="str">
        <f>Cargos!AL8</f>
        <v/>
      </c>
      <c r="V11" s="2" t="str">
        <f>Cargos!AM8</f>
        <v/>
      </c>
      <c r="W11" s="2" t="str">
        <f>Cargos!AN8</f>
        <v/>
      </c>
      <c r="X11" s="2" t="str">
        <f>Cargos!AO8</f>
        <v/>
      </c>
      <c r="Y11" s="2" t="str">
        <f>Cargos!AP8</f>
        <v/>
      </c>
      <c r="Z11" s="2" t="str">
        <f>Cargos!AQ8</f>
        <v/>
      </c>
      <c r="AA11" s="2" t="str">
        <f>Cargos!AR8</f>
        <v/>
      </c>
      <c r="AB11" s="2" t="str">
        <f>Cargos!AS8</f>
        <v/>
      </c>
      <c r="AC11" s="2" t="str">
        <f>Cargos!AT8</f>
        <v/>
      </c>
      <c r="AD11" s="2" t="str">
        <f>Cargos!AU8</f>
        <v/>
      </c>
      <c r="AE11" s="2" t="str">
        <f>Cargos!AV8</f>
        <v/>
      </c>
      <c r="AF11" s="2" t="str">
        <f>Cargos!AW8</f>
        <v/>
      </c>
      <c r="AG11" s="2" t="str">
        <f>Cargos!AX8</f>
        <v/>
      </c>
      <c r="AH11" s="2" t="str">
        <f>Cargos!AY8</f>
        <v/>
      </c>
      <c r="AI11" s="2" t="str">
        <f>Cargos!AZ8</f>
        <v/>
      </c>
      <c r="AJ11" s="2" t="str">
        <f>Cargos!BA8</f>
        <v/>
      </c>
      <c r="AK11" s="2" t="str">
        <f>Cargos!BB8</f>
        <v/>
      </c>
      <c r="AL11" s="2" t="str">
        <f>Cargos!BC8</f>
        <v/>
      </c>
      <c r="AM11" s="2" t="str">
        <f>Cargos!BD8</f>
        <v/>
      </c>
      <c r="AN11" s="2" t="str">
        <f>Cargos!BE8</f>
        <v/>
      </c>
      <c r="AO11" s="2" t="str">
        <f>Cargos!BF8</f>
        <v/>
      </c>
      <c r="AP11" s="2" t="str">
        <f>Cargos!BG8</f>
        <v/>
      </c>
      <c r="AQ11" s="2" t="str">
        <f>Cargos!BH8</f>
        <v/>
      </c>
      <c r="AR11" s="2" t="str">
        <f>Cargos!BI8</f>
        <v/>
      </c>
      <c r="AS11" s="2" t="str">
        <f>Cargos!BJ8</f>
        <v/>
      </c>
      <c r="AT11" s="2" t="str">
        <f>Cargos!BK8</f>
        <v/>
      </c>
      <c r="AU11" s="2" t="str">
        <f>Cargos!BL8</f>
        <v/>
      </c>
      <c r="AV11" s="2" t="str">
        <f>Cargos!BM8</f>
        <v/>
      </c>
      <c r="AW11" s="2" t="str">
        <f>Cargos!BN8</f>
        <v/>
      </c>
      <c r="AX11" s="2" t="str">
        <f>Cargos!BO8</f>
        <v/>
      </c>
      <c r="AY11" s="2" t="str">
        <f>Cargos!BP8</f>
        <v/>
      </c>
    </row>
    <row r="12" spans="1:51" ht="30" customHeight="1">
      <c r="B12" s="2">
        <v>8</v>
      </c>
      <c r="C12" s="71" t="str">
        <f ca="1">B12&amp;". "&amp;'DB Func'!B10</f>
        <v>8. Funcionário 8</v>
      </c>
      <c r="E12" s="511" t="s">
        <v>76</v>
      </c>
      <c r="F12" s="512"/>
      <c r="G12" s="86"/>
      <c r="H12" s="86"/>
      <c r="I12" s="86"/>
      <c r="J12" s="87"/>
    </row>
    <row r="13" spans="1:51" ht="30" customHeight="1">
      <c r="B13" s="2">
        <v>9</v>
      </c>
      <c r="C13" s="71" t="str">
        <f ca="1">B13&amp;". "&amp;'DB Func'!B11</f>
        <v>9. Funcionário 9</v>
      </c>
      <c r="E13" s="523" t="s">
        <v>515</v>
      </c>
      <c r="F13" s="524"/>
      <c r="G13" s="464">
        <v>8.3333333333333339</v>
      </c>
      <c r="H13" s="523" t="s">
        <v>809</v>
      </c>
      <c r="I13" s="524"/>
      <c r="J13" s="465">
        <f>SUM(K15:K21)</f>
        <v>0</v>
      </c>
    </row>
    <row r="14" spans="1:51" ht="15" customHeight="1">
      <c r="B14" s="540">
        <v>10</v>
      </c>
      <c r="C14" s="521" t="str">
        <f ca="1">B14&amp;". "&amp;'DB Func'!B12</f>
        <v>10. Funcionário 10</v>
      </c>
      <c r="E14" s="522"/>
      <c r="F14" s="522"/>
      <c r="G14" s="69" t="s">
        <v>77</v>
      </c>
      <c r="H14" s="522" t="s">
        <v>78</v>
      </c>
      <c r="I14" s="522"/>
      <c r="J14" s="466" t="s">
        <v>79</v>
      </c>
      <c r="K14" s="401"/>
      <c r="L14" s="401"/>
      <c r="M14" s="401"/>
      <c r="N14" s="401"/>
      <c r="O14" s="401"/>
      <c r="P14" s="401"/>
    </row>
    <row r="15" spans="1:51" ht="15" customHeight="1">
      <c r="B15" s="540"/>
      <c r="C15" s="521"/>
      <c r="E15" s="522" t="s">
        <v>63</v>
      </c>
      <c r="F15" s="522"/>
      <c r="G15" s="64"/>
      <c r="H15" s="65"/>
      <c r="I15" s="65"/>
      <c r="J15" s="467"/>
      <c r="K15" s="470">
        <f>(IF(G15&gt;J15,J15+1,J15)-G15)-(IF(H15&gt;I15,I15+1,I15)-H15)</f>
        <v>0</v>
      </c>
      <c r="L15" s="473">
        <f>IF(K15=0,0,IF(OR(N15&gt;$P$15,N15&lt;$O$15),1,0))</f>
        <v>0</v>
      </c>
      <c r="M15" s="471">
        <f>IF(K15=0,0,IF(OR(G15&gt;=$P$15,G15&lt;$O$15),1,0))</f>
        <v>0</v>
      </c>
      <c r="N15" s="474">
        <f>G15+K15</f>
        <v>0</v>
      </c>
      <c r="O15" s="475">
        <v>0.20833333333333334</v>
      </c>
      <c r="P15" s="476">
        <v>0.91666666666666663</v>
      </c>
    </row>
    <row r="16" spans="1:51" ht="15" customHeight="1">
      <c r="B16" s="540">
        <v>11</v>
      </c>
      <c r="C16" s="521" t="str">
        <f ca="1">B16&amp;". "&amp;'DB Func'!B13</f>
        <v>11. Funcionário 11</v>
      </c>
      <c r="E16" s="522" t="s">
        <v>64</v>
      </c>
      <c r="F16" s="522"/>
      <c r="G16" s="64"/>
      <c r="H16" s="65"/>
      <c r="I16" s="65"/>
      <c r="J16" s="467"/>
      <c r="K16" s="470">
        <f t="shared" ref="K16:K21" si="0">(IF(G16&gt;J16,J16+1,J16)-G16)-(IF(H16&gt;I16,I16+1,I16)-H16)</f>
        <v>0</v>
      </c>
      <c r="L16" s="473">
        <f t="shared" ref="L16:L21" si="1">IF(K16=0,0,IF(OR(N16&gt;$P$15,N16&lt;$O$15),1,0))</f>
        <v>0</v>
      </c>
      <c r="M16" s="471">
        <f t="shared" ref="M16:M21" si="2">IF(K16=0,0,IF(OR(G16&gt;=$P$15,G16&lt;$O$15),1,0))</f>
        <v>0</v>
      </c>
      <c r="N16" s="474">
        <f t="shared" ref="N16:N21" si="3">G16+K16</f>
        <v>0</v>
      </c>
      <c r="O16" s="477"/>
      <c r="P16" s="477"/>
    </row>
    <row r="17" spans="2:18" ht="15" customHeight="1">
      <c r="B17" s="540"/>
      <c r="C17" s="521"/>
      <c r="E17" s="522" t="s">
        <v>65</v>
      </c>
      <c r="F17" s="522"/>
      <c r="G17" s="64"/>
      <c r="H17" s="65"/>
      <c r="I17" s="65"/>
      <c r="J17" s="467"/>
      <c r="K17" s="470">
        <f t="shared" si="0"/>
        <v>0</v>
      </c>
      <c r="L17" s="473">
        <f t="shared" si="1"/>
        <v>0</v>
      </c>
      <c r="M17" s="471">
        <f t="shared" si="2"/>
        <v>0</v>
      </c>
      <c r="N17" s="474">
        <f>G17+K17</f>
        <v>0</v>
      </c>
      <c r="O17" s="477"/>
      <c r="P17" s="471"/>
    </row>
    <row r="18" spans="2:18" ht="15" customHeight="1">
      <c r="B18" s="540">
        <v>12</v>
      </c>
      <c r="C18" s="521" t="str">
        <f ca="1">B18&amp;". "&amp;'DB Func'!B14</f>
        <v>12. Funcionário 12</v>
      </c>
      <c r="E18" s="522" t="s">
        <v>66</v>
      </c>
      <c r="F18" s="522"/>
      <c r="G18" s="64"/>
      <c r="H18" s="65"/>
      <c r="I18" s="65"/>
      <c r="J18" s="467"/>
      <c r="K18" s="470">
        <f t="shared" si="0"/>
        <v>0</v>
      </c>
      <c r="L18" s="473">
        <f t="shared" si="1"/>
        <v>0</v>
      </c>
      <c r="M18" s="471">
        <f t="shared" si="2"/>
        <v>0</v>
      </c>
      <c r="N18" s="474">
        <f t="shared" si="3"/>
        <v>0</v>
      </c>
      <c r="O18" s="471"/>
      <c r="P18" s="471"/>
    </row>
    <row r="19" spans="2:18" ht="15" customHeight="1">
      <c r="B19" s="540"/>
      <c r="C19" s="521"/>
      <c r="E19" s="522" t="s">
        <v>67</v>
      </c>
      <c r="F19" s="522"/>
      <c r="G19" s="64"/>
      <c r="H19" s="65"/>
      <c r="I19" s="65"/>
      <c r="J19" s="467"/>
      <c r="K19" s="470">
        <f t="shared" si="0"/>
        <v>0</v>
      </c>
      <c r="L19" s="473">
        <f t="shared" si="1"/>
        <v>0</v>
      </c>
      <c r="M19" s="471">
        <f t="shared" si="2"/>
        <v>0</v>
      </c>
      <c r="N19" s="474">
        <f t="shared" si="3"/>
        <v>0</v>
      </c>
      <c r="O19" s="471"/>
      <c r="P19" s="471"/>
    </row>
    <row r="20" spans="2:18" ht="15" customHeight="1">
      <c r="B20" s="540">
        <v>13</v>
      </c>
      <c r="C20" s="521" t="str">
        <f ca="1">B20&amp;". "&amp;'DB Func'!B15</f>
        <v>13. Funcionário 13</v>
      </c>
      <c r="E20" s="534" t="s">
        <v>68</v>
      </c>
      <c r="F20" s="534"/>
      <c r="G20" s="64"/>
      <c r="H20" s="64"/>
      <c r="I20" s="64"/>
      <c r="J20" s="468"/>
      <c r="K20" s="470">
        <f t="shared" si="0"/>
        <v>0</v>
      </c>
      <c r="L20" s="473">
        <f t="shared" si="1"/>
        <v>0</v>
      </c>
      <c r="M20" s="471">
        <f t="shared" si="2"/>
        <v>0</v>
      </c>
      <c r="N20" s="474">
        <f t="shared" si="3"/>
        <v>0</v>
      </c>
      <c r="O20" s="471"/>
      <c r="P20" s="471"/>
    </row>
    <row r="21" spans="2:18" ht="15" customHeight="1">
      <c r="B21" s="540"/>
      <c r="C21" s="521"/>
      <c r="E21" s="535" t="s">
        <v>69</v>
      </c>
      <c r="F21" s="535"/>
      <c r="G21" s="88"/>
      <c r="H21" s="88"/>
      <c r="I21" s="88"/>
      <c r="J21" s="469"/>
      <c r="K21" s="470">
        <f t="shared" si="0"/>
        <v>0</v>
      </c>
      <c r="L21" s="473">
        <f t="shared" si="1"/>
        <v>0</v>
      </c>
      <c r="M21" s="471">
        <f t="shared" si="2"/>
        <v>0</v>
      </c>
      <c r="N21" s="474">
        <f t="shared" si="3"/>
        <v>0</v>
      </c>
      <c r="O21" s="471"/>
      <c r="P21" s="471"/>
    </row>
    <row r="22" spans="2:18" ht="30" customHeight="1">
      <c r="B22" s="2">
        <v>14</v>
      </c>
      <c r="C22" s="71" t="str">
        <f ca="1">B22&amp;". "&amp;'DB Func'!B16</f>
        <v>14. Funcionário 14</v>
      </c>
      <c r="E22" s="511" t="s">
        <v>80</v>
      </c>
      <c r="F22" s="512"/>
      <c r="G22" s="86"/>
      <c r="H22" s="86"/>
      <c r="I22" s="86"/>
      <c r="J22" s="86"/>
      <c r="K22" s="478"/>
      <c r="L22" s="471" t="str">
        <f>IF(OR(SUM(L15:L21)&gt;0,SUM(M15:M21)&gt;0),"OK","NÃO")</f>
        <v>NÃO</v>
      </c>
      <c r="M22" s="471"/>
      <c r="N22" s="472"/>
      <c r="O22" s="471"/>
      <c r="P22" s="471"/>
    </row>
    <row r="23" spans="2:18" ht="30" customHeight="1">
      <c r="B23" s="2">
        <v>15</v>
      </c>
      <c r="C23" s="71" t="str">
        <f ca="1">B23&amp;". "&amp;'DB Func'!B17</f>
        <v>15. Funcionário 15</v>
      </c>
      <c r="E23" s="105" t="s">
        <v>81</v>
      </c>
      <c r="F23" s="92"/>
      <c r="G23" s="105" t="s">
        <v>84</v>
      </c>
      <c r="H23" s="93"/>
      <c r="I23" s="105" t="s">
        <v>86</v>
      </c>
      <c r="J23" s="93"/>
    </row>
    <row r="24" spans="2:18" ht="30" customHeight="1">
      <c r="B24" s="2">
        <v>16</v>
      </c>
      <c r="C24" s="71" t="str">
        <f ca="1">B24&amp;". "&amp;'DB Func'!B18</f>
        <v>16. Funcionário 16</v>
      </c>
      <c r="E24" s="85" t="s">
        <v>82</v>
      </c>
      <c r="F24" s="61"/>
      <c r="G24" s="106" t="s">
        <v>85</v>
      </c>
      <c r="H24" s="63"/>
      <c r="I24" s="85" t="s">
        <v>87</v>
      </c>
      <c r="J24" s="63"/>
      <c r="L24" s="2"/>
      <c r="M24" s="2"/>
      <c r="N24" s="2"/>
      <c r="O24" s="2"/>
      <c r="P24" s="2"/>
      <c r="Q24" s="2"/>
      <c r="R24" s="2"/>
    </row>
    <row r="25" spans="2:18" ht="30" customHeight="1">
      <c r="B25" s="2">
        <v>17</v>
      </c>
      <c r="C25" s="71" t="str">
        <f ca="1">B25&amp;". "&amp;'DB Func'!B19</f>
        <v>17. Funcionário 17</v>
      </c>
      <c r="E25" s="107" t="s">
        <v>83</v>
      </c>
      <c r="F25" s="123"/>
      <c r="G25" s="107" t="s">
        <v>88</v>
      </c>
      <c r="H25" s="536"/>
      <c r="I25" s="536"/>
      <c r="J25" s="536"/>
      <c r="L25" s="2"/>
      <c r="M25" s="2"/>
      <c r="N25" s="2"/>
      <c r="O25" s="2"/>
      <c r="P25" s="2"/>
      <c r="Q25" s="2"/>
      <c r="R25" s="2"/>
    </row>
    <row r="26" spans="2:18" ht="30" customHeight="1">
      <c r="B26" s="2">
        <v>18</v>
      </c>
      <c r="C26" s="71" t="str">
        <f ca="1">B26&amp;". "&amp;'DB Func'!B20</f>
        <v>18. Funcionário 18</v>
      </c>
      <c r="E26" s="511" t="s">
        <v>679</v>
      </c>
      <c r="F26" s="512"/>
      <c r="G26" s="86"/>
      <c r="H26" s="86"/>
      <c r="I26" s="86"/>
      <c r="J26" s="87"/>
      <c r="L26" s="2"/>
      <c r="M26" s="2"/>
      <c r="N26" s="2"/>
      <c r="O26" s="2"/>
      <c r="P26" s="2"/>
      <c r="Q26" s="2"/>
      <c r="R26" s="2"/>
    </row>
    <row r="27" spans="2:18" ht="30" customHeight="1">
      <c r="B27" s="2">
        <v>19</v>
      </c>
      <c r="C27" s="110" t="str">
        <f ca="1">B27&amp;". "&amp;'DB Func'!B21</f>
        <v>19. Funcionário 19</v>
      </c>
      <c r="E27" s="105" t="s">
        <v>89</v>
      </c>
      <c r="F27" s="516"/>
      <c r="G27" s="516"/>
      <c r="H27" s="108" t="s">
        <v>90</v>
      </c>
      <c r="I27" s="517"/>
      <c r="J27" s="517"/>
      <c r="L27" s="2"/>
      <c r="M27" s="2"/>
      <c r="N27" s="2"/>
      <c r="O27" s="2"/>
      <c r="P27" s="2"/>
      <c r="Q27" s="2"/>
      <c r="R27" s="2"/>
    </row>
    <row r="28" spans="2:18" ht="30" customHeight="1">
      <c r="B28" s="2">
        <v>20</v>
      </c>
      <c r="C28" s="71" t="str">
        <f ca="1">B28&amp;". "&amp;'DB Func'!B22</f>
        <v>20. Funcionário 20</v>
      </c>
      <c r="E28" s="85" t="s">
        <v>168</v>
      </c>
      <c r="F28" s="518"/>
      <c r="G28" s="518"/>
      <c r="H28" s="85" t="s">
        <v>91</v>
      </c>
      <c r="I28" s="519"/>
      <c r="J28" s="520"/>
      <c r="L28" s="2"/>
      <c r="M28" s="2"/>
      <c r="N28" s="2"/>
      <c r="O28" s="2"/>
      <c r="P28" s="2"/>
      <c r="Q28" s="2"/>
      <c r="R28" s="2"/>
    </row>
    <row r="29" spans="2:18" ht="30" customHeight="1">
      <c r="B29" s="2">
        <v>21</v>
      </c>
      <c r="C29" s="71" t="str">
        <f ca="1">B29&amp;". "&amp;'DB Func'!B23</f>
        <v>21. Funcionário 21</v>
      </c>
      <c r="E29" s="107" t="s">
        <v>93</v>
      </c>
      <c r="F29" s="533"/>
      <c r="G29" s="533"/>
      <c r="H29" s="107" t="s">
        <v>92</v>
      </c>
      <c r="I29" s="533"/>
      <c r="J29" s="533"/>
      <c r="L29" s="2"/>
      <c r="M29" s="2"/>
      <c r="N29" s="2"/>
      <c r="O29" s="2"/>
      <c r="P29" s="2"/>
      <c r="Q29" s="2"/>
      <c r="R29" s="2"/>
    </row>
    <row r="30" spans="2:18" ht="30" customHeight="1">
      <c r="B30" s="2">
        <v>22</v>
      </c>
      <c r="C30" s="71" t="str">
        <f ca="1">B30&amp;". "&amp;'DB Func'!B24</f>
        <v>22. Funcionário 22</v>
      </c>
      <c r="E30" s="511" t="s">
        <v>680</v>
      </c>
      <c r="F30" s="512"/>
      <c r="G30" s="86"/>
      <c r="H30" s="86"/>
      <c r="I30" s="86"/>
      <c r="J30" s="87"/>
      <c r="L30" s="2"/>
      <c r="M30" s="2"/>
      <c r="N30" s="2"/>
      <c r="O30" s="2"/>
      <c r="P30" s="2"/>
      <c r="Q30" s="2"/>
      <c r="R30" s="2"/>
    </row>
    <row r="31" spans="2:18" ht="30" customHeight="1">
      <c r="B31" s="2">
        <v>23</v>
      </c>
      <c r="C31" s="71" t="str">
        <f ca="1">B31&amp;". "&amp;'DB Func'!B25</f>
        <v>23. Funcionário 23</v>
      </c>
      <c r="E31" s="105" t="s">
        <v>94</v>
      </c>
      <c r="F31" s="516"/>
      <c r="G31" s="516"/>
      <c r="H31" s="516"/>
      <c r="I31" s="516"/>
      <c r="J31" s="516"/>
      <c r="L31" s="2"/>
      <c r="M31" s="2"/>
      <c r="N31" s="2"/>
      <c r="O31" s="2"/>
      <c r="P31" s="2"/>
      <c r="Q31" s="2"/>
      <c r="R31" s="2"/>
    </row>
    <row r="32" spans="2:18" ht="30" customHeight="1">
      <c r="B32" s="2">
        <v>24</v>
      </c>
      <c r="C32" s="71" t="str">
        <f ca="1">B32&amp;". "&amp;'DB Func'!B26</f>
        <v>24. Funcionário 24</v>
      </c>
      <c r="E32" s="85" t="s">
        <v>95</v>
      </c>
      <c r="F32" s="518"/>
      <c r="G32" s="518"/>
      <c r="H32" s="518"/>
      <c r="I32" s="518"/>
      <c r="J32" s="518"/>
      <c r="L32" s="2"/>
      <c r="M32" s="2"/>
      <c r="N32" s="2"/>
      <c r="O32" s="2"/>
      <c r="P32" s="2"/>
      <c r="Q32" s="2"/>
      <c r="R32" s="2"/>
    </row>
    <row r="33" spans="2:18" ht="30" customHeight="1">
      <c r="B33" s="2">
        <v>25</v>
      </c>
      <c r="C33" s="71" t="str">
        <f ca="1">B33&amp;". "&amp;'DB Func'!B27</f>
        <v>25. Funcionário 25</v>
      </c>
      <c r="E33" s="107" t="s">
        <v>96</v>
      </c>
      <c r="F33" s="533"/>
      <c r="G33" s="533"/>
      <c r="H33" s="533"/>
      <c r="I33" s="107" t="s">
        <v>681</v>
      </c>
      <c r="J33" s="128"/>
      <c r="L33" s="2"/>
      <c r="M33" s="2" t="s">
        <v>169</v>
      </c>
      <c r="N33" s="2"/>
      <c r="O33" s="2"/>
      <c r="P33" s="2"/>
      <c r="Q33" s="2" t="s">
        <v>181</v>
      </c>
      <c r="R33" s="2"/>
    </row>
    <row r="34" spans="2:18" ht="30" customHeight="1">
      <c r="B34" s="2">
        <v>26</v>
      </c>
      <c r="C34" s="71" t="str">
        <f ca="1">B34&amp;". "&amp;'DB Func'!B28</f>
        <v>26. Funcionário 26</v>
      </c>
      <c r="E34" s="511" t="s">
        <v>97</v>
      </c>
      <c r="F34" s="512"/>
      <c r="G34" s="86"/>
      <c r="H34" s="86"/>
      <c r="I34" s="86"/>
      <c r="J34" s="87"/>
      <c r="L34" s="2"/>
      <c r="M34" s="2" t="s">
        <v>170</v>
      </c>
      <c r="N34" s="2"/>
      <c r="O34" s="2"/>
      <c r="P34" s="2"/>
      <c r="Q34" s="2" t="s">
        <v>182</v>
      </c>
      <c r="R34" s="2"/>
    </row>
    <row r="35" spans="2:18" ht="30" customHeight="1">
      <c r="B35" s="2">
        <v>27</v>
      </c>
      <c r="C35" s="71" t="str">
        <f ca="1">B35&amp;". "&amp;'DB Func'!B29</f>
        <v>27. Funcionário 27</v>
      </c>
      <c r="E35" s="109" t="s">
        <v>98</v>
      </c>
      <c r="F35" s="126"/>
      <c r="G35" s="109" t="s">
        <v>99</v>
      </c>
      <c r="H35" s="127"/>
      <c r="I35" s="109" t="s">
        <v>100</v>
      </c>
      <c r="J35" s="127"/>
      <c r="L35" s="2"/>
      <c r="M35" s="2" t="s">
        <v>171</v>
      </c>
      <c r="N35" s="2"/>
      <c r="O35" s="2"/>
      <c r="P35" s="2"/>
      <c r="Q35" s="2" t="s">
        <v>183</v>
      </c>
      <c r="R35" s="2"/>
    </row>
    <row r="36" spans="2:18" ht="30" customHeight="1">
      <c r="B36" s="2">
        <v>28</v>
      </c>
      <c r="C36" s="71" t="str">
        <f ca="1">B36&amp;". "&amp;'DB Func'!B30</f>
        <v>28. Funcionário 28</v>
      </c>
      <c r="E36" s="511" t="s">
        <v>731</v>
      </c>
      <c r="F36" s="512"/>
      <c r="G36" s="86"/>
      <c r="H36" s="86"/>
      <c r="I36" s="86"/>
      <c r="J36" s="87"/>
      <c r="L36" s="2"/>
      <c r="M36" s="2" t="s">
        <v>172</v>
      </c>
      <c r="N36" s="2"/>
      <c r="O36" s="2"/>
      <c r="P36" s="2"/>
      <c r="Q36" s="2" t="s">
        <v>184</v>
      </c>
      <c r="R36" s="2"/>
    </row>
    <row r="37" spans="2:18" ht="30" customHeight="1">
      <c r="B37" s="2">
        <v>29</v>
      </c>
      <c r="C37" s="71" t="str">
        <f ca="1">B37&amp;". "&amp;'DB Func'!B31</f>
        <v>29. Funcionário 29</v>
      </c>
      <c r="E37" s="523" t="s">
        <v>101</v>
      </c>
      <c r="F37" s="524"/>
      <c r="G37" s="94"/>
      <c r="H37" s="523" t="s">
        <v>730</v>
      </c>
      <c r="I37" s="524"/>
      <c r="J37" s="95"/>
      <c r="L37" s="2"/>
      <c r="M37" s="2" t="s">
        <v>173</v>
      </c>
      <c r="N37" s="2"/>
      <c r="O37" s="2"/>
      <c r="P37" s="2"/>
      <c r="Q37" s="2" t="s">
        <v>185</v>
      </c>
      <c r="R37" s="2"/>
    </row>
    <row r="38" spans="2:18" ht="30" customHeight="1">
      <c r="B38" s="2">
        <v>30</v>
      </c>
      <c r="C38" s="71" t="str">
        <f ca="1">B38&amp;". "&amp;'DB Func'!B32</f>
        <v>30. Funcionário 30</v>
      </c>
      <c r="E38" s="513" t="s">
        <v>102</v>
      </c>
      <c r="F38" s="514"/>
      <c r="G38" s="76"/>
      <c r="H38" s="513" t="s">
        <v>104</v>
      </c>
      <c r="I38" s="514"/>
      <c r="J38" s="76"/>
      <c r="L38" s="2"/>
      <c r="M38" s="2" t="s">
        <v>174</v>
      </c>
      <c r="N38" s="2"/>
      <c r="O38" s="2"/>
      <c r="P38" s="2"/>
      <c r="Q38" s="2" t="s">
        <v>186</v>
      </c>
      <c r="R38" s="2"/>
    </row>
    <row r="39" spans="2:18" ht="30" customHeight="1">
      <c r="C39" s="11"/>
      <c r="E39" s="513" t="s">
        <v>103</v>
      </c>
      <c r="F39" s="514"/>
      <c r="G39" s="63"/>
      <c r="H39" s="106" t="s">
        <v>688</v>
      </c>
      <c r="I39" s="73"/>
      <c r="J39" s="72"/>
      <c r="L39" s="2"/>
      <c r="M39" s="2" t="s">
        <v>179</v>
      </c>
      <c r="N39" s="2"/>
      <c r="O39" s="2"/>
      <c r="P39" s="2"/>
      <c r="Q39" s="2" t="s">
        <v>187</v>
      </c>
      <c r="R39" s="2"/>
    </row>
    <row r="40" spans="2:18" ht="30" hidden="1" customHeight="1">
      <c r="C40" s="11"/>
      <c r="E40" s="541" t="s">
        <v>745</v>
      </c>
      <c r="F40" s="541"/>
      <c r="G40" s="541"/>
      <c r="H40" s="541"/>
      <c r="I40" s="541"/>
      <c r="J40" s="541"/>
      <c r="L40" s="2"/>
      <c r="M40" s="2" t="s">
        <v>180</v>
      </c>
      <c r="N40" s="2"/>
      <c r="O40" s="2"/>
      <c r="P40" s="2"/>
      <c r="Q40" s="2" t="s">
        <v>188</v>
      </c>
      <c r="R40" s="2"/>
    </row>
    <row r="41" spans="2:18" ht="30" hidden="1" customHeight="1">
      <c r="C41" s="11"/>
      <c r="E41" s="513" t="s">
        <v>106</v>
      </c>
      <c r="F41" s="514"/>
      <c r="G41" s="62"/>
      <c r="H41" s="513" t="s">
        <v>112</v>
      </c>
      <c r="I41" s="514"/>
      <c r="J41" s="62"/>
      <c r="L41" s="2"/>
      <c r="M41" s="2" t="s">
        <v>175</v>
      </c>
      <c r="N41" s="2"/>
      <c r="O41" s="2"/>
      <c r="P41" s="2"/>
      <c r="Q41" s="2"/>
      <c r="R41" s="2"/>
    </row>
    <row r="42" spans="2:18" ht="30" hidden="1" customHeight="1">
      <c r="C42" s="11"/>
      <c r="E42" s="513" t="s">
        <v>107</v>
      </c>
      <c r="F42" s="514"/>
      <c r="G42" s="62"/>
      <c r="H42" s="513" t="s">
        <v>113</v>
      </c>
      <c r="I42" s="514"/>
      <c r="J42" s="62"/>
      <c r="L42" s="2"/>
      <c r="M42" s="2" t="s">
        <v>176</v>
      </c>
      <c r="N42" s="2"/>
      <c r="O42" s="2"/>
      <c r="P42" s="2"/>
      <c r="Q42" s="2"/>
      <c r="R42" s="2"/>
    </row>
    <row r="43" spans="2:18" ht="30" hidden="1" customHeight="1">
      <c r="C43" s="11"/>
      <c r="E43" s="513" t="s">
        <v>108</v>
      </c>
      <c r="F43" s="514"/>
      <c r="G43" s="62"/>
      <c r="H43" s="513" t="s">
        <v>114</v>
      </c>
      <c r="I43" s="514"/>
      <c r="J43" s="62"/>
      <c r="L43" s="2"/>
      <c r="M43" s="2" t="s">
        <v>178</v>
      </c>
      <c r="N43" s="2"/>
      <c r="O43" s="2"/>
      <c r="P43" s="2"/>
      <c r="Q43" s="2"/>
      <c r="R43" s="2"/>
    </row>
    <row r="44" spans="2:18" ht="30" hidden="1" customHeight="1">
      <c r="C44" s="11"/>
      <c r="E44" s="513" t="s">
        <v>109</v>
      </c>
      <c r="F44" s="514"/>
      <c r="G44" s="62"/>
      <c r="H44" s="513" t="s">
        <v>115</v>
      </c>
      <c r="I44" s="514"/>
      <c r="J44" s="62"/>
      <c r="L44" s="2"/>
      <c r="M44" s="2" t="s">
        <v>177</v>
      </c>
      <c r="N44" s="2"/>
      <c r="O44" s="2"/>
      <c r="P44" s="2"/>
      <c r="Q44" s="2"/>
      <c r="R44" s="2"/>
    </row>
    <row r="45" spans="2:18" ht="30" hidden="1" customHeight="1">
      <c r="C45" s="11"/>
      <c r="E45" s="513" t="s">
        <v>110</v>
      </c>
      <c r="F45" s="514"/>
      <c r="G45" s="62"/>
      <c r="H45" s="513" t="s">
        <v>116</v>
      </c>
      <c r="I45" s="514"/>
      <c r="J45" s="62"/>
      <c r="L45" s="2"/>
      <c r="M45" s="2"/>
      <c r="N45" s="2"/>
      <c r="O45" s="2"/>
      <c r="P45" s="2"/>
      <c r="Q45" s="2"/>
      <c r="R45" s="2"/>
    </row>
    <row r="46" spans="2:18" ht="30" hidden="1" customHeight="1">
      <c r="C46" s="11"/>
      <c r="E46" s="513" t="s">
        <v>111</v>
      </c>
      <c r="F46" s="514"/>
      <c r="G46" s="62"/>
      <c r="H46" s="513" t="s">
        <v>117</v>
      </c>
      <c r="I46" s="514"/>
      <c r="J46" s="62"/>
      <c r="L46" s="2"/>
      <c r="M46" s="2"/>
      <c r="N46" s="2"/>
      <c r="O46" s="2"/>
      <c r="P46" s="2"/>
      <c r="Q46" s="2"/>
      <c r="R46" s="2"/>
    </row>
    <row r="47" spans="2:18" ht="30" customHeight="1">
      <c r="C47" s="11"/>
      <c r="E47" s="515" t="s">
        <v>118</v>
      </c>
      <c r="F47" s="515"/>
      <c r="G47" s="515"/>
      <c r="H47" s="515"/>
      <c r="I47" s="515"/>
      <c r="J47" s="515"/>
      <c r="L47" s="2"/>
      <c r="M47" s="2"/>
      <c r="N47" s="2"/>
      <c r="O47" s="2"/>
      <c r="P47" s="2"/>
      <c r="Q47" s="2"/>
      <c r="R47" s="2"/>
    </row>
    <row r="48" spans="2:18" ht="30" customHeight="1">
      <c r="C48" s="11"/>
      <c r="E48" s="513" t="s">
        <v>106</v>
      </c>
      <c r="F48" s="514"/>
      <c r="G48" s="62"/>
      <c r="H48" s="513" t="s">
        <v>112</v>
      </c>
      <c r="I48" s="514"/>
      <c r="J48" s="62"/>
      <c r="L48" s="2"/>
      <c r="M48" s="2"/>
      <c r="N48" s="2"/>
      <c r="O48" s="2"/>
      <c r="P48" s="2"/>
      <c r="Q48" s="2"/>
      <c r="R48" s="2"/>
    </row>
    <row r="49" spans="3:18" ht="30" customHeight="1">
      <c r="C49" s="11"/>
      <c r="E49" s="513" t="s">
        <v>107</v>
      </c>
      <c r="F49" s="514"/>
      <c r="G49" s="62"/>
      <c r="H49" s="513" t="s">
        <v>113</v>
      </c>
      <c r="I49" s="514"/>
      <c r="J49" s="62"/>
      <c r="L49" s="2"/>
      <c r="M49" s="2"/>
      <c r="N49" s="2"/>
      <c r="O49" s="2"/>
      <c r="P49" s="2"/>
      <c r="Q49" s="2"/>
      <c r="R49" s="2"/>
    </row>
    <row r="50" spans="3:18" ht="30" customHeight="1">
      <c r="C50" s="11"/>
      <c r="E50" s="513" t="s">
        <v>108</v>
      </c>
      <c r="F50" s="514"/>
      <c r="G50" s="62"/>
      <c r="H50" s="513" t="s">
        <v>114</v>
      </c>
      <c r="I50" s="514"/>
      <c r="J50" s="62"/>
      <c r="L50" s="2"/>
      <c r="M50" s="2"/>
      <c r="N50" s="2"/>
      <c r="O50" s="2"/>
      <c r="P50" s="2"/>
      <c r="Q50" s="2"/>
      <c r="R50" s="2"/>
    </row>
    <row r="51" spans="3:18" ht="30" customHeight="1">
      <c r="C51" s="11"/>
      <c r="E51" s="513" t="s">
        <v>109</v>
      </c>
      <c r="F51" s="514"/>
      <c r="G51" s="62"/>
      <c r="H51" s="513" t="s">
        <v>115</v>
      </c>
      <c r="I51" s="514"/>
      <c r="J51" s="62"/>
      <c r="L51" s="2"/>
      <c r="M51" s="2"/>
      <c r="N51" s="2"/>
      <c r="O51" s="2"/>
      <c r="P51" s="2"/>
      <c r="Q51" s="2"/>
      <c r="R51" s="2"/>
    </row>
    <row r="52" spans="3:18" ht="30" customHeight="1">
      <c r="C52" s="11"/>
      <c r="E52" s="513" t="s">
        <v>110</v>
      </c>
      <c r="F52" s="514"/>
      <c r="G52" s="62"/>
      <c r="H52" s="513" t="s">
        <v>116</v>
      </c>
      <c r="I52" s="514"/>
      <c r="J52" s="62"/>
      <c r="L52" s="2"/>
      <c r="M52" s="2"/>
      <c r="N52" s="2"/>
      <c r="O52" s="2"/>
      <c r="P52" s="2"/>
      <c r="Q52" s="2"/>
      <c r="R52" s="2"/>
    </row>
    <row r="53" spans="3:18" ht="30" customHeight="1">
      <c r="C53" s="11"/>
      <c r="E53" s="513" t="s">
        <v>111</v>
      </c>
      <c r="F53" s="514"/>
      <c r="G53" s="62"/>
      <c r="H53" s="513" t="s">
        <v>117</v>
      </c>
      <c r="I53" s="514"/>
      <c r="J53" s="62"/>
      <c r="L53" s="2"/>
      <c r="M53" s="2"/>
      <c r="N53" s="2"/>
      <c r="O53" s="2"/>
      <c r="P53" s="2"/>
      <c r="Q53" s="2"/>
      <c r="R53" s="2"/>
    </row>
    <row r="54" spans="3:18" ht="30" customHeight="1">
      <c r="C54" s="11"/>
      <c r="E54" s="542" t="s">
        <v>119</v>
      </c>
      <c r="F54" s="542"/>
      <c r="G54" s="542"/>
      <c r="H54" s="543">
        <f>SUM(G48:G53,J48:J53)+SUM(G48:G53,J48:J53)*G38+SUM(G48:G53,J48:J53)*J38</f>
        <v>0</v>
      </c>
      <c r="I54" s="543"/>
      <c r="J54" s="543"/>
      <c r="L54" s="2"/>
      <c r="M54" s="2"/>
      <c r="N54" s="2"/>
      <c r="O54" s="2"/>
      <c r="P54" s="2"/>
      <c r="Q54" s="2"/>
      <c r="R54" s="2"/>
    </row>
    <row r="55" spans="3:18" ht="30" hidden="1" customHeight="1">
      <c r="C55" s="11"/>
      <c r="E55" s="511" t="s">
        <v>524</v>
      </c>
      <c r="F55" s="512"/>
      <c r="G55" s="512"/>
      <c r="H55" s="86"/>
      <c r="I55" s="86"/>
      <c r="J55" s="87"/>
      <c r="L55" s="2"/>
      <c r="M55" s="2"/>
      <c r="N55" s="2"/>
      <c r="O55" s="2"/>
      <c r="P55" s="2"/>
      <c r="Q55" s="2"/>
      <c r="R55" s="2"/>
    </row>
    <row r="56" spans="3:18" ht="30" hidden="1" customHeight="1">
      <c r="C56" s="11"/>
      <c r="E56" s="96" t="s">
        <v>120</v>
      </c>
      <c r="F56" s="96" t="s">
        <v>533</v>
      </c>
      <c r="G56" s="96" t="s">
        <v>121</v>
      </c>
      <c r="H56" s="96" t="s">
        <v>519</v>
      </c>
      <c r="I56" s="96" t="s">
        <v>520</v>
      </c>
      <c r="J56" s="96" t="s">
        <v>521</v>
      </c>
      <c r="L56" s="2"/>
      <c r="M56" s="2"/>
      <c r="N56" s="2"/>
      <c r="O56" s="2"/>
      <c r="P56" s="2"/>
      <c r="Q56" s="2"/>
      <c r="R56" s="2"/>
    </row>
    <row r="57" spans="3:18" ht="30" hidden="1" customHeight="1">
      <c r="C57" s="11"/>
      <c r="E57" s="85" t="str">
        <f>Benef!C6</f>
        <v>-</v>
      </c>
      <c r="F57" s="66"/>
      <c r="G57" s="67"/>
      <c r="H57" s="68"/>
      <c r="I57" s="67"/>
      <c r="J57" s="104">
        <f>IF(G57="Percentual",H57*AVERAGE($G$48:$G$53,$J$48:$J$53),IF(G57="Valor Fixo",I57,0))</f>
        <v>0</v>
      </c>
      <c r="L57" s="2"/>
      <c r="M57" s="2"/>
      <c r="N57" s="2"/>
      <c r="O57" s="2"/>
      <c r="P57" s="2"/>
      <c r="Q57" s="2"/>
      <c r="R57" s="2"/>
    </row>
    <row r="58" spans="3:18" ht="30" hidden="1" customHeight="1">
      <c r="C58" s="11"/>
      <c r="E58" s="85" t="str">
        <f>Benef!C7</f>
        <v>-</v>
      </c>
      <c r="F58" s="66"/>
      <c r="G58" s="67"/>
      <c r="H58" s="68"/>
      <c r="I58" s="67"/>
      <c r="J58" s="104">
        <f t="shared" ref="J58:J66" si="4">IF(G58="Percentual",H58*AVERAGE($G$48:$G$53,$J$48:$J$53),IF(G58="Valor Fixo",I58,0))</f>
        <v>0</v>
      </c>
      <c r="L58" s="2"/>
      <c r="M58" s="2"/>
      <c r="N58" s="2"/>
      <c r="O58" s="2"/>
      <c r="P58" s="2"/>
      <c r="Q58" s="2"/>
      <c r="R58" s="2"/>
    </row>
    <row r="59" spans="3:18" ht="30" hidden="1" customHeight="1">
      <c r="C59" s="11"/>
      <c r="E59" s="85" t="str">
        <f>Benef!C8</f>
        <v>-</v>
      </c>
      <c r="F59" s="66"/>
      <c r="G59" s="67"/>
      <c r="H59" s="68"/>
      <c r="I59" s="67"/>
      <c r="J59" s="104">
        <f t="shared" si="4"/>
        <v>0</v>
      </c>
      <c r="L59" s="2"/>
      <c r="M59" s="2"/>
      <c r="N59" s="2"/>
      <c r="O59" s="2"/>
      <c r="P59" s="2"/>
      <c r="Q59" s="2"/>
      <c r="R59" s="2"/>
    </row>
    <row r="60" spans="3:18" ht="30" hidden="1" customHeight="1">
      <c r="C60" s="11"/>
      <c r="E60" s="85" t="str">
        <f>Benef!C9</f>
        <v>-</v>
      </c>
      <c r="F60" s="66"/>
      <c r="G60" s="67"/>
      <c r="H60" s="68"/>
      <c r="I60" s="67"/>
      <c r="J60" s="104">
        <f t="shared" si="4"/>
        <v>0</v>
      </c>
      <c r="L60" s="2"/>
      <c r="M60" s="2"/>
      <c r="N60" s="2"/>
      <c r="O60" s="2"/>
      <c r="P60" s="2"/>
      <c r="Q60" s="2"/>
      <c r="R60" s="2"/>
    </row>
    <row r="61" spans="3:18" ht="30" hidden="1" customHeight="1">
      <c r="C61" s="11"/>
      <c r="E61" s="85" t="str">
        <f>Benef!C10</f>
        <v>-</v>
      </c>
      <c r="F61" s="66"/>
      <c r="G61" s="67"/>
      <c r="H61" s="68"/>
      <c r="I61" s="67"/>
      <c r="J61" s="104">
        <f t="shared" si="4"/>
        <v>0</v>
      </c>
      <c r="L61" s="2"/>
      <c r="M61" s="2"/>
      <c r="N61" s="2"/>
      <c r="O61" s="2"/>
      <c r="P61" s="2"/>
      <c r="Q61" s="2"/>
      <c r="R61" s="2"/>
    </row>
    <row r="62" spans="3:18" ht="30" hidden="1" customHeight="1">
      <c r="C62" s="11"/>
      <c r="E62" s="85" t="str">
        <f>Benef!C11</f>
        <v>-</v>
      </c>
      <c r="F62" s="66"/>
      <c r="G62" s="67"/>
      <c r="H62" s="68"/>
      <c r="I62" s="67"/>
      <c r="J62" s="104">
        <f t="shared" si="4"/>
        <v>0</v>
      </c>
      <c r="L62" s="2"/>
      <c r="M62" s="2"/>
      <c r="N62" s="2"/>
      <c r="O62" s="2"/>
      <c r="P62" s="2"/>
      <c r="Q62" s="2"/>
      <c r="R62" s="2"/>
    </row>
    <row r="63" spans="3:18" ht="30" hidden="1" customHeight="1">
      <c r="C63" s="11"/>
      <c r="E63" s="85" t="str">
        <f>Benef!C12</f>
        <v>-</v>
      </c>
      <c r="F63" s="66"/>
      <c r="G63" s="67"/>
      <c r="H63" s="68"/>
      <c r="I63" s="67"/>
      <c r="J63" s="104">
        <f t="shared" si="4"/>
        <v>0</v>
      </c>
      <c r="L63" s="2"/>
      <c r="M63" s="2"/>
      <c r="N63" s="2"/>
      <c r="O63" s="2"/>
      <c r="P63" s="2"/>
      <c r="Q63" s="2"/>
      <c r="R63" s="2"/>
    </row>
    <row r="64" spans="3:18" ht="30" hidden="1" customHeight="1">
      <c r="C64" s="11"/>
      <c r="E64" s="85" t="str">
        <f>Benef!C13</f>
        <v>-</v>
      </c>
      <c r="F64" s="66"/>
      <c r="G64" s="67"/>
      <c r="H64" s="68"/>
      <c r="I64" s="67"/>
      <c r="J64" s="104">
        <f t="shared" si="4"/>
        <v>0</v>
      </c>
      <c r="L64" s="2"/>
      <c r="M64" s="2"/>
      <c r="N64" s="2"/>
      <c r="O64" s="2"/>
      <c r="P64" s="2"/>
      <c r="Q64" s="2"/>
      <c r="R64" s="2"/>
    </row>
    <row r="65" spans="3:18" ht="30" hidden="1" customHeight="1">
      <c r="C65" s="11"/>
      <c r="E65" s="85" t="str">
        <f>Benef!C14</f>
        <v>-</v>
      </c>
      <c r="F65" s="66"/>
      <c r="G65" s="67"/>
      <c r="H65" s="68"/>
      <c r="I65" s="67"/>
      <c r="J65" s="104">
        <f t="shared" si="4"/>
        <v>0</v>
      </c>
      <c r="L65" s="2"/>
      <c r="M65" s="2"/>
      <c r="N65" s="2"/>
      <c r="O65" s="2"/>
      <c r="P65" s="2"/>
      <c r="Q65" s="2"/>
      <c r="R65" s="2"/>
    </row>
    <row r="66" spans="3:18" ht="30" hidden="1" customHeight="1">
      <c r="C66" s="11"/>
      <c r="E66" s="107">
        <f>Benef!C15</f>
        <v>0</v>
      </c>
      <c r="F66" s="89"/>
      <c r="G66" s="90"/>
      <c r="H66" s="91"/>
      <c r="I66" s="90"/>
      <c r="J66" s="111">
        <f t="shared" si="4"/>
        <v>0</v>
      </c>
      <c r="L66" s="2"/>
      <c r="M66" s="2"/>
      <c r="N66" s="2"/>
      <c r="O66" s="2"/>
      <c r="P66" s="2"/>
      <c r="Q66" s="2"/>
      <c r="R66" s="2"/>
    </row>
    <row r="67" spans="3:18" ht="30" customHeight="1">
      <c r="C67" s="11"/>
      <c r="E67" s="511" t="s">
        <v>709</v>
      </c>
      <c r="F67" s="512"/>
      <c r="G67" s="512"/>
      <c r="H67" s="86"/>
      <c r="I67" s="86"/>
      <c r="J67" s="87"/>
      <c r="L67" s="2"/>
      <c r="M67" s="2"/>
      <c r="N67" s="2"/>
      <c r="O67" s="2"/>
      <c r="P67" s="2"/>
      <c r="Q67" s="2"/>
      <c r="R67" s="2"/>
    </row>
    <row r="68" spans="3:18" ht="30" customHeight="1">
      <c r="C68" s="11"/>
      <c r="E68" s="108" t="s">
        <v>708</v>
      </c>
      <c r="F68" s="516"/>
      <c r="G68" s="516"/>
      <c r="H68" s="108" t="s">
        <v>786</v>
      </c>
      <c r="I68" s="516"/>
      <c r="J68" s="516"/>
      <c r="K68" s="26">
        <f>IFERROR(VLOOKUP(AVERAGE(G48:G53,J48:J53),'P Gerais'!D39:G43,3,1)*F68,0)</f>
        <v>0</v>
      </c>
      <c r="L68" s="2"/>
      <c r="M68" s="2"/>
      <c r="N68" s="2"/>
      <c r="O68" s="2"/>
      <c r="P68" s="2"/>
      <c r="Q68" s="2"/>
      <c r="R68" s="2"/>
    </row>
    <row r="69" spans="3:18" ht="30" customHeight="1">
      <c r="C69" s="11"/>
      <c r="E69" s="541" t="s">
        <v>123</v>
      </c>
      <c r="F69" s="541"/>
      <c r="G69" s="541"/>
      <c r="H69" s="541"/>
      <c r="I69" s="541"/>
      <c r="J69" s="541"/>
      <c r="L69" s="2"/>
      <c r="M69" s="2"/>
      <c r="N69" s="2"/>
      <c r="O69" s="2"/>
      <c r="P69" s="2"/>
      <c r="Q69" s="2"/>
      <c r="R69" s="2"/>
    </row>
    <row r="70" spans="3:18" ht="30" customHeight="1">
      <c r="C70" s="11"/>
      <c r="E70" s="85" t="s">
        <v>124</v>
      </c>
      <c r="F70" s="530"/>
      <c r="G70" s="530"/>
      <c r="H70" s="85" t="s">
        <v>144</v>
      </c>
      <c r="I70" s="538"/>
      <c r="J70" s="538"/>
    </row>
    <row r="71" spans="3:18" ht="30" customHeight="1">
      <c r="C71" s="11"/>
      <c r="E71" s="85" t="s">
        <v>125</v>
      </c>
      <c r="F71" s="530"/>
      <c r="G71" s="530"/>
      <c r="H71" s="85" t="s">
        <v>126</v>
      </c>
      <c r="I71" s="539"/>
      <c r="J71" s="539"/>
    </row>
    <row r="72" spans="3:18" ht="8.1" customHeight="1">
      <c r="C72" s="11"/>
      <c r="D72" s="10"/>
      <c r="E72" s="6"/>
      <c r="F72" s="20"/>
      <c r="G72" s="20"/>
      <c r="H72" s="6"/>
      <c r="I72" s="21"/>
      <c r="J72" s="21"/>
      <c r="K72" s="10"/>
    </row>
    <row r="73" spans="3:18" ht="8.1" customHeight="1">
      <c r="C73" s="11"/>
      <c r="D73" s="10"/>
      <c r="E73" s="6"/>
      <c r="F73" s="20"/>
      <c r="G73" s="20"/>
      <c r="H73" s="6"/>
      <c r="I73" s="21"/>
      <c r="J73" s="21"/>
      <c r="K73" s="10"/>
    </row>
    <row r="74" spans="3:18" ht="30" customHeight="1">
      <c r="C74" s="11"/>
      <c r="D74" s="10"/>
      <c r="E74" s="85" t="s">
        <v>127</v>
      </c>
      <c r="F74" s="530"/>
      <c r="G74" s="530"/>
      <c r="H74" s="85" t="s">
        <v>143</v>
      </c>
      <c r="I74" s="538"/>
      <c r="J74" s="538"/>
      <c r="K74" s="10"/>
    </row>
    <row r="75" spans="3:18" ht="30" customHeight="1">
      <c r="C75" s="11"/>
      <c r="D75" s="10"/>
      <c r="E75" s="85" t="s">
        <v>128</v>
      </c>
      <c r="F75" s="530"/>
      <c r="G75" s="530"/>
      <c r="H75" s="85" t="s">
        <v>129</v>
      </c>
      <c r="I75" s="539"/>
      <c r="J75" s="539"/>
      <c r="K75" s="10"/>
    </row>
    <row r="76" spans="3:18" ht="8.1" customHeight="1">
      <c r="C76" s="11"/>
      <c r="D76" s="10"/>
      <c r="E76" s="6"/>
      <c r="F76" s="20"/>
      <c r="G76" s="20"/>
      <c r="H76" s="6"/>
      <c r="I76" s="21"/>
      <c r="J76" s="21"/>
      <c r="K76" s="10"/>
    </row>
    <row r="77" spans="3:18" ht="30" customHeight="1">
      <c r="C77" s="11"/>
      <c r="D77" s="10"/>
      <c r="E77" s="85" t="s">
        <v>130</v>
      </c>
      <c r="F77" s="530"/>
      <c r="G77" s="530"/>
      <c r="H77" s="85" t="s">
        <v>142</v>
      </c>
      <c r="I77" s="538"/>
      <c r="J77" s="538"/>
      <c r="K77" s="10"/>
    </row>
    <row r="78" spans="3:18" ht="30" customHeight="1">
      <c r="C78" s="11"/>
      <c r="D78" s="10"/>
      <c r="E78" s="85" t="s">
        <v>131</v>
      </c>
      <c r="F78" s="530"/>
      <c r="G78" s="530"/>
      <c r="H78" s="85" t="s">
        <v>132</v>
      </c>
      <c r="I78" s="539"/>
      <c r="J78" s="539"/>
      <c r="K78" s="10"/>
    </row>
    <row r="79" spans="3:18" ht="8.1" customHeight="1">
      <c r="C79" s="11"/>
      <c r="D79" s="10"/>
      <c r="E79" s="6"/>
      <c r="F79" s="20"/>
      <c r="G79" s="20"/>
      <c r="H79" s="6"/>
      <c r="I79" s="21"/>
      <c r="J79" s="21"/>
      <c r="K79" s="10"/>
    </row>
    <row r="80" spans="3:18" ht="30" customHeight="1">
      <c r="C80" s="11"/>
      <c r="D80" s="10"/>
      <c r="E80" s="85" t="s">
        <v>133</v>
      </c>
      <c r="F80" s="530"/>
      <c r="G80" s="530"/>
      <c r="H80" s="85" t="s">
        <v>141</v>
      </c>
      <c r="I80" s="538"/>
      <c r="J80" s="538"/>
      <c r="K80" s="10"/>
    </row>
    <row r="81" spans="3:11" ht="30" customHeight="1">
      <c r="C81" s="11"/>
      <c r="D81" s="10"/>
      <c r="E81" s="85" t="s">
        <v>134</v>
      </c>
      <c r="F81" s="530"/>
      <c r="G81" s="530"/>
      <c r="H81" s="85" t="s">
        <v>135</v>
      </c>
      <c r="I81" s="539"/>
      <c r="J81" s="539"/>
      <c r="K81" s="10"/>
    </row>
    <row r="82" spans="3:11" ht="8.1" customHeight="1">
      <c r="C82" s="11"/>
      <c r="D82" s="10"/>
      <c r="E82" s="6"/>
      <c r="F82" s="20"/>
      <c r="G82" s="20"/>
      <c r="H82" s="6"/>
      <c r="I82" s="21"/>
      <c r="J82" s="21"/>
      <c r="K82" s="10"/>
    </row>
    <row r="83" spans="3:11" ht="30" customHeight="1">
      <c r="C83" s="11"/>
      <c r="E83" s="85" t="s">
        <v>136</v>
      </c>
      <c r="F83" s="530"/>
      <c r="G83" s="530"/>
      <c r="H83" s="85" t="s">
        <v>140</v>
      </c>
      <c r="I83" s="538"/>
      <c r="J83" s="538"/>
    </row>
    <row r="84" spans="3:11" ht="30" customHeight="1">
      <c r="C84" s="11"/>
      <c r="E84" s="85" t="s">
        <v>137</v>
      </c>
      <c r="F84" s="530"/>
      <c r="G84" s="530"/>
      <c r="H84" s="85" t="s">
        <v>138</v>
      </c>
      <c r="I84" s="539"/>
      <c r="J84" s="539"/>
    </row>
    <row r="85" spans="3:11" ht="8.1" customHeight="1">
      <c r="C85" s="11"/>
      <c r="D85" s="10"/>
      <c r="E85" s="6"/>
      <c r="F85" s="20"/>
      <c r="G85" s="20"/>
      <c r="H85" s="6"/>
      <c r="I85" s="21"/>
      <c r="J85" s="21"/>
      <c r="K85" s="10"/>
    </row>
    <row r="86" spans="3:11" ht="30" customHeight="1">
      <c r="C86" s="11"/>
      <c r="E86" s="85" t="s">
        <v>710</v>
      </c>
      <c r="F86" s="530"/>
      <c r="G86" s="530"/>
      <c r="H86" s="85" t="s">
        <v>711</v>
      </c>
      <c r="I86" s="538"/>
      <c r="J86" s="538"/>
    </row>
    <row r="87" spans="3:11" ht="30" customHeight="1">
      <c r="C87" s="11"/>
      <c r="E87" s="85" t="s">
        <v>712</v>
      </c>
      <c r="F87" s="530"/>
      <c r="G87" s="530"/>
      <c r="H87" s="85" t="s">
        <v>713</v>
      </c>
      <c r="I87" s="539"/>
      <c r="J87" s="539"/>
    </row>
    <row r="88" spans="3:11" ht="8.1" customHeight="1">
      <c r="C88" s="11"/>
      <c r="E88" s="6"/>
      <c r="F88" s="20"/>
      <c r="G88" s="20"/>
      <c r="H88" s="6"/>
      <c r="I88" s="21"/>
      <c r="J88" s="21"/>
    </row>
    <row r="89" spans="3:11" ht="30" customHeight="1">
      <c r="C89" s="11"/>
      <c r="E89" s="85" t="s">
        <v>714</v>
      </c>
      <c r="F89" s="530"/>
      <c r="G89" s="530"/>
      <c r="H89" s="85" t="s">
        <v>715</v>
      </c>
      <c r="I89" s="538"/>
      <c r="J89" s="538"/>
    </row>
    <row r="90" spans="3:11" ht="30" customHeight="1">
      <c r="C90" s="11"/>
      <c r="E90" s="85" t="s">
        <v>716</v>
      </c>
      <c r="F90" s="530"/>
      <c r="G90" s="530"/>
      <c r="H90" s="85" t="s">
        <v>717</v>
      </c>
      <c r="I90" s="539"/>
      <c r="J90" s="539"/>
    </row>
    <row r="91" spans="3:11" ht="8.1" customHeight="1">
      <c r="C91" s="11"/>
      <c r="E91" s="6"/>
      <c r="F91" s="20"/>
      <c r="G91" s="20"/>
      <c r="H91" s="6"/>
      <c r="I91" s="21"/>
      <c r="J91" s="21"/>
    </row>
    <row r="92" spans="3:11" ht="30" customHeight="1">
      <c r="C92" s="11"/>
      <c r="E92" s="85" t="s">
        <v>718</v>
      </c>
      <c r="F92" s="530"/>
      <c r="G92" s="530"/>
      <c r="H92" s="85" t="s">
        <v>719</v>
      </c>
      <c r="I92" s="538"/>
      <c r="J92" s="538"/>
    </row>
    <row r="93" spans="3:11" ht="30" customHeight="1">
      <c r="C93" s="11"/>
      <c r="E93" s="85" t="s">
        <v>720</v>
      </c>
      <c r="F93" s="530"/>
      <c r="G93" s="530"/>
      <c r="H93" s="85" t="s">
        <v>721</v>
      </c>
      <c r="I93" s="539"/>
      <c r="J93" s="539"/>
    </row>
    <row r="94" spans="3:11" ht="8.1" customHeight="1">
      <c r="C94" s="11"/>
      <c r="D94" s="10"/>
      <c r="E94" s="6"/>
      <c r="F94" s="20"/>
      <c r="G94" s="20"/>
      <c r="H94" s="6"/>
      <c r="I94" s="21"/>
      <c r="J94" s="21"/>
      <c r="K94" s="10"/>
    </row>
    <row r="95" spans="3:11" ht="30" customHeight="1">
      <c r="C95" s="11"/>
      <c r="E95" s="85" t="s">
        <v>722</v>
      </c>
      <c r="F95" s="530"/>
      <c r="G95" s="530"/>
      <c r="H95" s="85" t="s">
        <v>723</v>
      </c>
      <c r="I95" s="538"/>
      <c r="J95" s="538"/>
    </row>
    <row r="96" spans="3:11" ht="30" customHeight="1">
      <c r="C96" s="11"/>
      <c r="E96" s="85" t="s">
        <v>724</v>
      </c>
      <c r="F96" s="530"/>
      <c r="G96" s="530"/>
      <c r="H96" s="85" t="s">
        <v>725</v>
      </c>
      <c r="I96" s="539"/>
      <c r="J96" s="539"/>
    </row>
    <row r="97" spans="3:11" ht="8.1" customHeight="1">
      <c r="C97" s="11"/>
      <c r="D97" s="10"/>
      <c r="E97" s="6"/>
      <c r="F97" s="20"/>
      <c r="G97" s="20"/>
      <c r="H97" s="6"/>
      <c r="I97" s="21"/>
      <c r="J97" s="21"/>
      <c r="K97" s="10"/>
    </row>
    <row r="98" spans="3:11" ht="30" customHeight="1">
      <c r="C98" s="11"/>
      <c r="E98" s="85" t="s">
        <v>726</v>
      </c>
      <c r="F98" s="530"/>
      <c r="G98" s="530"/>
      <c r="H98" s="85" t="s">
        <v>727</v>
      </c>
      <c r="I98" s="538"/>
      <c r="J98" s="538"/>
    </row>
    <row r="99" spans="3:11" ht="30" customHeight="1">
      <c r="C99" s="11"/>
      <c r="E99" s="85" t="s">
        <v>728</v>
      </c>
      <c r="F99" s="530"/>
      <c r="G99" s="530"/>
      <c r="H99" s="85" t="s">
        <v>729</v>
      </c>
      <c r="I99" s="539"/>
      <c r="J99" s="539"/>
    </row>
    <row r="100" spans="3:11" ht="30" customHeight="1">
      <c r="C100" s="11"/>
      <c r="E100" s="541" t="s">
        <v>139</v>
      </c>
      <c r="F100" s="541"/>
      <c r="G100" s="541"/>
      <c r="H100" s="541"/>
      <c r="I100" s="541"/>
      <c r="J100" s="541"/>
    </row>
    <row r="101" spans="3:11" ht="121.5" customHeight="1">
      <c r="C101" s="11"/>
      <c r="E101" s="537"/>
      <c r="F101" s="537"/>
      <c r="G101" s="537"/>
      <c r="H101" s="537"/>
      <c r="I101" s="537"/>
      <c r="J101" s="537"/>
    </row>
    <row r="102" spans="3:11" ht="30" customHeight="1"/>
    <row r="103" spans="3:11" ht="30" customHeight="1"/>
    <row r="104" spans="3:11" ht="30" customHeight="1"/>
    <row r="105" spans="3:11" ht="30" customHeight="1"/>
    <row r="106" spans="3:11" ht="30" customHeight="1"/>
    <row r="107" spans="3:11" ht="30" customHeight="1"/>
    <row r="108" spans="3:11" ht="30" customHeight="1"/>
    <row r="109" spans="3:11" ht="30" customHeight="1"/>
    <row r="110" spans="3:11"/>
    <row r="111" spans="3:11"/>
    <row r="112" spans="3:11"/>
    <row r="113"/>
    <row r="114"/>
    <row r="115"/>
    <row r="116"/>
    <row r="117"/>
    <row r="118"/>
    <row r="119"/>
    <row r="120"/>
    <row r="121" ht="15" customHeight="1"/>
  </sheetData>
  <sheetProtection selectLockedCells="1"/>
  <mergeCells count="128">
    <mergeCell ref="H13:I13"/>
    <mergeCell ref="E100:J100"/>
    <mergeCell ref="F70:G70"/>
    <mergeCell ref="I70:J70"/>
    <mergeCell ref="F71:G71"/>
    <mergeCell ref="E49:F49"/>
    <mergeCell ref="H49:I49"/>
    <mergeCell ref="E50:F50"/>
    <mergeCell ref="H50:I50"/>
    <mergeCell ref="F83:G83"/>
    <mergeCell ref="I83:J83"/>
    <mergeCell ref="F68:G68"/>
    <mergeCell ref="I68:J68"/>
    <mergeCell ref="E69:J69"/>
    <mergeCell ref="E54:G54"/>
    <mergeCell ref="H54:J54"/>
    <mergeCell ref="I92:J92"/>
    <mergeCell ref="F93:G93"/>
    <mergeCell ref="I93:J93"/>
    <mergeCell ref="I81:J81"/>
    <mergeCell ref="F74:G74"/>
    <mergeCell ref="I74:J74"/>
    <mergeCell ref="F75:G75"/>
    <mergeCell ref="E43:F43"/>
    <mergeCell ref="B14:B15"/>
    <mergeCell ref="B16:B17"/>
    <mergeCell ref="B18:B19"/>
    <mergeCell ref="B20:B21"/>
    <mergeCell ref="F99:G99"/>
    <mergeCell ref="I99:J99"/>
    <mergeCell ref="I75:J75"/>
    <mergeCell ref="F77:G77"/>
    <mergeCell ref="I77:J77"/>
    <mergeCell ref="F78:G78"/>
    <mergeCell ref="I78:J78"/>
    <mergeCell ref="I71:J71"/>
    <mergeCell ref="F80:G80"/>
    <mergeCell ref="I80:J80"/>
    <mergeCell ref="F81:G81"/>
    <mergeCell ref="F31:J31"/>
    <mergeCell ref="F32:J32"/>
    <mergeCell ref="F33:H33"/>
    <mergeCell ref="E44:F44"/>
    <mergeCell ref="H44:I44"/>
    <mergeCell ref="E45:F45"/>
    <mergeCell ref="H45:I45"/>
    <mergeCell ref="E40:J40"/>
    <mergeCell ref="E41:F41"/>
    <mergeCell ref="H43:I43"/>
    <mergeCell ref="H37:I37"/>
    <mergeCell ref="E37:F37"/>
    <mergeCell ref="E38:F38"/>
    <mergeCell ref="H38:I38"/>
    <mergeCell ref="E101:J101"/>
    <mergeCell ref="F95:G95"/>
    <mergeCell ref="I95:J95"/>
    <mergeCell ref="F96:G96"/>
    <mergeCell ref="I96:J96"/>
    <mergeCell ref="F98:G98"/>
    <mergeCell ref="I98:J98"/>
    <mergeCell ref="F84:G84"/>
    <mergeCell ref="I84:J84"/>
    <mergeCell ref="F86:G86"/>
    <mergeCell ref="I86:J86"/>
    <mergeCell ref="F87:G87"/>
    <mergeCell ref="I87:J87"/>
    <mergeCell ref="F89:G89"/>
    <mergeCell ref="I89:J89"/>
    <mergeCell ref="F90:G90"/>
    <mergeCell ref="I90:J90"/>
    <mergeCell ref="F92:G92"/>
    <mergeCell ref="F29:G29"/>
    <mergeCell ref="I29:J29"/>
    <mergeCell ref="C20:C21"/>
    <mergeCell ref="E20:F20"/>
    <mergeCell ref="E21:F21"/>
    <mergeCell ref="H25:J25"/>
    <mergeCell ref="H41:I41"/>
    <mergeCell ref="E42:F42"/>
    <mergeCell ref="H42:I42"/>
    <mergeCell ref="E5:F5"/>
    <mergeCell ref="E12:F12"/>
    <mergeCell ref="C18:C19"/>
    <mergeCell ref="E18:F18"/>
    <mergeCell ref="E19:F19"/>
    <mergeCell ref="C14:C15"/>
    <mergeCell ref="E14:F14"/>
    <mergeCell ref="H14:I14"/>
    <mergeCell ref="E15:F15"/>
    <mergeCell ref="E6:F6"/>
    <mergeCell ref="G6:J6"/>
    <mergeCell ref="E7:F7"/>
    <mergeCell ref="G7:J7"/>
    <mergeCell ref="E8:F8"/>
    <mergeCell ref="G8:J8"/>
    <mergeCell ref="C16:C17"/>
    <mergeCell ref="E16:F16"/>
    <mergeCell ref="E17:F17"/>
    <mergeCell ref="E13:F13"/>
    <mergeCell ref="E9:F9"/>
    <mergeCell ref="G9:J9"/>
    <mergeCell ref="E10:F10"/>
    <mergeCell ref="G10:J10"/>
    <mergeCell ref="E11:F11"/>
    <mergeCell ref="G11:J11"/>
    <mergeCell ref="E30:F30"/>
    <mergeCell ref="E34:F34"/>
    <mergeCell ref="E36:F36"/>
    <mergeCell ref="E55:G55"/>
    <mergeCell ref="E67:G67"/>
    <mergeCell ref="E39:F39"/>
    <mergeCell ref="E46:F46"/>
    <mergeCell ref="H46:I46"/>
    <mergeCell ref="E51:F51"/>
    <mergeCell ref="H51:I51"/>
    <mergeCell ref="E52:F52"/>
    <mergeCell ref="H52:I52"/>
    <mergeCell ref="E53:F53"/>
    <mergeCell ref="H53:I53"/>
    <mergeCell ref="E47:J47"/>
    <mergeCell ref="E48:F48"/>
    <mergeCell ref="H48:I48"/>
    <mergeCell ref="F27:G27"/>
    <mergeCell ref="I27:J27"/>
    <mergeCell ref="E22:F22"/>
    <mergeCell ref="E26:F26"/>
    <mergeCell ref="F28:G28"/>
    <mergeCell ref="I28:J28"/>
  </mergeCells>
  <conditionalFormatting sqref="F29:G29">
    <cfRule type="expression" dxfId="197" priority="29">
      <formula>LEN(F29)=11</formula>
    </cfRule>
    <cfRule type="expression" dxfId="196" priority="30">
      <formula>LEN(F29)=10</formula>
    </cfRule>
  </conditionalFormatting>
  <conditionalFormatting sqref="I29:J29">
    <cfRule type="expression" dxfId="195" priority="27">
      <formula>LEN(I29)=11</formula>
    </cfRule>
    <cfRule type="expression" dxfId="194" priority="28">
      <formula>LEN(I29)=10</formula>
    </cfRule>
  </conditionalFormatting>
  <conditionalFormatting sqref="I57:I66">
    <cfRule type="expression" dxfId="193" priority="19">
      <formula>G57="Sem Desconto"</formula>
    </cfRule>
    <cfRule type="expression" dxfId="192" priority="22">
      <formula>G57="Percentual"</formula>
    </cfRule>
  </conditionalFormatting>
  <conditionalFormatting sqref="H57:H66">
    <cfRule type="expression" dxfId="191" priority="20">
      <formula>G57="Sem Desconto"</formula>
    </cfRule>
    <cfRule type="expression" dxfId="190" priority="21">
      <formula>G57="Valor Fixo"</formula>
    </cfRule>
  </conditionalFormatting>
  <dataValidations count="7">
    <dataValidation type="list" allowBlank="1" showInputMessage="1" showErrorMessage="1" sqref="F33:H33">
      <formula1>$M$33:$M$44</formula1>
    </dataValidation>
    <dataValidation type="list" allowBlank="1" showInputMessage="1" showErrorMessage="1" sqref="J33">
      <formula1>$Q$33:$Q$40</formula1>
    </dataValidation>
    <dataValidation type="list" allowBlank="1" showInputMessage="1" showErrorMessage="1" sqref="G39">
      <formula1>"1,2"</formula1>
    </dataValidation>
    <dataValidation type="list" allowBlank="1" showInputMessage="1" showErrorMessage="1" sqref="G57:G66">
      <formula1>"Valor Fixo,Percentual,Sem Desconto"</formula1>
    </dataValidation>
    <dataValidation type="list" allowBlank="1" showInputMessage="1" showErrorMessage="1" sqref="J39">
      <formula1>"Parcela Única,2 Parcelas"</formula1>
    </dataValidation>
    <dataValidation type="list" allowBlank="1" showInputMessage="1" showErrorMessage="1" sqref="I39">
      <formula1>"Janeiro,Fevereiro,Março,Abril,Maio,Junho,Julho,Agosto,Setmbro,Outubro,Novembro"</formula1>
    </dataValidation>
    <dataValidation type="list" allowBlank="1" showInputMessage="1" showErrorMessage="1" sqref="G11:J11">
      <formula1>$L$11:$AY$11</formula1>
    </dataValidation>
  </dataValidations>
  <hyperlinks>
    <hyperlink ref="C16:C17" location="Func11!G6" display="Func11!G6"/>
    <hyperlink ref="C6:C13" location="Func!G6" display="Func!G6"/>
    <hyperlink ref="C14:C15" location="Func10!G6" display="Func10!G6"/>
    <hyperlink ref="C20:C21" location="Func13!G6" display="Func13!G6"/>
    <hyperlink ref="C18:C19" location="Func12!G6" display="Func12!G6"/>
    <hyperlink ref="C31:C38" location="Func22!G6" display="Func22!G6"/>
    <hyperlink ref="C38" location="Func30!G6" display="Func30!G6"/>
    <hyperlink ref="C22:C37" location="Func22!G6" display="Func22!G6"/>
    <hyperlink ref="C5:C12" location="Func!G6" display="Func!G6"/>
    <hyperlink ref="C6" location="Func2!G6" display="Func2!G6"/>
    <hyperlink ref="C7" location="Func3!G6" display="Func3!G6"/>
    <hyperlink ref="C8" location="Func4!G6" display="Func4!G6"/>
    <hyperlink ref="C9" location="Func5!G6" display="Func5!G6"/>
    <hyperlink ref="C10" location="Func6!G6" display="Func6!G6"/>
    <hyperlink ref="C11" location="Func7!G6" display="Func7!G6"/>
    <hyperlink ref="C12" location="Func8!G6" display="Func8!G6"/>
    <hyperlink ref="C13" location="Func9!G6" display="Func9!G6"/>
    <hyperlink ref="C22" location="Func14!G6" display="Func14!G6"/>
    <hyperlink ref="C23" location="Func15!G6" display="Func15!G6"/>
    <hyperlink ref="C24" location="Func16!G6" display="Func16!G6"/>
    <hyperlink ref="C25" location="Func17!G6" display="Func17!G6"/>
    <hyperlink ref="C26" location="Func18!G6" display="Func18!G6"/>
    <hyperlink ref="C27" location="Func19!G6" display="Func19!G6"/>
    <hyperlink ref="C28" location="Func20!G6" display="Func20!G6"/>
    <hyperlink ref="C29" location="Func21!G6" display="Func21!G6"/>
    <hyperlink ref="C31" location="Func23!G6" display="Func23!G6"/>
    <hyperlink ref="C32" location="Func24!G6" display="Func24!G6"/>
    <hyperlink ref="C37" location="Func29!G6" display="Func29!G6"/>
    <hyperlink ref="C36" location="Func28!G6" display="Func28!G6"/>
    <hyperlink ref="C35" location="Func27!G6" display="Func27!G6"/>
    <hyperlink ref="C34" location="Func26!G6" display="Func26!G6"/>
    <hyperlink ref="C33" location="Func25!G6" display="Func25!G6"/>
  </hyperlinks>
  <pageMargins left="0.511811024" right="0.511811024" top="0.78740157499999996" bottom="0.78740157499999996" header="0.31496062000000002" footer="0.31496062000000002"/>
  <pageSetup paperSize="9" orientation="portrait" r:id="rId1"/>
  <drawing r:id="rId2"/>
  <legacyDrawing r:id="rId3"/>
  <extLst xmlns:x14="http://schemas.microsoft.com/office/spreadsheetml/2009/9/main">
    <ext uri="{78C0D931-6437-407d-A8EE-F0AAD7539E65}">
      <x14:conditionalFormattings>
        <x14:conditionalFormatting xmlns:xm="http://schemas.microsoft.com/office/excel/2006/main">
          <x14:cfRule type="expression" priority="8" id="{6E0F0290-8146-43CC-A7D4-C2A47D26D6A3}">
            <xm:f>'DB Func'!B16=0</xm:f>
            <x14:dxf>
              <font>
                <color theme="0"/>
              </font>
            </x14:dxf>
          </x14:cfRule>
          <xm:sqref>C22:C38</xm:sqref>
        </x14:conditionalFormatting>
        <x14:conditionalFormatting xmlns:xm="http://schemas.microsoft.com/office/excel/2006/main">
          <x14:cfRule type="expression" priority="7" id="{41108F54-6EB9-4180-97AB-DAE04910CF0B}">
            <xm:f>'DB Func'!B15=0</xm:f>
            <x14:dxf>
              <font>
                <color theme="0"/>
              </font>
            </x14:dxf>
          </x14:cfRule>
          <xm:sqref>C20:C21</xm:sqref>
        </x14:conditionalFormatting>
        <x14:conditionalFormatting xmlns:xm="http://schemas.microsoft.com/office/excel/2006/main">
          <x14:cfRule type="expression" priority="6" id="{FF82C234-F9DB-4594-BE00-B5A6740C383A}">
            <xm:f>'DB Func'!B14=0</xm:f>
            <x14:dxf>
              <font>
                <color theme="0"/>
              </font>
            </x14:dxf>
          </x14:cfRule>
          <xm:sqref>C18:C19</xm:sqref>
        </x14:conditionalFormatting>
        <x14:conditionalFormatting xmlns:xm="http://schemas.microsoft.com/office/excel/2006/main">
          <x14:cfRule type="expression" priority="5" id="{CB4C6D53-3A79-408D-8FA4-3AF13DD3E522}">
            <xm:f>'DB Func'!B13=0</xm:f>
            <x14:dxf>
              <font>
                <color theme="0"/>
              </font>
            </x14:dxf>
          </x14:cfRule>
          <xm:sqref>C16:C17</xm:sqref>
        </x14:conditionalFormatting>
        <x14:conditionalFormatting xmlns:xm="http://schemas.microsoft.com/office/excel/2006/main">
          <x14:cfRule type="expression" priority="4" id="{5A4938A6-A7EB-4DF1-BE72-0D5F767564E7}">
            <xm:f>'DB Func'!B3=0</xm:f>
            <x14:dxf>
              <font>
                <color theme="0"/>
              </font>
            </x14:dxf>
          </x14:cfRule>
          <xm:sqref>C5:C15</xm:sqref>
        </x14:conditionalFormatting>
      </x14:conditionalFormattings>
    </ext>
  </extLst>
</worksheet>
</file>

<file path=xl/worksheets/sheet24.xml><?xml version="1.0" encoding="utf-8"?>
<worksheet xmlns="http://schemas.openxmlformats.org/spreadsheetml/2006/main" xmlns:r="http://schemas.openxmlformats.org/officeDocument/2006/relationships">
  <sheetPr codeName="Plan23"/>
  <dimension ref="A1:AY121"/>
  <sheetViews>
    <sheetView showGridLines="0" zoomScale="90" zoomScaleNormal="90" workbookViewId="0">
      <selection sqref="A1:A3"/>
    </sheetView>
  </sheetViews>
  <sheetFormatPr defaultRowHeight="15" customHeight="1" zeroHeight="1"/>
  <cols>
    <col min="1" max="1" width="27.7109375" style="1" customWidth="1"/>
    <col min="2" max="2" width="3.85546875" customWidth="1"/>
    <col min="3" max="3" width="38" customWidth="1"/>
    <col min="5" max="5" width="25.28515625" customWidth="1"/>
    <col min="6" max="7" width="20.7109375" customWidth="1"/>
    <col min="8" max="8" width="22" customWidth="1"/>
    <col min="9" max="10" width="20.7109375" customWidth="1"/>
  </cols>
  <sheetData>
    <row r="1" spans="1:51" s="98" customFormat="1" ht="33.950000000000003" customHeight="1">
      <c r="A1" s="187"/>
      <c r="C1" s="102" t="s">
        <v>17</v>
      </c>
    </row>
    <row r="2" spans="1:51" s="98" customFormat="1" ht="21.6" customHeight="1">
      <c r="A2" s="187"/>
    </row>
    <row r="3" spans="1:51" s="98" customFormat="1" ht="21.6" customHeight="1">
      <c r="A3" s="187"/>
    </row>
    <row r="4" spans="1:51" ht="30" customHeight="1">
      <c r="C4" s="30" t="s">
        <v>685</v>
      </c>
    </row>
    <row r="5" spans="1:51" ht="30" customHeight="1">
      <c r="B5" s="2">
        <v>1</v>
      </c>
      <c r="C5" s="71" t="str">
        <f ca="1">B5&amp;". "&amp;'DB Func'!B3</f>
        <v>1. Funcionário 1</v>
      </c>
      <c r="E5" s="511" t="s">
        <v>678</v>
      </c>
      <c r="F5" s="512"/>
      <c r="G5" s="86"/>
      <c r="H5" s="86"/>
      <c r="I5" s="86"/>
      <c r="J5" s="87"/>
    </row>
    <row r="6" spans="1:51" ht="30" customHeight="1">
      <c r="B6" s="2">
        <v>2</v>
      </c>
      <c r="C6" s="71" t="str">
        <f ca="1">B6&amp;". "&amp;'DB Func'!B4</f>
        <v>2. Funcionário 2</v>
      </c>
      <c r="E6" s="523" t="s">
        <v>70</v>
      </c>
      <c r="F6" s="524"/>
      <c r="G6" s="525" t="s">
        <v>587</v>
      </c>
      <c r="H6" s="525"/>
      <c r="I6" s="525"/>
      <c r="J6" s="525"/>
    </row>
    <row r="7" spans="1:51" ht="30" customHeight="1">
      <c r="B7" s="2">
        <v>3</v>
      </c>
      <c r="C7" s="71" t="str">
        <f ca="1">B7&amp;". "&amp;'DB Func'!B5</f>
        <v>3. Funcionário 3</v>
      </c>
      <c r="E7" s="513" t="s">
        <v>71</v>
      </c>
      <c r="F7" s="514"/>
      <c r="G7" s="526"/>
      <c r="H7" s="527"/>
      <c r="I7" s="527"/>
      <c r="J7" s="528"/>
    </row>
    <row r="8" spans="1:51" ht="30" customHeight="1">
      <c r="B8" s="2">
        <v>4</v>
      </c>
      <c r="C8" s="71" t="str">
        <f ca="1">B8&amp;". "&amp;'DB Func'!B6</f>
        <v>4. Funcionário 4</v>
      </c>
      <c r="E8" s="513" t="s">
        <v>72</v>
      </c>
      <c r="F8" s="514"/>
      <c r="G8" s="529"/>
      <c r="H8" s="529"/>
      <c r="I8" s="529"/>
      <c r="J8" s="529"/>
    </row>
    <row r="9" spans="1:51" ht="30" customHeight="1">
      <c r="B9" s="2">
        <v>5</v>
      </c>
      <c r="C9" s="71" t="str">
        <f ca="1">B9&amp;". "&amp;'DB Func'!B7</f>
        <v>5. Funcionário 5</v>
      </c>
      <c r="E9" s="513" t="s">
        <v>73</v>
      </c>
      <c r="F9" s="514"/>
      <c r="G9" s="530"/>
      <c r="H9" s="530"/>
      <c r="I9" s="530"/>
      <c r="J9" s="530"/>
    </row>
    <row r="10" spans="1:51" ht="30" customHeight="1">
      <c r="B10" s="2">
        <v>6</v>
      </c>
      <c r="C10" s="71" t="str">
        <f ca="1">B10&amp;". "&amp;'DB Func'!B8</f>
        <v>6. Funcionário 6</v>
      </c>
      <c r="E10" s="513" t="s">
        <v>74</v>
      </c>
      <c r="F10" s="514"/>
      <c r="G10" s="530"/>
      <c r="H10" s="530"/>
      <c r="I10" s="530"/>
      <c r="J10" s="530"/>
    </row>
    <row r="11" spans="1:51" ht="30" customHeight="1">
      <c r="B11" s="2">
        <v>7</v>
      </c>
      <c r="C11" s="71" t="str">
        <f ca="1">B11&amp;". "&amp;'DB Func'!B9</f>
        <v>7. Funcionário 7</v>
      </c>
      <c r="E11" s="531" t="s">
        <v>75</v>
      </c>
      <c r="F11" s="532"/>
      <c r="G11" s="510"/>
      <c r="H11" s="510"/>
      <c r="I11" s="510"/>
      <c r="J11" s="510"/>
      <c r="K11" s="28"/>
      <c r="L11" s="2" t="str">
        <f>Cargos!AC8</f>
        <v/>
      </c>
      <c r="M11" s="2" t="str">
        <f>Cargos!AD8</f>
        <v/>
      </c>
      <c r="N11" s="2" t="str">
        <f>Cargos!AE8</f>
        <v/>
      </c>
      <c r="O11" s="2" t="str">
        <f>Cargos!AF8</f>
        <v/>
      </c>
      <c r="P11" s="2" t="str">
        <f>Cargos!AG8</f>
        <v/>
      </c>
      <c r="Q11" s="2" t="str">
        <f>Cargos!AH8</f>
        <v/>
      </c>
      <c r="R11" s="2" t="str">
        <f>Cargos!AI8</f>
        <v/>
      </c>
      <c r="S11" s="2" t="str">
        <f>Cargos!AJ8</f>
        <v/>
      </c>
      <c r="T11" s="2" t="str">
        <f>Cargos!AK8</f>
        <v/>
      </c>
      <c r="U11" s="2" t="str">
        <f>Cargos!AL8</f>
        <v/>
      </c>
      <c r="V11" s="2" t="str">
        <f>Cargos!AM8</f>
        <v/>
      </c>
      <c r="W11" s="2" t="str">
        <f>Cargos!AN8</f>
        <v/>
      </c>
      <c r="X11" s="2" t="str">
        <f>Cargos!AO8</f>
        <v/>
      </c>
      <c r="Y11" s="2" t="str">
        <f>Cargos!AP8</f>
        <v/>
      </c>
      <c r="Z11" s="2" t="str">
        <f>Cargos!AQ8</f>
        <v/>
      </c>
      <c r="AA11" s="2" t="str">
        <f>Cargos!AR8</f>
        <v/>
      </c>
      <c r="AB11" s="2" t="str">
        <f>Cargos!AS8</f>
        <v/>
      </c>
      <c r="AC11" s="2" t="str">
        <f>Cargos!AT8</f>
        <v/>
      </c>
      <c r="AD11" s="2" t="str">
        <f>Cargos!AU8</f>
        <v/>
      </c>
      <c r="AE11" s="2" t="str">
        <f>Cargos!AV8</f>
        <v/>
      </c>
      <c r="AF11" s="2" t="str">
        <f>Cargos!AW8</f>
        <v/>
      </c>
      <c r="AG11" s="2" t="str">
        <f>Cargos!AX8</f>
        <v/>
      </c>
      <c r="AH11" s="2" t="str">
        <f>Cargos!AY8</f>
        <v/>
      </c>
      <c r="AI11" s="2" t="str">
        <f>Cargos!AZ8</f>
        <v/>
      </c>
      <c r="AJ11" s="2" t="str">
        <f>Cargos!BA8</f>
        <v/>
      </c>
      <c r="AK11" s="2" t="str">
        <f>Cargos!BB8</f>
        <v/>
      </c>
      <c r="AL11" s="2" t="str">
        <f>Cargos!BC8</f>
        <v/>
      </c>
      <c r="AM11" s="2" t="str">
        <f>Cargos!BD8</f>
        <v/>
      </c>
      <c r="AN11" s="2" t="str">
        <f>Cargos!BE8</f>
        <v/>
      </c>
      <c r="AO11" s="2" t="str">
        <f>Cargos!BF8</f>
        <v/>
      </c>
      <c r="AP11" s="2" t="str">
        <f>Cargos!BG8</f>
        <v/>
      </c>
      <c r="AQ11" s="2" t="str">
        <f>Cargos!BH8</f>
        <v/>
      </c>
      <c r="AR11" s="2" t="str">
        <f>Cargos!BI8</f>
        <v/>
      </c>
      <c r="AS11" s="2" t="str">
        <f>Cargos!BJ8</f>
        <v/>
      </c>
      <c r="AT11" s="2" t="str">
        <f>Cargos!BK8</f>
        <v/>
      </c>
      <c r="AU11" s="2" t="str">
        <f>Cargos!BL8</f>
        <v/>
      </c>
      <c r="AV11" s="2" t="str">
        <f>Cargos!BM8</f>
        <v/>
      </c>
      <c r="AW11" s="2" t="str">
        <f>Cargos!BN8</f>
        <v/>
      </c>
      <c r="AX11" s="2" t="str">
        <f>Cargos!BO8</f>
        <v/>
      </c>
      <c r="AY11" s="2" t="str">
        <f>Cargos!BP8</f>
        <v/>
      </c>
    </row>
    <row r="12" spans="1:51" ht="30" customHeight="1">
      <c r="B12" s="2">
        <v>8</v>
      </c>
      <c r="C12" s="71" t="str">
        <f ca="1">B12&amp;". "&amp;'DB Func'!B10</f>
        <v>8. Funcionário 8</v>
      </c>
      <c r="E12" s="511" t="s">
        <v>76</v>
      </c>
      <c r="F12" s="512"/>
      <c r="G12" s="86"/>
      <c r="H12" s="86"/>
      <c r="I12" s="86"/>
      <c r="J12" s="87"/>
    </row>
    <row r="13" spans="1:51" ht="30" customHeight="1">
      <c r="B13" s="2">
        <v>9</v>
      </c>
      <c r="C13" s="71" t="str">
        <f ca="1">B13&amp;". "&amp;'DB Func'!B11</f>
        <v>9. Funcionário 9</v>
      </c>
      <c r="E13" s="523" t="s">
        <v>515</v>
      </c>
      <c r="F13" s="524"/>
      <c r="G13" s="464">
        <v>8.3333333333333339</v>
      </c>
      <c r="H13" s="523" t="s">
        <v>809</v>
      </c>
      <c r="I13" s="524"/>
      <c r="J13" s="465">
        <f>SUM(K15:K21)</f>
        <v>0</v>
      </c>
    </row>
    <row r="14" spans="1:51" ht="15" customHeight="1">
      <c r="B14" s="540">
        <v>10</v>
      </c>
      <c r="C14" s="521" t="str">
        <f ca="1">B14&amp;". "&amp;'DB Func'!B12</f>
        <v>10. Funcionário 10</v>
      </c>
      <c r="E14" s="522"/>
      <c r="F14" s="522"/>
      <c r="G14" s="69" t="s">
        <v>77</v>
      </c>
      <c r="H14" s="522" t="s">
        <v>78</v>
      </c>
      <c r="I14" s="522"/>
      <c r="J14" s="466" t="s">
        <v>79</v>
      </c>
      <c r="K14" s="401"/>
      <c r="L14" s="401"/>
      <c r="M14" s="401"/>
      <c r="N14" s="401"/>
      <c r="O14" s="401"/>
      <c r="P14" s="401"/>
    </row>
    <row r="15" spans="1:51" ht="15" customHeight="1">
      <c r="B15" s="540"/>
      <c r="C15" s="521"/>
      <c r="E15" s="522" t="s">
        <v>63</v>
      </c>
      <c r="F15" s="522"/>
      <c r="G15" s="64"/>
      <c r="H15" s="65"/>
      <c r="I15" s="65"/>
      <c r="J15" s="467"/>
      <c r="K15" s="470">
        <f>(IF(G15&gt;J15,J15+1,J15)-G15)-(IF(H15&gt;I15,I15+1,I15)-H15)</f>
        <v>0</v>
      </c>
      <c r="L15" s="473">
        <f>IF(K15=0,0,IF(OR(N15&gt;$P$15,N15&lt;$O$15),1,0))</f>
        <v>0</v>
      </c>
      <c r="M15" s="471">
        <f>IF(K15=0,0,IF(OR(G15&gt;=$P$15,G15&lt;$O$15),1,0))</f>
        <v>0</v>
      </c>
      <c r="N15" s="474">
        <f>G15+K15</f>
        <v>0</v>
      </c>
      <c r="O15" s="475">
        <v>0.20833333333333334</v>
      </c>
      <c r="P15" s="476">
        <v>0.91666666666666663</v>
      </c>
    </row>
    <row r="16" spans="1:51" ht="15" customHeight="1">
      <c r="B16" s="540">
        <v>11</v>
      </c>
      <c r="C16" s="521" t="str">
        <f ca="1">B16&amp;". "&amp;'DB Func'!B13</f>
        <v>11. Funcionário 11</v>
      </c>
      <c r="E16" s="522" t="s">
        <v>64</v>
      </c>
      <c r="F16" s="522"/>
      <c r="G16" s="64"/>
      <c r="H16" s="65"/>
      <c r="I16" s="65"/>
      <c r="J16" s="467"/>
      <c r="K16" s="470">
        <f t="shared" ref="K16:K21" si="0">(IF(G16&gt;J16,J16+1,J16)-G16)-(IF(H16&gt;I16,I16+1,I16)-H16)</f>
        <v>0</v>
      </c>
      <c r="L16" s="473">
        <f t="shared" ref="L16:L21" si="1">IF(K16=0,0,IF(OR(N16&gt;$P$15,N16&lt;$O$15),1,0))</f>
        <v>0</v>
      </c>
      <c r="M16" s="471">
        <f t="shared" ref="M16:M21" si="2">IF(K16=0,0,IF(OR(G16&gt;=$P$15,G16&lt;$O$15),1,0))</f>
        <v>0</v>
      </c>
      <c r="N16" s="474">
        <f t="shared" ref="N16:N21" si="3">G16+K16</f>
        <v>0</v>
      </c>
      <c r="O16" s="477"/>
      <c r="P16" s="477"/>
    </row>
    <row r="17" spans="2:18" ht="15" customHeight="1">
      <c r="B17" s="540"/>
      <c r="C17" s="521"/>
      <c r="E17" s="522" t="s">
        <v>65</v>
      </c>
      <c r="F17" s="522"/>
      <c r="G17" s="64"/>
      <c r="H17" s="65"/>
      <c r="I17" s="65"/>
      <c r="J17" s="467"/>
      <c r="K17" s="470">
        <f t="shared" si="0"/>
        <v>0</v>
      </c>
      <c r="L17" s="473">
        <f t="shared" si="1"/>
        <v>0</v>
      </c>
      <c r="M17" s="471">
        <f t="shared" si="2"/>
        <v>0</v>
      </c>
      <c r="N17" s="474">
        <f>G17+K17</f>
        <v>0</v>
      </c>
      <c r="O17" s="477"/>
      <c r="P17" s="471"/>
    </row>
    <row r="18" spans="2:18" ht="15" customHeight="1">
      <c r="B18" s="540">
        <v>12</v>
      </c>
      <c r="C18" s="521" t="str">
        <f ca="1">B18&amp;". "&amp;'DB Func'!B14</f>
        <v>12. Funcionário 12</v>
      </c>
      <c r="E18" s="522" t="s">
        <v>66</v>
      </c>
      <c r="F18" s="522"/>
      <c r="G18" s="64"/>
      <c r="H18" s="65"/>
      <c r="I18" s="65"/>
      <c r="J18" s="467"/>
      <c r="K18" s="470">
        <f t="shared" si="0"/>
        <v>0</v>
      </c>
      <c r="L18" s="473">
        <f t="shared" si="1"/>
        <v>0</v>
      </c>
      <c r="M18" s="471">
        <f t="shared" si="2"/>
        <v>0</v>
      </c>
      <c r="N18" s="474">
        <f t="shared" si="3"/>
        <v>0</v>
      </c>
      <c r="O18" s="471"/>
      <c r="P18" s="471"/>
    </row>
    <row r="19" spans="2:18" ht="15" customHeight="1">
      <c r="B19" s="540"/>
      <c r="C19" s="521"/>
      <c r="E19" s="522" t="s">
        <v>67</v>
      </c>
      <c r="F19" s="522"/>
      <c r="G19" s="64"/>
      <c r="H19" s="65"/>
      <c r="I19" s="65"/>
      <c r="J19" s="467"/>
      <c r="K19" s="470">
        <f t="shared" si="0"/>
        <v>0</v>
      </c>
      <c r="L19" s="473">
        <f t="shared" si="1"/>
        <v>0</v>
      </c>
      <c r="M19" s="471">
        <f t="shared" si="2"/>
        <v>0</v>
      </c>
      <c r="N19" s="474">
        <f t="shared" si="3"/>
        <v>0</v>
      </c>
      <c r="O19" s="471"/>
      <c r="P19" s="471"/>
    </row>
    <row r="20" spans="2:18" ht="15" customHeight="1">
      <c r="B20" s="540">
        <v>13</v>
      </c>
      <c r="C20" s="521" t="str">
        <f ca="1">B20&amp;". "&amp;'DB Func'!B15</f>
        <v>13. Funcionário 13</v>
      </c>
      <c r="E20" s="534" t="s">
        <v>68</v>
      </c>
      <c r="F20" s="534"/>
      <c r="G20" s="64"/>
      <c r="H20" s="64"/>
      <c r="I20" s="64"/>
      <c r="J20" s="468"/>
      <c r="K20" s="470">
        <f t="shared" si="0"/>
        <v>0</v>
      </c>
      <c r="L20" s="473">
        <f t="shared" si="1"/>
        <v>0</v>
      </c>
      <c r="M20" s="471">
        <f t="shared" si="2"/>
        <v>0</v>
      </c>
      <c r="N20" s="474">
        <f t="shared" si="3"/>
        <v>0</v>
      </c>
      <c r="O20" s="471"/>
      <c r="P20" s="471"/>
    </row>
    <row r="21" spans="2:18" ht="15" customHeight="1">
      <c r="B21" s="540"/>
      <c r="C21" s="521"/>
      <c r="E21" s="535" t="s">
        <v>69</v>
      </c>
      <c r="F21" s="535"/>
      <c r="G21" s="88"/>
      <c r="H21" s="88"/>
      <c r="I21" s="88"/>
      <c r="J21" s="469"/>
      <c r="K21" s="470">
        <f t="shared" si="0"/>
        <v>0</v>
      </c>
      <c r="L21" s="473">
        <f t="shared" si="1"/>
        <v>0</v>
      </c>
      <c r="M21" s="471">
        <f t="shared" si="2"/>
        <v>0</v>
      </c>
      <c r="N21" s="474">
        <f t="shared" si="3"/>
        <v>0</v>
      </c>
      <c r="O21" s="471"/>
      <c r="P21" s="471"/>
    </row>
    <row r="22" spans="2:18" ht="30" customHeight="1">
      <c r="B22" s="2">
        <v>14</v>
      </c>
      <c r="C22" s="71" t="str">
        <f ca="1">B22&amp;". "&amp;'DB Func'!B16</f>
        <v>14. Funcionário 14</v>
      </c>
      <c r="E22" s="511" t="s">
        <v>80</v>
      </c>
      <c r="F22" s="512"/>
      <c r="G22" s="86"/>
      <c r="H22" s="86"/>
      <c r="I22" s="86"/>
      <c r="J22" s="86"/>
      <c r="K22" s="478"/>
      <c r="L22" s="471" t="str">
        <f>IF(OR(SUM(L15:L21)&gt;0,SUM(M15:M21)&gt;0),"OK","NÃO")</f>
        <v>NÃO</v>
      </c>
      <c r="M22" s="471"/>
      <c r="N22" s="472"/>
      <c r="O22" s="471"/>
      <c r="P22" s="471"/>
    </row>
    <row r="23" spans="2:18" ht="30" customHeight="1">
      <c r="B23" s="2">
        <v>15</v>
      </c>
      <c r="C23" s="71" t="str">
        <f ca="1">B23&amp;". "&amp;'DB Func'!B17</f>
        <v>15. Funcionário 15</v>
      </c>
      <c r="E23" s="105" t="s">
        <v>81</v>
      </c>
      <c r="F23" s="92"/>
      <c r="G23" s="105" t="s">
        <v>84</v>
      </c>
      <c r="H23" s="93"/>
      <c r="I23" s="105" t="s">
        <v>86</v>
      </c>
      <c r="J23" s="93"/>
    </row>
    <row r="24" spans="2:18" ht="30" customHeight="1">
      <c r="B24" s="2">
        <v>16</v>
      </c>
      <c r="C24" s="71" t="str">
        <f ca="1">B24&amp;". "&amp;'DB Func'!B18</f>
        <v>16. Funcionário 16</v>
      </c>
      <c r="E24" s="85" t="s">
        <v>82</v>
      </c>
      <c r="F24" s="61"/>
      <c r="G24" s="106" t="s">
        <v>85</v>
      </c>
      <c r="H24" s="63"/>
      <c r="I24" s="85" t="s">
        <v>87</v>
      </c>
      <c r="J24" s="63"/>
      <c r="L24" s="2"/>
      <c r="M24" s="2"/>
      <c r="N24" s="2"/>
      <c r="O24" s="2"/>
      <c r="P24" s="2"/>
      <c r="Q24" s="2"/>
      <c r="R24" s="2"/>
    </row>
    <row r="25" spans="2:18" ht="30" customHeight="1">
      <c r="B25" s="2">
        <v>17</v>
      </c>
      <c r="C25" s="71" t="str">
        <f ca="1">B25&amp;". "&amp;'DB Func'!B19</f>
        <v>17. Funcionário 17</v>
      </c>
      <c r="E25" s="107" t="s">
        <v>83</v>
      </c>
      <c r="F25" s="123"/>
      <c r="G25" s="107" t="s">
        <v>88</v>
      </c>
      <c r="H25" s="536"/>
      <c r="I25" s="536"/>
      <c r="J25" s="536"/>
      <c r="L25" s="2"/>
      <c r="M25" s="2"/>
      <c r="N25" s="2"/>
      <c r="O25" s="2"/>
      <c r="P25" s="2"/>
      <c r="Q25" s="2"/>
      <c r="R25" s="2"/>
    </row>
    <row r="26" spans="2:18" ht="30" customHeight="1">
      <c r="B26" s="2">
        <v>18</v>
      </c>
      <c r="C26" s="71" t="str">
        <f ca="1">B26&amp;". "&amp;'DB Func'!B20</f>
        <v>18. Funcionário 18</v>
      </c>
      <c r="E26" s="511" t="s">
        <v>679</v>
      </c>
      <c r="F26" s="512"/>
      <c r="G26" s="86"/>
      <c r="H26" s="86"/>
      <c r="I26" s="86"/>
      <c r="J26" s="87"/>
      <c r="L26" s="2"/>
      <c r="M26" s="2"/>
      <c r="N26" s="2"/>
      <c r="O26" s="2"/>
      <c r="P26" s="2"/>
      <c r="Q26" s="2"/>
      <c r="R26" s="2"/>
    </row>
    <row r="27" spans="2:18" ht="30" customHeight="1">
      <c r="B27" s="2">
        <v>19</v>
      </c>
      <c r="C27" s="71" t="str">
        <f ca="1">B27&amp;". "&amp;'DB Func'!B21</f>
        <v>19. Funcionário 19</v>
      </c>
      <c r="E27" s="105" t="s">
        <v>89</v>
      </c>
      <c r="F27" s="516"/>
      <c r="G27" s="516"/>
      <c r="H27" s="108" t="s">
        <v>90</v>
      </c>
      <c r="I27" s="517"/>
      <c r="J27" s="517"/>
      <c r="L27" s="2"/>
      <c r="M27" s="2"/>
      <c r="N27" s="2"/>
      <c r="O27" s="2"/>
      <c r="P27" s="2"/>
      <c r="Q27" s="2"/>
      <c r="R27" s="2"/>
    </row>
    <row r="28" spans="2:18" ht="30" customHeight="1">
      <c r="B28" s="2">
        <v>20</v>
      </c>
      <c r="C28" s="110" t="str">
        <f ca="1">B28&amp;". "&amp;'DB Func'!B22</f>
        <v>20. Funcionário 20</v>
      </c>
      <c r="E28" s="85" t="s">
        <v>168</v>
      </c>
      <c r="F28" s="518"/>
      <c r="G28" s="518"/>
      <c r="H28" s="85" t="s">
        <v>91</v>
      </c>
      <c r="I28" s="519"/>
      <c r="J28" s="520"/>
      <c r="L28" s="2"/>
      <c r="M28" s="2"/>
      <c r="N28" s="2"/>
      <c r="O28" s="2"/>
      <c r="P28" s="2"/>
      <c r="Q28" s="2"/>
      <c r="R28" s="2"/>
    </row>
    <row r="29" spans="2:18" ht="30" customHeight="1">
      <c r="B29" s="2">
        <v>21</v>
      </c>
      <c r="C29" s="71" t="str">
        <f ca="1">B29&amp;". "&amp;'DB Func'!B23</f>
        <v>21. Funcionário 21</v>
      </c>
      <c r="E29" s="107" t="s">
        <v>93</v>
      </c>
      <c r="F29" s="533"/>
      <c r="G29" s="533"/>
      <c r="H29" s="107" t="s">
        <v>92</v>
      </c>
      <c r="I29" s="533"/>
      <c r="J29" s="533"/>
      <c r="L29" s="2"/>
      <c r="M29" s="2"/>
      <c r="N29" s="2"/>
      <c r="O29" s="2"/>
      <c r="P29" s="2"/>
      <c r="Q29" s="2"/>
      <c r="R29" s="2"/>
    </row>
    <row r="30" spans="2:18" ht="30" customHeight="1">
      <c r="B30" s="2">
        <v>22</v>
      </c>
      <c r="C30" s="71" t="str">
        <f ca="1">B30&amp;". "&amp;'DB Func'!B24</f>
        <v>22. Funcionário 22</v>
      </c>
      <c r="E30" s="511" t="s">
        <v>680</v>
      </c>
      <c r="F30" s="512"/>
      <c r="G30" s="86"/>
      <c r="H30" s="86"/>
      <c r="I30" s="86"/>
      <c r="J30" s="87"/>
      <c r="L30" s="2"/>
      <c r="M30" s="2"/>
      <c r="N30" s="2"/>
      <c r="O30" s="2"/>
      <c r="P30" s="2"/>
      <c r="Q30" s="2"/>
      <c r="R30" s="2"/>
    </row>
    <row r="31" spans="2:18" ht="30" customHeight="1">
      <c r="B31" s="2">
        <v>23</v>
      </c>
      <c r="C31" s="71" t="str">
        <f ca="1">B31&amp;". "&amp;'DB Func'!B25</f>
        <v>23. Funcionário 23</v>
      </c>
      <c r="E31" s="105" t="s">
        <v>94</v>
      </c>
      <c r="F31" s="516"/>
      <c r="G31" s="516"/>
      <c r="H31" s="516"/>
      <c r="I31" s="516"/>
      <c r="J31" s="516"/>
      <c r="L31" s="2"/>
      <c r="M31" s="2"/>
      <c r="N31" s="2"/>
      <c r="O31" s="2"/>
      <c r="P31" s="2"/>
      <c r="Q31" s="2"/>
      <c r="R31" s="2"/>
    </row>
    <row r="32" spans="2:18" ht="30" customHeight="1">
      <c r="B32" s="2">
        <v>24</v>
      </c>
      <c r="C32" s="71" t="str">
        <f ca="1">B32&amp;". "&amp;'DB Func'!B26</f>
        <v>24. Funcionário 24</v>
      </c>
      <c r="E32" s="85" t="s">
        <v>95</v>
      </c>
      <c r="F32" s="518"/>
      <c r="G32" s="518"/>
      <c r="H32" s="518"/>
      <c r="I32" s="518"/>
      <c r="J32" s="518"/>
      <c r="L32" s="2"/>
      <c r="M32" s="2"/>
      <c r="N32" s="2"/>
      <c r="O32" s="2"/>
      <c r="P32" s="2"/>
      <c r="Q32" s="2"/>
      <c r="R32" s="2"/>
    </row>
    <row r="33" spans="2:18" ht="30" customHeight="1">
      <c r="B33" s="2">
        <v>25</v>
      </c>
      <c r="C33" s="71" t="str">
        <f ca="1">B33&amp;". "&amp;'DB Func'!B27</f>
        <v>25. Funcionário 25</v>
      </c>
      <c r="E33" s="107" t="s">
        <v>96</v>
      </c>
      <c r="F33" s="533"/>
      <c r="G33" s="533"/>
      <c r="H33" s="533"/>
      <c r="I33" s="107" t="s">
        <v>681</v>
      </c>
      <c r="J33" s="128"/>
      <c r="L33" s="2"/>
      <c r="M33" s="2" t="s">
        <v>169</v>
      </c>
      <c r="N33" s="2"/>
      <c r="O33" s="2"/>
      <c r="P33" s="2"/>
      <c r="Q33" s="2" t="s">
        <v>181</v>
      </c>
      <c r="R33" s="2"/>
    </row>
    <row r="34" spans="2:18" ht="30" customHeight="1">
      <c r="B34" s="2">
        <v>26</v>
      </c>
      <c r="C34" s="71" t="str">
        <f ca="1">B34&amp;". "&amp;'DB Func'!B28</f>
        <v>26. Funcionário 26</v>
      </c>
      <c r="E34" s="511" t="s">
        <v>97</v>
      </c>
      <c r="F34" s="512"/>
      <c r="G34" s="86"/>
      <c r="H34" s="86"/>
      <c r="I34" s="86"/>
      <c r="J34" s="87"/>
      <c r="L34" s="2"/>
      <c r="M34" s="2" t="s">
        <v>170</v>
      </c>
      <c r="N34" s="2"/>
      <c r="O34" s="2"/>
      <c r="P34" s="2"/>
      <c r="Q34" s="2" t="s">
        <v>182</v>
      </c>
      <c r="R34" s="2"/>
    </row>
    <row r="35" spans="2:18" ht="30" customHeight="1">
      <c r="B35" s="2">
        <v>27</v>
      </c>
      <c r="C35" s="71" t="str">
        <f ca="1">B35&amp;". "&amp;'DB Func'!B29</f>
        <v>27. Funcionário 27</v>
      </c>
      <c r="E35" s="109" t="s">
        <v>98</v>
      </c>
      <c r="F35" s="126"/>
      <c r="G35" s="109" t="s">
        <v>99</v>
      </c>
      <c r="H35" s="127"/>
      <c r="I35" s="109" t="s">
        <v>100</v>
      </c>
      <c r="J35" s="127"/>
      <c r="L35" s="2"/>
      <c r="M35" s="2" t="s">
        <v>171</v>
      </c>
      <c r="N35" s="2"/>
      <c r="O35" s="2"/>
      <c r="P35" s="2"/>
      <c r="Q35" s="2" t="s">
        <v>183</v>
      </c>
      <c r="R35" s="2"/>
    </row>
    <row r="36" spans="2:18" ht="30" customHeight="1">
      <c r="B36" s="2">
        <v>28</v>
      </c>
      <c r="C36" s="71" t="str">
        <f ca="1">B36&amp;". "&amp;'DB Func'!B30</f>
        <v>28. Funcionário 28</v>
      </c>
      <c r="E36" s="511" t="s">
        <v>731</v>
      </c>
      <c r="F36" s="512"/>
      <c r="G36" s="86"/>
      <c r="H36" s="86"/>
      <c r="I36" s="86"/>
      <c r="J36" s="87"/>
      <c r="L36" s="2"/>
      <c r="M36" s="2" t="s">
        <v>172</v>
      </c>
      <c r="N36" s="2"/>
      <c r="O36" s="2"/>
      <c r="P36" s="2"/>
      <c r="Q36" s="2" t="s">
        <v>184</v>
      </c>
      <c r="R36" s="2"/>
    </row>
    <row r="37" spans="2:18" ht="30" customHeight="1">
      <c r="B37" s="2">
        <v>29</v>
      </c>
      <c r="C37" s="71" t="str">
        <f ca="1">B37&amp;". "&amp;'DB Func'!B31</f>
        <v>29. Funcionário 29</v>
      </c>
      <c r="E37" s="523" t="s">
        <v>101</v>
      </c>
      <c r="F37" s="524"/>
      <c r="G37" s="94"/>
      <c r="H37" s="523" t="s">
        <v>730</v>
      </c>
      <c r="I37" s="524"/>
      <c r="J37" s="95"/>
      <c r="L37" s="2"/>
      <c r="M37" s="2" t="s">
        <v>173</v>
      </c>
      <c r="N37" s="2"/>
      <c r="O37" s="2"/>
      <c r="P37" s="2"/>
      <c r="Q37" s="2" t="s">
        <v>185</v>
      </c>
      <c r="R37" s="2"/>
    </row>
    <row r="38" spans="2:18" ht="30" customHeight="1">
      <c r="B38" s="2">
        <v>30</v>
      </c>
      <c r="C38" s="71" t="str">
        <f ca="1">B38&amp;". "&amp;'DB Func'!B32</f>
        <v>30. Funcionário 30</v>
      </c>
      <c r="E38" s="513" t="s">
        <v>102</v>
      </c>
      <c r="F38" s="514"/>
      <c r="G38" s="76"/>
      <c r="H38" s="513" t="s">
        <v>104</v>
      </c>
      <c r="I38" s="514"/>
      <c r="J38" s="76"/>
      <c r="L38" s="2"/>
      <c r="M38" s="2" t="s">
        <v>174</v>
      </c>
      <c r="N38" s="2"/>
      <c r="O38" s="2"/>
      <c r="P38" s="2"/>
      <c r="Q38" s="2" t="s">
        <v>186</v>
      </c>
      <c r="R38" s="2"/>
    </row>
    <row r="39" spans="2:18" ht="30" customHeight="1">
      <c r="C39" s="11"/>
      <c r="E39" s="513" t="s">
        <v>103</v>
      </c>
      <c r="F39" s="514"/>
      <c r="G39" s="63"/>
      <c r="H39" s="106" t="s">
        <v>688</v>
      </c>
      <c r="I39" s="73"/>
      <c r="J39" s="72"/>
      <c r="L39" s="2"/>
      <c r="M39" s="2" t="s">
        <v>179</v>
      </c>
      <c r="N39" s="2"/>
      <c r="O39" s="2"/>
      <c r="P39" s="2"/>
      <c r="Q39" s="2" t="s">
        <v>187</v>
      </c>
      <c r="R39" s="2"/>
    </row>
    <row r="40" spans="2:18" ht="30" hidden="1" customHeight="1">
      <c r="C40" s="11"/>
      <c r="E40" s="541" t="s">
        <v>745</v>
      </c>
      <c r="F40" s="541"/>
      <c r="G40" s="541"/>
      <c r="H40" s="541"/>
      <c r="I40" s="541"/>
      <c r="J40" s="541"/>
      <c r="L40" s="2"/>
      <c r="M40" s="2" t="s">
        <v>180</v>
      </c>
      <c r="N40" s="2"/>
      <c r="O40" s="2"/>
      <c r="P40" s="2"/>
      <c r="Q40" s="2" t="s">
        <v>188</v>
      </c>
      <c r="R40" s="2"/>
    </row>
    <row r="41" spans="2:18" ht="30" hidden="1" customHeight="1">
      <c r="C41" s="11"/>
      <c r="E41" s="513" t="s">
        <v>106</v>
      </c>
      <c r="F41" s="514"/>
      <c r="G41" s="62"/>
      <c r="H41" s="513" t="s">
        <v>112</v>
      </c>
      <c r="I41" s="514"/>
      <c r="J41" s="62"/>
      <c r="L41" s="2"/>
      <c r="M41" s="2" t="s">
        <v>175</v>
      </c>
      <c r="N41" s="2"/>
      <c r="O41" s="2"/>
      <c r="P41" s="2"/>
      <c r="Q41" s="2"/>
      <c r="R41" s="2"/>
    </row>
    <row r="42" spans="2:18" ht="30" hidden="1" customHeight="1">
      <c r="C42" s="11"/>
      <c r="E42" s="513" t="s">
        <v>107</v>
      </c>
      <c r="F42" s="514"/>
      <c r="G42" s="62"/>
      <c r="H42" s="513" t="s">
        <v>113</v>
      </c>
      <c r="I42" s="514"/>
      <c r="J42" s="62"/>
      <c r="L42" s="2"/>
      <c r="M42" s="2" t="s">
        <v>176</v>
      </c>
      <c r="N42" s="2"/>
      <c r="O42" s="2"/>
      <c r="P42" s="2"/>
      <c r="Q42" s="2"/>
      <c r="R42" s="2"/>
    </row>
    <row r="43" spans="2:18" ht="30" hidden="1" customHeight="1">
      <c r="C43" s="11"/>
      <c r="E43" s="513" t="s">
        <v>108</v>
      </c>
      <c r="F43" s="514"/>
      <c r="G43" s="62"/>
      <c r="H43" s="513" t="s">
        <v>114</v>
      </c>
      <c r="I43" s="514"/>
      <c r="J43" s="62"/>
      <c r="L43" s="2"/>
      <c r="M43" s="2" t="s">
        <v>178</v>
      </c>
      <c r="N43" s="2"/>
      <c r="O43" s="2"/>
      <c r="P43" s="2"/>
      <c r="Q43" s="2"/>
      <c r="R43" s="2"/>
    </row>
    <row r="44" spans="2:18" ht="30" hidden="1" customHeight="1">
      <c r="C44" s="11"/>
      <c r="E44" s="513" t="s">
        <v>109</v>
      </c>
      <c r="F44" s="514"/>
      <c r="G44" s="62"/>
      <c r="H44" s="513" t="s">
        <v>115</v>
      </c>
      <c r="I44" s="514"/>
      <c r="J44" s="62"/>
      <c r="L44" s="2"/>
      <c r="M44" s="2" t="s">
        <v>177</v>
      </c>
      <c r="N44" s="2"/>
      <c r="O44" s="2"/>
      <c r="P44" s="2"/>
      <c r="Q44" s="2"/>
      <c r="R44" s="2"/>
    </row>
    <row r="45" spans="2:18" ht="30" hidden="1" customHeight="1">
      <c r="C45" s="11"/>
      <c r="E45" s="513" t="s">
        <v>110</v>
      </c>
      <c r="F45" s="514"/>
      <c r="G45" s="62"/>
      <c r="H45" s="513" t="s">
        <v>116</v>
      </c>
      <c r="I45" s="514"/>
      <c r="J45" s="62"/>
      <c r="L45" s="2"/>
      <c r="M45" s="2"/>
      <c r="N45" s="2"/>
      <c r="O45" s="2"/>
      <c r="P45" s="2"/>
      <c r="Q45" s="2"/>
      <c r="R45" s="2"/>
    </row>
    <row r="46" spans="2:18" ht="30" hidden="1" customHeight="1">
      <c r="C46" s="11"/>
      <c r="E46" s="513" t="s">
        <v>111</v>
      </c>
      <c r="F46" s="514"/>
      <c r="G46" s="62"/>
      <c r="H46" s="513" t="s">
        <v>117</v>
      </c>
      <c r="I46" s="514"/>
      <c r="J46" s="62"/>
      <c r="L46" s="2"/>
      <c r="M46" s="2"/>
      <c r="N46" s="2"/>
      <c r="O46" s="2"/>
      <c r="P46" s="2"/>
      <c r="Q46" s="2"/>
      <c r="R46" s="2"/>
    </row>
    <row r="47" spans="2:18" ht="30" customHeight="1">
      <c r="C47" s="11"/>
      <c r="E47" s="515" t="s">
        <v>118</v>
      </c>
      <c r="F47" s="515"/>
      <c r="G47" s="515"/>
      <c r="H47" s="515"/>
      <c r="I47" s="515"/>
      <c r="J47" s="515"/>
      <c r="L47" s="2"/>
      <c r="M47" s="2"/>
      <c r="N47" s="2"/>
      <c r="O47" s="2"/>
      <c r="P47" s="2"/>
      <c r="Q47" s="2"/>
      <c r="R47" s="2"/>
    </row>
    <row r="48" spans="2:18" ht="30" customHeight="1">
      <c r="C48" s="11"/>
      <c r="E48" s="513" t="s">
        <v>106</v>
      </c>
      <c r="F48" s="514"/>
      <c r="G48" s="62"/>
      <c r="H48" s="513" t="s">
        <v>112</v>
      </c>
      <c r="I48" s="514"/>
      <c r="J48" s="62"/>
      <c r="L48" s="2"/>
      <c r="M48" s="2"/>
      <c r="N48" s="2"/>
      <c r="O48" s="2"/>
      <c r="P48" s="2"/>
      <c r="Q48" s="2"/>
      <c r="R48" s="2"/>
    </row>
    <row r="49" spans="3:18" ht="30" customHeight="1">
      <c r="C49" s="11"/>
      <c r="E49" s="513" t="s">
        <v>107</v>
      </c>
      <c r="F49" s="514"/>
      <c r="G49" s="62"/>
      <c r="H49" s="513" t="s">
        <v>113</v>
      </c>
      <c r="I49" s="514"/>
      <c r="J49" s="62"/>
      <c r="L49" s="2"/>
      <c r="M49" s="2"/>
      <c r="N49" s="2"/>
      <c r="O49" s="2"/>
      <c r="P49" s="2"/>
      <c r="Q49" s="2"/>
      <c r="R49" s="2"/>
    </row>
    <row r="50" spans="3:18" ht="30" customHeight="1">
      <c r="C50" s="11"/>
      <c r="E50" s="513" t="s">
        <v>108</v>
      </c>
      <c r="F50" s="514"/>
      <c r="G50" s="62"/>
      <c r="H50" s="513" t="s">
        <v>114</v>
      </c>
      <c r="I50" s="514"/>
      <c r="J50" s="62"/>
      <c r="L50" s="2"/>
      <c r="M50" s="2"/>
      <c r="N50" s="2"/>
      <c r="O50" s="2"/>
      <c r="P50" s="2"/>
      <c r="Q50" s="2"/>
      <c r="R50" s="2"/>
    </row>
    <row r="51" spans="3:18" ht="30" customHeight="1">
      <c r="C51" s="11"/>
      <c r="E51" s="513" t="s">
        <v>109</v>
      </c>
      <c r="F51" s="514"/>
      <c r="G51" s="62"/>
      <c r="H51" s="513" t="s">
        <v>115</v>
      </c>
      <c r="I51" s="514"/>
      <c r="J51" s="62"/>
      <c r="L51" s="2"/>
      <c r="M51" s="2"/>
      <c r="N51" s="2"/>
      <c r="O51" s="2"/>
      <c r="P51" s="2"/>
      <c r="Q51" s="2"/>
      <c r="R51" s="2"/>
    </row>
    <row r="52" spans="3:18" ht="30" customHeight="1">
      <c r="C52" s="11"/>
      <c r="E52" s="513" t="s">
        <v>110</v>
      </c>
      <c r="F52" s="514"/>
      <c r="G52" s="62"/>
      <c r="H52" s="513" t="s">
        <v>116</v>
      </c>
      <c r="I52" s="514"/>
      <c r="J52" s="62"/>
      <c r="L52" s="2"/>
      <c r="M52" s="2"/>
      <c r="N52" s="2"/>
      <c r="O52" s="2"/>
      <c r="P52" s="2"/>
      <c r="Q52" s="2"/>
      <c r="R52" s="2"/>
    </row>
    <row r="53" spans="3:18" ht="30" customHeight="1">
      <c r="C53" s="11"/>
      <c r="E53" s="513" t="s">
        <v>111</v>
      </c>
      <c r="F53" s="514"/>
      <c r="G53" s="62"/>
      <c r="H53" s="513" t="s">
        <v>117</v>
      </c>
      <c r="I53" s="514"/>
      <c r="J53" s="62"/>
      <c r="L53" s="2"/>
      <c r="M53" s="2"/>
      <c r="N53" s="2"/>
      <c r="O53" s="2"/>
      <c r="P53" s="2"/>
      <c r="Q53" s="2"/>
      <c r="R53" s="2"/>
    </row>
    <row r="54" spans="3:18" ht="30" customHeight="1">
      <c r="C54" s="11"/>
      <c r="E54" s="542" t="s">
        <v>119</v>
      </c>
      <c r="F54" s="542"/>
      <c r="G54" s="542"/>
      <c r="H54" s="543">
        <f>SUM(G48:G53,J48:J53)+SUM(G48:G53,J48:J53)*G38+SUM(G48:G53,J48:J53)*J38</f>
        <v>0</v>
      </c>
      <c r="I54" s="543"/>
      <c r="J54" s="543"/>
      <c r="L54" s="2"/>
      <c r="M54" s="2"/>
      <c r="N54" s="2"/>
      <c r="O54" s="2"/>
      <c r="P54" s="2"/>
      <c r="Q54" s="2"/>
      <c r="R54" s="2"/>
    </row>
    <row r="55" spans="3:18" ht="30" hidden="1" customHeight="1">
      <c r="C55" s="11"/>
      <c r="E55" s="511" t="s">
        <v>524</v>
      </c>
      <c r="F55" s="512"/>
      <c r="G55" s="512"/>
      <c r="H55" s="86"/>
      <c r="I55" s="86"/>
      <c r="J55" s="87"/>
      <c r="L55" s="2"/>
      <c r="M55" s="2"/>
      <c r="N55" s="2"/>
      <c r="O55" s="2"/>
      <c r="P55" s="2"/>
      <c r="Q55" s="2"/>
      <c r="R55" s="2"/>
    </row>
    <row r="56" spans="3:18" ht="30" hidden="1" customHeight="1">
      <c r="C56" s="11"/>
      <c r="E56" s="96" t="s">
        <v>120</v>
      </c>
      <c r="F56" s="96" t="s">
        <v>533</v>
      </c>
      <c r="G56" s="96" t="s">
        <v>121</v>
      </c>
      <c r="H56" s="96" t="s">
        <v>519</v>
      </c>
      <c r="I56" s="96" t="s">
        <v>520</v>
      </c>
      <c r="J56" s="96" t="s">
        <v>521</v>
      </c>
      <c r="L56" s="2"/>
      <c r="M56" s="2"/>
      <c r="N56" s="2"/>
      <c r="O56" s="2"/>
      <c r="P56" s="2"/>
      <c r="Q56" s="2"/>
      <c r="R56" s="2"/>
    </row>
    <row r="57" spans="3:18" ht="30" hidden="1" customHeight="1">
      <c r="C57" s="11"/>
      <c r="E57" s="85" t="str">
        <f>Benef!C6</f>
        <v>-</v>
      </c>
      <c r="F57" s="66"/>
      <c r="G57" s="67"/>
      <c r="H57" s="68"/>
      <c r="I57" s="67"/>
      <c r="J57" s="104">
        <f>IF(G57="Percentual",H57*AVERAGE($G$48:$G$53,$J$48:$J$53),IF(G57="Valor Fixo",I57,0))</f>
        <v>0</v>
      </c>
      <c r="L57" s="2"/>
      <c r="M57" s="2"/>
      <c r="N57" s="2"/>
      <c r="O57" s="2"/>
      <c r="P57" s="2"/>
      <c r="Q57" s="2"/>
      <c r="R57" s="2"/>
    </row>
    <row r="58" spans="3:18" ht="30" hidden="1" customHeight="1">
      <c r="C58" s="11"/>
      <c r="E58" s="85" t="str">
        <f>Benef!C7</f>
        <v>-</v>
      </c>
      <c r="F58" s="66"/>
      <c r="G58" s="67"/>
      <c r="H58" s="68"/>
      <c r="I58" s="67"/>
      <c r="J58" s="104">
        <f t="shared" ref="J58:J66" si="4">IF(G58="Percentual",H58*AVERAGE($G$48:$G$53,$J$48:$J$53),IF(G58="Valor Fixo",I58,0))</f>
        <v>0</v>
      </c>
      <c r="L58" s="2"/>
      <c r="M58" s="2"/>
      <c r="N58" s="2"/>
      <c r="O58" s="2"/>
      <c r="P58" s="2"/>
      <c r="Q58" s="2"/>
      <c r="R58" s="2"/>
    </row>
    <row r="59" spans="3:18" ht="30" hidden="1" customHeight="1">
      <c r="C59" s="11"/>
      <c r="E59" s="85" t="str">
        <f>Benef!C8</f>
        <v>-</v>
      </c>
      <c r="F59" s="66"/>
      <c r="G59" s="67"/>
      <c r="H59" s="68"/>
      <c r="I59" s="67"/>
      <c r="J59" s="104">
        <f t="shared" si="4"/>
        <v>0</v>
      </c>
      <c r="L59" s="2"/>
      <c r="M59" s="2"/>
      <c r="N59" s="2"/>
      <c r="O59" s="2"/>
      <c r="P59" s="2"/>
      <c r="Q59" s="2"/>
      <c r="R59" s="2"/>
    </row>
    <row r="60" spans="3:18" ht="30" hidden="1" customHeight="1">
      <c r="C60" s="11"/>
      <c r="E60" s="85" t="str">
        <f>Benef!C9</f>
        <v>-</v>
      </c>
      <c r="F60" s="66"/>
      <c r="G60" s="67"/>
      <c r="H60" s="68"/>
      <c r="I60" s="67"/>
      <c r="J60" s="104">
        <f t="shared" si="4"/>
        <v>0</v>
      </c>
      <c r="L60" s="2"/>
      <c r="M60" s="2"/>
      <c r="N60" s="2"/>
      <c r="O60" s="2"/>
      <c r="P60" s="2"/>
      <c r="Q60" s="2"/>
      <c r="R60" s="2"/>
    </row>
    <row r="61" spans="3:18" ht="30" hidden="1" customHeight="1">
      <c r="C61" s="11"/>
      <c r="E61" s="85" t="str">
        <f>Benef!C10</f>
        <v>-</v>
      </c>
      <c r="F61" s="66"/>
      <c r="G61" s="67"/>
      <c r="H61" s="68"/>
      <c r="I61" s="67"/>
      <c r="J61" s="104">
        <f t="shared" si="4"/>
        <v>0</v>
      </c>
      <c r="L61" s="2"/>
      <c r="M61" s="2"/>
      <c r="N61" s="2"/>
      <c r="O61" s="2"/>
      <c r="P61" s="2"/>
      <c r="Q61" s="2"/>
      <c r="R61" s="2"/>
    </row>
    <row r="62" spans="3:18" ht="30" hidden="1" customHeight="1">
      <c r="C62" s="11"/>
      <c r="E62" s="85" t="str">
        <f>Benef!C11</f>
        <v>-</v>
      </c>
      <c r="F62" s="66"/>
      <c r="G62" s="67"/>
      <c r="H62" s="68"/>
      <c r="I62" s="67"/>
      <c r="J62" s="104">
        <f t="shared" si="4"/>
        <v>0</v>
      </c>
      <c r="L62" s="2"/>
      <c r="M62" s="2"/>
      <c r="N62" s="2"/>
      <c r="O62" s="2"/>
      <c r="P62" s="2"/>
      <c r="Q62" s="2"/>
      <c r="R62" s="2"/>
    </row>
    <row r="63" spans="3:18" ht="30" hidden="1" customHeight="1">
      <c r="C63" s="11"/>
      <c r="E63" s="85" t="str">
        <f>Benef!C12</f>
        <v>-</v>
      </c>
      <c r="F63" s="66"/>
      <c r="G63" s="67"/>
      <c r="H63" s="68"/>
      <c r="I63" s="67"/>
      <c r="J63" s="104">
        <f t="shared" si="4"/>
        <v>0</v>
      </c>
      <c r="L63" s="2"/>
      <c r="M63" s="2"/>
      <c r="N63" s="2"/>
      <c r="O63" s="2"/>
      <c r="P63" s="2"/>
      <c r="Q63" s="2"/>
      <c r="R63" s="2"/>
    </row>
    <row r="64" spans="3:18" ht="30" hidden="1" customHeight="1">
      <c r="C64" s="11"/>
      <c r="E64" s="85" t="str">
        <f>Benef!C13</f>
        <v>-</v>
      </c>
      <c r="F64" s="66"/>
      <c r="G64" s="67"/>
      <c r="H64" s="68"/>
      <c r="I64" s="67"/>
      <c r="J64" s="104">
        <f t="shared" si="4"/>
        <v>0</v>
      </c>
      <c r="L64" s="2"/>
      <c r="M64" s="2"/>
      <c r="N64" s="2"/>
      <c r="O64" s="2"/>
      <c r="P64" s="2"/>
      <c r="Q64" s="2"/>
      <c r="R64" s="2"/>
    </row>
    <row r="65" spans="3:18" ht="30" hidden="1" customHeight="1">
      <c r="C65" s="11"/>
      <c r="E65" s="85" t="str">
        <f>Benef!C14</f>
        <v>-</v>
      </c>
      <c r="F65" s="66"/>
      <c r="G65" s="67"/>
      <c r="H65" s="68"/>
      <c r="I65" s="67"/>
      <c r="J65" s="104">
        <f t="shared" si="4"/>
        <v>0</v>
      </c>
      <c r="L65" s="2"/>
      <c r="M65" s="2"/>
      <c r="N65" s="2"/>
      <c r="O65" s="2"/>
      <c r="P65" s="2"/>
      <c r="Q65" s="2"/>
      <c r="R65" s="2"/>
    </row>
    <row r="66" spans="3:18" ht="30" hidden="1" customHeight="1">
      <c r="C66" s="11"/>
      <c r="E66" s="107">
        <f>Benef!C15</f>
        <v>0</v>
      </c>
      <c r="F66" s="89"/>
      <c r="G66" s="90"/>
      <c r="H66" s="91"/>
      <c r="I66" s="90"/>
      <c r="J66" s="111">
        <f t="shared" si="4"/>
        <v>0</v>
      </c>
      <c r="L66" s="2"/>
      <c r="M66" s="2"/>
      <c r="N66" s="2"/>
      <c r="O66" s="2"/>
      <c r="P66" s="2"/>
      <c r="Q66" s="2"/>
      <c r="R66" s="2"/>
    </row>
    <row r="67" spans="3:18" ht="30" customHeight="1">
      <c r="C67" s="11"/>
      <c r="E67" s="511" t="s">
        <v>709</v>
      </c>
      <c r="F67" s="512"/>
      <c r="G67" s="512"/>
      <c r="H67" s="86"/>
      <c r="I67" s="86"/>
      <c r="J67" s="87"/>
      <c r="L67" s="2"/>
      <c r="M67" s="2"/>
      <c r="N67" s="2"/>
      <c r="O67" s="2"/>
      <c r="P67" s="2"/>
      <c r="Q67" s="2"/>
      <c r="R67" s="2"/>
    </row>
    <row r="68" spans="3:18" ht="30" customHeight="1">
      <c r="C68" s="11"/>
      <c r="E68" s="108" t="s">
        <v>708</v>
      </c>
      <c r="F68" s="516"/>
      <c r="G68" s="516"/>
      <c r="H68" s="108" t="s">
        <v>786</v>
      </c>
      <c r="I68" s="516"/>
      <c r="J68" s="516"/>
      <c r="K68" s="26">
        <f>IFERROR(VLOOKUP(AVERAGE(G48:G53,J48:J53),'P Gerais'!D39:G43,3,1)*F68,0)</f>
        <v>0</v>
      </c>
      <c r="L68" s="2"/>
      <c r="M68" s="2"/>
      <c r="N68" s="2"/>
      <c r="O68" s="2"/>
      <c r="P68" s="2"/>
      <c r="Q68" s="2"/>
      <c r="R68" s="2"/>
    </row>
    <row r="69" spans="3:18" ht="30" customHeight="1">
      <c r="C69" s="11"/>
      <c r="E69" s="541" t="s">
        <v>123</v>
      </c>
      <c r="F69" s="541"/>
      <c r="G69" s="541"/>
      <c r="H69" s="541"/>
      <c r="I69" s="541"/>
      <c r="J69" s="541"/>
      <c r="L69" s="2"/>
      <c r="M69" s="2"/>
      <c r="N69" s="2"/>
      <c r="O69" s="2"/>
      <c r="P69" s="2"/>
      <c r="Q69" s="2"/>
      <c r="R69" s="2"/>
    </row>
    <row r="70" spans="3:18" ht="30" customHeight="1">
      <c r="C70" s="11"/>
      <c r="E70" s="85" t="s">
        <v>124</v>
      </c>
      <c r="F70" s="530"/>
      <c r="G70" s="530"/>
      <c r="H70" s="85" t="s">
        <v>144</v>
      </c>
      <c r="I70" s="538"/>
      <c r="J70" s="538"/>
    </row>
    <row r="71" spans="3:18" ht="30" customHeight="1">
      <c r="C71" s="11"/>
      <c r="E71" s="85" t="s">
        <v>125</v>
      </c>
      <c r="F71" s="530"/>
      <c r="G71" s="530"/>
      <c r="H71" s="85" t="s">
        <v>126</v>
      </c>
      <c r="I71" s="539"/>
      <c r="J71" s="539"/>
    </row>
    <row r="72" spans="3:18" ht="8.1" customHeight="1">
      <c r="C72" s="11"/>
      <c r="D72" s="10"/>
      <c r="E72" s="6"/>
      <c r="F72" s="20"/>
      <c r="G72" s="20"/>
      <c r="H72" s="6"/>
      <c r="I72" s="21"/>
      <c r="J72" s="21"/>
      <c r="K72" s="10"/>
    </row>
    <row r="73" spans="3:18" ht="8.1" customHeight="1">
      <c r="C73" s="11"/>
      <c r="D73" s="10"/>
      <c r="E73" s="6"/>
      <c r="F73" s="20"/>
      <c r="G73" s="20"/>
      <c r="H73" s="6"/>
      <c r="I73" s="21"/>
      <c r="J73" s="21"/>
      <c r="K73" s="10"/>
    </row>
    <row r="74" spans="3:18" ht="30" customHeight="1">
      <c r="C74" s="11"/>
      <c r="D74" s="10"/>
      <c r="E74" s="85" t="s">
        <v>127</v>
      </c>
      <c r="F74" s="530"/>
      <c r="G74" s="530"/>
      <c r="H74" s="85" t="s">
        <v>143</v>
      </c>
      <c r="I74" s="538"/>
      <c r="J74" s="538"/>
      <c r="K74" s="10"/>
    </row>
    <row r="75" spans="3:18" ht="30" customHeight="1">
      <c r="C75" s="11"/>
      <c r="D75" s="10"/>
      <c r="E75" s="85" t="s">
        <v>128</v>
      </c>
      <c r="F75" s="530"/>
      <c r="G75" s="530"/>
      <c r="H75" s="85" t="s">
        <v>129</v>
      </c>
      <c r="I75" s="539"/>
      <c r="J75" s="539"/>
      <c r="K75" s="10"/>
    </row>
    <row r="76" spans="3:18" ht="8.1" customHeight="1">
      <c r="C76" s="11"/>
      <c r="D76" s="10"/>
      <c r="E76" s="6"/>
      <c r="F76" s="20"/>
      <c r="G76" s="20"/>
      <c r="H76" s="6"/>
      <c r="I76" s="21"/>
      <c r="J76" s="21"/>
      <c r="K76" s="10"/>
    </row>
    <row r="77" spans="3:18" ht="30" customHeight="1">
      <c r="C77" s="11"/>
      <c r="D77" s="10"/>
      <c r="E77" s="85" t="s">
        <v>130</v>
      </c>
      <c r="F77" s="530"/>
      <c r="G77" s="530"/>
      <c r="H77" s="85" t="s">
        <v>142</v>
      </c>
      <c r="I77" s="538"/>
      <c r="J77" s="538"/>
      <c r="K77" s="10"/>
    </row>
    <row r="78" spans="3:18" ht="30" customHeight="1">
      <c r="C78" s="11"/>
      <c r="D78" s="10"/>
      <c r="E78" s="85" t="s">
        <v>131</v>
      </c>
      <c r="F78" s="530"/>
      <c r="G78" s="530"/>
      <c r="H78" s="85" t="s">
        <v>132</v>
      </c>
      <c r="I78" s="539"/>
      <c r="J78" s="539"/>
      <c r="K78" s="10"/>
    </row>
    <row r="79" spans="3:18" ht="8.1" customHeight="1">
      <c r="C79" s="11"/>
      <c r="D79" s="10"/>
      <c r="E79" s="6"/>
      <c r="F79" s="20"/>
      <c r="G79" s="20"/>
      <c r="H79" s="6"/>
      <c r="I79" s="21"/>
      <c r="J79" s="21"/>
      <c r="K79" s="10"/>
    </row>
    <row r="80" spans="3:18" ht="30" customHeight="1">
      <c r="C80" s="11"/>
      <c r="D80" s="10"/>
      <c r="E80" s="85" t="s">
        <v>133</v>
      </c>
      <c r="F80" s="530"/>
      <c r="G80" s="530"/>
      <c r="H80" s="85" t="s">
        <v>141</v>
      </c>
      <c r="I80" s="538"/>
      <c r="J80" s="538"/>
      <c r="K80" s="10"/>
    </row>
    <row r="81" spans="3:11" ht="30" customHeight="1">
      <c r="C81" s="11"/>
      <c r="D81" s="10"/>
      <c r="E81" s="85" t="s">
        <v>134</v>
      </c>
      <c r="F81" s="530"/>
      <c r="G81" s="530"/>
      <c r="H81" s="85" t="s">
        <v>135</v>
      </c>
      <c r="I81" s="539"/>
      <c r="J81" s="539"/>
      <c r="K81" s="10"/>
    </row>
    <row r="82" spans="3:11" ht="8.1" customHeight="1">
      <c r="C82" s="11"/>
      <c r="D82" s="10"/>
      <c r="E82" s="6"/>
      <c r="F82" s="20"/>
      <c r="G82" s="20"/>
      <c r="H82" s="6"/>
      <c r="I82" s="21"/>
      <c r="J82" s="21"/>
      <c r="K82" s="10"/>
    </row>
    <row r="83" spans="3:11" ht="30" customHeight="1">
      <c r="C83" s="11"/>
      <c r="E83" s="85" t="s">
        <v>136</v>
      </c>
      <c r="F83" s="530"/>
      <c r="G83" s="530"/>
      <c r="H83" s="85" t="s">
        <v>140</v>
      </c>
      <c r="I83" s="538"/>
      <c r="J83" s="538"/>
    </row>
    <row r="84" spans="3:11" ht="30" customHeight="1">
      <c r="C84" s="11"/>
      <c r="E84" s="85" t="s">
        <v>137</v>
      </c>
      <c r="F84" s="530"/>
      <c r="G84" s="530"/>
      <c r="H84" s="85" t="s">
        <v>138</v>
      </c>
      <c r="I84" s="539"/>
      <c r="J84" s="539"/>
    </row>
    <row r="85" spans="3:11" ht="8.1" customHeight="1">
      <c r="C85" s="11"/>
      <c r="D85" s="10"/>
      <c r="E85" s="6"/>
      <c r="F85" s="20"/>
      <c r="G85" s="20"/>
      <c r="H85" s="6"/>
      <c r="I85" s="21"/>
      <c r="J85" s="21"/>
      <c r="K85" s="10"/>
    </row>
    <row r="86" spans="3:11" ht="30" customHeight="1">
      <c r="C86" s="11"/>
      <c r="E86" s="85" t="s">
        <v>710</v>
      </c>
      <c r="F86" s="530"/>
      <c r="G86" s="530"/>
      <c r="H86" s="85" t="s">
        <v>711</v>
      </c>
      <c r="I86" s="538"/>
      <c r="J86" s="538"/>
    </row>
    <row r="87" spans="3:11" ht="30" customHeight="1">
      <c r="C87" s="11"/>
      <c r="E87" s="85" t="s">
        <v>712</v>
      </c>
      <c r="F87" s="530"/>
      <c r="G87" s="530"/>
      <c r="H87" s="85" t="s">
        <v>713</v>
      </c>
      <c r="I87" s="539"/>
      <c r="J87" s="539"/>
    </row>
    <row r="88" spans="3:11" ht="8.1" customHeight="1">
      <c r="C88" s="11"/>
      <c r="E88" s="6"/>
      <c r="F88" s="20"/>
      <c r="G88" s="20"/>
      <c r="H88" s="6"/>
      <c r="I88" s="21"/>
      <c r="J88" s="21"/>
    </row>
    <row r="89" spans="3:11" ht="30" customHeight="1">
      <c r="C89" s="11"/>
      <c r="E89" s="85" t="s">
        <v>714</v>
      </c>
      <c r="F89" s="530"/>
      <c r="G89" s="530"/>
      <c r="H89" s="85" t="s">
        <v>715</v>
      </c>
      <c r="I89" s="538"/>
      <c r="J89" s="538"/>
    </row>
    <row r="90" spans="3:11" ht="30" customHeight="1">
      <c r="C90" s="11"/>
      <c r="E90" s="85" t="s">
        <v>716</v>
      </c>
      <c r="F90" s="530"/>
      <c r="G90" s="530"/>
      <c r="H90" s="85" t="s">
        <v>717</v>
      </c>
      <c r="I90" s="539"/>
      <c r="J90" s="539"/>
    </row>
    <row r="91" spans="3:11" ht="8.1" customHeight="1">
      <c r="C91" s="11"/>
      <c r="E91" s="6"/>
      <c r="F91" s="20"/>
      <c r="G91" s="20"/>
      <c r="H91" s="6"/>
      <c r="I91" s="21"/>
      <c r="J91" s="21"/>
    </row>
    <row r="92" spans="3:11" ht="30" customHeight="1">
      <c r="C92" s="11"/>
      <c r="E92" s="85" t="s">
        <v>718</v>
      </c>
      <c r="F92" s="530"/>
      <c r="G92" s="530"/>
      <c r="H92" s="85" t="s">
        <v>719</v>
      </c>
      <c r="I92" s="538"/>
      <c r="J92" s="538"/>
    </row>
    <row r="93" spans="3:11" ht="30" customHeight="1">
      <c r="C93" s="11"/>
      <c r="E93" s="85" t="s">
        <v>720</v>
      </c>
      <c r="F93" s="530"/>
      <c r="G93" s="530"/>
      <c r="H93" s="85" t="s">
        <v>721</v>
      </c>
      <c r="I93" s="539"/>
      <c r="J93" s="539"/>
    </row>
    <row r="94" spans="3:11" ht="8.1" customHeight="1">
      <c r="C94" s="11"/>
      <c r="D94" s="10"/>
      <c r="E94" s="6"/>
      <c r="F94" s="20"/>
      <c r="G94" s="20"/>
      <c r="H94" s="6"/>
      <c r="I94" s="21"/>
      <c r="J94" s="21"/>
      <c r="K94" s="10"/>
    </row>
    <row r="95" spans="3:11" ht="30" customHeight="1">
      <c r="C95" s="11"/>
      <c r="E95" s="85" t="s">
        <v>722</v>
      </c>
      <c r="F95" s="530"/>
      <c r="G95" s="530"/>
      <c r="H95" s="85" t="s">
        <v>723</v>
      </c>
      <c r="I95" s="538"/>
      <c r="J95" s="538"/>
    </row>
    <row r="96" spans="3:11" ht="30" customHeight="1">
      <c r="C96" s="11"/>
      <c r="E96" s="85" t="s">
        <v>724</v>
      </c>
      <c r="F96" s="530"/>
      <c r="G96" s="530"/>
      <c r="H96" s="85" t="s">
        <v>725</v>
      </c>
      <c r="I96" s="539"/>
      <c r="J96" s="539"/>
    </row>
    <row r="97" spans="3:11" ht="8.1" customHeight="1">
      <c r="C97" s="11"/>
      <c r="D97" s="10"/>
      <c r="E97" s="6"/>
      <c r="F97" s="20"/>
      <c r="G97" s="20"/>
      <c r="H97" s="6"/>
      <c r="I97" s="21"/>
      <c r="J97" s="21"/>
      <c r="K97" s="10"/>
    </row>
    <row r="98" spans="3:11" ht="30" customHeight="1">
      <c r="C98" s="11"/>
      <c r="E98" s="85" t="s">
        <v>726</v>
      </c>
      <c r="F98" s="530"/>
      <c r="G98" s="530"/>
      <c r="H98" s="85" t="s">
        <v>727</v>
      </c>
      <c r="I98" s="538"/>
      <c r="J98" s="538"/>
    </row>
    <row r="99" spans="3:11" ht="30" customHeight="1">
      <c r="C99" s="11"/>
      <c r="E99" s="85" t="s">
        <v>728</v>
      </c>
      <c r="F99" s="530"/>
      <c r="G99" s="530"/>
      <c r="H99" s="85" t="s">
        <v>729</v>
      </c>
      <c r="I99" s="539"/>
      <c r="J99" s="539"/>
    </row>
    <row r="100" spans="3:11" ht="30" customHeight="1">
      <c r="C100" s="11"/>
      <c r="E100" s="541" t="s">
        <v>139</v>
      </c>
      <c r="F100" s="541"/>
      <c r="G100" s="541"/>
      <c r="H100" s="541"/>
      <c r="I100" s="541"/>
      <c r="J100" s="541"/>
    </row>
    <row r="101" spans="3:11" ht="121.5" customHeight="1">
      <c r="C101" s="11"/>
      <c r="E101" s="537"/>
      <c r="F101" s="537"/>
      <c r="G101" s="537"/>
      <c r="H101" s="537"/>
      <c r="I101" s="537"/>
      <c r="J101" s="537"/>
    </row>
    <row r="102" spans="3:11" ht="30" customHeight="1"/>
    <row r="103" spans="3:11" ht="30" customHeight="1"/>
    <row r="104" spans="3:11" ht="30" customHeight="1"/>
    <row r="105" spans="3:11" ht="30" customHeight="1"/>
    <row r="106" spans="3:11" ht="30" customHeight="1"/>
    <row r="107" spans="3:11" ht="30" customHeight="1"/>
    <row r="108" spans="3:11" ht="30" customHeight="1"/>
    <row r="109" spans="3:11" ht="30" customHeight="1"/>
    <row r="110" spans="3:11"/>
    <row r="111" spans="3:11"/>
    <row r="112" spans="3:11"/>
    <row r="113"/>
    <row r="114"/>
    <row r="115"/>
    <row r="116"/>
    <row r="117"/>
    <row r="118"/>
    <row r="119"/>
    <row r="120"/>
    <row r="121" ht="15" customHeight="1"/>
  </sheetData>
  <sheetProtection selectLockedCells="1"/>
  <mergeCells count="128">
    <mergeCell ref="H13:I13"/>
    <mergeCell ref="E100:J100"/>
    <mergeCell ref="F70:G70"/>
    <mergeCell ref="I70:J70"/>
    <mergeCell ref="F71:G71"/>
    <mergeCell ref="E49:F49"/>
    <mergeCell ref="H49:I49"/>
    <mergeCell ref="E50:F50"/>
    <mergeCell ref="H50:I50"/>
    <mergeCell ref="F83:G83"/>
    <mergeCell ref="I83:J83"/>
    <mergeCell ref="F68:G68"/>
    <mergeCell ref="I68:J68"/>
    <mergeCell ref="E69:J69"/>
    <mergeCell ref="E54:G54"/>
    <mergeCell ref="H54:J54"/>
    <mergeCell ref="I92:J92"/>
    <mergeCell ref="F93:G93"/>
    <mergeCell ref="I93:J93"/>
    <mergeCell ref="I81:J81"/>
    <mergeCell ref="F74:G74"/>
    <mergeCell ref="I74:J74"/>
    <mergeCell ref="F75:G75"/>
    <mergeCell ref="E43:F43"/>
    <mergeCell ref="B14:B15"/>
    <mergeCell ref="B16:B17"/>
    <mergeCell ref="B18:B19"/>
    <mergeCell ref="B20:B21"/>
    <mergeCell ref="F99:G99"/>
    <mergeCell ref="I99:J99"/>
    <mergeCell ref="I75:J75"/>
    <mergeCell ref="F77:G77"/>
    <mergeCell ref="I77:J77"/>
    <mergeCell ref="F78:G78"/>
    <mergeCell ref="I78:J78"/>
    <mergeCell ref="I71:J71"/>
    <mergeCell ref="F80:G80"/>
    <mergeCell ref="I80:J80"/>
    <mergeCell ref="F81:G81"/>
    <mergeCell ref="F31:J31"/>
    <mergeCell ref="F32:J32"/>
    <mergeCell ref="F33:H33"/>
    <mergeCell ref="E44:F44"/>
    <mergeCell ref="H44:I44"/>
    <mergeCell ref="E45:F45"/>
    <mergeCell ref="H45:I45"/>
    <mergeCell ref="E40:J40"/>
    <mergeCell ref="E41:F41"/>
    <mergeCell ref="H43:I43"/>
    <mergeCell ref="H37:I37"/>
    <mergeCell ref="E37:F37"/>
    <mergeCell ref="E38:F38"/>
    <mergeCell ref="H38:I38"/>
    <mergeCell ref="E101:J101"/>
    <mergeCell ref="F95:G95"/>
    <mergeCell ref="I95:J95"/>
    <mergeCell ref="F96:G96"/>
    <mergeCell ref="I96:J96"/>
    <mergeCell ref="F98:G98"/>
    <mergeCell ref="I98:J98"/>
    <mergeCell ref="F84:G84"/>
    <mergeCell ref="I84:J84"/>
    <mergeCell ref="F86:G86"/>
    <mergeCell ref="I86:J86"/>
    <mergeCell ref="F87:G87"/>
    <mergeCell ref="I87:J87"/>
    <mergeCell ref="F89:G89"/>
    <mergeCell ref="I89:J89"/>
    <mergeCell ref="F90:G90"/>
    <mergeCell ref="I90:J90"/>
    <mergeCell ref="F92:G92"/>
    <mergeCell ref="F29:G29"/>
    <mergeCell ref="I29:J29"/>
    <mergeCell ref="C20:C21"/>
    <mergeCell ref="E20:F20"/>
    <mergeCell ref="E21:F21"/>
    <mergeCell ref="H25:J25"/>
    <mergeCell ref="H41:I41"/>
    <mergeCell ref="E42:F42"/>
    <mergeCell ref="H42:I42"/>
    <mergeCell ref="E5:F5"/>
    <mergeCell ref="E12:F12"/>
    <mergeCell ref="C18:C19"/>
    <mergeCell ref="E18:F18"/>
    <mergeCell ref="E19:F19"/>
    <mergeCell ref="C14:C15"/>
    <mergeCell ref="E14:F14"/>
    <mergeCell ref="H14:I14"/>
    <mergeCell ref="E15:F15"/>
    <mergeCell ref="E6:F6"/>
    <mergeCell ref="G6:J6"/>
    <mergeCell ref="E7:F7"/>
    <mergeCell ref="G7:J7"/>
    <mergeCell ref="E8:F8"/>
    <mergeCell ref="G8:J8"/>
    <mergeCell ref="C16:C17"/>
    <mergeCell ref="E16:F16"/>
    <mergeCell ref="E17:F17"/>
    <mergeCell ref="E13:F13"/>
    <mergeCell ref="E9:F9"/>
    <mergeCell ref="G9:J9"/>
    <mergeCell ref="E10:F10"/>
    <mergeCell ref="G10:J10"/>
    <mergeCell ref="E11:F11"/>
    <mergeCell ref="G11:J11"/>
    <mergeCell ref="E30:F30"/>
    <mergeCell ref="E34:F34"/>
    <mergeCell ref="E36:F36"/>
    <mergeCell ref="E55:G55"/>
    <mergeCell ref="E67:G67"/>
    <mergeCell ref="E39:F39"/>
    <mergeCell ref="E46:F46"/>
    <mergeCell ref="H46:I46"/>
    <mergeCell ref="E51:F51"/>
    <mergeCell ref="H51:I51"/>
    <mergeCell ref="E52:F52"/>
    <mergeCell ref="H52:I52"/>
    <mergeCell ref="E53:F53"/>
    <mergeCell ref="H53:I53"/>
    <mergeCell ref="E47:J47"/>
    <mergeCell ref="E48:F48"/>
    <mergeCell ref="H48:I48"/>
    <mergeCell ref="F27:G27"/>
    <mergeCell ref="I27:J27"/>
    <mergeCell ref="E22:F22"/>
    <mergeCell ref="E26:F26"/>
    <mergeCell ref="F28:G28"/>
    <mergeCell ref="I28:J28"/>
  </mergeCells>
  <conditionalFormatting sqref="F29:G29">
    <cfRule type="expression" dxfId="189" priority="29">
      <formula>LEN(F29)=11</formula>
    </cfRule>
    <cfRule type="expression" dxfId="188" priority="30">
      <formula>LEN(F29)=10</formula>
    </cfRule>
  </conditionalFormatting>
  <conditionalFormatting sqref="I29:J29">
    <cfRule type="expression" dxfId="187" priority="27">
      <formula>LEN(I29)=11</formula>
    </cfRule>
    <cfRule type="expression" dxfId="186" priority="28">
      <formula>LEN(I29)=10</formula>
    </cfRule>
  </conditionalFormatting>
  <conditionalFormatting sqref="I57:I66">
    <cfRule type="expression" dxfId="185" priority="19">
      <formula>G57="Sem Desconto"</formula>
    </cfRule>
    <cfRule type="expression" dxfId="184" priority="22">
      <formula>G57="Percentual"</formula>
    </cfRule>
  </conditionalFormatting>
  <conditionalFormatting sqref="H57:H66">
    <cfRule type="expression" dxfId="183" priority="20">
      <formula>G57="Sem Desconto"</formula>
    </cfRule>
    <cfRule type="expression" dxfId="182" priority="21">
      <formula>G57="Valor Fixo"</formula>
    </cfRule>
  </conditionalFormatting>
  <dataValidations count="7">
    <dataValidation type="list" allowBlank="1" showInputMessage="1" showErrorMessage="1" sqref="G39">
      <formula1>"1,2"</formula1>
    </dataValidation>
    <dataValidation type="list" allowBlank="1" showInputMessage="1" showErrorMessage="1" sqref="J33">
      <formula1>$Q$33:$Q$40</formula1>
    </dataValidation>
    <dataValidation type="list" allowBlank="1" showInputMessage="1" showErrorMessage="1" sqref="F33:H33">
      <formula1>$M$33:$M$44</formula1>
    </dataValidation>
    <dataValidation type="list" allowBlank="1" showInputMessage="1" showErrorMessage="1" sqref="G57:G66">
      <formula1>"Valor Fixo,Percentual,Sem Desconto"</formula1>
    </dataValidation>
    <dataValidation type="list" allowBlank="1" showInputMessage="1" showErrorMessage="1" sqref="J39">
      <formula1>"Parcela Única,2 Parcelas"</formula1>
    </dataValidation>
    <dataValidation type="list" allowBlank="1" showInputMessage="1" showErrorMessage="1" sqref="I39">
      <formula1>"Janeiro,Fevereiro,Março,Abril,Maio,Junho,Julho,Agosto,Setmbro,Outubro,Novembro"</formula1>
    </dataValidation>
    <dataValidation type="list" allowBlank="1" showInputMessage="1" showErrorMessage="1" sqref="G11:J11">
      <formula1>$L$11:$AY$11</formula1>
    </dataValidation>
  </dataValidations>
  <hyperlinks>
    <hyperlink ref="C16:C17" location="Func11!G6" display="Func11!G6"/>
    <hyperlink ref="C6:C13" location="Func!G6" display="Func!G6"/>
    <hyperlink ref="C14:C15" location="Func10!G6" display="Func10!G6"/>
    <hyperlink ref="C20:C21" location="Func13!G6" display="Func13!G6"/>
    <hyperlink ref="C18:C19" location="Func12!G6" display="Func12!G6"/>
    <hyperlink ref="C31:C38" location="Func22!G6" display="Func22!G6"/>
    <hyperlink ref="C38" location="Func30!G6" display="Func30!G6"/>
    <hyperlink ref="C22:C37" location="Func22!G6" display="Func22!G6"/>
    <hyperlink ref="C5:C12" location="Func!G6" display="Func!G6"/>
    <hyperlink ref="C6" location="Func2!G6" display="Func2!G6"/>
    <hyperlink ref="C7" location="Func3!G6" display="Func3!G6"/>
    <hyperlink ref="C8" location="Func4!G6" display="Func4!G6"/>
    <hyperlink ref="C9" location="Func5!G6" display="Func5!G6"/>
    <hyperlink ref="C10" location="Func6!G6" display="Func6!G6"/>
    <hyperlink ref="C11" location="Func7!G6" display="Func7!G6"/>
    <hyperlink ref="C12" location="Func8!G6" display="Func8!G6"/>
    <hyperlink ref="C13" location="Func9!G6" display="Func9!G6"/>
    <hyperlink ref="C22" location="Func14!G6" display="Func14!G6"/>
    <hyperlink ref="C23" location="Func15!G6" display="Func15!G6"/>
    <hyperlink ref="C24" location="Func16!G6" display="Func16!G6"/>
    <hyperlink ref="C25" location="Func17!G6" display="Func17!G6"/>
    <hyperlink ref="C26" location="Func18!G6" display="Func18!G6"/>
    <hyperlink ref="C27" location="Func19!G6" display="Func19!G6"/>
    <hyperlink ref="C28" location="Func20!G6" display="Func20!G6"/>
    <hyperlink ref="C29" location="Func21!G6" display="Func21!G6"/>
    <hyperlink ref="C31" location="Func23!G6" display="Func23!G6"/>
    <hyperlink ref="C32" location="Func24!G6" display="Func24!G6"/>
    <hyperlink ref="C37" location="Func29!G6" display="Func29!G6"/>
    <hyperlink ref="C36" location="Func28!G6" display="Func28!G6"/>
    <hyperlink ref="C35" location="Func27!G6" display="Func27!G6"/>
    <hyperlink ref="C34" location="Func26!G6" display="Func26!G6"/>
    <hyperlink ref="C33" location="Func25!G6" display="Func25!G6"/>
  </hyperlinks>
  <pageMargins left="0.511811024" right="0.511811024" top="0.78740157499999996" bottom="0.78740157499999996" header="0.31496062000000002" footer="0.31496062000000002"/>
  <pageSetup paperSize="9" orientation="portrait" r:id="rId1"/>
  <drawing r:id="rId2"/>
  <legacyDrawing r:id="rId3"/>
  <extLst xmlns:x14="http://schemas.microsoft.com/office/spreadsheetml/2009/9/main">
    <ext uri="{78C0D931-6437-407d-A8EE-F0AAD7539E65}">
      <x14:conditionalFormattings>
        <x14:conditionalFormatting xmlns:xm="http://schemas.microsoft.com/office/excel/2006/main">
          <x14:cfRule type="expression" priority="8" id="{978570DD-8DC4-4885-85E7-C3DBB117CB67}">
            <xm:f>'DB Func'!B16=0</xm:f>
            <x14:dxf>
              <font>
                <color theme="0"/>
              </font>
            </x14:dxf>
          </x14:cfRule>
          <xm:sqref>C22:C38</xm:sqref>
        </x14:conditionalFormatting>
        <x14:conditionalFormatting xmlns:xm="http://schemas.microsoft.com/office/excel/2006/main">
          <x14:cfRule type="expression" priority="7" id="{27A5689C-97C4-41B1-BD2A-E38854643A48}">
            <xm:f>'DB Func'!B15=0</xm:f>
            <x14:dxf>
              <font>
                <color theme="0"/>
              </font>
            </x14:dxf>
          </x14:cfRule>
          <xm:sqref>C20:C21</xm:sqref>
        </x14:conditionalFormatting>
        <x14:conditionalFormatting xmlns:xm="http://schemas.microsoft.com/office/excel/2006/main">
          <x14:cfRule type="expression" priority="6" id="{A9B8C98D-38C1-45C1-B6DA-F3B766011686}">
            <xm:f>'DB Func'!B14=0</xm:f>
            <x14:dxf>
              <font>
                <color theme="0"/>
              </font>
            </x14:dxf>
          </x14:cfRule>
          <xm:sqref>C18:C19</xm:sqref>
        </x14:conditionalFormatting>
        <x14:conditionalFormatting xmlns:xm="http://schemas.microsoft.com/office/excel/2006/main">
          <x14:cfRule type="expression" priority="5" id="{17BA1822-A695-4CB6-B6AD-A0E51FD22A0E}">
            <xm:f>'DB Func'!B13=0</xm:f>
            <x14:dxf>
              <font>
                <color theme="0"/>
              </font>
            </x14:dxf>
          </x14:cfRule>
          <xm:sqref>C16:C17</xm:sqref>
        </x14:conditionalFormatting>
        <x14:conditionalFormatting xmlns:xm="http://schemas.microsoft.com/office/excel/2006/main">
          <x14:cfRule type="expression" priority="4" id="{9BDB9534-0D97-48B4-A33E-DB5B8A0F7E14}">
            <xm:f>'DB Func'!B3=0</xm:f>
            <x14:dxf>
              <font>
                <color theme="0"/>
              </font>
            </x14:dxf>
          </x14:cfRule>
          <xm:sqref>C5:C15</xm:sqref>
        </x14:conditionalFormatting>
      </x14:conditionalFormattings>
    </ext>
  </extLst>
</worksheet>
</file>

<file path=xl/worksheets/sheet25.xml><?xml version="1.0" encoding="utf-8"?>
<worksheet xmlns="http://schemas.openxmlformats.org/spreadsheetml/2006/main" xmlns:r="http://schemas.openxmlformats.org/officeDocument/2006/relationships">
  <sheetPr codeName="Plan24"/>
  <dimension ref="A1:AY121"/>
  <sheetViews>
    <sheetView showGridLines="0" zoomScale="90" zoomScaleNormal="90" workbookViewId="0">
      <selection sqref="A1:A3"/>
    </sheetView>
  </sheetViews>
  <sheetFormatPr defaultRowHeight="15" customHeight="1" zeroHeight="1"/>
  <cols>
    <col min="1" max="1" width="27.7109375" style="1" customWidth="1"/>
    <col min="2" max="2" width="3.85546875" customWidth="1"/>
    <col min="3" max="3" width="38" customWidth="1"/>
    <col min="5" max="5" width="25.28515625" customWidth="1"/>
    <col min="6" max="7" width="20.7109375" customWidth="1"/>
    <col min="8" max="8" width="22" customWidth="1"/>
    <col min="9" max="10" width="20.7109375" customWidth="1"/>
  </cols>
  <sheetData>
    <row r="1" spans="1:51" s="98" customFormat="1" ht="33.950000000000003" customHeight="1">
      <c r="A1" s="187"/>
      <c r="C1" s="102" t="s">
        <v>17</v>
      </c>
    </row>
    <row r="2" spans="1:51" s="98" customFormat="1" ht="21.6" customHeight="1">
      <c r="A2" s="187"/>
    </row>
    <row r="3" spans="1:51" s="98" customFormat="1" ht="21.6" customHeight="1">
      <c r="A3" s="187"/>
    </row>
    <row r="4" spans="1:51" ht="30" customHeight="1">
      <c r="C4" s="30" t="s">
        <v>685</v>
      </c>
    </row>
    <row r="5" spans="1:51" ht="30" customHeight="1">
      <c r="B5" s="2">
        <v>1</v>
      </c>
      <c r="C5" s="71" t="str">
        <f ca="1">B5&amp;". "&amp;'DB Func'!B3</f>
        <v>1. Funcionário 1</v>
      </c>
      <c r="E5" s="511" t="s">
        <v>678</v>
      </c>
      <c r="F5" s="512"/>
      <c r="G5" s="86"/>
      <c r="H5" s="86"/>
      <c r="I5" s="86"/>
      <c r="J5" s="87"/>
    </row>
    <row r="6" spans="1:51" ht="30" customHeight="1">
      <c r="B6" s="2">
        <v>2</v>
      </c>
      <c r="C6" s="71" t="str">
        <f ca="1">B6&amp;". "&amp;'DB Func'!B4</f>
        <v>2. Funcionário 2</v>
      </c>
      <c r="E6" s="523" t="s">
        <v>70</v>
      </c>
      <c r="F6" s="524"/>
      <c r="G6" s="525" t="s">
        <v>586</v>
      </c>
      <c r="H6" s="525"/>
      <c r="I6" s="525"/>
      <c r="J6" s="525"/>
    </row>
    <row r="7" spans="1:51" ht="30" customHeight="1">
      <c r="B7" s="2">
        <v>3</v>
      </c>
      <c r="C7" s="71" t="str">
        <f ca="1">B7&amp;". "&amp;'DB Func'!B5</f>
        <v>3. Funcionário 3</v>
      </c>
      <c r="E7" s="513" t="s">
        <v>71</v>
      </c>
      <c r="F7" s="514"/>
      <c r="G7" s="526"/>
      <c r="H7" s="527"/>
      <c r="I7" s="527"/>
      <c r="J7" s="528"/>
    </row>
    <row r="8" spans="1:51" ht="30" customHeight="1">
      <c r="B8" s="2">
        <v>4</v>
      </c>
      <c r="C8" s="71" t="str">
        <f ca="1">B8&amp;". "&amp;'DB Func'!B6</f>
        <v>4. Funcionário 4</v>
      </c>
      <c r="E8" s="513" t="s">
        <v>72</v>
      </c>
      <c r="F8" s="514"/>
      <c r="G8" s="529"/>
      <c r="H8" s="529"/>
      <c r="I8" s="529"/>
      <c r="J8" s="529"/>
    </row>
    <row r="9" spans="1:51" ht="30" customHeight="1">
      <c r="B9" s="2">
        <v>5</v>
      </c>
      <c r="C9" s="71" t="str">
        <f ca="1">B9&amp;". "&amp;'DB Func'!B7</f>
        <v>5. Funcionário 5</v>
      </c>
      <c r="E9" s="513" t="s">
        <v>73</v>
      </c>
      <c r="F9" s="514"/>
      <c r="G9" s="530"/>
      <c r="H9" s="530"/>
      <c r="I9" s="530"/>
      <c r="J9" s="530"/>
    </row>
    <row r="10" spans="1:51" ht="30" customHeight="1">
      <c r="B10" s="2">
        <v>6</v>
      </c>
      <c r="C10" s="71" t="str">
        <f ca="1">B10&amp;". "&amp;'DB Func'!B8</f>
        <v>6. Funcionário 6</v>
      </c>
      <c r="E10" s="513" t="s">
        <v>74</v>
      </c>
      <c r="F10" s="514"/>
      <c r="G10" s="530"/>
      <c r="H10" s="530"/>
      <c r="I10" s="530"/>
      <c r="J10" s="530"/>
    </row>
    <row r="11" spans="1:51" ht="30" customHeight="1">
      <c r="B11" s="2">
        <v>7</v>
      </c>
      <c r="C11" s="71" t="str">
        <f ca="1">B11&amp;". "&amp;'DB Func'!B9</f>
        <v>7. Funcionário 7</v>
      </c>
      <c r="E11" s="531" t="s">
        <v>75</v>
      </c>
      <c r="F11" s="532"/>
      <c r="G11" s="510"/>
      <c r="H11" s="510"/>
      <c r="I11" s="510"/>
      <c r="J11" s="510"/>
      <c r="K11" s="28"/>
      <c r="L11" s="2" t="str">
        <f>Cargos!AC8</f>
        <v/>
      </c>
      <c r="M11" s="2" t="str">
        <f>Cargos!AD8</f>
        <v/>
      </c>
      <c r="N11" s="2" t="str">
        <f>Cargos!AE8</f>
        <v/>
      </c>
      <c r="O11" s="2" t="str">
        <f>Cargos!AF8</f>
        <v/>
      </c>
      <c r="P11" s="2" t="str">
        <f>Cargos!AG8</f>
        <v/>
      </c>
      <c r="Q11" s="2" t="str">
        <f>Cargos!AH8</f>
        <v/>
      </c>
      <c r="R11" s="2" t="str">
        <f>Cargos!AI8</f>
        <v/>
      </c>
      <c r="S11" s="2" t="str">
        <f>Cargos!AJ8</f>
        <v/>
      </c>
      <c r="T11" s="2" t="str">
        <f>Cargos!AK8</f>
        <v/>
      </c>
      <c r="U11" s="2" t="str">
        <f>Cargos!AL8</f>
        <v/>
      </c>
      <c r="V11" s="2" t="str">
        <f>Cargos!AM8</f>
        <v/>
      </c>
      <c r="W11" s="2" t="str">
        <f>Cargos!AN8</f>
        <v/>
      </c>
      <c r="X11" s="2" t="str">
        <f>Cargos!AO8</f>
        <v/>
      </c>
      <c r="Y11" s="2" t="str">
        <f>Cargos!AP8</f>
        <v/>
      </c>
      <c r="Z11" s="2" t="str">
        <f>Cargos!AQ8</f>
        <v/>
      </c>
      <c r="AA11" s="2" t="str">
        <f>Cargos!AR8</f>
        <v/>
      </c>
      <c r="AB11" s="2" t="str">
        <f>Cargos!AS8</f>
        <v/>
      </c>
      <c r="AC11" s="2" t="str">
        <f>Cargos!AT8</f>
        <v/>
      </c>
      <c r="AD11" s="2" t="str">
        <f>Cargos!AU8</f>
        <v/>
      </c>
      <c r="AE11" s="2" t="str">
        <f>Cargos!AV8</f>
        <v/>
      </c>
      <c r="AF11" s="2" t="str">
        <f>Cargos!AW8</f>
        <v/>
      </c>
      <c r="AG11" s="2" t="str">
        <f>Cargos!AX8</f>
        <v/>
      </c>
      <c r="AH11" s="2" t="str">
        <f>Cargos!AY8</f>
        <v/>
      </c>
      <c r="AI11" s="2" t="str">
        <f>Cargos!AZ8</f>
        <v/>
      </c>
      <c r="AJ11" s="2" t="str">
        <f>Cargos!BA8</f>
        <v/>
      </c>
      <c r="AK11" s="2" t="str">
        <f>Cargos!BB8</f>
        <v/>
      </c>
      <c r="AL11" s="2" t="str">
        <f>Cargos!BC8</f>
        <v/>
      </c>
      <c r="AM11" s="2" t="str">
        <f>Cargos!BD8</f>
        <v/>
      </c>
      <c r="AN11" s="2" t="str">
        <f>Cargos!BE8</f>
        <v/>
      </c>
      <c r="AO11" s="2" t="str">
        <f>Cargos!BF8</f>
        <v/>
      </c>
      <c r="AP11" s="2" t="str">
        <f>Cargos!BG8</f>
        <v/>
      </c>
      <c r="AQ11" s="2" t="str">
        <f>Cargos!BH8</f>
        <v/>
      </c>
      <c r="AR11" s="2" t="str">
        <f>Cargos!BI8</f>
        <v/>
      </c>
      <c r="AS11" s="2" t="str">
        <f>Cargos!BJ8</f>
        <v/>
      </c>
      <c r="AT11" s="2" t="str">
        <f>Cargos!BK8</f>
        <v/>
      </c>
      <c r="AU11" s="2" t="str">
        <f>Cargos!BL8</f>
        <v/>
      </c>
      <c r="AV11" s="2" t="str">
        <f>Cargos!BM8</f>
        <v/>
      </c>
      <c r="AW11" s="2" t="str">
        <f>Cargos!BN8</f>
        <v/>
      </c>
      <c r="AX11" s="2" t="str">
        <f>Cargos!BO8</f>
        <v/>
      </c>
      <c r="AY11" s="2" t="str">
        <f>Cargos!BP8</f>
        <v/>
      </c>
    </row>
    <row r="12" spans="1:51" ht="30" customHeight="1">
      <c r="B12" s="2">
        <v>8</v>
      </c>
      <c r="C12" s="71" t="str">
        <f ca="1">B12&amp;". "&amp;'DB Func'!B10</f>
        <v>8. Funcionário 8</v>
      </c>
      <c r="E12" s="511" t="s">
        <v>76</v>
      </c>
      <c r="F12" s="512"/>
      <c r="G12" s="86"/>
      <c r="H12" s="86"/>
      <c r="I12" s="86"/>
      <c r="J12" s="87"/>
    </row>
    <row r="13" spans="1:51" ht="30" customHeight="1">
      <c r="B13" s="2">
        <v>9</v>
      </c>
      <c r="C13" s="71" t="str">
        <f ca="1">B13&amp;". "&amp;'DB Func'!B11</f>
        <v>9. Funcionário 9</v>
      </c>
      <c r="E13" s="523" t="s">
        <v>515</v>
      </c>
      <c r="F13" s="524"/>
      <c r="G13" s="464">
        <v>8.3333333333333339</v>
      </c>
      <c r="H13" s="523" t="s">
        <v>809</v>
      </c>
      <c r="I13" s="524"/>
      <c r="J13" s="465">
        <f>SUM(K15:K21)</f>
        <v>0</v>
      </c>
    </row>
    <row r="14" spans="1:51" ht="15" customHeight="1">
      <c r="B14" s="540">
        <v>10</v>
      </c>
      <c r="C14" s="521" t="str">
        <f ca="1">B14&amp;". "&amp;'DB Func'!B12</f>
        <v>10. Funcionário 10</v>
      </c>
      <c r="E14" s="522"/>
      <c r="F14" s="522"/>
      <c r="G14" s="69" t="s">
        <v>77</v>
      </c>
      <c r="H14" s="522" t="s">
        <v>78</v>
      </c>
      <c r="I14" s="522"/>
      <c r="J14" s="466" t="s">
        <v>79</v>
      </c>
      <c r="K14" s="401"/>
      <c r="L14" s="401"/>
      <c r="M14" s="401"/>
      <c r="N14" s="401"/>
      <c r="O14" s="401"/>
      <c r="P14" s="401"/>
    </row>
    <row r="15" spans="1:51" ht="15" customHeight="1">
      <c r="B15" s="540"/>
      <c r="C15" s="521"/>
      <c r="E15" s="522" t="s">
        <v>63</v>
      </c>
      <c r="F15" s="522"/>
      <c r="G15" s="64"/>
      <c r="H15" s="65"/>
      <c r="I15" s="65"/>
      <c r="J15" s="467"/>
      <c r="K15" s="470">
        <f>(IF(G15&gt;J15,J15+1,J15)-G15)-(IF(H15&gt;I15,I15+1,I15)-H15)</f>
        <v>0</v>
      </c>
      <c r="L15" s="473">
        <f>IF(K15=0,0,IF(OR(N15&gt;$P$15,N15&lt;$O$15),1,0))</f>
        <v>0</v>
      </c>
      <c r="M15" s="471">
        <f>IF(K15=0,0,IF(OR(G15&gt;=$P$15,G15&lt;$O$15),1,0))</f>
        <v>0</v>
      </c>
      <c r="N15" s="474">
        <f>G15+K15</f>
        <v>0</v>
      </c>
      <c r="O15" s="475">
        <v>0.20833333333333334</v>
      </c>
      <c r="P15" s="476">
        <v>0.91666666666666663</v>
      </c>
    </row>
    <row r="16" spans="1:51" ht="15" customHeight="1">
      <c r="B16" s="540">
        <v>11</v>
      </c>
      <c r="C16" s="521" t="str">
        <f ca="1">B16&amp;". "&amp;'DB Func'!B13</f>
        <v>11. Funcionário 11</v>
      </c>
      <c r="E16" s="522" t="s">
        <v>64</v>
      </c>
      <c r="F16" s="522"/>
      <c r="G16" s="64"/>
      <c r="H16" s="65"/>
      <c r="I16" s="65"/>
      <c r="J16" s="467"/>
      <c r="K16" s="470">
        <f t="shared" ref="K16:K21" si="0">(IF(G16&gt;J16,J16+1,J16)-G16)-(IF(H16&gt;I16,I16+1,I16)-H16)</f>
        <v>0</v>
      </c>
      <c r="L16" s="473">
        <f t="shared" ref="L16:L21" si="1">IF(K16=0,0,IF(OR(N16&gt;$P$15,N16&lt;$O$15),1,0))</f>
        <v>0</v>
      </c>
      <c r="M16" s="471">
        <f t="shared" ref="M16:M21" si="2">IF(K16=0,0,IF(OR(G16&gt;=$P$15,G16&lt;$O$15),1,0))</f>
        <v>0</v>
      </c>
      <c r="N16" s="474">
        <f t="shared" ref="N16:N21" si="3">G16+K16</f>
        <v>0</v>
      </c>
      <c r="O16" s="477"/>
      <c r="P16" s="477"/>
    </row>
    <row r="17" spans="2:18" ht="15" customHeight="1">
      <c r="B17" s="540"/>
      <c r="C17" s="521"/>
      <c r="E17" s="522" t="s">
        <v>65</v>
      </c>
      <c r="F17" s="522"/>
      <c r="G17" s="64"/>
      <c r="H17" s="65"/>
      <c r="I17" s="65"/>
      <c r="J17" s="467"/>
      <c r="K17" s="470">
        <f t="shared" si="0"/>
        <v>0</v>
      </c>
      <c r="L17" s="473">
        <f t="shared" si="1"/>
        <v>0</v>
      </c>
      <c r="M17" s="471">
        <f t="shared" si="2"/>
        <v>0</v>
      </c>
      <c r="N17" s="474">
        <f>G17+K17</f>
        <v>0</v>
      </c>
      <c r="O17" s="477"/>
      <c r="P17" s="471"/>
    </row>
    <row r="18" spans="2:18" ht="15" customHeight="1">
      <c r="B18" s="540">
        <v>12</v>
      </c>
      <c r="C18" s="521" t="str">
        <f ca="1">B18&amp;". "&amp;'DB Func'!B14</f>
        <v>12. Funcionário 12</v>
      </c>
      <c r="E18" s="522" t="s">
        <v>66</v>
      </c>
      <c r="F18" s="522"/>
      <c r="G18" s="64"/>
      <c r="H18" s="65"/>
      <c r="I18" s="65"/>
      <c r="J18" s="467"/>
      <c r="K18" s="470">
        <f t="shared" si="0"/>
        <v>0</v>
      </c>
      <c r="L18" s="473">
        <f t="shared" si="1"/>
        <v>0</v>
      </c>
      <c r="M18" s="471">
        <f t="shared" si="2"/>
        <v>0</v>
      </c>
      <c r="N18" s="474">
        <f t="shared" si="3"/>
        <v>0</v>
      </c>
      <c r="O18" s="471"/>
      <c r="P18" s="471"/>
    </row>
    <row r="19" spans="2:18" ht="15" customHeight="1">
      <c r="B19" s="540"/>
      <c r="C19" s="521"/>
      <c r="E19" s="522" t="s">
        <v>67</v>
      </c>
      <c r="F19" s="522"/>
      <c r="G19" s="64"/>
      <c r="H19" s="65"/>
      <c r="I19" s="65"/>
      <c r="J19" s="467"/>
      <c r="K19" s="470">
        <f t="shared" si="0"/>
        <v>0</v>
      </c>
      <c r="L19" s="473">
        <f t="shared" si="1"/>
        <v>0</v>
      </c>
      <c r="M19" s="471">
        <f t="shared" si="2"/>
        <v>0</v>
      </c>
      <c r="N19" s="474">
        <f t="shared" si="3"/>
        <v>0</v>
      </c>
      <c r="O19" s="471"/>
      <c r="P19" s="471"/>
    </row>
    <row r="20" spans="2:18" ht="15" customHeight="1">
      <c r="B20" s="540">
        <v>13</v>
      </c>
      <c r="C20" s="521" t="str">
        <f ca="1">B20&amp;". "&amp;'DB Func'!B15</f>
        <v>13. Funcionário 13</v>
      </c>
      <c r="E20" s="534" t="s">
        <v>68</v>
      </c>
      <c r="F20" s="534"/>
      <c r="G20" s="64"/>
      <c r="H20" s="64"/>
      <c r="I20" s="64"/>
      <c r="J20" s="468"/>
      <c r="K20" s="470">
        <f t="shared" si="0"/>
        <v>0</v>
      </c>
      <c r="L20" s="473">
        <f t="shared" si="1"/>
        <v>0</v>
      </c>
      <c r="M20" s="471">
        <f t="shared" si="2"/>
        <v>0</v>
      </c>
      <c r="N20" s="474">
        <f t="shared" si="3"/>
        <v>0</v>
      </c>
      <c r="O20" s="471"/>
      <c r="P20" s="471"/>
    </row>
    <row r="21" spans="2:18" ht="15" customHeight="1">
      <c r="B21" s="540"/>
      <c r="C21" s="521"/>
      <c r="E21" s="535" t="s">
        <v>69</v>
      </c>
      <c r="F21" s="535"/>
      <c r="G21" s="88"/>
      <c r="H21" s="88"/>
      <c r="I21" s="88"/>
      <c r="J21" s="469"/>
      <c r="K21" s="470">
        <f t="shared" si="0"/>
        <v>0</v>
      </c>
      <c r="L21" s="473">
        <f t="shared" si="1"/>
        <v>0</v>
      </c>
      <c r="M21" s="471">
        <f t="shared" si="2"/>
        <v>0</v>
      </c>
      <c r="N21" s="474">
        <f t="shared" si="3"/>
        <v>0</v>
      </c>
      <c r="O21" s="471"/>
      <c r="P21" s="471"/>
    </row>
    <row r="22" spans="2:18" ht="30" customHeight="1">
      <c r="B22" s="2">
        <v>14</v>
      </c>
      <c r="C22" s="71" t="str">
        <f ca="1">B22&amp;". "&amp;'DB Func'!B16</f>
        <v>14. Funcionário 14</v>
      </c>
      <c r="E22" s="511" t="s">
        <v>80</v>
      </c>
      <c r="F22" s="512"/>
      <c r="G22" s="86"/>
      <c r="H22" s="86"/>
      <c r="I22" s="86"/>
      <c r="J22" s="86"/>
      <c r="K22" s="478"/>
      <c r="L22" s="471" t="str">
        <f>IF(OR(SUM(L15:L21)&gt;0,SUM(M15:M21)&gt;0),"OK","NÃO")</f>
        <v>NÃO</v>
      </c>
      <c r="M22" s="471"/>
      <c r="N22" s="472"/>
      <c r="O22" s="471"/>
      <c r="P22" s="471"/>
    </row>
    <row r="23" spans="2:18" ht="30" customHeight="1">
      <c r="B23" s="2">
        <v>15</v>
      </c>
      <c r="C23" s="71" t="str">
        <f ca="1">B23&amp;". "&amp;'DB Func'!B17</f>
        <v>15. Funcionário 15</v>
      </c>
      <c r="E23" s="105" t="s">
        <v>81</v>
      </c>
      <c r="F23" s="92"/>
      <c r="G23" s="105" t="s">
        <v>84</v>
      </c>
      <c r="H23" s="93"/>
      <c r="I23" s="105" t="s">
        <v>86</v>
      </c>
      <c r="J23" s="93"/>
    </row>
    <row r="24" spans="2:18" ht="30" customHeight="1">
      <c r="B24" s="2">
        <v>16</v>
      </c>
      <c r="C24" s="71" t="str">
        <f ca="1">B24&amp;". "&amp;'DB Func'!B18</f>
        <v>16. Funcionário 16</v>
      </c>
      <c r="E24" s="85" t="s">
        <v>82</v>
      </c>
      <c r="F24" s="61"/>
      <c r="G24" s="106" t="s">
        <v>85</v>
      </c>
      <c r="H24" s="63"/>
      <c r="I24" s="85" t="s">
        <v>87</v>
      </c>
      <c r="J24" s="63"/>
      <c r="L24" s="2"/>
      <c r="M24" s="2"/>
      <c r="N24" s="2"/>
      <c r="O24" s="2"/>
      <c r="P24" s="2"/>
      <c r="Q24" s="2"/>
      <c r="R24" s="2"/>
    </row>
    <row r="25" spans="2:18" ht="30" customHeight="1">
      <c r="B25" s="2">
        <v>17</v>
      </c>
      <c r="C25" s="71" t="str">
        <f ca="1">B25&amp;". "&amp;'DB Func'!B19</f>
        <v>17. Funcionário 17</v>
      </c>
      <c r="E25" s="107" t="s">
        <v>83</v>
      </c>
      <c r="F25" s="123"/>
      <c r="G25" s="107" t="s">
        <v>88</v>
      </c>
      <c r="H25" s="536"/>
      <c r="I25" s="536"/>
      <c r="J25" s="536"/>
      <c r="L25" s="2"/>
      <c r="M25" s="2"/>
      <c r="N25" s="2"/>
      <c r="O25" s="2"/>
      <c r="P25" s="2"/>
      <c r="Q25" s="2"/>
      <c r="R25" s="2"/>
    </row>
    <row r="26" spans="2:18" ht="30" customHeight="1">
      <c r="B26" s="2">
        <v>18</v>
      </c>
      <c r="C26" s="71" t="str">
        <f ca="1">B26&amp;". "&amp;'DB Func'!B20</f>
        <v>18. Funcionário 18</v>
      </c>
      <c r="E26" s="511" t="s">
        <v>679</v>
      </c>
      <c r="F26" s="512"/>
      <c r="G26" s="86"/>
      <c r="H26" s="86"/>
      <c r="I26" s="86"/>
      <c r="J26" s="87"/>
      <c r="L26" s="2"/>
      <c r="M26" s="2"/>
      <c r="N26" s="2"/>
      <c r="O26" s="2"/>
      <c r="P26" s="2"/>
      <c r="Q26" s="2"/>
      <c r="R26" s="2"/>
    </row>
    <row r="27" spans="2:18" ht="30" customHeight="1">
      <c r="B27" s="2">
        <v>19</v>
      </c>
      <c r="C27" s="71" t="str">
        <f ca="1">B27&amp;". "&amp;'DB Func'!B21</f>
        <v>19. Funcionário 19</v>
      </c>
      <c r="E27" s="105" t="s">
        <v>89</v>
      </c>
      <c r="F27" s="516"/>
      <c r="G27" s="516"/>
      <c r="H27" s="108" t="s">
        <v>90</v>
      </c>
      <c r="I27" s="517"/>
      <c r="J27" s="517"/>
      <c r="L27" s="2"/>
      <c r="M27" s="2"/>
      <c r="N27" s="2"/>
      <c r="O27" s="2"/>
      <c r="P27" s="2"/>
      <c r="Q27" s="2"/>
      <c r="R27" s="2"/>
    </row>
    <row r="28" spans="2:18" ht="30" customHeight="1">
      <c r="B28" s="2">
        <v>20</v>
      </c>
      <c r="C28" s="71" t="str">
        <f ca="1">B28&amp;". "&amp;'DB Func'!B22</f>
        <v>20. Funcionário 20</v>
      </c>
      <c r="E28" s="85" t="s">
        <v>168</v>
      </c>
      <c r="F28" s="518"/>
      <c r="G28" s="518"/>
      <c r="H28" s="85" t="s">
        <v>91</v>
      </c>
      <c r="I28" s="519"/>
      <c r="J28" s="520"/>
      <c r="L28" s="2"/>
      <c r="M28" s="2"/>
      <c r="N28" s="2"/>
      <c r="O28" s="2"/>
      <c r="P28" s="2"/>
      <c r="Q28" s="2"/>
      <c r="R28" s="2"/>
    </row>
    <row r="29" spans="2:18" ht="30" customHeight="1">
      <c r="B29" s="2">
        <v>21</v>
      </c>
      <c r="C29" s="110" t="str">
        <f ca="1">B29&amp;". "&amp;'DB Func'!B23</f>
        <v>21. Funcionário 21</v>
      </c>
      <c r="E29" s="107" t="s">
        <v>93</v>
      </c>
      <c r="F29" s="533"/>
      <c r="G29" s="533"/>
      <c r="H29" s="107" t="s">
        <v>92</v>
      </c>
      <c r="I29" s="533"/>
      <c r="J29" s="533"/>
      <c r="L29" s="2"/>
      <c r="M29" s="2"/>
      <c r="N29" s="2"/>
      <c r="O29" s="2"/>
      <c r="P29" s="2"/>
      <c r="Q29" s="2"/>
      <c r="R29" s="2"/>
    </row>
    <row r="30" spans="2:18" ht="30" customHeight="1">
      <c r="B30" s="2">
        <v>22</v>
      </c>
      <c r="C30" s="71" t="str">
        <f ca="1">B30&amp;". "&amp;'DB Func'!B24</f>
        <v>22. Funcionário 22</v>
      </c>
      <c r="E30" s="511" t="s">
        <v>680</v>
      </c>
      <c r="F30" s="512"/>
      <c r="G30" s="86"/>
      <c r="H30" s="86"/>
      <c r="I30" s="86"/>
      <c r="J30" s="87"/>
      <c r="L30" s="2"/>
      <c r="M30" s="2"/>
      <c r="N30" s="2"/>
      <c r="O30" s="2"/>
      <c r="P30" s="2"/>
      <c r="Q30" s="2"/>
      <c r="R30" s="2"/>
    </row>
    <row r="31" spans="2:18" ht="30" customHeight="1">
      <c r="B31" s="2">
        <v>23</v>
      </c>
      <c r="C31" s="71" t="str">
        <f ca="1">B31&amp;". "&amp;'DB Func'!B25</f>
        <v>23. Funcionário 23</v>
      </c>
      <c r="E31" s="105" t="s">
        <v>94</v>
      </c>
      <c r="F31" s="516"/>
      <c r="G31" s="516"/>
      <c r="H31" s="516"/>
      <c r="I31" s="516"/>
      <c r="J31" s="516"/>
      <c r="L31" s="2"/>
      <c r="M31" s="2"/>
      <c r="N31" s="2"/>
      <c r="O31" s="2"/>
      <c r="P31" s="2"/>
      <c r="Q31" s="2"/>
      <c r="R31" s="2"/>
    </row>
    <row r="32" spans="2:18" ht="30" customHeight="1">
      <c r="B32" s="2">
        <v>24</v>
      </c>
      <c r="C32" s="71" t="str">
        <f ca="1">B32&amp;". "&amp;'DB Func'!B26</f>
        <v>24. Funcionário 24</v>
      </c>
      <c r="E32" s="85" t="s">
        <v>95</v>
      </c>
      <c r="F32" s="518"/>
      <c r="G32" s="518"/>
      <c r="H32" s="518"/>
      <c r="I32" s="518"/>
      <c r="J32" s="518"/>
      <c r="L32" s="2"/>
      <c r="M32" s="2"/>
      <c r="N32" s="2"/>
      <c r="O32" s="2"/>
      <c r="P32" s="2"/>
      <c r="Q32" s="2"/>
      <c r="R32" s="2"/>
    </row>
    <row r="33" spans="2:18" ht="30" customHeight="1">
      <c r="B33" s="2">
        <v>25</v>
      </c>
      <c r="C33" s="71" t="str">
        <f ca="1">B33&amp;". "&amp;'DB Func'!B27</f>
        <v>25. Funcionário 25</v>
      </c>
      <c r="E33" s="107" t="s">
        <v>96</v>
      </c>
      <c r="F33" s="533"/>
      <c r="G33" s="533"/>
      <c r="H33" s="533"/>
      <c r="I33" s="107" t="s">
        <v>681</v>
      </c>
      <c r="J33" s="128"/>
      <c r="L33" s="2"/>
      <c r="M33" s="2" t="s">
        <v>169</v>
      </c>
      <c r="N33" s="2"/>
      <c r="O33" s="2"/>
      <c r="P33" s="2"/>
      <c r="Q33" s="2" t="s">
        <v>181</v>
      </c>
      <c r="R33" s="2"/>
    </row>
    <row r="34" spans="2:18" ht="30" customHeight="1">
      <c r="B34" s="2">
        <v>26</v>
      </c>
      <c r="C34" s="71" t="str">
        <f ca="1">B34&amp;". "&amp;'DB Func'!B28</f>
        <v>26. Funcionário 26</v>
      </c>
      <c r="E34" s="511" t="s">
        <v>97</v>
      </c>
      <c r="F34" s="512"/>
      <c r="G34" s="86"/>
      <c r="H34" s="86"/>
      <c r="I34" s="86"/>
      <c r="J34" s="87"/>
      <c r="L34" s="2"/>
      <c r="M34" s="2" t="s">
        <v>170</v>
      </c>
      <c r="N34" s="2"/>
      <c r="O34" s="2"/>
      <c r="P34" s="2"/>
      <c r="Q34" s="2" t="s">
        <v>182</v>
      </c>
      <c r="R34" s="2"/>
    </row>
    <row r="35" spans="2:18" ht="30" customHeight="1">
      <c r="B35" s="2">
        <v>27</v>
      </c>
      <c r="C35" s="71" t="str">
        <f ca="1">B35&amp;". "&amp;'DB Func'!B29</f>
        <v>27. Funcionário 27</v>
      </c>
      <c r="E35" s="109" t="s">
        <v>98</v>
      </c>
      <c r="F35" s="126"/>
      <c r="G35" s="109" t="s">
        <v>99</v>
      </c>
      <c r="H35" s="127"/>
      <c r="I35" s="109" t="s">
        <v>100</v>
      </c>
      <c r="J35" s="127"/>
      <c r="L35" s="2"/>
      <c r="M35" s="2" t="s">
        <v>171</v>
      </c>
      <c r="N35" s="2"/>
      <c r="O35" s="2"/>
      <c r="P35" s="2"/>
      <c r="Q35" s="2" t="s">
        <v>183</v>
      </c>
      <c r="R35" s="2"/>
    </row>
    <row r="36" spans="2:18" ht="30" customHeight="1">
      <c r="B36" s="2">
        <v>28</v>
      </c>
      <c r="C36" s="71" t="str">
        <f ca="1">B36&amp;". "&amp;'DB Func'!B30</f>
        <v>28. Funcionário 28</v>
      </c>
      <c r="E36" s="511" t="s">
        <v>731</v>
      </c>
      <c r="F36" s="512"/>
      <c r="G36" s="86"/>
      <c r="H36" s="86"/>
      <c r="I36" s="86"/>
      <c r="J36" s="87"/>
      <c r="L36" s="2"/>
      <c r="M36" s="2" t="s">
        <v>172</v>
      </c>
      <c r="N36" s="2"/>
      <c r="O36" s="2"/>
      <c r="P36" s="2"/>
      <c r="Q36" s="2" t="s">
        <v>184</v>
      </c>
      <c r="R36" s="2"/>
    </row>
    <row r="37" spans="2:18" ht="30" customHeight="1">
      <c r="B37" s="2">
        <v>29</v>
      </c>
      <c r="C37" s="71" t="str">
        <f ca="1">B37&amp;". "&amp;'DB Func'!B31</f>
        <v>29. Funcionário 29</v>
      </c>
      <c r="E37" s="523" t="s">
        <v>101</v>
      </c>
      <c r="F37" s="524"/>
      <c r="G37" s="94"/>
      <c r="H37" s="523" t="s">
        <v>730</v>
      </c>
      <c r="I37" s="524"/>
      <c r="J37" s="95"/>
      <c r="L37" s="2"/>
      <c r="M37" s="2" t="s">
        <v>173</v>
      </c>
      <c r="N37" s="2"/>
      <c r="O37" s="2"/>
      <c r="P37" s="2"/>
      <c r="Q37" s="2" t="s">
        <v>185</v>
      </c>
      <c r="R37" s="2"/>
    </row>
    <row r="38" spans="2:18" ht="30" customHeight="1">
      <c r="B38" s="2">
        <v>30</v>
      </c>
      <c r="C38" s="71" t="str">
        <f ca="1">B38&amp;". "&amp;'DB Func'!B32</f>
        <v>30. Funcionário 30</v>
      </c>
      <c r="E38" s="513" t="s">
        <v>102</v>
      </c>
      <c r="F38" s="514"/>
      <c r="G38" s="76"/>
      <c r="H38" s="513" t="s">
        <v>104</v>
      </c>
      <c r="I38" s="514"/>
      <c r="J38" s="76"/>
      <c r="L38" s="2"/>
      <c r="M38" s="2" t="s">
        <v>174</v>
      </c>
      <c r="N38" s="2"/>
      <c r="O38" s="2"/>
      <c r="P38" s="2"/>
      <c r="Q38" s="2" t="s">
        <v>186</v>
      </c>
      <c r="R38" s="2"/>
    </row>
    <row r="39" spans="2:18" ht="30" customHeight="1">
      <c r="C39" s="11"/>
      <c r="E39" s="513" t="s">
        <v>103</v>
      </c>
      <c r="F39" s="514"/>
      <c r="G39" s="63"/>
      <c r="H39" s="106" t="s">
        <v>688</v>
      </c>
      <c r="I39" s="73"/>
      <c r="J39" s="72"/>
      <c r="L39" s="2"/>
      <c r="M39" s="2" t="s">
        <v>179</v>
      </c>
      <c r="N39" s="2"/>
      <c r="O39" s="2"/>
      <c r="P39" s="2"/>
      <c r="Q39" s="2" t="s">
        <v>187</v>
      </c>
      <c r="R39" s="2"/>
    </row>
    <row r="40" spans="2:18" ht="30" hidden="1" customHeight="1">
      <c r="C40" s="11"/>
      <c r="E40" s="541" t="s">
        <v>745</v>
      </c>
      <c r="F40" s="541"/>
      <c r="G40" s="541"/>
      <c r="H40" s="541"/>
      <c r="I40" s="541"/>
      <c r="J40" s="541"/>
      <c r="L40" s="2"/>
      <c r="M40" s="2" t="s">
        <v>180</v>
      </c>
      <c r="N40" s="2"/>
      <c r="O40" s="2"/>
      <c r="P40" s="2"/>
      <c r="Q40" s="2" t="s">
        <v>188</v>
      </c>
      <c r="R40" s="2"/>
    </row>
    <row r="41" spans="2:18" ht="30" hidden="1" customHeight="1">
      <c r="C41" s="11"/>
      <c r="E41" s="513" t="s">
        <v>106</v>
      </c>
      <c r="F41" s="514"/>
      <c r="G41" s="62"/>
      <c r="H41" s="513" t="s">
        <v>112</v>
      </c>
      <c r="I41" s="514"/>
      <c r="J41" s="62"/>
      <c r="L41" s="2"/>
      <c r="M41" s="2" t="s">
        <v>175</v>
      </c>
      <c r="N41" s="2"/>
      <c r="O41" s="2"/>
      <c r="P41" s="2"/>
      <c r="Q41" s="2"/>
      <c r="R41" s="2"/>
    </row>
    <row r="42" spans="2:18" ht="30" hidden="1" customHeight="1">
      <c r="C42" s="11"/>
      <c r="E42" s="513" t="s">
        <v>107</v>
      </c>
      <c r="F42" s="514"/>
      <c r="G42" s="62"/>
      <c r="H42" s="513" t="s">
        <v>113</v>
      </c>
      <c r="I42" s="514"/>
      <c r="J42" s="62"/>
      <c r="L42" s="2"/>
      <c r="M42" s="2" t="s">
        <v>176</v>
      </c>
      <c r="N42" s="2"/>
      <c r="O42" s="2"/>
      <c r="P42" s="2"/>
      <c r="Q42" s="2"/>
      <c r="R42" s="2"/>
    </row>
    <row r="43" spans="2:18" ht="30" hidden="1" customHeight="1">
      <c r="C43" s="11"/>
      <c r="E43" s="513" t="s">
        <v>108</v>
      </c>
      <c r="F43" s="514"/>
      <c r="G43" s="62"/>
      <c r="H43" s="513" t="s">
        <v>114</v>
      </c>
      <c r="I43" s="514"/>
      <c r="J43" s="62"/>
      <c r="L43" s="2"/>
      <c r="M43" s="2" t="s">
        <v>178</v>
      </c>
      <c r="N43" s="2"/>
      <c r="O43" s="2"/>
      <c r="P43" s="2"/>
      <c r="Q43" s="2"/>
      <c r="R43" s="2"/>
    </row>
    <row r="44" spans="2:18" ht="30" hidden="1" customHeight="1">
      <c r="C44" s="11"/>
      <c r="E44" s="513" t="s">
        <v>109</v>
      </c>
      <c r="F44" s="514"/>
      <c r="G44" s="62"/>
      <c r="H44" s="513" t="s">
        <v>115</v>
      </c>
      <c r="I44" s="514"/>
      <c r="J44" s="62"/>
      <c r="L44" s="2"/>
      <c r="M44" s="2" t="s">
        <v>177</v>
      </c>
      <c r="N44" s="2"/>
      <c r="O44" s="2"/>
      <c r="P44" s="2"/>
      <c r="Q44" s="2"/>
      <c r="R44" s="2"/>
    </row>
    <row r="45" spans="2:18" ht="30" hidden="1" customHeight="1">
      <c r="C45" s="11"/>
      <c r="E45" s="513" t="s">
        <v>110</v>
      </c>
      <c r="F45" s="514"/>
      <c r="G45" s="62"/>
      <c r="H45" s="513" t="s">
        <v>116</v>
      </c>
      <c r="I45" s="514"/>
      <c r="J45" s="62"/>
      <c r="L45" s="2"/>
      <c r="M45" s="2"/>
      <c r="N45" s="2"/>
      <c r="O45" s="2"/>
      <c r="P45" s="2"/>
      <c r="Q45" s="2"/>
      <c r="R45" s="2"/>
    </row>
    <row r="46" spans="2:18" ht="30" hidden="1" customHeight="1">
      <c r="C46" s="11"/>
      <c r="E46" s="513" t="s">
        <v>111</v>
      </c>
      <c r="F46" s="514"/>
      <c r="G46" s="62"/>
      <c r="H46" s="513" t="s">
        <v>117</v>
      </c>
      <c r="I46" s="514"/>
      <c r="J46" s="62"/>
      <c r="L46" s="2"/>
      <c r="M46" s="2"/>
      <c r="N46" s="2"/>
      <c r="O46" s="2"/>
      <c r="P46" s="2"/>
      <c r="Q46" s="2"/>
      <c r="R46" s="2"/>
    </row>
    <row r="47" spans="2:18" ht="30" customHeight="1">
      <c r="C47" s="11"/>
      <c r="E47" s="515" t="s">
        <v>118</v>
      </c>
      <c r="F47" s="515"/>
      <c r="G47" s="515"/>
      <c r="H47" s="515"/>
      <c r="I47" s="515"/>
      <c r="J47" s="515"/>
      <c r="L47" s="2"/>
      <c r="M47" s="2"/>
      <c r="N47" s="2"/>
      <c r="O47" s="2"/>
      <c r="P47" s="2"/>
      <c r="Q47" s="2"/>
      <c r="R47" s="2"/>
    </row>
    <row r="48" spans="2:18" ht="30" customHeight="1">
      <c r="C48" s="11"/>
      <c r="E48" s="513" t="s">
        <v>106</v>
      </c>
      <c r="F48" s="514"/>
      <c r="G48" s="62"/>
      <c r="H48" s="513" t="s">
        <v>112</v>
      </c>
      <c r="I48" s="514"/>
      <c r="J48" s="62"/>
      <c r="L48" s="2"/>
      <c r="M48" s="2"/>
      <c r="N48" s="2"/>
      <c r="O48" s="2"/>
      <c r="P48" s="2"/>
      <c r="Q48" s="2"/>
      <c r="R48" s="2"/>
    </row>
    <row r="49" spans="3:18" ht="30" customHeight="1">
      <c r="C49" s="11"/>
      <c r="E49" s="513" t="s">
        <v>107</v>
      </c>
      <c r="F49" s="514"/>
      <c r="G49" s="62"/>
      <c r="H49" s="513" t="s">
        <v>113</v>
      </c>
      <c r="I49" s="514"/>
      <c r="J49" s="62"/>
      <c r="L49" s="2"/>
      <c r="M49" s="2"/>
      <c r="N49" s="2"/>
      <c r="O49" s="2"/>
      <c r="P49" s="2"/>
      <c r="Q49" s="2"/>
      <c r="R49" s="2"/>
    </row>
    <row r="50" spans="3:18" ht="30" customHeight="1">
      <c r="C50" s="11"/>
      <c r="E50" s="513" t="s">
        <v>108</v>
      </c>
      <c r="F50" s="514"/>
      <c r="G50" s="62"/>
      <c r="H50" s="513" t="s">
        <v>114</v>
      </c>
      <c r="I50" s="514"/>
      <c r="J50" s="62"/>
      <c r="L50" s="2"/>
      <c r="M50" s="2"/>
      <c r="N50" s="2"/>
      <c r="O50" s="2"/>
      <c r="P50" s="2"/>
      <c r="Q50" s="2"/>
      <c r="R50" s="2"/>
    </row>
    <row r="51" spans="3:18" ht="30" customHeight="1">
      <c r="C51" s="11"/>
      <c r="E51" s="513" t="s">
        <v>109</v>
      </c>
      <c r="F51" s="514"/>
      <c r="G51" s="62"/>
      <c r="H51" s="513" t="s">
        <v>115</v>
      </c>
      <c r="I51" s="514"/>
      <c r="J51" s="62"/>
      <c r="L51" s="2"/>
      <c r="M51" s="2"/>
      <c r="N51" s="2"/>
      <c r="O51" s="2"/>
      <c r="P51" s="2"/>
      <c r="Q51" s="2"/>
      <c r="R51" s="2"/>
    </row>
    <row r="52" spans="3:18" ht="30" customHeight="1">
      <c r="C52" s="11"/>
      <c r="E52" s="513" t="s">
        <v>110</v>
      </c>
      <c r="F52" s="514"/>
      <c r="G52" s="62"/>
      <c r="H52" s="513" t="s">
        <v>116</v>
      </c>
      <c r="I52" s="514"/>
      <c r="J52" s="62"/>
      <c r="L52" s="2"/>
      <c r="M52" s="2"/>
      <c r="N52" s="2"/>
      <c r="O52" s="2"/>
      <c r="P52" s="2"/>
      <c r="Q52" s="2"/>
      <c r="R52" s="2"/>
    </row>
    <row r="53" spans="3:18" ht="30" customHeight="1">
      <c r="C53" s="11"/>
      <c r="E53" s="513" t="s">
        <v>111</v>
      </c>
      <c r="F53" s="514"/>
      <c r="G53" s="62"/>
      <c r="H53" s="513" t="s">
        <v>117</v>
      </c>
      <c r="I53" s="514"/>
      <c r="J53" s="62"/>
      <c r="L53" s="2"/>
      <c r="M53" s="2"/>
      <c r="N53" s="2"/>
      <c r="O53" s="2"/>
      <c r="P53" s="2"/>
      <c r="Q53" s="2"/>
      <c r="R53" s="2"/>
    </row>
    <row r="54" spans="3:18" ht="30" customHeight="1">
      <c r="C54" s="11"/>
      <c r="E54" s="542" t="s">
        <v>119</v>
      </c>
      <c r="F54" s="542"/>
      <c r="G54" s="542"/>
      <c r="H54" s="543">
        <f>SUM(G48:G53,J48:J53)+SUM(G48:G53,J48:J53)*G38+SUM(G48:G53,J48:J53)*J38</f>
        <v>0</v>
      </c>
      <c r="I54" s="543"/>
      <c r="J54" s="543"/>
      <c r="L54" s="2"/>
      <c r="M54" s="2"/>
      <c r="N54" s="2"/>
      <c r="O54" s="2"/>
      <c r="P54" s="2"/>
      <c r="Q54" s="2"/>
      <c r="R54" s="2"/>
    </row>
    <row r="55" spans="3:18" ht="30" hidden="1" customHeight="1">
      <c r="C55" s="11"/>
      <c r="E55" s="511" t="s">
        <v>524</v>
      </c>
      <c r="F55" s="512"/>
      <c r="G55" s="512"/>
      <c r="H55" s="86"/>
      <c r="I55" s="86"/>
      <c r="J55" s="87"/>
      <c r="L55" s="2"/>
      <c r="M55" s="2"/>
      <c r="N55" s="2"/>
      <c r="O55" s="2"/>
      <c r="P55" s="2"/>
      <c r="Q55" s="2"/>
      <c r="R55" s="2"/>
    </row>
    <row r="56" spans="3:18" ht="30" hidden="1" customHeight="1">
      <c r="C56" s="11"/>
      <c r="E56" s="96" t="s">
        <v>120</v>
      </c>
      <c r="F56" s="96" t="s">
        <v>533</v>
      </c>
      <c r="G56" s="96" t="s">
        <v>121</v>
      </c>
      <c r="H56" s="96" t="s">
        <v>519</v>
      </c>
      <c r="I56" s="96" t="s">
        <v>520</v>
      </c>
      <c r="J56" s="96" t="s">
        <v>521</v>
      </c>
      <c r="L56" s="2"/>
      <c r="M56" s="2"/>
      <c r="N56" s="2"/>
      <c r="O56" s="2"/>
      <c r="P56" s="2"/>
      <c r="Q56" s="2"/>
      <c r="R56" s="2"/>
    </row>
    <row r="57" spans="3:18" ht="30" hidden="1" customHeight="1">
      <c r="C57" s="11"/>
      <c r="E57" s="85" t="str">
        <f>Benef!C6</f>
        <v>-</v>
      </c>
      <c r="F57" s="66"/>
      <c r="G57" s="67"/>
      <c r="H57" s="68"/>
      <c r="I57" s="67"/>
      <c r="J57" s="104">
        <f>IF(G57="Percentual",H57*AVERAGE($G$48:$G$53,$J$48:$J$53),IF(G57="Valor Fixo",I57,0))</f>
        <v>0</v>
      </c>
      <c r="L57" s="2"/>
      <c r="M57" s="2"/>
      <c r="N57" s="2"/>
      <c r="O57" s="2"/>
      <c r="P57" s="2"/>
      <c r="Q57" s="2"/>
      <c r="R57" s="2"/>
    </row>
    <row r="58" spans="3:18" ht="30" hidden="1" customHeight="1">
      <c r="C58" s="11"/>
      <c r="E58" s="85" t="str">
        <f>Benef!C7</f>
        <v>-</v>
      </c>
      <c r="F58" s="66"/>
      <c r="G58" s="67"/>
      <c r="H58" s="68"/>
      <c r="I58" s="67"/>
      <c r="J58" s="104">
        <f t="shared" ref="J58:J66" si="4">IF(G58="Percentual",H58*AVERAGE($G$48:$G$53,$J$48:$J$53),IF(G58="Valor Fixo",I58,0))</f>
        <v>0</v>
      </c>
      <c r="L58" s="2"/>
      <c r="M58" s="2"/>
      <c r="N58" s="2"/>
      <c r="O58" s="2"/>
      <c r="P58" s="2"/>
      <c r="Q58" s="2"/>
      <c r="R58" s="2"/>
    </row>
    <row r="59" spans="3:18" ht="30" hidden="1" customHeight="1">
      <c r="C59" s="11"/>
      <c r="E59" s="85" t="str">
        <f>Benef!C8</f>
        <v>-</v>
      </c>
      <c r="F59" s="66"/>
      <c r="G59" s="67"/>
      <c r="H59" s="68"/>
      <c r="I59" s="67"/>
      <c r="J59" s="104">
        <f t="shared" si="4"/>
        <v>0</v>
      </c>
      <c r="L59" s="2"/>
      <c r="M59" s="2"/>
      <c r="N59" s="2"/>
      <c r="O59" s="2"/>
      <c r="P59" s="2"/>
      <c r="Q59" s="2"/>
      <c r="R59" s="2"/>
    </row>
    <row r="60" spans="3:18" ht="30" hidden="1" customHeight="1">
      <c r="C60" s="11"/>
      <c r="E60" s="85" t="str">
        <f>Benef!C9</f>
        <v>-</v>
      </c>
      <c r="F60" s="66"/>
      <c r="G60" s="67"/>
      <c r="H60" s="68"/>
      <c r="I60" s="67"/>
      <c r="J60" s="104">
        <f t="shared" si="4"/>
        <v>0</v>
      </c>
      <c r="L60" s="2"/>
      <c r="M60" s="2"/>
      <c r="N60" s="2"/>
      <c r="O60" s="2"/>
      <c r="P60" s="2"/>
      <c r="Q60" s="2"/>
      <c r="R60" s="2"/>
    </row>
    <row r="61" spans="3:18" ht="30" hidden="1" customHeight="1">
      <c r="C61" s="11"/>
      <c r="E61" s="85" t="str">
        <f>Benef!C10</f>
        <v>-</v>
      </c>
      <c r="F61" s="66"/>
      <c r="G61" s="67"/>
      <c r="H61" s="68"/>
      <c r="I61" s="67"/>
      <c r="J61" s="104">
        <f t="shared" si="4"/>
        <v>0</v>
      </c>
      <c r="L61" s="2"/>
      <c r="M61" s="2"/>
      <c r="N61" s="2"/>
      <c r="O61" s="2"/>
      <c r="P61" s="2"/>
      <c r="Q61" s="2"/>
      <c r="R61" s="2"/>
    </row>
    <row r="62" spans="3:18" ht="30" hidden="1" customHeight="1">
      <c r="C62" s="11"/>
      <c r="E62" s="85" t="str">
        <f>Benef!C11</f>
        <v>-</v>
      </c>
      <c r="F62" s="66"/>
      <c r="G62" s="67"/>
      <c r="H62" s="68"/>
      <c r="I62" s="67"/>
      <c r="J62" s="104">
        <f t="shared" si="4"/>
        <v>0</v>
      </c>
      <c r="L62" s="2"/>
      <c r="M62" s="2"/>
      <c r="N62" s="2"/>
      <c r="O62" s="2"/>
      <c r="P62" s="2"/>
      <c r="Q62" s="2"/>
      <c r="R62" s="2"/>
    </row>
    <row r="63" spans="3:18" ht="30" hidden="1" customHeight="1">
      <c r="C63" s="11"/>
      <c r="E63" s="85" t="str">
        <f>Benef!C12</f>
        <v>-</v>
      </c>
      <c r="F63" s="66"/>
      <c r="G63" s="67"/>
      <c r="H63" s="68"/>
      <c r="I63" s="67"/>
      <c r="J63" s="104">
        <f t="shared" si="4"/>
        <v>0</v>
      </c>
      <c r="L63" s="2"/>
      <c r="M63" s="2"/>
      <c r="N63" s="2"/>
      <c r="O63" s="2"/>
      <c r="P63" s="2"/>
      <c r="Q63" s="2"/>
      <c r="R63" s="2"/>
    </row>
    <row r="64" spans="3:18" ht="30" hidden="1" customHeight="1">
      <c r="C64" s="11"/>
      <c r="E64" s="85" t="str">
        <f>Benef!C13</f>
        <v>-</v>
      </c>
      <c r="F64" s="66"/>
      <c r="G64" s="67"/>
      <c r="H64" s="68"/>
      <c r="I64" s="67"/>
      <c r="J64" s="104">
        <f t="shared" si="4"/>
        <v>0</v>
      </c>
      <c r="L64" s="2"/>
      <c r="M64" s="2"/>
      <c r="N64" s="2"/>
      <c r="O64" s="2"/>
      <c r="P64" s="2"/>
      <c r="Q64" s="2"/>
      <c r="R64" s="2"/>
    </row>
    <row r="65" spans="3:18" ht="30" hidden="1" customHeight="1">
      <c r="C65" s="11"/>
      <c r="E65" s="85" t="str">
        <f>Benef!C14</f>
        <v>-</v>
      </c>
      <c r="F65" s="66"/>
      <c r="G65" s="67"/>
      <c r="H65" s="68"/>
      <c r="I65" s="67"/>
      <c r="J65" s="104">
        <f t="shared" si="4"/>
        <v>0</v>
      </c>
      <c r="L65" s="2"/>
      <c r="M65" s="2"/>
      <c r="N65" s="2"/>
      <c r="O65" s="2"/>
      <c r="P65" s="2"/>
      <c r="Q65" s="2"/>
      <c r="R65" s="2"/>
    </row>
    <row r="66" spans="3:18" ht="30" hidden="1" customHeight="1">
      <c r="C66" s="11"/>
      <c r="E66" s="107">
        <f>Benef!C15</f>
        <v>0</v>
      </c>
      <c r="F66" s="89"/>
      <c r="G66" s="90"/>
      <c r="H66" s="91"/>
      <c r="I66" s="90"/>
      <c r="J66" s="111">
        <f t="shared" si="4"/>
        <v>0</v>
      </c>
      <c r="L66" s="2"/>
      <c r="M66" s="2"/>
      <c r="N66" s="2"/>
      <c r="O66" s="2"/>
      <c r="P66" s="2"/>
      <c r="Q66" s="2"/>
      <c r="R66" s="2"/>
    </row>
    <row r="67" spans="3:18" ht="30" customHeight="1">
      <c r="C67" s="11"/>
      <c r="E67" s="511" t="s">
        <v>709</v>
      </c>
      <c r="F67" s="512"/>
      <c r="G67" s="512"/>
      <c r="H67" s="86"/>
      <c r="I67" s="86"/>
      <c r="J67" s="87"/>
      <c r="L67" s="2"/>
      <c r="M67" s="2"/>
      <c r="N67" s="2"/>
      <c r="O67" s="2"/>
      <c r="P67" s="2"/>
      <c r="Q67" s="2"/>
      <c r="R67" s="2"/>
    </row>
    <row r="68" spans="3:18" ht="30" customHeight="1">
      <c r="C68" s="11"/>
      <c r="E68" s="108" t="s">
        <v>708</v>
      </c>
      <c r="F68" s="516"/>
      <c r="G68" s="516"/>
      <c r="H68" s="108" t="s">
        <v>786</v>
      </c>
      <c r="I68" s="516"/>
      <c r="J68" s="516"/>
      <c r="K68" s="26">
        <f>IFERROR(VLOOKUP(AVERAGE(G48:G53,J48:J53),'P Gerais'!D39:G43,3,1)*F68,0)</f>
        <v>0</v>
      </c>
      <c r="L68" s="2"/>
      <c r="M68" s="2"/>
      <c r="N68" s="2"/>
      <c r="O68" s="2"/>
      <c r="P68" s="2"/>
      <c r="Q68" s="2"/>
      <c r="R68" s="2"/>
    </row>
    <row r="69" spans="3:18" ht="30" customHeight="1">
      <c r="C69" s="11"/>
      <c r="E69" s="541" t="s">
        <v>123</v>
      </c>
      <c r="F69" s="541"/>
      <c r="G69" s="541"/>
      <c r="H69" s="541"/>
      <c r="I69" s="541"/>
      <c r="J69" s="541"/>
      <c r="L69" s="2"/>
      <c r="M69" s="2"/>
      <c r="N69" s="2"/>
      <c r="O69" s="2"/>
      <c r="P69" s="2"/>
      <c r="Q69" s="2"/>
      <c r="R69" s="2"/>
    </row>
    <row r="70" spans="3:18" ht="30" customHeight="1">
      <c r="C70" s="11"/>
      <c r="E70" s="85" t="s">
        <v>124</v>
      </c>
      <c r="F70" s="530"/>
      <c r="G70" s="530"/>
      <c r="H70" s="85" t="s">
        <v>144</v>
      </c>
      <c r="I70" s="538"/>
      <c r="J70" s="538"/>
    </row>
    <row r="71" spans="3:18" ht="30" customHeight="1">
      <c r="C71" s="11"/>
      <c r="E71" s="85" t="s">
        <v>125</v>
      </c>
      <c r="F71" s="530"/>
      <c r="G71" s="530"/>
      <c r="H71" s="85" t="s">
        <v>126</v>
      </c>
      <c r="I71" s="539"/>
      <c r="J71" s="539"/>
    </row>
    <row r="72" spans="3:18" ht="8.1" customHeight="1">
      <c r="C72" s="11"/>
      <c r="D72" s="10"/>
      <c r="E72" s="6"/>
      <c r="F72" s="20"/>
      <c r="G72" s="20"/>
      <c r="H72" s="6"/>
      <c r="I72" s="21"/>
      <c r="J72" s="21"/>
      <c r="K72" s="10"/>
    </row>
    <row r="73" spans="3:18" ht="8.1" customHeight="1">
      <c r="C73" s="11"/>
      <c r="D73" s="10"/>
      <c r="E73" s="6"/>
      <c r="F73" s="20"/>
      <c r="G73" s="20"/>
      <c r="H73" s="6"/>
      <c r="I73" s="21"/>
      <c r="J73" s="21"/>
      <c r="K73" s="10"/>
    </row>
    <row r="74" spans="3:18" ht="30" customHeight="1">
      <c r="C74" s="11"/>
      <c r="D74" s="10"/>
      <c r="E74" s="85" t="s">
        <v>127</v>
      </c>
      <c r="F74" s="530"/>
      <c r="G74" s="530"/>
      <c r="H74" s="85" t="s">
        <v>143</v>
      </c>
      <c r="I74" s="538"/>
      <c r="J74" s="538"/>
      <c r="K74" s="10"/>
    </row>
    <row r="75" spans="3:18" ht="30" customHeight="1">
      <c r="C75" s="11"/>
      <c r="D75" s="10"/>
      <c r="E75" s="85" t="s">
        <v>128</v>
      </c>
      <c r="F75" s="530"/>
      <c r="G75" s="530"/>
      <c r="H75" s="85" t="s">
        <v>129</v>
      </c>
      <c r="I75" s="539"/>
      <c r="J75" s="539"/>
      <c r="K75" s="10"/>
    </row>
    <row r="76" spans="3:18" ht="8.1" customHeight="1">
      <c r="C76" s="11"/>
      <c r="D76" s="10"/>
      <c r="E76" s="6"/>
      <c r="F76" s="20"/>
      <c r="G76" s="20"/>
      <c r="H76" s="6"/>
      <c r="I76" s="21"/>
      <c r="J76" s="21"/>
      <c r="K76" s="10"/>
    </row>
    <row r="77" spans="3:18" ht="30" customHeight="1">
      <c r="C77" s="11"/>
      <c r="D77" s="10"/>
      <c r="E77" s="85" t="s">
        <v>130</v>
      </c>
      <c r="F77" s="530"/>
      <c r="G77" s="530"/>
      <c r="H77" s="85" t="s">
        <v>142</v>
      </c>
      <c r="I77" s="538"/>
      <c r="J77" s="538"/>
      <c r="K77" s="10"/>
    </row>
    <row r="78" spans="3:18" ht="30" customHeight="1">
      <c r="C78" s="11"/>
      <c r="D78" s="10"/>
      <c r="E78" s="85" t="s">
        <v>131</v>
      </c>
      <c r="F78" s="530"/>
      <c r="G78" s="530"/>
      <c r="H78" s="85" t="s">
        <v>132</v>
      </c>
      <c r="I78" s="539"/>
      <c r="J78" s="539"/>
      <c r="K78" s="10"/>
    </row>
    <row r="79" spans="3:18" ht="8.1" customHeight="1">
      <c r="C79" s="11"/>
      <c r="D79" s="10"/>
      <c r="E79" s="6"/>
      <c r="F79" s="20"/>
      <c r="G79" s="20"/>
      <c r="H79" s="6"/>
      <c r="I79" s="21"/>
      <c r="J79" s="21"/>
      <c r="K79" s="10"/>
    </row>
    <row r="80" spans="3:18" ht="30" customHeight="1">
      <c r="C80" s="11"/>
      <c r="D80" s="10"/>
      <c r="E80" s="85" t="s">
        <v>133</v>
      </c>
      <c r="F80" s="530"/>
      <c r="G80" s="530"/>
      <c r="H80" s="85" t="s">
        <v>141</v>
      </c>
      <c r="I80" s="538"/>
      <c r="J80" s="538"/>
      <c r="K80" s="10"/>
    </row>
    <row r="81" spans="3:11" ht="30" customHeight="1">
      <c r="C81" s="11"/>
      <c r="D81" s="10"/>
      <c r="E81" s="85" t="s">
        <v>134</v>
      </c>
      <c r="F81" s="530"/>
      <c r="G81" s="530"/>
      <c r="H81" s="85" t="s">
        <v>135</v>
      </c>
      <c r="I81" s="539"/>
      <c r="J81" s="539"/>
      <c r="K81" s="10"/>
    </row>
    <row r="82" spans="3:11" ht="8.1" customHeight="1">
      <c r="C82" s="11"/>
      <c r="D82" s="10"/>
      <c r="E82" s="6"/>
      <c r="F82" s="20"/>
      <c r="G82" s="20"/>
      <c r="H82" s="6"/>
      <c r="I82" s="21"/>
      <c r="J82" s="21"/>
      <c r="K82" s="10"/>
    </row>
    <row r="83" spans="3:11" ht="30" customHeight="1">
      <c r="C83" s="11"/>
      <c r="E83" s="85" t="s">
        <v>136</v>
      </c>
      <c r="F83" s="530"/>
      <c r="G83" s="530"/>
      <c r="H83" s="85" t="s">
        <v>140</v>
      </c>
      <c r="I83" s="538"/>
      <c r="J83" s="538"/>
    </row>
    <row r="84" spans="3:11" ht="30" customHeight="1">
      <c r="C84" s="11"/>
      <c r="E84" s="85" t="s">
        <v>137</v>
      </c>
      <c r="F84" s="530"/>
      <c r="G84" s="530"/>
      <c r="H84" s="85" t="s">
        <v>138</v>
      </c>
      <c r="I84" s="539"/>
      <c r="J84" s="539"/>
    </row>
    <row r="85" spans="3:11" ht="8.1" customHeight="1">
      <c r="C85" s="11"/>
      <c r="D85" s="10"/>
      <c r="E85" s="6"/>
      <c r="F85" s="20"/>
      <c r="G85" s="20"/>
      <c r="H85" s="6"/>
      <c r="I85" s="21"/>
      <c r="J85" s="21"/>
      <c r="K85" s="10"/>
    </row>
    <row r="86" spans="3:11" ht="30" customHeight="1">
      <c r="C86" s="11"/>
      <c r="E86" s="85" t="s">
        <v>710</v>
      </c>
      <c r="F86" s="530"/>
      <c r="G86" s="530"/>
      <c r="H86" s="85" t="s">
        <v>711</v>
      </c>
      <c r="I86" s="538"/>
      <c r="J86" s="538"/>
    </row>
    <row r="87" spans="3:11" ht="30" customHeight="1">
      <c r="C87" s="11"/>
      <c r="E87" s="85" t="s">
        <v>712</v>
      </c>
      <c r="F87" s="530"/>
      <c r="G87" s="530"/>
      <c r="H87" s="85" t="s">
        <v>713</v>
      </c>
      <c r="I87" s="539"/>
      <c r="J87" s="539"/>
    </row>
    <row r="88" spans="3:11" ht="8.1" customHeight="1">
      <c r="C88" s="11"/>
      <c r="E88" s="6"/>
      <c r="F88" s="20"/>
      <c r="G88" s="20"/>
      <c r="H88" s="6"/>
      <c r="I88" s="21"/>
      <c r="J88" s="21"/>
    </row>
    <row r="89" spans="3:11" ht="30" customHeight="1">
      <c r="C89" s="11"/>
      <c r="E89" s="85" t="s">
        <v>714</v>
      </c>
      <c r="F89" s="530"/>
      <c r="G89" s="530"/>
      <c r="H89" s="85" t="s">
        <v>715</v>
      </c>
      <c r="I89" s="538"/>
      <c r="J89" s="538"/>
    </row>
    <row r="90" spans="3:11" ht="30" customHeight="1">
      <c r="C90" s="11"/>
      <c r="E90" s="85" t="s">
        <v>716</v>
      </c>
      <c r="F90" s="530"/>
      <c r="G90" s="530"/>
      <c r="H90" s="85" t="s">
        <v>717</v>
      </c>
      <c r="I90" s="539"/>
      <c r="J90" s="539"/>
    </row>
    <row r="91" spans="3:11" ht="8.1" customHeight="1">
      <c r="C91" s="11"/>
      <c r="E91" s="6"/>
      <c r="F91" s="20"/>
      <c r="G91" s="20"/>
      <c r="H91" s="6"/>
      <c r="I91" s="21"/>
      <c r="J91" s="21"/>
    </row>
    <row r="92" spans="3:11" ht="30" customHeight="1">
      <c r="C92" s="11"/>
      <c r="E92" s="85" t="s">
        <v>718</v>
      </c>
      <c r="F92" s="530"/>
      <c r="G92" s="530"/>
      <c r="H92" s="85" t="s">
        <v>719</v>
      </c>
      <c r="I92" s="538"/>
      <c r="J92" s="538"/>
    </row>
    <row r="93" spans="3:11" ht="30" customHeight="1">
      <c r="C93" s="11"/>
      <c r="E93" s="85" t="s">
        <v>720</v>
      </c>
      <c r="F93" s="530"/>
      <c r="G93" s="530"/>
      <c r="H93" s="85" t="s">
        <v>721</v>
      </c>
      <c r="I93" s="539"/>
      <c r="J93" s="539"/>
    </row>
    <row r="94" spans="3:11" ht="8.1" customHeight="1">
      <c r="C94" s="11"/>
      <c r="D94" s="10"/>
      <c r="E94" s="6"/>
      <c r="F94" s="20"/>
      <c r="G94" s="20"/>
      <c r="H94" s="6"/>
      <c r="I94" s="21"/>
      <c r="J94" s="21"/>
      <c r="K94" s="10"/>
    </row>
    <row r="95" spans="3:11" ht="30" customHeight="1">
      <c r="C95" s="11"/>
      <c r="E95" s="85" t="s">
        <v>722</v>
      </c>
      <c r="F95" s="530"/>
      <c r="G95" s="530"/>
      <c r="H95" s="85" t="s">
        <v>723</v>
      </c>
      <c r="I95" s="538"/>
      <c r="J95" s="538"/>
    </row>
    <row r="96" spans="3:11" ht="30" customHeight="1">
      <c r="C96" s="11"/>
      <c r="E96" s="85" t="s">
        <v>724</v>
      </c>
      <c r="F96" s="530"/>
      <c r="G96" s="530"/>
      <c r="H96" s="85" t="s">
        <v>725</v>
      </c>
      <c r="I96" s="539"/>
      <c r="J96" s="539"/>
    </row>
    <row r="97" spans="3:11" ht="8.1" customHeight="1">
      <c r="C97" s="11"/>
      <c r="D97" s="10"/>
      <c r="E97" s="6"/>
      <c r="F97" s="20"/>
      <c r="G97" s="20"/>
      <c r="H97" s="6"/>
      <c r="I97" s="21"/>
      <c r="J97" s="21"/>
      <c r="K97" s="10"/>
    </row>
    <row r="98" spans="3:11" ht="30" customHeight="1">
      <c r="C98" s="11"/>
      <c r="E98" s="85" t="s">
        <v>726</v>
      </c>
      <c r="F98" s="530"/>
      <c r="G98" s="530"/>
      <c r="H98" s="85" t="s">
        <v>727</v>
      </c>
      <c r="I98" s="538"/>
      <c r="J98" s="538"/>
    </row>
    <row r="99" spans="3:11" ht="30" customHeight="1">
      <c r="C99" s="11"/>
      <c r="E99" s="85" t="s">
        <v>728</v>
      </c>
      <c r="F99" s="530"/>
      <c r="G99" s="530"/>
      <c r="H99" s="85" t="s">
        <v>729</v>
      </c>
      <c r="I99" s="539"/>
      <c r="J99" s="539"/>
    </row>
    <row r="100" spans="3:11" ht="30" customHeight="1">
      <c r="C100" s="11"/>
      <c r="E100" s="541" t="s">
        <v>139</v>
      </c>
      <c r="F100" s="541"/>
      <c r="G100" s="541"/>
      <c r="H100" s="541"/>
      <c r="I100" s="541"/>
      <c r="J100" s="541"/>
    </row>
    <row r="101" spans="3:11" ht="121.5" customHeight="1">
      <c r="C101" s="11"/>
      <c r="E101" s="537"/>
      <c r="F101" s="537"/>
      <c r="G101" s="537"/>
      <c r="H101" s="537"/>
      <c r="I101" s="537"/>
      <c r="J101" s="537"/>
    </row>
    <row r="102" spans="3:11" ht="30" customHeight="1"/>
    <row r="103" spans="3:11" ht="30" customHeight="1"/>
    <row r="104" spans="3:11" ht="30" customHeight="1"/>
    <row r="105" spans="3:11" ht="30" customHeight="1"/>
    <row r="106" spans="3:11" ht="30" customHeight="1"/>
    <row r="107" spans="3:11" ht="30" customHeight="1"/>
    <row r="108" spans="3:11" ht="30" customHeight="1"/>
    <row r="109" spans="3:11" ht="30" customHeight="1"/>
    <row r="110" spans="3:11"/>
    <row r="111" spans="3:11"/>
    <row r="112" spans="3:11"/>
    <row r="113"/>
    <row r="114"/>
    <row r="115"/>
    <row r="116"/>
    <row r="117"/>
    <row r="118"/>
    <row r="119"/>
    <row r="120"/>
    <row r="121" ht="15" customHeight="1"/>
  </sheetData>
  <sheetProtection selectLockedCells="1"/>
  <mergeCells count="128">
    <mergeCell ref="H13:I13"/>
    <mergeCell ref="E100:J100"/>
    <mergeCell ref="F70:G70"/>
    <mergeCell ref="I70:J70"/>
    <mergeCell ref="F71:G71"/>
    <mergeCell ref="E49:F49"/>
    <mergeCell ref="H49:I49"/>
    <mergeCell ref="E50:F50"/>
    <mergeCell ref="H50:I50"/>
    <mergeCell ref="F83:G83"/>
    <mergeCell ref="I83:J83"/>
    <mergeCell ref="F68:G68"/>
    <mergeCell ref="I68:J68"/>
    <mergeCell ref="E69:J69"/>
    <mergeCell ref="E54:G54"/>
    <mergeCell ref="H54:J54"/>
    <mergeCell ref="I92:J92"/>
    <mergeCell ref="F93:G93"/>
    <mergeCell ref="I93:J93"/>
    <mergeCell ref="I81:J81"/>
    <mergeCell ref="F74:G74"/>
    <mergeCell ref="I74:J74"/>
    <mergeCell ref="F75:G75"/>
    <mergeCell ref="E43:F43"/>
    <mergeCell ref="B14:B15"/>
    <mergeCell ref="B16:B17"/>
    <mergeCell ref="B18:B19"/>
    <mergeCell ref="B20:B21"/>
    <mergeCell ref="F99:G99"/>
    <mergeCell ref="I99:J99"/>
    <mergeCell ref="I75:J75"/>
    <mergeCell ref="F77:G77"/>
    <mergeCell ref="I77:J77"/>
    <mergeCell ref="F78:G78"/>
    <mergeCell ref="I78:J78"/>
    <mergeCell ref="I71:J71"/>
    <mergeCell ref="F80:G80"/>
    <mergeCell ref="I80:J80"/>
    <mergeCell ref="F81:G81"/>
    <mergeCell ref="F31:J31"/>
    <mergeCell ref="F32:J32"/>
    <mergeCell ref="F33:H33"/>
    <mergeCell ref="E44:F44"/>
    <mergeCell ref="H44:I44"/>
    <mergeCell ref="E45:F45"/>
    <mergeCell ref="H45:I45"/>
    <mergeCell ref="E40:J40"/>
    <mergeCell ref="E41:F41"/>
    <mergeCell ref="H43:I43"/>
    <mergeCell ref="H37:I37"/>
    <mergeCell ref="E37:F37"/>
    <mergeCell ref="E38:F38"/>
    <mergeCell ref="H38:I38"/>
    <mergeCell ref="E101:J101"/>
    <mergeCell ref="F95:G95"/>
    <mergeCell ref="I95:J95"/>
    <mergeCell ref="F96:G96"/>
    <mergeCell ref="I96:J96"/>
    <mergeCell ref="F98:G98"/>
    <mergeCell ref="I98:J98"/>
    <mergeCell ref="F84:G84"/>
    <mergeCell ref="I84:J84"/>
    <mergeCell ref="F86:G86"/>
    <mergeCell ref="I86:J86"/>
    <mergeCell ref="F87:G87"/>
    <mergeCell ref="I87:J87"/>
    <mergeCell ref="F89:G89"/>
    <mergeCell ref="I89:J89"/>
    <mergeCell ref="F90:G90"/>
    <mergeCell ref="I90:J90"/>
    <mergeCell ref="F92:G92"/>
    <mergeCell ref="F29:G29"/>
    <mergeCell ref="I29:J29"/>
    <mergeCell ref="C20:C21"/>
    <mergeCell ref="E20:F20"/>
    <mergeCell ref="E21:F21"/>
    <mergeCell ref="H25:J25"/>
    <mergeCell ref="H41:I41"/>
    <mergeCell ref="E42:F42"/>
    <mergeCell ref="H42:I42"/>
    <mergeCell ref="E5:F5"/>
    <mergeCell ref="E12:F12"/>
    <mergeCell ref="C18:C19"/>
    <mergeCell ref="E18:F18"/>
    <mergeCell ref="E19:F19"/>
    <mergeCell ref="C14:C15"/>
    <mergeCell ref="E14:F14"/>
    <mergeCell ref="H14:I14"/>
    <mergeCell ref="E15:F15"/>
    <mergeCell ref="E6:F6"/>
    <mergeCell ref="G6:J6"/>
    <mergeCell ref="E7:F7"/>
    <mergeCell ref="G7:J7"/>
    <mergeCell ref="E8:F8"/>
    <mergeCell ref="G8:J8"/>
    <mergeCell ref="C16:C17"/>
    <mergeCell ref="E16:F16"/>
    <mergeCell ref="E17:F17"/>
    <mergeCell ref="E13:F13"/>
    <mergeCell ref="E9:F9"/>
    <mergeCell ref="G9:J9"/>
    <mergeCell ref="E10:F10"/>
    <mergeCell ref="G10:J10"/>
    <mergeCell ref="E11:F11"/>
    <mergeCell ref="G11:J11"/>
    <mergeCell ref="E30:F30"/>
    <mergeCell ref="E34:F34"/>
    <mergeCell ref="E36:F36"/>
    <mergeCell ref="E55:G55"/>
    <mergeCell ref="E67:G67"/>
    <mergeCell ref="E39:F39"/>
    <mergeCell ref="E46:F46"/>
    <mergeCell ref="H46:I46"/>
    <mergeCell ref="E51:F51"/>
    <mergeCell ref="H51:I51"/>
    <mergeCell ref="E52:F52"/>
    <mergeCell ref="H52:I52"/>
    <mergeCell ref="E53:F53"/>
    <mergeCell ref="H53:I53"/>
    <mergeCell ref="E47:J47"/>
    <mergeCell ref="E48:F48"/>
    <mergeCell ref="H48:I48"/>
    <mergeCell ref="F27:G27"/>
    <mergeCell ref="I27:J27"/>
    <mergeCell ref="E22:F22"/>
    <mergeCell ref="E26:F26"/>
    <mergeCell ref="F28:G28"/>
    <mergeCell ref="I28:J28"/>
  </mergeCells>
  <conditionalFormatting sqref="F29:G29">
    <cfRule type="expression" dxfId="181" priority="29">
      <formula>LEN(F29)=11</formula>
    </cfRule>
    <cfRule type="expression" dxfId="180" priority="30">
      <formula>LEN(F29)=10</formula>
    </cfRule>
  </conditionalFormatting>
  <conditionalFormatting sqref="I29:J29">
    <cfRule type="expression" dxfId="179" priority="27">
      <formula>LEN(I29)=11</formula>
    </cfRule>
    <cfRule type="expression" dxfId="178" priority="28">
      <formula>LEN(I29)=10</formula>
    </cfRule>
  </conditionalFormatting>
  <conditionalFormatting sqref="I57:I66">
    <cfRule type="expression" dxfId="177" priority="19">
      <formula>G57="Sem Desconto"</formula>
    </cfRule>
    <cfRule type="expression" dxfId="176" priority="22">
      <formula>G57="Percentual"</formula>
    </cfRule>
  </conditionalFormatting>
  <conditionalFormatting sqref="H57:H66">
    <cfRule type="expression" dxfId="175" priority="20">
      <formula>G57="Sem Desconto"</formula>
    </cfRule>
    <cfRule type="expression" dxfId="174" priority="21">
      <formula>G57="Valor Fixo"</formula>
    </cfRule>
  </conditionalFormatting>
  <dataValidations count="7">
    <dataValidation type="list" allowBlank="1" showInputMessage="1" showErrorMessage="1" sqref="F33:H33">
      <formula1>$M$33:$M$44</formula1>
    </dataValidation>
    <dataValidation type="list" allowBlank="1" showInputMessage="1" showErrorMessage="1" sqref="J33">
      <formula1>$Q$33:$Q$40</formula1>
    </dataValidation>
    <dataValidation type="list" allowBlank="1" showInputMessage="1" showErrorMessage="1" sqref="G39">
      <formula1>"1,2"</formula1>
    </dataValidation>
    <dataValidation type="list" allowBlank="1" showInputMessage="1" showErrorMessage="1" sqref="G57:G66">
      <formula1>"Valor Fixo,Percentual,Sem Desconto"</formula1>
    </dataValidation>
    <dataValidation type="list" allowBlank="1" showInputMessage="1" showErrorMessage="1" sqref="J39">
      <formula1>"Parcela Única,2 Parcelas"</formula1>
    </dataValidation>
    <dataValidation type="list" allowBlank="1" showInputMessage="1" showErrorMessage="1" sqref="I39">
      <formula1>"Janeiro,Fevereiro,Março,Abril,Maio,Junho,Julho,Agosto,Setmbro,Outubro,Novembro"</formula1>
    </dataValidation>
    <dataValidation type="list" allowBlank="1" showInputMessage="1" showErrorMessage="1" sqref="G11:J11">
      <formula1>$L$11:$AY$11</formula1>
    </dataValidation>
  </dataValidations>
  <hyperlinks>
    <hyperlink ref="C16:C17" location="Func11!G6" display="Func11!G6"/>
    <hyperlink ref="C6:C13" location="Func!G6" display="Func!G6"/>
    <hyperlink ref="C14:C15" location="Func10!G6" display="Func10!G6"/>
    <hyperlink ref="C20:C21" location="Func13!G6" display="Func13!G6"/>
    <hyperlink ref="C18:C19" location="Func12!G6" display="Func12!G6"/>
    <hyperlink ref="C31:C38" location="Func22!G6" display="Func22!G6"/>
    <hyperlink ref="C38" location="Func30!G6" display="Func30!G6"/>
    <hyperlink ref="C22:C37" location="Func22!G6" display="Func22!G6"/>
    <hyperlink ref="C5:C12" location="Func!G6" display="Func!G6"/>
    <hyperlink ref="C6" location="Func2!G6" display="Func2!G6"/>
    <hyperlink ref="C7" location="Func3!G6" display="Func3!G6"/>
    <hyperlink ref="C8" location="Func4!G6" display="Func4!G6"/>
    <hyperlink ref="C9" location="Func5!G6" display="Func5!G6"/>
    <hyperlink ref="C10" location="Func6!G6" display="Func6!G6"/>
    <hyperlink ref="C11" location="Func7!G6" display="Func7!G6"/>
    <hyperlink ref="C12" location="Func8!G6" display="Func8!G6"/>
    <hyperlink ref="C13" location="Func9!G6" display="Func9!G6"/>
    <hyperlink ref="C22" location="Func14!G6" display="Func14!G6"/>
    <hyperlink ref="C23" location="Func15!G6" display="Func15!G6"/>
    <hyperlink ref="C24" location="Func16!G6" display="Func16!G6"/>
    <hyperlink ref="C25" location="Func17!G6" display="Func17!G6"/>
    <hyperlink ref="C26" location="Func18!G6" display="Func18!G6"/>
    <hyperlink ref="C27" location="Func19!G6" display="Func19!G6"/>
    <hyperlink ref="C28" location="Func20!G6" display="Func20!G6"/>
    <hyperlink ref="C29" location="Func21!G6" display="Func21!G6"/>
    <hyperlink ref="C31" location="Func23!G6" display="Func23!G6"/>
    <hyperlink ref="C32" location="Func24!G6" display="Func24!G6"/>
    <hyperlink ref="C37" location="Func29!G6" display="Func29!G6"/>
    <hyperlink ref="C36" location="Func28!G6" display="Func28!G6"/>
    <hyperlink ref="C35" location="Func27!G6" display="Func27!G6"/>
    <hyperlink ref="C34" location="Func26!G6" display="Func26!G6"/>
    <hyperlink ref="C33" location="Func25!G6" display="Func25!G6"/>
  </hyperlinks>
  <pageMargins left="0.511811024" right="0.511811024" top="0.78740157499999996" bottom="0.78740157499999996" header="0.31496062000000002" footer="0.31496062000000002"/>
  <pageSetup paperSize="9" orientation="portrait" r:id="rId1"/>
  <drawing r:id="rId2"/>
  <legacyDrawing r:id="rId3"/>
  <extLst xmlns:x14="http://schemas.microsoft.com/office/spreadsheetml/2009/9/main">
    <ext uri="{78C0D931-6437-407d-A8EE-F0AAD7539E65}">
      <x14:conditionalFormattings>
        <x14:conditionalFormatting xmlns:xm="http://schemas.microsoft.com/office/excel/2006/main">
          <x14:cfRule type="expression" priority="8" id="{10881951-9C14-4121-A6C2-DA473DAA644A}">
            <xm:f>'DB Func'!B16=0</xm:f>
            <x14:dxf>
              <font>
                <color theme="0"/>
              </font>
            </x14:dxf>
          </x14:cfRule>
          <xm:sqref>C22:C38</xm:sqref>
        </x14:conditionalFormatting>
        <x14:conditionalFormatting xmlns:xm="http://schemas.microsoft.com/office/excel/2006/main">
          <x14:cfRule type="expression" priority="7" id="{69F4CB64-C864-45EE-88E2-AEA81C94E6CB}">
            <xm:f>'DB Func'!B15=0</xm:f>
            <x14:dxf>
              <font>
                <color theme="0"/>
              </font>
            </x14:dxf>
          </x14:cfRule>
          <xm:sqref>C20:C21</xm:sqref>
        </x14:conditionalFormatting>
        <x14:conditionalFormatting xmlns:xm="http://schemas.microsoft.com/office/excel/2006/main">
          <x14:cfRule type="expression" priority="6" id="{52726F3F-77A8-49DD-9BE9-637B3B77B251}">
            <xm:f>'DB Func'!B14=0</xm:f>
            <x14:dxf>
              <font>
                <color theme="0"/>
              </font>
            </x14:dxf>
          </x14:cfRule>
          <xm:sqref>C18:C19</xm:sqref>
        </x14:conditionalFormatting>
        <x14:conditionalFormatting xmlns:xm="http://schemas.microsoft.com/office/excel/2006/main">
          <x14:cfRule type="expression" priority="5" id="{EFC7CE8E-BFCA-4798-8D9C-7ECF0AA1B28F}">
            <xm:f>'DB Func'!B13=0</xm:f>
            <x14:dxf>
              <font>
                <color theme="0"/>
              </font>
            </x14:dxf>
          </x14:cfRule>
          <xm:sqref>C16:C17</xm:sqref>
        </x14:conditionalFormatting>
        <x14:conditionalFormatting xmlns:xm="http://schemas.microsoft.com/office/excel/2006/main">
          <x14:cfRule type="expression" priority="4" id="{912A8C22-356A-4260-97DF-C51148C7EE23}">
            <xm:f>'DB Func'!B3=0</xm:f>
            <x14:dxf>
              <font>
                <color theme="0"/>
              </font>
            </x14:dxf>
          </x14:cfRule>
          <xm:sqref>C5:C15</xm:sqref>
        </x14:conditionalFormatting>
      </x14:conditionalFormattings>
    </ext>
  </extLst>
</worksheet>
</file>

<file path=xl/worksheets/sheet26.xml><?xml version="1.0" encoding="utf-8"?>
<worksheet xmlns="http://schemas.openxmlformats.org/spreadsheetml/2006/main" xmlns:r="http://schemas.openxmlformats.org/officeDocument/2006/relationships">
  <sheetPr codeName="Plan25"/>
  <dimension ref="A1:AY121"/>
  <sheetViews>
    <sheetView showGridLines="0" zoomScale="90" zoomScaleNormal="90" workbookViewId="0">
      <selection sqref="A1:A3"/>
    </sheetView>
  </sheetViews>
  <sheetFormatPr defaultRowHeight="15" customHeight="1" zeroHeight="1"/>
  <cols>
    <col min="1" max="1" width="27.7109375" style="1" customWidth="1"/>
    <col min="2" max="2" width="3.85546875" customWidth="1"/>
    <col min="3" max="3" width="38" customWidth="1"/>
    <col min="5" max="5" width="25.28515625" customWidth="1"/>
    <col min="6" max="7" width="20.7109375" customWidth="1"/>
    <col min="8" max="8" width="22" customWidth="1"/>
    <col min="9" max="10" width="20.7109375" customWidth="1"/>
  </cols>
  <sheetData>
    <row r="1" spans="1:51" s="98" customFormat="1" ht="33.950000000000003" customHeight="1">
      <c r="A1" s="187"/>
      <c r="C1" s="102" t="s">
        <v>17</v>
      </c>
    </row>
    <row r="2" spans="1:51" s="98" customFormat="1" ht="21.6" customHeight="1">
      <c r="A2" s="187"/>
    </row>
    <row r="3" spans="1:51" s="98" customFormat="1" ht="21.6" customHeight="1">
      <c r="A3" s="187"/>
    </row>
    <row r="4" spans="1:51" ht="30" customHeight="1">
      <c r="C4" s="30" t="s">
        <v>685</v>
      </c>
    </row>
    <row r="5" spans="1:51" ht="30" customHeight="1">
      <c r="B5" s="2">
        <v>1</v>
      </c>
      <c r="C5" s="71" t="str">
        <f ca="1">B5&amp;". "&amp;'DB Func'!B3</f>
        <v>1. Funcionário 1</v>
      </c>
      <c r="E5" s="511" t="s">
        <v>678</v>
      </c>
      <c r="F5" s="512"/>
      <c r="G5" s="86"/>
      <c r="H5" s="86"/>
      <c r="I5" s="86"/>
      <c r="J5" s="87"/>
    </row>
    <row r="6" spans="1:51" ht="30" customHeight="1">
      <c r="B6" s="2">
        <v>2</v>
      </c>
      <c r="C6" s="71" t="str">
        <f ca="1">B6&amp;". "&amp;'DB Func'!B4</f>
        <v>2. Funcionário 2</v>
      </c>
      <c r="E6" s="523" t="s">
        <v>70</v>
      </c>
      <c r="F6" s="524"/>
      <c r="G6" s="525" t="s">
        <v>585</v>
      </c>
      <c r="H6" s="525"/>
      <c r="I6" s="525"/>
      <c r="J6" s="525"/>
    </row>
    <row r="7" spans="1:51" ht="30" customHeight="1">
      <c r="B7" s="2">
        <v>3</v>
      </c>
      <c r="C7" s="71" t="str">
        <f ca="1">B7&amp;". "&amp;'DB Func'!B5</f>
        <v>3. Funcionário 3</v>
      </c>
      <c r="E7" s="513" t="s">
        <v>71</v>
      </c>
      <c r="F7" s="514"/>
      <c r="G7" s="526"/>
      <c r="H7" s="527"/>
      <c r="I7" s="527"/>
      <c r="J7" s="528"/>
    </row>
    <row r="8" spans="1:51" ht="30" customHeight="1">
      <c r="B8" s="2">
        <v>4</v>
      </c>
      <c r="C8" s="71" t="str">
        <f ca="1">B8&amp;". "&amp;'DB Func'!B6</f>
        <v>4. Funcionário 4</v>
      </c>
      <c r="E8" s="513" t="s">
        <v>72</v>
      </c>
      <c r="F8" s="514"/>
      <c r="G8" s="529"/>
      <c r="H8" s="529"/>
      <c r="I8" s="529"/>
      <c r="J8" s="529"/>
    </row>
    <row r="9" spans="1:51" ht="30" customHeight="1">
      <c r="B9" s="2">
        <v>5</v>
      </c>
      <c r="C9" s="71" t="str">
        <f ca="1">B9&amp;". "&amp;'DB Func'!B7</f>
        <v>5. Funcionário 5</v>
      </c>
      <c r="E9" s="513" t="s">
        <v>73</v>
      </c>
      <c r="F9" s="514"/>
      <c r="G9" s="530"/>
      <c r="H9" s="530"/>
      <c r="I9" s="530"/>
      <c r="J9" s="530"/>
    </row>
    <row r="10" spans="1:51" ht="30" customHeight="1">
      <c r="B10" s="2">
        <v>6</v>
      </c>
      <c r="C10" s="71" t="str">
        <f ca="1">B10&amp;". "&amp;'DB Func'!B8</f>
        <v>6. Funcionário 6</v>
      </c>
      <c r="E10" s="513" t="s">
        <v>74</v>
      </c>
      <c r="F10" s="514"/>
      <c r="G10" s="530"/>
      <c r="H10" s="530"/>
      <c r="I10" s="530"/>
      <c r="J10" s="530"/>
    </row>
    <row r="11" spans="1:51" ht="30" customHeight="1">
      <c r="B11" s="2">
        <v>7</v>
      </c>
      <c r="C11" s="71" t="str">
        <f ca="1">B11&amp;". "&amp;'DB Func'!B9</f>
        <v>7. Funcionário 7</v>
      </c>
      <c r="E11" s="531" t="s">
        <v>75</v>
      </c>
      <c r="F11" s="532"/>
      <c r="G11" s="510"/>
      <c r="H11" s="510"/>
      <c r="I11" s="510"/>
      <c r="J11" s="510"/>
      <c r="K11" s="28"/>
      <c r="L11" s="2" t="str">
        <f>Cargos!AC8</f>
        <v/>
      </c>
      <c r="M11" s="2" t="str">
        <f>Cargos!AD8</f>
        <v/>
      </c>
      <c r="N11" s="2" t="str">
        <f>Cargos!AE8</f>
        <v/>
      </c>
      <c r="O11" s="2" t="str">
        <f>Cargos!AF8</f>
        <v/>
      </c>
      <c r="P11" s="2" t="str">
        <f>Cargos!AG8</f>
        <v/>
      </c>
      <c r="Q11" s="2" t="str">
        <f>Cargos!AH8</f>
        <v/>
      </c>
      <c r="R11" s="2" t="str">
        <f>Cargos!AI8</f>
        <v/>
      </c>
      <c r="S11" s="2" t="str">
        <f>Cargos!AJ8</f>
        <v/>
      </c>
      <c r="T11" s="2" t="str">
        <f>Cargos!AK8</f>
        <v/>
      </c>
      <c r="U11" s="2" t="str">
        <f>Cargos!AL8</f>
        <v/>
      </c>
      <c r="V11" s="2" t="str">
        <f>Cargos!AM8</f>
        <v/>
      </c>
      <c r="W11" s="2" t="str">
        <f>Cargos!AN8</f>
        <v/>
      </c>
      <c r="X11" s="2" t="str">
        <f>Cargos!AO8</f>
        <v/>
      </c>
      <c r="Y11" s="2" t="str">
        <f>Cargos!AP8</f>
        <v/>
      </c>
      <c r="Z11" s="2" t="str">
        <f>Cargos!AQ8</f>
        <v/>
      </c>
      <c r="AA11" s="2" t="str">
        <f>Cargos!AR8</f>
        <v/>
      </c>
      <c r="AB11" s="2" t="str">
        <f>Cargos!AS8</f>
        <v/>
      </c>
      <c r="AC11" s="2" t="str">
        <f>Cargos!AT8</f>
        <v/>
      </c>
      <c r="AD11" s="2" t="str">
        <f>Cargos!AU8</f>
        <v/>
      </c>
      <c r="AE11" s="2" t="str">
        <f>Cargos!AV8</f>
        <v/>
      </c>
      <c r="AF11" s="2" t="str">
        <f>Cargos!AW8</f>
        <v/>
      </c>
      <c r="AG11" s="2" t="str">
        <f>Cargos!AX8</f>
        <v/>
      </c>
      <c r="AH11" s="2" t="str">
        <f>Cargos!AY8</f>
        <v/>
      </c>
      <c r="AI11" s="2" t="str">
        <f>Cargos!AZ8</f>
        <v/>
      </c>
      <c r="AJ11" s="2" t="str">
        <f>Cargos!BA8</f>
        <v/>
      </c>
      <c r="AK11" s="2" t="str">
        <f>Cargos!BB8</f>
        <v/>
      </c>
      <c r="AL11" s="2" t="str">
        <f>Cargos!BC8</f>
        <v/>
      </c>
      <c r="AM11" s="2" t="str">
        <f>Cargos!BD8</f>
        <v/>
      </c>
      <c r="AN11" s="2" t="str">
        <f>Cargos!BE8</f>
        <v/>
      </c>
      <c r="AO11" s="2" t="str">
        <f>Cargos!BF8</f>
        <v/>
      </c>
      <c r="AP11" s="2" t="str">
        <f>Cargos!BG8</f>
        <v/>
      </c>
      <c r="AQ11" s="2" t="str">
        <f>Cargos!BH8</f>
        <v/>
      </c>
      <c r="AR11" s="2" t="str">
        <f>Cargos!BI8</f>
        <v/>
      </c>
      <c r="AS11" s="2" t="str">
        <f>Cargos!BJ8</f>
        <v/>
      </c>
      <c r="AT11" s="2" t="str">
        <f>Cargos!BK8</f>
        <v/>
      </c>
      <c r="AU11" s="2" t="str">
        <f>Cargos!BL8</f>
        <v/>
      </c>
      <c r="AV11" s="2" t="str">
        <f>Cargos!BM8</f>
        <v/>
      </c>
      <c r="AW11" s="2" t="str">
        <f>Cargos!BN8</f>
        <v/>
      </c>
      <c r="AX11" s="2" t="str">
        <f>Cargos!BO8</f>
        <v/>
      </c>
      <c r="AY11" s="2" t="str">
        <f>Cargos!BP8</f>
        <v/>
      </c>
    </row>
    <row r="12" spans="1:51" ht="30" customHeight="1">
      <c r="B12" s="2">
        <v>8</v>
      </c>
      <c r="C12" s="71" t="str">
        <f ca="1">B12&amp;". "&amp;'DB Func'!B10</f>
        <v>8. Funcionário 8</v>
      </c>
      <c r="E12" s="511" t="s">
        <v>76</v>
      </c>
      <c r="F12" s="512"/>
      <c r="G12" s="86"/>
      <c r="H12" s="86"/>
      <c r="I12" s="86"/>
      <c r="J12" s="87"/>
    </row>
    <row r="13" spans="1:51" ht="30" customHeight="1">
      <c r="B13" s="2">
        <v>9</v>
      </c>
      <c r="C13" s="71" t="str">
        <f ca="1">B13&amp;". "&amp;'DB Func'!B11</f>
        <v>9. Funcionário 9</v>
      </c>
      <c r="E13" s="523" t="s">
        <v>515</v>
      </c>
      <c r="F13" s="524"/>
      <c r="G13" s="464">
        <v>8.3333333333333339</v>
      </c>
      <c r="H13" s="523" t="s">
        <v>809</v>
      </c>
      <c r="I13" s="524"/>
      <c r="J13" s="465">
        <f>SUM(K15:K21)</f>
        <v>0</v>
      </c>
    </row>
    <row r="14" spans="1:51" ht="15" customHeight="1">
      <c r="B14" s="540">
        <v>10</v>
      </c>
      <c r="C14" s="521" t="str">
        <f ca="1">B14&amp;". "&amp;'DB Func'!B12</f>
        <v>10. Funcionário 10</v>
      </c>
      <c r="E14" s="522"/>
      <c r="F14" s="522"/>
      <c r="G14" s="69" t="s">
        <v>77</v>
      </c>
      <c r="H14" s="522" t="s">
        <v>78</v>
      </c>
      <c r="I14" s="522"/>
      <c r="J14" s="466" t="s">
        <v>79</v>
      </c>
      <c r="K14" s="401"/>
      <c r="L14" s="401"/>
      <c r="M14" s="401"/>
      <c r="N14" s="401"/>
      <c r="O14" s="401"/>
      <c r="P14" s="401"/>
    </row>
    <row r="15" spans="1:51" ht="15" customHeight="1">
      <c r="B15" s="540"/>
      <c r="C15" s="521"/>
      <c r="E15" s="522" t="s">
        <v>63</v>
      </c>
      <c r="F15" s="522"/>
      <c r="G15" s="64"/>
      <c r="H15" s="65"/>
      <c r="I15" s="65"/>
      <c r="J15" s="467"/>
      <c r="K15" s="470">
        <f>(IF(G15&gt;J15,J15+1,J15)-G15)-(IF(H15&gt;I15,I15+1,I15)-H15)</f>
        <v>0</v>
      </c>
      <c r="L15" s="473">
        <f>IF(K15=0,0,IF(OR(N15&gt;$P$15,N15&lt;$O$15),1,0))</f>
        <v>0</v>
      </c>
      <c r="M15" s="471">
        <f>IF(K15=0,0,IF(OR(G15&gt;=$P$15,G15&lt;$O$15),1,0))</f>
        <v>0</v>
      </c>
      <c r="N15" s="474">
        <f>G15+K15</f>
        <v>0</v>
      </c>
      <c r="O15" s="475">
        <v>0.20833333333333334</v>
      </c>
      <c r="P15" s="476">
        <v>0.91666666666666663</v>
      </c>
    </row>
    <row r="16" spans="1:51" ht="15" customHeight="1">
      <c r="B16" s="540">
        <v>11</v>
      </c>
      <c r="C16" s="521" t="str">
        <f ca="1">B16&amp;". "&amp;'DB Func'!B13</f>
        <v>11. Funcionário 11</v>
      </c>
      <c r="E16" s="522" t="s">
        <v>64</v>
      </c>
      <c r="F16" s="522"/>
      <c r="G16" s="64"/>
      <c r="H16" s="65"/>
      <c r="I16" s="65"/>
      <c r="J16" s="467"/>
      <c r="K16" s="470">
        <f t="shared" ref="K16:K21" si="0">(IF(G16&gt;J16,J16+1,J16)-G16)-(IF(H16&gt;I16,I16+1,I16)-H16)</f>
        <v>0</v>
      </c>
      <c r="L16" s="473">
        <f t="shared" ref="L16:L21" si="1">IF(K16=0,0,IF(OR(N16&gt;$P$15,N16&lt;$O$15),1,0))</f>
        <v>0</v>
      </c>
      <c r="M16" s="471">
        <f t="shared" ref="M16:M21" si="2">IF(K16=0,0,IF(OR(G16&gt;=$P$15,G16&lt;$O$15),1,0))</f>
        <v>0</v>
      </c>
      <c r="N16" s="474">
        <f t="shared" ref="N16:N21" si="3">G16+K16</f>
        <v>0</v>
      </c>
      <c r="O16" s="477"/>
      <c r="P16" s="477"/>
    </row>
    <row r="17" spans="2:18" ht="15" customHeight="1">
      <c r="B17" s="540"/>
      <c r="C17" s="521"/>
      <c r="E17" s="522" t="s">
        <v>65</v>
      </c>
      <c r="F17" s="522"/>
      <c r="G17" s="64"/>
      <c r="H17" s="65"/>
      <c r="I17" s="65"/>
      <c r="J17" s="467"/>
      <c r="K17" s="470">
        <f t="shared" si="0"/>
        <v>0</v>
      </c>
      <c r="L17" s="473">
        <f t="shared" si="1"/>
        <v>0</v>
      </c>
      <c r="M17" s="471">
        <f t="shared" si="2"/>
        <v>0</v>
      </c>
      <c r="N17" s="474">
        <f>G17+K17</f>
        <v>0</v>
      </c>
      <c r="O17" s="477"/>
      <c r="P17" s="471"/>
    </row>
    <row r="18" spans="2:18" ht="15" customHeight="1">
      <c r="B18" s="540">
        <v>12</v>
      </c>
      <c r="C18" s="521" t="str">
        <f ca="1">B18&amp;". "&amp;'DB Func'!B14</f>
        <v>12. Funcionário 12</v>
      </c>
      <c r="E18" s="522" t="s">
        <v>66</v>
      </c>
      <c r="F18" s="522"/>
      <c r="G18" s="64"/>
      <c r="H18" s="65"/>
      <c r="I18" s="65"/>
      <c r="J18" s="467"/>
      <c r="K18" s="470">
        <f t="shared" si="0"/>
        <v>0</v>
      </c>
      <c r="L18" s="473">
        <f t="shared" si="1"/>
        <v>0</v>
      </c>
      <c r="M18" s="471">
        <f t="shared" si="2"/>
        <v>0</v>
      </c>
      <c r="N18" s="474">
        <f t="shared" si="3"/>
        <v>0</v>
      </c>
      <c r="O18" s="471"/>
      <c r="P18" s="471"/>
    </row>
    <row r="19" spans="2:18" ht="15" customHeight="1">
      <c r="B19" s="540"/>
      <c r="C19" s="521"/>
      <c r="E19" s="522" t="s">
        <v>67</v>
      </c>
      <c r="F19" s="522"/>
      <c r="G19" s="64"/>
      <c r="H19" s="65"/>
      <c r="I19" s="65"/>
      <c r="J19" s="467"/>
      <c r="K19" s="470">
        <f t="shared" si="0"/>
        <v>0</v>
      </c>
      <c r="L19" s="473">
        <f t="shared" si="1"/>
        <v>0</v>
      </c>
      <c r="M19" s="471">
        <f t="shared" si="2"/>
        <v>0</v>
      </c>
      <c r="N19" s="474">
        <f t="shared" si="3"/>
        <v>0</v>
      </c>
      <c r="O19" s="471"/>
      <c r="P19" s="471"/>
    </row>
    <row r="20" spans="2:18" ht="15" customHeight="1">
      <c r="B20" s="540">
        <v>13</v>
      </c>
      <c r="C20" s="521" t="str">
        <f ca="1">B20&amp;". "&amp;'DB Func'!B15</f>
        <v>13. Funcionário 13</v>
      </c>
      <c r="E20" s="534" t="s">
        <v>68</v>
      </c>
      <c r="F20" s="534"/>
      <c r="G20" s="64"/>
      <c r="H20" s="64"/>
      <c r="I20" s="64"/>
      <c r="J20" s="468"/>
      <c r="K20" s="470">
        <f t="shared" si="0"/>
        <v>0</v>
      </c>
      <c r="L20" s="473">
        <f t="shared" si="1"/>
        <v>0</v>
      </c>
      <c r="M20" s="471">
        <f t="shared" si="2"/>
        <v>0</v>
      </c>
      <c r="N20" s="474">
        <f t="shared" si="3"/>
        <v>0</v>
      </c>
      <c r="O20" s="471"/>
      <c r="P20" s="471"/>
    </row>
    <row r="21" spans="2:18" ht="15" customHeight="1">
      <c r="B21" s="540"/>
      <c r="C21" s="521"/>
      <c r="E21" s="535" t="s">
        <v>69</v>
      </c>
      <c r="F21" s="535"/>
      <c r="G21" s="88"/>
      <c r="H21" s="88"/>
      <c r="I21" s="88"/>
      <c r="J21" s="469"/>
      <c r="K21" s="470">
        <f t="shared" si="0"/>
        <v>0</v>
      </c>
      <c r="L21" s="473">
        <f t="shared" si="1"/>
        <v>0</v>
      </c>
      <c r="M21" s="471">
        <f t="shared" si="2"/>
        <v>0</v>
      </c>
      <c r="N21" s="474">
        <f t="shared" si="3"/>
        <v>0</v>
      </c>
      <c r="O21" s="471"/>
      <c r="P21" s="471"/>
    </row>
    <row r="22" spans="2:18" ht="30" customHeight="1">
      <c r="B22" s="2">
        <v>14</v>
      </c>
      <c r="C22" s="71" t="str">
        <f ca="1">B22&amp;". "&amp;'DB Func'!B16</f>
        <v>14. Funcionário 14</v>
      </c>
      <c r="E22" s="511" t="s">
        <v>80</v>
      </c>
      <c r="F22" s="512"/>
      <c r="G22" s="86"/>
      <c r="H22" s="86"/>
      <c r="I22" s="86"/>
      <c r="J22" s="86"/>
      <c r="K22" s="478"/>
      <c r="L22" s="471" t="str">
        <f>IF(OR(SUM(L15:L21)&gt;0,SUM(M15:M21)&gt;0),"OK","NÃO")</f>
        <v>NÃO</v>
      </c>
      <c r="M22" s="471"/>
      <c r="N22" s="472"/>
      <c r="O22" s="471"/>
      <c r="P22" s="471"/>
    </row>
    <row r="23" spans="2:18" ht="30" customHeight="1">
      <c r="B23" s="2">
        <v>15</v>
      </c>
      <c r="C23" s="71" t="str">
        <f ca="1">B23&amp;". "&amp;'DB Func'!B17</f>
        <v>15. Funcionário 15</v>
      </c>
      <c r="E23" s="105" t="s">
        <v>81</v>
      </c>
      <c r="F23" s="92"/>
      <c r="G23" s="105" t="s">
        <v>84</v>
      </c>
      <c r="H23" s="93"/>
      <c r="I23" s="105" t="s">
        <v>86</v>
      </c>
      <c r="J23" s="93"/>
    </row>
    <row r="24" spans="2:18" ht="30" customHeight="1">
      <c r="B24" s="2">
        <v>16</v>
      </c>
      <c r="C24" s="71" t="str">
        <f ca="1">B24&amp;". "&amp;'DB Func'!B18</f>
        <v>16. Funcionário 16</v>
      </c>
      <c r="E24" s="85" t="s">
        <v>82</v>
      </c>
      <c r="F24" s="61"/>
      <c r="G24" s="106" t="s">
        <v>85</v>
      </c>
      <c r="H24" s="63"/>
      <c r="I24" s="85" t="s">
        <v>87</v>
      </c>
      <c r="J24" s="63"/>
      <c r="L24" s="2"/>
      <c r="M24" s="2"/>
      <c r="N24" s="2"/>
      <c r="O24" s="2"/>
      <c r="P24" s="2"/>
      <c r="Q24" s="2"/>
      <c r="R24" s="2"/>
    </row>
    <row r="25" spans="2:18" ht="30" customHeight="1">
      <c r="B25" s="2">
        <v>17</v>
      </c>
      <c r="C25" s="71" t="str">
        <f ca="1">B25&amp;". "&amp;'DB Func'!B19</f>
        <v>17. Funcionário 17</v>
      </c>
      <c r="E25" s="107" t="s">
        <v>83</v>
      </c>
      <c r="F25" s="123"/>
      <c r="G25" s="107" t="s">
        <v>88</v>
      </c>
      <c r="H25" s="536"/>
      <c r="I25" s="536"/>
      <c r="J25" s="536"/>
      <c r="L25" s="2"/>
      <c r="M25" s="2"/>
      <c r="N25" s="2"/>
      <c r="O25" s="2"/>
      <c r="P25" s="2"/>
      <c r="Q25" s="2"/>
      <c r="R25" s="2"/>
    </row>
    <row r="26" spans="2:18" ht="30" customHeight="1">
      <c r="B26" s="2">
        <v>18</v>
      </c>
      <c r="C26" s="71" t="str">
        <f ca="1">B26&amp;". "&amp;'DB Func'!B20</f>
        <v>18. Funcionário 18</v>
      </c>
      <c r="E26" s="511" t="s">
        <v>679</v>
      </c>
      <c r="F26" s="512"/>
      <c r="G26" s="86"/>
      <c r="H26" s="86"/>
      <c r="I26" s="86"/>
      <c r="J26" s="87"/>
      <c r="L26" s="2"/>
      <c r="M26" s="2"/>
      <c r="N26" s="2"/>
      <c r="O26" s="2"/>
      <c r="P26" s="2"/>
      <c r="Q26" s="2"/>
      <c r="R26" s="2"/>
    </row>
    <row r="27" spans="2:18" ht="30" customHeight="1">
      <c r="B27" s="2">
        <v>19</v>
      </c>
      <c r="C27" s="71" t="str">
        <f ca="1">B27&amp;". "&amp;'DB Func'!B21</f>
        <v>19. Funcionário 19</v>
      </c>
      <c r="E27" s="105" t="s">
        <v>89</v>
      </c>
      <c r="F27" s="516"/>
      <c r="G27" s="516"/>
      <c r="H27" s="108" t="s">
        <v>90</v>
      </c>
      <c r="I27" s="517"/>
      <c r="J27" s="517"/>
      <c r="L27" s="2"/>
      <c r="M27" s="2"/>
      <c r="N27" s="2"/>
      <c r="O27" s="2"/>
      <c r="P27" s="2"/>
      <c r="Q27" s="2"/>
      <c r="R27" s="2"/>
    </row>
    <row r="28" spans="2:18" ht="30" customHeight="1">
      <c r="B28" s="2">
        <v>20</v>
      </c>
      <c r="C28" s="71" t="str">
        <f ca="1">B28&amp;". "&amp;'DB Func'!B22</f>
        <v>20. Funcionário 20</v>
      </c>
      <c r="E28" s="85" t="s">
        <v>168</v>
      </c>
      <c r="F28" s="518"/>
      <c r="G28" s="518"/>
      <c r="H28" s="85" t="s">
        <v>91</v>
      </c>
      <c r="I28" s="519"/>
      <c r="J28" s="520"/>
      <c r="L28" s="2"/>
      <c r="M28" s="2"/>
      <c r="N28" s="2"/>
      <c r="O28" s="2"/>
      <c r="P28" s="2"/>
      <c r="Q28" s="2"/>
      <c r="R28" s="2"/>
    </row>
    <row r="29" spans="2:18" ht="30" customHeight="1">
      <c r="B29" s="2">
        <v>21</v>
      </c>
      <c r="C29" s="71" t="str">
        <f ca="1">B29&amp;". "&amp;'DB Func'!B23</f>
        <v>21. Funcionário 21</v>
      </c>
      <c r="E29" s="107" t="s">
        <v>93</v>
      </c>
      <c r="F29" s="533"/>
      <c r="G29" s="533"/>
      <c r="H29" s="107" t="s">
        <v>92</v>
      </c>
      <c r="I29" s="533"/>
      <c r="J29" s="533"/>
      <c r="L29" s="2"/>
      <c r="M29" s="2"/>
      <c r="N29" s="2"/>
      <c r="O29" s="2"/>
      <c r="P29" s="2"/>
      <c r="Q29" s="2"/>
      <c r="R29" s="2"/>
    </row>
    <row r="30" spans="2:18" ht="30" customHeight="1">
      <c r="B30" s="2">
        <v>22</v>
      </c>
      <c r="C30" s="110" t="str">
        <f ca="1">B30&amp;". "&amp;'DB Func'!B24</f>
        <v>22. Funcionário 22</v>
      </c>
      <c r="E30" s="511" t="s">
        <v>680</v>
      </c>
      <c r="F30" s="512"/>
      <c r="G30" s="86"/>
      <c r="H30" s="86"/>
      <c r="I30" s="86"/>
      <c r="J30" s="87"/>
      <c r="L30" s="2"/>
      <c r="M30" s="2"/>
      <c r="N30" s="2"/>
      <c r="O30" s="2"/>
      <c r="P30" s="2"/>
      <c r="Q30" s="2"/>
      <c r="R30" s="2"/>
    </row>
    <row r="31" spans="2:18" ht="30" customHeight="1">
      <c r="B31" s="2">
        <v>23</v>
      </c>
      <c r="C31" s="71" t="str">
        <f ca="1">B31&amp;". "&amp;'DB Func'!B25</f>
        <v>23. Funcionário 23</v>
      </c>
      <c r="E31" s="105" t="s">
        <v>94</v>
      </c>
      <c r="F31" s="516"/>
      <c r="G31" s="516"/>
      <c r="H31" s="516"/>
      <c r="I31" s="516"/>
      <c r="J31" s="516"/>
      <c r="L31" s="2"/>
      <c r="M31" s="2"/>
      <c r="N31" s="2"/>
      <c r="O31" s="2"/>
      <c r="P31" s="2"/>
      <c r="Q31" s="2"/>
      <c r="R31" s="2"/>
    </row>
    <row r="32" spans="2:18" ht="30" customHeight="1">
      <c r="B32" s="2">
        <v>24</v>
      </c>
      <c r="C32" s="71" t="str">
        <f ca="1">B32&amp;". "&amp;'DB Func'!B26</f>
        <v>24. Funcionário 24</v>
      </c>
      <c r="E32" s="85" t="s">
        <v>95</v>
      </c>
      <c r="F32" s="518"/>
      <c r="G32" s="518"/>
      <c r="H32" s="518"/>
      <c r="I32" s="518"/>
      <c r="J32" s="518"/>
      <c r="L32" s="2"/>
      <c r="M32" s="2"/>
      <c r="N32" s="2"/>
      <c r="O32" s="2"/>
      <c r="P32" s="2"/>
      <c r="Q32" s="2"/>
      <c r="R32" s="2"/>
    </row>
    <row r="33" spans="2:18" ht="30" customHeight="1">
      <c r="B33" s="2">
        <v>25</v>
      </c>
      <c r="C33" s="71" t="str">
        <f ca="1">B33&amp;". "&amp;'DB Func'!B27</f>
        <v>25. Funcionário 25</v>
      </c>
      <c r="E33" s="107" t="s">
        <v>96</v>
      </c>
      <c r="F33" s="533"/>
      <c r="G33" s="533"/>
      <c r="H33" s="533"/>
      <c r="I33" s="107" t="s">
        <v>681</v>
      </c>
      <c r="J33" s="128"/>
      <c r="L33" s="2"/>
      <c r="M33" s="2" t="s">
        <v>169</v>
      </c>
      <c r="N33" s="2"/>
      <c r="O33" s="2"/>
      <c r="P33" s="2"/>
      <c r="Q33" s="2" t="s">
        <v>181</v>
      </c>
      <c r="R33" s="2"/>
    </row>
    <row r="34" spans="2:18" ht="30" customHeight="1">
      <c r="B34" s="2">
        <v>26</v>
      </c>
      <c r="C34" s="71" t="str">
        <f ca="1">B34&amp;". "&amp;'DB Func'!B28</f>
        <v>26. Funcionário 26</v>
      </c>
      <c r="E34" s="511" t="s">
        <v>97</v>
      </c>
      <c r="F34" s="512"/>
      <c r="G34" s="86"/>
      <c r="H34" s="86"/>
      <c r="I34" s="86"/>
      <c r="J34" s="87"/>
      <c r="L34" s="2"/>
      <c r="M34" s="2" t="s">
        <v>170</v>
      </c>
      <c r="N34" s="2"/>
      <c r="O34" s="2"/>
      <c r="P34" s="2"/>
      <c r="Q34" s="2" t="s">
        <v>182</v>
      </c>
      <c r="R34" s="2"/>
    </row>
    <row r="35" spans="2:18" ht="30" customHeight="1">
      <c r="B35" s="2">
        <v>27</v>
      </c>
      <c r="C35" s="71" t="str">
        <f ca="1">B35&amp;". "&amp;'DB Func'!B29</f>
        <v>27. Funcionário 27</v>
      </c>
      <c r="E35" s="109" t="s">
        <v>98</v>
      </c>
      <c r="F35" s="126"/>
      <c r="G35" s="109" t="s">
        <v>99</v>
      </c>
      <c r="H35" s="127"/>
      <c r="I35" s="109" t="s">
        <v>100</v>
      </c>
      <c r="J35" s="127"/>
      <c r="L35" s="2"/>
      <c r="M35" s="2" t="s">
        <v>171</v>
      </c>
      <c r="N35" s="2"/>
      <c r="O35" s="2"/>
      <c r="P35" s="2"/>
      <c r="Q35" s="2" t="s">
        <v>183</v>
      </c>
      <c r="R35" s="2"/>
    </row>
    <row r="36" spans="2:18" ht="30" customHeight="1">
      <c r="B36" s="2">
        <v>28</v>
      </c>
      <c r="C36" s="71" t="str">
        <f ca="1">B36&amp;". "&amp;'DB Func'!B30</f>
        <v>28. Funcionário 28</v>
      </c>
      <c r="E36" s="511" t="s">
        <v>731</v>
      </c>
      <c r="F36" s="512"/>
      <c r="G36" s="86"/>
      <c r="H36" s="86"/>
      <c r="I36" s="86"/>
      <c r="J36" s="87"/>
      <c r="L36" s="2"/>
      <c r="M36" s="2" t="s">
        <v>172</v>
      </c>
      <c r="N36" s="2"/>
      <c r="O36" s="2"/>
      <c r="P36" s="2"/>
      <c r="Q36" s="2" t="s">
        <v>184</v>
      </c>
      <c r="R36" s="2"/>
    </row>
    <row r="37" spans="2:18" ht="30" customHeight="1">
      <c r="B37" s="2">
        <v>29</v>
      </c>
      <c r="C37" s="71" t="str">
        <f ca="1">B37&amp;". "&amp;'DB Func'!B31</f>
        <v>29. Funcionário 29</v>
      </c>
      <c r="E37" s="523" t="s">
        <v>101</v>
      </c>
      <c r="F37" s="524"/>
      <c r="G37" s="94"/>
      <c r="H37" s="523" t="s">
        <v>730</v>
      </c>
      <c r="I37" s="524"/>
      <c r="J37" s="95"/>
      <c r="L37" s="2"/>
      <c r="M37" s="2" t="s">
        <v>173</v>
      </c>
      <c r="N37" s="2"/>
      <c r="O37" s="2"/>
      <c r="P37" s="2"/>
      <c r="Q37" s="2" t="s">
        <v>185</v>
      </c>
      <c r="R37" s="2"/>
    </row>
    <row r="38" spans="2:18" ht="30" customHeight="1">
      <c r="B38" s="2">
        <v>30</v>
      </c>
      <c r="C38" s="71" t="str">
        <f ca="1">B38&amp;". "&amp;'DB Func'!B32</f>
        <v>30. Funcionário 30</v>
      </c>
      <c r="E38" s="513" t="s">
        <v>102</v>
      </c>
      <c r="F38" s="514"/>
      <c r="G38" s="76"/>
      <c r="H38" s="513" t="s">
        <v>104</v>
      </c>
      <c r="I38" s="514"/>
      <c r="J38" s="76"/>
      <c r="L38" s="2"/>
      <c r="M38" s="2" t="s">
        <v>174</v>
      </c>
      <c r="N38" s="2"/>
      <c r="O38" s="2"/>
      <c r="P38" s="2"/>
      <c r="Q38" s="2" t="s">
        <v>186</v>
      </c>
      <c r="R38" s="2"/>
    </row>
    <row r="39" spans="2:18" ht="30" customHeight="1">
      <c r="C39" s="11"/>
      <c r="E39" s="513" t="s">
        <v>103</v>
      </c>
      <c r="F39" s="514"/>
      <c r="G39" s="63"/>
      <c r="H39" s="106" t="s">
        <v>688</v>
      </c>
      <c r="I39" s="73"/>
      <c r="J39" s="72"/>
      <c r="L39" s="2"/>
      <c r="M39" s="2" t="s">
        <v>179</v>
      </c>
      <c r="N39" s="2"/>
      <c r="O39" s="2"/>
      <c r="P39" s="2"/>
      <c r="Q39" s="2" t="s">
        <v>187</v>
      </c>
      <c r="R39" s="2"/>
    </row>
    <row r="40" spans="2:18" ht="30" hidden="1" customHeight="1">
      <c r="C40" s="11"/>
      <c r="E40" s="541" t="s">
        <v>745</v>
      </c>
      <c r="F40" s="541"/>
      <c r="G40" s="541"/>
      <c r="H40" s="541"/>
      <c r="I40" s="541"/>
      <c r="J40" s="541"/>
      <c r="L40" s="2"/>
      <c r="M40" s="2" t="s">
        <v>180</v>
      </c>
      <c r="N40" s="2"/>
      <c r="O40" s="2"/>
      <c r="P40" s="2"/>
      <c r="Q40" s="2" t="s">
        <v>188</v>
      </c>
      <c r="R40" s="2"/>
    </row>
    <row r="41" spans="2:18" ht="30" hidden="1" customHeight="1">
      <c r="C41" s="11"/>
      <c r="E41" s="513" t="s">
        <v>106</v>
      </c>
      <c r="F41" s="514"/>
      <c r="G41" s="62"/>
      <c r="H41" s="513" t="s">
        <v>112</v>
      </c>
      <c r="I41" s="514"/>
      <c r="J41" s="62"/>
      <c r="L41" s="2"/>
      <c r="M41" s="2" t="s">
        <v>175</v>
      </c>
      <c r="N41" s="2"/>
      <c r="O41" s="2"/>
      <c r="P41" s="2"/>
      <c r="Q41" s="2"/>
      <c r="R41" s="2"/>
    </row>
    <row r="42" spans="2:18" ht="30" hidden="1" customHeight="1">
      <c r="C42" s="11"/>
      <c r="E42" s="513" t="s">
        <v>107</v>
      </c>
      <c r="F42" s="514"/>
      <c r="G42" s="62"/>
      <c r="H42" s="513" t="s">
        <v>113</v>
      </c>
      <c r="I42" s="514"/>
      <c r="J42" s="62"/>
      <c r="L42" s="2"/>
      <c r="M42" s="2" t="s">
        <v>176</v>
      </c>
      <c r="N42" s="2"/>
      <c r="O42" s="2"/>
      <c r="P42" s="2"/>
      <c r="Q42" s="2"/>
      <c r="R42" s="2"/>
    </row>
    <row r="43" spans="2:18" ht="30" hidden="1" customHeight="1">
      <c r="C43" s="11"/>
      <c r="E43" s="513" t="s">
        <v>108</v>
      </c>
      <c r="F43" s="514"/>
      <c r="G43" s="62"/>
      <c r="H43" s="513" t="s">
        <v>114</v>
      </c>
      <c r="I43" s="514"/>
      <c r="J43" s="62"/>
      <c r="L43" s="2"/>
      <c r="M43" s="2" t="s">
        <v>178</v>
      </c>
      <c r="N43" s="2"/>
      <c r="O43" s="2"/>
      <c r="P43" s="2"/>
      <c r="Q43" s="2"/>
      <c r="R43" s="2"/>
    </row>
    <row r="44" spans="2:18" ht="30" hidden="1" customHeight="1">
      <c r="C44" s="11"/>
      <c r="E44" s="513" t="s">
        <v>109</v>
      </c>
      <c r="F44" s="514"/>
      <c r="G44" s="62"/>
      <c r="H44" s="513" t="s">
        <v>115</v>
      </c>
      <c r="I44" s="514"/>
      <c r="J44" s="62"/>
      <c r="L44" s="2"/>
      <c r="M44" s="2" t="s">
        <v>177</v>
      </c>
      <c r="N44" s="2"/>
      <c r="O44" s="2"/>
      <c r="P44" s="2"/>
      <c r="Q44" s="2"/>
      <c r="R44" s="2"/>
    </row>
    <row r="45" spans="2:18" ht="30" hidden="1" customHeight="1">
      <c r="C45" s="11"/>
      <c r="E45" s="513" t="s">
        <v>110</v>
      </c>
      <c r="F45" s="514"/>
      <c r="G45" s="62"/>
      <c r="H45" s="513" t="s">
        <v>116</v>
      </c>
      <c r="I45" s="514"/>
      <c r="J45" s="62"/>
      <c r="L45" s="2"/>
      <c r="M45" s="2"/>
      <c r="N45" s="2"/>
      <c r="O45" s="2"/>
      <c r="P45" s="2"/>
      <c r="Q45" s="2"/>
      <c r="R45" s="2"/>
    </row>
    <row r="46" spans="2:18" ht="30" hidden="1" customHeight="1">
      <c r="C46" s="11"/>
      <c r="E46" s="513" t="s">
        <v>111</v>
      </c>
      <c r="F46" s="514"/>
      <c r="G46" s="62"/>
      <c r="H46" s="513" t="s">
        <v>117</v>
      </c>
      <c r="I46" s="514"/>
      <c r="J46" s="62"/>
      <c r="L46" s="2"/>
      <c r="M46" s="2"/>
      <c r="N46" s="2"/>
      <c r="O46" s="2"/>
      <c r="P46" s="2"/>
      <c r="Q46" s="2"/>
      <c r="R46" s="2"/>
    </row>
    <row r="47" spans="2:18" ht="30" customHeight="1">
      <c r="C47" s="11"/>
      <c r="E47" s="515" t="s">
        <v>118</v>
      </c>
      <c r="F47" s="515"/>
      <c r="G47" s="515"/>
      <c r="H47" s="515"/>
      <c r="I47" s="515"/>
      <c r="J47" s="515"/>
      <c r="L47" s="2"/>
      <c r="M47" s="2"/>
      <c r="N47" s="2"/>
      <c r="O47" s="2"/>
      <c r="P47" s="2"/>
      <c r="Q47" s="2"/>
      <c r="R47" s="2"/>
    </row>
    <row r="48" spans="2:18" ht="30" customHeight="1">
      <c r="C48" s="11"/>
      <c r="E48" s="513" t="s">
        <v>106</v>
      </c>
      <c r="F48" s="514"/>
      <c r="G48" s="62"/>
      <c r="H48" s="513" t="s">
        <v>112</v>
      </c>
      <c r="I48" s="514"/>
      <c r="J48" s="62"/>
      <c r="L48" s="2"/>
      <c r="M48" s="2"/>
      <c r="N48" s="2"/>
      <c r="O48" s="2"/>
      <c r="P48" s="2"/>
      <c r="Q48" s="2"/>
      <c r="R48" s="2"/>
    </row>
    <row r="49" spans="3:18" ht="30" customHeight="1">
      <c r="C49" s="11"/>
      <c r="E49" s="513" t="s">
        <v>107</v>
      </c>
      <c r="F49" s="514"/>
      <c r="G49" s="62"/>
      <c r="H49" s="513" t="s">
        <v>113</v>
      </c>
      <c r="I49" s="514"/>
      <c r="J49" s="62"/>
      <c r="L49" s="2"/>
      <c r="M49" s="2"/>
      <c r="N49" s="2"/>
      <c r="O49" s="2"/>
      <c r="P49" s="2"/>
      <c r="Q49" s="2"/>
      <c r="R49" s="2"/>
    </row>
    <row r="50" spans="3:18" ht="30" customHeight="1">
      <c r="C50" s="11"/>
      <c r="E50" s="513" t="s">
        <v>108</v>
      </c>
      <c r="F50" s="514"/>
      <c r="G50" s="62"/>
      <c r="H50" s="513" t="s">
        <v>114</v>
      </c>
      <c r="I50" s="514"/>
      <c r="J50" s="62"/>
      <c r="L50" s="2"/>
      <c r="M50" s="2"/>
      <c r="N50" s="2"/>
      <c r="O50" s="2"/>
      <c r="P50" s="2"/>
      <c r="Q50" s="2"/>
      <c r="R50" s="2"/>
    </row>
    <row r="51" spans="3:18" ht="30" customHeight="1">
      <c r="C51" s="11"/>
      <c r="E51" s="513" t="s">
        <v>109</v>
      </c>
      <c r="F51" s="514"/>
      <c r="G51" s="62"/>
      <c r="H51" s="513" t="s">
        <v>115</v>
      </c>
      <c r="I51" s="514"/>
      <c r="J51" s="62"/>
      <c r="L51" s="2"/>
      <c r="M51" s="2"/>
      <c r="N51" s="2"/>
      <c r="O51" s="2"/>
      <c r="P51" s="2"/>
      <c r="Q51" s="2"/>
      <c r="R51" s="2"/>
    </row>
    <row r="52" spans="3:18" ht="30" customHeight="1">
      <c r="C52" s="11"/>
      <c r="E52" s="513" t="s">
        <v>110</v>
      </c>
      <c r="F52" s="514"/>
      <c r="G52" s="62"/>
      <c r="H52" s="513" t="s">
        <v>116</v>
      </c>
      <c r="I52" s="514"/>
      <c r="J52" s="62"/>
      <c r="L52" s="2"/>
      <c r="M52" s="2"/>
      <c r="N52" s="2"/>
      <c r="O52" s="2"/>
      <c r="P52" s="2"/>
      <c r="Q52" s="2"/>
      <c r="R52" s="2"/>
    </row>
    <row r="53" spans="3:18" ht="30" customHeight="1">
      <c r="C53" s="11"/>
      <c r="E53" s="513" t="s">
        <v>111</v>
      </c>
      <c r="F53" s="514"/>
      <c r="G53" s="62"/>
      <c r="H53" s="513" t="s">
        <v>117</v>
      </c>
      <c r="I53" s="514"/>
      <c r="J53" s="62"/>
      <c r="L53" s="2"/>
      <c r="M53" s="2"/>
      <c r="N53" s="2"/>
      <c r="O53" s="2"/>
      <c r="P53" s="2"/>
      <c r="Q53" s="2"/>
      <c r="R53" s="2"/>
    </row>
    <row r="54" spans="3:18" ht="30" customHeight="1">
      <c r="C54" s="11"/>
      <c r="E54" s="542" t="s">
        <v>119</v>
      </c>
      <c r="F54" s="542"/>
      <c r="G54" s="542"/>
      <c r="H54" s="543">
        <f>SUM(G48:G53,J48:J53)+SUM(G48:G53,J48:J53)*G38+SUM(G48:G53,J48:J53)*J38</f>
        <v>0</v>
      </c>
      <c r="I54" s="543"/>
      <c r="J54" s="543"/>
      <c r="L54" s="2"/>
      <c r="M54" s="2"/>
      <c r="N54" s="2"/>
      <c r="O54" s="2"/>
      <c r="P54" s="2"/>
      <c r="Q54" s="2"/>
      <c r="R54" s="2"/>
    </row>
    <row r="55" spans="3:18" ht="30" hidden="1" customHeight="1">
      <c r="C55" s="11"/>
      <c r="E55" s="511" t="s">
        <v>524</v>
      </c>
      <c r="F55" s="512"/>
      <c r="G55" s="512"/>
      <c r="H55" s="86"/>
      <c r="I55" s="86"/>
      <c r="J55" s="87"/>
      <c r="L55" s="2"/>
      <c r="M55" s="2"/>
      <c r="N55" s="2"/>
      <c r="O55" s="2"/>
      <c r="P55" s="2"/>
      <c r="Q55" s="2"/>
      <c r="R55" s="2"/>
    </row>
    <row r="56" spans="3:18" ht="30" hidden="1" customHeight="1">
      <c r="C56" s="11"/>
      <c r="E56" s="96" t="s">
        <v>120</v>
      </c>
      <c r="F56" s="96" t="s">
        <v>533</v>
      </c>
      <c r="G56" s="96" t="s">
        <v>121</v>
      </c>
      <c r="H56" s="96" t="s">
        <v>519</v>
      </c>
      <c r="I56" s="96" t="s">
        <v>520</v>
      </c>
      <c r="J56" s="96" t="s">
        <v>521</v>
      </c>
      <c r="L56" s="2"/>
      <c r="M56" s="2"/>
      <c r="N56" s="2"/>
      <c r="O56" s="2"/>
      <c r="P56" s="2"/>
      <c r="Q56" s="2"/>
      <c r="R56" s="2"/>
    </row>
    <row r="57" spans="3:18" ht="30" hidden="1" customHeight="1">
      <c r="C57" s="11"/>
      <c r="E57" s="85" t="str">
        <f>Benef!C6</f>
        <v>-</v>
      </c>
      <c r="F57" s="66"/>
      <c r="G57" s="67"/>
      <c r="H57" s="68"/>
      <c r="I57" s="67"/>
      <c r="J57" s="104">
        <f>IF(G57="Percentual",H57*AVERAGE($G$48:$G$53,$J$48:$J$53),IF(G57="Valor Fixo",I57,0))</f>
        <v>0</v>
      </c>
      <c r="L57" s="2"/>
      <c r="M57" s="2"/>
      <c r="N57" s="2"/>
      <c r="O57" s="2"/>
      <c r="P57" s="2"/>
      <c r="Q57" s="2"/>
      <c r="R57" s="2"/>
    </row>
    <row r="58" spans="3:18" ht="30" hidden="1" customHeight="1">
      <c r="C58" s="11"/>
      <c r="E58" s="85" t="str">
        <f>Benef!C7</f>
        <v>-</v>
      </c>
      <c r="F58" s="66"/>
      <c r="G58" s="67"/>
      <c r="H58" s="68"/>
      <c r="I58" s="67"/>
      <c r="J58" s="104">
        <f t="shared" ref="J58:J66" si="4">IF(G58="Percentual",H58*AVERAGE($G$48:$G$53,$J$48:$J$53),IF(G58="Valor Fixo",I58,0))</f>
        <v>0</v>
      </c>
      <c r="L58" s="2"/>
      <c r="M58" s="2"/>
      <c r="N58" s="2"/>
      <c r="O58" s="2"/>
      <c r="P58" s="2"/>
      <c r="Q58" s="2"/>
      <c r="R58" s="2"/>
    </row>
    <row r="59" spans="3:18" ht="30" hidden="1" customHeight="1">
      <c r="C59" s="11"/>
      <c r="E59" s="85" t="str">
        <f>Benef!C8</f>
        <v>-</v>
      </c>
      <c r="F59" s="66"/>
      <c r="G59" s="67"/>
      <c r="H59" s="68"/>
      <c r="I59" s="67"/>
      <c r="J59" s="104">
        <f t="shared" si="4"/>
        <v>0</v>
      </c>
      <c r="L59" s="2"/>
      <c r="M59" s="2"/>
      <c r="N59" s="2"/>
      <c r="O59" s="2"/>
      <c r="P59" s="2"/>
      <c r="Q59" s="2"/>
      <c r="R59" s="2"/>
    </row>
    <row r="60" spans="3:18" ht="30" hidden="1" customHeight="1">
      <c r="C60" s="11"/>
      <c r="E60" s="85" t="str">
        <f>Benef!C9</f>
        <v>-</v>
      </c>
      <c r="F60" s="66"/>
      <c r="G60" s="67"/>
      <c r="H60" s="68"/>
      <c r="I60" s="67"/>
      <c r="J60" s="104">
        <f t="shared" si="4"/>
        <v>0</v>
      </c>
      <c r="L60" s="2"/>
      <c r="M60" s="2"/>
      <c r="N60" s="2"/>
      <c r="O60" s="2"/>
      <c r="P60" s="2"/>
      <c r="Q60" s="2"/>
      <c r="R60" s="2"/>
    </row>
    <row r="61" spans="3:18" ht="30" hidden="1" customHeight="1">
      <c r="C61" s="11"/>
      <c r="E61" s="85" t="str">
        <f>Benef!C10</f>
        <v>-</v>
      </c>
      <c r="F61" s="66"/>
      <c r="G61" s="67"/>
      <c r="H61" s="68"/>
      <c r="I61" s="67"/>
      <c r="J61" s="104">
        <f t="shared" si="4"/>
        <v>0</v>
      </c>
      <c r="L61" s="2"/>
      <c r="M61" s="2"/>
      <c r="N61" s="2"/>
      <c r="O61" s="2"/>
      <c r="P61" s="2"/>
      <c r="Q61" s="2"/>
      <c r="R61" s="2"/>
    </row>
    <row r="62" spans="3:18" ht="30" hidden="1" customHeight="1">
      <c r="C62" s="11"/>
      <c r="E62" s="85" t="str">
        <f>Benef!C11</f>
        <v>-</v>
      </c>
      <c r="F62" s="66"/>
      <c r="G62" s="67"/>
      <c r="H62" s="68"/>
      <c r="I62" s="67"/>
      <c r="J62" s="104">
        <f t="shared" si="4"/>
        <v>0</v>
      </c>
      <c r="L62" s="2"/>
      <c r="M62" s="2"/>
      <c r="N62" s="2"/>
      <c r="O62" s="2"/>
      <c r="P62" s="2"/>
      <c r="Q62" s="2"/>
      <c r="R62" s="2"/>
    </row>
    <row r="63" spans="3:18" ht="30" hidden="1" customHeight="1">
      <c r="C63" s="11"/>
      <c r="E63" s="85" t="str">
        <f>Benef!C12</f>
        <v>-</v>
      </c>
      <c r="F63" s="66"/>
      <c r="G63" s="67"/>
      <c r="H63" s="68"/>
      <c r="I63" s="67"/>
      <c r="J63" s="104">
        <f t="shared" si="4"/>
        <v>0</v>
      </c>
      <c r="L63" s="2"/>
      <c r="M63" s="2"/>
      <c r="N63" s="2"/>
      <c r="O63" s="2"/>
      <c r="P63" s="2"/>
      <c r="Q63" s="2"/>
      <c r="R63" s="2"/>
    </row>
    <row r="64" spans="3:18" ht="30" hidden="1" customHeight="1">
      <c r="C64" s="11"/>
      <c r="E64" s="85" t="str">
        <f>Benef!C13</f>
        <v>-</v>
      </c>
      <c r="F64" s="66"/>
      <c r="G64" s="67"/>
      <c r="H64" s="68"/>
      <c r="I64" s="67"/>
      <c r="J64" s="104">
        <f t="shared" si="4"/>
        <v>0</v>
      </c>
      <c r="L64" s="2"/>
      <c r="M64" s="2"/>
      <c r="N64" s="2"/>
      <c r="O64" s="2"/>
      <c r="P64" s="2"/>
      <c r="Q64" s="2"/>
      <c r="R64" s="2"/>
    </row>
    <row r="65" spans="3:18" ht="30" hidden="1" customHeight="1">
      <c r="C65" s="11"/>
      <c r="E65" s="85" t="str">
        <f>Benef!C14</f>
        <v>-</v>
      </c>
      <c r="F65" s="66"/>
      <c r="G65" s="67"/>
      <c r="H65" s="68"/>
      <c r="I65" s="67"/>
      <c r="J65" s="104">
        <f t="shared" si="4"/>
        <v>0</v>
      </c>
      <c r="L65" s="2"/>
      <c r="M65" s="2"/>
      <c r="N65" s="2"/>
      <c r="O65" s="2"/>
      <c r="P65" s="2"/>
      <c r="Q65" s="2"/>
      <c r="R65" s="2"/>
    </row>
    <row r="66" spans="3:18" ht="30" hidden="1" customHeight="1">
      <c r="C66" s="11"/>
      <c r="E66" s="107">
        <f>Benef!C15</f>
        <v>0</v>
      </c>
      <c r="F66" s="89"/>
      <c r="G66" s="90"/>
      <c r="H66" s="91"/>
      <c r="I66" s="90"/>
      <c r="J66" s="111">
        <f t="shared" si="4"/>
        <v>0</v>
      </c>
      <c r="L66" s="2"/>
      <c r="M66" s="2"/>
      <c r="N66" s="2"/>
      <c r="O66" s="2"/>
      <c r="P66" s="2"/>
      <c r="Q66" s="2"/>
      <c r="R66" s="2"/>
    </row>
    <row r="67" spans="3:18" ht="30" customHeight="1">
      <c r="C67" s="11"/>
      <c r="E67" s="511" t="s">
        <v>709</v>
      </c>
      <c r="F67" s="512"/>
      <c r="G67" s="512"/>
      <c r="H67" s="86"/>
      <c r="I67" s="86"/>
      <c r="J67" s="87"/>
      <c r="L67" s="2"/>
      <c r="M67" s="2"/>
      <c r="N67" s="2"/>
      <c r="O67" s="2"/>
      <c r="P67" s="2"/>
      <c r="Q67" s="2"/>
      <c r="R67" s="2"/>
    </row>
    <row r="68" spans="3:18" ht="30" customHeight="1">
      <c r="C68" s="11"/>
      <c r="E68" s="108" t="s">
        <v>708</v>
      </c>
      <c r="F68" s="516"/>
      <c r="G68" s="516"/>
      <c r="H68" s="108" t="s">
        <v>786</v>
      </c>
      <c r="I68" s="516"/>
      <c r="J68" s="516"/>
      <c r="K68" s="26">
        <f>IFERROR(VLOOKUP(AVERAGE(G48:G53,J48:J53),'P Gerais'!D39:G43,3,1)*F68,0)</f>
        <v>0</v>
      </c>
      <c r="L68" s="2"/>
      <c r="M68" s="2"/>
      <c r="N68" s="2"/>
      <c r="O68" s="2"/>
      <c r="P68" s="2"/>
      <c r="Q68" s="2"/>
      <c r="R68" s="2"/>
    </row>
    <row r="69" spans="3:18" ht="30" customHeight="1">
      <c r="C69" s="11"/>
      <c r="E69" s="541" t="s">
        <v>123</v>
      </c>
      <c r="F69" s="541"/>
      <c r="G69" s="541"/>
      <c r="H69" s="541"/>
      <c r="I69" s="541"/>
      <c r="J69" s="541"/>
      <c r="L69" s="2"/>
      <c r="M69" s="2"/>
      <c r="N69" s="2"/>
      <c r="O69" s="2"/>
      <c r="P69" s="2"/>
      <c r="Q69" s="2"/>
      <c r="R69" s="2"/>
    </row>
    <row r="70" spans="3:18" ht="30" customHeight="1">
      <c r="C70" s="11"/>
      <c r="E70" s="85" t="s">
        <v>124</v>
      </c>
      <c r="F70" s="530"/>
      <c r="G70" s="530"/>
      <c r="H70" s="85" t="s">
        <v>144</v>
      </c>
      <c r="I70" s="538"/>
      <c r="J70" s="538"/>
    </row>
    <row r="71" spans="3:18" ht="30" customHeight="1">
      <c r="C71" s="11"/>
      <c r="E71" s="85" t="s">
        <v>125</v>
      </c>
      <c r="F71" s="530"/>
      <c r="G71" s="530"/>
      <c r="H71" s="85" t="s">
        <v>126</v>
      </c>
      <c r="I71" s="539"/>
      <c r="J71" s="539"/>
    </row>
    <row r="72" spans="3:18" ht="8.1" customHeight="1">
      <c r="C72" s="11"/>
      <c r="D72" s="10"/>
      <c r="E72" s="6"/>
      <c r="F72" s="20"/>
      <c r="G72" s="20"/>
      <c r="H72" s="6"/>
      <c r="I72" s="21"/>
      <c r="J72" s="21"/>
      <c r="K72" s="10"/>
    </row>
    <row r="73" spans="3:18" ht="8.1" customHeight="1">
      <c r="C73" s="11"/>
      <c r="D73" s="10"/>
      <c r="E73" s="6"/>
      <c r="F73" s="20"/>
      <c r="G73" s="20"/>
      <c r="H73" s="6"/>
      <c r="I73" s="21"/>
      <c r="J73" s="21"/>
      <c r="K73" s="10"/>
    </row>
    <row r="74" spans="3:18" ht="30" customHeight="1">
      <c r="C74" s="11"/>
      <c r="D74" s="10"/>
      <c r="E74" s="85" t="s">
        <v>127</v>
      </c>
      <c r="F74" s="530"/>
      <c r="G74" s="530"/>
      <c r="H74" s="85" t="s">
        <v>143</v>
      </c>
      <c r="I74" s="538"/>
      <c r="J74" s="538"/>
      <c r="K74" s="10"/>
    </row>
    <row r="75" spans="3:18" ht="30" customHeight="1">
      <c r="C75" s="11"/>
      <c r="D75" s="10"/>
      <c r="E75" s="85" t="s">
        <v>128</v>
      </c>
      <c r="F75" s="530"/>
      <c r="G75" s="530"/>
      <c r="H75" s="85" t="s">
        <v>129</v>
      </c>
      <c r="I75" s="539"/>
      <c r="J75" s="539"/>
      <c r="K75" s="10"/>
    </row>
    <row r="76" spans="3:18" ht="8.1" customHeight="1">
      <c r="C76" s="11"/>
      <c r="D76" s="10"/>
      <c r="E76" s="6"/>
      <c r="F76" s="20"/>
      <c r="G76" s="20"/>
      <c r="H76" s="6"/>
      <c r="I76" s="21"/>
      <c r="J76" s="21"/>
      <c r="K76" s="10"/>
    </row>
    <row r="77" spans="3:18" ht="30" customHeight="1">
      <c r="C77" s="11"/>
      <c r="D77" s="10"/>
      <c r="E77" s="85" t="s">
        <v>130</v>
      </c>
      <c r="F77" s="530"/>
      <c r="G77" s="530"/>
      <c r="H77" s="85" t="s">
        <v>142</v>
      </c>
      <c r="I77" s="538"/>
      <c r="J77" s="538"/>
      <c r="K77" s="10"/>
    </row>
    <row r="78" spans="3:18" ht="30" customHeight="1">
      <c r="C78" s="11"/>
      <c r="D78" s="10"/>
      <c r="E78" s="85" t="s">
        <v>131</v>
      </c>
      <c r="F78" s="530"/>
      <c r="G78" s="530"/>
      <c r="H78" s="85" t="s">
        <v>132</v>
      </c>
      <c r="I78" s="539"/>
      <c r="J78" s="539"/>
      <c r="K78" s="10"/>
    </row>
    <row r="79" spans="3:18" ht="8.1" customHeight="1">
      <c r="C79" s="11"/>
      <c r="D79" s="10"/>
      <c r="E79" s="6"/>
      <c r="F79" s="20"/>
      <c r="G79" s="20"/>
      <c r="H79" s="6"/>
      <c r="I79" s="21"/>
      <c r="J79" s="21"/>
      <c r="K79" s="10"/>
    </row>
    <row r="80" spans="3:18" ht="30" customHeight="1">
      <c r="C80" s="11"/>
      <c r="D80" s="10"/>
      <c r="E80" s="85" t="s">
        <v>133</v>
      </c>
      <c r="F80" s="530"/>
      <c r="G80" s="530"/>
      <c r="H80" s="85" t="s">
        <v>141</v>
      </c>
      <c r="I80" s="538"/>
      <c r="J80" s="538"/>
      <c r="K80" s="10"/>
    </row>
    <row r="81" spans="3:11" ht="30" customHeight="1">
      <c r="C81" s="11"/>
      <c r="D81" s="10"/>
      <c r="E81" s="85" t="s">
        <v>134</v>
      </c>
      <c r="F81" s="530"/>
      <c r="G81" s="530"/>
      <c r="H81" s="85" t="s">
        <v>135</v>
      </c>
      <c r="I81" s="539"/>
      <c r="J81" s="539"/>
      <c r="K81" s="10"/>
    </row>
    <row r="82" spans="3:11" ht="8.1" customHeight="1">
      <c r="C82" s="11"/>
      <c r="D82" s="10"/>
      <c r="E82" s="6"/>
      <c r="F82" s="20"/>
      <c r="G82" s="20"/>
      <c r="H82" s="6"/>
      <c r="I82" s="21"/>
      <c r="J82" s="21"/>
      <c r="K82" s="10"/>
    </row>
    <row r="83" spans="3:11" ht="30" customHeight="1">
      <c r="C83" s="11"/>
      <c r="E83" s="85" t="s">
        <v>136</v>
      </c>
      <c r="F83" s="530"/>
      <c r="G83" s="530"/>
      <c r="H83" s="85" t="s">
        <v>140</v>
      </c>
      <c r="I83" s="538"/>
      <c r="J83" s="538"/>
    </row>
    <row r="84" spans="3:11" ht="30" customHeight="1">
      <c r="C84" s="11"/>
      <c r="E84" s="85" t="s">
        <v>137</v>
      </c>
      <c r="F84" s="530"/>
      <c r="G84" s="530"/>
      <c r="H84" s="85" t="s">
        <v>138</v>
      </c>
      <c r="I84" s="539"/>
      <c r="J84" s="539"/>
    </row>
    <row r="85" spans="3:11" ht="8.1" customHeight="1">
      <c r="C85" s="11"/>
      <c r="D85" s="10"/>
      <c r="E85" s="6"/>
      <c r="F85" s="20"/>
      <c r="G85" s="20"/>
      <c r="H85" s="6"/>
      <c r="I85" s="21"/>
      <c r="J85" s="21"/>
      <c r="K85" s="10"/>
    </row>
    <row r="86" spans="3:11" ht="30" customHeight="1">
      <c r="C86" s="11"/>
      <c r="E86" s="85" t="s">
        <v>710</v>
      </c>
      <c r="F86" s="530"/>
      <c r="G86" s="530"/>
      <c r="H86" s="85" t="s">
        <v>711</v>
      </c>
      <c r="I86" s="538"/>
      <c r="J86" s="538"/>
    </row>
    <row r="87" spans="3:11" ht="30" customHeight="1">
      <c r="C87" s="11"/>
      <c r="E87" s="85" t="s">
        <v>712</v>
      </c>
      <c r="F87" s="530"/>
      <c r="G87" s="530"/>
      <c r="H87" s="85" t="s">
        <v>713</v>
      </c>
      <c r="I87" s="539"/>
      <c r="J87" s="539"/>
    </row>
    <row r="88" spans="3:11" ht="8.1" customHeight="1">
      <c r="C88" s="11"/>
      <c r="E88" s="6"/>
      <c r="F88" s="20"/>
      <c r="G88" s="20"/>
      <c r="H88" s="6"/>
      <c r="I88" s="21"/>
      <c r="J88" s="21"/>
    </row>
    <row r="89" spans="3:11" ht="30" customHeight="1">
      <c r="C89" s="11"/>
      <c r="E89" s="85" t="s">
        <v>714</v>
      </c>
      <c r="F89" s="530"/>
      <c r="G89" s="530"/>
      <c r="H89" s="85" t="s">
        <v>715</v>
      </c>
      <c r="I89" s="538"/>
      <c r="J89" s="538"/>
    </row>
    <row r="90" spans="3:11" ht="30" customHeight="1">
      <c r="C90" s="11"/>
      <c r="E90" s="85" t="s">
        <v>716</v>
      </c>
      <c r="F90" s="530"/>
      <c r="G90" s="530"/>
      <c r="H90" s="85" t="s">
        <v>717</v>
      </c>
      <c r="I90" s="539"/>
      <c r="J90" s="539"/>
    </row>
    <row r="91" spans="3:11" ht="8.1" customHeight="1">
      <c r="C91" s="11"/>
      <c r="E91" s="6"/>
      <c r="F91" s="20"/>
      <c r="G91" s="20"/>
      <c r="H91" s="6"/>
      <c r="I91" s="21"/>
      <c r="J91" s="21"/>
    </row>
    <row r="92" spans="3:11" ht="30" customHeight="1">
      <c r="C92" s="11"/>
      <c r="E92" s="85" t="s">
        <v>718</v>
      </c>
      <c r="F92" s="530"/>
      <c r="G92" s="530"/>
      <c r="H92" s="85" t="s">
        <v>719</v>
      </c>
      <c r="I92" s="538"/>
      <c r="J92" s="538"/>
    </row>
    <row r="93" spans="3:11" ht="30" customHeight="1">
      <c r="C93" s="11"/>
      <c r="E93" s="85" t="s">
        <v>720</v>
      </c>
      <c r="F93" s="530"/>
      <c r="G93" s="530"/>
      <c r="H93" s="85" t="s">
        <v>721</v>
      </c>
      <c r="I93" s="539"/>
      <c r="J93" s="539"/>
    </row>
    <row r="94" spans="3:11" ht="8.1" customHeight="1">
      <c r="C94" s="11"/>
      <c r="D94" s="10"/>
      <c r="E94" s="6"/>
      <c r="F94" s="20"/>
      <c r="G94" s="20"/>
      <c r="H94" s="6"/>
      <c r="I94" s="21"/>
      <c r="J94" s="21"/>
      <c r="K94" s="10"/>
    </row>
    <row r="95" spans="3:11" ht="30" customHeight="1">
      <c r="C95" s="11"/>
      <c r="E95" s="85" t="s">
        <v>722</v>
      </c>
      <c r="F95" s="530"/>
      <c r="G95" s="530"/>
      <c r="H95" s="85" t="s">
        <v>723</v>
      </c>
      <c r="I95" s="538"/>
      <c r="J95" s="538"/>
    </row>
    <row r="96" spans="3:11" ht="30" customHeight="1">
      <c r="C96" s="11"/>
      <c r="E96" s="85" t="s">
        <v>724</v>
      </c>
      <c r="F96" s="530"/>
      <c r="G96" s="530"/>
      <c r="H96" s="85" t="s">
        <v>725</v>
      </c>
      <c r="I96" s="539"/>
      <c r="J96" s="539"/>
    </row>
    <row r="97" spans="3:11" ht="8.1" customHeight="1">
      <c r="C97" s="11"/>
      <c r="D97" s="10"/>
      <c r="E97" s="6"/>
      <c r="F97" s="20"/>
      <c r="G97" s="20"/>
      <c r="H97" s="6"/>
      <c r="I97" s="21"/>
      <c r="J97" s="21"/>
      <c r="K97" s="10"/>
    </row>
    <row r="98" spans="3:11" ht="30" customHeight="1">
      <c r="C98" s="11"/>
      <c r="E98" s="85" t="s">
        <v>726</v>
      </c>
      <c r="F98" s="530"/>
      <c r="G98" s="530"/>
      <c r="H98" s="85" t="s">
        <v>727</v>
      </c>
      <c r="I98" s="538"/>
      <c r="J98" s="538"/>
    </row>
    <row r="99" spans="3:11" ht="30" customHeight="1">
      <c r="C99" s="11"/>
      <c r="E99" s="85" t="s">
        <v>728</v>
      </c>
      <c r="F99" s="530"/>
      <c r="G99" s="530"/>
      <c r="H99" s="85" t="s">
        <v>729</v>
      </c>
      <c r="I99" s="539"/>
      <c r="J99" s="539"/>
    </row>
    <row r="100" spans="3:11" ht="30" customHeight="1">
      <c r="C100" s="11"/>
      <c r="E100" s="541" t="s">
        <v>139</v>
      </c>
      <c r="F100" s="541"/>
      <c r="G100" s="541"/>
      <c r="H100" s="541"/>
      <c r="I100" s="541"/>
      <c r="J100" s="541"/>
    </row>
    <row r="101" spans="3:11" ht="121.5" customHeight="1">
      <c r="C101" s="11"/>
      <c r="E101" s="537"/>
      <c r="F101" s="537"/>
      <c r="G101" s="537"/>
      <c r="H101" s="537"/>
      <c r="I101" s="537"/>
      <c r="J101" s="537"/>
    </row>
    <row r="102" spans="3:11" ht="30" customHeight="1"/>
    <row r="103" spans="3:11" ht="30" customHeight="1"/>
    <row r="104" spans="3:11" ht="30" customHeight="1"/>
    <row r="105" spans="3:11" ht="30" customHeight="1"/>
    <row r="106" spans="3:11" ht="30" customHeight="1"/>
    <row r="107" spans="3:11" ht="30" customHeight="1"/>
    <row r="108" spans="3:11" ht="30" customHeight="1"/>
    <row r="109" spans="3:11" ht="30" customHeight="1"/>
    <row r="110" spans="3:11"/>
    <row r="111" spans="3:11"/>
    <row r="112" spans="3:11"/>
    <row r="113"/>
    <row r="114"/>
    <row r="115"/>
    <row r="116"/>
    <row r="117"/>
    <row r="118"/>
    <row r="119"/>
    <row r="120"/>
    <row r="121" ht="15" customHeight="1"/>
  </sheetData>
  <sheetProtection selectLockedCells="1"/>
  <mergeCells count="128">
    <mergeCell ref="H13:I13"/>
    <mergeCell ref="E100:J100"/>
    <mergeCell ref="F70:G70"/>
    <mergeCell ref="I70:J70"/>
    <mergeCell ref="F71:G71"/>
    <mergeCell ref="E49:F49"/>
    <mergeCell ref="H49:I49"/>
    <mergeCell ref="E50:F50"/>
    <mergeCell ref="H50:I50"/>
    <mergeCell ref="F83:G83"/>
    <mergeCell ref="I83:J83"/>
    <mergeCell ref="F68:G68"/>
    <mergeCell ref="I68:J68"/>
    <mergeCell ref="E69:J69"/>
    <mergeCell ref="E54:G54"/>
    <mergeCell ref="H54:J54"/>
    <mergeCell ref="I92:J92"/>
    <mergeCell ref="F93:G93"/>
    <mergeCell ref="I93:J93"/>
    <mergeCell ref="I81:J81"/>
    <mergeCell ref="F74:G74"/>
    <mergeCell ref="I74:J74"/>
    <mergeCell ref="F75:G75"/>
    <mergeCell ref="E43:F43"/>
    <mergeCell ref="B14:B15"/>
    <mergeCell ref="B16:B17"/>
    <mergeCell ref="B18:B19"/>
    <mergeCell ref="B20:B21"/>
    <mergeCell ref="F99:G99"/>
    <mergeCell ref="I99:J99"/>
    <mergeCell ref="I75:J75"/>
    <mergeCell ref="F77:G77"/>
    <mergeCell ref="I77:J77"/>
    <mergeCell ref="F78:G78"/>
    <mergeCell ref="I78:J78"/>
    <mergeCell ref="I71:J71"/>
    <mergeCell ref="F80:G80"/>
    <mergeCell ref="I80:J80"/>
    <mergeCell ref="F81:G81"/>
    <mergeCell ref="F31:J31"/>
    <mergeCell ref="F32:J32"/>
    <mergeCell ref="F33:H33"/>
    <mergeCell ref="E44:F44"/>
    <mergeCell ref="H44:I44"/>
    <mergeCell ref="E45:F45"/>
    <mergeCell ref="H45:I45"/>
    <mergeCell ref="E40:J40"/>
    <mergeCell ref="E41:F41"/>
    <mergeCell ref="H43:I43"/>
    <mergeCell ref="H37:I37"/>
    <mergeCell ref="E37:F37"/>
    <mergeCell ref="E38:F38"/>
    <mergeCell ref="H38:I38"/>
    <mergeCell ref="E101:J101"/>
    <mergeCell ref="F95:G95"/>
    <mergeCell ref="I95:J95"/>
    <mergeCell ref="F96:G96"/>
    <mergeCell ref="I96:J96"/>
    <mergeCell ref="F98:G98"/>
    <mergeCell ref="I98:J98"/>
    <mergeCell ref="F84:G84"/>
    <mergeCell ref="I84:J84"/>
    <mergeCell ref="F86:G86"/>
    <mergeCell ref="I86:J86"/>
    <mergeCell ref="F87:G87"/>
    <mergeCell ref="I87:J87"/>
    <mergeCell ref="F89:G89"/>
    <mergeCell ref="I89:J89"/>
    <mergeCell ref="F90:G90"/>
    <mergeCell ref="I90:J90"/>
    <mergeCell ref="F92:G92"/>
    <mergeCell ref="F29:G29"/>
    <mergeCell ref="I29:J29"/>
    <mergeCell ref="C20:C21"/>
    <mergeCell ref="E20:F20"/>
    <mergeCell ref="E21:F21"/>
    <mergeCell ref="H25:J25"/>
    <mergeCell ref="H41:I41"/>
    <mergeCell ref="E42:F42"/>
    <mergeCell ref="H42:I42"/>
    <mergeCell ref="E5:F5"/>
    <mergeCell ref="E12:F12"/>
    <mergeCell ref="C18:C19"/>
    <mergeCell ref="E18:F18"/>
    <mergeCell ref="E19:F19"/>
    <mergeCell ref="C14:C15"/>
    <mergeCell ref="E14:F14"/>
    <mergeCell ref="H14:I14"/>
    <mergeCell ref="E15:F15"/>
    <mergeCell ref="E6:F6"/>
    <mergeCell ref="G6:J6"/>
    <mergeCell ref="E7:F7"/>
    <mergeCell ref="G7:J7"/>
    <mergeCell ref="E8:F8"/>
    <mergeCell ref="G8:J8"/>
    <mergeCell ref="C16:C17"/>
    <mergeCell ref="E16:F16"/>
    <mergeCell ref="E17:F17"/>
    <mergeCell ref="E13:F13"/>
    <mergeCell ref="E9:F9"/>
    <mergeCell ref="G9:J9"/>
    <mergeCell ref="E10:F10"/>
    <mergeCell ref="G10:J10"/>
    <mergeCell ref="E11:F11"/>
    <mergeCell ref="G11:J11"/>
    <mergeCell ref="E30:F30"/>
    <mergeCell ref="E34:F34"/>
    <mergeCell ref="E36:F36"/>
    <mergeCell ref="E55:G55"/>
    <mergeCell ref="E67:G67"/>
    <mergeCell ref="E39:F39"/>
    <mergeCell ref="E46:F46"/>
    <mergeCell ref="H46:I46"/>
    <mergeCell ref="E51:F51"/>
    <mergeCell ref="H51:I51"/>
    <mergeCell ref="E52:F52"/>
    <mergeCell ref="H52:I52"/>
    <mergeCell ref="E53:F53"/>
    <mergeCell ref="H53:I53"/>
    <mergeCell ref="E47:J47"/>
    <mergeCell ref="E48:F48"/>
    <mergeCell ref="H48:I48"/>
    <mergeCell ref="F27:G27"/>
    <mergeCell ref="I27:J27"/>
    <mergeCell ref="E22:F22"/>
    <mergeCell ref="E26:F26"/>
    <mergeCell ref="F28:G28"/>
    <mergeCell ref="I28:J28"/>
  </mergeCells>
  <conditionalFormatting sqref="F29:G29">
    <cfRule type="expression" dxfId="173" priority="29">
      <formula>LEN(F29)=11</formula>
    </cfRule>
    <cfRule type="expression" dxfId="172" priority="30">
      <formula>LEN(F29)=10</formula>
    </cfRule>
  </conditionalFormatting>
  <conditionalFormatting sqref="I29:J29">
    <cfRule type="expression" dxfId="171" priority="27">
      <formula>LEN(I29)=11</formula>
    </cfRule>
    <cfRule type="expression" dxfId="170" priority="28">
      <formula>LEN(I29)=10</formula>
    </cfRule>
  </conditionalFormatting>
  <conditionalFormatting sqref="I57:I66">
    <cfRule type="expression" dxfId="169" priority="19">
      <formula>G57="Sem Desconto"</formula>
    </cfRule>
    <cfRule type="expression" dxfId="168" priority="22">
      <formula>G57="Percentual"</formula>
    </cfRule>
  </conditionalFormatting>
  <conditionalFormatting sqref="H57:H66">
    <cfRule type="expression" dxfId="167" priority="20">
      <formula>G57="Sem Desconto"</formula>
    </cfRule>
    <cfRule type="expression" dxfId="166" priority="21">
      <formula>G57="Valor Fixo"</formula>
    </cfRule>
  </conditionalFormatting>
  <dataValidations count="7">
    <dataValidation type="list" allowBlank="1" showInputMessage="1" showErrorMessage="1" sqref="G39">
      <formula1>"1,2"</formula1>
    </dataValidation>
    <dataValidation type="list" allowBlank="1" showInputMessage="1" showErrorMessage="1" sqref="J33">
      <formula1>$Q$33:$Q$40</formula1>
    </dataValidation>
    <dataValidation type="list" allowBlank="1" showInputMessage="1" showErrorMessage="1" sqref="F33:H33">
      <formula1>$M$33:$M$44</formula1>
    </dataValidation>
    <dataValidation type="list" allowBlank="1" showInputMessage="1" showErrorMessage="1" sqref="G57:G66">
      <formula1>"Valor Fixo,Percentual,Sem Desconto"</formula1>
    </dataValidation>
    <dataValidation type="list" allowBlank="1" showInputMessage="1" showErrorMessage="1" sqref="J39">
      <formula1>"Parcela Única,2 Parcelas"</formula1>
    </dataValidation>
    <dataValidation type="list" allowBlank="1" showInputMessage="1" showErrorMessage="1" sqref="I39">
      <formula1>"Janeiro,Fevereiro,Março,Abril,Maio,Junho,Julho,Agosto,Setmbro,Outubro,Novembro"</formula1>
    </dataValidation>
    <dataValidation type="list" allowBlank="1" showInputMessage="1" showErrorMessage="1" sqref="G11:J11">
      <formula1>$L$11:$AY$11</formula1>
    </dataValidation>
  </dataValidations>
  <hyperlinks>
    <hyperlink ref="C16:C17" location="Func11!G6" display="Func11!G6"/>
    <hyperlink ref="C6:C13" location="Func!G6" display="Func!G6"/>
    <hyperlink ref="C14:C15" location="Func10!G6" display="Func10!G6"/>
    <hyperlink ref="C20:C21" location="Func13!G6" display="Func13!G6"/>
    <hyperlink ref="C18:C19" location="Func12!G6" display="Func12!G6"/>
    <hyperlink ref="C31:C38" location="Func22!G6" display="Func22!G6"/>
    <hyperlink ref="C38" location="Func30!G6" display="Func30!G6"/>
    <hyperlink ref="C22:C37" location="Func22!G6" display="Func22!G6"/>
    <hyperlink ref="C5:C12" location="Func!G6" display="Func!G6"/>
    <hyperlink ref="C6" location="Func2!G6" display="Func2!G6"/>
    <hyperlink ref="C7" location="Func3!G6" display="Func3!G6"/>
    <hyperlink ref="C8" location="Func4!G6" display="Func4!G6"/>
    <hyperlink ref="C9" location="Func5!G6" display="Func5!G6"/>
    <hyperlink ref="C10" location="Func6!G6" display="Func6!G6"/>
    <hyperlink ref="C11" location="Func7!G6" display="Func7!G6"/>
    <hyperlink ref="C12" location="Func8!G6" display="Func8!G6"/>
    <hyperlink ref="C13" location="Func9!G6" display="Func9!G6"/>
    <hyperlink ref="C22" location="Func14!G6" display="Func14!G6"/>
    <hyperlink ref="C23" location="Func15!G6" display="Func15!G6"/>
    <hyperlink ref="C24" location="Func16!G6" display="Func16!G6"/>
    <hyperlink ref="C25" location="Func17!G6" display="Func17!G6"/>
    <hyperlink ref="C26" location="Func18!G6" display="Func18!G6"/>
    <hyperlink ref="C27" location="Func19!G6" display="Func19!G6"/>
    <hyperlink ref="C28" location="Func20!G6" display="Func20!G6"/>
    <hyperlink ref="C29" location="Func21!G6" display="Func21!G6"/>
    <hyperlink ref="C31" location="Func23!G6" display="Func23!G6"/>
    <hyperlink ref="C32" location="Func24!G6" display="Func24!G6"/>
    <hyperlink ref="C37" location="Func29!G6" display="Func29!G6"/>
    <hyperlink ref="C36" location="Func28!G6" display="Func28!G6"/>
    <hyperlink ref="C35" location="Func27!G6" display="Func27!G6"/>
    <hyperlink ref="C34" location="Func26!G6" display="Func26!G6"/>
    <hyperlink ref="C33" location="Func25!G6" display="Func25!G6"/>
  </hyperlinks>
  <pageMargins left="0.511811024" right="0.511811024" top="0.78740157499999996" bottom="0.78740157499999996" header="0.31496062000000002" footer="0.31496062000000002"/>
  <pageSetup paperSize="9" orientation="portrait" r:id="rId1"/>
  <drawing r:id="rId2"/>
  <legacyDrawing r:id="rId3"/>
  <extLst xmlns:x14="http://schemas.microsoft.com/office/spreadsheetml/2009/9/main">
    <ext uri="{78C0D931-6437-407d-A8EE-F0AAD7539E65}">
      <x14:conditionalFormattings>
        <x14:conditionalFormatting xmlns:xm="http://schemas.microsoft.com/office/excel/2006/main">
          <x14:cfRule type="expression" priority="8" id="{96C3F9C1-6477-43A1-A30B-13419FD7E8C1}">
            <xm:f>'DB Func'!B16=0</xm:f>
            <x14:dxf>
              <font>
                <color theme="0"/>
              </font>
            </x14:dxf>
          </x14:cfRule>
          <xm:sqref>C22:C38</xm:sqref>
        </x14:conditionalFormatting>
        <x14:conditionalFormatting xmlns:xm="http://schemas.microsoft.com/office/excel/2006/main">
          <x14:cfRule type="expression" priority="7" id="{DC566CAA-8ECC-443A-871E-7198F98C3536}">
            <xm:f>'DB Func'!B15=0</xm:f>
            <x14:dxf>
              <font>
                <color theme="0"/>
              </font>
            </x14:dxf>
          </x14:cfRule>
          <xm:sqref>C20:C21</xm:sqref>
        </x14:conditionalFormatting>
        <x14:conditionalFormatting xmlns:xm="http://schemas.microsoft.com/office/excel/2006/main">
          <x14:cfRule type="expression" priority="6" id="{9FDE368E-6AD8-436F-8B68-C700348C4BE2}">
            <xm:f>'DB Func'!B14=0</xm:f>
            <x14:dxf>
              <font>
                <color theme="0"/>
              </font>
            </x14:dxf>
          </x14:cfRule>
          <xm:sqref>C18:C19</xm:sqref>
        </x14:conditionalFormatting>
        <x14:conditionalFormatting xmlns:xm="http://schemas.microsoft.com/office/excel/2006/main">
          <x14:cfRule type="expression" priority="5" id="{F41D33FB-4667-45DD-95AB-DA90E2F0E7D0}">
            <xm:f>'DB Func'!B13=0</xm:f>
            <x14:dxf>
              <font>
                <color theme="0"/>
              </font>
            </x14:dxf>
          </x14:cfRule>
          <xm:sqref>C16:C17</xm:sqref>
        </x14:conditionalFormatting>
        <x14:conditionalFormatting xmlns:xm="http://schemas.microsoft.com/office/excel/2006/main">
          <x14:cfRule type="expression" priority="4" id="{103B5E08-FEF5-4955-B581-D6FC824AD0CD}">
            <xm:f>'DB Func'!B3=0</xm:f>
            <x14:dxf>
              <font>
                <color theme="0"/>
              </font>
            </x14:dxf>
          </x14:cfRule>
          <xm:sqref>C5:C15</xm:sqref>
        </x14:conditionalFormatting>
      </x14:conditionalFormattings>
    </ext>
  </extLst>
</worksheet>
</file>

<file path=xl/worksheets/sheet27.xml><?xml version="1.0" encoding="utf-8"?>
<worksheet xmlns="http://schemas.openxmlformats.org/spreadsheetml/2006/main" xmlns:r="http://schemas.openxmlformats.org/officeDocument/2006/relationships">
  <sheetPr codeName="Plan38"/>
  <dimension ref="A1:AY121"/>
  <sheetViews>
    <sheetView showGridLines="0" zoomScale="90" zoomScaleNormal="90" workbookViewId="0">
      <selection sqref="A1:A2"/>
    </sheetView>
  </sheetViews>
  <sheetFormatPr defaultRowHeight="15" customHeight="1" zeroHeight="1"/>
  <cols>
    <col min="1" max="1" width="27.7109375" style="1" customWidth="1"/>
    <col min="2" max="2" width="3.85546875" customWidth="1"/>
    <col min="3" max="3" width="38" customWidth="1"/>
    <col min="5" max="5" width="25.28515625" customWidth="1"/>
    <col min="6" max="7" width="20.7109375" customWidth="1"/>
    <col min="8" max="8" width="22" customWidth="1"/>
    <col min="9" max="10" width="20.7109375" customWidth="1"/>
  </cols>
  <sheetData>
    <row r="1" spans="1:51" s="98" customFormat="1" ht="33.950000000000003" customHeight="1">
      <c r="A1" s="187"/>
      <c r="C1" s="102" t="s">
        <v>17</v>
      </c>
    </row>
    <row r="2" spans="1:51" s="98" customFormat="1" ht="21.6" customHeight="1">
      <c r="A2" s="187"/>
    </row>
    <row r="3" spans="1:51" s="98" customFormat="1" ht="21.6" customHeight="1">
      <c r="A3" s="187"/>
    </row>
    <row r="4" spans="1:51" ht="30" customHeight="1">
      <c r="C4" s="30" t="s">
        <v>685</v>
      </c>
    </row>
    <row r="5" spans="1:51" ht="30" customHeight="1">
      <c r="B5" s="2">
        <v>1</v>
      </c>
      <c r="C5" s="71" t="str">
        <f ca="1">B5&amp;". "&amp;'DB Func'!B3</f>
        <v>1. Funcionário 1</v>
      </c>
      <c r="E5" s="511" t="s">
        <v>678</v>
      </c>
      <c r="F5" s="512"/>
      <c r="G5" s="86"/>
      <c r="H5" s="86"/>
      <c r="I5" s="86"/>
      <c r="J5" s="87"/>
    </row>
    <row r="6" spans="1:51" ht="30" customHeight="1">
      <c r="B6" s="2">
        <v>2</v>
      </c>
      <c r="C6" s="71" t="str">
        <f ca="1">B6&amp;". "&amp;'DB Func'!B4</f>
        <v>2. Funcionário 2</v>
      </c>
      <c r="E6" s="523" t="s">
        <v>70</v>
      </c>
      <c r="F6" s="524"/>
      <c r="G6" s="525" t="s">
        <v>584</v>
      </c>
      <c r="H6" s="525"/>
      <c r="I6" s="525"/>
      <c r="J6" s="525"/>
    </row>
    <row r="7" spans="1:51" ht="30" customHeight="1">
      <c r="B7" s="2">
        <v>3</v>
      </c>
      <c r="C7" s="71" t="str">
        <f ca="1">B7&amp;". "&amp;'DB Func'!B5</f>
        <v>3. Funcionário 3</v>
      </c>
      <c r="E7" s="513" t="s">
        <v>71</v>
      </c>
      <c r="F7" s="514"/>
      <c r="G7" s="526"/>
      <c r="H7" s="527"/>
      <c r="I7" s="527"/>
      <c r="J7" s="528"/>
    </row>
    <row r="8" spans="1:51" ht="30" customHeight="1">
      <c r="B8" s="2">
        <v>4</v>
      </c>
      <c r="C8" s="71" t="str">
        <f ca="1">B8&amp;". "&amp;'DB Func'!B6</f>
        <v>4. Funcionário 4</v>
      </c>
      <c r="E8" s="513" t="s">
        <v>72</v>
      </c>
      <c r="F8" s="514"/>
      <c r="G8" s="529"/>
      <c r="H8" s="529"/>
      <c r="I8" s="529"/>
      <c r="J8" s="529"/>
    </row>
    <row r="9" spans="1:51" ht="30" customHeight="1">
      <c r="B9" s="2">
        <v>5</v>
      </c>
      <c r="C9" s="71" t="str">
        <f ca="1">B9&amp;". "&amp;'DB Func'!B7</f>
        <v>5. Funcionário 5</v>
      </c>
      <c r="E9" s="513" t="s">
        <v>73</v>
      </c>
      <c r="F9" s="514"/>
      <c r="G9" s="530"/>
      <c r="H9" s="530"/>
      <c r="I9" s="530"/>
      <c r="J9" s="530"/>
    </row>
    <row r="10" spans="1:51" ht="30" customHeight="1">
      <c r="B10" s="2">
        <v>6</v>
      </c>
      <c r="C10" s="71" t="str">
        <f ca="1">B10&amp;". "&amp;'DB Func'!B8</f>
        <v>6. Funcionário 6</v>
      </c>
      <c r="E10" s="513" t="s">
        <v>74</v>
      </c>
      <c r="F10" s="514"/>
      <c r="G10" s="530"/>
      <c r="H10" s="530"/>
      <c r="I10" s="530"/>
      <c r="J10" s="530"/>
    </row>
    <row r="11" spans="1:51" ht="30" customHeight="1">
      <c r="B11" s="2">
        <v>7</v>
      </c>
      <c r="C11" s="71" t="str">
        <f ca="1">B11&amp;". "&amp;'DB Func'!B9</f>
        <v>7. Funcionário 7</v>
      </c>
      <c r="E11" s="531" t="s">
        <v>75</v>
      </c>
      <c r="F11" s="532"/>
      <c r="G11" s="510"/>
      <c r="H11" s="510"/>
      <c r="I11" s="510"/>
      <c r="J11" s="510"/>
      <c r="K11" s="28"/>
      <c r="L11" s="2" t="str">
        <f>Cargos!AC8</f>
        <v/>
      </c>
      <c r="M11" s="2" t="str">
        <f>Cargos!AD8</f>
        <v/>
      </c>
      <c r="N11" s="2" t="str">
        <f>Cargos!AE8</f>
        <v/>
      </c>
      <c r="O11" s="2" t="str">
        <f>Cargos!AF8</f>
        <v/>
      </c>
      <c r="P11" s="2" t="str">
        <f>Cargos!AG8</f>
        <v/>
      </c>
      <c r="Q11" s="2" t="str">
        <f>Cargos!AH8</f>
        <v/>
      </c>
      <c r="R11" s="2" t="str">
        <f>Cargos!AI8</f>
        <v/>
      </c>
      <c r="S11" s="2" t="str">
        <f>Cargos!AJ8</f>
        <v/>
      </c>
      <c r="T11" s="2" t="str">
        <f>Cargos!AK8</f>
        <v/>
      </c>
      <c r="U11" s="2" t="str">
        <f>Cargos!AL8</f>
        <v/>
      </c>
      <c r="V11" s="2" t="str">
        <f>Cargos!AM8</f>
        <v/>
      </c>
      <c r="W11" s="2" t="str">
        <f>Cargos!AN8</f>
        <v/>
      </c>
      <c r="X11" s="2" t="str">
        <f>Cargos!AO8</f>
        <v/>
      </c>
      <c r="Y11" s="2" t="str">
        <f>Cargos!AP8</f>
        <v/>
      </c>
      <c r="Z11" s="2" t="str">
        <f>Cargos!AQ8</f>
        <v/>
      </c>
      <c r="AA11" s="2" t="str">
        <f>Cargos!AR8</f>
        <v/>
      </c>
      <c r="AB11" s="2" t="str">
        <f>Cargos!AS8</f>
        <v/>
      </c>
      <c r="AC11" s="2" t="str">
        <f>Cargos!AT8</f>
        <v/>
      </c>
      <c r="AD11" s="2" t="str">
        <f>Cargos!AU8</f>
        <v/>
      </c>
      <c r="AE11" s="2" t="str">
        <f>Cargos!AV8</f>
        <v/>
      </c>
      <c r="AF11" s="2" t="str">
        <f>Cargos!AW8</f>
        <v/>
      </c>
      <c r="AG11" s="2" t="str">
        <f>Cargos!AX8</f>
        <v/>
      </c>
      <c r="AH11" s="2" t="str">
        <f>Cargos!AY8</f>
        <v/>
      </c>
      <c r="AI11" s="2" t="str">
        <f>Cargos!AZ8</f>
        <v/>
      </c>
      <c r="AJ11" s="2" t="str">
        <f>Cargos!BA8</f>
        <v/>
      </c>
      <c r="AK11" s="2" t="str">
        <f>Cargos!BB8</f>
        <v/>
      </c>
      <c r="AL11" s="2" t="str">
        <f>Cargos!BC8</f>
        <v/>
      </c>
      <c r="AM11" s="2" t="str">
        <f>Cargos!BD8</f>
        <v/>
      </c>
      <c r="AN11" s="2" t="str">
        <f>Cargos!BE8</f>
        <v/>
      </c>
      <c r="AO11" s="2" t="str">
        <f>Cargos!BF8</f>
        <v/>
      </c>
      <c r="AP11" s="2" t="str">
        <f>Cargos!BG8</f>
        <v/>
      </c>
      <c r="AQ11" s="2" t="str">
        <f>Cargos!BH8</f>
        <v/>
      </c>
      <c r="AR11" s="2" t="str">
        <f>Cargos!BI8</f>
        <v/>
      </c>
      <c r="AS11" s="2" t="str">
        <f>Cargos!BJ8</f>
        <v/>
      </c>
      <c r="AT11" s="2" t="str">
        <f>Cargos!BK8</f>
        <v/>
      </c>
      <c r="AU11" s="2" t="str">
        <f>Cargos!BL8</f>
        <v/>
      </c>
      <c r="AV11" s="2" t="str">
        <f>Cargos!BM8</f>
        <v/>
      </c>
      <c r="AW11" s="2" t="str">
        <f>Cargos!BN8</f>
        <v/>
      </c>
      <c r="AX11" s="2" t="str">
        <f>Cargos!BO8</f>
        <v/>
      </c>
      <c r="AY11" s="2" t="str">
        <f>Cargos!BP8</f>
        <v/>
      </c>
    </row>
    <row r="12" spans="1:51" ht="30" customHeight="1">
      <c r="B12" s="2">
        <v>8</v>
      </c>
      <c r="C12" s="71" t="str">
        <f ca="1">B12&amp;". "&amp;'DB Func'!B10</f>
        <v>8. Funcionário 8</v>
      </c>
      <c r="E12" s="511" t="s">
        <v>76</v>
      </c>
      <c r="F12" s="512"/>
      <c r="G12" s="86"/>
      <c r="H12" s="86"/>
      <c r="I12" s="86"/>
      <c r="J12" s="87"/>
    </row>
    <row r="13" spans="1:51" ht="30" customHeight="1">
      <c r="B13" s="2">
        <v>9</v>
      </c>
      <c r="C13" s="71" t="str">
        <f ca="1">B13&amp;". "&amp;'DB Func'!B11</f>
        <v>9. Funcionário 9</v>
      </c>
      <c r="E13" s="523" t="s">
        <v>515</v>
      </c>
      <c r="F13" s="524"/>
      <c r="G13" s="464">
        <v>8.3333333333333339</v>
      </c>
      <c r="H13" s="523" t="s">
        <v>809</v>
      </c>
      <c r="I13" s="524"/>
      <c r="J13" s="465">
        <f>SUM(K15:K21)</f>
        <v>0</v>
      </c>
    </row>
    <row r="14" spans="1:51" ht="15" customHeight="1">
      <c r="B14" s="540">
        <v>10</v>
      </c>
      <c r="C14" s="521" t="str">
        <f ca="1">B14&amp;". "&amp;'DB Func'!B12</f>
        <v>10. Funcionário 10</v>
      </c>
      <c r="E14" s="522"/>
      <c r="F14" s="522"/>
      <c r="G14" s="69" t="s">
        <v>77</v>
      </c>
      <c r="H14" s="522" t="s">
        <v>78</v>
      </c>
      <c r="I14" s="522"/>
      <c r="J14" s="466" t="s">
        <v>79</v>
      </c>
      <c r="K14" s="401"/>
      <c r="L14" s="401"/>
      <c r="M14" s="401"/>
      <c r="N14" s="401"/>
      <c r="O14" s="401"/>
      <c r="P14" s="401"/>
    </row>
    <row r="15" spans="1:51" ht="15" customHeight="1">
      <c r="B15" s="540"/>
      <c r="C15" s="521"/>
      <c r="E15" s="522" t="s">
        <v>63</v>
      </c>
      <c r="F15" s="522"/>
      <c r="G15" s="64"/>
      <c r="H15" s="65"/>
      <c r="I15" s="65"/>
      <c r="J15" s="467"/>
      <c r="K15" s="470">
        <f>(IF(G15&gt;J15,J15+1,J15)-G15)-(IF(H15&gt;I15,I15+1,I15)-H15)</f>
        <v>0</v>
      </c>
      <c r="L15" s="473">
        <f>IF(K15=0,0,IF(OR(N15&gt;$P$15,N15&lt;$O$15),1,0))</f>
        <v>0</v>
      </c>
      <c r="M15" s="471">
        <f>IF(K15=0,0,IF(OR(G15&gt;=$P$15,G15&lt;$O$15),1,0))</f>
        <v>0</v>
      </c>
      <c r="N15" s="474">
        <f>G15+K15</f>
        <v>0</v>
      </c>
      <c r="O15" s="475">
        <v>0.20833333333333334</v>
      </c>
      <c r="P15" s="476">
        <v>0.91666666666666663</v>
      </c>
    </row>
    <row r="16" spans="1:51" ht="15" customHeight="1">
      <c r="B16" s="540">
        <v>11</v>
      </c>
      <c r="C16" s="521" t="str">
        <f ca="1">B16&amp;". "&amp;'DB Func'!B13</f>
        <v>11. Funcionário 11</v>
      </c>
      <c r="E16" s="522" t="s">
        <v>64</v>
      </c>
      <c r="F16" s="522"/>
      <c r="G16" s="64"/>
      <c r="H16" s="65"/>
      <c r="I16" s="65"/>
      <c r="J16" s="467"/>
      <c r="K16" s="470">
        <f t="shared" ref="K16:K21" si="0">(IF(G16&gt;J16,J16+1,J16)-G16)-(IF(H16&gt;I16,I16+1,I16)-H16)</f>
        <v>0</v>
      </c>
      <c r="L16" s="473">
        <f t="shared" ref="L16:L21" si="1">IF(K16=0,0,IF(OR(N16&gt;$P$15,N16&lt;$O$15),1,0))</f>
        <v>0</v>
      </c>
      <c r="M16" s="471">
        <f t="shared" ref="M16:M21" si="2">IF(K16=0,0,IF(OR(G16&gt;=$P$15,G16&lt;$O$15),1,0))</f>
        <v>0</v>
      </c>
      <c r="N16" s="474">
        <f t="shared" ref="N16:N21" si="3">G16+K16</f>
        <v>0</v>
      </c>
      <c r="O16" s="477"/>
      <c r="P16" s="477"/>
    </row>
    <row r="17" spans="2:18" ht="15" customHeight="1">
      <c r="B17" s="540"/>
      <c r="C17" s="521"/>
      <c r="E17" s="522" t="s">
        <v>65</v>
      </c>
      <c r="F17" s="522"/>
      <c r="G17" s="64"/>
      <c r="H17" s="65"/>
      <c r="I17" s="65"/>
      <c r="J17" s="467"/>
      <c r="K17" s="470">
        <f t="shared" si="0"/>
        <v>0</v>
      </c>
      <c r="L17" s="473">
        <f t="shared" si="1"/>
        <v>0</v>
      </c>
      <c r="M17" s="471">
        <f t="shared" si="2"/>
        <v>0</v>
      </c>
      <c r="N17" s="474">
        <f>G17+K17</f>
        <v>0</v>
      </c>
      <c r="O17" s="477"/>
      <c r="P17" s="471"/>
    </row>
    <row r="18" spans="2:18" ht="15" customHeight="1">
      <c r="B18" s="540">
        <v>12</v>
      </c>
      <c r="C18" s="521" t="str">
        <f ca="1">B18&amp;". "&amp;'DB Func'!B14</f>
        <v>12. Funcionário 12</v>
      </c>
      <c r="E18" s="522" t="s">
        <v>66</v>
      </c>
      <c r="F18" s="522"/>
      <c r="G18" s="64"/>
      <c r="H18" s="65"/>
      <c r="I18" s="65"/>
      <c r="J18" s="467"/>
      <c r="K18" s="470">
        <f t="shared" si="0"/>
        <v>0</v>
      </c>
      <c r="L18" s="473">
        <f t="shared" si="1"/>
        <v>0</v>
      </c>
      <c r="M18" s="471">
        <f t="shared" si="2"/>
        <v>0</v>
      </c>
      <c r="N18" s="474">
        <f t="shared" si="3"/>
        <v>0</v>
      </c>
      <c r="O18" s="471"/>
      <c r="P18" s="471"/>
    </row>
    <row r="19" spans="2:18" ht="15" customHeight="1">
      <c r="B19" s="540"/>
      <c r="C19" s="521"/>
      <c r="E19" s="522" t="s">
        <v>67</v>
      </c>
      <c r="F19" s="522"/>
      <c r="G19" s="64"/>
      <c r="H19" s="65"/>
      <c r="I19" s="65"/>
      <c r="J19" s="467"/>
      <c r="K19" s="470">
        <f t="shared" si="0"/>
        <v>0</v>
      </c>
      <c r="L19" s="473">
        <f t="shared" si="1"/>
        <v>0</v>
      </c>
      <c r="M19" s="471">
        <f t="shared" si="2"/>
        <v>0</v>
      </c>
      <c r="N19" s="474">
        <f t="shared" si="3"/>
        <v>0</v>
      </c>
      <c r="O19" s="471"/>
      <c r="P19" s="471"/>
    </row>
    <row r="20" spans="2:18" ht="15" customHeight="1">
      <c r="B20" s="540">
        <v>13</v>
      </c>
      <c r="C20" s="521" t="str">
        <f ca="1">B20&amp;". "&amp;'DB Func'!B15</f>
        <v>13. Funcionário 13</v>
      </c>
      <c r="E20" s="534" t="s">
        <v>68</v>
      </c>
      <c r="F20" s="534"/>
      <c r="G20" s="64"/>
      <c r="H20" s="64"/>
      <c r="I20" s="64"/>
      <c r="J20" s="468"/>
      <c r="K20" s="470">
        <f t="shared" si="0"/>
        <v>0</v>
      </c>
      <c r="L20" s="473">
        <f t="shared" si="1"/>
        <v>0</v>
      </c>
      <c r="M20" s="471">
        <f t="shared" si="2"/>
        <v>0</v>
      </c>
      <c r="N20" s="474">
        <f t="shared" si="3"/>
        <v>0</v>
      </c>
      <c r="O20" s="471"/>
      <c r="P20" s="471"/>
    </row>
    <row r="21" spans="2:18" ht="15" customHeight="1">
      <c r="B21" s="540"/>
      <c r="C21" s="521"/>
      <c r="E21" s="535" t="s">
        <v>69</v>
      </c>
      <c r="F21" s="535"/>
      <c r="G21" s="88"/>
      <c r="H21" s="88"/>
      <c r="I21" s="88"/>
      <c r="J21" s="469"/>
      <c r="K21" s="470">
        <f t="shared" si="0"/>
        <v>0</v>
      </c>
      <c r="L21" s="473">
        <f t="shared" si="1"/>
        <v>0</v>
      </c>
      <c r="M21" s="471">
        <f t="shared" si="2"/>
        <v>0</v>
      </c>
      <c r="N21" s="474">
        <f t="shared" si="3"/>
        <v>0</v>
      </c>
      <c r="O21" s="471"/>
      <c r="P21" s="471"/>
    </row>
    <row r="22" spans="2:18" ht="30" customHeight="1">
      <c r="B22" s="2">
        <v>14</v>
      </c>
      <c r="C22" s="71" t="str">
        <f ca="1">B22&amp;". "&amp;'DB Func'!B16</f>
        <v>14. Funcionário 14</v>
      </c>
      <c r="E22" s="511" t="s">
        <v>80</v>
      </c>
      <c r="F22" s="512"/>
      <c r="G22" s="86"/>
      <c r="H22" s="86"/>
      <c r="I22" s="86"/>
      <c r="J22" s="86"/>
      <c r="K22" s="478"/>
      <c r="L22" s="471" t="str">
        <f>IF(OR(SUM(L15:L21)&gt;0,SUM(M15:M21)&gt;0),"OK","NÃO")</f>
        <v>NÃO</v>
      </c>
      <c r="M22" s="471"/>
      <c r="N22" s="472"/>
      <c r="O22" s="471"/>
      <c r="P22" s="471"/>
    </row>
    <row r="23" spans="2:18" ht="30" customHeight="1">
      <c r="B23" s="2">
        <v>15</v>
      </c>
      <c r="C23" s="71" t="str">
        <f ca="1">B23&amp;". "&amp;'DB Func'!B17</f>
        <v>15. Funcionário 15</v>
      </c>
      <c r="E23" s="105" t="s">
        <v>81</v>
      </c>
      <c r="F23" s="92"/>
      <c r="G23" s="105" t="s">
        <v>84</v>
      </c>
      <c r="H23" s="93"/>
      <c r="I23" s="105" t="s">
        <v>86</v>
      </c>
      <c r="J23" s="93"/>
    </row>
    <row r="24" spans="2:18" ht="30" customHeight="1">
      <c r="B24" s="2">
        <v>16</v>
      </c>
      <c r="C24" s="71" t="str">
        <f ca="1">B24&amp;". "&amp;'DB Func'!B18</f>
        <v>16. Funcionário 16</v>
      </c>
      <c r="E24" s="85" t="s">
        <v>82</v>
      </c>
      <c r="F24" s="61"/>
      <c r="G24" s="106" t="s">
        <v>85</v>
      </c>
      <c r="H24" s="63"/>
      <c r="I24" s="85" t="s">
        <v>87</v>
      </c>
      <c r="J24" s="63"/>
      <c r="L24" s="2"/>
      <c r="M24" s="2"/>
      <c r="N24" s="2"/>
      <c r="O24" s="2"/>
      <c r="P24" s="2"/>
      <c r="Q24" s="2"/>
      <c r="R24" s="2"/>
    </row>
    <row r="25" spans="2:18" ht="30" customHeight="1">
      <c r="B25" s="2">
        <v>17</v>
      </c>
      <c r="C25" s="71" t="str">
        <f ca="1">B25&amp;". "&amp;'DB Func'!B19</f>
        <v>17. Funcionário 17</v>
      </c>
      <c r="E25" s="107" t="s">
        <v>83</v>
      </c>
      <c r="F25" s="123"/>
      <c r="G25" s="107" t="s">
        <v>88</v>
      </c>
      <c r="H25" s="536"/>
      <c r="I25" s="536"/>
      <c r="J25" s="536"/>
      <c r="L25" s="2"/>
      <c r="M25" s="2"/>
      <c r="N25" s="2"/>
      <c r="O25" s="2"/>
      <c r="P25" s="2"/>
      <c r="Q25" s="2"/>
      <c r="R25" s="2"/>
    </row>
    <row r="26" spans="2:18" ht="30" customHeight="1">
      <c r="B26" s="2">
        <v>18</v>
      </c>
      <c r="C26" s="71" t="str">
        <f ca="1">B26&amp;". "&amp;'DB Func'!B20</f>
        <v>18. Funcionário 18</v>
      </c>
      <c r="E26" s="511" t="s">
        <v>679</v>
      </c>
      <c r="F26" s="512"/>
      <c r="G26" s="86"/>
      <c r="H26" s="86"/>
      <c r="I26" s="86"/>
      <c r="J26" s="87"/>
      <c r="L26" s="2"/>
      <c r="M26" s="2"/>
      <c r="N26" s="2"/>
      <c r="O26" s="2"/>
      <c r="P26" s="2"/>
      <c r="Q26" s="2"/>
      <c r="R26" s="2"/>
    </row>
    <row r="27" spans="2:18" ht="30" customHeight="1">
      <c r="B27" s="2">
        <v>19</v>
      </c>
      <c r="C27" s="71" t="str">
        <f ca="1">B27&amp;". "&amp;'DB Func'!B21</f>
        <v>19. Funcionário 19</v>
      </c>
      <c r="E27" s="105" t="s">
        <v>89</v>
      </c>
      <c r="F27" s="516"/>
      <c r="G27" s="516"/>
      <c r="H27" s="108" t="s">
        <v>90</v>
      </c>
      <c r="I27" s="517"/>
      <c r="J27" s="517"/>
      <c r="L27" s="2"/>
      <c r="M27" s="2"/>
      <c r="N27" s="2"/>
      <c r="O27" s="2"/>
      <c r="P27" s="2"/>
      <c r="Q27" s="2"/>
      <c r="R27" s="2"/>
    </row>
    <row r="28" spans="2:18" ht="30" customHeight="1">
      <c r="B28" s="2">
        <v>20</v>
      </c>
      <c r="C28" s="71" t="str">
        <f ca="1">B28&amp;". "&amp;'DB Func'!B22</f>
        <v>20. Funcionário 20</v>
      </c>
      <c r="E28" s="85" t="s">
        <v>168</v>
      </c>
      <c r="F28" s="518"/>
      <c r="G28" s="518"/>
      <c r="H28" s="85" t="s">
        <v>91</v>
      </c>
      <c r="I28" s="519"/>
      <c r="J28" s="520"/>
      <c r="L28" s="2"/>
      <c r="M28" s="2"/>
      <c r="N28" s="2"/>
      <c r="O28" s="2"/>
      <c r="P28" s="2"/>
      <c r="Q28" s="2"/>
      <c r="R28" s="2"/>
    </row>
    <row r="29" spans="2:18" ht="30" customHeight="1">
      <c r="B29" s="2">
        <v>21</v>
      </c>
      <c r="C29" s="71" t="str">
        <f ca="1">B29&amp;". "&amp;'DB Func'!B23</f>
        <v>21. Funcionário 21</v>
      </c>
      <c r="E29" s="107" t="s">
        <v>93</v>
      </c>
      <c r="F29" s="533"/>
      <c r="G29" s="533"/>
      <c r="H29" s="107" t="s">
        <v>92</v>
      </c>
      <c r="I29" s="533"/>
      <c r="J29" s="533"/>
      <c r="L29" s="2"/>
      <c r="M29" s="2"/>
      <c r="N29" s="2"/>
      <c r="O29" s="2"/>
      <c r="P29" s="2"/>
      <c r="Q29" s="2"/>
      <c r="R29" s="2"/>
    </row>
    <row r="30" spans="2:18" ht="30" customHeight="1">
      <c r="B30" s="2">
        <v>22</v>
      </c>
      <c r="C30" s="71" t="str">
        <f ca="1">B30&amp;". "&amp;'DB Func'!B24</f>
        <v>22. Funcionário 22</v>
      </c>
      <c r="E30" s="511" t="s">
        <v>680</v>
      </c>
      <c r="F30" s="512"/>
      <c r="G30" s="86"/>
      <c r="H30" s="86"/>
      <c r="I30" s="86"/>
      <c r="J30" s="87"/>
      <c r="L30" s="2"/>
      <c r="M30" s="2"/>
      <c r="N30" s="2"/>
      <c r="O30" s="2"/>
      <c r="P30" s="2"/>
      <c r="Q30" s="2"/>
      <c r="R30" s="2"/>
    </row>
    <row r="31" spans="2:18" ht="30" customHeight="1">
      <c r="B31" s="2">
        <v>23</v>
      </c>
      <c r="C31" s="110" t="str">
        <f ca="1">B31&amp;". "&amp;'DB Func'!B25</f>
        <v>23. Funcionário 23</v>
      </c>
      <c r="E31" s="105" t="s">
        <v>94</v>
      </c>
      <c r="F31" s="516"/>
      <c r="G31" s="516"/>
      <c r="H31" s="516"/>
      <c r="I31" s="516"/>
      <c r="J31" s="516"/>
      <c r="L31" s="2"/>
      <c r="M31" s="2"/>
      <c r="N31" s="2"/>
      <c r="O31" s="2"/>
      <c r="P31" s="2"/>
      <c r="Q31" s="2"/>
      <c r="R31" s="2"/>
    </row>
    <row r="32" spans="2:18" ht="30" customHeight="1">
      <c r="B32" s="2">
        <v>24</v>
      </c>
      <c r="C32" s="71" t="str">
        <f ca="1">B32&amp;". "&amp;'DB Func'!B26</f>
        <v>24. Funcionário 24</v>
      </c>
      <c r="E32" s="85" t="s">
        <v>95</v>
      </c>
      <c r="F32" s="518"/>
      <c r="G32" s="518"/>
      <c r="H32" s="518"/>
      <c r="I32" s="518"/>
      <c r="J32" s="518"/>
      <c r="L32" s="2"/>
      <c r="M32" s="2"/>
      <c r="N32" s="2"/>
      <c r="O32" s="2"/>
      <c r="P32" s="2"/>
      <c r="Q32" s="2"/>
      <c r="R32" s="2"/>
    </row>
    <row r="33" spans="2:18" ht="30" customHeight="1">
      <c r="B33" s="2">
        <v>25</v>
      </c>
      <c r="C33" s="71" t="str">
        <f ca="1">B33&amp;". "&amp;'DB Func'!B27</f>
        <v>25. Funcionário 25</v>
      </c>
      <c r="E33" s="107" t="s">
        <v>96</v>
      </c>
      <c r="F33" s="533"/>
      <c r="G33" s="533"/>
      <c r="H33" s="533"/>
      <c r="I33" s="107" t="s">
        <v>681</v>
      </c>
      <c r="J33" s="128"/>
      <c r="L33" s="2"/>
      <c r="M33" s="2" t="s">
        <v>169</v>
      </c>
      <c r="N33" s="2"/>
      <c r="O33" s="2"/>
      <c r="P33" s="2"/>
      <c r="Q33" s="2" t="s">
        <v>181</v>
      </c>
      <c r="R33" s="2"/>
    </row>
    <row r="34" spans="2:18" ht="30" customHeight="1">
      <c r="B34" s="2">
        <v>26</v>
      </c>
      <c r="C34" s="71" t="str">
        <f ca="1">B34&amp;". "&amp;'DB Func'!B28</f>
        <v>26. Funcionário 26</v>
      </c>
      <c r="E34" s="511" t="s">
        <v>97</v>
      </c>
      <c r="F34" s="512"/>
      <c r="G34" s="86"/>
      <c r="H34" s="86"/>
      <c r="I34" s="86"/>
      <c r="J34" s="87"/>
      <c r="L34" s="2"/>
      <c r="M34" s="2" t="s">
        <v>170</v>
      </c>
      <c r="N34" s="2"/>
      <c r="O34" s="2"/>
      <c r="P34" s="2"/>
      <c r="Q34" s="2" t="s">
        <v>182</v>
      </c>
      <c r="R34" s="2"/>
    </row>
    <row r="35" spans="2:18" ht="30" customHeight="1">
      <c r="B35" s="2">
        <v>27</v>
      </c>
      <c r="C35" s="71" t="str">
        <f ca="1">B35&amp;". "&amp;'DB Func'!B29</f>
        <v>27. Funcionário 27</v>
      </c>
      <c r="E35" s="109" t="s">
        <v>98</v>
      </c>
      <c r="F35" s="126"/>
      <c r="G35" s="109" t="s">
        <v>99</v>
      </c>
      <c r="H35" s="127"/>
      <c r="I35" s="109" t="s">
        <v>100</v>
      </c>
      <c r="J35" s="127"/>
      <c r="L35" s="2"/>
      <c r="M35" s="2" t="s">
        <v>171</v>
      </c>
      <c r="N35" s="2"/>
      <c r="O35" s="2"/>
      <c r="P35" s="2"/>
      <c r="Q35" s="2" t="s">
        <v>183</v>
      </c>
      <c r="R35" s="2"/>
    </row>
    <row r="36" spans="2:18" ht="30" customHeight="1">
      <c r="B36" s="2">
        <v>28</v>
      </c>
      <c r="C36" s="71" t="str">
        <f ca="1">B36&amp;". "&amp;'DB Func'!B30</f>
        <v>28. Funcionário 28</v>
      </c>
      <c r="E36" s="511" t="s">
        <v>731</v>
      </c>
      <c r="F36" s="512"/>
      <c r="G36" s="86"/>
      <c r="H36" s="86"/>
      <c r="I36" s="86"/>
      <c r="J36" s="87"/>
      <c r="L36" s="2"/>
      <c r="M36" s="2" t="s">
        <v>172</v>
      </c>
      <c r="N36" s="2"/>
      <c r="O36" s="2"/>
      <c r="P36" s="2"/>
      <c r="Q36" s="2" t="s">
        <v>184</v>
      </c>
      <c r="R36" s="2"/>
    </row>
    <row r="37" spans="2:18" ht="30" customHeight="1">
      <c r="B37" s="2">
        <v>29</v>
      </c>
      <c r="C37" s="71" t="str">
        <f ca="1">B37&amp;". "&amp;'DB Func'!B31</f>
        <v>29. Funcionário 29</v>
      </c>
      <c r="E37" s="523" t="s">
        <v>101</v>
      </c>
      <c r="F37" s="524"/>
      <c r="G37" s="94"/>
      <c r="H37" s="523" t="s">
        <v>730</v>
      </c>
      <c r="I37" s="524"/>
      <c r="J37" s="95"/>
      <c r="L37" s="2"/>
      <c r="M37" s="2" t="s">
        <v>173</v>
      </c>
      <c r="N37" s="2"/>
      <c r="O37" s="2"/>
      <c r="P37" s="2"/>
      <c r="Q37" s="2" t="s">
        <v>185</v>
      </c>
      <c r="R37" s="2"/>
    </row>
    <row r="38" spans="2:18" ht="30" customHeight="1">
      <c r="B38" s="2">
        <v>30</v>
      </c>
      <c r="C38" s="71" t="str">
        <f ca="1">B38&amp;". "&amp;'DB Func'!B32</f>
        <v>30. Funcionário 30</v>
      </c>
      <c r="E38" s="513" t="s">
        <v>102</v>
      </c>
      <c r="F38" s="514"/>
      <c r="G38" s="76"/>
      <c r="H38" s="513" t="s">
        <v>104</v>
      </c>
      <c r="I38" s="514"/>
      <c r="J38" s="76"/>
      <c r="L38" s="2"/>
      <c r="M38" s="2" t="s">
        <v>174</v>
      </c>
      <c r="N38" s="2"/>
      <c r="O38" s="2"/>
      <c r="P38" s="2"/>
      <c r="Q38" s="2" t="s">
        <v>186</v>
      </c>
      <c r="R38" s="2"/>
    </row>
    <row r="39" spans="2:18" ht="30" customHeight="1">
      <c r="C39" s="11"/>
      <c r="E39" s="513" t="s">
        <v>103</v>
      </c>
      <c r="F39" s="514"/>
      <c r="G39" s="63"/>
      <c r="H39" s="106" t="s">
        <v>688</v>
      </c>
      <c r="I39" s="73"/>
      <c r="J39" s="72"/>
      <c r="L39" s="2"/>
      <c r="M39" s="2" t="s">
        <v>179</v>
      </c>
      <c r="N39" s="2"/>
      <c r="O39" s="2"/>
      <c r="P39" s="2"/>
      <c r="Q39" s="2" t="s">
        <v>187</v>
      </c>
      <c r="R39" s="2"/>
    </row>
    <row r="40" spans="2:18" ht="30" hidden="1" customHeight="1">
      <c r="C40" s="11"/>
      <c r="E40" s="541" t="s">
        <v>745</v>
      </c>
      <c r="F40" s="541"/>
      <c r="G40" s="541"/>
      <c r="H40" s="541"/>
      <c r="I40" s="541"/>
      <c r="J40" s="541"/>
      <c r="L40" s="2"/>
      <c r="M40" s="2" t="s">
        <v>180</v>
      </c>
      <c r="N40" s="2"/>
      <c r="O40" s="2"/>
      <c r="P40" s="2"/>
      <c r="Q40" s="2" t="s">
        <v>188</v>
      </c>
      <c r="R40" s="2"/>
    </row>
    <row r="41" spans="2:18" ht="30" hidden="1" customHeight="1">
      <c r="C41" s="11"/>
      <c r="E41" s="513" t="s">
        <v>106</v>
      </c>
      <c r="F41" s="514"/>
      <c r="G41" s="62"/>
      <c r="H41" s="513" t="s">
        <v>112</v>
      </c>
      <c r="I41" s="514"/>
      <c r="J41" s="62"/>
      <c r="L41" s="2"/>
      <c r="M41" s="2" t="s">
        <v>175</v>
      </c>
      <c r="N41" s="2"/>
      <c r="O41" s="2"/>
      <c r="P41" s="2"/>
      <c r="Q41" s="2"/>
      <c r="R41" s="2"/>
    </row>
    <row r="42" spans="2:18" ht="30" hidden="1" customHeight="1">
      <c r="C42" s="11"/>
      <c r="E42" s="513" t="s">
        <v>107</v>
      </c>
      <c r="F42" s="514"/>
      <c r="G42" s="62"/>
      <c r="H42" s="513" t="s">
        <v>113</v>
      </c>
      <c r="I42" s="514"/>
      <c r="J42" s="62"/>
      <c r="L42" s="2"/>
      <c r="M42" s="2" t="s">
        <v>176</v>
      </c>
      <c r="N42" s="2"/>
      <c r="O42" s="2"/>
      <c r="P42" s="2"/>
      <c r="Q42" s="2"/>
      <c r="R42" s="2"/>
    </row>
    <row r="43" spans="2:18" ht="30" hidden="1" customHeight="1">
      <c r="C43" s="11"/>
      <c r="E43" s="513" t="s">
        <v>108</v>
      </c>
      <c r="F43" s="514"/>
      <c r="G43" s="62"/>
      <c r="H43" s="513" t="s">
        <v>114</v>
      </c>
      <c r="I43" s="514"/>
      <c r="J43" s="62"/>
      <c r="L43" s="2"/>
      <c r="M43" s="2" t="s">
        <v>178</v>
      </c>
      <c r="N43" s="2"/>
      <c r="O43" s="2"/>
      <c r="P43" s="2"/>
      <c r="Q43" s="2"/>
      <c r="R43" s="2"/>
    </row>
    <row r="44" spans="2:18" ht="30" hidden="1" customHeight="1">
      <c r="C44" s="11"/>
      <c r="E44" s="513" t="s">
        <v>109</v>
      </c>
      <c r="F44" s="514"/>
      <c r="G44" s="62"/>
      <c r="H44" s="513" t="s">
        <v>115</v>
      </c>
      <c r="I44" s="514"/>
      <c r="J44" s="62"/>
      <c r="L44" s="2"/>
      <c r="M44" s="2" t="s">
        <v>177</v>
      </c>
      <c r="N44" s="2"/>
      <c r="O44" s="2"/>
      <c r="P44" s="2"/>
      <c r="Q44" s="2"/>
      <c r="R44" s="2"/>
    </row>
    <row r="45" spans="2:18" ht="30" hidden="1" customHeight="1">
      <c r="C45" s="11"/>
      <c r="E45" s="513" t="s">
        <v>110</v>
      </c>
      <c r="F45" s="514"/>
      <c r="G45" s="62"/>
      <c r="H45" s="513" t="s">
        <v>116</v>
      </c>
      <c r="I45" s="514"/>
      <c r="J45" s="62"/>
      <c r="L45" s="2"/>
      <c r="M45" s="2"/>
      <c r="N45" s="2"/>
      <c r="O45" s="2"/>
      <c r="P45" s="2"/>
      <c r="Q45" s="2"/>
      <c r="R45" s="2"/>
    </row>
    <row r="46" spans="2:18" ht="30" hidden="1" customHeight="1">
      <c r="C46" s="11"/>
      <c r="E46" s="513" t="s">
        <v>111</v>
      </c>
      <c r="F46" s="514"/>
      <c r="G46" s="62"/>
      <c r="H46" s="513" t="s">
        <v>117</v>
      </c>
      <c r="I46" s="514"/>
      <c r="J46" s="62"/>
      <c r="L46" s="2"/>
      <c r="M46" s="2"/>
      <c r="N46" s="2"/>
      <c r="O46" s="2"/>
      <c r="P46" s="2"/>
      <c r="Q46" s="2"/>
      <c r="R46" s="2"/>
    </row>
    <row r="47" spans="2:18" ht="30" customHeight="1">
      <c r="C47" s="11"/>
      <c r="E47" s="515" t="s">
        <v>118</v>
      </c>
      <c r="F47" s="515"/>
      <c r="G47" s="515"/>
      <c r="H47" s="515"/>
      <c r="I47" s="515"/>
      <c r="J47" s="515"/>
      <c r="L47" s="2"/>
      <c r="M47" s="2"/>
      <c r="N47" s="2"/>
      <c r="O47" s="2"/>
      <c r="P47" s="2"/>
      <c r="Q47" s="2"/>
      <c r="R47" s="2"/>
    </row>
    <row r="48" spans="2:18" ht="30" customHeight="1">
      <c r="C48" s="11"/>
      <c r="E48" s="513" t="s">
        <v>106</v>
      </c>
      <c r="F48" s="514"/>
      <c r="G48" s="62"/>
      <c r="H48" s="513" t="s">
        <v>112</v>
      </c>
      <c r="I48" s="514"/>
      <c r="J48" s="62"/>
      <c r="L48" s="2"/>
      <c r="M48" s="2"/>
      <c r="N48" s="2"/>
      <c r="O48" s="2"/>
      <c r="P48" s="2"/>
      <c r="Q48" s="2"/>
      <c r="R48" s="2"/>
    </row>
    <row r="49" spans="3:18" ht="30" customHeight="1">
      <c r="C49" s="11"/>
      <c r="E49" s="513" t="s">
        <v>107</v>
      </c>
      <c r="F49" s="514"/>
      <c r="G49" s="62"/>
      <c r="H49" s="513" t="s">
        <v>113</v>
      </c>
      <c r="I49" s="514"/>
      <c r="J49" s="62"/>
      <c r="L49" s="2"/>
      <c r="M49" s="2"/>
      <c r="N49" s="2"/>
      <c r="O49" s="2"/>
      <c r="P49" s="2"/>
      <c r="Q49" s="2"/>
      <c r="R49" s="2"/>
    </row>
    <row r="50" spans="3:18" ht="30" customHeight="1">
      <c r="C50" s="11"/>
      <c r="E50" s="513" t="s">
        <v>108</v>
      </c>
      <c r="F50" s="514"/>
      <c r="G50" s="62"/>
      <c r="H50" s="513" t="s">
        <v>114</v>
      </c>
      <c r="I50" s="514"/>
      <c r="J50" s="62"/>
      <c r="L50" s="2"/>
      <c r="M50" s="2"/>
      <c r="N50" s="2"/>
      <c r="O50" s="2"/>
      <c r="P50" s="2"/>
      <c r="Q50" s="2"/>
      <c r="R50" s="2"/>
    </row>
    <row r="51" spans="3:18" ht="30" customHeight="1">
      <c r="C51" s="11"/>
      <c r="E51" s="513" t="s">
        <v>109</v>
      </c>
      <c r="F51" s="514"/>
      <c r="G51" s="62"/>
      <c r="H51" s="513" t="s">
        <v>115</v>
      </c>
      <c r="I51" s="514"/>
      <c r="J51" s="62"/>
      <c r="L51" s="2"/>
      <c r="M51" s="2"/>
      <c r="N51" s="2"/>
      <c r="O51" s="2"/>
      <c r="P51" s="2"/>
      <c r="Q51" s="2"/>
      <c r="R51" s="2"/>
    </row>
    <row r="52" spans="3:18" ht="30" customHeight="1">
      <c r="C52" s="11"/>
      <c r="E52" s="513" t="s">
        <v>110</v>
      </c>
      <c r="F52" s="514"/>
      <c r="G52" s="62"/>
      <c r="H52" s="513" t="s">
        <v>116</v>
      </c>
      <c r="I52" s="514"/>
      <c r="J52" s="62"/>
      <c r="L52" s="2"/>
      <c r="M52" s="2"/>
      <c r="N52" s="2"/>
      <c r="O52" s="2"/>
      <c r="P52" s="2"/>
      <c r="Q52" s="2"/>
      <c r="R52" s="2"/>
    </row>
    <row r="53" spans="3:18" ht="30" customHeight="1">
      <c r="C53" s="11"/>
      <c r="E53" s="513" t="s">
        <v>111</v>
      </c>
      <c r="F53" s="514"/>
      <c r="G53" s="62"/>
      <c r="H53" s="513" t="s">
        <v>117</v>
      </c>
      <c r="I53" s="514"/>
      <c r="J53" s="62"/>
      <c r="L53" s="2"/>
      <c r="M53" s="2"/>
      <c r="N53" s="2"/>
      <c r="O53" s="2"/>
      <c r="P53" s="2"/>
      <c r="Q53" s="2"/>
      <c r="R53" s="2"/>
    </row>
    <row r="54" spans="3:18" ht="30" customHeight="1">
      <c r="C54" s="11"/>
      <c r="E54" s="542" t="s">
        <v>119</v>
      </c>
      <c r="F54" s="542"/>
      <c r="G54" s="542"/>
      <c r="H54" s="543">
        <f>SUM(G48:G53,J48:J53)+SUM(G48:G53,J48:J53)*G38+SUM(G48:G53,J48:J53)*J38</f>
        <v>0</v>
      </c>
      <c r="I54" s="543"/>
      <c r="J54" s="543"/>
      <c r="L54" s="2"/>
      <c r="M54" s="2"/>
      <c r="N54" s="2"/>
      <c r="O54" s="2"/>
      <c r="P54" s="2"/>
      <c r="Q54" s="2"/>
      <c r="R54" s="2"/>
    </row>
    <row r="55" spans="3:18" ht="30" hidden="1" customHeight="1">
      <c r="C55" s="11"/>
      <c r="E55" s="511" t="s">
        <v>524</v>
      </c>
      <c r="F55" s="512"/>
      <c r="G55" s="512"/>
      <c r="H55" s="86"/>
      <c r="I55" s="86"/>
      <c r="J55" s="87"/>
      <c r="L55" s="2"/>
      <c r="M55" s="2"/>
      <c r="N55" s="2"/>
      <c r="O55" s="2"/>
      <c r="P55" s="2"/>
      <c r="Q55" s="2"/>
      <c r="R55" s="2"/>
    </row>
    <row r="56" spans="3:18" ht="30" hidden="1" customHeight="1">
      <c r="C56" s="11"/>
      <c r="E56" s="96" t="s">
        <v>120</v>
      </c>
      <c r="F56" s="96" t="s">
        <v>533</v>
      </c>
      <c r="G56" s="96" t="s">
        <v>121</v>
      </c>
      <c r="H56" s="96" t="s">
        <v>519</v>
      </c>
      <c r="I56" s="96" t="s">
        <v>520</v>
      </c>
      <c r="J56" s="96" t="s">
        <v>521</v>
      </c>
      <c r="L56" s="2"/>
      <c r="M56" s="2"/>
      <c r="N56" s="2"/>
      <c r="O56" s="2"/>
      <c r="P56" s="2"/>
      <c r="Q56" s="2"/>
      <c r="R56" s="2"/>
    </row>
    <row r="57" spans="3:18" ht="30" hidden="1" customHeight="1">
      <c r="C57" s="11"/>
      <c r="E57" s="85" t="str">
        <f>Benef!C6</f>
        <v>-</v>
      </c>
      <c r="F57" s="66"/>
      <c r="G57" s="67"/>
      <c r="H57" s="68"/>
      <c r="I57" s="67"/>
      <c r="J57" s="104">
        <f>IF(G57="Percentual",H57*AVERAGE($G$48:$G$53,$J$48:$J$53),IF(G57="Valor Fixo",I57,0))</f>
        <v>0</v>
      </c>
      <c r="L57" s="2"/>
      <c r="M57" s="2"/>
      <c r="N57" s="2"/>
      <c r="O57" s="2"/>
      <c r="P57" s="2"/>
      <c r="Q57" s="2"/>
      <c r="R57" s="2"/>
    </row>
    <row r="58" spans="3:18" ht="30" hidden="1" customHeight="1">
      <c r="C58" s="11"/>
      <c r="E58" s="85" t="str">
        <f>Benef!C7</f>
        <v>-</v>
      </c>
      <c r="F58" s="66"/>
      <c r="G58" s="67"/>
      <c r="H58" s="68"/>
      <c r="I58" s="67"/>
      <c r="J58" s="104">
        <f t="shared" ref="J58:J66" si="4">IF(G58="Percentual",H58*AVERAGE($G$48:$G$53,$J$48:$J$53),IF(G58="Valor Fixo",I58,0))</f>
        <v>0</v>
      </c>
      <c r="L58" s="2"/>
      <c r="M58" s="2"/>
      <c r="N58" s="2"/>
      <c r="O58" s="2"/>
      <c r="P58" s="2"/>
      <c r="Q58" s="2"/>
      <c r="R58" s="2"/>
    </row>
    <row r="59" spans="3:18" ht="30" hidden="1" customHeight="1">
      <c r="C59" s="11"/>
      <c r="E59" s="85" t="str">
        <f>Benef!C8</f>
        <v>-</v>
      </c>
      <c r="F59" s="66"/>
      <c r="G59" s="67"/>
      <c r="H59" s="68"/>
      <c r="I59" s="67"/>
      <c r="J59" s="104">
        <f t="shared" si="4"/>
        <v>0</v>
      </c>
      <c r="L59" s="2"/>
      <c r="M59" s="2"/>
      <c r="N59" s="2"/>
      <c r="O59" s="2"/>
      <c r="P59" s="2"/>
      <c r="Q59" s="2"/>
      <c r="R59" s="2"/>
    </row>
    <row r="60" spans="3:18" ht="30" hidden="1" customHeight="1">
      <c r="C60" s="11"/>
      <c r="E60" s="85" t="str">
        <f>Benef!C9</f>
        <v>-</v>
      </c>
      <c r="F60" s="66"/>
      <c r="G60" s="67"/>
      <c r="H60" s="68"/>
      <c r="I60" s="67"/>
      <c r="J60" s="104">
        <f t="shared" si="4"/>
        <v>0</v>
      </c>
      <c r="L60" s="2"/>
      <c r="M60" s="2"/>
      <c r="N60" s="2"/>
      <c r="O60" s="2"/>
      <c r="P60" s="2"/>
      <c r="Q60" s="2"/>
      <c r="R60" s="2"/>
    </row>
    <row r="61" spans="3:18" ht="30" hidden="1" customHeight="1">
      <c r="C61" s="11"/>
      <c r="E61" s="85" t="str">
        <f>Benef!C10</f>
        <v>-</v>
      </c>
      <c r="F61" s="66"/>
      <c r="G61" s="67"/>
      <c r="H61" s="68"/>
      <c r="I61" s="67"/>
      <c r="J61" s="104">
        <f t="shared" si="4"/>
        <v>0</v>
      </c>
      <c r="L61" s="2"/>
      <c r="M61" s="2"/>
      <c r="N61" s="2"/>
      <c r="O61" s="2"/>
      <c r="P61" s="2"/>
      <c r="Q61" s="2"/>
      <c r="R61" s="2"/>
    </row>
    <row r="62" spans="3:18" ht="30" hidden="1" customHeight="1">
      <c r="C62" s="11"/>
      <c r="E62" s="85" t="str">
        <f>Benef!C11</f>
        <v>-</v>
      </c>
      <c r="F62" s="66"/>
      <c r="G62" s="67"/>
      <c r="H62" s="68"/>
      <c r="I62" s="67"/>
      <c r="J62" s="104">
        <f t="shared" si="4"/>
        <v>0</v>
      </c>
      <c r="L62" s="2"/>
      <c r="M62" s="2"/>
      <c r="N62" s="2"/>
      <c r="O62" s="2"/>
      <c r="P62" s="2"/>
      <c r="Q62" s="2"/>
      <c r="R62" s="2"/>
    </row>
    <row r="63" spans="3:18" ht="30" hidden="1" customHeight="1">
      <c r="C63" s="11"/>
      <c r="E63" s="85" t="str">
        <f>Benef!C12</f>
        <v>-</v>
      </c>
      <c r="F63" s="66"/>
      <c r="G63" s="67"/>
      <c r="H63" s="68"/>
      <c r="I63" s="67"/>
      <c r="J63" s="104">
        <f t="shared" si="4"/>
        <v>0</v>
      </c>
      <c r="L63" s="2"/>
      <c r="M63" s="2"/>
      <c r="N63" s="2"/>
      <c r="O63" s="2"/>
      <c r="P63" s="2"/>
      <c r="Q63" s="2"/>
      <c r="R63" s="2"/>
    </row>
    <row r="64" spans="3:18" ht="30" hidden="1" customHeight="1">
      <c r="C64" s="11"/>
      <c r="E64" s="85" t="str">
        <f>Benef!C13</f>
        <v>-</v>
      </c>
      <c r="F64" s="66"/>
      <c r="G64" s="67"/>
      <c r="H64" s="68"/>
      <c r="I64" s="67"/>
      <c r="J64" s="104">
        <f t="shared" si="4"/>
        <v>0</v>
      </c>
      <c r="L64" s="2"/>
      <c r="M64" s="2"/>
      <c r="N64" s="2"/>
      <c r="O64" s="2"/>
      <c r="P64" s="2"/>
      <c r="Q64" s="2"/>
      <c r="R64" s="2"/>
    </row>
    <row r="65" spans="3:18" ht="30" hidden="1" customHeight="1">
      <c r="C65" s="11"/>
      <c r="E65" s="85" t="str">
        <f>Benef!C14</f>
        <v>-</v>
      </c>
      <c r="F65" s="66"/>
      <c r="G65" s="67"/>
      <c r="H65" s="68"/>
      <c r="I65" s="67"/>
      <c r="J65" s="104">
        <f t="shared" si="4"/>
        <v>0</v>
      </c>
      <c r="L65" s="2"/>
      <c r="M65" s="2"/>
      <c r="N65" s="2"/>
      <c r="O65" s="2"/>
      <c r="P65" s="2"/>
      <c r="Q65" s="2"/>
      <c r="R65" s="2"/>
    </row>
    <row r="66" spans="3:18" ht="30" hidden="1" customHeight="1">
      <c r="C66" s="11"/>
      <c r="E66" s="107">
        <f>Benef!C15</f>
        <v>0</v>
      </c>
      <c r="F66" s="89"/>
      <c r="G66" s="90"/>
      <c r="H66" s="91"/>
      <c r="I66" s="90"/>
      <c r="J66" s="111">
        <f t="shared" si="4"/>
        <v>0</v>
      </c>
      <c r="L66" s="2"/>
      <c r="M66" s="2"/>
      <c r="N66" s="2"/>
      <c r="O66" s="2"/>
      <c r="P66" s="2"/>
      <c r="Q66" s="2"/>
      <c r="R66" s="2"/>
    </row>
    <row r="67" spans="3:18" ht="30" customHeight="1">
      <c r="C67" s="11"/>
      <c r="E67" s="511" t="s">
        <v>709</v>
      </c>
      <c r="F67" s="512"/>
      <c r="G67" s="512"/>
      <c r="H67" s="86"/>
      <c r="I67" s="86"/>
      <c r="J67" s="87"/>
      <c r="L67" s="2"/>
      <c r="M67" s="2"/>
      <c r="N67" s="2"/>
      <c r="O67" s="2"/>
      <c r="P67" s="2"/>
      <c r="Q67" s="2"/>
      <c r="R67" s="2"/>
    </row>
    <row r="68" spans="3:18" ht="30" customHeight="1">
      <c r="C68" s="11"/>
      <c r="E68" s="108" t="s">
        <v>708</v>
      </c>
      <c r="F68" s="516"/>
      <c r="G68" s="516"/>
      <c r="H68" s="108" t="s">
        <v>786</v>
      </c>
      <c r="I68" s="516"/>
      <c r="J68" s="516"/>
      <c r="K68" s="26">
        <f>IFERROR(VLOOKUP(AVERAGE(G48:G53,J48:J53),'P Gerais'!D39:G43,3,1)*F68,0)</f>
        <v>0</v>
      </c>
      <c r="L68" s="2"/>
      <c r="M68" s="2"/>
      <c r="N68" s="2"/>
      <c r="O68" s="2"/>
      <c r="P68" s="2"/>
      <c r="Q68" s="2"/>
      <c r="R68" s="2"/>
    </row>
    <row r="69" spans="3:18" ht="30" customHeight="1">
      <c r="C69" s="11"/>
      <c r="E69" s="541" t="s">
        <v>123</v>
      </c>
      <c r="F69" s="541"/>
      <c r="G69" s="541"/>
      <c r="H69" s="541"/>
      <c r="I69" s="541"/>
      <c r="J69" s="541"/>
      <c r="L69" s="2"/>
      <c r="M69" s="2"/>
      <c r="N69" s="2"/>
      <c r="O69" s="2"/>
      <c r="P69" s="2"/>
      <c r="Q69" s="2"/>
      <c r="R69" s="2"/>
    </row>
    <row r="70" spans="3:18" ht="30" customHeight="1">
      <c r="C70" s="11"/>
      <c r="E70" s="85" t="s">
        <v>124</v>
      </c>
      <c r="F70" s="530"/>
      <c r="G70" s="530"/>
      <c r="H70" s="85" t="s">
        <v>144</v>
      </c>
      <c r="I70" s="538"/>
      <c r="J70" s="538"/>
    </row>
    <row r="71" spans="3:18" ht="30" customHeight="1">
      <c r="C71" s="11"/>
      <c r="E71" s="85" t="s">
        <v>125</v>
      </c>
      <c r="F71" s="530"/>
      <c r="G71" s="530"/>
      <c r="H71" s="85" t="s">
        <v>126</v>
      </c>
      <c r="I71" s="539"/>
      <c r="J71" s="539"/>
    </row>
    <row r="72" spans="3:18" ht="8.1" customHeight="1">
      <c r="C72" s="11"/>
      <c r="D72" s="10"/>
      <c r="E72" s="6"/>
      <c r="F72" s="20"/>
      <c r="G72" s="20"/>
      <c r="H72" s="6"/>
      <c r="I72" s="21"/>
      <c r="J72" s="21"/>
      <c r="K72" s="10"/>
    </row>
    <row r="73" spans="3:18" ht="8.1" customHeight="1">
      <c r="C73" s="11"/>
      <c r="D73" s="10"/>
      <c r="E73" s="6"/>
      <c r="F73" s="20"/>
      <c r="G73" s="20"/>
      <c r="H73" s="6"/>
      <c r="I73" s="21"/>
      <c r="J73" s="21"/>
      <c r="K73" s="10"/>
    </row>
    <row r="74" spans="3:18" ht="30" customHeight="1">
      <c r="C74" s="11"/>
      <c r="D74" s="10"/>
      <c r="E74" s="85" t="s">
        <v>127</v>
      </c>
      <c r="F74" s="530"/>
      <c r="G74" s="530"/>
      <c r="H74" s="85" t="s">
        <v>143</v>
      </c>
      <c r="I74" s="538"/>
      <c r="J74" s="538"/>
      <c r="K74" s="10"/>
    </row>
    <row r="75" spans="3:18" ht="30" customHeight="1">
      <c r="C75" s="11"/>
      <c r="D75" s="10"/>
      <c r="E75" s="85" t="s">
        <v>128</v>
      </c>
      <c r="F75" s="530"/>
      <c r="G75" s="530"/>
      <c r="H75" s="85" t="s">
        <v>129</v>
      </c>
      <c r="I75" s="539"/>
      <c r="J75" s="539"/>
      <c r="K75" s="10"/>
    </row>
    <row r="76" spans="3:18" ht="8.1" customHeight="1">
      <c r="C76" s="11"/>
      <c r="D76" s="10"/>
      <c r="E76" s="6"/>
      <c r="F76" s="20"/>
      <c r="G76" s="20"/>
      <c r="H76" s="6"/>
      <c r="I76" s="21"/>
      <c r="J76" s="21"/>
      <c r="K76" s="10"/>
    </row>
    <row r="77" spans="3:18" ht="30" customHeight="1">
      <c r="C77" s="11"/>
      <c r="D77" s="10"/>
      <c r="E77" s="85" t="s">
        <v>130</v>
      </c>
      <c r="F77" s="530"/>
      <c r="G77" s="530"/>
      <c r="H77" s="85" t="s">
        <v>142</v>
      </c>
      <c r="I77" s="538"/>
      <c r="J77" s="538"/>
      <c r="K77" s="10"/>
    </row>
    <row r="78" spans="3:18" ht="30" customHeight="1">
      <c r="C78" s="11"/>
      <c r="D78" s="10"/>
      <c r="E78" s="85" t="s">
        <v>131</v>
      </c>
      <c r="F78" s="530"/>
      <c r="G78" s="530"/>
      <c r="H78" s="85" t="s">
        <v>132</v>
      </c>
      <c r="I78" s="539"/>
      <c r="J78" s="539"/>
      <c r="K78" s="10"/>
    </row>
    <row r="79" spans="3:18" ht="8.1" customHeight="1">
      <c r="C79" s="11"/>
      <c r="D79" s="10"/>
      <c r="E79" s="6"/>
      <c r="F79" s="20"/>
      <c r="G79" s="20"/>
      <c r="H79" s="6"/>
      <c r="I79" s="21"/>
      <c r="J79" s="21"/>
      <c r="K79" s="10"/>
    </row>
    <row r="80" spans="3:18" ht="30" customHeight="1">
      <c r="C80" s="11"/>
      <c r="D80" s="10"/>
      <c r="E80" s="85" t="s">
        <v>133</v>
      </c>
      <c r="F80" s="530"/>
      <c r="G80" s="530"/>
      <c r="H80" s="85" t="s">
        <v>141</v>
      </c>
      <c r="I80" s="538"/>
      <c r="J80" s="538"/>
      <c r="K80" s="10"/>
    </row>
    <row r="81" spans="3:11" ht="30" customHeight="1">
      <c r="C81" s="11"/>
      <c r="D81" s="10"/>
      <c r="E81" s="85" t="s">
        <v>134</v>
      </c>
      <c r="F81" s="530"/>
      <c r="G81" s="530"/>
      <c r="H81" s="85" t="s">
        <v>135</v>
      </c>
      <c r="I81" s="539"/>
      <c r="J81" s="539"/>
      <c r="K81" s="10"/>
    </row>
    <row r="82" spans="3:11" ht="8.1" customHeight="1">
      <c r="C82" s="11"/>
      <c r="D82" s="10"/>
      <c r="E82" s="6"/>
      <c r="F82" s="20"/>
      <c r="G82" s="20"/>
      <c r="H82" s="6"/>
      <c r="I82" s="21"/>
      <c r="J82" s="21"/>
      <c r="K82" s="10"/>
    </row>
    <row r="83" spans="3:11" ht="30" customHeight="1">
      <c r="C83" s="11"/>
      <c r="E83" s="85" t="s">
        <v>136</v>
      </c>
      <c r="F83" s="530"/>
      <c r="G83" s="530"/>
      <c r="H83" s="85" t="s">
        <v>140</v>
      </c>
      <c r="I83" s="538"/>
      <c r="J83" s="538"/>
    </row>
    <row r="84" spans="3:11" ht="30" customHeight="1">
      <c r="C84" s="11"/>
      <c r="E84" s="85" t="s">
        <v>137</v>
      </c>
      <c r="F84" s="530"/>
      <c r="G84" s="530"/>
      <c r="H84" s="85" t="s">
        <v>138</v>
      </c>
      <c r="I84" s="539"/>
      <c r="J84" s="539"/>
    </row>
    <row r="85" spans="3:11" ht="8.1" customHeight="1">
      <c r="C85" s="11"/>
      <c r="D85" s="10"/>
      <c r="E85" s="6"/>
      <c r="F85" s="20"/>
      <c r="G85" s="20"/>
      <c r="H85" s="6"/>
      <c r="I85" s="21"/>
      <c r="J85" s="21"/>
      <c r="K85" s="10"/>
    </row>
    <row r="86" spans="3:11" ht="30" customHeight="1">
      <c r="C86" s="11"/>
      <c r="E86" s="85" t="s">
        <v>710</v>
      </c>
      <c r="F86" s="530"/>
      <c r="G86" s="530"/>
      <c r="H86" s="85" t="s">
        <v>711</v>
      </c>
      <c r="I86" s="538"/>
      <c r="J86" s="538"/>
    </row>
    <row r="87" spans="3:11" ht="30" customHeight="1">
      <c r="C87" s="11"/>
      <c r="E87" s="85" t="s">
        <v>712</v>
      </c>
      <c r="F87" s="530"/>
      <c r="G87" s="530"/>
      <c r="H87" s="85" t="s">
        <v>713</v>
      </c>
      <c r="I87" s="539"/>
      <c r="J87" s="539"/>
    </row>
    <row r="88" spans="3:11" ht="8.1" customHeight="1">
      <c r="C88" s="11"/>
      <c r="E88" s="6"/>
      <c r="F88" s="20"/>
      <c r="G88" s="20"/>
      <c r="H88" s="6"/>
      <c r="I88" s="21"/>
      <c r="J88" s="21"/>
    </row>
    <row r="89" spans="3:11" ht="30" customHeight="1">
      <c r="C89" s="11"/>
      <c r="E89" s="85" t="s">
        <v>714</v>
      </c>
      <c r="F89" s="530"/>
      <c r="G89" s="530"/>
      <c r="H89" s="85" t="s">
        <v>715</v>
      </c>
      <c r="I89" s="538"/>
      <c r="J89" s="538"/>
    </row>
    <row r="90" spans="3:11" ht="30" customHeight="1">
      <c r="C90" s="11"/>
      <c r="E90" s="85" t="s">
        <v>716</v>
      </c>
      <c r="F90" s="530"/>
      <c r="G90" s="530"/>
      <c r="H90" s="85" t="s">
        <v>717</v>
      </c>
      <c r="I90" s="539"/>
      <c r="J90" s="539"/>
    </row>
    <row r="91" spans="3:11" ht="8.1" customHeight="1">
      <c r="C91" s="11"/>
      <c r="E91" s="6"/>
      <c r="F91" s="20"/>
      <c r="G91" s="20"/>
      <c r="H91" s="6"/>
      <c r="I91" s="21"/>
      <c r="J91" s="21"/>
    </row>
    <row r="92" spans="3:11" ht="30" customHeight="1">
      <c r="C92" s="11"/>
      <c r="E92" s="85" t="s">
        <v>718</v>
      </c>
      <c r="F92" s="530"/>
      <c r="G92" s="530"/>
      <c r="H92" s="85" t="s">
        <v>719</v>
      </c>
      <c r="I92" s="538"/>
      <c r="J92" s="538"/>
    </row>
    <row r="93" spans="3:11" ht="30" customHeight="1">
      <c r="C93" s="11"/>
      <c r="E93" s="85" t="s">
        <v>720</v>
      </c>
      <c r="F93" s="530"/>
      <c r="G93" s="530"/>
      <c r="H93" s="85" t="s">
        <v>721</v>
      </c>
      <c r="I93" s="539"/>
      <c r="J93" s="539"/>
    </row>
    <row r="94" spans="3:11" ht="8.1" customHeight="1">
      <c r="C94" s="11"/>
      <c r="D94" s="10"/>
      <c r="E94" s="6"/>
      <c r="F94" s="20"/>
      <c r="G94" s="20"/>
      <c r="H94" s="6"/>
      <c r="I94" s="21"/>
      <c r="J94" s="21"/>
      <c r="K94" s="10"/>
    </row>
    <row r="95" spans="3:11" ht="30" customHeight="1">
      <c r="C95" s="11"/>
      <c r="E95" s="85" t="s">
        <v>722</v>
      </c>
      <c r="F95" s="530"/>
      <c r="G95" s="530"/>
      <c r="H95" s="85" t="s">
        <v>723</v>
      </c>
      <c r="I95" s="538"/>
      <c r="J95" s="538"/>
    </row>
    <row r="96" spans="3:11" ht="30" customHeight="1">
      <c r="C96" s="11"/>
      <c r="E96" s="85" t="s">
        <v>724</v>
      </c>
      <c r="F96" s="530"/>
      <c r="G96" s="530"/>
      <c r="H96" s="85" t="s">
        <v>725</v>
      </c>
      <c r="I96" s="539"/>
      <c r="J96" s="539"/>
    </row>
    <row r="97" spans="3:11" ht="8.1" customHeight="1">
      <c r="C97" s="11"/>
      <c r="D97" s="10"/>
      <c r="E97" s="6"/>
      <c r="F97" s="20"/>
      <c r="G97" s="20"/>
      <c r="H97" s="6"/>
      <c r="I97" s="21"/>
      <c r="J97" s="21"/>
      <c r="K97" s="10"/>
    </row>
    <row r="98" spans="3:11" ht="30" customHeight="1">
      <c r="C98" s="11"/>
      <c r="E98" s="85" t="s">
        <v>726</v>
      </c>
      <c r="F98" s="530"/>
      <c r="G98" s="530"/>
      <c r="H98" s="85" t="s">
        <v>727</v>
      </c>
      <c r="I98" s="538"/>
      <c r="J98" s="538"/>
    </row>
    <row r="99" spans="3:11" ht="30" customHeight="1">
      <c r="C99" s="11"/>
      <c r="E99" s="85" t="s">
        <v>728</v>
      </c>
      <c r="F99" s="530"/>
      <c r="G99" s="530"/>
      <c r="H99" s="85" t="s">
        <v>729</v>
      </c>
      <c r="I99" s="539"/>
      <c r="J99" s="539"/>
    </row>
    <row r="100" spans="3:11" ht="30" customHeight="1">
      <c r="C100" s="11"/>
      <c r="E100" s="541" t="s">
        <v>139</v>
      </c>
      <c r="F100" s="541"/>
      <c r="G100" s="541"/>
      <c r="H100" s="541"/>
      <c r="I100" s="541"/>
      <c r="J100" s="541"/>
    </row>
    <row r="101" spans="3:11" ht="121.5" customHeight="1">
      <c r="C101" s="11"/>
      <c r="E101" s="537"/>
      <c r="F101" s="537"/>
      <c r="G101" s="537"/>
      <c r="H101" s="537"/>
      <c r="I101" s="537"/>
      <c r="J101" s="537"/>
    </row>
    <row r="102" spans="3:11" ht="30" customHeight="1"/>
    <row r="103" spans="3:11" ht="30" customHeight="1"/>
    <row r="104" spans="3:11" ht="30" customHeight="1"/>
    <row r="105" spans="3:11" ht="30" customHeight="1"/>
    <row r="106" spans="3:11" ht="30" customHeight="1"/>
    <row r="107" spans="3:11" ht="30" customHeight="1"/>
    <row r="108" spans="3:11" ht="30" customHeight="1"/>
    <row r="109" spans="3:11" ht="30" customHeight="1"/>
    <row r="110" spans="3:11"/>
    <row r="111" spans="3:11"/>
    <row r="112" spans="3:11"/>
    <row r="113"/>
    <row r="114"/>
    <row r="115"/>
    <row r="116"/>
    <row r="117"/>
    <row r="118"/>
    <row r="119"/>
    <row r="120"/>
    <row r="121" ht="15" customHeight="1"/>
  </sheetData>
  <sheetProtection selectLockedCells="1"/>
  <mergeCells count="128">
    <mergeCell ref="H13:I13"/>
    <mergeCell ref="E100:J100"/>
    <mergeCell ref="F70:G70"/>
    <mergeCell ref="I70:J70"/>
    <mergeCell ref="F71:G71"/>
    <mergeCell ref="E49:F49"/>
    <mergeCell ref="H49:I49"/>
    <mergeCell ref="E50:F50"/>
    <mergeCell ref="H50:I50"/>
    <mergeCell ref="F83:G83"/>
    <mergeCell ref="I83:J83"/>
    <mergeCell ref="F68:G68"/>
    <mergeCell ref="I68:J68"/>
    <mergeCell ref="E69:J69"/>
    <mergeCell ref="E54:G54"/>
    <mergeCell ref="H54:J54"/>
    <mergeCell ref="I92:J92"/>
    <mergeCell ref="F93:G93"/>
    <mergeCell ref="I93:J93"/>
    <mergeCell ref="I81:J81"/>
    <mergeCell ref="F74:G74"/>
    <mergeCell ref="I74:J74"/>
    <mergeCell ref="F75:G75"/>
    <mergeCell ref="E43:F43"/>
    <mergeCell ref="B14:B15"/>
    <mergeCell ref="B16:B17"/>
    <mergeCell ref="B18:B19"/>
    <mergeCell ref="B20:B21"/>
    <mergeCell ref="F99:G99"/>
    <mergeCell ref="I99:J99"/>
    <mergeCell ref="I75:J75"/>
    <mergeCell ref="F77:G77"/>
    <mergeCell ref="I77:J77"/>
    <mergeCell ref="F78:G78"/>
    <mergeCell ref="I78:J78"/>
    <mergeCell ref="I71:J71"/>
    <mergeCell ref="F80:G80"/>
    <mergeCell ref="I80:J80"/>
    <mergeCell ref="F81:G81"/>
    <mergeCell ref="F31:J31"/>
    <mergeCell ref="F32:J32"/>
    <mergeCell ref="F33:H33"/>
    <mergeCell ref="E44:F44"/>
    <mergeCell ref="H44:I44"/>
    <mergeCell ref="E45:F45"/>
    <mergeCell ref="H45:I45"/>
    <mergeCell ref="E40:J40"/>
    <mergeCell ref="E41:F41"/>
    <mergeCell ref="H43:I43"/>
    <mergeCell ref="H37:I37"/>
    <mergeCell ref="E37:F37"/>
    <mergeCell ref="E38:F38"/>
    <mergeCell ref="H38:I38"/>
    <mergeCell ref="E101:J101"/>
    <mergeCell ref="F95:G95"/>
    <mergeCell ref="I95:J95"/>
    <mergeCell ref="F96:G96"/>
    <mergeCell ref="I96:J96"/>
    <mergeCell ref="F98:G98"/>
    <mergeCell ref="I98:J98"/>
    <mergeCell ref="F84:G84"/>
    <mergeCell ref="I84:J84"/>
    <mergeCell ref="F86:G86"/>
    <mergeCell ref="I86:J86"/>
    <mergeCell ref="F87:G87"/>
    <mergeCell ref="I87:J87"/>
    <mergeCell ref="F89:G89"/>
    <mergeCell ref="I89:J89"/>
    <mergeCell ref="F90:G90"/>
    <mergeCell ref="I90:J90"/>
    <mergeCell ref="F92:G92"/>
    <mergeCell ref="F29:G29"/>
    <mergeCell ref="I29:J29"/>
    <mergeCell ref="C20:C21"/>
    <mergeCell ref="E20:F20"/>
    <mergeCell ref="E21:F21"/>
    <mergeCell ref="H25:J25"/>
    <mergeCell ref="H41:I41"/>
    <mergeCell ref="E42:F42"/>
    <mergeCell ref="H42:I42"/>
    <mergeCell ref="E5:F5"/>
    <mergeCell ref="E12:F12"/>
    <mergeCell ref="C18:C19"/>
    <mergeCell ref="E18:F18"/>
    <mergeCell ref="E19:F19"/>
    <mergeCell ref="C14:C15"/>
    <mergeCell ref="E14:F14"/>
    <mergeCell ref="H14:I14"/>
    <mergeCell ref="E15:F15"/>
    <mergeCell ref="E6:F6"/>
    <mergeCell ref="G6:J6"/>
    <mergeCell ref="E7:F7"/>
    <mergeCell ref="G7:J7"/>
    <mergeCell ref="E8:F8"/>
    <mergeCell ref="G8:J8"/>
    <mergeCell ref="C16:C17"/>
    <mergeCell ref="E16:F16"/>
    <mergeCell ref="E17:F17"/>
    <mergeCell ref="E13:F13"/>
    <mergeCell ref="E9:F9"/>
    <mergeCell ref="G9:J9"/>
    <mergeCell ref="E10:F10"/>
    <mergeCell ref="G10:J10"/>
    <mergeCell ref="E11:F11"/>
    <mergeCell ref="G11:J11"/>
    <mergeCell ref="E30:F30"/>
    <mergeCell ref="E34:F34"/>
    <mergeCell ref="E36:F36"/>
    <mergeCell ref="E55:G55"/>
    <mergeCell ref="E67:G67"/>
    <mergeCell ref="E39:F39"/>
    <mergeCell ref="E46:F46"/>
    <mergeCell ref="H46:I46"/>
    <mergeCell ref="E51:F51"/>
    <mergeCell ref="H51:I51"/>
    <mergeCell ref="E52:F52"/>
    <mergeCell ref="H52:I52"/>
    <mergeCell ref="E53:F53"/>
    <mergeCell ref="H53:I53"/>
    <mergeCell ref="E47:J47"/>
    <mergeCell ref="E48:F48"/>
    <mergeCell ref="H48:I48"/>
    <mergeCell ref="F27:G27"/>
    <mergeCell ref="I27:J27"/>
    <mergeCell ref="E22:F22"/>
    <mergeCell ref="E26:F26"/>
    <mergeCell ref="F28:G28"/>
    <mergeCell ref="I28:J28"/>
  </mergeCells>
  <conditionalFormatting sqref="F29:G29">
    <cfRule type="expression" dxfId="165" priority="29">
      <formula>LEN(F29)=11</formula>
    </cfRule>
    <cfRule type="expression" dxfId="164" priority="30">
      <formula>LEN(F29)=10</formula>
    </cfRule>
  </conditionalFormatting>
  <conditionalFormatting sqref="I29:J29">
    <cfRule type="expression" dxfId="163" priority="27">
      <formula>LEN(I29)=11</formula>
    </cfRule>
    <cfRule type="expression" dxfId="162" priority="28">
      <formula>LEN(I29)=10</formula>
    </cfRule>
  </conditionalFormatting>
  <conditionalFormatting sqref="I57:I66">
    <cfRule type="expression" dxfId="161" priority="19">
      <formula>G57="Sem Desconto"</formula>
    </cfRule>
    <cfRule type="expression" dxfId="160" priority="22">
      <formula>G57="Percentual"</formula>
    </cfRule>
  </conditionalFormatting>
  <conditionalFormatting sqref="H57:H66">
    <cfRule type="expression" dxfId="159" priority="20">
      <formula>G57="Sem Desconto"</formula>
    </cfRule>
    <cfRule type="expression" dxfId="158" priority="21">
      <formula>G57="Valor Fixo"</formula>
    </cfRule>
  </conditionalFormatting>
  <dataValidations count="7">
    <dataValidation type="list" allowBlank="1" showInputMessage="1" showErrorMessage="1" sqref="F33:H33">
      <formula1>$M$33:$M$44</formula1>
    </dataValidation>
    <dataValidation type="list" allowBlank="1" showInputMessage="1" showErrorMessage="1" sqref="J33">
      <formula1>$Q$33:$Q$40</formula1>
    </dataValidation>
    <dataValidation type="list" allowBlank="1" showInputMessage="1" showErrorMessage="1" sqref="G39">
      <formula1>"1,2"</formula1>
    </dataValidation>
    <dataValidation type="list" allowBlank="1" showInputMessage="1" showErrorMessage="1" sqref="G57:G66">
      <formula1>"Valor Fixo,Percentual,Sem Desconto"</formula1>
    </dataValidation>
    <dataValidation type="list" allowBlank="1" showInputMessage="1" showErrorMessage="1" sqref="J39">
      <formula1>"Parcela Única,2 Parcelas"</formula1>
    </dataValidation>
    <dataValidation type="list" allowBlank="1" showInputMessage="1" showErrorMessage="1" sqref="I39">
      <formula1>"Janeiro,Fevereiro,Março,Abril,Maio,Junho,Julho,Agosto,Setmbro,Outubro,Novembro"</formula1>
    </dataValidation>
    <dataValidation type="list" allowBlank="1" showInputMessage="1" showErrorMessage="1" sqref="G11:J11">
      <formula1>$L$11:$AY$11</formula1>
    </dataValidation>
  </dataValidations>
  <hyperlinks>
    <hyperlink ref="C16:C17" location="Func11!G6" display="Func11!G6"/>
    <hyperlink ref="C6:C13" location="Func!G6" display="Func!G6"/>
    <hyperlink ref="C14:C15" location="Func10!G6" display="Func10!G6"/>
    <hyperlink ref="C20:C21" location="Func13!G6" display="Func13!G6"/>
    <hyperlink ref="C18:C19" location="Func12!G6" display="Func12!G6"/>
    <hyperlink ref="C31:C38" location="Func22!G6" display="Func22!G6"/>
    <hyperlink ref="C38" location="Func30!G6" display="Func30!G6"/>
    <hyperlink ref="C22:C37" location="Func22!G6" display="Func22!G6"/>
    <hyperlink ref="C5:C12" location="Func!G6" display="Func!G6"/>
    <hyperlink ref="C6" location="Func2!G6" display="Func2!G6"/>
    <hyperlink ref="C7" location="Func3!G6" display="Func3!G6"/>
    <hyperlink ref="C8" location="Func4!G6" display="Func4!G6"/>
    <hyperlink ref="C9" location="Func5!G6" display="Func5!G6"/>
    <hyperlink ref="C10" location="Func6!G6" display="Func6!G6"/>
    <hyperlink ref="C11" location="Func7!G6" display="Func7!G6"/>
    <hyperlink ref="C12" location="Func8!G6" display="Func8!G6"/>
    <hyperlink ref="C13" location="Func9!G6" display="Func9!G6"/>
    <hyperlink ref="C22" location="Func14!G6" display="Func14!G6"/>
    <hyperlink ref="C23" location="Func15!G6" display="Func15!G6"/>
    <hyperlink ref="C24" location="Func16!G6" display="Func16!G6"/>
    <hyperlink ref="C25" location="Func17!G6" display="Func17!G6"/>
    <hyperlink ref="C26" location="Func18!G6" display="Func18!G6"/>
    <hyperlink ref="C27" location="Func19!G6" display="Func19!G6"/>
    <hyperlink ref="C28" location="Func20!G6" display="Func20!G6"/>
    <hyperlink ref="C29" location="Func21!G6" display="Func21!G6"/>
    <hyperlink ref="C31" location="Func23!G6" display="Func23!G6"/>
    <hyperlink ref="C32" location="Func24!G6" display="Func24!G6"/>
    <hyperlink ref="C37" location="Func29!G6" display="Func29!G6"/>
    <hyperlink ref="C36" location="Func28!G6" display="Func28!G6"/>
    <hyperlink ref="C35" location="Func27!G6" display="Func27!G6"/>
    <hyperlink ref="C34" location="Func26!G6" display="Func26!G6"/>
    <hyperlink ref="C33" location="Func25!G6" display="Func25!G6"/>
  </hyperlinks>
  <pageMargins left="0.511811024" right="0.511811024" top="0.78740157499999996" bottom="0.78740157499999996" header="0.31496062000000002" footer="0.31496062000000002"/>
  <pageSetup paperSize="9" orientation="portrait" r:id="rId1"/>
  <drawing r:id="rId2"/>
  <legacyDrawing r:id="rId3"/>
  <extLst xmlns:x14="http://schemas.microsoft.com/office/spreadsheetml/2009/9/main">
    <ext uri="{78C0D931-6437-407d-A8EE-F0AAD7539E65}">
      <x14:conditionalFormattings>
        <x14:conditionalFormatting xmlns:xm="http://schemas.microsoft.com/office/excel/2006/main">
          <x14:cfRule type="expression" priority="8" id="{7EDE485E-E21F-45AF-8167-4E43AEDA16E6}">
            <xm:f>'DB Func'!B16=0</xm:f>
            <x14:dxf>
              <font>
                <color theme="0"/>
              </font>
            </x14:dxf>
          </x14:cfRule>
          <xm:sqref>C22:C38</xm:sqref>
        </x14:conditionalFormatting>
        <x14:conditionalFormatting xmlns:xm="http://schemas.microsoft.com/office/excel/2006/main">
          <x14:cfRule type="expression" priority="7" id="{F1DCD200-BF85-48D6-ABA0-38BB40F1F9A2}">
            <xm:f>'DB Func'!B15=0</xm:f>
            <x14:dxf>
              <font>
                <color theme="0"/>
              </font>
            </x14:dxf>
          </x14:cfRule>
          <xm:sqref>C20:C21</xm:sqref>
        </x14:conditionalFormatting>
        <x14:conditionalFormatting xmlns:xm="http://schemas.microsoft.com/office/excel/2006/main">
          <x14:cfRule type="expression" priority="6" id="{F0F4A9E7-712C-4165-BAB0-7F4329BC7848}">
            <xm:f>'DB Func'!B14=0</xm:f>
            <x14:dxf>
              <font>
                <color theme="0"/>
              </font>
            </x14:dxf>
          </x14:cfRule>
          <xm:sqref>C18:C19</xm:sqref>
        </x14:conditionalFormatting>
        <x14:conditionalFormatting xmlns:xm="http://schemas.microsoft.com/office/excel/2006/main">
          <x14:cfRule type="expression" priority="5" id="{F0904ACE-0A0A-410C-90A9-9CB51FEDCD51}">
            <xm:f>'DB Func'!B13=0</xm:f>
            <x14:dxf>
              <font>
                <color theme="0"/>
              </font>
            </x14:dxf>
          </x14:cfRule>
          <xm:sqref>C16:C17</xm:sqref>
        </x14:conditionalFormatting>
        <x14:conditionalFormatting xmlns:xm="http://schemas.microsoft.com/office/excel/2006/main">
          <x14:cfRule type="expression" priority="4" id="{C13420AE-DBBC-4FF6-A9B2-1C23D30E41C5}">
            <xm:f>'DB Func'!B3=0</xm:f>
            <x14:dxf>
              <font>
                <color theme="0"/>
              </font>
            </x14:dxf>
          </x14:cfRule>
          <xm:sqref>C5:C15</xm:sqref>
        </x14:conditionalFormatting>
      </x14:conditionalFormattings>
    </ext>
  </extLst>
</worksheet>
</file>

<file path=xl/worksheets/sheet28.xml><?xml version="1.0" encoding="utf-8"?>
<worksheet xmlns="http://schemas.openxmlformats.org/spreadsheetml/2006/main" xmlns:r="http://schemas.openxmlformats.org/officeDocument/2006/relationships">
  <sheetPr codeName="Plan39"/>
  <dimension ref="A1:AY121"/>
  <sheetViews>
    <sheetView showGridLines="0" zoomScale="90" zoomScaleNormal="90" workbookViewId="0">
      <selection sqref="A1:A3"/>
    </sheetView>
  </sheetViews>
  <sheetFormatPr defaultRowHeight="15" customHeight="1" zeroHeight="1"/>
  <cols>
    <col min="1" max="1" width="27.7109375" style="1" customWidth="1"/>
    <col min="2" max="2" width="3.85546875" customWidth="1"/>
    <col min="3" max="3" width="38" customWidth="1"/>
    <col min="5" max="5" width="25.28515625" customWidth="1"/>
    <col min="6" max="7" width="20.7109375" customWidth="1"/>
    <col min="8" max="8" width="22" customWidth="1"/>
    <col min="9" max="10" width="20.7109375" customWidth="1"/>
  </cols>
  <sheetData>
    <row r="1" spans="1:51" s="98" customFormat="1" ht="33.950000000000003" customHeight="1">
      <c r="A1" s="187"/>
      <c r="C1" s="102" t="s">
        <v>17</v>
      </c>
    </row>
    <row r="2" spans="1:51" s="98" customFormat="1" ht="21.6" customHeight="1">
      <c r="A2" s="187"/>
    </row>
    <row r="3" spans="1:51" s="98" customFormat="1" ht="21.6" customHeight="1">
      <c r="A3" s="187"/>
    </row>
    <row r="4" spans="1:51" ht="30" customHeight="1">
      <c r="C4" s="30" t="s">
        <v>685</v>
      </c>
    </row>
    <row r="5" spans="1:51" ht="30" customHeight="1">
      <c r="B5" s="2">
        <v>1</v>
      </c>
      <c r="C5" s="71" t="str">
        <f ca="1">B5&amp;". "&amp;'DB Func'!B3</f>
        <v>1. Funcionário 1</v>
      </c>
      <c r="E5" s="511" t="s">
        <v>678</v>
      </c>
      <c r="F5" s="512"/>
      <c r="G5" s="86"/>
      <c r="H5" s="86"/>
      <c r="I5" s="86"/>
      <c r="J5" s="87"/>
    </row>
    <row r="6" spans="1:51" ht="30" customHeight="1">
      <c r="B6" s="2">
        <v>2</v>
      </c>
      <c r="C6" s="71" t="str">
        <f ca="1">B6&amp;". "&amp;'DB Func'!B4</f>
        <v>2. Funcionário 2</v>
      </c>
      <c r="E6" s="523" t="s">
        <v>70</v>
      </c>
      <c r="F6" s="524"/>
      <c r="G6" s="525" t="s">
        <v>583</v>
      </c>
      <c r="H6" s="525"/>
      <c r="I6" s="525"/>
      <c r="J6" s="525"/>
    </row>
    <row r="7" spans="1:51" ht="30" customHeight="1">
      <c r="B7" s="2">
        <v>3</v>
      </c>
      <c r="C7" s="71" t="str">
        <f ca="1">B7&amp;". "&amp;'DB Func'!B5</f>
        <v>3. Funcionário 3</v>
      </c>
      <c r="E7" s="513" t="s">
        <v>71</v>
      </c>
      <c r="F7" s="514"/>
      <c r="G7" s="526"/>
      <c r="H7" s="527"/>
      <c r="I7" s="527"/>
      <c r="J7" s="528"/>
    </row>
    <row r="8" spans="1:51" ht="30" customHeight="1">
      <c r="B8" s="2">
        <v>4</v>
      </c>
      <c r="C8" s="71" t="str">
        <f ca="1">B8&amp;". "&amp;'DB Func'!B6</f>
        <v>4. Funcionário 4</v>
      </c>
      <c r="E8" s="513" t="s">
        <v>72</v>
      </c>
      <c r="F8" s="514"/>
      <c r="G8" s="529"/>
      <c r="H8" s="529"/>
      <c r="I8" s="529"/>
      <c r="J8" s="529"/>
    </row>
    <row r="9" spans="1:51" ht="30" customHeight="1">
      <c r="B9" s="2">
        <v>5</v>
      </c>
      <c r="C9" s="71" t="str">
        <f ca="1">B9&amp;". "&amp;'DB Func'!B7</f>
        <v>5. Funcionário 5</v>
      </c>
      <c r="E9" s="513" t="s">
        <v>73</v>
      </c>
      <c r="F9" s="514"/>
      <c r="G9" s="530"/>
      <c r="H9" s="530"/>
      <c r="I9" s="530"/>
      <c r="J9" s="530"/>
    </row>
    <row r="10" spans="1:51" ht="30" customHeight="1">
      <c r="B10" s="2">
        <v>6</v>
      </c>
      <c r="C10" s="71" t="str">
        <f ca="1">B10&amp;". "&amp;'DB Func'!B8</f>
        <v>6. Funcionário 6</v>
      </c>
      <c r="E10" s="513" t="s">
        <v>74</v>
      </c>
      <c r="F10" s="514"/>
      <c r="G10" s="530"/>
      <c r="H10" s="530"/>
      <c r="I10" s="530"/>
      <c r="J10" s="530"/>
    </row>
    <row r="11" spans="1:51" ht="30" customHeight="1">
      <c r="B11" s="2">
        <v>7</v>
      </c>
      <c r="C11" s="71" t="str">
        <f ca="1">B11&amp;". "&amp;'DB Func'!B9</f>
        <v>7. Funcionário 7</v>
      </c>
      <c r="E11" s="531" t="s">
        <v>75</v>
      </c>
      <c r="F11" s="532"/>
      <c r="G11" s="510"/>
      <c r="H11" s="510"/>
      <c r="I11" s="510"/>
      <c r="J11" s="510"/>
      <c r="K11" s="28"/>
      <c r="L11" s="2" t="str">
        <f>Cargos!AC8</f>
        <v/>
      </c>
      <c r="M11" s="2" t="str">
        <f>Cargos!AD8</f>
        <v/>
      </c>
      <c r="N11" s="2" t="str">
        <f>Cargos!AE8</f>
        <v/>
      </c>
      <c r="O11" s="2" t="str">
        <f>Cargos!AF8</f>
        <v/>
      </c>
      <c r="P11" s="2" t="str">
        <f>Cargos!AG8</f>
        <v/>
      </c>
      <c r="Q11" s="2" t="str">
        <f>Cargos!AH8</f>
        <v/>
      </c>
      <c r="R11" s="2" t="str">
        <f>Cargos!AI8</f>
        <v/>
      </c>
      <c r="S11" s="2" t="str">
        <f>Cargos!AJ8</f>
        <v/>
      </c>
      <c r="T11" s="2" t="str">
        <f>Cargos!AK8</f>
        <v/>
      </c>
      <c r="U11" s="2" t="str">
        <f>Cargos!AL8</f>
        <v/>
      </c>
      <c r="V11" s="2" t="str">
        <f>Cargos!AM8</f>
        <v/>
      </c>
      <c r="W11" s="2" t="str">
        <f>Cargos!AN8</f>
        <v/>
      </c>
      <c r="X11" s="2" t="str">
        <f>Cargos!AO8</f>
        <v/>
      </c>
      <c r="Y11" s="2" t="str">
        <f>Cargos!AP8</f>
        <v/>
      </c>
      <c r="Z11" s="2" t="str">
        <f>Cargos!AQ8</f>
        <v/>
      </c>
      <c r="AA11" s="2" t="str">
        <f>Cargos!AR8</f>
        <v/>
      </c>
      <c r="AB11" s="2" t="str">
        <f>Cargos!AS8</f>
        <v/>
      </c>
      <c r="AC11" s="2" t="str">
        <f>Cargos!AT8</f>
        <v/>
      </c>
      <c r="AD11" s="2" t="str">
        <f>Cargos!AU8</f>
        <v/>
      </c>
      <c r="AE11" s="2" t="str">
        <f>Cargos!AV8</f>
        <v/>
      </c>
      <c r="AF11" s="2" t="str">
        <f>Cargos!AW8</f>
        <v/>
      </c>
      <c r="AG11" s="2" t="str">
        <f>Cargos!AX8</f>
        <v/>
      </c>
      <c r="AH11" s="2" t="str">
        <f>Cargos!AY8</f>
        <v/>
      </c>
      <c r="AI11" s="2" t="str">
        <f>Cargos!AZ8</f>
        <v/>
      </c>
      <c r="AJ11" s="2" t="str">
        <f>Cargos!BA8</f>
        <v/>
      </c>
      <c r="AK11" s="2" t="str">
        <f>Cargos!BB8</f>
        <v/>
      </c>
      <c r="AL11" s="2" t="str">
        <f>Cargos!BC8</f>
        <v/>
      </c>
      <c r="AM11" s="2" t="str">
        <f>Cargos!BD8</f>
        <v/>
      </c>
      <c r="AN11" s="2" t="str">
        <f>Cargos!BE8</f>
        <v/>
      </c>
      <c r="AO11" s="2" t="str">
        <f>Cargos!BF8</f>
        <v/>
      </c>
      <c r="AP11" s="2" t="str">
        <f>Cargos!BG8</f>
        <v/>
      </c>
      <c r="AQ11" s="2" t="str">
        <f>Cargos!BH8</f>
        <v/>
      </c>
      <c r="AR11" s="2" t="str">
        <f>Cargos!BI8</f>
        <v/>
      </c>
      <c r="AS11" s="2" t="str">
        <f>Cargos!BJ8</f>
        <v/>
      </c>
      <c r="AT11" s="2" t="str">
        <f>Cargos!BK8</f>
        <v/>
      </c>
      <c r="AU11" s="2" t="str">
        <f>Cargos!BL8</f>
        <v/>
      </c>
      <c r="AV11" s="2" t="str">
        <f>Cargos!BM8</f>
        <v/>
      </c>
      <c r="AW11" s="2" t="str">
        <f>Cargos!BN8</f>
        <v/>
      </c>
      <c r="AX11" s="2" t="str">
        <f>Cargos!BO8</f>
        <v/>
      </c>
      <c r="AY11" s="2" t="str">
        <f>Cargos!BP8</f>
        <v/>
      </c>
    </row>
    <row r="12" spans="1:51" ht="30" customHeight="1">
      <c r="B12" s="2">
        <v>8</v>
      </c>
      <c r="C12" s="71" t="str">
        <f ca="1">B12&amp;". "&amp;'DB Func'!B10</f>
        <v>8. Funcionário 8</v>
      </c>
      <c r="E12" s="511" t="s">
        <v>76</v>
      </c>
      <c r="F12" s="512"/>
      <c r="G12" s="86"/>
      <c r="H12" s="86"/>
      <c r="I12" s="86"/>
      <c r="J12" s="87"/>
    </row>
    <row r="13" spans="1:51" ht="30" customHeight="1">
      <c r="B13" s="2">
        <v>9</v>
      </c>
      <c r="C13" s="71" t="str">
        <f ca="1">B13&amp;". "&amp;'DB Func'!B11</f>
        <v>9. Funcionário 9</v>
      </c>
      <c r="E13" s="523" t="s">
        <v>515</v>
      </c>
      <c r="F13" s="524"/>
      <c r="G13" s="464">
        <v>8.3333333333333339</v>
      </c>
      <c r="H13" s="523" t="s">
        <v>809</v>
      </c>
      <c r="I13" s="524"/>
      <c r="J13" s="465">
        <f>SUM(K15:K21)</f>
        <v>0</v>
      </c>
    </row>
    <row r="14" spans="1:51" ht="15" customHeight="1">
      <c r="B14" s="540">
        <v>10</v>
      </c>
      <c r="C14" s="521" t="str">
        <f ca="1">B14&amp;". "&amp;'DB Func'!B12</f>
        <v>10. Funcionário 10</v>
      </c>
      <c r="E14" s="522"/>
      <c r="F14" s="522"/>
      <c r="G14" s="69" t="s">
        <v>77</v>
      </c>
      <c r="H14" s="522" t="s">
        <v>78</v>
      </c>
      <c r="I14" s="522"/>
      <c r="J14" s="466" t="s">
        <v>79</v>
      </c>
      <c r="K14" s="401"/>
      <c r="L14" s="401"/>
      <c r="M14" s="401"/>
      <c r="N14" s="401"/>
      <c r="O14" s="401"/>
      <c r="P14" s="401"/>
    </row>
    <row r="15" spans="1:51" ht="15" customHeight="1">
      <c r="B15" s="540"/>
      <c r="C15" s="521"/>
      <c r="E15" s="522" t="s">
        <v>63</v>
      </c>
      <c r="F15" s="522"/>
      <c r="G15" s="64"/>
      <c r="H15" s="65"/>
      <c r="I15" s="65"/>
      <c r="J15" s="467"/>
      <c r="K15" s="470">
        <f>(IF(G15&gt;J15,J15+1,J15)-G15)-(IF(H15&gt;I15,I15+1,I15)-H15)</f>
        <v>0</v>
      </c>
      <c r="L15" s="473">
        <f>IF(K15=0,0,IF(OR(N15&gt;$P$15,N15&lt;$O$15),1,0))</f>
        <v>0</v>
      </c>
      <c r="M15" s="471">
        <f>IF(K15=0,0,IF(OR(G15&gt;=$P$15,G15&lt;$O$15),1,0))</f>
        <v>0</v>
      </c>
      <c r="N15" s="474">
        <f>G15+K15</f>
        <v>0</v>
      </c>
      <c r="O15" s="475">
        <v>0.20833333333333334</v>
      </c>
      <c r="P15" s="476">
        <v>0.91666666666666663</v>
      </c>
    </row>
    <row r="16" spans="1:51" ht="15" customHeight="1">
      <c r="B16" s="540">
        <v>11</v>
      </c>
      <c r="C16" s="521" t="str">
        <f ca="1">B16&amp;". "&amp;'DB Func'!B13</f>
        <v>11. Funcionário 11</v>
      </c>
      <c r="E16" s="522" t="s">
        <v>64</v>
      </c>
      <c r="F16" s="522"/>
      <c r="G16" s="64"/>
      <c r="H16" s="65"/>
      <c r="I16" s="65"/>
      <c r="J16" s="467"/>
      <c r="K16" s="470">
        <f t="shared" ref="K16:K21" si="0">(IF(G16&gt;J16,J16+1,J16)-G16)-(IF(H16&gt;I16,I16+1,I16)-H16)</f>
        <v>0</v>
      </c>
      <c r="L16" s="473">
        <f t="shared" ref="L16:L21" si="1">IF(K16=0,0,IF(OR(N16&gt;$P$15,N16&lt;$O$15),1,0))</f>
        <v>0</v>
      </c>
      <c r="M16" s="471">
        <f t="shared" ref="M16:M21" si="2">IF(K16=0,0,IF(OR(G16&gt;=$P$15,G16&lt;$O$15),1,0))</f>
        <v>0</v>
      </c>
      <c r="N16" s="474">
        <f t="shared" ref="N16:N21" si="3">G16+K16</f>
        <v>0</v>
      </c>
      <c r="O16" s="477"/>
      <c r="P16" s="477"/>
    </row>
    <row r="17" spans="2:18" ht="15" customHeight="1">
      <c r="B17" s="540"/>
      <c r="C17" s="521"/>
      <c r="E17" s="522" t="s">
        <v>65</v>
      </c>
      <c r="F17" s="522"/>
      <c r="G17" s="64"/>
      <c r="H17" s="65"/>
      <c r="I17" s="65"/>
      <c r="J17" s="467"/>
      <c r="K17" s="470">
        <f t="shared" si="0"/>
        <v>0</v>
      </c>
      <c r="L17" s="473">
        <f t="shared" si="1"/>
        <v>0</v>
      </c>
      <c r="M17" s="471">
        <f t="shared" si="2"/>
        <v>0</v>
      </c>
      <c r="N17" s="474">
        <f>G17+K17</f>
        <v>0</v>
      </c>
      <c r="O17" s="477"/>
      <c r="P17" s="471"/>
    </row>
    <row r="18" spans="2:18" ht="15" customHeight="1">
      <c r="B18" s="540">
        <v>12</v>
      </c>
      <c r="C18" s="521" t="str">
        <f ca="1">B18&amp;". "&amp;'DB Func'!B14</f>
        <v>12. Funcionário 12</v>
      </c>
      <c r="E18" s="522" t="s">
        <v>66</v>
      </c>
      <c r="F18" s="522"/>
      <c r="G18" s="64"/>
      <c r="H18" s="65"/>
      <c r="I18" s="65"/>
      <c r="J18" s="467"/>
      <c r="K18" s="470">
        <f t="shared" si="0"/>
        <v>0</v>
      </c>
      <c r="L18" s="473">
        <f t="shared" si="1"/>
        <v>0</v>
      </c>
      <c r="M18" s="471">
        <f t="shared" si="2"/>
        <v>0</v>
      </c>
      <c r="N18" s="474">
        <f t="shared" si="3"/>
        <v>0</v>
      </c>
      <c r="O18" s="471"/>
      <c r="P18" s="471"/>
    </row>
    <row r="19" spans="2:18" ht="15" customHeight="1">
      <c r="B19" s="540"/>
      <c r="C19" s="521"/>
      <c r="E19" s="522" t="s">
        <v>67</v>
      </c>
      <c r="F19" s="522"/>
      <c r="G19" s="64"/>
      <c r="H19" s="65"/>
      <c r="I19" s="65"/>
      <c r="J19" s="467"/>
      <c r="K19" s="470">
        <f t="shared" si="0"/>
        <v>0</v>
      </c>
      <c r="L19" s="473">
        <f t="shared" si="1"/>
        <v>0</v>
      </c>
      <c r="M19" s="471">
        <f t="shared" si="2"/>
        <v>0</v>
      </c>
      <c r="N19" s="474">
        <f t="shared" si="3"/>
        <v>0</v>
      </c>
      <c r="O19" s="471"/>
      <c r="P19" s="471"/>
    </row>
    <row r="20" spans="2:18" ht="15" customHeight="1">
      <c r="B20" s="540">
        <v>13</v>
      </c>
      <c r="C20" s="521" t="str">
        <f ca="1">B20&amp;". "&amp;'DB Func'!B15</f>
        <v>13. Funcionário 13</v>
      </c>
      <c r="E20" s="534" t="s">
        <v>68</v>
      </c>
      <c r="F20" s="534"/>
      <c r="G20" s="64"/>
      <c r="H20" s="64"/>
      <c r="I20" s="64"/>
      <c r="J20" s="468"/>
      <c r="K20" s="470">
        <f t="shared" si="0"/>
        <v>0</v>
      </c>
      <c r="L20" s="473">
        <f t="shared" si="1"/>
        <v>0</v>
      </c>
      <c r="M20" s="471">
        <f t="shared" si="2"/>
        <v>0</v>
      </c>
      <c r="N20" s="474">
        <f t="shared" si="3"/>
        <v>0</v>
      </c>
      <c r="O20" s="471"/>
      <c r="P20" s="471"/>
    </row>
    <row r="21" spans="2:18" ht="15" customHeight="1">
      <c r="B21" s="540"/>
      <c r="C21" s="521"/>
      <c r="E21" s="535" t="s">
        <v>69</v>
      </c>
      <c r="F21" s="535"/>
      <c r="G21" s="88"/>
      <c r="H21" s="88"/>
      <c r="I21" s="88"/>
      <c r="J21" s="469"/>
      <c r="K21" s="470">
        <f t="shared" si="0"/>
        <v>0</v>
      </c>
      <c r="L21" s="473">
        <f t="shared" si="1"/>
        <v>0</v>
      </c>
      <c r="M21" s="471">
        <f t="shared" si="2"/>
        <v>0</v>
      </c>
      <c r="N21" s="474">
        <f t="shared" si="3"/>
        <v>0</v>
      </c>
      <c r="O21" s="471"/>
      <c r="P21" s="471"/>
    </row>
    <row r="22" spans="2:18" ht="30" customHeight="1">
      <c r="B22" s="2">
        <v>14</v>
      </c>
      <c r="C22" s="71" t="str">
        <f ca="1">B22&amp;". "&amp;'DB Func'!B16</f>
        <v>14. Funcionário 14</v>
      </c>
      <c r="E22" s="511" t="s">
        <v>80</v>
      </c>
      <c r="F22" s="512"/>
      <c r="G22" s="86"/>
      <c r="H22" s="86"/>
      <c r="I22" s="86"/>
      <c r="J22" s="86"/>
      <c r="K22" s="478"/>
      <c r="L22" s="471" t="str">
        <f>IF(OR(SUM(L15:L21)&gt;0,SUM(M15:M21)&gt;0),"OK","NÃO")</f>
        <v>NÃO</v>
      </c>
      <c r="M22" s="471"/>
      <c r="N22" s="472"/>
      <c r="O22" s="471"/>
      <c r="P22" s="471"/>
    </row>
    <row r="23" spans="2:18" ht="30" customHeight="1">
      <c r="B23" s="2">
        <v>15</v>
      </c>
      <c r="C23" s="71" t="str">
        <f ca="1">B23&amp;". "&amp;'DB Func'!B17</f>
        <v>15. Funcionário 15</v>
      </c>
      <c r="E23" s="105" t="s">
        <v>81</v>
      </c>
      <c r="F23" s="92"/>
      <c r="G23" s="105" t="s">
        <v>84</v>
      </c>
      <c r="H23" s="93"/>
      <c r="I23" s="105" t="s">
        <v>86</v>
      </c>
      <c r="J23" s="93"/>
    </row>
    <row r="24" spans="2:18" ht="30" customHeight="1">
      <c r="B24" s="2">
        <v>16</v>
      </c>
      <c r="C24" s="71" t="str">
        <f ca="1">B24&amp;". "&amp;'DB Func'!B18</f>
        <v>16. Funcionário 16</v>
      </c>
      <c r="E24" s="85" t="s">
        <v>82</v>
      </c>
      <c r="F24" s="61"/>
      <c r="G24" s="106" t="s">
        <v>85</v>
      </c>
      <c r="H24" s="63"/>
      <c r="I24" s="85" t="s">
        <v>87</v>
      </c>
      <c r="J24" s="63"/>
      <c r="L24" s="2"/>
      <c r="M24" s="2"/>
      <c r="N24" s="2"/>
      <c r="O24" s="2"/>
      <c r="P24" s="2"/>
      <c r="Q24" s="2"/>
      <c r="R24" s="2"/>
    </row>
    <row r="25" spans="2:18" ht="30" customHeight="1">
      <c r="B25" s="2">
        <v>17</v>
      </c>
      <c r="C25" s="71" t="str">
        <f ca="1">B25&amp;". "&amp;'DB Func'!B19</f>
        <v>17. Funcionário 17</v>
      </c>
      <c r="E25" s="107" t="s">
        <v>83</v>
      </c>
      <c r="F25" s="123"/>
      <c r="G25" s="107" t="s">
        <v>88</v>
      </c>
      <c r="H25" s="536"/>
      <c r="I25" s="536"/>
      <c r="J25" s="536"/>
      <c r="L25" s="2"/>
      <c r="M25" s="2"/>
      <c r="N25" s="2"/>
      <c r="O25" s="2"/>
      <c r="P25" s="2"/>
      <c r="Q25" s="2"/>
      <c r="R25" s="2"/>
    </row>
    <row r="26" spans="2:18" ht="30" customHeight="1">
      <c r="B26" s="2">
        <v>18</v>
      </c>
      <c r="C26" s="71" t="str">
        <f ca="1">B26&amp;". "&amp;'DB Func'!B20</f>
        <v>18. Funcionário 18</v>
      </c>
      <c r="E26" s="511" t="s">
        <v>679</v>
      </c>
      <c r="F26" s="512"/>
      <c r="G26" s="86"/>
      <c r="H26" s="86"/>
      <c r="I26" s="86"/>
      <c r="J26" s="87"/>
      <c r="L26" s="2"/>
      <c r="M26" s="2"/>
      <c r="N26" s="2"/>
      <c r="O26" s="2"/>
      <c r="P26" s="2"/>
      <c r="Q26" s="2"/>
      <c r="R26" s="2"/>
    </row>
    <row r="27" spans="2:18" ht="30" customHeight="1">
      <c r="B27" s="2">
        <v>19</v>
      </c>
      <c r="C27" s="71" t="str">
        <f ca="1">B27&amp;". "&amp;'DB Func'!B21</f>
        <v>19. Funcionário 19</v>
      </c>
      <c r="E27" s="105" t="s">
        <v>89</v>
      </c>
      <c r="F27" s="516"/>
      <c r="G27" s="516"/>
      <c r="H27" s="108" t="s">
        <v>90</v>
      </c>
      <c r="I27" s="517"/>
      <c r="J27" s="517"/>
      <c r="L27" s="2"/>
      <c r="M27" s="2"/>
      <c r="N27" s="2"/>
      <c r="O27" s="2"/>
      <c r="P27" s="2"/>
      <c r="Q27" s="2"/>
      <c r="R27" s="2"/>
    </row>
    <row r="28" spans="2:18" ht="30" customHeight="1">
      <c r="B28" s="2">
        <v>20</v>
      </c>
      <c r="C28" s="71" t="str">
        <f ca="1">B28&amp;". "&amp;'DB Func'!B22</f>
        <v>20. Funcionário 20</v>
      </c>
      <c r="E28" s="85" t="s">
        <v>168</v>
      </c>
      <c r="F28" s="518"/>
      <c r="G28" s="518"/>
      <c r="H28" s="85" t="s">
        <v>91</v>
      </c>
      <c r="I28" s="519"/>
      <c r="J28" s="520"/>
      <c r="L28" s="2"/>
      <c r="M28" s="2"/>
      <c r="N28" s="2"/>
      <c r="O28" s="2"/>
      <c r="P28" s="2"/>
      <c r="Q28" s="2"/>
      <c r="R28" s="2"/>
    </row>
    <row r="29" spans="2:18" ht="30" customHeight="1">
      <c r="B29" s="2">
        <v>21</v>
      </c>
      <c r="C29" s="71" t="str">
        <f ca="1">B29&amp;". "&amp;'DB Func'!B23</f>
        <v>21. Funcionário 21</v>
      </c>
      <c r="E29" s="107" t="s">
        <v>93</v>
      </c>
      <c r="F29" s="533"/>
      <c r="G29" s="533"/>
      <c r="H29" s="107" t="s">
        <v>92</v>
      </c>
      <c r="I29" s="533"/>
      <c r="J29" s="533"/>
      <c r="L29" s="2"/>
      <c r="M29" s="2"/>
      <c r="N29" s="2"/>
      <c r="O29" s="2"/>
      <c r="P29" s="2"/>
      <c r="Q29" s="2"/>
      <c r="R29" s="2"/>
    </row>
    <row r="30" spans="2:18" ht="30" customHeight="1">
      <c r="B30" s="2">
        <v>22</v>
      </c>
      <c r="C30" s="71" t="str">
        <f ca="1">B30&amp;". "&amp;'DB Func'!B24</f>
        <v>22. Funcionário 22</v>
      </c>
      <c r="E30" s="511" t="s">
        <v>680</v>
      </c>
      <c r="F30" s="512"/>
      <c r="G30" s="86"/>
      <c r="H30" s="86"/>
      <c r="I30" s="86"/>
      <c r="J30" s="87"/>
      <c r="L30" s="2"/>
      <c r="M30" s="2"/>
      <c r="N30" s="2"/>
      <c r="O30" s="2"/>
      <c r="P30" s="2"/>
      <c r="Q30" s="2"/>
      <c r="R30" s="2"/>
    </row>
    <row r="31" spans="2:18" ht="30" customHeight="1">
      <c r="B31" s="2">
        <v>23</v>
      </c>
      <c r="C31" s="71" t="str">
        <f ca="1">B31&amp;". "&amp;'DB Func'!B25</f>
        <v>23. Funcionário 23</v>
      </c>
      <c r="E31" s="105" t="s">
        <v>94</v>
      </c>
      <c r="F31" s="516"/>
      <c r="G31" s="516"/>
      <c r="H31" s="516"/>
      <c r="I31" s="516"/>
      <c r="J31" s="516"/>
      <c r="L31" s="2"/>
      <c r="M31" s="2"/>
      <c r="N31" s="2"/>
      <c r="O31" s="2"/>
      <c r="P31" s="2"/>
      <c r="Q31" s="2"/>
      <c r="R31" s="2"/>
    </row>
    <row r="32" spans="2:18" ht="30" customHeight="1">
      <c r="B32" s="2">
        <v>24</v>
      </c>
      <c r="C32" s="110" t="str">
        <f ca="1">B32&amp;". "&amp;'DB Func'!B26</f>
        <v>24. Funcionário 24</v>
      </c>
      <c r="E32" s="85" t="s">
        <v>95</v>
      </c>
      <c r="F32" s="518"/>
      <c r="G32" s="518"/>
      <c r="H32" s="518"/>
      <c r="I32" s="518"/>
      <c r="J32" s="518"/>
      <c r="L32" s="2"/>
      <c r="M32" s="2"/>
      <c r="N32" s="2"/>
      <c r="O32" s="2"/>
      <c r="P32" s="2"/>
      <c r="Q32" s="2"/>
      <c r="R32" s="2"/>
    </row>
    <row r="33" spans="2:18" ht="30" customHeight="1">
      <c r="B33" s="2">
        <v>25</v>
      </c>
      <c r="C33" s="71" t="str">
        <f ca="1">B33&amp;". "&amp;'DB Func'!B27</f>
        <v>25. Funcionário 25</v>
      </c>
      <c r="E33" s="107" t="s">
        <v>96</v>
      </c>
      <c r="F33" s="533"/>
      <c r="G33" s="533"/>
      <c r="H33" s="533"/>
      <c r="I33" s="107" t="s">
        <v>681</v>
      </c>
      <c r="J33" s="128"/>
      <c r="L33" s="2"/>
      <c r="M33" s="2" t="s">
        <v>169</v>
      </c>
      <c r="N33" s="2"/>
      <c r="O33" s="2"/>
      <c r="P33" s="2"/>
      <c r="Q33" s="2" t="s">
        <v>181</v>
      </c>
      <c r="R33" s="2"/>
    </row>
    <row r="34" spans="2:18" ht="30" customHeight="1">
      <c r="B34" s="2">
        <v>26</v>
      </c>
      <c r="C34" s="71" t="str">
        <f ca="1">B34&amp;". "&amp;'DB Func'!B28</f>
        <v>26. Funcionário 26</v>
      </c>
      <c r="E34" s="511" t="s">
        <v>97</v>
      </c>
      <c r="F34" s="512"/>
      <c r="G34" s="86"/>
      <c r="H34" s="86"/>
      <c r="I34" s="86"/>
      <c r="J34" s="87"/>
      <c r="L34" s="2"/>
      <c r="M34" s="2" t="s">
        <v>170</v>
      </c>
      <c r="N34" s="2"/>
      <c r="O34" s="2"/>
      <c r="P34" s="2"/>
      <c r="Q34" s="2" t="s">
        <v>182</v>
      </c>
      <c r="R34" s="2"/>
    </row>
    <row r="35" spans="2:18" ht="30" customHeight="1">
      <c r="B35" s="2">
        <v>27</v>
      </c>
      <c r="C35" s="71" t="str">
        <f ca="1">B35&amp;". "&amp;'DB Func'!B29</f>
        <v>27. Funcionário 27</v>
      </c>
      <c r="E35" s="109" t="s">
        <v>98</v>
      </c>
      <c r="F35" s="126"/>
      <c r="G35" s="109" t="s">
        <v>99</v>
      </c>
      <c r="H35" s="127"/>
      <c r="I35" s="109" t="s">
        <v>100</v>
      </c>
      <c r="J35" s="127"/>
      <c r="L35" s="2"/>
      <c r="M35" s="2" t="s">
        <v>171</v>
      </c>
      <c r="N35" s="2"/>
      <c r="O35" s="2"/>
      <c r="P35" s="2"/>
      <c r="Q35" s="2" t="s">
        <v>183</v>
      </c>
      <c r="R35" s="2"/>
    </row>
    <row r="36" spans="2:18" ht="30" customHeight="1">
      <c r="B36" s="2">
        <v>28</v>
      </c>
      <c r="C36" s="71" t="str">
        <f ca="1">B36&amp;". "&amp;'DB Func'!B30</f>
        <v>28. Funcionário 28</v>
      </c>
      <c r="E36" s="511" t="s">
        <v>731</v>
      </c>
      <c r="F36" s="512"/>
      <c r="G36" s="86"/>
      <c r="H36" s="86"/>
      <c r="I36" s="86"/>
      <c r="J36" s="87"/>
      <c r="L36" s="2"/>
      <c r="M36" s="2" t="s">
        <v>172</v>
      </c>
      <c r="N36" s="2"/>
      <c r="O36" s="2"/>
      <c r="P36" s="2"/>
      <c r="Q36" s="2" t="s">
        <v>184</v>
      </c>
      <c r="R36" s="2"/>
    </row>
    <row r="37" spans="2:18" ht="30" customHeight="1">
      <c r="B37" s="2">
        <v>29</v>
      </c>
      <c r="C37" s="71" t="str">
        <f ca="1">B37&amp;". "&amp;'DB Func'!B31</f>
        <v>29. Funcionário 29</v>
      </c>
      <c r="E37" s="523" t="s">
        <v>101</v>
      </c>
      <c r="F37" s="524"/>
      <c r="G37" s="94"/>
      <c r="H37" s="523" t="s">
        <v>730</v>
      </c>
      <c r="I37" s="524"/>
      <c r="J37" s="95"/>
      <c r="L37" s="2"/>
      <c r="M37" s="2" t="s">
        <v>173</v>
      </c>
      <c r="N37" s="2"/>
      <c r="O37" s="2"/>
      <c r="P37" s="2"/>
      <c r="Q37" s="2" t="s">
        <v>185</v>
      </c>
      <c r="R37" s="2"/>
    </row>
    <row r="38" spans="2:18" ht="30" customHeight="1">
      <c r="B38" s="2">
        <v>30</v>
      </c>
      <c r="C38" s="71" t="str">
        <f ca="1">B38&amp;". "&amp;'DB Func'!B32</f>
        <v>30. Funcionário 30</v>
      </c>
      <c r="E38" s="513" t="s">
        <v>102</v>
      </c>
      <c r="F38" s="514"/>
      <c r="G38" s="76"/>
      <c r="H38" s="513" t="s">
        <v>104</v>
      </c>
      <c r="I38" s="514"/>
      <c r="J38" s="76"/>
      <c r="L38" s="2"/>
      <c r="M38" s="2" t="s">
        <v>174</v>
      </c>
      <c r="N38" s="2"/>
      <c r="O38" s="2"/>
      <c r="P38" s="2"/>
      <c r="Q38" s="2" t="s">
        <v>186</v>
      </c>
      <c r="R38" s="2"/>
    </row>
    <row r="39" spans="2:18" ht="30" customHeight="1">
      <c r="C39" s="11"/>
      <c r="E39" s="513" t="s">
        <v>103</v>
      </c>
      <c r="F39" s="514"/>
      <c r="G39" s="63"/>
      <c r="H39" s="106" t="s">
        <v>688</v>
      </c>
      <c r="I39" s="73"/>
      <c r="J39" s="72"/>
      <c r="L39" s="2"/>
      <c r="M39" s="2" t="s">
        <v>179</v>
      </c>
      <c r="N39" s="2"/>
      <c r="O39" s="2"/>
      <c r="P39" s="2"/>
      <c r="Q39" s="2" t="s">
        <v>187</v>
      </c>
      <c r="R39" s="2"/>
    </row>
    <row r="40" spans="2:18" ht="30" hidden="1" customHeight="1">
      <c r="C40" s="11"/>
      <c r="E40" s="541" t="s">
        <v>745</v>
      </c>
      <c r="F40" s="541"/>
      <c r="G40" s="541"/>
      <c r="H40" s="541"/>
      <c r="I40" s="541"/>
      <c r="J40" s="541"/>
      <c r="L40" s="2"/>
      <c r="M40" s="2" t="s">
        <v>180</v>
      </c>
      <c r="N40" s="2"/>
      <c r="O40" s="2"/>
      <c r="P40" s="2"/>
      <c r="Q40" s="2" t="s">
        <v>188</v>
      </c>
      <c r="R40" s="2"/>
    </row>
    <row r="41" spans="2:18" ht="30" hidden="1" customHeight="1">
      <c r="C41" s="11"/>
      <c r="E41" s="513" t="s">
        <v>106</v>
      </c>
      <c r="F41" s="514"/>
      <c r="G41" s="62"/>
      <c r="H41" s="513" t="s">
        <v>112</v>
      </c>
      <c r="I41" s="514"/>
      <c r="J41" s="62"/>
      <c r="L41" s="2"/>
      <c r="M41" s="2" t="s">
        <v>175</v>
      </c>
      <c r="N41" s="2"/>
      <c r="O41" s="2"/>
      <c r="P41" s="2"/>
      <c r="Q41" s="2"/>
      <c r="R41" s="2"/>
    </row>
    <row r="42" spans="2:18" ht="30" hidden="1" customHeight="1">
      <c r="C42" s="11"/>
      <c r="E42" s="513" t="s">
        <v>107</v>
      </c>
      <c r="F42" s="514"/>
      <c r="G42" s="62"/>
      <c r="H42" s="513" t="s">
        <v>113</v>
      </c>
      <c r="I42" s="514"/>
      <c r="J42" s="62"/>
      <c r="L42" s="2"/>
      <c r="M42" s="2" t="s">
        <v>176</v>
      </c>
      <c r="N42" s="2"/>
      <c r="O42" s="2"/>
      <c r="P42" s="2"/>
      <c r="Q42" s="2"/>
      <c r="R42" s="2"/>
    </row>
    <row r="43" spans="2:18" ht="30" hidden="1" customHeight="1">
      <c r="C43" s="11"/>
      <c r="E43" s="513" t="s">
        <v>108</v>
      </c>
      <c r="F43" s="514"/>
      <c r="G43" s="62"/>
      <c r="H43" s="513" t="s">
        <v>114</v>
      </c>
      <c r="I43" s="514"/>
      <c r="J43" s="62"/>
      <c r="L43" s="2"/>
      <c r="M43" s="2" t="s">
        <v>178</v>
      </c>
      <c r="N43" s="2"/>
      <c r="O43" s="2"/>
      <c r="P43" s="2"/>
      <c r="Q43" s="2"/>
      <c r="R43" s="2"/>
    </row>
    <row r="44" spans="2:18" ht="30" hidden="1" customHeight="1">
      <c r="C44" s="11"/>
      <c r="E44" s="513" t="s">
        <v>109</v>
      </c>
      <c r="F44" s="514"/>
      <c r="G44" s="62"/>
      <c r="H44" s="513" t="s">
        <v>115</v>
      </c>
      <c r="I44" s="514"/>
      <c r="J44" s="62"/>
      <c r="L44" s="2"/>
      <c r="M44" s="2" t="s">
        <v>177</v>
      </c>
      <c r="N44" s="2"/>
      <c r="O44" s="2"/>
      <c r="P44" s="2"/>
      <c r="Q44" s="2"/>
      <c r="R44" s="2"/>
    </row>
    <row r="45" spans="2:18" ht="30" hidden="1" customHeight="1">
      <c r="C45" s="11"/>
      <c r="E45" s="513" t="s">
        <v>110</v>
      </c>
      <c r="F45" s="514"/>
      <c r="G45" s="62"/>
      <c r="H45" s="513" t="s">
        <v>116</v>
      </c>
      <c r="I45" s="514"/>
      <c r="J45" s="62"/>
      <c r="L45" s="2"/>
      <c r="M45" s="2"/>
      <c r="N45" s="2"/>
      <c r="O45" s="2"/>
      <c r="P45" s="2"/>
      <c r="Q45" s="2"/>
      <c r="R45" s="2"/>
    </row>
    <row r="46" spans="2:18" ht="30" hidden="1" customHeight="1">
      <c r="C46" s="11"/>
      <c r="E46" s="513" t="s">
        <v>111</v>
      </c>
      <c r="F46" s="514"/>
      <c r="G46" s="62"/>
      <c r="H46" s="513" t="s">
        <v>117</v>
      </c>
      <c r="I46" s="514"/>
      <c r="J46" s="62"/>
      <c r="L46" s="2"/>
      <c r="M46" s="2"/>
      <c r="N46" s="2"/>
      <c r="O46" s="2"/>
      <c r="P46" s="2"/>
      <c r="Q46" s="2"/>
      <c r="R46" s="2"/>
    </row>
    <row r="47" spans="2:18" ht="30" customHeight="1">
      <c r="C47" s="11"/>
      <c r="E47" s="515" t="s">
        <v>118</v>
      </c>
      <c r="F47" s="515"/>
      <c r="G47" s="515"/>
      <c r="H47" s="515"/>
      <c r="I47" s="515"/>
      <c r="J47" s="515"/>
      <c r="L47" s="2"/>
      <c r="M47" s="2"/>
      <c r="N47" s="2"/>
      <c r="O47" s="2"/>
      <c r="P47" s="2"/>
      <c r="Q47" s="2"/>
      <c r="R47" s="2"/>
    </row>
    <row r="48" spans="2:18" ht="30" customHeight="1">
      <c r="C48" s="11"/>
      <c r="E48" s="513" t="s">
        <v>106</v>
      </c>
      <c r="F48" s="514"/>
      <c r="G48" s="62"/>
      <c r="H48" s="513" t="s">
        <v>112</v>
      </c>
      <c r="I48" s="514"/>
      <c r="J48" s="62"/>
      <c r="L48" s="2"/>
      <c r="M48" s="2"/>
      <c r="N48" s="2"/>
      <c r="O48" s="2"/>
      <c r="P48" s="2"/>
      <c r="Q48" s="2"/>
      <c r="R48" s="2"/>
    </row>
    <row r="49" spans="3:18" ht="30" customHeight="1">
      <c r="C49" s="11"/>
      <c r="E49" s="513" t="s">
        <v>107</v>
      </c>
      <c r="F49" s="514"/>
      <c r="G49" s="62"/>
      <c r="H49" s="513" t="s">
        <v>113</v>
      </c>
      <c r="I49" s="514"/>
      <c r="J49" s="62"/>
      <c r="L49" s="2"/>
      <c r="M49" s="2"/>
      <c r="N49" s="2"/>
      <c r="O49" s="2"/>
      <c r="P49" s="2"/>
      <c r="Q49" s="2"/>
      <c r="R49" s="2"/>
    </row>
    <row r="50" spans="3:18" ht="30" customHeight="1">
      <c r="C50" s="11"/>
      <c r="E50" s="513" t="s">
        <v>108</v>
      </c>
      <c r="F50" s="514"/>
      <c r="G50" s="62"/>
      <c r="H50" s="513" t="s">
        <v>114</v>
      </c>
      <c r="I50" s="514"/>
      <c r="J50" s="62"/>
      <c r="L50" s="2"/>
      <c r="M50" s="2"/>
      <c r="N50" s="2"/>
      <c r="O50" s="2"/>
      <c r="P50" s="2"/>
      <c r="Q50" s="2"/>
      <c r="R50" s="2"/>
    </row>
    <row r="51" spans="3:18" ht="30" customHeight="1">
      <c r="C51" s="11"/>
      <c r="E51" s="513" t="s">
        <v>109</v>
      </c>
      <c r="F51" s="514"/>
      <c r="G51" s="62"/>
      <c r="H51" s="513" t="s">
        <v>115</v>
      </c>
      <c r="I51" s="514"/>
      <c r="J51" s="62"/>
      <c r="L51" s="2"/>
      <c r="M51" s="2"/>
      <c r="N51" s="2"/>
      <c r="O51" s="2"/>
      <c r="P51" s="2"/>
      <c r="Q51" s="2"/>
      <c r="R51" s="2"/>
    </row>
    <row r="52" spans="3:18" ht="30" customHeight="1">
      <c r="C52" s="11"/>
      <c r="E52" s="513" t="s">
        <v>110</v>
      </c>
      <c r="F52" s="514"/>
      <c r="G52" s="62"/>
      <c r="H52" s="513" t="s">
        <v>116</v>
      </c>
      <c r="I52" s="514"/>
      <c r="J52" s="62"/>
      <c r="L52" s="2"/>
      <c r="M52" s="2"/>
      <c r="N52" s="2"/>
      <c r="O52" s="2"/>
      <c r="P52" s="2"/>
      <c r="Q52" s="2"/>
      <c r="R52" s="2"/>
    </row>
    <row r="53" spans="3:18" ht="30" customHeight="1">
      <c r="C53" s="11"/>
      <c r="E53" s="513" t="s">
        <v>111</v>
      </c>
      <c r="F53" s="514"/>
      <c r="G53" s="62"/>
      <c r="H53" s="513" t="s">
        <v>117</v>
      </c>
      <c r="I53" s="514"/>
      <c r="J53" s="62"/>
      <c r="L53" s="2"/>
      <c r="M53" s="2"/>
      <c r="N53" s="2"/>
      <c r="O53" s="2"/>
      <c r="P53" s="2"/>
      <c r="Q53" s="2"/>
      <c r="R53" s="2"/>
    </row>
    <row r="54" spans="3:18" ht="30" customHeight="1">
      <c r="C54" s="11"/>
      <c r="E54" s="542" t="s">
        <v>119</v>
      </c>
      <c r="F54" s="542"/>
      <c r="G54" s="542"/>
      <c r="H54" s="543">
        <f>SUM(G48:G53,J48:J53)+SUM(G48:G53,J48:J53)*G38+SUM(G48:G53,J48:J53)*J38</f>
        <v>0</v>
      </c>
      <c r="I54" s="543"/>
      <c r="J54" s="543"/>
      <c r="L54" s="2"/>
      <c r="M54" s="2"/>
      <c r="N54" s="2"/>
      <c r="O54" s="2"/>
      <c r="P54" s="2"/>
      <c r="Q54" s="2"/>
      <c r="R54" s="2"/>
    </row>
    <row r="55" spans="3:18" ht="30" hidden="1" customHeight="1">
      <c r="C55" s="11"/>
      <c r="E55" s="511" t="s">
        <v>524</v>
      </c>
      <c r="F55" s="512"/>
      <c r="G55" s="512"/>
      <c r="H55" s="86"/>
      <c r="I55" s="86"/>
      <c r="J55" s="87"/>
      <c r="L55" s="2"/>
      <c r="M55" s="2"/>
      <c r="N55" s="2"/>
      <c r="O55" s="2"/>
      <c r="P55" s="2"/>
      <c r="Q55" s="2"/>
      <c r="R55" s="2"/>
    </row>
    <row r="56" spans="3:18" ht="30" hidden="1" customHeight="1">
      <c r="C56" s="11"/>
      <c r="E56" s="96" t="s">
        <v>120</v>
      </c>
      <c r="F56" s="96" t="s">
        <v>533</v>
      </c>
      <c r="G56" s="96" t="s">
        <v>121</v>
      </c>
      <c r="H56" s="96" t="s">
        <v>519</v>
      </c>
      <c r="I56" s="96" t="s">
        <v>520</v>
      </c>
      <c r="J56" s="96" t="s">
        <v>521</v>
      </c>
      <c r="L56" s="2"/>
      <c r="M56" s="2"/>
      <c r="N56" s="2"/>
      <c r="O56" s="2"/>
      <c r="P56" s="2"/>
      <c r="Q56" s="2"/>
      <c r="R56" s="2"/>
    </row>
    <row r="57" spans="3:18" ht="30" hidden="1" customHeight="1">
      <c r="C57" s="11"/>
      <c r="E57" s="85" t="str">
        <f>Benef!C6</f>
        <v>-</v>
      </c>
      <c r="F57" s="66"/>
      <c r="G57" s="67"/>
      <c r="H57" s="68"/>
      <c r="I57" s="67"/>
      <c r="J57" s="104">
        <f>IF(G57="Percentual",H57*AVERAGE($G$48:$G$53,$J$48:$J$53),IF(G57="Valor Fixo",I57,0))</f>
        <v>0</v>
      </c>
      <c r="L57" s="2"/>
      <c r="M57" s="2"/>
      <c r="N57" s="2"/>
      <c r="O57" s="2"/>
      <c r="P57" s="2"/>
      <c r="Q57" s="2"/>
      <c r="R57" s="2"/>
    </row>
    <row r="58" spans="3:18" ht="30" hidden="1" customHeight="1">
      <c r="C58" s="11"/>
      <c r="E58" s="85" t="str">
        <f>Benef!C7</f>
        <v>-</v>
      </c>
      <c r="F58" s="66"/>
      <c r="G58" s="67"/>
      <c r="H58" s="68"/>
      <c r="I58" s="67"/>
      <c r="J58" s="104">
        <f t="shared" ref="J58:J66" si="4">IF(G58="Percentual",H58*AVERAGE($G$48:$G$53,$J$48:$J$53),IF(G58="Valor Fixo",I58,0))</f>
        <v>0</v>
      </c>
      <c r="L58" s="2"/>
      <c r="M58" s="2"/>
      <c r="N58" s="2"/>
      <c r="O58" s="2"/>
      <c r="P58" s="2"/>
      <c r="Q58" s="2"/>
      <c r="R58" s="2"/>
    </row>
    <row r="59" spans="3:18" ht="30" hidden="1" customHeight="1">
      <c r="C59" s="11"/>
      <c r="E59" s="85" t="str">
        <f>Benef!C8</f>
        <v>-</v>
      </c>
      <c r="F59" s="66"/>
      <c r="G59" s="67"/>
      <c r="H59" s="68"/>
      <c r="I59" s="67"/>
      <c r="J59" s="104">
        <f t="shared" si="4"/>
        <v>0</v>
      </c>
      <c r="L59" s="2"/>
      <c r="M59" s="2"/>
      <c r="N59" s="2"/>
      <c r="O59" s="2"/>
      <c r="P59" s="2"/>
      <c r="Q59" s="2"/>
      <c r="R59" s="2"/>
    </row>
    <row r="60" spans="3:18" ht="30" hidden="1" customHeight="1">
      <c r="C60" s="11"/>
      <c r="E60" s="85" t="str">
        <f>Benef!C9</f>
        <v>-</v>
      </c>
      <c r="F60" s="66"/>
      <c r="G60" s="67"/>
      <c r="H60" s="68"/>
      <c r="I60" s="67"/>
      <c r="J60" s="104">
        <f t="shared" si="4"/>
        <v>0</v>
      </c>
      <c r="L60" s="2"/>
      <c r="M60" s="2"/>
      <c r="N60" s="2"/>
      <c r="O60" s="2"/>
      <c r="P60" s="2"/>
      <c r="Q60" s="2"/>
      <c r="R60" s="2"/>
    </row>
    <row r="61" spans="3:18" ht="30" hidden="1" customHeight="1">
      <c r="C61" s="11"/>
      <c r="E61" s="85" t="str">
        <f>Benef!C10</f>
        <v>-</v>
      </c>
      <c r="F61" s="66"/>
      <c r="G61" s="67"/>
      <c r="H61" s="68"/>
      <c r="I61" s="67"/>
      <c r="J61" s="104">
        <f t="shared" si="4"/>
        <v>0</v>
      </c>
      <c r="L61" s="2"/>
      <c r="M61" s="2"/>
      <c r="N61" s="2"/>
      <c r="O61" s="2"/>
      <c r="P61" s="2"/>
      <c r="Q61" s="2"/>
      <c r="R61" s="2"/>
    </row>
    <row r="62" spans="3:18" ht="30" hidden="1" customHeight="1">
      <c r="C62" s="11"/>
      <c r="E62" s="85" t="str">
        <f>Benef!C11</f>
        <v>-</v>
      </c>
      <c r="F62" s="66"/>
      <c r="G62" s="67"/>
      <c r="H62" s="68"/>
      <c r="I62" s="67"/>
      <c r="J62" s="104">
        <f t="shared" si="4"/>
        <v>0</v>
      </c>
      <c r="L62" s="2"/>
      <c r="M62" s="2"/>
      <c r="N62" s="2"/>
      <c r="O62" s="2"/>
      <c r="P62" s="2"/>
      <c r="Q62" s="2"/>
      <c r="R62" s="2"/>
    </row>
    <row r="63" spans="3:18" ht="30" hidden="1" customHeight="1">
      <c r="C63" s="11"/>
      <c r="E63" s="85" t="str">
        <f>Benef!C12</f>
        <v>-</v>
      </c>
      <c r="F63" s="66"/>
      <c r="G63" s="67"/>
      <c r="H63" s="68"/>
      <c r="I63" s="67"/>
      <c r="J63" s="104">
        <f t="shared" si="4"/>
        <v>0</v>
      </c>
      <c r="L63" s="2"/>
      <c r="M63" s="2"/>
      <c r="N63" s="2"/>
      <c r="O63" s="2"/>
      <c r="P63" s="2"/>
      <c r="Q63" s="2"/>
      <c r="R63" s="2"/>
    </row>
    <row r="64" spans="3:18" ht="30" hidden="1" customHeight="1">
      <c r="C64" s="11"/>
      <c r="E64" s="85" t="str">
        <f>Benef!C13</f>
        <v>-</v>
      </c>
      <c r="F64" s="66"/>
      <c r="G64" s="67"/>
      <c r="H64" s="68"/>
      <c r="I64" s="67"/>
      <c r="J64" s="104">
        <f t="shared" si="4"/>
        <v>0</v>
      </c>
      <c r="L64" s="2"/>
      <c r="M64" s="2"/>
      <c r="N64" s="2"/>
      <c r="O64" s="2"/>
      <c r="P64" s="2"/>
      <c r="Q64" s="2"/>
      <c r="R64" s="2"/>
    </row>
    <row r="65" spans="3:18" ht="30" hidden="1" customHeight="1">
      <c r="C65" s="11"/>
      <c r="E65" s="85" t="str">
        <f>Benef!C14</f>
        <v>-</v>
      </c>
      <c r="F65" s="66"/>
      <c r="G65" s="67"/>
      <c r="H65" s="68"/>
      <c r="I65" s="67"/>
      <c r="J65" s="104">
        <f t="shared" si="4"/>
        <v>0</v>
      </c>
      <c r="L65" s="2"/>
      <c r="M65" s="2"/>
      <c r="N65" s="2"/>
      <c r="O65" s="2"/>
      <c r="P65" s="2"/>
      <c r="Q65" s="2"/>
      <c r="R65" s="2"/>
    </row>
    <row r="66" spans="3:18" ht="30" hidden="1" customHeight="1">
      <c r="C66" s="11"/>
      <c r="E66" s="107">
        <f>Benef!C15</f>
        <v>0</v>
      </c>
      <c r="F66" s="89"/>
      <c r="G66" s="90"/>
      <c r="H66" s="91"/>
      <c r="I66" s="90"/>
      <c r="J66" s="111">
        <f t="shared" si="4"/>
        <v>0</v>
      </c>
      <c r="L66" s="2"/>
      <c r="M66" s="2"/>
      <c r="N66" s="2"/>
      <c r="O66" s="2"/>
      <c r="P66" s="2"/>
      <c r="Q66" s="2"/>
      <c r="R66" s="2"/>
    </row>
    <row r="67" spans="3:18" ht="30" customHeight="1">
      <c r="C67" s="11"/>
      <c r="E67" s="511" t="s">
        <v>709</v>
      </c>
      <c r="F67" s="512"/>
      <c r="G67" s="512"/>
      <c r="H67" s="86"/>
      <c r="I67" s="86"/>
      <c r="J67" s="87"/>
      <c r="L67" s="2"/>
      <c r="M67" s="2"/>
      <c r="N67" s="2"/>
      <c r="O67" s="2"/>
      <c r="P67" s="2"/>
      <c r="Q67" s="2"/>
      <c r="R67" s="2"/>
    </row>
    <row r="68" spans="3:18" ht="30" customHeight="1">
      <c r="C68" s="11"/>
      <c r="E68" s="108" t="s">
        <v>708</v>
      </c>
      <c r="F68" s="516"/>
      <c r="G68" s="516"/>
      <c r="H68" s="108" t="s">
        <v>786</v>
      </c>
      <c r="I68" s="516"/>
      <c r="J68" s="516"/>
      <c r="K68" s="26">
        <f>IFERROR(VLOOKUP(AVERAGE(G48:G53,J48:J53),'P Gerais'!D39:G43,3,1)*F68,0)</f>
        <v>0</v>
      </c>
      <c r="L68" s="2"/>
      <c r="M68" s="2"/>
      <c r="N68" s="2"/>
      <c r="O68" s="2"/>
      <c r="P68" s="2"/>
      <c r="Q68" s="2"/>
      <c r="R68" s="2"/>
    </row>
    <row r="69" spans="3:18" ht="30" customHeight="1">
      <c r="C69" s="11"/>
      <c r="E69" s="541" t="s">
        <v>123</v>
      </c>
      <c r="F69" s="541"/>
      <c r="G69" s="541"/>
      <c r="H69" s="541"/>
      <c r="I69" s="541"/>
      <c r="J69" s="541"/>
      <c r="L69" s="2"/>
      <c r="M69" s="2"/>
      <c r="N69" s="2"/>
      <c r="O69" s="2"/>
      <c r="P69" s="2"/>
      <c r="Q69" s="2"/>
      <c r="R69" s="2"/>
    </row>
    <row r="70" spans="3:18" ht="30" customHeight="1">
      <c r="C70" s="11"/>
      <c r="E70" s="85" t="s">
        <v>124</v>
      </c>
      <c r="F70" s="530"/>
      <c r="G70" s="530"/>
      <c r="H70" s="85" t="s">
        <v>144</v>
      </c>
      <c r="I70" s="538"/>
      <c r="J70" s="538"/>
    </row>
    <row r="71" spans="3:18" ht="30" customHeight="1">
      <c r="C71" s="11"/>
      <c r="E71" s="85" t="s">
        <v>125</v>
      </c>
      <c r="F71" s="530"/>
      <c r="G71" s="530"/>
      <c r="H71" s="85" t="s">
        <v>126</v>
      </c>
      <c r="I71" s="539"/>
      <c r="J71" s="539"/>
    </row>
    <row r="72" spans="3:18" ht="8.1" customHeight="1">
      <c r="C72" s="11"/>
      <c r="D72" s="10"/>
      <c r="E72" s="6"/>
      <c r="F72" s="20"/>
      <c r="G72" s="20"/>
      <c r="H72" s="6"/>
      <c r="I72" s="21"/>
      <c r="J72" s="21"/>
      <c r="K72" s="10"/>
    </row>
    <row r="73" spans="3:18" ht="8.1" customHeight="1">
      <c r="C73" s="11"/>
      <c r="D73" s="10"/>
      <c r="E73" s="6"/>
      <c r="F73" s="20"/>
      <c r="G73" s="20"/>
      <c r="H73" s="6"/>
      <c r="I73" s="21"/>
      <c r="J73" s="21"/>
      <c r="K73" s="10"/>
    </row>
    <row r="74" spans="3:18" ht="30" customHeight="1">
      <c r="C74" s="11"/>
      <c r="D74" s="10"/>
      <c r="E74" s="85" t="s">
        <v>127</v>
      </c>
      <c r="F74" s="530"/>
      <c r="G74" s="530"/>
      <c r="H74" s="85" t="s">
        <v>143</v>
      </c>
      <c r="I74" s="538"/>
      <c r="J74" s="538"/>
      <c r="K74" s="10"/>
    </row>
    <row r="75" spans="3:18" ht="30" customHeight="1">
      <c r="C75" s="11"/>
      <c r="D75" s="10"/>
      <c r="E75" s="85" t="s">
        <v>128</v>
      </c>
      <c r="F75" s="530"/>
      <c r="G75" s="530"/>
      <c r="H75" s="85" t="s">
        <v>129</v>
      </c>
      <c r="I75" s="539"/>
      <c r="J75" s="539"/>
      <c r="K75" s="10"/>
    </row>
    <row r="76" spans="3:18" ht="8.1" customHeight="1">
      <c r="C76" s="11"/>
      <c r="D76" s="10"/>
      <c r="E76" s="6"/>
      <c r="F76" s="20"/>
      <c r="G76" s="20"/>
      <c r="H76" s="6"/>
      <c r="I76" s="21"/>
      <c r="J76" s="21"/>
      <c r="K76" s="10"/>
    </row>
    <row r="77" spans="3:18" ht="30" customHeight="1">
      <c r="C77" s="11"/>
      <c r="D77" s="10"/>
      <c r="E77" s="85" t="s">
        <v>130</v>
      </c>
      <c r="F77" s="530"/>
      <c r="G77" s="530"/>
      <c r="H77" s="85" t="s">
        <v>142</v>
      </c>
      <c r="I77" s="538"/>
      <c r="J77" s="538"/>
      <c r="K77" s="10"/>
    </row>
    <row r="78" spans="3:18" ht="30" customHeight="1">
      <c r="C78" s="11"/>
      <c r="D78" s="10"/>
      <c r="E78" s="85" t="s">
        <v>131</v>
      </c>
      <c r="F78" s="530"/>
      <c r="G78" s="530"/>
      <c r="H78" s="85" t="s">
        <v>132</v>
      </c>
      <c r="I78" s="539"/>
      <c r="J78" s="539"/>
      <c r="K78" s="10"/>
    </row>
    <row r="79" spans="3:18" ht="8.1" customHeight="1">
      <c r="C79" s="11"/>
      <c r="D79" s="10"/>
      <c r="E79" s="6"/>
      <c r="F79" s="20"/>
      <c r="G79" s="20"/>
      <c r="H79" s="6"/>
      <c r="I79" s="21"/>
      <c r="J79" s="21"/>
      <c r="K79" s="10"/>
    </row>
    <row r="80" spans="3:18" ht="30" customHeight="1">
      <c r="C80" s="11"/>
      <c r="D80" s="10"/>
      <c r="E80" s="85" t="s">
        <v>133</v>
      </c>
      <c r="F80" s="530"/>
      <c r="G80" s="530"/>
      <c r="H80" s="85" t="s">
        <v>141</v>
      </c>
      <c r="I80" s="538"/>
      <c r="J80" s="538"/>
      <c r="K80" s="10"/>
    </row>
    <row r="81" spans="3:11" ht="30" customHeight="1">
      <c r="C81" s="11"/>
      <c r="D81" s="10"/>
      <c r="E81" s="85" t="s">
        <v>134</v>
      </c>
      <c r="F81" s="530"/>
      <c r="G81" s="530"/>
      <c r="H81" s="85" t="s">
        <v>135</v>
      </c>
      <c r="I81" s="539"/>
      <c r="J81" s="539"/>
      <c r="K81" s="10"/>
    </row>
    <row r="82" spans="3:11" ht="8.1" customHeight="1">
      <c r="C82" s="11"/>
      <c r="D82" s="10"/>
      <c r="E82" s="6"/>
      <c r="F82" s="20"/>
      <c r="G82" s="20"/>
      <c r="H82" s="6"/>
      <c r="I82" s="21"/>
      <c r="J82" s="21"/>
      <c r="K82" s="10"/>
    </row>
    <row r="83" spans="3:11" ht="30" customHeight="1">
      <c r="C83" s="11"/>
      <c r="E83" s="85" t="s">
        <v>136</v>
      </c>
      <c r="F83" s="530"/>
      <c r="G83" s="530"/>
      <c r="H83" s="85" t="s">
        <v>140</v>
      </c>
      <c r="I83" s="538"/>
      <c r="J83" s="538"/>
    </row>
    <row r="84" spans="3:11" ht="30" customHeight="1">
      <c r="C84" s="11"/>
      <c r="E84" s="85" t="s">
        <v>137</v>
      </c>
      <c r="F84" s="530"/>
      <c r="G84" s="530"/>
      <c r="H84" s="85" t="s">
        <v>138</v>
      </c>
      <c r="I84" s="539"/>
      <c r="J84" s="539"/>
    </row>
    <row r="85" spans="3:11" ht="8.1" customHeight="1">
      <c r="C85" s="11"/>
      <c r="D85" s="10"/>
      <c r="E85" s="6"/>
      <c r="F85" s="20"/>
      <c r="G85" s="20"/>
      <c r="H85" s="6"/>
      <c r="I85" s="21"/>
      <c r="J85" s="21"/>
      <c r="K85" s="10"/>
    </row>
    <row r="86" spans="3:11" ht="30" customHeight="1">
      <c r="C86" s="11"/>
      <c r="E86" s="85" t="s">
        <v>710</v>
      </c>
      <c r="F86" s="530"/>
      <c r="G86" s="530"/>
      <c r="H86" s="85" t="s">
        <v>711</v>
      </c>
      <c r="I86" s="538"/>
      <c r="J86" s="538"/>
    </row>
    <row r="87" spans="3:11" ht="30" customHeight="1">
      <c r="C87" s="11"/>
      <c r="E87" s="85" t="s">
        <v>712</v>
      </c>
      <c r="F87" s="530"/>
      <c r="G87" s="530"/>
      <c r="H87" s="85" t="s">
        <v>713</v>
      </c>
      <c r="I87" s="539"/>
      <c r="J87" s="539"/>
    </row>
    <row r="88" spans="3:11" ht="8.1" customHeight="1">
      <c r="C88" s="11"/>
      <c r="E88" s="6"/>
      <c r="F88" s="20"/>
      <c r="G88" s="20"/>
      <c r="H88" s="6"/>
      <c r="I88" s="21"/>
      <c r="J88" s="21"/>
    </row>
    <row r="89" spans="3:11" ht="30" customHeight="1">
      <c r="C89" s="11"/>
      <c r="E89" s="85" t="s">
        <v>714</v>
      </c>
      <c r="F89" s="530"/>
      <c r="G89" s="530"/>
      <c r="H89" s="85" t="s">
        <v>715</v>
      </c>
      <c r="I89" s="538"/>
      <c r="J89" s="538"/>
    </row>
    <row r="90" spans="3:11" ht="30" customHeight="1">
      <c r="C90" s="11"/>
      <c r="E90" s="85" t="s">
        <v>716</v>
      </c>
      <c r="F90" s="530"/>
      <c r="G90" s="530"/>
      <c r="H90" s="85" t="s">
        <v>717</v>
      </c>
      <c r="I90" s="539"/>
      <c r="J90" s="539"/>
    </row>
    <row r="91" spans="3:11" ht="8.1" customHeight="1">
      <c r="C91" s="11"/>
      <c r="E91" s="6"/>
      <c r="F91" s="20"/>
      <c r="G91" s="20"/>
      <c r="H91" s="6"/>
      <c r="I91" s="21"/>
      <c r="J91" s="21"/>
    </row>
    <row r="92" spans="3:11" ht="30" customHeight="1">
      <c r="C92" s="11"/>
      <c r="E92" s="85" t="s">
        <v>718</v>
      </c>
      <c r="F92" s="530"/>
      <c r="G92" s="530"/>
      <c r="H92" s="85" t="s">
        <v>719</v>
      </c>
      <c r="I92" s="538"/>
      <c r="J92" s="538"/>
    </row>
    <row r="93" spans="3:11" ht="30" customHeight="1">
      <c r="C93" s="11"/>
      <c r="E93" s="85" t="s">
        <v>720</v>
      </c>
      <c r="F93" s="530"/>
      <c r="G93" s="530"/>
      <c r="H93" s="85" t="s">
        <v>721</v>
      </c>
      <c r="I93" s="539"/>
      <c r="J93" s="539"/>
    </row>
    <row r="94" spans="3:11" ht="8.1" customHeight="1">
      <c r="C94" s="11"/>
      <c r="D94" s="10"/>
      <c r="E94" s="6"/>
      <c r="F94" s="20"/>
      <c r="G94" s="20"/>
      <c r="H94" s="6"/>
      <c r="I94" s="21"/>
      <c r="J94" s="21"/>
      <c r="K94" s="10"/>
    </row>
    <row r="95" spans="3:11" ht="30" customHeight="1">
      <c r="C95" s="11"/>
      <c r="E95" s="85" t="s">
        <v>722</v>
      </c>
      <c r="F95" s="530"/>
      <c r="G95" s="530"/>
      <c r="H95" s="85" t="s">
        <v>723</v>
      </c>
      <c r="I95" s="538"/>
      <c r="J95" s="538"/>
    </row>
    <row r="96" spans="3:11" ht="30" customHeight="1">
      <c r="C96" s="11"/>
      <c r="E96" s="85" t="s">
        <v>724</v>
      </c>
      <c r="F96" s="530"/>
      <c r="G96" s="530"/>
      <c r="H96" s="85" t="s">
        <v>725</v>
      </c>
      <c r="I96" s="539"/>
      <c r="J96" s="539"/>
    </row>
    <row r="97" spans="3:11" ht="8.1" customHeight="1">
      <c r="C97" s="11"/>
      <c r="D97" s="10"/>
      <c r="E97" s="6"/>
      <c r="F97" s="20"/>
      <c r="G97" s="20"/>
      <c r="H97" s="6"/>
      <c r="I97" s="21"/>
      <c r="J97" s="21"/>
      <c r="K97" s="10"/>
    </row>
    <row r="98" spans="3:11" ht="30" customHeight="1">
      <c r="C98" s="11"/>
      <c r="E98" s="85" t="s">
        <v>726</v>
      </c>
      <c r="F98" s="530"/>
      <c r="G98" s="530"/>
      <c r="H98" s="85" t="s">
        <v>727</v>
      </c>
      <c r="I98" s="538"/>
      <c r="J98" s="538"/>
    </row>
    <row r="99" spans="3:11" ht="30" customHeight="1">
      <c r="C99" s="11"/>
      <c r="E99" s="85" t="s">
        <v>728</v>
      </c>
      <c r="F99" s="530"/>
      <c r="G99" s="530"/>
      <c r="H99" s="85" t="s">
        <v>729</v>
      </c>
      <c r="I99" s="539"/>
      <c r="J99" s="539"/>
    </row>
    <row r="100" spans="3:11" ht="30" customHeight="1">
      <c r="C100" s="11"/>
      <c r="E100" s="541" t="s">
        <v>139</v>
      </c>
      <c r="F100" s="541"/>
      <c r="G100" s="541"/>
      <c r="H100" s="541"/>
      <c r="I100" s="541"/>
      <c r="J100" s="541"/>
    </row>
    <row r="101" spans="3:11" ht="121.5" customHeight="1">
      <c r="C101" s="11"/>
      <c r="E101" s="537"/>
      <c r="F101" s="537"/>
      <c r="G101" s="537"/>
      <c r="H101" s="537"/>
      <c r="I101" s="537"/>
      <c r="J101" s="537"/>
    </row>
    <row r="102" spans="3:11" ht="30" customHeight="1"/>
    <row r="103" spans="3:11" ht="30" customHeight="1"/>
    <row r="104" spans="3:11" ht="30" customHeight="1"/>
    <row r="105" spans="3:11" ht="30" customHeight="1"/>
    <row r="106" spans="3:11" ht="30" customHeight="1"/>
    <row r="107" spans="3:11" ht="30" customHeight="1"/>
    <row r="108" spans="3:11" ht="30" customHeight="1"/>
    <row r="109" spans="3:11" ht="30" customHeight="1"/>
    <row r="110" spans="3:11"/>
    <row r="111" spans="3:11"/>
    <row r="112" spans="3:11"/>
    <row r="113"/>
    <row r="114"/>
    <row r="115"/>
    <row r="116"/>
    <row r="117"/>
    <row r="118"/>
    <row r="119"/>
    <row r="120"/>
    <row r="121" ht="15" customHeight="1"/>
  </sheetData>
  <sheetProtection selectLockedCells="1"/>
  <mergeCells count="128">
    <mergeCell ref="H13:I13"/>
    <mergeCell ref="E100:J100"/>
    <mergeCell ref="F70:G70"/>
    <mergeCell ref="I70:J70"/>
    <mergeCell ref="F71:G71"/>
    <mergeCell ref="E49:F49"/>
    <mergeCell ref="H49:I49"/>
    <mergeCell ref="E50:F50"/>
    <mergeCell ref="H50:I50"/>
    <mergeCell ref="F83:G83"/>
    <mergeCell ref="I83:J83"/>
    <mergeCell ref="F68:G68"/>
    <mergeCell ref="I68:J68"/>
    <mergeCell ref="E69:J69"/>
    <mergeCell ref="E54:G54"/>
    <mergeCell ref="H54:J54"/>
    <mergeCell ref="I92:J92"/>
    <mergeCell ref="F93:G93"/>
    <mergeCell ref="I93:J93"/>
    <mergeCell ref="I81:J81"/>
    <mergeCell ref="F74:G74"/>
    <mergeCell ref="I74:J74"/>
    <mergeCell ref="F75:G75"/>
    <mergeCell ref="E43:F43"/>
    <mergeCell ref="B14:B15"/>
    <mergeCell ref="B16:B17"/>
    <mergeCell ref="B18:B19"/>
    <mergeCell ref="B20:B21"/>
    <mergeCell ref="F99:G99"/>
    <mergeCell ref="I99:J99"/>
    <mergeCell ref="I75:J75"/>
    <mergeCell ref="F77:G77"/>
    <mergeCell ref="I77:J77"/>
    <mergeCell ref="F78:G78"/>
    <mergeCell ref="I78:J78"/>
    <mergeCell ref="I71:J71"/>
    <mergeCell ref="F80:G80"/>
    <mergeCell ref="I80:J80"/>
    <mergeCell ref="F81:G81"/>
    <mergeCell ref="F31:J31"/>
    <mergeCell ref="F32:J32"/>
    <mergeCell ref="F33:H33"/>
    <mergeCell ref="E44:F44"/>
    <mergeCell ref="H44:I44"/>
    <mergeCell ref="E45:F45"/>
    <mergeCell ref="H45:I45"/>
    <mergeCell ref="E40:J40"/>
    <mergeCell ref="E41:F41"/>
    <mergeCell ref="H43:I43"/>
    <mergeCell ref="H37:I37"/>
    <mergeCell ref="E37:F37"/>
    <mergeCell ref="E38:F38"/>
    <mergeCell ref="H38:I38"/>
    <mergeCell ref="E101:J101"/>
    <mergeCell ref="F95:G95"/>
    <mergeCell ref="I95:J95"/>
    <mergeCell ref="F96:G96"/>
    <mergeCell ref="I96:J96"/>
    <mergeCell ref="F98:G98"/>
    <mergeCell ref="I98:J98"/>
    <mergeCell ref="F84:G84"/>
    <mergeCell ref="I84:J84"/>
    <mergeCell ref="F86:G86"/>
    <mergeCell ref="I86:J86"/>
    <mergeCell ref="F87:G87"/>
    <mergeCell ref="I87:J87"/>
    <mergeCell ref="F89:G89"/>
    <mergeCell ref="I89:J89"/>
    <mergeCell ref="F90:G90"/>
    <mergeCell ref="I90:J90"/>
    <mergeCell ref="F92:G92"/>
    <mergeCell ref="F29:G29"/>
    <mergeCell ref="I29:J29"/>
    <mergeCell ref="C20:C21"/>
    <mergeCell ref="E20:F20"/>
    <mergeCell ref="E21:F21"/>
    <mergeCell ref="H25:J25"/>
    <mergeCell ref="H41:I41"/>
    <mergeCell ref="E42:F42"/>
    <mergeCell ref="H42:I42"/>
    <mergeCell ref="E5:F5"/>
    <mergeCell ref="E12:F12"/>
    <mergeCell ref="C18:C19"/>
    <mergeCell ref="E18:F18"/>
    <mergeCell ref="E19:F19"/>
    <mergeCell ref="C14:C15"/>
    <mergeCell ref="E14:F14"/>
    <mergeCell ref="H14:I14"/>
    <mergeCell ref="E15:F15"/>
    <mergeCell ref="E6:F6"/>
    <mergeCell ref="G6:J6"/>
    <mergeCell ref="E7:F7"/>
    <mergeCell ref="G7:J7"/>
    <mergeCell ref="E8:F8"/>
    <mergeCell ref="G8:J8"/>
    <mergeCell ref="C16:C17"/>
    <mergeCell ref="E16:F16"/>
    <mergeCell ref="E17:F17"/>
    <mergeCell ref="E13:F13"/>
    <mergeCell ref="E9:F9"/>
    <mergeCell ref="G9:J9"/>
    <mergeCell ref="E10:F10"/>
    <mergeCell ref="G10:J10"/>
    <mergeCell ref="E11:F11"/>
    <mergeCell ref="G11:J11"/>
    <mergeCell ref="E30:F30"/>
    <mergeCell ref="E34:F34"/>
    <mergeCell ref="E36:F36"/>
    <mergeCell ref="E55:G55"/>
    <mergeCell ref="E67:G67"/>
    <mergeCell ref="E39:F39"/>
    <mergeCell ref="E46:F46"/>
    <mergeCell ref="H46:I46"/>
    <mergeCell ref="E51:F51"/>
    <mergeCell ref="H51:I51"/>
    <mergeCell ref="E52:F52"/>
    <mergeCell ref="H52:I52"/>
    <mergeCell ref="E53:F53"/>
    <mergeCell ref="H53:I53"/>
    <mergeCell ref="E47:J47"/>
    <mergeCell ref="E48:F48"/>
    <mergeCell ref="H48:I48"/>
    <mergeCell ref="F27:G27"/>
    <mergeCell ref="I27:J27"/>
    <mergeCell ref="E22:F22"/>
    <mergeCell ref="E26:F26"/>
    <mergeCell ref="F28:G28"/>
    <mergeCell ref="I28:J28"/>
  </mergeCells>
  <conditionalFormatting sqref="F29:G29">
    <cfRule type="expression" dxfId="157" priority="29">
      <formula>LEN(F29)=11</formula>
    </cfRule>
    <cfRule type="expression" dxfId="156" priority="30">
      <formula>LEN(F29)=10</formula>
    </cfRule>
  </conditionalFormatting>
  <conditionalFormatting sqref="I29:J29">
    <cfRule type="expression" dxfId="155" priority="27">
      <formula>LEN(I29)=11</formula>
    </cfRule>
    <cfRule type="expression" dxfId="154" priority="28">
      <formula>LEN(I29)=10</formula>
    </cfRule>
  </conditionalFormatting>
  <conditionalFormatting sqref="I57:I66">
    <cfRule type="expression" dxfId="153" priority="19">
      <formula>G57="Sem Desconto"</formula>
    </cfRule>
    <cfRule type="expression" dxfId="152" priority="22">
      <formula>G57="Percentual"</formula>
    </cfRule>
  </conditionalFormatting>
  <conditionalFormatting sqref="H57:H66">
    <cfRule type="expression" dxfId="151" priority="20">
      <formula>G57="Sem Desconto"</formula>
    </cfRule>
    <cfRule type="expression" dxfId="150" priority="21">
      <formula>G57="Valor Fixo"</formula>
    </cfRule>
  </conditionalFormatting>
  <dataValidations count="7">
    <dataValidation type="list" allowBlank="1" showInputMessage="1" showErrorMessage="1" sqref="G39">
      <formula1>"1,2"</formula1>
    </dataValidation>
    <dataValidation type="list" allowBlank="1" showInputMessage="1" showErrorMessage="1" sqref="J33">
      <formula1>$Q$33:$Q$40</formula1>
    </dataValidation>
    <dataValidation type="list" allowBlank="1" showInputMessage="1" showErrorMessage="1" sqref="F33:H33">
      <formula1>$M$33:$M$44</formula1>
    </dataValidation>
    <dataValidation type="list" allowBlank="1" showInputMessage="1" showErrorMessage="1" sqref="G57:G66">
      <formula1>"Valor Fixo,Percentual,Sem Desconto"</formula1>
    </dataValidation>
    <dataValidation type="list" allowBlank="1" showInputMessage="1" showErrorMessage="1" sqref="J39">
      <formula1>"Parcela Única,2 Parcelas"</formula1>
    </dataValidation>
    <dataValidation type="list" allowBlank="1" showInputMessage="1" showErrorMessage="1" sqref="I39">
      <formula1>"Janeiro,Fevereiro,Março,Abril,Maio,Junho,Julho,Agosto,Setmbro,Outubro,Novembro"</formula1>
    </dataValidation>
    <dataValidation type="list" allowBlank="1" showInputMessage="1" showErrorMessage="1" sqref="G11:J11">
      <formula1>$L$11:$AY$11</formula1>
    </dataValidation>
  </dataValidations>
  <hyperlinks>
    <hyperlink ref="C16:C17" location="Func11!G6" display="Func11!G6"/>
    <hyperlink ref="C6:C13" location="Func!G6" display="Func!G6"/>
    <hyperlink ref="C14:C15" location="Func10!G6" display="Func10!G6"/>
    <hyperlink ref="C20:C21" location="Func13!G6" display="Func13!G6"/>
    <hyperlink ref="C18:C19" location="Func12!G6" display="Func12!G6"/>
    <hyperlink ref="C31:C38" location="Func22!G6" display="Func22!G6"/>
    <hyperlink ref="C38" location="Func30!G6" display="Func30!G6"/>
    <hyperlink ref="C22:C37" location="Func22!G6" display="Func22!G6"/>
    <hyperlink ref="C5:C12" location="Func!G6" display="Func!G6"/>
    <hyperlink ref="C6" location="Func2!G6" display="Func2!G6"/>
    <hyperlink ref="C7" location="Func3!G6" display="Func3!G6"/>
    <hyperlink ref="C8" location="Func4!G6" display="Func4!G6"/>
    <hyperlink ref="C9" location="Func5!G6" display="Func5!G6"/>
    <hyperlink ref="C10" location="Func6!G6" display="Func6!G6"/>
    <hyperlink ref="C11" location="Func7!G6" display="Func7!G6"/>
    <hyperlink ref="C12" location="Func8!G6" display="Func8!G6"/>
    <hyperlink ref="C13" location="Func9!G6" display="Func9!G6"/>
    <hyperlink ref="C22" location="Func14!G6" display="Func14!G6"/>
    <hyperlink ref="C23" location="Func15!G6" display="Func15!G6"/>
    <hyperlink ref="C24" location="Func16!G6" display="Func16!G6"/>
    <hyperlink ref="C25" location="Func17!G6" display="Func17!G6"/>
    <hyperlink ref="C26" location="Func18!G6" display="Func18!G6"/>
    <hyperlink ref="C27" location="Func19!G6" display="Func19!G6"/>
    <hyperlink ref="C28" location="Func20!G6" display="Func20!G6"/>
    <hyperlink ref="C29" location="Func21!G6" display="Func21!G6"/>
    <hyperlink ref="C31" location="Func23!G6" display="Func23!G6"/>
    <hyperlink ref="C32" location="Func24!G6" display="Func24!G6"/>
    <hyperlink ref="C37" location="Func29!G6" display="Func29!G6"/>
    <hyperlink ref="C36" location="Func28!G6" display="Func28!G6"/>
    <hyperlink ref="C35" location="Func27!G6" display="Func27!G6"/>
    <hyperlink ref="C34" location="Func26!G6" display="Func26!G6"/>
    <hyperlink ref="C33" location="Func25!G6" display="Func25!G6"/>
  </hyperlinks>
  <pageMargins left="0.511811024" right="0.511811024" top="0.78740157499999996" bottom="0.78740157499999996" header="0.31496062000000002" footer="0.31496062000000002"/>
  <pageSetup paperSize="9" orientation="portrait" r:id="rId1"/>
  <drawing r:id="rId2"/>
  <legacyDrawing r:id="rId3"/>
  <extLst xmlns:x14="http://schemas.microsoft.com/office/spreadsheetml/2009/9/main">
    <ext uri="{78C0D931-6437-407d-A8EE-F0AAD7539E65}">
      <x14:conditionalFormattings>
        <x14:conditionalFormatting xmlns:xm="http://schemas.microsoft.com/office/excel/2006/main">
          <x14:cfRule type="expression" priority="8" id="{C4265F4C-902E-43FB-A44A-2B2960BA8927}">
            <xm:f>'DB Func'!B16=0</xm:f>
            <x14:dxf>
              <font>
                <color theme="0"/>
              </font>
            </x14:dxf>
          </x14:cfRule>
          <xm:sqref>C22:C38</xm:sqref>
        </x14:conditionalFormatting>
        <x14:conditionalFormatting xmlns:xm="http://schemas.microsoft.com/office/excel/2006/main">
          <x14:cfRule type="expression" priority="7" id="{1EE91B79-3DAE-42F8-870B-D59EFD5A9591}">
            <xm:f>'DB Func'!B15=0</xm:f>
            <x14:dxf>
              <font>
                <color theme="0"/>
              </font>
            </x14:dxf>
          </x14:cfRule>
          <xm:sqref>C20:C21</xm:sqref>
        </x14:conditionalFormatting>
        <x14:conditionalFormatting xmlns:xm="http://schemas.microsoft.com/office/excel/2006/main">
          <x14:cfRule type="expression" priority="6" id="{8BBA2209-45FE-4586-8FF0-DDF9AD707EAF}">
            <xm:f>'DB Func'!B14=0</xm:f>
            <x14:dxf>
              <font>
                <color theme="0"/>
              </font>
            </x14:dxf>
          </x14:cfRule>
          <xm:sqref>C18:C19</xm:sqref>
        </x14:conditionalFormatting>
        <x14:conditionalFormatting xmlns:xm="http://schemas.microsoft.com/office/excel/2006/main">
          <x14:cfRule type="expression" priority="5" id="{844E4235-7D3F-4A63-A2EB-13622E7F1712}">
            <xm:f>'DB Func'!B13=0</xm:f>
            <x14:dxf>
              <font>
                <color theme="0"/>
              </font>
            </x14:dxf>
          </x14:cfRule>
          <xm:sqref>C16:C17</xm:sqref>
        </x14:conditionalFormatting>
        <x14:conditionalFormatting xmlns:xm="http://schemas.microsoft.com/office/excel/2006/main">
          <x14:cfRule type="expression" priority="4" id="{704A766D-66E1-41FE-A4F4-DC36400F1F91}">
            <xm:f>'DB Func'!B3=0</xm:f>
            <x14:dxf>
              <font>
                <color theme="0"/>
              </font>
            </x14:dxf>
          </x14:cfRule>
          <xm:sqref>C5:C15</xm:sqref>
        </x14:conditionalFormatting>
      </x14:conditionalFormattings>
    </ext>
  </extLst>
</worksheet>
</file>

<file path=xl/worksheets/sheet29.xml><?xml version="1.0" encoding="utf-8"?>
<worksheet xmlns="http://schemas.openxmlformats.org/spreadsheetml/2006/main" xmlns:r="http://schemas.openxmlformats.org/officeDocument/2006/relationships">
  <sheetPr codeName="Plan40"/>
  <dimension ref="A1:AY121"/>
  <sheetViews>
    <sheetView showGridLines="0" zoomScale="90" zoomScaleNormal="90" workbookViewId="0">
      <selection sqref="A1:A3"/>
    </sheetView>
  </sheetViews>
  <sheetFormatPr defaultRowHeight="15" customHeight="1" zeroHeight="1"/>
  <cols>
    <col min="1" max="1" width="27.7109375" style="1" customWidth="1"/>
    <col min="2" max="2" width="3.85546875" customWidth="1"/>
    <col min="3" max="3" width="38" customWidth="1"/>
    <col min="5" max="5" width="25.28515625" customWidth="1"/>
    <col min="6" max="7" width="20.7109375" customWidth="1"/>
    <col min="8" max="8" width="22" customWidth="1"/>
    <col min="9" max="10" width="20.7109375" customWidth="1"/>
  </cols>
  <sheetData>
    <row r="1" spans="1:51" s="98" customFormat="1" ht="33.950000000000003" customHeight="1">
      <c r="A1" s="187"/>
      <c r="C1" s="102" t="s">
        <v>17</v>
      </c>
    </row>
    <row r="2" spans="1:51" s="98" customFormat="1" ht="21.6" customHeight="1">
      <c r="A2" s="187"/>
    </row>
    <row r="3" spans="1:51" s="98" customFormat="1" ht="21.6" customHeight="1">
      <c r="A3" s="187"/>
    </row>
    <row r="4" spans="1:51" ht="30" customHeight="1">
      <c r="C4" s="30" t="s">
        <v>685</v>
      </c>
    </row>
    <row r="5" spans="1:51" ht="30" customHeight="1">
      <c r="B5" s="2">
        <v>1</v>
      </c>
      <c r="C5" s="71" t="str">
        <f ca="1">B5&amp;". "&amp;'DB Func'!B3</f>
        <v>1. Funcionário 1</v>
      </c>
      <c r="E5" s="511" t="s">
        <v>678</v>
      </c>
      <c r="F5" s="512"/>
      <c r="G5" s="86"/>
      <c r="H5" s="86"/>
      <c r="I5" s="86"/>
      <c r="J5" s="87"/>
    </row>
    <row r="6" spans="1:51" ht="30" customHeight="1">
      <c r="B6" s="2">
        <v>2</v>
      </c>
      <c r="C6" s="71" t="str">
        <f ca="1">B6&amp;". "&amp;'DB Func'!B4</f>
        <v>2. Funcionário 2</v>
      </c>
      <c r="E6" s="523" t="s">
        <v>70</v>
      </c>
      <c r="F6" s="524"/>
      <c r="G6" s="525" t="s">
        <v>582</v>
      </c>
      <c r="H6" s="525"/>
      <c r="I6" s="525"/>
      <c r="J6" s="525"/>
    </row>
    <row r="7" spans="1:51" ht="30" customHeight="1">
      <c r="B7" s="2">
        <v>3</v>
      </c>
      <c r="C7" s="71" t="str">
        <f ca="1">B7&amp;". "&amp;'DB Func'!B5</f>
        <v>3. Funcionário 3</v>
      </c>
      <c r="E7" s="513" t="s">
        <v>71</v>
      </c>
      <c r="F7" s="514"/>
      <c r="G7" s="526"/>
      <c r="H7" s="527"/>
      <c r="I7" s="527"/>
      <c r="J7" s="528"/>
    </row>
    <row r="8" spans="1:51" ht="30" customHeight="1">
      <c r="B8" s="2">
        <v>4</v>
      </c>
      <c r="C8" s="71" t="str">
        <f ca="1">B8&amp;". "&amp;'DB Func'!B6</f>
        <v>4. Funcionário 4</v>
      </c>
      <c r="E8" s="513" t="s">
        <v>72</v>
      </c>
      <c r="F8" s="514"/>
      <c r="G8" s="529"/>
      <c r="H8" s="529"/>
      <c r="I8" s="529"/>
      <c r="J8" s="529"/>
    </row>
    <row r="9" spans="1:51" ht="30" customHeight="1">
      <c r="B9" s="2">
        <v>5</v>
      </c>
      <c r="C9" s="71" t="str">
        <f ca="1">B9&amp;". "&amp;'DB Func'!B7</f>
        <v>5. Funcionário 5</v>
      </c>
      <c r="E9" s="513" t="s">
        <v>73</v>
      </c>
      <c r="F9" s="514"/>
      <c r="G9" s="530"/>
      <c r="H9" s="530"/>
      <c r="I9" s="530"/>
      <c r="J9" s="530"/>
    </row>
    <row r="10" spans="1:51" ht="30" customHeight="1">
      <c r="B10" s="2">
        <v>6</v>
      </c>
      <c r="C10" s="71" t="str">
        <f ca="1">B10&amp;". "&amp;'DB Func'!B8</f>
        <v>6. Funcionário 6</v>
      </c>
      <c r="E10" s="513" t="s">
        <v>74</v>
      </c>
      <c r="F10" s="514"/>
      <c r="G10" s="530"/>
      <c r="H10" s="530"/>
      <c r="I10" s="530"/>
      <c r="J10" s="530"/>
    </row>
    <row r="11" spans="1:51" ht="30" customHeight="1">
      <c r="B11" s="2">
        <v>7</v>
      </c>
      <c r="C11" s="71" t="str">
        <f ca="1">B11&amp;". "&amp;'DB Func'!B9</f>
        <v>7. Funcionário 7</v>
      </c>
      <c r="E11" s="531" t="s">
        <v>75</v>
      </c>
      <c r="F11" s="532"/>
      <c r="G11" s="510"/>
      <c r="H11" s="510"/>
      <c r="I11" s="510"/>
      <c r="J11" s="510"/>
      <c r="K11" s="28"/>
      <c r="L11" s="2" t="str">
        <f>Cargos!AC8</f>
        <v/>
      </c>
      <c r="M11" s="2" t="str">
        <f>Cargos!AD8</f>
        <v/>
      </c>
      <c r="N11" s="2" t="str">
        <f>Cargos!AE8</f>
        <v/>
      </c>
      <c r="O11" s="2" t="str">
        <f>Cargos!AF8</f>
        <v/>
      </c>
      <c r="P11" s="2" t="str">
        <f>Cargos!AG8</f>
        <v/>
      </c>
      <c r="Q11" s="2" t="str">
        <f>Cargos!AH8</f>
        <v/>
      </c>
      <c r="R11" s="2" t="str">
        <f>Cargos!AI8</f>
        <v/>
      </c>
      <c r="S11" s="2" t="str">
        <f>Cargos!AJ8</f>
        <v/>
      </c>
      <c r="T11" s="2" t="str">
        <f>Cargos!AK8</f>
        <v/>
      </c>
      <c r="U11" s="2" t="str">
        <f>Cargos!AL8</f>
        <v/>
      </c>
      <c r="V11" s="2" t="str">
        <f>Cargos!AM8</f>
        <v/>
      </c>
      <c r="W11" s="2" t="str">
        <f>Cargos!AN8</f>
        <v/>
      </c>
      <c r="X11" s="2" t="str">
        <f>Cargos!AO8</f>
        <v/>
      </c>
      <c r="Y11" s="2" t="str">
        <f>Cargos!AP8</f>
        <v/>
      </c>
      <c r="Z11" s="2" t="str">
        <f>Cargos!AQ8</f>
        <v/>
      </c>
      <c r="AA11" s="2" t="str">
        <f>Cargos!AR8</f>
        <v/>
      </c>
      <c r="AB11" s="2" t="str">
        <f>Cargos!AS8</f>
        <v/>
      </c>
      <c r="AC11" s="2" t="str">
        <f>Cargos!AT8</f>
        <v/>
      </c>
      <c r="AD11" s="2" t="str">
        <f>Cargos!AU8</f>
        <v/>
      </c>
      <c r="AE11" s="2" t="str">
        <f>Cargos!AV8</f>
        <v/>
      </c>
      <c r="AF11" s="2" t="str">
        <f>Cargos!AW8</f>
        <v/>
      </c>
      <c r="AG11" s="2" t="str">
        <f>Cargos!AX8</f>
        <v/>
      </c>
      <c r="AH11" s="2" t="str">
        <f>Cargos!AY8</f>
        <v/>
      </c>
      <c r="AI11" s="2" t="str">
        <f>Cargos!AZ8</f>
        <v/>
      </c>
      <c r="AJ11" s="2" t="str">
        <f>Cargos!BA8</f>
        <v/>
      </c>
      <c r="AK11" s="2" t="str">
        <f>Cargos!BB8</f>
        <v/>
      </c>
      <c r="AL11" s="2" t="str">
        <f>Cargos!BC8</f>
        <v/>
      </c>
      <c r="AM11" s="2" t="str">
        <f>Cargos!BD8</f>
        <v/>
      </c>
      <c r="AN11" s="2" t="str">
        <f>Cargos!BE8</f>
        <v/>
      </c>
      <c r="AO11" s="2" t="str">
        <f>Cargos!BF8</f>
        <v/>
      </c>
      <c r="AP11" s="2" t="str">
        <f>Cargos!BG8</f>
        <v/>
      </c>
      <c r="AQ11" s="2" t="str">
        <f>Cargos!BH8</f>
        <v/>
      </c>
      <c r="AR11" s="2" t="str">
        <f>Cargos!BI8</f>
        <v/>
      </c>
      <c r="AS11" s="2" t="str">
        <f>Cargos!BJ8</f>
        <v/>
      </c>
      <c r="AT11" s="2" t="str">
        <f>Cargos!BK8</f>
        <v/>
      </c>
      <c r="AU11" s="2" t="str">
        <f>Cargos!BL8</f>
        <v/>
      </c>
      <c r="AV11" s="2" t="str">
        <f>Cargos!BM8</f>
        <v/>
      </c>
      <c r="AW11" s="2" t="str">
        <f>Cargos!BN8</f>
        <v/>
      </c>
      <c r="AX11" s="2" t="str">
        <f>Cargos!BO8</f>
        <v/>
      </c>
      <c r="AY11" s="2" t="str">
        <f>Cargos!BP8</f>
        <v/>
      </c>
    </row>
    <row r="12" spans="1:51" ht="30" customHeight="1">
      <c r="B12" s="2">
        <v>8</v>
      </c>
      <c r="C12" s="71" t="str">
        <f ca="1">B12&amp;". "&amp;'DB Func'!B10</f>
        <v>8. Funcionário 8</v>
      </c>
      <c r="E12" s="511" t="s">
        <v>76</v>
      </c>
      <c r="F12" s="512"/>
      <c r="G12" s="86"/>
      <c r="H12" s="86"/>
      <c r="I12" s="86"/>
      <c r="J12" s="87"/>
    </row>
    <row r="13" spans="1:51" ht="30" customHeight="1">
      <c r="B13" s="2">
        <v>9</v>
      </c>
      <c r="C13" s="71" t="str">
        <f ca="1">B13&amp;". "&amp;'DB Func'!B11</f>
        <v>9. Funcionário 9</v>
      </c>
      <c r="E13" s="523" t="s">
        <v>515</v>
      </c>
      <c r="F13" s="524"/>
      <c r="G13" s="464">
        <v>8.3333333333333339</v>
      </c>
      <c r="H13" s="523" t="s">
        <v>809</v>
      </c>
      <c r="I13" s="524"/>
      <c r="J13" s="465">
        <f>SUM(K15:K21)</f>
        <v>0</v>
      </c>
    </row>
    <row r="14" spans="1:51" ht="15" customHeight="1">
      <c r="B14" s="540">
        <v>10</v>
      </c>
      <c r="C14" s="521" t="str">
        <f ca="1">B14&amp;". "&amp;'DB Func'!B12</f>
        <v>10. Funcionário 10</v>
      </c>
      <c r="E14" s="522"/>
      <c r="F14" s="522"/>
      <c r="G14" s="69" t="s">
        <v>77</v>
      </c>
      <c r="H14" s="522" t="s">
        <v>78</v>
      </c>
      <c r="I14" s="522"/>
      <c r="J14" s="466" t="s">
        <v>79</v>
      </c>
      <c r="K14" s="401"/>
      <c r="L14" s="401"/>
      <c r="M14" s="401"/>
      <c r="N14" s="401"/>
      <c r="O14" s="401"/>
      <c r="P14" s="401"/>
    </row>
    <row r="15" spans="1:51" ht="15" customHeight="1">
      <c r="B15" s="540"/>
      <c r="C15" s="521"/>
      <c r="E15" s="522" t="s">
        <v>63</v>
      </c>
      <c r="F15" s="522"/>
      <c r="G15" s="64"/>
      <c r="H15" s="65"/>
      <c r="I15" s="65"/>
      <c r="J15" s="467"/>
      <c r="K15" s="470">
        <f>(IF(G15&gt;J15,J15+1,J15)-G15)-(IF(H15&gt;I15,I15+1,I15)-H15)</f>
        <v>0</v>
      </c>
      <c r="L15" s="473">
        <f>IF(K15=0,0,IF(OR(N15&gt;$P$15,N15&lt;$O$15),1,0))</f>
        <v>0</v>
      </c>
      <c r="M15" s="471">
        <f>IF(K15=0,0,IF(OR(G15&gt;=$P$15,G15&lt;$O$15),1,0))</f>
        <v>0</v>
      </c>
      <c r="N15" s="474">
        <f>G15+K15</f>
        <v>0</v>
      </c>
      <c r="O15" s="475">
        <v>0.20833333333333334</v>
      </c>
      <c r="P15" s="476">
        <v>0.91666666666666663</v>
      </c>
    </row>
    <row r="16" spans="1:51" ht="15" customHeight="1">
      <c r="B16" s="540">
        <v>11</v>
      </c>
      <c r="C16" s="521" t="str">
        <f ca="1">B16&amp;". "&amp;'DB Func'!B13</f>
        <v>11. Funcionário 11</v>
      </c>
      <c r="E16" s="522" t="s">
        <v>64</v>
      </c>
      <c r="F16" s="522"/>
      <c r="G16" s="64"/>
      <c r="H16" s="65"/>
      <c r="I16" s="65"/>
      <c r="J16" s="467"/>
      <c r="K16" s="470">
        <f t="shared" ref="K16:K21" si="0">(IF(G16&gt;J16,J16+1,J16)-G16)-(IF(H16&gt;I16,I16+1,I16)-H16)</f>
        <v>0</v>
      </c>
      <c r="L16" s="473">
        <f t="shared" ref="L16:L21" si="1">IF(K16=0,0,IF(OR(N16&gt;$P$15,N16&lt;$O$15),1,0))</f>
        <v>0</v>
      </c>
      <c r="M16" s="471">
        <f t="shared" ref="M16:M21" si="2">IF(K16=0,0,IF(OR(G16&gt;=$P$15,G16&lt;$O$15),1,0))</f>
        <v>0</v>
      </c>
      <c r="N16" s="474">
        <f t="shared" ref="N16:N21" si="3">G16+K16</f>
        <v>0</v>
      </c>
      <c r="O16" s="477"/>
      <c r="P16" s="477"/>
    </row>
    <row r="17" spans="2:18" ht="15" customHeight="1">
      <c r="B17" s="540"/>
      <c r="C17" s="521"/>
      <c r="E17" s="522" t="s">
        <v>65</v>
      </c>
      <c r="F17" s="522"/>
      <c r="G17" s="64"/>
      <c r="H17" s="65"/>
      <c r="I17" s="65"/>
      <c r="J17" s="467"/>
      <c r="K17" s="470">
        <f t="shared" si="0"/>
        <v>0</v>
      </c>
      <c r="L17" s="473">
        <f t="shared" si="1"/>
        <v>0</v>
      </c>
      <c r="M17" s="471">
        <f t="shared" si="2"/>
        <v>0</v>
      </c>
      <c r="N17" s="474">
        <f>G17+K17</f>
        <v>0</v>
      </c>
      <c r="O17" s="477"/>
      <c r="P17" s="471"/>
    </row>
    <row r="18" spans="2:18" ht="15" customHeight="1">
      <c r="B18" s="540">
        <v>12</v>
      </c>
      <c r="C18" s="521" t="str">
        <f ca="1">B18&amp;". "&amp;'DB Func'!B14</f>
        <v>12. Funcionário 12</v>
      </c>
      <c r="E18" s="522" t="s">
        <v>66</v>
      </c>
      <c r="F18" s="522"/>
      <c r="G18" s="64"/>
      <c r="H18" s="65"/>
      <c r="I18" s="65"/>
      <c r="J18" s="467"/>
      <c r="K18" s="470">
        <f t="shared" si="0"/>
        <v>0</v>
      </c>
      <c r="L18" s="473">
        <f t="shared" si="1"/>
        <v>0</v>
      </c>
      <c r="M18" s="471">
        <f t="shared" si="2"/>
        <v>0</v>
      </c>
      <c r="N18" s="474">
        <f t="shared" si="3"/>
        <v>0</v>
      </c>
      <c r="O18" s="471"/>
      <c r="P18" s="471"/>
    </row>
    <row r="19" spans="2:18" ht="15" customHeight="1">
      <c r="B19" s="540"/>
      <c r="C19" s="521"/>
      <c r="E19" s="522" t="s">
        <v>67</v>
      </c>
      <c r="F19" s="522"/>
      <c r="G19" s="64"/>
      <c r="H19" s="65"/>
      <c r="I19" s="65"/>
      <c r="J19" s="467"/>
      <c r="K19" s="470">
        <f t="shared" si="0"/>
        <v>0</v>
      </c>
      <c r="L19" s="473">
        <f t="shared" si="1"/>
        <v>0</v>
      </c>
      <c r="M19" s="471">
        <f t="shared" si="2"/>
        <v>0</v>
      </c>
      <c r="N19" s="474">
        <f t="shared" si="3"/>
        <v>0</v>
      </c>
      <c r="O19" s="471"/>
      <c r="P19" s="471"/>
    </row>
    <row r="20" spans="2:18" ht="15" customHeight="1">
      <c r="B20" s="540">
        <v>13</v>
      </c>
      <c r="C20" s="521" t="str">
        <f ca="1">B20&amp;". "&amp;'DB Func'!B15</f>
        <v>13. Funcionário 13</v>
      </c>
      <c r="E20" s="534" t="s">
        <v>68</v>
      </c>
      <c r="F20" s="534"/>
      <c r="G20" s="64"/>
      <c r="H20" s="64"/>
      <c r="I20" s="64"/>
      <c r="J20" s="468"/>
      <c r="K20" s="470">
        <f t="shared" si="0"/>
        <v>0</v>
      </c>
      <c r="L20" s="473">
        <f t="shared" si="1"/>
        <v>0</v>
      </c>
      <c r="M20" s="471">
        <f t="shared" si="2"/>
        <v>0</v>
      </c>
      <c r="N20" s="474">
        <f t="shared" si="3"/>
        <v>0</v>
      </c>
      <c r="O20" s="471"/>
      <c r="P20" s="471"/>
    </row>
    <row r="21" spans="2:18" ht="15" customHeight="1">
      <c r="B21" s="540"/>
      <c r="C21" s="521"/>
      <c r="E21" s="535" t="s">
        <v>69</v>
      </c>
      <c r="F21" s="535"/>
      <c r="G21" s="88"/>
      <c r="H21" s="88"/>
      <c r="I21" s="88"/>
      <c r="J21" s="469"/>
      <c r="K21" s="470">
        <f t="shared" si="0"/>
        <v>0</v>
      </c>
      <c r="L21" s="473">
        <f t="shared" si="1"/>
        <v>0</v>
      </c>
      <c r="M21" s="471">
        <f t="shared" si="2"/>
        <v>0</v>
      </c>
      <c r="N21" s="474">
        <f t="shared" si="3"/>
        <v>0</v>
      </c>
      <c r="O21" s="471"/>
      <c r="P21" s="471"/>
    </row>
    <row r="22" spans="2:18" ht="30" customHeight="1">
      <c r="B22" s="2">
        <v>14</v>
      </c>
      <c r="C22" s="71" t="str">
        <f ca="1">B22&amp;". "&amp;'DB Func'!B16</f>
        <v>14. Funcionário 14</v>
      </c>
      <c r="E22" s="511" t="s">
        <v>80</v>
      </c>
      <c r="F22" s="512"/>
      <c r="G22" s="86"/>
      <c r="H22" s="86"/>
      <c r="I22" s="86"/>
      <c r="J22" s="86"/>
      <c r="K22" s="478"/>
      <c r="L22" s="471" t="str">
        <f>IF(OR(SUM(L15:L21)&gt;0,SUM(M15:M21)&gt;0),"OK","NÃO")</f>
        <v>NÃO</v>
      </c>
      <c r="M22" s="471"/>
      <c r="N22" s="472"/>
      <c r="O22" s="471"/>
      <c r="P22" s="471"/>
    </row>
    <row r="23" spans="2:18" ht="30" customHeight="1">
      <c r="B23" s="2">
        <v>15</v>
      </c>
      <c r="C23" s="71" t="str">
        <f ca="1">B23&amp;". "&amp;'DB Func'!B17</f>
        <v>15. Funcionário 15</v>
      </c>
      <c r="E23" s="105" t="s">
        <v>81</v>
      </c>
      <c r="F23" s="92"/>
      <c r="G23" s="105" t="s">
        <v>84</v>
      </c>
      <c r="H23" s="93"/>
      <c r="I23" s="105" t="s">
        <v>86</v>
      </c>
      <c r="J23" s="93"/>
    </row>
    <row r="24" spans="2:18" ht="30" customHeight="1">
      <c r="B24" s="2">
        <v>16</v>
      </c>
      <c r="C24" s="71" t="str">
        <f ca="1">B24&amp;". "&amp;'DB Func'!B18</f>
        <v>16. Funcionário 16</v>
      </c>
      <c r="E24" s="85" t="s">
        <v>82</v>
      </c>
      <c r="F24" s="61"/>
      <c r="G24" s="106" t="s">
        <v>85</v>
      </c>
      <c r="H24" s="63"/>
      <c r="I24" s="85" t="s">
        <v>87</v>
      </c>
      <c r="J24" s="63"/>
      <c r="L24" s="2"/>
      <c r="M24" s="2"/>
      <c r="N24" s="2"/>
      <c r="O24" s="2"/>
      <c r="P24" s="2"/>
      <c r="Q24" s="2"/>
      <c r="R24" s="2"/>
    </row>
    <row r="25" spans="2:18" ht="30" customHeight="1">
      <c r="B25" s="2">
        <v>17</v>
      </c>
      <c r="C25" s="71" t="str">
        <f ca="1">B25&amp;". "&amp;'DB Func'!B19</f>
        <v>17. Funcionário 17</v>
      </c>
      <c r="E25" s="107" t="s">
        <v>83</v>
      </c>
      <c r="F25" s="123"/>
      <c r="G25" s="107" t="s">
        <v>88</v>
      </c>
      <c r="H25" s="536"/>
      <c r="I25" s="536"/>
      <c r="J25" s="536"/>
      <c r="L25" s="2"/>
      <c r="M25" s="2"/>
      <c r="N25" s="2"/>
      <c r="O25" s="2"/>
      <c r="P25" s="2"/>
      <c r="Q25" s="2"/>
      <c r="R25" s="2"/>
    </row>
    <row r="26" spans="2:18" ht="30" customHeight="1">
      <c r="B26" s="2">
        <v>18</v>
      </c>
      <c r="C26" s="71" t="str">
        <f ca="1">B26&amp;". "&amp;'DB Func'!B20</f>
        <v>18. Funcionário 18</v>
      </c>
      <c r="E26" s="511" t="s">
        <v>679</v>
      </c>
      <c r="F26" s="512"/>
      <c r="G26" s="86"/>
      <c r="H26" s="86"/>
      <c r="I26" s="86"/>
      <c r="J26" s="87"/>
      <c r="L26" s="2"/>
      <c r="M26" s="2"/>
      <c r="N26" s="2"/>
      <c r="O26" s="2"/>
      <c r="P26" s="2"/>
      <c r="Q26" s="2"/>
      <c r="R26" s="2"/>
    </row>
    <row r="27" spans="2:18" ht="30" customHeight="1">
      <c r="B27" s="2">
        <v>19</v>
      </c>
      <c r="C27" s="71" t="str">
        <f ca="1">B27&amp;". "&amp;'DB Func'!B21</f>
        <v>19. Funcionário 19</v>
      </c>
      <c r="E27" s="105" t="s">
        <v>89</v>
      </c>
      <c r="F27" s="516"/>
      <c r="G27" s="516"/>
      <c r="H27" s="108" t="s">
        <v>90</v>
      </c>
      <c r="I27" s="517"/>
      <c r="J27" s="517"/>
      <c r="L27" s="2"/>
      <c r="M27" s="2"/>
      <c r="N27" s="2"/>
      <c r="O27" s="2"/>
      <c r="P27" s="2"/>
      <c r="Q27" s="2"/>
      <c r="R27" s="2"/>
    </row>
    <row r="28" spans="2:18" ht="30" customHeight="1">
      <c r="B28" s="2">
        <v>20</v>
      </c>
      <c r="C28" s="71" t="str">
        <f ca="1">B28&amp;". "&amp;'DB Func'!B22</f>
        <v>20. Funcionário 20</v>
      </c>
      <c r="E28" s="85" t="s">
        <v>168</v>
      </c>
      <c r="F28" s="518"/>
      <c r="G28" s="518"/>
      <c r="H28" s="85" t="s">
        <v>91</v>
      </c>
      <c r="I28" s="519"/>
      <c r="J28" s="520"/>
      <c r="L28" s="2"/>
      <c r="M28" s="2"/>
      <c r="N28" s="2"/>
      <c r="O28" s="2"/>
      <c r="P28" s="2"/>
      <c r="Q28" s="2"/>
      <c r="R28" s="2"/>
    </row>
    <row r="29" spans="2:18" ht="30" customHeight="1">
      <c r="B29" s="2">
        <v>21</v>
      </c>
      <c r="C29" s="71" t="str">
        <f ca="1">B29&amp;". "&amp;'DB Func'!B23</f>
        <v>21. Funcionário 21</v>
      </c>
      <c r="E29" s="107" t="s">
        <v>93</v>
      </c>
      <c r="F29" s="533"/>
      <c r="G29" s="533"/>
      <c r="H29" s="107" t="s">
        <v>92</v>
      </c>
      <c r="I29" s="533"/>
      <c r="J29" s="533"/>
      <c r="L29" s="2"/>
      <c r="M29" s="2"/>
      <c r="N29" s="2"/>
      <c r="O29" s="2"/>
      <c r="P29" s="2"/>
      <c r="Q29" s="2"/>
      <c r="R29" s="2"/>
    </row>
    <row r="30" spans="2:18" ht="30" customHeight="1">
      <c r="B30" s="2">
        <v>22</v>
      </c>
      <c r="C30" s="71" t="str">
        <f ca="1">B30&amp;". "&amp;'DB Func'!B24</f>
        <v>22. Funcionário 22</v>
      </c>
      <c r="E30" s="511" t="s">
        <v>680</v>
      </c>
      <c r="F30" s="512"/>
      <c r="G30" s="86"/>
      <c r="H30" s="86"/>
      <c r="I30" s="86"/>
      <c r="J30" s="87"/>
      <c r="L30" s="2"/>
      <c r="M30" s="2"/>
      <c r="N30" s="2"/>
      <c r="O30" s="2"/>
      <c r="P30" s="2"/>
      <c r="Q30" s="2"/>
      <c r="R30" s="2"/>
    </row>
    <row r="31" spans="2:18" ht="30" customHeight="1">
      <c r="B31" s="2">
        <v>23</v>
      </c>
      <c r="C31" s="71" t="str">
        <f ca="1">B31&amp;". "&amp;'DB Func'!B25</f>
        <v>23. Funcionário 23</v>
      </c>
      <c r="E31" s="105" t="s">
        <v>94</v>
      </c>
      <c r="F31" s="516"/>
      <c r="G31" s="516"/>
      <c r="H31" s="516"/>
      <c r="I31" s="516"/>
      <c r="J31" s="516"/>
      <c r="L31" s="2"/>
      <c r="M31" s="2"/>
      <c r="N31" s="2"/>
      <c r="O31" s="2"/>
      <c r="P31" s="2"/>
      <c r="Q31" s="2"/>
      <c r="R31" s="2"/>
    </row>
    <row r="32" spans="2:18" ht="30" customHeight="1">
      <c r="B32" s="2">
        <v>24</v>
      </c>
      <c r="C32" s="71" t="str">
        <f ca="1">B32&amp;". "&amp;'DB Func'!B26</f>
        <v>24. Funcionário 24</v>
      </c>
      <c r="E32" s="85" t="s">
        <v>95</v>
      </c>
      <c r="F32" s="518"/>
      <c r="G32" s="518"/>
      <c r="H32" s="518"/>
      <c r="I32" s="518"/>
      <c r="J32" s="518"/>
      <c r="L32" s="2"/>
      <c r="M32" s="2"/>
      <c r="N32" s="2"/>
      <c r="O32" s="2"/>
      <c r="P32" s="2"/>
      <c r="Q32" s="2"/>
      <c r="R32" s="2"/>
    </row>
    <row r="33" spans="2:18" ht="30" customHeight="1">
      <c r="B33" s="2">
        <v>25</v>
      </c>
      <c r="C33" s="110" t="str">
        <f ca="1">B33&amp;". "&amp;'DB Func'!B27</f>
        <v>25. Funcionário 25</v>
      </c>
      <c r="E33" s="107" t="s">
        <v>96</v>
      </c>
      <c r="F33" s="533"/>
      <c r="G33" s="533"/>
      <c r="H33" s="533"/>
      <c r="I33" s="107" t="s">
        <v>681</v>
      </c>
      <c r="J33" s="128"/>
      <c r="L33" s="2"/>
      <c r="M33" s="2" t="s">
        <v>169</v>
      </c>
      <c r="N33" s="2"/>
      <c r="O33" s="2"/>
      <c r="P33" s="2"/>
      <c r="Q33" s="2" t="s">
        <v>181</v>
      </c>
      <c r="R33" s="2"/>
    </row>
    <row r="34" spans="2:18" ht="30" customHeight="1">
      <c r="B34" s="2">
        <v>26</v>
      </c>
      <c r="C34" s="71" t="str">
        <f ca="1">B34&amp;". "&amp;'DB Func'!B28</f>
        <v>26. Funcionário 26</v>
      </c>
      <c r="E34" s="511" t="s">
        <v>97</v>
      </c>
      <c r="F34" s="512"/>
      <c r="G34" s="86"/>
      <c r="H34" s="86"/>
      <c r="I34" s="86"/>
      <c r="J34" s="87"/>
      <c r="L34" s="2"/>
      <c r="M34" s="2" t="s">
        <v>170</v>
      </c>
      <c r="N34" s="2"/>
      <c r="O34" s="2"/>
      <c r="P34" s="2"/>
      <c r="Q34" s="2" t="s">
        <v>182</v>
      </c>
      <c r="R34" s="2"/>
    </row>
    <row r="35" spans="2:18" ht="30" customHeight="1">
      <c r="B35" s="2">
        <v>27</v>
      </c>
      <c r="C35" s="71" t="str">
        <f ca="1">B35&amp;". "&amp;'DB Func'!B29</f>
        <v>27. Funcionário 27</v>
      </c>
      <c r="E35" s="109" t="s">
        <v>98</v>
      </c>
      <c r="F35" s="126"/>
      <c r="G35" s="109" t="s">
        <v>99</v>
      </c>
      <c r="H35" s="127"/>
      <c r="I35" s="109" t="s">
        <v>100</v>
      </c>
      <c r="J35" s="127"/>
      <c r="L35" s="2"/>
      <c r="M35" s="2" t="s">
        <v>171</v>
      </c>
      <c r="N35" s="2"/>
      <c r="O35" s="2"/>
      <c r="P35" s="2"/>
      <c r="Q35" s="2" t="s">
        <v>183</v>
      </c>
      <c r="R35" s="2"/>
    </row>
    <row r="36" spans="2:18" ht="30" customHeight="1">
      <c r="B36" s="2">
        <v>28</v>
      </c>
      <c r="C36" s="71" t="str">
        <f ca="1">B36&amp;". "&amp;'DB Func'!B30</f>
        <v>28. Funcionário 28</v>
      </c>
      <c r="E36" s="511" t="s">
        <v>731</v>
      </c>
      <c r="F36" s="512"/>
      <c r="G36" s="86"/>
      <c r="H36" s="86"/>
      <c r="I36" s="86"/>
      <c r="J36" s="87"/>
      <c r="L36" s="2"/>
      <c r="M36" s="2" t="s">
        <v>172</v>
      </c>
      <c r="N36" s="2"/>
      <c r="O36" s="2"/>
      <c r="P36" s="2"/>
      <c r="Q36" s="2" t="s">
        <v>184</v>
      </c>
      <c r="R36" s="2"/>
    </row>
    <row r="37" spans="2:18" ht="30" customHeight="1">
      <c r="B37" s="2">
        <v>29</v>
      </c>
      <c r="C37" s="71" t="str">
        <f ca="1">B37&amp;". "&amp;'DB Func'!B31</f>
        <v>29. Funcionário 29</v>
      </c>
      <c r="E37" s="523" t="s">
        <v>101</v>
      </c>
      <c r="F37" s="524"/>
      <c r="G37" s="94"/>
      <c r="H37" s="523" t="s">
        <v>730</v>
      </c>
      <c r="I37" s="524"/>
      <c r="J37" s="95"/>
      <c r="L37" s="2"/>
      <c r="M37" s="2" t="s">
        <v>173</v>
      </c>
      <c r="N37" s="2"/>
      <c r="O37" s="2"/>
      <c r="P37" s="2"/>
      <c r="Q37" s="2" t="s">
        <v>185</v>
      </c>
      <c r="R37" s="2"/>
    </row>
    <row r="38" spans="2:18" ht="30" customHeight="1">
      <c r="B38" s="2">
        <v>30</v>
      </c>
      <c r="C38" s="71" t="str">
        <f ca="1">B38&amp;". "&amp;'DB Func'!B32</f>
        <v>30. Funcionário 30</v>
      </c>
      <c r="E38" s="513" t="s">
        <v>102</v>
      </c>
      <c r="F38" s="514"/>
      <c r="G38" s="76"/>
      <c r="H38" s="513" t="s">
        <v>104</v>
      </c>
      <c r="I38" s="514"/>
      <c r="J38" s="76"/>
      <c r="L38" s="2"/>
      <c r="M38" s="2" t="s">
        <v>174</v>
      </c>
      <c r="N38" s="2"/>
      <c r="O38" s="2"/>
      <c r="P38" s="2"/>
      <c r="Q38" s="2" t="s">
        <v>186</v>
      </c>
      <c r="R38" s="2"/>
    </row>
    <row r="39" spans="2:18" ht="30" customHeight="1">
      <c r="C39" s="11"/>
      <c r="E39" s="513" t="s">
        <v>103</v>
      </c>
      <c r="F39" s="514"/>
      <c r="G39" s="63"/>
      <c r="H39" s="106" t="s">
        <v>688</v>
      </c>
      <c r="I39" s="73"/>
      <c r="J39" s="72"/>
      <c r="L39" s="2"/>
      <c r="M39" s="2" t="s">
        <v>179</v>
      </c>
      <c r="N39" s="2"/>
      <c r="O39" s="2"/>
      <c r="P39" s="2"/>
      <c r="Q39" s="2" t="s">
        <v>187</v>
      </c>
      <c r="R39" s="2"/>
    </row>
    <row r="40" spans="2:18" ht="30" hidden="1" customHeight="1">
      <c r="C40" s="11"/>
      <c r="E40" s="541" t="s">
        <v>745</v>
      </c>
      <c r="F40" s="541"/>
      <c r="G40" s="541"/>
      <c r="H40" s="541"/>
      <c r="I40" s="541"/>
      <c r="J40" s="541"/>
      <c r="L40" s="2"/>
      <c r="M40" s="2" t="s">
        <v>180</v>
      </c>
      <c r="N40" s="2"/>
      <c r="O40" s="2"/>
      <c r="P40" s="2"/>
      <c r="Q40" s="2" t="s">
        <v>188</v>
      </c>
      <c r="R40" s="2"/>
    </row>
    <row r="41" spans="2:18" ht="30" hidden="1" customHeight="1">
      <c r="C41" s="11"/>
      <c r="E41" s="513" t="s">
        <v>106</v>
      </c>
      <c r="F41" s="514"/>
      <c r="G41" s="62"/>
      <c r="H41" s="513" t="s">
        <v>112</v>
      </c>
      <c r="I41" s="514"/>
      <c r="J41" s="62"/>
      <c r="L41" s="2"/>
      <c r="M41" s="2" t="s">
        <v>175</v>
      </c>
      <c r="N41" s="2"/>
      <c r="O41" s="2"/>
      <c r="P41" s="2"/>
      <c r="Q41" s="2"/>
      <c r="R41" s="2"/>
    </row>
    <row r="42" spans="2:18" ht="30" hidden="1" customHeight="1">
      <c r="C42" s="11"/>
      <c r="E42" s="513" t="s">
        <v>107</v>
      </c>
      <c r="F42" s="514"/>
      <c r="G42" s="62"/>
      <c r="H42" s="513" t="s">
        <v>113</v>
      </c>
      <c r="I42" s="514"/>
      <c r="J42" s="62"/>
      <c r="L42" s="2"/>
      <c r="M42" s="2" t="s">
        <v>176</v>
      </c>
      <c r="N42" s="2"/>
      <c r="O42" s="2"/>
      <c r="P42" s="2"/>
      <c r="Q42" s="2"/>
      <c r="R42" s="2"/>
    </row>
    <row r="43" spans="2:18" ht="30" hidden="1" customHeight="1">
      <c r="C43" s="11"/>
      <c r="E43" s="513" t="s">
        <v>108</v>
      </c>
      <c r="F43" s="514"/>
      <c r="G43" s="62"/>
      <c r="H43" s="513" t="s">
        <v>114</v>
      </c>
      <c r="I43" s="514"/>
      <c r="J43" s="62"/>
      <c r="L43" s="2"/>
      <c r="M43" s="2" t="s">
        <v>178</v>
      </c>
      <c r="N43" s="2"/>
      <c r="O43" s="2"/>
      <c r="P43" s="2"/>
      <c r="Q43" s="2"/>
      <c r="R43" s="2"/>
    </row>
    <row r="44" spans="2:18" ht="30" hidden="1" customHeight="1">
      <c r="C44" s="11"/>
      <c r="E44" s="513" t="s">
        <v>109</v>
      </c>
      <c r="F44" s="514"/>
      <c r="G44" s="62"/>
      <c r="H44" s="513" t="s">
        <v>115</v>
      </c>
      <c r="I44" s="514"/>
      <c r="J44" s="62"/>
      <c r="L44" s="2"/>
      <c r="M44" s="2" t="s">
        <v>177</v>
      </c>
      <c r="N44" s="2"/>
      <c r="O44" s="2"/>
      <c r="P44" s="2"/>
      <c r="Q44" s="2"/>
      <c r="R44" s="2"/>
    </row>
    <row r="45" spans="2:18" ht="30" hidden="1" customHeight="1">
      <c r="C45" s="11"/>
      <c r="E45" s="513" t="s">
        <v>110</v>
      </c>
      <c r="F45" s="514"/>
      <c r="G45" s="62"/>
      <c r="H45" s="513" t="s">
        <v>116</v>
      </c>
      <c r="I45" s="514"/>
      <c r="J45" s="62"/>
      <c r="L45" s="2"/>
      <c r="M45" s="2"/>
      <c r="N45" s="2"/>
      <c r="O45" s="2"/>
      <c r="P45" s="2"/>
      <c r="Q45" s="2"/>
      <c r="R45" s="2"/>
    </row>
    <row r="46" spans="2:18" ht="30" hidden="1" customHeight="1">
      <c r="C46" s="11"/>
      <c r="E46" s="513" t="s">
        <v>111</v>
      </c>
      <c r="F46" s="514"/>
      <c r="G46" s="62"/>
      <c r="H46" s="513" t="s">
        <v>117</v>
      </c>
      <c r="I46" s="514"/>
      <c r="J46" s="62"/>
      <c r="L46" s="2"/>
      <c r="M46" s="2"/>
      <c r="N46" s="2"/>
      <c r="O46" s="2"/>
      <c r="P46" s="2"/>
      <c r="Q46" s="2"/>
      <c r="R46" s="2"/>
    </row>
    <row r="47" spans="2:18" ht="30" customHeight="1">
      <c r="C47" s="11"/>
      <c r="E47" s="515" t="s">
        <v>118</v>
      </c>
      <c r="F47" s="515"/>
      <c r="G47" s="515"/>
      <c r="H47" s="515"/>
      <c r="I47" s="515"/>
      <c r="J47" s="515"/>
      <c r="L47" s="2"/>
      <c r="M47" s="2"/>
      <c r="N47" s="2"/>
      <c r="O47" s="2"/>
      <c r="P47" s="2"/>
      <c r="Q47" s="2"/>
      <c r="R47" s="2"/>
    </row>
    <row r="48" spans="2:18" ht="30" customHeight="1">
      <c r="C48" s="11"/>
      <c r="E48" s="513" t="s">
        <v>106</v>
      </c>
      <c r="F48" s="514"/>
      <c r="G48" s="62"/>
      <c r="H48" s="513" t="s">
        <v>112</v>
      </c>
      <c r="I48" s="514"/>
      <c r="J48" s="62"/>
      <c r="L48" s="2"/>
      <c r="M48" s="2"/>
      <c r="N48" s="2"/>
      <c r="O48" s="2"/>
      <c r="P48" s="2"/>
      <c r="Q48" s="2"/>
      <c r="R48" s="2"/>
    </row>
    <row r="49" spans="3:18" ht="30" customHeight="1">
      <c r="C49" s="11"/>
      <c r="E49" s="513" t="s">
        <v>107</v>
      </c>
      <c r="F49" s="514"/>
      <c r="G49" s="62"/>
      <c r="H49" s="513" t="s">
        <v>113</v>
      </c>
      <c r="I49" s="514"/>
      <c r="J49" s="62"/>
      <c r="L49" s="2"/>
      <c r="M49" s="2"/>
      <c r="N49" s="2"/>
      <c r="O49" s="2"/>
      <c r="P49" s="2"/>
      <c r="Q49" s="2"/>
      <c r="R49" s="2"/>
    </row>
    <row r="50" spans="3:18" ht="30" customHeight="1">
      <c r="C50" s="11"/>
      <c r="E50" s="513" t="s">
        <v>108</v>
      </c>
      <c r="F50" s="514"/>
      <c r="G50" s="62"/>
      <c r="H50" s="513" t="s">
        <v>114</v>
      </c>
      <c r="I50" s="514"/>
      <c r="J50" s="62"/>
      <c r="L50" s="2"/>
      <c r="M50" s="2"/>
      <c r="N50" s="2"/>
      <c r="O50" s="2"/>
      <c r="P50" s="2"/>
      <c r="Q50" s="2"/>
      <c r="R50" s="2"/>
    </row>
    <row r="51" spans="3:18" ht="30" customHeight="1">
      <c r="C51" s="11"/>
      <c r="E51" s="513" t="s">
        <v>109</v>
      </c>
      <c r="F51" s="514"/>
      <c r="G51" s="62"/>
      <c r="H51" s="513" t="s">
        <v>115</v>
      </c>
      <c r="I51" s="514"/>
      <c r="J51" s="62"/>
      <c r="L51" s="2"/>
      <c r="M51" s="2"/>
      <c r="N51" s="2"/>
      <c r="O51" s="2"/>
      <c r="P51" s="2"/>
      <c r="Q51" s="2"/>
      <c r="R51" s="2"/>
    </row>
    <row r="52" spans="3:18" ht="30" customHeight="1">
      <c r="C52" s="11"/>
      <c r="E52" s="513" t="s">
        <v>110</v>
      </c>
      <c r="F52" s="514"/>
      <c r="G52" s="62"/>
      <c r="H52" s="513" t="s">
        <v>116</v>
      </c>
      <c r="I52" s="514"/>
      <c r="J52" s="62"/>
      <c r="L52" s="2"/>
      <c r="M52" s="2"/>
      <c r="N52" s="2"/>
      <c r="O52" s="2"/>
      <c r="P52" s="2"/>
      <c r="Q52" s="2"/>
      <c r="R52" s="2"/>
    </row>
    <row r="53" spans="3:18" ht="30" customHeight="1">
      <c r="C53" s="11"/>
      <c r="E53" s="513" t="s">
        <v>111</v>
      </c>
      <c r="F53" s="514"/>
      <c r="G53" s="62"/>
      <c r="H53" s="513" t="s">
        <v>117</v>
      </c>
      <c r="I53" s="514"/>
      <c r="J53" s="62"/>
      <c r="L53" s="2"/>
      <c r="M53" s="2"/>
      <c r="N53" s="2"/>
      <c r="O53" s="2"/>
      <c r="P53" s="2"/>
      <c r="Q53" s="2"/>
      <c r="R53" s="2"/>
    </row>
    <row r="54" spans="3:18" ht="30" customHeight="1">
      <c r="C54" s="11"/>
      <c r="E54" s="542" t="s">
        <v>119</v>
      </c>
      <c r="F54" s="542"/>
      <c r="G54" s="542"/>
      <c r="H54" s="543">
        <f>SUM(G48:G53,J48:J53)+SUM(G48:G53,J48:J53)*G38+SUM(G48:G53,J48:J53)*J38</f>
        <v>0</v>
      </c>
      <c r="I54" s="543"/>
      <c r="J54" s="543"/>
      <c r="L54" s="2"/>
      <c r="M54" s="2"/>
      <c r="N54" s="2"/>
      <c r="O54" s="2"/>
      <c r="P54" s="2"/>
      <c r="Q54" s="2"/>
      <c r="R54" s="2"/>
    </row>
    <row r="55" spans="3:18" ht="30" hidden="1" customHeight="1">
      <c r="C55" s="11"/>
      <c r="E55" s="511" t="s">
        <v>524</v>
      </c>
      <c r="F55" s="512"/>
      <c r="G55" s="512"/>
      <c r="H55" s="86"/>
      <c r="I55" s="86"/>
      <c r="J55" s="87"/>
      <c r="L55" s="2"/>
      <c r="M55" s="2"/>
      <c r="N55" s="2"/>
      <c r="O55" s="2"/>
      <c r="P55" s="2"/>
      <c r="Q55" s="2"/>
      <c r="R55" s="2"/>
    </row>
    <row r="56" spans="3:18" ht="30" hidden="1" customHeight="1">
      <c r="C56" s="11"/>
      <c r="E56" s="96" t="s">
        <v>120</v>
      </c>
      <c r="F56" s="96" t="s">
        <v>533</v>
      </c>
      <c r="G56" s="96" t="s">
        <v>121</v>
      </c>
      <c r="H56" s="96" t="s">
        <v>519</v>
      </c>
      <c r="I56" s="96" t="s">
        <v>520</v>
      </c>
      <c r="J56" s="96" t="s">
        <v>521</v>
      </c>
      <c r="L56" s="2"/>
      <c r="M56" s="2"/>
      <c r="N56" s="2"/>
      <c r="O56" s="2"/>
      <c r="P56" s="2"/>
      <c r="Q56" s="2"/>
      <c r="R56" s="2"/>
    </row>
    <row r="57" spans="3:18" ht="30" hidden="1" customHeight="1">
      <c r="C57" s="11"/>
      <c r="E57" s="85" t="str">
        <f>Benef!C6</f>
        <v>-</v>
      </c>
      <c r="F57" s="66"/>
      <c r="G57" s="67"/>
      <c r="H57" s="68"/>
      <c r="I57" s="67"/>
      <c r="J57" s="104">
        <f>IF(G57="Percentual",H57*AVERAGE($G$48:$G$53,$J$48:$J$53),IF(G57="Valor Fixo",I57,0))</f>
        <v>0</v>
      </c>
      <c r="L57" s="2"/>
      <c r="M57" s="2"/>
      <c r="N57" s="2"/>
      <c r="O57" s="2"/>
      <c r="P57" s="2"/>
      <c r="Q57" s="2"/>
      <c r="R57" s="2"/>
    </row>
    <row r="58" spans="3:18" ht="30" hidden="1" customHeight="1">
      <c r="C58" s="11"/>
      <c r="E58" s="85" t="str">
        <f>Benef!C7</f>
        <v>-</v>
      </c>
      <c r="F58" s="66"/>
      <c r="G58" s="67"/>
      <c r="H58" s="68"/>
      <c r="I58" s="67"/>
      <c r="J58" s="104">
        <f t="shared" ref="J58:J66" si="4">IF(G58="Percentual",H58*AVERAGE($G$48:$G$53,$J$48:$J$53),IF(G58="Valor Fixo",I58,0))</f>
        <v>0</v>
      </c>
      <c r="L58" s="2"/>
      <c r="M58" s="2"/>
      <c r="N58" s="2"/>
      <c r="O58" s="2"/>
      <c r="P58" s="2"/>
      <c r="Q58" s="2"/>
      <c r="R58" s="2"/>
    </row>
    <row r="59" spans="3:18" ht="30" hidden="1" customHeight="1">
      <c r="C59" s="11"/>
      <c r="E59" s="85" t="str">
        <f>Benef!C8</f>
        <v>-</v>
      </c>
      <c r="F59" s="66"/>
      <c r="G59" s="67"/>
      <c r="H59" s="68"/>
      <c r="I59" s="67"/>
      <c r="J59" s="104">
        <f t="shared" si="4"/>
        <v>0</v>
      </c>
      <c r="L59" s="2"/>
      <c r="M59" s="2"/>
      <c r="N59" s="2"/>
      <c r="O59" s="2"/>
      <c r="P59" s="2"/>
      <c r="Q59" s="2"/>
      <c r="R59" s="2"/>
    </row>
    <row r="60" spans="3:18" ht="30" hidden="1" customHeight="1">
      <c r="C60" s="11"/>
      <c r="E60" s="85" t="str">
        <f>Benef!C9</f>
        <v>-</v>
      </c>
      <c r="F60" s="66"/>
      <c r="G60" s="67"/>
      <c r="H60" s="68"/>
      <c r="I60" s="67"/>
      <c r="J60" s="104">
        <f t="shared" si="4"/>
        <v>0</v>
      </c>
      <c r="L60" s="2"/>
      <c r="M60" s="2"/>
      <c r="N60" s="2"/>
      <c r="O60" s="2"/>
      <c r="P60" s="2"/>
      <c r="Q60" s="2"/>
      <c r="R60" s="2"/>
    </row>
    <row r="61" spans="3:18" ht="30" hidden="1" customHeight="1">
      <c r="C61" s="11"/>
      <c r="E61" s="85" t="str">
        <f>Benef!C10</f>
        <v>-</v>
      </c>
      <c r="F61" s="66"/>
      <c r="G61" s="67"/>
      <c r="H61" s="68"/>
      <c r="I61" s="67"/>
      <c r="J61" s="104">
        <f t="shared" si="4"/>
        <v>0</v>
      </c>
      <c r="L61" s="2"/>
      <c r="M61" s="2"/>
      <c r="N61" s="2"/>
      <c r="O61" s="2"/>
      <c r="P61" s="2"/>
      <c r="Q61" s="2"/>
      <c r="R61" s="2"/>
    </row>
    <row r="62" spans="3:18" ht="30" hidden="1" customHeight="1">
      <c r="C62" s="11"/>
      <c r="E62" s="85" t="str">
        <f>Benef!C11</f>
        <v>-</v>
      </c>
      <c r="F62" s="66"/>
      <c r="G62" s="67"/>
      <c r="H62" s="68"/>
      <c r="I62" s="67"/>
      <c r="J62" s="104">
        <f t="shared" si="4"/>
        <v>0</v>
      </c>
      <c r="L62" s="2"/>
      <c r="M62" s="2"/>
      <c r="N62" s="2"/>
      <c r="O62" s="2"/>
      <c r="P62" s="2"/>
      <c r="Q62" s="2"/>
      <c r="R62" s="2"/>
    </row>
    <row r="63" spans="3:18" ht="30" hidden="1" customHeight="1">
      <c r="C63" s="11"/>
      <c r="E63" s="85" t="str">
        <f>Benef!C12</f>
        <v>-</v>
      </c>
      <c r="F63" s="66"/>
      <c r="G63" s="67"/>
      <c r="H63" s="68"/>
      <c r="I63" s="67"/>
      <c r="J63" s="104">
        <f t="shared" si="4"/>
        <v>0</v>
      </c>
      <c r="L63" s="2"/>
      <c r="M63" s="2"/>
      <c r="N63" s="2"/>
      <c r="O63" s="2"/>
      <c r="P63" s="2"/>
      <c r="Q63" s="2"/>
      <c r="R63" s="2"/>
    </row>
    <row r="64" spans="3:18" ht="30" hidden="1" customHeight="1">
      <c r="C64" s="11"/>
      <c r="E64" s="85" t="str">
        <f>Benef!C13</f>
        <v>-</v>
      </c>
      <c r="F64" s="66"/>
      <c r="G64" s="67"/>
      <c r="H64" s="68"/>
      <c r="I64" s="67"/>
      <c r="J64" s="104">
        <f t="shared" si="4"/>
        <v>0</v>
      </c>
      <c r="L64" s="2"/>
      <c r="M64" s="2"/>
      <c r="N64" s="2"/>
      <c r="O64" s="2"/>
      <c r="P64" s="2"/>
      <c r="Q64" s="2"/>
      <c r="R64" s="2"/>
    </row>
    <row r="65" spans="3:18" ht="30" hidden="1" customHeight="1">
      <c r="C65" s="11"/>
      <c r="E65" s="85" t="str">
        <f>Benef!C14</f>
        <v>-</v>
      </c>
      <c r="F65" s="66"/>
      <c r="G65" s="67"/>
      <c r="H65" s="68"/>
      <c r="I65" s="67"/>
      <c r="J65" s="104">
        <f t="shared" si="4"/>
        <v>0</v>
      </c>
      <c r="L65" s="2"/>
      <c r="M65" s="2"/>
      <c r="N65" s="2"/>
      <c r="O65" s="2"/>
      <c r="P65" s="2"/>
      <c r="Q65" s="2"/>
      <c r="R65" s="2"/>
    </row>
    <row r="66" spans="3:18" ht="30" hidden="1" customHeight="1">
      <c r="C66" s="11"/>
      <c r="E66" s="107">
        <f>Benef!C15</f>
        <v>0</v>
      </c>
      <c r="F66" s="89"/>
      <c r="G66" s="90"/>
      <c r="H66" s="91"/>
      <c r="I66" s="90"/>
      <c r="J66" s="111">
        <f t="shared" si="4"/>
        <v>0</v>
      </c>
      <c r="L66" s="2"/>
      <c r="M66" s="2"/>
      <c r="N66" s="2"/>
      <c r="O66" s="2"/>
      <c r="P66" s="2"/>
      <c r="Q66" s="2"/>
      <c r="R66" s="2"/>
    </row>
    <row r="67" spans="3:18" ht="30" customHeight="1">
      <c r="C67" s="11"/>
      <c r="E67" s="511" t="s">
        <v>709</v>
      </c>
      <c r="F67" s="512"/>
      <c r="G67" s="512"/>
      <c r="H67" s="86"/>
      <c r="I67" s="86"/>
      <c r="J67" s="87"/>
      <c r="L67" s="2"/>
      <c r="M67" s="2"/>
      <c r="N67" s="2"/>
      <c r="O67" s="2"/>
      <c r="P67" s="2"/>
      <c r="Q67" s="2"/>
      <c r="R67" s="2"/>
    </row>
    <row r="68" spans="3:18" ht="30" customHeight="1">
      <c r="C68" s="11"/>
      <c r="E68" s="108" t="s">
        <v>708</v>
      </c>
      <c r="F68" s="516"/>
      <c r="G68" s="516"/>
      <c r="H68" s="108" t="s">
        <v>786</v>
      </c>
      <c r="I68" s="516"/>
      <c r="J68" s="516"/>
      <c r="K68" s="26">
        <f>IFERROR(VLOOKUP(AVERAGE(G48:G53,J48:J53),'P Gerais'!D39:G43,3,1)*F68,0)</f>
        <v>0</v>
      </c>
      <c r="L68" s="2"/>
      <c r="M68" s="2"/>
      <c r="N68" s="2"/>
      <c r="O68" s="2"/>
      <c r="P68" s="2"/>
      <c r="Q68" s="2"/>
      <c r="R68" s="2"/>
    </row>
    <row r="69" spans="3:18" ht="30" customHeight="1">
      <c r="C69" s="11"/>
      <c r="E69" s="541" t="s">
        <v>123</v>
      </c>
      <c r="F69" s="541"/>
      <c r="G69" s="541"/>
      <c r="H69" s="541"/>
      <c r="I69" s="541"/>
      <c r="J69" s="541"/>
      <c r="L69" s="2"/>
      <c r="M69" s="2"/>
      <c r="N69" s="2"/>
      <c r="O69" s="2"/>
      <c r="P69" s="2"/>
      <c r="Q69" s="2"/>
      <c r="R69" s="2"/>
    </row>
    <row r="70" spans="3:18" ht="30" customHeight="1">
      <c r="C70" s="11"/>
      <c r="E70" s="85" t="s">
        <v>124</v>
      </c>
      <c r="F70" s="530"/>
      <c r="G70" s="530"/>
      <c r="H70" s="85" t="s">
        <v>144</v>
      </c>
      <c r="I70" s="538"/>
      <c r="J70" s="538"/>
    </row>
    <row r="71" spans="3:18" ht="30" customHeight="1">
      <c r="C71" s="11"/>
      <c r="E71" s="85" t="s">
        <v>125</v>
      </c>
      <c r="F71" s="530"/>
      <c r="G71" s="530"/>
      <c r="H71" s="85" t="s">
        <v>126</v>
      </c>
      <c r="I71" s="539"/>
      <c r="J71" s="539"/>
    </row>
    <row r="72" spans="3:18" ht="8.1" customHeight="1">
      <c r="C72" s="11"/>
      <c r="D72" s="10"/>
      <c r="E72" s="6"/>
      <c r="F72" s="20"/>
      <c r="G72" s="20"/>
      <c r="H72" s="6"/>
      <c r="I72" s="21"/>
      <c r="J72" s="21"/>
      <c r="K72" s="10"/>
    </row>
    <row r="73" spans="3:18" ht="8.1" customHeight="1">
      <c r="C73" s="11"/>
      <c r="D73" s="10"/>
      <c r="E73" s="6"/>
      <c r="F73" s="20"/>
      <c r="G73" s="20"/>
      <c r="H73" s="6"/>
      <c r="I73" s="21"/>
      <c r="J73" s="21"/>
      <c r="K73" s="10"/>
    </row>
    <row r="74" spans="3:18" ht="30" customHeight="1">
      <c r="C74" s="11"/>
      <c r="D74" s="10"/>
      <c r="E74" s="85" t="s">
        <v>127</v>
      </c>
      <c r="F74" s="530"/>
      <c r="G74" s="530"/>
      <c r="H74" s="85" t="s">
        <v>143</v>
      </c>
      <c r="I74" s="538"/>
      <c r="J74" s="538"/>
      <c r="K74" s="10"/>
    </row>
    <row r="75" spans="3:18" ht="30" customHeight="1">
      <c r="C75" s="11"/>
      <c r="D75" s="10"/>
      <c r="E75" s="85" t="s">
        <v>128</v>
      </c>
      <c r="F75" s="530"/>
      <c r="G75" s="530"/>
      <c r="H75" s="85" t="s">
        <v>129</v>
      </c>
      <c r="I75" s="539"/>
      <c r="J75" s="539"/>
      <c r="K75" s="10"/>
    </row>
    <row r="76" spans="3:18" ht="8.1" customHeight="1">
      <c r="C76" s="11"/>
      <c r="D76" s="10"/>
      <c r="E76" s="6"/>
      <c r="F76" s="20"/>
      <c r="G76" s="20"/>
      <c r="H76" s="6"/>
      <c r="I76" s="21"/>
      <c r="J76" s="21"/>
      <c r="K76" s="10"/>
    </row>
    <row r="77" spans="3:18" ht="30" customHeight="1">
      <c r="C77" s="11"/>
      <c r="D77" s="10"/>
      <c r="E77" s="85" t="s">
        <v>130</v>
      </c>
      <c r="F77" s="530"/>
      <c r="G77" s="530"/>
      <c r="H77" s="85" t="s">
        <v>142</v>
      </c>
      <c r="I77" s="538"/>
      <c r="J77" s="538"/>
      <c r="K77" s="10"/>
    </row>
    <row r="78" spans="3:18" ht="30" customHeight="1">
      <c r="C78" s="11"/>
      <c r="D78" s="10"/>
      <c r="E78" s="85" t="s">
        <v>131</v>
      </c>
      <c r="F78" s="530"/>
      <c r="G78" s="530"/>
      <c r="H78" s="85" t="s">
        <v>132</v>
      </c>
      <c r="I78" s="539"/>
      <c r="J78" s="539"/>
      <c r="K78" s="10"/>
    </row>
    <row r="79" spans="3:18" ht="8.1" customHeight="1">
      <c r="C79" s="11"/>
      <c r="D79" s="10"/>
      <c r="E79" s="6"/>
      <c r="F79" s="20"/>
      <c r="G79" s="20"/>
      <c r="H79" s="6"/>
      <c r="I79" s="21"/>
      <c r="J79" s="21"/>
      <c r="K79" s="10"/>
    </row>
    <row r="80" spans="3:18" ht="30" customHeight="1">
      <c r="C80" s="11"/>
      <c r="D80" s="10"/>
      <c r="E80" s="85" t="s">
        <v>133</v>
      </c>
      <c r="F80" s="530"/>
      <c r="G80" s="530"/>
      <c r="H80" s="85" t="s">
        <v>141</v>
      </c>
      <c r="I80" s="538"/>
      <c r="J80" s="538"/>
      <c r="K80" s="10"/>
    </row>
    <row r="81" spans="3:11" ht="30" customHeight="1">
      <c r="C81" s="11"/>
      <c r="D81" s="10"/>
      <c r="E81" s="85" t="s">
        <v>134</v>
      </c>
      <c r="F81" s="530"/>
      <c r="G81" s="530"/>
      <c r="H81" s="85" t="s">
        <v>135</v>
      </c>
      <c r="I81" s="539"/>
      <c r="J81" s="539"/>
      <c r="K81" s="10"/>
    </row>
    <row r="82" spans="3:11" ht="8.1" customHeight="1">
      <c r="C82" s="11"/>
      <c r="D82" s="10"/>
      <c r="E82" s="6"/>
      <c r="F82" s="20"/>
      <c r="G82" s="20"/>
      <c r="H82" s="6"/>
      <c r="I82" s="21"/>
      <c r="J82" s="21"/>
      <c r="K82" s="10"/>
    </row>
    <row r="83" spans="3:11" ht="30" customHeight="1">
      <c r="C83" s="11"/>
      <c r="E83" s="85" t="s">
        <v>136</v>
      </c>
      <c r="F83" s="530"/>
      <c r="G83" s="530"/>
      <c r="H83" s="85" t="s">
        <v>140</v>
      </c>
      <c r="I83" s="538"/>
      <c r="J83" s="538"/>
    </row>
    <row r="84" spans="3:11" ht="30" customHeight="1">
      <c r="C84" s="11"/>
      <c r="E84" s="85" t="s">
        <v>137</v>
      </c>
      <c r="F84" s="530"/>
      <c r="G84" s="530"/>
      <c r="H84" s="85" t="s">
        <v>138</v>
      </c>
      <c r="I84" s="539"/>
      <c r="J84" s="539"/>
    </row>
    <row r="85" spans="3:11" ht="8.1" customHeight="1">
      <c r="C85" s="11"/>
      <c r="D85" s="10"/>
      <c r="E85" s="6"/>
      <c r="F85" s="20"/>
      <c r="G85" s="20"/>
      <c r="H85" s="6"/>
      <c r="I85" s="21"/>
      <c r="J85" s="21"/>
      <c r="K85" s="10"/>
    </row>
    <row r="86" spans="3:11" ht="30" customHeight="1">
      <c r="C86" s="11"/>
      <c r="E86" s="85" t="s">
        <v>710</v>
      </c>
      <c r="F86" s="530"/>
      <c r="G86" s="530"/>
      <c r="H86" s="85" t="s">
        <v>711</v>
      </c>
      <c r="I86" s="538"/>
      <c r="J86" s="538"/>
    </row>
    <row r="87" spans="3:11" ht="30" customHeight="1">
      <c r="C87" s="11"/>
      <c r="E87" s="85" t="s">
        <v>712</v>
      </c>
      <c r="F87" s="530"/>
      <c r="G87" s="530"/>
      <c r="H87" s="85" t="s">
        <v>713</v>
      </c>
      <c r="I87" s="539"/>
      <c r="J87" s="539"/>
    </row>
    <row r="88" spans="3:11" ht="8.1" customHeight="1">
      <c r="C88" s="11"/>
      <c r="E88" s="6"/>
      <c r="F88" s="20"/>
      <c r="G88" s="20"/>
      <c r="H88" s="6"/>
      <c r="I88" s="21"/>
      <c r="J88" s="21"/>
    </row>
    <row r="89" spans="3:11" ht="30" customHeight="1">
      <c r="C89" s="11"/>
      <c r="E89" s="85" t="s">
        <v>714</v>
      </c>
      <c r="F89" s="530"/>
      <c r="G89" s="530"/>
      <c r="H89" s="85" t="s">
        <v>715</v>
      </c>
      <c r="I89" s="538"/>
      <c r="J89" s="538"/>
    </row>
    <row r="90" spans="3:11" ht="30" customHeight="1">
      <c r="C90" s="11"/>
      <c r="E90" s="85" t="s">
        <v>716</v>
      </c>
      <c r="F90" s="530"/>
      <c r="G90" s="530"/>
      <c r="H90" s="85" t="s">
        <v>717</v>
      </c>
      <c r="I90" s="539"/>
      <c r="J90" s="539"/>
    </row>
    <row r="91" spans="3:11" ht="8.1" customHeight="1">
      <c r="C91" s="11"/>
      <c r="E91" s="6"/>
      <c r="F91" s="20"/>
      <c r="G91" s="20"/>
      <c r="H91" s="6"/>
      <c r="I91" s="21"/>
      <c r="J91" s="21"/>
    </row>
    <row r="92" spans="3:11" ht="30" customHeight="1">
      <c r="C92" s="11"/>
      <c r="E92" s="85" t="s">
        <v>718</v>
      </c>
      <c r="F92" s="530"/>
      <c r="G92" s="530"/>
      <c r="H92" s="85" t="s">
        <v>719</v>
      </c>
      <c r="I92" s="538"/>
      <c r="J92" s="538"/>
    </row>
    <row r="93" spans="3:11" ht="30" customHeight="1">
      <c r="C93" s="11"/>
      <c r="E93" s="85" t="s">
        <v>720</v>
      </c>
      <c r="F93" s="530"/>
      <c r="G93" s="530"/>
      <c r="H93" s="85" t="s">
        <v>721</v>
      </c>
      <c r="I93" s="539"/>
      <c r="J93" s="539"/>
    </row>
    <row r="94" spans="3:11" ht="8.1" customHeight="1">
      <c r="C94" s="11"/>
      <c r="D94" s="10"/>
      <c r="E94" s="6"/>
      <c r="F94" s="20"/>
      <c r="G94" s="20"/>
      <c r="H94" s="6"/>
      <c r="I94" s="21"/>
      <c r="J94" s="21"/>
      <c r="K94" s="10"/>
    </row>
    <row r="95" spans="3:11" ht="30" customHeight="1">
      <c r="C95" s="11"/>
      <c r="E95" s="85" t="s">
        <v>722</v>
      </c>
      <c r="F95" s="530"/>
      <c r="G95" s="530"/>
      <c r="H95" s="85" t="s">
        <v>723</v>
      </c>
      <c r="I95" s="538"/>
      <c r="J95" s="538"/>
    </row>
    <row r="96" spans="3:11" ht="30" customHeight="1">
      <c r="C96" s="11"/>
      <c r="E96" s="85" t="s">
        <v>724</v>
      </c>
      <c r="F96" s="530"/>
      <c r="G96" s="530"/>
      <c r="H96" s="85" t="s">
        <v>725</v>
      </c>
      <c r="I96" s="539"/>
      <c r="J96" s="539"/>
    </row>
    <row r="97" spans="3:11" ht="8.1" customHeight="1">
      <c r="C97" s="11"/>
      <c r="D97" s="10"/>
      <c r="E97" s="6"/>
      <c r="F97" s="20"/>
      <c r="G97" s="20"/>
      <c r="H97" s="6"/>
      <c r="I97" s="21"/>
      <c r="J97" s="21"/>
      <c r="K97" s="10"/>
    </row>
    <row r="98" spans="3:11" ht="30" customHeight="1">
      <c r="C98" s="11"/>
      <c r="E98" s="85" t="s">
        <v>726</v>
      </c>
      <c r="F98" s="530"/>
      <c r="G98" s="530"/>
      <c r="H98" s="85" t="s">
        <v>727</v>
      </c>
      <c r="I98" s="538"/>
      <c r="J98" s="538"/>
    </row>
    <row r="99" spans="3:11" ht="30" customHeight="1">
      <c r="C99" s="11"/>
      <c r="E99" s="85" t="s">
        <v>728</v>
      </c>
      <c r="F99" s="530"/>
      <c r="G99" s="530"/>
      <c r="H99" s="85" t="s">
        <v>729</v>
      </c>
      <c r="I99" s="539"/>
      <c r="J99" s="539"/>
    </row>
    <row r="100" spans="3:11" ht="30" customHeight="1">
      <c r="C100" s="11"/>
      <c r="E100" s="541" t="s">
        <v>139</v>
      </c>
      <c r="F100" s="541"/>
      <c r="G100" s="541"/>
      <c r="H100" s="541"/>
      <c r="I100" s="541"/>
      <c r="J100" s="541"/>
    </row>
    <row r="101" spans="3:11" ht="121.5" customHeight="1">
      <c r="C101" s="11"/>
      <c r="E101" s="537"/>
      <c r="F101" s="537"/>
      <c r="G101" s="537"/>
      <c r="H101" s="537"/>
      <c r="I101" s="537"/>
      <c r="J101" s="537"/>
    </row>
    <row r="102" spans="3:11" ht="30" customHeight="1"/>
    <row r="103" spans="3:11" ht="30" customHeight="1"/>
    <row r="104" spans="3:11" ht="30" customHeight="1"/>
    <row r="105" spans="3:11" ht="30" customHeight="1"/>
    <row r="106" spans="3:11" ht="30" customHeight="1"/>
    <row r="107" spans="3:11" ht="30" customHeight="1"/>
    <row r="108" spans="3:11" ht="30" customHeight="1"/>
    <row r="109" spans="3:11" ht="30" customHeight="1"/>
    <row r="110" spans="3:11"/>
    <row r="111" spans="3:11"/>
    <row r="112" spans="3:11"/>
    <row r="113"/>
    <row r="114"/>
    <row r="115"/>
    <row r="116"/>
    <row r="117"/>
    <row r="118"/>
    <row r="119"/>
    <row r="120"/>
    <row r="121" ht="15" customHeight="1"/>
  </sheetData>
  <sheetProtection selectLockedCells="1"/>
  <mergeCells count="128">
    <mergeCell ref="H13:I13"/>
    <mergeCell ref="E100:J100"/>
    <mergeCell ref="F70:G70"/>
    <mergeCell ref="I70:J70"/>
    <mergeCell ref="F71:G71"/>
    <mergeCell ref="E49:F49"/>
    <mergeCell ref="H49:I49"/>
    <mergeCell ref="E50:F50"/>
    <mergeCell ref="H50:I50"/>
    <mergeCell ref="F83:G83"/>
    <mergeCell ref="I83:J83"/>
    <mergeCell ref="F68:G68"/>
    <mergeCell ref="I68:J68"/>
    <mergeCell ref="E69:J69"/>
    <mergeCell ref="E54:G54"/>
    <mergeCell ref="H54:J54"/>
    <mergeCell ref="I92:J92"/>
    <mergeCell ref="F93:G93"/>
    <mergeCell ref="I93:J93"/>
    <mergeCell ref="I81:J81"/>
    <mergeCell ref="F74:G74"/>
    <mergeCell ref="I74:J74"/>
    <mergeCell ref="F75:G75"/>
    <mergeCell ref="E43:F43"/>
    <mergeCell ref="B14:B15"/>
    <mergeCell ref="B16:B17"/>
    <mergeCell ref="B18:B19"/>
    <mergeCell ref="B20:B21"/>
    <mergeCell ref="F99:G99"/>
    <mergeCell ref="I99:J99"/>
    <mergeCell ref="I75:J75"/>
    <mergeCell ref="F77:G77"/>
    <mergeCell ref="I77:J77"/>
    <mergeCell ref="F78:G78"/>
    <mergeCell ref="I78:J78"/>
    <mergeCell ref="I71:J71"/>
    <mergeCell ref="F80:G80"/>
    <mergeCell ref="I80:J80"/>
    <mergeCell ref="F81:G81"/>
    <mergeCell ref="F31:J31"/>
    <mergeCell ref="F32:J32"/>
    <mergeCell ref="F33:H33"/>
    <mergeCell ref="E44:F44"/>
    <mergeCell ref="H44:I44"/>
    <mergeCell ref="E45:F45"/>
    <mergeCell ref="H45:I45"/>
    <mergeCell ref="E40:J40"/>
    <mergeCell ref="E41:F41"/>
    <mergeCell ref="H43:I43"/>
    <mergeCell ref="H37:I37"/>
    <mergeCell ref="E37:F37"/>
    <mergeCell ref="E38:F38"/>
    <mergeCell ref="H38:I38"/>
    <mergeCell ref="E101:J101"/>
    <mergeCell ref="F95:G95"/>
    <mergeCell ref="I95:J95"/>
    <mergeCell ref="F96:G96"/>
    <mergeCell ref="I96:J96"/>
    <mergeCell ref="F98:G98"/>
    <mergeCell ref="I98:J98"/>
    <mergeCell ref="F84:G84"/>
    <mergeCell ref="I84:J84"/>
    <mergeCell ref="F86:G86"/>
    <mergeCell ref="I86:J86"/>
    <mergeCell ref="F87:G87"/>
    <mergeCell ref="I87:J87"/>
    <mergeCell ref="F89:G89"/>
    <mergeCell ref="I89:J89"/>
    <mergeCell ref="F90:G90"/>
    <mergeCell ref="I90:J90"/>
    <mergeCell ref="F92:G92"/>
    <mergeCell ref="F29:G29"/>
    <mergeCell ref="I29:J29"/>
    <mergeCell ref="C20:C21"/>
    <mergeCell ref="E20:F20"/>
    <mergeCell ref="E21:F21"/>
    <mergeCell ref="H25:J25"/>
    <mergeCell ref="H41:I41"/>
    <mergeCell ref="E42:F42"/>
    <mergeCell ref="H42:I42"/>
    <mergeCell ref="E5:F5"/>
    <mergeCell ref="E12:F12"/>
    <mergeCell ref="C18:C19"/>
    <mergeCell ref="E18:F18"/>
    <mergeCell ref="E19:F19"/>
    <mergeCell ref="C14:C15"/>
    <mergeCell ref="E14:F14"/>
    <mergeCell ref="H14:I14"/>
    <mergeCell ref="E15:F15"/>
    <mergeCell ref="E6:F6"/>
    <mergeCell ref="G6:J6"/>
    <mergeCell ref="E7:F7"/>
    <mergeCell ref="G7:J7"/>
    <mergeCell ref="E8:F8"/>
    <mergeCell ref="G8:J8"/>
    <mergeCell ref="C16:C17"/>
    <mergeCell ref="E16:F16"/>
    <mergeCell ref="E17:F17"/>
    <mergeCell ref="E13:F13"/>
    <mergeCell ref="E9:F9"/>
    <mergeCell ref="G9:J9"/>
    <mergeCell ref="E10:F10"/>
    <mergeCell ref="G10:J10"/>
    <mergeCell ref="E11:F11"/>
    <mergeCell ref="G11:J11"/>
    <mergeCell ref="E30:F30"/>
    <mergeCell ref="E34:F34"/>
    <mergeCell ref="E36:F36"/>
    <mergeCell ref="E55:G55"/>
    <mergeCell ref="E67:G67"/>
    <mergeCell ref="E39:F39"/>
    <mergeCell ref="E46:F46"/>
    <mergeCell ref="H46:I46"/>
    <mergeCell ref="E51:F51"/>
    <mergeCell ref="H51:I51"/>
    <mergeCell ref="E52:F52"/>
    <mergeCell ref="H52:I52"/>
    <mergeCell ref="E53:F53"/>
    <mergeCell ref="H53:I53"/>
    <mergeCell ref="E47:J47"/>
    <mergeCell ref="E48:F48"/>
    <mergeCell ref="H48:I48"/>
    <mergeCell ref="F27:G27"/>
    <mergeCell ref="I27:J27"/>
    <mergeCell ref="E22:F22"/>
    <mergeCell ref="E26:F26"/>
    <mergeCell ref="F28:G28"/>
    <mergeCell ref="I28:J28"/>
  </mergeCells>
  <conditionalFormatting sqref="F29:G29">
    <cfRule type="expression" dxfId="149" priority="29">
      <formula>LEN(F29)=11</formula>
    </cfRule>
    <cfRule type="expression" dxfId="148" priority="30">
      <formula>LEN(F29)=10</formula>
    </cfRule>
  </conditionalFormatting>
  <conditionalFormatting sqref="I29:J29">
    <cfRule type="expression" dxfId="147" priority="27">
      <formula>LEN(I29)=11</formula>
    </cfRule>
    <cfRule type="expression" dxfId="146" priority="28">
      <formula>LEN(I29)=10</formula>
    </cfRule>
  </conditionalFormatting>
  <conditionalFormatting sqref="I57:I66">
    <cfRule type="expression" dxfId="145" priority="19">
      <formula>G57="Sem Desconto"</formula>
    </cfRule>
    <cfRule type="expression" dxfId="144" priority="22">
      <formula>G57="Percentual"</formula>
    </cfRule>
  </conditionalFormatting>
  <conditionalFormatting sqref="H57:H66">
    <cfRule type="expression" dxfId="143" priority="20">
      <formula>G57="Sem Desconto"</formula>
    </cfRule>
    <cfRule type="expression" dxfId="142" priority="21">
      <formula>G57="Valor Fixo"</formula>
    </cfRule>
  </conditionalFormatting>
  <dataValidations count="7">
    <dataValidation type="list" allowBlank="1" showInputMessage="1" showErrorMessage="1" sqref="G39">
      <formula1>"1,2"</formula1>
    </dataValidation>
    <dataValidation type="list" allowBlank="1" showInputMessage="1" showErrorMessage="1" sqref="J33">
      <formula1>$Q$33:$Q$40</formula1>
    </dataValidation>
    <dataValidation type="list" allowBlank="1" showInputMessage="1" showErrorMessage="1" sqref="F33:H33">
      <formula1>$M$33:$M$44</formula1>
    </dataValidation>
    <dataValidation type="list" allowBlank="1" showInputMessage="1" showErrorMessage="1" sqref="G57:G66">
      <formula1>"Valor Fixo,Percentual,Sem Desconto"</formula1>
    </dataValidation>
    <dataValidation type="list" allowBlank="1" showInputMessage="1" showErrorMessage="1" sqref="J39">
      <formula1>"Parcela Única,2 Parcelas"</formula1>
    </dataValidation>
    <dataValidation type="list" allowBlank="1" showInputMessage="1" showErrorMessage="1" sqref="I39">
      <formula1>"Janeiro,Fevereiro,Março,Abril,Maio,Junho,Julho,Agosto,Setmbro,Outubro,Novembro"</formula1>
    </dataValidation>
    <dataValidation type="list" allowBlank="1" showInputMessage="1" showErrorMessage="1" sqref="G11:J11">
      <formula1>$L$11:$AY$11</formula1>
    </dataValidation>
  </dataValidations>
  <hyperlinks>
    <hyperlink ref="C16:C17" location="Func11!G6" display="Func11!G6"/>
    <hyperlink ref="C6:C13" location="Func!G6" display="Func!G6"/>
    <hyperlink ref="C14:C15" location="Func10!G6" display="Func10!G6"/>
    <hyperlink ref="C20:C21" location="Func13!G6" display="Func13!G6"/>
    <hyperlink ref="C18:C19" location="Func12!G6" display="Func12!G6"/>
    <hyperlink ref="C31:C38" location="Func22!G6" display="Func22!G6"/>
    <hyperlink ref="C38" location="Func30!G6" display="Func30!G6"/>
    <hyperlink ref="C22:C37" location="Func22!G6" display="Func22!G6"/>
    <hyperlink ref="C5:C12" location="Func!G6" display="Func!G6"/>
    <hyperlink ref="C6" location="Func2!G6" display="Func2!G6"/>
    <hyperlink ref="C7" location="Func3!G6" display="Func3!G6"/>
    <hyperlink ref="C8" location="Func4!G6" display="Func4!G6"/>
    <hyperlink ref="C9" location="Func5!G6" display="Func5!G6"/>
    <hyperlink ref="C10" location="Func6!G6" display="Func6!G6"/>
    <hyperlink ref="C11" location="Func7!G6" display="Func7!G6"/>
    <hyperlink ref="C12" location="Func8!G6" display="Func8!G6"/>
    <hyperlink ref="C13" location="Func9!G6" display="Func9!G6"/>
    <hyperlink ref="C22" location="Func14!G6" display="Func14!G6"/>
    <hyperlink ref="C23" location="Func15!G6" display="Func15!G6"/>
    <hyperlink ref="C24" location="Func16!G6" display="Func16!G6"/>
    <hyperlink ref="C25" location="Func17!G6" display="Func17!G6"/>
    <hyperlink ref="C26" location="Func18!G6" display="Func18!G6"/>
    <hyperlink ref="C27" location="Func19!G6" display="Func19!G6"/>
    <hyperlink ref="C28" location="Func20!G6" display="Func20!G6"/>
    <hyperlink ref="C29" location="Func21!G6" display="Func21!G6"/>
    <hyperlink ref="C31" location="Func23!G6" display="Func23!G6"/>
    <hyperlink ref="C32" location="Func24!G6" display="Func24!G6"/>
    <hyperlink ref="C37" location="Func29!G6" display="Func29!G6"/>
    <hyperlink ref="C36" location="Func28!G6" display="Func28!G6"/>
    <hyperlink ref="C35" location="Func27!G6" display="Func27!G6"/>
    <hyperlink ref="C34" location="Func26!G6" display="Func26!G6"/>
    <hyperlink ref="C33" location="Func25!G6" display="Func25!G6"/>
  </hyperlinks>
  <pageMargins left="0.511811024" right="0.511811024" top="0.78740157499999996" bottom="0.78740157499999996" header="0.31496062000000002" footer="0.31496062000000002"/>
  <pageSetup paperSize="9" orientation="portrait" r:id="rId1"/>
  <drawing r:id="rId2"/>
  <legacyDrawing r:id="rId3"/>
  <extLst xmlns:x14="http://schemas.microsoft.com/office/spreadsheetml/2009/9/main">
    <ext uri="{78C0D931-6437-407d-A8EE-F0AAD7539E65}">
      <x14:conditionalFormattings>
        <x14:conditionalFormatting xmlns:xm="http://schemas.microsoft.com/office/excel/2006/main">
          <x14:cfRule type="expression" priority="8" id="{75BDC99F-3D8C-43F7-B533-D7E748A0992E}">
            <xm:f>'DB Func'!B16=0</xm:f>
            <x14:dxf>
              <font>
                <color theme="0"/>
              </font>
            </x14:dxf>
          </x14:cfRule>
          <xm:sqref>C22:C38</xm:sqref>
        </x14:conditionalFormatting>
        <x14:conditionalFormatting xmlns:xm="http://schemas.microsoft.com/office/excel/2006/main">
          <x14:cfRule type="expression" priority="7" id="{255E3180-7775-4D60-A62E-D2D9962D1686}">
            <xm:f>'DB Func'!B15=0</xm:f>
            <x14:dxf>
              <font>
                <color theme="0"/>
              </font>
            </x14:dxf>
          </x14:cfRule>
          <xm:sqref>C20:C21</xm:sqref>
        </x14:conditionalFormatting>
        <x14:conditionalFormatting xmlns:xm="http://schemas.microsoft.com/office/excel/2006/main">
          <x14:cfRule type="expression" priority="6" id="{600E1871-E7CD-4CF7-BF95-84D14F826A73}">
            <xm:f>'DB Func'!B14=0</xm:f>
            <x14:dxf>
              <font>
                <color theme="0"/>
              </font>
            </x14:dxf>
          </x14:cfRule>
          <xm:sqref>C18:C19</xm:sqref>
        </x14:conditionalFormatting>
        <x14:conditionalFormatting xmlns:xm="http://schemas.microsoft.com/office/excel/2006/main">
          <x14:cfRule type="expression" priority="5" id="{655BF139-DEF3-4762-82BD-D1E42556CD8B}">
            <xm:f>'DB Func'!B13=0</xm:f>
            <x14:dxf>
              <font>
                <color theme="0"/>
              </font>
            </x14:dxf>
          </x14:cfRule>
          <xm:sqref>C16:C17</xm:sqref>
        </x14:conditionalFormatting>
        <x14:conditionalFormatting xmlns:xm="http://schemas.microsoft.com/office/excel/2006/main">
          <x14:cfRule type="expression" priority="4" id="{EB41DCF1-9083-42CE-BEE3-41EDC4C75F3A}">
            <xm:f>'DB Func'!B3=0</xm:f>
            <x14:dxf>
              <font>
                <color theme="0"/>
              </font>
            </x14:dxf>
          </x14:cfRule>
          <xm:sqref>C5:C15</xm:sqref>
        </x14:conditionalFormatting>
      </x14:conditionalFormattings>
    </ext>
  </extLst>
</worksheet>
</file>

<file path=xl/worksheets/sheet30.xml><?xml version="1.0" encoding="utf-8"?>
<worksheet xmlns="http://schemas.openxmlformats.org/spreadsheetml/2006/main" xmlns:r="http://schemas.openxmlformats.org/officeDocument/2006/relationships">
  <sheetPr codeName="Plan41"/>
  <dimension ref="A1:AY121"/>
  <sheetViews>
    <sheetView showGridLines="0" zoomScale="90" zoomScaleNormal="90" workbookViewId="0">
      <selection sqref="A1:A3"/>
    </sheetView>
  </sheetViews>
  <sheetFormatPr defaultRowHeight="15" customHeight="1" zeroHeight="1"/>
  <cols>
    <col min="1" max="1" width="27.7109375" style="1" customWidth="1"/>
    <col min="2" max="2" width="3.85546875" customWidth="1"/>
    <col min="3" max="3" width="38" customWidth="1"/>
    <col min="5" max="5" width="25.28515625" customWidth="1"/>
    <col min="6" max="7" width="20.7109375" customWidth="1"/>
    <col min="8" max="8" width="22" customWidth="1"/>
    <col min="9" max="10" width="20.7109375" customWidth="1"/>
  </cols>
  <sheetData>
    <row r="1" spans="1:51" s="98" customFormat="1" ht="33.950000000000003" customHeight="1">
      <c r="A1" s="187"/>
      <c r="C1" s="102" t="s">
        <v>17</v>
      </c>
    </row>
    <row r="2" spans="1:51" s="98" customFormat="1" ht="21.6" customHeight="1">
      <c r="A2" s="187"/>
    </row>
    <row r="3" spans="1:51" s="98" customFormat="1" ht="21.6" customHeight="1">
      <c r="A3" s="187"/>
    </row>
    <row r="4" spans="1:51" ht="30" customHeight="1">
      <c r="C4" s="30" t="s">
        <v>685</v>
      </c>
    </row>
    <row r="5" spans="1:51" ht="30" customHeight="1">
      <c r="B5" s="2">
        <v>1</v>
      </c>
      <c r="C5" s="71" t="str">
        <f ca="1">B5&amp;". "&amp;'DB Func'!B3</f>
        <v>1. Funcionário 1</v>
      </c>
      <c r="E5" s="511" t="s">
        <v>678</v>
      </c>
      <c r="F5" s="512"/>
      <c r="G5" s="86"/>
      <c r="H5" s="86"/>
      <c r="I5" s="86"/>
      <c r="J5" s="87"/>
    </row>
    <row r="6" spans="1:51" ht="30" customHeight="1">
      <c r="B6" s="2">
        <v>2</v>
      </c>
      <c r="C6" s="71" t="str">
        <f ca="1">B6&amp;". "&amp;'DB Func'!B4</f>
        <v>2. Funcionário 2</v>
      </c>
      <c r="E6" s="523" t="s">
        <v>70</v>
      </c>
      <c r="F6" s="524"/>
      <c r="G6" s="525" t="s">
        <v>581</v>
      </c>
      <c r="H6" s="525"/>
      <c r="I6" s="525"/>
      <c r="J6" s="525"/>
    </row>
    <row r="7" spans="1:51" ht="30" customHeight="1">
      <c r="B7" s="2">
        <v>3</v>
      </c>
      <c r="C7" s="71" t="str">
        <f ca="1">B7&amp;". "&amp;'DB Func'!B5</f>
        <v>3. Funcionário 3</v>
      </c>
      <c r="E7" s="513" t="s">
        <v>71</v>
      </c>
      <c r="F7" s="514"/>
      <c r="G7" s="526"/>
      <c r="H7" s="527"/>
      <c r="I7" s="527"/>
      <c r="J7" s="528"/>
    </row>
    <row r="8" spans="1:51" ht="30" customHeight="1">
      <c r="B8" s="2">
        <v>4</v>
      </c>
      <c r="C8" s="71" t="str">
        <f ca="1">B8&amp;". "&amp;'DB Func'!B6</f>
        <v>4. Funcionário 4</v>
      </c>
      <c r="E8" s="513" t="s">
        <v>72</v>
      </c>
      <c r="F8" s="514"/>
      <c r="G8" s="529"/>
      <c r="H8" s="529"/>
      <c r="I8" s="529"/>
      <c r="J8" s="529"/>
    </row>
    <row r="9" spans="1:51" ht="30" customHeight="1">
      <c r="B9" s="2">
        <v>5</v>
      </c>
      <c r="C9" s="71" t="str">
        <f ca="1">B9&amp;". "&amp;'DB Func'!B7</f>
        <v>5. Funcionário 5</v>
      </c>
      <c r="E9" s="513" t="s">
        <v>73</v>
      </c>
      <c r="F9" s="514"/>
      <c r="G9" s="530"/>
      <c r="H9" s="530"/>
      <c r="I9" s="530"/>
      <c r="J9" s="530"/>
    </row>
    <row r="10" spans="1:51" ht="30" customHeight="1">
      <c r="B10" s="2">
        <v>6</v>
      </c>
      <c r="C10" s="71" t="str">
        <f ca="1">B10&amp;". "&amp;'DB Func'!B8</f>
        <v>6. Funcionário 6</v>
      </c>
      <c r="E10" s="513" t="s">
        <v>74</v>
      </c>
      <c r="F10" s="514"/>
      <c r="G10" s="530"/>
      <c r="H10" s="530"/>
      <c r="I10" s="530"/>
      <c r="J10" s="530"/>
    </row>
    <row r="11" spans="1:51" ht="30" customHeight="1">
      <c r="B11" s="2">
        <v>7</v>
      </c>
      <c r="C11" s="71" t="str">
        <f ca="1">B11&amp;". "&amp;'DB Func'!B9</f>
        <v>7. Funcionário 7</v>
      </c>
      <c r="E11" s="531" t="s">
        <v>75</v>
      </c>
      <c r="F11" s="532"/>
      <c r="G11" s="510"/>
      <c r="H11" s="510"/>
      <c r="I11" s="510"/>
      <c r="J11" s="510"/>
      <c r="K11" s="28"/>
      <c r="L11" s="2" t="str">
        <f>Cargos!AC8</f>
        <v/>
      </c>
      <c r="M11" s="2" t="str">
        <f>Cargos!AD8</f>
        <v/>
      </c>
      <c r="N11" s="2" t="str">
        <f>Cargos!AE8</f>
        <v/>
      </c>
      <c r="O11" s="2" t="str">
        <f>Cargos!AF8</f>
        <v/>
      </c>
      <c r="P11" s="2" t="str">
        <f>Cargos!AG8</f>
        <v/>
      </c>
      <c r="Q11" s="2" t="str">
        <f>Cargos!AH8</f>
        <v/>
      </c>
      <c r="R11" s="2" t="str">
        <f>Cargos!AI8</f>
        <v/>
      </c>
      <c r="S11" s="2" t="str">
        <f>Cargos!AJ8</f>
        <v/>
      </c>
      <c r="T11" s="2" t="str">
        <f>Cargos!AK8</f>
        <v/>
      </c>
      <c r="U11" s="2" t="str">
        <f>Cargos!AL8</f>
        <v/>
      </c>
      <c r="V11" s="2" t="str">
        <f>Cargos!AM8</f>
        <v/>
      </c>
      <c r="W11" s="2" t="str">
        <f>Cargos!AN8</f>
        <v/>
      </c>
      <c r="X11" s="2" t="str">
        <f>Cargos!AO8</f>
        <v/>
      </c>
      <c r="Y11" s="2" t="str">
        <f>Cargos!AP8</f>
        <v/>
      </c>
      <c r="Z11" s="2" t="str">
        <f>Cargos!AQ8</f>
        <v/>
      </c>
      <c r="AA11" s="2" t="str">
        <f>Cargos!AR8</f>
        <v/>
      </c>
      <c r="AB11" s="2" t="str">
        <f>Cargos!AS8</f>
        <v/>
      </c>
      <c r="AC11" s="2" t="str">
        <f>Cargos!AT8</f>
        <v/>
      </c>
      <c r="AD11" s="2" t="str">
        <f>Cargos!AU8</f>
        <v/>
      </c>
      <c r="AE11" s="2" t="str">
        <f>Cargos!AV8</f>
        <v/>
      </c>
      <c r="AF11" s="2" t="str">
        <f>Cargos!AW8</f>
        <v/>
      </c>
      <c r="AG11" s="2" t="str">
        <f>Cargos!AX8</f>
        <v/>
      </c>
      <c r="AH11" s="2" t="str">
        <f>Cargos!AY8</f>
        <v/>
      </c>
      <c r="AI11" s="2" t="str">
        <f>Cargos!AZ8</f>
        <v/>
      </c>
      <c r="AJ11" s="2" t="str">
        <f>Cargos!BA8</f>
        <v/>
      </c>
      <c r="AK11" s="2" t="str">
        <f>Cargos!BB8</f>
        <v/>
      </c>
      <c r="AL11" s="2" t="str">
        <f>Cargos!BC8</f>
        <v/>
      </c>
      <c r="AM11" s="2" t="str">
        <f>Cargos!BD8</f>
        <v/>
      </c>
      <c r="AN11" s="2" t="str">
        <f>Cargos!BE8</f>
        <v/>
      </c>
      <c r="AO11" s="2" t="str">
        <f>Cargos!BF8</f>
        <v/>
      </c>
      <c r="AP11" s="2" t="str">
        <f>Cargos!BG8</f>
        <v/>
      </c>
      <c r="AQ11" s="2" t="str">
        <f>Cargos!BH8</f>
        <v/>
      </c>
      <c r="AR11" s="2" t="str">
        <f>Cargos!BI8</f>
        <v/>
      </c>
      <c r="AS11" s="2" t="str">
        <f>Cargos!BJ8</f>
        <v/>
      </c>
      <c r="AT11" s="2" t="str">
        <f>Cargos!BK8</f>
        <v/>
      </c>
      <c r="AU11" s="2" t="str">
        <f>Cargos!BL8</f>
        <v/>
      </c>
      <c r="AV11" s="2" t="str">
        <f>Cargos!BM8</f>
        <v/>
      </c>
      <c r="AW11" s="2" t="str">
        <f>Cargos!BN8</f>
        <v/>
      </c>
      <c r="AX11" s="2" t="str">
        <f>Cargos!BO8</f>
        <v/>
      </c>
      <c r="AY11" s="2" t="str">
        <f>Cargos!BP8</f>
        <v/>
      </c>
    </row>
    <row r="12" spans="1:51" ht="30" customHeight="1">
      <c r="B12" s="2">
        <v>8</v>
      </c>
      <c r="C12" s="71" t="str">
        <f ca="1">B12&amp;". "&amp;'DB Func'!B10</f>
        <v>8. Funcionário 8</v>
      </c>
      <c r="E12" s="511" t="s">
        <v>76</v>
      </c>
      <c r="F12" s="512"/>
      <c r="G12" s="86"/>
      <c r="H12" s="86"/>
      <c r="I12" s="86"/>
      <c r="J12" s="87"/>
    </row>
    <row r="13" spans="1:51" ht="30" customHeight="1">
      <c r="B13" s="2">
        <v>9</v>
      </c>
      <c r="C13" s="71" t="str">
        <f ca="1">B13&amp;". "&amp;'DB Func'!B11</f>
        <v>9. Funcionário 9</v>
      </c>
      <c r="E13" s="523" t="s">
        <v>515</v>
      </c>
      <c r="F13" s="524"/>
      <c r="G13" s="464">
        <v>8.3333333333333339</v>
      </c>
      <c r="H13" s="523" t="s">
        <v>809</v>
      </c>
      <c r="I13" s="524"/>
      <c r="J13" s="465">
        <f>SUM(K15:K21)</f>
        <v>0</v>
      </c>
    </row>
    <row r="14" spans="1:51" ht="15" customHeight="1">
      <c r="B14" s="540">
        <v>10</v>
      </c>
      <c r="C14" s="521" t="str">
        <f ca="1">B14&amp;". "&amp;'DB Func'!B12</f>
        <v>10. Funcionário 10</v>
      </c>
      <c r="E14" s="522"/>
      <c r="F14" s="522"/>
      <c r="G14" s="69" t="s">
        <v>77</v>
      </c>
      <c r="H14" s="522" t="s">
        <v>78</v>
      </c>
      <c r="I14" s="522"/>
      <c r="J14" s="466" t="s">
        <v>79</v>
      </c>
      <c r="K14" s="401"/>
      <c r="L14" s="401"/>
      <c r="M14" s="401"/>
      <c r="N14" s="401"/>
      <c r="O14" s="401"/>
      <c r="P14" s="401"/>
    </row>
    <row r="15" spans="1:51" ht="15" customHeight="1">
      <c r="B15" s="540"/>
      <c r="C15" s="521"/>
      <c r="E15" s="522" t="s">
        <v>63</v>
      </c>
      <c r="F15" s="522"/>
      <c r="G15" s="64"/>
      <c r="H15" s="65"/>
      <c r="I15" s="65"/>
      <c r="J15" s="467"/>
      <c r="K15" s="470">
        <f>(IF(G15&gt;J15,J15+1,J15)-G15)-(IF(H15&gt;I15,I15+1,I15)-H15)</f>
        <v>0</v>
      </c>
      <c r="L15" s="473">
        <f>IF(K15=0,0,IF(OR(N15&gt;$P$15,N15&lt;$O$15),1,0))</f>
        <v>0</v>
      </c>
      <c r="M15" s="471">
        <f>IF(K15=0,0,IF(OR(G15&gt;=$P$15,G15&lt;$O$15),1,0))</f>
        <v>0</v>
      </c>
      <c r="N15" s="474">
        <f>G15+K15</f>
        <v>0</v>
      </c>
      <c r="O15" s="475">
        <v>0.20833333333333334</v>
      </c>
      <c r="P15" s="476">
        <v>0.91666666666666663</v>
      </c>
    </row>
    <row r="16" spans="1:51" ht="15" customHeight="1">
      <c r="B16" s="540">
        <v>11</v>
      </c>
      <c r="C16" s="521" t="str">
        <f ca="1">B16&amp;". "&amp;'DB Func'!B13</f>
        <v>11. Funcionário 11</v>
      </c>
      <c r="E16" s="522" t="s">
        <v>64</v>
      </c>
      <c r="F16" s="522"/>
      <c r="G16" s="64"/>
      <c r="H16" s="65"/>
      <c r="I16" s="65"/>
      <c r="J16" s="467"/>
      <c r="K16" s="470">
        <f t="shared" ref="K16:K21" si="0">(IF(G16&gt;J16,J16+1,J16)-G16)-(IF(H16&gt;I16,I16+1,I16)-H16)</f>
        <v>0</v>
      </c>
      <c r="L16" s="473">
        <f t="shared" ref="L16:L21" si="1">IF(K16=0,0,IF(OR(N16&gt;$P$15,N16&lt;$O$15),1,0))</f>
        <v>0</v>
      </c>
      <c r="M16" s="471">
        <f t="shared" ref="M16:M21" si="2">IF(K16=0,0,IF(OR(G16&gt;=$P$15,G16&lt;$O$15),1,0))</f>
        <v>0</v>
      </c>
      <c r="N16" s="474">
        <f t="shared" ref="N16:N21" si="3">G16+K16</f>
        <v>0</v>
      </c>
      <c r="O16" s="477"/>
      <c r="P16" s="477"/>
    </row>
    <row r="17" spans="2:18" ht="15" customHeight="1">
      <c r="B17" s="540"/>
      <c r="C17" s="521"/>
      <c r="E17" s="522" t="s">
        <v>65</v>
      </c>
      <c r="F17" s="522"/>
      <c r="G17" s="64"/>
      <c r="H17" s="65"/>
      <c r="I17" s="65"/>
      <c r="J17" s="467"/>
      <c r="K17" s="470">
        <f t="shared" si="0"/>
        <v>0</v>
      </c>
      <c r="L17" s="473">
        <f t="shared" si="1"/>
        <v>0</v>
      </c>
      <c r="M17" s="471">
        <f t="shared" si="2"/>
        <v>0</v>
      </c>
      <c r="N17" s="474">
        <f>G17+K17</f>
        <v>0</v>
      </c>
      <c r="O17" s="477"/>
      <c r="P17" s="471"/>
    </row>
    <row r="18" spans="2:18" ht="15" customHeight="1">
      <c r="B18" s="540">
        <v>12</v>
      </c>
      <c r="C18" s="521" t="str">
        <f ca="1">B18&amp;". "&amp;'DB Func'!B14</f>
        <v>12. Funcionário 12</v>
      </c>
      <c r="E18" s="522" t="s">
        <v>66</v>
      </c>
      <c r="F18" s="522"/>
      <c r="G18" s="64"/>
      <c r="H18" s="65"/>
      <c r="I18" s="65"/>
      <c r="J18" s="467"/>
      <c r="K18" s="470">
        <f t="shared" si="0"/>
        <v>0</v>
      </c>
      <c r="L18" s="473">
        <f t="shared" si="1"/>
        <v>0</v>
      </c>
      <c r="M18" s="471">
        <f t="shared" si="2"/>
        <v>0</v>
      </c>
      <c r="N18" s="474">
        <f t="shared" si="3"/>
        <v>0</v>
      </c>
      <c r="O18" s="471"/>
      <c r="P18" s="471"/>
    </row>
    <row r="19" spans="2:18" ht="15" customHeight="1">
      <c r="B19" s="540"/>
      <c r="C19" s="521"/>
      <c r="E19" s="522" t="s">
        <v>67</v>
      </c>
      <c r="F19" s="522"/>
      <c r="G19" s="64"/>
      <c r="H19" s="65"/>
      <c r="I19" s="65"/>
      <c r="J19" s="467"/>
      <c r="K19" s="470">
        <f t="shared" si="0"/>
        <v>0</v>
      </c>
      <c r="L19" s="473">
        <f t="shared" si="1"/>
        <v>0</v>
      </c>
      <c r="M19" s="471">
        <f t="shared" si="2"/>
        <v>0</v>
      </c>
      <c r="N19" s="474">
        <f t="shared" si="3"/>
        <v>0</v>
      </c>
      <c r="O19" s="471"/>
      <c r="P19" s="471"/>
    </row>
    <row r="20" spans="2:18" ht="15" customHeight="1">
      <c r="B20" s="540">
        <v>13</v>
      </c>
      <c r="C20" s="521" t="str">
        <f ca="1">B20&amp;". "&amp;'DB Func'!B15</f>
        <v>13. Funcionário 13</v>
      </c>
      <c r="E20" s="534" t="s">
        <v>68</v>
      </c>
      <c r="F20" s="534"/>
      <c r="G20" s="64"/>
      <c r="H20" s="64"/>
      <c r="I20" s="64"/>
      <c r="J20" s="468"/>
      <c r="K20" s="470">
        <f t="shared" si="0"/>
        <v>0</v>
      </c>
      <c r="L20" s="473">
        <f t="shared" si="1"/>
        <v>0</v>
      </c>
      <c r="M20" s="471">
        <f t="shared" si="2"/>
        <v>0</v>
      </c>
      <c r="N20" s="474">
        <f t="shared" si="3"/>
        <v>0</v>
      </c>
      <c r="O20" s="471"/>
      <c r="P20" s="471"/>
    </row>
    <row r="21" spans="2:18" ht="15" customHeight="1">
      <c r="B21" s="540"/>
      <c r="C21" s="521"/>
      <c r="E21" s="535" t="s">
        <v>69</v>
      </c>
      <c r="F21" s="535"/>
      <c r="G21" s="88"/>
      <c r="H21" s="88"/>
      <c r="I21" s="88"/>
      <c r="J21" s="469"/>
      <c r="K21" s="470">
        <f t="shared" si="0"/>
        <v>0</v>
      </c>
      <c r="L21" s="473">
        <f t="shared" si="1"/>
        <v>0</v>
      </c>
      <c r="M21" s="471">
        <f t="shared" si="2"/>
        <v>0</v>
      </c>
      <c r="N21" s="474">
        <f t="shared" si="3"/>
        <v>0</v>
      </c>
      <c r="O21" s="471"/>
      <c r="P21" s="471"/>
    </row>
    <row r="22" spans="2:18" ht="30" customHeight="1">
      <c r="B22" s="2">
        <v>14</v>
      </c>
      <c r="C22" s="71" t="str">
        <f ca="1">B22&amp;". "&amp;'DB Func'!B16</f>
        <v>14. Funcionário 14</v>
      </c>
      <c r="E22" s="511" t="s">
        <v>80</v>
      </c>
      <c r="F22" s="512"/>
      <c r="G22" s="86"/>
      <c r="H22" s="86"/>
      <c r="I22" s="86"/>
      <c r="J22" s="86"/>
      <c r="K22" s="478"/>
      <c r="L22" s="471" t="str">
        <f>IF(OR(SUM(L15:L21)&gt;0,SUM(M15:M21)&gt;0),"OK","NÃO")</f>
        <v>NÃO</v>
      </c>
      <c r="M22" s="471"/>
      <c r="N22" s="472"/>
      <c r="O22" s="471"/>
      <c r="P22" s="471"/>
    </row>
    <row r="23" spans="2:18" ht="30" customHeight="1">
      <c r="B23" s="2">
        <v>15</v>
      </c>
      <c r="C23" s="71" t="str">
        <f ca="1">B23&amp;". "&amp;'DB Func'!B17</f>
        <v>15. Funcionário 15</v>
      </c>
      <c r="E23" s="105" t="s">
        <v>81</v>
      </c>
      <c r="F23" s="92"/>
      <c r="G23" s="105" t="s">
        <v>84</v>
      </c>
      <c r="H23" s="93"/>
      <c r="I23" s="105" t="s">
        <v>86</v>
      </c>
      <c r="J23" s="93"/>
    </row>
    <row r="24" spans="2:18" ht="30" customHeight="1">
      <c r="B24" s="2">
        <v>16</v>
      </c>
      <c r="C24" s="71" t="str">
        <f ca="1">B24&amp;". "&amp;'DB Func'!B18</f>
        <v>16. Funcionário 16</v>
      </c>
      <c r="E24" s="85" t="s">
        <v>82</v>
      </c>
      <c r="F24" s="61"/>
      <c r="G24" s="106" t="s">
        <v>85</v>
      </c>
      <c r="H24" s="63"/>
      <c r="I24" s="85" t="s">
        <v>87</v>
      </c>
      <c r="J24" s="63"/>
      <c r="L24" s="2"/>
      <c r="M24" s="2"/>
      <c r="N24" s="2"/>
      <c r="O24" s="2"/>
      <c r="P24" s="2"/>
      <c r="Q24" s="2"/>
      <c r="R24" s="2"/>
    </row>
    <row r="25" spans="2:18" ht="30" customHeight="1">
      <c r="B25" s="2">
        <v>17</v>
      </c>
      <c r="C25" s="71" t="str">
        <f ca="1">B25&amp;". "&amp;'DB Func'!B19</f>
        <v>17. Funcionário 17</v>
      </c>
      <c r="E25" s="107" t="s">
        <v>83</v>
      </c>
      <c r="F25" s="123"/>
      <c r="G25" s="107" t="s">
        <v>88</v>
      </c>
      <c r="H25" s="536"/>
      <c r="I25" s="536"/>
      <c r="J25" s="536"/>
      <c r="L25" s="2"/>
      <c r="M25" s="2"/>
      <c r="N25" s="2"/>
      <c r="O25" s="2"/>
      <c r="P25" s="2"/>
      <c r="Q25" s="2"/>
      <c r="R25" s="2"/>
    </row>
    <row r="26" spans="2:18" ht="30" customHeight="1">
      <c r="B26" s="2">
        <v>18</v>
      </c>
      <c r="C26" s="71" t="str">
        <f ca="1">B26&amp;". "&amp;'DB Func'!B20</f>
        <v>18. Funcionário 18</v>
      </c>
      <c r="E26" s="511" t="s">
        <v>679</v>
      </c>
      <c r="F26" s="512"/>
      <c r="G26" s="86"/>
      <c r="H26" s="86"/>
      <c r="I26" s="86"/>
      <c r="J26" s="87"/>
      <c r="L26" s="2"/>
      <c r="M26" s="2"/>
      <c r="N26" s="2"/>
      <c r="O26" s="2"/>
      <c r="P26" s="2"/>
      <c r="Q26" s="2"/>
      <c r="R26" s="2"/>
    </row>
    <row r="27" spans="2:18" ht="30" customHeight="1">
      <c r="B27" s="2">
        <v>19</v>
      </c>
      <c r="C27" s="71" t="str">
        <f ca="1">B27&amp;". "&amp;'DB Func'!B21</f>
        <v>19. Funcionário 19</v>
      </c>
      <c r="E27" s="105" t="s">
        <v>89</v>
      </c>
      <c r="F27" s="516"/>
      <c r="G27" s="516"/>
      <c r="H27" s="108" t="s">
        <v>90</v>
      </c>
      <c r="I27" s="517"/>
      <c r="J27" s="517"/>
      <c r="L27" s="2"/>
      <c r="M27" s="2"/>
      <c r="N27" s="2"/>
      <c r="O27" s="2"/>
      <c r="P27" s="2"/>
      <c r="Q27" s="2"/>
      <c r="R27" s="2"/>
    </row>
    <row r="28" spans="2:18" ht="30" customHeight="1">
      <c r="B28" s="2">
        <v>20</v>
      </c>
      <c r="C28" s="71" t="str">
        <f ca="1">B28&amp;". "&amp;'DB Func'!B22</f>
        <v>20. Funcionário 20</v>
      </c>
      <c r="E28" s="85" t="s">
        <v>168</v>
      </c>
      <c r="F28" s="518"/>
      <c r="G28" s="518"/>
      <c r="H28" s="85" t="s">
        <v>91</v>
      </c>
      <c r="I28" s="519"/>
      <c r="J28" s="520"/>
      <c r="L28" s="2"/>
      <c r="M28" s="2"/>
      <c r="N28" s="2"/>
      <c r="O28" s="2"/>
      <c r="P28" s="2"/>
      <c r="Q28" s="2"/>
      <c r="R28" s="2"/>
    </row>
    <row r="29" spans="2:18" ht="30" customHeight="1">
      <c r="B29" s="2">
        <v>21</v>
      </c>
      <c r="C29" s="71" t="str">
        <f ca="1">B29&amp;". "&amp;'DB Func'!B23</f>
        <v>21. Funcionário 21</v>
      </c>
      <c r="E29" s="107" t="s">
        <v>93</v>
      </c>
      <c r="F29" s="533"/>
      <c r="G29" s="533"/>
      <c r="H29" s="107" t="s">
        <v>92</v>
      </c>
      <c r="I29" s="533"/>
      <c r="J29" s="533"/>
      <c r="L29" s="2"/>
      <c r="M29" s="2"/>
      <c r="N29" s="2"/>
      <c r="O29" s="2"/>
      <c r="P29" s="2"/>
      <c r="Q29" s="2"/>
      <c r="R29" s="2"/>
    </row>
    <row r="30" spans="2:18" ht="30" customHeight="1">
      <c r="B30" s="2">
        <v>22</v>
      </c>
      <c r="C30" s="71" t="str">
        <f ca="1">B30&amp;". "&amp;'DB Func'!B24</f>
        <v>22. Funcionário 22</v>
      </c>
      <c r="E30" s="511" t="s">
        <v>680</v>
      </c>
      <c r="F30" s="512"/>
      <c r="G30" s="86"/>
      <c r="H30" s="86"/>
      <c r="I30" s="86"/>
      <c r="J30" s="87"/>
      <c r="L30" s="2"/>
      <c r="M30" s="2"/>
      <c r="N30" s="2"/>
      <c r="O30" s="2"/>
      <c r="P30" s="2"/>
      <c r="Q30" s="2"/>
      <c r="R30" s="2"/>
    </row>
    <row r="31" spans="2:18" ht="30" customHeight="1">
      <c r="B31" s="2">
        <v>23</v>
      </c>
      <c r="C31" s="71" t="str">
        <f ca="1">B31&amp;". "&amp;'DB Func'!B25</f>
        <v>23. Funcionário 23</v>
      </c>
      <c r="E31" s="105" t="s">
        <v>94</v>
      </c>
      <c r="F31" s="516"/>
      <c r="G31" s="516"/>
      <c r="H31" s="516"/>
      <c r="I31" s="516"/>
      <c r="J31" s="516"/>
      <c r="L31" s="2"/>
      <c r="M31" s="2"/>
      <c r="N31" s="2"/>
      <c r="O31" s="2"/>
      <c r="P31" s="2"/>
      <c r="Q31" s="2"/>
      <c r="R31" s="2"/>
    </row>
    <row r="32" spans="2:18" ht="30" customHeight="1">
      <c r="B32" s="2">
        <v>24</v>
      </c>
      <c r="C32" s="71" t="str">
        <f ca="1">B32&amp;". "&amp;'DB Func'!B26</f>
        <v>24. Funcionário 24</v>
      </c>
      <c r="E32" s="85" t="s">
        <v>95</v>
      </c>
      <c r="F32" s="518"/>
      <c r="G32" s="518"/>
      <c r="H32" s="518"/>
      <c r="I32" s="518"/>
      <c r="J32" s="518"/>
      <c r="L32" s="2"/>
      <c r="M32" s="2"/>
      <c r="N32" s="2"/>
      <c r="O32" s="2"/>
      <c r="P32" s="2"/>
      <c r="Q32" s="2"/>
      <c r="R32" s="2"/>
    </row>
    <row r="33" spans="2:18" ht="30" customHeight="1">
      <c r="B33" s="2">
        <v>25</v>
      </c>
      <c r="C33" s="71" t="str">
        <f ca="1">B33&amp;". "&amp;'DB Func'!B27</f>
        <v>25. Funcionário 25</v>
      </c>
      <c r="E33" s="107" t="s">
        <v>96</v>
      </c>
      <c r="F33" s="533"/>
      <c r="G33" s="533"/>
      <c r="H33" s="533"/>
      <c r="I33" s="107" t="s">
        <v>681</v>
      </c>
      <c r="J33" s="128"/>
      <c r="L33" s="2"/>
      <c r="M33" s="2" t="s">
        <v>169</v>
      </c>
      <c r="N33" s="2"/>
      <c r="O33" s="2"/>
      <c r="P33" s="2"/>
      <c r="Q33" s="2" t="s">
        <v>181</v>
      </c>
      <c r="R33" s="2"/>
    </row>
    <row r="34" spans="2:18" ht="30" customHeight="1">
      <c r="B34" s="2">
        <v>26</v>
      </c>
      <c r="C34" s="110" t="str">
        <f ca="1">B34&amp;". "&amp;'DB Func'!B28</f>
        <v>26. Funcionário 26</v>
      </c>
      <c r="E34" s="511" t="s">
        <v>97</v>
      </c>
      <c r="F34" s="512"/>
      <c r="G34" s="86"/>
      <c r="H34" s="86"/>
      <c r="I34" s="86"/>
      <c r="J34" s="87"/>
      <c r="L34" s="2"/>
      <c r="M34" s="2" t="s">
        <v>170</v>
      </c>
      <c r="N34" s="2"/>
      <c r="O34" s="2"/>
      <c r="P34" s="2"/>
      <c r="Q34" s="2" t="s">
        <v>182</v>
      </c>
      <c r="R34" s="2"/>
    </row>
    <row r="35" spans="2:18" ht="30" customHeight="1">
      <c r="B35" s="2">
        <v>27</v>
      </c>
      <c r="C35" s="71" t="str">
        <f ca="1">B35&amp;". "&amp;'DB Func'!B29</f>
        <v>27. Funcionário 27</v>
      </c>
      <c r="E35" s="109" t="s">
        <v>98</v>
      </c>
      <c r="F35" s="126"/>
      <c r="G35" s="109" t="s">
        <v>99</v>
      </c>
      <c r="H35" s="127"/>
      <c r="I35" s="109" t="s">
        <v>100</v>
      </c>
      <c r="J35" s="127"/>
      <c r="L35" s="2"/>
      <c r="M35" s="2" t="s">
        <v>171</v>
      </c>
      <c r="N35" s="2"/>
      <c r="O35" s="2"/>
      <c r="P35" s="2"/>
      <c r="Q35" s="2" t="s">
        <v>183</v>
      </c>
      <c r="R35" s="2"/>
    </row>
    <row r="36" spans="2:18" ht="30" customHeight="1">
      <c r="B36" s="2">
        <v>28</v>
      </c>
      <c r="C36" s="71" t="str">
        <f ca="1">B36&amp;". "&amp;'DB Func'!B30</f>
        <v>28. Funcionário 28</v>
      </c>
      <c r="E36" s="511" t="s">
        <v>731</v>
      </c>
      <c r="F36" s="512"/>
      <c r="G36" s="86"/>
      <c r="H36" s="86"/>
      <c r="I36" s="86"/>
      <c r="J36" s="87"/>
      <c r="L36" s="2"/>
      <c r="M36" s="2" t="s">
        <v>172</v>
      </c>
      <c r="N36" s="2"/>
      <c r="O36" s="2"/>
      <c r="P36" s="2"/>
      <c r="Q36" s="2" t="s">
        <v>184</v>
      </c>
      <c r="R36" s="2"/>
    </row>
    <row r="37" spans="2:18" ht="30" customHeight="1">
      <c r="B37" s="2">
        <v>29</v>
      </c>
      <c r="C37" s="71" t="str">
        <f ca="1">B37&amp;". "&amp;'DB Func'!B31</f>
        <v>29. Funcionário 29</v>
      </c>
      <c r="E37" s="523" t="s">
        <v>101</v>
      </c>
      <c r="F37" s="524"/>
      <c r="G37" s="94"/>
      <c r="H37" s="523" t="s">
        <v>730</v>
      </c>
      <c r="I37" s="524"/>
      <c r="J37" s="95"/>
      <c r="L37" s="2"/>
      <c r="M37" s="2" t="s">
        <v>173</v>
      </c>
      <c r="N37" s="2"/>
      <c r="O37" s="2"/>
      <c r="P37" s="2"/>
      <c r="Q37" s="2" t="s">
        <v>185</v>
      </c>
      <c r="R37" s="2"/>
    </row>
    <row r="38" spans="2:18" ht="30" customHeight="1">
      <c r="B38" s="2">
        <v>30</v>
      </c>
      <c r="C38" s="71" t="str">
        <f ca="1">B38&amp;". "&amp;'DB Func'!B32</f>
        <v>30. Funcionário 30</v>
      </c>
      <c r="E38" s="513" t="s">
        <v>102</v>
      </c>
      <c r="F38" s="514"/>
      <c r="G38" s="76"/>
      <c r="H38" s="513" t="s">
        <v>104</v>
      </c>
      <c r="I38" s="514"/>
      <c r="J38" s="76"/>
      <c r="L38" s="2"/>
      <c r="M38" s="2" t="s">
        <v>174</v>
      </c>
      <c r="N38" s="2"/>
      <c r="O38" s="2"/>
      <c r="P38" s="2"/>
      <c r="Q38" s="2" t="s">
        <v>186</v>
      </c>
      <c r="R38" s="2"/>
    </row>
    <row r="39" spans="2:18" ht="30" customHeight="1">
      <c r="C39" s="11"/>
      <c r="E39" s="513" t="s">
        <v>103</v>
      </c>
      <c r="F39" s="514"/>
      <c r="G39" s="63"/>
      <c r="H39" s="106" t="s">
        <v>688</v>
      </c>
      <c r="I39" s="73"/>
      <c r="J39" s="72"/>
      <c r="L39" s="2"/>
      <c r="M39" s="2" t="s">
        <v>179</v>
      </c>
      <c r="N39" s="2"/>
      <c r="O39" s="2"/>
      <c r="P39" s="2"/>
      <c r="Q39" s="2" t="s">
        <v>187</v>
      </c>
      <c r="R39" s="2"/>
    </row>
    <row r="40" spans="2:18" ht="30" hidden="1" customHeight="1">
      <c r="C40" s="11"/>
      <c r="E40" s="541" t="s">
        <v>745</v>
      </c>
      <c r="F40" s="541"/>
      <c r="G40" s="541"/>
      <c r="H40" s="541"/>
      <c r="I40" s="541"/>
      <c r="J40" s="541"/>
      <c r="L40" s="2"/>
      <c r="M40" s="2" t="s">
        <v>180</v>
      </c>
      <c r="N40" s="2"/>
      <c r="O40" s="2"/>
      <c r="P40" s="2"/>
      <c r="Q40" s="2" t="s">
        <v>188</v>
      </c>
      <c r="R40" s="2"/>
    </row>
    <row r="41" spans="2:18" ht="30" hidden="1" customHeight="1">
      <c r="C41" s="11"/>
      <c r="E41" s="513" t="s">
        <v>106</v>
      </c>
      <c r="F41" s="514"/>
      <c r="G41" s="62"/>
      <c r="H41" s="513" t="s">
        <v>112</v>
      </c>
      <c r="I41" s="514"/>
      <c r="J41" s="62"/>
      <c r="L41" s="2"/>
      <c r="M41" s="2" t="s">
        <v>175</v>
      </c>
      <c r="N41" s="2"/>
      <c r="O41" s="2"/>
      <c r="P41" s="2"/>
      <c r="Q41" s="2"/>
      <c r="R41" s="2"/>
    </row>
    <row r="42" spans="2:18" ht="30" hidden="1" customHeight="1">
      <c r="C42" s="11"/>
      <c r="E42" s="513" t="s">
        <v>107</v>
      </c>
      <c r="F42" s="514"/>
      <c r="G42" s="62"/>
      <c r="H42" s="513" t="s">
        <v>113</v>
      </c>
      <c r="I42" s="514"/>
      <c r="J42" s="62"/>
      <c r="L42" s="2"/>
      <c r="M42" s="2" t="s">
        <v>176</v>
      </c>
      <c r="N42" s="2"/>
      <c r="O42" s="2"/>
      <c r="P42" s="2"/>
      <c r="Q42" s="2"/>
      <c r="R42" s="2"/>
    </row>
    <row r="43" spans="2:18" ht="30" hidden="1" customHeight="1">
      <c r="C43" s="11"/>
      <c r="E43" s="513" t="s">
        <v>108</v>
      </c>
      <c r="F43" s="514"/>
      <c r="G43" s="62"/>
      <c r="H43" s="513" t="s">
        <v>114</v>
      </c>
      <c r="I43" s="514"/>
      <c r="J43" s="62"/>
      <c r="L43" s="2"/>
      <c r="M43" s="2" t="s">
        <v>178</v>
      </c>
      <c r="N43" s="2"/>
      <c r="O43" s="2"/>
      <c r="P43" s="2"/>
      <c r="Q43" s="2"/>
      <c r="R43" s="2"/>
    </row>
    <row r="44" spans="2:18" ht="30" hidden="1" customHeight="1">
      <c r="C44" s="11"/>
      <c r="E44" s="513" t="s">
        <v>109</v>
      </c>
      <c r="F44" s="514"/>
      <c r="G44" s="62"/>
      <c r="H44" s="513" t="s">
        <v>115</v>
      </c>
      <c r="I44" s="514"/>
      <c r="J44" s="62"/>
      <c r="L44" s="2"/>
      <c r="M44" s="2" t="s">
        <v>177</v>
      </c>
      <c r="N44" s="2"/>
      <c r="O44" s="2"/>
      <c r="P44" s="2"/>
      <c r="Q44" s="2"/>
      <c r="R44" s="2"/>
    </row>
    <row r="45" spans="2:18" ht="30" hidden="1" customHeight="1">
      <c r="C45" s="11"/>
      <c r="E45" s="513" t="s">
        <v>110</v>
      </c>
      <c r="F45" s="514"/>
      <c r="G45" s="62"/>
      <c r="H45" s="513" t="s">
        <v>116</v>
      </c>
      <c r="I45" s="514"/>
      <c r="J45" s="62"/>
      <c r="L45" s="2"/>
      <c r="M45" s="2"/>
      <c r="N45" s="2"/>
      <c r="O45" s="2"/>
      <c r="P45" s="2"/>
      <c r="Q45" s="2"/>
      <c r="R45" s="2"/>
    </row>
    <row r="46" spans="2:18" ht="30" hidden="1" customHeight="1">
      <c r="C46" s="11"/>
      <c r="E46" s="513" t="s">
        <v>111</v>
      </c>
      <c r="F46" s="514"/>
      <c r="G46" s="62"/>
      <c r="H46" s="513" t="s">
        <v>117</v>
      </c>
      <c r="I46" s="514"/>
      <c r="J46" s="62"/>
      <c r="L46" s="2"/>
      <c r="M46" s="2"/>
      <c r="N46" s="2"/>
      <c r="O46" s="2"/>
      <c r="P46" s="2"/>
      <c r="Q46" s="2"/>
      <c r="R46" s="2"/>
    </row>
    <row r="47" spans="2:18" ht="30" customHeight="1">
      <c r="C47" s="11"/>
      <c r="E47" s="515" t="s">
        <v>118</v>
      </c>
      <c r="F47" s="515"/>
      <c r="G47" s="515"/>
      <c r="H47" s="515"/>
      <c r="I47" s="515"/>
      <c r="J47" s="515"/>
      <c r="L47" s="2"/>
      <c r="M47" s="2"/>
      <c r="N47" s="2"/>
      <c r="O47" s="2"/>
      <c r="P47" s="2"/>
      <c r="Q47" s="2"/>
      <c r="R47" s="2"/>
    </row>
    <row r="48" spans="2:18" ht="30" customHeight="1">
      <c r="C48" s="11"/>
      <c r="E48" s="513" t="s">
        <v>106</v>
      </c>
      <c r="F48" s="514"/>
      <c r="G48" s="62"/>
      <c r="H48" s="513" t="s">
        <v>112</v>
      </c>
      <c r="I48" s="514"/>
      <c r="J48" s="62"/>
      <c r="L48" s="2"/>
      <c r="M48" s="2"/>
      <c r="N48" s="2"/>
      <c r="O48" s="2"/>
      <c r="P48" s="2"/>
      <c r="Q48" s="2"/>
      <c r="R48" s="2"/>
    </row>
    <row r="49" spans="3:18" ht="30" customHeight="1">
      <c r="C49" s="11"/>
      <c r="E49" s="513" t="s">
        <v>107</v>
      </c>
      <c r="F49" s="514"/>
      <c r="G49" s="62"/>
      <c r="H49" s="513" t="s">
        <v>113</v>
      </c>
      <c r="I49" s="514"/>
      <c r="J49" s="62"/>
      <c r="L49" s="2"/>
      <c r="M49" s="2"/>
      <c r="N49" s="2"/>
      <c r="O49" s="2"/>
      <c r="P49" s="2"/>
      <c r="Q49" s="2"/>
      <c r="R49" s="2"/>
    </row>
    <row r="50" spans="3:18" ht="30" customHeight="1">
      <c r="C50" s="11"/>
      <c r="E50" s="513" t="s">
        <v>108</v>
      </c>
      <c r="F50" s="514"/>
      <c r="G50" s="62"/>
      <c r="H50" s="513" t="s">
        <v>114</v>
      </c>
      <c r="I50" s="514"/>
      <c r="J50" s="62"/>
      <c r="L50" s="2"/>
      <c r="M50" s="2"/>
      <c r="N50" s="2"/>
      <c r="O50" s="2"/>
      <c r="P50" s="2"/>
      <c r="Q50" s="2"/>
      <c r="R50" s="2"/>
    </row>
    <row r="51" spans="3:18" ht="30" customHeight="1">
      <c r="C51" s="11"/>
      <c r="E51" s="513" t="s">
        <v>109</v>
      </c>
      <c r="F51" s="514"/>
      <c r="G51" s="62"/>
      <c r="H51" s="513" t="s">
        <v>115</v>
      </c>
      <c r="I51" s="514"/>
      <c r="J51" s="62"/>
      <c r="L51" s="2"/>
      <c r="M51" s="2"/>
      <c r="N51" s="2"/>
      <c r="O51" s="2"/>
      <c r="P51" s="2"/>
      <c r="Q51" s="2"/>
      <c r="R51" s="2"/>
    </row>
    <row r="52" spans="3:18" ht="30" customHeight="1">
      <c r="C52" s="11"/>
      <c r="E52" s="513" t="s">
        <v>110</v>
      </c>
      <c r="F52" s="514"/>
      <c r="G52" s="62"/>
      <c r="H52" s="513" t="s">
        <v>116</v>
      </c>
      <c r="I52" s="514"/>
      <c r="J52" s="62"/>
      <c r="L52" s="2"/>
      <c r="M52" s="2"/>
      <c r="N52" s="2"/>
      <c r="O52" s="2"/>
      <c r="P52" s="2"/>
      <c r="Q52" s="2"/>
      <c r="R52" s="2"/>
    </row>
    <row r="53" spans="3:18" ht="30" customHeight="1">
      <c r="C53" s="11"/>
      <c r="E53" s="513" t="s">
        <v>111</v>
      </c>
      <c r="F53" s="514"/>
      <c r="G53" s="62"/>
      <c r="H53" s="513" t="s">
        <v>117</v>
      </c>
      <c r="I53" s="514"/>
      <c r="J53" s="62"/>
      <c r="L53" s="2"/>
      <c r="M53" s="2"/>
      <c r="N53" s="2"/>
      <c r="O53" s="2"/>
      <c r="P53" s="2"/>
      <c r="Q53" s="2"/>
      <c r="R53" s="2"/>
    </row>
    <row r="54" spans="3:18" ht="30" customHeight="1">
      <c r="C54" s="11"/>
      <c r="E54" s="542" t="s">
        <v>119</v>
      </c>
      <c r="F54" s="542"/>
      <c r="G54" s="542"/>
      <c r="H54" s="543">
        <f>SUM(G48:G53,J48:J53)+SUM(G48:G53,J48:J53)*G38+SUM(G48:G53,J48:J53)*J38</f>
        <v>0</v>
      </c>
      <c r="I54" s="543"/>
      <c r="J54" s="543"/>
      <c r="L54" s="2"/>
      <c r="M54" s="2"/>
      <c r="N54" s="2"/>
      <c r="O54" s="2"/>
      <c r="P54" s="2"/>
      <c r="Q54" s="2"/>
      <c r="R54" s="2"/>
    </row>
    <row r="55" spans="3:18" ht="30" hidden="1" customHeight="1">
      <c r="C55" s="11"/>
      <c r="E55" s="511" t="s">
        <v>524</v>
      </c>
      <c r="F55" s="512"/>
      <c r="G55" s="512"/>
      <c r="H55" s="86"/>
      <c r="I55" s="86"/>
      <c r="J55" s="87"/>
      <c r="L55" s="2"/>
      <c r="M55" s="2"/>
      <c r="N55" s="2"/>
      <c r="O55" s="2"/>
      <c r="P55" s="2"/>
      <c r="Q55" s="2"/>
      <c r="R55" s="2"/>
    </row>
    <row r="56" spans="3:18" ht="30" hidden="1" customHeight="1">
      <c r="C56" s="11"/>
      <c r="E56" s="96" t="s">
        <v>120</v>
      </c>
      <c r="F56" s="96" t="s">
        <v>533</v>
      </c>
      <c r="G56" s="96" t="s">
        <v>121</v>
      </c>
      <c r="H56" s="96" t="s">
        <v>519</v>
      </c>
      <c r="I56" s="96" t="s">
        <v>520</v>
      </c>
      <c r="J56" s="96" t="s">
        <v>521</v>
      </c>
      <c r="L56" s="2"/>
      <c r="M56" s="2"/>
      <c r="N56" s="2"/>
      <c r="O56" s="2"/>
      <c r="P56" s="2"/>
      <c r="Q56" s="2"/>
      <c r="R56" s="2"/>
    </row>
    <row r="57" spans="3:18" ht="30" hidden="1" customHeight="1">
      <c r="C57" s="11"/>
      <c r="E57" s="85" t="str">
        <f>Benef!C6</f>
        <v>-</v>
      </c>
      <c r="F57" s="66"/>
      <c r="G57" s="67"/>
      <c r="H57" s="68"/>
      <c r="I57" s="67"/>
      <c r="J57" s="104">
        <f>IF(G57="Percentual",H57*AVERAGE($G$48:$G$53,$J$48:$J$53),IF(G57="Valor Fixo",I57,0))</f>
        <v>0</v>
      </c>
      <c r="L57" s="2"/>
      <c r="M57" s="2"/>
      <c r="N57" s="2"/>
      <c r="O57" s="2"/>
      <c r="P57" s="2"/>
      <c r="Q57" s="2"/>
      <c r="R57" s="2"/>
    </row>
    <row r="58" spans="3:18" ht="30" hidden="1" customHeight="1">
      <c r="C58" s="11"/>
      <c r="E58" s="85" t="str">
        <f>Benef!C7</f>
        <v>-</v>
      </c>
      <c r="F58" s="66"/>
      <c r="G58" s="67"/>
      <c r="H58" s="68"/>
      <c r="I58" s="67"/>
      <c r="J58" s="104">
        <f t="shared" ref="J58:J66" si="4">IF(G58="Percentual",H58*AVERAGE($G$48:$G$53,$J$48:$J$53),IF(G58="Valor Fixo",I58,0))</f>
        <v>0</v>
      </c>
      <c r="L58" s="2"/>
      <c r="M58" s="2"/>
      <c r="N58" s="2"/>
      <c r="O58" s="2"/>
      <c r="P58" s="2"/>
      <c r="Q58" s="2"/>
      <c r="R58" s="2"/>
    </row>
    <row r="59" spans="3:18" ht="30" hidden="1" customHeight="1">
      <c r="C59" s="11"/>
      <c r="E59" s="85" t="str">
        <f>Benef!C8</f>
        <v>-</v>
      </c>
      <c r="F59" s="66"/>
      <c r="G59" s="67"/>
      <c r="H59" s="68"/>
      <c r="I59" s="67"/>
      <c r="J59" s="104">
        <f t="shared" si="4"/>
        <v>0</v>
      </c>
      <c r="L59" s="2"/>
      <c r="M59" s="2"/>
      <c r="N59" s="2"/>
      <c r="O59" s="2"/>
      <c r="P59" s="2"/>
      <c r="Q59" s="2"/>
      <c r="R59" s="2"/>
    </row>
    <row r="60" spans="3:18" ht="30" hidden="1" customHeight="1">
      <c r="C60" s="11"/>
      <c r="E60" s="85" t="str">
        <f>Benef!C9</f>
        <v>-</v>
      </c>
      <c r="F60" s="66"/>
      <c r="G60" s="67"/>
      <c r="H60" s="68"/>
      <c r="I60" s="67"/>
      <c r="J60" s="104">
        <f t="shared" si="4"/>
        <v>0</v>
      </c>
      <c r="L60" s="2"/>
      <c r="M60" s="2"/>
      <c r="N60" s="2"/>
      <c r="O60" s="2"/>
      <c r="P60" s="2"/>
      <c r="Q60" s="2"/>
      <c r="R60" s="2"/>
    </row>
    <row r="61" spans="3:18" ht="30" hidden="1" customHeight="1">
      <c r="C61" s="11"/>
      <c r="E61" s="85" t="str">
        <f>Benef!C10</f>
        <v>-</v>
      </c>
      <c r="F61" s="66"/>
      <c r="G61" s="67"/>
      <c r="H61" s="68"/>
      <c r="I61" s="67"/>
      <c r="J61" s="104">
        <f t="shared" si="4"/>
        <v>0</v>
      </c>
      <c r="L61" s="2"/>
      <c r="M61" s="2"/>
      <c r="N61" s="2"/>
      <c r="O61" s="2"/>
      <c r="P61" s="2"/>
      <c r="Q61" s="2"/>
      <c r="R61" s="2"/>
    </row>
    <row r="62" spans="3:18" ht="30" hidden="1" customHeight="1">
      <c r="C62" s="11"/>
      <c r="E62" s="85" t="str">
        <f>Benef!C11</f>
        <v>-</v>
      </c>
      <c r="F62" s="66"/>
      <c r="G62" s="67"/>
      <c r="H62" s="68"/>
      <c r="I62" s="67"/>
      <c r="J62" s="104">
        <f t="shared" si="4"/>
        <v>0</v>
      </c>
      <c r="L62" s="2"/>
      <c r="M62" s="2"/>
      <c r="N62" s="2"/>
      <c r="O62" s="2"/>
      <c r="P62" s="2"/>
      <c r="Q62" s="2"/>
      <c r="R62" s="2"/>
    </row>
    <row r="63" spans="3:18" ht="30" hidden="1" customHeight="1">
      <c r="C63" s="11"/>
      <c r="E63" s="85" t="str">
        <f>Benef!C12</f>
        <v>-</v>
      </c>
      <c r="F63" s="66"/>
      <c r="G63" s="67"/>
      <c r="H63" s="68"/>
      <c r="I63" s="67"/>
      <c r="J63" s="104">
        <f t="shared" si="4"/>
        <v>0</v>
      </c>
      <c r="L63" s="2"/>
      <c r="M63" s="2"/>
      <c r="N63" s="2"/>
      <c r="O63" s="2"/>
      <c r="P63" s="2"/>
      <c r="Q63" s="2"/>
      <c r="R63" s="2"/>
    </row>
    <row r="64" spans="3:18" ht="30" hidden="1" customHeight="1">
      <c r="C64" s="11"/>
      <c r="E64" s="85" t="str">
        <f>Benef!C13</f>
        <v>-</v>
      </c>
      <c r="F64" s="66"/>
      <c r="G64" s="67"/>
      <c r="H64" s="68"/>
      <c r="I64" s="67"/>
      <c r="J64" s="104">
        <f t="shared" si="4"/>
        <v>0</v>
      </c>
      <c r="L64" s="2"/>
      <c r="M64" s="2"/>
      <c r="N64" s="2"/>
      <c r="O64" s="2"/>
      <c r="P64" s="2"/>
      <c r="Q64" s="2"/>
      <c r="R64" s="2"/>
    </row>
    <row r="65" spans="3:18" ht="30" hidden="1" customHeight="1">
      <c r="C65" s="11"/>
      <c r="E65" s="85" t="str">
        <f>Benef!C14</f>
        <v>-</v>
      </c>
      <c r="F65" s="66"/>
      <c r="G65" s="67"/>
      <c r="H65" s="68"/>
      <c r="I65" s="67"/>
      <c r="J65" s="104">
        <f t="shared" si="4"/>
        <v>0</v>
      </c>
      <c r="L65" s="2"/>
      <c r="M65" s="2"/>
      <c r="N65" s="2"/>
      <c r="O65" s="2"/>
      <c r="P65" s="2"/>
      <c r="Q65" s="2"/>
      <c r="R65" s="2"/>
    </row>
    <row r="66" spans="3:18" ht="30" hidden="1" customHeight="1">
      <c r="C66" s="11"/>
      <c r="E66" s="107">
        <f>Benef!C15</f>
        <v>0</v>
      </c>
      <c r="F66" s="89"/>
      <c r="G66" s="90"/>
      <c r="H66" s="91"/>
      <c r="I66" s="90"/>
      <c r="J66" s="111">
        <f t="shared" si="4"/>
        <v>0</v>
      </c>
      <c r="L66" s="2"/>
      <c r="M66" s="2"/>
      <c r="N66" s="2"/>
      <c r="O66" s="2"/>
      <c r="P66" s="2"/>
      <c r="Q66" s="2"/>
      <c r="R66" s="2"/>
    </row>
    <row r="67" spans="3:18" ht="30" customHeight="1">
      <c r="C67" s="11"/>
      <c r="E67" s="511" t="s">
        <v>709</v>
      </c>
      <c r="F67" s="512"/>
      <c r="G67" s="512"/>
      <c r="H67" s="86"/>
      <c r="I67" s="86"/>
      <c r="J67" s="87"/>
      <c r="L67" s="2"/>
      <c r="M67" s="2"/>
      <c r="N67" s="2"/>
      <c r="O67" s="2"/>
      <c r="P67" s="2"/>
      <c r="Q67" s="2"/>
      <c r="R67" s="2"/>
    </row>
    <row r="68" spans="3:18" ht="30" customHeight="1">
      <c r="C68" s="11"/>
      <c r="E68" s="108" t="s">
        <v>708</v>
      </c>
      <c r="F68" s="516"/>
      <c r="G68" s="516"/>
      <c r="H68" s="108" t="s">
        <v>786</v>
      </c>
      <c r="I68" s="516"/>
      <c r="J68" s="516"/>
      <c r="K68" s="26">
        <f>IFERROR(VLOOKUP(AVERAGE(G48:G53,J48:J53),'P Gerais'!D39:G43,3,1)*F68,0)</f>
        <v>0</v>
      </c>
      <c r="L68" s="2"/>
      <c r="M68" s="2"/>
      <c r="N68" s="2"/>
      <c r="O68" s="2"/>
      <c r="P68" s="2"/>
      <c r="Q68" s="2"/>
      <c r="R68" s="2"/>
    </row>
    <row r="69" spans="3:18" ht="30" customHeight="1">
      <c r="C69" s="11"/>
      <c r="E69" s="541" t="s">
        <v>123</v>
      </c>
      <c r="F69" s="541"/>
      <c r="G69" s="541"/>
      <c r="H69" s="541"/>
      <c r="I69" s="541"/>
      <c r="J69" s="541"/>
      <c r="L69" s="2"/>
      <c r="M69" s="2"/>
      <c r="N69" s="2"/>
      <c r="O69" s="2"/>
      <c r="P69" s="2"/>
      <c r="Q69" s="2"/>
      <c r="R69" s="2"/>
    </row>
    <row r="70" spans="3:18" ht="30" customHeight="1">
      <c r="C70" s="11"/>
      <c r="E70" s="85" t="s">
        <v>124</v>
      </c>
      <c r="F70" s="530"/>
      <c r="G70" s="530"/>
      <c r="H70" s="85" t="s">
        <v>144</v>
      </c>
      <c r="I70" s="538"/>
      <c r="J70" s="538"/>
    </row>
    <row r="71" spans="3:18" ht="30" customHeight="1">
      <c r="C71" s="11"/>
      <c r="E71" s="85" t="s">
        <v>125</v>
      </c>
      <c r="F71" s="530"/>
      <c r="G71" s="530"/>
      <c r="H71" s="85" t="s">
        <v>126</v>
      </c>
      <c r="I71" s="539"/>
      <c r="J71" s="539"/>
    </row>
    <row r="72" spans="3:18" ht="8.1" customHeight="1">
      <c r="C72" s="11"/>
      <c r="D72" s="10"/>
      <c r="E72" s="6"/>
      <c r="F72" s="20"/>
      <c r="G72" s="20"/>
      <c r="H72" s="6"/>
      <c r="I72" s="21"/>
      <c r="J72" s="21"/>
      <c r="K72" s="10"/>
    </row>
    <row r="73" spans="3:18" ht="8.1" customHeight="1">
      <c r="C73" s="11"/>
      <c r="D73" s="10"/>
      <c r="E73" s="6"/>
      <c r="F73" s="20"/>
      <c r="G73" s="20"/>
      <c r="H73" s="6"/>
      <c r="I73" s="21"/>
      <c r="J73" s="21"/>
      <c r="K73" s="10"/>
    </row>
    <row r="74" spans="3:18" ht="30" customHeight="1">
      <c r="C74" s="11"/>
      <c r="D74" s="10"/>
      <c r="E74" s="85" t="s">
        <v>127</v>
      </c>
      <c r="F74" s="530"/>
      <c r="G74" s="530"/>
      <c r="H74" s="85" t="s">
        <v>143</v>
      </c>
      <c r="I74" s="538"/>
      <c r="J74" s="538"/>
      <c r="K74" s="10"/>
    </row>
    <row r="75" spans="3:18" ht="30" customHeight="1">
      <c r="C75" s="11"/>
      <c r="D75" s="10"/>
      <c r="E75" s="85" t="s">
        <v>128</v>
      </c>
      <c r="F75" s="530"/>
      <c r="G75" s="530"/>
      <c r="H75" s="85" t="s">
        <v>129</v>
      </c>
      <c r="I75" s="539"/>
      <c r="J75" s="539"/>
      <c r="K75" s="10"/>
    </row>
    <row r="76" spans="3:18" ht="8.1" customHeight="1">
      <c r="C76" s="11"/>
      <c r="D76" s="10"/>
      <c r="E76" s="6"/>
      <c r="F76" s="20"/>
      <c r="G76" s="20"/>
      <c r="H76" s="6"/>
      <c r="I76" s="21"/>
      <c r="J76" s="21"/>
      <c r="K76" s="10"/>
    </row>
    <row r="77" spans="3:18" ht="30" customHeight="1">
      <c r="C77" s="11"/>
      <c r="D77" s="10"/>
      <c r="E77" s="85" t="s">
        <v>130</v>
      </c>
      <c r="F77" s="530"/>
      <c r="G77" s="530"/>
      <c r="H77" s="85" t="s">
        <v>142</v>
      </c>
      <c r="I77" s="538"/>
      <c r="J77" s="538"/>
      <c r="K77" s="10"/>
    </row>
    <row r="78" spans="3:18" ht="30" customHeight="1">
      <c r="C78" s="11"/>
      <c r="D78" s="10"/>
      <c r="E78" s="85" t="s">
        <v>131</v>
      </c>
      <c r="F78" s="530"/>
      <c r="G78" s="530"/>
      <c r="H78" s="85" t="s">
        <v>132</v>
      </c>
      <c r="I78" s="539"/>
      <c r="J78" s="539"/>
      <c r="K78" s="10"/>
    </row>
    <row r="79" spans="3:18" ht="8.1" customHeight="1">
      <c r="C79" s="11"/>
      <c r="D79" s="10"/>
      <c r="E79" s="6"/>
      <c r="F79" s="20"/>
      <c r="G79" s="20"/>
      <c r="H79" s="6"/>
      <c r="I79" s="21"/>
      <c r="J79" s="21"/>
      <c r="K79" s="10"/>
    </row>
    <row r="80" spans="3:18" ht="30" customHeight="1">
      <c r="C80" s="11"/>
      <c r="D80" s="10"/>
      <c r="E80" s="85" t="s">
        <v>133</v>
      </c>
      <c r="F80" s="530"/>
      <c r="G80" s="530"/>
      <c r="H80" s="85" t="s">
        <v>141</v>
      </c>
      <c r="I80" s="538"/>
      <c r="J80" s="538"/>
      <c r="K80" s="10"/>
    </row>
    <row r="81" spans="3:11" ht="30" customHeight="1">
      <c r="C81" s="11"/>
      <c r="D81" s="10"/>
      <c r="E81" s="85" t="s">
        <v>134</v>
      </c>
      <c r="F81" s="530"/>
      <c r="G81" s="530"/>
      <c r="H81" s="85" t="s">
        <v>135</v>
      </c>
      <c r="I81" s="539"/>
      <c r="J81" s="539"/>
      <c r="K81" s="10"/>
    </row>
    <row r="82" spans="3:11" ht="8.1" customHeight="1">
      <c r="C82" s="11"/>
      <c r="D82" s="10"/>
      <c r="E82" s="6"/>
      <c r="F82" s="20"/>
      <c r="G82" s="20"/>
      <c r="H82" s="6"/>
      <c r="I82" s="21"/>
      <c r="J82" s="21"/>
      <c r="K82" s="10"/>
    </row>
    <row r="83" spans="3:11" ht="30" customHeight="1">
      <c r="C83" s="11"/>
      <c r="E83" s="85" t="s">
        <v>136</v>
      </c>
      <c r="F83" s="530"/>
      <c r="G83" s="530"/>
      <c r="H83" s="85" t="s">
        <v>140</v>
      </c>
      <c r="I83" s="538"/>
      <c r="J83" s="538"/>
    </row>
    <row r="84" spans="3:11" ht="30" customHeight="1">
      <c r="C84" s="11"/>
      <c r="E84" s="85" t="s">
        <v>137</v>
      </c>
      <c r="F84" s="530"/>
      <c r="G84" s="530"/>
      <c r="H84" s="85" t="s">
        <v>138</v>
      </c>
      <c r="I84" s="539"/>
      <c r="J84" s="539"/>
    </row>
    <row r="85" spans="3:11" ht="8.1" customHeight="1">
      <c r="C85" s="11"/>
      <c r="D85" s="10"/>
      <c r="E85" s="6"/>
      <c r="F85" s="20"/>
      <c r="G85" s="20"/>
      <c r="H85" s="6"/>
      <c r="I85" s="21"/>
      <c r="J85" s="21"/>
      <c r="K85" s="10"/>
    </row>
    <row r="86" spans="3:11" ht="30" customHeight="1">
      <c r="C86" s="11"/>
      <c r="E86" s="85" t="s">
        <v>710</v>
      </c>
      <c r="F86" s="530"/>
      <c r="G86" s="530"/>
      <c r="H86" s="85" t="s">
        <v>711</v>
      </c>
      <c r="I86" s="538"/>
      <c r="J86" s="538"/>
    </row>
    <row r="87" spans="3:11" ht="30" customHeight="1">
      <c r="C87" s="11"/>
      <c r="E87" s="85" t="s">
        <v>712</v>
      </c>
      <c r="F87" s="530"/>
      <c r="G87" s="530"/>
      <c r="H87" s="85" t="s">
        <v>713</v>
      </c>
      <c r="I87" s="539"/>
      <c r="J87" s="539"/>
    </row>
    <row r="88" spans="3:11" ht="8.1" customHeight="1">
      <c r="C88" s="11"/>
      <c r="E88" s="6"/>
      <c r="F88" s="20"/>
      <c r="G88" s="20"/>
      <c r="H88" s="6"/>
      <c r="I88" s="21"/>
      <c r="J88" s="21"/>
    </row>
    <row r="89" spans="3:11" ht="30" customHeight="1">
      <c r="C89" s="11"/>
      <c r="E89" s="85" t="s">
        <v>714</v>
      </c>
      <c r="F89" s="530"/>
      <c r="G89" s="530"/>
      <c r="H89" s="85" t="s">
        <v>715</v>
      </c>
      <c r="I89" s="538"/>
      <c r="J89" s="538"/>
    </row>
    <row r="90" spans="3:11" ht="30" customHeight="1">
      <c r="C90" s="11"/>
      <c r="E90" s="85" t="s">
        <v>716</v>
      </c>
      <c r="F90" s="530"/>
      <c r="G90" s="530"/>
      <c r="H90" s="85" t="s">
        <v>717</v>
      </c>
      <c r="I90" s="539"/>
      <c r="J90" s="539"/>
    </row>
    <row r="91" spans="3:11" ht="8.1" customHeight="1">
      <c r="C91" s="11"/>
      <c r="E91" s="6"/>
      <c r="F91" s="20"/>
      <c r="G91" s="20"/>
      <c r="H91" s="6"/>
      <c r="I91" s="21"/>
      <c r="J91" s="21"/>
    </row>
    <row r="92" spans="3:11" ht="30" customHeight="1">
      <c r="C92" s="11"/>
      <c r="E92" s="85" t="s">
        <v>718</v>
      </c>
      <c r="F92" s="530"/>
      <c r="G92" s="530"/>
      <c r="H92" s="85" t="s">
        <v>719</v>
      </c>
      <c r="I92" s="538"/>
      <c r="J92" s="538"/>
    </row>
    <row r="93" spans="3:11" ht="30" customHeight="1">
      <c r="C93" s="11"/>
      <c r="E93" s="85" t="s">
        <v>720</v>
      </c>
      <c r="F93" s="530"/>
      <c r="G93" s="530"/>
      <c r="H93" s="85" t="s">
        <v>721</v>
      </c>
      <c r="I93" s="539"/>
      <c r="J93" s="539"/>
    </row>
    <row r="94" spans="3:11" ht="8.1" customHeight="1">
      <c r="C94" s="11"/>
      <c r="D94" s="10"/>
      <c r="E94" s="6"/>
      <c r="F94" s="20"/>
      <c r="G94" s="20"/>
      <c r="H94" s="6"/>
      <c r="I94" s="21"/>
      <c r="J94" s="21"/>
      <c r="K94" s="10"/>
    </row>
    <row r="95" spans="3:11" ht="30" customHeight="1">
      <c r="C95" s="11"/>
      <c r="E95" s="85" t="s">
        <v>722</v>
      </c>
      <c r="F95" s="530"/>
      <c r="G95" s="530"/>
      <c r="H95" s="85" t="s">
        <v>723</v>
      </c>
      <c r="I95" s="538"/>
      <c r="J95" s="538"/>
    </row>
    <row r="96" spans="3:11" ht="30" customHeight="1">
      <c r="C96" s="11"/>
      <c r="E96" s="85" t="s">
        <v>724</v>
      </c>
      <c r="F96" s="530"/>
      <c r="G96" s="530"/>
      <c r="H96" s="85" t="s">
        <v>725</v>
      </c>
      <c r="I96" s="539"/>
      <c r="J96" s="539"/>
    </row>
    <row r="97" spans="3:11" ht="8.1" customHeight="1">
      <c r="C97" s="11"/>
      <c r="D97" s="10"/>
      <c r="E97" s="6"/>
      <c r="F97" s="20"/>
      <c r="G97" s="20"/>
      <c r="H97" s="6"/>
      <c r="I97" s="21"/>
      <c r="J97" s="21"/>
      <c r="K97" s="10"/>
    </row>
    <row r="98" spans="3:11" ht="30" customHeight="1">
      <c r="C98" s="11"/>
      <c r="E98" s="85" t="s">
        <v>726</v>
      </c>
      <c r="F98" s="530"/>
      <c r="G98" s="530"/>
      <c r="H98" s="85" t="s">
        <v>727</v>
      </c>
      <c r="I98" s="538"/>
      <c r="J98" s="538"/>
    </row>
    <row r="99" spans="3:11" ht="30" customHeight="1">
      <c r="C99" s="11"/>
      <c r="E99" s="85" t="s">
        <v>728</v>
      </c>
      <c r="F99" s="530"/>
      <c r="G99" s="530"/>
      <c r="H99" s="85" t="s">
        <v>729</v>
      </c>
      <c r="I99" s="539"/>
      <c r="J99" s="539"/>
    </row>
    <row r="100" spans="3:11" ht="30" customHeight="1">
      <c r="C100" s="11"/>
      <c r="E100" s="541" t="s">
        <v>139</v>
      </c>
      <c r="F100" s="541"/>
      <c r="G100" s="541"/>
      <c r="H100" s="541"/>
      <c r="I100" s="541"/>
      <c r="J100" s="541"/>
    </row>
    <row r="101" spans="3:11" ht="121.5" customHeight="1">
      <c r="C101" s="11"/>
      <c r="E101" s="537"/>
      <c r="F101" s="537"/>
      <c r="G101" s="537"/>
      <c r="H101" s="537"/>
      <c r="I101" s="537"/>
      <c r="J101" s="537"/>
    </row>
    <row r="102" spans="3:11" ht="30" customHeight="1"/>
    <row r="103" spans="3:11" ht="30" customHeight="1"/>
    <row r="104" spans="3:11" ht="30" customHeight="1"/>
    <row r="105" spans="3:11" ht="30" customHeight="1"/>
    <row r="106" spans="3:11" ht="30" customHeight="1"/>
    <row r="107" spans="3:11" ht="30" customHeight="1"/>
    <row r="108" spans="3:11" ht="30" customHeight="1"/>
    <row r="109" spans="3:11" ht="30" customHeight="1"/>
    <row r="110" spans="3:11"/>
    <row r="111" spans="3:11"/>
    <row r="112" spans="3:11"/>
    <row r="113"/>
    <row r="114"/>
    <row r="115"/>
    <row r="116"/>
    <row r="117"/>
    <row r="118"/>
    <row r="119"/>
    <row r="120"/>
    <row r="121" ht="15" customHeight="1"/>
  </sheetData>
  <sheetProtection selectLockedCells="1"/>
  <mergeCells count="128">
    <mergeCell ref="H13:I13"/>
    <mergeCell ref="E100:J100"/>
    <mergeCell ref="F70:G70"/>
    <mergeCell ref="I70:J70"/>
    <mergeCell ref="F71:G71"/>
    <mergeCell ref="E49:F49"/>
    <mergeCell ref="H49:I49"/>
    <mergeCell ref="E50:F50"/>
    <mergeCell ref="H50:I50"/>
    <mergeCell ref="F83:G83"/>
    <mergeCell ref="I83:J83"/>
    <mergeCell ref="F68:G68"/>
    <mergeCell ref="I68:J68"/>
    <mergeCell ref="E69:J69"/>
    <mergeCell ref="E54:G54"/>
    <mergeCell ref="H54:J54"/>
    <mergeCell ref="I92:J92"/>
    <mergeCell ref="F93:G93"/>
    <mergeCell ref="I93:J93"/>
    <mergeCell ref="I81:J81"/>
    <mergeCell ref="F74:G74"/>
    <mergeCell ref="I74:J74"/>
    <mergeCell ref="F75:G75"/>
    <mergeCell ref="E43:F43"/>
    <mergeCell ref="B14:B15"/>
    <mergeCell ref="B16:B17"/>
    <mergeCell ref="B18:B19"/>
    <mergeCell ref="B20:B21"/>
    <mergeCell ref="F99:G99"/>
    <mergeCell ref="I99:J99"/>
    <mergeCell ref="I75:J75"/>
    <mergeCell ref="F77:G77"/>
    <mergeCell ref="I77:J77"/>
    <mergeCell ref="F78:G78"/>
    <mergeCell ref="I78:J78"/>
    <mergeCell ref="I71:J71"/>
    <mergeCell ref="F80:G80"/>
    <mergeCell ref="I80:J80"/>
    <mergeCell ref="F81:G81"/>
    <mergeCell ref="F31:J31"/>
    <mergeCell ref="F32:J32"/>
    <mergeCell ref="F33:H33"/>
    <mergeCell ref="E44:F44"/>
    <mergeCell ref="H44:I44"/>
    <mergeCell ref="E45:F45"/>
    <mergeCell ref="H45:I45"/>
    <mergeCell ref="E40:J40"/>
    <mergeCell ref="E41:F41"/>
    <mergeCell ref="H43:I43"/>
    <mergeCell ref="H37:I37"/>
    <mergeCell ref="E37:F37"/>
    <mergeCell ref="E38:F38"/>
    <mergeCell ref="H38:I38"/>
    <mergeCell ref="E101:J101"/>
    <mergeCell ref="F95:G95"/>
    <mergeCell ref="I95:J95"/>
    <mergeCell ref="F96:G96"/>
    <mergeCell ref="I96:J96"/>
    <mergeCell ref="F98:G98"/>
    <mergeCell ref="I98:J98"/>
    <mergeCell ref="F84:G84"/>
    <mergeCell ref="I84:J84"/>
    <mergeCell ref="F86:G86"/>
    <mergeCell ref="I86:J86"/>
    <mergeCell ref="F87:G87"/>
    <mergeCell ref="I87:J87"/>
    <mergeCell ref="F89:G89"/>
    <mergeCell ref="I89:J89"/>
    <mergeCell ref="F90:G90"/>
    <mergeCell ref="I90:J90"/>
    <mergeCell ref="F92:G92"/>
    <mergeCell ref="F29:G29"/>
    <mergeCell ref="I29:J29"/>
    <mergeCell ref="C20:C21"/>
    <mergeCell ref="E20:F20"/>
    <mergeCell ref="E21:F21"/>
    <mergeCell ref="H25:J25"/>
    <mergeCell ref="H41:I41"/>
    <mergeCell ref="E42:F42"/>
    <mergeCell ref="H42:I42"/>
    <mergeCell ref="E5:F5"/>
    <mergeCell ref="E12:F12"/>
    <mergeCell ref="C18:C19"/>
    <mergeCell ref="E18:F18"/>
    <mergeCell ref="E19:F19"/>
    <mergeCell ref="C14:C15"/>
    <mergeCell ref="E14:F14"/>
    <mergeCell ref="H14:I14"/>
    <mergeCell ref="E15:F15"/>
    <mergeCell ref="E6:F6"/>
    <mergeCell ref="G6:J6"/>
    <mergeCell ref="E7:F7"/>
    <mergeCell ref="G7:J7"/>
    <mergeCell ref="E8:F8"/>
    <mergeCell ref="G8:J8"/>
    <mergeCell ref="C16:C17"/>
    <mergeCell ref="E16:F16"/>
    <mergeCell ref="E17:F17"/>
    <mergeCell ref="E13:F13"/>
    <mergeCell ref="E9:F9"/>
    <mergeCell ref="G9:J9"/>
    <mergeCell ref="E10:F10"/>
    <mergeCell ref="G10:J10"/>
    <mergeCell ref="E11:F11"/>
    <mergeCell ref="G11:J11"/>
    <mergeCell ref="E30:F30"/>
    <mergeCell ref="E34:F34"/>
    <mergeCell ref="E36:F36"/>
    <mergeCell ref="E55:G55"/>
    <mergeCell ref="E67:G67"/>
    <mergeCell ref="E39:F39"/>
    <mergeCell ref="E46:F46"/>
    <mergeCell ref="H46:I46"/>
    <mergeCell ref="E51:F51"/>
    <mergeCell ref="H51:I51"/>
    <mergeCell ref="E52:F52"/>
    <mergeCell ref="H52:I52"/>
    <mergeCell ref="E53:F53"/>
    <mergeCell ref="H53:I53"/>
    <mergeCell ref="E47:J47"/>
    <mergeCell ref="E48:F48"/>
    <mergeCell ref="H48:I48"/>
    <mergeCell ref="F27:G27"/>
    <mergeCell ref="I27:J27"/>
    <mergeCell ref="E22:F22"/>
    <mergeCell ref="E26:F26"/>
    <mergeCell ref="F28:G28"/>
    <mergeCell ref="I28:J28"/>
  </mergeCells>
  <conditionalFormatting sqref="F29:G29">
    <cfRule type="expression" dxfId="141" priority="29">
      <formula>LEN(F29)=11</formula>
    </cfRule>
    <cfRule type="expression" dxfId="140" priority="30">
      <formula>LEN(F29)=10</formula>
    </cfRule>
  </conditionalFormatting>
  <conditionalFormatting sqref="I29:J29">
    <cfRule type="expression" dxfId="139" priority="27">
      <formula>LEN(I29)=11</formula>
    </cfRule>
    <cfRule type="expression" dxfId="138" priority="28">
      <formula>LEN(I29)=10</formula>
    </cfRule>
  </conditionalFormatting>
  <conditionalFormatting sqref="I57:I66">
    <cfRule type="expression" dxfId="137" priority="19">
      <formula>G57="Sem Desconto"</formula>
    </cfRule>
    <cfRule type="expression" dxfId="136" priority="22">
      <formula>G57="Percentual"</formula>
    </cfRule>
  </conditionalFormatting>
  <conditionalFormatting sqref="H57:H66">
    <cfRule type="expression" dxfId="135" priority="20">
      <formula>G57="Sem Desconto"</formula>
    </cfRule>
    <cfRule type="expression" dxfId="134" priority="21">
      <formula>G57="Valor Fixo"</formula>
    </cfRule>
  </conditionalFormatting>
  <dataValidations count="7">
    <dataValidation type="list" allowBlank="1" showInputMessage="1" showErrorMessage="1" sqref="G39">
      <formula1>"1,2"</formula1>
    </dataValidation>
    <dataValidation type="list" allowBlank="1" showInputMessage="1" showErrorMessage="1" sqref="J33">
      <formula1>$Q$33:$Q$40</formula1>
    </dataValidation>
    <dataValidation type="list" allowBlank="1" showInputMessage="1" showErrorMessage="1" sqref="F33:H33">
      <formula1>$M$33:$M$44</formula1>
    </dataValidation>
    <dataValidation type="list" allowBlank="1" showInputMessage="1" showErrorMessage="1" sqref="G57:G66">
      <formula1>"Valor Fixo,Percentual,Sem Desconto"</formula1>
    </dataValidation>
    <dataValidation type="list" allowBlank="1" showInputMessage="1" showErrorMessage="1" sqref="J39">
      <formula1>"Parcela Única,2 Parcelas"</formula1>
    </dataValidation>
    <dataValidation type="list" allowBlank="1" showInputMessage="1" showErrorMessage="1" sqref="I39">
      <formula1>"Janeiro,Fevereiro,Março,Abril,Maio,Junho,Julho,Agosto,Setmbro,Outubro,Novembro"</formula1>
    </dataValidation>
    <dataValidation type="list" allowBlank="1" showInputMessage="1" showErrorMessage="1" sqref="G11:J11">
      <formula1>$L$11:$AY$11</formula1>
    </dataValidation>
  </dataValidations>
  <hyperlinks>
    <hyperlink ref="C16:C17" location="Func11!G6" display="Func11!G6"/>
    <hyperlink ref="C6:C13" location="Func!G6" display="Func!G6"/>
    <hyperlink ref="C14:C15" location="Func10!G6" display="Func10!G6"/>
    <hyperlink ref="C20:C21" location="Func13!G6" display="Func13!G6"/>
    <hyperlink ref="C18:C19" location="Func12!G6" display="Func12!G6"/>
    <hyperlink ref="C31:C38" location="Func22!G6" display="Func22!G6"/>
    <hyperlink ref="C38" location="Func30!G6" display="Func30!G6"/>
    <hyperlink ref="C22:C37" location="Func22!G6" display="Func22!G6"/>
    <hyperlink ref="C5:C12" location="Func!G6" display="Func!G6"/>
    <hyperlink ref="C6" location="Func2!G6" display="Func2!G6"/>
    <hyperlink ref="C7" location="Func3!G6" display="Func3!G6"/>
    <hyperlink ref="C8" location="Func4!G6" display="Func4!G6"/>
    <hyperlink ref="C9" location="Func5!G6" display="Func5!G6"/>
    <hyperlink ref="C10" location="Func6!G6" display="Func6!G6"/>
    <hyperlink ref="C11" location="Func7!G6" display="Func7!G6"/>
    <hyperlink ref="C12" location="Func8!G6" display="Func8!G6"/>
    <hyperlink ref="C13" location="Func9!G6" display="Func9!G6"/>
    <hyperlink ref="C22" location="Func14!G6" display="Func14!G6"/>
    <hyperlink ref="C23" location="Func15!G6" display="Func15!G6"/>
    <hyperlink ref="C24" location="Func16!G6" display="Func16!G6"/>
    <hyperlink ref="C25" location="Func17!G6" display="Func17!G6"/>
    <hyperlink ref="C26" location="Func18!G6" display="Func18!G6"/>
    <hyperlink ref="C27" location="Func19!G6" display="Func19!G6"/>
    <hyperlink ref="C28" location="Func20!G6" display="Func20!G6"/>
    <hyperlink ref="C29" location="Func21!G6" display="Func21!G6"/>
    <hyperlink ref="C31" location="Func23!G6" display="Func23!G6"/>
    <hyperlink ref="C32" location="Func24!G6" display="Func24!G6"/>
    <hyperlink ref="C37" location="Func29!G6" display="Func29!G6"/>
    <hyperlink ref="C36" location="Func28!G6" display="Func28!G6"/>
    <hyperlink ref="C35" location="Func27!G6" display="Func27!G6"/>
    <hyperlink ref="C34" location="Func26!G6" display="Func26!G6"/>
    <hyperlink ref="C33" location="Func25!G6" display="Func25!G6"/>
  </hyperlinks>
  <pageMargins left="0.511811024" right="0.511811024" top="0.78740157499999996" bottom="0.78740157499999996" header="0.31496062000000002" footer="0.31496062000000002"/>
  <pageSetup paperSize="9" orientation="portrait" r:id="rId1"/>
  <drawing r:id="rId2"/>
  <legacyDrawing r:id="rId3"/>
  <extLst xmlns:x14="http://schemas.microsoft.com/office/spreadsheetml/2009/9/main">
    <ext uri="{78C0D931-6437-407d-A8EE-F0AAD7539E65}">
      <x14:conditionalFormattings>
        <x14:conditionalFormatting xmlns:xm="http://schemas.microsoft.com/office/excel/2006/main">
          <x14:cfRule type="expression" priority="8" id="{545130B1-9882-4DAC-BF20-28373417AE29}">
            <xm:f>'DB Func'!B16=0</xm:f>
            <x14:dxf>
              <font>
                <color theme="0"/>
              </font>
            </x14:dxf>
          </x14:cfRule>
          <xm:sqref>C22:C38</xm:sqref>
        </x14:conditionalFormatting>
        <x14:conditionalFormatting xmlns:xm="http://schemas.microsoft.com/office/excel/2006/main">
          <x14:cfRule type="expression" priority="7" id="{A7FE7CAC-E5CC-4013-B95A-FE475CE00775}">
            <xm:f>'DB Func'!B15=0</xm:f>
            <x14:dxf>
              <font>
                <color theme="0"/>
              </font>
            </x14:dxf>
          </x14:cfRule>
          <xm:sqref>C20:C21</xm:sqref>
        </x14:conditionalFormatting>
        <x14:conditionalFormatting xmlns:xm="http://schemas.microsoft.com/office/excel/2006/main">
          <x14:cfRule type="expression" priority="6" id="{B28A91C5-3727-4EFE-A2AD-36A96B4F04F7}">
            <xm:f>'DB Func'!B14=0</xm:f>
            <x14:dxf>
              <font>
                <color theme="0"/>
              </font>
            </x14:dxf>
          </x14:cfRule>
          <xm:sqref>C18:C19</xm:sqref>
        </x14:conditionalFormatting>
        <x14:conditionalFormatting xmlns:xm="http://schemas.microsoft.com/office/excel/2006/main">
          <x14:cfRule type="expression" priority="5" id="{671D930B-B18C-415D-B275-2A78E12799BD}">
            <xm:f>'DB Func'!B13=0</xm:f>
            <x14:dxf>
              <font>
                <color theme="0"/>
              </font>
            </x14:dxf>
          </x14:cfRule>
          <xm:sqref>C16:C17</xm:sqref>
        </x14:conditionalFormatting>
        <x14:conditionalFormatting xmlns:xm="http://schemas.microsoft.com/office/excel/2006/main">
          <x14:cfRule type="expression" priority="4" id="{A85EEA07-0625-497D-988A-28CB97CA7B0A}">
            <xm:f>'DB Func'!B3=0</xm:f>
            <x14:dxf>
              <font>
                <color theme="0"/>
              </font>
            </x14:dxf>
          </x14:cfRule>
          <xm:sqref>C5:C15</xm:sqref>
        </x14:conditionalFormatting>
      </x14:conditionalFormattings>
    </ext>
  </extLst>
</worksheet>
</file>

<file path=xl/worksheets/sheet31.xml><?xml version="1.0" encoding="utf-8"?>
<worksheet xmlns="http://schemas.openxmlformats.org/spreadsheetml/2006/main" xmlns:r="http://schemas.openxmlformats.org/officeDocument/2006/relationships">
  <sheetPr codeName="Plan42"/>
  <dimension ref="A1:AY121"/>
  <sheetViews>
    <sheetView showGridLines="0" zoomScale="90" zoomScaleNormal="90" workbookViewId="0">
      <selection sqref="A1:A3"/>
    </sheetView>
  </sheetViews>
  <sheetFormatPr defaultRowHeight="15" customHeight="1" zeroHeight="1"/>
  <cols>
    <col min="1" max="1" width="27.7109375" style="1" customWidth="1"/>
    <col min="2" max="2" width="3.85546875" customWidth="1"/>
    <col min="3" max="3" width="38" customWidth="1"/>
    <col min="5" max="5" width="25.28515625" customWidth="1"/>
    <col min="6" max="7" width="20.7109375" customWidth="1"/>
    <col min="8" max="8" width="22" customWidth="1"/>
    <col min="9" max="10" width="20.7109375" customWidth="1"/>
  </cols>
  <sheetData>
    <row r="1" spans="1:51" s="98" customFormat="1" ht="33.950000000000003" customHeight="1">
      <c r="A1" s="187"/>
      <c r="C1" s="102" t="s">
        <v>17</v>
      </c>
    </row>
    <row r="2" spans="1:51" s="98" customFormat="1" ht="21.6" customHeight="1">
      <c r="A2" s="187"/>
    </row>
    <row r="3" spans="1:51" s="98" customFormat="1" ht="21.6" customHeight="1">
      <c r="A3" s="187"/>
    </row>
    <row r="4" spans="1:51" ht="30" customHeight="1">
      <c r="C4" s="30" t="s">
        <v>685</v>
      </c>
    </row>
    <row r="5" spans="1:51" ht="30" customHeight="1">
      <c r="B5" s="2">
        <v>1</v>
      </c>
      <c r="C5" s="71" t="str">
        <f ca="1">B5&amp;". "&amp;'DB Func'!B3</f>
        <v>1. Funcionário 1</v>
      </c>
      <c r="E5" s="511" t="s">
        <v>678</v>
      </c>
      <c r="F5" s="512"/>
      <c r="G5" s="86"/>
      <c r="H5" s="86"/>
      <c r="I5" s="86"/>
      <c r="J5" s="87"/>
    </row>
    <row r="6" spans="1:51" ht="30" customHeight="1">
      <c r="B6" s="2">
        <v>2</v>
      </c>
      <c r="C6" s="71" t="str">
        <f ca="1">B6&amp;". "&amp;'DB Func'!B4</f>
        <v>2. Funcionário 2</v>
      </c>
      <c r="E6" s="523" t="s">
        <v>70</v>
      </c>
      <c r="F6" s="524"/>
      <c r="G6" s="525" t="s">
        <v>580</v>
      </c>
      <c r="H6" s="525"/>
      <c r="I6" s="525"/>
      <c r="J6" s="525"/>
    </row>
    <row r="7" spans="1:51" ht="30" customHeight="1">
      <c r="B7" s="2">
        <v>3</v>
      </c>
      <c r="C7" s="71" t="str">
        <f ca="1">B7&amp;". "&amp;'DB Func'!B5</f>
        <v>3. Funcionário 3</v>
      </c>
      <c r="E7" s="513" t="s">
        <v>71</v>
      </c>
      <c r="F7" s="514"/>
      <c r="G7" s="526"/>
      <c r="H7" s="527"/>
      <c r="I7" s="527"/>
      <c r="J7" s="528"/>
    </row>
    <row r="8" spans="1:51" ht="30" customHeight="1">
      <c r="B8" s="2">
        <v>4</v>
      </c>
      <c r="C8" s="71" t="str">
        <f ca="1">B8&amp;". "&amp;'DB Func'!B6</f>
        <v>4. Funcionário 4</v>
      </c>
      <c r="E8" s="513" t="s">
        <v>72</v>
      </c>
      <c r="F8" s="514"/>
      <c r="G8" s="529"/>
      <c r="H8" s="529"/>
      <c r="I8" s="529"/>
      <c r="J8" s="529"/>
    </row>
    <row r="9" spans="1:51" ht="30" customHeight="1">
      <c r="B9" s="2">
        <v>5</v>
      </c>
      <c r="C9" s="71" t="str">
        <f ca="1">B9&amp;". "&amp;'DB Func'!B7</f>
        <v>5. Funcionário 5</v>
      </c>
      <c r="E9" s="513" t="s">
        <v>73</v>
      </c>
      <c r="F9" s="514"/>
      <c r="G9" s="530"/>
      <c r="H9" s="530"/>
      <c r="I9" s="530"/>
      <c r="J9" s="530"/>
    </row>
    <row r="10" spans="1:51" ht="30" customHeight="1">
      <c r="B10" s="2">
        <v>6</v>
      </c>
      <c r="C10" s="71" t="str">
        <f ca="1">B10&amp;". "&amp;'DB Func'!B8</f>
        <v>6. Funcionário 6</v>
      </c>
      <c r="E10" s="513" t="s">
        <v>74</v>
      </c>
      <c r="F10" s="514"/>
      <c r="G10" s="530"/>
      <c r="H10" s="530"/>
      <c r="I10" s="530"/>
      <c r="J10" s="530"/>
    </row>
    <row r="11" spans="1:51" ht="30" customHeight="1">
      <c r="B11" s="2">
        <v>7</v>
      </c>
      <c r="C11" s="71" t="str">
        <f ca="1">B11&amp;". "&amp;'DB Func'!B9</f>
        <v>7. Funcionário 7</v>
      </c>
      <c r="E11" s="531" t="s">
        <v>75</v>
      </c>
      <c r="F11" s="532"/>
      <c r="G11" s="510"/>
      <c r="H11" s="510"/>
      <c r="I11" s="510"/>
      <c r="J11" s="510"/>
      <c r="K11" s="28"/>
      <c r="L11" s="2" t="str">
        <f>Cargos!AC8</f>
        <v/>
      </c>
      <c r="M11" s="2" t="str">
        <f>Cargos!AD8</f>
        <v/>
      </c>
      <c r="N11" s="2" t="str">
        <f>Cargos!AE8</f>
        <v/>
      </c>
      <c r="O11" s="2" t="str">
        <f>Cargos!AF8</f>
        <v/>
      </c>
      <c r="P11" s="2" t="str">
        <f>Cargos!AG8</f>
        <v/>
      </c>
      <c r="Q11" s="2" t="str">
        <f>Cargos!AH8</f>
        <v/>
      </c>
      <c r="R11" s="2" t="str">
        <f>Cargos!AI8</f>
        <v/>
      </c>
      <c r="S11" s="2" t="str">
        <f>Cargos!AJ8</f>
        <v/>
      </c>
      <c r="T11" s="2" t="str">
        <f>Cargos!AK8</f>
        <v/>
      </c>
      <c r="U11" s="2" t="str">
        <f>Cargos!AL8</f>
        <v/>
      </c>
      <c r="V11" s="2" t="str">
        <f>Cargos!AM8</f>
        <v/>
      </c>
      <c r="W11" s="2" t="str">
        <f>Cargos!AN8</f>
        <v/>
      </c>
      <c r="X11" s="2" t="str">
        <f>Cargos!AO8</f>
        <v/>
      </c>
      <c r="Y11" s="2" t="str">
        <f>Cargos!AP8</f>
        <v/>
      </c>
      <c r="Z11" s="2" t="str">
        <f>Cargos!AQ8</f>
        <v/>
      </c>
      <c r="AA11" s="2" t="str">
        <f>Cargos!AR8</f>
        <v/>
      </c>
      <c r="AB11" s="2" t="str">
        <f>Cargos!AS8</f>
        <v/>
      </c>
      <c r="AC11" s="2" t="str">
        <f>Cargos!AT8</f>
        <v/>
      </c>
      <c r="AD11" s="2" t="str">
        <f>Cargos!AU8</f>
        <v/>
      </c>
      <c r="AE11" s="2" t="str">
        <f>Cargos!AV8</f>
        <v/>
      </c>
      <c r="AF11" s="2" t="str">
        <f>Cargos!AW8</f>
        <v/>
      </c>
      <c r="AG11" s="2" t="str">
        <f>Cargos!AX8</f>
        <v/>
      </c>
      <c r="AH11" s="2" t="str">
        <f>Cargos!AY8</f>
        <v/>
      </c>
      <c r="AI11" s="2" t="str">
        <f>Cargos!AZ8</f>
        <v/>
      </c>
      <c r="AJ11" s="2" t="str">
        <f>Cargos!BA8</f>
        <v/>
      </c>
      <c r="AK11" s="2" t="str">
        <f>Cargos!BB8</f>
        <v/>
      </c>
      <c r="AL11" s="2" t="str">
        <f>Cargos!BC8</f>
        <v/>
      </c>
      <c r="AM11" s="2" t="str">
        <f>Cargos!BD8</f>
        <v/>
      </c>
      <c r="AN11" s="2" t="str">
        <f>Cargos!BE8</f>
        <v/>
      </c>
      <c r="AO11" s="2" t="str">
        <f>Cargos!BF8</f>
        <v/>
      </c>
      <c r="AP11" s="2" t="str">
        <f>Cargos!BG8</f>
        <v/>
      </c>
      <c r="AQ11" s="2" t="str">
        <f>Cargos!BH8</f>
        <v/>
      </c>
      <c r="AR11" s="2" t="str">
        <f>Cargos!BI8</f>
        <v/>
      </c>
      <c r="AS11" s="2" t="str">
        <f>Cargos!BJ8</f>
        <v/>
      </c>
      <c r="AT11" s="2" t="str">
        <f>Cargos!BK8</f>
        <v/>
      </c>
      <c r="AU11" s="2" t="str">
        <f>Cargos!BL8</f>
        <v/>
      </c>
      <c r="AV11" s="2" t="str">
        <f>Cargos!BM8</f>
        <v/>
      </c>
      <c r="AW11" s="2" t="str">
        <f>Cargos!BN8</f>
        <v/>
      </c>
      <c r="AX11" s="2" t="str">
        <f>Cargos!BO8</f>
        <v/>
      </c>
      <c r="AY11" s="2" t="str">
        <f>Cargos!BP8</f>
        <v/>
      </c>
    </row>
    <row r="12" spans="1:51" ht="30" customHeight="1">
      <c r="B12" s="2">
        <v>8</v>
      </c>
      <c r="C12" s="71" t="str">
        <f ca="1">B12&amp;". "&amp;'DB Func'!B10</f>
        <v>8. Funcionário 8</v>
      </c>
      <c r="E12" s="511" t="s">
        <v>76</v>
      </c>
      <c r="F12" s="512"/>
      <c r="G12" s="86"/>
      <c r="H12" s="86"/>
      <c r="I12" s="86"/>
      <c r="J12" s="87"/>
    </row>
    <row r="13" spans="1:51" ht="30" customHeight="1">
      <c r="B13" s="2">
        <v>9</v>
      </c>
      <c r="C13" s="71" t="str">
        <f ca="1">B13&amp;". "&amp;'DB Func'!B11</f>
        <v>9. Funcionário 9</v>
      </c>
      <c r="E13" s="523" t="s">
        <v>515</v>
      </c>
      <c r="F13" s="524"/>
      <c r="G13" s="464">
        <v>8.3333333333333339</v>
      </c>
      <c r="H13" s="523" t="s">
        <v>809</v>
      </c>
      <c r="I13" s="524"/>
      <c r="J13" s="465">
        <f>SUM(K15:K21)</f>
        <v>0</v>
      </c>
    </row>
    <row r="14" spans="1:51" ht="15" customHeight="1">
      <c r="B14" s="540">
        <v>10</v>
      </c>
      <c r="C14" s="521" t="str">
        <f ca="1">B14&amp;". "&amp;'DB Func'!B12</f>
        <v>10. Funcionário 10</v>
      </c>
      <c r="E14" s="522"/>
      <c r="F14" s="522"/>
      <c r="G14" s="69" t="s">
        <v>77</v>
      </c>
      <c r="H14" s="522" t="s">
        <v>78</v>
      </c>
      <c r="I14" s="522"/>
      <c r="J14" s="466" t="s">
        <v>79</v>
      </c>
      <c r="K14" s="401"/>
      <c r="L14" s="401"/>
      <c r="M14" s="401"/>
      <c r="N14" s="401"/>
      <c r="O14" s="401"/>
      <c r="P14" s="401"/>
    </row>
    <row r="15" spans="1:51" ht="15" customHeight="1">
      <c r="B15" s="540"/>
      <c r="C15" s="521"/>
      <c r="E15" s="522" t="s">
        <v>63</v>
      </c>
      <c r="F15" s="522"/>
      <c r="G15" s="64"/>
      <c r="H15" s="65"/>
      <c r="I15" s="65"/>
      <c r="J15" s="467"/>
      <c r="K15" s="470">
        <f>(IF(G15&gt;J15,J15+1,J15)-G15)-(IF(H15&gt;I15,I15+1,I15)-H15)</f>
        <v>0</v>
      </c>
      <c r="L15" s="473">
        <f>IF(K15=0,0,IF(OR(N15&gt;$P$15,N15&lt;$O$15),1,0))</f>
        <v>0</v>
      </c>
      <c r="M15" s="471">
        <f>IF(K15=0,0,IF(OR(G15&gt;=$P$15,G15&lt;$O$15),1,0))</f>
        <v>0</v>
      </c>
      <c r="N15" s="474">
        <f>G15+K15</f>
        <v>0</v>
      </c>
      <c r="O15" s="475">
        <v>0.20833333333333334</v>
      </c>
      <c r="P15" s="476">
        <v>0.91666666666666663</v>
      </c>
    </row>
    <row r="16" spans="1:51" ht="15" customHeight="1">
      <c r="B16" s="540">
        <v>11</v>
      </c>
      <c r="C16" s="521" t="str">
        <f ca="1">B16&amp;". "&amp;'DB Func'!B13</f>
        <v>11. Funcionário 11</v>
      </c>
      <c r="E16" s="522" t="s">
        <v>64</v>
      </c>
      <c r="F16" s="522"/>
      <c r="G16" s="64"/>
      <c r="H16" s="65"/>
      <c r="I16" s="65"/>
      <c r="J16" s="467"/>
      <c r="K16" s="470">
        <f t="shared" ref="K16:K21" si="0">(IF(G16&gt;J16,J16+1,J16)-G16)-(IF(H16&gt;I16,I16+1,I16)-H16)</f>
        <v>0</v>
      </c>
      <c r="L16" s="473">
        <f t="shared" ref="L16:L21" si="1">IF(K16=0,0,IF(OR(N16&gt;$P$15,N16&lt;$O$15),1,0))</f>
        <v>0</v>
      </c>
      <c r="M16" s="471">
        <f t="shared" ref="M16:M21" si="2">IF(K16=0,0,IF(OR(G16&gt;=$P$15,G16&lt;$O$15),1,0))</f>
        <v>0</v>
      </c>
      <c r="N16" s="474">
        <f t="shared" ref="N16:N21" si="3">G16+K16</f>
        <v>0</v>
      </c>
      <c r="O16" s="477"/>
      <c r="P16" s="477"/>
    </row>
    <row r="17" spans="2:18" ht="15" customHeight="1">
      <c r="B17" s="540"/>
      <c r="C17" s="521"/>
      <c r="E17" s="522" t="s">
        <v>65</v>
      </c>
      <c r="F17" s="522"/>
      <c r="G17" s="64"/>
      <c r="H17" s="65"/>
      <c r="I17" s="65"/>
      <c r="J17" s="467"/>
      <c r="K17" s="470">
        <f t="shared" si="0"/>
        <v>0</v>
      </c>
      <c r="L17" s="473">
        <f t="shared" si="1"/>
        <v>0</v>
      </c>
      <c r="M17" s="471">
        <f t="shared" si="2"/>
        <v>0</v>
      </c>
      <c r="N17" s="474">
        <f>G17+K17</f>
        <v>0</v>
      </c>
      <c r="O17" s="477"/>
      <c r="P17" s="471"/>
    </row>
    <row r="18" spans="2:18" ht="15" customHeight="1">
      <c r="B18" s="540">
        <v>12</v>
      </c>
      <c r="C18" s="521" t="str">
        <f ca="1">B18&amp;". "&amp;'DB Func'!B14</f>
        <v>12. Funcionário 12</v>
      </c>
      <c r="E18" s="522" t="s">
        <v>66</v>
      </c>
      <c r="F18" s="522"/>
      <c r="G18" s="64"/>
      <c r="H18" s="65"/>
      <c r="I18" s="65"/>
      <c r="J18" s="467"/>
      <c r="K18" s="470">
        <f t="shared" si="0"/>
        <v>0</v>
      </c>
      <c r="L18" s="473">
        <f t="shared" si="1"/>
        <v>0</v>
      </c>
      <c r="M18" s="471">
        <f t="shared" si="2"/>
        <v>0</v>
      </c>
      <c r="N18" s="474">
        <f t="shared" si="3"/>
        <v>0</v>
      </c>
      <c r="O18" s="471"/>
      <c r="P18" s="471"/>
    </row>
    <row r="19" spans="2:18" ht="15" customHeight="1">
      <c r="B19" s="540"/>
      <c r="C19" s="521"/>
      <c r="E19" s="522" t="s">
        <v>67</v>
      </c>
      <c r="F19" s="522"/>
      <c r="G19" s="64"/>
      <c r="H19" s="65"/>
      <c r="I19" s="65"/>
      <c r="J19" s="467"/>
      <c r="K19" s="470">
        <f t="shared" si="0"/>
        <v>0</v>
      </c>
      <c r="L19" s="473">
        <f t="shared" si="1"/>
        <v>0</v>
      </c>
      <c r="M19" s="471">
        <f t="shared" si="2"/>
        <v>0</v>
      </c>
      <c r="N19" s="474">
        <f t="shared" si="3"/>
        <v>0</v>
      </c>
      <c r="O19" s="471"/>
      <c r="P19" s="471"/>
    </row>
    <row r="20" spans="2:18" ht="15" customHeight="1">
      <c r="B20" s="540">
        <v>13</v>
      </c>
      <c r="C20" s="521" t="str">
        <f ca="1">B20&amp;". "&amp;'DB Func'!B15</f>
        <v>13. Funcionário 13</v>
      </c>
      <c r="E20" s="534" t="s">
        <v>68</v>
      </c>
      <c r="F20" s="534"/>
      <c r="G20" s="64"/>
      <c r="H20" s="64"/>
      <c r="I20" s="64"/>
      <c r="J20" s="468"/>
      <c r="K20" s="470">
        <f t="shared" si="0"/>
        <v>0</v>
      </c>
      <c r="L20" s="473">
        <f t="shared" si="1"/>
        <v>0</v>
      </c>
      <c r="M20" s="471">
        <f t="shared" si="2"/>
        <v>0</v>
      </c>
      <c r="N20" s="474">
        <f t="shared" si="3"/>
        <v>0</v>
      </c>
      <c r="O20" s="471"/>
      <c r="P20" s="471"/>
    </row>
    <row r="21" spans="2:18" ht="15" customHeight="1">
      <c r="B21" s="540"/>
      <c r="C21" s="521"/>
      <c r="E21" s="535" t="s">
        <v>69</v>
      </c>
      <c r="F21" s="535"/>
      <c r="G21" s="88"/>
      <c r="H21" s="88"/>
      <c r="I21" s="88"/>
      <c r="J21" s="469"/>
      <c r="K21" s="470">
        <f t="shared" si="0"/>
        <v>0</v>
      </c>
      <c r="L21" s="473">
        <f t="shared" si="1"/>
        <v>0</v>
      </c>
      <c r="M21" s="471">
        <f t="shared" si="2"/>
        <v>0</v>
      </c>
      <c r="N21" s="474">
        <f t="shared" si="3"/>
        <v>0</v>
      </c>
      <c r="O21" s="471"/>
      <c r="P21" s="471"/>
    </row>
    <row r="22" spans="2:18" ht="30" customHeight="1">
      <c r="B22" s="2">
        <v>14</v>
      </c>
      <c r="C22" s="71" t="str">
        <f ca="1">B22&amp;". "&amp;'DB Func'!B16</f>
        <v>14. Funcionário 14</v>
      </c>
      <c r="E22" s="511" t="s">
        <v>80</v>
      </c>
      <c r="F22" s="512"/>
      <c r="G22" s="86"/>
      <c r="H22" s="86"/>
      <c r="I22" s="86"/>
      <c r="J22" s="86"/>
      <c r="K22" s="478"/>
      <c r="L22" s="471" t="str">
        <f>IF(OR(SUM(L15:L21)&gt;0,SUM(M15:M21)&gt;0),"OK","NÃO")</f>
        <v>NÃO</v>
      </c>
      <c r="M22" s="471"/>
      <c r="N22" s="472"/>
      <c r="O22" s="471"/>
      <c r="P22" s="471"/>
    </row>
    <row r="23" spans="2:18" ht="30" customHeight="1">
      <c r="B23" s="2">
        <v>15</v>
      </c>
      <c r="C23" s="71" t="str">
        <f ca="1">B23&amp;". "&amp;'DB Func'!B17</f>
        <v>15. Funcionário 15</v>
      </c>
      <c r="E23" s="105" t="s">
        <v>81</v>
      </c>
      <c r="F23" s="92"/>
      <c r="G23" s="105" t="s">
        <v>84</v>
      </c>
      <c r="H23" s="93"/>
      <c r="I23" s="105" t="s">
        <v>86</v>
      </c>
      <c r="J23" s="93"/>
    </row>
    <row r="24" spans="2:18" ht="30" customHeight="1">
      <c r="B24" s="2">
        <v>16</v>
      </c>
      <c r="C24" s="71" t="str">
        <f ca="1">B24&amp;". "&amp;'DB Func'!B18</f>
        <v>16. Funcionário 16</v>
      </c>
      <c r="E24" s="85" t="s">
        <v>82</v>
      </c>
      <c r="F24" s="61"/>
      <c r="G24" s="106" t="s">
        <v>85</v>
      </c>
      <c r="H24" s="63"/>
      <c r="I24" s="85" t="s">
        <v>87</v>
      </c>
      <c r="J24" s="63"/>
      <c r="L24" s="2"/>
      <c r="M24" s="2"/>
      <c r="N24" s="2"/>
      <c r="O24" s="2"/>
      <c r="P24" s="2"/>
      <c r="Q24" s="2"/>
      <c r="R24" s="2"/>
    </row>
    <row r="25" spans="2:18" ht="30" customHeight="1">
      <c r="B25" s="2">
        <v>17</v>
      </c>
      <c r="C25" s="71" t="str">
        <f ca="1">B25&amp;". "&amp;'DB Func'!B19</f>
        <v>17. Funcionário 17</v>
      </c>
      <c r="E25" s="107" t="s">
        <v>83</v>
      </c>
      <c r="F25" s="123"/>
      <c r="G25" s="107" t="s">
        <v>88</v>
      </c>
      <c r="H25" s="536"/>
      <c r="I25" s="536"/>
      <c r="J25" s="536"/>
      <c r="L25" s="2"/>
      <c r="M25" s="2"/>
      <c r="N25" s="2"/>
      <c r="O25" s="2"/>
      <c r="P25" s="2"/>
      <c r="Q25" s="2"/>
      <c r="R25" s="2"/>
    </row>
    <row r="26" spans="2:18" ht="30" customHeight="1">
      <c r="B26" s="2">
        <v>18</v>
      </c>
      <c r="C26" s="71" t="str">
        <f ca="1">B26&amp;". "&amp;'DB Func'!B20</f>
        <v>18. Funcionário 18</v>
      </c>
      <c r="E26" s="511" t="s">
        <v>679</v>
      </c>
      <c r="F26" s="512"/>
      <c r="G26" s="86"/>
      <c r="H26" s="86"/>
      <c r="I26" s="86"/>
      <c r="J26" s="87"/>
      <c r="L26" s="2"/>
      <c r="M26" s="2"/>
      <c r="N26" s="2"/>
      <c r="O26" s="2"/>
      <c r="P26" s="2"/>
      <c r="Q26" s="2"/>
      <c r="R26" s="2"/>
    </row>
    <row r="27" spans="2:18" ht="30" customHeight="1">
      <c r="B27" s="2">
        <v>19</v>
      </c>
      <c r="C27" s="71" t="str">
        <f ca="1">B27&amp;". "&amp;'DB Func'!B21</f>
        <v>19. Funcionário 19</v>
      </c>
      <c r="E27" s="105" t="s">
        <v>89</v>
      </c>
      <c r="F27" s="516"/>
      <c r="G27" s="516"/>
      <c r="H27" s="108" t="s">
        <v>90</v>
      </c>
      <c r="I27" s="517"/>
      <c r="J27" s="517"/>
      <c r="L27" s="2"/>
      <c r="M27" s="2"/>
      <c r="N27" s="2"/>
      <c r="O27" s="2"/>
      <c r="P27" s="2"/>
      <c r="Q27" s="2"/>
      <c r="R27" s="2"/>
    </row>
    <row r="28" spans="2:18" ht="30" customHeight="1">
      <c r="B28" s="2">
        <v>20</v>
      </c>
      <c r="C28" s="71" t="str">
        <f ca="1">B28&amp;". "&amp;'DB Func'!B22</f>
        <v>20. Funcionário 20</v>
      </c>
      <c r="E28" s="85" t="s">
        <v>168</v>
      </c>
      <c r="F28" s="518"/>
      <c r="G28" s="518"/>
      <c r="H28" s="85" t="s">
        <v>91</v>
      </c>
      <c r="I28" s="519"/>
      <c r="J28" s="520"/>
      <c r="L28" s="2"/>
      <c r="M28" s="2"/>
      <c r="N28" s="2"/>
      <c r="O28" s="2"/>
      <c r="P28" s="2"/>
      <c r="Q28" s="2"/>
      <c r="R28" s="2"/>
    </row>
    <row r="29" spans="2:18" ht="30" customHeight="1">
      <c r="B29" s="2">
        <v>21</v>
      </c>
      <c r="C29" s="71" t="str">
        <f ca="1">B29&amp;". "&amp;'DB Func'!B23</f>
        <v>21. Funcionário 21</v>
      </c>
      <c r="E29" s="107" t="s">
        <v>93</v>
      </c>
      <c r="F29" s="533"/>
      <c r="G29" s="533"/>
      <c r="H29" s="107" t="s">
        <v>92</v>
      </c>
      <c r="I29" s="533"/>
      <c r="J29" s="533"/>
      <c r="L29" s="2"/>
      <c r="M29" s="2"/>
      <c r="N29" s="2"/>
      <c r="O29" s="2"/>
      <c r="P29" s="2"/>
      <c r="Q29" s="2"/>
      <c r="R29" s="2"/>
    </row>
    <row r="30" spans="2:18" ht="30" customHeight="1">
      <c r="B30" s="2">
        <v>22</v>
      </c>
      <c r="C30" s="71" t="str">
        <f ca="1">B30&amp;". "&amp;'DB Func'!B24</f>
        <v>22. Funcionário 22</v>
      </c>
      <c r="E30" s="511" t="s">
        <v>680</v>
      </c>
      <c r="F30" s="512"/>
      <c r="G30" s="86"/>
      <c r="H30" s="86"/>
      <c r="I30" s="86"/>
      <c r="J30" s="87"/>
      <c r="L30" s="2"/>
      <c r="M30" s="2"/>
      <c r="N30" s="2"/>
      <c r="O30" s="2"/>
      <c r="P30" s="2"/>
      <c r="Q30" s="2"/>
      <c r="R30" s="2"/>
    </row>
    <row r="31" spans="2:18" ht="30" customHeight="1">
      <c r="B31" s="2">
        <v>23</v>
      </c>
      <c r="C31" s="71" t="str">
        <f ca="1">B31&amp;". "&amp;'DB Func'!B25</f>
        <v>23. Funcionário 23</v>
      </c>
      <c r="E31" s="105" t="s">
        <v>94</v>
      </c>
      <c r="F31" s="516"/>
      <c r="G31" s="516"/>
      <c r="H31" s="516"/>
      <c r="I31" s="516"/>
      <c r="J31" s="516"/>
      <c r="L31" s="2"/>
      <c r="M31" s="2"/>
      <c r="N31" s="2"/>
      <c r="O31" s="2"/>
      <c r="P31" s="2"/>
      <c r="Q31" s="2"/>
      <c r="R31" s="2"/>
    </row>
    <row r="32" spans="2:18" ht="30" customHeight="1">
      <c r="B32" s="2">
        <v>24</v>
      </c>
      <c r="C32" s="71" t="str">
        <f ca="1">B32&amp;". "&amp;'DB Func'!B26</f>
        <v>24. Funcionário 24</v>
      </c>
      <c r="E32" s="85" t="s">
        <v>95</v>
      </c>
      <c r="F32" s="518"/>
      <c r="G32" s="518"/>
      <c r="H32" s="518"/>
      <c r="I32" s="518"/>
      <c r="J32" s="518"/>
      <c r="L32" s="2"/>
      <c r="M32" s="2"/>
      <c r="N32" s="2"/>
      <c r="O32" s="2"/>
      <c r="P32" s="2"/>
      <c r="Q32" s="2"/>
      <c r="R32" s="2"/>
    </row>
    <row r="33" spans="2:18" ht="30" customHeight="1">
      <c r="B33" s="2">
        <v>25</v>
      </c>
      <c r="C33" s="71" t="str">
        <f ca="1">B33&amp;". "&amp;'DB Func'!B27</f>
        <v>25. Funcionário 25</v>
      </c>
      <c r="E33" s="107" t="s">
        <v>96</v>
      </c>
      <c r="F33" s="533"/>
      <c r="G33" s="533"/>
      <c r="H33" s="533"/>
      <c r="I33" s="107" t="s">
        <v>681</v>
      </c>
      <c r="J33" s="128"/>
      <c r="L33" s="2"/>
      <c r="M33" s="2" t="s">
        <v>169</v>
      </c>
      <c r="N33" s="2"/>
      <c r="O33" s="2"/>
      <c r="P33" s="2"/>
      <c r="Q33" s="2" t="s">
        <v>181</v>
      </c>
      <c r="R33" s="2"/>
    </row>
    <row r="34" spans="2:18" ht="30" customHeight="1">
      <c r="B34" s="2">
        <v>26</v>
      </c>
      <c r="C34" s="71" t="str">
        <f ca="1">B34&amp;". "&amp;'DB Func'!B28</f>
        <v>26. Funcionário 26</v>
      </c>
      <c r="E34" s="511" t="s">
        <v>97</v>
      </c>
      <c r="F34" s="512"/>
      <c r="G34" s="86"/>
      <c r="H34" s="86"/>
      <c r="I34" s="86"/>
      <c r="J34" s="87"/>
      <c r="L34" s="2"/>
      <c r="M34" s="2" t="s">
        <v>170</v>
      </c>
      <c r="N34" s="2"/>
      <c r="O34" s="2"/>
      <c r="P34" s="2"/>
      <c r="Q34" s="2" t="s">
        <v>182</v>
      </c>
      <c r="R34" s="2"/>
    </row>
    <row r="35" spans="2:18" ht="30" customHeight="1">
      <c r="B35" s="2">
        <v>27</v>
      </c>
      <c r="C35" s="110" t="str">
        <f ca="1">B35&amp;". "&amp;'DB Func'!B29</f>
        <v>27. Funcionário 27</v>
      </c>
      <c r="E35" s="109" t="s">
        <v>98</v>
      </c>
      <c r="F35" s="126"/>
      <c r="G35" s="109" t="s">
        <v>99</v>
      </c>
      <c r="H35" s="127"/>
      <c r="I35" s="109" t="s">
        <v>100</v>
      </c>
      <c r="J35" s="127"/>
      <c r="L35" s="2"/>
      <c r="M35" s="2" t="s">
        <v>171</v>
      </c>
      <c r="N35" s="2"/>
      <c r="O35" s="2"/>
      <c r="P35" s="2"/>
      <c r="Q35" s="2" t="s">
        <v>183</v>
      </c>
      <c r="R35" s="2"/>
    </row>
    <row r="36" spans="2:18" ht="30" customHeight="1">
      <c r="B36" s="2">
        <v>28</v>
      </c>
      <c r="C36" s="71" t="str">
        <f ca="1">B36&amp;". "&amp;'DB Func'!B30</f>
        <v>28. Funcionário 28</v>
      </c>
      <c r="E36" s="511" t="s">
        <v>731</v>
      </c>
      <c r="F36" s="512"/>
      <c r="G36" s="86"/>
      <c r="H36" s="86"/>
      <c r="I36" s="86"/>
      <c r="J36" s="87"/>
      <c r="L36" s="2"/>
      <c r="M36" s="2" t="s">
        <v>172</v>
      </c>
      <c r="N36" s="2"/>
      <c r="O36" s="2"/>
      <c r="P36" s="2"/>
      <c r="Q36" s="2" t="s">
        <v>184</v>
      </c>
      <c r="R36" s="2"/>
    </row>
    <row r="37" spans="2:18" ht="30" customHeight="1">
      <c r="B37" s="2">
        <v>29</v>
      </c>
      <c r="C37" s="71" t="str">
        <f ca="1">B37&amp;". "&amp;'DB Func'!B31</f>
        <v>29. Funcionário 29</v>
      </c>
      <c r="E37" s="523" t="s">
        <v>101</v>
      </c>
      <c r="F37" s="524"/>
      <c r="G37" s="94"/>
      <c r="H37" s="523" t="s">
        <v>730</v>
      </c>
      <c r="I37" s="524"/>
      <c r="J37" s="95"/>
      <c r="L37" s="2"/>
      <c r="M37" s="2" t="s">
        <v>173</v>
      </c>
      <c r="N37" s="2"/>
      <c r="O37" s="2"/>
      <c r="P37" s="2"/>
      <c r="Q37" s="2" t="s">
        <v>185</v>
      </c>
      <c r="R37" s="2"/>
    </row>
    <row r="38" spans="2:18" ht="30" customHeight="1">
      <c r="B38" s="2">
        <v>30</v>
      </c>
      <c r="C38" s="71" t="str">
        <f ca="1">B38&amp;". "&amp;'DB Func'!B32</f>
        <v>30. Funcionário 30</v>
      </c>
      <c r="E38" s="513" t="s">
        <v>102</v>
      </c>
      <c r="F38" s="514"/>
      <c r="G38" s="76"/>
      <c r="H38" s="513" t="s">
        <v>104</v>
      </c>
      <c r="I38" s="514"/>
      <c r="J38" s="76"/>
      <c r="L38" s="2"/>
      <c r="M38" s="2" t="s">
        <v>174</v>
      </c>
      <c r="N38" s="2"/>
      <c r="O38" s="2"/>
      <c r="P38" s="2"/>
      <c r="Q38" s="2" t="s">
        <v>186</v>
      </c>
      <c r="R38" s="2"/>
    </row>
    <row r="39" spans="2:18" ht="30" customHeight="1">
      <c r="C39" s="11"/>
      <c r="E39" s="513" t="s">
        <v>103</v>
      </c>
      <c r="F39" s="514"/>
      <c r="G39" s="63"/>
      <c r="H39" s="106" t="s">
        <v>688</v>
      </c>
      <c r="I39" s="73"/>
      <c r="J39" s="72"/>
      <c r="L39" s="2"/>
      <c r="M39" s="2" t="s">
        <v>179</v>
      </c>
      <c r="N39" s="2"/>
      <c r="O39" s="2"/>
      <c r="P39" s="2"/>
      <c r="Q39" s="2" t="s">
        <v>187</v>
      </c>
      <c r="R39" s="2"/>
    </row>
    <row r="40" spans="2:18" ht="30" hidden="1" customHeight="1">
      <c r="C40" s="11"/>
      <c r="E40" s="541" t="s">
        <v>745</v>
      </c>
      <c r="F40" s="541"/>
      <c r="G40" s="541"/>
      <c r="H40" s="541"/>
      <c r="I40" s="541"/>
      <c r="J40" s="541"/>
      <c r="L40" s="2"/>
      <c r="M40" s="2" t="s">
        <v>180</v>
      </c>
      <c r="N40" s="2"/>
      <c r="O40" s="2"/>
      <c r="P40" s="2"/>
      <c r="Q40" s="2" t="s">
        <v>188</v>
      </c>
      <c r="R40" s="2"/>
    </row>
    <row r="41" spans="2:18" ht="30" hidden="1" customHeight="1">
      <c r="C41" s="11"/>
      <c r="E41" s="513" t="s">
        <v>106</v>
      </c>
      <c r="F41" s="514"/>
      <c r="G41" s="62"/>
      <c r="H41" s="513" t="s">
        <v>112</v>
      </c>
      <c r="I41" s="514"/>
      <c r="J41" s="62"/>
      <c r="L41" s="2"/>
      <c r="M41" s="2" t="s">
        <v>175</v>
      </c>
      <c r="N41" s="2"/>
      <c r="O41" s="2"/>
      <c r="P41" s="2"/>
      <c r="Q41" s="2"/>
      <c r="R41" s="2"/>
    </row>
    <row r="42" spans="2:18" ht="30" hidden="1" customHeight="1">
      <c r="C42" s="11"/>
      <c r="E42" s="513" t="s">
        <v>107</v>
      </c>
      <c r="F42" s="514"/>
      <c r="G42" s="62"/>
      <c r="H42" s="513" t="s">
        <v>113</v>
      </c>
      <c r="I42" s="514"/>
      <c r="J42" s="62"/>
      <c r="L42" s="2"/>
      <c r="M42" s="2" t="s">
        <v>176</v>
      </c>
      <c r="N42" s="2"/>
      <c r="O42" s="2"/>
      <c r="P42" s="2"/>
      <c r="Q42" s="2"/>
      <c r="R42" s="2"/>
    </row>
    <row r="43" spans="2:18" ht="30" hidden="1" customHeight="1">
      <c r="C43" s="11"/>
      <c r="E43" s="513" t="s">
        <v>108</v>
      </c>
      <c r="F43" s="514"/>
      <c r="G43" s="62"/>
      <c r="H43" s="513" t="s">
        <v>114</v>
      </c>
      <c r="I43" s="514"/>
      <c r="J43" s="62"/>
      <c r="L43" s="2"/>
      <c r="M43" s="2" t="s">
        <v>178</v>
      </c>
      <c r="N43" s="2"/>
      <c r="O43" s="2"/>
      <c r="P43" s="2"/>
      <c r="Q43" s="2"/>
      <c r="R43" s="2"/>
    </row>
    <row r="44" spans="2:18" ht="30" hidden="1" customHeight="1">
      <c r="C44" s="11"/>
      <c r="E44" s="513" t="s">
        <v>109</v>
      </c>
      <c r="F44" s="514"/>
      <c r="G44" s="62"/>
      <c r="H44" s="513" t="s">
        <v>115</v>
      </c>
      <c r="I44" s="514"/>
      <c r="J44" s="62"/>
      <c r="L44" s="2"/>
      <c r="M44" s="2" t="s">
        <v>177</v>
      </c>
      <c r="N44" s="2"/>
      <c r="O44" s="2"/>
      <c r="P44" s="2"/>
      <c r="Q44" s="2"/>
      <c r="R44" s="2"/>
    </row>
    <row r="45" spans="2:18" ht="30" hidden="1" customHeight="1">
      <c r="C45" s="11"/>
      <c r="E45" s="513" t="s">
        <v>110</v>
      </c>
      <c r="F45" s="514"/>
      <c r="G45" s="62"/>
      <c r="H45" s="513" t="s">
        <v>116</v>
      </c>
      <c r="I45" s="514"/>
      <c r="J45" s="62"/>
      <c r="L45" s="2"/>
      <c r="M45" s="2"/>
      <c r="N45" s="2"/>
      <c r="O45" s="2"/>
      <c r="P45" s="2"/>
      <c r="Q45" s="2"/>
      <c r="R45" s="2"/>
    </row>
    <row r="46" spans="2:18" ht="30" hidden="1" customHeight="1">
      <c r="C46" s="11"/>
      <c r="E46" s="513" t="s">
        <v>111</v>
      </c>
      <c r="F46" s="514"/>
      <c r="G46" s="62"/>
      <c r="H46" s="513" t="s">
        <v>117</v>
      </c>
      <c r="I46" s="514"/>
      <c r="J46" s="62"/>
      <c r="L46" s="2"/>
      <c r="M46" s="2"/>
      <c r="N46" s="2"/>
      <c r="O46" s="2"/>
      <c r="P46" s="2"/>
      <c r="Q46" s="2"/>
      <c r="R46" s="2"/>
    </row>
    <row r="47" spans="2:18" ht="30" customHeight="1">
      <c r="C47" s="11"/>
      <c r="E47" s="515" t="s">
        <v>118</v>
      </c>
      <c r="F47" s="515"/>
      <c r="G47" s="515"/>
      <c r="H47" s="515"/>
      <c r="I47" s="515"/>
      <c r="J47" s="515"/>
      <c r="L47" s="2"/>
      <c r="M47" s="2"/>
      <c r="N47" s="2"/>
      <c r="O47" s="2"/>
      <c r="P47" s="2"/>
      <c r="Q47" s="2"/>
      <c r="R47" s="2"/>
    </row>
    <row r="48" spans="2:18" ht="30" customHeight="1">
      <c r="C48" s="11"/>
      <c r="E48" s="513" t="s">
        <v>106</v>
      </c>
      <c r="F48" s="514"/>
      <c r="G48" s="62"/>
      <c r="H48" s="513" t="s">
        <v>112</v>
      </c>
      <c r="I48" s="514"/>
      <c r="J48" s="62"/>
      <c r="L48" s="2"/>
      <c r="M48" s="2"/>
      <c r="N48" s="2"/>
      <c r="O48" s="2"/>
      <c r="P48" s="2"/>
      <c r="Q48" s="2"/>
      <c r="R48" s="2"/>
    </row>
    <row r="49" spans="3:18" ht="30" customHeight="1">
      <c r="C49" s="11"/>
      <c r="E49" s="513" t="s">
        <v>107</v>
      </c>
      <c r="F49" s="514"/>
      <c r="G49" s="62"/>
      <c r="H49" s="513" t="s">
        <v>113</v>
      </c>
      <c r="I49" s="514"/>
      <c r="J49" s="62"/>
      <c r="L49" s="2"/>
      <c r="M49" s="2"/>
      <c r="N49" s="2"/>
      <c r="O49" s="2"/>
      <c r="P49" s="2"/>
      <c r="Q49" s="2"/>
      <c r="R49" s="2"/>
    </row>
    <row r="50" spans="3:18" ht="30" customHeight="1">
      <c r="C50" s="11"/>
      <c r="E50" s="513" t="s">
        <v>108</v>
      </c>
      <c r="F50" s="514"/>
      <c r="G50" s="62"/>
      <c r="H50" s="513" t="s">
        <v>114</v>
      </c>
      <c r="I50" s="514"/>
      <c r="J50" s="62"/>
      <c r="L50" s="2"/>
      <c r="M50" s="2"/>
      <c r="N50" s="2"/>
      <c r="O50" s="2"/>
      <c r="P50" s="2"/>
      <c r="Q50" s="2"/>
      <c r="R50" s="2"/>
    </row>
    <row r="51" spans="3:18" ht="30" customHeight="1">
      <c r="C51" s="11"/>
      <c r="E51" s="513" t="s">
        <v>109</v>
      </c>
      <c r="F51" s="514"/>
      <c r="G51" s="62"/>
      <c r="H51" s="513" t="s">
        <v>115</v>
      </c>
      <c r="I51" s="514"/>
      <c r="J51" s="62"/>
      <c r="L51" s="2"/>
      <c r="M51" s="2"/>
      <c r="N51" s="2"/>
      <c r="O51" s="2"/>
      <c r="P51" s="2"/>
      <c r="Q51" s="2"/>
      <c r="R51" s="2"/>
    </row>
    <row r="52" spans="3:18" ht="30" customHeight="1">
      <c r="C52" s="11"/>
      <c r="E52" s="513" t="s">
        <v>110</v>
      </c>
      <c r="F52" s="514"/>
      <c r="G52" s="62"/>
      <c r="H52" s="513" t="s">
        <v>116</v>
      </c>
      <c r="I52" s="514"/>
      <c r="J52" s="62"/>
      <c r="L52" s="2"/>
      <c r="M52" s="2"/>
      <c r="N52" s="2"/>
      <c r="O52" s="2"/>
      <c r="P52" s="2"/>
      <c r="Q52" s="2"/>
      <c r="R52" s="2"/>
    </row>
    <row r="53" spans="3:18" ht="30" customHeight="1">
      <c r="C53" s="11"/>
      <c r="E53" s="513" t="s">
        <v>111</v>
      </c>
      <c r="F53" s="514"/>
      <c r="G53" s="62"/>
      <c r="H53" s="513" t="s">
        <v>117</v>
      </c>
      <c r="I53" s="514"/>
      <c r="J53" s="62"/>
      <c r="L53" s="2"/>
      <c r="M53" s="2"/>
      <c r="N53" s="2"/>
      <c r="O53" s="2"/>
      <c r="P53" s="2"/>
      <c r="Q53" s="2"/>
      <c r="R53" s="2"/>
    </row>
    <row r="54" spans="3:18" ht="30" customHeight="1">
      <c r="C54" s="11"/>
      <c r="E54" s="542" t="s">
        <v>119</v>
      </c>
      <c r="F54" s="542"/>
      <c r="G54" s="542"/>
      <c r="H54" s="543">
        <f>SUM(G48:G53,J48:J53)+SUM(G48:G53,J48:J53)*G38+SUM(G48:G53,J48:J53)*J38</f>
        <v>0</v>
      </c>
      <c r="I54" s="543"/>
      <c r="J54" s="543"/>
      <c r="L54" s="2"/>
      <c r="M54" s="2"/>
      <c r="N54" s="2"/>
      <c r="O54" s="2"/>
      <c r="P54" s="2"/>
      <c r="Q54" s="2"/>
      <c r="R54" s="2"/>
    </row>
    <row r="55" spans="3:18" ht="30" hidden="1" customHeight="1">
      <c r="C55" s="11"/>
      <c r="E55" s="511" t="s">
        <v>524</v>
      </c>
      <c r="F55" s="512"/>
      <c r="G55" s="512"/>
      <c r="H55" s="86"/>
      <c r="I55" s="86"/>
      <c r="J55" s="87"/>
      <c r="L55" s="2"/>
      <c r="M55" s="2"/>
      <c r="N55" s="2"/>
      <c r="O55" s="2"/>
      <c r="P55" s="2"/>
      <c r="Q55" s="2"/>
      <c r="R55" s="2"/>
    </row>
    <row r="56" spans="3:18" ht="30" hidden="1" customHeight="1">
      <c r="C56" s="11"/>
      <c r="E56" s="96" t="s">
        <v>120</v>
      </c>
      <c r="F56" s="96" t="s">
        <v>533</v>
      </c>
      <c r="G56" s="96" t="s">
        <v>121</v>
      </c>
      <c r="H56" s="96" t="s">
        <v>519</v>
      </c>
      <c r="I56" s="96" t="s">
        <v>520</v>
      </c>
      <c r="J56" s="96" t="s">
        <v>521</v>
      </c>
      <c r="L56" s="2"/>
      <c r="M56" s="2"/>
      <c r="N56" s="2"/>
      <c r="O56" s="2"/>
      <c r="P56" s="2"/>
      <c r="Q56" s="2"/>
      <c r="R56" s="2"/>
    </row>
    <row r="57" spans="3:18" ht="30" hidden="1" customHeight="1">
      <c r="C57" s="11"/>
      <c r="E57" s="85" t="str">
        <f>Benef!C6</f>
        <v>-</v>
      </c>
      <c r="F57" s="66"/>
      <c r="G57" s="67"/>
      <c r="H57" s="68"/>
      <c r="I57" s="67"/>
      <c r="J57" s="104">
        <f>IF(G57="Percentual",H57*AVERAGE($G$48:$G$53,$J$48:$J$53),IF(G57="Valor Fixo",I57,0))</f>
        <v>0</v>
      </c>
      <c r="L57" s="2"/>
      <c r="M57" s="2"/>
      <c r="N57" s="2"/>
      <c r="O57" s="2"/>
      <c r="P57" s="2"/>
      <c r="Q57" s="2"/>
      <c r="R57" s="2"/>
    </row>
    <row r="58" spans="3:18" ht="30" hidden="1" customHeight="1">
      <c r="C58" s="11"/>
      <c r="E58" s="85" t="str">
        <f>Benef!C7</f>
        <v>-</v>
      </c>
      <c r="F58" s="66"/>
      <c r="G58" s="67"/>
      <c r="H58" s="68"/>
      <c r="I58" s="67"/>
      <c r="J58" s="104">
        <f t="shared" ref="J58:J66" si="4">IF(G58="Percentual",H58*AVERAGE($G$48:$G$53,$J$48:$J$53),IF(G58="Valor Fixo",I58,0))</f>
        <v>0</v>
      </c>
      <c r="L58" s="2"/>
      <c r="M58" s="2"/>
      <c r="N58" s="2"/>
      <c r="O58" s="2"/>
      <c r="P58" s="2"/>
      <c r="Q58" s="2"/>
      <c r="R58" s="2"/>
    </row>
    <row r="59" spans="3:18" ht="30" hidden="1" customHeight="1">
      <c r="C59" s="11"/>
      <c r="E59" s="85" t="str">
        <f>Benef!C8</f>
        <v>-</v>
      </c>
      <c r="F59" s="66"/>
      <c r="G59" s="67"/>
      <c r="H59" s="68"/>
      <c r="I59" s="67"/>
      <c r="J59" s="104">
        <f t="shared" si="4"/>
        <v>0</v>
      </c>
      <c r="L59" s="2"/>
      <c r="M59" s="2"/>
      <c r="N59" s="2"/>
      <c r="O59" s="2"/>
      <c r="P59" s="2"/>
      <c r="Q59" s="2"/>
      <c r="R59" s="2"/>
    </row>
    <row r="60" spans="3:18" ht="30" hidden="1" customHeight="1">
      <c r="C60" s="11"/>
      <c r="E60" s="85" t="str">
        <f>Benef!C9</f>
        <v>-</v>
      </c>
      <c r="F60" s="66"/>
      <c r="G60" s="67"/>
      <c r="H60" s="68"/>
      <c r="I60" s="67"/>
      <c r="J60" s="104">
        <f t="shared" si="4"/>
        <v>0</v>
      </c>
      <c r="L60" s="2"/>
      <c r="M60" s="2"/>
      <c r="N60" s="2"/>
      <c r="O60" s="2"/>
      <c r="P60" s="2"/>
      <c r="Q60" s="2"/>
      <c r="R60" s="2"/>
    </row>
    <row r="61" spans="3:18" ht="30" hidden="1" customHeight="1">
      <c r="C61" s="11"/>
      <c r="E61" s="85" t="str">
        <f>Benef!C10</f>
        <v>-</v>
      </c>
      <c r="F61" s="66"/>
      <c r="G61" s="67"/>
      <c r="H61" s="68"/>
      <c r="I61" s="67"/>
      <c r="J61" s="104">
        <f t="shared" si="4"/>
        <v>0</v>
      </c>
      <c r="L61" s="2"/>
      <c r="M61" s="2"/>
      <c r="N61" s="2"/>
      <c r="O61" s="2"/>
      <c r="P61" s="2"/>
      <c r="Q61" s="2"/>
      <c r="R61" s="2"/>
    </row>
    <row r="62" spans="3:18" ht="30" hidden="1" customHeight="1">
      <c r="C62" s="11"/>
      <c r="E62" s="85" t="str">
        <f>Benef!C11</f>
        <v>-</v>
      </c>
      <c r="F62" s="66"/>
      <c r="G62" s="67"/>
      <c r="H62" s="68"/>
      <c r="I62" s="67"/>
      <c r="J62" s="104">
        <f t="shared" si="4"/>
        <v>0</v>
      </c>
      <c r="L62" s="2"/>
      <c r="M62" s="2"/>
      <c r="N62" s="2"/>
      <c r="O62" s="2"/>
      <c r="P62" s="2"/>
      <c r="Q62" s="2"/>
      <c r="R62" s="2"/>
    </row>
    <row r="63" spans="3:18" ht="30" hidden="1" customHeight="1">
      <c r="C63" s="11"/>
      <c r="E63" s="85" t="str">
        <f>Benef!C12</f>
        <v>-</v>
      </c>
      <c r="F63" s="66"/>
      <c r="G63" s="67"/>
      <c r="H63" s="68"/>
      <c r="I63" s="67"/>
      <c r="J63" s="104">
        <f t="shared" si="4"/>
        <v>0</v>
      </c>
      <c r="L63" s="2"/>
      <c r="M63" s="2"/>
      <c r="N63" s="2"/>
      <c r="O63" s="2"/>
      <c r="P63" s="2"/>
      <c r="Q63" s="2"/>
      <c r="R63" s="2"/>
    </row>
    <row r="64" spans="3:18" ht="30" hidden="1" customHeight="1">
      <c r="C64" s="11"/>
      <c r="E64" s="85" t="str">
        <f>Benef!C13</f>
        <v>-</v>
      </c>
      <c r="F64" s="66"/>
      <c r="G64" s="67"/>
      <c r="H64" s="68"/>
      <c r="I64" s="67"/>
      <c r="J64" s="104">
        <f t="shared" si="4"/>
        <v>0</v>
      </c>
      <c r="L64" s="2"/>
      <c r="M64" s="2"/>
      <c r="N64" s="2"/>
      <c r="O64" s="2"/>
      <c r="P64" s="2"/>
      <c r="Q64" s="2"/>
      <c r="R64" s="2"/>
    </row>
    <row r="65" spans="3:18" ht="30" hidden="1" customHeight="1">
      <c r="C65" s="11"/>
      <c r="E65" s="85" t="str">
        <f>Benef!C14</f>
        <v>-</v>
      </c>
      <c r="F65" s="66"/>
      <c r="G65" s="67"/>
      <c r="H65" s="68"/>
      <c r="I65" s="67"/>
      <c r="J65" s="104">
        <f t="shared" si="4"/>
        <v>0</v>
      </c>
      <c r="L65" s="2"/>
      <c r="M65" s="2"/>
      <c r="N65" s="2"/>
      <c r="O65" s="2"/>
      <c r="P65" s="2"/>
      <c r="Q65" s="2"/>
      <c r="R65" s="2"/>
    </row>
    <row r="66" spans="3:18" ht="30" hidden="1" customHeight="1">
      <c r="C66" s="11"/>
      <c r="E66" s="107">
        <f>Benef!C15</f>
        <v>0</v>
      </c>
      <c r="F66" s="89"/>
      <c r="G66" s="90"/>
      <c r="H66" s="91"/>
      <c r="I66" s="90"/>
      <c r="J66" s="111">
        <f t="shared" si="4"/>
        <v>0</v>
      </c>
      <c r="L66" s="2"/>
      <c r="M66" s="2"/>
      <c r="N66" s="2"/>
      <c r="O66" s="2"/>
      <c r="P66" s="2"/>
      <c r="Q66" s="2"/>
      <c r="R66" s="2"/>
    </row>
    <row r="67" spans="3:18" ht="30" customHeight="1">
      <c r="C67" s="11"/>
      <c r="E67" s="511" t="s">
        <v>709</v>
      </c>
      <c r="F67" s="512"/>
      <c r="G67" s="512"/>
      <c r="H67" s="86"/>
      <c r="I67" s="86"/>
      <c r="J67" s="87"/>
      <c r="L67" s="2"/>
      <c r="M67" s="2"/>
      <c r="N67" s="2"/>
      <c r="O67" s="2"/>
      <c r="P67" s="2"/>
      <c r="Q67" s="2"/>
      <c r="R67" s="2"/>
    </row>
    <row r="68" spans="3:18" ht="30" customHeight="1">
      <c r="C68" s="11"/>
      <c r="E68" s="108" t="s">
        <v>708</v>
      </c>
      <c r="F68" s="516"/>
      <c r="G68" s="516"/>
      <c r="H68" s="108" t="s">
        <v>786</v>
      </c>
      <c r="I68" s="516"/>
      <c r="J68" s="516"/>
      <c r="K68" s="26">
        <f>IFERROR(VLOOKUP(AVERAGE(G48:G53,J48:J53),'P Gerais'!D39:G43,3,1)*F68,0)</f>
        <v>0</v>
      </c>
      <c r="L68" s="2"/>
      <c r="M68" s="2"/>
      <c r="N68" s="2"/>
      <c r="O68" s="2"/>
      <c r="P68" s="2"/>
      <c r="Q68" s="2"/>
      <c r="R68" s="2"/>
    </row>
    <row r="69" spans="3:18" ht="30" customHeight="1">
      <c r="C69" s="11"/>
      <c r="E69" s="541" t="s">
        <v>123</v>
      </c>
      <c r="F69" s="541"/>
      <c r="G69" s="541"/>
      <c r="H69" s="541"/>
      <c r="I69" s="541"/>
      <c r="J69" s="541"/>
      <c r="L69" s="2"/>
      <c r="M69" s="2"/>
      <c r="N69" s="2"/>
      <c r="O69" s="2"/>
      <c r="P69" s="2"/>
      <c r="Q69" s="2"/>
      <c r="R69" s="2"/>
    </row>
    <row r="70" spans="3:18" ht="30" customHeight="1">
      <c r="C70" s="11"/>
      <c r="E70" s="85" t="s">
        <v>124</v>
      </c>
      <c r="F70" s="530"/>
      <c r="G70" s="530"/>
      <c r="H70" s="85" t="s">
        <v>144</v>
      </c>
      <c r="I70" s="538"/>
      <c r="J70" s="538"/>
    </row>
    <row r="71" spans="3:18" ht="30" customHeight="1">
      <c r="C71" s="11"/>
      <c r="E71" s="85" t="s">
        <v>125</v>
      </c>
      <c r="F71" s="530"/>
      <c r="G71" s="530"/>
      <c r="H71" s="85" t="s">
        <v>126</v>
      </c>
      <c r="I71" s="539"/>
      <c r="J71" s="539"/>
    </row>
    <row r="72" spans="3:18" ht="8.1" customHeight="1">
      <c r="C72" s="11"/>
      <c r="D72" s="10"/>
      <c r="E72" s="6"/>
      <c r="F72" s="20"/>
      <c r="G72" s="20"/>
      <c r="H72" s="6"/>
      <c r="I72" s="21"/>
      <c r="J72" s="21"/>
      <c r="K72" s="10"/>
    </row>
    <row r="73" spans="3:18" ht="8.1" customHeight="1">
      <c r="C73" s="11"/>
      <c r="D73" s="10"/>
      <c r="E73" s="6"/>
      <c r="F73" s="20"/>
      <c r="G73" s="20"/>
      <c r="H73" s="6"/>
      <c r="I73" s="21"/>
      <c r="J73" s="21"/>
      <c r="K73" s="10"/>
    </row>
    <row r="74" spans="3:18" ht="30" customHeight="1">
      <c r="C74" s="11"/>
      <c r="D74" s="10"/>
      <c r="E74" s="85" t="s">
        <v>127</v>
      </c>
      <c r="F74" s="530"/>
      <c r="G74" s="530"/>
      <c r="H74" s="85" t="s">
        <v>143</v>
      </c>
      <c r="I74" s="538"/>
      <c r="J74" s="538"/>
      <c r="K74" s="10"/>
    </row>
    <row r="75" spans="3:18" ht="30" customHeight="1">
      <c r="C75" s="11"/>
      <c r="D75" s="10"/>
      <c r="E75" s="85" t="s">
        <v>128</v>
      </c>
      <c r="F75" s="530"/>
      <c r="G75" s="530"/>
      <c r="H75" s="85" t="s">
        <v>129</v>
      </c>
      <c r="I75" s="539"/>
      <c r="J75" s="539"/>
      <c r="K75" s="10"/>
    </row>
    <row r="76" spans="3:18" ht="8.1" customHeight="1">
      <c r="C76" s="11"/>
      <c r="D76" s="10"/>
      <c r="E76" s="6"/>
      <c r="F76" s="20"/>
      <c r="G76" s="20"/>
      <c r="H76" s="6"/>
      <c r="I76" s="21"/>
      <c r="J76" s="21"/>
      <c r="K76" s="10"/>
    </row>
    <row r="77" spans="3:18" ht="30" customHeight="1">
      <c r="C77" s="11"/>
      <c r="D77" s="10"/>
      <c r="E77" s="85" t="s">
        <v>130</v>
      </c>
      <c r="F77" s="530"/>
      <c r="G77" s="530"/>
      <c r="H77" s="85" t="s">
        <v>142</v>
      </c>
      <c r="I77" s="538"/>
      <c r="J77" s="538"/>
      <c r="K77" s="10"/>
    </row>
    <row r="78" spans="3:18" ht="30" customHeight="1">
      <c r="C78" s="11"/>
      <c r="D78" s="10"/>
      <c r="E78" s="85" t="s">
        <v>131</v>
      </c>
      <c r="F78" s="530"/>
      <c r="G78" s="530"/>
      <c r="H78" s="85" t="s">
        <v>132</v>
      </c>
      <c r="I78" s="539"/>
      <c r="J78" s="539"/>
      <c r="K78" s="10"/>
    </row>
    <row r="79" spans="3:18" ht="8.1" customHeight="1">
      <c r="C79" s="11"/>
      <c r="D79" s="10"/>
      <c r="E79" s="6"/>
      <c r="F79" s="20"/>
      <c r="G79" s="20"/>
      <c r="H79" s="6"/>
      <c r="I79" s="21"/>
      <c r="J79" s="21"/>
      <c r="K79" s="10"/>
    </row>
    <row r="80" spans="3:18" ht="30" customHeight="1">
      <c r="C80" s="11"/>
      <c r="D80" s="10"/>
      <c r="E80" s="85" t="s">
        <v>133</v>
      </c>
      <c r="F80" s="530"/>
      <c r="G80" s="530"/>
      <c r="H80" s="85" t="s">
        <v>141</v>
      </c>
      <c r="I80" s="538"/>
      <c r="J80" s="538"/>
      <c r="K80" s="10"/>
    </row>
    <row r="81" spans="3:11" ht="30" customHeight="1">
      <c r="C81" s="11"/>
      <c r="D81" s="10"/>
      <c r="E81" s="85" t="s">
        <v>134</v>
      </c>
      <c r="F81" s="530"/>
      <c r="G81" s="530"/>
      <c r="H81" s="85" t="s">
        <v>135</v>
      </c>
      <c r="I81" s="539"/>
      <c r="J81" s="539"/>
      <c r="K81" s="10"/>
    </row>
    <row r="82" spans="3:11" ht="8.1" customHeight="1">
      <c r="C82" s="11"/>
      <c r="D82" s="10"/>
      <c r="E82" s="6"/>
      <c r="F82" s="20"/>
      <c r="G82" s="20"/>
      <c r="H82" s="6"/>
      <c r="I82" s="21"/>
      <c r="J82" s="21"/>
      <c r="K82" s="10"/>
    </row>
    <row r="83" spans="3:11" ht="30" customHeight="1">
      <c r="C83" s="11"/>
      <c r="E83" s="85" t="s">
        <v>136</v>
      </c>
      <c r="F83" s="530"/>
      <c r="G83" s="530"/>
      <c r="H83" s="85" t="s">
        <v>140</v>
      </c>
      <c r="I83" s="538"/>
      <c r="J83" s="538"/>
    </row>
    <row r="84" spans="3:11" ht="30" customHeight="1">
      <c r="C84" s="11"/>
      <c r="E84" s="85" t="s">
        <v>137</v>
      </c>
      <c r="F84" s="530"/>
      <c r="G84" s="530"/>
      <c r="H84" s="85" t="s">
        <v>138</v>
      </c>
      <c r="I84" s="539"/>
      <c r="J84" s="539"/>
    </row>
    <row r="85" spans="3:11" ht="8.1" customHeight="1">
      <c r="C85" s="11"/>
      <c r="D85" s="10"/>
      <c r="E85" s="6"/>
      <c r="F85" s="20"/>
      <c r="G85" s="20"/>
      <c r="H85" s="6"/>
      <c r="I85" s="21"/>
      <c r="J85" s="21"/>
      <c r="K85" s="10"/>
    </row>
    <row r="86" spans="3:11" ht="30" customHeight="1">
      <c r="C86" s="11"/>
      <c r="E86" s="85" t="s">
        <v>710</v>
      </c>
      <c r="F86" s="530"/>
      <c r="G86" s="530"/>
      <c r="H86" s="85" t="s">
        <v>711</v>
      </c>
      <c r="I86" s="538"/>
      <c r="J86" s="538"/>
    </row>
    <row r="87" spans="3:11" ht="30" customHeight="1">
      <c r="C87" s="11"/>
      <c r="E87" s="85" t="s">
        <v>712</v>
      </c>
      <c r="F87" s="530"/>
      <c r="G87" s="530"/>
      <c r="H87" s="85" t="s">
        <v>713</v>
      </c>
      <c r="I87" s="539"/>
      <c r="J87" s="539"/>
    </row>
    <row r="88" spans="3:11" ht="8.1" customHeight="1">
      <c r="C88" s="11"/>
      <c r="E88" s="6"/>
      <c r="F88" s="20"/>
      <c r="G88" s="20"/>
      <c r="H88" s="6"/>
      <c r="I88" s="21"/>
      <c r="J88" s="21"/>
    </row>
    <row r="89" spans="3:11" ht="30" customHeight="1">
      <c r="C89" s="11"/>
      <c r="E89" s="85" t="s">
        <v>714</v>
      </c>
      <c r="F89" s="530"/>
      <c r="G89" s="530"/>
      <c r="H89" s="85" t="s">
        <v>715</v>
      </c>
      <c r="I89" s="538"/>
      <c r="J89" s="538"/>
    </row>
    <row r="90" spans="3:11" ht="30" customHeight="1">
      <c r="C90" s="11"/>
      <c r="E90" s="85" t="s">
        <v>716</v>
      </c>
      <c r="F90" s="530"/>
      <c r="G90" s="530"/>
      <c r="H90" s="85" t="s">
        <v>717</v>
      </c>
      <c r="I90" s="539"/>
      <c r="J90" s="539"/>
    </row>
    <row r="91" spans="3:11" ht="8.1" customHeight="1">
      <c r="C91" s="11"/>
      <c r="E91" s="6"/>
      <c r="F91" s="20"/>
      <c r="G91" s="20"/>
      <c r="H91" s="6"/>
      <c r="I91" s="21"/>
      <c r="J91" s="21"/>
    </row>
    <row r="92" spans="3:11" ht="30" customHeight="1">
      <c r="C92" s="11"/>
      <c r="E92" s="85" t="s">
        <v>718</v>
      </c>
      <c r="F92" s="530"/>
      <c r="G92" s="530"/>
      <c r="H92" s="85" t="s">
        <v>719</v>
      </c>
      <c r="I92" s="538"/>
      <c r="J92" s="538"/>
    </row>
    <row r="93" spans="3:11" ht="30" customHeight="1">
      <c r="C93" s="11"/>
      <c r="E93" s="85" t="s">
        <v>720</v>
      </c>
      <c r="F93" s="530"/>
      <c r="G93" s="530"/>
      <c r="H93" s="85" t="s">
        <v>721</v>
      </c>
      <c r="I93" s="539"/>
      <c r="J93" s="539"/>
    </row>
    <row r="94" spans="3:11" ht="8.1" customHeight="1">
      <c r="C94" s="11"/>
      <c r="D94" s="10"/>
      <c r="E94" s="6"/>
      <c r="F94" s="20"/>
      <c r="G94" s="20"/>
      <c r="H94" s="6"/>
      <c r="I94" s="21"/>
      <c r="J94" s="21"/>
      <c r="K94" s="10"/>
    </row>
    <row r="95" spans="3:11" ht="30" customHeight="1">
      <c r="C95" s="11"/>
      <c r="E95" s="85" t="s">
        <v>722</v>
      </c>
      <c r="F95" s="530"/>
      <c r="G95" s="530"/>
      <c r="H95" s="85" t="s">
        <v>723</v>
      </c>
      <c r="I95" s="538"/>
      <c r="J95" s="538"/>
    </row>
    <row r="96" spans="3:11" ht="30" customHeight="1">
      <c r="C96" s="11"/>
      <c r="E96" s="85" t="s">
        <v>724</v>
      </c>
      <c r="F96" s="530"/>
      <c r="G96" s="530"/>
      <c r="H96" s="85" t="s">
        <v>725</v>
      </c>
      <c r="I96" s="539"/>
      <c r="J96" s="539"/>
    </row>
    <row r="97" spans="3:11" ht="8.1" customHeight="1">
      <c r="C97" s="11"/>
      <c r="D97" s="10"/>
      <c r="E97" s="6"/>
      <c r="F97" s="20"/>
      <c r="G97" s="20"/>
      <c r="H97" s="6"/>
      <c r="I97" s="21"/>
      <c r="J97" s="21"/>
      <c r="K97" s="10"/>
    </row>
    <row r="98" spans="3:11" ht="30" customHeight="1">
      <c r="C98" s="11"/>
      <c r="E98" s="85" t="s">
        <v>726</v>
      </c>
      <c r="F98" s="530"/>
      <c r="G98" s="530"/>
      <c r="H98" s="85" t="s">
        <v>727</v>
      </c>
      <c r="I98" s="538"/>
      <c r="J98" s="538"/>
    </row>
    <row r="99" spans="3:11" ht="30" customHeight="1">
      <c r="C99" s="11"/>
      <c r="E99" s="85" t="s">
        <v>728</v>
      </c>
      <c r="F99" s="530"/>
      <c r="G99" s="530"/>
      <c r="H99" s="85" t="s">
        <v>729</v>
      </c>
      <c r="I99" s="539"/>
      <c r="J99" s="539"/>
    </row>
    <row r="100" spans="3:11" ht="30" customHeight="1">
      <c r="C100" s="11"/>
      <c r="E100" s="541" t="s">
        <v>139</v>
      </c>
      <c r="F100" s="541"/>
      <c r="G100" s="541"/>
      <c r="H100" s="541"/>
      <c r="I100" s="541"/>
      <c r="J100" s="541"/>
    </row>
    <row r="101" spans="3:11" ht="121.5" customHeight="1">
      <c r="C101" s="11"/>
      <c r="E101" s="537"/>
      <c r="F101" s="537"/>
      <c r="G101" s="537"/>
      <c r="H101" s="537"/>
      <c r="I101" s="537"/>
      <c r="J101" s="537"/>
    </row>
    <row r="102" spans="3:11" ht="30" customHeight="1"/>
    <row r="103" spans="3:11" ht="30" customHeight="1"/>
    <row r="104" spans="3:11" ht="30" customHeight="1"/>
    <row r="105" spans="3:11" ht="30" customHeight="1"/>
    <row r="106" spans="3:11" ht="30" customHeight="1"/>
    <row r="107" spans="3:11" ht="30" customHeight="1"/>
    <row r="108" spans="3:11" ht="30" customHeight="1"/>
    <row r="109" spans="3:11" ht="30" customHeight="1"/>
    <row r="110" spans="3:11"/>
    <row r="111" spans="3:11"/>
    <row r="112" spans="3:11"/>
    <row r="113"/>
    <row r="114"/>
    <row r="115"/>
    <row r="116"/>
    <row r="117"/>
    <row r="118"/>
    <row r="119"/>
    <row r="120"/>
    <row r="121" ht="15" customHeight="1"/>
  </sheetData>
  <sheetProtection selectLockedCells="1"/>
  <mergeCells count="128">
    <mergeCell ref="H13:I13"/>
    <mergeCell ref="E100:J100"/>
    <mergeCell ref="F70:G70"/>
    <mergeCell ref="I70:J70"/>
    <mergeCell ref="F71:G71"/>
    <mergeCell ref="E49:F49"/>
    <mergeCell ref="H49:I49"/>
    <mergeCell ref="E50:F50"/>
    <mergeCell ref="H50:I50"/>
    <mergeCell ref="F83:G83"/>
    <mergeCell ref="I83:J83"/>
    <mergeCell ref="F68:G68"/>
    <mergeCell ref="I68:J68"/>
    <mergeCell ref="E69:J69"/>
    <mergeCell ref="E54:G54"/>
    <mergeCell ref="H54:J54"/>
    <mergeCell ref="I92:J92"/>
    <mergeCell ref="F93:G93"/>
    <mergeCell ref="I93:J93"/>
    <mergeCell ref="I81:J81"/>
    <mergeCell ref="F74:G74"/>
    <mergeCell ref="I74:J74"/>
    <mergeCell ref="F75:G75"/>
    <mergeCell ref="E43:F43"/>
    <mergeCell ref="B14:B15"/>
    <mergeCell ref="B16:B17"/>
    <mergeCell ref="B18:B19"/>
    <mergeCell ref="B20:B21"/>
    <mergeCell ref="F99:G99"/>
    <mergeCell ref="I99:J99"/>
    <mergeCell ref="I75:J75"/>
    <mergeCell ref="F77:G77"/>
    <mergeCell ref="I77:J77"/>
    <mergeCell ref="F78:G78"/>
    <mergeCell ref="I78:J78"/>
    <mergeCell ref="I71:J71"/>
    <mergeCell ref="F80:G80"/>
    <mergeCell ref="I80:J80"/>
    <mergeCell ref="F81:G81"/>
    <mergeCell ref="F31:J31"/>
    <mergeCell ref="F32:J32"/>
    <mergeCell ref="F33:H33"/>
    <mergeCell ref="E44:F44"/>
    <mergeCell ref="H44:I44"/>
    <mergeCell ref="E45:F45"/>
    <mergeCell ref="H45:I45"/>
    <mergeCell ref="E40:J40"/>
    <mergeCell ref="E41:F41"/>
    <mergeCell ref="H43:I43"/>
    <mergeCell ref="H37:I37"/>
    <mergeCell ref="E37:F37"/>
    <mergeCell ref="E38:F38"/>
    <mergeCell ref="H38:I38"/>
    <mergeCell ref="E101:J101"/>
    <mergeCell ref="F95:G95"/>
    <mergeCell ref="I95:J95"/>
    <mergeCell ref="F96:G96"/>
    <mergeCell ref="I96:J96"/>
    <mergeCell ref="F98:G98"/>
    <mergeCell ref="I98:J98"/>
    <mergeCell ref="F84:G84"/>
    <mergeCell ref="I84:J84"/>
    <mergeCell ref="F86:G86"/>
    <mergeCell ref="I86:J86"/>
    <mergeCell ref="F87:G87"/>
    <mergeCell ref="I87:J87"/>
    <mergeCell ref="F89:G89"/>
    <mergeCell ref="I89:J89"/>
    <mergeCell ref="F90:G90"/>
    <mergeCell ref="I90:J90"/>
    <mergeCell ref="F92:G92"/>
    <mergeCell ref="F29:G29"/>
    <mergeCell ref="I29:J29"/>
    <mergeCell ref="C20:C21"/>
    <mergeCell ref="E20:F20"/>
    <mergeCell ref="E21:F21"/>
    <mergeCell ref="H25:J25"/>
    <mergeCell ref="H41:I41"/>
    <mergeCell ref="E42:F42"/>
    <mergeCell ref="H42:I42"/>
    <mergeCell ref="E5:F5"/>
    <mergeCell ref="E12:F12"/>
    <mergeCell ref="C18:C19"/>
    <mergeCell ref="E18:F18"/>
    <mergeCell ref="E19:F19"/>
    <mergeCell ref="C14:C15"/>
    <mergeCell ref="E14:F14"/>
    <mergeCell ref="H14:I14"/>
    <mergeCell ref="E15:F15"/>
    <mergeCell ref="E6:F6"/>
    <mergeCell ref="G6:J6"/>
    <mergeCell ref="E7:F7"/>
    <mergeCell ref="G7:J7"/>
    <mergeCell ref="E8:F8"/>
    <mergeCell ref="G8:J8"/>
    <mergeCell ref="C16:C17"/>
    <mergeCell ref="E16:F16"/>
    <mergeCell ref="E17:F17"/>
    <mergeCell ref="E13:F13"/>
    <mergeCell ref="E9:F9"/>
    <mergeCell ref="G9:J9"/>
    <mergeCell ref="E10:F10"/>
    <mergeCell ref="G10:J10"/>
    <mergeCell ref="E11:F11"/>
    <mergeCell ref="G11:J11"/>
    <mergeCell ref="E30:F30"/>
    <mergeCell ref="E34:F34"/>
    <mergeCell ref="E36:F36"/>
    <mergeCell ref="E55:G55"/>
    <mergeCell ref="E67:G67"/>
    <mergeCell ref="E39:F39"/>
    <mergeCell ref="E46:F46"/>
    <mergeCell ref="H46:I46"/>
    <mergeCell ref="E51:F51"/>
    <mergeCell ref="H51:I51"/>
    <mergeCell ref="E52:F52"/>
    <mergeCell ref="H52:I52"/>
    <mergeCell ref="E53:F53"/>
    <mergeCell ref="H53:I53"/>
    <mergeCell ref="E47:J47"/>
    <mergeCell ref="E48:F48"/>
    <mergeCell ref="H48:I48"/>
    <mergeCell ref="F27:G27"/>
    <mergeCell ref="I27:J27"/>
    <mergeCell ref="E22:F22"/>
    <mergeCell ref="E26:F26"/>
    <mergeCell ref="F28:G28"/>
    <mergeCell ref="I28:J28"/>
  </mergeCells>
  <conditionalFormatting sqref="F29:G29">
    <cfRule type="expression" dxfId="133" priority="28">
      <formula>LEN(F29)=11</formula>
    </cfRule>
    <cfRule type="expression" dxfId="132" priority="29">
      <formula>LEN(F29)=10</formula>
    </cfRule>
  </conditionalFormatting>
  <conditionalFormatting sqref="I29:J29">
    <cfRule type="expression" dxfId="131" priority="26">
      <formula>LEN(I29)=11</formula>
    </cfRule>
    <cfRule type="expression" dxfId="130" priority="27">
      <formula>LEN(I29)=10</formula>
    </cfRule>
  </conditionalFormatting>
  <conditionalFormatting sqref="I57:I66">
    <cfRule type="expression" dxfId="129" priority="18">
      <formula>G57="Sem Desconto"</formula>
    </cfRule>
    <cfRule type="expression" dxfId="128" priority="21">
      <formula>G57="Percentual"</formula>
    </cfRule>
  </conditionalFormatting>
  <conditionalFormatting sqref="H57:H66">
    <cfRule type="expression" dxfId="127" priority="19">
      <formula>G57="Sem Desconto"</formula>
    </cfRule>
    <cfRule type="expression" dxfId="126" priority="20">
      <formula>G57="Valor Fixo"</formula>
    </cfRule>
  </conditionalFormatting>
  <dataValidations count="7">
    <dataValidation type="list" allowBlank="1" showInputMessage="1" showErrorMessage="1" sqref="F33:H33">
      <formula1>$M$33:$M$44</formula1>
    </dataValidation>
    <dataValidation type="list" allowBlank="1" showInputMessage="1" showErrorMessage="1" sqref="J33">
      <formula1>$Q$33:$Q$40</formula1>
    </dataValidation>
    <dataValidation type="list" allowBlank="1" showInputMessage="1" showErrorMessage="1" sqref="G39">
      <formula1>"1,2"</formula1>
    </dataValidation>
    <dataValidation type="list" allowBlank="1" showInputMessage="1" showErrorMessage="1" sqref="G57:G66">
      <formula1>"Valor Fixo,Percentual,Sem Desconto"</formula1>
    </dataValidation>
    <dataValidation type="list" allowBlank="1" showInputMessage="1" showErrorMessage="1" sqref="J39">
      <formula1>"Parcela Única,2 Parcelas"</formula1>
    </dataValidation>
    <dataValidation type="list" allowBlank="1" showInputMessage="1" showErrorMessage="1" sqref="I39">
      <formula1>"Janeiro,Fevereiro,Março,Abril,Maio,Junho,Julho,Agosto,Setmbro,Outubro,Novembro"</formula1>
    </dataValidation>
    <dataValidation type="list" allowBlank="1" showInputMessage="1" showErrorMessage="1" sqref="G11:J11">
      <formula1>$L$11:$AY$11</formula1>
    </dataValidation>
  </dataValidations>
  <hyperlinks>
    <hyperlink ref="C16:C17" location="Func11!G6" display="Func11!G6"/>
    <hyperlink ref="C6:C13" location="Func!G6" display="Func!G6"/>
    <hyperlink ref="C14:C15" location="Func10!G6" display="Func10!G6"/>
    <hyperlink ref="C20:C21" location="Func13!G6" display="Func13!G6"/>
    <hyperlink ref="C18:C19" location="Func12!G6" display="Func12!G6"/>
    <hyperlink ref="C31:C38" location="Func22!G6" display="Func22!G6"/>
    <hyperlink ref="C38" location="Func30!G6" display="Func30!G6"/>
    <hyperlink ref="C22:C37" location="Func22!G6" display="Func22!G6"/>
    <hyperlink ref="C5:C12" location="Func!G6" display="Func!G6"/>
    <hyperlink ref="C6" location="Func2!G6" display="Func2!G6"/>
    <hyperlink ref="C7" location="Func3!G6" display="Func3!G6"/>
    <hyperlink ref="C8" location="Func4!G6" display="Func4!G6"/>
    <hyperlink ref="C9" location="Func5!G6" display="Func5!G6"/>
    <hyperlink ref="C10" location="Func6!G6" display="Func6!G6"/>
    <hyperlink ref="C11" location="Func7!G6" display="Func7!G6"/>
    <hyperlink ref="C12" location="Func8!G6" display="Func8!G6"/>
    <hyperlink ref="C13" location="Func9!G6" display="Func9!G6"/>
    <hyperlink ref="C22" location="Func14!G6" display="Func14!G6"/>
    <hyperlink ref="C23" location="Func15!G6" display="Func15!G6"/>
    <hyperlink ref="C24" location="Func16!G6" display="Func16!G6"/>
    <hyperlink ref="C25" location="Func17!G6" display="Func17!G6"/>
    <hyperlink ref="C26" location="Func18!G6" display="Func18!G6"/>
    <hyperlink ref="C27" location="Func19!G6" display="Func19!G6"/>
    <hyperlink ref="C28" location="Func20!G6" display="Func20!G6"/>
    <hyperlink ref="C29" location="Func21!G6" display="Func21!G6"/>
    <hyperlink ref="C31" location="Func23!G6" display="Func23!G6"/>
    <hyperlink ref="C32" location="Func24!G6" display="Func24!G6"/>
    <hyperlink ref="C37" location="Func29!G6" display="Func29!G6"/>
    <hyperlink ref="C36" location="Func28!G6" display="Func28!G6"/>
    <hyperlink ref="C35" location="Func27!G6" display="Func27!G6"/>
    <hyperlink ref="C34" location="Func26!G6" display="Func26!G6"/>
    <hyperlink ref="C33" location="Func25!G6" display="Func25!G6"/>
  </hyperlinks>
  <pageMargins left="0.511811024" right="0.511811024" top="0.78740157499999996" bottom="0.78740157499999996" header="0.31496062000000002" footer="0.31496062000000002"/>
  <pageSetup paperSize="9" orientation="portrait" r:id="rId1"/>
  <drawing r:id="rId2"/>
  <legacyDrawing r:id="rId3"/>
  <extLst xmlns:x14="http://schemas.microsoft.com/office/spreadsheetml/2009/9/main">
    <ext uri="{78C0D931-6437-407d-A8EE-F0AAD7539E65}">
      <x14:conditionalFormattings>
        <x14:conditionalFormatting xmlns:xm="http://schemas.microsoft.com/office/excel/2006/main">
          <x14:cfRule type="expression" priority="7" id="{05ADB349-1DF6-47F1-B948-D69370B70114}">
            <xm:f>'DB Func'!B16=0</xm:f>
            <x14:dxf>
              <font>
                <color theme="0"/>
              </font>
            </x14:dxf>
          </x14:cfRule>
          <xm:sqref>C22:C38</xm:sqref>
        </x14:conditionalFormatting>
        <x14:conditionalFormatting xmlns:xm="http://schemas.microsoft.com/office/excel/2006/main">
          <x14:cfRule type="expression" priority="6" id="{D952ED31-4CAE-4458-9A76-81B4D59C84FB}">
            <xm:f>'DB Func'!B15=0</xm:f>
            <x14:dxf>
              <font>
                <color theme="0"/>
              </font>
            </x14:dxf>
          </x14:cfRule>
          <xm:sqref>C20:C21</xm:sqref>
        </x14:conditionalFormatting>
        <x14:conditionalFormatting xmlns:xm="http://schemas.microsoft.com/office/excel/2006/main">
          <x14:cfRule type="expression" priority="5" id="{2C416177-7F96-47EA-8FAF-1E5767CA496E}">
            <xm:f>'DB Func'!B14=0</xm:f>
            <x14:dxf>
              <font>
                <color theme="0"/>
              </font>
            </x14:dxf>
          </x14:cfRule>
          <xm:sqref>C18:C19</xm:sqref>
        </x14:conditionalFormatting>
        <x14:conditionalFormatting xmlns:xm="http://schemas.microsoft.com/office/excel/2006/main">
          <x14:cfRule type="expression" priority="4" id="{136C818D-F14A-4D14-ACA9-1E16DC13C584}">
            <xm:f>'DB Func'!B13=0</xm:f>
            <x14:dxf>
              <font>
                <color theme="0"/>
              </font>
            </x14:dxf>
          </x14:cfRule>
          <xm:sqref>C16:C17</xm:sqref>
        </x14:conditionalFormatting>
        <x14:conditionalFormatting xmlns:xm="http://schemas.microsoft.com/office/excel/2006/main">
          <x14:cfRule type="expression" priority="3" id="{DE586863-647D-41FF-BECD-9FF4EE0D6B22}">
            <xm:f>'DB Func'!B3=0</xm:f>
            <x14:dxf>
              <font>
                <color theme="0"/>
              </font>
            </x14:dxf>
          </x14:cfRule>
          <xm:sqref>C5:C15</xm:sqref>
        </x14:conditionalFormatting>
      </x14:conditionalFormattings>
    </ext>
  </extLst>
</worksheet>
</file>

<file path=xl/worksheets/sheet32.xml><?xml version="1.0" encoding="utf-8"?>
<worksheet xmlns="http://schemas.openxmlformats.org/spreadsheetml/2006/main" xmlns:r="http://schemas.openxmlformats.org/officeDocument/2006/relationships">
  <sheetPr codeName="Plan43"/>
  <dimension ref="A1:AY121"/>
  <sheetViews>
    <sheetView showGridLines="0" zoomScale="90" zoomScaleNormal="90" workbookViewId="0">
      <selection activeCell="C3" sqref="C3"/>
    </sheetView>
  </sheetViews>
  <sheetFormatPr defaultRowHeight="15" customHeight="1" zeroHeight="1"/>
  <cols>
    <col min="1" max="1" width="27.7109375" style="1" customWidth="1"/>
    <col min="2" max="2" width="3.85546875" customWidth="1"/>
    <col min="3" max="3" width="38" customWidth="1"/>
    <col min="5" max="5" width="25.28515625" customWidth="1"/>
    <col min="6" max="7" width="20.7109375" customWidth="1"/>
    <col min="8" max="8" width="22" customWidth="1"/>
    <col min="9" max="10" width="20.7109375" customWidth="1"/>
  </cols>
  <sheetData>
    <row r="1" spans="1:51" s="98" customFormat="1" ht="33.950000000000003" customHeight="1">
      <c r="A1" s="187"/>
      <c r="C1" s="102" t="s">
        <v>17</v>
      </c>
    </row>
    <row r="2" spans="1:51" s="98" customFormat="1" ht="21.6" customHeight="1">
      <c r="A2" s="187"/>
    </row>
    <row r="3" spans="1:51" s="98" customFormat="1" ht="21.6" customHeight="1">
      <c r="A3" s="187"/>
    </row>
    <row r="4" spans="1:51" ht="30" customHeight="1">
      <c r="C4" s="30" t="s">
        <v>685</v>
      </c>
    </row>
    <row r="5" spans="1:51" ht="30" customHeight="1">
      <c r="B5" s="2">
        <v>1</v>
      </c>
      <c r="C5" s="71" t="str">
        <f ca="1">B5&amp;". "&amp;'DB Func'!B3</f>
        <v>1. Funcionário 1</v>
      </c>
      <c r="E5" s="511" t="s">
        <v>678</v>
      </c>
      <c r="F5" s="512"/>
      <c r="G5" s="86"/>
      <c r="H5" s="86"/>
      <c r="I5" s="86"/>
      <c r="J5" s="87"/>
    </row>
    <row r="6" spans="1:51" ht="30" customHeight="1">
      <c r="B6" s="2">
        <v>2</v>
      </c>
      <c r="C6" s="71" t="str">
        <f ca="1">B6&amp;". "&amp;'DB Func'!B4</f>
        <v>2. Funcionário 2</v>
      </c>
      <c r="E6" s="523" t="s">
        <v>70</v>
      </c>
      <c r="F6" s="524"/>
      <c r="G6" s="525" t="s">
        <v>579</v>
      </c>
      <c r="H6" s="525"/>
      <c r="I6" s="525"/>
      <c r="J6" s="525"/>
    </row>
    <row r="7" spans="1:51" ht="30" customHeight="1">
      <c r="B7" s="2">
        <v>3</v>
      </c>
      <c r="C7" s="71" t="str">
        <f ca="1">B7&amp;". "&amp;'DB Func'!B5</f>
        <v>3. Funcionário 3</v>
      </c>
      <c r="E7" s="513" t="s">
        <v>71</v>
      </c>
      <c r="F7" s="514"/>
      <c r="G7" s="526"/>
      <c r="H7" s="527"/>
      <c r="I7" s="527"/>
      <c r="J7" s="528"/>
    </row>
    <row r="8" spans="1:51" ht="30" customHeight="1">
      <c r="B8" s="2">
        <v>4</v>
      </c>
      <c r="C8" s="71" t="str">
        <f ca="1">B8&amp;". "&amp;'DB Func'!B6</f>
        <v>4. Funcionário 4</v>
      </c>
      <c r="E8" s="513" t="s">
        <v>72</v>
      </c>
      <c r="F8" s="514"/>
      <c r="G8" s="529"/>
      <c r="H8" s="529"/>
      <c r="I8" s="529"/>
      <c r="J8" s="529"/>
    </row>
    <row r="9" spans="1:51" ht="30" customHeight="1">
      <c r="B9" s="2">
        <v>5</v>
      </c>
      <c r="C9" s="71" t="str">
        <f ca="1">B9&amp;". "&amp;'DB Func'!B7</f>
        <v>5. Funcionário 5</v>
      </c>
      <c r="E9" s="513" t="s">
        <v>73</v>
      </c>
      <c r="F9" s="514"/>
      <c r="G9" s="530"/>
      <c r="H9" s="530"/>
      <c r="I9" s="530"/>
      <c r="J9" s="530"/>
    </row>
    <row r="10" spans="1:51" ht="30" customHeight="1">
      <c r="B10" s="2">
        <v>6</v>
      </c>
      <c r="C10" s="71" t="str">
        <f ca="1">B10&amp;". "&amp;'DB Func'!B8</f>
        <v>6. Funcionário 6</v>
      </c>
      <c r="E10" s="513" t="s">
        <v>74</v>
      </c>
      <c r="F10" s="514"/>
      <c r="G10" s="530"/>
      <c r="H10" s="530"/>
      <c r="I10" s="530"/>
      <c r="J10" s="530"/>
    </row>
    <row r="11" spans="1:51" ht="30" customHeight="1">
      <c r="B11" s="2">
        <v>7</v>
      </c>
      <c r="C11" s="71" t="str">
        <f ca="1">B11&amp;". "&amp;'DB Func'!B9</f>
        <v>7. Funcionário 7</v>
      </c>
      <c r="E11" s="531" t="s">
        <v>75</v>
      </c>
      <c r="F11" s="532"/>
      <c r="G11" s="510"/>
      <c r="H11" s="510"/>
      <c r="I11" s="510"/>
      <c r="J11" s="510"/>
      <c r="K11" s="28"/>
      <c r="L11" s="2" t="str">
        <f>Cargos!AC8</f>
        <v/>
      </c>
      <c r="M11" s="2" t="str">
        <f>Cargos!AD8</f>
        <v/>
      </c>
      <c r="N11" s="2" t="str">
        <f>Cargos!AE8</f>
        <v/>
      </c>
      <c r="O11" s="2" t="str">
        <f>Cargos!AF8</f>
        <v/>
      </c>
      <c r="P11" s="2" t="str">
        <f>Cargos!AG8</f>
        <v/>
      </c>
      <c r="Q11" s="2" t="str">
        <f>Cargos!AH8</f>
        <v/>
      </c>
      <c r="R11" s="2" t="str">
        <f>Cargos!AI8</f>
        <v/>
      </c>
      <c r="S11" s="2" t="str">
        <f>Cargos!AJ8</f>
        <v/>
      </c>
      <c r="T11" s="2" t="str">
        <f>Cargos!AK8</f>
        <v/>
      </c>
      <c r="U11" s="2" t="str">
        <f>Cargos!AL8</f>
        <v/>
      </c>
      <c r="V11" s="2" t="str">
        <f>Cargos!AM8</f>
        <v/>
      </c>
      <c r="W11" s="2" t="str">
        <f>Cargos!AN8</f>
        <v/>
      </c>
      <c r="X11" s="2" t="str">
        <f>Cargos!AO8</f>
        <v/>
      </c>
      <c r="Y11" s="2" t="str">
        <f>Cargos!AP8</f>
        <v/>
      </c>
      <c r="Z11" s="2" t="str">
        <f>Cargos!AQ8</f>
        <v/>
      </c>
      <c r="AA11" s="2" t="str">
        <f>Cargos!AR8</f>
        <v/>
      </c>
      <c r="AB11" s="2" t="str">
        <f>Cargos!AS8</f>
        <v/>
      </c>
      <c r="AC11" s="2" t="str">
        <f>Cargos!AT8</f>
        <v/>
      </c>
      <c r="AD11" s="2" t="str">
        <f>Cargos!AU8</f>
        <v/>
      </c>
      <c r="AE11" s="2" t="str">
        <f>Cargos!AV8</f>
        <v/>
      </c>
      <c r="AF11" s="2" t="str">
        <f>Cargos!AW8</f>
        <v/>
      </c>
      <c r="AG11" s="2" t="str">
        <f>Cargos!AX8</f>
        <v/>
      </c>
      <c r="AH11" s="2" t="str">
        <f>Cargos!AY8</f>
        <v/>
      </c>
      <c r="AI11" s="2" t="str">
        <f>Cargos!AZ8</f>
        <v/>
      </c>
      <c r="AJ11" s="2" t="str">
        <f>Cargos!BA8</f>
        <v/>
      </c>
      <c r="AK11" s="2" t="str">
        <f>Cargos!BB8</f>
        <v/>
      </c>
      <c r="AL11" s="2" t="str">
        <f>Cargos!BC8</f>
        <v/>
      </c>
      <c r="AM11" s="2" t="str">
        <f>Cargos!BD8</f>
        <v/>
      </c>
      <c r="AN11" s="2" t="str">
        <f>Cargos!BE8</f>
        <v/>
      </c>
      <c r="AO11" s="2" t="str">
        <f>Cargos!BF8</f>
        <v/>
      </c>
      <c r="AP11" s="2" t="str">
        <f>Cargos!BG8</f>
        <v/>
      </c>
      <c r="AQ11" s="2" t="str">
        <f>Cargos!BH8</f>
        <v/>
      </c>
      <c r="AR11" s="2" t="str">
        <f>Cargos!BI8</f>
        <v/>
      </c>
      <c r="AS11" s="2" t="str">
        <f>Cargos!BJ8</f>
        <v/>
      </c>
      <c r="AT11" s="2" t="str">
        <f>Cargos!BK8</f>
        <v/>
      </c>
      <c r="AU11" s="2" t="str">
        <f>Cargos!BL8</f>
        <v/>
      </c>
      <c r="AV11" s="2" t="str">
        <f>Cargos!BM8</f>
        <v/>
      </c>
      <c r="AW11" s="2" t="str">
        <f>Cargos!BN8</f>
        <v/>
      </c>
      <c r="AX11" s="2" t="str">
        <f>Cargos!BO8</f>
        <v/>
      </c>
      <c r="AY11" s="2" t="str">
        <f>Cargos!BP8</f>
        <v/>
      </c>
    </row>
    <row r="12" spans="1:51" ht="30" customHeight="1">
      <c r="B12" s="2">
        <v>8</v>
      </c>
      <c r="C12" s="71" t="str">
        <f ca="1">B12&amp;". "&amp;'DB Func'!B10</f>
        <v>8. Funcionário 8</v>
      </c>
      <c r="E12" s="511" t="s">
        <v>76</v>
      </c>
      <c r="F12" s="512"/>
      <c r="G12" s="86"/>
      <c r="H12" s="86"/>
      <c r="I12" s="86"/>
      <c r="J12" s="87"/>
    </row>
    <row r="13" spans="1:51" ht="30" customHeight="1">
      <c r="B13" s="2">
        <v>9</v>
      </c>
      <c r="C13" s="71" t="str">
        <f ca="1">B13&amp;". "&amp;'DB Func'!B11</f>
        <v>9. Funcionário 9</v>
      </c>
      <c r="E13" s="523" t="s">
        <v>515</v>
      </c>
      <c r="F13" s="524"/>
      <c r="G13" s="464">
        <v>8.3333333333333339</v>
      </c>
      <c r="H13" s="523" t="s">
        <v>809</v>
      </c>
      <c r="I13" s="524"/>
      <c r="J13" s="465">
        <f>SUM(K15:K21)</f>
        <v>0</v>
      </c>
    </row>
    <row r="14" spans="1:51" ht="15" customHeight="1">
      <c r="B14" s="540">
        <v>10</v>
      </c>
      <c r="C14" s="521" t="str">
        <f ca="1">B14&amp;". "&amp;'DB Func'!B12</f>
        <v>10. Funcionário 10</v>
      </c>
      <c r="E14" s="522"/>
      <c r="F14" s="522"/>
      <c r="G14" s="69" t="s">
        <v>77</v>
      </c>
      <c r="H14" s="522" t="s">
        <v>78</v>
      </c>
      <c r="I14" s="522"/>
      <c r="J14" s="466" t="s">
        <v>79</v>
      </c>
      <c r="K14" s="401"/>
      <c r="L14" s="401"/>
      <c r="M14" s="401"/>
      <c r="N14" s="401"/>
      <c r="O14" s="401"/>
      <c r="P14" s="401"/>
    </row>
    <row r="15" spans="1:51" ht="15" customHeight="1">
      <c r="B15" s="540"/>
      <c r="C15" s="521"/>
      <c r="E15" s="522" t="s">
        <v>63</v>
      </c>
      <c r="F15" s="522"/>
      <c r="G15" s="64"/>
      <c r="H15" s="65"/>
      <c r="I15" s="65"/>
      <c r="J15" s="467"/>
      <c r="K15" s="470">
        <f>(IF(G15&gt;J15,J15+1,J15)-G15)-(IF(H15&gt;I15,I15+1,I15)-H15)</f>
        <v>0</v>
      </c>
      <c r="L15" s="473">
        <f>IF(K15=0,0,IF(OR(N15&gt;$P$15,N15&lt;$O$15),1,0))</f>
        <v>0</v>
      </c>
      <c r="M15" s="471">
        <f>IF(K15=0,0,IF(OR(G15&gt;=$P$15,G15&lt;$O$15),1,0))</f>
        <v>0</v>
      </c>
      <c r="N15" s="474">
        <f>G15+K15</f>
        <v>0</v>
      </c>
      <c r="O15" s="475">
        <v>0.20833333333333334</v>
      </c>
      <c r="P15" s="476">
        <v>0.91666666666666663</v>
      </c>
    </row>
    <row r="16" spans="1:51" ht="15" customHeight="1">
      <c r="B16" s="540">
        <v>11</v>
      </c>
      <c r="C16" s="521" t="str">
        <f ca="1">B16&amp;". "&amp;'DB Func'!B13</f>
        <v>11. Funcionário 11</v>
      </c>
      <c r="E16" s="522" t="s">
        <v>64</v>
      </c>
      <c r="F16" s="522"/>
      <c r="G16" s="64"/>
      <c r="H16" s="65"/>
      <c r="I16" s="65"/>
      <c r="J16" s="467"/>
      <c r="K16" s="470">
        <f t="shared" ref="K16:K21" si="0">(IF(G16&gt;J16,J16+1,J16)-G16)-(IF(H16&gt;I16,I16+1,I16)-H16)</f>
        <v>0</v>
      </c>
      <c r="L16" s="473">
        <f t="shared" ref="L16:L21" si="1">IF(K16=0,0,IF(OR(N16&gt;$P$15,N16&lt;$O$15),1,0))</f>
        <v>0</v>
      </c>
      <c r="M16" s="471">
        <f t="shared" ref="M16:M21" si="2">IF(K16=0,0,IF(OR(G16&gt;=$P$15,G16&lt;$O$15),1,0))</f>
        <v>0</v>
      </c>
      <c r="N16" s="474">
        <f t="shared" ref="N16:N21" si="3">G16+K16</f>
        <v>0</v>
      </c>
      <c r="O16" s="477"/>
      <c r="P16" s="477"/>
    </row>
    <row r="17" spans="2:18" ht="15" customHeight="1">
      <c r="B17" s="540"/>
      <c r="C17" s="521"/>
      <c r="E17" s="522" t="s">
        <v>65</v>
      </c>
      <c r="F17" s="522"/>
      <c r="G17" s="64"/>
      <c r="H17" s="65"/>
      <c r="I17" s="65"/>
      <c r="J17" s="467"/>
      <c r="K17" s="470">
        <f t="shared" si="0"/>
        <v>0</v>
      </c>
      <c r="L17" s="473">
        <f t="shared" si="1"/>
        <v>0</v>
      </c>
      <c r="M17" s="471">
        <f t="shared" si="2"/>
        <v>0</v>
      </c>
      <c r="N17" s="474">
        <f>G17+K17</f>
        <v>0</v>
      </c>
      <c r="O17" s="477"/>
      <c r="P17" s="471"/>
    </row>
    <row r="18" spans="2:18" ht="15" customHeight="1">
      <c r="B18" s="540">
        <v>12</v>
      </c>
      <c r="C18" s="521" t="str">
        <f ca="1">B18&amp;". "&amp;'DB Func'!B14</f>
        <v>12. Funcionário 12</v>
      </c>
      <c r="E18" s="522" t="s">
        <v>66</v>
      </c>
      <c r="F18" s="522"/>
      <c r="G18" s="64"/>
      <c r="H18" s="65"/>
      <c r="I18" s="65"/>
      <c r="J18" s="467"/>
      <c r="K18" s="470">
        <f t="shared" si="0"/>
        <v>0</v>
      </c>
      <c r="L18" s="473">
        <f t="shared" si="1"/>
        <v>0</v>
      </c>
      <c r="M18" s="471">
        <f t="shared" si="2"/>
        <v>0</v>
      </c>
      <c r="N18" s="474">
        <f t="shared" si="3"/>
        <v>0</v>
      </c>
      <c r="O18" s="471"/>
      <c r="P18" s="471"/>
    </row>
    <row r="19" spans="2:18" ht="15" customHeight="1">
      <c r="B19" s="540"/>
      <c r="C19" s="521"/>
      <c r="E19" s="522" t="s">
        <v>67</v>
      </c>
      <c r="F19" s="522"/>
      <c r="G19" s="64"/>
      <c r="H19" s="65"/>
      <c r="I19" s="65"/>
      <c r="J19" s="467"/>
      <c r="K19" s="470">
        <f t="shared" si="0"/>
        <v>0</v>
      </c>
      <c r="L19" s="473">
        <f t="shared" si="1"/>
        <v>0</v>
      </c>
      <c r="M19" s="471">
        <f t="shared" si="2"/>
        <v>0</v>
      </c>
      <c r="N19" s="474">
        <f t="shared" si="3"/>
        <v>0</v>
      </c>
      <c r="O19" s="471"/>
      <c r="P19" s="471"/>
    </row>
    <row r="20" spans="2:18" ht="15" customHeight="1">
      <c r="B20" s="540">
        <v>13</v>
      </c>
      <c r="C20" s="521" t="str">
        <f ca="1">B20&amp;". "&amp;'DB Func'!B15</f>
        <v>13. Funcionário 13</v>
      </c>
      <c r="E20" s="534" t="s">
        <v>68</v>
      </c>
      <c r="F20" s="534"/>
      <c r="G20" s="64"/>
      <c r="H20" s="64"/>
      <c r="I20" s="64"/>
      <c r="J20" s="468"/>
      <c r="K20" s="470">
        <f t="shared" si="0"/>
        <v>0</v>
      </c>
      <c r="L20" s="473">
        <f t="shared" si="1"/>
        <v>0</v>
      </c>
      <c r="M20" s="471">
        <f t="shared" si="2"/>
        <v>0</v>
      </c>
      <c r="N20" s="474">
        <f t="shared" si="3"/>
        <v>0</v>
      </c>
      <c r="O20" s="471"/>
      <c r="P20" s="471"/>
    </row>
    <row r="21" spans="2:18" ht="15" customHeight="1">
      <c r="B21" s="540"/>
      <c r="C21" s="521"/>
      <c r="E21" s="535" t="s">
        <v>69</v>
      </c>
      <c r="F21" s="535"/>
      <c r="G21" s="88"/>
      <c r="H21" s="88"/>
      <c r="I21" s="88"/>
      <c r="J21" s="469"/>
      <c r="K21" s="470">
        <f t="shared" si="0"/>
        <v>0</v>
      </c>
      <c r="L21" s="473">
        <f t="shared" si="1"/>
        <v>0</v>
      </c>
      <c r="M21" s="471">
        <f t="shared" si="2"/>
        <v>0</v>
      </c>
      <c r="N21" s="474">
        <f t="shared" si="3"/>
        <v>0</v>
      </c>
      <c r="O21" s="471"/>
      <c r="P21" s="471"/>
    </row>
    <row r="22" spans="2:18" ht="30" customHeight="1">
      <c r="B22" s="2">
        <v>14</v>
      </c>
      <c r="C22" s="71" t="str">
        <f ca="1">B22&amp;". "&amp;'DB Func'!B16</f>
        <v>14. Funcionário 14</v>
      </c>
      <c r="E22" s="511" t="s">
        <v>80</v>
      </c>
      <c r="F22" s="512"/>
      <c r="G22" s="86"/>
      <c r="H22" s="86"/>
      <c r="I22" s="86"/>
      <c r="J22" s="86"/>
      <c r="K22" s="478"/>
      <c r="L22" s="471" t="str">
        <f>IF(OR(SUM(L15:L21)&gt;0,SUM(M15:M21)&gt;0),"OK","NÃO")</f>
        <v>NÃO</v>
      </c>
      <c r="M22" s="471"/>
      <c r="N22" s="472"/>
      <c r="O22" s="471"/>
      <c r="P22" s="471"/>
    </row>
    <row r="23" spans="2:18" ht="30" customHeight="1">
      <c r="B23" s="2">
        <v>15</v>
      </c>
      <c r="C23" s="71" t="str">
        <f ca="1">B23&amp;". "&amp;'DB Func'!B17</f>
        <v>15. Funcionário 15</v>
      </c>
      <c r="E23" s="105" t="s">
        <v>81</v>
      </c>
      <c r="F23" s="92"/>
      <c r="G23" s="105" t="s">
        <v>84</v>
      </c>
      <c r="H23" s="93"/>
      <c r="I23" s="105" t="s">
        <v>86</v>
      </c>
      <c r="J23" s="93"/>
    </row>
    <row r="24" spans="2:18" ht="30" customHeight="1">
      <c r="B24" s="2">
        <v>16</v>
      </c>
      <c r="C24" s="71" t="str">
        <f ca="1">B24&amp;". "&amp;'DB Func'!B18</f>
        <v>16. Funcionário 16</v>
      </c>
      <c r="E24" s="85" t="s">
        <v>82</v>
      </c>
      <c r="F24" s="61"/>
      <c r="G24" s="106" t="s">
        <v>85</v>
      </c>
      <c r="H24" s="63"/>
      <c r="I24" s="85" t="s">
        <v>87</v>
      </c>
      <c r="J24" s="63"/>
      <c r="L24" s="2"/>
      <c r="M24" s="2"/>
      <c r="N24" s="2"/>
      <c r="O24" s="2"/>
      <c r="P24" s="2"/>
      <c r="Q24" s="2"/>
      <c r="R24" s="2"/>
    </row>
    <row r="25" spans="2:18" ht="30" customHeight="1">
      <c r="B25" s="2">
        <v>17</v>
      </c>
      <c r="C25" s="71" t="str">
        <f ca="1">B25&amp;". "&amp;'DB Func'!B19</f>
        <v>17. Funcionário 17</v>
      </c>
      <c r="E25" s="107" t="s">
        <v>83</v>
      </c>
      <c r="F25" s="123"/>
      <c r="G25" s="107" t="s">
        <v>88</v>
      </c>
      <c r="H25" s="536"/>
      <c r="I25" s="536"/>
      <c r="J25" s="536"/>
      <c r="L25" s="2"/>
      <c r="M25" s="2"/>
      <c r="N25" s="2"/>
      <c r="O25" s="2"/>
      <c r="P25" s="2"/>
      <c r="Q25" s="2"/>
      <c r="R25" s="2"/>
    </row>
    <row r="26" spans="2:18" ht="30" customHeight="1">
      <c r="B26" s="2">
        <v>18</v>
      </c>
      <c r="C26" s="71" t="str">
        <f ca="1">B26&amp;". "&amp;'DB Func'!B20</f>
        <v>18. Funcionário 18</v>
      </c>
      <c r="E26" s="511" t="s">
        <v>679</v>
      </c>
      <c r="F26" s="512"/>
      <c r="G26" s="86"/>
      <c r="H26" s="86"/>
      <c r="I26" s="86"/>
      <c r="J26" s="87"/>
      <c r="L26" s="2"/>
      <c r="M26" s="2"/>
      <c r="N26" s="2"/>
      <c r="O26" s="2"/>
      <c r="P26" s="2"/>
      <c r="Q26" s="2"/>
      <c r="R26" s="2"/>
    </row>
    <row r="27" spans="2:18" ht="30" customHeight="1">
      <c r="B27" s="2">
        <v>19</v>
      </c>
      <c r="C27" s="71" t="str">
        <f ca="1">B27&amp;". "&amp;'DB Func'!B21</f>
        <v>19. Funcionário 19</v>
      </c>
      <c r="E27" s="105" t="s">
        <v>89</v>
      </c>
      <c r="F27" s="516"/>
      <c r="G27" s="516"/>
      <c r="H27" s="108" t="s">
        <v>90</v>
      </c>
      <c r="I27" s="517"/>
      <c r="J27" s="517"/>
      <c r="L27" s="2"/>
      <c r="M27" s="2"/>
      <c r="N27" s="2"/>
      <c r="O27" s="2"/>
      <c r="P27" s="2"/>
      <c r="Q27" s="2"/>
      <c r="R27" s="2"/>
    </row>
    <row r="28" spans="2:18" ht="30" customHeight="1">
      <c r="B28" s="2">
        <v>20</v>
      </c>
      <c r="C28" s="71" t="str">
        <f ca="1">B28&amp;". "&amp;'DB Func'!B22</f>
        <v>20. Funcionário 20</v>
      </c>
      <c r="E28" s="85" t="s">
        <v>168</v>
      </c>
      <c r="F28" s="518"/>
      <c r="G28" s="518"/>
      <c r="H28" s="85" t="s">
        <v>91</v>
      </c>
      <c r="I28" s="519"/>
      <c r="J28" s="520"/>
      <c r="L28" s="2"/>
      <c r="M28" s="2"/>
      <c r="N28" s="2"/>
      <c r="O28" s="2"/>
      <c r="P28" s="2"/>
      <c r="Q28" s="2"/>
      <c r="R28" s="2"/>
    </row>
    <row r="29" spans="2:18" ht="30" customHeight="1">
      <c r="B29" s="2">
        <v>21</v>
      </c>
      <c r="C29" s="71" t="str">
        <f ca="1">B29&amp;". "&amp;'DB Func'!B23</f>
        <v>21. Funcionário 21</v>
      </c>
      <c r="E29" s="107" t="s">
        <v>93</v>
      </c>
      <c r="F29" s="533"/>
      <c r="G29" s="533"/>
      <c r="H29" s="107" t="s">
        <v>92</v>
      </c>
      <c r="I29" s="533"/>
      <c r="J29" s="533"/>
      <c r="L29" s="2"/>
      <c r="M29" s="2"/>
      <c r="N29" s="2"/>
      <c r="O29" s="2"/>
      <c r="P29" s="2"/>
      <c r="Q29" s="2"/>
      <c r="R29" s="2"/>
    </row>
    <row r="30" spans="2:18" ht="30" customHeight="1">
      <c r="B30" s="2">
        <v>22</v>
      </c>
      <c r="C30" s="71" t="str">
        <f ca="1">B30&amp;". "&amp;'DB Func'!B24</f>
        <v>22. Funcionário 22</v>
      </c>
      <c r="E30" s="511" t="s">
        <v>680</v>
      </c>
      <c r="F30" s="512"/>
      <c r="G30" s="86"/>
      <c r="H30" s="86"/>
      <c r="I30" s="86"/>
      <c r="J30" s="87"/>
      <c r="L30" s="2"/>
      <c r="M30" s="2"/>
      <c r="N30" s="2"/>
      <c r="O30" s="2"/>
      <c r="P30" s="2"/>
      <c r="Q30" s="2"/>
      <c r="R30" s="2"/>
    </row>
    <row r="31" spans="2:18" ht="30" customHeight="1">
      <c r="B31" s="2">
        <v>23</v>
      </c>
      <c r="C31" s="71" t="str">
        <f ca="1">B31&amp;". "&amp;'DB Func'!B25</f>
        <v>23. Funcionário 23</v>
      </c>
      <c r="E31" s="105" t="s">
        <v>94</v>
      </c>
      <c r="F31" s="516"/>
      <c r="G31" s="516"/>
      <c r="H31" s="516"/>
      <c r="I31" s="516"/>
      <c r="J31" s="516"/>
      <c r="L31" s="2"/>
      <c r="M31" s="2"/>
      <c r="N31" s="2"/>
      <c r="O31" s="2"/>
      <c r="P31" s="2"/>
      <c r="Q31" s="2"/>
      <c r="R31" s="2"/>
    </row>
    <row r="32" spans="2:18" ht="30" customHeight="1">
      <c r="B32" s="2">
        <v>24</v>
      </c>
      <c r="C32" s="71" t="str">
        <f ca="1">B32&amp;". "&amp;'DB Func'!B26</f>
        <v>24. Funcionário 24</v>
      </c>
      <c r="E32" s="85" t="s">
        <v>95</v>
      </c>
      <c r="F32" s="518"/>
      <c r="G32" s="518"/>
      <c r="H32" s="518"/>
      <c r="I32" s="518"/>
      <c r="J32" s="518"/>
      <c r="L32" s="2"/>
      <c r="M32" s="2"/>
      <c r="N32" s="2"/>
      <c r="O32" s="2"/>
      <c r="P32" s="2"/>
      <c r="Q32" s="2"/>
      <c r="R32" s="2"/>
    </row>
    <row r="33" spans="2:18" ht="30" customHeight="1">
      <c r="B33" s="2">
        <v>25</v>
      </c>
      <c r="C33" s="71" t="str">
        <f ca="1">B33&amp;". "&amp;'DB Func'!B27</f>
        <v>25. Funcionário 25</v>
      </c>
      <c r="E33" s="107" t="s">
        <v>96</v>
      </c>
      <c r="F33" s="533"/>
      <c r="G33" s="533"/>
      <c r="H33" s="533"/>
      <c r="I33" s="107" t="s">
        <v>681</v>
      </c>
      <c r="J33" s="128"/>
      <c r="L33" s="2"/>
      <c r="M33" s="2" t="s">
        <v>169</v>
      </c>
      <c r="N33" s="2"/>
      <c r="O33" s="2"/>
      <c r="P33" s="2"/>
      <c r="Q33" s="2" t="s">
        <v>181</v>
      </c>
      <c r="R33" s="2"/>
    </row>
    <row r="34" spans="2:18" ht="30" customHeight="1">
      <c r="B34" s="2">
        <v>26</v>
      </c>
      <c r="C34" s="71" t="str">
        <f ca="1">B34&amp;". "&amp;'DB Func'!B28</f>
        <v>26. Funcionário 26</v>
      </c>
      <c r="E34" s="511" t="s">
        <v>97</v>
      </c>
      <c r="F34" s="512"/>
      <c r="G34" s="86"/>
      <c r="H34" s="86"/>
      <c r="I34" s="86"/>
      <c r="J34" s="87"/>
      <c r="L34" s="2"/>
      <c r="M34" s="2" t="s">
        <v>170</v>
      </c>
      <c r="N34" s="2"/>
      <c r="O34" s="2"/>
      <c r="P34" s="2"/>
      <c r="Q34" s="2" t="s">
        <v>182</v>
      </c>
      <c r="R34" s="2"/>
    </row>
    <row r="35" spans="2:18" ht="30" customHeight="1">
      <c r="B35" s="2">
        <v>27</v>
      </c>
      <c r="C35" s="71" t="str">
        <f ca="1">B35&amp;". "&amp;'DB Func'!B29</f>
        <v>27. Funcionário 27</v>
      </c>
      <c r="E35" s="109" t="s">
        <v>98</v>
      </c>
      <c r="F35" s="126"/>
      <c r="G35" s="109" t="s">
        <v>99</v>
      </c>
      <c r="H35" s="127"/>
      <c r="I35" s="109" t="s">
        <v>100</v>
      </c>
      <c r="J35" s="127"/>
      <c r="L35" s="2"/>
      <c r="M35" s="2" t="s">
        <v>171</v>
      </c>
      <c r="N35" s="2"/>
      <c r="O35" s="2"/>
      <c r="P35" s="2"/>
      <c r="Q35" s="2" t="s">
        <v>183</v>
      </c>
      <c r="R35" s="2"/>
    </row>
    <row r="36" spans="2:18" ht="30" customHeight="1">
      <c r="B36" s="2">
        <v>28</v>
      </c>
      <c r="C36" s="110" t="str">
        <f ca="1">B36&amp;". "&amp;'DB Func'!B30</f>
        <v>28. Funcionário 28</v>
      </c>
      <c r="E36" s="511" t="s">
        <v>731</v>
      </c>
      <c r="F36" s="512"/>
      <c r="G36" s="86"/>
      <c r="H36" s="86"/>
      <c r="I36" s="86"/>
      <c r="J36" s="87"/>
      <c r="L36" s="2"/>
      <c r="M36" s="2" t="s">
        <v>172</v>
      </c>
      <c r="N36" s="2"/>
      <c r="O36" s="2"/>
      <c r="P36" s="2"/>
      <c r="Q36" s="2" t="s">
        <v>184</v>
      </c>
      <c r="R36" s="2"/>
    </row>
    <row r="37" spans="2:18" ht="30" customHeight="1">
      <c r="B37" s="2">
        <v>29</v>
      </c>
      <c r="C37" s="71" t="str">
        <f ca="1">B37&amp;". "&amp;'DB Func'!B31</f>
        <v>29. Funcionário 29</v>
      </c>
      <c r="E37" s="523" t="s">
        <v>101</v>
      </c>
      <c r="F37" s="524"/>
      <c r="G37" s="94"/>
      <c r="H37" s="523" t="s">
        <v>730</v>
      </c>
      <c r="I37" s="524"/>
      <c r="J37" s="95"/>
      <c r="L37" s="2"/>
      <c r="M37" s="2" t="s">
        <v>173</v>
      </c>
      <c r="N37" s="2"/>
      <c r="O37" s="2"/>
      <c r="P37" s="2"/>
      <c r="Q37" s="2" t="s">
        <v>185</v>
      </c>
      <c r="R37" s="2"/>
    </row>
    <row r="38" spans="2:18" ht="30" customHeight="1">
      <c r="B38" s="2">
        <v>30</v>
      </c>
      <c r="C38" s="71" t="str">
        <f ca="1">B38&amp;". "&amp;'DB Func'!B32</f>
        <v>30. Funcionário 30</v>
      </c>
      <c r="E38" s="513" t="s">
        <v>102</v>
      </c>
      <c r="F38" s="514"/>
      <c r="G38" s="76"/>
      <c r="H38" s="513" t="s">
        <v>104</v>
      </c>
      <c r="I38" s="514"/>
      <c r="J38" s="76"/>
      <c r="L38" s="2"/>
      <c r="M38" s="2" t="s">
        <v>174</v>
      </c>
      <c r="N38" s="2"/>
      <c r="O38" s="2"/>
      <c r="P38" s="2"/>
      <c r="Q38" s="2" t="s">
        <v>186</v>
      </c>
      <c r="R38" s="2"/>
    </row>
    <row r="39" spans="2:18" ht="30" customHeight="1">
      <c r="C39" s="11"/>
      <c r="E39" s="513" t="s">
        <v>103</v>
      </c>
      <c r="F39" s="514"/>
      <c r="G39" s="63"/>
      <c r="H39" s="106" t="s">
        <v>688</v>
      </c>
      <c r="I39" s="73"/>
      <c r="J39" s="72"/>
      <c r="L39" s="2"/>
      <c r="M39" s="2" t="s">
        <v>179</v>
      </c>
      <c r="N39" s="2"/>
      <c r="O39" s="2"/>
      <c r="P39" s="2"/>
      <c r="Q39" s="2" t="s">
        <v>187</v>
      </c>
      <c r="R39" s="2"/>
    </row>
    <row r="40" spans="2:18" ht="30" hidden="1" customHeight="1">
      <c r="C40" s="11"/>
      <c r="E40" s="541" t="s">
        <v>745</v>
      </c>
      <c r="F40" s="541"/>
      <c r="G40" s="541"/>
      <c r="H40" s="541"/>
      <c r="I40" s="541"/>
      <c r="J40" s="541"/>
      <c r="L40" s="2"/>
      <c r="M40" s="2" t="s">
        <v>180</v>
      </c>
      <c r="N40" s="2"/>
      <c r="O40" s="2"/>
      <c r="P40" s="2"/>
      <c r="Q40" s="2" t="s">
        <v>188</v>
      </c>
      <c r="R40" s="2"/>
    </row>
    <row r="41" spans="2:18" ht="30" hidden="1" customHeight="1">
      <c r="C41" s="11"/>
      <c r="E41" s="513" t="s">
        <v>106</v>
      </c>
      <c r="F41" s="514"/>
      <c r="G41" s="62"/>
      <c r="H41" s="513" t="s">
        <v>112</v>
      </c>
      <c r="I41" s="514"/>
      <c r="J41" s="62"/>
      <c r="L41" s="2"/>
      <c r="M41" s="2" t="s">
        <v>175</v>
      </c>
      <c r="N41" s="2"/>
      <c r="O41" s="2"/>
      <c r="P41" s="2"/>
      <c r="Q41" s="2"/>
      <c r="R41" s="2"/>
    </row>
    <row r="42" spans="2:18" ht="30" hidden="1" customHeight="1">
      <c r="C42" s="11"/>
      <c r="E42" s="513" t="s">
        <v>107</v>
      </c>
      <c r="F42" s="514"/>
      <c r="G42" s="62"/>
      <c r="H42" s="513" t="s">
        <v>113</v>
      </c>
      <c r="I42" s="514"/>
      <c r="J42" s="62"/>
      <c r="L42" s="2"/>
      <c r="M42" s="2" t="s">
        <v>176</v>
      </c>
      <c r="N42" s="2"/>
      <c r="O42" s="2"/>
      <c r="P42" s="2"/>
      <c r="Q42" s="2"/>
      <c r="R42" s="2"/>
    </row>
    <row r="43" spans="2:18" ht="30" hidden="1" customHeight="1">
      <c r="C43" s="11"/>
      <c r="E43" s="513" t="s">
        <v>108</v>
      </c>
      <c r="F43" s="514"/>
      <c r="G43" s="62"/>
      <c r="H43" s="513" t="s">
        <v>114</v>
      </c>
      <c r="I43" s="514"/>
      <c r="J43" s="62"/>
      <c r="L43" s="2"/>
      <c r="M43" s="2" t="s">
        <v>178</v>
      </c>
      <c r="N43" s="2"/>
      <c r="O43" s="2"/>
      <c r="P43" s="2"/>
      <c r="Q43" s="2"/>
      <c r="R43" s="2"/>
    </row>
    <row r="44" spans="2:18" ht="30" hidden="1" customHeight="1">
      <c r="C44" s="11"/>
      <c r="E44" s="513" t="s">
        <v>109</v>
      </c>
      <c r="F44" s="514"/>
      <c r="G44" s="62"/>
      <c r="H44" s="513" t="s">
        <v>115</v>
      </c>
      <c r="I44" s="514"/>
      <c r="J44" s="62"/>
      <c r="L44" s="2"/>
      <c r="M44" s="2" t="s">
        <v>177</v>
      </c>
      <c r="N44" s="2"/>
      <c r="O44" s="2"/>
      <c r="P44" s="2"/>
      <c r="Q44" s="2"/>
      <c r="R44" s="2"/>
    </row>
    <row r="45" spans="2:18" ht="30" hidden="1" customHeight="1">
      <c r="C45" s="11"/>
      <c r="E45" s="513" t="s">
        <v>110</v>
      </c>
      <c r="F45" s="514"/>
      <c r="G45" s="62"/>
      <c r="H45" s="513" t="s">
        <v>116</v>
      </c>
      <c r="I45" s="514"/>
      <c r="J45" s="62"/>
      <c r="L45" s="2"/>
      <c r="M45" s="2"/>
      <c r="N45" s="2"/>
      <c r="O45" s="2"/>
      <c r="P45" s="2"/>
      <c r="Q45" s="2"/>
      <c r="R45" s="2"/>
    </row>
    <row r="46" spans="2:18" ht="30" hidden="1" customHeight="1">
      <c r="C46" s="11"/>
      <c r="E46" s="513" t="s">
        <v>111</v>
      </c>
      <c r="F46" s="514"/>
      <c r="G46" s="62"/>
      <c r="H46" s="513" t="s">
        <v>117</v>
      </c>
      <c r="I46" s="514"/>
      <c r="J46" s="62"/>
      <c r="L46" s="2"/>
      <c r="M46" s="2"/>
      <c r="N46" s="2"/>
      <c r="O46" s="2"/>
      <c r="P46" s="2"/>
      <c r="Q46" s="2"/>
      <c r="R46" s="2"/>
    </row>
    <row r="47" spans="2:18" ht="30" customHeight="1">
      <c r="C47" s="11"/>
      <c r="E47" s="515" t="s">
        <v>118</v>
      </c>
      <c r="F47" s="515"/>
      <c r="G47" s="515"/>
      <c r="H47" s="515"/>
      <c r="I47" s="515"/>
      <c r="J47" s="515"/>
      <c r="L47" s="2"/>
      <c r="M47" s="2"/>
      <c r="N47" s="2"/>
      <c r="O47" s="2"/>
      <c r="P47" s="2"/>
      <c r="Q47" s="2"/>
      <c r="R47" s="2"/>
    </row>
    <row r="48" spans="2:18" ht="30" customHeight="1">
      <c r="C48" s="11"/>
      <c r="E48" s="513" t="s">
        <v>106</v>
      </c>
      <c r="F48" s="514"/>
      <c r="G48" s="62"/>
      <c r="H48" s="513" t="s">
        <v>112</v>
      </c>
      <c r="I48" s="514"/>
      <c r="J48" s="62"/>
      <c r="L48" s="2"/>
      <c r="M48" s="2"/>
      <c r="N48" s="2"/>
      <c r="O48" s="2"/>
      <c r="P48" s="2"/>
      <c r="Q48" s="2"/>
      <c r="R48" s="2"/>
    </row>
    <row r="49" spans="3:18" ht="30" customHeight="1">
      <c r="C49" s="11"/>
      <c r="E49" s="513" t="s">
        <v>107</v>
      </c>
      <c r="F49" s="514"/>
      <c r="G49" s="62"/>
      <c r="H49" s="513" t="s">
        <v>113</v>
      </c>
      <c r="I49" s="514"/>
      <c r="J49" s="62"/>
      <c r="L49" s="2"/>
      <c r="M49" s="2"/>
      <c r="N49" s="2"/>
      <c r="O49" s="2"/>
      <c r="P49" s="2"/>
      <c r="Q49" s="2"/>
      <c r="R49" s="2"/>
    </row>
    <row r="50" spans="3:18" ht="30" customHeight="1">
      <c r="C50" s="11"/>
      <c r="E50" s="513" t="s">
        <v>108</v>
      </c>
      <c r="F50" s="514"/>
      <c r="G50" s="62"/>
      <c r="H50" s="513" t="s">
        <v>114</v>
      </c>
      <c r="I50" s="514"/>
      <c r="J50" s="62"/>
      <c r="L50" s="2"/>
      <c r="M50" s="2"/>
      <c r="N50" s="2"/>
      <c r="O50" s="2"/>
      <c r="P50" s="2"/>
      <c r="Q50" s="2"/>
      <c r="R50" s="2"/>
    </row>
    <row r="51" spans="3:18" ht="30" customHeight="1">
      <c r="C51" s="11"/>
      <c r="E51" s="513" t="s">
        <v>109</v>
      </c>
      <c r="F51" s="514"/>
      <c r="G51" s="62"/>
      <c r="H51" s="513" t="s">
        <v>115</v>
      </c>
      <c r="I51" s="514"/>
      <c r="J51" s="62"/>
      <c r="L51" s="2"/>
      <c r="M51" s="2"/>
      <c r="N51" s="2"/>
      <c r="O51" s="2"/>
      <c r="P51" s="2"/>
      <c r="Q51" s="2"/>
      <c r="R51" s="2"/>
    </row>
    <row r="52" spans="3:18" ht="30" customHeight="1">
      <c r="C52" s="11"/>
      <c r="E52" s="513" t="s">
        <v>110</v>
      </c>
      <c r="F52" s="514"/>
      <c r="G52" s="62"/>
      <c r="H52" s="513" t="s">
        <v>116</v>
      </c>
      <c r="I52" s="514"/>
      <c r="J52" s="62"/>
      <c r="L52" s="2"/>
      <c r="M52" s="2"/>
      <c r="N52" s="2"/>
      <c r="O52" s="2"/>
      <c r="P52" s="2"/>
      <c r="Q52" s="2"/>
      <c r="R52" s="2"/>
    </row>
    <row r="53" spans="3:18" ht="30" customHeight="1">
      <c r="C53" s="11"/>
      <c r="E53" s="513" t="s">
        <v>111</v>
      </c>
      <c r="F53" s="514"/>
      <c r="G53" s="62"/>
      <c r="H53" s="513" t="s">
        <v>117</v>
      </c>
      <c r="I53" s="514"/>
      <c r="J53" s="62"/>
      <c r="L53" s="2"/>
      <c r="M53" s="2"/>
      <c r="N53" s="2"/>
      <c r="O53" s="2"/>
      <c r="P53" s="2"/>
      <c r="Q53" s="2"/>
      <c r="R53" s="2"/>
    </row>
    <row r="54" spans="3:18" ht="30" customHeight="1">
      <c r="C54" s="11"/>
      <c r="E54" s="542" t="s">
        <v>119</v>
      </c>
      <c r="F54" s="542"/>
      <c r="G54" s="542"/>
      <c r="H54" s="543">
        <f>SUM(G48:G53,J48:J53)+SUM(G48:G53,J48:J53)*G38+SUM(G48:G53,J48:J53)*J38</f>
        <v>0</v>
      </c>
      <c r="I54" s="543"/>
      <c r="J54" s="543"/>
      <c r="L54" s="2"/>
      <c r="M54" s="2"/>
      <c r="N54" s="2"/>
      <c r="O54" s="2"/>
      <c r="P54" s="2"/>
      <c r="Q54" s="2"/>
      <c r="R54" s="2"/>
    </row>
    <row r="55" spans="3:18" ht="30" hidden="1" customHeight="1">
      <c r="C55" s="11"/>
      <c r="E55" s="511" t="s">
        <v>524</v>
      </c>
      <c r="F55" s="512"/>
      <c r="G55" s="512"/>
      <c r="H55" s="86"/>
      <c r="I55" s="86"/>
      <c r="J55" s="87"/>
      <c r="L55" s="2"/>
      <c r="M55" s="2"/>
      <c r="N55" s="2"/>
      <c r="O55" s="2"/>
      <c r="P55" s="2"/>
      <c r="Q55" s="2"/>
      <c r="R55" s="2"/>
    </row>
    <row r="56" spans="3:18" ht="30" hidden="1" customHeight="1">
      <c r="C56" s="11"/>
      <c r="E56" s="96" t="s">
        <v>120</v>
      </c>
      <c r="F56" s="96" t="s">
        <v>533</v>
      </c>
      <c r="G56" s="96" t="s">
        <v>121</v>
      </c>
      <c r="H56" s="96" t="s">
        <v>519</v>
      </c>
      <c r="I56" s="96" t="s">
        <v>520</v>
      </c>
      <c r="J56" s="96" t="s">
        <v>521</v>
      </c>
      <c r="L56" s="2"/>
      <c r="M56" s="2"/>
      <c r="N56" s="2"/>
      <c r="O56" s="2"/>
      <c r="P56" s="2"/>
      <c r="Q56" s="2"/>
      <c r="R56" s="2"/>
    </row>
    <row r="57" spans="3:18" ht="30" hidden="1" customHeight="1">
      <c r="C57" s="11"/>
      <c r="E57" s="85" t="str">
        <f>Benef!C6</f>
        <v>-</v>
      </c>
      <c r="F57" s="66"/>
      <c r="G57" s="67"/>
      <c r="H57" s="68"/>
      <c r="I57" s="67"/>
      <c r="J57" s="104">
        <f>IF(G57="Percentual",H57*AVERAGE($G$48:$G$53,$J$48:$J$53),IF(G57="Valor Fixo",I57,0))</f>
        <v>0</v>
      </c>
      <c r="L57" s="2"/>
      <c r="M57" s="2"/>
      <c r="N57" s="2"/>
      <c r="O57" s="2"/>
      <c r="P57" s="2"/>
      <c r="Q57" s="2"/>
      <c r="R57" s="2"/>
    </row>
    <row r="58" spans="3:18" ht="30" hidden="1" customHeight="1">
      <c r="C58" s="11"/>
      <c r="E58" s="85" t="str">
        <f>Benef!C7</f>
        <v>-</v>
      </c>
      <c r="F58" s="66"/>
      <c r="G58" s="67"/>
      <c r="H58" s="68"/>
      <c r="I58" s="67"/>
      <c r="J58" s="104">
        <f t="shared" ref="J58:J66" si="4">IF(G58="Percentual",H58*AVERAGE($G$48:$G$53,$J$48:$J$53),IF(G58="Valor Fixo",I58,0))</f>
        <v>0</v>
      </c>
      <c r="L58" s="2"/>
      <c r="M58" s="2"/>
      <c r="N58" s="2"/>
      <c r="O58" s="2"/>
      <c r="P58" s="2"/>
      <c r="Q58" s="2"/>
      <c r="R58" s="2"/>
    </row>
    <row r="59" spans="3:18" ht="30" hidden="1" customHeight="1">
      <c r="C59" s="11"/>
      <c r="E59" s="85" t="str">
        <f>Benef!C8</f>
        <v>-</v>
      </c>
      <c r="F59" s="66"/>
      <c r="G59" s="67"/>
      <c r="H59" s="68"/>
      <c r="I59" s="67"/>
      <c r="J59" s="104">
        <f t="shared" si="4"/>
        <v>0</v>
      </c>
      <c r="L59" s="2"/>
      <c r="M59" s="2"/>
      <c r="N59" s="2"/>
      <c r="O59" s="2"/>
      <c r="P59" s="2"/>
      <c r="Q59" s="2"/>
      <c r="R59" s="2"/>
    </row>
    <row r="60" spans="3:18" ht="30" hidden="1" customHeight="1">
      <c r="C60" s="11"/>
      <c r="E60" s="85" t="str">
        <f>Benef!C9</f>
        <v>-</v>
      </c>
      <c r="F60" s="66"/>
      <c r="G60" s="67"/>
      <c r="H60" s="68"/>
      <c r="I60" s="67"/>
      <c r="J60" s="104">
        <f t="shared" si="4"/>
        <v>0</v>
      </c>
      <c r="L60" s="2"/>
      <c r="M60" s="2"/>
      <c r="N60" s="2"/>
      <c r="O60" s="2"/>
      <c r="P60" s="2"/>
      <c r="Q60" s="2"/>
      <c r="R60" s="2"/>
    </row>
    <row r="61" spans="3:18" ht="30" hidden="1" customHeight="1">
      <c r="C61" s="11"/>
      <c r="E61" s="85" t="str">
        <f>Benef!C10</f>
        <v>-</v>
      </c>
      <c r="F61" s="66"/>
      <c r="G61" s="67"/>
      <c r="H61" s="68"/>
      <c r="I61" s="67"/>
      <c r="J61" s="104">
        <f t="shared" si="4"/>
        <v>0</v>
      </c>
      <c r="L61" s="2"/>
      <c r="M61" s="2"/>
      <c r="N61" s="2"/>
      <c r="O61" s="2"/>
      <c r="P61" s="2"/>
      <c r="Q61" s="2"/>
      <c r="R61" s="2"/>
    </row>
    <row r="62" spans="3:18" ht="30" hidden="1" customHeight="1">
      <c r="C62" s="11"/>
      <c r="E62" s="85" t="str">
        <f>Benef!C11</f>
        <v>-</v>
      </c>
      <c r="F62" s="66"/>
      <c r="G62" s="67"/>
      <c r="H62" s="68"/>
      <c r="I62" s="67"/>
      <c r="J62" s="104">
        <f t="shared" si="4"/>
        <v>0</v>
      </c>
      <c r="L62" s="2"/>
      <c r="M62" s="2"/>
      <c r="N62" s="2"/>
      <c r="O62" s="2"/>
      <c r="P62" s="2"/>
      <c r="Q62" s="2"/>
      <c r="R62" s="2"/>
    </row>
    <row r="63" spans="3:18" ht="30" hidden="1" customHeight="1">
      <c r="C63" s="11"/>
      <c r="E63" s="85" t="str">
        <f>Benef!C12</f>
        <v>-</v>
      </c>
      <c r="F63" s="66"/>
      <c r="G63" s="67"/>
      <c r="H63" s="68"/>
      <c r="I63" s="67"/>
      <c r="J63" s="104">
        <f t="shared" si="4"/>
        <v>0</v>
      </c>
      <c r="L63" s="2"/>
      <c r="M63" s="2"/>
      <c r="N63" s="2"/>
      <c r="O63" s="2"/>
      <c r="P63" s="2"/>
      <c r="Q63" s="2"/>
      <c r="R63" s="2"/>
    </row>
    <row r="64" spans="3:18" ht="30" hidden="1" customHeight="1">
      <c r="C64" s="11"/>
      <c r="E64" s="85" t="str">
        <f>Benef!C13</f>
        <v>-</v>
      </c>
      <c r="F64" s="66"/>
      <c r="G64" s="67"/>
      <c r="H64" s="68"/>
      <c r="I64" s="67"/>
      <c r="J64" s="104">
        <f t="shared" si="4"/>
        <v>0</v>
      </c>
      <c r="L64" s="2"/>
      <c r="M64" s="2"/>
      <c r="N64" s="2"/>
      <c r="O64" s="2"/>
      <c r="P64" s="2"/>
      <c r="Q64" s="2"/>
      <c r="R64" s="2"/>
    </row>
    <row r="65" spans="3:18" ht="30" hidden="1" customHeight="1">
      <c r="C65" s="11"/>
      <c r="E65" s="85" t="str">
        <f>Benef!C14</f>
        <v>-</v>
      </c>
      <c r="F65" s="66"/>
      <c r="G65" s="67"/>
      <c r="H65" s="68"/>
      <c r="I65" s="67"/>
      <c r="J65" s="104">
        <f t="shared" si="4"/>
        <v>0</v>
      </c>
      <c r="L65" s="2"/>
      <c r="M65" s="2"/>
      <c r="N65" s="2"/>
      <c r="O65" s="2"/>
      <c r="P65" s="2"/>
      <c r="Q65" s="2"/>
      <c r="R65" s="2"/>
    </row>
    <row r="66" spans="3:18" ht="30" hidden="1" customHeight="1">
      <c r="C66" s="11"/>
      <c r="E66" s="107">
        <f>Benef!C15</f>
        <v>0</v>
      </c>
      <c r="F66" s="89"/>
      <c r="G66" s="90"/>
      <c r="H66" s="91"/>
      <c r="I66" s="90"/>
      <c r="J66" s="111">
        <f t="shared" si="4"/>
        <v>0</v>
      </c>
      <c r="L66" s="2"/>
      <c r="M66" s="2"/>
      <c r="N66" s="2"/>
      <c r="O66" s="2"/>
      <c r="P66" s="2"/>
      <c r="Q66" s="2"/>
      <c r="R66" s="2"/>
    </row>
    <row r="67" spans="3:18" ht="30" customHeight="1">
      <c r="C67" s="11"/>
      <c r="E67" s="511" t="s">
        <v>709</v>
      </c>
      <c r="F67" s="512"/>
      <c r="G67" s="512"/>
      <c r="H67" s="86"/>
      <c r="I67" s="86"/>
      <c r="J67" s="87"/>
      <c r="L67" s="2"/>
      <c r="M67" s="2"/>
      <c r="N67" s="2"/>
      <c r="O67" s="2"/>
      <c r="P67" s="2"/>
      <c r="Q67" s="2"/>
      <c r="R67" s="2"/>
    </row>
    <row r="68" spans="3:18" ht="30" customHeight="1">
      <c r="C68" s="11"/>
      <c r="E68" s="108" t="s">
        <v>708</v>
      </c>
      <c r="F68" s="516"/>
      <c r="G68" s="516"/>
      <c r="H68" s="108" t="s">
        <v>786</v>
      </c>
      <c r="I68" s="516"/>
      <c r="J68" s="516"/>
      <c r="K68" s="26">
        <f>IFERROR(VLOOKUP(AVERAGE(G48:G53,J48:J53),'P Gerais'!D39:G43,3,1)*F68,0)</f>
        <v>0</v>
      </c>
      <c r="L68" s="2"/>
      <c r="M68" s="2"/>
      <c r="N68" s="2"/>
      <c r="O68" s="2"/>
      <c r="P68" s="2"/>
      <c r="Q68" s="2"/>
      <c r="R68" s="2"/>
    </row>
    <row r="69" spans="3:18" ht="30" customHeight="1">
      <c r="C69" s="11"/>
      <c r="E69" s="541" t="s">
        <v>123</v>
      </c>
      <c r="F69" s="541"/>
      <c r="G69" s="541"/>
      <c r="H69" s="541"/>
      <c r="I69" s="541"/>
      <c r="J69" s="541"/>
      <c r="L69" s="2"/>
      <c r="M69" s="2"/>
      <c r="N69" s="2"/>
      <c r="O69" s="2"/>
      <c r="P69" s="2"/>
      <c r="Q69" s="2"/>
      <c r="R69" s="2"/>
    </row>
    <row r="70" spans="3:18" ht="30" customHeight="1">
      <c r="C70" s="11"/>
      <c r="E70" s="85" t="s">
        <v>124</v>
      </c>
      <c r="F70" s="530"/>
      <c r="G70" s="530"/>
      <c r="H70" s="85" t="s">
        <v>144</v>
      </c>
      <c r="I70" s="538"/>
      <c r="J70" s="538"/>
    </row>
    <row r="71" spans="3:18" ht="30" customHeight="1">
      <c r="C71" s="11"/>
      <c r="E71" s="85" t="s">
        <v>125</v>
      </c>
      <c r="F71" s="530"/>
      <c r="G71" s="530"/>
      <c r="H71" s="85" t="s">
        <v>126</v>
      </c>
      <c r="I71" s="539"/>
      <c r="J71" s="539"/>
    </row>
    <row r="72" spans="3:18" ht="8.1" customHeight="1">
      <c r="C72" s="11"/>
      <c r="D72" s="10"/>
      <c r="E72" s="6"/>
      <c r="F72" s="20"/>
      <c r="G72" s="20"/>
      <c r="H72" s="6"/>
      <c r="I72" s="21"/>
      <c r="J72" s="21"/>
      <c r="K72" s="10"/>
    </row>
    <row r="73" spans="3:18" ht="8.1" customHeight="1">
      <c r="C73" s="11"/>
      <c r="D73" s="10"/>
      <c r="E73" s="6"/>
      <c r="F73" s="20"/>
      <c r="G73" s="20"/>
      <c r="H73" s="6"/>
      <c r="I73" s="21"/>
      <c r="J73" s="21"/>
      <c r="K73" s="10"/>
    </row>
    <row r="74" spans="3:18" ht="30" customHeight="1">
      <c r="C74" s="11"/>
      <c r="D74" s="10"/>
      <c r="E74" s="85" t="s">
        <v>127</v>
      </c>
      <c r="F74" s="530"/>
      <c r="G74" s="530"/>
      <c r="H74" s="85" t="s">
        <v>143</v>
      </c>
      <c r="I74" s="538"/>
      <c r="J74" s="538"/>
      <c r="K74" s="10"/>
    </row>
    <row r="75" spans="3:18" ht="30" customHeight="1">
      <c r="C75" s="11"/>
      <c r="D75" s="10"/>
      <c r="E75" s="85" t="s">
        <v>128</v>
      </c>
      <c r="F75" s="530"/>
      <c r="G75" s="530"/>
      <c r="H75" s="85" t="s">
        <v>129</v>
      </c>
      <c r="I75" s="539"/>
      <c r="J75" s="539"/>
      <c r="K75" s="10"/>
    </row>
    <row r="76" spans="3:18" ht="8.1" customHeight="1">
      <c r="C76" s="11"/>
      <c r="D76" s="10"/>
      <c r="E76" s="6"/>
      <c r="F76" s="20"/>
      <c r="G76" s="20"/>
      <c r="H76" s="6"/>
      <c r="I76" s="21"/>
      <c r="J76" s="21"/>
      <c r="K76" s="10"/>
    </row>
    <row r="77" spans="3:18" ht="30" customHeight="1">
      <c r="C77" s="11"/>
      <c r="D77" s="10"/>
      <c r="E77" s="85" t="s">
        <v>130</v>
      </c>
      <c r="F77" s="530"/>
      <c r="G77" s="530"/>
      <c r="H77" s="85" t="s">
        <v>142</v>
      </c>
      <c r="I77" s="538"/>
      <c r="J77" s="538"/>
      <c r="K77" s="10"/>
    </row>
    <row r="78" spans="3:18" ht="30" customHeight="1">
      <c r="C78" s="11"/>
      <c r="D78" s="10"/>
      <c r="E78" s="85" t="s">
        <v>131</v>
      </c>
      <c r="F78" s="530"/>
      <c r="G78" s="530"/>
      <c r="H78" s="85" t="s">
        <v>132</v>
      </c>
      <c r="I78" s="539"/>
      <c r="J78" s="539"/>
      <c r="K78" s="10"/>
    </row>
    <row r="79" spans="3:18" ht="8.1" customHeight="1">
      <c r="C79" s="11"/>
      <c r="D79" s="10"/>
      <c r="E79" s="6"/>
      <c r="F79" s="20"/>
      <c r="G79" s="20"/>
      <c r="H79" s="6"/>
      <c r="I79" s="21"/>
      <c r="J79" s="21"/>
      <c r="K79" s="10"/>
    </row>
    <row r="80" spans="3:18" ht="30" customHeight="1">
      <c r="C80" s="11"/>
      <c r="D80" s="10"/>
      <c r="E80" s="85" t="s">
        <v>133</v>
      </c>
      <c r="F80" s="530"/>
      <c r="G80" s="530"/>
      <c r="H80" s="85" t="s">
        <v>141</v>
      </c>
      <c r="I80" s="538"/>
      <c r="J80" s="538"/>
      <c r="K80" s="10"/>
    </row>
    <row r="81" spans="3:11" ht="30" customHeight="1">
      <c r="C81" s="11"/>
      <c r="D81" s="10"/>
      <c r="E81" s="85" t="s">
        <v>134</v>
      </c>
      <c r="F81" s="530"/>
      <c r="G81" s="530"/>
      <c r="H81" s="85" t="s">
        <v>135</v>
      </c>
      <c r="I81" s="539"/>
      <c r="J81" s="539"/>
      <c r="K81" s="10"/>
    </row>
    <row r="82" spans="3:11" ht="8.1" customHeight="1">
      <c r="C82" s="11"/>
      <c r="D82" s="10"/>
      <c r="E82" s="6"/>
      <c r="F82" s="20"/>
      <c r="G82" s="20"/>
      <c r="H82" s="6"/>
      <c r="I82" s="21"/>
      <c r="J82" s="21"/>
      <c r="K82" s="10"/>
    </row>
    <row r="83" spans="3:11" ht="30" customHeight="1">
      <c r="C83" s="11"/>
      <c r="E83" s="85" t="s">
        <v>136</v>
      </c>
      <c r="F83" s="530"/>
      <c r="G83" s="530"/>
      <c r="H83" s="85" t="s">
        <v>140</v>
      </c>
      <c r="I83" s="538"/>
      <c r="J83" s="538"/>
    </row>
    <row r="84" spans="3:11" ht="30" customHeight="1">
      <c r="C84" s="11"/>
      <c r="E84" s="85" t="s">
        <v>137</v>
      </c>
      <c r="F84" s="530"/>
      <c r="G84" s="530"/>
      <c r="H84" s="85" t="s">
        <v>138</v>
      </c>
      <c r="I84" s="539"/>
      <c r="J84" s="539"/>
    </row>
    <row r="85" spans="3:11" ht="8.1" customHeight="1">
      <c r="C85" s="11"/>
      <c r="D85" s="10"/>
      <c r="E85" s="6"/>
      <c r="F85" s="20"/>
      <c r="G85" s="20"/>
      <c r="H85" s="6"/>
      <c r="I85" s="21"/>
      <c r="J85" s="21"/>
      <c r="K85" s="10"/>
    </row>
    <row r="86" spans="3:11" ht="30" customHeight="1">
      <c r="C86" s="11"/>
      <c r="E86" s="85" t="s">
        <v>710</v>
      </c>
      <c r="F86" s="530"/>
      <c r="G86" s="530"/>
      <c r="H86" s="85" t="s">
        <v>711</v>
      </c>
      <c r="I86" s="538"/>
      <c r="J86" s="538"/>
    </row>
    <row r="87" spans="3:11" ht="30" customHeight="1">
      <c r="C87" s="11"/>
      <c r="E87" s="85" t="s">
        <v>712</v>
      </c>
      <c r="F87" s="530"/>
      <c r="G87" s="530"/>
      <c r="H87" s="85" t="s">
        <v>713</v>
      </c>
      <c r="I87" s="539"/>
      <c r="J87" s="539"/>
    </row>
    <row r="88" spans="3:11" ht="8.1" customHeight="1">
      <c r="C88" s="11"/>
      <c r="E88" s="6"/>
      <c r="F88" s="20"/>
      <c r="G88" s="20"/>
      <c r="H88" s="6"/>
      <c r="I88" s="21"/>
      <c r="J88" s="21"/>
    </row>
    <row r="89" spans="3:11" ht="30" customHeight="1">
      <c r="C89" s="11"/>
      <c r="E89" s="85" t="s">
        <v>714</v>
      </c>
      <c r="F89" s="530"/>
      <c r="G89" s="530"/>
      <c r="H89" s="85" t="s">
        <v>715</v>
      </c>
      <c r="I89" s="538"/>
      <c r="J89" s="538"/>
    </row>
    <row r="90" spans="3:11" ht="30" customHeight="1">
      <c r="C90" s="11"/>
      <c r="E90" s="85" t="s">
        <v>716</v>
      </c>
      <c r="F90" s="530"/>
      <c r="G90" s="530"/>
      <c r="H90" s="85" t="s">
        <v>717</v>
      </c>
      <c r="I90" s="539"/>
      <c r="J90" s="539"/>
    </row>
    <row r="91" spans="3:11" ht="8.1" customHeight="1">
      <c r="C91" s="11"/>
      <c r="E91" s="6"/>
      <c r="F91" s="20"/>
      <c r="G91" s="20"/>
      <c r="H91" s="6"/>
      <c r="I91" s="21"/>
      <c r="J91" s="21"/>
    </row>
    <row r="92" spans="3:11" ht="30" customHeight="1">
      <c r="C92" s="11"/>
      <c r="E92" s="85" t="s">
        <v>718</v>
      </c>
      <c r="F92" s="530"/>
      <c r="G92" s="530"/>
      <c r="H92" s="85" t="s">
        <v>719</v>
      </c>
      <c r="I92" s="538"/>
      <c r="J92" s="538"/>
    </row>
    <row r="93" spans="3:11" ht="30" customHeight="1">
      <c r="C93" s="11"/>
      <c r="E93" s="85" t="s">
        <v>720</v>
      </c>
      <c r="F93" s="530"/>
      <c r="G93" s="530"/>
      <c r="H93" s="85" t="s">
        <v>721</v>
      </c>
      <c r="I93" s="539"/>
      <c r="J93" s="539"/>
    </row>
    <row r="94" spans="3:11" ht="8.1" customHeight="1">
      <c r="C94" s="11"/>
      <c r="D94" s="10"/>
      <c r="E94" s="6"/>
      <c r="F94" s="20"/>
      <c r="G94" s="20"/>
      <c r="H94" s="6"/>
      <c r="I94" s="21"/>
      <c r="J94" s="21"/>
      <c r="K94" s="10"/>
    </row>
    <row r="95" spans="3:11" ht="30" customHeight="1">
      <c r="C95" s="11"/>
      <c r="E95" s="85" t="s">
        <v>722</v>
      </c>
      <c r="F95" s="530"/>
      <c r="G95" s="530"/>
      <c r="H95" s="85" t="s">
        <v>723</v>
      </c>
      <c r="I95" s="538"/>
      <c r="J95" s="538"/>
    </row>
    <row r="96" spans="3:11" ht="30" customHeight="1">
      <c r="C96" s="11"/>
      <c r="E96" s="85" t="s">
        <v>724</v>
      </c>
      <c r="F96" s="530"/>
      <c r="G96" s="530"/>
      <c r="H96" s="85" t="s">
        <v>725</v>
      </c>
      <c r="I96" s="539"/>
      <c r="J96" s="539"/>
    </row>
    <row r="97" spans="3:11" ht="8.1" customHeight="1">
      <c r="C97" s="11"/>
      <c r="D97" s="10"/>
      <c r="E97" s="6"/>
      <c r="F97" s="20"/>
      <c r="G97" s="20"/>
      <c r="H97" s="6"/>
      <c r="I97" s="21"/>
      <c r="J97" s="21"/>
      <c r="K97" s="10"/>
    </row>
    <row r="98" spans="3:11" ht="30" customHeight="1">
      <c r="C98" s="11"/>
      <c r="E98" s="85" t="s">
        <v>726</v>
      </c>
      <c r="F98" s="530"/>
      <c r="G98" s="530"/>
      <c r="H98" s="85" t="s">
        <v>727</v>
      </c>
      <c r="I98" s="538"/>
      <c r="J98" s="538"/>
    </row>
    <row r="99" spans="3:11" ht="30" customHeight="1">
      <c r="C99" s="11"/>
      <c r="E99" s="85" t="s">
        <v>728</v>
      </c>
      <c r="F99" s="530"/>
      <c r="G99" s="530"/>
      <c r="H99" s="85" t="s">
        <v>729</v>
      </c>
      <c r="I99" s="539"/>
      <c r="J99" s="539"/>
    </row>
    <row r="100" spans="3:11" ht="30" customHeight="1">
      <c r="C100" s="11"/>
      <c r="E100" s="541" t="s">
        <v>139</v>
      </c>
      <c r="F100" s="541"/>
      <c r="G100" s="541"/>
      <c r="H100" s="541"/>
      <c r="I100" s="541"/>
      <c r="J100" s="541"/>
    </row>
    <row r="101" spans="3:11" ht="121.5" customHeight="1">
      <c r="C101" s="11"/>
      <c r="E101" s="537"/>
      <c r="F101" s="537"/>
      <c r="G101" s="537"/>
      <c r="H101" s="537"/>
      <c r="I101" s="537"/>
      <c r="J101" s="537"/>
    </row>
    <row r="102" spans="3:11" ht="30" customHeight="1"/>
    <row r="103" spans="3:11" ht="30" customHeight="1"/>
    <row r="104" spans="3:11" ht="30" customHeight="1"/>
    <row r="105" spans="3:11" ht="30" customHeight="1"/>
    <row r="106" spans="3:11" ht="30" customHeight="1"/>
    <row r="107" spans="3:11" ht="30" customHeight="1"/>
    <row r="108" spans="3:11" ht="30" customHeight="1"/>
    <row r="109" spans="3:11" ht="30" customHeight="1"/>
    <row r="110" spans="3:11"/>
    <row r="111" spans="3:11"/>
    <row r="112" spans="3:11"/>
    <row r="113"/>
    <row r="114"/>
    <row r="115"/>
    <row r="116"/>
    <row r="117"/>
    <row r="118"/>
    <row r="119"/>
    <row r="120"/>
    <row r="121" ht="15" customHeight="1"/>
  </sheetData>
  <sheetProtection selectLockedCells="1"/>
  <mergeCells count="128">
    <mergeCell ref="H13:I13"/>
    <mergeCell ref="E100:J100"/>
    <mergeCell ref="F70:G70"/>
    <mergeCell ref="I70:J70"/>
    <mergeCell ref="F71:G71"/>
    <mergeCell ref="E49:F49"/>
    <mergeCell ref="H49:I49"/>
    <mergeCell ref="E50:F50"/>
    <mergeCell ref="H50:I50"/>
    <mergeCell ref="F83:G83"/>
    <mergeCell ref="I83:J83"/>
    <mergeCell ref="F68:G68"/>
    <mergeCell ref="I68:J68"/>
    <mergeCell ref="E69:J69"/>
    <mergeCell ref="E54:G54"/>
    <mergeCell ref="H54:J54"/>
    <mergeCell ref="I92:J92"/>
    <mergeCell ref="F93:G93"/>
    <mergeCell ref="I93:J93"/>
    <mergeCell ref="I81:J81"/>
    <mergeCell ref="F74:G74"/>
    <mergeCell ref="I74:J74"/>
    <mergeCell ref="F75:G75"/>
    <mergeCell ref="E43:F43"/>
    <mergeCell ref="B14:B15"/>
    <mergeCell ref="B16:B17"/>
    <mergeCell ref="B18:B19"/>
    <mergeCell ref="B20:B21"/>
    <mergeCell ref="F99:G99"/>
    <mergeCell ref="I99:J99"/>
    <mergeCell ref="I75:J75"/>
    <mergeCell ref="F77:G77"/>
    <mergeCell ref="I77:J77"/>
    <mergeCell ref="F78:G78"/>
    <mergeCell ref="I78:J78"/>
    <mergeCell ref="I71:J71"/>
    <mergeCell ref="F80:G80"/>
    <mergeCell ref="I80:J80"/>
    <mergeCell ref="F81:G81"/>
    <mergeCell ref="F31:J31"/>
    <mergeCell ref="F32:J32"/>
    <mergeCell ref="F33:H33"/>
    <mergeCell ref="E44:F44"/>
    <mergeCell ref="H44:I44"/>
    <mergeCell ref="E45:F45"/>
    <mergeCell ref="H45:I45"/>
    <mergeCell ref="E40:J40"/>
    <mergeCell ref="E41:F41"/>
    <mergeCell ref="H43:I43"/>
    <mergeCell ref="H37:I37"/>
    <mergeCell ref="E37:F37"/>
    <mergeCell ref="E38:F38"/>
    <mergeCell ref="H38:I38"/>
    <mergeCell ref="E101:J101"/>
    <mergeCell ref="F95:G95"/>
    <mergeCell ref="I95:J95"/>
    <mergeCell ref="F96:G96"/>
    <mergeCell ref="I96:J96"/>
    <mergeCell ref="F98:G98"/>
    <mergeCell ref="I98:J98"/>
    <mergeCell ref="F84:G84"/>
    <mergeCell ref="I84:J84"/>
    <mergeCell ref="F86:G86"/>
    <mergeCell ref="I86:J86"/>
    <mergeCell ref="F87:G87"/>
    <mergeCell ref="I87:J87"/>
    <mergeCell ref="F89:G89"/>
    <mergeCell ref="I89:J89"/>
    <mergeCell ref="F90:G90"/>
    <mergeCell ref="I90:J90"/>
    <mergeCell ref="F92:G92"/>
    <mergeCell ref="F29:G29"/>
    <mergeCell ref="I29:J29"/>
    <mergeCell ref="C20:C21"/>
    <mergeCell ref="E20:F20"/>
    <mergeCell ref="E21:F21"/>
    <mergeCell ref="H25:J25"/>
    <mergeCell ref="H41:I41"/>
    <mergeCell ref="E42:F42"/>
    <mergeCell ref="H42:I42"/>
    <mergeCell ref="E5:F5"/>
    <mergeCell ref="E12:F12"/>
    <mergeCell ref="C18:C19"/>
    <mergeCell ref="E18:F18"/>
    <mergeCell ref="E19:F19"/>
    <mergeCell ref="C14:C15"/>
    <mergeCell ref="E14:F14"/>
    <mergeCell ref="H14:I14"/>
    <mergeCell ref="E15:F15"/>
    <mergeCell ref="E6:F6"/>
    <mergeCell ref="G6:J6"/>
    <mergeCell ref="E7:F7"/>
    <mergeCell ref="G7:J7"/>
    <mergeCell ref="E8:F8"/>
    <mergeCell ref="G8:J8"/>
    <mergeCell ref="C16:C17"/>
    <mergeCell ref="E16:F16"/>
    <mergeCell ref="E17:F17"/>
    <mergeCell ref="E13:F13"/>
    <mergeCell ref="E9:F9"/>
    <mergeCell ref="G9:J9"/>
    <mergeCell ref="E10:F10"/>
    <mergeCell ref="G10:J10"/>
    <mergeCell ref="E11:F11"/>
    <mergeCell ref="G11:J11"/>
    <mergeCell ref="E30:F30"/>
    <mergeCell ref="E34:F34"/>
    <mergeCell ref="E36:F36"/>
    <mergeCell ref="E55:G55"/>
    <mergeCell ref="E67:G67"/>
    <mergeCell ref="E39:F39"/>
    <mergeCell ref="E46:F46"/>
    <mergeCell ref="H46:I46"/>
    <mergeCell ref="E51:F51"/>
    <mergeCell ref="H51:I51"/>
    <mergeCell ref="E52:F52"/>
    <mergeCell ref="H52:I52"/>
    <mergeCell ref="E53:F53"/>
    <mergeCell ref="H53:I53"/>
    <mergeCell ref="E47:J47"/>
    <mergeCell ref="E48:F48"/>
    <mergeCell ref="H48:I48"/>
    <mergeCell ref="F27:G27"/>
    <mergeCell ref="I27:J27"/>
    <mergeCell ref="E22:F22"/>
    <mergeCell ref="E26:F26"/>
    <mergeCell ref="F28:G28"/>
    <mergeCell ref="I28:J28"/>
  </mergeCells>
  <conditionalFormatting sqref="F29:G29">
    <cfRule type="expression" dxfId="125" priority="29">
      <formula>LEN(F29)=11</formula>
    </cfRule>
    <cfRule type="expression" dxfId="124" priority="30">
      <formula>LEN(F29)=10</formula>
    </cfRule>
  </conditionalFormatting>
  <conditionalFormatting sqref="I29:J29">
    <cfRule type="expression" dxfId="123" priority="27">
      <formula>LEN(I29)=11</formula>
    </cfRule>
    <cfRule type="expression" dxfId="122" priority="28">
      <formula>LEN(I29)=10</formula>
    </cfRule>
  </conditionalFormatting>
  <conditionalFormatting sqref="I57:I66">
    <cfRule type="expression" dxfId="121" priority="19">
      <formula>G57="Sem Desconto"</formula>
    </cfRule>
    <cfRule type="expression" dxfId="120" priority="22">
      <formula>G57="Percentual"</formula>
    </cfRule>
  </conditionalFormatting>
  <conditionalFormatting sqref="H57:H66">
    <cfRule type="expression" dxfId="119" priority="20">
      <formula>G57="Sem Desconto"</formula>
    </cfRule>
    <cfRule type="expression" dxfId="118" priority="21">
      <formula>G57="Valor Fixo"</formula>
    </cfRule>
  </conditionalFormatting>
  <dataValidations count="7">
    <dataValidation type="list" allowBlank="1" showInputMessage="1" showErrorMessage="1" sqref="G39">
      <formula1>"1,2"</formula1>
    </dataValidation>
    <dataValidation type="list" allowBlank="1" showInputMessage="1" showErrorMessage="1" sqref="J33">
      <formula1>$Q$33:$Q$40</formula1>
    </dataValidation>
    <dataValidation type="list" allowBlank="1" showInputMessage="1" showErrorMessage="1" sqref="F33:H33">
      <formula1>$M$33:$M$44</formula1>
    </dataValidation>
    <dataValidation type="list" allowBlank="1" showInputMessage="1" showErrorMessage="1" sqref="G57:G66">
      <formula1>"Valor Fixo,Percentual,Sem Desconto"</formula1>
    </dataValidation>
    <dataValidation type="list" allowBlank="1" showInputMessage="1" showErrorMessage="1" sqref="J39">
      <formula1>"Parcela Única,2 Parcelas"</formula1>
    </dataValidation>
    <dataValidation type="list" allowBlank="1" showInputMessage="1" showErrorMessage="1" sqref="I39">
      <formula1>"Janeiro,Fevereiro,Março,Abril,Maio,Junho,Julho,Agosto,Setmbro,Outubro,Novembro"</formula1>
    </dataValidation>
    <dataValidation type="list" allowBlank="1" showInputMessage="1" showErrorMessage="1" sqref="G11:J11">
      <formula1>$L$11:$AY$11</formula1>
    </dataValidation>
  </dataValidations>
  <hyperlinks>
    <hyperlink ref="C16:C17" location="Func11!G6" display="Func11!G6"/>
    <hyperlink ref="C6:C13" location="Func!G6" display="Func!G6"/>
    <hyperlink ref="C14:C15" location="Func10!G6" display="Func10!G6"/>
    <hyperlink ref="C20:C21" location="Func13!G6" display="Func13!G6"/>
    <hyperlink ref="C18:C19" location="Func12!G6" display="Func12!G6"/>
    <hyperlink ref="C31:C38" location="Func22!G6" display="Func22!G6"/>
    <hyperlink ref="C38" location="Func30!G6" display="Func30!G6"/>
    <hyperlink ref="C22:C37" location="Func22!G6" display="Func22!G6"/>
    <hyperlink ref="C5:C12" location="Func!G6" display="Func!G6"/>
    <hyperlink ref="C6" location="Func2!G6" display="Func2!G6"/>
    <hyperlink ref="C7" location="Func3!G6" display="Func3!G6"/>
    <hyperlink ref="C8" location="Func4!G6" display="Func4!G6"/>
    <hyperlink ref="C9" location="Func5!G6" display="Func5!G6"/>
    <hyperlink ref="C10" location="Func6!G6" display="Func6!G6"/>
    <hyperlink ref="C11" location="Func7!G6" display="Func7!G6"/>
    <hyperlink ref="C12" location="Func8!G6" display="Func8!G6"/>
    <hyperlink ref="C13" location="Func9!G6" display="Func9!G6"/>
    <hyperlink ref="C22" location="Func14!G6" display="Func14!G6"/>
    <hyperlink ref="C23" location="Func15!G6" display="Func15!G6"/>
    <hyperlink ref="C24" location="Func16!G6" display="Func16!G6"/>
    <hyperlink ref="C25" location="Func17!G6" display="Func17!G6"/>
    <hyperlink ref="C26" location="Func18!G6" display="Func18!G6"/>
    <hyperlink ref="C27" location="Func19!G6" display="Func19!G6"/>
    <hyperlink ref="C28" location="Func20!G6" display="Func20!G6"/>
    <hyperlink ref="C29" location="Func21!G6" display="Func21!G6"/>
    <hyperlink ref="C31" location="Func23!G6" display="Func23!G6"/>
    <hyperlink ref="C32" location="Func24!G6" display="Func24!G6"/>
    <hyperlink ref="C37" location="Func29!G6" display="Func29!G6"/>
    <hyperlink ref="C36" location="Func28!G6" display="Func28!G6"/>
    <hyperlink ref="C35" location="Func27!G6" display="Func27!G6"/>
    <hyperlink ref="C34" location="Func26!G6" display="Func26!G6"/>
    <hyperlink ref="C33" location="Func25!G6" display="Func25!G6"/>
  </hyperlinks>
  <pageMargins left="0.511811024" right="0.511811024" top="0.78740157499999996" bottom="0.78740157499999996" header="0.31496062000000002" footer="0.31496062000000002"/>
  <pageSetup paperSize="9" orientation="portrait" r:id="rId1"/>
  <drawing r:id="rId2"/>
  <legacyDrawing r:id="rId3"/>
  <extLst xmlns:x14="http://schemas.microsoft.com/office/spreadsheetml/2009/9/main">
    <ext uri="{78C0D931-6437-407d-A8EE-F0AAD7539E65}">
      <x14:conditionalFormattings>
        <x14:conditionalFormatting xmlns:xm="http://schemas.microsoft.com/office/excel/2006/main">
          <x14:cfRule type="expression" priority="8" id="{D20595F9-A164-4241-BE75-B8CA7BB2D04A}">
            <xm:f>'DB Func'!B16=0</xm:f>
            <x14:dxf>
              <font>
                <color theme="0"/>
              </font>
            </x14:dxf>
          </x14:cfRule>
          <xm:sqref>C22:C38</xm:sqref>
        </x14:conditionalFormatting>
        <x14:conditionalFormatting xmlns:xm="http://schemas.microsoft.com/office/excel/2006/main">
          <x14:cfRule type="expression" priority="7" id="{51E76241-C7EF-4090-AD49-778C5662FC7A}">
            <xm:f>'DB Func'!B15=0</xm:f>
            <x14:dxf>
              <font>
                <color theme="0"/>
              </font>
            </x14:dxf>
          </x14:cfRule>
          <xm:sqref>C20:C21</xm:sqref>
        </x14:conditionalFormatting>
        <x14:conditionalFormatting xmlns:xm="http://schemas.microsoft.com/office/excel/2006/main">
          <x14:cfRule type="expression" priority="6" id="{2CD12D41-F918-4031-A0B8-0B9D1C901580}">
            <xm:f>'DB Func'!B14=0</xm:f>
            <x14:dxf>
              <font>
                <color theme="0"/>
              </font>
            </x14:dxf>
          </x14:cfRule>
          <xm:sqref>C18:C19</xm:sqref>
        </x14:conditionalFormatting>
        <x14:conditionalFormatting xmlns:xm="http://schemas.microsoft.com/office/excel/2006/main">
          <x14:cfRule type="expression" priority="5" id="{35C7FFD5-62FC-472A-8D28-78783C03DA62}">
            <xm:f>'DB Func'!B13=0</xm:f>
            <x14:dxf>
              <font>
                <color theme="0"/>
              </font>
            </x14:dxf>
          </x14:cfRule>
          <xm:sqref>C16:C17</xm:sqref>
        </x14:conditionalFormatting>
        <x14:conditionalFormatting xmlns:xm="http://schemas.microsoft.com/office/excel/2006/main">
          <x14:cfRule type="expression" priority="4" id="{10105F20-B50F-4E59-A9AA-F12072055E8A}">
            <xm:f>'DB Func'!B3=0</xm:f>
            <x14:dxf>
              <font>
                <color theme="0"/>
              </font>
            </x14:dxf>
          </x14:cfRule>
          <xm:sqref>C5:C15</xm:sqref>
        </x14:conditionalFormatting>
      </x14:conditionalFormattings>
    </ext>
  </extLst>
</worksheet>
</file>

<file path=xl/worksheets/sheet33.xml><?xml version="1.0" encoding="utf-8"?>
<worksheet xmlns="http://schemas.openxmlformats.org/spreadsheetml/2006/main" xmlns:r="http://schemas.openxmlformats.org/officeDocument/2006/relationships">
  <sheetPr codeName="Plan44"/>
  <dimension ref="A1:AY121"/>
  <sheetViews>
    <sheetView showGridLines="0" zoomScale="90" zoomScaleNormal="90" workbookViewId="0">
      <selection sqref="A1:A3"/>
    </sheetView>
  </sheetViews>
  <sheetFormatPr defaultRowHeight="15" customHeight="1" zeroHeight="1"/>
  <cols>
    <col min="1" max="1" width="27.7109375" style="1" customWidth="1"/>
    <col min="2" max="2" width="3.85546875" customWidth="1"/>
    <col min="3" max="3" width="38" customWidth="1"/>
    <col min="5" max="5" width="25.28515625" customWidth="1"/>
    <col min="6" max="7" width="20.7109375" customWidth="1"/>
    <col min="8" max="8" width="22" customWidth="1"/>
    <col min="9" max="10" width="20.7109375" customWidth="1"/>
  </cols>
  <sheetData>
    <row r="1" spans="1:51" s="98" customFormat="1" ht="33.950000000000003" customHeight="1">
      <c r="A1" s="187"/>
      <c r="C1" s="102" t="s">
        <v>17</v>
      </c>
    </row>
    <row r="2" spans="1:51" s="98" customFormat="1" ht="21.6" customHeight="1">
      <c r="A2" s="187"/>
    </row>
    <row r="3" spans="1:51" s="98" customFormat="1" ht="21.6" customHeight="1">
      <c r="A3" s="187"/>
    </row>
    <row r="4" spans="1:51" ht="30" customHeight="1">
      <c r="C4" s="30" t="s">
        <v>685</v>
      </c>
    </row>
    <row r="5" spans="1:51" ht="30" customHeight="1">
      <c r="B5" s="2">
        <v>1</v>
      </c>
      <c r="C5" s="71" t="str">
        <f ca="1">B5&amp;". "&amp;'DB Func'!B3</f>
        <v>1. Funcionário 1</v>
      </c>
      <c r="E5" s="511" t="s">
        <v>678</v>
      </c>
      <c r="F5" s="512"/>
      <c r="G5" s="86"/>
      <c r="H5" s="86"/>
      <c r="I5" s="86"/>
      <c r="J5" s="87"/>
    </row>
    <row r="6" spans="1:51" ht="30" customHeight="1">
      <c r="B6" s="2">
        <v>2</v>
      </c>
      <c r="C6" s="71" t="str">
        <f ca="1">B6&amp;". "&amp;'DB Func'!B4</f>
        <v>2. Funcionário 2</v>
      </c>
      <c r="E6" s="523" t="s">
        <v>70</v>
      </c>
      <c r="F6" s="524"/>
      <c r="G6" s="525" t="s">
        <v>578</v>
      </c>
      <c r="H6" s="525"/>
      <c r="I6" s="525"/>
      <c r="J6" s="525"/>
    </row>
    <row r="7" spans="1:51" ht="30" customHeight="1">
      <c r="B7" s="2">
        <v>3</v>
      </c>
      <c r="C7" s="71" t="str">
        <f ca="1">B7&amp;". "&amp;'DB Func'!B5</f>
        <v>3. Funcionário 3</v>
      </c>
      <c r="E7" s="513" t="s">
        <v>71</v>
      </c>
      <c r="F7" s="514"/>
      <c r="G7" s="526"/>
      <c r="H7" s="527"/>
      <c r="I7" s="527"/>
      <c r="J7" s="528"/>
    </row>
    <row r="8" spans="1:51" ht="30" customHeight="1">
      <c r="B8" s="2">
        <v>4</v>
      </c>
      <c r="C8" s="71" t="str">
        <f ca="1">B8&amp;". "&amp;'DB Func'!B6</f>
        <v>4. Funcionário 4</v>
      </c>
      <c r="E8" s="513" t="s">
        <v>72</v>
      </c>
      <c r="F8" s="514"/>
      <c r="G8" s="529"/>
      <c r="H8" s="529"/>
      <c r="I8" s="529"/>
      <c r="J8" s="529"/>
    </row>
    <row r="9" spans="1:51" ht="30" customHeight="1">
      <c r="B9" s="2">
        <v>5</v>
      </c>
      <c r="C9" s="71" t="str">
        <f ca="1">B9&amp;". "&amp;'DB Func'!B7</f>
        <v>5. Funcionário 5</v>
      </c>
      <c r="E9" s="513" t="s">
        <v>73</v>
      </c>
      <c r="F9" s="514"/>
      <c r="G9" s="530"/>
      <c r="H9" s="530"/>
      <c r="I9" s="530"/>
      <c r="J9" s="530"/>
    </row>
    <row r="10" spans="1:51" ht="30" customHeight="1">
      <c r="B10" s="2">
        <v>6</v>
      </c>
      <c r="C10" s="71" t="str">
        <f ca="1">B10&amp;". "&amp;'DB Func'!B8</f>
        <v>6. Funcionário 6</v>
      </c>
      <c r="E10" s="513" t="s">
        <v>74</v>
      </c>
      <c r="F10" s="514"/>
      <c r="G10" s="530"/>
      <c r="H10" s="530"/>
      <c r="I10" s="530"/>
      <c r="J10" s="530"/>
    </row>
    <row r="11" spans="1:51" ht="30" customHeight="1">
      <c r="B11" s="2">
        <v>7</v>
      </c>
      <c r="C11" s="71" t="str">
        <f ca="1">B11&amp;". "&amp;'DB Func'!B9</f>
        <v>7. Funcionário 7</v>
      </c>
      <c r="E11" s="531" t="s">
        <v>75</v>
      </c>
      <c r="F11" s="532"/>
      <c r="G11" s="510"/>
      <c r="H11" s="510"/>
      <c r="I11" s="510"/>
      <c r="J11" s="510"/>
      <c r="K11" s="28"/>
      <c r="L11" s="2" t="str">
        <f>Cargos!AC8</f>
        <v/>
      </c>
      <c r="M11" s="2" t="str">
        <f>Cargos!AD8</f>
        <v/>
      </c>
      <c r="N11" s="2" t="str">
        <f>Cargos!AE8</f>
        <v/>
      </c>
      <c r="O11" s="2" t="str">
        <f>Cargos!AF8</f>
        <v/>
      </c>
      <c r="P11" s="2" t="str">
        <f>Cargos!AG8</f>
        <v/>
      </c>
      <c r="Q11" s="2" t="str">
        <f>Cargos!AH8</f>
        <v/>
      </c>
      <c r="R11" s="2" t="str">
        <f>Cargos!AI8</f>
        <v/>
      </c>
      <c r="S11" s="2" t="str">
        <f>Cargos!AJ8</f>
        <v/>
      </c>
      <c r="T11" s="2" t="str">
        <f>Cargos!AK8</f>
        <v/>
      </c>
      <c r="U11" s="2" t="str">
        <f>Cargos!AL8</f>
        <v/>
      </c>
      <c r="V11" s="2" t="str">
        <f>Cargos!AM8</f>
        <v/>
      </c>
      <c r="W11" s="2" t="str">
        <f>Cargos!AN8</f>
        <v/>
      </c>
      <c r="X11" s="2" t="str">
        <f>Cargos!AO8</f>
        <v/>
      </c>
      <c r="Y11" s="2" t="str">
        <f>Cargos!AP8</f>
        <v/>
      </c>
      <c r="Z11" s="2" t="str">
        <f>Cargos!AQ8</f>
        <v/>
      </c>
      <c r="AA11" s="2" t="str">
        <f>Cargos!AR8</f>
        <v/>
      </c>
      <c r="AB11" s="2" t="str">
        <f>Cargos!AS8</f>
        <v/>
      </c>
      <c r="AC11" s="2" t="str">
        <f>Cargos!AT8</f>
        <v/>
      </c>
      <c r="AD11" s="2" t="str">
        <f>Cargos!AU8</f>
        <v/>
      </c>
      <c r="AE11" s="2" t="str">
        <f>Cargos!AV8</f>
        <v/>
      </c>
      <c r="AF11" s="2" t="str">
        <f>Cargos!AW8</f>
        <v/>
      </c>
      <c r="AG11" s="2" t="str">
        <f>Cargos!AX8</f>
        <v/>
      </c>
      <c r="AH11" s="2" t="str">
        <f>Cargos!AY8</f>
        <v/>
      </c>
      <c r="AI11" s="2" t="str">
        <f>Cargos!AZ8</f>
        <v/>
      </c>
      <c r="AJ11" s="2" t="str">
        <f>Cargos!BA8</f>
        <v/>
      </c>
      <c r="AK11" s="2" t="str">
        <f>Cargos!BB8</f>
        <v/>
      </c>
      <c r="AL11" s="2" t="str">
        <f>Cargos!BC8</f>
        <v/>
      </c>
      <c r="AM11" s="2" t="str">
        <f>Cargos!BD8</f>
        <v/>
      </c>
      <c r="AN11" s="2" t="str">
        <f>Cargos!BE8</f>
        <v/>
      </c>
      <c r="AO11" s="2" t="str">
        <f>Cargos!BF8</f>
        <v/>
      </c>
      <c r="AP11" s="2" t="str">
        <f>Cargos!BG8</f>
        <v/>
      </c>
      <c r="AQ11" s="2" t="str">
        <f>Cargos!BH8</f>
        <v/>
      </c>
      <c r="AR11" s="2" t="str">
        <f>Cargos!BI8</f>
        <v/>
      </c>
      <c r="AS11" s="2" t="str">
        <f>Cargos!BJ8</f>
        <v/>
      </c>
      <c r="AT11" s="2" t="str">
        <f>Cargos!BK8</f>
        <v/>
      </c>
      <c r="AU11" s="2" t="str">
        <f>Cargos!BL8</f>
        <v/>
      </c>
      <c r="AV11" s="2" t="str">
        <f>Cargos!BM8</f>
        <v/>
      </c>
      <c r="AW11" s="2" t="str">
        <f>Cargos!BN8</f>
        <v/>
      </c>
      <c r="AX11" s="2" t="str">
        <f>Cargos!BO8</f>
        <v/>
      </c>
      <c r="AY11" s="2" t="str">
        <f>Cargos!BP8</f>
        <v/>
      </c>
    </row>
    <row r="12" spans="1:51" ht="30" customHeight="1">
      <c r="B12" s="2">
        <v>8</v>
      </c>
      <c r="C12" s="71" t="str">
        <f ca="1">B12&amp;". "&amp;'DB Func'!B10</f>
        <v>8. Funcionário 8</v>
      </c>
      <c r="E12" s="511" t="s">
        <v>76</v>
      </c>
      <c r="F12" s="512"/>
      <c r="G12" s="86"/>
      <c r="H12" s="86"/>
      <c r="I12" s="86"/>
      <c r="J12" s="87"/>
    </row>
    <row r="13" spans="1:51" ht="30" customHeight="1">
      <c r="B13" s="2">
        <v>9</v>
      </c>
      <c r="C13" s="71" t="str">
        <f ca="1">B13&amp;". "&amp;'DB Func'!B11</f>
        <v>9. Funcionário 9</v>
      </c>
      <c r="E13" s="523" t="s">
        <v>515</v>
      </c>
      <c r="F13" s="524"/>
      <c r="G13" s="464">
        <v>8.3333333333333339</v>
      </c>
      <c r="H13" s="523" t="s">
        <v>809</v>
      </c>
      <c r="I13" s="524"/>
      <c r="J13" s="465">
        <f>SUM(K15:K21)</f>
        <v>0</v>
      </c>
    </row>
    <row r="14" spans="1:51" ht="15" customHeight="1">
      <c r="B14" s="540">
        <v>10</v>
      </c>
      <c r="C14" s="521" t="str">
        <f ca="1">B14&amp;". "&amp;'DB Func'!B12</f>
        <v>10. Funcionário 10</v>
      </c>
      <c r="E14" s="522"/>
      <c r="F14" s="522"/>
      <c r="G14" s="69" t="s">
        <v>77</v>
      </c>
      <c r="H14" s="522" t="s">
        <v>78</v>
      </c>
      <c r="I14" s="522"/>
      <c r="J14" s="466" t="s">
        <v>79</v>
      </c>
      <c r="K14" s="401"/>
      <c r="L14" s="401"/>
      <c r="M14" s="401"/>
      <c r="N14" s="401"/>
      <c r="O14" s="401"/>
      <c r="P14" s="401"/>
    </row>
    <row r="15" spans="1:51" ht="15" customHeight="1">
      <c r="B15" s="540"/>
      <c r="C15" s="521"/>
      <c r="E15" s="522" t="s">
        <v>63</v>
      </c>
      <c r="F15" s="522"/>
      <c r="G15" s="64"/>
      <c r="H15" s="65"/>
      <c r="I15" s="65"/>
      <c r="J15" s="467"/>
      <c r="K15" s="470">
        <f>(IF(G15&gt;J15,J15+1,J15)-G15)-(IF(H15&gt;I15,I15+1,I15)-H15)</f>
        <v>0</v>
      </c>
      <c r="L15" s="473">
        <f>IF(K15=0,0,IF(OR(N15&gt;$P$15,N15&lt;$O$15),1,0))</f>
        <v>0</v>
      </c>
      <c r="M15" s="471">
        <f>IF(K15=0,0,IF(OR(G15&gt;=$P$15,G15&lt;$O$15),1,0))</f>
        <v>0</v>
      </c>
      <c r="N15" s="474">
        <f>G15+K15</f>
        <v>0</v>
      </c>
      <c r="O15" s="475">
        <v>0.20833333333333334</v>
      </c>
      <c r="P15" s="476">
        <v>0.91666666666666663</v>
      </c>
    </row>
    <row r="16" spans="1:51" ht="15" customHeight="1">
      <c r="B16" s="540">
        <v>11</v>
      </c>
      <c r="C16" s="521" t="str">
        <f ca="1">B16&amp;". "&amp;'DB Func'!B13</f>
        <v>11. Funcionário 11</v>
      </c>
      <c r="E16" s="522" t="s">
        <v>64</v>
      </c>
      <c r="F16" s="522"/>
      <c r="G16" s="64"/>
      <c r="H16" s="65"/>
      <c r="I16" s="65"/>
      <c r="J16" s="467"/>
      <c r="K16" s="470">
        <f t="shared" ref="K16:K21" si="0">(IF(G16&gt;J16,J16+1,J16)-G16)-(IF(H16&gt;I16,I16+1,I16)-H16)</f>
        <v>0</v>
      </c>
      <c r="L16" s="473">
        <f t="shared" ref="L16:L21" si="1">IF(K16=0,0,IF(OR(N16&gt;$P$15,N16&lt;$O$15),1,0))</f>
        <v>0</v>
      </c>
      <c r="M16" s="471">
        <f t="shared" ref="M16:M21" si="2">IF(K16=0,0,IF(OR(G16&gt;=$P$15,G16&lt;$O$15),1,0))</f>
        <v>0</v>
      </c>
      <c r="N16" s="474">
        <f t="shared" ref="N16:N21" si="3">G16+K16</f>
        <v>0</v>
      </c>
      <c r="O16" s="477"/>
      <c r="P16" s="477"/>
    </row>
    <row r="17" spans="2:18" ht="15" customHeight="1">
      <c r="B17" s="540"/>
      <c r="C17" s="521"/>
      <c r="E17" s="522" t="s">
        <v>65</v>
      </c>
      <c r="F17" s="522"/>
      <c r="G17" s="64"/>
      <c r="H17" s="65"/>
      <c r="I17" s="65"/>
      <c r="J17" s="467"/>
      <c r="K17" s="470">
        <f t="shared" si="0"/>
        <v>0</v>
      </c>
      <c r="L17" s="473">
        <f t="shared" si="1"/>
        <v>0</v>
      </c>
      <c r="M17" s="471">
        <f t="shared" si="2"/>
        <v>0</v>
      </c>
      <c r="N17" s="474">
        <f>G17+K17</f>
        <v>0</v>
      </c>
      <c r="O17" s="477"/>
      <c r="P17" s="471"/>
    </row>
    <row r="18" spans="2:18" ht="15" customHeight="1">
      <c r="B18" s="540">
        <v>12</v>
      </c>
      <c r="C18" s="521" t="str">
        <f ca="1">B18&amp;". "&amp;'DB Func'!B14</f>
        <v>12. Funcionário 12</v>
      </c>
      <c r="E18" s="522" t="s">
        <v>66</v>
      </c>
      <c r="F18" s="522"/>
      <c r="G18" s="64"/>
      <c r="H18" s="65"/>
      <c r="I18" s="65"/>
      <c r="J18" s="467"/>
      <c r="K18" s="470">
        <f t="shared" si="0"/>
        <v>0</v>
      </c>
      <c r="L18" s="473">
        <f t="shared" si="1"/>
        <v>0</v>
      </c>
      <c r="M18" s="471">
        <f t="shared" si="2"/>
        <v>0</v>
      </c>
      <c r="N18" s="474">
        <f t="shared" si="3"/>
        <v>0</v>
      </c>
      <c r="O18" s="471"/>
      <c r="P18" s="471"/>
    </row>
    <row r="19" spans="2:18" ht="15" customHeight="1">
      <c r="B19" s="540"/>
      <c r="C19" s="521"/>
      <c r="E19" s="522" t="s">
        <v>67</v>
      </c>
      <c r="F19" s="522"/>
      <c r="G19" s="64"/>
      <c r="H19" s="65"/>
      <c r="I19" s="65"/>
      <c r="J19" s="467"/>
      <c r="K19" s="470">
        <f t="shared" si="0"/>
        <v>0</v>
      </c>
      <c r="L19" s="473">
        <f t="shared" si="1"/>
        <v>0</v>
      </c>
      <c r="M19" s="471">
        <f t="shared" si="2"/>
        <v>0</v>
      </c>
      <c r="N19" s="474">
        <f t="shared" si="3"/>
        <v>0</v>
      </c>
      <c r="O19" s="471"/>
      <c r="P19" s="471"/>
    </row>
    <row r="20" spans="2:18" ht="15" customHeight="1">
      <c r="B20" s="540">
        <v>13</v>
      </c>
      <c r="C20" s="521" t="str">
        <f ca="1">B20&amp;". "&amp;'DB Func'!B15</f>
        <v>13. Funcionário 13</v>
      </c>
      <c r="E20" s="534" t="s">
        <v>68</v>
      </c>
      <c r="F20" s="534"/>
      <c r="G20" s="64"/>
      <c r="H20" s="64"/>
      <c r="I20" s="64"/>
      <c r="J20" s="468"/>
      <c r="K20" s="470">
        <f t="shared" si="0"/>
        <v>0</v>
      </c>
      <c r="L20" s="473">
        <f t="shared" si="1"/>
        <v>0</v>
      </c>
      <c r="M20" s="471">
        <f t="shared" si="2"/>
        <v>0</v>
      </c>
      <c r="N20" s="474">
        <f t="shared" si="3"/>
        <v>0</v>
      </c>
      <c r="O20" s="471"/>
      <c r="P20" s="471"/>
    </row>
    <row r="21" spans="2:18" ht="15" customHeight="1">
      <c r="B21" s="540"/>
      <c r="C21" s="521"/>
      <c r="E21" s="535" t="s">
        <v>69</v>
      </c>
      <c r="F21" s="535"/>
      <c r="G21" s="88"/>
      <c r="H21" s="88"/>
      <c r="I21" s="88"/>
      <c r="J21" s="469"/>
      <c r="K21" s="470">
        <f t="shared" si="0"/>
        <v>0</v>
      </c>
      <c r="L21" s="473">
        <f t="shared" si="1"/>
        <v>0</v>
      </c>
      <c r="M21" s="471">
        <f t="shared" si="2"/>
        <v>0</v>
      </c>
      <c r="N21" s="474">
        <f t="shared" si="3"/>
        <v>0</v>
      </c>
      <c r="O21" s="471"/>
      <c r="P21" s="471"/>
    </row>
    <row r="22" spans="2:18" ht="30" customHeight="1">
      <c r="B22" s="2">
        <v>14</v>
      </c>
      <c r="C22" s="71" t="str">
        <f ca="1">B22&amp;". "&amp;'DB Func'!B16</f>
        <v>14. Funcionário 14</v>
      </c>
      <c r="E22" s="511" t="s">
        <v>80</v>
      </c>
      <c r="F22" s="512"/>
      <c r="G22" s="86"/>
      <c r="H22" s="86"/>
      <c r="I22" s="86"/>
      <c r="J22" s="86"/>
      <c r="K22" s="478"/>
      <c r="L22" s="471" t="str">
        <f>IF(OR(SUM(L15:L21)&gt;0,SUM(M15:M21)&gt;0),"OK","NÃO")</f>
        <v>NÃO</v>
      </c>
      <c r="M22" s="471"/>
      <c r="N22" s="472"/>
      <c r="O22" s="471"/>
      <c r="P22" s="471"/>
    </row>
    <row r="23" spans="2:18" ht="30" customHeight="1">
      <c r="B23" s="2">
        <v>15</v>
      </c>
      <c r="C23" s="71" t="str">
        <f ca="1">B23&amp;". "&amp;'DB Func'!B17</f>
        <v>15. Funcionário 15</v>
      </c>
      <c r="E23" s="105" t="s">
        <v>81</v>
      </c>
      <c r="F23" s="92"/>
      <c r="G23" s="105" t="s">
        <v>84</v>
      </c>
      <c r="H23" s="93"/>
      <c r="I23" s="105" t="s">
        <v>86</v>
      </c>
      <c r="J23" s="93"/>
    </row>
    <row r="24" spans="2:18" ht="30" customHeight="1">
      <c r="B24" s="2">
        <v>16</v>
      </c>
      <c r="C24" s="71" t="str">
        <f ca="1">B24&amp;". "&amp;'DB Func'!B18</f>
        <v>16. Funcionário 16</v>
      </c>
      <c r="E24" s="85" t="s">
        <v>82</v>
      </c>
      <c r="F24" s="61"/>
      <c r="G24" s="106" t="s">
        <v>85</v>
      </c>
      <c r="H24" s="63"/>
      <c r="I24" s="85" t="s">
        <v>87</v>
      </c>
      <c r="J24" s="63"/>
      <c r="L24" s="2"/>
      <c r="M24" s="2"/>
      <c r="N24" s="2"/>
      <c r="O24" s="2"/>
      <c r="P24" s="2"/>
      <c r="Q24" s="2"/>
      <c r="R24" s="2"/>
    </row>
    <row r="25" spans="2:18" ht="30" customHeight="1">
      <c r="B25" s="2">
        <v>17</v>
      </c>
      <c r="C25" s="71" t="str">
        <f ca="1">B25&amp;". "&amp;'DB Func'!B19</f>
        <v>17. Funcionário 17</v>
      </c>
      <c r="E25" s="107" t="s">
        <v>83</v>
      </c>
      <c r="F25" s="123"/>
      <c r="G25" s="107" t="s">
        <v>88</v>
      </c>
      <c r="H25" s="536"/>
      <c r="I25" s="536"/>
      <c r="J25" s="536"/>
      <c r="L25" s="2"/>
      <c r="M25" s="2"/>
      <c r="N25" s="2"/>
      <c r="O25" s="2"/>
      <c r="P25" s="2"/>
      <c r="Q25" s="2"/>
      <c r="R25" s="2"/>
    </row>
    <row r="26" spans="2:18" ht="30" customHeight="1">
      <c r="B26" s="2">
        <v>18</v>
      </c>
      <c r="C26" s="71" t="str">
        <f ca="1">B26&amp;". "&amp;'DB Func'!B20</f>
        <v>18. Funcionário 18</v>
      </c>
      <c r="E26" s="511" t="s">
        <v>679</v>
      </c>
      <c r="F26" s="512"/>
      <c r="G26" s="86"/>
      <c r="H26" s="86"/>
      <c r="I26" s="86"/>
      <c r="J26" s="87"/>
      <c r="L26" s="2"/>
      <c r="M26" s="2"/>
      <c r="N26" s="2"/>
      <c r="O26" s="2"/>
      <c r="P26" s="2"/>
      <c r="Q26" s="2"/>
      <c r="R26" s="2"/>
    </row>
    <row r="27" spans="2:18" ht="30" customHeight="1">
      <c r="B27" s="2">
        <v>19</v>
      </c>
      <c r="C27" s="71" t="str">
        <f ca="1">B27&amp;". "&amp;'DB Func'!B21</f>
        <v>19. Funcionário 19</v>
      </c>
      <c r="E27" s="105" t="s">
        <v>89</v>
      </c>
      <c r="F27" s="516"/>
      <c r="G27" s="516"/>
      <c r="H27" s="108" t="s">
        <v>90</v>
      </c>
      <c r="I27" s="517"/>
      <c r="J27" s="517"/>
      <c r="L27" s="2"/>
      <c r="M27" s="2"/>
      <c r="N27" s="2"/>
      <c r="O27" s="2"/>
      <c r="P27" s="2"/>
      <c r="Q27" s="2"/>
      <c r="R27" s="2"/>
    </row>
    <row r="28" spans="2:18" ht="30" customHeight="1">
      <c r="B28" s="2">
        <v>20</v>
      </c>
      <c r="C28" s="71" t="str">
        <f ca="1">B28&amp;". "&amp;'DB Func'!B22</f>
        <v>20. Funcionário 20</v>
      </c>
      <c r="E28" s="85" t="s">
        <v>168</v>
      </c>
      <c r="F28" s="518"/>
      <c r="G28" s="518"/>
      <c r="H28" s="85" t="s">
        <v>91</v>
      </c>
      <c r="I28" s="519"/>
      <c r="J28" s="520"/>
      <c r="L28" s="2"/>
      <c r="M28" s="2"/>
      <c r="N28" s="2"/>
      <c r="O28" s="2"/>
      <c r="P28" s="2"/>
      <c r="Q28" s="2"/>
      <c r="R28" s="2"/>
    </row>
    <row r="29" spans="2:18" ht="30" customHeight="1">
      <c r="B29" s="2">
        <v>21</v>
      </c>
      <c r="C29" s="71" t="str">
        <f ca="1">B29&amp;". "&amp;'DB Func'!B23</f>
        <v>21. Funcionário 21</v>
      </c>
      <c r="E29" s="107" t="s">
        <v>93</v>
      </c>
      <c r="F29" s="533"/>
      <c r="G29" s="533"/>
      <c r="H29" s="107" t="s">
        <v>92</v>
      </c>
      <c r="I29" s="533"/>
      <c r="J29" s="533"/>
      <c r="L29" s="2"/>
      <c r="M29" s="2"/>
      <c r="N29" s="2"/>
      <c r="O29" s="2"/>
      <c r="P29" s="2"/>
      <c r="Q29" s="2"/>
      <c r="R29" s="2"/>
    </row>
    <row r="30" spans="2:18" ht="30" customHeight="1">
      <c r="B30" s="2">
        <v>22</v>
      </c>
      <c r="C30" s="71" t="str">
        <f ca="1">B30&amp;". "&amp;'DB Func'!B24</f>
        <v>22. Funcionário 22</v>
      </c>
      <c r="E30" s="511" t="s">
        <v>680</v>
      </c>
      <c r="F30" s="512"/>
      <c r="G30" s="86"/>
      <c r="H30" s="86"/>
      <c r="I30" s="86"/>
      <c r="J30" s="87"/>
      <c r="L30" s="2"/>
      <c r="M30" s="2"/>
      <c r="N30" s="2"/>
      <c r="O30" s="2"/>
      <c r="P30" s="2"/>
      <c r="Q30" s="2"/>
      <c r="R30" s="2"/>
    </row>
    <row r="31" spans="2:18" ht="30" customHeight="1">
      <c r="B31" s="2">
        <v>23</v>
      </c>
      <c r="C31" s="71" t="str">
        <f ca="1">B31&amp;". "&amp;'DB Func'!B25</f>
        <v>23. Funcionário 23</v>
      </c>
      <c r="E31" s="105" t="s">
        <v>94</v>
      </c>
      <c r="F31" s="516"/>
      <c r="G31" s="516"/>
      <c r="H31" s="516"/>
      <c r="I31" s="516"/>
      <c r="J31" s="516"/>
      <c r="L31" s="2"/>
      <c r="M31" s="2"/>
      <c r="N31" s="2"/>
      <c r="O31" s="2"/>
      <c r="P31" s="2"/>
      <c r="Q31" s="2"/>
      <c r="R31" s="2"/>
    </row>
    <row r="32" spans="2:18" ht="30" customHeight="1">
      <c r="B32" s="2">
        <v>24</v>
      </c>
      <c r="C32" s="71" t="str">
        <f ca="1">B32&amp;". "&amp;'DB Func'!B26</f>
        <v>24. Funcionário 24</v>
      </c>
      <c r="E32" s="85" t="s">
        <v>95</v>
      </c>
      <c r="F32" s="518"/>
      <c r="G32" s="518"/>
      <c r="H32" s="518"/>
      <c r="I32" s="518"/>
      <c r="J32" s="518"/>
      <c r="L32" s="2"/>
      <c r="M32" s="2"/>
      <c r="N32" s="2"/>
      <c r="O32" s="2"/>
      <c r="P32" s="2"/>
      <c r="Q32" s="2"/>
      <c r="R32" s="2"/>
    </row>
    <row r="33" spans="2:18" ht="30" customHeight="1">
      <c r="B33" s="2">
        <v>25</v>
      </c>
      <c r="C33" s="71" t="str">
        <f ca="1">B33&amp;". "&amp;'DB Func'!B27</f>
        <v>25. Funcionário 25</v>
      </c>
      <c r="E33" s="107" t="s">
        <v>96</v>
      </c>
      <c r="F33" s="533"/>
      <c r="G33" s="533"/>
      <c r="H33" s="533"/>
      <c r="I33" s="107" t="s">
        <v>681</v>
      </c>
      <c r="J33" s="128"/>
      <c r="L33" s="2"/>
      <c r="M33" s="2" t="s">
        <v>169</v>
      </c>
      <c r="N33" s="2"/>
      <c r="O33" s="2"/>
      <c r="P33" s="2"/>
      <c r="Q33" s="2" t="s">
        <v>181</v>
      </c>
      <c r="R33" s="2"/>
    </row>
    <row r="34" spans="2:18" ht="30" customHeight="1">
      <c r="B34" s="2">
        <v>26</v>
      </c>
      <c r="C34" s="71" t="str">
        <f ca="1">B34&amp;". "&amp;'DB Func'!B28</f>
        <v>26. Funcionário 26</v>
      </c>
      <c r="E34" s="511" t="s">
        <v>97</v>
      </c>
      <c r="F34" s="512"/>
      <c r="G34" s="86"/>
      <c r="H34" s="86"/>
      <c r="I34" s="86"/>
      <c r="J34" s="87"/>
      <c r="L34" s="2"/>
      <c r="M34" s="2" t="s">
        <v>170</v>
      </c>
      <c r="N34" s="2"/>
      <c r="O34" s="2"/>
      <c r="P34" s="2"/>
      <c r="Q34" s="2" t="s">
        <v>182</v>
      </c>
      <c r="R34" s="2"/>
    </row>
    <row r="35" spans="2:18" ht="30" customHeight="1">
      <c r="B35" s="2">
        <v>27</v>
      </c>
      <c r="C35" s="71" t="str">
        <f ca="1">B35&amp;". "&amp;'DB Func'!B29</f>
        <v>27. Funcionário 27</v>
      </c>
      <c r="E35" s="109" t="s">
        <v>98</v>
      </c>
      <c r="F35" s="126"/>
      <c r="G35" s="109" t="s">
        <v>99</v>
      </c>
      <c r="H35" s="127"/>
      <c r="I35" s="109" t="s">
        <v>100</v>
      </c>
      <c r="J35" s="127"/>
      <c r="L35" s="2"/>
      <c r="M35" s="2" t="s">
        <v>171</v>
      </c>
      <c r="N35" s="2"/>
      <c r="O35" s="2"/>
      <c r="P35" s="2"/>
      <c r="Q35" s="2" t="s">
        <v>183</v>
      </c>
      <c r="R35" s="2"/>
    </row>
    <row r="36" spans="2:18" ht="30" customHeight="1">
      <c r="B36" s="2">
        <v>28</v>
      </c>
      <c r="C36" s="71" t="str">
        <f ca="1">B36&amp;". "&amp;'DB Func'!B30</f>
        <v>28. Funcionário 28</v>
      </c>
      <c r="E36" s="511" t="s">
        <v>731</v>
      </c>
      <c r="F36" s="512"/>
      <c r="G36" s="86"/>
      <c r="H36" s="86"/>
      <c r="I36" s="86"/>
      <c r="J36" s="87"/>
      <c r="L36" s="2"/>
      <c r="M36" s="2" t="s">
        <v>172</v>
      </c>
      <c r="N36" s="2"/>
      <c r="O36" s="2"/>
      <c r="P36" s="2"/>
      <c r="Q36" s="2" t="s">
        <v>184</v>
      </c>
      <c r="R36" s="2"/>
    </row>
    <row r="37" spans="2:18" ht="30" customHeight="1">
      <c r="B37" s="2">
        <v>29</v>
      </c>
      <c r="C37" s="110" t="str">
        <f ca="1">B37&amp;". "&amp;'DB Func'!B31</f>
        <v>29. Funcionário 29</v>
      </c>
      <c r="E37" s="523" t="s">
        <v>101</v>
      </c>
      <c r="F37" s="524"/>
      <c r="G37" s="94"/>
      <c r="H37" s="523" t="s">
        <v>730</v>
      </c>
      <c r="I37" s="524"/>
      <c r="J37" s="95"/>
      <c r="L37" s="2"/>
      <c r="M37" s="2" t="s">
        <v>173</v>
      </c>
      <c r="N37" s="2"/>
      <c r="O37" s="2"/>
      <c r="P37" s="2"/>
      <c r="Q37" s="2" t="s">
        <v>185</v>
      </c>
      <c r="R37" s="2"/>
    </row>
    <row r="38" spans="2:18" ht="30" customHeight="1">
      <c r="B38" s="2">
        <v>30</v>
      </c>
      <c r="C38" s="71" t="str">
        <f ca="1">B38&amp;". "&amp;'DB Func'!B32</f>
        <v>30. Funcionário 30</v>
      </c>
      <c r="E38" s="513" t="s">
        <v>102</v>
      </c>
      <c r="F38" s="514"/>
      <c r="G38" s="76"/>
      <c r="H38" s="513" t="s">
        <v>104</v>
      </c>
      <c r="I38" s="514"/>
      <c r="J38" s="76"/>
      <c r="L38" s="2"/>
      <c r="M38" s="2" t="s">
        <v>174</v>
      </c>
      <c r="N38" s="2"/>
      <c r="O38" s="2"/>
      <c r="P38" s="2"/>
      <c r="Q38" s="2" t="s">
        <v>186</v>
      </c>
      <c r="R38" s="2"/>
    </row>
    <row r="39" spans="2:18" ht="30" customHeight="1">
      <c r="C39" s="11"/>
      <c r="E39" s="513" t="s">
        <v>103</v>
      </c>
      <c r="F39" s="514"/>
      <c r="G39" s="63"/>
      <c r="H39" s="106" t="s">
        <v>688</v>
      </c>
      <c r="I39" s="73"/>
      <c r="J39" s="72"/>
      <c r="L39" s="2"/>
      <c r="M39" s="2" t="s">
        <v>179</v>
      </c>
      <c r="N39" s="2"/>
      <c r="O39" s="2"/>
      <c r="P39" s="2"/>
      <c r="Q39" s="2" t="s">
        <v>187</v>
      </c>
      <c r="R39" s="2"/>
    </row>
    <row r="40" spans="2:18" ht="30" hidden="1" customHeight="1">
      <c r="C40" s="11"/>
      <c r="E40" s="541" t="s">
        <v>745</v>
      </c>
      <c r="F40" s="541"/>
      <c r="G40" s="541"/>
      <c r="H40" s="541"/>
      <c r="I40" s="541"/>
      <c r="J40" s="541"/>
      <c r="L40" s="2"/>
      <c r="M40" s="2" t="s">
        <v>180</v>
      </c>
      <c r="N40" s="2"/>
      <c r="O40" s="2"/>
      <c r="P40" s="2"/>
      <c r="Q40" s="2" t="s">
        <v>188</v>
      </c>
      <c r="R40" s="2"/>
    </row>
    <row r="41" spans="2:18" ht="30" hidden="1" customHeight="1">
      <c r="C41" s="11"/>
      <c r="E41" s="513" t="s">
        <v>106</v>
      </c>
      <c r="F41" s="514"/>
      <c r="G41" s="62"/>
      <c r="H41" s="513" t="s">
        <v>112</v>
      </c>
      <c r="I41" s="514"/>
      <c r="J41" s="62"/>
      <c r="L41" s="2"/>
      <c r="M41" s="2" t="s">
        <v>175</v>
      </c>
      <c r="N41" s="2"/>
      <c r="O41" s="2"/>
      <c r="P41" s="2"/>
      <c r="Q41" s="2"/>
      <c r="R41" s="2"/>
    </row>
    <row r="42" spans="2:18" ht="30" hidden="1" customHeight="1">
      <c r="C42" s="11"/>
      <c r="E42" s="513" t="s">
        <v>107</v>
      </c>
      <c r="F42" s="514"/>
      <c r="G42" s="62"/>
      <c r="H42" s="513" t="s">
        <v>113</v>
      </c>
      <c r="I42" s="514"/>
      <c r="J42" s="62"/>
      <c r="L42" s="2"/>
      <c r="M42" s="2" t="s">
        <v>176</v>
      </c>
      <c r="N42" s="2"/>
      <c r="O42" s="2"/>
      <c r="P42" s="2"/>
      <c r="Q42" s="2"/>
      <c r="R42" s="2"/>
    </row>
    <row r="43" spans="2:18" ht="30" hidden="1" customHeight="1">
      <c r="C43" s="11"/>
      <c r="E43" s="513" t="s">
        <v>108</v>
      </c>
      <c r="F43" s="514"/>
      <c r="G43" s="62"/>
      <c r="H43" s="513" t="s">
        <v>114</v>
      </c>
      <c r="I43" s="514"/>
      <c r="J43" s="62"/>
      <c r="L43" s="2"/>
      <c r="M43" s="2" t="s">
        <v>178</v>
      </c>
      <c r="N43" s="2"/>
      <c r="O43" s="2"/>
      <c r="P43" s="2"/>
      <c r="Q43" s="2"/>
      <c r="R43" s="2"/>
    </row>
    <row r="44" spans="2:18" ht="30" hidden="1" customHeight="1">
      <c r="C44" s="11"/>
      <c r="E44" s="513" t="s">
        <v>109</v>
      </c>
      <c r="F44" s="514"/>
      <c r="G44" s="62"/>
      <c r="H44" s="513" t="s">
        <v>115</v>
      </c>
      <c r="I44" s="514"/>
      <c r="J44" s="62"/>
      <c r="L44" s="2"/>
      <c r="M44" s="2" t="s">
        <v>177</v>
      </c>
      <c r="N44" s="2"/>
      <c r="O44" s="2"/>
      <c r="P44" s="2"/>
      <c r="Q44" s="2"/>
      <c r="R44" s="2"/>
    </row>
    <row r="45" spans="2:18" ht="30" hidden="1" customHeight="1">
      <c r="C45" s="11"/>
      <c r="E45" s="513" t="s">
        <v>110</v>
      </c>
      <c r="F45" s="514"/>
      <c r="G45" s="62"/>
      <c r="H45" s="513" t="s">
        <v>116</v>
      </c>
      <c r="I45" s="514"/>
      <c r="J45" s="62"/>
      <c r="L45" s="2"/>
      <c r="M45" s="2"/>
      <c r="N45" s="2"/>
      <c r="O45" s="2"/>
      <c r="P45" s="2"/>
      <c r="Q45" s="2"/>
      <c r="R45" s="2"/>
    </row>
    <row r="46" spans="2:18" ht="30" hidden="1" customHeight="1">
      <c r="C46" s="11"/>
      <c r="E46" s="513" t="s">
        <v>111</v>
      </c>
      <c r="F46" s="514"/>
      <c r="G46" s="62"/>
      <c r="H46" s="513" t="s">
        <v>117</v>
      </c>
      <c r="I46" s="514"/>
      <c r="J46" s="62"/>
      <c r="L46" s="2"/>
      <c r="M46" s="2"/>
      <c r="N46" s="2"/>
      <c r="O46" s="2"/>
      <c r="P46" s="2"/>
      <c r="Q46" s="2"/>
      <c r="R46" s="2"/>
    </row>
    <row r="47" spans="2:18" ht="30" customHeight="1">
      <c r="C47" s="11"/>
      <c r="E47" s="515" t="s">
        <v>105</v>
      </c>
      <c r="F47" s="515"/>
      <c r="G47" s="515"/>
      <c r="H47" s="515"/>
      <c r="I47" s="515"/>
      <c r="J47" s="515"/>
      <c r="L47" s="2"/>
      <c r="M47" s="2"/>
      <c r="N47" s="2"/>
      <c r="O47" s="2"/>
      <c r="P47" s="2"/>
      <c r="Q47" s="2"/>
      <c r="R47" s="2"/>
    </row>
    <row r="48" spans="2:18" ht="30" customHeight="1">
      <c r="C48" s="11"/>
      <c r="E48" s="513" t="s">
        <v>106</v>
      </c>
      <c r="F48" s="514"/>
      <c r="G48" s="62"/>
      <c r="H48" s="513" t="s">
        <v>112</v>
      </c>
      <c r="I48" s="514"/>
      <c r="J48" s="62"/>
      <c r="L48" s="2"/>
      <c r="M48" s="2"/>
      <c r="N48" s="2"/>
      <c r="O48" s="2"/>
      <c r="P48" s="2"/>
      <c r="Q48" s="2"/>
      <c r="R48" s="2"/>
    </row>
    <row r="49" spans="3:18" ht="30" customHeight="1">
      <c r="C49" s="11"/>
      <c r="E49" s="513" t="s">
        <v>107</v>
      </c>
      <c r="F49" s="514"/>
      <c r="G49" s="62"/>
      <c r="H49" s="513" t="s">
        <v>113</v>
      </c>
      <c r="I49" s="514"/>
      <c r="J49" s="62"/>
      <c r="L49" s="2"/>
      <c r="M49" s="2"/>
      <c r="N49" s="2"/>
      <c r="O49" s="2"/>
      <c r="P49" s="2"/>
      <c r="Q49" s="2"/>
      <c r="R49" s="2"/>
    </row>
    <row r="50" spans="3:18" ht="30" customHeight="1">
      <c r="C50" s="11"/>
      <c r="E50" s="513" t="s">
        <v>108</v>
      </c>
      <c r="F50" s="514"/>
      <c r="G50" s="62"/>
      <c r="H50" s="513" t="s">
        <v>114</v>
      </c>
      <c r="I50" s="514"/>
      <c r="J50" s="62"/>
      <c r="L50" s="2"/>
      <c r="M50" s="2"/>
      <c r="N50" s="2"/>
      <c r="O50" s="2"/>
      <c r="P50" s="2"/>
      <c r="Q50" s="2"/>
      <c r="R50" s="2"/>
    </row>
    <row r="51" spans="3:18" ht="30" customHeight="1">
      <c r="C51" s="11"/>
      <c r="E51" s="513" t="s">
        <v>109</v>
      </c>
      <c r="F51" s="514"/>
      <c r="G51" s="62"/>
      <c r="H51" s="513" t="s">
        <v>115</v>
      </c>
      <c r="I51" s="514"/>
      <c r="J51" s="62"/>
      <c r="L51" s="2"/>
      <c r="M51" s="2"/>
      <c r="N51" s="2"/>
      <c r="O51" s="2"/>
      <c r="P51" s="2"/>
      <c r="Q51" s="2"/>
      <c r="R51" s="2"/>
    </row>
    <row r="52" spans="3:18" ht="30" customHeight="1">
      <c r="C52" s="11"/>
      <c r="E52" s="513" t="s">
        <v>110</v>
      </c>
      <c r="F52" s="514"/>
      <c r="G52" s="62"/>
      <c r="H52" s="513" t="s">
        <v>116</v>
      </c>
      <c r="I52" s="514"/>
      <c r="J52" s="62"/>
      <c r="L52" s="2"/>
      <c r="M52" s="2"/>
      <c r="N52" s="2"/>
      <c r="O52" s="2"/>
      <c r="P52" s="2"/>
      <c r="Q52" s="2"/>
      <c r="R52" s="2"/>
    </row>
    <row r="53" spans="3:18" ht="30" customHeight="1">
      <c r="C53" s="11"/>
      <c r="E53" s="513" t="s">
        <v>111</v>
      </c>
      <c r="F53" s="514"/>
      <c r="G53" s="62"/>
      <c r="H53" s="513" t="s">
        <v>117</v>
      </c>
      <c r="I53" s="514"/>
      <c r="J53" s="62"/>
      <c r="L53" s="2"/>
      <c r="M53" s="2"/>
      <c r="N53" s="2"/>
      <c r="O53" s="2"/>
      <c r="P53" s="2"/>
      <c r="Q53" s="2"/>
      <c r="R53" s="2"/>
    </row>
    <row r="54" spans="3:18" ht="30" customHeight="1">
      <c r="C54" s="11"/>
      <c r="E54" s="542" t="s">
        <v>119</v>
      </c>
      <c r="F54" s="542"/>
      <c r="G54" s="542"/>
      <c r="H54" s="543">
        <f>SUM(G48:G53,J48:J53)+SUM(G48:G53,J48:J53)*G38+SUM(G48:G53,J48:J53)*J38</f>
        <v>0</v>
      </c>
      <c r="I54" s="543"/>
      <c r="J54" s="543"/>
      <c r="L54" s="2"/>
      <c r="M54" s="2"/>
      <c r="N54" s="2"/>
      <c r="O54" s="2"/>
      <c r="P54" s="2"/>
      <c r="Q54" s="2"/>
      <c r="R54" s="2"/>
    </row>
    <row r="55" spans="3:18" ht="30" hidden="1" customHeight="1">
      <c r="C55" s="11"/>
      <c r="E55" s="511" t="s">
        <v>524</v>
      </c>
      <c r="F55" s="512"/>
      <c r="G55" s="512"/>
      <c r="H55" s="86"/>
      <c r="I55" s="86"/>
      <c r="J55" s="87"/>
      <c r="L55" s="2"/>
      <c r="M55" s="2"/>
      <c r="N55" s="2"/>
      <c r="O55" s="2"/>
      <c r="P55" s="2"/>
      <c r="Q55" s="2"/>
      <c r="R55" s="2"/>
    </row>
    <row r="56" spans="3:18" ht="30" hidden="1" customHeight="1">
      <c r="C56" s="11"/>
      <c r="E56" s="96" t="s">
        <v>120</v>
      </c>
      <c r="F56" s="96" t="s">
        <v>533</v>
      </c>
      <c r="G56" s="96" t="s">
        <v>121</v>
      </c>
      <c r="H56" s="96" t="s">
        <v>519</v>
      </c>
      <c r="I56" s="96" t="s">
        <v>520</v>
      </c>
      <c r="J56" s="96" t="s">
        <v>521</v>
      </c>
      <c r="L56" s="2"/>
      <c r="M56" s="2"/>
      <c r="N56" s="2"/>
      <c r="O56" s="2"/>
      <c r="P56" s="2"/>
      <c r="Q56" s="2"/>
      <c r="R56" s="2"/>
    </row>
    <row r="57" spans="3:18" ht="30" hidden="1" customHeight="1">
      <c r="C57" s="11"/>
      <c r="E57" s="85" t="str">
        <f>Benef!C6</f>
        <v>-</v>
      </c>
      <c r="F57" s="66"/>
      <c r="G57" s="67"/>
      <c r="H57" s="68"/>
      <c r="I57" s="67"/>
      <c r="J57" s="104">
        <f>IF(G57="Percentual",H57*AVERAGE($G$48:$G$53,$J$48:$J$53),IF(G57="Valor Fixo",I57,0))</f>
        <v>0</v>
      </c>
      <c r="L57" s="2"/>
      <c r="M57" s="2"/>
      <c r="N57" s="2"/>
      <c r="O57" s="2"/>
      <c r="P57" s="2"/>
      <c r="Q57" s="2"/>
      <c r="R57" s="2"/>
    </row>
    <row r="58" spans="3:18" ht="30" hidden="1" customHeight="1">
      <c r="C58" s="11"/>
      <c r="E58" s="85" t="str">
        <f>Benef!C7</f>
        <v>-</v>
      </c>
      <c r="F58" s="66"/>
      <c r="G58" s="67"/>
      <c r="H58" s="68"/>
      <c r="I58" s="67"/>
      <c r="J58" s="104">
        <f t="shared" ref="J58:J66" si="4">IF(G58="Percentual",H58*AVERAGE($G$48:$G$53,$J$48:$J$53),IF(G58="Valor Fixo",I58,0))</f>
        <v>0</v>
      </c>
      <c r="L58" s="2"/>
      <c r="M58" s="2"/>
      <c r="N58" s="2"/>
      <c r="O58" s="2"/>
      <c r="P58" s="2"/>
      <c r="Q58" s="2"/>
      <c r="R58" s="2"/>
    </row>
    <row r="59" spans="3:18" ht="30" hidden="1" customHeight="1">
      <c r="C59" s="11"/>
      <c r="E59" s="85" t="str">
        <f>Benef!C8</f>
        <v>-</v>
      </c>
      <c r="F59" s="66"/>
      <c r="G59" s="67"/>
      <c r="H59" s="68"/>
      <c r="I59" s="67"/>
      <c r="J59" s="104">
        <f t="shared" si="4"/>
        <v>0</v>
      </c>
      <c r="L59" s="2"/>
      <c r="M59" s="2"/>
      <c r="N59" s="2"/>
      <c r="O59" s="2"/>
      <c r="P59" s="2"/>
      <c r="Q59" s="2"/>
      <c r="R59" s="2"/>
    </row>
    <row r="60" spans="3:18" ht="30" hidden="1" customHeight="1">
      <c r="C60" s="11"/>
      <c r="E60" s="85" t="str">
        <f>Benef!C9</f>
        <v>-</v>
      </c>
      <c r="F60" s="66"/>
      <c r="G60" s="67"/>
      <c r="H60" s="68"/>
      <c r="I60" s="67"/>
      <c r="J60" s="104">
        <f t="shared" si="4"/>
        <v>0</v>
      </c>
      <c r="L60" s="2"/>
      <c r="M60" s="2"/>
      <c r="N60" s="2"/>
      <c r="O60" s="2"/>
      <c r="P60" s="2"/>
      <c r="Q60" s="2"/>
      <c r="R60" s="2"/>
    </row>
    <row r="61" spans="3:18" ht="30" hidden="1" customHeight="1">
      <c r="C61" s="11"/>
      <c r="E61" s="85" t="str">
        <f>Benef!C10</f>
        <v>-</v>
      </c>
      <c r="F61" s="66"/>
      <c r="G61" s="67"/>
      <c r="H61" s="68"/>
      <c r="I61" s="67"/>
      <c r="J61" s="104">
        <f t="shared" si="4"/>
        <v>0</v>
      </c>
      <c r="L61" s="2"/>
      <c r="M61" s="2"/>
      <c r="N61" s="2"/>
      <c r="O61" s="2"/>
      <c r="P61" s="2"/>
      <c r="Q61" s="2"/>
      <c r="R61" s="2"/>
    </row>
    <row r="62" spans="3:18" ht="30" hidden="1" customHeight="1">
      <c r="C62" s="11"/>
      <c r="E62" s="85" t="str">
        <f>Benef!C11</f>
        <v>-</v>
      </c>
      <c r="F62" s="66"/>
      <c r="G62" s="67"/>
      <c r="H62" s="68"/>
      <c r="I62" s="67"/>
      <c r="J62" s="104">
        <f t="shared" si="4"/>
        <v>0</v>
      </c>
      <c r="L62" s="2"/>
      <c r="M62" s="2"/>
      <c r="N62" s="2"/>
      <c r="O62" s="2"/>
      <c r="P62" s="2"/>
      <c r="Q62" s="2"/>
      <c r="R62" s="2"/>
    </row>
    <row r="63" spans="3:18" ht="30" hidden="1" customHeight="1">
      <c r="C63" s="11"/>
      <c r="E63" s="85" t="str">
        <f>Benef!C12</f>
        <v>-</v>
      </c>
      <c r="F63" s="66"/>
      <c r="G63" s="67"/>
      <c r="H63" s="68"/>
      <c r="I63" s="67"/>
      <c r="J63" s="104">
        <f t="shared" si="4"/>
        <v>0</v>
      </c>
      <c r="L63" s="2"/>
      <c r="M63" s="2"/>
      <c r="N63" s="2"/>
      <c r="O63" s="2"/>
      <c r="P63" s="2"/>
      <c r="Q63" s="2"/>
      <c r="R63" s="2"/>
    </row>
    <row r="64" spans="3:18" ht="30" hidden="1" customHeight="1">
      <c r="C64" s="11"/>
      <c r="E64" s="85" t="str">
        <f>Benef!C13</f>
        <v>-</v>
      </c>
      <c r="F64" s="66"/>
      <c r="G64" s="67"/>
      <c r="H64" s="68"/>
      <c r="I64" s="67"/>
      <c r="J64" s="104">
        <f t="shared" si="4"/>
        <v>0</v>
      </c>
      <c r="L64" s="2"/>
      <c r="M64" s="2"/>
      <c r="N64" s="2"/>
      <c r="O64" s="2"/>
      <c r="P64" s="2"/>
      <c r="Q64" s="2"/>
      <c r="R64" s="2"/>
    </row>
    <row r="65" spans="3:18" ht="30" hidden="1" customHeight="1">
      <c r="C65" s="11"/>
      <c r="E65" s="85" t="str">
        <f>Benef!C14</f>
        <v>-</v>
      </c>
      <c r="F65" s="66"/>
      <c r="G65" s="67"/>
      <c r="H65" s="68"/>
      <c r="I65" s="67"/>
      <c r="J65" s="104">
        <f t="shared" si="4"/>
        <v>0</v>
      </c>
      <c r="L65" s="2"/>
      <c r="M65" s="2"/>
      <c r="N65" s="2"/>
      <c r="O65" s="2"/>
      <c r="P65" s="2"/>
      <c r="Q65" s="2"/>
      <c r="R65" s="2"/>
    </row>
    <row r="66" spans="3:18" ht="30" hidden="1" customHeight="1">
      <c r="C66" s="11"/>
      <c r="E66" s="107">
        <f>Benef!C15</f>
        <v>0</v>
      </c>
      <c r="F66" s="89"/>
      <c r="G66" s="90"/>
      <c r="H66" s="91"/>
      <c r="I66" s="90"/>
      <c r="J66" s="111">
        <f t="shared" si="4"/>
        <v>0</v>
      </c>
      <c r="L66" s="2"/>
      <c r="M66" s="2"/>
      <c r="N66" s="2"/>
      <c r="O66" s="2"/>
      <c r="P66" s="2"/>
      <c r="Q66" s="2"/>
      <c r="R66" s="2"/>
    </row>
    <row r="67" spans="3:18" ht="30" customHeight="1">
      <c r="C67" s="11"/>
      <c r="E67" s="511" t="s">
        <v>709</v>
      </c>
      <c r="F67" s="512"/>
      <c r="G67" s="512"/>
      <c r="H67" s="86"/>
      <c r="I67" s="86"/>
      <c r="J67" s="87"/>
      <c r="L67" s="2"/>
      <c r="M67" s="2"/>
      <c r="N67" s="2"/>
      <c r="O67" s="2"/>
      <c r="P67" s="2"/>
      <c r="Q67" s="2"/>
      <c r="R67" s="2"/>
    </row>
    <row r="68" spans="3:18" ht="30" customHeight="1">
      <c r="C68" s="11"/>
      <c r="E68" s="108" t="s">
        <v>708</v>
      </c>
      <c r="F68" s="516"/>
      <c r="G68" s="516"/>
      <c r="H68" s="108" t="s">
        <v>786</v>
      </c>
      <c r="I68" s="516"/>
      <c r="J68" s="516"/>
      <c r="K68" s="26">
        <f>IFERROR(VLOOKUP(AVERAGE(G48:G53,J48:J53),'P Gerais'!D39:G43,3,1)*F68,0)</f>
        <v>0</v>
      </c>
      <c r="L68" s="2"/>
      <c r="M68" s="2"/>
      <c r="N68" s="2"/>
      <c r="O68" s="2"/>
      <c r="P68" s="2"/>
      <c r="Q68" s="2"/>
      <c r="R68" s="2"/>
    </row>
    <row r="69" spans="3:18" ht="30" customHeight="1">
      <c r="C69" s="11"/>
      <c r="E69" s="541" t="s">
        <v>123</v>
      </c>
      <c r="F69" s="541"/>
      <c r="G69" s="541"/>
      <c r="H69" s="541"/>
      <c r="I69" s="541"/>
      <c r="J69" s="541"/>
      <c r="L69" s="2"/>
      <c r="M69" s="2"/>
      <c r="N69" s="2"/>
      <c r="O69" s="2"/>
      <c r="P69" s="2"/>
      <c r="Q69" s="2"/>
      <c r="R69" s="2"/>
    </row>
    <row r="70" spans="3:18" ht="30" customHeight="1">
      <c r="C70" s="11"/>
      <c r="E70" s="85" t="s">
        <v>124</v>
      </c>
      <c r="F70" s="530"/>
      <c r="G70" s="530"/>
      <c r="H70" s="85" t="s">
        <v>144</v>
      </c>
      <c r="I70" s="538"/>
      <c r="J70" s="538"/>
    </row>
    <row r="71" spans="3:18" ht="30" customHeight="1">
      <c r="C71" s="11"/>
      <c r="E71" s="85" t="s">
        <v>125</v>
      </c>
      <c r="F71" s="530"/>
      <c r="G71" s="530"/>
      <c r="H71" s="85" t="s">
        <v>126</v>
      </c>
      <c r="I71" s="539"/>
      <c r="J71" s="539"/>
    </row>
    <row r="72" spans="3:18" ht="8.1" customHeight="1">
      <c r="C72" s="11"/>
      <c r="D72" s="10"/>
      <c r="E72" s="6"/>
      <c r="F72" s="20"/>
      <c r="G72" s="20"/>
      <c r="H72" s="6"/>
      <c r="I72" s="21"/>
      <c r="J72" s="21"/>
      <c r="K72" s="10"/>
    </row>
    <row r="73" spans="3:18" ht="8.1" customHeight="1">
      <c r="C73" s="11"/>
      <c r="D73" s="10"/>
      <c r="E73" s="6"/>
      <c r="F73" s="20"/>
      <c r="G73" s="20"/>
      <c r="H73" s="6"/>
      <c r="I73" s="21"/>
      <c r="J73" s="21"/>
      <c r="K73" s="10"/>
    </row>
    <row r="74" spans="3:18" ht="30" customHeight="1">
      <c r="C74" s="11"/>
      <c r="D74" s="10"/>
      <c r="E74" s="85" t="s">
        <v>127</v>
      </c>
      <c r="F74" s="530"/>
      <c r="G74" s="530"/>
      <c r="H74" s="85" t="s">
        <v>143</v>
      </c>
      <c r="I74" s="538"/>
      <c r="J74" s="538"/>
      <c r="K74" s="10"/>
    </row>
    <row r="75" spans="3:18" ht="30" customHeight="1">
      <c r="C75" s="11"/>
      <c r="D75" s="10"/>
      <c r="E75" s="85" t="s">
        <v>128</v>
      </c>
      <c r="F75" s="530"/>
      <c r="G75" s="530"/>
      <c r="H75" s="85" t="s">
        <v>129</v>
      </c>
      <c r="I75" s="539"/>
      <c r="J75" s="539"/>
      <c r="K75" s="10"/>
    </row>
    <row r="76" spans="3:18" ht="8.1" customHeight="1">
      <c r="C76" s="11"/>
      <c r="D76" s="10"/>
      <c r="E76" s="6"/>
      <c r="F76" s="20"/>
      <c r="G76" s="20"/>
      <c r="H76" s="6"/>
      <c r="I76" s="21"/>
      <c r="J76" s="21"/>
      <c r="K76" s="10"/>
    </row>
    <row r="77" spans="3:18" ht="30" customHeight="1">
      <c r="C77" s="11"/>
      <c r="D77" s="10"/>
      <c r="E77" s="85" t="s">
        <v>130</v>
      </c>
      <c r="F77" s="530"/>
      <c r="G77" s="530"/>
      <c r="H77" s="85" t="s">
        <v>142</v>
      </c>
      <c r="I77" s="538"/>
      <c r="J77" s="538"/>
      <c r="K77" s="10"/>
    </row>
    <row r="78" spans="3:18" ht="30" customHeight="1">
      <c r="C78" s="11"/>
      <c r="D78" s="10"/>
      <c r="E78" s="85" t="s">
        <v>131</v>
      </c>
      <c r="F78" s="530"/>
      <c r="G78" s="530"/>
      <c r="H78" s="85" t="s">
        <v>132</v>
      </c>
      <c r="I78" s="539"/>
      <c r="J78" s="539"/>
      <c r="K78" s="10"/>
    </row>
    <row r="79" spans="3:18" ht="8.1" customHeight="1">
      <c r="C79" s="11"/>
      <c r="D79" s="10"/>
      <c r="E79" s="6"/>
      <c r="F79" s="20"/>
      <c r="G79" s="20"/>
      <c r="H79" s="6"/>
      <c r="I79" s="21"/>
      <c r="J79" s="21"/>
      <c r="K79" s="10"/>
    </row>
    <row r="80" spans="3:18" ht="30" customHeight="1">
      <c r="C80" s="11"/>
      <c r="D80" s="10"/>
      <c r="E80" s="85" t="s">
        <v>133</v>
      </c>
      <c r="F80" s="530"/>
      <c r="G80" s="530"/>
      <c r="H80" s="85" t="s">
        <v>141</v>
      </c>
      <c r="I80" s="538"/>
      <c r="J80" s="538"/>
      <c r="K80" s="10"/>
    </row>
    <row r="81" spans="3:11" ht="30" customHeight="1">
      <c r="C81" s="11"/>
      <c r="D81" s="10"/>
      <c r="E81" s="85" t="s">
        <v>134</v>
      </c>
      <c r="F81" s="530"/>
      <c r="G81" s="530"/>
      <c r="H81" s="85" t="s">
        <v>135</v>
      </c>
      <c r="I81" s="539"/>
      <c r="J81" s="539"/>
      <c r="K81" s="10"/>
    </row>
    <row r="82" spans="3:11" ht="8.1" customHeight="1">
      <c r="C82" s="11"/>
      <c r="D82" s="10"/>
      <c r="E82" s="6"/>
      <c r="F82" s="20"/>
      <c r="G82" s="20"/>
      <c r="H82" s="6"/>
      <c r="I82" s="21"/>
      <c r="J82" s="21"/>
      <c r="K82" s="10"/>
    </row>
    <row r="83" spans="3:11" ht="30" customHeight="1">
      <c r="C83" s="11"/>
      <c r="E83" s="85" t="s">
        <v>136</v>
      </c>
      <c r="F83" s="530"/>
      <c r="G83" s="530"/>
      <c r="H83" s="85" t="s">
        <v>140</v>
      </c>
      <c r="I83" s="538"/>
      <c r="J83" s="538"/>
    </row>
    <row r="84" spans="3:11" ht="30" customHeight="1">
      <c r="C84" s="11"/>
      <c r="E84" s="85" t="s">
        <v>137</v>
      </c>
      <c r="F84" s="530"/>
      <c r="G84" s="530"/>
      <c r="H84" s="85" t="s">
        <v>138</v>
      </c>
      <c r="I84" s="539"/>
      <c r="J84" s="539"/>
    </row>
    <row r="85" spans="3:11" ht="8.1" customHeight="1">
      <c r="C85" s="11"/>
      <c r="D85" s="10"/>
      <c r="E85" s="6"/>
      <c r="F85" s="20"/>
      <c r="G85" s="20"/>
      <c r="H85" s="6"/>
      <c r="I85" s="21"/>
      <c r="J85" s="21"/>
      <c r="K85" s="10"/>
    </row>
    <row r="86" spans="3:11" ht="30" customHeight="1">
      <c r="C86" s="11"/>
      <c r="E86" s="85" t="s">
        <v>710</v>
      </c>
      <c r="F86" s="530"/>
      <c r="G86" s="530"/>
      <c r="H86" s="85" t="s">
        <v>711</v>
      </c>
      <c r="I86" s="538"/>
      <c r="J86" s="538"/>
    </row>
    <row r="87" spans="3:11" ht="30" customHeight="1">
      <c r="C87" s="11"/>
      <c r="E87" s="85" t="s">
        <v>712</v>
      </c>
      <c r="F87" s="530"/>
      <c r="G87" s="530"/>
      <c r="H87" s="85" t="s">
        <v>713</v>
      </c>
      <c r="I87" s="539"/>
      <c r="J87" s="539"/>
    </row>
    <row r="88" spans="3:11" ht="8.1" customHeight="1">
      <c r="C88" s="11"/>
      <c r="E88" s="6"/>
      <c r="F88" s="20"/>
      <c r="G88" s="20"/>
      <c r="H88" s="6"/>
      <c r="I88" s="21"/>
      <c r="J88" s="21"/>
    </row>
    <row r="89" spans="3:11" ht="30" customHeight="1">
      <c r="C89" s="11"/>
      <c r="E89" s="85" t="s">
        <v>714</v>
      </c>
      <c r="F89" s="530"/>
      <c r="G89" s="530"/>
      <c r="H89" s="85" t="s">
        <v>715</v>
      </c>
      <c r="I89" s="538"/>
      <c r="J89" s="538"/>
    </row>
    <row r="90" spans="3:11" ht="30" customHeight="1">
      <c r="C90" s="11"/>
      <c r="E90" s="85" t="s">
        <v>716</v>
      </c>
      <c r="F90" s="530"/>
      <c r="G90" s="530"/>
      <c r="H90" s="85" t="s">
        <v>717</v>
      </c>
      <c r="I90" s="539"/>
      <c r="J90" s="539"/>
    </row>
    <row r="91" spans="3:11" ht="8.1" customHeight="1">
      <c r="C91" s="11"/>
      <c r="E91" s="6"/>
      <c r="F91" s="20"/>
      <c r="G91" s="20"/>
      <c r="H91" s="6"/>
      <c r="I91" s="21"/>
      <c r="J91" s="21"/>
    </row>
    <row r="92" spans="3:11" ht="30" customHeight="1">
      <c r="C92" s="11"/>
      <c r="E92" s="85" t="s">
        <v>718</v>
      </c>
      <c r="F92" s="530"/>
      <c r="G92" s="530"/>
      <c r="H92" s="85" t="s">
        <v>719</v>
      </c>
      <c r="I92" s="538"/>
      <c r="J92" s="538"/>
    </row>
    <row r="93" spans="3:11" ht="30" customHeight="1">
      <c r="C93" s="11"/>
      <c r="E93" s="85" t="s">
        <v>720</v>
      </c>
      <c r="F93" s="530"/>
      <c r="G93" s="530"/>
      <c r="H93" s="85" t="s">
        <v>721</v>
      </c>
      <c r="I93" s="539"/>
      <c r="J93" s="539"/>
    </row>
    <row r="94" spans="3:11" ht="8.1" customHeight="1">
      <c r="C94" s="11"/>
      <c r="D94" s="10"/>
      <c r="E94" s="6"/>
      <c r="F94" s="20"/>
      <c r="G94" s="20"/>
      <c r="H94" s="6"/>
      <c r="I94" s="21"/>
      <c r="J94" s="21"/>
      <c r="K94" s="10"/>
    </row>
    <row r="95" spans="3:11" ht="30" customHeight="1">
      <c r="C95" s="11"/>
      <c r="E95" s="85" t="s">
        <v>722</v>
      </c>
      <c r="F95" s="530"/>
      <c r="G95" s="530"/>
      <c r="H95" s="85" t="s">
        <v>723</v>
      </c>
      <c r="I95" s="538"/>
      <c r="J95" s="538"/>
    </row>
    <row r="96" spans="3:11" ht="30" customHeight="1">
      <c r="C96" s="11"/>
      <c r="E96" s="85" t="s">
        <v>724</v>
      </c>
      <c r="F96" s="530"/>
      <c r="G96" s="530"/>
      <c r="H96" s="85" t="s">
        <v>725</v>
      </c>
      <c r="I96" s="539"/>
      <c r="J96" s="539"/>
    </row>
    <row r="97" spans="3:11" ht="8.1" customHeight="1">
      <c r="C97" s="11"/>
      <c r="D97" s="10"/>
      <c r="E97" s="6"/>
      <c r="F97" s="20"/>
      <c r="G97" s="20"/>
      <c r="H97" s="6"/>
      <c r="I97" s="21"/>
      <c r="J97" s="21"/>
      <c r="K97" s="10"/>
    </row>
    <row r="98" spans="3:11" ht="30" customHeight="1">
      <c r="C98" s="11"/>
      <c r="E98" s="85" t="s">
        <v>726</v>
      </c>
      <c r="F98" s="530"/>
      <c r="G98" s="530"/>
      <c r="H98" s="85" t="s">
        <v>727</v>
      </c>
      <c r="I98" s="538"/>
      <c r="J98" s="538"/>
    </row>
    <row r="99" spans="3:11" ht="30" customHeight="1">
      <c r="C99" s="11"/>
      <c r="E99" s="85" t="s">
        <v>728</v>
      </c>
      <c r="F99" s="530"/>
      <c r="G99" s="530"/>
      <c r="H99" s="85" t="s">
        <v>729</v>
      </c>
      <c r="I99" s="539"/>
      <c r="J99" s="539"/>
    </row>
    <row r="100" spans="3:11" ht="30" customHeight="1">
      <c r="C100" s="11"/>
      <c r="E100" s="541" t="s">
        <v>139</v>
      </c>
      <c r="F100" s="541"/>
      <c r="G100" s="541"/>
      <c r="H100" s="541"/>
      <c r="I100" s="541"/>
      <c r="J100" s="541"/>
    </row>
    <row r="101" spans="3:11" ht="121.5" customHeight="1">
      <c r="C101" s="11"/>
      <c r="E101" s="537"/>
      <c r="F101" s="537"/>
      <c r="G101" s="537"/>
      <c r="H101" s="537"/>
      <c r="I101" s="537"/>
      <c r="J101" s="537"/>
    </row>
    <row r="102" spans="3:11" ht="30" customHeight="1"/>
    <row r="103" spans="3:11" ht="30" customHeight="1"/>
    <row r="104" spans="3:11" ht="30" customHeight="1"/>
    <row r="105" spans="3:11" ht="30" customHeight="1"/>
    <row r="106" spans="3:11" ht="30" customHeight="1"/>
    <row r="107" spans="3:11" ht="30" customHeight="1"/>
    <row r="108" spans="3:11" ht="30" customHeight="1"/>
    <row r="109" spans="3:11" ht="30" customHeight="1"/>
    <row r="110" spans="3:11"/>
    <row r="111" spans="3:11"/>
    <row r="112" spans="3:11"/>
    <row r="113"/>
    <row r="114"/>
    <row r="115"/>
    <row r="116"/>
    <row r="117"/>
    <row r="118"/>
    <row r="119"/>
    <row r="120"/>
    <row r="121" ht="15" customHeight="1"/>
  </sheetData>
  <sheetProtection selectLockedCells="1"/>
  <mergeCells count="128">
    <mergeCell ref="H13:I13"/>
    <mergeCell ref="E100:J100"/>
    <mergeCell ref="F70:G70"/>
    <mergeCell ref="I70:J70"/>
    <mergeCell ref="F71:G71"/>
    <mergeCell ref="E49:F49"/>
    <mergeCell ref="H49:I49"/>
    <mergeCell ref="E50:F50"/>
    <mergeCell ref="H50:I50"/>
    <mergeCell ref="F83:G83"/>
    <mergeCell ref="I83:J83"/>
    <mergeCell ref="F68:G68"/>
    <mergeCell ref="I68:J68"/>
    <mergeCell ref="E69:J69"/>
    <mergeCell ref="E54:G54"/>
    <mergeCell ref="H54:J54"/>
    <mergeCell ref="I92:J92"/>
    <mergeCell ref="F93:G93"/>
    <mergeCell ref="I93:J93"/>
    <mergeCell ref="I81:J81"/>
    <mergeCell ref="F74:G74"/>
    <mergeCell ref="I74:J74"/>
    <mergeCell ref="F75:G75"/>
    <mergeCell ref="E43:F43"/>
    <mergeCell ref="B14:B15"/>
    <mergeCell ref="B16:B17"/>
    <mergeCell ref="B18:B19"/>
    <mergeCell ref="B20:B21"/>
    <mergeCell ref="F99:G99"/>
    <mergeCell ref="I99:J99"/>
    <mergeCell ref="I75:J75"/>
    <mergeCell ref="F77:G77"/>
    <mergeCell ref="I77:J77"/>
    <mergeCell ref="F78:G78"/>
    <mergeCell ref="I78:J78"/>
    <mergeCell ref="I71:J71"/>
    <mergeCell ref="F80:G80"/>
    <mergeCell ref="I80:J80"/>
    <mergeCell ref="F81:G81"/>
    <mergeCell ref="F31:J31"/>
    <mergeCell ref="F32:J32"/>
    <mergeCell ref="F33:H33"/>
    <mergeCell ref="E44:F44"/>
    <mergeCell ref="H44:I44"/>
    <mergeCell ref="E45:F45"/>
    <mergeCell ref="H45:I45"/>
    <mergeCell ref="E40:J40"/>
    <mergeCell ref="E41:F41"/>
    <mergeCell ref="H43:I43"/>
    <mergeCell ref="H37:I37"/>
    <mergeCell ref="E37:F37"/>
    <mergeCell ref="E38:F38"/>
    <mergeCell ref="H38:I38"/>
    <mergeCell ref="E101:J101"/>
    <mergeCell ref="F95:G95"/>
    <mergeCell ref="I95:J95"/>
    <mergeCell ref="F96:G96"/>
    <mergeCell ref="I96:J96"/>
    <mergeCell ref="F98:G98"/>
    <mergeCell ref="I98:J98"/>
    <mergeCell ref="F84:G84"/>
    <mergeCell ref="I84:J84"/>
    <mergeCell ref="F86:G86"/>
    <mergeCell ref="I86:J86"/>
    <mergeCell ref="F87:G87"/>
    <mergeCell ref="I87:J87"/>
    <mergeCell ref="F89:G89"/>
    <mergeCell ref="I89:J89"/>
    <mergeCell ref="F90:G90"/>
    <mergeCell ref="I90:J90"/>
    <mergeCell ref="F92:G92"/>
    <mergeCell ref="F29:G29"/>
    <mergeCell ref="I29:J29"/>
    <mergeCell ref="C20:C21"/>
    <mergeCell ref="E20:F20"/>
    <mergeCell ref="E21:F21"/>
    <mergeCell ref="H25:J25"/>
    <mergeCell ref="H41:I41"/>
    <mergeCell ref="E42:F42"/>
    <mergeCell ref="H42:I42"/>
    <mergeCell ref="E5:F5"/>
    <mergeCell ref="E12:F12"/>
    <mergeCell ref="C18:C19"/>
    <mergeCell ref="E18:F18"/>
    <mergeCell ref="E19:F19"/>
    <mergeCell ref="C14:C15"/>
    <mergeCell ref="E14:F14"/>
    <mergeCell ref="H14:I14"/>
    <mergeCell ref="E15:F15"/>
    <mergeCell ref="E6:F6"/>
    <mergeCell ref="G6:J6"/>
    <mergeCell ref="E7:F7"/>
    <mergeCell ref="G7:J7"/>
    <mergeCell ref="E8:F8"/>
    <mergeCell ref="G8:J8"/>
    <mergeCell ref="C16:C17"/>
    <mergeCell ref="E16:F16"/>
    <mergeCell ref="E17:F17"/>
    <mergeCell ref="E13:F13"/>
    <mergeCell ref="E9:F9"/>
    <mergeCell ref="G9:J9"/>
    <mergeCell ref="E10:F10"/>
    <mergeCell ref="G10:J10"/>
    <mergeCell ref="E11:F11"/>
    <mergeCell ref="G11:J11"/>
    <mergeCell ref="E30:F30"/>
    <mergeCell ref="E34:F34"/>
    <mergeCell ref="E36:F36"/>
    <mergeCell ref="E55:G55"/>
    <mergeCell ref="E67:G67"/>
    <mergeCell ref="E39:F39"/>
    <mergeCell ref="E46:F46"/>
    <mergeCell ref="H46:I46"/>
    <mergeCell ref="E51:F51"/>
    <mergeCell ref="H51:I51"/>
    <mergeCell ref="E52:F52"/>
    <mergeCell ref="H52:I52"/>
    <mergeCell ref="E53:F53"/>
    <mergeCell ref="H53:I53"/>
    <mergeCell ref="E47:J47"/>
    <mergeCell ref="E48:F48"/>
    <mergeCell ref="H48:I48"/>
    <mergeCell ref="F27:G27"/>
    <mergeCell ref="I27:J27"/>
    <mergeCell ref="E22:F22"/>
    <mergeCell ref="E26:F26"/>
    <mergeCell ref="F28:G28"/>
    <mergeCell ref="I28:J28"/>
  </mergeCells>
  <conditionalFormatting sqref="F29:G29">
    <cfRule type="expression" dxfId="117" priority="27">
      <formula>LEN(F29)=11</formula>
    </cfRule>
    <cfRule type="expression" dxfId="116" priority="28">
      <formula>LEN(F29)=10</formula>
    </cfRule>
  </conditionalFormatting>
  <conditionalFormatting sqref="I29:J29">
    <cfRule type="expression" dxfId="115" priority="25">
      <formula>LEN(I29)=11</formula>
    </cfRule>
    <cfRule type="expression" dxfId="114" priority="26">
      <formula>LEN(I29)=10</formula>
    </cfRule>
  </conditionalFormatting>
  <conditionalFormatting sqref="I57:I66">
    <cfRule type="expression" dxfId="113" priority="17">
      <formula>G57="Sem Desconto"</formula>
    </cfRule>
    <cfRule type="expression" dxfId="112" priority="20">
      <formula>G57="Percentual"</formula>
    </cfRule>
  </conditionalFormatting>
  <conditionalFormatting sqref="H57:H66">
    <cfRule type="expression" dxfId="111" priority="18">
      <formula>G57="Sem Desconto"</formula>
    </cfRule>
    <cfRule type="expression" dxfId="110" priority="19">
      <formula>G57="Valor Fixo"</formula>
    </cfRule>
  </conditionalFormatting>
  <dataValidations count="7">
    <dataValidation type="list" allowBlank="1" showInputMessage="1" showErrorMessage="1" sqref="F33:H33">
      <formula1>$M$33:$M$44</formula1>
    </dataValidation>
    <dataValidation type="list" allowBlank="1" showInputMessage="1" showErrorMessage="1" sqref="J33">
      <formula1>$Q$33:$Q$40</formula1>
    </dataValidation>
    <dataValidation type="list" allowBlank="1" showInputMessage="1" showErrorMessage="1" sqref="G39">
      <formula1>"1,2"</formula1>
    </dataValidation>
    <dataValidation type="list" allowBlank="1" showInputMessage="1" showErrorMessage="1" sqref="G57:G66">
      <formula1>"Valor Fixo,Percentual,Sem Desconto"</formula1>
    </dataValidation>
    <dataValidation type="list" allowBlank="1" showInputMessage="1" showErrorMessage="1" sqref="J39">
      <formula1>"Parcela Única,2 Parcelas"</formula1>
    </dataValidation>
    <dataValidation type="list" allowBlank="1" showInputMessage="1" showErrorMessage="1" sqref="I39">
      <formula1>"Janeiro,Fevereiro,Março,Abril,Maio,Junho,Julho,Agosto,Setmbro,Outubro,Novembro"</formula1>
    </dataValidation>
    <dataValidation type="list" allowBlank="1" showInputMessage="1" showErrorMessage="1" sqref="G11:J11">
      <formula1>$L$11:$AY$11</formula1>
    </dataValidation>
  </dataValidations>
  <hyperlinks>
    <hyperlink ref="C16:C17" location="Func11!G6" display="Func11!G6"/>
    <hyperlink ref="C6:C13" location="Func!G6" display="Func!G6"/>
    <hyperlink ref="C14:C15" location="Func10!G6" display="Func10!G6"/>
    <hyperlink ref="C20:C21" location="Func13!G6" display="Func13!G6"/>
    <hyperlink ref="C18:C19" location="Func12!G6" display="Func12!G6"/>
    <hyperlink ref="C31:C38" location="Func22!G6" display="Func22!G6"/>
    <hyperlink ref="C38" location="Func30!G6" display="Func30!G6"/>
    <hyperlink ref="C22:C37" location="Func22!G6" display="Func22!G6"/>
    <hyperlink ref="C5:C12" location="Func!G6" display="Func!G6"/>
    <hyperlink ref="C6" location="Func2!G6" display="Func2!G6"/>
    <hyperlink ref="C7" location="Func3!G6" display="Func3!G6"/>
    <hyperlink ref="C8" location="Func4!G6" display="Func4!G6"/>
    <hyperlink ref="C9" location="Func5!G6" display="Func5!G6"/>
    <hyperlink ref="C10" location="Func6!G6" display="Func6!G6"/>
    <hyperlink ref="C11" location="Func7!G6" display="Func7!G6"/>
    <hyperlink ref="C12" location="Func8!G6" display="Func8!G6"/>
    <hyperlink ref="C13" location="Func9!G6" display="Func9!G6"/>
    <hyperlink ref="C22" location="Func14!G6" display="Func14!G6"/>
    <hyperlink ref="C23" location="Func15!G6" display="Func15!G6"/>
    <hyperlink ref="C24" location="Func16!G6" display="Func16!G6"/>
    <hyperlink ref="C25" location="Func17!G6" display="Func17!G6"/>
    <hyperlink ref="C26" location="Func18!G6" display="Func18!G6"/>
    <hyperlink ref="C27" location="Func19!G6" display="Func19!G6"/>
    <hyperlink ref="C28" location="Func20!G6" display="Func20!G6"/>
    <hyperlink ref="C29" location="Func21!G6" display="Func21!G6"/>
    <hyperlink ref="C31" location="Func23!G6" display="Func23!G6"/>
    <hyperlink ref="C32" location="Func24!G6" display="Func24!G6"/>
    <hyperlink ref="C37" location="Func29!G6" display="Func29!G6"/>
    <hyperlink ref="C36" location="Func28!G6" display="Func28!G6"/>
    <hyperlink ref="C35" location="Func27!G6" display="Func27!G6"/>
    <hyperlink ref="C34" location="Func26!G6" display="Func26!G6"/>
    <hyperlink ref="C33" location="Func25!G6" display="Func25!G6"/>
  </hyperlinks>
  <pageMargins left="0.511811024" right="0.511811024" top="0.78740157499999996" bottom="0.78740157499999996" header="0.31496062000000002" footer="0.31496062000000002"/>
  <pageSetup paperSize="9" orientation="portrait" r:id="rId1"/>
  <drawing r:id="rId2"/>
  <legacyDrawing r:id="rId3"/>
  <extLst xmlns:x14="http://schemas.microsoft.com/office/spreadsheetml/2009/9/main">
    <ext uri="{78C0D931-6437-407d-A8EE-F0AAD7539E65}">
      <x14:conditionalFormattings>
        <x14:conditionalFormatting xmlns:xm="http://schemas.microsoft.com/office/excel/2006/main">
          <x14:cfRule type="expression" priority="6" id="{5525850B-16C1-4BE8-82AB-143CBE265D53}">
            <xm:f>'DB Func'!B16=0</xm:f>
            <x14:dxf>
              <font>
                <color theme="0"/>
              </font>
            </x14:dxf>
          </x14:cfRule>
          <xm:sqref>C22:C38</xm:sqref>
        </x14:conditionalFormatting>
        <x14:conditionalFormatting xmlns:xm="http://schemas.microsoft.com/office/excel/2006/main">
          <x14:cfRule type="expression" priority="5" id="{44D48224-992F-4F08-854D-9E80CAEA0C4C}">
            <xm:f>'DB Func'!B15=0</xm:f>
            <x14:dxf>
              <font>
                <color theme="0"/>
              </font>
            </x14:dxf>
          </x14:cfRule>
          <xm:sqref>C20:C21</xm:sqref>
        </x14:conditionalFormatting>
        <x14:conditionalFormatting xmlns:xm="http://schemas.microsoft.com/office/excel/2006/main">
          <x14:cfRule type="expression" priority="4" id="{512B0957-8040-4B47-B330-76378AA7E4E1}">
            <xm:f>'DB Func'!B14=0</xm:f>
            <x14:dxf>
              <font>
                <color theme="0"/>
              </font>
            </x14:dxf>
          </x14:cfRule>
          <xm:sqref>C18:C19</xm:sqref>
        </x14:conditionalFormatting>
        <x14:conditionalFormatting xmlns:xm="http://schemas.microsoft.com/office/excel/2006/main">
          <x14:cfRule type="expression" priority="3" id="{BE811AAB-B759-46A1-A1F9-726083A1F8C5}">
            <xm:f>'DB Func'!B13=0</xm:f>
            <x14:dxf>
              <font>
                <color theme="0"/>
              </font>
            </x14:dxf>
          </x14:cfRule>
          <xm:sqref>C16:C17</xm:sqref>
        </x14:conditionalFormatting>
        <x14:conditionalFormatting xmlns:xm="http://schemas.microsoft.com/office/excel/2006/main">
          <x14:cfRule type="expression" priority="2" id="{38B58F45-0201-4BE0-9D55-B816F5FC17CA}">
            <xm:f>'DB Func'!B3=0</xm:f>
            <x14:dxf>
              <font>
                <color theme="0"/>
              </font>
            </x14:dxf>
          </x14:cfRule>
          <xm:sqref>C5:C15</xm:sqref>
        </x14:conditionalFormatting>
      </x14:conditionalFormattings>
    </ext>
  </extLst>
</worksheet>
</file>

<file path=xl/worksheets/sheet34.xml><?xml version="1.0" encoding="utf-8"?>
<worksheet xmlns="http://schemas.openxmlformats.org/spreadsheetml/2006/main" xmlns:r="http://schemas.openxmlformats.org/officeDocument/2006/relationships">
  <sheetPr codeName="Plan45"/>
  <dimension ref="A1:AY121"/>
  <sheetViews>
    <sheetView showGridLines="0" zoomScale="90" zoomScaleNormal="90" workbookViewId="0">
      <selection sqref="A1:A3"/>
    </sheetView>
  </sheetViews>
  <sheetFormatPr defaultRowHeight="15" customHeight="1" zeroHeight="1"/>
  <cols>
    <col min="1" max="1" width="27.7109375" style="1" customWidth="1"/>
    <col min="2" max="2" width="3.85546875" customWidth="1"/>
    <col min="3" max="3" width="38" customWidth="1"/>
    <col min="5" max="5" width="25.28515625" customWidth="1"/>
    <col min="6" max="7" width="20.7109375" customWidth="1"/>
    <col min="8" max="8" width="22" customWidth="1"/>
    <col min="9" max="10" width="20.7109375" customWidth="1"/>
  </cols>
  <sheetData>
    <row r="1" spans="1:51" s="98" customFormat="1" ht="33.950000000000003" customHeight="1">
      <c r="A1" s="187"/>
      <c r="C1" s="102" t="s">
        <v>17</v>
      </c>
    </row>
    <row r="2" spans="1:51" s="98" customFormat="1" ht="21.6" customHeight="1">
      <c r="A2" s="187"/>
    </row>
    <row r="3" spans="1:51" s="98" customFormat="1" ht="21.6" customHeight="1">
      <c r="A3" s="187"/>
    </row>
    <row r="4" spans="1:51" ht="30" customHeight="1">
      <c r="C4" s="30" t="s">
        <v>685</v>
      </c>
    </row>
    <row r="5" spans="1:51" ht="30" customHeight="1">
      <c r="B5" s="2">
        <v>1</v>
      </c>
      <c r="C5" s="71" t="str">
        <f ca="1">B5&amp;". "&amp;'DB Func'!B3</f>
        <v>1. Funcionário 1</v>
      </c>
      <c r="E5" s="511" t="s">
        <v>678</v>
      </c>
      <c r="F5" s="512"/>
      <c r="G5" s="86"/>
      <c r="H5" s="86"/>
      <c r="I5" s="86"/>
      <c r="J5" s="87"/>
    </row>
    <row r="6" spans="1:51" ht="30" customHeight="1">
      <c r="B6" s="2">
        <v>2</v>
      </c>
      <c r="C6" s="71" t="str">
        <f ca="1">B6&amp;". "&amp;'DB Func'!B4</f>
        <v>2. Funcionário 2</v>
      </c>
      <c r="E6" s="523" t="s">
        <v>70</v>
      </c>
      <c r="F6" s="524"/>
      <c r="G6" s="525" t="s">
        <v>577</v>
      </c>
      <c r="H6" s="525"/>
      <c r="I6" s="525"/>
      <c r="J6" s="525"/>
    </row>
    <row r="7" spans="1:51" ht="30" customHeight="1">
      <c r="B7" s="2">
        <v>3</v>
      </c>
      <c r="C7" s="71" t="str">
        <f ca="1">B7&amp;". "&amp;'DB Func'!B5</f>
        <v>3. Funcionário 3</v>
      </c>
      <c r="E7" s="513" t="s">
        <v>71</v>
      </c>
      <c r="F7" s="514"/>
      <c r="G7" s="526"/>
      <c r="H7" s="527"/>
      <c r="I7" s="527"/>
      <c r="J7" s="528"/>
    </row>
    <row r="8" spans="1:51" ht="30" customHeight="1">
      <c r="B8" s="2">
        <v>4</v>
      </c>
      <c r="C8" s="71" t="str">
        <f ca="1">B8&amp;". "&amp;'DB Func'!B6</f>
        <v>4. Funcionário 4</v>
      </c>
      <c r="E8" s="513" t="s">
        <v>72</v>
      </c>
      <c r="F8" s="514"/>
      <c r="G8" s="529"/>
      <c r="H8" s="529"/>
      <c r="I8" s="529"/>
      <c r="J8" s="529"/>
    </row>
    <row r="9" spans="1:51" ht="30" customHeight="1">
      <c r="B9" s="2">
        <v>5</v>
      </c>
      <c r="C9" s="71" t="str">
        <f ca="1">B9&amp;". "&amp;'DB Func'!B7</f>
        <v>5. Funcionário 5</v>
      </c>
      <c r="E9" s="513" t="s">
        <v>73</v>
      </c>
      <c r="F9" s="514"/>
      <c r="G9" s="530"/>
      <c r="H9" s="530"/>
      <c r="I9" s="530"/>
      <c r="J9" s="530"/>
    </row>
    <row r="10" spans="1:51" ht="30" customHeight="1">
      <c r="B10" s="2">
        <v>6</v>
      </c>
      <c r="C10" s="71" t="str">
        <f ca="1">B10&amp;". "&amp;'DB Func'!B8</f>
        <v>6. Funcionário 6</v>
      </c>
      <c r="E10" s="513" t="s">
        <v>74</v>
      </c>
      <c r="F10" s="514"/>
      <c r="G10" s="530"/>
      <c r="H10" s="530"/>
      <c r="I10" s="530"/>
      <c r="J10" s="530"/>
    </row>
    <row r="11" spans="1:51" ht="30" customHeight="1">
      <c r="B11" s="2">
        <v>7</v>
      </c>
      <c r="C11" s="71" t="str">
        <f ca="1">B11&amp;". "&amp;'DB Func'!B9</f>
        <v>7. Funcionário 7</v>
      </c>
      <c r="E11" s="531" t="s">
        <v>75</v>
      </c>
      <c r="F11" s="532"/>
      <c r="G11" s="510"/>
      <c r="H11" s="510"/>
      <c r="I11" s="510"/>
      <c r="J11" s="510"/>
      <c r="K11" s="28"/>
      <c r="L11" s="2" t="str">
        <f>Cargos!AC8</f>
        <v/>
      </c>
      <c r="M11" s="2" t="str">
        <f>Cargos!AD8</f>
        <v/>
      </c>
      <c r="N11" s="2" t="str">
        <f>Cargos!AE8</f>
        <v/>
      </c>
      <c r="O11" s="2" t="str">
        <f>Cargos!AF8</f>
        <v/>
      </c>
      <c r="P11" s="2" t="str">
        <f>Cargos!AG8</f>
        <v/>
      </c>
      <c r="Q11" s="2" t="str">
        <f>Cargos!AH8</f>
        <v/>
      </c>
      <c r="R11" s="2" t="str">
        <f>Cargos!AI8</f>
        <v/>
      </c>
      <c r="S11" s="2" t="str">
        <f>Cargos!AJ8</f>
        <v/>
      </c>
      <c r="T11" s="2" t="str">
        <f>Cargos!AK8</f>
        <v/>
      </c>
      <c r="U11" s="2" t="str">
        <f>Cargos!AL8</f>
        <v/>
      </c>
      <c r="V11" s="2" t="str">
        <f>Cargos!AM8</f>
        <v/>
      </c>
      <c r="W11" s="2" t="str">
        <f>Cargos!AN8</f>
        <v/>
      </c>
      <c r="X11" s="2" t="str">
        <f>Cargos!AO8</f>
        <v/>
      </c>
      <c r="Y11" s="2" t="str">
        <f>Cargos!AP8</f>
        <v/>
      </c>
      <c r="Z11" s="2" t="str">
        <f>Cargos!AQ8</f>
        <v/>
      </c>
      <c r="AA11" s="2" t="str">
        <f>Cargos!AR8</f>
        <v/>
      </c>
      <c r="AB11" s="2" t="str">
        <f>Cargos!AS8</f>
        <v/>
      </c>
      <c r="AC11" s="2" t="str">
        <f>Cargos!AT8</f>
        <v/>
      </c>
      <c r="AD11" s="2" t="str">
        <f>Cargos!AU8</f>
        <v/>
      </c>
      <c r="AE11" s="2" t="str">
        <f>Cargos!AV8</f>
        <v/>
      </c>
      <c r="AF11" s="2" t="str">
        <f>Cargos!AW8</f>
        <v/>
      </c>
      <c r="AG11" s="2" t="str">
        <f>Cargos!AX8</f>
        <v/>
      </c>
      <c r="AH11" s="2" t="str">
        <f>Cargos!AY8</f>
        <v/>
      </c>
      <c r="AI11" s="2" t="str">
        <f>Cargos!AZ8</f>
        <v/>
      </c>
      <c r="AJ11" s="2" t="str">
        <f>Cargos!BA8</f>
        <v/>
      </c>
      <c r="AK11" s="2" t="str">
        <f>Cargos!BB8</f>
        <v/>
      </c>
      <c r="AL11" s="2" t="str">
        <f>Cargos!BC8</f>
        <v/>
      </c>
      <c r="AM11" s="2" t="str">
        <f>Cargos!BD8</f>
        <v/>
      </c>
      <c r="AN11" s="2" t="str">
        <f>Cargos!BE8</f>
        <v/>
      </c>
      <c r="AO11" s="2" t="str">
        <f>Cargos!BF8</f>
        <v/>
      </c>
      <c r="AP11" s="2" t="str">
        <f>Cargos!BG8</f>
        <v/>
      </c>
      <c r="AQ11" s="2" t="str">
        <f>Cargos!BH8</f>
        <v/>
      </c>
      <c r="AR11" s="2" t="str">
        <f>Cargos!BI8</f>
        <v/>
      </c>
      <c r="AS11" s="2" t="str">
        <f>Cargos!BJ8</f>
        <v/>
      </c>
      <c r="AT11" s="2" t="str">
        <f>Cargos!BK8</f>
        <v/>
      </c>
      <c r="AU11" s="2" t="str">
        <f>Cargos!BL8</f>
        <v/>
      </c>
      <c r="AV11" s="2" t="str">
        <f>Cargos!BM8</f>
        <v/>
      </c>
      <c r="AW11" s="2" t="str">
        <f>Cargos!BN8</f>
        <v/>
      </c>
      <c r="AX11" s="2" t="str">
        <f>Cargos!BO8</f>
        <v/>
      </c>
      <c r="AY11" s="2" t="str">
        <f>Cargos!BP8</f>
        <v/>
      </c>
    </row>
    <row r="12" spans="1:51" ht="30" customHeight="1">
      <c r="B12" s="2">
        <v>8</v>
      </c>
      <c r="C12" s="71" t="str">
        <f ca="1">B12&amp;". "&amp;'DB Func'!B10</f>
        <v>8. Funcionário 8</v>
      </c>
      <c r="E12" s="511" t="s">
        <v>76</v>
      </c>
      <c r="F12" s="512"/>
      <c r="G12" s="86"/>
      <c r="H12" s="86"/>
      <c r="I12" s="86"/>
      <c r="J12" s="87"/>
    </row>
    <row r="13" spans="1:51" ht="30" customHeight="1">
      <c r="B13" s="2">
        <v>9</v>
      </c>
      <c r="C13" s="71" t="str">
        <f ca="1">B13&amp;". "&amp;'DB Func'!B11</f>
        <v>9. Funcionário 9</v>
      </c>
      <c r="E13" s="523" t="s">
        <v>515</v>
      </c>
      <c r="F13" s="524"/>
      <c r="G13" s="464">
        <v>8.3333333333333339</v>
      </c>
      <c r="H13" s="523" t="s">
        <v>809</v>
      </c>
      <c r="I13" s="524"/>
      <c r="J13" s="465">
        <f>SUM(K15:K21)</f>
        <v>0</v>
      </c>
    </row>
    <row r="14" spans="1:51" ht="15" customHeight="1">
      <c r="B14" s="540">
        <v>10</v>
      </c>
      <c r="C14" s="521" t="str">
        <f ca="1">B14&amp;". "&amp;'DB Func'!B12</f>
        <v>10. Funcionário 10</v>
      </c>
      <c r="E14" s="522"/>
      <c r="F14" s="522"/>
      <c r="G14" s="69" t="s">
        <v>77</v>
      </c>
      <c r="H14" s="522" t="s">
        <v>78</v>
      </c>
      <c r="I14" s="522"/>
      <c r="J14" s="466" t="s">
        <v>79</v>
      </c>
      <c r="K14" s="401"/>
      <c r="L14" s="401"/>
      <c r="M14" s="401"/>
      <c r="N14" s="401"/>
      <c r="O14" s="401"/>
      <c r="P14" s="401"/>
    </row>
    <row r="15" spans="1:51" ht="15" customHeight="1">
      <c r="B15" s="540"/>
      <c r="C15" s="521"/>
      <c r="E15" s="522" t="s">
        <v>63</v>
      </c>
      <c r="F15" s="522"/>
      <c r="G15" s="64"/>
      <c r="H15" s="65"/>
      <c r="I15" s="65"/>
      <c r="J15" s="467"/>
      <c r="K15" s="470">
        <f>(IF(G15&gt;J15,J15+1,J15)-G15)-(IF(H15&gt;I15,I15+1,I15)-H15)</f>
        <v>0</v>
      </c>
      <c r="L15" s="473">
        <f>IF(K15=0,0,IF(OR(N15&gt;$P$15,N15&lt;$O$15),1,0))</f>
        <v>0</v>
      </c>
      <c r="M15" s="471">
        <f>IF(K15=0,0,IF(OR(G15&gt;=$P$15,G15&lt;$O$15),1,0))</f>
        <v>0</v>
      </c>
      <c r="N15" s="474">
        <f>G15+K15</f>
        <v>0</v>
      </c>
      <c r="O15" s="475">
        <v>0.20833333333333334</v>
      </c>
      <c r="P15" s="476">
        <v>0.91666666666666663</v>
      </c>
    </row>
    <row r="16" spans="1:51" ht="15" customHeight="1">
      <c r="B16" s="540">
        <v>11</v>
      </c>
      <c r="C16" s="521" t="str">
        <f ca="1">B16&amp;". "&amp;'DB Func'!B13</f>
        <v>11. Funcionário 11</v>
      </c>
      <c r="E16" s="522" t="s">
        <v>64</v>
      </c>
      <c r="F16" s="522"/>
      <c r="G16" s="64"/>
      <c r="H16" s="65"/>
      <c r="I16" s="65"/>
      <c r="J16" s="467"/>
      <c r="K16" s="470">
        <f t="shared" ref="K16:K21" si="0">(IF(G16&gt;J16,J16+1,J16)-G16)-(IF(H16&gt;I16,I16+1,I16)-H16)</f>
        <v>0</v>
      </c>
      <c r="L16" s="473">
        <f t="shared" ref="L16:L21" si="1">IF(K16=0,0,IF(OR(N16&gt;$P$15,N16&lt;$O$15),1,0))</f>
        <v>0</v>
      </c>
      <c r="M16" s="471">
        <f t="shared" ref="M16:M21" si="2">IF(K16=0,0,IF(OR(G16&gt;=$P$15,G16&lt;$O$15),1,0))</f>
        <v>0</v>
      </c>
      <c r="N16" s="474">
        <f t="shared" ref="N16:N21" si="3">G16+K16</f>
        <v>0</v>
      </c>
      <c r="O16" s="477"/>
      <c r="P16" s="477"/>
    </row>
    <row r="17" spans="2:18" ht="15" customHeight="1">
      <c r="B17" s="540"/>
      <c r="C17" s="521"/>
      <c r="E17" s="522" t="s">
        <v>65</v>
      </c>
      <c r="F17" s="522"/>
      <c r="G17" s="64"/>
      <c r="H17" s="65"/>
      <c r="I17" s="65"/>
      <c r="J17" s="467"/>
      <c r="K17" s="470">
        <f t="shared" si="0"/>
        <v>0</v>
      </c>
      <c r="L17" s="473">
        <f t="shared" si="1"/>
        <v>0</v>
      </c>
      <c r="M17" s="471">
        <f t="shared" si="2"/>
        <v>0</v>
      </c>
      <c r="N17" s="474">
        <f>G17+K17</f>
        <v>0</v>
      </c>
      <c r="O17" s="477"/>
      <c r="P17" s="471"/>
    </row>
    <row r="18" spans="2:18" ht="15" customHeight="1">
      <c r="B18" s="540">
        <v>12</v>
      </c>
      <c r="C18" s="521" t="str">
        <f ca="1">B18&amp;". "&amp;'DB Func'!B14</f>
        <v>12. Funcionário 12</v>
      </c>
      <c r="E18" s="522" t="s">
        <v>66</v>
      </c>
      <c r="F18" s="522"/>
      <c r="G18" s="64"/>
      <c r="H18" s="65"/>
      <c r="I18" s="65"/>
      <c r="J18" s="467"/>
      <c r="K18" s="470">
        <f t="shared" si="0"/>
        <v>0</v>
      </c>
      <c r="L18" s="473">
        <f t="shared" si="1"/>
        <v>0</v>
      </c>
      <c r="M18" s="471">
        <f t="shared" si="2"/>
        <v>0</v>
      </c>
      <c r="N18" s="474">
        <f t="shared" si="3"/>
        <v>0</v>
      </c>
      <c r="O18" s="471"/>
      <c r="P18" s="471"/>
    </row>
    <row r="19" spans="2:18" ht="15" customHeight="1">
      <c r="B19" s="540"/>
      <c r="C19" s="521"/>
      <c r="E19" s="522" t="s">
        <v>67</v>
      </c>
      <c r="F19" s="522"/>
      <c r="G19" s="64"/>
      <c r="H19" s="65"/>
      <c r="I19" s="65"/>
      <c r="J19" s="467"/>
      <c r="K19" s="470">
        <f t="shared" si="0"/>
        <v>0</v>
      </c>
      <c r="L19" s="473">
        <f t="shared" si="1"/>
        <v>0</v>
      </c>
      <c r="M19" s="471">
        <f t="shared" si="2"/>
        <v>0</v>
      </c>
      <c r="N19" s="474">
        <f t="shared" si="3"/>
        <v>0</v>
      </c>
      <c r="O19" s="471"/>
      <c r="P19" s="471"/>
    </row>
    <row r="20" spans="2:18" ht="15" customHeight="1">
      <c r="B20" s="540">
        <v>13</v>
      </c>
      <c r="C20" s="521" t="str">
        <f ca="1">B20&amp;". "&amp;'DB Func'!B15</f>
        <v>13. Funcionário 13</v>
      </c>
      <c r="E20" s="534" t="s">
        <v>68</v>
      </c>
      <c r="F20" s="534"/>
      <c r="G20" s="64"/>
      <c r="H20" s="64"/>
      <c r="I20" s="64"/>
      <c r="J20" s="468"/>
      <c r="K20" s="470">
        <f t="shared" si="0"/>
        <v>0</v>
      </c>
      <c r="L20" s="473">
        <f t="shared" si="1"/>
        <v>0</v>
      </c>
      <c r="M20" s="471">
        <f t="shared" si="2"/>
        <v>0</v>
      </c>
      <c r="N20" s="474">
        <f t="shared" si="3"/>
        <v>0</v>
      </c>
      <c r="O20" s="471"/>
      <c r="P20" s="471"/>
    </row>
    <row r="21" spans="2:18" ht="15" customHeight="1">
      <c r="B21" s="540"/>
      <c r="C21" s="521"/>
      <c r="E21" s="535" t="s">
        <v>69</v>
      </c>
      <c r="F21" s="535"/>
      <c r="G21" s="88"/>
      <c r="H21" s="88"/>
      <c r="I21" s="88"/>
      <c r="J21" s="469"/>
      <c r="K21" s="470">
        <f t="shared" si="0"/>
        <v>0</v>
      </c>
      <c r="L21" s="473">
        <f t="shared" si="1"/>
        <v>0</v>
      </c>
      <c r="M21" s="471">
        <f t="shared" si="2"/>
        <v>0</v>
      </c>
      <c r="N21" s="474">
        <f t="shared" si="3"/>
        <v>0</v>
      </c>
      <c r="O21" s="471"/>
      <c r="P21" s="471"/>
    </row>
    <row r="22" spans="2:18" ht="30" customHeight="1">
      <c r="B22" s="2">
        <v>14</v>
      </c>
      <c r="C22" s="71" t="str">
        <f ca="1">B22&amp;". "&amp;'DB Func'!B16</f>
        <v>14. Funcionário 14</v>
      </c>
      <c r="E22" s="511" t="s">
        <v>80</v>
      </c>
      <c r="F22" s="512"/>
      <c r="G22" s="86"/>
      <c r="H22" s="86"/>
      <c r="I22" s="86"/>
      <c r="J22" s="86"/>
      <c r="K22" s="478"/>
      <c r="L22" s="471" t="str">
        <f>IF(OR(SUM(L15:L21)&gt;0,SUM(M15:M21)&gt;0),"OK","NÃO")</f>
        <v>NÃO</v>
      </c>
      <c r="M22" s="471"/>
      <c r="N22" s="472"/>
      <c r="O22" s="471"/>
      <c r="P22" s="471"/>
    </row>
    <row r="23" spans="2:18" ht="30" customHeight="1">
      <c r="B23" s="2">
        <v>15</v>
      </c>
      <c r="C23" s="71" t="str">
        <f ca="1">B23&amp;". "&amp;'DB Func'!B17</f>
        <v>15. Funcionário 15</v>
      </c>
      <c r="E23" s="105" t="s">
        <v>81</v>
      </c>
      <c r="F23" s="92"/>
      <c r="G23" s="105" t="s">
        <v>84</v>
      </c>
      <c r="H23" s="93"/>
      <c r="I23" s="105" t="s">
        <v>86</v>
      </c>
      <c r="J23" s="93"/>
    </row>
    <row r="24" spans="2:18" ht="30" customHeight="1">
      <c r="B24" s="2">
        <v>16</v>
      </c>
      <c r="C24" s="71" t="str">
        <f ca="1">B24&amp;". "&amp;'DB Func'!B18</f>
        <v>16. Funcionário 16</v>
      </c>
      <c r="E24" s="85" t="s">
        <v>82</v>
      </c>
      <c r="F24" s="61"/>
      <c r="G24" s="106" t="s">
        <v>85</v>
      </c>
      <c r="H24" s="63"/>
      <c r="I24" s="85" t="s">
        <v>87</v>
      </c>
      <c r="J24" s="63"/>
      <c r="L24" s="2"/>
      <c r="M24" s="2"/>
      <c r="N24" s="2"/>
      <c r="O24" s="2"/>
      <c r="P24" s="2"/>
      <c r="Q24" s="2"/>
      <c r="R24" s="2"/>
    </row>
    <row r="25" spans="2:18" ht="30" customHeight="1">
      <c r="B25" s="2">
        <v>17</v>
      </c>
      <c r="C25" s="71" t="str">
        <f ca="1">B25&amp;". "&amp;'DB Func'!B19</f>
        <v>17. Funcionário 17</v>
      </c>
      <c r="E25" s="107" t="s">
        <v>83</v>
      </c>
      <c r="F25" s="123"/>
      <c r="G25" s="107" t="s">
        <v>88</v>
      </c>
      <c r="H25" s="536"/>
      <c r="I25" s="536"/>
      <c r="J25" s="536"/>
      <c r="L25" s="2"/>
      <c r="M25" s="2"/>
      <c r="N25" s="2"/>
      <c r="O25" s="2"/>
      <c r="P25" s="2"/>
      <c r="Q25" s="2"/>
      <c r="R25" s="2"/>
    </row>
    <row r="26" spans="2:18" ht="30" customHeight="1">
      <c r="B26" s="2">
        <v>18</v>
      </c>
      <c r="C26" s="71" t="str">
        <f ca="1">B26&amp;". "&amp;'DB Func'!B20</f>
        <v>18. Funcionário 18</v>
      </c>
      <c r="E26" s="511" t="s">
        <v>679</v>
      </c>
      <c r="F26" s="512"/>
      <c r="G26" s="86"/>
      <c r="H26" s="86"/>
      <c r="I26" s="86"/>
      <c r="J26" s="87"/>
      <c r="L26" s="2"/>
      <c r="M26" s="2"/>
      <c r="N26" s="2"/>
      <c r="O26" s="2"/>
      <c r="P26" s="2"/>
      <c r="Q26" s="2"/>
      <c r="R26" s="2"/>
    </row>
    <row r="27" spans="2:18" ht="30" customHeight="1">
      <c r="B27" s="2">
        <v>19</v>
      </c>
      <c r="C27" s="71" t="str">
        <f ca="1">B27&amp;". "&amp;'DB Func'!B21</f>
        <v>19. Funcionário 19</v>
      </c>
      <c r="E27" s="105" t="s">
        <v>89</v>
      </c>
      <c r="F27" s="516"/>
      <c r="G27" s="516"/>
      <c r="H27" s="108" t="s">
        <v>90</v>
      </c>
      <c r="I27" s="517"/>
      <c r="J27" s="517"/>
      <c r="L27" s="2"/>
      <c r="M27" s="2"/>
      <c r="N27" s="2"/>
      <c r="O27" s="2"/>
      <c r="P27" s="2"/>
      <c r="Q27" s="2"/>
      <c r="R27" s="2"/>
    </row>
    <row r="28" spans="2:18" ht="30" customHeight="1">
      <c r="B28" s="2">
        <v>20</v>
      </c>
      <c r="C28" s="71" t="str">
        <f ca="1">B28&amp;". "&amp;'DB Func'!B22</f>
        <v>20. Funcionário 20</v>
      </c>
      <c r="E28" s="85" t="s">
        <v>168</v>
      </c>
      <c r="F28" s="518"/>
      <c r="G28" s="518"/>
      <c r="H28" s="85" t="s">
        <v>91</v>
      </c>
      <c r="I28" s="519"/>
      <c r="J28" s="520"/>
      <c r="L28" s="2"/>
      <c r="M28" s="2"/>
      <c r="N28" s="2"/>
      <c r="O28" s="2"/>
      <c r="P28" s="2"/>
      <c r="Q28" s="2"/>
      <c r="R28" s="2"/>
    </row>
    <row r="29" spans="2:18" ht="30" customHeight="1">
      <c r="B29" s="2">
        <v>21</v>
      </c>
      <c r="C29" s="71" t="str">
        <f ca="1">B29&amp;". "&amp;'DB Func'!B23</f>
        <v>21. Funcionário 21</v>
      </c>
      <c r="E29" s="107" t="s">
        <v>93</v>
      </c>
      <c r="F29" s="533"/>
      <c r="G29" s="533"/>
      <c r="H29" s="107" t="s">
        <v>92</v>
      </c>
      <c r="I29" s="533"/>
      <c r="J29" s="533"/>
      <c r="L29" s="2"/>
      <c r="M29" s="2"/>
      <c r="N29" s="2"/>
      <c r="O29" s="2"/>
      <c r="P29" s="2"/>
      <c r="Q29" s="2"/>
      <c r="R29" s="2"/>
    </row>
    <row r="30" spans="2:18" ht="30" customHeight="1">
      <c r="B30" s="2">
        <v>22</v>
      </c>
      <c r="C30" s="71" t="str">
        <f ca="1">B30&amp;". "&amp;'DB Func'!B24</f>
        <v>22. Funcionário 22</v>
      </c>
      <c r="E30" s="511" t="s">
        <v>680</v>
      </c>
      <c r="F30" s="512"/>
      <c r="G30" s="86"/>
      <c r="H30" s="86"/>
      <c r="I30" s="86"/>
      <c r="J30" s="87"/>
      <c r="L30" s="2"/>
      <c r="M30" s="2"/>
      <c r="N30" s="2"/>
      <c r="O30" s="2"/>
      <c r="P30" s="2"/>
      <c r="Q30" s="2"/>
      <c r="R30" s="2"/>
    </row>
    <row r="31" spans="2:18" ht="30" customHeight="1">
      <c r="B31" s="2">
        <v>23</v>
      </c>
      <c r="C31" s="71" t="str">
        <f ca="1">B31&amp;". "&amp;'DB Func'!B25</f>
        <v>23. Funcionário 23</v>
      </c>
      <c r="E31" s="105" t="s">
        <v>94</v>
      </c>
      <c r="F31" s="516"/>
      <c r="G31" s="516"/>
      <c r="H31" s="516"/>
      <c r="I31" s="516"/>
      <c r="J31" s="516"/>
      <c r="L31" s="2"/>
      <c r="M31" s="2"/>
      <c r="N31" s="2"/>
      <c r="O31" s="2"/>
      <c r="P31" s="2"/>
      <c r="Q31" s="2"/>
      <c r="R31" s="2"/>
    </row>
    <row r="32" spans="2:18" ht="30" customHeight="1">
      <c r="B32" s="2">
        <v>24</v>
      </c>
      <c r="C32" s="71" t="str">
        <f ca="1">B32&amp;". "&amp;'DB Func'!B26</f>
        <v>24. Funcionário 24</v>
      </c>
      <c r="E32" s="85" t="s">
        <v>95</v>
      </c>
      <c r="F32" s="518"/>
      <c r="G32" s="518"/>
      <c r="H32" s="518"/>
      <c r="I32" s="518"/>
      <c r="J32" s="518"/>
      <c r="L32" s="2"/>
      <c r="M32" s="2"/>
      <c r="N32" s="2"/>
      <c r="O32" s="2"/>
      <c r="P32" s="2"/>
      <c r="Q32" s="2"/>
      <c r="R32" s="2"/>
    </row>
    <row r="33" spans="2:18" ht="30" customHeight="1">
      <c r="B33" s="2">
        <v>25</v>
      </c>
      <c r="C33" s="71" t="str">
        <f ca="1">B33&amp;". "&amp;'DB Func'!B27</f>
        <v>25. Funcionário 25</v>
      </c>
      <c r="E33" s="107" t="s">
        <v>96</v>
      </c>
      <c r="F33" s="533"/>
      <c r="G33" s="533"/>
      <c r="H33" s="533"/>
      <c r="I33" s="107" t="s">
        <v>681</v>
      </c>
      <c r="J33" s="128"/>
      <c r="L33" s="2"/>
      <c r="M33" s="2" t="s">
        <v>169</v>
      </c>
      <c r="N33" s="2"/>
      <c r="O33" s="2"/>
      <c r="P33" s="2"/>
      <c r="Q33" s="2" t="s">
        <v>181</v>
      </c>
      <c r="R33" s="2"/>
    </row>
    <row r="34" spans="2:18" ht="30" customHeight="1">
      <c r="B34" s="2">
        <v>26</v>
      </c>
      <c r="C34" s="71" t="str">
        <f ca="1">B34&amp;". "&amp;'DB Func'!B28</f>
        <v>26. Funcionário 26</v>
      </c>
      <c r="E34" s="511" t="s">
        <v>97</v>
      </c>
      <c r="F34" s="512"/>
      <c r="G34" s="86"/>
      <c r="H34" s="86"/>
      <c r="I34" s="86"/>
      <c r="J34" s="87"/>
      <c r="L34" s="2"/>
      <c r="M34" s="2" t="s">
        <v>170</v>
      </c>
      <c r="N34" s="2"/>
      <c r="O34" s="2"/>
      <c r="P34" s="2"/>
      <c r="Q34" s="2" t="s">
        <v>182</v>
      </c>
      <c r="R34" s="2"/>
    </row>
    <row r="35" spans="2:18" ht="30" customHeight="1">
      <c r="B35" s="2">
        <v>27</v>
      </c>
      <c r="C35" s="71" t="str">
        <f ca="1">B35&amp;". "&amp;'DB Func'!B29</f>
        <v>27. Funcionário 27</v>
      </c>
      <c r="E35" s="109" t="s">
        <v>98</v>
      </c>
      <c r="F35" s="126"/>
      <c r="G35" s="109" t="s">
        <v>99</v>
      </c>
      <c r="H35" s="127"/>
      <c r="I35" s="109" t="s">
        <v>100</v>
      </c>
      <c r="J35" s="127"/>
      <c r="L35" s="2"/>
      <c r="M35" s="2" t="s">
        <v>171</v>
      </c>
      <c r="N35" s="2"/>
      <c r="O35" s="2"/>
      <c r="P35" s="2"/>
      <c r="Q35" s="2" t="s">
        <v>183</v>
      </c>
      <c r="R35" s="2"/>
    </row>
    <row r="36" spans="2:18" ht="30" customHeight="1">
      <c r="B36" s="2">
        <v>28</v>
      </c>
      <c r="C36" s="71" t="str">
        <f ca="1">B36&amp;". "&amp;'DB Func'!B30</f>
        <v>28. Funcionário 28</v>
      </c>
      <c r="E36" s="511" t="s">
        <v>731</v>
      </c>
      <c r="F36" s="512"/>
      <c r="G36" s="86"/>
      <c r="H36" s="86"/>
      <c r="I36" s="86"/>
      <c r="J36" s="87"/>
      <c r="L36" s="2"/>
      <c r="M36" s="2" t="s">
        <v>172</v>
      </c>
      <c r="N36" s="2"/>
      <c r="O36" s="2"/>
      <c r="P36" s="2"/>
      <c r="Q36" s="2" t="s">
        <v>184</v>
      </c>
      <c r="R36" s="2"/>
    </row>
    <row r="37" spans="2:18" ht="30" customHeight="1">
      <c r="B37" s="2">
        <v>29</v>
      </c>
      <c r="C37" s="71" t="str">
        <f ca="1">B37&amp;". "&amp;'DB Func'!B31</f>
        <v>29. Funcionário 29</v>
      </c>
      <c r="E37" s="523" t="s">
        <v>101</v>
      </c>
      <c r="F37" s="524"/>
      <c r="G37" s="94"/>
      <c r="H37" s="523" t="s">
        <v>730</v>
      </c>
      <c r="I37" s="524"/>
      <c r="J37" s="95"/>
      <c r="L37" s="2"/>
      <c r="M37" s="2" t="s">
        <v>173</v>
      </c>
      <c r="N37" s="2"/>
      <c r="O37" s="2"/>
      <c r="P37" s="2"/>
      <c r="Q37" s="2" t="s">
        <v>185</v>
      </c>
      <c r="R37" s="2"/>
    </row>
    <row r="38" spans="2:18" ht="30" customHeight="1">
      <c r="B38" s="2">
        <v>30</v>
      </c>
      <c r="C38" s="110" t="str">
        <f ca="1">B38&amp;". "&amp;'DB Func'!B32</f>
        <v>30. Funcionário 30</v>
      </c>
      <c r="E38" s="513" t="s">
        <v>102</v>
      </c>
      <c r="F38" s="514"/>
      <c r="G38" s="76"/>
      <c r="H38" s="513" t="s">
        <v>104</v>
      </c>
      <c r="I38" s="514"/>
      <c r="J38" s="76"/>
      <c r="L38" s="2"/>
      <c r="M38" s="2" t="s">
        <v>174</v>
      </c>
      <c r="N38" s="2"/>
      <c r="O38" s="2"/>
      <c r="P38" s="2"/>
      <c r="Q38" s="2" t="s">
        <v>186</v>
      </c>
      <c r="R38" s="2"/>
    </row>
    <row r="39" spans="2:18" ht="30" customHeight="1">
      <c r="C39" s="11"/>
      <c r="E39" s="513" t="s">
        <v>103</v>
      </c>
      <c r="F39" s="514"/>
      <c r="G39" s="63"/>
      <c r="H39" s="106" t="s">
        <v>688</v>
      </c>
      <c r="I39" s="73"/>
      <c r="J39" s="63"/>
      <c r="L39" s="2"/>
      <c r="M39" s="2" t="s">
        <v>179</v>
      </c>
      <c r="N39" s="2"/>
      <c r="O39" s="2"/>
      <c r="P39" s="2"/>
      <c r="Q39" s="2" t="s">
        <v>187</v>
      </c>
      <c r="R39" s="2"/>
    </row>
    <row r="40" spans="2:18" ht="30" hidden="1" customHeight="1">
      <c r="C40" s="11"/>
      <c r="E40" s="541" t="s">
        <v>745</v>
      </c>
      <c r="F40" s="541"/>
      <c r="G40" s="541"/>
      <c r="H40" s="541"/>
      <c r="I40" s="541"/>
      <c r="J40" s="541"/>
      <c r="L40" s="2"/>
      <c r="M40" s="2" t="s">
        <v>180</v>
      </c>
      <c r="N40" s="2"/>
      <c r="O40" s="2"/>
      <c r="P40" s="2"/>
      <c r="Q40" s="2" t="s">
        <v>188</v>
      </c>
      <c r="R40" s="2"/>
    </row>
    <row r="41" spans="2:18" ht="30" hidden="1" customHeight="1">
      <c r="C41" s="11"/>
      <c r="E41" s="513" t="s">
        <v>106</v>
      </c>
      <c r="F41" s="514"/>
      <c r="G41" s="62"/>
      <c r="H41" s="513" t="s">
        <v>112</v>
      </c>
      <c r="I41" s="514"/>
      <c r="J41" s="62"/>
      <c r="L41" s="2"/>
      <c r="M41" s="2" t="s">
        <v>175</v>
      </c>
      <c r="N41" s="2"/>
      <c r="O41" s="2"/>
      <c r="P41" s="2"/>
      <c r="Q41" s="2"/>
      <c r="R41" s="2"/>
    </row>
    <row r="42" spans="2:18" ht="30" hidden="1" customHeight="1">
      <c r="C42" s="11"/>
      <c r="E42" s="513" t="s">
        <v>107</v>
      </c>
      <c r="F42" s="514"/>
      <c r="G42" s="62"/>
      <c r="H42" s="513" t="s">
        <v>113</v>
      </c>
      <c r="I42" s="514"/>
      <c r="J42" s="62"/>
      <c r="L42" s="2"/>
      <c r="M42" s="2" t="s">
        <v>176</v>
      </c>
      <c r="N42" s="2"/>
      <c r="O42" s="2"/>
      <c r="P42" s="2"/>
      <c r="Q42" s="2"/>
      <c r="R42" s="2"/>
    </row>
    <row r="43" spans="2:18" ht="30" hidden="1" customHeight="1">
      <c r="C43" s="11"/>
      <c r="E43" s="513" t="s">
        <v>108</v>
      </c>
      <c r="F43" s="514"/>
      <c r="G43" s="62"/>
      <c r="H43" s="513" t="s">
        <v>114</v>
      </c>
      <c r="I43" s="514"/>
      <c r="J43" s="62"/>
      <c r="L43" s="2"/>
      <c r="M43" s="2" t="s">
        <v>178</v>
      </c>
      <c r="N43" s="2"/>
      <c r="O43" s="2"/>
      <c r="P43" s="2"/>
      <c r="Q43" s="2"/>
      <c r="R43" s="2"/>
    </row>
    <row r="44" spans="2:18" ht="30" hidden="1" customHeight="1">
      <c r="C44" s="11"/>
      <c r="E44" s="513" t="s">
        <v>109</v>
      </c>
      <c r="F44" s="514"/>
      <c r="G44" s="62"/>
      <c r="H44" s="513" t="s">
        <v>115</v>
      </c>
      <c r="I44" s="514"/>
      <c r="J44" s="62"/>
      <c r="L44" s="2"/>
      <c r="M44" s="2" t="s">
        <v>177</v>
      </c>
      <c r="N44" s="2"/>
      <c r="O44" s="2"/>
      <c r="P44" s="2"/>
      <c r="Q44" s="2"/>
      <c r="R44" s="2"/>
    </row>
    <row r="45" spans="2:18" ht="30" hidden="1" customHeight="1">
      <c r="C45" s="11"/>
      <c r="E45" s="513" t="s">
        <v>110</v>
      </c>
      <c r="F45" s="514"/>
      <c r="G45" s="62"/>
      <c r="H45" s="513" t="s">
        <v>116</v>
      </c>
      <c r="I45" s="514"/>
      <c r="J45" s="62"/>
      <c r="L45" s="2"/>
      <c r="M45" s="2"/>
      <c r="N45" s="2"/>
      <c r="O45" s="2"/>
      <c r="P45" s="2"/>
      <c r="Q45" s="2"/>
      <c r="R45" s="2"/>
    </row>
    <row r="46" spans="2:18" ht="30" hidden="1" customHeight="1">
      <c r="C46" s="11"/>
      <c r="E46" s="513" t="s">
        <v>111</v>
      </c>
      <c r="F46" s="514"/>
      <c r="G46" s="62"/>
      <c r="H46" s="513" t="s">
        <v>117</v>
      </c>
      <c r="I46" s="514"/>
      <c r="J46" s="62"/>
      <c r="L46" s="2"/>
      <c r="M46" s="2"/>
      <c r="N46" s="2"/>
      <c r="O46" s="2"/>
      <c r="P46" s="2"/>
      <c r="Q46" s="2"/>
      <c r="R46" s="2"/>
    </row>
    <row r="47" spans="2:18" ht="30" customHeight="1">
      <c r="C47" s="11"/>
      <c r="E47" s="515" t="s">
        <v>118</v>
      </c>
      <c r="F47" s="515"/>
      <c r="G47" s="515"/>
      <c r="H47" s="515"/>
      <c r="I47" s="515"/>
      <c r="J47" s="515"/>
      <c r="L47" s="2"/>
      <c r="M47" s="2"/>
      <c r="N47" s="2"/>
      <c r="O47" s="2"/>
      <c r="P47" s="2"/>
      <c r="Q47" s="2"/>
      <c r="R47" s="2"/>
    </row>
    <row r="48" spans="2:18" ht="30" customHeight="1">
      <c r="C48" s="11"/>
      <c r="E48" s="513" t="s">
        <v>106</v>
      </c>
      <c r="F48" s="514"/>
      <c r="G48" s="62"/>
      <c r="H48" s="513" t="s">
        <v>112</v>
      </c>
      <c r="I48" s="514"/>
      <c r="J48" s="62"/>
      <c r="L48" s="2"/>
      <c r="M48" s="2"/>
      <c r="N48" s="2"/>
      <c r="O48" s="2"/>
      <c r="P48" s="2"/>
      <c r="Q48" s="2"/>
      <c r="R48" s="2"/>
    </row>
    <row r="49" spans="3:18" ht="30" customHeight="1">
      <c r="C49" s="11"/>
      <c r="E49" s="513" t="s">
        <v>107</v>
      </c>
      <c r="F49" s="514"/>
      <c r="G49" s="62"/>
      <c r="H49" s="513" t="s">
        <v>113</v>
      </c>
      <c r="I49" s="514"/>
      <c r="J49" s="62"/>
      <c r="L49" s="2"/>
      <c r="M49" s="2"/>
      <c r="N49" s="2"/>
      <c r="O49" s="2"/>
      <c r="P49" s="2"/>
      <c r="Q49" s="2"/>
      <c r="R49" s="2"/>
    </row>
    <row r="50" spans="3:18" ht="30" customHeight="1">
      <c r="C50" s="11"/>
      <c r="E50" s="513" t="s">
        <v>108</v>
      </c>
      <c r="F50" s="514"/>
      <c r="G50" s="62"/>
      <c r="H50" s="513" t="s">
        <v>114</v>
      </c>
      <c r="I50" s="514"/>
      <c r="J50" s="62"/>
      <c r="L50" s="2"/>
      <c r="M50" s="2"/>
      <c r="N50" s="2"/>
      <c r="O50" s="2"/>
      <c r="P50" s="2"/>
      <c r="Q50" s="2"/>
      <c r="R50" s="2"/>
    </row>
    <row r="51" spans="3:18" ht="30" customHeight="1">
      <c r="C51" s="11"/>
      <c r="E51" s="513" t="s">
        <v>109</v>
      </c>
      <c r="F51" s="514"/>
      <c r="G51" s="62"/>
      <c r="H51" s="513" t="s">
        <v>115</v>
      </c>
      <c r="I51" s="514"/>
      <c r="J51" s="62"/>
      <c r="L51" s="2"/>
      <c r="M51" s="2"/>
      <c r="N51" s="2"/>
      <c r="O51" s="2"/>
      <c r="P51" s="2"/>
      <c r="Q51" s="2"/>
      <c r="R51" s="2"/>
    </row>
    <row r="52" spans="3:18" ht="30" customHeight="1">
      <c r="C52" s="11"/>
      <c r="E52" s="513" t="s">
        <v>110</v>
      </c>
      <c r="F52" s="514"/>
      <c r="G52" s="62"/>
      <c r="H52" s="513" t="s">
        <v>116</v>
      </c>
      <c r="I52" s="514"/>
      <c r="J52" s="62"/>
      <c r="L52" s="2"/>
      <c r="M52" s="2"/>
      <c r="N52" s="2"/>
      <c r="O52" s="2"/>
      <c r="P52" s="2"/>
      <c r="Q52" s="2"/>
      <c r="R52" s="2"/>
    </row>
    <row r="53" spans="3:18" ht="30" customHeight="1">
      <c r="C53" s="11"/>
      <c r="E53" s="513" t="s">
        <v>111</v>
      </c>
      <c r="F53" s="514"/>
      <c r="G53" s="62"/>
      <c r="H53" s="513" t="s">
        <v>117</v>
      </c>
      <c r="I53" s="514"/>
      <c r="J53" s="62"/>
      <c r="L53" s="2"/>
      <c r="M53" s="2"/>
      <c r="N53" s="2"/>
      <c r="O53" s="2"/>
      <c r="P53" s="2"/>
      <c r="Q53" s="2"/>
      <c r="R53" s="2"/>
    </row>
    <row r="54" spans="3:18" ht="30" customHeight="1">
      <c r="C54" s="11"/>
      <c r="E54" s="542" t="s">
        <v>119</v>
      </c>
      <c r="F54" s="542"/>
      <c r="G54" s="542"/>
      <c r="H54" s="543">
        <f>SUM(G48:G53,J48:J53)+SUM(G48:G53,J48:J53)*G38+SUM(G48:G53,J48:J53)*J38</f>
        <v>0</v>
      </c>
      <c r="I54" s="543"/>
      <c r="J54" s="543"/>
      <c r="L54" s="2"/>
      <c r="M54" s="2"/>
      <c r="N54" s="2"/>
      <c r="O54" s="2"/>
      <c r="P54" s="2"/>
      <c r="Q54" s="2"/>
      <c r="R54" s="2"/>
    </row>
    <row r="55" spans="3:18" ht="30" hidden="1" customHeight="1">
      <c r="C55" s="11"/>
      <c r="E55" s="511" t="s">
        <v>524</v>
      </c>
      <c r="F55" s="512"/>
      <c r="G55" s="512"/>
      <c r="H55" s="86"/>
      <c r="I55" s="86"/>
      <c r="J55" s="87"/>
      <c r="L55" s="2"/>
      <c r="M55" s="2"/>
      <c r="N55" s="2"/>
      <c r="O55" s="2"/>
      <c r="P55" s="2"/>
      <c r="Q55" s="2"/>
      <c r="R55" s="2"/>
    </row>
    <row r="56" spans="3:18" ht="30" hidden="1" customHeight="1">
      <c r="C56" s="11"/>
      <c r="E56" s="96" t="s">
        <v>120</v>
      </c>
      <c r="F56" s="96" t="s">
        <v>533</v>
      </c>
      <c r="G56" s="96" t="s">
        <v>121</v>
      </c>
      <c r="H56" s="96" t="s">
        <v>519</v>
      </c>
      <c r="I56" s="96" t="s">
        <v>520</v>
      </c>
      <c r="J56" s="96" t="s">
        <v>521</v>
      </c>
      <c r="L56" s="2"/>
      <c r="M56" s="2"/>
      <c r="N56" s="2"/>
      <c r="O56" s="2"/>
      <c r="P56" s="2"/>
      <c r="Q56" s="2"/>
      <c r="R56" s="2"/>
    </row>
    <row r="57" spans="3:18" ht="30" hidden="1" customHeight="1">
      <c r="C57" s="11"/>
      <c r="E57" s="85" t="str">
        <f>Benef!C6</f>
        <v>-</v>
      </c>
      <c r="F57" s="66"/>
      <c r="G57" s="67"/>
      <c r="H57" s="68"/>
      <c r="I57" s="67"/>
      <c r="J57" s="104">
        <f>IF(G57="Percentual",H57*AVERAGE($G$48:$G$53,$J$48:$J$53),IF(G57="Valor Fixo",I57,0))</f>
        <v>0</v>
      </c>
      <c r="L57" s="2"/>
      <c r="M57" s="2"/>
      <c r="N57" s="2"/>
      <c r="O57" s="2"/>
      <c r="P57" s="2"/>
      <c r="Q57" s="2"/>
      <c r="R57" s="2"/>
    </row>
    <row r="58" spans="3:18" ht="30" hidden="1" customHeight="1">
      <c r="C58" s="11"/>
      <c r="E58" s="85" t="str">
        <f>Benef!C7</f>
        <v>-</v>
      </c>
      <c r="F58" s="66"/>
      <c r="G58" s="67"/>
      <c r="H58" s="68"/>
      <c r="I58" s="67"/>
      <c r="J58" s="104">
        <f t="shared" ref="J58:J66" si="4">IF(G58="Percentual",H58*AVERAGE($G$48:$G$53,$J$48:$J$53),IF(G58="Valor Fixo",I58,0))</f>
        <v>0</v>
      </c>
      <c r="L58" s="2"/>
      <c r="M58" s="2"/>
      <c r="N58" s="2"/>
      <c r="O58" s="2"/>
      <c r="P58" s="2"/>
      <c r="Q58" s="2"/>
      <c r="R58" s="2"/>
    </row>
    <row r="59" spans="3:18" ht="30" hidden="1" customHeight="1">
      <c r="C59" s="11"/>
      <c r="E59" s="85" t="str">
        <f>Benef!C8</f>
        <v>-</v>
      </c>
      <c r="F59" s="66"/>
      <c r="G59" s="67"/>
      <c r="H59" s="68"/>
      <c r="I59" s="67"/>
      <c r="J59" s="104">
        <f t="shared" si="4"/>
        <v>0</v>
      </c>
      <c r="L59" s="2"/>
      <c r="M59" s="2"/>
      <c r="N59" s="2"/>
      <c r="O59" s="2"/>
      <c r="P59" s="2"/>
      <c r="Q59" s="2"/>
      <c r="R59" s="2"/>
    </row>
    <row r="60" spans="3:18" ht="30" hidden="1" customHeight="1">
      <c r="C60" s="11"/>
      <c r="E60" s="85" t="str">
        <f>Benef!C9</f>
        <v>-</v>
      </c>
      <c r="F60" s="66"/>
      <c r="G60" s="67"/>
      <c r="H60" s="68"/>
      <c r="I60" s="67"/>
      <c r="J60" s="104">
        <f t="shared" si="4"/>
        <v>0</v>
      </c>
      <c r="L60" s="2"/>
      <c r="M60" s="2"/>
      <c r="N60" s="2"/>
      <c r="O60" s="2"/>
      <c r="P60" s="2"/>
      <c r="Q60" s="2"/>
      <c r="R60" s="2"/>
    </row>
    <row r="61" spans="3:18" ht="30" hidden="1" customHeight="1">
      <c r="C61" s="11"/>
      <c r="E61" s="85" t="str">
        <f>Benef!C10</f>
        <v>-</v>
      </c>
      <c r="F61" s="66"/>
      <c r="G61" s="67"/>
      <c r="H61" s="68"/>
      <c r="I61" s="67"/>
      <c r="J61" s="104">
        <f t="shared" si="4"/>
        <v>0</v>
      </c>
      <c r="L61" s="2"/>
      <c r="M61" s="2"/>
      <c r="N61" s="2"/>
      <c r="O61" s="2"/>
      <c r="P61" s="2"/>
      <c r="Q61" s="2"/>
      <c r="R61" s="2"/>
    </row>
    <row r="62" spans="3:18" ht="30" hidden="1" customHeight="1">
      <c r="C62" s="11"/>
      <c r="E62" s="85" t="str">
        <f>Benef!C11</f>
        <v>-</v>
      </c>
      <c r="F62" s="66"/>
      <c r="G62" s="67"/>
      <c r="H62" s="68"/>
      <c r="I62" s="67"/>
      <c r="J62" s="104">
        <f t="shared" si="4"/>
        <v>0</v>
      </c>
      <c r="L62" s="2"/>
      <c r="M62" s="2"/>
      <c r="N62" s="2"/>
      <c r="O62" s="2"/>
      <c r="P62" s="2"/>
      <c r="Q62" s="2"/>
      <c r="R62" s="2"/>
    </row>
    <row r="63" spans="3:18" ht="30" hidden="1" customHeight="1">
      <c r="C63" s="11"/>
      <c r="E63" s="85" t="str">
        <f>Benef!C12</f>
        <v>-</v>
      </c>
      <c r="F63" s="66"/>
      <c r="G63" s="67"/>
      <c r="H63" s="68"/>
      <c r="I63" s="67"/>
      <c r="J63" s="104">
        <f t="shared" si="4"/>
        <v>0</v>
      </c>
      <c r="L63" s="2"/>
      <c r="M63" s="2"/>
      <c r="N63" s="2"/>
      <c r="O63" s="2"/>
      <c r="P63" s="2"/>
      <c r="Q63" s="2"/>
      <c r="R63" s="2"/>
    </row>
    <row r="64" spans="3:18" ht="30" hidden="1" customHeight="1">
      <c r="C64" s="11"/>
      <c r="E64" s="85" t="str">
        <f>Benef!C13</f>
        <v>-</v>
      </c>
      <c r="F64" s="66"/>
      <c r="G64" s="67"/>
      <c r="H64" s="68"/>
      <c r="I64" s="67"/>
      <c r="J64" s="104">
        <f t="shared" si="4"/>
        <v>0</v>
      </c>
      <c r="L64" s="2"/>
      <c r="M64" s="2"/>
      <c r="N64" s="2"/>
      <c r="O64" s="2"/>
      <c r="P64" s="2"/>
      <c r="Q64" s="2"/>
      <c r="R64" s="2"/>
    </row>
    <row r="65" spans="3:18" ht="30" hidden="1" customHeight="1">
      <c r="C65" s="11"/>
      <c r="E65" s="85" t="str">
        <f>Benef!C14</f>
        <v>-</v>
      </c>
      <c r="F65" s="66"/>
      <c r="G65" s="67"/>
      <c r="H65" s="68"/>
      <c r="I65" s="67"/>
      <c r="J65" s="104">
        <f t="shared" si="4"/>
        <v>0</v>
      </c>
      <c r="L65" s="2"/>
      <c r="M65" s="2"/>
      <c r="N65" s="2"/>
      <c r="O65" s="2"/>
      <c r="P65" s="2"/>
      <c r="Q65" s="2"/>
      <c r="R65" s="2"/>
    </row>
    <row r="66" spans="3:18" ht="30" hidden="1" customHeight="1">
      <c r="C66" s="11"/>
      <c r="E66" s="107">
        <f>Benef!C15</f>
        <v>0</v>
      </c>
      <c r="F66" s="89"/>
      <c r="G66" s="90"/>
      <c r="H66" s="91"/>
      <c r="I66" s="90"/>
      <c r="J66" s="111">
        <f t="shared" si="4"/>
        <v>0</v>
      </c>
      <c r="L66" s="2"/>
      <c r="M66" s="2"/>
      <c r="N66" s="2"/>
      <c r="O66" s="2"/>
      <c r="P66" s="2"/>
      <c r="Q66" s="2"/>
      <c r="R66" s="2"/>
    </row>
    <row r="67" spans="3:18" ht="30" customHeight="1">
      <c r="C67" s="11"/>
      <c r="E67" s="511" t="s">
        <v>709</v>
      </c>
      <c r="F67" s="512"/>
      <c r="G67" s="512"/>
      <c r="H67" s="86"/>
      <c r="I67" s="86"/>
      <c r="J67" s="87"/>
      <c r="L67" s="2"/>
      <c r="M67" s="2"/>
      <c r="N67" s="2"/>
      <c r="O67" s="2"/>
      <c r="P67" s="2"/>
      <c r="Q67" s="2"/>
      <c r="R67" s="2"/>
    </row>
    <row r="68" spans="3:18" ht="30" customHeight="1">
      <c r="C68" s="11"/>
      <c r="E68" s="108" t="s">
        <v>708</v>
      </c>
      <c r="F68" s="516"/>
      <c r="G68" s="516"/>
      <c r="H68" s="108" t="s">
        <v>786</v>
      </c>
      <c r="I68" s="516"/>
      <c r="J68" s="516"/>
      <c r="K68" s="26">
        <f>IFERROR(VLOOKUP(AVERAGE(G48:G53,J48:J53),'P Gerais'!D39:G43,3,1)*F68,0)</f>
        <v>0</v>
      </c>
      <c r="L68" s="2"/>
      <c r="M68" s="2"/>
      <c r="N68" s="2"/>
      <c r="O68" s="2"/>
      <c r="P68" s="2"/>
      <c r="Q68" s="2"/>
      <c r="R68" s="2"/>
    </row>
    <row r="69" spans="3:18" ht="30" customHeight="1">
      <c r="C69" s="11"/>
      <c r="E69" s="541" t="s">
        <v>123</v>
      </c>
      <c r="F69" s="541"/>
      <c r="G69" s="541"/>
      <c r="H69" s="541"/>
      <c r="I69" s="541"/>
      <c r="J69" s="541"/>
      <c r="L69" s="2"/>
      <c r="M69" s="2"/>
      <c r="N69" s="2"/>
      <c r="O69" s="2"/>
      <c r="P69" s="2"/>
      <c r="Q69" s="2"/>
      <c r="R69" s="2"/>
    </row>
    <row r="70" spans="3:18" ht="30" customHeight="1">
      <c r="C70" s="11"/>
      <c r="E70" s="85" t="s">
        <v>124</v>
      </c>
      <c r="F70" s="530"/>
      <c r="G70" s="530"/>
      <c r="H70" s="85" t="s">
        <v>144</v>
      </c>
      <c r="I70" s="538"/>
      <c r="J70" s="538"/>
    </row>
    <row r="71" spans="3:18" ht="30" customHeight="1">
      <c r="C71" s="11"/>
      <c r="E71" s="85" t="s">
        <v>125</v>
      </c>
      <c r="F71" s="530"/>
      <c r="G71" s="530"/>
      <c r="H71" s="85" t="s">
        <v>126</v>
      </c>
      <c r="I71" s="539"/>
      <c r="J71" s="539"/>
    </row>
    <row r="72" spans="3:18" ht="8.1" customHeight="1">
      <c r="C72" s="11"/>
      <c r="D72" s="10"/>
      <c r="E72" s="6"/>
      <c r="F72" s="20"/>
      <c r="G72" s="20"/>
      <c r="H72" s="6"/>
      <c r="I72" s="21"/>
      <c r="J72" s="21"/>
      <c r="K72" s="10"/>
    </row>
    <row r="73" spans="3:18" ht="8.1" customHeight="1">
      <c r="C73" s="11"/>
      <c r="D73" s="10"/>
      <c r="E73" s="6"/>
      <c r="F73" s="20"/>
      <c r="G73" s="20"/>
      <c r="H73" s="6"/>
      <c r="I73" s="21"/>
      <c r="J73" s="21"/>
      <c r="K73" s="10"/>
    </row>
    <row r="74" spans="3:18" ht="30" customHeight="1">
      <c r="C74" s="11"/>
      <c r="D74" s="10"/>
      <c r="E74" s="85" t="s">
        <v>127</v>
      </c>
      <c r="F74" s="530"/>
      <c r="G74" s="530"/>
      <c r="H74" s="85" t="s">
        <v>143</v>
      </c>
      <c r="I74" s="538"/>
      <c r="J74" s="538"/>
      <c r="K74" s="10"/>
    </row>
    <row r="75" spans="3:18" ht="30" customHeight="1">
      <c r="C75" s="11"/>
      <c r="D75" s="10"/>
      <c r="E75" s="85" t="s">
        <v>128</v>
      </c>
      <c r="F75" s="530"/>
      <c r="G75" s="530"/>
      <c r="H75" s="85" t="s">
        <v>129</v>
      </c>
      <c r="I75" s="539"/>
      <c r="J75" s="539"/>
      <c r="K75" s="10"/>
    </row>
    <row r="76" spans="3:18" ht="8.1" customHeight="1">
      <c r="C76" s="11"/>
      <c r="D76" s="10"/>
      <c r="E76" s="6"/>
      <c r="F76" s="20"/>
      <c r="G76" s="20"/>
      <c r="H76" s="6"/>
      <c r="I76" s="21"/>
      <c r="J76" s="21"/>
      <c r="K76" s="10"/>
    </row>
    <row r="77" spans="3:18" ht="30" customHeight="1">
      <c r="C77" s="11"/>
      <c r="D77" s="10"/>
      <c r="E77" s="85" t="s">
        <v>130</v>
      </c>
      <c r="F77" s="530"/>
      <c r="G77" s="530"/>
      <c r="H77" s="85" t="s">
        <v>142</v>
      </c>
      <c r="I77" s="538"/>
      <c r="J77" s="538"/>
      <c r="K77" s="10"/>
    </row>
    <row r="78" spans="3:18" ht="30" customHeight="1">
      <c r="C78" s="11"/>
      <c r="D78" s="10"/>
      <c r="E78" s="85" t="s">
        <v>131</v>
      </c>
      <c r="F78" s="530"/>
      <c r="G78" s="530"/>
      <c r="H78" s="85" t="s">
        <v>132</v>
      </c>
      <c r="I78" s="539"/>
      <c r="J78" s="539"/>
      <c r="K78" s="10"/>
    </row>
    <row r="79" spans="3:18" ht="8.1" customHeight="1">
      <c r="C79" s="11"/>
      <c r="D79" s="10"/>
      <c r="E79" s="6"/>
      <c r="F79" s="20"/>
      <c r="G79" s="20"/>
      <c r="H79" s="6"/>
      <c r="I79" s="21"/>
      <c r="J79" s="21"/>
      <c r="K79" s="10"/>
    </row>
    <row r="80" spans="3:18" ht="30" customHeight="1">
      <c r="C80" s="11"/>
      <c r="D80" s="10"/>
      <c r="E80" s="85" t="s">
        <v>133</v>
      </c>
      <c r="F80" s="530"/>
      <c r="G80" s="530"/>
      <c r="H80" s="85" t="s">
        <v>141</v>
      </c>
      <c r="I80" s="538"/>
      <c r="J80" s="538"/>
      <c r="K80" s="10"/>
    </row>
    <row r="81" spans="3:11" ht="30" customHeight="1">
      <c r="C81" s="11"/>
      <c r="D81" s="10"/>
      <c r="E81" s="85" t="s">
        <v>134</v>
      </c>
      <c r="F81" s="530"/>
      <c r="G81" s="530"/>
      <c r="H81" s="85" t="s">
        <v>135</v>
      </c>
      <c r="I81" s="539"/>
      <c r="J81" s="539"/>
      <c r="K81" s="10"/>
    </row>
    <row r="82" spans="3:11" ht="8.1" customHeight="1">
      <c r="C82" s="11"/>
      <c r="D82" s="10"/>
      <c r="E82" s="6"/>
      <c r="F82" s="20"/>
      <c r="G82" s="20"/>
      <c r="H82" s="6"/>
      <c r="I82" s="21"/>
      <c r="J82" s="21"/>
      <c r="K82" s="10"/>
    </row>
    <row r="83" spans="3:11" ht="30" customHeight="1">
      <c r="C83" s="11"/>
      <c r="E83" s="85" t="s">
        <v>136</v>
      </c>
      <c r="F83" s="530"/>
      <c r="G83" s="530"/>
      <c r="H83" s="85" t="s">
        <v>140</v>
      </c>
      <c r="I83" s="538"/>
      <c r="J83" s="538"/>
    </row>
    <row r="84" spans="3:11" ht="30" customHeight="1">
      <c r="C84" s="11"/>
      <c r="E84" s="85" t="s">
        <v>137</v>
      </c>
      <c r="F84" s="530"/>
      <c r="G84" s="530"/>
      <c r="H84" s="85" t="s">
        <v>138</v>
      </c>
      <c r="I84" s="539"/>
      <c r="J84" s="539"/>
    </row>
    <row r="85" spans="3:11" ht="8.1" customHeight="1">
      <c r="C85" s="11"/>
      <c r="D85" s="10"/>
      <c r="E85" s="6"/>
      <c r="F85" s="20"/>
      <c r="G85" s="20"/>
      <c r="H85" s="6"/>
      <c r="I85" s="21"/>
      <c r="J85" s="21"/>
      <c r="K85" s="10"/>
    </row>
    <row r="86" spans="3:11" ht="30" customHeight="1">
      <c r="C86" s="11"/>
      <c r="E86" s="85" t="s">
        <v>710</v>
      </c>
      <c r="F86" s="530"/>
      <c r="G86" s="530"/>
      <c r="H86" s="85" t="s">
        <v>711</v>
      </c>
      <c r="I86" s="538"/>
      <c r="J86" s="538"/>
    </row>
    <row r="87" spans="3:11" ht="30" customHeight="1">
      <c r="C87" s="11"/>
      <c r="E87" s="85" t="s">
        <v>712</v>
      </c>
      <c r="F87" s="530"/>
      <c r="G87" s="530"/>
      <c r="H87" s="85" t="s">
        <v>713</v>
      </c>
      <c r="I87" s="539"/>
      <c r="J87" s="539"/>
    </row>
    <row r="88" spans="3:11" ht="8.1" customHeight="1">
      <c r="C88" s="11"/>
      <c r="E88" s="6"/>
      <c r="F88" s="20"/>
      <c r="G88" s="20"/>
      <c r="H88" s="6"/>
      <c r="I88" s="21"/>
      <c r="J88" s="21"/>
    </row>
    <row r="89" spans="3:11" ht="30" customHeight="1">
      <c r="C89" s="11"/>
      <c r="E89" s="85" t="s">
        <v>714</v>
      </c>
      <c r="F89" s="530"/>
      <c r="G89" s="530"/>
      <c r="H89" s="85" t="s">
        <v>715</v>
      </c>
      <c r="I89" s="538"/>
      <c r="J89" s="538"/>
    </row>
    <row r="90" spans="3:11" ht="30" customHeight="1">
      <c r="C90" s="11"/>
      <c r="E90" s="85" t="s">
        <v>716</v>
      </c>
      <c r="F90" s="530"/>
      <c r="G90" s="530"/>
      <c r="H90" s="85" t="s">
        <v>717</v>
      </c>
      <c r="I90" s="539"/>
      <c r="J90" s="539"/>
    </row>
    <row r="91" spans="3:11" ht="8.1" customHeight="1">
      <c r="C91" s="11"/>
      <c r="E91" s="6"/>
      <c r="F91" s="20"/>
      <c r="G91" s="20"/>
      <c r="H91" s="6"/>
      <c r="I91" s="21"/>
      <c r="J91" s="21"/>
    </row>
    <row r="92" spans="3:11" ht="30" customHeight="1">
      <c r="C92" s="11"/>
      <c r="E92" s="85" t="s">
        <v>718</v>
      </c>
      <c r="F92" s="530"/>
      <c r="G92" s="530"/>
      <c r="H92" s="85" t="s">
        <v>719</v>
      </c>
      <c r="I92" s="538"/>
      <c r="J92" s="538"/>
    </row>
    <row r="93" spans="3:11" ht="30" customHeight="1">
      <c r="C93" s="11"/>
      <c r="E93" s="85" t="s">
        <v>720</v>
      </c>
      <c r="F93" s="530"/>
      <c r="G93" s="530"/>
      <c r="H93" s="85" t="s">
        <v>721</v>
      </c>
      <c r="I93" s="539"/>
      <c r="J93" s="539"/>
    </row>
    <row r="94" spans="3:11" ht="8.1" customHeight="1">
      <c r="C94" s="11"/>
      <c r="D94" s="10"/>
      <c r="E94" s="6"/>
      <c r="F94" s="20"/>
      <c r="G94" s="20"/>
      <c r="H94" s="6"/>
      <c r="I94" s="21"/>
      <c r="J94" s="21"/>
      <c r="K94" s="10"/>
    </row>
    <row r="95" spans="3:11" ht="30" customHeight="1">
      <c r="C95" s="11"/>
      <c r="E95" s="85" t="s">
        <v>722</v>
      </c>
      <c r="F95" s="530"/>
      <c r="G95" s="530"/>
      <c r="H95" s="85" t="s">
        <v>723</v>
      </c>
      <c r="I95" s="538"/>
      <c r="J95" s="538"/>
    </row>
    <row r="96" spans="3:11" ht="30" customHeight="1">
      <c r="C96" s="11"/>
      <c r="E96" s="85" t="s">
        <v>724</v>
      </c>
      <c r="F96" s="530"/>
      <c r="G96" s="530"/>
      <c r="H96" s="85" t="s">
        <v>725</v>
      </c>
      <c r="I96" s="539"/>
      <c r="J96" s="539"/>
    </row>
    <row r="97" spans="3:11" ht="8.1" customHeight="1">
      <c r="C97" s="11"/>
      <c r="D97" s="10"/>
      <c r="E97" s="6"/>
      <c r="F97" s="20"/>
      <c r="G97" s="20"/>
      <c r="H97" s="6"/>
      <c r="I97" s="21"/>
      <c r="J97" s="21"/>
      <c r="K97" s="10"/>
    </row>
    <row r="98" spans="3:11" ht="30" customHeight="1">
      <c r="C98" s="11"/>
      <c r="E98" s="85" t="s">
        <v>726</v>
      </c>
      <c r="F98" s="530"/>
      <c r="G98" s="530"/>
      <c r="H98" s="85" t="s">
        <v>727</v>
      </c>
      <c r="I98" s="538"/>
      <c r="J98" s="538"/>
    </row>
    <row r="99" spans="3:11" ht="30" customHeight="1">
      <c r="C99" s="11"/>
      <c r="E99" s="85" t="s">
        <v>728</v>
      </c>
      <c r="F99" s="530"/>
      <c r="G99" s="530"/>
      <c r="H99" s="85" t="s">
        <v>729</v>
      </c>
      <c r="I99" s="539"/>
      <c r="J99" s="539"/>
    </row>
    <row r="100" spans="3:11" ht="30" customHeight="1">
      <c r="C100" s="11"/>
      <c r="E100" s="541" t="s">
        <v>139</v>
      </c>
      <c r="F100" s="541"/>
      <c r="G100" s="541"/>
      <c r="H100" s="541"/>
      <c r="I100" s="541"/>
      <c r="J100" s="541"/>
    </row>
    <row r="101" spans="3:11" ht="121.5" customHeight="1">
      <c r="C101" s="11"/>
      <c r="E101" s="537"/>
      <c r="F101" s="537"/>
      <c r="G101" s="537"/>
      <c r="H101" s="537"/>
      <c r="I101" s="537"/>
      <c r="J101" s="537"/>
    </row>
    <row r="102" spans="3:11" ht="30" customHeight="1"/>
    <row r="103" spans="3:11" ht="30" customHeight="1"/>
    <row r="104" spans="3:11" ht="30" customHeight="1"/>
    <row r="105" spans="3:11" ht="30" customHeight="1"/>
    <row r="106" spans="3:11" ht="30" customHeight="1"/>
    <row r="107" spans="3:11" ht="30" customHeight="1"/>
    <row r="108" spans="3:11" ht="30" customHeight="1"/>
    <row r="109" spans="3:11" ht="30" customHeight="1"/>
    <row r="110" spans="3:11"/>
    <row r="111" spans="3:11"/>
    <row r="112" spans="3:11"/>
    <row r="113"/>
    <row r="114"/>
    <row r="115"/>
    <row r="116"/>
    <row r="117"/>
    <row r="118"/>
    <row r="119"/>
    <row r="120"/>
    <row r="121" ht="15" customHeight="1"/>
  </sheetData>
  <sheetProtection selectLockedCells="1"/>
  <mergeCells count="128">
    <mergeCell ref="H13:I13"/>
    <mergeCell ref="E100:J100"/>
    <mergeCell ref="F70:G70"/>
    <mergeCell ref="I70:J70"/>
    <mergeCell ref="F71:G71"/>
    <mergeCell ref="E49:F49"/>
    <mergeCell ref="H49:I49"/>
    <mergeCell ref="E50:F50"/>
    <mergeCell ref="H50:I50"/>
    <mergeCell ref="F83:G83"/>
    <mergeCell ref="I83:J83"/>
    <mergeCell ref="F68:G68"/>
    <mergeCell ref="I68:J68"/>
    <mergeCell ref="E69:J69"/>
    <mergeCell ref="E54:G54"/>
    <mergeCell ref="H54:J54"/>
    <mergeCell ref="I92:J92"/>
    <mergeCell ref="F93:G93"/>
    <mergeCell ref="I93:J93"/>
    <mergeCell ref="I81:J81"/>
    <mergeCell ref="F74:G74"/>
    <mergeCell ref="I74:J74"/>
    <mergeCell ref="F75:G75"/>
    <mergeCell ref="E43:F43"/>
    <mergeCell ref="B14:B15"/>
    <mergeCell ref="B16:B17"/>
    <mergeCell ref="B18:B19"/>
    <mergeCell ref="B20:B21"/>
    <mergeCell ref="F99:G99"/>
    <mergeCell ref="I99:J99"/>
    <mergeCell ref="I75:J75"/>
    <mergeCell ref="F77:G77"/>
    <mergeCell ref="I77:J77"/>
    <mergeCell ref="F78:G78"/>
    <mergeCell ref="I78:J78"/>
    <mergeCell ref="I71:J71"/>
    <mergeCell ref="F80:G80"/>
    <mergeCell ref="I80:J80"/>
    <mergeCell ref="F81:G81"/>
    <mergeCell ref="F31:J31"/>
    <mergeCell ref="F32:J32"/>
    <mergeCell ref="F33:H33"/>
    <mergeCell ref="E44:F44"/>
    <mergeCell ref="H44:I44"/>
    <mergeCell ref="E45:F45"/>
    <mergeCell ref="H45:I45"/>
    <mergeCell ref="E40:J40"/>
    <mergeCell ref="E41:F41"/>
    <mergeCell ref="H43:I43"/>
    <mergeCell ref="H37:I37"/>
    <mergeCell ref="E37:F37"/>
    <mergeCell ref="E38:F38"/>
    <mergeCell ref="H38:I38"/>
    <mergeCell ref="E101:J101"/>
    <mergeCell ref="F95:G95"/>
    <mergeCell ref="I95:J95"/>
    <mergeCell ref="F96:G96"/>
    <mergeCell ref="I96:J96"/>
    <mergeCell ref="F98:G98"/>
    <mergeCell ref="I98:J98"/>
    <mergeCell ref="F84:G84"/>
    <mergeCell ref="I84:J84"/>
    <mergeCell ref="F86:G86"/>
    <mergeCell ref="I86:J86"/>
    <mergeCell ref="F87:G87"/>
    <mergeCell ref="I87:J87"/>
    <mergeCell ref="F89:G89"/>
    <mergeCell ref="I89:J89"/>
    <mergeCell ref="F90:G90"/>
    <mergeCell ref="I90:J90"/>
    <mergeCell ref="F92:G92"/>
    <mergeCell ref="F29:G29"/>
    <mergeCell ref="I29:J29"/>
    <mergeCell ref="C20:C21"/>
    <mergeCell ref="E20:F20"/>
    <mergeCell ref="E21:F21"/>
    <mergeCell ref="H25:J25"/>
    <mergeCell ref="H41:I41"/>
    <mergeCell ref="E42:F42"/>
    <mergeCell ref="H42:I42"/>
    <mergeCell ref="E5:F5"/>
    <mergeCell ref="E12:F12"/>
    <mergeCell ref="C18:C19"/>
    <mergeCell ref="E18:F18"/>
    <mergeCell ref="E19:F19"/>
    <mergeCell ref="C14:C15"/>
    <mergeCell ref="E14:F14"/>
    <mergeCell ref="H14:I14"/>
    <mergeCell ref="E15:F15"/>
    <mergeCell ref="E6:F6"/>
    <mergeCell ref="G6:J6"/>
    <mergeCell ref="E7:F7"/>
    <mergeCell ref="G7:J7"/>
    <mergeCell ref="E8:F8"/>
    <mergeCell ref="G8:J8"/>
    <mergeCell ref="C16:C17"/>
    <mergeCell ref="E16:F16"/>
    <mergeCell ref="E17:F17"/>
    <mergeCell ref="E13:F13"/>
    <mergeCell ref="E9:F9"/>
    <mergeCell ref="G9:J9"/>
    <mergeCell ref="E10:F10"/>
    <mergeCell ref="G10:J10"/>
    <mergeCell ref="E11:F11"/>
    <mergeCell ref="G11:J11"/>
    <mergeCell ref="E30:F30"/>
    <mergeCell ref="E34:F34"/>
    <mergeCell ref="E36:F36"/>
    <mergeCell ref="E55:G55"/>
    <mergeCell ref="E67:G67"/>
    <mergeCell ref="E39:F39"/>
    <mergeCell ref="E46:F46"/>
    <mergeCell ref="H46:I46"/>
    <mergeCell ref="E51:F51"/>
    <mergeCell ref="H51:I51"/>
    <mergeCell ref="E52:F52"/>
    <mergeCell ref="H52:I52"/>
    <mergeCell ref="E53:F53"/>
    <mergeCell ref="H53:I53"/>
    <mergeCell ref="E47:J47"/>
    <mergeCell ref="E48:F48"/>
    <mergeCell ref="H48:I48"/>
    <mergeCell ref="F27:G27"/>
    <mergeCell ref="I27:J27"/>
    <mergeCell ref="E22:F22"/>
    <mergeCell ref="E26:F26"/>
    <mergeCell ref="F28:G28"/>
    <mergeCell ref="I28:J28"/>
  </mergeCells>
  <conditionalFormatting sqref="F29:G29">
    <cfRule type="expression" dxfId="109" priority="28">
      <formula>LEN(F29)=11</formula>
    </cfRule>
    <cfRule type="expression" dxfId="108" priority="29">
      <formula>LEN(F29)=10</formula>
    </cfRule>
  </conditionalFormatting>
  <conditionalFormatting sqref="I29:J29">
    <cfRule type="expression" dxfId="107" priority="26">
      <formula>LEN(I29)=11</formula>
    </cfRule>
    <cfRule type="expression" dxfId="106" priority="27">
      <formula>LEN(I29)=10</formula>
    </cfRule>
  </conditionalFormatting>
  <conditionalFormatting sqref="I57:I66">
    <cfRule type="expression" dxfId="105" priority="18">
      <formula>G57="Sem Desconto"</formula>
    </cfRule>
    <cfRule type="expression" dxfId="104" priority="21">
      <formula>G57="Percentual"</formula>
    </cfRule>
  </conditionalFormatting>
  <conditionalFormatting sqref="H57:H66">
    <cfRule type="expression" dxfId="103" priority="19">
      <formula>G57="Sem Desconto"</formula>
    </cfRule>
    <cfRule type="expression" dxfId="102" priority="20">
      <formula>G57="Valor Fixo"</formula>
    </cfRule>
  </conditionalFormatting>
  <dataValidations count="7">
    <dataValidation type="list" allowBlank="1" showInputMessage="1" showErrorMessage="1" sqref="G39">
      <formula1>"1,2"</formula1>
    </dataValidation>
    <dataValidation type="list" allowBlank="1" showInputMessage="1" showErrorMessage="1" sqref="J33">
      <formula1>$Q$33:$Q$40</formula1>
    </dataValidation>
    <dataValidation type="list" allowBlank="1" showInputMessage="1" showErrorMessage="1" sqref="F33:H33">
      <formula1>$M$33:$M$44</formula1>
    </dataValidation>
    <dataValidation type="list" allowBlank="1" showInputMessage="1" showErrorMessage="1" sqref="G57:G66">
      <formula1>"Valor Fixo,Percentual,Sem Desconto"</formula1>
    </dataValidation>
    <dataValidation type="list" allowBlank="1" showInputMessage="1" showErrorMessage="1" sqref="I39">
      <formula1>"Janeiro,Fevereiro,Março,Abril,Maio,Junho,Julho,Agosto,Setmbro,Outubro,Novembro"</formula1>
    </dataValidation>
    <dataValidation type="list" allowBlank="1" showInputMessage="1" showErrorMessage="1" sqref="J39">
      <formula1>"Parcela Única,2 Parcelas"</formula1>
    </dataValidation>
    <dataValidation type="list" allowBlank="1" showInputMessage="1" showErrorMessage="1" sqref="G11:J11">
      <formula1>$L$11:$AY$11</formula1>
    </dataValidation>
  </dataValidations>
  <hyperlinks>
    <hyperlink ref="C16:C17" location="Func11!G6" display="Func11!G6"/>
    <hyperlink ref="C6:C13" location="Func!G6" display="Func!G6"/>
    <hyperlink ref="C14:C15" location="Func10!G6" display="Func10!G6"/>
    <hyperlink ref="C20:C21" location="Func13!G6" display="Func13!G6"/>
    <hyperlink ref="C18:C19" location="Func12!G6" display="Func12!G6"/>
    <hyperlink ref="C31:C38" location="Func22!G6" display="Func22!G6"/>
    <hyperlink ref="C38" location="Func30!G6" display="Func30!G6"/>
    <hyperlink ref="C22:C37" location="Func22!G6" display="Func22!G6"/>
    <hyperlink ref="C5:C12" location="Func!G6" display="Func!G6"/>
    <hyperlink ref="C6" location="Func2!G6" display="Func2!G6"/>
    <hyperlink ref="C7" location="Func3!G6" display="Func3!G6"/>
    <hyperlink ref="C8" location="Func4!G6" display="Func4!G6"/>
    <hyperlink ref="C9" location="Func5!G6" display="Func5!G6"/>
    <hyperlink ref="C10" location="Func6!G6" display="Func6!G6"/>
    <hyperlink ref="C11" location="Func7!G6" display="Func7!G6"/>
    <hyperlink ref="C12" location="Func8!G6" display="Func8!G6"/>
    <hyperlink ref="C13" location="Func9!G6" display="Func9!G6"/>
    <hyperlink ref="C22" location="Func14!G6" display="Func14!G6"/>
    <hyperlink ref="C23" location="Func15!G6" display="Func15!G6"/>
    <hyperlink ref="C24" location="Func16!G6" display="Func16!G6"/>
    <hyperlink ref="C25" location="Func17!G6" display="Func17!G6"/>
    <hyperlink ref="C26" location="Func18!G6" display="Func18!G6"/>
    <hyperlink ref="C27" location="Func19!G6" display="Func19!G6"/>
    <hyperlink ref="C28" location="Func20!G6" display="Func20!G6"/>
    <hyperlink ref="C29" location="Func21!G6" display="Func21!G6"/>
    <hyperlink ref="C31" location="Func23!G6" display="Func23!G6"/>
    <hyperlink ref="C32" location="Func24!G6" display="Func24!G6"/>
    <hyperlink ref="C37" location="Func29!G6" display="Func29!G6"/>
    <hyperlink ref="C36" location="Func28!G6" display="Func28!G6"/>
    <hyperlink ref="C35" location="Func27!G6" display="Func27!G6"/>
    <hyperlink ref="C34" location="Func26!G6" display="Func26!G6"/>
    <hyperlink ref="C33" location="Func25!G6" display="Func25!G6"/>
  </hyperlinks>
  <pageMargins left="0.511811024" right="0.511811024" top="0.78740157499999996" bottom="0.78740157499999996" header="0.31496062000000002" footer="0.31496062000000002"/>
  <pageSetup paperSize="9" orientation="portrait" r:id="rId1"/>
  <drawing r:id="rId2"/>
  <legacyDrawing r:id="rId3"/>
  <extLst xmlns:x14="http://schemas.microsoft.com/office/spreadsheetml/2009/9/main">
    <ext uri="{78C0D931-6437-407d-A8EE-F0AAD7539E65}">
      <x14:conditionalFormattings>
        <x14:conditionalFormatting xmlns:xm="http://schemas.microsoft.com/office/excel/2006/main">
          <x14:cfRule type="expression" priority="7" id="{BDA337C1-A494-408F-9F62-62326EA27D72}">
            <xm:f>'DB Func'!B16=0</xm:f>
            <x14:dxf>
              <font>
                <color theme="0"/>
              </font>
            </x14:dxf>
          </x14:cfRule>
          <xm:sqref>C22:C38</xm:sqref>
        </x14:conditionalFormatting>
        <x14:conditionalFormatting xmlns:xm="http://schemas.microsoft.com/office/excel/2006/main">
          <x14:cfRule type="expression" priority="6" id="{D21EC1B2-F6D0-4358-B4E5-C3BF64213BAC}">
            <xm:f>'DB Func'!B15=0</xm:f>
            <x14:dxf>
              <font>
                <color theme="0"/>
              </font>
            </x14:dxf>
          </x14:cfRule>
          <xm:sqref>C20:C21</xm:sqref>
        </x14:conditionalFormatting>
        <x14:conditionalFormatting xmlns:xm="http://schemas.microsoft.com/office/excel/2006/main">
          <x14:cfRule type="expression" priority="5" id="{561AB2A2-42C7-48AE-94C7-1DC763FCB67F}">
            <xm:f>'DB Func'!B14=0</xm:f>
            <x14:dxf>
              <font>
                <color theme="0"/>
              </font>
            </x14:dxf>
          </x14:cfRule>
          <xm:sqref>C18:C19</xm:sqref>
        </x14:conditionalFormatting>
        <x14:conditionalFormatting xmlns:xm="http://schemas.microsoft.com/office/excel/2006/main">
          <x14:cfRule type="expression" priority="4" id="{E6A8378A-07B8-424F-A031-ED272674124E}">
            <xm:f>'DB Func'!B13=0</xm:f>
            <x14:dxf>
              <font>
                <color theme="0"/>
              </font>
            </x14:dxf>
          </x14:cfRule>
          <xm:sqref>C16:C17</xm:sqref>
        </x14:conditionalFormatting>
        <x14:conditionalFormatting xmlns:xm="http://schemas.microsoft.com/office/excel/2006/main">
          <x14:cfRule type="expression" priority="3" id="{7F26C932-6473-49C7-BEC1-940EF619BA1E}">
            <xm:f>'DB Func'!B3=0</xm:f>
            <x14:dxf>
              <font>
                <color theme="0"/>
              </font>
            </x14:dxf>
          </x14:cfRule>
          <xm:sqref>C5:C15</xm:sqref>
        </x14:conditionalFormatting>
      </x14:conditionalFormattings>
    </ext>
  </extLst>
</worksheet>
</file>

<file path=xl/worksheets/sheet35.xml><?xml version="1.0" encoding="utf-8"?>
<worksheet xmlns="http://schemas.openxmlformats.org/spreadsheetml/2006/main" xmlns:r="http://schemas.openxmlformats.org/officeDocument/2006/relationships">
  <sheetPr codeName="Plan32"/>
  <dimension ref="A1:M100"/>
  <sheetViews>
    <sheetView showGridLines="0" zoomScale="90" zoomScaleNormal="90" workbookViewId="0">
      <selection activeCell="B1" sqref="B1"/>
    </sheetView>
  </sheetViews>
  <sheetFormatPr defaultRowHeight="15" zeroHeight="1"/>
  <cols>
    <col min="1" max="1" width="27.7109375" style="1" customWidth="1"/>
    <col min="2" max="2" width="3.85546875" customWidth="1"/>
    <col min="3" max="3" width="15.140625" customWidth="1"/>
    <col min="4" max="4" width="79.5703125" customWidth="1"/>
  </cols>
  <sheetData>
    <row r="1" spans="1:13" s="98" customFormat="1" ht="33.950000000000003" customHeight="1">
      <c r="A1" s="187"/>
      <c r="C1" s="102" t="s">
        <v>20</v>
      </c>
    </row>
    <row r="2" spans="1:13" s="98" customFormat="1" ht="21.6" customHeight="1">
      <c r="A2" s="187"/>
    </row>
    <row r="3" spans="1:13" s="98" customFormat="1" ht="21.6" customHeight="1">
      <c r="A3" s="187"/>
    </row>
    <row r="4" spans="1:13" ht="30" customHeight="1"/>
    <row r="5" spans="1:13" ht="80.099999999999994" hidden="1" customHeight="1">
      <c r="C5" s="34">
        <f ca="1">30-Resul!P42</f>
        <v>30</v>
      </c>
      <c r="D5" s="113" t="str">
        <f ca="1">IF(Resul!P42&lt;10,"Você possui mais de 20 funcionários que ainda não tiraram férias. Verifique essas informações para estar dentro da lei vigente da CLT.","Você têm poucos funcionários que ainda não tiraram férias. Parabéns!!")</f>
        <v>Você possui mais de 20 funcionários que ainda não tiraram férias. Verifique essas informações para estar dentro da lei vigente da CLT.</v>
      </c>
    </row>
    <row r="6" spans="1:13" ht="9.9499999999999993" hidden="1" customHeight="1"/>
    <row r="7" spans="1:13" ht="80.099999999999994" customHeight="1">
      <c r="C7" s="35">
        <f ca="1">Resul!D41</f>
        <v>0</v>
      </c>
      <c r="D7" s="113" t="s">
        <v>528</v>
      </c>
    </row>
    <row r="8" spans="1:13" ht="9.9499999999999993" customHeight="1"/>
    <row r="9" spans="1:13" ht="80.099999999999994" customHeight="1">
      <c r="C9" s="34" t="str">
        <f>IF(SUM(G11:M11)&gt;1,"!",":)")</f>
        <v>!</v>
      </c>
      <c r="D9" s="113" t="str">
        <f>IF(SUM(G11:M11)&gt;1,"Atenção. Na aba de Premissas Gerais existem alguns percentuais para horas extras abaixo do permitido pelas leis vigentes para contratos de trabalho em regime CLT.","Os percentuais definidos para horas extras nas premissas iniciais parecem estar de acordo com as determinações para contratos CLT. Mantenha-se de acordo com as normas contratuais para evitar processos trabalhistas.")</f>
        <v>Atenção. Na aba de Premissas Gerais existem alguns percentuais para horas extras abaixo do permitido pelas leis vigentes para contratos de trabalho em regime CLT.</v>
      </c>
      <c r="G9" s="36">
        <f>'Ho Ex'!C8</f>
        <v>0.5</v>
      </c>
      <c r="H9" s="36">
        <f>'Ho Ex'!E8</f>
        <v>0</v>
      </c>
      <c r="I9" s="36">
        <f>'Ho Ex'!G8</f>
        <v>0</v>
      </c>
      <c r="J9" s="36">
        <f>'Ho Ex'!I8</f>
        <v>0.5</v>
      </c>
      <c r="K9" s="36">
        <f>'Ho Ex'!J8</f>
        <v>1</v>
      </c>
      <c r="L9" s="36">
        <f>'Ho Ex'!C11</f>
        <v>0.5</v>
      </c>
      <c r="M9" s="36">
        <f>'Ho Ex'!I11</f>
        <v>0.5</v>
      </c>
    </row>
    <row r="10" spans="1:13" ht="9.9499999999999993" customHeight="1">
      <c r="G10" s="36">
        <v>0.5</v>
      </c>
      <c r="H10" s="36">
        <v>0.5</v>
      </c>
      <c r="I10" s="36">
        <v>1</v>
      </c>
      <c r="J10" s="36">
        <v>0.5</v>
      </c>
      <c r="K10" s="36">
        <v>1</v>
      </c>
      <c r="L10" s="36">
        <v>0.5</v>
      </c>
      <c r="M10" s="36">
        <v>0.5</v>
      </c>
    </row>
    <row r="11" spans="1:13" ht="80.099999999999994" customHeight="1">
      <c r="C11" s="34" t="str">
        <f ca="1">IF('DB Func'!FZ1&gt;1,"!",":)")</f>
        <v>!</v>
      </c>
      <c r="D11" s="113" t="s">
        <v>785</v>
      </c>
      <c r="G11" s="37">
        <f>IF(G10&gt;G9,1,0)</f>
        <v>0</v>
      </c>
      <c r="H11" s="37">
        <f t="shared" ref="H11:M11" si="0">IF(H10&gt;H9,1,0)</f>
        <v>1</v>
      </c>
      <c r="I11" s="37">
        <f t="shared" si="0"/>
        <v>1</v>
      </c>
      <c r="J11" s="37">
        <f t="shared" si="0"/>
        <v>0</v>
      </c>
      <c r="K11" s="37">
        <f t="shared" si="0"/>
        <v>0</v>
      </c>
      <c r="L11" s="37">
        <f t="shared" si="0"/>
        <v>0</v>
      </c>
      <c r="M11" s="37">
        <f t="shared" si="0"/>
        <v>0</v>
      </c>
    </row>
    <row r="12" spans="1:13" ht="30" customHeight="1">
      <c r="G12" s="2"/>
      <c r="H12" s="36"/>
      <c r="I12" s="36"/>
      <c r="J12" s="36"/>
      <c r="K12" s="36"/>
      <c r="L12" s="36"/>
      <c r="M12" s="2"/>
    </row>
    <row r="13" spans="1:13" ht="30" customHeight="1"/>
    <row r="14" spans="1:13" ht="30" customHeight="1"/>
    <row r="15" spans="1:13" ht="30" customHeight="1"/>
    <row r="16" spans="1:13" ht="30" customHeight="1"/>
    <row r="17" ht="30" customHeight="1"/>
    <row r="18" ht="30" customHeight="1"/>
    <row r="19" ht="30" customHeight="1"/>
    <row r="20" ht="30" customHeight="1"/>
    <row r="21" ht="30" customHeight="1"/>
    <row r="22" ht="30" customHeight="1"/>
    <row r="23" ht="30" customHeight="1"/>
    <row r="24" ht="30" customHeight="1"/>
    <row r="25" ht="30" customHeight="1"/>
    <row r="26" ht="30" customHeight="1"/>
    <row r="27" ht="30" customHeight="1"/>
    <row r="28" ht="30" customHeight="1"/>
    <row r="29" ht="30" customHeight="1"/>
    <row r="30" ht="30" customHeight="1"/>
    <row r="31" ht="30" customHeight="1"/>
    <row r="32" ht="30" customHeight="1"/>
    <row r="33" ht="30" customHeight="1"/>
    <row r="34" ht="30" customHeight="1"/>
    <row r="35" ht="30" customHeight="1"/>
    <row r="36" ht="30" customHeight="1"/>
    <row r="37" ht="30" customHeight="1"/>
    <row r="38" ht="30" customHeight="1"/>
    <row r="39" ht="30" customHeight="1"/>
    <row r="40" ht="30" customHeight="1"/>
    <row r="41" ht="30" customHeight="1"/>
    <row r="42" ht="30" customHeight="1"/>
    <row r="43" ht="30" customHeight="1"/>
    <row r="44" ht="30" customHeight="1"/>
    <row r="45" ht="30" customHeight="1"/>
    <row r="46" ht="30" customHeight="1"/>
    <row r="47" ht="30" customHeight="1"/>
    <row r="48" ht="30" customHeight="1"/>
    <row r="49" ht="30" customHeight="1"/>
    <row r="50" ht="30" customHeight="1"/>
    <row r="51" ht="30" customHeight="1"/>
    <row r="52" ht="30" customHeight="1"/>
    <row r="53" ht="30" customHeight="1"/>
    <row r="54" ht="30" customHeight="1"/>
    <row r="55" ht="30" customHeight="1"/>
    <row r="56" ht="30" customHeight="1"/>
    <row r="57" ht="30" customHeight="1"/>
    <row r="58" ht="30" customHeight="1"/>
    <row r="59" ht="30" customHeight="1"/>
    <row r="60" ht="30" customHeight="1"/>
    <row r="61" ht="30" customHeight="1"/>
    <row r="62" ht="30" customHeight="1"/>
    <row r="63" ht="30" customHeight="1"/>
    <row r="64" ht="30" customHeight="1"/>
    <row r="65" ht="30" customHeight="1"/>
    <row r="66" ht="30" customHeight="1"/>
    <row r="67" ht="30" customHeight="1"/>
    <row r="68" ht="30" customHeight="1"/>
    <row r="69" ht="30" customHeight="1"/>
    <row r="70" ht="30" customHeight="1"/>
    <row r="71" ht="30" customHeight="1"/>
    <row r="72" ht="30" customHeight="1"/>
    <row r="73" ht="30" customHeight="1"/>
    <row r="74" ht="30" customHeight="1"/>
    <row r="75" ht="30" customHeight="1"/>
    <row r="76" ht="30" customHeight="1"/>
    <row r="77" ht="30" customHeight="1"/>
    <row r="78" ht="30" customHeight="1"/>
    <row r="79" ht="30" customHeight="1"/>
    <row r="80" ht="30" customHeight="1"/>
    <row r="81" ht="30" customHeight="1"/>
    <row r="82" ht="30" customHeight="1"/>
    <row r="83" ht="30" customHeight="1"/>
    <row r="84" ht="30" customHeight="1"/>
    <row r="85" ht="30" customHeight="1"/>
    <row r="86" ht="30" customHeight="1"/>
    <row r="87" ht="30" customHeight="1"/>
    <row r="88" ht="30" customHeight="1"/>
    <row r="89" ht="30" customHeight="1"/>
    <row r="90" ht="30" customHeight="1"/>
    <row r="91" ht="30" customHeight="1"/>
    <row r="92" ht="30" customHeight="1"/>
    <row r="93" ht="30" customHeight="1"/>
    <row r="94" ht="30" customHeight="1"/>
    <row r="95" ht="30" customHeight="1"/>
    <row r="96" ht="30" customHeight="1"/>
    <row r="97" ht="30" customHeight="1"/>
    <row r="98" ht="30" customHeight="1"/>
    <row r="99"/>
    <row r="100"/>
  </sheetData>
  <sheetProtection selectLockedCells="1"/>
  <conditionalFormatting sqref="C5">
    <cfRule type="cellIs" dxfId="101" priority="11" operator="lessThanOrEqual">
      <formula>20</formula>
    </cfRule>
    <cfRule type="cellIs" dxfId="100" priority="12" operator="greaterThan">
      <formula>20</formula>
    </cfRule>
  </conditionalFormatting>
  <conditionalFormatting sqref="C9">
    <cfRule type="cellIs" dxfId="99" priority="5" operator="equal">
      <formula>":)"</formula>
    </cfRule>
    <cfRule type="cellIs" dxfId="98" priority="6" operator="equal">
      <formula>"!"</formula>
    </cfRule>
  </conditionalFormatting>
  <conditionalFormatting sqref="C11">
    <cfRule type="cellIs" dxfId="97" priority="1" operator="equal">
      <formula>":)"</formula>
    </cfRule>
    <cfRule type="cellIs" dxfId="96" priority="2" operator="equal">
      <formula>"!"</formula>
    </cfRule>
  </conditionalFormatting>
  <pageMargins left="0.511811024" right="0.511811024" top="0.78740157499999996" bottom="0.78740157499999996" header="0.31496062000000002" footer="0.31496062000000002"/>
  <drawing r:id="rId1"/>
</worksheet>
</file>

<file path=xl/worksheets/sheet36.xml><?xml version="1.0" encoding="utf-8"?>
<worksheet xmlns="http://schemas.openxmlformats.org/spreadsheetml/2006/main" xmlns:r="http://schemas.openxmlformats.org/officeDocument/2006/relationships">
  <sheetPr codeName="Plan28"/>
  <dimension ref="A1:BA121"/>
  <sheetViews>
    <sheetView showGridLines="0" zoomScale="90" zoomScaleNormal="90" workbookViewId="0">
      <selection activeCell="B1" sqref="B1"/>
    </sheetView>
  </sheetViews>
  <sheetFormatPr defaultRowHeight="15" zeroHeight="1"/>
  <cols>
    <col min="1" max="1" width="27.7109375" style="1" customWidth="1"/>
    <col min="2" max="2" width="3.85546875" customWidth="1"/>
    <col min="3" max="3" width="38" customWidth="1"/>
    <col min="5" max="5" width="25.28515625" customWidth="1"/>
    <col min="6" max="7" width="20.7109375" customWidth="1"/>
    <col min="8" max="8" width="22" customWidth="1"/>
    <col min="9" max="10" width="20.7109375" customWidth="1"/>
    <col min="11" max="11" width="9.85546875" style="22" bestFit="1" customWidth="1"/>
    <col min="12" max="13" width="7.140625" style="142" customWidth="1"/>
    <col min="15" max="16" width="9.140625" style="130"/>
  </cols>
  <sheetData>
    <row r="1" spans="1:53" s="98" customFormat="1" ht="33.950000000000003" customHeight="1">
      <c r="A1" s="187"/>
      <c r="C1" s="102" t="s">
        <v>17</v>
      </c>
      <c r="K1" s="137"/>
      <c r="L1" s="141"/>
      <c r="M1" s="141"/>
      <c r="O1" s="129"/>
      <c r="P1" s="129"/>
    </row>
    <row r="2" spans="1:53" s="98" customFormat="1" ht="44.25" customHeight="1">
      <c r="A2" s="187"/>
      <c r="K2" s="137"/>
      <c r="L2" s="141"/>
      <c r="M2" s="141"/>
      <c r="O2" s="129"/>
      <c r="P2" s="129"/>
    </row>
    <row r="3" spans="1:53" s="98" customFormat="1" ht="21.6" customHeight="1">
      <c r="A3" s="1"/>
      <c r="D3" s="112"/>
      <c r="K3" s="137"/>
      <c r="L3" s="141"/>
      <c r="M3" s="141"/>
      <c r="O3" s="129"/>
      <c r="P3" s="129"/>
    </row>
    <row r="4" spans="1:53" ht="30" customHeight="1">
      <c r="C4" s="30" t="s">
        <v>685</v>
      </c>
      <c r="Y4" s="83"/>
      <c r="Z4" s="83"/>
      <c r="AA4" s="83"/>
      <c r="AB4" s="83"/>
      <c r="AC4" s="83"/>
      <c r="AD4" s="83"/>
    </row>
    <row r="5" spans="1:53" ht="30" customHeight="1">
      <c r="B5" s="2">
        <v>1</v>
      </c>
      <c r="C5" s="110" t="str">
        <f ca="1">B5&amp;". "&amp;'DB Func'!B3</f>
        <v>1. Funcionário 1</v>
      </c>
      <c r="E5" s="511" t="s">
        <v>678</v>
      </c>
      <c r="F5" s="512"/>
      <c r="G5" s="86"/>
      <c r="H5" s="86"/>
      <c r="I5" s="86"/>
      <c r="J5" s="87"/>
      <c r="K5" s="138"/>
      <c r="L5" s="148"/>
      <c r="M5" s="130"/>
      <c r="N5" s="28"/>
      <c r="Q5" s="83"/>
      <c r="R5" s="83"/>
      <c r="S5" s="83"/>
      <c r="T5" s="83"/>
      <c r="U5" s="83"/>
      <c r="V5" s="83"/>
      <c r="W5" s="83"/>
      <c r="X5" s="83"/>
      <c r="Y5" s="83"/>
      <c r="Z5" s="83"/>
      <c r="AA5" s="83"/>
      <c r="AB5" s="83"/>
      <c r="AC5" s="83"/>
      <c r="AD5" s="83"/>
      <c r="AE5" s="83"/>
      <c r="AF5" s="83"/>
      <c r="AG5" s="83"/>
      <c r="AH5" s="83"/>
      <c r="AI5" s="83"/>
      <c r="AJ5" s="83"/>
      <c r="AK5" s="83"/>
      <c r="AL5" s="83"/>
      <c r="AM5" s="83"/>
      <c r="AN5" s="83"/>
    </row>
    <row r="6" spans="1:53" ht="30" customHeight="1">
      <c r="B6" s="2">
        <v>2</v>
      </c>
      <c r="C6" s="71" t="str">
        <f ca="1">B6&amp;". "&amp;'DB Func'!B4</f>
        <v>2. Funcionário 2</v>
      </c>
      <c r="E6" s="523" t="s">
        <v>70</v>
      </c>
      <c r="F6" s="524"/>
      <c r="G6" s="525" t="s">
        <v>1046</v>
      </c>
      <c r="H6" s="525"/>
      <c r="I6" s="525"/>
      <c r="J6" s="525"/>
      <c r="K6" s="138"/>
      <c r="L6" s="130"/>
      <c r="M6" s="130"/>
      <c r="N6" s="28"/>
      <c r="Q6" s="83"/>
      <c r="R6" s="83"/>
      <c r="S6" s="83"/>
      <c r="T6" s="83"/>
      <c r="U6" s="83"/>
      <c r="V6" s="83"/>
      <c r="W6" s="83"/>
      <c r="X6" s="83"/>
      <c r="Y6" s="83"/>
      <c r="Z6" s="83"/>
      <c r="AA6" s="83"/>
      <c r="AB6" s="83"/>
      <c r="AC6" s="83"/>
      <c r="AD6" s="83"/>
      <c r="AE6" s="83"/>
      <c r="AF6" s="83"/>
      <c r="AG6" s="83"/>
      <c r="AH6" s="83"/>
      <c r="AI6" s="83"/>
      <c r="AJ6" s="83"/>
      <c r="AK6" s="83"/>
      <c r="AL6" s="83"/>
      <c r="AM6" s="83"/>
      <c r="AN6" s="83"/>
    </row>
    <row r="7" spans="1:53" ht="30" customHeight="1">
      <c r="B7" s="2">
        <v>3</v>
      </c>
      <c r="C7" s="71" t="str">
        <f ca="1">B7&amp;". "&amp;'DB Func'!B5</f>
        <v>3. Funcionário 3</v>
      </c>
      <c r="E7" s="513" t="s">
        <v>71</v>
      </c>
      <c r="F7" s="514"/>
      <c r="G7" s="526"/>
      <c r="H7" s="527"/>
      <c r="I7" s="527"/>
      <c r="J7" s="528"/>
      <c r="K7" s="138"/>
      <c r="L7" s="131"/>
      <c r="M7" s="130"/>
      <c r="N7" s="28"/>
      <c r="Q7" s="83"/>
      <c r="R7" s="83"/>
      <c r="S7" s="83"/>
      <c r="T7" s="83"/>
      <c r="U7" s="83"/>
      <c r="V7" s="83"/>
      <c r="W7" s="83"/>
      <c r="X7" s="83"/>
      <c r="Y7" s="83"/>
      <c r="Z7" s="83"/>
      <c r="AA7" s="83"/>
      <c r="AB7" s="83"/>
      <c r="AC7" s="83"/>
      <c r="AD7" s="83"/>
      <c r="AE7" s="83"/>
      <c r="AF7" s="83"/>
      <c r="AG7" s="83"/>
      <c r="AH7" s="83"/>
      <c r="AI7" s="83"/>
      <c r="AJ7" s="83"/>
      <c r="AK7" s="83"/>
      <c r="AL7" s="83"/>
      <c r="AM7" s="83"/>
      <c r="AN7" s="83"/>
    </row>
    <row r="8" spans="1:53" ht="30" customHeight="1">
      <c r="B8" s="2">
        <v>4</v>
      </c>
      <c r="C8" s="71" t="str">
        <f ca="1">B8&amp;". "&amp;'DB Func'!B6</f>
        <v>4. Funcionário 4</v>
      </c>
      <c r="E8" s="513" t="s">
        <v>72</v>
      </c>
      <c r="F8" s="514"/>
      <c r="G8" s="529"/>
      <c r="H8" s="529"/>
      <c r="I8" s="529"/>
      <c r="J8" s="529"/>
      <c r="K8" s="138"/>
      <c r="L8" s="130"/>
      <c r="M8" s="130"/>
      <c r="N8" s="28"/>
      <c r="Q8" s="83"/>
      <c r="R8" s="83"/>
      <c r="S8" s="83"/>
      <c r="T8" s="83"/>
      <c r="U8" s="83"/>
      <c r="V8" s="83"/>
      <c r="W8" s="83"/>
      <c r="X8" s="83"/>
      <c r="Y8" s="83"/>
      <c r="Z8" s="83"/>
      <c r="AA8" s="83"/>
      <c r="AB8" s="83"/>
      <c r="AC8" s="83"/>
      <c r="AD8" s="83"/>
      <c r="AE8" s="83"/>
      <c r="AF8" s="83"/>
      <c r="AG8" s="83"/>
      <c r="AH8" s="83"/>
      <c r="AI8" s="83"/>
      <c r="AJ8" s="83"/>
      <c r="AK8" s="83"/>
      <c r="AL8" s="83"/>
      <c r="AM8" s="83"/>
      <c r="AN8" s="83"/>
    </row>
    <row r="9" spans="1:53" ht="30" customHeight="1">
      <c r="B9" s="2">
        <v>5</v>
      </c>
      <c r="C9" s="71" t="str">
        <f ca="1">B9&amp;". "&amp;'DB Func'!B7</f>
        <v>5. Funcionário 5</v>
      </c>
      <c r="E9" s="513" t="s">
        <v>73</v>
      </c>
      <c r="F9" s="514"/>
      <c r="G9" s="530"/>
      <c r="H9" s="530"/>
      <c r="I9" s="530"/>
      <c r="J9" s="530"/>
      <c r="K9" s="138"/>
      <c r="L9" s="130"/>
      <c r="M9" s="130"/>
      <c r="N9" s="28"/>
      <c r="Q9" s="83"/>
      <c r="R9" s="83"/>
      <c r="S9" s="83"/>
      <c r="T9" s="83"/>
      <c r="U9" s="83"/>
      <c r="V9" s="83"/>
      <c r="W9" s="83"/>
      <c r="X9" s="83"/>
      <c r="Y9" s="83"/>
      <c r="Z9" s="83"/>
      <c r="AA9" s="83"/>
      <c r="AB9" s="83"/>
      <c r="AC9" s="83"/>
      <c r="AD9" s="83"/>
      <c r="AE9" s="83"/>
      <c r="AF9" s="83"/>
      <c r="AG9" s="83"/>
      <c r="AH9" s="83"/>
      <c r="AI9" s="83"/>
      <c r="AJ9" s="83"/>
      <c r="AK9" s="83"/>
      <c r="AL9" s="83"/>
      <c r="AM9" s="83"/>
      <c r="AN9" s="83"/>
    </row>
    <row r="10" spans="1:53" ht="30" customHeight="1">
      <c r="B10" s="2">
        <v>6</v>
      </c>
      <c r="C10" s="71" t="str">
        <f ca="1">B10&amp;". "&amp;'DB Func'!B8</f>
        <v>6. Funcionário 6</v>
      </c>
      <c r="E10" s="513" t="s">
        <v>74</v>
      </c>
      <c r="F10" s="514"/>
      <c r="G10" s="530"/>
      <c r="H10" s="530"/>
      <c r="I10" s="530"/>
      <c r="J10" s="530"/>
      <c r="K10" s="138"/>
      <c r="L10" s="130"/>
      <c r="M10" s="130"/>
      <c r="N10" s="28"/>
      <c r="Q10" s="83"/>
      <c r="R10" s="83"/>
      <c r="S10" s="83"/>
      <c r="T10" s="83"/>
      <c r="U10" s="83"/>
      <c r="V10" s="83"/>
      <c r="W10" s="83"/>
      <c r="X10" s="83"/>
      <c r="Y10" s="83"/>
      <c r="Z10" s="83"/>
      <c r="AA10" s="83"/>
      <c r="AB10" s="83"/>
      <c r="AC10" s="83"/>
      <c r="AD10" s="83"/>
      <c r="AE10" s="83"/>
      <c r="AF10" s="83"/>
      <c r="AG10" s="83"/>
      <c r="AH10" s="83"/>
      <c r="AI10" s="83"/>
      <c r="AJ10" s="83"/>
      <c r="AK10" s="83"/>
      <c r="AL10" s="83"/>
      <c r="AM10" s="83"/>
      <c r="AN10" s="83"/>
    </row>
    <row r="11" spans="1:53" ht="30" customHeight="1">
      <c r="B11" s="2">
        <v>7</v>
      </c>
      <c r="C11" s="71" t="str">
        <f ca="1">B11&amp;". "&amp;'DB Func'!B9</f>
        <v>7. Funcionário 7</v>
      </c>
      <c r="E11" s="531" t="s">
        <v>75</v>
      </c>
      <c r="F11" s="532"/>
      <c r="G11" s="510"/>
      <c r="H11" s="510"/>
      <c r="I11" s="510"/>
      <c r="J11" s="510"/>
      <c r="K11" s="138"/>
      <c r="L11" s="121" t="str">
        <f>Cargos!AC8</f>
        <v/>
      </c>
      <c r="M11" s="121" t="str">
        <f>Cargos!AD8</f>
        <v/>
      </c>
      <c r="N11" s="2" t="str">
        <f>Cargos!AE8</f>
        <v/>
      </c>
      <c r="O11" s="130" t="str">
        <f>Cargos!AF8</f>
        <v/>
      </c>
      <c r="P11" s="130" t="str">
        <f>Cargos!AG8</f>
        <v/>
      </c>
      <c r="Q11" s="2" t="str">
        <f>Cargos!AH8</f>
        <v/>
      </c>
      <c r="R11" s="2" t="str">
        <f>Cargos!AI8</f>
        <v/>
      </c>
      <c r="S11" s="83" t="str">
        <f>Cargos!AJ8</f>
        <v/>
      </c>
      <c r="T11" s="83" t="str">
        <f>Cargos!AK8</f>
        <v/>
      </c>
      <c r="U11" s="83" t="str">
        <f>Cargos!AL8</f>
        <v/>
      </c>
      <c r="V11" s="83" t="str">
        <f>Cargos!AM8</f>
        <v/>
      </c>
      <c r="W11" s="83" t="str">
        <f>Cargos!AN8</f>
        <v/>
      </c>
      <c r="X11" s="83" t="str">
        <f>Cargos!AO8</f>
        <v/>
      </c>
      <c r="Y11" s="83" t="str">
        <f>Cargos!AP8</f>
        <v/>
      </c>
      <c r="Z11" s="83" t="str">
        <f>Cargos!AQ8</f>
        <v/>
      </c>
      <c r="AA11" s="83" t="str">
        <f>Cargos!AR8</f>
        <v/>
      </c>
      <c r="AB11" s="83" t="str">
        <f>Cargos!AS8</f>
        <v/>
      </c>
      <c r="AC11" s="83" t="str">
        <f>Cargos!AT8</f>
        <v/>
      </c>
      <c r="AD11" s="83" t="str">
        <f>Cargos!AU8</f>
        <v/>
      </c>
      <c r="AE11" s="83" t="str">
        <f>Cargos!AV8</f>
        <v/>
      </c>
      <c r="AF11" s="83" t="str">
        <f>Cargos!AW8</f>
        <v/>
      </c>
      <c r="AG11" s="83" t="str">
        <f>Cargos!AX8</f>
        <v/>
      </c>
      <c r="AH11" s="83" t="str">
        <f>Cargos!AY8</f>
        <v/>
      </c>
      <c r="AI11" s="83" t="str">
        <f>Cargos!AZ8</f>
        <v/>
      </c>
      <c r="AJ11" s="83" t="str">
        <f>Cargos!BA8</f>
        <v/>
      </c>
      <c r="AK11" s="83" t="str">
        <f>Cargos!BB8</f>
        <v/>
      </c>
      <c r="AL11" s="83" t="str">
        <f>Cargos!BC8</f>
        <v/>
      </c>
      <c r="AM11" s="83" t="str">
        <f>Cargos!BD8</f>
        <v/>
      </c>
      <c r="AN11" s="83" t="str">
        <f>Cargos!BE8</f>
        <v/>
      </c>
      <c r="AO11" s="2" t="str">
        <f>Cargos!BF8</f>
        <v/>
      </c>
      <c r="AP11" s="2" t="str">
        <f>Cargos!BG8</f>
        <v/>
      </c>
      <c r="AQ11" s="2" t="str">
        <f>Cargos!BH8</f>
        <v/>
      </c>
      <c r="AR11" s="2" t="str">
        <f>Cargos!BI8</f>
        <v/>
      </c>
      <c r="AS11" s="2" t="str">
        <f>Cargos!BJ8</f>
        <v/>
      </c>
      <c r="AT11" s="2" t="str">
        <f>Cargos!BK8</f>
        <v/>
      </c>
      <c r="AU11" s="2" t="str">
        <f>Cargos!BL8</f>
        <v/>
      </c>
      <c r="AV11" s="2" t="str">
        <f>Cargos!BM8</f>
        <v/>
      </c>
      <c r="AW11" s="2" t="str">
        <f>Cargos!BN8</f>
        <v/>
      </c>
      <c r="AX11" s="2" t="str">
        <f>Cargos!BO8</f>
        <v/>
      </c>
      <c r="AY11" s="2" t="str">
        <f>Cargos!BP8</f>
        <v/>
      </c>
      <c r="AZ11" s="28"/>
      <c r="BA11" s="28"/>
    </row>
    <row r="12" spans="1:53" ht="30" customHeight="1">
      <c r="B12" s="2">
        <v>8</v>
      </c>
      <c r="C12" s="71" t="str">
        <f ca="1">B12&amp;". "&amp;'DB Func'!B10</f>
        <v>8. Funcionário 8</v>
      </c>
      <c r="E12" s="511" t="s">
        <v>76</v>
      </c>
      <c r="F12" s="512"/>
      <c r="G12" s="86"/>
      <c r="H12" s="86"/>
      <c r="I12" s="86"/>
      <c r="J12" s="87"/>
      <c r="K12" s="138"/>
      <c r="L12" s="130"/>
      <c r="M12" s="130"/>
      <c r="N12" s="28"/>
      <c r="Q12" s="83"/>
      <c r="R12" s="83"/>
      <c r="S12" s="83"/>
      <c r="T12" s="83"/>
      <c r="U12" s="83"/>
      <c r="V12" s="83"/>
      <c r="W12" s="83"/>
      <c r="X12" s="83"/>
      <c r="Y12" s="83"/>
      <c r="Z12" s="83"/>
      <c r="AA12" s="83"/>
      <c r="AB12" s="83"/>
      <c r="AC12" s="83"/>
      <c r="AD12" s="83"/>
      <c r="AE12" s="83"/>
      <c r="AF12" s="83"/>
      <c r="AG12" s="83"/>
      <c r="AH12" s="83"/>
      <c r="AI12" s="83"/>
      <c r="AJ12" s="83"/>
      <c r="AK12" s="83"/>
      <c r="AL12" s="83"/>
      <c r="AM12" s="83"/>
      <c r="AN12" s="83"/>
    </row>
    <row r="13" spans="1:53" ht="30" customHeight="1">
      <c r="B13" s="2">
        <v>9</v>
      </c>
      <c r="C13" s="71" t="str">
        <f ca="1">B13&amp;". "&amp;'DB Func'!B11</f>
        <v>9. Funcionário 9</v>
      </c>
      <c r="E13" s="523" t="s">
        <v>515</v>
      </c>
      <c r="F13" s="524"/>
      <c r="G13" s="462"/>
      <c r="H13" s="523" t="s">
        <v>809</v>
      </c>
      <c r="I13" s="524"/>
      <c r="J13" s="463">
        <f>SUM(K15:K21)</f>
        <v>0</v>
      </c>
      <c r="K13" s="138"/>
      <c r="L13" s="130"/>
      <c r="M13" s="130"/>
      <c r="N13" s="28"/>
      <c r="Q13" s="83"/>
      <c r="R13" s="83"/>
      <c r="S13" s="83"/>
      <c r="T13" s="83"/>
      <c r="U13" s="83"/>
      <c r="V13" s="83"/>
      <c r="W13" s="83"/>
      <c r="X13" s="83"/>
      <c r="Y13" s="83"/>
      <c r="Z13" s="83"/>
      <c r="AA13" s="83"/>
      <c r="AB13" s="83"/>
      <c r="AC13" s="83"/>
      <c r="AD13" s="83"/>
      <c r="AE13" s="83"/>
      <c r="AF13" s="83"/>
      <c r="AG13" s="83"/>
      <c r="AH13" s="83"/>
      <c r="AI13" s="83"/>
      <c r="AJ13" s="83"/>
      <c r="AK13" s="83"/>
      <c r="AL13" s="83"/>
      <c r="AM13" s="83"/>
      <c r="AN13" s="83"/>
    </row>
    <row r="14" spans="1:53" ht="15" customHeight="1">
      <c r="B14" s="540">
        <v>10</v>
      </c>
      <c r="C14" s="521" t="str">
        <f ca="1">B14&amp;". "&amp;'DB Func'!B12</f>
        <v>10. Funcionário 10</v>
      </c>
      <c r="E14" s="522"/>
      <c r="F14" s="522"/>
      <c r="G14" s="18" t="s">
        <v>77</v>
      </c>
      <c r="H14" s="522" t="s">
        <v>78</v>
      </c>
      <c r="I14" s="522"/>
      <c r="J14" s="466" t="s">
        <v>79</v>
      </c>
      <c r="K14" s="470"/>
      <c r="L14" s="471"/>
      <c r="M14" s="471"/>
      <c r="N14" s="472"/>
      <c r="O14" s="471"/>
      <c r="P14" s="471"/>
      <c r="Q14" s="83"/>
      <c r="R14" s="83"/>
      <c r="S14" s="83"/>
      <c r="T14" s="83"/>
      <c r="U14" s="83"/>
      <c r="V14" s="83"/>
      <c r="W14" s="83"/>
      <c r="X14" s="83"/>
      <c r="Y14" s="83"/>
      <c r="Z14" s="83"/>
      <c r="AA14" s="83"/>
      <c r="AB14" s="83"/>
      <c r="AC14" s="83"/>
      <c r="AD14" s="83"/>
      <c r="AE14" s="83"/>
      <c r="AF14" s="83"/>
      <c r="AG14" s="83"/>
      <c r="AH14" s="83"/>
      <c r="AI14" s="83"/>
      <c r="AJ14" s="83"/>
      <c r="AK14" s="83"/>
      <c r="AL14" s="83"/>
      <c r="AM14" s="83"/>
      <c r="AN14" s="83"/>
    </row>
    <row r="15" spans="1:53" ht="15" customHeight="1">
      <c r="B15" s="540"/>
      <c r="C15" s="521"/>
      <c r="E15" s="522" t="s">
        <v>63</v>
      </c>
      <c r="F15" s="522"/>
      <c r="G15" s="64"/>
      <c r="H15" s="65"/>
      <c r="I15" s="65"/>
      <c r="J15" s="467"/>
      <c r="K15" s="470">
        <f>(IF(G15&gt;J15,J15+1,J15)-G15)-(IF(H15&gt;I15,I15+1,I15)-H15)</f>
        <v>0</v>
      </c>
      <c r="L15" s="473">
        <f>IF(K15=0,0,IF(OR(N15&gt;$P$15,N15&lt;$O$15),1,0))</f>
        <v>0</v>
      </c>
      <c r="M15" s="471">
        <f>IF(K15=0,0,IF(OR(G15&gt;=$P$15,G15&lt;$O$15),1,0))</f>
        <v>0</v>
      </c>
      <c r="N15" s="474">
        <f>G15+K15</f>
        <v>0</v>
      </c>
      <c r="O15" s="475">
        <v>0.20833333333333334</v>
      </c>
      <c r="P15" s="476">
        <v>0.91666666666666663</v>
      </c>
      <c r="Q15" s="83"/>
      <c r="R15" s="83"/>
      <c r="S15" s="83"/>
      <c r="T15" s="83"/>
      <c r="U15" s="83"/>
      <c r="V15" s="83"/>
      <c r="W15" s="83"/>
      <c r="X15" s="83"/>
      <c r="Y15" s="83"/>
      <c r="Z15" s="83"/>
      <c r="AA15" s="83"/>
      <c r="AB15" s="83"/>
      <c r="AC15" s="83"/>
      <c r="AD15" s="83"/>
      <c r="AE15" s="83"/>
      <c r="AF15" s="83"/>
      <c r="AG15" s="83"/>
      <c r="AH15" s="83"/>
      <c r="AI15" s="83"/>
      <c r="AJ15" s="83"/>
      <c r="AK15" s="83"/>
      <c r="AL15" s="83"/>
      <c r="AM15" s="83"/>
      <c r="AN15" s="83"/>
    </row>
    <row r="16" spans="1:53" ht="15" customHeight="1">
      <c r="B16" s="540">
        <v>11</v>
      </c>
      <c r="C16" s="521" t="str">
        <f ca="1">B16&amp;". "&amp;'DB Func'!B13</f>
        <v>11. Funcionário 11</v>
      </c>
      <c r="E16" s="522" t="s">
        <v>64</v>
      </c>
      <c r="F16" s="522"/>
      <c r="G16" s="64"/>
      <c r="H16" s="65"/>
      <c r="I16" s="65"/>
      <c r="J16" s="467"/>
      <c r="K16" s="470">
        <f t="shared" ref="K16:K21" si="0">(IF(G16&gt;J16,J16+1,J16)-G16)-(IF(H16&gt;I16,I16+1,I16)-H16)</f>
        <v>0</v>
      </c>
      <c r="L16" s="473">
        <f t="shared" ref="L16:L21" si="1">IF(K16=0,0,IF(OR(N16&gt;$P$15,N16&lt;$O$15),1,0))</f>
        <v>0</v>
      </c>
      <c r="M16" s="471">
        <f t="shared" ref="M16:M21" si="2">IF(K16=0,0,IF(OR(G16&gt;=$P$15,G16&lt;$O$15),1,0))</f>
        <v>0</v>
      </c>
      <c r="N16" s="474">
        <f t="shared" ref="N16:N21" si="3">G16+K16</f>
        <v>0</v>
      </c>
      <c r="O16" s="477"/>
      <c r="P16" s="477"/>
      <c r="Q16" s="83"/>
      <c r="R16" s="83"/>
      <c r="S16" s="83"/>
      <c r="T16" s="83"/>
      <c r="U16" s="83"/>
      <c r="V16" s="83"/>
      <c r="W16" s="83"/>
      <c r="X16" s="83"/>
      <c r="Y16" s="83"/>
      <c r="Z16" s="83"/>
      <c r="AA16" s="83"/>
      <c r="AB16" s="83"/>
      <c r="AC16" s="83"/>
      <c r="AD16" s="83"/>
      <c r="AE16" s="83"/>
      <c r="AF16" s="83"/>
      <c r="AG16" s="83"/>
      <c r="AH16" s="83"/>
      <c r="AI16" s="83"/>
      <c r="AJ16" s="83"/>
      <c r="AK16" s="83"/>
      <c r="AL16" s="83"/>
      <c r="AM16" s="83"/>
      <c r="AN16" s="83"/>
    </row>
    <row r="17" spans="2:40" ht="15" customHeight="1">
      <c r="B17" s="540"/>
      <c r="C17" s="521"/>
      <c r="E17" s="522" t="s">
        <v>65</v>
      </c>
      <c r="F17" s="522"/>
      <c r="G17" s="64"/>
      <c r="H17" s="65"/>
      <c r="I17" s="65"/>
      <c r="J17" s="467"/>
      <c r="K17" s="470">
        <f t="shared" si="0"/>
        <v>0</v>
      </c>
      <c r="L17" s="473">
        <f t="shared" si="1"/>
        <v>0</v>
      </c>
      <c r="M17" s="471">
        <f t="shared" si="2"/>
        <v>0</v>
      </c>
      <c r="N17" s="474">
        <f>G17+K17</f>
        <v>0</v>
      </c>
      <c r="O17" s="477"/>
      <c r="P17" s="471"/>
      <c r="Q17" s="83"/>
      <c r="R17" s="83"/>
      <c r="S17" s="83"/>
      <c r="T17" s="83"/>
      <c r="U17" s="83"/>
      <c r="V17" s="83"/>
      <c r="W17" s="83"/>
      <c r="X17" s="83"/>
      <c r="Y17" s="83"/>
      <c r="Z17" s="83"/>
      <c r="AA17" s="83"/>
      <c r="AB17" s="83"/>
      <c r="AC17" s="83"/>
      <c r="AD17" s="83"/>
      <c r="AE17" s="83"/>
      <c r="AF17" s="83"/>
      <c r="AG17" s="83"/>
      <c r="AH17" s="83"/>
      <c r="AI17" s="83"/>
      <c r="AJ17" s="83"/>
      <c r="AK17" s="83"/>
      <c r="AL17" s="83"/>
      <c r="AM17" s="83"/>
      <c r="AN17" s="83"/>
    </row>
    <row r="18" spans="2:40" ht="15" customHeight="1">
      <c r="B18" s="540">
        <v>12</v>
      </c>
      <c r="C18" s="521" t="str">
        <f ca="1">B18&amp;". "&amp;'DB Func'!B14</f>
        <v>12. Funcionário 12</v>
      </c>
      <c r="E18" s="522" t="s">
        <v>66</v>
      </c>
      <c r="F18" s="522"/>
      <c r="G18" s="64"/>
      <c r="H18" s="65"/>
      <c r="I18" s="65"/>
      <c r="J18" s="467"/>
      <c r="K18" s="470">
        <f t="shared" si="0"/>
        <v>0</v>
      </c>
      <c r="L18" s="473">
        <f t="shared" si="1"/>
        <v>0</v>
      </c>
      <c r="M18" s="471">
        <f t="shared" si="2"/>
        <v>0</v>
      </c>
      <c r="N18" s="474">
        <f t="shared" si="3"/>
        <v>0</v>
      </c>
      <c r="O18" s="471"/>
      <c r="P18" s="471"/>
      <c r="Q18" s="83"/>
      <c r="R18" s="83"/>
      <c r="S18" s="83"/>
      <c r="T18" s="83"/>
      <c r="U18" s="83"/>
      <c r="V18" s="83"/>
      <c r="W18" s="83"/>
      <c r="X18" s="83"/>
      <c r="Y18" s="83"/>
      <c r="Z18" s="83"/>
      <c r="AA18" s="83"/>
      <c r="AB18" s="83"/>
      <c r="AC18" s="83"/>
      <c r="AD18" s="83"/>
      <c r="AE18" s="83"/>
      <c r="AF18" s="83"/>
      <c r="AG18" s="83"/>
      <c r="AH18" s="83"/>
      <c r="AI18" s="83"/>
      <c r="AJ18" s="83"/>
      <c r="AK18" s="83"/>
      <c r="AL18" s="83"/>
      <c r="AM18" s="83"/>
      <c r="AN18" s="83"/>
    </row>
    <row r="19" spans="2:40" ht="15" customHeight="1">
      <c r="B19" s="540"/>
      <c r="C19" s="521"/>
      <c r="E19" s="522" t="s">
        <v>67</v>
      </c>
      <c r="F19" s="522"/>
      <c r="G19" s="64"/>
      <c r="H19" s="65"/>
      <c r="I19" s="65"/>
      <c r="J19" s="467"/>
      <c r="K19" s="470">
        <f t="shared" si="0"/>
        <v>0</v>
      </c>
      <c r="L19" s="473">
        <f t="shared" si="1"/>
        <v>0</v>
      </c>
      <c r="M19" s="471">
        <f t="shared" si="2"/>
        <v>0</v>
      </c>
      <c r="N19" s="474">
        <f t="shared" si="3"/>
        <v>0</v>
      </c>
      <c r="O19" s="471"/>
      <c r="P19" s="471"/>
      <c r="Q19" s="83"/>
      <c r="R19" s="83"/>
      <c r="S19" s="83"/>
      <c r="T19" s="83"/>
      <c r="U19" s="83"/>
      <c r="V19" s="83"/>
      <c r="W19" s="83"/>
      <c r="X19" s="83"/>
      <c r="Y19" s="83"/>
      <c r="Z19" s="83"/>
      <c r="AA19" s="83"/>
      <c r="AB19" s="83"/>
      <c r="AC19" s="83"/>
      <c r="AD19" s="83"/>
      <c r="AE19" s="83"/>
      <c r="AF19" s="83"/>
      <c r="AG19" s="83"/>
      <c r="AH19" s="83"/>
      <c r="AI19" s="83"/>
      <c r="AJ19" s="83"/>
      <c r="AK19" s="83"/>
      <c r="AL19" s="83"/>
      <c r="AM19" s="83"/>
      <c r="AN19" s="83"/>
    </row>
    <row r="20" spans="2:40" ht="15" customHeight="1">
      <c r="B20" s="540">
        <v>13</v>
      </c>
      <c r="C20" s="521" t="str">
        <f ca="1">B20&amp;". "&amp;'DB Func'!B15</f>
        <v>13. Funcionário 13</v>
      </c>
      <c r="E20" s="534" t="s">
        <v>68</v>
      </c>
      <c r="F20" s="534"/>
      <c r="G20" s="64"/>
      <c r="H20" s="64"/>
      <c r="I20" s="64"/>
      <c r="J20" s="468"/>
      <c r="K20" s="470">
        <f t="shared" si="0"/>
        <v>0</v>
      </c>
      <c r="L20" s="473">
        <f t="shared" si="1"/>
        <v>0</v>
      </c>
      <c r="M20" s="471">
        <f t="shared" si="2"/>
        <v>0</v>
      </c>
      <c r="N20" s="474">
        <f t="shared" si="3"/>
        <v>0</v>
      </c>
      <c r="O20" s="471"/>
      <c r="P20" s="471"/>
      <c r="Q20" s="83"/>
      <c r="R20" s="83"/>
      <c r="S20" s="83"/>
      <c r="T20" s="83"/>
      <c r="U20" s="83"/>
      <c r="V20" s="83"/>
      <c r="W20" s="83"/>
      <c r="X20" s="83"/>
      <c r="Y20" s="83"/>
      <c r="Z20" s="83"/>
      <c r="AA20" s="83"/>
      <c r="AB20" s="83"/>
      <c r="AC20" s="83"/>
      <c r="AD20" s="83"/>
      <c r="AE20" s="83"/>
      <c r="AF20" s="83"/>
      <c r="AG20" s="83"/>
      <c r="AH20" s="83"/>
      <c r="AI20" s="83"/>
      <c r="AJ20" s="83"/>
      <c r="AK20" s="83"/>
      <c r="AL20" s="83"/>
      <c r="AM20" s="83"/>
      <c r="AN20" s="83"/>
    </row>
    <row r="21" spans="2:40" ht="15" customHeight="1">
      <c r="B21" s="540"/>
      <c r="C21" s="521"/>
      <c r="E21" s="535" t="s">
        <v>69</v>
      </c>
      <c r="F21" s="535"/>
      <c r="G21" s="88"/>
      <c r="H21" s="88"/>
      <c r="I21" s="88"/>
      <c r="J21" s="469"/>
      <c r="K21" s="470">
        <f t="shared" si="0"/>
        <v>0</v>
      </c>
      <c r="L21" s="473">
        <f t="shared" si="1"/>
        <v>0</v>
      </c>
      <c r="M21" s="471">
        <f t="shared" si="2"/>
        <v>0</v>
      </c>
      <c r="N21" s="474">
        <f t="shared" si="3"/>
        <v>0</v>
      </c>
      <c r="O21" s="471"/>
      <c r="P21" s="471"/>
      <c r="Q21" s="83"/>
      <c r="R21" s="83"/>
      <c r="S21" s="83"/>
      <c r="T21" s="83"/>
      <c r="U21" s="83"/>
      <c r="V21" s="83"/>
      <c r="W21" s="83"/>
      <c r="X21" s="83"/>
      <c r="Y21" s="83"/>
      <c r="Z21" s="83"/>
      <c r="AA21" s="83"/>
      <c r="AB21" s="83"/>
      <c r="AC21" s="83"/>
      <c r="AD21" s="83"/>
      <c r="AE21" s="83"/>
      <c r="AF21" s="83"/>
      <c r="AG21" s="83"/>
      <c r="AH21" s="83"/>
      <c r="AI21" s="83"/>
      <c r="AJ21" s="83"/>
      <c r="AK21" s="83"/>
      <c r="AL21" s="83"/>
      <c r="AM21" s="83"/>
      <c r="AN21" s="83"/>
    </row>
    <row r="22" spans="2:40" ht="30" customHeight="1">
      <c r="B22" s="2">
        <v>14</v>
      </c>
      <c r="C22" s="71" t="str">
        <f ca="1">B22&amp;". "&amp;'DB Func'!B16</f>
        <v>14. Funcionário 14</v>
      </c>
      <c r="E22" s="511" t="s">
        <v>80</v>
      </c>
      <c r="F22" s="512"/>
      <c r="G22" s="86"/>
      <c r="H22" s="86"/>
      <c r="I22" s="86"/>
      <c r="J22" s="86"/>
      <c r="K22" s="478"/>
      <c r="L22" s="471" t="str">
        <f>IF(OR(SUM(L15:L21)&gt;0,SUM(M15:M21)&gt;0),"OK","NÃO")</f>
        <v>NÃO</v>
      </c>
      <c r="M22" s="471"/>
      <c r="N22" s="472"/>
      <c r="O22" s="471"/>
      <c r="P22" s="471"/>
      <c r="Q22" s="83"/>
      <c r="R22" s="83"/>
      <c r="S22" s="83"/>
      <c r="T22" s="83"/>
      <c r="U22" s="83"/>
      <c r="V22" s="83"/>
      <c r="W22" s="83"/>
      <c r="X22" s="83"/>
      <c r="Y22" s="83"/>
      <c r="Z22" s="83"/>
      <c r="AA22" s="83"/>
      <c r="AB22" s="83"/>
      <c r="AC22" s="83"/>
      <c r="AD22" s="83"/>
      <c r="AE22" s="83"/>
      <c r="AF22" s="83"/>
      <c r="AG22" s="83"/>
      <c r="AH22" s="83"/>
      <c r="AI22" s="83"/>
      <c r="AJ22" s="83"/>
      <c r="AK22" s="83"/>
      <c r="AL22" s="83"/>
      <c r="AM22" s="83"/>
      <c r="AN22" s="83"/>
    </row>
    <row r="23" spans="2:40" ht="30" customHeight="1">
      <c r="B23" s="2">
        <v>15</v>
      </c>
      <c r="C23" s="71" t="str">
        <f ca="1">B23&amp;". "&amp;'DB Func'!B17</f>
        <v>15. Funcionário 15</v>
      </c>
      <c r="E23" s="105" t="s">
        <v>81</v>
      </c>
      <c r="F23" s="92"/>
      <c r="G23" s="105" t="s">
        <v>84</v>
      </c>
      <c r="H23" s="117"/>
      <c r="I23" s="105" t="s">
        <v>86</v>
      </c>
      <c r="J23" s="117"/>
      <c r="K23" s="145"/>
      <c r="N23" s="147"/>
      <c r="Q23" s="83"/>
      <c r="R23" s="83"/>
      <c r="S23" s="83"/>
      <c r="T23" s="83"/>
      <c r="U23" s="83"/>
      <c r="V23" s="83"/>
      <c r="W23" s="83"/>
      <c r="X23" s="83"/>
      <c r="Y23" s="83"/>
      <c r="Z23" s="83"/>
      <c r="AA23" s="83"/>
      <c r="AB23" s="83"/>
      <c r="AC23" s="83"/>
      <c r="AD23" s="83"/>
      <c r="AE23" s="83"/>
      <c r="AF23" s="83"/>
      <c r="AG23" s="83"/>
      <c r="AH23" s="83"/>
      <c r="AI23" s="83"/>
      <c r="AJ23" s="83"/>
      <c r="AK23" s="83"/>
      <c r="AL23" s="83"/>
      <c r="AM23" s="83"/>
      <c r="AN23" s="83"/>
    </row>
    <row r="24" spans="2:40" ht="30" customHeight="1">
      <c r="B24" s="2">
        <v>16</v>
      </c>
      <c r="C24" s="71" t="str">
        <f ca="1">B24&amp;". "&amp;'DB Func'!B18</f>
        <v>16. Funcionário 16</v>
      </c>
      <c r="E24" s="85" t="s">
        <v>82</v>
      </c>
      <c r="F24" s="118"/>
      <c r="G24" s="106" t="s">
        <v>85</v>
      </c>
      <c r="H24" s="72"/>
      <c r="I24" s="85" t="s">
        <v>87</v>
      </c>
      <c r="J24" s="72"/>
      <c r="K24" s="145"/>
      <c r="L24" s="150">
        <v>1</v>
      </c>
      <c r="M24" s="121"/>
      <c r="N24" s="147"/>
      <c r="Q24" s="83"/>
      <c r="R24" s="83"/>
      <c r="S24" s="83"/>
      <c r="T24" s="83"/>
      <c r="U24" s="83"/>
      <c r="V24" s="83"/>
      <c r="W24" s="83"/>
      <c r="X24" s="83"/>
      <c r="Y24" s="83"/>
      <c r="Z24" s="83"/>
      <c r="AA24" s="83"/>
      <c r="AB24" s="83"/>
      <c r="AC24" s="83"/>
      <c r="AD24" s="83"/>
      <c r="AE24" s="83"/>
      <c r="AF24" s="83"/>
      <c r="AG24" s="83"/>
      <c r="AH24" s="83"/>
      <c r="AI24" s="83"/>
      <c r="AJ24" s="83"/>
      <c r="AK24" s="83"/>
      <c r="AL24" s="83"/>
      <c r="AM24" s="83"/>
      <c r="AN24" s="83"/>
    </row>
    <row r="25" spans="2:40" ht="30" customHeight="1">
      <c r="B25" s="2">
        <v>17</v>
      </c>
      <c r="C25" s="71" t="str">
        <f ca="1">B25&amp;". "&amp;'DB Func'!B19</f>
        <v>17. Funcionário 17</v>
      </c>
      <c r="E25" s="107" t="s">
        <v>83</v>
      </c>
      <c r="F25" s="123"/>
      <c r="G25" s="107" t="s">
        <v>88</v>
      </c>
      <c r="H25" s="536"/>
      <c r="I25" s="536"/>
      <c r="J25" s="536"/>
      <c r="K25" s="145"/>
      <c r="L25" s="121"/>
      <c r="M25" s="121"/>
      <c r="N25" s="147"/>
      <c r="Q25" s="83"/>
      <c r="R25" s="83"/>
      <c r="S25" s="83"/>
      <c r="T25" s="83"/>
      <c r="U25" s="83"/>
      <c r="V25" s="83"/>
      <c r="W25" s="83"/>
      <c r="X25" s="83"/>
      <c r="Y25" s="83"/>
      <c r="Z25" s="83"/>
      <c r="AA25" s="83"/>
      <c r="AB25" s="83"/>
      <c r="AC25" s="83"/>
      <c r="AD25" s="83"/>
      <c r="AE25" s="83"/>
      <c r="AF25" s="83"/>
      <c r="AG25" s="83"/>
      <c r="AH25" s="83"/>
      <c r="AI25" s="83"/>
      <c r="AJ25" s="83"/>
      <c r="AK25" s="83"/>
      <c r="AL25" s="83"/>
      <c r="AM25" s="83"/>
      <c r="AN25" s="83"/>
    </row>
    <row r="26" spans="2:40" ht="30" customHeight="1">
      <c r="B26" s="2">
        <v>18</v>
      </c>
      <c r="C26" s="71" t="str">
        <f ca="1">B26&amp;". "&amp;'DB Func'!B20</f>
        <v>18. Funcionário 18</v>
      </c>
      <c r="E26" s="511" t="s">
        <v>679</v>
      </c>
      <c r="F26" s="512"/>
      <c r="G26" s="86"/>
      <c r="H26" s="86"/>
      <c r="I26" s="86"/>
      <c r="J26" s="87"/>
      <c r="K26" s="146"/>
      <c r="L26" s="121"/>
      <c r="M26" s="121"/>
      <c r="N26" s="147"/>
      <c r="Q26" s="83"/>
      <c r="R26" s="83"/>
      <c r="S26" s="83"/>
      <c r="T26" s="83"/>
      <c r="U26" s="83"/>
      <c r="V26" s="83"/>
      <c r="W26" s="83"/>
      <c r="X26" s="83"/>
      <c r="Y26" s="83"/>
      <c r="Z26" s="83"/>
      <c r="AA26" s="83"/>
      <c r="AB26" s="83"/>
      <c r="AC26" s="83"/>
      <c r="AD26" s="83"/>
      <c r="AE26" s="83"/>
      <c r="AF26" s="83"/>
      <c r="AG26" s="83"/>
      <c r="AH26" s="83"/>
      <c r="AI26" s="83"/>
      <c r="AJ26" s="83"/>
      <c r="AK26" s="83"/>
      <c r="AL26" s="83"/>
      <c r="AM26" s="83"/>
      <c r="AN26" s="83"/>
    </row>
    <row r="27" spans="2:40" ht="30" customHeight="1">
      <c r="B27" s="2">
        <v>19</v>
      </c>
      <c r="C27" s="71" t="str">
        <f ca="1">B27&amp;". "&amp;'DB Func'!B21</f>
        <v>19. Funcionário 19</v>
      </c>
      <c r="E27" s="105" t="s">
        <v>89</v>
      </c>
      <c r="F27" s="516"/>
      <c r="G27" s="516"/>
      <c r="H27" s="108" t="s">
        <v>90</v>
      </c>
      <c r="I27" s="517"/>
      <c r="J27" s="517"/>
      <c r="L27" s="121"/>
      <c r="M27" s="121"/>
      <c r="N27" s="147"/>
      <c r="Q27" s="83"/>
      <c r="R27" s="83"/>
      <c r="S27" s="83"/>
      <c r="T27" s="83"/>
      <c r="U27" s="83"/>
      <c r="V27" s="83"/>
      <c r="W27" s="83"/>
      <c r="X27" s="83"/>
      <c r="Y27" s="83"/>
      <c r="Z27" s="83"/>
      <c r="AA27" s="83"/>
      <c r="AB27" s="83"/>
      <c r="AC27" s="83"/>
      <c r="AD27" s="83"/>
      <c r="AE27" s="83"/>
      <c r="AF27" s="83"/>
      <c r="AG27" s="83"/>
      <c r="AH27" s="83"/>
      <c r="AI27" s="83"/>
      <c r="AJ27" s="83"/>
      <c r="AK27" s="83"/>
      <c r="AL27" s="83"/>
      <c r="AM27" s="83"/>
      <c r="AN27" s="83"/>
    </row>
    <row r="28" spans="2:40" ht="30" customHeight="1">
      <c r="B28" s="2">
        <v>20</v>
      </c>
      <c r="C28" s="71" t="str">
        <f ca="1">B28&amp;". "&amp;'DB Func'!B22</f>
        <v>20. Funcionário 20</v>
      </c>
      <c r="E28" s="85" t="s">
        <v>168</v>
      </c>
      <c r="F28" s="518" t="s">
        <v>1044</v>
      </c>
      <c r="G28" s="518"/>
      <c r="H28" s="85" t="s">
        <v>91</v>
      </c>
      <c r="I28" s="519"/>
      <c r="J28" s="520"/>
      <c r="L28" s="121"/>
      <c r="M28" s="121"/>
      <c r="N28" s="147"/>
      <c r="Q28" s="83"/>
      <c r="R28" s="83"/>
      <c r="S28" s="83"/>
      <c r="T28" s="83"/>
      <c r="U28" s="83"/>
      <c r="V28" s="83"/>
      <c r="W28" s="83"/>
      <c r="X28" s="83"/>
      <c r="Y28" s="83"/>
      <c r="Z28" s="83"/>
      <c r="AA28" s="83"/>
      <c r="AB28" s="83"/>
      <c r="AC28" s="83"/>
      <c r="AD28" s="83"/>
      <c r="AE28" s="83"/>
      <c r="AF28" s="83"/>
      <c r="AG28" s="83"/>
      <c r="AH28" s="83"/>
      <c r="AI28" s="83"/>
      <c r="AJ28" s="83"/>
      <c r="AK28" s="83"/>
      <c r="AL28" s="83"/>
      <c r="AM28" s="83"/>
      <c r="AN28" s="83"/>
    </row>
    <row r="29" spans="2:40" ht="30" customHeight="1">
      <c r="B29" s="2">
        <v>21</v>
      </c>
      <c r="C29" s="71" t="str">
        <f ca="1">B29&amp;". "&amp;'DB Func'!B23</f>
        <v>21. Funcionário 21</v>
      </c>
      <c r="E29" s="107" t="s">
        <v>93</v>
      </c>
      <c r="F29" s="533"/>
      <c r="G29" s="533"/>
      <c r="H29" s="107" t="s">
        <v>92</v>
      </c>
      <c r="I29" s="533"/>
      <c r="J29" s="533"/>
      <c r="L29" s="121"/>
      <c r="M29" s="121"/>
      <c r="N29" s="147"/>
      <c r="Q29" s="83"/>
      <c r="R29" s="83"/>
      <c r="S29" s="83"/>
      <c r="T29" s="83"/>
      <c r="U29" s="83"/>
      <c r="V29" s="83"/>
      <c r="W29" s="83"/>
      <c r="X29" s="83"/>
      <c r="Y29" s="83"/>
      <c r="Z29" s="83"/>
      <c r="AA29" s="83"/>
      <c r="AB29" s="83"/>
      <c r="AC29" s="83"/>
      <c r="AD29" s="83"/>
      <c r="AE29" s="83"/>
      <c r="AF29" s="83"/>
      <c r="AG29" s="83"/>
      <c r="AH29" s="83"/>
      <c r="AI29" s="83"/>
      <c r="AJ29" s="83"/>
      <c r="AK29" s="83"/>
      <c r="AL29" s="83"/>
      <c r="AM29" s="83"/>
      <c r="AN29" s="83"/>
    </row>
    <row r="30" spans="2:40" ht="30" customHeight="1">
      <c r="B30" s="2">
        <v>22</v>
      </c>
      <c r="C30" s="71" t="str">
        <f ca="1">B30&amp;". "&amp;'DB Func'!B24</f>
        <v>22. Funcionário 22</v>
      </c>
      <c r="E30" s="511" t="s">
        <v>680</v>
      </c>
      <c r="F30" s="512"/>
      <c r="G30" s="86"/>
      <c r="H30" s="86"/>
      <c r="I30" s="86"/>
      <c r="J30" s="87"/>
      <c r="L30" s="121"/>
      <c r="M30" s="121"/>
      <c r="N30" s="147"/>
      <c r="Q30" s="83"/>
      <c r="R30" s="83"/>
      <c r="S30" s="83"/>
      <c r="T30" s="83"/>
      <c r="U30" s="83"/>
      <c r="V30" s="83"/>
      <c r="W30" s="83"/>
      <c r="X30" s="83"/>
      <c r="Y30" s="83"/>
      <c r="Z30" s="83"/>
      <c r="AA30" s="83"/>
      <c r="AB30" s="83"/>
      <c r="AC30" s="83"/>
      <c r="AD30" s="83"/>
      <c r="AE30" s="83"/>
      <c r="AF30" s="83"/>
      <c r="AG30" s="83"/>
      <c r="AH30" s="83"/>
      <c r="AI30" s="83"/>
      <c r="AJ30" s="83"/>
      <c r="AK30" s="83"/>
      <c r="AL30" s="83"/>
      <c r="AM30" s="83"/>
      <c r="AN30" s="83"/>
    </row>
    <row r="31" spans="2:40" ht="30" customHeight="1">
      <c r="B31" s="2">
        <v>23</v>
      </c>
      <c r="C31" s="71" t="str">
        <f ca="1">B31&amp;". "&amp;'DB Func'!B25</f>
        <v>23. Funcionário 23</v>
      </c>
      <c r="E31" s="105" t="s">
        <v>94</v>
      </c>
      <c r="F31" s="516"/>
      <c r="G31" s="516"/>
      <c r="H31" s="516"/>
      <c r="I31" s="516"/>
      <c r="J31" s="516"/>
      <c r="L31" s="121"/>
      <c r="M31" s="121"/>
      <c r="N31" s="147"/>
      <c r="Q31" s="83"/>
      <c r="R31" s="83"/>
      <c r="S31" s="83"/>
      <c r="T31" s="83"/>
      <c r="U31" s="83"/>
      <c r="V31" s="83"/>
      <c r="W31" s="83"/>
      <c r="X31" s="83"/>
      <c r="Y31" s="83"/>
      <c r="Z31" s="83"/>
      <c r="AA31" s="83"/>
      <c r="AB31" s="83"/>
      <c r="AC31" s="83"/>
      <c r="AD31" s="83"/>
      <c r="AE31" s="83"/>
      <c r="AF31" s="83"/>
      <c r="AG31" s="83"/>
      <c r="AH31" s="83"/>
      <c r="AI31" s="83"/>
      <c r="AJ31" s="83"/>
      <c r="AK31" s="83"/>
      <c r="AL31" s="83"/>
      <c r="AM31" s="83"/>
      <c r="AN31" s="83"/>
    </row>
    <row r="32" spans="2:40" ht="30" customHeight="1">
      <c r="B32" s="2">
        <v>24</v>
      </c>
      <c r="C32" s="71" t="str">
        <f ca="1">B32&amp;". "&amp;'DB Func'!B26</f>
        <v>24. Funcionário 24</v>
      </c>
      <c r="E32" s="85" t="s">
        <v>95</v>
      </c>
      <c r="F32" s="518"/>
      <c r="G32" s="518"/>
      <c r="H32" s="518"/>
      <c r="I32" s="518"/>
      <c r="J32" s="518"/>
      <c r="L32" s="121"/>
      <c r="M32" s="121"/>
      <c r="N32" s="147"/>
      <c r="Q32" s="2"/>
      <c r="R32" s="83"/>
      <c r="S32" s="83"/>
      <c r="T32" s="83"/>
      <c r="U32" s="83"/>
      <c r="V32" s="83"/>
      <c r="W32" s="83"/>
      <c r="X32" s="83"/>
      <c r="Y32" s="83"/>
      <c r="Z32" s="83"/>
      <c r="AA32" s="83"/>
      <c r="AB32" s="83"/>
      <c r="AC32" s="83"/>
      <c r="AD32" s="83"/>
      <c r="AE32" s="83"/>
      <c r="AF32" s="83"/>
      <c r="AG32" s="83"/>
      <c r="AH32" s="83"/>
      <c r="AI32" s="83"/>
      <c r="AJ32" s="83"/>
      <c r="AK32" s="83"/>
      <c r="AL32" s="83"/>
      <c r="AM32" s="83"/>
      <c r="AN32" s="83"/>
    </row>
    <row r="33" spans="2:40" ht="30" customHeight="1">
      <c r="B33" s="2">
        <v>25</v>
      </c>
      <c r="C33" s="71" t="str">
        <f ca="1">B33&amp;". "&amp;'DB Func'!B27</f>
        <v>25. Funcionário 25</v>
      </c>
      <c r="E33" s="107" t="s">
        <v>96</v>
      </c>
      <c r="F33" s="533"/>
      <c r="G33" s="533"/>
      <c r="H33" s="533"/>
      <c r="I33" s="107" t="s">
        <v>681</v>
      </c>
      <c r="J33" s="128"/>
      <c r="L33" s="121"/>
      <c r="M33" s="121" t="s">
        <v>169</v>
      </c>
      <c r="N33" s="147"/>
      <c r="Q33" s="2" t="s">
        <v>181</v>
      </c>
      <c r="R33" s="83"/>
      <c r="S33" s="83"/>
      <c r="T33" s="83"/>
      <c r="U33" s="83"/>
      <c r="V33" s="83"/>
      <c r="W33" s="83"/>
      <c r="X33" s="83"/>
      <c r="Y33" s="83"/>
      <c r="Z33" s="83"/>
      <c r="AA33" s="83"/>
      <c r="AB33" s="83"/>
      <c r="AC33" s="83"/>
      <c r="AD33" s="83"/>
      <c r="AE33" s="83"/>
      <c r="AF33" s="83"/>
      <c r="AG33" s="83"/>
      <c r="AH33" s="83"/>
      <c r="AI33" s="83"/>
      <c r="AJ33" s="83"/>
      <c r="AK33" s="83"/>
      <c r="AL33" s="83"/>
      <c r="AM33" s="83"/>
      <c r="AN33" s="83"/>
    </row>
    <row r="34" spans="2:40" ht="30" customHeight="1">
      <c r="B34" s="2">
        <v>26</v>
      </c>
      <c r="C34" s="71" t="str">
        <f ca="1">B34&amp;". "&amp;'DB Func'!B28</f>
        <v>26. Funcionário 26</v>
      </c>
      <c r="E34" s="511" t="s">
        <v>97</v>
      </c>
      <c r="F34" s="512"/>
      <c r="G34" s="86"/>
      <c r="H34" s="86"/>
      <c r="I34" s="86"/>
      <c r="J34" s="87"/>
      <c r="L34" s="121"/>
      <c r="M34" s="121" t="s">
        <v>170</v>
      </c>
      <c r="N34" s="147"/>
      <c r="Q34" s="2" t="s">
        <v>182</v>
      </c>
      <c r="R34" s="83"/>
      <c r="S34" s="83"/>
      <c r="T34" s="83"/>
      <c r="U34" s="83"/>
      <c r="V34" s="83"/>
      <c r="W34" s="83"/>
      <c r="X34" s="83"/>
      <c r="Y34" s="83"/>
      <c r="Z34" s="83"/>
      <c r="AA34" s="83"/>
      <c r="AB34" s="83"/>
      <c r="AC34" s="83"/>
      <c r="AD34" s="83"/>
      <c r="AE34" s="83"/>
      <c r="AF34" s="83"/>
      <c r="AG34" s="83"/>
      <c r="AH34" s="83"/>
      <c r="AI34" s="83"/>
      <c r="AJ34" s="83"/>
      <c r="AK34" s="83"/>
      <c r="AL34" s="83"/>
      <c r="AM34" s="83"/>
      <c r="AN34" s="83"/>
    </row>
    <row r="35" spans="2:40" ht="30" customHeight="1">
      <c r="B35" s="2">
        <v>27</v>
      </c>
      <c r="C35" s="71" t="str">
        <f ca="1">B35&amp;". "&amp;'DB Func'!B29</f>
        <v>27. Funcionário 27</v>
      </c>
      <c r="E35" s="109" t="s">
        <v>98</v>
      </c>
      <c r="F35" s="126"/>
      <c r="G35" s="109" t="s">
        <v>99</v>
      </c>
      <c r="H35" s="127"/>
      <c r="I35" s="109" t="s">
        <v>100</v>
      </c>
      <c r="J35" s="127"/>
      <c r="L35" s="121"/>
      <c r="M35" s="121" t="s">
        <v>171</v>
      </c>
      <c r="N35" s="147"/>
      <c r="Q35" s="2" t="s">
        <v>183</v>
      </c>
      <c r="R35" s="83"/>
      <c r="S35" s="83"/>
      <c r="T35" s="83"/>
      <c r="U35" s="83"/>
      <c r="V35" s="83"/>
      <c r="W35" s="83"/>
      <c r="X35" s="83"/>
      <c r="Y35" s="83"/>
      <c r="Z35" s="83"/>
      <c r="AA35" s="83"/>
      <c r="AB35" s="83"/>
      <c r="AC35" s="83"/>
      <c r="AD35" s="83"/>
      <c r="AE35" s="83"/>
      <c r="AF35" s="83"/>
      <c r="AG35" s="83"/>
      <c r="AH35" s="83"/>
      <c r="AI35" s="83"/>
      <c r="AJ35" s="83"/>
      <c r="AK35" s="83"/>
      <c r="AL35" s="83"/>
      <c r="AM35" s="83"/>
      <c r="AN35" s="83"/>
    </row>
    <row r="36" spans="2:40" ht="30" customHeight="1">
      <c r="B36" s="2">
        <v>28</v>
      </c>
      <c r="C36" s="71" t="str">
        <f ca="1">B36&amp;". "&amp;'DB Func'!B30</f>
        <v>28. Funcionário 28</v>
      </c>
      <c r="E36" s="511" t="s">
        <v>1019</v>
      </c>
      <c r="F36" s="512"/>
      <c r="G36" s="86"/>
      <c r="H36" s="86"/>
      <c r="I36" s="86"/>
      <c r="J36" s="87"/>
      <c r="L36" s="121"/>
      <c r="M36" s="121" t="s">
        <v>172</v>
      </c>
      <c r="N36" s="147"/>
      <c r="Q36" s="2" t="s">
        <v>184</v>
      </c>
      <c r="R36" s="83"/>
      <c r="S36" s="83"/>
      <c r="T36" s="83"/>
      <c r="U36" s="83"/>
      <c r="V36" s="83"/>
      <c r="W36" s="83"/>
      <c r="X36" s="83"/>
      <c r="Y36" s="83"/>
      <c r="Z36" s="83"/>
      <c r="AA36" s="83"/>
      <c r="AB36" s="83"/>
      <c r="AC36" s="83"/>
      <c r="AD36" s="83"/>
      <c r="AE36" s="83"/>
      <c r="AF36" s="83"/>
      <c r="AG36" s="83"/>
      <c r="AH36" s="83"/>
      <c r="AI36" s="83"/>
      <c r="AJ36" s="83"/>
      <c r="AK36" s="83"/>
      <c r="AL36" s="83"/>
      <c r="AM36" s="83"/>
      <c r="AN36" s="83"/>
    </row>
    <row r="37" spans="2:40" ht="30" customHeight="1">
      <c r="B37" s="2">
        <v>29</v>
      </c>
      <c r="C37" s="71" t="str">
        <f ca="1">B37&amp;". "&amp;'DB Func'!B31</f>
        <v>29. Funcionário 29</v>
      </c>
      <c r="E37" s="523" t="s">
        <v>101</v>
      </c>
      <c r="F37" s="524"/>
      <c r="G37" s="115"/>
      <c r="H37" s="523" t="s">
        <v>730</v>
      </c>
      <c r="I37" s="524"/>
      <c r="J37" s="95"/>
      <c r="L37" s="121"/>
      <c r="M37" s="121" t="s">
        <v>173</v>
      </c>
      <c r="N37" s="147"/>
      <c r="Q37" s="2" t="s">
        <v>185</v>
      </c>
      <c r="R37" s="83"/>
      <c r="S37" s="83"/>
      <c r="T37" s="83"/>
      <c r="U37" s="83"/>
      <c r="V37" s="83"/>
      <c r="W37" s="83"/>
      <c r="X37" s="83"/>
      <c r="Y37" s="83"/>
      <c r="Z37" s="83"/>
      <c r="AA37" s="83"/>
      <c r="AB37" s="83"/>
      <c r="AC37" s="83"/>
      <c r="AD37" s="83"/>
      <c r="AE37" s="83"/>
      <c r="AF37" s="83"/>
      <c r="AG37" s="83"/>
      <c r="AH37" s="83"/>
      <c r="AI37" s="83"/>
      <c r="AJ37" s="83"/>
      <c r="AK37" s="83"/>
      <c r="AL37" s="83"/>
      <c r="AM37" s="83"/>
      <c r="AN37" s="83"/>
    </row>
    <row r="38" spans="2:40" ht="30" customHeight="1">
      <c r="B38" s="2">
        <v>30</v>
      </c>
      <c r="C38" s="71" t="str">
        <f ca="1">B38&amp;". "&amp;'DB Func'!B32</f>
        <v>30. Funcionário 30</v>
      </c>
      <c r="E38" s="513" t="s">
        <v>102</v>
      </c>
      <c r="F38" s="514"/>
      <c r="G38" s="114"/>
      <c r="H38" s="513" t="s">
        <v>104</v>
      </c>
      <c r="I38" s="514"/>
      <c r="J38" s="114"/>
      <c r="L38" s="121"/>
      <c r="M38" s="121" t="s">
        <v>174</v>
      </c>
      <c r="N38" s="147"/>
      <c r="Q38" s="2" t="s">
        <v>186</v>
      </c>
      <c r="R38" s="83"/>
      <c r="S38" s="83"/>
      <c r="T38" s="83"/>
      <c r="U38" s="83"/>
      <c r="V38" s="83"/>
      <c r="W38" s="83"/>
      <c r="X38" s="83"/>
      <c r="Y38" s="83"/>
      <c r="Z38" s="83"/>
      <c r="AA38" s="83"/>
      <c r="AB38" s="83"/>
      <c r="AC38" s="83"/>
      <c r="AD38" s="83"/>
      <c r="AE38" s="83"/>
      <c r="AF38" s="83"/>
      <c r="AG38" s="83"/>
      <c r="AH38" s="83"/>
      <c r="AI38" s="83"/>
      <c r="AJ38" s="83"/>
      <c r="AK38" s="83"/>
      <c r="AL38" s="83"/>
      <c r="AM38" s="83"/>
      <c r="AN38" s="83"/>
    </row>
    <row r="39" spans="2:40" ht="30" customHeight="1">
      <c r="C39" s="4"/>
      <c r="E39" s="513" t="s">
        <v>103</v>
      </c>
      <c r="F39" s="514"/>
      <c r="G39" s="72"/>
      <c r="H39" s="106" t="s">
        <v>688</v>
      </c>
      <c r="I39" s="50"/>
      <c r="J39" s="72"/>
      <c r="L39" s="121"/>
      <c r="M39" s="121" t="s">
        <v>179</v>
      </c>
      <c r="N39" s="2"/>
      <c r="Q39" s="2" t="s">
        <v>187</v>
      </c>
      <c r="R39" s="83"/>
      <c r="S39" s="83"/>
      <c r="T39" s="83"/>
      <c r="U39" s="83"/>
      <c r="V39" s="83"/>
      <c r="W39" s="83"/>
      <c r="X39" s="83"/>
      <c r="Y39" s="83"/>
      <c r="Z39" s="83"/>
      <c r="AA39" s="83"/>
      <c r="AB39" s="83"/>
      <c r="AC39" s="83"/>
      <c r="AD39" s="83"/>
      <c r="AE39" s="83"/>
      <c r="AF39" s="83"/>
      <c r="AG39" s="83"/>
      <c r="AH39" s="83"/>
      <c r="AI39" s="83"/>
      <c r="AJ39" s="83"/>
      <c r="AK39" s="83"/>
      <c r="AL39" s="83"/>
      <c r="AM39" s="83"/>
      <c r="AN39" s="83"/>
    </row>
    <row r="40" spans="2:40" ht="30" hidden="1" customHeight="1">
      <c r="C40" s="4"/>
      <c r="E40" s="541" t="s">
        <v>745</v>
      </c>
      <c r="F40" s="541"/>
      <c r="G40" s="541"/>
      <c r="H40" s="541"/>
      <c r="I40" s="541"/>
      <c r="J40" s="541"/>
      <c r="L40" s="121"/>
      <c r="M40" s="121" t="s">
        <v>180</v>
      </c>
      <c r="N40" s="2"/>
      <c r="Q40" s="2" t="s">
        <v>188</v>
      </c>
      <c r="R40" s="83"/>
      <c r="S40" s="83"/>
      <c r="T40" s="83"/>
      <c r="U40" s="83"/>
      <c r="V40" s="83"/>
      <c r="W40" s="83"/>
      <c r="X40" s="83"/>
      <c r="Y40" s="83"/>
      <c r="Z40" s="83"/>
      <c r="AA40" s="83"/>
      <c r="AB40" s="83"/>
      <c r="AC40" s="83"/>
      <c r="AD40" s="83"/>
      <c r="AE40" s="83"/>
      <c r="AF40" s="83"/>
      <c r="AG40" s="83"/>
      <c r="AH40" s="83"/>
      <c r="AI40" s="83"/>
      <c r="AJ40" s="83"/>
      <c r="AK40" s="83"/>
      <c r="AL40" s="83"/>
      <c r="AM40" s="83"/>
      <c r="AN40" s="83"/>
    </row>
    <row r="41" spans="2:40" ht="30" hidden="1" customHeight="1">
      <c r="C41" s="4"/>
      <c r="E41" s="513" t="s">
        <v>106</v>
      </c>
      <c r="F41" s="514"/>
      <c r="G41" s="116">
        <v>4000</v>
      </c>
      <c r="H41" s="513" t="s">
        <v>112</v>
      </c>
      <c r="I41" s="514"/>
      <c r="J41" s="116">
        <v>4000</v>
      </c>
      <c r="L41" s="121"/>
      <c r="M41" s="121" t="s">
        <v>175</v>
      </c>
      <c r="N41" s="2"/>
      <c r="Q41" s="2"/>
      <c r="R41" s="83"/>
      <c r="S41" s="83"/>
      <c r="T41" s="83"/>
      <c r="U41" s="83"/>
      <c r="V41" s="83"/>
      <c r="W41" s="83"/>
      <c r="X41" s="83"/>
      <c r="Y41" s="83"/>
      <c r="Z41" s="83"/>
      <c r="AA41" s="83"/>
      <c r="AB41" s="83"/>
      <c r="AC41" s="83"/>
      <c r="AD41" s="83"/>
      <c r="AE41" s="83"/>
      <c r="AF41" s="83"/>
      <c r="AG41" s="83"/>
      <c r="AH41" s="83"/>
      <c r="AI41" s="83"/>
      <c r="AJ41" s="83"/>
      <c r="AK41" s="83"/>
      <c r="AL41" s="83"/>
      <c r="AM41" s="83"/>
      <c r="AN41" s="83"/>
    </row>
    <row r="42" spans="2:40" ht="30" hidden="1" customHeight="1">
      <c r="C42" s="4"/>
      <c r="E42" s="513" t="s">
        <v>107</v>
      </c>
      <c r="F42" s="514"/>
      <c r="G42" s="116">
        <v>4000</v>
      </c>
      <c r="H42" s="513" t="s">
        <v>113</v>
      </c>
      <c r="I42" s="514"/>
      <c r="J42" s="116">
        <v>4000</v>
      </c>
      <c r="L42" s="121"/>
      <c r="M42" s="121" t="s">
        <v>176</v>
      </c>
      <c r="N42" s="2"/>
      <c r="Q42" s="2"/>
      <c r="R42" s="83"/>
      <c r="S42" s="83"/>
      <c r="T42" s="83"/>
      <c r="U42" s="83"/>
      <c r="V42" s="83"/>
      <c r="W42" s="83"/>
      <c r="X42" s="83"/>
      <c r="Y42" s="83"/>
      <c r="Z42" s="83"/>
      <c r="AA42" s="83"/>
      <c r="AB42" s="83"/>
      <c r="AC42" s="83"/>
      <c r="AD42" s="83"/>
      <c r="AE42" s="83"/>
      <c r="AF42" s="83"/>
      <c r="AG42" s="83"/>
      <c r="AH42" s="83"/>
      <c r="AI42" s="83"/>
      <c r="AJ42" s="83"/>
      <c r="AK42" s="83"/>
      <c r="AL42" s="83"/>
      <c r="AM42" s="83"/>
      <c r="AN42" s="83"/>
    </row>
    <row r="43" spans="2:40" ht="30" hidden="1" customHeight="1">
      <c r="C43" s="4"/>
      <c r="E43" s="513" t="s">
        <v>108</v>
      </c>
      <c r="F43" s="514"/>
      <c r="G43" s="116">
        <v>4000</v>
      </c>
      <c r="H43" s="513" t="s">
        <v>114</v>
      </c>
      <c r="I43" s="514"/>
      <c r="J43" s="116">
        <v>4000</v>
      </c>
      <c r="L43" s="121"/>
      <c r="M43" s="121" t="s">
        <v>178</v>
      </c>
      <c r="N43" s="2"/>
      <c r="Q43" s="83"/>
      <c r="R43" s="83"/>
      <c r="S43" s="83"/>
      <c r="T43" s="83"/>
      <c r="U43" s="83"/>
      <c r="V43" s="83"/>
      <c r="W43" s="83"/>
      <c r="X43" s="83"/>
      <c r="Y43" s="83"/>
      <c r="Z43" s="83"/>
      <c r="AA43" s="83"/>
      <c r="AB43" s="83"/>
      <c r="AC43" s="83"/>
      <c r="AD43" s="83"/>
      <c r="AE43" s="83"/>
      <c r="AF43" s="83"/>
      <c r="AG43" s="83"/>
      <c r="AH43" s="83"/>
      <c r="AI43" s="83"/>
      <c r="AJ43" s="83"/>
      <c r="AK43" s="83"/>
      <c r="AL43" s="83"/>
      <c r="AM43" s="83"/>
      <c r="AN43" s="83"/>
    </row>
    <row r="44" spans="2:40" ht="30" hidden="1" customHeight="1">
      <c r="C44" s="4"/>
      <c r="E44" s="513" t="s">
        <v>109</v>
      </c>
      <c r="F44" s="514"/>
      <c r="G44" s="116">
        <v>4000</v>
      </c>
      <c r="H44" s="513" t="s">
        <v>115</v>
      </c>
      <c r="I44" s="514"/>
      <c r="J44" s="116">
        <v>6000</v>
      </c>
      <c r="L44" s="121"/>
      <c r="M44" s="121" t="s">
        <v>177</v>
      </c>
      <c r="N44" s="2"/>
      <c r="Q44" s="83"/>
      <c r="R44" s="83"/>
      <c r="S44" s="83"/>
      <c r="T44" s="83"/>
      <c r="U44" s="83"/>
      <c r="V44" s="83"/>
      <c r="W44" s="83"/>
      <c r="X44" s="83"/>
      <c r="Y44" s="83"/>
      <c r="Z44" s="83"/>
      <c r="AA44" s="83"/>
      <c r="AB44" s="83"/>
      <c r="AC44" s="83"/>
      <c r="AD44" s="83"/>
      <c r="AE44" s="83"/>
      <c r="AF44" s="83"/>
      <c r="AG44" s="83"/>
      <c r="AH44" s="83"/>
      <c r="AI44" s="83"/>
      <c r="AJ44" s="83"/>
      <c r="AK44" s="83"/>
      <c r="AL44" s="83"/>
      <c r="AM44" s="83"/>
      <c r="AN44" s="83"/>
    </row>
    <row r="45" spans="2:40" ht="30" hidden="1" customHeight="1">
      <c r="C45" s="4"/>
      <c r="E45" s="513" t="s">
        <v>110</v>
      </c>
      <c r="F45" s="514"/>
      <c r="G45" s="116">
        <v>4000</v>
      </c>
      <c r="H45" s="513" t="s">
        <v>116</v>
      </c>
      <c r="I45" s="514"/>
      <c r="J45" s="116">
        <v>6000</v>
      </c>
      <c r="L45" s="121"/>
      <c r="M45" s="121"/>
      <c r="N45" s="2"/>
      <c r="Q45" s="83"/>
      <c r="R45" s="83"/>
      <c r="S45" s="83"/>
      <c r="T45" s="83"/>
      <c r="U45" s="83"/>
      <c r="V45" s="83"/>
      <c r="W45" s="83"/>
      <c r="X45" s="83"/>
      <c r="Y45" s="83"/>
      <c r="Z45" s="83"/>
      <c r="AA45" s="83"/>
      <c r="AB45" s="83"/>
      <c r="AC45" s="83"/>
      <c r="AD45" s="83"/>
      <c r="AE45" s="83"/>
      <c r="AF45" s="83"/>
      <c r="AG45" s="83"/>
      <c r="AH45" s="83"/>
      <c r="AI45" s="83"/>
      <c r="AJ45" s="83"/>
      <c r="AK45" s="83"/>
      <c r="AL45" s="83"/>
      <c r="AM45" s="83"/>
      <c r="AN45" s="83"/>
    </row>
    <row r="46" spans="2:40" ht="30" hidden="1" customHeight="1">
      <c r="C46" s="4"/>
      <c r="E46" s="513" t="s">
        <v>111</v>
      </c>
      <c r="F46" s="514"/>
      <c r="G46" s="116">
        <v>4000</v>
      </c>
      <c r="H46" s="513" t="s">
        <v>117</v>
      </c>
      <c r="I46" s="514"/>
      <c r="J46" s="116">
        <v>6000</v>
      </c>
      <c r="L46" s="121"/>
      <c r="M46" s="121"/>
      <c r="N46" s="2"/>
      <c r="Q46" s="83"/>
      <c r="R46" s="83"/>
      <c r="S46" s="83"/>
      <c r="T46" s="83"/>
      <c r="U46" s="83"/>
      <c r="V46" s="83"/>
      <c r="W46" s="83"/>
      <c r="X46" s="83"/>
      <c r="Y46" s="83"/>
      <c r="Z46" s="83"/>
      <c r="AA46" s="83"/>
      <c r="AB46" s="83"/>
      <c r="AC46" s="83"/>
      <c r="AD46" s="83"/>
      <c r="AE46" s="83"/>
      <c r="AF46" s="83"/>
      <c r="AG46" s="83"/>
      <c r="AH46" s="83"/>
      <c r="AI46" s="83"/>
      <c r="AJ46" s="83"/>
      <c r="AK46" s="83"/>
      <c r="AL46" s="83"/>
      <c r="AM46" s="83"/>
      <c r="AN46" s="83"/>
    </row>
    <row r="47" spans="2:40" ht="30" customHeight="1">
      <c r="C47" s="4"/>
      <c r="E47" s="515" t="s">
        <v>118</v>
      </c>
      <c r="F47" s="515"/>
      <c r="G47" s="515"/>
      <c r="H47" s="515"/>
      <c r="I47" s="515"/>
      <c r="J47" s="515"/>
      <c r="L47" s="121"/>
      <c r="M47" s="121"/>
      <c r="N47" s="2"/>
      <c r="Q47" s="83"/>
      <c r="R47" s="83"/>
      <c r="S47" s="83"/>
      <c r="T47" s="83"/>
      <c r="U47" s="83"/>
      <c r="V47" s="83"/>
      <c r="W47" s="83"/>
      <c r="X47" s="83"/>
      <c r="Y47" s="83"/>
      <c r="Z47" s="83"/>
      <c r="AA47" s="83"/>
      <c r="AB47" s="83"/>
      <c r="AC47" s="83"/>
      <c r="AD47" s="83"/>
      <c r="AE47" s="83"/>
      <c r="AF47" s="83"/>
      <c r="AG47" s="83"/>
      <c r="AH47" s="83"/>
      <c r="AI47" s="83"/>
      <c r="AJ47" s="83"/>
      <c r="AK47" s="83"/>
      <c r="AL47" s="83"/>
      <c r="AM47" s="83"/>
      <c r="AN47" s="83"/>
    </row>
    <row r="48" spans="2:40" ht="30" customHeight="1">
      <c r="C48" s="4"/>
      <c r="E48" s="513" t="s">
        <v>106</v>
      </c>
      <c r="F48" s="514"/>
      <c r="G48" s="480"/>
      <c r="H48" s="513" t="s">
        <v>112</v>
      </c>
      <c r="I48" s="514"/>
      <c r="J48" s="480"/>
      <c r="L48" s="121"/>
      <c r="M48" s="121"/>
      <c r="N48" s="2"/>
      <c r="Q48" s="83"/>
      <c r="R48" s="83"/>
      <c r="S48" s="83"/>
      <c r="T48" s="83"/>
      <c r="U48" s="83"/>
      <c r="V48" s="83"/>
      <c r="W48" s="83"/>
      <c r="X48" s="83"/>
      <c r="Y48" s="83"/>
      <c r="Z48" s="83"/>
      <c r="AA48" s="83"/>
      <c r="AB48" s="83"/>
      <c r="AC48" s="83"/>
      <c r="AD48" s="83"/>
      <c r="AE48" s="83"/>
      <c r="AF48" s="83"/>
      <c r="AG48" s="83"/>
      <c r="AH48" s="83"/>
      <c r="AI48" s="83"/>
      <c r="AJ48" s="83"/>
      <c r="AK48" s="83"/>
      <c r="AL48" s="83"/>
      <c r="AM48" s="83"/>
      <c r="AN48" s="83"/>
    </row>
    <row r="49" spans="3:40" ht="30" customHeight="1">
      <c r="C49" s="4"/>
      <c r="E49" s="513" t="s">
        <v>107</v>
      </c>
      <c r="F49" s="514"/>
      <c r="G49" s="480"/>
      <c r="H49" s="513" t="s">
        <v>113</v>
      </c>
      <c r="I49" s="514"/>
      <c r="J49" s="480"/>
      <c r="L49" s="121"/>
      <c r="M49" s="121"/>
      <c r="N49" s="2"/>
      <c r="Q49" s="83"/>
      <c r="R49" s="83"/>
      <c r="S49" s="83"/>
      <c r="T49" s="83"/>
      <c r="U49" s="83"/>
      <c r="V49" s="83"/>
      <c r="W49" s="83"/>
      <c r="X49" s="83"/>
      <c r="Y49" s="83"/>
      <c r="Z49" s="83"/>
      <c r="AA49" s="83"/>
      <c r="AB49" s="83"/>
      <c r="AC49" s="83"/>
      <c r="AD49" s="83"/>
      <c r="AE49" s="83"/>
      <c r="AF49" s="83"/>
      <c r="AG49" s="83"/>
      <c r="AH49" s="83"/>
      <c r="AI49" s="83"/>
      <c r="AJ49" s="83"/>
      <c r="AK49" s="83"/>
      <c r="AL49" s="83"/>
      <c r="AM49" s="83"/>
      <c r="AN49" s="83"/>
    </row>
    <row r="50" spans="3:40" ht="30" customHeight="1">
      <c r="C50" s="4"/>
      <c r="E50" s="513" t="s">
        <v>108</v>
      </c>
      <c r="F50" s="514"/>
      <c r="G50" s="480"/>
      <c r="H50" s="513" t="s">
        <v>114</v>
      </c>
      <c r="I50" s="514"/>
      <c r="J50" s="480"/>
      <c r="L50" s="121"/>
      <c r="M50" s="121"/>
      <c r="N50" s="2"/>
      <c r="Q50" s="83"/>
      <c r="R50" s="83"/>
      <c r="S50" s="83"/>
      <c r="T50" s="83"/>
      <c r="U50" s="83"/>
      <c r="V50" s="83"/>
      <c r="W50" s="83"/>
      <c r="X50" s="83"/>
      <c r="Y50" s="83"/>
      <c r="Z50" s="83"/>
      <c r="AA50" s="83"/>
      <c r="AB50" s="83"/>
      <c r="AC50" s="83"/>
      <c r="AD50" s="83"/>
      <c r="AE50" s="83"/>
      <c r="AF50" s="83"/>
      <c r="AG50" s="83"/>
      <c r="AH50" s="83"/>
      <c r="AI50" s="83"/>
      <c r="AJ50" s="83"/>
      <c r="AK50" s="83"/>
      <c r="AL50" s="83"/>
      <c r="AM50" s="83"/>
      <c r="AN50" s="83"/>
    </row>
    <row r="51" spans="3:40" ht="30" customHeight="1">
      <c r="C51" s="4"/>
      <c r="E51" s="513" t="s">
        <v>109</v>
      </c>
      <c r="F51" s="514"/>
      <c r="G51" s="116"/>
      <c r="H51" s="513" t="s">
        <v>115</v>
      </c>
      <c r="I51" s="514"/>
      <c r="J51" s="480"/>
      <c r="L51" s="121"/>
      <c r="M51" s="121"/>
      <c r="N51" s="2"/>
      <c r="Q51" s="83"/>
      <c r="R51" s="83"/>
      <c r="S51" s="83"/>
      <c r="T51" s="83"/>
      <c r="U51" s="83"/>
      <c r="V51" s="83"/>
      <c r="W51" s="83"/>
      <c r="X51" s="83"/>
      <c r="Y51" s="83"/>
      <c r="Z51" s="83"/>
      <c r="AA51" s="83"/>
      <c r="AB51" s="83"/>
      <c r="AC51" s="83"/>
      <c r="AD51" s="83"/>
      <c r="AE51" s="83"/>
      <c r="AF51" s="83"/>
      <c r="AG51" s="83"/>
      <c r="AH51" s="83"/>
      <c r="AI51" s="83"/>
      <c r="AJ51" s="83"/>
      <c r="AK51" s="83"/>
      <c r="AL51" s="83"/>
      <c r="AM51" s="83"/>
      <c r="AN51" s="83"/>
    </row>
    <row r="52" spans="3:40" ht="30" customHeight="1">
      <c r="C52" s="4"/>
      <c r="E52" s="513" t="s">
        <v>110</v>
      </c>
      <c r="F52" s="514"/>
      <c r="G52" s="479"/>
      <c r="H52" s="513" t="s">
        <v>116</v>
      </c>
      <c r="I52" s="514"/>
      <c r="J52" s="480"/>
      <c r="L52" s="121"/>
      <c r="M52" s="121"/>
      <c r="N52" s="2"/>
      <c r="Q52" s="83"/>
      <c r="R52" s="83"/>
      <c r="S52" s="83"/>
      <c r="T52" s="83"/>
      <c r="U52" s="83"/>
      <c r="V52" s="83"/>
      <c r="W52" s="83"/>
      <c r="X52" s="83"/>
      <c r="Y52" s="83"/>
      <c r="Z52" s="83"/>
      <c r="AA52" s="83"/>
      <c r="AB52" s="83"/>
      <c r="AC52" s="83"/>
      <c r="AD52" s="83"/>
      <c r="AE52" s="83"/>
      <c r="AF52" s="83"/>
      <c r="AG52" s="83"/>
      <c r="AH52" s="83"/>
      <c r="AI52" s="83"/>
      <c r="AJ52" s="83"/>
      <c r="AK52" s="83"/>
      <c r="AL52" s="83"/>
      <c r="AM52" s="83"/>
      <c r="AN52" s="83"/>
    </row>
    <row r="53" spans="3:40" ht="30" customHeight="1">
      <c r="C53" s="4"/>
      <c r="E53" s="513" t="s">
        <v>111</v>
      </c>
      <c r="F53" s="514"/>
      <c r="G53" s="479"/>
      <c r="H53" s="513" t="s">
        <v>117</v>
      </c>
      <c r="I53" s="514"/>
      <c r="J53" s="480"/>
      <c r="L53" s="121"/>
      <c r="M53" s="121"/>
      <c r="N53" s="2"/>
      <c r="Q53" s="83"/>
      <c r="R53" s="83"/>
      <c r="S53" s="83"/>
      <c r="T53" s="83"/>
      <c r="U53" s="83"/>
      <c r="V53" s="83"/>
      <c r="W53" s="83"/>
      <c r="X53" s="83"/>
      <c r="Y53" s="83"/>
      <c r="Z53" s="83"/>
      <c r="AA53" s="83"/>
      <c r="AB53" s="83"/>
      <c r="AC53" s="83"/>
      <c r="AD53" s="83"/>
      <c r="AE53" s="83"/>
      <c r="AF53" s="83"/>
      <c r="AG53" s="83"/>
      <c r="AH53" s="83"/>
      <c r="AI53" s="83"/>
      <c r="AJ53" s="83"/>
      <c r="AK53" s="83"/>
      <c r="AL53" s="83"/>
      <c r="AM53" s="83"/>
      <c r="AN53" s="83"/>
    </row>
    <row r="54" spans="3:40" ht="30" customHeight="1">
      <c r="C54" s="4"/>
      <c r="E54" s="542" t="s">
        <v>119</v>
      </c>
      <c r="F54" s="542"/>
      <c r="G54" s="542"/>
      <c r="H54" s="543">
        <f>SUM(G48:G53,J48:J53)+SUM(G48:G53,J48:J53)*G38+SUM(G48:G53,J48:J53)*J38</f>
        <v>0</v>
      </c>
      <c r="I54" s="543"/>
      <c r="J54" s="543"/>
      <c r="L54" s="121"/>
      <c r="M54" s="121"/>
      <c r="N54" s="2"/>
      <c r="Q54" s="83"/>
      <c r="R54" s="83"/>
      <c r="S54" s="83"/>
      <c r="T54" s="83"/>
      <c r="U54" s="83"/>
      <c r="V54" s="83"/>
      <c r="W54" s="83"/>
      <c r="X54" s="83"/>
      <c r="Y54" s="83"/>
      <c r="Z54" s="83"/>
      <c r="AA54" s="83"/>
      <c r="AB54" s="83"/>
      <c r="AC54" s="83"/>
      <c r="AD54" s="83"/>
      <c r="AE54" s="83"/>
      <c r="AF54" s="83"/>
      <c r="AG54" s="83"/>
      <c r="AH54" s="83"/>
      <c r="AI54" s="83"/>
      <c r="AJ54" s="83"/>
      <c r="AK54" s="83"/>
      <c r="AL54" s="83"/>
      <c r="AM54" s="83"/>
      <c r="AN54" s="83"/>
    </row>
    <row r="55" spans="3:40" ht="30" hidden="1" customHeight="1">
      <c r="C55" s="4"/>
      <c r="E55" s="511" t="s">
        <v>524</v>
      </c>
      <c r="F55" s="512"/>
      <c r="G55" s="512"/>
      <c r="H55" s="86"/>
      <c r="I55" s="86"/>
      <c r="J55" s="87"/>
      <c r="L55" s="121"/>
      <c r="M55" s="121"/>
      <c r="N55" s="2"/>
      <c r="Q55" s="83"/>
      <c r="R55" s="83"/>
      <c r="S55" s="83"/>
      <c r="T55" s="83"/>
      <c r="U55" s="83"/>
      <c r="V55" s="83"/>
      <c r="W55" s="83"/>
      <c r="X55" s="83"/>
      <c r="Y55" s="83"/>
      <c r="Z55" s="83"/>
      <c r="AA55" s="83"/>
      <c r="AB55" s="83"/>
      <c r="AC55" s="83"/>
      <c r="AD55" s="83"/>
      <c r="AE55" s="83"/>
      <c r="AF55" s="83"/>
      <c r="AG55" s="83"/>
      <c r="AH55" s="83"/>
      <c r="AI55" s="83"/>
      <c r="AJ55" s="83"/>
      <c r="AK55" s="83"/>
      <c r="AL55" s="83"/>
      <c r="AM55" s="83"/>
      <c r="AN55" s="83"/>
    </row>
    <row r="56" spans="3:40" ht="30" hidden="1" customHeight="1">
      <c r="C56" s="4"/>
      <c r="E56" s="96" t="s">
        <v>120</v>
      </c>
      <c r="F56" s="96" t="s">
        <v>533</v>
      </c>
      <c r="G56" s="96" t="s">
        <v>121</v>
      </c>
      <c r="H56" s="96" t="s">
        <v>519</v>
      </c>
      <c r="I56" s="96" t="s">
        <v>808</v>
      </c>
      <c r="J56" s="135" t="s">
        <v>521</v>
      </c>
      <c r="L56" s="121"/>
      <c r="M56" s="121"/>
      <c r="N56" s="2"/>
      <c r="Q56" s="83"/>
      <c r="R56" s="83"/>
      <c r="S56" s="83"/>
      <c r="T56" s="83"/>
      <c r="U56" s="83"/>
      <c r="V56" s="83"/>
      <c r="W56" s="83"/>
      <c r="X56" s="83"/>
      <c r="Y56" s="83"/>
      <c r="Z56" s="83"/>
      <c r="AA56" s="83"/>
      <c r="AB56" s="83"/>
      <c r="AC56" s="83"/>
      <c r="AD56" s="83"/>
      <c r="AE56" s="83"/>
      <c r="AF56" s="83"/>
      <c r="AG56" s="83"/>
      <c r="AH56" s="83"/>
      <c r="AI56" s="83"/>
      <c r="AJ56" s="83"/>
      <c r="AK56" s="83"/>
      <c r="AL56" s="83"/>
      <c r="AM56" s="83"/>
      <c r="AN56" s="83"/>
    </row>
    <row r="57" spans="3:40" ht="30" hidden="1" customHeight="1">
      <c r="C57" s="4"/>
      <c r="E57" s="85" t="str">
        <f>Benef!C6</f>
        <v>-</v>
      </c>
      <c r="F57" s="66">
        <v>500</v>
      </c>
      <c r="G57" s="134" t="s">
        <v>865</v>
      </c>
      <c r="H57" s="68">
        <v>0.1</v>
      </c>
      <c r="I57" s="67">
        <v>50</v>
      </c>
      <c r="J57" s="136">
        <f>IF(G57="Percentual sobre o salário",H57*AVERAGE($G$48:$G$53,$J$48:$J$53),IF(G57="Percentual sobre o benefício",F57*H57,IF(G57="Valor Fixo",I57,0)))</f>
        <v>50</v>
      </c>
      <c r="L57" s="121"/>
      <c r="M57" s="121"/>
      <c r="N57" s="2"/>
      <c r="Q57" s="83"/>
      <c r="R57" s="83"/>
      <c r="S57" s="83"/>
      <c r="T57" s="83"/>
      <c r="U57" s="83"/>
      <c r="V57" s="83"/>
      <c r="W57" s="83"/>
      <c r="X57" s="83"/>
      <c r="Y57" s="83"/>
      <c r="Z57" s="83"/>
      <c r="AA57" s="83"/>
      <c r="AB57" s="83"/>
      <c r="AC57" s="83"/>
      <c r="AD57" s="83"/>
      <c r="AE57" s="83"/>
      <c r="AF57" s="83"/>
      <c r="AG57" s="83"/>
      <c r="AH57" s="83"/>
      <c r="AI57" s="83"/>
      <c r="AJ57" s="83"/>
      <c r="AK57" s="83"/>
      <c r="AL57" s="83"/>
      <c r="AM57" s="83"/>
      <c r="AN57" s="83"/>
    </row>
    <row r="58" spans="3:40" ht="30" hidden="1" customHeight="1">
      <c r="C58" s="4"/>
      <c r="E58" s="85" t="str">
        <f>Benef!C7</f>
        <v>-</v>
      </c>
      <c r="F58" s="66"/>
      <c r="G58" s="134"/>
      <c r="H58" s="68"/>
      <c r="I58" s="67"/>
      <c r="J58" s="136">
        <f t="shared" ref="J58:J66" si="4">IF(G58="Percentual sobre o salário",H58*AVERAGE($G$48:$G$53,$J$48:$J$53),IF(G58="Percentual sobre o benefício",F58*H58,IF(G58="Valor Fixo",I58,0)))</f>
        <v>0</v>
      </c>
      <c r="L58" s="121"/>
      <c r="M58" s="121"/>
      <c r="N58" s="2"/>
      <c r="Q58" s="83"/>
      <c r="R58" s="83"/>
      <c r="S58" s="83"/>
      <c r="T58" s="83"/>
      <c r="U58" s="83"/>
      <c r="V58" s="83"/>
      <c r="W58" s="83"/>
      <c r="X58" s="83"/>
      <c r="Y58" s="83"/>
      <c r="Z58" s="83"/>
      <c r="AA58" s="83"/>
      <c r="AB58" s="83"/>
      <c r="AC58" s="83"/>
      <c r="AD58" s="83"/>
      <c r="AE58" s="83"/>
      <c r="AF58" s="83"/>
      <c r="AG58" s="83"/>
      <c r="AH58" s="83"/>
      <c r="AI58" s="83"/>
      <c r="AJ58" s="83"/>
      <c r="AK58" s="83"/>
      <c r="AL58" s="83"/>
      <c r="AM58" s="83"/>
      <c r="AN58" s="83"/>
    </row>
    <row r="59" spans="3:40" ht="30" hidden="1" customHeight="1">
      <c r="C59" s="4"/>
      <c r="E59" s="85" t="str">
        <f>Benef!C8</f>
        <v>-</v>
      </c>
      <c r="F59" s="66"/>
      <c r="G59" s="134"/>
      <c r="H59" s="68"/>
      <c r="I59" s="67"/>
      <c r="J59" s="136">
        <f t="shared" si="4"/>
        <v>0</v>
      </c>
      <c r="L59" s="121"/>
      <c r="M59" s="121"/>
      <c r="N59" s="2"/>
      <c r="Q59" s="83"/>
      <c r="R59" s="83"/>
      <c r="S59" s="83"/>
      <c r="T59" s="83"/>
      <c r="U59" s="83"/>
      <c r="V59" s="83"/>
      <c r="W59" s="83"/>
      <c r="X59" s="83"/>
      <c r="Y59" s="83"/>
      <c r="Z59" s="83"/>
      <c r="AA59" s="83"/>
      <c r="AB59" s="83"/>
      <c r="AC59" s="83"/>
      <c r="AD59" s="83"/>
      <c r="AE59" s="83"/>
      <c r="AF59" s="83"/>
      <c r="AG59" s="83"/>
      <c r="AH59" s="83"/>
      <c r="AI59" s="83"/>
      <c r="AJ59" s="83"/>
      <c r="AK59" s="83"/>
      <c r="AL59" s="83"/>
      <c r="AM59" s="83"/>
      <c r="AN59" s="83"/>
    </row>
    <row r="60" spans="3:40" ht="30" hidden="1" customHeight="1">
      <c r="C60" s="4"/>
      <c r="E60" s="85" t="str">
        <f>Benef!C9</f>
        <v>-</v>
      </c>
      <c r="F60" s="66"/>
      <c r="G60" s="134"/>
      <c r="H60" s="68"/>
      <c r="I60" s="67"/>
      <c r="J60" s="136">
        <f t="shared" si="4"/>
        <v>0</v>
      </c>
      <c r="L60" s="121"/>
      <c r="M60" s="121"/>
      <c r="N60" s="2"/>
      <c r="Q60" s="83"/>
      <c r="R60" s="83"/>
      <c r="S60" s="83"/>
      <c r="T60" s="83"/>
      <c r="U60" s="83"/>
      <c r="V60" s="83"/>
      <c r="W60" s="83"/>
      <c r="X60" s="83"/>
      <c r="Y60" s="83"/>
      <c r="Z60" s="83"/>
      <c r="AA60" s="83"/>
      <c r="AB60" s="83"/>
      <c r="AC60" s="83"/>
      <c r="AD60" s="83"/>
      <c r="AE60" s="83"/>
      <c r="AF60" s="83"/>
      <c r="AG60" s="83"/>
      <c r="AH60" s="83"/>
      <c r="AI60" s="83"/>
      <c r="AJ60" s="83"/>
      <c r="AK60" s="83"/>
      <c r="AL60" s="83"/>
      <c r="AM60" s="83"/>
      <c r="AN60" s="83"/>
    </row>
    <row r="61" spans="3:40" ht="30" hidden="1" customHeight="1">
      <c r="C61" s="4"/>
      <c r="E61" s="85" t="str">
        <f>Benef!C10</f>
        <v>-</v>
      </c>
      <c r="F61" s="66"/>
      <c r="G61" s="134"/>
      <c r="H61" s="68"/>
      <c r="I61" s="67"/>
      <c r="J61" s="136">
        <f t="shared" si="4"/>
        <v>0</v>
      </c>
      <c r="L61" s="121"/>
      <c r="M61" s="121"/>
      <c r="N61" s="2"/>
      <c r="Q61" s="83"/>
      <c r="R61" s="83"/>
      <c r="S61" s="83"/>
      <c r="T61" s="83"/>
      <c r="U61" s="83"/>
      <c r="V61" s="83"/>
      <c r="W61" s="83"/>
      <c r="X61" s="83"/>
      <c r="Y61" s="83"/>
      <c r="Z61" s="83"/>
      <c r="AA61" s="83"/>
      <c r="AB61" s="83"/>
      <c r="AC61" s="83"/>
      <c r="AD61" s="83"/>
      <c r="AE61" s="83"/>
      <c r="AF61" s="83"/>
      <c r="AG61" s="83"/>
      <c r="AH61" s="83"/>
      <c r="AI61" s="83"/>
      <c r="AJ61" s="83"/>
      <c r="AK61" s="83"/>
      <c r="AL61" s="83"/>
      <c r="AM61" s="83"/>
      <c r="AN61" s="83"/>
    </row>
    <row r="62" spans="3:40" ht="30" hidden="1" customHeight="1">
      <c r="C62" s="4"/>
      <c r="E62" s="85" t="str">
        <f>Benef!C11</f>
        <v>-</v>
      </c>
      <c r="F62" s="66"/>
      <c r="G62" s="134"/>
      <c r="H62" s="68"/>
      <c r="I62" s="67"/>
      <c r="J62" s="136">
        <f t="shared" si="4"/>
        <v>0</v>
      </c>
      <c r="L62" s="121"/>
      <c r="M62" s="121"/>
      <c r="N62" s="2"/>
      <c r="Q62" s="83"/>
      <c r="R62" s="83"/>
      <c r="S62" s="83"/>
      <c r="T62" s="83"/>
      <c r="U62" s="83"/>
      <c r="V62" s="83"/>
      <c r="W62" s="83"/>
      <c r="X62" s="83"/>
      <c r="Y62" s="83"/>
      <c r="Z62" s="83"/>
      <c r="AA62" s="83"/>
      <c r="AB62" s="83"/>
      <c r="AC62" s="83"/>
      <c r="AD62" s="83"/>
      <c r="AE62" s="83"/>
      <c r="AF62" s="83"/>
      <c r="AG62" s="83"/>
      <c r="AH62" s="83"/>
      <c r="AI62" s="83"/>
      <c r="AJ62" s="83"/>
      <c r="AK62" s="83"/>
      <c r="AL62" s="83"/>
      <c r="AM62" s="83"/>
      <c r="AN62" s="83"/>
    </row>
    <row r="63" spans="3:40" ht="30" hidden="1" customHeight="1">
      <c r="C63" s="4"/>
      <c r="E63" s="85" t="str">
        <f>Benef!C12</f>
        <v>-</v>
      </c>
      <c r="F63" s="66"/>
      <c r="G63" s="134"/>
      <c r="H63" s="68"/>
      <c r="I63" s="67"/>
      <c r="J63" s="136">
        <f t="shared" si="4"/>
        <v>0</v>
      </c>
      <c r="L63" s="121"/>
      <c r="M63" s="121"/>
      <c r="N63" s="2"/>
      <c r="Q63" s="83"/>
      <c r="R63" s="83"/>
      <c r="S63" s="83"/>
      <c r="T63" s="83"/>
      <c r="U63" s="83"/>
      <c r="V63" s="83"/>
      <c r="W63" s="83"/>
      <c r="X63" s="83"/>
      <c r="Y63" s="83"/>
      <c r="Z63" s="83"/>
      <c r="AA63" s="83"/>
      <c r="AB63" s="83"/>
      <c r="AC63" s="83"/>
      <c r="AD63" s="83"/>
      <c r="AE63" s="83"/>
      <c r="AF63" s="83"/>
      <c r="AG63" s="83"/>
      <c r="AH63" s="83"/>
      <c r="AI63" s="83"/>
      <c r="AJ63" s="83"/>
      <c r="AK63" s="83"/>
      <c r="AL63" s="83"/>
      <c r="AM63" s="83"/>
      <c r="AN63" s="83"/>
    </row>
    <row r="64" spans="3:40" ht="30" hidden="1" customHeight="1">
      <c r="C64" s="4"/>
      <c r="E64" s="85" t="str">
        <f>Benef!C13</f>
        <v>-</v>
      </c>
      <c r="F64" s="66"/>
      <c r="G64" s="134"/>
      <c r="H64" s="68"/>
      <c r="I64" s="67"/>
      <c r="J64" s="136">
        <f t="shared" si="4"/>
        <v>0</v>
      </c>
      <c r="L64" s="121"/>
      <c r="M64" s="121"/>
      <c r="N64" s="2"/>
      <c r="Q64" s="83"/>
      <c r="R64" s="83"/>
      <c r="S64" s="83"/>
      <c r="T64" s="83"/>
      <c r="U64" s="83"/>
      <c r="V64" s="83"/>
      <c r="W64" s="83"/>
      <c r="X64" s="83"/>
      <c r="Y64" s="83"/>
      <c r="Z64" s="83"/>
      <c r="AA64" s="83"/>
      <c r="AB64" s="83"/>
      <c r="AC64" s="83"/>
      <c r="AD64" s="83"/>
      <c r="AE64" s="83"/>
      <c r="AF64" s="83"/>
      <c r="AG64" s="83"/>
      <c r="AH64" s="83"/>
      <c r="AI64" s="83"/>
      <c r="AJ64" s="83"/>
      <c r="AK64" s="83"/>
      <c r="AL64" s="83"/>
      <c r="AM64" s="83"/>
      <c r="AN64" s="83"/>
    </row>
    <row r="65" spans="3:40" ht="30" hidden="1" customHeight="1">
      <c r="C65" s="4"/>
      <c r="E65" s="85" t="str">
        <f>Benef!C14</f>
        <v>-</v>
      </c>
      <c r="F65" s="66"/>
      <c r="G65" s="134"/>
      <c r="H65" s="68"/>
      <c r="I65" s="67"/>
      <c r="J65" s="136">
        <f t="shared" si="4"/>
        <v>0</v>
      </c>
      <c r="L65" s="121"/>
      <c r="M65" s="121"/>
      <c r="N65" s="2"/>
      <c r="Q65" s="83"/>
      <c r="R65" s="83"/>
      <c r="S65" s="83"/>
      <c r="T65" s="83"/>
      <c r="U65" s="83"/>
      <c r="V65" s="83"/>
      <c r="W65" s="83"/>
      <c r="X65" s="83"/>
      <c r="Y65" s="83"/>
      <c r="Z65" s="83"/>
      <c r="AA65" s="83"/>
      <c r="AB65" s="83"/>
      <c r="AC65" s="83"/>
      <c r="AD65" s="83"/>
      <c r="AE65" s="83"/>
      <c r="AF65" s="83"/>
      <c r="AG65" s="83"/>
      <c r="AH65" s="83"/>
      <c r="AI65" s="83"/>
      <c r="AJ65" s="83"/>
      <c r="AK65" s="83"/>
      <c r="AL65" s="83"/>
      <c r="AM65" s="83"/>
      <c r="AN65" s="83"/>
    </row>
    <row r="66" spans="3:40" ht="30" hidden="1" customHeight="1">
      <c r="C66" s="4"/>
      <c r="E66" s="107">
        <f>Benef!C15</f>
        <v>0</v>
      </c>
      <c r="F66" s="66"/>
      <c r="G66" s="134"/>
      <c r="H66" s="68"/>
      <c r="I66" s="67"/>
      <c r="J66" s="136">
        <f t="shared" si="4"/>
        <v>0</v>
      </c>
      <c r="L66" s="121"/>
      <c r="M66" s="121"/>
      <c r="N66" s="2"/>
      <c r="Q66" s="83"/>
      <c r="R66" s="83"/>
      <c r="S66" s="83"/>
      <c r="T66" s="83"/>
      <c r="U66" s="83"/>
      <c r="V66" s="83"/>
      <c r="W66" s="83"/>
      <c r="X66" s="83"/>
      <c r="Y66" s="83"/>
      <c r="Z66" s="83"/>
      <c r="AA66" s="83"/>
      <c r="AB66" s="83"/>
      <c r="AC66" s="83"/>
      <c r="AD66" s="83"/>
      <c r="AE66" s="83"/>
      <c r="AF66" s="83"/>
      <c r="AG66" s="83"/>
      <c r="AH66" s="83"/>
      <c r="AI66" s="83"/>
      <c r="AJ66" s="83"/>
      <c r="AK66" s="83"/>
      <c r="AL66" s="83"/>
      <c r="AM66" s="83"/>
      <c r="AN66" s="83"/>
    </row>
    <row r="67" spans="3:40" ht="30" customHeight="1">
      <c r="C67" s="4"/>
      <c r="E67" s="511" t="s">
        <v>709</v>
      </c>
      <c r="F67" s="512"/>
      <c r="G67" s="512"/>
      <c r="H67" s="86"/>
      <c r="I67" s="86"/>
      <c r="J67" s="87"/>
      <c r="L67" s="121"/>
      <c r="M67" s="121"/>
      <c r="N67" s="2"/>
      <c r="Q67" s="83"/>
      <c r="R67" s="83"/>
      <c r="S67" s="83"/>
      <c r="T67" s="83"/>
      <c r="U67" s="83"/>
      <c r="V67" s="83"/>
      <c r="W67" s="83"/>
      <c r="X67" s="83"/>
      <c r="Y67" s="83"/>
      <c r="Z67" s="83"/>
      <c r="AA67" s="83"/>
      <c r="AB67" s="83"/>
      <c r="AC67" s="83"/>
      <c r="AD67" s="83"/>
      <c r="AE67" s="83"/>
      <c r="AF67" s="83"/>
      <c r="AG67" s="83"/>
      <c r="AH67" s="83"/>
      <c r="AI67" s="83"/>
      <c r="AJ67" s="83"/>
      <c r="AK67" s="83"/>
      <c r="AL67" s="83"/>
      <c r="AM67" s="83"/>
      <c r="AN67" s="83"/>
    </row>
    <row r="68" spans="3:40" ht="30" customHeight="1">
      <c r="C68" s="4"/>
      <c r="E68" s="108" t="s">
        <v>708</v>
      </c>
      <c r="F68" s="516"/>
      <c r="G68" s="516"/>
      <c r="H68" s="108" t="s">
        <v>786</v>
      </c>
      <c r="I68" s="516"/>
      <c r="J68" s="516"/>
      <c r="K68" s="139">
        <f>IFERROR(VLOOKUP(AVERAGE(G48:G53,J48:J53),'P Gerais'!D39:G43,3,1)*F68,0)</f>
        <v>0</v>
      </c>
      <c r="L68" s="121"/>
      <c r="M68" s="121"/>
      <c r="N68" s="2"/>
      <c r="Q68" s="83"/>
      <c r="R68" s="83"/>
      <c r="S68" s="83"/>
      <c r="T68" s="83"/>
      <c r="U68" s="83"/>
      <c r="V68" s="83"/>
      <c r="W68" s="83"/>
      <c r="X68" s="83"/>
      <c r="Y68" s="83"/>
      <c r="Z68" s="83"/>
      <c r="AA68" s="83"/>
      <c r="AB68" s="83"/>
      <c r="AC68" s="83"/>
      <c r="AD68" s="83"/>
      <c r="AE68" s="83"/>
      <c r="AF68" s="83"/>
      <c r="AG68" s="83"/>
      <c r="AH68" s="83"/>
      <c r="AI68" s="83"/>
      <c r="AJ68" s="83"/>
      <c r="AK68" s="83"/>
      <c r="AL68" s="83"/>
      <c r="AM68" s="83"/>
      <c r="AN68" s="83"/>
    </row>
    <row r="69" spans="3:40" ht="30" customHeight="1">
      <c r="C69" s="4"/>
      <c r="E69" s="541" t="s">
        <v>123</v>
      </c>
      <c r="F69" s="541"/>
      <c r="G69" s="541"/>
      <c r="H69" s="541"/>
      <c r="I69" s="541"/>
      <c r="J69" s="541"/>
      <c r="L69" s="121"/>
      <c r="M69" s="121"/>
      <c r="N69" s="2"/>
      <c r="Q69" s="83"/>
      <c r="R69" s="83"/>
      <c r="S69" s="83"/>
      <c r="T69" s="83"/>
      <c r="U69" s="83"/>
      <c r="V69" s="83"/>
      <c r="W69" s="83"/>
      <c r="X69" s="83"/>
      <c r="Y69" s="83"/>
      <c r="Z69" s="83"/>
      <c r="AA69" s="83"/>
      <c r="AB69" s="83"/>
      <c r="AC69" s="83"/>
      <c r="AD69" s="83"/>
      <c r="AE69" s="83"/>
      <c r="AF69" s="83"/>
      <c r="AG69" s="83"/>
      <c r="AH69" s="83"/>
      <c r="AI69" s="83"/>
      <c r="AJ69" s="83"/>
      <c r="AK69" s="83"/>
      <c r="AL69" s="83"/>
      <c r="AM69" s="83"/>
      <c r="AN69" s="83"/>
    </row>
    <row r="70" spans="3:40" ht="30" customHeight="1">
      <c r="C70" s="4"/>
      <c r="E70" s="85" t="s">
        <v>124</v>
      </c>
      <c r="F70" s="530"/>
      <c r="G70" s="530"/>
      <c r="H70" s="85" t="s">
        <v>144</v>
      </c>
      <c r="I70" s="538"/>
      <c r="J70" s="538"/>
      <c r="Q70" s="83"/>
      <c r="R70" s="83"/>
      <c r="S70" s="83"/>
      <c r="T70" s="83"/>
      <c r="U70" s="83"/>
      <c r="V70" s="83"/>
      <c r="W70" s="83"/>
      <c r="X70" s="83"/>
      <c r="Y70" s="83"/>
      <c r="Z70" s="83"/>
      <c r="AA70" s="83"/>
      <c r="AB70" s="83"/>
      <c r="AC70" s="83"/>
      <c r="AD70" s="83"/>
      <c r="AE70" s="83"/>
      <c r="AF70" s="83"/>
      <c r="AG70" s="83"/>
      <c r="AH70" s="83"/>
      <c r="AI70" s="83"/>
      <c r="AJ70" s="83"/>
      <c r="AK70" s="83"/>
      <c r="AL70" s="83"/>
      <c r="AM70" s="83"/>
      <c r="AN70" s="83"/>
    </row>
    <row r="71" spans="3:40" ht="30" customHeight="1">
      <c r="C71" s="4"/>
      <c r="E71" s="85" t="s">
        <v>125</v>
      </c>
      <c r="F71" s="530"/>
      <c r="G71" s="530"/>
      <c r="H71" s="85" t="s">
        <v>126</v>
      </c>
      <c r="I71" s="539"/>
      <c r="J71" s="539"/>
      <c r="Q71" s="83"/>
      <c r="R71" s="83"/>
      <c r="S71" s="83"/>
      <c r="T71" s="83"/>
      <c r="U71" s="83"/>
      <c r="V71" s="83"/>
      <c r="W71" s="83"/>
      <c r="X71" s="83"/>
      <c r="Y71" s="83"/>
      <c r="Z71" s="83"/>
      <c r="AA71" s="83"/>
      <c r="AB71" s="83"/>
      <c r="AC71" s="83"/>
      <c r="AD71" s="83"/>
      <c r="AE71" s="83"/>
      <c r="AF71" s="83"/>
      <c r="AG71" s="83"/>
      <c r="AH71" s="83"/>
      <c r="AI71" s="83"/>
      <c r="AJ71" s="83"/>
      <c r="AK71" s="83"/>
      <c r="AL71" s="83"/>
      <c r="AM71" s="83"/>
      <c r="AN71" s="83"/>
    </row>
    <row r="72" spans="3:40" ht="8.1" customHeight="1">
      <c r="C72" s="9"/>
      <c r="D72" s="10"/>
      <c r="E72" s="6"/>
      <c r="F72" s="20"/>
      <c r="G72" s="20"/>
      <c r="H72" s="6"/>
      <c r="I72" s="21"/>
      <c r="J72" s="21"/>
      <c r="K72" s="140"/>
      <c r="Q72" s="83"/>
      <c r="R72" s="83"/>
      <c r="S72" s="83"/>
      <c r="T72" s="83"/>
      <c r="U72" s="83"/>
      <c r="V72" s="83"/>
      <c r="W72" s="83"/>
      <c r="X72" s="83"/>
      <c r="Y72" s="83"/>
      <c r="Z72" s="83"/>
      <c r="AA72" s="83"/>
      <c r="AB72" s="83"/>
      <c r="AC72" s="83"/>
      <c r="AD72" s="83"/>
      <c r="AE72" s="83"/>
      <c r="AF72" s="83"/>
      <c r="AG72" s="83"/>
      <c r="AH72" s="83"/>
      <c r="AI72" s="83"/>
      <c r="AJ72" s="83"/>
      <c r="AK72" s="83"/>
      <c r="AL72" s="83"/>
      <c r="AM72" s="83"/>
      <c r="AN72" s="83"/>
    </row>
    <row r="73" spans="3:40" ht="8.1" customHeight="1">
      <c r="C73" s="11"/>
      <c r="D73" s="10"/>
      <c r="E73" s="6"/>
      <c r="F73" s="20"/>
      <c r="G73" s="20"/>
      <c r="H73" s="6"/>
      <c r="I73" s="21"/>
      <c r="J73" s="21"/>
      <c r="K73" s="140"/>
      <c r="Q73" s="83"/>
      <c r="R73" s="83"/>
      <c r="S73" s="83"/>
      <c r="T73" s="83"/>
      <c r="U73" s="83"/>
      <c r="V73" s="83"/>
      <c r="W73" s="83"/>
      <c r="X73" s="83"/>
      <c r="Y73" s="83"/>
      <c r="Z73" s="83"/>
      <c r="AA73" s="83"/>
      <c r="AB73" s="83"/>
      <c r="AC73" s="83"/>
      <c r="AD73" s="83"/>
      <c r="AE73" s="83"/>
      <c r="AF73" s="83"/>
      <c r="AG73" s="83"/>
      <c r="AH73" s="83"/>
      <c r="AI73" s="83"/>
      <c r="AJ73" s="83"/>
      <c r="AK73" s="83"/>
      <c r="AL73" s="83"/>
      <c r="AM73" s="83"/>
      <c r="AN73" s="83"/>
    </row>
    <row r="74" spans="3:40" ht="30" customHeight="1">
      <c r="C74" s="11"/>
      <c r="D74" s="10"/>
      <c r="E74" s="85" t="s">
        <v>127</v>
      </c>
      <c r="F74" s="530"/>
      <c r="G74" s="530"/>
      <c r="H74" s="85" t="s">
        <v>143</v>
      </c>
      <c r="I74" s="538"/>
      <c r="J74" s="538"/>
      <c r="K74" s="140"/>
      <c r="Q74" s="83"/>
      <c r="R74" s="83"/>
      <c r="S74" s="83"/>
      <c r="T74" s="83"/>
      <c r="U74" s="83"/>
      <c r="V74" s="83"/>
      <c r="W74" s="83"/>
      <c r="X74" s="83"/>
      <c r="Y74" s="83"/>
      <c r="Z74" s="83"/>
      <c r="AA74" s="83"/>
      <c r="AB74" s="83"/>
      <c r="AC74" s="83"/>
      <c r="AD74" s="83"/>
      <c r="AE74" s="83"/>
      <c r="AF74" s="83"/>
      <c r="AG74" s="83"/>
      <c r="AH74" s="83"/>
      <c r="AI74" s="83"/>
      <c r="AJ74" s="83"/>
      <c r="AK74" s="83"/>
      <c r="AL74" s="83"/>
      <c r="AM74" s="83"/>
      <c r="AN74" s="83"/>
    </row>
    <row r="75" spans="3:40" ht="30" customHeight="1">
      <c r="C75" s="11"/>
      <c r="D75" s="10"/>
      <c r="E75" s="85" t="s">
        <v>128</v>
      </c>
      <c r="F75" s="530"/>
      <c r="G75" s="530"/>
      <c r="H75" s="85" t="s">
        <v>129</v>
      </c>
      <c r="I75" s="539"/>
      <c r="J75" s="539"/>
      <c r="K75" s="140"/>
      <c r="Q75" s="83"/>
      <c r="R75" s="83"/>
      <c r="S75" s="83"/>
      <c r="T75" s="83"/>
      <c r="U75" s="83"/>
      <c r="V75" s="83"/>
      <c r="W75" s="83"/>
      <c r="X75" s="83"/>
      <c r="Y75" s="83"/>
      <c r="Z75" s="83"/>
      <c r="AA75" s="83"/>
      <c r="AB75" s="83"/>
      <c r="AC75" s="83"/>
      <c r="AD75" s="83"/>
      <c r="AE75" s="83"/>
      <c r="AF75" s="83"/>
      <c r="AG75" s="83"/>
      <c r="AH75" s="83"/>
      <c r="AI75" s="83"/>
      <c r="AJ75" s="83"/>
      <c r="AK75" s="83"/>
      <c r="AL75" s="83"/>
      <c r="AM75" s="83"/>
      <c r="AN75" s="83"/>
    </row>
    <row r="76" spans="3:40" ht="8.1" customHeight="1">
      <c r="C76" s="11"/>
      <c r="D76" s="10"/>
      <c r="E76" s="6"/>
      <c r="F76" s="20"/>
      <c r="G76" s="20"/>
      <c r="H76" s="6"/>
      <c r="I76" s="21"/>
      <c r="J76" s="21"/>
      <c r="K76" s="140"/>
      <c r="Q76" s="83"/>
      <c r="R76" s="83"/>
      <c r="S76" s="83"/>
      <c r="T76" s="83"/>
      <c r="U76" s="83"/>
      <c r="V76" s="83"/>
      <c r="W76" s="83"/>
      <c r="X76" s="83"/>
      <c r="Y76" s="83"/>
      <c r="Z76" s="83"/>
      <c r="AA76" s="83"/>
      <c r="AB76" s="83"/>
      <c r="AC76" s="83"/>
      <c r="AD76" s="83"/>
      <c r="AE76" s="83"/>
      <c r="AF76" s="83"/>
      <c r="AG76" s="83"/>
      <c r="AH76" s="83"/>
      <c r="AI76" s="83"/>
      <c r="AJ76" s="83"/>
      <c r="AK76" s="83"/>
      <c r="AL76" s="83"/>
      <c r="AM76" s="83"/>
      <c r="AN76" s="83"/>
    </row>
    <row r="77" spans="3:40" ht="30" customHeight="1">
      <c r="C77" s="11"/>
      <c r="D77" s="10"/>
      <c r="E77" s="85" t="s">
        <v>130</v>
      </c>
      <c r="F77" s="530"/>
      <c r="G77" s="530"/>
      <c r="H77" s="85" t="s">
        <v>142</v>
      </c>
      <c r="I77" s="538"/>
      <c r="J77" s="538"/>
      <c r="K77" s="140"/>
      <c r="Q77" s="83"/>
      <c r="R77" s="83"/>
      <c r="S77" s="83"/>
      <c r="T77" s="83"/>
      <c r="U77" s="83"/>
      <c r="V77" s="83"/>
      <c r="W77" s="83"/>
      <c r="X77" s="83"/>
      <c r="Y77" s="83"/>
      <c r="Z77" s="83"/>
      <c r="AA77" s="83"/>
      <c r="AB77" s="83"/>
      <c r="AC77" s="83"/>
      <c r="AD77" s="83"/>
      <c r="AE77" s="83"/>
      <c r="AF77" s="83"/>
      <c r="AG77" s="83"/>
      <c r="AH77" s="83"/>
      <c r="AI77" s="83"/>
      <c r="AJ77" s="83"/>
      <c r="AK77" s="83"/>
      <c r="AL77" s="83"/>
      <c r="AM77" s="83"/>
      <c r="AN77" s="83"/>
    </row>
    <row r="78" spans="3:40" ht="30" customHeight="1">
      <c r="C78" s="11"/>
      <c r="D78" s="10"/>
      <c r="E78" s="85" t="s">
        <v>131</v>
      </c>
      <c r="F78" s="530"/>
      <c r="G78" s="530"/>
      <c r="H78" s="85" t="s">
        <v>132</v>
      </c>
      <c r="I78" s="539"/>
      <c r="J78" s="539"/>
      <c r="K78" s="140"/>
      <c r="Q78" s="83"/>
      <c r="R78" s="83"/>
      <c r="S78" s="83"/>
      <c r="T78" s="83"/>
      <c r="U78" s="83"/>
      <c r="V78" s="83"/>
      <c r="W78" s="83"/>
      <c r="X78" s="83"/>
      <c r="Y78" s="83"/>
      <c r="Z78" s="83"/>
      <c r="AA78" s="83"/>
      <c r="AB78" s="83"/>
      <c r="AC78" s="83"/>
      <c r="AD78" s="83"/>
      <c r="AE78" s="83"/>
      <c r="AF78" s="83"/>
      <c r="AG78" s="83"/>
      <c r="AH78" s="83"/>
      <c r="AI78" s="83"/>
      <c r="AJ78" s="83"/>
      <c r="AK78" s="83"/>
      <c r="AL78" s="83"/>
      <c r="AM78" s="83"/>
      <c r="AN78" s="83"/>
    </row>
    <row r="79" spans="3:40" ht="8.1" customHeight="1">
      <c r="C79" s="11"/>
      <c r="D79" s="10"/>
      <c r="E79" s="6"/>
      <c r="F79" s="20"/>
      <c r="G79" s="20"/>
      <c r="H79" s="6"/>
      <c r="I79" s="21"/>
      <c r="J79" s="21"/>
      <c r="K79" s="140"/>
      <c r="Q79" s="83"/>
      <c r="R79" s="83"/>
      <c r="S79" s="83"/>
      <c r="T79" s="83"/>
      <c r="U79" s="83"/>
      <c r="V79" s="83"/>
      <c r="W79" s="83"/>
      <c r="X79" s="83"/>
      <c r="Y79" s="83"/>
      <c r="Z79" s="83"/>
      <c r="AA79" s="83"/>
      <c r="AB79" s="83"/>
      <c r="AC79" s="83"/>
      <c r="AD79" s="83"/>
      <c r="AE79" s="83"/>
      <c r="AF79" s="83"/>
      <c r="AG79" s="83"/>
      <c r="AH79" s="83"/>
      <c r="AI79" s="83"/>
      <c r="AJ79" s="83"/>
      <c r="AK79" s="83"/>
      <c r="AL79" s="83"/>
      <c r="AM79" s="83"/>
      <c r="AN79" s="83"/>
    </row>
    <row r="80" spans="3:40" ht="30" customHeight="1">
      <c r="C80" s="11"/>
      <c r="D80" s="10"/>
      <c r="E80" s="85" t="s">
        <v>133</v>
      </c>
      <c r="F80" s="530"/>
      <c r="G80" s="530"/>
      <c r="H80" s="85" t="s">
        <v>141</v>
      </c>
      <c r="I80" s="538"/>
      <c r="J80" s="538"/>
      <c r="K80" s="140"/>
      <c r="Q80" s="83"/>
      <c r="R80" s="83"/>
      <c r="S80" s="83"/>
      <c r="T80" s="83"/>
      <c r="U80" s="83"/>
      <c r="V80" s="83"/>
      <c r="W80" s="83"/>
      <c r="X80" s="83"/>
      <c r="Y80" s="83"/>
      <c r="Z80" s="83"/>
      <c r="AA80" s="83"/>
      <c r="AB80" s="83"/>
      <c r="AC80" s="83"/>
      <c r="AD80" s="83"/>
      <c r="AE80" s="83"/>
      <c r="AF80" s="83"/>
      <c r="AG80" s="83"/>
      <c r="AH80" s="83"/>
      <c r="AI80" s="83"/>
      <c r="AJ80" s="83"/>
      <c r="AK80" s="83"/>
      <c r="AL80" s="83"/>
      <c r="AM80" s="83"/>
      <c r="AN80" s="83"/>
    </row>
    <row r="81" spans="3:40" ht="30" customHeight="1">
      <c r="C81" s="11"/>
      <c r="D81" s="10"/>
      <c r="E81" s="85" t="s">
        <v>134</v>
      </c>
      <c r="F81" s="530"/>
      <c r="G81" s="530"/>
      <c r="H81" s="85" t="s">
        <v>135</v>
      </c>
      <c r="I81" s="539"/>
      <c r="J81" s="539"/>
      <c r="K81" s="140"/>
      <c r="Q81" s="83"/>
      <c r="R81" s="83"/>
      <c r="S81" s="83"/>
      <c r="T81" s="83"/>
      <c r="U81" s="83"/>
      <c r="V81" s="83"/>
      <c r="W81" s="83"/>
      <c r="X81" s="83"/>
      <c r="Y81" s="83"/>
      <c r="Z81" s="83"/>
      <c r="AA81" s="83"/>
      <c r="AB81" s="83"/>
      <c r="AC81" s="83"/>
      <c r="AD81" s="83"/>
      <c r="AE81" s="83"/>
      <c r="AF81" s="83"/>
      <c r="AG81" s="83"/>
      <c r="AH81" s="83"/>
      <c r="AI81" s="83"/>
      <c r="AJ81" s="83"/>
      <c r="AK81" s="83"/>
      <c r="AL81" s="83"/>
      <c r="AM81" s="83"/>
      <c r="AN81" s="83"/>
    </row>
    <row r="82" spans="3:40" ht="8.1" customHeight="1">
      <c r="C82" s="11"/>
      <c r="D82" s="10"/>
      <c r="E82" s="6"/>
      <c r="F82" s="20"/>
      <c r="G82" s="20"/>
      <c r="H82" s="6"/>
      <c r="I82" s="21"/>
      <c r="J82" s="21"/>
      <c r="K82" s="140"/>
      <c r="Q82" s="83"/>
      <c r="R82" s="83"/>
      <c r="S82" s="83"/>
      <c r="T82" s="83"/>
      <c r="U82" s="83"/>
      <c r="V82" s="83"/>
      <c r="W82" s="83"/>
      <c r="X82" s="83"/>
      <c r="Y82" s="83"/>
      <c r="Z82" s="83"/>
      <c r="AA82" s="83"/>
      <c r="AB82" s="83"/>
      <c r="AC82" s="83"/>
      <c r="AD82" s="83"/>
      <c r="AE82" s="83"/>
      <c r="AF82" s="83"/>
      <c r="AG82" s="83"/>
      <c r="AH82" s="83"/>
      <c r="AI82" s="83"/>
      <c r="AJ82" s="83"/>
      <c r="AK82" s="83"/>
      <c r="AL82" s="83"/>
      <c r="AM82" s="83"/>
      <c r="AN82" s="83"/>
    </row>
    <row r="83" spans="3:40" ht="30" customHeight="1">
      <c r="C83" s="4"/>
      <c r="E83" s="85" t="s">
        <v>136</v>
      </c>
      <c r="F83" s="530"/>
      <c r="G83" s="530"/>
      <c r="H83" s="85" t="s">
        <v>140</v>
      </c>
      <c r="I83" s="538"/>
      <c r="J83" s="538"/>
      <c r="Q83" s="83"/>
      <c r="R83" s="83"/>
      <c r="S83" s="83"/>
      <c r="T83" s="83"/>
      <c r="U83" s="83"/>
      <c r="V83" s="83"/>
      <c r="W83" s="83"/>
      <c r="X83" s="83"/>
      <c r="Y83" s="83"/>
      <c r="Z83" s="83"/>
      <c r="AA83" s="83"/>
      <c r="AB83" s="83"/>
      <c r="AC83" s="83"/>
      <c r="AD83" s="83"/>
      <c r="AE83" s="83"/>
      <c r="AF83" s="83"/>
      <c r="AG83" s="83"/>
      <c r="AH83" s="83"/>
      <c r="AI83" s="83"/>
      <c r="AJ83" s="83"/>
      <c r="AK83" s="83"/>
      <c r="AL83" s="83"/>
      <c r="AM83" s="83"/>
      <c r="AN83" s="83"/>
    </row>
    <row r="84" spans="3:40" ht="30" customHeight="1">
      <c r="C84" s="4"/>
      <c r="E84" s="85" t="s">
        <v>137</v>
      </c>
      <c r="F84" s="530"/>
      <c r="G84" s="530"/>
      <c r="H84" s="85" t="s">
        <v>138</v>
      </c>
      <c r="I84" s="539"/>
      <c r="J84" s="539"/>
      <c r="Q84" s="83"/>
      <c r="R84" s="83"/>
      <c r="S84" s="83"/>
      <c r="T84" s="83"/>
      <c r="U84" s="83"/>
      <c r="V84" s="83"/>
      <c r="W84" s="83"/>
      <c r="X84" s="83"/>
      <c r="Y84" s="83"/>
      <c r="Z84" s="83"/>
      <c r="AA84" s="83"/>
      <c r="AB84" s="83"/>
      <c r="AC84" s="83"/>
      <c r="AD84" s="83"/>
      <c r="AE84" s="83"/>
      <c r="AF84" s="83"/>
      <c r="AG84" s="83"/>
      <c r="AH84" s="83"/>
      <c r="AI84" s="83"/>
      <c r="AJ84" s="83"/>
      <c r="AK84" s="83"/>
      <c r="AL84" s="83"/>
      <c r="AM84" s="83"/>
      <c r="AN84" s="83"/>
    </row>
    <row r="85" spans="3:40" ht="8.1" customHeight="1">
      <c r="C85" s="9"/>
      <c r="D85" s="10"/>
      <c r="E85" s="6"/>
      <c r="F85" s="20"/>
      <c r="G85" s="20"/>
      <c r="H85" s="6"/>
      <c r="I85" s="21"/>
      <c r="J85" s="21"/>
      <c r="K85" s="140"/>
      <c r="Q85" s="83"/>
      <c r="R85" s="83"/>
      <c r="S85" s="83"/>
      <c r="T85" s="83"/>
      <c r="U85" s="83"/>
      <c r="V85" s="83"/>
      <c r="W85" s="83"/>
      <c r="X85" s="83"/>
      <c r="Y85" s="83"/>
      <c r="Z85" s="83"/>
      <c r="AA85" s="83"/>
      <c r="AB85" s="83"/>
      <c r="AC85" s="83"/>
      <c r="AD85" s="83"/>
      <c r="AE85" s="83"/>
      <c r="AF85" s="83"/>
      <c r="AG85" s="83"/>
      <c r="AH85" s="83"/>
      <c r="AI85" s="83"/>
      <c r="AJ85" s="83"/>
      <c r="AK85" s="83"/>
      <c r="AL85" s="83"/>
      <c r="AM85" s="83"/>
      <c r="AN85" s="83"/>
    </row>
    <row r="86" spans="3:40" ht="30" customHeight="1">
      <c r="C86" s="4"/>
      <c r="E86" s="85" t="s">
        <v>710</v>
      </c>
      <c r="F86" s="530"/>
      <c r="G86" s="530"/>
      <c r="H86" s="85" t="s">
        <v>711</v>
      </c>
      <c r="I86" s="538"/>
      <c r="J86" s="538"/>
      <c r="Q86" s="83"/>
      <c r="R86" s="83"/>
      <c r="S86" s="83"/>
      <c r="T86" s="83"/>
      <c r="U86" s="83"/>
      <c r="V86" s="83"/>
      <c r="W86" s="83"/>
      <c r="X86" s="83"/>
      <c r="Y86" s="83"/>
      <c r="Z86" s="83"/>
      <c r="AA86" s="83"/>
      <c r="AB86" s="83"/>
      <c r="AC86" s="83"/>
      <c r="AD86" s="83"/>
      <c r="AE86" s="83"/>
      <c r="AF86" s="83"/>
      <c r="AG86" s="83"/>
      <c r="AH86" s="83"/>
      <c r="AI86" s="83"/>
      <c r="AJ86" s="83"/>
      <c r="AK86" s="83"/>
      <c r="AL86" s="83"/>
      <c r="AM86" s="83"/>
      <c r="AN86" s="83"/>
    </row>
    <row r="87" spans="3:40" ht="30" customHeight="1">
      <c r="C87" s="4"/>
      <c r="E87" s="85" t="s">
        <v>712</v>
      </c>
      <c r="F87" s="530"/>
      <c r="G87" s="530"/>
      <c r="H87" s="85" t="s">
        <v>713</v>
      </c>
      <c r="I87" s="539"/>
      <c r="J87" s="539"/>
      <c r="Q87" s="83"/>
      <c r="R87" s="83"/>
      <c r="S87" s="83"/>
      <c r="T87" s="83"/>
      <c r="U87" s="83"/>
      <c r="V87" s="83"/>
      <c r="W87" s="83"/>
      <c r="X87" s="83"/>
      <c r="Y87" s="83"/>
      <c r="Z87" s="83"/>
      <c r="AA87" s="83"/>
      <c r="AB87" s="83"/>
      <c r="AC87" s="83"/>
      <c r="AD87" s="83"/>
      <c r="AE87" s="83"/>
      <c r="AF87" s="83"/>
      <c r="AG87" s="83"/>
      <c r="AH87" s="83"/>
      <c r="AI87" s="83"/>
      <c r="AJ87" s="83"/>
      <c r="AK87" s="83"/>
      <c r="AL87" s="83"/>
      <c r="AM87" s="83"/>
      <c r="AN87" s="83"/>
    </row>
    <row r="88" spans="3:40" ht="8.1" customHeight="1">
      <c r="C88" s="11"/>
      <c r="E88" s="6"/>
      <c r="F88" s="20"/>
      <c r="G88" s="20"/>
      <c r="H88" s="6"/>
      <c r="I88" s="21"/>
      <c r="J88" s="21"/>
      <c r="Q88" s="83"/>
      <c r="R88" s="83"/>
      <c r="S88" s="83"/>
      <c r="T88" s="83"/>
      <c r="U88" s="83"/>
      <c r="V88" s="83"/>
      <c r="W88" s="83"/>
      <c r="X88" s="83"/>
      <c r="Y88" s="83"/>
      <c r="Z88" s="83"/>
      <c r="AA88" s="83"/>
      <c r="AB88" s="83"/>
      <c r="AC88" s="83"/>
      <c r="AD88" s="83"/>
      <c r="AE88" s="83"/>
      <c r="AF88" s="83"/>
      <c r="AG88" s="83"/>
      <c r="AH88" s="83"/>
      <c r="AI88" s="83"/>
      <c r="AJ88" s="83"/>
      <c r="AK88" s="83"/>
      <c r="AL88" s="83"/>
      <c r="AM88" s="83"/>
      <c r="AN88" s="83"/>
    </row>
    <row r="89" spans="3:40" ht="30" customHeight="1">
      <c r="C89" s="11"/>
      <c r="E89" s="85" t="s">
        <v>714</v>
      </c>
      <c r="F89" s="530"/>
      <c r="G89" s="530"/>
      <c r="H89" s="85" t="s">
        <v>715</v>
      </c>
      <c r="I89" s="538"/>
      <c r="J89" s="538"/>
      <c r="Q89" s="83"/>
      <c r="R89" s="83"/>
      <c r="S89" s="83"/>
      <c r="T89" s="83"/>
      <c r="U89" s="83"/>
      <c r="V89" s="83"/>
      <c r="W89" s="83"/>
      <c r="X89" s="83"/>
      <c r="Y89" s="83"/>
      <c r="Z89" s="83"/>
      <c r="AA89" s="83"/>
      <c r="AB89" s="83"/>
      <c r="AC89" s="83"/>
      <c r="AD89" s="83"/>
      <c r="AE89" s="83"/>
      <c r="AF89" s="83"/>
      <c r="AG89" s="83"/>
      <c r="AH89" s="83"/>
      <c r="AI89" s="83"/>
      <c r="AJ89" s="83"/>
      <c r="AK89" s="83"/>
      <c r="AL89" s="83"/>
      <c r="AM89" s="83"/>
      <c r="AN89" s="83"/>
    </row>
    <row r="90" spans="3:40" ht="30" customHeight="1">
      <c r="C90" s="11"/>
      <c r="E90" s="85" t="s">
        <v>716</v>
      </c>
      <c r="F90" s="530"/>
      <c r="G90" s="530"/>
      <c r="H90" s="85" t="s">
        <v>717</v>
      </c>
      <c r="I90" s="539"/>
      <c r="J90" s="539"/>
      <c r="Q90" s="83"/>
      <c r="R90" s="83"/>
      <c r="S90" s="83"/>
      <c r="T90" s="83"/>
      <c r="U90" s="83"/>
      <c r="V90" s="83"/>
      <c r="W90" s="83"/>
      <c r="X90" s="83"/>
      <c r="Y90" s="83"/>
      <c r="Z90" s="83"/>
      <c r="AA90" s="83"/>
      <c r="AB90" s="83"/>
      <c r="AC90" s="83"/>
      <c r="AD90" s="83"/>
      <c r="AE90" s="83"/>
      <c r="AF90" s="83"/>
      <c r="AG90" s="83"/>
      <c r="AH90" s="83"/>
      <c r="AI90" s="83"/>
      <c r="AJ90" s="83"/>
      <c r="AK90" s="83"/>
      <c r="AL90" s="83"/>
      <c r="AM90" s="83"/>
      <c r="AN90" s="83"/>
    </row>
    <row r="91" spans="3:40" ht="8.1" customHeight="1">
      <c r="C91" s="11"/>
      <c r="E91" s="6"/>
      <c r="F91" s="20"/>
      <c r="G91" s="20"/>
      <c r="H91" s="6"/>
      <c r="I91" s="21"/>
      <c r="J91" s="21"/>
      <c r="Q91" s="83"/>
      <c r="R91" s="83"/>
      <c r="S91" s="83"/>
      <c r="T91" s="83"/>
      <c r="U91" s="83"/>
      <c r="V91" s="83"/>
      <c r="W91" s="83"/>
      <c r="X91" s="83"/>
      <c r="Y91" s="83"/>
      <c r="Z91" s="83"/>
      <c r="AA91" s="83"/>
      <c r="AB91" s="83"/>
      <c r="AC91" s="83"/>
      <c r="AD91" s="83"/>
      <c r="AE91" s="83"/>
      <c r="AF91" s="83"/>
      <c r="AG91" s="83"/>
      <c r="AH91" s="83"/>
      <c r="AI91" s="83"/>
      <c r="AJ91" s="83"/>
      <c r="AK91" s="83"/>
      <c r="AL91" s="83"/>
      <c r="AM91" s="83"/>
      <c r="AN91" s="83"/>
    </row>
    <row r="92" spans="3:40" ht="30" customHeight="1">
      <c r="C92" s="11"/>
      <c r="E92" s="85" t="s">
        <v>718</v>
      </c>
      <c r="F92" s="530"/>
      <c r="G92" s="530"/>
      <c r="H92" s="85" t="s">
        <v>719</v>
      </c>
      <c r="I92" s="538"/>
      <c r="J92" s="538"/>
      <c r="Q92" s="83"/>
      <c r="R92" s="83"/>
      <c r="S92" s="83"/>
      <c r="T92" s="83"/>
      <c r="U92" s="83"/>
      <c r="V92" s="83"/>
      <c r="W92" s="83"/>
      <c r="X92" s="83"/>
      <c r="Y92" s="83"/>
      <c r="Z92" s="83"/>
      <c r="AA92" s="83"/>
      <c r="AB92" s="83"/>
      <c r="AC92" s="83"/>
      <c r="AD92" s="83"/>
      <c r="AE92" s="83"/>
      <c r="AF92" s="83"/>
      <c r="AG92" s="83"/>
      <c r="AH92" s="83"/>
      <c r="AI92" s="83"/>
      <c r="AJ92" s="83"/>
      <c r="AK92" s="83"/>
      <c r="AL92" s="83"/>
      <c r="AM92" s="83"/>
      <c r="AN92" s="83"/>
    </row>
    <row r="93" spans="3:40" ht="30" customHeight="1">
      <c r="C93" s="11"/>
      <c r="E93" s="85" t="s">
        <v>720</v>
      </c>
      <c r="F93" s="530"/>
      <c r="G93" s="530"/>
      <c r="H93" s="85" t="s">
        <v>721</v>
      </c>
      <c r="I93" s="539"/>
      <c r="J93" s="539"/>
      <c r="Q93" s="83"/>
      <c r="R93" s="83"/>
      <c r="S93" s="83"/>
      <c r="T93" s="83"/>
      <c r="U93" s="83"/>
      <c r="V93" s="83"/>
      <c r="W93" s="83"/>
      <c r="X93" s="83"/>
      <c r="Y93" s="83"/>
      <c r="Z93" s="83"/>
      <c r="AA93" s="83"/>
      <c r="AB93" s="83"/>
      <c r="AC93" s="83"/>
      <c r="AD93" s="83"/>
      <c r="AE93" s="83"/>
      <c r="AF93" s="83"/>
      <c r="AG93" s="83"/>
      <c r="AH93" s="83"/>
      <c r="AI93" s="83"/>
      <c r="AJ93" s="83"/>
      <c r="AK93" s="83"/>
      <c r="AL93" s="83"/>
      <c r="AM93" s="83"/>
      <c r="AN93" s="83"/>
    </row>
    <row r="94" spans="3:40" ht="8.1" customHeight="1">
      <c r="C94" s="9"/>
      <c r="D94" s="10"/>
      <c r="E94" s="6"/>
      <c r="F94" s="20"/>
      <c r="G94" s="20"/>
      <c r="H94" s="6"/>
      <c r="I94" s="21"/>
      <c r="J94" s="21"/>
      <c r="K94" s="140"/>
      <c r="Q94" s="83"/>
      <c r="R94" s="83"/>
      <c r="S94" s="83"/>
      <c r="T94" s="83"/>
      <c r="U94" s="83"/>
      <c r="V94" s="83"/>
      <c r="W94" s="83"/>
      <c r="X94" s="83"/>
      <c r="Y94" s="83"/>
      <c r="Z94" s="83"/>
      <c r="AA94" s="83"/>
      <c r="AB94" s="83"/>
      <c r="AC94" s="83"/>
      <c r="AD94" s="83"/>
      <c r="AE94" s="83"/>
      <c r="AF94" s="83"/>
      <c r="AG94" s="83"/>
      <c r="AH94" s="83"/>
      <c r="AI94" s="83"/>
      <c r="AJ94" s="83"/>
      <c r="AK94" s="83"/>
      <c r="AL94" s="83"/>
      <c r="AM94" s="83"/>
      <c r="AN94" s="83"/>
    </row>
    <row r="95" spans="3:40" ht="30" customHeight="1">
      <c r="C95" s="4"/>
      <c r="E95" s="85" t="s">
        <v>722</v>
      </c>
      <c r="F95" s="530"/>
      <c r="G95" s="530"/>
      <c r="H95" s="85" t="s">
        <v>723</v>
      </c>
      <c r="I95" s="538"/>
      <c r="J95" s="538"/>
      <c r="Q95" s="83"/>
      <c r="R95" s="83"/>
      <c r="S95" s="83"/>
      <c r="T95" s="83"/>
      <c r="U95" s="83"/>
      <c r="V95" s="83"/>
      <c r="W95" s="83"/>
      <c r="X95" s="83"/>
      <c r="Y95" s="83"/>
      <c r="Z95" s="83"/>
      <c r="AA95" s="83"/>
      <c r="AB95" s="83"/>
      <c r="AC95" s="83"/>
      <c r="AD95" s="83"/>
      <c r="AE95" s="83"/>
      <c r="AF95" s="83"/>
      <c r="AG95" s="83"/>
      <c r="AH95" s="83"/>
      <c r="AI95" s="83"/>
      <c r="AJ95" s="83"/>
      <c r="AK95" s="83"/>
      <c r="AL95" s="83"/>
      <c r="AM95" s="83"/>
      <c r="AN95" s="83"/>
    </row>
    <row r="96" spans="3:40" ht="30" customHeight="1">
      <c r="C96" s="4"/>
      <c r="E96" s="85" t="s">
        <v>724</v>
      </c>
      <c r="F96" s="530"/>
      <c r="G96" s="530"/>
      <c r="H96" s="85" t="s">
        <v>725</v>
      </c>
      <c r="I96" s="539"/>
      <c r="J96" s="539"/>
      <c r="Q96" s="83"/>
      <c r="R96" s="83"/>
      <c r="S96" s="83"/>
      <c r="T96" s="83"/>
      <c r="U96" s="83"/>
      <c r="V96" s="83"/>
      <c r="W96" s="83"/>
      <c r="X96" s="83"/>
      <c r="Y96" s="83"/>
      <c r="Z96" s="83"/>
      <c r="AA96" s="83"/>
      <c r="AB96" s="83"/>
      <c r="AC96" s="83"/>
      <c r="AD96" s="83"/>
      <c r="AE96" s="83"/>
      <c r="AF96" s="83"/>
      <c r="AG96" s="83"/>
      <c r="AH96" s="83"/>
      <c r="AI96" s="83"/>
      <c r="AJ96" s="83"/>
      <c r="AK96" s="83"/>
      <c r="AL96" s="83"/>
      <c r="AM96" s="83"/>
      <c r="AN96" s="83"/>
    </row>
    <row r="97" spans="3:40" ht="8.1" customHeight="1">
      <c r="C97" s="9"/>
      <c r="D97" s="10"/>
      <c r="E97" s="6"/>
      <c r="F97" s="20"/>
      <c r="G97" s="20"/>
      <c r="H97" s="6"/>
      <c r="I97" s="21"/>
      <c r="J97" s="21"/>
      <c r="K97" s="140"/>
      <c r="Q97" s="83"/>
      <c r="R97" s="83"/>
      <c r="S97" s="83"/>
      <c r="T97" s="83"/>
      <c r="U97" s="83"/>
      <c r="V97" s="83"/>
      <c r="W97" s="83"/>
      <c r="X97" s="83"/>
      <c r="Y97" s="83"/>
      <c r="Z97" s="83"/>
      <c r="AA97" s="83"/>
      <c r="AB97" s="83"/>
      <c r="AC97" s="83"/>
      <c r="AD97" s="83"/>
      <c r="AE97" s="83"/>
      <c r="AF97" s="83"/>
      <c r="AG97" s="83"/>
      <c r="AH97" s="83"/>
      <c r="AI97" s="83"/>
      <c r="AJ97" s="83"/>
      <c r="AK97" s="83"/>
      <c r="AL97" s="83"/>
      <c r="AM97" s="83"/>
      <c r="AN97" s="83"/>
    </row>
    <row r="98" spans="3:40" ht="30" customHeight="1">
      <c r="C98" s="4"/>
      <c r="E98" s="85" t="s">
        <v>726</v>
      </c>
      <c r="F98" s="530"/>
      <c r="G98" s="530"/>
      <c r="H98" s="85" t="s">
        <v>727</v>
      </c>
      <c r="I98" s="538"/>
      <c r="J98" s="538"/>
      <c r="Q98" s="83"/>
      <c r="R98" s="83"/>
      <c r="S98" s="83"/>
      <c r="T98" s="83"/>
      <c r="U98" s="83"/>
      <c r="V98" s="83"/>
      <c r="W98" s="83"/>
      <c r="X98" s="83"/>
      <c r="Y98" s="83"/>
      <c r="Z98" s="83"/>
      <c r="AA98" s="83"/>
      <c r="AB98" s="83"/>
      <c r="AC98" s="83"/>
      <c r="AD98" s="83"/>
      <c r="AE98" s="83"/>
      <c r="AF98" s="83"/>
      <c r="AG98" s="83"/>
      <c r="AH98" s="83"/>
      <c r="AI98" s="83"/>
      <c r="AJ98" s="83"/>
      <c r="AK98" s="83"/>
      <c r="AL98" s="83"/>
      <c r="AM98" s="83"/>
      <c r="AN98" s="83"/>
    </row>
    <row r="99" spans="3:40" ht="30" customHeight="1">
      <c r="C99" s="4"/>
      <c r="E99" s="85" t="s">
        <v>728</v>
      </c>
      <c r="F99" s="530"/>
      <c r="G99" s="530"/>
      <c r="H99" s="85" t="s">
        <v>729</v>
      </c>
      <c r="I99" s="539"/>
      <c r="J99" s="539"/>
      <c r="Q99" s="83"/>
      <c r="R99" s="83"/>
      <c r="S99" s="83"/>
      <c r="T99" s="83"/>
      <c r="U99" s="83"/>
      <c r="V99" s="83"/>
      <c r="W99" s="83"/>
      <c r="X99" s="83"/>
      <c r="Y99" s="83"/>
      <c r="Z99" s="83"/>
      <c r="AA99" s="83"/>
      <c r="AB99" s="83"/>
      <c r="AC99" s="83"/>
      <c r="AD99" s="83"/>
      <c r="AE99" s="83"/>
      <c r="AF99" s="83"/>
      <c r="AG99" s="83"/>
      <c r="AH99" s="83"/>
      <c r="AI99" s="83"/>
      <c r="AJ99" s="83"/>
      <c r="AK99" s="83"/>
      <c r="AL99" s="83"/>
      <c r="AM99" s="83"/>
      <c r="AN99" s="83"/>
    </row>
    <row r="100" spans="3:40" ht="30" customHeight="1">
      <c r="C100" s="4"/>
      <c r="E100" s="541" t="s">
        <v>139</v>
      </c>
      <c r="F100" s="541"/>
      <c r="G100" s="541"/>
      <c r="H100" s="541"/>
      <c r="I100" s="541"/>
      <c r="J100" s="541"/>
      <c r="Q100" s="83"/>
      <c r="R100" s="83"/>
      <c r="S100" s="83"/>
      <c r="T100" s="83"/>
      <c r="U100" s="83"/>
      <c r="V100" s="83"/>
      <c r="W100" s="83"/>
      <c r="X100" s="83"/>
      <c r="Y100" s="83"/>
      <c r="Z100" s="83"/>
      <c r="AA100" s="83"/>
      <c r="AB100" s="83"/>
      <c r="AC100" s="83"/>
      <c r="AD100" s="83"/>
      <c r="AE100" s="83"/>
      <c r="AF100" s="83"/>
      <c r="AG100" s="83"/>
      <c r="AH100" s="83"/>
      <c r="AI100" s="83"/>
      <c r="AJ100" s="83"/>
      <c r="AK100" s="83"/>
      <c r="AL100" s="83"/>
      <c r="AM100" s="83"/>
      <c r="AN100" s="83"/>
    </row>
    <row r="101" spans="3:40" ht="121.5" customHeight="1">
      <c r="C101" s="4"/>
      <c r="E101" s="537"/>
      <c r="F101" s="537"/>
      <c r="G101" s="537"/>
      <c r="H101" s="537"/>
      <c r="I101" s="537"/>
      <c r="J101" s="537"/>
      <c r="Q101" s="83"/>
      <c r="R101" s="83"/>
      <c r="S101" s="83"/>
      <c r="T101" s="83"/>
      <c r="U101" s="83"/>
      <c r="V101" s="83"/>
      <c r="W101" s="83"/>
      <c r="X101" s="83"/>
      <c r="Y101" s="83"/>
      <c r="Z101" s="83"/>
      <c r="AA101" s="83"/>
      <c r="AB101" s="83"/>
      <c r="AC101" s="83"/>
      <c r="AD101" s="83"/>
      <c r="AE101" s="83"/>
      <c r="AF101" s="83"/>
      <c r="AG101" s="83"/>
      <c r="AH101" s="83"/>
      <c r="AI101" s="83"/>
      <c r="AJ101" s="83"/>
      <c r="AK101" s="83"/>
      <c r="AL101" s="83"/>
      <c r="AM101" s="83"/>
      <c r="AN101" s="83"/>
    </row>
    <row r="102" spans="3:40" ht="30" customHeight="1">
      <c r="Q102" s="83"/>
      <c r="R102" s="83"/>
      <c r="S102" s="83"/>
      <c r="T102" s="83"/>
      <c r="U102" s="83"/>
      <c r="V102" s="83"/>
      <c r="W102" s="83"/>
      <c r="X102" s="83"/>
      <c r="Y102" s="83"/>
      <c r="Z102" s="83"/>
      <c r="AA102" s="83"/>
      <c r="AB102" s="83"/>
      <c r="AC102" s="83"/>
      <c r="AD102" s="83"/>
      <c r="AE102" s="83"/>
      <c r="AF102" s="83"/>
      <c r="AG102" s="83"/>
      <c r="AH102" s="83"/>
      <c r="AI102" s="83"/>
      <c r="AJ102" s="83"/>
      <c r="AK102" s="83"/>
      <c r="AL102" s="83"/>
      <c r="AM102" s="83"/>
      <c r="AN102" s="83"/>
    </row>
    <row r="103" spans="3:40" ht="30" customHeight="1">
      <c r="Q103" s="83"/>
      <c r="R103" s="83"/>
      <c r="S103" s="83"/>
      <c r="T103" s="83"/>
      <c r="U103" s="83"/>
      <c r="V103" s="83"/>
      <c r="W103" s="83"/>
      <c r="X103" s="83"/>
      <c r="Y103" s="83"/>
      <c r="Z103" s="83"/>
      <c r="AA103" s="83"/>
      <c r="AB103" s="83"/>
      <c r="AC103" s="83"/>
      <c r="AD103" s="83"/>
      <c r="AE103" s="83"/>
      <c r="AF103" s="83"/>
      <c r="AG103" s="83"/>
      <c r="AH103" s="83"/>
      <c r="AI103" s="83"/>
      <c r="AJ103" s="83"/>
      <c r="AK103" s="83"/>
      <c r="AL103" s="83"/>
      <c r="AM103" s="83"/>
      <c r="AN103" s="83"/>
    </row>
    <row r="104" spans="3:40" ht="30" customHeight="1">
      <c r="Q104" s="83"/>
      <c r="R104" s="83"/>
      <c r="S104" s="83"/>
      <c r="T104" s="83"/>
      <c r="U104" s="83"/>
      <c r="V104" s="83"/>
      <c r="W104" s="83"/>
      <c r="X104" s="83"/>
      <c r="Y104" s="83"/>
      <c r="Z104" s="83"/>
      <c r="AA104" s="83"/>
      <c r="AB104" s="83"/>
      <c r="AC104" s="83"/>
      <c r="AD104" s="83"/>
      <c r="AE104" s="83"/>
      <c r="AF104" s="83"/>
      <c r="AG104" s="83"/>
      <c r="AH104" s="83"/>
      <c r="AI104" s="83"/>
      <c r="AJ104" s="83"/>
      <c r="AK104" s="83"/>
      <c r="AL104" s="83"/>
      <c r="AM104" s="83"/>
      <c r="AN104" s="83"/>
    </row>
    <row r="105" spans="3:40" ht="30" customHeight="1">
      <c r="Q105" s="83"/>
      <c r="R105" s="83"/>
      <c r="S105" s="83"/>
      <c r="T105" s="83"/>
      <c r="U105" s="83"/>
      <c r="V105" s="83"/>
      <c r="W105" s="83"/>
      <c r="X105" s="83"/>
      <c r="Y105" s="83"/>
      <c r="Z105" s="83"/>
      <c r="AA105" s="83"/>
      <c r="AB105" s="83"/>
      <c r="AC105" s="83"/>
      <c r="AD105" s="83"/>
      <c r="AE105" s="83"/>
      <c r="AF105" s="83"/>
      <c r="AG105" s="83"/>
      <c r="AH105" s="83"/>
      <c r="AI105" s="83"/>
      <c r="AJ105" s="83"/>
      <c r="AK105" s="83"/>
      <c r="AL105" s="83"/>
      <c r="AM105" s="83"/>
      <c r="AN105" s="83"/>
    </row>
    <row r="106" spans="3:40" ht="30" customHeight="1">
      <c r="Q106" s="83"/>
      <c r="R106" s="83"/>
      <c r="S106" s="83"/>
      <c r="T106" s="83"/>
      <c r="U106" s="83"/>
      <c r="V106" s="83"/>
      <c r="W106" s="83"/>
      <c r="X106" s="83"/>
      <c r="Y106" s="83"/>
      <c r="Z106" s="83"/>
      <c r="AA106" s="83"/>
      <c r="AB106" s="83"/>
      <c r="AC106" s="83"/>
      <c r="AD106" s="83"/>
      <c r="AE106" s="83"/>
      <c r="AF106" s="83"/>
      <c r="AG106" s="83"/>
      <c r="AH106" s="83"/>
      <c r="AI106" s="83"/>
      <c r="AJ106" s="83"/>
      <c r="AK106" s="83"/>
      <c r="AL106" s="83"/>
      <c r="AM106" s="83"/>
      <c r="AN106" s="83"/>
    </row>
    <row r="107" spans="3:40" ht="30" customHeight="1">
      <c r="Q107" s="83"/>
      <c r="R107" s="83"/>
      <c r="S107" s="83"/>
      <c r="T107" s="83"/>
      <c r="U107" s="83"/>
      <c r="V107" s="83"/>
      <c r="W107" s="83"/>
      <c r="X107" s="83"/>
      <c r="Y107" s="83"/>
      <c r="Z107" s="83"/>
      <c r="AA107" s="83"/>
      <c r="AB107" s="83"/>
      <c r="AC107" s="83"/>
      <c r="AD107" s="83"/>
      <c r="AE107" s="83"/>
      <c r="AF107" s="83"/>
      <c r="AG107" s="83"/>
      <c r="AH107" s="83"/>
      <c r="AI107" s="83"/>
      <c r="AJ107" s="83"/>
      <c r="AK107" s="83"/>
      <c r="AL107" s="83"/>
      <c r="AM107" s="83"/>
      <c r="AN107" s="83"/>
    </row>
    <row r="108" spans="3:40" ht="30" customHeight="1">
      <c r="Q108" s="83"/>
      <c r="R108" s="83"/>
      <c r="S108" s="83"/>
      <c r="T108" s="83"/>
      <c r="U108" s="83"/>
      <c r="V108" s="83"/>
      <c r="W108" s="83"/>
      <c r="X108" s="83"/>
      <c r="Y108" s="83"/>
      <c r="Z108" s="83"/>
      <c r="AA108" s="83"/>
      <c r="AB108" s="83"/>
      <c r="AC108" s="83"/>
      <c r="AD108" s="83"/>
      <c r="AE108" s="83"/>
      <c r="AF108" s="83"/>
      <c r="AG108" s="83"/>
      <c r="AH108" s="83"/>
      <c r="AI108" s="83"/>
      <c r="AJ108" s="83"/>
      <c r="AK108" s="83"/>
      <c r="AL108" s="83"/>
      <c r="AM108" s="83"/>
      <c r="AN108" s="83"/>
    </row>
    <row r="109" spans="3:40" ht="30" customHeight="1">
      <c r="Q109" s="83"/>
      <c r="R109" s="83"/>
      <c r="S109" s="83"/>
      <c r="T109" s="83"/>
      <c r="U109" s="83"/>
      <c r="V109" s="83"/>
      <c r="W109" s="83"/>
      <c r="X109" s="83"/>
      <c r="Y109" s="83"/>
      <c r="Z109" s="83"/>
      <c r="AA109" s="83"/>
      <c r="AB109" s="83"/>
      <c r="AC109" s="83"/>
      <c r="AD109" s="83"/>
      <c r="AE109" s="83"/>
      <c r="AF109" s="83"/>
      <c r="AG109" s="83"/>
      <c r="AH109" s="83"/>
      <c r="AI109" s="83"/>
      <c r="AJ109" s="83"/>
      <c r="AK109" s="83"/>
      <c r="AL109" s="83"/>
      <c r="AM109" s="83"/>
      <c r="AN109" s="83"/>
    </row>
    <row r="110" spans="3:40">
      <c r="Q110" s="83"/>
      <c r="R110" s="83"/>
      <c r="S110" s="83"/>
      <c r="T110" s="83"/>
      <c r="U110" s="83"/>
      <c r="V110" s="83"/>
      <c r="W110" s="83"/>
      <c r="X110" s="83"/>
      <c r="Y110" s="83"/>
      <c r="Z110" s="83"/>
      <c r="AA110" s="83"/>
      <c r="AB110" s="83"/>
      <c r="AC110" s="83"/>
      <c r="AD110" s="83"/>
      <c r="AE110" s="83"/>
      <c r="AF110" s="83"/>
      <c r="AG110" s="83"/>
      <c r="AH110" s="83"/>
      <c r="AI110" s="83"/>
      <c r="AJ110" s="83"/>
      <c r="AK110" s="83"/>
      <c r="AL110" s="83"/>
      <c r="AM110" s="83"/>
      <c r="AN110" s="83"/>
    </row>
    <row r="111" spans="3:40">
      <c r="Q111" s="83"/>
      <c r="R111" s="83"/>
      <c r="S111" s="83"/>
      <c r="T111" s="83"/>
      <c r="U111" s="83"/>
      <c r="V111" s="83"/>
      <c r="W111" s="83"/>
      <c r="X111" s="83"/>
      <c r="Y111" s="83"/>
      <c r="Z111" s="83"/>
      <c r="AA111" s="83"/>
      <c r="AB111" s="83"/>
      <c r="AC111" s="83"/>
      <c r="AD111" s="83"/>
      <c r="AE111" s="83"/>
      <c r="AF111" s="83"/>
      <c r="AG111" s="83"/>
      <c r="AH111" s="83"/>
      <c r="AI111" s="83"/>
      <c r="AJ111" s="83"/>
      <c r="AK111" s="83"/>
      <c r="AL111" s="83"/>
      <c r="AM111" s="83"/>
      <c r="AN111" s="83"/>
    </row>
    <row r="112" spans="3:40"/>
    <row r="113"/>
    <row r="114"/>
    <row r="115"/>
    <row r="116"/>
    <row r="117"/>
    <row r="118"/>
    <row r="119"/>
    <row r="120"/>
    <row r="121"/>
  </sheetData>
  <sheetProtection selectLockedCells="1"/>
  <mergeCells count="128">
    <mergeCell ref="G11:J11"/>
    <mergeCell ref="G10:J10"/>
    <mergeCell ref="G9:J9"/>
    <mergeCell ref="G8:J8"/>
    <mergeCell ref="G7:J7"/>
    <mergeCell ref="G6:J6"/>
    <mergeCell ref="H13:I13"/>
    <mergeCell ref="E13:F13"/>
    <mergeCell ref="E5:F5"/>
    <mergeCell ref="E12:F12"/>
    <mergeCell ref="E11:F11"/>
    <mergeCell ref="E10:F10"/>
    <mergeCell ref="E9:F9"/>
    <mergeCell ref="E8:F8"/>
    <mergeCell ref="E7:F7"/>
    <mergeCell ref="E6:F6"/>
    <mergeCell ref="E15:F15"/>
    <mergeCell ref="E16:F16"/>
    <mergeCell ref="F28:G28"/>
    <mergeCell ref="I28:J28"/>
    <mergeCell ref="B14:B15"/>
    <mergeCell ref="B16:B17"/>
    <mergeCell ref="B18:B19"/>
    <mergeCell ref="B20:B21"/>
    <mergeCell ref="E17:F17"/>
    <mergeCell ref="E18:F18"/>
    <mergeCell ref="E19:F19"/>
    <mergeCell ref="E20:F20"/>
    <mergeCell ref="C18:C19"/>
    <mergeCell ref="C20:C21"/>
    <mergeCell ref="H25:J25"/>
    <mergeCell ref="F27:G27"/>
    <mergeCell ref="I27:J27"/>
    <mergeCell ref="E21:F21"/>
    <mergeCell ref="C14:C15"/>
    <mergeCell ref="C16:C17"/>
    <mergeCell ref="E22:F22"/>
    <mergeCell ref="E26:F26"/>
    <mergeCell ref="H14:I14"/>
    <mergeCell ref="E14:F14"/>
    <mergeCell ref="E40:J40"/>
    <mergeCell ref="E37:F37"/>
    <mergeCell ref="E38:F38"/>
    <mergeCell ref="E39:F39"/>
    <mergeCell ref="H38:I38"/>
    <mergeCell ref="F29:G29"/>
    <mergeCell ref="I29:J29"/>
    <mergeCell ref="F33:H33"/>
    <mergeCell ref="F32:J32"/>
    <mergeCell ref="F31:J31"/>
    <mergeCell ref="E30:F30"/>
    <mergeCell ref="E34:F34"/>
    <mergeCell ref="E36:F36"/>
    <mergeCell ref="H41:I41"/>
    <mergeCell ref="H42:I42"/>
    <mergeCell ref="H43:I43"/>
    <mergeCell ref="H44:I44"/>
    <mergeCell ref="H45:I45"/>
    <mergeCell ref="H46:I46"/>
    <mergeCell ref="E46:F46"/>
    <mergeCell ref="E48:F48"/>
    <mergeCell ref="E49:F49"/>
    <mergeCell ref="E47:J47"/>
    <mergeCell ref="E41:F41"/>
    <mergeCell ref="E42:F42"/>
    <mergeCell ref="E43:F43"/>
    <mergeCell ref="E44:F44"/>
    <mergeCell ref="E45:F45"/>
    <mergeCell ref="H48:I48"/>
    <mergeCell ref="H49:I49"/>
    <mergeCell ref="E53:F53"/>
    <mergeCell ref="E50:F50"/>
    <mergeCell ref="E51:F51"/>
    <mergeCell ref="I70:J70"/>
    <mergeCell ref="F71:G71"/>
    <mergeCell ref="I71:J71"/>
    <mergeCell ref="F83:G83"/>
    <mergeCell ref="I83:J83"/>
    <mergeCell ref="F74:G74"/>
    <mergeCell ref="I74:J74"/>
    <mergeCell ref="F75:G75"/>
    <mergeCell ref="I75:J75"/>
    <mergeCell ref="F77:G77"/>
    <mergeCell ref="I77:J77"/>
    <mergeCell ref="F78:G78"/>
    <mergeCell ref="I78:J78"/>
    <mergeCell ref="E67:G67"/>
    <mergeCell ref="E55:G55"/>
    <mergeCell ref="H54:J54"/>
    <mergeCell ref="E54:G54"/>
    <mergeCell ref="H50:I50"/>
    <mergeCell ref="H51:I51"/>
    <mergeCell ref="H52:I52"/>
    <mergeCell ref="H53:I53"/>
    <mergeCell ref="E100:J100"/>
    <mergeCell ref="E101:J101"/>
    <mergeCell ref="F99:G99"/>
    <mergeCell ref="I99:J99"/>
    <mergeCell ref="F95:G95"/>
    <mergeCell ref="I95:J95"/>
    <mergeCell ref="F96:G96"/>
    <mergeCell ref="I96:J96"/>
    <mergeCell ref="F98:G98"/>
    <mergeCell ref="I98:J98"/>
    <mergeCell ref="F93:G93"/>
    <mergeCell ref="I93:J93"/>
    <mergeCell ref="H37:I37"/>
    <mergeCell ref="F80:G80"/>
    <mergeCell ref="I80:J80"/>
    <mergeCell ref="F81:G81"/>
    <mergeCell ref="I81:J81"/>
    <mergeCell ref="F89:G89"/>
    <mergeCell ref="I89:J89"/>
    <mergeCell ref="F90:G90"/>
    <mergeCell ref="I90:J90"/>
    <mergeCell ref="F92:G92"/>
    <mergeCell ref="I92:J92"/>
    <mergeCell ref="E69:J69"/>
    <mergeCell ref="F68:G68"/>
    <mergeCell ref="I68:J68"/>
    <mergeCell ref="F84:G84"/>
    <mergeCell ref="I84:J84"/>
    <mergeCell ref="F86:G86"/>
    <mergeCell ref="I86:J86"/>
    <mergeCell ref="F87:G87"/>
    <mergeCell ref="I87:J87"/>
    <mergeCell ref="F70:G70"/>
    <mergeCell ref="E52:F52"/>
  </mergeCells>
  <conditionalFormatting sqref="I57:I66">
    <cfRule type="expression" dxfId="95" priority="13">
      <formula>G57="Sem Desconto"</formula>
    </cfRule>
    <cfRule type="expression" dxfId="94" priority="18">
      <formula>OR(G57="Percentual sobre o salário",G57="Percentual sobre o benefício")</formula>
    </cfRule>
  </conditionalFormatting>
  <conditionalFormatting sqref="H57:H66">
    <cfRule type="expression" dxfId="93" priority="14">
      <formula>G57="Sem Desconto"</formula>
    </cfRule>
    <cfRule type="expression" dxfId="92" priority="15">
      <formula>G57="Valor Fixo"</formula>
    </cfRule>
  </conditionalFormatting>
  <conditionalFormatting sqref="F29">
    <cfRule type="expression" dxfId="91" priority="4">
      <formula>LEN(F29)=11</formula>
    </cfRule>
    <cfRule type="expression" dxfId="90" priority="5">
      <formula>LEN(F29)=10</formula>
    </cfRule>
  </conditionalFormatting>
  <conditionalFormatting sqref="I29">
    <cfRule type="expression" dxfId="89" priority="2">
      <formula>LEN(I29)=11</formula>
    </cfRule>
    <cfRule type="expression" dxfId="88" priority="3">
      <formula>LEN(I29)=10</formula>
    </cfRule>
  </conditionalFormatting>
  <conditionalFormatting sqref="J13">
    <cfRule type="cellIs" dxfId="87" priority="1" operator="greaterThan">
      <formula>1.83333333333333</formula>
    </cfRule>
  </conditionalFormatting>
  <dataValidations count="7">
    <dataValidation type="list" allowBlank="1" showInputMessage="1" showErrorMessage="1" sqref="F33:H33">
      <formula1>$M$33:$M$44</formula1>
    </dataValidation>
    <dataValidation type="list" allowBlank="1" showInputMessage="1" showErrorMessage="1" sqref="J33">
      <formula1>$Q$33:$Q$40</formula1>
    </dataValidation>
    <dataValidation type="list" allowBlank="1" showInputMessage="1" showErrorMessage="1" sqref="G39">
      <formula1>"1,2"</formula1>
    </dataValidation>
    <dataValidation type="list" allowBlank="1" showInputMessage="1" showErrorMessage="1" sqref="J39">
      <formula1>"Parcela Única,2 Parcelas"</formula1>
    </dataValidation>
    <dataValidation type="list" allowBlank="1" showInputMessage="1" showErrorMessage="1" sqref="I39">
      <formula1>"Janeiro,Fevereiro,Março,Abril,Maio,Junho,Julho,Agosto,Setmbro,Outubro,Novembro"</formula1>
    </dataValidation>
    <dataValidation type="list" allowBlank="1" showInputMessage="1" showErrorMessage="1" sqref="G11:J11">
      <formula1>$L$11:$AY$11</formula1>
    </dataValidation>
    <dataValidation type="list" allowBlank="1" showInputMessage="1" showErrorMessage="1" sqref="G57:G66">
      <formula1>"Valor Fixo,Percentual Sobre o Salário,Percentual Sobre o Benefício,Sem Desconto"</formula1>
    </dataValidation>
  </dataValidations>
  <hyperlinks>
    <hyperlink ref="C16:C17" location="Func11!G6" display="Func11!G6"/>
    <hyperlink ref="C6:C13" location="Func!G6" display="Func!G6"/>
    <hyperlink ref="C14:C15" location="Func10!G6" display="Func10!G6"/>
    <hyperlink ref="C20:C21" location="Func13!G6" display="Func13!G6"/>
    <hyperlink ref="C18:C19" location="Func12!G6" display="Func12!G6"/>
    <hyperlink ref="C31:C38" location="Func22!G6" display="Func22!G6"/>
    <hyperlink ref="C38" location="Func30!G6" display="Func30!G6"/>
    <hyperlink ref="C22:C37" location="Func22!G6" display="Func22!G6"/>
    <hyperlink ref="C5:C12" location="Func!G6" display="Func!G6"/>
    <hyperlink ref="C6" location="Func2!G6" display="Func2!G6"/>
    <hyperlink ref="C7" location="Func3!G6" display="Func3!G6"/>
    <hyperlink ref="C8" location="Func4!G6" display="Func4!G6"/>
    <hyperlink ref="C9" location="Func5!G6" display="Func5!G6"/>
    <hyperlink ref="C10" location="Func6!G6" display="Func6!G6"/>
    <hyperlink ref="C11" location="Func7!G6" display="Func7!G6"/>
    <hyperlink ref="C12" location="Func8!G6" display="Func8!G6"/>
    <hyperlink ref="C13" location="Func9!G6" display="Func9!G6"/>
    <hyperlink ref="C22" location="Func14!G6" display="Func14!G6"/>
    <hyperlink ref="C23" location="Func15!G6" display="Func15!G6"/>
    <hyperlink ref="C24" location="Func16!G6" display="Func16!G6"/>
    <hyperlink ref="C25" location="Func17!G6" display="Func17!G6"/>
    <hyperlink ref="C26" location="Func18!G6" display="Func18!G6"/>
    <hyperlink ref="C27" location="Func19!G6" display="Func19!G6"/>
    <hyperlink ref="C28" location="Func20!G6" display="Func20!G6"/>
    <hyperlink ref="C29" location="Func21!G6" display="Func21!G6"/>
    <hyperlink ref="C31" location="Func23!G6" display="Func23!G6"/>
    <hyperlink ref="C32" location="Func24!G6" display="Func24!G6"/>
    <hyperlink ref="C37" location="Func29!G6" display="Func29!G6"/>
    <hyperlink ref="C36" location="Func28!G6" display="Func28!G6"/>
    <hyperlink ref="C35" location="Func27!G6" display="Func27!G6"/>
    <hyperlink ref="C34" location="Func26!G6" display="Func26!G6"/>
    <hyperlink ref="C33" location="Func25!G6" display="Func25!G6"/>
  </hyperlinks>
  <pageMargins left="0.511811024" right="0.511811024" top="0.78740157499999996" bottom="0.78740157499999996" header="0.31496062000000002" footer="0.31496062000000002"/>
  <pageSetup paperSize="9" orientation="portrait" r:id="rId1"/>
  <drawing r:id="rId2"/>
  <legacyDrawing r:id="rId3"/>
  <extLst xmlns:x14="http://schemas.microsoft.com/office/spreadsheetml/2009/9/main">
    <ext uri="{78C0D931-6437-407d-A8EE-F0AAD7539E65}">
      <x14:conditionalFormattings>
        <x14:conditionalFormatting xmlns:xm="http://schemas.microsoft.com/office/excel/2006/main">
          <x14:cfRule type="expression" priority="12" id="{7B5B79B7-4EB0-45C9-B0AD-AC4CC18E4B1D}">
            <xm:f>'DB Func'!B16=0</xm:f>
            <x14:dxf>
              <font>
                <color theme="0"/>
              </font>
            </x14:dxf>
          </x14:cfRule>
          <xm:sqref>C22:C38</xm:sqref>
        </x14:conditionalFormatting>
        <x14:conditionalFormatting xmlns:xm="http://schemas.microsoft.com/office/excel/2006/main">
          <x14:cfRule type="expression" priority="11" id="{D768D86A-B43F-4539-B871-21951E97D86D}">
            <xm:f>'DB Func'!B15=0</xm:f>
            <x14:dxf>
              <font>
                <color theme="0"/>
              </font>
            </x14:dxf>
          </x14:cfRule>
          <xm:sqref>C20:C21</xm:sqref>
        </x14:conditionalFormatting>
        <x14:conditionalFormatting xmlns:xm="http://schemas.microsoft.com/office/excel/2006/main">
          <x14:cfRule type="expression" priority="10" id="{7B695792-782E-4CF9-AD7D-6BD3C8EBED74}">
            <xm:f>'DB Func'!B14=0</xm:f>
            <x14:dxf>
              <font>
                <color theme="0"/>
              </font>
            </x14:dxf>
          </x14:cfRule>
          <xm:sqref>C18:C19</xm:sqref>
        </x14:conditionalFormatting>
        <x14:conditionalFormatting xmlns:xm="http://schemas.microsoft.com/office/excel/2006/main">
          <x14:cfRule type="expression" priority="9" id="{2195F001-3220-433C-8C39-6D26B6A18543}">
            <xm:f>'DB Func'!B13=0</xm:f>
            <x14:dxf>
              <font>
                <color theme="0"/>
              </font>
            </x14:dxf>
          </x14:cfRule>
          <xm:sqref>C16:C17</xm:sqref>
        </x14:conditionalFormatting>
        <x14:conditionalFormatting xmlns:xm="http://schemas.microsoft.com/office/excel/2006/main">
          <x14:cfRule type="expression" priority="8" id="{8159981B-B28E-4CE2-97DB-752FDB83F77C}">
            <xm:f>'DB Func'!B4=0</xm:f>
            <x14:dxf>
              <font>
                <color theme="0"/>
              </font>
            </x14:dxf>
          </x14:cfRule>
          <xm:sqref>C6:C15</xm:sqref>
        </x14:conditionalFormatting>
      </x14:conditionalFormattings>
    </ext>
  </extLst>
</worksheet>
</file>

<file path=xl/worksheets/sheet37.xml><?xml version="1.0" encoding="utf-8"?>
<worksheet xmlns="http://schemas.openxmlformats.org/spreadsheetml/2006/main" xmlns:r="http://schemas.openxmlformats.org/officeDocument/2006/relationships">
  <sheetPr codeName="Plan4"/>
  <dimension ref="A1:GG34"/>
  <sheetViews>
    <sheetView workbookViewId="0">
      <pane xSplit="1" ySplit="2" topLeftCell="B3" activePane="bottomRight" state="frozen"/>
      <selection activeCell="M9" sqref="M9"/>
      <selection pane="topRight" activeCell="M9" sqref="M9"/>
      <selection pane="bottomLeft" activeCell="M9" sqref="M9"/>
      <selection pane="bottomRight" activeCell="GB1" sqref="GB1:GB1048576"/>
    </sheetView>
  </sheetViews>
  <sheetFormatPr defaultRowHeight="15"/>
  <cols>
    <col min="3" max="3" width="13" customWidth="1"/>
    <col min="4" max="4" width="10.7109375" bestFit="1" customWidth="1"/>
    <col min="13" max="13" width="9.140625" style="142"/>
    <col min="18" max="18" width="9.140625" style="142"/>
    <col min="23" max="23" width="9.140625" style="142"/>
    <col min="28" max="28" width="9.140625" style="142"/>
    <col min="33" max="33" width="9.140625" style="142"/>
    <col min="38" max="38" width="9.140625" style="142"/>
    <col min="43" max="43" width="9.140625" style="142"/>
    <col min="44" max="44" width="13.28515625" bestFit="1" customWidth="1"/>
    <col min="46" max="46" width="13.5703125" customWidth="1"/>
    <col min="47" max="47" width="15.28515625" bestFit="1" customWidth="1"/>
    <col min="56" max="56" width="13.7109375" bestFit="1" customWidth="1"/>
    <col min="57" max="57" width="14.7109375" bestFit="1" customWidth="1"/>
    <col min="69" max="69" width="10.5703125" customWidth="1"/>
    <col min="70" max="93" width="10.7109375" bestFit="1" customWidth="1"/>
    <col min="94" max="94" width="11.7109375" bestFit="1" customWidth="1"/>
    <col min="96" max="96" width="9.140625" style="133"/>
    <col min="177" max="177" width="12.42578125" customWidth="1"/>
    <col min="178" max="178" width="18.140625" bestFit="1" customWidth="1"/>
    <col min="179" max="179" width="13.5703125" bestFit="1" customWidth="1"/>
    <col min="184" max="184" width="9.140625" style="132"/>
    <col min="186" max="186" width="11.140625" customWidth="1"/>
    <col min="189" max="189" width="9.140625" style="132"/>
  </cols>
  <sheetData>
    <row r="1" spans="1:189">
      <c r="A1" t="s">
        <v>368</v>
      </c>
      <c r="B1" t="s">
        <v>362</v>
      </c>
      <c r="C1" t="s">
        <v>363</v>
      </c>
      <c r="D1" t="s">
        <v>364</v>
      </c>
      <c r="E1" t="s">
        <v>365</v>
      </c>
      <c r="F1" t="s">
        <v>366</v>
      </c>
      <c r="G1" t="s">
        <v>367</v>
      </c>
      <c r="H1" t="s">
        <v>369</v>
      </c>
      <c r="I1" t="s">
        <v>370</v>
      </c>
      <c r="J1" t="s">
        <v>371</v>
      </c>
      <c r="K1" t="s">
        <v>372</v>
      </c>
      <c r="L1" t="s">
        <v>373</v>
      </c>
      <c r="M1" s="142" t="s">
        <v>820</v>
      </c>
      <c r="N1" t="s">
        <v>374</v>
      </c>
      <c r="O1" t="s">
        <v>375</v>
      </c>
      <c r="P1" t="s">
        <v>376</v>
      </c>
      <c r="Q1" t="s">
        <v>377</v>
      </c>
      <c r="R1" s="142" t="s">
        <v>821</v>
      </c>
      <c r="S1" t="s">
        <v>378</v>
      </c>
      <c r="T1" t="s">
        <v>379</v>
      </c>
      <c r="U1" t="s">
        <v>380</v>
      </c>
      <c r="V1" t="s">
        <v>381</v>
      </c>
      <c r="W1" s="142" t="s">
        <v>824</v>
      </c>
      <c r="X1" t="s">
        <v>382</v>
      </c>
      <c r="Y1" t="s">
        <v>383</v>
      </c>
      <c r="Z1" t="s">
        <v>384</v>
      </c>
      <c r="AA1" t="s">
        <v>385</v>
      </c>
      <c r="AB1" s="142" t="s">
        <v>825</v>
      </c>
      <c r="AC1" t="s">
        <v>386</v>
      </c>
      <c r="AD1" t="s">
        <v>387</v>
      </c>
      <c r="AE1" t="s">
        <v>388</v>
      </c>
      <c r="AF1" t="s">
        <v>389</v>
      </c>
      <c r="AG1" s="142" t="s">
        <v>828</v>
      </c>
      <c r="AH1" t="s">
        <v>390</v>
      </c>
      <c r="AI1" t="s">
        <v>391</v>
      </c>
      <c r="AJ1" t="s">
        <v>392</v>
      </c>
      <c r="AK1" t="s">
        <v>393</v>
      </c>
      <c r="AL1" s="142" t="s">
        <v>829</v>
      </c>
      <c r="AM1" t="s">
        <v>394</v>
      </c>
      <c r="AN1" t="s">
        <v>395</v>
      </c>
      <c r="AO1" t="s">
        <v>396</v>
      </c>
      <c r="AP1" t="s">
        <v>397</v>
      </c>
      <c r="AQ1" s="142" t="s">
        <v>832</v>
      </c>
      <c r="AR1" t="s">
        <v>398</v>
      </c>
      <c r="AS1" t="s">
        <v>399</v>
      </c>
      <c r="AT1" t="s">
        <v>400</v>
      </c>
      <c r="AU1" t="s">
        <v>401</v>
      </c>
      <c r="AV1" t="s">
        <v>402</v>
      </c>
      <c r="AW1" t="s">
        <v>403</v>
      </c>
      <c r="AX1" t="s">
        <v>404</v>
      </c>
      <c r="AY1" t="s">
        <v>405</v>
      </c>
      <c r="AZ1" t="s">
        <v>406</v>
      </c>
      <c r="BA1" t="s">
        <v>407</v>
      </c>
      <c r="BB1" t="s">
        <v>408</v>
      </c>
      <c r="BC1" t="s">
        <v>409</v>
      </c>
      <c r="BD1" t="s">
        <v>410</v>
      </c>
      <c r="BE1" t="s">
        <v>411</v>
      </c>
      <c r="BF1" t="s">
        <v>412</v>
      </c>
      <c r="BG1" t="s">
        <v>413</v>
      </c>
      <c r="BH1" t="s">
        <v>414</v>
      </c>
      <c r="BI1" t="s">
        <v>415</v>
      </c>
      <c r="BJ1" t="s">
        <v>416</v>
      </c>
      <c r="BK1" t="s">
        <v>417</v>
      </c>
      <c r="BL1" t="s">
        <v>418</v>
      </c>
      <c r="BM1" t="s">
        <v>419</v>
      </c>
      <c r="BN1" t="s">
        <v>420</v>
      </c>
      <c r="BO1" t="s">
        <v>421</v>
      </c>
      <c r="BP1" t="s">
        <v>422</v>
      </c>
      <c r="BQ1" t="s">
        <v>423</v>
      </c>
      <c r="BR1" t="s">
        <v>424</v>
      </c>
      <c r="BS1" t="s">
        <v>426</v>
      </c>
      <c r="BT1" t="s">
        <v>428</v>
      </c>
      <c r="BU1" t="s">
        <v>430</v>
      </c>
      <c r="BV1" t="s">
        <v>431</v>
      </c>
      <c r="BW1" t="s">
        <v>432</v>
      </c>
      <c r="BX1" t="s">
        <v>425</v>
      </c>
      <c r="BY1" t="s">
        <v>427</v>
      </c>
      <c r="BZ1" t="s">
        <v>429</v>
      </c>
      <c r="CA1" t="s">
        <v>433</v>
      </c>
      <c r="CB1" t="s">
        <v>434</v>
      </c>
      <c r="CC1" t="s">
        <v>435</v>
      </c>
      <c r="CD1" t="s">
        <v>436</v>
      </c>
      <c r="CE1" t="s">
        <v>437</v>
      </c>
      <c r="CF1" t="s">
        <v>438</v>
      </c>
      <c r="CG1" t="s">
        <v>439</v>
      </c>
      <c r="CH1" t="s">
        <v>440</v>
      </c>
      <c r="CI1" t="s">
        <v>441</v>
      </c>
      <c r="CJ1" t="s">
        <v>442</v>
      </c>
      <c r="CK1" t="s">
        <v>443</v>
      </c>
      <c r="CL1" t="s">
        <v>444</v>
      </c>
      <c r="CM1" t="s">
        <v>445</v>
      </c>
      <c r="CN1" t="s">
        <v>446</v>
      </c>
      <c r="CO1" t="s">
        <v>447</v>
      </c>
      <c r="CP1" t="s">
        <v>448</v>
      </c>
      <c r="CQ1" t="s">
        <v>449</v>
      </c>
      <c r="CR1" s="133" t="s">
        <v>793</v>
      </c>
      <c r="CS1" t="s">
        <v>535</v>
      </c>
      <c r="CT1" t="s">
        <v>450</v>
      </c>
      <c r="CU1" t="s">
        <v>451</v>
      </c>
      <c r="CV1" t="s">
        <v>452</v>
      </c>
      <c r="CW1" t="s">
        <v>453</v>
      </c>
      <c r="CX1" t="s">
        <v>792</v>
      </c>
      <c r="CY1" t="s">
        <v>536</v>
      </c>
      <c r="CZ1" t="s">
        <v>454</v>
      </c>
      <c r="DA1" t="s">
        <v>455</v>
      </c>
      <c r="DB1" t="s">
        <v>456</v>
      </c>
      <c r="DC1" t="s">
        <v>457</v>
      </c>
      <c r="DD1" t="s">
        <v>794</v>
      </c>
      <c r="DE1" t="s">
        <v>534</v>
      </c>
      <c r="DF1" t="s">
        <v>458</v>
      </c>
      <c r="DG1" t="s">
        <v>459</v>
      </c>
      <c r="DH1" t="s">
        <v>460</v>
      </c>
      <c r="DI1" t="s">
        <v>461</v>
      </c>
      <c r="DJ1" t="s">
        <v>795</v>
      </c>
      <c r="DK1" t="s">
        <v>537</v>
      </c>
      <c r="DL1" t="s">
        <v>462</v>
      </c>
      <c r="DM1" t="s">
        <v>463</v>
      </c>
      <c r="DN1" t="s">
        <v>464</v>
      </c>
      <c r="DO1" t="s">
        <v>465</v>
      </c>
      <c r="DP1" t="s">
        <v>796</v>
      </c>
      <c r="DQ1" t="s">
        <v>538</v>
      </c>
      <c r="DR1" t="s">
        <v>466</v>
      </c>
      <c r="DS1" t="s">
        <v>467</v>
      </c>
      <c r="DT1" t="s">
        <v>468</v>
      </c>
      <c r="DU1" t="s">
        <v>469</v>
      </c>
      <c r="DV1" t="s">
        <v>797</v>
      </c>
      <c r="DW1" t="s">
        <v>539</v>
      </c>
      <c r="DX1" t="s">
        <v>470</v>
      </c>
      <c r="DY1" t="s">
        <v>471</v>
      </c>
      <c r="DZ1" t="s">
        <v>472</v>
      </c>
      <c r="EA1" t="s">
        <v>473</v>
      </c>
      <c r="EB1" t="s">
        <v>798</v>
      </c>
      <c r="EC1" t="s">
        <v>540</v>
      </c>
      <c r="ED1" t="s">
        <v>474</v>
      </c>
      <c r="EE1" t="s">
        <v>475</v>
      </c>
      <c r="EF1" t="s">
        <v>476</v>
      </c>
      <c r="EG1" t="s">
        <v>477</v>
      </c>
      <c r="EH1" t="s">
        <v>799</v>
      </c>
      <c r="EI1" t="s">
        <v>541</v>
      </c>
      <c r="EJ1" t="s">
        <v>478</v>
      </c>
      <c r="EK1" t="s">
        <v>479</v>
      </c>
      <c r="EL1" t="s">
        <v>480</v>
      </c>
      <c r="EM1" t="s">
        <v>481</v>
      </c>
      <c r="EN1" t="s">
        <v>800</v>
      </c>
      <c r="EO1" t="s">
        <v>542</v>
      </c>
      <c r="EP1" t="s">
        <v>482</v>
      </c>
      <c r="EQ1" t="s">
        <v>483</v>
      </c>
      <c r="ER1" t="s">
        <v>484</v>
      </c>
      <c r="ES1" t="s">
        <v>485</v>
      </c>
      <c r="ET1" t="s">
        <v>801</v>
      </c>
      <c r="EU1" t="s">
        <v>543</v>
      </c>
      <c r="EV1" t="s">
        <v>486</v>
      </c>
      <c r="EW1" t="s">
        <v>487</v>
      </c>
      <c r="EX1" t="s">
        <v>488</v>
      </c>
      <c r="EY1" t="s">
        <v>489</v>
      </c>
      <c r="EZ1" t="s">
        <v>698</v>
      </c>
      <c r="FA1" t="s">
        <v>491</v>
      </c>
      <c r="FB1" t="s">
        <v>492</v>
      </c>
      <c r="FC1" t="s">
        <v>493</v>
      </c>
      <c r="FD1" t="s">
        <v>494</v>
      </c>
      <c r="FE1" t="s">
        <v>495</v>
      </c>
      <c r="FF1" t="s">
        <v>496</v>
      </c>
      <c r="FG1" t="s">
        <v>497</v>
      </c>
      <c r="FH1" t="s">
        <v>498</v>
      </c>
      <c r="FI1" t="s">
        <v>499</v>
      </c>
      <c r="FJ1" t="s">
        <v>500</v>
      </c>
      <c r="FK1" t="s">
        <v>501</v>
      </c>
      <c r="FL1" t="s">
        <v>502</v>
      </c>
      <c r="FM1" t="s">
        <v>503</v>
      </c>
      <c r="FN1" t="s">
        <v>504</v>
      </c>
      <c r="FO1" t="s">
        <v>505</v>
      </c>
      <c r="FP1" t="s">
        <v>506</v>
      </c>
      <c r="FQ1" t="s">
        <v>507</v>
      </c>
      <c r="FR1" t="s">
        <v>508</v>
      </c>
      <c r="FS1" t="s">
        <v>509</v>
      </c>
      <c r="FT1" t="s">
        <v>510</v>
      </c>
      <c r="FU1" t="s">
        <v>511</v>
      </c>
      <c r="FV1" s="15">
        <f ca="1">TODAY()</f>
        <v>42437</v>
      </c>
      <c r="FZ1">
        <f ca="1">SUM(FZ3:FZ32)</f>
        <v>30</v>
      </c>
      <c r="GA1" t="s">
        <v>689</v>
      </c>
      <c r="GB1" s="132" t="s">
        <v>490</v>
      </c>
      <c r="GD1" t="s">
        <v>732</v>
      </c>
      <c r="GE1" t="s">
        <v>689</v>
      </c>
      <c r="GG1" s="132" t="s">
        <v>859</v>
      </c>
    </row>
    <row r="2" spans="1:189">
      <c r="A2" t="s">
        <v>219</v>
      </c>
      <c r="B2" t="s">
        <v>70</v>
      </c>
      <c r="C2" t="s">
        <v>189</v>
      </c>
      <c r="D2" t="s">
        <v>190</v>
      </c>
      <c r="E2" t="s">
        <v>73</v>
      </c>
      <c r="F2" t="s">
        <v>74</v>
      </c>
      <c r="G2" t="s">
        <v>75</v>
      </c>
      <c r="H2" t="s">
        <v>750</v>
      </c>
      <c r="I2" t="s">
        <v>191</v>
      </c>
      <c r="J2" t="s">
        <v>192</v>
      </c>
      <c r="K2" t="s">
        <v>193</v>
      </c>
      <c r="L2" t="s">
        <v>194</v>
      </c>
      <c r="M2" s="142" t="s">
        <v>819</v>
      </c>
      <c r="N2" t="s">
        <v>215</v>
      </c>
      <c r="O2" t="s">
        <v>216</v>
      </c>
      <c r="P2" t="s">
        <v>217</v>
      </c>
      <c r="Q2" t="s">
        <v>218</v>
      </c>
      <c r="R2" s="142" t="s">
        <v>822</v>
      </c>
      <c r="S2" t="s">
        <v>211</v>
      </c>
      <c r="T2" t="s">
        <v>212</v>
      </c>
      <c r="U2" t="s">
        <v>213</v>
      </c>
      <c r="V2" t="s">
        <v>214</v>
      </c>
      <c r="W2" s="142" t="s">
        <v>823</v>
      </c>
      <c r="X2" t="s">
        <v>207</v>
      </c>
      <c r="Y2" t="s">
        <v>208</v>
      </c>
      <c r="Z2" t="s">
        <v>209</v>
      </c>
      <c r="AA2" t="s">
        <v>210</v>
      </c>
      <c r="AB2" s="142" t="s">
        <v>826</v>
      </c>
      <c r="AC2" t="s">
        <v>203</v>
      </c>
      <c r="AD2" t="s">
        <v>204</v>
      </c>
      <c r="AE2" t="s">
        <v>205</v>
      </c>
      <c r="AF2" t="s">
        <v>206</v>
      </c>
      <c r="AG2" s="142" t="s">
        <v>827</v>
      </c>
      <c r="AH2" t="s">
        <v>199</v>
      </c>
      <c r="AI2" t="s">
        <v>200</v>
      </c>
      <c r="AJ2" t="s">
        <v>201</v>
      </c>
      <c r="AK2" t="s">
        <v>202</v>
      </c>
      <c r="AL2" s="142" t="s">
        <v>830</v>
      </c>
      <c r="AM2" t="s">
        <v>195</v>
      </c>
      <c r="AN2" t="s">
        <v>196</v>
      </c>
      <c r="AO2" t="s">
        <v>197</v>
      </c>
      <c r="AP2" t="s">
        <v>198</v>
      </c>
      <c r="AQ2" s="142" t="s">
        <v>831</v>
      </c>
      <c r="AR2" t="s">
        <v>81</v>
      </c>
      <c r="AS2" t="s">
        <v>249</v>
      </c>
      <c r="AT2" t="s">
        <v>250</v>
      </c>
      <c r="AU2" t="s">
        <v>82</v>
      </c>
      <c r="AV2" t="s">
        <v>251</v>
      </c>
      <c r="AW2" t="s">
        <v>87</v>
      </c>
      <c r="AX2" t="s">
        <v>83</v>
      </c>
      <c r="AY2" t="s">
        <v>88</v>
      </c>
      <c r="AZ2" t="s">
        <v>89</v>
      </c>
      <c r="BA2" t="s">
        <v>252</v>
      </c>
      <c r="BB2" t="s">
        <v>168</v>
      </c>
      <c r="BC2" t="s">
        <v>253</v>
      </c>
      <c r="BD2" t="s">
        <v>93</v>
      </c>
      <c r="BE2" t="s">
        <v>92</v>
      </c>
      <c r="BF2" t="s">
        <v>254</v>
      </c>
      <c r="BG2" t="s">
        <v>255</v>
      </c>
      <c r="BH2" t="s">
        <v>96</v>
      </c>
      <c r="BI2" t="s">
        <v>256</v>
      </c>
      <c r="BJ2" t="s">
        <v>98</v>
      </c>
      <c r="BK2" t="s">
        <v>257</v>
      </c>
      <c r="BL2" t="s">
        <v>258</v>
      </c>
      <c r="BM2" t="s">
        <v>101</v>
      </c>
      <c r="BN2" t="s">
        <v>260</v>
      </c>
      <c r="BO2" t="s">
        <v>259</v>
      </c>
      <c r="BP2" t="s">
        <v>261</v>
      </c>
      <c r="BQ2" t="s">
        <v>262</v>
      </c>
      <c r="BR2" t="s">
        <v>263</v>
      </c>
      <c r="BS2" t="s">
        <v>264</v>
      </c>
      <c r="BT2" t="s">
        <v>265</v>
      </c>
      <c r="BU2" t="s">
        <v>266</v>
      </c>
      <c r="BV2" t="s">
        <v>267</v>
      </c>
      <c r="BW2" t="s">
        <v>268</v>
      </c>
      <c r="BX2" t="s">
        <v>269</v>
      </c>
      <c r="BY2" t="s">
        <v>270</v>
      </c>
      <c r="BZ2" t="s">
        <v>271</v>
      </c>
      <c r="CA2" t="s">
        <v>272</v>
      </c>
      <c r="CB2" t="s">
        <v>273</v>
      </c>
      <c r="CC2" t="s">
        <v>274</v>
      </c>
      <c r="CD2" t="s">
        <v>275</v>
      </c>
      <c r="CE2" t="s">
        <v>276</v>
      </c>
      <c r="CF2" t="s">
        <v>277</v>
      </c>
      <c r="CG2" t="s">
        <v>278</v>
      </c>
      <c r="CH2" t="s">
        <v>279</v>
      </c>
      <c r="CI2" t="s">
        <v>280</v>
      </c>
      <c r="CJ2" t="s">
        <v>281</v>
      </c>
      <c r="CK2" t="s">
        <v>282</v>
      </c>
      <c r="CL2" t="s">
        <v>283</v>
      </c>
      <c r="CM2" t="s">
        <v>284</v>
      </c>
      <c r="CN2" t="s">
        <v>285</v>
      </c>
      <c r="CO2" t="s">
        <v>286</v>
      </c>
      <c r="CP2" t="s">
        <v>287</v>
      </c>
      <c r="CQ2" t="s">
        <v>288</v>
      </c>
      <c r="CR2" s="133" t="s">
        <v>790</v>
      </c>
      <c r="CS2" t="s">
        <v>289</v>
      </c>
      <c r="CT2" t="s">
        <v>290</v>
      </c>
      <c r="CU2" t="s">
        <v>291</v>
      </c>
      <c r="CV2" t="s">
        <v>292</v>
      </c>
      <c r="CW2" t="s">
        <v>293</v>
      </c>
      <c r="CX2" t="s">
        <v>790</v>
      </c>
      <c r="CY2" t="s">
        <v>294</v>
      </c>
      <c r="CZ2" t="s">
        <v>295</v>
      </c>
      <c r="DA2" t="s">
        <v>296</v>
      </c>
      <c r="DB2" t="s">
        <v>297</v>
      </c>
      <c r="DC2" t="s">
        <v>298</v>
      </c>
      <c r="DD2" t="s">
        <v>790</v>
      </c>
      <c r="DE2" t="s">
        <v>299</v>
      </c>
      <c r="DF2" t="s">
        <v>300</v>
      </c>
      <c r="DG2" t="s">
        <v>301</v>
      </c>
      <c r="DH2" t="s">
        <v>302</v>
      </c>
      <c r="DI2" t="s">
        <v>303</v>
      </c>
      <c r="DJ2" t="s">
        <v>790</v>
      </c>
      <c r="DK2" t="s">
        <v>304</v>
      </c>
      <c r="DL2" t="s">
        <v>305</v>
      </c>
      <c r="DM2" t="s">
        <v>306</v>
      </c>
      <c r="DN2" t="s">
        <v>307</v>
      </c>
      <c r="DO2" t="s">
        <v>308</v>
      </c>
      <c r="DP2" t="s">
        <v>790</v>
      </c>
      <c r="DQ2" t="s">
        <v>309</v>
      </c>
      <c r="DR2" t="s">
        <v>310</v>
      </c>
      <c r="DS2" t="s">
        <v>311</v>
      </c>
      <c r="DT2" t="s">
        <v>312</v>
      </c>
      <c r="DU2" t="s">
        <v>313</v>
      </c>
      <c r="DV2" t="s">
        <v>790</v>
      </c>
      <c r="DW2" t="s">
        <v>314</v>
      </c>
      <c r="DX2" t="s">
        <v>315</v>
      </c>
      <c r="DY2" t="s">
        <v>316</v>
      </c>
      <c r="DZ2" t="s">
        <v>317</v>
      </c>
      <c r="EA2" t="s">
        <v>318</v>
      </c>
      <c r="EB2" t="s">
        <v>790</v>
      </c>
      <c r="EC2" t="s">
        <v>319</v>
      </c>
      <c r="ED2" t="s">
        <v>320</v>
      </c>
      <c r="EE2" t="s">
        <v>321</v>
      </c>
      <c r="EF2" t="s">
        <v>322</v>
      </c>
      <c r="EG2" t="s">
        <v>323</v>
      </c>
      <c r="EH2" t="s">
        <v>790</v>
      </c>
      <c r="EI2" t="s">
        <v>324</v>
      </c>
      <c r="EJ2" t="s">
        <v>325</v>
      </c>
      <c r="EK2" t="s">
        <v>326</v>
      </c>
      <c r="EL2" t="s">
        <v>327</v>
      </c>
      <c r="EM2" t="s">
        <v>328</v>
      </c>
      <c r="EN2" t="s">
        <v>790</v>
      </c>
      <c r="EO2" t="s">
        <v>329</v>
      </c>
      <c r="EP2" t="s">
        <v>330</v>
      </c>
      <c r="EQ2" t="s">
        <v>331</v>
      </c>
      <c r="ER2" t="s">
        <v>332</v>
      </c>
      <c r="ES2" t="s">
        <v>333</v>
      </c>
      <c r="ET2" t="s">
        <v>790</v>
      </c>
      <c r="EU2" t="s">
        <v>334</v>
      </c>
      <c r="EV2" t="s">
        <v>335</v>
      </c>
      <c r="EW2" t="s">
        <v>336</v>
      </c>
      <c r="EX2" t="s">
        <v>337</v>
      </c>
      <c r="EY2" t="s">
        <v>338</v>
      </c>
      <c r="EZ2" t="s">
        <v>339</v>
      </c>
      <c r="FA2" t="s">
        <v>340</v>
      </c>
      <c r="FB2" t="s">
        <v>341</v>
      </c>
      <c r="FC2" t="s">
        <v>342</v>
      </c>
      <c r="FD2" t="s">
        <v>343</v>
      </c>
      <c r="FE2" t="s">
        <v>344</v>
      </c>
      <c r="FF2" t="s">
        <v>345</v>
      </c>
      <c r="FG2" t="s">
        <v>346</v>
      </c>
      <c r="FH2" t="s">
        <v>347</v>
      </c>
      <c r="FI2" t="s">
        <v>348</v>
      </c>
      <c r="FJ2" t="s">
        <v>349</v>
      </c>
      <c r="FK2" t="s">
        <v>350</v>
      </c>
      <c r="FL2" t="s">
        <v>351</v>
      </c>
      <c r="FM2" t="s">
        <v>352</v>
      </c>
      <c r="FN2" t="s">
        <v>353</v>
      </c>
      <c r="FO2" t="s">
        <v>354</v>
      </c>
      <c r="FP2" t="s">
        <v>355</v>
      </c>
      <c r="FQ2" t="s">
        <v>356</v>
      </c>
      <c r="FR2" t="s">
        <v>357</v>
      </c>
      <c r="FS2" t="s">
        <v>358</v>
      </c>
      <c r="FT2" t="s">
        <v>359</v>
      </c>
      <c r="FU2" t="s">
        <v>360</v>
      </c>
      <c r="FV2" t="s">
        <v>531</v>
      </c>
      <c r="FW2" t="s">
        <v>532</v>
      </c>
      <c r="FY2" t="s">
        <v>611</v>
      </c>
      <c r="GB2" s="132" t="s">
        <v>862</v>
      </c>
      <c r="GC2" t="s">
        <v>699</v>
      </c>
      <c r="GE2" t="s">
        <v>748</v>
      </c>
      <c r="GF2" t="s">
        <v>749</v>
      </c>
      <c r="GG2" s="132" t="s">
        <v>860</v>
      </c>
    </row>
    <row r="3" spans="1:189">
      <c r="A3" t="s">
        <v>220</v>
      </c>
      <c r="B3" t="str">
        <f ca="1">INDIRECT($A3&amp;"!"&amp;B$1)</f>
        <v>Funcionário 1</v>
      </c>
      <c r="C3" s="15">
        <f ca="1">INDIRECT($A3&amp;"!"&amp;C$1)</f>
        <v>0</v>
      </c>
      <c r="D3" s="15">
        <f t="shared" ref="D3:BU3" ca="1" si="0">INDIRECT($A3&amp;"!"&amp;D$1)</f>
        <v>0</v>
      </c>
      <c r="E3">
        <f t="shared" ca="1" si="0"/>
        <v>0</v>
      </c>
      <c r="F3">
        <f t="shared" ca="1" si="0"/>
        <v>0</v>
      </c>
      <c r="G3">
        <f t="shared" ca="1" si="0"/>
        <v>0</v>
      </c>
      <c r="H3" s="25">
        <f t="shared" ca="1" si="0"/>
        <v>0</v>
      </c>
      <c r="I3" s="14">
        <f t="shared" ca="1" si="0"/>
        <v>0</v>
      </c>
      <c r="J3" s="14">
        <f t="shared" ca="1" si="0"/>
        <v>0</v>
      </c>
      <c r="K3" s="14">
        <f t="shared" ca="1" si="0"/>
        <v>0</v>
      </c>
      <c r="L3" s="14">
        <f t="shared" ca="1" si="0"/>
        <v>0</v>
      </c>
      <c r="M3" s="143">
        <f t="shared" ca="1" si="0"/>
        <v>0</v>
      </c>
      <c r="N3" s="14">
        <f t="shared" ca="1" si="0"/>
        <v>0</v>
      </c>
      <c r="O3" s="14">
        <f t="shared" ca="1" si="0"/>
        <v>0</v>
      </c>
      <c r="P3" s="14">
        <f t="shared" ca="1" si="0"/>
        <v>0</v>
      </c>
      <c r="Q3" s="14">
        <f t="shared" ca="1" si="0"/>
        <v>0</v>
      </c>
      <c r="R3" s="143">
        <f t="shared" ca="1" si="0"/>
        <v>0</v>
      </c>
      <c r="S3" s="14">
        <f t="shared" ca="1" si="0"/>
        <v>0</v>
      </c>
      <c r="T3" s="14">
        <f t="shared" ca="1" si="0"/>
        <v>0</v>
      </c>
      <c r="U3" s="14">
        <f t="shared" ca="1" si="0"/>
        <v>0</v>
      </c>
      <c r="V3" s="14">
        <f t="shared" ca="1" si="0"/>
        <v>0</v>
      </c>
      <c r="W3" s="143">
        <f t="shared" ca="1" si="0"/>
        <v>0</v>
      </c>
      <c r="X3" s="14">
        <f t="shared" ca="1" si="0"/>
        <v>0</v>
      </c>
      <c r="Y3" s="14">
        <f t="shared" ca="1" si="0"/>
        <v>0</v>
      </c>
      <c r="Z3" s="14">
        <f t="shared" ca="1" si="0"/>
        <v>0</v>
      </c>
      <c r="AA3" s="14">
        <f t="shared" ca="1" si="0"/>
        <v>0</v>
      </c>
      <c r="AB3" s="143">
        <f t="shared" ca="1" si="0"/>
        <v>0</v>
      </c>
      <c r="AC3" s="14">
        <f t="shared" ca="1" si="0"/>
        <v>0</v>
      </c>
      <c r="AD3" s="14">
        <f t="shared" ca="1" si="0"/>
        <v>0</v>
      </c>
      <c r="AE3" s="14">
        <f t="shared" ca="1" si="0"/>
        <v>0</v>
      </c>
      <c r="AF3" s="14">
        <f t="shared" ca="1" si="0"/>
        <v>0</v>
      </c>
      <c r="AG3" s="143">
        <f t="shared" ca="1" si="0"/>
        <v>0</v>
      </c>
      <c r="AH3" s="14">
        <f t="shared" ca="1" si="0"/>
        <v>0</v>
      </c>
      <c r="AI3" s="14">
        <f t="shared" ca="1" si="0"/>
        <v>0</v>
      </c>
      <c r="AJ3" s="14">
        <f t="shared" ca="1" si="0"/>
        <v>0</v>
      </c>
      <c r="AK3" s="14">
        <f t="shared" ca="1" si="0"/>
        <v>0</v>
      </c>
      <c r="AL3" s="143">
        <f t="shared" ca="1" si="0"/>
        <v>0</v>
      </c>
      <c r="AM3" s="14">
        <f t="shared" ca="1" si="0"/>
        <v>0</v>
      </c>
      <c r="AN3" s="14">
        <f t="shared" ca="1" si="0"/>
        <v>0</v>
      </c>
      <c r="AO3" s="14">
        <f t="shared" ca="1" si="0"/>
        <v>0</v>
      </c>
      <c r="AP3" s="14">
        <f t="shared" ca="1" si="0"/>
        <v>0</v>
      </c>
      <c r="AQ3" s="143">
        <f t="shared" ca="1" si="0"/>
        <v>0</v>
      </c>
      <c r="AR3" s="12">
        <f t="shared" ca="1" si="0"/>
        <v>0</v>
      </c>
      <c r="AS3">
        <f t="shared" ca="1" si="0"/>
        <v>0</v>
      </c>
      <c r="AT3">
        <f t="shared" ca="1" si="0"/>
        <v>0</v>
      </c>
      <c r="AU3" s="13">
        <f t="shared" ca="1" si="0"/>
        <v>0</v>
      </c>
      <c r="AV3">
        <f t="shared" ca="1" si="0"/>
        <v>0</v>
      </c>
      <c r="AW3">
        <f t="shared" ca="1" si="0"/>
        <v>0</v>
      </c>
      <c r="AX3">
        <f t="shared" ca="1" si="0"/>
        <v>0</v>
      </c>
      <c r="AY3">
        <f t="shared" ca="1" si="0"/>
        <v>0</v>
      </c>
      <c r="AZ3">
        <f t="shared" ca="1" si="0"/>
        <v>0</v>
      </c>
      <c r="BA3">
        <f t="shared" ca="1" si="0"/>
        <v>0</v>
      </c>
      <c r="BB3" t="str">
        <f t="shared" ca="1" si="0"/>
        <v>Salvador</v>
      </c>
      <c r="BC3">
        <f t="shared" ca="1" si="0"/>
        <v>0</v>
      </c>
      <c r="BD3" s="16">
        <f t="shared" ca="1" si="0"/>
        <v>0</v>
      </c>
      <c r="BE3" s="16">
        <f t="shared" ca="1" si="0"/>
        <v>0</v>
      </c>
      <c r="BF3">
        <f t="shared" ca="1" si="0"/>
        <v>0</v>
      </c>
      <c r="BG3">
        <f t="shared" ca="1" si="0"/>
        <v>0</v>
      </c>
      <c r="BH3">
        <f t="shared" ca="1" si="0"/>
        <v>0</v>
      </c>
      <c r="BI3">
        <f t="shared" ca="1" si="0"/>
        <v>0</v>
      </c>
      <c r="BJ3">
        <f t="shared" ca="1" si="0"/>
        <v>0</v>
      </c>
      <c r="BK3">
        <f t="shared" ca="1" si="0"/>
        <v>0</v>
      </c>
      <c r="BL3">
        <f t="shared" ca="1" si="0"/>
        <v>0</v>
      </c>
      <c r="BM3" s="25">
        <f t="shared" ca="1" si="0"/>
        <v>0</v>
      </c>
      <c r="BN3" s="17">
        <f t="shared" ca="1" si="0"/>
        <v>0</v>
      </c>
      <c r="BO3" s="17">
        <f t="shared" ca="1" si="0"/>
        <v>0</v>
      </c>
      <c r="BP3">
        <f t="shared" ca="1" si="0"/>
        <v>0</v>
      </c>
      <c r="BQ3">
        <f t="shared" ca="1" si="0"/>
        <v>0</v>
      </c>
      <c r="BR3" s="5">
        <f t="shared" ca="1" si="0"/>
        <v>4000</v>
      </c>
      <c r="BS3" s="5">
        <f t="shared" ca="1" si="0"/>
        <v>4000</v>
      </c>
      <c r="BT3" s="5">
        <f t="shared" ca="1" si="0"/>
        <v>4000</v>
      </c>
      <c r="BU3" s="5">
        <f t="shared" ca="1" si="0"/>
        <v>4000</v>
      </c>
      <c r="BV3" s="5">
        <f t="shared" ref="BV3:DA3" ca="1" si="1">INDIRECT($A3&amp;"!"&amp;BV$1)</f>
        <v>4000</v>
      </c>
      <c r="BW3" s="5">
        <f t="shared" ca="1" si="1"/>
        <v>4000</v>
      </c>
      <c r="BX3" s="5">
        <f t="shared" ca="1" si="1"/>
        <v>4000</v>
      </c>
      <c r="BY3" s="5">
        <f t="shared" ca="1" si="1"/>
        <v>4000</v>
      </c>
      <c r="BZ3" s="5">
        <f t="shared" ca="1" si="1"/>
        <v>4000</v>
      </c>
      <c r="CA3" s="5">
        <f t="shared" ca="1" si="1"/>
        <v>6000</v>
      </c>
      <c r="CB3" s="5">
        <f t="shared" ca="1" si="1"/>
        <v>6000</v>
      </c>
      <c r="CC3" s="5">
        <f t="shared" ca="1" si="1"/>
        <v>6000</v>
      </c>
      <c r="CD3" s="5">
        <f t="shared" ca="1" si="1"/>
        <v>0</v>
      </c>
      <c r="CE3" s="5">
        <f t="shared" ca="1" si="1"/>
        <v>0</v>
      </c>
      <c r="CF3" s="5">
        <f t="shared" ca="1" si="1"/>
        <v>0</v>
      </c>
      <c r="CG3" s="5">
        <f t="shared" ca="1" si="1"/>
        <v>0</v>
      </c>
      <c r="CH3" s="5">
        <f t="shared" ca="1" si="1"/>
        <v>0</v>
      </c>
      <c r="CI3" s="5">
        <f t="shared" ca="1" si="1"/>
        <v>0</v>
      </c>
      <c r="CJ3" s="5">
        <f t="shared" ca="1" si="1"/>
        <v>0</v>
      </c>
      <c r="CK3" s="5">
        <f t="shared" ca="1" si="1"/>
        <v>0</v>
      </c>
      <c r="CL3" s="5">
        <f t="shared" ca="1" si="1"/>
        <v>0</v>
      </c>
      <c r="CM3" s="5">
        <f t="shared" ca="1" si="1"/>
        <v>0</v>
      </c>
      <c r="CN3" s="5">
        <f t="shared" ca="1" si="1"/>
        <v>0</v>
      </c>
      <c r="CO3" s="5">
        <f t="shared" ca="1" si="1"/>
        <v>0</v>
      </c>
      <c r="CP3" s="5">
        <f t="shared" ca="1" si="1"/>
        <v>0</v>
      </c>
      <c r="CQ3" t="str">
        <f t="shared" ca="1" si="1"/>
        <v>-</v>
      </c>
      <c r="CR3" s="132" t="str">
        <f t="shared" ca="1" si="1"/>
        <v>Percentual Sobre o Benefício</v>
      </c>
      <c r="CS3">
        <f t="shared" ca="1" si="1"/>
        <v>500</v>
      </c>
      <c r="CT3">
        <f t="shared" ca="1" si="1"/>
        <v>0.1</v>
      </c>
      <c r="CU3">
        <f t="shared" ca="1" si="1"/>
        <v>50</v>
      </c>
      <c r="CV3">
        <f t="shared" ca="1" si="1"/>
        <v>50</v>
      </c>
      <c r="CW3" t="str">
        <f t="shared" ca="1" si="1"/>
        <v>-</v>
      </c>
      <c r="CX3">
        <f t="shared" ca="1" si="1"/>
        <v>0</v>
      </c>
      <c r="CY3">
        <f t="shared" ca="1" si="1"/>
        <v>0</v>
      </c>
      <c r="CZ3">
        <f t="shared" ca="1" si="1"/>
        <v>0</v>
      </c>
      <c r="DA3">
        <f t="shared" ca="1" si="1"/>
        <v>0</v>
      </c>
      <c r="DB3">
        <f t="shared" ref="DB3:EG3" ca="1" si="2">INDIRECT($A3&amp;"!"&amp;DB$1)</f>
        <v>0</v>
      </c>
      <c r="DC3" t="str">
        <f t="shared" ca="1" si="2"/>
        <v>-</v>
      </c>
      <c r="DD3">
        <f t="shared" ca="1" si="2"/>
        <v>0</v>
      </c>
      <c r="DE3">
        <f t="shared" ca="1" si="2"/>
        <v>0</v>
      </c>
      <c r="DF3">
        <f t="shared" ca="1" si="2"/>
        <v>0</v>
      </c>
      <c r="DG3">
        <f t="shared" ca="1" si="2"/>
        <v>0</v>
      </c>
      <c r="DH3">
        <f t="shared" ca="1" si="2"/>
        <v>0</v>
      </c>
      <c r="DI3" t="str">
        <f t="shared" ca="1" si="2"/>
        <v>-</v>
      </c>
      <c r="DJ3">
        <f t="shared" ca="1" si="2"/>
        <v>0</v>
      </c>
      <c r="DK3">
        <f t="shared" ca="1" si="2"/>
        <v>0</v>
      </c>
      <c r="DL3">
        <f t="shared" ca="1" si="2"/>
        <v>0</v>
      </c>
      <c r="DM3">
        <f t="shared" ca="1" si="2"/>
        <v>0</v>
      </c>
      <c r="DN3">
        <f t="shared" ca="1" si="2"/>
        <v>0</v>
      </c>
      <c r="DO3" t="str">
        <f t="shared" ca="1" si="2"/>
        <v>-</v>
      </c>
      <c r="DP3">
        <f t="shared" ca="1" si="2"/>
        <v>0</v>
      </c>
      <c r="DQ3">
        <f t="shared" ca="1" si="2"/>
        <v>0</v>
      </c>
      <c r="DR3">
        <f t="shared" ca="1" si="2"/>
        <v>0</v>
      </c>
      <c r="DS3">
        <f t="shared" ca="1" si="2"/>
        <v>0</v>
      </c>
      <c r="DT3">
        <f t="shared" ca="1" si="2"/>
        <v>0</v>
      </c>
      <c r="DU3" t="str">
        <f t="shared" ca="1" si="2"/>
        <v>-</v>
      </c>
      <c r="DV3">
        <f t="shared" ca="1" si="2"/>
        <v>0</v>
      </c>
      <c r="DW3">
        <f t="shared" ca="1" si="2"/>
        <v>0</v>
      </c>
      <c r="DX3">
        <f t="shared" ca="1" si="2"/>
        <v>0</v>
      </c>
      <c r="DY3">
        <f t="shared" ca="1" si="2"/>
        <v>0</v>
      </c>
      <c r="DZ3">
        <f t="shared" ca="1" si="2"/>
        <v>0</v>
      </c>
      <c r="EA3" t="str">
        <f t="shared" ca="1" si="2"/>
        <v>-</v>
      </c>
      <c r="EB3">
        <f t="shared" ca="1" si="2"/>
        <v>0</v>
      </c>
      <c r="EC3">
        <f t="shared" ca="1" si="2"/>
        <v>0</v>
      </c>
      <c r="ED3">
        <f t="shared" ca="1" si="2"/>
        <v>0</v>
      </c>
      <c r="EE3">
        <f t="shared" ca="1" si="2"/>
        <v>0</v>
      </c>
      <c r="EF3">
        <f t="shared" ca="1" si="2"/>
        <v>0</v>
      </c>
      <c r="EG3" t="str">
        <f t="shared" ca="1" si="2"/>
        <v>-</v>
      </c>
      <c r="EH3">
        <f t="shared" ref="EH3:FM3" ca="1" si="3">INDIRECT($A3&amp;"!"&amp;EH$1)</f>
        <v>0</v>
      </c>
      <c r="EI3">
        <f t="shared" ca="1" si="3"/>
        <v>0</v>
      </c>
      <c r="EJ3">
        <f t="shared" ca="1" si="3"/>
        <v>0</v>
      </c>
      <c r="EK3">
        <f t="shared" ca="1" si="3"/>
        <v>0</v>
      </c>
      <c r="EL3">
        <f t="shared" ca="1" si="3"/>
        <v>0</v>
      </c>
      <c r="EM3" t="str">
        <f t="shared" ca="1" si="3"/>
        <v>-</v>
      </c>
      <c r="EN3">
        <f t="shared" ca="1" si="3"/>
        <v>0</v>
      </c>
      <c r="EO3">
        <f t="shared" ca="1" si="3"/>
        <v>0</v>
      </c>
      <c r="EP3">
        <f t="shared" ca="1" si="3"/>
        <v>0</v>
      </c>
      <c r="EQ3">
        <f t="shared" ca="1" si="3"/>
        <v>0</v>
      </c>
      <c r="ER3">
        <f t="shared" ca="1" si="3"/>
        <v>0</v>
      </c>
      <c r="ES3">
        <f t="shared" ca="1" si="3"/>
        <v>0</v>
      </c>
      <c r="ET3">
        <f t="shared" ca="1" si="3"/>
        <v>0</v>
      </c>
      <c r="EU3">
        <f t="shared" ca="1" si="3"/>
        <v>0</v>
      </c>
      <c r="EV3">
        <f t="shared" ca="1" si="3"/>
        <v>0</v>
      </c>
      <c r="EW3">
        <f t="shared" ca="1" si="3"/>
        <v>0</v>
      </c>
      <c r="EX3">
        <f t="shared" ca="1" si="3"/>
        <v>0</v>
      </c>
      <c r="EY3">
        <f t="shared" ca="1" si="3"/>
        <v>0</v>
      </c>
      <c r="EZ3">
        <f t="shared" ca="1" si="3"/>
        <v>0</v>
      </c>
      <c r="FA3">
        <f t="shared" ca="1" si="3"/>
        <v>0</v>
      </c>
      <c r="FB3">
        <f t="shared" ca="1" si="3"/>
        <v>0</v>
      </c>
      <c r="FC3">
        <f t="shared" ca="1" si="3"/>
        <v>0</v>
      </c>
      <c r="FD3">
        <f t="shared" ca="1" si="3"/>
        <v>0</v>
      </c>
      <c r="FE3">
        <f t="shared" ca="1" si="3"/>
        <v>0</v>
      </c>
      <c r="FF3">
        <f t="shared" ca="1" si="3"/>
        <v>0</v>
      </c>
      <c r="FG3">
        <f t="shared" ca="1" si="3"/>
        <v>0</v>
      </c>
      <c r="FH3">
        <f t="shared" ca="1" si="3"/>
        <v>0</v>
      </c>
      <c r="FI3">
        <f t="shared" ca="1" si="3"/>
        <v>0</v>
      </c>
      <c r="FJ3">
        <f t="shared" ca="1" si="3"/>
        <v>0</v>
      </c>
      <c r="FK3">
        <f t="shared" ca="1" si="3"/>
        <v>0</v>
      </c>
      <c r="FL3">
        <f t="shared" ca="1" si="3"/>
        <v>0</v>
      </c>
      <c r="FM3">
        <f t="shared" ca="1" si="3"/>
        <v>0</v>
      </c>
      <c r="FN3">
        <f t="shared" ref="FN3:FU3" ca="1" si="4">INDIRECT($A3&amp;"!"&amp;FN$1)</f>
        <v>0</v>
      </c>
      <c r="FO3">
        <f t="shared" ca="1" si="4"/>
        <v>0</v>
      </c>
      <c r="FP3">
        <f t="shared" ca="1" si="4"/>
        <v>0</v>
      </c>
      <c r="FQ3">
        <f t="shared" ca="1" si="4"/>
        <v>0</v>
      </c>
      <c r="FR3">
        <f t="shared" ca="1" si="4"/>
        <v>0</v>
      </c>
      <c r="FS3">
        <f t="shared" ca="1" si="4"/>
        <v>0</v>
      </c>
      <c r="FT3">
        <f t="shared" ca="1" si="4"/>
        <v>0</v>
      </c>
      <c r="FU3">
        <f t="shared" ca="1" si="4"/>
        <v>0</v>
      </c>
      <c r="FV3" s="29">
        <f t="shared" ref="FV3:FV32" ca="1" si="5">ROUNDDOWN(((YEAR($FV$1)-YEAR(C3))*12+MONTH($FV$1)-MONTH(C3))/12,0)</f>
        <v>116</v>
      </c>
      <c r="FW3">
        <f ca="1">IFERROR(HLOOKUP(G3,Cargos!$AC$8:$BP$9,3,0)*HLOOKUP(G3,Cargos!$AC$8:$BP$9,2,0)*FV3,0)</f>
        <v>0</v>
      </c>
      <c r="FX3">
        <f ca="1">IFERROR(HLOOKUP(G3,Cargos!$AC$8:$BP$9,3,0),0)</f>
        <v>0</v>
      </c>
      <c r="FY3">
        <f t="shared" ref="FY3:FY32" ca="1" si="6">((YEAR($FV$1)-YEAR(D3))*12+MONTH($FV$1)-MONTH(D3))</f>
        <v>1394</v>
      </c>
      <c r="FZ3">
        <f ca="1">IF(FY3&gt;3,1,0)</f>
        <v>1</v>
      </c>
      <c r="GA3">
        <f t="shared" ref="GA3:GA32" ca="1" si="7">INDIRECT($A3&amp;"!"&amp;$GA$1)</f>
        <v>0</v>
      </c>
      <c r="GB3" s="132">
        <f t="shared" ref="GB3:GB32" ca="1" si="8">INDIRECT($A3&amp;"!"&amp;$GB$1)</f>
        <v>0</v>
      </c>
      <c r="GC3">
        <f ca="1">GB3*'P Gerais'!$D$35</f>
        <v>0</v>
      </c>
      <c r="GD3">
        <f t="shared" ref="GD3:GD32" ca="1" si="9">INDIRECT($A3&amp;"!"&amp;$GD$1)</f>
        <v>0</v>
      </c>
      <c r="GE3">
        <f ca="1">INDIRECT($A3&amp;"!"&amp;GE$1)</f>
        <v>0</v>
      </c>
      <c r="GF3">
        <f ca="1">IF(YEAR(C3)&lt;'P Gerais'!$D$6,12,IF(AND(YEAR(C3)='P Gerais'!$D$6,MONTH(C3)=2,30-DAY(C3)&gt;=15),12-MONTH(C3)+1,IF(AND(YEAR(C3)='P Gerais'!$D$6,MONTH(C3)=2,30-DAY(C3)&lt;15),12-MONTH(C3),IF(AND(YEAR(C3)='P Gerais'!$D$6,31-DAY(C3)&gt;=15),12-MONTH(C3)+1,IF(AND(YEAR(C3)='P Gerais'!$D$6,31-DAY(C3)&lt;15),12-MONTH(C3),0)))))</f>
        <v>12</v>
      </c>
      <c r="GG3" s="132" t="str">
        <f t="shared" ref="GG3:GG32" ca="1" si="10">INDIRECT($A3&amp;"!"&amp;GG$1)</f>
        <v>NÃO</v>
      </c>
    </row>
    <row r="4" spans="1:189">
      <c r="A4" t="s">
        <v>221</v>
      </c>
      <c r="B4" t="str">
        <f t="shared" ref="B4:S19" ca="1" si="11">INDIRECT($A4&amp;"!"&amp;B$1)</f>
        <v>Funcionário 2</v>
      </c>
      <c r="C4" s="15">
        <f t="shared" ca="1" si="11"/>
        <v>0</v>
      </c>
      <c r="D4" s="15">
        <f t="shared" ca="1" si="11"/>
        <v>0</v>
      </c>
      <c r="E4">
        <f t="shared" ca="1" si="11"/>
        <v>0</v>
      </c>
      <c r="F4">
        <f t="shared" ca="1" si="11"/>
        <v>0</v>
      </c>
      <c r="G4">
        <f t="shared" ca="1" si="11"/>
        <v>0</v>
      </c>
      <c r="H4" s="25">
        <f t="shared" ca="1" si="11"/>
        <v>0</v>
      </c>
      <c r="I4" s="14">
        <f t="shared" ca="1" si="11"/>
        <v>0</v>
      </c>
      <c r="J4" s="14">
        <f t="shared" ca="1" si="11"/>
        <v>0</v>
      </c>
      <c r="K4" s="14">
        <f t="shared" ca="1" si="11"/>
        <v>0</v>
      </c>
      <c r="L4" s="14">
        <f t="shared" ca="1" si="11"/>
        <v>0</v>
      </c>
      <c r="M4" s="143"/>
      <c r="N4" s="14">
        <f t="shared" ca="1" si="11"/>
        <v>0</v>
      </c>
      <c r="O4" s="14">
        <f t="shared" ca="1" si="11"/>
        <v>0</v>
      </c>
      <c r="P4" s="14">
        <f t="shared" ca="1" si="11"/>
        <v>0</v>
      </c>
      <c r="Q4" s="14">
        <f t="shared" ca="1" si="11"/>
        <v>0</v>
      </c>
      <c r="R4" s="143"/>
      <c r="S4" s="14">
        <f t="shared" ca="1" si="11"/>
        <v>0</v>
      </c>
      <c r="T4" s="14">
        <f t="shared" ref="T4:V18" ca="1" si="12">INDIRECT($A4&amp;"!"&amp;T$1)</f>
        <v>0</v>
      </c>
      <c r="U4" s="14">
        <f t="shared" ca="1" si="12"/>
        <v>0</v>
      </c>
      <c r="V4" s="14">
        <f t="shared" ca="1" si="12"/>
        <v>0</v>
      </c>
      <c r="W4" s="143"/>
      <c r="X4" s="14">
        <f t="shared" ref="X4:AA18" ca="1" si="13">INDIRECT($A4&amp;"!"&amp;X$1)</f>
        <v>0</v>
      </c>
      <c r="Y4" s="14">
        <f t="shared" ca="1" si="13"/>
        <v>0</v>
      </c>
      <c r="Z4" s="14">
        <f t="shared" ca="1" si="13"/>
        <v>0</v>
      </c>
      <c r="AA4" s="14">
        <f t="shared" ca="1" si="13"/>
        <v>0</v>
      </c>
      <c r="AB4" s="143"/>
      <c r="AC4" s="14">
        <f t="shared" ref="AC4:AF18" ca="1" si="14">INDIRECT($A4&amp;"!"&amp;AC$1)</f>
        <v>0</v>
      </c>
      <c r="AD4" s="14">
        <f t="shared" ca="1" si="14"/>
        <v>0</v>
      </c>
      <c r="AE4" s="14">
        <f t="shared" ca="1" si="14"/>
        <v>0</v>
      </c>
      <c r="AF4" s="14">
        <f t="shared" ca="1" si="14"/>
        <v>0</v>
      </c>
      <c r="AG4" s="143"/>
      <c r="AH4" s="14">
        <f t="shared" ref="AH4:AK18" ca="1" si="15">INDIRECT($A4&amp;"!"&amp;AH$1)</f>
        <v>0</v>
      </c>
      <c r="AI4" s="14">
        <f t="shared" ca="1" si="15"/>
        <v>0</v>
      </c>
      <c r="AJ4" s="14">
        <f t="shared" ca="1" si="15"/>
        <v>0</v>
      </c>
      <c r="AK4" s="14">
        <f t="shared" ca="1" si="15"/>
        <v>0</v>
      </c>
      <c r="AL4" s="143"/>
      <c r="AM4" s="14">
        <f t="shared" ref="AM4:AM32" ca="1" si="16">INDIRECT($A4&amp;"!"&amp;AM$1)</f>
        <v>0</v>
      </c>
      <c r="AN4" s="14">
        <f t="shared" ref="AN4:BC19" ca="1" si="17">INDIRECT($A4&amp;"!"&amp;AN$1)</f>
        <v>0</v>
      </c>
      <c r="AO4" s="14">
        <f t="shared" ca="1" si="17"/>
        <v>0</v>
      </c>
      <c r="AP4" s="14">
        <f t="shared" ca="1" si="17"/>
        <v>0</v>
      </c>
      <c r="AQ4" s="143"/>
      <c r="AR4" s="12">
        <f t="shared" ref="AR4:AR32" ca="1" si="18">INDIRECT($A4&amp;"!"&amp;AR$1)</f>
        <v>0</v>
      </c>
      <c r="AS4">
        <f t="shared" ca="1" si="17"/>
        <v>0</v>
      </c>
      <c r="AT4">
        <f t="shared" ca="1" si="17"/>
        <v>0</v>
      </c>
      <c r="AU4" s="13">
        <f t="shared" ref="AU4:AU32" ca="1" si="19">INDIRECT($A4&amp;"!"&amp;AU$1)</f>
        <v>0</v>
      </c>
      <c r="AV4">
        <f t="shared" ca="1" si="17"/>
        <v>0</v>
      </c>
      <c r="AW4">
        <f t="shared" ca="1" si="17"/>
        <v>0</v>
      </c>
      <c r="AX4">
        <f t="shared" ca="1" si="17"/>
        <v>0</v>
      </c>
      <c r="AY4">
        <f t="shared" ca="1" si="17"/>
        <v>0</v>
      </c>
      <c r="AZ4">
        <f t="shared" ca="1" si="17"/>
        <v>0</v>
      </c>
      <c r="BA4">
        <f t="shared" ca="1" si="17"/>
        <v>0</v>
      </c>
      <c r="BB4">
        <f t="shared" ca="1" si="17"/>
        <v>0</v>
      </c>
      <c r="BC4">
        <f t="shared" ca="1" si="17"/>
        <v>0</v>
      </c>
      <c r="BD4" s="16">
        <f t="shared" ref="BD4:BE32" ca="1" si="20">INDIRECT($A4&amp;"!"&amp;BD$1)</f>
        <v>0</v>
      </c>
      <c r="BE4" s="16">
        <f t="shared" ca="1" si="20"/>
        <v>0</v>
      </c>
      <c r="BF4">
        <f t="shared" ref="BF4:BT32" ca="1" si="21">INDIRECT($A4&amp;"!"&amp;BF$1)</f>
        <v>0</v>
      </c>
      <c r="BG4">
        <f t="shared" ca="1" si="21"/>
        <v>0</v>
      </c>
      <c r="BH4">
        <f t="shared" ca="1" si="21"/>
        <v>0</v>
      </c>
      <c r="BI4">
        <f t="shared" ca="1" si="21"/>
        <v>0</v>
      </c>
      <c r="BJ4">
        <f t="shared" ca="1" si="21"/>
        <v>0</v>
      </c>
      <c r="BK4">
        <f t="shared" ca="1" si="21"/>
        <v>0</v>
      </c>
      <c r="BL4">
        <f t="shared" ca="1" si="21"/>
        <v>0</v>
      </c>
      <c r="BM4" s="25">
        <f t="shared" ca="1" si="21"/>
        <v>0</v>
      </c>
      <c r="BN4" s="17">
        <f t="shared" ca="1" si="21"/>
        <v>0</v>
      </c>
      <c r="BO4" s="17">
        <f t="shared" ca="1" si="21"/>
        <v>0</v>
      </c>
      <c r="BP4">
        <f t="shared" ca="1" si="21"/>
        <v>0</v>
      </c>
      <c r="BQ4">
        <f t="shared" ca="1" si="21"/>
        <v>0</v>
      </c>
      <c r="BR4" s="5">
        <f t="shared" ca="1" si="21"/>
        <v>0</v>
      </c>
      <c r="BS4" s="5">
        <f t="shared" ca="1" si="21"/>
        <v>0</v>
      </c>
      <c r="BT4" s="5">
        <f t="shared" ca="1" si="21"/>
        <v>0</v>
      </c>
      <c r="BU4" s="5">
        <f t="shared" ref="BU4:CJ19" ca="1" si="22">INDIRECT($A4&amp;"!"&amp;BU$1)</f>
        <v>0</v>
      </c>
      <c r="BV4" s="5">
        <f t="shared" ca="1" si="22"/>
        <v>0</v>
      </c>
      <c r="BW4" s="5">
        <f t="shared" ca="1" si="22"/>
        <v>0</v>
      </c>
      <c r="BX4" s="5">
        <f t="shared" ca="1" si="22"/>
        <v>0</v>
      </c>
      <c r="BY4" s="5">
        <f t="shared" ca="1" si="22"/>
        <v>0</v>
      </c>
      <c r="BZ4" s="5">
        <f t="shared" ca="1" si="22"/>
        <v>0</v>
      </c>
      <c r="CA4" s="5">
        <f t="shared" ca="1" si="22"/>
        <v>0</v>
      </c>
      <c r="CB4" s="5">
        <f t="shared" ca="1" si="22"/>
        <v>0</v>
      </c>
      <c r="CC4" s="5">
        <f t="shared" ca="1" si="22"/>
        <v>0</v>
      </c>
      <c r="CD4" s="5">
        <f t="shared" ca="1" si="22"/>
        <v>0</v>
      </c>
      <c r="CE4" s="5">
        <f t="shared" ca="1" si="22"/>
        <v>0</v>
      </c>
      <c r="CF4" s="5">
        <f t="shared" ca="1" si="22"/>
        <v>0</v>
      </c>
      <c r="CG4" s="5">
        <f t="shared" ca="1" si="22"/>
        <v>0</v>
      </c>
      <c r="CH4" s="5">
        <f t="shared" ca="1" si="22"/>
        <v>0</v>
      </c>
      <c r="CI4" s="5">
        <f t="shared" ca="1" si="22"/>
        <v>0</v>
      </c>
      <c r="CJ4" s="5">
        <f t="shared" ca="1" si="22"/>
        <v>0</v>
      </c>
      <c r="CK4" s="5">
        <f t="shared" ref="CK4:CT18" ca="1" si="23">INDIRECT($A4&amp;"!"&amp;CK$1)</f>
        <v>0</v>
      </c>
      <c r="CL4" s="5">
        <f t="shared" ca="1" si="23"/>
        <v>0</v>
      </c>
      <c r="CM4" s="5">
        <f t="shared" ca="1" si="23"/>
        <v>0</v>
      </c>
      <c r="CN4" s="5">
        <f t="shared" ca="1" si="23"/>
        <v>0</v>
      </c>
      <c r="CO4" s="5">
        <f t="shared" ca="1" si="23"/>
        <v>0</v>
      </c>
      <c r="CP4" s="5">
        <f t="shared" ca="1" si="23"/>
        <v>0</v>
      </c>
      <c r="CQ4" t="str">
        <f t="shared" ca="1" si="23"/>
        <v>-</v>
      </c>
      <c r="CR4" s="132" t="str">
        <f t="shared" ca="1" si="23"/>
        <v>Percentual</v>
      </c>
      <c r="CS4">
        <f t="shared" ca="1" si="23"/>
        <v>0</v>
      </c>
      <c r="CT4">
        <f t="shared" ca="1" si="23"/>
        <v>0</v>
      </c>
      <c r="CU4">
        <f t="shared" ref="CU4:DB18" ca="1" si="24">INDIRECT($A4&amp;"!"&amp;CU$1)</f>
        <v>0</v>
      </c>
      <c r="CV4" t="e">
        <f t="shared" ca="1" si="24"/>
        <v>#DIV/0!</v>
      </c>
      <c r="CW4" t="str">
        <f t="shared" ca="1" si="24"/>
        <v>-</v>
      </c>
      <c r="CX4">
        <f t="shared" ca="1" si="24"/>
        <v>0</v>
      </c>
      <c r="CY4">
        <f t="shared" ca="1" si="24"/>
        <v>0</v>
      </c>
      <c r="CZ4">
        <f t="shared" ca="1" si="24"/>
        <v>0</v>
      </c>
      <c r="DA4">
        <f t="shared" ca="1" si="24"/>
        <v>0</v>
      </c>
      <c r="DB4">
        <f t="shared" ca="1" si="24"/>
        <v>0</v>
      </c>
      <c r="DC4" t="str">
        <f t="shared" ref="DC4:DU19" ca="1" si="25">INDIRECT($A4&amp;"!"&amp;DC$1)</f>
        <v>-</v>
      </c>
      <c r="DD4">
        <f t="shared" ref="DD4:DD18" ca="1" si="26">INDIRECT($A4&amp;"!"&amp;DD$1)</f>
        <v>0</v>
      </c>
      <c r="DE4">
        <f t="shared" ca="1" si="25"/>
        <v>0</v>
      </c>
      <c r="DF4">
        <f t="shared" ca="1" si="25"/>
        <v>0</v>
      </c>
      <c r="DG4">
        <f t="shared" ca="1" si="25"/>
        <v>0</v>
      </c>
      <c r="DH4">
        <f t="shared" ca="1" si="25"/>
        <v>0</v>
      </c>
      <c r="DI4" t="str">
        <f t="shared" ca="1" si="25"/>
        <v>-</v>
      </c>
      <c r="DJ4">
        <f t="shared" ref="DJ4:DJ18" ca="1" si="27">INDIRECT($A4&amp;"!"&amp;DJ$1)</f>
        <v>0</v>
      </c>
      <c r="DK4">
        <f t="shared" ca="1" si="25"/>
        <v>0</v>
      </c>
      <c r="DL4">
        <f t="shared" ca="1" si="25"/>
        <v>0</v>
      </c>
      <c r="DM4">
        <f t="shared" ca="1" si="25"/>
        <v>0</v>
      </c>
      <c r="DN4">
        <f t="shared" ca="1" si="25"/>
        <v>0</v>
      </c>
      <c r="DO4" t="str">
        <f t="shared" ca="1" si="25"/>
        <v>-</v>
      </c>
      <c r="DP4">
        <f t="shared" ref="DP4:DP18" ca="1" si="28">INDIRECT($A4&amp;"!"&amp;DP$1)</f>
        <v>0</v>
      </c>
      <c r="DQ4">
        <f t="shared" ca="1" si="25"/>
        <v>0</v>
      </c>
      <c r="DR4">
        <f t="shared" ca="1" si="25"/>
        <v>0</v>
      </c>
      <c r="DS4">
        <f t="shared" ca="1" si="25"/>
        <v>0</v>
      </c>
      <c r="DT4">
        <f t="shared" ca="1" si="25"/>
        <v>0</v>
      </c>
      <c r="DU4" t="str">
        <f t="shared" ca="1" si="25"/>
        <v>-</v>
      </c>
      <c r="DV4">
        <f t="shared" ref="DV4:EE18" ca="1" si="29">INDIRECT($A4&amp;"!"&amp;DV$1)</f>
        <v>0</v>
      </c>
      <c r="DW4">
        <f t="shared" ca="1" si="29"/>
        <v>0</v>
      </c>
      <c r="DX4">
        <f t="shared" ca="1" si="29"/>
        <v>0</v>
      </c>
      <c r="DY4">
        <f t="shared" ca="1" si="29"/>
        <v>0</v>
      </c>
      <c r="DZ4">
        <f t="shared" ca="1" si="29"/>
        <v>0</v>
      </c>
      <c r="EA4" t="str">
        <f t="shared" ca="1" si="29"/>
        <v>-</v>
      </c>
      <c r="EB4">
        <f t="shared" ca="1" si="29"/>
        <v>0</v>
      </c>
      <c r="EC4">
        <f t="shared" ca="1" si="29"/>
        <v>0</v>
      </c>
      <c r="ED4">
        <f t="shared" ca="1" si="29"/>
        <v>0</v>
      </c>
      <c r="EE4">
        <f t="shared" ca="1" si="29"/>
        <v>0</v>
      </c>
      <c r="EF4">
        <f t="shared" ref="EF4:EO18" ca="1" si="30">INDIRECT($A4&amp;"!"&amp;EF$1)</f>
        <v>0</v>
      </c>
      <c r="EG4" t="str">
        <f t="shared" ca="1" si="30"/>
        <v>-</v>
      </c>
      <c r="EH4">
        <f t="shared" ca="1" si="30"/>
        <v>0</v>
      </c>
      <c r="EI4">
        <f t="shared" ca="1" si="30"/>
        <v>0</v>
      </c>
      <c r="EJ4">
        <f t="shared" ca="1" si="30"/>
        <v>0</v>
      </c>
      <c r="EK4">
        <f t="shared" ca="1" si="30"/>
        <v>0</v>
      </c>
      <c r="EL4">
        <f t="shared" ca="1" si="30"/>
        <v>0</v>
      </c>
      <c r="EM4" t="str">
        <f t="shared" ca="1" si="30"/>
        <v>-</v>
      </c>
      <c r="EN4">
        <f t="shared" ca="1" si="30"/>
        <v>0</v>
      </c>
      <c r="EO4">
        <f t="shared" ca="1" si="30"/>
        <v>0</v>
      </c>
      <c r="EP4">
        <f t="shared" ref="EP4:FF19" ca="1" si="31">INDIRECT($A4&amp;"!"&amp;EP$1)</f>
        <v>0</v>
      </c>
      <c r="EQ4">
        <f t="shared" ca="1" si="31"/>
        <v>0</v>
      </c>
      <c r="ER4">
        <f t="shared" ca="1" si="31"/>
        <v>0</v>
      </c>
      <c r="ES4">
        <f t="shared" ca="1" si="31"/>
        <v>0</v>
      </c>
      <c r="ET4">
        <f t="shared" ref="ET4:ET18" ca="1" si="32">INDIRECT($A4&amp;"!"&amp;ET$1)</f>
        <v>0</v>
      </c>
      <c r="EU4">
        <f t="shared" ca="1" si="31"/>
        <v>0</v>
      </c>
      <c r="EV4">
        <f t="shared" ca="1" si="31"/>
        <v>0</v>
      </c>
      <c r="EW4">
        <f t="shared" ca="1" si="31"/>
        <v>0</v>
      </c>
      <c r="EX4">
        <f t="shared" ca="1" si="31"/>
        <v>0</v>
      </c>
      <c r="EY4">
        <f t="shared" ca="1" si="31"/>
        <v>0</v>
      </c>
      <c r="EZ4">
        <f t="shared" ca="1" si="31"/>
        <v>0</v>
      </c>
      <c r="FA4">
        <f t="shared" ca="1" si="31"/>
        <v>0</v>
      </c>
      <c r="FB4">
        <f t="shared" ca="1" si="31"/>
        <v>0</v>
      </c>
      <c r="FC4">
        <f t="shared" ca="1" si="31"/>
        <v>0</v>
      </c>
      <c r="FD4">
        <f t="shared" ca="1" si="31"/>
        <v>0</v>
      </c>
      <c r="FE4">
        <f t="shared" ca="1" si="31"/>
        <v>0</v>
      </c>
      <c r="FF4">
        <f t="shared" ca="1" si="31"/>
        <v>0</v>
      </c>
      <c r="FG4">
        <f t="shared" ref="FG4:FU18" ca="1" si="33">INDIRECT($A4&amp;"!"&amp;FG$1)</f>
        <v>0</v>
      </c>
      <c r="FH4">
        <f t="shared" ca="1" si="33"/>
        <v>0</v>
      </c>
      <c r="FI4">
        <f t="shared" ca="1" si="33"/>
        <v>0</v>
      </c>
      <c r="FJ4">
        <f t="shared" ca="1" si="33"/>
        <v>0</v>
      </c>
      <c r="FK4">
        <f t="shared" ca="1" si="33"/>
        <v>0</v>
      </c>
      <c r="FL4">
        <f t="shared" ca="1" si="33"/>
        <v>0</v>
      </c>
      <c r="FM4">
        <f t="shared" ca="1" si="33"/>
        <v>0</v>
      </c>
      <c r="FN4">
        <f t="shared" ca="1" si="33"/>
        <v>0</v>
      </c>
      <c r="FO4">
        <f t="shared" ca="1" si="33"/>
        <v>0</v>
      </c>
      <c r="FP4">
        <f t="shared" ca="1" si="33"/>
        <v>0</v>
      </c>
      <c r="FQ4">
        <f t="shared" ca="1" si="33"/>
        <v>0</v>
      </c>
      <c r="FR4">
        <f t="shared" ca="1" si="33"/>
        <v>0</v>
      </c>
      <c r="FS4">
        <f t="shared" ca="1" si="33"/>
        <v>0</v>
      </c>
      <c r="FT4">
        <f t="shared" ca="1" si="33"/>
        <v>0</v>
      </c>
      <c r="FU4">
        <f t="shared" ca="1" si="33"/>
        <v>0</v>
      </c>
      <c r="FV4" s="29">
        <f t="shared" ca="1" si="5"/>
        <v>116</v>
      </c>
      <c r="FW4">
        <f ca="1">IFERROR(HLOOKUP(G4,Cargos!$AC$8:$BP$9,3,0)*HLOOKUP(G4,Cargos!$AC$8:$BP$9,2,0)*FV4,0)</f>
        <v>0</v>
      </c>
      <c r="FX4">
        <f ca="1">IFERROR(HLOOKUP(G4,Cargos!$AC$8:$BP$9,3,0),0)</f>
        <v>0</v>
      </c>
      <c r="FY4">
        <f t="shared" ca="1" si="6"/>
        <v>1394</v>
      </c>
      <c r="FZ4">
        <f t="shared" ref="FZ4:FZ32" ca="1" si="34">IF(FY4&gt;3,1,0)</f>
        <v>1</v>
      </c>
      <c r="GA4">
        <f t="shared" ca="1" si="7"/>
        <v>0</v>
      </c>
      <c r="GB4" s="132">
        <f t="shared" ca="1" si="8"/>
        <v>0</v>
      </c>
      <c r="GC4">
        <f ca="1">GB4*'P Gerais'!$D$35</f>
        <v>0</v>
      </c>
      <c r="GD4">
        <f t="shared" ca="1" si="9"/>
        <v>0</v>
      </c>
      <c r="GE4">
        <f t="shared" ref="GE4:GE32" ca="1" si="35">INDIRECT($A4&amp;"!"&amp;GE$1)</f>
        <v>0</v>
      </c>
      <c r="GF4">
        <f ca="1">IF(YEAR(C4)&lt;'P Gerais'!$D$6,12,IF(AND(YEAR(C4)='P Gerais'!$D$6,MONTH(C4)=2,30-DAY(C4)&gt;=15),12-MONTH(C4)+1,IF(AND(YEAR(C4)='P Gerais'!$D$6,MONTH(C4)=2,30-DAY(C4)&lt;15),12-MONTH(C4),IF(AND(YEAR(C4)='P Gerais'!$D$6,31-DAY(C4)&gt;=15),12-MONTH(C4)+1,IF(AND(YEAR(C4)='P Gerais'!$D$6,31-DAY(C4)&lt;15),12-MONTH(C4),0)))))</f>
        <v>12</v>
      </c>
      <c r="GG4" s="132" t="str">
        <f t="shared" ca="1" si="10"/>
        <v>NÃO</v>
      </c>
    </row>
    <row r="5" spans="1:189">
      <c r="A5" t="s">
        <v>222</v>
      </c>
      <c r="B5" t="str">
        <f t="shared" ca="1" si="11"/>
        <v>Funcionário 3</v>
      </c>
      <c r="C5" s="15">
        <f t="shared" ca="1" si="11"/>
        <v>0</v>
      </c>
      <c r="D5" s="15">
        <f t="shared" ca="1" si="11"/>
        <v>0</v>
      </c>
      <c r="E5">
        <f t="shared" ca="1" si="11"/>
        <v>0</v>
      </c>
      <c r="F5">
        <f t="shared" ca="1" si="11"/>
        <v>0</v>
      </c>
      <c r="G5">
        <f t="shared" ca="1" si="11"/>
        <v>0</v>
      </c>
      <c r="H5" s="25">
        <f t="shared" ca="1" si="11"/>
        <v>8.3333333333333339</v>
      </c>
      <c r="I5" s="14">
        <f t="shared" ca="1" si="11"/>
        <v>0</v>
      </c>
      <c r="J5" s="14">
        <f t="shared" ca="1" si="11"/>
        <v>0</v>
      </c>
      <c r="K5" s="14">
        <f t="shared" ca="1" si="11"/>
        <v>0</v>
      </c>
      <c r="L5" s="14">
        <f t="shared" ca="1" si="11"/>
        <v>0</v>
      </c>
      <c r="M5" s="143"/>
      <c r="N5" s="14">
        <f t="shared" ca="1" si="11"/>
        <v>0</v>
      </c>
      <c r="O5" s="14">
        <f t="shared" ca="1" si="11"/>
        <v>0</v>
      </c>
      <c r="P5" s="14">
        <f t="shared" ca="1" si="11"/>
        <v>0</v>
      </c>
      <c r="Q5" s="14">
        <f t="shared" ca="1" si="11"/>
        <v>0</v>
      </c>
      <c r="R5" s="143"/>
      <c r="S5" s="14">
        <f t="shared" ca="1" si="11"/>
        <v>0</v>
      </c>
      <c r="T5" s="14">
        <f t="shared" ca="1" si="12"/>
        <v>0</v>
      </c>
      <c r="U5" s="14">
        <f t="shared" ca="1" si="12"/>
        <v>0</v>
      </c>
      <c r="V5" s="14">
        <f t="shared" ca="1" si="12"/>
        <v>0</v>
      </c>
      <c r="W5" s="143"/>
      <c r="X5" s="14">
        <f t="shared" ca="1" si="13"/>
        <v>0</v>
      </c>
      <c r="Y5" s="14">
        <f t="shared" ca="1" si="13"/>
        <v>0</v>
      </c>
      <c r="Z5" s="14">
        <f t="shared" ca="1" si="13"/>
        <v>0</v>
      </c>
      <c r="AA5" s="14">
        <f t="shared" ca="1" si="13"/>
        <v>0</v>
      </c>
      <c r="AB5" s="143"/>
      <c r="AC5" s="14">
        <f t="shared" ca="1" si="14"/>
        <v>0</v>
      </c>
      <c r="AD5" s="14">
        <f t="shared" ca="1" si="14"/>
        <v>0</v>
      </c>
      <c r="AE5" s="14">
        <f t="shared" ca="1" si="14"/>
        <v>0</v>
      </c>
      <c r="AF5" s="14">
        <f t="shared" ca="1" si="14"/>
        <v>0</v>
      </c>
      <c r="AG5" s="143"/>
      <c r="AH5" s="14">
        <f t="shared" ca="1" si="15"/>
        <v>0</v>
      </c>
      <c r="AI5" s="14">
        <f t="shared" ca="1" si="15"/>
        <v>0</v>
      </c>
      <c r="AJ5" s="14">
        <f t="shared" ca="1" si="15"/>
        <v>0</v>
      </c>
      <c r="AK5" s="14">
        <f t="shared" ca="1" si="15"/>
        <v>0</v>
      </c>
      <c r="AL5" s="143"/>
      <c r="AM5" s="14">
        <f t="shared" ca="1" si="16"/>
        <v>0</v>
      </c>
      <c r="AN5" s="14">
        <f t="shared" ca="1" si="17"/>
        <v>0</v>
      </c>
      <c r="AO5" s="14">
        <f t="shared" ca="1" si="17"/>
        <v>0</v>
      </c>
      <c r="AP5" s="14">
        <f t="shared" ca="1" si="17"/>
        <v>0</v>
      </c>
      <c r="AQ5" s="143"/>
      <c r="AR5" s="12">
        <f t="shared" ca="1" si="18"/>
        <v>0</v>
      </c>
      <c r="AS5">
        <f t="shared" ca="1" si="17"/>
        <v>0</v>
      </c>
      <c r="AT5">
        <f t="shared" ca="1" si="17"/>
        <v>0</v>
      </c>
      <c r="AU5" s="13">
        <f t="shared" ca="1" si="19"/>
        <v>0</v>
      </c>
      <c r="AV5">
        <f t="shared" ca="1" si="17"/>
        <v>0</v>
      </c>
      <c r="AW5">
        <f t="shared" ca="1" si="17"/>
        <v>0</v>
      </c>
      <c r="AX5">
        <f t="shared" ca="1" si="17"/>
        <v>0</v>
      </c>
      <c r="AY5">
        <f t="shared" ca="1" si="17"/>
        <v>0</v>
      </c>
      <c r="AZ5">
        <f t="shared" ca="1" si="17"/>
        <v>0</v>
      </c>
      <c r="BA5">
        <f t="shared" ca="1" si="17"/>
        <v>0</v>
      </c>
      <c r="BB5">
        <f t="shared" ca="1" si="17"/>
        <v>0</v>
      </c>
      <c r="BC5">
        <f t="shared" ca="1" si="17"/>
        <v>0</v>
      </c>
      <c r="BD5" s="16">
        <f t="shared" ca="1" si="20"/>
        <v>0</v>
      </c>
      <c r="BE5" s="16">
        <f t="shared" ca="1" si="20"/>
        <v>0</v>
      </c>
      <c r="BF5">
        <f t="shared" ca="1" si="21"/>
        <v>0</v>
      </c>
      <c r="BG5">
        <f t="shared" ca="1" si="21"/>
        <v>0</v>
      </c>
      <c r="BH5">
        <f t="shared" ca="1" si="21"/>
        <v>0</v>
      </c>
      <c r="BI5">
        <f t="shared" ca="1" si="21"/>
        <v>0</v>
      </c>
      <c r="BJ5">
        <f t="shared" ca="1" si="21"/>
        <v>0</v>
      </c>
      <c r="BK5">
        <f t="shared" ca="1" si="21"/>
        <v>0</v>
      </c>
      <c r="BL5">
        <f t="shared" ca="1" si="21"/>
        <v>0</v>
      </c>
      <c r="BM5" s="25">
        <f t="shared" ca="1" si="21"/>
        <v>0</v>
      </c>
      <c r="BN5" s="17">
        <f t="shared" ca="1" si="21"/>
        <v>0</v>
      </c>
      <c r="BO5" s="17">
        <f t="shared" ca="1" si="21"/>
        <v>0</v>
      </c>
      <c r="BP5">
        <f t="shared" ca="1" si="21"/>
        <v>0</v>
      </c>
      <c r="BQ5">
        <f t="shared" ca="1" si="21"/>
        <v>0</v>
      </c>
      <c r="BR5" s="5">
        <f t="shared" ca="1" si="21"/>
        <v>0</v>
      </c>
      <c r="BS5" s="5">
        <f t="shared" ca="1" si="21"/>
        <v>0</v>
      </c>
      <c r="BT5" s="5">
        <f t="shared" ca="1" si="21"/>
        <v>0</v>
      </c>
      <c r="BU5" s="5">
        <f t="shared" ca="1" si="22"/>
        <v>0</v>
      </c>
      <c r="BV5" s="5">
        <f t="shared" ca="1" si="22"/>
        <v>0</v>
      </c>
      <c r="BW5" s="5">
        <f t="shared" ca="1" si="22"/>
        <v>0</v>
      </c>
      <c r="BX5" s="5">
        <f t="shared" ca="1" si="22"/>
        <v>0</v>
      </c>
      <c r="BY5" s="5">
        <f t="shared" ca="1" si="22"/>
        <v>0</v>
      </c>
      <c r="BZ5" s="5">
        <f t="shared" ca="1" si="22"/>
        <v>0</v>
      </c>
      <c r="CA5" s="5">
        <f t="shared" ca="1" si="22"/>
        <v>0</v>
      </c>
      <c r="CB5" s="5">
        <f t="shared" ca="1" si="22"/>
        <v>0</v>
      </c>
      <c r="CC5" s="5">
        <f t="shared" ca="1" si="22"/>
        <v>0</v>
      </c>
      <c r="CD5" s="5">
        <f t="shared" ca="1" si="22"/>
        <v>0</v>
      </c>
      <c r="CE5" s="5">
        <f t="shared" ca="1" si="22"/>
        <v>0</v>
      </c>
      <c r="CF5" s="5">
        <f t="shared" ca="1" si="22"/>
        <v>0</v>
      </c>
      <c r="CG5" s="5">
        <f t="shared" ca="1" si="22"/>
        <v>0</v>
      </c>
      <c r="CH5" s="5">
        <f t="shared" ca="1" si="22"/>
        <v>0</v>
      </c>
      <c r="CI5" s="5">
        <f t="shared" ca="1" si="22"/>
        <v>0</v>
      </c>
      <c r="CJ5" s="5">
        <f t="shared" ca="1" si="22"/>
        <v>0</v>
      </c>
      <c r="CK5" s="5">
        <f t="shared" ca="1" si="23"/>
        <v>0</v>
      </c>
      <c r="CL5" s="5">
        <f t="shared" ca="1" si="23"/>
        <v>0</v>
      </c>
      <c r="CM5" s="5">
        <f t="shared" ca="1" si="23"/>
        <v>0</v>
      </c>
      <c r="CN5" s="5">
        <f t="shared" ca="1" si="23"/>
        <v>0</v>
      </c>
      <c r="CO5" s="5">
        <f t="shared" ca="1" si="23"/>
        <v>0</v>
      </c>
      <c r="CP5" s="5">
        <f t="shared" ca="1" si="23"/>
        <v>0</v>
      </c>
      <c r="CQ5" t="str">
        <f t="shared" ca="1" si="23"/>
        <v>-</v>
      </c>
      <c r="CR5" s="132">
        <f t="shared" ca="1" si="23"/>
        <v>0</v>
      </c>
      <c r="CS5">
        <f t="shared" ca="1" si="23"/>
        <v>0</v>
      </c>
      <c r="CT5">
        <f t="shared" ca="1" si="23"/>
        <v>0</v>
      </c>
      <c r="CU5">
        <f t="shared" ca="1" si="24"/>
        <v>0</v>
      </c>
      <c r="CV5">
        <f t="shared" ca="1" si="24"/>
        <v>0</v>
      </c>
      <c r="CW5" t="str">
        <f t="shared" ca="1" si="24"/>
        <v>-</v>
      </c>
      <c r="CX5">
        <f t="shared" ca="1" si="24"/>
        <v>0</v>
      </c>
      <c r="CY5">
        <f t="shared" ca="1" si="24"/>
        <v>0</v>
      </c>
      <c r="CZ5">
        <f t="shared" ca="1" si="24"/>
        <v>0</v>
      </c>
      <c r="DA5">
        <f t="shared" ca="1" si="24"/>
        <v>0</v>
      </c>
      <c r="DB5">
        <f t="shared" ca="1" si="24"/>
        <v>0</v>
      </c>
      <c r="DC5" t="str">
        <f t="shared" ca="1" si="25"/>
        <v>-</v>
      </c>
      <c r="DD5">
        <f t="shared" ca="1" si="26"/>
        <v>0</v>
      </c>
      <c r="DE5">
        <f t="shared" ca="1" si="25"/>
        <v>0</v>
      </c>
      <c r="DF5">
        <f t="shared" ca="1" si="25"/>
        <v>0</v>
      </c>
      <c r="DG5">
        <f t="shared" ca="1" si="25"/>
        <v>0</v>
      </c>
      <c r="DH5">
        <f t="shared" ca="1" si="25"/>
        <v>0</v>
      </c>
      <c r="DI5" t="str">
        <f t="shared" ca="1" si="25"/>
        <v>-</v>
      </c>
      <c r="DJ5">
        <f t="shared" ca="1" si="27"/>
        <v>0</v>
      </c>
      <c r="DK5">
        <f t="shared" ca="1" si="25"/>
        <v>0</v>
      </c>
      <c r="DL5">
        <f t="shared" ca="1" si="25"/>
        <v>0</v>
      </c>
      <c r="DM5">
        <f t="shared" ca="1" si="25"/>
        <v>0</v>
      </c>
      <c r="DN5">
        <f t="shared" ca="1" si="25"/>
        <v>0</v>
      </c>
      <c r="DO5" t="str">
        <f t="shared" ca="1" si="25"/>
        <v>-</v>
      </c>
      <c r="DP5">
        <f t="shared" ca="1" si="28"/>
        <v>0</v>
      </c>
      <c r="DQ5">
        <f t="shared" ca="1" si="25"/>
        <v>0</v>
      </c>
      <c r="DR5">
        <f t="shared" ca="1" si="25"/>
        <v>0</v>
      </c>
      <c r="DS5">
        <f t="shared" ca="1" si="25"/>
        <v>0</v>
      </c>
      <c r="DT5">
        <f t="shared" ca="1" si="25"/>
        <v>0</v>
      </c>
      <c r="DU5" t="str">
        <f t="shared" ca="1" si="25"/>
        <v>-</v>
      </c>
      <c r="DV5">
        <f t="shared" ca="1" si="29"/>
        <v>0</v>
      </c>
      <c r="DW5">
        <f t="shared" ca="1" si="29"/>
        <v>0</v>
      </c>
      <c r="DX5">
        <f t="shared" ca="1" si="29"/>
        <v>0</v>
      </c>
      <c r="DY5">
        <f t="shared" ca="1" si="29"/>
        <v>0</v>
      </c>
      <c r="DZ5">
        <f t="shared" ca="1" si="29"/>
        <v>0</v>
      </c>
      <c r="EA5" t="str">
        <f t="shared" ca="1" si="29"/>
        <v>-</v>
      </c>
      <c r="EB5">
        <f t="shared" ca="1" si="29"/>
        <v>0</v>
      </c>
      <c r="EC5">
        <f t="shared" ca="1" si="29"/>
        <v>0</v>
      </c>
      <c r="ED5">
        <f t="shared" ca="1" si="29"/>
        <v>0</v>
      </c>
      <c r="EE5">
        <f t="shared" ca="1" si="29"/>
        <v>0</v>
      </c>
      <c r="EF5">
        <f t="shared" ca="1" si="30"/>
        <v>0</v>
      </c>
      <c r="EG5" t="str">
        <f t="shared" ca="1" si="30"/>
        <v>-</v>
      </c>
      <c r="EH5">
        <f t="shared" ca="1" si="30"/>
        <v>0</v>
      </c>
      <c r="EI5">
        <f t="shared" ca="1" si="30"/>
        <v>0</v>
      </c>
      <c r="EJ5">
        <f t="shared" ca="1" si="30"/>
        <v>0</v>
      </c>
      <c r="EK5">
        <f t="shared" ca="1" si="30"/>
        <v>0</v>
      </c>
      <c r="EL5">
        <f t="shared" ca="1" si="30"/>
        <v>0</v>
      </c>
      <c r="EM5" t="str">
        <f t="shared" ca="1" si="30"/>
        <v>-</v>
      </c>
      <c r="EN5">
        <f t="shared" ca="1" si="30"/>
        <v>0</v>
      </c>
      <c r="EO5">
        <f t="shared" ca="1" si="30"/>
        <v>0</v>
      </c>
      <c r="EP5">
        <f t="shared" ca="1" si="31"/>
        <v>0</v>
      </c>
      <c r="EQ5">
        <f t="shared" ca="1" si="31"/>
        <v>0</v>
      </c>
      <c r="ER5">
        <f t="shared" ca="1" si="31"/>
        <v>0</v>
      </c>
      <c r="ES5">
        <f t="shared" ca="1" si="31"/>
        <v>0</v>
      </c>
      <c r="ET5">
        <f t="shared" ca="1" si="32"/>
        <v>0</v>
      </c>
      <c r="EU5">
        <f t="shared" ca="1" si="31"/>
        <v>0</v>
      </c>
      <c r="EV5">
        <f t="shared" ca="1" si="31"/>
        <v>0</v>
      </c>
      <c r="EW5">
        <f t="shared" ca="1" si="31"/>
        <v>0</v>
      </c>
      <c r="EX5">
        <f t="shared" ca="1" si="31"/>
        <v>0</v>
      </c>
      <c r="EY5">
        <f t="shared" ca="1" si="31"/>
        <v>0</v>
      </c>
      <c r="EZ5">
        <f t="shared" ca="1" si="31"/>
        <v>0</v>
      </c>
      <c r="FA5">
        <f t="shared" ca="1" si="31"/>
        <v>0</v>
      </c>
      <c r="FB5">
        <f t="shared" ca="1" si="31"/>
        <v>0</v>
      </c>
      <c r="FC5">
        <f t="shared" ca="1" si="31"/>
        <v>0</v>
      </c>
      <c r="FD5">
        <f t="shared" ca="1" si="31"/>
        <v>0</v>
      </c>
      <c r="FE5">
        <f t="shared" ca="1" si="31"/>
        <v>0</v>
      </c>
      <c r="FF5">
        <f t="shared" ca="1" si="31"/>
        <v>0</v>
      </c>
      <c r="FG5">
        <f t="shared" ca="1" si="33"/>
        <v>0</v>
      </c>
      <c r="FH5">
        <f t="shared" ca="1" si="33"/>
        <v>0</v>
      </c>
      <c r="FI5">
        <f t="shared" ca="1" si="33"/>
        <v>0</v>
      </c>
      <c r="FJ5">
        <f t="shared" ca="1" si="33"/>
        <v>0</v>
      </c>
      <c r="FK5">
        <f t="shared" ca="1" si="33"/>
        <v>0</v>
      </c>
      <c r="FL5">
        <f t="shared" ca="1" si="33"/>
        <v>0</v>
      </c>
      <c r="FM5">
        <f t="shared" ca="1" si="33"/>
        <v>0</v>
      </c>
      <c r="FN5">
        <f t="shared" ca="1" si="33"/>
        <v>0</v>
      </c>
      <c r="FO5">
        <f t="shared" ca="1" si="33"/>
        <v>0</v>
      </c>
      <c r="FP5">
        <f t="shared" ca="1" si="33"/>
        <v>0</v>
      </c>
      <c r="FQ5">
        <f t="shared" ca="1" si="33"/>
        <v>0</v>
      </c>
      <c r="FR5">
        <f t="shared" ca="1" si="33"/>
        <v>0</v>
      </c>
      <c r="FS5">
        <f t="shared" ca="1" si="33"/>
        <v>0</v>
      </c>
      <c r="FT5">
        <f t="shared" ca="1" si="33"/>
        <v>0</v>
      </c>
      <c r="FU5">
        <f t="shared" ca="1" si="33"/>
        <v>0</v>
      </c>
      <c r="FV5" s="29">
        <f t="shared" ca="1" si="5"/>
        <v>116</v>
      </c>
      <c r="FW5">
        <f ca="1">IFERROR(HLOOKUP(G5,Cargos!$AC$8:$BP$9,3,0)*HLOOKUP(G5,Cargos!$AC$8:$BP$9,2,0)*FV5,0)</f>
        <v>0</v>
      </c>
      <c r="FX5">
        <f ca="1">IFERROR(HLOOKUP(G5,Cargos!$AC$8:$BP$9,3,0),0)</f>
        <v>0</v>
      </c>
      <c r="FY5">
        <f t="shared" ca="1" si="6"/>
        <v>1394</v>
      </c>
      <c r="FZ5">
        <f t="shared" ca="1" si="34"/>
        <v>1</v>
      </c>
      <c r="GA5">
        <f t="shared" ca="1" si="7"/>
        <v>0</v>
      </c>
      <c r="GB5" s="132">
        <f t="shared" ca="1" si="8"/>
        <v>0</v>
      </c>
      <c r="GC5">
        <f ca="1">GB5*'P Gerais'!$D$35</f>
        <v>0</v>
      </c>
      <c r="GD5">
        <f t="shared" ca="1" si="9"/>
        <v>0</v>
      </c>
      <c r="GE5">
        <f t="shared" ca="1" si="35"/>
        <v>0</v>
      </c>
      <c r="GF5">
        <f ca="1">IF(YEAR(C5)&lt;'P Gerais'!$D$6,12,IF(AND(YEAR(C5)='P Gerais'!$D$6,MONTH(C5)=2,30-DAY(C5)&gt;=15),12-MONTH(C5)+1,IF(AND(YEAR(C5)='P Gerais'!$D$6,MONTH(C5)=2,30-DAY(C5)&lt;15),12-MONTH(C5),IF(AND(YEAR(C5)='P Gerais'!$D$6,31-DAY(C5)&gt;=15),12-MONTH(C5)+1,IF(AND(YEAR(C5)='P Gerais'!$D$6,31-DAY(C5)&lt;15),12-MONTH(C5),0)))))</f>
        <v>12</v>
      </c>
      <c r="GG5" s="132" t="str">
        <f t="shared" ca="1" si="10"/>
        <v>NÃO</v>
      </c>
    </row>
    <row r="6" spans="1:189">
      <c r="A6" t="s">
        <v>223</v>
      </c>
      <c r="B6" t="str">
        <f t="shared" ca="1" si="11"/>
        <v>Funcionário 4</v>
      </c>
      <c r="C6" s="15">
        <f t="shared" ca="1" si="11"/>
        <v>0</v>
      </c>
      <c r="D6" s="15">
        <f t="shared" ca="1" si="11"/>
        <v>0</v>
      </c>
      <c r="E6">
        <f t="shared" ca="1" si="11"/>
        <v>0</v>
      </c>
      <c r="F6">
        <f t="shared" ca="1" si="11"/>
        <v>0</v>
      </c>
      <c r="G6">
        <f t="shared" ca="1" si="11"/>
        <v>0</v>
      </c>
      <c r="H6" s="25">
        <f t="shared" ca="1" si="11"/>
        <v>8.3333333333333339</v>
      </c>
      <c r="I6" s="14">
        <f t="shared" ca="1" si="11"/>
        <v>0</v>
      </c>
      <c r="J6" s="14">
        <f t="shared" ca="1" si="11"/>
        <v>0</v>
      </c>
      <c r="K6" s="14">
        <f t="shared" ca="1" si="11"/>
        <v>0</v>
      </c>
      <c r="L6" s="14">
        <f t="shared" ca="1" si="11"/>
        <v>0</v>
      </c>
      <c r="M6" s="143"/>
      <c r="N6" s="14">
        <f t="shared" ca="1" si="11"/>
        <v>0</v>
      </c>
      <c r="O6" s="14">
        <f t="shared" ca="1" si="11"/>
        <v>0</v>
      </c>
      <c r="P6" s="14">
        <f t="shared" ca="1" si="11"/>
        <v>0</v>
      </c>
      <c r="Q6" s="14">
        <f t="shared" ca="1" si="11"/>
        <v>0</v>
      </c>
      <c r="R6" s="143"/>
      <c r="S6" s="14">
        <f t="shared" ca="1" si="11"/>
        <v>0</v>
      </c>
      <c r="T6" s="14">
        <f t="shared" ca="1" si="12"/>
        <v>0</v>
      </c>
      <c r="U6" s="14">
        <f t="shared" ca="1" si="12"/>
        <v>0</v>
      </c>
      <c r="V6" s="14">
        <f t="shared" ca="1" si="12"/>
        <v>0</v>
      </c>
      <c r="W6" s="143"/>
      <c r="X6" s="14">
        <f t="shared" ca="1" si="13"/>
        <v>0</v>
      </c>
      <c r="Y6" s="14">
        <f t="shared" ca="1" si="13"/>
        <v>0</v>
      </c>
      <c r="Z6" s="14">
        <f t="shared" ca="1" si="13"/>
        <v>0</v>
      </c>
      <c r="AA6" s="14">
        <f t="shared" ca="1" si="13"/>
        <v>0</v>
      </c>
      <c r="AB6" s="143"/>
      <c r="AC6" s="14">
        <f t="shared" ca="1" si="14"/>
        <v>0</v>
      </c>
      <c r="AD6" s="14">
        <f t="shared" ca="1" si="14"/>
        <v>0</v>
      </c>
      <c r="AE6" s="14">
        <f t="shared" ca="1" si="14"/>
        <v>0</v>
      </c>
      <c r="AF6" s="14">
        <f t="shared" ca="1" si="14"/>
        <v>0</v>
      </c>
      <c r="AG6" s="143"/>
      <c r="AH6" s="14">
        <f t="shared" ca="1" si="15"/>
        <v>0</v>
      </c>
      <c r="AI6" s="14">
        <f t="shared" ca="1" si="15"/>
        <v>0</v>
      </c>
      <c r="AJ6" s="14">
        <f t="shared" ca="1" si="15"/>
        <v>0</v>
      </c>
      <c r="AK6" s="14">
        <f t="shared" ca="1" si="15"/>
        <v>0</v>
      </c>
      <c r="AL6" s="143"/>
      <c r="AM6" s="14">
        <f t="shared" ca="1" si="16"/>
        <v>0</v>
      </c>
      <c r="AN6" s="14">
        <f t="shared" ca="1" si="17"/>
        <v>0</v>
      </c>
      <c r="AO6" s="14">
        <f t="shared" ca="1" si="17"/>
        <v>0</v>
      </c>
      <c r="AP6" s="14">
        <f t="shared" ca="1" si="17"/>
        <v>0</v>
      </c>
      <c r="AQ6" s="143"/>
      <c r="AR6" s="12">
        <f t="shared" ca="1" si="18"/>
        <v>0</v>
      </c>
      <c r="AS6">
        <f t="shared" ca="1" si="17"/>
        <v>0</v>
      </c>
      <c r="AT6">
        <f t="shared" ca="1" si="17"/>
        <v>0</v>
      </c>
      <c r="AU6" s="13">
        <f t="shared" ca="1" si="19"/>
        <v>0</v>
      </c>
      <c r="AV6">
        <f t="shared" ca="1" si="17"/>
        <v>0</v>
      </c>
      <c r="AW6">
        <f t="shared" ca="1" si="17"/>
        <v>0</v>
      </c>
      <c r="AX6">
        <f t="shared" ca="1" si="17"/>
        <v>0</v>
      </c>
      <c r="AY6">
        <f t="shared" ca="1" si="17"/>
        <v>0</v>
      </c>
      <c r="AZ6">
        <f t="shared" ca="1" si="17"/>
        <v>0</v>
      </c>
      <c r="BA6">
        <f t="shared" ca="1" si="17"/>
        <v>0</v>
      </c>
      <c r="BB6">
        <f t="shared" ca="1" si="17"/>
        <v>0</v>
      </c>
      <c r="BC6">
        <f t="shared" ca="1" si="17"/>
        <v>0</v>
      </c>
      <c r="BD6" s="16">
        <f t="shared" ca="1" si="20"/>
        <v>0</v>
      </c>
      <c r="BE6" s="16">
        <f t="shared" ca="1" si="20"/>
        <v>0</v>
      </c>
      <c r="BF6">
        <f t="shared" ca="1" si="21"/>
        <v>0</v>
      </c>
      <c r="BG6">
        <f t="shared" ca="1" si="21"/>
        <v>0</v>
      </c>
      <c r="BH6">
        <f t="shared" ca="1" si="21"/>
        <v>0</v>
      </c>
      <c r="BI6">
        <f t="shared" ca="1" si="21"/>
        <v>0</v>
      </c>
      <c r="BJ6">
        <f t="shared" ca="1" si="21"/>
        <v>0</v>
      </c>
      <c r="BK6">
        <f t="shared" ca="1" si="21"/>
        <v>0</v>
      </c>
      <c r="BL6">
        <f t="shared" ca="1" si="21"/>
        <v>0</v>
      </c>
      <c r="BM6" s="25">
        <f t="shared" ca="1" si="21"/>
        <v>0</v>
      </c>
      <c r="BN6" s="17">
        <f t="shared" ca="1" si="21"/>
        <v>0</v>
      </c>
      <c r="BO6" s="17">
        <f t="shared" ca="1" si="21"/>
        <v>0</v>
      </c>
      <c r="BP6">
        <f t="shared" ca="1" si="21"/>
        <v>0</v>
      </c>
      <c r="BQ6">
        <f t="shared" ca="1" si="21"/>
        <v>0</v>
      </c>
      <c r="BR6" s="5">
        <f t="shared" ca="1" si="21"/>
        <v>0</v>
      </c>
      <c r="BS6" s="5">
        <f t="shared" ca="1" si="21"/>
        <v>0</v>
      </c>
      <c r="BT6" s="5">
        <f t="shared" ca="1" si="21"/>
        <v>0</v>
      </c>
      <c r="BU6" s="5">
        <f t="shared" ca="1" si="22"/>
        <v>0</v>
      </c>
      <c r="BV6" s="5">
        <f t="shared" ca="1" si="22"/>
        <v>0</v>
      </c>
      <c r="BW6" s="5">
        <f t="shared" ca="1" si="22"/>
        <v>0</v>
      </c>
      <c r="BX6" s="5">
        <f t="shared" ca="1" si="22"/>
        <v>0</v>
      </c>
      <c r="BY6" s="5">
        <f t="shared" ca="1" si="22"/>
        <v>0</v>
      </c>
      <c r="BZ6" s="5">
        <f t="shared" ca="1" si="22"/>
        <v>0</v>
      </c>
      <c r="CA6" s="5">
        <f t="shared" ca="1" si="22"/>
        <v>0</v>
      </c>
      <c r="CB6" s="5">
        <f t="shared" ca="1" si="22"/>
        <v>0</v>
      </c>
      <c r="CC6" s="5">
        <f t="shared" ca="1" si="22"/>
        <v>0</v>
      </c>
      <c r="CD6" s="5">
        <f t="shared" ca="1" si="22"/>
        <v>0</v>
      </c>
      <c r="CE6" s="5">
        <f t="shared" ca="1" si="22"/>
        <v>0</v>
      </c>
      <c r="CF6" s="5">
        <f t="shared" ca="1" si="22"/>
        <v>0</v>
      </c>
      <c r="CG6" s="5">
        <f t="shared" ca="1" si="22"/>
        <v>0</v>
      </c>
      <c r="CH6" s="5">
        <f t="shared" ca="1" si="22"/>
        <v>0</v>
      </c>
      <c r="CI6" s="5">
        <f t="shared" ca="1" si="22"/>
        <v>0</v>
      </c>
      <c r="CJ6" s="5">
        <f t="shared" ca="1" si="22"/>
        <v>0</v>
      </c>
      <c r="CK6" s="5">
        <f t="shared" ca="1" si="23"/>
        <v>0</v>
      </c>
      <c r="CL6" s="5">
        <f t="shared" ca="1" si="23"/>
        <v>0</v>
      </c>
      <c r="CM6" s="5">
        <f t="shared" ca="1" si="23"/>
        <v>0</v>
      </c>
      <c r="CN6" s="5">
        <f t="shared" ca="1" si="23"/>
        <v>0</v>
      </c>
      <c r="CO6" s="5">
        <f t="shared" ca="1" si="23"/>
        <v>0</v>
      </c>
      <c r="CP6" s="5">
        <f t="shared" ca="1" si="23"/>
        <v>0</v>
      </c>
      <c r="CQ6" t="str">
        <f t="shared" ca="1" si="23"/>
        <v>-</v>
      </c>
      <c r="CR6" s="132">
        <f t="shared" ca="1" si="23"/>
        <v>0</v>
      </c>
      <c r="CS6">
        <f t="shared" ca="1" si="23"/>
        <v>0</v>
      </c>
      <c r="CT6">
        <f t="shared" ca="1" si="23"/>
        <v>0</v>
      </c>
      <c r="CU6">
        <f t="shared" ca="1" si="24"/>
        <v>0</v>
      </c>
      <c r="CV6">
        <f t="shared" ca="1" si="24"/>
        <v>0</v>
      </c>
      <c r="CW6" t="str">
        <f t="shared" ca="1" si="24"/>
        <v>-</v>
      </c>
      <c r="CX6">
        <f t="shared" ca="1" si="24"/>
        <v>0</v>
      </c>
      <c r="CY6">
        <f t="shared" ca="1" si="24"/>
        <v>0</v>
      </c>
      <c r="CZ6">
        <f t="shared" ca="1" si="24"/>
        <v>0</v>
      </c>
      <c r="DA6">
        <f t="shared" ca="1" si="24"/>
        <v>0</v>
      </c>
      <c r="DB6">
        <f t="shared" ca="1" si="24"/>
        <v>0</v>
      </c>
      <c r="DC6" t="str">
        <f t="shared" ca="1" si="25"/>
        <v>-</v>
      </c>
      <c r="DD6">
        <f t="shared" ca="1" si="26"/>
        <v>0</v>
      </c>
      <c r="DE6">
        <f t="shared" ca="1" si="25"/>
        <v>0</v>
      </c>
      <c r="DF6">
        <f t="shared" ca="1" si="25"/>
        <v>0</v>
      </c>
      <c r="DG6">
        <f t="shared" ca="1" si="25"/>
        <v>0</v>
      </c>
      <c r="DH6">
        <f t="shared" ca="1" si="25"/>
        <v>0</v>
      </c>
      <c r="DI6" t="str">
        <f t="shared" ca="1" si="25"/>
        <v>-</v>
      </c>
      <c r="DJ6">
        <f t="shared" ca="1" si="27"/>
        <v>0</v>
      </c>
      <c r="DK6">
        <f t="shared" ca="1" si="25"/>
        <v>0</v>
      </c>
      <c r="DL6">
        <f t="shared" ca="1" si="25"/>
        <v>0</v>
      </c>
      <c r="DM6">
        <f t="shared" ca="1" si="25"/>
        <v>0</v>
      </c>
      <c r="DN6">
        <f t="shared" ca="1" si="25"/>
        <v>0</v>
      </c>
      <c r="DO6" t="str">
        <f t="shared" ca="1" si="25"/>
        <v>-</v>
      </c>
      <c r="DP6">
        <f t="shared" ca="1" si="28"/>
        <v>0</v>
      </c>
      <c r="DQ6">
        <f t="shared" ca="1" si="25"/>
        <v>0</v>
      </c>
      <c r="DR6">
        <f t="shared" ca="1" si="25"/>
        <v>0</v>
      </c>
      <c r="DS6">
        <f t="shared" ca="1" si="25"/>
        <v>0</v>
      </c>
      <c r="DT6">
        <f t="shared" ca="1" si="25"/>
        <v>0</v>
      </c>
      <c r="DU6" t="str">
        <f t="shared" ca="1" si="25"/>
        <v>-</v>
      </c>
      <c r="DV6">
        <f t="shared" ca="1" si="29"/>
        <v>0</v>
      </c>
      <c r="DW6">
        <f t="shared" ca="1" si="29"/>
        <v>0</v>
      </c>
      <c r="DX6">
        <f t="shared" ca="1" si="29"/>
        <v>0</v>
      </c>
      <c r="DY6">
        <f t="shared" ca="1" si="29"/>
        <v>0</v>
      </c>
      <c r="DZ6">
        <f t="shared" ca="1" si="29"/>
        <v>0</v>
      </c>
      <c r="EA6" t="str">
        <f t="shared" ca="1" si="29"/>
        <v>-</v>
      </c>
      <c r="EB6">
        <f t="shared" ca="1" si="29"/>
        <v>0</v>
      </c>
      <c r="EC6">
        <f t="shared" ca="1" si="29"/>
        <v>0</v>
      </c>
      <c r="ED6">
        <f t="shared" ca="1" si="29"/>
        <v>0</v>
      </c>
      <c r="EE6">
        <f t="shared" ca="1" si="29"/>
        <v>0</v>
      </c>
      <c r="EF6">
        <f t="shared" ca="1" si="30"/>
        <v>0</v>
      </c>
      <c r="EG6" t="str">
        <f t="shared" ca="1" si="30"/>
        <v>-</v>
      </c>
      <c r="EH6">
        <f t="shared" ca="1" si="30"/>
        <v>0</v>
      </c>
      <c r="EI6">
        <f t="shared" ca="1" si="30"/>
        <v>0</v>
      </c>
      <c r="EJ6">
        <f t="shared" ca="1" si="30"/>
        <v>0</v>
      </c>
      <c r="EK6">
        <f t="shared" ca="1" si="30"/>
        <v>0</v>
      </c>
      <c r="EL6">
        <f t="shared" ca="1" si="30"/>
        <v>0</v>
      </c>
      <c r="EM6" t="str">
        <f t="shared" ca="1" si="30"/>
        <v>-</v>
      </c>
      <c r="EN6">
        <f t="shared" ca="1" si="30"/>
        <v>0</v>
      </c>
      <c r="EO6">
        <f t="shared" ca="1" si="30"/>
        <v>0</v>
      </c>
      <c r="EP6">
        <f t="shared" ca="1" si="31"/>
        <v>0</v>
      </c>
      <c r="EQ6">
        <f t="shared" ca="1" si="31"/>
        <v>0</v>
      </c>
      <c r="ER6">
        <f t="shared" ca="1" si="31"/>
        <v>0</v>
      </c>
      <c r="ES6">
        <f t="shared" ca="1" si="31"/>
        <v>0</v>
      </c>
      <c r="ET6">
        <f t="shared" ca="1" si="32"/>
        <v>0</v>
      </c>
      <c r="EU6">
        <f t="shared" ca="1" si="31"/>
        <v>0</v>
      </c>
      <c r="EV6">
        <f t="shared" ca="1" si="31"/>
        <v>0</v>
      </c>
      <c r="EW6">
        <f t="shared" ca="1" si="31"/>
        <v>0</v>
      </c>
      <c r="EX6">
        <f t="shared" ca="1" si="31"/>
        <v>0</v>
      </c>
      <c r="EY6">
        <f t="shared" ca="1" si="31"/>
        <v>0</v>
      </c>
      <c r="EZ6">
        <f t="shared" ca="1" si="31"/>
        <v>0</v>
      </c>
      <c r="FA6">
        <f t="shared" ca="1" si="31"/>
        <v>0</v>
      </c>
      <c r="FB6">
        <f t="shared" ca="1" si="31"/>
        <v>0</v>
      </c>
      <c r="FC6">
        <f t="shared" ca="1" si="31"/>
        <v>0</v>
      </c>
      <c r="FD6">
        <f t="shared" ca="1" si="31"/>
        <v>0</v>
      </c>
      <c r="FE6">
        <f t="shared" ca="1" si="31"/>
        <v>0</v>
      </c>
      <c r="FF6">
        <f t="shared" ca="1" si="31"/>
        <v>0</v>
      </c>
      <c r="FG6">
        <f t="shared" ca="1" si="33"/>
        <v>0</v>
      </c>
      <c r="FH6">
        <f t="shared" ca="1" si="33"/>
        <v>0</v>
      </c>
      <c r="FI6">
        <f t="shared" ca="1" si="33"/>
        <v>0</v>
      </c>
      <c r="FJ6">
        <f t="shared" ca="1" si="33"/>
        <v>0</v>
      </c>
      <c r="FK6">
        <f t="shared" ca="1" si="33"/>
        <v>0</v>
      </c>
      <c r="FL6">
        <f t="shared" ca="1" si="33"/>
        <v>0</v>
      </c>
      <c r="FM6">
        <f t="shared" ca="1" si="33"/>
        <v>0</v>
      </c>
      <c r="FN6">
        <f t="shared" ca="1" si="33"/>
        <v>0</v>
      </c>
      <c r="FO6">
        <f t="shared" ca="1" si="33"/>
        <v>0</v>
      </c>
      <c r="FP6">
        <f t="shared" ca="1" si="33"/>
        <v>0</v>
      </c>
      <c r="FQ6">
        <f t="shared" ca="1" si="33"/>
        <v>0</v>
      </c>
      <c r="FR6">
        <f t="shared" ca="1" si="33"/>
        <v>0</v>
      </c>
      <c r="FS6">
        <f t="shared" ca="1" si="33"/>
        <v>0</v>
      </c>
      <c r="FT6">
        <f t="shared" ca="1" si="33"/>
        <v>0</v>
      </c>
      <c r="FU6">
        <f t="shared" ca="1" si="33"/>
        <v>0</v>
      </c>
      <c r="FV6" s="29">
        <f t="shared" ca="1" si="5"/>
        <v>116</v>
      </c>
      <c r="FW6">
        <f ca="1">IFERROR(HLOOKUP(G6,Cargos!$AC$8:$BP$9,3,0)*HLOOKUP(G6,Cargos!$AC$8:$BP$9,2,0)*FV6,0)</f>
        <v>0</v>
      </c>
      <c r="FX6">
        <f ca="1">IFERROR(HLOOKUP(G6,Cargos!$AC$8:$BP$9,3,0),0)</f>
        <v>0</v>
      </c>
      <c r="FY6">
        <f t="shared" ca="1" si="6"/>
        <v>1394</v>
      </c>
      <c r="FZ6">
        <f t="shared" ca="1" si="34"/>
        <v>1</v>
      </c>
      <c r="GA6">
        <f t="shared" ca="1" si="7"/>
        <v>0</v>
      </c>
      <c r="GB6" s="132">
        <f t="shared" ca="1" si="8"/>
        <v>0</v>
      </c>
      <c r="GC6">
        <f ca="1">GB6*'P Gerais'!$D$35</f>
        <v>0</v>
      </c>
      <c r="GD6">
        <f t="shared" ca="1" si="9"/>
        <v>0</v>
      </c>
      <c r="GE6">
        <f t="shared" ca="1" si="35"/>
        <v>0</v>
      </c>
      <c r="GF6">
        <f ca="1">IF(YEAR(C6)&lt;'P Gerais'!$D$6,12,IF(AND(YEAR(C6)='P Gerais'!$D$6,MONTH(C6)=2,30-DAY(C6)&gt;=15),12-MONTH(C6)+1,IF(AND(YEAR(C6)='P Gerais'!$D$6,MONTH(C6)=2,30-DAY(C6)&lt;15),12-MONTH(C6),IF(AND(YEAR(C6)='P Gerais'!$D$6,31-DAY(C6)&gt;=15),12-MONTH(C6)+1,IF(AND(YEAR(C6)='P Gerais'!$D$6,31-DAY(C6)&lt;15),12-MONTH(C6),0)))))</f>
        <v>12</v>
      </c>
      <c r="GG6" s="132" t="str">
        <f t="shared" ca="1" si="10"/>
        <v>NÃO</v>
      </c>
    </row>
    <row r="7" spans="1:189">
      <c r="A7" t="s">
        <v>224</v>
      </c>
      <c r="B7" t="str">
        <f t="shared" ca="1" si="11"/>
        <v>Funcionário 5</v>
      </c>
      <c r="C7" s="15">
        <f t="shared" ca="1" si="11"/>
        <v>0</v>
      </c>
      <c r="D7" s="15">
        <f t="shared" ca="1" si="11"/>
        <v>0</v>
      </c>
      <c r="E7">
        <f t="shared" ca="1" si="11"/>
        <v>0</v>
      </c>
      <c r="F7">
        <f t="shared" ca="1" si="11"/>
        <v>0</v>
      </c>
      <c r="G7">
        <f t="shared" ca="1" si="11"/>
        <v>0</v>
      </c>
      <c r="H7" s="25">
        <f t="shared" ca="1" si="11"/>
        <v>8.3333333333333339</v>
      </c>
      <c r="I7" s="14">
        <f t="shared" ca="1" si="11"/>
        <v>0</v>
      </c>
      <c r="J7" s="14">
        <f t="shared" ca="1" si="11"/>
        <v>0</v>
      </c>
      <c r="K7" s="14">
        <f t="shared" ca="1" si="11"/>
        <v>0</v>
      </c>
      <c r="L7" s="14">
        <f t="shared" ca="1" si="11"/>
        <v>0</v>
      </c>
      <c r="M7" s="143"/>
      <c r="N7" s="14">
        <f t="shared" ca="1" si="11"/>
        <v>0</v>
      </c>
      <c r="O7" s="14">
        <f t="shared" ca="1" si="11"/>
        <v>0</v>
      </c>
      <c r="P7" s="14">
        <f t="shared" ca="1" si="11"/>
        <v>0</v>
      </c>
      <c r="Q7" s="14">
        <f t="shared" ca="1" si="11"/>
        <v>0</v>
      </c>
      <c r="R7" s="143"/>
      <c r="S7" s="14">
        <f t="shared" ca="1" si="11"/>
        <v>0</v>
      </c>
      <c r="T7" s="14">
        <f t="shared" ca="1" si="12"/>
        <v>0</v>
      </c>
      <c r="U7" s="14">
        <f t="shared" ca="1" si="12"/>
        <v>0</v>
      </c>
      <c r="V7" s="14">
        <f t="shared" ca="1" si="12"/>
        <v>0</v>
      </c>
      <c r="W7" s="143"/>
      <c r="X7" s="14">
        <f t="shared" ca="1" si="13"/>
        <v>0</v>
      </c>
      <c r="Y7" s="14">
        <f t="shared" ca="1" si="13"/>
        <v>0</v>
      </c>
      <c r="Z7" s="14">
        <f t="shared" ca="1" si="13"/>
        <v>0</v>
      </c>
      <c r="AA7" s="14">
        <f t="shared" ca="1" si="13"/>
        <v>0</v>
      </c>
      <c r="AB7" s="143"/>
      <c r="AC7" s="14">
        <f t="shared" ca="1" si="14"/>
        <v>0</v>
      </c>
      <c r="AD7" s="14">
        <f t="shared" ca="1" si="14"/>
        <v>0</v>
      </c>
      <c r="AE7" s="14">
        <f t="shared" ca="1" si="14"/>
        <v>0</v>
      </c>
      <c r="AF7" s="14">
        <f t="shared" ca="1" si="14"/>
        <v>0</v>
      </c>
      <c r="AG7" s="143"/>
      <c r="AH7" s="14">
        <f t="shared" ca="1" si="15"/>
        <v>0</v>
      </c>
      <c r="AI7" s="14">
        <f t="shared" ca="1" si="15"/>
        <v>0</v>
      </c>
      <c r="AJ7" s="14">
        <f t="shared" ca="1" si="15"/>
        <v>0</v>
      </c>
      <c r="AK7" s="14">
        <f t="shared" ca="1" si="15"/>
        <v>0</v>
      </c>
      <c r="AL7" s="143"/>
      <c r="AM7" s="14">
        <f t="shared" ca="1" si="16"/>
        <v>0</v>
      </c>
      <c r="AN7" s="14">
        <f t="shared" ca="1" si="17"/>
        <v>0</v>
      </c>
      <c r="AO7" s="14">
        <f t="shared" ca="1" si="17"/>
        <v>0</v>
      </c>
      <c r="AP7" s="14">
        <f t="shared" ca="1" si="17"/>
        <v>0</v>
      </c>
      <c r="AQ7" s="143"/>
      <c r="AR7" s="12">
        <f t="shared" ca="1" si="18"/>
        <v>0</v>
      </c>
      <c r="AS7">
        <f t="shared" ca="1" si="17"/>
        <v>0</v>
      </c>
      <c r="AT7">
        <f t="shared" ca="1" si="17"/>
        <v>0</v>
      </c>
      <c r="AU7" s="13">
        <f t="shared" ca="1" si="19"/>
        <v>0</v>
      </c>
      <c r="AV7">
        <f t="shared" ca="1" si="17"/>
        <v>0</v>
      </c>
      <c r="AW7">
        <f t="shared" ca="1" si="17"/>
        <v>0</v>
      </c>
      <c r="AX7">
        <f t="shared" ca="1" si="17"/>
        <v>0</v>
      </c>
      <c r="AY7">
        <f t="shared" ca="1" si="17"/>
        <v>0</v>
      </c>
      <c r="AZ7">
        <f t="shared" ca="1" si="17"/>
        <v>0</v>
      </c>
      <c r="BA7">
        <f t="shared" ca="1" si="17"/>
        <v>0</v>
      </c>
      <c r="BB7">
        <f t="shared" ca="1" si="17"/>
        <v>0</v>
      </c>
      <c r="BC7">
        <f t="shared" ca="1" si="17"/>
        <v>0</v>
      </c>
      <c r="BD7" s="16">
        <f t="shared" ca="1" si="20"/>
        <v>0</v>
      </c>
      <c r="BE7" s="16">
        <f t="shared" ca="1" si="20"/>
        <v>0</v>
      </c>
      <c r="BF7">
        <f t="shared" ca="1" si="21"/>
        <v>0</v>
      </c>
      <c r="BG7">
        <f t="shared" ca="1" si="21"/>
        <v>0</v>
      </c>
      <c r="BH7">
        <f t="shared" ca="1" si="21"/>
        <v>0</v>
      </c>
      <c r="BI7">
        <f t="shared" ca="1" si="21"/>
        <v>0</v>
      </c>
      <c r="BJ7">
        <f t="shared" ca="1" si="21"/>
        <v>0</v>
      </c>
      <c r="BK7">
        <f t="shared" ca="1" si="21"/>
        <v>0</v>
      </c>
      <c r="BL7">
        <f t="shared" ca="1" si="21"/>
        <v>0</v>
      </c>
      <c r="BM7" s="25">
        <f t="shared" ca="1" si="21"/>
        <v>0</v>
      </c>
      <c r="BN7" s="17">
        <f t="shared" ca="1" si="21"/>
        <v>0</v>
      </c>
      <c r="BO7" s="17">
        <f t="shared" ca="1" si="21"/>
        <v>0</v>
      </c>
      <c r="BP7">
        <f t="shared" ca="1" si="21"/>
        <v>0</v>
      </c>
      <c r="BQ7">
        <f t="shared" ca="1" si="21"/>
        <v>0</v>
      </c>
      <c r="BR7" s="5">
        <f t="shared" ca="1" si="21"/>
        <v>0</v>
      </c>
      <c r="BS7" s="5">
        <f t="shared" ca="1" si="21"/>
        <v>0</v>
      </c>
      <c r="BT7" s="5">
        <f t="shared" ca="1" si="21"/>
        <v>0</v>
      </c>
      <c r="BU7" s="5">
        <f t="shared" ca="1" si="22"/>
        <v>0</v>
      </c>
      <c r="BV7" s="5">
        <f t="shared" ca="1" si="22"/>
        <v>0</v>
      </c>
      <c r="BW7" s="5">
        <f t="shared" ca="1" si="22"/>
        <v>0</v>
      </c>
      <c r="BX7" s="5">
        <f t="shared" ca="1" si="22"/>
        <v>0</v>
      </c>
      <c r="BY7" s="5">
        <f t="shared" ca="1" si="22"/>
        <v>0</v>
      </c>
      <c r="BZ7" s="5">
        <f t="shared" ca="1" si="22"/>
        <v>0</v>
      </c>
      <c r="CA7" s="5">
        <f t="shared" ca="1" si="22"/>
        <v>0</v>
      </c>
      <c r="CB7" s="5">
        <f t="shared" ca="1" si="22"/>
        <v>0</v>
      </c>
      <c r="CC7" s="5">
        <f t="shared" ca="1" si="22"/>
        <v>0</v>
      </c>
      <c r="CD7" s="5">
        <f t="shared" ca="1" si="22"/>
        <v>0</v>
      </c>
      <c r="CE7" s="5">
        <f t="shared" ca="1" si="22"/>
        <v>0</v>
      </c>
      <c r="CF7" s="5">
        <f t="shared" ca="1" si="22"/>
        <v>0</v>
      </c>
      <c r="CG7" s="5">
        <f t="shared" ca="1" si="22"/>
        <v>0</v>
      </c>
      <c r="CH7" s="5">
        <f t="shared" ca="1" si="22"/>
        <v>0</v>
      </c>
      <c r="CI7" s="5">
        <f t="shared" ca="1" si="22"/>
        <v>0</v>
      </c>
      <c r="CJ7" s="5">
        <f t="shared" ca="1" si="22"/>
        <v>0</v>
      </c>
      <c r="CK7" s="5">
        <f t="shared" ca="1" si="23"/>
        <v>0</v>
      </c>
      <c r="CL7" s="5">
        <f t="shared" ca="1" si="23"/>
        <v>0</v>
      </c>
      <c r="CM7" s="5">
        <f t="shared" ca="1" si="23"/>
        <v>0</v>
      </c>
      <c r="CN7" s="5">
        <f t="shared" ca="1" si="23"/>
        <v>0</v>
      </c>
      <c r="CO7" s="5">
        <f t="shared" ca="1" si="23"/>
        <v>0</v>
      </c>
      <c r="CP7" s="5">
        <f t="shared" ca="1" si="23"/>
        <v>0</v>
      </c>
      <c r="CQ7" t="str">
        <f t="shared" ca="1" si="23"/>
        <v>-</v>
      </c>
      <c r="CR7" s="132">
        <f t="shared" ca="1" si="23"/>
        <v>0</v>
      </c>
      <c r="CS7">
        <f t="shared" ca="1" si="23"/>
        <v>0</v>
      </c>
      <c r="CT7">
        <f t="shared" ca="1" si="23"/>
        <v>0</v>
      </c>
      <c r="CU7">
        <f t="shared" ca="1" si="24"/>
        <v>0</v>
      </c>
      <c r="CV7">
        <f t="shared" ca="1" si="24"/>
        <v>0</v>
      </c>
      <c r="CW7" t="str">
        <f t="shared" ca="1" si="24"/>
        <v>-</v>
      </c>
      <c r="CX7">
        <f t="shared" ca="1" si="24"/>
        <v>0</v>
      </c>
      <c r="CY7">
        <f t="shared" ca="1" si="24"/>
        <v>0</v>
      </c>
      <c r="CZ7">
        <f t="shared" ca="1" si="24"/>
        <v>0</v>
      </c>
      <c r="DA7">
        <f t="shared" ca="1" si="24"/>
        <v>0</v>
      </c>
      <c r="DB7">
        <f t="shared" ca="1" si="24"/>
        <v>0</v>
      </c>
      <c r="DC7" t="str">
        <f t="shared" ca="1" si="25"/>
        <v>-</v>
      </c>
      <c r="DD7">
        <f t="shared" ca="1" si="26"/>
        <v>0</v>
      </c>
      <c r="DE7">
        <f t="shared" ca="1" si="25"/>
        <v>0</v>
      </c>
      <c r="DF7">
        <f t="shared" ca="1" si="25"/>
        <v>0</v>
      </c>
      <c r="DG7">
        <f t="shared" ca="1" si="25"/>
        <v>0</v>
      </c>
      <c r="DH7">
        <f t="shared" ca="1" si="25"/>
        <v>0</v>
      </c>
      <c r="DI7" t="str">
        <f t="shared" ca="1" si="25"/>
        <v>-</v>
      </c>
      <c r="DJ7">
        <f t="shared" ca="1" si="27"/>
        <v>0</v>
      </c>
      <c r="DK7">
        <f t="shared" ca="1" si="25"/>
        <v>0</v>
      </c>
      <c r="DL7">
        <f t="shared" ca="1" si="25"/>
        <v>0</v>
      </c>
      <c r="DM7">
        <f t="shared" ca="1" si="25"/>
        <v>0</v>
      </c>
      <c r="DN7">
        <f t="shared" ca="1" si="25"/>
        <v>0</v>
      </c>
      <c r="DO7" t="str">
        <f t="shared" ca="1" si="25"/>
        <v>-</v>
      </c>
      <c r="DP7">
        <f t="shared" ca="1" si="28"/>
        <v>0</v>
      </c>
      <c r="DQ7">
        <f t="shared" ca="1" si="25"/>
        <v>0</v>
      </c>
      <c r="DR7">
        <f t="shared" ca="1" si="25"/>
        <v>0</v>
      </c>
      <c r="DS7">
        <f t="shared" ca="1" si="25"/>
        <v>0</v>
      </c>
      <c r="DT7">
        <f t="shared" ca="1" si="25"/>
        <v>0</v>
      </c>
      <c r="DU7" t="str">
        <f t="shared" ca="1" si="25"/>
        <v>-</v>
      </c>
      <c r="DV7">
        <f t="shared" ca="1" si="29"/>
        <v>0</v>
      </c>
      <c r="DW7">
        <f t="shared" ca="1" si="29"/>
        <v>0</v>
      </c>
      <c r="DX7">
        <f t="shared" ca="1" si="29"/>
        <v>0</v>
      </c>
      <c r="DY7">
        <f t="shared" ca="1" si="29"/>
        <v>0</v>
      </c>
      <c r="DZ7">
        <f t="shared" ca="1" si="29"/>
        <v>0</v>
      </c>
      <c r="EA7" t="str">
        <f t="shared" ca="1" si="29"/>
        <v>-</v>
      </c>
      <c r="EB7">
        <f t="shared" ca="1" si="29"/>
        <v>0</v>
      </c>
      <c r="EC7">
        <f t="shared" ca="1" si="29"/>
        <v>0</v>
      </c>
      <c r="ED7">
        <f t="shared" ca="1" si="29"/>
        <v>0</v>
      </c>
      <c r="EE7">
        <f t="shared" ca="1" si="29"/>
        <v>0</v>
      </c>
      <c r="EF7">
        <f t="shared" ca="1" si="30"/>
        <v>0</v>
      </c>
      <c r="EG7" t="str">
        <f t="shared" ca="1" si="30"/>
        <v>-</v>
      </c>
      <c r="EH7">
        <f t="shared" ca="1" si="30"/>
        <v>0</v>
      </c>
      <c r="EI7">
        <f t="shared" ca="1" si="30"/>
        <v>0</v>
      </c>
      <c r="EJ7">
        <f t="shared" ca="1" si="30"/>
        <v>0</v>
      </c>
      <c r="EK7">
        <f t="shared" ca="1" si="30"/>
        <v>0</v>
      </c>
      <c r="EL7">
        <f t="shared" ca="1" si="30"/>
        <v>0</v>
      </c>
      <c r="EM7" t="str">
        <f t="shared" ca="1" si="30"/>
        <v>-</v>
      </c>
      <c r="EN7">
        <f t="shared" ca="1" si="30"/>
        <v>0</v>
      </c>
      <c r="EO7">
        <f t="shared" ca="1" si="30"/>
        <v>0</v>
      </c>
      <c r="EP7">
        <f t="shared" ca="1" si="31"/>
        <v>0</v>
      </c>
      <c r="EQ7">
        <f t="shared" ca="1" si="31"/>
        <v>0</v>
      </c>
      <c r="ER7">
        <f t="shared" ca="1" si="31"/>
        <v>0</v>
      </c>
      <c r="ES7">
        <f t="shared" ca="1" si="31"/>
        <v>0</v>
      </c>
      <c r="ET7">
        <f t="shared" ca="1" si="32"/>
        <v>0</v>
      </c>
      <c r="EU7">
        <f t="shared" ca="1" si="31"/>
        <v>0</v>
      </c>
      <c r="EV7">
        <f t="shared" ca="1" si="31"/>
        <v>0</v>
      </c>
      <c r="EW7">
        <f t="shared" ca="1" si="31"/>
        <v>0</v>
      </c>
      <c r="EX7">
        <f t="shared" ca="1" si="31"/>
        <v>0</v>
      </c>
      <c r="EY7">
        <f t="shared" ca="1" si="31"/>
        <v>0</v>
      </c>
      <c r="EZ7">
        <f t="shared" ca="1" si="31"/>
        <v>0</v>
      </c>
      <c r="FA7">
        <f t="shared" ca="1" si="31"/>
        <v>0</v>
      </c>
      <c r="FB7">
        <f t="shared" ca="1" si="31"/>
        <v>0</v>
      </c>
      <c r="FC7">
        <f t="shared" ca="1" si="31"/>
        <v>0</v>
      </c>
      <c r="FD7">
        <f t="shared" ca="1" si="31"/>
        <v>0</v>
      </c>
      <c r="FE7">
        <f t="shared" ca="1" si="31"/>
        <v>0</v>
      </c>
      <c r="FF7">
        <f t="shared" ca="1" si="31"/>
        <v>0</v>
      </c>
      <c r="FG7">
        <f t="shared" ca="1" si="33"/>
        <v>0</v>
      </c>
      <c r="FH7">
        <f t="shared" ca="1" si="33"/>
        <v>0</v>
      </c>
      <c r="FI7">
        <f t="shared" ca="1" si="33"/>
        <v>0</v>
      </c>
      <c r="FJ7">
        <f t="shared" ca="1" si="33"/>
        <v>0</v>
      </c>
      <c r="FK7">
        <f t="shared" ca="1" si="33"/>
        <v>0</v>
      </c>
      <c r="FL7">
        <f t="shared" ca="1" si="33"/>
        <v>0</v>
      </c>
      <c r="FM7">
        <f t="shared" ca="1" si="33"/>
        <v>0</v>
      </c>
      <c r="FN7">
        <f t="shared" ca="1" si="33"/>
        <v>0</v>
      </c>
      <c r="FO7">
        <f t="shared" ca="1" si="33"/>
        <v>0</v>
      </c>
      <c r="FP7">
        <f t="shared" ca="1" si="33"/>
        <v>0</v>
      </c>
      <c r="FQ7">
        <f t="shared" ca="1" si="33"/>
        <v>0</v>
      </c>
      <c r="FR7">
        <f t="shared" ca="1" si="33"/>
        <v>0</v>
      </c>
      <c r="FS7">
        <f t="shared" ca="1" si="33"/>
        <v>0</v>
      </c>
      <c r="FT7">
        <f t="shared" ca="1" si="33"/>
        <v>0</v>
      </c>
      <c r="FU7">
        <f t="shared" ca="1" si="33"/>
        <v>0</v>
      </c>
      <c r="FV7" s="29">
        <f t="shared" ca="1" si="5"/>
        <v>116</v>
      </c>
      <c r="FW7">
        <f ca="1">IFERROR(HLOOKUP(G7,Cargos!$AC$8:$BP$9,3,0)*HLOOKUP(G7,Cargos!$AC$8:$BP$9,2,0)*FV7,0)</f>
        <v>0</v>
      </c>
      <c r="FX7">
        <f ca="1">IFERROR(HLOOKUP(G7,Cargos!$AC$8:$BP$9,3,0),0)</f>
        <v>0</v>
      </c>
      <c r="FY7">
        <f t="shared" ca="1" si="6"/>
        <v>1394</v>
      </c>
      <c r="FZ7">
        <f t="shared" ca="1" si="34"/>
        <v>1</v>
      </c>
      <c r="GA7">
        <f t="shared" ca="1" si="7"/>
        <v>0</v>
      </c>
      <c r="GB7" s="132">
        <f t="shared" ca="1" si="8"/>
        <v>0</v>
      </c>
      <c r="GC7">
        <f ca="1">GB7*'P Gerais'!$D$35</f>
        <v>0</v>
      </c>
      <c r="GD7">
        <f t="shared" ca="1" si="9"/>
        <v>0</v>
      </c>
      <c r="GE7">
        <f t="shared" ca="1" si="35"/>
        <v>0</v>
      </c>
      <c r="GF7">
        <f ca="1">IF(YEAR(C7)&lt;'P Gerais'!$D$6,12,IF(AND(YEAR(C7)='P Gerais'!$D$6,MONTH(C7)=2,30-DAY(C7)&gt;=15),12-MONTH(C7)+1,IF(AND(YEAR(C7)='P Gerais'!$D$6,MONTH(C7)=2,30-DAY(C7)&lt;15),12-MONTH(C7),IF(AND(YEAR(C7)='P Gerais'!$D$6,31-DAY(C7)&gt;=15),12-MONTH(C7)+1,IF(AND(YEAR(C7)='P Gerais'!$D$6,31-DAY(C7)&lt;15),12-MONTH(C7),0)))))</f>
        <v>12</v>
      </c>
      <c r="GG7" s="132" t="str">
        <f t="shared" ca="1" si="10"/>
        <v>NÃO</v>
      </c>
    </row>
    <row r="8" spans="1:189">
      <c r="A8" t="s">
        <v>225</v>
      </c>
      <c r="B8" t="str">
        <f t="shared" ca="1" si="11"/>
        <v>Funcionário 6</v>
      </c>
      <c r="C8" s="15">
        <f t="shared" ca="1" si="11"/>
        <v>0</v>
      </c>
      <c r="D8" s="15">
        <f t="shared" ca="1" si="11"/>
        <v>0</v>
      </c>
      <c r="E8">
        <f t="shared" ca="1" si="11"/>
        <v>0</v>
      </c>
      <c r="F8">
        <f t="shared" ca="1" si="11"/>
        <v>0</v>
      </c>
      <c r="G8">
        <f t="shared" ca="1" si="11"/>
        <v>0</v>
      </c>
      <c r="H8" s="25">
        <f t="shared" ca="1" si="11"/>
        <v>8.3333333333333339</v>
      </c>
      <c r="I8" s="14">
        <f t="shared" ca="1" si="11"/>
        <v>0</v>
      </c>
      <c r="J8" s="14">
        <f t="shared" ca="1" si="11"/>
        <v>0</v>
      </c>
      <c r="K8" s="14">
        <f t="shared" ca="1" si="11"/>
        <v>0</v>
      </c>
      <c r="L8" s="14">
        <f t="shared" ca="1" si="11"/>
        <v>0</v>
      </c>
      <c r="M8" s="143"/>
      <c r="N8" s="14">
        <f t="shared" ca="1" si="11"/>
        <v>0</v>
      </c>
      <c r="O8" s="14">
        <f t="shared" ca="1" si="11"/>
        <v>0</v>
      </c>
      <c r="P8" s="14">
        <f t="shared" ca="1" si="11"/>
        <v>0</v>
      </c>
      <c r="Q8" s="14">
        <f t="shared" ca="1" si="11"/>
        <v>0</v>
      </c>
      <c r="R8" s="143"/>
      <c r="S8" s="14">
        <f t="shared" ca="1" si="11"/>
        <v>0</v>
      </c>
      <c r="T8" s="14">
        <f t="shared" ca="1" si="12"/>
        <v>0</v>
      </c>
      <c r="U8" s="14">
        <f t="shared" ca="1" si="12"/>
        <v>0</v>
      </c>
      <c r="V8" s="14">
        <f t="shared" ca="1" si="12"/>
        <v>0</v>
      </c>
      <c r="W8" s="143"/>
      <c r="X8" s="14">
        <f t="shared" ca="1" si="13"/>
        <v>0</v>
      </c>
      <c r="Y8" s="14">
        <f t="shared" ca="1" si="13"/>
        <v>0</v>
      </c>
      <c r="Z8" s="14">
        <f t="shared" ca="1" si="13"/>
        <v>0</v>
      </c>
      <c r="AA8" s="14">
        <f t="shared" ca="1" si="13"/>
        <v>0</v>
      </c>
      <c r="AB8" s="143"/>
      <c r="AC8" s="14">
        <f t="shared" ca="1" si="14"/>
        <v>0</v>
      </c>
      <c r="AD8" s="14">
        <f t="shared" ca="1" si="14"/>
        <v>0</v>
      </c>
      <c r="AE8" s="14">
        <f t="shared" ca="1" si="14"/>
        <v>0</v>
      </c>
      <c r="AF8" s="14">
        <f t="shared" ca="1" si="14"/>
        <v>0</v>
      </c>
      <c r="AG8" s="143"/>
      <c r="AH8" s="14">
        <f t="shared" ca="1" si="15"/>
        <v>0</v>
      </c>
      <c r="AI8" s="14">
        <f t="shared" ca="1" si="15"/>
        <v>0</v>
      </c>
      <c r="AJ8" s="14">
        <f t="shared" ca="1" si="15"/>
        <v>0</v>
      </c>
      <c r="AK8" s="14">
        <f t="shared" ca="1" si="15"/>
        <v>0</v>
      </c>
      <c r="AL8" s="143"/>
      <c r="AM8" s="14">
        <f t="shared" ca="1" si="16"/>
        <v>0</v>
      </c>
      <c r="AN8" s="14">
        <f t="shared" ca="1" si="17"/>
        <v>0</v>
      </c>
      <c r="AO8" s="14">
        <f t="shared" ca="1" si="17"/>
        <v>0</v>
      </c>
      <c r="AP8" s="14">
        <f t="shared" ca="1" si="17"/>
        <v>0</v>
      </c>
      <c r="AQ8" s="143"/>
      <c r="AR8" s="12">
        <f t="shared" ca="1" si="18"/>
        <v>0</v>
      </c>
      <c r="AS8">
        <f t="shared" ca="1" si="17"/>
        <v>0</v>
      </c>
      <c r="AT8">
        <f t="shared" ca="1" si="17"/>
        <v>0</v>
      </c>
      <c r="AU8" s="13">
        <f t="shared" ca="1" si="19"/>
        <v>0</v>
      </c>
      <c r="AV8">
        <f t="shared" ca="1" si="17"/>
        <v>0</v>
      </c>
      <c r="AW8">
        <f t="shared" ca="1" si="17"/>
        <v>0</v>
      </c>
      <c r="AX8">
        <f t="shared" ca="1" si="17"/>
        <v>0</v>
      </c>
      <c r="AY8">
        <f t="shared" ca="1" si="17"/>
        <v>0</v>
      </c>
      <c r="AZ8">
        <f t="shared" ca="1" si="17"/>
        <v>0</v>
      </c>
      <c r="BA8">
        <f t="shared" ca="1" si="17"/>
        <v>0</v>
      </c>
      <c r="BB8">
        <f t="shared" ca="1" si="17"/>
        <v>0</v>
      </c>
      <c r="BC8">
        <f t="shared" ca="1" si="17"/>
        <v>0</v>
      </c>
      <c r="BD8" s="16">
        <f t="shared" ca="1" si="20"/>
        <v>0</v>
      </c>
      <c r="BE8" s="16">
        <f t="shared" ca="1" si="20"/>
        <v>0</v>
      </c>
      <c r="BF8">
        <f t="shared" ca="1" si="21"/>
        <v>0</v>
      </c>
      <c r="BG8">
        <f t="shared" ca="1" si="21"/>
        <v>0</v>
      </c>
      <c r="BH8">
        <f t="shared" ca="1" si="21"/>
        <v>0</v>
      </c>
      <c r="BI8">
        <f t="shared" ca="1" si="21"/>
        <v>0</v>
      </c>
      <c r="BJ8">
        <f t="shared" ca="1" si="21"/>
        <v>0</v>
      </c>
      <c r="BK8">
        <f t="shared" ca="1" si="21"/>
        <v>0</v>
      </c>
      <c r="BL8">
        <f t="shared" ca="1" si="21"/>
        <v>0</v>
      </c>
      <c r="BM8" s="25">
        <f t="shared" ca="1" si="21"/>
        <v>0</v>
      </c>
      <c r="BN8" s="17">
        <f t="shared" ca="1" si="21"/>
        <v>0</v>
      </c>
      <c r="BO8" s="17">
        <f t="shared" ca="1" si="21"/>
        <v>0</v>
      </c>
      <c r="BP8">
        <f t="shared" ca="1" si="21"/>
        <v>0</v>
      </c>
      <c r="BQ8">
        <f t="shared" ca="1" si="21"/>
        <v>0</v>
      </c>
      <c r="BR8" s="5">
        <f t="shared" ca="1" si="21"/>
        <v>0</v>
      </c>
      <c r="BS8" s="5">
        <f t="shared" ca="1" si="21"/>
        <v>0</v>
      </c>
      <c r="BT8" s="5">
        <f t="shared" ca="1" si="21"/>
        <v>0</v>
      </c>
      <c r="BU8" s="5">
        <f t="shared" ca="1" si="22"/>
        <v>0</v>
      </c>
      <c r="BV8" s="5">
        <f t="shared" ca="1" si="22"/>
        <v>0</v>
      </c>
      <c r="BW8" s="5">
        <f t="shared" ca="1" si="22"/>
        <v>0</v>
      </c>
      <c r="BX8" s="5">
        <f t="shared" ca="1" si="22"/>
        <v>0</v>
      </c>
      <c r="BY8" s="5">
        <f t="shared" ca="1" si="22"/>
        <v>0</v>
      </c>
      <c r="BZ8" s="5">
        <f t="shared" ca="1" si="22"/>
        <v>0</v>
      </c>
      <c r="CA8" s="5">
        <f t="shared" ca="1" si="22"/>
        <v>0</v>
      </c>
      <c r="CB8" s="5">
        <f t="shared" ca="1" si="22"/>
        <v>0</v>
      </c>
      <c r="CC8" s="5">
        <f t="shared" ca="1" si="22"/>
        <v>0</v>
      </c>
      <c r="CD8" s="5">
        <f t="shared" ca="1" si="22"/>
        <v>0</v>
      </c>
      <c r="CE8" s="5">
        <f t="shared" ca="1" si="22"/>
        <v>0</v>
      </c>
      <c r="CF8" s="5">
        <f t="shared" ca="1" si="22"/>
        <v>0</v>
      </c>
      <c r="CG8" s="5">
        <f t="shared" ca="1" si="22"/>
        <v>0</v>
      </c>
      <c r="CH8" s="5">
        <f t="shared" ca="1" si="22"/>
        <v>0</v>
      </c>
      <c r="CI8" s="5">
        <f t="shared" ca="1" si="22"/>
        <v>0</v>
      </c>
      <c r="CJ8" s="5">
        <f t="shared" ca="1" si="22"/>
        <v>0</v>
      </c>
      <c r="CK8" s="5">
        <f t="shared" ca="1" si="23"/>
        <v>0</v>
      </c>
      <c r="CL8" s="5">
        <f t="shared" ca="1" si="23"/>
        <v>0</v>
      </c>
      <c r="CM8" s="5">
        <f t="shared" ca="1" si="23"/>
        <v>0</v>
      </c>
      <c r="CN8" s="5">
        <f t="shared" ca="1" si="23"/>
        <v>0</v>
      </c>
      <c r="CO8" s="5">
        <f t="shared" ca="1" si="23"/>
        <v>0</v>
      </c>
      <c r="CP8" s="5">
        <f t="shared" ca="1" si="23"/>
        <v>0</v>
      </c>
      <c r="CQ8" t="str">
        <f t="shared" ca="1" si="23"/>
        <v>-</v>
      </c>
      <c r="CR8" s="132">
        <f t="shared" ca="1" si="23"/>
        <v>0</v>
      </c>
      <c r="CS8">
        <f t="shared" ca="1" si="23"/>
        <v>0</v>
      </c>
      <c r="CT8">
        <f t="shared" ca="1" si="23"/>
        <v>0</v>
      </c>
      <c r="CU8">
        <f t="shared" ca="1" si="24"/>
        <v>0</v>
      </c>
      <c r="CV8">
        <f t="shared" ca="1" si="24"/>
        <v>0</v>
      </c>
      <c r="CW8" t="str">
        <f t="shared" ca="1" si="24"/>
        <v>-</v>
      </c>
      <c r="CX8">
        <f t="shared" ca="1" si="24"/>
        <v>0</v>
      </c>
      <c r="CY8">
        <f t="shared" ca="1" si="24"/>
        <v>0</v>
      </c>
      <c r="CZ8">
        <f t="shared" ca="1" si="24"/>
        <v>0</v>
      </c>
      <c r="DA8">
        <f t="shared" ca="1" si="24"/>
        <v>0</v>
      </c>
      <c r="DB8">
        <f t="shared" ca="1" si="24"/>
        <v>0</v>
      </c>
      <c r="DC8" t="str">
        <f t="shared" ca="1" si="25"/>
        <v>-</v>
      </c>
      <c r="DD8">
        <f t="shared" ca="1" si="26"/>
        <v>0</v>
      </c>
      <c r="DE8">
        <f t="shared" ca="1" si="25"/>
        <v>0</v>
      </c>
      <c r="DF8">
        <f t="shared" ca="1" si="25"/>
        <v>0</v>
      </c>
      <c r="DG8">
        <f t="shared" ca="1" si="25"/>
        <v>0</v>
      </c>
      <c r="DH8">
        <f t="shared" ca="1" si="25"/>
        <v>0</v>
      </c>
      <c r="DI8" t="str">
        <f t="shared" ca="1" si="25"/>
        <v>-</v>
      </c>
      <c r="DJ8">
        <f t="shared" ca="1" si="27"/>
        <v>0</v>
      </c>
      <c r="DK8">
        <f t="shared" ca="1" si="25"/>
        <v>0</v>
      </c>
      <c r="DL8">
        <f t="shared" ca="1" si="25"/>
        <v>0</v>
      </c>
      <c r="DM8">
        <f t="shared" ca="1" si="25"/>
        <v>0</v>
      </c>
      <c r="DN8">
        <f t="shared" ca="1" si="25"/>
        <v>0</v>
      </c>
      <c r="DO8" t="str">
        <f t="shared" ca="1" si="25"/>
        <v>-</v>
      </c>
      <c r="DP8">
        <f t="shared" ca="1" si="28"/>
        <v>0</v>
      </c>
      <c r="DQ8">
        <f t="shared" ca="1" si="25"/>
        <v>0</v>
      </c>
      <c r="DR8">
        <f t="shared" ca="1" si="25"/>
        <v>0</v>
      </c>
      <c r="DS8">
        <f t="shared" ca="1" si="25"/>
        <v>0</v>
      </c>
      <c r="DT8">
        <f t="shared" ca="1" si="25"/>
        <v>0</v>
      </c>
      <c r="DU8" t="str">
        <f t="shared" ca="1" si="25"/>
        <v>-</v>
      </c>
      <c r="DV8">
        <f t="shared" ca="1" si="29"/>
        <v>0</v>
      </c>
      <c r="DW8">
        <f t="shared" ca="1" si="29"/>
        <v>0</v>
      </c>
      <c r="DX8">
        <f t="shared" ca="1" si="29"/>
        <v>0</v>
      </c>
      <c r="DY8">
        <f t="shared" ca="1" si="29"/>
        <v>0</v>
      </c>
      <c r="DZ8">
        <f t="shared" ca="1" si="29"/>
        <v>0</v>
      </c>
      <c r="EA8" t="str">
        <f t="shared" ca="1" si="29"/>
        <v>-</v>
      </c>
      <c r="EB8">
        <f t="shared" ca="1" si="29"/>
        <v>0</v>
      </c>
      <c r="EC8">
        <f t="shared" ca="1" si="29"/>
        <v>0</v>
      </c>
      <c r="ED8">
        <f t="shared" ca="1" si="29"/>
        <v>0</v>
      </c>
      <c r="EE8">
        <f t="shared" ca="1" si="29"/>
        <v>0</v>
      </c>
      <c r="EF8">
        <f t="shared" ca="1" si="30"/>
        <v>0</v>
      </c>
      <c r="EG8" t="str">
        <f t="shared" ca="1" si="30"/>
        <v>-</v>
      </c>
      <c r="EH8">
        <f t="shared" ca="1" si="30"/>
        <v>0</v>
      </c>
      <c r="EI8">
        <f t="shared" ca="1" si="30"/>
        <v>0</v>
      </c>
      <c r="EJ8">
        <f t="shared" ca="1" si="30"/>
        <v>0</v>
      </c>
      <c r="EK8">
        <f t="shared" ca="1" si="30"/>
        <v>0</v>
      </c>
      <c r="EL8">
        <f t="shared" ca="1" si="30"/>
        <v>0</v>
      </c>
      <c r="EM8" t="str">
        <f t="shared" ca="1" si="30"/>
        <v>-</v>
      </c>
      <c r="EN8">
        <f t="shared" ca="1" si="30"/>
        <v>0</v>
      </c>
      <c r="EO8">
        <f t="shared" ca="1" si="30"/>
        <v>0</v>
      </c>
      <c r="EP8">
        <f t="shared" ca="1" si="31"/>
        <v>0</v>
      </c>
      <c r="EQ8">
        <f t="shared" ca="1" si="31"/>
        <v>0</v>
      </c>
      <c r="ER8">
        <f t="shared" ca="1" si="31"/>
        <v>0</v>
      </c>
      <c r="ES8">
        <f t="shared" ca="1" si="31"/>
        <v>0</v>
      </c>
      <c r="ET8">
        <f t="shared" ca="1" si="32"/>
        <v>0</v>
      </c>
      <c r="EU8">
        <f t="shared" ca="1" si="31"/>
        <v>0</v>
      </c>
      <c r="EV8">
        <f t="shared" ca="1" si="31"/>
        <v>0</v>
      </c>
      <c r="EW8">
        <f t="shared" ca="1" si="31"/>
        <v>0</v>
      </c>
      <c r="EX8">
        <f t="shared" ca="1" si="31"/>
        <v>0</v>
      </c>
      <c r="EY8">
        <f t="shared" ca="1" si="31"/>
        <v>0</v>
      </c>
      <c r="EZ8">
        <f t="shared" ca="1" si="31"/>
        <v>0</v>
      </c>
      <c r="FA8">
        <f t="shared" ca="1" si="31"/>
        <v>0</v>
      </c>
      <c r="FB8">
        <f t="shared" ca="1" si="31"/>
        <v>0</v>
      </c>
      <c r="FC8">
        <f t="shared" ca="1" si="31"/>
        <v>0</v>
      </c>
      <c r="FD8">
        <f t="shared" ca="1" si="31"/>
        <v>0</v>
      </c>
      <c r="FE8">
        <f t="shared" ca="1" si="31"/>
        <v>0</v>
      </c>
      <c r="FF8">
        <f t="shared" ca="1" si="31"/>
        <v>0</v>
      </c>
      <c r="FG8">
        <f t="shared" ca="1" si="33"/>
        <v>0</v>
      </c>
      <c r="FH8">
        <f t="shared" ca="1" si="33"/>
        <v>0</v>
      </c>
      <c r="FI8">
        <f t="shared" ca="1" si="33"/>
        <v>0</v>
      </c>
      <c r="FJ8">
        <f t="shared" ca="1" si="33"/>
        <v>0</v>
      </c>
      <c r="FK8">
        <f t="shared" ca="1" si="33"/>
        <v>0</v>
      </c>
      <c r="FL8">
        <f t="shared" ca="1" si="33"/>
        <v>0</v>
      </c>
      <c r="FM8">
        <f t="shared" ca="1" si="33"/>
        <v>0</v>
      </c>
      <c r="FN8">
        <f t="shared" ca="1" si="33"/>
        <v>0</v>
      </c>
      <c r="FO8">
        <f t="shared" ca="1" si="33"/>
        <v>0</v>
      </c>
      <c r="FP8">
        <f t="shared" ca="1" si="33"/>
        <v>0</v>
      </c>
      <c r="FQ8">
        <f t="shared" ca="1" si="33"/>
        <v>0</v>
      </c>
      <c r="FR8">
        <f t="shared" ca="1" si="33"/>
        <v>0</v>
      </c>
      <c r="FS8">
        <f t="shared" ca="1" si="33"/>
        <v>0</v>
      </c>
      <c r="FT8">
        <f t="shared" ca="1" si="33"/>
        <v>0</v>
      </c>
      <c r="FU8">
        <f t="shared" ca="1" si="33"/>
        <v>0</v>
      </c>
      <c r="FV8" s="29">
        <f t="shared" ca="1" si="5"/>
        <v>116</v>
      </c>
      <c r="FW8">
        <f ca="1">IFERROR(HLOOKUP(G8,Cargos!$AC$8:$BP$9,3,0)*HLOOKUP(G8,Cargos!$AC$8:$BP$9,2,0)*FV8,0)</f>
        <v>0</v>
      </c>
      <c r="FX8">
        <f ca="1">IFERROR(HLOOKUP(G8,Cargos!$AC$8:$BP$9,3,0),0)</f>
        <v>0</v>
      </c>
      <c r="FY8">
        <f t="shared" ca="1" si="6"/>
        <v>1394</v>
      </c>
      <c r="FZ8">
        <f t="shared" ca="1" si="34"/>
        <v>1</v>
      </c>
      <c r="GA8">
        <f t="shared" ca="1" si="7"/>
        <v>0</v>
      </c>
      <c r="GB8" s="132">
        <f t="shared" ca="1" si="8"/>
        <v>0</v>
      </c>
      <c r="GC8">
        <f ca="1">GB8*'P Gerais'!$D$35</f>
        <v>0</v>
      </c>
      <c r="GD8">
        <f t="shared" ca="1" si="9"/>
        <v>0</v>
      </c>
      <c r="GE8">
        <f t="shared" ca="1" si="35"/>
        <v>0</v>
      </c>
      <c r="GF8">
        <f ca="1">IF(YEAR(C8)&lt;'P Gerais'!$D$6,12,IF(AND(YEAR(C8)='P Gerais'!$D$6,MONTH(C8)=2,30-DAY(C8)&gt;=15),12-MONTH(C8)+1,IF(AND(YEAR(C8)='P Gerais'!$D$6,MONTH(C8)=2,30-DAY(C8)&lt;15),12-MONTH(C8),IF(AND(YEAR(C8)='P Gerais'!$D$6,31-DAY(C8)&gt;=15),12-MONTH(C8)+1,IF(AND(YEAR(C8)='P Gerais'!$D$6,31-DAY(C8)&lt;15),12-MONTH(C8),0)))))</f>
        <v>12</v>
      </c>
      <c r="GG8" s="132" t="str">
        <f t="shared" ca="1" si="10"/>
        <v>NÃO</v>
      </c>
    </row>
    <row r="9" spans="1:189">
      <c r="A9" t="s">
        <v>226</v>
      </c>
      <c r="B9" t="str">
        <f t="shared" ca="1" si="11"/>
        <v>Funcionário 7</v>
      </c>
      <c r="C9" s="15">
        <f t="shared" ca="1" si="11"/>
        <v>0</v>
      </c>
      <c r="D9" s="15">
        <f t="shared" ca="1" si="11"/>
        <v>0</v>
      </c>
      <c r="E9">
        <f t="shared" ca="1" si="11"/>
        <v>0</v>
      </c>
      <c r="F9">
        <f t="shared" ca="1" si="11"/>
        <v>0</v>
      </c>
      <c r="G9">
        <f t="shared" ca="1" si="11"/>
        <v>0</v>
      </c>
      <c r="H9" s="25">
        <f t="shared" ca="1" si="11"/>
        <v>8.3333333333333339</v>
      </c>
      <c r="I9" s="14">
        <f t="shared" ca="1" si="11"/>
        <v>0</v>
      </c>
      <c r="J9" s="14">
        <f t="shared" ca="1" si="11"/>
        <v>0</v>
      </c>
      <c r="K9" s="14">
        <f t="shared" ca="1" si="11"/>
        <v>0</v>
      </c>
      <c r="L9" s="14">
        <f t="shared" ca="1" si="11"/>
        <v>0</v>
      </c>
      <c r="M9" s="143"/>
      <c r="N9" s="14">
        <f t="shared" ca="1" si="11"/>
        <v>0</v>
      </c>
      <c r="O9" s="14">
        <f t="shared" ca="1" si="11"/>
        <v>0</v>
      </c>
      <c r="P9" s="14">
        <f t="shared" ca="1" si="11"/>
        <v>0</v>
      </c>
      <c r="Q9" s="14">
        <f t="shared" ca="1" si="11"/>
        <v>0</v>
      </c>
      <c r="R9" s="143"/>
      <c r="S9" s="14">
        <f t="shared" ca="1" si="11"/>
        <v>0</v>
      </c>
      <c r="T9" s="14">
        <f t="shared" ca="1" si="12"/>
        <v>0</v>
      </c>
      <c r="U9" s="14">
        <f t="shared" ca="1" si="12"/>
        <v>0</v>
      </c>
      <c r="V9" s="14">
        <f t="shared" ca="1" si="12"/>
        <v>0</v>
      </c>
      <c r="W9" s="143"/>
      <c r="X9" s="14">
        <f t="shared" ca="1" si="13"/>
        <v>0</v>
      </c>
      <c r="Y9" s="14">
        <f t="shared" ca="1" si="13"/>
        <v>0</v>
      </c>
      <c r="Z9" s="14">
        <f t="shared" ca="1" si="13"/>
        <v>0</v>
      </c>
      <c r="AA9" s="14">
        <f t="shared" ca="1" si="13"/>
        <v>0</v>
      </c>
      <c r="AB9" s="143"/>
      <c r="AC9" s="14">
        <f t="shared" ca="1" si="14"/>
        <v>0</v>
      </c>
      <c r="AD9" s="14">
        <f t="shared" ca="1" si="14"/>
        <v>0</v>
      </c>
      <c r="AE9" s="14">
        <f t="shared" ca="1" si="14"/>
        <v>0</v>
      </c>
      <c r="AF9" s="14">
        <f t="shared" ca="1" si="14"/>
        <v>0</v>
      </c>
      <c r="AG9" s="143"/>
      <c r="AH9" s="14">
        <f t="shared" ca="1" si="15"/>
        <v>0</v>
      </c>
      <c r="AI9" s="14">
        <f t="shared" ca="1" si="15"/>
        <v>0</v>
      </c>
      <c r="AJ9" s="14">
        <f t="shared" ca="1" si="15"/>
        <v>0</v>
      </c>
      <c r="AK9" s="14">
        <f t="shared" ca="1" si="15"/>
        <v>0</v>
      </c>
      <c r="AL9" s="143"/>
      <c r="AM9" s="14">
        <f t="shared" ca="1" si="16"/>
        <v>0</v>
      </c>
      <c r="AN9" s="14">
        <f t="shared" ca="1" si="17"/>
        <v>0</v>
      </c>
      <c r="AO9" s="14">
        <f t="shared" ca="1" si="17"/>
        <v>0</v>
      </c>
      <c r="AP9" s="14">
        <f t="shared" ca="1" si="17"/>
        <v>0</v>
      </c>
      <c r="AQ9" s="143"/>
      <c r="AR9" s="12">
        <f t="shared" ca="1" si="18"/>
        <v>0</v>
      </c>
      <c r="AS9">
        <f t="shared" ca="1" si="17"/>
        <v>0</v>
      </c>
      <c r="AT9">
        <f t="shared" ca="1" si="17"/>
        <v>0</v>
      </c>
      <c r="AU9" s="13">
        <f t="shared" ca="1" si="19"/>
        <v>0</v>
      </c>
      <c r="AV9">
        <f t="shared" ca="1" si="17"/>
        <v>0</v>
      </c>
      <c r="AW9">
        <f t="shared" ca="1" si="17"/>
        <v>0</v>
      </c>
      <c r="AX9">
        <f t="shared" ca="1" si="17"/>
        <v>0</v>
      </c>
      <c r="AY9">
        <f t="shared" ca="1" si="17"/>
        <v>0</v>
      </c>
      <c r="AZ9">
        <f t="shared" ca="1" si="17"/>
        <v>0</v>
      </c>
      <c r="BA9">
        <f t="shared" ca="1" si="17"/>
        <v>0</v>
      </c>
      <c r="BB9">
        <f t="shared" ca="1" si="17"/>
        <v>0</v>
      </c>
      <c r="BC9">
        <f t="shared" ca="1" si="17"/>
        <v>0</v>
      </c>
      <c r="BD9" s="16">
        <f t="shared" ca="1" si="20"/>
        <v>0</v>
      </c>
      <c r="BE9" s="16">
        <f t="shared" ca="1" si="20"/>
        <v>0</v>
      </c>
      <c r="BF9">
        <f t="shared" ca="1" si="21"/>
        <v>0</v>
      </c>
      <c r="BG9">
        <f t="shared" ca="1" si="21"/>
        <v>0</v>
      </c>
      <c r="BH9">
        <f t="shared" ca="1" si="21"/>
        <v>0</v>
      </c>
      <c r="BI9">
        <f t="shared" ca="1" si="21"/>
        <v>0</v>
      </c>
      <c r="BJ9">
        <f t="shared" ca="1" si="21"/>
        <v>0</v>
      </c>
      <c r="BK9">
        <f t="shared" ca="1" si="21"/>
        <v>0</v>
      </c>
      <c r="BL9">
        <f t="shared" ca="1" si="21"/>
        <v>0</v>
      </c>
      <c r="BM9" s="25">
        <f t="shared" ca="1" si="21"/>
        <v>0</v>
      </c>
      <c r="BN9" s="17">
        <f t="shared" ca="1" si="21"/>
        <v>0</v>
      </c>
      <c r="BO9" s="17">
        <f t="shared" ca="1" si="21"/>
        <v>0</v>
      </c>
      <c r="BP9">
        <f t="shared" ca="1" si="21"/>
        <v>0</v>
      </c>
      <c r="BQ9">
        <f t="shared" ca="1" si="21"/>
        <v>0</v>
      </c>
      <c r="BR9" s="5">
        <f t="shared" ca="1" si="21"/>
        <v>0</v>
      </c>
      <c r="BS9" s="5">
        <f t="shared" ca="1" si="21"/>
        <v>0</v>
      </c>
      <c r="BT9" s="5">
        <f t="shared" ca="1" si="21"/>
        <v>0</v>
      </c>
      <c r="BU9" s="5">
        <f t="shared" ca="1" si="22"/>
        <v>0</v>
      </c>
      <c r="BV9" s="5">
        <f t="shared" ca="1" si="22"/>
        <v>0</v>
      </c>
      <c r="BW9" s="5">
        <f t="shared" ca="1" si="22"/>
        <v>0</v>
      </c>
      <c r="BX9" s="5">
        <f t="shared" ca="1" si="22"/>
        <v>0</v>
      </c>
      <c r="BY9" s="5">
        <f t="shared" ca="1" si="22"/>
        <v>0</v>
      </c>
      <c r="BZ9" s="5">
        <f t="shared" ca="1" si="22"/>
        <v>0</v>
      </c>
      <c r="CA9" s="5">
        <f t="shared" ca="1" si="22"/>
        <v>0</v>
      </c>
      <c r="CB9" s="5">
        <f t="shared" ca="1" si="22"/>
        <v>0</v>
      </c>
      <c r="CC9" s="5">
        <f t="shared" ca="1" si="22"/>
        <v>0</v>
      </c>
      <c r="CD9" s="5">
        <f t="shared" ca="1" si="22"/>
        <v>0</v>
      </c>
      <c r="CE9" s="5">
        <f t="shared" ca="1" si="22"/>
        <v>0</v>
      </c>
      <c r="CF9" s="5">
        <f t="shared" ca="1" si="22"/>
        <v>0</v>
      </c>
      <c r="CG9" s="5">
        <f t="shared" ca="1" si="22"/>
        <v>0</v>
      </c>
      <c r="CH9" s="5">
        <f t="shared" ca="1" si="22"/>
        <v>0</v>
      </c>
      <c r="CI9" s="5">
        <f t="shared" ca="1" si="22"/>
        <v>0</v>
      </c>
      <c r="CJ9" s="5">
        <f t="shared" ca="1" si="22"/>
        <v>0</v>
      </c>
      <c r="CK9" s="5">
        <f t="shared" ca="1" si="23"/>
        <v>0</v>
      </c>
      <c r="CL9" s="5">
        <f t="shared" ca="1" si="23"/>
        <v>0</v>
      </c>
      <c r="CM9" s="5">
        <f t="shared" ca="1" si="23"/>
        <v>0</v>
      </c>
      <c r="CN9" s="5">
        <f t="shared" ca="1" si="23"/>
        <v>0</v>
      </c>
      <c r="CO9" s="5">
        <f t="shared" ca="1" si="23"/>
        <v>0</v>
      </c>
      <c r="CP9" s="5">
        <f t="shared" ca="1" si="23"/>
        <v>0</v>
      </c>
      <c r="CQ9" t="str">
        <f t="shared" ca="1" si="23"/>
        <v>-</v>
      </c>
      <c r="CR9" s="132">
        <f t="shared" ca="1" si="23"/>
        <v>0</v>
      </c>
      <c r="CS9">
        <f t="shared" ca="1" si="23"/>
        <v>0</v>
      </c>
      <c r="CT9">
        <f t="shared" ca="1" si="23"/>
        <v>0</v>
      </c>
      <c r="CU9">
        <f t="shared" ca="1" si="24"/>
        <v>0</v>
      </c>
      <c r="CV9">
        <f t="shared" ca="1" si="24"/>
        <v>0</v>
      </c>
      <c r="CW9" t="str">
        <f t="shared" ca="1" si="24"/>
        <v>-</v>
      </c>
      <c r="CX9">
        <f t="shared" ca="1" si="24"/>
        <v>0</v>
      </c>
      <c r="CY9">
        <f t="shared" ca="1" si="24"/>
        <v>0</v>
      </c>
      <c r="CZ9">
        <f t="shared" ca="1" si="24"/>
        <v>0</v>
      </c>
      <c r="DA9">
        <f t="shared" ca="1" si="24"/>
        <v>0</v>
      </c>
      <c r="DB9">
        <f t="shared" ca="1" si="24"/>
        <v>0</v>
      </c>
      <c r="DC9" t="str">
        <f t="shared" ca="1" si="25"/>
        <v>-</v>
      </c>
      <c r="DD9">
        <f t="shared" ca="1" si="26"/>
        <v>0</v>
      </c>
      <c r="DE9">
        <f t="shared" ca="1" si="25"/>
        <v>0</v>
      </c>
      <c r="DF9">
        <f t="shared" ca="1" si="25"/>
        <v>0</v>
      </c>
      <c r="DG9">
        <f t="shared" ca="1" si="25"/>
        <v>0</v>
      </c>
      <c r="DH9">
        <f t="shared" ca="1" si="25"/>
        <v>0</v>
      </c>
      <c r="DI9" t="str">
        <f t="shared" ca="1" si="25"/>
        <v>-</v>
      </c>
      <c r="DJ9">
        <f t="shared" ca="1" si="27"/>
        <v>0</v>
      </c>
      <c r="DK9">
        <f t="shared" ca="1" si="25"/>
        <v>0</v>
      </c>
      <c r="DL9">
        <f t="shared" ca="1" si="25"/>
        <v>0</v>
      </c>
      <c r="DM9">
        <f t="shared" ca="1" si="25"/>
        <v>0</v>
      </c>
      <c r="DN9">
        <f t="shared" ca="1" si="25"/>
        <v>0</v>
      </c>
      <c r="DO9" t="str">
        <f t="shared" ca="1" si="25"/>
        <v>-</v>
      </c>
      <c r="DP9">
        <f t="shared" ca="1" si="28"/>
        <v>0</v>
      </c>
      <c r="DQ9">
        <f t="shared" ca="1" si="25"/>
        <v>0</v>
      </c>
      <c r="DR9">
        <f t="shared" ca="1" si="25"/>
        <v>0</v>
      </c>
      <c r="DS9">
        <f t="shared" ca="1" si="25"/>
        <v>0</v>
      </c>
      <c r="DT9">
        <f t="shared" ca="1" si="25"/>
        <v>0</v>
      </c>
      <c r="DU9" t="str">
        <f t="shared" ca="1" si="25"/>
        <v>-</v>
      </c>
      <c r="DV9">
        <f t="shared" ca="1" si="29"/>
        <v>0</v>
      </c>
      <c r="DW9">
        <f t="shared" ca="1" si="29"/>
        <v>0</v>
      </c>
      <c r="DX9">
        <f t="shared" ca="1" si="29"/>
        <v>0</v>
      </c>
      <c r="DY9">
        <f t="shared" ca="1" si="29"/>
        <v>0</v>
      </c>
      <c r="DZ9">
        <f t="shared" ca="1" si="29"/>
        <v>0</v>
      </c>
      <c r="EA9" t="str">
        <f t="shared" ca="1" si="29"/>
        <v>-</v>
      </c>
      <c r="EB9">
        <f t="shared" ca="1" si="29"/>
        <v>0</v>
      </c>
      <c r="EC9">
        <f t="shared" ca="1" si="29"/>
        <v>0</v>
      </c>
      <c r="ED9">
        <f t="shared" ca="1" si="29"/>
        <v>0</v>
      </c>
      <c r="EE9">
        <f t="shared" ca="1" si="29"/>
        <v>0</v>
      </c>
      <c r="EF9">
        <f t="shared" ca="1" si="30"/>
        <v>0</v>
      </c>
      <c r="EG9" t="str">
        <f t="shared" ca="1" si="30"/>
        <v>-</v>
      </c>
      <c r="EH9">
        <f t="shared" ca="1" si="30"/>
        <v>0</v>
      </c>
      <c r="EI9">
        <f t="shared" ca="1" si="30"/>
        <v>0</v>
      </c>
      <c r="EJ9">
        <f t="shared" ca="1" si="30"/>
        <v>0</v>
      </c>
      <c r="EK9">
        <f t="shared" ca="1" si="30"/>
        <v>0</v>
      </c>
      <c r="EL9">
        <f t="shared" ca="1" si="30"/>
        <v>0</v>
      </c>
      <c r="EM9" t="str">
        <f t="shared" ca="1" si="30"/>
        <v>-</v>
      </c>
      <c r="EN9">
        <f t="shared" ca="1" si="30"/>
        <v>0</v>
      </c>
      <c r="EO9">
        <f t="shared" ca="1" si="30"/>
        <v>0</v>
      </c>
      <c r="EP9">
        <f t="shared" ca="1" si="31"/>
        <v>0</v>
      </c>
      <c r="EQ9">
        <f t="shared" ca="1" si="31"/>
        <v>0</v>
      </c>
      <c r="ER9">
        <f t="shared" ca="1" si="31"/>
        <v>0</v>
      </c>
      <c r="ES9">
        <f t="shared" ca="1" si="31"/>
        <v>0</v>
      </c>
      <c r="ET9">
        <f t="shared" ca="1" si="32"/>
        <v>0</v>
      </c>
      <c r="EU9">
        <f t="shared" ca="1" si="31"/>
        <v>0</v>
      </c>
      <c r="EV9">
        <f t="shared" ca="1" si="31"/>
        <v>0</v>
      </c>
      <c r="EW9">
        <f t="shared" ca="1" si="31"/>
        <v>0</v>
      </c>
      <c r="EX9">
        <f t="shared" ca="1" si="31"/>
        <v>0</v>
      </c>
      <c r="EY9">
        <f t="shared" ca="1" si="31"/>
        <v>0</v>
      </c>
      <c r="EZ9">
        <f t="shared" ca="1" si="31"/>
        <v>0</v>
      </c>
      <c r="FA9">
        <f t="shared" ca="1" si="31"/>
        <v>0</v>
      </c>
      <c r="FB9">
        <f t="shared" ca="1" si="31"/>
        <v>0</v>
      </c>
      <c r="FC9">
        <f t="shared" ca="1" si="31"/>
        <v>0</v>
      </c>
      <c r="FD9">
        <f t="shared" ca="1" si="31"/>
        <v>0</v>
      </c>
      <c r="FE9">
        <f t="shared" ca="1" si="31"/>
        <v>0</v>
      </c>
      <c r="FF9">
        <f t="shared" ca="1" si="31"/>
        <v>0</v>
      </c>
      <c r="FG9">
        <f t="shared" ca="1" si="33"/>
        <v>0</v>
      </c>
      <c r="FH9">
        <f t="shared" ca="1" si="33"/>
        <v>0</v>
      </c>
      <c r="FI9">
        <f t="shared" ca="1" si="33"/>
        <v>0</v>
      </c>
      <c r="FJ9">
        <f t="shared" ca="1" si="33"/>
        <v>0</v>
      </c>
      <c r="FK9">
        <f t="shared" ca="1" si="33"/>
        <v>0</v>
      </c>
      <c r="FL9">
        <f t="shared" ca="1" si="33"/>
        <v>0</v>
      </c>
      <c r="FM9">
        <f t="shared" ca="1" si="33"/>
        <v>0</v>
      </c>
      <c r="FN9">
        <f t="shared" ca="1" si="33"/>
        <v>0</v>
      </c>
      <c r="FO9">
        <f t="shared" ca="1" si="33"/>
        <v>0</v>
      </c>
      <c r="FP9">
        <f t="shared" ca="1" si="33"/>
        <v>0</v>
      </c>
      <c r="FQ9">
        <f t="shared" ca="1" si="33"/>
        <v>0</v>
      </c>
      <c r="FR9">
        <f t="shared" ca="1" si="33"/>
        <v>0</v>
      </c>
      <c r="FS9">
        <f t="shared" ca="1" si="33"/>
        <v>0</v>
      </c>
      <c r="FT9">
        <f t="shared" ca="1" si="33"/>
        <v>0</v>
      </c>
      <c r="FU9">
        <f t="shared" ca="1" si="33"/>
        <v>0</v>
      </c>
      <c r="FV9" s="29">
        <f t="shared" ca="1" si="5"/>
        <v>116</v>
      </c>
      <c r="FW9">
        <f ca="1">IFERROR(HLOOKUP(G9,Cargos!$AC$8:$BP$9,3,0)*HLOOKUP(G9,Cargos!$AC$8:$BP$9,2,0)*FV9,0)</f>
        <v>0</v>
      </c>
      <c r="FX9">
        <f ca="1">IFERROR(HLOOKUP(G9,Cargos!$AC$8:$BP$9,3,0),0)</f>
        <v>0</v>
      </c>
      <c r="FY9">
        <f t="shared" ca="1" si="6"/>
        <v>1394</v>
      </c>
      <c r="FZ9">
        <f t="shared" ca="1" si="34"/>
        <v>1</v>
      </c>
      <c r="GA9">
        <f t="shared" ca="1" si="7"/>
        <v>0</v>
      </c>
      <c r="GB9" s="132">
        <f t="shared" ca="1" si="8"/>
        <v>0</v>
      </c>
      <c r="GC9">
        <f ca="1">GB9*'P Gerais'!$D$35</f>
        <v>0</v>
      </c>
      <c r="GD9">
        <f t="shared" ca="1" si="9"/>
        <v>0</v>
      </c>
      <c r="GE9">
        <f t="shared" ca="1" si="35"/>
        <v>0</v>
      </c>
      <c r="GF9">
        <f ca="1">IF(YEAR(C9)&lt;'P Gerais'!$D$6,12,IF(AND(YEAR(C9)='P Gerais'!$D$6,MONTH(C9)=2,30-DAY(C9)&gt;=15),12-MONTH(C9)+1,IF(AND(YEAR(C9)='P Gerais'!$D$6,MONTH(C9)=2,30-DAY(C9)&lt;15),12-MONTH(C9),IF(AND(YEAR(C9)='P Gerais'!$D$6,31-DAY(C9)&gt;=15),12-MONTH(C9)+1,IF(AND(YEAR(C9)='P Gerais'!$D$6,31-DAY(C9)&lt;15),12-MONTH(C9),0)))))</f>
        <v>12</v>
      </c>
      <c r="GG9" s="132" t="str">
        <f t="shared" ca="1" si="10"/>
        <v>NÃO</v>
      </c>
    </row>
    <row r="10" spans="1:189">
      <c r="A10" t="s">
        <v>227</v>
      </c>
      <c r="B10" t="str">
        <f t="shared" ca="1" si="11"/>
        <v>Funcionário 8</v>
      </c>
      <c r="C10" s="15">
        <f t="shared" ca="1" si="11"/>
        <v>0</v>
      </c>
      <c r="D10" s="15">
        <f t="shared" ca="1" si="11"/>
        <v>0</v>
      </c>
      <c r="E10">
        <f t="shared" ca="1" si="11"/>
        <v>0</v>
      </c>
      <c r="F10">
        <f t="shared" ca="1" si="11"/>
        <v>0</v>
      </c>
      <c r="G10">
        <f t="shared" ca="1" si="11"/>
        <v>0</v>
      </c>
      <c r="H10" s="25">
        <f t="shared" ca="1" si="11"/>
        <v>8.3333333333333339</v>
      </c>
      <c r="I10" s="14">
        <f t="shared" ca="1" si="11"/>
        <v>0</v>
      </c>
      <c r="J10" s="14">
        <f t="shared" ca="1" si="11"/>
        <v>0</v>
      </c>
      <c r="K10" s="14">
        <f t="shared" ca="1" si="11"/>
        <v>0</v>
      </c>
      <c r="L10" s="14">
        <f t="shared" ca="1" si="11"/>
        <v>0</v>
      </c>
      <c r="M10" s="143"/>
      <c r="N10" s="14">
        <f t="shared" ca="1" si="11"/>
        <v>0</v>
      </c>
      <c r="O10" s="14">
        <f t="shared" ca="1" si="11"/>
        <v>0</v>
      </c>
      <c r="P10" s="14">
        <f t="shared" ca="1" si="11"/>
        <v>0</v>
      </c>
      <c r="Q10" s="14">
        <f t="shared" ca="1" si="11"/>
        <v>0</v>
      </c>
      <c r="R10" s="143"/>
      <c r="S10" s="14">
        <f t="shared" ca="1" si="11"/>
        <v>0</v>
      </c>
      <c r="T10" s="14">
        <f t="shared" ca="1" si="12"/>
        <v>0</v>
      </c>
      <c r="U10" s="14">
        <f t="shared" ca="1" si="12"/>
        <v>0</v>
      </c>
      <c r="V10" s="14">
        <f t="shared" ca="1" si="12"/>
        <v>0</v>
      </c>
      <c r="W10" s="143"/>
      <c r="X10" s="14">
        <f t="shared" ca="1" si="13"/>
        <v>0</v>
      </c>
      <c r="Y10" s="14">
        <f t="shared" ca="1" si="13"/>
        <v>0</v>
      </c>
      <c r="Z10" s="14">
        <f t="shared" ca="1" si="13"/>
        <v>0</v>
      </c>
      <c r="AA10" s="14">
        <f t="shared" ca="1" si="13"/>
        <v>0</v>
      </c>
      <c r="AB10" s="143"/>
      <c r="AC10" s="14">
        <f t="shared" ca="1" si="14"/>
        <v>0</v>
      </c>
      <c r="AD10" s="14">
        <f t="shared" ca="1" si="14"/>
        <v>0</v>
      </c>
      <c r="AE10" s="14">
        <f t="shared" ca="1" si="14"/>
        <v>0</v>
      </c>
      <c r="AF10" s="14">
        <f t="shared" ca="1" si="14"/>
        <v>0</v>
      </c>
      <c r="AG10" s="143"/>
      <c r="AH10" s="14">
        <f t="shared" ca="1" si="15"/>
        <v>0</v>
      </c>
      <c r="AI10" s="14">
        <f t="shared" ca="1" si="15"/>
        <v>0</v>
      </c>
      <c r="AJ10" s="14">
        <f t="shared" ca="1" si="15"/>
        <v>0</v>
      </c>
      <c r="AK10" s="14">
        <f t="shared" ca="1" si="15"/>
        <v>0</v>
      </c>
      <c r="AL10" s="143"/>
      <c r="AM10" s="14">
        <f t="shared" ca="1" si="16"/>
        <v>0</v>
      </c>
      <c r="AN10" s="14">
        <f t="shared" ca="1" si="17"/>
        <v>0</v>
      </c>
      <c r="AO10" s="14">
        <f t="shared" ca="1" si="17"/>
        <v>0</v>
      </c>
      <c r="AP10" s="14">
        <f t="shared" ca="1" si="17"/>
        <v>0</v>
      </c>
      <c r="AQ10" s="143"/>
      <c r="AR10" s="12">
        <f t="shared" ca="1" si="18"/>
        <v>0</v>
      </c>
      <c r="AS10">
        <f t="shared" ca="1" si="17"/>
        <v>0</v>
      </c>
      <c r="AT10">
        <f t="shared" ca="1" si="17"/>
        <v>0</v>
      </c>
      <c r="AU10" s="13">
        <f t="shared" ca="1" si="19"/>
        <v>0</v>
      </c>
      <c r="AV10">
        <f t="shared" ca="1" si="17"/>
        <v>0</v>
      </c>
      <c r="AW10">
        <f t="shared" ca="1" si="17"/>
        <v>0</v>
      </c>
      <c r="AX10">
        <f t="shared" ca="1" si="17"/>
        <v>0</v>
      </c>
      <c r="AY10">
        <f t="shared" ca="1" si="17"/>
        <v>0</v>
      </c>
      <c r="AZ10">
        <f t="shared" ca="1" si="17"/>
        <v>0</v>
      </c>
      <c r="BA10">
        <f t="shared" ca="1" si="17"/>
        <v>0</v>
      </c>
      <c r="BB10">
        <f t="shared" ca="1" si="17"/>
        <v>0</v>
      </c>
      <c r="BC10">
        <f t="shared" ca="1" si="17"/>
        <v>0</v>
      </c>
      <c r="BD10" s="16">
        <f t="shared" ca="1" si="20"/>
        <v>0</v>
      </c>
      <c r="BE10" s="16">
        <f t="shared" ca="1" si="20"/>
        <v>0</v>
      </c>
      <c r="BF10">
        <f t="shared" ca="1" si="21"/>
        <v>0</v>
      </c>
      <c r="BG10">
        <f t="shared" ca="1" si="21"/>
        <v>0</v>
      </c>
      <c r="BH10">
        <f t="shared" ca="1" si="21"/>
        <v>0</v>
      </c>
      <c r="BI10">
        <f t="shared" ca="1" si="21"/>
        <v>0</v>
      </c>
      <c r="BJ10">
        <f t="shared" ca="1" si="21"/>
        <v>0</v>
      </c>
      <c r="BK10">
        <f t="shared" ca="1" si="21"/>
        <v>0</v>
      </c>
      <c r="BL10">
        <f t="shared" ca="1" si="21"/>
        <v>0</v>
      </c>
      <c r="BM10" s="25">
        <f t="shared" ca="1" si="21"/>
        <v>0</v>
      </c>
      <c r="BN10" s="17">
        <f t="shared" ca="1" si="21"/>
        <v>0</v>
      </c>
      <c r="BO10" s="17">
        <f t="shared" ca="1" si="21"/>
        <v>0</v>
      </c>
      <c r="BP10">
        <f t="shared" ca="1" si="21"/>
        <v>0</v>
      </c>
      <c r="BQ10">
        <f t="shared" ca="1" si="21"/>
        <v>0</v>
      </c>
      <c r="BR10" s="5">
        <f t="shared" ca="1" si="21"/>
        <v>0</v>
      </c>
      <c r="BS10" s="5">
        <f t="shared" ca="1" si="21"/>
        <v>0</v>
      </c>
      <c r="BT10" s="5">
        <f t="shared" ca="1" si="21"/>
        <v>0</v>
      </c>
      <c r="BU10" s="5">
        <f t="shared" ca="1" si="22"/>
        <v>0</v>
      </c>
      <c r="BV10" s="5">
        <f t="shared" ca="1" si="22"/>
        <v>0</v>
      </c>
      <c r="BW10" s="5">
        <f t="shared" ca="1" si="22"/>
        <v>0</v>
      </c>
      <c r="BX10" s="5">
        <f t="shared" ca="1" si="22"/>
        <v>0</v>
      </c>
      <c r="BY10" s="5">
        <f t="shared" ca="1" si="22"/>
        <v>0</v>
      </c>
      <c r="BZ10" s="5">
        <f t="shared" ca="1" si="22"/>
        <v>0</v>
      </c>
      <c r="CA10" s="5">
        <f t="shared" ca="1" si="22"/>
        <v>0</v>
      </c>
      <c r="CB10" s="5">
        <f t="shared" ca="1" si="22"/>
        <v>0</v>
      </c>
      <c r="CC10" s="5">
        <f t="shared" ca="1" si="22"/>
        <v>0</v>
      </c>
      <c r="CD10" s="5">
        <f t="shared" ca="1" si="22"/>
        <v>0</v>
      </c>
      <c r="CE10" s="5">
        <f t="shared" ca="1" si="22"/>
        <v>0</v>
      </c>
      <c r="CF10" s="5">
        <f t="shared" ca="1" si="22"/>
        <v>0</v>
      </c>
      <c r="CG10" s="5">
        <f t="shared" ca="1" si="22"/>
        <v>0</v>
      </c>
      <c r="CH10" s="5">
        <f t="shared" ca="1" si="22"/>
        <v>0</v>
      </c>
      <c r="CI10" s="5">
        <f t="shared" ca="1" si="22"/>
        <v>0</v>
      </c>
      <c r="CJ10" s="5">
        <f t="shared" ca="1" si="22"/>
        <v>0</v>
      </c>
      <c r="CK10" s="5">
        <f t="shared" ca="1" si="23"/>
        <v>0</v>
      </c>
      <c r="CL10" s="5">
        <f t="shared" ca="1" si="23"/>
        <v>0</v>
      </c>
      <c r="CM10" s="5">
        <f t="shared" ca="1" si="23"/>
        <v>0</v>
      </c>
      <c r="CN10" s="5">
        <f t="shared" ca="1" si="23"/>
        <v>0</v>
      </c>
      <c r="CO10" s="5">
        <f t="shared" ca="1" si="23"/>
        <v>0</v>
      </c>
      <c r="CP10" s="5">
        <f t="shared" ca="1" si="23"/>
        <v>0</v>
      </c>
      <c r="CQ10" t="str">
        <f t="shared" ca="1" si="23"/>
        <v>-</v>
      </c>
      <c r="CR10" s="132">
        <f t="shared" ca="1" si="23"/>
        <v>0</v>
      </c>
      <c r="CS10">
        <f t="shared" ca="1" si="23"/>
        <v>0</v>
      </c>
      <c r="CT10">
        <f t="shared" ca="1" si="23"/>
        <v>0</v>
      </c>
      <c r="CU10">
        <f t="shared" ca="1" si="24"/>
        <v>0</v>
      </c>
      <c r="CV10">
        <f t="shared" ca="1" si="24"/>
        <v>0</v>
      </c>
      <c r="CW10" t="str">
        <f t="shared" ca="1" si="24"/>
        <v>-</v>
      </c>
      <c r="CX10">
        <f t="shared" ca="1" si="24"/>
        <v>0</v>
      </c>
      <c r="CY10">
        <f t="shared" ca="1" si="24"/>
        <v>0</v>
      </c>
      <c r="CZ10">
        <f t="shared" ca="1" si="24"/>
        <v>0</v>
      </c>
      <c r="DA10">
        <f t="shared" ca="1" si="24"/>
        <v>0</v>
      </c>
      <c r="DB10">
        <f t="shared" ca="1" si="24"/>
        <v>0</v>
      </c>
      <c r="DC10" t="str">
        <f t="shared" ca="1" si="25"/>
        <v>-</v>
      </c>
      <c r="DD10">
        <f t="shared" ca="1" si="26"/>
        <v>0</v>
      </c>
      <c r="DE10">
        <f t="shared" ca="1" si="25"/>
        <v>0</v>
      </c>
      <c r="DF10">
        <f t="shared" ca="1" si="25"/>
        <v>0</v>
      </c>
      <c r="DG10">
        <f t="shared" ca="1" si="25"/>
        <v>0</v>
      </c>
      <c r="DH10">
        <f t="shared" ca="1" si="25"/>
        <v>0</v>
      </c>
      <c r="DI10" t="str">
        <f t="shared" ca="1" si="25"/>
        <v>-</v>
      </c>
      <c r="DJ10">
        <f t="shared" ca="1" si="27"/>
        <v>0</v>
      </c>
      <c r="DK10">
        <f t="shared" ca="1" si="25"/>
        <v>0</v>
      </c>
      <c r="DL10">
        <f t="shared" ca="1" si="25"/>
        <v>0</v>
      </c>
      <c r="DM10">
        <f t="shared" ca="1" si="25"/>
        <v>0</v>
      </c>
      <c r="DN10">
        <f t="shared" ca="1" si="25"/>
        <v>0</v>
      </c>
      <c r="DO10" t="str">
        <f t="shared" ca="1" si="25"/>
        <v>-</v>
      </c>
      <c r="DP10">
        <f t="shared" ca="1" si="28"/>
        <v>0</v>
      </c>
      <c r="DQ10">
        <f t="shared" ca="1" si="25"/>
        <v>0</v>
      </c>
      <c r="DR10">
        <f t="shared" ca="1" si="25"/>
        <v>0</v>
      </c>
      <c r="DS10">
        <f t="shared" ca="1" si="25"/>
        <v>0</v>
      </c>
      <c r="DT10">
        <f t="shared" ca="1" si="25"/>
        <v>0</v>
      </c>
      <c r="DU10" t="str">
        <f t="shared" ca="1" si="25"/>
        <v>-</v>
      </c>
      <c r="DV10">
        <f t="shared" ca="1" si="29"/>
        <v>0</v>
      </c>
      <c r="DW10">
        <f t="shared" ca="1" si="29"/>
        <v>0</v>
      </c>
      <c r="DX10">
        <f t="shared" ca="1" si="29"/>
        <v>0</v>
      </c>
      <c r="DY10">
        <f t="shared" ca="1" si="29"/>
        <v>0</v>
      </c>
      <c r="DZ10">
        <f t="shared" ca="1" si="29"/>
        <v>0</v>
      </c>
      <c r="EA10" t="str">
        <f t="shared" ca="1" si="29"/>
        <v>-</v>
      </c>
      <c r="EB10">
        <f t="shared" ca="1" si="29"/>
        <v>0</v>
      </c>
      <c r="EC10">
        <f t="shared" ca="1" si="29"/>
        <v>0</v>
      </c>
      <c r="ED10">
        <f t="shared" ca="1" si="29"/>
        <v>0</v>
      </c>
      <c r="EE10">
        <f t="shared" ca="1" si="29"/>
        <v>0</v>
      </c>
      <c r="EF10">
        <f t="shared" ca="1" si="30"/>
        <v>0</v>
      </c>
      <c r="EG10" t="str">
        <f t="shared" ca="1" si="30"/>
        <v>-</v>
      </c>
      <c r="EH10">
        <f t="shared" ca="1" si="30"/>
        <v>0</v>
      </c>
      <c r="EI10">
        <f t="shared" ca="1" si="30"/>
        <v>0</v>
      </c>
      <c r="EJ10">
        <f t="shared" ca="1" si="30"/>
        <v>0</v>
      </c>
      <c r="EK10">
        <f t="shared" ca="1" si="30"/>
        <v>0</v>
      </c>
      <c r="EL10">
        <f t="shared" ca="1" si="30"/>
        <v>0</v>
      </c>
      <c r="EM10" t="str">
        <f t="shared" ca="1" si="30"/>
        <v>-</v>
      </c>
      <c r="EN10">
        <f t="shared" ca="1" si="30"/>
        <v>0</v>
      </c>
      <c r="EO10">
        <f t="shared" ca="1" si="30"/>
        <v>0</v>
      </c>
      <c r="EP10">
        <f t="shared" ca="1" si="31"/>
        <v>0</v>
      </c>
      <c r="EQ10">
        <f t="shared" ca="1" si="31"/>
        <v>0</v>
      </c>
      <c r="ER10">
        <f t="shared" ca="1" si="31"/>
        <v>0</v>
      </c>
      <c r="ES10">
        <f t="shared" ca="1" si="31"/>
        <v>0</v>
      </c>
      <c r="ET10">
        <f t="shared" ca="1" si="32"/>
        <v>0</v>
      </c>
      <c r="EU10">
        <f t="shared" ca="1" si="31"/>
        <v>0</v>
      </c>
      <c r="EV10">
        <f t="shared" ca="1" si="31"/>
        <v>0</v>
      </c>
      <c r="EW10">
        <f t="shared" ca="1" si="31"/>
        <v>0</v>
      </c>
      <c r="EX10">
        <f t="shared" ca="1" si="31"/>
        <v>0</v>
      </c>
      <c r="EY10">
        <f t="shared" ca="1" si="31"/>
        <v>0</v>
      </c>
      <c r="EZ10">
        <f t="shared" ca="1" si="31"/>
        <v>0</v>
      </c>
      <c r="FA10">
        <f t="shared" ca="1" si="31"/>
        <v>0</v>
      </c>
      <c r="FB10">
        <f t="shared" ca="1" si="31"/>
        <v>0</v>
      </c>
      <c r="FC10">
        <f t="shared" ca="1" si="31"/>
        <v>0</v>
      </c>
      <c r="FD10">
        <f t="shared" ca="1" si="31"/>
        <v>0</v>
      </c>
      <c r="FE10">
        <f t="shared" ca="1" si="31"/>
        <v>0</v>
      </c>
      <c r="FF10">
        <f t="shared" ca="1" si="31"/>
        <v>0</v>
      </c>
      <c r="FG10">
        <f t="shared" ca="1" si="33"/>
        <v>0</v>
      </c>
      <c r="FH10">
        <f t="shared" ca="1" si="33"/>
        <v>0</v>
      </c>
      <c r="FI10">
        <f t="shared" ca="1" si="33"/>
        <v>0</v>
      </c>
      <c r="FJ10">
        <f t="shared" ca="1" si="33"/>
        <v>0</v>
      </c>
      <c r="FK10">
        <f t="shared" ca="1" si="33"/>
        <v>0</v>
      </c>
      <c r="FL10">
        <f t="shared" ca="1" si="33"/>
        <v>0</v>
      </c>
      <c r="FM10">
        <f t="shared" ca="1" si="33"/>
        <v>0</v>
      </c>
      <c r="FN10">
        <f t="shared" ca="1" si="33"/>
        <v>0</v>
      </c>
      <c r="FO10">
        <f t="shared" ca="1" si="33"/>
        <v>0</v>
      </c>
      <c r="FP10">
        <f t="shared" ca="1" si="33"/>
        <v>0</v>
      </c>
      <c r="FQ10">
        <f t="shared" ca="1" si="33"/>
        <v>0</v>
      </c>
      <c r="FR10">
        <f t="shared" ca="1" si="33"/>
        <v>0</v>
      </c>
      <c r="FS10">
        <f t="shared" ca="1" si="33"/>
        <v>0</v>
      </c>
      <c r="FT10">
        <f t="shared" ca="1" si="33"/>
        <v>0</v>
      </c>
      <c r="FU10">
        <f t="shared" ca="1" si="33"/>
        <v>0</v>
      </c>
      <c r="FV10" s="29">
        <f t="shared" ca="1" si="5"/>
        <v>116</v>
      </c>
      <c r="FW10">
        <f ca="1">IFERROR(HLOOKUP(G10,Cargos!$AC$8:$BP$9,3,0)*HLOOKUP(G10,Cargos!$AC$8:$BP$9,2,0)*FV10,0)</f>
        <v>0</v>
      </c>
      <c r="FX10">
        <f ca="1">IFERROR(HLOOKUP(G10,Cargos!$AC$8:$BP$9,3,0),0)</f>
        <v>0</v>
      </c>
      <c r="FY10">
        <f t="shared" ca="1" si="6"/>
        <v>1394</v>
      </c>
      <c r="FZ10">
        <f t="shared" ca="1" si="34"/>
        <v>1</v>
      </c>
      <c r="GA10">
        <f t="shared" ca="1" si="7"/>
        <v>0</v>
      </c>
      <c r="GB10" s="132">
        <f t="shared" ca="1" si="8"/>
        <v>0</v>
      </c>
      <c r="GC10">
        <f ca="1">GB10*'P Gerais'!$D$35</f>
        <v>0</v>
      </c>
      <c r="GD10">
        <f t="shared" ca="1" si="9"/>
        <v>0</v>
      </c>
      <c r="GE10">
        <f t="shared" ca="1" si="35"/>
        <v>0</v>
      </c>
      <c r="GF10">
        <f ca="1">IF(YEAR(C10)&lt;'P Gerais'!$D$6,12,IF(AND(YEAR(C10)='P Gerais'!$D$6,MONTH(C10)=2,30-DAY(C10)&gt;=15),12-MONTH(C10)+1,IF(AND(YEAR(C10)='P Gerais'!$D$6,MONTH(C10)=2,30-DAY(C10)&lt;15),12-MONTH(C10),IF(AND(YEAR(C10)='P Gerais'!$D$6,31-DAY(C10)&gt;=15),12-MONTH(C10)+1,IF(AND(YEAR(C10)='P Gerais'!$D$6,31-DAY(C10)&lt;15),12-MONTH(C10),0)))))</f>
        <v>12</v>
      </c>
      <c r="GG10" s="132" t="str">
        <f t="shared" ca="1" si="10"/>
        <v>NÃO</v>
      </c>
    </row>
    <row r="11" spans="1:189">
      <c r="A11" t="s">
        <v>228</v>
      </c>
      <c r="B11" t="str">
        <f t="shared" ca="1" si="11"/>
        <v>Funcionário 9</v>
      </c>
      <c r="C11" s="15">
        <f t="shared" ca="1" si="11"/>
        <v>0</v>
      </c>
      <c r="D11" s="15">
        <f t="shared" ca="1" si="11"/>
        <v>0</v>
      </c>
      <c r="E11">
        <f t="shared" ca="1" si="11"/>
        <v>0</v>
      </c>
      <c r="F11">
        <f t="shared" ca="1" si="11"/>
        <v>0</v>
      </c>
      <c r="G11">
        <f t="shared" ca="1" si="11"/>
        <v>0</v>
      </c>
      <c r="H11" s="25">
        <f t="shared" ca="1" si="11"/>
        <v>8.3333333333333339</v>
      </c>
      <c r="I11" s="14">
        <f t="shared" ca="1" si="11"/>
        <v>0</v>
      </c>
      <c r="J11" s="14">
        <f t="shared" ca="1" si="11"/>
        <v>0</v>
      </c>
      <c r="K11" s="14">
        <f t="shared" ca="1" si="11"/>
        <v>0</v>
      </c>
      <c r="L11" s="14">
        <f t="shared" ca="1" si="11"/>
        <v>0</v>
      </c>
      <c r="M11" s="143"/>
      <c r="N11" s="14">
        <f t="shared" ca="1" si="11"/>
        <v>0</v>
      </c>
      <c r="O11" s="14">
        <f t="shared" ca="1" si="11"/>
        <v>0</v>
      </c>
      <c r="P11" s="14">
        <f t="shared" ca="1" si="11"/>
        <v>0</v>
      </c>
      <c r="Q11" s="14">
        <f t="shared" ca="1" si="11"/>
        <v>0</v>
      </c>
      <c r="R11" s="143"/>
      <c r="S11" s="14">
        <f t="shared" ca="1" si="11"/>
        <v>0</v>
      </c>
      <c r="T11" s="14">
        <f t="shared" ca="1" si="12"/>
        <v>0</v>
      </c>
      <c r="U11" s="14">
        <f t="shared" ca="1" si="12"/>
        <v>0</v>
      </c>
      <c r="V11" s="14">
        <f t="shared" ca="1" si="12"/>
        <v>0</v>
      </c>
      <c r="W11" s="143"/>
      <c r="X11" s="14">
        <f t="shared" ca="1" si="13"/>
        <v>0</v>
      </c>
      <c r="Y11" s="14">
        <f t="shared" ca="1" si="13"/>
        <v>0</v>
      </c>
      <c r="Z11" s="14">
        <f t="shared" ca="1" si="13"/>
        <v>0</v>
      </c>
      <c r="AA11" s="14">
        <f t="shared" ca="1" si="13"/>
        <v>0</v>
      </c>
      <c r="AB11" s="143"/>
      <c r="AC11" s="14">
        <f t="shared" ca="1" si="14"/>
        <v>0</v>
      </c>
      <c r="AD11" s="14">
        <f t="shared" ca="1" si="14"/>
        <v>0</v>
      </c>
      <c r="AE11" s="14">
        <f t="shared" ca="1" si="14"/>
        <v>0</v>
      </c>
      <c r="AF11" s="14">
        <f t="shared" ca="1" si="14"/>
        <v>0</v>
      </c>
      <c r="AG11" s="143"/>
      <c r="AH11" s="14">
        <f t="shared" ca="1" si="15"/>
        <v>0</v>
      </c>
      <c r="AI11" s="14">
        <f t="shared" ca="1" si="15"/>
        <v>0</v>
      </c>
      <c r="AJ11" s="14">
        <f t="shared" ca="1" si="15"/>
        <v>0</v>
      </c>
      <c r="AK11" s="14">
        <f t="shared" ca="1" si="15"/>
        <v>0</v>
      </c>
      <c r="AL11" s="143"/>
      <c r="AM11" s="14">
        <f t="shared" ca="1" si="16"/>
        <v>0</v>
      </c>
      <c r="AN11" s="14">
        <f t="shared" ca="1" si="17"/>
        <v>0</v>
      </c>
      <c r="AO11" s="14">
        <f t="shared" ca="1" si="17"/>
        <v>0</v>
      </c>
      <c r="AP11" s="14">
        <f t="shared" ca="1" si="17"/>
        <v>0</v>
      </c>
      <c r="AQ11" s="143"/>
      <c r="AR11" s="12">
        <f t="shared" ca="1" si="18"/>
        <v>0</v>
      </c>
      <c r="AS11">
        <f t="shared" ca="1" si="17"/>
        <v>0</v>
      </c>
      <c r="AT11">
        <f t="shared" ca="1" si="17"/>
        <v>0</v>
      </c>
      <c r="AU11" s="13">
        <f t="shared" ca="1" si="19"/>
        <v>0</v>
      </c>
      <c r="AV11">
        <f t="shared" ca="1" si="17"/>
        <v>0</v>
      </c>
      <c r="AW11">
        <f t="shared" ca="1" si="17"/>
        <v>0</v>
      </c>
      <c r="AX11">
        <f t="shared" ca="1" si="17"/>
        <v>0</v>
      </c>
      <c r="AY11">
        <f t="shared" ca="1" si="17"/>
        <v>0</v>
      </c>
      <c r="AZ11">
        <f t="shared" ca="1" si="17"/>
        <v>0</v>
      </c>
      <c r="BA11">
        <f t="shared" ca="1" si="17"/>
        <v>0</v>
      </c>
      <c r="BB11">
        <f t="shared" ca="1" si="17"/>
        <v>0</v>
      </c>
      <c r="BC11">
        <f t="shared" ca="1" si="17"/>
        <v>0</v>
      </c>
      <c r="BD11" s="16">
        <f t="shared" ca="1" si="20"/>
        <v>0</v>
      </c>
      <c r="BE11" s="16">
        <f t="shared" ca="1" si="20"/>
        <v>0</v>
      </c>
      <c r="BF11">
        <f t="shared" ca="1" si="21"/>
        <v>0</v>
      </c>
      <c r="BG11">
        <f t="shared" ca="1" si="21"/>
        <v>0</v>
      </c>
      <c r="BH11">
        <f t="shared" ca="1" si="21"/>
        <v>0</v>
      </c>
      <c r="BI11">
        <f t="shared" ca="1" si="21"/>
        <v>0</v>
      </c>
      <c r="BJ11">
        <f t="shared" ca="1" si="21"/>
        <v>0</v>
      </c>
      <c r="BK11">
        <f t="shared" ca="1" si="21"/>
        <v>0</v>
      </c>
      <c r="BL11">
        <f t="shared" ca="1" si="21"/>
        <v>0</v>
      </c>
      <c r="BM11" s="25">
        <f t="shared" ca="1" si="21"/>
        <v>0</v>
      </c>
      <c r="BN11" s="17">
        <f t="shared" ca="1" si="21"/>
        <v>0</v>
      </c>
      <c r="BO11" s="17">
        <f t="shared" ca="1" si="21"/>
        <v>0</v>
      </c>
      <c r="BP11">
        <f t="shared" ca="1" si="21"/>
        <v>0</v>
      </c>
      <c r="BQ11">
        <f t="shared" ca="1" si="21"/>
        <v>0</v>
      </c>
      <c r="BR11" s="5">
        <f t="shared" ca="1" si="21"/>
        <v>0</v>
      </c>
      <c r="BS11" s="5">
        <f t="shared" ca="1" si="21"/>
        <v>0</v>
      </c>
      <c r="BT11" s="5">
        <f t="shared" ca="1" si="21"/>
        <v>0</v>
      </c>
      <c r="BU11" s="5">
        <f t="shared" ca="1" si="22"/>
        <v>0</v>
      </c>
      <c r="BV11" s="5">
        <f t="shared" ca="1" si="22"/>
        <v>0</v>
      </c>
      <c r="BW11" s="5">
        <f t="shared" ca="1" si="22"/>
        <v>0</v>
      </c>
      <c r="BX11" s="5">
        <f t="shared" ca="1" si="22"/>
        <v>0</v>
      </c>
      <c r="BY11" s="5">
        <f t="shared" ca="1" si="22"/>
        <v>0</v>
      </c>
      <c r="BZ11" s="5">
        <f t="shared" ca="1" si="22"/>
        <v>0</v>
      </c>
      <c r="CA11" s="5">
        <f t="shared" ca="1" si="22"/>
        <v>0</v>
      </c>
      <c r="CB11" s="5">
        <f t="shared" ca="1" si="22"/>
        <v>0</v>
      </c>
      <c r="CC11" s="5">
        <f t="shared" ca="1" si="22"/>
        <v>0</v>
      </c>
      <c r="CD11" s="5">
        <f t="shared" ca="1" si="22"/>
        <v>0</v>
      </c>
      <c r="CE11" s="5">
        <f t="shared" ca="1" si="22"/>
        <v>0</v>
      </c>
      <c r="CF11" s="5">
        <f t="shared" ca="1" si="22"/>
        <v>0</v>
      </c>
      <c r="CG11" s="5">
        <f t="shared" ca="1" si="22"/>
        <v>0</v>
      </c>
      <c r="CH11" s="5">
        <f t="shared" ca="1" si="22"/>
        <v>0</v>
      </c>
      <c r="CI11" s="5">
        <f t="shared" ca="1" si="22"/>
        <v>0</v>
      </c>
      <c r="CJ11" s="5">
        <f t="shared" ca="1" si="22"/>
        <v>0</v>
      </c>
      <c r="CK11" s="5">
        <f t="shared" ca="1" si="23"/>
        <v>0</v>
      </c>
      <c r="CL11" s="5">
        <f t="shared" ca="1" si="23"/>
        <v>0</v>
      </c>
      <c r="CM11" s="5">
        <f t="shared" ca="1" si="23"/>
        <v>0</v>
      </c>
      <c r="CN11" s="5">
        <f t="shared" ca="1" si="23"/>
        <v>0</v>
      </c>
      <c r="CO11" s="5">
        <f t="shared" ca="1" si="23"/>
        <v>0</v>
      </c>
      <c r="CP11" s="5">
        <f t="shared" ca="1" si="23"/>
        <v>0</v>
      </c>
      <c r="CQ11" t="str">
        <f t="shared" ca="1" si="23"/>
        <v>-</v>
      </c>
      <c r="CR11" s="132">
        <f t="shared" ca="1" si="23"/>
        <v>0</v>
      </c>
      <c r="CS11">
        <f t="shared" ca="1" si="23"/>
        <v>0</v>
      </c>
      <c r="CT11">
        <f t="shared" ca="1" si="23"/>
        <v>0</v>
      </c>
      <c r="CU11">
        <f t="shared" ca="1" si="24"/>
        <v>0</v>
      </c>
      <c r="CV11">
        <f t="shared" ca="1" si="24"/>
        <v>0</v>
      </c>
      <c r="CW11" t="str">
        <f t="shared" ca="1" si="24"/>
        <v>-</v>
      </c>
      <c r="CX11">
        <f t="shared" ca="1" si="24"/>
        <v>0</v>
      </c>
      <c r="CY11">
        <f t="shared" ca="1" si="24"/>
        <v>0</v>
      </c>
      <c r="CZ11">
        <f t="shared" ca="1" si="24"/>
        <v>0</v>
      </c>
      <c r="DA11">
        <f t="shared" ca="1" si="24"/>
        <v>0</v>
      </c>
      <c r="DB11">
        <f t="shared" ca="1" si="24"/>
        <v>0</v>
      </c>
      <c r="DC11" t="str">
        <f t="shared" ca="1" si="25"/>
        <v>-</v>
      </c>
      <c r="DD11">
        <f t="shared" ca="1" si="26"/>
        <v>0</v>
      </c>
      <c r="DE11">
        <f t="shared" ca="1" si="25"/>
        <v>0</v>
      </c>
      <c r="DF11">
        <f t="shared" ca="1" si="25"/>
        <v>0</v>
      </c>
      <c r="DG11">
        <f t="shared" ca="1" si="25"/>
        <v>0</v>
      </c>
      <c r="DH11">
        <f t="shared" ca="1" si="25"/>
        <v>0</v>
      </c>
      <c r="DI11" t="str">
        <f t="shared" ca="1" si="25"/>
        <v>-</v>
      </c>
      <c r="DJ11">
        <f t="shared" ca="1" si="27"/>
        <v>0</v>
      </c>
      <c r="DK11">
        <f t="shared" ca="1" si="25"/>
        <v>0</v>
      </c>
      <c r="DL11">
        <f t="shared" ca="1" si="25"/>
        <v>0</v>
      </c>
      <c r="DM11">
        <f t="shared" ca="1" si="25"/>
        <v>0</v>
      </c>
      <c r="DN11">
        <f t="shared" ca="1" si="25"/>
        <v>0</v>
      </c>
      <c r="DO11" t="str">
        <f t="shared" ca="1" si="25"/>
        <v>-</v>
      </c>
      <c r="DP11">
        <f t="shared" ca="1" si="28"/>
        <v>0</v>
      </c>
      <c r="DQ11">
        <f t="shared" ca="1" si="25"/>
        <v>0</v>
      </c>
      <c r="DR11">
        <f t="shared" ca="1" si="25"/>
        <v>0</v>
      </c>
      <c r="DS11">
        <f t="shared" ca="1" si="25"/>
        <v>0</v>
      </c>
      <c r="DT11">
        <f t="shared" ca="1" si="25"/>
        <v>0</v>
      </c>
      <c r="DU11" t="str">
        <f t="shared" ca="1" si="25"/>
        <v>-</v>
      </c>
      <c r="DV11">
        <f t="shared" ca="1" si="29"/>
        <v>0</v>
      </c>
      <c r="DW11">
        <f t="shared" ca="1" si="29"/>
        <v>0</v>
      </c>
      <c r="DX11">
        <f t="shared" ca="1" si="29"/>
        <v>0</v>
      </c>
      <c r="DY11">
        <f t="shared" ca="1" si="29"/>
        <v>0</v>
      </c>
      <c r="DZ11">
        <f t="shared" ca="1" si="29"/>
        <v>0</v>
      </c>
      <c r="EA11" t="str">
        <f t="shared" ca="1" si="29"/>
        <v>-</v>
      </c>
      <c r="EB11">
        <f t="shared" ca="1" si="29"/>
        <v>0</v>
      </c>
      <c r="EC11">
        <f t="shared" ca="1" si="29"/>
        <v>0</v>
      </c>
      <c r="ED11">
        <f t="shared" ca="1" si="29"/>
        <v>0</v>
      </c>
      <c r="EE11">
        <f t="shared" ca="1" si="29"/>
        <v>0</v>
      </c>
      <c r="EF11">
        <f t="shared" ca="1" si="30"/>
        <v>0</v>
      </c>
      <c r="EG11" t="str">
        <f t="shared" ca="1" si="30"/>
        <v>-</v>
      </c>
      <c r="EH11">
        <f t="shared" ca="1" si="30"/>
        <v>0</v>
      </c>
      <c r="EI11">
        <f t="shared" ca="1" si="30"/>
        <v>0</v>
      </c>
      <c r="EJ11">
        <f t="shared" ca="1" si="30"/>
        <v>0</v>
      </c>
      <c r="EK11">
        <f t="shared" ca="1" si="30"/>
        <v>0</v>
      </c>
      <c r="EL11">
        <f t="shared" ca="1" si="30"/>
        <v>0</v>
      </c>
      <c r="EM11" t="str">
        <f t="shared" ca="1" si="30"/>
        <v>-</v>
      </c>
      <c r="EN11">
        <f t="shared" ca="1" si="30"/>
        <v>0</v>
      </c>
      <c r="EO11">
        <f t="shared" ca="1" si="30"/>
        <v>0</v>
      </c>
      <c r="EP11">
        <f t="shared" ca="1" si="31"/>
        <v>0</v>
      </c>
      <c r="EQ11">
        <f t="shared" ca="1" si="31"/>
        <v>0</v>
      </c>
      <c r="ER11">
        <f t="shared" ca="1" si="31"/>
        <v>0</v>
      </c>
      <c r="ES11">
        <f t="shared" ca="1" si="31"/>
        <v>0</v>
      </c>
      <c r="ET11">
        <f t="shared" ca="1" si="32"/>
        <v>0</v>
      </c>
      <c r="EU11">
        <f t="shared" ca="1" si="31"/>
        <v>0</v>
      </c>
      <c r="EV11">
        <f t="shared" ca="1" si="31"/>
        <v>0</v>
      </c>
      <c r="EW11">
        <f t="shared" ca="1" si="31"/>
        <v>0</v>
      </c>
      <c r="EX11">
        <f t="shared" ca="1" si="31"/>
        <v>0</v>
      </c>
      <c r="EY11">
        <f t="shared" ca="1" si="31"/>
        <v>0</v>
      </c>
      <c r="EZ11">
        <f t="shared" ca="1" si="31"/>
        <v>0</v>
      </c>
      <c r="FA11">
        <f t="shared" ca="1" si="31"/>
        <v>0</v>
      </c>
      <c r="FB11">
        <f t="shared" ca="1" si="31"/>
        <v>0</v>
      </c>
      <c r="FC11">
        <f t="shared" ca="1" si="31"/>
        <v>0</v>
      </c>
      <c r="FD11">
        <f t="shared" ca="1" si="31"/>
        <v>0</v>
      </c>
      <c r="FE11">
        <f t="shared" ca="1" si="31"/>
        <v>0</v>
      </c>
      <c r="FF11">
        <f t="shared" ca="1" si="31"/>
        <v>0</v>
      </c>
      <c r="FG11">
        <f t="shared" ca="1" si="33"/>
        <v>0</v>
      </c>
      <c r="FH11">
        <f t="shared" ca="1" si="33"/>
        <v>0</v>
      </c>
      <c r="FI11">
        <f t="shared" ca="1" si="33"/>
        <v>0</v>
      </c>
      <c r="FJ11">
        <f t="shared" ca="1" si="33"/>
        <v>0</v>
      </c>
      <c r="FK11">
        <f t="shared" ca="1" si="33"/>
        <v>0</v>
      </c>
      <c r="FL11">
        <f t="shared" ca="1" si="33"/>
        <v>0</v>
      </c>
      <c r="FM11">
        <f t="shared" ca="1" si="33"/>
        <v>0</v>
      </c>
      <c r="FN11">
        <f t="shared" ca="1" si="33"/>
        <v>0</v>
      </c>
      <c r="FO11">
        <f t="shared" ca="1" si="33"/>
        <v>0</v>
      </c>
      <c r="FP11">
        <f t="shared" ca="1" si="33"/>
        <v>0</v>
      </c>
      <c r="FQ11">
        <f t="shared" ca="1" si="33"/>
        <v>0</v>
      </c>
      <c r="FR11">
        <f t="shared" ca="1" si="33"/>
        <v>0</v>
      </c>
      <c r="FS11">
        <f t="shared" ca="1" si="33"/>
        <v>0</v>
      </c>
      <c r="FT11">
        <f t="shared" ca="1" si="33"/>
        <v>0</v>
      </c>
      <c r="FU11">
        <f t="shared" ca="1" si="33"/>
        <v>0</v>
      </c>
      <c r="FV11" s="29">
        <f t="shared" ca="1" si="5"/>
        <v>116</v>
      </c>
      <c r="FW11">
        <f ca="1">IFERROR(HLOOKUP(G11,Cargos!$AC$8:$BP$9,3,0)*HLOOKUP(G11,Cargos!$AC$8:$BP$9,2,0)*FV11,0)</f>
        <v>0</v>
      </c>
      <c r="FX11">
        <f ca="1">IFERROR(HLOOKUP(G11,Cargos!$AC$8:$BP$9,3,0),0)</f>
        <v>0</v>
      </c>
      <c r="FY11">
        <f t="shared" ca="1" si="6"/>
        <v>1394</v>
      </c>
      <c r="FZ11">
        <f t="shared" ca="1" si="34"/>
        <v>1</v>
      </c>
      <c r="GA11">
        <f t="shared" ca="1" si="7"/>
        <v>0</v>
      </c>
      <c r="GB11" s="132">
        <f t="shared" ca="1" si="8"/>
        <v>0</v>
      </c>
      <c r="GC11">
        <f ca="1">GB11*'P Gerais'!$D$35</f>
        <v>0</v>
      </c>
      <c r="GD11">
        <f t="shared" ca="1" si="9"/>
        <v>0</v>
      </c>
      <c r="GE11">
        <f t="shared" ca="1" si="35"/>
        <v>0</v>
      </c>
      <c r="GF11">
        <f ca="1">IF(YEAR(C11)&lt;'P Gerais'!$D$6,12,IF(AND(YEAR(C11)='P Gerais'!$D$6,MONTH(C11)=2,30-DAY(C11)&gt;=15),12-MONTH(C11)+1,IF(AND(YEAR(C11)='P Gerais'!$D$6,MONTH(C11)=2,30-DAY(C11)&lt;15),12-MONTH(C11),IF(AND(YEAR(C11)='P Gerais'!$D$6,31-DAY(C11)&gt;=15),12-MONTH(C11)+1,IF(AND(YEAR(C11)='P Gerais'!$D$6,31-DAY(C11)&lt;15),12-MONTH(C11),0)))))</f>
        <v>12</v>
      </c>
      <c r="GG11" s="132" t="str">
        <f t="shared" ca="1" si="10"/>
        <v>NÃO</v>
      </c>
    </row>
    <row r="12" spans="1:189">
      <c r="A12" t="s">
        <v>229</v>
      </c>
      <c r="B12" t="str">
        <f t="shared" ca="1" si="11"/>
        <v>Funcionário 10</v>
      </c>
      <c r="C12" s="15">
        <f t="shared" ca="1" si="11"/>
        <v>0</v>
      </c>
      <c r="D12" s="15">
        <f t="shared" ca="1" si="11"/>
        <v>0</v>
      </c>
      <c r="E12">
        <f t="shared" ca="1" si="11"/>
        <v>0</v>
      </c>
      <c r="F12">
        <f t="shared" ca="1" si="11"/>
        <v>0</v>
      </c>
      <c r="G12">
        <f t="shared" ca="1" si="11"/>
        <v>0</v>
      </c>
      <c r="H12" s="25">
        <f t="shared" ca="1" si="11"/>
        <v>8.3333333333333339</v>
      </c>
      <c r="I12" s="14">
        <f t="shared" ca="1" si="11"/>
        <v>0</v>
      </c>
      <c r="J12" s="14">
        <f t="shared" ca="1" si="11"/>
        <v>0</v>
      </c>
      <c r="K12" s="14">
        <f t="shared" ca="1" si="11"/>
        <v>0</v>
      </c>
      <c r="L12" s="14">
        <f t="shared" ca="1" si="11"/>
        <v>0</v>
      </c>
      <c r="M12" s="143"/>
      <c r="N12" s="14">
        <f t="shared" ca="1" si="11"/>
        <v>0</v>
      </c>
      <c r="O12" s="14">
        <f t="shared" ca="1" si="11"/>
        <v>0</v>
      </c>
      <c r="P12" s="14">
        <f t="shared" ca="1" si="11"/>
        <v>0</v>
      </c>
      <c r="Q12" s="14">
        <f t="shared" ca="1" si="11"/>
        <v>0</v>
      </c>
      <c r="R12" s="143"/>
      <c r="S12" s="14">
        <f t="shared" ca="1" si="11"/>
        <v>0</v>
      </c>
      <c r="T12" s="14">
        <f t="shared" ca="1" si="12"/>
        <v>0</v>
      </c>
      <c r="U12" s="14">
        <f t="shared" ca="1" si="12"/>
        <v>0</v>
      </c>
      <c r="V12" s="14">
        <f t="shared" ca="1" si="12"/>
        <v>0</v>
      </c>
      <c r="W12" s="143"/>
      <c r="X12" s="14">
        <f t="shared" ca="1" si="13"/>
        <v>0</v>
      </c>
      <c r="Y12" s="14">
        <f t="shared" ca="1" si="13"/>
        <v>0</v>
      </c>
      <c r="Z12" s="14">
        <f t="shared" ca="1" si="13"/>
        <v>0</v>
      </c>
      <c r="AA12" s="14">
        <f t="shared" ca="1" si="13"/>
        <v>0</v>
      </c>
      <c r="AB12" s="143"/>
      <c r="AC12" s="14">
        <f t="shared" ca="1" si="14"/>
        <v>0</v>
      </c>
      <c r="AD12" s="14">
        <f t="shared" ca="1" si="14"/>
        <v>0</v>
      </c>
      <c r="AE12" s="14">
        <f t="shared" ca="1" si="14"/>
        <v>0</v>
      </c>
      <c r="AF12" s="14">
        <f t="shared" ca="1" si="14"/>
        <v>0</v>
      </c>
      <c r="AG12" s="143"/>
      <c r="AH12" s="14">
        <f t="shared" ca="1" si="15"/>
        <v>0</v>
      </c>
      <c r="AI12" s="14">
        <f t="shared" ca="1" si="15"/>
        <v>0</v>
      </c>
      <c r="AJ12" s="14">
        <f t="shared" ca="1" si="15"/>
        <v>0</v>
      </c>
      <c r="AK12" s="14">
        <f t="shared" ca="1" si="15"/>
        <v>0</v>
      </c>
      <c r="AL12" s="143"/>
      <c r="AM12" s="14">
        <f t="shared" ca="1" si="16"/>
        <v>0</v>
      </c>
      <c r="AN12" s="14">
        <f t="shared" ca="1" si="17"/>
        <v>0</v>
      </c>
      <c r="AO12" s="14">
        <f t="shared" ca="1" si="17"/>
        <v>0</v>
      </c>
      <c r="AP12" s="14">
        <f t="shared" ca="1" si="17"/>
        <v>0</v>
      </c>
      <c r="AQ12" s="143"/>
      <c r="AR12" s="12">
        <f t="shared" ca="1" si="18"/>
        <v>0</v>
      </c>
      <c r="AS12">
        <f t="shared" ca="1" si="17"/>
        <v>0</v>
      </c>
      <c r="AT12">
        <f t="shared" ca="1" si="17"/>
        <v>0</v>
      </c>
      <c r="AU12" s="13">
        <f t="shared" ca="1" si="19"/>
        <v>0</v>
      </c>
      <c r="AV12">
        <f t="shared" ca="1" si="17"/>
        <v>0</v>
      </c>
      <c r="AW12">
        <f t="shared" ca="1" si="17"/>
        <v>0</v>
      </c>
      <c r="AX12">
        <f t="shared" ca="1" si="17"/>
        <v>0</v>
      </c>
      <c r="AY12">
        <f t="shared" ca="1" si="17"/>
        <v>0</v>
      </c>
      <c r="AZ12">
        <f t="shared" ca="1" si="17"/>
        <v>0</v>
      </c>
      <c r="BA12">
        <f t="shared" ca="1" si="17"/>
        <v>0</v>
      </c>
      <c r="BB12">
        <f t="shared" ca="1" si="17"/>
        <v>0</v>
      </c>
      <c r="BC12">
        <f t="shared" ca="1" si="17"/>
        <v>0</v>
      </c>
      <c r="BD12" s="16">
        <f t="shared" ca="1" si="20"/>
        <v>0</v>
      </c>
      <c r="BE12" s="16">
        <f t="shared" ca="1" si="20"/>
        <v>0</v>
      </c>
      <c r="BF12">
        <f t="shared" ca="1" si="21"/>
        <v>0</v>
      </c>
      <c r="BG12">
        <f t="shared" ca="1" si="21"/>
        <v>0</v>
      </c>
      <c r="BH12">
        <f t="shared" ca="1" si="21"/>
        <v>0</v>
      </c>
      <c r="BI12">
        <f t="shared" ca="1" si="21"/>
        <v>0</v>
      </c>
      <c r="BJ12">
        <f t="shared" ca="1" si="21"/>
        <v>0</v>
      </c>
      <c r="BK12">
        <f t="shared" ca="1" si="21"/>
        <v>0</v>
      </c>
      <c r="BL12">
        <f t="shared" ca="1" si="21"/>
        <v>0</v>
      </c>
      <c r="BM12" s="25">
        <f t="shared" ca="1" si="21"/>
        <v>0</v>
      </c>
      <c r="BN12" s="17">
        <f t="shared" ca="1" si="21"/>
        <v>0</v>
      </c>
      <c r="BO12" s="17">
        <f t="shared" ca="1" si="21"/>
        <v>0</v>
      </c>
      <c r="BP12">
        <f t="shared" ca="1" si="21"/>
        <v>0</v>
      </c>
      <c r="BQ12">
        <f t="shared" ca="1" si="21"/>
        <v>0</v>
      </c>
      <c r="BR12" s="5">
        <f t="shared" ca="1" si="21"/>
        <v>0</v>
      </c>
      <c r="BS12" s="5">
        <f t="shared" ca="1" si="21"/>
        <v>0</v>
      </c>
      <c r="BT12" s="5">
        <f t="shared" ca="1" si="21"/>
        <v>0</v>
      </c>
      <c r="BU12" s="5">
        <f t="shared" ca="1" si="22"/>
        <v>0</v>
      </c>
      <c r="BV12" s="5">
        <f t="shared" ca="1" si="22"/>
        <v>0</v>
      </c>
      <c r="BW12" s="5">
        <f t="shared" ca="1" si="22"/>
        <v>0</v>
      </c>
      <c r="BX12" s="5">
        <f t="shared" ca="1" si="22"/>
        <v>0</v>
      </c>
      <c r="BY12" s="5">
        <f t="shared" ca="1" si="22"/>
        <v>0</v>
      </c>
      <c r="BZ12" s="5">
        <f t="shared" ca="1" si="22"/>
        <v>0</v>
      </c>
      <c r="CA12" s="5">
        <f t="shared" ca="1" si="22"/>
        <v>0</v>
      </c>
      <c r="CB12" s="5">
        <f t="shared" ca="1" si="22"/>
        <v>0</v>
      </c>
      <c r="CC12" s="5">
        <f t="shared" ca="1" si="22"/>
        <v>0</v>
      </c>
      <c r="CD12" s="5">
        <f t="shared" ca="1" si="22"/>
        <v>0</v>
      </c>
      <c r="CE12" s="5">
        <f t="shared" ca="1" si="22"/>
        <v>0</v>
      </c>
      <c r="CF12" s="5">
        <f t="shared" ca="1" si="22"/>
        <v>0</v>
      </c>
      <c r="CG12" s="5">
        <f t="shared" ca="1" si="22"/>
        <v>0</v>
      </c>
      <c r="CH12" s="5">
        <f t="shared" ca="1" si="22"/>
        <v>0</v>
      </c>
      <c r="CI12" s="5">
        <f t="shared" ca="1" si="22"/>
        <v>0</v>
      </c>
      <c r="CJ12" s="5">
        <f t="shared" ca="1" si="22"/>
        <v>0</v>
      </c>
      <c r="CK12" s="5">
        <f t="shared" ca="1" si="23"/>
        <v>0</v>
      </c>
      <c r="CL12" s="5">
        <f t="shared" ca="1" si="23"/>
        <v>0</v>
      </c>
      <c r="CM12" s="5">
        <f t="shared" ca="1" si="23"/>
        <v>0</v>
      </c>
      <c r="CN12" s="5">
        <f t="shared" ca="1" si="23"/>
        <v>0</v>
      </c>
      <c r="CO12" s="5">
        <f t="shared" ca="1" si="23"/>
        <v>0</v>
      </c>
      <c r="CP12" s="5">
        <f t="shared" ca="1" si="23"/>
        <v>0</v>
      </c>
      <c r="CQ12" t="str">
        <f t="shared" ca="1" si="23"/>
        <v>-</v>
      </c>
      <c r="CR12" s="132">
        <f t="shared" ca="1" si="23"/>
        <v>0</v>
      </c>
      <c r="CS12">
        <f t="shared" ca="1" si="23"/>
        <v>0</v>
      </c>
      <c r="CT12">
        <f t="shared" ca="1" si="23"/>
        <v>0</v>
      </c>
      <c r="CU12">
        <f t="shared" ca="1" si="24"/>
        <v>0</v>
      </c>
      <c r="CV12">
        <f t="shared" ca="1" si="24"/>
        <v>0</v>
      </c>
      <c r="CW12" t="str">
        <f t="shared" ca="1" si="24"/>
        <v>-</v>
      </c>
      <c r="CX12">
        <f t="shared" ca="1" si="24"/>
        <v>0</v>
      </c>
      <c r="CY12">
        <f t="shared" ca="1" si="24"/>
        <v>0</v>
      </c>
      <c r="CZ12">
        <f t="shared" ca="1" si="24"/>
        <v>0</v>
      </c>
      <c r="DA12">
        <f t="shared" ca="1" si="24"/>
        <v>0</v>
      </c>
      <c r="DB12">
        <f t="shared" ca="1" si="24"/>
        <v>0</v>
      </c>
      <c r="DC12" t="str">
        <f t="shared" ca="1" si="25"/>
        <v>-</v>
      </c>
      <c r="DD12">
        <f t="shared" ca="1" si="26"/>
        <v>0</v>
      </c>
      <c r="DE12">
        <f t="shared" ca="1" si="25"/>
        <v>0</v>
      </c>
      <c r="DF12">
        <f t="shared" ca="1" si="25"/>
        <v>0</v>
      </c>
      <c r="DG12">
        <f t="shared" ca="1" si="25"/>
        <v>0</v>
      </c>
      <c r="DH12">
        <f t="shared" ca="1" si="25"/>
        <v>0</v>
      </c>
      <c r="DI12" t="str">
        <f t="shared" ca="1" si="25"/>
        <v>-</v>
      </c>
      <c r="DJ12">
        <f t="shared" ca="1" si="27"/>
        <v>0</v>
      </c>
      <c r="DK12">
        <f t="shared" ca="1" si="25"/>
        <v>0</v>
      </c>
      <c r="DL12">
        <f t="shared" ca="1" si="25"/>
        <v>0</v>
      </c>
      <c r="DM12">
        <f t="shared" ca="1" si="25"/>
        <v>0</v>
      </c>
      <c r="DN12">
        <f t="shared" ca="1" si="25"/>
        <v>0</v>
      </c>
      <c r="DO12" t="str">
        <f t="shared" ca="1" si="25"/>
        <v>-</v>
      </c>
      <c r="DP12">
        <f t="shared" ca="1" si="28"/>
        <v>0</v>
      </c>
      <c r="DQ12">
        <f t="shared" ca="1" si="25"/>
        <v>0</v>
      </c>
      <c r="DR12">
        <f t="shared" ca="1" si="25"/>
        <v>0</v>
      </c>
      <c r="DS12">
        <f t="shared" ca="1" si="25"/>
        <v>0</v>
      </c>
      <c r="DT12">
        <f t="shared" ca="1" si="25"/>
        <v>0</v>
      </c>
      <c r="DU12" t="str">
        <f t="shared" ca="1" si="25"/>
        <v>-</v>
      </c>
      <c r="DV12">
        <f t="shared" ca="1" si="29"/>
        <v>0</v>
      </c>
      <c r="DW12">
        <f t="shared" ca="1" si="29"/>
        <v>0</v>
      </c>
      <c r="DX12">
        <f t="shared" ca="1" si="29"/>
        <v>0</v>
      </c>
      <c r="DY12">
        <f t="shared" ca="1" si="29"/>
        <v>0</v>
      </c>
      <c r="DZ12">
        <f t="shared" ca="1" si="29"/>
        <v>0</v>
      </c>
      <c r="EA12" t="str">
        <f t="shared" ca="1" si="29"/>
        <v>-</v>
      </c>
      <c r="EB12">
        <f t="shared" ca="1" si="29"/>
        <v>0</v>
      </c>
      <c r="EC12">
        <f t="shared" ca="1" si="29"/>
        <v>0</v>
      </c>
      <c r="ED12">
        <f t="shared" ca="1" si="29"/>
        <v>0</v>
      </c>
      <c r="EE12">
        <f t="shared" ca="1" si="29"/>
        <v>0</v>
      </c>
      <c r="EF12">
        <f t="shared" ca="1" si="30"/>
        <v>0</v>
      </c>
      <c r="EG12" t="str">
        <f t="shared" ca="1" si="30"/>
        <v>-</v>
      </c>
      <c r="EH12">
        <f t="shared" ca="1" si="30"/>
        <v>0</v>
      </c>
      <c r="EI12">
        <f t="shared" ca="1" si="30"/>
        <v>0</v>
      </c>
      <c r="EJ12">
        <f t="shared" ca="1" si="30"/>
        <v>0</v>
      </c>
      <c r="EK12">
        <f t="shared" ca="1" si="30"/>
        <v>0</v>
      </c>
      <c r="EL12">
        <f t="shared" ca="1" si="30"/>
        <v>0</v>
      </c>
      <c r="EM12" t="str">
        <f t="shared" ca="1" si="30"/>
        <v>-</v>
      </c>
      <c r="EN12">
        <f t="shared" ca="1" si="30"/>
        <v>0</v>
      </c>
      <c r="EO12">
        <f t="shared" ca="1" si="30"/>
        <v>0</v>
      </c>
      <c r="EP12">
        <f t="shared" ca="1" si="31"/>
        <v>0</v>
      </c>
      <c r="EQ12">
        <f t="shared" ca="1" si="31"/>
        <v>0</v>
      </c>
      <c r="ER12">
        <f t="shared" ca="1" si="31"/>
        <v>0</v>
      </c>
      <c r="ES12">
        <f t="shared" ca="1" si="31"/>
        <v>0</v>
      </c>
      <c r="ET12">
        <f t="shared" ca="1" si="32"/>
        <v>0</v>
      </c>
      <c r="EU12">
        <f t="shared" ca="1" si="31"/>
        <v>0</v>
      </c>
      <c r="EV12">
        <f t="shared" ca="1" si="31"/>
        <v>0</v>
      </c>
      <c r="EW12">
        <f t="shared" ca="1" si="31"/>
        <v>0</v>
      </c>
      <c r="EX12">
        <f t="shared" ca="1" si="31"/>
        <v>0</v>
      </c>
      <c r="EY12">
        <f t="shared" ca="1" si="31"/>
        <v>0</v>
      </c>
      <c r="EZ12">
        <f t="shared" ca="1" si="31"/>
        <v>0</v>
      </c>
      <c r="FA12">
        <f t="shared" ca="1" si="31"/>
        <v>0</v>
      </c>
      <c r="FB12">
        <f t="shared" ca="1" si="31"/>
        <v>0</v>
      </c>
      <c r="FC12">
        <f t="shared" ca="1" si="31"/>
        <v>0</v>
      </c>
      <c r="FD12">
        <f t="shared" ca="1" si="31"/>
        <v>0</v>
      </c>
      <c r="FE12">
        <f t="shared" ca="1" si="31"/>
        <v>0</v>
      </c>
      <c r="FF12">
        <f t="shared" ca="1" si="31"/>
        <v>0</v>
      </c>
      <c r="FG12">
        <f t="shared" ca="1" si="33"/>
        <v>0</v>
      </c>
      <c r="FH12">
        <f t="shared" ca="1" si="33"/>
        <v>0</v>
      </c>
      <c r="FI12">
        <f t="shared" ca="1" si="33"/>
        <v>0</v>
      </c>
      <c r="FJ12">
        <f t="shared" ca="1" si="33"/>
        <v>0</v>
      </c>
      <c r="FK12">
        <f t="shared" ca="1" si="33"/>
        <v>0</v>
      </c>
      <c r="FL12">
        <f t="shared" ca="1" si="33"/>
        <v>0</v>
      </c>
      <c r="FM12">
        <f t="shared" ca="1" si="33"/>
        <v>0</v>
      </c>
      <c r="FN12">
        <f t="shared" ca="1" si="33"/>
        <v>0</v>
      </c>
      <c r="FO12">
        <f t="shared" ca="1" si="33"/>
        <v>0</v>
      </c>
      <c r="FP12">
        <f t="shared" ca="1" si="33"/>
        <v>0</v>
      </c>
      <c r="FQ12">
        <f t="shared" ca="1" si="33"/>
        <v>0</v>
      </c>
      <c r="FR12">
        <f t="shared" ca="1" si="33"/>
        <v>0</v>
      </c>
      <c r="FS12">
        <f t="shared" ca="1" si="33"/>
        <v>0</v>
      </c>
      <c r="FT12">
        <f t="shared" ca="1" si="33"/>
        <v>0</v>
      </c>
      <c r="FU12">
        <f t="shared" ca="1" si="33"/>
        <v>0</v>
      </c>
      <c r="FV12" s="29">
        <f t="shared" ca="1" si="5"/>
        <v>116</v>
      </c>
      <c r="FW12">
        <f ca="1">IFERROR(HLOOKUP(G12,Cargos!$AC$8:$BP$9,3,0)*HLOOKUP(G12,Cargos!$AC$8:$BP$9,2,0)*FV12,0)</f>
        <v>0</v>
      </c>
      <c r="FX12">
        <f ca="1">IFERROR(HLOOKUP(G12,Cargos!$AC$8:$BP$9,3,0),0)</f>
        <v>0</v>
      </c>
      <c r="FY12">
        <f t="shared" ca="1" si="6"/>
        <v>1394</v>
      </c>
      <c r="FZ12">
        <f t="shared" ca="1" si="34"/>
        <v>1</v>
      </c>
      <c r="GA12">
        <f t="shared" ca="1" si="7"/>
        <v>0</v>
      </c>
      <c r="GB12" s="132">
        <f t="shared" ca="1" si="8"/>
        <v>0</v>
      </c>
      <c r="GC12">
        <f ca="1">GB12*'P Gerais'!$D$35</f>
        <v>0</v>
      </c>
      <c r="GD12">
        <f t="shared" ca="1" si="9"/>
        <v>0</v>
      </c>
      <c r="GE12">
        <f t="shared" ca="1" si="35"/>
        <v>0</v>
      </c>
      <c r="GF12">
        <f ca="1">IF(YEAR(C12)&lt;'P Gerais'!$D$6,12,IF(AND(YEAR(C12)='P Gerais'!$D$6,MONTH(C12)=2,30-DAY(C12)&gt;=15),12-MONTH(C12)+1,IF(AND(YEAR(C12)='P Gerais'!$D$6,MONTH(C12)=2,30-DAY(C12)&lt;15),12-MONTH(C12),IF(AND(YEAR(C12)='P Gerais'!$D$6,31-DAY(C12)&gt;=15),12-MONTH(C12)+1,IF(AND(YEAR(C12)='P Gerais'!$D$6,31-DAY(C12)&lt;15),12-MONTH(C12),0)))))</f>
        <v>12</v>
      </c>
      <c r="GG12" s="132" t="str">
        <f t="shared" ca="1" si="10"/>
        <v>NÃO</v>
      </c>
    </row>
    <row r="13" spans="1:189">
      <c r="A13" t="s">
        <v>230</v>
      </c>
      <c r="B13" t="str">
        <f t="shared" ca="1" si="11"/>
        <v>Funcionário 11</v>
      </c>
      <c r="C13" s="15">
        <f t="shared" ca="1" si="11"/>
        <v>0</v>
      </c>
      <c r="D13" s="15">
        <f t="shared" ca="1" si="11"/>
        <v>0</v>
      </c>
      <c r="E13">
        <f t="shared" ca="1" si="11"/>
        <v>0</v>
      </c>
      <c r="F13">
        <f t="shared" ca="1" si="11"/>
        <v>0</v>
      </c>
      <c r="G13">
        <f t="shared" ca="1" si="11"/>
        <v>0</v>
      </c>
      <c r="H13" s="25">
        <f t="shared" ca="1" si="11"/>
        <v>8.3333333333333339</v>
      </c>
      <c r="I13" s="14">
        <f t="shared" ca="1" si="11"/>
        <v>0</v>
      </c>
      <c r="J13" s="14">
        <f t="shared" ca="1" si="11"/>
        <v>0</v>
      </c>
      <c r="K13" s="14">
        <f t="shared" ca="1" si="11"/>
        <v>0</v>
      </c>
      <c r="L13" s="14">
        <f t="shared" ca="1" si="11"/>
        <v>0</v>
      </c>
      <c r="M13" s="143"/>
      <c r="N13" s="14">
        <f t="shared" ca="1" si="11"/>
        <v>0</v>
      </c>
      <c r="O13" s="14">
        <f t="shared" ca="1" si="11"/>
        <v>0</v>
      </c>
      <c r="P13" s="14">
        <f t="shared" ca="1" si="11"/>
        <v>0</v>
      </c>
      <c r="Q13" s="14">
        <f t="shared" ca="1" si="11"/>
        <v>0</v>
      </c>
      <c r="R13" s="143"/>
      <c r="S13" s="14">
        <f t="shared" ca="1" si="11"/>
        <v>0</v>
      </c>
      <c r="T13" s="14">
        <f t="shared" ca="1" si="12"/>
        <v>0</v>
      </c>
      <c r="U13" s="14">
        <f t="shared" ca="1" si="12"/>
        <v>0</v>
      </c>
      <c r="V13" s="14">
        <f t="shared" ca="1" si="12"/>
        <v>0</v>
      </c>
      <c r="W13" s="143"/>
      <c r="X13" s="14">
        <f t="shared" ca="1" si="13"/>
        <v>0</v>
      </c>
      <c r="Y13" s="14">
        <f t="shared" ca="1" si="13"/>
        <v>0</v>
      </c>
      <c r="Z13" s="14">
        <f t="shared" ca="1" si="13"/>
        <v>0</v>
      </c>
      <c r="AA13" s="14">
        <f t="shared" ca="1" si="13"/>
        <v>0</v>
      </c>
      <c r="AB13" s="143"/>
      <c r="AC13" s="14">
        <f t="shared" ca="1" si="14"/>
        <v>0</v>
      </c>
      <c r="AD13" s="14">
        <f t="shared" ca="1" si="14"/>
        <v>0</v>
      </c>
      <c r="AE13" s="14">
        <f t="shared" ca="1" si="14"/>
        <v>0</v>
      </c>
      <c r="AF13" s="14">
        <f t="shared" ca="1" si="14"/>
        <v>0</v>
      </c>
      <c r="AG13" s="143"/>
      <c r="AH13" s="14">
        <f t="shared" ca="1" si="15"/>
        <v>0</v>
      </c>
      <c r="AI13" s="14">
        <f t="shared" ca="1" si="15"/>
        <v>0</v>
      </c>
      <c r="AJ13" s="14">
        <f t="shared" ca="1" si="15"/>
        <v>0</v>
      </c>
      <c r="AK13" s="14">
        <f t="shared" ca="1" si="15"/>
        <v>0</v>
      </c>
      <c r="AL13" s="143"/>
      <c r="AM13" s="14">
        <f t="shared" ca="1" si="16"/>
        <v>0</v>
      </c>
      <c r="AN13" s="14">
        <f t="shared" ca="1" si="17"/>
        <v>0</v>
      </c>
      <c r="AO13" s="14">
        <f t="shared" ca="1" si="17"/>
        <v>0</v>
      </c>
      <c r="AP13" s="14">
        <f t="shared" ca="1" si="17"/>
        <v>0</v>
      </c>
      <c r="AQ13" s="143"/>
      <c r="AR13" s="12">
        <f t="shared" ca="1" si="18"/>
        <v>0</v>
      </c>
      <c r="AS13">
        <f t="shared" ca="1" si="17"/>
        <v>0</v>
      </c>
      <c r="AT13">
        <f t="shared" ca="1" si="17"/>
        <v>0</v>
      </c>
      <c r="AU13" s="13">
        <f t="shared" ca="1" si="19"/>
        <v>0</v>
      </c>
      <c r="AV13">
        <f t="shared" ca="1" si="17"/>
        <v>0</v>
      </c>
      <c r="AW13">
        <f t="shared" ca="1" si="17"/>
        <v>0</v>
      </c>
      <c r="AX13">
        <f t="shared" ca="1" si="17"/>
        <v>0</v>
      </c>
      <c r="AY13">
        <f t="shared" ca="1" si="17"/>
        <v>0</v>
      </c>
      <c r="AZ13">
        <f t="shared" ca="1" si="17"/>
        <v>0</v>
      </c>
      <c r="BA13">
        <f t="shared" ca="1" si="17"/>
        <v>0</v>
      </c>
      <c r="BB13">
        <f t="shared" ca="1" si="17"/>
        <v>0</v>
      </c>
      <c r="BC13">
        <f t="shared" ca="1" si="17"/>
        <v>0</v>
      </c>
      <c r="BD13" s="16">
        <f t="shared" ca="1" si="20"/>
        <v>0</v>
      </c>
      <c r="BE13" s="16">
        <f t="shared" ca="1" si="20"/>
        <v>0</v>
      </c>
      <c r="BF13">
        <f t="shared" ca="1" si="21"/>
        <v>0</v>
      </c>
      <c r="BG13">
        <f t="shared" ca="1" si="21"/>
        <v>0</v>
      </c>
      <c r="BH13">
        <f t="shared" ca="1" si="21"/>
        <v>0</v>
      </c>
      <c r="BI13">
        <f t="shared" ca="1" si="21"/>
        <v>0</v>
      </c>
      <c r="BJ13">
        <f t="shared" ca="1" si="21"/>
        <v>0</v>
      </c>
      <c r="BK13">
        <f t="shared" ca="1" si="21"/>
        <v>0</v>
      </c>
      <c r="BL13">
        <f t="shared" ca="1" si="21"/>
        <v>0</v>
      </c>
      <c r="BM13" s="25">
        <f t="shared" ca="1" si="21"/>
        <v>0</v>
      </c>
      <c r="BN13" s="17">
        <f t="shared" ca="1" si="21"/>
        <v>0</v>
      </c>
      <c r="BO13" s="17">
        <f t="shared" ca="1" si="21"/>
        <v>0</v>
      </c>
      <c r="BP13">
        <f t="shared" ca="1" si="21"/>
        <v>0</v>
      </c>
      <c r="BQ13">
        <f t="shared" ca="1" si="21"/>
        <v>0</v>
      </c>
      <c r="BR13" s="5">
        <f t="shared" ca="1" si="21"/>
        <v>0</v>
      </c>
      <c r="BS13" s="5">
        <f t="shared" ca="1" si="21"/>
        <v>0</v>
      </c>
      <c r="BT13" s="5">
        <f t="shared" ca="1" si="21"/>
        <v>0</v>
      </c>
      <c r="BU13" s="5">
        <f t="shared" ca="1" si="22"/>
        <v>0</v>
      </c>
      <c r="BV13" s="5">
        <f t="shared" ca="1" si="22"/>
        <v>0</v>
      </c>
      <c r="BW13" s="5">
        <f t="shared" ca="1" si="22"/>
        <v>0</v>
      </c>
      <c r="BX13" s="5">
        <f t="shared" ca="1" si="22"/>
        <v>0</v>
      </c>
      <c r="BY13" s="5">
        <f t="shared" ca="1" si="22"/>
        <v>0</v>
      </c>
      <c r="BZ13" s="5">
        <f t="shared" ca="1" si="22"/>
        <v>0</v>
      </c>
      <c r="CA13" s="5">
        <f t="shared" ca="1" si="22"/>
        <v>0</v>
      </c>
      <c r="CB13" s="5">
        <f t="shared" ca="1" si="22"/>
        <v>0</v>
      </c>
      <c r="CC13" s="5">
        <f t="shared" ca="1" si="22"/>
        <v>0</v>
      </c>
      <c r="CD13" s="5">
        <f t="shared" ca="1" si="22"/>
        <v>0</v>
      </c>
      <c r="CE13" s="5">
        <f t="shared" ca="1" si="22"/>
        <v>0</v>
      </c>
      <c r="CF13" s="5">
        <f t="shared" ca="1" si="22"/>
        <v>0</v>
      </c>
      <c r="CG13" s="5">
        <f t="shared" ca="1" si="22"/>
        <v>0</v>
      </c>
      <c r="CH13" s="5">
        <f t="shared" ca="1" si="22"/>
        <v>0</v>
      </c>
      <c r="CI13" s="5">
        <f t="shared" ca="1" si="22"/>
        <v>0</v>
      </c>
      <c r="CJ13" s="5">
        <f t="shared" ca="1" si="22"/>
        <v>0</v>
      </c>
      <c r="CK13" s="5">
        <f t="shared" ca="1" si="23"/>
        <v>0</v>
      </c>
      <c r="CL13" s="5">
        <f t="shared" ca="1" si="23"/>
        <v>0</v>
      </c>
      <c r="CM13" s="5">
        <f t="shared" ca="1" si="23"/>
        <v>0</v>
      </c>
      <c r="CN13" s="5">
        <f t="shared" ca="1" si="23"/>
        <v>0</v>
      </c>
      <c r="CO13" s="5">
        <f t="shared" ca="1" si="23"/>
        <v>0</v>
      </c>
      <c r="CP13" s="5">
        <f t="shared" ca="1" si="23"/>
        <v>0</v>
      </c>
      <c r="CQ13" t="str">
        <f t="shared" ca="1" si="23"/>
        <v>-</v>
      </c>
      <c r="CR13" s="132">
        <f t="shared" ca="1" si="23"/>
        <v>0</v>
      </c>
      <c r="CS13">
        <f t="shared" ca="1" si="23"/>
        <v>0</v>
      </c>
      <c r="CT13">
        <f t="shared" ca="1" si="23"/>
        <v>0</v>
      </c>
      <c r="CU13">
        <f t="shared" ca="1" si="24"/>
        <v>0</v>
      </c>
      <c r="CV13">
        <f t="shared" ca="1" si="24"/>
        <v>0</v>
      </c>
      <c r="CW13" t="str">
        <f t="shared" ca="1" si="24"/>
        <v>-</v>
      </c>
      <c r="CX13">
        <f t="shared" ca="1" si="24"/>
        <v>0</v>
      </c>
      <c r="CY13">
        <f t="shared" ca="1" si="24"/>
        <v>0</v>
      </c>
      <c r="CZ13">
        <f t="shared" ca="1" si="24"/>
        <v>0</v>
      </c>
      <c r="DA13">
        <f t="shared" ca="1" si="24"/>
        <v>0</v>
      </c>
      <c r="DB13">
        <f t="shared" ca="1" si="24"/>
        <v>0</v>
      </c>
      <c r="DC13" t="str">
        <f t="shared" ca="1" si="25"/>
        <v>-</v>
      </c>
      <c r="DD13">
        <f t="shared" ca="1" si="26"/>
        <v>0</v>
      </c>
      <c r="DE13">
        <f t="shared" ca="1" si="25"/>
        <v>0</v>
      </c>
      <c r="DF13">
        <f t="shared" ca="1" si="25"/>
        <v>0</v>
      </c>
      <c r="DG13">
        <f t="shared" ca="1" si="25"/>
        <v>0</v>
      </c>
      <c r="DH13">
        <f t="shared" ca="1" si="25"/>
        <v>0</v>
      </c>
      <c r="DI13" t="str">
        <f t="shared" ca="1" si="25"/>
        <v>-</v>
      </c>
      <c r="DJ13">
        <f t="shared" ca="1" si="27"/>
        <v>0</v>
      </c>
      <c r="DK13">
        <f t="shared" ca="1" si="25"/>
        <v>0</v>
      </c>
      <c r="DL13">
        <f t="shared" ca="1" si="25"/>
        <v>0</v>
      </c>
      <c r="DM13">
        <f t="shared" ca="1" si="25"/>
        <v>0</v>
      </c>
      <c r="DN13">
        <f t="shared" ca="1" si="25"/>
        <v>0</v>
      </c>
      <c r="DO13" t="str">
        <f t="shared" ca="1" si="25"/>
        <v>-</v>
      </c>
      <c r="DP13">
        <f t="shared" ca="1" si="28"/>
        <v>0</v>
      </c>
      <c r="DQ13">
        <f t="shared" ca="1" si="25"/>
        <v>0</v>
      </c>
      <c r="DR13">
        <f t="shared" ca="1" si="25"/>
        <v>0</v>
      </c>
      <c r="DS13">
        <f t="shared" ca="1" si="25"/>
        <v>0</v>
      </c>
      <c r="DT13">
        <f t="shared" ca="1" si="25"/>
        <v>0</v>
      </c>
      <c r="DU13" t="str">
        <f t="shared" ca="1" si="25"/>
        <v>-</v>
      </c>
      <c r="DV13">
        <f t="shared" ca="1" si="29"/>
        <v>0</v>
      </c>
      <c r="DW13">
        <f t="shared" ca="1" si="29"/>
        <v>0</v>
      </c>
      <c r="DX13">
        <f t="shared" ca="1" si="29"/>
        <v>0</v>
      </c>
      <c r="DY13">
        <f t="shared" ca="1" si="29"/>
        <v>0</v>
      </c>
      <c r="DZ13">
        <f t="shared" ca="1" si="29"/>
        <v>0</v>
      </c>
      <c r="EA13" t="str">
        <f t="shared" ca="1" si="29"/>
        <v>-</v>
      </c>
      <c r="EB13">
        <f t="shared" ca="1" si="29"/>
        <v>0</v>
      </c>
      <c r="EC13">
        <f t="shared" ca="1" si="29"/>
        <v>0</v>
      </c>
      <c r="ED13">
        <f t="shared" ca="1" si="29"/>
        <v>0</v>
      </c>
      <c r="EE13">
        <f t="shared" ca="1" si="29"/>
        <v>0</v>
      </c>
      <c r="EF13">
        <f t="shared" ca="1" si="30"/>
        <v>0</v>
      </c>
      <c r="EG13" t="str">
        <f t="shared" ca="1" si="30"/>
        <v>-</v>
      </c>
      <c r="EH13">
        <f t="shared" ca="1" si="30"/>
        <v>0</v>
      </c>
      <c r="EI13">
        <f t="shared" ca="1" si="30"/>
        <v>0</v>
      </c>
      <c r="EJ13">
        <f t="shared" ca="1" si="30"/>
        <v>0</v>
      </c>
      <c r="EK13">
        <f t="shared" ca="1" si="30"/>
        <v>0</v>
      </c>
      <c r="EL13">
        <f t="shared" ca="1" si="30"/>
        <v>0</v>
      </c>
      <c r="EM13" t="str">
        <f t="shared" ca="1" si="30"/>
        <v>-</v>
      </c>
      <c r="EN13">
        <f t="shared" ca="1" si="30"/>
        <v>0</v>
      </c>
      <c r="EO13">
        <f t="shared" ca="1" si="30"/>
        <v>0</v>
      </c>
      <c r="EP13">
        <f t="shared" ca="1" si="31"/>
        <v>0</v>
      </c>
      <c r="EQ13">
        <f t="shared" ca="1" si="31"/>
        <v>0</v>
      </c>
      <c r="ER13">
        <f t="shared" ca="1" si="31"/>
        <v>0</v>
      </c>
      <c r="ES13">
        <f t="shared" ca="1" si="31"/>
        <v>0</v>
      </c>
      <c r="ET13">
        <f t="shared" ca="1" si="32"/>
        <v>0</v>
      </c>
      <c r="EU13">
        <f t="shared" ca="1" si="31"/>
        <v>0</v>
      </c>
      <c r="EV13">
        <f t="shared" ca="1" si="31"/>
        <v>0</v>
      </c>
      <c r="EW13">
        <f t="shared" ca="1" si="31"/>
        <v>0</v>
      </c>
      <c r="EX13">
        <f t="shared" ca="1" si="31"/>
        <v>0</v>
      </c>
      <c r="EY13">
        <f t="shared" ca="1" si="31"/>
        <v>0</v>
      </c>
      <c r="EZ13">
        <f t="shared" ca="1" si="31"/>
        <v>0</v>
      </c>
      <c r="FA13">
        <f t="shared" ca="1" si="31"/>
        <v>0</v>
      </c>
      <c r="FB13">
        <f t="shared" ca="1" si="31"/>
        <v>0</v>
      </c>
      <c r="FC13">
        <f t="shared" ca="1" si="31"/>
        <v>0</v>
      </c>
      <c r="FD13">
        <f t="shared" ca="1" si="31"/>
        <v>0</v>
      </c>
      <c r="FE13">
        <f t="shared" ca="1" si="31"/>
        <v>0</v>
      </c>
      <c r="FF13">
        <f t="shared" ca="1" si="31"/>
        <v>0</v>
      </c>
      <c r="FG13">
        <f t="shared" ca="1" si="33"/>
        <v>0</v>
      </c>
      <c r="FH13">
        <f t="shared" ca="1" si="33"/>
        <v>0</v>
      </c>
      <c r="FI13">
        <f t="shared" ca="1" si="33"/>
        <v>0</v>
      </c>
      <c r="FJ13">
        <f t="shared" ca="1" si="33"/>
        <v>0</v>
      </c>
      <c r="FK13">
        <f t="shared" ca="1" si="33"/>
        <v>0</v>
      </c>
      <c r="FL13">
        <f t="shared" ca="1" si="33"/>
        <v>0</v>
      </c>
      <c r="FM13">
        <f t="shared" ca="1" si="33"/>
        <v>0</v>
      </c>
      <c r="FN13">
        <f t="shared" ca="1" si="33"/>
        <v>0</v>
      </c>
      <c r="FO13">
        <f t="shared" ca="1" si="33"/>
        <v>0</v>
      </c>
      <c r="FP13">
        <f t="shared" ca="1" si="33"/>
        <v>0</v>
      </c>
      <c r="FQ13">
        <f t="shared" ca="1" si="33"/>
        <v>0</v>
      </c>
      <c r="FR13">
        <f t="shared" ca="1" si="33"/>
        <v>0</v>
      </c>
      <c r="FS13">
        <f t="shared" ca="1" si="33"/>
        <v>0</v>
      </c>
      <c r="FT13">
        <f t="shared" ca="1" si="33"/>
        <v>0</v>
      </c>
      <c r="FU13">
        <f t="shared" ca="1" si="33"/>
        <v>0</v>
      </c>
      <c r="FV13" s="29">
        <f t="shared" ca="1" si="5"/>
        <v>116</v>
      </c>
      <c r="FW13">
        <f ca="1">IFERROR(HLOOKUP(G13,Cargos!$AC$8:$BP$9,3,0)*HLOOKUP(G13,Cargos!$AC$8:$BP$9,2,0)*FV13,0)</f>
        <v>0</v>
      </c>
      <c r="FX13">
        <f ca="1">IFERROR(HLOOKUP(G13,Cargos!$AC$8:$BP$9,3,0),0)</f>
        <v>0</v>
      </c>
      <c r="FY13">
        <f t="shared" ca="1" si="6"/>
        <v>1394</v>
      </c>
      <c r="FZ13">
        <f t="shared" ca="1" si="34"/>
        <v>1</v>
      </c>
      <c r="GA13">
        <f t="shared" ca="1" si="7"/>
        <v>0</v>
      </c>
      <c r="GB13" s="132">
        <f t="shared" ca="1" si="8"/>
        <v>0</v>
      </c>
      <c r="GC13">
        <f ca="1">GB13*'P Gerais'!$D$35</f>
        <v>0</v>
      </c>
      <c r="GD13">
        <f t="shared" ca="1" si="9"/>
        <v>0</v>
      </c>
      <c r="GE13">
        <f t="shared" ca="1" si="35"/>
        <v>0</v>
      </c>
      <c r="GF13">
        <f ca="1">IF(YEAR(C13)&lt;'P Gerais'!$D$6,12,IF(AND(YEAR(C13)='P Gerais'!$D$6,MONTH(C13)=2,30-DAY(C13)&gt;=15),12-MONTH(C13)+1,IF(AND(YEAR(C13)='P Gerais'!$D$6,MONTH(C13)=2,30-DAY(C13)&lt;15),12-MONTH(C13),IF(AND(YEAR(C13)='P Gerais'!$D$6,31-DAY(C13)&gt;=15),12-MONTH(C13)+1,IF(AND(YEAR(C13)='P Gerais'!$D$6,31-DAY(C13)&lt;15),12-MONTH(C13),0)))))</f>
        <v>12</v>
      </c>
      <c r="GG13" s="132" t="str">
        <f t="shared" ca="1" si="10"/>
        <v>NÃO</v>
      </c>
    </row>
    <row r="14" spans="1:189">
      <c r="A14" t="s">
        <v>231</v>
      </c>
      <c r="B14" t="str">
        <f t="shared" ca="1" si="11"/>
        <v>Funcionário 12</v>
      </c>
      <c r="C14" s="15">
        <f t="shared" ca="1" si="11"/>
        <v>0</v>
      </c>
      <c r="D14" s="15">
        <f t="shared" ca="1" si="11"/>
        <v>0</v>
      </c>
      <c r="E14">
        <f t="shared" ca="1" si="11"/>
        <v>0</v>
      </c>
      <c r="F14">
        <f t="shared" ca="1" si="11"/>
        <v>0</v>
      </c>
      <c r="G14">
        <f t="shared" ca="1" si="11"/>
        <v>0</v>
      </c>
      <c r="H14" s="25">
        <f t="shared" ca="1" si="11"/>
        <v>8.3333333333333339</v>
      </c>
      <c r="I14" s="14">
        <f t="shared" ca="1" si="11"/>
        <v>0</v>
      </c>
      <c r="J14" s="14">
        <f t="shared" ca="1" si="11"/>
        <v>0</v>
      </c>
      <c r="K14" s="14">
        <f t="shared" ca="1" si="11"/>
        <v>0</v>
      </c>
      <c r="L14" s="14">
        <f t="shared" ca="1" si="11"/>
        <v>0</v>
      </c>
      <c r="M14" s="143"/>
      <c r="N14" s="14">
        <f t="shared" ca="1" si="11"/>
        <v>0</v>
      </c>
      <c r="O14" s="14">
        <f t="shared" ca="1" si="11"/>
        <v>0</v>
      </c>
      <c r="P14" s="14">
        <f t="shared" ca="1" si="11"/>
        <v>0</v>
      </c>
      <c r="Q14" s="14">
        <f t="shared" ca="1" si="11"/>
        <v>0</v>
      </c>
      <c r="R14" s="143"/>
      <c r="S14" s="14">
        <f t="shared" ca="1" si="11"/>
        <v>0</v>
      </c>
      <c r="T14" s="14">
        <f t="shared" ca="1" si="12"/>
        <v>0</v>
      </c>
      <c r="U14" s="14">
        <f t="shared" ca="1" si="12"/>
        <v>0</v>
      </c>
      <c r="V14" s="14">
        <f t="shared" ca="1" si="12"/>
        <v>0</v>
      </c>
      <c r="W14" s="143"/>
      <c r="X14" s="14">
        <f t="shared" ca="1" si="13"/>
        <v>0</v>
      </c>
      <c r="Y14" s="14">
        <f t="shared" ca="1" si="13"/>
        <v>0</v>
      </c>
      <c r="Z14" s="14">
        <f t="shared" ca="1" si="13"/>
        <v>0</v>
      </c>
      <c r="AA14" s="14">
        <f t="shared" ca="1" si="13"/>
        <v>0</v>
      </c>
      <c r="AB14" s="143"/>
      <c r="AC14" s="14">
        <f t="shared" ca="1" si="14"/>
        <v>0</v>
      </c>
      <c r="AD14" s="14">
        <f t="shared" ca="1" si="14"/>
        <v>0</v>
      </c>
      <c r="AE14" s="14">
        <f t="shared" ca="1" si="14"/>
        <v>0</v>
      </c>
      <c r="AF14" s="14">
        <f t="shared" ca="1" si="14"/>
        <v>0</v>
      </c>
      <c r="AG14" s="143"/>
      <c r="AH14" s="14">
        <f t="shared" ca="1" si="15"/>
        <v>0</v>
      </c>
      <c r="AI14" s="14">
        <f t="shared" ca="1" si="15"/>
        <v>0</v>
      </c>
      <c r="AJ14" s="14">
        <f t="shared" ca="1" si="15"/>
        <v>0</v>
      </c>
      <c r="AK14" s="14">
        <f t="shared" ca="1" si="15"/>
        <v>0</v>
      </c>
      <c r="AL14" s="143"/>
      <c r="AM14" s="14">
        <f t="shared" ca="1" si="16"/>
        <v>0</v>
      </c>
      <c r="AN14" s="14">
        <f t="shared" ca="1" si="17"/>
        <v>0</v>
      </c>
      <c r="AO14" s="14">
        <f t="shared" ca="1" si="17"/>
        <v>0</v>
      </c>
      <c r="AP14" s="14">
        <f t="shared" ca="1" si="17"/>
        <v>0</v>
      </c>
      <c r="AQ14" s="143"/>
      <c r="AR14" s="12">
        <f t="shared" ca="1" si="18"/>
        <v>0</v>
      </c>
      <c r="AS14">
        <f t="shared" ca="1" si="17"/>
        <v>0</v>
      </c>
      <c r="AT14">
        <f t="shared" ca="1" si="17"/>
        <v>0</v>
      </c>
      <c r="AU14" s="13">
        <f t="shared" ca="1" si="19"/>
        <v>0</v>
      </c>
      <c r="AV14">
        <f t="shared" ca="1" si="17"/>
        <v>0</v>
      </c>
      <c r="AW14">
        <f t="shared" ca="1" si="17"/>
        <v>0</v>
      </c>
      <c r="AX14">
        <f t="shared" ca="1" si="17"/>
        <v>0</v>
      </c>
      <c r="AY14">
        <f t="shared" ca="1" si="17"/>
        <v>0</v>
      </c>
      <c r="AZ14">
        <f t="shared" ca="1" si="17"/>
        <v>0</v>
      </c>
      <c r="BA14">
        <f t="shared" ca="1" si="17"/>
        <v>0</v>
      </c>
      <c r="BB14">
        <f t="shared" ca="1" si="17"/>
        <v>0</v>
      </c>
      <c r="BC14">
        <f t="shared" ca="1" si="17"/>
        <v>0</v>
      </c>
      <c r="BD14" s="16">
        <f t="shared" ca="1" si="20"/>
        <v>0</v>
      </c>
      <c r="BE14" s="16">
        <f t="shared" ca="1" si="20"/>
        <v>0</v>
      </c>
      <c r="BF14">
        <f t="shared" ca="1" si="21"/>
        <v>0</v>
      </c>
      <c r="BG14">
        <f t="shared" ca="1" si="21"/>
        <v>0</v>
      </c>
      <c r="BH14">
        <f t="shared" ca="1" si="21"/>
        <v>0</v>
      </c>
      <c r="BI14">
        <f t="shared" ca="1" si="21"/>
        <v>0</v>
      </c>
      <c r="BJ14">
        <f t="shared" ca="1" si="21"/>
        <v>0</v>
      </c>
      <c r="BK14">
        <f t="shared" ca="1" si="21"/>
        <v>0</v>
      </c>
      <c r="BL14">
        <f t="shared" ca="1" si="21"/>
        <v>0</v>
      </c>
      <c r="BM14" s="25">
        <f t="shared" ca="1" si="21"/>
        <v>0</v>
      </c>
      <c r="BN14" s="17">
        <f t="shared" ca="1" si="21"/>
        <v>0</v>
      </c>
      <c r="BO14" s="17">
        <f t="shared" ca="1" si="21"/>
        <v>0</v>
      </c>
      <c r="BP14">
        <f t="shared" ca="1" si="21"/>
        <v>0</v>
      </c>
      <c r="BQ14">
        <f t="shared" ca="1" si="21"/>
        <v>0</v>
      </c>
      <c r="BR14" s="5">
        <f t="shared" ca="1" si="21"/>
        <v>0</v>
      </c>
      <c r="BS14" s="5">
        <f t="shared" ca="1" si="21"/>
        <v>0</v>
      </c>
      <c r="BT14" s="5">
        <f t="shared" ca="1" si="21"/>
        <v>0</v>
      </c>
      <c r="BU14" s="5">
        <f t="shared" ca="1" si="22"/>
        <v>0</v>
      </c>
      <c r="BV14" s="5">
        <f t="shared" ca="1" si="22"/>
        <v>0</v>
      </c>
      <c r="BW14" s="5">
        <f t="shared" ca="1" si="22"/>
        <v>0</v>
      </c>
      <c r="BX14" s="5">
        <f t="shared" ca="1" si="22"/>
        <v>0</v>
      </c>
      <c r="BY14" s="5">
        <f t="shared" ca="1" si="22"/>
        <v>0</v>
      </c>
      <c r="BZ14" s="5">
        <f t="shared" ca="1" si="22"/>
        <v>0</v>
      </c>
      <c r="CA14" s="5">
        <f t="shared" ca="1" si="22"/>
        <v>0</v>
      </c>
      <c r="CB14" s="5">
        <f t="shared" ca="1" si="22"/>
        <v>0</v>
      </c>
      <c r="CC14" s="5">
        <f t="shared" ca="1" si="22"/>
        <v>0</v>
      </c>
      <c r="CD14" s="5">
        <f t="shared" ca="1" si="22"/>
        <v>0</v>
      </c>
      <c r="CE14" s="5">
        <f t="shared" ca="1" si="22"/>
        <v>0</v>
      </c>
      <c r="CF14" s="5">
        <f t="shared" ca="1" si="22"/>
        <v>0</v>
      </c>
      <c r="CG14" s="5">
        <f t="shared" ca="1" si="22"/>
        <v>0</v>
      </c>
      <c r="CH14" s="5">
        <f t="shared" ca="1" si="22"/>
        <v>0</v>
      </c>
      <c r="CI14" s="5">
        <f t="shared" ca="1" si="22"/>
        <v>0</v>
      </c>
      <c r="CJ14" s="5">
        <f t="shared" ca="1" si="22"/>
        <v>0</v>
      </c>
      <c r="CK14" s="5">
        <f t="shared" ca="1" si="23"/>
        <v>0</v>
      </c>
      <c r="CL14" s="5">
        <f t="shared" ca="1" si="23"/>
        <v>0</v>
      </c>
      <c r="CM14" s="5">
        <f t="shared" ca="1" si="23"/>
        <v>0</v>
      </c>
      <c r="CN14" s="5">
        <f t="shared" ca="1" si="23"/>
        <v>0</v>
      </c>
      <c r="CO14" s="5">
        <f t="shared" ca="1" si="23"/>
        <v>0</v>
      </c>
      <c r="CP14" s="5">
        <f t="shared" ca="1" si="23"/>
        <v>0</v>
      </c>
      <c r="CQ14" t="str">
        <f t="shared" ca="1" si="23"/>
        <v>-</v>
      </c>
      <c r="CR14" s="132">
        <f t="shared" ca="1" si="23"/>
        <v>0</v>
      </c>
      <c r="CS14">
        <f t="shared" ca="1" si="23"/>
        <v>0</v>
      </c>
      <c r="CT14">
        <f t="shared" ca="1" si="23"/>
        <v>0</v>
      </c>
      <c r="CU14">
        <f t="shared" ca="1" si="24"/>
        <v>0</v>
      </c>
      <c r="CV14">
        <f t="shared" ca="1" si="24"/>
        <v>0</v>
      </c>
      <c r="CW14" t="str">
        <f t="shared" ca="1" si="24"/>
        <v>-</v>
      </c>
      <c r="CX14">
        <f t="shared" ca="1" si="24"/>
        <v>0</v>
      </c>
      <c r="CY14">
        <f t="shared" ca="1" si="24"/>
        <v>0</v>
      </c>
      <c r="CZ14">
        <f t="shared" ca="1" si="24"/>
        <v>0</v>
      </c>
      <c r="DA14">
        <f t="shared" ca="1" si="24"/>
        <v>0</v>
      </c>
      <c r="DB14">
        <f t="shared" ca="1" si="24"/>
        <v>0</v>
      </c>
      <c r="DC14" t="str">
        <f t="shared" ca="1" si="25"/>
        <v>-</v>
      </c>
      <c r="DD14">
        <f t="shared" ca="1" si="26"/>
        <v>0</v>
      </c>
      <c r="DE14">
        <f t="shared" ca="1" si="25"/>
        <v>0</v>
      </c>
      <c r="DF14">
        <f t="shared" ca="1" si="25"/>
        <v>0</v>
      </c>
      <c r="DG14">
        <f t="shared" ca="1" si="25"/>
        <v>0</v>
      </c>
      <c r="DH14">
        <f t="shared" ca="1" si="25"/>
        <v>0</v>
      </c>
      <c r="DI14" t="str">
        <f t="shared" ca="1" si="25"/>
        <v>-</v>
      </c>
      <c r="DJ14">
        <f t="shared" ca="1" si="27"/>
        <v>0</v>
      </c>
      <c r="DK14">
        <f t="shared" ca="1" si="25"/>
        <v>0</v>
      </c>
      <c r="DL14">
        <f t="shared" ca="1" si="25"/>
        <v>0</v>
      </c>
      <c r="DM14">
        <f t="shared" ca="1" si="25"/>
        <v>0</v>
      </c>
      <c r="DN14">
        <f t="shared" ca="1" si="25"/>
        <v>0</v>
      </c>
      <c r="DO14" t="str">
        <f t="shared" ca="1" si="25"/>
        <v>-</v>
      </c>
      <c r="DP14">
        <f t="shared" ca="1" si="28"/>
        <v>0</v>
      </c>
      <c r="DQ14">
        <f t="shared" ca="1" si="25"/>
        <v>0</v>
      </c>
      <c r="DR14">
        <f t="shared" ca="1" si="25"/>
        <v>0</v>
      </c>
      <c r="DS14">
        <f t="shared" ca="1" si="25"/>
        <v>0</v>
      </c>
      <c r="DT14">
        <f t="shared" ca="1" si="25"/>
        <v>0</v>
      </c>
      <c r="DU14" t="str">
        <f t="shared" ca="1" si="25"/>
        <v>-</v>
      </c>
      <c r="DV14">
        <f t="shared" ca="1" si="29"/>
        <v>0</v>
      </c>
      <c r="DW14">
        <f t="shared" ca="1" si="29"/>
        <v>0</v>
      </c>
      <c r="DX14">
        <f t="shared" ca="1" si="29"/>
        <v>0</v>
      </c>
      <c r="DY14">
        <f t="shared" ca="1" si="29"/>
        <v>0</v>
      </c>
      <c r="DZ14">
        <f t="shared" ca="1" si="29"/>
        <v>0</v>
      </c>
      <c r="EA14" t="str">
        <f t="shared" ca="1" si="29"/>
        <v>-</v>
      </c>
      <c r="EB14">
        <f t="shared" ca="1" si="29"/>
        <v>0</v>
      </c>
      <c r="EC14">
        <f t="shared" ca="1" si="29"/>
        <v>0</v>
      </c>
      <c r="ED14">
        <f t="shared" ca="1" si="29"/>
        <v>0</v>
      </c>
      <c r="EE14">
        <f t="shared" ca="1" si="29"/>
        <v>0</v>
      </c>
      <c r="EF14">
        <f t="shared" ca="1" si="30"/>
        <v>0</v>
      </c>
      <c r="EG14" t="str">
        <f t="shared" ca="1" si="30"/>
        <v>-</v>
      </c>
      <c r="EH14">
        <f t="shared" ca="1" si="30"/>
        <v>0</v>
      </c>
      <c r="EI14">
        <f t="shared" ca="1" si="30"/>
        <v>0</v>
      </c>
      <c r="EJ14">
        <f t="shared" ca="1" si="30"/>
        <v>0</v>
      </c>
      <c r="EK14">
        <f t="shared" ca="1" si="30"/>
        <v>0</v>
      </c>
      <c r="EL14">
        <f t="shared" ca="1" si="30"/>
        <v>0</v>
      </c>
      <c r="EM14" t="str">
        <f t="shared" ca="1" si="30"/>
        <v>-</v>
      </c>
      <c r="EN14">
        <f t="shared" ca="1" si="30"/>
        <v>0</v>
      </c>
      <c r="EO14">
        <f t="shared" ca="1" si="30"/>
        <v>0</v>
      </c>
      <c r="EP14">
        <f t="shared" ca="1" si="31"/>
        <v>0</v>
      </c>
      <c r="EQ14">
        <f t="shared" ca="1" si="31"/>
        <v>0</v>
      </c>
      <c r="ER14">
        <f t="shared" ca="1" si="31"/>
        <v>0</v>
      </c>
      <c r="ES14">
        <f t="shared" ca="1" si="31"/>
        <v>0</v>
      </c>
      <c r="ET14">
        <f t="shared" ca="1" si="32"/>
        <v>0</v>
      </c>
      <c r="EU14">
        <f t="shared" ca="1" si="31"/>
        <v>0</v>
      </c>
      <c r="EV14">
        <f t="shared" ca="1" si="31"/>
        <v>0</v>
      </c>
      <c r="EW14">
        <f t="shared" ca="1" si="31"/>
        <v>0</v>
      </c>
      <c r="EX14">
        <f t="shared" ca="1" si="31"/>
        <v>0</v>
      </c>
      <c r="EY14">
        <f t="shared" ca="1" si="31"/>
        <v>0</v>
      </c>
      <c r="EZ14">
        <f t="shared" ca="1" si="31"/>
        <v>0</v>
      </c>
      <c r="FA14">
        <f t="shared" ca="1" si="31"/>
        <v>0</v>
      </c>
      <c r="FB14">
        <f t="shared" ca="1" si="31"/>
        <v>0</v>
      </c>
      <c r="FC14">
        <f t="shared" ca="1" si="31"/>
        <v>0</v>
      </c>
      <c r="FD14">
        <f t="shared" ca="1" si="31"/>
        <v>0</v>
      </c>
      <c r="FE14">
        <f t="shared" ca="1" si="31"/>
        <v>0</v>
      </c>
      <c r="FF14">
        <f t="shared" ca="1" si="31"/>
        <v>0</v>
      </c>
      <c r="FG14">
        <f t="shared" ca="1" si="33"/>
        <v>0</v>
      </c>
      <c r="FH14">
        <f t="shared" ca="1" si="33"/>
        <v>0</v>
      </c>
      <c r="FI14">
        <f t="shared" ca="1" si="33"/>
        <v>0</v>
      </c>
      <c r="FJ14">
        <f t="shared" ca="1" si="33"/>
        <v>0</v>
      </c>
      <c r="FK14">
        <f t="shared" ca="1" si="33"/>
        <v>0</v>
      </c>
      <c r="FL14">
        <f t="shared" ca="1" si="33"/>
        <v>0</v>
      </c>
      <c r="FM14">
        <f t="shared" ca="1" si="33"/>
        <v>0</v>
      </c>
      <c r="FN14">
        <f t="shared" ca="1" si="33"/>
        <v>0</v>
      </c>
      <c r="FO14">
        <f t="shared" ca="1" si="33"/>
        <v>0</v>
      </c>
      <c r="FP14">
        <f t="shared" ca="1" si="33"/>
        <v>0</v>
      </c>
      <c r="FQ14">
        <f t="shared" ca="1" si="33"/>
        <v>0</v>
      </c>
      <c r="FR14">
        <f t="shared" ca="1" si="33"/>
        <v>0</v>
      </c>
      <c r="FS14">
        <f t="shared" ca="1" si="33"/>
        <v>0</v>
      </c>
      <c r="FT14">
        <f t="shared" ca="1" si="33"/>
        <v>0</v>
      </c>
      <c r="FU14">
        <f t="shared" ca="1" si="33"/>
        <v>0</v>
      </c>
      <c r="FV14" s="29">
        <f t="shared" ca="1" si="5"/>
        <v>116</v>
      </c>
      <c r="FW14">
        <f ca="1">IFERROR(HLOOKUP(G14,Cargos!$AC$8:$BP$9,3,0)*HLOOKUP(G14,Cargos!$AC$8:$BP$9,2,0)*FV14,0)</f>
        <v>0</v>
      </c>
      <c r="FX14">
        <f ca="1">IFERROR(HLOOKUP(G14,Cargos!$AC$8:$BP$9,3,0),0)</f>
        <v>0</v>
      </c>
      <c r="FY14">
        <f t="shared" ca="1" si="6"/>
        <v>1394</v>
      </c>
      <c r="FZ14">
        <f t="shared" ca="1" si="34"/>
        <v>1</v>
      </c>
      <c r="GA14">
        <f t="shared" ca="1" si="7"/>
        <v>0</v>
      </c>
      <c r="GB14" s="132">
        <f t="shared" ca="1" si="8"/>
        <v>0</v>
      </c>
      <c r="GC14">
        <f ca="1">GB14*'P Gerais'!$D$35</f>
        <v>0</v>
      </c>
      <c r="GD14">
        <f t="shared" ca="1" si="9"/>
        <v>0</v>
      </c>
      <c r="GE14">
        <f t="shared" ca="1" si="35"/>
        <v>0</v>
      </c>
      <c r="GF14">
        <f ca="1">IF(YEAR(C14)&lt;'P Gerais'!$D$6,12,IF(AND(YEAR(C14)='P Gerais'!$D$6,MONTH(C14)=2,30-DAY(C14)&gt;=15),12-MONTH(C14)+1,IF(AND(YEAR(C14)='P Gerais'!$D$6,MONTH(C14)=2,30-DAY(C14)&lt;15),12-MONTH(C14),IF(AND(YEAR(C14)='P Gerais'!$D$6,31-DAY(C14)&gt;=15),12-MONTH(C14)+1,IF(AND(YEAR(C14)='P Gerais'!$D$6,31-DAY(C14)&lt;15),12-MONTH(C14),0)))))</f>
        <v>12</v>
      </c>
      <c r="GG14" s="132" t="str">
        <f t="shared" ca="1" si="10"/>
        <v>NÃO</v>
      </c>
    </row>
    <row r="15" spans="1:189">
      <c r="A15" t="s">
        <v>232</v>
      </c>
      <c r="B15" t="str">
        <f t="shared" ca="1" si="11"/>
        <v>Funcionário 13</v>
      </c>
      <c r="C15" s="15">
        <f t="shared" ca="1" si="11"/>
        <v>0</v>
      </c>
      <c r="D15" s="15">
        <f t="shared" ca="1" si="11"/>
        <v>0</v>
      </c>
      <c r="E15">
        <f t="shared" ca="1" si="11"/>
        <v>0</v>
      </c>
      <c r="F15">
        <f t="shared" ca="1" si="11"/>
        <v>0</v>
      </c>
      <c r="G15">
        <f t="shared" ca="1" si="11"/>
        <v>0</v>
      </c>
      <c r="H15" s="25">
        <f t="shared" ca="1" si="11"/>
        <v>8.3333333333333339</v>
      </c>
      <c r="I15" s="14">
        <f t="shared" ca="1" si="11"/>
        <v>0</v>
      </c>
      <c r="J15" s="14">
        <f t="shared" ca="1" si="11"/>
        <v>0</v>
      </c>
      <c r="K15" s="14">
        <f t="shared" ca="1" si="11"/>
        <v>0</v>
      </c>
      <c r="L15" s="14">
        <f t="shared" ca="1" si="11"/>
        <v>0</v>
      </c>
      <c r="M15" s="143"/>
      <c r="N15" s="14">
        <f t="shared" ca="1" si="11"/>
        <v>0</v>
      </c>
      <c r="O15" s="14">
        <f t="shared" ca="1" si="11"/>
        <v>0</v>
      </c>
      <c r="P15" s="14">
        <f t="shared" ca="1" si="11"/>
        <v>0</v>
      </c>
      <c r="Q15" s="14">
        <f t="shared" ca="1" si="11"/>
        <v>0</v>
      </c>
      <c r="R15" s="143"/>
      <c r="S15" s="14">
        <f t="shared" ca="1" si="11"/>
        <v>0</v>
      </c>
      <c r="T15" s="14">
        <f t="shared" ca="1" si="12"/>
        <v>0</v>
      </c>
      <c r="U15" s="14">
        <f t="shared" ca="1" si="12"/>
        <v>0</v>
      </c>
      <c r="V15" s="14">
        <f t="shared" ca="1" si="12"/>
        <v>0</v>
      </c>
      <c r="W15" s="143"/>
      <c r="X15" s="14">
        <f t="shared" ca="1" si="13"/>
        <v>0</v>
      </c>
      <c r="Y15" s="14">
        <f t="shared" ca="1" si="13"/>
        <v>0</v>
      </c>
      <c r="Z15" s="14">
        <f t="shared" ca="1" si="13"/>
        <v>0</v>
      </c>
      <c r="AA15" s="14">
        <f t="shared" ca="1" si="13"/>
        <v>0</v>
      </c>
      <c r="AB15" s="143"/>
      <c r="AC15" s="14">
        <f t="shared" ca="1" si="14"/>
        <v>0</v>
      </c>
      <c r="AD15" s="14">
        <f t="shared" ca="1" si="14"/>
        <v>0</v>
      </c>
      <c r="AE15" s="14">
        <f t="shared" ca="1" si="14"/>
        <v>0</v>
      </c>
      <c r="AF15" s="14">
        <f t="shared" ca="1" si="14"/>
        <v>0</v>
      </c>
      <c r="AG15" s="143"/>
      <c r="AH15" s="14">
        <f t="shared" ca="1" si="15"/>
        <v>0</v>
      </c>
      <c r="AI15" s="14">
        <f t="shared" ca="1" si="15"/>
        <v>0</v>
      </c>
      <c r="AJ15" s="14">
        <f t="shared" ca="1" si="15"/>
        <v>0</v>
      </c>
      <c r="AK15" s="14">
        <f t="shared" ca="1" si="15"/>
        <v>0</v>
      </c>
      <c r="AL15" s="143"/>
      <c r="AM15" s="14">
        <f t="shared" ca="1" si="16"/>
        <v>0</v>
      </c>
      <c r="AN15" s="14">
        <f t="shared" ca="1" si="17"/>
        <v>0</v>
      </c>
      <c r="AO15" s="14">
        <f t="shared" ca="1" si="17"/>
        <v>0</v>
      </c>
      <c r="AP15" s="14">
        <f t="shared" ca="1" si="17"/>
        <v>0</v>
      </c>
      <c r="AQ15" s="143"/>
      <c r="AR15" s="12">
        <f t="shared" ca="1" si="18"/>
        <v>0</v>
      </c>
      <c r="AS15">
        <f t="shared" ca="1" si="17"/>
        <v>0</v>
      </c>
      <c r="AT15">
        <f t="shared" ca="1" si="17"/>
        <v>0</v>
      </c>
      <c r="AU15" s="13">
        <f t="shared" ca="1" si="19"/>
        <v>0</v>
      </c>
      <c r="AV15">
        <f t="shared" ca="1" si="17"/>
        <v>0</v>
      </c>
      <c r="AW15">
        <f t="shared" ca="1" si="17"/>
        <v>0</v>
      </c>
      <c r="AX15">
        <f t="shared" ca="1" si="17"/>
        <v>0</v>
      </c>
      <c r="AY15">
        <f t="shared" ca="1" si="17"/>
        <v>0</v>
      </c>
      <c r="AZ15">
        <f t="shared" ca="1" si="17"/>
        <v>0</v>
      </c>
      <c r="BA15">
        <f t="shared" ca="1" si="17"/>
        <v>0</v>
      </c>
      <c r="BB15">
        <f t="shared" ca="1" si="17"/>
        <v>0</v>
      </c>
      <c r="BC15">
        <f t="shared" ca="1" si="17"/>
        <v>0</v>
      </c>
      <c r="BD15" s="16">
        <f t="shared" ca="1" si="20"/>
        <v>0</v>
      </c>
      <c r="BE15" s="16">
        <f t="shared" ca="1" si="20"/>
        <v>0</v>
      </c>
      <c r="BF15">
        <f t="shared" ca="1" si="21"/>
        <v>0</v>
      </c>
      <c r="BG15">
        <f t="shared" ca="1" si="21"/>
        <v>0</v>
      </c>
      <c r="BH15">
        <f t="shared" ca="1" si="21"/>
        <v>0</v>
      </c>
      <c r="BI15">
        <f t="shared" ca="1" si="21"/>
        <v>0</v>
      </c>
      <c r="BJ15">
        <f t="shared" ca="1" si="21"/>
        <v>0</v>
      </c>
      <c r="BK15">
        <f t="shared" ca="1" si="21"/>
        <v>0</v>
      </c>
      <c r="BL15">
        <f t="shared" ca="1" si="21"/>
        <v>0</v>
      </c>
      <c r="BM15" s="25">
        <f t="shared" ca="1" si="21"/>
        <v>0</v>
      </c>
      <c r="BN15" s="17">
        <f t="shared" ca="1" si="21"/>
        <v>0</v>
      </c>
      <c r="BO15" s="17">
        <f t="shared" ca="1" si="21"/>
        <v>0</v>
      </c>
      <c r="BP15">
        <f t="shared" ca="1" si="21"/>
        <v>0</v>
      </c>
      <c r="BQ15">
        <f t="shared" ca="1" si="21"/>
        <v>0</v>
      </c>
      <c r="BR15" s="5">
        <f t="shared" ca="1" si="21"/>
        <v>0</v>
      </c>
      <c r="BS15" s="5">
        <f t="shared" ca="1" si="21"/>
        <v>0</v>
      </c>
      <c r="BT15" s="5">
        <f t="shared" ca="1" si="21"/>
        <v>0</v>
      </c>
      <c r="BU15" s="5">
        <f t="shared" ca="1" si="22"/>
        <v>0</v>
      </c>
      <c r="BV15" s="5">
        <f t="shared" ca="1" si="22"/>
        <v>0</v>
      </c>
      <c r="BW15" s="5">
        <f t="shared" ca="1" si="22"/>
        <v>0</v>
      </c>
      <c r="BX15" s="5">
        <f t="shared" ca="1" si="22"/>
        <v>0</v>
      </c>
      <c r="BY15" s="5">
        <f t="shared" ca="1" si="22"/>
        <v>0</v>
      </c>
      <c r="BZ15" s="5">
        <f t="shared" ca="1" si="22"/>
        <v>0</v>
      </c>
      <c r="CA15" s="5">
        <f t="shared" ca="1" si="22"/>
        <v>0</v>
      </c>
      <c r="CB15" s="5">
        <f t="shared" ca="1" si="22"/>
        <v>0</v>
      </c>
      <c r="CC15" s="5">
        <f t="shared" ca="1" si="22"/>
        <v>0</v>
      </c>
      <c r="CD15" s="5">
        <f t="shared" ca="1" si="22"/>
        <v>0</v>
      </c>
      <c r="CE15" s="5">
        <f t="shared" ca="1" si="22"/>
        <v>0</v>
      </c>
      <c r="CF15" s="5">
        <f t="shared" ca="1" si="22"/>
        <v>0</v>
      </c>
      <c r="CG15" s="5">
        <f t="shared" ca="1" si="22"/>
        <v>0</v>
      </c>
      <c r="CH15" s="5">
        <f t="shared" ca="1" si="22"/>
        <v>0</v>
      </c>
      <c r="CI15" s="5">
        <f t="shared" ca="1" si="22"/>
        <v>0</v>
      </c>
      <c r="CJ15" s="5">
        <f t="shared" ca="1" si="22"/>
        <v>0</v>
      </c>
      <c r="CK15" s="5">
        <f t="shared" ca="1" si="23"/>
        <v>0</v>
      </c>
      <c r="CL15" s="5">
        <f t="shared" ca="1" si="23"/>
        <v>0</v>
      </c>
      <c r="CM15" s="5">
        <f t="shared" ca="1" si="23"/>
        <v>0</v>
      </c>
      <c r="CN15" s="5">
        <f t="shared" ca="1" si="23"/>
        <v>0</v>
      </c>
      <c r="CO15" s="5">
        <f t="shared" ca="1" si="23"/>
        <v>0</v>
      </c>
      <c r="CP15" s="5">
        <f t="shared" ca="1" si="23"/>
        <v>0</v>
      </c>
      <c r="CQ15" t="str">
        <f t="shared" ca="1" si="23"/>
        <v>-</v>
      </c>
      <c r="CR15" s="132">
        <f t="shared" ca="1" si="23"/>
        <v>0</v>
      </c>
      <c r="CS15">
        <f t="shared" ca="1" si="23"/>
        <v>0</v>
      </c>
      <c r="CT15">
        <f t="shared" ca="1" si="23"/>
        <v>0</v>
      </c>
      <c r="CU15">
        <f t="shared" ca="1" si="24"/>
        <v>0</v>
      </c>
      <c r="CV15">
        <f t="shared" ca="1" si="24"/>
        <v>0</v>
      </c>
      <c r="CW15" t="str">
        <f t="shared" ca="1" si="24"/>
        <v>-</v>
      </c>
      <c r="CX15">
        <f t="shared" ca="1" si="24"/>
        <v>0</v>
      </c>
      <c r="CY15">
        <f t="shared" ca="1" si="24"/>
        <v>0</v>
      </c>
      <c r="CZ15">
        <f t="shared" ca="1" si="24"/>
        <v>0</v>
      </c>
      <c r="DA15">
        <f t="shared" ca="1" si="24"/>
        <v>0</v>
      </c>
      <c r="DB15">
        <f t="shared" ca="1" si="24"/>
        <v>0</v>
      </c>
      <c r="DC15" t="str">
        <f t="shared" ca="1" si="25"/>
        <v>-</v>
      </c>
      <c r="DD15">
        <f t="shared" ca="1" si="26"/>
        <v>0</v>
      </c>
      <c r="DE15">
        <f t="shared" ca="1" si="25"/>
        <v>0</v>
      </c>
      <c r="DF15">
        <f t="shared" ca="1" si="25"/>
        <v>0</v>
      </c>
      <c r="DG15">
        <f t="shared" ca="1" si="25"/>
        <v>0</v>
      </c>
      <c r="DH15">
        <f t="shared" ca="1" si="25"/>
        <v>0</v>
      </c>
      <c r="DI15" t="str">
        <f t="shared" ca="1" si="25"/>
        <v>-</v>
      </c>
      <c r="DJ15">
        <f t="shared" ca="1" si="27"/>
        <v>0</v>
      </c>
      <c r="DK15">
        <f t="shared" ca="1" si="25"/>
        <v>0</v>
      </c>
      <c r="DL15">
        <f t="shared" ca="1" si="25"/>
        <v>0</v>
      </c>
      <c r="DM15">
        <f t="shared" ca="1" si="25"/>
        <v>0</v>
      </c>
      <c r="DN15">
        <f t="shared" ca="1" si="25"/>
        <v>0</v>
      </c>
      <c r="DO15" t="str">
        <f t="shared" ca="1" si="25"/>
        <v>-</v>
      </c>
      <c r="DP15">
        <f t="shared" ca="1" si="28"/>
        <v>0</v>
      </c>
      <c r="DQ15">
        <f t="shared" ca="1" si="25"/>
        <v>0</v>
      </c>
      <c r="DR15">
        <f t="shared" ca="1" si="25"/>
        <v>0</v>
      </c>
      <c r="DS15">
        <f t="shared" ca="1" si="25"/>
        <v>0</v>
      </c>
      <c r="DT15">
        <f t="shared" ca="1" si="25"/>
        <v>0</v>
      </c>
      <c r="DU15" t="str">
        <f t="shared" ca="1" si="25"/>
        <v>-</v>
      </c>
      <c r="DV15">
        <f t="shared" ca="1" si="29"/>
        <v>0</v>
      </c>
      <c r="DW15">
        <f t="shared" ca="1" si="29"/>
        <v>0</v>
      </c>
      <c r="DX15">
        <f t="shared" ca="1" si="29"/>
        <v>0</v>
      </c>
      <c r="DY15">
        <f t="shared" ca="1" si="29"/>
        <v>0</v>
      </c>
      <c r="DZ15">
        <f t="shared" ca="1" si="29"/>
        <v>0</v>
      </c>
      <c r="EA15" t="str">
        <f t="shared" ca="1" si="29"/>
        <v>-</v>
      </c>
      <c r="EB15">
        <f t="shared" ca="1" si="29"/>
        <v>0</v>
      </c>
      <c r="EC15">
        <f t="shared" ca="1" si="29"/>
        <v>0</v>
      </c>
      <c r="ED15">
        <f t="shared" ca="1" si="29"/>
        <v>0</v>
      </c>
      <c r="EE15">
        <f t="shared" ca="1" si="29"/>
        <v>0</v>
      </c>
      <c r="EF15">
        <f t="shared" ca="1" si="30"/>
        <v>0</v>
      </c>
      <c r="EG15" t="str">
        <f t="shared" ca="1" si="30"/>
        <v>-</v>
      </c>
      <c r="EH15">
        <f t="shared" ca="1" si="30"/>
        <v>0</v>
      </c>
      <c r="EI15">
        <f t="shared" ca="1" si="30"/>
        <v>0</v>
      </c>
      <c r="EJ15">
        <f t="shared" ca="1" si="30"/>
        <v>0</v>
      </c>
      <c r="EK15">
        <f t="shared" ca="1" si="30"/>
        <v>0</v>
      </c>
      <c r="EL15">
        <f t="shared" ca="1" si="30"/>
        <v>0</v>
      </c>
      <c r="EM15" t="str">
        <f t="shared" ca="1" si="30"/>
        <v>-</v>
      </c>
      <c r="EN15">
        <f t="shared" ca="1" si="30"/>
        <v>0</v>
      </c>
      <c r="EO15">
        <f t="shared" ca="1" si="30"/>
        <v>0</v>
      </c>
      <c r="EP15">
        <f t="shared" ca="1" si="31"/>
        <v>0</v>
      </c>
      <c r="EQ15">
        <f t="shared" ca="1" si="31"/>
        <v>0</v>
      </c>
      <c r="ER15">
        <f t="shared" ca="1" si="31"/>
        <v>0</v>
      </c>
      <c r="ES15">
        <f t="shared" ca="1" si="31"/>
        <v>0</v>
      </c>
      <c r="ET15">
        <f t="shared" ca="1" si="32"/>
        <v>0</v>
      </c>
      <c r="EU15">
        <f t="shared" ca="1" si="31"/>
        <v>0</v>
      </c>
      <c r="EV15">
        <f t="shared" ca="1" si="31"/>
        <v>0</v>
      </c>
      <c r="EW15">
        <f t="shared" ca="1" si="31"/>
        <v>0</v>
      </c>
      <c r="EX15">
        <f t="shared" ca="1" si="31"/>
        <v>0</v>
      </c>
      <c r="EY15">
        <f t="shared" ca="1" si="31"/>
        <v>0</v>
      </c>
      <c r="EZ15">
        <f t="shared" ca="1" si="31"/>
        <v>0</v>
      </c>
      <c r="FA15">
        <f t="shared" ca="1" si="31"/>
        <v>0</v>
      </c>
      <c r="FB15">
        <f t="shared" ca="1" si="31"/>
        <v>0</v>
      </c>
      <c r="FC15">
        <f t="shared" ca="1" si="31"/>
        <v>0</v>
      </c>
      <c r="FD15">
        <f t="shared" ca="1" si="31"/>
        <v>0</v>
      </c>
      <c r="FE15">
        <f t="shared" ca="1" si="31"/>
        <v>0</v>
      </c>
      <c r="FF15">
        <f t="shared" ca="1" si="31"/>
        <v>0</v>
      </c>
      <c r="FG15">
        <f t="shared" ca="1" si="33"/>
        <v>0</v>
      </c>
      <c r="FH15">
        <f t="shared" ca="1" si="33"/>
        <v>0</v>
      </c>
      <c r="FI15">
        <f t="shared" ca="1" si="33"/>
        <v>0</v>
      </c>
      <c r="FJ15">
        <f t="shared" ca="1" si="33"/>
        <v>0</v>
      </c>
      <c r="FK15">
        <f t="shared" ca="1" si="33"/>
        <v>0</v>
      </c>
      <c r="FL15">
        <f t="shared" ca="1" si="33"/>
        <v>0</v>
      </c>
      <c r="FM15">
        <f t="shared" ca="1" si="33"/>
        <v>0</v>
      </c>
      <c r="FN15">
        <f t="shared" ca="1" si="33"/>
        <v>0</v>
      </c>
      <c r="FO15">
        <f t="shared" ca="1" si="33"/>
        <v>0</v>
      </c>
      <c r="FP15">
        <f t="shared" ca="1" si="33"/>
        <v>0</v>
      </c>
      <c r="FQ15">
        <f t="shared" ca="1" si="33"/>
        <v>0</v>
      </c>
      <c r="FR15">
        <f t="shared" ca="1" si="33"/>
        <v>0</v>
      </c>
      <c r="FS15">
        <f t="shared" ca="1" si="33"/>
        <v>0</v>
      </c>
      <c r="FT15">
        <f t="shared" ca="1" si="33"/>
        <v>0</v>
      </c>
      <c r="FU15">
        <f t="shared" ca="1" si="33"/>
        <v>0</v>
      </c>
      <c r="FV15" s="29">
        <f t="shared" ca="1" si="5"/>
        <v>116</v>
      </c>
      <c r="FW15">
        <f ca="1">IFERROR(HLOOKUP(G15,Cargos!$AC$8:$BP$9,3,0)*HLOOKUP(G15,Cargos!$AC$8:$BP$9,2,0)*FV15,0)</f>
        <v>0</v>
      </c>
      <c r="FX15">
        <f ca="1">IFERROR(HLOOKUP(G15,Cargos!$AC$8:$BP$9,3,0),0)</f>
        <v>0</v>
      </c>
      <c r="FY15">
        <f t="shared" ca="1" si="6"/>
        <v>1394</v>
      </c>
      <c r="FZ15">
        <f t="shared" ca="1" si="34"/>
        <v>1</v>
      </c>
      <c r="GA15">
        <f t="shared" ca="1" si="7"/>
        <v>0</v>
      </c>
      <c r="GB15" s="132">
        <f t="shared" ca="1" si="8"/>
        <v>0</v>
      </c>
      <c r="GC15">
        <f ca="1">GB15*'P Gerais'!$D$35</f>
        <v>0</v>
      </c>
      <c r="GD15">
        <f t="shared" ca="1" si="9"/>
        <v>0</v>
      </c>
      <c r="GE15">
        <f t="shared" ca="1" si="35"/>
        <v>0</v>
      </c>
      <c r="GF15">
        <f ca="1">IF(YEAR(C15)&lt;'P Gerais'!$D$6,12,IF(AND(YEAR(C15)='P Gerais'!$D$6,MONTH(C15)=2,30-DAY(C15)&gt;=15),12-MONTH(C15)+1,IF(AND(YEAR(C15)='P Gerais'!$D$6,MONTH(C15)=2,30-DAY(C15)&lt;15),12-MONTH(C15),IF(AND(YEAR(C15)='P Gerais'!$D$6,31-DAY(C15)&gt;=15),12-MONTH(C15)+1,IF(AND(YEAR(C15)='P Gerais'!$D$6,31-DAY(C15)&lt;15),12-MONTH(C15),0)))))</f>
        <v>12</v>
      </c>
      <c r="GG15" s="132" t="str">
        <f t="shared" ca="1" si="10"/>
        <v>NÃO</v>
      </c>
    </row>
    <row r="16" spans="1:189">
      <c r="A16" t="s">
        <v>233</v>
      </c>
      <c r="B16" t="str">
        <f t="shared" ca="1" si="11"/>
        <v>Funcionário 14</v>
      </c>
      <c r="C16" s="15">
        <f t="shared" ca="1" si="11"/>
        <v>0</v>
      </c>
      <c r="D16" s="15">
        <f t="shared" ca="1" si="11"/>
        <v>0</v>
      </c>
      <c r="E16">
        <f t="shared" ca="1" si="11"/>
        <v>0</v>
      </c>
      <c r="F16">
        <f t="shared" ca="1" si="11"/>
        <v>0</v>
      </c>
      <c r="G16">
        <f t="shared" ca="1" si="11"/>
        <v>0</v>
      </c>
      <c r="H16" s="25">
        <f t="shared" ca="1" si="11"/>
        <v>8.3333333333333339</v>
      </c>
      <c r="I16" s="14">
        <f t="shared" ca="1" si="11"/>
        <v>0</v>
      </c>
      <c r="J16" s="14">
        <f t="shared" ca="1" si="11"/>
        <v>0</v>
      </c>
      <c r="K16" s="14">
        <f t="shared" ca="1" si="11"/>
        <v>0</v>
      </c>
      <c r="L16" s="14">
        <f t="shared" ca="1" si="11"/>
        <v>0</v>
      </c>
      <c r="M16" s="143"/>
      <c r="N16" s="14">
        <f t="shared" ca="1" si="11"/>
        <v>0</v>
      </c>
      <c r="O16" s="14">
        <f t="shared" ca="1" si="11"/>
        <v>0</v>
      </c>
      <c r="P16" s="14">
        <f t="shared" ca="1" si="11"/>
        <v>0</v>
      </c>
      <c r="Q16" s="14">
        <f t="shared" ca="1" si="11"/>
        <v>0</v>
      </c>
      <c r="R16" s="143"/>
      <c r="S16" s="14">
        <f t="shared" ca="1" si="11"/>
        <v>0</v>
      </c>
      <c r="T16" s="14">
        <f t="shared" ca="1" si="12"/>
        <v>0</v>
      </c>
      <c r="U16" s="14">
        <f t="shared" ca="1" si="12"/>
        <v>0</v>
      </c>
      <c r="V16" s="14">
        <f t="shared" ca="1" si="12"/>
        <v>0</v>
      </c>
      <c r="W16" s="143"/>
      <c r="X16" s="14">
        <f t="shared" ca="1" si="13"/>
        <v>0</v>
      </c>
      <c r="Y16" s="14">
        <f t="shared" ca="1" si="13"/>
        <v>0</v>
      </c>
      <c r="Z16" s="14">
        <f t="shared" ca="1" si="13"/>
        <v>0</v>
      </c>
      <c r="AA16" s="14">
        <f t="shared" ca="1" si="13"/>
        <v>0</v>
      </c>
      <c r="AB16" s="143"/>
      <c r="AC16" s="14">
        <f t="shared" ca="1" si="14"/>
        <v>0</v>
      </c>
      <c r="AD16" s="14">
        <f t="shared" ca="1" si="14"/>
        <v>0</v>
      </c>
      <c r="AE16" s="14">
        <f t="shared" ca="1" si="14"/>
        <v>0</v>
      </c>
      <c r="AF16" s="14">
        <f t="shared" ca="1" si="14"/>
        <v>0</v>
      </c>
      <c r="AG16" s="143"/>
      <c r="AH16" s="14">
        <f t="shared" ca="1" si="15"/>
        <v>0</v>
      </c>
      <c r="AI16" s="14">
        <f t="shared" ca="1" si="15"/>
        <v>0</v>
      </c>
      <c r="AJ16" s="14">
        <f t="shared" ca="1" si="15"/>
        <v>0</v>
      </c>
      <c r="AK16" s="14">
        <f t="shared" ca="1" si="15"/>
        <v>0</v>
      </c>
      <c r="AL16" s="143"/>
      <c r="AM16" s="14">
        <f t="shared" ca="1" si="16"/>
        <v>0</v>
      </c>
      <c r="AN16" s="14">
        <f t="shared" ca="1" si="17"/>
        <v>0</v>
      </c>
      <c r="AO16" s="14">
        <f t="shared" ca="1" si="17"/>
        <v>0</v>
      </c>
      <c r="AP16" s="14">
        <f t="shared" ca="1" si="17"/>
        <v>0</v>
      </c>
      <c r="AQ16" s="143"/>
      <c r="AR16" s="12">
        <f t="shared" ca="1" si="18"/>
        <v>0</v>
      </c>
      <c r="AS16">
        <f t="shared" ca="1" si="17"/>
        <v>0</v>
      </c>
      <c r="AT16">
        <f t="shared" ca="1" si="17"/>
        <v>0</v>
      </c>
      <c r="AU16" s="13">
        <f t="shared" ca="1" si="19"/>
        <v>0</v>
      </c>
      <c r="AV16">
        <f t="shared" ca="1" si="17"/>
        <v>0</v>
      </c>
      <c r="AW16">
        <f t="shared" ca="1" si="17"/>
        <v>0</v>
      </c>
      <c r="AX16">
        <f t="shared" ca="1" si="17"/>
        <v>0</v>
      </c>
      <c r="AY16">
        <f t="shared" ca="1" si="17"/>
        <v>0</v>
      </c>
      <c r="AZ16">
        <f t="shared" ca="1" si="17"/>
        <v>0</v>
      </c>
      <c r="BA16">
        <f t="shared" ca="1" si="17"/>
        <v>0</v>
      </c>
      <c r="BB16">
        <f t="shared" ca="1" si="17"/>
        <v>0</v>
      </c>
      <c r="BC16">
        <f t="shared" ca="1" si="17"/>
        <v>0</v>
      </c>
      <c r="BD16" s="16">
        <f t="shared" ca="1" si="20"/>
        <v>0</v>
      </c>
      <c r="BE16" s="16">
        <f t="shared" ca="1" si="20"/>
        <v>0</v>
      </c>
      <c r="BF16">
        <f t="shared" ca="1" si="21"/>
        <v>0</v>
      </c>
      <c r="BG16">
        <f t="shared" ca="1" si="21"/>
        <v>0</v>
      </c>
      <c r="BH16">
        <f t="shared" ca="1" si="21"/>
        <v>0</v>
      </c>
      <c r="BI16">
        <f t="shared" ca="1" si="21"/>
        <v>0</v>
      </c>
      <c r="BJ16">
        <f t="shared" ca="1" si="21"/>
        <v>0</v>
      </c>
      <c r="BK16">
        <f t="shared" ca="1" si="21"/>
        <v>0</v>
      </c>
      <c r="BL16">
        <f t="shared" ca="1" si="21"/>
        <v>0</v>
      </c>
      <c r="BM16" s="25">
        <f t="shared" ca="1" si="21"/>
        <v>0</v>
      </c>
      <c r="BN16" s="17">
        <f t="shared" ca="1" si="21"/>
        <v>0</v>
      </c>
      <c r="BO16" s="17">
        <f t="shared" ca="1" si="21"/>
        <v>0</v>
      </c>
      <c r="BP16">
        <f t="shared" ca="1" si="21"/>
        <v>0</v>
      </c>
      <c r="BQ16">
        <f t="shared" ca="1" si="21"/>
        <v>0</v>
      </c>
      <c r="BR16" s="5">
        <f t="shared" ca="1" si="21"/>
        <v>0</v>
      </c>
      <c r="BS16" s="5">
        <f t="shared" ca="1" si="21"/>
        <v>0</v>
      </c>
      <c r="BT16" s="5">
        <f t="shared" ca="1" si="21"/>
        <v>0</v>
      </c>
      <c r="BU16" s="5">
        <f t="shared" ca="1" si="22"/>
        <v>0</v>
      </c>
      <c r="BV16" s="5">
        <f t="shared" ca="1" si="22"/>
        <v>0</v>
      </c>
      <c r="BW16" s="5">
        <f t="shared" ca="1" si="22"/>
        <v>0</v>
      </c>
      <c r="BX16" s="5">
        <f t="shared" ca="1" si="22"/>
        <v>0</v>
      </c>
      <c r="BY16" s="5">
        <f t="shared" ca="1" si="22"/>
        <v>0</v>
      </c>
      <c r="BZ16" s="5">
        <f t="shared" ca="1" si="22"/>
        <v>0</v>
      </c>
      <c r="CA16" s="5">
        <f t="shared" ca="1" si="22"/>
        <v>0</v>
      </c>
      <c r="CB16" s="5">
        <f t="shared" ca="1" si="22"/>
        <v>0</v>
      </c>
      <c r="CC16" s="5">
        <f t="shared" ca="1" si="22"/>
        <v>0</v>
      </c>
      <c r="CD16" s="5">
        <f t="shared" ca="1" si="22"/>
        <v>0</v>
      </c>
      <c r="CE16" s="5">
        <f t="shared" ca="1" si="22"/>
        <v>0</v>
      </c>
      <c r="CF16" s="5">
        <f t="shared" ca="1" si="22"/>
        <v>0</v>
      </c>
      <c r="CG16" s="5">
        <f t="shared" ca="1" si="22"/>
        <v>0</v>
      </c>
      <c r="CH16" s="5">
        <f t="shared" ca="1" si="22"/>
        <v>0</v>
      </c>
      <c r="CI16" s="5">
        <f t="shared" ca="1" si="22"/>
        <v>0</v>
      </c>
      <c r="CJ16" s="5">
        <f t="shared" ca="1" si="22"/>
        <v>0</v>
      </c>
      <c r="CK16" s="5">
        <f t="shared" ca="1" si="23"/>
        <v>0</v>
      </c>
      <c r="CL16" s="5">
        <f t="shared" ca="1" si="23"/>
        <v>0</v>
      </c>
      <c r="CM16" s="5">
        <f t="shared" ca="1" si="23"/>
        <v>0</v>
      </c>
      <c r="CN16" s="5">
        <f t="shared" ca="1" si="23"/>
        <v>0</v>
      </c>
      <c r="CO16" s="5">
        <f t="shared" ca="1" si="23"/>
        <v>0</v>
      </c>
      <c r="CP16" s="5">
        <f t="shared" ca="1" si="23"/>
        <v>0</v>
      </c>
      <c r="CQ16" t="str">
        <f t="shared" ca="1" si="23"/>
        <v>-</v>
      </c>
      <c r="CR16" s="132">
        <f t="shared" ca="1" si="23"/>
        <v>0</v>
      </c>
      <c r="CS16">
        <f t="shared" ca="1" si="23"/>
        <v>0</v>
      </c>
      <c r="CT16">
        <f t="shared" ca="1" si="23"/>
        <v>0</v>
      </c>
      <c r="CU16">
        <f t="shared" ca="1" si="24"/>
        <v>0</v>
      </c>
      <c r="CV16">
        <f t="shared" ca="1" si="24"/>
        <v>0</v>
      </c>
      <c r="CW16" t="str">
        <f t="shared" ca="1" si="24"/>
        <v>-</v>
      </c>
      <c r="CX16">
        <f t="shared" ca="1" si="24"/>
        <v>0</v>
      </c>
      <c r="CY16">
        <f t="shared" ca="1" si="24"/>
        <v>0</v>
      </c>
      <c r="CZ16">
        <f t="shared" ca="1" si="24"/>
        <v>0</v>
      </c>
      <c r="DA16">
        <f t="shared" ca="1" si="24"/>
        <v>0</v>
      </c>
      <c r="DB16">
        <f t="shared" ca="1" si="24"/>
        <v>0</v>
      </c>
      <c r="DC16" t="str">
        <f t="shared" ca="1" si="25"/>
        <v>-</v>
      </c>
      <c r="DD16">
        <f t="shared" ca="1" si="26"/>
        <v>0</v>
      </c>
      <c r="DE16">
        <f t="shared" ca="1" si="25"/>
        <v>0</v>
      </c>
      <c r="DF16">
        <f t="shared" ca="1" si="25"/>
        <v>0</v>
      </c>
      <c r="DG16">
        <f t="shared" ca="1" si="25"/>
        <v>0</v>
      </c>
      <c r="DH16">
        <f t="shared" ca="1" si="25"/>
        <v>0</v>
      </c>
      <c r="DI16" t="str">
        <f t="shared" ca="1" si="25"/>
        <v>-</v>
      </c>
      <c r="DJ16">
        <f t="shared" ca="1" si="27"/>
        <v>0</v>
      </c>
      <c r="DK16">
        <f t="shared" ca="1" si="25"/>
        <v>0</v>
      </c>
      <c r="DL16">
        <f t="shared" ca="1" si="25"/>
        <v>0</v>
      </c>
      <c r="DM16">
        <f t="shared" ca="1" si="25"/>
        <v>0</v>
      </c>
      <c r="DN16">
        <f t="shared" ca="1" si="25"/>
        <v>0</v>
      </c>
      <c r="DO16" t="str">
        <f t="shared" ca="1" si="25"/>
        <v>-</v>
      </c>
      <c r="DP16">
        <f t="shared" ca="1" si="28"/>
        <v>0</v>
      </c>
      <c r="DQ16">
        <f t="shared" ca="1" si="25"/>
        <v>0</v>
      </c>
      <c r="DR16">
        <f t="shared" ca="1" si="25"/>
        <v>0</v>
      </c>
      <c r="DS16">
        <f t="shared" ca="1" si="25"/>
        <v>0</v>
      </c>
      <c r="DT16">
        <f t="shared" ca="1" si="25"/>
        <v>0</v>
      </c>
      <c r="DU16" t="str">
        <f t="shared" ca="1" si="25"/>
        <v>-</v>
      </c>
      <c r="DV16">
        <f t="shared" ca="1" si="29"/>
        <v>0</v>
      </c>
      <c r="DW16">
        <f t="shared" ca="1" si="29"/>
        <v>0</v>
      </c>
      <c r="DX16">
        <f t="shared" ca="1" si="29"/>
        <v>0</v>
      </c>
      <c r="DY16">
        <f t="shared" ca="1" si="29"/>
        <v>0</v>
      </c>
      <c r="DZ16">
        <f t="shared" ca="1" si="29"/>
        <v>0</v>
      </c>
      <c r="EA16" t="str">
        <f t="shared" ca="1" si="29"/>
        <v>-</v>
      </c>
      <c r="EB16">
        <f t="shared" ca="1" si="29"/>
        <v>0</v>
      </c>
      <c r="EC16">
        <f t="shared" ca="1" si="29"/>
        <v>0</v>
      </c>
      <c r="ED16">
        <f t="shared" ca="1" si="29"/>
        <v>0</v>
      </c>
      <c r="EE16">
        <f t="shared" ca="1" si="29"/>
        <v>0</v>
      </c>
      <c r="EF16">
        <f t="shared" ca="1" si="30"/>
        <v>0</v>
      </c>
      <c r="EG16" t="str">
        <f t="shared" ca="1" si="30"/>
        <v>-</v>
      </c>
      <c r="EH16">
        <f t="shared" ca="1" si="30"/>
        <v>0</v>
      </c>
      <c r="EI16">
        <f t="shared" ca="1" si="30"/>
        <v>0</v>
      </c>
      <c r="EJ16">
        <f t="shared" ca="1" si="30"/>
        <v>0</v>
      </c>
      <c r="EK16">
        <f t="shared" ca="1" si="30"/>
        <v>0</v>
      </c>
      <c r="EL16">
        <f t="shared" ca="1" si="30"/>
        <v>0</v>
      </c>
      <c r="EM16" t="str">
        <f t="shared" ca="1" si="30"/>
        <v>-</v>
      </c>
      <c r="EN16">
        <f t="shared" ca="1" si="30"/>
        <v>0</v>
      </c>
      <c r="EO16">
        <f t="shared" ca="1" si="30"/>
        <v>0</v>
      </c>
      <c r="EP16">
        <f t="shared" ca="1" si="31"/>
        <v>0</v>
      </c>
      <c r="EQ16">
        <f t="shared" ca="1" si="31"/>
        <v>0</v>
      </c>
      <c r="ER16">
        <f t="shared" ca="1" si="31"/>
        <v>0</v>
      </c>
      <c r="ES16">
        <f t="shared" ca="1" si="31"/>
        <v>0</v>
      </c>
      <c r="ET16">
        <f t="shared" ca="1" si="32"/>
        <v>0</v>
      </c>
      <c r="EU16">
        <f t="shared" ca="1" si="31"/>
        <v>0</v>
      </c>
      <c r="EV16">
        <f t="shared" ca="1" si="31"/>
        <v>0</v>
      </c>
      <c r="EW16">
        <f t="shared" ca="1" si="31"/>
        <v>0</v>
      </c>
      <c r="EX16">
        <f t="shared" ca="1" si="31"/>
        <v>0</v>
      </c>
      <c r="EY16">
        <f t="shared" ca="1" si="31"/>
        <v>0</v>
      </c>
      <c r="EZ16">
        <f t="shared" ca="1" si="31"/>
        <v>0</v>
      </c>
      <c r="FA16">
        <f t="shared" ca="1" si="31"/>
        <v>0</v>
      </c>
      <c r="FB16">
        <f t="shared" ca="1" si="31"/>
        <v>0</v>
      </c>
      <c r="FC16">
        <f t="shared" ca="1" si="31"/>
        <v>0</v>
      </c>
      <c r="FD16">
        <f t="shared" ca="1" si="31"/>
        <v>0</v>
      </c>
      <c r="FE16">
        <f t="shared" ca="1" si="31"/>
        <v>0</v>
      </c>
      <c r="FF16">
        <f t="shared" ca="1" si="31"/>
        <v>0</v>
      </c>
      <c r="FG16">
        <f t="shared" ca="1" si="33"/>
        <v>0</v>
      </c>
      <c r="FH16">
        <f t="shared" ca="1" si="33"/>
        <v>0</v>
      </c>
      <c r="FI16">
        <f t="shared" ca="1" si="33"/>
        <v>0</v>
      </c>
      <c r="FJ16">
        <f t="shared" ca="1" si="33"/>
        <v>0</v>
      </c>
      <c r="FK16">
        <f t="shared" ca="1" si="33"/>
        <v>0</v>
      </c>
      <c r="FL16">
        <f t="shared" ca="1" si="33"/>
        <v>0</v>
      </c>
      <c r="FM16">
        <f t="shared" ca="1" si="33"/>
        <v>0</v>
      </c>
      <c r="FN16">
        <f t="shared" ca="1" si="33"/>
        <v>0</v>
      </c>
      <c r="FO16">
        <f t="shared" ca="1" si="33"/>
        <v>0</v>
      </c>
      <c r="FP16">
        <f t="shared" ca="1" si="33"/>
        <v>0</v>
      </c>
      <c r="FQ16">
        <f t="shared" ca="1" si="33"/>
        <v>0</v>
      </c>
      <c r="FR16">
        <f t="shared" ca="1" si="33"/>
        <v>0</v>
      </c>
      <c r="FS16">
        <f t="shared" ca="1" si="33"/>
        <v>0</v>
      </c>
      <c r="FT16">
        <f t="shared" ca="1" si="33"/>
        <v>0</v>
      </c>
      <c r="FU16">
        <f t="shared" ca="1" si="33"/>
        <v>0</v>
      </c>
      <c r="FV16" s="29">
        <f t="shared" ca="1" si="5"/>
        <v>116</v>
      </c>
      <c r="FW16">
        <f ca="1">IFERROR(HLOOKUP(G16,Cargos!$AC$8:$BP$9,3,0)*HLOOKUP(G16,Cargos!$AC$8:$BP$9,2,0)*FV16,0)</f>
        <v>0</v>
      </c>
      <c r="FX16">
        <f ca="1">IFERROR(HLOOKUP(G16,Cargos!$AC$8:$BP$9,3,0),0)</f>
        <v>0</v>
      </c>
      <c r="FY16">
        <f t="shared" ca="1" si="6"/>
        <v>1394</v>
      </c>
      <c r="FZ16">
        <f t="shared" ca="1" si="34"/>
        <v>1</v>
      </c>
      <c r="GA16">
        <f t="shared" ca="1" si="7"/>
        <v>0</v>
      </c>
      <c r="GB16" s="132">
        <f t="shared" ca="1" si="8"/>
        <v>0</v>
      </c>
      <c r="GC16">
        <f ca="1">GB16*'P Gerais'!$D$35</f>
        <v>0</v>
      </c>
      <c r="GD16">
        <f t="shared" ca="1" si="9"/>
        <v>0</v>
      </c>
      <c r="GE16">
        <f t="shared" ca="1" si="35"/>
        <v>0</v>
      </c>
      <c r="GF16">
        <f ca="1">IF(YEAR(C16)&lt;'P Gerais'!$D$6,12,IF(AND(YEAR(C16)='P Gerais'!$D$6,MONTH(C16)=2,30-DAY(C16)&gt;=15),12-MONTH(C16)+1,IF(AND(YEAR(C16)='P Gerais'!$D$6,MONTH(C16)=2,30-DAY(C16)&lt;15),12-MONTH(C16),IF(AND(YEAR(C16)='P Gerais'!$D$6,31-DAY(C16)&gt;=15),12-MONTH(C16)+1,IF(AND(YEAR(C16)='P Gerais'!$D$6,31-DAY(C16)&lt;15),12-MONTH(C16),0)))))</f>
        <v>12</v>
      </c>
      <c r="GG16" s="132" t="str">
        <f t="shared" ca="1" si="10"/>
        <v>NÃO</v>
      </c>
    </row>
    <row r="17" spans="1:189">
      <c r="A17" t="s">
        <v>234</v>
      </c>
      <c r="B17" t="str">
        <f t="shared" ca="1" si="11"/>
        <v>Funcionário 15</v>
      </c>
      <c r="C17" s="15">
        <f t="shared" ca="1" si="11"/>
        <v>0</v>
      </c>
      <c r="D17" s="15">
        <f t="shared" ca="1" si="11"/>
        <v>0</v>
      </c>
      <c r="E17">
        <f t="shared" ca="1" si="11"/>
        <v>0</v>
      </c>
      <c r="F17">
        <f t="shared" ca="1" si="11"/>
        <v>0</v>
      </c>
      <c r="G17">
        <f t="shared" ca="1" si="11"/>
        <v>0</v>
      </c>
      <c r="H17" s="25">
        <f t="shared" ca="1" si="11"/>
        <v>8.3333333333333339</v>
      </c>
      <c r="I17" s="14">
        <f t="shared" ca="1" si="11"/>
        <v>0</v>
      </c>
      <c r="J17" s="14">
        <f t="shared" ca="1" si="11"/>
        <v>0</v>
      </c>
      <c r="K17" s="14">
        <f t="shared" ca="1" si="11"/>
        <v>0</v>
      </c>
      <c r="L17" s="14">
        <f t="shared" ca="1" si="11"/>
        <v>0</v>
      </c>
      <c r="M17" s="143"/>
      <c r="N17" s="14">
        <f t="shared" ca="1" si="11"/>
        <v>0</v>
      </c>
      <c r="O17" s="14">
        <f t="shared" ca="1" si="11"/>
        <v>0</v>
      </c>
      <c r="P17" s="14">
        <f t="shared" ca="1" si="11"/>
        <v>0</v>
      </c>
      <c r="Q17" s="14">
        <f t="shared" ca="1" si="11"/>
        <v>0</v>
      </c>
      <c r="R17" s="143"/>
      <c r="S17" s="14">
        <f t="shared" ca="1" si="11"/>
        <v>0</v>
      </c>
      <c r="T17" s="14">
        <f t="shared" ca="1" si="12"/>
        <v>0</v>
      </c>
      <c r="U17" s="14">
        <f t="shared" ca="1" si="12"/>
        <v>0</v>
      </c>
      <c r="V17" s="14">
        <f t="shared" ca="1" si="12"/>
        <v>0</v>
      </c>
      <c r="W17" s="143"/>
      <c r="X17" s="14">
        <f t="shared" ca="1" si="13"/>
        <v>0</v>
      </c>
      <c r="Y17" s="14">
        <f t="shared" ca="1" si="13"/>
        <v>0</v>
      </c>
      <c r="Z17" s="14">
        <f t="shared" ca="1" si="13"/>
        <v>0</v>
      </c>
      <c r="AA17" s="14">
        <f t="shared" ca="1" si="13"/>
        <v>0</v>
      </c>
      <c r="AB17" s="143"/>
      <c r="AC17" s="14">
        <f t="shared" ca="1" si="14"/>
        <v>0</v>
      </c>
      <c r="AD17" s="14">
        <f t="shared" ca="1" si="14"/>
        <v>0</v>
      </c>
      <c r="AE17" s="14">
        <f t="shared" ca="1" si="14"/>
        <v>0</v>
      </c>
      <c r="AF17" s="14">
        <f t="shared" ca="1" si="14"/>
        <v>0</v>
      </c>
      <c r="AG17" s="143"/>
      <c r="AH17" s="14">
        <f t="shared" ca="1" si="15"/>
        <v>0</v>
      </c>
      <c r="AI17" s="14">
        <f t="shared" ca="1" si="15"/>
        <v>0</v>
      </c>
      <c r="AJ17" s="14">
        <f t="shared" ca="1" si="15"/>
        <v>0</v>
      </c>
      <c r="AK17" s="14">
        <f t="shared" ca="1" si="15"/>
        <v>0</v>
      </c>
      <c r="AL17" s="143"/>
      <c r="AM17" s="14">
        <f t="shared" ca="1" si="16"/>
        <v>0</v>
      </c>
      <c r="AN17" s="14">
        <f t="shared" ca="1" si="17"/>
        <v>0</v>
      </c>
      <c r="AO17" s="14">
        <f t="shared" ca="1" si="17"/>
        <v>0</v>
      </c>
      <c r="AP17" s="14">
        <f t="shared" ca="1" si="17"/>
        <v>0</v>
      </c>
      <c r="AQ17" s="143"/>
      <c r="AR17" s="12">
        <f t="shared" ca="1" si="18"/>
        <v>0</v>
      </c>
      <c r="AS17">
        <f t="shared" ca="1" si="17"/>
        <v>0</v>
      </c>
      <c r="AT17">
        <f t="shared" ca="1" si="17"/>
        <v>0</v>
      </c>
      <c r="AU17" s="13">
        <f t="shared" ca="1" si="19"/>
        <v>0</v>
      </c>
      <c r="AV17">
        <f t="shared" ca="1" si="17"/>
        <v>0</v>
      </c>
      <c r="AW17">
        <f t="shared" ca="1" si="17"/>
        <v>0</v>
      </c>
      <c r="AX17">
        <f t="shared" ca="1" si="17"/>
        <v>0</v>
      </c>
      <c r="AY17">
        <f t="shared" ca="1" si="17"/>
        <v>0</v>
      </c>
      <c r="AZ17">
        <f t="shared" ca="1" si="17"/>
        <v>0</v>
      </c>
      <c r="BA17">
        <f t="shared" ca="1" si="17"/>
        <v>0</v>
      </c>
      <c r="BB17">
        <f t="shared" ca="1" si="17"/>
        <v>0</v>
      </c>
      <c r="BC17">
        <f t="shared" ca="1" si="17"/>
        <v>0</v>
      </c>
      <c r="BD17" s="16">
        <f t="shared" ca="1" si="20"/>
        <v>0</v>
      </c>
      <c r="BE17" s="16">
        <f t="shared" ca="1" si="20"/>
        <v>0</v>
      </c>
      <c r="BF17">
        <f t="shared" ca="1" si="21"/>
        <v>0</v>
      </c>
      <c r="BG17">
        <f t="shared" ca="1" si="21"/>
        <v>0</v>
      </c>
      <c r="BH17">
        <f t="shared" ca="1" si="21"/>
        <v>0</v>
      </c>
      <c r="BI17">
        <f t="shared" ca="1" si="21"/>
        <v>0</v>
      </c>
      <c r="BJ17">
        <f t="shared" ca="1" si="21"/>
        <v>0</v>
      </c>
      <c r="BK17">
        <f t="shared" ca="1" si="21"/>
        <v>0</v>
      </c>
      <c r="BL17">
        <f t="shared" ca="1" si="21"/>
        <v>0</v>
      </c>
      <c r="BM17" s="25">
        <f t="shared" ca="1" si="21"/>
        <v>0</v>
      </c>
      <c r="BN17" s="17">
        <f t="shared" ca="1" si="21"/>
        <v>0</v>
      </c>
      <c r="BO17" s="17">
        <f t="shared" ca="1" si="21"/>
        <v>0</v>
      </c>
      <c r="BP17">
        <f t="shared" ca="1" si="21"/>
        <v>0</v>
      </c>
      <c r="BQ17">
        <f t="shared" ca="1" si="21"/>
        <v>0</v>
      </c>
      <c r="BR17" s="5">
        <f t="shared" ca="1" si="21"/>
        <v>0</v>
      </c>
      <c r="BS17" s="5">
        <f t="shared" ca="1" si="21"/>
        <v>0</v>
      </c>
      <c r="BT17" s="5">
        <f t="shared" ca="1" si="21"/>
        <v>0</v>
      </c>
      <c r="BU17" s="5">
        <f t="shared" ca="1" si="22"/>
        <v>0</v>
      </c>
      <c r="BV17" s="5">
        <f t="shared" ca="1" si="22"/>
        <v>0</v>
      </c>
      <c r="BW17" s="5">
        <f t="shared" ca="1" si="22"/>
        <v>0</v>
      </c>
      <c r="BX17" s="5">
        <f t="shared" ca="1" si="22"/>
        <v>0</v>
      </c>
      <c r="BY17" s="5">
        <f t="shared" ca="1" si="22"/>
        <v>0</v>
      </c>
      <c r="BZ17" s="5">
        <f t="shared" ca="1" si="22"/>
        <v>0</v>
      </c>
      <c r="CA17" s="5">
        <f t="shared" ca="1" si="22"/>
        <v>0</v>
      </c>
      <c r="CB17" s="5">
        <f t="shared" ca="1" si="22"/>
        <v>0</v>
      </c>
      <c r="CC17" s="5">
        <f t="shared" ca="1" si="22"/>
        <v>0</v>
      </c>
      <c r="CD17" s="5">
        <f t="shared" ca="1" si="22"/>
        <v>0</v>
      </c>
      <c r="CE17" s="5">
        <f t="shared" ca="1" si="22"/>
        <v>0</v>
      </c>
      <c r="CF17" s="5">
        <f t="shared" ca="1" si="22"/>
        <v>0</v>
      </c>
      <c r="CG17" s="5">
        <f t="shared" ca="1" si="22"/>
        <v>0</v>
      </c>
      <c r="CH17" s="5">
        <f t="shared" ca="1" si="22"/>
        <v>0</v>
      </c>
      <c r="CI17" s="5">
        <f t="shared" ca="1" si="22"/>
        <v>0</v>
      </c>
      <c r="CJ17" s="5">
        <f t="shared" ca="1" si="22"/>
        <v>0</v>
      </c>
      <c r="CK17" s="5">
        <f t="shared" ca="1" si="23"/>
        <v>0</v>
      </c>
      <c r="CL17" s="5">
        <f t="shared" ca="1" si="23"/>
        <v>0</v>
      </c>
      <c r="CM17" s="5">
        <f t="shared" ca="1" si="23"/>
        <v>0</v>
      </c>
      <c r="CN17" s="5">
        <f t="shared" ca="1" si="23"/>
        <v>0</v>
      </c>
      <c r="CO17" s="5">
        <f t="shared" ca="1" si="23"/>
        <v>0</v>
      </c>
      <c r="CP17" s="5">
        <f t="shared" ca="1" si="23"/>
        <v>0</v>
      </c>
      <c r="CQ17" t="str">
        <f t="shared" ca="1" si="23"/>
        <v>-</v>
      </c>
      <c r="CR17" s="132">
        <f t="shared" ca="1" si="23"/>
        <v>0</v>
      </c>
      <c r="CS17">
        <f t="shared" ca="1" si="23"/>
        <v>0</v>
      </c>
      <c r="CT17">
        <f t="shared" ca="1" si="23"/>
        <v>0</v>
      </c>
      <c r="CU17">
        <f t="shared" ca="1" si="24"/>
        <v>0</v>
      </c>
      <c r="CV17">
        <f t="shared" ca="1" si="24"/>
        <v>0</v>
      </c>
      <c r="CW17" t="str">
        <f t="shared" ca="1" si="24"/>
        <v>-</v>
      </c>
      <c r="CX17">
        <f t="shared" ca="1" si="24"/>
        <v>0</v>
      </c>
      <c r="CY17">
        <f t="shared" ca="1" si="24"/>
        <v>0</v>
      </c>
      <c r="CZ17">
        <f t="shared" ca="1" si="24"/>
        <v>0</v>
      </c>
      <c r="DA17">
        <f t="shared" ca="1" si="24"/>
        <v>0</v>
      </c>
      <c r="DB17">
        <f t="shared" ca="1" si="24"/>
        <v>0</v>
      </c>
      <c r="DC17" t="str">
        <f t="shared" ca="1" si="25"/>
        <v>-</v>
      </c>
      <c r="DD17">
        <f t="shared" ca="1" si="26"/>
        <v>0</v>
      </c>
      <c r="DE17">
        <f t="shared" ca="1" si="25"/>
        <v>0</v>
      </c>
      <c r="DF17">
        <f t="shared" ca="1" si="25"/>
        <v>0</v>
      </c>
      <c r="DG17">
        <f t="shared" ca="1" si="25"/>
        <v>0</v>
      </c>
      <c r="DH17">
        <f t="shared" ca="1" si="25"/>
        <v>0</v>
      </c>
      <c r="DI17" t="str">
        <f t="shared" ca="1" si="25"/>
        <v>-</v>
      </c>
      <c r="DJ17">
        <f t="shared" ca="1" si="27"/>
        <v>0</v>
      </c>
      <c r="DK17">
        <f t="shared" ca="1" si="25"/>
        <v>0</v>
      </c>
      <c r="DL17">
        <f t="shared" ca="1" si="25"/>
        <v>0</v>
      </c>
      <c r="DM17">
        <f t="shared" ca="1" si="25"/>
        <v>0</v>
      </c>
      <c r="DN17">
        <f t="shared" ca="1" si="25"/>
        <v>0</v>
      </c>
      <c r="DO17" t="str">
        <f t="shared" ca="1" si="25"/>
        <v>-</v>
      </c>
      <c r="DP17">
        <f t="shared" ca="1" si="28"/>
        <v>0</v>
      </c>
      <c r="DQ17">
        <f t="shared" ca="1" si="25"/>
        <v>0</v>
      </c>
      <c r="DR17">
        <f t="shared" ca="1" si="25"/>
        <v>0</v>
      </c>
      <c r="DS17">
        <f t="shared" ca="1" si="25"/>
        <v>0</v>
      </c>
      <c r="DT17">
        <f t="shared" ca="1" si="25"/>
        <v>0</v>
      </c>
      <c r="DU17" t="str">
        <f t="shared" ca="1" si="25"/>
        <v>-</v>
      </c>
      <c r="DV17">
        <f t="shared" ca="1" si="29"/>
        <v>0</v>
      </c>
      <c r="DW17">
        <f t="shared" ca="1" si="29"/>
        <v>0</v>
      </c>
      <c r="DX17">
        <f t="shared" ca="1" si="29"/>
        <v>0</v>
      </c>
      <c r="DY17">
        <f t="shared" ca="1" si="29"/>
        <v>0</v>
      </c>
      <c r="DZ17">
        <f t="shared" ca="1" si="29"/>
        <v>0</v>
      </c>
      <c r="EA17" t="str">
        <f t="shared" ca="1" si="29"/>
        <v>-</v>
      </c>
      <c r="EB17">
        <f t="shared" ca="1" si="29"/>
        <v>0</v>
      </c>
      <c r="EC17">
        <f t="shared" ca="1" si="29"/>
        <v>0</v>
      </c>
      <c r="ED17">
        <f t="shared" ca="1" si="29"/>
        <v>0</v>
      </c>
      <c r="EE17">
        <f t="shared" ca="1" si="29"/>
        <v>0</v>
      </c>
      <c r="EF17">
        <f t="shared" ca="1" si="30"/>
        <v>0</v>
      </c>
      <c r="EG17" t="str">
        <f t="shared" ca="1" si="30"/>
        <v>-</v>
      </c>
      <c r="EH17">
        <f t="shared" ca="1" si="30"/>
        <v>0</v>
      </c>
      <c r="EI17">
        <f t="shared" ca="1" si="30"/>
        <v>0</v>
      </c>
      <c r="EJ17">
        <f t="shared" ca="1" si="30"/>
        <v>0</v>
      </c>
      <c r="EK17">
        <f t="shared" ca="1" si="30"/>
        <v>0</v>
      </c>
      <c r="EL17">
        <f t="shared" ca="1" si="30"/>
        <v>0</v>
      </c>
      <c r="EM17" t="str">
        <f t="shared" ca="1" si="30"/>
        <v>-</v>
      </c>
      <c r="EN17">
        <f t="shared" ca="1" si="30"/>
        <v>0</v>
      </c>
      <c r="EO17">
        <f t="shared" ca="1" si="30"/>
        <v>0</v>
      </c>
      <c r="EP17">
        <f t="shared" ca="1" si="31"/>
        <v>0</v>
      </c>
      <c r="EQ17">
        <f t="shared" ca="1" si="31"/>
        <v>0</v>
      </c>
      <c r="ER17">
        <f t="shared" ca="1" si="31"/>
        <v>0</v>
      </c>
      <c r="ES17">
        <f t="shared" ca="1" si="31"/>
        <v>0</v>
      </c>
      <c r="ET17">
        <f t="shared" ca="1" si="32"/>
        <v>0</v>
      </c>
      <c r="EU17">
        <f t="shared" ca="1" si="31"/>
        <v>0</v>
      </c>
      <c r="EV17">
        <f t="shared" ca="1" si="31"/>
        <v>0</v>
      </c>
      <c r="EW17">
        <f t="shared" ca="1" si="31"/>
        <v>0</v>
      </c>
      <c r="EX17">
        <f t="shared" ca="1" si="31"/>
        <v>0</v>
      </c>
      <c r="EY17">
        <f t="shared" ca="1" si="31"/>
        <v>0</v>
      </c>
      <c r="EZ17">
        <f t="shared" ca="1" si="31"/>
        <v>0</v>
      </c>
      <c r="FA17">
        <f t="shared" ca="1" si="31"/>
        <v>0</v>
      </c>
      <c r="FB17">
        <f t="shared" ca="1" si="31"/>
        <v>0</v>
      </c>
      <c r="FC17">
        <f t="shared" ca="1" si="31"/>
        <v>0</v>
      </c>
      <c r="FD17">
        <f t="shared" ca="1" si="31"/>
        <v>0</v>
      </c>
      <c r="FE17">
        <f t="shared" ca="1" si="31"/>
        <v>0</v>
      </c>
      <c r="FF17">
        <f t="shared" ca="1" si="31"/>
        <v>0</v>
      </c>
      <c r="FG17">
        <f t="shared" ca="1" si="33"/>
        <v>0</v>
      </c>
      <c r="FH17">
        <f t="shared" ca="1" si="33"/>
        <v>0</v>
      </c>
      <c r="FI17">
        <f t="shared" ca="1" si="33"/>
        <v>0</v>
      </c>
      <c r="FJ17">
        <f t="shared" ca="1" si="33"/>
        <v>0</v>
      </c>
      <c r="FK17">
        <f t="shared" ca="1" si="33"/>
        <v>0</v>
      </c>
      <c r="FL17">
        <f t="shared" ca="1" si="33"/>
        <v>0</v>
      </c>
      <c r="FM17">
        <f t="shared" ca="1" si="33"/>
        <v>0</v>
      </c>
      <c r="FN17">
        <f t="shared" ca="1" si="33"/>
        <v>0</v>
      </c>
      <c r="FO17">
        <f t="shared" ca="1" si="33"/>
        <v>0</v>
      </c>
      <c r="FP17">
        <f t="shared" ca="1" si="33"/>
        <v>0</v>
      </c>
      <c r="FQ17">
        <f t="shared" ca="1" si="33"/>
        <v>0</v>
      </c>
      <c r="FR17">
        <f t="shared" ca="1" si="33"/>
        <v>0</v>
      </c>
      <c r="FS17">
        <f t="shared" ca="1" si="33"/>
        <v>0</v>
      </c>
      <c r="FT17">
        <f t="shared" ca="1" si="33"/>
        <v>0</v>
      </c>
      <c r="FU17">
        <f t="shared" ca="1" si="33"/>
        <v>0</v>
      </c>
      <c r="FV17" s="29">
        <f t="shared" ca="1" si="5"/>
        <v>116</v>
      </c>
      <c r="FW17">
        <f ca="1">IFERROR(HLOOKUP(G17,Cargos!$AC$8:$BP$9,3,0)*HLOOKUP(G17,Cargos!$AC$8:$BP$9,2,0)*FV17,0)</f>
        <v>0</v>
      </c>
      <c r="FX17">
        <f ca="1">IFERROR(HLOOKUP(G17,Cargos!$AC$8:$BP$9,3,0),0)</f>
        <v>0</v>
      </c>
      <c r="FY17">
        <f t="shared" ca="1" si="6"/>
        <v>1394</v>
      </c>
      <c r="FZ17">
        <f t="shared" ca="1" si="34"/>
        <v>1</v>
      </c>
      <c r="GA17">
        <f t="shared" ca="1" si="7"/>
        <v>0</v>
      </c>
      <c r="GB17" s="132">
        <f t="shared" ca="1" si="8"/>
        <v>0</v>
      </c>
      <c r="GC17">
        <f ca="1">GB17*'P Gerais'!$D$35</f>
        <v>0</v>
      </c>
      <c r="GD17">
        <f t="shared" ca="1" si="9"/>
        <v>0</v>
      </c>
      <c r="GE17">
        <f t="shared" ca="1" si="35"/>
        <v>0</v>
      </c>
      <c r="GF17">
        <f ca="1">IF(YEAR(C17)&lt;'P Gerais'!$D$6,12,IF(AND(YEAR(C17)='P Gerais'!$D$6,MONTH(C17)=2,30-DAY(C17)&gt;=15),12-MONTH(C17)+1,IF(AND(YEAR(C17)='P Gerais'!$D$6,MONTH(C17)=2,30-DAY(C17)&lt;15),12-MONTH(C17),IF(AND(YEAR(C17)='P Gerais'!$D$6,31-DAY(C17)&gt;=15),12-MONTH(C17)+1,IF(AND(YEAR(C17)='P Gerais'!$D$6,31-DAY(C17)&lt;15),12-MONTH(C17),0)))))</f>
        <v>12</v>
      </c>
      <c r="GG17" s="132" t="str">
        <f t="shared" ca="1" si="10"/>
        <v>NÃO</v>
      </c>
    </row>
    <row r="18" spans="1:189">
      <c r="A18" t="s">
        <v>235</v>
      </c>
      <c r="B18" t="str">
        <f t="shared" ca="1" si="11"/>
        <v>Funcionário 16</v>
      </c>
      <c r="C18" s="15">
        <f t="shared" ca="1" si="11"/>
        <v>0</v>
      </c>
      <c r="D18" s="15">
        <f t="shared" ca="1" si="11"/>
        <v>0</v>
      </c>
      <c r="E18">
        <f t="shared" ca="1" si="11"/>
        <v>0</v>
      </c>
      <c r="F18">
        <f t="shared" ca="1" si="11"/>
        <v>0</v>
      </c>
      <c r="G18">
        <f t="shared" ca="1" si="11"/>
        <v>0</v>
      </c>
      <c r="H18" s="25">
        <f t="shared" ca="1" si="11"/>
        <v>8.3333333333333339</v>
      </c>
      <c r="I18" s="14">
        <f t="shared" ca="1" si="11"/>
        <v>0</v>
      </c>
      <c r="J18" s="14">
        <f t="shared" ca="1" si="11"/>
        <v>0</v>
      </c>
      <c r="K18" s="14">
        <f t="shared" ca="1" si="11"/>
        <v>0</v>
      </c>
      <c r="L18" s="14">
        <f t="shared" ca="1" si="11"/>
        <v>0</v>
      </c>
      <c r="M18" s="143"/>
      <c r="N18" s="14">
        <f t="shared" ca="1" si="11"/>
        <v>0</v>
      </c>
      <c r="O18" s="14">
        <f t="shared" ca="1" si="11"/>
        <v>0</v>
      </c>
      <c r="P18" s="14">
        <f t="shared" ca="1" si="11"/>
        <v>0</v>
      </c>
      <c r="Q18" s="14">
        <f t="shared" ca="1" si="11"/>
        <v>0</v>
      </c>
      <c r="R18" s="143"/>
      <c r="S18" s="14">
        <f t="shared" ca="1" si="11"/>
        <v>0</v>
      </c>
      <c r="T18" s="14">
        <f t="shared" ca="1" si="12"/>
        <v>0</v>
      </c>
      <c r="U18" s="14">
        <f t="shared" ca="1" si="12"/>
        <v>0</v>
      </c>
      <c r="V18" s="14">
        <f t="shared" ca="1" si="12"/>
        <v>0</v>
      </c>
      <c r="W18" s="143"/>
      <c r="X18" s="14">
        <f t="shared" ca="1" si="13"/>
        <v>0</v>
      </c>
      <c r="Y18" s="14">
        <f t="shared" ca="1" si="13"/>
        <v>0</v>
      </c>
      <c r="Z18" s="14">
        <f t="shared" ca="1" si="13"/>
        <v>0</v>
      </c>
      <c r="AA18" s="14">
        <f t="shared" ca="1" si="13"/>
        <v>0</v>
      </c>
      <c r="AB18" s="143"/>
      <c r="AC18" s="14">
        <f t="shared" ca="1" si="14"/>
        <v>0</v>
      </c>
      <c r="AD18" s="14">
        <f t="shared" ca="1" si="14"/>
        <v>0</v>
      </c>
      <c r="AE18" s="14">
        <f t="shared" ca="1" si="14"/>
        <v>0</v>
      </c>
      <c r="AF18" s="14">
        <f t="shared" ca="1" si="14"/>
        <v>0</v>
      </c>
      <c r="AG18" s="143"/>
      <c r="AH18" s="14">
        <f t="shared" ca="1" si="15"/>
        <v>0</v>
      </c>
      <c r="AI18" s="14">
        <f t="shared" ca="1" si="15"/>
        <v>0</v>
      </c>
      <c r="AJ18" s="14">
        <f t="shared" ca="1" si="15"/>
        <v>0</v>
      </c>
      <c r="AK18" s="14">
        <f t="shared" ca="1" si="15"/>
        <v>0</v>
      </c>
      <c r="AL18" s="143"/>
      <c r="AM18" s="14">
        <f t="shared" ca="1" si="16"/>
        <v>0</v>
      </c>
      <c r="AN18" s="14">
        <f t="shared" ca="1" si="17"/>
        <v>0</v>
      </c>
      <c r="AO18" s="14">
        <f t="shared" ca="1" si="17"/>
        <v>0</v>
      </c>
      <c r="AP18" s="14">
        <f t="shared" ca="1" si="17"/>
        <v>0</v>
      </c>
      <c r="AQ18" s="143"/>
      <c r="AR18" s="12">
        <f t="shared" ca="1" si="18"/>
        <v>0</v>
      </c>
      <c r="AS18">
        <f t="shared" ca="1" si="17"/>
        <v>0</v>
      </c>
      <c r="AT18">
        <f t="shared" ca="1" si="17"/>
        <v>0</v>
      </c>
      <c r="AU18" s="13">
        <f t="shared" ca="1" si="19"/>
        <v>0</v>
      </c>
      <c r="AV18">
        <f t="shared" ca="1" si="17"/>
        <v>0</v>
      </c>
      <c r="AW18">
        <f t="shared" ca="1" si="17"/>
        <v>0</v>
      </c>
      <c r="AX18">
        <f t="shared" ca="1" si="17"/>
        <v>0</v>
      </c>
      <c r="AY18">
        <f t="shared" ca="1" si="17"/>
        <v>0</v>
      </c>
      <c r="AZ18">
        <f t="shared" ca="1" si="17"/>
        <v>0</v>
      </c>
      <c r="BA18">
        <f t="shared" ca="1" si="17"/>
        <v>0</v>
      </c>
      <c r="BB18">
        <f t="shared" ca="1" si="17"/>
        <v>0</v>
      </c>
      <c r="BC18">
        <f t="shared" ca="1" si="17"/>
        <v>0</v>
      </c>
      <c r="BD18" s="16">
        <f t="shared" ca="1" si="20"/>
        <v>0</v>
      </c>
      <c r="BE18" s="16">
        <f t="shared" ca="1" si="20"/>
        <v>0</v>
      </c>
      <c r="BF18">
        <f t="shared" ca="1" si="21"/>
        <v>0</v>
      </c>
      <c r="BG18">
        <f t="shared" ca="1" si="21"/>
        <v>0</v>
      </c>
      <c r="BH18">
        <f t="shared" ca="1" si="21"/>
        <v>0</v>
      </c>
      <c r="BI18">
        <f t="shared" ca="1" si="21"/>
        <v>0</v>
      </c>
      <c r="BJ18">
        <f t="shared" ca="1" si="21"/>
        <v>0</v>
      </c>
      <c r="BK18">
        <f t="shared" ca="1" si="21"/>
        <v>0</v>
      </c>
      <c r="BL18">
        <f t="shared" ca="1" si="21"/>
        <v>0</v>
      </c>
      <c r="BM18" s="25">
        <f t="shared" ca="1" si="21"/>
        <v>0</v>
      </c>
      <c r="BN18" s="17">
        <f t="shared" ca="1" si="21"/>
        <v>0</v>
      </c>
      <c r="BO18" s="17">
        <f t="shared" ca="1" si="21"/>
        <v>0</v>
      </c>
      <c r="BP18">
        <f t="shared" ca="1" si="21"/>
        <v>0</v>
      </c>
      <c r="BQ18">
        <f t="shared" ca="1" si="21"/>
        <v>0</v>
      </c>
      <c r="BR18" s="5">
        <f t="shared" ca="1" si="21"/>
        <v>0</v>
      </c>
      <c r="BS18" s="5">
        <f t="shared" ca="1" si="21"/>
        <v>0</v>
      </c>
      <c r="BT18" s="5">
        <f t="shared" ca="1" si="21"/>
        <v>0</v>
      </c>
      <c r="BU18" s="5">
        <f t="shared" ca="1" si="22"/>
        <v>0</v>
      </c>
      <c r="BV18" s="5">
        <f t="shared" ca="1" si="22"/>
        <v>0</v>
      </c>
      <c r="BW18" s="5">
        <f t="shared" ca="1" si="22"/>
        <v>0</v>
      </c>
      <c r="BX18" s="5">
        <f t="shared" ca="1" si="22"/>
        <v>0</v>
      </c>
      <c r="BY18" s="5">
        <f t="shared" ca="1" si="22"/>
        <v>0</v>
      </c>
      <c r="BZ18" s="5">
        <f t="shared" ca="1" si="22"/>
        <v>0</v>
      </c>
      <c r="CA18" s="5">
        <f t="shared" ca="1" si="22"/>
        <v>0</v>
      </c>
      <c r="CB18" s="5">
        <f t="shared" ca="1" si="22"/>
        <v>0</v>
      </c>
      <c r="CC18" s="5">
        <f t="shared" ca="1" si="22"/>
        <v>0</v>
      </c>
      <c r="CD18" s="5">
        <f t="shared" ca="1" si="22"/>
        <v>0</v>
      </c>
      <c r="CE18" s="5">
        <f t="shared" ca="1" si="22"/>
        <v>0</v>
      </c>
      <c r="CF18" s="5">
        <f t="shared" ca="1" si="22"/>
        <v>0</v>
      </c>
      <c r="CG18" s="5">
        <f t="shared" ca="1" si="22"/>
        <v>0</v>
      </c>
      <c r="CH18" s="5">
        <f t="shared" ca="1" si="22"/>
        <v>0</v>
      </c>
      <c r="CI18" s="5">
        <f t="shared" ca="1" si="22"/>
        <v>0</v>
      </c>
      <c r="CJ18" s="5">
        <f t="shared" ca="1" si="22"/>
        <v>0</v>
      </c>
      <c r="CK18" s="5">
        <f t="shared" ca="1" si="23"/>
        <v>0</v>
      </c>
      <c r="CL18" s="5">
        <f t="shared" ca="1" si="23"/>
        <v>0</v>
      </c>
      <c r="CM18" s="5">
        <f t="shared" ca="1" si="23"/>
        <v>0</v>
      </c>
      <c r="CN18" s="5">
        <f t="shared" ca="1" si="23"/>
        <v>0</v>
      </c>
      <c r="CO18" s="5">
        <f t="shared" ca="1" si="23"/>
        <v>0</v>
      </c>
      <c r="CP18" s="5">
        <f t="shared" ca="1" si="23"/>
        <v>0</v>
      </c>
      <c r="CQ18" t="str">
        <f t="shared" ca="1" si="23"/>
        <v>-</v>
      </c>
      <c r="CR18" s="132">
        <f t="shared" ca="1" si="23"/>
        <v>0</v>
      </c>
      <c r="CS18">
        <f t="shared" ca="1" si="23"/>
        <v>0</v>
      </c>
      <c r="CT18">
        <f t="shared" ca="1" si="23"/>
        <v>0</v>
      </c>
      <c r="CU18">
        <f t="shared" ca="1" si="24"/>
        <v>0</v>
      </c>
      <c r="CV18">
        <f t="shared" ca="1" si="24"/>
        <v>0</v>
      </c>
      <c r="CW18" t="str">
        <f t="shared" ca="1" si="24"/>
        <v>-</v>
      </c>
      <c r="CX18">
        <f t="shared" ca="1" si="24"/>
        <v>0</v>
      </c>
      <c r="CY18">
        <f t="shared" ca="1" si="24"/>
        <v>0</v>
      </c>
      <c r="CZ18">
        <f t="shared" ca="1" si="24"/>
        <v>0</v>
      </c>
      <c r="DA18">
        <f t="shared" ca="1" si="24"/>
        <v>0</v>
      </c>
      <c r="DB18">
        <f t="shared" ca="1" si="24"/>
        <v>0</v>
      </c>
      <c r="DC18" t="str">
        <f t="shared" ca="1" si="25"/>
        <v>-</v>
      </c>
      <c r="DD18">
        <f t="shared" ca="1" si="26"/>
        <v>0</v>
      </c>
      <c r="DE18">
        <f t="shared" ca="1" si="25"/>
        <v>0</v>
      </c>
      <c r="DF18">
        <f t="shared" ca="1" si="25"/>
        <v>0</v>
      </c>
      <c r="DG18">
        <f t="shared" ca="1" si="25"/>
        <v>0</v>
      </c>
      <c r="DH18">
        <f t="shared" ca="1" si="25"/>
        <v>0</v>
      </c>
      <c r="DI18" t="str">
        <f t="shared" ca="1" si="25"/>
        <v>-</v>
      </c>
      <c r="DJ18">
        <f t="shared" ca="1" si="27"/>
        <v>0</v>
      </c>
      <c r="DK18">
        <f t="shared" ca="1" si="25"/>
        <v>0</v>
      </c>
      <c r="DL18">
        <f t="shared" ca="1" si="25"/>
        <v>0</v>
      </c>
      <c r="DM18">
        <f t="shared" ca="1" si="25"/>
        <v>0</v>
      </c>
      <c r="DN18">
        <f t="shared" ca="1" si="25"/>
        <v>0</v>
      </c>
      <c r="DO18" t="str">
        <f t="shared" ca="1" si="25"/>
        <v>-</v>
      </c>
      <c r="DP18">
        <f t="shared" ca="1" si="28"/>
        <v>0</v>
      </c>
      <c r="DQ18">
        <f t="shared" ca="1" si="25"/>
        <v>0</v>
      </c>
      <c r="DR18">
        <f t="shared" ca="1" si="25"/>
        <v>0</v>
      </c>
      <c r="DS18">
        <f t="shared" ca="1" si="25"/>
        <v>0</v>
      </c>
      <c r="DT18">
        <f t="shared" ca="1" si="25"/>
        <v>0</v>
      </c>
      <c r="DU18" t="str">
        <f t="shared" ca="1" si="25"/>
        <v>-</v>
      </c>
      <c r="DV18">
        <f t="shared" ca="1" si="29"/>
        <v>0</v>
      </c>
      <c r="DW18">
        <f t="shared" ca="1" si="29"/>
        <v>0</v>
      </c>
      <c r="DX18">
        <f t="shared" ca="1" si="29"/>
        <v>0</v>
      </c>
      <c r="DY18">
        <f t="shared" ca="1" si="29"/>
        <v>0</v>
      </c>
      <c r="DZ18">
        <f t="shared" ca="1" si="29"/>
        <v>0</v>
      </c>
      <c r="EA18" t="str">
        <f t="shared" ca="1" si="29"/>
        <v>-</v>
      </c>
      <c r="EB18">
        <f t="shared" ca="1" si="29"/>
        <v>0</v>
      </c>
      <c r="EC18">
        <f t="shared" ca="1" si="29"/>
        <v>0</v>
      </c>
      <c r="ED18">
        <f t="shared" ca="1" si="29"/>
        <v>0</v>
      </c>
      <c r="EE18">
        <f t="shared" ca="1" si="29"/>
        <v>0</v>
      </c>
      <c r="EF18">
        <f t="shared" ca="1" si="30"/>
        <v>0</v>
      </c>
      <c r="EG18" t="str">
        <f t="shared" ca="1" si="30"/>
        <v>-</v>
      </c>
      <c r="EH18">
        <f t="shared" ca="1" si="30"/>
        <v>0</v>
      </c>
      <c r="EI18">
        <f t="shared" ca="1" si="30"/>
        <v>0</v>
      </c>
      <c r="EJ18">
        <f t="shared" ca="1" si="30"/>
        <v>0</v>
      </c>
      <c r="EK18">
        <f t="shared" ca="1" si="30"/>
        <v>0</v>
      </c>
      <c r="EL18">
        <f t="shared" ca="1" si="30"/>
        <v>0</v>
      </c>
      <c r="EM18" t="str">
        <f t="shared" ca="1" si="30"/>
        <v>-</v>
      </c>
      <c r="EN18">
        <f t="shared" ca="1" si="30"/>
        <v>0</v>
      </c>
      <c r="EO18">
        <f t="shared" ca="1" si="30"/>
        <v>0</v>
      </c>
      <c r="EP18">
        <f t="shared" ca="1" si="31"/>
        <v>0</v>
      </c>
      <c r="EQ18">
        <f t="shared" ca="1" si="31"/>
        <v>0</v>
      </c>
      <c r="ER18">
        <f t="shared" ca="1" si="31"/>
        <v>0</v>
      </c>
      <c r="ES18">
        <f t="shared" ca="1" si="31"/>
        <v>0</v>
      </c>
      <c r="ET18">
        <f t="shared" ca="1" si="32"/>
        <v>0</v>
      </c>
      <c r="EU18">
        <f t="shared" ca="1" si="31"/>
        <v>0</v>
      </c>
      <c r="EV18">
        <f t="shared" ca="1" si="31"/>
        <v>0</v>
      </c>
      <c r="EW18">
        <f t="shared" ca="1" si="31"/>
        <v>0</v>
      </c>
      <c r="EX18">
        <f t="shared" ca="1" si="31"/>
        <v>0</v>
      </c>
      <c r="EY18">
        <f t="shared" ca="1" si="31"/>
        <v>0</v>
      </c>
      <c r="EZ18">
        <f t="shared" ca="1" si="31"/>
        <v>0</v>
      </c>
      <c r="FA18">
        <f t="shared" ca="1" si="31"/>
        <v>0</v>
      </c>
      <c r="FB18">
        <f t="shared" ca="1" si="31"/>
        <v>0</v>
      </c>
      <c r="FC18">
        <f t="shared" ca="1" si="31"/>
        <v>0</v>
      </c>
      <c r="FD18">
        <f t="shared" ca="1" si="31"/>
        <v>0</v>
      </c>
      <c r="FE18">
        <f t="shared" ca="1" si="31"/>
        <v>0</v>
      </c>
      <c r="FF18">
        <f t="shared" ca="1" si="31"/>
        <v>0</v>
      </c>
      <c r="FG18">
        <f t="shared" ca="1" si="33"/>
        <v>0</v>
      </c>
      <c r="FH18">
        <f t="shared" ca="1" si="33"/>
        <v>0</v>
      </c>
      <c r="FI18">
        <f t="shared" ca="1" si="33"/>
        <v>0</v>
      </c>
      <c r="FJ18">
        <f t="shared" ca="1" si="33"/>
        <v>0</v>
      </c>
      <c r="FK18">
        <f t="shared" ca="1" si="33"/>
        <v>0</v>
      </c>
      <c r="FL18">
        <f t="shared" ca="1" si="33"/>
        <v>0</v>
      </c>
      <c r="FM18">
        <f t="shared" ca="1" si="33"/>
        <v>0</v>
      </c>
      <c r="FN18">
        <f t="shared" ca="1" si="33"/>
        <v>0</v>
      </c>
      <c r="FO18">
        <f t="shared" ca="1" si="33"/>
        <v>0</v>
      </c>
      <c r="FP18">
        <f t="shared" ca="1" si="33"/>
        <v>0</v>
      </c>
      <c r="FQ18">
        <f t="shared" ca="1" si="33"/>
        <v>0</v>
      </c>
      <c r="FR18">
        <f t="shared" ca="1" si="33"/>
        <v>0</v>
      </c>
      <c r="FS18">
        <f t="shared" ca="1" si="33"/>
        <v>0</v>
      </c>
      <c r="FT18">
        <f t="shared" ca="1" si="33"/>
        <v>0</v>
      </c>
      <c r="FU18">
        <f t="shared" ca="1" si="33"/>
        <v>0</v>
      </c>
      <c r="FV18" s="29">
        <f t="shared" ca="1" si="5"/>
        <v>116</v>
      </c>
      <c r="FW18">
        <f ca="1">IFERROR(HLOOKUP(G18,Cargos!$AC$8:$BP$9,3,0)*HLOOKUP(G18,Cargos!$AC$8:$BP$9,2,0)*FV18,0)</f>
        <v>0</v>
      </c>
      <c r="FX18">
        <f ca="1">IFERROR(HLOOKUP(G18,Cargos!$AC$8:$BP$9,3,0),0)</f>
        <v>0</v>
      </c>
      <c r="FY18">
        <f t="shared" ca="1" si="6"/>
        <v>1394</v>
      </c>
      <c r="FZ18">
        <f t="shared" ca="1" si="34"/>
        <v>1</v>
      </c>
      <c r="GA18">
        <f t="shared" ca="1" si="7"/>
        <v>0</v>
      </c>
      <c r="GB18" s="132">
        <f t="shared" ca="1" si="8"/>
        <v>0</v>
      </c>
      <c r="GC18">
        <f ca="1">GB18*'P Gerais'!$D$35</f>
        <v>0</v>
      </c>
      <c r="GD18">
        <f t="shared" ca="1" si="9"/>
        <v>0</v>
      </c>
      <c r="GE18">
        <f t="shared" ca="1" si="35"/>
        <v>0</v>
      </c>
      <c r="GF18">
        <f ca="1">IF(YEAR(C18)&lt;'P Gerais'!$D$6,12,IF(AND(YEAR(C18)='P Gerais'!$D$6,MONTH(C18)=2,30-DAY(C18)&gt;=15),12-MONTH(C18)+1,IF(AND(YEAR(C18)='P Gerais'!$D$6,MONTH(C18)=2,30-DAY(C18)&lt;15),12-MONTH(C18),IF(AND(YEAR(C18)='P Gerais'!$D$6,31-DAY(C18)&gt;=15),12-MONTH(C18)+1,IF(AND(YEAR(C18)='P Gerais'!$D$6,31-DAY(C18)&lt;15),12-MONTH(C18),0)))))</f>
        <v>12</v>
      </c>
      <c r="GG18" s="132" t="str">
        <f t="shared" ca="1" si="10"/>
        <v>NÃO</v>
      </c>
    </row>
    <row r="19" spans="1:189">
      <c r="A19" t="s">
        <v>236</v>
      </c>
      <c r="B19" t="str">
        <f t="shared" ca="1" si="11"/>
        <v>Funcionário 17</v>
      </c>
      <c r="C19" s="15">
        <f t="shared" ca="1" si="11"/>
        <v>0</v>
      </c>
      <c r="D19" s="15">
        <f t="shared" ca="1" si="11"/>
        <v>0</v>
      </c>
      <c r="E19">
        <f t="shared" ca="1" si="11"/>
        <v>0</v>
      </c>
      <c r="F19">
        <f t="shared" ca="1" si="11"/>
        <v>0</v>
      </c>
      <c r="G19">
        <f t="shared" ca="1" si="11"/>
        <v>0</v>
      </c>
      <c r="H19" s="25">
        <f t="shared" ca="1" si="11"/>
        <v>8.3333333333333339</v>
      </c>
      <c r="I19" s="14">
        <f t="shared" ca="1" si="11"/>
        <v>0</v>
      </c>
      <c r="J19" s="14">
        <f t="shared" ca="1" si="11"/>
        <v>0</v>
      </c>
      <c r="K19" s="14">
        <f t="shared" ca="1" si="11"/>
        <v>0</v>
      </c>
      <c r="L19" s="14">
        <f t="shared" ca="1" si="11"/>
        <v>0</v>
      </c>
      <c r="M19" s="143"/>
      <c r="N19" s="14">
        <f t="shared" ca="1" si="11"/>
        <v>0</v>
      </c>
      <c r="O19" s="14">
        <f t="shared" ca="1" si="11"/>
        <v>0</v>
      </c>
      <c r="P19" s="14">
        <f t="shared" ca="1" si="11"/>
        <v>0</v>
      </c>
      <c r="Q19" s="14">
        <f t="shared" ca="1" si="11"/>
        <v>0</v>
      </c>
      <c r="R19" s="143"/>
      <c r="S19" s="14">
        <f t="shared" ref="S19:AK32" ca="1" si="36">INDIRECT($A19&amp;"!"&amp;S$1)</f>
        <v>0</v>
      </c>
      <c r="T19" s="14">
        <f t="shared" ca="1" si="36"/>
        <v>0</v>
      </c>
      <c r="U19" s="14">
        <f t="shared" ca="1" si="36"/>
        <v>0</v>
      </c>
      <c r="V19" s="14">
        <f t="shared" ca="1" si="36"/>
        <v>0</v>
      </c>
      <c r="W19" s="143"/>
      <c r="X19" s="14">
        <f t="shared" ca="1" si="36"/>
        <v>0</v>
      </c>
      <c r="Y19" s="14">
        <f t="shared" ca="1" si="36"/>
        <v>0</v>
      </c>
      <c r="Z19" s="14">
        <f t="shared" ca="1" si="36"/>
        <v>0</v>
      </c>
      <c r="AA19" s="14">
        <f t="shared" ca="1" si="36"/>
        <v>0</v>
      </c>
      <c r="AB19" s="143"/>
      <c r="AC19" s="14">
        <f t="shared" ca="1" si="36"/>
        <v>0</v>
      </c>
      <c r="AD19" s="14">
        <f t="shared" ca="1" si="36"/>
        <v>0</v>
      </c>
      <c r="AE19" s="14">
        <f t="shared" ca="1" si="36"/>
        <v>0</v>
      </c>
      <c r="AF19" s="14">
        <f t="shared" ca="1" si="36"/>
        <v>0</v>
      </c>
      <c r="AG19" s="143"/>
      <c r="AH19" s="14">
        <f t="shared" ca="1" si="36"/>
        <v>0</v>
      </c>
      <c r="AI19" s="14">
        <f t="shared" ca="1" si="36"/>
        <v>0</v>
      </c>
      <c r="AJ19" s="14">
        <f t="shared" ca="1" si="36"/>
        <v>0</v>
      </c>
      <c r="AK19" s="14">
        <f t="shared" ca="1" si="36"/>
        <v>0</v>
      </c>
      <c r="AL19" s="143"/>
      <c r="AM19" s="14">
        <f t="shared" ca="1" si="16"/>
        <v>0</v>
      </c>
      <c r="AN19" s="14">
        <f t="shared" ca="1" si="17"/>
        <v>0</v>
      </c>
      <c r="AO19" s="14">
        <f t="shared" ca="1" si="17"/>
        <v>0</v>
      </c>
      <c r="AP19" s="14">
        <f t="shared" ca="1" si="17"/>
        <v>0</v>
      </c>
      <c r="AQ19" s="143"/>
      <c r="AR19" s="12">
        <f t="shared" ca="1" si="18"/>
        <v>0</v>
      </c>
      <c r="AS19">
        <f t="shared" ca="1" si="17"/>
        <v>0</v>
      </c>
      <c r="AT19">
        <f t="shared" ca="1" si="17"/>
        <v>0</v>
      </c>
      <c r="AU19" s="13">
        <f t="shared" ca="1" si="19"/>
        <v>0</v>
      </c>
      <c r="AV19">
        <f t="shared" ca="1" si="17"/>
        <v>0</v>
      </c>
      <c r="AW19">
        <f t="shared" ca="1" si="17"/>
        <v>0</v>
      </c>
      <c r="AX19">
        <f t="shared" ca="1" si="17"/>
        <v>0</v>
      </c>
      <c r="AY19">
        <f t="shared" ca="1" si="17"/>
        <v>0</v>
      </c>
      <c r="AZ19">
        <f t="shared" ca="1" si="17"/>
        <v>0</v>
      </c>
      <c r="BA19">
        <f t="shared" ca="1" si="17"/>
        <v>0</v>
      </c>
      <c r="BB19">
        <f t="shared" ca="1" si="17"/>
        <v>0</v>
      </c>
      <c r="BC19">
        <f t="shared" ca="1" si="17"/>
        <v>0</v>
      </c>
      <c r="BD19" s="16">
        <f t="shared" ca="1" si="20"/>
        <v>0</v>
      </c>
      <c r="BE19" s="16">
        <f t="shared" ca="1" si="20"/>
        <v>0</v>
      </c>
      <c r="BF19">
        <f t="shared" ref="BF19:BS32" ca="1" si="37">INDIRECT($A19&amp;"!"&amp;BF$1)</f>
        <v>0</v>
      </c>
      <c r="BG19">
        <f t="shared" ca="1" si="37"/>
        <v>0</v>
      </c>
      <c r="BH19">
        <f t="shared" ca="1" si="37"/>
        <v>0</v>
      </c>
      <c r="BI19">
        <f t="shared" ca="1" si="37"/>
        <v>0</v>
      </c>
      <c r="BJ19">
        <f t="shared" ca="1" si="37"/>
        <v>0</v>
      </c>
      <c r="BK19">
        <f t="shared" ca="1" si="37"/>
        <v>0</v>
      </c>
      <c r="BL19">
        <f t="shared" ca="1" si="37"/>
        <v>0</v>
      </c>
      <c r="BM19" s="25">
        <f t="shared" ca="1" si="37"/>
        <v>0</v>
      </c>
      <c r="BN19" s="17">
        <f t="shared" ca="1" si="37"/>
        <v>0</v>
      </c>
      <c r="BO19" s="17">
        <f t="shared" ca="1" si="37"/>
        <v>0</v>
      </c>
      <c r="BP19">
        <f t="shared" ca="1" si="37"/>
        <v>0</v>
      </c>
      <c r="BQ19">
        <f t="shared" ca="1" si="37"/>
        <v>0</v>
      </c>
      <c r="BR19" s="5">
        <f t="shared" ca="1" si="37"/>
        <v>0</v>
      </c>
      <c r="BS19" s="5">
        <f t="shared" ca="1" si="37"/>
        <v>0</v>
      </c>
      <c r="BT19" s="5">
        <f t="shared" ca="1" si="21"/>
        <v>0</v>
      </c>
      <c r="BU19" s="5">
        <f t="shared" ca="1" si="22"/>
        <v>0</v>
      </c>
      <c r="BV19" s="5">
        <f t="shared" ca="1" si="22"/>
        <v>0</v>
      </c>
      <c r="BW19" s="5">
        <f t="shared" ca="1" si="22"/>
        <v>0</v>
      </c>
      <c r="BX19" s="5">
        <f t="shared" ca="1" si="22"/>
        <v>0</v>
      </c>
      <c r="BY19" s="5">
        <f t="shared" ca="1" si="22"/>
        <v>0</v>
      </c>
      <c r="BZ19" s="5">
        <f t="shared" ca="1" si="22"/>
        <v>0</v>
      </c>
      <c r="CA19" s="5">
        <f t="shared" ca="1" si="22"/>
        <v>0</v>
      </c>
      <c r="CB19" s="5">
        <f t="shared" ca="1" si="22"/>
        <v>0</v>
      </c>
      <c r="CC19" s="5">
        <f t="shared" ca="1" si="22"/>
        <v>0</v>
      </c>
      <c r="CD19" s="5">
        <f t="shared" ca="1" si="22"/>
        <v>0</v>
      </c>
      <c r="CE19" s="5">
        <f t="shared" ca="1" si="22"/>
        <v>0</v>
      </c>
      <c r="CF19" s="5">
        <f t="shared" ca="1" si="22"/>
        <v>0</v>
      </c>
      <c r="CG19" s="5">
        <f t="shared" ca="1" si="22"/>
        <v>0</v>
      </c>
      <c r="CH19" s="5">
        <f t="shared" ca="1" si="22"/>
        <v>0</v>
      </c>
      <c r="CI19" s="5">
        <f t="shared" ca="1" si="22"/>
        <v>0</v>
      </c>
      <c r="CJ19" s="5">
        <f t="shared" ref="CJ19:DA32" ca="1" si="38">INDIRECT($A19&amp;"!"&amp;CJ$1)</f>
        <v>0</v>
      </c>
      <c r="CK19" s="5">
        <f t="shared" ca="1" si="38"/>
        <v>0</v>
      </c>
      <c r="CL19" s="5">
        <f t="shared" ca="1" si="38"/>
        <v>0</v>
      </c>
      <c r="CM19" s="5">
        <f t="shared" ca="1" si="38"/>
        <v>0</v>
      </c>
      <c r="CN19" s="5">
        <f t="shared" ca="1" si="38"/>
        <v>0</v>
      </c>
      <c r="CO19" s="5">
        <f t="shared" ca="1" si="38"/>
        <v>0</v>
      </c>
      <c r="CP19" s="5">
        <f t="shared" ca="1" si="38"/>
        <v>0</v>
      </c>
      <c r="CQ19" t="str">
        <f t="shared" ca="1" si="38"/>
        <v>-</v>
      </c>
      <c r="CR19" s="132">
        <f t="shared" ca="1" si="38"/>
        <v>0</v>
      </c>
      <c r="CS19">
        <f t="shared" ca="1" si="38"/>
        <v>0</v>
      </c>
      <c r="CT19">
        <f t="shared" ca="1" si="38"/>
        <v>0</v>
      </c>
      <c r="CU19">
        <f t="shared" ca="1" si="38"/>
        <v>0</v>
      </c>
      <c r="CV19">
        <f t="shared" ca="1" si="38"/>
        <v>0</v>
      </c>
      <c r="CW19" t="str">
        <f t="shared" ca="1" si="38"/>
        <v>-</v>
      </c>
      <c r="CX19">
        <f t="shared" ca="1" si="38"/>
        <v>0</v>
      </c>
      <c r="CY19">
        <f t="shared" ca="1" si="38"/>
        <v>0</v>
      </c>
      <c r="CZ19">
        <f t="shared" ca="1" si="38"/>
        <v>0</v>
      </c>
      <c r="DA19">
        <f t="shared" ca="1" si="38"/>
        <v>0</v>
      </c>
      <c r="DB19">
        <f t="shared" ref="DB19:DB32" ca="1" si="39">INDIRECT($A19&amp;"!"&amp;DB$1)</f>
        <v>0</v>
      </c>
      <c r="DC19" t="str">
        <f t="shared" ca="1" si="25"/>
        <v>-</v>
      </c>
      <c r="DD19">
        <f t="shared" ref="DD19:DD32" ca="1" si="40">INDIRECT($A19&amp;"!"&amp;DD$1)</f>
        <v>0</v>
      </c>
      <c r="DE19">
        <f t="shared" ca="1" si="25"/>
        <v>0</v>
      </c>
      <c r="DF19">
        <f t="shared" ca="1" si="25"/>
        <v>0</v>
      </c>
      <c r="DG19">
        <f t="shared" ca="1" si="25"/>
        <v>0</v>
      </c>
      <c r="DH19">
        <f t="shared" ca="1" si="25"/>
        <v>0</v>
      </c>
      <c r="DI19" t="str">
        <f t="shared" ca="1" si="25"/>
        <v>-</v>
      </c>
      <c r="DJ19">
        <f t="shared" ref="DJ19:DJ32" ca="1" si="41">INDIRECT($A19&amp;"!"&amp;DJ$1)</f>
        <v>0</v>
      </c>
      <c r="DK19">
        <f t="shared" ca="1" si="25"/>
        <v>0</v>
      </c>
      <c r="DL19">
        <f t="shared" ca="1" si="25"/>
        <v>0</v>
      </c>
      <c r="DM19">
        <f t="shared" ca="1" si="25"/>
        <v>0</v>
      </c>
      <c r="DN19">
        <f t="shared" ca="1" si="25"/>
        <v>0</v>
      </c>
      <c r="DO19" t="str">
        <f t="shared" ca="1" si="25"/>
        <v>-</v>
      </c>
      <c r="DP19">
        <f t="shared" ref="DP19:DP32" ca="1" si="42">INDIRECT($A19&amp;"!"&amp;DP$1)</f>
        <v>0</v>
      </c>
      <c r="DQ19">
        <f t="shared" ca="1" si="25"/>
        <v>0</v>
      </c>
      <c r="DR19">
        <f t="shared" ca="1" si="25"/>
        <v>0</v>
      </c>
      <c r="DS19">
        <f t="shared" ca="1" si="25"/>
        <v>0</v>
      </c>
      <c r="DT19">
        <f t="shared" ca="1" si="25"/>
        <v>0</v>
      </c>
      <c r="DU19" t="str">
        <f t="shared" ref="DU19:EM32" ca="1" si="43">INDIRECT($A19&amp;"!"&amp;DU$1)</f>
        <v>-</v>
      </c>
      <c r="DV19">
        <f t="shared" ca="1" si="43"/>
        <v>0</v>
      </c>
      <c r="DW19">
        <f t="shared" ca="1" si="43"/>
        <v>0</v>
      </c>
      <c r="DX19">
        <f t="shared" ca="1" si="43"/>
        <v>0</v>
      </c>
      <c r="DY19">
        <f t="shared" ca="1" si="43"/>
        <v>0</v>
      </c>
      <c r="DZ19">
        <f t="shared" ca="1" si="43"/>
        <v>0</v>
      </c>
      <c r="EA19" t="str">
        <f t="shared" ca="1" si="43"/>
        <v>-</v>
      </c>
      <c r="EB19">
        <f t="shared" ca="1" si="43"/>
        <v>0</v>
      </c>
      <c r="EC19">
        <f t="shared" ca="1" si="43"/>
        <v>0</v>
      </c>
      <c r="ED19">
        <f t="shared" ca="1" si="43"/>
        <v>0</v>
      </c>
      <c r="EE19">
        <f t="shared" ca="1" si="43"/>
        <v>0</v>
      </c>
      <c r="EF19">
        <f t="shared" ca="1" si="43"/>
        <v>0</v>
      </c>
      <c r="EG19" t="str">
        <f t="shared" ca="1" si="43"/>
        <v>-</v>
      </c>
      <c r="EH19">
        <f t="shared" ca="1" si="43"/>
        <v>0</v>
      </c>
      <c r="EI19">
        <f t="shared" ca="1" si="43"/>
        <v>0</v>
      </c>
      <c r="EJ19">
        <f t="shared" ca="1" si="43"/>
        <v>0</v>
      </c>
      <c r="EK19">
        <f t="shared" ca="1" si="43"/>
        <v>0</v>
      </c>
      <c r="EL19">
        <f t="shared" ca="1" si="43"/>
        <v>0</v>
      </c>
      <c r="EM19" t="str">
        <f t="shared" ca="1" si="43"/>
        <v>-</v>
      </c>
      <c r="EN19">
        <f t="shared" ref="EN19:EN32" ca="1" si="44">INDIRECT($A19&amp;"!"&amp;EN$1)</f>
        <v>0</v>
      </c>
      <c r="EO19">
        <f t="shared" ref="EO19:EO32" ca="1" si="45">INDIRECT($A19&amp;"!"&amp;EO$1)</f>
        <v>0</v>
      </c>
      <c r="EP19">
        <f t="shared" ca="1" si="31"/>
        <v>0</v>
      </c>
      <c r="EQ19">
        <f t="shared" ca="1" si="31"/>
        <v>0</v>
      </c>
      <c r="ER19">
        <f t="shared" ca="1" si="31"/>
        <v>0</v>
      </c>
      <c r="ES19">
        <f t="shared" ca="1" si="31"/>
        <v>0</v>
      </c>
      <c r="ET19">
        <f t="shared" ref="ET19:ET32" ca="1" si="46">INDIRECT($A19&amp;"!"&amp;ET$1)</f>
        <v>0</v>
      </c>
      <c r="EU19">
        <f t="shared" ca="1" si="31"/>
        <v>0</v>
      </c>
      <c r="EV19">
        <f t="shared" ca="1" si="31"/>
        <v>0</v>
      </c>
      <c r="EW19">
        <f t="shared" ca="1" si="31"/>
        <v>0</v>
      </c>
      <c r="EX19">
        <f t="shared" ca="1" si="31"/>
        <v>0</v>
      </c>
      <c r="EY19">
        <f t="shared" ca="1" si="31"/>
        <v>0</v>
      </c>
      <c r="EZ19">
        <f t="shared" ca="1" si="31"/>
        <v>0</v>
      </c>
      <c r="FA19">
        <f t="shared" ca="1" si="31"/>
        <v>0</v>
      </c>
      <c r="FB19">
        <f t="shared" ca="1" si="31"/>
        <v>0</v>
      </c>
      <c r="FC19">
        <f t="shared" ca="1" si="31"/>
        <v>0</v>
      </c>
      <c r="FD19">
        <f t="shared" ca="1" si="31"/>
        <v>0</v>
      </c>
      <c r="FE19">
        <f t="shared" ca="1" si="31"/>
        <v>0</v>
      </c>
      <c r="FF19">
        <f t="shared" ref="FF19:FU32" ca="1" si="47">INDIRECT($A19&amp;"!"&amp;FF$1)</f>
        <v>0</v>
      </c>
      <c r="FG19">
        <f t="shared" ca="1" si="47"/>
        <v>0</v>
      </c>
      <c r="FH19">
        <f t="shared" ca="1" si="47"/>
        <v>0</v>
      </c>
      <c r="FI19">
        <f t="shared" ca="1" si="47"/>
        <v>0</v>
      </c>
      <c r="FJ19">
        <f t="shared" ca="1" si="47"/>
        <v>0</v>
      </c>
      <c r="FK19">
        <f t="shared" ca="1" si="47"/>
        <v>0</v>
      </c>
      <c r="FL19">
        <f t="shared" ca="1" si="47"/>
        <v>0</v>
      </c>
      <c r="FM19">
        <f t="shared" ca="1" si="47"/>
        <v>0</v>
      </c>
      <c r="FN19">
        <f t="shared" ca="1" si="47"/>
        <v>0</v>
      </c>
      <c r="FO19">
        <f t="shared" ca="1" si="47"/>
        <v>0</v>
      </c>
      <c r="FP19">
        <f t="shared" ca="1" si="47"/>
        <v>0</v>
      </c>
      <c r="FQ19">
        <f t="shared" ca="1" si="47"/>
        <v>0</v>
      </c>
      <c r="FR19">
        <f t="shared" ca="1" si="47"/>
        <v>0</v>
      </c>
      <c r="FS19">
        <f t="shared" ca="1" si="47"/>
        <v>0</v>
      </c>
      <c r="FT19">
        <f t="shared" ca="1" si="47"/>
        <v>0</v>
      </c>
      <c r="FU19">
        <f t="shared" ca="1" si="47"/>
        <v>0</v>
      </c>
      <c r="FV19" s="29">
        <f t="shared" ca="1" si="5"/>
        <v>116</v>
      </c>
      <c r="FW19">
        <f ca="1">IFERROR(HLOOKUP(G19,Cargos!$AC$8:$BP$9,3,0)*HLOOKUP(G19,Cargos!$AC$8:$BP$9,2,0)*FV19,0)</f>
        <v>0</v>
      </c>
      <c r="FX19">
        <f ca="1">IFERROR(HLOOKUP(G19,Cargos!$AC$8:$BP$9,3,0),0)</f>
        <v>0</v>
      </c>
      <c r="FY19">
        <f t="shared" ca="1" si="6"/>
        <v>1394</v>
      </c>
      <c r="FZ19">
        <f t="shared" ca="1" si="34"/>
        <v>1</v>
      </c>
      <c r="GA19">
        <f t="shared" ca="1" si="7"/>
        <v>0</v>
      </c>
      <c r="GB19" s="132">
        <f t="shared" ca="1" si="8"/>
        <v>0</v>
      </c>
      <c r="GC19">
        <f ca="1">GB19*'P Gerais'!$D$35</f>
        <v>0</v>
      </c>
      <c r="GD19">
        <f t="shared" ca="1" si="9"/>
        <v>0</v>
      </c>
      <c r="GE19">
        <f t="shared" ca="1" si="35"/>
        <v>0</v>
      </c>
      <c r="GF19">
        <f ca="1">IF(YEAR(C19)&lt;'P Gerais'!$D$6,12,IF(AND(YEAR(C19)='P Gerais'!$D$6,MONTH(C19)=2,30-DAY(C19)&gt;=15),12-MONTH(C19)+1,IF(AND(YEAR(C19)='P Gerais'!$D$6,MONTH(C19)=2,30-DAY(C19)&lt;15),12-MONTH(C19),IF(AND(YEAR(C19)='P Gerais'!$D$6,31-DAY(C19)&gt;=15),12-MONTH(C19)+1,IF(AND(YEAR(C19)='P Gerais'!$D$6,31-DAY(C19)&lt;15),12-MONTH(C19),0)))))</f>
        <v>12</v>
      </c>
      <c r="GG19" s="132" t="str">
        <f t="shared" ca="1" si="10"/>
        <v>NÃO</v>
      </c>
    </row>
    <row r="20" spans="1:189">
      <c r="A20" t="s">
        <v>237</v>
      </c>
      <c r="B20" t="str">
        <f t="shared" ref="B20:S32" ca="1" si="48">INDIRECT($A20&amp;"!"&amp;B$1)</f>
        <v>Funcionário 18</v>
      </c>
      <c r="C20" s="15">
        <f t="shared" ca="1" si="48"/>
        <v>0</v>
      </c>
      <c r="D20" s="15">
        <f t="shared" ca="1" si="48"/>
        <v>0</v>
      </c>
      <c r="E20">
        <f t="shared" ca="1" si="48"/>
        <v>0</v>
      </c>
      <c r="F20">
        <f t="shared" ca="1" si="48"/>
        <v>0</v>
      </c>
      <c r="G20">
        <f t="shared" ca="1" si="48"/>
        <v>0</v>
      </c>
      <c r="H20" s="25">
        <f t="shared" ca="1" si="48"/>
        <v>8.3333333333333339</v>
      </c>
      <c r="I20" s="14">
        <f t="shared" ca="1" si="48"/>
        <v>0</v>
      </c>
      <c r="J20" s="14">
        <f t="shared" ca="1" si="48"/>
        <v>0</v>
      </c>
      <c r="K20" s="14">
        <f t="shared" ca="1" si="48"/>
        <v>0</v>
      </c>
      <c r="L20" s="14">
        <f t="shared" ca="1" si="48"/>
        <v>0</v>
      </c>
      <c r="M20" s="143"/>
      <c r="N20" s="14">
        <f t="shared" ca="1" si="48"/>
        <v>0</v>
      </c>
      <c r="O20" s="14">
        <f t="shared" ca="1" si="48"/>
        <v>0</v>
      </c>
      <c r="P20" s="14">
        <f t="shared" ca="1" si="48"/>
        <v>0</v>
      </c>
      <c r="Q20" s="14">
        <f t="shared" ca="1" si="48"/>
        <v>0</v>
      </c>
      <c r="R20" s="143"/>
      <c r="S20" s="14">
        <f t="shared" ca="1" si="48"/>
        <v>0</v>
      </c>
      <c r="T20" s="14">
        <f t="shared" ca="1" si="36"/>
        <v>0</v>
      </c>
      <c r="U20" s="14">
        <f t="shared" ca="1" si="36"/>
        <v>0</v>
      </c>
      <c r="V20" s="14">
        <f t="shared" ca="1" si="36"/>
        <v>0</v>
      </c>
      <c r="W20" s="143"/>
      <c r="X20" s="14">
        <f t="shared" ca="1" si="36"/>
        <v>0</v>
      </c>
      <c r="Y20" s="14">
        <f t="shared" ca="1" si="36"/>
        <v>0</v>
      </c>
      <c r="Z20" s="14">
        <f t="shared" ca="1" si="36"/>
        <v>0</v>
      </c>
      <c r="AA20" s="14">
        <f t="shared" ca="1" si="36"/>
        <v>0</v>
      </c>
      <c r="AB20" s="143"/>
      <c r="AC20" s="14">
        <f t="shared" ca="1" si="36"/>
        <v>0</v>
      </c>
      <c r="AD20" s="14">
        <f t="shared" ca="1" si="36"/>
        <v>0</v>
      </c>
      <c r="AE20" s="14">
        <f t="shared" ca="1" si="36"/>
        <v>0</v>
      </c>
      <c r="AF20" s="14">
        <f t="shared" ca="1" si="36"/>
        <v>0</v>
      </c>
      <c r="AG20" s="143"/>
      <c r="AH20" s="14">
        <f t="shared" ca="1" si="36"/>
        <v>0</v>
      </c>
      <c r="AI20" s="14">
        <f t="shared" ca="1" si="36"/>
        <v>0</v>
      </c>
      <c r="AJ20" s="14">
        <f t="shared" ca="1" si="36"/>
        <v>0</v>
      </c>
      <c r="AK20" s="14">
        <f t="shared" ca="1" si="36"/>
        <v>0</v>
      </c>
      <c r="AL20" s="143"/>
      <c r="AM20" s="14">
        <f t="shared" ca="1" si="16"/>
        <v>0</v>
      </c>
      <c r="AN20" s="14">
        <f t="shared" ref="AN20:BC32" ca="1" si="49">INDIRECT($A20&amp;"!"&amp;AN$1)</f>
        <v>0</v>
      </c>
      <c r="AO20" s="14">
        <f t="shared" ca="1" si="49"/>
        <v>0</v>
      </c>
      <c r="AP20" s="14">
        <f t="shared" ca="1" si="49"/>
        <v>0</v>
      </c>
      <c r="AQ20" s="143"/>
      <c r="AR20" s="12">
        <f t="shared" ca="1" si="18"/>
        <v>0</v>
      </c>
      <c r="AS20">
        <f t="shared" ca="1" si="49"/>
        <v>0</v>
      </c>
      <c r="AT20">
        <f t="shared" ca="1" si="49"/>
        <v>0</v>
      </c>
      <c r="AU20" s="13">
        <f t="shared" ca="1" si="19"/>
        <v>0</v>
      </c>
      <c r="AV20">
        <f t="shared" ca="1" si="49"/>
        <v>0</v>
      </c>
      <c r="AW20">
        <f t="shared" ca="1" si="49"/>
        <v>0</v>
      </c>
      <c r="AX20">
        <f t="shared" ca="1" si="49"/>
        <v>0</v>
      </c>
      <c r="AY20">
        <f t="shared" ca="1" si="49"/>
        <v>0</v>
      </c>
      <c r="AZ20">
        <f t="shared" ca="1" si="49"/>
        <v>0</v>
      </c>
      <c r="BA20">
        <f t="shared" ca="1" si="49"/>
        <v>0</v>
      </c>
      <c r="BB20">
        <f t="shared" ca="1" si="49"/>
        <v>0</v>
      </c>
      <c r="BC20">
        <f t="shared" ca="1" si="49"/>
        <v>0</v>
      </c>
      <c r="BD20" s="16">
        <f t="shared" ca="1" si="20"/>
        <v>0</v>
      </c>
      <c r="BE20" s="16">
        <f t="shared" ca="1" si="20"/>
        <v>0</v>
      </c>
      <c r="BF20">
        <f t="shared" ca="1" si="37"/>
        <v>0</v>
      </c>
      <c r="BG20">
        <f t="shared" ca="1" si="37"/>
        <v>0</v>
      </c>
      <c r="BH20">
        <f t="shared" ca="1" si="37"/>
        <v>0</v>
      </c>
      <c r="BI20">
        <f t="shared" ca="1" si="37"/>
        <v>0</v>
      </c>
      <c r="BJ20">
        <f t="shared" ca="1" si="37"/>
        <v>0</v>
      </c>
      <c r="BK20">
        <f t="shared" ca="1" si="37"/>
        <v>0</v>
      </c>
      <c r="BL20">
        <f t="shared" ca="1" si="37"/>
        <v>0</v>
      </c>
      <c r="BM20" s="25">
        <f t="shared" ca="1" si="37"/>
        <v>0</v>
      </c>
      <c r="BN20" s="17">
        <f t="shared" ca="1" si="37"/>
        <v>0</v>
      </c>
      <c r="BO20" s="17">
        <f t="shared" ca="1" si="37"/>
        <v>0</v>
      </c>
      <c r="BP20">
        <f t="shared" ca="1" si="37"/>
        <v>0</v>
      </c>
      <c r="BQ20">
        <f t="shared" ca="1" si="37"/>
        <v>0</v>
      </c>
      <c r="BR20" s="5">
        <f t="shared" ca="1" si="37"/>
        <v>0</v>
      </c>
      <c r="BS20" s="5">
        <f t="shared" ca="1" si="37"/>
        <v>0</v>
      </c>
      <c r="BT20" s="5">
        <f t="shared" ca="1" si="21"/>
        <v>0</v>
      </c>
      <c r="BU20" s="5">
        <f t="shared" ref="BU20:CJ32" ca="1" si="50">INDIRECT($A20&amp;"!"&amp;BU$1)</f>
        <v>0</v>
      </c>
      <c r="BV20" s="5">
        <f t="shared" ca="1" si="50"/>
        <v>0</v>
      </c>
      <c r="BW20" s="5">
        <f t="shared" ca="1" si="50"/>
        <v>0</v>
      </c>
      <c r="BX20" s="5">
        <f t="shared" ca="1" si="50"/>
        <v>0</v>
      </c>
      <c r="BY20" s="5">
        <f t="shared" ca="1" si="50"/>
        <v>0</v>
      </c>
      <c r="BZ20" s="5">
        <f t="shared" ca="1" si="50"/>
        <v>0</v>
      </c>
      <c r="CA20" s="5">
        <f t="shared" ca="1" si="50"/>
        <v>0</v>
      </c>
      <c r="CB20" s="5">
        <f t="shared" ca="1" si="50"/>
        <v>0</v>
      </c>
      <c r="CC20" s="5">
        <f t="shared" ca="1" si="50"/>
        <v>0</v>
      </c>
      <c r="CD20" s="5">
        <f t="shared" ca="1" si="50"/>
        <v>0</v>
      </c>
      <c r="CE20" s="5">
        <f t="shared" ca="1" si="50"/>
        <v>0</v>
      </c>
      <c r="CF20" s="5">
        <f t="shared" ca="1" si="50"/>
        <v>0</v>
      </c>
      <c r="CG20" s="5">
        <f t="shared" ca="1" si="50"/>
        <v>0</v>
      </c>
      <c r="CH20" s="5">
        <f t="shared" ca="1" si="50"/>
        <v>0</v>
      </c>
      <c r="CI20" s="5">
        <f t="shared" ca="1" si="50"/>
        <v>0</v>
      </c>
      <c r="CJ20" s="5">
        <f t="shared" ca="1" si="50"/>
        <v>0</v>
      </c>
      <c r="CK20" s="5">
        <f t="shared" ca="1" si="38"/>
        <v>0</v>
      </c>
      <c r="CL20" s="5">
        <f t="shared" ca="1" si="38"/>
        <v>0</v>
      </c>
      <c r="CM20" s="5">
        <f t="shared" ca="1" si="38"/>
        <v>0</v>
      </c>
      <c r="CN20" s="5">
        <f t="shared" ca="1" si="38"/>
        <v>0</v>
      </c>
      <c r="CO20" s="5">
        <f t="shared" ca="1" si="38"/>
        <v>0</v>
      </c>
      <c r="CP20" s="5">
        <f t="shared" ca="1" si="38"/>
        <v>0</v>
      </c>
      <c r="CQ20" t="str">
        <f t="shared" ca="1" si="38"/>
        <v>-</v>
      </c>
      <c r="CR20" s="132">
        <f t="shared" ca="1" si="38"/>
        <v>0</v>
      </c>
      <c r="CS20">
        <f t="shared" ca="1" si="38"/>
        <v>0</v>
      </c>
      <c r="CT20">
        <f t="shared" ca="1" si="38"/>
        <v>0</v>
      </c>
      <c r="CU20">
        <f t="shared" ca="1" si="38"/>
        <v>0</v>
      </c>
      <c r="CV20">
        <f t="shared" ca="1" si="38"/>
        <v>0</v>
      </c>
      <c r="CW20" t="str">
        <f t="shared" ca="1" si="38"/>
        <v>-</v>
      </c>
      <c r="CX20">
        <f t="shared" ca="1" si="38"/>
        <v>0</v>
      </c>
      <c r="CY20">
        <f t="shared" ca="1" si="38"/>
        <v>0</v>
      </c>
      <c r="CZ20">
        <f t="shared" ca="1" si="38"/>
        <v>0</v>
      </c>
      <c r="DA20">
        <f t="shared" ca="1" si="38"/>
        <v>0</v>
      </c>
      <c r="DB20">
        <f t="shared" ca="1" si="39"/>
        <v>0</v>
      </c>
      <c r="DC20" t="str">
        <f t="shared" ref="DC20:DU32" ca="1" si="51">INDIRECT($A20&amp;"!"&amp;DC$1)</f>
        <v>-</v>
      </c>
      <c r="DD20">
        <f t="shared" ca="1" si="40"/>
        <v>0</v>
      </c>
      <c r="DE20">
        <f t="shared" ca="1" si="51"/>
        <v>0</v>
      </c>
      <c r="DF20">
        <f t="shared" ca="1" si="51"/>
        <v>0</v>
      </c>
      <c r="DG20">
        <f t="shared" ca="1" si="51"/>
        <v>0</v>
      </c>
      <c r="DH20">
        <f t="shared" ca="1" si="51"/>
        <v>0</v>
      </c>
      <c r="DI20" t="str">
        <f t="shared" ca="1" si="51"/>
        <v>-</v>
      </c>
      <c r="DJ20">
        <f t="shared" ca="1" si="41"/>
        <v>0</v>
      </c>
      <c r="DK20">
        <f t="shared" ca="1" si="51"/>
        <v>0</v>
      </c>
      <c r="DL20">
        <f t="shared" ca="1" si="51"/>
        <v>0</v>
      </c>
      <c r="DM20">
        <f t="shared" ca="1" si="51"/>
        <v>0</v>
      </c>
      <c r="DN20">
        <f t="shared" ca="1" si="51"/>
        <v>0</v>
      </c>
      <c r="DO20" t="str">
        <f t="shared" ca="1" si="51"/>
        <v>-</v>
      </c>
      <c r="DP20">
        <f t="shared" ca="1" si="42"/>
        <v>0</v>
      </c>
      <c r="DQ20">
        <f t="shared" ca="1" si="51"/>
        <v>0</v>
      </c>
      <c r="DR20">
        <f t="shared" ca="1" si="51"/>
        <v>0</v>
      </c>
      <c r="DS20">
        <f t="shared" ca="1" si="51"/>
        <v>0</v>
      </c>
      <c r="DT20">
        <f t="shared" ca="1" si="51"/>
        <v>0</v>
      </c>
      <c r="DU20" t="str">
        <f t="shared" ca="1" si="51"/>
        <v>-</v>
      </c>
      <c r="DV20">
        <f t="shared" ca="1" si="43"/>
        <v>0</v>
      </c>
      <c r="DW20">
        <f t="shared" ca="1" si="43"/>
        <v>0</v>
      </c>
      <c r="DX20">
        <f t="shared" ca="1" si="43"/>
        <v>0</v>
      </c>
      <c r="DY20">
        <f t="shared" ca="1" si="43"/>
        <v>0</v>
      </c>
      <c r="DZ20">
        <f t="shared" ca="1" si="43"/>
        <v>0</v>
      </c>
      <c r="EA20" t="str">
        <f t="shared" ca="1" si="43"/>
        <v>-</v>
      </c>
      <c r="EB20">
        <f t="shared" ca="1" si="43"/>
        <v>0</v>
      </c>
      <c r="EC20">
        <f t="shared" ca="1" si="43"/>
        <v>0</v>
      </c>
      <c r="ED20">
        <f t="shared" ca="1" si="43"/>
        <v>0</v>
      </c>
      <c r="EE20">
        <f t="shared" ca="1" si="43"/>
        <v>0</v>
      </c>
      <c r="EF20">
        <f t="shared" ca="1" si="43"/>
        <v>0</v>
      </c>
      <c r="EG20" t="str">
        <f t="shared" ca="1" si="43"/>
        <v>-</v>
      </c>
      <c r="EH20">
        <f t="shared" ca="1" si="43"/>
        <v>0</v>
      </c>
      <c r="EI20">
        <f t="shared" ca="1" si="43"/>
        <v>0</v>
      </c>
      <c r="EJ20">
        <f t="shared" ca="1" si="43"/>
        <v>0</v>
      </c>
      <c r="EK20">
        <f t="shared" ca="1" si="43"/>
        <v>0</v>
      </c>
      <c r="EL20">
        <f t="shared" ca="1" si="43"/>
        <v>0</v>
      </c>
      <c r="EM20" t="str">
        <f t="shared" ca="1" si="43"/>
        <v>-</v>
      </c>
      <c r="EN20">
        <f t="shared" ca="1" si="44"/>
        <v>0</v>
      </c>
      <c r="EO20">
        <f t="shared" ca="1" si="45"/>
        <v>0</v>
      </c>
      <c r="EP20">
        <f t="shared" ref="EP20:FF32" ca="1" si="52">INDIRECT($A20&amp;"!"&amp;EP$1)</f>
        <v>0</v>
      </c>
      <c r="EQ20">
        <f t="shared" ca="1" si="52"/>
        <v>0</v>
      </c>
      <c r="ER20">
        <f t="shared" ca="1" si="52"/>
        <v>0</v>
      </c>
      <c r="ES20">
        <f t="shared" ca="1" si="52"/>
        <v>0</v>
      </c>
      <c r="ET20">
        <f t="shared" ca="1" si="46"/>
        <v>0</v>
      </c>
      <c r="EU20">
        <f t="shared" ca="1" si="52"/>
        <v>0</v>
      </c>
      <c r="EV20">
        <f t="shared" ca="1" si="52"/>
        <v>0</v>
      </c>
      <c r="EW20">
        <f t="shared" ca="1" si="52"/>
        <v>0</v>
      </c>
      <c r="EX20">
        <f t="shared" ca="1" si="52"/>
        <v>0</v>
      </c>
      <c r="EY20">
        <f t="shared" ca="1" si="52"/>
        <v>0</v>
      </c>
      <c r="EZ20">
        <f t="shared" ca="1" si="52"/>
        <v>0</v>
      </c>
      <c r="FA20">
        <f t="shared" ca="1" si="52"/>
        <v>0</v>
      </c>
      <c r="FB20">
        <f t="shared" ca="1" si="52"/>
        <v>0</v>
      </c>
      <c r="FC20">
        <f t="shared" ca="1" si="52"/>
        <v>0</v>
      </c>
      <c r="FD20">
        <f t="shared" ca="1" si="52"/>
        <v>0</v>
      </c>
      <c r="FE20">
        <f t="shared" ca="1" si="52"/>
        <v>0</v>
      </c>
      <c r="FF20">
        <f t="shared" ca="1" si="52"/>
        <v>0</v>
      </c>
      <c r="FG20">
        <f t="shared" ca="1" si="47"/>
        <v>0</v>
      </c>
      <c r="FH20">
        <f t="shared" ca="1" si="47"/>
        <v>0</v>
      </c>
      <c r="FI20">
        <f t="shared" ca="1" si="47"/>
        <v>0</v>
      </c>
      <c r="FJ20">
        <f t="shared" ca="1" si="47"/>
        <v>0</v>
      </c>
      <c r="FK20">
        <f t="shared" ca="1" si="47"/>
        <v>0</v>
      </c>
      <c r="FL20">
        <f t="shared" ca="1" si="47"/>
        <v>0</v>
      </c>
      <c r="FM20">
        <f t="shared" ca="1" si="47"/>
        <v>0</v>
      </c>
      <c r="FN20">
        <f t="shared" ca="1" si="47"/>
        <v>0</v>
      </c>
      <c r="FO20">
        <f t="shared" ca="1" si="47"/>
        <v>0</v>
      </c>
      <c r="FP20">
        <f t="shared" ca="1" si="47"/>
        <v>0</v>
      </c>
      <c r="FQ20">
        <f t="shared" ca="1" si="47"/>
        <v>0</v>
      </c>
      <c r="FR20">
        <f t="shared" ca="1" si="47"/>
        <v>0</v>
      </c>
      <c r="FS20">
        <f t="shared" ca="1" si="47"/>
        <v>0</v>
      </c>
      <c r="FT20">
        <f t="shared" ca="1" si="47"/>
        <v>0</v>
      </c>
      <c r="FU20">
        <f t="shared" ca="1" si="47"/>
        <v>0</v>
      </c>
      <c r="FV20" s="29">
        <f t="shared" ca="1" si="5"/>
        <v>116</v>
      </c>
      <c r="FW20">
        <f ca="1">IFERROR(HLOOKUP(G20,Cargos!$AC$8:$BP$9,3,0)*HLOOKUP(G20,Cargos!$AC$8:$BP$9,2,0)*FV20,0)</f>
        <v>0</v>
      </c>
      <c r="FX20">
        <f ca="1">IFERROR(HLOOKUP(G20,Cargos!$AC$8:$BP$9,3,0),0)</f>
        <v>0</v>
      </c>
      <c r="FY20">
        <f t="shared" ca="1" si="6"/>
        <v>1394</v>
      </c>
      <c r="FZ20">
        <f t="shared" ca="1" si="34"/>
        <v>1</v>
      </c>
      <c r="GA20">
        <f t="shared" ca="1" si="7"/>
        <v>0</v>
      </c>
      <c r="GB20" s="132">
        <f t="shared" ca="1" si="8"/>
        <v>0</v>
      </c>
      <c r="GC20">
        <f ca="1">GB20*'P Gerais'!$D$35</f>
        <v>0</v>
      </c>
      <c r="GD20">
        <f t="shared" ca="1" si="9"/>
        <v>0</v>
      </c>
      <c r="GE20">
        <f t="shared" ca="1" si="35"/>
        <v>0</v>
      </c>
      <c r="GF20">
        <f ca="1">IF(YEAR(C20)&lt;'P Gerais'!$D$6,12,IF(AND(YEAR(C20)='P Gerais'!$D$6,MONTH(C20)=2,30-DAY(C20)&gt;=15),12-MONTH(C20)+1,IF(AND(YEAR(C20)='P Gerais'!$D$6,MONTH(C20)=2,30-DAY(C20)&lt;15),12-MONTH(C20),IF(AND(YEAR(C20)='P Gerais'!$D$6,31-DAY(C20)&gt;=15),12-MONTH(C20)+1,IF(AND(YEAR(C20)='P Gerais'!$D$6,31-DAY(C20)&lt;15),12-MONTH(C20),0)))))</f>
        <v>12</v>
      </c>
      <c r="GG20" s="132" t="str">
        <f t="shared" ca="1" si="10"/>
        <v>NÃO</v>
      </c>
    </row>
    <row r="21" spans="1:189">
      <c r="A21" t="s">
        <v>238</v>
      </c>
      <c r="B21" t="str">
        <f t="shared" ca="1" si="48"/>
        <v>Funcionário 19</v>
      </c>
      <c r="C21" s="15">
        <f t="shared" ca="1" si="48"/>
        <v>0</v>
      </c>
      <c r="D21" s="15">
        <f t="shared" ca="1" si="48"/>
        <v>0</v>
      </c>
      <c r="E21">
        <f t="shared" ca="1" si="48"/>
        <v>0</v>
      </c>
      <c r="F21">
        <f t="shared" ca="1" si="48"/>
        <v>0</v>
      </c>
      <c r="G21">
        <f t="shared" ca="1" si="48"/>
        <v>0</v>
      </c>
      <c r="H21" s="25">
        <f t="shared" ca="1" si="48"/>
        <v>8.3333333333333339</v>
      </c>
      <c r="I21" s="14">
        <f t="shared" ca="1" si="48"/>
        <v>0</v>
      </c>
      <c r="J21" s="14">
        <f t="shared" ca="1" si="48"/>
        <v>0</v>
      </c>
      <c r="K21" s="14">
        <f t="shared" ca="1" si="48"/>
        <v>0</v>
      </c>
      <c r="L21" s="14">
        <f t="shared" ca="1" si="48"/>
        <v>0</v>
      </c>
      <c r="M21" s="143"/>
      <c r="N21" s="14">
        <f t="shared" ca="1" si="48"/>
        <v>0</v>
      </c>
      <c r="O21" s="14">
        <f t="shared" ca="1" si="48"/>
        <v>0</v>
      </c>
      <c r="P21" s="14">
        <f t="shared" ca="1" si="48"/>
        <v>0</v>
      </c>
      <c r="Q21" s="14">
        <f t="shared" ca="1" si="48"/>
        <v>0</v>
      </c>
      <c r="R21" s="143"/>
      <c r="S21" s="14">
        <f t="shared" ca="1" si="48"/>
        <v>0</v>
      </c>
      <c r="T21" s="14">
        <f t="shared" ca="1" si="36"/>
        <v>0</v>
      </c>
      <c r="U21" s="14">
        <f t="shared" ca="1" si="36"/>
        <v>0</v>
      </c>
      <c r="V21" s="14">
        <f t="shared" ca="1" si="36"/>
        <v>0</v>
      </c>
      <c r="W21" s="143"/>
      <c r="X21" s="14">
        <f t="shared" ca="1" si="36"/>
        <v>0</v>
      </c>
      <c r="Y21" s="14">
        <f t="shared" ca="1" si="36"/>
        <v>0</v>
      </c>
      <c r="Z21" s="14">
        <f t="shared" ca="1" si="36"/>
        <v>0</v>
      </c>
      <c r="AA21" s="14">
        <f t="shared" ca="1" si="36"/>
        <v>0</v>
      </c>
      <c r="AB21" s="143"/>
      <c r="AC21" s="14">
        <f t="shared" ca="1" si="36"/>
        <v>0</v>
      </c>
      <c r="AD21" s="14">
        <f t="shared" ca="1" si="36"/>
        <v>0</v>
      </c>
      <c r="AE21" s="14">
        <f t="shared" ca="1" si="36"/>
        <v>0</v>
      </c>
      <c r="AF21" s="14">
        <f t="shared" ca="1" si="36"/>
        <v>0</v>
      </c>
      <c r="AG21" s="143"/>
      <c r="AH21" s="14">
        <f t="shared" ca="1" si="36"/>
        <v>0</v>
      </c>
      <c r="AI21" s="14">
        <f t="shared" ca="1" si="36"/>
        <v>0</v>
      </c>
      <c r="AJ21" s="14">
        <f t="shared" ca="1" si="36"/>
        <v>0</v>
      </c>
      <c r="AK21" s="14">
        <f t="shared" ca="1" si="36"/>
        <v>0</v>
      </c>
      <c r="AL21" s="143"/>
      <c r="AM21" s="14">
        <f t="shared" ca="1" si="16"/>
        <v>0</v>
      </c>
      <c r="AN21" s="14">
        <f t="shared" ca="1" si="49"/>
        <v>0</v>
      </c>
      <c r="AO21" s="14">
        <f t="shared" ca="1" si="49"/>
        <v>0</v>
      </c>
      <c r="AP21" s="14">
        <f t="shared" ca="1" si="49"/>
        <v>0</v>
      </c>
      <c r="AQ21" s="143"/>
      <c r="AR21" s="12">
        <f t="shared" ca="1" si="18"/>
        <v>0</v>
      </c>
      <c r="AS21">
        <f t="shared" ca="1" si="49"/>
        <v>0</v>
      </c>
      <c r="AT21">
        <f t="shared" ca="1" si="49"/>
        <v>0</v>
      </c>
      <c r="AU21" s="13">
        <f t="shared" ca="1" si="19"/>
        <v>0</v>
      </c>
      <c r="AV21">
        <f t="shared" ca="1" si="49"/>
        <v>0</v>
      </c>
      <c r="AW21">
        <f t="shared" ca="1" si="49"/>
        <v>0</v>
      </c>
      <c r="AX21">
        <f t="shared" ca="1" si="49"/>
        <v>0</v>
      </c>
      <c r="AY21">
        <f t="shared" ca="1" si="49"/>
        <v>0</v>
      </c>
      <c r="AZ21">
        <f t="shared" ca="1" si="49"/>
        <v>0</v>
      </c>
      <c r="BA21">
        <f t="shared" ca="1" si="49"/>
        <v>0</v>
      </c>
      <c r="BB21">
        <f t="shared" ca="1" si="49"/>
        <v>0</v>
      </c>
      <c r="BC21">
        <f t="shared" ca="1" si="49"/>
        <v>0</v>
      </c>
      <c r="BD21" s="16">
        <f t="shared" ca="1" si="20"/>
        <v>0</v>
      </c>
      <c r="BE21" s="16">
        <f t="shared" ca="1" si="20"/>
        <v>0</v>
      </c>
      <c r="BF21">
        <f t="shared" ca="1" si="37"/>
        <v>0</v>
      </c>
      <c r="BG21">
        <f t="shared" ca="1" si="37"/>
        <v>0</v>
      </c>
      <c r="BH21">
        <f t="shared" ca="1" si="37"/>
        <v>0</v>
      </c>
      <c r="BI21">
        <f t="shared" ca="1" si="37"/>
        <v>0</v>
      </c>
      <c r="BJ21">
        <f t="shared" ca="1" si="37"/>
        <v>0</v>
      </c>
      <c r="BK21">
        <f t="shared" ca="1" si="37"/>
        <v>0</v>
      </c>
      <c r="BL21">
        <f t="shared" ca="1" si="37"/>
        <v>0</v>
      </c>
      <c r="BM21" s="25">
        <f t="shared" ca="1" si="37"/>
        <v>0</v>
      </c>
      <c r="BN21" s="17">
        <f t="shared" ca="1" si="37"/>
        <v>0</v>
      </c>
      <c r="BO21" s="17">
        <f t="shared" ca="1" si="37"/>
        <v>0</v>
      </c>
      <c r="BP21">
        <f t="shared" ca="1" si="37"/>
        <v>0</v>
      </c>
      <c r="BQ21">
        <f t="shared" ca="1" si="37"/>
        <v>0</v>
      </c>
      <c r="BR21" s="5">
        <f t="shared" ca="1" si="37"/>
        <v>0</v>
      </c>
      <c r="BS21" s="5">
        <f t="shared" ca="1" si="37"/>
        <v>0</v>
      </c>
      <c r="BT21" s="5">
        <f t="shared" ca="1" si="21"/>
        <v>0</v>
      </c>
      <c r="BU21" s="5">
        <f t="shared" ca="1" si="50"/>
        <v>0</v>
      </c>
      <c r="BV21" s="5">
        <f t="shared" ca="1" si="50"/>
        <v>0</v>
      </c>
      <c r="BW21" s="5">
        <f t="shared" ca="1" si="50"/>
        <v>0</v>
      </c>
      <c r="BX21" s="5">
        <f t="shared" ca="1" si="50"/>
        <v>0</v>
      </c>
      <c r="BY21" s="5">
        <f t="shared" ca="1" si="50"/>
        <v>0</v>
      </c>
      <c r="BZ21" s="5">
        <f t="shared" ca="1" si="50"/>
        <v>0</v>
      </c>
      <c r="CA21" s="5">
        <f t="shared" ca="1" si="50"/>
        <v>0</v>
      </c>
      <c r="CB21" s="5">
        <f t="shared" ca="1" si="50"/>
        <v>0</v>
      </c>
      <c r="CC21" s="5">
        <f t="shared" ca="1" si="50"/>
        <v>0</v>
      </c>
      <c r="CD21" s="5">
        <f t="shared" ca="1" si="50"/>
        <v>0</v>
      </c>
      <c r="CE21" s="5">
        <f t="shared" ca="1" si="50"/>
        <v>0</v>
      </c>
      <c r="CF21" s="5">
        <f t="shared" ca="1" si="50"/>
        <v>0</v>
      </c>
      <c r="CG21" s="5">
        <f t="shared" ca="1" si="50"/>
        <v>0</v>
      </c>
      <c r="CH21" s="5">
        <f t="shared" ca="1" si="50"/>
        <v>0</v>
      </c>
      <c r="CI21" s="5">
        <f t="shared" ca="1" si="50"/>
        <v>0</v>
      </c>
      <c r="CJ21" s="5">
        <f t="shared" ca="1" si="50"/>
        <v>0</v>
      </c>
      <c r="CK21" s="5">
        <f t="shared" ca="1" si="38"/>
        <v>0</v>
      </c>
      <c r="CL21" s="5">
        <f t="shared" ca="1" si="38"/>
        <v>0</v>
      </c>
      <c r="CM21" s="5">
        <f t="shared" ca="1" si="38"/>
        <v>0</v>
      </c>
      <c r="CN21" s="5">
        <f t="shared" ca="1" si="38"/>
        <v>0</v>
      </c>
      <c r="CO21" s="5">
        <f t="shared" ca="1" si="38"/>
        <v>0</v>
      </c>
      <c r="CP21" s="5">
        <f t="shared" ca="1" si="38"/>
        <v>0</v>
      </c>
      <c r="CQ21" t="str">
        <f t="shared" ca="1" si="38"/>
        <v>-</v>
      </c>
      <c r="CR21" s="132">
        <f t="shared" ca="1" si="38"/>
        <v>0</v>
      </c>
      <c r="CS21">
        <f t="shared" ca="1" si="38"/>
        <v>0</v>
      </c>
      <c r="CT21">
        <f t="shared" ca="1" si="38"/>
        <v>0</v>
      </c>
      <c r="CU21">
        <f t="shared" ca="1" si="38"/>
        <v>0</v>
      </c>
      <c r="CV21">
        <f t="shared" ca="1" si="38"/>
        <v>0</v>
      </c>
      <c r="CW21" t="str">
        <f t="shared" ca="1" si="38"/>
        <v>-</v>
      </c>
      <c r="CX21">
        <f t="shared" ca="1" si="38"/>
        <v>0</v>
      </c>
      <c r="CY21">
        <f t="shared" ca="1" si="38"/>
        <v>0</v>
      </c>
      <c r="CZ21">
        <f t="shared" ca="1" si="38"/>
        <v>0</v>
      </c>
      <c r="DA21">
        <f t="shared" ca="1" si="38"/>
        <v>0</v>
      </c>
      <c r="DB21">
        <f t="shared" ca="1" si="39"/>
        <v>0</v>
      </c>
      <c r="DC21" t="str">
        <f t="shared" ca="1" si="51"/>
        <v>-</v>
      </c>
      <c r="DD21">
        <f t="shared" ca="1" si="40"/>
        <v>0</v>
      </c>
      <c r="DE21">
        <f t="shared" ca="1" si="51"/>
        <v>0</v>
      </c>
      <c r="DF21">
        <f t="shared" ca="1" si="51"/>
        <v>0</v>
      </c>
      <c r="DG21">
        <f t="shared" ca="1" si="51"/>
        <v>0</v>
      </c>
      <c r="DH21">
        <f t="shared" ca="1" si="51"/>
        <v>0</v>
      </c>
      <c r="DI21" t="str">
        <f t="shared" ca="1" si="51"/>
        <v>-</v>
      </c>
      <c r="DJ21">
        <f t="shared" ca="1" si="41"/>
        <v>0</v>
      </c>
      <c r="DK21">
        <f t="shared" ca="1" si="51"/>
        <v>0</v>
      </c>
      <c r="DL21">
        <f t="shared" ca="1" si="51"/>
        <v>0</v>
      </c>
      <c r="DM21">
        <f t="shared" ca="1" si="51"/>
        <v>0</v>
      </c>
      <c r="DN21">
        <f t="shared" ca="1" si="51"/>
        <v>0</v>
      </c>
      <c r="DO21" t="str">
        <f t="shared" ca="1" si="51"/>
        <v>-</v>
      </c>
      <c r="DP21">
        <f t="shared" ca="1" si="42"/>
        <v>0</v>
      </c>
      <c r="DQ21">
        <f t="shared" ca="1" si="51"/>
        <v>0</v>
      </c>
      <c r="DR21">
        <f t="shared" ca="1" si="51"/>
        <v>0</v>
      </c>
      <c r="DS21">
        <f t="shared" ca="1" si="51"/>
        <v>0</v>
      </c>
      <c r="DT21">
        <f t="shared" ca="1" si="51"/>
        <v>0</v>
      </c>
      <c r="DU21" t="str">
        <f t="shared" ca="1" si="51"/>
        <v>-</v>
      </c>
      <c r="DV21">
        <f t="shared" ca="1" si="43"/>
        <v>0</v>
      </c>
      <c r="DW21">
        <f t="shared" ca="1" si="43"/>
        <v>0</v>
      </c>
      <c r="DX21">
        <f t="shared" ca="1" si="43"/>
        <v>0</v>
      </c>
      <c r="DY21">
        <f t="shared" ca="1" si="43"/>
        <v>0</v>
      </c>
      <c r="DZ21">
        <f t="shared" ca="1" si="43"/>
        <v>0</v>
      </c>
      <c r="EA21" t="str">
        <f t="shared" ca="1" si="43"/>
        <v>-</v>
      </c>
      <c r="EB21">
        <f t="shared" ca="1" si="43"/>
        <v>0</v>
      </c>
      <c r="EC21">
        <f t="shared" ca="1" si="43"/>
        <v>0</v>
      </c>
      <c r="ED21">
        <f t="shared" ca="1" si="43"/>
        <v>0</v>
      </c>
      <c r="EE21">
        <f t="shared" ca="1" si="43"/>
        <v>0</v>
      </c>
      <c r="EF21">
        <f t="shared" ca="1" si="43"/>
        <v>0</v>
      </c>
      <c r="EG21" t="str">
        <f t="shared" ca="1" si="43"/>
        <v>-</v>
      </c>
      <c r="EH21">
        <f t="shared" ca="1" si="43"/>
        <v>0</v>
      </c>
      <c r="EI21">
        <f t="shared" ca="1" si="43"/>
        <v>0</v>
      </c>
      <c r="EJ21">
        <f t="shared" ca="1" si="43"/>
        <v>0</v>
      </c>
      <c r="EK21">
        <f t="shared" ca="1" si="43"/>
        <v>0</v>
      </c>
      <c r="EL21">
        <f t="shared" ca="1" si="43"/>
        <v>0</v>
      </c>
      <c r="EM21" t="str">
        <f t="shared" ca="1" si="43"/>
        <v>-</v>
      </c>
      <c r="EN21">
        <f t="shared" ca="1" si="44"/>
        <v>0</v>
      </c>
      <c r="EO21">
        <f t="shared" ca="1" si="45"/>
        <v>0</v>
      </c>
      <c r="EP21">
        <f t="shared" ca="1" si="52"/>
        <v>0</v>
      </c>
      <c r="EQ21">
        <f t="shared" ca="1" si="52"/>
        <v>0</v>
      </c>
      <c r="ER21">
        <f t="shared" ca="1" si="52"/>
        <v>0</v>
      </c>
      <c r="ES21">
        <f t="shared" ca="1" si="52"/>
        <v>0</v>
      </c>
      <c r="ET21">
        <f t="shared" ca="1" si="46"/>
        <v>0</v>
      </c>
      <c r="EU21">
        <f t="shared" ca="1" si="52"/>
        <v>0</v>
      </c>
      <c r="EV21">
        <f t="shared" ca="1" si="52"/>
        <v>0</v>
      </c>
      <c r="EW21">
        <f t="shared" ca="1" si="52"/>
        <v>0</v>
      </c>
      <c r="EX21">
        <f t="shared" ca="1" si="52"/>
        <v>0</v>
      </c>
      <c r="EY21">
        <f t="shared" ca="1" si="52"/>
        <v>0</v>
      </c>
      <c r="EZ21">
        <f t="shared" ca="1" si="52"/>
        <v>0</v>
      </c>
      <c r="FA21">
        <f t="shared" ca="1" si="52"/>
        <v>0</v>
      </c>
      <c r="FB21">
        <f t="shared" ca="1" si="52"/>
        <v>0</v>
      </c>
      <c r="FC21">
        <f t="shared" ca="1" si="52"/>
        <v>0</v>
      </c>
      <c r="FD21">
        <f t="shared" ca="1" si="52"/>
        <v>0</v>
      </c>
      <c r="FE21">
        <f t="shared" ca="1" si="52"/>
        <v>0</v>
      </c>
      <c r="FF21">
        <f t="shared" ca="1" si="52"/>
        <v>0</v>
      </c>
      <c r="FG21">
        <f t="shared" ca="1" si="47"/>
        <v>0</v>
      </c>
      <c r="FH21">
        <f t="shared" ca="1" si="47"/>
        <v>0</v>
      </c>
      <c r="FI21">
        <f t="shared" ca="1" si="47"/>
        <v>0</v>
      </c>
      <c r="FJ21">
        <f t="shared" ca="1" si="47"/>
        <v>0</v>
      </c>
      <c r="FK21">
        <f t="shared" ca="1" si="47"/>
        <v>0</v>
      </c>
      <c r="FL21">
        <f t="shared" ca="1" si="47"/>
        <v>0</v>
      </c>
      <c r="FM21">
        <f t="shared" ca="1" si="47"/>
        <v>0</v>
      </c>
      <c r="FN21">
        <f t="shared" ca="1" si="47"/>
        <v>0</v>
      </c>
      <c r="FO21">
        <f t="shared" ca="1" si="47"/>
        <v>0</v>
      </c>
      <c r="FP21">
        <f t="shared" ca="1" si="47"/>
        <v>0</v>
      </c>
      <c r="FQ21">
        <f t="shared" ca="1" si="47"/>
        <v>0</v>
      </c>
      <c r="FR21">
        <f t="shared" ca="1" si="47"/>
        <v>0</v>
      </c>
      <c r="FS21">
        <f t="shared" ca="1" si="47"/>
        <v>0</v>
      </c>
      <c r="FT21">
        <f t="shared" ca="1" si="47"/>
        <v>0</v>
      </c>
      <c r="FU21">
        <f t="shared" ca="1" si="47"/>
        <v>0</v>
      </c>
      <c r="FV21" s="29">
        <f t="shared" ca="1" si="5"/>
        <v>116</v>
      </c>
      <c r="FW21">
        <f ca="1">IFERROR(HLOOKUP(G21,Cargos!$AC$8:$BP$9,3,0)*HLOOKUP(G21,Cargos!$AC$8:$BP$9,2,0)*FV21,0)</f>
        <v>0</v>
      </c>
      <c r="FX21">
        <f ca="1">IFERROR(HLOOKUP(G21,Cargos!$AC$8:$BP$9,3,0),0)</f>
        <v>0</v>
      </c>
      <c r="FY21">
        <f t="shared" ca="1" si="6"/>
        <v>1394</v>
      </c>
      <c r="FZ21">
        <f t="shared" ca="1" si="34"/>
        <v>1</v>
      </c>
      <c r="GA21">
        <f t="shared" ca="1" si="7"/>
        <v>0</v>
      </c>
      <c r="GB21" s="132">
        <f t="shared" ca="1" si="8"/>
        <v>0</v>
      </c>
      <c r="GC21">
        <f ca="1">GB21*'P Gerais'!$D$35</f>
        <v>0</v>
      </c>
      <c r="GD21">
        <f t="shared" ca="1" si="9"/>
        <v>0</v>
      </c>
      <c r="GE21">
        <f t="shared" ca="1" si="35"/>
        <v>0</v>
      </c>
      <c r="GF21">
        <f ca="1">IF(YEAR(C21)&lt;'P Gerais'!$D$6,12,IF(AND(YEAR(C21)='P Gerais'!$D$6,MONTH(C21)=2,30-DAY(C21)&gt;=15),12-MONTH(C21)+1,IF(AND(YEAR(C21)='P Gerais'!$D$6,MONTH(C21)=2,30-DAY(C21)&lt;15),12-MONTH(C21),IF(AND(YEAR(C21)='P Gerais'!$D$6,31-DAY(C21)&gt;=15),12-MONTH(C21)+1,IF(AND(YEAR(C21)='P Gerais'!$D$6,31-DAY(C21)&lt;15),12-MONTH(C21),0)))))</f>
        <v>12</v>
      </c>
      <c r="GG21" s="132" t="str">
        <f t="shared" ca="1" si="10"/>
        <v>NÃO</v>
      </c>
    </row>
    <row r="22" spans="1:189">
      <c r="A22" t="s">
        <v>239</v>
      </c>
      <c r="B22" t="str">
        <f t="shared" ca="1" si="48"/>
        <v>Funcionário 20</v>
      </c>
      <c r="C22" s="15">
        <f t="shared" ca="1" si="48"/>
        <v>0</v>
      </c>
      <c r="D22" s="15">
        <f t="shared" ca="1" si="48"/>
        <v>0</v>
      </c>
      <c r="E22">
        <f t="shared" ca="1" si="48"/>
        <v>0</v>
      </c>
      <c r="F22">
        <f t="shared" ca="1" si="48"/>
        <v>0</v>
      </c>
      <c r="G22">
        <f t="shared" ca="1" si="48"/>
        <v>0</v>
      </c>
      <c r="H22" s="25">
        <f t="shared" ca="1" si="48"/>
        <v>8.3333333333333339</v>
      </c>
      <c r="I22" s="14">
        <f t="shared" ca="1" si="48"/>
        <v>0</v>
      </c>
      <c r="J22" s="14">
        <f t="shared" ca="1" si="48"/>
        <v>0</v>
      </c>
      <c r="K22" s="14">
        <f t="shared" ca="1" si="48"/>
        <v>0</v>
      </c>
      <c r="L22" s="14">
        <f t="shared" ca="1" si="48"/>
        <v>0</v>
      </c>
      <c r="M22" s="143"/>
      <c r="N22" s="14">
        <f t="shared" ca="1" si="48"/>
        <v>0</v>
      </c>
      <c r="O22" s="14">
        <f t="shared" ca="1" si="48"/>
        <v>0</v>
      </c>
      <c r="P22" s="14">
        <f t="shared" ca="1" si="48"/>
        <v>0</v>
      </c>
      <c r="Q22" s="14">
        <f t="shared" ca="1" si="48"/>
        <v>0</v>
      </c>
      <c r="R22" s="143"/>
      <c r="S22" s="14">
        <f t="shared" ca="1" si="48"/>
        <v>0</v>
      </c>
      <c r="T22" s="14">
        <f t="shared" ca="1" si="36"/>
        <v>0</v>
      </c>
      <c r="U22" s="14">
        <f t="shared" ca="1" si="36"/>
        <v>0</v>
      </c>
      <c r="V22" s="14">
        <f t="shared" ca="1" si="36"/>
        <v>0</v>
      </c>
      <c r="W22" s="143"/>
      <c r="X22" s="14">
        <f t="shared" ca="1" si="36"/>
        <v>0</v>
      </c>
      <c r="Y22" s="14">
        <f t="shared" ca="1" si="36"/>
        <v>0</v>
      </c>
      <c r="Z22" s="14">
        <f t="shared" ca="1" si="36"/>
        <v>0</v>
      </c>
      <c r="AA22" s="14">
        <f t="shared" ca="1" si="36"/>
        <v>0</v>
      </c>
      <c r="AB22" s="143"/>
      <c r="AC22" s="14">
        <f t="shared" ca="1" si="36"/>
        <v>0</v>
      </c>
      <c r="AD22" s="14">
        <f t="shared" ca="1" si="36"/>
        <v>0</v>
      </c>
      <c r="AE22" s="14">
        <f t="shared" ca="1" si="36"/>
        <v>0</v>
      </c>
      <c r="AF22" s="14">
        <f t="shared" ca="1" si="36"/>
        <v>0</v>
      </c>
      <c r="AG22" s="143"/>
      <c r="AH22" s="14">
        <f t="shared" ca="1" si="36"/>
        <v>0</v>
      </c>
      <c r="AI22" s="14">
        <f t="shared" ca="1" si="36"/>
        <v>0</v>
      </c>
      <c r="AJ22" s="14">
        <f t="shared" ca="1" si="36"/>
        <v>0</v>
      </c>
      <c r="AK22" s="14">
        <f t="shared" ca="1" si="36"/>
        <v>0</v>
      </c>
      <c r="AL22" s="143"/>
      <c r="AM22" s="14">
        <f t="shared" ca="1" si="16"/>
        <v>0</v>
      </c>
      <c r="AN22" s="14">
        <f t="shared" ca="1" si="49"/>
        <v>0</v>
      </c>
      <c r="AO22" s="14">
        <f t="shared" ca="1" si="49"/>
        <v>0</v>
      </c>
      <c r="AP22" s="14">
        <f t="shared" ca="1" si="49"/>
        <v>0</v>
      </c>
      <c r="AQ22" s="143"/>
      <c r="AR22" s="12">
        <f t="shared" ca="1" si="18"/>
        <v>0</v>
      </c>
      <c r="AS22">
        <f t="shared" ca="1" si="49"/>
        <v>0</v>
      </c>
      <c r="AT22">
        <f t="shared" ca="1" si="49"/>
        <v>0</v>
      </c>
      <c r="AU22" s="13">
        <f t="shared" ca="1" si="19"/>
        <v>0</v>
      </c>
      <c r="AV22">
        <f t="shared" ca="1" si="49"/>
        <v>0</v>
      </c>
      <c r="AW22">
        <f t="shared" ca="1" si="49"/>
        <v>0</v>
      </c>
      <c r="AX22">
        <f t="shared" ca="1" si="49"/>
        <v>0</v>
      </c>
      <c r="AY22">
        <f t="shared" ca="1" si="49"/>
        <v>0</v>
      </c>
      <c r="AZ22">
        <f t="shared" ca="1" si="49"/>
        <v>0</v>
      </c>
      <c r="BA22">
        <f t="shared" ca="1" si="49"/>
        <v>0</v>
      </c>
      <c r="BB22">
        <f t="shared" ca="1" si="49"/>
        <v>0</v>
      </c>
      <c r="BC22">
        <f t="shared" ca="1" si="49"/>
        <v>0</v>
      </c>
      <c r="BD22" s="16">
        <f t="shared" ca="1" si="20"/>
        <v>0</v>
      </c>
      <c r="BE22" s="16">
        <f t="shared" ca="1" si="20"/>
        <v>0</v>
      </c>
      <c r="BF22">
        <f t="shared" ca="1" si="37"/>
        <v>0</v>
      </c>
      <c r="BG22">
        <f t="shared" ca="1" si="37"/>
        <v>0</v>
      </c>
      <c r="BH22">
        <f t="shared" ca="1" si="37"/>
        <v>0</v>
      </c>
      <c r="BI22">
        <f t="shared" ca="1" si="37"/>
        <v>0</v>
      </c>
      <c r="BJ22">
        <f t="shared" ca="1" si="37"/>
        <v>0</v>
      </c>
      <c r="BK22">
        <f t="shared" ca="1" si="37"/>
        <v>0</v>
      </c>
      <c r="BL22">
        <f t="shared" ca="1" si="37"/>
        <v>0</v>
      </c>
      <c r="BM22" s="25">
        <f t="shared" ca="1" si="37"/>
        <v>0</v>
      </c>
      <c r="BN22" s="17">
        <f t="shared" ca="1" si="37"/>
        <v>0</v>
      </c>
      <c r="BO22" s="17">
        <f t="shared" ca="1" si="37"/>
        <v>0</v>
      </c>
      <c r="BP22">
        <f t="shared" ca="1" si="37"/>
        <v>0</v>
      </c>
      <c r="BQ22">
        <f t="shared" ca="1" si="37"/>
        <v>0</v>
      </c>
      <c r="BR22" s="5">
        <f t="shared" ca="1" si="37"/>
        <v>0</v>
      </c>
      <c r="BS22" s="5">
        <f t="shared" ca="1" si="37"/>
        <v>0</v>
      </c>
      <c r="BT22" s="5">
        <f t="shared" ca="1" si="21"/>
        <v>0</v>
      </c>
      <c r="BU22" s="5">
        <f t="shared" ca="1" si="50"/>
        <v>0</v>
      </c>
      <c r="BV22" s="5">
        <f t="shared" ca="1" si="50"/>
        <v>0</v>
      </c>
      <c r="BW22" s="5">
        <f t="shared" ca="1" si="50"/>
        <v>0</v>
      </c>
      <c r="BX22" s="5">
        <f t="shared" ca="1" si="50"/>
        <v>0</v>
      </c>
      <c r="BY22" s="5">
        <f t="shared" ca="1" si="50"/>
        <v>0</v>
      </c>
      <c r="BZ22" s="5">
        <f t="shared" ca="1" si="50"/>
        <v>0</v>
      </c>
      <c r="CA22" s="5">
        <f t="shared" ca="1" si="50"/>
        <v>0</v>
      </c>
      <c r="CB22" s="5">
        <f t="shared" ca="1" si="50"/>
        <v>0</v>
      </c>
      <c r="CC22" s="5">
        <f t="shared" ca="1" si="50"/>
        <v>0</v>
      </c>
      <c r="CD22" s="5">
        <f t="shared" ca="1" si="50"/>
        <v>0</v>
      </c>
      <c r="CE22" s="5">
        <f t="shared" ca="1" si="50"/>
        <v>0</v>
      </c>
      <c r="CF22" s="5">
        <f t="shared" ca="1" si="50"/>
        <v>0</v>
      </c>
      <c r="CG22" s="5">
        <f t="shared" ca="1" si="50"/>
        <v>0</v>
      </c>
      <c r="CH22" s="5">
        <f t="shared" ca="1" si="50"/>
        <v>0</v>
      </c>
      <c r="CI22" s="5">
        <f t="shared" ca="1" si="50"/>
        <v>0</v>
      </c>
      <c r="CJ22" s="5">
        <f t="shared" ca="1" si="50"/>
        <v>0</v>
      </c>
      <c r="CK22" s="5">
        <f t="shared" ca="1" si="38"/>
        <v>0</v>
      </c>
      <c r="CL22" s="5">
        <f t="shared" ca="1" si="38"/>
        <v>0</v>
      </c>
      <c r="CM22" s="5">
        <f t="shared" ca="1" si="38"/>
        <v>0</v>
      </c>
      <c r="CN22" s="5">
        <f t="shared" ca="1" si="38"/>
        <v>0</v>
      </c>
      <c r="CO22" s="5">
        <f t="shared" ca="1" si="38"/>
        <v>0</v>
      </c>
      <c r="CP22" s="5">
        <f t="shared" ca="1" si="38"/>
        <v>0</v>
      </c>
      <c r="CQ22" t="str">
        <f t="shared" ca="1" si="38"/>
        <v>-</v>
      </c>
      <c r="CR22" s="132">
        <f t="shared" ca="1" si="38"/>
        <v>0</v>
      </c>
      <c r="CS22">
        <f t="shared" ca="1" si="38"/>
        <v>0</v>
      </c>
      <c r="CT22">
        <f t="shared" ca="1" si="38"/>
        <v>0</v>
      </c>
      <c r="CU22">
        <f t="shared" ca="1" si="38"/>
        <v>0</v>
      </c>
      <c r="CV22">
        <f t="shared" ca="1" si="38"/>
        <v>0</v>
      </c>
      <c r="CW22" t="str">
        <f t="shared" ca="1" si="38"/>
        <v>-</v>
      </c>
      <c r="CX22">
        <f t="shared" ca="1" si="38"/>
        <v>0</v>
      </c>
      <c r="CY22">
        <f t="shared" ca="1" si="38"/>
        <v>0</v>
      </c>
      <c r="CZ22">
        <f t="shared" ca="1" si="38"/>
        <v>0</v>
      </c>
      <c r="DA22">
        <f t="shared" ca="1" si="38"/>
        <v>0</v>
      </c>
      <c r="DB22">
        <f t="shared" ca="1" si="39"/>
        <v>0</v>
      </c>
      <c r="DC22" t="str">
        <f t="shared" ca="1" si="51"/>
        <v>-</v>
      </c>
      <c r="DD22">
        <f t="shared" ca="1" si="40"/>
        <v>0</v>
      </c>
      <c r="DE22">
        <f t="shared" ca="1" si="51"/>
        <v>0</v>
      </c>
      <c r="DF22">
        <f t="shared" ca="1" si="51"/>
        <v>0</v>
      </c>
      <c r="DG22">
        <f t="shared" ca="1" si="51"/>
        <v>0</v>
      </c>
      <c r="DH22">
        <f t="shared" ca="1" si="51"/>
        <v>0</v>
      </c>
      <c r="DI22" t="str">
        <f t="shared" ca="1" si="51"/>
        <v>-</v>
      </c>
      <c r="DJ22">
        <f t="shared" ca="1" si="41"/>
        <v>0</v>
      </c>
      <c r="DK22">
        <f t="shared" ca="1" si="51"/>
        <v>0</v>
      </c>
      <c r="DL22">
        <f t="shared" ca="1" si="51"/>
        <v>0</v>
      </c>
      <c r="DM22">
        <f t="shared" ca="1" si="51"/>
        <v>0</v>
      </c>
      <c r="DN22">
        <f t="shared" ca="1" si="51"/>
        <v>0</v>
      </c>
      <c r="DO22" t="str">
        <f t="shared" ca="1" si="51"/>
        <v>-</v>
      </c>
      <c r="DP22">
        <f t="shared" ca="1" si="42"/>
        <v>0</v>
      </c>
      <c r="DQ22">
        <f t="shared" ca="1" si="51"/>
        <v>0</v>
      </c>
      <c r="DR22">
        <f t="shared" ca="1" si="51"/>
        <v>0</v>
      </c>
      <c r="DS22">
        <f t="shared" ca="1" si="51"/>
        <v>0</v>
      </c>
      <c r="DT22">
        <f t="shared" ca="1" si="51"/>
        <v>0</v>
      </c>
      <c r="DU22" t="str">
        <f t="shared" ca="1" si="51"/>
        <v>-</v>
      </c>
      <c r="DV22">
        <f t="shared" ca="1" si="43"/>
        <v>0</v>
      </c>
      <c r="DW22">
        <f t="shared" ca="1" si="43"/>
        <v>0</v>
      </c>
      <c r="DX22">
        <f t="shared" ca="1" si="43"/>
        <v>0</v>
      </c>
      <c r="DY22">
        <f t="shared" ca="1" si="43"/>
        <v>0</v>
      </c>
      <c r="DZ22">
        <f t="shared" ca="1" si="43"/>
        <v>0</v>
      </c>
      <c r="EA22" t="str">
        <f t="shared" ca="1" si="43"/>
        <v>-</v>
      </c>
      <c r="EB22">
        <f t="shared" ca="1" si="43"/>
        <v>0</v>
      </c>
      <c r="EC22">
        <f t="shared" ca="1" si="43"/>
        <v>0</v>
      </c>
      <c r="ED22">
        <f t="shared" ca="1" si="43"/>
        <v>0</v>
      </c>
      <c r="EE22">
        <f t="shared" ca="1" si="43"/>
        <v>0</v>
      </c>
      <c r="EF22">
        <f t="shared" ca="1" si="43"/>
        <v>0</v>
      </c>
      <c r="EG22" t="str">
        <f t="shared" ca="1" si="43"/>
        <v>-</v>
      </c>
      <c r="EH22">
        <f t="shared" ca="1" si="43"/>
        <v>0</v>
      </c>
      <c r="EI22">
        <f t="shared" ca="1" si="43"/>
        <v>0</v>
      </c>
      <c r="EJ22">
        <f t="shared" ca="1" si="43"/>
        <v>0</v>
      </c>
      <c r="EK22">
        <f t="shared" ca="1" si="43"/>
        <v>0</v>
      </c>
      <c r="EL22">
        <f t="shared" ca="1" si="43"/>
        <v>0</v>
      </c>
      <c r="EM22" t="str">
        <f t="shared" ca="1" si="43"/>
        <v>-</v>
      </c>
      <c r="EN22">
        <f t="shared" ca="1" si="44"/>
        <v>0</v>
      </c>
      <c r="EO22">
        <f t="shared" ca="1" si="45"/>
        <v>0</v>
      </c>
      <c r="EP22">
        <f t="shared" ca="1" si="52"/>
        <v>0</v>
      </c>
      <c r="EQ22">
        <f t="shared" ca="1" si="52"/>
        <v>0</v>
      </c>
      <c r="ER22">
        <f t="shared" ca="1" si="52"/>
        <v>0</v>
      </c>
      <c r="ES22">
        <f t="shared" ca="1" si="52"/>
        <v>0</v>
      </c>
      <c r="ET22">
        <f t="shared" ca="1" si="46"/>
        <v>0</v>
      </c>
      <c r="EU22">
        <f t="shared" ca="1" si="52"/>
        <v>0</v>
      </c>
      <c r="EV22">
        <f t="shared" ca="1" si="52"/>
        <v>0</v>
      </c>
      <c r="EW22">
        <f t="shared" ca="1" si="52"/>
        <v>0</v>
      </c>
      <c r="EX22">
        <f t="shared" ca="1" si="52"/>
        <v>0</v>
      </c>
      <c r="EY22">
        <f t="shared" ca="1" si="52"/>
        <v>0</v>
      </c>
      <c r="EZ22">
        <f t="shared" ca="1" si="52"/>
        <v>0</v>
      </c>
      <c r="FA22">
        <f t="shared" ca="1" si="52"/>
        <v>0</v>
      </c>
      <c r="FB22">
        <f t="shared" ca="1" si="52"/>
        <v>0</v>
      </c>
      <c r="FC22">
        <f t="shared" ca="1" si="52"/>
        <v>0</v>
      </c>
      <c r="FD22">
        <f t="shared" ca="1" si="52"/>
        <v>0</v>
      </c>
      <c r="FE22">
        <f t="shared" ca="1" si="52"/>
        <v>0</v>
      </c>
      <c r="FF22">
        <f t="shared" ca="1" si="52"/>
        <v>0</v>
      </c>
      <c r="FG22">
        <f t="shared" ca="1" si="47"/>
        <v>0</v>
      </c>
      <c r="FH22">
        <f t="shared" ca="1" si="47"/>
        <v>0</v>
      </c>
      <c r="FI22">
        <f t="shared" ca="1" si="47"/>
        <v>0</v>
      </c>
      <c r="FJ22">
        <f t="shared" ca="1" si="47"/>
        <v>0</v>
      </c>
      <c r="FK22">
        <f t="shared" ca="1" si="47"/>
        <v>0</v>
      </c>
      <c r="FL22">
        <f t="shared" ca="1" si="47"/>
        <v>0</v>
      </c>
      <c r="FM22">
        <f t="shared" ca="1" si="47"/>
        <v>0</v>
      </c>
      <c r="FN22">
        <f t="shared" ca="1" si="47"/>
        <v>0</v>
      </c>
      <c r="FO22">
        <f t="shared" ca="1" si="47"/>
        <v>0</v>
      </c>
      <c r="FP22">
        <f t="shared" ca="1" si="47"/>
        <v>0</v>
      </c>
      <c r="FQ22">
        <f t="shared" ca="1" si="47"/>
        <v>0</v>
      </c>
      <c r="FR22">
        <f t="shared" ca="1" si="47"/>
        <v>0</v>
      </c>
      <c r="FS22">
        <f t="shared" ca="1" si="47"/>
        <v>0</v>
      </c>
      <c r="FT22">
        <f t="shared" ca="1" si="47"/>
        <v>0</v>
      </c>
      <c r="FU22">
        <f t="shared" ca="1" si="47"/>
        <v>0</v>
      </c>
      <c r="FV22" s="29">
        <f t="shared" ca="1" si="5"/>
        <v>116</v>
      </c>
      <c r="FW22">
        <f ca="1">IFERROR(HLOOKUP(G22,Cargos!$AC$8:$BP$9,3,0)*HLOOKUP(G22,Cargos!$AC$8:$BP$9,2,0)*FV22,0)</f>
        <v>0</v>
      </c>
      <c r="FX22">
        <f ca="1">IFERROR(HLOOKUP(G22,Cargos!$AC$8:$BP$9,3,0),0)</f>
        <v>0</v>
      </c>
      <c r="FY22">
        <f t="shared" ca="1" si="6"/>
        <v>1394</v>
      </c>
      <c r="FZ22">
        <f t="shared" ca="1" si="34"/>
        <v>1</v>
      </c>
      <c r="GA22">
        <f t="shared" ca="1" si="7"/>
        <v>0</v>
      </c>
      <c r="GB22" s="132">
        <f t="shared" ca="1" si="8"/>
        <v>0</v>
      </c>
      <c r="GC22">
        <f ca="1">GB22*'P Gerais'!$D$35</f>
        <v>0</v>
      </c>
      <c r="GD22">
        <f t="shared" ca="1" si="9"/>
        <v>0</v>
      </c>
      <c r="GE22">
        <f t="shared" ca="1" si="35"/>
        <v>0</v>
      </c>
      <c r="GF22">
        <f ca="1">IF(YEAR(C22)&lt;'P Gerais'!$D$6,12,IF(AND(YEAR(C22)='P Gerais'!$D$6,MONTH(C22)=2,30-DAY(C22)&gt;=15),12-MONTH(C22)+1,IF(AND(YEAR(C22)='P Gerais'!$D$6,MONTH(C22)=2,30-DAY(C22)&lt;15),12-MONTH(C22),IF(AND(YEAR(C22)='P Gerais'!$D$6,31-DAY(C22)&gt;=15),12-MONTH(C22)+1,IF(AND(YEAR(C22)='P Gerais'!$D$6,31-DAY(C22)&lt;15),12-MONTH(C22),0)))))</f>
        <v>12</v>
      </c>
      <c r="GG22" s="132" t="str">
        <f t="shared" ca="1" si="10"/>
        <v>NÃO</v>
      </c>
    </row>
    <row r="23" spans="1:189">
      <c r="A23" t="s">
        <v>240</v>
      </c>
      <c r="B23" t="str">
        <f t="shared" ca="1" si="48"/>
        <v>Funcionário 21</v>
      </c>
      <c r="C23" s="15">
        <f t="shared" ca="1" si="48"/>
        <v>0</v>
      </c>
      <c r="D23" s="15">
        <f t="shared" ca="1" si="48"/>
        <v>0</v>
      </c>
      <c r="E23">
        <f t="shared" ca="1" si="48"/>
        <v>0</v>
      </c>
      <c r="F23">
        <f t="shared" ca="1" si="48"/>
        <v>0</v>
      </c>
      <c r="G23">
        <f t="shared" ca="1" si="48"/>
        <v>0</v>
      </c>
      <c r="H23" s="25">
        <f t="shared" ca="1" si="48"/>
        <v>8.3333333333333339</v>
      </c>
      <c r="I23" s="14">
        <f t="shared" ca="1" si="48"/>
        <v>0</v>
      </c>
      <c r="J23" s="14">
        <f t="shared" ca="1" si="48"/>
        <v>0</v>
      </c>
      <c r="K23" s="14">
        <f t="shared" ca="1" si="48"/>
        <v>0</v>
      </c>
      <c r="L23" s="14">
        <f t="shared" ca="1" si="48"/>
        <v>0</v>
      </c>
      <c r="M23" s="143"/>
      <c r="N23" s="14">
        <f t="shared" ca="1" si="48"/>
        <v>0</v>
      </c>
      <c r="O23" s="14">
        <f t="shared" ca="1" si="48"/>
        <v>0</v>
      </c>
      <c r="P23" s="14">
        <f t="shared" ca="1" si="48"/>
        <v>0</v>
      </c>
      <c r="Q23" s="14">
        <f t="shared" ca="1" si="48"/>
        <v>0</v>
      </c>
      <c r="R23" s="143"/>
      <c r="S23" s="14">
        <f t="shared" ca="1" si="48"/>
        <v>0</v>
      </c>
      <c r="T23" s="14">
        <f t="shared" ca="1" si="36"/>
        <v>0</v>
      </c>
      <c r="U23" s="14">
        <f t="shared" ca="1" si="36"/>
        <v>0</v>
      </c>
      <c r="V23" s="14">
        <f t="shared" ca="1" si="36"/>
        <v>0</v>
      </c>
      <c r="W23" s="143"/>
      <c r="X23" s="14">
        <f t="shared" ca="1" si="36"/>
        <v>0</v>
      </c>
      <c r="Y23" s="14">
        <f t="shared" ca="1" si="36"/>
        <v>0</v>
      </c>
      <c r="Z23" s="14">
        <f t="shared" ca="1" si="36"/>
        <v>0</v>
      </c>
      <c r="AA23" s="14">
        <f t="shared" ca="1" si="36"/>
        <v>0</v>
      </c>
      <c r="AB23" s="143"/>
      <c r="AC23" s="14">
        <f t="shared" ca="1" si="36"/>
        <v>0</v>
      </c>
      <c r="AD23" s="14">
        <f t="shared" ca="1" si="36"/>
        <v>0</v>
      </c>
      <c r="AE23" s="14">
        <f t="shared" ca="1" si="36"/>
        <v>0</v>
      </c>
      <c r="AF23" s="14">
        <f t="shared" ca="1" si="36"/>
        <v>0</v>
      </c>
      <c r="AG23" s="143"/>
      <c r="AH23" s="14">
        <f t="shared" ca="1" si="36"/>
        <v>0</v>
      </c>
      <c r="AI23" s="14">
        <f t="shared" ca="1" si="36"/>
        <v>0</v>
      </c>
      <c r="AJ23" s="14">
        <f t="shared" ca="1" si="36"/>
        <v>0</v>
      </c>
      <c r="AK23" s="14">
        <f t="shared" ca="1" si="36"/>
        <v>0</v>
      </c>
      <c r="AL23" s="143"/>
      <c r="AM23" s="14">
        <f t="shared" ca="1" si="16"/>
        <v>0</v>
      </c>
      <c r="AN23" s="14">
        <f t="shared" ca="1" si="49"/>
        <v>0</v>
      </c>
      <c r="AO23" s="14">
        <f t="shared" ca="1" si="49"/>
        <v>0</v>
      </c>
      <c r="AP23" s="14">
        <f t="shared" ca="1" si="49"/>
        <v>0</v>
      </c>
      <c r="AQ23" s="143"/>
      <c r="AR23" s="12">
        <f t="shared" ca="1" si="18"/>
        <v>0</v>
      </c>
      <c r="AS23">
        <f t="shared" ca="1" si="49"/>
        <v>0</v>
      </c>
      <c r="AT23">
        <f t="shared" ca="1" si="49"/>
        <v>0</v>
      </c>
      <c r="AU23" s="13">
        <f t="shared" ca="1" si="19"/>
        <v>0</v>
      </c>
      <c r="AV23">
        <f t="shared" ca="1" si="49"/>
        <v>0</v>
      </c>
      <c r="AW23">
        <f t="shared" ca="1" si="49"/>
        <v>0</v>
      </c>
      <c r="AX23">
        <f t="shared" ca="1" si="49"/>
        <v>0</v>
      </c>
      <c r="AY23">
        <f t="shared" ca="1" si="49"/>
        <v>0</v>
      </c>
      <c r="AZ23">
        <f t="shared" ca="1" si="49"/>
        <v>0</v>
      </c>
      <c r="BA23">
        <f t="shared" ca="1" si="49"/>
        <v>0</v>
      </c>
      <c r="BB23">
        <f t="shared" ca="1" si="49"/>
        <v>0</v>
      </c>
      <c r="BC23">
        <f t="shared" ca="1" si="49"/>
        <v>0</v>
      </c>
      <c r="BD23" s="16">
        <f t="shared" ca="1" si="20"/>
        <v>0</v>
      </c>
      <c r="BE23" s="16">
        <f t="shared" ca="1" si="20"/>
        <v>0</v>
      </c>
      <c r="BF23">
        <f t="shared" ca="1" si="37"/>
        <v>0</v>
      </c>
      <c r="BG23">
        <f t="shared" ca="1" si="37"/>
        <v>0</v>
      </c>
      <c r="BH23">
        <f t="shared" ca="1" si="37"/>
        <v>0</v>
      </c>
      <c r="BI23">
        <f t="shared" ca="1" si="37"/>
        <v>0</v>
      </c>
      <c r="BJ23">
        <f t="shared" ca="1" si="37"/>
        <v>0</v>
      </c>
      <c r="BK23">
        <f t="shared" ca="1" si="37"/>
        <v>0</v>
      </c>
      <c r="BL23">
        <f t="shared" ca="1" si="37"/>
        <v>0</v>
      </c>
      <c r="BM23" s="25">
        <f t="shared" ca="1" si="37"/>
        <v>0</v>
      </c>
      <c r="BN23" s="17">
        <f t="shared" ca="1" si="37"/>
        <v>0</v>
      </c>
      <c r="BO23" s="17">
        <f t="shared" ca="1" si="37"/>
        <v>0</v>
      </c>
      <c r="BP23">
        <f t="shared" ca="1" si="37"/>
        <v>0</v>
      </c>
      <c r="BQ23">
        <f t="shared" ca="1" si="37"/>
        <v>0</v>
      </c>
      <c r="BR23" s="5">
        <f t="shared" ca="1" si="37"/>
        <v>0</v>
      </c>
      <c r="BS23" s="5">
        <f t="shared" ca="1" si="37"/>
        <v>0</v>
      </c>
      <c r="BT23" s="5">
        <f t="shared" ca="1" si="21"/>
        <v>0</v>
      </c>
      <c r="BU23" s="5">
        <f t="shared" ca="1" si="50"/>
        <v>0</v>
      </c>
      <c r="BV23" s="5">
        <f t="shared" ca="1" si="50"/>
        <v>0</v>
      </c>
      <c r="BW23" s="5">
        <f t="shared" ca="1" si="50"/>
        <v>0</v>
      </c>
      <c r="BX23" s="5">
        <f t="shared" ca="1" si="50"/>
        <v>0</v>
      </c>
      <c r="BY23" s="5">
        <f t="shared" ca="1" si="50"/>
        <v>0</v>
      </c>
      <c r="BZ23" s="5">
        <f t="shared" ca="1" si="50"/>
        <v>0</v>
      </c>
      <c r="CA23" s="5">
        <f t="shared" ca="1" si="50"/>
        <v>0</v>
      </c>
      <c r="CB23" s="5">
        <f t="shared" ca="1" si="50"/>
        <v>0</v>
      </c>
      <c r="CC23" s="5">
        <f t="shared" ca="1" si="50"/>
        <v>0</v>
      </c>
      <c r="CD23" s="5">
        <f t="shared" ca="1" si="50"/>
        <v>0</v>
      </c>
      <c r="CE23" s="5">
        <f t="shared" ca="1" si="50"/>
        <v>0</v>
      </c>
      <c r="CF23" s="5">
        <f t="shared" ca="1" si="50"/>
        <v>0</v>
      </c>
      <c r="CG23" s="5">
        <f t="shared" ca="1" si="50"/>
        <v>0</v>
      </c>
      <c r="CH23" s="5">
        <f t="shared" ca="1" si="50"/>
        <v>0</v>
      </c>
      <c r="CI23" s="5">
        <f t="shared" ca="1" si="50"/>
        <v>0</v>
      </c>
      <c r="CJ23" s="5">
        <f t="shared" ca="1" si="50"/>
        <v>0</v>
      </c>
      <c r="CK23" s="5">
        <f t="shared" ca="1" si="38"/>
        <v>0</v>
      </c>
      <c r="CL23" s="5">
        <f t="shared" ca="1" si="38"/>
        <v>0</v>
      </c>
      <c r="CM23" s="5">
        <f t="shared" ca="1" si="38"/>
        <v>0</v>
      </c>
      <c r="CN23" s="5">
        <f t="shared" ca="1" si="38"/>
        <v>0</v>
      </c>
      <c r="CO23" s="5">
        <f t="shared" ca="1" si="38"/>
        <v>0</v>
      </c>
      <c r="CP23" s="5">
        <f t="shared" ca="1" si="38"/>
        <v>0</v>
      </c>
      <c r="CQ23" t="str">
        <f t="shared" ca="1" si="38"/>
        <v>-</v>
      </c>
      <c r="CR23" s="132">
        <f t="shared" ca="1" si="38"/>
        <v>0</v>
      </c>
      <c r="CS23">
        <f t="shared" ca="1" si="38"/>
        <v>0</v>
      </c>
      <c r="CT23">
        <f t="shared" ca="1" si="38"/>
        <v>0</v>
      </c>
      <c r="CU23">
        <f t="shared" ca="1" si="38"/>
        <v>0</v>
      </c>
      <c r="CV23">
        <f t="shared" ca="1" si="38"/>
        <v>0</v>
      </c>
      <c r="CW23" t="str">
        <f t="shared" ca="1" si="38"/>
        <v>-</v>
      </c>
      <c r="CX23">
        <f t="shared" ca="1" si="38"/>
        <v>0</v>
      </c>
      <c r="CY23">
        <f t="shared" ca="1" si="38"/>
        <v>0</v>
      </c>
      <c r="CZ23">
        <f t="shared" ca="1" si="38"/>
        <v>0</v>
      </c>
      <c r="DA23">
        <f t="shared" ca="1" si="38"/>
        <v>0</v>
      </c>
      <c r="DB23">
        <f t="shared" ca="1" si="39"/>
        <v>0</v>
      </c>
      <c r="DC23" t="str">
        <f t="shared" ca="1" si="51"/>
        <v>-</v>
      </c>
      <c r="DD23">
        <f t="shared" ca="1" si="40"/>
        <v>0</v>
      </c>
      <c r="DE23">
        <f t="shared" ca="1" si="51"/>
        <v>0</v>
      </c>
      <c r="DF23">
        <f t="shared" ca="1" si="51"/>
        <v>0</v>
      </c>
      <c r="DG23">
        <f t="shared" ca="1" si="51"/>
        <v>0</v>
      </c>
      <c r="DH23">
        <f t="shared" ca="1" si="51"/>
        <v>0</v>
      </c>
      <c r="DI23" t="str">
        <f t="shared" ca="1" si="51"/>
        <v>-</v>
      </c>
      <c r="DJ23">
        <f t="shared" ca="1" si="41"/>
        <v>0</v>
      </c>
      <c r="DK23">
        <f t="shared" ca="1" si="51"/>
        <v>0</v>
      </c>
      <c r="DL23">
        <f t="shared" ca="1" si="51"/>
        <v>0</v>
      </c>
      <c r="DM23">
        <f t="shared" ca="1" si="51"/>
        <v>0</v>
      </c>
      <c r="DN23">
        <f t="shared" ca="1" si="51"/>
        <v>0</v>
      </c>
      <c r="DO23" t="str">
        <f t="shared" ca="1" si="51"/>
        <v>-</v>
      </c>
      <c r="DP23">
        <f t="shared" ca="1" si="42"/>
        <v>0</v>
      </c>
      <c r="DQ23">
        <f t="shared" ca="1" si="51"/>
        <v>0</v>
      </c>
      <c r="DR23">
        <f t="shared" ca="1" si="51"/>
        <v>0</v>
      </c>
      <c r="DS23">
        <f t="shared" ca="1" si="51"/>
        <v>0</v>
      </c>
      <c r="DT23">
        <f t="shared" ca="1" si="51"/>
        <v>0</v>
      </c>
      <c r="DU23" t="str">
        <f t="shared" ca="1" si="51"/>
        <v>-</v>
      </c>
      <c r="DV23">
        <f t="shared" ca="1" si="43"/>
        <v>0</v>
      </c>
      <c r="DW23">
        <f t="shared" ca="1" si="43"/>
        <v>0</v>
      </c>
      <c r="DX23">
        <f t="shared" ca="1" si="43"/>
        <v>0</v>
      </c>
      <c r="DY23">
        <f t="shared" ca="1" si="43"/>
        <v>0</v>
      </c>
      <c r="DZ23">
        <f t="shared" ca="1" si="43"/>
        <v>0</v>
      </c>
      <c r="EA23" t="str">
        <f t="shared" ca="1" si="43"/>
        <v>-</v>
      </c>
      <c r="EB23">
        <f t="shared" ca="1" si="43"/>
        <v>0</v>
      </c>
      <c r="EC23">
        <f t="shared" ca="1" si="43"/>
        <v>0</v>
      </c>
      <c r="ED23">
        <f t="shared" ca="1" si="43"/>
        <v>0</v>
      </c>
      <c r="EE23">
        <f t="shared" ca="1" si="43"/>
        <v>0</v>
      </c>
      <c r="EF23">
        <f t="shared" ca="1" si="43"/>
        <v>0</v>
      </c>
      <c r="EG23" t="str">
        <f t="shared" ca="1" si="43"/>
        <v>-</v>
      </c>
      <c r="EH23">
        <f t="shared" ca="1" si="43"/>
        <v>0</v>
      </c>
      <c r="EI23">
        <f t="shared" ca="1" si="43"/>
        <v>0</v>
      </c>
      <c r="EJ23">
        <f t="shared" ca="1" si="43"/>
        <v>0</v>
      </c>
      <c r="EK23">
        <f t="shared" ca="1" si="43"/>
        <v>0</v>
      </c>
      <c r="EL23">
        <f t="shared" ca="1" si="43"/>
        <v>0</v>
      </c>
      <c r="EM23" t="str">
        <f t="shared" ca="1" si="43"/>
        <v>-</v>
      </c>
      <c r="EN23">
        <f t="shared" ca="1" si="44"/>
        <v>0</v>
      </c>
      <c r="EO23">
        <f t="shared" ca="1" si="45"/>
        <v>0</v>
      </c>
      <c r="EP23">
        <f t="shared" ca="1" si="52"/>
        <v>0</v>
      </c>
      <c r="EQ23">
        <f t="shared" ca="1" si="52"/>
        <v>0</v>
      </c>
      <c r="ER23">
        <f t="shared" ca="1" si="52"/>
        <v>0</v>
      </c>
      <c r="ES23">
        <f t="shared" ca="1" si="52"/>
        <v>0</v>
      </c>
      <c r="ET23">
        <f t="shared" ca="1" si="46"/>
        <v>0</v>
      </c>
      <c r="EU23">
        <f t="shared" ca="1" si="52"/>
        <v>0</v>
      </c>
      <c r="EV23">
        <f t="shared" ca="1" si="52"/>
        <v>0</v>
      </c>
      <c r="EW23">
        <f t="shared" ca="1" si="52"/>
        <v>0</v>
      </c>
      <c r="EX23">
        <f t="shared" ca="1" si="52"/>
        <v>0</v>
      </c>
      <c r="EY23">
        <f t="shared" ca="1" si="52"/>
        <v>0</v>
      </c>
      <c r="EZ23">
        <f t="shared" ca="1" si="52"/>
        <v>0</v>
      </c>
      <c r="FA23">
        <f t="shared" ca="1" si="52"/>
        <v>0</v>
      </c>
      <c r="FB23">
        <f t="shared" ca="1" si="52"/>
        <v>0</v>
      </c>
      <c r="FC23">
        <f t="shared" ca="1" si="52"/>
        <v>0</v>
      </c>
      <c r="FD23">
        <f t="shared" ca="1" si="52"/>
        <v>0</v>
      </c>
      <c r="FE23">
        <f t="shared" ca="1" si="52"/>
        <v>0</v>
      </c>
      <c r="FF23">
        <f t="shared" ca="1" si="52"/>
        <v>0</v>
      </c>
      <c r="FG23">
        <f t="shared" ca="1" si="47"/>
        <v>0</v>
      </c>
      <c r="FH23">
        <f t="shared" ca="1" si="47"/>
        <v>0</v>
      </c>
      <c r="FI23">
        <f t="shared" ca="1" si="47"/>
        <v>0</v>
      </c>
      <c r="FJ23">
        <f t="shared" ca="1" si="47"/>
        <v>0</v>
      </c>
      <c r="FK23">
        <f t="shared" ca="1" si="47"/>
        <v>0</v>
      </c>
      <c r="FL23">
        <f t="shared" ca="1" si="47"/>
        <v>0</v>
      </c>
      <c r="FM23">
        <f t="shared" ca="1" si="47"/>
        <v>0</v>
      </c>
      <c r="FN23">
        <f t="shared" ca="1" si="47"/>
        <v>0</v>
      </c>
      <c r="FO23">
        <f t="shared" ca="1" si="47"/>
        <v>0</v>
      </c>
      <c r="FP23">
        <f t="shared" ca="1" si="47"/>
        <v>0</v>
      </c>
      <c r="FQ23">
        <f t="shared" ca="1" si="47"/>
        <v>0</v>
      </c>
      <c r="FR23">
        <f t="shared" ca="1" si="47"/>
        <v>0</v>
      </c>
      <c r="FS23">
        <f t="shared" ca="1" si="47"/>
        <v>0</v>
      </c>
      <c r="FT23">
        <f t="shared" ca="1" si="47"/>
        <v>0</v>
      </c>
      <c r="FU23">
        <f t="shared" ca="1" si="47"/>
        <v>0</v>
      </c>
      <c r="FV23" s="29">
        <f t="shared" ca="1" si="5"/>
        <v>116</v>
      </c>
      <c r="FW23">
        <f ca="1">IFERROR(HLOOKUP(G23,Cargos!$AC$8:$BP$9,3,0)*HLOOKUP(G23,Cargos!$AC$8:$BP$9,2,0)*FV23,0)</f>
        <v>0</v>
      </c>
      <c r="FX23">
        <f ca="1">IFERROR(HLOOKUP(G23,Cargos!$AC$8:$BP$9,3,0),0)</f>
        <v>0</v>
      </c>
      <c r="FY23">
        <f t="shared" ca="1" si="6"/>
        <v>1394</v>
      </c>
      <c r="FZ23">
        <f t="shared" ca="1" si="34"/>
        <v>1</v>
      </c>
      <c r="GA23">
        <f t="shared" ca="1" si="7"/>
        <v>0</v>
      </c>
      <c r="GB23" s="132">
        <f t="shared" ca="1" si="8"/>
        <v>0</v>
      </c>
      <c r="GC23">
        <f ca="1">GB23*'P Gerais'!$D$35</f>
        <v>0</v>
      </c>
      <c r="GD23">
        <f t="shared" ca="1" si="9"/>
        <v>0</v>
      </c>
      <c r="GE23">
        <f t="shared" ca="1" si="35"/>
        <v>0</v>
      </c>
      <c r="GF23">
        <f ca="1">IF(YEAR(C23)&lt;'P Gerais'!$D$6,12,IF(AND(YEAR(C23)='P Gerais'!$D$6,MONTH(C23)=2,30-DAY(C23)&gt;=15),12-MONTH(C23)+1,IF(AND(YEAR(C23)='P Gerais'!$D$6,MONTH(C23)=2,30-DAY(C23)&lt;15),12-MONTH(C23),IF(AND(YEAR(C23)='P Gerais'!$D$6,31-DAY(C23)&gt;=15),12-MONTH(C23)+1,IF(AND(YEAR(C23)='P Gerais'!$D$6,31-DAY(C23)&lt;15),12-MONTH(C23),0)))))</f>
        <v>12</v>
      </c>
      <c r="GG23" s="132" t="str">
        <f t="shared" ca="1" si="10"/>
        <v>NÃO</v>
      </c>
    </row>
    <row r="24" spans="1:189">
      <c r="A24" t="s">
        <v>241</v>
      </c>
      <c r="B24" t="str">
        <f t="shared" ca="1" si="48"/>
        <v>Funcionário 22</v>
      </c>
      <c r="C24" s="15">
        <f t="shared" ca="1" si="48"/>
        <v>0</v>
      </c>
      <c r="D24" s="15">
        <f t="shared" ca="1" si="48"/>
        <v>0</v>
      </c>
      <c r="E24">
        <f t="shared" ca="1" si="48"/>
        <v>0</v>
      </c>
      <c r="F24">
        <f t="shared" ca="1" si="48"/>
        <v>0</v>
      </c>
      <c r="G24">
        <f t="shared" ca="1" si="48"/>
        <v>0</v>
      </c>
      <c r="H24" s="25">
        <f t="shared" ca="1" si="48"/>
        <v>8.3333333333333339</v>
      </c>
      <c r="I24" s="14">
        <f t="shared" ca="1" si="48"/>
        <v>0</v>
      </c>
      <c r="J24" s="14">
        <f t="shared" ca="1" si="48"/>
        <v>0</v>
      </c>
      <c r="K24" s="14">
        <f t="shared" ca="1" si="48"/>
        <v>0</v>
      </c>
      <c r="L24" s="14">
        <f t="shared" ca="1" si="48"/>
        <v>0</v>
      </c>
      <c r="M24" s="143"/>
      <c r="N24" s="14">
        <f t="shared" ca="1" si="48"/>
        <v>0</v>
      </c>
      <c r="O24" s="14">
        <f t="shared" ca="1" si="48"/>
        <v>0</v>
      </c>
      <c r="P24" s="14">
        <f t="shared" ca="1" si="48"/>
        <v>0</v>
      </c>
      <c r="Q24" s="14">
        <f t="shared" ca="1" si="48"/>
        <v>0</v>
      </c>
      <c r="R24" s="143"/>
      <c r="S24" s="14">
        <f t="shared" ca="1" si="48"/>
        <v>0</v>
      </c>
      <c r="T24" s="14">
        <f t="shared" ca="1" si="36"/>
        <v>0</v>
      </c>
      <c r="U24" s="14">
        <f t="shared" ca="1" si="36"/>
        <v>0</v>
      </c>
      <c r="V24" s="14">
        <f t="shared" ca="1" si="36"/>
        <v>0</v>
      </c>
      <c r="W24" s="143"/>
      <c r="X24" s="14">
        <f t="shared" ca="1" si="36"/>
        <v>0</v>
      </c>
      <c r="Y24" s="14">
        <f t="shared" ca="1" si="36"/>
        <v>0</v>
      </c>
      <c r="Z24" s="14">
        <f t="shared" ca="1" si="36"/>
        <v>0</v>
      </c>
      <c r="AA24" s="14">
        <f t="shared" ca="1" si="36"/>
        <v>0</v>
      </c>
      <c r="AB24" s="143"/>
      <c r="AC24" s="14">
        <f t="shared" ca="1" si="36"/>
        <v>0</v>
      </c>
      <c r="AD24" s="14">
        <f t="shared" ca="1" si="36"/>
        <v>0</v>
      </c>
      <c r="AE24" s="14">
        <f t="shared" ca="1" si="36"/>
        <v>0</v>
      </c>
      <c r="AF24" s="14">
        <f t="shared" ca="1" si="36"/>
        <v>0</v>
      </c>
      <c r="AG24" s="143"/>
      <c r="AH24" s="14">
        <f t="shared" ca="1" si="36"/>
        <v>0</v>
      </c>
      <c r="AI24" s="14">
        <f t="shared" ca="1" si="36"/>
        <v>0</v>
      </c>
      <c r="AJ24" s="14">
        <f t="shared" ca="1" si="36"/>
        <v>0</v>
      </c>
      <c r="AK24" s="14">
        <f t="shared" ca="1" si="36"/>
        <v>0</v>
      </c>
      <c r="AL24" s="143"/>
      <c r="AM24" s="14">
        <f t="shared" ca="1" si="16"/>
        <v>0</v>
      </c>
      <c r="AN24" s="14">
        <f t="shared" ca="1" si="49"/>
        <v>0</v>
      </c>
      <c r="AO24" s="14">
        <f t="shared" ca="1" si="49"/>
        <v>0</v>
      </c>
      <c r="AP24" s="14">
        <f t="shared" ca="1" si="49"/>
        <v>0</v>
      </c>
      <c r="AQ24" s="143"/>
      <c r="AR24" s="12">
        <f t="shared" ca="1" si="18"/>
        <v>0</v>
      </c>
      <c r="AS24">
        <f t="shared" ca="1" si="49"/>
        <v>0</v>
      </c>
      <c r="AT24">
        <f t="shared" ca="1" si="49"/>
        <v>0</v>
      </c>
      <c r="AU24" s="13">
        <f t="shared" ca="1" si="19"/>
        <v>0</v>
      </c>
      <c r="AV24">
        <f t="shared" ca="1" si="49"/>
        <v>0</v>
      </c>
      <c r="AW24">
        <f t="shared" ca="1" si="49"/>
        <v>0</v>
      </c>
      <c r="AX24">
        <f t="shared" ca="1" si="49"/>
        <v>0</v>
      </c>
      <c r="AY24">
        <f t="shared" ca="1" si="49"/>
        <v>0</v>
      </c>
      <c r="AZ24">
        <f t="shared" ca="1" si="49"/>
        <v>0</v>
      </c>
      <c r="BA24">
        <f t="shared" ca="1" si="49"/>
        <v>0</v>
      </c>
      <c r="BB24">
        <f t="shared" ca="1" si="49"/>
        <v>0</v>
      </c>
      <c r="BC24">
        <f t="shared" ca="1" si="49"/>
        <v>0</v>
      </c>
      <c r="BD24" s="16">
        <f t="shared" ca="1" si="20"/>
        <v>0</v>
      </c>
      <c r="BE24" s="16">
        <f t="shared" ca="1" si="20"/>
        <v>0</v>
      </c>
      <c r="BF24">
        <f t="shared" ca="1" si="37"/>
        <v>0</v>
      </c>
      <c r="BG24">
        <f t="shared" ca="1" si="37"/>
        <v>0</v>
      </c>
      <c r="BH24">
        <f t="shared" ca="1" si="37"/>
        <v>0</v>
      </c>
      <c r="BI24">
        <f t="shared" ca="1" si="37"/>
        <v>0</v>
      </c>
      <c r="BJ24">
        <f t="shared" ca="1" si="37"/>
        <v>0</v>
      </c>
      <c r="BK24">
        <f t="shared" ca="1" si="37"/>
        <v>0</v>
      </c>
      <c r="BL24">
        <f t="shared" ca="1" si="37"/>
        <v>0</v>
      </c>
      <c r="BM24" s="25">
        <f t="shared" ca="1" si="37"/>
        <v>0</v>
      </c>
      <c r="BN24" s="17">
        <f t="shared" ca="1" si="37"/>
        <v>0</v>
      </c>
      <c r="BO24" s="17">
        <f t="shared" ca="1" si="37"/>
        <v>0</v>
      </c>
      <c r="BP24">
        <f t="shared" ca="1" si="37"/>
        <v>0</v>
      </c>
      <c r="BQ24">
        <f t="shared" ca="1" si="37"/>
        <v>0</v>
      </c>
      <c r="BR24" s="5">
        <f t="shared" ca="1" si="37"/>
        <v>0</v>
      </c>
      <c r="BS24" s="5">
        <f t="shared" ca="1" si="37"/>
        <v>0</v>
      </c>
      <c r="BT24" s="5">
        <f t="shared" ca="1" si="21"/>
        <v>0</v>
      </c>
      <c r="BU24" s="5">
        <f t="shared" ca="1" si="50"/>
        <v>0</v>
      </c>
      <c r="BV24" s="5">
        <f t="shared" ca="1" si="50"/>
        <v>0</v>
      </c>
      <c r="BW24" s="5">
        <f t="shared" ca="1" si="50"/>
        <v>0</v>
      </c>
      <c r="BX24" s="5">
        <f t="shared" ca="1" si="50"/>
        <v>0</v>
      </c>
      <c r="BY24" s="5">
        <f t="shared" ca="1" si="50"/>
        <v>0</v>
      </c>
      <c r="BZ24" s="5">
        <f t="shared" ca="1" si="50"/>
        <v>0</v>
      </c>
      <c r="CA24" s="5">
        <f t="shared" ca="1" si="50"/>
        <v>0</v>
      </c>
      <c r="CB24" s="5">
        <f t="shared" ca="1" si="50"/>
        <v>0</v>
      </c>
      <c r="CC24" s="5">
        <f t="shared" ca="1" si="50"/>
        <v>0</v>
      </c>
      <c r="CD24" s="5">
        <f t="shared" ca="1" si="50"/>
        <v>0</v>
      </c>
      <c r="CE24" s="5">
        <f t="shared" ca="1" si="50"/>
        <v>0</v>
      </c>
      <c r="CF24" s="5">
        <f t="shared" ca="1" si="50"/>
        <v>0</v>
      </c>
      <c r="CG24" s="5">
        <f t="shared" ca="1" si="50"/>
        <v>0</v>
      </c>
      <c r="CH24" s="5">
        <f t="shared" ca="1" si="50"/>
        <v>0</v>
      </c>
      <c r="CI24" s="5">
        <f t="shared" ca="1" si="50"/>
        <v>0</v>
      </c>
      <c r="CJ24" s="5">
        <f t="shared" ca="1" si="50"/>
        <v>0</v>
      </c>
      <c r="CK24" s="5">
        <f t="shared" ca="1" si="38"/>
        <v>0</v>
      </c>
      <c r="CL24" s="5">
        <f t="shared" ca="1" si="38"/>
        <v>0</v>
      </c>
      <c r="CM24" s="5">
        <f t="shared" ca="1" si="38"/>
        <v>0</v>
      </c>
      <c r="CN24" s="5">
        <f t="shared" ca="1" si="38"/>
        <v>0</v>
      </c>
      <c r="CO24" s="5">
        <f t="shared" ca="1" si="38"/>
        <v>0</v>
      </c>
      <c r="CP24" s="5">
        <f t="shared" ca="1" si="38"/>
        <v>0</v>
      </c>
      <c r="CQ24" t="str">
        <f t="shared" ca="1" si="38"/>
        <v>-</v>
      </c>
      <c r="CR24" s="132">
        <f t="shared" ca="1" si="38"/>
        <v>0</v>
      </c>
      <c r="CS24">
        <f t="shared" ca="1" si="38"/>
        <v>0</v>
      </c>
      <c r="CT24">
        <f t="shared" ca="1" si="38"/>
        <v>0</v>
      </c>
      <c r="CU24">
        <f t="shared" ca="1" si="38"/>
        <v>0</v>
      </c>
      <c r="CV24">
        <f t="shared" ca="1" si="38"/>
        <v>0</v>
      </c>
      <c r="CW24" t="str">
        <f t="shared" ca="1" si="38"/>
        <v>-</v>
      </c>
      <c r="CX24">
        <f t="shared" ca="1" si="38"/>
        <v>0</v>
      </c>
      <c r="CY24">
        <f t="shared" ca="1" si="38"/>
        <v>0</v>
      </c>
      <c r="CZ24">
        <f t="shared" ca="1" si="38"/>
        <v>0</v>
      </c>
      <c r="DA24">
        <f t="shared" ca="1" si="38"/>
        <v>0</v>
      </c>
      <c r="DB24">
        <f t="shared" ca="1" si="39"/>
        <v>0</v>
      </c>
      <c r="DC24" t="str">
        <f t="shared" ca="1" si="51"/>
        <v>-</v>
      </c>
      <c r="DD24">
        <f t="shared" ca="1" si="40"/>
        <v>0</v>
      </c>
      <c r="DE24">
        <f t="shared" ca="1" si="51"/>
        <v>0</v>
      </c>
      <c r="DF24">
        <f t="shared" ca="1" si="51"/>
        <v>0</v>
      </c>
      <c r="DG24">
        <f t="shared" ca="1" si="51"/>
        <v>0</v>
      </c>
      <c r="DH24">
        <f t="shared" ca="1" si="51"/>
        <v>0</v>
      </c>
      <c r="DI24" t="str">
        <f t="shared" ca="1" si="51"/>
        <v>-</v>
      </c>
      <c r="DJ24">
        <f t="shared" ca="1" si="41"/>
        <v>0</v>
      </c>
      <c r="DK24">
        <f t="shared" ca="1" si="51"/>
        <v>0</v>
      </c>
      <c r="DL24">
        <f t="shared" ca="1" si="51"/>
        <v>0</v>
      </c>
      <c r="DM24">
        <f t="shared" ca="1" si="51"/>
        <v>0</v>
      </c>
      <c r="DN24">
        <f t="shared" ca="1" si="51"/>
        <v>0</v>
      </c>
      <c r="DO24" t="str">
        <f t="shared" ca="1" si="51"/>
        <v>-</v>
      </c>
      <c r="DP24">
        <f t="shared" ca="1" si="42"/>
        <v>0</v>
      </c>
      <c r="DQ24">
        <f t="shared" ca="1" si="51"/>
        <v>0</v>
      </c>
      <c r="DR24">
        <f t="shared" ca="1" si="51"/>
        <v>0</v>
      </c>
      <c r="DS24">
        <f t="shared" ca="1" si="51"/>
        <v>0</v>
      </c>
      <c r="DT24">
        <f t="shared" ca="1" si="51"/>
        <v>0</v>
      </c>
      <c r="DU24" t="str">
        <f t="shared" ca="1" si="51"/>
        <v>-</v>
      </c>
      <c r="DV24">
        <f t="shared" ca="1" si="43"/>
        <v>0</v>
      </c>
      <c r="DW24">
        <f t="shared" ca="1" si="43"/>
        <v>0</v>
      </c>
      <c r="DX24">
        <f t="shared" ca="1" si="43"/>
        <v>0</v>
      </c>
      <c r="DY24">
        <f t="shared" ca="1" si="43"/>
        <v>0</v>
      </c>
      <c r="DZ24">
        <f t="shared" ca="1" si="43"/>
        <v>0</v>
      </c>
      <c r="EA24" t="str">
        <f t="shared" ca="1" si="43"/>
        <v>-</v>
      </c>
      <c r="EB24">
        <f t="shared" ca="1" si="43"/>
        <v>0</v>
      </c>
      <c r="EC24">
        <f t="shared" ca="1" si="43"/>
        <v>0</v>
      </c>
      <c r="ED24">
        <f t="shared" ca="1" si="43"/>
        <v>0</v>
      </c>
      <c r="EE24">
        <f t="shared" ca="1" si="43"/>
        <v>0</v>
      </c>
      <c r="EF24">
        <f t="shared" ca="1" si="43"/>
        <v>0</v>
      </c>
      <c r="EG24" t="str">
        <f t="shared" ca="1" si="43"/>
        <v>-</v>
      </c>
      <c r="EH24">
        <f t="shared" ca="1" si="43"/>
        <v>0</v>
      </c>
      <c r="EI24">
        <f t="shared" ca="1" si="43"/>
        <v>0</v>
      </c>
      <c r="EJ24">
        <f t="shared" ca="1" si="43"/>
        <v>0</v>
      </c>
      <c r="EK24">
        <f t="shared" ca="1" si="43"/>
        <v>0</v>
      </c>
      <c r="EL24">
        <f t="shared" ca="1" si="43"/>
        <v>0</v>
      </c>
      <c r="EM24" t="str">
        <f t="shared" ca="1" si="43"/>
        <v>-</v>
      </c>
      <c r="EN24">
        <f t="shared" ca="1" si="44"/>
        <v>0</v>
      </c>
      <c r="EO24">
        <f t="shared" ca="1" si="45"/>
        <v>0</v>
      </c>
      <c r="EP24">
        <f t="shared" ca="1" si="52"/>
        <v>0</v>
      </c>
      <c r="EQ24">
        <f t="shared" ca="1" si="52"/>
        <v>0</v>
      </c>
      <c r="ER24">
        <f t="shared" ca="1" si="52"/>
        <v>0</v>
      </c>
      <c r="ES24">
        <f t="shared" ca="1" si="52"/>
        <v>0</v>
      </c>
      <c r="ET24">
        <f t="shared" ca="1" si="46"/>
        <v>0</v>
      </c>
      <c r="EU24">
        <f t="shared" ca="1" si="52"/>
        <v>0</v>
      </c>
      <c r="EV24">
        <f t="shared" ca="1" si="52"/>
        <v>0</v>
      </c>
      <c r="EW24">
        <f t="shared" ca="1" si="52"/>
        <v>0</v>
      </c>
      <c r="EX24">
        <f t="shared" ca="1" si="52"/>
        <v>0</v>
      </c>
      <c r="EY24">
        <f t="shared" ca="1" si="52"/>
        <v>0</v>
      </c>
      <c r="EZ24">
        <f t="shared" ca="1" si="52"/>
        <v>0</v>
      </c>
      <c r="FA24">
        <f t="shared" ca="1" si="52"/>
        <v>0</v>
      </c>
      <c r="FB24">
        <f t="shared" ca="1" si="52"/>
        <v>0</v>
      </c>
      <c r="FC24">
        <f t="shared" ca="1" si="52"/>
        <v>0</v>
      </c>
      <c r="FD24">
        <f t="shared" ca="1" si="52"/>
        <v>0</v>
      </c>
      <c r="FE24">
        <f t="shared" ca="1" si="52"/>
        <v>0</v>
      </c>
      <c r="FF24">
        <f t="shared" ca="1" si="52"/>
        <v>0</v>
      </c>
      <c r="FG24">
        <f t="shared" ca="1" si="47"/>
        <v>0</v>
      </c>
      <c r="FH24">
        <f t="shared" ca="1" si="47"/>
        <v>0</v>
      </c>
      <c r="FI24">
        <f t="shared" ca="1" si="47"/>
        <v>0</v>
      </c>
      <c r="FJ24">
        <f t="shared" ca="1" si="47"/>
        <v>0</v>
      </c>
      <c r="FK24">
        <f t="shared" ca="1" si="47"/>
        <v>0</v>
      </c>
      <c r="FL24">
        <f t="shared" ca="1" si="47"/>
        <v>0</v>
      </c>
      <c r="FM24">
        <f t="shared" ca="1" si="47"/>
        <v>0</v>
      </c>
      <c r="FN24">
        <f t="shared" ca="1" si="47"/>
        <v>0</v>
      </c>
      <c r="FO24">
        <f t="shared" ca="1" si="47"/>
        <v>0</v>
      </c>
      <c r="FP24">
        <f t="shared" ca="1" si="47"/>
        <v>0</v>
      </c>
      <c r="FQ24">
        <f t="shared" ca="1" si="47"/>
        <v>0</v>
      </c>
      <c r="FR24">
        <f t="shared" ca="1" si="47"/>
        <v>0</v>
      </c>
      <c r="FS24">
        <f t="shared" ca="1" si="47"/>
        <v>0</v>
      </c>
      <c r="FT24">
        <f t="shared" ca="1" si="47"/>
        <v>0</v>
      </c>
      <c r="FU24">
        <f t="shared" ca="1" si="47"/>
        <v>0</v>
      </c>
      <c r="FV24" s="29">
        <f t="shared" ca="1" si="5"/>
        <v>116</v>
      </c>
      <c r="FW24">
        <f ca="1">IFERROR(HLOOKUP(G24,Cargos!$AC$8:$BP$9,3,0)*HLOOKUP(G24,Cargos!$AC$8:$BP$9,2,0)*FV24,0)</f>
        <v>0</v>
      </c>
      <c r="FX24">
        <f ca="1">IFERROR(HLOOKUP(G24,Cargos!$AC$8:$BP$9,3,0),0)</f>
        <v>0</v>
      </c>
      <c r="FY24">
        <f t="shared" ca="1" si="6"/>
        <v>1394</v>
      </c>
      <c r="FZ24">
        <f t="shared" ca="1" si="34"/>
        <v>1</v>
      </c>
      <c r="GA24">
        <f t="shared" ca="1" si="7"/>
        <v>0</v>
      </c>
      <c r="GB24" s="132">
        <f t="shared" ca="1" si="8"/>
        <v>0</v>
      </c>
      <c r="GC24">
        <f ca="1">GB24*'P Gerais'!$D$35</f>
        <v>0</v>
      </c>
      <c r="GD24">
        <f t="shared" ca="1" si="9"/>
        <v>0</v>
      </c>
      <c r="GE24">
        <f t="shared" ca="1" si="35"/>
        <v>0</v>
      </c>
      <c r="GF24">
        <f ca="1">IF(YEAR(C24)&lt;'P Gerais'!$D$6,12,IF(AND(YEAR(C24)='P Gerais'!$D$6,MONTH(C24)=2,30-DAY(C24)&gt;=15),12-MONTH(C24)+1,IF(AND(YEAR(C24)='P Gerais'!$D$6,MONTH(C24)=2,30-DAY(C24)&lt;15),12-MONTH(C24),IF(AND(YEAR(C24)='P Gerais'!$D$6,31-DAY(C24)&gt;=15),12-MONTH(C24)+1,IF(AND(YEAR(C24)='P Gerais'!$D$6,31-DAY(C24)&lt;15),12-MONTH(C24),0)))))</f>
        <v>12</v>
      </c>
      <c r="GG24" s="132" t="str">
        <f t="shared" ca="1" si="10"/>
        <v>NÃO</v>
      </c>
    </row>
    <row r="25" spans="1:189">
      <c r="A25" t="s">
        <v>242</v>
      </c>
      <c r="B25" t="str">
        <f t="shared" ca="1" si="48"/>
        <v>Funcionário 23</v>
      </c>
      <c r="C25" s="15">
        <f t="shared" ca="1" si="48"/>
        <v>0</v>
      </c>
      <c r="D25" s="15">
        <f t="shared" ca="1" si="48"/>
        <v>0</v>
      </c>
      <c r="E25">
        <f t="shared" ca="1" si="48"/>
        <v>0</v>
      </c>
      <c r="F25">
        <f t="shared" ca="1" si="48"/>
        <v>0</v>
      </c>
      <c r="G25">
        <f t="shared" ca="1" si="48"/>
        <v>0</v>
      </c>
      <c r="H25" s="25">
        <f t="shared" ca="1" si="48"/>
        <v>8.3333333333333339</v>
      </c>
      <c r="I25" s="14">
        <f t="shared" ca="1" si="48"/>
        <v>0</v>
      </c>
      <c r="J25" s="14">
        <f t="shared" ca="1" si="48"/>
        <v>0</v>
      </c>
      <c r="K25" s="14">
        <f t="shared" ca="1" si="48"/>
        <v>0</v>
      </c>
      <c r="L25" s="14">
        <f t="shared" ca="1" si="48"/>
        <v>0</v>
      </c>
      <c r="M25" s="143"/>
      <c r="N25" s="14">
        <f t="shared" ca="1" si="48"/>
        <v>0</v>
      </c>
      <c r="O25" s="14">
        <f t="shared" ca="1" si="48"/>
        <v>0</v>
      </c>
      <c r="P25" s="14">
        <f t="shared" ca="1" si="48"/>
        <v>0</v>
      </c>
      <c r="Q25" s="14">
        <f t="shared" ca="1" si="48"/>
        <v>0</v>
      </c>
      <c r="R25" s="143"/>
      <c r="S25" s="14">
        <f t="shared" ca="1" si="48"/>
        <v>0</v>
      </c>
      <c r="T25" s="14">
        <f t="shared" ca="1" si="36"/>
        <v>0</v>
      </c>
      <c r="U25" s="14">
        <f t="shared" ca="1" si="36"/>
        <v>0</v>
      </c>
      <c r="V25" s="14">
        <f t="shared" ca="1" si="36"/>
        <v>0</v>
      </c>
      <c r="W25" s="143"/>
      <c r="X25" s="14">
        <f t="shared" ca="1" si="36"/>
        <v>0</v>
      </c>
      <c r="Y25" s="14">
        <f t="shared" ca="1" si="36"/>
        <v>0</v>
      </c>
      <c r="Z25" s="14">
        <f t="shared" ca="1" si="36"/>
        <v>0</v>
      </c>
      <c r="AA25" s="14">
        <f t="shared" ca="1" si="36"/>
        <v>0</v>
      </c>
      <c r="AB25" s="143"/>
      <c r="AC25" s="14">
        <f t="shared" ca="1" si="36"/>
        <v>0</v>
      </c>
      <c r="AD25" s="14">
        <f t="shared" ca="1" si="36"/>
        <v>0</v>
      </c>
      <c r="AE25" s="14">
        <f t="shared" ca="1" si="36"/>
        <v>0</v>
      </c>
      <c r="AF25" s="14">
        <f t="shared" ca="1" si="36"/>
        <v>0</v>
      </c>
      <c r="AG25" s="143"/>
      <c r="AH25" s="14">
        <f t="shared" ca="1" si="36"/>
        <v>0</v>
      </c>
      <c r="AI25" s="14">
        <f t="shared" ca="1" si="36"/>
        <v>0</v>
      </c>
      <c r="AJ25" s="14">
        <f t="shared" ca="1" si="36"/>
        <v>0</v>
      </c>
      <c r="AK25" s="14">
        <f t="shared" ca="1" si="36"/>
        <v>0</v>
      </c>
      <c r="AL25" s="143"/>
      <c r="AM25" s="14">
        <f t="shared" ca="1" si="16"/>
        <v>0</v>
      </c>
      <c r="AN25" s="14">
        <f t="shared" ca="1" si="49"/>
        <v>0</v>
      </c>
      <c r="AO25" s="14">
        <f t="shared" ca="1" si="49"/>
        <v>0</v>
      </c>
      <c r="AP25" s="14">
        <f t="shared" ca="1" si="49"/>
        <v>0</v>
      </c>
      <c r="AQ25" s="143"/>
      <c r="AR25" s="12">
        <f t="shared" ca="1" si="18"/>
        <v>0</v>
      </c>
      <c r="AS25">
        <f t="shared" ca="1" si="49"/>
        <v>0</v>
      </c>
      <c r="AT25">
        <f t="shared" ca="1" si="49"/>
        <v>0</v>
      </c>
      <c r="AU25" s="13">
        <f t="shared" ca="1" si="19"/>
        <v>0</v>
      </c>
      <c r="AV25">
        <f t="shared" ca="1" si="49"/>
        <v>0</v>
      </c>
      <c r="AW25">
        <f t="shared" ca="1" si="49"/>
        <v>0</v>
      </c>
      <c r="AX25">
        <f t="shared" ca="1" si="49"/>
        <v>0</v>
      </c>
      <c r="AY25">
        <f t="shared" ca="1" si="49"/>
        <v>0</v>
      </c>
      <c r="AZ25">
        <f t="shared" ca="1" si="49"/>
        <v>0</v>
      </c>
      <c r="BA25">
        <f t="shared" ca="1" si="49"/>
        <v>0</v>
      </c>
      <c r="BB25">
        <f t="shared" ca="1" si="49"/>
        <v>0</v>
      </c>
      <c r="BC25">
        <f t="shared" ca="1" si="49"/>
        <v>0</v>
      </c>
      <c r="BD25" s="16">
        <f t="shared" ca="1" si="20"/>
        <v>0</v>
      </c>
      <c r="BE25" s="16">
        <f t="shared" ca="1" si="20"/>
        <v>0</v>
      </c>
      <c r="BF25">
        <f t="shared" ca="1" si="37"/>
        <v>0</v>
      </c>
      <c r="BG25">
        <f t="shared" ca="1" si="37"/>
        <v>0</v>
      </c>
      <c r="BH25">
        <f t="shared" ca="1" si="37"/>
        <v>0</v>
      </c>
      <c r="BI25">
        <f t="shared" ca="1" si="37"/>
        <v>0</v>
      </c>
      <c r="BJ25">
        <f t="shared" ca="1" si="37"/>
        <v>0</v>
      </c>
      <c r="BK25">
        <f t="shared" ca="1" si="37"/>
        <v>0</v>
      </c>
      <c r="BL25">
        <f t="shared" ca="1" si="37"/>
        <v>0</v>
      </c>
      <c r="BM25" s="25">
        <f t="shared" ca="1" si="37"/>
        <v>0</v>
      </c>
      <c r="BN25" s="17">
        <f t="shared" ca="1" si="37"/>
        <v>0</v>
      </c>
      <c r="BO25" s="17">
        <f t="shared" ca="1" si="37"/>
        <v>0</v>
      </c>
      <c r="BP25">
        <f t="shared" ca="1" si="37"/>
        <v>0</v>
      </c>
      <c r="BQ25">
        <f t="shared" ca="1" si="37"/>
        <v>0</v>
      </c>
      <c r="BR25" s="5">
        <f t="shared" ca="1" si="37"/>
        <v>0</v>
      </c>
      <c r="BS25" s="5">
        <f t="shared" ca="1" si="37"/>
        <v>0</v>
      </c>
      <c r="BT25" s="5">
        <f t="shared" ca="1" si="21"/>
        <v>0</v>
      </c>
      <c r="BU25" s="5">
        <f t="shared" ca="1" si="50"/>
        <v>0</v>
      </c>
      <c r="BV25" s="5">
        <f t="shared" ca="1" si="50"/>
        <v>0</v>
      </c>
      <c r="BW25" s="5">
        <f t="shared" ca="1" si="50"/>
        <v>0</v>
      </c>
      <c r="BX25" s="5">
        <f t="shared" ca="1" si="50"/>
        <v>0</v>
      </c>
      <c r="BY25" s="5">
        <f t="shared" ca="1" si="50"/>
        <v>0</v>
      </c>
      <c r="BZ25" s="5">
        <f t="shared" ca="1" si="50"/>
        <v>0</v>
      </c>
      <c r="CA25" s="5">
        <f t="shared" ca="1" si="50"/>
        <v>0</v>
      </c>
      <c r="CB25" s="5">
        <f t="shared" ca="1" si="50"/>
        <v>0</v>
      </c>
      <c r="CC25" s="5">
        <f t="shared" ca="1" si="50"/>
        <v>0</v>
      </c>
      <c r="CD25" s="5">
        <f t="shared" ca="1" si="50"/>
        <v>0</v>
      </c>
      <c r="CE25" s="5">
        <f t="shared" ca="1" si="50"/>
        <v>0</v>
      </c>
      <c r="CF25" s="5">
        <f t="shared" ca="1" si="50"/>
        <v>0</v>
      </c>
      <c r="CG25" s="5">
        <f t="shared" ca="1" si="50"/>
        <v>0</v>
      </c>
      <c r="CH25" s="5">
        <f t="shared" ca="1" si="50"/>
        <v>0</v>
      </c>
      <c r="CI25" s="5">
        <f t="shared" ca="1" si="50"/>
        <v>0</v>
      </c>
      <c r="CJ25" s="5">
        <f t="shared" ca="1" si="50"/>
        <v>0</v>
      </c>
      <c r="CK25" s="5">
        <f t="shared" ca="1" si="38"/>
        <v>0</v>
      </c>
      <c r="CL25" s="5">
        <f t="shared" ca="1" si="38"/>
        <v>0</v>
      </c>
      <c r="CM25" s="5">
        <f t="shared" ca="1" si="38"/>
        <v>0</v>
      </c>
      <c r="CN25" s="5">
        <f t="shared" ca="1" si="38"/>
        <v>0</v>
      </c>
      <c r="CO25" s="5">
        <f t="shared" ca="1" si="38"/>
        <v>0</v>
      </c>
      <c r="CP25" s="5">
        <f t="shared" ca="1" si="38"/>
        <v>0</v>
      </c>
      <c r="CQ25" t="str">
        <f t="shared" ca="1" si="38"/>
        <v>-</v>
      </c>
      <c r="CR25" s="132">
        <f t="shared" ca="1" si="38"/>
        <v>0</v>
      </c>
      <c r="CS25">
        <f t="shared" ca="1" si="38"/>
        <v>0</v>
      </c>
      <c r="CT25">
        <f t="shared" ca="1" si="38"/>
        <v>0</v>
      </c>
      <c r="CU25">
        <f t="shared" ca="1" si="38"/>
        <v>0</v>
      </c>
      <c r="CV25">
        <f t="shared" ca="1" si="38"/>
        <v>0</v>
      </c>
      <c r="CW25" t="str">
        <f t="shared" ca="1" si="38"/>
        <v>-</v>
      </c>
      <c r="CX25">
        <f t="shared" ca="1" si="38"/>
        <v>0</v>
      </c>
      <c r="CY25">
        <f t="shared" ca="1" si="38"/>
        <v>0</v>
      </c>
      <c r="CZ25">
        <f t="shared" ca="1" si="38"/>
        <v>0</v>
      </c>
      <c r="DA25">
        <f t="shared" ca="1" si="38"/>
        <v>0</v>
      </c>
      <c r="DB25">
        <f t="shared" ca="1" si="39"/>
        <v>0</v>
      </c>
      <c r="DC25" t="str">
        <f t="shared" ca="1" si="51"/>
        <v>-</v>
      </c>
      <c r="DD25">
        <f t="shared" ca="1" si="40"/>
        <v>0</v>
      </c>
      <c r="DE25">
        <f t="shared" ca="1" si="51"/>
        <v>0</v>
      </c>
      <c r="DF25">
        <f t="shared" ca="1" si="51"/>
        <v>0</v>
      </c>
      <c r="DG25">
        <f t="shared" ca="1" si="51"/>
        <v>0</v>
      </c>
      <c r="DH25">
        <f t="shared" ca="1" si="51"/>
        <v>0</v>
      </c>
      <c r="DI25" t="str">
        <f t="shared" ca="1" si="51"/>
        <v>-</v>
      </c>
      <c r="DJ25">
        <f t="shared" ca="1" si="41"/>
        <v>0</v>
      </c>
      <c r="DK25">
        <f t="shared" ca="1" si="51"/>
        <v>0</v>
      </c>
      <c r="DL25">
        <f t="shared" ca="1" si="51"/>
        <v>0</v>
      </c>
      <c r="DM25">
        <f t="shared" ca="1" si="51"/>
        <v>0</v>
      </c>
      <c r="DN25">
        <f t="shared" ca="1" si="51"/>
        <v>0</v>
      </c>
      <c r="DO25" t="str">
        <f t="shared" ca="1" si="51"/>
        <v>-</v>
      </c>
      <c r="DP25">
        <f t="shared" ca="1" si="42"/>
        <v>0</v>
      </c>
      <c r="DQ25">
        <f t="shared" ca="1" si="51"/>
        <v>0</v>
      </c>
      <c r="DR25">
        <f t="shared" ca="1" si="51"/>
        <v>0</v>
      </c>
      <c r="DS25">
        <f t="shared" ca="1" si="51"/>
        <v>0</v>
      </c>
      <c r="DT25">
        <f t="shared" ca="1" si="51"/>
        <v>0</v>
      </c>
      <c r="DU25" t="str">
        <f t="shared" ca="1" si="51"/>
        <v>-</v>
      </c>
      <c r="DV25">
        <f t="shared" ca="1" si="43"/>
        <v>0</v>
      </c>
      <c r="DW25">
        <f t="shared" ca="1" si="43"/>
        <v>0</v>
      </c>
      <c r="DX25">
        <f t="shared" ca="1" si="43"/>
        <v>0</v>
      </c>
      <c r="DY25">
        <f t="shared" ca="1" si="43"/>
        <v>0</v>
      </c>
      <c r="DZ25">
        <f t="shared" ca="1" si="43"/>
        <v>0</v>
      </c>
      <c r="EA25" t="str">
        <f t="shared" ca="1" si="43"/>
        <v>-</v>
      </c>
      <c r="EB25">
        <f t="shared" ca="1" si="43"/>
        <v>0</v>
      </c>
      <c r="EC25">
        <f t="shared" ca="1" si="43"/>
        <v>0</v>
      </c>
      <c r="ED25">
        <f t="shared" ca="1" si="43"/>
        <v>0</v>
      </c>
      <c r="EE25">
        <f t="shared" ca="1" si="43"/>
        <v>0</v>
      </c>
      <c r="EF25">
        <f t="shared" ca="1" si="43"/>
        <v>0</v>
      </c>
      <c r="EG25" t="str">
        <f t="shared" ca="1" si="43"/>
        <v>-</v>
      </c>
      <c r="EH25">
        <f t="shared" ca="1" si="43"/>
        <v>0</v>
      </c>
      <c r="EI25">
        <f t="shared" ca="1" si="43"/>
        <v>0</v>
      </c>
      <c r="EJ25">
        <f t="shared" ca="1" si="43"/>
        <v>0</v>
      </c>
      <c r="EK25">
        <f t="shared" ca="1" si="43"/>
        <v>0</v>
      </c>
      <c r="EL25">
        <f t="shared" ca="1" si="43"/>
        <v>0</v>
      </c>
      <c r="EM25" t="str">
        <f t="shared" ca="1" si="43"/>
        <v>-</v>
      </c>
      <c r="EN25">
        <f t="shared" ca="1" si="44"/>
        <v>0</v>
      </c>
      <c r="EO25">
        <f t="shared" ca="1" si="45"/>
        <v>0</v>
      </c>
      <c r="EP25">
        <f t="shared" ca="1" si="52"/>
        <v>0</v>
      </c>
      <c r="EQ25">
        <f t="shared" ca="1" si="52"/>
        <v>0</v>
      </c>
      <c r="ER25">
        <f t="shared" ca="1" si="52"/>
        <v>0</v>
      </c>
      <c r="ES25">
        <f t="shared" ca="1" si="52"/>
        <v>0</v>
      </c>
      <c r="ET25">
        <f t="shared" ca="1" si="46"/>
        <v>0</v>
      </c>
      <c r="EU25">
        <f t="shared" ca="1" si="52"/>
        <v>0</v>
      </c>
      <c r="EV25">
        <f t="shared" ca="1" si="52"/>
        <v>0</v>
      </c>
      <c r="EW25">
        <f t="shared" ca="1" si="52"/>
        <v>0</v>
      </c>
      <c r="EX25">
        <f t="shared" ca="1" si="52"/>
        <v>0</v>
      </c>
      <c r="EY25">
        <f t="shared" ca="1" si="52"/>
        <v>0</v>
      </c>
      <c r="EZ25">
        <f t="shared" ca="1" si="52"/>
        <v>0</v>
      </c>
      <c r="FA25">
        <f t="shared" ca="1" si="52"/>
        <v>0</v>
      </c>
      <c r="FB25">
        <f t="shared" ca="1" si="52"/>
        <v>0</v>
      </c>
      <c r="FC25">
        <f t="shared" ca="1" si="52"/>
        <v>0</v>
      </c>
      <c r="FD25">
        <f t="shared" ca="1" si="52"/>
        <v>0</v>
      </c>
      <c r="FE25">
        <f t="shared" ca="1" si="52"/>
        <v>0</v>
      </c>
      <c r="FF25">
        <f t="shared" ca="1" si="52"/>
        <v>0</v>
      </c>
      <c r="FG25">
        <f t="shared" ca="1" si="47"/>
        <v>0</v>
      </c>
      <c r="FH25">
        <f t="shared" ca="1" si="47"/>
        <v>0</v>
      </c>
      <c r="FI25">
        <f t="shared" ca="1" si="47"/>
        <v>0</v>
      </c>
      <c r="FJ25">
        <f t="shared" ca="1" si="47"/>
        <v>0</v>
      </c>
      <c r="FK25">
        <f t="shared" ca="1" si="47"/>
        <v>0</v>
      </c>
      <c r="FL25">
        <f t="shared" ca="1" si="47"/>
        <v>0</v>
      </c>
      <c r="FM25">
        <f t="shared" ca="1" si="47"/>
        <v>0</v>
      </c>
      <c r="FN25">
        <f t="shared" ca="1" si="47"/>
        <v>0</v>
      </c>
      <c r="FO25">
        <f t="shared" ca="1" si="47"/>
        <v>0</v>
      </c>
      <c r="FP25">
        <f t="shared" ca="1" si="47"/>
        <v>0</v>
      </c>
      <c r="FQ25">
        <f t="shared" ca="1" si="47"/>
        <v>0</v>
      </c>
      <c r="FR25">
        <f t="shared" ca="1" si="47"/>
        <v>0</v>
      </c>
      <c r="FS25">
        <f t="shared" ca="1" si="47"/>
        <v>0</v>
      </c>
      <c r="FT25">
        <f t="shared" ca="1" si="47"/>
        <v>0</v>
      </c>
      <c r="FU25">
        <f t="shared" ca="1" si="47"/>
        <v>0</v>
      </c>
      <c r="FV25" s="29">
        <f t="shared" ca="1" si="5"/>
        <v>116</v>
      </c>
      <c r="FW25">
        <f ca="1">IFERROR(HLOOKUP(G25,Cargos!$AC$8:$BP$9,3,0)*HLOOKUP(G25,Cargos!$AC$8:$BP$9,2,0)*FV25,0)</f>
        <v>0</v>
      </c>
      <c r="FX25">
        <f ca="1">IFERROR(HLOOKUP(G25,Cargos!$AC$8:$BP$9,3,0),0)</f>
        <v>0</v>
      </c>
      <c r="FY25">
        <f t="shared" ca="1" si="6"/>
        <v>1394</v>
      </c>
      <c r="FZ25">
        <f t="shared" ca="1" si="34"/>
        <v>1</v>
      </c>
      <c r="GA25">
        <f t="shared" ca="1" si="7"/>
        <v>0</v>
      </c>
      <c r="GB25" s="132">
        <f t="shared" ca="1" si="8"/>
        <v>0</v>
      </c>
      <c r="GC25">
        <f ca="1">GB25*'P Gerais'!$D$35</f>
        <v>0</v>
      </c>
      <c r="GD25">
        <f t="shared" ca="1" si="9"/>
        <v>0</v>
      </c>
      <c r="GE25">
        <f t="shared" ca="1" si="35"/>
        <v>0</v>
      </c>
      <c r="GF25">
        <f ca="1">IF(YEAR(C25)&lt;'P Gerais'!$D$6,12,IF(AND(YEAR(C25)='P Gerais'!$D$6,MONTH(C25)=2,30-DAY(C25)&gt;=15),12-MONTH(C25)+1,IF(AND(YEAR(C25)='P Gerais'!$D$6,MONTH(C25)=2,30-DAY(C25)&lt;15),12-MONTH(C25),IF(AND(YEAR(C25)='P Gerais'!$D$6,31-DAY(C25)&gt;=15),12-MONTH(C25)+1,IF(AND(YEAR(C25)='P Gerais'!$D$6,31-DAY(C25)&lt;15),12-MONTH(C25),0)))))</f>
        <v>12</v>
      </c>
      <c r="GG25" s="132" t="str">
        <f t="shared" ca="1" si="10"/>
        <v>NÃO</v>
      </c>
    </row>
    <row r="26" spans="1:189">
      <c r="A26" t="s">
        <v>243</v>
      </c>
      <c r="B26" t="str">
        <f t="shared" ca="1" si="48"/>
        <v>Funcionário 24</v>
      </c>
      <c r="C26" s="15">
        <f t="shared" ca="1" si="48"/>
        <v>0</v>
      </c>
      <c r="D26" s="15">
        <f t="shared" ca="1" si="48"/>
        <v>0</v>
      </c>
      <c r="E26">
        <f t="shared" ca="1" si="48"/>
        <v>0</v>
      </c>
      <c r="F26">
        <f t="shared" ca="1" si="48"/>
        <v>0</v>
      </c>
      <c r="G26">
        <f t="shared" ca="1" si="48"/>
        <v>0</v>
      </c>
      <c r="H26" s="25">
        <f t="shared" ca="1" si="48"/>
        <v>8.3333333333333339</v>
      </c>
      <c r="I26" s="14">
        <f t="shared" ca="1" si="48"/>
        <v>0</v>
      </c>
      <c r="J26" s="14">
        <f t="shared" ca="1" si="48"/>
        <v>0</v>
      </c>
      <c r="K26" s="14">
        <f t="shared" ca="1" si="48"/>
        <v>0</v>
      </c>
      <c r="L26" s="14">
        <f t="shared" ca="1" si="48"/>
        <v>0</v>
      </c>
      <c r="M26" s="143"/>
      <c r="N26" s="14">
        <f t="shared" ca="1" si="48"/>
        <v>0</v>
      </c>
      <c r="O26" s="14">
        <f t="shared" ca="1" si="48"/>
        <v>0</v>
      </c>
      <c r="P26" s="14">
        <f t="shared" ca="1" si="48"/>
        <v>0</v>
      </c>
      <c r="Q26" s="14">
        <f t="shared" ca="1" si="48"/>
        <v>0</v>
      </c>
      <c r="R26" s="143"/>
      <c r="S26" s="14">
        <f t="shared" ca="1" si="48"/>
        <v>0</v>
      </c>
      <c r="T26" s="14">
        <f t="shared" ca="1" si="36"/>
        <v>0</v>
      </c>
      <c r="U26" s="14">
        <f t="shared" ca="1" si="36"/>
        <v>0</v>
      </c>
      <c r="V26" s="14">
        <f t="shared" ca="1" si="36"/>
        <v>0</v>
      </c>
      <c r="W26" s="143"/>
      <c r="X26" s="14">
        <f t="shared" ca="1" si="36"/>
        <v>0</v>
      </c>
      <c r="Y26" s="14">
        <f t="shared" ca="1" si="36"/>
        <v>0</v>
      </c>
      <c r="Z26" s="14">
        <f t="shared" ca="1" si="36"/>
        <v>0</v>
      </c>
      <c r="AA26" s="14">
        <f t="shared" ca="1" si="36"/>
        <v>0</v>
      </c>
      <c r="AB26" s="143"/>
      <c r="AC26" s="14">
        <f t="shared" ca="1" si="36"/>
        <v>0</v>
      </c>
      <c r="AD26" s="14">
        <f t="shared" ca="1" si="36"/>
        <v>0</v>
      </c>
      <c r="AE26" s="14">
        <f t="shared" ca="1" si="36"/>
        <v>0</v>
      </c>
      <c r="AF26" s="14">
        <f t="shared" ca="1" si="36"/>
        <v>0</v>
      </c>
      <c r="AG26" s="143"/>
      <c r="AH26" s="14">
        <f t="shared" ca="1" si="36"/>
        <v>0</v>
      </c>
      <c r="AI26" s="14">
        <f t="shared" ca="1" si="36"/>
        <v>0</v>
      </c>
      <c r="AJ26" s="14">
        <f t="shared" ca="1" si="36"/>
        <v>0</v>
      </c>
      <c r="AK26" s="14">
        <f t="shared" ca="1" si="36"/>
        <v>0</v>
      </c>
      <c r="AL26" s="143"/>
      <c r="AM26" s="14">
        <f t="shared" ca="1" si="16"/>
        <v>0</v>
      </c>
      <c r="AN26" s="14">
        <f t="shared" ca="1" si="49"/>
        <v>0</v>
      </c>
      <c r="AO26" s="14">
        <f t="shared" ca="1" si="49"/>
        <v>0</v>
      </c>
      <c r="AP26" s="14">
        <f t="shared" ca="1" si="49"/>
        <v>0</v>
      </c>
      <c r="AQ26" s="143"/>
      <c r="AR26" s="12">
        <f t="shared" ca="1" si="18"/>
        <v>0</v>
      </c>
      <c r="AS26">
        <f t="shared" ca="1" si="49"/>
        <v>0</v>
      </c>
      <c r="AT26">
        <f t="shared" ca="1" si="49"/>
        <v>0</v>
      </c>
      <c r="AU26" s="13">
        <f t="shared" ca="1" si="19"/>
        <v>0</v>
      </c>
      <c r="AV26">
        <f t="shared" ca="1" si="49"/>
        <v>0</v>
      </c>
      <c r="AW26">
        <f t="shared" ca="1" si="49"/>
        <v>0</v>
      </c>
      <c r="AX26">
        <f t="shared" ca="1" si="49"/>
        <v>0</v>
      </c>
      <c r="AY26">
        <f t="shared" ca="1" si="49"/>
        <v>0</v>
      </c>
      <c r="AZ26">
        <f t="shared" ca="1" si="49"/>
        <v>0</v>
      </c>
      <c r="BA26">
        <f t="shared" ca="1" si="49"/>
        <v>0</v>
      </c>
      <c r="BB26">
        <f t="shared" ca="1" si="49"/>
        <v>0</v>
      </c>
      <c r="BC26">
        <f t="shared" ca="1" si="49"/>
        <v>0</v>
      </c>
      <c r="BD26" s="16">
        <f t="shared" ca="1" si="20"/>
        <v>0</v>
      </c>
      <c r="BE26" s="16">
        <f t="shared" ca="1" si="20"/>
        <v>0</v>
      </c>
      <c r="BF26">
        <f t="shared" ca="1" si="37"/>
        <v>0</v>
      </c>
      <c r="BG26">
        <f t="shared" ca="1" si="37"/>
        <v>0</v>
      </c>
      <c r="BH26">
        <f t="shared" ca="1" si="37"/>
        <v>0</v>
      </c>
      <c r="BI26">
        <f t="shared" ca="1" si="37"/>
        <v>0</v>
      </c>
      <c r="BJ26">
        <f t="shared" ca="1" si="37"/>
        <v>0</v>
      </c>
      <c r="BK26">
        <f t="shared" ca="1" si="37"/>
        <v>0</v>
      </c>
      <c r="BL26">
        <f t="shared" ca="1" si="37"/>
        <v>0</v>
      </c>
      <c r="BM26" s="25">
        <f t="shared" ca="1" si="37"/>
        <v>0</v>
      </c>
      <c r="BN26" s="17">
        <f t="shared" ca="1" si="37"/>
        <v>0</v>
      </c>
      <c r="BO26" s="17">
        <f t="shared" ca="1" si="37"/>
        <v>0</v>
      </c>
      <c r="BP26">
        <f t="shared" ca="1" si="37"/>
        <v>0</v>
      </c>
      <c r="BQ26">
        <f t="shared" ca="1" si="37"/>
        <v>0</v>
      </c>
      <c r="BR26" s="5">
        <f t="shared" ca="1" si="37"/>
        <v>0</v>
      </c>
      <c r="BS26" s="5">
        <f t="shared" ca="1" si="37"/>
        <v>0</v>
      </c>
      <c r="BT26" s="5">
        <f t="shared" ca="1" si="21"/>
        <v>0</v>
      </c>
      <c r="BU26" s="5">
        <f t="shared" ca="1" si="50"/>
        <v>0</v>
      </c>
      <c r="BV26" s="5">
        <f t="shared" ca="1" si="50"/>
        <v>0</v>
      </c>
      <c r="BW26" s="5">
        <f t="shared" ca="1" si="50"/>
        <v>0</v>
      </c>
      <c r="BX26" s="5">
        <f t="shared" ca="1" si="50"/>
        <v>0</v>
      </c>
      <c r="BY26" s="5">
        <f t="shared" ca="1" si="50"/>
        <v>0</v>
      </c>
      <c r="BZ26" s="5">
        <f t="shared" ca="1" si="50"/>
        <v>0</v>
      </c>
      <c r="CA26" s="5">
        <f t="shared" ca="1" si="50"/>
        <v>0</v>
      </c>
      <c r="CB26" s="5">
        <f t="shared" ca="1" si="50"/>
        <v>0</v>
      </c>
      <c r="CC26" s="5">
        <f t="shared" ca="1" si="50"/>
        <v>0</v>
      </c>
      <c r="CD26" s="5">
        <f t="shared" ca="1" si="50"/>
        <v>0</v>
      </c>
      <c r="CE26" s="5">
        <f t="shared" ca="1" si="50"/>
        <v>0</v>
      </c>
      <c r="CF26" s="5">
        <f t="shared" ca="1" si="50"/>
        <v>0</v>
      </c>
      <c r="CG26" s="5">
        <f t="shared" ca="1" si="50"/>
        <v>0</v>
      </c>
      <c r="CH26" s="5">
        <f t="shared" ca="1" si="50"/>
        <v>0</v>
      </c>
      <c r="CI26" s="5">
        <f t="shared" ca="1" si="50"/>
        <v>0</v>
      </c>
      <c r="CJ26" s="5">
        <f t="shared" ca="1" si="50"/>
        <v>0</v>
      </c>
      <c r="CK26" s="5">
        <f t="shared" ca="1" si="38"/>
        <v>0</v>
      </c>
      <c r="CL26" s="5">
        <f t="shared" ca="1" si="38"/>
        <v>0</v>
      </c>
      <c r="CM26" s="5">
        <f t="shared" ca="1" si="38"/>
        <v>0</v>
      </c>
      <c r="CN26" s="5">
        <f t="shared" ca="1" si="38"/>
        <v>0</v>
      </c>
      <c r="CO26" s="5">
        <f t="shared" ca="1" si="38"/>
        <v>0</v>
      </c>
      <c r="CP26" s="5">
        <f t="shared" ca="1" si="38"/>
        <v>0</v>
      </c>
      <c r="CQ26" t="str">
        <f t="shared" ca="1" si="38"/>
        <v>-</v>
      </c>
      <c r="CR26" s="132">
        <f t="shared" ca="1" si="38"/>
        <v>0</v>
      </c>
      <c r="CS26">
        <f t="shared" ca="1" si="38"/>
        <v>0</v>
      </c>
      <c r="CT26">
        <f t="shared" ca="1" si="38"/>
        <v>0</v>
      </c>
      <c r="CU26">
        <f t="shared" ca="1" si="38"/>
        <v>0</v>
      </c>
      <c r="CV26">
        <f t="shared" ca="1" si="38"/>
        <v>0</v>
      </c>
      <c r="CW26" t="str">
        <f t="shared" ca="1" si="38"/>
        <v>-</v>
      </c>
      <c r="CX26">
        <f t="shared" ca="1" si="38"/>
        <v>0</v>
      </c>
      <c r="CY26">
        <f t="shared" ca="1" si="38"/>
        <v>0</v>
      </c>
      <c r="CZ26">
        <f t="shared" ca="1" si="38"/>
        <v>0</v>
      </c>
      <c r="DA26">
        <f t="shared" ca="1" si="38"/>
        <v>0</v>
      </c>
      <c r="DB26">
        <f t="shared" ca="1" si="39"/>
        <v>0</v>
      </c>
      <c r="DC26" t="str">
        <f t="shared" ca="1" si="51"/>
        <v>-</v>
      </c>
      <c r="DD26">
        <f t="shared" ca="1" si="40"/>
        <v>0</v>
      </c>
      <c r="DE26">
        <f t="shared" ca="1" si="51"/>
        <v>0</v>
      </c>
      <c r="DF26">
        <f t="shared" ca="1" si="51"/>
        <v>0</v>
      </c>
      <c r="DG26">
        <f t="shared" ca="1" si="51"/>
        <v>0</v>
      </c>
      <c r="DH26">
        <f t="shared" ca="1" si="51"/>
        <v>0</v>
      </c>
      <c r="DI26" t="str">
        <f t="shared" ca="1" si="51"/>
        <v>-</v>
      </c>
      <c r="DJ26">
        <f t="shared" ca="1" si="41"/>
        <v>0</v>
      </c>
      <c r="DK26">
        <f t="shared" ca="1" si="51"/>
        <v>0</v>
      </c>
      <c r="DL26">
        <f t="shared" ca="1" si="51"/>
        <v>0</v>
      </c>
      <c r="DM26">
        <f t="shared" ca="1" si="51"/>
        <v>0</v>
      </c>
      <c r="DN26">
        <f t="shared" ca="1" si="51"/>
        <v>0</v>
      </c>
      <c r="DO26" t="str">
        <f t="shared" ca="1" si="51"/>
        <v>-</v>
      </c>
      <c r="DP26">
        <f t="shared" ca="1" si="42"/>
        <v>0</v>
      </c>
      <c r="DQ26">
        <f t="shared" ca="1" si="51"/>
        <v>0</v>
      </c>
      <c r="DR26">
        <f t="shared" ca="1" si="51"/>
        <v>0</v>
      </c>
      <c r="DS26">
        <f t="shared" ca="1" si="51"/>
        <v>0</v>
      </c>
      <c r="DT26">
        <f t="shared" ca="1" si="51"/>
        <v>0</v>
      </c>
      <c r="DU26" t="str">
        <f t="shared" ca="1" si="51"/>
        <v>-</v>
      </c>
      <c r="DV26">
        <f t="shared" ca="1" si="43"/>
        <v>0</v>
      </c>
      <c r="DW26">
        <f t="shared" ca="1" si="43"/>
        <v>0</v>
      </c>
      <c r="DX26">
        <f t="shared" ca="1" si="43"/>
        <v>0</v>
      </c>
      <c r="DY26">
        <f t="shared" ca="1" si="43"/>
        <v>0</v>
      </c>
      <c r="DZ26">
        <f t="shared" ca="1" si="43"/>
        <v>0</v>
      </c>
      <c r="EA26" t="str">
        <f t="shared" ca="1" si="43"/>
        <v>-</v>
      </c>
      <c r="EB26">
        <f t="shared" ca="1" si="43"/>
        <v>0</v>
      </c>
      <c r="EC26">
        <f t="shared" ca="1" si="43"/>
        <v>0</v>
      </c>
      <c r="ED26">
        <f t="shared" ca="1" si="43"/>
        <v>0</v>
      </c>
      <c r="EE26">
        <f t="shared" ca="1" si="43"/>
        <v>0</v>
      </c>
      <c r="EF26">
        <f t="shared" ca="1" si="43"/>
        <v>0</v>
      </c>
      <c r="EG26" t="str">
        <f t="shared" ca="1" si="43"/>
        <v>-</v>
      </c>
      <c r="EH26">
        <f t="shared" ca="1" si="43"/>
        <v>0</v>
      </c>
      <c r="EI26">
        <f t="shared" ca="1" si="43"/>
        <v>0</v>
      </c>
      <c r="EJ26">
        <f t="shared" ca="1" si="43"/>
        <v>0</v>
      </c>
      <c r="EK26">
        <f t="shared" ca="1" si="43"/>
        <v>0</v>
      </c>
      <c r="EL26">
        <f t="shared" ca="1" si="43"/>
        <v>0</v>
      </c>
      <c r="EM26" t="str">
        <f t="shared" ca="1" si="43"/>
        <v>-</v>
      </c>
      <c r="EN26">
        <f t="shared" ca="1" si="44"/>
        <v>0</v>
      </c>
      <c r="EO26">
        <f t="shared" ca="1" si="45"/>
        <v>0</v>
      </c>
      <c r="EP26">
        <f t="shared" ca="1" si="52"/>
        <v>0</v>
      </c>
      <c r="EQ26">
        <f t="shared" ca="1" si="52"/>
        <v>0</v>
      </c>
      <c r="ER26">
        <f t="shared" ca="1" si="52"/>
        <v>0</v>
      </c>
      <c r="ES26">
        <f t="shared" ca="1" si="52"/>
        <v>0</v>
      </c>
      <c r="ET26">
        <f t="shared" ca="1" si="46"/>
        <v>0</v>
      </c>
      <c r="EU26">
        <f t="shared" ca="1" si="52"/>
        <v>0</v>
      </c>
      <c r="EV26">
        <f t="shared" ca="1" si="52"/>
        <v>0</v>
      </c>
      <c r="EW26">
        <f t="shared" ca="1" si="52"/>
        <v>0</v>
      </c>
      <c r="EX26">
        <f t="shared" ca="1" si="52"/>
        <v>0</v>
      </c>
      <c r="EY26">
        <f t="shared" ca="1" si="52"/>
        <v>0</v>
      </c>
      <c r="EZ26">
        <f t="shared" ca="1" si="52"/>
        <v>0</v>
      </c>
      <c r="FA26">
        <f t="shared" ca="1" si="52"/>
        <v>0</v>
      </c>
      <c r="FB26">
        <f t="shared" ca="1" si="52"/>
        <v>0</v>
      </c>
      <c r="FC26">
        <f t="shared" ca="1" si="52"/>
        <v>0</v>
      </c>
      <c r="FD26">
        <f t="shared" ca="1" si="52"/>
        <v>0</v>
      </c>
      <c r="FE26">
        <f t="shared" ca="1" si="52"/>
        <v>0</v>
      </c>
      <c r="FF26">
        <f t="shared" ca="1" si="52"/>
        <v>0</v>
      </c>
      <c r="FG26">
        <f t="shared" ca="1" si="47"/>
        <v>0</v>
      </c>
      <c r="FH26">
        <f t="shared" ca="1" si="47"/>
        <v>0</v>
      </c>
      <c r="FI26">
        <f t="shared" ca="1" si="47"/>
        <v>0</v>
      </c>
      <c r="FJ26">
        <f t="shared" ca="1" si="47"/>
        <v>0</v>
      </c>
      <c r="FK26">
        <f t="shared" ca="1" si="47"/>
        <v>0</v>
      </c>
      <c r="FL26">
        <f t="shared" ca="1" si="47"/>
        <v>0</v>
      </c>
      <c r="FM26">
        <f t="shared" ca="1" si="47"/>
        <v>0</v>
      </c>
      <c r="FN26">
        <f t="shared" ca="1" si="47"/>
        <v>0</v>
      </c>
      <c r="FO26">
        <f t="shared" ca="1" si="47"/>
        <v>0</v>
      </c>
      <c r="FP26">
        <f t="shared" ca="1" si="47"/>
        <v>0</v>
      </c>
      <c r="FQ26">
        <f t="shared" ca="1" si="47"/>
        <v>0</v>
      </c>
      <c r="FR26">
        <f t="shared" ca="1" si="47"/>
        <v>0</v>
      </c>
      <c r="FS26">
        <f t="shared" ca="1" si="47"/>
        <v>0</v>
      </c>
      <c r="FT26">
        <f t="shared" ca="1" si="47"/>
        <v>0</v>
      </c>
      <c r="FU26">
        <f t="shared" ca="1" si="47"/>
        <v>0</v>
      </c>
      <c r="FV26" s="29">
        <f t="shared" ca="1" si="5"/>
        <v>116</v>
      </c>
      <c r="FW26">
        <f ca="1">IFERROR(HLOOKUP(G26,Cargos!$AC$8:$BP$9,3,0)*HLOOKUP(G26,Cargos!$AC$8:$BP$9,2,0)*FV26,0)</f>
        <v>0</v>
      </c>
      <c r="FX26">
        <f ca="1">IFERROR(HLOOKUP(G26,Cargos!$AC$8:$BP$9,3,0),0)</f>
        <v>0</v>
      </c>
      <c r="FY26">
        <f t="shared" ca="1" si="6"/>
        <v>1394</v>
      </c>
      <c r="FZ26">
        <f t="shared" ca="1" si="34"/>
        <v>1</v>
      </c>
      <c r="GA26">
        <f t="shared" ca="1" si="7"/>
        <v>0</v>
      </c>
      <c r="GB26" s="132">
        <f t="shared" ca="1" si="8"/>
        <v>0</v>
      </c>
      <c r="GC26">
        <f ca="1">GB26*'P Gerais'!$D$35</f>
        <v>0</v>
      </c>
      <c r="GD26">
        <f t="shared" ca="1" si="9"/>
        <v>0</v>
      </c>
      <c r="GE26">
        <f t="shared" ca="1" si="35"/>
        <v>0</v>
      </c>
      <c r="GF26">
        <f ca="1">IF(YEAR(C26)&lt;'P Gerais'!$D$6,12,IF(AND(YEAR(C26)='P Gerais'!$D$6,MONTH(C26)=2,30-DAY(C26)&gt;=15),12-MONTH(C26)+1,IF(AND(YEAR(C26)='P Gerais'!$D$6,MONTH(C26)=2,30-DAY(C26)&lt;15),12-MONTH(C26),IF(AND(YEAR(C26)='P Gerais'!$D$6,31-DAY(C26)&gt;=15),12-MONTH(C26)+1,IF(AND(YEAR(C26)='P Gerais'!$D$6,31-DAY(C26)&lt;15),12-MONTH(C26),0)))))</f>
        <v>12</v>
      </c>
      <c r="GG26" s="132" t="str">
        <f t="shared" ca="1" si="10"/>
        <v>NÃO</v>
      </c>
    </row>
    <row r="27" spans="1:189">
      <c r="A27" t="s">
        <v>244</v>
      </c>
      <c r="B27" t="str">
        <f t="shared" ca="1" si="48"/>
        <v>Funcionário 25</v>
      </c>
      <c r="C27" s="15">
        <f t="shared" ca="1" si="48"/>
        <v>0</v>
      </c>
      <c r="D27" s="15">
        <f t="shared" ca="1" si="48"/>
        <v>0</v>
      </c>
      <c r="E27">
        <f t="shared" ca="1" si="48"/>
        <v>0</v>
      </c>
      <c r="F27">
        <f t="shared" ca="1" si="48"/>
        <v>0</v>
      </c>
      <c r="G27">
        <f t="shared" ca="1" si="48"/>
        <v>0</v>
      </c>
      <c r="H27" s="25">
        <f t="shared" ca="1" si="48"/>
        <v>8.3333333333333339</v>
      </c>
      <c r="I27" s="14">
        <f t="shared" ca="1" si="48"/>
        <v>0</v>
      </c>
      <c r="J27" s="14">
        <f t="shared" ca="1" si="48"/>
        <v>0</v>
      </c>
      <c r="K27" s="14">
        <f t="shared" ca="1" si="48"/>
        <v>0</v>
      </c>
      <c r="L27" s="14">
        <f t="shared" ca="1" si="48"/>
        <v>0</v>
      </c>
      <c r="M27" s="143"/>
      <c r="N27" s="14">
        <f t="shared" ca="1" si="48"/>
        <v>0</v>
      </c>
      <c r="O27" s="14">
        <f t="shared" ca="1" si="48"/>
        <v>0</v>
      </c>
      <c r="P27" s="14">
        <f t="shared" ca="1" si="48"/>
        <v>0</v>
      </c>
      <c r="Q27" s="14">
        <f t="shared" ca="1" si="48"/>
        <v>0</v>
      </c>
      <c r="R27" s="143"/>
      <c r="S27" s="14">
        <f t="shared" ca="1" si="48"/>
        <v>0</v>
      </c>
      <c r="T27" s="14">
        <f t="shared" ca="1" si="36"/>
        <v>0</v>
      </c>
      <c r="U27" s="14">
        <f t="shared" ca="1" si="36"/>
        <v>0</v>
      </c>
      <c r="V27" s="14">
        <f t="shared" ca="1" si="36"/>
        <v>0</v>
      </c>
      <c r="W27" s="143"/>
      <c r="X27" s="14">
        <f t="shared" ca="1" si="36"/>
        <v>0</v>
      </c>
      <c r="Y27" s="14">
        <f t="shared" ca="1" si="36"/>
        <v>0</v>
      </c>
      <c r="Z27" s="14">
        <f t="shared" ca="1" si="36"/>
        <v>0</v>
      </c>
      <c r="AA27" s="14">
        <f t="shared" ca="1" si="36"/>
        <v>0</v>
      </c>
      <c r="AB27" s="143"/>
      <c r="AC27" s="14">
        <f t="shared" ca="1" si="36"/>
        <v>0</v>
      </c>
      <c r="AD27" s="14">
        <f t="shared" ca="1" si="36"/>
        <v>0</v>
      </c>
      <c r="AE27" s="14">
        <f t="shared" ca="1" si="36"/>
        <v>0</v>
      </c>
      <c r="AF27" s="14">
        <f t="shared" ca="1" si="36"/>
        <v>0</v>
      </c>
      <c r="AG27" s="143"/>
      <c r="AH27" s="14">
        <f t="shared" ca="1" si="36"/>
        <v>0</v>
      </c>
      <c r="AI27" s="14">
        <f t="shared" ca="1" si="36"/>
        <v>0</v>
      </c>
      <c r="AJ27" s="14">
        <f t="shared" ca="1" si="36"/>
        <v>0</v>
      </c>
      <c r="AK27" s="14">
        <f t="shared" ca="1" si="36"/>
        <v>0</v>
      </c>
      <c r="AL27" s="143"/>
      <c r="AM27" s="14">
        <f t="shared" ca="1" si="16"/>
        <v>0</v>
      </c>
      <c r="AN27" s="14">
        <f t="shared" ca="1" si="49"/>
        <v>0</v>
      </c>
      <c r="AO27" s="14">
        <f t="shared" ca="1" si="49"/>
        <v>0</v>
      </c>
      <c r="AP27" s="14">
        <f t="shared" ca="1" si="49"/>
        <v>0</v>
      </c>
      <c r="AQ27" s="143"/>
      <c r="AR27" s="12">
        <f t="shared" ca="1" si="18"/>
        <v>0</v>
      </c>
      <c r="AS27">
        <f t="shared" ca="1" si="49"/>
        <v>0</v>
      </c>
      <c r="AT27">
        <f t="shared" ca="1" si="49"/>
        <v>0</v>
      </c>
      <c r="AU27" s="13">
        <f t="shared" ca="1" si="19"/>
        <v>0</v>
      </c>
      <c r="AV27">
        <f t="shared" ca="1" si="49"/>
        <v>0</v>
      </c>
      <c r="AW27">
        <f t="shared" ca="1" si="49"/>
        <v>0</v>
      </c>
      <c r="AX27">
        <f t="shared" ca="1" si="49"/>
        <v>0</v>
      </c>
      <c r="AY27">
        <f t="shared" ca="1" si="49"/>
        <v>0</v>
      </c>
      <c r="AZ27">
        <f t="shared" ca="1" si="49"/>
        <v>0</v>
      </c>
      <c r="BA27">
        <f t="shared" ca="1" si="49"/>
        <v>0</v>
      </c>
      <c r="BB27">
        <f t="shared" ca="1" si="49"/>
        <v>0</v>
      </c>
      <c r="BC27">
        <f t="shared" ca="1" si="49"/>
        <v>0</v>
      </c>
      <c r="BD27" s="16">
        <f t="shared" ca="1" si="20"/>
        <v>0</v>
      </c>
      <c r="BE27" s="16">
        <f t="shared" ca="1" si="20"/>
        <v>0</v>
      </c>
      <c r="BF27">
        <f t="shared" ca="1" si="37"/>
        <v>0</v>
      </c>
      <c r="BG27">
        <f t="shared" ca="1" si="37"/>
        <v>0</v>
      </c>
      <c r="BH27">
        <f t="shared" ca="1" si="37"/>
        <v>0</v>
      </c>
      <c r="BI27">
        <f t="shared" ca="1" si="37"/>
        <v>0</v>
      </c>
      <c r="BJ27">
        <f t="shared" ca="1" si="37"/>
        <v>0</v>
      </c>
      <c r="BK27">
        <f t="shared" ca="1" si="37"/>
        <v>0</v>
      </c>
      <c r="BL27">
        <f t="shared" ca="1" si="37"/>
        <v>0</v>
      </c>
      <c r="BM27" s="25">
        <f t="shared" ca="1" si="37"/>
        <v>0</v>
      </c>
      <c r="BN27" s="17">
        <f t="shared" ca="1" si="37"/>
        <v>0</v>
      </c>
      <c r="BO27" s="17">
        <f t="shared" ca="1" si="37"/>
        <v>0</v>
      </c>
      <c r="BP27">
        <f t="shared" ca="1" si="37"/>
        <v>0</v>
      </c>
      <c r="BQ27">
        <f t="shared" ca="1" si="37"/>
        <v>0</v>
      </c>
      <c r="BR27" s="5">
        <f t="shared" ca="1" si="37"/>
        <v>0</v>
      </c>
      <c r="BS27" s="5">
        <f t="shared" ca="1" si="37"/>
        <v>0</v>
      </c>
      <c r="BT27" s="5">
        <f t="shared" ca="1" si="21"/>
        <v>0</v>
      </c>
      <c r="BU27" s="5">
        <f t="shared" ca="1" si="50"/>
        <v>0</v>
      </c>
      <c r="BV27" s="5">
        <f t="shared" ca="1" si="50"/>
        <v>0</v>
      </c>
      <c r="BW27" s="5">
        <f t="shared" ca="1" si="50"/>
        <v>0</v>
      </c>
      <c r="BX27" s="5">
        <f t="shared" ca="1" si="50"/>
        <v>0</v>
      </c>
      <c r="BY27" s="5">
        <f t="shared" ca="1" si="50"/>
        <v>0</v>
      </c>
      <c r="BZ27" s="5">
        <f t="shared" ca="1" si="50"/>
        <v>0</v>
      </c>
      <c r="CA27" s="5">
        <f t="shared" ca="1" si="50"/>
        <v>0</v>
      </c>
      <c r="CB27" s="5">
        <f t="shared" ca="1" si="50"/>
        <v>0</v>
      </c>
      <c r="CC27" s="5">
        <f t="shared" ca="1" si="50"/>
        <v>0</v>
      </c>
      <c r="CD27" s="5">
        <f t="shared" ca="1" si="50"/>
        <v>0</v>
      </c>
      <c r="CE27" s="5">
        <f t="shared" ca="1" si="50"/>
        <v>0</v>
      </c>
      <c r="CF27" s="5">
        <f t="shared" ca="1" si="50"/>
        <v>0</v>
      </c>
      <c r="CG27" s="5">
        <f t="shared" ca="1" si="50"/>
        <v>0</v>
      </c>
      <c r="CH27" s="5">
        <f t="shared" ca="1" si="50"/>
        <v>0</v>
      </c>
      <c r="CI27" s="5">
        <f t="shared" ca="1" si="50"/>
        <v>0</v>
      </c>
      <c r="CJ27" s="5">
        <f t="shared" ca="1" si="50"/>
        <v>0</v>
      </c>
      <c r="CK27" s="5">
        <f t="shared" ca="1" si="38"/>
        <v>0</v>
      </c>
      <c r="CL27" s="5">
        <f t="shared" ca="1" si="38"/>
        <v>0</v>
      </c>
      <c r="CM27" s="5">
        <f t="shared" ca="1" si="38"/>
        <v>0</v>
      </c>
      <c r="CN27" s="5">
        <f t="shared" ca="1" si="38"/>
        <v>0</v>
      </c>
      <c r="CO27" s="5">
        <f t="shared" ca="1" si="38"/>
        <v>0</v>
      </c>
      <c r="CP27" s="5">
        <f t="shared" ca="1" si="38"/>
        <v>0</v>
      </c>
      <c r="CQ27" t="str">
        <f t="shared" ca="1" si="38"/>
        <v>-</v>
      </c>
      <c r="CR27" s="132">
        <f t="shared" ca="1" si="38"/>
        <v>0</v>
      </c>
      <c r="CS27">
        <f t="shared" ca="1" si="38"/>
        <v>0</v>
      </c>
      <c r="CT27">
        <f t="shared" ca="1" si="38"/>
        <v>0</v>
      </c>
      <c r="CU27">
        <f t="shared" ca="1" si="38"/>
        <v>0</v>
      </c>
      <c r="CV27">
        <f t="shared" ca="1" si="38"/>
        <v>0</v>
      </c>
      <c r="CW27" t="str">
        <f t="shared" ca="1" si="38"/>
        <v>-</v>
      </c>
      <c r="CX27">
        <f t="shared" ca="1" si="38"/>
        <v>0</v>
      </c>
      <c r="CY27">
        <f t="shared" ca="1" si="38"/>
        <v>0</v>
      </c>
      <c r="CZ27">
        <f t="shared" ca="1" si="38"/>
        <v>0</v>
      </c>
      <c r="DA27">
        <f t="shared" ca="1" si="38"/>
        <v>0</v>
      </c>
      <c r="DB27">
        <f t="shared" ca="1" si="39"/>
        <v>0</v>
      </c>
      <c r="DC27" t="str">
        <f t="shared" ca="1" si="51"/>
        <v>-</v>
      </c>
      <c r="DD27">
        <f t="shared" ca="1" si="40"/>
        <v>0</v>
      </c>
      <c r="DE27">
        <f t="shared" ca="1" si="51"/>
        <v>0</v>
      </c>
      <c r="DF27">
        <f t="shared" ca="1" si="51"/>
        <v>0</v>
      </c>
      <c r="DG27">
        <f t="shared" ca="1" si="51"/>
        <v>0</v>
      </c>
      <c r="DH27">
        <f t="shared" ca="1" si="51"/>
        <v>0</v>
      </c>
      <c r="DI27" t="str">
        <f t="shared" ca="1" si="51"/>
        <v>-</v>
      </c>
      <c r="DJ27">
        <f t="shared" ca="1" si="41"/>
        <v>0</v>
      </c>
      <c r="DK27">
        <f t="shared" ca="1" si="51"/>
        <v>0</v>
      </c>
      <c r="DL27">
        <f t="shared" ca="1" si="51"/>
        <v>0</v>
      </c>
      <c r="DM27">
        <f t="shared" ca="1" si="51"/>
        <v>0</v>
      </c>
      <c r="DN27">
        <f t="shared" ca="1" si="51"/>
        <v>0</v>
      </c>
      <c r="DO27" t="str">
        <f t="shared" ca="1" si="51"/>
        <v>-</v>
      </c>
      <c r="DP27">
        <f t="shared" ca="1" si="42"/>
        <v>0</v>
      </c>
      <c r="DQ27">
        <f t="shared" ca="1" si="51"/>
        <v>0</v>
      </c>
      <c r="DR27">
        <f t="shared" ca="1" si="51"/>
        <v>0</v>
      </c>
      <c r="DS27">
        <f t="shared" ca="1" si="51"/>
        <v>0</v>
      </c>
      <c r="DT27">
        <f t="shared" ca="1" si="51"/>
        <v>0</v>
      </c>
      <c r="DU27" t="str">
        <f t="shared" ca="1" si="51"/>
        <v>-</v>
      </c>
      <c r="DV27">
        <f t="shared" ca="1" si="43"/>
        <v>0</v>
      </c>
      <c r="DW27">
        <f t="shared" ca="1" si="43"/>
        <v>0</v>
      </c>
      <c r="DX27">
        <f t="shared" ca="1" si="43"/>
        <v>0</v>
      </c>
      <c r="DY27">
        <f t="shared" ca="1" si="43"/>
        <v>0</v>
      </c>
      <c r="DZ27">
        <f t="shared" ca="1" si="43"/>
        <v>0</v>
      </c>
      <c r="EA27" t="str">
        <f t="shared" ca="1" si="43"/>
        <v>-</v>
      </c>
      <c r="EB27">
        <f t="shared" ca="1" si="43"/>
        <v>0</v>
      </c>
      <c r="EC27">
        <f t="shared" ca="1" si="43"/>
        <v>0</v>
      </c>
      <c r="ED27">
        <f t="shared" ca="1" si="43"/>
        <v>0</v>
      </c>
      <c r="EE27">
        <f t="shared" ca="1" si="43"/>
        <v>0</v>
      </c>
      <c r="EF27">
        <f t="shared" ca="1" si="43"/>
        <v>0</v>
      </c>
      <c r="EG27" t="str">
        <f t="shared" ca="1" si="43"/>
        <v>-</v>
      </c>
      <c r="EH27">
        <f t="shared" ca="1" si="43"/>
        <v>0</v>
      </c>
      <c r="EI27">
        <f t="shared" ca="1" si="43"/>
        <v>0</v>
      </c>
      <c r="EJ27">
        <f t="shared" ca="1" si="43"/>
        <v>0</v>
      </c>
      <c r="EK27">
        <f t="shared" ca="1" si="43"/>
        <v>0</v>
      </c>
      <c r="EL27">
        <f t="shared" ca="1" si="43"/>
        <v>0</v>
      </c>
      <c r="EM27" t="str">
        <f t="shared" ca="1" si="43"/>
        <v>-</v>
      </c>
      <c r="EN27">
        <f t="shared" ca="1" si="44"/>
        <v>0</v>
      </c>
      <c r="EO27">
        <f t="shared" ca="1" si="45"/>
        <v>0</v>
      </c>
      <c r="EP27">
        <f t="shared" ca="1" si="52"/>
        <v>0</v>
      </c>
      <c r="EQ27">
        <f t="shared" ca="1" si="52"/>
        <v>0</v>
      </c>
      <c r="ER27">
        <f t="shared" ca="1" si="52"/>
        <v>0</v>
      </c>
      <c r="ES27">
        <f t="shared" ca="1" si="52"/>
        <v>0</v>
      </c>
      <c r="ET27">
        <f t="shared" ca="1" si="46"/>
        <v>0</v>
      </c>
      <c r="EU27">
        <f t="shared" ca="1" si="52"/>
        <v>0</v>
      </c>
      <c r="EV27">
        <f t="shared" ca="1" si="52"/>
        <v>0</v>
      </c>
      <c r="EW27">
        <f t="shared" ca="1" si="52"/>
        <v>0</v>
      </c>
      <c r="EX27">
        <f t="shared" ca="1" si="52"/>
        <v>0</v>
      </c>
      <c r="EY27">
        <f t="shared" ca="1" si="52"/>
        <v>0</v>
      </c>
      <c r="EZ27">
        <f t="shared" ca="1" si="52"/>
        <v>0</v>
      </c>
      <c r="FA27">
        <f t="shared" ca="1" si="52"/>
        <v>0</v>
      </c>
      <c r="FB27">
        <f t="shared" ca="1" si="52"/>
        <v>0</v>
      </c>
      <c r="FC27">
        <f t="shared" ca="1" si="52"/>
        <v>0</v>
      </c>
      <c r="FD27">
        <f t="shared" ca="1" si="52"/>
        <v>0</v>
      </c>
      <c r="FE27">
        <f t="shared" ca="1" si="52"/>
        <v>0</v>
      </c>
      <c r="FF27">
        <f t="shared" ca="1" si="52"/>
        <v>0</v>
      </c>
      <c r="FG27">
        <f t="shared" ca="1" si="47"/>
        <v>0</v>
      </c>
      <c r="FH27">
        <f t="shared" ca="1" si="47"/>
        <v>0</v>
      </c>
      <c r="FI27">
        <f t="shared" ca="1" si="47"/>
        <v>0</v>
      </c>
      <c r="FJ27">
        <f t="shared" ca="1" si="47"/>
        <v>0</v>
      </c>
      <c r="FK27">
        <f t="shared" ca="1" si="47"/>
        <v>0</v>
      </c>
      <c r="FL27">
        <f t="shared" ca="1" si="47"/>
        <v>0</v>
      </c>
      <c r="FM27">
        <f t="shared" ca="1" si="47"/>
        <v>0</v>
      </c>
      <c r="FN27">
        <f t="shared" ca="1" si="47"/>
        <v>0</v>
      </c>
      <c r="FO27">
        <f t="shared" ca="1" si="47"/>
        <v>0</v>
      </c>
      <c r="FP27">
        <f t="shared" ca="1" si="47"/>
        <v>0</v>
      </c>
      <c r="FQ27">
        <f t="shared" ca="1" si="47"/>
        <v>0</v>
      </c>
      <c r="FR27">
        <f t="shared" ca="1" si="47"/>
        <v>0</v>
      </c>
      <c r="FS27">
        <f t="shared" ca="1" si="47"/>
        <v>0</v>
      </c>
      <c r="FT27">
        <f t="shared" ca="1" si="47"/>
        <v>0</v>
      </c>
      <c r="FU27">
        <f t="shared" ca="1" si="47"/>
        <v>0</v>
      </c>
      <c r="FV27" s="29">
        <f t="shared" ca="1" si="5"/>
        <v>116</v>
      </c>
      <c r="FW27">
        <f ca="1">IFERROR(HLOOKUP(G27,Cargos!$AC$8:$BP$9,3,0)*HLOOKUP(G27,Cargos!$AC$8:$BP$9,2,0)*FV27,0)</f>
        <v>0</v>
      </c>
      <c r="FX27">
        <f ca="1">IFERROR(HLOOKUP(G27,Cargos!$AC$8:$BP$9,3,0),0)</f>
        <v>0</v>
      </c>
      <c r="FY27">
        <f t="shared" ca="1" si="6"/>
        <v>1394</v>
      </c>
      <c r="FZ27">
        <f t="shared" ca="1" si="34"/>
        <v>1</v>
      </c>
      <c r="GA27">
        <f t="shared" ca="1" si="7"/>
        <v>0</v>
      </c>
      <c r="GB27" s="132">
        <f t="shared" ca="1" si="8"/>
        <v>0</v>
      </c>
      <c r="GC27">
        <f ca="1">GB27*'P Gerais'!$D$35</f>
        <v>0</v>
      </c>
      <c r="GD27">
        <f t="shared" ca="1" si="9"/>
        <v>0</v>
      </c>
      <c r="GE27">
        <f t="shared" ca="1" si="35"/>
        <v>0</v>
      </c>
      <c r="GF27">
        <f ca="1">IF(YEAR(C27)&lt;'P Gerais'!$D$6,12,IF(AND(YEAR(C27)='P Gerais'!$D$6,MONTH(C27)=2,30-DAY(C27)&gt;=15),12-MONTH(C27)+1,IF(AND(YEAR(C27)='P Gerais'!$D$6,MONTH(C27)=2,30-DAY(C27)&lt;15),12-MONTH(C27),IF(AND(YEAR(C27)='P Gerais'!$D$6,31-DAY(C27)&gt;=15),12-MONTH(C27)+1,IF(AND(YEAR(C27)='P Gerais'!$D$6,31-DAY(C27)&lt;15),12-MONTH(C27),0)))))</f>
        <v>12</v>
      </c>
      <c r="GG27" s="132" t="str">
        <f t="shared" ca="1" si="10"/>
        <v>NÃO</v>
      </c>
    </row>
    <row r="28" spans="1:189">
      <c r="A28" t="s">
        <v>245</v>
      </c>
      <c r="B28" t="str">
        <f t="shared" ca="1" si="48"/>
        <v>Funcionário 26</v>
      </c>
      <c r="C28" s="15">
        <f t="shared" ca="1" si="48"/>
        <v>0</v>
      </c>
      <c r="D28" s="15">
        <f t="shared" ca="1" si="48"/>
        <v>0</v>
      </c>
      <c r="E28">
        <f t="shared" ca="1" si="48"/>
        <v>0</v>
      </c>
      <c r="F28">
        <f t="shared" ca="1" si="48"/>
        <v>0</v>
      </c>
      <c r="G28">
        <f t="shared" ca="1" si="48"/>
        <v>0</v>
      </c>
      <c r="H28" s="25">
        <f t="shared" ca="1" si="48"/>
        <v>8.3333333333333339</v>
      </c>
      <c r="I28" s="14">
        <f t="shared" ca="1" si="48"/>
        <v>0</v>
      </c>
      <c r="J28" s="14">
        <f t="shared" ca="1" si="48"/>
        <v>0</v>
      </c>
      <c r="K28" s="14">
        <f t="shared" ca="1" si="48"/>
        <v>0</v>
      </c>
      <c r="L28" s="14">
        <f t="shared" ca="1" si="48"/>
        <v>0</v>
      </c>
      <c r="M28" s="143"/>
      <c r="N28" s="14">
        <f t="shared" ca="1" si="48"/>
        <v>0</v>
      </c>
      <c r="O28" s="14">
        <f t="shared" ca="1" si="48"/>
        <v>0</v>
      </c>
      <c r="P28" s="14">
        <f t="shared" ca="1" si="48"/>
        <v>0</v>
      </c>
      <c r="Q28" s="14">
        <f t="shared" ca="1" si="48"/>
        <v>0</v>
      </c>
      <c r="R28" s="143"/>
      <c r="S28" s="14">
        <f t="shared" ca="1" si="48"/>
        <v>0</v>
      </c>
      <c r="T28" s="14">
        <f t="shared" ca="1" si="36"/>
        <v>0</v>
      </c>
      <c r="U28" s="14">
        <f t="shared" ca="1" si="36"/>
        <v>0</v>
      </c>
      <c r="V28" s="14">
        <f t="shared" ca="1" si="36"/>
        <v>0</v>
      </c>
      <c r="W28" s="143"/>
      <c r="X28" s="14">
        <f t="shared" ca="1" si="36"/>
        <v>0</v>
      </c>
      <c r="Y28" s="14">
        <f t="shared" ca="1" si="36"/>
        <v>0</v>
      </c>
      <c r="Z28" s="14">
        <f t="shared" ca="1" si="36"/>
        <v>0</v>
      </c>
      <c r="AA28" s="14">
        <f t="shared" ca="1" si="36"/>
        <v>0</v>
      </c>
      <c r="AB28" s="143"/>
      <c r="AC28" s="14">
        <f t="shared" ca="1" si="36"/>
        <v>0</v>
      </c>
      <c r="AD28" s="14">
        <f t="shared" ca="1" si="36"/>
        <v>0</v>
      </c>
      <c r="AE28" s="14">
        <f t="shared" ca="1" si="36"/>
        <v>0</v>
      </c>
      <c r="AF28" s="14">
        <f t="shared" ca="1" si="36"/>
        <v>0</v>
      </c>
      <c r="AG28" s="143"/>
      <c r="AH28" s="14">
        <f t="shared" ca="1" si="36"/>
        <v>0</v>
      </c>
      <c r="AI28" s="14">
        <f t="shared" ca="1" si="36"/>
        <v>0</v>
      </c>
      <c r="AJ28" s="14">
        <f t="shared" ca="1" si="36"/>
        <v>0</v>
      </c>
      <c r="AK28" s="14">
        <f t="shared" ca="1" si="36"/>
        <v>0</v>
      </c>
      <c r="AL28" s="143"/>
      <c r="AM28" s="14">
        <f t="shared" ca="1" si="16"/>
        <v>0</v>
      </c>
      <c r="AN28" s="14">
        <f t="shared" ca="1" si="49"/>
        <v>0</v>
      </c>
      <c r="AO28" s="14">
        <f t="shared" ca="1" si="49"/>
        <v>0</v>
      </c>
      <c r="AP28" s="14">
        <f t="shared" ca="1" si="49"/>
        <v>0</v>
      </c>
      <c r="AQ28" s="143"/>
      <c r="AR28" s="12">
        <f t="shared" ca="1" si="18"/>
        <v>0</v>
      </c>
      <c r="AS28">
        <f t="shared" ca="1" si="49"/>
        <v>0</v>
      </c>
      <c r="AT28">
        <f t="shared" ca="1" si="49"/>
        <v>0</v>
      </c>
      <c r="AU28" s="13">
        <f t="shared" ca="1" si="19"/>
        <v>0</v>
      </c>
      <c r="AV28">
        <f t="shared" ca="1" si="49"/>
        <v>0</v>
      </c>
      <c r="AW28">
        <f t="shared" ca="1" si="49"/>
        <v>0</v>
      </c>
      <c r="AX28">
        <f t="shared" ca="1" si="49"/>
        <v>0</v>
      </c>
      <c r="AY28">
        <f t="shared" ca="1" si="49"/>
        <v>0</v>
      </c>
      <c r="AZ28">
        <f t="shared" ca="1" si="49"/>
        <v>0</v>
      </c>
      <c r="BA28">
        <f t="shared" ca="1" si="49"/>
        <v>0</v>
      </c>
      <c r="BB28">
        <f t="shared" ca="1" si="49"/>
        <v>0</v>
      </c>
      <c r="BC28">
        <f t="shared" ca="1" si="49"/>
        <v>0</v>
      </c>
      <c r="BD28" s="16">
        <f t="shared" ca="1" si="20"/>
        <v>0</v>
      </c>
      <c r="BE28" s="16">
        <f t="shared" ca="1" si="20"/>
        <v>0</v>
      </c>
      <c r="BF28">
        <f t="shared" ca="1" si="37"/>
        <v>0</v>
      </c>
      <c r="BG28">
        <f t="shared" ca="1" si="37"/>
        <v>0</v>
      </c>
      <c r="BH28">
        <f t="shared" ca="1" si="37"/>
        <v>0</v>
      </c>
      <c r="BI28">
        <f t="shared" ca="1" si="37"/>
        <v>0</v>
      </c>
      <c r="BJ28">
        <f t="shared" ca="1" si="37"/>
        <v>0</v>
      </c>
      <c r="BK28">
        <f t="shared" ca="1" si="37"/>
        <v>0</v>
      </c>
      <c r="BL28">
        <f t="shared" ca="1" si="37"/>
        <v>0</v>
      </c>
      <c r="BM28" s="25">
        <f t="shared" ca="1" si="37"/>
        <v>0</v>
      </c>
      <c r="BN28" s="17">
        <f t="shared" ca="1" si="37"/>
        <v>0</v>
      </c>
      <c r="BO28" s="17">
        <f t="shared" ca="1" si="37"/>
        <v>0</v>
      </c>
      <c r="BP28">
        <f t="shared" ca="1" si="37"/>
        <v>0</v>
      </c>
      <c r="BQ28">
        <f t="shared" ca="1" si="37"/>
        <v>0</v>
      </c>
      <c r="BR28" s="5">
        <f t="shared" ca="1" si="37"/>
        <v>0</v>
      </c>
      <c r="BS28" s="5">
        <f t="shared" ca="1" si="37"/>
        <v>0</v>
      </c>
      <c r="BT28" s="5">
        <f t="shared" ca="1" si="21"/>
        <v>0</v>
      </c>
      <c r="BU28" s="5">
        <f t="shared" ca="1" si="50"/>
        <v>0</v>
      </c>
      <c r="BV28" s="5">
        <f t="shared" ca="1" si="50"/>
        <v>0</v>
      </c>
      <c r="BW28" s="5">
        <f t="shared" ca="1" si="50"/>
        <v>0</v>
      </c>
      <c r="BX28" s="5">
        <f t="shared" ca="1" si="50"/>
        <v>0</v>
      </c>
      <c r="BY28" s="5">
        <f t="shared" ca="1" si="50"/>
        <v>0</v>
      </c>
      <c r="BZ28" s="5">
        <f t="shared" ca="1" si="50"/>
        <v>0</v>
      </c>
      <c r="CA28" s="5">
        <f t="shared" ca="1" si="50"/>
        <v>0</v>
      </c>
      <c r="CB28" s="5">
        <f t="shared" ca="1" si="50"/>
        <v>0</v>
      </c>
      <c r="CC28" s="5">
        <f t="shared" ca="1" si="50"/>
        <v>0</v>
      </c>
      <c r="CD28" s="5">
        <f t="shared" ca="1" si="50"/>
        <v>0</v>
      </c>
      <c r="CE28" s="5">
        <f t="shared" ca="1" si="50"/>
        <v>0</v>
      </c>
      <c r="CF28" s="5">
        <f t="shared" ca="1" si="50"/>
        <v>0</v>
      </c>
      <c r="CG28" s="5">
        <f t="shared" ca="1" si="50"/>
        <v>0</v>
      </c>
      <c r="CH28" s="5">
        <f t="shared" ca="1" si="50"/>
        <v>0</v>
      </c>
      <c r="CI28" s="5">
        <f t="shared" ca="1" si="50"/>
        <v>0</v>
      </c>
      <c r="CJ28" s="5">
        <f t="shared" ca="1" si="50"/>
        <v>0</v>
      </c>
      <c r="CK28" s="5">
        <f t="shared" ca="1" si="38"/>
        <v>0</v>
      </c>
      <c r="CL28" s="5">
        <f t="shared" ca="1" si="38"/>
        <v>0</v>
      </c>
      <c r="CM28" s="5">
        <f t="shared" ca="1" si="38"/>
        <v>0</v>
      </c>
      <c r="CN28" s="5">
        <f t="shared" ca="1" si="38"/>
        <v>0</v>
      </c>
      <c r="CO28" s="5">
        <f t="shared" ca="1" si="38"/>
        <v>0</v>
      </c>
      <c r="CP28" s="5">
        <f t="shared" ca="1" si="38"/>
        <v>0</v>
      </c>
      <c r="CQ28" t="str">
        <f t="shared" ca="1" si="38"/>
        <v>-</v>
      </c>
      <c r="CR28" s="132">
        <f t="shared" ca="1" si="38"/>
        <v>0</v>
      </c>
      <c r="CS28">
        <f t="shared" ca="1" si="38"/>
        <v>0</v>
      </c>
      <c r="CT28">
        <f t="shared" ca="1" si="38"/>
        <v>0</v>
      </c>
      <c r="CU28">
        <f t="shared" ca="1" si="38"/>
        <v>0</v>
      </c>
      <c r="CV28">
        <f t="shared" ca="1" si="38"/>
        <v>0</v>
      </c>
      <c r="CW28" t="str">
        <f t="shared" ca="1" si="38"/>
        <v>-</v>
      </c>
      <c r="CX28">
        <f t="shared" ca="1" si="38"/>
        <v>0</v>
      </c>
      <c r="CY28">
        <f t="shared" ca="1" si="38"/>
        <v>0</v>
      </c>
      <c r="CZ28">
        <f t="shared" ca="1" si="38"/>
        <v>0</v>
      </c>
      <c r="DA28">
        <f t="shared" ca="1" si="38"/>
        <v>0</v>
      </c>
      <c r="DB28">
        <f t="shared" ca="1" si="39"/>
        <v>0</v>
      </c>
      <c r="DC28" t="str">
        <f t="shared" ca="1" si="51"/>
        <v>-</v>
      </c>
      <c r="DD28">
        <f t="shared" ca="1" si="40"/>
        <v>0</v>
      </c>
      <c r="DE28">
        <f t="shared" ca="1" si="51"/>
        <v>0</v>
      </c>
      <c r="DF28">
        <f t="shared" ca="1" si="51"/>
        <v>0</v>
      </c>
      <c r="DG28">
        <f t="shared" ca="1" si="51"/>
        <v>0</v>
      </c>
      <c r="DH28">
        <f t="shared" ca="1" si="51"/>
        <v>0</v>
      </c>
      <c r="DI28" t="str">
        <f t="shared" ca="1" si="51"/>
        <v>-</v>
      </c>
      <c r="DJ28">
        <f t="shared" ca="1" si="41"/>
        <v>0</v>
      </c>
      <c r="DK28">
        <f t="shared" ca="1" si="51"/>
        <v>0</v>
      </c>
      <c r="DL28">
        <f t="shared" ca="1" si="51"/>
        <v>0</v>
      </c>
      <c r="DM28">
        <f t="shared" ca="1" si="51"/>
        <v>0</v>
      </c>
      <c r="DN28">
        <f t="shared" ca="1" si="51"/>
        <v>0</v>
      </c>
      <c r="DO28" t="str">
        <f t="shared" ca="1" si="51"/>
        <v>-</v>
      </c>
      <c r="DP28">
        <f t="shared" ca="1" si="42"/>
        <v>0</v>
      </c>
      <c r="DQ28">
        <f t="shared" ca="1" si="51"/>
        <v>0</v>
      </c>
      <c r="DR28">
        <f t="shared" ca="1" si="51"/>
        <v>0</v>
      </c>
      <c r="DS28">
        <f t="shared" ca="1" si="51"/>
        <v>0</v>
      </c>
      <c r="DT28">
        <f t="shared" ca="1" si="51"/>
        <v>0</v>
      </c>
      <c r="DU28" t="str">
        <f t="shared" ca="1" si="51"/>
        <v>-</v>
      </c>
      <c r="DV28">
        <f t="shared" ca="1" si="43"/>
        <v>0</v>
      </c>
      <c r="DW28">
        <f t="shared" ca="1" si="43"/>
        <v>0</v>
      </c>
      <c r="DX28">
        <f t="shared" ca="1" si="43"/>
        <v>0</v>
      </c>
      <c r="DY28">
        <f t="shared" ca="1" si="43"/>
        <v>0</v>
      </c>
      <c r="DZ28">
        <f t="shared" ca="1" si="43"/>
        <v>0</v>
      </c>
      <c r="EA28" t="str">
        <f t="shared" ca="1" si="43"/>
        <v>-</v>
      </c>
      <c r="EB28">
        <f t="shared" ca="1" si="43"/>
        <v>0</v>
      </c>
      <c r="EC28">
        <f t="shared" ca="1" si="43"/>
        <v>0</v>
      </c>
      <c r="ED28">
        <f t="shared" ca="1" si="43"/>
        <v>0</v>
      </c>
      <c r="EE28">
        <f t="shared" ca="1" si="43"/>
        <v>0</v>
      </c>
      <c r="EF28">
        <f t="shared" ca="1" si="43"/>
        <v>0</v>
      </c>
      <c r="EG28" t="str">
        <f t="shared" ca="1" si="43"/>
        <v>-</v>
      </c>
      <c r="EH28">
        <f t="shared" ca="1" si="43"/>
        <v>0</v>
      </c>
      <c r="EI28">
        <f t="shared" ca="1" si="43"/>
        <v>0</v>
      </c>
      <c r="EJ28">
        <f t="shared" ca="1" si="43"/>
        <v>0</v>
      </c>
      <c r="EK28">
        <f t="shared" ca="1" si="43"/>
        <v>0</v>
      </c>
      <c r="EL28">
        <f t="shared" ca="1" si="43"/>
        <v>0</v>
      </c>
      <c r="EM28" t="str">
        <f t="shared" ca="1" si="43"/>
        <v>-</v>
      </c>
      <c r="EN28">
        <f t="shared" ca="1" si="44"/>
        <v>0</v>
      </c>
      <c r="EO28">
        <f t="shared" ca="1" si="45"/>
        <v>0</v>
      </c>
      <c r="EP28">
        <f t="shared" ca="1" si="52"/>
        <v>0</v>
      </c>
      <c r="EQ28">
        <f t="shared" ca="1" si="52"/>
        <v>0</v>
      </c>
      <c r="ER28">
        <f t="shared" ca="1" si="52"/>
        <v>0</v>
      </c>
      <c r="ES28">
        <f t="shared" ca="1" si="52"/>
        <v>0</v>
      </c>
      <c r="ET28">
        <f t="shared" ca="1" si="46"/>
        <v>0</v>
      </c>
      <c r="EU28">
        <f t="shared" ca="1" si="52"/>
        <v>0</v>
      </c>
      <c r="EV28">
        <f t="shared" ca="1" si="52"/>
        <v>0</v>
      </c>
      <c r="EW28">
        <f t="shared" ca="1" si="52"/>
        <v>0</v>
      </c>
      <c r="EX28">
        <f t="shared" ca="1" si="52"/>
        <v>0</v>
      </c>
      <c r="EY28">
        <f t="shared" ca="1" si="52"/>
        <v>0</v>
      </c>
      <c r="EZ28">
        <f t="shared" ca="1" si="52"/>
        <v>0</v>
      </c>
      <c r="FA28">
        <f t="shared" ca="1" si="52"/>
        <v>0</v>
      </c>
      <c r="FB28">
        <f t="shared" ca="1" si="52"/>
        <v>0</v>
      </c>
      <c r="FC28">
        <f t="shared" ca="1" si="52"/>
        <v>0</v>
      </c>
      <c r="FD28">
        <f t="shared" ca="1" si="52"/>
        <v>0</v>
      </c>
      <c r="FE28">
        <f t="shared" ca="1" si="52"/>
        <v>0</v>
      </c>
      <c r="FF28">
        <f t="shared" ca="1" si="52"/>
        <v>0</v>
      </c>
      <c r="FG28">
        <f t="shared" ca="1" si="47"/>
        <v>0</v>
      </c>
      <c r="FH28">
        <f t="shared" ca="1" si="47"/>
        <v>0</v>
      </c>
      <c r="FI28">
        <f t="shared" ca="1" si="47"/>
        <v>0</v>
      </c>
      <c r="FJ28">
        <f t="shared" ca="1" si="47"/>
        <v>0</v>
      </c>
      <c r="FK28">
        <f t="shared" ca="1" si="47"/>
        <v>0</v>
      </c>
      <c r="FL28">
        <f t="shared" ca="1" si="47"/>
        <v>0</v>
      </c>
      <c r="FM28">
        <f t="shared" ca="1" si="47"/>
        <v>0</v>
      </c>
      <c r="FN28">
        <f t="shared" ca="1" si="47"/>
        <v>0</v>
      </c>
      <c r="FO28">
        <f t="shared" ca="1" si="47"/>
        <v>0</v>
      </c>
      <c r="FP28">
        <f t="shared" ca="1" si="47"/>
        <v>0</v>
      </c>
      <c r="FQ28">
        <f t="shared" ca="1" si="47"/>
        <v>0</v>
      </c>
      <c r="FR28">
        <f t="shared" ca="1" si="47"/>
        <v>0</v>
      </c>
      <c r="FS28">
        <f t="shared" ca="1" si="47"/>
        <v>0</v>
      </c>
      <c r="FT28">
        <f t="shared" ca="1" si="47"/>
        <v>0</v>
      </c>
      <c r="FU28">
        <f t="shared" ca="1" si="47"/>
        <v>0</v>
      </c>
      <c r="FV28" s="29">
        <f t="shared" ca="1" si="5"/>
        <v>116</v>
      </c>
      <c r="FW28">
        <f ca="1">IFERROR(HLOOKUP(G28,Cargos!$AC$8:$BP$9,3,0)*HLOOKUP(G28,Cargos!$AC$8:$BP$9,2,0)*FV28,0)</f>
        <v>0</v>
      </c>
      <c r="FX28">
        <f ca="1">IFERROR(HLOOKUP(G28,Cargos!$AC$8:$BP$9,3,0),0)</f>
        <v>0</v>
      </c>
      <c r="FY28">
        <f t="shared" ca="1" si="6"/>
        <v>1394</v>
      </c>
      <c r="FZ28">
        <f t="shared" ca="1" si="34"/>
        <v>1</v>
      </c>
      <c r="GA28">
        <f t="shared" ca="1" si="7"/>
        <v>0</v>
      </c>
      <c r="GB28" s="132">
        <f t="shared" ca="1" si="8"/>
        <v>0</v>
      </c>
      <c r="GC28">
        <f ca="1">GB28*'P Gerais'!$D$35</f>
        <v>0</v>
      </c>
      <c r="GD28">
        <f t="shared" ca="1" si="9"/>
        <v>0</v>
      </c>
      <c r="GE28">
        <f t="shared" ca="1" si="35"/>
        <v>0</v>
      </c>
      <c r="GF28">
        <f ca="1">IF(YEAR(C28)&lt;'P Gerais'!$D$6,12,IF(AND(YEAR(C28)='P Gerais'!$D$6,MONTH(C28)=2,30-DAY(C28)&gt;=15),12-MONTH(C28)+1,IF(AND(YEAR(C28)='P Gerais'!$D$6,MONTH(C28)=2,30-DAY(C28)&lt;15),12-MONTH(C28),IF(AND(YEAR(C28)='P Gerais'!$D$6,31-DAY(C28)&gt;=15),12-MONTH(C28)+1,IF(AND(YEAR(C28)='P Gerais'!$D$6,31-DAY(C28)&lt;15),12-MONTH(C28),0)))))</f>
        <v>12</v>
      </c>
      <c r="GG28" s="132" t="str">
        <f t="shared" ca="1" si="10"/>
        <v>NÃO</v>
      </c>
    </row>
    <row r="29" spans="1:189">
      <c r="A29" t="s">
        <v>246</v>
      </c>
      <c r="B29" t="str">
        <f t="shared" ca="1" si="48"/>
        <v>Funcionário 27</v>
      </c>
      <c r="C29" s="15">
        <f t="shared" ca="1" si="48"/>
        <v>0</v>
      </c>
      <c r="D29" s="15">
        <f t="shared" ca="1" si="48"/>
        <v>0</v>
      </c>
      <c r="E29">
        <f t="shared" ca="1" si="48"/>
        <v>0</v>
      </c>
      <c r="F29">
        <f t="shared" ca="1" si="48"/>
        <v>0</v>
      </c>
      <c r="G29">
        <f t="shared" ca="1" si="48"/>
        <v>0</v>
      </c>
      <c r="H29" s="25">
        <f t="shared" ca="1" si="48"/>
        <v>8.3333333333333339</v>
      </c>
      <c r="I29" s="14">
        <f t="shared" ca="1" si="48"/>
        <v>0</v>
      </c>
      <c r="J29" s="14">
        <f t="shared" ca="1" si="48"/>
        <v>0</v>
      </c>
      <c r="K29" s="14">
        <f t="shared" ca="1" si="48"/>
        <v>0</v>
      </c>
      <c r="L29" s="14">
        <f t="shared" ca="1" si="48"/>
        <v>0</v>
      </c>
      <c r="M29" s="143"/>
      <c r="N29" s="14">
        <f t="shared" ca="1" si="48"/>
        <v>0</v>
      </c>
      <c r="O29" s="14">
        <f t="shared" ca="1" si="48"/>
        <v>0</v>
      </c>
      <c r="P29" s="14">
        <f t="shared" ca="1" si="48"/>
        <v>0</v>
      </c>
      <c r="Q29" s="14">
        <f t="shared" ca="1" si="48"/>
        <v>0</v>
      </c>
      <c r="R29" s="143"/>
      <c r="S29" s="14">
        <f t="shared" ca="1" si="48"/>
        <v>0</v>
      </c>
      <c r="T29" s="14">
        <f t="shared" ca="1" si="36"/>
        <v>0</v>
      </c>
      <c r="U29" s="14">
        <f t="shared" ca="1" si="36"/>
        <v>0</v>
      </c>
      <c r="V29" s="14">
        <f t="shared" ca="1" si="36"/>
        <v>0</v>
      </c>
      <c r="W29" s="143"/>
      <c r="X29" s="14">
        <f t="shared" ca="1" si="36"/>
        <v>0</v>
      </c>
      <c r="Y29" s="14">
        <f t="shared" ca="1" si="36"/>
        <v>0</v>
      </c>
      <c r="Z29" s="14">
        <f t="shared" ca="1" si="36"/>
        <v>0</v>
      </c>
      <c r="AA29" s="14">
        <f t="shared" ca="1" si="36"/>
        <v>0</v>
      </c>
      <c r="AB29" s="143"/>
      <c r="AC29" s="14">
        <f t="shared" ca="1" si="36"/>
        <v>0</v>
      </c>
      <c r="AD29" s="14">
        <f t="shared" ca="1" si="36"/>
        <v>0</v>
      </c>
      <c r="AE29" s="14">
        <f t="shared" ca="1" si="36"/>
        <v>0</v>
      </c>
      <c r="AF29" s="14">
        <f t="shared" ca="1" si="36"/>
        <v>0</v>
      </c>
      <c r="AG29" s="143"/>
      <c r="AH29" s="14">
        <f t="shared" ca="1" si="36"/>
        <v>0</v>
      </c>
      <c r="AI29" s="14">
        <f t="shared" ca="1" si="36"/>
        <v>0</v>
      </c>
      <c r="AJ29" s="14">
        <f t="shared" ca="1" si="36"/>
        <v>0</v>
      </c>
      <c r="AK29" s="14">
        <f t="shared" ca="1" si="36"/>
        <v>0</v>
      </c>
      <c r="AL29" s="143"/>
      <c r="AM29" s="14">
        <f t="shared" ca="1" si="16"/>
        <v>0</v>
      </c>
      <c r="AN29" s="14">
        <f t="shared" ca="1" si="49"/>
        <v>0</v>
      </c>
      <c r="AO29" s="14">
        <f t="shared" ca="1" si="49"/>
        <v>0</v>
      </c>
      <c r="AP29" s="14">
        <f t="shared" ca="1" si="49"/>
        <v>0</v>
      </c>
      <c r="AQ29" s="143"/>
      <c r="AR29" s="12">
        <f t="shared" ca="1" si="18"/>
        <v>0</v>
      </c>
      <c r="AS29">
        <f t="shared" ca="1" si="49"/>
        <v>0</v>
      </c>
      <c r="AT29">
        <f t="shared" ca="1" si="49"/>
        <v>0</v>
      </c>
      <c r="AU29" s="13">
        <f t="shared" ca="1" si="19"/>
        <v>0</v>
      </c>
      <c r="AV29">
        <f t="shared" ca="1" si="49"/>
        <v>0</v>
      </c>
      <c r="AW29">
        <f t="shared" ca="1" si="49"/>
        <v>0</v>
      </c>
      <c r="AX29">
        <f t="shared" ca="1" si="49"/>
        <v>0</v>
      </c>
      <c r="AY29">
        <f t="shared" ca="1" si="49"/>
        <v>0</v>
      </c>
      <c r="AZ29">
        <f t="shared" ca="1" si="49"/>
        <v>0</v>
      </c>
      <c r="BA29">
        <f t="shared" ca="1" si="49"/>
        <v>0</v>
      </c>
      <c r="BB29">
        <f t="shared" ca="1" si="49"/>
        <v>0</v>
      </c>
      <c r="BC29">
        <f t="shared" ca="1" si="49"/>
        <v>0</v>
      </c>
      <c r="BD29" s="16">
        <f t="shared" ca="1" si="20"/>
        <v>0</v>
      </c>
      <c r="BE29" s="16">
        <f t="shared" ca="1" si="20"/>
        <v>0</v>
      </c>
      <c r="BF29">
        <f t="shared" ca="1" si="37"/>
        <v>0</v>
      </c>
      <c r="BG29">
        <f t="shared" ca="1" si="37"/>
        <v>0</v>
      </c>
      <c r="BH29">
        <f t="shared" ca="1" si="37"/>
        <v>0</v>
      </c>
      <c r="BI29">
        <f t="shared" ca="1" si="37"/>
        <v>0</v>
      </c>
      <c r="BJ29">
        <f t="shared" ca="1" si="37"/>
        <v>0</v>
      </c>
      <c r="BK29">
        <f t="shared" ca="1" si="37"/>
        <v>0</v>
      </c>
      <c r="BL29">
        <f t="shared" ca="1" si="37"/>
        <v>0</v>
      </c>
      <c r="BM29" s="25">
        <f t="shared" ca="1" si="37"/>
        <v>0</v>
      </c>
      <c r="BN29" s="17">
        <f t="shared" ca="1" si="37"/>
        <v>0</v>
      </c>
      <c r="BO29" s="17">
        <f t="shared" ca="1" si="37"/>
        <v>0</v>
      </c>
      <c r="BP29">
        <f t="shared" ca="1" si="37"/>
        <v>0</v>
      </c>
      <c r="BQ29">
        <f t="shared" ca="1" si="37"/>
        <v>0</v>
      </c>
      <c r="BR29" s="5">
        <f t="shared" ca="1" si="37"/>
        <v>0</v>
      </c>
      <c r="BS29" s="5">
        <f t="shared" ca="1" si="37"/>
        <v>0</v>
      </c>
      <c r="BT29" s="5">
        <f t="shared" ca="1" si="21"/>
        <v>0</v>
      </c>
      <c r="BU29" s="5">
        <f t="shared" ca="1" si="50"/>
        <v>0</v>
      </c>
      <c r="BV29" s="5">
        <f t="shared" ca="1" si="50"/>
        <v>0</v>
      </c>
      <c r="BW29" s="5">
        <f t="shared" ca="1" si="50"/>
        <v>0</v>
      </c>
      <c r="BX29" s="5">
        <f t="shared" ca="1" si="50"/>
        <v>0</v>
      </c>
      <c r="BY29" s="5">
        <f t="shared" ca="1" si="50"/>
        <v>0</v>
      </c>
      <c r="BZ29" s="5">
        <f t="shared" ca="1" si="50"/>
        <v>0</v>
      </c>
      <c r="CA29" s="5">
        <f t="shared" ca="1" si="50"/>
        <v>0</v>
      </c>
      <c r="CB29" s="5">
        <f t="shared" ca="1" si="50"/>
        <v>0</v>
      </c>
      <c r="CC29" s="5">
        <f t="shared" ca="1" si="50"/>
        <v>0</v>
      </c>
      <c r="CD29" s="5">
        <f t="shared" ca="1" si="50"/>
        <v>0</v>
      </c>
      <c r="CE29" s="5">
        <f t="shared" ca="1" si="50"/>
        <v>0</v>
      </c>
      <c r="CF29" s="5">
        <f t="shared" ca="1" si="50"/>
        <v>0</v>
      </c>
      <c r="CG29" s="5">
        <f t="shared" ca="1" si="50"/>
        <v>0</v>
      </c>
      <c r="CH29" s="5">
        <f t="shared" ca="1" si="50"/>
        <v>0</v>
      </c>
      <c r="CI29" s="5">
        <f t="shared" ca="1" si="50"/>
        <v>0</v>
      </c>
      <c r="CJ29" s="5">
        <f t="shared" ca="1" si="50"/>
        <v>0</v>
      </c>
      <c r="CK29" s="5">
        <f t="shared" ca="1" si="38"/>
        <v>0</v>
      </c>
      <c r="CL29" s="5">
        <f t="shared" ca="1" si="38"/>
        <v>0</v>
      </c>
      <c r="CM29" s="5">
        <f t="shared" ca="1" si="38"/>
        <v>0</v>
      </c>
      <c r="CN29" s="5">
        <f t="shared" ca="1" si="38"/>
        <v>0</v>
      </c>
      <c r="CO29" s="5">
        <f t="shared" ca="1" si="38"/>
        <v>0</v>
      </c>
      <c r="CP29" s="5">
        <f t="shared" ca="1" si="38"/>
        <v>0</v>
      </c>
      <c r="CQ29" t="str">
        <f t="shared" ca="1" si="38"/>
        <v>-</v>
      </c>
      <c r="CR29" s="132">
        <f t="shared" ca="1" si="38"/>
        <v>0</v>
      </c>
      <c r="CS29">
        <f t="shared" ca="1" si="38"/>
        <v>0</v>
      </c>
      <c r="CT29">
        <f t="shared" ca="1" si="38"/>
        <v>0</v>
      </c>
      <c r="CU29">
        <f t="shared" ca="1" si="38"/>
        <v>0</v>
      </c>
      <c r="CV29">
        <f t="shared" ca="1" si="38"/>
        <v>0</v>
      </c>
      <c r="CW29" t="str">
        <f t="shared" ca="1" si="38"/>
        <v>-</v>
      </c>
      <c r="CX29">
        <f t="shared" ca="1" si="38"/>
        <v>0</v>
      </c>
      <c r="CY29">
        <f t="shared" ca="1" si="38"/>
        <v>0</v>
      </c>
      <c r="CZ29">
        <f t="shared" ca="1" si="38"/>
        <v>0</v>
      </c>
      <c r="DA29">
        <f t="shared" ca="1" si="38"/>
        <v>0</v>
      </c>
      <c r="DB29">
        <f t="shared" ca="1" si="39"/>
        <v>0</v>
      </c>
      <c r="DC29" t="str">
        <f t="shared" ca="1" si="51"/>
        <v>-</v>
      </c>
      <c r="DD29">
        <f t="shared" ca="1" si="40"/>
        <v>0</v>
      </c>
      <c r="DE29">
        <f t="shared" ca="1" si="51"/>
        <v>0</v>
      </c>
      <c r="DF29">
        <f t="shared" ca="1" si="51"/>
        <v>0</v>
      </c>
      <c r="DG29">
        <f t="shared" ca="1" si="51"/>
        <v>0</v>
      </c>
      <c r="DH29">
        <f t="shared" ca="1" si="51"/>
        <v>0</v>
      </c>
      <c r="DI29" t="str">
        <f t="shared" ca="1" si="51"/>
        <v>-</v>
      </c>
      <c r="DJ29">
        <f t="shared" ca="1" si="41"/>
        <v>0</v>
      </c>
      <c r="DK29">
        <f t="shared" ca="1" si="51"/>
        <v>0</v>
      </c>
      <c r="DL29">
        <f t="shared" ca="1" si="51"/>
        <v>0</v>
      </c>
      <c r="DM29">
        <f t="shared" ca="1" si="51"/>
        <v>0</v>
      </c>
      <c r="DN29">
        <f t="shared" ca="1" si="51"/>
        <v>0</v>
      </c>
      <c r="DO29" t="str">
        <f t="shared" ca="1" si="51"/>
        <v>-</v>
      </c>
      <c r="DP29">
        <f t="shared" ca="1" si="42"/>
        <v>0</v>
      </c>
      <c r="DQ29">
        <f t="shared" ca="1" si="51"/>
        <v>0</v>
      </c>
      <c r="DR29">
        <f t="shared" ca="1" si="51"/>
        <v>0</v>
      </c>
      <c r="DS29">
        <f t="shared" ca="1" si="51"/>
        <v>0</v>
      </c>
      <c r="DT29">
        <f t="shared" ca="1" si="51"/>
        <v>0</v>
      </c>
      <c r="DU29" t="str">
        <f t="shared" ca="1" si="51"/>
        <v>-</v>
      </c>
      <c r="DV29">
        <f t="shared" ca="1" si="43"/>
        <v>0</v>
      </c>
      <c r="DW29">
        <f t="shared" ca="1" si="43"/>
        <v>0</v>
      </c>
      <c r="DX29">
        <f t="shared" ca="1" si="43"/>
        <v>0</v>
      </c>
      <c r="DY29">
        <f t="shared" ca="1" si="43"/>
        <v>0</v>
      </c>
      <c r="DZ29">
        <f t="shared" ca="1" si="43"/>
        <v>0</v>
      </c>
      <c r="EA29" t="str">
        <f t="shared" ca="1" si="43"/>
        <v>-</v>
      </c>
      <c r="EB29">
        <f t="shared" ca="1" si="43"/>
        <v>0</v>
      </c>
      <c r="EC29">
        <f t="shared" ca="1" si="43"/>
        <v>0</v>
      </c>
      <c r="ED29">
        <f t="shared" ca="1" si="43"/>
        <v>0</v>
      </c>
      <c r="EE29">
        <f t="shared" ca="1" si="43"/>
        <v>0</v>
      </c>
      <c r="EF29">
        <f t="shared" ca="1" si="43"/>
        <v>0</v>
      </c>
      <c r="EG29" t="str">
        <f t="shared" ca="1" si="43"/>
        <v>-</v>
      </c>
      <c r="EH29">
        <f t="shared" ca="1" si="43"/>
        <v>0</v>
      </c>
      <c r="EI29">
        <f t="shared" ca="1" si="43"/>
        <v>0</v>
      </c>
      <c r="EJ29">
        <f t="shared" ca="1" si="43"/>
        <v>0</v>
      </c>
      <c r="EK29">
        <f t="shared" ca="1" si="43"/>
        <v>0</v>
      </c>
      <c r="EL29">
        <f t="shared" ca="1" si="43"/>
        <v>0</v>
      </c>
      <c r="EM29" t="str">
        <f t="shared" ca="1" si="43"/>
        <v>-</v>
      </c>
      <c r="EN29">
        <f t="shared" ca="1" si="44"/>
        <v>0</v>
      </c>
      <c r="EO29">
        <f t="shared" ca="1" si="45"/>
        <v>0</v>
      </c>
      <c r="EP29">
        <f t="shared" ca="1" si="52"/>
        <v>0</v>
      </c>
      <c r="EQ29">
        <f t="shared" ca="1" si="52"/>
        <v>0</v>
      </c>
      <c r="ER29">
        <f t="shared" ca="1" si="52"/>
        <v>0</v>
      </c>
      <c r="ES29">
        <f t="shared" ca="1" si="52"/>
        <v>0</v>
      </c>
      <c r="ET29">
        <f t="shared" ca="1" si="46"/>
        <v>0</v>
      </c>
      <c r="EU29">
        <f t="shared" ca="1" si="52"/>
        <v>0</v>
      </c>
      <c r="EV29">
        <f t="shared" ca="1" si="52"/>
        <v>0</v>
      </c>
      <c r="EW29">
        <f t="shared" ca="1" si="52"/>
        <v>0</v>
      </c>
      <c r="EX29">
        <f t="shared" ca="1" si="52"/>
        <v>0</v>
      </c>
      <c r="EY29">
        <f t="shared" ca="1" si="52"/>
        <v>0</v>
      </c>
      <c r="EZ29">
        <f t="shared" ca="1" si="52"/>
        <v>0</v>
      </c>
      <c r="FA29">
        <f t="shared" ca="1" si="52"/>
        <v>0</v>
      </c>
      <c r="FB29">
        <f t="shared" ca="1" si="52"/>
        <v>0</v>
      </c>
      <c r="FC29">
        <f t="shared" ca="1" si="52"/>
        <v>0</v>
      </c>
      <c r="FD29">
        <f t="shared" ca="1" si="52"/>
        <v>0</v>
      </c>
      <c r="FE29">
        <f t="shared" ca="1" si="52"/>
        <v>0</v>
      </c>
      <c r="FF29">
        <f t="shared" ca="1" si="52"/>
        <v>0</v>
      </c>
      <c r="FG29">
        <f t="shared" ca="1" si="47"/>
        <v>0</v>
      </c>
      <c r="FH29">
        <f t="shared" ca="1" si="47"/>
        <v>0</v>
      </c>
      <c r="FI29">
        <f t="shared" ca="1" si="47"/>
        <v>0</v>
      </c>
      <c r="FJ29">
        <f t="shared" ca="1" si="47"/>
        <v>0</v>
      </c>
      <c r="FK29">
        <f t="shared" ca="1" si="47"/>
        <v>0</v>
      </c>
      <c r="FL29">
        <f t="shared" ca="1" si="47"/>
        <v>0</v>
      </c>
      <c r="FM29">
        <f t="shared" ca="1" si="47"/>
        <v>0</v>
      </c>
      <c r="FN29">
        <f t="shared" ca="1" si="47"/>
        <v>0</v>
      </c>
      <c r="FO29">
        <f t="shared" ca="1" si="47"/>
        <v>0</v>
      </c>
      <c r="FP29">
        <f t="shared" ca="1" si="47"/>
        <v>0</v>
      </c>
      <c r="FQ29">
        <f t="shared" ca="1" si="47"/>
        <v>0</v>
      </c>
      <c r="FR29">
        <f t="shared" ca="1" si="47"/>
        <v>0</v>
      </c>
      <c r="FS29">
        <f t="shared" ca="1" si="47"/>
        <v>0</v>
      </c>
      <c r="FT29">
        <f t="shared" ca="1" si="47"/>
        <v>0</v>
      </c>
      <c r="FU29">
        <f t="shared" ca="1" si="47"/>
        <v>0</v>
      </c>
      <c r="FV29" s="29">
        <f t="shared" ca="1" si="5"/>
        <v>116</v>
      </c>
      <c r="FW29">
        <f ca="1">IFERROR(HLOOKUP(G29,Cargos!$AC$8:$BP$9,3,0)*HLOOKUP(G29,Cargos!$AC$8:$BP$9,2,0)*FV29,0)</f>
        <v>0</v>
      </c>
      <c r="FX29">
        <f ca="1">IFERROR(HLOOKUP(G29,Cargos!$AC$8:$BP$9,3,0),0)</f>
        <v>0</v>
      </c>
      <c r="FY29">
        <f t="shared" ca="1" si="6"/>
        <v>1394</v>
      </c>
      <c r="FZ29">
        <f t="shared" ca="1" si="34"/>
        <v>1</v>
      </c>
      <c r="GA29">
        <f t="shared" ca="1" si="7"/>
        <v>0</v>
      </c>
      <c r="GB29" s="132">
        <f t="shared" ca="1" si="8"/>
        <v>0</v>
      </c>
      <c r="GC29">
        <f ca="1">GB29*'P Gerais'!$D$35</f>
        <v>0</v>
      </c>
      <c r="GD29">
        <f t="shared" ca="1" si="9"/>
        <v>0</v>
      </c>
      <c r="GE29">
        <f t="shared" ca="1" si="35"/>
        <v>0</v>
      </c>
      <c r="GF29">
        <f ca="1">IF(YEAR(C29)&lt;'P Gerais'!$D$6,12,IF(AND(YEAR(C29)='P Gerais'!$D$6,MONTH(C29)=2,30-DAY(C29)&gt;=15),12-MONTH(C29)+1,IF(AND(YEAR(C29)='P Gerais'!$D$6,MONTH(C29)=2,30-DAY(C29)&lt;15),12-MONTH(C29),IF(AND(YEAR(C29)='P Gerais'!$D$6,31-DAY(C29)&gt;=15),12-MONTH(C29)+1,IF(AND(YEAR(C29)='P Gerais'!$D$6,31-DAY(C29)&lt;15),12-MONTH(C29),0)))))</f>
        <v>12</v>
      </c>
      <c r="GG29" s="132" t="str">
        <f t="shared" ca="1" si="10"/>
        <v>NÃO</v>
      </c>
    </row>
    <row r="30" spans="1:189">
      <c r="A30" t="s">
        <v>247</v>
      </c>
      <c r="B30" t="str">
        <f t="shared" ca="1" si="48"/>
        <v>Funcionário 28</v>
      </c>
      <c r="C30" s="15">
        <f t="shared" ca="1" si="48"/>
        <v>0</v>
      </c>
      <c r="D30" s="15">
        <f t="shared" ca="1" si="48"/>
        <v>0</v>
      </c>
      <c r="E30">
        <f t="shared" ca="1" si="48"/>
        <v>0</v>
      </c>
      <c r="F30">
        <f t="shared" ca="1" si="48"/>
        <v>0</v>
      </c>
      <c r="G30">
        <f t="shared" ca="1" si="48"/>
        <v>0</v>
      </c>
      <c r="H30" s="25">
        <f t="shared" ca="1" si="48"/>
        <v>8.3333333333333339</v>
      </c>
      <c r="I30" s="14">
        <f t="shared" ca="1" si="48"/>
        <v>0</v>
      </c>
      <c r="J30" s="14">
        <f t="shared" ca="1" si="48"/>
        <v>0</v>
      </c>
      <c r="K30" s="14">
        <f t="shared" ca="1" si="48"/>
        <v>0</v>
      </c>
      <c r="L30" s="14">
        <f t="shared" ca="1" si="48"/>
        <v>0</v>
      </c>
      <c r="M30" s="143"/>
      <c r="N30" s="14">
        <f t="shared" ca="1" si="48"/>
        <v>0</v>
      </c>
      <c r="O30" s="14">
        <f t="shared" ca="1" si="48"/>
        <v>0</v>
      </c>
      <c r="P30" s="14">
        <f t="shared" ca="1" si="48"/>
        <v>0</v>
      </c>
      <c r="Q30" s="14">
        <f t="shared" ca="1" si="48"/>
        <v>0</v>
      </c>
      <c r="R30" s="143"/>
      <c r="S30" s="14">
        <f t="shared" ca="1" si="48"/>
        <v>0</v>
      </c>
      <c r="T30" s="14">
        <f t="shared" ca="1" si="36"/>
        <v>0</v>
      </c>
      <c r="U30" s="14">
        <f t="shared" ca="1" si="36"/>
        <v>0</v>
      </c>
      <c r="V30" s="14">
        <f t="shared" ca="1" si="36"/>
        <v>0</v>
      </c>
      <c r="W30" s="143"/>
      <c r="X30" s="14">
        <f t="shared" ca="1" si="36"/>
        <v>0</v>
      </c>
      <c r="Y30" s="14">
        <f t="shared" ca="1" si="36"/>
        <v>0</v>
      </c>
      <c r="Z30" s="14">
        <f t="shared" ca="1" si="36"/>
        <v>0</v>
      </c>
      <c r="AA30" s="14">
        <f t="shared" ca="1" si="36"/>
        <v>0</v>
      </c>
      <c r="AB30" s="143"/>
      <c r="AC30" s="14">
        <f t="shared" ca="1" si="36"/>
        <v>0</v>
      </c>
      <c r="AD30" s="14">
        <f t="shared" ca="1" si="36"/>
        <v>0</v>
      </c>
      <c r="AE30" s="14">
        <f t="shared" ca="1" si="36"/>
        <v>0</v>
      </c>
      <c r="AF30" s="14">
        <f t="shared" ca="1" si="36"/>
        <v>0</v>
      </c>
      <c r="AG30" s="143"/>
      <c r="AH30" s="14">
        <f t="shared" ca="1" si="36"/>
        <v>0</v>
      </c>
      <c r="AI30" s="14">
        <f t="shared" ca="1" si="36"/>
        <v>0</v>
      </c>
      <c r="AJ30" s="14">
        <f t="shared" ca="1" si="36"/>
        <v>0</v>
      </c>
      <c r="AK30" s="14">
        <f t="shared" ca="1" si="36"/>
        <v>0</v>
      </c>
      <c r="AL30" s="143"/>
      <c r="AM30" s="14">
        <f t="shared" ca="1" si="16"/>
        <v>0</v>
      </c>
      <c r="AN30" s="14">
        <f t="shared" ca="1" si="49"/>
        <v>0</v>
      </c>
      <c r="AO30" s="14">
        <f t="shared" ca="1" si="49"/>
        <v>0</v>
      </c>
      <c r="AP30" s="14">
        <f t="shared" ca="1" si="49"/>
        <v>0</v>
      </c>
      <c r="AQ30" s="143"/>
      <c r="AR30" s="12">
        <f t="shared" ca="1" si="18"/>
        <v>0</v>
      </c>
      <c r="AS30">
        <f t="shared" ca="1" si="49"/>
        <v>0</v>
      </c>
      <c r="AT30">
        <f t="shared" ca="1" si="49"/>
        <v>0</v>
      </c>
      <c r="AU30" s="13">
        <f t="shared" ca="1" si="19"/>
        <v>0</v>
      </c>
      <c r="AV30">
        <f t="shared" ca="1" si="49"/>
        <v>0</v>
      </c>
      <c r="AW30">
        <f t="shared" ca="1" si="49"/>
        <v>0</v>
      </c>
      <c r="AX30">
        <f t="shared" ca="1" si="49"/>
        <v>0</v>
      </c>
      <c r="AY30">
        <f t="shared" ca="1" si="49"/>
        <v>0</v>
      </c>
      <c r="AZ30">
        <f t="shared" ca="1" si="49"/>
        <v>0</v>
      </c>
      <c r="BA30">
        <f t="shared" ca="1" si="49"/>
        <v>0</v>
      </c>
      <c r="BB30">
        <f t="shared" ca="1" si="49"/>
        <v>0</v>
      </c>
      <c r="BC30">
        <f t="shared" ca="1" si="49"/>
        <v>0</v>
      </c>
      <c r="BD30" s="16">
        <f t="shared" ca="1" si="20"/>
        <v>0</v>
      </c>
      <c r="BE30" s="16">
        <f t="shared" ca="1" si="20"/>
        <v>0</v>
      </c>
      <c r="BF30">
        <f t="shared" ca="1" si="37"/>
        <v>0</v>
      </c>
      <c r="BG30">
        <f t="shared" ca="1" si="37"/>
        <v>0</v>
      </c>
      <c r="BH30">
        <f t="shared" ca="1" si="37"/>
        <v>0</v>
      </c>
      <c r="BI30">
        <f t="shared" ca="1" si="37"/>
        <v>0</v>
      </c>
      <c r="BJ30">
        <f t="shared" ca="1" si="37"/>
        <v>0</v>
      </c>
      <c r="BK30">
        <f t="shared" ca="1" si="37"/>
        <v>0</v>
      </c>
      <c r="BL30">
        <f t="shared" ca="1" si="37"/>
        <v>0</v>
      </c>
      <c r="BM30" s="25">
        <f t="shared" ca="1" si="37"/>
        <v>0</v>
      </c>
      <c r="BN30" s="17">
        <f t="shared" ca="1" si="37"/>
        <v>0</v>
      </c>
      <c r="BO30" s="17">
        <f t="shared" ca="1" si="37"/>
        <v>0</v>
      </c>
      <c r="BP30">
        <f t="shared" ca="1" si="37"/>
        <v>0</v>
      </c>
      <c r="BQ30">
        <f t="shared" ca="1" si="37"/>
        <v>0</v>
      </c>
      <c r="BR30" s="5">
        <f t="shared" ca="1" si="37"/>
        <v>0</v>
      </c>
      <c r="BS30" s="5">
        <f t="shared" ca="1" si="37"/>
        <v>0</v>
      </c>
      <c r="BT30" s="5">
        <f t="shared" ca="1" si="21"/>
        <v>0</v>
      </c>
      <c r="BU30" s="5">
        <f t="shared" ca="1" si="50"/>
        <v>0</v>
      </c>
      <c r="BV30" s="5">
        <f t="shared" ca="1" si="50"/>
        <v>0</v>
      </c>
      <c r="BW30" s="5">
        <f t="shared" ca="1" si="50"/>
        <v>0</v>
      </c>
      <c r="BX30" s="5">
        <f t="shared" ca="1" si="50"/>
        <v>0</v>
      </c>
      <c r="BY30" s="5">
        <f t="shared" ca="1" si="50"/>
        <v>0</v>
      </c>
      <c r="BZ30" s="5">
        <f t="shared" ca="1" si="50"/>
        <v>0</v>
      </c>
      <c r="CA30" s="5">
        <f t="shared" ca="1" si="50"/>
        <v>0</v>
      </c>
      <c r="CB30" s="5">
        <f t="shared" ca="1" si="50"/>
        <v>0</v>
      </c>
      <c r="CC30" s="5">
        <f t="shared" ca="1" si="50"/>
        <v>0</v>
      </c>
      <c r="CD30" s="5">
        <f t="shared" ca="1" si="50"/>
        <v>0</v>
      </c>
      <c r="CE30" s="5">
        <f t="shared" ca="1" si="50"/>
        <v>0</v>
      </c>
      <c r="CF30" s="5">
        <f t="shared" ca="1" si="50"/>
        <v>0</v>
      </c>
      <c r="CG30" s="5">
        <f t="shared" ca="1" si="50"/>
        <v>0</v>
      </c>
      <c r="CH30" s="5">
        <f t="shared" ca="1" si="50"/>
        <v>0</v>
      </c>
      <c r="CI30" s="5">
        <f t="shared" ca="1" si="50"/>
        <v>0</v>
      </c>
      <c r="CJ30" s="5">
        <f t="shared" ca="1" si="50"/>
        <v>0</v>
      </c>
      <c r="CK30" s="5">
        <f t="shared" ca="1" si="38"/>
        <v>0</v>
      </c>
      <c r="CL30" s="5">
        <f t="shared" ca="1" si="38"/>
        <v>0</v>
      </c>
      <c r="CM30" s="5">
        <f t="shared" ca="1" si="38"/>
        <v>0</v>
      </c>
      <c r="CN30" s="5">
        <f t="shared" ca="1" si="38"/>
        <v>0</v>
      </c>
      <c r="CO30" s="5">
        <f t="shared" ca="1" si="38"/>
        <v>0</v>
      </c>
      <c r="CP30" s="5">
        <f t="shared" ca="1" si="38"/>
        <v>0</v>
      </c>
      <c r="CQ30" t="str">
        <f t="shared" ca="1" si="38"/>
        <v>-</v>
      </c>
      <c r="CR30" s="132">
        <f t="shared" ca="1" si="38"/>
        <v>0</v>
      </c>
      <c r="CS30">
        <f t="shared" ca="1" si="38"/>
        <v>0</v>
      </c>
      <c r="CT30">
        <f t="shared" ca="1" si="38"/>
        <v>0</v>
      </c>
      <c r="CU30">
        <f t="shared" ca="1" si="38"/>
        <v>0</v>
      </c>
      <c r="CV30">
        <f t="shared" ca="1" si="38"/>
        <v>0</v>
      </c>
      <c r="CW30" t="str">
        <f t="shared" ca="1" si="38"/>
        <v>-</v>
      </c>
      <c r="CX30">
        <f t="shared" ca="1" si="38"/>
        <v>0</v>
      </c>
      <c r="CY30">
        <f t="shared" ca="1" si="38"/>
        <v>0</v>
      </c>
      <c r="CZ30">
        <f t="shared" ca="1" si="38"/>
        <v>0</v>
      </c>
      <c r="DA30">
        <f t="shared" ca="1" si="38"/>
        <v>0</v>
      </c>
      <c r="DB30">
        <f t="shared" ca="1" si="39"/>
        <v>0</v>
      </c>
      <c r="DC30" t="str">
        <f t="shared" ca="1" si="51"/>
        <v>-</v>
      </c>
      <c r="DD30">
        <f t="shared" ca="1" si="40"/>
        <v>0</v>
      </c>
      <c r="DE30">
        <f t="shared" ca="1" si="51"/>
        <v>0</v>
      </c>
      <c r="DF30">
        <f t="shared" ca="1" si="51"/>
        <v>0</v>
      </c>
      <c r="DG30">
        <f t="shared" ca="1" si="51"/>
        <v>0</v>
      </c>
      <c r="DH30">
        <f t="shared" ca="1" si="51"/>
        <v>0</v>
      </c>
      <c r="DI30" t="str">
        <f t="shared" ca="1" si="51"/>
        <v>-</v>
      </c>
      <c r="DJ30">
        <f t="shared" ca="1" si="41"/>
        <v>0</v>
      </c>
      <c r="DK30">
        <f t="shared" ca="1" si="51"/>
        <v>0</v>
      </c>
      <c r="DL30">
        <f t="shared" ca="1" si="51"/>
        <v>0</v>
      </c>
      <c r="DM30">
        <f t="shared" ca="1" si="51"/>
        <v>0</v>
      </c>
      <c r="DN30">
        <f t="shared" ca="1" si="51"/>
        <v>0</v>
      </c>
      <c r="DO30" t="str">
        <f t="shared" ca="1" si="51"/>
        <v>-</v>
      </c>
      <c r="DP30">
        <f t="shared" ca="1" si="42"/>
        <v>0</v>
      </c>
      <c r="DQ30">
        <f t="shared" ca="1" si="51"/>
        <v>0</v>
      </c>
      <c r="DR30">
        <f t="shared" ca="1" si="51"/>
        <v>0</v>
      </c>
      <c r="DS30">
        <f t="shared" ca="1" si="51"/>
        <v>0</v>
      </c>
      <c r="DT30">
        <f t="shared" ca="1" si="51"/>
        <v>0</v>
      </c>
      <c r="DU30" t="str">
        <f t="shared" ca="1" si="51"/>
        <v>-</v>
      </c>
      <c r="DV30">
        <f t="shared" ca="1" si="43"/>
        <v>0</v>
      </c>
      <c r="DW30">
        <f t="shared" ca="1" si="43"/>
        <v>0</v>
      </c>
      <c r="DX30">
        <f t="shared" ca="1" si="43"/>
        <v>0</v>
      </c>
      <c r="DY30">
        <f t="shared" ca="1" si="43"/>
        <v>0</v>
      </c>
      <c r="DZ30">
        <f t="shared" ca="1" si="43"/>
        <v>0</v>
      </c>
      <c r="EA30" t="str">
        <f t="shared" ca="1" si="43"/>
        <v>-</v>
      </c>
      <c r="EB30">
        <f t="shared" ca="1" si="43"/>
        <v>0</v>
      </c>
      <c r="EC30">
        <f t="shared" ca="1" si="43"/>
        <v>0</v>
      </c>
      <c r="ED30">
        <f t="shared" ca="1" si="43"/>
        <v>0</v>
      </c>
      <c r="EE30">
        <f t="shared" ca="1" si="43"/>
        <v>0</v>
      </c>
      <c r="EF30">
        <f t="shared" ca="1" si="43"/>
        <v>0</v>
      </c>
      <c r="EG30" t="str">
        <f t="shared" ca="1" si="43"/>
        <v>-</v>
      </c>
      <c r="EH30">
        <f t="shared" ca="1" si="43"/>
        <v>0</v>
      </c>
      <c r="EI30">
        <f t="shared" ca="1" si="43"/>
        <v>0</v>
      </c>
      <c r="EJ30">
        <f t="shared" ca="1" si="43"/>
        <v>0</v>
      </c>
      <c r="EK30">
        <f t="shared" ca="1" si="43"/>
        <v>0</v>
      </c>
      <c r="EL30">
        <f t="shared" ca="1" si="43"/>
        <v>0</v>
      </c>
      <c r="EM30" t="str">
        <f t="shared" ca="1" si="43"/>
        <v>-</v>
      </c>
      <c r="EN30">
        <f t="shared" ca="1" si="44"/>
        <v>0</v>
      </c>
      <c r="EO30">
        <f t="shared" ca="1" si="45"/>
        <v>0</v>
      </c>
      <c r="EP30">
        <f t="shared" ca="1" si="52"/>
        <v>0</v>
      </c>
      <c r="EQ30">
        <f t="shared" ca="1" si="52"/>
        <v>0</v>
      </c>
      <c r="ER30">
        <f t="shared" ca="1" si="52"/>
        <v>0</v>
      </c>
      <c r="ES30">
        <f t="shared" ca="1" si="52"/>
        <v>0</v>
      </c>
      <c r="ET30">
        <f t="shared" ca="1" si="46"/>
        <v>0</v>
      </c>
      <c r="EU30">
        <f t="shared" ca="1" si="52"/>
        <v>0</v>
      </c>
      <c r="EV30">
        <f t="shared" ca="1" si="52"/>
        <v>0</v>
      </c>
      <c r="EW30">
        <f t="shared" ca="1" si="52"/>
        <v>0</v>
      </c>
      <c r="EX30">
        <f t="shared" ca="1" si="52"/>
        <v>0</v>
      </c>
      <c r="EY30">
        <f t="shared" ca="1" si="52"/>
        <v>0</v>
      </c>
      <c r="EZ30">
        <f t="shared" ca="1" si="52"/>
        <v>0</v>
      </c>
      <c r="FA30">
        <f t="shared" ca="1" si="52"/>
        <v>0</v>
      </c>
      <c r="FB30">
        <f t="shared" ca="1" si="52"/>
        <v>0</v>
      </c>
      <c r="FC30">
        <f t="shared" ca="1" si="52"/>
        <v>0</v>
      </c>
      <c r="FD30">
        <f t="shared" ca="1" si="52"/>
        <v>0</v>
      </c>
      <c r="FE30">
        <f t="shared" ca="1" si="52"/>
        <v>0</v>
      </c>
      <c r="FF30">
        <f t="shared" ca="1" si="52"/>
        <v>0</v>
      </c>
      <c r="FG30">
        <f t="shared" ca="1" si="47"/>
        <v>0</v>
      </c>
      <c r="FH30">
        <f t="shared" ca="1" si="47"/>
        <v>0</v>
      </c>
      <c r="FI30">
        <f t="shared" ca="1" si="47"/>
        <v>0</v>
      </c>
      <c r="FJ30">
        <f t="shared" ca="1" si="47"/>
        <v>0</v>
      </c>
      <c r="FK30">
        <f t="shared" ca="1" si="47"/>
        <v>0</v>
      </c>
      <c r="FL30">
        <f t="shared" ca="1" si="47"/>
        <v>0</v>
      </c>
      <c r="FM30">
        <f t="shared" ca="1" si="47"/>
        <v>0</v>
      </c>
      <c r="FN30">
        <f t="shared" ca="1" si="47"/>
        <v>0</v>
      </c>
      <c r="FO30">
        <f t="shared" ca="1" si="47"/>
        <v>0</v>
      </c>
      <c r="FP30">
        <f t="shared" ca="1" si="47"/>
        <v>0</v>
      </c>
      <c r="FQ30">
        <f t="shared" ca="1" si="47"/>
        <v>0</v>
      </c>
      <c r="FR30">
        <f t="shared" ca="1" si="47"/>
        <v>0</v>
      </c>
      <c r="FS30">
        <f t="shared" ca="1" si="47"/>
        <v>0</v>
      </c>
      <c r="FT30">
        <f t="shared" ca="1" si="47"/>
        <v>0</v>
      </c>
      <c r="FU30">
        <f t="shared" ca="1" si="47"/>
        <v>0</v>
      </c>
      <c r="FV30" s="29">
        <f t="shared" ca="1" si="5"/>
        <v>116</v>
      </c>
      <c r="FW30">
        <f ca="1">IFERROR(HLOOKUP(G30,Cargos!$AC$8:$BP$9,3,0)*HLOOKUP(G30,Cargos!$AC$8:$BP$9,2,0)*FV30,0)</f>
        <v>0</v>
      </c>
      <c r="FX30">
        <f ca="1">IFERROR(HLOOKUP(G30,Cargos!$AC$8:$BP$9,3,0),0)</f>
        <v>0</v>
      </c>
      <c r="FY30">
        <f t="shared" ca="1" si="6"/>
        <v>1394</v>
      </c>
      <c r="FZ30">
        <f t="shared" ca="1" si="34"/>
        <v>1</v>
      </c>
      <c r="GA30">
        <f t="shared" ca="1" si="7"/>
        <v>0</v>
      </c>
      <c r="GB30" s="132">
        <f t="shared" ca="1" si="8"/>
        <v>0</v>
      </c>
      <c r="GC30">
        <f ca="1">GB30*'P Gerais'!$D$35</f>
        <v>0</v>
      </c>
      <c r="GD30">
        <f t="shared" ca="1" si="9"/>
        <v>0</v>
      </c>
      <c r="GE30">
        <f t="shared" ca="1" si="35"/>
        <v>0</v>
      </c>
      <c r="GF30">
        <f ca="1">IF(YEAR(C30)&lt;'P Gerais'!$D$6,12,IF(AND(YEAR(C30)='P Gerais'!$D$6,MONTH(C30)=2,30-DAY(C30)&gt;=15),12-MONTH(C30)+1,IF(AND(YEAR(C30)='P Gerais'!$D$6,MONTH(C30)=2,30-DAY(C30)&lt;15),12-MONTH(C30),IF(AND(YEAR(C30)='P Gerais'!$D$6,31-DAY(C30)&gt;=15),12-MONTH(C30)+1,IF(AND(YEAR(C30)='P Gerais'!$D$6,31-DAY(C30)&lt;15),12-MONTH(C30),0)))))</f>
        <v>12</v>
      </c>
      <c r="GG30" s="132" t="str">
        <f t="shared" ca="1" si="10"/>
        <v>NÃO</v>
      </c>
    </row>
    <row r="31" spans="1:189">
      <c r="A31" t="s">
        <v>248</v>
      </c>
      <c r="B31" t="str">
        <f t="shared" ca="1" si="48"/>
        <v>Funcionário 29</v>
      </c>
      <c r="C31" s="15">
        <f t="shared" ca="1" si="48"/>
        <v>0</v>
      </c>
      <c r="D31" s="15">
        <f t="shared" ca="1" si="48"/>
        <v>0</v>
      </c>
      <c r="E31">
        <f t="shared" ca="1" si="48"/>
        <v>0</v>
      </c>
      <c r="F31">
        <f t="shared" ca="1" si="48"/>
        <v>0</v>
      </c>
      <c r="G31">
        <f t="shared" ca="1" si="48"/>
        <v>0</v>
      </c>
      <c r="H31" s="25">
        <f t="shared" ca="1" si="48"/>
        <v>8.3333333333333339</v>
      </c>
      <c r="I31" s="14">
        <f t="shared" ca="1" si="48"/>
        <v>0</v>
      </c>
      <c r="J31" s="14">
        <f t="shared" ca="1" si="48"/>
        <v>0</v>
      </c>
      <c r="K31" s="14">
        <f t="shared" ca="1" si="48"/>
        <v>0</v>
      </c>
      <c r="L31" s="14">
        <f t="shared" ca="1" si="48"/>
        <v>0</v>
      </c>
      <c r="M31" s="143"/>
      <c r="N31" s="14">
        <f t="shared" ca="1" si="48"/>
        <v>0</v>
      </c>
      <c r="O31" s="14">
        <f t="shared" ca="1" si="48"/>
        <v>0</v>
      </c>
      <c r="P31" s="14">
        <f t="shared" ca="1" si="48"/>
        <v>0</v>
      </c>
      <c r="Q31" s="14">
        <f t="shared" ca="1" si="48"/>
        <v>0</v>
      </c>
      <c r="R31" s="143"/>
      <c r="S31" s="14">
        <f t="shared" ca="1" si="48"/>
        <v>0</v>
      </c>
      <c r="T31" s="14">
        <f t="shared" ca="1" si="36"/>
        <v>0</v>
      </c>
      <c r="U31" s="14">
        <f t="shared" ca="1" si="36"/>
        <v>0</v>
      </c>
      <c r="V31" s="14">
        <f t="shared" ca="1" si="36"/>
        <v>0</v>
      </c>
      <c r="W31" s="143"/>
      <c r="X31" s="14">
        <f t="shared" ca="1" si="36"/>
        <v>0</v>
      </c>
      <c r="Y31" s="14">
        <f t="shared" ca="1" si="36"/>
        <v>0</v>
      </c>
      <c r="Z31" s="14">
        <f t="shared" ca="1" si="36"/>
        <v>0</v>
      </c>
      <c r="AA31" s="14">
        <f t="shared" ca="1" si="36"/>
        <v>0</v>
      </c>
      <c r="AB31" s="143"/>
      <c r="AC31" s="14">
        <f t="shared" ca="1" si="36"/>
        <v>0</v>
      </c>
      <c r="AD31" s="14">
        <f t="shared" ca="1" si="36"/>
        <v>0</v>
      </c>
      <c r="AE31" s="14">
        <f t="shared" ca="1" si="36"/>
        <v>0</v>
      </c>
      <c r="AF31" s="14">
        <f t="shared" ca="1" si="36"/>
        <v>0</v>
      </c>
      <c r="AG31" s="143"/>
      <c r="AH31" s="14">
        <f t="shared" ca="1" si="36"/>
        <v>0</v>
      </c>
      <c r="AI31" s="14">
        <f t="shared" ca="1" si="36"/>
        <v>0</v>
      </c>
      <c r="AJ31" s="14">
        <f t="shared" ca="1" si="36"/>
        <v>0</v>
      </c>
      <c r="AK31" s="14">
        <f t="shared" ca="1" si="36"/>
        <v>0</v>
      </c>
      <c r="AL31" s="143"/>
      <c r="AM31" s="14">
        <f t="shared" ca="1" si="16"/>
        <v>0</v>
      </c>
      <c r="AN31" s="14">
        <f t="shared" ca="1" si="49"/>
        <v>0</v>
      </c>
      <c r="AO31" s="14">
        <f t="shared" ca="1" si="49"/>
        <v>0</v>
      </c>
      <c r="AP31" s="14">
        <f t="shared" ca="1" si="49"/>
        <v>0</v>
      </c>
      <c r="AQ31" s="143"/>
      <c r="AR31" s="12">
        <f t="shared" ca="1" si="18"/>
        <v>0</v>
      </c>
      <c r="AS31">
        <f t="shared" ca="1" si="49"/>
        <v>0</v>
      </c>
      <c r="AT31">
        <f t="shared" ca="1" si="49"/>
        <v>0</v>
      </c>
      <c r="AU31" s="13">
        <f t="shared" ca="1" si="19"/>
        <v>0</v>
      </c>
      <c r="AV31">
        <f t="shared" ca="1" si="49"/>
        <v>0</v>
      </c>
      <c r="AW31">
        <f t="shared" ca="1" si="49"/>
        <v>0</v>
      </c>
      <c r="AX31">
        <f t="shared" ca="1" si="49"/>
        <v>0</v>
      </c>
      <c r="AY31">
        <f t="shared" ca="1" si="49"/>
        <v>0</v>
      </c>
      <c r="AZ31">
        <f t="shared" ca="1" si="49"/>
        <v>0</v>
      </c>
      <c r="BA31">
        <f t="shared" ca="1" si="49"/>
        <v>0</v>
      </c>
      <c r="BB31">
        <f t="shared" ca="1" si="49"/>
        <v>0</v>
      </c>
      <c r="BC31">
        <f t="shared" ca="1" si="49"/>
        <v>0</v>
      </c>
      <c r="BD31" s="16">
        <f t="shared" ca="1" si="20"/>
        <v>0</v>
      </c>
      <c r="BE31" s="16">
        <f t="shared" ca="1" si="20"/>
        <v>0</v>
      </c>
      <c r="BF31">
        <f t="shared" ca="1" si="37"/>
        <v>0</v>
      </c>
      <c r="BG31">
        <f t="shared" ca="1" si="37"/>
        <v>0</v>
      </c>
      <c r="BH31">
        <f t="shared" ca="1" si="37"/>
        <v>0</v>
      </c>
      <c r="BI31">
        <f t="shared" ca="1" si="37"/>
        <v>0</v>
      </c>
      <c r="BJ31">
        <f t="shared" ca="1" si="37"/>
        <v>0</v>
      </c>
      <c r="BK31">
        <f t="shared" ca="1" si="37"/>
        <v>0</v>
      </c>
      <c r="BL31">
        <f t="shared" ca="1" si="37"/>
        <v>0</v>
      </c>
      <c r="BM31" s="25">
        <f t="shared" ca="1" si="37"/>
        <v>0</v>
      </c>
      <c r="BN31" s="17">
        <f t="shared" ca="1" si="37"/>
        <v>0</v>
      </c>
      <c r="BO31" s="17">
        <f t="shared" ca="1" si="37"/>
        <v>0</v>
      </c>
      <c r="BP31">
        <f t="shared" ca="1" si="37"/>
        <v>0</v>
      </c>
      <c r="BQ31">
        <f t="shared" ca="1" si="37"/>
        <v>0</v>
      </c>
      <c r="BR31" s="5">
        <f t="shared" ca="1" si="37"/>
        <v>0</v>
      </c>
      <c r="BS31" s="5">
        <f t="shared" ca="1" si="37"/>
        <v>0</v>
      </c>
      <c r="BT31" s="5">
        <f t="shared" ca="1" si="21"/>
        <v>0</v>
      </c>
      <c r="BU31" s="5">
        <f t="shared" ca="1" si="50"/>
        <v>0</v>
      </c>
      <c r="BV31" s="5">
        <f t="shared" ca="1" si="50"/>
        <v>0</v>
      </c>
      <c r="BW31" s="5">
        <f t="shared" ca="1" si="50"/>
        <v>0</v>
      </c>
      <c r="BX31" s="5">
        <f t="shared" ca="1" si="50"/>
        <v>0</v>
      </c>
      <c r="BY31" s="5">
        <f t="shared" ca="1" si="50"/>
        <v>0</v>
      </c>
      <c r="BZ31" s="5">
        <f t="shared" ca="1" si="50"/>
        <v>0</v>
      </c>
      <c r="CA31" s="5">
        <f t="shared" ca="1" si="50"/>
        <v>0</v>
      </c>
      <c r="CB31" s="5">
        <f t="shared" ca="1" si="50"/>
        <v>0</v>
      </c>
      <c r="CC31" s="5">
        <f t="shared" ca="1" si="50"/>
        <v>0</v>
      </c>
      <c r="CD31" s="5">
        <f t="shared" ca="1" si="50"/>
        <v>0</v>
      </c>
      <c r="CE31" s="5">
        <f t="shared" ca="1" si="50"/>
        <v>0</v>
      </c>
      <c r="CF31" s="5">
        <f t="shared" ca="1" si="50"/>
        <v>0</v>
      </c>
      <c r="CG31" s="5">
        <f t="shared" ca="1" si="50"/>
        <v>0</v>
      </c>
      <c r="CH31" s="5">
        <f t="shared" ca="1" si="50"/>
        <v>0</v>
      </c>
      <c r="CI31" s="5">
        <f t="shared" ca="1" si="50"/>
        <v>0</v>
      </c>
      <c r="CJ31" s="5">
        <f t="shared" ca="1" si="50"/>
        <v>0</v>
      </c>
      <c r="CK31" s="5">
        <f t="shared" ca="1" si="38"/>
        <v>0</v>
      </c>
      <c r="CL31" s="5">
        <f t="shared" ca="1" si="38"/>
        <v>0</v>
      </c>
      <c r="CM31" s="5">
        <f t="shared" ca="1" si="38"/>
        <v>0</v>
      </c>
      <c r="CN31" s="5">
        <f t="shared" ca="1" si="38"/>
        <v>0</v>
      </c>
      <c r="CO31" s="5">
        <f t="shared" ca="1" si="38"/>
        <v>0</v>
      </c>
      <c r="CP31" s="5">
        <f t="shared" ca="1" si="38"/>
        <v>0</v>
      </c>
      <c r="CQ31" t="str">
        <f t="shared" ca="1" si="38"/>
        <v>-</v>
      </c>
      <c r="CR31" s="132">
        <f t="shared" ca="1" si="38"/>
        <v>0</v>
      </c>
      <c r="CS31">
        <f t="shared" ca="1" si="38"/>
        <v>0</v>
      </c>
      <c r="CT31">
        <f t="shared" ca="1" si="38"/>
        <v>0</v>
      </c>
      <c r="CU31">
        <f t="shared" ca="1" si="38"/>
        <v>0</v>
      </c>
      <c r="CV31">
        <f t="shared" ca="1" si="38"/>
        <v>0</v>
      </c>
      <c r="CW31" t="str">
        <f t="shared" ca="1" si="38"/>
        <v>-</v>
      </c>
      <c r="CX31">
        <f t="shared" ca="1" si="38"/>
        <v>0</v>
      </c>
      <c r="CY31">
        <f t="shared" ca="1" si="38"/>
        <v>0</v>
      </c>
      <c r="CZ31">
        <f t="shared" ca="1" si="38"/>
        <v>0</v>
      </c>
      <c r="DA31">
        <f t="shared" ca="1" si="38"/>
        <v>0</v>
      </c>
      <c r="DB31">
        <f t="shared" ca="1" si="39"/>
        <v>0</v>
      </c>
      <c r="DC31" t="str">
        <f t="shared" ca="1" si="51"/>
        <v>-</v>
      </c>
      <c r="DD31">
        <f t="shared" ca="1" si="40"/>
        <v>0</v>
      </c>
      <c r="DE31">
        <f t="shared" ca="1" si="51"/>
        <v>0</v>
      </c>
      <c r="DF31">
        <f t="shared" ca="1" si="51"/>
        <v>0</v>
      </c>
      <c r="DG31">
        <f t="shared" ca="1" si="51"/>
        <v>0</v>
      </c>
      <c r="DH31">
        <f t="shared" ca="1" si="51"/>
        <v>0</v>
      </c>
      <c r="DI31" t="str">
        <f t="shared" ca="1" si="51"/>
        <v>-</v>
      </c>
      <c r="DJ31">
        <f t="shared" ca="1" si="41"/>
        <v>0</v>
      </c>
      <c r="DK31">
        <f t="shared" ca="1" si="51"/>
        <v>0</v>
      </c>
      <c r="DL31">
        <f t="shared" ca="1" si="51"/>
        <v>0</v>
      </c>
      <c r="DM31">
        <f t="shared" ca="1" si="51"/>
        <v>0</v>
      </c>
      <c r="DN31">
        <f t="shared" ca="1" si="51"/>
        <v>0</v>
      </c>
      <c r="DO31" t="str">
        <f t="shared" ca="1" si="51"/>
        <v>-</v>
      </c>
      <c r="DP31">
        <f t="shared" ca="1" si="42"/>
        <v>0</v>
      </c>
      <c r="DQ31">
        <f t="shared" ca="1" si="51"/>
        <v>0</v>
      </c>
      <c r="DR31">
        <f t="shared" ca="1" si="51"/>
        <v>0</v>
      </c>
      <c r="DS31">
        <f t="shared" ca="1" si="51"/>
        <v>0</v>
      </c>
      <c r="DT31">
        <f t="shared" ca="1" si="51"/>
        <v>0</v>
      </c>
      <c r="DU31" t="str">
        <f t="shared" ca="1" si="51"/>
        <v>-</v>
      </c>
      <c r="DV31">
        <f t="shared" ca="1" si="43"/>
        <v>0</v>
      </c>
      <c r="DW31">
        <f t="shared" ca="1" si="43"/>
        <v>0</v>
      </c>
      <c r="DX31">
        <f t="shared" ca="1" si="43"/>
        <v>0</v>
      </c>
      <c r="DY31">
        <f t="shared" ca="1" si="43"/>
        <v>0</v>
      </c>
      <c r="DZ31">
        <f t="shared" ca="1" si="43"/>
        <v>0</v>
      </c>
      <c r="EA31" t="str">
        <f t="shared" ca="1" si="43"/>
        <v>-</v>
      </c>
      <c r="EB31">
        <f t="shared" ca="1" si="43"/>
        <v>0</v>
      </c>
      <c r="EC31">
        <f t="shared" ca="1" si="43"/>
        <v>0</v>
      </c>
      <c r="ED31">
        <f t="shared" ca="1" si="43"/>
        <v>0</v>
      </c>
      <c r="EE31">
        <f t="shared" ca="1" si="43"/>
        <v>0</v>
      </c>
      <c r="EF31">
        <f t="shared" ca="1" si="43"/>
        <v>0</v>
      </c>
      <c r="EG31" t="str">
        <f t="shared" ca="1" si="43"/>
        <v>-</v>
      </c>
      <c r="EH31">
        <f t="shared" ca="1" si="43"/>
        <v>0</v>
      </c>
      <c r="EI31">
        <f t="shared" ca="1" si="43"/>
        <v>0</v>
      </c>
      <c r="EJ31">
        <f t="shared" ca="1" si="43"/>
        <v>0</v>
      </c>
      <c r="EK31">
        <f t="shared" ca="1" si="43"/>
        <v>0</v>
      </c>
      <c r="EL31">
        <f t="shared" ca="1" si="43"/>
        <v>0</v>
      </c>
      <c r="EM31" t="str">
        <f t="shared" ca="1" si="43"/>
        <v>-</v>
      </c>
      <c r="EN31">
        <f t="shared" ca="1" si="44"/>
        <v>0</v>
      </c>
      <c r="EO31">
        <f t="shared" ca="1" si="45"/>
        <v>0</v>
      </c>
      <c r="EP31">
        <f t="shared" ca="1" si="52"/>
        <v>0</v>
      </c>
      <c r="EQ31">
        <f t="shared" ca="1" si="52"/>
        <v>0</v>
      </c>
      <c r="ER31">
        <f t="shared" ca="1" si="52"/>
        <v>0</v>
      </c>
      <c r="ES31">
        <f t="shared" ca="1" si="52"/>
        <v>0</v>
      </c>
      <c r="ET31">
        <f t="shared" ca="1" si="46"/>
        <v>0</v>
      </c>
      <c r="EU31">
        <f t="shared" ca="1" si="52"/>
        <v>0</v>
      </c>
      <c r="EV31">
        <f t="shared" ca="1" si="52"/>
        <v>0</v>
      </c>
      <c r="EW31">
        <f t="shared" ca="1" si="52"/>
        <v>0</v>
      </c>
      <c r="EX31">
        <f t="shared" ca="1" si="52"/>
        <v>0</v>
      </c>
      <c r="EY31">
        <f t="shared" ca="1" si="52"/>
        <v>0</v>
      </c>
      <c r="EZ31">
        <f t="shared" ca="1" si="52"/>
        <v>0</v>
      </c>
      <c r="FA31">
        <f t="shared" ca="1" si="52"/>
        <v>0</v>
      </c>
      <c r="FB31">
        <f t="shared" ca="1" si="52"/>
        <v>0</v>
      </c>
      <c r="FC31">
        <f t="shared" ca="1" si="52"/>
        <v>0</v>
      </c>
      <c r="FD31">
        <f t="shared" ca="1" si="52"/>
        <v>0</v>
      </c>
      <c r="FE31">
        <f t="shared" ca="1" si="52"/>
        <v>0</v>
      </c>
      <c r="FF31">
        <f t="shared" ca="1" si="52"/>
        <v>0</v>
      </c>
      <c r="FG31">
        <f t="shared" ca="1" si="47"/>
        <v>0</v>
      </c>
      <c r="FH31">
        <f t="shared" ca="1" si="47"/>
        <v>0</v>
      </c>
      <c r="FI31">
        <f t="shared" ca="1" si="47"/>
        <v>0</v>
      </c>
      <c r="FJ31">
        <f t="shared" ca="1" si="47"/>
        <v>0</v>
      </c>
      <c r="FK31">
        <f t="shared" ca="1" si="47"/>
        <v>0</v>
      </c>
      <c r="FL31">
        <f t="shared" ca="1" si="47"/>
        <v>0</v>
      </c>
      <c r="FM31">
        <f t="shared" ca="1" si="47"/>
        <v>0</v>
      </c>
      <c r="FN31">
        <f t="shared" ca="1" si="47"/>
        <v>0</v>
      </c>
      <c r="FO31">
        <f t="shared" ca="1" si="47"/>
        <v>0</v>
      </c>
      <c r="FP31">
        <f t="shared" ca="1" si="47"/>
        <v>0</v>
      </c>
      <c r="FQ31">
        <f t="shared" ca="1" si="47"/>
        <v>0</v>
      </c>
      <c r="FR31">
        <f t="shared" ca="1" si="47"/>
        <v>0</v>
      </c>
      <c r="FS31">
        <f t="shared" ca="1" si="47"/>
        <v>0</v>
      </c>
      <c r="FT31">
        <f t="shared" ca="1" si="47"/>
        <v>0</v>
      </c>
      <c r="FU31">
        <f t="shared" ca="1" si="47"/>
        <v>0</v>
      </c>
      <c r="FV31" s="29">
        <f t="shared" ca="1" si="5"/>
        <v>116</v>
      </c>
      <c r="FW31">
        <f ca="1">IFERROR(HLOOKUP(G31,Cargos!$AC$8:$BP$9,3,0)*HLOOKUP(G31,Cargos!$AC$8:$BP$9,2,0)*FV31,0)</f>
        <v>0</v>
      </c>
      <c r="FX31">
        <f ca="1">IFERROR(HLOOKUP(G31,Cargos!$AC$8:$BP$9,3,0),0)</f>
        <v>0</v>
      </c>
      <c r="FY31">
        <f t="shared" ca="1" si="6"/>
        <v>1394</v>
      </c>
      <c r="FZ31">
        <f t="shared" ca="1" si="34"/>
        <v>1</v>
      </c>
      <c r="GA31">
        <f t="shared" ca="1" si="7"/>
        <v>0</v>
      </c>
      <c r="GB31" s="132">
        <f t="shared" ca="1" si="8"/>
        <v>0</v>
      </c>
      <c r="GC31">
        <f ca="1">GB31*'P Gerais'!$D$35</f>
        <v>0</v>
      </c>
      <c r="GD31">
        <f t="shared" ca="1" si="9"/>
        <v>0</v>
      </c>
      <c r="GE31">
        <f t="shared" ca="1" si="35"/>
        <v>0</v>
      </c>
      <c r="GF31">
        <f ca="1">IF(YEAR(C31)&lt;'P Gerais'!$D$6,12,IF(AND(YEAR(C31)='P Gerais'!$D$6,MONTH(C31)=2,30-DAY(C31)&gt;=15),12-MONTH(C31)+1,IF(AND(YEAR(C31)='P Gerais'!$D$6,MONTH(C31)=2,30-DAY(C31)&lt;15),12-MONTH(C31),IF(AND(YEAR(C31)='P Gerais'!$D$6,31-DAY(C31)&gt;=15),12-MONTH(C31)+1,IF(AND(YEAR(C31)='P Gerais'!$D$6,31-DAY(C31)&lt;15),12-MONTH(C31),0)))))</f>
        <v>12</v>
      </c>
      <c r="GG31" s="132" t="str">
        <f t="shared" ca="1" si="10"/>
        <v>NÃO</v>
      </c>
    </row>
    <row r="32" spans="1:189">
      <c r="A32" t="s">
        <v>361</v>
      </c>
      <c r="B32" t="str">
        <f t="shared" ca="1" si="48"/>
        <v>Funcionário 30</v>
      </c>
      <c r="C32" s="15">
        <f t="shared" ca="1" si="48"/>
        <v>0</v>
      </c>
      <c r="D32" s="15">
        <f t="shared" ca="1" si="48"/>
        <v>0</v>
      </c>
      <c r="E32">
        <f t="shared" ca="1" si="48"/>
        <v>0</v>
      </c>
      <c r="F32">
        <f t="shared" ca="1" si="48"/>
        <v>0</v>
      </c>
      <c r="G32">
        <f t="shared" ca="1" si="48"/>
        <v>0</v>
      </c>
      <c r="H32" s="25">
        <f t="shared" ca="1" si="48"/>
        <v>8.3333333333333339</v>
      </c>
      <c r="I32" s="14">
        <f t="shared" ca="1" si="48"/>
        <v>0</v>
      </c>
      <c r="J32" s="14">
        <f t="shared" ca="1" si="48"/>
        <v>0</v>
      </c>
      <c r="K32" s="14">
        <f t="shared" ca="1" si="48"/>
        <v>0</v>
      </c>
      <c r="L32" s="14">
        <f t="shared" ca="1" si="48"/>
        <v>0</v>
      </c>
      <c r="M32" s="143"/>
      <c r="N32" s="14">
        <f t="shared" ca="1" si="48"/>
        <v>0</v>
      </c>
      <c r="O32" s="14">
        <f t="shared" ca="1" si="48"/>
        <v>0</v>
      </c>
      <c r="P32" s="14">
        <f t="shared" ca="1" si="48"/>
        <v>0</v>
      </c>
      <c r="Q32" s="14">
        <f t="shared" ca="1" si="48"/>
        <v>0</v>
      </c>
      <c r="R32" s="143"/>
      <c r="S32" s="14">
        <f t="shared" ca="1" si="48"/>
        <v>0</v>
      </c>
      <c r="T32" s="14">
        <f t="shared" ca="1" si="36"/>
        <v>0</v>
      </c>
      <c r="U32" s="14">
        <f t="shared" ca="1" si="36"/>
        <v>0</v>
      </c>
      <c r="V32" s="14">
        <f t="shared" ca="1" si="36"/>
        <v>0</v>
      </c>
      <c r="W32" s="143"/>
      <c r="X32" s="14">
        <f t="shared" ca="1" si="36"/>
        <v>0</v>
      </c>
      <c r="Y32" s="14">
        <f t="shared" ca="1" si="36"/>
        <v>0</v>
      </c>
      <c r="Z32" s="14">
        <f t="shared" ca="1" si="36"/>
        <v>0</v>
      </c>
      <c r="AA32" s="14">
        <f t="shared" ca="1" si="36"/>
        <v>0</v>
      </c>
      <c r="AB32" s="143"/>
      <c r="AC32" s="14">
        <f t="shared" ca="1" si="36"/>
        <v>0</v>
      </c>
      <c r="AD32" s="14">
        <f t="shared" ca="1" si="36"/>
        <v>0</v>
      </c>
      <c r="AE32" s="14">
        <f t="shared" ca="1" si="36"/>
        <v>0</v>
      </c>
      <c r="AF32" s="14">
        <f t="shared" ca="1" si="36"/>
        <v>0</v>
      </c>
      <c r="AG32" s="143"/>
      <c r="AH32" s="14">
        <f t="shared" ca="1" si="36"/>
        <v>0</v>
      </c>
      <c r="AI32" s="14">
        <f t="shared" ca="1" si="36"/>
        <v>0</v>
      </c>
      <c r="AJ32" s="14">
        <f t="shared" ca="1" si="36"/>
        <v>0</v>
      </c>
      <c r="AK32" s="14">
        <f t="shared" ca="1" si="36"/>
        <v>0</v>
      </c>
      <c r="AL32" s="143"/>
      <c r="AM32" s="14">
        <f t="shared" ca="1" si="16"/>
        <v>0</v>
      </c>
      <c r="AN32" s="14">
        <f t="shared" ca="1" si="49"/>
        <v>0</v>
      </c>
      <c r="AO32" s="14">
        <f t="shared" ca="1" si="49"/>
        <v>0</v>
      </c>
      <c r="AP32" s="14">
        <f t="shared" ca="1" si="49"/>
        <v>0</v>
      </c>
      <c r="AQ32" s="143"/>
      <c r="AR32" s="12">
        <f t="shared" ca="1" si="18"/>
        <v>0</v>
      </c>
      <c r="AS32">
        <f t="shared" ca="1" si="49"/>
        <v>0</v>
      </c>
      <c r="AT32">
        <f t="shared" ca="1" si="49"/>
        <v>0</v>
      </c>
      <c r="AU32" s="13">
        <f t="shared" ca="1" si="19"/>
        <v>0</v>
      </c>
      <c r="AV32">
        <f t="shared" ca="1" si="49"/>
        <v>0</v>
      </c>
      <c r="AW32">
        <f t="shared" ca="1" si="49"/>
        <v>0</v>
      </c>
      <c r="AX32">
        <f t="shared" ca="1" si="49"/>
        <v>0</v>
      </c>
      <c r="AY32">
        <f t="shared" ca="1" si="49"/>
        <v>0</v>
      </c>
      <c r="AZ32">
        <f t="shared" ca="1" si="49"/>
        <v>0</v>
      </c>
      <c r="BA32">
        <f t="shared" ca="1" si="49"/>
        <v>0</v>
      </c>
      <c r="BB32">
        <f t="shared" ca="1" si="49"/>
        <v>0</v>
      </c>
      <c r="BC32">
        <f t="shared" ca="1" si="49"/>
        <v>0</v>
      </c>
      <c r="BD32" s="16">
        <f t="shared" ca="1" si="20"/>
        <v>0</v>
      </c>
      <c r="BE32" s="16">
        <f t="shared" ca="1" si="20"/>
        <v>0</v>
      </c>
      <c r="BF32">
        <f t="shared" ca="1" si="37"/>
        <v>0</v>
      </c>
      <c r="BG32">
        <f t="shared" ca="1" si="37"/>
        <v>0</v>
      </c>
      <c r="BH32">
        <f t="shared" ca="1" si="37"/>
        <v>0</v>
      </c>
      <c r="BI32">
        <f t="shared" ca="1" si="37"/>
        <v>0</v>
      </c>
      <c r="BJ32">
        <f t="shared" ca="1" si="37"/>
        <v>0</v>
      </c>
      <c r="BK32">
        <f t="shared" ca="1" si="37"/>
        <v>0</v>
      </c>
      <c r="BL32">
        <f t="shared" ca="1" si="37"/>
        <v>0</v>
      </c>
      <c r="BM32" s="25">
        <f t="shared" ca="1" si="37"/>
        <v>0</v>
      </c>
      <c r="BN32" s="17">
        <f t="shared" ca="1" si="37"/>
        <v>0</v>
      </c>
      <c r="BO32" s="17">
        <f t="shared" ca="1" si="37"/>
        <v>0</v>
      </c>
      <c r="BP32">
        <f t="shared" ca="1" si="37"/>
        <v>0</v>
      </c>
      <c r="BQ32">
        <f t="shared" ca="1" si="37"/>
        <v>0</v>
      </c>
      <c r="BR32" s="5">
        <f t="shared" ca="1" si="37"/>
        <v>0</v>
      </c>
      <c r="BS32" s="5">
        <f t="shared" ca="1" si="37"/>
        <v>0</v>
      </c>
      <c r="BT32" s="5">
        <f t="shared" ca="1" si="21"/>
        <v>0</v>
      </c>
      <c r="BU32" s="5">
        <f t="shared" ca="1" si="50"/>
        <v>0</v>
      </c>
      <c r="BV32" s="5">
        <f t="shared" ca="1" si="50"/>
        <v>0</v>
      </c>
      <c r="BW32" s="5">
        <f t="shared" ca="1" si="50"/>
        <v>0</v>
      </c>
      <c r="BX32" s="5">
        <f t="shared" ca="1" si="50"/>
        <v>0</v>
      </c>
      <c r="BY32" s="5">
        <f t="shared" ca="1" si="50"/>
        <v>0</v>
      </c>
      <c r="BZ32" s="5">
        <f t="shared" ca="1" si="50"/>
        <v>0</v>
      </c>
      <c r="CA32" s="5">
        <f t="shared" ca="1" si="50"/>
        <v>0</v>
      </c>
      <c r="CB32" s="5">
        <f t="shared" ca="1" si="50"/>
        <v>0</v>
      </c>
      <c r="CC32" s="5">
        <f t="shared" ca="1" si="50"/>
        <v>0</v>
      </c>
      <c r="CD32" s="5">
        <f t="shared" ca="1" si="50"/>
        <v>0</v>
      </c>
      <c r="CE32" s="5">
        <f t="shared" ca="1" si="50"/>
        <v>0</v>
      </c>
      <c r="CF32" s="5">
        <f t="shared" ca="1" si="50"/>
        <v>0</v>
      </c>
      <c r="CG32" s="5">
        <f t="shared" ca="1" si="50"/>
        <v>0</v>
      </c>
      <c r="CH32" s="5">
        <f t="shared" ca="1" si="50"/>
        <v>0</v>
      </c>
      <c r="CI32" s="5">
        <f t="shared" ca="1" si="50"/>
        <v>0</v>
      </c>
      <c r="CJ32" s="5">
        <f t="shared" ca="1" si="50"/>
        <v>0</v>
      </c>
      <c r="CK32" s="5">
        <f t="shared" ca="1" si="38"/>
        <v>0</v>
      </c>
      <c r="CL32" s="5">
        <f t="shared" ca="1" si="38"/>
        <v>0</v>
      </c>
      <c r="CM32" s="5">
        <f t="shared" ca="1" si="38"/>
        <v>0</v>
      </c>
      <c r="CN32" s="5">
        <f t="shared" ca="1" si="38"/>
        <v>0</v>
      </c>
      <c r="CO32" s="5">
        <f t="shared" ca="1" si="38"/>
        <v>0</v>
      </c>
      <c r="CP32" s="5">
        <f t="shared" ca="1" si="38"/>
        <v>0</v>
      </c>
      <c r="CQ32" t="str">
        <f t="shared" ca="1" si="38"/>
        <v>-</v>
      </c>
      <c r="CR32" s="132">
        <f t="shared" ca="1" si="38"/>
        <v>0</v>
      </c>
      <c r="CS32">
        <f t="shared" ca="1" si="38"/>
        <v>0</v>
      </c>
      <c r="CT32">
        <f t="shared" ca="1" si="38"/>
        <v>0</v>
      </c>
      <c r="CU32">
        <f t="shared" ca="1" si="38"/>
        <v>0</v>
      </c>
      <c r="CV32">
        <f t="shared" ca="1" si="38"/>
        <v>0</v>
      </c>
      <c r="CW32" t="str">
        <f t="shared" ca="1" si="38"/>
        <v>-</v>
      </c>
      <c r="CX32">
        <f t="shared" ca="1" si="38"/>
        <v>0</v>
      </c>
      <c r="CY32">
        <f t="shared" ca="1" si="38"/>
        <v>0</v>
      </c>
      <c r="CZ32">
        <f t="shared" ca="1" si="38"/>
        <v>0</v>
      </c>
      <c r="DA32">
        <f t="shared" ca="1" si="38"/>
        <v>0</v>
      </c>
      <c r="DB32">
        <f t="shared" ca="1" si="39"/>
        <v>0</v>
      </c>
      <c r="DC32" t="str">
        <f t="shared" ca="1" si="51"/>
        <v>-</v>
      </c>
      <c r="DD32">
        <f t="shared" ca="1" si="40"/>
        <v>0</v>
      </c>
      <c r="DE32">
        <f t="shared" ca="1" si="51"/>
        <v>0</v>
      </c>
      <c r="DF32">
        <f t="shared" ca="1" si="51"/>
        <v>0</v>
      </c>
      <c r="DG32">
        <f t="shared" ca="1" si="51"/>
        <v>0</v>
      </c>
      <c r="DH32">
        <f t="shared" ca="1" si="51"/>
        <v>0</v>
      </c>
      <c r="DI32" t="str">
        <f t="shared" ca="1" si="51"/>
        <v>-</v>
      </c>
      <c r="DJ32">
        <f t="shared" ca="1" si="41"/>
        <v>0</v>
      </c>
      <c r="DK32">
        <f t="shared" ca="1" si="51"/>
        <v>0</v>
      </c>
      <c r="DL32">
        <f t="shared" ca="1" si="51"/>
        <v>0</v>
      </c>
      <c r="DM32">
        <f t="shared" ca="1" si="51"/>
        <v>0</v>
      </c>
      <c r="DN32">
        <f t="shared" ca="1" si="51"/>
        <v>0</v>
      </c>
      <c r="DO32" t="str">
        <f t="shared" ca="1" si="51"/>
        <v>-</v>
      </c>
      <c r="DP32">
        <f t="shared" ca="1" si="42"/>
        <v>0</v>
      </c>
      <c r="DQ32">
        <f t="shared" ca="1" si="51"/>
        <v>0</v>
      </c>
      <c r="DR32">
        <f t="shared" ca="1" si="51"/>
        <v>0</v>
      </c>
      <c r="DS32">
        <f t="shared" ca="1" si="51"/>
        <v>0</v>
      </c>
      <c r="DT32">
        <f t="shared" ca="1" si="51"/>
        <v>0</v>
      </c>
      <c r="DU32" t="str">
        <f t="shared" ca="1" si="51"/>
        <v>-</v>
      </c>
      <c r="DV32">
        <f t="shared" ca="1" si="43"/>
        <v>0</v>
      </c>
      <c r="DW32">
        <f t="shared" ca="1" si="43"/>
        <v>0</v>
      </c>
      <c r="DX32">
        <f t="shared" ca="1" si="43"/>
        <v>0</v>
      </c>
      <c r="DY32">
        <f t="shared" ca="1" si="43"/>
        <v>0</v>
      </c>
      <c r="DZ32">
        <f t="shared" ca="1" si="43"/>
        <v>0</v>
      </c>
      <c r="EA32" t="str">
        <f t="shared" ca="1" si="43"/>
        <v>-</v>
      </c>
      <c r="EB32">
        <f t="shared" ca="1" si="43"/>
        <v>0</v>
      </c>
      <c r="EC32">
        <f t="shared" ca="1" si="43"/>
        <v>0</v>
      </c>
      <c r="ED32">
        <f t="shared" ca="1" si="43"/>
        <v>0</v>
      </c>
      <c r="EE32">
        <f t="shared" ca="1" si="43"/>
        <v>0</v>
      </c>
      <c r="EF32">
        <f t="shared" ca="1" si="43"/>
        <v>0</v>
      </c>
      <c r="EG32" t="str">
        <f t="shared" ca="1" si="43"/>
        <v>-</v>
      </c>
      <c r="EH32">
        <f t="shared" ca="1" si="43"/>
        <v>0</v>
      </c>
      <c r="EI32">
        <f t="shared" ca="1" si="43"/>
        <v>0</v>
      </c>
      <c r="EJ32">
        <f t="shared" ca="1" si="43"/>
        <v>0</v>
      </c>
      <c r="EK32">
        <f t="shared" ca="1" si="43"/>
        <v>0</v>
      </c>
      <c r="EL32">
        <f t="shared" ca="1" si="43"/>
        <v>0</v>
      </c>
      <c r="EM32" t="str">
        <f t="shared" ca="1" si="43"/>
        <v>-</v>
      </c>
      <c r="EN32">
        <f t="shared" ca="1" si="44"/>
        <v>0</v>
      </c>
      <c r="EO32">
        <f t="shared" ca="1" si="45"/>
        <v>0</v>
      </c>
      <c r="EP32">
        <f t="shared" ca="1" si="52"/>
        <v>0</v>
      </c>
      <c r="EQ32">
        <f t="shared" ca="1" si="52"/>
        <v>0</v>
      </c>
      <c r="ER32">
        <f t="shared" ca="1" si="52"/>
        <v>0</v>
      </c>
      <c r="ES32">
        <f t="shared" ca="1" si="52"/>
        <v>0</v>
      </c>
      <c r="ET32">
        <f t="shared" ca="1" si="46"/>
        <v>0</v>
      </c>
      <c r="EU32">
        <f t="shared" ca="1" si="52"/>
        <v>0</v>
      </c>
      <c r="EV32">
        <f t="shared" ca="1" si="52"/>
        <v>0</v>
      </c>
      <c r="EW32">
        <f t="shared" ca="1" si="52"/>
        <v>0</v>
      </c>
      <c r="EX32">
        <f t="shared" ca="1" si="52"/>
        <v>0</v>
      </c>
      <c r="EY32">
        <f t="shared" ca="1" si="52"/>
        <v>0</v>
      </c>
      <c r="EZ32">
        <f t="shared" ca="1" si="52"/>
        <v>0</v>
      </c>
      <c r="FA32">
        <f t="shared" ca="1" si="52"/>
        <v>0</v>
      </c>
      <c r="FB32">
        <f t="shared" ca="1" si="52"/>
        <v>0</v>
      </c>
      <c r="FC32">
        <f t="shared" ca="1" si="52"/>
        <v>0</v>
      </c>
      <c r="FD32">
        <f t="shared" ca="1" si="52"/>
        <v>0</v>
      </c>
      <c r="FE32">
        <f t="shared" ca="1" si="52"/>
        <v>0</v>
      </c>
      <c r="FF32">
        <f t="shared" ca="1" si="52"/>
        <v>0</v>
      </c>
      <c r="FG32">
        <f t="shared" ca="1" si="47"/>
        <v>0</v>
      </c>
      <c r="FH32">
        <f t="shared" ca="1" si="47"/>
        <v>0</v>
      </c>
      <c r="FI32">
        <f t="shared" ca="1" si="47"/>
        <v>0</v>
      </c>
      <c r="FJ32">
        <f t="shared" ca="1" si="47"/>
        <v>0</v>
      </c>
      <c r="FK32">
        <f t="shared" ca="1" si="47"/>
        <v>0</v>
      </c>
      <c r="FL32">
        <f t="shared" ca="1" si="47"/>
        <v>0</v>
      </c>
      <c r="FM32">
        <f t="shared" ca="1" si="47"/>
        <v>0</v>
      </c>
      <c r="FN32">
        <f t="shared" ca="1" si="47"/>
        <v>0</v>
      </c>
      <c r="FO32">
        <f t="shared" ca="1" si="47"/>
        <v>0</v>
      </c>
      <c r="FP32">
        <f t="shared" ca="1" si="47"/>
        <v>0</v>
      </c>
      <c r="FQ32">
        <f t="shared" ca="1" si="47"/>
        <v>0</v>
      </c>
      <c r="FR32">
        <f t="shared" ca="1" si="47"/>
        <v>0</v>
      </c>
      <c r="FS32">
        <f t="shared" ca="1" si="47"/>
        <v>0</v>
      </c>
      <c r="FT32">
        <f t="shared" ca="1" si="47"/>
        <v>0</v>
      </c>
      <c r="FU32">
        <f t="shared" ca="1" si="47"/>
        <v>0</v>
      </c>
      <c r="FV32" s="29">
        <f t="shared" ca="1" si="5"/>
        <v>116</v>
      </c>
      <c r="FW32">
        <f ca="1">IFERROR(HLOOKUP(G32,Cargos!$AC$8:$BP$9,3,0)*HLOOKUP(G32,Cargos!$AC$8:$BP$9,2,0)*FV32,0)</f>
        <v>0</v>
      </c>
      <c r="FX32">
        <f ca="1">IFERROR(HLOOKUP(G32,Cargos!$AC$8:$BP$9,3,0),0)</f>
        <v>0</v>
      </c>
      <c r="FY32">
        <f t="shared" ca="1" si="6"/>
        <v>1394</v>
      </c>
      <c r="FZ32">
        <f t="shared" ca="1" si="34"/>
        <v>1</v>
      </c>
      <c r="GA32">
        <f t="shared" ca="1" si="7"/>
        <v>0</v>
      </c>
      <c r="GB32" s="132">
        <f t="shared" ca="1" si="8"/>
        <v>0</v>
      </c>
      <c r="GC32">
        <f ca="1">GB32*'P Gerais'!$D$35</f>
        <v>0</v>
      </c>
      <c r="GD32">
        <f t="shared" ca="1" si="9"/>
        <v>0</v>
      </c>
      <c r="GE32">
        <f t="shared" ca="1" si="35"/>
        <v>0</v>
      </c>
      <c r="GF32">
        <f ca="1">IF(YEAR(C32)&lt;'P Gerais'!$D$6,12,IF(AND(YEAR(C32)='P Gerais'!$D$6,MONTH(C32)=2,30-DAY(C32)&gt;=15),12-MONTH(C32)+1,IF(AND(YEAR(C32)='P Gerais'!$D$6,MONTH(C32)=2,30-DAY(C32)&lt;15),12-MONTH(C32),IF(AND(YEAR(C32)='P Gerais'!$D$6,31-DAY(C32)&gt;=15),12-MONTH(C32)+1,IF(AND(YEAR(C32)='P Gerais'!$D$6,31-DAY(C32)&lt;15),12-MONTH(C32),0)))))</f>
        <v>12</v>
      </c>
      <c r="GG32" s="132" t="str">
        <f t="shared" ca="1" si="10"/>
        <v>NÃO</v>
      </c>
    </row>
    <row r="34" spans="2:187">
      <c r="B34">
        <f>COLUMN(A1)</f>
        <v>1</v>
      </c>
      <c r="C34">
        <f t="shared" ref="C34:BU34" si="53">COLUMN(B1)</f>
        <v>2</v>
      </c>
      <c r="D34">
        <f t="shared" si="53"/>
        <v>3</v>
      </c>
      <c r="E34">
        <f t="shared" si="53"/>
        <v>4</v>
      </c>
      <c r="F34">
        <f t="shared" si="53"/>
        <v>5</v>
      </c>
      <c r="G34">
        <f t="shared" si="53"/>
        <v>6</v>
      </c>
      <c r="H34">
        <f t="shared" si="53"/>
        <v>7</v>
      </c>
      <c r="I34">
        <f t="shared" si="53"/>
        <v>8</v>
      </c>
      <c r="J34">
        <f t="shared" si="53"/>
        <v>9</v>
      </c>
      <c r="K34">
        <f t="shared" si="53"/>
        <v>10</v>
      </c>
      <c r="L34">
        <f t="shared" si="53"/>
        <v>11</v>
      </c>
      <c r="N34">
        <f>COLUMN(L1)</f>
        <v>12</v>
      </c>
      <c r="O34">
        <f t="shared" si="53"/>
        <v>14</v>
      </c>
      <c r="P34">
        <f t="shared" si="53"/>
        <v>15</v>
      </c>
      <c r="Q34">
        <f t="shared" si="53"/>
        <v>16</v>
      </c>
      <c r="S34">
        <f>COLUMN(Q1)</f>
        <v>17</v>
      </c>
      <c r="T34">
        <f t="shared" si="53"/>
        <v>19</v>
      </c>
      <c r="U34">
        <f t="shared" si="53"/>
        <v>20</v>
      </c>
      <c r="V34">
        <f t="shared" si="53"/>
        <v>21</v>
      </c>
      <c r="X34">
        <f>COLUMN(V1)</f>
        <v>22</v>
      </c>
      <c r="Y34">
        <f t="shared" si="53"/>
        <v>24</v>
      </c>
      <c r="Z34">
        <f t="shared" si="53"/>
        <v>25</v>
      </c>
      <c r="AA34">
        <f t="shared" si="53"/>
        <v>26</v>
      </c>
      <c r="AC34">
        <f>COLUMN(AA1)</f>
        <v>27</v>
      </c>
      <c r="AD34">
        <f t="shared" si="53"/>
        <v>29</v>
      </c>
      <c r="AE34">
        <f t="shared" si="53"/>
        <v>30</v>
      </c>
      <c r="AF34">
        <f t="shared" si="53"/>
        <v>31</v>
      </c>
      <c r="AH34">
        <f>COLUMN(AF1)</f>
        <v>32</v>
      </c>
      <c r="AI34">
        <f t="shared" si="53"/>
        <v>34</v>
      </c>
      <c r="AJ34">
        <f t="shared" si="53"/>
        <v>35</v>
      </c>
      <c r="AK34">
        <f t="shared" si="53"/>
        <v>36</v>
      </c>
      <c r="AM34">
        <f>COLUMN(AK1)</f>
        <v>37</v>
      </c>
      <c r="AN34">
        <f t="shared" si="53"/>
        <v>39</v>
      </c>
      <c r="AO34">
        <f t="shared" si="53"/>
        <v>40</v>
      </c>
      <c r="AP34">
        <f t="shared" si="53"/>
        <v>41</v>
      </c>
      <c r="AR34">
        <f>COLUMN(AP1)</f>
        <v>42</v>
      </c>
      <c r="AS34">
        <f t="shared" si="53"/>
        <v>44</v>
      </c>
      <c r="AT34">
        <f t="shared" si="53"/>
        <v>45</v>
      </c>
      <c r="AU34">
        <f t="shared" si="53"/>
        <v>46</v>
      </c>
      <c r="AV34">
        <f t="shared" si="53"/>
        <v>47</v>
      </c>
      <c r="AW34">
        <f t="shared" si="53"/>
        <v>48</v>
      </c>
      <c r="AX34">
        <f t="shared" si="53"/>
        <v>49</v>
      </c>
      <c r="AY34">
        <f t="shared" si="53"/>
        <v>50</v>
      </c>
      <c r="AZ34">
        <f t="shared" si="53"/>
        <v>51</v>
      </c>
      <c r="BA34">
        <f t="shared" si="53"/>
        <v>52</v>
      </c>
      <c r="BB34">
        <f t="shared" si="53"/>
        <v>53</v>
      </c>
      <c r="BC34">
        <f t="shared" si="53"/>
        <v>54</v>
      </c>
      <c r="BD34">
        <f t="shared" si="53"/>
        <v>55</v>
      </c>
      <c r="BE34">
        <f t="shared" si="53"/>
        <v>56</v>
      </c>
      <c r="BF34">
        <f t="shared" si="53"/>
        <v>57</v>
      </c>
      <c r="BG34">
        <f t="shared" si="53"/>
        <v>58</v>
      </c>
      <c r="BH34">
        <f t="shared" si="53"/>
        <v>59</v>
      </c>
      <c r="BI34">
        <f t="shared" si="53"/>
        <v>60</v>
      </c>
      <c r="BJ34">
        <f t="shared" si="53"/>
        <v>61</v>
      </c>
      <c r="BK34">
        <f t="shared" si="53"/>
        <v>62</v>
      </c>
      <c r="BL34">
        <f t="shared" si="53"/>
        <v>63</v>
      </c>
      <c r="BM34">
        <f t="shared" si="53"/>
        <v>64</v>
      </c>
      <c r="BN34">
        <f t="shared" si="53"/>
        <v>65</v>
      </c>
      <c r="BO34">
        <f t="shared" si="53"/>
        <v>66</v>
      </c>
      <c r="BP34">
        <f t="shared" si="53"/>
        <v>67</v>
      </c>
      <c r="BQ34">
        <f t="shared" si="53"/>
        <v>68</v>
      </c>
      <c r="BR34">
        <f>COLUMN(BQ1)</f>
        <v>69</v>
      </c>
      <c r="BS34">
        <f t="shared" si="53"/>
        <v>70</v>
      </c>
      <c r="BT34">
        <f t="shared" si="53"/>
        <v>71</v>
      </c>
      <c r="BU34">
        <f t="shared" si="53"/>
        <v>72</v>
      </c>
      <c r="BV34">
        <f t="shared" ref="BV34:EP34" si="54">COLUMN(BU1)</f>
        <v>73</v>
      </c>
      <c r="BW34">
        <f t="shared" si="54"/>
        <v>74</v>
      </c>
      <c r="BX34">
        <f t="shared" si="54"/>
        <v>75</v>
      </c>
      <c r="BY34">
        <f t="shared" si="54"/>
        <v>76</v>
      </c>
      <c r="BZ34">
        <f t="shared" si="54"/>
        <v>77</v>
      </c>
      <c r="CA34">
        <f t="shared" si="54"/>
        <v>78</v>
      </c>
      <c r="CB34">
        <f t="shared" si="54"/>
        <v>79</v>
      </c>
      <c r="CC34">
        <f t="shared" si="54"/>
        <v>80</v>
      </c>
      <c r="CD34">
        <f t="shared" si="54"/>
        <v>81</v>
      </c>
      <c r="CE34">
        <f t="shared" si="54"/>
        <v>82</v>
      </c>
      <c r="CF34">
        <f t="shared" si="54"/>
        <v>83</v>
      </c>
      <c r="CG34">
        <f t="shared" si="54"/>
        <v>84</v>
      </c>
      <c r="CH34">
        <f t="shared" si="54"/>
        <v>85</v>
      </c>
      <c r="CI34">
        <f t="shared" si="54"/>
        <v>86</v>
      </c>
      <c r="CJ34">
        <f t="shared" si="54"/>
        <v>87</v>
      </c>
      <c r="CK34">
        <f t="shared" si="54"/>
        <v>88</v>
      </c>
      <c r="CL34">
        <f t="shared" si="54"/>
        <v>89</v>
      </c>
      <c r="CM34">
        <f t="shared" si="54"/>
        <v>90</v>
      </c>
      <c r="CN34">
        <f t="shared" si="54"/>
        <v>91</v>
      </c>
      <c r="CO34">
        <f t="shared" si="54"/>
        <v>92</v>
      </c>
      <c r="CP34">
        <f t="shared" si="54"/>
        <v>93</v>
      </c>
      <c r="CQ34">
        <f t="shared" si="54"/>
        <v>94</v>
      </c>
      <c r="CS34">
        <f>COLUMN(CQ1)</f>
        <v>95</v>
      </c>
      <c r="CT34">
        <f>COLUMN(CS1)</f>
        <v>97</v>
      </c>
      <c r="CU34">
        <f t="shared" si="54"/>
        <v>98</v>
      </c>
      <c r="CV34">
        <f t="shared" si="54"/>
        <v>99</v>
      </c>
      <c r="CW34">
        <f t="shared" si="54"/>
        <v>100</v>
      </c>
      <c r="CY34">
        <f>COLUMN(CW1)</f>
        <v>101</v>
      </c>
      <c r="CZ34">
        <f t="shared" si="54"/>
        <v>103</v>
      </c>
      <c r="DA34">
        <f t="shared" si="54"/>
        <v>104</v>
      </c>
      <c r="DB34">
        <f t="shared" si="54"/>
        <v>105</v>
      </c>
      <c r="DC34">
        <f t="shared" si="54"/>
        <v>106</v>
      </c>
      <c r="DE34">
        <f>COLUMN(DC1)</f>
        <v>107</v>
      </c>
      <c r="DF34">
        <f t="shared" si="54"/>
        <v>109</v>
      </c>
      <c r="DG34">
        <f t="shared" si="54"/>
        <v>110</v>
      </c>
      <c r="DH34">
        <f t="shared" si="54"/>
        <v>111</v>
      </c>
      <c r="DI34">
        <f t="shared" si="54"/>
        <v>112</v>
      </c>
      <c r="DK34">
        <f>COLUMN(DI1)</f>
        <v>113</v>
      </c>
      <c r="DL34">
        <f t="shared" si="54"/>
        <v>115</v>
      </c>
      <c r="DM34">
        <f t="shared" si="54"/>
        <v>116</v>
      </c>
      <c r="DN34">
        <f t="shared" si="54"/>
        <v>117</v>
      </c>
      <c r="DO34">
        <f t="shared" si="54"/>
        <v>118</v>
      </c>
      <c r="DQ34">
        <f>COLUMN(DO1)</f>
        <v>119</v>
      </c>
      <c r="DR34">
        <f t="shared" si="54"/>
        <v>121</v>
      </c>
      <c r="DS34">
        <f t="shared" si="54"/>
        <v>122</v>
      </c>
      <c r="DT34">
        <f t="shared" si="54"/>
        <v>123</v>
      </c>
      <c r="DU34">
        <f t="shared" si="54"/>
        <v>124</v>
      </c>
      <c r="DW34">
        <f>COLUMN(DU1)</f>
        <v>125</v>
      </c>
      <c r="DX34">
        <f t="shared" si="54"/>
        <v>127</v>
      </c>
      <c r="DY34">
        <f t="shared" si="54"/>
        <v>128</v>
      </c>
      <c r="DZ34">
        <f t="shared" si="54"/>
        <v>129</v>
      </c>
      <c r="EA34">
        <f t="shared" si="54"/>
        <v>130</v>
      </c>
      <c r="EC34">
        <f>COLUMN(EA1)</f>
        <v>131</v>
      </c>
      <c r="ED34">
        <f t="shared" si="54"/>
        <v>133</v>
      </c>
      <c r="EE34">
        <f t="shared" si="54"/>
        <v>134</v>
      </c>
      <c r="EF34">
        <f t="shared" si="54"/>
        <v>135</v>
      </c>
      <c r="EG34">
        <f t="shared" si="54"/>
        <v>136</v>
      </c>
      <c r="EI34">
        <f>COLUMN(EG1)</f>
        <v>137</v>
      </c>
      <c r="EJ34">
        <f t="shared" si="54"/>
        <v>139</v>
      </c>
      <c r="EK34">
        <f t="shared" si="54"/>
        <v>140</v>
      </c>
      <c r="EL34">
        <f t="shared" si="54"/>
        <v>141</v>
      </c>
      <c r="EM34">
        <f t="shared" si="54"/>
        <v>142</v>
      </c>
      <c r="EO34">
        <f>COLUMN(EM1)</f>
        <v>143</v>
      </c>
      <c r="EP34">
        <f t="shared" si="54"/>
        <v>145</v>
      </c>
      <c r="EQ34">
        <f t="shared" ref="EQ34:FW34" si="55">COLUMN(EP1)</f>
        <v>146</v>
      </c>
      <c r="ER34">
        <f t="shared" si="55"/>
        <v>147</v>
      </c>
      <c r="ES34">
        <f t="shared" si="55"/>
        <v>148</v>
      </c>
      <c r="EU34">
        <f>COLUMN(ES1)</f>
        <v>149</v>
      </c>
      <c r="EV34">
        <f t="shared" si="55"/>
        <v>151</v>
      </c>
      <c r="EW34">
        <f t="shared" si="55"/>
        <v>152</v>
      </c>
      <c r="EX34">
        <f t="shared" si="55"/>
        <v>153</v>
      </c>
      <c r="EY34">
        <f t="shared" si="55"/>
        <v>154</v>
      </c>
      <c r="EZ34">
        <f t="shared" si="55"/>
        <v>155</v>
      </c>
      <c r="FA34">
        <f t="shared" si="55"/>
        <v>156</v>
      </c>
      <c r="FB34">
        <f t="shared" si="55"/>
        <v>157</v>
      </c>
      <c r="FC34">
        <f t="shared" si="55"/>
        <v>158</v>
      </c>
      <c r="FD34">
        <f t="shared" si="55"/>
        <v>159</v>
      </c>
      <c r="FE34">
        <f t="shared" si="55"/>
        <v>160</v>
      </c>
      <c r="FF34">
        <f t="shared" si="55"/>
        <v>161</v>
      </c>
      <c r="FG34">
        <f t="shared" si="55"/>
        <v>162</v>
      </c>
      <c r="FH34">
        <f t="shared" si="55"/>
        <v>163</v>
      </c>
      <c r="FI34">
        <f t="shared" si="55"/>
        <v>164</v>
      </c>
      <c r="FJ34">
        <f t="shared" si="55"/>
        <v>165</v>
      </c>
      <c r="FK34">
        <f t="shared" si="55"/>
        <v>166</v>
      </c>
      <c r="FL34">
        <f t="shared" si="55"/>
        <v>167</v>
      </c>
      <c r="FM34">
        <f t="shared" si="55"/>
        <v>168</v>
      </c>
      <c r="FN34">
        <f t="shared" si="55"/>
        <v>169</v>
      </c>
      <c r="FO34">
        <f t="shared" si="55"/>
        <v>170</v>
      </c>
      <c r="FP34">
        <f t="shared" si="55"/>
        <v>171</v>
      </c>
      <c r="FQ34">
        <f t="shared" si="55"/>
        <v>172</v>
      </c>
      <c r="FR34">
        <f t="shared" si="55"/>
        <v>173</v>
      </c>
      <c r="FS34">
        <f t="shared" si="55"/>
        <v>174</v>
      </c>
      <c r="FT34">
        <f t="shared" si="55"/>
        <v>175</v>
      </c>
      <c r="FU34">
        <f t="shared" si="55"/>
        <v>176</v>
      </c>
      <c r="FV34">
        <f t="shared" si="55"/>
        <v>177</v>
      </c>
      <c r="FW34">
        <f t="shared" si="55"/>
        <v>178</v>
      </c>
      <c r="FX34">
        <f t="shared" ref="FX34:GE34" si="56">COLUMN(FW1)</f>
        <v>179</v>
      </c>
      <c r="FY34">
        <f t="shared" si="56"/>
        <v>180</v>
      </c>
      <c r="FZ34">
        <f t="shared" si="56"/>
        <v>181</v>
      </c>
      <c r="GA34">
        <f t="shared" si="56"/>
        <v>182</v>
      </c>
      <c r="GB34" s="132">
        <f t="shared" si="56"/>
        <v>183</v>
      </c>
      <c r="GC34">
        <f t="shared" si="56"/>
        <v>184</v>
      </c>
      <c r="GD34">
        <f t="shared" si="56"/>
        <v>185</v>
      </c>
      <c r="GE34">
        <f t="shared" si="56"/>
        <v>186</v>
      </c>
    </row>
  </sheetData>
  <conditionalFormatting sqref="BE3:BE32">
    <cfRule type="expression" dxfId="86" priority="1">
      <formula>LEN(BE3)=11</formula>
    </cfRule>
    <cfRule type="expression" dxfId="85" priority="2">
      <formula>LEN(BE3)=10</formula>
    </cfRule>
  </conditionalFormatting>
  <conditionalFormatting sqref="BD3:BD32">
    <cfRule type="expression" dxfId="84" priority="3">
      <formula>LEN(BD3)=11</formula>
    </cfRule>
    <cfRule type="expression" dxfId="83" priority="4">
      <formula>LEN(BD3)=10</formula>
    </cfRule>
  </conditionalFormatting>
  <pageMargins left="0.511811024" right="0.511811024" top="0.78740157499999996" bottom="0.78740157499999996" header="0.31496062000000002" footer="0.31496062000000002"/>
  <pageSetup paperSize="9" orientation="portrait" r:id="rId1"/>
</worksheet>
</file>

<file path=xl/worksheets/sheet38.xml><?xml version="1.0" encoding="utf-8"?>
<worksheet xmlns="http://schemas.openxmlformats.org/spreadsheetml/2006/main" xmlns:r="http://schemas.openxmlformats.org/officeDocument/2006/relationships">
  <sheetPr codeName="Plan2"/>
  <dimension ref="A1:N110"/>
  <sheetViews>
    <sheetView showGridLines="0" zoomScale="90" zoomScaleNormal="90" workbookViewId="0">
      <selection sqref="A1:A3"/>
    </sheetView>
  </sheetViews>
  <sheetFormatPr defaultRowHeight="15" customHeight="1" zeroHeight="1"/>
  <cols>
    <col min="1" max="1" width="27.7109375" style="1" customWidth="1"/>
    <col min="2" max="2" width="3.85546875" customWidth="1"/>
    <col min="3" max="3" width="17.85546875" style="4" customWidth="1"/>
    <col min="4" max="4" width="2.7109375" customWidth="1"/>
    <col min="5" max="5" width="17.85546875" customWidth="1"/>
    <col min="6" max="6" width="2.7109375" customWidth="1"/>
    <col min="7" max="7" width="17.85546875" customWidth="1"/>
    <col min="8" max="8" width="2.7109375" customWidth="1"/>
    <col min="9" max="10" width="31.28515625" customWidth="1"/>
  </cols>
  <sheetData>
    <row r="1" spans="1:14" s="98" customFormat="1" ht="33.950000000000003" customHeight="1">
      <c r="A1" s="187"/>
      <c r="C1" s="97" t="s">
        <v>16</v>
      </c>
    </row>
    <row r="2" spans="1:14" s="98" customFormat="1" ht="21.6" customHeight="1">
      <c r="A2" s="187"/>
      <c r="C2" s="99"/>
    </row>
    <row r="3" spans="1:14" s="98" customFormat="1" ht="21.6" customHeight="1">
      <c r="A3" s="187"/>
      <c r="C3" s="99"/>
    </row>
    <row r="4" spans="1:14" ht="30" customHeight="1"/>
    <row r="5" spans="1:14" ht="30" customHeight="1">
      <c r="C5" s="70" t="s">
        <v>684</v>
      </c>
    </row>
    <row r="6" spans="1:14" ht="30" customHeight="1">
      <c r="C6" s="504" t="s">
        <v>733</v>
      </c>
      <c r="D6" s="504"/>
      <c r="E6" s="504"/>
      <c r="F6" s="504"/>
      <c r="G6" s="504"/>
      <c r="H6" s="504"/>
      <c r="I6" s="504"/>
      <c r="J6" s="504"/>
      <c r="K6" s="504"/>
      <c r="L6" s="504"/>
      <c r="M6" s="504"/>
      <c r="N6" s="504"/>
    </row>
    <row r="7" spans="1:14" ht="30" customHeight="1">
      <c r="C7" s="561" t="s">
        <v>59</v>
      </c>
      <c r="D7" s="562"/>
      <c r="E7" s="562"/>
      <c r="F7" s="562"/>
      <c r="G7" s="562"/>
      <c r="I7" s="78" t="s">
        <v>60</v>
      </c>
      <c r="J7" s="78" t="s">
        <v>839</v>
      </c>
    </row>
    <row r="8" spans="1:14" ht="30" customHeight="1">
      <c r="C8" s="558">
        <v>0.5</v>
      </c>
      <c r="D8" s="559"/>
      <c r="E8" s="559"/>
      <c r="F8" s="559"/>
      <c r="G8" s="560"/>
      <c r="H8" s="22"/>
      <c r="I8" s="51">
        <v>0.5</v>
      </c>
      <c r="J8" s="51">
        <v>1</v>
      </c>
    </row>
    <row r="9" spans="1:14" ht="15.95" customHeight="1">
      <c r="C9" s="6"/>
    </row>
    <row r="10" spans="1:14" ht="30" customHeight="1">
      <c r="C10" s="557" t="s">
        <v>514</v>
      </c>
      <c r="D10" s="557"/>
      <c r="E10" s="557"/>
      <c r="F10" s="557"/>
      <c r="G10" s="557"/>
      <c r="I10" s="553" t="s">
        <v>513</v>
      </c>
      <c r="J10" s="554"/>
    </row>
    <row r="11" spans="1:14" ht="30" customHeight="1">
      <c r="C11" s="558">
        <v>0.5</v>
      </c>
      <c r="D11" s="559"/>
      <c r="E11" s="559"/>
      <c r="F11" s="559"/>
      <c r="G11" s="560"/>
      <c r="I11" s="555">
        <v>0.5</v>
      </c>
      <c r="J11" s="556"/>
    </row>
    <row r="12" spans="1:14" ht="8.1" customHeight="1">
      <c r="C12" s="6"/>
    </row>
    <row r="13" spans="1:14" ht="30" hidden="1" customHeight="1">
      <c r="C13" s="82" t="s">
        <v>737</v>
      </c>
    </row>
    <row r="14" spans="1:14" ht="30" hidden="1" customHeight="1">
      <c r="C14" s="551" t="s">
        <v>734</v>
      </c>
      <c r="D14" s="552"/>
      <c r="E14" s="552"/>
      <c r="F14" s="552"/>
      <c r="G14" s="552"/>
      <c r="H14" s="552"/>
      <c r="I14" s="552"/>
      <c r="J14" s="51" t="s">
        <v>512</v>
      </c>
    </row>
    <row r="15" spans="1:14" ht="30" hidden="1" customHeight="1">
      <c r="C15" s="548" t="s">
        <v>735</v>
      </c>
      <c r="D15" s="549"/>
      <c r="E15" s="549"/>
      <c r="F15" s="550"/>
      <c r="G15" s="546">
        <v>2</v>
      </c>
      <c r="H15" s="547"/>
      <c r="I15" s="81" t="s">
        <v>736</v>
      </c>
      <c r="J15" s="51">
        <v>0.25</v>
      </c>
    </row>
    <row r="16" spans="1:14" ht="30" customHeight="1">
      <c r="C16" s="7"/>
    </row>
    <row r="17" spans="3:9" ht="30" customHeight="1">
      <c r="C17" s="31" t="s">
        <v>607</v>
      </c>
    </row>
    <row r="18" spans="3:9" ht="23.25" customHeight="1" thickBot="1">
      <c r="C18" s="6"/>
    </row>
    <row r="19" spans="3:9" ht="9.75" customHeight="1">
      <c r="C19" s="32"/>
      <c r="D19" s="33"/>
      <c r="E19" s="33"/>
      <c r="F19" s="33"/>
      <c r="G19" s="33"/>
      <c r="H19" s="33"/>
      <c r="I19" s="33"/>
    </row>
    <row r="20" spans="3:9" ht="21">
      <c r="C20" s="31" t="s">
        <v>608</v>
      </c>
    </row>
    <row r="21" spans="3:9" ht="21" hidden="1">
      <c r="C21" s="31" t="s">
        <v>609</v>
      </c>
    </row>
    <row r="22" spans="3:9" ht="21">
      <c r="C22" s="31" t="s">
        <v>1014</v>
      </c>
    </row>
    <row r="23" spans="3:9" ht="21">
      <c r="C23" s="31" t="s">
        <v>1016</v>
      </c>
    </row>
    <row r="24" spans="3:9" ht="21">
      <c r="C24" s="31" t="s">
        <v>1017</v>
      </c>
    </row>
    <row r="25" spans="3:9" ht="21">
      <c r="C25" s="31" t="s">
        <v>1018</v>
      </c>
    </row>
    <row r="26" spans="3:9" ht="21">
      <c r="C26" s="31"/>
    </row>
    <row r="27" spans="3:9" ht="8.1" customHeight="1" thickBot="1">
      <c r="C27" s="31"/>
    </row>
    <row r="28" spans="3:9" ht="10.5" customHeight="1">
      <c r="C28" s="79"/>
      <c r="D28" s="33"/>
      <c r="E28" s="33"/>
      <c r="F28" s="33"/>
      <c r="G28" s="33"/>
      <c r="H28" s="33"/>
      <c r="I28" s="33"/>
    </row>
    <row r="29" spans="3:9" ht="21">
      <c r="C29" s="80" t="s">
        <v>610</v>
      </c>
    </row>
    <row r="30" spans="3:9" ht="21">
      <c r="C30" s="31" t="s">
        <v>1015</v>
      </c>
    </row>
    <row r="31" spans="3:9" ht="21">
      <c r="C31" s="31"/>
    </row>
    <row r="32" spans="3:9"/>
    <row r="33" spans="3:3"/>
    <row r="34" spans="3:3" ht="8.1" customHeight="1">
      <c r="C34" s="6"/>
    </row>
    <row r="35" spans="3:3" ht="30" customHeight="1">
      <c r="C35" s="7"/>
    </row>
    <row r="36" spans="3:3" ht="30" customHeight="1">
      <c r="C36" s="8"/>
    </row>
    <row r="37" spans="3:3" ht="30" customHeight="1">
      <c r="C37" s="6"/>
    </row>
    <row r="38" spans="3:3" ht="30" customHeight="1">
      <c r="C38" s="6"/>
    </row>
    <row r="39" spans="3:3" ht="30" customHeight="1">
      <c r="C39" s="6"/>
    </row>
    <row r="40" spans="3:3" ht="30" customHeight="1">
      <c r="C40" s="6"/>
    </row>
    <row r="41" spans="3:3" ht="30" customHeight="1">
      <c r="C41" s="6"/>
    </row>
    <row r="42" spans="3:3" ht="30" customHeight="1">
      <c r="C42" s="6"/>
    </row>
    <row r="43" spans="3:3" ht="30" customHeight="1">
      <c r="C43" s="6"/>
    </row>
    <row r="44" spans="3:3" ht="30" customHeight="1">
      <c r="C44" s="6"/>
    </row>
    <row r="45" spans="3:3" ht="30" customHeight="1">
      <c r="C45" s="6"/>
    </row>
    <row r="46" spans="3:3" ht="30" customHeight="1">
      <c r="C46" s="6"/>
    </row>
    <row r="47" spans="3:3" ht="30" customHeight="1">
      <c r="C47" s="6"/>
    </row>
    <row r="48" spans="3:3" ht="30" customHeight="1">
      <c r="C48" s="6"/>
    </row>
    <row r="49" spans="3:3" ht="30" customHeight="1">
      <c r="C49" s="6"/>
    </row>
    <row r="50" spans="3:3" ht="30" customHeight="1"/>
    <row r="51" spans="3:3" ht="30" customHeight="1"/>
    <row r="52" spans="3:3" ht="30" customHeight="1"/>
    <row r="53" spans="3:3" ht="30" customHeight="1"/>
    <row r="54" spans="3:3" ht="30" customHeight="1"/>
    <row r="55" spans="3:3" ht="30" customHeight="1"/>
    <row r="56" spans="3:3" ht="30" customHeight="1"/>
    <row r="57" spans="3:3" ht="30" customHeight="1"/>
    <row r="58" spans="3:3" ht="30" customHeight="1"/>
    <row r="59" spans="3:3" ht="30" customHeight="1"/>
    <row r="60" spans="3:3" ht="30" customHeight="1"/>
    <row r="61" spans="3:3" ht="30" customHeight="1"/>
    <row r="62" spans="3:3" ht="30" customHeight="1"/>
    <row r="63" spans="3:3" ht="30" customHeight="1"/>
    <row r="64" spans="3:3" ht="30" customHeight="1"/>
    <row r="65" ht="30" customHeight="1"/>
    <row r="66" ht="30" customHeight="1"/>
    <row r="67" ht="30" customHeight="1"/>
    <row r="68" ht="30" customHeight="1"/>
    <row r="69" ht="30" customHeight="1"/>
    <row r="70" ht="30" customHeight="1"/>
    <row r="71" ht="30" customHeight="1"/>
    <row r="72" ht="30" customHeight="1"/>
    <row r="73" ht="30" customHeight="1"/>
    <row r="74" ht="30" customHeight="1"/>
    <row r="75" ht="30" customHeight="1"/>
    <row r="76" ht="30" customHeight="1"/>
    <row r="77" ht="30" customHeight="1"/>
    <row r="78" ht="30" customHeight="1"/>
    <row r="79" ht="30" customHeight="1"/>
    <row r="80" ht="30" customHeight="1"/>
    <row r="81" ht="30" customHeight="1"/>
    <row r="82" ht="30" customHeight="1"/>
    <row r="83" ht="30" customHeight="1"/>
    <row r="84" ht="30" customHeight="1"/>
    <row r="85" ht="30" customHeight="1"/>
    <row r="86" ht="30" customHeight="1"/>
    <row r="87" ht="30" customHeight="1"/>
    <row r="88" ht="30" customHeight="1"/>
    <row r="89" ht="30" customHeight="1"/>
    <row r="90" ht="30" customHeight="1"/>
    <row r="91" ht="30" customHeight="1"/>
    <row r="92" ht="30" customHeight="1"/>
    <row r="93" ht="30" customHeight="1"/>
    <row r="94" ht="30" customHeight="1"/>
    <row r="95" ht="30" customHeight="1"/>
    <row r="96" ht="30" customHeight="1"/>
    <row r="97" ht="30" customHeight="1"/>
    <row r="98" ht="30" customHeight="1"/>
    <row r="99" ht="30" customHeight="1"/>
    <row r="100" ht="30" customHeight="1"/>
    <row r="101" ht="30" customHeight="1"/>
    <row r="102" ht="30" customHeight="1"/>
    <row r="103" ht="30" customHeight="1"/>
    <row r="104" ht="30" customHeight="1"/>
    <row r="105" ht="30" customHeight="1"/>
    <row r="106"/>
    <row r="107"/>
    <row r="108"/>
    <row r="109"/>
    <row r="110"/>
  </sheetData>
  <sheetProtection selectLockedCells="1"/>
  <mergeCells count="10">
    <mergeCell ref="C6:N6"/>
    <mergeCell ref="G15:H15"/>
    <mergeCell ref="C15:F15"/>
    <mergeCell ref="C14:I14"/>
    <mergeCell ref="I10:J10"/>
    <mergeCell ref="I11:J11"/>
    <mergeCell ref="C10:G10"/>
    <mergeCell ref="C11:G11"/>
    <mergeCell ref="C7:G7"/>
    <mergeCell ref="C8:G8"/>
  </mergeCells>
  <conditionalFormatting sqref="I8">
    <cfRule type="cellIs" dxfId="82" priority="10" operator="lessThan">
      <formula>0.5</formula>
    </cfRule>
  </conditionalFormatting>
  <conditionalFormatting sqref="J8">
    <cfRule type="cellIs" dxfId="81" priority="9" operator="lessThan">
      <formula>1</formula>
    </cfRule>
  </conditionalFormatting>
  <conditionalFormatting sqref="C11">
    <cfRule type="cellIs" dxfId="80" priority="7" operator="lessThan">
      <formula>0.5</formula>
    </cfRule>
  </conditionalFormatting>
  <conditionalFormatting sqref="I11">
    <cfRule type="cellIs" dxfId="79" priority="5" operator="lessThan">
      <formula>0.5</formula>
    </cfRule>
  </conditionalFormatting>
  <conditionalFormatting sqref="J14">
    <cfRule type="cellIs" dxfId="78" priority="4" operator="lessThan">
      <formula>1</formula>
    </cfRule>
  </conditionalFormatting>
  <conditionalFormatting sqref="C15:J15">
    <cfRule type="expression" dxfId="77" priority="2">
      <formula>$J$14="Não"</formula>
    </cfRule>
  </conditionalFormatting>
  <conditionalFormatting sqref="C8">
    <cfRule type="cellIs" dxfId="76" priority="1" operator="lessThan">
      <formula>0.5</formula>
    </cfRule>
  </conditionalFormatting>
  <dataValidations count="1">
    <dataValidation type="list" allowBlank="1" showInputMessage="1" showErrorMessage="1" sqref="J14">
      <formula1>"Sim,Não"</formula1>
    </dataValidation>
  </dataValidations>
  <pageMargins left="0.511811024" right="0.511811024" top="0.78740157499999996" bottom="0.78740157499999996" header="0.31496062000000002" footer="0.31496062000000002"/>
  <drawing r:id="rId1"/>
  <legacyDrawing r:id="rId2"/>
</worksheet>
</file>

<file path=xl/worksheets/sheet39.xml><?xml version="1.0" encoding="utf-8"?>
<worksheet xmlns="http://schemas.openxmlformats.org/spreadsheetml/2006/main" xmlns:r="http://schemas.openxmlformats.org/officeDocument/2006/relationships">
  <sheetPr codeName="Plan71"/>
  <dimension ref="A1:AW103"/>
  <sheetViews>
    <sheetView showGridLines="0" zoomScale="90" zoomScaleNormal="90" workbookViewId="0">
      <selection sqref="A1:A3"/>
    </sheetView>
  </sheetViews>
  <sheetFormatPr defaultColWidth="22.140625" defaultRowHeight="0" customHeight="1" zeroHeight="1"/>
  <cols>
    <col min="1" max="1" width="27.7109375" style="42" customWidth="1"/>
    <col min="2" max="2" width="3.85546875" style="194" customWidth="1"/>
    <col min="3" max="3" width="50.140625" style="194" bestFit="1" customWidth="1"/>
    <col min="4" max="8" width="15.7109375" style="194" customWidth="1"/>
    <col min="9" max="10" width="21.42578125" style="194" customWidth="1"/>
    <col min="11" max="11" width="15.7109375" style="194" customWidth="1"/>
    <col min="12" max="13" width="21.42578125" style="194" customWidth="1"/>
    <col min="14" max="14" width="17.140625" style="403" customWidth="1"/>
    <col min="15" max="20" width="20.7109375" style="404" customWidth="1"/>
    <col min="21" max="21" width="20.7109375" style="403" customWidth="1"/>
    <col min="22" max="38" width="20.7109375" style="404" customWidth="1"/>
    <col min="39" max="40" width="20.7109375" style="403" customWidth="1"/>
    <col min="41" max="44" width="22.140625" style="403"/>
    <col min="45" max="45" width="22.140625" style="194"/>
    <col min="46" max="46" width="22.140625" style="316" customWidth="1"/>
    <col min="47" max="47" width="22.140625" style="316"/>
    <col min="48" max="49" width="22.140625" style="406"/>
    <col min="50" max="73" width="22.140625" style="194"/>
    <col min="74" max="95" width="0" style="194" hidden="1" customWidth="1"/>
    <col min="96" max="177" width="22.140625" style="194"/>
    <col min="178" max="178" width="24" style="194" bestFit="1" customWidth="1"/>
    <col min="179" max="16384" width="22.140625" style="194"/>
  </cols>
  <sheetData>
    <row r="1" spans="1:49" ht="33.950000000000003" customHeight="1">
      <c r="A1" s="498"/>
      <c r="B1" s="191"/>
      <c r="C1" s="192" t="s">
        <v>18</v>
      </c>
      <c r="D1" s="191"/>
      <c r="E1" s="191"/>
      <c r="F1" s="191"/>
      <c r="G1" s="191"/>
      <c r="H1" s="191"/>
      <c r="I1" s="191"/>
      <c r="J1" s="191"/>
      <c r="K1" s="191"/>
      <c r="L1" s="191"/>
      <c r="M1" s="191"/>
      <c r="AS1" s="191"/>
      <c r="AT1" s="315"/>
      <c r="AU1" s="315"/>
      <c r="AV1" s="405"/>
      <c r="AW1" s="405"/>
    </row>
    <row r="2" spans="1:49" ht="21.6" customHeight="1">
      <c r="A2" s="498"/>
      <c r="B2" s="191"/>
      <c r="C2" s="191"/>
      <c r="D2" s="191"/>
      <c r="E2" s="191"/>
      <c r="F2" s="191"/>
      <c r="G2" s="191"/>
      <c r="H2" s="191"/>
      <c r="I2" s="191"/>
      <c r="J2" s="191"/>
      <c r="K2" s="191"/>
      <c r="L2" s="191"/>
      <c r="M2" s="191"/>
      <c r="AS2" s="191"/>
      <c r="AT2" s="315"/>
      <c r="AU2" s="315"/>
      <c r="AV2" s="405"/>
      <c r="AW2" s="405"/>
    </row>
    <row r="3" spans="1:49" ht="21.6" customHeight="1">
      <c r="A3" s="498"/>
      <c r="B3" s="191"/>
      <c r="C3" s="191"/>
      <c r="D3" s="191"/>
      <c r="E3" s="191"/>
      <c r="F3" s="191"/>
      <c r="G3" s="191"/>
      <c r="H3" s="191"/>
      <c r="I3" s="191"/>
      <c r="J3" s="191"/>
      <c r="K3" s="191"/>
      <c r="L3" s="191"/>
      <c r="M3" s="191"/>
      <c r="AS3" s="191"/>
      <c r="AT3" s="315"/>
      <c r="AU3" s="315"/>
      <c r="AV3" s="405"/>
      <c r="AW3" s="405"/>
    </row>
    <row r="4" spans="1:49" ht="30" customHeight="1">
      <c r="C4" s="365" t="s">
        <v>1010</v>
      </c>
    </row>
    <row r="5" spans="1:49" ht="9.9499999999999993" customHeight="1"/>
    <row r="6" spans="1:49" ht="30" customHeight="1" thickBot="1">
      <c r="C6" s="563" t="s">
        <v>166</v>
      </c>
      <c r="D6" s="564"/>
      <c r="E6" s="564"/>
      <c r="F6" s="564"/>
      <c r="G6" s="564"/>
      <c r="H6" s="564"/>
      <c r="I6" s="564"/>
      <c r="J6" s="564"/>
      <c r="K6" s="564"/>
      <c r="L6" s="564"/>
      <c r="M6" s="564"/>
      <c r="AT6" s="194"/>
      <c r="AU6" s="194"/>
      <c r="AV6" s="194"/>
      <c r="AW6" s="194"/>
    </row>
    <row r="7" spans="1:49" ht="30" customHeight="1" thickTop="1" thickBot="1">
      <c r="C7" s="376" t="s">
        <v>0</v>
      </c>
      <c r="D7" s="379" t="s">
        <v>904</v>
      </c>
      <c r="E7" s="379" t="s">
        <v>909</v>
      </c>
      <c r="F7" s="379" t="s">
        <v>910</v>
      </c>
      <c r="G7" s="379" t="s">
        <v>905</v>
      </c>
      <c r="H7" s="376" t="s">
        <v>908</v>
      </c>
      <c r="I7" s="378" t="s">
        <v>911</v>
      </c>
      <c r="J7" s="378" t="s">
        <v>912</v>
      </c>
      <c r="K7" s="376" t="s">
        <v>906</v>
      </c>
      <c r="L7" s="379" t="s">
        <v>907</v>
      </c>
      <c r="M7" s="376" t="s">
        <v>3</v>
      </c>
      <c r="N7" s="407" t="s">
        <v>916</v>
      </c>
      <c r="O7" s="404" t="s">
        <v>913</v>
      </c>
      <c r="P7" s="404" t="s">
        <v>923</v>
      </c>
      <c r="Q7" s="404" t="s">
        <v>914</v>
      </c>
      <c r="R7" s="362" t="s">
        <v>915</v>
      </c>
      <c r="S7" s="362" t="s">
        <v>917</v>
      </c>
      <c r="T7" s="362" t="s">
        <v>918</v>
      </c>
      <c r="U7" s="362" t="s">
        <v>919</v>
      </c>
      <c r="V7" s="404" t="s">
        <v>924</v>
      </c>
      <c r="W7" s="362" t="s">
        <v>920</v>
      </c>
      <c r="X7" s="362" t="s">
        <v>921</v>
      </c>
      <c r="Y7" s="362" t="s">
        <v>922</v>
      </c>
      <c r="Z7" s="362" t="s">
        <v>926</v>
      </c>
      <c r="AA7" s="404" t="s">
        <v>925</v>
      </c>
      <c r="AB7" s="362" t="s">
        <v>927</v>
      </c>
      <c r="AC7" s="404" t="s">
        <v>928</v>
      </c>
      <c r="AD7" s="404" t="s">
        <v>929</v>
      </c>
      <c r="AE7" s="404" t="s">
        <v>930</v>
      </c>
      <c r="AF7" s="404" t="s">
        <v>933</v>
      </c>
      <c r="AG7" s="404" t="s">
        <v>932</v>
      </c>
      <c r="AH7" s="404" t="s">
        <v>931</v>
      </c>
      <c r="AI7" s="404" t="s">
        <v>934</v>
      </c>
      <c r="AJ7" s="404" t="s">
        <v>935</v>
      </c>
      <c r="AK7" s="404" t="s">
        <v>835</v>
      </c>
      <c r="AN7" s="404" t="s">
        <v>1027</v>
      </c>
      <c r="AO7" s="404" t="s">
        <v>1028</v>
      </c>
      <c r="AT7" s="194"/>
      <c r="AU7" s="194"/>
      <c r="AV7" s="194"/>
      <c r="AW7" s="194"/>
    </row>
    <row r="8" spans="1:49" ht="30" customHeight="1" thickTop="1" thickBot="1">
      <c r="C8" s="380" t="str">
        <f ca="1">IF('DB Func'!B3="Funcionário 1","",'DB Func'!B3)</f>
        <v/>
      </c>
      <c r="D8" s="161"/>
      <c r="E8" s="161"/>
      <c r="F8" s="161"/>
      <c r="G8" s="161"/>
      <c r="H8" s="383" t="str">
        <f ca="1">IF(C8="","-",O8-K8)</f>
        <v>-</v>
      </c>
      <c r="I8" s="185"/>
      <c r="J8" s="185"/>
      <c r="K8" s="161"/>
      <c r="L8" s="161"/>
      <c r="M8" s="384">
        <f ca="1">IFERROR(AK8,0)</f>
        <v>0</v>
      </c>
      <c r="N8" s="403" t="str">
        <f ca="1">IF(H8=SUM(Q8:R8),"Ok, vc está usando todos os dias",IF(H8&gt;SUM(Q8:R8),"Você não teve todas as suas férias","Cuidado, você colocou mais dias que vc podia"))</f>
        <v>Você não teve todas as suas férias</v>
      </c>
      <c r="O8" s="404">
        <f>IF(G8&gt;='P Gerais'!$D$48,0,VLOOKUP(G8,'P Gerais'!$D$44:$G$48,3,TRUE))</f>
        <v>30</v>
      </c>
      <c r="P8" s="404">
        <f>IF(O8=0,"-",O8-K8)</f>
        <v>30</v>
      </c>
      <c r="Q8" s="404">
        <f>I8</f>
        <v>0</v>
      </c>
      <c r="R8" s="404">
        <f>J8</f>
        <v>0</v>
      </c>
      <c r="S8" s="404">
        <v>6000</v>
      </c>
      <c r="T8" s="404">
        <f>(S8/30)*P8</f>
        <v>6000</v>
      </c>
      <c r="U8" s="404">
        <f>T8/3</f>
        <v>2000</v>
      </c>
      <c r="V8" s="404">
        <f>L8/12</f>
        <v>0</v>
      </c>
      <c r="W8" s="404">
        <f>((S8/220)*V8)*50%+((S8/220)*V8)</f>
        <v>0</v>
      </c>
      <c r="X8" s="404">
        <f>W8/3</f>
        <v>0</v>
      </c>
      <c r="Y8" s="404">
        <f>S8/30*K8</f>
        <v>0</v>
      </c>
      <c r="Z8" s="404">
        <f>Y8/3</f>
        <v>0</v>
      </c>
      <c r="AA8" s="404">
        <f>IF(SUM(T8:U8)&gt;='P Gerais'!$D$25,'P Gerais'!$F$24,VLOOKUP(SUM(T8:U8),'P Gerais'!$D$22:$G$25,3,TRUE))</f>
        <v>0.11</v>
      </c>
      <c r="AB8" s="404">
        <f>IF(SUM(T8:U8,W8:X8)&gt;='P Gerais'!$D$25,'P Gerais'!$F$25,SUM(T8:U8,W8:X8)*AA8)</f>
        <v>513.01</v>
      </c>
      <c r="AC8" s="404" t="e">
        <f ca="1">VLOOKUP(C8,'DB Func'!$B$3:$GB$32,183,FALSE)</f>
        <v>#N/A</v>
      </c>
      <c r="AD8" s="404" t="e">
        <f ca="1">IF((SUM(W8:X8,T8:U8)-AB8-'P Gerais'!D35*AC8)&gt;='P Gerais'!$D$33,'P Gerais'!$G$33,VLOOKUP((SUM(W8:X8,T8:U8)-AB8-'P Gerais'!$D$35*AC8),'P Gerais'!$D$29:$G$33,4,TRUE))</f>
        <v>#N/A</v>
      </c>
      <c r="AE8" s="404" t="e">
        <f ca="1">(SUM(T8:U8,W8:X8)-AB8-'P Gerais'!$D$35*AC8)</f>
        <v>#N/A</v>
      </c>
      <c r="AF8" s="404" t="e">
        <f ca="1">IF((SUM(T8:U8)-AB8-'P Gerais'!$D$35*AC8)&gt;='P Gerais'!$D$33,'P Gerais'!$F$33,VLOOKUP((SUM(T8:U8)-AB8-'P Gerais'!$D$35*AC8),'P Gerais'!$D$29:$F$33,3,TRUE))</f>
        <v>#N/A</v>
      </c>
      <c r="AG8" s="404" t="e">
        <f ca="1">(AE8*AF8/100%)-AD8</f>
        <v>#N/A</v>
      </c>
      <c r="AH8" s="404">
        <f>SUM(T8:U8,W8:X8)*'P Gerais'!$D$18</f>
        <v>640</v>
      </c>
      <c r="AI8" s="404">
        <f>SUM(T8:U8,W8:Z8)</f>
        <v>8000</v>
      </c>
      <c r="AJ8" s="404" t="e">
        <f ca="1">SUM(AG8,AB8)</f>
        <v>#N/A</v>
      </c>
      <c r="AK8" s="404" t="e">
        <f ca="1">AI8-AJ8</f>
        <v>#N/A</v>
      </c>
      <c r="AL8" s="404" t="s">
        <v>6</v>
      </c>
      <c r="AM8" s="404">
        <v>1</v>
      </c>
      <c r="AN8" s="403">
        <f ca="1">IFERROR(AK8/H8*I8,0)</f>
        <v>0</v>
      </c>
      <c r="AO8" s="403">
        <f ca="1">IFERROR(AK8/H8*J8,0)</f>
        <v>0</v>
      </c>
      <c r="AT8" s="194"/>
      <c r="AU8" s="194"/>
      <c r="AV8" s="194"/>
      <c r="AW8" s="194"/>
    </row>
    <row r="9" spans="1:49" ht="30" customHeight="1" thickTop="1" thickBot="1">
      <c r="C9" s="390" t="str">
        <f ca="1">IF('DB Func'!B4="Funcionário 2","",'DB Func'!B4)</f>
        <v/>
      </c>
      <c r="D9" s="151"/>
      <c r="E9" s="151"/>
      <c r="F9" s="151"/>
      <c r="G9" s="151"/>
      <c r="H9" s="383" t="str">
        <f t="shared" ref="H9:H37" ca="1" si="0">IF(C9="","-",O9-K9)</f>
        <v>-</v>
      </c>
      <c r="I9" s="185"/>
      <c r="J9" s="185"/>
      <c r="K9" s="151"/>
      <c r="L9" s="151"/>
      <c r="M9" s="384">
        <f t="shared" ref="M9:M37" ca="1" si="1">IFERROR(AK9,0)</f>
        <v>0</v>
      </c>
      <c r="N9" s="403" t="str">
        <f t="shared" ref="N9:N37" ca="1" si="2">IF(H9=SUM(Q9:R9),"Ok, vc está usando todos os dias",IF(H9&gt;SUM(Q9:R9),"Você não teve todas as suas férias","Cuidado, você colocou mais dias que vc podia"))</f>
        <v>Você não teve todas as suas férias</v>
      </c>
      <c r="O9" s="404">
        <f>IF(G9&gt;='P Gerais'!$D$48,0,VLOOKUP(G9,'P Gerais'!$D$44:$G$48,3,TRUE))</f>
        <v>30</v>
      </c>
      <c r="P9" s="404">
        <f t="shared" ref="P9:P37" si="3">IF(O9=0,"-",O9-K9)</f>
        <v>30</v>
      </c>
      <c r="Q9" s="404">
        <f t="shared" ref="Q9:Q37" si="4">I9</f>
        <v>0</v>
      </c>
      <c r="R9" s="404">
        <f t="shared" ref="R9:R37" si="5">J9</f>
        <v>0</v>
      </c>
      <c r="S9" s="404">
        <v>6001</v>
      </c>
      <c r="T9" s="404">
        <f>(S9/30)*P9</f>
        <v>6001</v>
      </c>
      <c r="U9" s="404">
        <f t="shared" ref="U9:U37" si="6">T9/3</f>
        <v>2000.3333333333333</v>
      </c>
      <c r="V9" s="404">
        <f t="shared" ref="V9:V37" si="7">L9/12</f>
        <v>0</v>
      </c>
      <c r="W9" s="404">
        <f t="shared" ref="W9:W37" si="8">((S9/220)*V9)*50%+((S9/220)*V9)</f>
        <v>0</v>
      </c>
      <c r="X9" s="404">
        <f t="shared" ref="X9:X37" si="9">W9/3</f>
        <v>0</v>
      </c>
      <c r="Y9" s="404">
        <f t="shared" ref="Y9:Y37" si="10">S9/30*K9</f>
        <v>0</v>
      </c>
      <c r="Z9" s="404">
        <f t="shared" ref="Z9:Z37" si="11">Y9/3</f>
        <v>0</v>
      </c>
      <c r="AA9" s="404">
        <f>IF(SUM(T9:U9)&gt;='P Gerais'!$D$25,'P Gerais'!$F$24,VLOOKUP(SUM(T9:U9),'P Gerais'!$D$22:$G$25,3,TRUE))</f>
        <v>0.11</v>
      </c>
      <c r="AB9" s="404">
        <f>IF(SUM(T9:U9,W9:X9)&gt;='P Gerais'!$D$25,'P Gerais'!$F$25,SUM(T9:U9,W9:X9)*AA9)</f>
        <v>513.01</v>
      </c>
      <c r="AC9" s="404" t="e">
        <f ca="1">VLOOKUP(C9,'DB Func'!$B$3:$GB$32,183,FALSE)</f>
        <v>#N/A</v>
      </c>
      <c r="AD9" s="404" t="e">
        <f ca="1">IF((SUM(W9:X9,T9:U9)-AB9-'P Gerais'!D36*AC9)&gt;='P Gerais'!$D$33,'P Gerais'!$G$33,VLOOKUP((SUM(W9:X9,T9:U9)-AB9-'P Gerais'!$D$35*AC9),'P Gerais'!$D$29:$G$33,4,TRUE))</f>
        <v>#N/A</v>
      </c>
      <c r="AE9" s="404" t="e">
        <f ca="1">(SUM(T9:U9,W9:X9)-AB9-'P Gerais'!$D$35*AC9)</f>
        <v>#N/A</v>
      </c>
      <c r="AF9" s="404" t="e">
        <f ca="1">IF((SUM(T9:U9)-AB9-'P Gerais'!$D$35*AC9)&gt;='P Gerais'!$D$33,'P Gerais'!$F$33,VLOOKUP((SUM(T9:U9)-AB9-'P Gerais'!$D$35*AC9),'P Gerais'!$D$29:$F$33,3,TRUE))</f>
        <v>#N/A</v>
      </c>
      <c r="AG9" s="404" t="e">
        <f ca="1">(AE9*AF9/100%)-AD9</f>
        <v>#N/A</v>
      </c>
      <c r="AH9" s="404">
        <f>SUM(T9:U9,W9:X9)*'P Gerais'!$D$18</f>
        <v>640.10666666666668</v>
      </c>
      <c r="AI9" s="404">
        <f t="shared" ref="AI9:AI37" si="12">SUM(T9:U9,W9:Z9)</f>
        <v>8001.333333333333</v>
      </c>
      <c r="AJ9" s="404" t="e">
        <f t="shared" ref="AJ9:AJ37" ca="1" si="13">SUM(AG9,AB9)</f>
        <v>#N/A</v>
      </c>
      <c r="AK9" s="404" t="e">
        <f t="shared" ref="AK9:AK37" ca="1" si="14">AI9-AJ9</f>
        <v>#N/A</v>
      </c>
      <c r="AL9" s="404" t="s">
        <v>7</v>
      </c>
      <c r="AM9" s="404">
        <v>2</v>
      </c>
      <c r="AN9" s="403">
        <f t="shared" ref="AN9:AN37" ca="1" si="15">IFERROR(AK9/H9*I9,0)</f>
        <v>0</v>
      </c>
      <c r="AO9" s="403">
        <f t="shared" ref="AO9:AO37" ca="1" si="16">IFERROR(AK9/H9*J9,0)</f>
        <v>0</v>
      </c>
      <c r="AT9" s="194"/>
      <c r="AU9" s="194"/>
      <c r="AV9" s="194"/>
      <c r="AW9" s="194"/>
    </row>
    <row r="10" spans="1:49" ht="30" customHeight="1" thickTop="1" thickBot="1">
      <c r="C10" s="390" t="str">
        <f ca="1">IF('DB Func'!B5="Funcionário 3","",'DB Func'!B5)</f>
        <v/>
      </c>
      <c r="D10" s="151"/>
      <c r="E10" s="151"/>
      <c r="F10" s="151"/>
      <c r="G10" s="151"/>
      <c r="H10" s="383" t="str">
        <f t="shared" ca="1" si="0"/>
        <v>-</v>
      </c>
      <c r="I10" s="185"/>
      <c r="J10" s="185"/>
      <c r="K10" s="151"/>
      <c r="L10" s="151"/>
      <c r="M10" s="384">
        <f t="shared" ca="1" si="1"/>
        <v>0</v>
      </c>
      <c r="N10" s="403" t="str">
        <f t="shared" ca="1" si="2"/>
        <v>Você não teve todas as suas férias</v>
      </c>
      <c r="O10" s="404">
        <f>IF(G10&gt;='P Gerais'!$D$48,0,VLOOKUP(G10,'P Gerais'!$D$44:$G$48,3,TRUE))</f>
        <v>30</v>
      </c>
      <c r="P10" s="404">
        <f t="shared" si="3"/>
        <v>30</v>
      </c>
      <c r="Q10" s="404">
        <f t="shared" si="4"/>
        <v>0</v>
      </c>
      <c r="R10" s="404">
        <f t="shared" si="5"/>
        <v>0</v>
      </c>
      <c r="S10" s="404">
        <v>6002</v>
      </c>
      <c r="T10" s="404">
        <f t="shared" ref="T10:T37" si="17">(S10/30)*P10</f>
        <v>6002</v>
      </c>
      <c r="U10" s="404">
        <f t="shared" si="6"/>
        <v>2000.6666666666667</v>
      </c>
      <c r="V10" s="404">
        <f t="shared" si="7"/>
        <v>0</v>
      </c>
      <c r="W10" s="404">
        <f t="shared" si="8"/>
        <v>0</v>
      </c>
      <c r="X10" s="404">
        <f t="shared" si="9"/>
        <v>0</v>
      </c>
      <c r="Y10" s="404">
        <f t="shared" si="10"/>
        <v>0</v>
      </c>
      <c r="Z10" s="404">
        <f t="shared" si="11"/>
        <v>0</v>
      </c>
      <c r="AA10" s="404">
        <f>IF(SUM(T10:U10)&gt;='P Gerais'!$D$25,'P Gerais'!$F$24,VLOOKUP(SUM(T10:U10),'P Gerais'!$D$22:$G$25,3,TRUE))</f>
        <v>0.11</v>
      </c>
      <c r="AB10" s="404">
        <f>IF(SUM(T10:U10,W10:X10)&gt;='P Gerais'!$D$25,'P Gerais'!$F$25,SUM(T10:U10,W10:X10)*AA10)</f>
        <v>513.01</v>
      </c>
      <c r="AC10" s="404" t="e">
        <f ca="1">VLOOKUP(C10,'DB Func'!$B$3:$GB$32,183,FALSE)</f>
        <v>#N/A</v>
      </c>
      <c r="AD10" s="404" t="e">
        <f ca="1">IF((SUM(W10:X10,T10:U10)-AB10-'P Gerais'!D37*AC10)&gt;='P Gerais'!$D$33,'P Gerais'!$G$33,VLOOKUP((SUM(W10:X10,T10:U10)-AB10-'P Gerais'!$D$35*AC10),'P Gerais'!$D$29:$G$33,4,TRUE))</f>
        <v>#N/A</v>
      </c>
      <c r="AE10" s="404" t="e">
        <f ca="1">(SUM(T10:U10,W10:X10)-AB10-'P Gerais'!$D$35*AC10)</f>
        <v>#N/A</v>
      </c>
      <c r="AF10" s="404" t="e">
        <f ca="1">IF((SUM(T10:U10)-AB10-'P Gerais'!$D$35*AC10)&gt;='P Gerais'!$D$33,'P Gerais'!$F$33,VLOOKUP((SUM(T10:U10)-AB10-'P Gerais'!$D$35*AC10),'P Gerais'!$D$29:$F$33,3,TRUE))</f>
        <v>#N/A</v>
      </c>
      <c r="AG10" s="404" t="e">
        <f t="shared" ref="AG10:AG37" ca="1" si="18">(AE10*AF10/100%)-AD10</f>
        <v>#N/A</v>
      </c>
      <c r="AH10" s="404">
        <f>SUM(T10:U10,W10:X10)*'P Gerais'!$D$18</f>
        <v>640.21333333333337</v>
      </c>
      <c r="AI10" s="404">
        <f t="shared" si="12"/>
        <v>8002.666666666667</v>
      </c>
      <c r="AJ10" s="404" t="e">
        <f t="shared" ca="1" si="13"/>
        <v>#N/A</v>
      </c>
      <c r="AK10" s="404" t="e">
        <f t="shared" ca="1" si="14"/>
        <v>#N/A</v>
      </c>
      <c r="AL10" s="404" t="s">
        <v>8</v>
      </c>
      <c r="AM10" s="404">
        <v>3</v>
      </c>
      <c r="AN10" s="403">
        <f t="shared" ca="1" si="15"/>
        <v>0</v>
      </c>
      <c r="AO10" s="403">
        <f t="shared" ca="1" si="16"/>
        <v>0</v>
      </c>
      <c r="AT10" s="194"/>
      <c r="AU10" s="194"/>
      <c r="AV10" s="194"/>
      <c r="AW10" s="194"/>
    </row>
    <row r="11" spans="1:49" ht="30" customHeight="1" thickTop="1" thickBot="1">
      <c r="C11" s="390" t="str">
        <f ca="1">IF('DB Func'!B6="Funcionário 4","",'DB Func'!B6)</f>
        <v/>
      </c>
      <c r="D11" s="151"/>
      <c r="E11" s="151"/>
      <c r="F11" s="151"/>
      <c r="G11" s="151"/>
      <c r="H11" s="383" t="str">
        <f t="shared" ca="1" si="0"/>
        <v>-</v>
      </c>
      <c r="I11" s="185"/>
      <c r="J11" s="185"/>
      <c r="K11" s="151"/>
      <c r="L11" s="151"/>
      <c r="M11" s="384">
        <f t="shared" ca="1" si="1"/>
        <v>0</v>
      </c>
      <c r="N11" s="403" t="str">
        <f t="shared" ca="1" si="2"/>
        <v>Você não teve todas as suas férias</v>
      </c>
      <c r="O11" s="404">
        <f>IF(G11&gt;='P Gerais'!$D$48,0,VLOOKUP(G11,'P Gerais'!$D$44:$G$48,3,TRUE))</f>
        <v>30</v>
      </c>
      <c r="P11" s="404">
        <f t="shared" si="3"/>
        <v>30</v>
      </c>
      <c r="Q11" s="404">
        <f t="shared" si="4"/>
        <v>0</v>
      </c>
      <c r="R11" s="404">
        <f t="shared" si="5"/>
        <v>0</v>
      </c>
      <c r="S11" s="404">
        <v>6003</v>
      </c>
      <c r="T11" s="404">
        <f t="shared" si="17"/>
        <v>6003</v>
      </c>
      <c r="U11" s="404">
        <f t="shared" si="6"/>
        <v>2001</v>
      </c>
      <c r="V11" s="404">
        <f t="shared" si="7"/>
        <v>0</v>
      </c>
      <c r="W11" s="404">
        <f t="shared" si="8"/>
        <v>0</v>
      </c>
      <c r="X11" s="404">
        <f t="shared" si="9"/>
        <v>0</v>
      </c>
      <c r="Y11" s="404">
        <f t="shared" si="10"/>
        <v>0</v>
      </c>
      <c r="Z11" s="404">
        <f t="shared" si="11"/>
        <v>0</v>
      </c>
      <c r="AA11" s="404">
        <f>IF(SUM(T11:U11)&gt;='P Gerais'!$D$25,'P Gerais'!$F$24,VLOOKUP(SUM(T11:U11),'P Gerais'!$D$22:$G$25,3,TRUE))</f>
        <v>0.11</v>
      </c>
      <c r="AB11" s="404">
        <f>IF(SUM(T11:U11,W11:X11)&gt;='P Gerais'!$D$25,'P Gerais'!$F$25,SUM(T11:U11,W11:X11)*AA11)</f>
        <v>513.01</v>
      </c>
      <c r="AC11" s="404" t="e">
        <f ca="1">VLOOKUP(C11,'DB Func'!$B$3:$GB$32,183,FALSE)</f>
        <v>#N/A</v>
      </c>
      <c r="AD11" s="404" t="e">
        <f ca="1">IF((SUM(W11:X11,T11:U11)-AB11-'P Gerais'!D38*AC11)&gt;='P Gerais'!$D$33,'P Gerais'!$G$33,VLOOKUP((SUM(W11:X11,T11:U11)-AB11-'P Gerais'!$D$35*AC11),'P Gerais'!$D$29:$G$33,4,TRUE))</f>
        <v>#VALUE!</v>
      </c>
      <c r="AE11" s="404" t="e">
        <f ca="1">(SUM(T11:U11,W11:X11)-AB11-'P Gerais'!$D$35*AC11)</f>
        <v>#N/A</v>
      </c>
      <c r="AF11" s="404" t="e">
        <f ca="1">IF((SUM(T11:U11)-AB11-'P Gerais'!$D$35*AC11)&gt;='P Gerais'!$D$33,'P Gerais'!$F$33,VLOOKUP((SUM(T11:U11)-AB11-'P Gerais'!$D$35*AC11),'P Gerais'!$D$29:$F$33,3,TRUE))</f>
        <v>#N/A</v>
      </c>
      <c r="AG11" s="404" t="e">
        <f t="shared" ca="1" si="18"/>
        <v>#N/A</v>
      </c>
      <c r="AH11" s="404">
        <f>SUM(T11:U11,W11:X11)*'P Gerais'!$D$18</f>
        <v>640.32000000000005</v>
      </c>
      <c r="AI11" s="404">
        <f t="shared" si="12"/>
        <v>8004</v>
      </c>
      <c r="AJ11" s="404" t="e">
        <f t="shared" ca="1" si="13"/>
        <v>#N/A</v>
      </c>
      <c r="AK11" s="404" t="e">
        <f t="shared" ca="1" si="14"/>
        <v>#N/A</v>
      </c>
      <c r="AL11" s="404" t="s">
        <v>9</v>
      </c>
      <c r="AM11" s="404">
        <v>4</v>
      </c>
      <c r="AN11" s="403">
        <f t="shared" ca="1" si="15"/>
        <v>0</v>
      </c>
      <c r="AO11" s="403">
        <f t="shared" ca="1" si="16"/>
        <v>0</v>
      </c>
      <c r="AT11" s="194"/>
      <c r="AU11" s="194"/>
      <c r="AV11" s="194"/>
      <c r="AW11" s="194"/>
    </row>
    <row r="12" spans="1:49" ht="30" customHeight="1" thickTop="1" thickBot="1">
      <c r="C12" s="390" t="str">
        <f ca="1">IF('DB Func'!B7="Funcionário 5","",'DB Func'!B7)</f>
        <v/>
      </c>
      <c r="D12" s="151"/>
      <c r="E12" s="151"/>
      <c r="F12" s="151"/>
      <c r="G12" s="151"/>
      <c r="H12" s="383" t="str">
        <f t="shared" ca="1" si="0"/>
        <v>-</v>
      </c>
      <c r="I12" s="185"/>
      <c r="J12" s="185"/>
      <c r="K12" s="151"/>
      <c r="L12" s="151"/>
      <c r="M12" s="384">
        <f t="shared" ca="1" si="1"/>
        <v>0</v>
      </c>
      <c r="N12" s="403" t="str">
        <f t="shared" ca="1" si="2"/>
        <v>Você não teve todas as suas férias</v>
      </c>
      <c r="O12" s="404">
        <f>IF(G12&gt;='P Gerais'!$D$48,0,VLOOKUP(G12,'P Gerais'!$D$44:$G$48,3,TRUE))</f>
        <v>30</v>
      </c>
      <c r="P12" s="404">
        <f t="shared" si="3"/>
        <v>30</v>
      </c>
      <c r="Q12" s="404">
        <f t="shared" si="4"/>
        <v>0</v>
      </c>
      <c r="R12" s="404">
        <f t="shared" si="5"/>
        <v>0</v>
      </c>
      <c r="S12" s="404">
        <v>6004</v>
      </c>
      <c r="T12" s="404">
        <f t="shared" si="17"/>
        <v>6004</v>
      </c>
      <c r="U12" s="404">
        <f t="shared" si="6"/>
        <v>2001.3333333333333</v>
      </c>
      <c r="V12" s="404">
        <f t="shared" si="7"/>
        <v>0</v>
      </c>
      <c r="W12" s="404">
        <f t="shared" si="8"/>
        <v>0</v>
      </c>
      <c r="X12" s="404">
        <f t="shared" si="9"/>
        <v>0</v>
      </c>
      <c r="Y12" s="404">
        <f t="shared" si="10"/>
        <v>0</v>
      </c>
      <c r="Z12" s="404">
        <f t="shared" si="11"/>
        <v>0</v>
      </c>
      <c r="AA12" s="404">
        <f>IF(SUM(T12:U12)&gt;='P Gerais'!$D$25,'P Gerais'!$F$24,VLOOKUP(SUM(T12:U12),'P Gerais'!$D$22:$G$25,3,TRUE))</f>
        <v>0.11</v>
      </c>
      <c r="AB12" s="404">
        <f>IF(SUM(T12:U12,W12:X12)&gt;='P Gerais'!$D$25,'P Gerais'!$F$25,SUM(T12:U12,W12:X12)*AA12)</f>
        <v>513.01</v>
      </c>
      <c r="AC12" s="404" t="e">
        <f ca="1">VLOOKUP(C12,'DB Func'!$B$3:$GB$32,183,FALSE)</f>
        <v>#N/A</v>
      </c>
      <c r="AD12" s="404" t="e">
        <f ca="1">IF((SUM(W12:X12,T12:U12)-AB12-'P Gerais'!D39*AC12)&gt;='P Gerais'!$D$33,'P Gerais'!$G$33,VLOOKUP((SUM(W12:X12,T12:U12)-AB12-'P Gerais'!$D$35*AC12),'P Gerais'!$D$29:$G$33,4,TRUE))</f>
        <v>#N/A</v>
      </c>
      <c r="AE12" s="404" t="e">
        <f ca="1">(SUM(T12:U12,W12:X12)-AB12-'P Gerais'!$D$35*AC12)</f>
        <v>#N/A</v>
      </c>
      <c r="AF12" s="404" t="e">
        <f ca="1">IF((SUM(T12:U12)-AB12-'P Gerais'!$D$35*AC12)&gt;='P Gerais'!$D$33,'P Gerais'!$F$33,VLOOKUP((SUM(T12:U12)-AB12-'P Gerais'!$D$35*AC12),'P Gerais'!$D$29:$F$33,3,TRUE))</f>
        <v>#N/A</v>
      </c>
      <c r="AG12" s="404" t="e">
        <f t="shared" ca="1" si="18"/>
        <v>#N/A</v>
      </c>
      <c r="AH12" s="404">
        <f>SUM(T12:U12,W12:X12)*'P Gerais'!$D$18</f>
        <v>640.42666666666662</v>
      </c>
      <c r="AI12" s="404">
        <f t="shared" si="12"/>
        <v>8005.333333333333</v>
      </c>
      <c r="AJ12" s="404" t="e">
        <f t="shared" ca="1" si="13"/>
        <v>#N/A</v>
      </c>
      <c r="AK12" s="404" t="e">
        <f t="shared" ca="1" si="14"/>
        <v>#N/A</v>
      </c>
      <c r="AL12" s="404" t="s">
        <v>10</v>
      </c>
      <c r="AM12" s="404">
        <v>5</v>
      </c>
      <c r="AN12" s="403">
        <f t="shared" ca="1" si="15"/>
        <v>0</v>
      </c>
      <c r="AO12" s="403">
        <f t="shared" ca="1" si="16"/>
        <v>0</v>
      </c>
      <c r="AT12" s="194"/>
      <c r="AU12" s="194"/>
      <c r="AV12" s="194"/>
      <c r="AW12" s="194"/>
    </row>
    <row r="13" spans="1:49" ht="30" customHeight="1" thickTop="1" thickBot="1">
      <c r="C13" s="390" t="str">
        <f ca="1">IF('DB Func'!B8="Funcionário 6","",'DB Func'!B8)</f>
        <v/>
      </c>
      <c r="D13" s="151"/>
      <c r="E13" s="151"/>
      <c r="F13" s="151"/>
      <c r="G13" s="151"/>
      <c r="H13" s="383" t="str">
        <f t="shared" ca="1" si="0"/>
        <v>-</v>
      </c>
      <c r="I13" s="185"/>
      <c r="J13" s="185"/>
      <c r="K13" s="151"/>
      <c r="L13" s="151"/>
      <c r="M13" s="384">
        <f t="shared" ca="1" si="1"/>
        <v>0</v>
      </c>
      <c r="N13" s="403" t="str">
        <f t="shared" ca="1" si="2"/>
        <v>Você não teve todas as suas férias</v>
      </c>
      <c r="O13" s="404">
        <f>IF(G13&gt;='P Gerais'!$D$48,0,VLOOKUP(G13,'P Gerais'!$D$44:$G$48,3,TRUE))</f>
        <v>30</v>
      </c>
      <c r="P13" s="404">
        <f t="shared" si="3"/>
        <v>30</v>
      </c>
      <c r="Q13" s="404">
        <f t="shared" si="4"/>
        <v>0</v>
      </c>
      <c r="R13" s="404">
        <f t="shared" si="5"/>
        <v>0</v>
      </c>
      <c r="S13" s="404">
        <v>6005</v>
      </c>
      <c r="T13" s="404">
        <f t="shared" si="17"/>
        <v>6005</v>
      </c>
      <c r="U13" s="404">
        <f t="shared" si="6"/>
        <v>2001.6666666666667</v>
      </c>
      <c r="V13" s="404">
        <f t="shared" si="7"/>
        <v>0</v>
      </c>
      <c r="W13" s="404">
        <f t="shared" si="8"/>
        <v>0</v>
      </c>
      <c r="X13" s="404">
        <f t="shared" si="9"/>
        <v>0</v>
      </c>
      <c r="Y13" s="404">
        <f t="shared" si="10"/>
        <v>0</v>
      </c>
      <c r="Z13" s="404">
        <f t="shared" si="11"/>
        <v>0</v>
      </c>
      <c r="AA13" s="404">
        <f>IF(SUM(T13:U13)&gt;='P Gerais'!$D$25,'P Gerais'!$F$24,VLOOKUP(SUM(T13:U13),'P Gerais'!$D$22:$G$25,3,TRUE))</f>
        <v>0.11</v>
      </c>
      <c r="AB13" s="404">
        <f>IF(SUM(T13:U13,W13:X13)&gt;='P Gerais'!$D$25,'P Gerais'!$F$25,SUM(T13:U13,W13:X13)*AA13)</f>
        <v>513.01</v>
      </c>
      <c r="AC13" s="404" t="e">
        <f ca="1">VLOOKUP(C13,'DB Func'!$B$3:$GB$32,183,FALSE)</f>
        <v>#N/A</v>
      </c>
      <c r="AD13" s="404" t="e">
        <f ca="1">IF((SUM(W13:X13,T13:U13)-AB13-'P Gerais'!D40*AC13)&gt;='P Gerais'!$D$33,'P Gerais'!$G$33,VLOOKUP((SUM(W13:X13,T13:U13)-AB13-'P Gerais'!$D$35*AC13),'P Gerais'!$D$29:$G$33,4,TRUE))</f>
        <v>#N/A</v>
      </c>
      <c r="AE13" s="404" t="e">
        <f ca="1">(SUM(T13:U13,W13:X13)-AB13-'P Gerais'!$D$35*AC13)</f>
        <v>#N/A</v>
      </c>
      <c r="AF13" s="404" t="e">
        <f ca="1">IF((SUM(T13:U13)-AB13-'P Gerais'!$D$35*AC13)&gt;='P Gerais'!$D$33,'P Gerais'!$F$33,VLOOKUP((SUM(T13:U13)-AB13-'P Gerais'!$D$35*AC13),'P Gerais'!$D$29:$F$33,3,TRUE))</f>
        <v>#N/A</v>
      </c>
      <c r="AG13" s="404" t="e">
        <f t="shared" ca="1" si="18"/>
        <v>#N/A</v>
      </c>
      <c r="AH13" s="404">
        <f>SUM(T13:U13,W13:X13)*'P Gerais'!$D$18</f>
        <v>640.53333333333342</v>
      </c>
      <c r="AI13" s="404">
        <f t="shared" si="12"/>
        <v>8006.666666666667</v>
      </c>
      <c r="AJ13" s="404" t="e">
        <f t="shared" ca="1" si="13"/>
        <v>#N/A</v>
      </c>
      <c r="AK13" s="404" t="e">
        <f t="shared" ca="1" si="14"/>
        <v>#N/A</v>
      </c>
      <c r="AL13" s="404" t="s">
        <v>11</v>
      </c>
      <c r="AM13" s="404">
        <v>6</v>
      </c>
      <c r="AN13" s="403">
        <f t="shared" ca="1" si="15"/>
        <v>0</v>
      </c>
      <c r="AO13" s="403">
        <f t="shared" ca="1" si="16"/>
        <v>0</v>
      </c>
      <c r="AT13" s="194"/>
      <c r="AU13" s="194"/>
      <c r="AV13" s="194"/>
      <c r="AW13" s="194"/>
    </row>
    <row r="14" spans="1:49" ht="30" customHeight="1" thickTop="1" thickBot="1">
      <c r="C14" s="390" t="str">
        <f ca="1">IF('DB Func'!B9="Funcionário 7","",'DB Func'!B9)</f>
        <v/>
      </c>
      <c r="D14" s="151"/>
      <c r="E14" s="151"/>
      <c r="F14" s="151"/>
      <c r="G14" s="151"/>
      <c r="H14" s="383" t="str">
        <f t="shared" ca="1" si="0"/>
        <v>-</v>
      </c>
      <c r="I14" s="185"/>
      <c r="J14" s="185"/>
      <c r="K14" s="151"/>
      <c r="L14" s="151"/>
      <c r="M14" s="384">
        <f t="shared" ca="1" si="1"/>
        <v>0</v>
      </c>
      <c r="N14" s="403" t="str">
        <f t="shared" ca="1" si="2"/>
        <v>Você não teve todas as suas férias</v>
      </c>
      <c r="O14" s="404">
        <f>IF(G14&gt;='P Gerais'!$D$48,0,VLOOKUP(G14,'P Gerais'!$D$44:$G$48,3,TRUE))</f>
        <v>30</v>
      </c>
      <c r="P14" s="404">
        <f t="shared" si="3"/>
        <v>30</v>
      </c>
      <c r="Q14" s="404">
        <f t="shared" si="4"/>
        <v>0</v>
      </c>
      <c r="R14" s="404">
        <f t="shared" si="5"/>
        <v>0</v>
      </c>
      <c r="S14" s="404">
        <v>6006</v>
      </c>
      <c r="T14" s="404">
        <f t="shared" si="17"/>
        <v>6006</v>
      </c>
      <c r="U14" s="404">
        <f t="shared" si="6"/>
        <v>2002</v>
      </c>
      <c r="V14" s="404">
        <f t="shared" si="7"/>
        <v>0</v>
      </c>
      <c r="W14" s="404">
        <f t="shared" si="8"/>
        <v>0</v>
      </c>
      <c r="X14" s="404">
        <f t="shared" si="9"/>
        <v>0</v>
      </c>
      <c r="Y14" s="404">
        <f t="shared" si="10"/>
        <v>0</v>
      </c>
      <c r="Z14" s="404">
        <f t="shared" si="11"/>
        <v>0</v>
      </c>
      <c r="AA14" s="404">
        <f>IF(SUM(T14:U14)&gt;='P Gerais'!$D$25,'P Gerais'!$F$24,VLOOKUP(SUM(T14:U14),'P Gerais'!$D$22:$G$25,3,TRUE))</f>
        <v>0.11</v>
      </c>
      <c r="AB14" s="404">
        <f>IF(SUM(T14:U14,W14:X14)&gt;='P Gerais'!$D$25,'P Gerais'!$F$25,SUM(T14:U14,W14:X14)*AA14)</f>
        <v>513.01</v>
      </c>
      <c r="AC14" s="404" t="e">
        <f ca="1">VLOOKUP(C14,'DB Func'!$B$3:$GB$32,183,FALSE)</f>
        <v>#N/A</v>
      </c>
      <c r="AD14" s="404" t="e">
        <f ca="1">IF((SUM(W14:X14,T14:U14)-AB14-'P Gerais'!D41*AC14)&gt;='P Gerais'!$D$33,'P Gerais'!$G$33,VLOOKUP((SUM(W14:X14,T14:U14)-AB14-'P Gerais'!$D$35*AC14),'P Gerais'!$D$29:$G$33,4,TRUE))</f>
        <v>#N/A</v>
      </c>
      <c r="AE14" s="404" t="e">
        <f ca="1">(SUM(T14:U14,W14:X14)-AB14-'P Gerais'!$D$35*AC14)</f>
        <v>#N/A</v>
      </c>
      <c r="AF14" s="404" t="e">
        <f ca="1">IF((SUM(T14:U14)-AB14-'P Gerais'!$D$35*AC14)&gt;='P Gerais'!$D$33,'P Gerais'!$F$33,VLOOKUP((SUM(T14:U14)-AB14-'P Gerais'!$D$35*AC14),'P Gerais'!$D$29:$F$33,3,TRUE))</f>
        <v>#N/A</v>
      </c>
      <c r="AG14" s="404" t="e">
        <f t="shared" ca="1" si="18"/>
        <v>#N/A</v>
      </c>
      <c r="AH14" s="404">
        <f>SUM(T14:U14,W14:X14)*'P Gerais'!$D$18</f>
        <v>640.64</v>
      </c>
      <c r="AI14" s="404">
        <f t="shared" si="12"/>
        <v>8008</v>
      </c>
      <c r="AJ14" s="404" t="e">
        <f t="shared" ca="1" si="13"/>
        <v>#N/A</v>
      </c>
      <c r="AK14" s="404" t="e">
        <f t="shared" ca="1" si="14"/>
        <v>#N/A</v>
      </c>
      <c r="AL14" s="404" t="s">
        <v>12</v>
      </c>
      <c r="AM14" s="404">
        <v>7</v>
      </c>
      <c r="AN14" s="403">
        <f t="shared" ca="1" si="15"/>
        <v>0</v>
      </c>
      <c r="AO14" s="403">
        <f t="shared" ca="1" si="16"/>
        <v>0</v>
      </c>
      <c r="AT14" s="194"/>
      <c r="AU14" s="194"/>
      <c r="AV14" s="194"/>
      <c r="AW14" s="194"/>
    </row>
    <row r="15" spans="1:49" ht="30" customHeight="1" thickTop="1" thickBot="1">
      <c r="C15" s="390" t="str">
        <f ca="1">IF('DB Func'!B10="Funcionário 8","",'DB Func'!B10)</f>
        <v/>
      </c>
      <c r="D15" s="151"/>
      <c r="E15" s="151"/>
      <c r="F15" s="151"/>
      <c r="G15" s="151"/>
      <c r="H15" s="383" t="str">
        <f t="shared" ca="1" si="0"/>
        <v>-</v>
      </c>
      <c r="I15" s="185"/>
      <c r="J15" s="185"/>
      <c r="K15" s="151"/>
      <c r="L15" s="151"/>
      <c r="M15" s="384">
        <f t="shared" ca="1" si="1"/>
        <v>0</v>
      </c>
      <c r="N15" s="403" t="str">
        <f t="shared" ca="1" si="2"/>
        <v>Você não teve todas as suas férias</v>
      </c>
      <c r="O15" s="404">
        <f>IF(G15&gt;='P Gerais'!$D$48,0,VLOOKUP(G15,'P Gerais'!$D$44:$G$48,3,TRUE))</f>
        <v>30</v>
      </c>
      <c r="P15" s="404">
        <f t="shared" si="3"/>
        <v>30</v>
      </c>
      <c r="Q15" s="404">
        <f t="shared" si="4"/>
        <v>0</v>
      </c>
      <c r="R15" s="404">
        <f t="shared" si="5"/>
        <v>0</v>
      </c>
      <c r="S15" s="404">
        <v>6007</v>
      </c>
      <c r="T15" s="404">
        <f t="shared" si="17"/>
        <v>6007</v>
      </c>
      <c r="U15" s="404">
        <f t="shared" si="6"/>
        <v>2002.3333333333333</v>
      </c>
      <c r="V15" s="404">
        <f t="shared" si="7"/>
        <v>0</v>
      </c>
      <c r="W15" s="404">
        <f t="shared" si="8"/>
        <v>0</v>
      </c>
      <c r="X15" s="404">
        <f t="shared" si="9"/>
        <v>0</v>
      </c>
      <c r="Y15" s="404">
        <f t="shared" si="10"/>
        <v>0</v>
      </c>
      <c r="Z15" s="404">
        <f t="shared" si="11"/>
        <v>0</v>
      </c>
      <c r="AA15" s="404">
        <f>IF(SUM(T15:U15)&gt;='P Gerais'!$D$25,'P Gerais'!$F$24,VLOOKUP(SUM(T15:U15),'P Gerais'!$D$22:$G$25,3,TRUE))</f>
        <v>0.11</v>
      </c>
      <c r="AB15" s="404">
        <f>IF(SUM(T15:U15,W15:X15)&gt;='P Gerais'!$D$25,'P Gerais'!$F$25,SUM(T15:U15,W15:X15)*AA15)</f>
        <v>513.01</v>
      </c>
      <c r="AC15" s="404" t="e">
        <f ca="1">VLOOKUP(C15,'DB Func'!$B$3:$GB$32,183,FALSE)</f>
        <v>#N/A</v>
      </c>
      <c r="AD15" s="404" t="e">
        <f ca="1">IF((SUM(W15:X15,T15:U15)-AB15-'P Gerais'!D42*AC15)&gt;='P Gerais'!$D$33,'P Gerais'!$G$33,VLOOKUP((SUM(W15:X15,T15:U15)-AB15-'P Gerais'!$D$35*AC15),'P Gerais'!$D$29:$G$33,4,TRUE))</f>
        <v>#N/A</v>
      </c>
      <c r="AE15" s="404" t="e">
        <f ca="1">(SUM(T15:U15,W15:X15)-AB15-'P Gerais'!$D$35*AC15)</f>
        <v>#N/A</v>
      </c>
      <c r="AF15" s="404" t="e">
        <f ca="1">IF((SUM(T15:U15)-AB15-'P Gerais'!$D$35*AC15)&gt;='P Gerais'!$D$33,'P Gerais'!$F$33,VLOOKUP((SUM(T15:U15)-AB15-'P Gerais'!$D$35*AC15),'P Gerais'!$D$29:$F$33,3,TRUE))</f>
        <v>#N/A</v>
      </c>
      <c r="AG15" s="404" t="e">
        <f t="shared" ca="1" si="18"/>
        <v>#N/A</v>
      </c>
      <c r="AH15" s="404">
        <f>SUM(T15:U15,W15:X15)*'P Gerais'!$D$18</f>
        <v>640.74666666666667</v>
      </c>
      <c r="AI15" s="404">
        <f t="shared" si="12"/>
        <v>8009.333333333333</v>
      </c>
      <c r="AJ15" s="404" t="e">
        <f t="shared" ca="1" si="13"/>
        <v>#N/A</v>
      </c>
      <c r="AK15" s="404" t="e">
        <f t="shared" ca="1" si="14"/>
        <v>#N/A</v>
      </c>
      <c r="AL15" s="404" t="s">
        <v>13</v>
      </c>
      <c r="AM15" s="404">
        <v>8</v>
      </c>
      <c r="AN15" s="403">
        <f t="shared" ca="1" si="15"/>
        <v>0</v>
      </c>
      <c r="AO15" s="403">
        <f t="shared" ca="1" si="16"/>
        <v>0</v>
      </c>
      <c r="AT15" s="194"/>
      <c r="AU15" s="194"/>
      <c r="AV15" s="194"/>
      <c r="AW15" s="194"/>
    </row>
    <row r="16" spans="1:49" ht="30" customHeight="1" thickTop="1" thickBot="1">
      <c r="C16" s="390" t="str">
        <f ca="1">IF('DB Func'!B11="Funcionário 9","",'DB Func'!B11)</f>
        <v/>
      </c>
      <c r="D16" s="151"/>
      <c r="E16" s="151"/>
      <c r="F16" s="151"/>
      <c r="G16" s="151"/>
      <c r="H16" s="383" t="str">
        <f t="shared" ca="1" si="0"/>
        <v>-</v>
      </c>
      <c r="I16" s="185"/>
      <c r="J16" s="185"/>
      <c r="K16" s="151"/>
      <c r="L16" s="151"/>
      <c r="M16" s="384">
        <f t="shared" ca="1" si="1"/>
        <v>0</v>
      </c>
      <c r="N16" s="403" t="str">
        <f t="shared" ca="1" si="2"/>
        <v>Você não teve todas as suas férias</v>
      </c>
      <c r="O16" s="404">
        <f>IF(G16&gt;='P Gerais'!$D$48,0,VLOOKUP(G16,'P Gerais'!$D$44:$G$48,3,TRUE))</f>
        <v>30</v>
      </c>
      <c r="P16" s="404">
        <f t="shared" si="3"/>
        <v>30</v>
      </c>
      <c r="Q16" s="404">
        <f t="shared" si="4"/>
        <v>0</v>
      </c>
      <c r="R16" s="404">
        <f t="shared" si="5"/>
        <v>0</v>
      </c>
      <c r="S16" s="404">
        <v>6008</v>
      </c>
      <c r="T16" s="404">
        <f t="shared" si="17"/>
        <v>6008</v>
      </c>
      <c r="U16" s="404">
        <f t="shared" si="6"/>
        <v>2002.6666666666667</v>
      </c>
      <c r="V16" s="404">
        <f t="shared" si="7"/>
        <v>0</v>
      </c>
      <c r="W16" s="404">
        <f t="shared" si="8"/>
        <v>0</v>
      </c>
      <c r="X16" s="404">
        <f t="shared" si="9"/>
        <v>0</v>
      </c>
      <c r="Y16" s="404">
        <f t="shared" si="10"/>
        <v>0</v>
      </c>
      <c r="Z16" s="404">
        <f t="shared" si="11"/>
        <v>0</v>
      </c>
      <c r="AA16" s="404">
        <f>IF(SUM(T16:U16)&gt;='P Gerais'!$D$25,'P Gerais'!$F$24,VLOOKUP(SUM(T16:U16),'P Gerais'!$D$22:$G$25,3,TRUE))</f>
        <v>0.11</v>
      </c>
      <c r="AB16" s="404">
        <f>IF(SUM(T16:U16,W16:X16)&gt;='P Gerais'!$D$25,'P Gerais'!$F$25,SUM(T16:U16,W16:X16)*AA16)</f>
        <v>513.01</v>
      </c>
      <c r="AC16" s="404" t="e">
        <f ca="1">VLOOKUP(C16,'DB Func'!$B$3:$GB$32,183,FALSE)</f>
        <v>#N/A</v>
      </c>
      <c r="AD16" s="404" t="e">
        <f ca="1">IF((SUM(W16:X16,T16:U16)-AB16-'P Gerais'!D43*AC16)&gt;='P Gerais'!$D$33,'P Gerais'!$G$33,VLOOKUP((SUM(W16:X16,T16:U16)-AB16-'P Gerais'!$D$35*AC16),'P Gerais'!$D$29:$G$33,4,TRUE))</f>
        <v>#N/A</v>
      </c>
      <c r="AE16" s="404" t="e">
        <f ca="1">(SUM(T16:U16,W16:X16)-AB16-'P Gerais'!$D$35*AC16)</f>
        <v>#N/A</v>
      </c>
      <c r="AF16" s="404" t="e">
        <f ca="1">IF((SUM(T16:U16)-AB16-'P Gerais'!$D$35*AC16)&gt;='P Gerais'!$D$33,'P Gerais'!$F$33,VLOOKUP((SUM(T16:U16)-AB16-'P Gerais'!$D$35*AC16),'P Gerais'!$D$29:$F$33,3,TRUE))</f>
        <v>#N/A</v>
      </c>
      <c r="AG16" s="404" t="e">
        <f t="shared" ca="1" si="18"/>
        <v>#N/A</v>
      </c>
      <c r="AH16" s="404">
        <f>SUM(T16:U16,W16:X16)*'P Gerais'!$D$18</f>
        <v>640.85333333333335</v>
      </c>
      <c r="AI16" s="404">
        <f t="shared" si="12"/>
        <v>8010.666666666667</v>
      </c>
      <c r="AJ16" s="404" t="e">
        <f t="shared" ca="1" si="13"/>
        <v>#N/A</v>
      </c>
      <c r="AK16" s="404" t="e">
        <f t="shared" ca="1" si="14"/>
        <v>#N/A</v>
      </c>
      <c r="AL16" s="404" t="s">
        <v>14</v>
      </c>
      <c r="AM16" s="404">
        <v>9</v>
      </c>
      <c r="AN16" s="403">
        <f t="shared" ca="1" si="15"/>
        <v>0</v>
      </c>
      <c r="AO16" s="403">
        <f t="shared" ca="1" si="16"/>
        <v>0</v>
      </c>
      <c r="AT16" s="194"/>
      <c r="AU16" s="194"/>
      <c r="AV16" s="194"/>
      <c r="AW16" s="194"/>
    </row>
    <row r="17" spans="3:49" ht="30" customHeight="1" thickTop="1" thickBot="1">
      <c r="C17" s="390" t="str">
        <f ca="1">IF('DB Func'!B12="Funcionário 10","",'DB Func'!B12)</f>
        <v/>
      </c>
      <c r="D17" s="151"/>
      <c r="E17" s="151"/>
      <c r="F17" s="151"/>
      <c r="G17" s="151"/>
      <c r="H17" s="383" t="str">
        <f t="shared" ca="1" si="0"/>
        <v>-</v>
      </c>
      <c r="I17" s="185"/>
      <c r="J17" s="185"/>
      <c r="K17" s="151"/>
      <c r="L17" s="151"/>
      <c r="M17" s="384">
        <f t="shared" ca="1" si="1"/>
        <v>0</v>
      </c>
      <c r="N17" s="403" t="str">
        <f t="shared" ca="1" si="2"/>
        <v>Você não teve todas as suas férias</v>
      </c>
      <c r="O17" s="404">
        <f>IF(G17&gt;='P Gerais'!$D$48,0,VLOOKUP(G17,'P Gerais'!$D$44:$G$48,3,TRUE))</f>
        <v>30</v>
      </c>
      <c r="P17" s="404">
        <f t="shared" si="3"/>
        <v>30</v>
      </c>
      <c r="Q17" s="404">
        <f t="shared" si="4"/>
        <v>0</v>
      </c>
      <c r="R17" s="404">
        <f t="shared" si="5"/>
        <v>0</v>
      </c>
      <c r="S17" s="404">
        <v>6009</v>
      </c>
      <c r="T17" s="404">
        <f t="shared" si="17"/>
        <v>6009</v>
      </c>
      <c r="U17" s="404">
        <f t="shared" si="6"/>
        <v>2003</v>
      </c>
      <c r="V17" s="404">
        <f t="shared" si="7"/>
        <v>0</v>
      </c>
      <c r="W17" s="404">
        <f t="shared" si="8"/>
        <v>0</v>
      </c>
      <c r="X17" s="404">
        <f t="shared" si="9"/>
        <v>0</v>
      </c>
      <c r="Y17" s="404">
        <f t="shared" si="10"/>
        <v>0</v>
      </c>
      <c r="Z17" s="404">
        <f t="shared" si="11"/>
        <v>0</v>
      </c>
      <c r="AA17" s="404">
        <f>IF(SUM(T17:U17)&gt;='P Gerais'!$D$25,'P Gerais'!$F$24,VLOOKUP(SUM(T17:U17),'P Gerais'!$D$22:$G$25,3,TRUE))</f>
        <v>0.11</v>
      </c>
      <c r="AB17" s="404">
        <f>IF(SUM(T17:U17,W17:X17)&gt;='P Gerais'!$D$25,'P Gerais'!$F$25,SUM(T17:U17,W17:X17)*AA17)</f>
        <v>513.01</v>
      </c>
      <c r="AC17" s="404" t="e">
        <f ca="1">VLOOKUP(C17,'DB Func'!$B$3:$GB$32,183,FALSE)</f>
        <v>#N/A</v>
      </c>
      <c r="AD17" s="404" t="e">
        <f ca="1">IF((SUM(W17:X17,T17:U17)-AB17-'P Gerais'!D44*AC17)&gt;='P Gerais'!$D$33,'P Gerais'!$G$33,VLOOKUP((SUM(W17:X17,T17:U17)-AB17-'P Gerais'!$D$35*AC17),'P Gerais'!$D$29:$G$33,4,TRUE))</f>
        <v>#N/A</v>
      </c>
      <c r="AE17" s="404" t="e">
        <f ca="1">(SUM(T17:U17,W17:X17)-AB17-'P Gerais'!$D$35*AC17)</f>
        <v>#N/A</v>
      </c>
      <c r="AF17" s="404" t="e">
        <f ca="1">IF((SUM(T17:U17)-AB17-'P Gerais'!$D$35*AC17)&gt;='P Gerais'!$D$33,'P Gerais'!$F$33,VLOOKUP((SUM(T17:U17)-AB17-'P Gerais'!$D$35*AC17),'P Gerais'!$D$29:$F$33,3,TRUE))</f>
        <v>#N/A</v>
      </c>
      <c r="AG17" s="404" t="e">
        <f t="shared" ca="1" si="18"/>
        <v>#N/A</v>
      </c>
      <c r="AH17" s="404">
        <f>SUM(T17:U17,W17:X17)*'P Gerais'!$D$18</f>
        <v>640.96</v>
      </c>
      <c r="AI17" s="404">
        <f t="shared" si="12"/>
        <v>8012</v>
      </c>
      <c r="AJ17" s="404" t="e">
        <f t="shared" ca="1" si="13"/>
        <v>#N/A</v>
      </c>
      <c r="AK17" s="404" t="e">
        <f t="shared" ca="1" si="14"/>
        <v>#N/A</v>
      </c>
      <c r="AL17" s="404" t="s">
        <v>15</v>
      </c>
      <c r="AM17" s="404">
        <v>10</v>
      </c>
      <c r="AN17" s="403">
        <f t="shared" ca="1" si="15"/>
        <v>0</v>
      </c>
      <c r="AO17" s="403">
        <f t="shared" ca="1" si="16"/>
        <v>0</v>
      </c>
      <c r="AT17" s="194"/>
      <c r="AU17" s="194"/>
      <c r="AV17" s="194"/>
      <c r="AW17" s="194"/>
    </row>
    <row r="18" spans="3:49" ht="30" customHeight="1" thickTop="1" thickBot="1">
      <c r="C18" s="390" t="str">
        <f ca="1">IF('DB Func'!B13="Funcionário 11","",'DB Func'!B13)</f>
        <v/>
      </c>
      <c r="D18" s="151"/>
      <c r="E18" s="151"/>
      <c r="F18" s="151"/>
      <c r="G18" s="151"/>
      <c r="H18" s="383" t="str">
        <f t="shared" ca="1" si="0"/>
        <v>-</v>
      </c>
      <c r="I18" s="185"/>
      <c r="J18" s="185"/>
      <c r="K18" s="151"/>
      <c r="L18" s="151"/>
      <c r="M18" s="384">
        <f t="shared" ca="1" si="1"/>
        <v>0</v>
      </c>
      <c r="N18" s="403" t="str">
        <f t="shared" ca="1" si="2"/>
        <v>Você não teve todas as suas férias</v>
      </c>
      <c r="O18" s="404">
        <f>IF(G18&gt;='P Gerais'!$D$48,0,VLOOKUP(G18,'P Gerais'!$D$44:$G$48,3,TRUE))</f>
        <v>30</v>
      </c>
      <c r="P18" s="404">
        <f t="shared" si="3"/>
        <v>30</v>
      </c>
      <c r="Q18" s="404">
        <f t="shared" si="4"/>
        <v>0</v>
      </c>
      <c r="R18" s="404">
        <f t="shared" si="5"/>
        <v>0</v>
      </c>
      <c r="S18" s="404">
        <v>6010</v>
      </c>
      <c r="T18" s="404">
        <f t="shared" si="17"/>
        <v>6010</v>
      </c>
      <c r="U18" s="404">
        <f t="shared" si="6"/>
        <v>2003.3333333333333</v>
      </c>
      <c r="V18" s="404">
        <f t="shared" si="7"/>
        <v>0</v>
      </c>
      <c r="W18" s="404">
        <f t="shared" si="8"/>
        <v>0</v>
      </c>
      <c r="X18" s="404">
        <f t="shared" si="9"/>
        <v>0</v>
      </c>
      <c r="Y18" s="404">
        <f t="shared" si="10"/>
        <v>0</v>
      </c>
      <c r="Z18" s="404">
        <f t="shared" si="11"/>
        <v>0</v>
      </c>
      <c r="AA18" s="404">
        <f>IF(SUM(T18:U18)&gt;='P Gerais'!$D$25,'P Gerais'!$F$24,VLOOKUP(SUM(T18:U18),'P Gerais'!$D$22:$G$25,3,TRUE))</f>
        <v>0.11</v>
      </c>
      <c r="AB18" s="404">
        <f>IF(SUM(T18:U18,W18:X18)&gt;='P Gerais'!$D$25,'P Gerais'!$F$25,SUM(T18:U18,W18:X18)*AA18)</f>
        <v>513.01</v>
      </c>
      <c r="AC18" s="404" t="e">
        <f ca="1">VLOOKUP(C18,'DB Func'!$B$3:$GB$32,183,FALSE)</f>
        <v>#N/A</v>
      </c>
      <c r="AD18" s="404" t="e">
        <f ca="1">IF((SUM(W18:X18,T18:U18)-AB18-'P Gerais'!D45*AC18)&gt;='P Gerais'!$D$33,'P Gerais'!$G$33,VLOOKUP((SUM(W18:X18,T18:U18)-AB18-'P Gerais'!$D$35*AC18),'P Gerais'!$D$29:$G$33,4,TRUE))</f>
        <v>#N/A</v>
      </c>
      <c r="AE18" s="404" t="e">
        <f ca="1">(SUM(T18:U18,W18:X18)-AB18-'P Gerais'!$D$35*AC18)</f>
        <v>#N/A</v>
      </c>
      <c r="AF18" s="404" t="e">
        <f ca="1">IF((SUM(T18:U18)-AB18-'P Gerais'!$D$35*AC18)&gt;='P Gerais'!$D$33,'P Gerais'!$F$33,VLOOKUP((SUM(T18:U18)-AB18-'P Gerais'!$D$35*AC18),'P Gerais'!$D$29:$F$33,3,TRUE))</f>
        <v>#N/A</v>
      </c>
      <c r="AG18" s="404" t="e">
        <f t="shared" ca="1" si="18"/>
        <v>#N/A</v>
      </c>
      <c r="AH18" s="404">
        <f>SUM(T18:U18,W18:X18)*'P Gerais'!$D$18</f>
        <v>641.06666666666661</v>
      </c>
      <c r="AI18" s="404">
        <f t="shared" si="12"/>
        <v>8013.333333333333</v>
      </c>
      <c r="AJ18" s="404" t="e">
        <f t="shared" ca="1" si="13"/>
        <v>#N/A</v>
      </c>
      <c r="AK18" s="404" t="e">
        <f t="shared" ca="1" si="14"/>
        <v>#N/A</v>
      </c>
      <c r="AL18" s="404" t="s">
        <v>155</v>
      </c>
      <c r="AM18" s="404">
        <v>11</v>
      </c>
      <c r="AN18" s="403">
        <f t="shared" ca="1" si="15"/>
        <v>0</v>
      </c>
      <c r="AO18" s="403">
        <f t="shared" ca="1" si="16"/>
        <v>0</v>
      </c>
      <c r="AT18" s="194"/>
      <c r="AU18" s="194"/>
      <c r="AV18" s="194"/>
      <c r="AW18" s="194"/>
    </row>
    <row r="19" spans="3:49" ht="30" customHeight="1" thickTop="1" thickBot="1">
      <c r="C19" s="390" t="str">
        <f ca="1">IF('DB Func'!B14="Funcionário 12","",'DB Func'!B14)</f>
        <v/>
      </c>
      <c r="D19" s="151"/>
      <c r="E19" s="151"/>
      <c r="F19" s="151"/>
      <c r="G19" s="151"/>
      <c r="H19" s="383" t="str">
        <f t="shared" ca="1" si="0"/>
        <v>-</v>
      </c>
      <c r="I19" s="185"/>
      <c r="J19" s="185"/>
      <c r="K19" s="151"/>
      <c r="L19" s="151"/>
      <c r="M19" s="384">
        <f t="shared" ca="1" si="1"/>
        <v>0</v>
      </c>
      <c r="N19" s="403" t="str">
        <f t="shared" ca="1" si="2"/>
        <v>Você não teve todas as suas férias</v>
      </c>
      <c r="O19" s="404">
        <f>IF(G19&gt;='P Gerais'!$D$48,0,VLOOKUP(G19,'P Gerais'!$D$44:$G$48,3,TRUE))</f>
        <v>30</v>
      </c>
      <c r="P19" s="404">
        <f t="shared" si="3"/>
        <v>30</v>
      </c>
      <c r="Q19" s="404">
        <f t="shared" si="4"/>
        <v>0</v>
      </c>
      <c r="R19" s="404">
        <f t="shared" si="5"/>
        <v>0</v>
      </c>
      <c r="S19" s="404">
        <v>6011</v>
      </c>
      <c r="T19" s="404">
        <f t="shared" si="17"/>
        <v>6011</v>
      </c>
      <c r="U19" s="404">
        <f t="shared" si="6"/>
        <v>2003.6666666666667</v>
      </c>
      <c r="V19" s="404">
        <f t="shared" si="7"/>
        <v>0</v>
      </c>
      <c r="W19" s="404">
        <f t="shared" si="8"/>
        <v>0</v>
      </c>
      <c r="X19" s="404">
        <f t="shared" si="9"/>
        <v>0</v>
      </c>
      <c r="Y19" s="404">
        <f t="shared" si="10"/>
        <v>0</v>
      </c>
      <c r="Z19" s="404">
        <f t="shared" si="11"/>
        <v>0</v>
      </c>
      <c r="AA19" s="404">
        <f>IF(SUM(T19:U19)&gt;='P Gerais'!$D$25,'P Gerais'!$F$24,VLOOKUP(SUM(T19:U19),'P Gerais'!$D$22:$G$25,3,TRUE))</f>
        <v>0.11</v>
      </c>
      <c r="AB19" s="404">
        <f>IF(SUM(T19:U19,W19:X19)&gt;='P Gerais'!$D$25,'P Gerais'!$F$25,SUM(T19:U19,W19:X19)*AA19)</f>
        <v>513.01</v>
      </c>
      <c r="AC19" s="404" t="e">
        <f ca="1">VLOOKUP(C19,'DB Func'!$B$3:$GB$32,183,FALSE)</f>
        <v>#N/A</v>
      </c>
      <c r="AD19" s="404" t="e">
        <f ca="1">IF((SUM(W19:X19,T19:U19)-AB19-'P Gerais'!D46*AC19)&gt;='P Gerais'!$D$33,'P Gerais'!$G$33,VLOOKUP((SUM(W19:X19,T19:U19)-AB19-'P Gerais'!$D$35*AC19),'P Gerais'!$D$29:$G$33,4,TRUE))</f>
        <v>#N/A</v>
      </c>
      <c r="AE19" s="404" t="e">
        <f ca="1">(SUM(T19:U19,W19:X19)-AB19-'P Gerais'!$D$35*AC19)</f>
        <v>#N/A</v>
      </c>
      <c r="AF19" s="404" t="e">
        <f ca="1">IF((SUM(T19:U19)-AB19-'P Gerais'!$D$35*AC19)&gt;='P Gerais'!$D$33,'P Gerais'!$F$33,VLOOKUP((SUM(T19:U19)-AB19-'P Gerais'!$D$35*AC19),'P Gerais'!$D$29:$F$33,3,TRUE))</f>
        <v>#N/A</v>
      </c>
      <c r="AG19" s="404" t="e">
        <f t="shared" ca="1" si="18"/>
        <v>#N/A</v>
      </c>
      <c r="AH19" s="404">
        <f>SUM(T19:U19,W19:X19)*'P Gerais'!$D$18</f>
        <v>641.1733333333334</v>
      </c>
      <c r="AI19" s="404">
        <f t="shared" si="12"/>
        <v>8014.666666666667</v>
      </c>
      <c r="AJ19" s="404" t="e">
        <f t="shared" ca="1" si="13"/>
        <v>#N/A</v>
      </c>
      <c r="AK19" s="404" t="e">
        <f t="shared" ca="1" si="14"/>
        <v>#N/A</v>
      </c>
      <c r="AL19" s="404" t="s">
        <v>156</v>
      </c>
      <c r="AM19" s="404">
        <v>12</v>
      </c>
      <c r="AN19" s="403">
        <f t="shared" ca="1" si="15"/>
        <v>0</v>
      </c>
      <c r="AO19" s="403">
        <f t="shared" ca="1" si="16"/>
        <v>0</v>
      </c>
      <c r="AT19" s="194"/>
      <c r="AU19" s="194"/>
      <c r="AV19" s="194"/>
      <c r="AW19" s="194"/>
    </row>
    <row r="20" spans="3:49" ht="30" customHeight="1" thickTop="1" thickBot="1">
      <c r="C20" s="390" t="str">
        <f ca="1">IF('DB Func'!B15="Funcionário 13","",'DB Func'!B15)</f>
        <v/>
      </c>
      <c r="D20" s="151"/>
      <c r="E20" s="151"/>
      <c r="F20" s="151"/>
      <c r="G20" s="151"/>
      <c r="H20" s="383" t="str">
        <f t="shared" ca="1" si="0"/>
        <v>-</v>
      </c>
      <c r="I20" s="185"/>
      <c r="J20" s="185"/>
      <c r="K20" s="151"/>
      <c r="L20" s="151"/>
      <c r="M20" s="384">
        <f t="shared" ca="1" si="1"/>
        <v>0</v>
      </c>
      <c r="N20" s="403" t="str">
        <f t="shared" ca="1" si="2"/>
        <v>Você não teve todas as suas férias</v>
      </c>
      <c r="O20" s="404">
        <f>IF(G20&gt;='P Gerais'!$D$48,0,VLOOKUP(G20,'P Gerais'!$D$44:$G$48,3,TRUE))</f>
        <v>30</v>
      </c>
      <c r="P20" s="404">
        <f t="shared" si="3"/>
        <v>30</v>
      </c>
      <c r="Q20" s="404">
        <f t="shared" si="4"/>
        <v>0</v>
      </c>
      <c r="R20" s="404">
        <f t="shared" si="5"/>
        <v>0</v>
      </c>
      <c r="S20" s="404">
        <v>6012</v>
      </c>
      <c r="T20" s="404">
        <f t="shared" si="17"/>
        <v>6012</v>
      </c>
      <c r="U20" s="404">
        <f t="shared" si="6"/>
        <v>2004</v>
      </c>
      <c r="V20" s="404">
        <f t="shared" si="7"/>
        <v>0</v>
      </c>
      <c r="W20" s="404">
        <f t="shared" si="8"/>
        <v>0</v>
      </c>
      <c r="X20" s="404">
        <f t="shared" si="9"/>
        <v>0</v>
      </c>
      <c r="Y20" s="404">
        <f t="shared" si="10"/>
        <v>0</v>
      </c>
      <c r="Z20" s="404">
        <f t="shared" si="11"/>
        <v>0</v>
      </c>
      <c r="AA20" s="404">
        <f>IF(SUM(T20:U20)&gt;='P Gerais'!$D$25,'P Gerais'!$F$24,VLOOKUP(SUM(T20:U20),'P Gerais'!$D$22:$G$25,3,TRUE))</f>
        <v>0.11</v>
      </c>
      <c r="AB20" s="404">
        <f>IF(SUM(T20:U20,W20:X20)&gt;='P Gerais'!$D$25,'P Gerais'!$F$25,SUM(T20:U20,W20:X20)*AA20)</f>
        <v>513.01</v>
      </c>
      <c r="AC20" s="404" t="e">
        <f ca="1">VLOOKUP(C20,'DB Func'!$B$3:$GB$32,183,FALSE)</f>
        <v>#N/A</v>
      </c>
      <c r="AD20" s="404" t="e">
        <f ca="1">IF((SUM(W20:X20,T20:U20)-AB20-'P Gerais'!D47*AC20)&gt;='P Gerais'!$D$33,'P Gerais'!$G$33,VLOOKUP((SUM(W20:X20,T20:U20)-AB20-'P Gerais'!$D$35*AC20),'P Gerais'!$D$29:$G$33,4,TRUE))</f>
        <v>#N/A</v>
      </c>
      <c r="AE20" s="404" t="e">
        <f ca="1">(SUM(T20:U20,W20:X20)-AB20-'P Gerais'!$D$35*AC20)</f>
        <v>#N/A</v>
      </c>
      <c r="AF20" s="404" t="e">
        <f ca="1">IF((SUM(T20:U20)-AB20-'P Gerais'!$D$35*AC20)&gt;='P Gerais'!$D$33,'P Gerais'!$F$33,VLOOKUP((SUM(T20:U20)-AB20-'P Gerais'!$D$35*AC20),'P Gerais'!$D$29:$F$33,3,TRUE))</f>
        <v>#N/A</v>
      </c>
      <c r="AG20" s="404" t="e">
        <f t="shared" ca="1" si="18"/>
        <v>#N/A</v>
      </c>
      <c r="AH20" s="404">
        <f>SUM(T20:U20,W20:X20)*'P Gerais'!$D$18</f>
        <v>641.28</v>
      </c>
      <c r="AI20" s="404">
        <f t="shared" si="12"/>
        <v>8016</v>
      </c>
      <c r="AJ20" s="404" t="e">
        <f t="shared" ca="1" si="13"/>
        <v>#N/A</v>
      </c>
      <c r="AK20" s="404" t="e">
        <f t="shared" ca="1" si="14"/>
        <v>#N/A</v>
      </c>
      <c r="AM20" s="404">
        <v>13</v>
      </c>
      <c r="AN20" s="403">
        <f t="shared" ca="1" si="15"/>
        <v>0</v>
      </c>
      <c r="AO20" s="403">
        <f t="shared" ca="1" si="16"/>
        <v>0</v>
      </c>
      <c r="AT20" s="194"/>
      <c r="AU20" s="194"/>
      <c r="AV20" s="194"/>
      <c r="AW20" s="194"/>
    </row>
    <row r="21" spans="3:49" ht="30" customHeight="1" thickTop="1" thickBot="1">
      <c r="C21" s="390" t="str">
        <f ca="1">IF('DB Func'!B16="Funcionário 14","",'DB Func'!B16)</f>
        <v/>
      </c>
      <c r="D21" s="151"/>
      <c r="E21" s="151"/>
      <c r="F21" s="151"/>
      <c r="G21" s="151"/>
      <c r="H21" s="383" t="str">
        <f t="shared" ca="1" si="0"/>
        <v>-</v>
      </c>
      <c r="I21" s="185"/>
      <c r="J21" s="185"/>
      <c r="K21" s="151"/>
      <c r="L21" s="151"/>
      <c r="M21" s="384">
        <f t="shared" ca="1" si="1"/>
        <v>0</v>
      </c>
      <c r="N21" s="403" t="str">
        <f t="shared" ca="1" si="2"/>
        <v>Você não teve todas as suas férias</v>
      </c>
      <c r="O21" s="404">
        <f>IF(G21&gt;='P Gerais'!$D$48,0,VLOOKUP(G21,'P Gerais'!$D$44:$G$48,3,TRUE))</f>
        <v>30</v>
      </c>
      <c r="P21" s="404">
        <f t="shared" si="3"/>
        <v>30</v>
      </c>
      <c r="Q21" s="404">
        <f t="shared" si="4"/>
        <v>0</v>
      </c>
      <c r="R21" s="404">
        <f t="shared" si="5"/>
        <v>0</v>
      </c>
      <c r="S21" s="404">
        <v>6013</v>
      </c>
      <c r="T21" s="404">
        <f t="shared" si="17"/>
        <v>6013</v>
      </c>
      <c r="U21" s="404">
        <f t="shared" si="6"/>
        <v>2004.3333333333333</v>
      </c>
      <c r="V21" s="404">
        <f t="shared" si="7"/>
        <v>0</v>
      </c>
      <c r="W21" s="404">
        <f t="shared" si="8"/>
        <v>0</v>
      </c>
      <c r="X21" s="404">
        <f t="shared" si="9"/>
        <v>0</v>
      </c>
      <c r="Y21" s="404">
        <f t="shared" si="10"/>
        <v>0</v>
      </c>
      <c r="Z21" s="404">
        <f t="shared" si="11"/>
        <v>0</v>
      </c>
      <c r="AA21" s="404">
        <f>IF(SUM(T21:U21)&gt;='P Gerais'!$D$25,'P Gerais'!$F$24,VLOOKUP(SUM(T21:U21),'P Gerais'!$D$22:$G$25,3,TRUE))</f>
        <v>0.11</v>
      </c>
      <c r="AB21" s="404">
        <f>IF(SUM(T21:U21,W21:X21)&gt;='P Gerais'!$D$25,'P Gerais'!$F$25,SUM(T21:U21,W21:X21)*AA21)</f>
        <v>513.01</v>
      </c>
      <c r="AC21" s="404" t="e">
        <f ca="1">VLOOKUP(C21,'DB Func'!$B$3:$GB$32,183,FALSE)</f>
        <v>#N/A</v>
      </c>
      <c r="AD21" s="404" t="e">
        <f ca="1">IF((SUM(W21:X21,T21:U21)-AB21-'P Gerais'!D48*AC21)&gt;='P Gerais'!$D$33,'P Gerais'!$G$33,VLOOKUP((SUM(W21:X21,T21:U21)-AB21-'P Gerais'!$D$35*AC21),'P Gerais'!$D$29:$G$33,4,TRUE))</f>
        <v>#N/A</v>
      </c>
      <c r="AE21" s="404" t="e">
        <f ca="1">(SUM(T21:U21,W21:X21)-AB21-'P Gerais'!$D$35*AC21)</f>
        <v>#N/A</v>
      </c>
      <c r="AF21" s="404" t="e">
        <f ca="1">IF((SUM(T21:U21)-AB21-'P Gerais'!$D$35*AC21)&gt;='P Gerais'!$D$33,'P Gerais'!$F$33,VLOOKUP((SUM(T21:U21)-AB21-'P Gerais'!$D$35*AC21),'P Gerais'!$D$29:$F$33,3,TRUE))</f>
        <v>#N/A</v>
      </c>
      <c r="AG21" s="404" t="e">
        <f t="shared" ca="1" si="18"/>
        <v>#N/A</v>
      </c>
      <c r="AH21" s="404">
        <f>SUM(T21:U21,W21:X21)*'P Gerais'!$D$18</f>
        <v>641.38666666666666</v>
      </c>
      <c r="AI21" s="404">
        <f t="shared" si="12"/>
        <v>8017.333333333333</v>
      </c>
      <c r="AJ21" s="404" t="e">
        <f t="shared" ca="1" si="13"/>
        <v>#N/A</v>
      </c>
      <c r="AK21" s="404" t="e">
        <f t="shared" ca="1" si="14"/>
        <v>#N/A</v>
      </c>
      <c r="AM21" s="404">
        <v>14</v>
      </c>
      <c r="AN21" s="403">
        <f t="shared" ca="1" si="15"/>
        <v>0</v>
      </c>
      <c r="AO21" s="403">
        <f t="shared" ca="1" si="16"/>
        <v>0</v>
      </c>
      <c r="AT21" s="194"/>
      <c r="AU21" s="194"/>
      <c r="AV21" s="194"/>
      <c r="AW21" s="194"/>
    </row>
    <row r="22" spans="3:49" ht="30" customHeight="1" thickTop="1" thickBot="1">
      <c r="C22" s="390" t="str">
        <f ca="1">IF('DB Func'!B17="Funcionário 15","",'DB Func'!B17)</f>
        <v/>
      </c>
      <c r="D22" s="151"/>
      <c r="E22" s="151"/>
      <c r="F22" s="151"/>
      <c r="G22" s="151"/>
      <c r="H22" s="383" t="str">
        <f t="shared" ca="1" si="0"/>
        <v>-</v>
      </c>
      <c r="I22" s="185"/>
      <c r="J22" s="185"/>
      <c r="K22" s="151"/>
      <c r="L22" s="151"/>
      <c r="M22" s="384">
        <f t="shared" ca="1" si="1"/>
        <v>0</v>
      </c>
      <c r="N22" s="403" t="str">
        <f t="shared" ca="1" si="2"/>
        <v>Você não teve todas as suas férias</v>
      </c>
      <c r="O22" s="404">
        <f>IF(G22&gt;='P Gerais'!$D$48,0,VLOOKUP(G22,'P Gerais'!$D$44:$G$48,3,TRUE))</f>
        <v>30</v>
      </c>
      <c r="P22" s="404">
        <f t="shared" si="3"/>
        <v>30</v>
      </c>
      <c r="Q22" s="404">
        <f t="shared" si="4"/>
        <v>0</v>
      </c>
      <c r="R22" s="404">
        <f t="shared" si="5"/>
        <v>0</v>
      </c>
      <c r="S22" s="404">
        <v>6014</v>
      </c>
      <c r="T22" s="404">
        <f t="shared" si="17"/>
        <v>6014</v>
      </c>
      <c r="U22" s="404">
        <f t="shared" si="6"/>
        <v>2004.6666666666667</v>
      </c>
      <c r="V22" s="404">
        <f t="shared" si="7"/>
        <v>0</v>
      </c>
      <c r="W22" s="404">
        <f t="shared" si="8"/>
        <v>0</v>
      </c>
      <c r="X22" s="404">
        <f t="shared" si="9"/>
        <v>0</v>
      </c>
      <c r="Y22" s="404">
        <f t="shared" si="10"/>
        <v>0</v>
      </c>
      <c r="Z22" s="404">
        <f t="shared" si="11"/>
        <v>0</v>
      </c>
      <c r="AA22" s="404">
        <f>IF(SUM(T22:U22)&gt;='P Gerais'!$D$25,'P Gerais'!$F$24,VLOOKUP(SUM(T22:U22),'P Gerais'!$D$22:$G$25,3,TRUE))</f>
        <v>0.11</v>
      </c>
      <c r="AB22" s="404">
        <f>IF(SUM(T22:U22,W22:X22)&gt;='P Gerais'!$D$25,'P Gerais'!$F$25,SUM(T22:U22,W22:X22)*AA22)</f>
        <v>513.01</v>
      </c>
      <c r="AC22" s="404" t="e">
        <f ca="1">VLOOKUP(C22,'DB Func'!$B$3:$GB$32,183,FALSE)</f>
        <v>#N/A</v>
      </c>
      <c r="AD22" s="404" t="e">
        <f ca="1">IF((SUM(W22:X22,T22:U22)-AB22-'P Gerais'!D49*AC22)&gt;='P Gerais'!$D$33,'P Gerais'!$G$33,VLOOKUP((SUM(W22:X22,T22:U22)-AB22-'P Gerais'!$D$35*AC22),'P Gerais'!$D$29:$G$33,4,TRUE))</f>
        <v>#N/A</v>
      </c>
      <c r="AE22" s="404" t="e">
        <f ca="1">(SUM(T22:U22,W22:X22)-AB22-'P Gerais'!$D$35*AC22)</f>
        <v>#N/A</v>
      </c>
      <c r="AF22" s="404" t="e">
        <f ca="1">IF((SUM(T22:U22)-AB22-'P Gerais'!$D$35*AC22)&gt;='P Gerais'!$D$33,'P Gerais'!$F$33,VLOOKUP((SUM(T22:U22)-AB22-'P Gerais'!$D$35*AC22),'P Gerais'!$D$29:$F$33,3,TRUE))</f>
        <v>#N/A</v>
      </c>
      <c r="AG22" s="404" t="e">
        <f t="shared" ca="1" si="18"/>
        <v>#N/A</v>
      </c>
      <c r="AH22" s="404">
        <f>SUM(T22:U22,W22:X22)*'P Gerais'!$D$18</f>
        <v>641.49333333333334</v>
      </c>
      <c r="AI22" s="404">
        <f t="shared" si="12"/>
        <v>8018.666666666667</v>
      </c>
      <c r="AJ22" s="404" t="e">
        <f t="shared" ca="1" si="13"/>
        <v>#N/A</v>
      </c>
      <c r="AK22" s="404" t="e">
        <f t="shared" ca="1" si="14"/>
        <v>#N/A</v>
      </c>
      <c r="AM22" s="404">
        <v>15</v>
      </c>
      <c r="AN22" s="403">
        <f t="shared" ca="1" si="15"/>
        <v>0</v>
      </c>
      <c r="AO22" s="403">
        <f t="shared" ca="1" si="16"/>
        <v>0</v>
      </c>
      <c r="AT22" s="194"/>
      <c r="AU22" s="194"/>
      <c r="AV22" s="194"/>
      <c r="AW22" s="194"/>
    </row>
    <row r="23" spans="3:49" ht="30" customHeight="1" thickTop="1" thickBot="1">
      <c r="C23" s="390" t="str">
        <f ca="1">IF('DB Func'!B18="Funcionário 16","",'DB Func'!B18)</f>
        <v/>
      </c>
      <c r="D23" s="151"/>
      <c r="E23" s="151"/>
      <c r="F23" s="151"/>
      <c r="G23" s="151"/>
      <c r="H23" s="383" t="str">
        <f t="shared" ca="1" si="0"/>
        <v>-</v>
      </c>
      <c r="I23" s="185"/>
      <c r="J23" s="185"/>
      <c r="K23" s="151"/>
      <c r="L23" s="151"/>
      <c r="M23" s="384">
        <f t="shared" ca="1" si="1"/>
        <v>0</v>
      </c>
      <c r="N23" s="403" t="str">
        <f t="shared" ca="1" si="2"/>
        <v>Você não teve todas as suas férias</v>
      </c>
      <c r="O23" s="404">
        <f>IF(G23&gt;='P Gerais'!$D$48,0,VLOOKUP(G23,'P Gerais'!$D$44:$G$48,3,TRUE))</f>
        <v>30</v>
      </c>
      <c r="P23" s="404">
        <f t="shared" si="3"/>
        <v>30</v>
      </c>
      <c r="Q23" s="404">
        <f t="shared" si="4"/>
        <v>0</v>
      </c>
      <c r="R23" s="404">
        <f t="shared" si="5"/>
        <v>0</v>
      </c>
      <c r="S23" s="404">
        <v>6015</v>
      </c>
      <c r="T23" s="404">
        <f t="shared" si="17"/>
        <v>6015</v>
      </c>
      <c r="U23" s="404">
        <f t="shared" si="6"/>
        <v>2005</v>
      </c>
      <c r="V23" s="404">
        <f t="shared" si="7"/>
        <v>0</v>
      </c>
      <c r="W23" s="404">
        <f t="shared" si="8"/>
        <v>0</v>
      </c>
      <c r="X23" s="404">
        <f t="shared" si="9"/>
        <v>0</v>
      </c>
      <c r="Y23" s="404">
        <f t="shared" si="10"/>
        <v>0</v>
      </c>
      <c r="Z23" s="404">
        <f t="shared" si="11"/>
        <v>0</v>
      </c>
      <c r="AA23" s="404">
        <f>IF(SUM(T23:U23)&gt;='P Gerais'!$D$25,'P Gerais'!$F$24,VLOOKUP(SUM(T23:U23),'P Gerais'!$D$22:$G$25,3,TRUE))</f>
        <v>0.11</v>
      </c>
      <c r="AB23" s="404">
        <f>IF(SUM(T23:U23,W23:X23)&gt;='P Gerais'!$D$25,'P Gerais'!$F$25,SUM(T23:U23,W23:X23)*AA23)</f>
        <v>513.01</v>
      </c>
      <c r="AC23" s="404" t="e">
        <f ca="1">VLOOKUP(C23,'DB Func'!$B$3:$GB$32,183,FALSE)</f>
        <v>#N/A</v>
      </c>
      <c r="AD23" s="404" t="e">
        <f ca="1">IF((SUM(W23:X23,T23:U23)-AB23-'P Gerais'!D50*AC23)&gt;='P Gerais'!$D$33,'P Gerais'!$G$33,VLOOKUP((SUM(W23:X23,T23:U23)-AB23-'P Gerais'!$D$35*AC23),'P Gerais'!$D$29:$G$33,4,TRUE))</f>
        <v>#N/A</v>
      </c>
      <c r="AE23" s="404" t="e">
        <f ca="1">(SUM(T23:U23,W23:X23)-AB23-'P Gerais'!$D$35*AC23)</f>
        <v>#N/A</v>
      </c>
      <c r="AF23" s="404" t="e">
        <f ca="1">IF((SUM(T23:U23)-AB23-'P Gerais'!$D$35*AC23)&gt;='P Gerais'!$D$33,'P Gerais'!$F$33,VLOOKUP((SUM(T23:U23)-AB23-'P Gerais'!$D$35*AC23),'P Gerais'!$D$29:$F$33,3,TRUE))</f>
        <v>#N/A</v>
      </c>
      <c r="AG23" s="404" t="e">
        <f t="shared" ca="1" si="18"/>
        <v>#N/A</v>
      </c>
      <c r="AH23" s="404">
        <f>SUM(T23:U23,W23:X23)*'P Gerais'!$D$18</f>
        <v>641.6</v>
      </c>
      <c r="AI23" s="404">
        <f t="shared" si="12"/>
        <v>8020</v>
      </c>
      <c r="AJ23" s="404" t="e">
        <f t="shared" ca="1" si="13"/>
        <v>#N/A</v>
      </c>
      <c r="AK23" s="404" t="e">
        <f t="shared" ca="1" si="14"/>
        <v>#N/A</v>
      </c>
      <c r="AM23" s="404">
        <v>16</v>
      </c>
      <c r="AN23" s="403">
        <f t="shared" ca="1" si="15"/>
        <v>0</v>
      </c>
      <c r="AO23" s="403">
        <f t="shared" ca="1" si="16"/>
        <v>0</v>
      </c>
      <c r="AT23" s="194"/>
      <c r="AU23" s="194"/>
      <c r="AV23" s="194"/>
      <c r="AW23" s="194"/>
    </row>
    <row r="24" spans="3:49" ht="30" customHeight="1" thickTop="1" thickBot="1">
      <c r="C24" s="390" t="str">
        <f ca="1">IF('DB Func'!B19="Funcionário 17","",'DB Func'!B19)</f>
        <v/>
      </c>
      <c r="D24" s="151"/>
      <c r="E24" s="151"/>
      <c r="F24" s="151"/>
      <c r="G24" s="151"/>
      <c r="H24" s="383" t="str">
        <f t="shared" ca="1" si="0"/>
        <v>-</v>
      </c>
      <c r="I24" s="185"/>
      <c r="J24" s="185"/>
      <c r="K24" s="151"/>
      <c r="L24" s="151"/>
      <c r="M24" s="384">
        <f t="shared" ca="1" si="1"/>
        <v>0</v>
      </c>
      <c r="N24" s="403" t="str">
        <f t="shared" ca="1" si="2"/>
        <v>Você não teve todas as suas férias</v>
      </c>
      <c r="O24" s="404">
        <f>IF(G24&gt;='P Gerais'!$D$48,0,VLOOKUP(G24,'P Gerais'!$D$44:$G$48,3,TRUE))</f>
        <v>30</v>
      </c>
      <c r="P24" s="404">
        <f t="shared" si="3"/>
        <v>30</v>
      </c>
      <c r="Q24" s="404">
        <f t="shared" si="4"/>
        <v>0</v>
      </c>
      <c r="R24" s="404">
        <f t="shared" si="5"/>
        <v>0</v>
      </c>
      <c r="S24" s="404">
        <v>6016</v>
      </c>
      <c r="T24" s="404">
        <f t="shared" si="17"/>
        <v>6016</v>
      </c>
      <c r="U24" s="404">
        <f t="shared" si="6"/>
        <v>2005.3333333333333</v>
      </c>
      <c r="V24" s="404">
        <f t="shared" si="7"/>
        <v>0</v>
      </c>
      <c r="W24" s="404">
        <f t="shared" si="8"/>
        <v>0</v>
      </c>
      <c r="X24" s="404">
        <f t="shared" si="9"/>
        <v>0</v>
      </c>
      <c r="Y24" s="404">
        <f t="shared" si="10"/>
        <v>0</v>
      </c>
      <c r="Z24" s="404">
        <f t="shared" si="11"/>
        <v>0</v>
      </c>
      <c r="AA24" s="404">
        <f>IF(SUM(T24:U24)&gt;='P Gerais'!$D$25,'P Gerais'!$F$24,VLOOKUP(SUM(T24:U24),'P Gerais'!$D$22:$G$25,3,TRUE))</f>
        <v>0.11</v>
      </c>
      <c r="AB24" s="404">
        <f>IF(SUM(T24:U24,W24:X24)&gt;='P Gerais'!$D$25,'P Gerais'!$F$25,SUM(T24:U24,W24:X24)*AA24)</f>
        <v>513.01</v>
      </c>
      <c r="AC24" s="404" t="e">
        <f ca="1">VLOOKUP(C24,'DB Func'!$B$3:$GB$32,183,FALSE)</f>
        <v>#N/A</v>
      </c>
      <c r="AD24" s="404" t="e">
        <f ca="1">IF((SUM(W24:X24,T24:U24)-AB24-'P Gerais'!D51*AC24)&gt;='P Gerais'!$D$33,'P Gerais'!$G$33,VLOOKUP((SUM(W24:X24,T24:U24)-AB24-'P Gerais'!$D$35*AC24),'P Gerais'!$D$29:$G$33,4,TRUE))</f>
        <v>#N/A</v>
      </c>
      <c r="AE24" s="404" t="e">
        <f ca="1">(SUM(T24:U24,W24:X24)-AB24-'P Gerais'!$D$35*AC24)</f>
        <v>#N/A</v>
      </c>
      <c r="AF24" s="404" t="e">
        <f ca="1">IF((SUM(T24:U24)-AB24-'P Gerais'!$D$35*AC24)&gt;='P Gerais'!$D$33,'P Gerais'!$F$33,VLOOKUP((SUM(T24:U24)-AB24-'P Gerais'!$D$35*AC24),'P Gerais'!$D$29:$F$33,3,TRUE))</f>
        <v>#N/A</v>
      </c>
      <c r="AG24" s="404" t="e">
        <f t="shared" ca="1" si="18"/>
        <v>#N/A</v>
      </c>
      <c r="AH24" s="404">
        <f>SUM(T24:U24,W24:X24)*'P Gerais'!$D$18</f>
        <v>641.70666666666671</v>
      </c>
      <c r="AI24" s="404">
        <f t="shared" si="12"/>
        <v>8021.333333333333</v>
      </c>
      <c r="AJ24" s="404" t="e">
        <f t="shared" ca="1" si="13"/>
        <v>#N/A</v>
      </c>
      <c r="AK24" s="404" t="e">
        <f t="shared" ca="1" si="14"/>
        <v>#N/A</v>
      </c>
      <c r="AM24" s="404">
        <v>17</v>
      </c>
      <c r="AN24" s="403">
        <f t="shared" ca="1" si="15"/>
        <v>0</v>
      </c>
      <c r="AO24" s="403">
        <f t="shared" ca="1" si="16"/>
        <v>0</v>
      </c>
      <c r="AT24" s="194"/>
      <c r="AU24" s="194"/>
      <c r="AV24" s="194"/>
      <c r="AW24" s="194"/>
    </row>
    <row r="25" spans="3:49" ht="30" customHeight="1" thickTop="1" thickBot="1">
      <c r="C25" s="390" t="str">
        <f ca="1">IF('DB Func'!B20="Funcionário 18","",'DB Func'!B20)</f>
        <v/>
      </c>
      <c r="D25" s="151"/>
      <c r="E25" s="151"/>
      <c r="F25" s="151"/>
      <c r="G25" s="151"/>
      <c r="H25" s="383" t="str">
        <f t="shared" ca="1" si="0"/>
        <v>-</v>
      </c>
      <c r="I25" s="185"/>
      <c r="J25" s="185"/>
      <c r="K25" s="151"/>
      <c r="L25" s="151"/>
      <c r="M25" s="384">
        <f t="shared" ca="1" si="1"/>
        <v>0</v>
      </c>
      <c r="N25" s="403" t="str">
        <f t="shared" ca="1" si="2"/>
        <v>Você não teve todas as suas férias</v>
      </c>
      <c r="O25" s="404">
        <f>IF(G25&gt;='P Gerais'!$D$48,0,VLOOKUP(G25,'P Gerais'!$D$44:$G$48,3,TRUE))</f>
        <v>30</v>
      </c>
      <c r="P25" s="404">
        <f t="shared" si="3"/>
        <v>30</v>
      </c>
      <c r="Q25" s="404">
        <f t="shared" si="4"/>
        <v>0</v>
      </c>
      <c r="R25" s="404">
        <f t="shared" si="5"/>
        <v>0</v>
      </c>
      <c r="S25" s="404">
        <v>6017</v>
      </c>
      <c r="T25" s="404">
        <f t="shared" si="17"/>
        <v>6017</v>
      </c>
      <c r="U25" s="404">
        <f t="shared" si="6"/>
        <v>2005.6666666666667</v>
      </c>
      <c r="V25" s="404">
        <f t="shared" si="7"/>
        <v>0</v>
      </c>
      <c r="W25" s="404">
        <f t="shared" si="8"/>
        <v>0</v>
      </c>
      <c r="X25" s="404">
        <f t="shared" si="9"/>
        <v>0</v>
      </c>
      <c r="Y25" s="404">
        <f t="shared" si="10"/>
        <v>0</v>
      </c>
      <c r="Z25" s="404">
        <f t="shared" si="11"/>
        <v>0</v>
      </c>
      <c r="AA25" s="404">
        <f>IF(SUM(T25:U25)&gt;='P Gerais'!$D$25,'P Gerais'!$F$24,VLOOKUP(SUM(T25:U25),'P Gerais'!$D$22:$G$25,3,TRUE))</f>
        <v>0.11</v>
      </c>
      <c r="AB25" s="404">
        <f>IF(SUM(T25:U25,W25:X25)&gt;='P Gerais'!$D$25,'P Gerais'!$F$25,SUM(T25:U25,W25:X25)*AA25)</f>
        <v>513.01</v>
      </c>
      <c r="AC25" s="404" t="e">
        <f ca="1">VLOOKUP(C25,'DB Func'!$B$3:$GB$32,183,FALSE)</f>
        <v>#N/A</v>
      </c>
      <c r="AD25" s="404" t="e">
        <f ca="1">IF((SUM(W25:X25,T25:U25)-AB25-'P Gerais'!D52*AC25)&gt;='P Gerais'!$D$33,'P Gerais'!$G$33,VLOOKUP((SUM(W25:X25,T25:U25)-AB25-'P Gerais'!$D$35*AC25),'P Gerais'!$D$29:$G$33,4,TRUE))</f>
        <v>#N/A</v>
      </c>
      <c r="AE25" s="404" t="e">
        <f ca="1">(SUM(T25:U25,W25:X25)-AB25-'P Gerais'!$D$35*AC25)</f>
        <v>#N/A</v>
      </c>
      <c r="AF25" s="404" t="e">
        <f ca="1">IF((SUM(T25:U25)-AB25-'P Gerais'!$D$35*AC25)&gt;='P Gerais'!$D$33,'P Gerais'!$F$33,VLOOKUP((SUM(T25:U25)-AB25-'P Gerais'!$D$35*AC25),'P Gerais'!$D$29:$F$33,3,TRUE))</f>
        <v>#N/A</v>
      </c>
      <c r="AG25" s="404" t="e">
        <f t="shared" ca="1" si="18"/>
        <v>#N/A</v>
      </c>
      <c r="AH25" s="404">
        <f>SUM(T25:U25,W25:X25)*'P Gerais'!$D$18</f>
        <v>641.81333333333339</v>
      </c>
      <c r="AI25" s="404">
        <f t="shared" si="12"/>
        <v>8022.666666666667</v>
      </c>
      <c r="AJ25" s="404" t="e">
        <f t="shared" ca="1" si="13"/>
        <v>#N/A</v>
      </c>
      <c r="AK25" s="404" t="e">
        <f t="shared" ca="1" si="14"/>
        <v>#N/A</v>
      </c>
      <c r="AM25" s="404">
        <v>18</v>
      </c>
      <c r="AN25" s="403">
        <f t="shared" ca="1" si="15"/>
        <v>0</v>
      </c>
      <c r="AO25" s="403">
        <f t="shared" ca="1" si="16"/>
        <v>0</v>
      </c>
      <c r="AT25" s="194"/>
      <c r="AU25" s="194"/>
      <c r="AV25" s="194"/>
      <c r="AW25" s="194"/>
    </row>
    <row r="26" spans="3:49" ht="30" customHeight="1" thickTop="1" thickBot="1">
      <c r="C26" s="390" t="str">
        <f ca="1">IF('DB Func'!B21="Funcionário 19","",'DB Func'!B21)</f>
        <v/>
      </c>
      <c r="D26" s="151"/>
      <c r="E26" s="151"/>
      <c r="F26" s="151"/>
      <c r="G26" s="151"/>
      <c r="H26" s="383" t="str">
        <f t="shared" ca="1" si="0"/>
        <v>-</v>
      </c>
      <c r="I26" s="185"/>
      <c r="J26" s="185"/>
      <c r="K26" s="151"/>
      <c r="L26" s="151"/>
      <c r="M26" s="384">
        <f t="shared" ca="1" si="1"/>
        <v>0</v>
      </c>
      <c r="N26" s="403" t="str">
        <f t="shared" ca="1" si="2"/>
        <v>Você não teve todas as suas férias</v>
      </c>
      <c r="O26" s="404">
        <f>IF(G26&gt;='P Gerais'!$D$48,0,VLOOKUP(G26,'P Gerais'!$D$44:$G$48,3,TRUE))</f>
        <v>30</v>
      </c>
      <c r="P26" s="404">
        <f t="shared" si="3"/>
        <v>30</v>
      </c>
      <c r="Q26" s="404">
        <f t="shared" si="4"/>
        <v>0</v>
      </c>
      <c r="R26" s="404">
        <f t="shared" si="5"/>
        <v>0</v>
      </c>
      <c r="S26" s="404">
        <v>6018</v>
      </c>
      <c r="T26" s="404">
        <f t="shared" si="17"/>
        <v>6018</v>
      </c>
      <c r="U26" s="404">
        <f t="shared" si="6"/>
        <v>2006</v>
      </c>
      <c r="V26" s="404">
        <f t="shared" si="7"/>
        <v>0</v>
      </c>
      <c r="W26" s="404">
        <f t="shared" si="8"/>
        <v>0</v>
      </c>
      <c r="X26" s="404">
        <f t="shared" si="9"/>
        <v>0</v>
      </c>
      <c r="Y26" s="404">
        <f t="shared" si="10"/>
        <v>0</v>
      </c>
      <c r="Z26" s="404">
        <f t="shared" si="11"/>
        <v>0</v>
      </c>
      <c r="AA26" s="404">
        <f>IF(SUM(T26:U26)&gt;='P Gerais'!$D$25,'P Gerais'!$F$24,VLOOKUP(SUM(T26:U26),'P Gerais'!$D$22:$G$25,3,TRUE))</f>
        <v>0.11</v>
      </c>
      <c r="AB26" s="404">
        <f>IF(SUM(T26:U26,W26:X26)&gt;='P Gerais'!$D$25,'P Gerais'!$F$25,SUM(T26:U26,W26:X26)*AA26)</f>
        <v>513.01</v>
      </c>
      <c r="AC26" s="404" t="e">
        <f ca="1">VLOOKUP(C26,'DB Func'!$B$3:$GB$32,183,FALSE)</f>
        <v>#N/A</v>
      </c>
      <c r="AD26" s="404" t="e">
        <f ca="1">IF((SUM(W26:X26,T26:U26)-AB26-'P Gerais'!D53*AC26)&gt;='P Gerais'!$D$33,'P Gerais'!$G$33,VLOOKUP((SUM(W26:X26,T26:U26)-AB26-'P Gerais'!$D$35*AC26),'P Gerais'!$D$29:$G$33,4,TRUE))</f>
        <v>#N/A</v>
      </c>
      <c r="AE26" s="404" t="e">
        <f ca="1">(SUM(T26:U26,W26:X26)-AB26-'P Gerais'!$D$35*AC26)</f>
        <v>#N/A</v>
      </c>
      <c r="AF26" s="404" t="e">
        <f ca="1">IF((SUM(T26:U26)-AB26-'P Gerais'!$D$35*AC26)&gt;='P Gerais'!$D$33,'P Gerais'!$F$33,VLOOKUP((SUM(T26:U26)-AB26-'P Gerais'!$D$35*AC26),'P Gerais'!$D$29:$F$33,3,TRUE))</f>
        <v>#N/A</v>
      </c>
      <c r="AG26" s="404" t="e">
        <f t="shared" ca="1" si="18"/>
        <v>#N/A</v>
      </c>
      <c r="AH26" s="404">
        <f>SUM(T26:U26,W26:X26)*'P Gerais'!$D$18</f>
        <v>641.91999999999996</v>
      </c>
      <c r="AI26" s="404">
        <f t="shared" si="12"/>
        <v>8024</v>
      </c>
      <c r="AJ26" s="404" t="e">
        <f t="shared" ca="1" si="13"/>
        <v>#N/A</v>
      </c>
      <c r="AK26" s="404" t="e">
        <f t="shared" ca="1" si="14"/>
        <v>#N/A</v>
      </c>
      <c r="AM26" s="404">
        <v>19</v>
      </c>
      <c r="AN26" s="403">
        <f t="shared" ca="1" si="15"/>
        <v>0</v>
      </c>
      <c r="AO26" s="403">
        <f t="shared" ca="1" si="16"/>
        <v>0</v>
      </c>
      <c r="AT26" s="194"/>
      <c r="AU26" s="194"/>
      <c r="AV26" s="194"/>
      <c r="AW26" s="194"/>
    </row>
    <row r="27" spans="3:49" ht="30" customHeight="1" thickTop="1" thickBot="1">
      <c r="C27" s="390" t="str">
        <f ca="1">IF('DB Func'!B22="Funcionário 20","",'DB Func'!B22)</f>
        <v/>
      </c>
      <c r="D27" s="151"/>
      <c r="E27" s="151"/>
      <c r="F27" s="151"/>
      <c r="G27" s="151"/>
      <c r="H27" s="383" t="str">
        <f t="shared" ca="1" si="0"/>
        <v>-</v>
      </c>
      <c r="I27" s="185"/>
      <c r="J27" s="185"/>
      <c r="K27" s="151"/>
      <c r="L27" s="151"/>
      <c r="M27" s="384">
        <f t="shared" ca="1" si="1"/>
        <v>0</v>
      </c>
      <c r="N27" s="403" t="str">
        <f t="shared" ca="1" si="2"/>
        <v>Você não teve todas as suas férias</v>
      </c>
      <c r="O27" s="404">
        <f>IF(G27&gt;='P Gerais'!$D$48,0,VLOOKUP(G27,'P Gerais'!$D$44:$G$48,3,TRUE))</f>
        <v>30</v>
      </c>
      <c r="P27" s="404">
        <f t="shared" si="3"/>
        <v>30</v>
      </c>
      <c r="Q27" s="404">
        <f t="shared" si="4"/>
        <v>0</v>
      </c>
      <c r="R27" s="404">
        <f t="shared" si="5"/>
        <v>0</v>
      </c>
      <c r="S27" s="404">
        <v>6019</v>
      </c>
      <c r="T27" s="404">
        <f t="shared" si="17"/>
        <v>6019</v>
      </c>
      <c r="U27" s="404">
        <f t="shared" si="6"/>
        <v>2006.3333333333333</v>
      </c>
      <c r="V27" s="404">
        <f t="shared" si="7"/>
        <v>0</v>
      </c>
      <c r="W27" s="404">
        <f t="shared" si="8"/>
        <v>0</v>
      </c>
      <c r="X27" s="404">
        <f t="shared" si="9"/>
        <v>0</v>
      </c>
      <c r="Y27" s="404">
        <f t="shared" si="10"/>
        <v>0</v>
      </c>
      <c r="Z27" s="404">
        <f t="shared" si="11"/>
        <v>0</v>
      </c>
      <c r="AA27" s="404">
        <f>IF(SUM(T27:U27)&gt;='P Gerais'!$D$25,'P Gerais'!$F$24,VLOOKUP(SUM(T27:U27),'P Gerais'!$D$22:$G$25,3,TRUE))</f>
        <v>0.11</v>
      </c>
      <c r="AB27" s="404">
        <f>IF(SUM(T27:U27,W27:X27)&gt;='P Gerais'!$D$25,'P Gerais'!$F$25,SUM(T27:U27,W27:X27)*AA27)</f>
        <v>513.01</v>
      </c>
      <c r="AC27" s="404" t="e">
        <f ca="1">VLOOKUP(C27,'DB Func'!$B$3:$GB$32,183,FALSE)</f>
        <v>#N/A</v>
      </c>
      <c r="AD27" s="404" t="e">
        <f ca="1">IF((SUM(W27:X27,T27:U27)-AB27-'P Gerais'!D54*AC27)&gt;='P Gerais'!$D$33,'P Gerais'!$G$33,VLOOKUP((SUM(W27:X27,T27:U27)-AB27-'P Gerais'!$D$35*AC27),'P Gerais'!$D$29:$G$33,4,TRUE))</f>
        <v>#N/A</v>
      </c>
      <c r="AE27" s="404" t="e">
        <f ca="1">(SUM(T27:U27,W27:X27)-AB27-'P Gerais'!$D$35*AC27)</f>
        <v>#N/A</v>
      </c>
      <c r="AF27" s="404" t="e">
        <f ca="1">IF((SUM(T27:U27)-AB27-'P Gerais'!$D$35*AC27)&gt;='P Gerais'!$D$33,'P Gerais'!$F$33,VLOOKUP((SUM(T27:U27)-AB27-'P Gerais'!$D$35*AC27),'P Gerais'!$D$29:$F$33,3,TRUE))</f>
        <v>#N/A</v>
      </c>
      <c r="AG27" s="404" t="e">
        <f t="shared" ca="1" si="18"/>
        <v>#N/A</v>
      </c>
      <c r="AH27" s="404">
        <f>SUM(T27:U27,W27:X27)*'P Gerais'!$D$18</f>
        <v>642.02666666666664</v>
      </c>
      <c r="AI27" s="404">
        <f t="shared" si="12"/>
        <v>8025.333333333333</v>
      </c>
      <c r="AJ27" s="404" t="e">
        <f t="shared" ca="1" si="13"/>
        <v>#N/A</v>
      </c>
      <c r="AK27" s="404" t="e">
        <f t="shared" ca="1" si="14"/>
        <v>#N/A</v>
      </c>
      <c r="AM27" s="404">
        <v>20</v>
      </c>
      <c r="AN27" s="403">
        <f t="shared" ca="1" si="15"/>
        <v>0</v>
      </c>
      <c r="AO27" s="403">
        <f t="shared" ca="1" si="16"/>
        <v>0</v>
      </c>
      <c r="AT27" s="194"/>
      <c r="AU27" s="194"/>
      <c r="AV27" s="194"/>
      <c r="AW27" s="194"/>
    </row>
    <row r="28" spans="3:49" ht="30" customHeight="1" thickTop="1" thickBot="1">
      <c r="C28" s="390" t="str">
        <f ca="1">IF('DB Func'!B23="Funcionário 21","",'DB Func'!B23)</f>
        <v/>
      </c>
      <c r="D28" s="151"/>
      <c r="E28" s="151"/>
      <c r="F28" s="151"/>
      <c r="G28" s="151"/>
      <c r="H28" s="383" t="str">
        <f t="shared" ca="1" si="0"/>
        <v>-</v>
      </c>
      <c r="I28" s="185"/>
      <c r="J28" s="185"/>
      <c r="K28" s="151"/>
      <c r="L28" s="151"/>
      <c r="M28" s="384">
        <f t="shared" ca="1" si="1"/>
        <v>0</v>
      </c>
      <c r="N28" s="403" t="str">
        <f t="shared" ca="1" si="2"/>
        <v>Você não teve todas as suas férias</v>
      </c>
      <c r="O28" s="404">
        <f>IF(G28&gt;='P Gerais'!$D$48,0,VLOOKUP(G28,'P Gerais'!$D$44:$G$48,3,TRUE))</f>
        <v>30</v>
      </c>
      <c r="P28" s="404">
        <f t="shared" si="3"/>
        <v>30</v>
      </c>
      <c r="Q28" s="404">
        <f t="shared" si="4"/>
        <v>0</v>
      </c>
      <c r="R28" s="404">
        <f t="shared" si="5"/>
        <v>0</v>
      </c>
      <c r="S28" s="404">
        <v>6020</v>
      </c>
      <c r="T28" s="404">
        <f t="shared" si="17"/>
        <v>6020</v>
      </c>
      <c r="U28" s="404">
        <f t="shared" si="6"/>
        <v>2006.6666666666667</v>
      </c>
      <c r="V28" s="404">
        <f t="shared" si="7"/>
        <v>0</v>
      </c>
      <c r="W28" s="404">
        <f t="shared" si="8"/>
        <v>0</v>
      </c>
      <c r="X28" s="404">
        <f t="shared" si="9"/>
        <v>0</v>
      </c>
      <c r="Y28" s="404">
        <f t="shared" si="10"/>
        <v>0</v>
      </c>
      <c r="Z28" s="404">
        <f t="shared" si="11"/>
        <v>0</v>
      </c>
      <c r="AA28" s="404">
        <f>IF(SUM(T28:U28)&gt;='P Gerais'!$D$25,'P Gerais'!$F$24,VLOOKUP(SUM(T28:U28),'P Gerais'!$D$22:$G$25,3,TRUE))</f>
        <v>0.11</v>
      </c>
      <c r="AB28" s="404">
        <f>IF(SUM(T28:U28,W28:X28)&gt;='P Gerais'!$D$25,'P Gerais'!$F$25,SUM(T28:U28,W28:X28)*AA28)</f>
        <v>513.01</v>
      </c>
      <c r="AC28" s="404" t="e">
        <f ca="1">VLOOKUP(C28,'DB Func'!$B$3:$GB$32,183,FALSE)</f>
        <v>#N/A</v>
      </c>
      <c r="AD28" s="404" t="e">
        <f ca="1">IF((SUM(W28:X28,T28:U28)-AB28-'P Gerais'!D55*AC28)&gt;='P Gerais'!$D$33,'P Gerais'!$G$33,VLOOKUP((SUM(W28:X28,T28:U28)-AB28-'P Gerais'!$D$35*AC28),'P Gerais'!$D$29:$G$33,4,TRUE))</f>
        <v>#N/A</v>
      </c>
      <c r="AE28" s="404" t="e">
        <f ca="1">(SUM(T28:U28,W28:X28)-AB28-'P Gerais'!$D$35*AC28)</f>
        <v>#N/A</v>
      </c>
      <c r="AF28" s="404" t="e">
        <f ca="1">IF((SUM(T28:U28)-AB28-'P Gerais'!$D$35*AC28)&gt;='P Gerais'!$D$33,'P Gerais'!$F$33,VLOOKUP((SUM(T28:U28)-AB28-'P Gerais'!$D$35*AC28),'P Gerais'!$D$29:$F$33,3,TRUE))</f>
        <v>#N/A</v>
      </c>
      <c r="AG28" s="404" t="e">
        <f t="shared" ca="1" si="18"/>
        <v>#N/A</v>
      </c>
      <c r="AH28" s="404">
        <f>SUM(T28:U28,W28:X28)*'P Gerais'!$D$18</f>
        <v>642.13333333333333</v>
      </c>
      <c r="AI28" s="404">
        <f t="shared" si="12"/>
        <v>8026.666666666667</v>
      </c>
      <c r="AJ28" s="404" t="e">
        <f t="shared" ca="1" si="13"/>
        <v>#N/A</v>
      </c>
      <c r="AK28" s="404" t="e">
        <f t="shared" ca="1" si="14"/>
        <v>#N/A</v>
      </c>
      <c r="AM28" s="404">
        <v>21</v>
      </c>
      <c r="AN28" s="403">
        <f t="shared" ca="1" si="15"/>
        <v>0</v>
      </c>
      <c r="AO28" s="403">
        <f t="shared" ca="1" si="16"/>
        <v>0</v>
      </c>
      <c r="AT28" s="194"/>
      <c r="AU28" s="194"/>
      <c r="AV28" s="194"/>
      <c r="AW28" s="194"/>
    </row>
    <row r="29" spans="3:49" ht="30" customHeight="1" thickTop="1" thickBot="1">
      <c r="C29" s="390" t="str">
        <f ca="1">IF('DB Func'!B24="Funcionário 22","",'DB Func'!B24)</f>
        <v/>
      </c>
      <c r="D29" s="151"/>
      <c r="E29" s="151"/>
      <c r="F29" s="151"/>
      <c r="G29" s="151"/>
      <c r="H29" s="383" t="str">
        <f t="shared" ca="1" si="0"/>
        <v>-</v>
      </c>
      <c r="I29" s="185"/>
      <c r="J29" s="185"/>
      <c r="K29" s="151"/>
      <c r="L29" s="151"/>
      <c r="M29" s="384">
        <f t="shared" ca="1" si="1"/>
        <v>0</v>
      </c>
      <c r="N29" s="403" t="str">
        <f t="shared" ca="1" si="2"/>
        <v>Você não teve todas as suas férias</v>
      </c>
      <c r="O29" s="404">
        <f>IF(G29&gt;='P Gerais'!$D$48,0,VLOOKUP(G29,'P Gerais'!$D$44:$G$48,3,TRUE))</f>
        <v>30</v>
      </c>
      <c r="P29" s="404">
        <f t="shared" si="3"/>
        <v>30</v>
      </c>
      <c r="Q29" s="404">
        <f t="shared" si="4"/>
        <v>0</v>
      </c>
      <c r="R29" s="404">
        <f t="shared" si="5"/>
        <v>0</v>
      </c>
      <c r="S29" s="404">
        <v>6021</v>
      </c>
      <c r="T29" s="404">
        <f t="shared" si="17"/>
        <v>6021</v>
      </c>
      <c r="U29" s="404">
        <f t="shared" si="6"/>
        <v>2007</v>
      </c>
      <c r="V29" s="404">
        <f t="shared" si="7"/>
        <v>0</v>
      </c>
      <c r="W29" s="404">
        <f t="shared" si="8"/>
        <v>0</v>
      </c>
      <c r="X29" s="404">
        <f t="shared" si="9"/>
        <v>0</v>
      </c>
      <c r="Y29" s="404">
        <f t="shared" si="10"/>
        <v>0</v>
      </c>
      <c r="Z29" s="404">
        <f t="shared" si="11"/>
        <v>0</v>
      </c>
      <c r="AA29" s="404">
        <f>IF(SUM(T29:U29)&gt;='P Gerais'!$D$25,'P Gerais'!$F$24,VLOOKUP(SUM(T29:U29),'P Gerais'!$D$22:$G$25,3,TRUE))</f>
        <v>0.11</v>
      </c>
      <c r="AB29" s="404">
        <f>IF(SUM(T29:U29,W29:X29)&gt;='P Gerais'!$D$25,'P Gerais'!$F$25,SUM(T29:U29,W29:X29)*AA29)</f>
        <v>513.01</v>
      </c>
      <c r="AC29" s="404" t="e">
        <f ca="1">VLOOKUP(C29,'DB Func'!$B$3:$GB$32,183,FALSE)</f>
        <v>#N/A</v>
      </c>
      <c r="AD29" s="404" t="e">
        <f ca="1">IF((SUM(W29:X29,T29:U29)-AB29-'P Gerais'!D56*AC29)&gt;='P Gerais'!$D$33,'P Gerais'!$G$33,VLOOKUP((SUM(W29:X29,T29:U29)-AB29-'P Gerais'!$D$35*AC29),'P Gerais'!$D$29:$G$33,4,TRUE))</f>
        <v>#N/A</v>
      </c>
      <c r="AE29" s="404" t="e">
        <f ca="1">(SUM(T29:U29,W29:X29)-AB29-'P Gerais'!$D$35*AC29)</f>
        <v>#N/A</v>
      </c>
      <c r="AF29" s="404" t="e">
        <f ca="1">IF((SUM(T29:U29)-AB29-'P Gerais'!$D$35*AC29)&gt;='P Gerais'!$D$33,'P Gerais'!$F$33,VLOOKUP((SUM(T29:U29)-AB29-'P Gerais'!$D$35*AC29),'P Gerais'!$D$29:$F$33,3,TRUE))</f>
        <v>#N/A</v>
      </c>
      <c r="AG29" s="404" t="e">
        <f t="shared" ca="1" si="18"/>
        <v>#N/A</v>
      </c>
      <c r="AH29" s="404">
        <f>SUM(T29:U29,W29:X29)*'P Gerais'!$D$18</f>
        <v>642.24</v>
      </c>
      <c r="AI29" s="404">
        <f t="shared" si="12"/>
        <v>8028</v>
      </c>
      <c r="AJ29" s="404" t="e">
        <f t="shared" ca="1" si="13"/>
        <v>#N/A</v>
      </c>
      <c r="AK29" s="404" t="e">
        <f t="shared" ca="1" si="14"/>
        <v>#N/A</v>
      </c>
      <c r="AM29" s="404">
        <v>22</v>
      </c>
      <c r="AN29" s="403">
        <f t="shared" ca="1" si="15"/>
        <v>0</v>
      </c>
      <c r="AO29" s="403">
        <f t="shared" ca="1" si="16"/>
        <v>0</v>
      </c>
      <c r="AT29" s="194"/>
      <c r="AU29" s="194"/>
      <c r="AV29" s="194"/>
      <c r="AW29" s="194"/>
    </row>
    <row r="30" spans="3:49" ht="30" customHeight="1" thickTop="1" thickBot="1">
      <c r="C30" s="390" t="str">
        <f ca="1">IF('DB Func'!B25="Funcionário 23","",'DB Func'!B25)</f>
        <v/>
      </c>
      <c r="D30" s="151"/>
      <c r="E30" s="151"/>
      <c r="F30" s="151"/>
      <c r="G30" s="151"/>
      <c r="H30" s="383" t="str">
        <f t="shared" ca="1" si="0"/>
        <v>-</v>
      </c>
      <c r="I30" s="185"/>
      <c r="J30" s="185"/>
      <c r="K30" s="151"/>
      <c r="L30" s="151"/>
      <c r="M30" s="384">
        <f t="shared" ca="1" si="1"/>
        <v>0</v>
      </c>
      <c r="N30" s="403" t="str">
        <f t="shared" ca="1" si="2"/>
        <v>Você não teve todas as suas férias</v>
      </c>
      <c r="O30" s="404">
        <f>IF(G30&gt;='P Gerais'!$D$48,0,VLOOKUP(G30,'P Gerais'!$D$44:$G$48,3,TRUE))</f>
        <v>30</v>
      </c>
      <c r="P30" s="404">
        <f t="shared" si="3"/>
        <v>30</v>
      </c>
      <c r="Q30" s="404">
        <f t="shared" si="4"/>
        <v>0</v>
      </c>
      <c r="R30" s="404">
        <f t="shared" si="5"/>
        <v>0</v>
      </c>
      <c r="S30" s="404">
        <v>6022</v>
      </c>
      <c r="T30" s="404">
        <f t="shared" si="17"/>
        <v>6022</v>
      </c>
      <c r="U30" s="404">
        <f t="shared" si="6"/>
        <v>2007.3333333333333</v>
      </c>
      <c r="V30" s="404">
        <f t="shared" si="7"/>
        <v>0</v>
      </c>
      <c r="W30" s="404">
        <f t="shared" si="8"/>
        <v>0</v>
      </c>
      <c r="X30" s="404">
        <f t="shared" si="9"/>
        <v>0</v>
      </c>
      <c r="Y30" s="404">
        <f t="shared" si="10"/>
        <v>0</v>
      </c>
      <c r="Z30" s="404">
        <f t="shared" si="11"/>
        <v>0</v>
      </c>
      <c r="AA30" s="404">
        <f>IF(SUM(T30:U30)&gt;='P Gerais'!$D$25,'P Gerais'!$F$24,VLOOKUP(SUM(T30:U30),'P Gerais'!$D$22:$G$25,3,TRUE))</f>
        <v>0.11</v>
      </c>
      <c r="AB30" s="404">
        <f>IF(SUM(T30:U30,W30:X30)&gt;='P Gerais'!$D$25,'P Gerais'!$F$25,SUM(T30:U30,W30:X30)*AA30)</f>
        <v>513.01</v>
      </c>
      <c r="AC30" s="404" t="e">
        <f ca="1">VLOOKUP(C30,'DB Func'!$B$3:$GB$32,183,FALSE)</f>
        <v>#N/A</v>
      </c>
      <c r="AD30" s="404" t="e">
        <f ca="1">IF((SUM(W30:X30,T30:U30)-AB30-'P Gerais'!D57*AC30)&gt;='P Gerais'!$D$33,'P Gerais'!$G$33,VLOOKUP((SUM(W30:X30,T30:U30)-AB30-'P Gerais'!$D$35*AC30),'P Gerais'!$D$29:$G$33,4,TRUE))</f>
        <v>#N/A</v>
      </c>
      <c r="AE30" s="404" t="e">
        <f ca="1">(SUM(T30:U30,W30:X30)-AB30-'P Gerais'!$D$35*AC30)</f>
        <v>#N/A</v>
      </c>
      <c r="AF30" s="404" t="e">
        <f ca="1">IF((SUM(T30:U30)-AB30-'P Gerais'!$D$35*AC30)&gt;='P Gerais'!$D$33,'P Gerais'!$F$33,VLOOKUP((SUM(T30:U30)-AB30-'P Gerais'!$D$35*AC30),'P Gerais'!$D$29:$F$33,3,TRUE))</f>
        <v>#N/A</v>
      </c>
      <c r="AG30" s="404" t="e">
        <f t="shared" ca="1" si="18"/>
        <v>#N/A</v>
      </c>
      <c r="AH30" s="404">
        <f>SUM(T30:U30,W30:X30)*'P Gerais'!$D$18</f>
        <v>642.34666666666669</v>
      </c>
      <c r="AI30" s="404">
        <f t="shared" si="12"/>
        <v>8029.333333333333</v>
      </c>
      <c r="AJ30" s="404" t="e">
        <f t="shared" ca="1" si="13"/>
        <v>#N/A</v>
      </c>
      <c r="AK30" s="404" t="e">
        <f t="shared" ca="1" si="14"/>
        <v>#N/A</v>
      </c>
      <c r="AM30" s="404">
        <v>23</v>
      </c>
      <c r="AN30" s="403">
        <f t="shared" ca="1" si="15"/>
        <v>0</v>
      </c>
      <c r="AO30" s="403">
        <f t="shared" ca="1" si="16"/>
        <v>0</v>
      </c>
      <c r="AT30" s="194"/>
      <c r="AU30" s="194"/>
      <c r="AV30" s="194"/>
      <c r="AW30" s="194"/>
    </row>
    <row r="31" spans="3:49" ht="30" customHeight="1" thickTop="1" thickBot="1">
      <c r="C31" s="390" t="str">
        <f ca="1">IF('DB Func'!B26="Funcionário 24","",'DB Func'!B26)</f>
        <v/>
      </c>
      <c r="D31" s="151"/>
      <c r="E31" s="151"/>
      <c r="F31" s="151"/>
      <c r="G31" s="151"/>
      <c r="H31" s="383" t="str">
        <f t="shared" ca="1" si="0"/>
        <v>-</v>
      </c>
      <c r="I31" s="185"/>
      <c r="J31" s="185"/>
      <c r="K31" s="151"/>
      <c r="L31" s="151"/>
      <c r="M31" s="384">
        <f t="shared" ca="1" si="1"/>
        <v>0</v>
      </c>
      <c r="N31" s="403" t="str">
        <f t="shared" ca="1" si="2"/>
        <v>Você não teve todas as suas férias</v>
      </c>
      <c r="O31" s="404">
        <f>IF(G31&gt;='P Gerais'!$D$48,0,VLOOKUP(G31,'P Gerais'!$D$44:$G$48,3,TRUE))</f>
        <v>30</v>
      </c>
      <c r="P31" s="404">
        <f t="shared" si="3"/>
        <v>30</v>
      </c>
      <c r="Q31" s="404">
        <f t="shared" si="4"/>
        <v>0</v>
      </c>
      <c r="R31" s="404">
        <f t="shared" si="5"/>
        <v>0</v>
      </c>
      <c r="S31" s="404">
        <v>6023</v>
      </c>
      <c r="T31" s="404">
        <f t="shared" si="17"/>
        <v>6023</v>
      </c>
      <c r="U31" s="404">
        <f t="shared" si="6"/>
        <v>2007.6666666666667</v>
      </c>
      <c r="V31" s="404">
        <f t="shared" si="7"/>
        <v>0</v>
      </c>
      <c r="W31" s="404">
        <f t="shared" si="8"/>
        <v>0</v>
      </c>
      <c r="X31" s="404">
        <f t="shared" si="9"/>
        <v>0</v>
      </c>
      <c r="Y31" s="404">
        <f t="shared" si="10"/>
        <v>0</v>
      </c>
      <c r="Z31" s="404">
        <f t="shared" si="11"/>
        <v>0</v>
      </c>
      <c r="AA31" s="404">
        <f>IF(SUM(T31:U31)&gt;='P Gerais'!$D$25,'P Gerais'!$F$24,VLOOKUP(SUM(T31:U31),'P Gerais'!$D$22:$G$25,3,TRUE))</f>
        <v>0.11</v>
      </c>
      <c r="AB31" s="404">
        <f>IF(SUM(T31:U31,W31:X31)&gt;='P Gerais'!$D$25,'P Gerais'!$F$25,SUM(T31:U31,W31:X31)*AA31)</f>
        <v>513.01</v>
      </c>
      <c r="AC31" s="404" t="e">
        <f ca="1">VLOOKUP(C31,'DB Func'!$B$3:$GB$32,183,FALSE)</f>
        <v>#N/A</v>
      </c>
      <c r="AD31" s="404" t="e">
        <f ca="1">IF((SUM(W31:X31,T31:U31)-AB31-'P Gerais'!D58*AC31)&gt;='P Gerais'!$D$33,'P Gerais'!$G$33,VLOOKUP((SUM(W31:X31,T31:U31)-AB31-'P Gerais'!$D$35*AC31),'P Gerais'!$D$29:$G$33,4,TRUE))</f>
        <v>#N/A</v>
      </c>
      <c r="AE31" s="404" t="e">
        <f ca="1">(SUM(T31:U31,W31:X31)-AB31-'P Gerais'!$D$35*AC31)</f>
        <v>#N/A</v>
      </c>
      <c r="AF31" s="404" t="e">
        <f ca="1">IF((SUM(T31:U31)-AB31-'P Gerais'!$D$35*AC31)&gt;='P Gerais'!$D$33,'P Gerais'!$F$33,VLOOKUP((SUM(T31:U31)-AB31-'P Gerais'!$D$35*AC31),'P Gerais'!$D$29:$F$33,3,TRUE))</f>
        <v>#N/A</v>
      </c>
      <c r="AG31" s="404" t="e">
        <f t="shared" ca="1" si="18"/>
        <v>#N/A</v>
      </c>
      <c r="AH31" s="404">
        <f>SUM(T31:U31,W31:X31)*'P Gerais'!$D$18</f>
        <v>642.45333333333338</v>
      </c>
      <c r="AI31" s="404">
        <f t="shared" si="12"/>
        <v>8030.666666666667</v>
      </c>
      <c r="AJ31" s="404" t="e">
        <f t="shared" ca="1" si="13"/>
        <v>#N/A</v>
      </c>
      <c r="AK31" s="404" t="e">
        <f t="shared" ca="1" si="14"/>
        <v>#N/A</v>
      </c>
      <c r="AM31" s="404">
        <v>24</v>
      </c>
      <c r="AN31" s="403">
        <f t="shared" ca="1" si="15"/>
        <v>0</v>
      </c>
      <c r="AO31" s="403">
        <f t="shared" ca="1" si="16"/>
        <v>0</v>
      </c>
      <c r="AT31" s="194"/>
      <c r="AU31" s="194"/>
      <c r="AV31" s="194"/>
      <c r="AW31" s="194"/>
    </row>
    <row r="32" spans="3:49" ht="30" customHeight="1" thickTop="1" thickBot="1">
      <c r="C32" s="390" t="str">
        <f ca="1">IF('DB Func'!B27="Funcionário 25","",'DB Func'!B27)</f>
        <v/>
      </c>
      <c r="D32" s="151"/>
      <c r="E32" s="151"/>
      <c r="F32" s="151"/>
      <c r="G32" s="151"/>
      <c r="H32" s="383" t="str">
        <f t="shared" ca="1" si="0"/>
        <v>-</v>
      </c>
      <c r="I32" s="185"/>
      <c r="J32" s="185"/>
      <c r="K32" s="151"/>
      <c r="L32" s="151"/>
      <c r="M32" s="384">
        <f t="shared" ca="1" si="1"/>
        <v>0</v>
      </c>
      <c r="N32" s="403" t="str">
        <f t="shared" ca="1" si="2"/>
        <v>Você não teve todas as suas férias</v>
      </c>
      <c r="O32" s="404">
        <f>IF(G32&gt;='P Gerais'!$D$48,0,VLOOKUP(G32,'P Gerais'!$D$44:$G$48,3,TRUE))</f>
        <v>30</v>
      </c>
      <c r="P32" s="404">
        <f t="shared" si="3"/>
        <v>30</v>
      </c>
      <c r="Q32" s="404">
        <f t="shared" si="4"/>
        <v>0</v>
      </c>
      <c r="R32" s="404">
        <f t="shared" si="5"/>
        <v>0</v>
      </c>
      <c r="S32" s="404">
        <v>6024</v>
      </c>
      <c r="T32" s="404">
        <f t="shared" si="17"/>
        <v>6024</v>
      </c>
      <c r="U32" s="404">
        <f t="shared" si="6"/>
        <v>2008</v>
      </c>
      <c r="V32" s="404">
        <f t="shared" si="7"/>
        <v>0</v>
      </c>
      <c r="W32" s="404">
        <f t="shared" si="8"/>
        <v>0</v>
      </c>
      <c r="X32" s="404">
        <f t="shared" si="9"/>
        <v>0</v>
      </c>
      <c r="Y32" s="404">
        <f t="shared" si="10"/>
        <v>0</v>
      </c>
      <c r="Z32" s="404">
        <f t="shared" si="11"/>
        <v>0</v>
      </c>
      <c r="AA32" s="404">
        <f>IF(SUM(T32:U32)&gt;='P Gerais'!$D$25,'P Gerais'!$F$24,VLOOKUP(SUM(T32:U32),'P Gerais'!$D$22:$G$25,3,TRUE))</f>
        <v>0.11</v>
      </c>
      <c r="AB32" s="404">
        <f>IF(SUM(T32:U32,W32:X32)&gt;='P Gerais'!$D$25,'P Gerais'!$F$25,SUM(T32:U32,W32:X32)*AA32)</f>
        <v>513.01</v>
      </c>
      <c r="AC32" s="404" t="e">
        <f ca="1">VLOOKUP(C32,'DB Func'!$B$3:$GB$32,183,FALSE)</f>
        <v>#N/A</v>
      </c>
      <c r="AD32" s="404" t="e">
        <f ca="1">IF((SUM(W32:X32,T32:U32)-AB32-'P Gerais'!D59*AC32)&gt;='P Gerais'!$D$33,'P Gerais'!$G$33,VLOOKUP((SUM(W32:X32,T32:U32)-AB32-'P Gerais'!$D$35*AC32),'P Gerais'!$D$29:$G$33,4,TRUE))</f>
        <v>#N/A</v>
      </c>
      <c r="AE32" s="404" t="e">
        <f ca="1">(SUM(T32:U32,W32:X32)-AB32-'P Gerais'!$D$35*AC32)</f>
        <v>#N/A</v>
      </c>
      <c r="AF32" s="404" t="e">
        <f ca="1">IF((SUM(T32:U32)-AB32-'P Gerais'!$D$35*AC32)&gt;='P Gerais'!$D$33,'P Gerais'!$F$33,VLOOKUP((SUM(T32:U32)-AB32-'P Gerais'!$D$35*AC32),'P Gerais'!$D$29:$F$33,3,TRUE))</f>
        <v>#N/A</v>
      </c>
      <c r="AG32" s="404" t="e">
        <f t="shared" ca="1" si="18"/>
        <v>#N/A</v>
      </c>
      <c r="AH32" s="404">
        <f>SUM(T32:U32,W32:X32)*'P Gerais'!$D$18</f>
        <v>642.56000000000006</v>
      </c>
      <c r="AI32" s="404">
        <f t="shared" si="12"/>
        <v>8032</v>
      </c>
      <c r="AJ32" s="404" t="e">
        <f t="shared" ca="1" si="13"/>
        <v>#N/A</v>
      </c>
      <c r="AK32" s="404" t="e">
        <f t="shared" ca="1" si="14"/>
        <v>#N/A</v>
      </c>
      <c r="AM32" s="404">
        <v>25</v>
      </c>
      <c r="AN32" s="403">
        <f t="shared" ca="1" si="15"/>
        <v>0</v>
      </c>
      <c r="AO32" s="403">
        <f t="shared" ca="1" si="16"/>
        <v>0</v>
      </c>
      <c r="AT32" s="194"/>
      <c r="AU32" s="194"/>
      <c r="AV32" s="194"/>
      <c r="AW32" s="194"/>
    </row>
    <row r="33" spans="1:49" ht="30" customHeight="1" thickTop="1" thickBot="1">
      <c r="C33" s="390" t="str">
        <f ca="1">IF('DB Func'!B28="Funcionário 26","",'DB Func'!B28)</f>
        <v/>
      </c>
      <c r="D33" s="151"/>
      <c r="E33" s="151"/>
      <c r="F33" s="151"/>
      <c r="G33" s="151"/>
      <c r="H33" s="383" t="str">
        <f t="shared" ca="1" si="0"/>
        <v>-</v>
      </c>
      <c r="I33" s="185"/>
      <c r="J33" s="185"/>
      <c r="K33" s="151"/>
      <c r="L33" s="151"/>
      <c r="M33" s="384">
        <f t="shared" ca="1" si="1"/>
        <v>0</v>
      </c>
      <c r="N33" s="403" t="str">
        <f t="shared" ca="1" si="2"/>
        <v>Você não teve todas as suas férias</v>
      </c>
      <c r="O33" s="404">
        <f>IF(G33&gt;='P Gerais'!$D$48,0,VLOOKUP(G33,'P Gerais'!$D$44:$G$48,3,TRUE))</f>
        <v>30</v>
      </c>
      <c r="P33" s="404">
        <f t="shared" si="3"/>
        <v>30</v>
      </c>
      <c r="Q33" s="404">
        <f t="shared" si="4"/>
        <v>0</v>
      </c>
      <c r="R33" s="404">
        <f t="shared" si="5"/>
        <v>0</v>
      </c>
      <c r="S33" s="404">
        <v>6025</v>
      </c>
      <c r="T33" s="404">
        <f t="shared" si="17"/>
        <v>6025</v>
      </c>
      <c r="U33" s="404">
        <f t="shared" si="6"/>
        <v>2008.3333333333333</v>
      </c>
      <c r="V33" s="404">
        <f t="shared" si="7"/>
        <v>0</v>
      </c>
      <c r="W33" s="404">
        <f t="shared" si="8"/>
        <v>0</v>
      </c>
      <c r="X33" s="404">
        <f t="shared" si="9"/>
        <v>0</v>
      </c>
      <c r="Y33" s="404">
        <f t="shared" si="10"/>
        <v>0</v>
      </c>
      <c r="Z33" s="404">
        <f t="shared" si="11"/>
        <v>0</v>
      </c>
      <c r="AA33" s="404">
        <f>IF(SUM(T33:U33)&gt;='P Gerais'!$D$25,'P Gerais'!$F$24,VLOOKUP(SUM(T33:U33),'P Gerais'!$D$22:$G$25,3,TRUE))</f>
        <v>0.11</v>
      </c>
      <c r="AB33" s="404">
        <f>IF(SUM(T33:U33,W33:X33)&gt;='P Gerais'!$D$25,'P Gerais'!$F$25,SUM(T33:U33,W33:X33)*AA33)</f>
        <v>513.01</v>
      </c>
      <c r="AC33" s="404" t="e">
        <f ca="1">VLOOKUP(C33,'DB Func'!$B$3:$GB$32,183,FALSE)</f>
        <v>#N/A</v>
      </c>
      <c r="AD33" s="404" t="e">
        <f ca="1">IF((SUM(W33:X33,T33:U33)-AB33-'P Gerais'!D60*AC33)&gt;='P Gerais'!$D$33,'P Gerais'!$G$33,VLOOKUP((SUM(W33:X33,T33:U33)-AB33-'P Gerais'!$D$35*AC33),'P Gerais'!$D$29:$G$33,4,TRUE))</f>
        <v>#N/A</v>
      </c>
      <c r="AE33" s="404" t="e">
        <f ca="1">(SUM(T33:U33,W33:X33)-AB33-'P Gerais'!$D$35*AC33)</f>
        <v>#N/A</v>
      </c>
      <c r="AF33" s="404" t="e">
        <f ca="1">IF((SUM(T33:U33)-AB33-'P Gerais'!$D$35*AC33)&gt;='P Gerais'!$D$33,'P Gerais'!$F$33,VLOOKUP((SUM(T33:U33)-AB33-'P Gerais'!$D$35*AC33),'P Gerais'!$D$29:$F$33,3,TRUE))</f>
        <v>#N/A</v>
      </c>
      <c r="AG33" s="404" t="e">
        <f t="shared" ca="1" si="18"/>
        <v>#N/A</v>
      </c>
      <c r="AH33" s="404">
        <f>SUM(T33:U33,W33:X33)*'P Gerais'!$D$18</f>
        <v>642.66666666666663</v>
      </c>
      <c r="AI33" s="404">
        <f t="shared" si="12"/>
        <v>8033.333333333333</v>
      </c>
      <c r="AJ33" s="404" t="e">
        <f t="shared" ca="1" si="13"/>
        <v>#N/A</v>
      </c>
      <c r="AK33" s="404" t="e">
        <f t="shared" ca="1" si="14"/>
        <v>#N/A</v>
      </c>
      <c r="AM33" s="404">
        <v>26</v>
      </c>
      <c r="AN33" s="403">
        <f t="shared" ca="1" si="15"/>
        <v>0</v>
      </c>
      <c r="AO33" s="403">
        <f t="shared" ca="1" si="16"/>
        <v>0</v>
      </c>
      <c r="AT33" s="194"/>
      <c r="AU33" s="194"/>
      <c r="AV33" s="194"/>
      <c r="AW33" s="194"/>
    </row>
    <row r="34" spans="1:49" ht="30" customHeight="1" thickTop="1" thickBot="1">
      <c r="C34" s="390" t="str">
        <f ca="1">IF('DB Func'!B29="Funcionário 27","",'DB Func'!B29)</f>
        <v/>
      </c>
      <c r="D34" s="151"/>
      <c r="E34" s="151"/>
      <c r="F34" s="151"/>
      <c r="G34" s="151"/>
      <c r="H34" s="383" t="str">
        <f t="shared" ca="1" si="0"/>
        <v>-</v>
      </c>
      <c r="I34" s="185"/>
      <c r="J34" s="185"/>
      <c r="K34" s="151"/>
      <c r="L34" s="151"/>
      <c r="M34" s="384">
        <f t="shared" ca="1" si="1"/>
        <v>0</v>
      </c>
      <c r="N34" s="403" t="str">
        <f t="shared" ca="1" si="2"/>
        <v>Você não teve todas as suas férias</v>
      </c>
      <c r="O34" s="404">
        <f>IF(G34&gt;='P Gerais'!$D$48,0,VLOOKUP(G34,'P Gerais'!$D$44:$G$48,3,TRUE))</f>
        <v>30</v>
      </c>
      <c r="P34" s="404">
        <f t="shared" si="3"/>
        <v>30</v>
      </c>
      <c r="Q34" s="404">
        <f t="shared" si="4"/>
        <v>0</v>
      </c>
      <c r="R34" s="404">
        <f t="shared" si="5"/>
        <v>0</v>
      </c>
      <c r="S34" s="404">
        <v>6026</v>
      </c>
      <c r="T34" s="404">
        <f t="shared" si="17"/>
        <v>6026</v>
      </c>
      <c r="U34" s="404">
        <f t="shared" si="6"/>
        <v>2008.6666666666667</v>
      </c>
      <c r="V34" s="404">
        <f t="shared" si="7"/>
        <v>0</v>
      </c>
      <c r="W34" s="404">
        <f t="shared" si="8"/>
        <v>0</v>
      </c>
      <c r="X34" s="404">
        <f t="shared" si="9"/>
        <v>0</v>
      </c>
      <c r="Y34" s="404">
        <f t="shared" si="10"/>
        <v>0</v>
      </c>
      <c r="Z34" s="404">
        <f t="shared" si="11"/>
        <v>0</v>
      </c>
      <c r="AA34" s="404">
        <f>IF(SUM(T34:U34)&gt;='P Gerais'!$D$25,'P Gerais'!$F$24,VLOOKUP(SUM(T34:U34),'P Gerais'!$D$22:$G$25,3,TRUE))</f>
        <v>0.11</v>
      </c>
      <c r="AB34" s="404">
        <f>IF(SUM(T34:U34,W34:X34)&gt;='P Gerais'!$D$25,'P Gerais'!$F$25,SUM(T34:U34,W34:X34)*AA34)</f>
        <v>513.01</v>
      </c>
      <c r="AC34" s="404" t="e">
        <f ca="1">VLOOKUP(C34,'DB Func'!$B$3:$GB$32,183,FALSE)</f>
        <v>#N/A</v>
      </c>
      <c r="AD34" s="404" t="e">
        <f ca="1">IF((SUM(W34:X34,T34:U34)-AB34-'P Gerais'!D61*AC34)&gt;='P Gerais'!$D$33,'P Gerais'!$G$33,VLOOKUP((SUM(W34:X34,T34:U34)-AB34-'P Gerais'!$D$35*AC34),'P Gerais'!$D$29:$G$33,4,TRUE))</f>
        <v>#N/A</v>
      </c>
      <c r="AE34" s="404" t="e">
        <f ca="1">(SUM(T34:U34,W34:X34)-AB34-'P Gerais'!$D$35*AC34)</f>
        <v>#N/A</v>
      </c>
      <c r="AF34" s="404" t="e">
        <f ca="1">IF((SUM(T34:U34)-AB34-'P Gerais'!$D$35*AC34)&gt;='P Gerais'!$D$33,'P Gerais'!$F$33,VLOOKUP((SUM(T34:U34)-AB34-'P Gerais'!$D$35*AC34),'P Gerais'!$D$29:$F$33,3,TRUE))</f>
        <v>#N/A</v>
      </c>
      <c r="AG34" s="404" t="e">
        <f t="shared" ca="1" si="18"/>
        <v>#N/A</v>
      </c>
      <c r="AH34" s="404">
        <f>SUM(T34:U34,W34:X34)*'P Gerais'!$D$18</f>
        <v>642.77333333333343</v>
      </c>
      <c r="AI34" s="404">
        <f t="shared" si="12"/>
        <v>8034.666666666667</v>
      </c>
      <c r="AJ34" s="404" t="e">
        <f t="shared" ca="1" si="13"/>
        <v>#N/A</v>
      </c>
      <c r="AK34" s="404" t="e">
        <f t="shared" ca="1" si="14"/>
        <v>#N/A</v>
      </c>
      <c r="AM34" s="404">
        <v>27</v>
      </c>
      <c r="AN34" s="403">
        <f t="shared" ca="1" si="15"/>
        <v>0</v>
      </c>
      <c r="AO34" s="403">
        <f t="shared" ca="1" si="16"/>
        <v>0</v>
      </c>
      <c r="AT34" s="194"/>
      <c r="AU34" s="194"/>
      <c r="AV34" s="194"/>
      <c r="AW34" s="194"/>
    </row>
    <row r="35" spans="1:49" ht="30" customHeight="1" thickTop="1" thickBot="1">
      <c r="C35" s="390" t="str">
        <f ca="1">IF('DB Func'!B30="Funcionário 28","",'DB Func'!B30)</f>
        <v/>
      </c>
      <c r="D35" s="151"/>
      <c r="E35" s="151"/>
      <c r="F35" s="151"/>
      <c r="G35" s="151"/>
      <c r="H35" s="383" t="str">
        <f t="shared" ca="1" si="0"/>
        <v>-</v>
      </c>
      <c r="I35" s="185"/>
      <c r="J35" s="185"/>
      <c r="K35" s="151"/>
      <c r="L35" s="151"/>
      <c r="M35" s="384">
        <f t="shared" ca="1" si="1"/>
        <v>0</v>
      </c>
      <c r="N35" s="403" t="str">
        <f t="shared" ca="1" si="2"/>
        <v>Você não teve todas as suas férias</v>
      </c>
      <c r="O35" s="404">
        <f>IF(G35&gt;='P Gerais'!$D$48,0,VLOOKUP(G35,'P Gerais'!$D$44:$G$48,3,TRUE))</f>
        <v>30</v>
      </c>
      <c r="P35" s="404">
        <f t="shared" si="3"/>
        <v>30</v>
      </c>
      <c r="Q35" s="404">
        <f t="shared" si="4"/>
        <v>0</v>
      </c>
      <c r="R35" s="404">
        <f t="shared" si="5"/>
        <v>0</v>
      </c>
      <c r="S35" s="404">
        <v>6027</v>
      </c>
      <c r="T35" s="404">
        <f t="shared" si="17"/>
        <v>6027</v>
      </c>
      <c r="U35" s="404">
        <f t="shared" si="6"/>
        <v>2009</v>
      </c>
      <c r="V35" s="404">
        <f t="shared" si="7"/>
        <v>0</v>
      </c>
      <c r="W35" s="404">
        <f t="shared" si="8"/>
        <v>0</v>
      </c>
      <c r="X35" s="404">
        <f t="shared" si="9"/>
        <v>0</v>
      </c>
      <c r="Y35" s="404">
        <f t="shared" si="10"/>
        <v>0</v>
      </c>
      <c r="Z35" s="404">
        <f t="shared" si="11"/>
        <v>0</v>
      </c>
      <c r="AA35" s="404">
        <f>IF(SUM(T35:U35)&gt;='P Gerais'!$D$25,'P Gerais'!$F$24,VLOOKUP(SUM(T35:U35),'P Gerais'!$D$22:$G$25,3,TRUE))</f>
        <v>0.11</v>
      </c>
      <c r="AB35" s="404">
        <f>IF(SUM(T35:U35,W35:X35)&gt;='P Gerais'!$D$25,'P Gerais'!$F$25,SUM(T35:U35,W35:X35)*AA35)</f>
        <v>513.01</v>
      </c>
      <c r="AC35" s="404" t="e">
        <f ca="1">VLOOKUP(C35,'DB Func'!$B$3:$GB$32,183,FALSE)</f>
        <v>#N/A</v>
      </c>
      <c r="AD35" s="404" t="e">
        <f ca="1">IF((SUM(W35:X35,T35:U35)-AB35-'P Gerais'!D62*AC35)&gt;='P Gerais'!$D$33,'P Gerais'!$G$33,VLOOKUP((SUM(W35:X35,T35:U35)-AB35-'P Gerais'!$D$35*AC35),'P Gerais'!$D$29:$G$33,4,TRUE))</f>
        <v>#N/A</v>
      </c>
      <c r="AE35" s="404" t="e">
        <f ca="1">(SUM(T35:U35,W35:X35)-AB35-'P Gerais'!$D$35*AC35)</f>
        <v>#N/A</v>
      </c>
      <c r="AF35" s="404" t="e">
        <f ca="1">IF((SUM(T35:U35)-AB35-'P Gerais'!$D$35*AC35)&gt;='P Gerais'!$D$33,'P Gerais'!$F$33,VLOOKUP((SUM(T35:U35)-AB35-'P Gerais'!$D$35*AC35),'P Gerais'!$D$29:$F$33,3,TRUE))</f>
        <v>#N/A</v>
      </c>
      <c r="AG35" s="404" t="e">
        <f t="shared" ca="1" si="18"/>
        <v>#N/A</v>
      </c>
      <c r="AH35" s="404">
        <f>SUM(T35:U35,W35:X35)*'P Gerais'!$D$18</f>
        <v>642.88</v>
      </c>
      <c r="AI35" s="404">
        <f t="shared" si="12"/>
        <v>8036</v>
      </c>
      <c r="AJ35" s="404" t="e">
        <f t="shared" ca="1" si="13"/>
        <v>#N/A</v>
      </c>
      <c r="AK35" s="404" t="e">
        <f t="shared" ca="1" si="14"/>
        <v>#N/A</v>
      </c>
      <c r="AM35" s="404">
        <v>28</v>
      </c>
      <c r="AN35" s="403">
        <f t="shared" ca="1" si="15"/>
        <v>0</v>
      </c>
      <c r="AO35" s="403">
        <f t="shared" ca="1" si="16"/>
        <v>0</v>
      </c>
      <c r="AT35" s="194"/>
      <c r="AU35" s="194"/>
      <c r="AV35" s="194"/>
      <c r="AW35" s="194"/>
    </row>
    <row r="36" spans="1:49" ht="30" customHeight="1" thickTop="1" thickBot="1">
      <c r="C36" s="390" t="str">
        <f ca="1">IF('DB Func'!B31="Funcionário 29","",'DB Func'!B31)</f>
        <v/>
      </c>
      <c r="D36" s="151"/>
      <c r="E36" s="151"/>
      <c r="F36" s="151"/>
      <c r="G36" s="151"/>
      <c r="H36" s="383" t="str">
        <f t="shared" ca="1" si="0"/>
        <v>-</v>
      </c>
      <c r="I36" s="185"/>
      <c r="J36" s="185"/>
      <c r="K36" s="151"/>
      <c r="L36" s="151"/>
      <c r="M36" s="384">
        <f t="shared" ca="1" si="1"/>
        <v>0</v>
      </c>
      <c r="N36" s="403" t="str">
        <f t="shared" ca="1" si="2"/>
        <v>Você não teve todas as suas férias</v>
      </c>
      <c r="O36" s="404">
        <f>IF(G36&gt;='P Gerais'!$D$48,0,VLOOKUP(G36,'P Gerais'!$D$44:$G$48,3,TRUE))</f>
        <v>30</v>
      </c>
      <c r="P36" s="404">
        <f t="shared" si="3"/>
        <v>30</v>
      </c>
      <c r="Q36" s="404">
        <f t="shared" si="4"/>
        <v>0</v>
      </c>
      <c r="R36" s="404">
        <f t="shared" si="5"/>
        <v>0</v>
      </c>
      <c r="S36" s="404">
        <v>6028</v>
      </c>
      <c r="T36" s="404">
        <f t="shared" si="17"/>
        <v>6028</v>
      </c>
      <c r="U36" s="404">
        <f t="shared" si="6"/>
        <v>2009.3333333333333</v>
      </c>
      <c r="V36" s="404">
        <f t="shared" si="7"/>
        <v>0</v>
      </c>
      <c r="W36" s="404">
        <f t="shared" si="8"/>
        <v>0</v>
      </c>
      <c r="X36" s="404">
        <f t="shared" si="9"/>
        <v>0</v>
      </c>
      <c r="Y36" s="404">
        <f t="shared" si="10"/>
        <v>0</v>
      </c>
      <c r="Z36" s="404">
        <f t="shared" si="11"/>
        <v>0</v>
      </c>
      <c r="AA36" s="404">
        <f>IF(SUM(T36:U36)&gt;='P Gerais'!$D$25,'P Gerais'!$F$24,VLOOKUP(SUM(T36:U36),'P Gerais'!$D$22:$G$25,3,TRUE))</f>
        <v>0.11</v>
      </c>
      <c r="AB36" s="404">
        <f>IF(SUM(T36:U36,W36:X36)&gt;='P Gerais'!$D$25,'P Gerais'!$F$25,SUM(T36:U36,W36:X36)*AA36)</f>
        <v>513.01</v>
      </c>
      <c r="AC36" s="404" t="e">
        <f ca="1">VLOOKUP(C36,'DB Func'!$B$3:$GB$32,183,FALSE)</f>
        <v>#N/A</v>
      </c>
      <c r="AD36" s="404" t="e">
        <f ca="1">IF((SUM(W36:X36,T36:U36)-AB36-'P Gerais'!D63*AC36)&gt;='P Gerais'!$D$33,'P Gerais'!$G$33,VLOOKUP((SUM(W36:X36,T36:U36)-AB36-'P Gerais'!$D$35*AC36),'P Gerais'!$D$29:$G$33,4,TRUE))</f>
        <v>#N/A</v>
      </c>
      <c r="AE36" s="404" t="e">
        <f ca="1">(SUM(T36:U36,W36:X36)-AB36-'P Gerais'!$D$35*AC36)</f>
        <v>#N/A</v>
      </c>
      <c r="AF36" s="404" t="e">
        <f ca="1">IF((SUM(T36:U36)-AB36-'P Gerais'!$D$35*AC36)&gt;='P Gerais'!$D$33,'P Gerais'!$F$33,VLOOKUP((SUM(T36:U36)-AB36-'P Gerais'!$D$35*AC36),'P Gerais'!$D$29:$F$33,3,TRUE))</f>
        <v>#N/A</v>
      </c>
      <c r="AG36" s="404" t="e">
        <f t="shared" ca="1" si="18"/>
        <v>#N/A</v>
      </c>
      <c r="AH36" s="404">
        <f>SUM(T36:U36,W36:X36)*'P Gerais'!$D$18</f>
        <v>642.98666666666668</v>
      </c>
      <c r="AI36" s="404">
        <f t="shared" si="12"/>
        <v>8037.333333333333</v>
      </c>
      <c r="AJ36" s="404" t="e">
        <f t="shared" ca="1" si="13"/>
        <v>#N/A</v>
      </c>
      <c r="AK36" s="404" t="e">
        <f t="shared" ca="1" si="14"/>
        <v>#N/A</v>
      </c>
      <c r="AM36" s="404">
        <v>29</v>
      </c>
      <c r="AN36" s="403">
        <f t="shared" ca="1" si="15"/>
        <v>0</v>
      </c>
      <c r="AO36" s="403">
        <f t="shared" ca="1" si="16"/>
        <v>0</v>
      </c>
      <c r="AT36" s="194"/>
      <c r="AU36" s="194"/>
      <c r="AV36" s="194"/>
      <c r="AW36" s="194"/>
    </row>
    <row r="37" spans="1:49" ht="30" customHeight="1" thickTop="1" thickBot="1">
      <c r="C37" s="390" t="str">
        <f ca="1">IF('DB Func'!B32="Funcionário 30","",'DB Func'!B32)</f>
        <v/>
      </c>
      <c r="D37" s="151"/>
      <c r="E37" s="151"/>
      <c r="F37" s="151"/>
      <c r="G37" s="151"/>
      <c r="H37" s="383" t="str">
        <f t="shared" ca="1" si="0"/>
        <v>-</v>
      </c>
      <c r="I37" s="185"/>
      <c r="J37" s="185"/>
      <c r="K37" s="151"/>
      <c r="L37" s="151"/>
      <c r="M37" s="384">
        <f t="shared" ca="1" si="1"/>
        <v>0</v>
      </c>
      <c r="N37" s="403" t="str">
        <f t="shared" ca="1" si="2"/>
        <v>Você não teve todas as suas férias</v>
      </c>
      <c r="O37" s="404">
        <f>IF(G37&gt;='P Gerais'!$D$48,0,VLOOKUP(G37,'P Gerais'!$D$44:$G$48,3,TRUE))</f>
        <v>30</v>
      </c>
      <c r="P37" s="404">
        <f t="shared" si="3"/>
        <v>30</v>
      </c>
      <c r="Q37" s="404">
        <f t="shared" si="4"/>
        <v>0</v>
      </c>
      <c r="R37" s="404">
        <f t="shared" si="5"/>
        <v>0</v>
      </c>
      <c r="S37" s="404">
        <v>6029</v>
      </c>
      <c r="T37" s="404">
        <f t="shared" si="17"/>
        <v>6029</v>
      </c>
      <c r="U37" s="404">
        <f t="shared" si="6"/>
        <v>2009.6666666666667</v>
      </c>
      <c r="V37" s="404">
        <f t="shared" si="7"/>
        <v>0</v>
      </c>
      <c r="W37" s="404">
        <f t="shared" si="8"/>
        <v>0</v>
      </c>
      <c r="X37" s="404">
        <f t="shared" si="9"/>
        <v>0</v>
      </c>
      <c r="Y37" s="404">
        <f t="shared" si="10"/>
        <v>0</v>
      </c>
      <c r="Z37" s="404">
        <f t="shared" si="11"/>
        <v>0</v>
      </c>
      <c r="AA37" s="404">
        <f>IF(SUM(T37:U37)&gt;='P Gerais'!$D$25,'P Gerais'!$F$24,VLOOKUP(SUM(T37:U37),'P Gerais'!$D$22:$G$25,3,TRUE))</f>
        <v>0.11</v>
      </c>
      <c r="AB37" s="404">
        <f>IF(SUM(T37:U37,W37:X37)&gt;='P Gerais'!$D$25,'P Gerais'!$F$25,SUM(T37:U37,W37:X37)*AA37)</f>
        <v>513.01</v>
      </c>
      <c r="AC37" s="404" t="e">
        <f ca="1">VLOOKUP(C37,'DB Func'!$B$3:$GB$32,183,FALSE)</f>
        <v>#N/A</v>
      </c>
      <c r="AD37" s="404" t="e">
        <f ca="1">IF((SUM(W37:X37,T37:U37)-AB37-'P Gerais'!D64*AC37)&gt;='P Gerais'!$D$33,'P Gerais'!$G$33,VLOOKUP((SUM(W37:X37,T37:U37)-AB37-'P Gerais'!$D$35*AC37),'P Gerais'!$D$29:$G$33,4,TRUE))</f>
        <v>#N/A</v>
      </c>
      <c r="AE37" s="404" t="e">
        <f ca="1">(SUM(T37:U37,W37:X37)-AB37-'P Gerais'!$D$35*AC37)</f>
        <v>#N/A</v>
      </c>
      <c r="AF37" s="404" t="e">
        <f ca="1">IF((SUM(T37:U37)-AB37-'P Gerais'!$D$35*AC37)&gt;='P Gerais'!$D$33,'P Gerais'!$F$33,VLOOKUP((SUM(T37:U37)-AB37-'P Gerais'!$D$35*AC37),'P Gerais'!$D$29:$F$33,3,TRUE))</f>
        <v>#N/A</v>
      </c>
      <c r="AG37" s="404" t="e">
        <f t="shared" ca="1" si="18"/>
        <v>#N/A</v>
      </c>
      <c r="AH37" s="404">
        <f>SUM(T37:U37,W37:X37)*'P Gerais'!$D$18</f>
        <v>643.09333333333336</v>
      </c>
      <c r="AI37" s="404">
        <f t="shared" si="12"/>
        <v>8038.666666666667</v>
      </c>
      <c r="AJ37" s="404" t="e">
        <f t="shared" ca="1" si="13"/>
        <v>#N/A</v>
      </c>
      <c r="AK37" s="404" t="e">
        <f t="shared" ca="1" si="14"/>
        <v>#N/A</v>
      </c>
      <c r="AM37" s="404">
        <v>30</v>
      </c>
      <c r="AN37" s="403">
        <f t="shared" ca="1" si="15"/>
        <v>0</v>
      </c>
      <c r="AO37" s="403">
        <f t="shared" ca="1" si="16"/>
        <v>0</v>
      </c>
      <c r="AT37" s="194"/>
      <c r="AU37" s="194"/>
      <c r="AV37" s="194"/>
      <c r="AW37" s="194"/>
    </row>
    <row r="38" spans="1:49" ht="30" customHeight="1" thickTop="1">
      <c r="A38" s="392"/>
      <c r="B38" s="393"/>
      <c r="C38" s="394"/>
      <c r="O38" s="403"/>
      <c r="P38" s="403"/>
      <c r="Q38" s="403"/>
      <c r="R38" s="403"/>
      <c r="S38" s="403"/>
      <c r="T38" s="403"/>
      <c r="V38" s="403"/>
      <c r="W38" s="403"/>
      <c r="X38" s="403"/>
      <c r="Y38" s="403"/>
      <c r="Z38" s="403"/>
      <c r="AA38" s="403"/>
      <c r="AB38" s="403"/>
      <c r="AC38" s="403"/>
      <c r="AD38" s="403"/>
      <c r="AE38" s="403"/>
      <c r="AF38" s="403"/>
      <c r="AG38" s="403"/>
      <c r="AH38" s="403"/>
      <c r="AI38" s="403"/>
      <c r="AJ38" s="403"/>
      <c r="AK38" s="403"/>
      <c r="AL38" s="403"/>
      <c r="AN38" s="403">
        <f ca="1">SUM(AN8:AN37)</f>
        <v>0</v>
      </c>
      <c r="AO38" s="403">
        <f ca="1">SUM(AO8:AO37)</f>
        <v>0</v>
      </c>
      <c r="AT38" s="194"/>
      <c r="AU38" s="194"/>
      <c r="AV38" s="194"/>
      <c r="AW38" s="194"/>
    </row>
    <row r="39" spans="1:49" ht="30" customHeight="1">
      <c r="A39" s="342"/>
      <c r="B39" s="195"/>
      <c r="C39" s="195"/>
      <c r="O39" s="403"/>
      <c r="P39" s="403"/>
      <c r="Q39" s="403"/>
      <c r="R39" s="403"/>
      <c r="S39" s="403"/>
      <c r="T39" s="403"/>
      <c r="V39" s="403"/>
      <c r="W39" s="403"/>
      <c r="X39" s="403"/>
      <c r="Y39" s="403"/>
      <c r="Z39" s="403"/>
      <c r="AA39" s="403"/>
      <c r="AB39" s="403"/>
      <c r="AC39" s="403"/>
      <c r="AD39" s="403"/>
      <c r="AE39" s="403"/>
      <c r="AF39" s="403"/>
      <c r="AG39" s="403"/>
      <c r="AH39" s="403"/>
      <c r="AI39" s="403"/>
      <c r="AJ39" s="403"/>
      <c r="AK39" s="403"/>
      <c r="AL39" s="403"/>
      <c r="AT39" s="194"/>
      <c r="AU39" s="194"/>
      <c r="AV39" s="194"/>
      <c r="AW39" s="194"/>
    </row>
    <row r="40" spans="1:49" ht="30" customHeight="1">
      <c r="A40" s="342"/>
      <c r="B40" s="195"/>
      <c r="C40" s="195"/>
      <c r="O40" s="403"/>
      <c r="P40" s="403"/>
      <c r="Q40" s="403"/>
      <c r="R40" s="403"/>
      <c r="S40" s="403"/>
      <c r="T40" s="403"/>
      <c r="V40" s="403"/>
      <c r="W40" s="403"/>
      <c r="X40" s="403"/>
      <c r="Y40" s="403"/>
      <c r="Z40" s="403"/>
      <c r="AA40" s="403"/>
      <c r="AB40" s="403"/>
      <c r="AC40" s="403"/>
      <c r="AD40" s="403"/>
      <c r="AE40" s="403"/>
      <c r="AF40" s="403"/>
      <c r="AG40" s="403"/>
      <c r="AH40" s="403"/>
      <c r="AI40" s="403"/>
      <c r="AJ40" s="403"/>
      <c r="AK40" s="403"/>
      <c r="AL40" s="403"/>
      <c r="AT40" s="194"/>
      <c r="AU40" s="194"/>
      <c r="AV40" s="194"/>
      <c r="AW40" s="194"/>
    </row>
    <row r="41" spans="1:49" ht="30" customHeight="1">
      <c r="A41" s="342"/>
      <c r="B41" s="195"/>
      <c r="C41" s="195"/>
      <c r="O41" s="403"/>
      <c r="P41" s="403"/>
      <c r="Q41" s="403"/>
      <c r="R41" s="403"/>
      <c r="S41" s="403"/>
      <c r="T41" s="403"/>
      <c r="V41" s="403"/>
      <c r="W41" s="403"/>
      <c r="X41" s="403"/>
      <c r="Y41" s="403"/>
      <c r="Z41" s="403"/>
      <c r="AA41" s="403"/>
      <c r="AB41" s="403"/>
      <c r="AC41" s="403"/>
      <c r="AD41" s="403"/>
      <c r="AE41" s="403"/>
      <c r="AF41" s="403"/>
      <c r="AG41" s="403"/>
      <c r="AH41" s="403"/>
      <c r="AI41" s="403"/>
      <c r="AJ41" s="403"/>
      <c r="AK41" s="403"/>
      <c r="AL41" s="403"/>
      <c r="AT41" s="194"/>
      <c r="AU41" s="194"/>
      <c r="AV41" s="194"/>
      <c r="AW41" s="194"/>
    </row>
    <row r="42" spans="1:49" ht="30" customHeight="1">
      <c r="A42" s="342"/>
      <c r="B42" s="195"/>
      <c r="C42" s="195">
        <f>COLUMN(A1)</f>
        <v>1</v>
      </c>
      <c r="O42" s="403"/>
      <c r="P42" s="403"/>
      <c r="Q42" s="403"/>
      <c r="R42" s="403"/>
      <c r="S42" s="403"/>
      <c r="T42" s="403"/>
      <c r="V42" s="403"/>
      <c r="W42" s="403"/>
      <c r="X42" s="403"/>
      <c r="Y42" s="403"/>
      <c r="Z42" s="403"/>
      <c r="AA42" s="403"/>
      <c r="AB42" s="403"/>
      <c r="AC42" s="403"/>
      <c r="AD42" s="403"/>
      <c r="AE42" s="403"/>
      <c r="AF42" s="403"/>
      <c r="AG42" s="403"/>
      <c r="AH42" s="403"/>
      <c r="AI42" s="403"/>
      <c r="AJ42" s="403"/>
      <c r="AK42" s="403"/>
      <c r="AL42" s="403"/>
      <c r="AT42" s="194"/>
      <c r="AU42" s="194"/>
      <c r="AV42" s="194"/>
      <c r="AW42" s="194"/>
    </row>
    <row r="43" spans="1:49" ht="30" customHeight="1">
      <c r="A43" s="342"/>
      <c r="B43" s="195"/>
      <c r="C43" s="195"/>
      <c r="O43" s="403"/>
      <c r="P43" s="403"/>
      <c r="Q43" s="403"/>
      <c r="R43" s="403"/>
      <c r="S43" s="403"/>
      <c r="T43" s="403"/>
      <c r="V43" s="403"/>
      <c r="W43" s="403"/>
      <c r="X43" s="403"/>
      <c r="Y43" s="403"/>
      <c r="Z43" s="403"/>
      <c r="AA43" s="403"/>
      <c r="AB43" s="403"/>
      <c r="AC43" s="403"/>
      <c r="AD43" s="403"/>
      <c r="AE43" s="403"/>
      <c r="AF43" s="403"/>
      <c r="AG43" s="403"/>
      <c r="AH43" s="403"/>
      <c r="AI43" s="403"/>
      <c r="AJ43" s="403"/>
      <c r="AK43" s="403"/>
      <c r="AL43" s="403"/>
      <c r="AT43" s="194"/>
      <c r="AU43" s="194"/>
      <c r="AV43" s="194"/>
      <c r="AW43" s="194"/>
    </row>
    <row r="44" spans="1:49" ht="30" customHeight="1">
      <c r="A44" s="342"/>
      <c r="B44" s="195"/>
      <c r="C44" s="195"/>
      <c r="O44" s="403"/>
      <c r="P44" s="403"/>
      <c r="Q44" s="403"/>
      <c r="R44" s="403"/>
      <c r="S44" s="403"/>
      <c r="T44" s="403"/>
      <c r="V44" s="403"/>
      <c r="W44" s="403"/>
      <c r="X44" s="403"/>
      <c r="Y44" s="403"/>
      <c r="Z44" s="403"/>
      <c r="AA44" s="403"/>
      <c r="AB44" s="403"/>
      <c r="AC44" s="403"/>
      <c r="AD44" s="403"/>
      <c r="AE44" s="403"/>
      <c r="AF44" s="403"/>
      <c r="AG44" s="403"/>
      <c r="AH44" s="403"/>
      <c r="AI44" s="403"/>
      <c r="AJ44" s="403"/>
      <c r="AK44" s="403"/>
      <c r="AL44" s="403"/>
      <c r="AT44" s="194"/>
      <c r="AU44" s="194"/>
      <c r="AV44" s="194"/>
      <c r="AW44" s="194"/>
    </row>
    <row r="45" spans="1:49" ht="30" customHeight="1">
      <c r="A45" s="342"/>
      <c r="B45" s="195"/>
      <c r="C45" s="195"/>
      <c r="O45" s="403"/>
      <c r="P45" s="403"/>
      <c r="Q45" s="403"/>
      <c r="R45" s="403"/>
      <c r="S45" s="403"/>
      <c r="T45" s="403"/>
      <c r="V45" s="403"/>
      <c r="W45" s="403"/>
      <c r="X45" s="403"/>
      <c r="Y45" s="403"/>
      <c r="Z45" s="403"/>
      <c r="AA45" s="403"/>
      <c r="AB45" s="403"/>
      <c r="AC45" s="403"/>
      <c r="AD45" s="403"/>
      <c r="AE45" s="403"/>
      <c r="AF45" s="403"/>
      <c r="AG45" s="403"/>
      <c r="AH45" s="403"/>
      <c r="AI45" s="403"/>
      <c r="AJ45" s="403"/>
      <c r="AK45" s="403"/>
      <c r="AL45" s="403"/>
      <c r="AT45" s="194"/>
      <c r="AU45" s="194"/>
      <c r="AV45" s="194"/>
      <c r="AW45" s="194"/>
    </row>
    <row r="46" spans="1:49" ht="30" customHeight="1">
      <c r="A46" s="342"/>
      <c r="B46" s="195"/>
      <c r="C46" s="397"/>
      <c r="O46" s="403"/>
      <c r="P46" s="403"/>
      <c r="Q46" s="403"/>
      <c r="R46" s="403"/>
      <c r="S46" s="403"/>
      <c r="T46" s="403"/>
      <c r="V46" s="403"/>
      <c r="W46" s="403"/>
      <c r="X46" s="403"/>
      <c r="Y46" s="403"/>
      <c r="Z46" s="403"/>
      <c r="AA46" s="403"/>
      <c r="AB46" s="403"/>
      <c r="AC46" s="403"/>
      <c r="AD46" s="403"/>
      <c r="AE46" s="403"/>
      <c r="AF46" s="403"/>
      <c r="AG46" s="403"/>
      <c r="AH46" s="403"/>
      <c r="AI46" s="403"/>
      <c r="AJ46" s="403"/>
      <c r="AK46" s="403"/>
      <c r="AL46" s="403"/>
      <c r="AT46" s="194"/>
      <c r="AU46" s="194"/>
      <c r="AV46" s="194"/>
      <c r="AW46" s="194"/>
    </row>
    <row r="47" spans="1:49" ht="30" customHeight="1">
      <c r="A47" s="342"/>
      <c r="B47" s="195"/>
      <c r="C47" s="397"/>
      <c r="O47" s="403"/>
      <c r="P47" s="403"/>
      <c r="Q47" s="403"/>
      <c r="R47" s="403"/>
      <c r="S47" s="403"/>
      <c r="T47" s="403"/>
      <c r="V47" s="403"/>
      <c r="W47" s="403"/>
      <c r="X47" s="403"/>
      <c r="Y47" s="403"/>
      <c r="Z47" s="403"/>
      <c r="AA47" s="403"/>
      <c r="AB47" s="403"/>
      <c r="AC47" s="403"/>
      <c r="AD47" s="403"/>
      <c r="AE47" s="403"/>
      <c r="AF47" s="403"/>
      <c r="AG47" s="403"/>
      <c r="AH47" s="403"/>
      <c r="AI47" s="403"/>
      <c r="AJ47" s="403"/>
      <c r="AK47" s="403"/>
      <c r="AL47" s="403"/>
      <c r="AT47" s="194"/>
      <c r="AU47" s="194"/>
      <c r="AV47" s="194"/>
      <c r="AW47" s="194"/>
    </row>
    <row r="48" spans="1:49" ht="30" customHeight="1">
      <c r="A48" s="342"/>
      <c r="B48" s="195"/>
      <c r="C48" s="397"/>
      <c r="O48" s="403"/>
      <c r="P48" s="403"/>
      <c r="Q48" s="403"/>
      <c r="R48" s="403"/>
      <c r="S48" s="403"/>
      <c r="T48" s="403"/>
      <c r="V48" s="403"/>
      <c r="W48" s="403"/>
      <c r="X48" s="403"/>
      <c r="Y48" s="403"/>
      <c r="Z48" s="403"/>
      <c r="AA48" s="403"/>
      <c r="AB48" s="403"/>
      <c r="AC48" s="403"/>
      <c r="AD48" s="403"/>
      <c r="AE48" s="403"/>
      <c r="AF48" s="403"/>
      <c r="AG48" s="403"/>
      <c r="AH48" s="403"/>
      <c r="AI48" s="403"/>
      <c r="AJ48" s="403"/>
      <c r="AK48" s="403"/>
      <c r="AL48" s="403"/>
      <c r="AT48" s="194"/>
      <c r="AU48" s="194"/>
      <c r="AV48" s="194"/>
      <c r="AW48" s="194"/>
    </row>
    <row r="49" spans="1:49" ht="30" customHeight="1">
      <c r="A49" s="342"/>
      <c r="B49" s="195"/>
      <c r="C49" s="397"/>
      <c r="O49" s="403"/>
      <c r="P49" s="403"/>
      <c r="Q49" s="403"/>
      <c r="R49" s="403"/>
      <c r="S49" s="403"/>
      <c r="T49" s="403"/>
      <c r="V49" s="403"/>
      <c r="W49" s="403"/>
      <c r="X49" s="403"/>
      <c r="Y49" s="403"/>
      <c r="Z49" s="403"/>
      <c r="AA49" s="403"/>
      <c r="AB49" s="403"/>
      <c r="AC49" s="403"/>
      <c r="AD49" s="403"/>
      <c r="AE49" s="403"/>
      <c r="AF49" s="403"/>
      <c r="AG49" s="403"/>
      <c r="AH49" s="403"/>
      <c r="AI49" s="403"/>
      <c r="AJ49" s="403"/>
      <c r="AK49" s="403"/>
      <c r="AL49" s="403"/>
      <c r="AT49" s="194"/>
      <c r="AU49" s="194"/>
      <c r="AV49" s="194"/>
      <c r="AW49" s="194"/>
    </row>
    <row r="50" spans="1:49" ht="30" customHeight="1">
      <c r="A50" s="342"/>
      <c r="B50" s="195"/>
      <c r="C50" s="397"/>
      <c r="O50" s="403"/>
      <c r="P50" s="403"/>
      <c r="Q50" s="403"/>
      <c r="R50" s="403"/>
      <c r="S50" s="403"/>
      <c r="T50" s="403"/>
      <c r="V50" s="403"/>
      <c r="W50" s="403"/>
      <c r="X50" s="403"/>
      <c r="Y50" s="403"/>
      <c r="Z50" s="403"/>
      <c r="AA50" s="403"/>
      <c r="AB50" s="403"/>
      <c r="AC50" s="403"/>
      <c r="AD50" s="403"/>
      <c r="AE50" s="403"/>
      <c r="AF50" s="403"/>
      <c r="AG50" s="403"/>
      <c r="AH50" s="403"/>
      <c r="AI50" s="403"/>
      <c r="AJ50" s="403"/>
      <c r="AK50" s="403"/>
      <c r="AL50" s="403"/>
      <c r="AT50" s="194"/>
      <c r="AU50" s="194"/>
      <c r="AV50" s="194"/>
      <c r="AW50" s="194"/>
    </row>
    <row r="51" spans="1:49" ht="30" customHeight="1">
      <c r="A51" s="342"/>
      <c r="B51" s="195"/>
      <c r="C51" s="397"/>
      <c r="O51" s="403"/>
      <c r="P51" s="403"/>
      <c r="Q51" s="403"/>
      <c r="R51" s="403"/>
      <c r="S51" s="403"/>
      <c r="T51" s="403"/>
      <c r="V51" s="403"/>
      <c r="W51" s="403"/>
      <c r="X51" s="403"/>
      <c r="Y51" s="403"/>
      <c r="Z51" s="403"/>
      <c r="AA51" s="403"/>
      <c r="AB51" s="403"/>
      <c r="AC51" s="403"/>
      <c r="AD51" s="403"/>
      <c r="AE51" s="403"/>
      <c r="AF51" s="403"/>
      <c r="AG51" s="403"/>
      <c r="AH51" s="403"/>
      <c r="AI51" s="403"/>
      <c r="AJ51" s="403"/>
      <c r="AK51" s="403"/>
      <c r="AL51" s="403"/>
      <c r="AT51" s="194"/>
      <c r="AU51" s="194"/>
      <c r="AV51" s="194"/>
      <c r="AW51" s="194"/>
    </row>
    <row r="52" spans="1:49" ht="30" customHeight="1">
      <c r="A52" s="342"/>
      <c r="B52" s="195"/>
      <c r="C52" s="397"/>
      <c r="O52" s="403"/>
      <c r="P52" s="403"/>
      <c r="Q52" s="403"/>
      <c r="R52" s="403"/>
      <c r="S52" s="403"/>
      <c r="T52" s="403"/>
      <c r="V52" s="403"/>
      <c r="W52" s="403"/>
      <c r="X52" s="403"/>
      <c r="Y52" s="403"/>
      <c r="Z52" s="403"/>
      <c r="AA52" s="403"/>
      <c r="AB52" s="403"/>
      <c r="AC52" s="403"/>
      <c r="AD52" s="403"/>
      <c r="AE52" s="403"/>
      <c r="AF52" s="403"/>
      <c r="AG52" s="403"/>
      <c r="AH52" s="403"/>
      <c r="AI52" s="403"/>
      <c r="AJ52" s="403"/>
      <c r="AK52" s="403"/>
      <c r="AL52" s="403"/>
      <c r="AT52" s="194"/>
      <c r="AU52" s="194"/>
      <c r="AV52" s="194"/>
      <c r="AW52" s="194"/>
    </row>
    <row r="53" spans="1:49" ht="30" customHeight="1">
      <c r="A53" s="342"/>
      <c r="B53" s="195"/>
      <c r="C53" s="397"/>
      <c r="O53" s="403"/>
      <c r="P53" s="403"/>
      <c r="Q53" s="403"/>
      <c r="R53" s="403"/>
      <c r="S53" s="403"/>
      <c r="T53" s="403"/>
      <c r="V53" s="403"/>
      <c r="W53" s="403"/>
      <c r="X53" s="403"/>
      <c r="Y53" s="403"/>
      <c r="Z53" s="403"/>
      <c r="AA53" s="403"/>
      <c r="AB53" s="403"/>
      <c r="AC53" s="403"/>
      <c r="AD53" s="403"/>
      <c r="AE53" s="403"/>
      <c r="AF53" s="403"/>
      <c r="AG53" s="403"/>
      <c r="AH53" s="403"/>
      <c r="AI53" s="403"/>
      <c r="AJ53" s="403"/>
      <c r="AK53" s="403"/>
      <c r="AL53" s="403"/>
      <c r="AT53" s="194"/>
      <c r="AU53" s="194"/>
      <c r="AV53" s="194"/>
      <c r="AW53" s="194"/>
    </row>
    <row r="54" spans="1:49" ht="30" customHeight="1">
      <c r="A54" s="342"/>
      <c r="B54" s="195"/>
      <c r="C54" s="397"/>
      <c r="O54" s="403"/>
      <c r="P54" s="403"/>
      <c r="Q54" s="403"/>
      <c r="R54" s="403"/>
      <c r="S54" s="403"/>
      <c r="T54" s="403"/>
      <c r="V54" s="403"/>
      <c r="W54" s="403"/>
      <c r="X54" s="403"/>
      <c r="Y54" s="403"/>
      <c r="Z54" s="403"/>
      <c r="AA54" s="403"/>
      <c r="AB54" s="403"/>
      <c r="AC54" s="403"/>
      <c r="AD54" s="403"/>
      <c r="AE54" s="403"/>
      <c r="AF54" s="403"/>
      <c r="AG54" s="403"/>
      <c r="AH54" s="403"/>
      <c r="AI54" s="403"/>
      <c r="AJ54" s="403"/>
      <c r="AK54" s="403"/>
      <c r="AL54" s="403"/>
      <c r="AT54" s="194"/>
      <c r="AU54" s="194"/>
      <c r="AV54" s="194"/>
      <c r="AW54" s="194"/>
    </row>
    <row r="55" spans="1:49" ht="30" customHeight="1">
      <c r="A55" s="342"/>
      <c r="B55" s="195"/>
      <c r="C55" s="397"/>
      <c r="O55" s="403"/>
      <c r="P55" s="403"/>
      <c r="Q55" s="403"/>
      <c r="R55" s="403"/>
      <c r="S55" s="403"/>
      <c r="T55" s="403"/>
      <c r="V55" s="403"/>
      <c r="W55" s="403"/>
      <c r="X55" s="403"/>
      <c r="Y55" s="403"/>
      <c r="Z55" s="403"/>
      <c r="AA55" s="403"/>
      <c r="AB55" s="403"/>
      <c r="AC55" s="403"/>
      <c r="AD55" s="403"/>
      <c r="AE55" s="403"/>
      <c r="AF55" s="403"/>
      <c r="AG55" s="403"/>
      <c r="AH55" s="403"/>
      <c r="AI55" s="403"/>
      <c r="AJ55" s="403"/>
      <c r="AK55" s="403"/>
      <c r="AL55" s="403"/>
      <c r="AT55" s="194"/>
      <c r="AU55" s="194"/>
      <c r="AV55" s="194"/>
      <c r="AW55" s="194"/>
    </row>
    <row r="56" spans="1:49" ht="30" customHeight="1">
      <c r="A56" s="342"/>
      <c r="B56" s="195"/>
      <c r="C56" s="195"/>
      <c r="O56" s="403"/>
      <c r="P56" s="403"/>
      <c r="Q56" s="403"/>
      <c r="R56" s="403"/>
      <c r="S56" s="403"/>
      <c r="T56" s="403"/>
      <c r="V56" s="403"/>
      <c r="W56" s="403"/>
      <c r="X56" s="403"/>
      <c r="Y56" s="403"/>
      <c r="Z56" s="403"/>
      <c r="AA56" s="403"/>
      <c r="AB56" s="403"/>
      <c r="AC56" s="403"/>
      <c r="AD56" s="403"/>
      <c r="AE56" s="403"/>
      <c r="AF56" s="403"/>
      <c r="AG56" s="403"/>
      <c r="AH56" s="403"/>
      <c r="AI56" s="403"/>
      <c r="AJ56" s="403"/>
      <c r="AK56" s="403"/>
      <c r="AL56" s="403"/>
      <c r="AT56" s="194"/>
      <c r="AU56" s="194"/>
      <c r="AV56" s="194"/>
      <c r="AW56" s="194"/>
    </row>
    <row r="57" spans="1:49" ht="30" customHeight="1">
      <c r="A57" s="342"/>
      <c r="B57" s="195"/>
      <c r="C57" s="195"/>
      <c r="O57" s="403"/>
      <c r="P57" s="403"/>
      <c r="Q57" s="403"/>
      <c r="R57" s="403"/>
      <c r="S57" s="403"/>
      <c r="T57" s="403"/>
      <c r="V57" s="403"/>
      <c r="W57" s="403"/>
      <c r="X57" s="403"/>
      <c r="Y57" s="403"/>
      <c r="Z57" s="403"/>
      <c r="AA57" s="403"/>
      <c r="AB57" s="403"/>
      <c r="AC57" s="403"/>
      <c r="AD57" s="403"/>
      <c r="AE57" s="403"/>
      <c r="AF57" s="403"/>
      <c r="AG57" s="403"/>
      <c r="AH57" s="403"/>
      <c r="AI57" s="403"/>
      <c r="AJ57" s="403"/>
      <c r="AK57" s="403"/>
      <c r="AL57" s="403"/>
      <c r="AT57" s="194"/>
      <c r="AU57" s="194"/>
      <c r="AV57" s="194"/>
      <c r="AW57" s="194"/>
    </row>
    <row r="58" spans="1:49" ht="30" customHeight="1">
      <c r="A58" s="342"/>
      <c r="B58" s="195"/>
      <c r="C58" s="195"/>
      <c r="AT58" s="194"/>
      <c r="AU58" s="194"/>
      <c r="AV58" s="194"/>
      <c r="AW58" s="194"/>
    </row>
    <row r="59" spans="1:49" ht="30" customHeight="1">
      <c r="A59" s="342"/>
      <c r="B59" s="195"/>
      <c r="C59" s="195"/>
      <c r="AT59" s="194"/>
      <c r="AU59" s="194"/>
      <c r="AV59" s="194"/>
      <c r="AW59" s="194"/>
    </row>
    <row r="60" spans="1:49" ht="30" customHeight="1">
      <c r="A60" s="342"/>
      <c r="B60" s="195"/>
      <c r="C60" s="195"/>
      <c r="AT60" s="194"/>
      <c r="AU60" s="194"/>
      <c r="AV60" s="194"/>
      <c r="AW60" s="194"/>
    </row>
    <row r="61" spans="1:49" ht="30" customHeight="1">
      <c r="A61" s="342"/>
      <c r="B61" s="195"/>
      <c r="C61" s="195"/>
      <c r="AT61" s="194"/>
      <c r="AU61" s="194"/>
      <c r="AV61" s="194"/>
      <c r="AW61" s="194"/>
    </row>
    <row r="62" spans="1:49" ht="30" customHeight="1">
      <c r="A62" s="342"/>
      <c r="B62" s="195"/>
      <c r="C62" s="195"/>
      <c r="AT62" s="194"/>
      <c r="AU62" s="194"/>
      <c r="AV62" s="194"/>
      <c r="AW62" s="194"/>
    </row>
    <row r="63" spans="1:49" ht="30" customHeight="1">
      <c r="A63" s="342"/>
      <c r="B63" s="195"/>
      <c r="C63" s="195"/>
      <c r="AT63" s="194"/>
      <c r="AU63" s="194"/>
      <c r="AV63" s="194"/>
      <c r="AW63" s="194"/>
    </row>
    <row r="64" spans="1:49" ht="30" customHeight="1">
      <c r="A64" s="342"/>
      <c r="B64" s="195"/>
      <c r="C64" s="195"/>
      <c r="AT64" s="194"/>
      <c r="AU64" s="194"/>
      <c r="AV64" s="194"/>
      <c r="AW64" s="194"/>
    </row>
    <row r="65" spans="1:49" ht="30" customHeight="1">
      <c r="A65" s="342"/>
      <c r="B65" s="195"/>
      <c r="C65" s="195"/>
      <c r="AT65" s="194"/>
      <c r="AU65" s="194"/>
      <c r="AV65" s="194"/>
      <c r="AW65" s="194"/>
    </row>
    <row r="66" spans="1:49" ht="30" customHeight="1">
      <c r="A66" s="342"/>
      <c r="B66" s="195"/>
      <c r="C66" s="195"/>
      <c r="AT66" s="194"/>
      <c r="AU66" s="194"/>
      <c r="AV66" s="194"/>
      <c r="AW66" s="194"/>
    </row>
    <row r="67" spans="1:49" ht="30" customHeight="1">
      <c r="A67" s="342"/>
      <c r="B67" s="195"/>
      <c r="C67" s="195"/>
      <c r="AT67" s="194"/>
      <c r="AU67" s="194"/>
      <c r="AV67" s="194"/>
      <c r="AW67" s="194"/>
    </row>
    <row r="68" spans="1:49" ht="30" customHeight="1">
      <c r="A68" s="342"/>
      <c r="B68" s="195"/>
      <c r="C68" s="195"/>
      <c r="AT68" s="194"/>
      <c r="AU68" s="194"/>
      <c r="AV68" s="194"/>
      <c r="AW68" s="194"/>
    </row>
    <row r="69" spans="1:49" ht="30" customHeight="1">
      <c r="A69" s="342"/>
      <c r="B69" s="195"/>
      <c r="C69" s="195"/>
      <c r="AT69" s="194"/>
      <c r="AU69" s="194"/>
      <c r="AV69" s="194"/>
      <c r="AW69" s="194"/>
    </row>
    <row r="70" spans="1:49" ht="30" customHeight="1">
      <c r="A70" s="342"/>
      <c r="B70" s="195"/>
      <c r="C70" s="195"/>
      <c r="AT70" s="194"/>
      <c r="AU70" s="194"/>
      <c r="AV70" s="194"/>
      <c r="AW70" s="194"/>
    </row>
    <row r="71" spans="1:49" ht="30" customHeight="1">
      <c r="A71" s="342"/>
      <c r="B71" s="195"/>
      <c r="C71" s="195"/>
      <c r="AT71" s="194"/>
      <c r="AU71" s="194"/>
      <c r="AV71" s="194"/>
      <c r="AW71" s="194"/>
    </row>
    <row r="72" spans="1:49" ht="30" customHeight="1">
      <c r="A72" s="342"/>
      <c r="B72" s="195"/>
      <c r="C72" s="195"/>
      <c r="AT72" s="194"/>
      <c r="AU72" s="194"/>
      <c r="AV72" s="194"/>
      <c r="AW72" s="194"/>
    </row>
    <row r="73" spans="1:49" ht="30" customHeight="1">
      <c r="A73" s="342"/>
      <c r="B73" s="195"/>
      <c r="C73" s="195"/>
      <c r="AT73" s="194"/>
      <c r="AU73" s="194"/>
      <c r="AV73" s="194"/>
      <c r="AW73" s="194"/>
    </row>
    <row r="74" spans="1:49" ht="30" customHeight="1">
      <c r="A74" s="342"/>
      <c r="B74" s="195"/>
      <c r="C74" s="195"/>
      <c r="AT74" s="194"/>
      <c r="AU74" s="194"/>
      <c r="AV74" s="194"/>
      <c r="AW74" s="194"/>
    </row>
    <row r="75" spans="1:49" ht="30" customHeight="1">
      <c r="A75" s="342"/>
      <c r="B75" s="195"/>
      <c r="C75" s="195"/>
      <c r="AT75" s="194"/>
      <c r="AU75" s="194"/>
      <c r="AV75" s="194"/>
      <c r="AW75" s="194"/>
    </row>
    <row r="76" spans="1:49" ht="30" customHeight="1">
      <c r="A76" s="342"/>
      <c r="B76" s="195"/>
      <c r="C76" s="195"/>
      <c r="AT76" s="194"/>
      <c r="AU76" s="194"/>
      <c r="AV76" s="194"/>
      <c r="AW76" s="194"/>
    </row>
    <row r="77" spans="1:49" ht="30" customHeight="1">
      <c r="A77" s="342"/>
      <c r="B77" s="195"/>
      <c r="C77" s="195"/>
      <c r="AT77" s="194"/>
      <c r="AU77" s="194"/>
      <c r="AV77" s="194"/>
      <c r="AW77" s="194"/>
    </row>
    <row r="78" spans="1:49" ht="30" customHeight="1">
      <c r="A78" s="342"/>
      <c r="B78" s="195"/>
      <c r="C78" s="195"/>
      <c r="AT78" s="194"/>
      <c r="AU78" s="194"/>
      <c r="AV78" s="194"/>
      <c r="AW78" s="194"/>
    </row>
    <row r="79" spans="1:49" ht="30" customHeight="1">
      <c r="A79" s="342"/>
      <c r="B79" s="195"/>
      <c r="C79" s="195"/>
      <c r="AT79" s="194"/>
      <c r="AU79" s="194"/>
      <c r="AV79" s="194"/>
      <c r="AW79" s="194"/>
    </row>
    <row r="80" spans="1:49" ht="30" customHeight="1">
      <c r="A80" s="342"/>
      <c r="B80" s="195"/>
      <c r="C80" s="195"/>
      <c r="AT80" s="194"/>
      <c r="AU80" s="194"/>
      <c r="AV80" s="194"/>
      <c r="AW80" s="194"/>
    </row>
    <row r="81" spans="1:49" ht="30" customHeight="1">
      <c r="A81" s="342"/>
      <c r="B81" s="195"/>
      <c r="C81" s="195"/>
      <c r="AT81" s="194"/>
      <c r="AU81" s="194"/>
      <c r="AV81" s="194"/>
      <c r="AW81" s="194"/>
    </row>
    <row r="82" spans="1:49" ht="30" customHeight="1">
      <c r="A82" s="342"/>
      <c r="B82" s="195"/>
      <c r="C82" s="195"/>
      <c r="AT82" s="194"/>
      <c r="AU82" s="194"/>
      <c r="AV82" s="194"/>
      <c r="AW82" s="194"/>
    </row>
    <row r="83" spans="1:49" ht="15">
      <c r="A83" s="342"/>
      <c r="B83" s="195"/>
      <c r="C83" s="195"/>
      <c r="AT83" s="194"/>
      <c r="AU83" s="194"/>
      <c r="AV83" s="194"/>
      <c r="AW83" s="194"/>
    </row>
    <row r="84" spans="1:49" ht="15">
      <c r="A84" s="342"/>
      <c r="B84" s="195"/>
      <c r="C84" s="195"/>
      <c r="AT84" s="194"/>
      <c r="AU84" s="194"/>
      <c r="AV84" s="194"/>
      <c r="AW84" s="194"/>
    </row>
    <row r="85" spans="1:49" ht="15">
      <c r="A85" s="342"/>
      <c r="B85" s="195"/>
      <c r="C85" s="195"/>
      <c r="AT85" s="194"/>
      <c r="AU85" s="194"/>
      <c r="AV85" s="194"/>
      <c r="AW85" s="194"/>
    </row>
    <row r="86" spans="1:49" ht="15">
      <c r="A86" s="342"/>
      <c r="B86" s="195"/>
      <c r="C86" s="195"/>
      <c r="AT86" s="194"/>
      <c r="AU86" s="194"/>
      <c r="AV86" s="194"/>
      <c r="AW86" s="194"/>
    </row>
    <row r="87" spans="1:49" ht="15">
      <c r="A87" s="342"/>
      <c r="B87" s="195"/>
      <c r="C87" s="195"/>
      <c r="AT87" s="194"/>
      <c r="AU87" s="194"/>
      <c r="AV87" s="194"/>
      <c r="AW87" s="194"/>
    </row>
    <row r="88" spans="1:49" ht="15">
      <c r="A88" s="342"/>
      <c r="B88" s="195"/>
      <c r="C88" s="195"/>
      <c r="AT88" s="194"/>
      <c r="AU88" s="194"/>
      <c r="AV88" s="194"/>
      <c r="AW88" s="194"/>
    </row>
    <row r="89" spans="1:49" ht="15">
      <c r="A89" s="342"/>
      <c r="B89" s="195"/>
      <c r="C89" s="195"/>
      <c r="AT89" s="194"/>
      <c r="AU89" s="194"/>
      <c r="AV89" s="194"/>
      <c r="AW89" s="194"/>
    </row>
    <row r="90" spans="1:49" ht="15">
      <c r="A90" s="342"/>
      <c r="B90" s="195"/>
      <c r="C90" s="195"/>
      <c r="AT90" s="194"/>
      <c r="AU90" s="194"/>
      <c r="AV90" s="194"/>
      <c r="AW90" s="194"/>
    </row>
    <row r="91" spans="1:49" ht="15">
      <c r="A91" s="342"/>
      <c r="B91" s="195"/>
      <c r="C91" s="195"/>
      <c r="AT91" s="194"/>
      <c r="AU91" s="194"/>
      <c r="AV91" s="194"/>
      <c r="AW91" s="194"/>
    </row>
    <row r="92" spans="1:49" ht="15">
      <c r="A92" s="342"/>
      <c r="B92" s="195"/>
      <c r="C92" s="195"/>
      <c r="AT92" s="194"/>
      <c r="AU92" s="194"/>
      <c r="AV92" s="194"/>
      <c r="AW92" s="194"/>
    </row>
    <row r="93" spans="1:49" ht="15">
      <c r="A93" s="342"/>
      <c r="B93" s="195"/>
      <c r="C93" s="195"/>
      <c r="AT93" s="194"/>
      <c r="AU93" s="194"/>
      <c r="AV93" s="194"/>
      <c r="AW93" s="194"/>
    </row>
    <row r="94" spans="1:49" ht="15">
      <c r="A94" s="342"/>
      <c r="B94" s="195"/>
      <c r="C94" s="195"/>
      <c r="AT94" s="194"/>
      <c r="AU94" s="194"/>
      <c r="AV94" s="194"/>
      <c r="AW94" s="194"/>
    </row>
    <row r="95" spans="1:49" ht="15">
      <c r="A95" s="342"/>
      <c r="B95" s="195"/>
      <c r="C95" s="195"/>
      <c r="AT95" s="194"/>
      <c r="AU95" s="194"/>
      <c r="AV95" s="194"/>
      <c r="AW95" s="194"/>
    </row>
    <row r="96" spans="1:49" ht="15">
      <c r="A96" s="342"/>
      <c r="B96" s="195"/>
      <c r="C96" s="195"/>
      <c r="AT96" s="194"/>
      <c r="AU96" s="194"/>
      <c r="AV96" s="194"/>
      <c r="AW96" s="194"/>
    </row>
    <row r="97" spans="1:49" ht="15">
      <c r="A97" s="342"/>
      <c r="B97" s="195"/>
      <c r="C97" s="195"/>
      <c r="AT97" s="194"/>
      <c r="AU97" s="194"/>
      <c r="AV97" s="194"/>
      <c r="AW97" s="194"/>
    </row>
    <row r="98" spans="1:49" ht="15">
      <c r="A98" s="342"/>
      <c r="B98" s="195"/>
      <c r="C98" s="195"/>
      <c r="AT98" s="194"/>
      <c r="AU98" s="194"/>
      <c r="AV98" s="194"/>
      <c r="AW98" s="194"/>
    </row>
    <row r="99" spans="1:49" ht="15">
      <c r="A99" s="342"/>
      <c r="B99" s="195"/>
      <c r="C99" s="195"/>
      <c r="AT99" s="194"/>
      <c r="AU99" s="194"/>
      <c r="AV99" s="194"/>
      <c r="AW99" s="194"/>
    </row>
    <row r="100" spans="1:49" ht="15">
      <c r="A100" s="342"/>
      <c r="B100" s="195"/>
      <c r="C100" s="195"/>
      <c r="AT100" s="194"/>
      <c r="AU100" s="194"/>
      <c r="AV100" s="194"/>
      <c r="AW100" s="194"/>
    </row>
    <row r="101" spans="1:49" ht="15">
      <c r="A101" s="342"/>
      <c r="B101" s="195"/>
      <c r="C101" s="195"/>
      <c r="AT101" s="194"/>
      <c r="AU101" s="194"/>
      <c r="AV101" s="194"/>
      <c r="AW101" s="194"/>
    </row>
    <row r="102" spans="1:49" ht="15">
      <c r="A102" s="342"/>
      <c r="B102" s="195"/>
      <c r="C102" s="195"/>
      <c r="AT102" s="194"/>
      <c r="AU102" s="194"/>
      <c r="AV102" s="194"/>
      <c r="AW102" s="194"/>
    </row>
    <row r="103" spans="1:49" ht="15">
      <c r="A103" s="342"/>
      <c r="B103" s="195"/>
      <c r="C103" s="195"/>
      <c r="AT103" s="194"/>
      <c r="AU103" s="194"/>
      <c r="AV103" s="194"/>
      <c r="AW103" s="194"/>
    </row>
  </sheetData>
  <sheetProtection selectLockedCells="1"/>
  <mergeCells count="1">
    <mergeCell ref="C6:M6"/>
  </mergeCells>
  <dataValidations count="3">
    <dataValidation type="list" allowBlank="1" showInputMessage="1" showErrorMessage="1" sqref="D8:D37">
      <formula1>"1,2"</formula1>
    </dataValidation>
    <dataValidation type="list" allowBlank="1" showInputMessage="1" showErrorMessage="1" sqref="E8:F37">
      <formula1>$AL$8:$AL$19</formula1>
    </dataValidation>
    <dataValidation type="list" allowBlank="1" showInputMessage="1" showErrorMessage="1" sqref="I8:J37">
      <formula1>$AM$8:$AM$37</formula1>
    </dataValidation>
  </dataValidations>
  <pageMargins left="0.511811024" right="0.511811024" top="0.78740157499999996" bottom="0.78740157499999996" header="0.31496062000000002" footer="0.31496062000000002"/>
  <pageSetup paperSize="9" orientation="portrait" r:id="rId1"/>
  <drawing r:id="rId2"/>
</worksheet>
</file>

<file path=xl/worksheets/sheet40.xml><?xml version="1.0" encoding="utf-8"?>
<worksheet xmlns="http://schemas.openxmlformats.org/spreadsheetml/2006/main" xmlns:r="http://schemas.openxmlformats.org/officeDocument/2006/relationships">
  <sheetPr codeName="Plan70">
    <pageSetUpPr fitToPage="1"/>
  </sheetPr>
  <dimension ref="A1:W111"/>
  <sheetViews>
    <sheetView showGridLines="0" zoomScale="90" zoomScaleNormal="90" workbookViewId="0">
      <selection sqref="A1:A3"/>
    </sheetView>
  </sheetViews>
  <sheetFormatPr defaultRowHeight="0" customHeight="1" zeroHeight="1"/>
  <cols>
    <col min="1" max="1" width="27.7109375" style="42" customWidth="1"/>
    <col min="2" max="2" width="3.85546875" style="194" customWidth="1"/>
    <col min="3" max="8" width="11.7109375" style="194" customWidth="1"/>
    <col min="9" max="9" width="18.85546875" style="194" customWidth="1"/>
    <col min="10" max="10" width="22" style="194" customWidth="1"/>
    <col min="11" max="11" width="15.85546875" style="194" customWidth="1"/>
    <col min="12" max="12" width="1.85546875" style="194" customWidth="1"/>
    <col min="13" max="13" width="1.42578125" style="194" customWidth="1"/>
    <col min="14" max="19" width="11.7109375" style="194" customWidth="1"/>
    <col min="20" max="20" width="18.85546875" style="194" customWidth="1"/>
    <col min="21" max="21" width="22" style="194" customWidth="1"/>
    <col min="22" max="22" width="15.85546875" style="194" customWidth="1"/>
    <col min="23" max="16384" width="9.140625" style="194"/>
  </cols>
  <sheetData>
    <row r="1" spans="1:22" s="191" customFormat="1" ht="33.950000000000003" customHeight="1">
      <c r="A1" s="498"/>
      <c r="C1" s="192" t="s">
        <v>22</v>
      </c>
    </row>
    <row r="2" spans="1:22" s="191" customFormat="1" ht="21.6" customHeight="1">
      <c r="A2" s="498"/>
    </row>
    <row r="3" spans="1:22" s="191" customFormat="1" ht="21.6" customHeight="1">
      <c r="A3" s="498"/>
    </row>
    <row r="4" spans="1:22" ht="30" customHeight="1"/>
    <row r="5" spans="1:22" ht="30" customHeight="1">
      <c r="C5" s="196" t="s">
        <v>576</v>
      </c>
      <c r="I5" s="623" t="s">
        <v>743</v>
      </c>
      <c r="J5" s="624"/>
      <c r="K5" s="624"/>
      <c r="L5" s="625"/>
    </row>
    <row r="6" spans="1:22" ht="30" customHeight="1" thickBot="1">
      <c r="C6" s="197"/>
      <c r="D6" s="197"/>
      <c r="E6" s="197"/>
      <c r="F6" s="197"/>
      <c r="G6" s="197"/>
      <c r="H6" s="197"/>
      <c r="I6" s="197"/>
      <c r="J6" s="197"/>
      <c r="K6" s="197"/>
      <c r="L6" s="197"/>
      <c r="N6" s="311" t="str">
        <f>IF(Ferias!D8=1,"umferias","doisferias")</f>
        <v>doisferias</v>
      </c>
      <c r="O6" s="197"/>
      <c r="P6" s="197"/>
      <c r="Q6" s="197"/>
      <c r="R6" s="197"/>
      <c r="S6" s="197"/>
      <c r="T6" s="197"/>
      <c r="U6" s="197"/>
      <c r="V6" s="197"/>
    </row>
    <row r="7" spans="1:22" ht="30" customHeight="1" thickBot="1">
      <c r="C7" s="198"/>
      <c r="N7" s="198" t="s">
        <v>747</v>
      </c>
    </row>
    <row r="8" spans="1:22" ht="20.25" customHeight="1">
      <c r="C8" s="285">
        <f>'P Gerais'!D7</f>
        <v>0</v>
      </c>
      <c r="D8" s="200"/>
      <c r="E8" s="200"/>
      <c r="F8" s="200"/>
      <c r="G8" s="200"/>
      <c r="H8" s="599" t="s">
        <v>770</v>
      </c>
      <c r="I8" s="600"/>
      <c r="J8" s="600"/>
      <c r="K8" s="601"/>
      <c r="L8" s="201"/>
      <c r="N8" s="285">
        <f t="shared" ref="N8:V12" si="0">C8</f>
        <v>0</v>
      </c>
      <c r="O8" s="200"/>
      <c r="P8" s="200"/>
      <c r="Q8" s="200"/>
      <c r="R8" s="200"/>
      <c r="S8" s="599" t="str">
        <f t="shared" si="0"/>
        <v>Recibo de Férias</v>
      </c>
      <c r="T8" s="600"/>
      <c r="U8" s="600"/>
      <c r="V8" s="601"/>
    </row>
    <row r="9" spans="1:22" ht="15">
      <c r="C9" s="204" t="s">
        <v>27</v>
      </c>
      <c r="D9" s="616">
        <f>'P Gerais'!D10</f>
        <v>0</v>
      </c>
      <c r="E9" s="616"/>
      <c r="F9" s="616"/>
      <c r="G9" s="616"/>
      <c r="H9" s="616"/>
      <c r="I9" s="616"/>
      <c r="J9" s="205"/>
      <c r="K9" s="605" t="s">
        <v>780</v>
      </c>
      <c r="L9" s="206"/>
      <c r="N9" s="204" t="str">
        <f t="shared" si="0"/>
        <v>Endereço</v>
      </c>
      <c r="O9" s="602">
        <f t="shared" si="0"/>
        <v>0</v>
      </c>
      <c r="P9" s="603"/>
      <c r="Q9" s="603"/>
      <c r="R9" s="603"/>
      <c r="S9" s="603"/>
      <c r="T9" s="604"/>
      <c r="U9" s="205"/>
      <c r="V9" s="605" t="str">
        <f t="shared" si="0"/>
        <v>mês / ano</v>
      </c>
    </row>
    <row r="10" spans="1:22" ht="15.75" thickBot="1">
      <c r="C10" s="207" t="s">
        <v>26</v>
      </c>
      <c r="D10" s="629">
        <f>'P Gerais'!D9</f>
        <v>0</v>
      </c>
      <c r="E10" s="629"/>
      <c r="F10" s="629"/>
      <c r="G10" s="629"/>
      <c r="H10" s="629"/>
      <c r="I10" s="629"/>
      <c r="J10" s="208"/>
      <c r="K10" s="606"/>
      <c r="L10" s="206"/>
      <c r="N10" s="207" t="str">
        <f t="shared" si="0"/>
        <v>CNPJ</v>
      </c>
      <c r="O10" s="607">
        <f t="shared" si="0"/>
        <v>0</v>
      </c>
      <c r="P10" s="608"/>
      <c r="Q10" s="608"/>
      <c r="R10" s="608"/>
      <c r="S10" s="608"/>
      <c r="T10" s="609"/>
      <c r="U10" s="208"/>
      <c r="V10" s="606"/>
    </row>
    <row r="11" spans="1:22" ht="15">
      <c r="C11" s="286" t="s">
        <v>575</v>
      </c>
      <c r="D11" s="213" t="s">
        <v>559</v>
      </c>
      <c r="E11" s="214"/>
      <c r="F11" s="214"/>
      <c r="G11" s="214"/>
      <c r="H11" s="214"/>
      <c r="I11" s="213" t="s">
        <v>560</v>
      </c>
      <c r="J11" s="213" t="s">
        <v>561</v>
      </c>
      <c r="K11" s="215"/>
      <c r="L11" s="206"/>
      <c r="N11" s="286" t="str">
        <f t="shared" si="0"/>
        <v>CÓDIGO</v>
      </c>
      <c r="O11" s="213" t="str">
        <f t="shared" si="0"/>
        <v>NOME DO FUNCIONÁRIO</v>
      </c>
      <c r="P11" s="214"/>
      <c r="Q11" s="214"/>
      <c r="R11" s="214"/>
      <c r="S11" s="214"/>
      <c r="T11" s="213" t="str">
        <f t="shared" si="0"/>
        <v>CBO</v>
      </c>
      <c r="U11" s="213" t="str">
        <f t="shared" si="0"/>
        <v>FUNÇÃO</v>
      </c>
      <c r="V11" s="215"/>
    </row>
    <row r="12" spans="1:22" ht="15.75" thickBot="1">
      <c r="C12" s="216">
        <v>1</v>
      </c>
      <c r="D12" s="630" t="str">
        <f>I5</f>
        <v>Rafael Avila</v>
      </c>
      <c r="E12" s="630"/>
      <c r="F12" s="630"/>
      <c r="G12" s="630"/>
      <c r="H12" s="630"/>
      <c r="I12" s="217"/>
      <c r="J12" s="630" t="e">
        <f ca="1">VLOOKUP(D12,dbdez,48,FALSE)</f>
        <v>#N/A</v>
      </c>
      <c r="K12" s="631"/>
      <c r="L12" s="218"/>
      <c r="N12" s="216"/>
      <c r="O12" s="610" t="str">
        <f t="shared" si="0"/>
        <v>Rafael Avila</v>
      </c>
      <c r="P12" s="611"/>
      <c r="Q12" s="611"/>
      <c r="R12" s="611"/>
      <c r="S12" s="612"/>
      <c r="T12" s="217"/>
      <c r="U12" s="610"/>
      <c r="V12" s="613"/>
    </row>
    <row r="13" spans="1:22" ht="8.25" customHeight="1">
      <c r="C13" s="220"/>
      <c r="D13" s="220"/>
      <c r="E13" s="220"/>
      <c r="F13" s="220"/>
      <c r="G13" s="220"/>
      <c r="H13" s="220"/>
      <c r="I13" s="220"/>
      <c r="J13" s="220"/>
      <c r="K13" s="220"/>
      <c r="L13" s="211"/>
      <c r="N13" s="220"/>
      <c r="O13" s="220"/>
      <c r="P13" s="220"/>
      <c r="Q13" s="220"/>
      <c r="R13" s="220"/>
      <c r="S13" s="220"/>
      <c r="T13" s="220"/>
      <c r="U13" s="220"/>
      <c r="V13" s="220"/>
    </row>
    <row r="14" spans="1:22" ht="8.25" customHeight="1">
      <c r="C14" s="287"/>
      <c r="D14" s="288"/>
      <c r="E14" s="288"/>
      <c r="F14" s="288"/>
      <c r="G14" s="288"/>
      <c r="H14" s="288"/>
      <c r="I14" s="288"/>
      <c r="J14" s="288"/>
      <c r="K14" s="289"/>
      <c r="L14" s="206"/>
      <c r="N14" s="287"/>
      <c r="O14" s="288"/>
      <c r="P14" s="288"/>
      <c r="Q14" s="288"/>
      <c r="R14" s="288"/>
      <c r="S14" s="288"/>
      <c r="T14" s="288"/>
      <c r="U14" s="288"/>
      <c r="V14" s="289"/>
    </row>
    <row r="15" spans="1:22" ht="15.75" customHeight="1">
      <c r="C15" s="594" t="s">
        <v>894</v>
      </c>
      <c r="D15" s="598"/>
      <c r="E15" s="621" t="e">
        <f ca="1">OFFSET(Ferias!I8,'Folha Ferias'!M21-1,)</f>
        <v>#N/A</v>
      </c>
      <c r="F15" s="621"/>
      <c r="G15" s="290"/>
      <c r="H15" s="598" t="s">
        <v>777</v>
      </c>
      <c r="I15" s="598"/>
      <c r="J15" s="310"/>
      <c r="K15" s="292"/>
      <c r="L15" s="206"/>
      <c r="N15" s="594" t="s">
        <v>894</v>
      </c>
      <c r="O15" s="598"/>
      <c r="P15" s="621" t="e">
        <f ca="1">OFFSET(Ferias!J8,'Folha Ferias'!M21-1,)</f>
        <v>#N/A</v>
      </c>
      <c r="Q15" s="621"/>
      <c r="R15" s="290"/>
      <c r="S15" s="598" t="s">
        <v>777</v>
      </c>
      <c r="T15" s="598"/>
      <c r="U15" s="310"/>
      <c r="V15" s="292"/>
    </row>
    <row r="16" spans="1:22" ht="15.75" customHeight="1">
      <c r="C16" s="594" t="s">
        <v>774</v>
      </c>
      <c r="D16" s="598"/>
      <c r="E16" s="622"/>
      <c r="F16" s="622"/>
      <c r="G16" s="290"/>
      <c r="H16" s="598" t="s">
        <v>778</v>
      </c>
      <c r="I16" s="598"/>
      <c r="J16" s="293" t="e">
        <f ca="1">(OFFSET(Ferias!S8,'Folha Ferias'!M21-1,)/OFFSET(Ferias!H8,'Folha Ferias'!M21-1,))*E15</f>
        <v>#N/A</v>
      </c>
      <c r="K16" s="292"/>
      <c r="L16" s="206"/>
      <c r="N16" s="594" t="s">
        <v>774</v>
      </c>
      <c r="O16" s="598"/>
      <c r="P16" s="622"/>
      <c r="Q16" s="622"/>
      <c r="R16" s="290"/>
      <c r="S16" s="598" t="s">
        <v>778</v>
      </c>
      <c r="T16" s="598"/>
      <c r="U16" s="293" t="e">
        <f ca="1">(OFFSET(Ferias!S8,'Folha Ferias'!M21-1,)/OFFSET(Ferias!H8,'Folha Ferias'!M21-1,))*P15</f>
        <v>#N/A</v>
      </c>
      <c r="V16" s="292"/>
    </row>
    <row r="17" spans="3:22" ht="15.75" customHeight="1">
      <c r="C17" s="594" t="s">
        <v>775</v>
      </c>
      <c r="D17" s="595"/>
      <c r="E17" s="596" t="e">
        <f ca="1">ROUNDUP((OFFSET(Ferias!G8,'Folha Ferias'!M21-1,)/OFFSET(Ferias!H8,'Folha Ferias'!M21-1,)*E15),0)</f>
        <v>#N/A</v>
      </c>
      <c r="F17" s="597"/>
      <c r="G17" s="290"/>
      <c r="H17" s="598" t="s">
        <v>779</v>
      </c>
      <c r="I17" s="598"/>
      <c r="J17" s="291" t="e">
        <f ca="1">ROUNDUP((OFFSET(Ferias!K8,'Folha Ferias'!M21-1,)/OFFSET(Ferias!H8,'Folha Ferias'!M21-1,)*E15),0)</f>
        <v>#N/A</v>
      </c>
      <c r="K17" s="292"/>
      <c r="L17" s="206"/>
      <c r="N17" s="594" t="s">
        <v>775</v>
      </c>
      <c r="O17" s="595"/>
      <c r="P17" s="596" t="e">
        <f ca="1">ROUNDDOWN((OFFSET(Ferias!G8,'Folha Ferias'!M21-1,)/OFFSET(Ferias!H8,'Folha Ferias'!M21-1,)*P15),0)</f>
        <v>#N/A</v>
      </c>
      <c r="Q17" s="597"/>
      <c r="R17" s="290"/>
      <c r="S17" s="598" t="s">
        <v>779</v>
      </c>
      <c r="T17" s="598"/>
      <c r="U17" s="291" t="e">
        <f ca="1">ROUNDDOWN((OFFSET(Ferias!K8,'Folha Ferias'!M21-1,)/OFFSET(Ferias!H8,'Folha Ferias'!M21-1,)*P15),0)</f>
        <v>#N/A</v>
      </c>
      <c r="V17" s="292"/>
    </row>
    <row r="18" spans="3:22" ht="15.75" customHeight="1">
      <c r="C18" s="594" t="s">
        <v>776</v>
      </c>
      <c r="D18" s="595"/>
      <c r="E18" s="619"/>
      <c r="F18" s="620"/>
      <c r="G18" s="598" t="s">
        <v>893</v>
      </c>
      <c r="H18" s="598"/>
      <c r="I18" s="598"/>
      <c r="J18" s="291" t="e">
        <f ca="1">ROUNDUP((OFFSET(Ferias!L8,'Folha Ferias'!M21-1,)/OFFSET(Ferias!H8,'Folha Ferias'!M21-1,)*E15),0)</f>
        <v>#N/A</v>
      </c>
      <c r="K18" s="292"/>
      <c r="L18" s="206"/>
      <c r="N18" s="594" t="s">
        <v>776</v>
      </c>
      <c r="O18" s="595"/>
      <c r="P18" s="619"/>
      <c r="Q18" s="620"/>
      <c r="R18" s="598" t="s">
        <v>893</v>
      </c>
      <c r="S18" s="598"/>
      <c r="T18" s="598"/>
      <c r="U18" s="291" t="e">
        <f ca="1">ROUNDDOWN((OFFSET(Ferias!L8,'Folha Ferias'!M21-1,)/OFFSET(Ferias!H8,'Folha Ferias'!M21-1,)*P15),0)</f>
        <v>#N/A</v>
      </c>
      <c r="V18" s="292"/>
    </row>
    <row r="19" spans="3:22" ht="8.25" customHeight="1">
      <c r="C19" s="294"/>
      <c r="D19" s="295"/>
      <c r="E19" s="295"/>
      <c r="F19" s="295"/>
      <c r="G19" s="295"/>
      <c r="H19" s="295"/>
      <c r="I19" s="295"/>
      <c r="J19" s="295"/>
      <c r="K19" s="296"/>
      <c r="L19" s="206"/>
      <c r="N19" s="294"/>
      <c r="O19" s="295"/>
      <c r="P19" s="295"/>
      <c r="Q19" s="295"/>
      <c r="R19" s="295"/>
      <c r="S19" s="295"/>
      <c r="T19" s="295"/>
      <c r="U19" s="295"/>
      <c r="V19" s="296"/>
    </row>
    <row r="20" spans="3:22" ht="8.25" customHeight="1">
      <c r="C20" s="280"/>
      <c r="D20" s="280"/>
      <c r="E20" s="280"/>
      <c r="F20" s="280"/>
      <c r="G20" s="280"/>
      <c r="H20" s="280"/>
      <c r="I20" s="280"/>
      <c r="J20" s="280"/>
      <c r="K20" s="280"/>
      <c r="L20" s="206"/>
      <c r="N20" s="280"/>
      <c r="O20" s="280"/>
      <c r="P20" s="280"/>
      <c r="Q20" s="280"/>
      <c r="R20" s="280"/>
      <c r="S20" s="280"/>
      <c r="T20" s="280"/>
      <c r="U20" s="280"/>
      <c r="V20" s="280"/>
    </row>
    <row r="21" spans="3:22" ht="15">
      <c r="C21" s="588" t="s">
        <v>562</v>
      </c>
      <c r="D21" s="589"/>
      <c r="E21" s="589"/>
      <c r="F21" s="589"/>
      <c r="G21" s="589"/>
      <c r="H21" s="590"/>
      <c r="I21" s="221" t="s">
        <v>563</v>
      </c>
      <c r="J21" s="221" t="s">
        <v>564</v>
      </c>
      <c r="K21" s="221" t="s">
        <v>565</v>
      </c>
      <c r="L21" s="222"/>
      <c r="M21" s="312" t="e">
        <f ca="1">VLOOKUP('Folha Ferias'!$I$5,Ferias!C8:AM37,37,FALSE)</f>
        <v>#N/A</v>
      </c>
      <c r="N21" s="588" t="s">
        <v>562</v>
      </c>
      <c r="O21" s="589"/>
      <c r="P21" s="589"/>
      <c r="Q21" s="589"/>
      <c r="R21" s="589"/>
      <c r="S21" s="590"/>
      <c r="T21" s="221" t="s">
        <v>563</v>
      </c>
      <c r="U21" s="221" t="s">
        <v>564</v>
      </c>
      <c r="V21" s="221" t="s">
        <v>565</v>
      </c>
    </row>
    <row r="22" spans="3:22" ht="15">
      <c r="C22" s="579" t="s">
        <v>166</v>
      </c>
      <c r="D22" s="580"/>
      <c r="E22" s="580"/>
      <c r="F22" s="580"/>
      <c r="G22" s="580"/>
      <c r="H22" s="581"/>
      <c r="I22" s="297" t="e">
        <f ca="1">E15</f>
        <v>#N/A</v>
      </c>
      <c r="J22" s="225" t="e">
        <f ca="1">(OFFSET(Ferias!T8,'Folha Ferias'!M21-1,)/OFFSET(Ferias!H8,'Folha Ferias'!M21-1,))*E15</f>
        <v>#N/A</v>
      </c>
      <c r="K22" s="225"/>
      <c r="L22" s="222"/>
      <c r="M22" s="312" t="e">
        <f ca="1">VLOOKUP($I$5,Ferias!$C$8:$D$37,2,FALSE)</f>
        <v>#N/A</v>
      </c>
      <c r="N22" s="579" t="s">
        <v>166</v>
      </c>
      <c r="O22" s="580"/>
      <c r="P22" s="580"/>
      <c r="Q22" s="580"/>
      <c r="R22" s="580"/>
      <c r="S22" s="581"/>
      <c r="T22" s="297" t="e">
        <f ca="1">P15</f>
        <v>#N/A</v>
      </c>
      <c r="U22" s="225" t="e">
        <f ca="1">(OFFSET(Ferias!T8,'Folha Ferias'!M21-1,)/OFFSET(Ferias!H8,'Folha Ferias'!M21-1,))*P15</f>
        <v>#N/A</v>
      </c>
      <c r="V22" s="225"/>
    </row>
    <row r="23" spans="3:22" ht="15" customHeight="1">
      <c r="C23" s="579" t="s">
        <v>771</v>
      </c>
      <c r="D23" s="580"/>
      <c r="E23" s="580"/>
      <c r="F23" s="580"/>
      <c r="G23" s="580"/>
      <c r="H23" s="581"/>
      <c r="I23" s="297"/>
      <c r="J23" s="225" t="e">
        <f ca="1">(OFFSET(Ferias!U8,'Folha Ferias'!M21-1,)/OFFSET(Ferias!H8,'Folha Ferias'!M21-1,))*E15</f>
        <v>#N/A</v>
      </c>
      <c r="K23" s="225"/>
      <c r="L23" s="222"/>
      <c r="M23" s="312"/>
      <c r="N23" s="579" t="s">
        <v>771</v>
      </c>
      <c r="O23" s="580"/>
      <c r="P23" s="580"/>
      <c r="Q23" s="580"/>
      <c r="R23" s="580"/>
      <c r="S23" s="581"/>
      <c r="T23" s="297"/>
      <c r="U23" s="225" t="e">
        <f ca="1">(OFFSET(Ferias!U8,'Folha Ferias'!M21-1,)/OFFSET(Ferias!H8,'Folha Ferias'!M21-1,))*P15</f>
        <v>#N/A</v>
      </c>
      <c r="V23" s="225"/>
    </row>
    <row r="24" spans="3:22" ht="15" customHeight="1">
      <c r="C24" s="243" t="s">
        <v>891</v>
      </c>
      <c r="D24" s="244"/>
      <c r="E24" s="244"/>
      <c r="F24" s="244"/>
      <c r="G24" s="244"/>
      <c r="H24" s="245"/>
      <c r="I24" s="224" t="e">
        <f ca="1">(OFFSET(Ferias!V8,'Folha Ferias'!M21-1,)/OFFSET(Ferias!H8,'Folha Ferias'!M21-1,))*E15</f>
        <v>#N/A</v>
      </c>
      <c r="J24" s="225" t="e">
        <f ca="1">(OFFSET(Ferias!W8,'Folha Ferias'!M21-1,)/OFFSET(Ferias!H8,'Folha Ferias'!M21-1,))*E15</f>
        <v>#N/A</v>
      </c>
      <c r="K24" s="225"/>
      <c r="L24" s="222"/>
      <c r="M24" s="312" t="e">
        <f ca="1">VLOOKUP($I$5,Ferias!$C$8:$K$37,8,FALSE)</f>
        <v>#N/A</v>
      </c>
      <c r="N24" s="243" t="s">
        <v>891</v>
      </c>
      <c r="O24" s="244"/>
      <c r="P24" s="244"/>
      <c r="Q24" s="244"/>
      <c r="R24" s="244"/>
      <c r="S24" s="245"/>
      <c r="T24" s="224" t="e">
        <f ca="1">(OFFSET(Ferias!V8,'Folha Ferias'!M21-1,)/OFFSET(Ferias!H8,'Folha Ferias'!M21-1,))*P15</f>
        <v>#N/A</v>
      </c>
      <c r="U24" s="225" t="e">
        <f ca="1">(OFFSET(Ferias!W8,'Folha Ferias'!M21-1,)/OFFSET(Ferias!H8,'Folha Ferias'!M21-1,))*P15</f>
        <v>#N/A</v>
      </c>
      <c r="V24" s="225"/>
    </row>
    <row r="25" spans="3:22" ht="15" customHeight="1">
      <c r="C25" s="243" t="s">
        <v>892</v>
      </c>
      <c r="D25" s="244"/>
      <c r="E25" s="244"/>
      <c r="F25" s="244"/>
      <c r="G25" s="244"/>
      <c r="H25" s="245"/>
      <c r="I25" s="297"/>
      <c r="J25" s="225" t="e">
        <f ca="1">(OFFSET(Ferias!X8,'Folha Ferias'!M21-1,)/OFFSET(Ferias!H8,'Folha Ferias'!M21-1,))*E15</f>
        <v>#N/A</v>
      </c>
      <c r="K25" s="225"/>
      <c r="L25" s="222"/>
      <c r="N25" s="243" t="s">
        <v>892</v>
      </c>
      <c r="O25" s="244"/>
      <c r="P25" s="244"/>
      <c r="Q25" s="244"/>
      <c r="R25" s="244"/>
      <c r="S25" s="245"/>
      <c r="T25" s="297"/>
      <c r="U25" s="225" t="e">
        <f ca="1">(OFFSET(Ferias!X8,'Folha Ferias'!M21-1,)/OFFSET(Ferias!H8,'Folha Ferias'!M21-1,))*P15</f>
        <v>#N/A</v>
      </c>
      <c r="V25" s="225"/>
    </row>
    <row r="26" spans="3:22" ht="15">
      <c r="C26" s="579" t="s">
        <v>772</v>
      </c>
      <c r="D26" s="580"/>
      <c r="E26" s="580"/>
      <c r="F26" s="580"/>
      <c r="G26" s="580"/>
      <c r="H26" s="581"/>
      <c r="I26" s="297" t="e">
        <f ca="1">J17</f>
        <v>#N/A</v>
      </c>
      <c r="J26" s="225" t="e">
        <f ca="1">(OFFSET(Ferias!Y8,'Folha Ferias'!M21-1,)/OFFSET(Ferias!H8,'Folha Ferias'!M21-1,))*E15</f>
        <v>#N/A</v>
      </c>
      <c r="K26" s="225"/>
      <c r="L26" s="222"/>
      <c r="N26" s="579" t="s">
        <v>772</v>
      </c>
      <c r="O26" s="580"/>
      <c r="P26" s="580"/>
      <c r="Q26" s="580"/>
      <c r="R26" s="580"/>
      <c r="S26" s="581"/>
      <c r="T26" s="297" t="e">
        <f ca="1">U17</f>
        <v>#N/A</v>
      </c>
      <c r="U26" s="225" t="e">
        <f ca="1">(OFFSET(Ferias!Y8,'Folha Ferias'!M21-1,)/OFFSET(Ferias!H8,'Folha Ferias'!M21-1,))*P15</f>
        <v>#N/A</v>
      </c>
      <c r="V26" s="225"/>
    </row>
    <row r="27" spans="3:22" ht="15">
      <c r="C27" s="579" t="s">
        <v>773</v>
      </c>
      <c r="D27" s="580"/>
      <c r="E27" s="580"/>
      <c r="F27" s="580"/>
      <c r="G27" s="580"/>
      <c r="H27" s="581"/>
      <c r="I27" s="227"/>
      <c r="J27" s="225" t="e">
        <f ca="1">(OFFSET(Ferias!Z8,'Folha Ferias'!M21-1,)/OFFSET(Ferias!H8,'Folha Ferias'!M21-1,))*E15</f>
        <v>#N/A</v>
      </c>
      <c r="K27" s="225"/>
      <c r="L27" s="222"/>
      <c r="N27" s="579" t="s">
        <v>773</v>
      </c>
      <c r="O27" s="580"/>
      <c r="P27" s="580"/>
      <c r="Q27" s="580"/>
      <c r="R27" s="580"/>
      <c r="S27" s="581"/>
      <c r="T27" s="227"/>
      <c r="U27" s="225" t="e">
        <f ca="1">(OFFSET(Ferias!Z8,'Folha Ferias'!M21-1,)/OFFSET(Ferias!H8,'Folha Ferias'!M21-1,))*P15</f>
        <v>#N/A</v>
      </c>
      <c r="V27" s="225"/>
    </row>
    <row r="28" spans="3:22" ht="15">
      <c r="C28" s="579"/>
      <c r="D28" s="580"/>
      <c r="E28" s="580"/>
      <c r="F28" s="580"/>
      <c r="G28" s="580"/>
      <c r="H28" s="581"/>
      <c r="I28" s="227"/>
      <c r="J28" s="229"/>
      <c r="K28" s="225"/>
      <c r="L28" s="222"/>
      <c r="N28" s="579"/>
      <c r="O28" s="580"/>
      <c r="P28" s="580"/>
      <c r="Q28" s="580"/>
      <c r="R28" s="580"/>
      <c r="S28" s="581"/>
      <c r="T28" s="227"/>
      <c r="U28" s="229"/>
      <c r="V28" s="225"/>
    </row>
    <row r="29" spans="3:22" ht="15">
      <c r="C29" s="579" t="str">
        <f>Resul!C9&amp;" sobre férias"</f>
        <v>INSS sobre férias</v>
      </c>
      <c r="D29" s="580"/>
      <c r="E29" s="580"/>
      <c r="F29" s="580"/>
      <c r="G29" s="580"/>
      <c r="H29" s="581"/>
      <c r="I29" s="230" t="e">
        <f ca="1">OFFSET(Ferias!AA8,'Folha Ferias'!M21-1,)</f>
        <v>#N/A</v>
      </c>
      <c r="J29" s="229"/>
      <c r="K29" s="225" t="e">
        <f ca="1">(OFFSET(Ferias!AB8,'Folha Ferias'!M21-1,)/OFFSET(Ferias!H8,'Folha Ferias'!M21-1,))*E15</f>
        <v>#N/A</v>
      </c>
      <c r="L29" s="222"/>
      <c r="N29" s="579" t="s">
        <v>936</v>
      </c>
      <c r="O29" s="580"/>
      <c r="P29" s="580"/>
      <c r="Q29" s="580"/>
      <c r="R29" s="580"/>
      <c r="S29" s="581"/>
      <c r="T29" s="230" t="e">
        <f ca="1">OFFSET(Ferias!AA8,'Folha Ferias'!M21-1,)</f>
        <v>#N/A</v>
      </c>
      <c r="U29" s="229"/>
      <c r="V29" s="225" t="e">
        <f ca="1">(OFFSET(Ferias!AB8,'Folha Ferias'!M21-1,)/OFFSET(Ferias!H8,'Folha Ferias'!M21-1,))*P15</f>
        <v>#N/A</v>
      </c>
    </row>
    <row r="30" spans="3:22" ht="15">
      <c r="C30" s="626" t="str">
        <f>Resul!C10&amp;" sobre férias"</f>
        <v>IRRF sobre férias</v>
      </c>
      <c r="D30" s="627"/>
      <c r="E30" s="627"/>
      <c r="F30" s="627"/>
      <c r="G30" s="627"/>
      <c r="H30" s="628"/>
      <c r="I30" s="230" t="e">
        <f ca="1">OFFSET(Ferias!AF8,'Folha Ferias'!M21-1,)</f>
        <v>#N/A</v>
      </c>
      <c r="J30" s="225"/>
      <c r="K30" s="225" t="e">
        <f ca="1">(OFFSET(Ferias!AG8,'Folha Ferias'!M21-1,)/OFFSET(Ferias!H8,'Folha Ferias'!M21-1,))*E15</f>
        <v>#N/A</v>
      </c>
      <c r="L30" s="222"/>
      <c r="N30" s="582" t="s">
        <v>937</v>
      </c>
      <c r="O30" s="583"/>
      <c r="P30" s="583"/>
      <c r="Q30" s="583"/>
      <c r="R30" s="583"/>
      <c r="S30" s="584"/>
      <c r="T30" s="230" t="e">
        <f ca="1">OFFSET(Ferias!AF8,'Folha Ferias'!M21-1,)</f>
        <v>#N/A</v>
      </c>
      <c r="U30" s="225"/>
      <c r="V30" s="225" t="e">
        <f ca="1">(OFFSET(Ferias!AG8,'Folha Ferias'!M21-1,)/OFFSET(Ferias!H8,'Folha Ferias'!M21-1,))*P15</f>
        <v>#N/A</v>
      </c>
    </row>
    <row r="31" spans="3:22" ht="15">
      <c r="C31" s="579"/>
      <c r="D31" s="580"/>
      <c r="E31" s="580"/>
      <c r="F31" s="580"/>
      <c r="G31" s="580"/>
      <c r="H31" s="581"/>
      <c r="I31" s="247"/>
      <c r="J31" s="225"/>
      <c r="K31" s="225"/>
      <c r="L31" s="222"/>
      <c r="N31" s="579"/>
      <c r="O31" s="580"/>
      <c r="P31" s="580"/>
      <c r="Q31" s="580"/>
      <c r="R31" s="580"/>
      <c r="S31" s="581"/>
      <c r="T31" s="247"/>
      <c r="U31" s="225"/>
      <c r="V31" s="225"/>
    </row>
    <row r="32" spans="3:22" ht="15">
      <c r="C32" s="585"/>
      <c r="D32" s="586"/>
      <c r="E32" s="586"/>
      <c r="F32" s="586"/>
      <c r="G32" s="586"/>
      <c r="H32" s="587"/>
      <c r="I32" s="249"/>
      <c r="J32" s="250"/>
      <c r="K32" s="250"/>
      <c r="L32" s="222"/>
      <c r="N32" s="585"/>
      <c r="O32" s="586"/>
      <c r="P32" s="586"/>
      <c r="Q32" s="586"/>
      <c r="R32" s="586"/>
      <c r="S32" s="587"/>
      <c r="T32" s="249"/>
      <c r="U32" s="250"/>
      <c r="V32" s="250"/>
    </row>
    <row r="33" spans="3:23" ht="15">
      <c r="C33" s="251" t="s">
        <v>566</v>
      </c>
      <c r="D33" s="252"/>
      <c r="E33" s="298"/>
      <c r="F33" s="298"/>
      <c r="G33" s="252"/>
      <c r="H33" s="252"/>
      <c r="I33" s="253"/>
      <c r="J33" s="254" t="s">
        <v>567</v>
      </c>
      <c r="K33" s="254" t="s">
        <v>568</v>
      </c>
      <c r="L33" s="255"/>
      <c r="N33" s="251" t="s">
        <v>566</v>
      </c>
      <c r="O33" s="252"/>
      <c r="P33" s="298"/>
      <c r="Q33" s="298"/>
      <c r="R33" s="252"/>
      <c r="S33" s="252"/>
      <c r="T33" s="253"/>
      <c r="U33" s="254" t="s">
        <v>567</v>
      </c>
      <c r="V33" s="254" t="s">
        <v>568</v>
      </c>
    </row>
    <row r="34" spans="3:23" ht="15">
      <c r="C34" s="565" t="s">
        <v>781</v>
      </c>
      <c r="D34" s="614"/>
      <c r="E34" s="567" t="e">
        <f ca="1">(OFFSET(Ferias!AH8,'Folha Ferias'!M21-1,)/OFFSET(Ferias!H8,'Folha Ferias'!M21-1,))*E15</f>
        <v>#N/A</v>
      </c>
      <c r="F34" s="568"/>
      <c r="G34" s="299"/>
      <c r="H34" s="300"/>
      <c r="I34" s="301"/>
      <c r="J34" s="256" t="e">
        <f ca="1">SUM(J22:J32)</f>
        <v>#N/A</v>
      </c>
      <c r="K34" s="256" t="e">
        <f ca="1">SUM(K22:K32)</f>
        <v>#N/A</v>
      </c>
      <c r="L34" s="222"/>
      <c r="N34" s="565" t="s">
        <v>781</v>
      </c>
      <c r="O34" s="614"/>
      <c r="P34" s="567" t="e">
        <f ca="1">(OFFSET(Ferias!AH8,'Folha Ferias'!M21-1,)/OFFSET(Ferias!H8,'Folha Ferias'!M21-1,))*P15</f>
        <v>#N/A</v>
      </c>
      <c r="Q34" s="568"/>
      <c r="R34" s="299"/>
      <c r="S34" s="300"/>
      <c r="T34" s="301"/>
      <c r="U34" s="256" t="e">
        <f ca="1">SUM(U22:U32)</f>
        <v>#N/A</v>
      </c>
      <c r="V34" s="256" t="e">
        <f ca="1">SUM(V22:V32)</f>
        <v>#N/A</v>
      </c>
    </row>
    <row r="35" spans="3:23" ht="21.75" customHeight="1">
      <c r="C35" s="615"/>
      <c r="D35" s="616"/>
      <c r="E35" s="617"/>
      <c r="F35" s="617"/>
      <c r="G35" s="616"/>
      <c r="H35" s="616"/>
      <c r="I35" s="618"/>
      <c r="J35" s="257" t="s">
        <v>569</v>
      </c>
      <c r="K35" s="258" t="e">
        <f ca="1">J34-K34</f>
        <v>#N/A</v>
      </c>
      <c r="L35" s="255"/>
      <c r="N35" s="615"/>
      <c r="O35" s="616"/>
      <c r="P35" s="617"/>
      <c r="Q35" s="617"/>
      <c r="R35" s="616"/>
      <c r="S35" s="616"/>
      <c r="T35" s="618"/>
      <c r="U35" s="257" t="s">
        <v>569</v>
      </c>
      <c r="V35" s="258" t="e">
        <f ca="1">U34-V34</f>
        <v>#N/A</v>
      </c>
      <c r="W35" s="302"/>
    </row>
    <row r="36" spans="3:23" ht="46.5" customHeight="1">
      <c r="C36" s="572" t="e">
        <f ca="1">"Recebi a importância de R$ "&amp;TEXT(K35,"R$0,00")&amp;" referente às férias, conforme demonstração acima."</f>
        <v>#N/A</v>
      </c>
      <c r="D36" s="573"/>
      <c r="E36" s="573"/>
      <c r="F36" s="573"/>
      <c r="G36" s="303"/>
      <c r="H36" s="304"/>
      <c r="I36" s="304"/>
      <c r="J36" s="304"/>
      <c r="K36" s="305"/>
      <c r="L36" s="255"/>
      <c r="N36" s="572" t="e">
        <f ca="1">"Recebi a importância de R$ "&amp;TEXT(V35,"R$0,00")&amp;" referente às férias, conforme demonstração acima."</f>
        <v>#N/A</v>
      </c>
      <c r="O36" s="573"/>
      <c r="P36" s="573"/>
      <c r="Q36" s="573"/>
      <c r="R36" s="303"/>
      <c r="S36" s="304"/>
      <c r="T36" s="304"/>
      <c r="U36" s="304"/>
      <c r="V36" s="305"/>
    </row>
    <row r="37" spans="3:23" ht="16.5" customHeight="1">
      <c r="C37" s="574"/>
      <c r="D37" s="575"/>
      <c r="E37" s="575"/>
      <c r="F37" s="575"/>
      <c r="G37" s="306"/>
      <c r="H37" s="578" t="str">
        <f>D12</f>
        <v>Rafael Avila</v>
      </c>
      <c r="I37" s="578"/>
      <c r="J37" s="578"/>
      <c r="K37" s="307"/>
      <c r="L37" s="255"/>
      <c r="N37" s="574"/>
      <c r="O37" s="575"/>
      <c r="P37" s="575"/>
      <c r="Q37" s="575"/>
      <c r="R37" s="306"/>
      <c r="S37" s="578" t="str">
        <f>O12</f>
        <v>Rafael Avila</v>
      </c>
      <c r="T37" s="578"/>
      <c r="U37" s="578"/>
      <c r="V37" s="307"/>
    </row>
    <row r="38" spans="3:23" ht="6.75" customHeight="1">
      <c r="C38" s="576"/>
      <c r="D38" s="577"/>
      <c r="E38" s="577"/>
      <c r="F38" s="577"/>
      <c r="G38" s="262"/>
      <c r="H38" s="308"/>
      <c r="I38" s="308"/>
      <c r="J38" s="309"/>
      <c r="K38" s="263"/>
      <c r="L38" s="222"/>
      <c r="N38" s="576"/>
      <c r="O38" s="577"/>
      <c r="P38" s="577"/>
      <c r="Q38" s="577"/>
      <c r="R38" s="262"/>
      <c r="S38" s="308"/>
      <c r="T38" s="308"/>
      <c r="U38" s="309"/>
      <c r="V38" s="263"/>
    </row>
    <row r="39" spans="3:23" ht="30" customHeight="1" thickBot="1">
      <c r="C39" s="197"/>
      <c r="D39" s="197"/>
      <c r="E39" s="197"/>
      <c r="F39" s="197"/>
      <c r="G39" s="197"/>
      <c r="H39" s="197"/>
      <c r="I39" s="197"/>
      <c r="J39" s="197"/>
      <c r="K39" s="197"/>
      <c r="L39" s="197"/>
      <c r="N39" s="197"/>
      <c r="O39" s="197"/>
      <c r="P39" s="197"/>
      <c r="Q39" s="197"/>
      <c r="R39" s="197"/>
      <c r="S39" s="197"/>
      <c r="T39" s="197"/>
      <c r="U39" s="197"/>
      <c r="V39" s="197"/>
    </row>
    <row r="40" spans="3:23" ht="30" customHeight="1" thickBot="1">
      <c r="C40" s="198"/>
      <c r="N40" s="198"/>
    </row>
    <row r="41" spans="3:23" ht="20.25" customHeight="1">
      <c r="C41" s="285">
        <f>C8</f>
        <v>0</v>
      </c>
      <c r="D41" s="200"/>
      <c r="E41" s="200"/>
      <c r="F41" s="200"/>
      <c r="G41" s="200"/>
      <c r="H41" s="599" t="str">
        <f>H8</f>
        <v>Recibo de Férias</v>
      </c>
      <c r="I41" s="600"/>
      <c r="J41" s="600"/>
      <c r="K41" s="601"/>
      <c r="L41" s="201"/>
      <c r="N41" s="285">
        <f t="shared" ref="N41:S41" si="1">N8</f>
        <v>0</v>
      </c>
      <c r="O41" s="200"/>
      <c r="P41" s="200"/>
      <c r="Q41" s="200"/>
      <c r="R41" s="200"/>
      <c r="S41" s="599" t="str">
        <f t="shared" si="1"/>
        <v>Recibo de Férias</v>
      </c>
      <c r="T41" s="600"/>
      <c r="U41" s="600"/>
      <c r="V41" s="601"/>
    </row>
    <row r="42" spans="3:23" ht="15">
      <c r="C42" s="204" t="str">
        <f>C9</f>
        <v>Endereço</v>
      </c>
      <c r="D42" s="602">
        <f>D9</f>
        <v>0</v>
      </c>
      <c r="E42" s="603"/>
      <c r="F42" s="603"/>
      <c r="G42" s="603"/>
      <c r="H42" s="603"/>
      <c r="I42" s="604"/>
      <c r="J42" s="205"/>
      <c r="K42" s="605" t="str">
        <f>K9</f>
        <v>mês / ano</v>
      </c>
      <c r="L42" s="206"/>
      <c r="N42" s="204" t="str">
        <f t="shared" ref="N42:V42" si="2">N9</f>
        <v>Endereço</v>
      </c>
      <c r="O42" s="602">
        <f t="shared" si="2"/>
        <v>0</v>
      </c>
      <c r="P42" s="603"/>
      <c r="Q42" s="603"/>
      <c r="R42" s="603"/>
      <c r="S42" s="603"/>
      <c r="T42" s="604"/>
      <c r="U42" s="205"/>
      <c r="V42" s="605" t="str">
        <f t="shared" si="2"/>
        <v>mês / ano</v>
      </c>
    </row>
    <row r="43" spans="3:23" ht="15.75" thickBot="1">
      <c r="C43" s="207" t="str">
        <f>C10</f>
        <v>CNPJ</v>
      </c>
      <c r="D43" s="607">
        <f>D10</f>
        <v>0</v>
      </c>
      <c r="E43" s="608"/>
      <c r="F43" s="608"/>
      <c r="G43" s="608"/>
      <c r="H43" s="608"/>
      <c r="I43" s="609"/>
      <c r="J43" s="208"/>
      <c r="K43" s="606"/>
      <c r="L43" s="206"/>
      <c r="N43" s="207" t="str">
        <f t="shared" ref="N43:O43" si="3">N10</f>
        <v>CNPJ</v>
      </c>
      <c r="O43" s="607">
        <f t="shared" si="3"/>
        <v>0</v>
      </c>
      <c r="P43" s="608"/>
      <c r="Q43" s="608"/>
      <c r="R43" s="608"/>
      <c r="S43" s="608"/>
      <c r="T43" s="609"/>
      <c r="U43" s="208"/>
      <c r="V43" s="606"/>
    </row>
    <row r="44" spans="3:23" ht="15">
      <c r="C44" s="286" t="str">
        <f>C11</f>
        <v>CÓDIGO</v>
      </c>
      <c r="D44" s="213" t="str">
        <f>D11</f>
        <v>NOME DO FUNCIONÁRIO</v>
      </c>
      <c r="E44" s="214"/>
      <c r="F44" s="214"/>
      <c r="G44" s="214"/>
      <c r="H44" s="214"/>
      <c r="I44" s="213" t="str">
        <f>I11</f>
        <v>CBO</v>
      </c>
      <c r="J44" s="213" t="str">
        <f>J11</f>
        <v>FUNÇÃO</v>
      </c>
      <c r="K44" s="215"/>
      <c r="L44" s="206"/>
      <c r="N44" s="286" t="str">
        <f t="shared" ref="N44:U44" si="4">N11</f>
        <v>CÓDIGO</v>
      </c>
      <c r="O44" s="213" t="str">
        <f t="shared" si="4"/>
        <v>NOME DO FUNCIONÁRIO</v>
      </c>
      <c r="P44" s="214"/>
      <c r="Q44" s="214"/>
      <c r="R44" s="214"/>
      <c r="S44" s="214"/>
      <c r="T44" s="213" t="str">
        <f t="shared" si="4"/>
        <v>CBO</v>
      </c>
      <c r="U44" s="213" t="str">
        <f t="shared" si="4"/>
        <v>FUNÇÃO</v>
      </c>
      <c r="V44" s="215"/>
    </row>
    <row r="45" spans="3:23" ht="15.75" thickBot="1">
      <c r="C45" s="216">
        <f>C12</f>
        <v>1</v>
      </c>
      <c r="D45" s="610" t="str">
        <f>D12</f>
        <v>Rafael Avila</v>
      </c>
      <c r="E45" s="611"/>
      <c r="F45" s="611"/>
      <c r="G45" s="611"/>
      <c r="H45" s="612"/>
      <c r="I45" s="217"/>
      <c r="J45" s="610"/>
      <c r="K45" s="613"/>
      <c r="L45" s="218"/>
      <c r="N45" s="216"/>
      <c r="O45" s="610" t="str">
        <f t="shared" ref="O45" si="5">O12</f>
        <v>Rafael Avila</v>
      </c>
      <c r="P45" s="611"/>
      <c r="Q45" s="611"/>
      <c r="R45" s="611"/>
      <c r="S45" s="612"/>
      <c r="T45" s="217"/>
      <c r="U45" s="610"/>
      <c r="V45" s="613"/>
    </row>
    <row r="46" spans="3:23" ht="8.25" customHeight="1">
      <c r="C46" s="220"/>
      <c r="D46" s="220"/>
      <c r="E46" s="220"/>
      <c r="F46" s="220"/>
      <c r="G46" s="220"/>
      <c r="H46" s="220"/>
      <c r="I46" s="220"/>
      <c r="J46" s="220"/>
      <c r="K46" s="220"/>
      <c r="L46" s="211"/>
      <c r="N46" s="220"/>
      <c r="O46" s="220"/>
      <c r="P46" s="220"/>
      <c r="Q46" s="220"/>
      <c r="R46" s="220"/>
      <c r="S46" s="220"/>
      <c r="T46" s="220"/>
      <c r="U46" s="220"/>
      <c r="V46" s="220"/>
    </row>
    <row r="47" spans="3:23" ht="8.25" customHeight="1">
      <c r="C47" s="287"/>
      <c r="D47" s="288"/>
      <c r="E47" s="288"/>
      <c r="F47" s="288"/>
      <c r="G47" s="288"/>
      <c r="H47" s="288"/>
      <c r="I47" s="288"/>
      <c r="J47" s="288"/>
      <c r="K47" s="289"/>
      <c r="L47" s="206"/>
      <c r="N47" s="287"/>
      <c r="O47" s="288"/>
      <c r="P47" s="288"/>
      <c r="Q47" s="288"/>
      <c r="R47" s="288"/>
      <c r="S47" s="288"/>
      <c r="T47" s="288"/>
      <c r="U47" s="288"/>
      <c r="V47" s="289"/>
    </row>
    <row r="48" spans="3:23" ht="15.75" customHeight="1">
      <c r="C48" s="594" t="str">
        <f>C15</f>
        <v>Dias de Férias:</v>
      </c>
      <c r="D48" s="595"/>
      <c r="E48" s="596" t="e">
        <f ca="1">E15</f>
        <v>#N/A</v>
      </c>
      <c r="F48" s="597"/>
      <c r="G48" s="290"/>
      <c r="H48" s="598" t="str">
        <f>H15</f>
        <v>Período Gozo:</v>
      </c>
      <c r="I48" s="595"/>
      <c r="J48" s="291">
        <f>J15</f>
        <v>0</v>
      </c>
      <c r="K48" s="292"/>
      <c r="L48" s="206"/>
      <c r="N48" s="594" t="str">
        <f t="shared" ref="N48:U48" si="6">N15</f>
        <v>Dias de Férias:</v>
      </c>
      <c r="O48" s="595"/>
      <c r="P48" s="596" t="e">
        <f t="shared" ca="1" si="6"/>
        <v>#N/A</v>
      </c>
      <c r="Q48" s="597"/>
      <c r="R48" s="290"/>
      <c r="S48" s="598" t="str">
        <f t="shared" si="6"/>
        <v>Período Gozo:</v>
      </c>
      <c r="T48" s="595"/>
      <c r="U48" s="291">
        <f t="shared" si="6"/>
        <v>0</v>
      </c>
      <c r="V48" s="292"/>
    </row>
    <row r="49" spans="3:22" ht="15.75" customHeight="1">
      <c r="C49" s="594" t="str">
        <f>C16</f>
        <v>Período Aquisitivo:</v>
      </c>
      <c r="D49" s="595"/>
      <c r="E49" s="596">
        <f>E16</f>
        <v>0</v>
      </c>
      <c r="F49" s="597"/>
      <c r="G49" s="290"/>
      <c r="H49" s="598" t="str">
        <f>H16</f>
        <v>Salário:</v>
      </c>
      <c r="I49" s="595"/>
      <c r="J49" s="293" t="e">
        <f ca="1">J16</f>
        <v>#N/A</v>
      </c>
      <c r="K49" s="292"/>
      <c r="L49" s="206"/>
      <c r="N49" s="594" t="str">
        <f t="shared" ref="N49:U49" si="7">N16</f>
        <v>Período Aquisitivo:</v>
      </c>
      <c r="O49" s="595"/>
      <c r="P49" s="596">
        <f t="shared" si="7"/>
        <v>0</v>
      </c>
      <c r="Q49" s="597"/>
      <c r="R49" s="290"/>
      <c r="S49" s="598" t="str">
        <f t="shared" si="7"/>
        <v>Salário:</v>
      </c>
      <c r="T49" s="595"/>
      <c r="U49" s="293" t="e">
        <f t="shared" ca="1" si="7"/>
        <v>#N/A</v>
      </c>
      <c r="V49" s="292"/>
    </row>
    <row r="50" spans="3:22" ht="15.75" customHeight="1">
      <c r="C50" s="594" t="str">
        <f>C17</f>
        <v>Faltas Injustificadas:</v>
      </c>
      <c r="D50" s="595"/>
      <c r="E50" s="596" t="e">
        <f ca="1">E17</f>
        <v>#N/A</v>
      </c>
      <c r="F50" s="597"/>
      <c r="G50" s="290"/>
      <c r="H50" s="598" t="str">
        <f>H17</f>
        <v>Dias Abono:</v>
      </c>
      <c r="I50" s="595"/>
      <c r="J50" s="291" t="e">
        <f ca="1">J17</f>
        <v>#N/A</v>
      </c>
      <c r="K50" s="292"/>
      <c r="L50" s="206"/>
      <c r="N50" s="594" t="str">
        <f t="shared" ref="N50:U50" si="8">N17</f>
        <v>Faltas Injustificadas:</v>
      </c>
      <c r="O50" s="595"/>
      <c r="P50" s="596" t="e">
        <f t="shared" ca="1" si="8"/>
        <v>#N/A</v>
      </c>
      <c r="Q50" s="597"/>
      <c r="R50" s="290"/>
      <c r="S50" s="598" t="str">
        <f t="shared" si="8"/>
        <v>Dias Abono:</v>
      </c>
      <c r="T50" s="595"/>
      <c r="U50" s="291" t="e">
        <f t="shared" ca="1" si="8"/>
        <v>#N/A</v>
      </c>
      <c r="V50" s="292"/>
    </row>
    <row r="51" spans="3:22" ht="15.75" customHeight="1">
      <c r="C51" s="594" t="str">
        <f>C18</f>
        <v>Período Abono:</v>
      </c>
      <c r="D51" s="595"/>
      <c r="E51" s="596">
        <f>E18</f>
        <v>0</v>
      </c>
      <c r="F51" s="597"/>
      <c r="G51" s="594" t="str">
        <f>G18</f>
        <v>Total de Horas Extras do Perído Aquisitivo:</v>
      </c>
      <c r="H51" s="598"/>
      <c r="I51" s="595"/>
      <c r="J51" s="291" t="e">
        <f ca="1">J18</f>
        <v>#N/A</v>
      </c>
      <c r="K51" s="292"/>
      <c r="L51" s="206"/>
      <c r="N51" s="594" t="str">
        <f t="shared" ref="N51:U51" si="9">N18</f>
        <v>Período Abono:</v>
      </c>
      <c r="O51" s="595"/>
      <c r="P51" s="596">
        <f t="shared" si="9"/>
        <v>0</v>
      </c>
      <c r="Q51" s="597"/>
      <c r="R51" s="594" t="str">
        <f t="shared" si="9"/>
        <v>Total de Horas Extras do Perído Aquisitivo:</v>
      </c>
      <c r="S51" s="598"/>
      <c r="T51" s="595"/>
      <c r="U51" s="291" t="e">
        <f t="shared" ca="1" si="9"/>
        <v>#N/A</v>
      </c>
      <c r="V51" s="292"/>
    </row>
    <row r="52" spans="3:22" ht="8.25" customHeight="1">
      <c r="C52" s="294"/>
      <c r="D52" s="295"/>
      <c r="E52" s="295"/>
      <c r="F52" s="295"/>
      <c r="G52" s="295"/>
      <c r="H52" s="295"/>
      <c r="I52" s="295"/>
      <c r="J52" s="295"/>
      <c r="K52" s="296"/>
      <c r="L52" s="206"/>
      <c r="N52" s="294"/>
      <c r="O52" s="295"/>
      <c r="P52" s="295"/>
      <c r="Q52" s="295"/>
      <c r="R52" s="295"/>
      <c r="S52" s="295"/>
      <c r="T52" s="295"/>
      <c r="U52" s="295"/>
      <c r="V52" s="296"/>
    </row>
    <row r="53" spans="3:22" ht="8.25" customHeight="1">
      <c r="C53" s="280"/>
      <c r="D53" s="280"/>
      <c r="E53" s="280"/>
      <c r="F53" s="280"/>
      <c r="G53" s="280"/>
      <c r="H53" s="280"/>
      <c r="I53" s="280"/>
      <c r="J53" s="280"/>
      <c r="K53" s="280"/>
      <c r="L53" s="206"/>
      <c r="N53" s="280"/>
      <c r="O53" s="280"/>
      <c r="P53" s="280"/>
      <c r="Q53" s="280"/>
      <c r="R53" s="280"/>
      <c r="S53" s="280"/>
      <c r="T53" s="280"/>
      <c r="U53" s="280"/>
      <c r="V53" s="280"/>
    </row>
    <row r="54" spans="3:22" ht="15">
      <c r="C54" s="588" t="str">
        <f t="shared" ref="C54:K54" si="10">C21</f>
        <v>Descrição</v>
      </c>
      <c r="D54" s="589"/>
      <c r="E54" s="589"/>
      <c r="F54" s="589"/>
      <c r="G54" s="589"/>
      <c r="H54" s="590"/>
      <c r="I54" s="221" t="str">
        <f t="shared" si="10"/>
        <v>Referência</v>
      </c>
      <c r="J54" s="221" t="str">
        <f t="shared" si="10"/>
        <v>Proventos</v>
      </c>
      <c r="K54" s="221" t="str">
        <f t="shared" si="10"/>
        <v>Descontos</v>
      </c>
      <c r="L54" s="222"/>
      <c r="N54" s="588" t="str">
        <f t="shared" ref="N54:V54" si="11">N21</f>
        <v>Descrição</v>
      </c>
      <c r="O54" s="589"/>
      <c r="P54" s="589"/>
      <c r="Q54" s="589"/>
      <c r="R54" s="589"/>
      <c r="S54" s="590"/>
      <c r="T54" s="221" t="str">
        <f t="shared" si="11"/>
        <v>Referência</v>
      </c>
      <c r="U54" s="221" t="str">
        <f t="shared" si="11"/>
        <v>Proventos</v>
      </c>
      <c r="V54" s="221" t="str">
        <f t="shared" si="11"/>
        <v>Descontos</v>
      </c>
    </row>
    <row r="55" spans="3:22" ht="15">
      <c r="C55" s="591" t="str">
        <f t="shared" ref="C55:C60" si="12">C22</f>
        <v>Férias</v>
      </c>
      <c r="D55" s="592"/>
      <c r="E55" s="592"/>
      <c r="F55" s="592"/>
      <c r="G55" s="592"/>
      <c r="H55" s="593"/>
      <c r="I55" s="297" t="e">
        <f ca="1">I22</f>
        <v>#N/A</v>
      </c>
      <c r="J55" s="225" t="e">
        <f ca="1">J22</f>
        <v>#N/A</v>
      </c>
      <c r="K55" s="225"/>
      <c r="L55" s="222"/>
      <c r="N55" s="591" t="str">
        <f t="shared" ref="N55:U55" si="13">N22</f>
        <v>Férias</v>
      </c>
      <c r="O55" s="592"/>
      <c r="P55" s="592"/>
      <c r="Q55" s="592"/>
      <c r="R55" s="592"/>
      <c r="S55" s="593"/>
      <c r="T55" s="297" t="e">
        <f t="shared" ca="1" si="13"/>
        <v>#N/A</v>
      </c>
      <c r="U55" s="225" t="e">
        <f t="shared" ca="1" si="13"/>
        <v>#N/A</v>
      </c>
      <c r="V55" s="225"/>
    </row>
    <row r="56" spans="3:22" ht="15" customHeight="1">
      <c r="C56" s="579" t="str">
        <f t="shared" si="12"/>
        <v>1/3 sobre Férias</v>
      </c>
      <c r="D56" s="580"/>
      <c r="E56" s="580"/>
      <c r="F56" s="580"/>
      <c r="G56" s="580"/>
      <c r="H56" s="581"/>
      <c r="I56" s="297"/>
      <c r="J56" s="225" t="e">
        <f ca="1">J23</f>
        <v>#N/A</v>
      </c>
      <c r="K56" s="225"/>
      <c r="L56" s="222"/>
      <c r="N56" s="579" t="str">
        <f t="shared" ref="N56:U56" si="14">N23</f>
        <v>1/3 sobre Férias</v>
      </c>
      <c r="O56" s="580"/>
      <c r="P56" s="580"/>
      <c r="Q56" s="580"/>
      <c r="R56" s="580"/>
      <c r="S56" s="581"/>
      <c r="T56" s="297"/>
      <c r="U56" s="225" t="e">
        <f t="shared" ca="1" si="14"/>
        <v>#N/A</v>
      </c>
      <c r="V56" s="225"/>
    </row>
    <row r="57" spans="3:22" ht="15">
      <c r="C57" s="243" t="str">
        <f t="shared" si="12"/>
        <v>Média de Horas Extras</v>
      </c>
      <c r="D57" s="244"/>
      <c r="E57" s="244"/>
      <c r="F57" s="244"/>
      <c r="G57" s="244"/>
      <c r="H57" s="245"/>
      <c r="I57" s="224" t="e">
        <f ca="1">I24</f>
        <v>#N/A</v>
      </c>
      <c r="J57" s="225" t="e">
        <f ca="1">J24</f>
        <v>#N/A</v>
      </c>
      <c r="K57" s="225"/>
      <c r="L57" s="222"/>
      <c r="N57" s="243" t="str">
        <f t="shared" ref="N57:U57" si="15">N24</f>
        <v>Média de Horas Extras</v>
      </c>
      <c r="O57" s="244"/>
      <c r="P57" s="244"/>
      <c r="Q57" s="244"/>
      <c r="R57" s="244"/>
      <c r="S57" s="245"/>
      <c r="T57" s="224" t="e">
        <f t="shared" ca="1" si="15"/>
        <v>#N/A</v>
      </c>
      <c r="U57" s="225" t="e">
        <f t="shared" ca="1" si="15"/>
        <v>#N/A</v>
      </c>
      <c r="V57" s="225"/>
    </row>
    <row r="58" spans="3:22" ht="15">
      <c r="C58" s="243" t="str">
        <f t="shared" si="12"/>
        <v>1/3 sobre Média de Horas Extras</v>
      </c>
      <c r="D58" s="244"/>
      <c r="E58" s="244"/>
      <c r="F58" s="244"/>
      <c r="G58" s="244"/>
      <c r="H58" s="245"/>
      <c r="I58" s="297"/>
      <c r="J58" s="225" t="e">
        <f ca="1">J25</f>
        <v>#N/A</v>
      </c>
      <c r="K58" s="225"/>
      <c r="L58" s="222"/>
      <c r="N58" s="243" t="str">
        <f t="shared" ref="N58:U58" si="16">N25</f>
        <v>1/3 sobre Média de Horas Extras</v>
      </c>
      <c r="O58" s="244"/>
      <c r="P58" s="244"/>
      <c r="Q58" s="244"/>
      <c r="R58" s="244"/>
      <c r="S58" s="245"/>
      <c r="T58" s="297"/>
      <c r="U58" s="225" t="e">
        <f t="shared" ca="1" si="16"/>
        <v>#N/A</v>
      </c>
      <c r="V58" s="225"/>
    </row>
    <row r="59" spans="3:22" ht="15">
      <c r="C59" s="579" t="str">
        <f t="shared" si="12"/>
        <v>Abono Pecuniário</v>
      </c>
      <c r="D59" s="580"/>
      <c r="E59" s="580"/>
      <c r="F59" s="580"/>
      <c r="G59" s="580"/>
      <c r="H59" s="581"/>
      <c r="I59" s="297" t="e">
        <f ca="1">I26</f>
        <v>#N/A</v>
      </c>
      <c r="J59" s="225" t="e">
        <f ca="1">J26</f>
        <v>#N/A</v>
      </c>
      <c r="K59" s="225"/>
      <c r="L59" s="222"/>
      <c r="N59" s="579" t="str">
        <f t="shared" ref="N59:U59" si="17">N26</f>
        <v>Abono Pecuniário</v>
      </c>
      <c r="O59" s="580"/>
      <c r="P59" s="580"/>
      <c r="Q59" s="580"/>
      <c r="R59" s="580"/>
      <c r="S59" s="581"/>
      <c r="T59" s="297" t="e">
        <f t="shared" ca="1" si="17"/>
        <v>#N/A</v>
      </c>
      <c r="U59" s="225" t="e">
        <f t="shared" ca="1" si="17"/>
        <v>#N/A</v>
      </c>
      <c r="V59" s="225"/>
    </row>
    <row r="60" spans="3:22" ht="15">
      <c r="C60" s="579" t="str">
        <f t="shared" si="12"/>
        <v>1/3 sobre Abono Pecuniário</v>
      </c>
      <c r="D60" s="580"/>
      <c r="E60" s="580"/>
      <c r="F60" s="580"/>
      <c r="G60" s="580"/>
      <c r="H60" s="581"/>
      <c r="I60" s="227"/>
      <c r="J60" s="225" t="e">
        <f ca="1">J27</f>
        <v>#N/A</v>
      </c>
      <c r="K60" s="225"/>
      <c r="L60" s="222"/>
      <c r="N60" s="579" t="str">
        <f t="shared" ref="N60:U60" si="18">N27</f>
        <v>1/3 sobre Abono Pecuniário</v>
      </c>
      <c r="O60" s="580"/>
      <c r="P60" s="580"/>
      <c r="Q60" s="580"/>
      <c r="R60" s="580"/>
      <c r="S60" s="581"/>
      <c r="T60" s="227"/>
      <c r="U60" s="225" t="e">
        <f t="shared" ca="1" si="18"/>
        <v>#N/A</v>
      </c>
      <c r="V60" s="225"/>
    </row>
    <row r="61" spans="3:22" ht="15">
      <c r="C61" s="579"/>
      <c r="D61" s="580"/>
      <c r="E61" s="580"/>
      <c r="F61" s="580"/>
      <c r="G61" s="580"/>
      <c r="H61" s="581"/>
      <c r="I61" s="227"/>
      <c r="J61" s="229"/>
      <c r="K61" s="225"/>
      <c r="L61" s="222"/>
      <c r="N61" s="579"/>
      <c r="O61" s="580"/>
      <c r="P61" s="580"/>
      <c r="Q61" s="580"/>
      <c r="R61" s="580"/>
      <c r="S61" s="581"/>
      <c r="T61" s="227"/>
      <c r="U61" s="229"/>
      <c r="V61" s="225"/>
    </row>
    <row r="62" spans="3:22" ht="15">
      <c r="C62" s="579" t="str">
        <f>C29</f>
        <v>INSS sobre férias</v>
      </c>
      <c r="D62" s="580"/>
      <c r="E62" s="580"/>
      <c r="F62" s="580"/>
      <c r="G62" s="580"/>
      <c r="H62" s="581"/>
      <c r="I62" s="230" t="e">
        <f ca="1">I29</f>
        <v>#N/A</v>
      </c>
      <c r="J62" s="229"/>
      <c r="K62" s="225" t="e">
        <f ca="1">K29</f>
        <v>#N/A</v>
      </c>
      <c r="L62" s="222"/>
      <c r="N62" s="579" t="str">
        <f t="shared" ref="N62:V62" si="19">N29</f>
        <v>INSS sobre férias</v>
      </c>
      <c r="O62" s="580"/>
      <c r="P62" s="580"/>
      <c r="Q62" s="580"/>
      <c r="R62" s="580"/>
      <c r="S62" s="581"/>
      <c r="T62" s="230" t="e">
        <f t="shared" ca="1" si="19"/>
        <v>#N/A</v>
      </c>
      <c r="U62" s="229"/>
      <c r="V62" s="225" t="e">
        <f t="shared" ca="1" si="19"/>
        <v>#N/A</v>
      </c>
    </row>
    <row r="63" spans="3:22" ht="15">
      <c r="C63" s="582" t="str">
        <f>C30</f>
        <v>IRRF sobre férias</v>
      </c>
      <c r="D63" s="583"/>
      <c r="E63" s="583"/>
      <c r="F63" s="583"/>
      <c r="G63" s="583"/>
      <c r="H63" s="584"/>
      <c r="I63" s="230" t="e">
        <f ca="1">I30</f>
        <v>#N/A</v>
      </c>
      <c r="J63" s="225"/>
      <c r="K63" s="225" t="e">
        <f ca="1">K30</f>
        <v>#N/A</v>
      </c>
      <c r="L63" s="222"/>
      <c r="N63" s="582" t="str">
        <f t="shared" ref="N63:V63" si="20">N30</f>
        <v>IRRF sobre férias</v>
      </c>
      <c r="O63" s="583"/>
      <c r="P63" s="583"/>
      <c r="Q63" s="583"/>
      <c r="R63" s="583"/>
      <c r="S63" s="584"/>
      <c r="T63" s="230" t="e">
        <f t="shared" ca="1" si="20"/>
        <v>#N/A</v>
      </c>
      <c r="U63" s="225"/>
      <c r="V63" s="225" t="e">
        <f t="shared" ca="1" si="20"/>
        <v>#N/A</v>
      </c>
    </row>
    <row r="64" spans="3:22" ht="15">
      <c r="C64" s="579"/>
      <c r="D64" s="580"/>
      <c r="E64" s="580"/>
      <c r="F64" s="580"/>
      <c r="G64" s="580"/>
      <c r="H64" s="581"/>
      <c r="I64" s="247"/>
      <c r="J64" s="225"/>
      <c r="K64" s="225"/>
      <c r="L64" s="222"/>
      <c r="N64" s="579"/>
      <c r="O64" s="580"/>
      <c r="P64" s="580"/>
      <c r="Q64" s="580"/>
      <c r="R64" s="580"/>
      <c r="S64" s="581"/>
      <c r="T64" s="247"/>
      <c r="U64" s="225"/>
      <c r="V64" s="225"/>
    </row>
    <row r="65" spans="3:22" ht="15">
      <c r="C65" s="585"/>
      <c r="D65" s="586"/>
      <c r="E65" s="586"/>
      <c r="F65" s="586"/>
      <c r="G65" s="586"/>
      <c r="H65" s="587"/>
      <c r="I65" s="249"/>
      <c r="J65" s="250"/>
      <c r="K65" s="250"/>
      <c r="L65" s="222"/>
      <c r="N65" s="585"/>
      <c r="O65" s="586"/>
      <c r="P65" s="586"/>
      <c r="Q65" s="586"/>
      <c r="R65" s="586"/>
      <c r="S65" s="587"/>
      <c r="T65" s="249"/>
      <c r="U65" s="250"/>
      <c r="V65" s="250"/>
    </row>
    <row r="66" spans="3:22" ht="15">
      <c r="C66" s="251" t="str">
        <f>C33</f>
        <v>MENSAGENS</v>
      </c>
      <c r="D66" s="252"/>
      <c r="E66" s="298"/>
      <c r="F66" s="298"/>
      <c r="G66" s="252"/>
      <c r="H66" s="252"/>
      <c r="I66" s="253"/>
      <c r="J66" s="254" t="str">
        <f t="shared" ref="J66:K68" si="21">J33</f>
        <v>Total dos Vencimentos</v>
      </c>
      <c r="K66" s="254" t="str">
        <f t="shared" si="21"/>
        <v>Total dos Descontos</v>
      </c>
      <c r="L66" s="255"/>
      <c r="N66" s="251" t="str">
        <f t="shared" ref="N66:V66" si="22">N33</f>
        <v>MENSAGENS</v>
      </c>
      <c r="O66" s="252"/>
      <c r="P66" s="298"/>
      <c r="Q66" s="298"/>
      <c r="R66" s="252"/>
      <c r="S66" s="252"/>
      <c r="T66" s="253"/>
      <c r="U66" s="254" t="str">
        <f t="shared" si="22"/>
        <v>Total dos Vencimentos</v>
      </c>
      <c r="V66" s="254" t="str">
        <f t="shared" si="22"/>
        <v>Total dos Descontos</v>
      </c>
    </row>
    <row r="67" spans="3:22" ht="15">
      <c r="C67" s="565" t="str">
        <f>C34</f>
        <v>FGTS sobre férias:</v>
      </c>
      <c r="D67" s="566"/>
      <c r="E67" s="567" t="e">
        <f ca="1">E34</f>
        <v>#N/A</v>
      </c>
      <c r="F67" s="568"/>
      <c r="G67" s="299"/>
      <c r="H67" s="300"/>
      <c r="I67" s="301"/>
      <c r="J67" s="256" t="e">
        <f t="shared" ca="1" si="21"/>
        <v>#N/A</v>
      </c>
      <c r="K67" s="256" t="e">
        <f t="shared" ca="1" si="21"/>
        <v>#N/A</v>
      </c>
      <c r="L67" s="222"/>
      <c r="N67" s="565" t="str">
        <f t="shared" ref="N67:V67" si="23">N34</f>
        <v>FGTS sobre férias:</v>
      </c>
      <c r="O67" s="566"/>
      <c r="P67" s="567" t="e">
        <f t="shared" ca="1" si="23"/>
        <v>#N/A</v>
      </c>
      <c r="Q67" s="568"/>
      <c r="R67" s="299"/>
      <c r="S67" s="300"/>
      <c r="T67" s="301"/>
      <c r="U67" s="256" t="e">
        <f t="shared" ca="1" si="23"/>
        <v>#N/A</v>
      </c>
      <c r="V67" s="256" t="e">
        <f t="shared" ca="1" si="23"/>
        <v>#N/A</v>
      </c>
    </row>
    <row r="68" spans="3:22" ht="21.75" customHeight="1">
      <c r="C68" s="569"/>
      <c r="D68" s="570"/>
      <c r="E68" s="570"/>
      <c r="F68" s="570"/>
      <c r="G68" s="570"/>
      <c r="H68" s="570"/>
      <c r="I68" s="571"/>
      <c r="J68" s="257" t="str">
        <f t="shared" si="21"/>
        <v>Líquido a Receber-&gt;</v>
      </c>
      <c r="K68" s="258" t="e">
        <f t="shared" ca="1" si="21"/>
        <v>#N/A</v>
      </c>
      <c r="L68" s="255"/>
      <c r="N68" s="569"/>
      <c r="O68" s="570"/>
      <c r="P68" s="570"/>
      <c r="Q68" s="570"/>
      <c r="R68" s="570"/>
      <c r="S68" s="570"/>
      <c r="T68" s="571"/>
      <c r="U68" s="257" t="str">
        <f t="shared" ref="U68:V68" si="24">U35</f>
        <v>Líquido a Receber-&gt;</v>
      </c>
      <c r="V68" s="258" t="e">
        <f t="shared" ca="1" si="24"/>
        <v>#N/A</v>
      </c>
    </row>
    <row r="69" spans="3:22" ht="46.5" customHeight="1">
      <c r="C69" s="572" t="e">
        <f ca="1">C36</f>
        <v>#N/A</v>
      </c>
      <c r="D69" s="573"/>
      <c r="E69" s="573"/>
      <c r="F69" s="573"/>
      <c r="G69" s="303"/>
      <c r="H69" s="304"/>
      <c r="I69" s="304"/>
      <c r="J69" s="304"/>
      <c r="K69" s="305"/>
      <c r="L69" s="255"/>
      <c r="N69" s="572" t="e">
        <f t="shared" ref="N69" ca="1" si="25">N36</f>
        <v>#N/A</v>
      </c>
      <c r="O69" s="573"/>
      <c r="P69" s="573"/>
      <c r="Q69" s="573"/>
      <c r="R69" s="303"/>
      <c r="S69" s="304"/>
      <c r="T69" s="304"/>
      <c r="U69" s="304"/>
      <c r="V69" s="305"/>
    </row>
    <row r="70" spans="3:22" ht="16.5" customHeight="1">
      <c r="C70" s="574"/>
      <c r="D70" s="575"/>
      <c r="E70" s="575"/>
      <c r="F70" s="575"/>
      <c r="G70" s="306"/>
      <c r="H70" s="578" t="str">
        <f>H37</f>
        <v>Rafael Avila</v>
      </c>
      <c r="I70" s="578"/>
      <c r="J70" s="578"/>
      <c r="K70" s="307"/>
      <c r="L70" s="255"/>
      <c r="N70" s="574"/>
      <c r="O70" s="575"/>
      <c r="P70" s="575"/>
      <c r="Q70" s="575"/>
      <c r="R70" s="306"/>
      <c r="S70" s="578" t="str">
        <f t="shared" ref="S70" si="26">S37</f>
        <v>Rafael Avila</v>
      </c>
      <c r="T70" s="578"/>
      <c r="U70" s="578"/>
      <c r="V70" s="307"/>
    </row>
    <row r="71" spans="3:22" ht="6.75" customHeight="1">
      <c r="C71" s="576"/>
      <c r="D71" s="577"/>
      <c r="E71" s="577"/>
      <c r="F71" s="577"/>
      <c r="G71" s="262"/>
      <c r="H71" s="308"/>
      <c r="I71" s="308"/>
      <c r="J71" s="309"/>
      <c r="K71" s="263"/>
      <c r="L71" s="222"/>
      <c r="N71" s="576"/>
      <c r="O71" s="577"/>
      <c r="P71" s="577"/>
      <c r="Q71" s="577"/>
      <c r="R71" s="262"/>
      <c r="S71" s="308"/>
      <c r="T71" s="308"/>
      <c r="U71" s="309"/>
      <c r="V71" s="263"/>
    </row>
    <row r="72" spans="3:22" ht="15"/>
    <row r="73" spans="3:22" ht="15"/>
    <row r="74" spans="3:22" ht="15"/>
    <row r="75" spans="3:22" ht="15"/>
    <row r="76" spans="3:22" ht="15"/>
    <row r="77" spans="3:22" ht="15"/>
    <row r="78" spans="3:22" ht="15"/>
    <row r="79" spans="3:22" ht="15"/>
    <row r="80" spans="3:22" ht="15"/>
    <row r="81" ht="15"/>
    <row r="82" ht="15"/>
    <row r="83" ht="15"/>
    <row r="84" ht="15"/>
    <row r="85" ht="15"/>
    <row r="86" ht="15"/>
    <row r="87" ht="15"/>
    <row r="88" ht="15"/>
    <row r="89" ht="15"/>
    <row r="90" ht="15"/>
    <row r="91" ht="15"/>
    <row r="92" ht="15"/>
    <row r="93" ht="15"/>
    <row r="94" ht="15"/>
    <row r="95" ht="15"/>
    <row r="96" ht="15"/>
    <row r="97" ht="15"/>
    <row r="98" ht="15"/>
    <row r="99" ht="15"/>
    <row r="100" ht="15"/>
    <row r="101" ht="15"/>
    <row r="102" ht="15"/>
    <row r="103" ht="15"/>
    <row r="104" ht="15"/>
    <row r="105" ht="15"/>
    <row r="106" ht="15"/>
    <row r="107" ht="15"/>
    <row r="108" ht="15" customHeight="1"/>
    <row r="109" ht="15" customHeight="1"/>
    <row r="110" ht="15" customHeight="1"/>
    <row r="111" ht="15" customHeight="1"/>
  </sheetData>
  <sheetProtection selectLockedCells="1"/>
  <mergeCells count="133">
    <mergeCell ref="I5:L5"/>
    <mergeCell ref="H8:K8"/>
    <mergeCell ref="D9:I9"/>
    <mergeCell ref="K9:K10"/>
    <mergeCell ref="C30:H30"/>
    <mergeCell ref="G18:I18"/>
    <mergeCell ref="C15:D15"/>
    <mergeCell ref="E15:F15"/>
    <mergeCell ref="C50:D50"/>
    <mergeCell ref="E50:F50"/>
    <mergeCell ref="H50:I50"/>
    <mergeCell ref="D10:I10"/>
    <mergeCell ref="D12:H12"/>
    <mergeCell ref="J12:K12"/>
    <mergeCell ref="C21:H21"/>
    <mergeCell ref="C22:H22"/>
    <mergeCell ref="C23:H23"/>
    <mergeCell ref="C26:H26"/>
    <mergeCell ref="C27:H27"/>
    <mergeCell ref="C28:H28"/>
    <mergeCell ref="H15:I15"/>
    <mergeCell ref="H16:I16"/>
    <mergeCell ref="H17:I17"/>
    <mergeCell ref="C16:D16"/>
    <mergeCell ref="E16:F16"/>
    <mergeCell ref="E17:F17"/>
    <mergeCell ref="E18:F18"/>
    <mergeCell ref="J45:K45"/>
    <mergeCell ref="C64:H64"/>
    <mergeCell ref="C60:H60"/>
    <mergeCell ref="D45:H45"/>
    <mergeCell ref="C51:D51"/>
    <mergeCell ref="E51:F51"/>
    <mergeCell ref="C36:F38"/>
    <mergeCell ref="C48:D48"/>
    <mergeCell ref="E48:F48"/>
    <mergeCell ref="H48:I48"/>
    <mergeCell ref="C49:D49"/>
    <mergeCell ref="E49:F49"/>
    <mergeCell ref="H49:I49"/>
    <mergeCell ref="H37:J37"/>
    <mergeCell ref="C34:D34"/>
    <mergeCell ref="E34:F34"/>
    <mergeCell ref="K42:K43"/>
    <mergeCell ref="H41:K41"/>
    <mergeCell ref="D42:I42"/>
    <mergeCell ref="D43:I43"/>
    <mergeCell ref="C67:D67"/>
    <mergeCell ref="E67:F67"/>
    <mergeCell ref="C68:I68"/>
    <mergeCell ref="C59:H59"/>
    <mergeCell ref="C65:H65"/>
    <mergeCell ref="C69:F71"/>
    <mergeCell ref="H70:J70"/>
    <mergeCell ref="C18:D18"/>
    <mergeCell ref="C17:D17"/>
    <mergeCell ref="C32:H32"/>
    <mergeCell ref="C35:I35"/>
    <mergeCell ref="C29:H29"/>
    <mergeCell ref="C31:H31"/>
    <mergeCell ref="C62:H62"/>
    <mergeCell ref="C63:H63"/>
    <mergeCell ref="C61:H61"/>
    <mergeCell ref="C54:H54"/>
    <mergeCell ref="C55:H55"/>
    <mergeCell ref="C56:H56"/>
    <mergeCell ref="G51:I51"/>
    <mergeCell ref="N15:O15"/>
    <mergeCell ref="P15:Q15"/>
    <mergeCell ref="S15:T15"/>
    <mergeCell ref="N16:O16"/>
    <mergeCell ref="P16:Q16"/>
    <mergeCell ref="S16:T16"/>
    <mergeCell ref="S8:V8"/>
    <mergeCell ref="O9:T9"/>
    <mergeCell ref="V9:V10"/>
    <mergeCell ref="O10:T10"/>
    <mergeCell ref="O12:S12"/>
    <mergeCell ref="U12:V12"/>
    <mergeCell ref="N21:S21"/>
    <mergeCell ref="N22:S22"/>
    <mergeCell ref="N23:S23"/>
    <mergeCell ref="N26:S26"/>
    <mergeCell ref="N27:S27"/>
    <mergeCell ref="N17:O17"/>
    <mergeCell ref="P17:Q17"/>
    <mergeCell ref="S17:T17"/>
    <mergeCell ref="N18:O18"/>
    <mergeCell ref="P18:Q18"/>
    <mergeCell ref="R18:T18"/>
    <mergeCell ref="N34:O34"/>
    <mergeCell ref="P34:Q34"/>
    <mergeCell ref="N35:T35"/>
    <mergeCell ref="N36:Q38"/>
    <mergeCell ref="S37:U37"/>
    <mergeCell ref="N28:S28"/>
    <mergeCell ref="N29:S29"/>
    <mergeCell ref="N30:S30"/>
    <mergeCell ref="N31:S31"/>
    <mergeCell ref="N32:S32"/>
    <mergeCell ref="N48:O48"/>
    <mergeCell ref="P48:Q48"/>
    <mergeCell ref="S48:T48"/>
    <mergeCell ref="N49:O49"/>
    <mergeCell ref="P49:Q49"/>
    <mergeCell ref="S49:T49"/>
    <mergeCell ref="S41:V41"/>
    <mergeCell ref="O42:T42"/>
    <mergeCell ref="V42:V43"/>
    <mergeCell ref="O43:T43"/>
    <mergeCell ref="O45:S45"/>
    <mergeCell ref="U45:V45"/>
    <mergeCell ref="N54:S54"/>
    <mergeCell ref="N55:S55"/>
    <mergeCell ref="N56:S56"/>
    <mergeCell ref="N59:S59"/>
    <mergeCell ref="N60:S60"/>
    <mergeCell ref="N50:O50"/>
    <mergeCell ref="P50:Q50"/>
    <mergeCell ref="S50:T50"/>
    <mergeCell ref="N51:O51"/>
    <mergeCell ref="P51:Q51"/>
    <mergeCell ref="R51:T51"/>
    <mergeCell ref="N67:O67"/>
    <mergeCell ref="P67:Q67"/>
    <mergeCell ref="N68:T68"/>
    <mergeCell ref="N69:Q71"/>
    <mergeCell ref="S70:U70"/>
    <mergeCell ref="N61:S61"/>
    <mergeCell ref="N62:S62"/>
    <mergeCell ref="N63:S63"/>
    <mergeCell ref="N64:S64"/>
    <mergeCell ref="N65:S65"/>
  </mergeCells>
  <conditionalFormatting sqref="D12:K12 J34:K34 K35 I22:K32">
    <cfRule type="expression" dxfId="75" priority="2189">
      <formula>#REF!=-10</formula>
    </cfRule>
  </conditionalFormatting>
  <conditionalFormatting sqref="G38:J38">
    <cfRule type="expression" dxfId="74" priority="2204">
      <formula>#REF!=-10</formula>
    </cfRule>
  </conditionalFormatting>
  <conditionalFormatting sqref="D45:K45 J67:K67 K68 I55:K65">
    <cfRule type="expression" dxfId="73" priority="6">
      <formula>#REF!=-10</formula>
    </cfRule>
  </conditionalFormatting>
  <conditionalFormatting sqref="G71:J71">
    <cfRule type="expression" dxfId="72" priority="7">
      <formula>#REF!=-10</formula>
    </cfRule>
  </conditionalFormatting>
  <conditionalFormatting sqref="N7:V71">
    <cfRule type="expression" dxfId="71" priority="1">
      <formula>$N$6="umferias"</formula>
    </cfRule>
  </conditionalFormatting>
  <pageMargins left="0.511811024" right="0.511811024" top="0.78740157499999996" bottom="0.78740157499999996" header="0.31496062000000002" footer="0.31496062000000002"/>
  <pageSetup paperSize="9" scale="71" fitToWidth="0" orientation="portrait" r:id="rId1"/>
  <colBreaks count="1" manualBreakCount="1">
    <brk id="12" max="1048575" man="1"/>
  </colBreaks>
  <drawing r:id="rId2"/>
  <extLst>
    <ext xmlns:x14="http://schemas.microsoft.com/office/spreadsheetml/2009/9/main" uri="{CCE6A557-97BC-4b89-ADB6-D9C93CAAB3DF}">
      <x14:dataValidations xmlns:xm="http://schemas.microsoft.com/office/excel/2006/main" count="1">
        <x14:dataValidation type="list" allowBlank="1" showInputMessage="1" showErrorMessage="1">
          <x14:formula1>
            <xm:f>'DB Func'!$B$3:$B$32</xm:f>
          </x14:formula1>
          <xm:sqref>I5:L5</xm:sqref>
        </x14:dataValidation>
      </x14:dataValidations>
    </ext>
  </extLst>
</worksheet>
</file>

<file path=xl/worksheets/sheet41.xml><?xml version="1.0" encoding="utf-8"?>
<worksheet xmlns="http://schemas.openxmlformats.org/spreadsheetml/2006/main" xmlns:r="http://schemas.openxmlformats.org/officeDocument/2006/relationships">
  <sheetPr codeName="Plan69"/>
  <dimension ref="B2:BH33"/>
  <sheetViews>
    <sheetView showGridLines="0" topLeftCell="AR1" workbookViewId="0">
      <selection activeCell="BF4" sqref="BF4"/>
    </sheetView>
  </sheetViews>
  <sheetFormatPr defaultRowHeight="15"/>
  <cols>
    <col min="22" max="25" width="9.140625" style="187"/>
    <col min="26" max="26" width="11" style="187" customWidth="1"/>
    <col min="27" max="28" width="11" style="132" customWidth="1"/>
    <col min="29" max="29" width="12" bestFit="1" customWidth="1"/>
    <col min="33" max="42" width="0" hidden="1" customWidth="1"/>
    <col min="45" max="56" width="11.42578125" customWidth="1"/>
    <col min="58" max="58" width="9.140625" style="149"/>
    <col min="59" max="60" width="11.42578125" customWidth="1"/>
  </cols>
  <sheetData>
    <row r="2" spans="2:60">
      <c r="Q2" t="s">
        <v>161</v>
      </c>
      <c r="V2" s="187" t="s">
        <v>899</v>
      </c>
      <c r="AE2" t="s">
        <v>764</v>
      </c>
      <c r="AS2" s="124" t="s">
        <v>753</v>
      </c>
      <c r="AT2" s="124" t="s">
        <v>754</v>
      </c>
      <c r="AU2" s="124" t="s">
        <v>755</v>
      </c>
      <c r="AV2" s="124" t="s">
        <v>756</v>
      </c>
      <c r="AW2" s="124" t="s">
        <v>757</v>
      </c>
      <c r="AX2" s="124" t="s">
        <v>758</v>
      </c>
      <c r="AY2" s="124" t="s">
        <v>759</v>
      </c>
      <c r="AZ2" s="124" t="s">
        <v>760</v>
      </c>
      <c r="BA2" s="124" t="s">
        <v>761</v>
      </c>
      <c r="BB2" s="124" t="s">
        <v>762</v>
      </c>
      <c r="BC2" s="124" t="s">
        <v>687</v>
      </c>
      <c r="BD2" s="124" t="s">
        <v>763</v>
      </c>
    </row>
    <row r="3" spans="2:60">
      <c r="B3" t="s">
        <v>1</v>
      </c>
      <c r="C3" t="s">
        <v>753</v>
      </c>
      <c r="D3" t="s">
        <v>754</v>
      </c>
      <c r="E3" t="s">
        <v>755</v>
      </c>
      <c r="F3" t="s">
        <v>756</v>
      </c>
      <c r="G3" t="s">
        <v>757</v>
      </c>
      <c r="H3" t="s">
        <v>758</v>
      </c>
      <c r="I3" t="s">
        <v>759</v>
      </c>
      <c r="J3" t="s">
        <v>760</v>
      </c>
      <c r="K3" t="s">
        <v>761</v>
      </c>
      <c r="L3" t="s">
        <v>762</v>
      </c>
      <c r="M3" t="s">
        <v>687</v>
      </c>
      <c r="N3" t="s">
        <v>763</v>
      </c>
      <c r="Q3">
        <v>1</v>
      </c>
      <c r="R3">
        <v>2</v>
      </c>
      <c r="S3">
        <v>3</v>
      </c>
      <c r="T3">
        <v>4</v>
      </c>
      <c r="U3">
        <v>5</v>
      </c>
      <c r="V3" s="187">
        <v>1</v>
      </c>
      <c r="W3" s="187">
        <v>2</v>
      </c>
      <c r="X3" s="187">
        <v>3</v>
      </c>
      <c r="Y3" s="187">
        <v>4</v>
      </c>
      <c r="Z3" s="187">
        <v>5</v>
      </c>
      <c r="AA3" s="186" t="s">
        <v>902</v>
      </c>
      <c r="AB3" s="186" t="s">
        <v>901</v>
      </c>
      <c r="AC3" t="s">
        <v>900</v>
      </c>
      <c r="AE3">
        <v>1</v>
      </c>
      <c r="AF3">
        <v>2</v>
      </c>
      <c r="AG3" t="s">
        <v>755</v>
      </c>
      <c r="AH3" t="s">
        <v>756</v>
      </c>
      <c r="AI3" t="s">
        <v>757</v>
      </c>
      <c r="AJ3" t="s">
        <v>758</v>
      </c>
      <c r="AK3" t="s">
        <v>759</v>
      </c>
      <c r="AL3" t="s">
        <v>760</v>
      </c>
      <c r="AM3" t="s">
        <v>761</v>
      </c>
      <c r="AN3" t="s">
        <v>762</v>
      </c>
      <c r="AO3" t="s">
        <v>687</v>
      </c>
      <c r="AP3" t="s">
        <v>763</v>
      </c>
      <c r="AR3" s="124" t="s">
        <v>767</v>
      </c>
      <c r="AS3">
        <v>1</v>
      </c>
      <c r="AT3">
        <v>2</v>
      </c>
      <c r="AU3">
        <v>3</v>
      </c>
      <c r="AV3">
        <v>4</v>
      </c>
      <c r="AW3">
        <v>5</v>
      </c>
      <c r="AX3">
        <v>6</v>
      </c>
      <c r="AY3">
        <v>7</v>
      </c>
      <c r="AZ3">
        <v>8</v>
      </c>
      <c r="BA3">
        <v>9</v>
      </c>
      <c r="BB3">
        <v>10</v>
      </c>
      <c r="BC3">
        <v>11</v>
      </c>
      <c r="BD3">
        <v>12</v>
      </c>
      <c r="BG3" t="s">
        <v>746</v>
      </c>
      <c r="BH3" t="s">
        <v>747</v>
      </c>
    </row>
    <row r="4" spans="2:60">
      <c r="B4" s="124" t="str">
        <f ca="1">Lanc!$C8</f>
        <v/>
      </c>
      <c r="C4" s="124">
        <f ca="1">Lanc!$D8</f>
        <v>0</v>
      </c>
      <c r="D4" s="124">
        <f ca="1">Fev!$D8</f>
        <v>0</v>
      </c>
      <c r="E4" s="124">
        <f ca="1">Mar!$D8</f>
        <v>0</v>
      </c>
      <c r="F4" s="124">
        <f ca="1">Abr!$D8</f>
        <v>0</v>
      </c>
      <c r="G4" s="124">
        <f ca="1">Mai!$D8</f>
        <v>0</v>
      </c>
      <c r="H4" s="124">
        <f ca="1">Jun!$D8</f>
        <v>0</v>
      </c>
      <c r="I4" s="124">
        <f ca="1">Jul!$D8</f>
        <v>0</v>
      </c>
      <c r="J4" s="124">
        <f ca="1">Ago!$D8</f>
        <v>0</v>
      </c>
      <c r="K4" s="124">
        <f ca="1">Set!$D8</f>
        <v>0</v>
      </c>
      <c r="L4" s="124">
        <f ca="1">Out!$D8</f>
        <v>0</v>
      </c>
      <c r="M4" s="124">
        <f ca="1">Nov!$D8</f>
        <v>0</v>
      </c>
      <c r="N4" s="124">
        <f ca="1">Dez!$D8</f>
        <v>0</v>
      </c>
      <c r="P4" s="124" t="str">
        <f ca="1">Lanc!$C8</f>
        <v/>
      </c>
      <c r="Q4" s="124">
        <f>AVERAGE(Lanc!AR8,Fev!AR8,Mar!AR8,Abr!AR8,Mai!AR8,Jun!AR8,Jul!AR8,Ago!AR8,Set!AR8,Out!AR8,Nov!AR8,Dez!AR8)</f>
        <v>0</v>
      </c>
      <c r="R4" s="124">
        <f>AVERAGE(Lanc!AS8,Fev!AS8,Mar!AS8,Abr!AS8,Mai!AS8,Jun!AS8,Jul!AS8,Ago!AS8,Set!AS8,Out!AS8,Nov!AS8,Dez!AS8)</f>
        <v>0</v>
      </c>
      <c r="S4" s="124">
        <f>AVERAGE(Lanc!AT8,Fev!AT8,Mar!AT8,Abr!AT8,Mai!AT8,Jun!AT8,Jul!AT8,Ago!AT8,Set!AT8,Out!AT8,Nov!AT8,Dez!AT8)</f>
        <v>0</v>
      </c>
      <c r="T4" s="124">
        <f>AVERAGE(Lanc!AU8,Fev!AU8,Mar!AU8,Abr!AU8,Mai!AU8,Jun!AU8,Jul!AU8,Ago!AU8,Set!AU8,Out!AU8,Nov!AU8,Dez!AU8)</f>
        <v>0</v>
      </c>
      <c r="U4" s="124">
        <f>AVERAGE(Lanc!AV8,Fev!AV8,Mar!AV8,Abr!AV8,Mai!AV8,Jun!AV8,Jul!AV8,Ago!AV8,Set!AV8,Out!AV8,Nov!AV8,Dez!AV8)</f>
        <v>0</v>
      </c>
      <c r="V4" s="188">
        <f ca="1">IFERROR(AVERAGE(Lanc!AL8,Fev!AL8,Mar!AL8,Abr!AL8,Mai!AL8,Jun!AL8,Jul!AL8,Ago!AL8,Set!AL8,Out!AL8,Nov!AL8,Dez!AL8),0)</f>
        <v>0</v>
      </c>
      <c r="W4" s="188">
        <f ca="1">IFERROR(AVERAGE(Lanc!AM8,Fev!AM8,Mar!AM8,Abr!AM8,Mai!AM8,Jun!AM8,Jul!AM8,Ago!AM8,Set!AM8,Out!AM8,Nov!AM8,Dez!AM8),0)</f>
        <v>0</v>
      </c>
      <c r="X4" s="188">
        <f ca="1">IFERROR(AVERAGE(Lanc!AN8,Fev!AN8,Mar!AN8,Abr!AN8,Mai!AN8,Jun!AN8,Jul!AN8,Ago!AN8,Set!AN8,Out!AN8,Nov!AN8,Dez!AN8),0)</f>
        <v>0</v>
      </c>
      <c r="Y4" s="188">
        <f ca="1">IFERROR(AVERAGE(Lanc!AO8,Fev!AO8,Mar!AO8,Abr!AO8,Mai!AO8,Jun!AO8,Jul!AO8,Ago!AO8,Set!AO8,Out!AO8,Nov!AO8,Dez!AO8),0)</f>
        <v>0</v>
      </c>
      <c r="Z4" s="188">
        <f ca="1">IFERROR(AVERAGE(Lanc!AP8,Fev!AP8,Mar!AP8,Abr!AP8,Mai!AP8,Jun!AP8,Jul!AP8,Ago!AP8,Set!AP8,Out!AP8,Nov!AP8,Dez!AP8),0)</f>
        <v>0</v>
      </c>
      <c r="AA4" s="186">
        <f>SUM(Q4:U4)</f>
        <v>0</v>
      </c>
      <c r="AB4" s="186">
        <f ca="1">SUM(V4:Z4)</f>
        <v>0</v>
      </c>
      <c r="AC4">
        <f ca="1">SUM(Q4:Z4)</f>
        <v>0</v>
      </c>
      <c r="AD4" s="124" t="str">
        <f ca="1">Lanc!$C8</f>
        <v/>
      </c>
      <c r="AE4" s="124">
        <f>IFERROR(AVERAGE(Lanc!Z8,Fev!Z8,Mar!Z8,Abr!Z8,Mai!Z8,Jun!Z8,Jul!Z8,Ago!Z8,Set!Z8,Out!Z8,Nov!Z8,Dez!Z8),0)</f>
        <v>0</v>
      </c>
      <c r="AF4" s="124">
        <f>IFERROR(AVERAGE(Lanc!AA8,Fev!AA8,Mar!AA8,Abr!AA8,Mai!AA8,Jun!AA8,Jul!AA8,Ago!AA8,Set!AA8,Out!AA8,Nov!AA8,Dez!AA8),0)</f>
        <v>0</v>
      </c>
      <c r="AG4" s="124" t="str">
        <f ca="1">IF(E4=0,"",Mar!$CO8)</f>
        <v/>
      </c>
      <c r="AH4" s="124" t="str">
        <f ca="1">IF(F4=0,"",Abr!$CO8)</f>
        <v/>
      </c>
      <c r="AI4" s="124" t="str">
        <f ca="1">IF(G4=0,"",Mai!$CO8)</f>
        <v/>
      </c>
      <c r="AJ4" s="124" t="str">
        <f ca="1">IF(H4=0,"",Jun!$CO8)</f>
        <v/>
      </c>
      <c r="AK4" s="124" t="str">
        <f ca="1">IF(I4=0,"",Jul!$CO8)</f>
        <v/>
      </c>
      <c r="AL4" s="124" t="str">
        <f ca="1">IF(J4=0,"",Ago!$CO8)</f>
        <v/>
      </c>
      <c r="AM4" s="124" t="str">
        <f ca="1">IF(K4=0,"",Set!$CO8)</f>
        <v/>
      </c>
      <c r="AN4" s="124" t="str">
        <f ca="1">IF(L4=0,"",Out!$CO8)</f>
        <v/>
      </c>
      <c r="AO4" s="124" t="str">
        <f ca="1">IF(M4=0,"",Nov!$CO8)</f>
        <v/>
      </c>
      <c r="AP4" s="124" t="str">
        <f ca="1">IF(N4=0,"",Dez!$CO8)</f>
        <v/>
      </c>
      <c r="AQ4">
        <f>SUM(AE4:AF4)</f>
        <v>0</v>
      </c>
      <c r="AR4" s="124" t="str">
        <f ca="1">AD4</f>
        <v/>
      </c>
      <c r="AS4" s="125">
        <f ca="1">IFERROR(IF(AS$3=MONTH(VLOOKUP($AR4,'DB Func'!$B$3:$C$32,2,FALSE)),IF(AND(AS$3&gt;=MONTH(VLOOKUP($AR4,'DB Func'!$B$3:$C$32,2,FALSE)),17&gt;=DAY(VLOOKUP($AR4,'DB Func'!$B$3:$C$32,2,FALSE))),1,0),IF(AS$3&gt;=MONTH(VLOOKUP($AR4,'DB Func'!$B$3:$C$32,2,FALSE)),1,0)),0)</f>
        <v>0</v>
      </c>
      <c r="AT4" s="125">
        <f ca="1">IFERROR(IF(AT$3=MONTH(VLOOKUP($AR4,'DB Func'!$B$3:$C$32,2,FALSE)),IF(AND(AT$3&gt;=MONTH(VLOOKUP($AR4,'DB Func'!$B$3:$C$32,2,FALSE)),14&gt;=DAY(VLOOKUP($AR4,'DB Func'!$B$3:$C$32,2,FALSE))),1,0),IF(AT$3&gt;=MONTH(VLOOKUP($AR4,'DB Func'!$B$3:$C$32,2,FALSE)),1,0)),0)</f>
        <v>0</v>
      </c>
      <c r="AU4" s="125">
        <f ca="1">IFERROR(IF(AU$3=MONTH(VLOOKUP($AR4,'DB Func'!$B$3:$C$32,2,FALSE)),IF(AND(AU$3&gt;=MONTH(VLOOKUP($AR4,'DB Func'!$B$3:$C$32,2,FALSE)),17&gt;=DAY(VLOOKUP($AR4,'DB Func'!$B$3:$C$32,2,FALSE))),1,0),IF(AU$3&gt;=MONTH(VLOOKUP($AR4,'DB Func'!$B$3:$C$32,2,FALSE)),1,0)),0)</f>
        <v>0</v>
      </c>
      <c r="AV4" s="125">
        <f ca="1">IFERROR(IF(AV$3=MONTH(VLOOKUP($AR4,'DB Func'!$B$3:$C$32,2,FALSE)),IF(AND(AV$3&gt;=MONTH(VLOOKUP($AR4,'DB Func'!$B$3:$C$32,2,FALSE)),16&gt;=DAY(VLOOKUP($AR4,'DB Func'!$B$3:$C$32,2,FALSE))),1,0),IF(AV$3&gt;=MONTH(VLOOKUP($AR4,'DB Func'!$B$3:$C$32,2,FALSE)),1,0)),0)</f>
        <v>0</v>
      </c>
      <c r="AW4" s="125">
        <f ca="1">IFERROR(IF(AW$3=MONTH(VLOOKUP($AR4,'DB Func'!$B$3:$C$32,2,FALSE)),IF(AND(AW$3&gt;=MONTH(VLOOKUP($AR4,'DB Func'!$B$3:$C$32,2,FALSE)),17&gt;=DAY(VLOOKUP($AR4,'DB Func'!$B$3:$C$32,2,FALSE))),1,0),IF(AW$3&gt;=MONTH(VLOOKUP($AR4,'DB Func'!$B$3:$C$32,2,FALSE)),1,0)),0)</f>
        <v>0</v>
      </c>
      <c r="AX4" s="125">
        <f ca="1">IFERROR(IF(AX$3=MONTH(VLOOKUP($AR4,'DB Func'!$B$3:$C$32,2,FALSE)),IF(AND(AX$3&gt;=MONTH(VLOOKUP($AR4,'DB Func'!$B$3:$C$32,2,FALSE)),16&gt;=DAY(VLOOKUP($AR4,'DB Func'!$B$3:$C$32,2,FALSE))),1,0),IF(AX$3&gt;=MONTH(VLOOKUP($AR4,'DB Func'!$B$3:$C$32,2,FALSE)),1,0)),0)</f>
        <v>0</v>
      </c>
      <c r="AY4" s="125">
        <f ca="1">IFERROR(IF(AY$3=MONTH(VLOOKUP($AR4,'DB Func'!$B$3:$C$32,2,FALSE)),IF(AND(AY$3&gt;=MONTH(VLOOKUP($AR4,'DB Func'!$B$3:$C$32,2,FALSE)),17&gt;=DAY(VLOOKUP($AR4,'DB Func'!$B$3:$C$32,2,FALSE))),1,0),IF(AY$3&gt;=MONTH(VLOOKUP($AR4,'DB Func'!$B$3:$C$32,2,FALSE)),1,0)),0)</f>
        <v>0</v>
      </c>
      <c r="AZ4" s="125">
        <f ca="1">IFERROR(IF(AZ$3=MONTH(VLOOKUP($AR4,'DB Func'!$B$3:$C$32,2,FALSE)),IF(AND(AZ$3&gt;=MONTH(VLOOKUP($AR4,'DB Func'!$B$3:$C$32,2,FALSE)),17&gt;=DAY(VLOOKUP($AR4,'DB Func'!$B$3:$C$32,2,FALSE))),1,0),IF(AZ$3&gt;=MONTH(VLOOKUP($AR4,'DB Func'!$B$3:$C$32,2,FALSE)),1,0)),0)</f>
        <v>0</v>
      </c>
      <c r="BA4" s="125">
        <f ca="1">IFERROR(IF(BA$3=MONTH(VLOOKUP($AR4,'DB Func'!$B$3:$C$32,2,FALSE)),IF(AND(BA$3&gt;=MONTH(VLOOKUP($AR4,'DB Func'!$B$3:$C$32,2,FALSE)),16&gt;=DAY(VLOOKUP($AR4,'DB Func'!$B$3:$C$32,2,FALSE))),1,0),IF(BA$3&gt;=MONTH(VLOOKUP($AR4,'DB Func'!$B$3:$C$32,2,FALSE)),1,0)),0)</f>
        <v>0</v>
      </c>
      <c r="BB4" s="125">
        <f ca="1">IFERROR(IF(BB$3=MONTH(VLOOKUP($AR4,'DB Func'!$B$3:$C$32,2,FALSE)),IF(AND(BB$3&gt;=MONTH(VLOOKUP($AR4,'DB Func'!$B$3:$C$32,2,FALSE)),17&gt;=DAY(VLOOKUP($AR4,'DB Func'!$B$3:$C$32,2,FALSE))),1,0),IF(BB$3&gt;=MONTH(VLOOKUP($AR4,'DB Func'!$B$3:$C$32,2,FALSE)),1,0)),0)</f>
        <v>0</v>
      </c>
      <c r="BC4" s="125">
        <f ca="1">IFERROR(IF(BC$3=MONTH(VLOOKUP($AR4,'DB Func'!$B$3:$C$32,2,FALSE)),IF(AND(BC$3&gt;=MONTH(VLOOKUP($AR4,'DB Func'!$B$3:$C$32,2,FALSE)),16&gt;=DAY(VLOOKUP($AR4,'DB Func'!$B$3:$C$32,2,FALSE))),1,0),IF(BC$3&gt;=MONTH(VLOOKUP($AR4,'DB Func'!$B$3:$C$32,2,FALSE)),1,0)),0)</f>
        <v>0</v>
      </c>
      <c r="BD4" s="125">
        <f ca="1">IFERROR(IF(BD$3=MONTH(VLOOKUP($AR4,'DB Func'!$B$3:$C$32,2,FALSE)),IF(AND(BD$3&gt;=MONTH(VLOOKUP($AR4,'DB Func'!$B$3:$C$32,2,FALSE)),17&gt;=DAY(VLOOKUP($AR4,'DB Func'!$B$3:$C$32,2,FALSE))),1,0),IF(BD$3&gt;=MONTH(VLOOKUP($AR4,'DB Func'!$B$3:$C$32,2,FALSE)),1,0)),0)</f>
        <v>0</v>
      </c>
      <c r="BE4">
        <v>0</v>
      </c>
      <c r="BF4" s="149">
        <f ca="1">SUM(AS4:BD4)</f>
        <v>0</v>
      </c>
    </row>
    <row r="5" spans="2:60">
      <c r="B5" s="124" t="str">
        <f ca="1">Lanc!$C9</f>
        <v/>
      </c>
      <c r="C5" s="124">
        <f ca="1">Lanc!$D9</f>
        <v>0</v>
      </c>
      <c r="D5" s="124">
        <f ca="1">Fev!$D9</f>
        <v>0</v>
      </c>
      <c r="E5" s="124">
        <f ca="1">Mar!$D9</f>
        <v>0</v>
      </c>
      <c r="F5" s="124">
        <f ca="1">Abr!$D9</f>
        <v>0</v>
      </c>
      <c r="G5" s="124">
        <f ca="1">Mai!$D9</f>
        <v>0</v>
      </c>
      <c r="H5" s="124">
        <f ca="1">Jun!$D9</f>
        <v>0</v>
      </c>
      <c r="I5" s="124">
        <f ca="1">Jul!$D9</f>
        <v>0</v>
      </c>
      <c r="J5" s="124">
        <f ca="1">Ago!$D9</f>
        <v>0</v>
      </c>
      <c r="K5" s="124">
        <f ca="1">Set!$D9</f>
        <v>0</v>
      </c>
      <c r="L5" s="124">
        <f ca="1">Out!$D9</f>
        <v>0</v>
      </c>
      <c r="M5" s="124">
        <f ca="1">Nov!$D9</f>
        <v>0</v>
      </c>
      <c r="N5" s="124">
        <f ca="1">Dez!$D9</f>
        <v>0</v>
      </c>
      <c r="P5" s="124" t="str">
        <f ca="1">Lanc!$C9</f>
        <v/>
      </c>
      <c r="Q5" s="124">
        <f>AVERAGE(Lanc!AR9,Fev!AR9,Mar!AR9,Abr!AR9,Mai!AR9,Jun!AR9,Jul!AR9,Ago!AR9,Set!AR9,Out!AR9,Nov!AR9,Dez!AR9)</f>
        <v>0</v>
      </c>
      <c r="R5" s="124">
        <f>AVERAGE(Lanc!AS9,Fev!AS9,Mar!AS9,Abr!AS9,Mai!AS9,Jun!AS9,Jul!AS9,Ago!AS9,Set!AS9,Out!AS9,Nov!AS9,Dez!AS9)</f>
        <v>0</v>
      </c>
      <c r="S5" s="124">
        <f>AVERAGE(Lanc!AT9,Fev!AT9,Mar!AT9,Abr!AT9,Mai!AT9,Jun!AT9,Jul!AT9,Ago!AT9,Set!AT9,Out!AT9,Nov!AT9,Dez!AT9)</f>
        <v>0</v>
      </c>
      <c r="T5" s="124">
        <f>AVERAGE(Lanc!AU9,Fev!AU9,Mar!AU9,Abr!AU9,Mai!AU9,Jun!AU9,Jul!AU9,Ago!AU9,Set!AU9,Out!AU9,Nov!AU9,Dez!AU9)</f>
        <v>0</v>
      </c>
      <c r="U5" s="124">
        <f>AVERAGE(Lanc!AV9,Fev!AV9,Mar!AV9,Abr!AV9,Mai!AV9,Jun!AV9,Jul!AV9,Ago!AV9,Set!AV9,Out!AV9,Nov!AV9,Dez!AV9)</f>
        <v>0</v>
      </c>
      <c r="V5" s="188">
        <f ca="1">IFERROR(AVERAGE(Lanc!AL9,Fev!AL9,Mar!AL9,Abr!AL9,Mai!AL9,Jun!AL9,Jul!AL9,Ago!AL9,Set!AL9,Out!AL9,Nov!AL9,Dez!AL9),0)</f>
        <v>0</v>
      </c>
      <c r="W5" s="188">
        <f ca="1">IFERROR(AVERAGE(Lanc!AM9,Fev!AM9,Mar!AM9,Abr!AM9,Mai!AM9,Jun!AM9,Jul!AM9,Ago!AM9,Set!AM9,Out!AM9,Nov!AM9,Dez!AM9),0)</f>
        <v>0</v>
      </c>
      <c r="X5" s="188">
        <f ca="1">IFERROR(AVERAGE(Lanc!AN9,Fev!AN9,Mar!AN9,Abr!AN9,Mai!AN9,Jun!AN9,Jul!AN9,Ago!AN9,Set!AN9,Out!AN9,Nov!AN9,Dez!AN9),0)</f>
        <v>0</v>
      </c>
      <c r="Y5" s="188">
        <f ca="1">IFERROR(AVERAGE(Lanc!AO9,Fev!AO9,Mar!AO9,Abr!AO9,Mai!AO9,Jun!AO9,Jul!AO9,Ago!AO9,Set!AO9,Out!AO9,Nov!AO9,Dez!AO9),0)</f>
        <v>0</v>
      </c>
      <c r="Z5" s="188">
        <f ca="1">IFERROR(AVERAGE(Lanc!AP9,Fev!AP9,Mar!AP9,Abr!AP9,Mai!AP9,Jun!AP9,Jul!AP9,Ago!AP9,Set!AP9,Out!AP9,Nov!AP9,Dez!AP9),0)</f>
        <v>0</v>
      </c>
      <c r="AA5" s="186">
        <f t="shared" ref="AA5:AA33" si="0">SUM(Q5:U5)</f>
        <v>0</v>
      </c>
      <c r="AB5" s="186">
        <f t="shared" ref="AB5:AB33" ca="1" si="1">SUM(V5:Z5)</f>
        <v>0</v>
      </c>
      <c r="AC5">
        <f t="shared" ref="AC5:AC33" ca="1" si="2">SUM(Q5:Z5)</f>
        <v>0</v>
      </c>
      <c r="AD5" s="124" t="str">
        <f ca="1">Lanc!$C9</f>
        <v/>
      </c>
      <c r="AE5" s="124">
        <f>IFERROR(AVERAGE(Lanc!Z9,Fev!Z9,Mar!Z9,Abr!Z9,Mai!Z9,Jun!Z9,Jul!Z9,Ago!Z9,Set!Z9,Out!Z9,Nov!Z9,Dez!Z9),0)</f>
        <v>0</v>
      </c>
      <c r="AF5" s="124">
        <f>IFERROR(AVERAGE(Lanc!AA9,Fev!AA9,Mar!AA9,Abr!AA9,Mai!AA9,Jun!AA9,Jul!AA9,Ago!AA9,Set!AA9,Out!AA9,Nov!AA9,Dez!AA9),0)</f>
        <v>0</v>
      </c>
      <c r="AG5" s="124" t="str">
        <f ca="1">IF(E5=0,"",Mar!$CO9)</f>
        <v/>
      </c>
      <c r="AH5" s="124" t="str">
        <f ca="1">IF(F5=0,"",Abr!$CO9)</f>
        <v/>
      </c>
      <c r="AI5" s="124" t="str">
        <f ca="1">IF(G5=0,"",Mai!$CO9)</f>
        <v/>
      </c>
      <c r="AJ5" s="124" t="str">
        <f ca="1">IF(H5=0,"",Jun!$CO9)</f>
        <v/>
      </c>
      <c r="AK5" s="124" t="str">
        <f ca="1">IF(I5=0,"",Jul!$CO9)</f>
        <v/>
      </c>
      <c r="AL5" s="124" t="str">
        <f ca="1">IF(J5=0,"",Ago!$CO9)</f>
        <v/>
      </c>
      <c r="AM5" s="124" t="str">
        <f ca="1">IF(K5=0,"",Set!$CO9)</f>
        <v/>
      </c>
      <c r="AN5" s="124" t="str">
        <f ca="1">IF(L5=0,"",Out!$CO9)</f>
        <v/>
      </c>
      <c r="AO5" s="124" t="str">
        <f ca="1">IF(M5=0,"",Nov!$CO9)</f>
        <v/>
      </c>
      <c r="AP5" s="124" t="str">
        <f ca="1">IF(N5=0,"",Dez!$CO9)</f>
        <v/>
      </c>
      <c r="AQ5">
        <f t="shared" ref="AQ5:AQ33" si="3">SUM(AE5:AF5)</f>
        <v>0</v>
      </c>
      <c r="AR5" s="124" t="str">
        <f t="shared" ref="AR5:AR33" ca="1" si="4">AD5</f>
        <v/>
      </c>
      <c r="AS5" s="125">
        <f ca="1">IFERROR(IF(AS$3=MONTH(VLOOKUP($AR5,'DB Func'!$B$3:$C$32,2,FALSE)),IF(AND(AS$3&gt;=MONTH(VLOOKUP($AR5,'DB Func'!$B$3:$C$32,2,FALSE)),17&gt;=DAY(VLOOKUP($AR5,'DB Func'!$B$3:$C$32,2,FALSE))),1,0),IF(AS$3&gt;=MONTH(VLOOKUP($AR5,'DB Func'!$B$3:$C$32,2,FALSE)),1,0)),0)</f>
        <v>0</v>
      </c>
      <c r="AT5" s="125">
        <f ca="1">IFERROR(IF(AT$3=MONTH(VLOOKUP($AR5,'DB Func'!$B$3:$C$32,2,FALSE)),IF(AND(AT$3&gt;=MONTH(VLOOKUP($AR5,'DB Func'!$B$3:$C$32,2,FALSE)),14&gt;=DAY(VLOOKUP($AR5,'DB Func'!$B$3:$C$32,2,FALSE))),1,0),IF(AT$3&gt;=MONTH(VLOOKUP($AR5,'DB Func'!$B$3:$C$32,2,FALSE)),1,0)),0)</f>
        <v>0</v>
      </c>
      <c r="AU5" s="125">
        <f ca="1">IFERROR(IF(AU$3=MONTH(VLOOKUP($AR5,'DB Func'!$B$3:$C$32,2,FALSE)),IF(AND(AU$3&gt;=MONTH(VLOOKUP($AR5,'DB Func'!$B$3:$C$32,2,FALSE)),17&gt;=DAY(VLOOKUP($AR5,'DB Func'!$B$3:$C$32,2,FALSE))),1,0),IF(AU$3&gt;=MONTH(VLOOKUP($AR5,'DB Func'!$B$3:$C$32,2,FALSE)),1,0)),0)</f>
        <v>0</v>
      </c>
      <c r="AV5" s="125">
        <f ca="1">IFERROR(IF(AV$3=MONTH(VLOOKUP($AR5,'DB Func'!$B$3:$C$32,2,FALSE)),IF(AND(AV$3&gt;=MONTH(VLOOKUP($AR5,'DB Func'!$B$3:$C$32,2,FALSE)),16&gt;=DAY(VLOOKUP($AR5,'DB Func'!$B$3:$C$32,2,FALSE))),1,0),IF(AV$3&gt;=MONTH(VLOOKUP($AR5,'DB Func'!$B$3:$C$32,2,FALSE)),1,0)),0)</f>
        <v>0</v>
      </c>
      <c r="AW5" s="125">
        <f ca="1">IFERROR(IF(AW$3=MONTH(VLOOKUP($AR5,'DB Func'!$B$3:$C$32,2,FALSE)),IF(AND(AW$3&gt;=MONTH(VLOOKUP($AR5,'DB Func'!$B$3:$C$32,2,FALSE)),17&gt;=DAY(VLOOKUP($AR5,'DB Func'!$B$3:$C$32,2,FALSE))),1,0),IF(AW$3&gt;=MONTH(VLOOKUP($AR5,'DB Func'!$B$3:$C$32,2,FALSE)),1,0)),0)</f>
        <v>0</v>
      </c>
      <c r="AX5" s="125">
        <f ca="1">IFERROR(IF(AX$3=MONTH(VLOOKUP($AR5,'DB Func'!$B$3:$C$32,2,FALSE)),IF(AND(AX$3&gt;=MONTH(VLOOKUP($AR5,'DB Func'!$B$3:$C$32,2,FALSE)),16&gt;=DAY(VLOOKUP($AR5,'DB Func'!$B$3:$C$32,2,FALSE))),1,0),IF(AX$3&gt;=MONTH(VLOOKUP($AR5,'DB Func'!$B$3:$C$32,2,FALSE)),1,0)),0)</f>
        <v>0</v>
      </c>
      <c r="AY5" s="125">
        <f ca="1">IFERROR(IF(AY$3=MONTH(VLOOKUP($AR5,'DB Func'!$B$3:$C$32,2,FALSE)),IF(AND(AY$3&gt;=MONTH(VLOOKUP($AR5,'DB Func'!$B$3:$C$32,2,FALSE)),17&gt;=DAY(VLOOKUP($AR5,'DB Func'!$B$3:$C$32,2,FALSE))),1,0),IF(AY$3&gt;=MONTH(VLOOKUP($AR5,'DB Func'!$B$3:$C$32,2,FALSE)),1,0)),0)</f>
        <v>0</v>
      </c>
      <c r="AZ5" s="125">
        <f ca="1">IFERROR(IF(AZ$3=MONTH(VLOOKUP($AR5,'DB Func'!$B$3:$C$32,2,FALSE)),IF(AND(AZ$3&gt;=MONTH(VLOOKUP($AR5,'DB Func'!$B$3:$C$32,2,FALSE)),17&gt;=DAY(VLOOKUP($AR5,'DB Func'!$B$3:$C$32,2,FALSE))),1,0),IF(AZ$3&gt;=MONTH(VLOOKUP($AR5,'DB Func'!$B$3:$C$32,2,FALSE)),1,0)),0)</f>
        <v>0</v>
      </c>
      <c r="BA5" s="125">
        <f ca="1">IFERROR(IF(BA$3=MONTH(VLOOKUP($AR5,'DB Func'!$B$3:$C$32,2,FALSE)),IF(AND(BA$3&gt;=MONTH(VLOOKUP($AR5,'DB Func'!$B$3:$C$32,2,FALSE)),16&gt;=DAY(VLOOKUP($AR5,'DB Func'!$B$3:$C$32,2,FALSE))),1,0),IF(BA$3&gt;=MONTH(VLOOKUP($AR5,'DB Func'!$B$3:$C$32,2,FALSE)),1,0)),0)</f>
        <v>0</v>
      </c>
      <c r="BB5" s="125">
        <f ca="1">IFERROR(IF(BB$3=MONTH(VLOOKUP($AR5,'DB Func'!$B$3:$C$32,2,FALSE)),IF(AND(BB$3&gt;=MONTH(VLOOKUP($AR5,'DB Func'!$B$3:$C$32,2,FALSE)),17&gt;=DAY(VLOOKUP($AR5,'DB Func'!$B$3:$C$32,2,FALSE))),1,0),IF(BB$3&gt;=MONTH(VLOOKUP($AR5,'DB Func'!$B$3:$C$32,2,FALSE)),1,0)),0)</f>
        <v>0</v>
      </c>
      <c r="BC5" s="125">
        <f ca="1">IFERROR(IF(BC$3=MONTH(VLOOKUP($AR5,'DB Func'!$B$3:$C$32,2,FALSE)),IF(AND(BC$3&gt;=MONTH(VLOOKUP($AR5,'DB Func'!$B$3:$C$32,2,FALSE)),16&gt;=DAY(VLOOKUP($AR5,'DB Func'!$B$3:$C$32,2,FALSE))),1,0),IF(BC$3&gt;=MONTH(VLOOKUP($AR5,'DB Func'!$B$3:$C$32,2,FALSE)),1,0)),0)</f>
        <v>0</v>
      </c>
      <c r="BD5" s="125">
        <f ca="1">IFERROR(IF(BD$3=MONTH(VLOOKUP($AR5,'DB Func'!$B$3:$C$32,2,FALSE)),IF(AND(BD$3&gt;=MONTH(VLOOKUP($AR5,'DB Func'!$B$3:$C$32,2,FALSE)),17&gt;=DAY(VLOOKUP($AR5,'DB Func'!$B$3:$C$32,2,FALSE))),1,0),IF(BD$3&gt;=MONTH(VLOOKUP($AR5,'DB Func'!$B$3:$C$32,2,FALSE)),1,0)),0)</f>
        <v>0</v>
      </c>
      <c r="BE5">
        <v>1</v>
      </c>
      <c r="BF5" s="149">
        <f t="shared" ref="BF5:BF33" ca="1" si="5">SUM(AS5:BD5)</f>
        <v>0</v>
      </c>
    </row>
    <row r="6" spans="2:60">
      <c r="B6" s="124" t="str">
        <f ca="1">Lanc!$C10</f>
        <v/>
      </c>
      <c r="C6" s="124">
        <f ca="1">Lanc!$D10</f>
        <v>0</v>
      </c>
      <c r="D6" s="124">
        <f ca="1">Fev!$D10</f>
        <v>0</v>
      </c>
      <c r="E6" s="124">
        <f ca="1">Mar!$D10</f>
        <v>0</v>
      </c>
      <c r="F6" s="124">
        <f ca="1">Abr!$D10</f>
        <v>0</v>
      </c>
      <c r="G6" s="124">
        <f ca="1">Mai!$D10</f>
        <v>0</v>
      </c>
      <c r="H6" s="124">
        <f ca="1">Jun!$D10</f>
        <v>0</v>
      </c>
      <c r="I6" s="124">
        <f ca="1">Jul!$D10</f>
        <v>0</v>
      </c>
      <c r="J6" s="124">
        <f ca="1">Ago!$D10</f>
        <v>0</v>
      </c>
      <c r="K6" s="124">
        <f ca="1">Set!$D10</f>
        <v>0</v>
      </c>
      <c r="L6" s="124">
        <f ca="1">Out!$D10</f>
        <v>0</v>
      </c>
      <c r="M6" s="124">
        <f ca="1">Nov!$D10</f>
        <v>0</v>
      </c>
      <c r="N6" s="124">
        <f ca="1">Dez!$D10</f>
        <v>0</v>
      </c>
      <c r="P6" s="124" t="str">
        <f ca="1">Lanc!$C10</f>
        <v/>
      </c>
      <c r="Q6" s="124">
        <f>AVERAGE(Lanc!AR10,Fev!AR10,Mar!AR10,Abr!AR10,Mai!AR10,Jun!AR10,Jul!AR10,Ago!AR10,Set!AR10,Out!AR10,Nov!AR10,Dez!AR10)</f>
        <v>0</v>
      </c>
      <c r="R6" s="124">
        <f>AVERAGE(Lanc!AS10,Fev!AS10,Mar!AS10,Abr!AS10,Mai!AS10,Jun!AS10,Jul!AS10,Ago!AS10,Set!AS10,Out!AS10,Nov!AS10,Dez!AS10)</f>
        <v>0</v>
      </c>
      <c r="S6" s="124">
        <f>AVERAGE(Lanc!AT10,Fev!AT10,Mar!AT10,Abr!AT10,Mai!AT10,Jun!AT10,Jul!AT10,Ago!AT10,Set!AT10,Out!AT10,Nov!AT10,Dez!AT10)</f>
        <v>0</v>
      </c>
      <c r="T6" s="124">
        <f>AVERAGE(Lanc!AU10,Fev!AU10,Mar!AU10,Abr!AU10,Mai!AU10,Jun!AU10,Jul!AU10,Ago!AU10,Set!AU10,Out!AU10,Nov!AU10,Dez!AU10)</f>
        <v>0</v>
      </c>
      <c r="U6" s="124">
        <f>AVERAGE(Lanc!AV10,Fev!AV10,Mar!AV10,Abr!AV10,Mai!AV10,Jun!AV10,Jul!AV10,Ago!AV10,Set!AV10,Out!AV10,Nov!AV10,Dez!AV10)</f>
        <v>0</v>
      </c>
      <c r="V6" s="188">
        <f ca="1">IFERROR(AVERAGE(Lanc!AL10,Fev!AL10,Mar!AL10,Abr!AL10,Mai!AL10,Jun!AL10,Jul!AL10,Ago!AL10,Set!AL10,Out!AL10,Nov!AL10,Dez!AL10),0)</f>
        <v>0</v>
      </c>
      <c r="W6" s="188">
        <f ca="1">IFERROR(AVERAGE(Lanc!AM10,Fev!AM10,Mar!AM10,Abr!AM10,Mai!AM10,Jun!AM10,Jul!AM10,Ago!AM10,Set!AM10,Out!AM10,Nov!AM10,Dez!AM10),0)</f>
        <v>0</v>
      </c>
      <c r="X6" s="188">
        <f ca="1">IFERROR(AVERAGE(Lanc!AN10,Fev!AN10,Mar!AN10,Abr!AN10,Mai!AN10,Jun!AN10,Jul!AN10,Ago!AN10,Set!AN10,Out!AN10,Nov!AN10,Dez!AN10),0)</f>
        <v>0</v>
      </c>
      <c r="Y6" s="188">
        <f ca="1">IFERROR(AVERAGE(Lanc!AO10,Fev!AO10,Mar!AO10,Abr!AO10,Mai!AO10,Jun!AO10,Jul!AO10,Ago!AO10,Set!AO10,Out!AO10,Nov!AO10,Dez!AO10),0)</f>
        <v>0</v>
      </c>
      <c r="Z6" s="188">
        <f ca="1">IFERROR(AVERAGE(Lanc!AP10,Fev!AP10,Mar!AP10,Abr!AP10,Mai!AP10,Jun!AP10,Jul!AP10,Ago!AP10,Set!AP10,Out!AP10,Nov!AP10,Dez!AP10),0)</f>
        <v>0</v>
      </c>
      <c r="AA6" s="186">
        <f t="shared" si="0"/>
        <v>0</v>
      </c>
      <c r="AB6" s="186">
        <f t="shared" ca="1" si="1"/>
        <v>0</v>
      </c>
      <c r="AC6">
        <f t="shared" ca="1" si="2"/>
        <v>0</v>
      </c>
      <c r="AD6" s="124" t="str">
        <f ca="1">Lanc!$C10</f>
        <v/>
      </c>
      <c r="AE6" s="124">
        <f>IFERROR(AVERAGE(Lanc!Z10,Fev!Z10,Mar!Z10,Abr!Z10,Mai!Z10,Jun!Z10,Jul!Z10,Ago!Z10,Set!Z10,Out!Z10,Nov!Z10,Dez!Z10),0)</f>
        <v>0</v>
      </c>
      <c r="AF6" s="124">
        <f>IFERROR(AVERAGE(Lanc!AA10,Fev!AA10,Mar!AA10,Abr!AA10,Mai!AA10,Jun!AA10,Jul!AA10,Ago!AA10,Set!AA10,Out!AA10,Nov!AA10,Dez!AA10),0)</f>
        <v>0</v>
      </c>
      <c r="AG6" s="124" t="str">
        <f ca="1">IF(E6=0,"",Mar!$CO10)</f>
        <v/>
      </c>
      <c r="AH6" s="124" t="str">
        <f ca="1">IF(F6=0,"",Abr!$CO10)</f>
        <v/>
      </c>
      <c r="AI6" s="124" t="str">
        <f ca="1">IF(G6=0,"",Mai!$CO10)</f>
        <v/>
      </c>
      <c r="AJ6" s="124" t="str">
        <f ca="1">IF(H6=0,"",Jun!$CO10)</f>
        <v/>
      </c>
      <c r="AK6" s="124" t="str">
        <f ca="1">IF(I6=0,"",Jul!$CO10)</f>
        <v/>
      </c>
      <c r="AL6" s="124" t="str">
        <f ca="1">IF(J6=0,"",Ago!$CO10)</f>
        <v/>
      </c>
      <c r="AM6" s="124" t="str">
        <f ca="1">IF(K6=0,"",Set!$CO10)</f>
        <v/>
      </c>
      <c r="AN6" s="124" t="str">
        <f ca="1">IF(L6=0,"",Out!$CO10)</f>
        <v/>
      </c>
      <c r="AO6" s="124" t="str">
        <f ca="1">IF(M6=0,"",Nov!$CO10)</f>
        <v/>
      </c>
      <c r="AP6" s="124" t="str">
        <f ca="1">IF(N6=0,"",Dez!$CO10)</f>
        <v/>
      </c>
      <c r="AQ6">
        <f t="shared" si="3"/>
        <v>0</v>
      </c>
      <c r="AR6" s="124" t="str">
        <f t="shared" ca="1" si="4"/>
        <v/>
      </c>
      <c r="AS6" s="125">
        <f ca="1">IFERROR(IF(AS$3=MONTH(VLOOKUP($AR6,'DB Func'!$B$3:$C$32,2,FALSE)),IF(AND(AS$3&gt;=MONTH(VLOOKUP($AR6,'DB Func'!$B$3:$C$32,2,FALSE)),17&gt;=DAY(VLOOKUP($AR6,'DB Func'!$B$3:$C$32,2,FALSE))),1,0),IF(AS$3&gt;=MONTH(VLOOKUP($AR6,'DB Func'!$B$3:$C$32,2,FALSE)),1,0)),0)</f>
        <v>0</v>
      </c>
      <c r="AT6" s="125">
        <f ca="1">IFERROR(IF(AT$3=MONTH(VLOOKUP($AR6,'DB Func'!$B$3:$C$32,2,FALSE)),IF(AND(AT$3&gt;=MONTH(VLOOKUP($AR6,'DB Func'!$B$3:$C$32,2,FALSE)),14&gt;=DAY(VLOOKUP($AR6,'DB Func'!$B$3:$C$32,2,FALSE))),1,0),IF(AT$3&gt;=MONTH(VLOOKUP($AR6,'DB Func'!$B$3:$C$32,2,FALSE)),1,0)),0)</f>
        <v>0</v>
      </c>
      <c r="AU6" s="125">
        <f ca="1">IFERROR(IF(AU$3=MONTH(VLOOKUP($AR6,'DB Func'!$B$3:$C$32,2,FALSE)),IF(AND(AU$3&gt;=MONTH(VLOOKUP($AR6,'DB Func'!$B$3:$C$32,2,FALSE)),17&gt;=DAY(VLOOKUP($AR6,'DB Func'!$B$3:$C$32,2,FALSE))),1,0),IF(AU$3&gt;=MONTH(VLOOKUP($AR6,'DB Func'!$B$3:$C$32,2,FALSE)),1,0)),0)</f>
        <v>0</v>
      </c>
      <c r="AV6" s="125">
        <f ca="1">IFERROR(IF(AV$3=MONTH(VLOOKUP($AR6,'DB Func'!$B$3:$C$32,2,FALSE)),IF(AND(AV$3&gt;=MONTH(VLOOKUP($AR6,'DB Func'!$B$3:$C$32,2,FALSE)),16&gt;=DAY(VLOOKUP($AR6,'DB Func'!$B$3:$C$32,2,FALSE))),1,0),IF(AV$3&gt;=MONTH(VLOOKUP($AR6,'DB Func'!$B$3:$C$32,2,FALSE)),1,0)),0)</f>
        <v>0</v>
      </c>
      <c r="AW6" s="125">
        <f ca="1">IFERROR(IF(AW$3=MONTH(VLOOKUP($AR6,'DB Func'!$B$3:$C$32,2,FALSE)),IF(AND(AW$3&gt;=MONTH(VLOOKUP($AR6,'DB Func'!$B$3:$C$32,2,FALSE)),17&gt;=DAY(VLOOKUP($AR6,'DB Func'!$B$3:$C$32,2,FALSE))),1,0),IF(AW$3&gt;=MONTH(VLOOKUP($AR6,'DB Func'!$B$3:$C$32,2,FALSE)),1,0)),0)</f>
        <v>0</v>
      </c>
      <c r="AX6" s="125">
        <f ca="1">IFERROR(IF(AX$3=MONTH(VLOOKUP($AR6,'DB Func'!$B$3:$C$32,2,FALSE)),IF(AND(AX$3&gt;=MONTH(VLOOKUP($AR6,'DB Func'!$B$3:$C$32,2,FALSE)),16&gt;=DAY(VLOOKUP($AR6,'DB Func'!$B$3:$C$32,2,FALSE))),1,0),IF(AX$3&gt;=MONTH(VLOOKUP($AR6,'DB Func'!$B$3:$C$32,2,FALSE)),1,0)),0)</f>
        <v>0</v>
      </c>
      <c r="AY6" s="125">
        <f ca="1">IFERROR(IF(AY$3=MONTH(VLOOKUP($AR6,'DB Func'!$B$3:$C$32,2,FALSE)),IF(AND(AY$3&gt;=MONTH(VLOOKUP($AR6,'DB Func'!$B$3:$C$32,2,FALSE)),17&gt;=DAY(VLOOKUP($AR6,'DB Func'!$B$3:$C$32,2,FALSE))),1,0),IF(AY$3&gt;=MONTH(VLOOKUP($AR6,'DB Func'!$B$3:$C$32,2,FALSE)),1,0)),0)</f>
        <v>0</v>
      </c>
      <c r="AZ6" s="125">
        <f ca="1">IFERROR(IF(AZ$3=MONTH(VLOOKUP($AR6,'DB Func'!$B$3:$C$32,2,FALSE)),IF(AND(AZ$3&gt;=MONTH(VLOOKUP($AR6,'DB Func'!$B$3:$C$32,2,FALSE)),17&gt;=DAY(VLOOKUP($AR6,'DB Func'!$B$3:$C$32,2,FALSE))),1,0),IF(AZ$3&gt;=MONTH(VLOOKUP($AR6,'DB Func'!$B$3:$C$32,2,FALSE)),1,0)),0)</f>
        <v>0</v>
      </c>
      <c r="BA6" s="125">
        <f ca="1">IFERROR(IF(BA$3=MONTH(VLOOKUP($AR6,'DB Func'!$B$3:$C$32,2,FALSE)),IF(AND(BA$3&gt;=MONTH(VLOOKUP($AR6,'DB Func'!$B$3:$C$32,2,FALSE)),16&gt;=DAY(VLOOKUP($AR6,'DB Func'!$B$3:$C$32,2,FALSE))),1,0),IF(BA$3&gt;=MONTH(VLOOKUP($AR6,'DB Func'!$B$3:$C$32,2,FALSE)),1,0)),0)</f>
        <v>0</v>
      </c>
      <c r="BB6" s="125">
        <f ca="1">IFERROR(IF(BB$3=MONTH(VLOOKUP($AR6,'DB Func'!$B$3:$C$32,2,FALSE)),IF(AND(BB$3&gt;=MONTH(VLOOKUP($AR6,'DB Func'!$B$3:$C$32,2,FALSE)),17&gt;=DAY(VLOOKUP($AR6,'DB Func'!$B$3:$C$32,2,FALSE))),1,0),IF(BB$3&gt;=MONTH(VLOOKUP($AR6,'DB Func'!$B$3:$C$32,2,FALSE)),1,0)),0)</f>
        <v>0</v>
      </c>
      <c r="BC6" s="125">
        <f ca="1">IFERROR(IF(BC$3=MONTH(VLOOKUP($AR6,'DB Func'!$B$3:$C$32,2,FALSE)),IF(AND(BC$3&gt;=MONTH(VLOOKUP($AR6,'DB Func'!$B$3:$C$32,2,FALSE)),16&gt;=DAY(VLOOKUP($AR6,'DB Func'!$B$3:$C$32,2,FALSE))),1,0),IF(BC$3&gt;=MONTH(VLOOKUP($AR6,'DB Func'!$B$3:$C$32,2,FALSE)),1,0)),0)</f>
        <v>0</v>
      </c>
      <c r="BD6" s="125">
        <f ca="1">IFERROR(IF(BD$3=MONTH(VLOOKUP($AR6,'DB Func'!$B$3:$C$32,2,FALSE)),IF(AND(BD$3&gt;=MONTH(VLOOKUP($AR6,'DB Func'!$B$3:$C$32,2,FALSE)),17&gt;=DAY(VLOOKUP($AR6,'DB Func'!$B$3:$C$32,2,FALSE))),1,0),IF(BD$3&gt;=MONTH(VLOOKUP($AR6,'DB Func'!$B$3:$C$32,2,FALSE)),1,0)),0)</f>
        <v>0</v>
      </c>
      <c r="BE6">
        <v>2</v>
      </c>
      <c r="BF6" s="149">
        <f t="shared" ca="1" si="5"/>
        <v>0</v>
      </c>
    </row>
    <row r="7" spans="2:60">
      <c r="B7" s="124" t="str">
        <f ca="1">Lanc!$C11</f>
        <v/>
      </c>
      <c r="C7" s="124">
        <f ca="1">Lanc!$D11</f>
        <v>0</v>
      </c>
      <c r="D7" s="124">
        <f ca="1">Fev!$D11</f>
        <v>0</v>
      </c>
      <c r="E7" s="124">
        <f ca="1">Mar!$D11</f>
        <v>0</v>
      </c>
      <c r="F7" s="124">
        <f ca="1">Abr!$D11</f>
        <v>0</v>
      </c>
      <c r="G7" s="124">
        <f ca="1">Mai!$D11</f>
        <v>0</v>
      </c>
      <c r="H7" s="124">
        <f ca="1">Jun!$D11</f>
        <v>0</v>
      </c>
      <c r="I7" s="124">
        <f ca="1">Jul!$D11</f>
        <v>0</v>
      </c>
      <c r="J7" s="124">
        <f ca="1">Ago!$D11</f>
        <v>0</v>
      </c>
      <c r="K7" s="124">
        <f ca="1">Set!$D11</f>
        <v>0</v>
      </c>
      <c r="L7" s="124">
        <f ca="1">Out!$D11</f>
        <v>0</v>
      </c>
      <c r="M7" s="124">
        <f ca="1">Nov!$D11</f>
        <v>0</v>
      </c>
      <c r="N7" s="124">
        <f ca="1">Dez!$D11</f>
        <v>0</v>
      </c>
      <c r="P7" s="124" t="str">
        <f ca="1">Lanc!$C11</f>
        <v/>
      </c>
      <c r="Q7" s="124">
        <f>AVERAGE(Lanc!AR11,Fev!AR11,Mar!AR11,Abr!AR11,Mai!AR11,Jun!AR11,Jul!AR11,Ago!AR11,Set!AR11,Out!AR11,Nov!AR11,Dez!AR11)</f>
        <v>0</v>
      </c>
      <c r="R7" s="124">
        <f>AVERAGE(Lanc!AS11,Fev!AS11,Mar!AS11,Abr!AS11,Mai!AS11,Jun!AS11,Jul!AS11,Ago!AS11,Set!AS11,Out!AS11,Nov!AS11,Dez!AS11)</f>
        <v>0</v>
      </c>
      <c r="S7" s="124">
        <f>AVERAGE(Lanc!AT11,Fev!AT11,Mar!AT11,Abr!AT11,Mai!AT11,Jun!AT11,Jul!AT11,Ago!AT11,Set!AT11,Out!AT11,Nov!AT11,Dez!AT11)</f>
        <v>0</v>
      </c>
      <c r="T7" s="124">
        <f>AVERAGE(Lanc!AU11,Fev!AU11,Mar!AU11,Abr!AU11,Mai!AU11,Jun!AU11,Jul!AU11,Ago!AU11,Set!AU11,Out!AU11,Nov!AU11,Dez!AU11)</f>
        <v>0</v>
      </c>
      <c r="U7" s="124">
        <f>AVERAGE(Lanc!AV11,Fev!AV11,Mar!AV11,Abr!AV11,Mai!AV11,Jun!AV11,Jul!AV11,Ago!AV11,Set!AV11,Out!AV11,Nov!AV11,Dez!AV11)</f>
        <v>0</v>
      </c>
      <c r="V7" s="188">
        <f ca="1">IFERROR(AVERAGE(Lanc!AL11,Fev!AL11,Mar!AL11,Abr!AL11,Mai!AL11,Jun!AL11,Jul!AL11,Ago!AL11,Set!AL11,Out!AL11,Nov!AL11,Dez!AL11),0)</f>
        <v>0</v>
      </c>
      <c r="W7" s="188">
        <f ca="1">IFERROR(AVERAGE(Lanc!AM11,Fev!AM11,Mar!AM11,Abr!AM11,Mai!AM11,Jun!AM11,Jul!AM11,Ago!AM11,Set!AM11,Out!AM11,Nov!AM11,Dez!AM11),0)</f>
        <v>0</v>
      </c>
      <c r="X7" s="188">
        <f ca="1">IFERROR(AVERAGE(Lanc!AN11,Fev!AN11,Mar!AN11,Abr!AN11,Mai!AN11,Jun!AN11,Jul!AN11,Ago!AN11,Set!AN11,Out!AN11,Nov!AN11,Dez!AN11),0)</f>
        <v>0</v>
      </c>
      <c r="Y7" s="188">
        <f ca="1">IFERROR(AVERAGE(Lanc!AO11,Fev!AO11,Mar!AO11,Abr!AO11,Mai!AO11,Jun!AO11,Jul!AO11,Ago!AO11,Set!AO11,Out!AO11,Nov!AO11,Dez!AO11),0)</f>
        <v>0</v>
      </c>
      <c r="Z7" s="188">
        <f ca="1">IFERROR(AVERAGE(Lanc!AP11,Fev!AP11,Mar!AP11,Abr!AP11,Mai!AP11,Jun!AP11,Jul!AP11,Ago!AP11,Set!AP11,Out!AP11,Nov!AP11,Dez!AP11),0)</f>
        <v>0</v>
      </c>
      <c r="AA7" s="186">
        <f t="shared" si="0"/>
        <v>0</v>
      </c>
      <c r="AB7" s="186">
        <f t="shared" ca="1" si="1"/>
        <v>0</v>
      </c>
      <c r="AC7">
        <f t="shared" ca="1" si="2"/>
        <v>0</v>
      </c>
      <c r="AD7" s="124" t="str">
        <f ca="1">Lanc!$C11</f>
        <v/>
      </c>
      <c r="AE7" s="124">
        <f>IFERROR(AVERAGE(Lanc!Z11,Fev!Z11,Mar!Z11,Abr!Z11,Mai!Z11,Jun!Z11,Jul!Z11,Ago!Z11,Set!Z11,Out!Z11,Nov!Z11,Dez!Z11),0)</f>
        <v>0</v>
      </c>
      <c r="AF7" s="124">
        <f>IFERROR(AVERAGE(Lanc!AA11,Fev!AA11,Mar!AA11,Abr!AA11,Mai!AA11,Jun!AA11,Jul!AA11,Ago!AA11,Set!AA11,Out!AA11,Nov!AA11,Dez!AA11),0)</f>
        <v>0</v>
      </c>
      <c r="AG7" s="124" t="str">
        <f ca="1">IF(E7=0,"",Mar!$CO11)</f>
        <v/>
      </c>
      <c r="AH7" s="124" t="str">
        <f ca="1">IF(F7=0,"",Abr!$CO11)</f>
        <v/>
      </c>
      <c r="AI7" s="124" t="str">
        <f ca="1">IF(G7=0,"",Mai!$CO11)</f>
        <v/>
      </c>
      <c r="AJ7" s="124" t="str">
        <f ca="1">IF(H7=0,"",Jun!$CO11)</f>
        <v/>
      </c>
      <c r="AK7" s="124" t="str">
        <f ca="1">IF(I7=0,"",Jul!$CO11)</f>
        <v/>
      </c>
      <c r="AL7" s="124" t="str">
        <f ca="1">IF(J7=0,"",Ago!$CO11)</f>
        <v/>
      </c>
      <c r="AM7" s="124" t="str">
        <f ca="1">IF(K7=0,"",Set!$CO11)</f>
        <v/>
      </c>
      <c r="AN7" s="124" t="str">
        <f ca="1">IF(L7=0,"",Out!$CO11)</f>
        <v/>
      </c>
      <c r="AO7" s="124" t="str">
        <f ca="1">IF(M7=0,"",Nov!$CO11)</f>
        <v/>
      </c>
      <c r="AP7" s="124" t="str">
        <f ca="1">IF(N7=0,"",Dez!$CO11)</f>
        <v/>
      </c>
      <c r="AQ7">
        <f t="shared" si="3"/>
        <v>0</v>
      </c>
      <c r="AR7" s="124" t="str">
        <f t="shared" ca="1" si="4"/>
        <v/>
      </c>
      <c r="AS7" s="125">
        <f ca="1">IFERROR(IF(AS$3=MONTH(VLOOKUP($AR7,'DB Func'!$B$3:$C$32,2,FALSE)),IF(AND(AS$3&gt;=MONTH(VLOOKUP($AR7,'DB Func'!$B$3:$C$32,2,FALSE)),17&gt;=DAY(VLOOKUP($AR7,'DB Func'!$B$3:$C$32,2,FALSE))),1,0),IF(AS$3&gt;=MONTH(VLOOKUP($AR7,'DB Func'!$B$3:$C$32,2,FALSE)),1,0)),0)</f>
        <v>0</v>
      </c>
      <c r="AT7" s="125">
        <f ca="1">IFERROR(IF(AT$3=MONTH(VLOOKUP($AR7,'DB Func'!$B$3:$C$32,2,FALSE)),IF(AND(AT$3&gt;=MONTH(VLOOKUP($AR7,'DB Func'!$B$3:$C$32,2,FALSE)),14&gt;=DAY(VLOOKUP($AR7,'DB Func'!$B$3:$C$32,2,FALSE))),1,0),IF(AT$3&gt;=MONTH(VLOOKUP($AR7,'DB Func'!$B$3:$C$32,2,FALSE)),1,0)),0)</f>
        <v>0</v>
      </c>
      <c r="AU7" s="125">
        <f ca="1">IFERROR(IF(AU$3=MONTH(VLOOKUP($AR7,'DB Func'!$B$3:$C$32,2,FALSE)),IF(AND(AU$3&gt;=MONTH(VLOOKUP($AR7,'DB Func'!$B$3:$C$32,2,FALSE)),17&gt;=DAY(VLOOKUP($AR7,'DB Func'!$B$3:$C$32,2,FALSE))),1,0),IF(AU$3&gt;=MONTH(VLOOKUP($AR7,'DB Func'!$B$3:$C$32,2,FALSE)),1,0)),0)</f>
        <v>0</v>
      </c>
      <c r="AV7" s="125">
        <f ca="1">IFERROR(IF(AV$3=MONTH(VLOOKUP($AR7,'DB Func'!$B$3:$C$32,2,FALSE)),IF(AND(AV$3&gt;=MONTH(VLOOKUP($AR7,'DB Func'!$B$3:$C$32,2,FALSE)),16&gt;=DAY(VLOOKUP($AR7,'DB Func'!$B$3:$C$32,2,FALSE))),1,0),IF(AV$3&gt;=MONTH(VLOOKUP($AR7,'DB Func'!$B$3:$C$32,2,FALSE)),1,0)),0)</f>
        <v>0</v>
      </c>
      <c r="AW7" s="125">
        <f ca="1">IFERROR(IF(AW$3=MONTH(VLOOKUP($AR7,'DB Func'!$B$3:$C$32,2,FALSE)),IF(AND(AW$3&gt;=MONTH(VLOOKUP($AR7,'DB Func'!$B$3:$C$32,2,FALSE)),17&gt;=DAY(VLOOKUP($AR7,'DB Func'!$B$3:$C$32,2,FALSE))),1,0),IF(AW$3&gt;=MONTH(VLOOKUP($AR7,'DB Func'!$B$3:$C$32,2,FALSE)),1,0)),0)</f>
        <v>0</v>
      </c>
      <c r="AX7" s="125">
        <f ca="1">IFERROR(IF(AX$3=MONTH(VLOOKUP($AR7,'DB Func'!$B$3:$C$32,2,FALSE)),IF(AND(AX$3&gt;=MONTH(VLOOKUP($AR7,'DB Func'!$B$3:$C$32,2,FALSE)),16&gt;=DAY(VLOOKUP($AR7,'DB Func'!$B$3:$C$32,2,FALSE))),1,0),IF(AX$3&gt;=MONTH(VLOOKUP($AR7,'DB Func'!$B$3:$C$32,2,FALSE)),1,0)),0)</f>
        <v>0</v>
      </c>
      <c r="AY7" s="125">
        <f ca="1">IFERROR(IF(AY$3=MONTH(VLOOKUP($AR7,'DB Func'!$B$3:$C$32,2,FALSE)),IF(AND(AY$3&gt;=MONTH(VLOOKUP($AR7,'DB Func'!$B$3:$C$32,2,FALSE)),17&gt;=DAY(VLOOKUP($AR7,'DB Func'!$B$3:$C$32,2,FALSE))),1,0),IF(AY$3&gt;=MONTH(VLOOKUP($AR7,'DB Func'!$B$3:$C$32,2,FALSE)),1,0)),0)</f>
        <v>0</v>
      </c>
      <c r="AZ7" s="125">
        <f ca="1">IFERROR(IF(AZ$3=MONTH(VLOOKUP($AR7,'DB Func'!$B$3:$C$32,2,FALSE)),IF(AND(AZ$3&gt;=MONTH(VLOOKUP($AR7,'DB Func'!$B$3:$C$32,2,FALSE)),17&gt;=DAY(VLOOKUP($AR7,'DB Func'!$B$3:$C$32,2,FALSE))),1,0),IF(AZ$3&gt;=MONTH(VLOOKUP($AR7,'DB Func'!$B$3:$C$32,2,FALSE)),1,0)),0)</f>
        <v>0</v>
      </c>
      <c r="BA7" s="125">
        <f ca="1">IFERROR(IF(BA$3=MONTH(VLOOKUP($AR7,'DB Func'!$B$3:$C$32,2,FALSE)),IF(AND(BA$3&gt;=MONTH(VLOOKUP($AR7,'DB Func'!$B$3:$C$32,2,FALSE)),16&gt;=DAY(VLOOKUP($AR7,'DB Func'!$B$3:$C$32,2,FALSE))),1,0),IF(BA$3&gt;=MONTH(VLOOKUP($AR7,'DB Func'!$B$3:$C$32,2,FALSE)),1,0)),0)</f>
        <v>0</v>
      </c>
      <c r="BB7" s="125">
        <f ca="1">IFERROR(IF(BB$3=MONTH(VLOOKUP($AR7,'DB Func'!$B$3:$C$32,2,FALSE)),IF(AND(BB$3&gt;=MONTH(VLOOKUP($AR7,'DB Func'!$B$3:$C$32,2,FALSE)),17&gt;=DAY(VLOOKUP($AR7,'DB Func'!$B$3:$C$32,2,FALSE))),1,0),IF(BB$3&gt;=MONTH(VLOOKUP($AR7,'DB Func'!$B$3:$C$32,2,FALSE)),1,0)),0)</f>
        <v>0</v>
      </c>
      <c r="BC7" s="125">
        <f ca="1">IFERROR(IF(BC$3=MONTH(VLOOKUP($AR7,'DB Func'!$B$3:$C$32,2,FALSE)),IF(AND(BC$3&gt;=MONTH(VLOOKUP($AR7,'DB Func'!$B$3:$C$32,2,FALSE)),16&gt;=DAY(VLOOKUP($AR7,'DB Func'!$B$3:$C$32,2,FALSE))),1,0),IF(BC$3&gt;=MONTH(VLOOKUP($AR7,'DB Func'!$B$3:$C$32,2,FALSE)),1,0)),0)</f>
        <v>0</v>
      </c>
      <c r="BD7" s="125">
        <f ca="1">IFERROR(IF(BD$3=MONTH(VLOOKUP($AR7,'DB Func'!$B$3:$C$32,2,FALSE)),IF(AND(BD$3&gt;=MONTH(VLOOKUP($AR7,'DB Func'!$B$3:$C$32,2,FALSE)),17&gt;=DAY(VLOOKUP($AR7,'DB Func'!$B$3:$C$32,2,FALSE))),1,0),IF(BD$3&gt;=MONTH(VLOOKUP($AR7,'DB Func'!$B$3:$C$32,2,FALSE)),1,0)),0)</f>
        <v>0</v>
      </c>
      <c r="BE7">
        <v>3</v>
      </c>
      <c r="BF7" s="149">
        <f t="shared" ca="1" si="5"/>
        <v>0</v>
      </c>
    </row>
    <row r="8" spans="2:60">
      <c r="B8" s="124" t="str">
        <f ca="1">Lanc!$C12</f>
        <v/>
      </c>
      <c r="C8" s="124">
        <f ca="1">Lanc!$D12</f>
        <v>0</v>
      </c>
      <c r="D8" s="124">
        <f ca="1">Fev!$D12</f>
        <v>0</v>
      </c>
      <c r="E8" s="124">
        <f ca="1">Mar!$D12</f>
        <v>0</v>
      </c>
      <c r="F8" s="124">
        <f ca="1">Abr!$D12</f>
        <v>0</v>
      </c>
      <c r="G8" s="124">
        <f ca="1">Mai!$D12</f>
        <v>0</v>
      </c>
      <c r="H8" s="124">
        <f ca="1">Jun!$D12</f>
        <v>0</v>
      </c>
      <c r="I8" s="124">
        <f ca="1">Jul!$D12</f>
        <v>0</v>
      </c>
      <c r="J8" s="124">
        <f ca="1">Ago!$D12</f>
        <v>0</v>
      </c>
      <c r="K8" s="124">
        <f ca="1">Set!$D12</f>
        <v>0</v>
      </c>
      <c r="L8" s="124">
        <f ca="1">Out!$D12</f>
        <v>0</v>
      </c>
      <c r="M8" s="124">
        <f ca="1">Nov!$D12</f>
        <v>0</v>
      </c>
      <c r="N8" s="124">
        <f ca="1">Dez!$D12</f>
        <v>0</v>
      </c>
      <c r="P8" s="124" t="str">
        <f ca="1">Lanc!$C12</f>
        <v/>
      </c>
      <c r="Q8" s="124">
        <f>AVERAGE(Lanc!AR12,Fev!AR12,Mar!AR12,Abr!AR12,Mai!AR12,Jun!AR12,Jul!AR12,Ago!AR12,Set!AR12,Out!AR12,Nov!AR12,Dez!AR12)</f>
        <v>0</v>
      </c>
      <c r="R8" s="124">
        <f>AVERAGE(Lanc!AS12,Fev!AS12,Mar!AS12,Abr!AS12,Mai!AS12,Jun!AS12,Jul!AS12,Ago!AS12,Set!AS12,Out!AS12,Nov!AS12,Dez!AS12)</f>
        <v>0</v>
      </c>
      <c r="S8" s="124">
        <f>AVERAGE(Lanc!AT12,Fev!AT12,Mar!AT12,Abr!AT12,Mai!AT12,Jun!AT12,Jul!AT12,Ago!AT12,Set!AT12,Out!AT12,Nov!AT12,Dez!AT12)</f>
        <v>0</v>
      </c>
      <c r="T8" s="124">
        <f>AVERAGE(Lanc!AU12,Fev!AU12,Mar!AU12,Abr!AU12,Mai!AU12,Jun!AU12,Jul!AU12,Ago!AU12,Set!AU12,Out!AU12,Nov!AU12,Dez!AU12)</f>
        <v>0</v>
      </c>
      <c r="U8" s="124">
        <f>AVERAGE(Lanc!AV12,Fev!AV12,Mar!AV12,Abr!AV12,Mai!AV12,Jun!AV12,Jul!AV12,Ago!AV12,Set!AV12,Out!AV12,Nov!AV12,Dez!AV12)</f>
        <v>0</v>
      </c>
      <c r="V8" s="188">
        <f ca="1">IFERROR(AVERAGE(Lanc!AL12,Fev!AL12,Mar!AL12,Abr!AL12,Mai!AL12,Jun!AL12,Jul!AL12,Ago!AL12,Set!AL12,Out!AL12,Nov!AL12,Dez!AL12),0)</f>
        <v>0</v>
      </c>
      <c r="W8" s="188">
        <f ca="1">IFERROR(AVERAGE(Lanc!AM12,Fev!AM12,Mar!AM12,Abr!AM12,Mai!AM12,Jun!AM12,Jul!AM12,Ago!AM12,Set!AM12,Out!AM12,Nov!AM12,Dez!AM12),0)</f>
        <v>0</v>
      </c>
      <c r="X8" s="188">
        <f ca="1">IFERROR(AVERAGE(Lanc!AN12,Fev!AN12,Mar!AN12,Abr!AN12,Mai!AN12,Jun!AN12,Jul!AN12,Ago!AN12,Set!AN12,Out!AN12,Nov!AN12,Dez!AN12),0)</f>
        <v>0</v>
      </c>
      <c r="Y8" s="188">
        <f ca="1">IFERROR(AVERAGE(Lanc!AO12,Fev!AO12,Mar!AO12,Abr!AO12,Mai!AO12,Jun!AO12,Jul!AO12,Ago!AO12,Set!AO12,Out!AO12,Nov!AO12,Dez!AO12),0)</f>
        <v>0</v>
      </c>
      <c r="Z8" s="188">
        <f ca="1">IFERROR(AVERAGE(Lanc!AP12,Fev!AP12,Mar!AP12,Abr!AP12,Mai!AP12,Jun!AP12,Jul!AP12,Ago!AP12,Set!AP12,Out!AP12,Nov!AP12,Dez!AP12),0)</f>
        <v>0</v>
      </c>
      <c r="AA8" s="186">
        <f t="shared" si="0"/>
        <v>0</v>
      </c>
      <c r="AB8" s="186">
        <f t="shared" ca="1" si="1"/>
        <v>0</v>
      </c>
      <c r="AC8">
        <f t="shared" ca="1" si="2"/>
        <v>0</v>
      </c>
      <c r="AD8" s="124" t="str">
        <f ca="1">Lanc!$C12</f>
        <v/>
      </c>
      <c r="AE8" s="124">
        <f>IFERROR(AVERAGE(Lanc!Z12,Fev!Z12,Mar!Z12,Abr!Z12,Mai!Z12,Jun!Z12,Jul!Z12,Ago!Z12,Set!Z12,Out!Z12,Nov!Z12,Dez!Z12),0)</f>
        <v>0</v>
      </c>
      <c r="AF8" s="124">
        <f>IFERROR(AVERAGE(Lanc!AA12,Fev!AA12,Mar!AA12,Abr!AA12,Mai!AA12,Jun!AA12,Jul!AA12,Ago!AA12,Set!AA12,Out!AA12,Nov!AA12,Dez!AA12),0)</f>
        <v>0</v>
      </c>
      <c r="AG8" s="124" t="str">
        <f ca="1">IF(E8=0,"",Mar!$CO12)</f>
        <v/>
      </c>
      <c r="AH8" s="124" t="str">
        <f ca="1">IF(F8=0,"",Abr!$CO12)</f>
        <v/>
      </c>
      <c r="AI8" s="124" t="str">
        <f ca="1">IF(G8=0,"",Mai!$CO12)</f>
        <v/>
      </c>
      <c r="AJ8" s="124" t="str">
        <f ca="1">IF(H8=0,"",Jun!$CO12)</f>
        <v/>
      </c>
      <c r="AK8" s="124" t="str">
        <f ca="1">IF(I8=0,"",Jul!$CO12)</f>
        <v/>
      </c>
      <c r="AL8" s="124" t="str">
        <f ca="1">IF(J8=0,"",Ago!$CO12)</f>
        <v/>
      </c>
      <c r="AM8" s="124" t="str">
        <f ca="1">IF(K8=0,"",Set!$CO12)</f>
        <v/>
      </c>
      <c r="AN8" s="124" t="str">
        <f ca="1">IF(L8=0,"",Out!$CO12)</f>
        <v/>
      </c>
      <c r="AO8" s="124" t="str">
        <f ca="1">IF(M8=0,"",Nov!$CO12)</f>
        <v/>
      </c>
      <c r="AP8" s="124" t="str">
        <f ca="1">IF(N8=0,"",Dez!$CO12)</f>
        <v/>
      </c>
      <c r="AQ8">
        <f t="shared" si="3"/>
        <v>0</v>
      </c>
      <c r="AR8" s="124" t="str">
        <f t="shared" ca="1" si="4"/>
        <v/>
      </c>
      <c r="AS8" s="125">
        <f ca="1">IFERROR(IF(AS$3=MONTH(VLOOKUP($AR8,'DB Func'!$B$3:$C$32,2,FALSE)),IF(AND(AS$3&gt;=MONTH(VLOOKUP($AR8,'DB Func'!$B$3:$C$32,2,FALSE)),17&gt;=DAY(VLOOKUP($AR8,'DB Func'!$B$3:$C$32,2,FALSE))),1,0),IF(AS$3&gt;=MONTH(VLOOKUP($AR8,'DB Func'!$B$3:$C$32,2,FALSE)),1,0)),0)</f>
        <v>0</v>
      </c>
      <c r="AT8" s="125">
        <f ca="1">IFERROR(IF(AT$3=MONTH(VLOOKUP($AR8,'DB Func'!$B$3:$C$32,2,FALSE)),IF(AND(AT$3&gt;=MONTH(VLOOKUP($AR8,'DB Func'!$B$3:$C$32,2,FALSE)),14&gt;=DAY(VLOOKUP($AR8,'DB Func'!$B$3:$C$32,2,FALSE))),1,0),IF(AT$3&gt;=MONTH(VLOOKUP($AR8,'DB Func'!$B$3:$C$32,2,FALSE)),1,0)),0)</f>
        <v>0</v>
      </c>
      <c r="AU8" s="125">
        <f ca="1">IFERROR(IF(AU$3=MONTH(VLOOKUP($AR8,'DB Func'!$B$3:$C$32,2,FALSE)),IF(AND(AU$3&gt;=MONTH(VLOOKUP($AR8,'DB Func'!$B$3:$C$32,2,FALSE)),17&gt;=DAY(VLOOKUP($AR8,'DB Func'!$B$3:$C$32,2,FALSE))),1,0),IF(AU$3&gt;=MONTH(VLOOKUP($AR8,'DB Func'!$B$3:$C$32,2,FALSE)),1,0)),0)</f>
        <v>0</v>
      </c>
      <c r="AV8" s="125">
        <f ca="1">IFERROR(IF(AV$3=MONTH(VLOOKUP($AR8,'DB Func'!$B$3:$C$32,2,FALSE)),IF(AND(AV$3&gt;=MONTH(VLOOKUP($AR8,'DB Func'!$B$3:$C$32,2,FALSE)),16&gt;=DAY(VLOOKUP($AR8,'DB Func'!$B$3:$C$32,2,FALSE))),1,0),IF(AV$3&gt;=MONTH(VLOOKUP($AR8,'DB Func'!$B$3:$C$32,2,FALSE)),1,0)),0)</f>
        <v>0</v>
      </c>
      <c r="AW8" s="125">
        <f ca="1">IFERROR(IF(AW$3=MONTH(VLOOKUP($AR8,'DB Func'!$B$3:$C$32,2,FALSE)),IF(AND(AW$3&gt;=MONTH(VLOOKUP($AR8,'DB Func'!$B$3:$C$32,2,FALSE)),17&gt;=DAY(VLOOKUP($AR8,'DB Func'!$B$3:$C$32,2,FALSE))),1,0),IF(AW$3&gt;=MONTH(VLOOKUP($AR8,'DB Func'!$B$3:$C$32,2,FALSE)),1,0)),0)</f>
        <v>0</v>
      </c>
      <c r="AX8" s="125">
        <f ca="1">IFERROR(IF(AX$3=MONTH(VLOOKUP($AR8,'DB Func'!$B$3:$C$32,2,FALSE)),IF(AND(AX$3&gt;=MONTH(VLOOKUP($AR8,'DB Func'!$B$3:$C$32,2,FALSE)),16&gt;=DAY(VLOOKUP($AR8,'DB Func'!$B$3:$C$32,2,FALSE))),1,0),IF(AX$3&gt;=MONTH(VLOOKUP($AR8,'DB Func'!$B$3:$C$32,2,FALSE)),1,0)),0)</f>
        <v>0</v>
      </c>
      <c r="AY8" s="125">
        <f ca="1">IFERROR(IF(AY$3=MONTH(VLOOKUP($AR8,'DB Func'!$B$3:$C$32,2,FALSE)),IF(AND(AY$3&gt;=MONTH(VLOOKUP($AR8,'DB Func'!$B$3:$C$32,2,FALSE)),17&gt;=DAY(VLOOKUP($AR8,'DB Func'!$B$3:$C$32,2,FALSE))),1,0),IF(AY$3&gt;=MONTH(VLOOKUP($AR8,'DB Func'!$B$3:$C$32,2,FALSE)),1,0)),0)</f>
        <v>0</v>
      </c>
      <c r="AZ8" s="125">
        <f ca="1">IFERROR(IF(AZ$3=MONTH(VLOOKUP($AR8,'DB Func'!$B$3:$C$32,2,FALSE)),IF(AND(AZ$3&gt;=MONTH(VLOOKUP($AR8,'DB Func'!$B$3:$C$32,2,FALSE)),17&gt;=DAY(VLOOKUP($AR8,'DB Func'!$B$3:$C$32,2,FALSE))),1,0),IF(AZ$3&gt;=MONTH(VLOOKUP($AR8,'DB Func'!$B$3:$C$32,2,FALSE)),1,0)),0)</f>
        <v>0</v>
      </c>
      <c r="BA8" s="125">
        <f ca="1">IFERROR(IF(BA$3=MONTH(VLOOKUP($AR8,'DB Func'!$B$3:$C$32,2,FALSE)),IF(AND(BA$3&gt;=MONTH(VLOOKUP($AR8,'DB Func'!$B$3:$C$32,2,FALSE)),16&gt;=DAY(VLOOKUP($AR8,'DB Func'!$B$3:$C$32,2,FALSE))),1,0),IF(BA$3&gt;=MONTH(VLOOKUP($AR8,'DB Func'!$B$3:$C$32,2,FALSE)),1,0)),0)</f>
        <v>0</v>
      </c>
      <c r="BB8" s="125">
        <f ca="1">IFERROR(IF(BB$3=MONTH(VLOOKUP($AR8,'DB Func'!$B$3:$C$32,2,FALSE)),IF(AND(BB$3&gt;=MONTH(VLOOKUP($AR8,'DB Func'!$B$3:$C$32,2,FALSE)),17&gt;=DAY(VLOOKUP($AR8,'DB Func'!$B$3:$C$32,2,FALSE))),1,0),IF(BB$3&gt;=MONTH(VLOOKUP($AR8,'DB Func'!$B$3:$C$32,2,FALSE)),1,0)),0)</f>
        <v>0</v>
      </c>
      <c r="BC8" s="125">
        <f ca="1">IFERROR(IF(BC$3=MONTH(VLOOKUP($AR8,'DB Func'!$B$3:$C$32,2,FALSE)),IF(AND(BC$3&gt;=MONTH(VLOOKUP($AR8,'DB Func'!$B$3:$C$32,2,FALSE)),16&gt;=DAY(VLOOKUP($AR8,'DB Func'!$B$3:$C$32,2,FALSE))),1,0),IF(BC$3&gt;=MONTH(VLOOKUP($AR8,'DB Func'!$B$3:$C$32,2,FALSE)),1,0)),0)</f>
        <v>0</v>
      </c>
      <c r="BD8" s="125">
        <f ca="1">IFERROR(IF(BD$3=MONTH(VLOOKUP($AR8,'DB Func'!$B$3:$C$32,2,FALSE)),IF(AND(BD$3&gt;=MONTH(VLOOKUP($AR8,'DB Func'!$B$3:$C$32,2,FALSE)),17&gt;=DAY(VLOOKUP($AR8,'DB Func'!$B$3:$C$32,2,FALSE))),1,0),IF(BD$3&gt;=MONTH(VLOOKUP($AR8,'DB Func'!$B$3:$C$32,2,FALSE)),1,0)),0)</f>
        <v>0</v>
      </c>
      <c r="BE8">
        <v>4</v>
      </c>
      <c r="BF8" s="149">
        <f t="shared" ca="1" si="5"/>
        <v>0</v>
      </c>
    </row>
    <row r="9" spans="2:60">
      <c r="B9" s="124" t="str">
        <f ca="1">Lanc!$C13</f>
        <v/>
      </c>
      <c r="C9" s="124">
        <f ca="1">Lanc!$D13</f>
        <v>0</v>
      </c>
      <c r="D9" s="124">
        <f ca="1">Fev!$D13</f>
        <v>0</v>
      </c>
      <c r="E9" s="124">
        <f ca="1">Mar!$D13</f>
        <v>0</v>
      </c>
      <c r="F9" s="124">
        <f ca="1">Abr!$D13</f>
        <v>0</v>
      </c>
      <c r="G9" s="124">
        <f ca="1">Mai!$D13</f>
        <v>0</v>
      </c>
      <c r="H9" s="124">
        <f ca="1">Jun!$D13</f>
        <v>0</v>
      </c>
      <c r="I9" s="124">
        <f ca="1">Jul!$D13</f>
        <v>0</v>
      </c>
      <c r="J9" s="124">
        <f ca="1">Ago!$D13</f>
        <v>0</v>
      </c>
      <c r="K9" s="124">
        <f ca="1">Set!$D13</f>
        <v>0</v>
      </c>
      <c r="L9" s="124">
        <f ca="1">Out!$D13</f>
        <v>0</v>
      </c>
      <c r="M9" s="124">
        <f ca="1">Nov!$D13</f>
        <v>0</v>
      </c>
      <c r="N9" s="124">
        <f ca="1">Dez!$D13</f>
        <v>0</v>
      </c>
      <c r="P9" s="124" t="str">
        <f ca="1">Lanc!$C13</f>
        <v/>
      </c>
      <c r="Q9" s="124">
        <f>AVERAGE(Lanc!AR13,Fev!AR13,Mar!AR13,Abr!AR13,Mai!AR13,Jun!AR13,Jul!AR13,Ago!AR13,Set!AR13,Out!AR13,Nov!AR13,Dez!AR13)</f>
        <v>0</v>
      </c>
      <c r="R9" s="124">
        <f>AVERAGE(Lanc!AS13,Fev!AS13,Mar!AS13,Abr!AS13,Mai!AS13,Jun!AS13,Jul!AS13,Ago!AS13,Set!AS13,Out!AS13,Nov!AS13,Dez!AS13)</f>
        <v>0</v>
      </c>
      <c r="S9" s="124">
        <f>AVERAGE(Lanc!AT13,Fev!AT13,Mar!AT13,Abr!AT13,Mai!AT13,Jun!AT13,Jul!AT13,Ago!AT13,Set!AT13,Out!AT13,Nov!AT13,Dez!AT13)</f>
        <v>0</v>
      </c>
      <c r="T9" s="124">
        <f>AVERAGE(Lanc!AU13,Fev!AU13,Mar!AU13,Abr!AU13,Mai!AU13,Jun!AU13,Jul!AU13,Ago!AU13,Set!AU13,Out!AU13,Nov!AU13,Dez!AU13)</f>
        <v>0</v>
      </c>
      <c r="U9" s="124">
        <f>AVERAGE(Lanc!AV13,Fev!AV13,Mar!AV13,Abr!AV13,Mai!AV13,Jun!AV13,Jul!AV13,Ago!AV13,Set!AV13,Out!AV13,Nov!AV13,Dez!AV13)</f>
        <v>0</v>
      </c>
      <c r="V9" s="188">
        <f ca="1">IFERROR(AVERAGE(Lanc!AL13,Fev!AL13,Mar!AL13,Abr!AL13,Mai!AL13,Jun!AL13,Jul!AL13,Ago!AL13,Set!AL13,Out!AL13,Nov!AL13,Dez!AL13),0)</f>
        <v>0</v>
      </c>
      <c r="W9" s="188">
        <f ca="1">IFERROR(AVERAGE(Lanc!AM13,Fev!AM13,Mar!AM13,Abr!AM13,Mai!AM13,Jun!AM13,Jul!AM13,Ago!AM13,Set!AM13,Out!AM13,Nov!AM13,Dez!AM13),0)</f>
        <v>0</v>
      </c>
      <c r="X9" s="188">
        <f ca="1">IFERROR(AVERAGE(Lanc!AN13,Fev!AN13,Mar!AN13,Abr!AN13,Mai!AN13,Jun!AN13,Jul!AN13,Ago!AN13,Set!AN13,Out!AN13,Nov!AN13,Dez!AN13),0)</f>
        <v>0</v>
      </c>
      <c r="Y9" s="188">
        <f ca="1">IFERROR(AVERAGE(Lanc!AO13,Fev!AO13,Mar!AO13,Abr!AO13,Mai!AO13,Jun!AO13,Jul!AO13,Ago!AO13,Set!AO13,Out!AO13,Nov!AO13,Dez!AO13),0)</f>
        <v>0</v>
      </c>
      <c r="Z9" s="188">
        <f ca="1">IFERROR(AVERAGE(Lanc!AP13,Fev!AP13,Mar!AP13,Abr!AP13,Mai!AP13,Jun!AP13,Jul!AP13,Ago!AP13,Set!AP13,Out!AP13,Nov!AP13,Dez!AP13),0)</f>
        <v>0</v>
      </c>
      <c r="AA9" s="186">
        <f t="shared" si="0"/>
        <v>0</v>
      </c>
      <c r="AB9" s="186">
        <f t="shared" ca="1" si="1"/>
        <v>0</v>
      </c>
      <c r="AC9">
        <f t="shared" ca="1" si="2"/>
        <v>0</v>
      </c>
      <c r="AD9" s="124" t="str">
        <f ca="1">Lanc!$C13</f>
        <v/>
      </c>
      <c r="AE9" s="124">
        <f>IFERROR(AVERAGE(Lanc!Z13,Fev!Z13,Mar!Z13,Abr!Z13,Mai!Z13,Jun!Z13,Jul!Z13,Ago!Z13,Set!Z13,Out!Z13,Nov!Z13,Dez!Z13),0)</f>
        <v>0</v>
      </c>
      <c r="AF9" s="124">
        <f>IFERROR(AVERAGE(Lanc!AA13,Fev!AA13,Mar!AA13,Abr!AA13,Mai!AA13,Jun!AA13,Jul!AA13,Ago!AA13,Set!AA13,Out!AA13,Nov!AA13,Dez!AA13),0)</f>
        <v>0</v>
      </c>
      <c r="AG9" s="124" t="str">
        <f ca="1">IF(E9=0,"",Mar!$CO13)</f>
        <v/>
      </c>
      <c r="AH9" s="124" t="str">
        <f ca="1">IF(F9=0,"",Abr!$CO13)</f>
        <v/>
      </c>
      <c r="AI9" s="124" t="str">
        <f ca="1">IF(G9=0,"",Mai!$CO13)</f>
        <v/>
      </c>
      <c r="AJ9" s="124" t="str">
        <f ca="1">IF(H9=0,"",Jun!$CO13)</f>
        <v/>
      </c>
      <c r="AK9" s="124" t="str">
        <f ca="1">IF(I9=0,"",Jul!$CO13)</f>
        <v/>
      </c>
      <c r="AL9" s="124" t="str">
        <f ca="1">IF(J9=0,"",Ago!$CO13)</f>
        <v/>
      </c>
      <c r="AM9" s="124" t="str">
        <f ca="1">IF(K9=0,"",Set!$CO13)</f>
        <v/>
      </c>
      <c r="AN9" s="124" t="str">
        <f ca="1">IF(L9=0,"",Out!$CO13)</f>
        <v/>
      </c>
      <c r="AO9" s="124" t="str">
        <f ca="1">IF(M9=0,"",Nov!$CO13)</f>
        <v/>
      </c>
      <c r="AP9" s="124" t="str">
        <f ca="1">IF(N9=0,"",Dez!$CO13)</f>
        <v/>
      </c>
      <c r="AQ9">
        <f t="shared" si="3"/>
        <v>0</v>
      </c>
      <c r="AR9" s="124" t="str">
        <f t="shared" ca="1" si="4"/>
        <v/>
      </c>
      <c r="AS9" s="125">
        <f ca="1">IFERROR(IF(AS$3=MONTH(VLOOKUP($AR9,'DB Func'!$B$3:$C$32,2,FALSE)),IF(AND(AS$3&gt;=MONTH(VLOOKUP($AR9,'DB Func'!$B$3:$C$32,2,FALSE)),17&gt;=DAY(VLOOKUP($AR9,'DB Func'!$B$3:$C$32,2,FALSE))),1,0),IF(AS$3&gt;=MONTH(VLOOKUP($AR9,'DB Func'!$B$3:$C$32,2,FALSE)),1,0)),0)</f>
        <v>0</v>
      </c>
      <c r="AT9" s="125">
        <f ca="1">IFERROR(IF(AT$3=MONTH(VLOOKUP($AR9,'DB Func'!$B$3:$C$32,2,FALSE)),IF(AND(AT$3&gt;=MONTH(VLOOKUP($AR9,'DB Func'!$B$3:$C$32,2,FALSE)),14&gt;=DAY(VLOOKUP($AR9,'DB Func'!$B$3:$C$32,2,FALSE))),1,0),IF(AT$3&gt;=MONTH(VLOOKUP($AR9,'DB Func'!$B$3:$C$32,2,FALSE)),1,0)),0)</f>
        <v>0</v>
      </c>
      <c r="AU9" s="125">
        <f ca="1">IFERROR(IF(AU$3=MONTH(VLOOKUP($AR9,'DB Func'!$B$3:$C$32,2,FALSE)),IF(AND(AU$3&gt;=MONTH(VLOOKUP($AR9,'DB Func'!$B$3:$C$32,2,FALSE)),17&gt;=DAY(VLOOKUP($AR9,'DB Func'!$B$3:$C$32,2,FALSE))),1,0),IF(AU$3&gt;=MONTH(VLOOKUP($AR9,'DB Func'!$B$3:$C$32,2,FALSE)),1,0)),0)</f>
        <v>0</v>
      </c>
      <c r="AV9" s="125">
        <f ca="1">IFERROR(IF(AV$3=MONTH(VLOOKUP($AR9,'DB Func'!$B$3:$C$32,2,FALSE)),IF(AND(AV$3&gt;=MONTH(VLOOKUP($AR9,'DB Func'!$B$3:$C$32,2,FALSE)),16&gt;=DAY(VLOOKUP($AR9,'DB Func'!$B$3:$C$32,2,FALSE))),1,0),IF(AV$3&gt;=MONTH(VLOOKUP($AR9,'DB Func'!$B$3:$C$32,2,FALSE)),1,0)),0)</f>
        <v>0</v>
      </c>
      <c r="AW9" s="125">
        <f ca="1">IFERROR(IF(AW$3=MONTH(VLOOKUP($AR9,'DB Func'!$B$3:$C$32,2,FALSE)),IF(AND(AW$3&gt;=MONTH(VLOOKUP($AR9,'DB Func'!$B$3:$C$32,2,FALSE)),17&gt;=DAY(VLOOKUP($AR9,'DB Func'!$B$3:$C$32,2,FALSE))),1,0),IF(AW$3&gt;=MONTH(VLOOKUP($AR9,'DB Func'!$B$3:$C$32,2,FALSE)),1,0)),0)</f>
        <v>0</v>
      </c>
      <c r="AX9" s="125">
        <f ca="1">IFERROR(IF(AX$3=MONTH(VLOOKUP($AR9,'DB Func'!$B$3:$C$32,2,FALSE)),IF(AND(AX$3&gt;=MONTH(VLOOKUP($AR9,'DB Func'!$B$3:$C$32,2,FALSE)),16&gt;=DAY(VLOOKUP($AR9,'DB Func'!$B$3:$C$32,2,FALSE))),1,0),IF(AX$3&gt;=MONTH(VLOOKUP($AR9,'DB Func'!$B$3:$C$32,2,FALSE)),1,0)),0)</f>
        <v>0</v>
      </c>
      <c r="AY9" s="125">
        <f ca="1">IFERROR(IF(AY$3=MONTH(VLOOKUP($AR9,'DB Func'!$B$3:$C$32,2,FALSE)),IF(AND(AY$3&gt;=MONTH(VLOOKUP($AR9,'DB Func'!$B$3:$C$32,2,FALSE)),17&gt;=DAY(VLOOKUP($AR9,'DB Func'!$B$3:$C$32,2,FALSE))),1,0),IF(AY$3&gt;=MONTH(VLOOKUP($AR9,'DB Func'!$B$3:$C$32,2,FALSE)),1,0)),0)</f>
        <v>0</v>
      </c>
      <c r="AZ9" s="125">
        <f ca="1">IFERROR(IF(AZ$3=MONTH(VLOOKUP($AR9,'DB Func'!$B$3:$C$32,2,FALSE)),IF(AND(AZ$3&gt;=MONTH(VLOOKUP($AR9,'DB Func'!$B$3:$C$32,2,FALSE)),17&gt;=DAY(VLOOKUP($AR9,'DB Func'!$B$3:$C$32,2,FALSE))),1,0),IF(AZ$3&gt;=MONTH(VLOOKUP($AR9,'DB Func'!$B$3:$C$32,2,FALSE)),1,0)),0)</f>
        <v>0</v>
      </c>
      <c r="BA9" s="125">
        <f ca="1">IFERROR(IF(BA$3=MONTH(VLOOKUP($AR9,'DB Func'!$B$3:$C$32,2,FALSE)),IF(AND(BA$3&gt;=MONTH(VLOOKUP($AR9,'DB Func'!$B$3:$C$32,2,FALSE)),16&gt;=DAY(VLOOKUP($AR9,'DB Func'!$B$3:$C$32,2,FALSE))),1,0),IF(BA$3&gt;=MONTH(VLOOKUP($AR9,'DB Func'!$B$3:$C$32,2,FALSE)),1,0)),0)</f>
        <v>0</v>
      </c>
      <c r="BB9" s="125">
        <f ca="1">IFERROR(IF(BB$3=MONTH(VLOOKUP($AR9,'DB Func'!$B$3:$C$32,2,FALSE)),IF(AND(BB$3&gt;=MONTH(VLOOKUP($AR9,'DB Func'!$B$3:$C$32,2,FALSE)),17&gt;=DAY(VLOOKUP($AR9,'DB Func'!$B$3:$C$32,2,FALSE))),1,0),IF(BB$3&gt;=MONTH(VLOOKUP($AR9,'DB Func'!$B$3:$C$32,2,FALSE)),1,0)),0)</f>
        <v>0</v>
      </c>
      <c r="BC9" s="125">
        <f ca="1">IFERROR(IF(BC$3=MONTH(VLOOKUP($AR9,'DB Func'!$B$3:$C$32,2,FALSE)),IF(AND(BC$3&gt;=MONTH(VLOOKUP($AR9,'DB Func'!$B$3:$C$32,2,FALSE)),16&gt;=DAY(VLOOKUP($AR9,'DB Func'!$B$3:$C$32,2,FALSE))),1,0),IF(BC$3&gt;=MONTH(VLOOKUP($AR9,'DB Func'!$B$3:$C$32,2,FALSE)),1,0)),0)</f>
        <v>0</v>
      </c>
      <c r="BD9" s="125">
        <f ca="1">IFERROR(IF(BD$3=MONTH(VLOOKUP($AR9,'DB Func'!$B$3:$C$32,2,FALSE)),IF(AND(BD$3&gt;=MONTH(VLOOKUP($AR9,'DB Func'!$B$3:$C$32,2,FALSE)),17&gt;=DAY(VLOOKUP($AR9,'DB Func'!$B$3:$C$32,2,FALSE))),1,0),IF(BD$3&gt;=MONTH(VLOOKUP($AR9,'DB Func'!$B$3:$C$32,2,FALSE)),1,0)),0)</f>
        <v>0</v>
      </c>
      <c r="BE9">
        <v>5</v>
      </c>
      <c r="BF9" s="149">
        <f t="shared" ca="1" si="5"/>
        <v>0</v>
      </c>
    </row>
    <row r="10" spans="2:60">
      <c r="B10" s="124" t="str">
        <f ca="1">Lanc!$C14</f>
        <v/>
      </c>
      <c r="C10" s="124">
        <f ca="1">Lanc!$D14</f>
        <v>0</v>
      </c>
      <c r="D10" s="124">
        <f ca="1">Fev!$D14</f>
        <v>0</v>
      </c>
      <c r="E10" s="124">
        <f ca="1">Mar!$D14</f>
        <v>0</v>
      </c>
      <c r="F10" s="124">
        <f ca="1">Abr!$D14</f>
        <v>0</v>
      </c>
      <c r="G10" s="124">
        <f ca="1">Mai!$D14</f>
        <v>0</v>
      </c>
      <c r="H10" s="124">
        <f ca="1">Jun!$D14</f>
        <v>0</v>
      </c>
      <c r="I10" s="124">
        <f ca="1">Jul!$D14</f>
        <v>0</v>
      </c>
      <c r="J10" s="124">
        <f ca="1">Ago!$D14</f>
        <v>0</v>
      </c>
      <c r="K10" s="124">
        <f ca="1">Set!$D14</f>
        <v>0</v>
      </c>
      <c r="L10" s="124">
        <f ca="1">Out!$D14</f>
        <v>0</v>
      </c>
      <c r="M10" s="124">
        <f ca="1">Nov!$D14</f>
        <v>0</v>
      </c>
      <c r="N10" s="124">
        <f ca="1">Dez!$D14</f>
        <v>0</v>
      </c>
      <c r="P10" s="124" t="str">
        <f ca="1">Lanc!$C14</f>
        <v/>
      </c>
      <c r="Q10" s="124">
        <f>AVERAGE(Lanc!AR14,Fev!AR14,Mar!AR14,Abr!AR14,Mai!AR14,Jun!AR14,Jul!AR14,Ago!AR14,Set!AR14,Out!AR14,Nov!AR14,Dez!AR14)</f>
        <v>0</v>
      </c>
      <c r="R10" s="124">
        <f>AVERAGE(Lanc!AS14,Fev!AS14,Mar!AS14,Abr!AS14,Mai!AS14,Jun!AS14,Jul!AS14,Ago!AS14,Set!AS14,Out!AS14,Nov!AS14,Dez!AS14)</f>
        <v>0</v>
      </c>
      <c r="S10" s="124">
        <f>AVERAGE(Lanc!AT14,Fev!AT14,Mar!AT14,Abr!AT14,Mai!AT14,Jun!AT14,Jul!AT14,Ago!AT14,Set!AT14,Out!AT14,Nov!AT14,Dez!AT14)</f>
        <v>0</v>
      </c>
      <c r="T10" s="124">
        <f>AVERAGE(Lanc!AU14,Fev!AU14,Mar!AU14,Abr!AU14,Mai!AU14,Jun!AU14,Jul!AU14,Ago!AU14,Set!AU14,Out!AU14,Nov!AU14,Dez!AU14)</f>
        <v>0</v>
      </c>
      <c r="U10" s="124">
        <f>AVERAGE(Lanc!AV14,Fev!AV14,Mar!AV14,Abr!AV14,Mai!AV14,Jun!AV14,Jul!AV14,Ago!AV14,Set!AV14,Out!AV14,Nov!AV14,Dez!AV14)</f>
        <v>0</v>
      </c>
      <c r="V10" s="188">
        <f ca="1">IFERROR(AVERAGE(Lanc!AL14,Fev!AL14,Mar!AL14,Abr!AL14,Mai!AL14,Jun!AL14,Jul!AL14,Ago!AL14,Set!AL14,Out!AL14,Nov!AL14,Dez!AL14),0)</f>
        <v>0</v>
      </c>
      <c r="W10" s="188">
        <f ca="1">IFERROR(AVERAGE(Lanc!AM14,Fev!AM14,Mar!AM14,Abr!AM14,Mai!AM14,Jun!AM14,Jul!AM14,Ago!AM14,Set!AM14,Out!AM14,Nov!AM14,Dez!AM14),0)</f>
        <v>0</v>
      </c>
      <c r="X10" s="188">
        <f ca="1">IFERROR(AVERAGE(Lanc!AN14,Fev!AN14,Mar!AN14,Abr!AN14,Mai!AN14,Jun!AN14,Jul!AN14,Ago!AN14,Set!AN14,Out!AN14,Nov!AN14,Dez!AN14),0)</f>
        <v>0</v>
      </c>
      <c r="Y10" s="188">
        <f ca="1">IFERROR(AVERAGE(Lanc!AO14,Fev!AO14,Mar!AO14,Abr!AO14,Mai!AO14,Jun!AO14,Jul!AO14,Ago!AO14,Set!AO14,Out!AO14,Nov!AO14,Dez!AO14),0)</f>
        <v>0</v>
      </c>
      <c r="Z10" s="188">
        <f ca="1">IFERROR(AVERAGE(Lanc!AP14,Fev!AP14,Mar!AP14,Abr!AP14,Mai!AP14,Jun!AP14,Jul!AP14,Ago!AP14,Set!AP14,Out!AP14,Nov!AP14,Dez!AP14),0)</f>
        <v>0</v>
      </c>
      <c r="AA10" s="186">
        <f t="shared" si="0"/>
        <v>0</v>
      </c>
      <c r="AB10" s="186">
        <f t="shared" ca="1" si="1"/>
        <v>0</v>
      </c>
      <c r="AC10">
        <f t="shared" ca="1" si="2"/>
        <v>0</v>
      </c>
      <c r="AD10" s="124" t="str">
        <f ca="1">Lanc!$C14</f>
        <v/>
      </c>
      <c r="AE10" s="124">
        <f>IFERROR(AVERAGE(Lanc!Z14,Fev!Z14,Mar!Z14,Abr!Z14,Mai!Z14,Jun!Z14,Jul!Z14,Ago!Z14,Set!Z14,Out!Z14,Nov!Z14,Dez!Z14),0)</f>
        <v>0</v>
      </c>
      <c r="AF10" s="124">
        <f>IFERROR(AVERAGE(Lanc!AA14,Fev!AA14,Mar!AA14,Abr!AA14,Mai!AA14,Jun!AA14,Jul!AA14,Ago!AA14,Set!AA14,Out!AA14,Nov!AA14,Dez!AA14),0)</f>
        <v>0</v>
      </c>
      <c r="AG10" s="124" t="str">
        <f ca="1">IF(E10=0,"",Mar!$CO14)</f>
        <v/>
      </c>
      <c r="AH10" s="124" t="str">
        <f ca="1">IF(F10=0,"",Abr!$CO14)</f>
        <v/>
      </c>
      <c r="AI10" s="124" t="str">
        <f ca="1">IF(G10=0,"",Mai!$CO14)</f>
        <v/>
      </c>
      <c r="AJ10" s="124" t="str">
        <f ca="1">IF(H10=0,"",Jun!$CO14)</f>
        <v/>
      </c>
      <c r="AK10" s="124" t="str">
        <f ca="1">IF(I10=0,"",Jul!$CO14)</f>
        <v/>
      </c>
      <c r="AL10" s="124" t="str">
        <f ca="1">IF(J10=0,"",Ago!$CO14)</f>
        <v/>
      </c>
      <c r="AM10" s="124" t="str">
        <f ca="1">IF(K10=0,"",Set!$CO14)</f>
        <v/>
      </c>
      <c r="AN10" s="124" t="str">
        <f ca="1">IF(L10=0,"",Out!$CO14)</f>
        <v/>
      </c>
      <c r="AO10" s="124" t="str">
        <f ca="1">IF(M10=0,"",Nov!$CO14)</f>
        <v/>
      </c>
      <c r="AP10" s="124" t="str">
        <f ca="1">IF(N10=0,"",Dez!$CO14)</f>
        <v/>
      </c>
      <c r="AQ10">
        <f t="shared" si="3"/>
        <v>0</v>
      </c>
      <c r="AR10" s="124" t="str">
        <f t="shared" ca="1" si="4"/>
        <v/>
      </c>
      <c r="AS10" s="125">
        <f ca="1">IFERROR(IF(AS$3=MONTH(VLOOKUP($AR10,'DB Func'!$B$3:$C$32,2,FALSE)),IF(AND(AS$3&gt;=MONTH(VLOOKUP($AR10,'DB Func'!$B$3:$C$32,2,FALSE)),17&gt;=DAY(VLOOKUP($AR10,'DB Func'!$B$3:$C$32,2,FALSE))),1,0),IF(AS$3&gt;=MONTH(VLOOKUP($AR10,'DB Func'!$B$3:$C$32,2,FALSE)),1,0)),0)</f>
        <v>0</v>
      </c>
      <c r="AT10" s="125">
        <f ca="1">IFERROR(IF(AT$3=MONTH(VLOOKUP($AR10,'DB Func'!$B$3:$C$32,2,FALSE)),IF(AND(AT$3&gt;=MONTH(VLOOKUP($AR10,'DB Func'!$B$3:$C$32,2,FALSE)),14&gt;=DAY(VLOOKUP($AR10,'DB Func'!$B$3:$C$32,2,FALSE))),1,0),IF(AT$3&gt;=MONTH(VLOOKUP($AR10,'DB Func'!$B$3:$C$32,2,FALSE)),1,0)),0)</f>
        <v>0</v>
      </c>
      <c r="AU10" s="125">
        <f ca="1">IFERROR(IF(AU$3=MONTH(VLOOKUP($AR10,'DB Func'!$B$3:$C$32,2,FALSE)),IF(AND(AU$3&gt;=MONTH(VLOOKUP($AR10,'DB Func'!$B$3:$C$32,2,FALSE)),17&gt;=DAY(VLOOKUP($AR10,'DB Func'!$B$3:$C$32,2,FALSE))),1,0),IF(AU$3&gt;=MONTH(VLOOKUP($AR10,'DB Func'!$B$3:$C$32,2,FALSE)),1,0)),0)</f>
        <v>0</v>
      </c>
      <c r="AV10" s="125">
        <f ca="1">IFERROR(IF(AV$3=MONTH(VLOOKUP($AR10,'DB Func'!$B$3:$C$32,2,FALSE)),IF(AND(AV$3&gt;=MONTH(VLOOKUP($AR10,'DB Func'!$B$3:$C$32,2,FALSE)),16&gt;=DAY(VLOOKUP($AR10,'DB Func'!$B$3:$C$32,2,FALSE))),1,0),IF(AV$3&gt;=MONTH(VLOOKUP($AR10,'DB Func'!$B$3:$C$32,2,FALSE)),1,0)),0)</f>
        <v>0</v>
      </c>
      <c r="AW10" s="125">
        <f ca="1">IFERROR(IF(AW$3=MONTH(VLOOKUP($AR10,'DB Func'!$B$3:$C$32,2,FALSE)),IF(AND(AW$3&gt;=MONTH(VLOOKUP($AR10,'DB Func'!$B$3:$C$32,2,FALSE)),17&gt;=DAY(VLOOKUP($AR10,'DB Func'!$B$3:$C$32,2,FALSE))),1,0),IF(AW$3&gt;=MONTH(VLOOKUP($AR10,'DB Func'!$B$3:$C$32,2,FALSE)),1,0)),0)</f>
        <v>0</v>
      </c>
      <c r="AX10" s="125">
        <f ca="1">IFERROR(IF(AX$3=MONTH(VLOOKUP($AR10,'DB Func'!$B$3:$C$32,2,FALSE)),IF(AND(AX$3&gt;=MONTH(VLOOKUP($AR10,'DB Func'!$B$3:$C$32,2,FALSE)),16&gt;=DAY(VLOOKUP($AR10,'DB Func'!$B$3:$C$32,2,FALSE))),1,0),IF(AX$3&gt;=MONTH(VLOOKUP($AR10,'DB Func'!$B$3:$C$32,2,FALSE)),1,0)),0)</f>
        <v>0</v>
      </c>
      <c r="AY10" s="125">
        <f ca="1">IFERROR(IF(AY$3=MONTH(VLOOKUP($AR10,'DB Func'!$B$3:$C$32,2,FALSE)),IF(AND(AY$3&gt;=MONTH(VLOOKUP($AR10,'DB Func'!$B$3:$C$32,2,FALSE)),17&gt;=DAY(VLOOKUP($AR10,'DB Func'!$B$3:$C$32,2,FALSE))),1,0),IF(AY$3&gt;=MONTH(VLOOKUP($AR10,'DB Func'!$B$3:$C$32,2,FALSE)),1,0)),0)</f>
        <v>0</v>
      </c>
      <c r="AZ10" s="125">
        <f ca="1">IFERROR(IF(AZ$3=MONTH(VLOOKUP($AR10,'DB Func'!$B$3:$C$32,2,FALSE)),IF(AND(AZ$3&gt;=MONTH(VLOOKUP($AR10,'DB Func'!$B$3:$C$32,2,FALSE)),17&gt;=DAY(VLOOKUP($AR10,'DB Func'!$B$3:$C$32,2,FALSE))),1,0),IF(AZ$3&gt;=MONTH(VLOOKUP($AR10,'DB Func'!$B$3:$C$32,2,FALSE)),1,0)),0)</f>
        <v>0</v>
      </c>
      <c r="BA10" s="125">
        <f ca="1">IFERROR(IF(BA$3=MONTH(VLOOKUP($AR10,'DB Func'!$B$3:$C$32,2,FALSE)),IF(AND(BA$3&gt;=MONTH(VLOOKUP($AR10,'DB Func'!$B$3:$C$32,2,FALSE)),16&gt;=DAY(VLOOKUP($AR10,'DB Func'!$B$3:$C$32,2,FALSE))),1,0),IF(BA$3&gt;=MONTH(VLOOKUP($AR10,'DB Func'!$B$3:$C$32,2,FALSE)),1,0)),0)</f>
        <v>0</v>
      </c>
      <c r="BB10" s="125">
        <f ca="1">IFERROR(IF(BB$3=MONTH(VLOOKUP($AR10,'DB Func'!$B$3:$C$32,2,FALSE)),IF(AND(BB$3&gt;=MONTH(VLOOKUP($AR10,'DB Func'!$B$3:$C$32,2,FALSE)),17&gt;=DAY(VLOOKUP($AR10,'DB Func'!$B$3:$C$32,2,FALSE))),1,0),IF(BB$3&gt;=MONTH(VLOOKUP($AR10,'DB Func'!$B$3:$C$32,2,FALSE)),1,0)),0)</f>
        <v>0</v>
      </c>
      <c r="BC10" s="125">
        <f ca="1">IFERROR(IF(BC$3=MONTH(VLOOKUP($AR10,'DB Func'!$B$3:$C$32,2,FALSE)),IF(AND(BC$3&gt;=MONTH(VLOOKUP($AR10,'DB Func'!$B$3:$C$32,2,FALSE)),16&gt;=DAY(VLOOKUP($AR10,'DB Func'!$B$3:$C$32,2,FALSE))),1,0),IF(BC$3&gt;=MONTH(VLOOKUP($AR10,'DB Func'!$B$3:$C$32,2,FALSE)),1,0)),0)</f>
        <v>0</v>
      </c>
      <c r="BD10" s="125">
        <f ca="1">IFERROR(IF(BD$3=MONTH(VLOOKUP($AR10,'DB Func'!$B$3:$C$32,2,FALSE)),IF(AND(BD$3&gt;=MONTH(VLOOKUP($AR10,'DB Func'!$B$3:$C$32,2,FALSE)),17&gt;=DAY(VLOOKUP($AR10,'DB Func'!$B$3:$C$32,2,FALSE))),1,0),IF(BD$3&gt;=MONTH(VLOOKUP($AR10,'DB Func'!$B$3:$C$32,2,FALSE)),1,0)),0)</f>
        <v>0</v>
      </c>
      <c r="BE10">
        <v>6</v>
      </c>
      <c r="BF10" s="149">
        <f t="shared" ca="1" si="5"/>
        <v>0</v>
      </c>
    </row>
    <row r="11" spans="2:60">
      <c r="B11" s="124" t="str">
        <f ca="1">Lanc!$C15</f>
        <v/>
      </c>
      <c r="C11" s="124">
        <f ca="1">Lanc!$D15</f>
        <v>0</v>
      </c>
      <c r="D11" s="124">
        <f ca="1">Fev!$D15</f>
        <v>0</v>
      </c>
      <c r="E11" s="124">
        <f ca="1">Mar!$D15</f>
        <v>0</v>
      </c>
      <c r="F11" s="124">
        <f ca="1">Abr!$D15</f>
        <v>0</v>
      </c>
      <c r="G11" s="124">
        <f ca="1">Mai!$D15</f>
        <v>0</v>
      </c>
      <c r="H11" s="124">
        <f ca="1">Jun!$D15</f>
        <v>0</v>
      </c>
      <c r="I11" s="124">
        <f ca="1">Jul!$D15</f>
        <v>0</v>
      </c>
      <c r="J11" s="124">
        <f ca="1">Ago!$D15</f>
        <v>0</v>
      </c>
      <c r="K11" s="124">
        <f ca="1">Set!$D15</f>
        <v>0</v>
      </c>
      <c r="L11" s="124">
        <f ca="1">Out!$D15</f>
        <v>0</v>
      </c>
      <c r="M11" s="124">
        <f ca="1">Nov!$D15</f>
        <v>0</v>
      </c>
      <c r="N11" s="124">
        <f ca="1">Dez!$D15</f>
        <v>0</v>
      </c>
      <c r="P11" s="124" t="str">
        <f ca="1">Lanc!$C15</f>
        <v/>
      </c>
      <c r="Q11" s="124">
        <f>AVERAGE(Lanc!AR15,Fev!AR15,Mar!AR15,Abr!AR15,Mai!AR15,Jun!AR15,Jul!AR15,Ago!AR15,Set!AR15,Out!AR15,Nov!AR15,Dez!AR15)</f>
        <v>0</v>
      </c>
      <c r="R11" s="124">
        <f>AVERAGE(Lanc!AS15,Fev!AS15,Mar!AS15,Abr!AS15,Mai!AS15,Jun!AS15,Jul!AS15,Ago!AS15,Set!AS15,Out!AS15,Nov!AS15,Dez!AS15)</f>
        <v>0</v>
      </c>
      <c r="S11" s="124">
        <f>AVERAGE(Lanc!AT15,Fev!AT15,Mar!AT15,Abr!AT15,Mai!AT15,Jun!AT15,Jul!AT15,Ago!AT15,Set!AT15,Out!AT15,Nov!AT15,Dez!AT15)</f>
        <v>0</v>
      </c>
      <c r="T11" s="124">
        <f>AVERAGE(Lanc!AU15,Fev!AU15,Mar!AU15,Abr!AU15,Mai!AU15,Jun!AU15,Jul!AU15,Ago!AU15,Set!AU15,Out!AU15,Nov!AU15,Dez!AU15)</f>
        <v>0</v>
      </c>
      <c r="U11" s="124">
        <f>AVERAGE(Lanc!AV15,Fev!AV15,Mar!AV15,Abr!AV15,Mai!AV15,Jun!AV15,Jul!AV15,Ago!AV15,Set!AV15,Out!AV15,Nov!AV15,Dez!AV15)</f>
        <v>0</v>
      </c>
      <c r="V11" s="188">
        <f ca="1">IFERROR(AVERAGE(Lanc!AL15,Fev!AL15,Mar!AL15,Abr!AL15,Mai!AL15,Jun!AL15,Jul!AL15,Ago!AL15,Set!AL15,Out!AL15,Nov!AL15,Dez!AL15),0)</f>
        <v>0</v>
      </c>
      <c r="W11" s="188">
        <f ca="1">IFERROR(AVERAGE(Lanc!AM15,Fev!AM15,Mar!AM15,Abr!AM15,Mai!AM15,Jun!AM15,Jul!AM15,Ago!AM15,Set!AM15,Out!AM15,Nov!AM15,Dez!AM15),0)</f>
        <v>0</v>
      </c>
      <c r="X11" s="188">
        <f ca="1">IFERROR(AVERAGE(Lanc!AN15,Fev!AN15,Mar!AN15,Abr!AN15,Mai!AN15,Jun!AN15,Jul!AN15,Ago!AN15,Set!AN15,Out!AN15,Nov!AN15,Dez!AN15),0)</f>
        <v>0</v>
      </c>
      <c r="Y11" s="188">
        <f ca="1">IFERROR(AVERAGE(Lanc!AO15,Fev!AO15,Mar!AO15,Abr!AO15,Mai!AO15,Jun!AO15,Jul!AO15,Ago!AO15,Set!AO15,Out!AO15,Nov!AO15,Dez!AO15),0)</f>
        <v>0</v>
      </c>
      <c r="Z11" s="188">
        <f ca="1">IFERROR(AVERAGE(Lanc!AP15,Fev!AP15,Mar!AP15,Abr!AP15,Mai!AP15,Jun!AP15,Jul!AP15,Ago!AP15,Set!AP15,Out!AP15,Nov!AP15,Dez!AP15),0)</f>
        <v>0</v>
      </c>
      <c r="AA11" s="186">
        <f t="shared" si="0"/>
        <v>0</v>
      </c>
      <c r="AB11" s="186">
        <f t="shared" ca="1" si="1"/>
        <v>0</v>
      </c>
      <c r="AC11">
        <f t="shared" ca="1" si="2"/>
        <v>0</v>
      </c>
      <c r="AD11" s="124" t="str">
        <f ca="1">Lanc!$C15</f>
        <v/>
      </c>
      <c r="AE11" s="124">
        <f>IFERROR(AVERAGE(Lanc!Z15,Fev!Z15,Mar!Z15,Abr!Z15,Mai!Z15,Jun!Z15,Jul!Z15,Ago!Z15,Set!Z15,Out!Z15,Nov!Z15,Dez!Z15),0)</f>
        <v>0</v>
      </c>
      <c r="AF11" s="124">
        <f>IFERROR(AVERAGE(Lanc!AA15,Fev!AA15,Mar!AA15,Abr!AA15,Mai!AA15,Jun!AA15,Jul!AA15,Ago!AA15,Set!AA15,Out!AA15,Nov!AA15,Dez!AA15),0)</f>
        <v>0</v>
      </c>
      <c r="AG11" s="124" t="str">
        <f ca="1">IF(E11=0,"",Mar!$CO15)</f>
        <v/>
      </c>
      <c r="AH11" s="124" t="str">
        <f ca="1">IF(F11=0,"",Abr!$CO15)</f>
        <v/>
      </c>
      <c r="AI11" s="124" t="str">
        <f ca="1">IF(G11=0,"",Mai!$CO15)</f>
        <v/>
      </c>
      <c r="AJ11" s="124" t="str">
        <f ca="1">IF(H11=0,"",Jun!$CO15)</f>
        <v/>
      </c>
      <c r="AK11" s="124" t="str">
        <f ca="1">IF(I11=0,"",Jul!$CO15)</f>
        <v/>
      </c>
      <c r="AL11" s="124" t="str">
        <f ca="1">IF(J11=0,"",Ago!$CO15)</f>
        <v/>
      </c>
      <c r="AM11" s="124" t="str">
        <f ca="1">IF(K11=0,"",Set!$CO15)</f>
        <v/>
      </c>
      <c r="AN11" s="124" t="str">
        <f ca="1">IF(L11=0,"",Out!$CO15)</f>
        <v/>
      </c>
      <c r="AO11" s="124" t="str">
        <f ca="1">IF(M11=0,"",Nov!$CO15)</f>
        <v/>
      </c>
      <c r="AP11" s="124" t="str">
        <f ca="1">IF(N11=0,"",Dez!$CO15)</f>
        <v/>
      </c>
      <c r="AQ11">
        <f t="shared" si="3"/>
        <v>0</v>
      </c>
      <c r="AR11" s="124" t="str">
        <f t="shared" ca="1" si="4"/>
        <v/>
      </c>
      <c r="AS11" s="125">
        <f ca="1">IFERROR(IF(AS$3=MONTH(VLOOKUP($AR11,'DB Func'!$B$3:$C$32,2,FALSE)),IF(AND(AS$3&gt;=MONTH(VLOOKUP($AR11,'DB Func'!$B$3:$C$32,2,FALSE)),17&gt;=DAY(VLOOKUP($AR11,'DB Func'!$B$3:$C$32,2,FALSE))),1,0),IF(AS$3&gt;=MONTH(VLOOKUP($AR11,'DB Func'!$B$3:$C$32,2,FALSE)),1,0)),0)</f>
        <v>0</v>
      </c>
      <c r="AT11" s="125">
        <f ca="1">IFERROR(IF(AT$3=MONTH(VLOOKUP($AR11,'DB Func'!$B$3:$C$32,2,FALSE)),IF(AND(AT$3&gt;=MONTH(VLOOKUP($AR11,'DB Func'!$B$3:$C$32,2,FALSE)),14&gt;=DAY(VLOOKUP($AR11,'DB Func'!$B$3:$C$32,2,FALSE))),1,0),IF(AT$3&gt;=MONTH(VLOOKUP($AR11,'DB Func'!$B$3:$C$32,2,FALSE)),1,0)),0)</f>
        <v>0</v>
      </c>
      <c r="AU11" s="125">
        <f ca="1">IFERROR(IF(AU$3=MONTH(VLOOKUP($AR11,'DB Func'!$B$3:$C$32,2,FALSE)),IF(AND(AU$3&gt;=MONTH(VLOOKUP($AR11,'DB Func'!$B$3:$C$32,2,FALSE)),17&gt;=DAY(VLOOKUP($AR11,'DB Func'!$B$3:$C$32,2,FALSE))),1,0),IF(AU$3&gt;=MONTH(VLOOKUP($AR11,'DB Func'!$B$3:$C$32,2,FALSE)),1,0)),0)</f>
        <v>0</v>
      </c>
      <c r="AV11" s="125">
        <f ca="1">IFERROR(IF(AV$3=MONTH(VLOOKUP($AR11,'DB Func'!$B$3:$C$32,2,FALSE)),IF(AND(AV$3&gt;=MONTH(VLOOKUP($AR11,'DB Func'!$B$3:$C$32,2,FALSE)),16&gt;=DAY(VLOOKUP($AR11,'DB Func'!$B$3:$C$32,2,FALSE))),1,0),IF(AV$3&gt;=MONTH(VLOOKUP($AR11,'DB Func'!$B$3:$C$32,2,FALSE)),1,0)),0)</f>
        <v>0</v>
      </c>
      <c r="AW11" s="125">
        <f ca="1">IFERROR(IF(AW$3=MONTH(VLOOKUP($AR11,'DB Func'!$B$3:$C$32,2,FALSE)),IF(AND(AW$3&gt;=MONTH(VLOOKUP($AR11,'DB Func'!$B$3:$C$32,2,FALSE)),17&gt;=DAY(VLOOKUP($AR11,'DB Func'!$B$3:$C$32,2,FALSE))),1,0),IF(AW$3&gt;=MONTH(VLOOKUP($AR11,'DB Func'!$B$3:$C$32,2,FALSE)),1,0)),0)</f>
        <v>0</v>
      </c>
      <c r="AX11" s="125">
        <f ca="1">IFERROR(IF(AX$3=MONTH(VLOOKUP($AR11,'DB Func'!$B$3:$C$32,2,FALSE)),IF(AND(AX$3&gt;=MONTH(VLOOKUP($AR11,'DB Func'!$B$3:$C$32,2,FALSE)),16&gt;=DAY(VLOOKUP($AR11,'DB Func'!$B$3:$C$32,2,FALSE))),1,0),IF(AX$3&gt;=MONTH(VLOOKUP($AR11,'DB Func'!$B$3:$C$32,2,FALSE)),1,0)),0)</f>
        <v>0</v>
      </c>
      <c r="AY11" s="125">
        <f ca="1">IFERROR(IF(AY$3=MONTH(VLOOKUP($AR11,'DB Func'!$B$3:$C$32,2,FALSE)),IF(AND(AY$3&gt;=MONTH(VLOOKUP($AR11,'DB Func'!$B$3:$C$32,2,FALSE)),17&gt;=DAY(VLOOKUP($AR11,'DB Func'!$B$3:$C$32,2,FALSE))),1,0),IF(AY$3&gt;=MONTH(VLOOKUP($AR11,'DB Func'!$B$3:$C$32,2,FALSE)),1,0)),0)</f>
        <v>0</v>
      </c>
      <c r="AZ11" s="125">
        <f ca="1">IFERROR(IF(AZ$3=MONTH(VLOOKUP($AR11,'DB Func'!$B$3:$C$32,2,FALSE)),IF(AND(AZ$3&gt;=MONTH(VLOOKUP($AR11,'DB Func'!$B$3:$C$32,2,FALSE)),17&gt;=DAY(VLOOKUP($AR11,'DB Func'!$B$3:$C$32,2,FALSE))),1,0),IF(AZ$3&gt;=MONTH(VLOOKUP($AR11,'DB Func'!$B$3:$C$32,2,FALSE)),1,0)),0)</f>
        <v>0</v>
      </c>
      <c r="BA11" s="125">
        <f ca="1">IFERROR(IF(BA$3=MONTH(VLOOKUP($AR11,'DB Func'!$B$3:$C$32,2,FALSE)),IF(AND(BA$3&gt;=MONTH(VLOOKUP($AR11,'DB Func'!$B$3:$C$32,2,FALSE)),16&gt;=DAY(VLOOKUP($AR11,'DB Func'!$B$3:$C$32,2,FALSE))),1,0),IF(BA$3&gt;=MONTH(VLOOKUP($AR11,'DB Func'!$B$3:$C$32,2,FALSE)),1,0)),0)</f>
        <v>0</v>
      </c>
      <c r="BB11" s="125">
        <f ca="1">IFERROR(IF(BB$3=MONTH(VLOOKUP($AR11,'DB Func'!$B$3:$C$32,2,FALSE)),IF(AND(BB$3&gt;=MONTH(VLOOKUP($AR11,'DB Func'!$B$3:$C$32,2,FALSE)),17&gt;=DAY(VLOOKUP($AR11,'DB Func'!$B$3:$C$32,2,FALSE))),1,0),IF(BB$3&gt;=MONTH(VLOOKUP($AR11,'DB Func'!$B$3:$C$32,2,FALSE)),1,0)),0)</f>
        <v>0</v>
      </c>
      <c r="BC11" s="125">
        <f ca="1">IFERROR(IF(BC$3=MONTH(VLOOKUP($AR11,'DB Func'!$B$3:$C$32,2,FALSE)),IF(AND(BC$3&gt;=MONTH(VLOOKUP($AR11,'DB Func'!$B$3:$C$32,2,FALSE)),16&gt;=DAY(VLOOKUP($AR11,'DB Func'!$B$3:$C$32,2,FALSE))),1,0),IF(BC$3&gt;=MONTH(VLOOKUP($AR11,'DB Func'!$B$3:$C$32,2,FALSE)),1,0)),0)</f>
        <v>0</v>
      </c>
      <c r="BD11" s="125">
        <f ca="1">IFERROR(IF(BD$3=MONTH(VLOOKUP($AR11,'DB Func'!$B$3:$C$32,2,FALSE)),IF(AND(BD$3&gt;=MONTH(VLOOKUP($AR11,'DB Func'!$B$3:$C$32,2,FALSE)),17&gt;=DAY(VLOOKUP($AR11,'DB Func'!$B$3:$C$32,2,FALSE))),1,0),IF(BD$3&gt;=MONTH(VLOOKUP($AR11,'DB Func'!$B$3:$C$32,2,FALSE)),1,0)),0)</f>
        <v>0</v>
      </c>
      <c r="BE11">
        <v>7</v>
      </c>
      <c r="BF11" s="149">
        <f t="shared" ca="1" si="5"/>
        <v>0</v>
      </c>
    </row>
    <row r="12" spans="2:60">
      <c r="B12" s="124" t="str">
        <f ca="1">Lanc!$C16</f>
        <v/>
      </c>
      <c r="C12" s="124">
        <f ca="1">Lanc!$D16</f>
        <v>0</v>
      </c>
      <c r="D12" s="124">
        <f ca="1">Fev!$D16</f>
        <v>0</v>
      </c>
      <c r="E12" s="124">
        <f ca="1">Mar!$D16</f>
        <v>0</v>
      </c>
      <c r="F12" s="124">
        <f ca="1">Abr!$D16</f>
        <v>0</v>
      </c>
      <c r="G12" s="124">
        <f ca="1">Mai!$D16</f>
        <v>0</v>
      </c>
      <c r="H12" s="124">
        <f ca="1">Jun!$D16</f>
        <v>0</v>
      </c>
      <c r="I12" s="124">
        <f ca="1">Jul!$D16</f>
        <v>0</v>
      </c>
      <c r="J12" s="124">
        <f ca="1">Ago!$D16</f>
        <v>0</v>
      </c>
      <c r="K12" s="124">
        <f ca="1">Set!$D16</f>
        <v>0</v>
      </c>
      <c r="L12" s="124">
        <f ca="1">Out!$D16</f>
        <v>0</v>
      </c>
      <c r="M12" s="124">
        <f ca="1">Nov!$D16</f>
        <v>0</v>
      </c>
      <c r="N12" s="124">
        <f ca="1">Dez!$D16</f>
        <v>0</v>
      </c>
      <c r="P12" s="124" t="str">
        <f ca="1">Lanc!$C16</f>
        <v/>
      </c>
      <c r="Q12" s="124">
        <f>AVERAGE(Lanc!AR16,Fev!AR16,Mar!AR16,Abr!AR16,Mai!AR16,Jun!AR16,Jul!AR16,Ago!AR16,Set!AR16,Out!AR16,Nov!AR16,Dez!AR16)</f>
        <v>0</v>
      </c>
      <c r="R12" s="124">
        <f>AVERAGE(Lanc!AS16,Fev!AS16,Mar!AS16,Abr!AS16,Mai!AS16,Jun!AS16,Jul!AS16,Ago!AS16,Set!AS16,Out!AS16,Nov!AS16,Dez!AS16)</f>
        <v>0</v>
      </c>
      <c r="S12" s="124">
        <f>AVERAGE(Lanc!AT16,Fev!AT16,Mar!AT16,Abr!AT16,Mai!AT16,Jun!AT16,Jul!AT16,Ago!AT16,Set!AT16,Out!AT16,Nov!AT16,Dez!AT16)</f>
        <v>0</v>
      </c>
      <c r="T12" s="124">
        <f>AVERAGE(Lanc!AU16,Fev!AU16,Mar!AU16,Abr!AU16,Mai!AU16,Jun!AU16,Jul!AU16,Ago!AU16,Set!AU16,Out!AU16,Nov!AU16,Dez!AU16)</f>
        <v>0</v>
      </c>
      <c r="U12" s="124">
        <f>AVERAGE(Lanc!AV16,Fev!AV16,Mar!AV16,Abr!AV16,Mai!AV16,Jun!AV16,Jul!AV16,Ago!AV16,Set!AV16,Out!AV16,Nov!AV16,Dez!AV16)</f>
        <v>0</v>
      </c>
      <c r="V12" s="188">
        <f ca="1">IFERROR(AVERAGE(Lanc!AL16,Fev!AL16,Mar!AL16,Abr!AL16,Mai!AL16,Jun!AL16,Jul!AL16,Ago!AL16,Set!AL16,Out!AL16,Nov!AL16,Dez!AL16),0)</f>
        <v>0</v>
      </c>
      <c r="W12" s="188">
        <f ca="1">IFERROR(AVERAGE(Lanc!AM16,Fev!AM16,Mar!AM16,Abr!AM16,Mai!AM16,Jun!AM16,Jul!AM16,Ago!AM16,Set!AM16,Out!AM16,Nov!AM16,Dez!AM16),0)</f>
        <v>0</v>
      </c>
      <c r="X12" s="188">
        <f ca="1">IFERROR(AVERAGE(Lanc!AN16,Fev!AN16,Mar!AN16,Abr!AN16,Mai!AN16,Jun!AN16,Jul!AN16,Ago!AN16,Set!AN16,Out!AN16,Nov!AN16,Dez!AN16),0)</f>
        <v>0</v>
      </c>
      <c r="Y12" s="188">
        <f ca="1">IFERROR(AVERAGE(Lanc!AO16,Fev!AO16,Mar!AO16,Abr!AO16,Mai!AO16,Jun!AO16,Jul!AO16,Ago!AO16,Set!AO16,Out!AO16,Nov!AO16,Dez!AO16),0)</f>
        <v>0</v>
      </c>
      <c r="Z12" s="188">
        <f ca="1">IFERROR(AVERAGE(Lanc!AP16,Fev!AP16,Mar!AP16,Abr!AP16,Mai!AP16,Jun!AP16,Jul!AP16,Ago!AP16,Set!AP16,Out!AP16,Nov!AP16,Dez!AP16),0)</f>
        <v>0</v>
      </c>
      <c r="AA12" s="186">
        <f t="shared" si="0"/>
        <v>0</v>
      </c>
      <c r="AB12" s="186">
        <f t="shared" ca="1" si="1"/>
        <v>0</v>
      </c>
      <c r="AC12">
        <f t="shared" ca="1" si="2"/>
        <v>0</v>
      </c>
      <c r="AD12" s="124" t="str">
        <f ca="1">Lanc!$C16</f>
        <v/>
      </c>
      <c r="AE12" s="124">
        <f>IFERROR(AVERAGE(Lanc!Z16,Fev!Z16,Mar!Z16,Abr!Z16,Mai!Z16,Jun!Z16,Jul!Z16,Ago!Z16,Set!Z16,Out!Z16,Nov!Z16,Dez!Z16),0)</f>
        <v>0</v>
      </c>
      <c r="AF12" s="124">
        <f>IFERROR(AVERAGE(Lanc!AA16,Fev!AA16,Mar!AA16,Abr!AA16,Mai!AA16,Jun!AA16,Jul!AA16,Ago!AA16,Set!AA16,Out!AA16,Nov!AA16,Dez!AA16),0)</f>
        <v>0</v>
      </c>
      <c r="AG12" s="124" t="str">
        <f ca="1">IF(E12=0,"",Mar!$CO16)</f>
        <v/>
      </c>
      <c r="AH12" s="124" t="str">
        <f ca="1">IF(F12=0,"",Abr!$CO16)</f>
        <v/>
      </c>
      <c r="AI12" s="124" t="str">
        <f ca="1">IF(G12=0,"",Mai!$CO16)</f>
        <v/>
      </c>
      <c r="AJ12" s="124" t="str">
        <f ca="1">IF(H12=0,"",Jun!$CO16)</f>
        <v/>
      </c>
      <c r="AK12" s="124" t="str">
        <f ca="1">IF(I12=0,"",Jul!$CO16)</f>
        <v/>
      </c>
      <c r="AL12" s="124" t="str">
        <f ca="1">IF(J12=0,"",Ago!$CO16)</f>
        <v/>
      </c>
      <c r="AM12" s="124" t="str">
        <f ca="1">IF(K12=0,"",Set!$CO16)</f>
        <v/>
      </c>
      <c r="AN12" s="124" t="str">
        <f ca="1">IF(L12=0,"",Out!$CO16)</f>
        <v/>
      </c>
      <c r="AO12" s="124" t="str">
        <f ca="1">IF(M12=0,"",Nov!$CO16)</f>
        <v/>
      </c>
      <c r="AP12" s="124" t="str">
        <f ca="1">IF(N12=0,"",Dez!$CO16)</f>
        <v/>
      </c>
      <c r="AQ12">
        <f t="shared" si="3"/>
        <v>0</v>
      </c>
      <c r="AR12" s="124" t="str">
        <f t="shared" ca="1" si="4"/>
        <v/>
      </c>
      <c r="AS12" s="125">
        <f ca="1">IFERROR(IF(AS$3=MONTH(VLOOKUP($AR12,'DB Func'!$B$3:$C$32,2,FALSE)),IF(AND(AS$3&gt;=MONTH(VLOOKUP($AR12,'DB Func'!$B$3:$C$32,2,FALSE)),17&gt;=DAY(VLOOKUP($AR12,'DB Func'!$B$3:$C$32,2,FALSE))),1,0),IF(AS$3&gt;=MONTH(VLOOKUP($AR12,'DB Func'!$B$3:$C$32,2,FALSE)),1,0)),0)</f>
        <v>0</v>
      </c>
      <c r="AT12" s="125">
        <f ca="1">IFERROR(IF(AT$3=MONTH(VLOOKUP($AR12,'DB Func'!$B$3:$C$32,2,FALSE)),IF(AND(AT$3&gt;=MONTH(VLOOKUP($AR12,'DB Func'!$B$3:$C$32,2,FALSE)),14&gt;=DAY(VLOOKUP($AR12,'DB Func'!$B$3:$C$32,2,FALSE))),1,0),IF(AT$3&gt;=MONTH(VLOOKUP($AR12,'DB Func'!$B$3:$C$32,2,FALSE)),1,0)),0)</f>
        <v>0</v>
      </c>
      <c r="AU12" s="125">
        <f ca="1">IFERROR(IF(AU$3=MONTH(VLOOKUP($AR12,'DB Func'!$B$3:$C$32,2,FALSE)),IF(AND(AU$3&gt;=MONTH(VLOOKUP($AR12,'DB Func'!$B$3:$C$32,2,FALSE)),17&gt;=DAY(VLOOKUP($AR12,'DB Func'!$B$3:$C$32,2,FALSE))),1,0),IF(AU$3&gt;=MONTH(VLOOKUP($AR12,'DB Func'!$B$3:$C$32,2,FALSE)),1,0)),0)</f>
        <v>0</v>
      </c>
      <c r="AV12" s="125">
        <f ca="1">IFERROR(IF(AV$3=MONTH(VLOOKUP($AR12,'DB Func'!$B$3:$C$32,2,FALSE)),IF(AND(AV$3&gt;=MONTH(VLOOKUP($AR12,'DB Func'!$B$3:$C$32,2,FALSE)),16&gt;=DAY(VLOOKUP($AR12,'DB Func'!$B$3:$C$32,2,FALSE))),1,0),IF(AV$3&gt;=MONTH(VLOOKUP($AR12,'DB Func'!$B$3:$C$32,2,FALSE)),1,0)),0)</f>
        <v>0</v>
      </c>
      <c r="AW12" s="125">
        <f ca="1">IFERROR(IF(AW$3=MONTH(VLOOKUP($AR12,'DB Func'!$B$3:$C$32,2,FALSE)),IF(AND(AW$3&gt;=MONTH(VLOOKUP($AR12,'DB Func'!$B$3:$C$32,2,FALSE)),17&gt;=DAY(VLOOKUP($AR12,'DB Func'!$B$3:$C$32,2,FALSE))),1,0),IF(AW$3&gt;=MONTH(VLOOKUP($AR12,'DB Func'!$B$3:$C$32,2,FALSE)),1,0)),0)</f>
        <v>0</v>
      </c>
      <c r="AX12" s="125">
        <f ca="1">IFERROR(IF(AX$3=MONTH(VLOOKUP($AR12,'DB Func'!$B$3:$C$32,2,FALSE)),IF(AND(AX$3&gt;=MONTH(VLOOKUP($AR12,'DB Func'!$B$3:$C$32,2,FALSE)),16&gt;=DAY(VLOOKUP($AR12,'DB Func'!$B$3:$C$32,2,FALSE))),1,0),IF(AX$3&gt;=MONTH(VLOOKUP($AR12,'DB Func'!$B$3:$C$32,2,FALSE)),1,0)),0)</f>
        <v>0</v>
      </c>
      <c r="AY12" s="125">
        <f ca="1">IFERROR(IF(AY$3=MONTH(VLOOKUP($AR12,'DB Func'!$B$3:$C$32,2,FALSE)),IF(AND(AY$3&gt;=MONTH(VLOOKUP($AR12,'DB Func'!$B$3:$C$32,2,FALSE)),17&gt;=DAY(VLOOKUP($AR12,'DB Func'!$B$3:$C$32,2,FALSE))),1,0),IF(AY$3&gt;=MONTH(VLOOKUP($AR12,'DB Func'!$B$3:$C$32,2,FALSE)),1,0)),0)</f>
        <v>0</v>
      </c>
      <c r="AZ12" s="125">
        <f ca="1">IFERROR(IF(AZ$3=MONTH(VLOOKUP($AR12,'DB Func'!$B$3:$C$32,2,FALSE)),IF(AND(AZ$3&gt;=MONTH(VLOOKUP($AR12,'DB Func'!$B$3:$C$32,2,FALSE)),17&gt;=DAY(VLOOKUP($AR12,'DB Func'!$B$3:$C$32,2,FALSE))),1,0),IF(AZ$3&gt;=MONTH(VLOOKUP($AR12,'DB Func'!$B$3:$C$32,2,FALSE)),1,0)),0)</f>
        <v>0</v>
      </c>
      <c r="BA12" s="125">
        <f ca="1">IFERROR(IF(BA$3=MONTH(VLOOKUP($AR12,'DB Func'!$B$3:$C$32,2,FALSE)),IF(AND(BA$3&gt;=MONTH(VLOOKUP($AR12,'DB Func'!$B$3:$C$32,2,FALSE)),16&gt;=DAY(VLOOKUP($AR12,'DB Func'!$B$3:$C$32,2,FALSE))),1,0),IF(BA$3&gt;=MONTH(VLOOKUP($AR12,'DB Func'!$B$3:$C$32,2,FALSE)),1,0)),0)</f>
        <v>0</v>
      </c>
      <c r="BB12" s="125">
        <f ca="1">IFERROR(IF(BB$3=MONTH(VLOOKUP($AR12,'DB Func'!$B$3:$C$32,2,FALSE)),IF(AND(BB$3&gt;=MONTH(VLOOKUP($AR12,'DB Func'!$B$3:$C$32,2,FALSE)),17&gt;=DAY(VLOOKUP($AR12,'DB Func'!$B$3:$C$32,2,FALSE))),1,0),IF(BB$3&gt;=MONTH(VLOOKUP($AR12,'DB Func'!$B$3:$C$32,2,FALSE)),1,0)),0)</f>
        <v>0</v>
      </c>
      <c r="BC12" s="125">
        <f ca="1">IFERROR(IF(BC$3=MONTH(VLOOKUP($AR12,'DB Func'!$B$3:$C$32,2,FALSE)),IF(AND(BC$3&gt;=MONTH(VLOOKUP($AR12,'DB Func'!$B$3:$C$32,2,FALSE)),16&gt;=DAY(VLOOKUP($AR12,'DB Func'!$B$3:$C$32,2,FALSE))),1,0),IF(BC$3&gt;=MONTH(VLOOKUP($AR12,'DB Func'!$B$3:$C$32,2,FALSE)),1,0)),0)</f>
        <v>0</v>
      </c>
      <c r="BD12" s="125">
        <f ca="1">IFERROR(IF(BD$3=MONTH(VLOOKUP($AR12,'DB Func'!$B$3:$C$32,2,FALSE)),IF(AND(BD$3&gt;=MONTH(VLOOKUP($AR12,'DB Func'!$B$3:$C$32,2,FALSE)),17&gt;=DAY(VLOOKUP($AR12,'DB Func'!$B$3:$C$32,2,FALSE))),1,0),IF(BD$3&gt;=MONTH(VLOOKUP($AR12,'DB Func'!$B$3:$C$32,2,FALSE)),1,0)),0)</f>
        <v>0</v>
      </c>
      <c r="BE12">
        <v>8</v>
      </c>
      <c r="BF12" s="149">
        <f t="shared" ca="1" si="5"/>
        <v>0</v>
      </c>
    </row>
    <row r="13" spans="2:60">
      <c r="B13" s="124" t="str">
        <f ca="1">Lanc!$C17</f>
        <v/>
      </c>
      <c r="C13" s="124">
        <f ca="1">Lanc!$D17</f>
        <v>0</v>
      </c>
      <c r="D13" s="124">
        <f ca="1">Fev!$D17</f>
        <v>0</v>
      </c>
      <c r="E13" s="124">
        <f ca="1">Mar!$D17</f>
        <v>0</v>
      </c>
      <c r="F13" s="124">
        <f ca="1">Abr!$D17</f>
        <v>0</v>
      </c>
      <c r="G13" s="124">
        <f ca="1">Mai!$D17</f>
        <v>0</v>
      </c>
      <c r="H13" s="124">
        <f ca="1">Jun!$D17</f>
        <v>0</v>
      </c>
      <c r="I13" s="124">
        <f ca="1">Jul!$D17</f>
        <v>0</v>
      </c>
      <c r="J13" s="124">
        <f ca="1">Ago!$D17</f>
        <v>0</v>
      </c>
      <c r="K13" s="124">
        <f ca="1">Set!$D17</f>
        <v>0</v>
      </c>
      <c r="L13" s="124">
        <f ca="1">Out!$D17</f>
        <v>0</v>
      </c>
      <c r="M13" s="124">
        <f ca="1">Nov!$D17</f>
        <v>0</v>
      </c>
      <c r="N13" s="124">
        <f ca="1">Dez!$D17</f>
        <v>0</v>
      </c>
      <c r="P13" s="124" t="str">
        <f ca="1">Lanc!$C17</f>
        <v/>
      </c>
      <c r="Q13" s="124">
        <f>AVERAGE(Lanc!AR17,Fev!AR17,Mar!AR17,Abr!AR17,Mai!AR17,Jun!AR17,Jul!AR17,Ago!AR17,Set!AR17,Out!AR17,Nov!AR17,Dez!AR17)</f>
        <v>0</v>
      </c>
      <c r="R13" s="124">
        <f>AVERAGE(Lanc!AS17,Fev!AS17,Mar!AS17,Abr!AS17,Mai!AS17,Jun!AS17,Jul!AS17,Ago!AS17,Set!AS17,Out!AS17,Nov!AS17,Dez!AS17)</f>
        <v>0</v>
      </c>
      <c r="S13" s="124">
        <f>AVERAGE(Lanc!AT17,Fev!AT17,Mar!AT17,Abr!AT17,Mai!AT17,Jun!AT17,Jul!AT17,Ago!AT17,Set!AT17,Out!AT17,Nov!AT17,Dez!AT17)</f>
        <v>0</v>
      </c>
      <c r="T13" s="124">
        <f>AVERAGE(Lanc!AU17,Fev!AU17,Mar!AU17,Abr!AU17,Mai!AU17,Jun!AU17,Jul!AU17,Ago!AU17,Set!AU17,Out!AU17,Nov!AU17,Dez!AU17)</f>
        <v>0</v>
      </c>
      <c r="U13" s="124">
        <f>AVERAGE(Lanc!AV17,Fev!AV17,Mar!AV17,Abr!AV17,Mai!AV17,Jun!AV17,Jul!AV17,Ago!AV17,Set!AV17,Out!AV17,Nov!AV17,Dez!AV17)</f>
        <v>0</v>
      </c>
      <c r="V13" s="188">
        <f ca="1">IFERROR(AVERAGE(Lanc!AL17,Fev!AL17,Mar!AL17,Abr!AL17,Mai!AL17,Jun!AL17,Jul!AL17,Ago!AL17,Set!AL17,Out!AL17,Nov!AL17,Dez!AL17),0)</f>
        <v>0</v>
      </c>
      <c r="W13" s="188">
        <f ca="1">IFERROR(AVERAGE(Lanc!AM17,Fev!AM17,Mar!AM17,Abr!AM17,Mai!AM17,Jun!AM17,Jul!AM17,Ago!AM17,Set!AM17,Out!AM17,Nov!AM17,Dez!AM17),0)</f>
        <v>0</v>
      </c>
      <c r="X13" s="188">
        <f ca="1">IFERROR(AVERAGE(Lanc!AN17,Fev!AN17,Mar!AN17,Abr!AN17,Mai!AN17,Jun!AN17,Jul!AN17,Ago!AN17,Set!AN17,Out!AN17,Nov!AN17,Dez!AN17),0)</f>
        <v>0</v>
      </c>
      <c r="Y13" s="188">
        <f ca="1">IFERROR(AVERAGE(Lanc!AO17,Fev!AO17,Mar!AO17,Abr!AO17,Mai!AO17,Jun!AO17,Jul!AO17,Ago!AO17,Set!AO17,Out!AO17,Nov!AO17,Dez!AO17),0)</f>
        <v>0</v>
      </c>
      <c r="Z13" s="188">
        <f ca="1">IFERROR(AVERAGE(Lanc!AP17,Fev!AP17,Mar!AP17,Abr!AP17,Mai!AP17,Jun!AP17,Jul!AP17,Ago!AP17,Set!AP17,Out!AP17,Nov!AP17,Dez!AP17),0)</f>
        <v>0</v>
      </c>
      <c r="AA13" s="186">
        <f t="shared" si="0"/>
        <v>0</v>
      </c>
      <c r="AB13" s="186">
        <f t="shared" ca="1" si="1"/>
        <v>0</v>
      </c>
      <c r="AC13">
        <f t="shared" ca="1" si="2"/>
        <v>0</v>
      </c>
      <c r="AD13" s="124" t="str">
        <f ca="1">Lanc!$C17</f>
        <v/>
      </c>
      <c r="AE13" s="124">
        <f>IFERROR(AVERAGE(Lanc!Z17,Fev!Z17,Mar!Z17,Abr!Z17,Mai!Z17,Jun!Z17,Jul!Z17,Ago!Z17,Set!Z17,Out!Z17,Nov!Z17,Dez!Z17),0)</f>
        <v>0</v>
      </c>
      <c r="AF13" s="124">
        <f>IFERROR(AVERAGE(Lanc!AA17,Fev!AA17,Mar!AA17,Abr!AA17,Mai!AA17,Jun!AA17,Jul!AA17,Ago!AA17,Set!AA17,Out!AA17,Nov!AA17,Dez!AA17),0)</f>
        <v>0</v>
      </c>
      <c r="AG13" s="124" t="str">
        <f ca="1">IF(E13=0,"",Mar!$CO17)</f>
        <v/>
      </c>
      <c r="AH13" s="124" t="str">
        <f ca="1">IF(F13=0,"",Abr!$CO17)</f>
        <v/>
      </c>
      <c r="AI13" s="124" t="str">
        <f ca="1">IF(G13=0,"",Mai!$CO17)</f>
        <v/>
      </c>
      <c r="AJ13" s="124" t="str">
        <f ca="1">IF(H13=0,"",Jun!$CO17)</f>
        <v/>
      </c>
      <c r="AK13" s="124" t="str">
        <f ca="1">IF(I13=0,"",Jul!$CO17)</f>
        <v/>
      </c>
      <c r="AL13" s="124" t="str">
        <f ca="1">IF(J13=0,"",Ago!$CO17)</f>
        <v/>
      </c>
      <c r="AM13" s="124" t="str">
        <f ca="1">IF(K13=0,"",Set!$CO17)</f>
        <v/>
      </c>
      <c r="AN13" s="124" t="str">
        <f ca="1">IF(L13=0,"",Out!$CO17)</f>
        <v/>
      </c>
      <c r="AO13" s="124" t="str">
        <f ca="1">IF(M13=0,"",Nov!$CO17)</f>
        <v/>
      </c>
      <c r="AP13" s="124" t="str">
        <f ca="1">IF(N13=0,"",Dez!$CO17)</f>
        <v/>
      </c>
      <c r="AQ13">
        <f t="shared" si="3"/>
        <v>0</v>
      </c>
      <c r="AR13" s="124" t="str">
        <f t="shared" ca="1" si="4"/>
        <v/>
      </c>
      <c r="AS13" s="125">
        <f ca="1">IFERROR(IF(AS$3=MONTH(VLOOKUP($AR13,'DB Func'!$B$3:$C$32,2,FALSE)),IF(AND(AS$3&gt;=MONTH(VLOOKUP($AR13,'DB Func'!$B$3:$C$32,2,FALSE)),17&gt;=DAY(VLOOKUP($AR13,'DB Func'!$B$3:$C$32,2,FALSE))),1,0),IF(AS$3&gt;=MONTH(VLOOKUP($AR13,'DB Func'!$B$3:$C$32,2,FALSE)),1,0)),0)</f>
        <v>0</v>
      </c>
      <c r="AT13" s="125">
        <f ca="1">IFERROR(IF(AT$3=MONTH(VLOOKUP($AR13,'DB Func'!$B$3:$C$32,2,FALSE)),IF(AND(AT$3&gt;=MONTH(VLOOKUP($AR13,'DB Func'!$B$3:$C$32,2,FALSE)),14&gt;=DAY(VLOOKUP($AR13,'DB Func'!$B$3:$C$32,2,FALSE))),1,0),IF(AT$3&gt;=MONTH(VLOOKUP($AR13,'DB Func'!$B$3:$C$32,2,FALSE)),1,0)),0)</f>
        <v>0</v>
      </c>
      <c r="AU13" s="125">
        <f ca="1">IFERROR(IF(AU$3=MONTH(VLOOKUP($AR13,'DB Func'!$B$3:$C$32,2,FALSE)),IF(AND(AU$3&gt;=MONTH(VLOOKUP($AR13,'DB Func'!$B$3:$C$32,2,FALSE)),17&gt;=DAY(VLOOKUP($AR13,'DB Func'!$B$3:$C$32,2,FALSE))),1,0),IF(AU$3&gt;=MONTH(VLOOKUP($AR13,'DB Func'!$B$3:$C$32,2,FALSE)),1,0)),0)</f>
        <v>0</v>
      </c>
      <c r="AV13" s="125">
        <f ca="1">IFERROR(IF(AV$3=MONTH(VLOOKUP($AR13,'DB Func'!$B$3:$C$32,2,FALSE)),IF(AND(AV$3&gt;=MONTH(VLOOKUP($AR13,'DB Func'!$B$3:$C$32,2,FALSE)),16&gt;=DAY(VLOOKUP($AR13,'DB Func'!$B$3:$C$32,2,FALSE))),1,0),IF(AV$3&gt;=MONTH(VLOOKUP($AR13,'DB Func'!$B$3:$C$32,2,FALSE)),1,0)),0)</f>
        <v>0</v>
      </c>
      <c r="AW13" s="125">
        <f ca="1">IFERROR(IF(AW$3=MONTH(VLOOKUP($AR13,'DB Func'!$B$3:$C$32,2,FALSE)),IF(AND(AW$3&gt;=MONTH(VLOOKUP($AR13,'DB Func'!$B$3:$C$32,2,FALSE)),17&gt;=DAY(VLOOKUP($AR13,'DB Func'!$B$3:$C$32,2,FALSE))),1,0),IF(AW$3&gt;=MONTH(VLOOKUP($AR13,'DB Func'!$B$3:$C$32,2,FALSE)),1,0)),0)</f>
        <v>0</v>
      </c>
      <c r="AX13" s="125">
        <f ca="1">IFERROR(IF(AX$3=MONTH(VLOOKUP($AR13,'DB Func'!$B$3:$C$32,2,FALSE)),IF(AND(AX$3&gt;=MONTH(VLOOKUP($AR13,'DB Func'!$B$3:$C$32,2,FALSE)),16&gt;=DAY(VLOOKUP($AR13,'DB Func'!$B$3:$C$32,2,FALSE))),1,0),IF(AX$3&gt;=MONTH(VLOOKUP($AR13,'DB Func'!$B$3:$C$32,2,FALSE)),1,0)),0)</f>
        <v>0</v>
      </c>
      <c r="AY13" s="125">
        <f ca="1">IFERROR(IF(AY$3=MONTH(VLOOKUP($AR13,'DB Func'!$B$3:$C$32,2,FALSE)),IF(AND(AY$3&gt;=MONTH(VLOOKUP($AR13,'DB Func'!$B$3:$C$32,2,FALSE)),17&gt;=DAY(VLOOKUP($AR13,'DB Func'!$B$3:$C$32,2,FALSE))),1,0),IF(AY$3&gt;=MONTH(VLOOKUP($AR13,'DB Func'!$B$3:$C$32,2,FALSE)),1,0)),0)</f>
        <v>0</v>
      </c>
      <c r="AZ13" s="125">
        <f ca="1">IFERROR(IF(AZ$3=MONTH(VLOOKUP($AR13,'DB Func'!$B$3:$C$32,2,FALSE)),IF(AND(AZ$3&gt;=MONTH(VLOOKUP($AR13,'DB Func'!$B$3:$C$32,2,FALSE)),17&gt;=DAY(VLOOKUP($AR13,'DB Func'!$B$3:$C$32,2,FALSE))),1,0),IF(AZ$3&gt;=MONTH(VLOOKUP($AR13,'DB Func'!$B$3:$C$32,2,FALSE)),1,0)),0)</f>
        <v>0</v>
      </c>
      <c r="BA13" s="125">
        <f ca="1">IFERROR(IF(BA$3=MONTH(VLOOKUP($AR13,'DB Func'!$B$3:$C$32,2,FALSE)),IF(AND(BA$3&gt;=MONTH(VLOOKUP($AR13,'DB Func'!$B$3:$C$32,2,FALSE)),16&gt;=DAY(VLOOKUP($AR13,'DB Func'!$B$3:$C$32,2,FALSE))),1,0),IF(BA$3&gt;=MONTH(VLOOKUP($AR13,'DB Func'!$B$3:$C$32,2,FALSE)),1,0)),0)</f>
        <v>0</v>
      </c>
      <c r="BB13" s="125">
        <f ca="1">IFERROR(IF(BB$3=MONTH(VLOOKUP($AR13,'DB Func'!$B$3:$C$32,2,FALSE)),IF(AND(BB$3&gt;=MONTH(VLOOKUP($AR13,'DB Func'!$B$3:$C$32,2,FALSE)),17&gt;=DAY(VLOOKUP($AR13,'DB Func'!$B$3:$C$32,2,FALSE))),1,0),IF(BB$3&gt;=MONTH(VLOOKUP($AR13,'DB Func'!$B$3:$C$32,2,FALSE)),1,0)),0)</f>
        <v>0</v>
      </c>
      <c r="BC13" s="125">
        <f ca="1">IFERROR(IF(BC$3=MONTH(VLOOKUP($AR13,'DB Func'!$B$3:$C$32,2,FALSE)),IF(AND(BC$3&gt;=MONTH(VLOOKUP($AR13,'DB Func'!$B$3:$C$32,2,FALSE)),16&gt;=DAY(VLOOKUP($AR13,'DB Func'!$B$3:$C$32,2,FALSE))),1,0),IF(BC$3&gt;=MONTH(VLOOKUP($AR13,'DB Func'!$B$3:$C$32,2,FALSE)),1,0)),0)</f>
        <v>0</v>
      </c>
      <c r="BD13" s="125">
        <f ca="1">IFERROR(IF(BD$3=MONTH(VLOOKUP($AR13,'DB Func'!$B$3:$C$32,2,FALSE)),IF(AND(BD$3&gt;=MONTH(VLOOKUP($AR13,'DB Func'!$B$3:$C$32,2,FALSE)),17&gt;=DAY(VLOOKUP($AR13,'DB Func'!$B$3:$C$32,2,FALSE))),1,0),IF(BD$3&gt;=MONTH(VLOOKUP($AR13,'DB Func'!$B$3:$C$32,2,FALSE)),1,0)),0)</f>
        <v>0</v>
      </c>
      <c r="BE13">
        <v>9</v>
      </c>
      <c r="BF13" s="149">
        <f t="shared" ca="1" si="5"/>
        <v>0</v>
      </c>
    </row>
    <row r="14" spans="2:60">
      <c r="B14" s="124" t="str">
        <f ca="1">Lanc!$C18</f>
        <v/>
      </c>
      <c r="C14" s="124">
        <f ca="1">Lanc!$D18</f>
        <v>0</v>
      </c>
      <c r="D14" s="124">
        <f ca="1">Fev!$D18</f>
        <v>0</v>
      </c>
      <c r="E14" s="124">
        <f ca="1">Mar!$D18</f>
        <v>0</v>
      </c>
      <c r="F14" s="124">
        <f ca="1">Abr!$D18</f>
        <v>0</v>
      </c>
      <c r="G14" s="124">
        <f ca="1">Mai!$D18</f>
        <v>0</v>
      </c>
      <c r="H14" s="124">
        <f ca="1">Jun!$D18</f>
        <v>0</v>
      </c>
      <c r="I14" s="124">
        <f ca="1">Jul!$D18</f>
        <v>0</v>
      </c>
      <c r="J14" s="124">
        <f ca="1">Ago!$D18</f>
        <v>0</v>
      </c>
      <c r="K14" s="124">
        <f ca="1">Set!$D18</f>
        <v>0</v>
      </c>
      <c r="L14" s="124">
        <f ca="1">Out!$D18</f>
        <v>0</v>
      </c>
      <c r="M14" s="124">
        <f ca="1">Nov!$D18</f>
        <v>0</v>
      </c>
      <c r="N14" s="124">
        <f ca="1">Dez!$D18</f>
        <v>0</v>
      </c>
      <c r="P14" s="124" t="str">
        <f ca="1">Lanc!$C18</f>
        <v/>
      </c>
      <c r="Q14" s="124">
        <f>AVERAGE(Lanc!AR18,Fev!AR18,Mar!AR18,Abr!AR18,Mai!AR18,Jun!AR18,Jul!AR18,Ago!AR18,Set!AR18,Out!AR18,Nov!AR18,Dez!AR18)</f>
        <v>0</v>
      </c>
      <c r="R14" s="124">
        <f>AVERAGE(Lanc!AS18,Fev!AS18,Mar!AS18,Abr!AS18,Mai!AS18,Jun!AS18,Jul!AS18,Ago!AS18,Set!AS18,Out!AS18,Nov!AS18,Dez!AS18)</f>
        <v>0</v>
      </c>
      <c r="S14" s="124">
        <f>AVERAGE(Lanc!AT18,Fev!AT18,Mar!AT18,Abr!AT18,Mai!AT18,Jun!AT18,Jul!AT18,Ago!AT18,Set!AT18,Out!AT18,Nov!AT18,Dez!AT18)</f>
        <v>0</v>
      </c>
      <c r="T14" s="124">
        <f>AVERAGE(Lanc!AU18,Fev!AU18,Mar!AU18,Abr!AU18,Mai!AU18,Jun!AU18,Jul!AU18,Ago!AU18,Set!AU18,Out!AU18,Nov!AU18,Dez!AU18)</f>
        <v>0</v>
      </c>
      <c r="U14" s="124">
        <f>AVERAGE(Lanc!AV18,Fev!AV18,Mar!AV18,Abr!AV18,Mai!AV18,Jun!AV18,Jul!AV18,Ago!AV18,Set!AV18,Out!AV18,Nov!AV18,Dez!AV18)</f>
        <v>0</v>
      </c>
      <c r="V14" s="188">
        <f ca="1">IFERROR(AVERAGE(Lanc!AL18,Fev!AL18,Mar!AL18,Abr!AL18,Mai!AL18,Jun!AL18,Jul!AL18,Ago!AL18,Set!AL18,Out!AL18,Nov!AL18,Dez!AL18),0)</f>
        <v>0</v>
      </c>
      <c r="W14" s="188">
        <f ca="1">IFERROR(AVERAGE(Lanc!AM18,Fev!AM18,Mar!AM18,Abr!AM18,Mai!AM18,Jun!AM18,Jul!AM18,Ago!AM18,Set!AM18,Out!AM18,Nov!AM18,Dez!AM18),0)</f>
        <v>0</v>
      </c>
      <c r="X14" s="188">
        <f ca="1">IFERROR(AVERAGE(Lanc!AN18,Fev!AN18,Mar!AN18,Abr!AN18,Mai!AN18,Jun!AN18,Jul!AN18,Ago!AN18,Set!AN18,Out!AN18,Nov!AN18,Dez!AN18),0)</f>
        <v>0</v>
      </c>
      <c r="Y14" s="188">
        <f ca="1">IFERROR(AVERAGE(Lanc!AO18,Fev!AO18,Mar!AO18,Abr!AO18,Mai!AO18,Jun!AO18,Jul!AO18,Ago!AO18,Set!AO18,Out!AO18,Nov!AO18,Dez!AO18),0)</f>
        <v>0</v>
      </c>
      <c r="Z14" s="188">
        <f ca="1">IFERROR(AVERAGE(Lanc!AP18,Fev!AP18,Mar!AP18,Abr!AP18,Mai!AP18,Jun!AP18,Jul!AP18,Ago!AP18,Set!AP18,Out!AP18,Nov!AP18,Dez!AP18),0)</f>
        <v>0</v>
      </c>
      <c r="AA14" s="186">
        <f t="shared" si="0"/>
        <v>0</v>
      </c>
      <c r="AB14" s="186">
        <f t="shared" ca="1" si="1"/>
        <v>0</v>
      </c>
      <c r="AC14">
        <f t="shared" ca="1" si="2"/>
        <v>0</v>
      </c>
      <c r="AD14" s="124" t="str">
        <f ca="1">Lanc!$C18</f>
        <v/>
      </c>
      <c r="AE14" s="124">
        <f>IFERROR(AVERAGE(Lanc!Z18,Fev!Z18,Mar!Z18,Abr!Z18,Mai!Z18,Jun!Z18,Jul!Z18,Ago!Z18,Set!Z18,Out!Z18,Nov!Z18,Dez!Z18),0)</f>
        <v>0</v>
      </c>
      <c r="AF14" s="124">
        <f>IFERROR(AVERAGE(Lanc!AA18,Fev!AA18,Mar!AA18,Abr!AA18,Mai!AA18,Jun!AA18,Jul!AA18,Ago!AA18,Set!AA18,Out!AA18,Nov!AA18,Dez!AA18),0)</f>
        <v>0</v>
      </c>
      <c r="AG14" s="124" t="str">
        <f ca="1">IF(E14=0,"",Mar!$CO18)</f>
        <v/>
      </c>
      <c r="AH14" s="124" t="str">
        <f ca="1">IF(F14=0,"",Abr!$CO18)</f>
        <v/>
      </c>
      <c r="AI14" s="124" t="str">
        <f ca="1">IF(G14=0,"",Mai!$CO18)</f>
        <v/>
      </c>
      <c r="AJ14" s="124" t="str">
        <f ca="1">IF(H14=0,"",Jun!$CO18)</f>
        <v/>
      </c>
      <c r="AK14" s="124" t="str">
        <f ca="1">IF(I14=0,"",Jul!$CO18)</f>
        <v/>
      </c>
      <c r="AL14" s="124" t="str">
        <f ca="1">IF(J14=0,"",Ago!$CO18)</f>
        <v/>
      </c>
      <c r="AM14" s="124" t="str">
        <f ca="1">IF(K14=0,"",Set!$CO18)</f>
        <v/>
      </c>
      <c r="AN14" s="124" t="str">
        <f ca="1">IF(L14=0,"",Out!$CO18)</f>
        <v/>
      </c>
      <c r="AO14" s="124" t="str">
        <f ca="1">IF(M14=0,"",Nov!$CO18)</f>
        <v/>
      </c>
      <c r="AP14" s="124" t="str">
        <f ca="1">IF(N14=0,"",Dez!$CO18)</f>
        <v/>
      </c>
      <c r="AQ14">
        <f t="shared" si="3"/>
        <v>0</v>
      </c>
      <c r="AR14" s="124" t="str">
        <f t="shared" ca="1" si="4"/>
        <v/>
      </c>
      <c r="AS14" s="125">
        <f ca="1">IFERROR(IF(AS$3=MONTH(VLOOKUP($AR14,'DB Func'!$B$3:$C$32,2,FALSE)),IF(AND(AS$3&gt;=MONTH(VLOOKUP($AR14,'DB Func'!$B$3:$C$32,2,FALSE)),17&gt;=DAY(VLOOKUP($AR14,'DB Func'!$B$3:$C$32,2,FALSE))),1,0),IF(AS$3&gt;=MONTH(VLOOKUP($AR14,'DB Func'!$B$3:$C$32,2,FALSE)),1,0)),0)</f>
        <v>0</v>
      </c>
      <c r="AT14" s="125">
        <f ca="1">IFERROR(IF(AT$3=MONTH(VLOOKUP($AR14,'DB Func'!$B$3:$C$32,2,FALSE)),IF(AND(AT$3&gt;=MONTH(VLOOKUP($AR14,'DB Func'!$B$3:$C$32,2,FALSE)),14&gt;=DAY(VLOOKUP($AR14,'DB Func'!$B$3:$C$32,2,FALSE))),1,0),IF(AT$3&gt;=MONTH(VLOOKUP($AR14,'DB Func'!$B$3:$C$32,2,FALSE)),1,0)),0)</f>
        <v>0</v>
      </c>
      <c r="AU14" s="125">
        <f ca="1">IFERROR(IF(AU$3=MONTH(VLOOKUP($AR14,'DB Func'!$B$3:$C$32,2,FALSE)),IF(AND(AU$3&gt;=MONTH(VLOOKUP($AR14,'DB Func'!$B$3:$C$32,2,FALSE)),17&gt;=DAY(VLOOKUP($AR14,'DB Func'!$B$3:$C$32,2,FALSE))),1,0),IF(AU$3&gt;=MONTH(VLOOKUP($AR14,'DB Func'!$B$3:$C$32,2,FALSE)),1,0)),0)</f>
        <v>0</v>
      </c>
      <c r="AV14" s="125">
        <f ca="1">IFERROR(IF(AV$3=MONTH(VLOOKUP($AR14,'DB Func'!$B$3:$C$32,2,FALSE)),IF(AND(AV$3&gt;=MONTH(VLOOKUP($AR14,'DB Func'!$B$3:$C$32,2,FALSE)),16&gt;=DAY(VLOOKUP($AR14,'DB Func'!$B$3:$C$32,2,FALSE))),1,0),IF(AV$3&gt;=MONTH(VLOOKUP($AR14,'DB Func'!$B$3:$C$32,2,FALSE)),1,0)),0)</f>
        <v>0</v>
      </c>
      <c r="AW14" s="125">
        <f ca="1">IFERROR(IF(AW$3=MONTH(VLOOKUP($AR14,'DB Func'!$B$3:$C$32,2,FALSE)),IF(AND(AW$3&gt;=MONTH(VLOOKUP($AR14,'DB Func'!$B$3:$C$32,2,FALSE)),17&gt;=DAY(VLOOKUP($AR14,'DB Func'!$B$3:$C$32,2,FALSE))),1,0),IF(AW$3&gt;=MONTH(VLOOKUP($AR14,'DB Func'!$B$3:$C$32,2,FALSE)),1,0)),0)</f>
        <v>0</v>
      </c>
      <c r="AX14" s="125">
        <f ca="1">IFERROR(IF(AX$3=MONTH(VLOOKUP($AR14,'DB Func'!$B$3:$C$32,2,FALSE)),IF(AND(AX$3&gt;=MONTH(VLOOKUP($AR14,'DB Func'!$B$3:$C$32,2,FALSE)),16&gt;=DAY(VLOOKUP($AR14,'DB Func'!$B$3:$C$32,2,FALSE))),1,0),IF(AX$3&gt;=MONTH(VLOOKUP($AR14,'DB Func'!$B$3:$C$32,2,FALSE)),1,0)),0)</f>
        <v>0</v>
      </c>
      <c r="AY14" s="125">
        <f ca="1">IFERROR(IF(AY$3=MONTH(VLOOKUP($AR14,'DB Func'!$B$3:$C$32,2,FALSE)),IF(AND(AY$3&gt;=MONTH(VLOOKUP($AR14,'DB Func'!$B$3:$C$32,2,FALSE)),17&gt;=DAY(VLOOKUP($AR14,'DB Func'!$B$3:$C$32,2,FALSE))),1,0),IF(AY$3&gt;=MONTH(VLOOKUP($AR14,'DB Func'!$B$3:$C$32,2,FALSE)),1,0)),0)</f>
        <v>0</v>
      </c>
      <c r="AZ14" s="125">
        <f ca="1">IFERROR(IF(AZ$3=MONTH(VLOOKUP($AR14,'DB Func'!$B$3:$C$32,2,FALSE)),IF(AND(AZ$3&gt;=MONTH(VLOOKUP($AR14,'DB Func'!$B$3:$C$32,2,FALSE)),17&gt;=DAY(VLOOKUP($AR14,'DB Func'!$B$3:$C$32,2,FALSE))),1,0),IF(AZ$3&gt;=MONTH(VLOOKUP($AR14,'DB Func'!$B$3:$C$32,2,FALSE)),1,0)),0)</f>
        <v>0</v>
      </c>
      <c r="BA14" s="125">
        <f ca="1">IFERROR(IF(BA$3=MONTH(VLOOKUP($AR14,'DB Func'!$B$3:$C$32,2,FALSE)),IF(AND(BA$3&gt;=MONTH(VLOOKUP($AR14,'DB Func'!$B$3:$C$32,2,FALSE)),16&gt;=DAY(VLOOKUP($AR14,'DB Func'!$B$3:$C$32,2,FALSE))),1,0),IF(BA$3&gt;=MONTH(VLOOKUP($AR14,'DB Func'!$B$3:$C$32,2,FALSE)),1,0)),0)</f>
        <v>0</v>
      </c>
      <c r="BB14" s="125">
        <f ca="1">IFERROR(IF(BB$3=MONTH(VLOOKUP($AR14,'DB Func'!$B$3:$C$32,2,FALSE)),IF(AND(BB$3&gt;=MONTH(VLOOKUP($AR14,'DB Func'!$B$3:$C$32,2,FALSE)),17&gt;=DAY(VLOOKUP($AR14,'DB Func'!$B$3:$C$32,2,FALSE))),1,0),IF(BB$3&gt;=MONTH(VLOOKUP($AR14,'DB Func'!$B$3:$C$32,2,FALSE)),1,0)),0)</f>
        <v>0</v>
      </c>
      <c r="BC14" s="125">
        <f ca="1">IFERROR(IF(BC$3=MONTH(VLOOKUP($AR14,'DB Func'!$B$3:$C$32,2,FALSE)),IF(AND(BC$3&gt;=MONTH(VLOOKUP($AR14,'DB Func'!$B$3:$C$32,2,FALSE)),16&gt;=DAY(VLOOKUP($AR14,'DB Func'!$B$3:$C$32,2,FALSE))),1,0),IF(BC$3&gt;=MONTH(VLOOKUP($AR14,'DB Func'!$B$3:$C$32,2,FALSE)),1,0)),0)</f>
        <v>0</v>
      </c>
      <c r="BD14" s="125">
        <f ca="1">IFERROR(IF(BD$3=MONTH(VLOOKUP($AR14,'DB Func'!$B$3:$C$32,2,FALSE)),IF(AND(BD$3&gt;=MONTH(VLOOKUP($AR14,'DB Func'!$B$3:$C$32,2,FALSE)),17&gt;=DAY(VLOOKUP($AR14,'DB Func'!$B$3:$C$32,2,FALSE))),1,0),IF(BD$3&gt;=MONTH(VLOOKUP($AR14,'DB Func'!$B$3:$C$32,2,FALSE)),1,0)),0)</f>
        <v>0</v>
      </c>
      <c r="BE14">
        <v>10</v>
      </c>
      <c r="BF14" s="149">
        <f t="shared" ca="1" si="5"/>
        <v>0</v>
      </c>
    </row>
    <row r="15" spans="2:60">
      <c r="B15" s="124" t="str">
        <f ca="1">Lanc!$C19</f>
        <v/>
      </c>
      <c r="C15" s="124">
        <f ca="1">Lanc!$D19</f>
        <v>0</v>
      </c>
      <c r="D15" s="124">
        <f ca="1">Fev!$D19</f>
        <v>0</v>
      </c>
      <c r="E15" s="124">
        <f ca="1">Mar!$D19</f>
        <v>0</v>
      </c>
      <c r="F15" s="124">
        <f ca="1">Abr!$D19</f>
        <v>0</v>
      </c>
      <c r="G15" s="124">
        <f ca="1">Mai!$D19</f>
        <v>0</v>
      </c>
      <c r="H15" s="124">
        <f ca="1">Jun!$D19</f>
        <v>0</v>
      </c>
      <c r="I15" s="124">
        <f ca="1">Jul!$D19</f>
        <v>0</v>
      </c>
      <c r="J15" s="124">
        <f ca="1">Ago!$D19</f>
        <v>0</v>
      </c>
      <c r="K15" s="124">
        <f ca="1">Set!$D19</f>
        <v>0</v>
      </c>
      <c r="L15" s="124">
        <f ca="1">Out!$D19</f>
        <v>0</v>
      </c>
      <c r="M15" s="124">
        <f ca="1">Nov!$D19</f>
        <v>0</v>
      </c>
      <c r="N15" s="124">
        <f ca="1">Dez!$D19</f>
        <v>0</v>
      </c>
      <c r="P15" s="124" t="str">
        <f ca="1">Lanc!$C19</f>
        <v/>
      </c>
      <c r="Q15" s="124">
        <f>AVERAGE(Lanc!AR19,Fev!AR19,Mar!AR19,Abr!AR19,Mai!AR19,Jun!AR19,Jul!AR19,Ago!AR19,Set!AR19,Out!AR19,Nov!AR19,Dez!AR19)</f>
        <v>0</v>
      </c>
      <c r="R15" s="124">
        <f>AVERAGE(Lanc!AS19,Fev!AS19,Mar!AS19,Abr!AS19,Mai!AS19,Jun!AS19,Jul!AS19,Ago!AS19,Set!AS19,Out!AS19,Nov!AS19,Dez!AS19)</f>
        <v>0</v>
      </c>
      <c r="S15" s="124">
        <f>AVERAGE(Lanc!AT19,Fev!AT19,Mar!AT19,Abr!AT19,Mai!AT19,Jun!AT19,Jul!AT19,Ago!AT19,Set!AT19,Out!AT19,Nov!AT19,Dez!AT19)</f>
        <v>0</v>
      </c>
      <c r="T15" s="124">
        <f>AVERAGE(Lanc!AU19,Fev!AU19,Mar!AU19,Abr!AU19,Mai!AU19,Jun!AU19,Jul!AU19,Ago!AU19,Set!AU19,Out!AU19,Nov!AU19,Dez!AU19)</f>
        <v>0</v>
      </c>
      <c r="U15" s="124">
        <f>AVERAGE(Lanc!AV19,Fev!AV19,Mar!AV19,Abr!AV19,Mai!AV19,Jun!AV19,Jul!AV19,Ago!AV19,Set!AV19,Out!AV19,Nov!AV19,Dez!AV19)</f>
        <v>0</v>
      </c>
      <c r="V15" s="188">
        <f ca="1">IFERROR(AVERAGE(Lanc!AL19,Fev!AL19,Mar!AL19,Abr!AL19,Mai!AL19,Jun!AL19,Jul!AL19,Ago!AL19,Set!AL19,Out!AL19,Nov!AL19,Dez!AL19),0)</f>
        <v>0</v>
      </c>
      <c r="W15" s="188">
        <f ca="1">IFERROR(AVERAGE(Lanc!AM19,Fev!AM19,Mar!AM19,Abr!AM19,Mai!AM19,Jun!AM19,Jul!AM19,Ago!AM19,Set!AM19,Out!AM19,Nov!AM19,Dez!AM19),0)</f>
        <v>0</v>
      </c>
      <c r="X15" s="188">
        <f ca="1">IFERROR(AVERAGE(Lanc!AN19,Fev!AN19,Mar!AN19,Abr!AN19,Mai!AN19,Jun!AN19,Jul!AN19,Ago!AN19,Set!AN19,Out!AN19,Nov!AN19,Dez!AN19),0)</f>
        <v>0</v>
      </c>
      <c r="Y15" s="188">
        <f ca="1">IFERROR(AVERAGE(Lanc!AO19,Fev!AO19,Mar!AO19,Abr!AO19,Mai!AO19,Jun!AO19,Jul!AO19,Ago!AO19,Set!AO19,Out!AO19,Nov!AO19,Dez!AO19),0)</f>
        <v>0</v>
      </c>
      <c r="Z15" s="188">
        <f ca="1">IFERROR(AVERAGE(Lanc!AP19,Fev!AP19,Mar!AP19,Abr!AP19,Mai!AP19,Jun!AP19,Jul!AP19,Ago!AP19,Set!AP19,Out!AP19,Nov!AP19,Dez!AP19),0)</f>
        <v>0</v>
      </c>
      <c r="AA15" s="186">
        <f t="shared" si="0"/>
        <v>0</v>
      </c>
      <c r="AB15" s="186">
        <f t="shared" ca="1" si="1"/>
        <v>0</v>
      </c>
      <c r="AC15">
        <f t="shared" ca="1" si="2"/>
        <v>0</v>
      </c>
      <c r="AD15" s="124" t="str">
        <f ca="1">Lanc!$C19</f>
        <v/>
      </c>
      <c r="AE15" s="124">
        <f>IFERROR(AVERAGE(Lanc!Z19,Fev!Z19,Mar!Z19,Abr!Z19,Mai!Z19,Jun!Z19,Jul!Z19,Ago!Z19,Set!Z19,Out!Z19,Nov!Z19,Dez!Z19),0)</f>
        <v>0</v>
      </c>
      <c r="AF15" s="124">
        <f>IFERROR(AVERAGE(Lanc!AA19,Fev!AA19,Mar!AA19,Abr!AA19,Mai!AA19,Jun!AA19,Jul!AA19,Ago!AA19,Set!AA19,Out!AA19,Nov!AA19,Dez!AA19),0)</f>
        <v>0</v>
      </c>
      <c r="AG15" s="124" t="str">
        <f ca="1">IF(E15=0,"",Mar!$CO19)</f>
        <v/>
      </c>
      <c r="AH15" s="124" t="str">
        <f ca="1">IF(F15=0,"",Abr!$CO19)</f>
        <v/>
      </c>
      <c r="AI15" s="124" t="str">
        <f ca="1">IF(G15=0,"",Mai!$CO19)</f>
        <v/>
      </c>
      <c r="AJ15" s="124" t="str">
        <f ca="1">IF(H15=0,"",Jun!$CO19)</f>
        <v/>
      </c>
      <c r="AK15" s="124" t="str">
        <f ca="1">IF(I15=0,"",Jul!$CO19)</f>
        <v/>
      </c>
      <c r="AL15" s="124" t="str">
        <f ca="1">IF(J15=0,"",Ago!$CO19)</f>
        <v/>
      </c>
      <c r="AM15" s="124" t="str">
        <f ca="1">IF(K15=0,"",Set!$CO19)</f>
        <v/>
      </c>
      <c r="AN15" s="124" t="str">
        <f ca="1">IF(L15=0,"",Out!$CO19)</f>
        <v/>
      </c>
      <c r="AO15" s="124" t="str">
        <f ca="1">IF(M15=0,"",Nov!$CO19)</f>
        <v/>
      </c>
      <c r="AP15" s="124" t="str">
        <f ca="1">IF(N15=0,"",Dez!$CO19)</f>
        <v/>
      </c>
      <c r="AQ15">
        <f t="shared" si="3"/>
        <v>0</v>
      </c>
      <c r="AR15" s="124" t="str">
        <f t="shared" ca="1" si="4"/>
        <v/>
      </c>
      <c r="AS15" s="125">
        <f ca="1">IFERROR(IF(AS$3=MONTH(VLOOKUP($AR15,'DB Func'!$B$3:$C$32,2,FALSE)),IF(AND(AS$3&gt;=MONTH(VLOOKUP($AR15,'DB Func'!$B$3:$C$32,2,FALSE)),17&gt;=DAY(VLOOKUP($AR15,'DB Func'!$B$3:$C$32,2,FALSE))),1,0),IF(AS$3&gt;=MONTH(VLOOKUP($AR15,'DB Func'!$B$3:$C$32,2,FALSE)),1,0)),0)</f>
        <v>0</v>
      </c>
      <c r="AT15" s="125">
        <f ca="1">IFERROR(IF(AT$3=MONTH(VLOOKUP($AR15,'DB Func'!$B$3:$C$32,2,FALSE)),IF(AND(AT$3&gt;=MONTH(VLOOKUP($AR15,'DB Func'!$B$3:$C$32,2,FALSE)),14&gt;=DAY(VLOOKUP($AR15,'DB Func'!$B$3:$C$32,2,FALSE))),1,0),IF(AT$3&gt;=MONTH(VLOOKUP($AR15,'DB Func'!$B$3:$C$32,2,FALSE)),1,0)),0)</f>
        <v>0</v>
      </c>
      <c r="AU15" s="125">
        <f ca="1">IFERROR(IF(AU$3=MONTH(VLOOKUP($AR15,'DB Func'!$B$3:$C$32,2,FALSE)),IF(AND(AU$3&gt;=MONTH(VLOOKUP($AR15,'DB Func'!$B$3:$C$32,2,FALSE)),17&gt;=DAY(VLOOKUP($AR15,'DB Func'!$B$3:$C$32,2,FALSE))),1,0),IF(AU$3&gt;=MONTH(VLOOKUP($AR15,'DB Func'!$B$3:$C$32,2,FALSE)),1,0)),0)</f>
        <v>0</v>
      </c>
      <c r="AV15" s="125">
        <f ca="1">IFERROR(IF(AV$3=MONTH(VLOOKUP($AR15,'DB Func'!$B$3:$C$32,2,FALSE)),IF(AND(AV$3&gt;=MONTH(VLOOKUP($AR15,'DB Func'!$B$3:$C$32,2,FALSE)),16&gt;=DAY(VLOOKUP($AR15,'DB Func'!$B$3:$C$32,2,FALSE))),1,0),IF(AV$3&gt;=MONTH(VLOOKUP($AR15,'DB Func'!$B$3:$C$32,2,FALSE)),1,0)),0)</f>
        <v>0</v>
      </c>
      <c r="AW15" s="125">
        <f ca="1">IFERROR(IF(AW$3=MONTH(VLOOKUP($AR15,'DB Func'!$B$3:$C$32,2,FALSE)),IF(AND(AW$3&gt;=MONTH(VLOOKUP($AR15,'DB Func'!$B$3:$C$32,2,FALSE)),17&gt;=DAY(VLOOKUP($AR15,'DB Func'!$B$3:$C$32,2,FALSE))),1,0),IF(AW$3&gt;=MONTH(VLOOKUP($AR15,'DB Func'!$B$3:$C$32,2,FALSE)),1,0)),0)</f>
        <v>0</v>
      </c>
      <c r="AX15" s="125">
        <f ca="1">IFERROR(IF(AX$3=MONTH(VLOOKUP($AR15,'DB Func'!$B$3:$C$32,2,FALSE)),IF(AND(AX$3&gt;=MONTH(VLOOKUP($AR15,'DB Func'!$B$3:$C$32,2,FALSE)),16&gt;=DAY(VLOOKUP($AR15,'DB Func'!$B$3:$C$32,2,FALSE))),1,0),IF(AX$3&gt;=MONTH(VLOOKUP($AR15,'DB Func'!$B$3:$C$32,2,FALSE)),1,0)),0)</f>
        <v>0</v>
      </c>
      <c r="AY15" s="125">
        <f ca="1">IFERROR(IF(AY$3=MONTH(VLOOKUP($AR15,'DB Func'!$B$3:$C$32,2,FALSE)),IF(AND(AY$3&gt;=MONTH(VLOOKUP($AR15,'DB Func'!$B$3:$C$32,2,FALSE)),17&gt;=DAY(VLOOKUP($AR15,'DB Func'!$B$3:$C$32,2,FALSE))),1,0),IF(AY$3&gt;=MONTH(VLOOKUP($AR15,'DB Func'!$B$3:$C$32,2,FALSE)),1,0)),0)</f>
        <v>0</v>
      </c>
      <c r="AZ15" s="125">
        <f ca="1">IFERROR(IF(AZ$3=MONTH(VLOOKUP($AR15,'DB Func'!$B$3:$C$32,2,FALSE)),IF(AND(AZ$3&gt;=MONTH(VLOOKUP($AR15,'DB Func'!$B$3:$C$32,2,FALSE)),17&gt;=DAY(VLOOKUP($AR15,'DB Func'!$B$3:$C$32,2,FALSE))),1,0),IF(AZ$3&gt;=MONTH(VLOOKUP($AR15,'DB Func'!$B$3:$C$32,2,FALSE)),1,0)),0)</f>
        <v>0</v>
      </c>
      <c r="BA15" s="125">
        <f ca="1">IFERROR(IF(BA$3=MONTH(VLOOKUP($AR15,'DB Func'!$B$3:$C$32,2,FALSE)),IF(AND(BA$3&gt;=MONTH(VLOOKUP($AR15,'DB Func'!$B$3:$C$32,2,FALSE)),16&gt;=DAY(VLOOKUP($AR15,'DB Func'!$B$3:$C$32,2,FALSE))),1,0),IF(BA$3&gt;=MONTH(VLOOKUP($AR15,'DB Func'!$B$3:$C$32,2,FALSE)),1,0)),0)</f>
        <v>0</v>
      </c>
      <c r="BB15" s="125">
        <f ca="1">IFERROR(IF(BB$3=MONTH(VLOOKUP($AR15,'DB Func'!$B$3:$C$32,2,FALSE)),IF(AND(BB$3&gt;=MONTH(VLOOKUP($AR15,'DB Func'!$B$3:$C$32,2,FALSE)),17&gt;=DAY(VLOOKUP($AR15,'DB Func'!$B$3:$C$32,2,FALSE))),1,0),IF(BB$3&gt;=MONTH(VLOOKUP($AR15,'DB Func'!$B$3:$C$32,2,FALSE)),1,0)),0)</f>
        <v>0</v>
      </c>
      <c r="BC15" s="125">
        <f ca="1">IFERROR(IF(BC$3=MONTH(VLOOKUP($AR15,'DB Func'!$B$3:$C$32,2,FALSE)),IF(AND(BC$3&gt;=MONTH(VLOOKUP($AR15,'DB Func'!$B$3:$C$32,2,FALSE)),16&gt;=DAY(VLOOKUP($AR15,'DB Func'!$B$3:$C$32,2,FALSE))),1,0),IF(BC$3&gt;=MONTH(VLOOKUP($AR15,'DB Func'!$B$3:$C$32,2,FALSE)),1,0)),0)</f>
        <v>0</v>
      </c>
      <c r="BD15" s="125">
        <f ca="1">IFERROR(IF(BD$3=MONTH(VLOOKUP($AR15,'DB Func'!$B$3:$C$32,2,FALSE)),IF(AND(BD$3&gt;=MONTH(VLOOKUP($AR15,'DB Func'!$B$3:$C$32,2,FALSE)),17&gt;=DAY(VLOOKUP($AR15,'DB Func'!$B$3:$C$32,2,FALSE))),1,0),IF(BD$3&gt;=MONTH(VLOOKUP($AR15,'DB Func'!$B$3:$C$32,2,FALSE)),1,0)),0)</f>
        <v>0</v>
      </c>
      <c r="BE15">
        <v>11</v>
      </c>
      <c r="BF15" s="149">
        <f t="shared" ca="1" si="5"/>
        <v>0</v>
      </c>
    </row>
    <row r="16" spans="2:60">
      <c r="B16" s="124" t="str">
        <f ca="1">Lanc!$C20</f>
        <v/>
      </c>
      <c r="C16" s="124">
        <f ca="1">Lanc!$D20</f>
        <v>0</v>
      </c>
      <c r="D16" s="124">
        <f ca="1">Fev!$D20</f>
        <v>0</v>
      </c>
      <c r="E16" s="124">
        <f ca="1">Mar!$D20</f>
        <v>0</v>
      </c>
      <c r="F16" s="124">
        <f ca="1">Abr!$D20</f>
        <v>0</v>
      </c>
      <c r="G16" s="124">
        <f ca="1">Mai!$D20</f>
        <v>0</v>
      </c>
      <c r="H16" s="124">
        <f ca="1">Jun!$D20</f>
        <v>0</v>
      </c>
      <c r="I16" s="124">
        <f ca="1">Jul!$D20</f>
        <v>0</v>
      </c>
      <c r="J16" s="124">
        <f ca="1">Ago!$D20</f>
        <v>0</v>
      </c>
      <c r="K16" s="124">
        <f ca="1">Set!$D20</f>
        <v>0</v>
      </c>
      <c r="L16" s="124">
        <f ca="1">Out!$D20</f>
        <v>0</v>
      </c>
      <c r="M16" s="124">
        <f ca="1">Nov!$D20</f>
        <v>0</v>
      </c>
      <c r="N16" s="124">
        <f ca="1">Dez!$D20</f>
        <v>0</v>
      </c>
      <c r="P16" s="124" t="str">
        <f ca="1">Lanc!$C20</f>
        <v/>
      </c>
      <c r="Q16" s="124">
        <f>AVERAGE(Lanc!AR20,Fev!AR20,Mar!AR20,Abr!AR20,Mai!AR20,Jun!AR20,Jul!AR20,Ago!AR20,Set!AR20,Out!AR20,Nov!AR20,Dez!AR20)</f>
        <v>0</v>
      </c>
      <c r="R16" s="124">
        <f>AVERAGE(Lanc!AS20,Fev!AS20,Mar!AS20,Abr!AS20,Mai!AS20,Jun!AS20,Jul!AS20,Ago!AS20,Set!AS20,Out!AS20,Nov!AS20,Dez!AS20)</f>
        <v>0</v>
      </c>
      <c r="S16" s="124">
        <f>AVERAGE(Lanc!AT20,Fev!AT20,Mar!AT20,Abr!AT20,Mai!AT20,Jun!AT20,Jul!AT20,Ago!AT20,Set!AT20,Out!AT20,Nov!AT20,Dez!AT20)</f>
        <v>0</v>
      </c>
      <c r="T16" s="124">
        <f>AVERAGE(Lanc!AU20,Fev!AU20,Mar!AU20,Abr!AU20,Mai!AU20,Jun!AU20,Jul!AU20,Ago!AU20,Set!AU20,Out!AU20,Nov!AU20,Dez!AU20)</f>
        <v>0</v>
      </c>
      <c r="U16" s="124">
        <f>AVERAGE(Lanc!AV20,Fev!AV20,Mar!AV20,Abr!AV20,Mai!AV20,Jun!AV20,Jul!AV20,Ago!AV20,Set!AV20,Out!AV20,Nov!AV20,Dez!AV20)</f>
        <v>0</v>
      </c>
      <c r="V16" s="188">
        <f ca="1">IFERROR(AVERAGE(Lanc!AL20,Fev!AL20,Mar!AL20,Abr!AL20,Mai!AL20,Jun!AL20,Jul!AL20,Ago!AL20,Set!AL20,Out!AL20,Nov!AL20,Dez!AL20),0)</f>
        <v>0</v>
      </c>
      <c r="W16" s="188">
        <f ca="1">IFERROR(AVERAGE(Lanc!AM20,Fev!AM20,Mar!AM20,Abr!AM20,Mai!AM20,Jun!AM20,Jul!AM20,Ago!AM20,Set!AM20,Out!AM20,Nov!AM20,Dez!AM20),0)</f>
        <v>0</v>
      </c>
      <c r="X16" s="188">
        <f ca="1">IFERROR(AVERAGE(Lanc!AN20,Fev!AN20,Mar!AN20,Abr!AN20,Mai!AN20,Jun!AN20,Jul!AN20,Ago!AN20,Set!AN20,Out!AN20,Nov!AN20,Dez!AN20),0)</f>
        <v>0</v>
      </c>
      <c r="Y16" s="188">
        <f ca="1">IFERROR(AVERAGE(Lanc!AO20,Fev!AO20,Mar!AO20,Abr!AO20,Mai!AO20,Jun!AO20,Jul!AO20,Ago!AO20,Set!AO20,Out!AO20,Nov!AO20,Dez!AO20),0)</f>
        <v>0</v>
      </c>
      <c r="Z16" s="188">
        <f ca="1">IFERROR(AVERAGE(Lanc!AP20,Fev!AP20,Mar!AP20,Abr!AP20,Mai!AP20,Jun!AP20,Jul!AP20,Ago!AP20,Set!AP20,Out!AP20,Nov!AP20,Dez!AP20),0)</f>
        <v>0</v>
      </c>
      <c r="AA16" s="186">
        <f t="shared" si="0"/>
        <v>0</v>
      </c>
      <c r="AB16" s="186">
        <f t="shared" ca="1" si="1"/>
        <v>0</v>
      </c>
      <c r="AC16">
        <f t="shared" ca="1" si="2"/>
        <v>0</v>
      </c>
      <c r="AD16" s="124" t="str">
        <f ca="1">Lanc!$C20</f>
        <v/>
      </c>
      <c r="AE16" s="124">
        <f>IFERROR(AVERAGE(Lanc!Z20,Fev!Z20,Mar!Z20,Abr!Z20,Mai!Z20,Jun!Z20,Jul!Z20,Ago!Z20,Set!Z20,Out!Z20,Nov!Z20,Dez!Z20),0)</f>
        <v>0</v>
      </c>
      <c r="AF16" s="124">
        <f>IFERROR(AVERAGE(Lanc!AA20,Fev!AA20,Mar!AA20,Abr!AA20,Mai!AA20,Jun!AA20,Jul!AA20,Ago!AA20,Set!AA20,Out!AA20,Nov!AA20,Dez!AA20),0)</f>
        <v>0</v>
      </c>
      <c r="AG16" s="124" t="str">
        <f ca="1">IF(E16=0,"",Mar!$CO20)</f>
        <v/>
      </c>
      <c r="AH16" s="124" t="str">
        <f ca="1">IF(F16=0,"",Abr!$CO20)</f>
        <v/>
      </c>
      <c r="AI16" s="124" t="str">
        <f ca="1">IF(G16=0,"",Mai!$CO20)</f>
        <v/>
      </c>
      <c r="AJ16" s="124" t="str">
        <f ca="1">IF(H16=0,"",Jun!$CO20)</f>
        <v/>
      </c>
      <c r="AK16" s="124" t="str">
        <f ca="1">IF(I16=0,"",Jul!$CO20)</f>
        <v/>
      </c>
      <c r="AL16" s="124" t="str">
        <f ca="1">IF(J16=0,"",Ago!$CO20)</f>
        <v/>
      </c>
      <c r="AM16" s="124" t="str">
        <f ca="1">IF(K16=0,"",Set!$CO20)</f>
        <v/>
      </c>
      <c r="AN16" s="124" t="str">
        <f ca="1">IF(L16=0,"",Out!$CO20)</f>
        <v/>
      </c>
      <c r="AO16" s="124" t="str">
        <f ca="1">IF(M16=0,"",Nov!$CO20)</f>
        <v/>
      </c>
      <c r="AP16" s="124" t="str">
        <f ca="1">IF(N16=0,"",Dez!$CO20)</f>
        <v/>
      </c>
      <c r="AQ16">
        <f t="shared" si="3"/>
        <v>0</v>
      </c>
      <c r="AR16" s="124" t="str">
        <f t="shared" ca="1" si="4"/>
        <v/>
      </c>
      <c r="AS16" s="125">
        <f ca="1">IFERROR(IF(AS$3=MONTH(VLOOKUP($AR16,'DB Func'!$B$3:$C$32,2,FALSE)),IF(AND(AS$3&gt;=MONTH(VLOOKUP($AR16,'DB Func'!$B$3:$C$32,2,FALSE)),17&gt;=DAY(VLOOKUP($AR16,'DB Func'!$B$3:$C$32,2,FALSE))),1,0),IF(AS$3&gt;=MONTH(VLOOKUP($AR16,'DB Func'!$B$3:$C$32,2,FALSE)),1,0)),0)</f>
        <v>0</v>
      </c>
      <c r="AT16" s="125">
        <f ca="1">IFERROR(IF(AT$3=MONTH(VLOOKUP($AR16,'DB Func'!$B$3:$C$32,2,FALSE)),IF(AND(AT$3&gt;=MONTH(VLOOKUP($AR16,'DB Func'!$B$3:$C$32,2,FALSE)),14&gt;=DAY(VLOOKUP($AR16,'DB Func'!$B$3:$C$32,2,FALSE))),1,0),IF(AT$3&gt;=MONTH(VLOOKUP($AR16,'DB Func'!$B$3:$C$32,2,FALSE)),1,0)),0)</f>
        <v>0</v>
      </c>
      <c r="AU16" s="125">
        <f ca="1">IFERROR(IF(AU$3=MONTH(VLOOKUP($AR16,'DB Func'!$B$3:$C$32,2,FALSE)),IF(AND(AU$3&gt;=MONTH(VLOOKUP($AR16,'DB Func'!$B$3:$C$32,2,FALSE)),17&gt;=DAY(VLOOKUP($AR16,'DB Func'!$B$3:$C$32,2,FALSE))),1,0),IF(AU$3&gt;=MONTH(VLOOKUP($AR16,'DB Func'!$B$3:$C$32,2,FALSE)),1,0)),0)</f>
        <v>0</v>
      </c>
      <c r="AV16" s="125">
        <f ca="1">IFERROR(IF(AV$3=MONTH(VLOOKUP($AR16,'DB Func'!$B$3:$C$32,2,FALSE)),IF(AND(AV$3&gt;=MONTH(VLOOKUP($AR16,'DB Func'!$B$3:$C$32,2,FALSE)),16&gt;=DAY(VLOOKUP($AR16,'DB Func'!$B$3:$C$32,2,FALSE))),1,0),IF(AV$3&gt;=MONTH(VLOOKUP($AR16,'DB Func'!$B$3:$C$32,2,FALSE)),1,0)),0)</f>
        <v>0</v>
      </c>
      <c r="AW16" s="125">
        <f ca="1">IFERROR(IF(AW$3=MONTH(VLOOKUP($AR16,'DB Func'!$B$3:$C$32,2,FALSE)),IF(AND(AW$3&gt;=MONTH(VLOOKUP($AR16,'DB Func'!$B$3:$C$32,2,FALSE)),17&gt;=DAY(VLOOKUP($AR16,'DB Func'!$B$3:$C$32,2,FALSE))),1,0),IF(AW$3&gt;=MONTH(VLOOKUP($AR16,'DB Func'!$B$3:$C$32,2,FALSE)),1,0)),0)</f>
        <v>0</v>
      </c>
      <c r="AX16" s="125">
        <f ca="1">IFERROR(IF(AX$3=MONTH(VLOOKUP($AR16,'DB Func'!$B$3:$C$32,2,FALSE)),IF(AND(AX$3&gt;=MONTH(VLOOKUP($AR16,'DB Func'!$B$3:$C$32,2,FALSE)),16&gt;=DAY(VLOOKUP($AR16,'DB Func'!$B$3:$C$32,2,FALSE))),1,0),IF(AX$3&gt;=MONTH(VLOOKUP($AR16,'DB Func'!$B$3:$C$32,2,FALSE)),1,0)),0)</f>
        <v>0</v>
      </c>
      <c r="AY16" s="125">
        <f ca="1">IFERROR(IF(AY$3=MONTH(VLOOKUP($AR16,'DB Func'!$B$3:$C$32,2,FALSE)),IF(AND(AY$3&gt;=MONTH(VLOOKUP($AR16,'DB Func'!$B$3:$C$32,2,FALSE)),17&gt;=DAY(VLOOKUP($AR16,'DB Func'!$B$3:$C$32,2,FALSE))),1,0),IF(AY$3&gt;=MONTH(VLOOKUP($AR16,'DB Func'!$B$3:$C$32,2,FALSE)),1,0)),0)</f>
        <v>0</v>
      </c>
      <c r="AZ16" s="125">
        <f ca="1">IFERROR(IF(AZ$3=MONTH(VLOOKUP($AR16,'DB Func'!$B$3:$C$32,2,FALSE)),IF(AND(AZ$3&gt;=MONTH(VLOOKUP($AR16,'DB Func'!$B$3:$C$32,2,FALSE)),17&gt;=DAY(VLOOKUP($AR16,'DB Func'!$B$3:$C$32,2,FALSE))),1,0),IF(AZ$3&gt;=MONTH(VLOOKUP($AR16,'DB Func'!$B$3:$C$32,2,FALSE)),1,0)),0)</f>
        <v>0</v>
      </c>
      <c r="BA16" s="125">
        <f ca="1">IFERROR(IF(BA$3=MONTH(VLOOKUP($AR16,'DB Func'!$B$3:$C$32,2,FALSE)),IF(AND(BA$3&gt;=MONTH(VLOOKUP($AR16,'DB Func'!$B$3:$C$32,2,FALSE)),16&gt;=DAY(VLOOKUP($AR16,'DB Func'!$B$3:$C$32,2,FALSE))),1,0),IF(BA$3&gt;=MONTH(VLOOKUP($AR16,'DB Func'!$B$3:$C$32,2,FALSE)),1,0)),0)</f>
        <v>0</v>
      </c>
      <c r="BB16" s="125">
        <f ca="1">IFERROR(IF(BB$3=MONTH(VLOOKUP($AR16,'DB Func'!$B$3:$C$32,2,FALSE)),IF(AND(BB$3&gt;=MONTH(VLOOKUP($AR16,'DB Func'!$B$3:$C$32,2,FALSE)),17&gt;=DAY(VLOOKUP($AR16,'DB Func'!$B$3:$C$32,2,FALSE))),1,0),IF(BB$3&gt;=MONTH(VLOOKUP($AR16,'DB Func'!$B$3:$C$32,2,FALSE)),1,0)),0)</f>
        <v>0</v>
      </c>
      <c r="BC16" s="125">
        <f ca="1">IFERROR(IF(BC$3=MONTH(VLOOKUP($AR16,'DB Func'!$B$3:$C$32,2,FALSE)),IF(AND(BC$3&gt;=MONTH(VLOOKUP($AR16,'DB Func'!$B$3:$C$32,2,FALSE)),16&gt;=DAY(VLOOKUP($AR16,'DB Func'!$B$3:$C$32,2,FALSE))),1,0),IF(BC$3&gt;=MONTH(VLOOKUP($AR16,'DB Func'!$B$3:$C$32,2,FALSE)),1,0)),0)</f>
        <v>0</v>
      </c>
      <c r="BD16" s="125">
        <f ca="1">IFERROR(IF(BD$3=MONTH(VLOOKUP($AR16,'DB Func'!$B$3:$C$32,2,FALSE)),IF(AND(BD$3&gt;=MONTH(VLOOKUP($AR16,'DB Func'!$B$3:$C$32,2,FALSE)),17&gt;=DAY(VLOOKUP($AR16,'DB Func'!$B$3:$C$32,2,FALSE))),1,0),IF(BD$3&gt;=MONTH(VLOOKUP($AR16,'DB Func'!$B$3:$C$32,2,FALSE)),1,0)),0)</f>
        <v>0</v>
      </c>
      <c r="BE16">
        <v>12</v>
      </c>
      <c r="BF16" s="149">
        <f t="shared" ca="1" si="5"/>
        <v>0</v>
      </c>
    </row>
    <row r="17" spans="2:58">
      <c r="B17" s="124" t="str">
        <f ca="1">Lanc!$C21</f>
        <v/>
      </c>
      <c r="C17" s="124">
        <f ca="1">Lanc!$D21</f>
        <v>0</v>
      </c>
      <c r="D17" s="124">
        <f ca="1">Fev!$D21</f>
        <v>0</v>
      </c>
      <c r="E17" s="124">
        <f ca="1">Mar!$D21</f>
        <v>0</v>
      </c>
      <c r="F17" s="124">
        <f ca="1">Abr!$D21</f>
        <v>0</v>
      </c>
      <c r="G17" s="124">
        <f ca="1">Mai!$D21</f>
        <v>0</v>
      </c>
      <c r="H17" s="124">
        <f ca="1">Jun!$D21</f>
        <v>0</v>
      </c>
      <c r="I17" s="124">
        <f ca="1">Jul!$D21</f>
        <v>0</v>
      </c>
      <c r="J17" s="124">
        <f ca="1">Ago!$D21</f>
        <v>0</v>
      </c>
      <c r="K17" s="124">
        <f ca="1">Set!$D21</f>
        <v>0</v>
      </c>
      <c r="L17" s="124">
        <f ca="1">Out!$D21</f>
        <v>0</v>
      </c>
      <c r="M17" s="124">
        <f ca="1">Nov!$D21</f>
        <v>0</v>
      </c>
      <c r="N17" s="124">
        <f ca="1">Dez!$D21</f>
        <v>0</v>
      </c>
      <c r="P17" s="124" t="str">
        <f ca="1">Lanc!$C21</f>
        <v/>
      </c>
      <c r="Q17" s="124">
        <f>AVERAGE(Lanc!AR21,Fev!AR21,Mar!AR21,Abr!AR21,Mai!AR21,Jun!AR21,Jul!AR21,Ago!AR21,Set!AR21,Out!AR21,Nov!AR21,Dez!AR21)</f>
        <v>0</v>
      </c>
      <c r="R17" s="124">
        <f>AVERAGE(Lanc!AS21,Fev!AS21,Mar!AS21,Abr!AS21,Mai!AS21,Jun!AS21,Jul!AS21,Ago!AS21,Set!AS21,Out!AS21,Nov!AS21,Dez!AS21)</f>
        <v>0</v>
      </c>
      <c r="S17" s="124">
        <f>AVERAGE(Lanc!AT21,Fev!AT21,Mar!AT21,Abr!AT21,Mai!AT21,Jun!AT21,Jul!AT21,Ago!AT21,Set!AT21,Out!AT21,Nov!AT21,Dez!AT21)</f>
        <v>0</v>
      </c>
      <c r="T17" s="124">
        <f>AVERAGE(Lanc!AU21,Fev!AU21,Mar!AU21,Abr!AU21,Mai!AU21,Jun!AU21,Jul!AU21,Ago!AU21,Set!AU21,Out!AU21,Nov!AU21,Dez!AU21)</f>
        <v>0</v>
      </c>
      <c r="U17" s="124">
        <f>AVERAGE(Lanc!AV21,Fev!AV21,Mar!AV21,Abr!AV21,Mai!AV21,Jun!AV21,Jul!AV21,Ago!AV21,Set!AV21,Out!AV21,Nov!AV21,Dez!AV21)</f>
        <v>0</v>
      </c>
      <c r="V17" s="188">
        <f ca="1">IFERROR(AVERAGE(Lanc!AL21,Fev!AL21,Mar!AL21,Abr!AL21,Mai!AL21,Jun!AL21,Jul!AL21,Ago!AL21,Set!AL21,Out!AL21,Nov!AL21,Dez!AL21),0)</f>
        <v>0</v>
      </c>
      <c r="W17" s="188">
        <f ca="1">IFERROR(AVERAGE(Lanc!AM21,Fev!AM21,Mar!AM21,Abr!AM21,Mai!AM21,Jun!AM21,Jul!AM21,Ago!AM21,Set!AM21,Out!AM21,Nov!AM21,Dez!AM21),0)</f>
        <v>0</v>
      </c>
      <c r="X17" s="188">
        <f ca="1">IFERROR(AVERAGE(Lanc!AN21,Fev!AN21,Mar!AN21,Abr!AN21,Mai!AN21,Jun!AN21,Jul!AN21,Ago!AN21,Set!AN21,Out!AN21,Nov!AN21,Dez!AN21),0)</f>
        <v>0</v>
      </c>
      <c r="Y17" s="188">
        <f ca="1">IFERROR(AVERAGE(Lanc!AO21,Fev!AO21,Mar!AO21,Abr!AO21,Mai!AO21,Jun!AO21,Jul!AO21,Ago!AO21,Set!AO21,Out!AO21,Nov!AO21,Dez!AO21),0)</f>
        <v>0</v>
      </c>
      <c r="Z17" s="188">
        <f ca="1">IFERROR(AVERAGE(Lanc!AP21,Fev!AP21,Mar!AP21,Abr!AP21,Mai!AP21,Jun!AP21,Jul!AP21,Ago!AP21,Set!AP21,Out!AP21,Nov!AP21,Dez!AP21),0)</f>
        <v>0</v>
      </c>
      <c r="AA17" s="186">
        <f t="shared" si="0"/>
        <v>0</v>
      </c>
      <c r="AB17" s="186">
        <f t="shared" ca="1" si="1"/>
        <v>0</v>
      </c>
      <c r="AC17">
        <f t="shared" ca="1" si="2"/>
        <v>0</v>
      </c>
      <c r="AD17" s="124" t="str">
        <f ca="1">Lanc!$C21</f>
        <v/>
      </c>
      <c r="AE17" s="124">
        <f>IFERROR(AVERAGE(Lanc!Z21,Fev!Z21,Mar!Z21,Abr!Z21,Mai!Z21,Jun!Z21,Jul!Z21,Ago!Z21,Set!Z21,Out!Z21,Nov!Z21,Dez!Z21),0)</f>
        <v>0</v>
      </c>
      <c r="AF17" s="124">
        <f>IFERROR(AVERAGE(Lanc!AA21,Fev!AA21,Mar!AA21,Abr!AA21,Mai!AA21,Jun!AA21,Jul!AA21,Ago!AA21,Set!AA21,Out!AA21,Nov!AA21,Dez!AA21),0)</f>
        <v>0</v>
      </c>
      <c r="AG17" s="124" t="str">
        <f ca="1">IF(E17=0,"",Mar!$CO21)</f>
        <v/>
      </c>
      <c r="AH17" s="124" t="str">
        <f ca="1">IF(F17=0,"",Abr!$CO21)</f>
        <v/>
      </c>
      <c r="AI17" s="124" t="str">
        <f ca="1">IF(G17=0,"",Mai!$CO21)</f>
        <v/>
      </c>
      <c r="AJ17" s="124" t="str">
        <f ca="1">IF(H17=0,"",Jun!$CO21)</f>
        <v/>
      </c>
      <c r="AK17" s="124" t="str">
        <f ca="1">IF(I17=0,"",Jul!$CO21)</f>
        <v/>
      </c>
      <c r="AL17" s="124" t="str">
        <f ca="1">IF(J17=0,"",Ago!$CO21)</f>
        <v/>
      </c>
      <c r="AM17" s="124" t="str">
        <f ca="1">IF(K17=0,"",Set!$CO21)</f>
        <v/>
      </c>
      <c r="AN17" s="124" t="str">
        <f ca="1">IF(L17=0,"",Out!$CO21)</f>
        <v/>
      </c>
      <c r="AO17" s="124" t="str">
        <f ca="1">IF(M17=0,"",Nov!$CO21)</f>
        <v/>
      </c>
      <c r="AP17" s="124" t="str">
        <f ca="1">IF(N17=0,"",Dez!$CO21)</f>
        <v/>
      </c>
      <c r="AQ17">
        <f t="shared" si="3"/>
        <v>0</v>
      </c>
      <c r="AR17" s="124" t="str">
        <f t="shared" ca="1" si="4"/>
        <v/>
      </c>
      <c r="AS17" s="125">
        <f ca="1">IFERROR(IF(AS$3=MONTH(VLOOKUP($AR17,'DB Func'!$B$3:$C$32,2,FALSE)),IF(AND(AS$3&gt;=MONTH(VLOOKUP($AR17,'DB Func'!$B$3:$C$32,2,FALSE)),17&gt;=DAY(VLOOKUP($AR17,'DB Func'!$B$3:$C$32,2,FALSE))),1,0),IF(AS$3&gt;=MONTH(VLOOKUP($AR17,'DB Func'!$B$3:$C$32,2,FALSE)),1,0)),0)</f>
        <v>0</v>
      </c>
      <c r="AT17" s="125">
        <f ca="1">IFERROR(IF(AT$3=MONTH(VLOOKUP($AR17,'DB Func'!$B$3:$C$32,2,FALSE)),IF(AND(AT$3&gt;=MONTH(VLOOKUP($AR17,'DB Func'!$B$3:$C$32,2,FALSE)),14&gt;=DAY(VLOOKUP($AR17,'DB Func'!$B$3:$C$32,2,FALSE))),1,0),IF(AT$3&gt;=MONTH(VLOOKUP($AR17,'DB Func'!$B$3:$C$32,2,FALSE)),1,0)),0)</f>
        <v>0</v>
      </c>
      <c r="AU17" s="125">
        <f ca="1">IFERROR(IF(AU$3=MONTH(VLOOKUP($AR17,'DB Func'!$B$3:$C$32,2,FALSE)),IF(AND(AU$3&gt;=MONTH(VLOOKUP($AR17,'DB Func'!$B$3:$C$32,2,FALSE)),17&gt;=DAY(VLOOKUP($AR17,'DB Func'!$B$3:$C$32,2,FALSE))),1,0),IF(AU$3&gt;=MONTH(VLOOKUP($AR17,'DB Func'!$B$3:$C$32,2,FALSE)),1,0)),0)</f>
        <v>0</v>
      </c>
      <c r="AV17" s="125">
        <f ca="1">IFERROR(IF(AV$3=MONTH(VLOOKUP($AR17,'DB Func'!$B$3:$C$32,2,FALSE)),IF(AND(AV$3&gt;=MONTH(VLOOKUP($AR17,'DB Func'!$B$3:$C$32,2,FALSE)),16&gt;=DAY(VLOOKUP($AR17,'DB Func'!$B$3:$C$32,2,FALSE))),1,0),IF(AV$3&gt;=MONTH(VLOOKUP($AR17,'DB Func'!$B$3:$C$32,2,FALSE)),1,0)),0)</f>
        <v>0</v>
      </c>
      <c r="AW17" s="125">
        <f ca="1">IFERROR(IF(AW$3=MONTH(VLOOKUP($AR17,'DB Func'!$B$3:$C$32,2,FALSE)),IF(AND(AW$3&gt;=MONTH(VLOOKUP($AR17,'DB Func'!$B$3:$C$32,2,FALSE)),17&gt;=DAY(VLOOKUP($AR17,'DB Func'!$B$3:$C$32,2,FALSE))),1,0),IF(AW$3&gt;=MONTH(VLOOKUP($AR17,'DB Func'!$B$3:$C$32,2,FALSE)),1,0)),0)</f>
        <v>0</v>
      </c>
      <c r="AX17" s="125">
        <f ca="1">IFERROR(IF(AX$3=MONTH(VLOOKUP($AR17,'DB Func'!$B$3:$C$32,2,FALSE)),IF(AND(AX$3&gt;=MONTH(VLOOKUP($AR17,'DB Func'!$B$3:$C$32,2,FALSE)),16&gt;=DAY(VLOOKUP($AR17,'DB Func'!$B$3:$C$32,2,FALSE))),1,0),IF(AX$3&gt;=MONTH(VLOOKUP($AR17,'DB Func'!$B$3:$C$32,2,FALSE)),1,0)),0)</f>
        <v>0</v>
      </c>
      <c r="AY17" s="125">
        <f ca="1">IFERROR(IF(AY$3=MONTH(VLOOKUP($AR17,'DB Func'!$B$3:$C$32,2,FALSE)),IF(AND(AY$3&gt;=MONTH(VLOOKUP($AR17,'DB Func'!$B$3:$C$32,2,FALSE)),17&gt;=DAY(VLOOKUP($AR17,'DB Func'!$B$3:$C$32,2,FALSE))),1,0),IF(AY$3&gt;=MONTH(VLOOKUP($AR17,'DB Func'!$B$3:$C$32,2,FALSE)),1,0)),0)</f>
        <v>0</v>
      </c>
      <c r="AZ17" s="125">
        <f ca="1">IFERROR(IF(AZ$3=MONTH(VLOOKUP($AR17,'DB Func'!$B$3:$C$32,2,FALSE)),IF(AND(AZ$3&gt;=MONTH(VLOOKUP($AR17,'DB Func'!$B$3:$C$32,2,FALSE)),17&gt;=DAY(VLOOKUP($AR17,'DB Func'!$B$3:$C$32,2,FALSE))),1,0),IF(AZ$3&gt;=MONTH(VLOOKUP($AR17,'DB Func'!$B$3:$C$32,2,FALSE)),1,0)),0)</f>
        <v>0</v>
      </c>
      <c r="BA17" s="125">
        <f ca="1">IFERROR(IF(BA$3=MONTH(VLOOKUP($AR17,'DB Func'!$B$3:$C$32,2,FALSE)),IF(AND(BA$3&gt;=MONTH(VLOOKUP($AR17,'DB Func'!$B$3:$C$32,2,FALSE)),16&gt;=DAY(VLOOKUP($AR17,'DB Func'!$B$3:$C$32,2,FALSE))),1,0),IF(BA$3&gt;=MONTH(VLOOKUP($AR17,'DB Func'!$B$3:$C$32,2,FALSE)),1,0)),0)</f>
        <v>0</v>
      </c>
      <c r="BB17" s="125">
        <f ca="1">IFERROR(IF(BB$3=MONTH(VLOOKUP($AR17,'DB Func'!$B$3:$C$32,2,FALSE)),IF(AND(BB$3&gt;=MONTH(VLOOKUP($AR17,'DB Func'!$B$3:$C$32,2,FALSE)),17&gt;=DAY(VLOOKUP($AR17,'DB Func'!$B$3:$C$32,2,FALSE))),1,0),IF(BB$3&gt;=MONTH(VLOOKUP($AR17,'DB Func'!$B$3:$C$32,2,FALSE)),1,0)),0)</f>
        <v>0</v>
      </c>
      <c r="BC17" s="125">
        <f ca="1">IFERROR(IF(BC$3=MONTH(VLOOKUP($AR17,'DB Func'!$B$3:$C$32,2,FALSE)),IF(AND(BC$3&gt;=MONTH(VLOOKUP($AR17,'DB Func'!$B$3:$C$32,2,FALSE)),16&gt;=DAY(VLOOKUP($AR17,'DB Func'!$B$3:$C$32,2,FALSE))),1,0),IF(BC$3&gt;=MONTH(VLOOKUP($AR17,'DB Func'!$B$3:$C$32,2,FALSE)),1,0)),0)</f>
        <v>0</v>
      </c>
      <c r="BD17" s="125">
        <f ca="1">IFERROR(IF(BD$3=MONTH(VLOOKUP($AR17,'DB Func'!$B$3:$C$32,2,FALSE)),IF(AND(BD$3&gt;=MONTH(VLOOKUP($AR17,'DB Func'!$B$3:$C$32,2,FALSE)),17&gt;=DAY(VLOOKUP($AR17,'DB Func'!$B$3:$C$32,2,FALSE))),1,0),IF(BD$3&gt;=MONTH(VLOOKUP($AR17,'DB Func'!$B$3:$C$32,2,FALSE)),1,0)),0)</f>
        <v>0</v>
      </c>
      <c r="BE17">
        <v>13</v>
      </c>
      <c r="BF17" s="149">
        <f t="shared" ca="1" si="5"/>
        <v>0</v>
      </c>
    </row>
    <row r="18" spans="2:58">
      <c r="B18" s="124" t="str">
        <f ca="1">Lanc!$C22</f>
        <v/>
      </c>
      <c r="C18" s="124">
        <f ca="1">Lanc!$D22</f>
        <v>0</v>
      </c>
      <c r="D18" s="124">
        <f ca="1">Fev!$D22</f>
        <v>0</v>
      </c>
      <c r="E18" s="124">
        <f ca="1">Mar!$D22</f>
        <v>0</v>
      </c>
      <c r="F18" s="124">
        <f ca="1">Abr!$D22</f>
        <v>0</v>
      </c>
      <c r="G18" s="124">
        <f ca="1">Mai!$D22</f>
        <v>0</v>
      </c>
      <c r="H18" s="124">
        <f ca="1">Jun!$D22</f>
        <v>0</v>
      </c>
      <c r="I18" s="124">
        <f ca="1">Jul!$D22</f>
        <v>0</v>
      </c>
      <c r="J18" s="124">
        <f ca="1">Ago!$D22</f>
        <v>0</v>
      </c>
      <c r="K18" s="124">
        <f ca="1">Set!$D22</f>
        <v>0</v>
      </c>
      <c r="L18" s="124">
        <f ca="1">Out!$D22</f>
        <v>0</v>
      </c>
      <c r="M18" s="124">
        <f ca="1">Nov!$D22</f>
        <v>0</v>
      </c>
      <c r="N18" s="124">
        <f ca="1">Dez!$D22</f>
        <v>0</v>
      </c>
      <c r="P18" s="124" t="str">
        <f ca="1">Lanc!$C22</f>
        <v/>
      </c>
      <c r="Q18" s="124">
        <f>AVERAGE(Lanc!AR22,Fev!AR22,Mar!AR22,Abr!AR22,Mai!AR22,Jun!AR22,Jul!AR22,Ago!AR22,Set!AR22,Out!AR22,Nov!AR22,Dez!AR22)</f>
        <v>0</v>
      </c>
      <c r="R18" s="124">
        <f>AVERAGE(Lanc!AS22,Fev!AS22,Mar!AS22,Abr!AS22,Mai!AS22,Jun!AS22,Jul!AS22,Ago!AS22,Set!AS22,Out!AS22,Nov!AS22,Dez!AS22)</f>
        <v>0</v>
      </c>
      <c r="S18" s="124">
        <f>AVERAGE(Lanc!AT22,Fev!AT22,Mar!AT22,Abr!AT22,Mai!AT22,Jun!AT22,Jul!AT22,Ago!AT22,Set!AT22,Out!AT22,Nov!AT22,Dez!AT22)</f>
        <v>0</v>
      </c>
      <c r="T18" s="124">
        <f>AVERAGE(Lanc!AU22,Fev!AU22,Mar!AU22,Abr!AU22,Mai!AU22,Jun!AU22,Jul!AU22,Ago!AU22,Set!AU22,Out!AU22,Nov!AU22,Dez!AU22)</f>
        <v>0</v>
      </c>
      <c r="U18" s="124">
        <f>AVERAGE(Lanc!AV22,Fev!AV22,Mar!AV22,Abr!AV22,Mai!AV22,Jun!AV22,Jul!AV22,Ago!AV22,Set!AV22,Out!AV22,Nov!AV22,Dez!AV22)</f>
        <v>0</v>
      </c>
      <c r="V18" s="188">
        <f ca="1">IFERROR(AVERAGE(Lanc!AL22,Fev!AL22,Mar!AL22,Abr!AL22,Mai!AL22,Jun!AL22,Jul!AL22,Ago!AL22,Set!AL22,Out!AL22,Nov!AL22,Dez!AL22),0)</f>
        <v>0</v>
      </c>
      <c r="W18" s="188">
        <f ca="1">IFERROR(AVERAGE(Lanc!AM22,Fev!AM22,Mar!AM22,Abr!AM22,Mai!AM22,Jun!AM22,Jul!AM22,Ago!AM22,Set!AM22,Out!AM22,Nov!AM22,Dez!AM22),0)</f>
        <v>0</v>
      </c>
      <c r="X18" s="188">
        <f ca="1">IFERROR(AVERAGE(Lanc!AN22,Fev!AN22,Mar!AN22,Abr!AN22,Mai!AN22,Jun!AN22,Jul!AN22,Ago!AN22,Set!AN22,Out!AN22,Nov!AN22,Dez!AN22),0)</f>
        <v>0</v>
      </c>
      <c r="Y18" s="188">
        <f ca="1">IFERROR(AVERAGE(Lanc!AO22,Fev!AO22,Mar!AO22,Abr!AO22,Mai!AO22,Jun!AO22,Jul!AO22,Ago!AO22,Set!AO22,Out!AO22,Nov!AO22,Dez!AO22),0)</f>
        <v>0</v>
      </c>
      <c r="Z18" s="188">
        <f ca="1">IFERROR(AVERAGE(Lanc!AP22,Fev!AP22,Mar!AP22,Abr!AP22,Mai!AP22,Jun!AP22,Jul!AP22,Ago!AP22,Set!AP22,Out!AP22,Nov!AP22,Dez!AP22),0)</f>
        <v>0</v>
      </c>
      <c r="AA18" s="186">
        <f t="shared" si="0"/>
        <v>0</v>
      </c>
      <c r="AB18" s="186">
        <f t="shared" ca="1" si="1"/>
        <v>0</v>
      </c>
      <c r="AC18">
        <f t="shared" ca="1" si="2"/>
        <v>0</v>
      </c>
      <c r="AD18" s="124" t="str">
        <f ca="1">Lanc!$C22</f>
        <v/>
      </c>
      <c r="AE18" s="124">
        <f>IFERROR(AVERAGE(Lanc!Z22,Fev!Z22,Mar!Z22,Abr!Z22,Mai!Z22,Jun!Z22,Jul!Z22,Ago!Z22,Set!Z22,Out!Z22,Nov!Z22,Dez!Z22),0)</f>
        <v>0</v>
      </c>
      <c r="AF18" s="124">
        <f>IFERROR(AVERAGE(Lanc!AA22,Fev!AA22,Mar!AA22,Abr!AA22,Mai!AA22,Jun!AA22,Jul!AA22,Ago!AA22,Set!AA22,Out!AA22,Nov!AA22,Dez!AA22),0)</f>
        <v>0</v>
      </c>
      <c r="AG18" s="124" t="str">
        <f ca="1">IF(E18=0,"",Mar!$CO22)</f>
        <v/>
      </c>
      <c r="AH18" s="124" t="str">
        <f ca="1">IF(F18=0,"",Abr!$CO22)</f>
        <v/>
      </c>
      <c r="AI18" s="124" t="str">
        <f ca="1">IF(G18=0,"",Mai!$CO22)</f>
        <v/>
      </c>
      <c r="AJ18" s="124" t="str">
        <f ca="1">IF(H18=0,"",Jun!$CO22)</f>
        <v/>
      </c>
      <c r="AK18" s="124" t="str">
        <f ca="1">IF(I18=0,"",Jul!$CO22)</f>
        <v/>
      </c>
      <c r="AL18" s="124" t="str">
        <f ca="1">IF(J18=0,"",Ago!$CO22)</f>
        <v/>
      </c>
      <c r="AM18" s="124" t="str">
        <f ca="1">IF(K18=0,"",Set!$CO22)</f>
        <v/>
      </c>
      <c r="AN18" s="124" t="str">
        <f ca="1">IF(L18=0,"",Out!$CO22)</f>
        <v/>
      </c>
      <c r="AO18" s="124" t="str">
        <f ca="1">IF(M18=0,"",Nov!$CO22)</f>
        <v/>
      </c>
      <c r="AP18" s="124" t="str">
        <f ca="1">IF(N18=0,"",Dez!$CO22)</f>
        <v/>
      </c>
      <c r="AQ18">
        <f t="shared" si="3"/>
        <v>0</v>
      </c>
      <c r="AR18" s="124" t="str">
        <f t="shared" ca="1" si="4"/>
        <v/>
      </c>
      <c r="AS18" s="125">
        <f ca="1">IFERROR(IF(AS$3=MONTH(VLOOKUP($AR18,'DB Func'!$B$3:$C$32,2,FALSE)),IF(AND(AS$3&gt;=MONTH(VLOOKUP($AR18,'DB Func'!$B$3:$C$32,2,FALSE)),17&gt;=DAY(VLOOKUP($AR18,'DB Func'!$B$3:$C$32,2,FALSE))),1,0),IF(AS$3&gt;=MONTH(VLOOKUP($AR18,'DB Func'!$B$3:$C$32,2,FALSE)),1,0)),0)</f>
        <v>0</v>
      </c>
      <c r="AT18" s="125">
        <f ca="1">IFERROR(IF(AT$3=MONTH(VLOOKUP($AR18,'DB Func'!$B$3:$C$32,2,FALSE)),IF(AND(AT$3&gt;=MONTH(VLOOKUP($AR18,'DB Func'!$B$3:$C$32,2,FALSE)),14&gt;=DAY(VLOOKUP($AR18,'DB Func'!$B$3:$C$32,2,FALSE))),1,0),IF(AT$3&gt;=MONTH(VLOOKUP($AR18,'DB Func'!$B$3:$C$32,2,FALSE)),1,0)),0)</f>
        <v>0</v>
      </c>
      <c r="AU18" s="125">
        <f ca="1">IFERROR(IF(AU$3=MONTH(VLOOKUP($AR18,'DB Func'!$B$3:$C$32,2,FALSE)),IF(AND(AU$3&gt;=MONTH(VLOOKUP($AR18,'DB Func'!$B$3:$C$32,2,FALSE)),17&gt;=DAY(VLOOKUP($AR18,'DB Func'!$B$3:$C$32,2,FALSE))),1,0),IF(AU$3&gt;=MONTH(VLOOKUP($AR18,'DB Func'!$B$3:$C$32,2,FALSE)),1,0)),0)</f>
        <v>0</v>
      </c>
      <c r="AV18" s="125">
        <f ca="1">IFERROR(IF(AV$3=MONTH(VLOOKUP($AR18,'DB Func'!$B$3:$C$32,2,FALSE)),IF(AND(AV$3&gt;=MONTH(VLOOKUP($AR18,'DB Func'!$B$3:$C$32,2,FALSE)),16&gt;=DAY(VLOOKUP($AR18,'DB Func'!$B$3:$C$32,2,FALSE))),1,0),IF(AV$3&gt;=MONTH(VLOOKUP($AR18,'DB Func'!$B$3:$C$32,2,FALSE)),1,0)),0)</f>
        <v>0</v>
      </c>
      <c r="AW18" s="125">
        <f ca="1">IFERROR(IF(AW$3=MONTH(VLOOKUP($AR18,'DB Func'!$B$3:$C$32,2,FALSE)),IF(AND(AW$3&gt;=MONTH(VLOOKUP($AR18,'DB Func'!$B$3:$C$32,2,FALSE)),17&gt;=DAY(VLOOKUP($AR18,'DB Func'!$B$3:$C$32,2,FALSE))),1,0),IF(AW$3&gt;=MONTH(VLOOKUP($AR18,'DB Func'!$B$3:$C$32,2,FALSE)),1,0)),0)</f>
        <v>0</v>
      </c>
      <c r="AX18" s="125">
        <f ca="1">IFERROR(IF(AX$3=MONTH(VLOOKUP($AR18,'DB Func'!$B$3:$C$32,2,FALSE)),IF(AND(AX$3&gt;=MONTH(VLOOKUP($AR18,'DB Func'!$B$3:$C$32,2,FALSE)),16&gt;=DAY(VLOOKUP($AR18,'DB Func'!$B$3:$C$32,2,FALSE))),1,0),IF(AX$3&gt;=MONTH(VLOOKUP($AR18,'DB Func'!$B$3:$C$32,2,FALSE)),1,0)),0)</f>
        <v>0</v>
      </c>
      <c r="AY18" s="125">
        <f ca="1">IFERROR(IF(AY$3=MONTH(VLOOKUP($AR18,'DB Func'!$B$3:$C$32,2,FALSE)),IF(AND(AY$3&gt;=MONTH(VLOOKUP($AR18,'DB Func'!$B$3:$C$32,2,FALSE)),17&gt;=DAY(VLOOKUP($AR18,'DB Func'!$B$3:$C$32,2,FALSE))),1,0),IF(AY$3&gt;=MONTH(VLOOKUP($AR18,'DB Func'!$B$3:$C$32,2,FALSE)),1,0)),0)</f>
        <v>0</v>
      </c>
      <c r="AZ18" s="125">
        <f ca="1">IFERROR(IF(AZ$3=MONTH(VLOOKUP($AR18,'DB Func'!$B$3:$C$32,2,FALSE)),IF(AND(AZ$3&gt;=MONTH(VLOOKUP($AR18,'DB Func'!$B$3:$C$32,2,FALSE)),17&gt;=DAY(VLOOKUP($AR18,'DB Func'!$B$3:$C$32,2,FALSE))),1,0),IF(AZ$3&gt;=MONTH(VLOOKUP($AR18,'DB Func'!$B$3:$C$32,2,FALSE)),1,0)),0)</f>
        <v>0</v>
      </c>
      <c r="BA18" s="125">
        <f ca="1">IFERROR(IF(BA$3=MONTH(VLOOKUP($AR18,'DB Func'!$B$3:$C$32,2,FALSE)),IF(AND(BA$3&gt;=MONTH(VLOOKUP($AR18,'DB Func'!$B$3:$C$32,2,FALSE)),16&gt;=DAY(VLOOKUP($AR18,'DB Func'!$B$3:$C$32,2,FALSE))),1,0),IF(BA$3&gt;=MONTH(VLOOKUP($AR18,'DB Func'!$B$3:$C$32,2,FALSE)),1,0)),0)</f>
        <v>0</v>
      </c>
      <c r="BB18" s="125">
        <f ca="1">IFERROR(IF(BB$3=MONTH(VLOOKUP($AR18,'DB Func'!$B$3:$C$32,2,FALSE)),IF(AND(BB$3&gt;=MONTH(VLOOKUP($AR18,'DB Func'!$B$3:$C$32,2,FALSE)),17&gt;=DAY(VLOOKUP($AR18,'DB Func'!$B$3:$C$32,2,FALSE))),1,0),IF(BB$3&gt;=MONTH(VLOOKUP($AR18,'DB Func'!$B$3:$C$32,2,FALSE)),1,0)),0)</f>
        <v>0</v>
      </c>
      <c r="BC18" s="125">
        <f ca="1">IFERROR(IF(BC$3=MONTH(VLOOKUP($AR18,'DB Func'!$B$3:$C$32,2,FALSE)),IF(AND(BC$3&gt;=MONTH(VLOOKUP($AR18,'DB Func'!$B$3:$C$32,2,FALSE)),16&gt;=DAY(VLOOKUP($AR18,'DB Func'!$B$3:$C$32,2,FALSE))),1,0),IF(BC$3&gt;=MONTH(VLOOKUP($AR18,'DB Func'!$B$3:$C$32,2,FALSE)),1,0)),0)</f>
        <v>0</v>
      </c>
      <c r="BD18" s="125">
        <f ca="1">IFERROR(IF(BD$3=MONTH(VLOOKUP($AR18,'DB Func'!$B$3:$C$32,2,FALSE)),IF(AND(BD$3&gt;=MONTH(VLOOKUP($AR18,'DB Func'!$B$3:$C$32,2,FALSE)),17&gt;=DAY(VLOOKUP($AR18,'DB Func'!$B$3:$C$32,2,FALSE))),1,0),IF(BD$3&gt;=MONTH(VLOOKUP($AR18,'DB Func'!$B$3:$C$32,2,FALSE)),1,0)),0)</f>
        <v>0</v>
      </c>
      <c r="BE18">
        <v>14</v>
      </c>
      <c r="BF18" s="149">
        <f t="shared" ca="1" si="5"/>
        <v>0</v>
      </c>
    </row>
    <row r="19" spans="2:58">
      <c r="B19" s="124" t="str">
        <f ca="1">Lanc!$C23</f>
        <v/>
      </c>
      <c r="C19" s="124">
        <f ca="1">Lanc!$D23</f>
        <v>0</v>
      </c>
      <c r="D19" s="124">
        <f ca="1">Fev!$D23</f>
        <v>0</v>
      </c>
      <c r="E19" s="124">
        <f ca="1">Mar!$D23</f>
        <v>0</v>
      </c>
      <c r="F19" s="124">
        <f ca="1">Abr!$D23</f>
        <v>0</v>
      </c>
      <c r="G19" s="124">
        <f ca="1">Mai!$D23</f>
        <v>0</v>
      </c>
      <c r="H19" s="124">
        <f ca="1">Jun!$D23</f>
        <v>0</v>
      </c>
      <c r="I19" s="124">
        <f ca="1">Jul!$D23</f>
        <v>0</v>
      </c>
      <c r="J19" s="124">
        <f ca="1">Ago!$D23</f>
        <v>0</v>
      </c>
      <c r="K19" s="124">
        <f ca="1">Set!$D23</f>
        <v>0</v>
      </c>
      <c r="L19" s="124">
        <f ca="1">Out!$D23</f>
        <v>0</v>
      </c>
      <c r="M19" s="124">
        <f ca="1">Nov!$D23</f>
        <v>0</v>
      </c>
      <c r="N19" s="124">
        <f ca="1">Dez!$D23</f>
        <v>0</v>
      </c>
      <c r="P19" s="124" t="str">
        <f ca="1">Lanc!$C23</f>
        <v/>
      </c>
      <c r="Q19" s="124">
        <f>AVERAGE(Lanc!AR23,Fev!AR23,Mar!AR23,Abr!AR23,Mai!AR23,Jun!AR23,Jul!AR23,Ago!AR23,Set!AR23,Out!AR23,Nov!AR23,Dez!AR23)</f>
        <v>0</v>
      </c>
      <c r="R19" s="124">
        <f>AVERAGE(Lanc!AS23,Fev!AS23,Mar!AS23,Abr!AS23,Mai!AS23,Jun!AS23,Jul!AS23,Ago!AS23,Set!AS23,Out!AS23,Nov!AS23,Dez!AS23)</f>
        <v>0</v>
      </c>
      <c r="S19" s="124">
        <f>AVERAGE(Lanc!AT23,Fev!AT23,Mar!AT23,Abr!AT23,Mai!AT23,Jun!AT23,Jul!AT23,Ago!AT23,Set!AT23,Out!AT23,Nov!AT23,Dez!AT23)</f>
        <v>0</v>
      </c>
      <c r="T19" s="124">
        <f>AVERAGE(Lanc!AU23,Fev!AU23,Mar!AU23,Abr!AU23,Mai!AU23,Jun!AU23,Jul!AU23,Ago!AU23,Set!AU23,Out!AU23,Nov!AU23,Dez!AU23)</f>
        <v>0</v>
      </c>
      <c r="U19" s="124">
        <f>AVERAGE(Lanc!AV23,Fev!AV23,Mar!AV23,Abr!AV23,Mai!AV23,Jun!AV23,Jul!AV23,Ago!AV23,Set!AV23,Out!AV23,Nov!AV23,Dez!AV23)</f>
        <v>0</v>
      </c>
      <c r="V19" s="188">
        <f ca="1">IFERROR(AVERAGE(Lanc!AL23,Fev!AL23,Mar!AL23,Abr!AL23,Mai!AL23,Jun!AL23,Jul!AL23,Ago!AL23,Set!AL23,Out!AL23,Nov!AL23,Dez!AL23),0)</f>
        <v>0</v>
      </c>
      <c r="W19" s="188">
        <f ca="1">IFERROR(AVERAGE(Lanc!AM23,Fev!AM23,Mar!AM23,Abr!AM23,Mai!AM23,Jun!AM23,Jul!AM23,Ago!AM23,Set!AM23,Out!AM23,Nov!AM23,Dez!AM23),0)</f>
        <v>0</v>
      </c>
      <c r="X19" s="188">
        <f ca="1">IFERROR(AVERAGE(Lanc!AN23,Fev!AN23,Mar!AN23,Abr!AN23,Mai!AN23,Jun!AN23,Jul!AN23,Ago!AN23,Set!AN23,Out!AN23,Nov!AN23,Dez!AN23),0)</f>
        <v>0</v>
      </c>
      <c r="Y19" s="188">
        <f ca="1">IFERROR(AVERAGE(Lanc!AO23,Fev!AO23,Mar!AO23,Abr!AO23,Mai!AO23,Jun!AO23,Jul!AO23,Ago!AO23,Set!AO23,Out!AO23,Nov!AO23,Dez!AO23),0)</f>
        <v>0</v>
      </c>
      <c r="Z19" s="188">
        <f ca="1">IFERROR(AVERAGE(Lanc!AP23,Fev!AP23,Mar!AP23,Abr!AP23,Mai!AP23,Jun!AP23,Jul!AP23,Ago!AP23,Set!AP23,Out!AP23,Nov!AP23,Dez!AP23),0)</f>
        <v>0</v>
      </c>
      <c r="AA19" s="186">
        <f t="shared" si="0"/>
        <v>0</v>
      </c>
      <c r="AB19" s="186">
        <f t="shared" ca="1" si="1"/>
        <v>0</v>
      </c>
      <c r="AC19">
        <f t="shared" ca="1" si="2"/>
        <v>0</v>
      </c>
      <c r="AD19" s="124" t="str">
        <f ca="1">Lanc!$C23</f>
        <v/>
      </c>
      <c r="AE19" s="124">
        <f>IFERROR(AVERAGE(Lanc!Z23,Fev!Z23,Mar!Z23,Abr!Z23,Mai!Z23,Jun!Z23,Jul!Z23,Ago!Z23,Set!Z23,Out!Z23,Nov!Z23,Dez!Z23),0)</f>
        <v>0</v>
      </c>
      <c r="AF19" s="124">
        <f>IFERROR(AVERAGE(Lanc!AA23,Fev!AA23,Mar!AA23,Abr!AA23,Mai!AA23,Jun!AA23,Jul!AA23,Ago!AA23,Set!AA23,Out!AA23,Nov!AA23,Dez!AA23),0)</f>
        <v>0</v>
      </c>
      <c r="AG19" s="124" t="str">
        <f ca="1">IF(E19=0,"",Mar!$CO23)</f>
        <v/>
      </c>
      <c r="AH19" s="124" t="str">
        <f ca="1">IF(F19=0,"",Abr!$CO23)</f>
        <v/>
      </c>
      <c r="AI19" s="124" t="str">
        <f ca="1">IF(G19=0,"",Mai!$CO23)</f>
        <v/>
      </c>
      <c r="AJ19" s="124" t="str">
        <f ca="1">IF(H19=0,"",Jun!$CO23)</f>
        <v/>
      </c>
      <c r="AK19" s="124" t="str">
        <f ca="1">IF(I19=0,"",Jul!$CO23)</f>
        <v/>
      </c>
      <c r="AL19" s="124" t="str">
        <f ca="1">IF(J19=0,"",Ago!$CO23)</f>
        <v/>
      </c>
      <c r="AM19" s="124" t="str">
        <f ca="1">IF(K19=0,"",Set!$CO23)</f>
        <v/>
      </c>
      <c r="AN19" s="124" t="str">
        <f ca="1">IF(L19=0,"",Out!$CO23)</f>
        <v/>
      </c>
      <c r="AO19" s="124" t="str">
        <f ca="1">IF(M19=0,"",Nov!$CO23)</f>
        <v/>
      </c>
      <c r="AP19" s="124" t="str">
        <f ca="1">IF(N19=0,"",Dez!$CO23)</f>
        <v/>
      </c>
      <c r="AQ19">
        <f t="shared" si="3"/>
        <v>0</v>
      </c>
      <c r="AR19" s="124" t="str">
        <f t="shared" ca="1" si="4"/>
        <v/>
      </c>
      <c r="AS19" s="125">
        <f ca="1">IFERROR(IF(AS$3=MONTH(VLOOKUP($AR19,'DB Func'!$B$3:$C$32,2,FALSE)),IF(AND(AS$3&gt;=MONTH(VLOOKUP($AR19,'DB Func'!$B$3:$C$32,2,FALSE)),17&gt;=DAY(VLOOKUP($AR19,'DB Func'!$B$3:$C$32,2,FALSE))),1,0),IF(AS$3&gt;=MONTH(VLOOKUP($AR19,'DB Func'!$B$3:$C$32,2,FALSE)),1,0)),0)</f>
        <v>0</v>
      </c>
      <c r="AT19" s="125">
        <f ca="1">IFERROR(IF(AT$3=MONTH(VLOOKUP($AR19,'DB Func'!$B$3:$C$32,2,FALSE)),IF(AND(AT$3&gt;=MONTH(VLOOKUP($AR19,'DB Func'!$B$3:$C$32,2,FALSE)),14&gt;=DAY(VLOOKUP($AR19,'DB Func'!$B$3:$C$32,2,FALSE))),1,0),IF(AT$3&gt;=MONTH(VLOOKUP($AR19,'DB Func'!$B$3:$C$32,2,FALSE)),1,0)),0)</f>
        <v>0</v>
      </c>
      <c r="AU19" s="125">
        <f ca="1">IFERROR(IF(AU$3=MONTH(VLOOKUP($AR19,'DB Func'!$B$3:$C$32,2,FALSE)),IF(AND(AU$3&gt;=MONTH(VLOOKUP($AR19,'DB Func'!$B$3:$C$32,2,FALSE)),17&gt;=DAY(VLOOKUP($AR19,'DB Func'!$B$3:$C$32,2,FALSE))),1,0),IF(AU$3&gt;=MONTH(VLOOKUP($AR19,'DB Func'!$B$3:$C$32,2,FALSE)),1,0)),0)</f>
        <v>0</v>
      </c>
      <c r="AV19" s="125">
        <f ca="1">IFERROR(IF(AV$3=MONTH(VLOOKUP($AR19,'DB Func'!$B$3:$C$32,2,FALSE)),IF(AND(AV$3&gt;=MONTH(VLOOKUP($AR19,'DB Func'!$B$3:$C$32,2,FALSE)),16&gt;=DAY(VLOOKUP($AR19,'DB Func'!$B$3:$C$32,2,FALSE))),1,0),IF(AV$3&gt;=MONTH(VLOOKUP($AR19,'DB Func'!$B$3:$C$32,2,FALSE)),1,0)),0)</f>
        <v>0</v>
      </c>
      <c r="AW19" s="125">
        <f ca="1">IFERROR(IF(AW$3=MONTH(VLOOKUP($AR19,'DB Func'!$B$3:$C$32,2,FALSE)),IF(AND(AW$3&gt;=MONTH(VLOOKUP($AR19,'DB Func'!$B$3:$C$32,2,FALSE)),17&gt;=DAY(VLOOKUP($AR19,'DB Func'!$B$3:$C$32,2,FALSE))),1,0),IF(AW$3&gt;=MONTH(VLOOKUP($AR19,'DB Func'!$B$3:$C$32,2,FALSE)),1,0)),0)</f>
        <v>0</v>
      </c>
      <c r="AX19" s="125">
        <f ca="1">IFERROR(IF(AX$3=MONTH(VLOOKUP($AR19,'DB Func'!$B$3:$C$32,2,FALSE)),IF(AND(AX$3&gt;=MONTH(VLOOKUP($AR19,'DB Func'!$B$3:$C$32,2,FALSE)),16&gt;=DAY(VLOOKUP($AR19,'DB Func'!$B$3:$C$32,2,FALSE))),1,0),IF(AX$3&gt;=MONTH(VLOOKUP($AR19,'DB Func'!$B$3:$C$32,2,FALSE)),1,0)),0)</f>
        <v>0</v>
      </c>
      <c r="AY19" s="125">
        <f ca="1">IFERROR(IF(AY$3=MONTH(VLOOKUP($AR19,'DB Func'!$B$3:$C$32,2,FALSE)),IF(AND(AY$3&gt;=MONTH(VLOOKUP($AR19,'DB Func'!$B$3:$C$32,2,FALSE)),17&gt;=DAY(VLOOKUP($AR19,'DB Func'!$B$3:$C$32,2,FALSE))),1,0),IF(AY$3&gt;=MONTH(VLOOKUP($AR19,'DB Func'!$B$3:$C$32,2,FALSE)),1,0)),0)</f>
        <v>0</v>
      </c>
      <c r="AZ19" s="125">
        <f ca="1">IFERROR(IF(AZ$3=MONTH(VLOOKUP($AR19,'DB Func'!$B$3:$C$32,2,FALSE)),IF(AND(AZ$3&gt;=MONTH(VLOOKUP($AR19,'DB Func'!$B$3:$C$32,2,FALSE)),17&gt;=DAY(VLOOKUP($AR19,'DB Func'!$B$3:$C$32,2,FALSE))),1,0),IF(AZ$3&gt;=MONTH(VLOOKUP($AR19,'DB Func'!$B$3:$C$32,2,FALSE)),1,0)),0)</f>
        <v>0</v>
      </c>
      <c r="BA19" s="125">
        <f ca="1">IFERROR(IF(BA$3=MONTH(VLOOKUP($AR19,'DB Func'!$B$3:$C$32,2,FALSE)),IF(AND(BA$3&gt;=MONTH(VLOOKUP($AR19,'DB Func'!$B$3:$C$32,2,FALSE)),16&gt;=DAY(VLOOKUP($AR19,'DB Func'!$B$3:$C$32,2,FALSE))),1,0),IF(BA$3&gt;=MONTH(VLOOKUP($AR19,'DB Func'!$B$3:$C$32,2,FALSE)),1,0)),0)</f>
        <v>0</v>
      </c>
      <c r="BB19" s="125">
        <f ca="1">IFERROR(IF(BB$3=MONTH(VLOOKUP($AR19,'DB Func'!$B$3:$C$32,2,FALSE)),IF(AND(BB$3&gt;=MONTH(VLOOKUP($AR19,'DB Func'!$B$3:$C$32,2,FALSE)),17&gt;=DAY(VLOOKUP($AR19,'DB Func'!$B$3:$C$32,2,FALSE))),1,0),IF(BB$3&gt;=MONTH(VLOOKUP($AR19,'DB Func'!$B$3:$C$32,2,FALSE)),1,0)),0)</f>
        <v>0</v>
      </c>
      <c r="BC19" s="125">
        <f ca="1">IFERROR(IF(BC$3=MONTH(VLOOKUP($AR19,'DB Func'!$B$3:$C$32,2,FALSE)),IF(AND(BC$3&gt;=MONTH(VLOOKUP($AR19,'DB Func'!$B$3:$C$32,2,FALSE)),16&gt;=DAY(VLOOKUP($AR19,'DB Func'!$B$3:$C$32,2,FALSE))),1,0),IF(BC$3&gt;=MONTH(VLOOKUP($AR19,'DB Func'!$B$3:$C$32,2,FALSE)),1,0)),0)</f>
        <v>0</v>
      </c>
      <c r="BD19" s="125">
        <f ca="1">IFERROR(IF(BD$3=MONTH(VLOOKUP($AR19,'DB Func'!$B$3:$C$32,2,FALSE)),IF(AND(BD$3&gt;=MONTH(VLOOKUP($AR19,'DB Func'!$B$3:$C$32,2,FALSE)),17&gt;=DAY(VLOOKUP($AR19,'DB Func'!$B$3:$C$32,2,FALSE))),1,0),IF(BD$3&gt;=MONTH(VLOOKUP($AR19,'DB Func'!$B$3:$C$32,2,FALSE)),1,0)),0)</f>
        <v>0</v>
      </c>
      <c r="BE19">
        <v>15</v>
      </c>
      <c r="BF19" s="149">
        <f t="shared" ca="1" si="5"/>
        <v>0</v>
      </c>
    </row>
    <row r="20" spans="2:58">
      <c r="B20" s="124" t="str">
        <f ca="1">Lanc!$C24</f>
        <v/>
      </c>
      <c r="C20" s="124">
        <f ca="1">Lanc!$D24</f>
        <v>0</v>
      </c>
      <c r="D20" s="124">
        <f ca="1">Fev!$D24</f>
        <v>0</v>
      </c>
      <c r="E20" s="124">
        <f ca="1">Mar!$D24</f>
        <v>0</v>
      </c>
      <c r="F20" s="124">
        <f ca="1">Abr!$D24</f>
        <v>0</v>
      </c>
      <c r="G20" s="124">
        <f ca="1">Mai!$D24</f>
        <v>0</v>
      </c>
      <c r="H20" s="124">
        <f ca="1">Jun!$D24</f>
        <v>0</v>
      </c>
      <c r="I20" s="124">
        <f ca="1">Jul!$D24</f>
        <v>0</v>
      </c>
      <c r="J20" s="124">
        <f ca="1">Ago!$D24</f>
        <v>0</v>
      </c>
      <c r="K20" s="124">
        <f ca="1">Set!$D24</f>
        <v>0</v>
      </c>
      <c r="L20" s="124">
        <f ca="1">Out!$D24</f>
        <v>0</v>
      </c>
      <c r="M20" s="124">
        <f ca="1">Nov!$D24</f>
        <v>0</v>
      </c>
      <c r="N20" s="124">
        <f ca="1">Dez!$D24</f>
        <v>0</v>
      </c>
      <c r="P20" s="124" t="str">
        <f ca="1">Lanc!$C24</f>
        <v/>
      </c>
      <c r="Q20" s="124">
        <f>AVERAGE(Lanc!AR24,Fev!AR24,Mar!AR24,Abr!AR24,Mai!AR24,Jun!AR24,Jul!AR24,Ago!AR24,Set!AR24,Out!AR24,Nov!AR24,Dez!AR24)</f>
        <v>0</v>
      </c>
      <c r="R20" s="124">
        <f>AVERAGE(Lanc!AS24,Fev!AS24,Mar!AS24,Abr!AS24,Mai!AS24,Jun!AS24,Jul!AS24,Ago!AS24,Set!AS24,Out!AS24,Nov!AS24,Dez!AS24)</f>
        <v>0</v>
      </c>
      <c r="S20" s="124">
        <f>AVERAGE(Lanc!AT24,Fev!AT24,Mar!AT24,Abr!AT24,Mai!AT24,Jun!AT24,Jul!AT24,Ago!AT24,Set!AT24,Out!AT24,Nov!AT24,Dez!AT24)</f>
        <v>0</v>
      </c>
      <c r="T20" s="124">
        <f>AVERAGE(Lanc!AU24,Fev!AU24,Mar!AU24,Abr!AU24,Mai!AU24,Jun!AU24,Jul!AU24,Ago!AU24,Set!AU24,Out!AU24,Nov!AU24,Dez!AU24)</f>
        <v>0</v>
      </c>
      <c r="U20" s="124">
        <f>AVERAGE(Lanc!AV24,Fev!AV24,Mar!AV24,Abr!AV24,Mai!AV24,Jun!AV24,Jul!AV24,Ago!AV24,Set!AV24,Out!AV24,Nov!AV24,Dez!AV24)</f>
        <v>0</v>
      </c>
      <c r="V20" s="188">
        <f ca="1">IFERROR(AVERAGE(Lanc!AL24,Fev!AL24,Mar!AL24,Abr!AL24,Mai!AL24,Jun!AL24,Jul!AL24,Ago!AL24,Set!AL24,Out!AL24,Nov!AL24,Dez!AL24),0)</f>
        <v>0</v>
      </c>
      <c r="W20" s="188">
        <f ca="1">IFERROR(AVERAGE(Lanc!AM24,Fev!AM24,Mar!AM24,Abr!AM24,Mai!AM24,Jun!AM24,Jul!AM24,Ago!AM24,Set!AM24,Out!AM24,Nov!AM24,Dez!AM24),0)</f>
        <v>0</v>
      </c>
      <c r="X20" s="188">
        <f ca="1">IFERROR(AVERAGE(Lanc!AN24,Fev!AN24,Mar!AN24,Abr!AN24,Mai!AN24,Jun!AN24,Jul!AN24,Ago!AN24,Set!AN24,Out!AN24,Nov!AN24,Dez!AN24),0)</f>
        <v>0</v>
      </c>
      <c r="Y20" s="188">
        <f ca="1">IFERROR(AVERAGE(Lanc!AO24,Fev!AO24,Mar!AO24,Abr!AO24,Mai!AO24,Jun!AO24,Jul!AO24,Ago!AO24,Set!AO24,Out!AO24,Nov!AO24,Dez!AO24),0)</f>
        <v>0</v>
      </c>
      <c r="Z20" s="188">
        <f ca="1">IFERROR(AVERAGE(Lanc!AP24,Fev!AP24,Mar!AP24,Abr!AP24,Mai!AP24,Jun!AP24,Jul!AP24,Ago!AP24,Set!AP24,Out!AP24,Nov!AP24,Dez!AP24),0)</f>
        <v>0</v>
      </c>
      <c r="AA20" s="186">
        <f t="shared" si="0"/>
        <v>0</v>
      </c>
      <c r="AB20" s="186">
        <f t="shared" ca="1" si="1"/>
        <v>0</v>
      </c>
      <c r="AC20">
        <f t="shared" ca="1" si="2"/>
        <v>0</v>
      </c>
      <c r="AD20" s="124" t="str">
        <f ca="1">Lanc!$C24</f>
        <v/>
      </c>
      <c r="AE20" s="124">
        <f>IFERROR(AVERAGE(Lanc!Z24,Fev!Z24,Mar!Z24,Abr!Z24,Mai!Z24,Jun!Z24,Jul!Z24,Ago!Z24,Set!Z24,Out!Z24,Nov!Z24,Dez!Z24),0)</f>
        <v>0</v>
      </c>
      <c r="AF20" s="124">
        <f>IFERROR(AVERAGE(Lanc!AA24,Fev!AA24,Mar!AA24,Abr!AA24,Mai!AA24,Jun!AA24,Jul!AA24,Ago!AA24,Set!AA24,Out!AA24,Nov!AA24,Dez!AA24),0)</f>
        <v>0</v>
      </c>
      <c r="AG20" s="124" t="str">
        <f ca="1">IF(E20=0,"",Mar!$CO24)</f>
        <v/>
      </c>
      <c r="AH20" s="124" t="str">
        <f ca="1">IF(F20=0,"",Abr!$CO24)</f>
        <v/>
      </c>
      <c r="AI20" s="124" t="str">
        <f ca="1">IF(G20=0,"",Mai!$CO24)</f>
        <v/>
      </c>
      <c r="AJ20" s="124" t="str">
        <f ca="1">IF(H20=0,"",Jun!$CO24)</f>
        <v/>
      </c>
      <c r="AK20" s="124" t="str">
        <f ca="1">IF(I20=0,"",Jul!$CO24)</f>
        <v/>
      </c>
      <c r="AL20" s="124" t="str">
        <f ca="1">IF(J20=0,"",Ago!$CO24)</f>
        <v/>
      </c>
      <c r="AM20" s="124" t="str">
        <f ca="1">IF(K20=0,"",Set!$CO24)</f>
        <v/>
      </c>
      <c r="AN20" s="124" t="str">
        <f ca="1">IF(L20=0,"",Out!$CO24)</f>
        <v/>
      </c>
      <c r="AO20" s="124" t="str">
        <f ca="1">IF(M20=0,"",Nov!$CO24)</f>
        <v/>
      </c>
      <c r="AP20" s="124" t="str">
        <f ca="1">IF(N20=0,"",Dez!$CO24)</f>
        <v/>
      </c>
      <c r="AQ20">
        <f t="shared" si="3"/>
        <v>0</v>
      </c>
      <c r="AR20" s="124" t="str">
        <f t="shared" ca="1" si="4"/>
        <v/>
      </c>
      <c r="AS20" s="125">
        <f ca="1">IFERROR(IF(AS$3=MONTH(VLOOKUP($AR20,'DB Func'!$B$3:$C$32,2,FALSE)),IF(AND(AS$3&gt;=MONTH(VLOOKUP($AR20,'DB Func'!$B$3:$C$32,2,FALSE)),17&gt;=DAY(VLOOKUP($AR20,'DB Func'!$B$3:$C$32,2,FALSE))),1,0),IF(AS$3&gt;=MONTH(VLOOKUP($AR20,'DB Func'!$B$3:$C$32,2,FALSE)),1,0)),0)</f>
        <v>0</v>
      </c>
      <c r="AT20" s="125">
        <f ca="1">IFERROR(IF(AT$3=MONTH(VLOOKUP($AR20,'DB Func'!$B$3:$C$32,2,FALSE)),IF(AND(AT$3&gt;=MONTH(VLOOKUP($AR20,'DB Func'!$B$3:$C$32,2,FALSE)),14&gt;=DAY(VLOOKUP($AR20,'DB Func'!$B$3:$C$32,2,FALSE))),1,0),IF(AT$3&gt;=MONTH(VLOOKUP($AR20,'DB Func'!$B$3:$C$32,2,FALSE)),1,0)),0)</f>
        <v>0</v>
      </c>
      <c r="AU20" s="125">
        <f ca="1">IFERROR(IF(AU$3=MONTH(VLOOKUP($AR20,'DB Func'!$B$3:$C$32,2,FALSE)),IF(AND(AU$3&gt;=MONTH(VLOOKUP($AR20,'DB Func'!$B$3:$C$32,2,FALSE)),17&gt;=DAY(VLOOKUP($AR20,'DB Func'!$B$3:$C$32,2,FALSE))),1,0),IF(AU$3&gt;=MONTH(VLOOKUP($AR20,'DB Func'!$B$3:$C$32,2,FALSE)),1,0)),0)</f>
        <v>0</v>
      </c>
      <c r="AV20" s="125">
        <f ca="1">IFERROR(IF(AV$3=MONTH(VLOOKUP($AR20,'DB Func'!$B$3:$C$32,2,FALSE)),IF(AND(AV$3&gt;=MONTH(VLOOKUP($AR20,'DB Func'!$B$3:$C$32,2,FALSE)),16&gt;=DAY(VLOOKUP($AR20,'DB Func'!$B$3:$C$32,2,FALSE))),1,0),IF(AV$3&gt;=MONTH(VLOOKUP($AR20,'DB Func'!$B$3:$C$32,2,FALSE)),1,0)),0)</f>
        <v>0</v>
      </c>
      <c r="AW20" s="125">
        <f ca="1">IFERROR(IF(AW$3=MONTH(VLOOKUP($AR20,'DB Func'!$B$3:$C$32,2,FALSE)),IF(AND(AW$3&gt;=MONTH(VLOOKUP($AR20,'DB Func'!$B$3:$C$32,2,FALSE)),17&gt;=DAY(VLOOKUP($AR20,'DB Func'!$B$3:$C$32,2,FALSE))),1,0),IF(AW$3&gt;=MONTH(VLOOKUP($AR20,'DB Func'!$B$3:$C$32,2,FALSE)),1,0)),0)</f>
        <v>0</v>
      </c>
      <c r="AX20" s="125">
        <f ca="1">IFERROR(IF(AX$3=MONTH(VLOOKUP($AR20,'DB Func'!$B$3:$C$32,2,FALSE)),IF(AND(AX$3&gt;=MONTH(VLOOKUP($AR20,'DB Func'!$B$3:$C$32,2,FALSE)),16&gt;=DAY(VLOOKUP($AR20,'DB Func'!$B$3:$C$32,2,FALSE))),1,0),IF(AX$3&gt;=MONTH(VLOOKUP($AR20,'DB Func'!$B$3:$C$32,2,FALSE)),1,0)),0)</f>
        <v>0</v>
      </c>
      <c r="AY20" s="125">
        <f ca="1">IFERROR(IF(AY$3=MONTH(VLOOKUP($AR20,'DB Func'!$B$3:$C$32,2,FALSE)),IF(AND(AY$3&gt;=MONTH(VLOOKUP($AR20,'DB Func'!$B$3:$C$32,2,FALSE)),17&gt;=DAY(VLOOKUP($AR20,'DB Func'!$B$3:$C$32,2,FALSE))),1,0),IF(AY$3&gt;=MONTH(VLOOKUP($AR20,'DB Func'!$B$3:$C$32,2,FALSE)),1,0)),0)</f>
        <v>0</v>
      </c>
      <c r="AZ20" s="125">
        <f ca="1">IFERROR(IF(AZ$3=MONTH(VLOOKUP($AR20,'DB Func'!$B$3:$C$32,2,FALSE)),IF(AND(AZ$3&gt;=MONTH(VLOOKUP($AR20,'DB Func'!$B$3:$C$32,2,FALSE)),17&gt;=DAY(VLOOKUP($AR20,'DB Func'!$B$3:$C$32,2,FALSE))),1,0),IF(AZ$3&gt;=MONTH(VLOOKUP($AR20,'DB Func'!$B$3:$C$32,2,FALSE)),1,0)),0)</f>
        <v>0</v>
      </c>
      <c r="BA20" s="125">
        <f ca="1">IFERROR(IF(BA$3=MONTH(VLOOKUP($AR20,'DB Func'!$B$3:$C$32,2,FALSE)),IF(AND(BA$3&gt;=MONTH(VLOOKUP($AR20,'DB Func'!$B$3:$C$32,2,FALSE)),16&gt;=DAY(VLOOKUP($AR20,'DB Func'!$B$3:$C$32,2,FALSE))),1,0),IF(BA$3&gt;=MONTH(VLOOKUP($AR20,'DB Func'!$B$3:$C$32,2,FALSE)),1,0)),0)</f>
        <v>0</v>
      </c>
      <c r="BB20" s="125">
        <f ca="1">IFERROR(IF(BB$3=MONTH(VLOOKUP($AR20,'DB Func'!$B$3:$C$32,2,FALSE)),IF(AND(BB$3&gt;=MONTH(VLOOKUP($AR20,'DB Func'!$B$3:$C$32,2,FALSE)),17&gt;=DAY(VLOOKUP($AR20,'DB Func'!$B$3:$C$32,2,FALSE))),1,0),IF(BB$3&gt;=MONTH(VLOOKUP($AR20,'DB Func'!$B$3:$C$32,2,FALSE)),1,0)),0)</f>
        <v>0</v>
      </c>
      <c r="BC20" s="125">
        <f ca="1">IFERROR(IF(BC$3=MONTH(VLOOKUP($AR20,'DB Func'!$B$3:$C$32,2,FALSE)),IF(AND(BC$3&gt;=MONTH(VLOOKUP($AR20,'DB Func'!$B$3:$C$32,2,FALSE)),16&gt;=DAY(VLOOKUP($AR20,'DB Func'!$B$3:$C$32,2,FALSE))),1,0),IF(BC$3&gt;=MONTH(VLOOKUP($AR20,'DB Func'!$B$3:$C$32,2,FALSE)),1,0)),0)</f>
        <v>0</v>
      </c>
      <c r="BD20" s="125">
        <f ca="1">IFERROR(IF(BD$3=MONTH(VLOOKUP($AR20,'DB Func'!$B$3:$C$32,2,FALSE)),IF(AND(BD$3&gt;=MONTH(VLOOKUP($AR20,'DB Func'!$B$3:$C$32,2,FALSE)),17&gt;=DAY(VLOOKUP($AR20,'DB Func'!$B$3:$C$32,2,FALSE))),1,0),IF(BD$3&gt;=MONTH(VLOOKUP($AR20,'DB Func'!$B$3:$C$32,2,FALSE)),1,0)),0)</f>
        <v>0</v>
      </c>
      <c r="BE20">
        <v>16</v>
      </c>
      <c r="BF20" s="149">
        <f t="shared" ca="1" si="5"/>
        <v>0</v>
      </c>
    </row>
    <row r="21" spans="2:58">
      <c r="B21" s="124" t="str">
        <f ca="1">Lanc!$C25</f>
        <v/>
      </c>
      <c r="C21" s="124">
        <f ca="1">Lanc!$D25</f>
        <v>0</v>
      </c>
      <c r="D21" s="124">
        <f ca="1">Fev!$D25</f>
        <v>0</v>
      </c>
      <c r="E21" s="124">
        <f ca="1">Mar!$D25</f>
        <v>0</v>
      </c>
      <c r="F21" s="124">
        <f ca="1">Abr!$D25</f>
        <v>0</v>
      </c>
      <c r="G21" s="124">
        <f ca="1">Mai!$D25</f>
        <v>0</v>
      </c>
      <c r="H21" s="124">
        <f ca="1">Jun!$D25</f>
        <v>0</v>
      </c>
      <c r="I21" s="124">
        <f ca="1">Jul!$D25</f>
        <v>0</v>
      </c>
      <c r="J21" s="124">
        <f ca="1">Ago!$D25</f>
        <v>0</v>
      </c>
      <c r="K21" s="124">
        <f ca="1">Set!$D25</f>
        <v>0</v>
      </c>
      <c r="L21" s="124">
        <f ca="1">Out!$D25</f>
        <v>0</v>
      </c>
      <c r="M21" s="124">
        <f ca="1">Nov!$D25</f>
        <v>0</v>
      </c>
      <c r="N21" s="124">
        <f ca="1">Dez!$D25</f>
        <v>0</v>
      </c>
      <c r="P21" s="124" t="str">
        <f ca="1">Lanc!$C25</f>
        <v/>
      </c>
      <c r="Q21" s="124">
        <f>AVERAGE(Lanc!AR25,Fev!AR25,Mar!AR25,Abr!AR25,Mai!AR25,Jun!AR25,Jul!AR25,Ago!AR25,Set!AR25,Out!AR25,Nov!AR25,Dez!AR25)</f>
        <v>0</v>
      </c>
      <c r="R21" s="124">
        <f>AVERAGE(Lanc!AS25,Fev!AS25,Mar!AS25,Abr!AS25,Mai!AS25,Jun!AS25,Jul!AS25,Ago!AS25,Set!AS25,Out!AS25,Nov!AS25,Dez!AS25)</f>
        <v>0</v>
      </c>
      <c r="S21" s="124">
        <f>AVERAGE(Lanc!AT25,Fev!AT25,Mar!AT25,Abr!AT25,Mai!AT25,Jun!AT25,Jul!AT25,Ago!AT25,Set!AT25,Out!AT25,Nov!AT25,Dez!AT25)</f>
        <v>0</v>
      </c>
      <c r="T21" s="124">
        <f>AVERAGE(Lanc!AU25,Fev!AU25,Mar!AU25,Abr!AU25,Mai!AU25,Jun!AU25,Jul!AU25,Ago!AU25,Set!AU25,Out!AU25,Nov!AU25,Dez!AU25)</f>
        <v>0</v>
      </c>
      <c r="U21" s="124">
        <f>AVERAGE(Lanc!AV25,Fev!AV25,Mar!AV25,Abr!AV25,Mai!AV25,Jun!AV25,Jul!AV25,Ago!AV25,Set!AV25,Out!AV25,Nov!AV25,Dez!AV25)</f>
        <v>0</v>
      </c>
      <c r="V21" s="188">
        <f ca="1">IFERROR(AVERAGE(Lanc!AL25,Fev!AL25,Mar!AL25,Abr!AL25,Mai!AL25,Jun!AL25,Jul!AL25,Ago!AL25,Set!AL25,Out!AL25,Nov!AL25,Dez!AL25),0)</f>
        <v>0</v>
      </c>
      <c r="W21" s="188">
        <f ca="1">IFERROR(AVERAGE(Lanc!AM25,Fev!AM25,Mar!AM25,Abr!AM25,Mai!AM25,Jun!AM25,Jul!AM25,Ago!AM25,Set!AM25,Out!AM25,Nov!AM25,Dez!AM25),0)</f>
        <v>0</v>
      </c>
      <c r="X21" s="188">
        <f ca="1">IFERROR(AVERAGE(Lanc!AN25,Fev!AN25,Mar!AN25,Abr!AN25,Mai!AN25,Jun!AN25,Jul!AN25,Ago!AN25,Set!AN25,Out!AN25,Nov!AN25,Dez!AN25),0)</f>
        <v>0</v>
      </c>
      <c r="Y21" s="188">
        <f ca="1">IFERROR(AVERAGE(Lanc!AO25,Fev!AO25,Mar!AO25,Abr!AO25,Mai!AO25,Jun!AO25,Jul!AO25,Ago!AO25,Set!AO25,Out!AO25,Nov!AO25,Dez!AO25),0)</f>
        <v>0</v>
      </c>
      <c r="Z21" s="188">
        <f ca="1">IFERROR(AVERAGE(Lanc!AP25,Fev!AP25,Mar!AP25,Abr!AP25,Mai!AP25,Jun!AP25,Jul!AP25,Ago!AP25,Set!AP25,Out!AP25,Nov!AP25,Dez!AP25),0)</f>
        <v>0</v>
      </c>
      <c r="AA21" s="186">
        <f t="shared" si="0"/>
        <v>0</v>
      </c>
      <c r="AB21" s="186">
        <f t="shared" ca="1" si="1"/>
        <v>0</v>
      </c>
      <c r="AC21">
        <f t="shared" ca="1" si="2"/>
        <v>0</v>
      </c>
      <c r="AD21" s="124" t="str">
        <f ca="1">Lanc!$C25</f>
        <v/>
      </c>
      <c r="AE21" s="124">
        <f>IFERROR(AVERAGE(Lanc!Z25,Fev!Z25,Mar!Z25,Abr!Z25,Mai!Z25,Jun!Z25,Jul!Z25,Ago!Z25,Set!Z25,Out!Z25,Nov!Z25,Dez!Z25),0)</f>
        <v>0</v>
      </c>
      <c r="AF21" s="124">
        <f>IFERROR(AVERAGE(Lanc!AA25,Fev!AA25,Mar!AA25,Abr!AA25,Mai!AA25,Jun!AA25,Jul!AA25,Ago!AA25,Set!AA25,Out!AA25,Nov!AA25,Dez!AA25),0)</f>
        <v>0</v>
      </c>
      <c r="AG21" s="124" t="str">
        <f ca="1">IF(E21=0,"",Mar!$CO25)</f>
        <v/>
      </c>
      <c r="AH21" s="124" t="str">
        <f ca="1">IF(F21=0,"",Abr!$CO25)</f>
        <v/>
      </c>
      <c r="AI21" s="124" t="str">
        <f ca="1">IF(G21=0,"",Mai!$CO25)</f>
        <v/>
      </c>
      <c r="AJ21" s="124" t="str">
        <f ca="1">IF(H21=0,"",Jun!$CO25)</f>
        <v/>
      </c>
      <c r="AK21" s="124" t="str">
        <f ca="1">IF(I21=0,"",Jul!$CO25)</f>
        <v/>
      </c>
      <c r="AL21" s="124" t="str">
        <f ca="1">IF(J21=0,"",Ago!$CO25)</f>
        <v/>
      </c>
      <c r="AM21" s="124" t="str">
        <f ca="1">IF(K21=0,"",Set!$CO25)</f>
        <v/>
      </c>
      <c r="AN21" s="124" t="str">
        <f ca="1">IF(L21=0,"",Out!$CO25)</f>
        <v/>
      </c>
      <c r="AO21" s="124" t="str">
        <f ca="1">IF(M21=0,"",Nov!$CO25)</f>
        <v/>
      </c>
      <c r="AP21" s="124" t="str">
        <f ca="1">IF(N21=0,"",Dez!$CO25)</f>
        <v/>
      </c>
      <c r="AQ21">
        <f t="shared" si="3"/>
        <v>0</v>
      </c>
      <c r="AR21" s="124" t="str">
        <f t="shared" ca="1" si="4"/>
        <v/>
      </c>
      <c r="AS21" s="125">
        <f ca="1">IFERROR(IF(AS$3=MONTH(VLOOKUP($AR21,'DB Func'!$B$3:$C$32,2,FALSE)),IF(AND(AS$3&gt;=MONTH(VLOOKUP($AR21,'DB Func'!$B$3:$C$32,2,FALSE)),17&gt;=DAY(VLOOKUP($AR21,'DB Func'!$B$3:$C$32,2,FALSE))),1,0),IF(AS$3&gt;=MONTH(VLOOKUP($AR21,'DB Func'!$B$3:$C$32,2,FALSE)),1,0)),0)</f>
        <v>0</v>
      </c>
      <c r="AT21" s="125">
        <f ca="1">IFERROR(IF(AT$3=MONTH(VLOOKUP($AR21,'DB Func'!$B$3:$C$32,2,FALSE)),IF(AND(AT$3&gt;=MONTH(VLOOKUP($AR21,'DB Func'!$B$3:$C$32,2,FALSE)),14&gt;=DAY(VLOOKUP($AR21,'DB Func'!$B$3:$C$32,2,FALSE))),1,0),IF(AT$3&gt;=MONTH(VLOOKUP($AR21,'DB Func'!$B$3:$C$32,2,FALSE)),1,0)),0)</f>
        <v>0</v>
      </c>
      <c r="AU21" s="125">
        <f ca="1">IFERROR(IF(AU$3=MONTH(VLOOKUP($AR21,'DB Func'!$B$3:$C$32,2,FALSE)),IF(AND(AU$3&gt;=MONTH(VLOOKUP($AR21,'DB Func'!$B$3:$C$32,2,FALSE)),17&gt;=DAY(VLOOKUP($AR21,'DB Func'!$B$3:$C$32,2,FALSE))),1,0),IF(AU$3&gt;=MONTH(VLOOKUP($AR21,'DB Func'!$B$3:$C$32,2,FALSE)),1,0)),0)</f>
        <v>0</v>
      </c>
      <c r="AV21" s="125">
        <f ca="1">IFERROR(IF(AV$3=MONTH(VLOOKUP($AR21,'DB Func'!$B$3:$C$32,2,FALSE)),IF(AND(AV$3&gt;=MONTH(VLOOKUP($AR21,'DB Func'!$B$3:$C$32,2,FALSE)),16&gt;=DAY(VLOOKUP($AR21,'DB Func'!$B$3:$C$32,2,FALSE))),1,0),IF(AV$3&gt;=MONTH(VLOOKUP($AR21,'DB Func'!$B$3:$C$32,2,FALSE)),1,0)),0)</f>
        <v>0</v>
      </c>
      <c r="AW21" s="125">
        <f ca="1">IFERROR(IF(AW$3=MONTH(VLOOKUP($AR21,'DB Func'!$B$3:$C$32,2,FALSE)),IF(AND(AW$3&gt;=MONTH(VLOOKUP($AR21,'DB Func'!$B$3:$C$32,2,FALSE)),17&gt;=DAY(VLOOKUP($AR21,'DB Func'!$B$3:$C$32,2,FALSE))),1,0),IF(AW$3&gt;=MONTH(VLOOKUP($AR21,'DB Func'!$B$3:$C$32,2,FALSE)),1,0)),0)</f>
        <v>0</v>
      </c>
      <c r="AX21" s="125">
        <f ca="1">IFERROR(IF(AX$3=MONTH(VLOOKUP($AR21,'DB Func'!$B$3:$C$32,2,FALSE)),IF(AND(AX$3&gt;=MONTH(VLOOKUP($AR21,'DB Func'!$B$3:$C$32,2,FALSE)),16&gt;=DAY(VLOOKUP($AR21,'DB Func'!$B$3:$C$32,2,FALSE))),1,0),IF(AX$3&gt;=MONTH(VLOOKUP($AR21,'DB Func'!$B$3:$C$32,2,FALSE)),1,0)),0)</f>
        <v>0</v>
      </c>
      <c r="AY21" s="125">
        <f ca="1">IFERROR(IF(AY$3=MONTH(VLOOKUP($AR21,'DB Func'!$B$3:$C$32,2,FALSE)),IF(AND(AY$3&gt;=MONTH(VLOOKUP($AR21,'DB Func'!$B$3:$C$32,2,FALSE)),17&gt;=DAY(VLOOKUP($AR21,'DB Func'!$B$3:$C$32,2,FALSE))),1,0),IF(AY$3&gt;=MONTH(VLOOKUP($AR21,'DB Func'!$B$3:$C$32,2,FALSE)),1,0)),0)</f>
        <v>0</v>
      </c>
      <c r="AZ21" s="125">
        <f ca="1">IFERROR(IF(AZ$3=MONTH(VLOOKUP($AR21,'DB Func'!$B$3:$C$32,2,FALSE)),IF(AND(AZ$3&gt;=MONTH(VLOOKUP($AR21,'DB Func'!$B$3:$C$32,2,FALSE)),17&gt;=DAY(VLOOKUP($AR21,'DB Func'!$B$3:$C$32,2,FALSE))),1,0),IF(AZ$3&gt;=MONTH(VLOOKUP($AR21,'DB Func'!$B$3:$C$32,2,FALSE)),1,0)),0)</f>
        <v>0</v>
      </c>
      <c r="BA21" s="125">
        <f ca="1">IFERROR(IF(BA$3=MONTH(VLOOKUP($AR21,'DB Func'!$B$3:$C$32,2,FALSE)),IF(AND(BA$3&gt;=MONTH(VLOOKUP($AR21,'DB Func'!$B$3:$C$32,2,FALSE)),16&gt;=DAY(VLOOKUP($AR21,'DB Func'!$B$3:$C$32,2,FALSE))),1,0),IF(BA$3&gt;=MONTH(VLOOKUP($AR21,'DB Func'!$B$3:$C$32,2,FALSE)),1,0)),0)</f>
        <v>0</v>
      </c>
      <c r="BB21" s="125">
        <f ca="1">IFERROR(IF(BB$3=MONTH(VLOOKUP($AR21,'DB Func'!$B$3:$C$32,2,FALSE)),IF(AND(BB$3&gt;=MONTH(VLOOKUP($AR21,'DB Func'!$B$3:$C$32,2,FALSE)),17&gt;=DAY(VLOOKUP($AR21,'DB Func'!$B$3:$C$32,2,FALSE))),1,0),IF(BB$3&gt;=MONTH(VLOOKUP($AR21,'DB Func'!$B$3:$C$32,2,FALSE)),1,0)),0)</f>
        <v>0</v>
      </c>
      <c r="BC21" s="125">
        <f ca="1">IFERROR(IF(BC$3=MONTH(VLOOKUP($AR21,'DB Func'!$B$3:$C$32,2,FALSE)),IF(AND(BC$3&gt;=MONTH(VLOOKUP($AR21,'DB Func'!$B$3:$C$32,2,FALSE)),16&gt;=DAY(VLOOKUP($AR21,'DB Func'!$B$3:$C$32,2,FALSE))),1,0),IF(BC$3&gt;=MONTH(VLOOKUP($AR21,'DB Func'!$B$3:$C$32,2,FALSE)),1,0)),0)</f>
        <v>0</v>
      </c>
      <c r="BD21" s="125">
        <f ca="1">IFERROR(IF(BD$3=MONTH(VLOOKUP($AR21,'DB Func'!$B$3:$C$32,2,FALSE)),IF(AND(BD$3&gt;=MONTH(VLOOKUP($AR21,'DB Func'!$B$3:$C$32,2,FALSE)),17&gt;=DAY(VLOOKUP($AR21,'DB Func'!$B$3:$C$32,2,FALSE))),1,0),IF(BD$3&gt;=MONTH(VLOOKUP($AR21,'DB Func'!$B$3:$C$32,2,FALSE)),1,0)),0)</f>
        <v>0</v>
      </c>
      <c r="BE21">
        <v>17</v>
      </c>
      <c r="BF21" s="149">
        <f t="shared" ca="1" si="5"/>
        <v>0</v>
      </c>
    </row>
    <row r="22" spans="2:58">
      <c r="B22" s="124" t="str">
        <f ca="1">Lanc!$C26</f>
        <v/>
      </c>
      <c r="C22" s="124">
        <f ca="1">Lanc!$D26</f>
        <v>0</v>
      </c>
      <c r="D22" s="124">
        <f ca="1">Fev!$D26</f>
        <v>0</v>
      </c>
      <c r="E22" s="124">
        <f ca="1">Mar!$D26</f>
        <v>0</v>
      </c>
      <c r="F22" s="124">
        <f ca="1">Abr!$D26</f>
        <v>0</v>
      </c>
      <c r="G22" s="124">
        <f ca="1">Mai!$D26</f>
        <v>0</v>
      </c>
      <c r="H22" s="124">
        <f ca="1">Jun!$D26</f>
        <v>0</v>
      </c>
      <c r="I22" s="124">
        <f ca="1">Jul!$D26</f>
        <v>0</v>
      </c>
      <c r="J22" s="124">
        <f ca="1">Ago!$D26</f>
        <v>0</v>
      </c>
      <c r="K22" s="124">
        <f ca="1">Set!$D26</f>
        <v>0</v>
      </c>
      <c r="L22" s="124">
        <f ca="1">Out!$D26</f>
        <v>0</v>
      </c>
      <c r="M22" s="124">
        <f ca="1">Nov!$D26</f>
        <v>0</v>
      </c>
      <c r="N22" s="124">
        <f ca="1">Dez!$D26</f>
        <v>0</v>
      </c>
      <c r="P22" s="124" t="str">
        <f ca="1">Lanc!$C26</f>
        <v/>
      </c>
      <c r="Q22" s="124">
        <f>AVERAGE(Lanc!AR26,Fev!AR26,Mar!AR26,Abr!AR26,Mai!AR26,Jun!AR26,Jul!AR26,Ago!AR26,Set!AR26,Out!AR26,Nov!AR26,Dez!AR26)</f>
        <v>0</v>
      </c>
      <c r="R22" s="124">
        <f>AVERAGE(Lanc!AS26,Fev!AS26,Mar!AS26,Abr!AS26,Mai!AS26,Jun!AS26,Jul!AS26,Ago!AS26,Set!AS26,Out!AS26,Nov!AS26,Dez!AS26)</f>
        <v>0</v>
      </c>
      <c r="S22" s="124">
        <f>AVERAGE(Lanc!AT26,Fev!AT26,Mar!AT26,Abr!AT26,Mai!AT26,Jun!AT26,Jul!AT26,Ago!AT26,Set!AT26,Out!AT26,Nov!AT26,Dez!AT26)</f>
        <v>0</v>
      </c>
      <c r="T22" s="124">
        <f>AVERAGE(Lanc!AU26,Fev!AU26,Mar!AU26,Abr!AU26,Mai!AU26,Jun!AU26,Jul!AU26,Ago!AU26,Set!AU26,Out!AU26,Nov!AU26,Dez!AU26)</f>
        <v>0</v>
      </c>
      <c r="U22" s="124">
        <f>AVERAGE(Lanc!AV26,Fev!AV26,Mar!AV26,Abr!AV26,Mai!AV26,Jun!AV26,Jul!AV26,Ago!AV26,Set!AV26,Out!AV26,Nov!AV26,Dez!AV26)</f>
        <v>0</v>
      </c>
      <c r="V22" s="188">
        <f ca="1">IFERROR(AVERAGE(Lanc!AL26,Fev!AL26,Mar!AL26,Abr!AL26,Mai!AL26,Jun!AL26,Jul!AL26,Ago!AL26,Set!AL26,Out!AL26,Nov!AL26,Dez!AL26),0)</f>
        <v>0</v>
      </c>
      <c r="W22" s="188">
        <f ca="1">IFERROR(AVERAGE(Lanc!AM26,Fev!AM26,Mar!AM26,Abr!AM26,Mai!AM26,Jun!AM26,Jul!AM26,Ago!AM26,Set!AM26,Out!AM26,Nov!AM26,Dez!AM26),0)</f>
        <v>0</v>
      </c>
      <c r="X22" s="188">
        <f ca="1">IFERROR(AVERAGE(Lanc!AN26,Fev!AN26,Mar!AN26,Abr!AN26,Mai!AN26,Jun!AN26,Jul!AN26,Ago!AN26,Set!AN26,Out!AN26,Nov!AN26,Dez!AN26),0)</f>
        <v>0</v>
      </c>
      <c r="Y22" s="188">
        <f ca="1">IFERROR(AVERAGE(Lanc!AO26,Fev!AO26,Mar!AO26,Abr!AO26,Mai!AO26,Jun!AO26,Jul!AO26,Ago!AO26,Set!AO26,Out!AO26,Nov!AO26,Dez!AO26),0)</f>
        <v>0</v>
      </c>
      <c r="Z22" s="188">
        <f ca="1">IFERROR(AVERAGE(Lanc!AP26,Fev!AP26,Mar!AP26,Abr!AP26,Mai!AP26,Jun!AP26,Jul!AP26,Ago!AP26,Set!AP26,Out!AP26,Nov!AP26,Dez!AP26),0)</f>
        <v>0</v>
      </c>
      <c r="AA22" s="186">
        <f t="shared" si="0"/>
        <v>0</v>
      </c>
      <c r="AB22" s="186">
        <f t="shared" ca="1" si="1"/>
        <v>0</v>
      </c>
      <c r="AC22">
        <f t="shared" ca="1" si="2"/>
        <v>0</v>
      </c>
      <c r="AD22" s="124" t="str">
        <f ca="1">Lanc!$C26</f>
        <v/>
      </c>
      <c r="AE22" s="124">
        <f>IFERROR(AVERAGE(Lanc!Z26,Fev!Z26,Mar!Z26,Abr!Z26,Mai!Z26,Jun!Z26,Jul!Z26,Ago!Z26,Set!Z26,Out!Z26,Nov!Z26,Dez!Z26),0)</f>
        <v>0</v>
      </c>
      <c r="AF22" s="124">
        <f>IFERROR(AVERAGE(Lanc!AA26,Fev!AA26,Mar!AA26,Abr!AA26,Mai!AA26,Jun!AA26,Jul!AA26,Ago!AA26,Set!AA26,Out!AA26,Nov!AA26,Dez!AA26),0)</f>
        <v>0</v>
      </c>
      <c r="AG22" s="124" t="str">
        <f ca="1">IF(E22=0,"",Mar!$CO26)</f>
        <v/>
      </c>
      <c r="AH22" s="124" t="str">
        <f ca="1">IF(F22=0,"",Abr!$CO26)</f>
        <v/>
      </c>
      <c r="AI22" s="124" t="str">
        <f ca="1">IF(G22=0,"",Mai!$CO26)</f>
        <v/>
      </c>
      <c r="AJ22" s="124" t="str">
        <f ca="1">IF(H22=0,"",Jun!$CO26)</f>
        <v/>
      </c>
      <c r="AK22" s="124" t="str">
        <f ca="1">IF(I22=0,"",Jul!$CO26)</f>
        <v/>
      </c>
      <c r="AL22" s="124" t="str">
        <f ca="1">IF(J22=0,"",Ago!$CO26)</f>
        <v/>
      </c>
      <c r="AM22" s="124" t="str">
        <f ca="1">IF(K22=0,"",Set!$CO26)</f>
        <v/>
      </c>
      <c r="AN22" s="124" t="str">
        <f ca="1">IF(L22=0,"",Out!$CO26)</f>
        <v/>
      </c>
      <c r="AO22" s="124" t="str">
        <f ca="1">IF(M22=0,"",Nov!$CO26)</f>
        <v/>
      </c>
      <c r="AP22" s="124" t="str">
        <f ca="1">IF(N22=0,"",Dez!$CO26)</f>
        <v/>
      </c>
      <c r="AQ22">
        <f t="shared" si="3"/>
        <v>0</v>
      </c>
      <c r="AR22" s="124" t="str">
        <f t="shared" ca="1" si="4"/>
        <v/>
      </c>
      <c r="AS22" s="125">
        <f ca="1">IFERROR(IF(AS$3=MONTH(VLOOKUP($AR22,'DB Func'!$B$3:$C$32,2,FALSE)),IF(AND(AS$3&gt;=MONTH(VLOOKUP($AR22,'DB Func'!$B$3:$C$32,2,FALSE)),17&gt;=DAY(VLOOKUP($AR22,'DB Func'!$B$3:$C$32,2,FALSE))),1,0),IF(AS$3&gt;=MONTH(VLOOKUP($AR22,'DB Func'!$B$3:$C$32,2,FALSE)),1,0)),0)</f>
        <v>0</v>
      </c>
      <c r="AT22" s="125">
        <f ca="1">IFERROR(IF(AT$3=MONTH(VLOOKUP($AR22,'DB Func'!$B$3:$C$32,2,FALSE)),IF(AND(AT$3&gt;=MONTH(VLOOKUP($AR22,'DB Func'!$B$3:$C$32,2,FALSE)),14&gt;=DAY(VLOOKUP($AR22,'DB Func'!$B$3:$C$32,2,FALSE))),1,0),IF(AT$3&gt;=MONTH(VLOOKUP($AR22,'DB Func'!$B$3:$C$32,2,FALSE)),1,0)),0)</f>
        <v>0</v>
      </c>
      <c r="AU22" s="125">
        <f ca="1">IFERROR(IF(AU$3=MONTH(VLOOKUP($AR22,'DB Func'!$B$3:$C$32,2,FALSE)),IF(AND(AU$3&gt;=MONTH(VLOOKUP($AR22,'DB Func'!$B$3:$C$32,2,FALSE)),17&gt;=DAY(VLOOKUP($AR22,'DB Func'!$B$3:$C$32,2,FALSE))),1,0),IF(AU$3&gt;=MONTH(VLOOKUP($AR22,'DB Func'!$B$3:$C$32,2,FALSE)),1,0)),0)</f>
        <v>0</v>
      </c>
      <c r="AV22" s="125">
        <f ca="1">IFERROR(IF(AV$3=MONTH(VLOOKUP($AR22,'DB Func'!$B$3:$C$32,2,FALSE)),IF(AND(AV$3&gt;=MONTH(VLOOKUP($AR22,'DB Func'!$B$3:$C$32,2,FALSE)),16&gt;=DAY(VLOOKUP($AR22,'DB Func'!$B$3:$C$32,2,FALSE))),1,0),IF(AV$3&gt;=MONTH(VLOOKUP($AR22,'DB Func'!$B$3:$C$32,2,FALSE)),1,0)),0)</f>
        <v>0</v>
      </c>
      <c r="AW22" s="125">
        <f ca="1">IFERROR(IF(AW$3=MONTH(VLOOKUP($AR22,'DB Func'!$B$3:$C$32,2,FALSE)),IF(AND(AW$3&gt;=MONTH(VLOOKUP($AR22,'DB Func'!$B$3:$C$32,2,FALSE)),17&gt;=DAY(VLOOKUP($AR22,'DB Func'!$B$3:$C$32,2,FALSE))),1,0),IF(AW$3&gt;=MONTH(VLOOKUP($AR22,'DB Func'!$B$3:$C$32,2,FALSE)),1,0)),0)</f>
        <v>0</v>
      </c>
      <c r="AX22" s="125">
        <f ca="1">IFERROR(IF(AX$3=MONTH(VLOOKUP($AR22,'DB Func'!$B$3:$C$32,2,FALSE)),IF(AND(AX$3&gt;=MONTH(VLOOKUP($AR22,'DB Func'!$B$3:$C$32,2,FALSE)),16&gt;=DAY(VLOOKUP($AR22,'DB Func'!$B$3:$C$32,2,FALSE))),1,0),IF(AX$3&gt;=MONTH(VLOOKUP($AR22,'DB Func'!$B$3:$C$32,2,FALSE)),1,0)),0)</f>
        <v>0</v>
      </c>
      <c r="AY22" s="125">
        <f ca="1">IFERROR(IF(AY$3=MONTH(VLOOKUP($AR22,'DB Func'!$B$3:$C$32,2,FALSE)),IF(AND(AY$3&gt;=MONTH(VLOOKUP($AR22,'DB Func'!$B$3:$C$32,2,FALSE)),17&gt;=DAY(VLOOKUP($AR22,'DB Func'!$B$3:$C$32,2,FALSE))),1,0),IF(AY$3&gt;=MONTH(VLOOKUP($AR22,'DB Func'!$B$3:$C$32,2,FALSE)),1,0)),0)</f>
        <v>0</v>
      </c>
      <c r="AZ22" s="125">
        <f ca="1">IFERROR(IF(AZ$3=MONTH(VLOOKUP($AR22,'DB Func'!$B$3:$C$32,2,FALSE)),IF(AND(AZ$3&gt;=MONTH(VLOOKUP($AR22,'DB Func'!$B$3:$C$32,2,FALSE)),17&gt;=DAY(VLOOKUP($AR22,'DB Func'!$B$3:$C$32,2,FALSE))),1,0),IF(AZ$3&gt;=MONTH(VLOOKUP($AR22,'DB Func'!$B$3:$C$32,2,FALSE)),1,0)),0)</f>
        <v>0</v>
      </c>
      <c r="BA22" s="125">
        <f ca="1">IFERROR(IF(BA$3=MONTH(VLOOKUP($AR22,'DB Func'!$B$3:$C$32,2,FALSE)),IF(AND(BA$3&gt;=MONTH(VLOOKUP($AR22,'DB Func'!$B$3:$C$32,2,FALSE)),16&gt;=DAY(VLOOKUP($AR22,'DB Func'!$B$3:$C$32,2,FALSE))),1,0),IF(BA$3&gt;=MONTH(VLOOKUP($AR22,'DB Func'!$B$3:$C$32,2,FALSE)),1,0)),0)</f>
        <v>0</v>
      </c>
      <c r="BB22" s="125">
        <f ca="1">IFERROR(IF(BB$3=MONTH(VLOOKUP($AR22,'DB Func'!$B$3:$C$32,2,FALSE)),IF(AND(BB$3&gt;=MONTH(VLOOKUP($AR22,'DB Func'!$B$3:$C$32,2,FALSE)),17&gt;=DAY(VLOOKUP($AR22,'DB Func'!$B$3:$C$32,2,FALSE))),1,0),IF(BB$3&gt;=MONTH(VLOOKUP($AR22,'DB Func'!$B$3:$C$32,2,FALSE)),1,0)),0)</f>
        <v>0</v>
      </c>
      <c r="BC22" s="125">
        <f ca="1">IFERROR(IF(BC$3=MONTH(VLOOKUP($AR22,'DB Func'!$B$3:$C$32,2,FALSE)),IF(AND(BC$3&gt;=MONTH(VLOOKUP($AR22,'DB Func'!$B$3:$C$32,2,FALSE)),16&gt;=DAY(VLOOKUP($AR22,'DB Func'!$B$3:$C$32,2,FALSE))),1,0),IF(BC$3&gt;=MONTH(VLOOKUP($AR22,'DB Func'!$B$3:$C$32,2,FALSE)),1,0)),0)</f>
        <v>0</v>
      </c>
      <c r="BD22" s="125">
        <f ca="1">IFERROR(IF(BD$3=MONTH(VLOOKUP($AR22,'DB Func'!$B$3:$C$32,2,FALSE)),IF(AND(BD$3&gt;=MONTH(VLOOKUP($AR22,'DB Func'!$B$3:$C$32,2,FALSE)),17&gt;=DAY(VLOOKUP($AR22,'DB Func'!$B$3:$C$32,2,FALSE))),1,0),IF(BD$3&gt;=MONTH(VLOOKUP($AR22,'DB Func'!$B$3:$C$32,2,FALSE)),1,0)),0)</f>
        <v>0</v>
      </c>
      <c r="BE22">
        <v>18</v>
      </c>
      <c r="BF22" s="149">
        <f t="shared" ca="1" si="5"/>
        <v>0</v>
      </c>
    </row>
    <row r="23" spans="2:58">
      <c r="B23" s="124" t="str">
        <f ca="1">Lanc!$C27</f>
        <v/>
      </c>
      <c r="C23" s="124">
        <f ca="1">Lanc!$D27</f>
        <v>0</v>
      </c>
      <c r="D23" s="124">
        <f ca="1">Fev!$D27</f>
        <v>0</v>
      </c>
      <c r="E23" s="124">
        <f ca="1">Mar!$D27</f>
        <v>0</v>
      </c>
      <c r="F23" s="124">
        <f ca="1">Abr!$D27</f>
        <v>0</v>
      </c>
      <c r="G23" s="124">
        <f ca="1">Mai!$D27</f>
        <v>0</v>
      </c>
      <c r="H23" s="124">
        <f ca="1">Jun!$D27</f>
        <v>0</v>
      </c>
      <c r="I23" s="124">
        <f ca="1">Jul!$D27</f>
        <v>0</v>
      </c>
      <c r="J23" s="124">
        <f ca="1">Ago!$D27</f>
        <v>0</v>
      </c>
      <c r="K23" s="124">
        <f ca="1">Set!$D27</f>
        <v>0</v>
      </c>
      <c r="L23" s="124">
        <f ca="1">Out!$D27</f>
        <v>0</v>
      </c>
      <c r="M23" s="124">
        <f ca="1">Nov!$D27</f>
        <v>0</v>
      </c>
      <c r="N23" s="124">
        <f ca="1">Dez!$D27</f>
        <v>0</v>
      </c>
      <c r="P23" s="124" t="str">
        <f ca="1">Lanc!$C27</f>
        <v/>
      </c>
      <c r="Q23" s="124">
        <f>AVERAGE(Lanc!AR27,Fev!AR27,Mar!AR27,Abr!AR27,Mai!AR27,Jun!AR27,Jul!AR27,Ago!AR27,Set!AR27,Out!AR27,Nov!AR27,Dez!AR27)</f>
        <v>0</v>
      </c>
      <c r="R23" s="124">
        <f>AVERAGE(Lanc!AS27,Fev!AS27,Mar!AS27,Abr!AS27,Mai!AS27,Jun!AS27,Jul!AS27,Ago!AS27,Set!AS27,Out!AS27,Nov!AS27,Dez!AS27)</f>
        <v>0</v>
      </c>
      <c r="S23" s="124">
        <f>AVERAGE(Lanc!AT27,Fev!AT27,Mar!AT27,Abr!AT27,Mai!AT27,Jun!AT27,Jul!AT27,Ago!AT27,Set!AT27,Out!AT27,Nov!AT27,Dez!AT27)</f>
        <v>0</v>
      </c>
      <c r="T23" s="124">
        <f>AVERAGE(Lanc!AU27,Fev!AU27,Mar!AU27,Abr!AU27,Mai!AU27,Jun!AU27,Jul!AU27,Ago!AU27,Set!AU27,Out!AU27,Nov!AU27,Dez!AU27)</f>
        <v>0</v>
      </c>
      <c r="U23" s="124">
        <f>AVERAGE(Lanc!AV27,Fev!AV27,Mar!AV27,Abr!AV27,Mai!AV27,Jun!AV27,Jul!AV27,Ago!AV27,Set!AV27,Out!AV27,Nov!AV27,Dez!AV27)</f>
        <v>0</v>
      </c>
      <c r="V23" s="188">
        <f ca="1">IFERROR(AVERAGE(Lanc!AL27,Fev!AL27,Mar!AL27,Abr!AL27,Mai!AL27,Jun!AL27,Jul!AL27,Ago!AL27,Set!AL27,Out!AL27,Nov!AL27,Dez!AL27),0)</f>
        <v>0</v>
      </c>
      <c r="W23" s="188">
        <f ca="1">IFERROR(AVERAGE(Lanc!AM27,Fev!AM27,Mar!AM27,Abr!AM27,Mai!AM27,Jun!AM27,Jul!AM27,Ago!AM27,Set!AM27,Out!AM27,Nov!AM27,Dez!AM27),0)</f>
        <v>0</v>
      </c>
      <c r="X23" s="188">
        <f ca="1">IFERROR(AVERAGE(Lanc!AN27,Fev!AN27,Mar!AN27,Abr!AN27,Mai!AN27,Jun!AN27,Jul!AN27,Ago!AN27,Set!AN27,Out!AN27,Nov!AN27,Dez!AN27),0)</f>
        <v>0</v>
      </c>
      <c r="Y23" s="188">
        <f ca="1">IFERROR(AVERAGE(Lanc!AO27,Fev!AO27,Mar!AO27,Abr!AO27,Mai!AO27,Jun!AO27,Jul!AO27,Ago!AO27,Set!AO27,Out!AO27,Nov!AO27,Dez!AO27),0)</f>
        <v>0</v>
      </c>
      <c r="Z23" s="188">
        <f ca="1">IFERROR(AVERAGE(Lanc!AP27,Fev!AP27,Mar!AP27,Abr!AP27,Mai!AP27,Jun!AP27,Jul!AP27,Ago!AP27,Set!AP27,Out!AP27,Nov!AP27,Dez!AP27),0)</f>
        <v>0</v>
      </c>
      <c r="AA23" s="186">
        <f t="shared" si="0"/>
        <v>0</v>
      </c>
      <c r="AB23" s="186">
        <f t="shared" ca="1" si="1"/>
        <v>0</v>
      </c>
      <c r="AC23">
        <f t="shared" ca="1" si="2"/>
        <v>0</v>
      </c>
      <c r="AD23" s="124" t="str">
        <f ca="1">Lanc!$C27</f>
        <v/>
      </c>
      <c r="AE23" s="124">
        <f>IFERROR(AVERAGE(Lanc!Z27,Fev!Z27,Mar!Z27,Abr!Z27,Mai!Z27,Jun!Z27,Jul!Z27,Ago!Z27,Set!Z27,Out!Z27,Nov!Z27,Dez!Z27),0)</f>
        <v>0</v>
      </c>
      <c r="AF23" s="124">
        <f>IFERROR(AVERAGE(Lanc!AA27,Fev!AA27,Mar!AA27,Abr!AA27,Mai!AA27,Jun!AA27,Jul!AA27,Ago!AA27,Set!AA27,Out!AA27,Nov!AA27,Dez!AA27),0)</f>
        <v>0</v>
      </c>
      <c r="AG23" s="124" t="str">
        <f ca="1">IF(E23=0,"",Mar!$CO27)</f>
        <v/>
      </c>
      <c r="AH23" s="124" t="str">
        <f ca="1">IF(F23=0,"",Abr!$CO27)</f>
        <v/>
      </c>
      <c r="AI23" s="124" t="str">
        <f ca="1">IF(G23=0,"",Mai!$CO27)</f>
        <v/>
      </c>
      <c r="AJ23" s="124" t="str">
        <f ca="1">IF(H23=0,"",Jun!$CO27)</f>
        <v/>
      </c>
      <c r="AK23" s="124" t="str">
        <f ca="1">IF(I23=0,"",Jul!$CO27)</f>
        <v/>
      </c>
      <c r="AL23" s="124" t="str">
        <f ca="1">IF(J23=0,"",Ago!$CO27)</f>
        <v/>
      </c>
      <c r="AM23" s="124" t="str">
        <f ca="1">IF(K23=0,"",Set!$CO27)</f>
        <v/>
      </c>
      <c r="AN23" s="124" t="str">
        <f ca="1">IF(L23=0,"",Out!$CO27)</f>
        <v/>
      </c>
      <c r="AO23" s="124" t="str">
        <f ca="1">IF(M23=0,"",Nov!$CO27)</f>
        <v/>
      </c>
      <c r="AP23" s="124" t="str">
        <f ca="1">IF(N23=0,"",Dez!$CO27)</f>
        <v/>
      </c>
      <c r="AQ23">
        <f t="shared" si="3"/>
        <v>0</v>
      </c>
      <c r="AR23" s="124" t="str">
        <f t="shared" ca="1" si="4"/>
        <v/>
      </c>
      <c r="AS23" s="125">
        <f ca="1">IFERROR(IF(AS$3=MONTH(VLOOKUP($AR23,'DB Func'!$B$3:$C$32,2,FALSE)),IF(AND(AS$3&gt;=MONTH(VLOOKUP($AR23,'DB Func'!$B$3:$C$32,2,FALSE)),17&gt;=DAY(VLOOKUP($AR23,'DB Func'!$B$3:$C$32,2,FALSE))),1,0),IF(AS$3&gt;=MONTH(VLOOKUP($AR23,'DB Func'!$B$3:$C$32,2,FALSE)),1,0)),0)</f>
        <v>0</v>
      </c>
      <c r="AT23" s="125">
        <f ca="1">IFERROR(IF(AT$3=MONTH(VLOOKUP($AR23,'DB Func'!$B$3:$C$32,2,FALSE)),IF(AND(AT$3&gt;=MONTH(VLOOKUP($AR23,'DB Func'!$B$3:$C$32,2,FALSE)),14&gt;=DAY(VLOOKUP($AR23,'DB Func'!$B$3:$C$32,2,FALSE))),1,0),IF(AT$3&gt;=MONTH(VLOOKUP($AR23,'DB Func'!$B$3:$C$32,2,FALSE)),1,0)),0)</f>
        <v>0</v>
      </c>
      <c r="AU23" s="125">
        <f ca="1">IFERROR(IF(AU$3=MONTH(VLOOKUP($AR23,'DB Func'!$B$3:$C$32,2,FALSE)),IF(AND(AU$3&gt;=MONTH(VLOOKUP($AR23,'DB Func'!$B$3:$C$32,2,FALSE)),17&gt;=DAY(VLOOKUP($AR23,'DB Func'!$B$3:$C$32,2,FALSE))),1,0),IF(AU$3&gt;=MONTH(VLOOKUP($AR23,'DB Func'!$B$3:$C$32,2,FALSE)),1,0)),0)</f>
        <v>0</v>
      </c>
      <c r="AV23" s="125">
        <f ca="1">IFERROR(IF(AV$3=MONTH(VLOOKUP($AR23,'DB Func'!$B$3:$C$32,2,FALSE)),IF(AND(AV$3&gt;=MONTH(VLOOKUP($AR23,'DB Func'!$B$3:$C$32,2,FALSE)),16&gt;=DAY(VLOOKUP($AR23,'DB Func'!$B$3:$C$32,2,FALSE))),1,0),IF(AV$3&gt;=MONTH(VLOOKUP($AR23,'DB Func'!$B$3:$C$32,2,FALSE)),1,0)),0)</f>
        <v>0</v>
      </c>
      <c r="AW23" s="125">
        <f ca="1">IFERROR(IF(AW$3=MONTH(VLOOKUP($AR23,'DB Func'!$B$3:$C$32,2,FALSE)),IF(AND(AW$3&gt;=MONTH(VLOOKUP($AR23,'DB Func'!$B$3:$C$32,2,FALSE)),17&gt;=DAY(VLOOKUP($AR23,'DB Func'!$B$3:$C$32,2,FALSE))),1,0),IF(AW$3&gt;=MONTH(VLOOKUP($AR23,'DB Func'!$B$3:$C$32,2,FALSE)),1,0)),0)</f>
        <v>0</v>
      </c>
      <c r="AX23" s="125">
        <f ca="1">IFERROR(IF(AX$3=MONTH(VLOOKUP($AR23,'DB Func'!$B$3:$C$32,2,FALSE)),IF(AND(AX$3&gt;=MONTH(VLOOKUP($AR23,'DB Func'!$B$3:$C$32,2,FALSE)),16&gt;=DAY(VLOOKUP($AR23,'DB Func'!$B$3:$C$32,2,FALSE))),1,0),IF(AX$3&gt;=MONTH(VLOOKUP($AR23,'DB Func'!$B$3:$C$32,2,FALSE)),1,0)),0)</f>
        <v>0</v>
      </c>
      <c r="AY23" s="125">
        <f ca="1">IFERROR(IF(AY$3=MONTH(VLOOKUP($AR23,'DB Func'!$B$3:$C$32,2,FALSE)),IF(AND(AY$3&gt;=MONTH(VLOOKUP($AR23,'DB Func'!$B$3:$C$32,2,FALSE)),17&gt;=DAY(VLOOKUP($AR23,'DB Func'!$B$3:$C$32,2,FALSE))),1,0),IF(AY$3&gt;=MONTH(VLOOKUP($AR23,'DB Func'!$B$3:$C$32,2,FALSE)),1,0)),0)</f>
        <v>0</v>
      </c>
      <c r="AZ23" s="125">
        <f ca="1">IFERROR(IF(AZ$3=MONTH(VLOOKUP($AR23,'DB Func'!$B$3:$C$32,2,FALSE)),IF(AND(AZ$3&gt;=MONTH(VLOOKUP($AR23,'DB Func'!$B$3:$C$32,2,FALSE)),17&gt;=DAY(VLOOKUP($AR23,'DB Func'!$B$3:$C$32,2,FALSE))),1,0),IF(AZ$3&gt;=MONTH(VLOOKUP($AR23,'DB Func'!$B$3:$C$32,2,FALSE)),1,0)),0)</f>
        <v>0</v>
      </c>
      <c r="BA23" s="125">
        <f ca="1">IFERROR(IF(BA$3=MONTH(VLOOKUP($AR23,'DB Func'!$B$3:$C$32,2,FALSE)),IF(AND(BA$3&gt;=MONTH(VLOOKUP($AR23,'DB Func'!$B$3:$C$32,2,FALSE)),16&gt;=DAY(VLOOKUP($AR23,'DB Func'!$B$3:$C$32,2,FALSE))),1,0),IF(BA$3&gt;=MONTH(VLOOKUP($AR23,'DB Func'!$B$3:$C$32,2,FALSE)),1,0)),0)</f>
        <v>0</v>
      </c>
      <c r="BB23" s="125">
        <f ca="1">IFERROR(IF(BB$3=MONTH(VLOOKUP($AR23,'DB Func'!$B$3:$C$32,2,FALSE)),IF(AND(BB$3&gt;=MONTH(VLOOKUP($AR23,'DB Func'!$B$3:$C$32,2,FALSE)),17&gt;=DAY(VLOOKUP($AR23,'DB Func'!$B$3:$C$32,2,FALSE))),1,0),IF(BB$3&gt;=MONTH(VLOOKUP($AR23,'DB Func'!$B$3:$C$32,2,FALSE)),1,0)),0)</f>
        <v>0</v>
      </c>
      <c r="BC23" s="125">
        <f ca="1">IFERROR(IF(BC$3=MONTH(VLOOKUP($AR23,'DB Func'!$B$3:$C$32,2,FALSE)),IF(AND(BC$3&gt;=MONTH(VLOOKUP($AR23,'DB Func'!$B$3:$C$32,2,FALSE)),16&gt;=DAY(VLOOKUP($AR23,'DB Func'!$B$3:$C$32,2,FALSE))),1,0),IF(BC$3&gt;=MONTH(VLOOKUP($AR23,'DB Func'!$B$3:$C$32,2,FALSE)),1,0)),0)</f>
        <v>0</v>
      </c>
      <c r="BD23" s="125">
        <f ca="1">IFERROR(IF(BD$3=MONTH(VLOOKUP($AR23,'DB Func'!$B$3:$C$32,2,FALSE)),IF(AND(BD$3&gt;=MONTH(VLOOKUP($AR23,'DB Func'!$B$3:$C$32,2,FALSE)),17&gt;=DAY(VLOOKUP($AR23,'DB Func'!$B$3:$C$32,2,FALSE))),1,0),IF(BD$3&gt;=MONTH(VLOOKUP($AR23,'DB Func'!$B$3:$C$32,2,FALSE)),1,0)),0)</f>
        <v>0</v>
      </c>
      <c r="BE23">
        <v>19</v>
      </c>
      <c r="BF23" s="149">
        <f t="shared" ca="1" si="5"/>
        <v>0</v>
      </c>
    </row>
    <row r="24" spans="2:58">
      <c r="B24" s="124" t="str">
        <f ca="1">Lanc!$C28</f>
        <v/>
      </c>
      <c r="C24" s="124">
        <f ca="1">Lanc!$D28</f>
        <v>0</v>
      </c>
      <c r="D24" s="124">
        <f ca="1">Fev!$D28</f>
        <v>0</v>
      </c>
      <c r="E24" s="124">
        <f ca="1">Mar!$D28</f>
        <v>0</v>
      </c>
      <c r="F24" s="124">
        <f ca="1">Abr!$D28</f>
        <v>0</v>
      </c>
      <c r="G24" s="124">
        <f ca="1">Mai!$D28</f>
        <v>0</v>
      </c>
      <c r="H24" s="124">
        <f ca="1">Jun!$D28</f>
        <v>0</v>
      </c>
      <c r="I24" s="124">
        <f ca="1">Jul!$D28</f>
        <v>0</v>
      </c>
      <c r="J24" s="124">
        <f ca="1">Ago!$D28</f>
        <v>0</v>
      </c>
      <c r="K24" s="124">
        <f ca="1">Set!$D28</f>
        <v>0</v>
      </c>
      <c r="L24" s="124">
        <f ca="1">Out!$D28</f>
        <v>0</v>
      </c>
      <c r="M24" s="124">
        <f ca="1">Nov!$D28</f>
        <v>0</v>
      </c>
      <c r="N24" s="124">
        <f ca="1">Dez!$D28</f>
        <v>0</v>
      </c>
      <c r="P24" s="124" t="str">
        <f ca="1">Lanc!$C28</f>
        <v/>
      </c>
      <c r="Q24" s="124">
        <f>AVERAGE(Lanc!AR28,Fev!AR28,Mar!AR28,Abr!AR28,Mai!AR28,Jun!AR28,Jul!AR28,Ago!AR28,Set!AR28,Out!AR28,Nov!AR28,Dez!AR28)</f>
        <v>0</v>
      </c>
      <c r="R24" s="124">
        <f>AVERAGE(Lanc!AS28,Fev!AS28,Mar!AS28,Abr!AS28,Mai!AS28,Jun!AS28,Jul!AS28,Ago!AS28,Set!AS28,Out!AS28,Nov!AS28,Dez!AS28)</f>
        <v>0</v>
      </c>
      <c r="S24" s="124">
        <f>AVERAGE(Lanc!AT28,Fev!AT28,Mar!AT28,Abr!AT28,Mai!AT28,Jun!AT28,Jul!AT28,Ago!AT28,Set!AT28,Out!AT28,Nov!AT28,Dez!AT28)</f>
        <v>0</v>
      </c>
      <c r="T24" s="124">
        <f>AVERAGE(Lanc!AU28,Fev!AU28,Mar!AU28,Abr!AU28,Mai!AU28,Jun!AU28,Jul!AU28,Ago!AU28,Set!AU28,Out!AU28,Nov!AU28,Dez!AU28)</f>
        <v>0</v>
      </c>
      <c r="U24" s="124">
        <f>AVERAGE(Lanc!AV28,Fev!AV28,Mar!AV28,Abr!AV28,Mai!AV28,Jun!AV28,Jul!AV28,Ago!AV28,Set!AV28,Out!AV28,Nov!AV28,Dez!AV28)</f>
        <v>0</v>
      </c>
      <c r="V24" s="188">
        <f ca="1">IFERROR(AVERAGE(Lanc!AL28,Fev!AL28,Mar!AL28,Abr!AL28,Mai!AL28,Jun!AL28,Jul!AL28,Ago!AL28,Set!AL28,Out!AL28,Nov!AL28,Dez!AL28),0)</f>
        <v>0</v>
      </c>
      <c r="W24" s="188">
        <f ca="1">IFERROR(AVERAGE(Lanc!AM28,Fev!AM28,Mar!AM28,Abr!AM28,Mai!AM28,Jun!AM28,Jul!AM28,Ago!AM28,Set!AM28,Out!AM28,Nov!AM28,Dez!AM28),0)</f>
        <v>0</v>
      </c>
      <c r="X24" s="188">
        <f ca="1">IFERROR(AVERAGE(Lanc!AN28,Fev!AN28,Mar!AN28,Abr!AN28,Mai!AN28,Jun!AN28,Jul!AN28,Ago!AN28,Set!AN28,Out!AN28,Nov!AN28,Dez!AN28),0)</f>
        <v>0</v>
      </c>
      <c r="Y24" s="188">
        <f ca="1">IFERROR(AVERAGE(Lanc!AO28,Fev!AO28,Mar!AO28,Abr!AO28,Mai!AO28,Jun!AO28,Jul!AO28,Ago!AO28,Set!AO28,Out!AO28,Nov!AO28,Dez!AO28),0)</f>
        <v>0</v>
      </c>
      <c r="Z24" s="188">
        <f ca="1">IFERROR(AVERAGE(Lanc!AP28,Fev!AP28,Mar!AP28,Abr!AP28,Mai!AP28,Jun!AP28,Jul!AP28,Ago!AP28,Set!AP28,Out!AP28,Nov!AP28,Dez!AP28),0)</f>
        <v>0</v>
      </c>
      <c r="AA24" s="186">
        <f t="shared" si="0"/>
        <v>0</v>
      </c>
      <c r="AB24" s="186">
        <f t="shared" ca="1" si="1"/>
        <v>0</v>
      </c>
      <c r="AC24">
        <f t="shared" ca="1" si="2"/>
        <v>0</v>
      </c>
      <c r="AD24" s="124" t="str">
        <f ca="1">Lanc!$C28</f>
        <v/>
      </c>
      <c r="AE24" s="124">
        <f>IFERROR(AVERAGE(Lanc!Z28,Fev!Z28,Mar!Z28,Abr!Z28,Mai!Z28,Jun!Z28,Jul!Z28,Ago!Z28,Set!Z28,Out!Z28,Nov!Z28,Dez!Z28),0)</f>
        <v>0</v>
      </c>
      <c r="AF24" s="124">
        <f>IFERROR(AVERAGE(Lanc!AA28,Fev!AA28,Mar!AA28,Abr!AA28,Mai!AA28,Jun!AA28,Jul!AA28,Ago!AA28,Set!AA28,Out!AA28,Nov!AA28,Dez!AA28),0)</f>
        <v>0</v>
      </c>
      <c r="AG24" s="124" t="str">
        <f ca="1">IF(E24=0,"",Mar!$CO28)</f>
        <v/>
      </c>
      <c r="AH24" s="124" t="str">
        <f ca="1">IF(F24=0,"",Abr!$CO28)</f>
        <v/>
      </c>
      <c r="AI24" s="124" t="str">
        <f ca="1">IF(G24=0,"",Mai!$CO28)</f>
        <v/>
      </c>
      <c r="AJ24" s="124" t="str">
        <f ca="1">IF(H24=0,"",Jun!$CO28)</f>
        <v/>
      </c>
      <c r="AK24" s="124" t="str">
        <f ca="1">IF(I24=0,"",Jul!$CO28)</f>
        <v/>
      </c>
      <c r="AL24" s="124" t="str">
        <f ca="1">IF(J24=0,"",Ago!$CO28)</f>
        <v/>
      </c>
      <c r="AM24" s="124" t="str">
        <f ca="1">IF(K24=0,"",Set!$CO28)</f>
        <v/>
      </c>
      <c r="AN24" s="124" t="str">
        <f ca="1">IF(L24=0,"",Out!$CO28)</f>
        <v/>
      </c>
      <c r="AO24" s="124" t="str">
        <f ca="1">IF(M24=0,"",Nov!$CO28)</f>
        <v/>
      </c>
      <c r="AP24" s="124" t="str">
        <f ca="1">IF(N24=0,"",Dez!$CO28)</f>
        <v/>
      </c>
      <c r="AQ24">
        <f t="shared" si="3"/>
        <v>0</v>
      </c>
      <c r="AR24" s="124" t="str">
        <f t="shared" ca="1" si="4"/>
        <v/>
      </c>
      <c r="AS24" s="125">
        <f ca="1">IFERROR(IF(AS$3=MONTH(VLOOKUP($AR24,'DB Func'!$B$3:$C$32,2,FALSE)),IF(AND(AS$3&gt;=MONTH(VLOOKUP($AR24,'DB Func'!$B$3:$C$32,2,FALSE)),17&gt;=DAY(VLOOKUP($AR24,'DB Func'!$B$3:$C$32,2,FALSE))),1,0),IF(AS$3&gt;=MONTH(VLOOKUP($AR24,'DB Func'!$B$3:$C$32,2,FALSE)),1,0)),0)</f>
        <v>0</v>
      </c>
      <c r="AT24" s="125">
        <f ca="1">IFERROR(IF(AT$3=MONTH(VLOOKUP($AR24,'DB Func'!$B$3:$C$32,2,FALSE)),IF(AND(AT$3&gt;=MONTH(VLOOKUP($AR24,'DB Func'!$B$3:$C$32,2,FALSE)),14&gt;=DAY(VLOOKUP($AR24,'DB Func'!$B$3:$C$32,2,FALSE))),1,0),IF(AT$3&gt;=MONTH(VLOOKUP($AR24,'DB Func'!$B$3:$C$32,2,FALSE)),1,0)),0)</f>
        <v>0</v>
      </c>
      <c r="AU24" s="125">
        <f ca="1">IFERROR(IF(AU$3=MONTH(VLOOKUP($AR24,'DB Func'!$B$3:$C$32,2,FALSE)),IF(AND(AU$3&gt;=MONTH(VLOOKUP($AR24,'DB Func'!$B$3:$C$32,2,FALSE)),17&gt;=DAY(VLOOKUP($AR24,'DB Func'!$B$3:$C$32,2,FALSE))),1,0),IF(AU$3&gt;=MONTH(VLOOKUP($AR24,'DB Func'!$B$3:$C$32,2,FALSE)),1,0)),0)</f>
        <v>0</v>
      </c>
      <c r="AV24" s="125">
        <f ca="1">IFERROR(IF(AV$3=MONTH(VLOOKUP($AR24,'DB Func'!$B$3:$C$32,2,FALSE)),IF(AND(AV$3&gt;=MONTH(VLOOKUP($AR24,'DB Func'!$B$3:$C$32,2,FALSE)),16&gt;=DAY(VLOOKUP($AR24,'DB Func'!$B$3:$C$32,2,FALSE))),1,0),IF(AV$3&gt;=MONTH(VLOOKUP($AR24,'DB Func'!$B$3:$C$32,2,FALSE)),1,0)),0)</f>
        <v>0</v>
      </c>
      <c r="AW24" s="125">
        <f ca="1">IFERROR(IF(AW$3=MONTH(VLOOKUP($AR24,'DB Func'!$B$3:$C$32,2,FALSE)),IF(AND(AW$3&gt;=MONTH(VLOOKUP($AR24,'DB Func'!$B$3:$C$32,2,FALSE)),17&gt;=DAY(VLOOKUP($AR24,'DB Func'!$B$3:$C$32,2,FALSE))),1,0),IF(AW$3&gt;=MONTH(VLOOKUP($AR24,'DB Func'!$B$3:$C$32,2,FALSE)),1,0)),0)</f>
        <v>0</v>
      </c>
      <c r="AX24" s="125">
        <f ca="1">IFERROR(IF(AX$3=MONTH(VLOOKUP($AR24,'DB Func'!$B$3:$C$32,2,FALSE)),IF(AND(AX$3&gt;=MONTH(VLOOKUP($AR24,'DB Func'!$B$3:$C$32,2,FALSE)),16&gt;=DAY(VLOOKUP($AR24,'DB Func'!$B$3:$C$32,2,FALSE))),1,0),IF(AX$3&gt;=MONTH(VLOOKUP($AR24,'DB Func'!$B$3:$C$32,2,FALSE)),1,0)),0)</f>
        <v>0</v>
      </c>
      <c r="AY24" s="125">
        <f ca="1">IFERROR(IF(AY$3=MONTH(VLOOKUP($AR24,'DB Func'!$B$3:$C$32,2,FALSE)),IF(AND(AY$3&gt;=MONTH(VLOOKUP($AR24,'DB Func'!$B$3:$C$32,2,FALSE)),17&gt;=DAY(VLOOKUP($AR24,'DB Func'!$B$3:$C$32,2,FALSE))),1,0),IF(AY$3&gt;=MONTH(VLOOKUP($AR24,'DB Func'!$B$3:$C$32,2,FALSE)),1,0)),0)</f>
        <v>0</v>
      </c>
      <c r="AZ24" s="125">
        <f ca="1">IFERROR(IF(AZ$3=MONTH(VLOOKUP($AR24,'DB Func'!$B$3:$C$32,2,FALSE)),IF(AND(AZ$3&gt;=MONTH(VLOOKUP($AR24,'DB Func'!$B$3:$C$32,2,FALSE)),17&gt;=DAY(VLOOKUP($AR24,'DB Func'!$B$3:$C$32,2,FALSE))),1,0),IF(AZ$3&gt;=MONTH(VLOOKUP($AR24,'DB Func'!$B$3:$C$32,2,FALSE)),1,0)),0)</f>
        <v>0</v>
      </c>
      <c r="BA24" s="125">
        <f ca="1">IFERROR(IF(BA$3=MONTH(VLOOKUP($AR24,'DB Func'!$B$3:$C$32,2,FALSE)),IF(AND(BA$3&gt;=MONTH(VLOOKUP($AR24,'DB Func'!$B$3:$C$32,2,FALSE)),16&gt;=DAY(VLOOKUP($AR24,'DB Func'!$B$3:$C$32,2,FALSE))),1,0),IF(BA$3&gt;=MONTH(VLOOKUP($AR24,'DB Func'!$B$3:$C$32,2,FALSE)),1,0)),0)</f>
        <v>0</v>
      </c>
      <c r="BB24" s="125">
        <f ca="1">IFERROR(IF(BB$3=MONTH(VLOOKUP($AR24,'DB Func'!$B$3:$C$32,2,FALSE)),IF(AND(BB$3&gt;=MONTH(VLOOKUP($AR24,'DB Func'!$B$3:$C$32,2,FALSE)),17&gt;=DAY(VLOOKUP($AR24,'DB Func'!$B$3:$C$32,2,FALSE))),1,0),IF(BB$3&gt;=MONTH(VLOOKUP($AR24,'DB Func'!$B$3:$C$32,2,FALSE)),1,0)),0)</f>
        <v>0</v>
      </c>
      <c r="BC24" s="125">
        <f ca="1">IFERROR(IF(BC$3=MONTH(VLOOKUP($AR24,'DB Func'!$B$3:$C$32,2,FALSE)),IF(AND(BC$3&gt;=MONTH(VLOOKUP($AR24,'DB Func'!$B$3:$C$32,2,FALSE)),16&gt;=DAY(VLOOKUP($AR24,'DB Func'!$B$3:$C$32,2,FALSE))),1,0),IF(BC$3&gt;=MONTH(VLOOKUP($AR24,'DB Func'!$B$3:$C$32,2,FALSE)),1,0)),0)</f>
        <v>0</v>
      </c>
      <c r="BD24" s="125">
        <f ca="1">IFERROR(IF(BD$3=MONTH(VLOOKUP($AR24,'DB Func'!$B$3:$C$32,2,FALSE)),IF(AND(BD$3&gt;=MONTH(VLOOKUP($AR24,'DB Func'!$B$3:$C$32,2,FALSE)),17&gt;=DAY(VLOOKUP($AR24,'DB Func'!$B$3:$C$32,2,FALSE))),1,0),IF(BD$3&gt;=MONTH(VLOOKUP($AR24,'DB Func'!$B$3:$C$32,2,FALSE)),1,0)),0)</f>
        <v>0</v>
      </c>
      <c r="BE24">
        <v>20</v>
      </c>
      <c r="BF24" s="149">
        <f t="shared" ca="1" si="5"/>
        <v>0</v>
      </c>
    </row>
    <row r="25" spans="2:58">
      <c r="B25" s="124" t="str">
        <f ca="1">Lanc!$C29</f>
        <v/>
      </c>
      <c r="C25" s="124">
        <f ca="1">Lanc!$D29</f>
        <v>0</v>
      </c>
      <c r="D25" s="124">
        <f ca="1">Fev!$D29</f>
        <v>0</v>
      </c>
      <c r="E25" s="124">
        <f ca="1">Mar!$D29</f>
        <v>0</v>
      </c>
      <c r="F25" s="124">
        <f ca="1">Abr!$D29</f>
        <v>0</v>
      </c>
      <c r="G25" s="124">
        <f ca="1">Mai!$D29</f>
        <v>0</v>
      </c>
      <c r="H25" s="124">
        <f ca="1">Jun!$D29</f>
        <v>0</v>
      </c>
      <c r="I25" s="124">
        <f ca="1">Jul!$D29</f>
        <v>0</v>
      </c>
      <c r="J25" s="124">
        <f ca="1">Ago!$D29</f>
        <v>0</v>
      </c>
      <c r="K25" s="124">
        <f ca="1">Set!$D29</f>
        <v>0</v>
      </c>
      <c r="L25" s="124">
        <f ca="1">Out!$D29</f>
        <v>0</v>
      </c>
      <c r="M25" s="124">
        <f ca="1">Nov!$D29</f>
        <v>0</v>
      </c>
      <c r="N25" s="124">
        <f ca="1">Dez!$D29</f>
        <v>0</v>
      </c>
      <c r="P25" s="124" t="str">
        <f ca="1">Lanc!$C29</f>
        <v/>
      </c>
      <c r="Q25" s="124">
        <f>AVERAGE(Lanc!AR29,Fev!AR29,Mar!AR29,Abr!AR29,Mai!AR29,Jun!AR29,Jul!AR29,Ago!AR29,Set!AR29,Out!AR29,Nov!AR29,Dez!AR29)</f>
        <v>0</v>
      </c>
      <c r="R25" s="124">
        <f>AVERAGE(Lanc!AS29,Fev!AS29,Mar!AS29,Abr!AS29,Mai!AS29,Jun!AS29,Jul!AS29,Ago!AS29,Set!AS29,Out!AS29,Nov!AS29,Dez!AS29)</f>
        <v>0</v>
      </c>
      <c r="S25" s="124">
        <f>AVERAGE(Lanc!AT29,Fev!AT29,Mar!AT29,Abr!AT29,Mai!AT29,Jun!AT29,Jul!AT29,Ago!AT29,Set!AT29,Out!AT29,Nov!AT29,Dez!AT29)</f>
        <v>0</v>
      </c>
      <c r="T25" s="124">
        <f>AVERAGE(Lanc!AU29,Fev!AU29,Mar!AU29,Abr!AU29,Mai!AU29,Jun!AU29,Jul!AU29,Ago!AU29,Set!AU29,Out!AU29,Nov!AU29,Dez!AU29)</f>
        <v>0</v>
      </c>
      <c r="U25" s="124">
        <f>AVERAGE(Lanc!AV29,Fev!AV29,Mar!AV29,Abr!AV29,Mai!AV29,Jun!AV29,Jul!AV29,Ago!AV29,Set!AV29,Out!AV29,Nov!AV29,Dez!AV29)</f>
        <v>0</v>
      </c>
      <c r="V25" s="188">
        <f ca="1">IFERROR(AVERAGE(Lanc!AL29,Fev!AL29,Mar!AL29,Abr!AL29,Mai!AL29,Jun!AL29,Jul!AL29,Ago!AL29,Set!AL29,Out!AL29,Nov!AL29,Dez!AL29),0)</f>
        <v>0</v>
      </c>
      <c r="W25" s="188">
        <f ca="1">IFERROR(AVERAGE(Lanc!AM29,Fev!AM29,Mar!AM29,Abr!AM29,Mai!AM29,Jun!AM29,Jul!AM29,Ago!AM29,Set!AM29,Out!AM29,Nov!AM29,Dez!AM29),0)</f>
        <v>0</v>
      </c>
      <c r="X25" s="188">
        <f ca="1">IFERROR(AVERAGE(Lanc!AN29,Fev!AN29,Mar!AN29,Abr!AN29,Mai!AN29,Jun!AN29,Jul!AN29,Ago!AN29,Set!AN29,Out!AN29,Nov!AN29,Dez!AN29),0)</f>
        <v>0</v>
      </c>
      <c r="Y25" s="188">
        <f ca="1">IFERROR(AVERAGE(Lanc!AO29,Fev!AO29,Mar!AO29,Abr!AO29,Mai!AO29,Jun!AO29,Jul!AO29,Ago!AO29,Set!AO29,Out!AO29,Nov!AO29,Dez!AO29),0)</f>
        <v>0</v>
      </c>
      <c r="Z25" s="188">
        <f ca="1">IFERROR(AVERAGE(Lanc!AP29,Fev!AP29,Mar!AP29,Abr!AP29,Mai!AP29,Jun!AP29,Jul!AP29,Ago!AP29,Set!AP29,Out!AP29,Nov!AP29,Dez!AP29),0)</f>
        <v>0</v>
      </c>
      <c r="AA25" s="186">
        <f t="shared" si="0"/>
        <v>0</v>
      </c>
      <c r="AB25" s="186">
        <f t="shared" ca="1" si="1"/>
        <v>0</v>
      </c>
      <c r="AC25">
        <f t="shared" ca="1" si="2"/>
        <v>0</v>
      </c>
      <c r="AD25" s="124" t="str">
        <f ca="1">Lanc!$C29</f>
        <v/>
      </c>
      <c r="AE25" s="124">
        <f>IFERROR(AVERAGE(Lanc!Z29,Fev!Z29,Mar!Z29,Abr!Z29,Mai!Z29,Jun!Z29,Jul!Z29,Ago!Z29,Set!Z29,Out!Z29,Nov!Z29,Dez!Z29),0)</f>
        <v>0</v>
      </c>
      <c r="AF25" s="124">
        <f>IFERROR(AVERAGE(Lanc!AA29,Fev!AA29,Mar!AA29,Abr!AA29,Mai!AA29,Jun!AA29,Jul!AA29,Ago!AA29,Set!AA29,Out!AA29,Nov!AA29,Dez!AA29),0)</f>
        <v>0</v>
      </c>
      <c r="AG25" s="124" t="str">
        <f ca="1">IF(E25=0,"",Mar!$CO29)</f>
        <v/>
      </c>
      <c r="AH25" s="124" t="str">
        <f ca="1">IF(F25=0,"",Abr!$CO29)</f>
        <v/>
      </c>
      <c r="AI25" s="124" t="str">
        <f ca="1">IF(G25=0,"",Mai!$CO29)</f>
        <v/>
      </c>
      <c r="AJ25" s="124" t="str">
        <f ca="1">IF(H25=0,"",Jun!$CO29)</f>
        <v/>
      </c>
      <c r="AK25" s="124" t="str">
        <f ca="1">IF(I25=0,"",Jul!$CO29)</f>
        <v/>
      </c>
      <c r="AL25" s="124" t="str">
        <f ca="1">IF(J25=0,"",Ago!$CO29)</f>
        <v/>
      </c>
      <c r="AM25" s="124" t="str">
        <f ca="1">IF(K25=0,"",Set!$CO29)</f>
        <v/>
      </c>
      <c r="AN25" s="124" t="str">
        <f ca="1">IF(L25=0,"",Out!$CO29)</f>
        <v/>
      </c>
      <c r="AO25" s="124" t="str">
        <f ca="1">IF(M25=0,"",Nov!$CO29)</f>
        <v/>
      </c>
      <c r="AP25" s="124" t="str">
        <f ca="1">IF(N25=0,"",Dez!$CO29)</f>
        <v/>
      </c>
      <c r="AQ25">
        <f t="shared" si="3"/>
        <v>0</v>
      </c>
      <c r="AR25" s="124" t="str">
        <f t="shared" ca="1" si="4"/>
        <v/>
      </c>
      <c r="AS25" s="125">
        <f ca="1">IFERROR(IF(AS$3=MONTH(VLOOKUP($AR25,'DB Func'!$B$3:$C$32,2,FALSE)),IF(AND(AS$3&gt;=MONTH(VLOOKUP($AR25,'DB Func'!$B$3:$C$32,2,FALSE)),17&gt;=DAY(VLOOKUP($AR25,'DB Func'!$B$3:$C$32,2,FALSE))),1,0),IF(AS$3&gt;=MONTH(VLOOKUP($AR25,'DB Func'!$B$3:$C$32,2,FALSE)),1,0)),0)</f>
        <v>0</v>
      </c>
      <c r="AT25" s="125">
        <f ca="1">IFERROR(IF(AT$3=MONTH(VLOOKUP($AR25,'DB Func'!$B$3:$C$32,2,FALSE)),IF(AND(AT$3&gt;=MONTH(VLOOKUP($AR25,'DB Func'!$B$3:$C$32,2,FALSE)),14&gt;=DAY(VLOOKUP($AR25,'DB Func'!$B$3:$C$32,2,FALSE))),1,0),IF(AT$3&gt;=MONTH(VLOOKUP($AR25,'DB Func'!$B$3:$C$32,2,FALSE)),1,0)),0)</f>
        <v>0</v>
      </c>
      <c r="AU25" s="125">
        <f ca="1">IFERROR(IF(AU$3=MONTH(VLOOKUP($AR25,'DB Func'!$B$3:$C$32,2,FALSE)),IF(AND(AU$3&gt;=MONTH(VLOOKUP($AR25,'DB Func'!$B$3:$C$32,2,FALSE)),17&gt;=DAY(VLOOKUP($AR25,'DB Func'!$B$3:$C$32,2,FALSE))),1,0),IF(AU$3&gt;=MONTH(VLOOKUP($AR25,'DB Func'!$B$3:$C$32,2,FALSE)),1,0)),0)</f>
        <v>0</v>
      </c>
      <c r="AV25" s="125">
        <f ca="1">IFERROR(IF(AV$3=MONTH(VLOOKUP($AR25,'DB Func'!$B$3:$C$32,2,FALSE)),IF(AND(AV$3&gt;=MONTH(VLOOKUP($AR25,'DB Func'!$B$3:$C$32,2,FALSE)),16&gt;=DAY(VLOOKUP($AR25,'DB Func'!$B$3:$C$32,2,FALSE))),1,0),IF(AV$3&gt;=MONTH(VLOOKUP($AR25,'DB Func'!$B$3:$C$32,2,FALSE)),1,0)),0)</f>
        <v>0</v>
      </c>
      <c r="AW25" s="125">
        <f ca="1">IFERROR(IF(AW$3=MONTH(VLOOKUP($AR25,'DB Func'!$B$3:$C$32,2,FALSE)),IF(AND(AW$3&gt;=MONTH(VLOOKUP($AR25,'DB Func'!$B$3:$C$32,2,FALSE)),17&gt;=DAY(VLOOKUP($AR25,'DB Func'!$B$3:$C$32,2,FALSE))),1,0),IF(AW$3&gt;=MONTH(VLOOKUP($AR25,'DB Func'!$B$3:$C$32,2,FALSE)),1,0)),0)</f>
        <v>0</v>
      </c>
      <c r="AX25" s="125">
        <f ca="1">IFERROR(IF(AX$3=MONTH(VLOOKUP($AR25,'DB Func'!$B$3:$C$32,2,FALSE)),IF(AND(AX$3&gt;=MONTH(VLOOKUP($AR25,'DB Func'!$B$3:$C$32,2,FALSE)),16&gt;=DAY(VLOOKUP($AR25,'DB Func'!$B$3:$C$32,2,FALSE))),1,0),IF(AX$3&gt;=MONTH(VLOOKUP($AR25,'DB Func'!$B$3:$C$32,2,FALSE)),1,0)),0)</f>
        <v>0</v>
      </c>
      <c r="AY25" s="125">
        <f ca="1">IFERROR(IF(AY$3=MONTH(VLOOKUP($AR25,'DB Func'!$B$3:$C$32,2,FALSE)),IF(AND(AY$3&gt;=MONTH(VLOOKUP($AR25,'DB Func'!$B$3:$C$32,2,FALSE)),17&gt;=DAY(VLOOKUP($AR25,'DB Func'!$B$3:$C$32,2,FALSE))),1,0),IF(AY$3&gt;=MONTH(VLOOKUP($AR25,'DB Func'!$B$3:$C$32,2,FALSE)),1,0)),0)</f>
        <v>0</v>
      </c>
      <c r="AZ25" s="125">
        <f ca="1">IFERROR(IF(AZ$3=MONTH(VLOOKUP($AR25,'DB Func'!$B$3:$C$32,2,FALSE)),IF(AND(AZ$3&gt;=MONTH(VLOOKUP($AR25,'DB Func'!$B$3:$C$32,2,FALSE)),17&gt;=DAY(VLOOKUP($AR25,'DB Func'!$B$3:$C$32,2,FALSE))),1,0),IF(AZ$3&gt;=MONTH(VLOOKUP($AR25,'DB Func'!$B$3:$C$32,2,FALSE)),1,0)),0)</f>
        <v>0</v>
      </c>
      <c r="BA25" s="125">
        <f ca="1">IFERROR(IF(BA$3=MONTH(VLOOKUP($AR25,'DB Func'!$B$3:$C$32,2,FALSE)),IF(AND(BA$3&gt;=MONTH(VLOOKUP($AR25,'DB Func'!$B$3:$C$32,2,FALSE)),16&gt;=DAY(VLOOKUP($AR25,'DB Func'!$B$3:$C$32,2,FALSE))),1,0),IF(BA$3&gt;=MONTH(VLOOKUP($AR25,'DB Func'!$B$3:$C$32,2,FALSE)),1,0)),0)</f>
        <v>0</v>
      </c>
      <c r="BB25" s="125">
        <f ca="1">IFERROR(IF(BB$3=MONTH(VLOOKUP($AR25,'DB Func'!$B$3:$C$32,2,FALSE)),IF(AND(BB$3&gt;=MONTH(VLOOKUP($AR25,'DB Func'!$B$3:$C$32,2,FALSE)),17&gt;=DAY(VLOOKUP($AR25,'DB Func'!$B$3:$C$32,2,FALSE))),1,0),IF(BB$3&gt;=MONTH(VLOOKUP($AR25,'DB Func'!$B$3:$C$32,2,FALSE)),1,0)),0)</f>
        <v>0</v>
      </c>
      <c r="BC25" s="125">
        <f ca="1">IFERROR(IF(BC$3=MONTH(VLOOKUP($AR25,'DB Func'!$B$3:$C$32,2,FALSE)),IF(AND(BC$3&gt;=MONTH(VLOOKUP($AR25,'DB Func'!$B$3:$C$32,2,FALSE)),16&gt;=DAY(VLOOKUP($AR25,'DB Func'!$B$3:$C$32,2,FALSE))),1,0),IF(BC$3&gt;=MONTH(VLOOKUP($AR25,'DB Func'!$B$3:$C$32,2,FALSE)),1,0)),0)</f>
        <v>0</v>
      </c>
      <c r="BD25" s="125">
        <f ca="1">IFERROR(IF(BD$3=MONTH(VLOOKUP($AR25,'DB Func'!$B$3:$C$32,2,FALSE)),IF(AND(BD$3&gt;=MONTH(VLOOKUP($AR25,'DB Func'!$B$3:$C$32,2,FALSE)),17&gt;=DAY(VLOOKUP($AR25,'DB Func'!$B$3:$C$32,2,FALSE))),1,0),IF(BD$3&gt;=MONTH(VLOOKUP($AR25,'DB Func'!$B$3:$C$32,2,FALSE)),1,0)),0)</f>
        <v>0</v>
      </c>
      <c r="BE25">
        <v>21</v>
      </c>
      <c r="BF25" s="149">
        <f t="shared" ca="1" si="5"/>
        <v>0</v>
      </c>
    </row>
    <row r="26" spans="2:58">
      <c r="B26" s="124" t="str">
        <f ca="1">Lanc!$C30</f>
        <v/>
      </c>
      <c r="C26" s="124">
        <f ca="1">Lanc!$D30</f>
        <v>0</v>
      </c>
      <c r="D26" s="124">
        <f ca="1">Fev!$D30</f>
        <v>0</v>
      </c>
      <c r="E26" s="124">
        <f ca="1">Mar!$D30</f>
        <v>0</v>
      </c>
      <c r="F26" s="124">
        <f ca="1">Abr!$D30</f>
        <v>0</v>
      </c>
      <c r="G26" s="124">
        <f ca="1">Mai!$D30</f>
        <v>0</v>
      </c>
      <c r="H26" s="124">
        <f ca="1">Jun!$D30</f>
        <v>0</v>
      </c>
      <c r="I26" s="124">
        <f ca="1">Jul!$D30</f>
        <v>0</v>
      </c>
      <c r="J26" s="124">
        <f ca="1">Ago!$D30</f>
        <v>0</v>
      </c>
      <c r="K26" s="124">
        <f ca="1">Set!$D30</f>
        <v>0</v>
      </c>
      <c r="L26" s="124">
        <f ca="1">Out!$D30</f>
        <v>0</v>
      </c>
      <c r="M26" s="124">
        <f ca="1">Nov!$D30</f>
        <v>0</v>
      </c>
      <c r="N26" s="124">
        <f ca="1">Dez!$D30</f>
        <v>0</v>
      </c>
      <c r="P26" s="124" t="str">
        <f ca="1">Lanc!$C30</f>
        <v/>
      </c>
      <c r="Q26" s="124">
        <f>AVERAGE(Lanc!AR30,Fev!AR30,Mar!AR30,Abr!AR30,Mai!AR30,Jun!AR30,Jul!AR30,Ago!AR30,Set!AR30,Out!AR30,Nov!AR30,Dez!AR30)</f>
        <v>0</v>
      </c>
      <c r="R26" s="124">
        <f>AVERAGE(Lanc!AS30,Fev!AS30,Mar!AS30,Abr!AS30,Mai!AS30,Jun!AS30,Jul!AS30,Ago!AS30,Set!AS30,Out!AS30,Nov!AS30,Dez!AS30)</f>
        <v>0</v>
      </c>
      <c r="S26" s="124">
        <f>AVERAGE(Lanc!AT30,Fev!AT30,Mar!AT30,Abr!AT30,Mai!AT30,Jun!AT30,Jul!AT30,Ago!AT30,Set!AT30,Out!AT30,Nov!AT30,Dez!AT30)</f>
        <v>0</v>
      </c>
      <c r="T26" s="124">
        <f>AVERAGE(Lanc!AU30,Fev!AU30,Mar!AU30,Abr!AU30,Mai!AU30,Jun!AU30,Jul!AU30,Ago!AU30,Set!AU30,Out!AU30,Nov!AU30,Dez!AU30)</f>
        <v>0</v>
      </c>
      <c r="U26" s="124">
        <f>AVERAGE(Lanc!AV30,Fev!AV30,Mar!AV30,Abr!AV30,Mai!AV30,Jun!AV30,Jul!AV30,Ago!AV30,Set!AV30,Out!AV30,Nov!AV30,Dez!AV30)</f>
        <v>0</v>
      </c>
      <c r="V26" s="188">
        <f ca="1">IFERROR(AVERAGE(Lanc!AL30,Fev!AL30,Mar!AL30,Abr!AL30,Mai!AL30,Jun!AL30,Jul!AL30,Ago!AL30,Set!AL30,Out!AL30,Nov!AL30,Dez!AL30),0)</f>
        <v>0</v>
      </c>
      <c r="W26" s="188">
        <f ca="1">IFERROR(AVERAGE(Lanc!AM30,Fev!AM30,Mar!AM30,Abr!AM30,Mai!AM30,Jun!AM30,Jul!AM30,Ago!AM30,Set!AM30,Out!AM30,Nov!AM30,Dez!AM30),0)</f>
        <v>0</v>
      </c>
      <c r="X26" s="188">
        <f ca="1">IFERROR(AVERAGE(Lanc!AN30,Fev!AN30,Mar!AN30,Abr!AN30,Mai!AN30,Jun!AN30,Jul!AN30,Ago!AN30,Set!AN30,Out!AN30,Nov!AN30,Dez!AN30),0)</f>
        <v>0</v>
      </c>
      <c r="Y26" s="188">
        <f ca="1">IFERROR(AVERAGE(Lanc!AO30,Fev!AO30,Mar!AO30,Abr!AO30,Mai!AO30,Jun!AO30,Jul!AO30,Ago!AO30,Set!AO30,Out!AO30,Nov!AO30,Dez!AO30),0)</f>
        <v>0</v>
      </c>
      <c r="Z26" s="188">
        <f ca="1">IFERROR(AVERAGE(Lanc!AP30,Fev!AP30,Mar!AP30,Abr!AP30,Mai!AP30,Jun!AP30,Jul!AP30,Ago!AP30,Set!AP30,Out!AP30,Nov!AP30,Dez!AP30),0)</f>
        <v>0</v>
      </c>
      <c r="AA26" s="186">
        <f t="shared" si="0"/>
        <v>0</v>
      </c>
      <c r="AB26" s="186">
        <f t="shared" ca="1" si="1"/>
        <v>0</v>
      </c>
      <c r="AC26">
        <f t="shared" ca="1" si="2"/>
        <v>0</v>
      </c>
      <c r="AD26" s="124" t="str">
        <f ca="1">Lanc!$C30</f>
        <v/>
      </c>
      <c r="AE26" s="124">
        <f>IFERROR(AVERAGE(Lanc!Z30,Fev!Z30,Mar!Z30,Abr!Z30,Mai!Z30,Jun!Z30,Jul!Z30,Ago!Z30,Set!Z30,Out!Z30,Nov!Z30,Dez!Z30),0)</f>
        <v>0</v>
      </c>
      <c r="AF26" s="124">
        <f>IFERROR(AVERAGE(Lanc!AA30,Fev!AA30,Mar!AA30,Abr!AA30,Mai!AA30,Jun!AA30,Jul!AA30,Ago!AA30,Set!AA30,Out!AA30,Nov!AA30,Dez!AA30),0)</f>
        <v>0</v>
      </c>
      <c r="AG26" s="124" t="str">
        <f ca="1">IF(E26=0,"",Mar!$CO30)</f>
        <v/>
      </c>
      <c r="AH26" s="124" t="str">
        <f ca="1">IF(F26=0,"",Abr!$CO30)</f>
        <v/>
      </c>
      <c r="AI26" s="124" t="str">
        <f ca="1">IF(G26=0,"",Mai!$CO30)</f>
        <v/>
      </c>
      <c r="AJ26" s="124" t="str">
        <f ca="1">IF(H26=0,"",Jun!$CO30)</f>
        <v/>
      </c>
      <c r="AK26" s="124" t="str">
        <f ca="1">IF(I26=0,"",Jul!$CO30)</f>
        <v/>
      </c>
      <c r="AL26" s="124" t="str">
        <f ca="1">IF(J26=0,"",Ago!$CO30)</f>
        <v/>
      </c>
      <c r="AM26" s="124" t="str">
        <f ca="1">IF(K26=0,"",Set!$CO30)</f>
        <v/>
      </c>
      <c r="AN26" s="124" t="str">
        <f ca="1">IF(L26=0,"",Out!$CO30)</f>
        <v/>
      </c>
      <c r="AO26" s="124" t="str">
        <f ca="1">IF(M26=0,"",Nov!$CO30)</f>
        <v/>
      </c>
      <c r="AP26" s="124" t="str">
        <f ca="1">IF(N26=0,"",Dez!$CO30)</f>
        <v/>
      </c>
      <c r="AQ26">
        <f t="shared" si="3"/>
        <v>0</v>
      </c>
      <c r="AR26" s="124" t="str">
        <f t="shared" ca="1" si="4"/>
        <v/>
      </c>
      <c r="AS26" s="125">
        <f ca="1">IFERROR(IF(AS$3=MONTH(VLOOKUP($AR26,'DB Func'!$B$3:$C$32,2,FALSE)),IF(AND(AS$3&gt;=MONTH(VLOOKUP($AR26,'DB Func'!$B$3:$C$32,2,FALSE)),17&gt;=DAY(VLOOKUP($AR26,'DB Func'!$B$3:$C$32,2,FALSE))),1,0),IF(AS$3&gt;=MONTH(VLOOKUP($AR26,'DB Func'!$B$3:$C$32,2,FALSE)),1,0)),0)</f>
        <v>0</v>
      </c>
      <c r="AT26" s="125">
        <f ca="1">IFERROR(IF(AT$3=MONTH(VLOOKUP($AR26,'DB Func'!$B$3:$C$32,2,FALSE)),IF(AND(AT$3&gt;=MONTH(VLOOKUP($AR26,'DB Func'!$B$3:$C$32,2,FALSE)),14&gt;=DAY(VLOOKUP($AR26,'DB Func'!$B$3:$C$32,2,FALSE))),1,0),IF(AT$3&gt;=MONTH(VLOOKUP($AR26,'DB Func'!$B$3:$C$32,2,FALSE)),1,0)),0)</f>
        <v>0</v>
      </c>
      <c r="AU26" s="125">
        <f ca="1">IFERROR(IF(AU$3=MONTH(VLOOKUP($AR26,'DB Func'!$B$3:$C$32,2,FALSE)),IF(AND(AU$3&gt;=MONTH(VLOOKUP($AR26,'DB Func'!$B$3:$C$32,2,FALSE)),17&gt;=DAY(VLOOKUP($AR26,'DB Func'!$B$3:$C$32,2,FALSE))),1,0),IF(AU$3&gt;=MONTH(VLOOKUP($AR26,'DB Func'!$B$3:$C$32,2,FALSE)),1,0)),0)</f>
        <v>0</v>
      </c>
      <c r="AV26" s="125">
        <f ca="1">IFERROR(IF(AV$3=MONTH(VLOOKUP($AR26,'DB Func'!$B$3:$C$32,2,FALSE)),IF(AND(AV$3&gt;=MONTH(VLOOKUP($AR26,'DB Func'!$B$3:$C$32,2,FALSE)),16&gt;=DAY(VLOOKUP($AR26,'DB Func'!$B$3:$C$32,2,FALSE))),1,0),IF(AV$3&gt;=MONTH(VLOOKUP($AR26,'DB Func'!$B$3:$C$32,2,FALSE)),1,0)),0)</f>
        <v>0</v>
      </c>
      <c r="AW26" s="125">
        <f ca="1">IFERROR(IF(AW$3=MONTH(VLOOKUP($AR26,'DB Func'!$B$3:$C$32,2,FALSE)),IF(AND(AW$3&gt;=MONTH(VLOOKUP($AR26,'DB Func'!$B$3:$C$32,2,FALSE)),17&gt;=DAY(VLOOKUP($AR26,'DB Func'!$B$3:$C$32,2,FALSE))),1,0),IF(AW$3&gt;=MONTH(VLOOKUP($AR26,'DB Func'!$B$3:$C$32,2,FALSE)),1,0)),0)</f>
        <v>0</v>
      </c>
      <c r="AX26" s="125">
        <f ca="1">IFERROR(IF(AX$3=MONTH(VLOOKUP($AR26,'DB Func'!$B$3:$C$32,2,FALSE)),IF(AND(AX$3&gt;=MONTH(VLOOKUP($AR26,'DB Func'!$B$3:$C$32,2,FALSE)),16&gt;=DAY(VLOOKUP($AR26,'DB Func'!$B$3:$C$32,2,FALSE))),1,0),IF(AX$3&gt;=MONTH(VLOOKUP($AR26,'DB Func'!$B$3:$C$32,2,FALSE)),1,0)),0)</f>
        <v>0</v>
      </c>
      <c r="AY26" s="125">
        <f ca="1">IFERROR(IF(AY$3=MONTH(VLOOKUP($AR26,'DB Func'!$B$3:$C$32,2,FALSE)),IF(AND(AY$3&gt;=MONTH(VLOOKUP($AR26,'DB Func'!$B$3:$C$32,2,FALSE)),17&gt;=DAY(VLOOKUP($AR26,'DB Func'!$B$3:$C$32,2,FALSE))),1,0),IF(AY$3&gt;=MONTH(VLOOKUP($AR26,'DB Func'!$B$3:$C$32,2,FALSE)),1,0)),0)</f>
        <v>0</v>
      </c>
      <c r="AZ26" s="125">
        <f ca="1">IFERROR(IF(AZ$3=MONTH(VLOOKUP($AR26,'DB Func'!$B$3:$C$32,2,FALSE)),IF(AND(AZ$3&gt;=MONTH(VLOOKUP($AR26,'DB Func'!$B$3:$C$32,2,FALSE)),17&gt;=DAY(VLOOKUP($AR26,'DB Func'!$B$3:$C$32,2,FALSE))),1,0),IF(AZ$3&gt;=MONTH(VLOOKUP($AR26,'DB Func'!$B$3:$C$32,2,FALSE)),1,0)),0)</f>
        <v>0</v>
      </c>
      <c r="BA26" s="125">
        <f ca="1">IFERROR(IF(BA$3=MONTH(VLOOKUP($AR26,'DB Func'!$B$3:$C$32,2,FALSE)),IF(AND(BA$3&gt;=MONTH(VLOOKUP($AR26,'DB Func'!$B$3:$C$32,2,FALSE)),16&gt;=DAY(VLOOKUP($AR26,'DB Func'!$B$3:$C$32,2,FALSE))),1,0),IF(BA$3&gt;=MONTH(VLOOKUP($AR26,'DB Func'!$B$3:$C$32,2,FALSE)),1,0)),0)</f>
        <v>0</v>
      </c>
      <c r="BB26" s="125">
        <f ca="1">IFERROR(IF(BB$3=MONTH(VLOOKUP($AR26,'DB Func'!$B$3:$C$32,2,FALSE)),IF(AND(BB$3&gt;=MONTH(VLOOKUP($AR26,'DB Func'!$B$3:$C$32,2,FALSE)),17&gt;=DAY(VLOOKUP($AR26,'DB Func'!$B$3:$C$32,2,FALSE))),1,0),IF(BB$3&gt;=MONTH(VLOOKUP($AR26,'DB Func'!$B$3:$C$32,2,FALSE)),1,0)),0)</f>
        <v>0</v>
      </c>
      <c r="BC26" s="125">
        <f ca="1">IFERROR(IF(BC$3=MONTH(VLOOKUP($AR26,'DB Func'!$B$3:$C$32,2,FALSE)),IF(AND(BC$3&gt;=MONTH(VLOOKUP($AR26,'DB Func'!$B$3:$C$32,2,FALSE)),16&gt;=DAY(VLOOKUP($AR26,'DB Func'!$B$3:$C$32,2,FALSE))),1,0),IF(BC$3&gt;=MONTH(VLOOKUP($AR26,'DB Func'!$B$3:$C$32,2,FALSE)),1,0)),0)</f>
        <v>0</v>
      </c>
      <c r="BD26" s="125">
        <f ca="1">IFERROR(IF(BD$3=MONTH(VLOOKUP($AR26,'DB Func'!$B$3:$C$32,2,FALSE)),IF(AND(BD$3&gt;=MONTH(VLOOKUP($AR26,'DB Func'!$B$3:$C$32,2,FALSE)),17&gt;=DAY(VLOOKUP($AR26,'DB Func'!$B$3:$C$32,2,FALSE))),1,0),IF(BD$3&gt;=MONTH(VLOOKUP($AR26,'DB Func'!$B$3:$C$32,2,FALSE)),1,0)),0)</f>
        <v>0</v>
      </c>
      <c r="BE26">
        <v>22</v>
      </c>
      <c r="BF26" s="149">
        <f t="shared" ca="1" si="5"/>
        <v>0</v>
      </c>
    </row>
    <row r="27" spans="2:58">
      <c r="B27" s="124" t="str">
        <f ca="1">Lanc!$C31</f>
        <v/>
      </c>
      <c r="C27" s="124">
        <f ca="1">Lanc!$D31</f>
        <v>0</v>
      </c>
      <c r="D27" s="124">
        <f ca="1">Fev!$D31</f>
        <v>0</v>
      </c>
      <c r="E27" s="124">
        <f ca="1">Mar!$D31</f>
        <v>0</v>
      </c>
      <c r="F27" s="124">
        <f ca="1">Abr!$D31</f>
        <v>0</v>
      </c>
      <c r="G27" s="124">
        <f ca="1">Mai!$D31</f>
        <v>0</v>
      </c>
      <c r="H27" s="124">
        <f ca="1">Jun!$D31</f>
        <v>0</v>
      </c>
      <c r="I27" s="124">
        <f ca="1">Jul!$D31</f>
        <v>0</v>
      </c>
      <c r="J27" s="124">
        <f ca="1">Ago!$D31</f>
        <v>0</v>
      </c>
      <c r="K27" s="124">
        <f ca="1">Set!$D31</f>
        <v>0</v>
      </c>
      <c r="L27" s="124">
        <f ca="1">Out!$D31</f>
        <v>0</v>
      </c>
      <c r="M27" s="124">
        <f ca="1">Nov!$D31</f>
        <v>0</v>
      </c>
      <c r="N27" s="124">
        <f ca="1">Dez!$D31</f>
        <v>0</v>
      </c>
      <c r="P27" s="124" t="str">
        <f ca="1">Lanc!$C31</f>
        <v/>
      </c>
      <c r="Q27" s="124">
        <f>AVERAGE(Lanc!AR31,Fev!AR31,Mar!AR31,Abr!AR31,Mai!AR31,Jun!AR31,Jul!AR31,Ago!AR31,Set!AR31,Out!AR31,Nov!AR31,Dez!AR31)</f>
        <v>0</v>
      </c>
      <c r="R27" s="124">
        <f>AVERAGE(Lanc!AS31,Fev!AS31,Mar!AS31,Abr!AS31,Mai!AS31,Jun!AS31,Jul!AS31,Ago!AS31,Set!AS31,Out!AS31,Nov!AS31,Dez!AS31)</f>
        <v>0</v>
      </c>
      <c r="S27" s="124">
        <f>AVERAGE(Lanc!AT31,Fev!AT31,Mar!AT31,Abr!AT31,Mai!AT31,Jun!AT31,Jul!AT31,Ago!AT31,Set!AT31,Out!AT31,Nov!AT31,Dez!AT31)</f>
        <v>0</v>
      </c>
      <c r="T27" s="124">
        <f>AVERAGE(Lanc!AU31,Fev!AU31,Mar!AU31,Abr!AU31,Mai!AU31,Jun!AU31,Jul!AU31,Ago!AU31,Set!AU31,Out!AU31,Nov!AU31,Dez!AU31)</f>
        <v>0</v>
      </c>
      <c r="U27" s="124">
        <f>AVERAGE(Lanc!AV31,Fev!AV31,Mar!AV31,Abr!AV31,Mai!AV31,Jun!AV31,Jul!AV31,Ago!AV31,Set!AV31,Out!AV31,Nov!AV31,Dez!AV31)</f>
        <v>0</v>
      </c>
      <c r="V27" s="188">
        <f ca="1">IFERROR(AVERAGE(Lanc!AL31,Fev!AL31,Mar!AL31,Abr!AL31,Mai!AL31,Jun!AL31,Jul!AL31,Ago!AL31,Set!AL31,Out!AL31,Nov!AL31,Dez!AL31),0)</f>
        <v>0</v>
      </c>
      <c r="W27" s="188">
        <f ca="1">IFERROR(AVERAGE(Lanc!AM31,Fev!AM31,Mar!AM31,Abr!AM31,Mai!AM31,Jun!AM31,Jul!AM31,Ago!AM31,Set!AM31,Out!AM31,Nov!AM31,Dez!AM31),0)</f>
        <v>0</v>
      </c>
      <c r="X27" s="188">
        <f ca="1">IFERROR(AVERAGE(Lanc!AN31,Fev!AN31,Mar!AN31,Abr!AN31,Mai!AN31,Jun!AN31,Jul!AN31,Ago!AN31,Set!AN31,Out!AN31,Nov!AN31,Dez!AN31),0)</f>
        <v>0</v>
      </c>
      <c r="Y27" s="188">
        <f ca="1">IFERROR(AVERAGE(Lanc!AO31,Fev!AO31,Mar!AO31,Abr!AO31,Mai!AO31,Jun!AO31,Jul!AO31,Ago!AO31,Set!AO31,Out!AO31,Nov!AO31,Dez!AO31),0)</f>
        <v>0</v>
      </c>
      <c r="Z27" s="188">
        <f ca="1">IFERROR(AVERAGE(Lanc!AP31,Fev!AP31,Mar!AP31,Abr!AP31,Mai!AP31,Jun!AP31,Jul!AP31,Ago!AP31,Set!AP31,Out!AP31,Nov!AP31,Dez!AP31),0)</f>
        <v>0</v>
      </c>
      <c r="AA27" s="186">
        <f t="shared" si="0"/>
        <v>0</v>
      </c>
      <c r="AB27" s="186">
        <f t="shared" ca="1" si="1"/>
        <v>0</v>
      </c>
      <c r="AC27">
        <f t="shared" ca="1" si="2"/>
        <v>0</v>
      </c>
      <c r="AD27" s="124" t="str">
        <f ca="1">Lanc!$C31</f>
        <v/>
      </c>
      <c r="AE27" s="124">
        <f>IFERROR(AVERAGE(Lanc!Z31,Fev!Z31,Mar!Z31,Abr!Z31,Mai!Z31,Jun!Z31,Jul!Z31,Ago!Z31,Set!Z31,Out!Z31,Nov!Z31,Dez!Z31),0)</f>
        <v>0</v>
      </c>
      <c r="AF27" s="124">
        <f>IFERROR(AVERAGE(Lanc!AA31,Fev!AA31,Mar!AA31,Abr!AA31,Mai!AA31,Jun!AA31,Jul!AA31,Ago!AA31,Set!AA31,Out!AA31,Nov!AA31,Dez!AA31),0)</f>
        <v>0</v>
      </c>
      <c r="AG27" s="124" t="str">
        <f ca="1">IF(E27=0,"",Mar!$CO31)</f>
        <v/>
      </c>
      <c r="AH27" s="124" t="str">
        <f ca="1">IF(F27=0,"",Abr!$CO31)</f>
        <v/>
      </c>
      <c r="AI27" s="124" t="str">
        <f ca="1">IF(G27=0,"",Mai!$CO31)</f>
        <v/>
      </c>
      <c r="AJ27" s="124" t="str">
        <f ca="1">IF(H27=0,"",Jun!$CO31)</f>
        <v/>
      </c>
      <c r="AK27" s="124" t="str">
        <f ca="1">IF(I27=0,"",Jul!$CO31)</f>
        <v/>
      </c>
      <c r="AL27" s="124" t="str">
        <f ca="1">IF(J27=0,"",Ago!$CO31)</f>
        <v/>
      </c>
      <c r="AM27" s="124" t="str">
        <f ca="1">IF(K27=0,"",Set!$CO31)</f>
        <v/>
      </c>
      <c r="AN27" s="124" t="str">
        <f ca="1">IF(L27=0,"",Out!$CO31)</f>
        <v/>
      </c>
      <c r="AO27" s="124" t="str">
        <f ca="1">IF(M27=0,"",Nov!$CO31)</f>
        <v/>
      </c>
      <c r="AP27" s="124" t="str">
        <f ca="1">IF(N27=0,"",Dez!$CO31)</f>
        <v/>
      </c>
      <c r="AQ27">
        <f t="shared" si="3"/>
        <v>0</v>
      </c>
      <c r="AR27" s="124" t="str">
        <f t="shared" ca="1" si="4"/>
        <v/>
      </c>
      <c r="AS27" s="125">
        <f ca="1">IFERROR(IF(AS$3=MONTH(VLOOKUP($AR27,'DB Func'!$B$3:$C$32,2,FALSE)),IF(AND(AS$3&gt;=MONTH(VLOOKUP($AR27,'DB Func'!$B$3:$C$32,2,FALSE)),17&gt;=DAY(VLOOKUP($AR27,'DB Func'!$B$3:$C$32,2,FALSE))),1,0),IF(AS$3&gt;=MONTH(VLOOKUP($AR27,'DB Func'!$B$3:$C$32,2,FALSE)),1,0)),0)</f>
        <v>0</v>
      </c>
      <c r="AT27" s="125">
        <f ca="1">IFERROR(IF(AT$3=MONTH(VLOOKUP($AR27,'DB Func'!$B$3:$C$32,2,FALSE)),IF(AND(AT$3&gt;=MONTH(VLOOKUP($AR27,'DB Func'!$B$3:$C$32,2,FALSE)),14&gt;=DAY(VLOOKUP($AR27,'DB Func'!$B$3:$C$32,2,FALSE))),1,0),IF(AT$3&gt;=MONTH(VLOOKUP($AR27,'DB Func'!$B$3:$C$32,2,FALSE)),1,0)),0)</f>
        <v>0</v>
      </c>
      <c r="AU27" s="125">
        <f ca="1">IFERROR(IF(AU$3=MONTH(VLOOKUP($AR27,'DB Func'!$B$3:$C$32,2,FALSE)),IF(AND(AU$3&gt;=MONTH(VLOOKUP($AR27,'DB Func'!$B$3:$C$32,2,FALSE)),17&gt;=DAY(VLOOKUP($AR27,'DB Func'!$B$3:$C$32,2,FALSE))),1,0),IF(AU$3&gt;=MONTH(VLOOKUP($AR27,'DB Func'!$B$3:$C$32,2,FALSE)),1,0)),0)</f>
        <v>0</v>
      </c>
      <c r="AV27" s="125">
        <f ca="1">IFERROR(IF(AV$3=MONTH(VLOOKUP($AR27,'DB Func'!$B$3:$C$32,2,FALSE)),IF(AND(AV$3&gt;=MONTH(VLOOKUP($AR27,'DB Func'!$B$3:$C$32,2,FALSE)),16&gt;=DAY(VLOOKUP($AR27,'DB Func'!$B$3:$C$32,2,FALSE))),1,0),IF(AV$3&gt;=MONTH(VLOOKUP($AR27,'DB Func'!$B$3:$C$32,2,FALSE)),1,0)),0)</f>
        <v>0</v>
      </c>
      <c r="AW27" s="125">
        <f ca="1">IFERROR(IF(AW$3=MONTH(VLOOKUP($AR27,'DB Func'!$B$3:$C$32,2,FALSE)),IF(AND(AW$3&gt;=MONTH(VLOOKUP($AR27,'DB Func'!$B$3:$C$32,2,FALSE)),17&gt;=DAY(VLOOKUP($AR27,'DB Func'!$B$3:$C$32,2,FALSE))),1,0),IF(AW$3&gt;=MONTH(VLOOKUP($AR27,'DB Func'!$B$3:$C$32,2,FALSE)),1,0)),0)</f>
        <v>0</v>
      </c>
      <c r="AX27" s="125">
        <f ca="1">IFERROR(IF(AX$3=MONTH(VLOOKUP($AR27,'DB Func'!$B$3:$C$32,2,FALSE)),IF(AND(AX$3&gt;=MONTH(VLOOKUP($AR27,'DB Func'!$B$3:$C$32,2,FALSE)),16&gt;=DAY(VLOOKUP($AR27,'DB Func'!$B$3:$C$32,2,FALSE))),1,0),IF(AX$3&gt;=MONTH(VLOOKUP($AR27,'DB Func'!$B$3:$C$32,2,FALSE)),1,0)),0)</f>
        <v>0</v>
      </c>
      <c r="AY27" s="125">
        <f ca="1">IFERROR(IF(AY$3=MONTH(VLOOKUP($AR27,'DB Func'!$B$3:$C$32,2,FALSE)),IF(AND(AY$3&gt;=MONTH(VLOOKUP($AR27,'DB Func'!$B$3:$C$32,2,FALSE)),17&gt;=DAY(VLOOKUP($AR27,'DB Func'!$B$3:$C$32,2,FALSE))),1,0),IF(AY$3&gt;=MONTH(VLOOKUP($AR27,'DB Func'!$B$3:$C$32,2,FALSE)),1,0)),0)</f>
        <v>0</v>
      </c>
      <c r="AZ27" s="125">
        <f ca="1">IFERROR(IF(AZ$3=MONTH(VLOOKUP($AR27,'DB Func'!$B$3:$C$32,2,FALSE)),IF(AND(AZ$3&gt;=MONTH(VLOOKUP($AR27,'DB Func'!$B$3:$C$32,2,FALSE)),17&gt;=DAY(VLOOKUP($AR27,'DB Func'!$B$3:$C$32,2,FALSE))),1,0),IF(AZ$3&gt;=MONTH(VLOOKUP($AR27,'DB Func'!$B$3:$C$32,2,FALSE)),1,0)),0)</f>
        <v>0</v>
      </c>
      <c r="BA27" s="125">
        <f ca="1">IFERROR(IF(BA$3=MONTH(VLOOKUP($AR27,'DB Func'!$B$3:$C$32,2,FALSE)),IF(AND(BA$3&gt;=MONTH(VLOOKUP($AR27,'DB Func'!$B$3:$C$32,2,FALSE)),16&gt;=DAY(VLOOKUP($AR27,'DB Func'!$B$3:$C$32,2,FALSE))),1,0),IF(BA$3&gt;=MONTH(VLOOKUP($AR27,'DB Func'!$B$3:$C$32,2,FALSE)),1,0)),0)</f>
        <v>0</v>
      </c>
      <c r="BB27" s="125">
        <f ca="1">IFERROR(IF(BB$3=MONTH(VLOOKUP($AR27,'DB Func'!$B$3:$C$32,2,FALSE)),IF(AND(BB$3&gt;=MONTH(VLOOKUP($AR27,'DB Func'!$B$3:$C$32,2,FALSE)),17&gt;=DAY(VLOOKUP($AR27,'DB Func'!$B$3:$C$32,2,FALSE))),1,0),IF(BB$3&gt;=MONTH(VLOOKUP($AR27,'DB Func'!$B$3:$C$32,2,FALSE)),1,0)),0)</f>
        <v>0</v>
      </c>
      <c r="BC27" s="125">
        <f ca="1">IFERROR(IF(BC$3=MONTH(VLOOKUP($AR27,'DB Func'!$B$3:$C$32,2,FALSE)),IF(AND(BC$3&gt;=MONTH(VLOOKUP($AR27,'DB Func'!$B$3:$C$32,2,FALSE)),16&gt;=DAY(VLOOKUP($AR27,'DB Func'!$B$3:$C$32,2,FALSE))),1,0),IF(BC$3&gt;=MONTH(VLOOKUP($AR27,'DB Func'!$B$3:$C$32,2,FALSE)),1,0)),0)</f>
        <v>0</v>
      </c>
      <c r="BD27" s="125">
        <f ca="1">IFERROR(IF(BD$3=MONTH(VLOOKUP($AR27,'DB Func'!$B$3:$C$32,2,FALSE)),IF(AND(BD$3&gt;=MONTH(VLOOKUP($AR27,'DB Func'!$B$3:$C$32,2,FALSE)),17&gt;=DAY(VLOOKUP($AR27,'DB Func'!$B$3:$C$32,2,FALSE))),1,0),IF(BD$3&gt;=MONTH(VLOOKUP($AR27,'DB Func'!$B$3:$C$32,2,FALSE)),1,0)),0)</f>
        <v>0</v>
      </c>
      <c r="BE27">
        <v>23</v>
      </c>
      <c r="BF27" s="149">
        <f t="shared" ca="1" si="5"/>
        <v>0</v>
      </c>
    </row>
    <row r="28" spans="2:58">
      <c r="B28" s="124" t="str">
        <f ca="1">Lanc!$C32</f>
        <v/>
      </c>
      <c r="C28" s="124">
        <f ca="1">Lanc!$D32</f>
        <v>0</v>
      </c>
      <c r="D28" s="124">
        <f ca="1">Fev!$D32</f>
        <v>0</v>
      </c>
      <c r="E28" s="124">
        <f ca="1">Mar!$D32</f>
        <v>0</v>
      </c>
      <c r="F28" s="124">
        <f ca="1">Abr!$D32</f>
        <v>0</v>
      </c>
      <c r="G28" s="124">
        <f ca="1">Mai!$D32</f>
        <v>0</v>
      </c>
      <c r="H28" s="124">
        <f ca="1">Jun!$D32</f>
        <v>0</v>
      </c>
      <c r="I28" s="124">
        <f ca="1">Jul!$D32</f>
        <v>0</v>
      </c>
      <c r="J28" s="124">
        <f ca="1">Ago!$D32</f>
        <v>0</v>
      </c>
      <c r="K28" s="124">
        <f ca="1">Set!$D32</f>
        <v>0</v>
      </c>
      <c r="L28" s="124">
        <f ca="1">Out!$D32</f>
        <v>0</v>
      </c>
      <c r="M28" s="124">
        <f ca="1">Nov!$D32</f>
        <v>0</v>
      </c>
      <c r="N28" s="124">
        <f ca="1">Dez!$D32</f>
        <v>0</v>
      </c>
      <c r="P28" s="124" t="str">
        <f ca="1">Lanc!$C32</f>
        <v/>
      </c>
      <c r="Q28" s="124">
        <f>AVERAGE(Lanc!AR32,Fev!AR32,Mar!AR32,Abr!AR32,Mai!AR32,Jun!AR32,Jul!AR32,Ago!AR32,Set!AR32,Out!AR32,Nov!AR32,Dez!AR32)</f>
        <v>0</v>
      </c>
      <c r="R28" s="124">
        <f>AVERAGE(Lanc!AS32,Fev!AS32,Mar!AS32,Abr!AS32,Mai!AS32,Jun!AS32,Jul!AS32,Ago!AS32,Set!AS32,Out!AS32,Nov!AS32,Dez!AS32)</f>
        <v>0</v>
      </c>
      <c r="S28" s="124">
        <f>AVERAGE(Lanc!AT32,Fev!AT32,Mar!AT32,Abr!AT32,Mai!AT32,Jun!AT32,Jul!AT32,Ago!AT32,Set!AT32,Out!AT32,Nov!AT32,Dez!AT32)</f>
        <v>0</v>
      </c>
      <c r="T28" s="124">
        <f>AVERAGE(Lanc!AU32,Fev!AU32,Mar!AU32,Abr!AU32,Mai!AU32,Jun!AU32,Jul!AU32,Ago!AU32,Set!AU32,Out!AU32,Nov!AU32,Dez!AU32)</f>
        <v>0</v>
      </c>
      <c r="U28" s="124">
        <f>AVERAGE(Lanc!AV32,Fev!AV32,Mar!AV32,Abr!AV32,Mai!AV32,Jun!AV32,Jul!AV32,Ago!AV32,Set!AV32,Out!AV32,Nov!AV32,Dez!AV32)</f>
        <v>0</v>
      </c>
      <c r="V28" s="188">
        <f ca="1">IFERROR(AVERAGE(Lanc!AL32,Fev!AL32,Mar!AL32,Abr!AL32,Mai!AL32,Jun!AL32,Jul!AL32,Ago!AL32,Set!AL32,Out!AL32,Nov!AL32,Dez!AL32),0)</f>
        <v>0</v>
      </c>
      <c r="W28" s="188">
        <f ca="1">IFERROR(AVERAGE(Lanc!AM32,Fev!AM32,Mar!AM32,Abr!AM32,Mai!AM32,Jun!AM32,Jul!AM32,Ago!AM32,Set!AM32,Out!AM32,Nov!AM32,Dez!AM32),0)</f>
        <v>0</v>
      </c>
      <c r="X28" s="188">
        <f ca="1">IFERROR(AVERAGE(Lanc!AN32,Fev!AN32,Mar!AN32,Abr!AN32,Mai!AN32,Jun!AN32,Jul!AN32,Ago!AN32,Set!AN32,Out!AN32,Nov!AN32,Dez!AN32),0)</f>
        <v>0</v>
      </c>
      <c r="Y28" s="188">
        <f ca="1">IFERROR(AVERAGE(Lanc!AO32,Fev!AO32,Mar!AO32,Abr!AO32,Mai!AO32,Jun!AO32,Jul!AO32,Ago!AO32,Set!AO32,Out!AO32,Nov!AO32,Dez!AO32),0)</f>
        <v>0</v>
      </c>
      <c r="Z28" s="188">
        <f ca="1">IFERROR(AVERAGE(Lanc!AP32,Fev!AP32,Mar!AP32,Abr!AP32,Mai!AP32,Jun!AP32,Jul!AP32,Ago!AP32,Set!AP32,Out!AP32,Nov!AP32,Dez!AP32),0)</f>
        <v>0</v>
      </c>
      <c r="AA28" s="186">
        <f t="shared" si="0"/>
        <v>0</v>
      </c>
      <c r="AB28" s="186">
        <f t="shared" ca="1" si="1"/>
        <v>0</v>
      </c>
      <c r="AC28">
        <f t="shared" ca="1" si="2"/>
        <v>0</v>
      </c>
      <c r="AD28" s="124" t="str">
        <f ca="1">Lanc!$C32</f>
        <v/>
      </c>
      <c r="AE28" s="124">
        <f>IFERROR(AVERAGE(Lanc!Z32,Fev!Z32,Mar!Z32,Abr!Z32,Mai!Z32,Jun!Z32,Jul!Z32,Ago!Z32,Set!Z32,Out!Z32,Nov!Z32,Dez!Z32),0)</f>
        <v>0</v>
      </c>
      <c r="AF28" s="124">
        <f>IFERROR(AVERAGE(Lanc!AA32,Fev!AA32,Mar!AA32,Abr!AA32,Mai!AA32,Jun!AA32,Jul!AA32,Ago!AA32,Set!AA32,Out!AA32,Nov!AA32,Dez!AA32),0)</f>
        <v>0</v>
      </c>
      <c r="AG28" s="124" t="str">
        <f ca="1">IF(E28=0,"",Mar!$CO32)</f>
        <v/>
      </c>
      <c r="AH28" s="124" t="str">
        <f ca="1">IF(F28=0,"",Abr!$CO32)</f>
        <v/>
      </c>
      <c r="AI28" s="124" t="str">
        <f ca="1">IF(G28=0,"",Mai!$CO32)</f>
        <v/>
      </c>
      <c r="AJ28" s="124" t="str">
        <f ca="1">IF(H28=0,"",Jun!$CO32)</f>
        <v/>
      </c>
      <c r="AK28" s="124" t="str">
        <f ca="1">IF(I28=0,"",Jul!$CO32)</f>
        <v/>
      </c>
      <c r="AL28" s="124" t="str">
        <f ca="1">IF(J28=0,"",Ago!$CO32)</f>
        <v/>
      </c>
      <c r="AM28" s="124" t="str">
        <f ca="1">IF(K28=0,"",Set!$CO32)</f>
        <v/>
      </c>
      <c r="AN28" s="124" t="str">
        <f ca="1">IF(L28=0,"",Out!$CO32)</f>
        <v/>
      </c>
      <c r="AO28" s="124" t="str">
        <f ca="1">IF(M28=0,"",Nov!$CO32)</f>
        <v/>
      </c>
      <c r="AP28" s="124" t="str">
        <f ca="1">IF(N28=0,"",Dez!$CO32)</f>
        <v/>
      </c>
      <c r="AQ28">
        <f t="shared" si="3"/>
        <v>0</v>
      </c>
      <c r="AR28" s="124" t="str">
        <f t="shared" ca="1" si="4"/>
        <v/>
      </c>
      <c r="AS28" s="125">
        <f ca="1">IFERROR(IF(AS$3=MONTH(VLOOKUP($AR28,'DB Func'!$B$3:$C$32,2,FALSE)),IF(AND(AS$3&gt;=MONTH(VLOOKUP($AR28,'DB Func'!$B$3:$C$32,2,FALSE)),17&gt;=DAY(VLOOKUP($AR28,'DB Func'!$B$3:$C$32,2,FALSE))),1,0),IF(AS$3&gt;=MONTH(VLOOKUP($AR28,'DB Func'!$B$3:$C$32,2,FALSE)),1,0)),0)</f>
        <v>0</v>
      </c>
      <c r="AT28" s="125">
        <f ca="1">IFERROR(IF(AT$3=MONTH(VLOOKUP($AR28,'DB Func'!$B$3:$C$32,2,FALSE)),IF(AND(AT$3&gt;=MONTH(VLOOKUP($AR28,'DB Func'!$B$3:$C$32,2,FALSE)),14&gt;=DAY(VLOOKUP($AR28,'DB Func'!$B$3:$C$32,2,FALSE))),1,0),IF(AT$3&gt;=MONTH(VLOOKUP($AR28,'DB Func'!$B$3:$C$32,2,FALSE)),1,0)),0)</f>
        <v>0</v>
      </c>
      <c r="AU28" s="125">
        <f ca="1">IFERROR(IF(AU$3=MONTH(VLOOKUP($AR28,'DB Func'!$B$3:$C$32,2,FALSE)),IF(AND(AU$3&gt;=MONTH(VLOOKUP($AR28,'DB Func'!$B$3:$C$32,2,FALSE)),17&gt;=DAY(VLOOKUP($AR28,'DB Func'!$B$3:$C$32,2,FALSE))),1,0),IF(AU$3&gt;=MONTH(VLOOKUP($AR28,'DB Func'!$B$3:$C$32,2,FALSE)),1,0)),0)</f>
        <v>0</v>
      </c>
      <c r="AV28" s="125">
        <f ca="1">IFERROR(IF(AV$3=MONTH(VLOOKUP($AR28,'DB Func'!$B$3:$C$32,2,FALSE)),IF(AND(AV$3&gt;=MONTH(VLOOKUP($AR28,'DB Func'!$B$3:$C$32,2,FALSE)),16&gt;=DAY(VLOOKUP($AR28,'DB Func'!$B$3:$C$32,2,FALSE))),1,0),IF(AV$3&gt;=MONTH(VLOOKUP($AR28,'DB Func'!$B$3:$C$32,2,FALSE)),1,0)),0)</f>
        <v>0</v>
      </c>
      <c r="AW28" s="125">
        <f ca="1">IFERROR(IF(AW$3=MONTH(VLOOKUP($AR28,'DB Func'!$B$3:$C$32,2,FALSE)),IF(AND(AW$3&gt;=MONTH(VLOOKUP($AR28,'DB Func'!$B$3:$C$32,2,FALSE)),17&gt;=DAY(VLOOKUP($AR28,'DB Func'!$B$3:$C$32,2,FALSE))),1,0),IF(AW$3&gt;=MONTH(VLOOKUP($AR28,'DB Func'!$B$3:$C$32,2,FALSE)),1,0)),0)</f>
        <v>0</v>
      </c>
      <c r="AX28" s="125">
        <f ca="1">IFERROR(IF(AX$3=MONTH(VLOOKUP($AR28,'DB Func'!$B$3:$C$32,2,FALSE)),IF(AND(AX$3&gt;=MONTH(VLOOKUP($AR28,'DB Func'!$B$3:$C$32,2,FALSE)),16&gt;=DAY(VLOOKUP($AR28,'DB Func'!$B$3:$C$32,2,FALSE))),1,0),IF(AX$3&gt;=MONTH(VLOOKUP($AR28,'DB Func'!$B$3:$C$32,2,FALSE)),1,0)),0)</f>
        <v>0</v>
      </c>
      <c r="AY28" s="125">
        <f ca="1">IFERROR(IF(AY$3=MONTH(VLOOKUP($AR28,'DB Func'!$B$3:$C$32,2,FALSE)),IF(AND(AY$3&gt;=MONTH(VLOOKUP($AR28,'DB Func'!$B$3:$C$32,2,FALSE)),17&gt;=DAY(VLOOKUP($AR28,'DB Func'!$B$3:$C$32,2,FALSE))),1,0),IF(AY$3&gt;=MONTH(VLOOKUP($AR28,'DB Func'!$B$3:$C$32,2,FALSE)),1,0)),0)</f>
        <v>0</v>
      </c>
      <c r="AZ28" s="125">
        <f ca="1">IFERROR(IF(AZ$3=MONTH(VLOOKUP($AR28,'DB Func'!$B$3:$C$32,2,FALSE)),IF(AND(AZ$3&gt;=MONTH(VLOOKUP($AR28,'DB Func'!$B$3:$C$32,2,FALSE)),17&gt;=DAY(VLOOKUP($AR28,'DB Func'!$B$3:$C$32,2,FALSE))),1,0),IF(AZ$3&gt;=MONTH(VLOOKUP($AR28,'DB Func'!$B$3:$C$32,2,FALSE)),1,0)),0)</f>
        <v>0</v>
      </c>
      <c r="BA28" s="125">
        <f ca="1">IFERROR(IF(BA$3=MONTH(VLOOKUP($AR28,'DB Func'!$B$3:$C$32,2,FALSE)),IF(AND(BA$3&gt;=MONTH(VLOOKUP($AR28,'DB Func'!$B$3:$C$32,2,FALSE)),16&gt;=DAY(VLOOKUP($AR28,'DB Func'!$B$3:$C$32,2,FALSE))),1,0),IF(BA$3&gt;=MONTH(VLOOKUP($AR28,'DB Func'!$B$3:$C$32,2,FALSE)),1,0)),0)</f>
        <v>0</v>
      </c>
      <c r="BB28" s="125">
        <f ca="1">IFERROR(IF(BB$3=MONTH(VLOOKUP($AR28,'DB Func'!$B$3:$C$32,2,FALSE)),IF(AND(BB$3&gt;=MONTH(VLOOKUP($AR28,'DB Func'!$B$3:$C$32,2,FALSE)),17&gt;=DAY(VLOOKUP($AR28,'DB Func'!$B$3:$C$32,2,FALSE))),1,0),IF(BB$3&gt;=MONTH(VLOOKUP($AR28,'DB Func'!$B$3:$C$32,2,FALSE)),1,0)),0)</f>
        <v>0</v>
      </c>
      <c r="BC28" s="125">
        <f ca="1">IFERROR(IF(BC$3=MONTH(VLOOKUP($AR28,'DB Func'!$B$3:$C$32,2,FALSE)),IF(AND(BC$3&gt;=MONTH(VLOOKUP($AR28,'DB Func'!$B$3:$C$32,2,FALSE)),16&gt;=DAY(VLOOKUP($AR28,'DB Func'!$B$3:$C$32,2,FALSE))),1,0),IF(BC$3&gt;=MONTH(VLOOKUP($AR28,'DB Func'!$B$3:$C$32,2,FALSE)),1,0)),0)</f>
        <v>0</v>
      </c>
      <c r="BD28" s="125">
        <f ca="1">IFERROR(IF(BD$3=MONTH(VLOOKUP($AR28,'DB Func'!$B$3:$C$32,2,FALSE)),IF(AND(BD$3&gt;=MONTH(VLOOKUP($AR28,'DB Func'!$B$3:$C$32,2,FALSE)),17&gt;=DAY(VLOOKUP($AR28,'DB Func'!$B$3:$C$32,2,FALSE))),1,0),IF(BD$3&gt;=MONTH(VLOOKUP($AR28,'DB Func'!$B$3:$C$32,2,FALSE)),1,0)),0)</f>
        <v>0</v>
      </c>
      <c r="BE28">
        <v>24</v>
      </c>
      <c r="BF28" s="149">
        <f t="shared" ca="1" si="5"/>
        <v>0</v>
      </c>
    </row>
    <row r="29" spans="2:58">
      <c r="B29" s="124" t="str">
        <f ca="1">Lanc!$C33</f>
        <v/>
      </c>
      <c r="C29" s="124">
        <f ca="1">Lanc!$D33</f>
        <v>0</v>
      </c>
      <c r="D29" s="124">
        <f ca="1">Fev!$D33</f>
        <v>0</v>
      </c>
      <c r="E29" s="124">
        <f ca="1">Mar!$D33</f>
        <v>0</v>
      </c>
      <c r="F29" s="124">
        <f ca="1">Abr!$D33</f>
        <v>0</v>
      </c>
      <c r="G29" s="124">
        <f ca="1">Mai!$D33</f>
        <v>0</v>
      </c>
      <c r="H29" s="124">
        <f ca="1">Jun!$D33</f>
        <v>0</v>
      </c>
      <c r="I29" s="124">
        <f ca="1">Jul!$D33</f>
        <v>0</v>
      </c>
      <c r="J29" s="124">
        <f ca="1">Ago!$D33</f>
        <v>0</v>
      </c>
      <c r="K29" s="124">
        <f ca="1">Set!$D33</f>
        <v>0</v>
      </c>
      <c r="L29" s="124">
        <f ca="1">Out!$D33</f>
        <v>0</v>
      </c>
      <c r="M29" s="124">
        <f ca="1">Nov!$D33</f>
        <v>0</v>
      </c>
      <c r="N29" s="124">
        <f ca="1">Dez!$D33</f>
        <v>0</v>
      </c>
      <c r="P29" s="124" t="str">
        <f ca="1">Lanc!$C33</f>
        <v/>
      </c>
      <c r="Q29" s="124">
        <f>AVERAGE(Lanc!AR33,Fev!AR33,Mar!AR33,Abr!AR33,Mai!AR33,Jun!AR33,Jul!AR33,Ago!AR33,Set!AR33,Out!AR33,Nov!AR33,Dez!AR33)</f>
        <v>0</v>
      </c>
      <c r="R29" s="124">
        <f>AVERAGE(Lanc!AS33,Fev!AS33,Mar!AS33,Abr!AS33,Mai!AS33,Jun!AS33,Jul!AS33,Ago!AS33,Set!AS33,Out!AS33,Nov!AS33,Dez!AS33)</f>
        <v>0</v>
      </c>
      <c r="S29" s="124">
        <f>AVERAGE(Lanc!AT33,Fev!AT33,Mar!AT33,Abr!AT33,Mai!AT33,Jun!AT33,Jul!AT33,Ago!AT33,Set!AT33,Out!AT33,Nov!AT33,Dez!AT33)</f>
        <v>0</v>
      </c>
      <c r="T29" s="124">
        <f>AVERAGE(Lanc!AU33,Fev!AU33,Mar!AU33,Abr!AU33,Mai!AU33,Jun!AU33,Jul!AU33,Ago!AU33,Set!AU33,Out!AU33,Nov!AU33,Dez!AU33)</f>
        <v>0</v>
      </c>
      <c r="U29" s="124">
        <f>AVERAGE(Lanc!AV33,Fev!AV33,Mar!AV33,Abr!AV33,Mai!AV33,Jun!AV33,Jul!AV33,Ago!AV33,Set!AV33,Out!AV33,Nov!AV33,Dez!AV33)</f>
        <v>0</v>
      </c>
      <c r="V29" s="188">
        <f ca="1">IFERROR(AVERAGE(Lanc!AL33,Fev!AL33,Mar!AL33,Abr!AL33,Mai!AL33,Jun!AL33,Jul!AL33,Ago!AL33,Set!AL33,Out!AL33,Nov!AL33,Dez!AL33),0)</f>
        <v>0</v>
      </c>
      <c r="W29" s="188">
        <f ca="1">IFERROR(AVERAGE(Lanc!AM33,Fev!AM33,Mar!AM33,Abr!AM33,Mai!AM33,Jun!AM33,Jul!AM33,Ago!AM33,Set!AM33,Out!AM33,Nov!AM33,Dez!AM33),0)</f>
        <v>0</v>
      </c>
      <c r="X29" s="188">
        <f ca="1">IFERROR(AVERAGE(Lanc!AN33,Fev!AN33,Mar!AN33,Abr!AN33,Mai!AN33,Jun!AN33,Jul!AN33,Ago!AN33,Set!AN33,Out!AN33,Nov!AN33,Dez!AN33),0)</f>
        <v>0</v>
      </c>
      <c r="Y29" s="188">
        <f ca="1">IFERROR(AVERAGE(Lanc!AO33,Fev!AO33,Mar!AO33,Abr!AO33,Mai!AO33,Jun!AO33,Jul!AO33,Ago!AO33,Set!AO33,Out!AO33,Nov!AO33,Dez!AO33),0)</f>
        <v>0</v>
      </c>
      <c r="Z29" s="188">
        <f ca="1">IFERROR(AVERAGE(Lanc!AP33,Fev!AP33,Mar!AP33,Abr!AP33,Mai!AP33,Jun!AP33,Jul!AP33,Ago!AP33,Set!AP33,Out!AP33,Nov!AP33,Dez!AP33),0)</f>
        <v>0</v>
      </c>
      <c r="AA29" s="186">
        <f t="shared" si="0"/>
        <v>0</v>
      </c>
      <c r="AB29" s="186">
        <f t="shared" ca="1" si="1"/>
        <v>0</v>
      </c>
      <c r="AC29">
        <f t="shared" ca="1" si="2"/>
        <v>0</v>
      </c>
      <c r="AD29" s="124" t="str">
        <f ca="1">Lanc!$C33</f>
        <v/>
      </c>
      <c r="AE29" s="124">
        <f>IFERROR(AVERAGE(Lanc!Z33,Fev!Z33,Mar!Z33,Abr!Z33,Mai!Z33,Jun!Z33,Jul!Z33,Ago!Z33,Set!Z33,Out!Z33,Nov!Z33,Dez!Z33),0)</f>
        <v>0</v>
      </c>
      <c r="AF29" s="124">
        <f>IFERROR(AVERAGE(Lanc!AA33,Fev!AA33,Mar!AA33,Abr!AA33,Mai!AA33,Jun!AA33,Jul!AA33,Ago!AA33,Set!AA33,Out!AA33,Nov!AA33,Dez!AA33),0)</f>
        <v>0</v>
      </c>
      <c r="AG29" s="124" t="str">
        <f ca="1">IF(E29=0,"",Mar!$CO33)</f>
        <v/>
      </c>
      <c r="AH29" s="124" t="str">
        <f ca="1">IF(F29=0,"",Abr!$CO33)</f>
        <v/>
      </c>
      <c r="AI29" s="124" t="str">
        <f ca="1">IF(G29=0,"",Mai!$CO33)</f>
        <v/>
      </c>
      <c r="AJ29" s="124" t="str">
        <f ca="1">IF(H29=0,"",Jun!$CO33)</f>
        <v/>
      </c>
      <c r="AK29" s="124" t="str">
        <f ca="1">IF(I29=0,"",Jul!$CO33)</f>
        <v/>
      </c>
      <c r="AL29" s="124" t="str">
        <f ca="1">IF(J29=0,"",Ago!$CO33)</f>
        <v/>
      </c>
      <c r="AM29" s="124" t="str">
        <f ca="1">IF(K29=0,"",Set!$CO33)</f>
        <v/>
      </c>
      <c r="AN29" s="124" t="str">
        <f ca="1">IF(L29=0,"",Out!$CO33)</f>
        <v/>
      </c>
      <c r="AO29" s="124" t="str">
        <f ca="1">IF(M29=0,"",Nov!$CO33)</f>
        <v/>
      </c>
      <c r="AP29" s="124" t="str">
        <f ca="1">IF(N29=0,"",Dez!$CO33)</f>
        <v/>
      </c>
      <c r="AQ29">
        <f t="shared" si="3"/>
        <v>0</v>
      </c>
      <c r="AR29" s="124" t="str">
        <f t="shared" ca="1" si="4"/>
        <v/>
      </c>
      <c r="AS29" s="125">
        <f ca="1">IFERROR(IF(AS$3=MONTH(VLOOKUP($AR29,'DB Func'!$B$3:$C$32,2,FALSE)),IF(AND(AS$3&gt;=MONTH(VLOOKUP($AR29,'DB Func'!$B$3:$C$32,2,FALSE)),17&gt;=DAY(VLOOKUP($AR29,'DB Func'!$B$3:$C$32,2,FALSE))),1,0),IF(AS$3&gt;=MONTH(VLOOKUP($AR29,'DB Func'!$B$3:$C$32,2,FALSE)),1,0)),0)</f>
        <v>0</v>
      </c>
      <c r="AT29" s="125">
        <f ca="1">IFERROR(IF(AT$3=MONTH(VLOOKUP($AR29,'DB Func'!$B$3:$C$32,2,FALSE)),IF(AND(AT$3&gt;=MONTH(VLOOKUP($AR29,'DB Func'!$B$3:$C$32,2,FALSE)),14&gt;=DAY(VLOOKUP($AR29,'DB Func'!$B$3:$C$32,2,FALSE))),1,0),IF(AT$3&gt;=MONTH(VLOOKUP($AR29,'DB Func'!$B$3:$C$32,2,FALSE)),1,0)),0)</f>
        <v>0</v>
      </c>
      <c r="AU29" s="125">
        <f ca="1">IFERROR(IF(AU$3=MONTH(VLOOKUP($AR29,'DB Func'!$B$3:$C$32,2,FALSE)),IF(AND(AU$3&gt;=MONTH(VLOOKUP($AR29,'DB Func'!$B$3:$C$32,2,FALSE)),17&gt;=DAY(VLOOKUP($AR29,'DB Func'!$B$3:$C$32,2,FALSE))),1,0),IF(AU$3&gt;=MONTH(VLOOKUP($AR29,'DB Func'!$B$3:$C$32,2,FALSE)),1,0)),0)</f>
        <v>0</v>
      </c>
      <c r="AV29" s="125">
        <f ca="1">IFERROR(IF(AV$3=MONTH(VLOOKUP($AR29,'DB Func'!$B$3:$C$32,2,FALSE)),IF(AND(AV$3&gt;=MONTH(VLOOKUP($AR29,'DB Func'!$B$3:$C$32,2,FALSE)),16&gt;=DAY(VLOOKUP($AR29,'DB Func'!$B$3:$C$32,2,FALSE))),1,0),IF(AV$3&gt;=MONTH(VLOOKUP($AR29,'DB Func'!$B$3:$C$32,2,FALSE)),1,0)),0)</f>
        <v>0</v>
      </c>
      <c r="AW29" s="125">
        <f ca="1">IFERROR(IF(AW$3=MONTH(VLOOKUP($AR29,'DB Func'!$B$3:$C$32,2,FALSE)),IF(AND(AW$3&gt;=MONTH(VLOOKUP($AR29,'DB Func'!$B$3:$C$32,2,FALSE)),17&gt;=DAY(VLOOKUP($AR29,'DB Func'!$B$3:$C$32,2,FALSE))),1,0),IF(AW$3&gt;=MONTH(VLOOKUP($AR29,'DB Func'!$B$3:$C$32,2,FALSE)),1,0)),0)</f>
        <v>0</v>
      </c>
      <c r="AX29" s="125">
        <f ca="1">IFERROR(IF(AX$3=MONTH(VLOOKUP($AR29,'DB Func'!$B$3:$C$32,2,FALSE)),IF(AND(AX$3&gt;=MONTH(VLOOKUP($AR29,'DB Func'!$B$3:$C$32,2,FALSE)),16&gt;=DAY(VLOOKUP($AR29,'DB Func'!$B$3:$C$32,2,FALSE))),1,0),IF(AX$3&gt;=MONTH(VLOOKUP($AR29,'DB Func'!$B$3:$C$32,2,FALSE)),1,0)),0)</f>
        <v>0</v>
      </c>
      <c r="AY29" s="125">
        <f ca="1">IFERROR(IF(AY$3=MONTH(VLOOKUP($AR29,'DB Func'!$B$3:$C$32,2,FALSE)),IF(AND(AY$3&gt;=MONTH(VLOOKUP($AR29,'DB Func'!$B$3:$C$32,2,FALSE)),17&gt;=DAY(VLOOKUP($AR29,'DB Func'!$B$3:$C$32,2,FALSE))),1,0),IF(AY$3&gt;=MONTH(VLOOKUP($AR29,'DB Func'!$B$3:$C$32,2,FALSE)),1,0)),0)</f>
        <v>0</v>
      </c>
      <c r="AZ29" s="125">
        <f ca="1">IFERROR(IF(AZ$3=MONTH(VLOOKUP($AR29,'DB Func'!$B$3:$C$32,2,FALSE)),IF(AND(AZ$3&gt;=MONTH(VLOOKUP($AR29,'DB Func'!$B$3:$C$32,2,FALSE)),17&gt;=DAY(VLOOKUP($AR29,'DB Func'!$B$3:$C$32,2,FALSE))),1,0),IF(AZ$3&gt;=MONTH(VLOOKUP($AR29,'DB Func'!$B$3:$C$32,2,FALSE)),1,0)),0)</f>
        <v>0</v>
      </c>
      <c r="BA29" s="125">
        <f ca="1">IFERROR(IF(BA$3=MONTH(VLOOKUP($AR29,'DB Func'!$B$3:$C$32,2,FALSE)),IF(AND(BA$3&gt;=MONTH(VLOOKUP($AR29,'DB Func'!$B$3:$C$32,2,FALSE)),16&gt;=DAY(VLOOKUP($AR29,'DB Func'!$B$3:$C$32,2,FALSE))),1,0),IF(BA$3&gt;=MONTH(VLOOKUP($AR29,'DB Func'!$B$3:$C$32,2,FALSE)),1,0)),0)</f>
        <v>0</v>
      </c>
      <c r="BB29" s="125">
        <f ca="1">IFERROR(IF(BB$3=MONTH(VLOOKUP($AR29,'DB Func'!$B$3:$C$32,2,FALSE)),IF(AND(BB$3&gt;=MONTH(VLOOKUP($AR29,'DB Func'!$B$3:$C$32,2,FALSE)),17&gt;=DAY(VLOOKUP($AR29,'DB Func'!$B$3:$C$32,2,FALSE))),1,0),IF(BB$3&gt;=MONTH(VLOOKUP($AR29,'DB Func'!$B$3:$C$32,2,FALSE)),1,0)),0)</f>
        <v>0</v>
      </c>
      <c r="BC29" s="125">
        <f ca="1">IFERROR(IF(BC$3=MONTH(VLOOKUP($AR29,'DB Func'!$B$3:$C$32,2,FALSE)),IF(AND(BC$3&gt;=MONTH(VLOOKUP($AR29,'DB Func'!$B$3:$C$32,2,FALSE)),16&gt;=DAY(VLOOKUP($AR29,'DB Func'!$B$3:$C$32,2,FALSE))),1,0),IF(BC$3&gt;=MONTH(VLOOKUP($AR29,'DB Func'!$B$3:$C$32,2,FALSE)),1,0)),0)</f>
        <v>0</v>
      </c>
      <c r="BD29" s="125">
        <f ca="1">IFERROR(IF(BD$3=MONTH(VLOOKUP($AR29,'DB Func'!$B$3:$C$32,2,FALSE)),IF(AND(BD$3&gt;=MONTH(VLOOKUP($AR29,'DB Func'!$B$3:$C$32,2,FALSE)),17&gt;=DAY(VLOOKUP($AR29,'DB Func'!$B$3:$C$32,2,FALSE))),1,0),IF(BD$3&gt;=MONTH(VLOOKUP($AR29,'DB Func'!$B$3:$C$32,2,FALSE)),1,0)),0)</f>
        <v>0</v>
      </c>
      <c r="BE29">
        <v>25</v>
      </c>
      <c r="BF29" s="149">
        <f t="shared" ca="1" si="5"/>
        <v>0</v>
      </c>
    </row>
    <row r="30" spans="2:58">
      <c r="B30" s="124" t="str">
        <f ca="1">Lanc!$C34</f>
        <v/>
      </c>
      <c r="C30" s="124">
        <f ca="1">Lanc!$D34</f>
        <v>0</v>
      </c>
      <c r="D30" s="124">
        <f ca="1">Fev!$D34</f>
        <v>0</v>
      </c>
      <c r="E30" s="124">
        <f ca="1">Mar!$D34</f>
        <v>0</v>
      </c>
      <c r="F30" s="124">
        <f ca="1">Abr!$D34</f>
        <v>0</v>
      </c>
      <c r="G30" s="124">
        <f ca="1">Mai!$D34</f>
        <v>0</v>
      </c>
      <c r="H30" s="124">
        <f ca="1">Jun!$D34</f>
        <v>0</v>
      </c>
      <c r="I30" s="124">
        <f ca="1">Jul!$D34</f>
        <v>0</v>
      </c>
      <c r="J30" s="124">
        <f ca="1">Ago!$D34</f>
        <v>0</v>
      </c>
      <c r="K30" s="124">
        <f ca="1">Set!$D34</f>
        <v>0</v>
      </c>
      <c r="L30" s="124">
        <f ca="1">Out!$D34</f>
        <v>0</v>
      </c>
      <c r="M30" s="124">
        <f ca="1">Nov!$D34</f>
        <v>0</v>
      </c>
      <c r="N30" s="124">
        <f ca="1">Dez!$D34</f>
        <v>0</v>
      </c>
      <c r="P30" s="124" t="str">
        <f ca="1">Lanc!$C34</f>
        <v/>
      </c>
      <c r="Q30" s="124">
        <f>AVERAGE(Lanc!AR34,Fev!AR34,Mar!AR34,Abr!AR34,Mai!AR34,Jun!AR34,Jul!AR34,Ago!AR34,Set!AR34,Out!AR34,Nov!AR34,Dez!AR34)</f>
        <v>0</v>
      </c>
      <c r="R30" s="124">
        <f>AVERAGE(Lanc!AS34,Fev!AS34,Mar!AS34,Abr!AS34,Mai!AS34,Jun!AS34,Jul!AS34,Ago!AS34,Set!AS34,Out!AS34,Nov!AS34,Dez!AS34)</f>
        <v>0</v>
      </c>
      <c r="S30" s="124">
        <f>AVERAGE(Lanc!AT34,Fev!AT34,Mar!AT34,Abr!AT34,Mai!AT34,Jun!AT34,Jul!AT34,Ago!AT34,Set!AT34,Out!AT34,Nov!AT34,Dez!AT34)</f>
        <v>0</v>
      </c>
      <c r="T30" s="124">
        <f>AVERAGE(Lanc!AU34,Fev!AU34,Mar!AU34,Abr!AU34,Mai!AU34,Jun!AU34,Jul!AU34,Ago!AU34,Set!AU34,Out!AU34,Nov!AU34,Dez!AU34)</f>
        <v>0</v>
      </c>
      <c r="U30" s="124">
        <f>AVERAGE(Lanc!AV34,Fev!AV34,Mar!AV34,Abr!AV34,Mai!AV34,Jun!AV34,Jul!AV34,Ago!AV34,Set!AV34,Out!AV34,Nov!AV34,Dez!AV34)</f>
        <v>0</v>
      </c>
      <c r="V30" s="188">
        <f ca="1">IFERROR(AVERAGE(Lanc!AL34,Fev!AL34,Mar!AL34,Abr!AL34,Mai!AL34,Jun!AL34,Jul!AL34,Ago!AL34,Set!AL34,Out!AL34,Nov!AL34,Dez!AL34),0)</f>
        <v>0</v>
      </c>
      <c r="W30" s="188">
        <f ca="1">IFERROR(AVERAGE(Lanc!AM34,Fev!AM34,Mar!AM34,Abr!AM34,Mai!AM34,Jun!AM34,Jul!AM34,Ago!AM34,Set!AM34,Out!AM34,Nov!AM34,Dez!AM34),0)</f>
        <v>0</v>
      </c>
      <c r="X30" s="188">
        <f ca="1">IFERROR(AVERAGE(Lanc!AN34,Fev!AN34,Mar!AN34,Abr!AN34,Mai!AN34,Jun!AN34,Jul!AN34,Ago!AN34,Set!AN34,Out!AN34,Nov!AN34,Dez!AN34),0)</f>
        <v>0</v>
      </c>
      <c r="Y30" s="188">
        <f ca="1">IFERROR(AVERAGE(Lanc!AO34,Fev!AO34,Mar!AO34,Abr!AO34,Mai!AO34,Jun!AO34,Jul!AO34,Ago!AO34,Set!AO34,Out!AO34,Nov!AO34,Dez!AO34),0)</f>
        <v>0</v>
      </c>
      <c r="Z30" s="188">
        <f ca="1">IFERROR(AVERAGE(Lanc!AP34,Fev!AP34,Mar!AP34,Abr!AP34,Mai!AP34,Jun!AP34,Jul!AP34,Ago!AP34,Set!AP34,Out!AP34,Nov!AP34,Dez!AP34),0)</f>
        <v>0</v>
      </c>
      <c r="AA30" s="186">
        <f t="shared" si="0"/>
        <v>0</v>
      </c>
      <c r="AB30" s="186">
        <f t="shared" ca="1" si="1"/>
        <v>0</v>
      </c>
      <c r="AC30">
        <f t="shared" ca="1" si="2"/>
        <v>0</v>
      </c>
      <c r="AD30" s="124" t="str">
        <f ca="1">Lanc!$C34</f>
        <v/>
      </c>
      <c r="AE30" s="124">
        <f>IFERROR(AVERAGE(Lanc!Z34,Fev!Z34,Mar!Z34,Abr!Z34,Mai!Z34,Jun!Z34,Jul!Z34,Ago!Z34,Set!Z34,Out!Z34,Nov!Z34,Dez!Z34),0)</f>
        <v>0</v>
      </c>
      <c r="AF30" s="124">
        <f>IFERROR(AVERAGE(Lanc!AA34,Fev!AA34,Mar!AA34,Abr!AA34,Mai!AA34,Jun!AA34,Jul!AA34,Ago!AA34,Set!AA34,Out!AA34,Nov!AA34,Dez!AA34),0)</f>
        <v>0</v>
      </c>
      <c r="AG30" s="124" t="str">
        <f ca="1">IF(E30=0,"",Mar!$CO34)</f>
        <v/>
      </c>
      <c r="AH30" s="124" t="str">
        <f ca="1">IF(F30=0,"",Abr!$CO34)</f>
        <v/>
      </c>
      <c r="AI30" s="124" t="str">
        <f ca="1">IF(G30=0,"",Mai!$CO34)</f>
        <v/>
      </c>
      <c r="AJ30" s="124" t="str">
        <f ca="1">IF(H30=0,"",Jun!$CO34)</f>
        <v/>
      </c>
      <c r="AK30" s="124" t="str">
        <f ca="1">IF(I30=0,"",Jul!$CO34)</f>
        <v/>
      </c>
      <c r="AL30" s="124" t="str">
        <f ca="1">IF(J30=0,"",Ago!$CO34)</f>
        <v/>
      </c>
      <c r="AM30" s="124" t="str">
        <f ca="1">IF(K30=0,"",Set!$CO34)</f>
        <v/>
      </c>
      <c r="AN30" s="124" t="str">
        <f ca="1">IF(L30=0,"",Out!$CO34)</f>
        <v/>
      </c>
      <c r="AO30" s="124" t="str">
        <f ca="1">IF(M30=0,"",Nov!$CO34)</f>
        <v/>
      </c>
      <c r="AP30" s="124" t="str">
        <f ca="1">IF(N30=0,"",Dez!$CO34)</f>
        <v/>
      </c>
      <c r="AQ30">
        <f t="shared" si="3"/>
        <v>0</v>
      </c>
      <c r="AR30" s="124" t="str">
        <f t="shared" ca="1" si="4"/>
        <v/>
      </c>
      <c r="AS30" s="125">
        <f ca="1">IFERROR(IF(AS$3=MONTH(VLOOKUP($AR30,'DB Func'!$B$3:$C$32,2,FALSE)),IF(AND(AS$3&gt;=MONTH(VLOOKUP($AR30,'DB Func'!$B$3:$C$32,2,FALSE)),17&gt;=DAY(VLOOKUP($AR30,'DB Func'!$B$3:$C$32,2,FALSE))),1,0),IF(AS$3&gt;=MONTH(VLOOKUP($AR30,'DB Func'!$B$3:$C$32,2,FALSE)),1,0)),0)</f>
        <v>0</v>
      </c>
      <c r="AT30" s="125">
        <f ca="1">IFERROR(IF(AT$3=MONTH(VLOOKUP($AR30,'DB Func'!$B$3:$C$32,2,FALSE)),IF(AND(AT$3&gt;=MONTH(VLOOKUP($AR30,'DB Func'!$B$3:$C$32,2,FALSE)),14&gt;=DAY(VLOOKUP($AR30,'DB Func'!$B$3:$C$32,2,FALSE))),1,0),IF(AT$3&gt;=MONTH(VLOOKUP($AR30,'DB Func'!$B$3:$C$32,2,FALSE)),1,0)),0)</f>
        <v>0</v>
      </c>
      <c r="AU30" s="125">
        <f ca="1">IFERROR(IF(AU$3=MONTH(VLOOKUP($AR30,'DB Func'!$B$3:$C$32,2,FALSE)),IF(AND(AU$3&gt;=MONTH(VLOOKUP($AR30,'DB Func'!$B$3:$C$32,2,FALSE)),17&gt;=DAY(VLOOKUP($AR30,'DB Func'!$B$3:$C$32,2,FALSE))),1,0),IF(AU$3&gt;=MONTH(VLOOKUP($AR30,'DB Func'!$B$3:$C$32,2,FALSE)),1,0)),0)</f>
        <v>0</v>
      </c>
      <c r="AV30" s="125">
        <f ca="1">IFERROR(IF(AV$3=MONTH(VLOOKUP($AR30,'DB Func'!$B$3:$C$32,2,FALSE)),IF(AND(AV$3&gt;=MONTH(VLOOKUP($AR30,'DB Func'!$B$3:$C$32,2,FALSE)),16&gt;=DAY(VLOOKUP($AR30,'DB Func'!$B$3:$C$32,2,FALSE))),1,0),IF(AV$3&gt;=MONTH(VLOOKUP($AR30,'DB Func'!$B$3:$C$32,2,FALSE)),1,0)),0)</f>
        <v>0</v>
      </c>
      <c r="AW30" s="125">
        <f ca="1">IFERROR(IF(AW$3=MONTH(VLOOKUP($AR30,'DB Func'!$B$3:$C$32,2,FALSE)),IF(AND(AW$3&gt;=MONTH(VLOOKUP($AR30,'DB Func'!$B$3:$C$32,2,FALSE)),17&gt;=DAY(VLOOKUP($AR30,'DB Func'!$B$3:$C$32,2,FALSE))),1,0),IF(AW$3&gt;=MONTH(VLOOKUP($AR30,'DB Func'!$B$3:$C$32,2,FALSE)),1,0)),0)</f>
        <v>0</v>
      </c>
      <c r="AX30" s="125">
        <f ca="1">IFERROR(IF(AX$3=MONTH(VLOOKUP($AR30,'DB Func'!$B$3:$C$32,2,FALSE)),IF(AND(AX$3&gt;=MONTH(VLOOKUP($AR30,'DB Func'!$B$3:$C$32,2,FALSE)),16&gt;=DAY(VLOOKUP($AR30,'DB Func'!$B$3:$C$32,2,FALSE))),1,0),IF(AX$3&gt;=MONTH(VLOOKUP($AR30,'DB Func'!$B$3:$C$32,2,FALSE)),1,0)),0)</f>
        <v>0</v>
      </c>
      <c r="AY30" s="125">
        <f ca="1">IFERROR(IF(AY$3=MONTH(VLOOKUP($AR30,'DB Func'!$B$3:$C$32,2,FALSE)),IF(AND(AY$3&gt;=MONTH(VLOOKUP($AR30,'DB Func'!$B$3:$C$32,2,FALSE)),17&gt;=DAY(VLOOKUP($AR30,'DB Func'!$B$3:$C$32,2,FALSE))),1,0),IF(AY$3&gt;=MONTH(VLOOKUP($AR30,'DB Func'!$B$3:$C$32,2,FALSE)),1,0)),0)</f>
        <v>0</v>
      </c>
      <c r="AZ30" s="125">
        <f ca="1">IFERROR(IF(AZ$3=MONTH(VLOOKUP($AR30,'DB Func'!$B$3:$C$32,2,FALSE)),IF(AND(AZ$3&gt;=MONTH(VLOOKUP($AR30,'DB Func'!$B$3:$C$32,2,FALSE)),17&gt;=DAY(VLOOKUP($AR30,'DB Func'!$B$3:$C$32,2,FALSE))),1,0),IF(AZ$3&gt;=MONTH(VLOOKUP($AR30,'DB Func'!$B$3:$C$32,2,FALSE)),1,0)),0)</f>
        <v>0</v>
      </c>
      <c r="BA30" s="125">
        <f ca="1">IFERROR(IF(BA$3=MONTH(VLOOKUP($AR30,'DB Func'!$B$3:$C$32,2,FALSE)),IF(AND(BA$3&gt;=MONTH(VLOOKUP($AR30,'DB Func'!$B$3:$C$32,2,FALSE)),16&gt;=DAY(VLOOKUP($AR30,'DB Func'!$B$3:$C$32,2,FALSE))),1,0),IF(BA$3&gt;=MONTH(VLOOKUP($AR30,'DB Func'!$B$3:$C$32,2,FALSE)),1,0)),0)</f>
        <v>0</v>
      </c>
      <c r="BB30" s="125">
        <f ca="1">IFERROR(IF(BB$3=MONTH(VLOOKUP($AR30,'DB Func'!$B$3:$C$32,2,FALSE)),IF(AND(BB$3&gt;=MONTH(VLOOKUP($AR30,'DB Func'!$B$3:$C$32,2,FALSE)),17&gt;=DAY(VLOOKUP($AR30,'DB Func'!$B$3:$C$32,2,FALSE))),1,0),IF(BB$3&gt;=MONTH(VLOOKUP($AR30,'DB Func'!$B$3:$C$32,2,FALSE)),1,0)),0)</f>
        <v>0</v>
      </c>
      <c r="BC30" s="125">
        <f ca="1">IFERROR(IF(BC$3=MONTH(VLOOKUP($AR30,'DB Func'!$B$3:$C$32,2,FALSE)),IF(AND(BC$3&gt;=MONTH(VLOOKUP($AR30,'DB Func'!$B$3:$C$32,2,FALSE)),16&gt;=DAY(VLOOKUP($AR30,'DB Func'!$B$3:$C$32,2,FALSE))),1,0),IF(BC$3&gt;=MONTH(VLOOKUP($AR30,'DB Func'!$B$3:$C$32,2,FALSE)),1,0)),0)</f>
        <v>0</v>
      </c>
      <c r="BD30" s="125">
        <f ca="1">IFERROR(IF(BD$3=MONTH(VLOOKUP($AR30,'DB Func'!$B$3:$C$32,2,FALSE)),IF(AND(BD$3&gt;=MONTH(VLOOKUP($AR30,'DB Func'!$B$3:$C$32,2,FALSE)),17&gt;=DAY(VLOOKUP($AR30,'DB Func'!$B$3:$C$32,2,FALSE))),1,0),IF(BD$3&gt;=MONTH(VLOOKUP($AR30,'DB Func'!$B$3:$C$32,2,FALSE)),1,0)),0)</f>
        <v>0</v>
      </c>
      <c r="BE30">
        <v>26</v>
      </c>
      <c r="BF30" s="149">
        <f t="shared" ca="1" si="5"/>
        <v>0</v>
      </c>
    </row>
    <row r="31" spans="2:58">
      <c r="B31" s="124" t="str">
        <f ca="1">Lanc!$C35</f>
        <v/>
      </c>
      <c r="C31" s="124">
        <f ca="1">Lanc!$D35</f>
        <v>0</v>
      </c>
      <c r="D31" s="124">
        <f ca="1">Fev!$D35</f>
        <v>0</v>
      </c>
      <c r="E31" s="124">
        <f ca="1">Mar!$D35</f>
        <v>0</v>
      </c>
      <c r="F31" s="124">
        <f ca="1">Abr!$D35</f>
        <v>0</v>
      </c>
      <c r="G31" s="124">
        <f ca="1">Mai!$D35</f>
        <v>0</v>
      </c>
      <c r="H31" s="124">
        <f ca="1">Jun!$D35</f>
        <v>0</v>
      </c>
      <c r="I31" s="124">
        <f ca="1">Jul!$D35</f>
        <v>0</v>
      </c>
      <c r="J31" s="124">
        <f ca="1">Ago!$D35</f>
        <v>0</v>
      </c>
      <c r="K31" s="124">
        <f ca="1">Set!$D35</f>
        <v>0</v>
      </c>
      <c r="L31" s="124">
        <f ca="1">Out!$D35</f>
        <v>0</v>
      </c>
      <c r="M31" s="124">
        <f ca="1">Nov!$D35</f>
        <v>0</v>
      </c>
      <c r="N31" s="124">
        <f ca="1">Dez!$D35</f>
        <v>0</v>
      </c>
      <c r="P31" s="124" t="str">
        <f ca="1">Lanc!$C35</f>
        <v/>
      </c>
      <c r="Q31" s="124">
        <f>AVERAGE(Lanc!AR35,Fev!AR35,Mar!AR35,Abr!AR35,Mai!AR35,Jun!AR35,Jul!AR35,Ago!AR35,Set!AR35,Out!AR35,Nov!AR35,Dez!AR35)</f>
        <v>0</v>
      </c>
      <c r="R31" s="124">
        <f>AVERAGE(Lanc!AS35,Fev!AS35,Mar!AS35,Abr!AS35,Mai!AS35,Jun!AS35,Jul!AS35,Ago!AS35,Set!AS35,Out!AS35,Nov!AS35,Dez!AS35)</f>
        <v>0</v>
      </c>
      <c r="S31" s="124">
        <f>AVERAGE(Lanc!AT35,Fev!AT35,Mar!AT35,Abr!AT35,Mai!AT35,Jun!AT35,Jul!AT35,Ago!AT35,Set!AT35,Out!AT35,Nov!AT35,Dez!AT35)</f>
        <v>0</v>
      </c>
      <c r="T31" s="124">
        <f>AVERAGE(Lanc!AU35,Fev!AU35,Mar!AU35,Abr!AU35,Mai!AU35,Jun!AU35,Jul!AU35,Ago!AU35,Set!AU35,Out!AU35,Nov!AU35,Dez!AU35)</f>
        <v>0</v>
      </c>
      <c r="U31" s="124">
        <f>AVERAGE(Lanc!AV35,Fev!AV35,Mar!AV35,Abr!AV35,Mai!AV35,Jun!AV35,Jul!AV35,Ago!AV35,Set!AV35,Out!AV35,Nov!AV35,Dez!AV35)</f>
        <v>0</v>
      </c>
      <c r="V31" s="188">
        <f ca="1">IFERROR(AVERAGE(Lanc!AL35,Fev!AL35,Mar!AL35,Abr!AL35,Mai!AL35,Jun!AL35,Jul!AL35,Ago!AL35,Set!AL35,Out!AL35,Nov!AL35,Dez!AL35),0)</f>
        <v>0</v>
      </c>
      <c r="W31" s="188">
        <f ca="1">IFERROR(AVERAGE(Lanc!AM35,Fev!AM35,Mar!AM35,Abr!AM35,Mai!AM35,Jun!AM35,Jul!AM35,Ago!AM35,Set!AM35,Out!AM35,Nov!AM35,Dez!AM35),0)</f>
        <v>0</v>
      </c>
      <c r="X31" s="188">
        <f ca="1">IFERROR(AVERAGE(Lanc!AN35,Fev!AN35,Mar!AN35,Abr!AN35,Mai!AN35,Jun!AN35,Jul!AN35,Ago!AN35,Set!AN35,Out!AN35,Nov!AN35,Dez!AN35),0)</f>
        <v>0</v>
      </c>
      <c r="Y31" s="188">
        <f ca="1">IFERROR(AVERAGE(Lanc!AO35,Fev!AO35,Mar!AO35,Abr!AO35,Mai!AO35,Jun!AO35,Jul!AO35,Ago!AO35,Set!AO35,Out!AO35,Nov!AO35,Dez!AO35),0)</f>
        <v>0</v>
      </c>
      <c r="Z31" s="188">
        <f ca="1">IFERROR(AVERAGE(Lanc!AP35,Fev!AP35,Mar!AP35,Abr!AP35,Mai!AP35,Jun!AP35,Jul!AP35,Ago!AP35,Set!AP35,Out!AP35,Nov!AP35,Dez!AP35),0)</f>
        <v>0</v>
      </c>
      <c r="AA31" s="186">
        <f t="shared" si="0"/>
        <v>0</v>
      </c>
      <c r="AB31" s="186">
        <f t="shared" ca="1" si="1"/>
        <v>0</v>
      </c>
      <c r="AC31">
        <f t="shared" ca="1" si="2"/>
        <v>0</v>
      </c>
      <c r="AD31" s="124" t="str">
        <f ca="1">Lanc!$C35</f>
        <v/>
      </c>
      <c r="AE31" s="124">
        <f>IFERROR(AVERAGE(Lanc!Z35,Fev!Z35,Mar!Z35,Abr!Z35,Mai!Z35,Jun!Z35,Jul!Z35,Ago!Z35,Set!Z35,Out!Z35,Nov!Z35,Dez!Z35),0)</f>
        <v>0</v>
      </c>
      <c r="AF31" s="124">
        <f>IFERROR(AVERAGE(Lanc!AA35,Fev!AA35,Mar!AA35,Abr!AA35,Mai!AA35,Jun!AA35,Jul!AA35,Ago!AA35,Set!AA35,Out!AA35,Nov!AA35,Dez!AA35),0)</f>
        <v>0</v>
      </c>
      <c r="AG31" s="124" t="str">
        <f ca="1">IF(E31=0,"",Mar!$CO35)</f>
        <v/>
      </c>
      <c r="AH31" s="124" t="str">
        <f ca="1">IF(F31=0,"",Abr!$CO35)</f>
        <v/>
      </c>
      <c r="AI31" s="124" t="str">
        <f ca="1">IF(G31=0,"",Mai!$CO35)</f>
        <v/>
      </c>
      <c r="AJ31" s="124" t="str">
        <f ca="1">IF(H31=0,"",Jun!$CO35)</f>
        <v/>
      </c>
      <c r="AK31" s="124" t="str">
        <f ca="1">IF(I31=0,"",Jul!$CO35)</f>
        <v/>
      </c>
      <c r="AL31" s="124" t="str">
        <f ca="1">IF(J31=0,"",Ago!$CO35)</f>
        <v/>
      </c>
      <c r="AM31" s="124" t="str">
        <f ca="1">IF(K31=0,"",Set!$CO35)</f>
        <v/>
      </c>
      <c r="AN31" s="124" t="str">
        <f ca="1">IF(L31=0,"",Out!$CO35)</f>
        <v/>
      </c>
      <c r="AO31" s="124" t="str">
        <f ca="1">IF(M31=0,"",Nov!$CO35)</f>
        <v/>
      </c>
      <c r="AP31" s="124" t="str">
        <f ca="1">IF(N31=0,"",Dez!$CO35)</f>
        <v/>
      </c>
      <c r="AQ31">
        <f t="shared" si="3"/>
        <v>0</v>
      </c>
      <c r="AR31" s="124" t="str">
        <f t="shared" ca="1" si="4"/>
        <v/>
      </c>
      <c r="AS31" s="125">
        <f ca="1">IFERROR(IF(AS$3=MONTH(VLOOKUP($AR31,'DB Func'!$B$3:$C$32,2,FALSE)),IF(AND(AS$3&gt;=MONTH(VLOOKUP($AR31,'DB Func'!$B$3:$C$32,2,FALSE)),17&gt;=DAY(VLOOKUP($AR31,'DB Func'!$B$3:$C$32,2,FALSE))),1,0),IF(AS$3&gt;=MONTH(VLOOKUP($AR31,'DB Func'!$B$3:$C$32,2,FALSE)),1,0)),0)</f>
        <v>0</v>
      </c>
      <c r="AT31" s="125">
        <f ca="1">IFERROR(IF(AT$3=MONTH(VLOOKUP($AR31,'DB Func'!$B$3:$C$32,2,FALSE)),IF(AND(AT$3&gt;=MONTH(VLOOKUP($AR31,'DB Func'!$B$3:$C$32,2,FALSE)),14&gt;=DAY(VLOOKUP($AR31,'DB Func'!$B$3:$C$32,2,FALSE))),1,0),IF(AT$3&gt;=MONTH(VLOOKUP($AR31,'DB Func'!$B$3:$C$32,2,FALSE)),1,0)),0)</f>
        <v>0</v>
      </c>
      <c r="AU31" s="125">
        <f ca="1">IFERROR(IF(AU$3=MONTH(VLOOKUP($AR31,'DB Func'!$B$3:$C$32,2,FALSE)),IF(AND(AU$3&gt;=MONTH(VLOOKUP($AR31,'DB Func'!$B$3:$C$32,2,FALSE)),17&gt;=DAY(VLOOKUP($AR31,'DB Func'!$B$3:$C$32,2,FALSE))),1,0),IF(AU$3&gt;=MONTH(VLOOKUP($AR31,'DB Func'!$B$3:$C$32,2,FALSE)),1,0)),0)</f>
        <v>0</v>
      </c>
      <c r="AV31" s="125">
        <f ca="1">IFERROR(IF(AV$3=MONTH(VLOOKUP($AR31,'DB Func'!$B$3:$C$32,2,FALSE)),IF(AND(AV$3&gt;=MONTH(VLOOKUP($AR31,'DB Func'!$B$3:$C$32,2,FALSE)),16&gt;=DAY(VLOOKUP($AR31,'DB Func'!$B$3:$C$32,2,FALSE))),1,0),IF(AV$3&gt;=MONTH(VLOOKUP($AR31,'DB Func'!$B$3:$C$32,2,FALSE)),1,0)),0)</f>
        <v>0</v>
      </c>
      <c r="AW31" s="125">
        <f ca="1">IFERROR(IF(AW$3=MONTH(VLOOKUP($AR31,'DB Func'!$B$3:$C$32,2,FALSE)),IF(AND(AW$3&gt;=MONTH(VLOOKUP($AR31,'DB Func'!$B$3:$C$32,2,FALSE)),17&gt;=DAY(VLOOKUP($AR31,'DB Func'!$B$3:$C$32,2,FALSE))),1,0),IF(AW$3&gt;=MONTH(VLOOKUP($AR31,'DB Func'!$B$3:$C$32,2,FALSE)),1,0)),0)</f>
        <v>0</v>
      </c>
      <c r="AX31" s="125">
        <f ca="1">IFERROR(IF(AX$3=MONTH(VLOOKUP($AR31,'DB Func'!$B$3:$C$32,2,FALSE)),IF(AND(AX$3&gt;=MONTH(VLOOKUP($AR31,'DB Func'!$B$3:$C$32,2,FALSE)),16&gt;=DAY(VLOOKUP($AR31,'DB Func'!$B$3:$C$32,2,FALSE))),1,0),IF(AX$3&gt;=MONTH(VLOOKUP($AR31,'DB Func'!$B$3:$C$32,2,FALSE)),1,0)),0)</f>
        <v>0</v>
      </c>
      <c r="AY31" s="125">
        <f ca="1">IFERROR(IF(AY$3=MONTH(VLOOKUP($AR31,'DB Func'!$B$3:$C$32,2,FALSE)),IF(AND(AY$3&gt;=MONTH(VLOOKUP($AR31,'DB Func'!$B$3:$C$32,2,FALSE)),17&gt;=DAY(VLOOKUP($AR31,'DB Func'!$B$3:$C$32,2,FALSE))),1,0),IF(AY$3&gt;=MONTH(VLOOKUP($AR31,'DB Func'!$B$3:$C$32,2,FALSE)),1,0)),0)</f>
        <v>0</v>
      </c>
      <c r="AZ31" s="125">
        <f ca="1">IFERROR(IF(AZ$3=MONTH(VLOOKUP($AR31,'DB Func'!$B$3:$C$32,2,FALSE)),IF(AND(AZ$3&gt;=MONTH(VLOOKUP($AR31,'DB Func'!$B$3:$C$32,2,FALSE)),17&gt;=DAY(VLOOKUP($AR31,'DB Func'!$B$3:$C$32,2,FALSE))),1,0),IF(AZ$3&gt;=MONTH(VLOOKUP($AR31,'DB Func'!$B$3:$C$32,2,FALSE)),1,0)),0)</f>
        <v>0</v>
      </c>
      <c r="BA31" s="125">
        <f ca="1">IFERROR(IF(BA$3=MONTH(VLOOKUP($AR31,'DB Func'!$B$3:$C$32,2,FALSE)),IF(AND(BA$3&gt;=MONTH(VLOOKUP($AR31,'DB Func'!$B$3:$C$32,2,FALSE)),16&gt;=DAY(VLOOKUP($AR31,'DB Func'!$B$3:$C$32,2,FALSE))),1,0),IF(BA$3&gt;=MONTH(VLOOKUP($AR31,'DB Func'!$B$3:$C$32,2,FALSE)),1,0)),0)</f>
        <v>0</v>
      </c>
      <c r="BB31" s="125">
        <f ca="1">IFERROR(IF(BB$3=MONTH(VLOOKUP($AR31,'DB Func'!$B$3:$C$32,2,FALSE)),IF(AND(BB$3&gt;=MONTH(VLOOKUP($AR31,'DB Func'!$B$3:$C$32,2,FALSE)),17&gt;=DAY(VLOOKUP($AR31,'DB Func'!$B$3:$C$32,2,FALSE))),1,0),IF(BB$3&gt;=MONTH(VLOOKUP($AR31,'DB Func'!$B$3:$C$32,2,FALSE)),1,0)),0)</f>
        <v>0</v>
      </c>
      <c r="BC31" s="125">
        <f ca="1">IFERROR(IF(BC$3=MONTH(VLOOKUP($AR31,'DB Func'!$B$3:$C$32,2,FALSE)),IF(AND(BC$3&gt;=MONTH(VLOOKUP($AR31,'DB Func'!$B$3:$C$32,2,FALSE)),16&gt;=DAY(VLOOKUP($AR31,'DB Func'!$B$3:$C$32,2,FALSE))),1,0),IF(BC$3&gt;=MONTH(VLOOKUP($AR31,'DB Func'!$B$3:$C$32,2,FALSE)),1,0)),0)</f>
        <v>0</v>
      </c>
      <c r="BD31" s="125">
        <f ca="1">IFERROR(IF(BD$3=MONTH(VLOOKUP($AR31,'DB Func'!$B$3:$C$32,2,FALSE)),IF(AND(BD$3&gt;=MONTH(VLOOKUP($AR31,'DB Func'!$B$3:$C$32,2,FALSE)),17&gt;=DAY(VLOOKUP($AR31,'DB Func'!$B$3:$C$32,2,FALSE))),1,0),IF(BD$3&gt;=MONTH(VLOOKUP($AR31,'DB Func'!$B$3:$C$32,2,FALSE)),1,0)),0)</f>
        <v>0</v>
      </c>
      <c r="BE31">
        <v>27</v>
      </c>
      <c r="BF31" s="149">
        <f t="shared" ca="1" si="5"/>
        <v>0</v>
      </c>
    </row>
    <row r="32" spans="2:58">
      <c r="B32" s="124" t="str">
        <f ca="1">Lanc!$C36</f>
        <v/>
      </c>
      <c r="C32" s="124">
        <f ca="1">Lanc!$D36</f>
        <v>0</v>
      </c>
      <c r="D32" s="124">
        <f ca="1">Fev!$D36</f>
        <v>0</v>
      </c>
      <c r="E32" s="124">
        <f ca="1">Mar!$D36</f>
        <v>0</v>
      </c>
      <c r="F32" s="124">
        <f ca="1">Abr!$D36</f>
        <v>0</v>
      </c>
      <c r="G32" s="124">
        <f ca="1">Mai!$D36</f>
        <v>0</v>
      </c>
      <c r="H32" s="124">
        <f ca="1">Jun!$D36</f>
        <v>0</v>
      </c>
      <c r="I32" s="124">
        <f ca="1">Jul!$D36</f>
        <v>0</v>
      </c>
      <c r="J32" s="124">
        <f ca="1">Ago!$D36</f>
        <v>0</v>
      </c>
      <c r="K32" s="124">
        <f ca="1">Set!$D36</f>
        <v>0</v>
      </c>
      <c r="L32" s="124">
        <f ca="1">Out!$D36</f>
        <v>0</v>
      </c>
      <c r="M32" s="124">
        <f ca="1">Nov!$D36</f>
        <v>0</v>
      </c>
      <c r="N32" s="124">
        <f ca="1">Dez!$D36</f>
        <v>0</v>
      </c>
      <c r="P32" s="124" t="str">
        <f ca="1">Lanc!$C36</f>
        <v/>
      </c>
      <c r="Q32" s="124">
        <f>AVERAGE(Lanc!AR36,Fev!AR36,Mar!AR36,Abr!AR36,Mai!AR36,Jun!AR36,Jul!AR36,Ago!AR36,Set!AR36,Out!AR36,Nov!AR36,Dez!AR36)</f>
        <v>0</v>
      </c>
      <c r="R32" s="124">
        <f>AVERAGE(Lanc!AS36,Fev!AS36,Mar!AS36,Abr!AS36,Mai!AS36,Jun!AS36,Jul!AS36,Ago!AS36,Set!AS36,Out!AS36,Nov!AS36,Dez!AS36)</f>
        <v>0</v>
      </c>
      <c r="S32" s="124">
        <f>AVERAGE(Lanc!AT36,Fev!AT36,Mar!AT36,Abr!AT36,Mai!AT36,Jun!AT36,Jul!AT36,Ago!AT36,Set!AT36,Out!AT36,Nov!AT36,Dez!AT36)</f>
        <v>0</v>
      </c>
      <c r="T32" s="124">
        <f>AVERAGE(Lanc!AU36,Fev!AU36,Mar!AU36,Abr!AU36,Mai!AU36,Jun!AU36,Jul!AU36,Ago!AU36,Set!AU36,Out!AU36,Nov!AU36,Dez!AU36)</f>
        <v>0</v>
      </c>
      <c r="U32" s="124">
        <f>AVERAGE(Lanc!AV36,Fev!AV36,Mar!AV36,Abr!AV36,Mai!AV36,Jun!AV36,Jul!AV36,Ago!AV36,Set!AV36,Out!AV36,Nov!AV36,Dez!AV36)</f>
        <v>0</v>
      </c>
      <c r="V32" s="188">
        <f ca="1">IFERROR(AVERAGE(Lanc!AL36,Fev!AL36,Mar!AL36,Abr!AL36,Mai!AL36,Jun!AL36,Jul!AL36,Ago!AL36,Set!AL36,Out!AL36,Nov!AL36,Dez!AL36),0)</f>
        <v>0</v>
      </c>
      <c r="W32" s="188">
        <f ca="1">IFERROR(AVERAGE(Lanc!AM36,Fev!AM36,Mar!AM36,Abr!AM36,Mai!AM36,Jun!AM36,Jul!AM36,Ago!AM36,Set!AM36,Out!AM36,Nov!AM36,Dez!AM36),0)</f>
        <v>0</v>
      </c>
      <c r="X32" s="188">
        <f ca="1">IFERROR(AVERAGE(Lanc!AN36,Fev!AN36,Mar!AN36,Abr!AN36,Mai!AN36,Jun!AN36,Jul!AN36,Ago!AN36,Set!AN36,Out!AN36,Nov!AN36,Dez!AN36),0)</f>
        <v>0</v>
      </c>
      <c r="Y32" s="188">
        <f ca="1">IFERROR(AVERAGE(Lanc!AO36,Fev!AO36,Mar!AO36,Abr!AO36,Mai!AO36,Jun!AO36,Jul!AO36,Ago!AO36,Set!AO36,Out!AO36,Nov!AO36,Dez!AO36),0)</f>
        <v>0</v>
      </c>
      <c r="Z32" s="188">
        <f ca="1">IFERROR(AVERAGE(Lanc!AP36,Fev!AP36,Mar!AP36,Abr!AP36,Mai!AP36,Jun!AP36,Jul!AP36,Ago!AP36,Set!AP36,Out!AP36,Nov!AP36,Dez!AP36),0)</f>
        <v>0</v>
      </c>
      <c r="AA32" s="186">
        <f t="shared" si="0"/>
        <v>0</v>
      </c>
      <c r="AB32" s="186">
        <f t="shared" ca="1" si="1"/>
        <v>0</v>
      </c>
      <c r="AC32">
        <f t="shared" ca="1" si="2"/>
        <v>0</v>
      </c>
      <c r="AD32" s="124" t="str">
        <f ca="1">Lanc!$C36</f>
        <v/>
      </c>
      <c r="AE32" s="124">
        <f>IFERROR(AVERAGE(Lanc!Z36,Fev!Z36,Mar!Z36,Abr!Z36,Mai!Z36,Jun!Z36,Jul!Z36,Ago!Z36,Set!Z36,Out!Z36,Nov!Z36,Dez!Z36),0)</f>
        <v>0</v>
      </c>
      <c r="AF32" s="124">
        <f>IFERROR(AVERAGE(Lanc!AA36,Fev!AA36,Mar!AA36,Abr!AA36,Mai!AA36,Jun!AA36,Jul!AA36,Ago!AA36,Set!AA36,Out!AA36,Nov!AA36,Dez!AA36),0)</f>
        <v>0</v>
      </c>
      <c r="AG32" s="124" t="str">
        <f ca="1">IF(E32=0,"",Mar!$CO36)</f>
        <v/>
      </c>
      <c r="AH32" s="124" t="str">
        <f ca="1">IF(F32=0,"",Abr!$CO36)</f>
        <v/>
      </c>
      <c r="AI32" s="124" t="str">
        <f ca="1">IF(G32=0,"",Mai!$CO36)</f>
        <v/>
      </c>
      <c r="AJ32" s="124" t="str">
        <f ca="1">IF(H32=0,"",Jun!$CO36)</f>
        <v/>
      </c>
      <c r="AK32" s="124" t="str">
        <f ca="1">IF(I32=0,"",Jul!$CO36)</f>
        <v/>
      </c>
      <c r="AL32" s="124" t="str">
        <f ca="1">IF(J32=0,"",Ago!$CO36)</f>
        <v/>
      </c>
      <c r="AM32" s="124" t="str">
        <f ca="1">IF(K32=0,"",Set!$CO36)</f>
        <v/>
      </c>
      <c r="AN32" s="124" t="str">
        <f ca="1">IF(L32=0,"",Out!$CO36)</f>
        <v/>
      </c>
      <c r="AO32" s="124" t="str">
        <f ca="1">IF(M32=0,"",Nov!$CO36)</f>
        <v/>
      </c>
      <c r="AP32" s="124" t="str">
        <f ca="1">IF(N32=0,"",Dez!$CO36)</f>
        <v/>
      </c>
      <c r="AQ32">
        <f t="shared" si="3"/>
        <v>0</v>
      </c>
      <c r="AR32" s="124" t="str">
        <f t="shared" ca="1" si="4"/>
        <v/>
      </c>
      <c r="AS32" s="125">
        <f ca="1">IFERROR(IF(AS$3=MONTH(VLOOKUP($AR32,'DB Func'!$B$3:$C$32,2,FALSE)),IF(AND(AS$3&gt;=MONTH(VLOOKUP($AR32,'DB Func'!$B$3:$C$32,2,FALSE)),17&gt;=DAY(VLOOKUP($AR32,'DB Func'!$B$3:$C$32,2,FALSE))),1,0),IF(AS$3&gt;=MONTH(VLOOKUP($AR32,'DB Func'!$B$3:$C$32,2,FALSE)),1,0)),0)</f>
        <v>0</v>
      </c>
      <c r="AT32" s="125">
        <f ca="1">IFERROR(IF(AT$3=MONTH(VLOOKUP($AR32,'DB Func'!$B$3:$C$32,2,FALSE)),IF(AND(AT$3&gt;=MONTH(VLOOKUP($AR32,'DB Func'!$B$3:$C$32,2,FALSE)),14&gt;=DAY(VLOOKUP($AR32,'DB Func'!$B$3:$C$32,2,FALSE))),1,0),IF(AT$3&gt;=MONTH(VLOOKUP($AR32,'DB Func'!$B$3:$C$32,2,FALSE)),1,0)),0)</f>
        <v>0</v>
      </c>
      <c r="AU32" s="125">
        <f ca="1">IFERROR(IF(AU$3=MONTH(VLOOKUP($AR32,'DB Func'!$B$3:$C$32,2,FALSE)),IF(AND(AU$3&gt;=MONTH(VLOOKUP($AR32,'DB Func'!$B$3:$C$32,2,FALSE)),17&gt;=DAY(VLOOKUP($AR32,'DB Func'!$B$3:$C$32,2,FALSE))),1,0),IF(AU$3&gt;=MONTH(VLOOKUP($AR32,'DB Func'!$B$3:$C$32,2,FALSE)),1,0)),0)</f>
        <v>0</v>
      </c>
      <c r="AV32" s="125">
        <f ca="1">IFERROR(IF(AV$3=MONTH(VLOOKUP($AR32,'DB Func'!$B$3:$C$32,2,FALSE)),IF(AND(AV$3&gt;=MONTH(VLOOKUP($AR32,'DB Func'!$B$3:$C$32,2,FALSE)),16&gt;=DAY(VLOOKUP($AR32,'DB Func'!$B$3:$C$32,2,FALSE))),1,0),IF(AV$3&gt;=MONTH(VLOOKUP($AR32,'DB Func'!$B$3:$C$32,2,FALSE)),1,0)),0)</f>
        <v>0</v>
      </c>
      <c r="AW32" s="125">
        <f ca="1">IFERROR(IF(AW$3=MONTH(VLOOKUP($AR32,'DB Func'!$B$3:$C$32,2,FALSE)),IF(AND(AW$3&gt;=MONTH(VLOOKUP($AR32,'DB Func'!$B$3:$C$32,2,FALSE)),17&gt;=DAY(VLOOKUP($AR32,'DB Func'!$B$3:$C$32,2,FALSE))),1,0),IF(AW$3&gt;=MONTH(VLOOKUP($AR32,'DB Func'!$B$3:$C$32,2,FALSE)),1,0)),0)</f>
        <v>0</v>
      </c>
      <c r="AX32" s="125">
        <f ca="1">IFERROR(IF(AX$3=MONTH(VLOOKUP($AR32,'DB Func'!$B$3:$C$32,2,FALSE)),IF(AND(AX$3&gt;=MONTH(VLOOKUP($AR32,'DB Func'!$B$3:$C$32,2,FALSE)),16&gt;=DAY(VLOOKUP($AR32,'DB Func'!$B$3:$C$32,2,FALSE))),1,0),IF(AX$3&gt;=MONTH(VLOOKUP($AR32,'DB Func'!$B$3:$C$32,2,FALSE)),1,0)),0)</f>
        <v>0</v>
      </c>
      <c r="AY32" s="125">
        <f ca="1">IFERROR(IF(AY$3=MONTH(VLOOKUP($AR32,'DB Func'!$B$3:$C$32,2,FALSE)),IF(AND(AY$3&gt;=MONTH(VLOOKUP($AR32,'DB Func'!$B$3:$C$32,2,FALSE)),17&gt;=DAY(VLOOKUP($AR32,'DB Func'!$B$3:$C$32,2,FALSE))),1,0),IF(AY$3&gt;=MONTH(VLOOKUP($AR32,'DB Func'!$B$3:$C$32,2,FALSE)),1,0)),0)</f>
        <v>0</v>
      </c>
      <c r="AZ32" s="125">
        <f ca="1">IFERROR(IF(AZ$3=MONTH(VLOOKUP($AR32,'DB Func'!$B$3:$C$32,2,FALSE)),IF(AND(AZ$3&gt;=MONTH(VLOOKUP($AR32,'DB Func'!$B$3:$C$32,2,FALSE)),17&gt;=DAY(VLOOKUP($AR32,'DB Func'!$B$3:$C$32,2,FALSE))),1,0),IF(AZ$3&gt;=MONTH(VLOOKUP($AR32,'DB Func'!$B$3:$C$32,2,FALSE)),1,0)),0)</f>
        <v>0</v>
      </c>
      <c r="BA32" s="125">
        <f ca="1">IFERROR(IF(BA$3=MONTH(VLOOKUP($AR32,'DB Func'!$B$3:$C$32,2,FALSE)),IF(AND(BA$3&gt;=MONTH(VLOOKUP($AR32,'DB Func'!$B$3:$C$32,2,FALSE)),16&gt;=DAY(VLOOKUP($AR32,'DB Func'!$B$3:$C$32,2,FALSE))),1,0),IF(BA$3&gt;=MONTH(VLOOKUP($AR32,'DB Func'!$B$3:$C$32,2,FALSE)),1,0)),0)</f>
        <v>0</v>
      </c>
      <c r="BB32" s="125">
        <f ca="1">IFERROR(IF(BB$3=MONTH(VLOOKUP($AR32,'DB Func'!$B$3:$C$32,2,FALSE)),IF(AND(BB$3&gt;=MONTH(VLOOKUP($AR32,'DB Func'!$B$3:$C$32,2,FALSE)),17&gt;=DAY(VLOOKUP($AR32,'DB Func'!$B$3:$C$32,2,FALSE))),1,0),IF(BB$3&gt;=MONTH(VLOOKUP($AR32,'DB Func'!$B$3:$C$32,2,FALSE)),1,0)),0)</f>
        <v>0</v>
      </c>
      <c r="BC32" s="125">
        <f ca="1">IFERROR(IF(BC$3=MONTH(VLOOKUP($AR32,'DB Func'!$B$3:$C$32,2,FALSE)),IF(AND(BC$3&gt;=MONTH(VLOOKUP($AR32,'DB Func'!$B$3:$C$32,2,FALSE)),16&gt;=DAY(VLOOKUP($AR32,'DB Func'!$B$3:$C$32,2,FALSE))),1,0),IF(BC$3&gt;=MONTH(VLOOKUP($AR32,'DB Func'!$B$3:$C$32,2,FALSE)),1,0)),0)</f>
        <v>0</v>
      </c>
      <c r="BD32" s="125">
        <f ca="1">IFERROR(IF(BD$3=MONTH(VLOOKUP($AR32,'DB Func'!$B$3:$C$32,2,FALSE)),IF(AND(BD$3&gt;=MONTH(VLOOKUP($AR32,'DB Func'!$B$3:$C$32,2,FALSE)),17&gt;=DAY(VLOOKUP($AR32,'DB Func'!$B$3:$C$32,2,FALSE))),1,0),IF(BD$3&gt;=MONTH(VLOOKUP($AR32,'DB Func'!$B$3:$C$32,2,FALSE)),1,0)),0)</f>
        <v>0</v>
      </c>
      <c r="BE32">
        <v>28</v>
      </c>
      <c r="BF32" s="149">
        <f t="shared" ca="1" si="5"/>
        <v>0</v>
      </c>
    </row>
    <row r="33" spans="2:58">
      <c r="B33" s="124" t="str">
        <f ca="1">Lanc!$C37</f>
        <v/>
      </c>
      <c r="C33" s="124">
        <f ca="1">Lanc!$D37</f>
        <v>0</v>
      </c>
      <c r="D33" s="124">
        <f ca="1">Fev!$D37</f>
        <v>0</v>
      </c>
      <c r="E33" s="124">
        <f ca="1">Mar!$D37</f>
        <v>0</v>
      </c>
      <c r="F33" s="124">
        <f ca="1">Abr!$D37</f>
        <v>0</v>
      </c>
      <c r="G33" s="124">
        <f ca="1">Mai!$D37</f>
        <v>0</v>
      </c>
      <c r="H33" s="124">
        <f ca="1">Jun!$D37</f>
        <v>0</v>
      </c>
      <c r="I33" s="124">
        <f ca="1">Jul!$D37</f>
        <v>0</v>
      </c>
      <c r="J33" s="124">
        <f ca="1">Ago!$D37</f>
        <v>0</v>
      </c>
      <c r="K33" s="124">
        <f ca="1">Set!$D37</f>
        <v>0</v>
      </c>
      <c r="L33" s="124">
        <f ca="1">Out!$D37</f>
        <v>0</v>
      </c>
      <c r="M33" s="124">
        <f ca="1">Nov!$D37</f>
        <v>0</v>
      </c>
      <c r="N33" s="124">
        <f ca="1">Dez!$D37</f>
        <v>0</v>
      </c>
      <c r="P33" s="124" t="str">
        <f ca="1">Lanc!$C37</f>
        <v/>
      </c>
      <c r="Q33" s="124">
        <f>AVERAGE(Lanc!AR37,Fev!AR37,Mar!AR37,Abr!AR37,Mai!AR37,Jun!AR37,Jul!AR37,Ago!AR37,Set!AR37,Out!AR37,Nov!AR37,Dez!AR37)</f>
        <v>0</v>
      </c>
      <c r="R33" s="124">
        <f>AVERAGE(Lanc!AS37,Fev!AS37,Mar!AS37,Abr!AS37,Mai!AS37,Jun!AS37,Jul!AS37,Ago!AS37,Set!AS37,Out!AS37,Nov!AS37,Dez!AS37)</f>
        <v>0</v>
      </c>
      <c r="S33" s="124">
        <f>AVERAGE(Lanc!AT37,Fev!AT37,Mar!AT37,Abr!AT37,Mai!AT37,Jun!AT37,Jul!AT37,Ago!AT37,Set!AT37,Out!AT37,Nov!AT37,Dez!AT37)</f>
        <v>0</v>
      </c>
      <c r="T33" s="124">
        <f>AVERAGE(Lanc!AU37,Fev!AU37,Mar!AU37,Abr!AU37,Mai!AU37,Jun!AU37,Jul!AU37,Ago!AU37,Set!AU37,Out!AU37,Nov!AU37,Dez!AU37)</f>
        <v>0</v>
      </c>
      <c r="U33" s="124">
        <f>AVERAGE(Lanc!AV37,Fev!AV37,Mar!AV37,Abr!AV37,Mai!AV37,Jun!AV37,Jul!AV37,Ago!AV37,Set!AV37,Out!AV37,Nov!AV37,Dez!AV37)</f>
        <v>0</v>
      </c>
      <c r="V33" s="188">
        <f ca="1">IFERROR(AVERAGE(Lanc!AL37,Fev!AL37,Mar!AL37,Abr!AL37,Mai!AL37,Jun!AL37,Jul!AL37,Ago!AL37,Set!AL37,Out!AL37,Nov!AL37,Dez!AL37),0)</f>
        <v>0</v>
      </c>
      <c r="W33" s="188">
        <f ca="1">IFERROR(AVERAGE(Lanc!AM37,Fev!AM37,Mar!AM37,Abr!AM37,Mai!AM37,Jun!AM37,Jul!AM37,Ago!AM37,Set!AM37,Out!AM37,Nov!AM37,Dez!AM37),0)</f>
        <v>0</v>
      </c>
      <c r="X33" s="188">
        <f ca="1">IFERROR(AVERAGE(Lanc!AN37,Fev!AN37,Mar!AN37,Abr!AN37,Mai!AN37,Jun!AN37,Jul!AN37,Ago!AN37,Set!AN37,Out!AN37,Nov!AN37,Dez!AN37),0)</f>
        <v>0</v>
      </c>
      <c r="Y33" s="188">
        <f ca="1">IFERROR(AVERAGE(Lanc!AO37,Fev!AO37,Mar!AO37,Abr!AO37,Mai!AO37,Jun!AO37,Jul!AO37,Ago!AO37,Set!AO37,Out!AO37,Nov!AO37,Dez!AO37),0)</f>
        <v>0</v>
      </c>
      <c r="Z33" s="188">
        <f ca="1">IFERROR(AVERAGE(Lanc!AP37,Fev!AP37,Mar!AP37,Abr!AP37,Mai!AP37,Jun!AP37,Jul!AP37,Ago!AP37,Set!AP37,Out!AP37,Nov!AP37,Dez!AP37),0)</f>
        <v>0</v>
      </c>
      <c r="AA33" s="186">
        <f t="shared" si="0"/>
        <v>0</v>
      </c>
      <c r="AB33" s="186">
        <f t="shared" ca="1" si="1"/>
        <v>0</v>
      </c>
      <c r="AC33">
        <f t="shared" ca="1" si="2"/>
        <v>0</v>
      </c>
      <c r="AD33" s="124" t="str">
        <f ca="1">Lanc!$C37</f>
        <v/>
      </c>
      <c r="AE33" s="124">
        <f>IFERROR(AVERAGE(Lanc!Z37,Fev!Z37,Mar!Z37,Abr!Z37,Mai!Z37,Jun!Z37,Jul!Z37,Ago!Z37,Set!Z37,Out!Z37,Nov!Z37,Dez!Z37),0)</f>
        <v>0</v>
      </c>
      <c r="AF33" s="124">
        <f>IFERROR(AVERAGE(Lanc!AA37,Fev!AA37,Mar!AA37,Abr!AA37,Mai!AA37,Jun!AA37,Jul!AA37,Ago!AA37,Set!AA37,Out!AA37,Nov!AA37,Dez!AA37),0)</f>
        <v>0</v>
      </c>
      <c r="AG33" s="124" t="str">
        <f ca="1">IF(E33=0,"",Mar!$CO37)</f>
        <v/>
      </c>
      <c r="AH33" s="124" t="str">
        <f ca="1">IF(F33=0,"",Abr!$CO37)</f>
        <v/>
      </c>
      <c r="AI33" s="124" t="str">
        <f ca="1">IF(G33=0,"",Mai!$CO37)</f>
        <v/>
      </c>
      <c r="AJ33" s="124" t="str">
        <f ca="1">IF(H33=0,"",Jun!$CO37)</f>
        <v/>
      </c>
      <c r="AK33" s="124" t="str">
        <f ca="1">IF(I33=0,"",Jul!$CO37)</f>
        <v/>
      </c>
      <c r="AL33" s="124" t="str">
        <f ca="1">IF(J33=0,"",Ago!$CO37)</f>
        <v/>
      </c>
      <c r="AM33" s="124" t="str">
        <f ca="1">IF(K33=0,"",Set!$CO37)</f>
        <v/>
      </c>
      <c r="AN33" s="124" t="str">
        <f ca="1">IF(L33=0,"",Out!$CO37)</f>
        <v/>
      </c>
      <c r="AO33" s="124" t="str">
        <f ca="1">IF(M33=0,"",Nov!$CO37)</f>
        <v/>
      </c>
      <c r="AP33" s="124" t="str">
        <f ca="1">IF(N33=0,"",Dez!$CO37)</f>
        <v/>
      </c>
      <c r="AQ33">
        <f t="shared" si="3"/>
        <v>0</v>
      </c>
      <c r="AR33" s="124" t="str">
        <f t="shared" ca="1" si="4"/>
        <v/>
      </c>
      <c r="AS33" s="125">
        <f ca="1">IFERROR(IF(AS$3=MONTH(VLOOKUP($AR33,'DB Func'!$B$3:$C$32,2,FALSE)),IF(AND(AS$3&gt;=MONTH(VLOOKUP($AR33,'DB Func'!$B$3:$C$32,2,FALSE)),17&gt;=DAY(VLOOKUP($AR33,'DB Func'!$B$3:$C$32,2,FALSE))),1,0),IF(AS$3&gt;=MONTH(VLOOKUP($AR33,'DB Func'!$B$3:$C$32,2,FALSE)),1,0)),0)</f>
        <v>0</v>
      </c>
      <c r="AT33" s="125">
        <f ca="1">IFERROR(IF(AT$3=MONTH(VLOOKUP($AR33,'DB Func'!$B$3:$C$32,2,FALSE)),IF(AND(AT$3&gt;=MONTH(VLOOKUP($AR33,'DB Func'!$B$3:$C$32,2,FALSE)),14&gt;=DAY(VLOOKUP($AR33,'DB Func'!$B$3:$C$32,2,FALSE))),1,0),IF(AT$3&gt;=MONTH(VLOOKUP($AR33,'DB Func'!$B$3:$C$32,2,FALSE)),1,0)),0)</f>
        <v>0</v>
      </c>
      <c r="AU33" s="125">
        <f ca="1">IFERROR(IF(AU$3=MONTH(VLOOKUP($AR33,'DB Func'!$B$3:$C$32,2,FALSE)),IF(AND(AU$3&gt;=MONTH(VLOOKUP($AR33,'DB Func'!$B$3:$C$32,2,FALSE)),17&gt;=DAY(VLOOKUP($AR33,'DB Func'!$B$3:$C$32,2,FALSE))),1,0),IF(AU$3&gt;=MONTH(VLOOKUP($AR33,'DB Func'!$B$3:$C$32,2,FALSE)),1,0)),0)</f>
        <v>0</v>
      </c>
      <c r="AV33" s="125">
        <f ca="1">IFERROR(IF(AV$3=MONTH(VLOOKUP($AR33,'DB Func'!$B$3:$C$32,2,FALSE)),IF(AND(AV$3&gt;=MONTH(VLOOKUP($AR33,'DB Func'!$B$3:$C$32,2,FALSE)),16&gt;=DAY(VLOOKUP($AR33,'DB Func'!$B$3:$C$32,2,FALSE))),1,0),IF(AV$3&gt;=MONTH(VLOOKUP($AR33,'DB Func'!$B$3:$C$32,2,FALSE)),1,0)),0)</f>
        <v>0</v>
      </c>
      <c r="AW33" s="125">
        <f ca="1">IFERROR(IF(AW$3=MONTH(VLOOKUP($AR33,'DB Func'!$B$3:$C$32,2,FALSE)),IF(AND(AW$3&gt;=MONTH(VLOOKUP($AR33,'DB Func'!$B$3:$C$32,2,FALSE)),17&gt;=DAY(VLOOKUP($AR33,'DB Func'!$B$3:$C$32,2,FALSE))),1,0),IF(AW$3&gt;=MONTH(VLOOKUP($AR33,'DB Func'!$B$3:$C$32,2,FALSE)),1,0)),0)</f>
        <v>0</v>
      </c>
      <c r="AX33" s="125">
        <f ca="1">IFERROR(IF(AX$3=MONTH(VLOOKUP($AR33,'DB Func'!$B$3:$C$32,2,FALSE)),IF(AND(AX$3&gt;=MONTH(VLOOKUP($AR33,'DB Func'!$B$3:$C$32,2,FALSE)),16&gt;=DAY(VLOOKUP($AR33,'DB Func'!$B$3:$C$32,2,FALSE))),1,0),IF(AX$3&gt;=MONTH(VLOOKUP($AR33,'DB Func'!$B$3:$C$32,2,FALSE)),1,0)),0)</f>
        <v>0</v>
      </c>
      <c r="AY33" s="125">
        <f ca="1">IFERROR(IF(AY$3=MONTH(VLOOKUP($AR33,'DB Func'!$B$3:$C$32,2,FALSE)),IF(AND(AY$3&gt;=MONTH(VLOOKUP($AR33,'DB Func'!$B$3:$C$32,2,FALSE)),17&gt;=DAY(VLOOKUP($AR33,'DB Func'!$B$3:$C$32,2,FALSE))),1,0),IF(AY$3&gt;=MONTH(VLOOKUP($AR33,'DB Func'!$B$3:$C$32,2,FALSE)),1,0)),0)</f>
        <v>0</v>
      </c>
      <c r="AZ33" s="125">
        <f ca="1">IFERROR(IF(AZ$3=MONTH(VLOOKUP($AR33,'DB Func'!$B$3:$C$32,2,FALSE)),IF(AND(AZ$3&gt;=MONTH(VLOOKUP($AR33,'DB Func'!$B$3:$C$32,2,FALSE)),17&gt;=DAY(VLOOKUP($AR33,'DB Func'!$B$3:$C$32,2,FALSE))),1,0),IF(AZ$3&gt;=MONTH(VLOOKUP($AR33,'DB Func'!$B$3:$C$32,2,FALSE)),1,0)),0)</f>
        <v>0</v>
      </c>
      <c r="BA33" s="125">
        <f ca="1">IFERROR(IF(BA$3=MONTH(VLOOKUP($AR33,'DB Func'!$B$3:$C$32,2,FALSE)),IF(AND(BA$3&gt;=MONTH(VLOOKUP($AR33,'DB Func'!$B$3:$C$32,2,FALSE)),16&gt;=DAY(VLOOKUP($AR33,'DB Func'!$B$3:$C$32,2,FALSE))),1,0),IF(BA$3&gt;=MONTH(VLOOKUP($AR33,'DB Func'!$B$3:$C$32,2,FALSE)),1,0)),0)</f>
        <v>0</v>
      </c>
      <c r="BB33" s="125">
        <f ca="1">IFERROR(IF(BB$3=MONTH(VLOOKUP($AR33,'DB Func'!$B$3:$C$32,2,FALSE)),IF(AND(BB$3&gt;=MONTH(VLOOKUP($AR33,'DB Func'!$B$3:$C$32,2,FALSE)),17&gt;=DAY(VLOOKUP($AR33,'DB Func'!$B$3:$C$32,2,FALSE))),1,0),IF(BB$3&gt;=MONTH(VLOOKUP($AR33,'DB Func'!$B$3:$C$32,2,FALSE)),1,0)),0)</f>
        <v>0</v>
      </c>
      <c r="BC33" s="125">
        <f ca="1">IFERROR(IF(BC$3=MONTH(VLOOKUP($AR33,'DB Func'!$B$3:$C$32,2,FALSE)),IF(AND(BC$3&gt;=MONTH(VLOOKUP($AR33,'DB Func'!$B$3:$C$32,2,FALSE)),16&gt;=DAY(VLOOKUP($AR33,'DB Func'!$B$3:$C$32,2,FALSE))),1,0),IF(BC$3&gt;=MONTH(VLOOKUP($AR33,'DB Func'!$B$3:$C$32,2,FALSE)),1,0)),0)</f>
        <v>0</v>
      </c>
      <c r="BD33" s="125">
        <f ca="1">IFERROR(IF(BD$3=MONTH(VLOOKUP($AR33,'DB Func'!$B$3:$C$32,2,FALSE)),IF(AND(BD$3&gt;=MONTH(VLOOKUP($AR33,'DB Func'!$B$3:$C$32,2,FALSE)),17&gt;=DAY(VLOOKUP($AR33,'DB Func'!$B$3:$C$32,2,FALSE))),1,0),IF(BD$3&gt;=MONTH(VLOOKUP($AR33,'DB Func'!$B$3:$C$32,2,FALSE)),1,0)),0)</f>
        <v>0</v>
      </c>
      <c r="BE33">
        <v>29</v>
      </c>
      <c r="BF33" s="149">
        <f t="shared" ca="1" si="5"/>
        <v>0</v>
      </c>
    </row>
  </sheetData>
  <pageMargins left="0.511811024" right="0.511811024" top="0.78740157499999996" bottom="0.78740157499999996" header="0.31496062000000002" footer="0.31496062000000002"/>
</worksheet>
</file>

<file path=xl/worksheets/sheet42.xml><?xml version="1.0" encoding="utf-8"?>
<worksheet xmlns="http://schemas.openxmlformats.org/spreadsheetml/2006/main" xmlns:r="http://schemas.openxmlformats.org/officeDocument/2006/relationships">
  <sheetPr codeName="Plan68">
    <pageSetUpPr fitToPage="1"/>
  </sheetPr>
  <dimension ref="A1:AH154"/>
  <sheetViews>
    <sheetView showGridLines="0" zoomScale="90" zoomScaleNormal="90" workbookViewId="0">
      <selection activeCell="B1" sqref="B1"/>
    </sheetView>
  </sheetViews>
  <sheetFormatPr defaultRowHeight="0" customHeight="1" zeroHeight="1"/>
  <cols>
    <col min="1" max="1" width="27.7109375" style="42" customWidth="1"/>
    <col min="2" max="2" width="3.85546875" style="194" customWidth="1"/>
    <col min="3" max="5" width="11.7109375" style="194" customWidth="1"/>
    <col min="6" max="6" width="10.140625" style="194" customWidth="1"/>
    <col min="7" max="8" width="9" style="194" customWidth="1"/>
    <col min="9" max="11" width="18.85546875" style="194" customWidth="1"/>
    <col min="12" max="12" width="1.85546875" style="194" customWidth="1"/>
    <col min="13" max="13" width="2.85546875" style="194" bestFit="1" customWidth="1"/>
    <col min="14" max="14" width="4.140625" style="194" bestFit="1" customWidth="1"/>
    <col min="15" max="15" width="8.28515625" style="194" customWidth="1"/>
    <col min="16" max="16" width="4.42578125" style="194" customWidth="1"/>
    <col min="17" max="19" width="11.7109375" style="194" customWidth="1"/>
    <col min="20" max="22" width="10.28515625" style="194" customWidth="1"/>
    <col min="23" max="25" width="18.85546875" style="194" customWidth="1"/>
    <col min="26" max="26" width="1.85546875" style="194" customWidth="1"/>
    <col min="27" max="27" width="2.85546875" style="194" bestFit="1" customWidth="1"/>
    <col min="28" max="28" width="4.140625" style="194" bestFit="1" customWidth="1"/>
    <col min="29" max="29" width="8.28515625" style="194" customWidth="1"/>
    <col min="30" max="32" width="9.140625" style="194"/>
    <col min="33" max="34" width="9.140625" style="195"/>
    <col min="35" max="16384" width="9.140625" style="194"/>
  </cols>
  <sheetData>
    <row r="1" spans="1:34" s="191" customFormat="1" ht="33.950000000000003" customHeight="1">
      <c r="A1" s="498"/>
      <c r="C1" s="192" t="s">
        <v>22</v>
      </c>
      <c r="Q1" s="192"/>
      <c r="AG1" s="193"/>
      <c r="AH1" s="193"/>
    </row>
    <row r="2" spans="1:34" s="191" customFormat="1" ht="21.6" customHeight="1">
      <c r="A2" s="498"/>
      <c r="AG2" s="193"/>
      <c r="AH2" s="193"/>
    </row>
    <row r="3" spans="1:34" s="191" customFormat="1" ht="21.6" customHeight="1">
      <c r="A3" s="498"/>
      <c r="AG3" s="193"/>
      <c r="AH3" s="193"/>
    </row>
    <row r="4" spans="1:34" ht="30" customHeight="1"/>
    <row r="5" spans="1:34" ht="30" customHeight="1">
      <c r="C5" s="196" t="s">
        <v>576</v>
      </c>
      <c r="I5" s="671" t="s">
        <v>1043</v>
      </c>
      <c r="J5" s="672"/>
      <c r="K5" s="672"/>
      <c r="L5" s="672"/>
      <c r="M5" s="672"/>
      <c r="N5" s="672"/>
      <c r="O5" s="673"/>
      <c r="Q5" s="195" t="e">
        <f ca="1">VLOOKUP(I5,'DB Func'!B3:BQ32,61,)</f>
        <v>#N/A</v>
      </c>
    </row>
    <row r="6" spans="1:34" ht="30" customHeight="1" thickBot="1">
      <c r="C6" s="197" t="e">
        <f ca="1">IF(B13=1,"umterceiro","doisterceiro")</f>
        <v>#N/A</v>
      </c>
      <c r="D6" s="197"/>
      <c r="E6" s="197"/>
      <c r="F6" s="197"/>
      <c r="G6" s="197"/>
      <c r="H6" s="197"/>
      <c r="I6" s="197"/>
      <c r="J6" s="197"/>
      <c r="K6" s="197"/>
      <c r="L6" s="197"/>
      <c r="M6" s="197"/>
      <c r="N6" s="197"/>
      <c r="O6" s="197"/>
      <c r="Q6" s="197"/>
      <c r="R6" s="197"/>
      <c r="S6" s="197"/>
      <c r="T6" s="197"/>
      <c r="U6" s="197"/>
      <c r="V6" s="197"/>
      <c r="W6" s="197"/>
      <c r="X6" s="197"/>
      <c r="Y6" s="197"/>
      <c r="Z6" s="197"/>
      <c r="AA6" s="197"/>
      <c r="AB6" s="197"/>
      <c r="AC6" s="197"/>
    </row>
    <row r="7" spans="1:34" ht="30" customHeight="1" thickBot="1">
      <c r="C7" s="198" t="s">
        <v>746</v>
      </c>
      <c r="Q7" s="198" t="s">
        <v>747</v>
      </c>
    </row>
    <row r="8" spans="1:34" ht="20.25" customHeight="1">
      <c r="C8" s="199">
        <f>'P Gerais'!D7</f>
        <v>0</v>
      </c>
      <c r="D8" s="200"/>
      <c r="E8" s="200"/>
      <c r="F8" s="200"/>
      <c r="G8" s="200"/>
      <c r="H8" s="599" t="s">
        <v>557</v>
      </c>
      <c r="I8" s="600"/>
      <c r="J8" s="600"/>
      <c r="K8" s="601"/>
      <c r="L8" s="201"/>
      <c r="M8" s="653" t="s">
        <v>739</v>
      </c>
      <c r="N8" s="202"/>
      <c r="O8" s="203"/>
      <c r="Q8" s="199">
        <f>C8</f>
        <v>0</v>
      </c>
      <c r="R8" s="200"/>
      <c r="S8" s="200"/>
      <c r="T8" s="200"/>
      <c r="U8" s="200"/>
      <c r="V8" s="599" t="s">
        <v>557</v>
      </c>
      <c r="W8" s="600"/>
      <c r="X8" s="600"/>
      <c r="Y8" s="601"/>
      <c r="Z8" s="201"/>
      <c r="AA8" s="653" t="s">
        <v>739</v>
      </c>
      <c r="AB8" s="202"/>
      <c r="AC8" s="203"/>
      <c r="AG8" s="195" t="s">
        <v>753</v>
      </c>
      <c r="AH8" s="195" t="s">
        <v>754</v>
      </c>
    </row>
    <row r="9" spans="1:34" ht="15">
      <c r="C9" s="204" t="s">
        <v>27</v>
      </c>
      <c r="D9" s="616">
        <f>'P Gerais'!D10</f>
        <v>0</v>
      </c>
      <c r="E9" s="616"/>
      <c r="F9" s="616"/>
      <c r="G9" s="616"/>
      <c r="H9" s="616"/>
      <c r="I9" s="616"/>
      <c r="J9" s="205"/>
      <c r="K9" s="605" t="e">
        <f ca="1">VLOOKUP(I5,terceiro!$C$8:$F$37,3,FALSE)&amp;"/"&amp;'P Gerais'!D6</f>
        <v>#N/A</v>
      </c>
      <c r="L9" s="206"/>
      <c r="M9" s="654"/>
      <c r="N9" s="205"/>
      <c r="O9" s="661"/>
      <c r="Q9" s="204" t="s">
        <v>27</v>
      </c>
      <c r="R9" s="616">
        <f>D9</f>
        <v>0</v>
      </c>
      <c r="S9" s="616"/>
      <c r="T9" s="616"/>
      <c r="U9" s="616"/>
      <c r="V9" s="616"/>
      <c r="W9" s="616"/>
      <c r="X9" s="205"/>
      <c r="Y9" s="605" t="e">
        <f ca="1">VLOOKUP(I5,terceiro!C8:F37,4,FALSE)&amp;"/"&amp;'P Gerais'!D6</f>
        <v>#N/A</v>
      </c>
      <c r="Z9" s="206"/>
      <c r="AA9" s="654"/>
      <c r="AB9" s="205"/>
      <c r="AC9" s="661"/>
      <c r="AG9" s="195" t="s">
        <v>754</v>
      </c>
      <c r="AH9" s="195" t="s">
        <v>755</v>
      </c>
    </row>
    <row r="10" spans="1:34" ht="15.75" thickBot="1">
      <c r="C10" s="207" t="s">
        <v>26</v>
      </c>
      <c r="D10" s="629">
        <f>'P Gerais'!D9</f>
        <v>0</v>
      </c>
      <c r="E10" s="629"/>
      <c r="F10" s="629"/>
      <c r="G10" s="629"/>
      <c r="H10" s="629"/>
      <c r="I10" s="629"/>
      <c r="J10" s="208"/>
      <c r="K10" s="606"/>
      <c r="L10" s="206"/>
      <c r="M10" s="654"/>
      <c r="N10" s="205"/>
      <c r="O10" s="662"/>
      <c r="Q10" s="207" t="s">
        <v>26</v>
      </c>
      <c r="R10" s="629">
        <f>D10</f>
        <v>0</v>
      </c>
      <c r="S10" s="629"/>
      <c r="T10" s="629"/>
      <c r="U10" s="629"/>
      <c r="V10" s="629"/>
      <c r="W10" s="629"/>
      <c r="X10" s="208"/>
      <c r="Y10" s="606"/>
      <c r="Z10" s="206"/>
      <c r="AA10" s="654"/>
      <c r="AB10" s="205"/>
      <c r="AC10" s="662"/>
      <c r="AG10" s="195" t="s">
        <v>755</v>
      </c>
      <c r="AH10" s="195" t="s">
        <v>756</v>
      </c>
    </row>
    <row r="11" spans="1:34" ht="8.25" customHeight="1" thickBot="1">
      <c r="C11" s="210"/>
      <c r="D11" s="210"/>
      <c r="E11" s="210"/>
      <c r="F11" s="210"/>
      <c r="G11" s="210"/>
      <c r="H11" s="210"/>
      <c r="I11" s="210"/>
      <c r="J11" s="210"/>
      <c r="K11" s="210"/>
      <c r="L11" s="211"/>
      <c r="M11" s="654"/>
      <c r="N11" s="205"/>
      <c r="O11" s="662"/>
      <c r="Q11" s="210"/>
      <c r="R11" s="210"/>
      <c r="S11" s="210"/>
      <c r="T11" s="210"/>
      <c r="U11" s="210"/>
      <c r="V11" s="210"/>
      <c r="W11" s="210"/>
      <c r="X11" s="210"/>
      <c r="Y11" s="210"/>
      <c r="Z11" s="211"/>
      <c r="AA11" s="654"/>
      <c r="AB11" s="205"/>
      <c r="AC11" s="662"/>
      <c r="AG11" s="195" t="s">
        <v>756</v>
      </c>
      <c r="AH11" s="195" t="s">
        <v>757</v>
      </c>
    </row>
    <row r="12" spans="1:34" ht="15">
      <c r="B12" s="195" t="e">
        <f ca="1">VLOOKUP(D13,'auxiliar 13 sal'!AR4:BE33,14,FALSE)</f>
        <v>#N/A</v>
      </c>
      <c r="C12" s="212" t="s">
        <v>575</v>
      </c>
      <c r="D12" s="213" t="s">
        <v>559</v>
      </c>
      <c r="E12" s="214"/>
      <c r="F12" s="214"/>
      <c r="G12" s="214"/>
      <c r="H12" s="214"/>
      <c r="I12" s="213" t="s">
        <v>560</v>
      </c>
      <c r="J12" s="213" t="s">
        <v>561</v>
      </c>
      <c r="K12" s="215"/>
      <c r="L12" s="206"/>
      <c r="M12" s="654"/>
      <c r="N12" s="205"/>
      <c r="O12" s="662"/>
      <c r="Q12" s="212" t="s">
        <v>575</v>
      </c>
      <c r="R12" s="213" t="s">
        <v>559</v>
      </c>
      <c r="S12" s="214"/>
      <c r="T12" s="214"/>
      <c r="U12" s="214"/>
      <c r="V12" s="214"/>
      <c r="W12" s="213" t="s">
        <v>560</v>
      </c>
      <c r="X12" s="213" t="s">
        <v>561</v>
      </c>
      <c r="Y12" s="215"/>
      <c r="Z12" s="206"/>
      <c r="AA12" s="654"/>
      <c r="AB12" s="205"/>
      <c r="AC12" s="662"/>
      <c r="AG12" s="195" t="s">
        <v>757</v>
      </c>
      <c r="AH12" s="195" t="s">
        <v>758</v>
      </c>
    </row>
    <row r="13" spans="1:34" ht="15.75" thickBot="1">
      <c r="B13" s="195" t="e">
        <f ca="1">VLOOKUP(I5,terceiro!$C$8:$D$37,2,FALSE)</f>
        <v>#N/A</v>
      </c>
      <c r="C13" s="216">
        <v>1</v>
      </c>
      <c r="D13" s="630" t="str">
        <f>I5</f>
        <v>Sandro da Silva Sales</v>
      </c>
      <c r="E13" s="630"/>
      <c r="F13" s="630"/>
      <c r="G13" s="630"/>
      <c r="H13" s="630"/>
      <c r="I13" s="217"/>
      <c r="J13" s="630" t="e">
        <f ca="1">VLOOKUP(D13,dbdez,48,FALSE)</f>
        <v>#N/A</v>
      </c>
      <c r="K13" s="631"/>
      <c r="L13" s="218"/>
      <c r="M13" s="654"/>
      <c r="N13" s="219"/>
      <c r="O13" s="662"/>
      <c r="Q13" s="216">
        <v>1</v>
      </c>
      <c r="R13" s="630" t="str">
        <f>D13</f>
        <v>Sandro da Silva Sales</v>
      </c>
      <c r="S13" s="630"/>
      <c r="T13" s="630"/>
      <c r="U13" s="630"/>
      <c r="V13" s="630"/>
      <c r="W13" s="217"/>
      <c r="X13" s="630" t="e">
        <f ca="1">VLOOKUP(R13,dbdez,48,FALSE)</f>
        <v>#N/A</v>
      </c>
      <c r="Y13" s="631"/>
      <c r="Z13" s="218"/>
      <c r="AA13" s="654"/>
      <c r="AB13" s="219"/>
      <c r="AC13" s="662"/>
      <c r="AG13" s="195" t="s">
        <v>758</v>
      </c>
      <c r="AH13" s="195" t="s">
        <v>759</v>
      </c>
    </row>
    <row r="14" spans="1:34" ht="8.25" customHeight="1">
      <c r="B14" s="195"/>
      <c r="C14" s="220"/>
      <c r="D14" s="220"/>
      <c r="E14" s="220"/>
      <c r="F14" s="220"/>
      <c r="G14" s="220"/>
      <c r="H14" s="220"/>
      <c r="I14" s="220"/>
      <c r="J14" s="220"/>
      <c r="K14" s="220"/>
      <c r="L14" s="211"/>
      <c r="M14" s="654"/>
      <c r="N14" s="205"/>
      <c r="O14" s="662"/>
      <c r="Q14" s="220"/>
      <c r="R14" s="220"/>
      <c r="S14" s="220"/>
      <c r="T14" s="220"/>
      <c r="U14" s="220"/>
      <c r="V14" s="220"/>
      <c r="W14" s="220"/>
      <c r="X14" s="220"/>
      <c r="Y14" s="220"/>
      <c r="Z14" s="211"/>
      <c r="AA14" s="654"/>
      <c r="AB14" s="205"/>
      <c r="AC14" s="662"/>
      <c r="AG14" s="195" t="s">
        <v>759</v>
      </c>
      <c r="AH14" s="195" t="s">
        <v>760</v>
      </c>
    </row>
    <row r="15" spans="1:34" ht="15">
      <c r="C15" s="588" t="s">
        <v>562</v>
      </c>
      <c r="D15" s="589"/>
      <c r="E15" s="589"/>
      <c r="F15" s="589"/>
      <c r="G15" s="589"/>
      <c r="H15" s="590"/>
      <c r="I15" s="221" t="s">
        <v>563</v>
      </c>
      <c r="J15" s="221" t="s">
        <v>564</v>
      </c>
      <c r="K15" s="221" t="s">
        <v>565</v>
      </c>
      <c r="L15" s="222"/>
      <c r="M15" s="654"/>
      <c r="N15" s="223"/>
      <c r="O15" s="662"/>
      <c r="Q15" s="588" t="s">
        <v>562</v>
      </c>
      <c r="R15" s="589"/>
      <c r="S15" s="589"/>
      <c r="T15" s="589"/>
      <c r="U15" s="589"/>
      <c r="V15" s="590"/>
      <c r="W15" s="221" t="s">
        <v>563</v>
      </c>
      <c r="X15" s="221" t="s">
        <v>564</v>
      </c>
      <c r="Y15" s="221" t="s">
        <v>565</v>
      </c>
      <c r="Z15" s="222"/>
      <c r="AA15" s="654"/>
      <c r="AB15" s="223"/>
      <c r="AC15" s="662"/>
      <c r="AG15" s="195" t="s">
        <v>760</v>
      </c>
      <c r="AH15" s="195" t="s">
        <v>761</v>
      </c>
    </row>
    <row r="16" spans="1:34" ht="15">
      <c r="C16" s="579"/>
      <c r="D16" s="580"/>
      <c r="E16" s="580"/>
      <c r="F16" s="580"/>
      <c r="G16" s="580"/>
      <c r="H16" s="581"/>
      <c r="I16" s="224"/>
      <c r="J16" s="225"/>
      <c r="K16" s="225"/>
      <c r="L16" s="222"/>
      <c r="M16" s="654"/>
      <c r="N16" s="223"/>
      <c r="O16" s="662"/>
      <c r="Q16" s="579"/>
      <c r="R16" s="580"/>
      <c r="S16" s="580"/>
      <c r="T16" s="580"/>
      <c r="U16" s="580"/>
      <c r="V16" s="581"/>
      <c r="W16" s="224"/>
      <c r="X16" s="225"/>
      <c r="Y16" s="225"/>
      <c r="Z16" s="222"/>
      <c r="AA16" s="654"/>
      <c r="AB16" s="223"/>
      <c r="AC16" s="662"/>
      <c r="AG16" s="195" t="s">
        <v>761</v>
      </c>
      <c r="AH16" s="195" t="s">
        <v>762</v>
      </c>
    </row>
    <row r="17" spans="3:34" ht="15" customHeight="1">
      <c r="C17" s="579" t="e">
        <f ca="1">IF(B13=1,"13º Salário","Primeira parcela do 13º Salário")</f>
        <v>#N/A</v>
      </c>
      <c r="D17" s="580"/>
      <c r="E17" s="580"/>
      <c r="F17" s="580"/>
      <c r="G17" s="580"/>
      <c r="H17" s="581"/>
      <c r="I17" s="226" t="e">
        <f ca="1">VLOOKUP(I5,terceiro!$C$8:$O$37,13,FALSE)&amp;"/12"</f>
        <v>#N/A</v>
      </c>
      <c r="J17" s="225" t="e">
        <f ca="1">VLOOKUP(I5,terceiro!C8:Y37,14,FALSE)</f>
        <v>#N/A</v>
      </c>
      <c r="K17" s="225"/>
      <c r="L17" s="222"/>
      <c r="M17" s="654"/>
      <c r="N17" s="666"/>
      <c r="O17" s="662"/>
      <c r="Q17" s="579" t="str">
        <f>Resul!C19</f>
        <v>13º Salário</v>
      </c>
      <c r="R17" s="580"/>
      <c r="S17" s="580"/>
      <c r="T17" s="580"/>
      <c r="U17" s="580"/>
      <c r="V17" s="581"/>
      <c r="W17" s="224" t="e">
        <f ca="1">I17</f>
        <v>#N/A</v>
      </c>
      <c r="X17" s="225" t="e">
        <f ca="1">VLOOKUP(I5,terceiro!C8:Y37,10,FALSE)</f>
        <v>#N/A</v>
      </c>
      <c r="Y17" s="225"/>
      <c r="Z17" s="222"/>
      <c r="AA17" s="654"/>
      <c r="AB17" s="666"/>
      <c r="AC17" s="662"/>
      <c r="AG17" s="195" t="s">
        <v>762</v>
      </c>
      <c r="AH17" s="195" t="s">
        <v>687</v>
      </c>
    </row>
    <row r="18" spans="3:34" ht="15">
      <c r="C18" s="579"/>
      <c r="D18" s="580"/>
      <c r="E18" s="580"/>
      <c r="F18" s="580"/>
      <c r="G18" s="580"/>
      <c r="H18" s="581"/>
      <c r="I18" s="224"/>
      <c r="J18" s="225"/>
      <c r="K18" s="225"/>
      <c r="L18" s="222"/>
      <c r="M18" s="654"/>
      <c r="N18" s="667"/>
      <c r="O18" s="662"/>
      <c r="Q18" s="579"/>
      <c r="R18" s="580"/>
      <c r="S18" s="580"/>
      <c r="T18" s="580"/>
      <c r="U18" s="580"/>
      <c r="V18" s="581"/>
      <c r="W18" s="224" t="s">
        <v>530</v>
      </c>
      <c r="X18" s="225"/>
      <c r="Y18" s="225"/>
      <c r="Z18" s="222"/>
      <c r="AA18" s="654"/>
      <c r="AB18" s="667"/>
      <c r="AC18" s="662"/>
      <c r="AG18" s="195" t="s">
        <v>687</v>
      </c>
      <c r="AH18" s="195" t="s">
        <v>763</v>
      </c>
    </row>
    <row r="19" spans="3:34" ht="15">
      <c r="C19" s="579" t="e">
        <f ca="1">IF(B13=1,"Média sobre horas extras","")</f>
        <v>#N/A</v>
      </c>
      <c r="D19" s="580"/>
      <c r="E19" s="580"/>
      <c r="F19" s="580"/>
      <c r="G19" s="580"/>
      <c r="H19" s="581"/>
      <c r="I19" s="227"/>
      <c r="J19" s="225" t="e">
        <f ca="1">IF(B13=2,"",VLOOKUP(I5,terceiro!C8:AO37,29,FALSE))</f>
        <v>#N/A</v>
      </c>
      <c r="K19" s="225"/>
      <c r="L19" s="222"/>
      <c r="M19" s="654"/>
      <c r="N19" s="667"/>
      <c r="O19" s="662"/>
      <c r="Q19" s="579" t="s">
        <v>768</v>
      </c>
      <c r="R19" s="580"/>
      <c r="S19" s="580"/>
      <c r="T19" s="580"/>
      <c r="U19" s="580"/>
      <c r="V19" s="581"/>
      <c r="W19" s="227"/>
      <c r="X19" s="225" t="e">
        <f ca="1">VLOOKUP(I5,terceiro!C8:AO37,29,FALSE)</f>
        <v>#N/A</v>
      </c>
      <c r="Y19" s="225"/>
      <c r="Z19" s="222"/>
      <c r="AA19" s="654"/>
      <c r="AB19" s="667"/>
      <c r="AC19" s="662"/>
    </row>
    <row r="20" spans="3:34" ht="15">
      <c r="C20" s="579" t="e">
        <f ca="1">IF(B13=1,"Média sobre DSR","")</f>
        <v>#N/A</v>
      </c>
      <c r="D20" s="580"/>
      <c r="E20" s="580"/>
      <c r="F20" s="580"/>
      <c r="G20" s="580"/>
      <c r="H20" s="581"/>
      <c r="I20" s="227"/>
      <c r="J20" s="228" t="e">
        <f ca="1">IF(B13=2,"",VLOOKUP(I5,terceiro!C8:AO37,28,FALSE))</f>
        <v>#N/A</v>
      </c>
      <c r="K20" s="225"/>
      <c r="L20" s="222"/>
      <c r="M20" s="654"/>
      <c r="N20" s="667"/>
      <c r="O20" s="662"/>
      <c r="Q20" s="579" t="s">
        <v>769</v>
      </c>
      <c r="R20" s="580"/>
      <c r="S20" s="580"/>
      <c r="T20" s="580"/>
      <c r="U20" s="580"/>
      <c r="V20" s="581"/>
      <c r="W20" s="227"/>
      <c r="X20" s="228" t="e">
        <f ca="1">VLOOKUP(I5,terceiro!C8:AO37,30,FALSE)</f>
        <v>#N/A</v>
      </c>
      <c r="Y20" s="225"/>
      <c r="Z20" s="222"/>
      <c r="AA20" s="654"/>
      <c r="AB20" s="667"/>
      <c r="AC20" s="662"/>
    </row>
    <row r="21" spans="3:34" ht="15">
      <c r="C21" s="579" t="e">
        <f t="shared" ref="C21" ca="1" si="0">IF(B13=1,"Média sobre gratificações","")</f>
        <v>#N/A</v>
      </c>
      <c r="D21" s="580"/>
      <c r="E21" s="580"/>
      <c r="F21" s="580"/>
      <c r="G21" s="580"/>
      <c r="H21" s="581"/>
      <c r="I21" s="227"/>
      <c r="J21" s="229" t="e">
        <f ca="1">IF(B13=2,"",VLOOKUP(I5,terceiro!C8:AO37,30,FALSE))</f>
        <v>#N/A</v>
      </c>
      <c r="K21" s="225"/>
      <c r="L21" s="222"/>
      <c r="M21" s="654"/>
      <c r="N21" s="667"/>
      <c r="O21" s="662"/>
      <c r="Q21" s="579" t="s">
        <v>1013</v>
      </c>
      <c r="R21" s="580"/>
      <c r="S21" s="580"/>
      <c r="T21" s="580"/>
      <c r="U21" s="580"/>
      <c r="V21" s="581"/>
      <c r="W21" s="227"/>
      <c r="X21" s="229" t="e">
        <f ca="1">VLOOKUP(I5,terceiro!C8:AO37,28,FALSE)</f>
        <v>#N/A</v>
      </c>
      <c r="Y21" s="225"/>
      <c r="Z21" s="222"/>
      <c r="AA21" s="654"/>
      <c r="AB21" s="667"/>
      <c r="AC21" s="662"/>
    </row>
    <row r="22" spans="3:34" ht="15">
      <c r="C22" s="579" t="e">
        <f ca="1">IF(B13=1,"Adicional por Periculosidade","")</f>
        <v>#N/A</v>
      </c>
      <c r="D22" s="580"/>
      <c r="E22" s="580"/>
      <c r="F22" s="580"/>
      <c r="G22" s="580"/>
      <c r="H22" s="581"/>
      <c r="I22" s="230" t="e">
        <f ca="1">IF(B13=2,"",VLOOKUP(I5,terceiro!C8:AO37,30,FALSE))</f>
        <v>#N/A</v>
      </c>
      <c r="J22" s="229" t="e">
        <f ca="1">IF(B13=2,"",VLOOKUP(I5,terceiro!C8:AO37,39,FALSE))</f>
        <v>#N/A</v>
      </c>
      <c r="K22" s="225"/>
      <c r="L22" s="222"/>
      <c r="M22" s="654"/>
      <c r="N22" s="667"/>
      <c r="O22" s="662"/>
      <c r="P22" s="195" t="e">
        <f ca="1">VLOOKUP(R13,'DB Func'!B3:BN32,58,FALSE)</f>
        <v>#N/A</v>
      </c>
      <c r="Q22" s="579" t="s">
        <v>765</v>
      </c>
      <c r="R22" s="580"/>
      <c r="S22" s="580"/>
      <c r="T22" s="580"/>
      <c r="U22" s="580"/>
      <c r="V22" s="581"/>
      <c r="W22" s="231" t="e">
        <f ca="1">VLOOKUP(I5,terceiro!C8:AH37,30,FALSE)</f>
        <v>#N/A</v>
      </c>
      <c r="X22" s="229" t="e">
        <f ca="1">VLOOKUP(I5,terceiro!C8:AO37,39,FALSE)</f>
        <v>#N/A</v>
      </c>
      <c r="Y22" s="225"/>
      <c r="Z22" s="222"/>
      <c r="AA22" s="654"/>
      <c r="AB22" s="667"/>
      <c r="AC22" s="662"/>
    </row>
    <row r="23" spans="3:34" ht="15">
      <c r="C23" s="626" t="e">
        <f ca="1">IF(B13=1,"Adicional por Insalubridade","")</f>
        <v>#N/A</v>
      </c>
      <c r="D23" s="627"/>
      <c r="E23" s="627"/>
      <c r="F23" s="627"/>
      <c r="G23" s="627"/>
      <c r="H23" s="628"/>
      <c r="I23" s="230" t="e">
        <f ca="1">IF(B13=2,"",VLOOKUP(I5,terceiro!C8:AO37,31,FALSE))</f>
        <v>#N/A</v>
      </c>
      <c r="J23" s="225" t="e">
        <f ca="1">IF(B13=2,"",VLOOKUP(I5,terceiro!C8:AO37,38,FALSE))</f>
        <v>#N/A</v>
      </c>
      <c r="K23" s="225"/>
      <c r="L23" s="222"/>
      <c r="M23" s="654"/>
      <c r="N23" s="668"/>
      <c r="O23" s="662"/>
      <c r="P23" s="236" t="e">
        <f ca="1">VLOOKUP(R13,'DB Func'!B3:BO32,59,FALSE)</f>
        <v>#N/A</v>
      </c>
      <c r="Q23" s="626" t="s">
        <v>766</v>
      </c>
      <c r="R23" s="627"/>
      <c r="S23" s="627"/>
      <c r="T23" s="627"/>
      <c r="U23" s="627"/>
      <c r="V23" s="628"/>
      <c r="W23" s="231" t="e">
        <f ca="1">VLOOKUP(I5,terceiro!C8:AH37,31,FALSE)</f>
        <v>#N/A</v>
      </c>
      <c r="X23" s="225" t="e">
        <f ca="1">VLOOKUP(I5,terceiro!C8:AO37,38,FALSE)</f>
        <v>#N/A</v>
      </c>
      <c r="Y23" s="225"/>
      <c r="Z23" s="222"/>
      <c r="AA23" s="654"/>
      <c r="AB23" s="668"/>
      <c r="AC23" s="662"/>
    </row>
    <row r="24" spans="3:34" ht="15">
      <c r="C24" s="579"/>
      <c r="D24" s="580"/>
      <c r="E24" s="580"/>
      <c r="F24" s="580"/>
      <c r="G24" s="580"/>
      <c r="H24" s="581"/>
      <c r="I24" s="224"/>
      <c r="J24" s="225"/>
      <c r="K24" s="225"/>
      <c r="L24" s="222"/>
      <c r="M24" s="654"/>
      <c r="N24" s="223"/>
      <c r="O24" s="662"/>
      <c r="Q24" s="626"/>
      <c r="R24" s="627"/>
      <c r="S24" s="627"/>
      <c r="T24" s="627"/>
      <c r="U24" s="627"/>
      <c r="V24" s="628"/>
      <c r="W24" s="224"/>
      <c r="X24" s="225"/>
      <c r="Y24" s="225"/>
      <c r="Z24" s="222"/>
      <c r="AA24" s="654"/>
      <c r="AB24" s="223"/>
      <c r="AC24" s="662"/>
    </row>
    <row r="25" spans="3:34" ht="15">
      <c r="C25" s="626" t="e">
        <f ca="1">IF(B13=1,"INSS","")</f>
        <v>#N/A</v>
      </c>
      <c r="D25" s="627"/>
      <c r="E25" s="627"/>
      <c r="F25" s="627"/>
      <c r="G25" s="627"/>
      <c r="H25" s="628"/>
      <c r="I25" s="237" t="e">
        <f ca="1">IF(B13=2,"",IF(VLOOKUP(I5,terceiro!C8:AO37,16,FALSE)='P Gerais'!F25,'P Gerais'!F24,VLOOKUP(I5,terceiro!C8:AO37,16,FALSE)))</f>
        <v>#N/A</v>
      </c>
      <c r="J25" s="225"/>
      <c r="K25" s="225" t="e">
        <f ca="1">IF(B13=2,"",VLOOKUP(I5,terceiro!C8:AO37,16,FALSE))</f>
        <v>#N/A</v>
      </c>
      <c r="L25" s="222"/>
      <c r="M25" s="654"/>
      <c r="N25" s="223"/>
      <c r="O25" s="662"/>
      <c r="Q25" s="626" t="str">
        <f>"Adiantamento da Primeira Parcela do "&amp;Q17</f>
        <v>Adiantamento da Primeira Parcela do 13º Salário</v>
      </c>
      <c r="R25" s="627"/>
      <c r="S25" s="627"/>
      <c r="T25" s="627"/>
      <c r="U25" s="627"/>
      <c r="V25" s="628"/>
      <c r="W25" s="238"/>
      <c r="X25" s="225"/>
      <c r="Y25" s="225" t="e">
        <f ca="1">J17</f>
        <v>#N/A</v>
      </c>
      <c r="Z25" s="222"/>
      <c r="AA25" s="654"/>
      <c r="AB25" s="223"/>
      <c r="AC25" s="662"/>
    </row>
    <row r="26" spans="3:34" ht="15">
      <c r="C26" s="658" t="e">
        <f ca="1">IF(B13=1,"IRRF","")</f>
        <v>#N/A</v>
      </c>
      <c r="D26" s="659"/>
      <c r="E26" s="659"/>
      <c r="F26" s="659"/>
      <c r="G26" s="659"/>
      <c r="H26" s="660"/>
      <c r="I26" s="237" t="e">
        <f ca="1">IF(B13=2,"",VLOOKUP(I5,terceiro!C8:AO37,19,FALSE))</f>
        <v>#N/A</v>
      </c>
      <c r="J26" s="225"/>
      <c r="K26" s="225" t="e">
        <f ca="1">IF(B13=2,"",VLOOKUP(I5,terceiro!C8:AO37,22,FALSE))</f>
        <v>#N/A</v>
      </c>
      <c r="L26" s="222"/>
      <c r="M26" s="654"/>
      <c r="N26" s="223"/>
      <c r="O26" s="239"/>
      <c r="Q26" s="658" t="str">
        <f>Resul!C9</f>
        <v>INSS</v>
      </c>
      <c r="R26" s="659"/>
      <c r="S26" s="659"/>
      <c r="T26" s="659"/>
      <c r="U26" s="659"/>
      <c r="V26" s="660"/>
      <c r="W26" s="237" t="e">
        <f ca="1">IF(VLOOKUP(I5,terceiro!C8:AO37,16,FALSE)='P Gerais'!F25,'P Gerais'!F24,VLOOKUP(I5,terceiro!C8:AO37,16,FALSE))</f>
        <v>#N/A</v>
      </c>
      <c r="X26" s="230"/>
      <c r="Y26" s="225" t="e">
        <f ca="1">VLOOKUP(I5,terceiro!C8:AO37,16,FALSE)</f>
        <v>#N/A</v>
      </c>
      <c r="Z26" s="222"/>
      <c r="AA26" s="654"/>
      <c r="AB26" s="223"/>
      <c r="AC26" s="239"/>
    </row>
    <row r="27" spans="3:34" ht="15">
      <c r="C27" s="658"/>
      <c r="D27" s="659"/>
      <c r="E27" s="659"/>
      <c r="F27" s="659"/>
      <c r="G27" s="659"/>
      <c r="H27" s="660"/>
      <c r="I27" s="240"/>
      <c r="J27" s="225"/>
      <c r="K27" s="225"/>
      <c r="L27" s="222"/>
      <c r="M27" s="654"/>
      <c r="N27" s="223"/>
      <c r="O27" s="239"/>
      <c r="Q27" s="582" t="s">
        <v>160</v>
      </c>
      <c r="R27" s="583"/>
      <c r="S27" s="583"/>
      <c r="T27" s="583"/>
      <c r="U27" s="583"/>
      <c r="V27" s="584"/>
      <c r="W27" s="237" t="e">
        <f ca="1">VLOOKUP(I5,terceiro!C8:AO37,19,FALSE)</f>
        <v>#N/A</v>
      </c>
      <c r="X27" s="242"/>
      <c r="Y27" s="225" t="e">
        <f ca="1">VLOOKUP(I5,terceiro!C8:AO37,22,FALSE)</f>
        <v>#N/A</v>
      </c>
      <c r="Z27" s="222"/>
      <c r="AA27" s="654"/>
      <c r="AB27" s="223"/>
      <c r="AC27" s="239"/>
    </row>
    <row r="28" spans="3:34" ht="15">
      <c r="C28" s="658"/>
      <c r="D28" s="659"/>
      <c r="E28" s="659"/>
      <c r="F28" s="659"/>
      <c r="G28" s="659"/>
      <c r="H28" s="660"/>
      <c r="I28" s="240"/>
      <c r="J28" s="225"/>
      <c r="K28" s="225"/>
      <c r="L28" s="222"/>
      <c r="M28" s="654"/>
      <c r="N28" s="223"/>
      <c r="O28" s="239"/>
      <c r="Q28" s="582"/>
      <c r="R28" s="583"/>
      <c r="S28" s="583"/>
      <c r="T28" s="583"/>
      <c r="U28" s="583"/>
      <c r="V28" s="584"/>
      <c r="W28" s="240"/>
      <c r="X28" s="225"/>
      <c r="Y28" s="225"/>
      <c r="Z28" s="222"/>
      <c r="AA28" s="654"/>
      <c r="AB28" s="223"/>
      <c r="AC28" s="239"/>
    </row>
    <row r="29" spans="3:34" ht="15">
      <c r="C29" s="579"/>
      <c r="D29" s="580"/>
      <c r="E29" s="580"/>
      <c r="F29" s="580"/>
      <c r="G29" s="580"/>
      <c r="H29" s="581"/>
      <c r="I29" s="238"/>
      <c r="J29" s="225"/>
      <c r="K29" s="225"/>
      <c r="L29" s="222"/>
      <c r="M29" s="654"/>
      <c r="N29" s="223"/>
      <c r="O29" s="239"/>
      <c r="Q29" s="579"/>
      <c r="R29" s="580"/>
      <c r="S29" s="580"/>
      <c r="T29" s="580"/>
      <c r="U29" s="580"/>
      <c r="V29" s="581"/>
      <c r="W29" s="238"/>
      <c r="X29" s="225"/>
      <c r="Y29" s="225"/>
      <c r="Z29" s="222"/>
      <c r="AA29" s="654"/>
      <c r="AB29" s="223"/>
      <c r="AC29" s="239"/>
    </row>
    <row r="30" spans="3:34" ht="15">
      <c r="C30" s="243"/>
      <c r="D30" s="244"/>
      <c r="E30" s="244"/>
      <c r="F30" s="244"/>
      <c r="G30" s="244"/>
      <c r="H30" s="245"/>
      <c r="I30" s="238"/>
      <c r="J30" s="225"/>
      <c r="K30" s="225"/>
      <c r="L30" s="222"/>
      <c r="M30" s="654"/>
      <c r="N30" s="223"/>
      <c r="O30" s="239"/>
      <c r="Q30" s="243"/>
      <c r="R30" s="244"/>
      <c r="S30" s="244"/>
      <c r="T30" s="244"/>
      <c r="U30" s="244"/>
      <c r="V30" s="245"/>
      <c r="W30" s="238"/>
      <c r="X30" s="225"/>
      <c r="Y30" s="225"/>
      <c r="Z30" s="222"/>
      <c r="AA30" s="654"/>
      <c r="AB30" s="223"/>
      <c r="AC30" s="239"/>
    </row>
    <row r="31" spans="3:34" ht="15">
      <c r="C31" s="579"/>
      <c r="D31" s="580"/>
      <c r="E31" s="580"/>
      <c r="F31" s="580"/>
      <c r="G31" s="580"/>
      <c r="H31" s="581"/>
      <c r="I31" s="238"/>
      <c r="J31" s="225"/>
      <c r="K31" s="225"/>
      <c r="L31" s="222"/>
      <c r="M31" s="654"/>
      <c r="N31" s="223"/>
      <c r="O31" s="239"/>
      <c r="Q31" s="579"/>
      <c r="R31" s="580"/>
      <c r="S31" s="580"/>
      <c r="T31" s="580"/>
      <c r="U31" s="580"/>
      <c r="V31" s="581"/>
      <c r="W31" s="238"/>
      <c r="X31" s="225"/>
      <c r="Y31" s="225"/>
      <c r="Z31" s="222"/>
      <c r="AA31" s="654"/>
      <c r="AB31" s="223"/>
      <c r="AC31" s="239"/>
    </row>
    <row r="32" spans="3:34" ht="15">
      <c r="C32" s="579"/>
      <c r="D32" s="580"/>
      <c r="E32" s="580"/>
      <c r="F32" s="580"/>
      <c r="G32" s="580"/>
      <c r="H32" s="581"/>
      <c r="I32" s="238"/>
      <c r="J32" s="225"/>
      <c r="K32" s="225"/>
      <c r="L32" s="222"/>
      <c r="M32" s="654"/>
      <c r="N32" s="246"/>
      <c r="O32" s="239"/>
      <c r="Q32" s="579"/>
      <c r="R32" s="580"/>
      <c r="S32" s="580"/>
      <c r="T32" s="580"/>
      <c r="U32" s="580"/>
      <c r="V32" s="581"/>
      <c r="W32" s="238"/>
      <c r="X32" s="225"/>
      <c r="Y32" s="225"/>
      <c r="Z32" s="222"/>
      <c r="AA32" s="654"/>
      <c r="AB32" s="246"/>
      <c r="AC32" s="239"/>
    </row>
    <row r="33" spans="3:29" ht="15">
      <c r="C33" s="579"/>
      <c r="D33" s="580"/>
      <c r="E33" s="580"/>
      <c r="F33" s="580"/>
      <c r="G33" s="580"/>
      <c r="H33" s="581"/>
      <c r="I33" s="238"/>
      <c r="J33" s="225"/>
      <c r="K33" s="225"/>
      <c r="L33" s="222"/>
      <c r="M33" s="654"/>
      <c r="N33" s="223"/>
      <c r="O33" s="239"/>
      <c r="Q33" s="579"/>
      <c r="R33" s="580"/>
      <c r="S33" s="580"/>
      <c r="T33" s="580"/>
      <c r="U33" s="580"/>
      <c r="V33" s="581"/>
      <c r="W33" s="238"/>
      <c r="X33" s="225"/>
      <c r="Y33" s="225"/>
      <c r="Z33" s="222"/>
      <c r="AA33" s="654"/>
      <c r="AB33" s="223"/>
      <c r="AC33" s="239"/>
    </row>
    <row r="34" spans="3:29" ht="15">
      <c r="C34" s="579"/>
      <c r="D34" s="580"/>
      <c r="E34" s="580"/>
      <c r="F34" s="580"/>
      <c r="G34" s="580"/>
      <c r="H34" s="581"/>
      <c r="I34" s="247"/>
      <c r="J34" s="225"/>
      <c r="K34" s="225"/>
      <c r="L34" s="222"/>
      <c r="M34" s="654"/>
      <c r="N34" s="223"/>
      <c r="O34" s="239"/>
      <c r="Q34" s="579"/>
      <c r="R34" s="580"/>
      <c r="S34" s="580"/>
      <c r="T34" s="580"/>
      <c r="U34" s="580"/>
      <c r="V34" s="581"/>
      <c r="W34" s="247"/>
      <c r="X34" s="225"/>
      <c r="Y34" s="225"/>
      <c r="Z34" s="222"/>
      <c r="AA34" s="654"/>
      <c r="AB34" s="223"/>
      <c r="AC34" s="239"/>
    </row>
    <row r="35" spans="3:29" ht="15">
      <c r="C35" s="579"/>
      <c r="D35" s="580"/>
      <c r="E35" s="580"/>
      <c r="F35" s="580"/>
      <c r="G35" s="580"/>
      <c r="H35" s="581"/>
      <c r="I35" s="247"/>
      <c r="J35" s="225"/>
      <c r="K35" s="225"/>
      <c r="L35" s="222"/>
      <c r="M35" s="654"/>
      <c r="N35" s="223"/>
      <c r="O35" s="248"/>
      <c r="Q35" s="579"/>
      <c r="R35" s="580"/>
      <c r="S35" s="580"/>
      <c r="T35" s="580"/>
      <c r="U35" s="580"/>
      <c r="V35" s="581"/>
      <c r="W35" s="247"/>
      <c r="X35" s="225"/>
      <c r="Y35" s="225"/>
      <c r="Z35" s="222"/>
      <c r="AA35" s="654"/>
      <c r="AB35" s="223"/>
      <c r="AC35" s="248"/>
    </row>
    <row r="36" spans="3:29" ht="15">
      <c r="C36" s="579"/>
      <c r="D36" s="580"/>
      <c r="E36" s="580"/>
      <c r="F36" s="580"/>
      <c r="G36" s="580"/>
      <c r="H36" s="581"/>
      <c r="I36" s="247"/>
      <c r="J36" s="225"/>
      <c r="K36" s="225"/>
      <c r="L36" s="222"/>
      <c r="M36" s="654"/>
      <c r="N36" s="223"/>
      <c r="O36" s="248"/>
      <c r="Q36" s="579"/>
      <c r="R36" s="580"/>
      <c r="S36" s="580"/>
      <c r="T36" s="580"/>
      <c r="U36" s="580"/>
      <c r="V36" s="581"/>
      <c r="W36" s="247"/>
      <c r="X36" s="225"/>
      <c r="Y36" s="225"/>
      <c r="Z36" s="222"/>
      <c r="AA36" s="654"/>
      <c r="AB36" s="223"/>
      <c r="AC36" s="248"/>
    </row>
    <row r="37" spans="3:29" ht="15">
      <c r="C37" s="579"/>
      <c r="D37" s="580"/>
      <c r="E37" s="580"/>
      <c r="F37" s="580"/>
      <c r="G37" s="580"/>
      <c r="H37" s="581"/>
      <c r="I37" s="247"/>
      <c r="J37" s="225"/>
      <c r="K37" s="225"/>
      <c r="L37" s="222"/>
      <c r="M37" s="654"/>
      <c r="N37" s="223"/>
      <c r="O37" s="248"/>
      <c r="Q37" s="579"/>
      <c r="R37" s="580"/>
      <c r="S37" s="580"/>
      <c r="T37" s="580"/>
      <c r="U37" s="580"/>
      <c r="V37" s="581"/>
      <c r="W37" s="247"/>
      <c r="X37" s="225"/>
      <c r="Y37" s="225"/>
      <c r="Z37" s="222"/>
      <c r="AA37" s="654"/>
      <c r="AB37" s="223"/>
      <c r="AC37" s="248"/>
    </row>
    <row r="38" spans="3:29" ht="15" customHeight="1">
      <c r="C38" s="579"/>
      <c r="D38" s="580"/>
      <c r="E38" s="580"/>
      <c r="F38" s="580"/>
      <c r="G38" s="580"/>
      <c r="H38" s="581"/>
      <c r="I38" s="247"/>
      <c r="J38" s="225"/>
      <c r="K38" s="225"/>
      <c r="L38" s="222"/>
      <c r="M38" s="654"/>
      <c r="N38" s="632" t="s">
        <v>738</v>
      </c>
      <c r="O38" s="635"/>
      <c r="Q38" s="579"/>
      <c r="R38" s="580"/>
      <c r="S38" s="580"/>
      <c r="T38" s="580"/>
      <c r="U38" s="580"/>
      <c r="V38" s="581"/>
      <c r="W38" s="247"/>
      <c r="X38" s="225"/>
      <c r="Y38" s="225"/>
      <c r="Z38" s="222"/>
      <c r="AA38" s="654"/>
      <c r="AB38" s="632" t="s">
        <v>738</v>
      </c>
      <c r="AC38" s="635"/>
    </row>
    <row r="39" spans="3:29" ht="15">
      <c r="C39" s="579"/>
      <c r="D39" s="580"/>
      <c r="E39" s="580"/>
      <c r="F39" s="580"/>
      <c r="G39" s="580"/>
      <c r="H39" s="581"/>
      <c r="I39" s="247"/>
      <c r="J39" s="225"/>
      <c r="K39" s="225"/>
      <c r="L39" s="222"/>
      <c r="M39" s="654"/>
      <c r="N39" s="633"/>
      <c r="O39" s="636"/>
      <c r="Q39" s="579"/>
      <c r="R39" s="580"/>
      <c r="S39" s="580"/>
      <c r="T39" s="580"/>
      <c r="U39" s="580"/>
      <c r="V39" s="581"/>
      <c r="W39" s="247"/>
      <c r="X39" s="225"/>
      <c r="Y39" s="225"/>
      <c r="Z39" s="222"/>
      <c r="AA39" s="654"/>
      <c r="AB39" s="633"/>
      <c r="AC39" s="636"/>
    </row>
    <row r="40" spans="3:29" ht="15">
      <c r="C40" s="579"/>
      <c r="D40" s="580"/>
      <c r="E40" s="580"/>
      <c r="F40" s="580"/>
      <c r="G40" s="580"/>
      <c r="H40" s="581"/>
      <c r="I40" s="247"/>
      <c r="J40" s="225"/>
      <c r="K40" s="225"/>
      <c r="L40" s="222"/>
      <c r="M40" s="654"/>
      <c r="N40" s="633"/>
      <c r="O40" s="636"/>
      <c r="Q40" s="579"/>
      <c r="R40" s="580"/>
      <c r="S40" s="580"/>
      <c r="T40" s="580"/>
      <c r="U40" s="580"/>
      <c r="V40" s="581"/>
      <c r="W40" s="247"/>
      <c r="X40" s="225"/>
      <c r="Y40" s="225"/>
      <c r="Z40" s="222"/>
      <c r="AA40" s="654"/>
      <c r="AB40" s="633"/>
      <c r="AC40" s="636"/>
    </row>
    <row r="41" spans="3:29" ht="15">
      <c r="C41" s="585"/>
      <c r="D41" s="586"/>
      <c r="E41" s="586"/>
      <c r="F41" s="586"/>
      <c r="G41" s="586"/>
      <c r="H41" s="587"/>
      <c r="I41" s="249"/>
      <c r="J41" s="250"/>
      <c r="K41" s="250"/>
      <c r="L41" s="222"/>
      <c r="M41" s="654"/>
      <c r="N41" s="633"/>
      <c r="O41" s="636"/>
      <c r="Q41" s="585"/>
      <c r="R41" s="586"/>
      <c r="S41" s="586"/>
      <c r="T41" s="586"/>
      <c r="U41" s="586"/>
      <c r="V41" s="587"/>
      <c r="W41" s="249"/>
      <c r="X41" s="250"/>
      <c r="Y41" s="250"/>
      <c r="Z41" s="222"/>
      <c r="AA41" s="654"/>
      <c r="AB41" s="633"/>
      <c r="AC41" s="636"/>
    </row>
    <row r="42" spans="3:29" ht="15">
      <c r="C42" s="251" t="s">
        <v>566</v>
      </c>
      <c r="D42" s="252"/>
      <c r="E42" s="252"/>
      <c r="F42" s="252"/>
      <c r="G42" s="252"/>
      <c r="H42" s="252"/>
      <c r="I42" s="253"/>
      <c r="J42" s="254" t="s">
        <v>567</v>
      </c>
      <c r="K42" s="254" t="s">
        <v>568</v>
      </c>
      <c r="L42" s="255"/>
      <c r="M42" s="654"/>
      <c r="N42" s="633"/>
      <c r="O42" s="636"/>
      <c r="Q42" s="251" t="s">
        <v>566</v>
      </c>
      <c r="R42" s="252"/>
      <c r="S42" s="252"/>
      <c r="T42" s="252"/>
      <c r="U42" s="252"/>
      <c r="V42" s="252"/>
      <c r="W42" s="253"/>
      <c r="X42" s="254" t="s">
        <v>567</v>
      </c>
      <c r="Y42" s="254" t="s">
        <v>568</v>
      </c>
      <c r="Z42" s="255"/>
      <c r="AA42" s="654"/>
      <c r="AB42" s="633"/>
      <c r="AC42" s="636"/>
    </row>
    <row r="43" spans="3:29" ht="15">
      <c r="C43" s="615"/>
      <c r="D43" s="616"/>
      <c r="E43" s="616"/>
      <c r="F43" s="616"/>
      <c r="G43" s="616"/>
      <c r="H43" s="616"/>
      <c r="I43" s="618"/>
      <c r="J43" s="256" t="e">
        <f ca="1">SUM(J16:J41)</f>
        <v>#N/A</v>
      </c>
      <c r="K43" s="256" t="e">
        <f ca="1">SUM(K16:K41)</f>
        <v>#N/A</v>
      </c>
      <c r="L43" s="222"/>
      <c r="M43" s="654"/>
      <c r="N43" s="633"/>
      <c r="O43" s="636"/>
      <c r="Q43" s="615"/>
      <c r="R43" s="616"/>
      <c r="S43" s="616"/>
      <c r="T43" s="616"/>
      <c r="U43" s="616"/>
      <c r="V43" s="616"/>
      <c r="W43" s="618"/>
      <c r="X43" s="256" t="e">
        <f ca="1">SUM(X16:X41)</f>
        <v>#N/A</v>
      </c>
      <c r="Y43" s="256" t="e">
        <f ca="1">SUM(Y16:Y41)</f>
        <v>#N/A</v>
      </c>
      <c r="Z43" s="222"/>
      <c r="AA43" s="654"/>
      <c r="AB43" s="633"/>
      <c r="AC43" s="636"/>
    </row>
    <row r="44" spans="3:29" ht="21.75" customHeight="1">
      <c r="C44" s="615"/>
      <c r="D44" s="616"/>
      <c r="E44" s="616"/>
      <c r="F44" s="616"/>
      <c r="G44" s="616"/>
      <c r="H44" s="616"/>
      <c r="I44" s="618"/>
      <c r="J44" s="257" t="s">
        <v>569</v>
      </c>
      <c r="K44" s="258" t="e">
        <f ca="1">J43-K43</f>
        <v>#N/A</v>
      </c>
      <c r="L44" s="255"/>
      <c r="M44" s="654"/>
      <c r="N44" s="633"/>
      <c r="O44" s="636"/>
      <c r="Q44" s="615"/>
      <c r="R44" s="616"/>
      <c r="S44" s="616"/>
      <c r="T44" s="616"/>
      <c r="U44" s="616"/>
      <c r="V44" s="616"/>
      <c r="W44" s="618"/>
      <c r="X44" s="257" t="s">
        <v>569</v>
      </c>
      <c r="Y44" s="258" t="e">
        <f ca="1">X43-Y43</f>
        <v>#N/A</v>
      </c>
      <c r="Z44" s="255"/>
      <c r="AA44" s="654"/>
      <c r="AB44" s="633"/>
      <c r="AC44" s="636"/>
    </row>
    <row r="45" spans="3:29" ht="16.5" customHeight="1">
      <c r="C45" s="664" t="s">
        <v>570</v>
      </c>
      <c r="D45" s="665"/>
      <c r="E45" s="259" t="e">
        <f ca="1">IF(B13=2,"","Base Cálc. INSS")</f>
        <v>#N/A</v>
      </c>
      <c r="F45" s="259" t="s">
        <v>572</v>
      </c>
      <c r="G45" s="259"/>
      <c r="H45" s="259" t="s">
        <v>573</v>
      </c>
      <c r="I45" s="259"/>
      <c r="J45" s="259" t="s">
        <v>574</v>
      </c>
      <c r="K45" s="260"/>
      <c r="L45" s="255"/>
      <c r="M45" s="654"/>
      <c r="N45" s="633"/>
      <c r="O45" s="636"/>
      <c r="Q45" s="664" t="s">
        <v>570</v>
      </c>
      <c r="R45" s="665"/>
      <c r="S45" s="259" t="s">
        <v>571</v>
      </c>
      <c r="T45" s="259" t="s">
        <v>572</v>
      </c>
      <c r="U45" s="259"/>
      <c r="V45" s="259" t="s">
        <v>573</v>
      </c>
      <c r="W45" s="259"/>
      <c r="X45" s="259" t="s">
        <v>574</v>
      </c>
      <c r="Y45" s="260"/>
      <c r="Z45" s="255"/>
      <c r="AA45" s="654"/>
      <c r="AB45" s="633"/>
      <c r="AC45" s="636"/>
    </row>
    <row r="46" spans="3:29" ht="15">
      <c r="C46" s="648" t="e">
        <f ca="1">J17</f>
        <v>#N/A</v>
      </c>
      <c r="D46" s="649"/>
      <c r="E46" s="261" t="e">
        <f ca="1">IF(B13=2,"",I25)</f>
        <v>#N/A</v>
      </c>
      <c r="F46" s="261">
        <f>'P Gerais'!$D$18</f>
        <v>0.08</v>
      </c>
      <c r="G46" s="262"/>
      <c r="H46" s="262" t="e">
        <f ca="1">C46*F46</f>
        <v>#N/A</v>
      </c>
      <c r="I46" s="262"/>
      <c r="J46" s="261" t="e">
        <f ca="1">I26</f>
        <v>#N/A</v>
      </c>
      <c r="K46" s="263" t="s">
        <v>530</v>
      </c>
      <c r="L46" s="222"/>
      <c r="M46" s="655"/>
      <c r="N46" s="634"/>
      <c r="O46" s="637"/>
      <c r="Q46" s="648" t="e">
        <f ca="1">((X17-J17)+SUM(X19:X23))</f>
        <v>#N/A</v>
      </c>
      <c r="R46" s="649"/>
      <c r="S46" s="264" t="e">
        <f ca="1">W26</f>
        <v>#N/A</v>
      </c>
      <c r="T46" s="264">
        <f>'P Gerais'!$D$18</f>
        <v>0.08</v>
      </c>
      <c r="U46" s="262"/>
      <c r="V46" s="262" t="e">
        <f ca="1">((X17-J17)+SUM(X19:X23))*T46</f>
        <v>#N/A</v>
      </c>
      <c r="W46" s="262"/>
      <c r="X46" s="264"/>
      <c r="Y46" s="263" t="s">
        <v>530</v>
      </c>
      <c r="Z46" s="222"/>
      <c r="AA46" s="655"/>
      <c r="AB46" s="634"/>
      <c r="AC46" s="637"/>
    </row>
    <row r="47" spans="3:29" ht="15">
      <c r="C47" s="265"/>
      <c r="D47" s="266"/>
      <c r="E47" s="266"/>
      <c r="F47" s="266"/>
      <c r="G47" s="266"/>
      <c r="H47" s="266"/>
      <c r="I47" s="266"/>
      <c r="J47" s="266"/>
      <c r="K47" s="267"/>
      <c r="L47" s="222"/>
      <c r="M47" s="268"/>
      <c r="N47" s="269"/>
      <c r="O47" s="270"/>
      <c r="Q47" s="265"/>
      <c r="R47" s="266"/>
      <c r="S47" s="266"/>
      <c r="T47" s="266"/>
      <c r="U47" s="266"/>
      <c r="V47" s="266"/>
      <c r="W47" s="266"/>
      <c r="X47" s="266"/>
      <c r="Y47" s="267"/>
      <c r="Z47" s="222"/>
      <c r="AA47" s="268"/>
      <c r="AB47" s="269"/>
      <c r="AC47" s="270"/>
    </row>
    <row r="48" spans="3:29" ht="15.75" thickBot="1">
      <c r="C48" s="271"/>
      <c r="D48" s="272"/>
      <c r="E48" s="272"/>
      <c r="F48" s="272"/>
      <c r="G48" s="272"/>
      <c r="H48" s="272"/>
      <c r="I48" s="272"/>
      <c r="J48" s="272"/>
      <c r="K48" s="272"/>
      <c r="L48" s="205"/>
      <c r="M48" s="272"/>
      <c r="N48" s="272"/>
      <c r="O48" s="272"/>
      <c r="Q48" s="271"/>
      <c r="R48" s="272"/>
      <c r="S48" s="272"/>
      <c r="T48" s="272"/>
      <c r="U48" s="272"/>
      <c r="V48" s="272"/>
      <c r="W48" s="272"/>
      <c r="X48" s="272"/>
      <c r="Y48" s="272"/>
      <c r="Z48" s="205"/>
      <c r="AA48" s="272"/>
      <c r="AB48" s="272"/>
      <c r="AC48" s="272"/>
    </row>
    <row r="49" spans="3:29" ht="20.25" customHeight="1">
      <c r="C49" s="199">
        <f>'P Gerais'!D7</f>
        <v>0</v>
      </c>
      <c r="D49" s="200"/>
      <c r="E49" s="200"/>
      <c r="F49" s="200"/>
      <c r="G49" s="200"/>
      <c r="H49" s="650" t="s">
        <v>557</v>
      </c>
      <c r="I49" s="651"/>
      <c r="J49" s="651"/>
      <c r="K49" s="652"/>
      <c r="L49" s="201"/>
      <c r="M49" s="653" t="s">
        <v>739</v>
      </c>
      <c r="N49" s="202"/>
      <c r="O49" s="203"/>
      <c r="Q49" s="199">
        <f>'P Gerais'!R7</f>
        <v>0</v>
      </c>
      <c r="R49" s="200"/>
      <c r="S49" s="200"/>
      <c r="T49" s="200"/>
      <c r="U49" s="200"/>
      <c r="V49" s="650" t="s">
        <v>557</v>
      </c>
      <c r="W49" s="651"/>
      <c r="X49" s="651"/>
      <c r="Y49" s="652"/>
      <c r="Z49" s="201"/>
      <c r="AA49" s="653" t="s">
        <v>739</v>
      </c>
      <c r="AB49" s="202"/>
      <c r="AC49" s="203"/>
    </row>
    <row r="50" spans="3:29" ht="15">
      <c r="C50" s="204" t="s">
        <v>27</v>
      </c>
      <c r="D50" s="616">
        <f>'P Gerais'!D10</f>
        <v>0</v>
      </c>
      <c r="E50" s="616"/>
      <c r="F50" s="616"/>
      <c r="G50" s="616"/>
      <c r="H50" s="616"/>
      <c r="I50" s="616"/>
      <c r="J50" s="205"/>
      <c r="K50" s="656" t="e">
        <f ca="1">K9</f>
        <v>#N/A</v>
      </c>
      <c r="L50" s="206"/>
      <c r="M50" s="654"/>
      <c r="N50" s="205"/>
      <c r="O50" s="661"/>
      <c r="Q50" s="204" t="s">
        <v>27</v>
      </c>
      <c r="R50" s="616">
        <f>'P Gerais'!R10</f>
        <v>0</v>
      </c>
      <c r="S50" s="616"/>
      <c r="T50" s="616"/>
      <c r="U50" s="616"/>
      <c r="V50" s="616"/>
      <c r="W50" s="616"/>
      <c r="X50" s="205"/>
      <c r="Y50" s="656" t="e">
        <f ca="1">Y9</f>
        <v>#N/A</v>
      </c>
      <c r="Z50" s="206"/>
      <c r="AA50" s="654"/>
      <c r="AB50" s="205"/>
      <c r="AC50" s="661"/>
    </row>
    <row r="51" spans="3:29" ht="15.75" thickBot="1">
      <c r="C51" s="207" t="s">
        <v>26</v>
      </c>
      <c r="D51" s="629">
        <f>'P Gerais'!D9</f>
        <v>0</v>
      </c>
      <c r="E51" s="629"/>
      <c r="F51" s="629"/>
      <c r="G51" s="629"/>
      <c r="H51" s="629"/>
      <c r="I51" s="629"/>
      <c r="J51" s="208"/>
      <c r="K51" s="657">
        <v>41456</v>
      </c>
      <c r="L51" s="206"/>
      <c r="M51" s="654"/>
      <c r="N51" s="205"/>
      <c r="O51" s="662"/>
      <c r="Q51" s="207" t="s">
        <v>26</v>
      </c>
      <c r="R51" s="629">
        <f>'P Gerais'!R9</f>
        <v>0</v>
      </c>
      <c r="S51" s="629"/>
      <c r="T51" s="629"/>
      <c r="U51" s="629"/>
      <c r="V51" s="629"/>
      <c r="W51" s="629"/>
      <c r="X51" s="208"/>
      <c r="Y51" s="657">
        <v>41456</v>
      </c>
      <c r="Z51" s="206"/>
      <c r="AA51" s="654"/>
      <c r="AB51" s="205"/>
      <c r="AC51" s="662"/>
    </row>
    <row r="52" spans="3:29" ht="8.25" customHeight="1" thickBot="1">
      <c r="C52" s="210"/>
      <c r="D52" s="210"/>
      <c r="E52" s="210"/>
      <c r="F52" s="210"/>
      <c r="G52" s="210"/>
      <c r="H52" s="210"/>
      <c r="I52" s="210"/>
      <c r="J52" s="210"/>
      <c r="K52" s="210"/>
      <c r="L52" s="211"/>
      <c r="M52" s="654"/>
      <c r="N52" s="205"/>
      <c r="O52" s="662"/>
      <c r="Q52" s="210"/>
      <c r="R52" s="210"/>
      <c r="S52" s="210"/>
      <c r="T52" s="210"/>
      <c r="U52" s="210"/>
      <c r="V52" s="210"/>
      <c r="W52" s="210"/>
      <c r="X52" s="210"/>
      <c r="Y52" s="210"/>
      <c r="Z52" s="211"/>
      <c r="AA52" s="654"/>
      <c r="AB52" s="205"/>
      <c r="AC52" s="662"/>
    </row>
    <row r="53" spans="3:29" ht="15">
      <c r="C53" s="212" t="s">
        <v>558</v>
      </c>
      <c r="D53" s="213" t="s">
        <v>559</v>
      </c>
      <c r="E53" s="214"/>
      <c r="F53" s="214"/>
      <c r="G53" s="214"/>
      <c r="H53" s="214"/>
      <c r="I53" s="213" t="s">
        <v>560</v>
      </c>
      <c r="J53" s="213" t="s">
        <v>561</v>
      </c>
      <c r="K53" s="215"/>
      <c r="L53" s="206"/>
      <c r="M53" s="654"/>
      <c r="N53" s="205"/>
      <c r="O53" s="662"/>
      <c r="Q53" s="212" t="s">
        <v>558</v>
      </c>
      <c r="R53" s="213" t="s">
        <v>559</v>
      </c>
      <c r="S53" s="214"/>
      <c r="T53" s="214"/>
      <c r="U53" s="214"/>
      <c r="V53" s="214"/>
      <c r="W53" s="213" t="s">
        <v>560</v>
      </c>
      <c r="X53" s="213" t="s">
        <v>561</v>
      </c>
      <c r="Y53" s="215"/>
      <c r="Z53" s="206"/>
      <c r="AA53" s="654"/>
      <c r="AB53" s="205"/>
      <c r="AC53" s="662"/>
    </row>
    <row r="54" spans="3:29" ht="15.75" thickBot="1">
      <c r="C54" s="216">
        <v>1</v>
      </c>
      <c r="D54" s="630" t="str">
        <f>D13</f>
        <v>Sandro da Silva Sales</v>
      </c>
      <c r="E54" s="630"/>
      <c r="F54" s="630"/>
      <c r="G54" s="630"/>
      <c r="H54" s="630"/>
      <c r="I54" s="217"/>
      <c r="J54" s="630" t="e">
        <f ca="1">J13</f>
        <v>#N/A</v>
      </c>
      <c r="K54" s="631"/>
      <c r="L54" s="218"/>
      <c r="M54" s="654"/>
      <c r="N54" s="219"/>
      <c r="O54" s="662"/>
      <c r="Q54" s="216">
        <v>1</v>
      </c>
      <c r="R54" s="630" t="str">
        <f>R13</f>
        <v>Sandro da Silva Sales</v>
      </c>
      <c r="S54" s="630"/>
      <c r="T54" s="630"/>
      <c r="U54" s="630"/>
      <c r="V54" s="630"/>
      <c r="W54" s="217"/>
      <c r="X54" s="630" t="e">
        <f ca="1">X13</f>
        <v>#N/A</v>
      </c>
      <c r="Y54" s="631"/>
      <c r="Z54" s="218"/>
      <c r="AA54" s="654"/>
      <c r="AB54" s="219"/>
      <c r="AC54" s="662"/>
    </row>
    <row r="55" spans="3:29" ht="8.25" customHeight="1">
      <c r="C55" s="220"/>
      <c r="D55" s="220"/>
      <c r="E55" s="220"/>
      <c r="F55" s="220"/>
      <c r="G55" s="220"/>
      <c r="H55" s="220"/>
      <c r="I55" s="220"/>
      <c r="J55" s="220"/>
      <c r="K55" s="220"/>
      <c r="L55" s="211"/>
      <c r="M55" s="654"/>
      <c r="N55" s="205"/>
      <c r="O55" s="662"/>
      <c r="Q55" s="220"/>
      <c r="R55" s="220"/>
      <c r="S55" s="220"/>
      <c r="T55" s="220"/>
      <c r="U55" s="220"/>
      <c r="V55" s="220"/>
      <c r="W55" s="220"/>
      <c r="X55" s="220"/>
      <c r="Y55" s="220"/>
      <c r="Z55" s="211"/>
      <c r="AA55" s="654"/>
      <c r="AB55" s="205"/>
      <c r="AC55" s="662"/>
    </row>
    <row r="56" spans="3:29" ht="15">
      <c r="C56" s="596" t="s">
        <v>562</v>
      </c>
      <c r="D56" s="663"/>
      <c r="E56" s="663"/>
      <c r="F56" s="663"/>
      <c r="G56" s="663"/>
      <c r="H56" s="597"/>
      <c r="I56" s="273" t="s">
        <v>563</v>
      </c>
      <c r="J56" s="273" t="s">
        <v>564</v>
      </c>
      <c r="K56" s="273" t="s">
        <v>565</v>
      </c>
      <c r="L56" s="222"/>
      <c r="M56" s="654"/>
      <c r="N56" s="223"/>
      <c r="O56" s="662"/>
      <c r="Q56" s="596" t="s">
        <v>562</v>
      </c>
      <c r="R56" s="663"/>
      <c r="S56" s="663"/>
      <c r="T56" s="663"/>
      <c r="U56" s="663"/>
      <c r="V56" s="597"/>
      <c r="W56" s="273" t="s">
        <v>563</v>
      </c>
      <c r="X56" s="273" t="s">
        <v>564</v>
      </c>
      <c r="Y56" s="273" t="s">
        <v>565</v>
      </c>
      <c r="Z56" s="222"/>
      <c r="AA56" s="654"/>
      <c r="AB56" s="223"/>
      <c r="AC56" s="662"/>
    </row>
    <row r="57" spans="3:29" ht="15">
      <c r="C57" s="591"/>
      <c r="D57" s="592"/>
      <c r="E57" s="592"/>
      <c r="F57" s="592"/>
      <c r="G57" s="592"/>
      <c r="H57" s="593"/>
      <c r="I57" s="224"/>
      <c r="J57" s="225"/>
      <c r="K57" s="225"/>
      <c r="L57" s="222"/>
      <c r="M57" s="654"/>
      <c r="N57" s="223"/>
      <c r="O57" s="662"/>
      <c r="Q57" s="591"/>
      <c r="R57" s="592"/>
      <c r="S57" s="592"/>
      <c r="T57" s="592"/>
      <c r="U57" s="592"/>
      <c r="V57" s="593"/>
      <c r="W57" s="224"/>
      <c r="X57" s="225"/>
      <c r="Y57" s="225"/>
      <c r="Z57" s="222"/>
      <c r="AA57" s="654"/>
      <c r="AB57" s="223"/>
      <c r="AC57" s="662"/>
    </row>
    <row r="58" spans="3:29" ht="15" customHeight="1">
      <c r="C58" s="579" t="e">
        <f t="shared" ref="C58:J58" ca="1" si="1">C17</f>
        <v>#N/A</v>
      </c>
      <c r="D58" s="580"/>
      <c r="E58" s="580"/>
      <c r="F58" s="580"/>
      <c r="G58" s="580"/>
      <c r="H58" s="581"/>
      <c r="I58" s="224" t="e">
        <f t="shared" ca="1" si="1"/>
        <v>#N/A</v>
      </c>
      <c r="J58" s="225" t="e">
        <f t="shared" ca="1" si="1"/>
        <v>#N/A</v>
      </c>
      <c r="K58" s="225"/>
      <c r="L58" s="222"/>
      <c r="M58" s="654"/>
      <c r="N58" s="666"/>
      <c r="O58" s="662"/>
      <c r="Q58" s="579" t="str">
        <f t="shared" ref="Q58:X58" si="2">Q17</f>
        <v>13º Salário</v>
      </c>
      <c r="R58" s="580"/>
      <c r="S58" s="580"/>
      <c r="T58" s="580"/>
      <c r="U58" s="580"/>
      <c r="V58" s="581"/>
      <c r="W58" s="224" t="e">
        <f t="shared" ca="1" si="2"/>
        <v>#N/A</v>
      </c>
      <c r="X58" s="225" t="e">
        <f t="shared" ca="1" si="2"/>
        <v>#N/A</v>
      </c>
      <c r="Y58" s="225"/>
      <c r="Z58" s="222"/>
      <c r="AA58" s="654"/>
      <c r="AB58" s="666"/>
      <c r="AC58" s="662"/>
    </row>
    <row r="59" spans="3:29" ht="15">
      <c r="C59" s="579"/>
      <c r="D59" s="580"/>
      <c r="E59" s="580"/>
      <c r="F59" s="580"/>
      <c r="G59" s="580"/>
      <c r="H59" s="581"/>
      <c r="I59" s="224"/>
      <c r="J59" s="225"/>
      <c r="K59" s="225"/>
      <c r="L59" s="222"/>
      <c r="M59" s="654"/>
      <c r="N59" s="667"/>
      <c r="O59" s="662"/>
      <c r="Q59" s="579"/>
      <c r="R59" s="580"/>
      <c r="S59" s="580"/>
      <c r="T59" s="580"/>
      <c r="U59" s="580"/>
      <c r="V59" s="581"/>
      <c r="W59" s="224"/>
      <c r="X59" s="225"/>
      <c r="Y59" s="225"/>
      <c r="Z59" s="222"/>
      <c r="AA59" s="654"/>
      <c r="AB59" s="667"/>
      <c r="AC59" s="662"/>
    </row>
    <row r="60" spans="3:29" ht="15">
      <c r="C60" s="579" t="e">
        <f t="shared" ref="C60:J60" ca="1" si="3">C19</f>
        <v>#N/A</v>
      </c>
      <c r="D60" s="580"/>
      <c r="E60" s="580"/>
      <c r="F60" s="580"/>
      <c r="G60" s="580"/>
      <c r="H60" s="581"/>
      <c r="I60" s="227"/>
      <c r="J60" s="225" t="e">
        <f t="shared" ca="1" si="3"/>
        <v>#N/A</v>
      </c>
      <c r="K60" s="225"/>
      <c r="L60" s="222"/>
      <c r="M60" s="654"/>
      <c r="N60" s="667"/>
      <c r="O60" s="662"/>
      <c r="Q60" s="579" t="str">
        <f t="shared" ref="Q60:X60" si="4">Q19</f>
        <v>Média sobre horas extras</v>
      </c>
      <c r="R60" s="580"/>
      <c r="S60" s="580"/>
      <c r="T60" s="580"/>
      <c r="U60" s="580"/>
      <c r="V60" s="581"/>
      <c r="W60" s="227"/>
      <c r="X60" s="225" t="e">
        <f t="shared" ca="1" si="4"/>
        <v>#N/A</v>
      </c>
      <c r="Y60" s="225"/>
      <c r="Z60" s="222"/>
      <c r="AA60" s="654"/>
      <c r="AB60" s="667"/>
      <c r="AC60" s="662"/>
    </row>
    <row r="61" spans="3:29" ht="15">
      <c r="C61" s="579" t="e">
        <f t="shared" ref="C61:J61" ca="1" si="5">C20</f>
        <v>#N/A</v>
      </c>
      <c r="D61" s="580"/>
      <c r="E61" s="580"/>
      <c r="F61" s="580"/>
      <c r="G61" s="580"/>
      <c r="H61" s="581"/>
      <c r="I61" s="227"/>
      <c r="J61" s="225" t="e">
        <f t="shared" ca="1" si="5"/>
        <v>#N/A</v>
      </c>
      <c r="K61" s="225"/>
      <c r="L61" s="222"/>
      <c r="M61" s="654"/>
      <c r="N61" s="667"/>
      <c r="O61" s="662"/>
      <c r="Q61" s="579" t="str">
        <f t="shared" ref="Q61:X61" si="6">Q20</f>
        <v>Média sobre gratificações</v>
      </c>
      <c r="R61" s="580"/>
      <c r="S61" s="580"/>
      <c r="T61" s="580"/>
      <c r="U61" s="580"/>
      <c r="V61" s="581"/>
      <c r="W61" s="227"/>
      <c r="X61" s="225" t="e">
        <f t="shared" ca="1" si="6"/>
        <v>#N/A</v>
      </c>
      <c r="Y61" s="225"/>
      <c r="Z61" s="222"/>
      <c r="AA61" s="654"/>
      <c r="AB61" s="667"/>
      <c r="AC61" s="662"/>
    </row>
    <row r="62" spans="3:29" ht="15">
      <c r="C62" s="579" t="e">
        <f t="shared" ref="C62:J62" ca="1" si="7">C21</f>
        <v>#N/A</v>
      </c>
      <c r="D62" s="580"/>
      <c r="E62" s="580"/>
      <c r="F62" s="580"/>
      <c r="G62" s="580"/>
      <c r="H62" s="581"/>
      <c r="I62" s="227"/>
      <c r="J62" s="225" t="e">
        <f t="shared" ca="1" si="7"/>
        <v>#N/A</v>
      </c>
      <c r="K62" s="225"/>
      <c r="L62" s="222"/>
      <c r="M62" s="654"/>
      <c r="N62" s="667"/>
      <c r="O62" s="662"/>
      <c r="Q62" s="579" t="str">
        <f t="shared" ref="Q62:X62" si="8">Q21</f>
        <v>Média DSR</v>
      </c>
      <c r="R62" s="580"/>
      <c r="S62" s="580"/>
      <c r="T62" s="580"/>
      <c r="U62" s="580"/>
      <c r="V62" s="581"/>
      <c r="W62" s="227"/>
      <c r="X62" s="225" t="e">
        <f t="shared" ca="1" si="8"/>
        <v>#N/A</v>
      </c>
      <c r="Y62" s="225"/>
      <c r="Z62" s="222"/>
      <c r="AA62" s="654"/>
      <c r="AB62" s="667"/>
      <c r="AC62" s="662"/>
    </row>
    <row r="63" spans="3:29" ht="15">
      <c r="C63" s="579" t="e">
        <f t="shared" ref="C63:J63" ca="1" si="9">C22</f>
        <v>#N/A</v>
      </c>
      <c r="D63" s="580"/>
      <c r="E63" s="580"/>
      <c r="F63" s="580"/>
      <c r="G63" s="580"/>
      <c r="H63" s="581"/>
      <c r="I63" s="230" t="e">
        <f t="shared" ca="1" si="9"/>
        <v>#N/A</v>
      </c>
      <c r="J63" s="225" t="e">
        <f t="shared" ca="1" si="9"/>
        <v>#N/A</v>
      </c>
      <c r="K63" s="225"/>
      <c r="L63" s="222"/>
      <c r="M63" s="654"/>
      <c r="N63" s="668"/>
      <c r="O63" s="662"/>
      <c r="Q63" s="579" t="str">
        <f t="shared" ref="Q63:X63" si="10">Q22</f>
        <v>Adicional por Periculosidade</v>
      </c>
      <c r="R63" s="580"/>
      <c r="S63" s="580"/>
      <c r="T63" s="580"/>
      <c r="U63" s="580"/>
      <c r="V63" s="581"/>
      <c r="W63" s="224"/>
      <c r="X63" s="225" t="e">
        <f t="shared" ca="1" si="10"/>
        <v>#N/A</v>
      </c>
      <c r="Y63" s="225"/>
      <c r="Z63" s="222"/>
      <c r="AA63" s="654"/>
      <c r="AB63" s="668"/>
      <c r="AC63" s="662"/>
    </row>
    <row r="64" spans="3:29" ht="15">
      <c r="C64" s="579" t="e">
        <f t="shared" ref="C64:J64" ca="1" si="11">C23</f>
        <v>#N/A</v>
      </c>
      <c r="D64" s="580"/>
      <c r="E64" s="580"/>
      <c r="F64" s="580"/>
      <c r="G64" s="580"/>
      <c r="H64" s="581"/>
      <c r="I64" s="230" t="e">
        <f t="shared" ca="1" si="11"/>
        <v>#N/A</v>
      </c>
      <c r="J64" s="225" t="e">
        <f t="shared" ca="1" si="11"/>
        <v>#N/A</v>
      </c>
      <c r="K64" s="225"/>
      <c r="L64" s="222"/>
      <c r="M64" s="654"/>
      <c r="N64" s="223"/>
      <c r="O64" s="662"/>
      <c r="Q64" s="579" t="str">
        <f t="shared" ref="Q64:X64" si="12">Q23</f>
        <v>Adicional por Insalubridade</v>
      </c>
      <c r="R64" s="580"/>
      <c r="S64" s="580"/>
      <c r="T64" s="580"/>
      <c r="U64" s="580"/>
      <c r="V64" s="581"/>
      <c r="W64" s="224"/>
      <c r="X64" s="225" t="e">
        <f t="shared" ca="1" si="12"/>
        <v>#N/A</v>
      </c>
      <c r="Y64" s="225"/>
      <c r="Z64" s="222"/>
      <c r="AA64" s="654"/>
      <c r="AB64" s="223"/>
      <c r="AC64" s="662"/>
    </row>
    <row r="65" spans="3:29" ht="15">
      <c r="C65" s="579"/>
      <c r="D65" s="580"/>
      <c r="E65" s="580"/>
      <c r="F65" s="580"/>
      <c r="G65" s="580"/>
      <c r="H65" s="581"/>
      <c r="I65" s="238"/>
      <c r="J65" s="225"/>
      <c r="K65" s="225"/>
      <c r="L65" s="222"/>
      <c r="M65" s="654"/>
      <c r="N65" s="223"/>
      <c r="O65" s="662"/>
      <c r="Q65" s="579"/>
      <c r="R65" s="580"/>
      <c r="S65" s="580"/>
      <c r="T65" s="580"/>
      <c r="U65" s="580"/>
      <c r="V65" s="581"/>
      <c r="W65" s="238"/>
      <c r="X65" s="225"/>
      <c r="Y65" s="225"/>
      <c r="Z65" s="222"/>
      <c r="AA65" s="654"/>
      <c r="AB65" s="223"/>
      <c r="AC65" s="662"/>
    </row>
    <row r="66" spans="3:29" ht="15">
      <c r="C66" s="579" t="e">
        <f t="shared" ref="C66:K66" ca="1" si="13">C25</f>
        <v>#N/A</v>
      </c>
      <c r="D66" s="580"/>
      <c r="E66" s="580"/>
      <c r="F66" s="580"/>
      <c r="G66" s="580"/>
      <c r="H66" s="581"/>
      <c r="I66" s="237" t="e">
        <f t="shared" ca="1" si="13"/>
        <v>#N/A</v>
      </c>
      <c r="J66" s="225"/>
      <c r="K66" s="225" t="e">
        <f t="shared" ca="1" si="13"/>
        <v>#N/A</v>
      </c>
      <c r="L66" s="222"/>
      <c r="M66" s="654"/>
      <c r="N66" s="223"/>
      <c r="O66" s="239"/>
      <c r="Q66" s="579" t="str">
        <f t="shared" ref="Q66:Y66" si="14">Q25</f>
        <v>Adiantamento da Primeira Parcela do 13º Salário</v>
      </c>
      <c r="R66" s="580"/>
      <c r="S66" s="580"/>
      <c r="T66" s="580"/>
      <c r="U66" s="580"/>
      <c r="V66" s="581"/>
      <c r="W66" s="238"/>
      <c r="X66" s="225"/>
      <c r="Y66" s="225" t="e">
        <f t="shared" ca="1" si="14"/>
        <v>#N/A</v>
      </c>
      <c r="Z66" s="222"/>
      <c r="AA66" s="654"/>
      <c r="AB66" s="223"/>
      <c r="AC66" s="239"/>
    </row>
    <row r="67" spans="3:29" ht="15">
      <c r="C67" s="579" t="e">
        <f t="shared" ref="C67:K67" ca="1" si="15">C26</f>
        <v>#N/A</v>
      </c>
      <c r="D67" s="580"/>
      <c r="E67" s="580"/>
      <c r="F67" s="580"/>
      <c r="G67" s="580"/>
      <c r="H67" s="581"/>
      <c r="I67" s="237" t="e">
        <f t="shared" ca="1" si="15"/>
        <v>#N/A</v>
      </c>
      <c r="J67" s="225"/>
      <c r="K67" s="225" t="e">
        <f t="shared" ca="1" si="15"/>
        <v>#N/A</v>
      </c>
      <c r="L67" s="222"/>
      <c r="M67" s="654"/>
      <c r="N67" s="223"/>
      <c r="O67" s="239"/>
      <c r="Q67" s="579" t="str">
        <f t="shared" ref="Q67:Y67" si="16">Q26</f>
        <v>INSS</v>
      </c>
      <c r="R67" s="580"/>
      <c r="S67" s="580"/>
      <c r="T67" s="580"/>
      <c r="U67" s="580"/>
      <c r="V67" s="581"/>
      <c r="W67" s="240" t="e">
        <f t="shared" ca="1" si="16"/>
        <v>#N/A</v>
      </c>
      <c r="X67" s="225"/>
      <c r="Y67" s="225" t="e">
        <f t="shared" ca="1" si="16"/>
        <v>#N/A</v>
      </c>
      <c r="Z67" s="222"/>
      <c r="AA67" s="654"/>
      <c r="AB67" s="223"/>
      <c r="AC67" s="239"/>
    </row>
    <row r="68" spans="3:29" ht="15">
      <c r="C68" s="579"/>
      <c r="D68" s="580"/>
      <c r="E68" s="580"/>
      <c r="F68" s="580"/>
      <c r="G68" s="580"/>
      <c r="H68" s="581"/>
      <c r="I68" s="240"/>
      <c r="J68" s="225"/>
      <c r="K68" s="225"/>
      <c r="L68" s="222"/>
      <c r="M68" s="654"/>
      <c r="N68" s="223"/>
      <c r="O68" s="239"/>
      <c r="Q68" s="579" t="str">
        <f t="shared" ref="Q68:Y68" si="17">Q27</f>
        <v>IRRF</v>
      </c>
      <c r="R68" s="580"/>
      <c r="S68" s="580"/>
      <c r="T68" s="580"/>
      <c r="U68" s="580"/>
      <c r="V68" s="581"/>
      <c r="W68" s="240" t="e">
        <f t="shared" ca="1" si="17"/>
        <v>#N/A</v>
      </c>
      <c r="X68" s="225"/>
      <c r="Y68" s="225" t="e">
        <f t="shared" ca="1" si="17"/>
        <v>#N/A</v>
      </c>
      <c r="Z68" s="222"/>
      <c r="AA68" s="654"/>
      <c r="AB68" s="223"/>
      <c r="AC68" s="239"/>
    </row>
    <row r="69" spans="3:29" ht="15">
      <c r="C69" s="579"/>
      <c r="D69" s="580"/>
      <c r="E69" s="580"/>
      <c r="F69" s="580"/>
      <c r="G69" s="580"/>
      <c r="H69" s="581"/>
      <c r="I69" s="238"/>
      <c r="J69" s="225"/>
      <c r="K69" s="225"/>
      <c r="L69" s="222"/>
      <c r="M69" s="654"/>
      <c r="N69" s="223"/>
      <c r="O69" s="239"/>
      <c r="Q69" s="579"/>
      <c r="R69" s="580"/>
      <c r="S69" s="580"/>
      <c r="T69" s="580"/>
      <c r="U69" s="580"/>
      <c r="V69" s="581"/>
      <c r="W69" s="238"/>
      <c r="X69" s="225"/>
      <c r="Y69" s="225"/>
      <c r="Z69" s="222"/>
      <c r="AA69" s="654"/>
      <c r="AB69" s="223"/>
      <c r="AC69" s="239"/>
    </row>
    <row r="70" spans="3:29" ht="15">
      <c r="C70" s="243"/>
      <c r="D70" s="244"/>
      <c r="E70" s="244"/>
      <c r="F70" s="244"/>
      <c r="G70" s="244"/>
      <c r="H70" s="245"/>
      <c r="I70" s="238"/>
      <c r="J70" s="225"/>
      <c r="K70" s="225"/>
      <c r="L70" s="222"/>
      <c r="M70" s="654"/>
      <c r="N70" s="223"/>
      <c r="O70" s="239"/>
      <c r="Q70" s="243"/>
      <c r="R70" s="244"/>
      <c r="S70" s="244"/>
      <c r="T70" s="244"/>
      <c r="U70" s="244"/>
      <c r="V70" s="245"/>
      <c r="W70" s="238"/>
      <c r="X70" s="225"/>
      <c r="Y70" s="225"/>
      <c r="Z70" s="222"/>
      <c r="AA70" s="654"/>
      <c r="AB70" s="223"/>
      <c r="AC70" s="239"/>
    </row>
    <row r="71" spans="3:29" ht="15">
      <c r="C71" s="579"/>
      <c r="D71" s="580"/>
      <c r="E71" s="580"/>
      <c r="F71" s="580"/>
      <c r="G71" s="580"/>
      <c r="H71" s="581"/>
      <c r="I71" s="238"/>
      <c r="J71" s="225"/>
      <c r="K71" s="225"/>
      <c r="L71" s="222"/>
      <c r="M71" s="654"/>
      <c r="N71" s="223"/>
      <c r="O71" s="239"/>
      <c r="Q71" s="579"/>
      <c r="R71" s="580"/>
      <c r="S71" s="580"/>
      <c r="T71" s="580"/>
      <c r="U71" s="580"/>
      <c r="V71" s="581"/>
      <c r="W71" s="238"/>
      <c r="X71" s="225"/>
      <c r="Y71" s="225"/>
      <c r="Z71" s="222"/>
      <c r="AA71" s="654"/>
      <c r="AB71" s="223"/>
      <c r="AC71" s="239"/>
    </row>
    <row r="72" spans="3:29" ht="15">
      <c r="C72" s="579"/>
      <c r="D72" s="580"/>
      <c r="E72" s="580"/>
      <c r="F72" s="580"/>
      <c r="G72" s="580"/>
      <c r="H72" s="581"/>
      <c r="I72" s="238"/>
      <c r="J72" s="225"/>
      <c r="K72" s="225"/>
      <c r="L72" s="222"/>
      <c r="M72" s="654"/>
      <c r="N72" s="246"/>
      <c r="O72" s="239"/>
      <c r="Q72" s="579"/>
      <c r="R72" s="580"/>
      <c r="S72" s="580"/>
      <c r="T72" s="580"/>
      <c r="U72" s="580"/>
      <c r="V72" s="581"/>
      <c r="W72" s="238"/>
      <c r="X72" s="225"/>
      <c r="Y72" s="225"/>
      <c r="Z72" s="222"/>
      <c r="AA72" s="654"/>
      <c r="AB72" s="246"/>
      <c r="AC72" s="239"/>
    </row>
    <row r="73" spans="3:29" ht="15">
      <c r="C73" s="579"/>
      <c r="D73" s="580"/>
      <c r="E73" s="580"/>
      <c r="F73" s="580"/>
      <c r="G73" s="580"/>
      <c r="H73" s="581"/>
      <c r="I73" s="238"/>
      <c r="J73" s="225"/>
      <c r="K73" s="225"/>
      <c r="L73" s="222"/>
      <c r="M73" s="654"/>
      <c r="N73" s="223"/>
      <c r="O73" s="239"/>
      <c r="Q73" s="579"/>
      <c r="R73" s="580"/>
      <c r="S73" s="580"/>
      <c r="T73" s="580"/>
      <c r="U73" s="580"/>
      <c r="V73" s="581"/>
      <c r="W73" s="238"/>
      <c r="X73" s="225"/>
      <c r="Y73" s="225"/>
      <c r="Z73" s="222"/>
      <c r="AA73" s="654"/>
      <c r="AB73" s="223"/>
      <c r="AC73" s="239"/>
    </row>
    <row r="74" spans="3:29" ht="15">
      <c r="C74" s="579"/>
      <c r="D74" s="580"/>
      <c r="E74" s="580"/>
      <c r="F74" s="580"/>
      <c r="G74" s="580"/>
      <c r="H74" s="581"/>
      <c r="I74" s="247"/>
      <c r="J74" s="225"/>
      <c r="K74" s="225"/>
      <c r="L74" s="222"/>
      <c r="M74" s="654"/>
      <c r="N74" s="223"/>
      <c r="O74" s="239"/>
      <c r="Q74" s="579"/>
      <c r="R74" s="580"/>
      <c r="S74" s="580"/>
      <c r="T74" s="580"/>
      <c r="U74" s="580"/>
      <c r="V74" s="581"/>
      <c r="W74" s="247"/>
      <c r="X74" s="225"/>
      <c r="Y74" s="225"/>
      <c r="Z74" s="222"/>
      <c r="AA74" s="654"/>
      <c r="AB74" s="223"/>
      <c r="AC74" s="239"/>
    </row>
    <row r="75" spans="3:29" ht="15">
      <c r="C75" s="579"/>
      <c r="D75" s="580"/>
      <c r="E75" s="580"/>
      <c r="F75" s="580"/>
      <c r="G75" s="580"/>
      <c r="H75" s="581"/>
      <c r="I75" s="247"/>
      <c r="J75" s="225"/>
      <c r="K75" s="225"/>
      <c r="L75" s="222"/>
      <c r="M75" s="654"/>
      <c r="N75" s="223"/>
      <c r="O75" s="248"/>
      <c r="Q75" s="579"/>
      <c r="R75" s="580"/>
      <c r="S75" s="580"/>
      <c r="T75" s="580"/>
      <c r="U75" s="580"/>
      <c r="V75" s="581"/>
      <c r="W75" s="247"/>
      <c r="X75" s="225"/>
      <c r="Y75" s="225"/>
      <c r="Z75" s="222"/>
      <c r="AA75" s="654"/>
      <c r="AB75" s="223"/>
      <c r="AC75" s="248"/>
    </row>
    <row r="76" spans="3:29" ht="15">
      <c r="C76" s="579"/>
      <c r="D76" s="580"/>
      <c r="E76" s="580"/>
      <c r="F76" s="580"/>
      <c r="G76" s="580"/>
      <c r="H76" s="581"/>
      <c r="I76" s="247"/>
      <c r="J76" s="225"/>
      <c r="K76" s="225"/>
      <c r="L76" s="222"/>
      <c r="M76" s="654"/>
      <c r="N76" s="223"/>
      <c r="O76" s="248"/>
      <c r="Q76" s="579"/>
      <c r="R76" s="580"/>
      <c r="S76" s="580"/>
      <c r="T76" s="580"/>
      <c r="U76" s="580"/>
      <c r="V76" s="581"/>
      <c r="W76" s="247"/>
      <c r="X76" s="225"/>
      <c r="Y76" s="225"/>
      <c r="Z76" s="222"/>
      <c r="AA76" s="654"/>
      <c r="AB76" s="223"/>
      <c r="AC76" s="248"/>
    </row>
    <row r="77" spans="3:29" ht="15">
      <c r="C77" s="579"/>
      <c r="D77" s="580"/>
      <c r="E77" s="580"/>
      <c r="F77" s="580"/>
      <c r="G77" s="580"/>
      <c r="H77" s="581"/>
      <c r="I77" s="247"/>
      <c r="J77" s="225"/>
      <c r="K77" s="225"/>
      <c r="L77" s="222"/>
      <c r="M77" s="654"/>
      <c r="N77" s="223"/>
      <c r="O77" s="248"/>
      <c r="Q77" s="579"/>
      <c r="R77" s="580"/>
      <c r="S77" s="580"/>
      <c r="T77" s="580"/>
      <c r="U77" s="580"/>
      <c r="V77" s="581"/>
      <c r="W77" s="247"/>
      <c r="X77" s="225"/>
      <c r="Y77" s="225"/>
      <c r="Z77" s="222"/>
      <c r="AA77" s="654"/>
      <c r="AB77" s="223"/>
      <c r="AC77" s="248"/>
    </row>
    <row r="78" spans="3:29" ht="15" customHeight="1">
      <c r="C78" s="579"/>
      <c r="D78" s="580"/>
      <c r="E78" s="580"/>
      <c r="F78" s="580"/>
      <c r="G78" s="580"/>
      <c r="H78" s="581"/>
      <c r="I78" s="247"/>
      <c r="J78" s="225"/>
      <c r="K78" s="225"/>
      <c r="L78" s="222"/>
      <c r="M78" s="654"/>
      <c r="N78" s="632" t="s">
        <v>738</v>
      </c>
      <c r="O78" s="635"/>
      <c r="Q78" s="579"/>
      <c r="R78" s="580"/>
      <c r="S78" s="580"/>
      <c r="T78" s="580"/>
      <c r="U78" s="580"/>
      <c r="V78" s="581"/>
      <c r="W78" s="247"/>
      <c r="X78" s="225"/>
      <c r="Y78" s="225"/>
      <c r="Z78" s="222"/>
      <c r="AA78" s="654"/>
      <c r="AB78" s="632" t="s">
        <v>738</v>
      </c>
      <c r="AC78" s="635"/>
    </row>
    <row r="79" spans="3:29" ht="15">
      <c r="C79" s="579"/>
      <c r="D79" s="580"/>
      <c r="E79" s="580"/>
      <c r="F79" s="580"/>
      <c r="G79" s="580"/>
      <c r="H79" s="581"/>
      <c r="I79" s="247"/>
      <c r="J79" s="225"/>
      <c r="K79" s="225"/>
      <c r="L79" s="222"/>
      <c r="M79" s="654"/>
      <c r="N79" s="633"/>
      <c r="O79" s="636"/>
      <c r="Q79" s="579"/>
      <c r="R79" s="580"/>
      <c r="S79" s="580"/>
      <c r="T79" s="580"/>
      <c r="U79" s="580"/>
      <c r="V79" s="581"/>
      <c r="W79" s="247"/>
      <c r="X79" s="225"/>
      <c r="Y79" s="225"/>
      <c r="Z79" s="222"/>
      <c r="AA79" s="654"/>
      <c r="AB79" s="633"/>
      <c r="AC79" s="636"/>
    </row>
    <row r="80" spans="3:29" ht="15">
      <c r="C80" s="638"/>
      <c r="D80" s="639"/>
      <c r="E80" s="639"/>
      <c r="F80" s="639"/>
      <c r="G80" s="639"/>
      <c r="H80" s="640"/>
      <c r="I80" s="277"/>
      <c r="J80" s="250"/>
      <c r="K80" s="250"/>
      <c r="L80" s="222"/>
      <c r="M80" s="654"/>
      <c r="N80" s="633"/>
      <c r="O80" s="636"/>
      <c r="Q80" s="638"/>
      <c r="R80" s="639"/>
      <c r="S80" s="639"/>
      <c r="T80" s="639"/>
      <c r="U80" s="639"/>
      <c r="V80" s="640"/>
      <c r="W80" s="277"/>
      <c r="X80" s="250"/>
      <c r="Y80" s="250"/>
      <c r="Z80" s="222"/>
      <c r="AA80" s="654"/>
      <c r="AB80" s="633"/>
      <c r="AC80" s="636"/>
    </row>
    <row r="81" spans="3:29" ht="15">
      <c r="C81" s="585"/>
      <c r="D81" s="586"/>
      <c r="E81" s="586"/>
      <c r="F81" s="586"/>
      <c r="G81" s="586"/>
      <c r="H81" s="587"/>
      <c r="I81" s="249"/>
      <c r="J81" s="250"/>
      <c r="K81" s="250"/>
      <c r="L81" s="222"/>
      <c r="M81" s="654"/>
      <c r="N81" s="633"/>
      <c r="O81" s="636"/>
      <c r="Q81" s="585"/>
      <c r="R81" s="586"/>
      <c r="S81" s="586"/>
      <c r="T81" s="586"/>
      <c r="U81" s="586"/>
      <c r="V81" s="587"/>
      <c r="W81" s="249"/>
      <c r="X81" s="250"/>
      <c r="Y81" s="250"/>
      <c r="Z81" s="222"/>
      <c r="AA81" s="654"/>
      <c r="AB81" s="633"/>
      <c r="AC81" s="636"/>
    </row>
    <row r="82" spans="3:29" ht="15">
      <c r="C82" s="251" t="str">
        <f t="shared" ref="C82:K82" si="18">C42</f>
        <v>MENSAGENS</v>
      </c>
      <c r="D82" s="252"/>
      <c r="E82" s="252"/>
      <c r="F82" s="252"/>
      <c r="G82" s="252"/>
      <c r="H82" s="252"/>
      <c r="I82" s="253"/>
      <c r="J82" s="254" t="str">
        <f t="shared" si="18"/>
        <v>Total dos Vencimentos</v>
      </c>
      <c r="K82" s="254" t="str">
        <f t="shared" si="18"/>
        <v>Total dos Descontos</v>
      </c>
      <c r="L82" s="255"/>
      <c r="M82" s="654"/>
      <c r="N82" s="633"/>
      <c r="O82" s="636"/>
      <c r="Q82" s="251" t="s">
        <v>566</v>
      </c>
      <c r="R82" s="252"/>
      <c r="S82" s="252"/>
      <c r="T82" s="252"/>
      <c r="U82" s="252"/>
      <c r="V82" s="252"/>
      <c r="W82" s="253"/>
      <c r="X82" s="254" t="s">
        <v>567</v>
      </c>
      <c r="Y82" s="254" t="s">
        <v>568</v>
      </c>
      <c r="Z82" s="255"/>
      <c r="AA82" s="654"/>
      <c r="AB82" s="633"/>
      <c r="AC82" s="636"/>
    </row>
    <row r="83" spans="3:29" ht="15">
      <c r="C83" s="641"/>
      <c r="D83" s="603"/>
      <c r="E83" s="603"/>
      <c r="F83" s="603"/>
      <c r="G83" s="603"/>
      <c r="H83" s="603"/>
      <c r="I83" s="642"/>
      <c r="J83" s="256" t="e">
        <f t="shared" ref="J83:K83" ca="1" si="19">J43</f>
        <v>#N/A</v>
      </c>
      <c r="K83" s="256" t="e">
        <f t="shared" ca="1" si="19"/>
        <v>#N/A</v>
      </c>
      <c r="L83" s="222"/>
      <c r="M83" s="654"/>
      <c r="N83" s="633"/>
      <c r="O83" s="636"/>
      <c r="Q83" s="641"/>
      <c r="R83" s="603"/>
      <c r="S83" s="603"/>
      <c r="T83" s="603"/>
      <c r="U83" s="603"/>
      <c r="V83" s="603"/>
      <c r="W83" s="642"/>
      <c r="X83" s="256" t="e">
        <f ca="1">SUM(X56:X81)</f>
        <v>#N/A</v>
      </c>
      <c r="Y83" s="256" t="e">
        <f ca="1">SUM(Y56:Y81)</f>
        <v>#N/A</v>
      </c>
      <c r="Z83" s="222"/>
      <c r="AA83" s="654"/>
      <c r="AB83" s="633"/>
      <c r="AC83" s="636"/>
    </row>
    <row r="84" spans="3:29" ht="21.75" customHeight="1">
      <c r="C84" s="643"/>
      <c r="D84" s="644"/>
      <c r="E84" s="644"/>
      <c r="F84" s="644"/>
      <c r="G84" s="644"/>
      <c r="H84" s="644"/>
      <c r="I84" s="645"/>
      <c r="J84" s="257" t="str">
        <f t="shared" ref="J84:K84" si="20">J44</f>
        <v>Líquido a Receber-&gt;</v>
      </c>
      <c r="K84" s="258" t="e">
        <f t="shared" ca="1" si="20"/>
        <v>#N/A</v>
      </c>
      <c r="L84" s="255"/>
      <c r="M84" s="654"/>
      <c r="N84" s="633"/>
      <c r="O84" s="636"/>
      <c r="Q84" s="643"/>
      <c r="R84" s="644"/>
      <c r="S84" s="644"/>
      <c r="T84" s="644"/>
      <c r="U84" s="644"/>
      <c r="V84" s="644"/>
      <c r="W84" s="645"/>
      <c r="X84" s="278" t="str">
        <f t="shared" ref="X84:Y84" si="21">X44</f>
        <v>Líquido a Receber-&gt;</v>
      </c>
      <c r="Y84" s="258" t="e">
        <f t="shared" ca="1" si="21"/>
        <v>#N/A</v>
      </c>
      <c r="Z84" s="255"/>
      <c r="AA84" s="654"/>
      <c r="AB84" s="633"/>
      <c r="AC84" s="636"/>
    </row>
    <row r="85" spans="3:29" ht="16.5" customHeight="1">
      <c r="C85" s="664" t="s">
        <v>570</v>
      </c>
      <c r="D85" s="665"/>
      <c r="E85" s="259" t="str">
        <f>IF(B53=2,"","Base Cálc. INSS")</f>
        <v>Base Cálc. INSS</v>
      </c>
      <c r="F85" s="259" t="s">
        <v>572</v>
      </c>
      <c r="G85" s="259"/>
      <c r="H85" s="259" t="s">
        <v>573</v>
      </c>
      <c r="I85" s="259"/>
      <c r="J85" s="259" t="s">
        <v>574</v>
      </c>
      <c r="K85" s="260"/>
      <c r="L85" s="255"/>
      <c r="M85" s="654"/>
      <c r="N85" s="633"/>
      <c r="O85" s="636"/>
      <c r="Q85" s="646" t="str">
        <f t="shared" ref="Q85:X85" si="22">Q45</f>
        <v>Salário Base</v>
      </c>
      <c r="R85" s="647"/>
      <c r="S85" s="259" t="str">
        <f t="shared" si="22"/>
        <v>Base Cálc. INSS</v>
      </c>
      <c r="T85" s="259" t="str">
        <f t="shared" si="22"/>
        <v>Base Cálc.FGTS</v>
      </c>
      <c r="U85" s="259"/>
      <c r="V85" s="259" t="str">
        <f t="shared" si="22"/>
        <v>FGTS do Mês</v>
      </c>
      <c r="W85" s="259"/>
      <c r="X85" s="259" t="str">
        <f t="shared" si="22"/>
        <v>Base Cálc. IRRF</v>
      </c>
      <c r="Y85" s="260"/>
      <c r="Z85" s="255"/>
      <c r="AA85" s="654"/>
      <c r="AB85" s="633"/>
      <c r="AC85" s="636"/>
    </row>
    <row r="86" spans="3:29" ht="15">
      <c r="C86" s="669" t="e">
        <f ca="1">C46</f>
        <v>#N/A</v>
      </c>
      <c r="D86" s="670"/>
      <c r="E86" s="261" t="e">
        <f ca="1">E46</f>
        <v>#N/A</v>
      </c>
      <c r="F86" s="261">
        <f t="shared" ref="F86:J86" si="23">F46</f>
        <v>0.08</v>
      </c>
      <c r="G86" s="261"/>
      <c r="H86" s="279" t="e">
        <f t="shared" ca="1" si="23"/>
        <v>#N/A</v>
      </c>
      <c r="I86" s="261"/>
      <c r="J86" s="261" t="e">
        <f t="shared" ca="1" si="23"/>
        <v>#N/A</v>
      </c>
      <c r="K86" s="263"/>
      <c r="L86" s="222"/>
      <c r="M86" s="655"/>
      <c r="N86" s="634"/>
      <c r="O86" s="637"/>
      <c r="Q86" s="669" t="e">
        <f t="shared" ref="Q86:Y86" ca="1" si="24">Q46</f>
        <v>#N/A</v>
      </c>
      <c r="R86" s="670"/>
      <c r="S86" s="264" t="e">
        <f t="shared" ca="1" si="24"/>
        <v>#N/A</v>
      </c>
      <c r="T86" s="264">
        <f t="shared" si="24"/>
        <v>0.08</v>
      </c>
      <c r="U86" s="262"/>
      <c r="V86" s="262" t="e">
        <f t="shared" ca="1" si="24"/>
        <v>#N/A</v>
      </c>
      <c r="W86" s="262"/>
      <c r="X86" s="264">
        <f t="shared" si="24"/>
        <v>0</v>
      </c>
      <c r="Y86" s="263" t="str">
        <f t="shared" si="24"/>
        <v/>
      </c>
      <c r="Z86" s="222"/>
      <c r="AA86" s="655"/>
      <c r="AB86" s="634"/>
      <c r="AC86" s="637"/>
    </row>
    <row r="87" spans="3:29" ht="15">
      <c r="C87" s="271"/>
      <c r="D87" s="272"/>
      <c r="E87" s="272"/>
      <c r="F87" s="272"/>
      <c r="G87" s="272"/>
      <c r="H87" s="272"/>
      <c r="I87" s="272"/>
      <c r="J87" s="272"/>
      <c r="K87" s="272"/>
      <c r="L87" s="205"/>
      <c r="M87" s="272"/>
      <c r="N87" s="272"/>
      <c r="O87" s="272"/>
      <c r="Q87" s="271"/>
      <c r="R87" s="272"/>
      <c r="S87" s="272"/>
      <c r="T87" s="272"/>
      <c r="U87" s="272"/>
      <c r="V87" s="272"/>
      <c r="W87" s="272"/>
      <c r="X87" s="272"/>
      <c r="Y87" s="272"/>
      <c r="Z87" s="205"/>
      <c r="AA87" s="272"/>
      <c r="AB87" s="272"/>
      <c r="AC87" s="272"/>
    </row>
    <row r="88" spans="3:29" ht="30" customHeight="1">
      <c r="C88" s="205"/>
      <c r="D88" s="205"/>
      <c r="E88" s="205"/>
      <c r="F88" s="205"/>
      <c r="G88" s="205"/>
      <c r="H88" s="205"/>
      <c r="I88" s="205"/>
      <c r="J88" s="205"/>
      <c r="K88" s="205"/>
      <c r="L88" s="205"/>
      <c r="M88" s="205"/>
      <c r="N88" s="205"/>
      <c r="O88" s="205"/>
      <c r="Q88" s="205"/>
      <c r="R88" s="205"/>
      <c r="S88" s="205"/>
      <c r="T88" s="205"/>
      <c r="U88" s="205"/>
      <c r="V88" s="205"/>
      <c r="W88" s="205"/>
      <c r="X88" s="205"/>
      <c r="Y88" s="205"/>
      <c r="Z88" s="205"/>
      <c r="AA88" s="205"/>
      <c r="AB88" s="205"/>
      <c r="AC88" s="205"/>
    </row>
    <row r="89" spans="3:29" ht="30" customHeight="1">
      <c r="C89" s="205"/>
      <c r="D89" s="205"/>
      <c r="E89" s="205"/>
      <c r="F89" s="205"/>
      <c r="G89" s="205"/>
      <c r="H89" s="205"/>
      <c r="I89" s="205"/>
      <c r="J89" s="205"/>
      <c r="K89" s="205"/>
      <c r="L89" s="205"/>
      <c r="M89" s="220"/>
      <c r="N89" s="205"/>
      <c r="O89" s="205"/>
      <c r="Q89" s="205"/>
      <c r="R89" s="205"/>
      <c r="S89" s="205"/>
      <c r="T89" s="205"/>
      <c r="U89" s="205"/>
      <c r="V89" s="205"/>
      <c r="W89" s="205"/>
      <c r="X89" s="205"/>
      <c r="Y89" s="205"/>
      <c r="Z89" s="205"/>
      <c r="AA89" s="220"/>
      <c r="AB89" s="205"/>
      <c r="AC89" s="205"/>
    </row>
    <row r="90" spans="3:29" ht="30" customHeight="1">
      <c r="C90" s="205"/>
      <c r="D90" s="205"/>
      <c r="E90" s="205"/>
      <c r="F90" s="205"/>
      <c r="G90" s="205"/>
      <c r="H90" s="205"/>
      <c r="I90" s="205"/>
      <c r="J90" s="205"/>
      <c r="K90" s="205"/>
      <c r="L90" s="205"/>
      <c r="M90" s="280"/>
      <c r="N90" s="205"/>
      <c r="O90" s="205"/>
      <c r="Q90" s="205"/>
      <c r="R90" s="205"/>
      <c r="S90" s="205"/>
      <c r="T90" s="205"/>
      <c r="U90" s="205"/>
      <c r="V90" s="205"/>
      <c r="W90" s="205"/>
      <c r="X90" s="205"/>
      <c r="Y90" s="205"/>
      <c r="Z90" s="205"/>
      <c r="AA90" s="280"/>
      <c r="AB90" s="205"/>
      <c r="AC90" s="205"/>
    </row>
    <row r="91" spans="3:29" ht="30" customHeight="1">
      <c r="C91" s="281"/>
      <c r="D91" s="281"/>
      <c r="E91" s="281"/>
      <c r="F91" s="281"/>
      <c r="G91" s="281"/>
      <c r="H91" s="282"/>
      <c r="I91" s="281"/>
      <c r="J91" s="281"/>
      <c r="K91" s="281"/>
      <c r="L91" s="281"/>
      <c r="M91" s="283"/>
      <c r="N91" s="284"/>
      <c r="O91" s="284"/>
      <c r="Q91" s="281"/>
      <c r="R91" s="281"/>
      <c r="S91" s="281"/>
      <c r="T91" s="281"/>
      <c r="U91" s="281"/>
      <c r="V91" s="282"/>
      <c r="W91" s="281"/>
      <c r="X91" s="281"/>
      <c r="Y91" s="281"/>
      <c r="Z91" s="281"/>
      <c r="AA91" s="283"/>
      <c r="AB91" s="284"/>
      <c r="AC91" s="284"/>
    </row>
    <row r="92" spans="3:29" ht="30" customHeight="1"/>
    <row r="93" spans="3:29" ht="30" customHeight="1"/>
    <row r="94" spans="3:29" ht="30" customHeight="1"/>
    <row r="95" spans="3:29" ht="30" customHeight="1"/>
    <row r="96" spans="3:29" ht="30" customHeight="1"/>
    <row r="97" ht="30" customHeight="1"/>
    <row r="98" ht="30" customHeight="1"/>
    <row r="99" ht="30" customHeight="1"/>
    <row r="100" ht="30" customHeight="1"/>
    <row r="101" ht="30" customHeight="1"/>
    <row r="102" ht="30" customHeight="1"/>
    <row r="103" ht="30" customHeight="1"/>
    <row r="104" ht="30" customHeight="1"/>
    <row r="105" ht="30" customHeight="1"/>
    <row r="106" ht="30" customHeight="1"/>
    <row r="107" ht="30" customHeight="1"/>
    <row r="108" ht="30" customHeight="1"/>
    <row r="109" ht="30" customHeight="1"/>
    <row r="110" ht="30" customHeight="1"/>
    <row r="111" ht="30" customHeight="1"/>
    <row r="112" ht="15"/>
    <row r="113" ht="15"/>
    <row r="114" ht="15"/>
    <row r="115" ht="15"/>
    <row r="116" ht="15"/>
    <row r="117" ht="15"/>
    <row r="118" ht="15"/>
    <row r="119" ht="15"/>
    <row r="120" ht="15"/>
    <row r="121" ht="15"/>
    <row r="122" ht="15"/>
    <row r="123" ht="15"/>
    <row r="124" ht="15"/>
    <row r="125" ht="15"/>
    <row r="126" ht="15"/>
    <row r="127" ht="15"/>
    <row r="128" ht="15"/>
    <row r="129" ht="15"/>
    <row r="130" ht="15"/>
    <row r="131" ht="15"/>
    <row r="132" ht="15"/>
    <row r="133" ht="15"/>
    <row r="134" ht="15"/>
    <row r="135" ht="15"/>
    <row r="136" ht="15"/>
    <row r="137" ht="15"/>
    <row r="138" ht="15"/>
    <row r="139" ht="15"/>
    <row r="140" ht="15"/>
    <row r="141" ht="15"/>
    <row r="142" ht="15"/>
    <row r="143" ht="15"/>
    <row r="144" ht="15"/>
    <row r="145" ht="15"/>
    <row r="146" ht="15"/>
    <row r="147" ht="15"/>
    <row r="148" ht="15"/>
    <row r="149" ht="15"/>
    <row r="150" ht="15"/>
    <row r="151" ht="15" customHeight="1"/>
    <row r="152" ht="15" customHeight="1"/>
    <row r="153" ht="15" customHeight="1"/>
    <row r="154" ht="15" customHeight="1"/>
  </sheetData>
  <sheetProtection selectLockedCells="1"/>
  <mergeCells count="163">
    <mergeCell ref="Q20:V20"/>
    <mergeCell ref="C16:H16"/>
    <mergeCell ref="C17:H17"/>
    <mergeCell ref="N17:N23"/>
    <mergeCell ref="C18:H18"/>
    <mergeCell ref="C19:H19"/>
    <mergeCell ref="C21:H21"/>
    <mergeCell ref="C22:H22"/>
    <mergeCell ref="C23:H23"/>
    <mergeCell ref="I5:O5"/>
    <mergeCell ref="H8:K8"/>
    <mergeCell ref="M8:M46"/>
    <mergeCell ref="D9:I9"/>
    <mergeCell ref="K9:K10"/>
    <mergeCell ref="O9:O25"/>
    <mergeCell ref="D10:I10"/>
    <mergeCell ref="D13:H13"/>
    <mergeCell ref="J13:K13"/>
    <mergeCell ref="C15:H15"/>
    <mergeCell ref="C31:H31"/>
    <mergeCell ref="C32:H32"/>
    <mergeCell ref="C33:H33"/>
    <mergeCell ref="C34:H34"/>
    <mergeCell ref="C35:H35"/>
    <mergeCell ref="C36:H36"/>
    <mergeCell ref="C24:H24"/>
    <mergeCell ref="C25:H25"/>
    <mergeCell ref="C26:H26"/>
    <mergeCell ref="C27:H27"/>
    <mergeCell ref="C28:H28"/>
    <mergeCell ref="C29:H29"/>
    <mergeCell ref="C43:I43"/>
    <mergeCell ref="C44:I44"/>
    <mergeCell ref="C45:D45"/>
    <mergeCell ref="N58:N63"/>
    <mergeCell ref="C59:H59"/>
    <mergeCell ref="C60:H60"/>
    <mergeCell ref="C61:H61"/>
    <mergeCell ref="C62:H62"/>
    <mergeCell ref="C63:H63"/>
    <mergeCell ref="C46:D46"/>
    <mergeCell ref="H49:K49"/>
    <mergeCell ref="M49:M86"/>
    <mergeCell ref="Q34:V34"/>
    <mergeCell ref="D50:I50"/>
    <mergeCell ref="K50:K51"/>
    <mergeCell ref="C76:H76"/>
    <mergeCell ref="C64:H64"/>
    <mergeCell ref="C65:H65"/>
    <mergeCell ref="C66:H66"/>
    <mergeCell ref="C67:H67"/>
    <mergeCell ref="C68:H68"/>
    <mergeCell ref="C69:H69"/>
    <mergeCell ref="C57:H57"/>
    <mergeCell ref="C58:H58"/>
    <mergeCell ref="O50:O65"/>
    <mergeCell ref="D51:I51"/>
    <mergeCell ref="D54:H54"/>
    <mergeCell ref="J54:K54"/>
    <mergeCell ref="C56:H56"/>
    <mergeCell ref="C37:H37"/>
    <mergeCell ref="C38:H38"/>
    <mergeCell ref="N38:N46"/>
    <mergeCell ref="O38:O46"/>
    <mergeCell ref="C39:H39"/>
    <mergeCell ref="C40:H40"/>
    <mergeCell ref="C41:H41"/>
    <mergeCell ref="Q86:R86"/>
    <mergeCell ref="C86:D86"/>
    <mergeCell ref="C78:H78"/>
    <mergeCell ref="V8:Y8"/>
    <mergeCell ref="AA8:AA46"/>
    <mergeCell ref="R9:W9"/>
    <mergeCell ref="Y9:Y10"/>
    <mergeCell ref="AC9:AC25"/>
    <mergeCell ref="R10:W10"/>
    <mergeCell ref="R13:V13"/>
    <mergeCell ref="X13:Y13"/>
    <mergeCell ref="C77:H77"/>
    <mergeCell ref="Q15:V15"/>
    <mergeCell ref="Q16:V16"/>
    <mergeCell ref="Q17:V17"/>
    <mergeCell ref="AB17:AB23"/>
    <mergeCell ref="Q18:V18"/>
    <mergeCell ref="Q19:V19"/>
    <mergeCell ref="Q21:V21"/>
    <mergeCell ref="Q22:V22"/>
    <mergeCell ref="Q23:V23"/>
    <mergeCell ref="Q31:V31"/>
    <mergeCell ref="Q32:V32"/>
    <mergeCell ref="Q33:V33"/>
    <mergeCell ref="AB58:AB63"/>
    <mergeCell ref="Q35:V35"/>
    <mergeCell ref="Q36:V36"/>
    <mergeCell ref="N78:N86"/>
    <mergeCell ref="O78:O86"/>
    <mergeCell ref="C79:H79"/>
    <mergeCell ref="C80:H80"/>
    <mergeCell ref="C81:H81"/>
    <mergeCell ref="C83:I83"/>
    <mergeCell ref="C84:I84"/>
    <mergeCell ref="C85:D85"/>
    <mergeCell ref="C71:H71"/>
    <mergeCell ref="C72:H72"/>
    <mergeCell ref="C73:H73"/>
    <mergeCell ref="C74:H74"/>
    <mergeCell ref="C75:H75"/>
    <mergeCell ref="Q75:V75"/>
    <mergeCell ref="Q76:V76"/>
    <mergeCell ref="Q64:V64"/>
    <mergeCell ref="Q65:V65"/>
    <mergeCell ref="Q66:V66"/>
    <mergeCell ref="Q67:V67"/>
    <mergeCell ref="Q68:V68"/>
    <mergeCell ref="Q69:V69"/>
    <mergeCell ref="Q73:V73"/>
    <mergeCell ref="Q24:V24"/>
    <mergeCell ref="Q25:V25"/>
    <mergeCell ref="Q26:V26"/>
    <mergeCell ref="Q27:V27"/>
    <mergeCell ref="Q28:V28"/>
    <mergeCell ref="Q29:V29"/>
    <mergeCell ref="AC50:AC65"/>
    <mergeCell ref="R51:W51"/>
    <mergeCell ref="R54:V54"/>
    <mergeCell ref="X54:Y54"/>
    <mergeCell ref="Q56:V56"/>
    <mergeCell ref="Q37:V37"/>
    <mergeCell ref="Q38:V38"/>
    <mergeCell ref="AB38:AB46"/>
    <mergeCell ref="AC38:AC46"/>
    <mergeCell ref="Q39:V39"/>
    <mergeCell ref="Q40:V40"/>
    <mergeCell ref="Q41:V41"/>
    <mergeCell ref="Q43:W43"/>
    <mergeCell ref="Q44:W44"/>
    <mergeCell ref="Q45:R45"/>
    <mergeCell ref="Q57:V57"/>
    <mergeCell ref="Q58:V58"/>
    <mergeCell ref="Q74:V74"/>
    <mergeCell ref="Q77:V77"/>
    <mergeCell ref="C20:H20"/>
    <mergeCell ref="Q78:V78"/>
    <mergeCell ref="AB78:AB86"/>
    <mergeCell ref="AC78:AC86"/>
    <mergeCell ref="Q79:V79"/>
    <mergeCell ref="Q80:V80"/>
    <mergeCell ref="Q81:V81"/>
    <mergeCell ref="Q83:W83"/>
    <mergeCell ref="Q84:W84"/>
    <mergeCell ref="Q85:R85"/>
    <mergeCell ref="Q59:V59"/>
    <mergeCell ref="Q60:V60"/>
    <mergeCell ref="Q61:V61"/>
    <mergeCell ref="Q62:V62"/>
    <mergeCell ref="Q63:V63"/>
    <mergeCell ref="Q46:R46"/>
    <mergeCell ref="V49:Y49"/>
    <mergeCell ref="AA49:AA86"/>
    <mergeCell ref="R50:W50"/>
    <mergeCell ref="Y50:Y51"/>
    <mergeCell ref="Q71:V71"/>
    <mergeCell ref="Q72:V72"/>
  </mergeCells>
  <conditionalFormatting sqref="Q7:AC46">
    <cfRule type="expression" dxfId="70" priority="1">
      <formula>$B$13=1</formula>
    </cfRule>
  </conditionalFormatting>
  <pageMargins left="0.511811024" right="0.511811024" top="0.78740157499999996" bottom="0.78740157499999996" header="0.31496062000000002" footer="0.31496062000000002"/>
  <pageSetup paperSize="9" scale="61" fitToWidth="0" orientation="portrait" r:id="rId1"/>
  <colBreaks count="1" manualBreakCount="1">
    <brk id="16" max="1048575" man="1"/>
  </colBreaks>
  <drawing r:id="rId2"/>
  <extLst>
    <ext xmlns:x14="http://schemas.microsoft.com/office/spreadsheetml/2009/9/main" uri="{CCE6A557-97BC-4b89-ADB6-D9C93CAAB3DF}">
      <x14:dataValidations xmlns:xm="http://schemas.microsoft.com/office/excel/2006/main" count="1">
        <x14:dataValidation type="list" allowBlank="1" showInputMessage="1" showErrorMessage="1">
          <x14:formula1>
            <xm:f>'DB Func'!$B$3:$B$32</xm:f>
          </x14:formula1>
          <xm:sqref>I5:O5</xm:sqref>
        </x14:dataValidation>
      </x14:dataValidations>
    </ext>
  </extLst>
</worksheet>
</file>

<file path=xl/worksheets/sheet43.xml><?xml version="1.0" encoding="utf-8"?>
<worksheet xmlns="http://schemas.openxmlformats.org/spreadsheetml/2006/main" xmlns:r="http://schemas.openxmlformats.org/officeDocument/2006/relationships">
  <sheetPr codeName="Plan72"/>
  <dimension ref="A1:GE103"/>
  <sheetViews>
    <sheetView showGridLines="0" zoomScale="90" zoomScaleNormal="90" workbookViewId="0">
      <selection sqref="A1:A3"/>
    </sheetView>
  </sheetViews>
  <sheetFormatPr defaultColWidth="22.140625" defaultRowHeight="0" customHeight="1" zeroHeight="1"/>
  <cols>
    <col min="1" max="1" width="27.7109375" style="42" customWidth="1"/>
    <col min="2" max="2" width="3.85546875" style="194" customWidth="1"/>
    <col min="3" max="3" width="50.140625" style="194" bestFit="1" customWidth="1"/>
    <col min="4" max="6" width="15.7109375" style="194" customWidth="1"/>
    <col min="7" max="7" width="21.42578125" style="194" customWidth="1"/>
    <col min="8" max="8" width="17.140625" style="195" customWidth="1"/>
    <col min="9" max="14" width="20.7109375" style="312" customWidth="1"/>
    <col min="15" max="15" width="20.7109375" style="195" customWidth="1"/>
    <col min="16" max="45" width="20.7109375" style="312" customWidth="1"/>
    <col min="46" max="47" width="20.7109375" style="195" customWidth="1"/>
    <col min="48" max="51" width="22.140625" style="195"/>
    <col min="52" max="52" width="22.140625" style="194"/>
    <col min="53" max="53" width="22.140625" style="316" customWidth="1"/>
    <col min="54" max="54" width="22.140625" style="316"/>
    <col min="55" max="56" width="22.140625" style="406"/>
    <col min="57" max="57" width="22.140625" style="425"/>
    <col min="58" max="61" width="22.140625" style="412"/>
    <col min="62" max="62" width="22.140625" style="426"/>
    <col min="63" max="66" width="22.140625" style="412"/>
    <col min="67" max="67" width="22.140625" style="426"/>
    <col min="68" max="70" width="22.140625" style="412"/>
    <col min="71" max="71" width="22.140625" style="426"/>
    <col min="72" max="72" width="22.140625" style="425"/>
    <col min="73" max="78" width="22.140625" style="412"/>
    <col min="79" max="79" width="22.140625" style="426"/>
    <col min="80" max="80" width="22.140625" style="412"/>
    <col min="81" max="102" width="0" style="406" hidden="1" customWidth="1"/>
    <col min="103" max="103" width="22.140625" style="454"/>
    <col min="104" max="107" width="22.140625" style="455"/>
    <col min="108" max="108" width="22.140625" style="456"/>
    <col min="109" max="109" width="22.140625" style="457"/>
    <col min="110" max="122" width="22.140625" style="448"/>
    <col min="123" max="139" width="22.140625" style="401"/>
    <col min="140" max="141" width="22.140625" style="449"/>
    <col min="142" max="142" width="22.140625" style="434"/>
    <col min="143" max="143" width="22.140625" style="435"/>
    <col min="144" max="148" width="22.140625" style="434"/>
    <col min="149" max="150" width="22.140625" style="449"/>
    <col min="151" max="181" width="22.140625" style="401"/>
    <col min="182" max="183" width="22.140625" style="449"/>
    <col min="184" max="184" width="22.140625" style="450"/>
    <col min="185" max="185" width="24" style="451" bestFit="1" customWidth="1"/>
    <col min="186" max="186" width="22.140625" style="452"/>
    <col min="187" max="187" width="22.140625" style="450"/>
    <col min="188" max="16384" width="22.140625" style="195"/>
  </cols>
  <sheetData>
    <row r="1" spans="1:187" s="193" customFormat="1" ht="33.950000000000003" customHeight="1">
      <c r="A1" s="498"/>
      <c r="B1" s="191"/>
      <c r="C1" s="192" t="s">
        <v>18</v>
      </c>
      <c r="D1" s="191"/>
      <c r="E1" s="191"/>
      <c r="F1" s="191"/>
      <c r="G1" s="191"/>
      <c r="I1" s="408"/>
      <c r="J1" s="408"/>
      <c r="K1" s="408"/>
      <c r="L1" s="408"/>
      <c r="M1" s="408"/>
      <c r="N1" s="408"/>
      <c r="P1" s="408"/>
      <c r="Q1" s="408"/>
      <c r="R1" s="408"/>
      <c r="S1" s="408"/>
      <c r="T1" s="408"/>
      <c r="U1" s="408"/>
      <c r="V1" s="408"/>
      <c r="W1" s="408"/>
      <c r="X1" s="408"/>
      <c r="Y1" s="408"/>
      <c r="Z1" s="408"/>
      <c r="AA1" s="408"/>
      <c r="AB1" s="408"/>
      <c r="AC1" s="408"/>
      <c r="AD1" s="408"/>
      <c r="AE1" s="408"/>
      <c r="AF1" s="408"/>
      <c r="AG1" s="408"/>
      <c r="AH1" s="408"/>
      <c r="AI1" s="408"/>
      <c r="AJ1" s="408"/>
      <c r="AK1" s="408"/>
      <c r="AL1" s="408"/>
      <c r="AM1" s="408"/>
      <c r="AN1" s="408"/>
      <c r="AO1" s="408"/>
      <c r="AP1" s="408"/>
      <c r="AQ1" s="408"/>
      <c r="AR1" s="408"/>
      <c r="AS1" s="408"/>
      <c r="AZ1" s="191"/>
      <c r="BA1" s="315"/>
      <c r="BB1" s="315"/>
      <c r="BC1" s="405"/>
      <c r="BD1" s="405"/>
      <c r="BE1" s="409"/>
      <c r="BF1" s="410"/>
      <c r="BG1" s="410"/>
      <c r="BH1" s="410"/>
      <c r="BI1" s="410"/>
      <c r="BJ1" s="411"/>
      <c r="BK1" s="410"/>
      <c r="BL1" s="410"/>
      <c r="BM1" s="410"/>
      <c r="BN1" s="410"/>
      <c r="BO1" s="411"/>
      <c r="BP1" s="410"/>
      <c r="BQ1" s="410"/>
      <c r="BR1" s="410"/>
      <c r="BS1" s="411"/>
      <c r="BT1" s="409"/>
      <c r="BU1" s="410"/>
      <c r="BV1" s="410"/>
      <c r="BW1" s="410"/>
      <c r="BX1" s="410"/>
      <c r="BY1" s="410"/>
      <c r="BZ1" s="410"/>
      <c r="CA1" s="411"/>
      <c r="CB1" s="412"/>
      <c r="CC1" s="405"/>
      <c r="CD1" s="405"/>
      <c r="CE1" s="405"/>
      <c r="CF1" s="405"/>
      <c r="CG1" s="405"/>
      <c r="CH1" s="405"/>
      <c r="CI1" s="405"/>
      <c r="CJ1" s="405"/>
      <c r="CK1" s="405"/>
      <c r="CL1" s="405"/>
      <c r="CM1" s="405"/>
      <c r="CN1" s="405"/>
      <c r="CO1" s="405"/>
      <c r="CP1" s="405"/>
      <c r="CQ1" s="405"/>
      <c r="CR1" s="405"/>
      <c r="CS1" s="405"/>
      <c r="CT1" s="405"/>
      <c r="CU1" s="405"/>
      <c r="CV1" s="405"/>
      <c r="CW1" s="405"/>
      <c r="CX1" s="405"/>
      <c r="CY1" s="413"/>
      <c r="CZ1" s="414"/>
      <c r="DA1" s="414"/>
      <c r="DB1" s="414"/>
      <c r="DC1" s="414"/>
      <c r="DD1" s="415"/>
      <c r="DE1" s="416"/>
      <c r="DF1" s="417"/>
      <c r="DG1" s="417"/>
      <c r="DH1" s="417"/>
      <c r="DI1" s="417"/>
      <c r="DJ1" s="417"/>
      <c r="DK1" s="417"/>
      <c r="DL1" s="417"/>
      <c r="DM1" s="417"/>
      <c r="DN1" s="417"/>
      <c r="DO1" s="417"/>
      <c r="DP1" s="417"/>
      <c r="DQ1" s="417"/>
      <c r="DR1" s="417"/>
      <c r="DS1" s="418"/>
      <c r="DT1" s="418"/>
      <c r="DU1" s="418"/>
      <c r="DV1" s="418"/>
      <c r="DW1" s="418"/>
      <c r="DX1" s="418"/>
      <c r="DY1" s="418"/>
      <c r="DZ1" s="418"/>
      <c r="EA1" s="418"/>
      <c r="EB1" s="418"/>
      <c r="EC1" s="418"/>
      <c r="ED1" s="418"/>
      <c r="EE1" s="418"/>
      <c r="EF1" s="418"/>
      <c r="EG1" s="418"/>
      <c r="EH1" s="418"/>
      <c r="EI1" s="418"/>
      <c r="EJ1" s="419"/>
      <c r="EK1" s="419"/>
      <c r="EL1" s="420"/>
      <c r="EM1" s="421"/>
      <c r="EN1" s="420"/>
      <c r="EO1" s="420"/>
      <c r="EP1" s="420"/>
      <c r="EQ1" s="420"/>
      <c r="ER1" s="420"/>
      <c r="ES1" s="419"/>
      <c r="ET1" s="419"/>
      <c r="EU1" s="418"/>
      <c r="EV1" s="418"/>
      <c r="EW1" s="418"/>
      <c r="EX1" s="418"/>
      <c r="EY1" s="418"/>
      <c r="EZ1" s="418"/>
      <c r="FA1" s="418"/>
      <c r="FB1" s="418"/>
      <c r="FC1" s="418"/>
      <c r="FD1" s="418"/>
      <c r="FE1" s="418"/>
      <c r="FF1" s="418"/>
      <c r="FG1" s="418"/>
      <c r="FH1" s="418"/>
      <c r="FI1" s="418"/>
      <c r="FJ1" s="418"/>
      <c r="FK1" s="418"/>
      <c r="FL1" s="418"/>
      <c r="FM1" s="418"/>
      <c r="FN1" s="418"/>
      <c r="FO1" s="418"/>
      <c r="FP1" s="418"/>
      <c r="FQ1" s="418"/>
      <c r="FR1" s="418"/>
      <c r="FS1" s="418"/>
      <c r="FT1" s="418"/>
      <c r="FU1" s="418"/>
      <c r="FV1" s="418"/>
      <c r="FW1" s="418"/>
      <c r="FX1" s="418"/>
      <c r="FY1" s="418"/>
      <c r="FZ1" s="419"/>
      <c r="GA1" s="419"/>
      <c r="GB1" s="422"/>
      <c r="GC1" s="423"/>
      <c r="GD1" s="424"/>
      <c r="GE1" s="422"/>
    </row>
    <row r="2" spans="1:187" s="193" customFormat="1" ht="21.6" customHeight="1">
      <c r="A2" s="498"/>
      <c r="B2" s="191"/>
      <c r="C2" s="191"/>
      <c r="D2" s="191"/>
      <c r="E2" s="191"/>
      <c r="F2" s="191"/>
      <c r="G2" s="191"/>
      <c r="I2" s="408"/>
      <c r="J2" s="408"/>
      <c r="K2" s="408"/>
      <c r="L2" s="408"/>
      <c r="M2" s="408"/>
      <c r="N2" s="408"/>
      <c r="P2" s="408"/>
      <c r="Q2" s="408"/>
      <c r="R2" s="408"/>
      <c r="S2" s="408"/>
      <c r="T2" s="408"/>
      <c r="U2" s="408"/>
      <c r="V2" s="408"/>
      <c r="W2" s="408"/>
      <c r="X2" s="408"/>
      <c r="Y2" s="408"/>
      <c r="Z2" s="408"/>
      <c r="AA2" s="408"/>
      <c r="AB2" s="408"/>
      <c r="AC2" s="408"/>
      <c r="AD2" s="408"/>
      <c r="AE2" s="408"/>
      <c r="AF2" s="408"/>
      <c r="AG2" s="408"/>
      <c r="AH2" s="408"/>
      <c r="AI2" s="408"/>
      <c r="AJ2" s="408"/>
      <c r="AK2" s="408"/>
      <c r="AL2" s="408"/>
      <c r="AM2" s="408"/>
      <c r="AN2" s="408"/>
      <c r="AO2" s="408"/>
      <c r="AP2" s="408"/>
      <c r="AQ2" s="408"/>
      <c r="AR2" s="408"/>
      <c r="AS2" s="408"/>
      <c r="AZ2" s="191"/>
      <c r="BA2" s="315"/>
      <c r="BB2" s="315"/>
      <c r="BC2" s="405"/>
      <c r="BD2" s="405"/>
      <c r="BE2" s="425"/>
      <c r="BF2" s="412"/>
      <c r="BG2" s="412"/>
      <c r="BH2" s="412"/>
      <c r="BI2" s="412"/>
      <c r="BJ2" s="426"/>
      <c r="BK2" s="412"/>
      <c r="BL2" s="412"/>
      <c r="BM2" s="412"/>
      <c r="BN2" s="412"/>
      <c r="BO2" s="426"/>
      <c r="BP2" s="412"/>
      <c r="BQ2" s="412"/>
      <c r="BR2" s="412"/>
      <c r="BS2" s="426"/>
      <c r="BT2" s="425"/>
      <c r="BU2" s="412"/>
      <c r="BV2" s="412"/>
      <c r="BW2" s="412"/>
      <c r="BX2" s="412"/>
      <c r="BY2" s="412"/>
      <c r="BZ2" s="412"/>
      <c r="CA2" s="426"/>
      <c r="CB2" s="412"/>
      <c r="CC2" s="405"/>
      <c r="CD2" s="405"/>
      <c r="CE2" s="405"/>
      <c r="CF2" s="405"/>
      <c r="CG2" s="405"/>
      <c r="CH2" s="405"/>
      <c r="CI2" s="405"/>
      <c r="CJ2" s="405"/>
      <c r="CK2" s="405"/>
      <c r="CL2" s="405"/>
      <c r="CM2" s="405"/>
      <c r="CN2" s="405"/>
      <c r="CO2" s="405"/>
      <c r="CP2" s="405"/>
      <c r="CQ2" s="405"/>
      <c r="CR2" s="405"/>
      <c r="CS2" s="405"/>
      <c r="CT2" s="405"/>
      <c r="CU2" s="405"/>
      <c r="CV2" s="405"/>
      <c r="CW2" s="405"/>
      <c r="CX2" s="405"/>
      <c r="CY2" s="427"/>
      <c r="CZ2" s="428"/>
      <c r="DA2" s="428"/>
      <c r="DB2" s="428"/>
      <c r="DC2" s="428"/>
      <c r="DD2" s="429"/>
      <c r="DE2" s="430"/>
      <c r="DF2" s="431"/>
      <c r="DG2" s="431"/>
      <c r="DH2" s="431"/>
      <c r="DI2" s="431"/>
      <c r="DJ2" s="431"/>
      <c r="DK2" s="431"/>
      <c r="DL2" s="431"/>
      <c r="DM2" s="431"/>
      <c r="DN2" s="431"/>
      <c r="DO2" s="431"/>
      <c r="DP2" s="431"/>
      <c r="DQ2" s="431"/>
      <c r="DR2" s="431"/>
      <c r="DS2" s="432"/>
      <c r="DT2" s="432"/>
      <c r="DU2" s="432"/>
      <c r="DV2" s="432"/>
      <c r="DW2" s="432"/>
      <c r="DX2" s="432"/>
      <c r="DY2" s="432"/>
      <c r="DZ2" s="432"/>
      <c r="EA2" s="432"/>
      <c r="EB2" s="432"/>
      <c r="EC2" s="432"/>
      <c r="ED2" s="432"/>
      <c r="EE2" s="432"/>
      <c r="EF2" s="432"/>
      <c r="EG2" s="432"/>
      <c r="EH2" s="432"/>
      <c r="EI2" s="432"/>
      <c r="EJ2" s="433"/>
      <c r="EK2" s="433"/>
      <c r="EL2" s="434"/>
      <c r="EM2" s="435"/>
      <c r="EN2" s="434"/>
      <c r="EO2" s="434"/>
      <c r="EP2" s="434"/>
      <c r="EQ2" s="434"/>
      <c r="ER2" s="434"/>
      <c r="ES2" s="433"/>
      <c r="ET2" s="433"/>
      <c r="EU2" s="432"/>
      <c r="EV2" s="432"/>
      <c r="EW2" s="432"/>
      <c r="EX2" s="432"/>
      <c r="EY2" s="432"/>
      <c r="EZ2" s="432"/>
      <c r="FA2" s="432"/>
      <c r="FB2" s="432"/>
      <c r="FC2" s="432"/>
      <c r="FD2" s="432"/>
      <c r="FE2" s="432"/>
      <c r="FF2" s="432"/>
      <c r="FG2" s="432"/>
      <c r="FH2" s="432"/>
      <c r="FI2" s="432"/>
      <c r="FJ2" s="432"/>
      <c r="FK2" s="432"/>
      <c r="FL2" s="432"/>
      <c r="FM2" s="432"/>
      <c r="FN2" s="432"/>
      <c r="FO2" s="432"/>
      <c r="FP2" s="432"/>
      <c r="FQ2" s="432"/>
      <c r="FR2" s="432"/>
      <c r="FS2" s="432"/>
      <c r="FT2" s="432"/>
      <c r="FU2" s="432"/>
      <c r="FV2" s="432"/>
      <c r="FW2" s="432"/>
      <c r="FX2" s="432"/>
      <c r="FY2" s="432"/>
      <c r="FZ2" s="433"/>
      <c r="GA2" s="433"/>
      <c r="GB2" s="436"/>
      <c r="GC2" s="437"/>
      <c r="GD2" s="438"/>
      <c r="GE2" s="436"/>
    </row>
    <row r="3" spans="1:187" s="193" customFormat="1" ht="21.6" customHeight="1" thickBot="1">
      <c r="A3" s="498"/>
      <c r="B3" s="191"/>
      <c r="C3" s="191"/>
      <c r="D3" s="191"/>
      <c r="E3" s="191"/>
      <c r="F3" s="191"/>
      <c r="G3" s="191"/>
      <c r="I3" s="408"/>
      <c r="J3" s="408"/>
      <c r="K3" s="408"/>
      <c r="L3" s="408"/>
      <c r="M3" s="408"/>
      <c r="N3" s="408"/>
      <c r="P3" s="408"/>
      <c r="Q3" s="408"/>
      <c r="R3" s="408"/>
      <c r="S3" s="408"/>
      <c r="T3" s="408"/>
      <c r="U3" s="408"/>
      <c r="V3" s="408"/>
      <c r="W3" s="408"/>
      <c r="X3" s="408"/>
      <c r="Y3" s="408"/>
      <c r="Z3" s="408"/>
      <c r="AA3" s="408"/>
      <c r="AB3" s="408"/>
      <c r="AC3" s="408"/>
      <c r="AD3" s="408"/>
      <c r="AE3" s="408"/>
      <c r="AF3" s="408"/>
      <c r="AG3" s="408"/>
      <c r="AH3" s="408"/>
      <c r="AI3" s="408"/>
      <c r="AJ3" s="408"/>
      <c r="AK3" s="408"/>
      <c r="AL3" s="408"/>
      <c r="AM3" s="408"/>
      <c r="AN3" s="408"/>
      <c r="AO3" s="408"/>
      <c r="AP3" s="408"/>
      <c r="AQ3" s="408"/>
      <c r="AR3" s="408"/>
      <c r="AS3" s="408"/>
      <c r="AZ3" s="191"/>
      <c r="BA3" s="315"/>
      <c r="BB3" s="315"/>
      <c r="BC3" s="405"/>
      <c r="BD3" s="405"/>
      <c r="BE3" s="425"/>
      <c r="BF3" s="412"/>
      <c r="BG3" s="412"/>
      <c r="BH3" s="412"/>
      <c r="BI3" s="412"/>
      <c r="BJ3" s="426"/>
      <c r="BK3" s="412"/>
      <c r="BL3" s="412"/>
      <c r="BM3" s="412"/>
      <c r="BN3" s="412"/>
      <c r="BO3" s="426"/>
      <c r="BP3" s="412"/>
      <c r="BQ3" s="412"/>
      <c r="BR3" s="412"/>
      <c r="BS3" s="426"/>
      <c r="BT3" s="425"/>
      <c r="BU3" s="412"/>
      <c r="BV3" s="412"/>
      <c r="BW3" s="412"/>
      <c r="BX3" s="412"/>
      <c r="BY3" s="412"/>
      <c r="BZ3" s="412"/>
      <c r="CA3" s="426"/>
      <c r="CB3" s="412"/>
      <c r="CC3" s="405"/>
      <c r="CD3" s="405"/>
      <c r="CE3" s="405"/>
      <c r="CF3" s="405"/>
      <c r="CG3" s="405"/>
      <c r="CH3" s="405"/>
      <c r="CI3" s="405"/>
      <c r="CJ3" s="405"/>
      <c r="CK3" s="405"/>
      <c r="CL3" s="405"/>
      <c r="CM3" s="405"/>
      <c r="CN3" s="405"/>
      <c r="CO3" s="405"/>
      <c r="CP3" s="405"/>
      <c r="CQ3" s="405"/>
      <c r="CR3" s="405"/>
      <c r="CS3" s="405"/>
      <c r="CT3" s="405"/>
      <c r="CU3" s="405"/>
      <c r="CV3" s="405"/>
      <c r="CW3" s="405"/>
      <c r="CX3" s="405"/>
      <c r="CY3" s="427"/>
      <c r="CZ3" s="428"/>
      <c r="DA3" s="428"/>
      <c r="DB3" s="428"/>
      <c r="DC3" s="428"/>
      <c r="DD3" s="429"/>
      <c r="DE3" s="430"/>
      <c r="DF3" s="431"/>
      <c r="DG3" s="431"/>
      <c r="DH3" s="431"/>
      <c r="DI3" s="431"/>
      <c r="DJ3" s="431"/>
      <c r="DK3" s="431"/>
      <c r="DL3" s="431"/>
      <c r="DM3" s="431"/>
      <c r="DN3" s="431"/>
      <c r="DO3" s="431"/>
      <c r="DP3" s="431"/>
      <c r="DQ3" s="431"/>
      <c r="DR3" s="431"/>
      <c r="DS3" s="432"/>
      <c r="DT3" s="432"/>
      <c r="DU3" s="432"/>
      <c r="DV3" s="432"/>
      <c r="DW3" s="432"/>
      <c r="DX3" s="432"/>
      <c r="DY3" s="432"/>
      <c r="DZ3" s="432"/>
      <c r="EA3" s="432"/>
      <c r="EB3" s="432"/>
      <c r="EC3" s="432"/>
      <c r="ED3" s="432"/>
      <c r="EE3" s="432"/>
      <c r="EF3" s="432"/>
      <c r="EG3" s="432"/>
      <c r="EH3" s="432"/>
      <c r="EI3" s="432"/>
      <c r="EJ3" s="433"/>
      <c r="EK3" s="433"/>
      <c r="EL3" s="434"/>
      <c r="EM3" s="435"/>
      <c r="EN3" s="434"/>
      <c r="EO3" s="434"/>
      <c r="EP3" s="434"/>
      <c r="EQ3" s="434"/>
      <c r="ER3" s="434"/>
      <c r="ES3" s="433"/>
      <c r="ET3" s="433"/>
      <c r="EU3" s="432"/>
      <c r="EV3" s="432"/>
      <c r="EW3" s="432"/>
      <c r="EX3" s="432"/>
      <c r="EY3" s="432"/>
      <c r="EZ3" s="432"/>
      <c r="FA3" s="432"/>
      <c r="FB3" s="432"/>
      <c r="FC3" s="432"/>
      <c r="FD3" s="432"/>
      <c r="FE3" s="432"/>
      <c r="FF3" s="432"/>
      <c r="FG3" s="432"/>
      <c r="FH3" s="432"/>
      <c r="FI3" s="432"/>
      <c r="FJ3" s="432"/>
      <c r="FK3" s="432"/>
      <c r="FL3" s="432"/>
      <c r="FM3" s="432"/>
      <c r="FN3" s="432"/>
      <c r="FO3" s="432"/>
      <c r="FP3" s="432"/>
      <c r="FQ3" s="432"/>
      <c r="FR3" s="432"/>
      <c r="FS3" s="432"/>
      <c r="FT3" s="432"/>
      <c r="FU3" s="432"/>
      <c r="FV3" s="432"/>
      <c r="FW3" s="432"/>
      <c r="FX3" s="432"/>
      <c r="FY3" s="432"/>
      <c r="FZ3" s="433"/>
      <c r="GA3" s="433"/>
      <c r="GB3" s="436"/>
      <c r="GC3" s="437"/>
      <c r="GD3" s="438"/>
      <c r="GE3" s="436"/>
    </row>
    <row r="4" spans="1:187" ht="30" customHeight="1" thickBot="1">
      <c r="C4" s="365" t="s">
        <v>1011</v>
      </c>
      <c r="BE4" s="439" t="s">
        <v>846</v>
      </c>
      <c r="BF4" s="440"/>
      <c r="BG4" s="440"/>
      <c r="BH4" s="440"/>
      <c r="BI4" s="440"/>
      <c r="BJ4" s="440"/>
      <c r="BK4" s="441"/>
      <c r="BL4" s="441"/>
      <c r="BM4" s="441"/>
      <c r="BN4" s="441"/>
      <c r="BO4" s="442"/>
      <c r="BR4" s="443"/>
      <c r="BS4" s="444"/>
      <c r="BT4" s="445"/>
      <c r="CY4" s="674"/>
      <c r="CZ4" s="675"/>
      <c r="DA4" s="675"/>
      <c r="DB4" s="675"/>
      <c r="DC4" s="675"/>
      <c r="DD4" s="676"/>
      <c r="DE4" s="446"/>
      <c r="DF4" s="447"/>
    </row>
    <row r="5" spans="1:187" ht="9.9499999999999993" customHeight="1">
      <c r="BL5" s="453"/>
      <c r="DE5" s="457" t="str">
        <f>DE7&amp;"/"&amp;"01"&amp;"/"&amp;'P Gerais'!$D$6</f>
        <v>/01/2015</v>
      </c>
      <c r="DF5" s="458" t="str">
        <f>DF7&amp;"/"&amp;"01"&amp;"/"&amp;'P Gerais'!$D$6</f>
        <v>/01/2015</v>
      </c>
      <c r="DG5" s="458" t="str">
        <f>DG7&amp;"/"&amp;"01"&amp;"/"&amp;'P Gerais'!$D$6</f>
        <v>/01/2015</v>
      </c>
      <c r="DH5" s="458" t="str">
        <f>DH7&amp;"/"&amp;"01"&amp;"/"&amp;'P Gerais'!$D$6</f>
        <v>/01/2015</v>
      </c>
      <c r="DI5" s="458" t="str">
        <f>DI7&amp;"/"&amp;"01"&amp;"/"&amp;'P Gerais'!$D$6</f>
        <v>/01/2015</v>
      </c>
      <c r="DJ5" s="458" t="str">
        <f>DJ7&amp;"/"&amp;"01"&amp;"/"&amp;'P Gerais'!$D$6</f>
        <v>/01/2015</v>
      </c>
      <c r="DK5" s="458" t="str">
        <f>DK7&amp;"/"&amp;"01"&amp;"/"&amp;'P Gerais'!$D$6</f>
        <v>/01/2015</v>
      </c>
      <c r="DL5" s="458" t="str">
        <f>DL7&amp;"/"&amp;"01"&amp;"/"&amp;'P Gerais'!$D$6</f>
        <v>/01/2015</v>
      </c>
      <c r="DM5" s="458" t="str">
        <f>DM7&amp;"/"&amp;"01"&amp;"/"&amp;'P Gerais'!$D$6</f>
        <v>/01/2015</v>
      </c>
      <c r="DN5" s="458" t="str">
        <f>DN7&amp;"/"&amp;"01"&amp;"/"&amp;'P Gerais'!$D$6</f>
        <v>/01/2015</v>
      </c>
      <c r="DO5" s="458" t="str">
        <f>DO7&amp;"/"&amp;"01"&amp;"/"&amp;'P Gerais'!$D$6</f>
        <v>/01/2015</v>
      </c>
      <c r="DP5" s="458" t="str">
        <f>DP7&amp;"/"&amp;"01"&amp;"/"&amp;'P Gerais'!$D$6</f>
        <v>/01/2015</v>
      </c>
      <c r="DQ5" s="458" t="str">
        <f>DQ7&amp;"/"&amp;"01"&amp;"/"&amp;'P Gerais'!$D$6</f>
        <v>/01/2015</v>
      </c>
      <c r="DR5" s="458" t="str">
        <f>DR7&amp;"/"&amp;"01"&amp;"/"&amp;'P Gerais'!$D$6</f>
        <v>/01/2015</v>
      </c>
      <c r="DS5" s="458" t="str">
        <f>DS7&amp;"/"&amp;"01"&amp;"/"&amp;'P Gerais'!$D$6</f>
        <v>/01/2015</v>
      </c>
      <c r="DT5" s="458" t="str">
        <f>DT7&amp;"/"&amp;"01"&amp;"/"&amp;'P Gerais'!$D$6</f>
        <v>/01/2015</v>
      </c>
      <c r="DU5" s="458" t="str">
        <f>DU7&amp;"/"&amp;"01"&amp;"/"&amp;'P Gerais'!$D$6</f>
        <v>/01/2015</v>
      </c>
      <c r="DV5" s="458" t="str">
        <f>DV7&amp;"/"&amp;"01"&amp;"/"&amp;'P Gerais'!$D$6</f>
        <v>/01/2015</v>
      </c>
      <c r="DW5" s="458" t="str">
        <f>DW7&amp;"/"&amp;"01"&amp;"/"&amp;'P Gerais'!$D$6</f>
        <v>/01/2015</v>
      </c>
      <c r="DX5" s="458" t="str">
        <f>DX7&amp;"/"&amp;"01"&amp;"/"&amp;'P Gerais'!$D$6</f>
        <v>/01/2015</v>
      </c>
      <c r="DY5" s="458" t="str">
        <f>DY7&amp;"/"&amp;"01"&amp;"/"&amp;'P Gerais'!$D$6</f>
        <v>/01/2015</v>
      </c>
      <c r="DZ5" s="458" t="str">
        <f>DZ7&amp;"/"&amp;"01"&amp;"/"&amp;'P Gerais'!$D$6</f>
        <v>/01/2015</v>
      </c>
      <c r="EA5" s="458" t="str">
        <f>EA7&amp;"/"&amp;"01"&amp;"/"&amp;'P Gerais'!$D$6</f>
        <v>/01/2015</v>
      </c>
      <c r="EB5" s="458" t="str">
        <f>EB7&amp;"/"&amp;"01"&amp;"/"&amp;'P Gerais'!$D$6</f>
        <v>/01/2015</v>
      </c>
      <c r="EC5" s="458" t="str">
        <f>EC7&amp;"/"&amp;"01"&amp;"/"&amp;'P Gerais'!$D$6</f>
        <v>/01/2015</v>
      </c>
      <c r="ED5" s="458" t="str">
        <f>ED7&amp;"/"&amp;"01"&amp;"/"&amp;'P Gerais'!$D$6</f>
        <v>/01/2015</v>
      </c>
      <c r="EE5" s="458" t="str">
        <f>EE7&amp;"/"&amp;"01"&amp;"/"&amp;'P Gerais'!$D$6</f>
        <v>/01/2015</v>
      </c>
      <c r="EF5" s="458" t="str">
        <f>EF7&amp;"/"&amp;"01"&amp;"/"&amp;'P Gerais'!$D$6</f>
        <v>/01/2015</v>
      </c>
      <c r="EG5" s="458" t="str">
        <f>EG7&amp;"/"&amp;"01"&amp;"/"&amp;'P Gerais'!$D$6</f>
        <v>/01/2015</v>
      </c>
      <c r="EH5" s="458" t="str">
        <f>EH7&amp;"/"&amp;"01"&amp;"/"&amp;'P Gerais'!$D$6</f>
        <v>/01/2015</v>
      </c>
      <c r="EI5" s="458" t="str">
        <f>EI7&amp;"/"&amp;"01"&amp;"/"&amp;'P Gerais'!$D$6</f>
        <v>/01/2015</v>
      </c>
      <c r="EU5" s="458" t="str">
        <f>EU7&amp;"/"&amp;"01"&amp;"/"&amp;'P Gerais'!$D$6</f>
        <v>/01/2015</v>
      </c>
      <c r="EV5" s="458" t="str">
        <f>EV7&amp;"/"&amp;"01"&amp;"/"&amp;'P Gerais'!$D$6</f>
        <v>/01/2015</v>
      </c>
      <c r="EW5" s="458" t="str">
        <f>EW7&amp;"/"&amp;"01"&amp;"/"&amp;'P Gerais'!$D$6</f>
        <v>/01/2015</v>
      </c>
      <c r="EX5" s="458" t="str">
        <f>EX7&amp;"/"&amp;"01"&amp;"/"&amp;'P Gerais'!$D$6</f>
        <v>/01/2015</v>
      </c>
      <c r="EY5" s="458" t="str">
        <f>EY7&amp;"/"&amp;"01"&amp;"/"&amp;'P Gerais'!$D$6</f>
        <v>/01/2015</v>
      </c>
      <c r="EZ5" s="458" t="str">
        <f>EZ7&amp;"/"&amp;"01"&amp;"/"&amp;'P Gerais'!$D$6</f>
        <v>/01/2015</v>
      </c>
      <c r="FA5" s="458" t="str">
        <f>FA7&amp;"/"&amp;"01"&amp;"/"&amp;'P Gerais'!$D$6</f>
        <v>/01/2015</v>
      </c>
      <c r="FB5" s="458" t="str">
        <f>FB7&amp;"/"&amp;"01"&amp;"/"&amp;'P Gerais'!$D$6</f>
        <v>/01/2015</v>
      </c>
      <c r="FC5" s="458" t="str">
        <f>FC7&amp;"/"&amp;"01"&amp;"/"&amp;'P Gerais'!$D$6</f>
        <v>/01/2015</v>
      </c>
      <c r="FD5" s="458" t="str">
        <f>FD7&amp;"/"&amp;"01"&amp;"/"&amp;'P Gerais'!$D$6</f>
        <v>/01/2015</v>
      </c>
      <c r="FE5" s="458" t="str">
        <f>FE7&amp;"/"&amp;"01"&amp;"/"&amp;'P Gerais'!$D$6</f>
        <v>/01/2015</v>
      </c>
      <c r="FF5" s="458" t="str">
        <f>FF7&amp;"/"&amp;"01"&amp;"/"&amp;'P Gerais'!$D$6</f>
        <v>/01/2015</v>
      </c>
      <c r="FG5" s="458" t="str">
        <f>FG7&amp;"/"&amp;"01"&amp;"/"&amp;'P Gerais'!$D$6</f>
        <v>/01/2015</v>
      </c>
      <c r="FH5" s="458" t="str">
        <f>FH7&amp;"/"&amp;"01"&amp;"/"&amp;'P Gerais'!$D$6</f>
        <v>/01/2015</v>
      </c>
      <c r="FI5" s="458" t="str">
        <f>FI7&amp;"/"&amp;"01"&amp;"/"&amp;'P Gerais'!$D$6</f>
        <v>/01/2015</v>
      </c>
      <c r="FJ5" s="458" t="str">
        <f>FJ7&amp;"/"&amp;"01"&amp;"/"&amp;'P Gerais'!$D$6</f>
        <v>/01/2015</v>
      </c>
      <c r="FK5" s="458" t="str">
        <f>FK7&amp;"/"&amp;"01"&amp;"/"&amp;'P Gerais'!$D$6</f>
        <v>/01/2015</v>
      </c>
      <c r="FL5" s="458" t="str">
        <f>FL7&amp;"/"&amp;"01"&amp;"/"&amp;'P Gerais'!$D$6</f>
        <v>/01/2015</v>
      </c>
      <c r="FM5" s="458" t="str">
        <f>FM7&amp;"/"&amp;"01"&amp;"/"&amp;'P Gerais'!$D$6</f>
        <v>/01/2015</v>
      </c>
      <c r="FN5" s="458" t="str">
        <f>FN7&amp;"/"&amp;"01"&amp;"/"&amp;'P Gerais'!$D$6</f>
        <v>/01/2015</v>
      </c>
      <c r="FO5" s="458" t="str">
        <f>FO7&amp;"/"&amp;"01"&amp;"/"&amp;'P Gerais'!$D$6</f>
        <v>/01/2015</v>
      </c>
      <c r="FP5" s="458" t="str">
        <f>FP7&amp;"/"&amp;"01"&amp;"/"&amp;'P Gerais'!$D$6</f>
        <v>/01/2015</v>
      </c>
      <c r="FQ5" s="458" t="str">
        <f>FQ7&amp;"/"&amp;"01"&amp;"/"&amp;'P Gerais'!$D$6</f>
        <v>/01/2015</v>
      </c>
      <c r="FR5" s="458" t="str">
        <f>FR7&amp;"/"&amp;"01"&amp;"/"&amp;'P Gerais'!$D$6</f>
        <v>/01/2015</v>
      </c>
      <c r="FS5" s="458" t="str">
        <f>FS7&amp;"/"&amp;"01"&amp;"/"&amp;'P Gerais'!$D$6</f>
        <v>/01/2015</v>
      </c>
      <c r="FT5" s="458" t="str">
        <f>FT7&amp;"/"&amp;"01"&amp;"/"&amp;'P Gerais'!$D$6</f>
        <v>/01/2015</v>
      </c>
      <c r="FU5" s="458" t="str">
        <f>FU7&amp;"/"&amp;"01"&amp;"/"&amp;'P Gerais'!$D$6</f>
        <v>/01/2015</v>
      </c>
      <c r="FV5" s="458" t="str">
        <f>FV7&amp;"/"&amp;"01"&amp;"/"&amp;'P Gerais'!$D$6</f>
        <v>/01/2015</v>
      </c>
      <c r="FW5" s="458" t="str">
        <f>FW7&amp;"/"&amp;"01"&amp;"/"&amp;'P Gerais'!$D$6</f>
        <v>/01/2015</v>
      </c>
      <c r="FX5" s="458" t="str">
        <f>FX7&amp;"/"&amp;"01"&amp;"/"&amp;'P Gerais'!$D$6</f>
        <v>/01/2015</v>
      </c>
      <c r="FY5" s="458" t="str">
        <f>FY7&amp;"/"&amp;"01"&amp;"/"&amp;'P Gerais'!$D$6</f>
        <v>/01/2015</v>
      </c>
      <c r="GC5" s="459"/>
    </row>
    <row r="6" spans="1:187" s="194" customFormat="1" ht="30" customHeight="1" thickBot="1">
      <c r="A6" s="42"/>
      <c r="C6" s="563" t="s">
        <v>165</v>
      </c>
      <c r="D6" s="564"/>
      <c r="E6" s="564"/>
      <c r="F6" s="564"/>
      <c r="G6" s="564"/>
      <c r="H6" s="195"/>
      <c r="I6" s="312"/>
      <c r="J6" s="312"/>
      <c r="K6" s="312"/>
      <c r="L6" s="312"/>
      <c r="M6" s="312"/>
      <c r="N6" s="312"/>
      <c r="O6" s="195"/>
      <c r="P6" s="312"/>
      <c r="Q6" s="312"/>
      <c r="R6" s="312"/>
      <c r="S6" s="312"/>
      <c r="T6" s="312"/>
      <c r="U6" s="312"/>
      <c r="V6" s="312"/>
      <c r="W6" s="312"/>
      <c r="X6" s="312"/>
      <c r="Y6" s="312"/>
      <c r="Z6" s="312"/>
      <c r="AA6" s="312"/>
      <c r="AB6" s="312"/>
      <c r="AC6" s="312"/>
      <c r="AD6" s="312"/>
      <c r="AE6" s="312"/>
      <c r="AF6" s="312"/>
      <c r="AG6" s="312"/>
      <c r="AH6" s="312"/>
      <c r="AI6" s="312"/>
      <c r="AJ6" s="312"/>
      <c r="AK6" s="312"/>
      <c r="AL6" s="312"/>
      <c r="AM6" s="312"/>
      <c r="AN6" s="312"/>
      <c r="AO6" s="312"/>
      <c r="AP6" s="312"/>
      <c r="AQ6" s="312"/>
      <c r="AR6" s="312"/>
      <c r="AS6" s="312"/>
      <c r="AT6" s="195"/>
      <c r="AU6" s="195"/>
      <c r="AV6" s="195"/>
      <c r="AW6" s="195"/>
      <c r="AX6" s="195"/>
      <c r="AY6" s="195"/>
    </row>
    <row r="7" spans="1:187" s="194" customFormat="1" ht="30" customHeight="1" thickTop="1" thickBot="1">
      <c r="A7" s="42"/>
      <c r="C7" s="376" t="s">
        <v>0</v>
      </c>
      <c r="D7" s="379" t="s">
        <v>904</v>
      </c>
      <c r="E7" s="379" t="s">
        <v>909</v>
      </c>
      <c r="F7" s="379" t="s">
        <v>910</v>
      </c>
      <c r="G7" s="376" t="s">
        <v>938</v>
      </c>
      <c r="H7" s="195"/>
      <c r="I7" s="195"/>
      <c r="J7" s="195"/>
      <c r="K7" s="195" t="s">
        <v>917</v>
      </c>
      <c r="L7" s="195" t="s">
        <v>939</v>
      </c>
      <c r="M7" s="195"/>
      <c r="N7" s="195"/>
      <c r="O7" s="312" t="s">
        <v>952</v>
      </c>
      <c r="P7" s="312" t="s">
        <v>993</v>
      </c>
      <c r="Q7" s="312" t="s">
        <v>992</v>
      </c>
      <c r="R7" s="312" t="s">
        <v>159</v>
      </c>
      <c r="S7" s="312" t="s">
        <v>1012</v>
      </c>
      <c r="T7" s="312" t="s">
        <v>1023</v>
      </c>
      <c r="U7" s="312" t="s">
        <v>1022</v>
      </c>
      <c r="V7" s="312" t="s">
        <v>1021</v>
      </c>
      <c r="W7" s="312" t="s">
        <v>1020</v>
      </c>
      <c r="X7" s="312" t="s">
        <v>1024</v>
      </c>
      <c r="Y7" s="312" t="s">
        <v>953</v>
      </c>
      <c r="Z7" s="312" t="s">
        <v>954</v>
      </c>
      <c r="AA7" s="312" t="s">
        <v>967</v>
      </c>
      <c r="AB7" s="312" t="s">
        <v>967</v>
      </c>
      <c r="AC7" s="312" t="s">
        <v>1007</v>
      </c>
      <c r="AD7" s="312" t="s">
        <v>955</v>
      </c>
      <c r="AE7" s="312" t="s">
        <v>956</v>
      </c>
      <c r="AF7" s="312" t="s">
        <v>994</v>
      </c>
      <c r="AG7" s="312" t="s">
        <v>1008</v>
      </c>
      <c r="AH7" s="312" t="s">
        <v>1009</v>
      </c>
      <c r="AI7" s="460"/>
      <c r="AJ7" s="312"/>
      <c r="AK7" s="312"/>
      <c r="AL7" s="195"/>
      <c r="AM7" s="195"/>
      <c r="AN7" s="195" t="s">
        <v>1008</v>
      </c>
      <c r="AO7" s="195" t="s">
        <v>1009</v>
      </c>
      <c r="AP7" s="195"/>
      <c r="AQ7" s="195"/>
      <c r="AR7" s="195"/>
      <c r="AS7" s="312"/>
      <c r="AT7" s="195"/>
      <c r="AU7" s="195"/>
      <c r="AV7" s="195"/>
      <c r="AW7" s="195"/>
      <c r="AX7" s="195"/>
      <c r="AY7" s="195"/>
    </row>
    <row r="8" spans="1:187" s="194" customFormat="1" ht="30" customHeight="1" thickTop="1" thickBot="1">
      <c r="A8" s="42"/>
      <c r="C8" s="380" t="str">
        <f ca="1">IF('DB Func'!B3="Funcionário 1","",'DB Func'!B3)</f>
        <v/>
      </c>
      <c r="D8" s="161">
        <v>2</v>
      </c>
      <c r="E8" s="161" t="s">
        <v>155</v>
      </c>
      <c r="F8" s="161" t="s">
        <v>156</v>
      </c>
      <c r="G8" s="384">
        <f ca="1">IF(D8="",0,IF(D8=1,Y8,SUM(Y8:Z8)))</f>
        <v>0</v>
      </c>
      <c r="H8" s="195"/>
      <c r="I8" s="195" t="s">
        <v>6</v>
      </c>
      <c r="J8" s="195" t="s">
        <v>940</v>
      </c>
      <c r="K8" s="312">
        <f ca="1">VLOOKUP($C$8,OFFSET(INDIRECT(M8),,,30,2),2,FALSE)</f>
        <v>0</v>
      </c>
      <c r="L8" s="312">
        <f ca="1">VLOOKUP($C$8,OFFSET(INDIRECT(N8),,,30,2),2,FALSE)</f>
        <v>0</v>
      </c>
      <c r="M8" s="312" t="str">
        <f>VLOOKUP(E8,$I$8:$J$19,2,FALSE)</f>
        <v>Nov!C8</v>
      </c>
      <c r="N8" s="312" t="str">
        <f>VLOOKUP(F8,$I$8:$J$19,2,FALSE)</f>
        <v>Dez!C8</v>
      </c>
      <c r="O8" s="312">
        <f ca="1">'auxiliar 13 sal'!BF4</f>
        <v>0</v>
      </c>
      <c r="P8" s="312">
        <f ca="1">IFERROR(IF(D8=1,K8/12*O8,(K8/12*O8)/2),0)</f>
        <v>0</v>
      </c>
      <c r="Q8" s="312">
        <f ca="1">IFERROR(IF(D8=1,L8/12*O8,(L8/12*O8)/2),0)</f>
        <v>0</v>
      </c>
      <c r="R8" s="312">
        <f ca="1">IF(D8=2,VLOOKUP(L8+SUM(AD8:AF8)+SUM(AN8:AO8),'P Gerais'!$D$22:$G$25,3,TRUE),VLOOKUP(P8+SUM(AD8:AF8)+SUM(AN8:AO8),'P Gerais'!$D$22:$G$25,3,TRUE))</f>
        <v>0.08</v>
      </c>
      <c r="S8" s="312">
        <f ca="1">IF(D8=2,IF(R8='P Gerais'!$F$25,terceiro!R8,terceiro!R8*(L8+SUM(AD8:AF8)+SUM(AN8:AO8))),IF(R8='P Gerais'!$F$25,R8,R8*(P8+SUM(AD8:AF8)+SUM(AN8:AO8))))</f>
        <v>0</v>
      </c>
      <c r="T8" s="312">
        <f ca="1">'DB Func'!GB3*'P Gerais'!$D$35</f>
        <v>0</v>
      </c>
      <c r="U8" s="312">
        <f ca="1">IF(D8=2,VLOOKUP(W8,'P Gerais'!$D$29:$F$33,3,TRUE),VLOOKUP(W8,'P Gerais'!$D$29:$F$33,3,TRUE))</f>
        <v>0</v>
      </c>
      <c r="V8" s="312">
        <f ca="1">IF(D8=2,VLOOKUP(W8,'P Gerais'!$D$29:$G$33,4,TRUE),VLOOKUP(W8,'P Gerais'!$D$29:$G$33,4,TRUE))</f>
        <v>0</v>
      </c>
      <c r="W8" s="312">
        <f ca="1">IF(D8=2,(L8+SUM(AC8:AE8,AM8:AN8))-S8-T8,(K8+SUM(AC8:AE8,AM8:AN8))-S8-T8)</f>
        <v>0</v>
      </c>
      <c r="X8" s="312">
        <f ca="1">((W8*U8)/100%)-V8</f>
        <v>0</v>
      </c>
      <c r="Y8" s="312">
        <f ca="1">IF(D8=2,P8,(P8+AD8+AE8+AF8+AN8+AO8)-S8-X8)</f>
        <v>0</v>
      </c>
      <c r="Z8" s="312">
        <f ca="1">L8-P8-S8+SUM(AD8:AF8,AN8:AO8)-X8</f>
        <v>0</v>
      </c>
      <c r="AA8" s="312" t="str">
        <f>IF(D8=1,VLOOKUP(E8,$AJ$8:$AK$19,2,FALSE),VLOOKUP(F8,$AJ$8:$AK$19,2,FALSE))</f>
        <v>Dez!AS8</v>
      </c>
      <c r="AB8" s="312" t="str">
        <f>IF(D8=1,VLOOKUP(E8,$AJ$8:$AL$19,3,FALSE),VLOOKUP(F8,$AJ$8:$AL$19,3,FALSE))</f>
        <v>Dez!AT8</v>
      </c>
      <c r="AC8" s="312" t="str">
        <f>IF(D8=1,VLOOKUP(E8,$AJ$8:$AM$19,4,FALSE),VLOOKUP(F8,$AJ$8:$AM$19,4,FALSE))</f>
        <v>Dez!AC8</v>
      </c>
      <c r="AD8" s="312">
        <f ca="1">IFERROR(OFFSET(INDIRECT(AA8),AI8-1,)/12,0)</f>
        <v>0</v>
      </c>
      <c r="AE8" s="312">
        <f ca="1">IFERROR(SUM(OFFSET(INDIRECT(AB8),AI8-1,,,5))/12,0)</f>
        <v>0</v>
      </c>
      <c r="AF8" s="312">
        <f ca="1">IFERROR(SUM(OFFSET(INDIRECT(AC8),AI8-1,,,2))/12,0)</f>
        <v>0</v>
      </c>
      <c r="AG8" s="461">
        <f ca="1">'DB Func'!BO3</f>
        <v>0</v>
      </c>
      <c r="AH8" s="461">
        <f ca="1">'DB Func'!BN3</f>
        <v>0</v>
      </c>
      <c r="AI8" s="312">
        <v>1</v>
      </c>
      <c r="AJ8" s="312" t="s">
        <v>6</v>
      </c>
      <c r="AK8" s="312" t="s">
        <v>968</v>
      </c>
      <c r="AL8" s="312" t="s">
        <v>980</v>
      </c>
      <c r="AM8" s="312" t="s">
        <v>995</v>
      </c>
      <c r="AN8" s="312">
        <f ca="1">IF(D8=2,L8*AG8,P8*AG8)</f>
        <v>0</v>
      </c>
      <c r="AO8" s="312">
        <f ca="1">IF(D8=2,L8*AH8,P8*AH8)</f>
        <v>0</v>
      </c>
      <c r="AP8" s="195"/>
      <c r="AQ8" s="195"/>
      <c r="AR8" s="195"/>
      <c r="AS8" s="312"/>
      <c r="AT8" s="312"/>
      <c r="AU8" s="195"/>
      <c r="AV8" s="195"/>
      <c r="AW8" s="195"/>
      <c r="AX8" s="195"/>
      <c r="AY8" s="195"/>
    </row>
    <row r="9" spans="1:187" s="194" customFormat="1" ht="30" customHeight="1" thickTop="1" thickBot="1">
      <c r="A9" s="42"/>
      <c r="C9" s="390" t="str">
        <f ca="1">IF('DB Func'!B4="Funcionário 2","",'DB Func'!B4)</f>
        <v/>
      </c>
      <c r="D9" s="151"/>
      <c r="E9" s="161"/>
      <c r="F9" s="161"/>
      <c r="G9" s="384">
        <f t="shared" ref="G9:G37" si="0">IF(D9="",0,IF(D9=1,Y9,SUM(Y9:Z9)))</f>
        <v>0</v>
      </c>
      <c r="H9" s="195"/>
      <c r="I9" s="195" t="s">
        <v>7</v>
      </c>
      <c r="J9" s="195" t="s">
        <v>942</v>
      </c>
      <c r="K9" s="312" t="e">
        <f t="shared" ref="K9:K37" ca="1" si="1">VLOOKUP($C$8,OFFSET(INDIRECT(M9),,,30,2),2,FALSE)</f>
        <v>#N/A</v>
      </c>
      <c r="L9" s="312" t="e">
        <f t="shared" ref="L9:L37" ca="1" si="2">VLOOKUP($C$8,OFFSET(INDIRECT(N9),,,30,2),2,FALSE)</f>
        <v>#N/A</v>
      </c>
      <c r="M9" s="312" t="e">
        <f t="shared" ref="M9:M37" si="3">VLOOKUP(E9,$I$8:$J$19,2,FALSE)</f>
        <v>#N/A</v>
      </c>
      <c r="N9" s="312" t="e">
        <f t="shared" ref="N9:N37" si="4">VLOOKUP(F9,$I$8:$J$19,2,FALSE)</f>
        <v>#N/A</v>
      </c>
      <c r="O9" s="312">
        <f ca="1">'auxiliar 13 sal'!BF5</f>
        <v>0</v>
      </c>
      <c r="P9" s="312">
        <f t="shared" ref="P9:P37" ca="1" si="5">IFERROR(IF(D9=1,K9/12*O9,(K9/12*O9)/2),0)</f>
        <v>0</v>
      </c>
      <c r="Q9" s="312">
        <f t="shared" ref="Q9:Q37" ca="1" si="6">IFERROR(IF(D9=1,L9/12*O9,(L9/12*O9)/2),0)</f>
        <v>0</v>
      </c>
      <c r="R9" s="312">
        <f ca="1">IF(D9=2,VLOOKUP(L9+SUM(AD9:AF9)+SUM(AN9:AO9),'P Gerais'!$D$22:$G$25,3,TRUE),VLOOKUP(P9+SUM(AD9:AF9)+SUM(AN9:AO9),'P Gerais'!$D$22:$G$25,3,TRUE))</f>
        <v>0.08</v>
      </c>
      <c r="S9" s="312">
        <f ca="1">IF(D9=2,IF(R9='P Gerais'!$F$25,terceiro!R9,terceiro!R9*(L9+SUM(AD9:AF9)+SUM(AN9:AO9))),IF(R9='P Gerais'!$F$25,R9,R9*(P9+SUM(AD9:AF9)+SUM(AN9:AO9))))</f>
        <v>0</v>
      </c>
      <c r="T9" s="312">
        <f ca="1">'DB Func'!GB4*'P Gerais'!$D$35</f>
        <v>0</v>
      </c>
      <c r="U9" s="312" t="e">
        <f ca="1">IF(D9=2,VLOOKUP(W9,'P Gerais'!$D$29:$F$33,3,TRUE),VLOOKUP(W9,'P Gerais'!$D$29:$F$33,3,TRUE))</f>
        <v>#N/A</v>
      </c>
      <c r="V9" s="312" t="e">
        <f ca="1">IF(D9=2,VLOOKUP(W9,'P Gerais'!$D$29:$G$33,4,TRUE),VLOOKUP(W9,'P Gerais'!$D$29:$G$33,4,TRUE))</f>
        <v>#N/A</v>
      </c>
      <c r="W9" s="312" t="e">
        <f t="shared" ref="W9:W37" ca="1" si="7">IF(D9=2,(L9+SUM(AC9:AE9,AM9:AN9))-S9-T9,(K9+SUM(AC9:AE9,AM9:AN9))-S9-T9)</f>
        <v>#N/A</v>
      </c>
      <c r="X9" s="312" t="e">
        <f t="shared" ref="X9:X37" ca="1" si="8">((W9*U9)/100%)-V9</f>
        <v>#N/A</v>
      </c>
      <c r="Y9" s="312">
        <f t="shared" ref="Y9:Y37" ca="1" si="9">IF(D9=2,P9,(P9+AD9+AE9+AF9+AN9+AO9)-S9)</f>
        <v>0</v>
      </c>
      <c r="Z9" s="312" t="e">
        <f t="shared" ref="Z9:Z37" ca="1" si="10">L9-P9-S9+SUM(AD9:AF9,AN9:AO9)</f>
        <v>#N/A</v>
      </c>
      <c r="AA9" s="312" t="e">
        <f>IF(D9=1,VLOOKUP(E9,$AJ$8:$AK$19,2,FALSE),VLOOKUP(F9,$AJ$8:$AK$19,2,FALSE))</f>
        <v>#N/A</v>
      </c>
      <c r="AB9" s="312" t="e">
        <f t="shared" ref="AB9:AB37" si="11">IF(D9=1,VLOOKUP(E9,$AJ$8:$AL$19,3,FALSE),VLOOKUP(F9,$AJ$8:$AL$19,3,FALSE))</f>
        <v>#N/A</v>
      </c>
      <c r="AC9" s="312" t="e">
        <f t="shared" ref="AC9:AC37" si="12">IF(D9=1,VLOOKUP(E9,$AJ$8:$AM$19,4,FALSE),VLOOKUP(F9,$AJ$8:$AM$19,4,FALSE))</f>
        <v>#N/A</v>
      </c>
      <c r="AD9" s="312">
        <f t="shared" ref="AD9:AD37" ca="1" si="13">IFERROR(OFFSET(INDIRECT(AA9),AI9-1,)/12,0)</f>
        <v>0</v>
      </c>
      <c r="AE9" s="312">
        <f t="shared" ref="AE9:AE37" ca="1" si="14">IFERROR(SUM(OFFSET(INDIRECT(AB9),AI9-1,,,5))/12,0)</f>
        <v>0</v>
      </c>
      <c r="AF9" s="312">
        <f t="shared" ref="AF9:AF37" ca="1" si="15">IFERROR(SUM(OFFSET(INDIRECT(AC9),AI9-1,,,2))/12,0)</f>
        <v>0</v>
      </c>
      <c r="AG9" s="461">
        <f ca="1">'DB Func'!BO4</f>
        <v>0</v>
      </c>
      <c r="AH9" s="461">
        <f ca="1">'DB Func'!BN4</f>
        <v>0</v>
      </c>
      <c r="AI9" s="312">
        <v>2</v>
      </c>
      <c r="AJ9" s="312" t="s">
        <v>7</v>
      </c>
      <c r="AK9" s="312" t="s">
        <v>969</v>
      </c>
      <c r="AL9" s="312" t="s">
        <v>981</v>
      </c>
      <c r="AM9" s="312" t="s">
        <v>996</v>
      </c>
      <c r="AN9" s="312">
        <f t="shared" ref="AN9:AN37" ca="1" si="16">IF(D9=2,L9*AG9,P9*AG9)</f>
        <v>0</v>
      </c>
      <c r="AO9" s="312">
        <f t="shared" ref="AO9:AO37" ca="1" si="17">IF(D9=2,L9*AH9,P9*AH9)</f>
        <v>0</v>
      </c>
      <c r="AP9" s="195"/>
      <c r="AQ9" s="195"/>
      <c r="AR9" s="195"/>
      <c r="AS9" s="312"/>
      <c r="AT9" s="312"/>
      <c r="AU9" s="195"/>
      <c r="AV9" s="195"/>
      <c r="AW9" s="195"/>
      <c r="AX9" s="195"/>
      <c r="AY9" s="195"/>
    </row>
    <row r="10" spans="1:187" s="194" customFormat="1" ht="30" customHeight="1" thickTop="1" thickBot="1">
      <c r="A10" s="42"/>
      <c r="C10" s="390" t="str">
        <f ca="1">IF('DB Func'!B5="Funcionário 3","",'DB Func'!B5)</f>
        <v/>
      </c>
      <c r="D10" s="151"/>
      <c r="E10" s="161"/>
      <c r="F10" s="161"/>
      <c r="G10" s="384">
        <f t="shared" si="0"/>
        <v>0</v>
      </c>
      <c r="H10" s="195"/>
      <c r="I10" s="195" t="s">
        <v>8</v>
      </c>
      <c r="J10" s="195" t="s">
        <v>941</v>
      </c>
      <c r="K10" s="312" t="e">
        <f t="shared" ca="1" si="1"/>
        <v>#N/A</v>
      </c>
      <c r="L10" s="312" t="e">
        <f t="shared" ca="1" si="2"/>
        <v>#N/A</v>
      </c>
      <c r="M10" s="312" t="e">
        <f t="shared" si="3"/>
        <v>#N/A</v>
      </c>
      <c r="N10" s="312" t="e">
        <f t="shared" si="4"/>
        <v>#N/A</v>
      </c>
      <c r="O10" s="312">
        <f ca="1">'auxiliar 13 sal'!BF6</f>
        <v>0</v>
      </c>
      <c r="P10" s="312">
        <f t="shared" ca="1" si="5"/>
        <v>0</v>
      </c>
      <c r="Q10" s="312">
        <f t="shared" ca="1" si="6"/>
        <v>0</v>
      </c>
      <c r="R10" s="312">
        <f ca="1">IF(D10=2,VLOOKUP(L10+SUM(AD10:AF10)+SUM(AN10:AO10),'P Gerais'!$D$22:$G$25,3,TRUE),VLOOKUP(P10+SUM(AD10:AF10)+SUM(AN10:AO10),'P Gerais'!$D$22:$G$25,3,TRUE))</f>
        <v>0.08</v>
      </c>
      <c r="S10" s="312">
        <f ca="1">IF(D10=2,IF(R10='P Gerais'!$F$25,terceiro!R10,terceiro!R10*(L10+SUM(AD10:AF10)+SUM(AN10:AO10))),IF(R10='P Gerais'!$F$25,R10,R10*(P10+SUM(AD10:AF10)+SUM(AN10:AO10))))</f>
        <v>0</v>
      </c>
      <c r="T10" s="312">
        <f ca="1">'DB Func'!GB5*'P Gerais'!$D$35</f>
        <v>0</v>
      </c>
      <c r="U10" s="312" t="e">
        <f ca="1">IF(D10=2,VLOOKUP(W10,'P Gerais'!$D$29:$F$33,3,TRUE),VLOOKUP(W10,'P Gerais'!$D$29:$F$33,3,TRUE))</f>
        <v>#N/A</v>
      </c>
      <c r="V10" s="312" t="e">
        <f ca="1">IF(D10=2,VLOOKUP(W10,'P Gerais'!$D$29:$G$33,4,TRUE),VLOOKUP(W10,'P Gerais'!$D$29:$G$33,4,TRUE))</f>
        <v>#N/A</v>
      </c>
      <c r="W10" s="312" t="e">
        <f t="shared" ca="1" si="7"/>
        <v>#N/A</v>
      </c>
      <c r="X10" s="312" t="e">
        <f t="shared" ca="1" si="8"/>
        <v>#N/A</v>
      </c>
      <c r="Y10" s="312">
        <f t="shared" ca="1" si="9"/>
        <v>0</v>
      </c>
      <c r="Z10" s="312" t="e">
        <f t="shared" ca="1" si="10"/>
        <v>#N/A</v>
      </c>
      <c r="AA10" s="312" t="e">
        <f t="shared" ref="AA10:AA37" si="18">IF(D10=1,VLOOKUP(E10,$AJ$8:$AK$19,2,FALSE),VLOOKUP(F10,$AJ$8:$AK$19,2,FALSE))</f>
        <v>#N/A</v>
      </c>
      <c r="AB10" s="312" t="e">
        <f t="shared" si="11"/>
        <v>#N/A</v>
      </c>
      <c r="AC10" s="312" t="e">
        <f t="shared" si="12"/>
        <v>#N/A</v>
      </c>
      <c r="AD10" s="312">
        <f t="shared" ca="1" si="13"/>
        <v>0</v>
      </c>
      <c r="AE10" s="312">
        <f t="shared" ca="1" si="14"/>
        <v>0</v>
      </c>
      <c r="AF10" s="312">
        <f t="shared" ca="1" si="15"/>
        <v>0</v>
      </c>
      <c r="AG10" s="461">
        <f ca="1">'DB Func'!BO5</f>
        <v>0</v>
      </c>
      <c r="AH10" s="461">
        <f ca="1">'DB Func'!BN5</f>
        <v>0</v>
      </c>
      <c r="AI10" s="312">
        <v>3</v>
      </c>
      <c r="AJ10" s="312" t="s">
        <v>8</v>
      </c>
      <c r="AK10" s="312" t="s">
        <v>970</v>
      </c>
      <c r="AL10" s="312" t="s">
        <v>982</v>
      </c>
      <c r="AM10" s="312" t="s">
        <v>997</v>
      </c>
      <c r="AN10" s="312">
        <f t="shared" ca="1" si="16"/>
        <v>0</v>
      </c>
      <c r="AO10" s="312">
        <f t="shared" ca="1" si="17"/>
        <v>0</v>
      </c>
      <c r="AP10" s="195"/>
      <c r="AQ10" s="195"/>
      <c r="AR10" s="195"/>
      <c r="AS10" s="312"/>
      <c r="AT10" s="312"/>
      <c r="AU10" s="195"/>
      <c r="AV10" s="195"/>
      <c r="AW10" s="195"/>
      <c r="AX10" s="195"/>
      <c r="AY10" s="195"/>
    </row>
    <row r="11" spans="1:187" s="194" customFormat="1" ht="30" customHeight="1" thickTop="1" thickBot="1">
      <c r="A11" s="42"/>
      <c r="C11" s="390" t="str">
        <f ca="1">IF('DB Func'!B6="Funcionário 4","",'DB Func'!B6)</f>
        <v/>
      </c>
      <c r="D11" s="151"/>
      <c r="E11" s="161"/>
      <c r="F11" s="161"/>
      <c r="G11" s="384">
        <f t="shared" si="0"/>
        <v>0</v>
      </c>
      <c r="H11" s="195"/>
      <c r="I11" s="195" t="s">
        <v>9</v>
      </c>
      <c r="J11" s="195" t="s">
        <v>943</v>
      </c>
      <c r="K11" s="312" t="e">
        <f t="shared" ca="1" si="1"/>
        <v>#N/A</v>
      </c>
      <c r="L11" s="312" t="e">
        <f t="shared" ca="1" si="2"/>
        <v>#N/A</v>
      </c>
      <c r="M11" s="312" t="e">
        <f t="shared" si="3"/>
        <v>#N/A</v>
      </c>
      <c r="N11" s="312" t="e">
        <f t="shared" si="4"/>
        <v>#N/A</v>
      </c>
      <c r="O11" s="312">
        <f ca="1">'auxiliar 13 sal'!BF7</f>
        <v>0</v>
      </c>
      <c r="P11" s="312">
        <f t="shared" ca="1" si="5"/>
        <v>0</v>
      </c>
      <c r="Q11" s="312">
        <f t="shared" ca="1" si="6"/>
        <v>0</v>
      </c>
      <c r="R11" s="312">
        <f ca="1">IF(D11=2,VLOOKUP(L11+SUM(AD11:AF11)+SUM(AN11:AO11),'P Gerais'!$D$22:$G$25,3,TRUE),VLOOKUP(P11+SUM(AD11:AF11)+SUM(AN11:AO11),'P Gerais'!$D$22:$G$25,3,TRUE))</f>
        <v>0.08</v>
      </c>
      <c r="S11" s="312">
        <f ca="1">IF(D11=2,IF(R11='P Gerais'!$F$25,terceiro!R11,terceiro!R11*(L11+SUM(AD11:AF11)+SUM(AN11:AO11))),IF(R11='P Gerais'!$F$25,R11,R11*(P11+SUM(AD11:AF11)+SUM(AN11:AO11))))</f>
        <v>0</v>
      </c>
      <c r="T11" s="312">
        <f ca="1">'DB Func'!GB6*'P Gerais'!$D$35</f>
        <v>0</v>
      </c>
      <c r="U11" s="312" t="e">
        <f ca="1">IF(D11=2,VLOOKUP(W11,'P Gerais'!$D$29:$F$33,3,TRUE),VLOOKUP(W11,'P Gerais'!$D$29:$F$33,3,TRUE))</f>
        <v>#N/A</v>
      </c>
      <c r="V11" s="312" t="e">
        <f ca="1">IF(D11=2,VLOOKUP(W11,'P Gerais'!$D$29:$G$33,4,TRUE),VLOOKUP(W11,'P Gerais'!$D$29:$G$33,4,TRUE))</f>
        <v>#N/A</v>
      </c>
      <c r="W11" s="312" t="e">
        <f t="shared" ca="1" si="7"/>
        <v>#N/A</v>
      </c>
      <c r="X11" s="312" t="e">
        <f t="shared" ca="1" si="8"/>
        <v>#N/A</v>
      </c>
      <c r="Y11" s="312">
        <f t="shared" ca="1" si="9"/>
        <v>0</v>
      </c>
      <c r="Z11" s="312" t="e">
        <f t="shared" ca="1" si="10"/>
        <v>#N/A</v>
      </c>
      <c r="AA11" s="312" t="e">
        <f t="shared" si="18"/>
        <v>#N/A</v>
      </c>
      <c r="AB11" s="312" t="e">
        <f t="shared" si="11"/>
        <v>#N/A</v>
      </c>
      <c r="AC11" s="312" t="e">
        <f t="shared" si="12"/>
        <v>#N/A</v>
      </c>
      <c r="AD11" s="312">
        <f t="shared" ca="1" si="13"/>
        <v>0</v>
      </c>
      <c r="AE11" s="312">
        <f t="shared" ca="1" si="14"/>
        <v>0</v>
      </c>
      <c r="AF11" s="312">
        <f t="shared" ca="1" si="15"/>
        <v>0</v>
      </c>
      <c r="AG11" s="461">
        <f ca="1">'DB Func'!BO6</f>
        <v>0</v>
      </c>
      <c r="AH11" s="461">
        <f ca="1">'DB Func'!BN6</f>
        <v>0</v>
      </c>
      <c r="AI11" s="312">
        <v>4</v>
      </c>
      <c r="AJ11" s="312" t="s">
        <v>9</v>
      </c>
      <c r="AK11" s="312" t="s">
        <v>971</v>
      </c>
      <c r="AL11" s="312" t="s">
        <v>983</v>
      </c>
      <c r="AM11" s="312" t="s">
        <v>998</v>
      </c>
      <c r="AN11" s="312">
        <f t="shared" ca="1" si="16"/>
        <v>0</v>
      </c>
      <c r="AO11" s="312">
        <f t="shared" ca="1" si="17"/>
        <v>0</v>
      </c>
      <c r="AP11" s="195"/>
      <c r="AQ11" s="195"/>
      <c r="AR11" s="195"/>
      <c r="AS11" s="312"/>
      <c r="AT11" s="312"/>
      <c r="AU11" s="195"/>
      <c r="AV11" s="195"/>
      <c r="AW11" s="195"/>
      <c r="AX11" s="195"/>
      <c r="AY11" s="195"/>
    </row>
    <row r="12" spans="1:187" s="194" customFormat="1" ht="30" customHeight="1" thickTop="1" thickBot="1">
      <c r="A12" s="42"/>
      <c r="C12" s="390" t="str">
        <f ca="1">IF('DB Func'!B7="Funcionário 5","",'DB Func'!B7)</f>
        <v/>
      </c>
      <c r="D12" s="151"/>
      <c r="E12" s="161"/>
      <c r="F12" s="161"/>
      <c r="G12" s="384">
        <f t="shared" si="0"/>
        <v>0</v>
      </c>
      <c r="H12" s="195"/>
      <c r="I12" s="195" t="s">
        <v>10</v>
      </c>
      <c r="J12" s="195" t="s">
        <v>944</v>
      </c>
      <c r="K12" s="312" t="e">
        <f t="shared" ca="1" si="1"/>
        <v>#N/A</v>
      </c>
      <c r="L12" s="312" t="e">
        <f t="shared" ca="1" si="2"/>
        <v>#N/A</v>
      </c>
      <c r="M12" s="312" t="e">
        <f t="shared" si="3"/>
        <v>#N/A</v>
      </c>
      <c r="N12" s="312" t="e">
        <f t="shared" si="4"/>
        <v>#N/A</v>
      </c>
      <c r="O12" s="312">
        <f ca="1">'auxiliar 13 sal'!BF8</f>
        <v>0</v>
      </c>
      <c r="P12" s="312">
        <f t="shared" ca="1" si="5"/>
        <v>0</v>
      </c>
      <c r="Q12" s="312">
        <f t="shared" ca="1" si="6"/>
        <v>0</v>
      </c>
      <c r="R12" s="312">
        <f ca="1">IF(D12=2,VLOOKUP(L12+SUM(AD12:AF12)+SUM(AN12:AO12),'P Gerais'!$D$22:$G$25,3,TRUE),VLOOKUP(P12+SUM(AD12:AF12)+SUM(AN12:AO12),'P Gerais'!$D$22:$G$25,3,TRUE))</f>
        <v>0.08</v>
      </c>
      <c r="S12" s="312">
        <f ca="1">IF(D12=2,IF(R12='P Gerais'!$F$25,terceiro!R12,terceiro!R12*(L12+SUM(AD12:AF12)+SUM(AN12:AO12))),IF(R12='P Gerais'!$F$25,R12,R12*(P12+SUM(AD12:AF12)+SUM(AN12:AO12))))</f>
        <v>0</v>
      </c>
      <c r="T12" s="312">
        <f ca="1">'DB Func'!GB7*'P Gerais'!$D$35</f>
        <v>0</v>
      </c>
      <c r="U12" s="312" t="e">
        <f ca="1">IF(D12=2,VLOOKUP(W12,'P Gerais'!$D$29:$F$33,3,TRUE),VLOOKUP(W12,'P Gerais'!$D$29:$F$33,3,TRUE))</f>
        <v>#N/A</v>
      </c>
      <c r="V12" s="312" t="e">
        <f ca="1">IF(D12=2,VLOOKUP(W12,'P Gerais'!$D$29:$G$33,4,TRUE),VLOOKUP(W12,'P Gerais'!$D$29:$G$33,4,TRUE))</f>
        <v>#N/A</v>
      </c>
      <c r="W12" s="312" t="e">
        <f t="shared" ca="1" si="7"/>
        <v>#N/A</v>
      </c>
      <c r="X12" s="312" t="e">
        <f t="shared" ca="1" si="8"/>
        <v>#N/A</v>
      </c>
      <c r="Y12" s="312">
        <f t="shared" ca="1" si="9"/>
        <v>0</v>
      </c>
      <c r="Z12" s="312" t="e">
        <f t="shared" ca="1" si="10"/>
        <v>#N/A</v>
      </c>
      <c r="AA12" s="312" t="e">
        <f t="shared" si="18"/>
        <v>#N/A</v>
      </c>
      <c r="AB12" s="312" t="e">
        <f t="shared" si="11"/>
        <v>#N/A</v>
      </c>
      <c r="AC12" s="312" t="e">
        <f t="shared" si="12"/>
        <v>#N/A</v>
      </c>
      <c r="AD12" s="312">
        <f t="shared" ca="1" si="13"/>
        <v>0</v>
      </c>
      <c r="AE12" s="312">
        <f t="shared" ca="1" si="14"/>
        <v>0</v>
      </c>
      <c r="AF12" s="312">
        <f t="shared" ca="1" si="15"/>
        <v>0</v>
      </c>
      <c r="AG12" s="461">
        <f ca="1">'DB Func'!BO7</f>
        <v>0</v>
      </c>
      <c r="AH12" s="461">
        <f ca="1">'DB Func'!BN7</f>
        <v>0</v>
      </c>
      <c r="AI12" s="312">
        <v>5</v>
      </c>
      <c r="AJ12" s="312" t="s">
        <v>10</v>
      </c>
      <c r="AK12" s="312" t="s">
        <v>972</v>
      </c>
      <c r="AL12" s="312" t="s">
        <v>984</v>
      </c>
      <c r="AM12" s="312" t="s">
        <v>999</v>
      </c>
      <c r="AN12" s="312">
        <f t="shared" ca="1" si="16"/>
        <v>0</v>
      </c>
      <c r="AO12" s="312">
        <f t="shared" ca="1" si="17"/>
        <v>0</v>
      </c>
      <c r="AP12" s="195"/>
      <c r="AQ12" s="195"/>
      <c r="AR12" s="195"/>
      <c r="AS12" s="312"/>
      <c r="AT12" s="312"/>
      <c r="AU12" s="195"/>
      <c r="AV12" s="195"/>
      <c r="AW12" s="195"/>
      <c r="AX12" s="195"/>
      <c r="AY12" s="195"/>
    </row>
    <row r="13" spans="1:187" s="194" customFormat="1" ht="30" customHeight="1" thickTop="1" thickBot="1">
      <c r="A13" s="42"/>
      <c r="C13" s="390" t="str">
        <f ca="1">IF('DB Func'!B8="Funcionário 6","",'DB Func'!B8)</f>
        <v/>
      </c>
      <c r="D13" s="151"/>
      <c r="E13" s="161"/>
      <c r="F13" s="161"/>
      <c r="G13" s="384">
        <f t="shared" si="0"/>
        <v>0</v>
      </c>
      <c r="H13" s="195"/>
      <c r="I13" s="195" t="s">
        <v>11</v>
      </c>
      <c r="J13" s="195" t="s">
        <v>945</v>
      </c>
      <c r="K13" s="312" t="e">
        <f t="shared" ca="1" si="1"/>
        <v>#N/A</v>
      </c>
      <c r="L13" s="312" t="e">
        <f t="shared" ca="1" si="2"/>
        <v>#N/A</v>
      </c>
      <c r="M13" s="312" t="e">
        <f t="shared" si="3"/>
        <v>#N/A</v>
      </c>
      <c r="N13" s="312" t="e">
        <f t="shared" si="4"/>
        <v>#N/A</v>
      </c>
      <c r="O13" s="312">
        <f ca="1">'auxiliar 13 sal'!BF9</f>
        <v>0</v>
      </c>
      <c r="P13" s="312">
        <f t="shared" ca="1" si="5"/>
        <v>0</v>
      </c>
      <c r="Q13" s="312">
        <f t="shared" ca="1" si="6"/>
        <v>0</v>
      </c>
      <c r="R13" s="312">
        <f ca="1">IF(D13=2,VLOOKUP(L13+SUM(AD13:AF13)+SUM(AN13:AO13),'P Gerais'!$D$22:$G$25,3,TRUE),VLOOKUP(P13+SUM(AD13:AF13)+SUM(AN13:AO13),'P Gerais'!$D$22:$G$25,3,TRUE))</f>
        <v>0.08</v>
      </c>
      <c r="S13" s="312">
        <f ca="1">IF(D13=2,IF(R13='P Gerais'!$F$25,terceiro!R13,terceiro!R13*(L13+SUM(AD13:AF13)+SUM(AN13:AO13))),IF(R13='P Gerais'!$F$25,R13,R13*(P13+SUM(AD13:AF13)+SUM(AN13:AO13))))</f>
        <v>0</v>
      </c>
      <c r="T13" s="312">
        <f ca="1">'DB Func'!GB8*'P Gerais'!$D$35</f>
        <v>0</v>
      </c>
      <c r="U13" s="312" t="e">
        <f ca="1">IF(D13=2,VLOOKUP(W13,'P Gerais'!$D$29:$F$33,3,TRUE),VLOOKUP(W13,'P Gerais'!$D$29:$F$33,3,TRUE))</f>
        <v>#N/A</v>
      </c>
      <c r="V13" s="312" t="e">
        <f ca="1">IF(D13=2,VLOOKUP(W13,'P Gerais'!$D$29:$G$33,4,TRUE),VLOOKUP(W13,'P Gerais'!$D$29:$G$33,4,TRUE))</f>
        <v>#N/A</v>
      </c>
      <c r="W13" s="312" t="e">
        <f t="shared" ca="1" si="7"/>
        <v>#N/A</v>
      </c>
      <c r="X13" s="312" t="e">
        <f t="shared" ca="1" si="8"/>
        <v>#N/A</v>
      </c>
      <c r="Y13" s="312">
        <f t="shared" ca="1" si="9"/>
        <v>0</v>
      </c>
      <c r="Z13" s="312" t="e">
        <f t="shared" ca="1" si="10"/>
        <v>#N/A</v>
      </c>
      <c r="AA13" s="312" t="e">
        <f t="shared" si="18"/>
        <v>#N/A</v>
      </c>
      <c r="AB13" s="312" t="e">
        <f t="shared" si="11"/>
        <v>#N/A</v>
      </c>
      <c r="AC13" s="312" t="e">
        <f t="shared" si="12"/>
        <v>#N/A</v>
      </c>
      <c r="AD13" s="312">
        <f t="shared" ca="1" si="13"/>
        <v>0</v>
      </c>
      <c r="AE13" s="312">
        <f t="shared" ca="1" si="14"/>
        <v>0</v>
      </c>
      <c r="AF13" s="312">
        <f t="shared" ca="1" si="15"/>
        <v>0</v>
      </c>
      <c r="AG13" s="461">
        <f ca="1">'DB Func'!BO8</f>
        <v>0</v>
      </c>
      <c r="AH13" s="461">
        <f ca="1">'DB Func'!BN8</f>
        <v>0</v>
      </c>
      <c r="AI13" s="312">
        <v>6</v>
      </c>
      <c r="AJ13" s="312" t="s">
        <v>11</v>
      </c>
      <c r="AK13" s="312" t="s">
        <v>973</v>
      </c>
      <c r="AL13" s="312" t="s">
        <v>985</v>
      </c>
      <c r="AM13" s="312" t="s">
        <v>1000</v>
      </c>
      <c r="AN13" s="312">
        <f t="shared" ca="1" si="16"/>
        <v>0</v>
      </c>
      <c r="AO13" s="312">
        <f t="shared" ca="1" si="17"/>
        <v>0</v>
      </c>
      <c r="AP13" s="195"/>
      <c r="AQ13" s="195"/>
      <c r="AR13" s="195"/>
      <c r="AS13" s="312"/>
      <c r="AT13" s="312"/>
      <c r="AU13" s="195"/>
      <c r="AV13" s="195"/>
      <c r="AW13" s="195"/>
      <c r="AX13" s="195"/>
      <c r="AY13" s="195"/>
    </row>
    <row r="14" spans="1:187" s="194" customFormat="1" ht="30" customHeight="1" thickTop="1" thickBot="1">
      <c r="A14" s="42"/>
      <c r="C14" s="390" t="str">
        <f ca="1">IF('DB Func'!B9="Funcionário 7","",'DB Func'!B9)</f>
        <v/>
      </c>
      <c r="D14" s="151"/>
      <c r="E14" s="161"/>
      <c r="F14" s="161"/>
      <c r="G14" s="384">
        <f t="shared" si="0"/>
        <v>0</v>
      </c>
      <c r="H14" s="195"/>
      <c r="I14" s="195" t="s">
        <v>12</v>
      </c>
      <c r="J14" s="195" t="s">
        <v>946</v>
      </c>
      <c r="K14" s="312" t="e">
        <f t="shared" ca="1" si="1"/>
        <v>#N/A</v>
      </c>
      <c r="L14" s="312" t="e">
        <f t="shared" ca="1" si="2"/>
        <v>#N/A</v>
      </c>
      <c r="M14" s="312" t="e">
        <f t="shared" si="3"/>
        <v>#N/A</v>
      </c>
      <c r="N14" s="312" t="e">
        <f t="shared" si="4"/>
        <v>#N/A</v>
      </c>
      <c r="O14" s="312">
        <f ca="1">'auxiliar 13 sal'!BF10</f>
        <v>0</v>
      </c>
      <c r="P14" s="312">
        <f t="shared" ca="1" si="5"/>
        <v>0</v>
      </c>
      <c r="Q14" s="312">
        <f t="shared" ca="1" si="6"/>
        <v>0</v>
      </c>
      <c r="R14" s="312">
        <f ca="1">IF(D14=2,VLOOKUP(L14+SUM(AD14:AF14)+SUM(AN14:AO14),'P Gerais'!$D$22:$G$25,3,TRUE),VLOOKUP(P14+SUM(AD14:AF14)+SUM(AN14:AO14),'P Gerais'!$D$22:$G$25,3,TRUE))</f>
        <v>0.08</v>
      </c>
      <c r="S14" s="312">
        <f ca="1">IF(D14=2,IF(R14='P Gerais'!$F$25,terceiro!R14,terceiro!R14*(L14+SUM(AD14:AF14)+SUM(AN14:AO14))),IF(R14='P Gerais'!$F$25,R14,R14*(P14+SUM(AD14:AF14)+SUM(AN14:AO14))))</f>
        <v>0</v>
      </c>
      <c r="T14" s="312">
        <f ca="1">'DB Func'!GB9*'P Gerais'!$D$35</f>
        <v>0</v>
      </c>
      <c r="U14" s="312" t="e">
        <f ca="1">IF(D14=2,VLOOKUP(W14,'P Gerais'!$D$29:$F$33,3,TRUE),VLOOKUP(W14,'P Gerais'!$D$29:$F$33,3,TRUE))</f>
        <v>#N/A</v>
      </c>
      <c r="V14" s="312" t="e">
        <f ca="1">IF(D14=2,VLOOKUP(W14,'P Gerais'!$D$29:$G$33,4,TRUE),VLOOKUP(W14,'P Gerais'!$D$29:$G$33,4,TRUE))</f>
        <v>#N/A</v>
      </c>
      <c r="W14" s="312" t="e">
        <f t="shared" ca="1" si="7"/>
        <v>#N/A</v>
      </c>
      <c r="X14" s="312" t="e">
        <f t="shared" ca="1" si="8"/>
        <v>#N/A</v>
      </c>
      <c r="Y14" s="312">
        <f t="shared" ca="1" si="9"/>
        <v>0</v>
      </c>
      <c r="Z14" s="312" t="e">
        <f t="shared" ca="1" si="10"/>
        <v>#N/A</v>
      </c>
      <c r="AA14" s="312" t="e">
        <f t="shared" si="18"/>
        <v>#N/A</v>
      </c>
      <c r="AB14" s="312" t="e">
        <f t="shared" si="11"/>
        <v>#N/A</v>
      </c>
      <c r="AC14" s="312" t="e">
        <f t="shared" si="12"/>
        <v>#N/A</v>
      </c>
      <c r="AD14" s="312">
        <f t="shared" ca="1" si="13"/>
        <v>0</v>
      </c>
      <c r="AE14" s="312">
        <f t="shared" ca="1" si="14"/>
        <v>0</v>
      </c>
      <c r="AF14" s="312">
        <f t="shared" ca="1" si="15"/>
        <v>0</v>
      </c>
      <c r="AG14" s="461">
        <f ca="1">'DB Func'!BO9</f>
        <v>0</v>
      </c>
      <c r="AH14" s="461">
        <f ca="1">'DB Func'!BN9</f>
        <v>0</v>
      </c>
      <c r="AI14" s="312">
        <v>7</v>
      </c>
      <c r="AJ14" s="312" t="s">
        <v>12</v>
      </c>
      <c r="AK14" s="312" t="s">
        <v>974</v>
      </c>
      <c r="AL14" s="312" t="s">
        <v>986</v>
      </c>
      <c r="AM14" s="312" t="s">
        <v>1001</v>
      </c>
      <c r="AN14" s="312">
        <f t="shared" ca="1" si="16"/>
        <v>0</v>
      </c>
      <c r="AO14" s="312">
        <f t="shared" ca="1" si="17"/>
        <v>0</v>
      </c>
      <c r="AP14" s="195"/>
      <c r="AQ14" s="195"/>
      <c r="AR14" s="195"/>
      <c r="AS14" s="312"/>
      <c r="AT14" s="312"/>
      <c r="AU14" s="195"/>
      <c r="AV14" s="195"/>
      <c r="AW14" s="195"/>
      <c r="AX14" s="195"/>
      <c r="AY14" s="195"/>
    </row>
    <row r="15" spans="1:187" s="194" customFormat="1" ht="30" customHeight="1" thickTop="1" thickBot="1">
      <c r="A15" s="42"/>
      <c r="C15" s="390" t="str">
        <f ca="1">IF('DB Func'!B10="Funcionário 8","",'DB Func'!B10)</f>
        <v/>
      </c>
      <c r="D15" s="151"/>
      <c r="E15" s="161"/>
      <c r="F15" s="161"/>
      <c r="G15" s="384">
        <f t="shared" si="0"/>
        <v>0</v>
      </c>
      <c r="H15" s="195"/>
      <c r="I15" s="195" t="s">
        <v>13</v>
      </c>
      <c r="J15" s="195" t="s">
        <v>947</v>
      </c>
      <c r="K15" s="312" t="e">
        <f t="shared" ca="1" si="1"/>
        <v>#N/A</v>
      </c>
      <c r="L15" s="312" t="e">
        <f t="shared" ca="1" si="2"/>
        <v>#N/A</v>
      </c>
      <c r="M15" s="312" t="e">
        <f t="shared" si="3"/>
        <v>#N/A</v>
      </c>
      <c r="N15" s="312" t="e">
        <f t="shared" si="4"/>
        <v>#N/A</v>
      </c>
      <c r="O15" s="312">
        <f ca="1">'auxiliar 13 sal'!BF11</f>
        <v>0</v>
      </c>
      <c r="P15" s="312">
        <f t="shared" ca="1" si="5"/>
        <v>0</v>
      </c>
      <c r="Q15" s="312">
        <f t="shared" ca="1" si="6"/>
        <v>0</v>
      </c>
      <c r="R15" s="312">
        <f ca="1">IF(D15=2,VLOOKUP(L15+SUM(AD15:AF15)+SUM(AN15:AO15),'P Gerais'!$D$22:$G$25,3,TRUE),VLOOKUP(P15+SUM(AD15:AF15)+SUM(AN15:AO15),'P Gerais'!$D$22:$G$25,3,TRUE))</f>
        <v>0.08</v>
      </c>
      <c r="S15" s="312">
        <f ca="1">IF(D15=2,IF(R15='P Gerais'!$F$25,terceiro!R15,terceiro!R15*(L15+SUM(AD15:AF15)+SUM(AN15:AO15))),IF(R15='P Gerais'!$F$25,R15,R15*(P15+SUM(AD15:AF15)+SUM(AN15:AO15))))</f>
        <v>0</v>
      </c>
      <c r="T15" s="312">
        <f ca="1">'DB Func'!GB10*'P Gerais'!$D$35</f>
        <v>0</v>
      </c>
      <c r="U15" s="312" t="e">
        <f ca="1">IF(D15=2,VLOOKUP(W15,'P Gerais'!$D$29:$F$33,3,TRUE),VLOOKUP(W15,'P Gerais'!$D$29:$F$33,3,TRUE))</f>
        <v>#N/A</v>
      </c>
      <c r="V15" s="312" t="e">
        <f ca="1">IF(D15=2,VLOOKUP(W15,'P Gerais'!$D$29:$G$33,4,TRUE),VLOOKUP(W15,'P Gerais'!$D$29:$G$33,4,TRUE))</f>
        <v>#N/A</v>
      </c>
      <c r="W15" s="312" t="e">
        <f t="shared" ca="1" si="7"/>
        <v>#N/A</v>
      </c>
      <c r="X15" s="312" t="e">
        <f t="shared" ca="1" si="8"/>
        <v>#N/A</v>
      </c>
      <c r="Y15" s="312">
        <f t="shared" ca="1" si="9"/>
        <v>0</v>
      </c>
      <c r="Z15" s="312" t="e">
        <f t="shared" ca="1" si="10"/>
        <v>#N/A</v>
      </c>
      <c r="AA15" s="312" t="e">
        <f t="shared" si="18"/>
        <v>#N/A</v>
      </c>
      <c r="AB15" s="312" t="e">
        <f t="shared" si="11"/>
        <v>#N/A</v>
      </c>
      <c r="AC15" s="312" t="e">
        <f t="shared" si="12"/>
        <v>#N/A</v>
      </c>
      <c r="AD15" s="312">
        <f t="shared" ca="1" si="13"/>
        <v>0</v>
      </c>
      <c r="AE15" s="312">
        <f t="shared" ca="1" si="14"/>
        <v>0</v>
      </c>
      <c r="AF15" s="312">
        <f t="shared" ca="1" si="15"/>
        <v>0</v>
      </c>
      <c r="AG15" s="461">
        <f ca="1">'DB Func'!BO10</f>
        <v>0</v>
      </c>
      <c r="AH15" s="461">
        <f ca="1">'DB Func'!BN10</f>
        <v>0</v>
      </c>
      <c r="AI15" s="312">
        <v>8</v>
      </c>
      <c r="AJ15" s="312" t="s">
        <v>13</v>
      </c>
      <c r="AK15" s="312" t="s">
        <v>975</v>
      </c>
      <c r="AL15" s="312" t="s">
        <v>987</v>
      </c>
      <c r="AM15" s="312" t="s">
        <v>1002</v>
      </c>
      <c r="AN15" s="312">
        <f t="shared" ca="1" si="16"/>
        <v>0</v>
      </c>
      <c r="AO15" s="312">
        <f t="shared" ca="1" si="17"/>
        <v>0</v>
      </c>
      <c r="AP15" s="195"/>
      <c r="AQ15" s="195"/>
      <c r="AR15" s="195"/>
      <c r="AS15" s="312"/>
      <c r="AT15" s="312"/>
      <c r="AU15" s="195"/>
      <c r="AV15" s="195"/>
      <c r="AW15" s="195"/>
      <c r="AX15" s="195"/>
      <c r="AY15" s="195"/>
    </row>
    <row r="16" spans="1:187" s="194" customFormat="1" ht="30" customHeight="1" thickTop="1" thickBot="1">
      <c r="A16" s="42"/>
      <c r="C16" s="390" t="str">
        <f ca="1">IF('DB Func'!B11="Funcionário 9","",'DB Func'!B11)</f>
        <v/>
      </c>
      <c r="D16" s="151"/>
      <c r="E16" s="161"/>
      <c r="F16" s="161"/>
      <c r="G16" s="384">
        <f t="shared" si="0"/>
        <v>0</v>
      </c>
      <c r="H16" s="195"/>
      <c r="I16" s="195" t="s">
        <v>14</v>
      </c>
      <c r="J16" s="195" t="s">
        <v>948</v>
      </c>
      <c r="K16" s="312" t="e">
        <f t="shared" ca="1" si="1"/>
        <v>#N/A</v>
      </c>
      <c r="L16" s="312" t="e">
        <f t="shared" ca="1" si="2"/>
        <v>#N/A</v>
      </c>
      <c r="M16" s="312" t="e">
        <f t="shared" si="3"/>
        <v>#N/A</v>
      </c>
      <c r="N16" s="312" t="e">
        <f t="shared" si="4"/>
        <v>#N/A</v>
      </c>
      <c r="O16" s="312">
        <f ca="1">'auxiliar 13 sal'!BF12</f>
        <v>0</v>
      </c>
      <c r="P16" s="312">
        <f t="shared" ca="1" si="5"/>
        <v>0</v>
      </c>
      <c r="Q16" s="312">
        <f t="shared" ca="1" si="6"/>
        <v>0</v>
      </c>
      <c r="R16" s="312">
        <f ca="1">IF(D16=2,VLOOKUP(L16+SUM(AD16:AF16)+SUM(AN16:AO16),'P Gerais'!$D$22:$G$25,3,TRUE),VLOOKUP(P16+SUM(AD16:AF16)+SUM(AN16:AO16),'P Gerais'!$D$22:$G$25,3,TRUE))</f>
        <v>0.08</v>
      </c>
      <c r="S16" s="312">
        <f ca="1">IF(D16=2,IF(R16='P Gerais'!$F$25,terceiro!R16,terceiro!R16*(L16+SUM(AD16:AF16)+SUM(AN16:AO16))),IF(R16='P Gerais'!$F$25,R16,R16*(P16+SUM(AD16:AF16)+SUM(AN16:AO16))))</f>
        <v>0</v>
      </c>
      <c r="T16" s="312">
        <f ca="1">'DB Func'!GB11*'P Gerais'!$D$35</f>
        <v>0</v>
      </c>
      <c r="U16" s="312" t="e">
        <f ca="1">IF(D16=2,VLOOKUP(W16,'P Gerais'!$D$29:$F$33,3,TRUE),VLOOKUP(W16,'P Gerais'!$D$29:$F$33,3,TRUE))</f>
        <v>#N/A</v>
      </c>
      <c r="V16" s="312" t="e">
        <f ca="1">IF(D16=2,VLOOKUP(W16,'P Gerais'!$D$29:$G$33,4,TRUE),VLOOKUP(W16,'P Gerais'!$D$29:$G$33,4,TRUE))</f>
        <v>#N/A</v>
      </c>
      <c r="W16" s="312" t="e">
        <f t="shared" ca="1" si="7"/>
        <v>#N/A</v>
      </c>
      <c r="X16" s="312" t="e">
        <f t="shared" ca="1" si="8"/>
        <v>#N/A</v>
      </c>
      <c r="Y16" s="312">
        <f t="shared" ca="1" si="9"/>
        <v>0</v>
      </c>
      <c r="Z16" s="312" t="e">
        <f t="shared" ca="1" si="10"/>
        <v>#N/A</v>
      </c>
      <c r="AA16" s="312" t="e">
        <f t="shared" si="18"/>
        <v>#N/A</v>
      </c>
      <c r="AB16" s="312" t="e">
        <f t="shared" si="11"/>
        <v>#N/A</v>
      </c>
      <c r="AC16" s="312" t="e">
        <f t="shared" si="12"/>
        <v>#N/A</v>
      </c>
      <c r="AD16" s="312">
        <f t="shared" ca="1" si="13"/>
        <v>0</v>
      </c>
      <c r="AE16" s="312">
        <f t="shared" ca="1" si="14"/>
        <v>0</v>
      </c>
      <c r="AF16" s="312">
        <f t="shared" ca="1" si="15"/>
        <v>0</v>
      </c>
      <c r="AG16" s="461">
        <f ca="1">'DB Func'!BO11</f>
        <v>0</v>
      </c>
      <c r="AH16" s="461">
        <f ca="1">'DB Func'!BN11</f>
        <v>0</v>
      </c>
      <c r="AI16" s="312">
        <v>9</v>
      </c>
      <c r="AJ16" s="312" t="s">
        <v>14</v>
      </c>
      <c r="AK16" s="312" t="s">
        <v>976</v>
      </c>
      <c r="AL16" s="312" t="s">
        <v>988</v>
      </c>
      <c r="AM16" s="312" t="s">
        <v>1003</v>
      </c>
      <c r="AN16" s="312">
        <f t="shared" ca="1" si="16"/>
        <v>0</v>
      </c>
      <c r="AO16" s="312">
        <f t="shared" ca="1" si="17"/>
        <v>0</v>
      </c>
      <c r="AP16" s="195"/>
      <c r="AQ16" s="195"/>
      <c r="AR16" s="195"/>
      <c r="AS16" s="312"/>
      <c r="AT16" s="312"/>
      <c r="AU16" s="195"/>
      <c r="AV16" s="195"/>
      <c r="AW16" s="195"/>
      <c r="AX16" s="195"/>
      <c r="AY16" s="195"/>
    </row>
    <row r="17" spans="1:51" s="194" customFormat="1" ht="30" customHeight="1" thickTop="1" thickBot="1">
      <c r="A17" s="42"/>
      <c r="C17" s="390" t="str">
        <f ca="1">IF('DB Func'!B12="Funcionário 10","",'DB Func'!B12)</f>
        <v/>
      </c>
      <c r="D17" s="151"/>
      <c r="E17" s="161"/>
      <c r="F17" s="161"/>
      <c r="G17" s="384">
        <f t="shared" si="0"/>
        <v>0</v>
      </c>
      <c r="H17" s="195"/>
      <c r="I17" s="195" t="s">
        <v>15</v>
      </c>
      <c r="J17" s="195" t="s">
        <v>949</v>
      </c>
      <c r="K17" s="312" t="e">
        <f t="shared" ca="1" si="1"/>
        <v>#N/A</v>
      </c>
      <c r="L17" s="312" t="e">
        <f t="shared" ca="1" si="2"/>
        <v>#N/A</v>
      </c>
      <c r="M17" s="312" t="e">
        <f t="shared" si="3"/>
        <v>#N/A</v>
      </c>
      <c r="N17" s="312" t="e">
        <f t="shared" si="4"/>
        <v>#N/A</v>
      </c>
      <c r="O17" s="312">
        <f ca="1">'auxiliar 13 sal'!BF13</f>
        <v>0</v>
      </c>
      <c r="P17" s="312">
        <f t="shared" ca="1" si="5"/>
        <v>0</v>
      </c>
      <c r="Q17" s="312">
        <f t="shared" ca="1" si="6"/>
        <v>0</v>
      </c>
      <c r="R17" s="312">
        <f ca="1">IF(D17=2,VLOOKUP(L17+SUM(AD17:AF17)+SUM(AN17:AO17),'P Gerais'!$D$22:$G$25,3,TRUE),VLOOKUP(P17+SUM(AD17:AF17)+SUM(AN17:AO17),'P Gerais'!$D$22:$G$25,3,TRUE))</f>
        <v>0.08</v>
      </c>
      <c r="S17" s="312">
        <f ca="1">IF(D17=2,IF(R17='P Gerais'!$F$25,terceiro!R17,terceiro!R17*(L17+SUM(AD17:AF17)+SUM(AN17:AO17))),IF(R17='P Gerais'!$F$25,R17,R17*(P17+SUM(AD17:AF17)+SUM(AN17:AO17))))</f>
        <v>0</v>
      </c>
      <c r="T17" s="312">
        <f ca="1">'DB Func'!GB12*'P Gerais'!$D$35</f>
        <v>0</v>
      </c>
      <c r="U17" s="312" t="e">
        <f ca="1">IF(D17=2,VLOOKUP(W17,'P Gerais'!$D$29:$F$33,3,TRUE),VLOOKUP(W17,'P Gerais'!$D$29:$F$33,3,TRUE))</f>
        <v>#N/A</v>
      </c>
      <c r="V17" s="312" t="e">
        <f ca="1">IF(D17=2,VLOOKUP(W17,'P Gerais'!$D$29:$G$33,4,TRUE),VLOOKUP(W17,'P Gerais'!$D$29:$G$33,4,TRUE))</f>
        <v>#N/A</v>
      </c>
      <c r="W17" s="312" t="e">
        <f t="shared" ca="1" si="7"/>
        <v>#N/A</v>
      </c>
      <c r="X17" s="312" t="e">
        <f t="shared" ca="1" si="8"/>
        <v>#N/A</v>
      </c>
      <c r="Y17" s="312">
        <f t="shared" ca="1" si="9"/>
        <v>0</v>
      </c>
      <c r="Z17" s="312" t="e">
        <f t="shared" ca="1" si="10"/>
        <v>#N/A</v>
      </c>
      <c r="AA17" s="312" t="e">
        <f t="shared" si="18"/>
        <v>#N/A</v>
      </c>
      <c r="AB17" s="312" t="e">
        <f t="shared" si="11"/>
        <v>#N/A</v>
      </c>
      <c r="AC17" s="312" t="e">
        <f t="shared" si="12"/>
        <v>#N/A</v>
      </c>
      <c r="AD17" s="312">
        <f t="shared" ca="1" si="13"/>
        <v>0</v>
      </c>
      <c r="AE17" s="312">
        <f t="shared" ca="1" si="14"/>
        <v>0</v>
      </c>
      <c r="AF17" s="312">
        <f t="shared" ca="1" si="15"/>
        <v>0</v>
      </c>
      <c r="AG17" s="461">
        <f ca="1">'DB Func'!BO12</f>
        <v>0</v>
      </c>
      <c r="AH17" s="461">
        <f ca="1">'DB Func'!BN12</f>
        <v>0</v>
      </c>
      <c r="AI17" s="312">
        <v>10</v>
      </c>
      <c r="AJ17" s="312" t="s">
        <v>15</v>
      </c>
      <c r="AK17" s="312" t="s">
        <v>977</v>
      </c>
      <c r="AL17" s="312" t="s">
        <v>989</v>
      </c>
      <c r="AM17" s="312" t="s">
        <v>1004</v>
      </c>
      <c r="AN17" s="312">
        <f t="shared" ca="1" si="16"/>
        <v>0</v>
      </c>
      <c r="AO17" s="312">
        <f t="shared" ca="1" si="17"/>
        <v>0</v>
      </c>
      <c r="AP17" s="195"/>
      <c r="AQ17" s="195"/>
      <c r="AR17" s="195"/>
      <c r="AS17" s="312"/>
      <c r="AT17" s="312"/>
      <c r="AU17" s="195"/>
      <c r="AV17" s="195"/>
      <c r="AW17" s="195"/>
      <c r="AX17" s="195"/>
      <c r="AY17" s="195"/>
    </row>
    <row r="18" spans="1:51" s="194" customFormat="1" ht="30" customHeight="1" thickTop="1" thickBot="1">
      <c r="A18" s="42"/>
      <c r="C18" s="390" t="str">
        <f ca="1">IF('DB Func'!B13="Funcionário 11","",'DB Func'!B13)</f>
        <v/>
      </c>
      <c r="D18" s="151"/>
      <c r="E18" s="161"/>
      <c r="F18" s="161"/>
      <c r="G18" s="384">
        <f t="shared" si="0"/>
        <v>0</v>
      </c>
      <c r="H18" s="195"/>
      <c r="I18" s="195" t="s">
        <v>155</v>
      </c>
      <c r="J18" s="195" t="s">
        <v>950</v>
      </c>
      <c r="K18" s="312" t="e">
        <f t="shared" ca="1" si="1"/>
        <v>#N/A</v>
      </c>
      <c r="L18" s="312" t="e">
        <f t="shared" ca="1" si="2"/>
        <v>#N/A</v>
      </c>
      <c r="M18" s="312" t="e">
        <f t="shared" si="3"/>
        <v>#N/A</v>
      </c>
      <c r="N18" s="312" t="e">
        <f t="shared" si="4"/>
        <v>#N/A</v>
      </c>
      <c r="O18" s="312">
        <f ca="1">'auxiliar 13 sal'!BF14</f>
        <v>0</v>
      </c>
      <c r="P18" s="312">
        <f t="shared" ca="1" si="5"/>
        <v>0</v>
      </c>
      <c r="Q18" s="312">
        <f t="shared" ca="1" si="6"/>
        <v>0</v>
      </c>
      <c r="R18" s="312">
        <f ca="1">IF(D18=2,VLOOKUP(L18+SUM(AD18:AF18)+SUM(AN18:AO18),'P Gerais'!$D$22:$G$25,3,TRUE),VLOOKUP(P18+SUM(AD18:AF18)+SUM(AN18:AO18),'P Gerais'!$D$22:$G$25,3,TRUE))</f>
        <v>0.08</v>
      </c>
      <c r="S18" s="312">
        <f ca="1">IF(D18=2,IF(R18='P Gerais'!$F$25,terceiro!R18,terceiro!R18*(L18+SUM(AD18:AF18)+SUM(AN18:AO18))),IF(R18='P Gerais'!$F$25,R18,R18*(P18+SUM(AD18:AF18)+SUM(AN18:AO18))))</f>
        <v>0</v>
      </c>
      <c r="T18" s="312">
        <f ca="1">'DB Func'!GB13*'P Gerais'!$D$35</f>
        <v>0</v>
      </c>
      <c r="U18" s="312" t="e">
        <f ca="1">IF(D18=2,VLOOKUP(W18,'P Gerais'!$D$29:$F$33,3,TRUE),VLOOKUP(W18,'P Gerais'!$D$29:$F$33,3,TRUE))</f>
        <v>#N/A</v>
      </c>
      <c r="V18" s="312" t="e">
        <f ca="1">IF(D18=2,VLOOKUP(W18,'P Gerais'!$D$29:$G$33,4,TRUE),VLOOKUP(W18,'P Gerais'!$D$29:$G$33,4,TRUE))</f>
        <v>#N/A</v>
      </c>
      <c r="W18" s="312" t="e">
        <f t="shared" ca="1" si="7"/>
        <v>#N/A</v>
      </c>
      <c r="X18" s="312" t="e">
        <f t="shared" ca="1" si="8"/>
        <v>#N/A</v>
      </c>
      <c r="Y18" s="312">
        <f t="shared" ca="1" si="9"/>
        <v>0</v>
      </c>
      <c r="Z18" s="312" t="e">
        <f t="shared" ca="1" si="10"/>
        <v>#N/A</v>
      </c>
      <c r="AA18" s="312" t="e">
        <f t="shared" si="18"/>
        <v>#N/A</v>
      </c>
      <c r="AB18" s="312" t="e">
        <f t="shared" si="11"/>
        <v>#N/A</v>
      </c>
      <c r="AC18" s="312" t="e">
        <f t="shared" si="12"/>
        <v>#N/A</v>
      </c>
      <c r="AD18" s="312">
        <f t="shared" ca="1" si="13"/>
        <v>0</v>
      </c>
      <c r="AE18" s="312">
        <f t="shared" ca="1" si="14"/>
        <v>0</v>
      </c>
      <c r="AF18" s="312">
        <f t="shared" ca="1" si="15"/>
        <v>0</v>
      </c>
      <c r="AG18" s="461">
        <f ca="1">'DB Func'!BO13</f>
        <v>0</v>
      </c>
      <c r="AH18" s="461">
        <f ca="1">'DB Func'!BN13</f>
        <v>0</v>
      </c>
      <c r="AI18" s="312">
        <v>11</v>
      </c>
      <c r="AJ18" s="312" t="s">
        <v>155</v>
      </c>
      <c r="AK18" s="312" t="s">
        <v>978</v>
      </c>
      <c r="AL18" s="312" t="s">
        <v>990</v>
      </c>
      <c r="AM18" s="312" t="s">
        <v>1005</v>
      </c>
      <c r="AN18" s="312">
        <f t="shared" ca="1" si="16"/>
        <v>0</v>
      </c>
      <c r="AO18" s="312">
        <f t="shared" ca="1" si="17"/>
        <v>0</v>
      </c>
      <c r="AP18" s="195"/>
      <c r="AQ18" s="195"/>
      <c r="AR18" s="195"/>
      <c r="AS18" s="312"/>
      <c r="AT18" s="312"/>
      <c r="AU18" s="195"/>
      <c r="AV18" s="195"/>
      <c r="AW18" s="195"/>
      <c r="AX18" s="195"/>
      <c r="AY18" s="195"/>
    </row>
    <row r="19" spans="1:51" s="194" customFormat="1" ht="30" customHeight="1" thickTop="1" thickBot="1">
      <c r="A19" s="42"/>
      <c r="C19" s="390" t="str">
        <f ca="1">IF('DB Func'!B14="Funcionário 12","",'DB Func'!B14)</f>
        <v/>
      </c>
      <c r="D19" s="151"/>
      <c r="E19" s="161"/>
      <c r="F19" s="161"/>
      <c r="G19" s="384">
        <f t="shared" si="0"/>
        <v>0</v>
      </c>
      <c r="H19" s="195"/>
      <c r="I19" s="195" t="s">
        <v>156</v>
      </c>
      <c r="J19" s="195" t="s">
        <v>951</v>
      </c>
      <c r="K19" s="312" t="e">
        <f t="shared" ca="1" si="1"/>
        <v>#N/A</v>
      </c>
      <c r="L19" s="312" t="e">
        <f t="shared" ca="1" si="2"/>
        <v>#N/A</v>
      </c>
      <c r="M19" s="312" t="e">
        <f t="shared" si="3"/>
        <v>#N/A</v>
      </c>
      <c r="N19" s="312" t="e">
        <f t="shared" si="4"/>
        <v>#N/A</v>
      </c>
      <c r="O19" s="312">
        <f ca="1">'auxiliar 13 sal'!BF15</f>
        <v>0</v>
      </c>
      <c r="P19" s="312">
        <f t="shared" ca="1" si="5"/>
        <v>0</v>
      </c>
      <c r="Q19" s="312">
        <f t="shared" ca="1" si="6"/>
        <v>0</v>
      </c>
      <c r="R19" s="312">
        <f ca="1">IF(D19=2,VLOOKUP(L19+SUM(AD19:AF19)+SUM(AN19:AO19),'P Gerais'!$D$22:$G$25,3,TRUE),VLOOKUP(P19+SUM(AD19:AF19)+SUM(AN19:AO19),'P Gerais'!$D$22:$G$25,3,TRUE))</f>
        <v>0.08</v>
      </c>
      <c r="S19" s="312">
        <f ca="1">IF(D19=2,IF(R19='P Gerais'!$F$25,terceiro!R19,terceiro!R19*(L19+SUM(AD19:AF19)+SUM(AN19:AO19))),IF(R19='P Gerais'!$F$25,R19,R19*(P19+SUM(AD19:AF19)+SUM(AN19:AO19))))</f>
        <v>0</v>
      </c>
      <c r="T19" s="312">
        <f ca="1">'DB Func'!GB14*'P Gerais'!$D$35</f>
        <v>0</v>
      </c>
      <c r="U19" s="312" t="e">
        <f ca="1">IF(D19=2,VLOOKUP(W19,'P Gerais'!$D$29:$F$33,3,TRUE),VLOOKUP(W19,'P Gerais'!$D$29:$F$33,3,TRUE))</f>
        <v>#N/A</v>
      </c>
      <c r="V19" s="312" t="e">
        <f ca="1">IF(D19=2,VLOOKUP(W19,'P Gerais'!$D$29:$G$33,4,TRUE),VLOOKUP(W19,'P Gerais'!$D$29:$G$33,4,TRUE))</f>
        <v>#N/A</v>
      </c>
      <c r="W19" s="312" t="e">
        <f t="shared" ca="1" si="7"/>
        <v>#N/A</v>
      </c>
      <c r="X19" s="312" t="e">
        <f t="shared" ca="1" si="8"/>
        <v>#N/A</v>
      </c>
      <c r="Y19" s="312">
        <f t="shared" ca="1" si="9"/>
        <v>0</v>
      </c>
      <c r="Z19" s="312" t="e">
        <f t="shared" ca="1" si="10"/>
        <v>#N/A</v>
      </c>
      <c r="AA19" s="312" t="e">
        <f t="shared" si="18"/>
        <v>#N/A</v>
      </c>
      <c r="AB19" s="312" t="e">
        <f t="shared" si="11"/>
        <v>#N/A</v>
      </c>
      <c r="AC19" s="312" t="e">
        <f t="shared" si="12"/>
        <v>#N/A</v>
      </c>
      <c r="AD19" s="312">
        <f t="shared" ca="1" si="13"/>
        <v>0</v>
      </c>
      <c r="AE19" s="312">
        <f t="shared" ca="1" si="14"/>
        <v>0</v>
      </c>
      <c r="AF19" s="312">
        <f t="shared" ca="1" si="15"/>
        <v>0</v>
      </c>
      <c r="AG19" s="461">
        <f ca="1">'DB Func'!BO14</f>
        <v>0</v>
      </c>
      <c r="AH19" s="461">
        <f ca="1">'DB Func'!BN14</f>
        <v>0</v>
      </c>
      <c r="AI19" s="312">
        <v>12</v>
      </c>
      <c r="AJ19" s="312" t="s">
        <v>156</v>
      </c>
      <c r="AK19" s="312" t="s">
        <v>979</v>
      </c>
      <c r="AL19" s="312" t="s">
        <v>991</v>
      </c>
      <c r="AM19" s="312" t="s">
        <v>1006</v>
      </c>
      <c r="AN19" s="312">
        <f t="shared" ca="1" si="16"/>
        <v>0</v>
      </c>
      <c r="AO19" s="312">
        <f t="shared" ca="1" si="17"/>
        <v>0</v>
      </c>
      <c r="AP19" s="195"/>
      <c r="AQ19" s="195"/>
      <c r="AR19" s="195"/>
      <c r="AS19" s="312"/>
      <c r="AT19" s="312"/>
      <c r="AU19" s="195"/>
      <c r="AV19" s="195"/>
      <c r="AW19" s="195"/>
      <c r="AX19" s="195"/>
      <c r="AY19" s="195"/>
    </row>
    <row r="20" spans="1:51" s="194" customFormat="1" ht="30" customHeight="1" thickTop="1" thickBot="1">
      <c r="A20" s="42"/>
      <c r="C20" s="390" t="str">
        <f ca="1">IF('DB Func'!B15="Funcionário 13","",'DB Func'!B15)</f>
        <v/>
      </c>
      <c r="D20" s="151"/>
      <c r="E20" s="161"/>
      <c r="F20" s="161"/>
      <c r="G20" s="384">
        <f t="shared" si="0"/>
        <v>0</v>
      </c>
      <c r="H20" s="195"/>
      <c r="I20" s="195"/>
      <c r="J20" s="195"/>
      <c r="K20" s="312" t="e">
        <f t="shared" ca="1" si="1"/>
        <v>#N/A</v>
      </c>
      <c r="L20" s="312" t="e">
        <f t="shared" ca="1" si="2"/>
        <v>#N/A</v>
      </c>
      <c r="M20" s="312" t="e">
        <f t="shared" si="3"/>
        <v>#N/A</v>
      </c>
      <c r="N20" s="312" t="e">
        <f t="shared" si="4"/>
        <v>#N/A</v>
      </c>
      <c r="O20" s="312">
        <f ca="1">'auxiliar 13 sal'!BF16</f>
        <v>0</v>
      </c>
      <c r="P20" s="312">
        <f t="shared" ca="1" si="5"/>
        <v>0</v>
      </c>
      <c r="Q20" s="312">
        <f t="shared" ca="1" si="6"/>
        <v>0</v>
      </c>
      <c r="R20" s="312">
        <f ca="1">IF(D20=2,VLOOKUP(L20+SUM(AD20:AF20)+SUM(AN20:AO20),'P Gerais'!$D$22:$G$25,3,TRUE),VLOOKUP(P20+SUM(AD20:AF20)+SUM(AN20:AO20),'P Gerais'!$D$22:$G$25,3,TRUE))</f>
        <v>0.08</v>
      </c>
      <c r="S20" s="312">
        <f ca="1">IF(D20=2,IF(R20='P Gerais'!$F$25,terceiro!R20,terceiro!R20*(L20+SUM(AD20:AF20)+SUM(AN20:AO20))),IF(R20='P Gerais'!$F$25,R20,R20*(P20+SUM(AD20:AF20)+SUM(AN20:AO20))))</f>
        <v>0</v>
      </c>
      <c r="T20" s="312">
        <f ca="1">'DB Func'!GB15*'P Gerais'!$D$35</f>
        <v>0</v>
      </c>
      <c r="U20" s="312" t="e">
        <f ca="1">IF(D20=2,VLOOKUP(W20,'P Gerais'!$D$29:$F$33,3,TRUE),VLOOKUP(W20,'P Gerais'!$D$29:$F$33,3,TRUE))</f>
        <v>#N/A</v>
      </c>
      <c r="V20" s="312" t="e">
        <f ca="1">IF(D20=2,VLOOKUP(W20,'P Gerais'!$D$29:$G$33,4,TRUE),VLOOKUP(W20,'P Gerais'!$D$29:$G$33,4,TRUE))</f>
        <v>#N/A</v>
      </c>
      <c r="W20" s="312" t="e">
        <f t="shared" ca="1" si="7"/>
        <v>#N/A</v>
      </c>
      <c r="X20" s="312" t="e">
        <f t="shared" ca="1" si="8"/>
        <v>#N/A</v>
      </c>
      <c r="Y20" s="312">
        <f t="shared" ca="1" si="9"/>
        <v>0</v>
      </c>
      <c r="Z20" s="312" t="e">
        <f t="shared" ca="1" si="10"/>
        <v>#N/A</v>
      </c>
      <c r="AA20" s="312" t="e">
        <f t="shared" si="18"/>
        <v>#N/A</v>
      </c>
      <c r="AB20" s="312" t="e">
        <f t="shared" si="11"/>
        <v>#N/A</v>
      </c>
      <c r="AC20" s="312" t="e">
        <f t="shared" si="12"/>
        <v>#N/A</v>
      </c>
      <c r="AD20" s="312">
        <f t="shared" ca="1" si="13"/>
        <v>0</v>
      </c>
      <c r="AE20" s="312">
        <f t="shared" ca="1" si="14"/>
        <v>0</v>
      </c>
      <c r="AF20" s="312">
        <f t="shared" ca="1" si="15"/>
        <v>0</v>
      </c>
      <c r="AG20" s="461">
        <f ca="1">'DB Func'!BO15</f>
        <v>0</v>
      </c>
      <c r="AH20" s="461">
        <f ca="1">'DB Func'!BN15</f>
        <v>0</v>
      </c>
      <c r="AI20" s="312">
        <v>13</v>
      </c>
      <c r="AJ20" s="195"/>
      <c r="AK20" s="195"/>
      <c r="AL20" s="195"/>
      <c r="AM20" s="195"/>
      <c r="AN20" s="312">
        <f t="shared" ca="1" si="16"/>
        <v>0</v>
      </c>
      <c r="AO20" s="312">
        <f t="shared" ca="1" si="17"/>
        <v>0</v>
      </c>
      <c r="AP20" s="195"/>
      <c r="AQ20" s="195"/>
      <c r="AR20" s="195"/>
      <c r="AS20" s="312"/>
      <c r="AT20" s="312">
        <v>13</v>
      </c>
      <c r="AU20" s="195"/>
      <c r="AV20" s="195"/>
      <c r="AW20" s="195"/>
      <c r="AX20" s="195"/>
      <c r="AY20" s="195"/>
    </row>
    <row r="21" spans="1:51" s="194" customFormat="1" ht="30" customHeight="1" thickTop="1" thickBot="1">
      <c r="A21" s="42"/>
      <c r="C21" s="390" t="str">
        <f ca="1">IF('DB Func'!B16="Funcionário 14","",'DB Func'!B16)</f>
        <v/>
      </c>
      <c r="D21" s="151"/>
      <c r="E21" s="161"/>
      <c r="F21" s="161"/>
      <c r="G21" s="384">
        <f t="shared" si="0"/>
        <v>0</v>
      </c>
      <c r="H21" s="195"/>
      <c r="I21" s="195"/>
      <c r="J21" s="195"/>
      <c r="K21" s="312" t="e">
        <f t="shared" ca="1" si="1"/>
        <v>#N/A</v>
      </c>
      <c r="L21" s="312" t="e">
        <f t="shared" ca="1" si="2"/>
        <v>#N/A</v>
      </c>
      <c r="M21" s="312" t="e">
        <f t="shared" si="3"/>
        <v>#N/A</v>
      </c>
      <c r="N21" s="312" t="e">
        <f t="shared" si="4"/>
        <v>#N/A</v>
      </c>
      <c r="O21" s="312">
        <f ca="1">'auxiliar 13 sal'!BF17</f>
        <v>0</v>
      </c>
      <c r="P21" s="312">
        <f t="shared" ca="1" si="5"/>
        <v>0</v>
      </c>
      <c r="Q21" s="312">
        <f t="shared" ca="1" si="6"/>
        <v>0</v>
      </c>
      <c r="R21" s="312">
        <f ca="1">IF(D21=2,VLOOKUP(L21+SUM(AD21:AF21)+SUM(AN21:AO21),'P Gerais'!$D$22:$G$25,3,TRUE),VLOOKUP(P21+SUM(AD21:AF21)+SUM(AN21:AO21),'P Gerais'!$D$22:$G$25,3,TRUE))</f>
        <v>0.08</v>
      </c>
      <c r="S21" s="312">
        <f ca="1">IF(D21=2,IF(R21='P Gerais'!$F$25,terceiro!R21,terceiro!R21*(L21+SUM(AD21:AF21)+SUM(AN21:AO21))),IF(R21='P Gerais'!$F$25,R21,R21*(P21+SUM(AD21:AF21)+SUM(AN21:AO21))))</f>
        <v>0</v>
      </c>
      <c r="T21" s="312">
        <f ca="1">'DB Func'!GB16*'P Gerais'!$D$35</f>
        <v>0</v>
      </c>
      <c r="U21" s="312" t="e">
        <f ca="1">IF(D21=2,VLOOKUP(W21,'P Gerais'!$D$29:$F$33,3,TRUE),VLOOKUP(W21,'P Gerais'!$D$29:$F$33,3,TRUE))</f>
        <v>#N/A</v>
      </c>
      <c r="V21" s="312" t="e">
        <f ca="1">IF(D21=2,VLOOKUP(W21,'P Gerais'!$D$29:$G$33,4,TRUE),VLOOKUP(W21,'P Gerais'!$D$29:$G$33,4,TRUE))</f>
        <v>#N/A</v>
      </c>
      <c r="W21" s="312" t="e">
        <f t="shared" ca="1" si="7"/>
        <v>#N/A</v>
      </c>
      <c r="X21" s="312" t="e">
        <f t="shared" ca="1" si="8"/>
        <v>#N/A</v>
      </c>
      <c r="Y21" s="312">
        <f t="shared" ca="1" si="9"/>
        <v>0</v>
      </c>
      <c r="Z21" s="312" t="e">
        <f t="shared" ca="1" si="10"/>
        <v>#N/A</v>
      </c>
      <c r="AA21" s="312" t="e">
        <f t="shared" si="18"/>
        <v>#N/A</v>
      </c>
      <c r="AB21" s="312" t="e">
        <f t="shared" si="11"/>
        <v>#N/A</v>
      </c>
      <c r="AC21" s="312" t="e">
        <f t="shared" si="12"/>
        <v>#N/A</v>
      </c>
      <c r="AD21" s="312">
        <f t="shared" ca="1" si="13"/>
        <v>0</v>
      </c>
      <c r="AE21" s="312">
        <f t="shared" ca="1" si="14"/>
        <v>0</v>
      </c>
      <c r="AF21" s="312">
        <f t="shared" ca="1" si="15"/>
        <v>0</v>
      </c>
      <c r="AG21" s="461">
        <f ca="1">'DB Func'!BO16</f>
        <v>0</v>
      </c>
      <c r="AH21" s="461">
        <f ca="1">'DB Func'!BN16</f>
        <v>0</v>
      </c>
      <c r="AI21" s="312">
        <v>14</v>
      </c>
      <c r="AJ21" s="195"/>
      <c r="AK21" s="195"/>
      <c r="AL21" s="195"/>
      <c r="AM21" s="195"/>
      <c r="AN21" s="312">
        <f t="shared" ca="1" si="16"/>
        <v>0</v>
      </c>
      <c r="AO21" s="312">
        <f t="shared" ca="1" si="17"/>
        <v>0</v>
      </c>
      <c r="AP21" s="195"/>
      <c r="AQ21" s="195"/>
      <c r="AR21" s="195"/>
      <c r="AS21" s="312"/>
      <c r="AT21" s="312">
        <v>14</v>
      </c>
      <c r="AU21" s="195"/>
      <c r="AV21" s="195"/>
      <c r="AW21" s="195"/>
      <c r="AX21" s="195"/>
      <c r="AY21" s="195"/>
    </row>
    <row r="22" spans="1:51" s="194" customFormat="1" ht="30" customHeight="1" thickTop="1" thickBot="1">
      <c r="A22" s="42"/>
      <c r="C22" s="390" t="str">
        <f ca="1">IF('DB Func'!B17="Funcionário 15","",'DB Func'!B17)</f>
        <v/>
      </c>
      <c r="D22" s="151"/>
      <c r="E22" s="161"/>
      <c r="F22" s="161"/>
      <c r="G22" s="384">
        <f t="shared" si="0"/>
        <v>0</v>
      </c>
      <c r="H22" s="195"/>
      <c r="I22" s="195"/>
      <c r="J22" s="195"/>
      <c r="K22" s="312" t="e">
        <f t="shared" ca="1" si="1"/>
        <v>#N/A</v>
      </c>
      <c r="L22" s="312" t="e">
        <f t="shared" ca="1" si="2"/>
        <v>#N/A</v>
      </c>
      <c r="M22" s="312" t="e">
        <f t="shared" si="3"/>
        <v>#N/A</v>
      </c>
      <c r="N22" s="312" t="e">
        <f t="shared" si="4"/>
        <v>#N/A</v>
      </c>
      <c r="O22" s="312">
        <f ca="1">'auxiliar 13 sal'!BF18</f>
        <v>0</v>
      </c>
      <c r="P22" s="312">
        <f t="shared" ca="1" si="5"/>
        <v>0</v>
      </c>
      <c r="Q22" s="312">
        <f t="shared" ca="1" si="6"/>
        <v>0</v>
      </c>
      <c r="R22" s="312">
        <f ca="1">IF(D22=2,VLOOKUP(L22+SUM(AD22:AF22)+SUM(AN22:AO22),'P Gerais'!$D$22:$G$25,3,TRUE),VLOOKUP(P22+SUM(AD22:AF22)+SUM(AN22:AO22),'P Gerais'!$D$22:$G$25,3,TRUE))</f>
        <v>0.08</v>
      </c>
      <c r="S22" s="312">
        <f ca="1">IF(D22=2,IF(R22='P Gerais'!$F$25,terceiro!R22,terceiro!R22*(L22+SUM(AD22:AF22)+SUM(AN22:AO22))),IF(R22='P Gerais'!$F$25,R22,R22*(P22+SUM(AD22:AF22)+SUM(AN22:AO22))))</f>
        <v>0</v>
      </c>
      <c r="T22" s="312">
        <f ca="1">'DB Func'!GB17*'P Gerais'!$D$35</f>
        <v>0</v>
      </c>
      <c r="U22" s="312" t="e">
        <f ca="1">IF(D22=2,VLOOKUP(W22,'P Gerais'!$D$29:$F$33,3,TRUE),VLOOKUP(W22,'P Gerais'!$D$29:$F$33,3,TRUE))</f>
        <v>#N/A</v>
      </c>
      <c r="V22" s="312" t="e">
        <f ca="1">IF(D22=2,VLOOKUP(W22,'P Gerais'!$D$29:$G$33,4,TRUE),VLOOKUP(W22,'P Gerais'!$D$29:$G$33,4,TRUE))</f>
        <v>#N/A</v>
      </c>
      <c r="W22" s="312" t="e">
        <f t="shared" ca="1" si="7"/>
        <v>#N/A</v>
      </c>
      <c r="X22" s="312" t="e">
        <f t="shared" ca="1" si="8"/>
        <v>#N/A</v>
      </c>
      <c r="Y22" s="312">
        <f t="shared" ca="1" si="9"/>
        <v>0</v>
      </c>
      <c r="Z22" s="312" t="e">
        <f t="shared" ca="1" si="10"/>
        <v>#N/A</v>
      </c>
      <c r="AA22" s="312" t="e">
        <f t="shared" si="18"/>
        <v>#N/A</v>
      </c>
      <c r="AB22" s="312" t="e">
        <f t="shared" si="11"/>
        <v>#N/A</v>
      </c>
      <c r="AC22" s="312" t="e">
        <f t="shared" si="12"/>
        <v>#N/A</v>
      </c>
      <c r="AD22" s="312">
        <f t="shared" ca="1" si="13"/>
        <v>0</v>
      </c>
      <c r="AE22" s="312">
        <f t="shared" ca="1" si="14"/>
        <v>0</v>
      </c>
      <c r="AF22" s="312">
        <f t="shared" ca="1" si="15"/>
        <v>0</v>
      </c>
      <c r="AG22" s="461">
        <f ca="1">'DB Func'!BO17</f>
        <v>0</v>
      </c>
      <c r="AH22" s="461">
        <f ca="1">'DB Func'!BN17</f>
        <v>0</v>
      </c>
      <c r="AI22" s="312">
        <v>15</v>
      </c>
      <c r="AJ22" s="195"/>
      <c r="AK22" s="195"/>
      <c r="AL22" s="195"/>
      <c r="AM22" s="195"/>
      <c r="AN22" s="312">
        <f t="shared" ca="1" si="16"/>
        <v>0</v>
      </c>
      <c r="AO22" s="312">
        <f t="shared" ca="1" si="17"/>
        <v>0</v>
      </c>
      <c r="AP22" s="195"/>
      <c r="AQ22" s="195"/>
      <c r="AR22" s="195"/>
      <c r="AS22" s="312"/>
      <c r="AT22" s="312">
        <v>15</v>
      </c>
      <c r="AU22" s="195"/>
      <c r="AV22" s="195"/>
      <c r="AW22" s="195"/>
      <c r="AX22" s="195"/>
      <c r="AY22" s="195"/>
    </row>
    <row r="23" spans="1:51" s="194" customFormat="1" ht="30" customHeight="1" thickTop="1" thickBot="1">
      <c r="A23" s="42"/>
      <c r="C23" s="390" t="str">
        <f ca="1">IF('DB Func'!B18="Funcionário 16","",'DB Func'!B18)</f>
        <v/>
      </c>
      <c r="D23" s="151"/>
      <c r="E23" s="161"/>
      <c r="F23" s="161"/>
      <c r="G23" s="384">
        <f t="shared" si="0"/>
        <v>0</v>
      </c>
      <c r="H23" s="195"/>
      <c r="I23" s="195"/>
      <c r="J23" s="195"/>
      <c r="K23" s="312" t="e">
        <f t="shared" ca="1" si="1"/>
        <v>#N/A</v>
      </c>
      <c r="L23" s="312" t="e">
        <f t="shared" ca="1" si="2"/>
        <v>#N/A</v>
      </c>
      <c r="M23" s="312" t="e">
        <f t="shared" si="3"/>
        <v>#N/A</v>
      </c>
      <c r="N23" s="312" t="e">
        <f t="shared" si="4"/>
        <v>#N/A</v>
      </c>
      <c r="O23" s="312">
        <f ca="1">'auxiliar 13 sal'!BF19</f>
        <v>0</v>
      </c>
      <c r="P23" s="312">
        <f t="shared" ca="1" si="5"/>
        <v>0</v>
      </c>
      <c r="Q23" s="312">
        <f t="shared" ca="1" si="6"/>
        <v>0</v>
      </c>
      <c r="R23" s="312">
        <f ca="1">IF(D23=2,VLOOKUP(L23+SUM(AD23:AF23)+SUM(AN23:AO23),'P Gerais'!$D$22:$G$25,3,TRUE),VLOOKUP(P23+SUM(AD23:AF23)+SUM(AN23:AO23),'P Gerais'!$D$22:$G$25,3,TRUE))</f>
        <v>0.08</v>
      </c>
      <c r="S23" s="312">
        <f ca="1">IF(D23=2,IF(R23='P Gerais'!$F$25,terceiro!R23,terceiro!R23*(L23+SUM(AD23:AF23)+SUM(AN23:AO23))),IF(R23='P Gerais'!$F$25,R23,R23*(P23+SUM(AD23:AF23)+SUM(AN23:AO23))))</f>
        <v>0</v>
      </c>
      <c r="T23" s="312">
        <f ca="1">'DB Func'!GB18*'P Gerais'!$D$35</f>
        <v>0</v>
      </c>
      <c r="U23" s="312" t="e">
        <f ca="1">IF(D23=2,VLOOKUP(W23,'P Gerais'!$D$29:$F$33,3,TRUE),VLOOKUP(W23,'P Gerais'!$D$29:$F$33,3,TRUE))</f>
        <v>#N/A</v>
      </c>
      <c r="V23" s="312" t="e">
        <f ca="1">IF(D23=2,VLOOKUP(W23,'P Gerais'!$D$29:$G$33,4,TRUE),VLOOKUP(W23,'P Gerais'!$D$29:$G$33,4,TRUE))</f>
        <v>#N/A</v>
      </c>
      <c r="W23" s="312" t="e">
        <f t="shared" ca="1" si="7"/>
        <v>#N/A</v>
      </c>
      <c r="X23" s="312" t="e">
        <f t="shared" ca="1" si="8"/>
        <v>#N/A</v>
      </c>
      <c r="Y23" s="312">
        <f t="shared" ca="1" si="9"/>
        <v>0</v>
      </c>
      <c r="Z23" s="312" t="e">
        <f t="shared" ca="1" si="10"/>
        <v>#N/A</v>
      </c>
      <c r="AA23" s="312" t="e">
        <f t="shared" si="18"/>
        <v>#N/A</v>
      </c>
      <c r="AB23" s="312" t="e">
        <f t="shared" si="11"/>
        <v>#N/A</v>
      </c>
      <c r="AC23" s="312" t="e">
        <f t="shared" si="12"/>
        <v>#N/A</v>
      </c>
      <c r="AD23" s="312">
        <f t="shared" ca="1" si="13"/>
        <v>0</v>
      </c>
      <c r="AE23" s="312">
        <f t="shared" ca="1" si="14"/>
        <v>0</v>
      </c>
      <c r="AF23" s="312">
        <f t="shared" ca="1" si="15"/>
        <v>0</v>
      </c>
      <c r="AG23" s="461">
        <f ca="1">'DB Func'!BO18</f>
        <v>0</v>
      </c>
      <c r="AH23" s="461">
        <f ca="1">'DB Func'!BN18</f>
        <v>0</v>
      </c>
      <c r="AI23" s="312">
        <v>16</v>
      </c>
      <c r="AJ23" s="195"/>
      <c r="AK23" s="195"/>
      <c r="AL23" s="195"/>
      <c r="AM23" s="195"/>
      <c r="AN23" s="312">
        <f t="shared" ca="1" si="16"/>
        <v>0</v>
      </c>
      <c r="AO23" s="312">
        <f t="shared" ca="1" si="17"/>
        <v>0</v>
      </c>
      <c r="AP23" s="195"/>
      <c r="AQ23" s="195"/>
      <c r="AR23" s="195"/>
      <c r="AS23" s="312"/>
      <c r="AT23" s="312">
        <v>16</v>
      </c>
      <c r="AU23" s="195"/>
      <c r="AV23" s="195"/>
      <c r="AW23" s="195"/>
      <c r="AX23" s="195"/>
      <c r="AY23" s="195"/>
    </row>
    <row r="24" spans="1:51" s="194" customFormat="1" ht="30" customHeight="1" thickTop="1" thickBot="1">
      <c r="A24" s="42"/>
      <c r="C24" s="390" t="str">
        <f ca="1">IF('DB Func'!B19="Funcionário 17","",'DB Func'!B19)</f>
        <v/>
      </c>
      <c r="D24" s="151"/>
      <c r="E24" s="161"/>
      <c r="F24" s="161"/>
      <c r="G24" s="384">
        <f t="shared" si="0"/>
        <v>0</v>
      </c>
      <c r="H24" s="195"/>
      <c r="I24" s="195"/>
      <c r="J24" s="195"/>
      <c r="K24" s="312" t="e">
        <f t="shared" ca="1" si="1"/>
        <v>#N/A</v>
      </c>
      <c r="L24" s="312" t="e">
        <f t="shared" ca="1" si="2"/>
        <v>#N/A</v>
      </c>
      <c r="M24" s="312" t="e">
        <f t="shared" si="3"/>
        <v>#N/A</v>
      </c>
      <c r="N24" s="312" t="e">
        <f t="shared" si="4"/>
        <v>#N/A</v>
      </c>
      <c r="O24" s="312">
        <f ca="1">'auxiliar 13 sal'!BF20</f>
        <v>0</v>
      </c>
      <c r="P24" s="312">
        <f t="shared" ca="1" si="5"/>
        <v>0</v>
      </c>
      <c r="Q24" s="312">
        <f t="shared" ca="1" si="6"/>
        <v>0</v>
      </c>
      <c r="R24" s="312">
        <f ca="1">IF(D24=2,VLOOKUP(L24+SUM(AD24:AF24)+SUM(AN24:AO24),'P Gerais'!$D$22:$G$25,3,TRUE),VLOOKUP(P24+SUM(AD24:AF24)+SUM(AN24:AO24),'P Gerais'!$D$22:$G$25,3,TRUE))</f>
        <v>0.08</v>
      </c>
      <c r="S24" s="312">
        <f ca="1">IF(D24=2,IF(R24='P Gerais'!$F$25,terceiro!R24,terceiro!R24*(L24+SUM(AD24:AF24)+SUM(AN24:AO24))),IF(R24='P Gerais'!$F$25,R24,R24*(P24+SUM(AD24:AF24)+SUM(AN24:AO24))))</f>
        <v>0</v>
      </c>
      <c r="T24" s="312">
        <f ca="1">'DB Func'!GB19*'P Gerais'!$D$35</f>
        <v>0</v>
      </c>
      <c r="U24" s="312" t="e">
        <f ca="1">IF(D24=2,VLOOKUP(W24,'P Gerais'!$D$29:$F$33,3,TRUE),VLOOKUP(W24,'P Gerais'!$D$29:$F$33,3,TRUE))</f>
        <v>#N/A</v>
      </c>
      <c r="V24" s="312" t="e">
        <f ca="1">IF(D24=2,VLOOKUP(W24,'P Gerais'!$D$29:$G$33,4,TRUE),VLOOKUP(W24,'P Gerais'!$D$29:$G$33,4,TRUE))</f>
        <v>#N/A</v>
      </c>
      <c r="W24" s="312" t="e">
        <f t="shared" ca="1" si="7"/>
        <v>#N/A</v>
      </c>
      <c r="X24" s="312" t="e">
        <f t="shared" ca="1" si="8"/>
        <v>#N/A</v>
      </c>
      <c r="Y24" s="312">
        <f t="shared" ca="1" si="9"/>
        <v>0</v>
      </c>
      <c r="Z24" s="312" t="e">
        <f t="shared" ca="1" si="10"/>
        <v>#N/A</v>
      </c>
      <c r="AA24" s="312" t="e">
        <f t="shared" si="18"/>
        <v>#N/A</v>
      </c>
      <c r="AB24" s="312" t="e">
        <f t="shared" si="11"/>
        <v>#N/A</v>
      </c>
      <c r="AC24" s="312" t="e">
        <f t="shared" si="12"/>
        <v>#N/A</v>
      </c>
      <c r="AD24" s="312">
        <f t="shared" ca="1" si="13"/>
        <v>0</v>
      </c>
      <c r="AE24" s="312">
        <f t="shared" ca="1" si="14"/>
        <v>0</v>
      </c>
      <c r="AF24" s="312">
        <f t="shared" ca="1" si="15"/>
        <v>0</v>
      </c>
      <c r="AG24" s="461">
        <f ca="1">'DB Func'!BO19</f>
        <v>0</v>
      </c>
      <c r="AH24" s="461">
        <f ca="1">'DB Func'!BN19</f>
        <v>0</v>
      </c>
      <c r="AI24" s="312">
        <v>17</v>
      </c>
      <c r="AJ24" s="195"/>
      <c r="AK24" s="195"/>
      <c r="AL24" s="195"/>
      <c r="AM24" s="195"/>
      <c r="AN24" s="312">
        <f t="shared" ca="1" si="16"/>
        <v>0</v>
      </c>
      <c r="AO24" s="312">
        <f t="shared" ca="1" si="17"/>
        <v>0</v>
      </c>
      <c r="AP24" s="195"/>
      <c r="AQ24" s="195"/>
      <c r="AR24" s="195"/>
      <c r="AS24" s="312"/>
      <c r="AT24" s="312">
        <v>17</v>
      </c>
      <c r="AU24" s="195"/>
      <c r="AV24" s="195"/>
      <c r="AW24" s="195"/>
      <c r="AX24" s="195"/>
      <c r="AY24" s="195"/>
    </row>
    <row r="25" spans="1:51" s="194" customFormat="1" ht="30" customHeight="1" thickTop="1" thickBot="1">
      <c r="A25" s="42"/>
      <c r="C25" s="390" t="str">
        <f ca="1">IF('DB Func'!B20="Funcionário 18","",'DB Func'!B20)</f>
        <v/>
      </c>
      <c r="D25" s="151"/>
      <c r="E25" s="161"/>
      <c r="F25" s="161"/>
      <c r="G25" s="384">
        <f t="shared" si="0"/>
        <v>0</v>
      </c>
      <c r="H25" s="195"/>
      <c r="I25" s="195"/>
      <c r="J25" s="195"/>
      <c r="K25" s="312" t="e">
        <f t="shared" ca="1" si="1"/>
        <v>#N/A</v>
      </c>
      <c r="L25" s="312" t="e">
        <f t="shared" ca="1" si="2"/>
        <v>#N/A</v>
      </c>
      <c r="M25" s="312" t="e">
        <f t="shared" si="3"/>
        <v>#N/A</v>
      </c>
      <c r="N25" s="312" t="e">
        <f t="shared" si="4"/>
        <v>#N/A</v>
      </c>
      <c r="O25" s="312">
        <f ca="1">'auxiliar 13 sal'!BF21</f>
        <v>0</v>
      </c>
      <c r="P25" s="312">
        <f t="shared" ca="1" si="5"/>
        <v>0</v>
      </c>
      <c r="Q25" s="312">
        <f t="shared" ca="1" si="6"/>
        <v>0</v>
      </c>
      <c r="R25" s="312">
        <f ca="1">IF(D25=2,VLOOKUP(L25+SUM(AD25:AF25)+SUM(AN25:AO25),'P Gerais'!$D$22:$G$25,3,TRUE),VLOOKUP(P25+SUM(AD25:AF25)+SUM(AN25:AO25),'P Gerais'!$D$22:$G$25,3,TRUE))</f>
        <v>0.08</v>
      </c>
      <c r="S25" s="312">
        <f ca="1">IF(D25=2,IF(R25='P Gerais'!$F$25,terceiro!R25,terceiro!R25*(L25+SUM(AD25:AF25)+SUM(AN25:AO25))),IF(R25='P Gerais'!$F$25,R25,R25*(P25+SUM(AD25:AF25)+SUM(AN25:AO25))))</f>
        <v>0</v>
      </c>
      <c r="T25" s="312">
        <f ca="1">'DB Func'!GB20*'P Gerais'!$D$35</f>
        <v>0</v>
      </c>
      <c r="U25" s="312" t="e">
        <f ca="1">IF(D25=2,VLOOKUP(W25,'P Gerais'!$D$29:$F$33,3,TRUE),VLOOKUP(W25,'P Gerais'!$D$29:$F$33,3,TRUE))</f>
        <v>#N/A</v>
      </c>
      <c r="V25" s="312" t="e">
        <f ca="1">IF(D25=2,VLOOKUP(W25,'P Gerais'!$D$29:$G$33,4,TRUE),VLOOKUP(W25,'P Gerais'!$D$29:$G$33,4,TRUE))</f>
        <v>#N/A</v>
      </c>
      <c r="W25" s="312" t="e">
        <f t="shared" ca="1" si="7"/>
        <v>#N/A</v>
      </c>
      <c r="X25" s="312" t="e">
        <f t="shared" ca="1" si="8"/>
        <v>#N/A</v>
      </c>
      <c r="Y25" s="312">
        <f t="shared" ca="1" si="9"/>
        <v>0</v>
      </c>
      <c r="Z25" s="312" t="e">
        <f t="shared" ca="1" si="10"/>
        <v>#N/A</v>
      </c>
      <c r="AA25" s="312" t="e">
        <f t="shared" si="18"/>
        <v>#N/A</v>
      </c>
      <c r="AB25" s="312" t="e">
        <f t="shared" si="11"/>
        <v>#N/A</v>
      </c>
      <c r="AC25" s="312" t="e">
        <f t="shared" si="12"/>
        <v>#N/A</v>
      </c>
      <c r="AD25" s="312">
        <f t="shared" ca="1" si="13"/>
        <v>0</v>
      </c>
      <c r="AE25" s="312">
        <f t="shared" ca="1" si="14"/>
        <v>0</v>
      </c>
      <c r="AF25" s="312">
        <f t="shared" ca="1" si="15"/>
        <v>0</v>
      </c>
      <c r="AG25" s="461">
        <f ca="1">'DB Func'!BO20</f>
        <v>0</v>
      </c>
      <c r="AH25" s="461">
        <f ca="1">'DB Func'!BN20</f>
        <v>0</v>
      </c>
      <c r="AI25" s="312">
        <v>18</v>
      </c>
      <c r="AJ25" s="195"/>
      <c r="AK25" s="195"/>
      <c r="AL25" s="195"/>
      <c r="AM25" s="195"/>
      <c r="AN25" s="312">
        <f t="shared" ca="1" si="16"/>
        <v>0</v>
      </c>
      <c r="AO25" s="312">
        <f t="shared" ca="1" si="17"/>
        <v>0</v>
      </c>
      <c r="AP25" s="195"/>
      <c r="AQ25" s="195"/>
      <c r="AR25" s="195"/>
      <c r="AS25" s="312"/>
      <c r="AT25" s="312">
        <v>18</v>
      </c>
      <c r="AU25" s="195"/>
      <c r="AV25" s="195"/>
      <c r="AW25" s="195"/>
      <c r="AX25" s="195"/>
      <c r="AY25" s="195"/>
    </row>
    <row r="26" spans="1:51" s="194" customFormat="1" ht="30" customHeight="1" thickTop="1" thickBot="1">
      <c r="A26" s="42"/>
      <c r="C26" s="390" t="str">
        <f ca="1">IF('DB Func'!B21="Funcionário 19","",'DB Func'!B21)</f>
        <v/>
      </c>
      <c r="D26" s="151"/>
      <c r="E26" s="161"/>
      <c r="F26" s="161"/>
      <c r="G26" s="384">
        <f t="shared" si="0"/>
        <v>0</v>
      </c>
      <c r="H26" s="195"/>
      <c r="I26" s="195"/>
      <c r="J26" s="195"/>
      <c r="K26" s="312" t="e">
        <f t="shared" ca="1" si="1"/>
        <v>#N/A</v>
      </c>
      <c r="L26" s="312" t="e">
        <f t="shared" ca="1" si="2"/>
        <v>#N/A</v>
      </c>
      <c r="M26" s="312" t="e">
        <f t="shared" si="3"/>
        <v>#N/A</v>
      </c>
      <c r="N26" s="312" t="e">
        <f t="shared" si="4"/>
        <v>#N/A</v>
      </c>
      <c r="O26" s="312">
        <f ca="1">'auxiliar 13 sal'!BF22</f>
        <v>0</v>
      </c>
      <c r="P26" s="312">
        <f t="shared" ca="1" si="5"/>
        <v>0</v>
      </c>
      <c r="Q26" s="312">
        <f t="shared" ca="1" si="6"/>
        <v>0</v>
      </c>
      <c r="R26" s="312">
        <f ca="1">IF(D26=2,VLOOKUP(L26+SUM(AD26:AF26)+SUM(AN26:AO26),'P Gerais'!$D$22:$G$25,3,TRUE),VLOOKUP(P26+SUM(AD26:AF26)+SUM(AN26:AO26),'P Gerais'!$D$22:$G$25,3,TRUE))</f>
        <v>0.08</v>
      </c>
      <c r="S26" s="312">
        <f ca="1">IF(D26=2,IF(R26='P Gerais'!$F$25,terceiro!R26,terceiro!R26*(L26+SUM(AD26:AF26)+SUM(AN26:AO26))),IF(R26='P Gerais'!$F$25,R26,R26*(P26+SUM(AD26:AF26)+SUM(AN26:AO26))))</f>
        <v>0</v>
      </c>
      <c r="T26" s="312">
        <f ca="1">'DB Func'!GB21*'P Gerais'!$D$35</f>
        <v>0</v>
      </c>
      <c r="U26" s="312" t="e">
        <f ca="1">IF(D26=2,VLOOKUP(W26,'P Gerais'!$D$29:$F$33,3,TRUE),VLOOKUP(W26,'P Gerais'!$D$29:$F$33,3,TRUE))</f>
        <v>#N/A</v>
      </c>
      <c r="V26" s="312" t="e">
        <f ca="1">IF(D26=2,VLOOKUP(W26,'P Gerais'!$D$29:$G$33,4,TRUE),VLOOKUP(W26,'P Gerais'!$D$29:$G$33,4,TRUE))</f>
        <v>#N/A</v>
      </c>
      <c r="W26" s="312" t="e">
        <f t="shared" ca="1" si="7"/>
        <v>#N/A</v>
      </c>
      <c r="X26" s="312" t="e">
        <f t="shared" ca="1" si="8"/>
        <v>#N/A</v>
      </c>
      <c r="Y26" s="312">
        <f t="shared" ca="1" si="9"/>
        <v>0</v>
      </c>
      <c r="Z26" s="312" t="e">
        <f t="shared" ca="1" si="10"/>
        <v>#N/A</v>
      </c>
      <c r="AA26" s="312" t="e">
        <f t="shared" si="18"/>
        <v>#N/A</v>
      </c>
      <c r="AB26" s="312" t="e">
        <f t="shared" si="11"/>
        <v>#N/A</v>
      </c>
      <c r="AC26" s="312" t="e">
        <f t="shared" si="12"/>
        <v>#N/A</v>
      </c>
      <c r="AD26" s="312">
        <f t="shared" ca="1" si="13"/>
        <v>0</v>
      </c>
      <c r="AE26" s="312">
        <f t="shared" ca="1" si="14"/>
        <v>0</v>
      </c>
      <c r="AF26" s="312">
        <f t="shared" ca="1" si="15"/>
        <v>0</v>
      </c>
      <c r="AG26" s="461">
        <f ca="1">'DB Func'!BO21</f>
        <v>0</v>
      </c>
      <c r="AH26" s="461">
        <f ca="1">'DB Func'!BN21</f>
        <v>0</v>
      </c>
      <c r="AI26" s="312">
        <v>19</v>
      </c>
      <c r="AJ26" s="195"/>
      <c r="AK26" s="195"/>
      <c r="AL26" s="195"/>
      <c r="AM26" s="195"/>
      <c r="AN26" s="312">
        <f t="shared" ca="1" si="16"/>
        <v>0</v>
      </c>
      <c r="AO26" s="312">
        <f t="shared" ca="1" si="17"/>
        <v>0</v>
      </c>
      <c r="AP26" s="195"/>
      <c r="AQ26" s="195"/>
      <c r="AR26" s="195"/>
      <c r="AS26" s="312"/>
      <c r="AT26" s="312">
        <v>19</v>
      </c>
      <c r="AU26" s="195"/>
      <c r="AV26" s="195"/>
      <c r="AW26" s="195"/>
      <c r="AX26" s="195"/>
      <c r="AY26" s="195"/>
    </row>
    <row r="27" spans="1:51" s="194" customFormat="1" ht="30" customHeight="1" thickTop="1" thickBot="1">
      <c r="A27" s="42"/>
      <c r="C27" s="390" t="str">
        <f ca="1">IF('DB Func'!B22="Funcionário 20","",'DB Func'!B22)</f>
        <v/>
      </c>
      <c r="D27" s="151"/>
      <c r="E27" s="161"/>
      <c r="F27" s="161"/>
      <c r="G27" s="384">
        <f t="shared" si="0"/>
        <v>0</v>
      </c>
      <c r="H27" s="195"/>
      <c r="I27" s="195"/>
      <c r="J27" s="195"/>
      <c r="K27" s="312" t="e">
        <f t="shared" ca="1" si="1"/>
        <v>#N/A</v>
      </c>
      <c r="L27" s="312" t="e">
        <f t="shared" ca="1" si="2"/>
        <v>#N/A</v>
      </c>
      <c r="M27" s="312" t="e">
        <f t="shared" si="3"/>
        <v>#N/A</v>
      </c>
      <c r="N27" s="312" t="e">
        <f t="shared" si="4"/>
        <v>#N/A</v>
      </c>
      <c r="O27" s="312">
        <f ca="1">'auxiliar 13 sal'!BF23</f>
        <v>0</v>
      </c>
      <c r="P27" s="312">
        <f t="shared" ca="1" si="5"/>
        <v>0</v>
      </c>
      <c r="Q27" s="312">
        <f t="shared" ca="1" si="6"/>
        <v>0</v>
      </c>
      <c r="R27" s="312">
        <f ca="1">IF(D27=2,VLOOKUP(L27+SUM(AD27:AF27)+SUM(AN27:AO27),'P Gerais'!$D$22:$G$25,3,TRUE),VLOOKUP(P27+SUM(AD27:AF27)+SUM(AN27:AO27),'P Gerais'!$D$22:$G$25,3,TRUE))</f>
        <v>0.08</v>
      </c>
      <c r="S27" s="312">
        <f ca="1">IF(D27=2,IF(R27='P Gerais'!$F$25,terceiro!R27,terceiro!R27*(L27+SUM(AD27:AF27)+SUM(AN27:AO27))),IF(R27='P Gerais'!$F$25,R27,R27*(P27+SUM(AD27:AF27)+SUM(AN27:AO27))))</f>
        <v>0</v>
      </c>
      <c r="T27" s="312">
        <f ca="1">'DB Func'!GB22*'P Gerais'!$D$35</f>
        <v>0</v>
      </c>
      <c r="U27" s="312" t="e">
        <f ca="1">IF(D27=2,VLOOKUP(W27,'P Gerais'!$D$29:$F$33,3,TRUE),VLOOKUP(W27,'P Gerais'!$D$29:$F$33,3,TRUE))</f>
        <v>#N/A</v>
      </c>
      <c r="V27" s="312" t="e">
        <f ca="1">IF(D27=2,VLOOKUP(W27,'P Gerais'!$D$29:$G$33,4,TRUE),VLOOKUP(W27,'P Gerais'!$D$29:$G$33,4,TRUE))</f>
        <v>#N/A</v>
      </c>
      <c r="W27" s="312" t="e">
        <f t="shared" ca="1" si="7"/>
        <v>#N/A</v>
      </c>
      <c r="X27" s="312" t="e">
        <f t="shared" ca="1" si="8"/>
        <v>#N/A</v>
      </c>
      <c r="Y27" s="312">
        <f t="shared" ca="1" si="9"/>
        <v>0</v>
      </c>
      <c r="Z27" s="312" t="e">
        <f t="shared" ca="1" si="10"/>
        <v>#N/A</v>
      </c>
      <c r="AA27" s="312" t="e">
        <f t="shared" si="18"/>
        <v>#N/A</v>
      </c>
      <c r="AB27" s="312" t="e">
        <f t="shared" si="11"/>
        <v>#N/A</v>
      </c>
      <c r="AC27" s="312" t="e">
        <f t="shared" si="12"/>
        <v>#N/A</v>
      </c>
      <c r="AD27" s="312">
        <f t="shared" ca="1" si="13"/>
        <v>0</v>
      </c>
      <c r="AE27" s="312">
        <f t="shared" ca="1" si="14"/>
        <v>0</v>
      </c>
      <c r="AF27" s="312">
        <f t="shared" ca="1" si="15"/>
        <v>0</v>
      </c>
      <c r="AG27" s="461">
        <f ca="1">'DB Func'!BO22</f>
        <v>0</v>
      </c>
      <c r="AH27" s="461">
        <f ca="1">'DB Func'!BN22</f>
        <v>0</v>
      </c>
      <c r="AI27" s="312">
        <v>20</v>
      </c>
      <c r="AJ27" s="195"/>
      <c r="AK27" s="195"/>
      <c r="AL27" s="195"/>
      <c r="AM27" s="195"/>
      <c r="AN27" s="312">
        <f t="shared" ca="1" si="16"/>
        <v>0</v>
      </c>
      <c r="AO27" s="312">
        <f t="shared" ca="1" si="17"/>
        <v>0</v>
      </c>
      <c r="AP27" s="195"/>
      <c r="AQ27" s="195"/>
      <c r="AR27" s="195"/>
      <c r="AS27" s="312"/>
      <c r="AT27" s="312">
        <v>20</v>
      </c>
      <c r="AU27" s="195"/>
      <c r="AV27" s="195"/>
      <c r="AW27" s="195"/>
      <c r="AX27" s="195"/>
      <c r="AY27" s="195"/>
    </row>
    <row r="28" spans="1:51" s="194" customFormat="1" ht="30" customHeight="1" thickTop="1" thickBot="1">
      <c r="A28" s="42"/>
      <c r="C28" s="390" t="str">
        <f ca="1">IF('DB Func'!B23="Funcionário 21","",'DB Func'!B23)</f>
        <v/>
      </c>
      <c r="D28" s="151"/>
      <c r="E28" s="161"/>
      <c r="F28" s="161"/>
      <c r="G28" s="384">
        <f t="shared" si="0"/>
        <v>0</v>
      </c>
      <c r="H28" s="195"/>
      <c r="I28" s="195"/>
      <c r="J28" s="195"/>
      <c r="K28" s="312" t="e">
        <f t="shared" ca="1" si="1"/>
        <v>#N/A</v>
      </c>
      <c r="L28" s="312" t="e">
        <f t="shared" ca="1" si="2"/>
        <v>#N/A</v>
      </c>
      <c r="M28" s="312" t="e">
        <f t="shared" si="3"/>
        <v>#N/A</v>
      </c>
      <c r="N28" s="312" t="e">
        <f t="shared" si="4"/>
        <v>#N/A</v>
      </c>
      <c r="O28" s="312">
        <f ca="1">'auxiliar 13 sal'!BF24</f>
        <v>0</v>
      </c>
      <c r="P28" s="312">
        <f t="shared" ca="1" si="5"/>
        <v>0</v>
      </c>
      <c r="Q28" s="312">
        <f t="shared" ca="1" si="6"/>
        <v>0</v>
      </c>
      <c r="R28" s="312">
        <f ca="1">IF(D28=2,VLOOKUP(L28+SUM(AD28:AF28)+SUM(AN28:AO28),'P Gerais'!$D$22:$G$25,3,TRUE),VLOOKUP(P28+SUM(AD28:AF28)+SUM(AN28:AO28),'P Gerais'!$D$22:$G$25,3,TRUE))</f>
        <v>0.08</v>
      </c>
      <c r="S28" s="312">
        <f ca="1">IF(D28=2,IF(R28='P Gerais'!$F$25,terceiro!R28,terceiro!R28*(L28+SUM(AD28:AF28)+SUM(AN28:AO28))),IF(R28='P Gerais'!$F$25,R28,R28*(P28+SUM(AD28:AF28)+SUM(AN28:AO28))))</f>
        <v>0</v>
      </c>
      <c r="T28" s="312">
        <f ca="1">'DB Func'!GB23*'P Gerais'!$D$35</f>
        <v>0</v>
      </c>
      <c r="U28" s="312" t="e">
        <f ca="1">IF(D28=2,VLOOKUP(W28,'P Gerais'!$D$29:$F$33,3,TRUE),VLOOKUP(W28,'P Gerais'!$D$29:$F$33,3,TRUE))</f>
        <v>#N/A</v>
      </c>
      <c r="V28" s="312" t="e">
        <f ca="1">IF(D28=2,VLOOKUP(W28,'P Gerais'!$D$29:$G$33,4,TRUE),VLOOKUP(W28,'P Gerais'!$D$29:$G$33,4,TRUE))</f>
        <v>#N/A</v>
      </c>
      <c r="W28" s="312" t="e">
        <f t="shared" ca="1" si="7"/>
        <v>#N/A</v>
      </c>
      <c r="X28" s="312" t="e">
        <f t="shared" ca="1" si="8"/>
        <v>#N/A</v>
      </c>
      <c r="Y28" s="312">
        <f t="shared" ca="1" si="9"/>
        <v>0</v>
      </c>
      <c r="Z28" s="312" t="e">
        <f t="shared" ca="1" si="10"/>
        <v>#N/A</v>
      </c>
      <c r="AA28" s="312" t="e">
        <f t="shared" si="18"/>
        <v>#N/A</v>
      </c>
      <c r="AB28" s="312" t="e">
        <f t="shared" si="11"/>
        <v>#N/A</v>
      </c>
      <c r="AC28" s="312" t="e">
        <f t="shared" si="12"/>
        <v>#N/A</v>
      </c>
      <c r="AD28" s="312">
        <f t="shared" ca="1" si="13"/>
        <v>0</v>
      </c>
      <c r="AE28" s="312">
        <f t="shared" ca="1" si="14"/>
        <v>0</v>
      </c>
      <c r="AF28" s="312">
        <f t="shared" ca="1" si="15"/>
        <v>0</v>
      </c>
      <c r="AG28" s="461">
        <f ca="1">'DB Func'!BO23</f>
        <v>0</v>
      </c>
      <c r="AH28" s="461">
        <f ca="1">'DB Func'!BN23</f>
        <v>0</v>
      </c>
      <c r="AI28" s="312">
        <v>21</v>
      </c>
      <c r="AJ28" s="195"/>
      <c r="AK28" s="195"/>
      <c r="AL28" s="195"/>
      <c r="AM28" s="195"/>
      <c r="AN28" s="312">
        <f t="shared" ca="1" si="16"/>
        <v>0</v>
      </c>
      <c r="AO28" s="312">
        <f t="shared" ca="1" si="17"/>
        <v>0</v>
      </c>
      <c r="AP28" s="195"/>
      <c r="AQ28" s="195"/>
      <c r="AR28" s="195"/>
      <c r="AS28" s="312"/>
      <c r="AT28" s="312">
        <v>21</v>
      </c>
      <c r="AU28" s="195"/>
      <c r="AV28" s="195"/>
      <c r="AW28" s="195"/>
      <c r="AX28" s="195"/>
      <c r="AY28" s="195"/>
    </row>
    <row r="29" spans="1:51" s="194" customFormat="1" ht="30" customHeight="1" thickTop="1" thickBot="1">
      <c r="A29" s="42"/>
      <c r="C29" s="390" t="str">
        <f ca="1">IF('DB Func'!B24="Funcionário 22","",'DB Func'!B24)</f>
        <v/>
      </c>
      <c r="D29" s="151"/>
      <c r="E29" s="161"/>
      <c r="F29" s="161"/>
      <c r="G29" s="384">
        <f t="shared" si="0"/>
        <v>0</v>
      </c>
      <c r="H29" s="195"/>
      <c r="I29" s="195"/>
      <c r="J29" s="195"/>
      <c r="K29" s="312" t="e">
        <f t="shared" ca="1" si="1"/>
        <v>#N/A</v>
      </c>
      <c r="L29" s="312" t="e">
        <f t="shared" ca="1" si="2"/>
        <v>#N/A</v>
      </c>
      <c r="M29" s="312" t="e">
        <f t="shared" si="3"/>
        <v>#N/A</v>
      </c>
      <c r="N29" s="312" t="e">
        <f t="shared" si="4"/>
        <v>#N/A</v>
      </c>
      <c r="O29" s="312">
        <f ca="1">'auxiliar 13 sal'!BF25</f>
        <v>0</v>
      </c>
      <c r="P29" s="312">
        <f t="shared" ca="1" si="5"/>
        <v>0</v>
      </c>
      <c r="Q29" s="312">
        <f t="shared" ca="1" si="6"/>
        <v>0</v>
      </c>
      <c r="R29" s="312">
        <f ca="1">IF(D29=2,VLOOKUP(L29+SUM(AD29:AF29)+SUM(AN29:AO29),'P Gerais'!$D$22:$G$25,3,TRUE),VLOOKUP(P29+SUM(AD29:AF29)+SUM(AN29:AO29),'P Gerais'!$D$22:$G$25,3,TRUE))</f>
        <v>0.08</v>
      </c>
      <c r="S29" s="312">
        <f ca="1">IF(D29=2,IF(R29='P Gerais'!$F$25,terceiro!R29,terceiro!R29*(L29+SUM(AD29:AF29)+SUM(AN29:AO29))),IF(R29='P Gerais'!$F$25,R29,R29*(P29+SUM(AD29:AF29)+SUM(AN29:AO29))))</f>
        <v>0</v>
      </c>
      <c r="T29" s="312">
        <f ca="1">'DB Func'!GB24*'P Gerais'!$D$35</f>
        <v>0</v>
      </c>
      <c r="U29" s="312" t="e">
        <f ca="1">IF(D29=2,VLOOKUP(W29,'P Gerais'!$D$29:$F$33,3,TRUE),VLOOKUP(W29,'P Gerais'!$D$29:$F$33,3,TRUE))</f>
        <v>#N/A</v>
      </c>
      <c r="V29" s="312" t="e">
        <f ca="1">IF(D29=2,VLOOKUP(W29,'P Gerais'!$D$29:$G$33,4,TRUE),VLOOKUP(W29,'P Gerais'!$D$29:$G$33,4,TRUE))</f>
        <v>#N/A</v>
      </c>
      <c r="W29" s="312" t="e">
        <f t="shared" ca="1" si="7"/>
        <v>#N/A</v>
      </c>
      <c r="X29" s="312" t="e">
        <f t="shared" ca="1" si="8"/>
        <v>#N/A</v>
      </c>
      <c r="Y29" s="312">
        <f t="shared" ca="1" si="9"/>
        <v>0</v>
      </c>
      <c r="Z29" s="312" t="e">
        <f t="shared" ca="1" si="10"/>
        <v>#N/A</v>
      </c>
      <c r="AA29" s="312" t="e">
        <f t="shared" si="18"/>
        <v>#N/A</v>
      </c>
      <c r="AB29" s="312" t="e">
        <f t="shared" si="11"/>
        <v>#N/A</v>
      </c>
      <c r="AC29" s="312" t="e">
        <f t="shared" si="12"/>
        <v>#N/A</v>
      </c>
      <c r="AD29" s="312">
        <f t="shared" ca="1" si="13"/>
        <v>0</v>
      </c>
      <c r="AE29" s="312">
        <f t="shared" ca="1" si="14"/>
        <v>0</v>
      </c>
      <c r="AF29" s="312">
        <f t="shared" ca="1" si="15"/>
        <v>0</v>
      </c>
      <c r="AG29" s="461">
        <f ca="1">'DB Func'!BO24</f>
        <v>0</v>
      </c>
      <c r="AH29" s="461">
        <f ca="1">'DB Func'!BN24</f>
        <v>0</v>
      </c>
      <c r="AI29" s="312">
        <v>22</v>
      </c>
      <c r="AJ29" s="195"/>
      <c r="AK29" s="195"/>
      <c r="AL29" s="195"/>
      <c r="AM29" s="195"/>
      <c r="AN29" s="312">
        <f t="shared" ca="1" si="16"/>
        <v>0</v>
      </c>
      <c r="AO29" s="312">
        <f t="shared" ca="1" si="17"/>
        <v>0</v>
      </c>
      <c r="AP29" s="195"/>
      <c r="AQ29" s="195"/>
      <c r="AR29" s="195"/>
      <c r="AS29" s="312"/>
      <c r="AT29" s="312">
        <v>22</v>
      </c>
      <c r="AU29" s="195"/>
      <c r="AV29" s="195"/>
      <c r="AW29" s="195"/>
      <c r="AX29" s="195"/>
      <c r="AY29" s="195"/>
    </row>
    <row r="30" spans="1:51" s="194" customFormat="1" ht="30" customHeight="1" thickTop="1" thickBot="1">
      <c r="A30" s="42"/>
      <c r="C30" s="390" t="str">
        <f ca="1">IF('DB Func'!B25="Funcionário 23","",'DB Func'!B25)</f>
        <v/>
      </c>
      <c r="D30" s="151"/>
      <c r="E30" s="161"/>
      <c r="F30" s="161"/>
      <c r="G30" s="384">
        <f t="shared" si="0"/>
        <v>0</v>
      </c>
      <c r="H30" s="195"/>
      <c r="I30" s="195"/>
      <c r="J30" s="195"/>
      <c r="K30" s="312" t="e">
        <f t="shared" ca="1" si="1"/>
        <v>#N/A</v>
      </c>
      <c r="L30" s="312" t="e">
        <f t="shared" ca="1" si="2"/>
        <v>#N/A</v>
      </c>
      <c r="M30" s="312" t="e">
        <f t="shared" si="3"/>
        <v>#N/A</v>
      </c>
      <c r="N30" s="312" t="e">
        <f t="shared" si="4"/>
        <v>#N/A</v>
      </c>
      <c r="O30" s="312">
        <f ca="1">'auxiliar 13 sal'!BF26</f>
        <v>0</v>
      </c>
      <c r="P30" s="312">
        <f t="shared" ca="1" si="5"/>
        <v>0</v>
      </c>
      <c r="Q30" s="312">
        <f t="shared" ca="1" si="6"/>
        <v>0</v>
      </c>
      <c r="R30" s="312">
        <f ca="1">IF(D30=2,VLOOKUP(L30+SUM(AD30:AF30)+SUM(AN30:AO30),'P Gerais'!$D$22:$G$25,3,TRUE),VLOOKUP(P30+SUM(AD30:AF30)+SUM(AN30:AO30),'P Gerais'!$D$22:$G$25,3,TRUE))</f>
        <v>0.08</v>
      </c>
      <c r="S30" s="312">
        <f ca="1">IF(D30=2,IF(R30='P Gerais'!$F$25,terceiro!R30,terceiro!R30*(L30+SUM(AD30:AF30)+SUM(AN30:AO30))),IF(R30='P Gerais'!$F$25,R30,R30*(P30+SUM(AD30:AF30)+SUM(AN30:AO30))))</f>
        <v>0</v>
      </c>
      <c r="T30" s="312">
        <f ca="1">'DB Func'!GB25*'P Gerais'!$D$35</f>
        <v>0</v>
      </c>
      <c r="U30" s="312" t="e">
        <f ca="1">IF(D30=2,VLOOKUP(W30,'P Gerais'!$D$29:$F$33,3,TRUE),VLOOKUP(W30,'P Gerais'!$D$29:$F$33,3,TRUE))</f>
        <v>#N/A</v>
      </c>
      <c r="V30" s="312" t="e">
        <f ca="1">IF(D30=2,VLOOKUP(W30,'P Gerais'!$D$29:$G$33,4,TRUE),VLOOKUP(W30,'P Gerais'!$D$29:$G$33,4,TRUE))</f>
        <v>#N/A</v>
      </c>
      <c r="W30" s="312" t="e">
        <f t="shared" ca="1" si="7"/>
        <v>#N/A</v>
      </c>
      <c r="X30" s="312" t="e">
        <f t="shared" ca="1" si="8"/>
        <v>#N/A</v>
      </c>
      <c r="Y30" s="312">
        <f t="shared" ca="1" si="9"/>
        <v>0</v>
      </c>
      <c r="Z30" s="312" t="e">
        <f t="shared" ca="1" si="10"/>
        <v>#N/A</v>
      </c>
      <c r="AA30" s="312" t="e">
        <f t="shared" si="18"/>
        <v>#N/A</v>
      </c>
      <c r="AB30" s="312" t="e">
        <f t="shared" si="11"/>
        <v>#N/A</v>
      </c>
      <c r="AC30" s="312" t="e">
        <f t="shared" si="12"/>
        <v>#N/A</v>
      </c>
      <c r="AD30" s="312">
        <f t="shared" ca="1" si="13"/>
        <v>0</v>
      </c>
      <c r="AE30" s="312">
        <f t="shared" ca="1" si="14"/>
        <v>0</v>
      </c>
      <c r="AF30" s="312">
        <f t="shared" ca="1" si="15"/>
        <v>0</v>
      </c>
      <c r="AG30" s="461">
        <f ca="1">'DB Func'!BO25</f>
        <v>0</v>
      </c>
      <c r="AH30" s="461">
        <f ca="1">'DB Func'!BN25</f>
        <v>0</v>
      </c>
      <c r="AI30" s="312">
        <v>23</v>
      </c>
      <c r="AJ30" s="195"/>
      <c r="AK30" s="195"/>
      <c r="AL30" s="195"/>
      <c r="AM30" s="195"/>
      <c r="AN30" s="312">
        <f t="shared" ca="1" si="16"/>
        <v>0</v>
      </c>
      <c r="AO30" s="312">
        <f t="shared" ca="1" si="17"/>
        <v>0</v>
      </c>
      <c r="AP30" s="195"/>
      <c r="AQ30" s="195"/>
      <c r="AR30" s="195"/>
      <c r="AS30" s="312"/>
      <c r="AT30" s="312">
        <v>23</v>
      </c>
      <c r="AU30" s="195"/>
      <c r="AV30" s="195"/>
      <c r="AW30" s="195"/>
      <c r="AX30" s="195"/>
      <c r="AY30" s="195"/>
    </row>
    <row r="31" spans="1:51" s="194" customFormat="1" ht="30" customHeight="1" thickTop="1" thickBot="1">
      <c r="A31" s="42"/>
      <c r="C31" s="390" t="str">
        <f ca="1">IF('DB Func'!B26="Funcionário 24","",'DB Func'!B26)</f>
        <v/>
      </c>
      <c r="D31" s="151"/>
      <c r="E31" s="161"/>
      <c r="F31" s="161"/>
      <c r="G31" s="384">
        <f t="shared" si="0"/>
        <v>0</v>
      </c>
      <c r="H31" s="195"/>
      <c r="I31" s="195"/>
      <c r="J31" s="195"/>
      <c r="K31" s="312" t="e">
        <f t="shared" ca="1" si="1"/>
        <v>#N/A</v>
      </c>
      <c r="L31" s="312" t="e">
        <f t="shared" ca="1" si="2"/>
        <v>#N/A</v>
      </c>
      <c r="M31" s="312" t="e">
        <f t="shared" si="3"/>
        <v>#N/A</v>
      </c>
      <c r="N31" s="312" t="e">
        <f t="shared" si="4"/>
        <v>#N/A</v>
      </c>
      <c r="O31" s="312">
        <f ca="1">'auxiliar 13 sal'!BF27</f>
        <v>0</v>
      </c>
      <c r="P31" s="312">
        <f t="shared" ca="1" si="5"/>
        <v>0</v>
      </c>
      <c r="Q31" s="312">
        <f t="shared" ca="1" si="6"/>
        <v>0</v>
      </c>
      <c r="R31" s="312">
        <f ca="1">IF(D31=2,VLOOKUP(L31+SUM(AD31:AF31)+SUM(AN31:AO31),'P Gerais'!$D$22:$G$25,3,TRUE),VLOOKUP(P31+SUM(AD31:AF31)+SUM(AN31:AO31),'P Gerais'!$D$22:$G$25,3,TRUE))</f>
        <v>0.08</v>
      </c>
      <c r="S31" s="312">
        <f ca="1">IF(D31=2,IF(R31='P Gerais'!$F$25,terceiro!R31,terceiro!R31*(L31+SUM(AD31:AF31)+SUM(AN31:AO31))),IF(R31='P Gerais'!$F$25,R31,R31*(P31+SUM(AD31:AF31)+SUM(AN31:AO31))))</f>
        <v>0</v>
      </c>
      <c r="T31" s="312">
        <f ca="1">'DB Func'!GB26*'P Gerais'!$D$35</f>
        <v>0</v>
      </c>
      <c r="U31" s="312" t="e">
        <f ca="1">IF(D31=2,VLOOKUP(W31,'P Gerais'!$D$29:$F$33,3,TRUE),VLOOKUP(W31,'P Gerais'!$D$29:$F$33,3,TRUE))</f>
        <v>#N/A</v>
      </c>
      <c r="V31" s="312" t="e">
        <f ca="1">IF(D31=2,VLOOKUP(W31,'P Gerais'!$D$29:$G$33,4,TRUE),VLOOKUP(W31,'P Gerais'!$D$29:$G$33,4,TRUE))</f>
        <v>#N/A</v>
      </c>
      <c r="W31" s="312" t="e">
        <f t="shared" ca="1" si="7"/>
        <v>#N/A</v>
      </c>
      <c r="X31" s="312" t="e">
        <f t="shared" ca="1" si="8"/>
        <v>#N/A</v>
      </c>
      <c r="Y31" s="312">
        <f t="shared" ca="1" si="9"/>
        <v>0</v>
      </c>
      <c r="Z31" s="312" t="e">
        <f t="shared" ca="1" si="10"/>
        <v>#N/A</v>
      </c>
      <c r="AA31" s="312" t="e">
        <f t="shared" si="18"/>
        <v>#N/A</v>
      </c>
      <c r="AB31" s="312" t="e">
        <f t="shared" si="11"/>
        <v>#N/A</v>
      </c>
      <c r="AC31" s="312" t="e">
        <f t="shared" si="12"/>
        <v>#N/A</v>
      </c>
      <c r="AD31" s="312">
        <f t="shared" ca="1" si="13"/>
        <v>0</v>
      </c>
      <c r="AE31" s="312">
        <f t="shared" ca="1" si="14"/>
        <v>0</v>
      </c>
      <c r="AF31" s="312">
        <f t="shared" ca="1" si="15"/>
        <v>0</v>
      </c>
      <c r="AG31" s="461">
        <f ca="1">'DB Func'!BO26</f>
        <v>0</v>
      </c>
      <c r="AH31" s="461">
        <f ca="1">'DB Func'!BN26</f>
        <v>0</v>
      </c>
      <c r="AI31" s="312">
        <v>24</v>
      </c>
      <c r="AJ31" s="195"/>
      <c r="AK31" s="195"/>
      <c r="AL31" s="195"/>
      <c r="AM31" s="195"/>
      <c r="AN31" s="312">
        <f t="shared" ca="1" si="16"/>
        <v>0</v>
      </c>
      <c r="AO31" s="312">
        <f t="shared" ca="1" si="17"/>
        <v>0</v>
      </c>
      <c r="AP31" s="195"/>
      <c r="AQ31" s="195"/>
      <c r="AR31" s="195"/>
      <c r="AS31" s="312"/>
      <c r="AT31" s="312">
        <v>24</v>
      </c>
      <c r="AU31" s="195"/>
      <c r="AV31" s="195"/>
      <c r="AW31" s="195"/>
      <c r="AX31" s="195"/>
      <c r="AY31" s="195"/>
    </row>
    <row r="32" spans="1:51" s="194" customFormat="1" ht="30" customHeight="1" thickTop="1" thickBot="1">
      <c r="A32" s="42"/>
      <c r="C32" s="390" t="str">
        <f ca="1">IF('DB Func'!B27="Funcionário 25","",'DB Func'!B27)</f>
        <v/>
      </c>
      <c r="D32" s="151"/>
      <c r="E32" s="161"/>
      <c r="F32" s="161"/>
      <c r="G32" s="384">
        <f t="shared" si="0"/>
        <v>0</v>
      </c>
      <c r="H32" s="195"/>
      <c r="I32" s="195"/>
      <c r="J32" s="195"/>
      <c r="K32" s="312" t="e">
        <f t="shared" ca="1" si="1"/>
        <v>#N/A</v>
      </c>
      <c r="L32" s="312" t="e">
        <f t="shared" ca="1" si="2"/>
        <v>#N/A</v>
      </c>
      <c r="M32" s="312" t="e">
        <f t="shared" si="3"/>
        <v>#N/A</v>
      </c>
      <c r="N32" s="312" t="e">
        <f t="shared" si="4"/>
        <v>#N/A</v>
      </c>
      <c r="O32" s="312">
        <f ca="1">'auxiliar 13 sal'!BF28</f>
        <v>0</v>
      </c>
      <c r="P32" s="312">
        <f t="shared" ca="1" si="5"/>
        <v>0</v>
      </c>
      <c r="Q32" s="312">
        <f t="shared" ca="1" si="6"/>
        <v>0</v>
      </c>
      <c r="R32" s="312">
        <f ca="1">IF(D32=2,VLOOKUP(L32+SUM(AD32:AF32)+SUM(AN32:AO32),'P Gerais'!$D$22:$G$25,3,TRUE),VLOOKUP(P32+SUM(AD32:AF32)+SUM(AN32:AO32),'P Gerais'!$D$22:$G$25,3,TRUE))</f>
        <v>0.08</v>
      </c>
      <c r="S32" s="312">
        <f ca="1">IF(D32=2,IF(R32='P Gerais'!$F$25,terceiro!R32,terceiro!R32*(L32+SUM(AD32:AF32)+SUM(AN32:AO32))),IF(R32='P Gerais'!$F$25,R32,R32*(P32+SUM(AD32:AF32)+SUM(AN32:AO32))))</f>
        <v>0</v>
      </c>
      <c r="T32" s="312">
        <f ca="1">'DB Func'!GB27*'P Gerais'!$D$35</f>
        <v>0</v>
      </c>
      <c r="U32" s="312" t="e">
        <f ca="1">IF(D32=2,VLOOKUP(W32,'P Gerais'!$D$29:$F$33,3,TRUE),VLOOKUP(W32,'P Gerais'!$D$29:$F$33,3,TRUE))</f>
        <v>#N/A</v>
      </c>
      <c r="V32" s="312" t="e">
        <f ca="1">IF(D32=2,VLOOKUP(W32,'P Gerais'!$D$29:$G$33,4,TRUE),VLOOKUP(W32,'P Gerais'!$D$29:$G$33,4,TRUE))</f>
        <v>#N/A</v>
      </c>
      <c r="W32" s="312" t="e">
        <f t="shared" ca="1" si="7"/>
        <v>#N/A</v>
      </c>
      <c r="X32" s="312" t="e">
        <f t="shared" ca="1" si="8"/>
        <v>#N/A</v>
      </c>
      <c r="Y32" s="312">
        <f t="shared" ca="1" si="9"/>
        <v>0</v>
      </c>
      <c r="Z32" s="312" t="e">
        <f t="shared" ca="1" si="10"/>
        <v>#N/A</v>
      </c>
      <c r="AA32" s="312" t="e">
        <f t="shared" si="18"/>
        <v>#N/A</v>
      </c>
      <c r="AB32" s="312" t="e">
        <f t="shared" si="11"/>
        <v>#N/A</v>
      </c>
      <c r="AC32" s="312" t="e">
        <f t="shared" si="12"/>
        <v>#N/A</v>
      </c>
      <c r="AD32" s="312">
        <f t="shared" ca="1" si="13"/>
        <v>0</v>
      </c>
      <c r="AE32" s="312">
        <f t="shared" ca="1" si="14"/>
        <v>0</v>
      </c>
      <c r="AF32" s="312">
        <f t="shared" ca="1" si="15"/>
        <v>0</v>
      </c>
      <c r="AG32" s="461">
        <f ca="1">'DB Func'!BO27</f>
        <v>0</v>
      </c>
      <c r="AH32" s="461">
        <f ca="1">'DB Func'!BN27</f>
        <v>0</v>
      </c>
      <c r="AI32" s="312">
        <v>25</v>
      </c>
      <c r="AJ32" s="195"/>
      <c r="AK32" s="195"/>
      <c r="AL32" s="195"/>
      <c r="AM32" s="195"/>
      <c r="AN32" s="312">
        <f t="shared" ca="1" si="16"/>
        <v>0</v>
      </c>
      <c r="AO32" s="312">
        <f t="shared" ca="1" si="17"/>
        <v>0</v>
      </c>
      <c r="AP32" s="195"/>
      <c r="AQ32" s="195"/>
      <c r="AR32" s="195"/>
      <c r="AS32" s="312"/>
      <c r="AT32" s="312">
        <v>25</v>
      </c>
      <c r="AU32" s="195"/>
      <c r="AV32" s="195"/>
      <c r="AW32" s="195"/>
      <c r="AX32" s="195"/>
      <c r="AY32" s="195"/>
    </row>
    <row r="33" spans="1:51" s="194" customFormat="1" ht="30" customHeight="1" thickTop="1" thickBot="1">
      <c r="A33" s="42"/>
      <c r="C33" s="390" t="str">
        <f ca="1">IF('DB Func'!B28="Funcionário 26","",'DB Func'!B28)</f>
        <v/>
      </c>
      <c r="D33" s="151"/>
      <c r="E33" s="161"/>
      <c r="F33" s="161"/>
      <c r="G33" s="384">
        <f t="shared" si="0"/>
        <v>0</v>
      </c>
      <c r="H33" s="195"/>
      <c r="I33" s="195"/>
      <c r="J33" s="195"/>
      <c r="K33" s="312" t="e">
        <f t="shared" ca="1" si="1"/>
        <v>#N/A</v>
      </c>
      <c r="L33" s="312" t="e">
        <f t="shared" ca="1" si="2"/>
        <v>#N/A</v>
      </c>
      <c r="M33" s="312" t="e">
        <f t="shared" si="3"/>
        <v>#N/A</v>
      </c>
      <c r="N33" s="312" t="e">
        <f t="shared" si="4"/>
        <v>#N/A</v>
      </c>
      <c r="O33" s="312">
        <f ca="1">'auxiliar 13 sal'!BF29</f>
        <v>0</v>
      </c>
      <c r="P33" s="312">
        <f t="shared" ca="1" si="5"/>
        <v>0</v>
      </c>
      <c r="Q33" s="312">
        <f t="shared" ca="1" si="6"/>
        <v>0</v>
      </c>
      <c r="R33" s="312">
        <f ca="1">IF(D33=2,VLOOKUP(L33+SUM(AD33:AF33)+SUM(AN33:AO33),'P Gerais'!$D$22:$G$25,3,TRUE),VLOOKUP(P33+SUM(AD33:AF33)+SUM(AN33:AO33),'P Gerais'!$D$22:$G$25,3,TRUE))</f>
        <v>0.08</v>
      </c>
      <c r="S33" s="312">
        <f ca="1">IF(D33=2,IF(R33='P Gerais'!$F$25,terceiro!R33,terceiro!R33*(L33+SUM(AD33:AF33)+SUM(AN33:AO33))),IF(R33='P Gerais'!$F$25,R33,R33*(P33+SUM(AD33:AF33)+SUM(AN33:AO33))))</f>
        <v>0</v>
      </c>
      <c r="T33" s="312">
        <f ca="1">'DB Func'!GB28*'P Gerais'!$D$35</f>
        <v>0</v>
      </c>
      <c r="U33" s="312" t="e">
        <f ca="1">IF(D33=2,VLOOKUP(W33,'P Gerais'!$D$29:$F$33,3,TRUE),VLOOKUP(W33,'P Gerais'!$D$29:$F$33,3,TRUE))</f>
        <v>#N/A</v>
      </c>
      <c r="V33" s="312" t="e">
        <f ca="1">IF(D33=2,VLOOKUP(W33,'P Gerais'!$D$29:$G$33,4,TRUE),VLOOKUP(W33,'P Gerais'!$D$29:$G$33,4,TRUE))</f>
        <v>#N/A</v>
      </c>
      <c r="W33" s="312" t="e">
        <f t="shared" ca="1" si="7"/>
        <v>#N/A</v>
      </c>
      <c r="X33" s="312" t="e">
        <f t="shared" ca="1" si="8"/>
        <v>#N/A</v>
      </c>
      <c r="Y33" s="312">
        <f t="shared" ca="1" si="9"/>
        <v>0</v>
      </c>
      <c r="Z33" s="312" t="e">
        <f t="shared" ca="1" si="10"/>
        <v>#N/A</v>
      </c>
      <c r="AA33" s="312" t="e">
        <f t="shared" si="18"/>
        <v>#N/A</v>
      </c>
      <c r="AB33" s="312" t="e">
        <f t="shared" si="11"/>
        <v>#N/A</v>
      </c>
      <c r="AC33" s="312" t="e">
        <f t="shared" si="12"/>
        <v>#N/A</v>
      </c>
      <c r="AD33" s="312">
        <f t="shared" ca="1" si="13"/>
        <v>0</v>
      </c>
      <c r="AE33" s="312">
        <f t="shared" ca="1" si="14"/>
        <v>0</v>
      </c>
      <c r="AF33" s="312">
        <f t="shared" ca="1" si="15"/>
        <v>0</v>
      </c>
      <c r="AG33" s="461">
        <f ca="1">'DB Func'!BO28</f>
        <v>0</v>
      </c>
      <c r="AH33" s="461">
        <f ca="1">'DB Func'!BN28</f>
        <v>0</v>
      </c>
      <c r="AI33" s="312">
        <v>26</v>
      </c>
      <c r="AJ33" s="195"/>
      <c r="AK33" s="195"/>
      <c r="AL33" s="195"/>
      <c r="AM33" s="195"/>
      <c r="AN33" s="312">
        <f t="shared" ca="1" si="16"/>
        <v>0</v>
      </c>
      <c r="AO33" s="312">
        <f t="shared" ca="1" si="17"/>
        <v>0</v>
      </c>
      <c r="AP33" s="195"/>
      <c r="AQ33" s="195"/>
      <c r="AR33" s="195"/>
      <c r="AS33" s="312"/>
      <c r="AT33" s="312">
        <v>26</v>
      </c>
      <c r="AU33" s="195"/>
      <c r="AV33" s="195"/>
      <c r="AW33" s="195"/>
      <c r="AX33" s="195"/>
      <c r="AY33" s="195"/>
    </row>
    <row r="34" spans="1:51" s="194" customFormat="1" ht="30" customHeight="1" thickTop="1" thickBot="1">
      <c r="A34" s="42"/>
      <c r="C34" s="390" t="str">
        <f ca="1">IF('DB Func'!B29="Funcionário 27","",'DB Func'!B29)</f>
        <v/>
      </c>
      <c r="D34" s="151"/>
      <c r="E34" s="161"/>
      <c r="F34" s="161"/>
      <c r="G34" s="384">
        <f t="shared" si="0"/>
        <v>0</v>
      </c>
      <c r="H34" s="195"/>
      <c r="I34" s="195"/>
      <c r="J34" s="195"/>
      <c r="K34" s="312" t="e">
        <f t="shared" ca="1" si="1"/>
        <v>#N/A</v>
      </c>
      <c r="L34" s="312" t="e">
        <f t="shared" ca="1" si="2"/>
        <v>#N/A</v>
      </c>
      <c r="M34" s="312" t="e">
        <f t="shared" si="3"/>
        <v>#N/A</v>
      </c>
      <c r="N34" s="312" t="e">
        <f t="shared" si="4"/>
        <v>#N/A</v>
      </c>
      <c r="O34" s="312">
        <f ca="1">'auxiliar 13 sal'!BF30</f>
        <v>0</v>
      </c>
      <c r="P34" s="312">
        <f t="shared" ca="1" si="5"/>
        <v>0</v>
      </c>
      <c r="Q34" s="312">
        <f t="shared" ca="1" si="6"/>
        <v>0</v>
      </c>
      <c r="R34" s="312">
        <f ca="1">IF(D34=2,VLOOKUP(L34+SUM(AD34:AF34)+SUM(AN34:AO34),'P Gerais'!$D$22:$G$25,3,TRUE),VLOOKUP(P34+SUM(AD34:AF34)+SUM(AN34:AO34),'P Gerais'!$D$22:$G$25,3,TRUE))</f>
        <v>0.08</v>
      </c>
      <c r="S34" s="312">
        <f ca="1">IF(D34=2,IF(R34='P Gerais'!$F$25,terceiro!R34,terceiro!R34*(L34+SUM(AD34:AF34)+SUM(AN34:AO34))),IF(R34='P Gerais'!$F$25,R34,R34*(P34+SUM(AD34:AF34)+SUM(AN34:AO34))))</f>
        <v>0</v>
      </c>
      <c r="T34" s="312">
        <f ca="1">'DB Func'!GB29*'P Gerais'!$D$35</f>
        <v>0</v>
      </c>
      <c r="U34" s="312" t="e">
        <f ca="1">IF(D34=2,VLOOKUP(W34,'P Gerais'!$D$29:$F$33,3,TRUE),VLOOKUP(W34,'P Gerais'!$D$29:$F$33,3,TRUE))</f>
        <v>#N/A</v>
      </c>
      <c r="V34" s="312" t="e">
        <f ca="1">IF(D34=2,VLOOKUP(W34,'P Gerais'!$D$29:$G$33,4,TRUE),VLOOKUP(W34,'P Gerais'!$D$29:$G$33,4,TRUE))</f>
        <v>#N/A</v>
      </c>
      <c r="W34" s="312" t="e">
        <f t="shared" ca="1" si="7"/>
        <v>#N/A</v>
      </c>
      <c r="X34" s="312" t="e">
        <f t="shared" ca="1" si="8"/>
        <v>#N/A</v>
      </c>
      <c r="Y34" s="312">
        <f t="shared" ca="1" si="9"/>
        <v>0</v>
      </c>
      <c r="Z34" s="312" t="e">
        <f t="shared" ca="1" si="10"/>
        <v>#N/A</v>
      </c>
      <c r="AA34" s="312" t="e">
        <f t="shared" si="18"/>
        <v>#N/A</v>
      </c>
      <c r="AB34" s="312" t="e">
        <f t="shared" si="11"/>
        <v>#N/A</v>
      </c>
      <c r="AC34" s="312" t="e">
        <f t="shared" si="12"/>
        <v>#N/A</v>
      </c>
      <c r="AD34" s="312">
        <f t="shared" ca="1" si="13"/>
        <v>0</v>
      </c>
      <c r="AE34" s="312">
        <f t="shared" ca="1" si="14"/>
        <v>0</v>
      </c>
      <c r="AF34" s="312">
        <f t="shared" ca="1" si="15"/>
        <v>0</v>
      </c>
      <c r="AG34" s="461">
        <f ca="1">'DB Func'!BO29</f>
        <v>0</v>
      </c>
      <c r="AH34" s="461">
        <f ca="1">'DB Func'!BN29</f>
        <v>0</v>
      </c>
      <c r="AI34" s="312">
        <v>27</v>
      </c>
      <c r="AJ34" s="195"/>
      <c r="AK34" s="195"/>
      <c r="AL34" s="195"/>
      <c r="AM34" s="195"/>
      <c r="AN34" s="312">
        <f t="shared" ca="1" si="16"/>
        <v>0</v>
      </c>
      <c r="AO34" s="312">
        <f t="shared" ca="1" si="17"/>
        <v>0</v>
      </c>
      <c r="AP34" s="195"/>
      <c r="AQ34" s="195"/>
      <c r="AR34" s="195"/>
      <c r="AS34" s="312"/>
      <c r="AT34" s="312">
        <v>27</v>
      </c>
      <c r="AU34" s="195"/>
      <c r="AV34" s="195"/>
      <c r="AW34" s="195"/>
      <c r="AX34" s="195"/>
      <c r="AY34" s="195"/>
    </row>
    <row r="35" spans="1:51" s="194" customFormat="1" ht="30" customHeight="1" thickTop="1" thickBot="1">
      <c r="A35" s="42"/>
      <c r="C35" s="390" t="str">
        <f ca="1">IF('DB Func'!B30="Funcionário 28","",'DB Func'!B30)</f>
        <v/>
      </c>
      <c r="D35" s="151"/>
      <c r="E35" s="161"/>
      <c r="F35" s="161"/>
      <c r="G35" s="384">
        <f t="shared" si="0"/>
        <v>0</v>
      </c>
      <c r="H35" s="195"/>
      <c r="I35" s="195"/>
      <c r="J35" s="195"/>
      <c r="K35" s="312" t="e">
        <f t="shared" ca="1" si="1"/>
        <v>#N/A</v>
      </c>
      <c r="L35" s="312" t="e">
        <f t="shared" ca="1" si="2"/>
        <v>#N/A</v>
      </c>
      <c r="M35" s="312" t="e">
        <f t="shared" si="3"/>
        <v>#N/A</v>
      </c>
      <c r="N35" s="312" t="e">
        <f t="shared" si="4"/>
        <v>#N/A</v>
      </c>
      <c r="O35" s="312">
        <f ca="1">'auxiliar 13 sal'!BF31</f>
        <v>0</v>
      </c>
      <c r="P35" s="312">
        <f t="shared" ca="1" si="5"/>
        <v>0</v>
      </c>
      <c r="Q35" s="312">
        <f t="shared" ca="1" si="6"/>
        <v>0</v>
      </c>
      <c r="R35" s="312">
        <f ca="1">IF(D35=2,VLOOKUP(L35+SUM(AD35:AF35)+SUM(AN35:AO35),'P Gerais'!$D$22:$G$25,3,TRUE),VLOOKUP(P35+SUM(AD35:AF35)+SUM(AN35:AO35),'P Gerais'!$D$22:$G$25,3,TRUE))</f>
        <v>0.08</v>
      </c>
      <c r="S35" s="312">
        <f ca="1">IF(D35=2,IF(R35='P Gerais'!$F$25,terceiro!R35,terceiro!R35*(L35+SUM(AD35:AF35)+SUM(AN35:AO35))),IF(R35='P Gerais'!$F$25,R35,R35*(P35+SUM(AD35:AF35)+SUM(AN35:AO35))))</f>
        <v>0</v>
      </c>
      <c r="T35" s="312">
        <f ca="1">'DB Func'!GB30*'P Gerais'!$D$35</f>
        <v>0</v>
      </c>
      <c r="U35" s="312" t="e">
        <f ca="1">IF(D35=2,VLOOKUP(W35,'P Gerais'!$D$29:$F$33,3,TRUE),VLOOKUP(W35,'P Gerais'!$D$29:$F$33,3,TRUE))</f>
        <v>#N/A</v>
      </c>
      <c r="V35" s="312" t="e">
        <f ca="1">IF(D35=2,VLOOKUP(W35,'P Gerais'!$D$29:$G$33,4,TRUE),VLOOKUP(W35,'P Gerais'!$D$29:$G$33,4,TRUE))</f>
        <v>#N/A</v>
      </c>
      <c r="W35" s="312" t="e">
        <f t="shared" ca="1" si="7"/>
        <v>#N/A</v>
      </c>
      <c r="X35" s="312" t="e">
        <f t="shared" ca="1" si="8"/>
        <v>#N/A</v>
      </c>
      <c r="Y35" s="312">
        <f t="shared" ca="1" si="9"/>
        <v>0</v>
      </c>
      <c r="Z35" s="312" t="e">
        <f t="shared" ca="1" si="10"/>
        <v>#N/A</v>
      </c>
      <c r="AA35" s="312" t="e">
        <f t="shared" si="18"/>
        <v>#N/A</v>
      </c>
      <c r="AB35" s="312" t="e">
        <f t="shared" si="11"/>
        <v>#N/A</v>
      </c>
      <c r="AC35" s="312" t="e">
        <f t="shared" si="12"/>
        <v>#N/A</v>
      </c>
      <c r="AD35" s="312">
        <f t="shared" ca="1" si="13"/>
        <v>0</v>
      </c>
      <c r="AE35" s="312">
        <f t="shared" ca="1" si="14"/>
        <v>0</v>
      </c>
      <c r="AF35" s="312">
        <f t="shared" ca="1" si="15"/>
        <v>0</v>
      </c>
      <c r="AG35" s="461">
        <f ca="1">'DB Func'!BO30</f>
        <v>0</v>
      </c>
      <c r="AH35" s="461">
        <f ca="1">'DB Func'!BN30</f>
        <v>0</v>
      </c>
      <c r="AI35" s="312">
        <v>28</v>
      </c>
      <c r="AJ35" s="195"/>
      <c r="AK35" s="195"/>
      <c r="AL35" s="195"/>
      <c r="AM35" s="195"/>
      <c r="AN35" s="312">
        <f t="shared" ca="1" si="16"/>
        <v>0</v>
      </c>
      <c r="AO35" s="312">
        <f t="shared" ca="1" si="17"/>
        <v>0</v>
      </c>
      <c r="AP35" s="195"/>
      <c r="AQ35" s="195"/>
      <c r="AR35" s="195"/>
      <c r="AS35" s="312"/>
      <c r="AT35" s="312">
        <v>28</v>
      </c>
      <c r="AU35" s="195"/>
      <c r="AV35" s="195"/>
      <c r="AW35" s="195"/>
      <c r="AX35" s="195"/>
      <c r="AY35" s="195"/>
    </row>
    <row r="36" spans="1:51" s="194" customFormat="1" ht="30" customHeight="1" thickTop="1" thickBot="1">
      <c r="A36" s="42"/>
      <c r="C36" s="390" t="str">
        <f ca="1">IF('DB Func'!B31="Funcionário 29","",'DB Func'!B31)</f>
        <v/>
      </c>
      <c r="D36" s="151"/>
      <c r="E36" s="161"/>
      <c r="F36" s="161"/>
      <c r="G36" s="384">
        <f t="shared" si="0"/>
        <v>0</v>
      </c>
      <c r="H36" s="195"/>
      <c r="I36" s="195"/>
      <c r="J36" s="195"/>
      <c r="K36" s="312" t="e">
        <f t="shared" ca="1" si="1"/>
        <v>#N/A</v>
      </c>
      <c r="L36" s="312" t="e">
        <f t="shared" ca="1" si="2"/>
        <v>#N/A</v>
      </c>
      <c r="M36" s="312" t="e">
        <f t="shared" si="3"/>
        <v>#N/A</v>
      </c>
      <c r="N36" s="312" t="e">
        <f t="shared" si="4"/>
        <v>#N/A</v>
      </c>
      <c r="O36" s="312">
        <f ca="1">'auxiliar 13 sal'!BF32</f>
        <v>0</v>
      </c>
      <c r="P36" s="312">
        <f t="shared" ca="1" si="5"/>
        <v>0</v>
      </c>
      <c r="Q36" s="312">
        <f t="shared" ca="1" si="6"/>
        <v>0</v>
      </c>
      <c r="R36" s="312">
        <f ca="1">IF(D36=2,VLOOKUP(L36+SUM(AD36:AF36)+SUM(AN36:AO36),'P Gerais'!$D$22:$G$25,3,TRUE),VLOOKUP(P36+SUM(AD36:AF36)+SUM(AN36:AO36),'P Gerais'!$D$22:$G$25,3,TRUE))</f>
        <v>0.08</v>
      </c>
      <c r="S36" s="312">
        <f ca="1">IF(D36=2,IF(R36='P Gerais'!$F$25,terceiro!R36,terceiro!R36*(L36+SUM(AD36:AF36)+SUM(AN36:AO36))),IF(R36='P Gerais'!$F$25,R36,R36*(P36+SUM(AD36:AF36)+SUM(AN36:AO36))))</f>
        <v>0</v>
      </c>
      <c r="T36" s="312">
        <f ca="1">'DB Func'!GB31*'P Gerais'!$D$35</f>
        <v>0</v>
      </c>
      <c r="U36" s="312" t="e">
        <f ca="1">IF(D36=2,VLOOKUP(W36,'P Gerais'!$D$29:$F$33,3,TRUE),VLOOKUP(W36,'P Gerais'!$D$29:$F$33,3,TRUE))</f>
        <v>#N/A</v>
      </c>
      <c r="V36" s="312" t="e">
        <f ca="1">IF(D36=2,VLOOKUP(W36,'P Gerais'!$D$29:$G$33,4,TRUE),VLOOKUP(W36,'P Gerais'!$D$29:$G$33,4,TRUE))</f>
        <v>#N/A</v>
      </c>
      <c r="W36" s="312" t="e">
        <f t="shared" ca="1" si="7"/>
        <v>#N/A</v>
      </c>
      <c r="X36" s="312" t="e">
        <f t="shared" ca="1" si="8"/>
        <v>#N/A</v>
      </c>
      <c r="Y36" s="312">
        <f t="shared" ca="1" si="9"/>
        <v>0</v>
      </c>
      <c r="Z36" s="312" t="e">
        <f t="shared" ca="1" si="10"/>
        <v>#N/A</v>
      </c>
      <c r="AA36" s="312" t="e">
        <f t="shared" si="18"/>
        <v>#N/A</v>
      </c>
      <c r="AB36" s="312" t="e">
        <f t="shared" si="11"/>
        <v>#N/A</v>
      </c>
      <c r="AC36" s="312" t="e">
        <f t="shared" si="12"/>
        <v>#N/A</v>
      </c>
      <c r="AD36" s="312">
        <f t="shared" ca="1" si="13"/>
        <v>0</v>
      </c>
      <c r="AE36" s="312">
        <f t="shared" ca="1" si="14"/>
        <v>0</v>
      </c>
      <c r="AF36" s="312">
        <f t="shared" ca="1" si="15"/>
        <v>0</v>
      </c>
      <c r="AG36" s="461">
        <f ca="1">'DB Func'!BO31</f>
        <v>0</v>
      </c>
      <c r="AH36" s="461">
        <f ca="1">'DB Func'!BN31</f>
        <v>0</v>
      </c>
      <c r="AI36" s="312">
        <v>29</v>
      </c>
      <c r="AJ36" s="195"/>
      <c r="AK36" s="195"/>
      <c r="AL36" s="195"/>
      <c r="AM36" s="195"/>
      <c r="AN36" s="312">
        <f t="shared" ca="1" si="16"/>
        <v>0</v>
      </c>
      <c r="AO36" s="312">
        <f t="shared" ca="1" si="17"/>
        <v>0</v>
      </c>
      <c r="AP36" s="195"/>
      <c r="AQ36" s="195"/>
      <c r="AR36" s="195"/>
      <c r="AS36" s="312"/>
      <c r="AT36" s="312">
        <v>29</v>
      </c>
      <c r="AU36" s="195"/>
      <c r="AV36" s="195"/>
      <c r="AW36" s="195"/>
      <c r="AX36" s="195"/>
      <c r="AY36" s="195"/>
    </row>
    <row r="37" spans="1:51" s="194" customFormat="1" ht="30" customHeight="1" thickTop="1" thickBot="1">
      <c r="A37" s="42"/>
      <c r="C37" s="390" t="str">
        <f ca="1">IF('DB Func'!B32="Funcionário 30","",'DB Func'!B32)</f>
        <v/>
      </c>
      <c r="D37" s="151"/>
      <c r="E37" s="161"/>
      <c r="F37" s="161"/>
      <c r="G37" s="384">
        <f t="shared" si="0"/>
        <v>0</v>
      </c>
      <c r="H37" s="195"/>
      <c r="I37" s="195"/>
      <c r="J37" s="195"/>
      <c r="K37" s="312" t="e">
        <f t="shared" ca="1" si="1"/>
        <v>#N/A</v>
      </c>
      <c r="L37" s="312" t="e">
        <f t="shared" ca="1" si="2"/>
        <v>#N/A</v>
      </c>
      <c r="M37" s="312" t="e">
        <f t="shared" si="3"/>
        <v>#N/A</v>
      </c>
      <c r="N37" s="312" t="e">
        <f t="shared" si="4"/>
        <v>#N/A</v>
      </c>
      <c r="O37" s="312">
        <f ca="1">'auxiliar 13 sal'!BF33</f>
        <v>0</v>
      </c>
      <c r="P37" s="312">
        <f t="shared" ca="1" si="5"/>
        <v>0</v>
      </c>
      <c r="Q37" s="312">
        <f t="shared" ca="1" si="6"/>
        <v>0</v>
      </c>
      <c r="R37" s="312">
        <f ca="1">IF(D37=2,VLOOKUP(L37+SUM(AD37:AF37)+SUM(AN37:AO37),'P Gerais'!$D$22:$G$25,3,TRUE),VLOOKUP(P37+SUM(AD37:AF37)+SUM(AN37:AO37),'P Gerais'!$D$22:$G$25,3,TRUE))</f>
        <v>0.08</v>
      </c>
      <c r="S37" s="312">
        <f ca="1">IF(D37=2,IF(R37='P Gerais'!$F$25,terceiro!R37,terceiro!R37*(L37+SUM(AD37:AF37)+SUM(AN37:AO37))),IF(R37='P Gerais'!$F$25,R37,R37*(P37+SUM(AD37:AF37)+SUM(AN37:AO37))))</f>
        <v>0</v>
      </c>
      <c r="T37" s="312">
        <f ca="1">'DB Func'!GB32*'P Gerais'!$D$35</f>
        <v>0</v>
      </c>
      <c r="U37" s="312" t="e">
        <f ca="1">IF(D37=2,VLOOKUP(W37,'P Gerais'!$D$29:$F$33,3,TRUE),VLOOKUP(W37,'P Gerais'!$D$29:$F$33,3,TRUE))</f>
        <v>#N/A</v>
      </c>
      <c r="V37" s="312" t="e">
        <f ca="1">IF(D37=2,VLOOKUP(W37,'P Gerais'!$D$29:$G$33,4,TRUE),VLOOKUP(W37,'P Gerais'!$D$29:$G$33,4,TRUE))</f>
        <v>#N/A</v>
      </c>
      <c r="W37" s="312" t="e">
        <f t="shared" ca="1" si="7"/>
        <v>#N/A</v>
      </c>
      <c r="X37" s="312" t="e">
        <f t="shared" ca="1" si="8"/>
        <v>#N/A</v>
      </c>
      <c r="Y37" s="312">
        <f t="shared" ca="1" si="9"/>
        <v>0</v>
      </c>
      <c r="Z37" s="312" t="e">
        <f t="shared" ca="1" si="10"/>
        <v>#N/A</v>
      </c>
      <c r="AA37" s="312" t="e">
        <f t="shared" si="18"/>
        <v>#N/A</v>
      </c>
      <c r="AB37" s="312" t="e">
        <f t="shared" si="11"/>
        <v>#N/A</v>
      </c>
      <c r="AC37" s="312" t="e">
        <f t="shared" si="12"/>
        <v>#N/A</v>
      </c>
      <c r="AD37" s="312">
        <f t="shared" ca="1" si="13"/>
        <v>0</v>
      </c>
      <c r="AE37" s="312">
        <f t="shared" ca="1" si="14"/>
        <v>0</v>
      </c>
      <c r="AF37" s="312">
        <f t="shared" ca="1" si="15"/>
        <v>0</v>
      </c>
      <c r="AG37" s="461">
        <f ca="1">'DB Func'!BO32</f>
        <v>0</v>
      </c>
      <c r="AH37" s="461">
        <f ca="1">'DB Func'!BN32</f>
        <v>0</v>
      </c>
      <c r="AI37" s="312">
        <v>30</v>
      </c>
      <c r="AJ37" s="195"/>
      <c r="AK37" s="195"/>
      <c r="AL37" s="195"/>
      <c r="AM37" s="195"/>
      <c r="AN37" s="312">
        <f t="shared" ca="1" si="16"/>
        <v>0</v>
      </c>
      <c r="AO37" s="312">
        <f t="shared" ca="1" si="17"/>
        <v>0</v>
      </c>
      <c r="AP37" s="195"/>
      <c r="AQ37" s="195"/>
      <c r="AR37" s="195"/>
      <c r="AS37" s="312"/>
      <c r="AT37" s="312">
        <v>30</v>
      </c>
      <c r="AU37" s="195"/>
      <c r="AV37" s="195"/>
      <c r="AW37" s="195"/>
      <c r="AX37" s="195"/>
      <c r="AY37" s="195"/>
    </row>
    <row r="38" spans="1:51" s="194" customFormat="1" ht="30" customHeight="1" thickTop="1">
      <c r="A38" s="392"/>
      <c r="B38" s="393"/>
      <c r="C38" s="394"/>
      <c r="H38" s="195"/>
      <c r="I38" s="195"/>
      <c r="J38" s="195"/>
      <c r="K38" s="195"/>
      <c r="L38" s="195"/>
      <c r="M38" s="195"/>
      <c r="N38" s="195"/>
      <c r="O38" s="195"/>
      <c r="P38" s="195"/>
      <c r="Q38" s="195"/>
      <c r="R38" s="195"/>
      <c r="S38" s="195"/>
      <c r="T38" s="195"/>
      <c r="U38" s="195"/>
      <c r="V38" s="195"/>
      <c r="W38" s="195"/>
      <c r="X38" s="195"/>
      <c r="Y38" s="195"/>
      <c r="Z38" s="195"/>
      <c r="AA38" s="195"/>
      <c r="AB38" s="195"/>
      <c r="AC38" s="195"/>
      <c r="AD38" s="195"/>
      <c r="AE38" s="195"/>
      <c r="AF38" s="195"/>
      <c r="AG38" s="195"/>
      <c r="AH38" s="195"/>
      <c r="AI38" s="460"/>
      <c r="AJ38" s="195"/>
      <c r="AK38" s="195"/>
      <c r="AL38" s="195"/>
      <c r="AM38" s="195"/>
      <c r="AN38" s="195"/>
      <c r="AO38" s="195"/>
      <c r="AP38" s="195"/>
      <c r="AQ38" s="195"/>
      <c r="AR38" s="195"/>
      <c r="AS38" s="195"/>
      <c r="AT38" s="195"/>
      <c r="AU38" s="195"/>
      <c r="AV38" s="195"/>
      <c r="AW38" s="195"/>
      <c r="AX38" s="195"/>
      <c r="AY38" s="195"/>
    </row>
    <row r="39" spans="1:51" s="194" customFormat="1" ht="30" customHeight="1">
      <c r="A39" s="342"/>
      <c r="B39" s="195"/>
      <c r="C39" s="195"/>
      <c r="H39" s="195"/>
      <c r="I39" s="195"/>
      <c r="J39" s="195"/>
      <c r="K39" s="195"/>
      <c r="L39" s="195"/>
      <c r="M39" s="195"/>
      <c r="N39" s="195"/>
      <c r="O39" s="195"/>
      <c r="P39" s="195"/>
      <c r="Q39" s="195"/>
      <c r="R39" s="195"/>
      <c r="S39" s="195"/>
      <c r="T39" s="195"/>
      <c r="U39" s="195"/>
      <c r="V39" s="195"/>
      <c r="W39" s="195"/>
      <c r="X39" s="195"/>
      <c r="Y39" s="195"/>
      <c r="Z39" s="195"/>
      <c r="AA39" s="195"/>
      <c r="AB39" s="195"/>
      <c r="AC39" s="195"/>
      <c r="AD39" s="195"/>
      <c r="AE39" s="195"/>
      <c r="AF39" s="195"/>
      <c r="AG39" s="195"/>
      <c r="AH39" s="195"/>
      <c r="AI39" s="460"/>
      <c r="AJ39" s="195"/>
      <c r="AK39" s="195"/>
      <c r="AL39" s="195"/>
      <c r="AM39" s="195"/>
      <c r="AN39" s="195"/>
      <c r="AO39" s="195"/>
      <c r="AP39" s="195"/>
      <c r="AQ39" s="195"/>
      <c r="AR39" s="195"/>
      <c r="AS39" s="195"/>
      <c r="AT39" s="195"/>
      <c r="AU39" s="195"/>
      <c r="AV39" s="195"/>
      <c r="AW39" s="195"/>
      <c r="AX39" s="195"/>
      <c r="AY39" s="195"/>
    </row>
    <row r="40" spans="1:51" s="194" customFormat="1" ht="30" customHeight="1">
      <c r="A40" s="342"/>
      <c r="B40" s="195"/>
      <c r="C40" s="195"/>
      <c r="H40" s="195"/>
      <c r="I40" s="195"/>
      <c r="J40" s="195"/>
      <c r="K40" s="195"/>
      <c r="L40" s="195"/>
      <c r="M40" s="195"/>
      <c r="N40" s="195"/>
      <c r="O40" s="195"/>
      <c r="P40" s="195"/>
      <c r="Q40" s="195"/>
      <c r="R40" s="195"/>
      <c r="S40" s="195"/>
      <c r="T40" s="195"/>
      <c r="U40" s="195"/>
      <c r="V40" s="195"/>
      <c r="W40" s="195"/>
      <c r="X40" s="195"/>
      <c r="Y40" s="195"/>
      <c r="Z40" s="195"/>
      <c r="AA40" s="195"/>
      <c r="AB40" s="195"/>
      <c r="AC40" s="195"/>
      <c r="AD40" s="195"/>
      <c r="AE40" s="195"/>
      <c r="AF40" s="195"/>
      <c r="AG40" s="195"/>
      <c r="AH40" s="195"/>
      <c r="AI40" s="460"/>
      <c r="AJ40" s="195"/>
      <c r="AK40" s="195"/>
      <c r="AL40" s="195"/>
      <c r="AM40" s="195"/>
      <c r="AN40" s="195"/>
      <c r="AO40" s="195"/>
      <c r="AP40" s="195"/>
      <c r="AQ40" s="195"/>
      <c r="AR40" s="195"/>
      <c r="AS40" s="195"/>
      <c r="AT40" s="195"/>
      <c r="AU40" s="195"/>
      <c r="AV40" s="195"/>
      <c r="AW40" s="195"/>
      <c r="AX40" s="195"/>
      <c r="AY40" s="195"/>
    </row>
    <row r="41" spans="1:51" s="194" customFormat="1" ht="30" customHeight="1">
      <c r="A41" s="342"/>
      <c r="B41" s="195"/>
      <c r="C41" s="195"/>
      <c r="H41" s="195"/>
      <c r="I41" s="195"/>
      <c r="J41" s="195"/>
      <c r="K41" s="195"/>
      <c r="L41" s="195"/>
      <c r="M41" s="195"/>
      <c r="N41" s="195"/>
      <c r="O41" s="195"/>
      <c r="P41" s="195"/>
      <c r="Q41" s="195"/>
      <c r="R41" s="195"/>
      <c r="S41" s="195"/>
      <c r="T41" s="195"/>
      <c r="U41" s="195"/>
      <c r="V41" s="195"/>
      <c r="W41" s="195"/>
      <c r="X41" s="195"/>
      <c r="Y41" s="195"/>
      <c r="Z41" s="195"/>
      <c r="AA41" s="195"/>
      <c r="AB41" s="195"/>
      <c r="AC41" s="195"/>
      <c r="AD41" s="195"/>
      <c r="AE41" s="195"/>
      <c r="AF41" s="195"/>
      <c r="AG41" s="195"/>
      <c r="AH41" s="195"/>
      <c r="AI41" s="460"/>
      <c r="AJ41" s="195"/>
      <c r="AK41" s="195"/>
      <c r="AL41" s="195"/>
      <c r="AM41" s="195"/>
      <c r="AN41" s="195"/>
      <c r="AO41" s="195"/>
      <c r="AP41" s="195"/>
      <c r="AQ41" s="195"/>
      <c r="AR41" s="195"/>
      <c r="AS41" s="195"/>
      <c r="AT41" s="195"/>
      <c r="AU41" s="195"/>
      <c r="AV41" s="195"/>
      <c r="AW41" s="195"/>
      <c r="AX41" s="195"/>
      <c r="AY41" s="195"/>
    </row>
    <row r="42" spans="1:51" s="194" customFormat="1" ht="30" customHeight="1">
      <c r="A42" s="342"/>
      <c r="B42" s="195"/>
      <c r="C42" s="195">
        <f>COLUMN(A1)</f>
        <v>1</v>
      </c>
      <c r="H42" s="195"/>
      <c r="I42" s="195"/>
      <c r="J42" s="195"/>
      <c r="K42" s="195"/>
      <c r="L42" s="195"/>
      <c r="M42" s="195"/>
      <c r="N42" s="195"/>
      <c r="O42" s="195"/>
      <c r="P42" s="195"/>
      <c r="Q42" s="195"/>
      <c r="R42" s="195"/>
      <c r="S42" s="195"/>
      <c r="T42" s="195"/>
      <c r="U42" s="195"/>
      <c r="V42" s="195"/>
      <c r="W42" s="195"/>
      <c r="X42" s="195"/>
      <c r="Y42" s="195"/>
      <c r="Z42" s="195"/>
      <c r="AA42" s="195"/>
      <c r="AB42" s="195"/>
      <c r="AC42" s="195"/>
      <c r="AD42" s="195"/>
      <c r="AE42" s="195"/>
      <c r="AF42" s="195"/>
      <c r="AG42" s="195"/>
      <c r="AH42" s="195"/>
      <c r="AI42" s="460"/>
      <c r="AJ42" s="195"/>
      <c r="AK42" s="195"/>
      <c r="AL42" s="195"/>
      <c r="AM42" s="195"/>
      <c r="AN42" s="195"/>
      <c r="AO42" s="195"/>
      <c r="AP42" s="195"/>
      <c r="AQ42" s="195"/>
      <c r="AR42" s="195"/>
      <c r="AS42" s="195"/>
      <c r="AT42" s="195"/>
      <c r="AU42" s="195"/>
      <c r="AV42" s="195"/>
      <c r="AW42" s="195"/>
      <c r="AX42" s="195"/>
      <c r="AY42" s="195"/>
    </row>
    <row r="43" spans="1:51" s="194" customFormat="1" ht="30" customHeight="1">
      <c r="A43" s="342"/>
      <c r="B43" s="195"/>
      <c r="C43" s="195"/>
      <c r="H43" s="195"/>
      <c r="I43" s="195"/>
      <c r="J43" s="195"/>
      <c r="K43" s="195"/>
      <c r="L43" s="195"/>
      <c r="M43" s="195"/>
      <c r="N43" s="195"/>
      <c r="O43" s="195"/>
      <c r="P43" s="195"/>
      <c r="Q43" s="195"/>
      <c r="R43" s="195"/>
      <c r="S43" s="195"/>
      <c r="T43" s="195"/>
      <c r="U43" s="195"/>
      <c r="V43" s="195"/>
      <c r="W43" s="195"/>
      <c r="X43" s="195"/>
      <c r="Y43" s="195"/>
      <c r="Z43" s="195"/>
      <c r="AA43" s="195"/>
      <c r="AB43" s="195"/>
      <c r="AC43" s="195"/>
      <c r="AD43" s="195"/>
      <c r="AE43" s="195"/>
      <c r="AF43" s="195"/>
      <c r="AG43" s="195"/>
      <c r="AH43" s="195"/>
      <c r="AI43" s="460"/>
      <c r="AJ43" s="195"/>
      <c r="AK43" s="195"/>
      <c r="AL43" s="195"/>
      <c r="AM43" s="195"/>
      <c r="AN43" s="195"/>
      <c r="AO43" s="195"/>
      <c r="AP43" s="195"/>
      <c r="AQ43" s="195"/>
      <c r="AR43" s="195"/>
      <c r="AS43" s="195"/>
      <c r="AT43" s="195"/>
      <c r="AU43" s="195"/>
      <c r="AV43" s="195"/>
      <c r="AW43" s="195"/>
      <c r="AX43" s="195"/>
      <c r="AY43" s="195"/>
    </row>
    <row r="44" spans="1:51" s="194" customFormat="1" ht="30" customHeight="1">
      <c r="A44" s="342"/>
      <c r="B44" s="195"/>
      <c r="C44" s="195"/>
      <c r="H44" s="195"/>
      <c r="I44" s="195"/>
      <c r="J44" s="195"/>
      <c r="K44" s="195"/>
      <c r="L44" s="195"/>
      <c r="M44" s="195"/>
      <c r="N44" s="195"/>
      <c r="O44" s="195"/>
      <c r="P44" s="195"/>
      <c r="Q44" s="195"/>
      <c r="R44" s="195"/>
      <c r="S44" s="195"/>
      <c r="T44" s="195"/>
      <c r="U44" s="195"/>
      <c r="V44" s="195"/>
      <c r="W44" s="195"/>
      <c r="X44" s="195"/>
      <c r="Y44" s="195"/>
      <c r="Z44" s="195"/>
      <c r="AA44" s="195"/>
      <c r="AB44" s="195"/>
      <c r="AC44" s="195"/>
      <c r="AD44" s="195"/>
      <c r="AE44" s="195"/>
      <c r="AF44" s="195"/>
      <c r="AG44" s="195"/>
      <c r="AH44" s="195"/>
      <c r="AI44" s="460"/>
      <c r="AJ44" s="195"/>
      <c r="AK44" s="195"/>
      <c r="AL44" s="195"/>
      <c r="AM44" s="195"/>
      <c r="AN44" s="195"/>
      <c r="AO44" s="195"/>
      <c r="AP44" s="195"/>
      <c r="AQ44" s="195"/>
      <c r="AR44" s="195"/>
      <c r="AS44" s="195"/>
      <c r="AT44" s="195"/>
      <c r="AU44" s="195"/>
      <c r="AV44" s="195"/>
      <c r="AW44" s="195"/>
      <c r="AX44" s="195"/>
      <c r="AY44" s="195"/>
    </row>
    <row r="45" spans="1:51" s="194" customFormat="1" ht="30" customHeight="1">
      <c r="A45" s="342"/>
      <c r="B45" s="195"/>
      <c r="C45" s="195"/>
      <c r="H45" s="195"/>
      <c r="I45" s="195"/>
      <c r="J45" s="195"/>
      <c r="K45" s="195"/>
      <c r="L45" s="195"/>
      <c r="M45" s="195"/>
      <c r="N45" s="195"/>
      <c r="O45" s="195"/>
      <c r="P45" s="195"/>
      <c r="Q45" s="195"/>
      <c r="R45" s="195"/>
      <c r="S45" s="195"/>
      <c r="T45" s="195"/>
      <c r="U45" s="195"/>
      <c r="V45" s="195"/>
      <c r="W45" s="195"/>
      <c r="X45" s="195"/>
      <c r="Y45" s="195"/>
      <c r="Z45" s="195"/>
      <c r="AA45" s="195"/>
      <c r="AB45" s="195"/>
      <c r="AC45" s="195"/>
      <c r="AD45" s="195"/>
      <c r="AE45" s="195"/>
      <c r="AF45" s="195"/>
      <c r="AG45" s="195"/>
      <c r="AH45" s="195"/>
      <c r="AI45" s="460"/>
      <c r="AJ45" s="195"/>
      <c r="AK45" s="195"/>
      <c r="AL45" s="195"/>
      <c r="AM45" s="195"/>
      <c r="AN45" s="195"/>
      <c r="AO45" s="195"/>
      <c r="AP45" s="195"/>
      <c r="AQ45" s="195"/>
      <c r="AR45" s="195"/>
      <c r="AS45" s="195"/>
      <c r="AT45" s="195"/>
      <c r="AU45" s="195"/>
      <c r="AV45" s="195"/>
      <c r="AW45" s="195"/>
      <c r="AX45" s="195"/>
      <c r="AY45" s="195"/>
    </row>
    <row r="46" spans="1:51" s="194" customFormat="1" ht="30" customHeight="1">
      <c r="A46" s="342"/>
      <c r="B46" s="195"/>
      <c r="C46" s="397"/>
      <c r="H46" s="195"/>
      <c r="I46" s="195"/>
      <c r="J46" s="195"/>
      <c r="K46" s="195"/>
      <c r="L46" s="195"/>
      <c r="M46" s="195"/>
      <c r="N46" s="195"/>
      <c r="O46" s="195"/>
      <c r="P46" s="195"/>
      <c r="Q46" s="195"/>
      <c r="R46" s="195"/>
      <c r="S46" s="195"/>
      <c r="T46" s="195"/>
      <c r="U46" s="195"/>
      <c r="V46" s="195"/>
      <c r="W46" s="195"/>
      <c r="X46" s="195"/>
      <c r="Y46" s="195"/>
      <c r="Z46" s="195"/>
      <c r="AA46" s="195"/>
      <c r="AB46" s="195"/>
      <c r="AC46" s="195"/>
      <c r="AD46" s="195"/>
      <c r="AE46" s="195"/>
      <c r="AF46" s="195"/>
      <c r="AG46" s="195"/>
      <c r="AH46" s="195"/>
      <c r="AI46" s="460"/>
      <c r="AJ46" s="195"/>
      <c r="AK46" s="195"/>
      <c r="AL46" s="195"/>
      <c r="AM46" s="195"/>
      <c r="AN46" s="195"/>
      <c r="AO46" s="195"/>
      <c r="AP46" s="195"/>
      <c r="AQ46" s="195"/>
      <c r="AR46" s="195"/>
      <c r="AS46" s="195"/>
      <c r="AT46" s="195"/>
      <c r="AU46" s="195"/>
      <c r="AV46" s="195"/>
      <c r="AW46" s="195"/>
      <c r="AX46" s="195"/>
      <c r="AY46" s="195"/>
    </row>
    <row r="47" spans="1:51" s="194" customFormat="1" ht="30" customHeight="1">
      <c r="A47" s="342"/>
      <c r="B47" s="195"/>
      <c r="C47" s="397"/>
      <c r="H47" s="195"/>
      <c r="I47" s="195"/>
      <c r="J47" s="195"/>
      <c r="K47" s="195"/>
      <c r="L47" s="195"/>
      <c r="M47" s="195"/>
      <c r="N47" s="195"/>
      <c r="O47" s="195"/>
      <c r="P47" s="195"/>
      <c r="Q47" s="195"/>
      <c r="R47" s="195"/>
      <c r="S47" s="195"/>
      <c r="T47" s="195"/>
      <c r="U47" s="195"/>
      <c r="V47" s="195"/>
      <c r="W47" s="195"/>
      <c r="X47" s="195"/>
      <c r="Y47" s="195"/>
      <c r="Z47" s="195"/>
      <c r="AA47" s="195"/>
      <c r="AB47" s="195"/>
      <c r="AC47" s="195"/>
      <c r="AD47" s="195"/>
      <c r="AE47" s="195"/>
      <c r="AF47" s="195"/>
      <c r="AG47" s="195"/>
      <c r="AH47" s="195"/>
      <c r="AI47" s="460"/>
      <c r="AJ47" s="195"/>
      <c r="AK47" s="195"/>
      <c r="AL47" s="195"/>
      <c r="AM47" s="195"/>
      <c r="AN47" s="195"/>
      <c r="AO47" s="195"/>
      <c r="AP47" s="195"/>
      <c r="AQ47" s="195"/>
      <c r="AR47" s="195"/>
      <c r="AS47" s="195"/>
      <c r="AT47" s="195"/>
      <c r="AU47" s="195"/>
      <c r="AV47" s="195"/>
      <c r="AW47" s="195"/>
      <c r="AX47" s="195"/>
      <c r="AY47" s="195"/>
    </row>
    <row r="48" spans="1:51" s="194" customFormat="1" ht="30" customHeight="1">
      <c r="A48" s="342"/>
      <c r="B48" s="195"/>
      <c r="C48" s="397"/>
      <c r="H48" s="195"/>
      <c r="I48" s="195"/>
      <c r="J48" s="195"/>
      <c r="K48" s="195"/>
      <c r="L48" s="195"/>
      <c r="M48" s="195"/>
      <c r="N48" s="195"/>
      <c r="O48" s="195"/>
      <c r="P48" s="195"/>
      <c r="Q48" s="195"/>
      <c r="R48" s="195"/>
      <c r="S48" s="195"/>
      <c r="T48" s="195"/>
      <c r="U48" s="195"/>
      <c r="V48" s="195"/>
      <c r="W48" s="195"/>
      <c r="X48" s="195"/>
      <c r="Y48" s="195"/>
      <c r="Z48" s="195"/>
      <c r="AA48" s="195"/>
      <c r="AB48" s="195"/>
      <c r="AC48" s="195"/>
      <c r="AD48" s="195"/>
      <c r="AE48" s="195"/>
      <c r="AF48" s="195"/>
      <c r="AG48" s="195"/>
      <c r="AH48" s="195"/>
      <c r="AI48" s="460"/>
      <c r="AJ48" s="195"/>
      <c r="AK48" s="195"/>
      <c r="AL48" s="195"/>
      <c r="AM48" s="195"/>
      <c r="AN48" s="195"/>
      <c r="AO48" s="195"/>
      <c r="AP48" s="195"/>
      <c r="AQ48" s="195"/>
      <c r="AR48" s="195"/>
      <c r="AS48" s="195"/>
      <c r="AT48" s="195"/>
      <c r="AU48" s="195"/>
      <c r="AV48" s="195"/>
      <c r="AW48" s="195"/>
      <c r="AX48" s="195"/>
      <c r="AY48" s="195"/>
    </row>
    <row r="49" spans="1:51" s="194" customFormat="1" ht="30" customHeight="1">
      <c r="A49" s="342"/>
      <c r="B49" s="195"/>
      <c r="C49" s="397"/>
      <c r="H49" s="195"/>
      <c r="I49" s="195"/>
      <c r="J49" s="195"/>
      <c r="K49" s="195"/>
      <c r="L49" s="195"/>
      <c r="M49" s="195"/>
      <c r="N49" s="195"/>
      <c r="O49" s="195"/>
      <c r="P49" s="195"/>
      <c r="Q49" s="195"/>
      <c r="R49" s="195"/>
      <c r="S49" s="195"/>
      <c r="T49" s="195"/>
      <c r="U49" s="195"/>
      <c r="V49" s="195"/>
      <c r="W49" s="195"/>
      <c r="X49" s="195"/>
      <c r="Y49" s="195"/>
      <c r="Z49" s="195"/>
      <c r="AA49" s="195"/>
      <c r="AB49" s="195"/>
      <c r="AC49" s="195"/>
      <c r="AD49" s="195"/>
      <c r="AE49" s="195"/>
      <c r="AF49" s="195"/>
      <c r="AG49" s="195"/>
      <c r="AH49" s="195"/>
      <c r="AI49" s="460"/>
      <c r="AJ49" s="195"/>
      <c r="AK49" s="195"/>
      <c r="AL49" s="195"/>
      <c r="AM49" s="195"/>
      <c r="AN49" s="195"/>
      <c r="AO49" s="195"/>
      <c r="AP49" s="195"/>
      <c r="AQ49" s="195"/>
      <c r="AR49" s="195"/>
      <c r="AS49" s="195"/>
      <c r="AT49" s="195"/>
      <c r="AU49" s="195"/>
      <c r="AV49" s="195"/>
      <c r="AW49" s="195"/>
      <c r="AX49" s="195"/>
      <c r="AY49" s="195"/>
    </row>
    <row r="50" spans="1:51" s="194" customFormat="1" ht="30" customHeight="1">
      <c r="A50" s="342"/>
      <c r="B50" s="195"/>
      <c r="C50" s="397"/>
      <c r="H50" s="195"/>
      <c r="I50" s="195"/>
      <c r="J50" s="195"/>
      <c r="K50" s="195"/>
      <c r="L50" s="195"/>
      <c r="M50" s="195"/>
      <c r="N50" s="195"/>
      <c r="O50" s="195"/>
      <c r="P50" s="195"/>
      <c r="Q50" s="195"/>
      <c r="R50" s="195"/>
      <c r="S50" s="195"/>
      <c r="T50" s="195"/>
      <c r="U50" s="195"/>
      <c r="V50" s="195"/>
      <c r="W50" s="195"/>
      <c r="X50" s="195"/>
      <c r="Y50" s="195"/>
      <c r="Z50" s="195"/>
      <c r="AA50" s="195"/>
      <c r="AB50" s="195"/>
      <c r="AC50" s="195"/>
      <c r="AD50" s="195"/>
      <c r="AE50" s="195"/>
      <c r="AF50" s="195"/>
      <c r="AG50" s="195"/>
      <c r="AH50" s="195"/>
      <c r="AI50" s="460"/>
      <c r="AJ50" s="195"/>
      <c r="AK50" s="195"/>
      <c r="AL50" s="195"/>
      <c r="AM50" s="195"/>
      <c r="AN50" s="195"/>
      <c r="AO50" s="195"/>
      <c r="AP50" s="195"/>
      <c r="AQ50" s="195"/>
      <c r="AR50" s="195"/>
      <c r="AS50" s="195"/>
      <c r="AT50" s="195"/>
      <c r="AU50" s="195"/>
      <c r="AV50" s="195"/>
      <c r="AW50" s="195"/>
      <c r="AX50" s="195"/>
      <c r="AY50" s="195"/>
    </row>
    <row r="51" spans="1:51" s="194" customFormat="1" ht="30" customHeight="1">
      <c r="A51" s="342"/>
      <c r="B51" s="195"/>
      <c r="C51" s="397"/>
      <c r="H51" s="195"/>
      <c r="I51" s="195"/>
      <c r="J51" s="195"/>
      <c r="K51" s="195"/>
      <c r="L51" s="195"/>
      <c r="M51" s="195"/>
      <c r="N51" s="195"/>
      <c r="O51" s="195"/>
      <c r="P51" s="195"/>
      <c r="Q51" s="195"/>
      <c r="R51" s="195"/>
      <c r="S51" s="195"/>
      <c r="T51" s="195"/>
      <c r="U51" s="195"/>
      <c r="V51" s="195"/>
      <c r="W51" s="195"/>
      <c r="X51" s="195"/>
      <c r="Y51" s="195"/>
      <c r="Z51" s="195"/>
      <c r="AA51" s="195"/>
      <c r="AB51" s="195"/>
      <c r="AC51" s="195"/>
      <c r="AD51" s="195"/>
      <c r="AE51" s="195"/>
      <c r="AF51" s="195"/>
      <c r="AG51" s="195"/>
      <c r="AH51" s="195"/>
      <c r="AI51" s="460"/>
      <c r="AJ51" s="195"/>
      <c r="AK51" s="195"/>
      <c r="AL51" s="195"/>
      <c r="AM51" s="195"/>
      <c r="AN51" s="195"/>
      <c r="AO51" s="195"/>
      <c r="AP51" s="195"/>
      <c r="AQ51" s="195"/>
      <c r="AR51" s="195"/>
      <c r="AS51" s="195"/>
      <c r="AT51" s="195"/>
      <c r="AU51" s="195"/>
      <c r="AV51" s="195"/>
      <c r="AW51" s="195"/>
      <c r="AX51" s="195"/>
      <c r="AY51" s="195"/>
    </row>
    <row r="52" spans="1:51" s="194" customFormat="1" ht="30" customHeight="1">
      <c r="A52" s="342"/>
      <c r="B52" s="195"/>
      <c r="C52" s="397"/>
      <c r="H52" s="195"/>
      <c r="I52" s="195"/>
      <c r="J52" s="195"/>
      <c r="K52" s="195"/>
      <c r="L52" s="195"/>
      <c r="M52" s="195"/>
      <c r="N52" s="195"/>
      <c r="O52" s="195"/>
      <c r="P52" s="195"/>
      <c r="Q52" s="195"/>
      <c r="R52" s="195"/>
      <c r="S52" s="195"/>
      <c r="T52" s="195"/>
      <c r="U52" s="195"/>
      <c r="V52" s="195"/>
      <c r="W52" s="195"/>
      <c r="X52" s="195"/>
      <c r="Y52" s="195"/>
      <c r="Z52" s="195"/>
      <c r="AA52" s="195"/>
      <c r="AB52" s="195"/>
      <c r="AC52" s="195"/>
      <c r="AD52" s="195"/>
      <c r="AE52" s="195"/>
      <c r="AF52" s="195"/>
      <c r="AG52" s="195"/>
      <c r="AH52" s="195"/>
      <c r="AI52" s="460"/>
      <c r="AJ52" s="195"/>
      <c r="AK52" s="195"/>
      <c r="AL52" s="195"/>
      <c r="AM52" s="195"/>
      <c r="AN52" s="195"/>
      <c r="AO52" s="195"/>
      <c r="AP52" s="195"/>
      <c r="AQ52" s="195"/>
      <c r="AR52" s="195"/>
      <c r="AS52" s="195"/>
      <c r="AT52" s="195"/>
      <c r="AU52" s="195"/>
      <c r="AV52" s="195"/>
      <c r="AW52" s="195"/>
      <c r="AX52" s="195"/>
      <c r="AY52" s="195"/>
    </row>
    <row r="53" spans="1:51" s="194" customFormat="1" ht="30" customHeight="1">
      <c r="A53" s="342"/>
      <c r="B53" s="195"/>
      <c r="C53" s="397"/>
      <c r="H53" s="195"/>
      <c r="I53" s="195"/>
      <c r="J53" s="195"/>
      <c r="K53" s="195"/>
      <c r="L53" s="195"/>
      <c r="M53" s="195"/>
      <c r="N53" s="195"/>
      <c r="O53" s="195"/>
      <c r="P53" s="195"/>
      <c r="Q53" s="195"/>
      <c r="R53" s="195"/>
      <c r="S53" s="195"/>
      <c r="T53" s="195"/>
      <c r="U53" s="195"/>
      <c r="V53" s="195"/>
      <c r="W53" s="195"/>
      <c r="X53" s="195"/>
      <c r="Y53" s="195"/>
      <c r="Z53" s="195"/>
      <c r="AA53" s="195"/>
      <c r="AB53" s="195"/>
      <c r="AC53" s="195"/>
      <c r="AD53" s="195"/>
      <c r="AE53" s="195"/>
      <c r="AF53" s="195"/>
      <c r="AG53" s="195"/>
      <c r="AH53" s="195"/>
      <c r="AI53" s="460"/>
      <c r="AJ53" s="195"/>
      <c r="AK53" s="195"/>
      <c r="AL53" s="195"/>
      <c r="AM53" s="195"/>
      <c r="AN53" s="195"/>
      <c r="AO53" s="195"/>
      <c r="AP53" s="195"/>
      <c r="AQ53" s="195"/>
      <c r="AR53" s="195"/>
      <c r="AS53" s="195"/>
      <c r="AT53" s="195"/>
      <c r="AU53" s="195"/>
      <c r="AV53" s="195"/>
      <c r="AW53" s="195"/>
      <c r="AX53" s="195"/>
      <c r="AY53" s="195"/>
    </row>
    <row r="54" spans="1:51" s="194" customFormat="1" ht="30" customHeight="1">
      <c r="A54" s="342"/>
      <c r="B54" s="195"/>
      <c r="C54" s="397"/>
      <c r="H54" s="195"/>
      <c r="I54" s="195"/>
      <c r="J54" s="195"/>
      <c r="K54" s="195"/>
      <c r="L54" s="195"/>
      <c r="M54" s="195"/>
      <c r="N54" s="195"/>
      <c r="O54" s="195"/>
      <c r="P54" s="195"/>
      <c r="Q54" s="195"/>
      <c r="R54" s="195"/>
      <c r="S54" s="195"/>
      <c r="T54" s="195"/>
      <c r="U54" s="195"/>
      <c r="V54" s="195"/>
      <c r="W54" s="195"/>
      <c r="X54" s="195"/>
      <c r="Y54" s="195"/>
      <c r="Z54" s="195"/>
      <c r="AA54" s="195"/>
      <c r="AB54" s="195"/>
      <c r="AC54" s="195"/>
      <c r="AD54" s="195"/>
      <c r="AE54" s="195"/>
      <c r="AF54" s="195"/>
      <c r="AG54" s="195"/>
      <c r="AH54" s="195"/>
      <c r="AI54" s="460"/>
      <c r="AJ54" s="195"/>
      <c r="AK54" s="195"/>
      <c r="AL54" s="195"/>
      <c r="AM54" s="195"/>
      <c r="AN54" s="195"/>
      <c r="AO54" s="195"/>
      <c r="AP54" s="195"/>
      <c r="AQ54" s="195"/>
      <c r="AR54" s="195"/>
      <c r="AS54" s="195"/>
      <c r="AT54" s="195"/>
      <c r="AU54" s="195"/>
      <c r="AV54" s="195"/>
      <c r="AW54" s="195"/>
      <c r="AX54" s="195"/>
      <c r="AY54" s="195"/>
    </row>
    <row r="55" spans="1:51" s="194" customFormat="1" ht="30" customHeight="1">
      <c r="A55" s="342"/>
      <c r="B55" s="195"/>
      <c r="C55" s="397"/>
      <c r="H55" s="195"/>
      <c r="I55" s="195"/>
      <c r="J55" s="195"/>
      <c r="K55" s="195"/>
      <c r="L55" s="195"/>
      <c r="M55" s="195"/>
      <c r="N55" s="195"/>
      <c r="O55" s="195"/>
      <c r="P55" s="195"/>
      <c r="Q55" s="195"/>
      <c r="R55" s="195"/>
      <c r="S55" s="195"/>
      <c r="T55" s="195"/>
      <c r="U55" s="195"/>
      <c r="V55" s="195"/>
      <c r="W55" s="195"/>
      <c r="X55" s="195"/>
      <c r="Y55" s="195"/>
      <c r="Z55" s="195"/>
      <c r="AA55" s="195"/>
      <c r="AB55" s="195"/>
      <c r="AC55" s="195"/>
      <c r="AD55" s="195"/>
      <c r="AE55" s="195"/>
      <c r="AF55" s="195"/>
      <c r="AG55" s="195"/>
      <c r="AH55" s="195"/>
      <c r="AI55" s="460"/>
      <c r="AJ55" s="195"/>
      <c r="AK55" s="195"/>
      <c r="AL55" s="195"/>
      <c r="AM55" s="195"/>
      <c r="AN55" s="195"/>
      <c r="AO55" s="195"/>
      <c r="AP55" s="195"/>
      <c r="AQ55" s="195"/>
      <c r="AR55" s="195"/>
      <c r="AS55" s="195"/>
      <c r="AT55" s="195"/>
      <c r="AU55" s="195"/>
      <c r="AV55" s="195"/>
      <c r="AW55" s="195"/>
      <c r="AX55" s="195"/>
      <c r="AY55" s="195"/>
    </row>
    <row r="56" spans="1:51" s="194" customFormat="1" ht="30" customHeight="1">
      <c r="A56" s="342"/>
      <c r="B56" s="195"/>
      <c r="C56" s="195"/>
      <c r="H56" s="195"/>
      <c r="I56" s="195"/>
      <c r="J56" s="195"/>
      <c r="K56" s="195"/>
      <c r="L56" s="195"/>
      <c r="M56" s="195"/>
      <c r="N56" s="195"/>
      <c r="O56" s="195"/>
      <c r="P56" s="195"/>
      <c r="Q56" s="195"/>
      <c r="R56" s="195"/>
      <c r="S56" s="195"/>
      <c r="T56" s="195"/>
      <c r="U56" s="195"/>
      <c r="V56" s="195"/>
      <c r="W56" s="195"/>
      <c r="X56" s="195"/>
      <c r="Y56" s="195"/>
      <c r="Z56" s="195"/>
      <c r="AA56" s="195"/>
      <c r="AB56" s="195"/>
      <c r="AC56" s="195"/>
      <c r="AD56" s="195"/>
      <c r="AE56" s="195"/>
      <c r="AF56" s="195"/>
      <c r="AG56" s="195"/>
      <c r="AH56" s="195"/>
      <c r="AI56" s="460"/>
      <c r="AJ56" s="195"/>
      <c r="AK56" s="195"/>
      <c r="AL56" s="195"/>
      <c r="AM56" s="195"/>
      <c r="AN56" s="195"/>
      <c r="AO56" s="195"/>
      <c r="AP56" s="195"/>
      <c r="AQ56" s="195"/>
      <c r="AR56" s="195"/>
      <c r="AS56" s="195"/>
      <c r="AT56" s="195"/>
      <c r="AU56" s="195"/>
      <c r="AV56" s="195"/>
      <c r="AW56" s="195"/>
      <c r="AX56" s="195"/>
      <c r="AY56" s="195"/>
    </row>
    <row r="57" spans="1:51" s="194" customFormat="1" ht="30" customHeight="1">
      <c r="A57" s="342"/>
      <c r="B57" s="195"/>
      <c r="C57" s="195"/>
      <c r="H57" s="195"/>
      <c r="I57" s="195"/>
      <c r="J57" s="195"/>
      <c r="K57" s="195"/>
      <c r="L57" s="195"/>
      <c r="M57" s="195"/>
      <c r="N57" s="195"/>
      <c r="O57" s="195"/>
      <c r="P57" s="195"/>
      <c r="Q57" s="195"/>
      <c r="R57" s="195"/>
      <c r="S57" s="195"/>
      <c r="T57" s="195"/>
      <c r="U57" s="195"/>
      <c r="V57" s="195"/>
      <c r="W57" s="195"/>
      <c r="X57" s="195"/>
      <c r="Y57" s="195"/>
      <c r="Z57" s="195"/>
      <c r="AA57" s="195"/>
      <c r="AB57" s="195"/>
      <c r="AC57" s="195"/>
      <c r="AD57" s="195"/>
      <c r="AE57" s="195"/>
      <c r="AF57" s="195"/>
      <c r="AG57" s="195"/>
      <c r="AH57" s="195"/>
      <c r="AI57" s="460"/>
      <c r="AJ57" s="195"/>
      <c r="AK57" s="195"/>
      <c r="AL57" s="195"/>
      <c r="AM57" s="195"/>
      <c r="AN57" s="195"/>
      <c r="AO57" s="195"/>
      <c r="AP57" s="195"/>
      <c r="AQ57" s="195"/>
      <c r="AR57" s="195"/>
      <c r="AS57" s="195"/>
      <c r="AT57" s="195"/>
      <c r="AU57" s="195"/>
      <c r="AV57" s="195"/>
      <c r="AW57" s="195"/>
      <c r="AX57" s="195"/>
      <c r="AY57" s="195"/>
    </row>
    <row r="58" spans="1:51" s="194" customFormat="1" ht="30" customHeight="1">
      <c r="A58" s="342"/>
      <c r="B58" s="195"/>
      <c r="C58" s="195"/>
      <c r="H58" s="195"/>
      <c r="I58" s="312"/>
      <c r="J58" s="312"/>
      <c r="K58" s="312"/>
      <c r="L58" s="312"/>
      <c r="M58" s="312"/>
      <c r="N58" s="312"/>
      <c r="O58" s="195"/>
      <c r="P58" s="312"/>
      <c r="Q58" s="312"/>
      <c r="R58" s="312"/>
      <c r="S58" s="312"/>
      <c r="T58" s="312"/>
      <c r="U58" s="312"/>
      <c r="V58" s="312"/>
      <c r="W58" s="312"/>
      <c r="X58" s="312"/>
      <c r="Y58" s="312"/>
      <c r="Z58" s="312"/>
      <c r="AA58" s="312"/>
      <c r="AB58" s="312"/>
      <c r="AC58" s="312"/>
      <c r="AD58" s="312"/>
      <c r="AE58" s="312"/>
      <c r="AF58" s="312"/>
      <c r="AG58" s="312"/>
      <c r="AH58" s="312"/>
      <c r="AI58" s="312"/>
      <c r="AJ58" s="312"/>
      <c r="AK58" s="312"/>
      <c r="AL58" s="312"/>
      <c r="AM58" s="312"/>
      <c r="AN58" s="312"/>
      <c r="AO58" s="312"/>
      <c r="AP58" s="312"/>
      <c r="AQ58" s="312"/>
      <c r="AR58" s="312"/>
      <c r="AS58" s="312"/>
      <c r="AT58" s="195"/>
      <c r="AU58" s="195"/>
      <c r="AV58" s="195"/>
      <c r="AW58" s="195"/>
      <c r="AX58" s="195"/>
      <c r="AY58" s="195"/>
    </row>
    <row r="59" spans="1:51" s="194" customFormat="1" ht="30" customHeight="1">
      <c r="A59" s="342"/>
      <c r="B59" s="195"/>
      <c r="C59" s="195"/>
      <c r="H59" s="195"/>
      <c r="I59" s="312"/>
      <c r="J59" s="312"/>
      <c r="K59" s="312"/>
      <c r="L59" s="312"/>
      <c r="M59" s="312"/>
      <c r="N59" s="312"/>
      <c r="O59" s="195"/>
      <c r="P59" s="312"/>
      <c r="Q59" s="312"/>
      <c r="R59" s="312"/>
      <c r="S59" s="312"/>
      <c r="T59" s="312"/>
      <c r="U59" s="312"/>
      <c r="V59" s="312"/>
      <c r="W59" s="312"/>
      <c r="X59" s="312"/>
      <c r="Y59" s="312"/>
      <c r="Z59" s="312"/>
      <c r="AA59" s="312"/>
      <c r="AB59" s="312"/>
      <c r="AC59" s="312"/>
      <c r="AD59" s="312"/>
      <c r="AE59" s="312"/>
      <c r="AF59" s="312"/>
      <c r="AG59" s="312"/>
      <c r="AH59" s="312"/>
      <c r="AI59" s="312"/>
      <c r="AJ59" s="312"/>
      <c r="AK59" s="312"/>
      <c r="AL59" s="312"/>
      <c r="AM59" s="312"/>
      <c r="AN59" s="312"/>
      <c r="AO59" s="312"/>
      <c r="AP59" s="312"/>
      <c r="AQ59" s="312"/>
      <c r="AR59" s="312"/>
      <c r="AS59" s="312"/>
      <c r="AT59" s="195"/>
      <c r="AU59" s="195"/>
      <c r="AV59" s="195"/>
      <c r="AW59" s="195"/>
      <c r="AX59" s="195"/>
      <c r="AY59" s="195"/>
    </row>
    <row r="60" spans="1:51" s="194" customFormat="1" ht="30" customHeight="1">
      <c r="A60" s="342"/>
      <c r="B60" s="195"/>
      <c r="C60" s="195"/>
      <c r="H60" s="195"/>
      <c r="I60" s="312"/>
      <c r="J60" s="312"/>
      <c r="K60" s="312"/>
      <c r="L60" s="312"/>
      <c r="M60" s="312"/>
      <c r="N60" s="312"/>
      <c r="O60" s="195"/>
      <c r="P60" s="312"/>
      <c r="Q60" s="312"/>
      <c r="R60" s="312"/>
      <c r="S60" s="312"/>
      <c r="T60" s="312"/>
      <c r="U60" s="312"/>
      <c r="V60" s="312"/>
      <c r="W60" s="312"/>
      <c r="X60" s="312"/>
      <c r="Y60" s="312"/>
      <c r="Z60" s="312"/>
      <c r="AA60" s="312"/>
      <c r="AB60" s="312"/>
      <c r="AC60" s="312"/>
      <c r="AD60" s="312"/>
      <c r="AE60" s="312"/>
      <c r="AF60" s="312"/>
      <c r="AG60" s="312"/>
      <c r="AH60" s="312"/>
      <c r="AI60" s="312"/>
      <c r="AJ60" s="312"/>
      <c r="AK60" s="312"/>
      <c r="AL60" s="312"/>
      <c r="AM60" s="312"/>
      <c r="AN60" s="312"/>
      <c r="AO60" s="312"/>
      <c r="AP60" s="312"/>
      <c r="AQ60" s="312"/>
      <c r="AR60" s="312"/>
      <c r="AS60" s="312"/>
      <c r="AT60" s="195"/>
      <c r="AU60" s="195"/>
      <c r="AV60" s="195"/>
      <c r="AW60" s="195"/>
      <c r="AX60" s="195"/>
      <c r="AY60" s="195"/>
    </row>
    <row r="61" spans="1:51" s="194" customFormat="1" ht="30" customHeight="1">
      <c r="A61" s="342"/>
      <c r="B61" s="195"/>
      <c r="C61" s="195"/>
      <c r="H61" s="195"/>
      <c r="I61" s="312"/>
      <c r="J61" s="312"/>
      <c r="K61" s="312"/>
      <c r="L61" s="312"/>
      <c r="M61" s="312"/>
      <c r="N61" s="312"/>
      <c r="O61" s="195"/>
      <c r="P61" s="312"/>
      <c r="Q61" s="312"/>
      <c r="R61" s="312"/>
      <c r="S61" s="312"/>
      <c r="T61" s="312"/>
      <c r="U61" s="312"/>
      <c r="V61" s="312"/>
      <c r="W61" s="312"/>
      <c r="X61" s="312"/>
      <c r="Y61" s="312"/>
      <c r="Z61" s="312"/>
      <c r="AA61" s="312"/>
      <c r="AB61" s="312"/>
      <c r="AC61" s="312"/>
      <c r="AD61" s="312"/>
      <c r="AE61" s="312"/>
      <c r="AF61" s="312"/>
      <c r="AG61" s="312"/>
      <c r="AH61" s="312"/>
      <c r="AI61" s="312"/>
      <c r="AJ61" s="312"/>
      <c r="AK61" s="312"/>
      <c r="AL61" s="312"/>
      <c r="AM61" s="312"/>
      <c r="AN61" s="312"/>
      <c r="AO61" s="312"/>
      <c r="AP61" s="312"/>
      <c r="AQ61" s="312"/>
      <c r="AR61" s="312"/>
      <c r="AS61" s="312"/>
      <c r="AT61" s="195"/>
      <c r="AU61" s="195"/>
      <c r="AV61" s="195"/>
      <c r="AW61" s="195"/>
      <c r="AX61" s="195"/>
      <c r="AY61" s="195"/>
    </row>
    <row r="62" spans="1:51" s="194" customFormat="1" ht="30" customHeight="1">
      <c r="A62" s="342"/>
      <c r="B62" s="195"/>
      <c r="C62" s="195"/>
      <c r="H62" s="195"/>
      <c r="I62" s="312"/>
      <c r="J62" s="312"/>
      <c r="K62" s="312"/>
      <c r="L62" s="312"/>
      <c r="M62" s="312"/>
      <c r="N62" s="312"/>
      <c r="O62" s="195"/>
      <c r="P62" s="312"/>
      <c r="Q62" s="312"/>
      <c r="R62" s="312"/>
      <c r="S62" s="312"/>
      <c r="T62" s="312"/>
      <c r="U62" s="312"/>
      <c r="V62" s="312"/>
      <c r="W62" s="312"/>
      <c r="X62" s="312"/>
      <c r="Y62" s="312"/>
      <c r="Z62" s="312"/>
      <c r="AA62" s="312"/>
      <c r="AB62" s="312"/>
      <c r="AC62" s="312"/>
      <c r="AD62" s="312"/>
      <c r="AE62" s="312"/>
      <c r="AF62" s="312"/>
      <c r="AG62" s="312"/>
      <c r="AH62" s="312"/>
      <c r="AI62" s="312"/>
      <c r="AJ62" s="312"/>
      <c r="AK62" s="312"/>
      <c r="AL62" s="312"/>
      <c r="AM62" s="312"/>
      <c r="AN62" s="312"/>
      <c r="AO62" s="312"/>
      <c r="AP62" s="312"/>
      <c r="AQ62" s="312"/>
      <c r="AR62" s="312"/>
      <c r="AS62" s="312"/>
      <c r="AT62" s="195"/>
      <c r="AU62" s="195"/>
      <c r="AV62" s="195"/>
      <c r="AW62" s="195"/>
      <c r="AX62" s="195"/>
      <c r="AY62" s="195"/>
    </row>
    <row r="63" spans="1:51" s="194" customFormat="1" ht="30" customHeight="1">
      <c r="A63" s="342"/>
      <c r="B63" s="195"/>
      <c r="C63" s="195"/>
      <c r="H63" s="195"/>
      <c r="I63" s="312"/>
      <c r="J63" s="312"/>
      <c r="K63" s="312"/>
      <c r="L63" s="312"/>
      <c r="M63" s="312"/>
      <c r="N63" s="312"/>
      <c r="O63" s="195"/>
      <c r="P63" s="312"/>
      <c r="Q63" s="312"/>
      <c r="R63" s="312"/>
      <c r="S63" s="312"/>
      <c r="T63" s="312"/>
      <c r="U63" s="312"/>
      <c r="V63" s="312"/>
      <c r="W63" s="312"/>
      <c r="X63" s="312"/>
      <c r="Y63" s="312"/>
      <c r="Z63" s="312"/>
      <c r="AA63" s="312"/>
      <c r="AB63" s="312"/>
      <c r="AC63" s="312"/>
      <c r="AD63" s="312"/>
      <c r="AE63" s="312"/>
      <c r="AF63" s="312"/>
      <c r="AG63" s="312"/>
      <c r="AH63" s="312"/>
      <c r="AI63" s="312"/>
      <c r="AJ63" s="312"/>
      <c r="AK63" s="312"/>
      <c r="AL63" s="312"/>
      <c r="AM63" s="312"/>
      <c r="AN63" s="312"/>
      <c r="AO63" s="312"/>
      <c r="AP63" s="312"/>
      <c r="AQ63" s="312"/>
      <c r="AR63" s="312"/>
      <c r="AS63" s="312"/>
      <c r="AT63" s="195"/>
      <c r="AU63" s="195"/>
      <c r="AV63" s="195"/>
      <c r="AW63" s="195"/>
      <c r="AX63" s="195"/>
      <c r="AY63" s="195"/>
    </row>
    <row r="64" spans="1:51" s="194" customFormat="1" ht="30" customHeight="1">
      <c r="A64" s="342"/>
      <c r="B64" s="195"/>
      <c r="C64" s="195"/>
      <c r="H64" s="195"/>
      <c r="I64" s="312"/>
      <c r="J64" s="312"/>
      <c r="K64" s="312"/>
      <c r="L64" s="312"/>
      <c r="M64" s="312"/>
      <c r="N64" s="312"/>
      <c r="O64" s="195"/>
      <c r="P64" s="312"/>
      <c r="Q64" s="312"/>
      <c r="R64" s="312"/>
      <c r="S64" s="312"/>
      <c r="T64" s="312"/>
      <c r="U64" s="312"/>
      <c r="V64" s="312"/>
      <c r="W64" s="312"/>
      <c r="X64" s="312"/>
      <c r="Y64" s="312"/>
      <c r="Z64" s="312"/>
      <c r="AA64" s="312"/>
      <c r="AB64" s="312"/>
      <c r="AC64" s="312"/>
      <c r="AD64" s="312"/>
      <c r="AE64" s="312"/>
      <c r="AF64" s="312"/>
      <c r="AG64" s="312"/>
      <c r="AH64" s="312"/>
      <c r="AI64" s="312"/>
      <c r="AJ64" s="312"/>
      <c r="AK64" s="312"/>
      <c r="AL64" s="312"/>
      <c r="AM64" s="312"/>
      <c r="AN64" s="312"/>
      <c r="AO64" s="312"/>
      <c r="AP64" s="312"/>
      <c r="AQ64" s="312"/>
      <c r="AR64" s="312"/>
      <c r="AS64" s="312"/>
      <c r="AT64" s="195"/>
      <c r="AU64" s="195"/>
      <c r="AV64" s="195"/>
      <c r="AW64" s="195"/>
      <c r="AX64" s="195"/>
      <c r="AY64" s="195"/>
    </row>
    <row r="65" spans="1:51" s="194" customFormat="1" ht="30" customHeight="1">
      <c r="A65" s="342"/>
      <c r="B65" s="195"/>
      <c r="C65" s="195"/>
      <c r="H65" s="195"/>
      <c r="I65" s="312"/>
      <c r="J65" s="312"/>
      <c r="K65" s="312"/>
      <c r="L65" s="312"/>
      <c r="M65" s="312"/>
      <c r="N65" s="312"/>
      <c r="O65" s="195"/>
      <c r="P65" s="312"/>
      <c r="Q65" s="312"/>
      <c r="R65" s="312"/>
      <c r="S65" s="312"/>
      <c r="T65" s="312"/>
      <c r="U65" s="312"/>
      <c r="V65" s="312"/>
      <c r="W65" s="312"/>
      <c r="X65" s="312"/>
      <c r="Y65" s="312"/>
      <c r="Z65" s="312"/>
      <c r="AA65" s="312"/>
      <c r="AB65" s="312"/>
      <c r="AC65" s="312"/>
      <c r="AD65" s="312"/>
      <c r="AE65" s="312"/>
      <c r="AF65" s="312"/>
      <c r="AG65" s="312"/>
      <c r="AH65" s="312"/>
      <c r="AI65" s="312"/>
      <c r="AJ65" s="312"/>
      <c r="AK65" s="312"/>
      <c r="AL65" s="312"/>
      <c r="AM65" s="312"/>
      <c r="AN65" s="312"/>
      <c r="AO65" s="312"/>
      <c r="AP65" s="312"/>
      <c r="AQ65" s="312"/>
      <c r="AR65" s="312"/>
      <c r="AS65" s="312"/>
      <c r="AT65" s="195"/>
      <c r="AU65" s="195"/>
      <c r="AV65" s="195"/>
      <c r="AW65" s="195"/>
      <c r="AX65" s="195"/>
      <c r="AY65" s="195"/>
    </row>
    <row r="66" spans="1:51" s="194" customFormat="1" ht="30" customHeight="1">
      <c r="A66" s="342"/>
      <c r="B66" s="195"/>
      <c r="C66" s="195"/>
      <c r="H66" s="195"/>
      <c r="I66" s="312"/>
      <c r="J66" s="312"/>
      <c r="K66" s="312"/>
      <c r="L66" s="312"/>
      <c r="M66" s="312"/>
      <c r="N66" s="312"/>
      <c r="O66" s="195"/>
      <c r="P66" s="312"/>
      <c r="Q66" s="312"/>
      <c r="R66" s="312"/>
      <c r="S66" s="312"/>
      <c r="T66" s="312"/>
      <c r="U66" s="312"/>
      <c r="V66" s="312"/>
      <c r="W66" s="312"/>
      <c r="X66" s="312"/>
      <c r="Y66" s="312"/>
      <c r="Z66" s="312"/>
      <c r="AA66" s="312"/>
      <c r="AB66" s="312"/>
      <c r="AC66" s="312"/>
      <c r="AD66" s="312"/>
      <c r="AE66" s="312"/>
      <c r="AF66" s="312"/>
      <c r="AG66" s="312"/>
      <c r="AH66" s="312"/>
      <c r="AI66" s="312"/>
      <c r="AJ66" s="312"/>
      <c r="AK66" s="312"/>
      <c r="AL66" s="312"/>
      <c r="AM66" s="312"/>
      <c r="AN66" s="312"/>
      <c r="AO66" s="312"/>
      <c r="AP66" s="312"/>
      <c r="AQ66" s="312"/>
      <c r="AR66" s="312"/>
      <c r="AS66" s="312"/>
      <c r="AT66" s="195"/>
      <c r="AU66" s="195"/>
      <c r="AV66" s="195"/>
      <c r="AW66" s="195"/>
      <c r="AX66" s="195"/>
      <c r="AY66" s="195"/>
    </row>
    <row r="67" spans="1:51" s="194" customFormat="1" ht="30" customHeight="1">
      <c r="A67" s="342"/>
      <c r="B67" s="195"/>
      <c r="C67" s="195"/>
      <c r="H67" s="195"/>
      <c r="I67" s="312"/>
      <c r="J67" s="312"/>
      <c r="K67" s="312"/>
      <c r="L67" s="312"/>
      <c r="M67" s="312"/>
      <c r="N67" s="312"/>
      <c r="O67" s="195"/>
      <c r="P67" s="312"/>
      <c r="Q67" s="312"/>
      <c r="R67" s="312"/>
      <c r="S67" s="312"/>
      <c r="T67" s="312"/>
      <c r="U67" s="312"/>
      <c r="V67" s="312"/>
      <c r="W67" s="312"/>
      <c r="X67" s="312"/>
      <c r="Y67" s="312"/>
      <c r="Z67" s="312"/>
      <c r="AA67" s="312"/>
      <c r="AB67" s="312"/>
      <c r="AC67" s="312"/>
      <c r="AD67" s="312"/>
      <c r="AE67" s="312"/>
      <c r="AF67" s="312"/>
      <c r="AG67" s="312"/>
      <c r="AH67" s="312"/>
      <c r="AI67" s="312"/>
      <c r="AJ67" s="312"/>
      <c r="AK67" s="312"/>
      <c r="AL67" s="312"/>
      <c r="AM67" s="312"/>
      <c r="AN67" s="312"/>
      <c r="AO67" s="312"/>
      <c r="AP67" s="312"/>
      <c r="AQ67" s="312"/>
      <c r="AR67" s="312"/>
      <c r="AS67" s="312"/>
      <c r="AT67" s="195"/>
      <c r="AU67" s="195"/>
      <c r="AV67" s="195"/>
      <c r="AW67" s="195"/>
      <c r="AX67" s="195"/>
      <c r="AY67" s="195"/>
    </row>
    <row r="68" spans="1:51" s="194" customFormat="1" ht="30" customHeight="1">
      <c r="A68" s="342"/>
      <c r="B68" s="195"/>
      <c r="C68" s="195"/>
      <c r="H68" s="195"/>
      <c r="I68" s="312"/>
      <c r="J68" s="312"/>
      <c r="K68" s="312"/>
      <c r="L68" s="312"/>
      <c r="M68" s="312"/>
      <c r="N68" s="312"/>
      <c r="O68" s="195"/>
      <c r="P68" s="312"/>
      <c r="Q68" s="312"/>
      <c r="R68" s="312"/>
      <c r="S68" s="312"/>
      <c r="T68" s="312"/>
      <c r="U68" s="312"/>
      <c r="V68" s="312"/>
      <c r="W68" s="312"/>
      <c r="X68" s="312"/>
      <c r="Y68" s="312"/>
      <c r="Z68" s="312"/>
      <c r="AA68" s="312"/>
      <c r="AB68" s="312"/>
      <c r="AC68" s="312"/>
      <c r="AD68" s="312"/>
      <c r="AE68" s="312"/>
      <c r="AF68" s="312"/>
      <c r="AG68" s="312"/>
      <c r="AH68" s="312"/>
      <c r="AI68" s="312"/>
      <c r="AJ68" s="312"/>
      <c r="AK68" s="312"/>
      <c r="AL68" s="312"/>
      <c r="AM68" s="312"/>
      <c r="AN68" s="312"/>
      <c r="AO68" s="312"/>
      <c r="AP68" s="312"/>
      <c r="AQ68" s="312"/>
      <c r="AR68" s="312"/>
      <c r="AS68" s="312"/>
      <c r="AT68" s="195"/>
      <c r="AU68" s="195"/>
      <c r="AV68" s="195"/>
      <c r="AW68" s="195"/>
      <c r="AX68" s="195"/>
      <c r="AY68" s="195"/>
    </row>
    <row r="69" spans="1:51" s="194" customFormat="1" ht="30" customHeight="1">
      <c r="A69" s="342"/>
      <c r="B69" s="195"/>
      <c r="C69" s="195"/>
      <c r="H69" s="195"/>
      <c r="I69" s="312"/>
      <c r="J69" s="312"/>
      <c r="K69" s="312"/>
      <c r="L69" s="312"/>
      <c r="M69" s="312"/>
      <c r="N69" s="312"/>
      <c r="O69" s="195"/>
      <c r="P69" s="312"/>
      <c r="Q69" s="312"/>
      <c r="R69" s="312"/>
      <c r="S69" s="312"/>
      <c r="T69" s="312"/>
      <c r="U69" s="312"/>
      <c r="V69" s="312"/>
      <c r="W69" s="312"/>
      <c r="X69" s="312"/>
      <c r="Y69" s="312"/>
      <c r="Z69" s="312"/>
      <c r="AA69" s="312"/>
      <c r="AB69" s="312"/>
      <c r="AC69" s="312"/>
      <c r="AD69" s="312"/>
      <c r="AE69" s="312"/>
      <c r="AF69" s="312"/>
      <c r="AG69" s="312"/>
      <c r="AH69" s="312"/>
      <c r="AI69" s="312"/>
      <c r="AJ69" s="312"/>
      <c r="AK69" s="312"/>
      <c r="AL69" s="312"/>
      <c r="AM69" s="312"/>
      <c r="AN69" s="312"/>
      <c r="AO69" s="312"/>
      <c r="AP69" s="312"/>
      <c r="AQ69" s="312"/>
      <c r="AR69" s="312"/>
      <c r="AS69" s="312"/>
      <c r="AT69" s="195"/>
      <c r="AU69" s="195"/>
      <c r="AV69" s="195"/>
      <c r="AW69" s="195"/>
      <c r="AX69" s="195"/>
      <c r="AY69" s="195"/>
    </row>
    <row r="70" spans="1:51" s="194" customFormat="1" ht="30" customHeight="1">
      <c r="A70" s="342"/>
      <c r="B70" s="195"/>
      <c r="C70" s="195"/>
      <c r="H70" s="195"/>
      <c r="I70" s="312"/>
      <c r="J70" s="312"/>
      <c r="K70" s="312"/>
      <c r="L70" s="312"/>
      <c r="M70" s="312"/>
      <c r="N70" s="312"/>
      <c r="O70" s="195"/>
      <c r="P70" s="312"/>
      <c r="Q70" s="312"/>
      <c r="R70" s="312"/>
      <c r="S70" s="312"/>
      <c r="T70" s="312"/>
      <c r="U70" s="312"/>
      <c r="V70" s="312"/>
      <c r="W70" s="312"/>
      <c r="X70" s="312"/>
      <c r="Y70" s="312"/>
      <c r="Z70" s="312"/>
      <c r="AA70" s="312"/>
      <c r="AB70" s="312"/>
      <c r="AC70" s="312"/>
      <c r="AD70" s="312"/>
      <c r="AE70" s="312"/>
      <c r="AF70" s="312"/>
      <c r="AG70" s="312"/>
      <c r="AH70" s="312"/>
      <c r="AI70" s="312"/>
      <c r="AJ70" s="312"/>
      <c r="AK70" s="312"/>
      <c r="AL70" s="312"/>
      <c r="AM70" s="312"/>
      <c r="AN70" s="312"/>
      <c r="AO70" s="312"/>
      <c r="AP70" s="312"/>
      <c r="AQ70" s="312"/>
      <c r="AR70" s="312"/>
      <c r="AS70" s="312"/>
      <c r="AT70" s="195"/>
      <c r="AU70" s="195"/>
      <c r="AV70" s="195"/>
      <c r="AW70" s="195"/>
      <c r="AX70" s="195"/>
      <c r="AY70" s="195"/>
    </row>
    <row r="71" spans="1:51" s="194" customFormat="1" ht="30" customHeight="1">
      <c r="A71" s="342"/>
      <c r="B71" s="195"/>
      <c r="C71" s="195"/>
      <c r="H71" s="195"/>
      <c r="I71" s="312"/>
      <c r="J71" s="312"/>
      <c r="K71" s="312"/>
      <c r="L71" s="312"/>
      <c r="M71" s="312"/>
      <c r="N71" s="312"/>
      <c r="O71" s="195"/>
      <c r="P71" s="312"/>
      <c r="Q71" s="312"/>
      <c r="R71" s="312"/>
      <c r="S71" s="312"/>
      <c r="T71" s="312"/>
      <c r="U71" s="312"/>
      <c r="V71" s="312"/>
      <c r="W71" s="312"/>
      <c r="X71" s="312"/>
      <c r="Y71" s="312"/>
      <c r="Z71" s="312"/>
      <c r="AA71" s="312"/>
      <c r="AB71" s="312"/>
      <c r="AC71" s="312"/>
      <c r="AD71" s="312"/>
      <c r="AE71" s="312"/>
      <c r="AF71" s="312"/>
      <c r="AG71" s="312"/>
      <c r="AH71" s="312"/>
      <c r="AI71" s="312"/>
      <c r="AJ71" s="312"/>
      <c r="AK71" s="312"/>
      <c r="AL71" s="312"/>
      <c r="AM71" s="312"/>
      <c r="AN71" s="312"/>
      <c r="AO71" s="312"/>
      <c r="AP71" s="312"/>
      <c r="AQ71" s="312"/>
      <c r="AR71" s="312"/>
      <c r="AS71" s="312"/>
      <c r="AT71" s="195"/>
      <c r="AU71" s="195"/>
      <c r="AV71" s="195"/>
      <c r="AW71" s="195"/>
      <c r="AX71" s="195"/>
      <c r="AY71" s="195"/>
    </row>
    <row r="72" spans="1:51" s="194" customFormat="1" ht="30" customHeight="1">
      <c r="A72" s="342"/>
      <c r="B72" s="195"/>
      <c r="C72" s="195"/>
      <c r="H72" s="195"/>
      <c r="I72" s="312"/>
      <c r="J72" s="312"/>
      <c r="K72" s="312"/>
      <c r="L72" s="312"/>
      <c r="M72" s="312"/>
      <c r="N72" s="312"/>
      <c r="O72" s="195"/>
      <c r="P72" s="312"/>
      <c r="Q72" s="312"/>
      <c r="R72" s="312"/>
      <c r="S72" s="312"/>
      <c r="T72" s="312"/>
      <c r="U72" s="312"/>
      <c r="V72" s="312"/>
      <c r="W72" s="312"/>
      <c r="X72" s="312"/>
      <c r="Y72" s="312"/>
      <c r="Z72" s="312"/>
      <c r="AA72" s="312"/>
      <c r="AB72" s="312"/>
      <c r="AC72" s="312"/>
      <c r="AD72" s="312"/>
      <c r="AE72" s="312"/>
      <c r="AF72" s="312"/>
      <c r="AG72" s="312"/>
      <c r="AH72" s="312"/>
      <c r="AI72" s="312"/>
      <c r="AJ72" s="312"/>
      <c r="AK72" s="312"/>
      <c r="AL72" s="312"/>
      <c r="AM72" s="312"/>
      <c r="AN72" s="312"/>
      <c r="AO72" s="312"/>
      <c r="AP72" s="312"/>
      <c r="AQ72" s="312"/>
      <c r="AR72" s="312"/>
      <c r="AS72" s="312"/>
      <c r="AT72" s="195"/>
      <c r="AU72" s="195"/>
      <c r="AV72" s="195"/>
      <c r="AW72" s="195"/>
      <c r="AX72" s="195"/>
      <c r="AY72" s="195"/>
    </row>
    <row r="73" spans="1:51" s="194" customFormat="1" ht="30" customHeight="1">
      <c r="A73" s="342"/>
      <c r="B73" s="195"/>
      <c r="C73" s="195"/>
      <c r="H73" s="195"/>
      <c r="I73" s="312"/>
      <c r="J73" s="312"/>
      <c r="K73" s="312"/>
      <c r="L73" s="312"/>
      <c r="M73" s="312"/>
      <c r="N73" s="312"/>
      <c r="O73" s="195"/>
      <c r="P73" s="312"/>
      <c r="Q73" s="312"/>
      <c r="R73" s="312"/>
      <c r="S73" s="312"/>
      <c r="T73" s="312"/>
      <c r="U73" s="312"/>
      <c r="V73" s="312"/>
      <c r="W73" s="312"/>
      <c r="X73" s="312"/>
      <c r="Y73" s="312"/>
      <c r="Z73" s="312"/>
      <c r="AA73" s="312"/>
      <c r="AB73" s="312"/>
      <c r="AC73" s="312"/>
      <c r="AD73" s="312"/>
      <c r="AE73" s="312"/>
      <c r="AF73" s="312"/>
      <c r="AG73" s="312"/>
      <c r="AH73" s="312"/>
      <c r="AI73" s="312"/>
      <c r="AJ73" s="312"/>
      <c r="AK73" s="312"/>
      <c r="AL73" s="312"/>
      <c r="AM73" s="312"/>
      <c r="AN73" s="312"/>
      <c r="AO73" s="312"/>
      <c r="AP73" s="312"/>
      <c r="AQ73" s="312"/>
      <c r="AR73" s="312"/>
      <c r="AS73" s="312"/>
      <c r="AT73" s="195"/>
      <c r="AU73" s="195"/>
      <c r="AV73" s="195"/>
      <c r="AW73" s="195"/>
      <c r="AX73" s="195"/>
      <c r="AY73" s="195"/>
    </row>
    <row r="74" spans="1:51" s="194" customFormat="1" ht="30" customHeight="1">
      <c r="A74" s="342"/>
      <c r="B74" s="195"/>
      <c r="C74" s="195"/>
      <c r="H74" s="195"/>
      <c r="I74" s="312"/>
      <c r="J74" s="312"/>
      <c r="K74" s="312"/>
      <c r="L74" s="312"/>
      <c r="M74" s="312"/>
      <c r="N74" s="312"/>
      <c r="O74" s="195"/>
      <c r="P74" s="312"/>
      <c r="Q74" s="312"/>
      <c r="R74" s="312"/>
      <c r="S74" s="312"/>
      <c r="T74" s="312"/>
      <c r="U74" s="312"/>
      <c r="V74" s="312"/>
      <c r="W74" s="312"/>
      <c r="X74" s="312"/>
      <c r="Y74" s="312"/>
      <c r="Z74" s="312"/>
      <c r="AA74" s="312"/>
      <c r="AB74" s="312"/>
      <c r="AC74" s="312"/>
      <c r="AD74" s="312"/>
      <c r="AE74" s="312"/>
      <c r="AF74" s="312"/>
      <c r="AG74" s="312"/>
      <c r="AH74" s="312"/>
      <c r="AI74" s="312"/>
      <c r="AJ74" s="312"/>
      <c r="AK74" s="312"/>
      <c r="AL74" s="312"/>
      <c r="AM74" s="312"/>
      <c r="AN74" s="312"/>
      <c r="AO74" s="312"/>
      <c r="AP74" s="312"/>
      <c r="AQ74" s="312"/>
      <c r="AR74" s="312"/>
      <c r="AS74" s="312"/>
      <c r="AT74" s="195"/>
      <c r="AU74" s="195"/>
      <c r="AV74" s="195"/>
      <c r="AW74" s="195"/>
      <c r="AX74" s="195"/>
      <c r="AY74" s="195"/>
    </row>
    <row r="75" spans="1:51" s="194" customFormat="1" ht="30" customHeight="1">
      <c r="A75" s="342"/>
      <c r="B75" s="195"/>
      <c r="C75" s="195"/>
      <c r="H75" s="195"/>
      <c r="I75" s="312"/>
      <c r="J75" s="312"/>
      <c r="K75" s="312"/>
      <c r="L75" s="312"/>
      <c r="M75" s="312"/>
      <c r="N75" s="312"/>
      <c r="O75" s="195"/>
      <c r="P75" s="312"/>
      <c r="Q75" s="312"/>
      <c r="R75" s="312"/>
      <c r="S75" s="312"/>
      <c r="T75" s="312"/>
      <c r="U75" s="312"/>
      <c r="V75" s="312"/>
      <c r="W75" s="312"/>
      <c r="X75" s="312"/>
      <c r="Y75" s="312"/>
      <c r="Z75" s="312"/>
      <c r="AA75" s="312"/>
      <c r="AB75" s="312"/>
      <c r="AC75" s="312"/>
      <c r="AD75" s="312"/>
      <c r="AE75" s="312"/>
      <c r="AF75" s="312"/>
      <c r="AG75" s="312"/>
      <c r="AH75" s="312"/>
      <c r="AI75" s="312"/>
      <c r="AJ75" s="312"/>
      <c r="AK75" s="312"/>
      <c r="AL75" s="312"/>
      <c r="AM75" s="312"/>
      <c r="AN75" s="312"/>
      <c r="AO75" s="312"/>
      <c r="AP75" s="312"/>
      <c r="AQ75" s="312"/>
      <c r="AR75" s="312"/>
      <c r="AS75" s="312"/>
      <c r="AT75" s="195"/>
      <c r="AU75" s="195"/>
      <c r="AV75" s="195"/>
      <c r="AW75" s="195"/>
      <c r="AX75" s="195"/>
      <c r="AY75" s="195"/>
    </row>
    <row r="76" spans="1:51" s="194" customFormat="1" ht="30" customHeight="1">
      <c r="A76" s="342"/>
      <c r="B76" s="195"/>
      <c r="C76" s="195"/>
      <c r="H76" s="195"/>
      <c r="I76" s="312"/>
      <c r="J76" s="312"/>
      <c r="K76" s="312"/>
      <c r="L76" s="312"/>
      <c r="M76" s="312"/>
      <c r="N76" s="312"/>
      <c r="O76" s="195"/>
      <c r="P76" s="312"/>
      <c r="Q76" s="312"/>
      <c r="R76" s="312"/>
      <c r="S76" s="312"/>
      <c r="T76" s="312"/>
      <c r="U76" s="312"/>
      <c r="V76" s="312"/>
      <c r="W76" s="312"/>
      <c r="X76" s="312"/>
      <c r="Y76" s="312"/>
      <c r="Z76" s="312"/>
      <c r="AA76" s="312"/>
      <c r="AB76" s="312"/>
      <c r="AC76" s="312"/>
      <c r="AD76" s="312"/>
      <c r="AE76" s="312"/>
      <c r="AF76" s="312"/>
      <c r="AG76" s="312"/>
      <c r="AH76" s="312"/>
      <c r="AI76" s="312"/>
      <c r="AJ76" s="312"/>
      <c r="AK76" s="312"/>
      <c r="AL76" s="312"/>
      <c r="AM76" s="312"/>
      <c r="AN76" s="312"/>
      <c r="AO76" s="312"/>
      <c r="AP76" s="312"/>
      <c r="AQ76" s="312"/>
      <c r="AR76" s="312"/>
      <c r="AS76" s="312"/>
      <c r="AT76" s="195"/>
      <c r="AU76" s="195"/>
      <c r="AV76" s="195"/>
      <c r="AW76" s="195"/>
      <c r="AX76" s="195"/>
      <c r="AY76" s="195"/>
    </row>
    <row r="77" spans="1:51" s="194" customFormat="1" ht="30" customHeight="1">
      <c r="A77" s="342"/>
      <c r="B77" s="195"/>
      <c r="C77" s="195"/>
      <c r="H77" s="195"/>
      <c r="I77" s="312"/>
      <c r="J77" s="312"/>
      <c r="K77" s="312"/>
      <c r="L77" s="312"/>
      <c r="M77" s="312"/>
      <c r="N77" s="312"/>
      <c r="O77" s="195"/>
      <c r="P77" s="312"/>
      <c r="Q77" s="312"/>
      <c r="R77" s="312"/>
      <c r="S77" s="312"/>
      <c r="T77" s="312"/>
      <c r="U77" s="312"/>
      <c r="V77" s="312"/>
      <c r="W77" s="312"/>
      <c r="X77" s="312"/>
      <c r="Y77" s="312"/>
      <c r="Z77" s="312"/>
      <c r="AA77" s="312"/>
      <c r="AB77" s="312"/>
      <c r="AC77" s="312"/>
      <c r="AD77" s="312"/>
      <c r="AE77" s="312"/>
      <c r="AF77" s="312"/>
      <c r="AG77" s="312"/>
      <c r="AH77" s="312"/>
      <c r="AI77" s="312"/>
      <c r="AJ77" s="312"/>
      <c r="AK77" s="312"/>
      <c r="AL77" s="312"/>
      <c r="AM77" s="312"/>
      <c r="AN77" s="312"/>
      <c r="AO77" s="312"/>
      <c r="AP77" s="312"/>
      <c r="AQ77" s="312"/>
      <c r="AR77" s="312"/>
      <c r="AS77" s="312"/>
      <c r="AT77" s="195"/>
      <c r="AU77" s="195"/>
      <c r="AV77" s="195"/>
      <c r="AW77" s="195"/>
      <c r="AX77" s="195"/>
      <c r="AY77" s="195"/>
    </row>
    <row r="78" spans="1:51" s="194" customFormat="1" ht="30" customHeight="1">
      <c r="A78" s="342"/>
      <c r="B78" s="195"/>
      <c r="C78" s="195"/>
      <c r="H78" s="195"/>
      <c r="I78" s="312"/>
      <c r="J78" s="312"/>
      <c r="K78" s="312"/>
      <c r="L78" s="312"/>
      <c r="M78" s="312"/>
      <c r="N78" s="312"/>
      <c r="O78" s="195"/>
      <c r="P78" s="312"/>
      <c r="Q78" s="312"/>
      <c r="R78" s="312"/>
      <c r="S78" s="312"/>
      <c r="T78" s="312"/>
      <c r="U78" s="312"/>
      <c r="V78" s="312"/>
      <c r="W78" s="312"/>
      <c r="X78" s="312"/>
      <c r="Y78" s="312"/>
      <c r="Z78" s="312"/>
      <c r="AA78" s="312"/>
      <c r="AB78" s="312"/>
      <c r="AC78" s="312"/>
      <c r="AD78" s="312"/>
      <c r="AE78" s="312"/>
      <c r="AF78" s="312"/>
      <c r="AG78" s="312"/>
      <c r="AH78" s="312"/>
      <c r="AI78" s="312"/>
      <c r="AJ78" s="312"/>
      <c r="AK78" s="312"/>
      <c r="AL78" s="312"/>
      <c r="AM78" s="312"/>
      <c r="AN78" s="312"/>
      <c r="AO78" s="312"/>
      <c r="AP78" s="312"/>
      <c r="AQ78" s="312"/>
      <c r="AR78" s="312"/>
      <c r="AS78" s="312"/>
      <c r="AT78" s="195"/>
      <c r="AU78" s="195"/>
      <c r="AV78" s="195"/>
      <c r="AW78" s="195"/>
      <c r="AX78" s="195"/>
      <c r="AY78" s="195"/>
    </row>
    <row r="79" spans="1:51" s="194" customFormat="1" ht="30" customHeight="1">
      <c r="A79" s="342"/>
      <c r="B79" s="195"/>
      <c r="C79" s="195"/>
      <c r="H79" s="195"/>
      <c r="I79" s="312"/>
      <c r="J79" s="312"/>
      <c r="K79" s="312"/>
      <c r="L79" s="312"/>
      <c r="M79" s="312"/>
      <c r="N79" s="312"/>
      <c r="O79" s="195"/>
      <c r="P79" s="312"/>
      <c r="Q79" s="312"/>
      <c r="R79" s="312"/>
      <c r="S79" s="312"/>
      <c r="T79" s="312"/>
      <c r="U79" s="312"/>
      <c r="V79" s="312"/>
      <c r="W79" s="312"/>
      <c r="X79" s="312"/>
      <c r="Y79" s="312"/>
      <c r="Z79" s="312"/>
      <c r="AA79" s="312"/>
      <c r="AB79" s="312"/>
      <c r="AC79" s="312"/>
      <c r="AD79" s="312"/>
      <c r="AE79" s="312"/>
      <c r="AF79" s="312"/>
      <c r="AG79" s="312"/>
      <c r="AH79" s="312"/>
      <c r="AI79" s="312"/>
      <c r="AJ79" s="312"/>
      <c r="AK79" s="312"/>
      <c r="AL79" s="312"/>
      <c r="AM79" s="312"/>
      <c r="AN79" s="312"/>
      <c r="AO79" s="312"/>
      <c r="AP79" s="312"/>
      <c r="AQ79" s="312"/>
      <c r="AR79" s="312"/>
      <c r="AS79" s="312"/>
      <c r="AT79" s="195"/>
      <c r="AU79" s="195"/>
      <c r="AV79" s="195"/>
      <c r="AW79" s="195"/>
      <c r="AX79" s="195"/>
      <c r="AY79" s="195"/>
    </row>
    <row r="80" spans="1:51" s="194" customFormat="1" ht="30" customHeight="1">
      <c r="A80" s="342"/>
      <c r="B80" s="195"/>
      <c r="C80" s="195"/>
      <c r="H80" s="195"/>
      <c r="I80" s="312"/>
      <c r="J80" s="312"/>
      <c r="K80" s="312"/>
      <c r="L80" s="312"/>
      <c r="M80" s="312"/>
      <c r="N80" s="312"/>
      <c r="O80" s="195"/>
      <c r="P80" s="312"/>
      <c r="Q80" s="312"/>
      <c r="R80" s="312"/>
      <c r="S80" s="312"/>
      <c r="T80" s="312"/>
      <c r="U80" s="312"/>
      <c r="V80" s="312"/>
      <c r="W80" s="312"/>
      <c r="X80" s="312"/>
      <c r="Y80" s="312"/>
      <c r="Z80" s="312"/>
      <c r="AA80" s="312"/>
      <c r="AB80" s="312"/>
      <c r="AC80" s="312"/>
      <c r="AD80" s="312"/>
      <c r="AE80" s="312"/>
      <c r="AF80" s="312"/>
      <c r="AG80" s="312"/>
      <c r="AH80" s="312"/>
      <c r="AI80" s="312"/>
      <c r="AJ80" s="312"/>
      <c r="AK80" s="312"/>
      <c r="AL80" s="312"/>
      <c r="AM80" s="312"/>
      <c r="AN80" s="312"/>
      <c r="AO80" s="312"/>
      <c r="AP80" s="312"/>
      <c r="AQ80" s="312"/>
      <c r="AR80" s="312"/>
      <c r="AS80" s="312"/>
      <c r="AT80" s="195"/>
      <c r="AU80" s="195"/>
      <c r="AV80" s="195"/>
      <c r="AW80" s="195"/>
      <c r="AX80" s="195"/>
      <c r="AY80" s="195"/>
    </row>
    <row r="81" spans="1:51" s="194" customFormat="1" ht="30" customHeight="1">
      <c r="A81" s="342"/>
      <c r="B81" s="195"/>
      <c r="C81" s="195"/>
      <c r="H81" s="195"/>
      <c r="I81" s="312"/>
      <c r="J81" s="312"/>
      <c r="K81" s="312"/>
      <c r="L81" s="312"/>
      <c r="M81" s="312"/>
      <c r="N81" s="312"/>
      <c r="O81" s="195"/>
      <c r="P81" s="312"/>
      <c r="Q81" s="312"/>
      <c r="R81" s="312"/>
      <c r="S81" s="312"/>
      <c r="T81" s="312"/>
      <c r="U81" s="312"/>
      <c r="V81" s="312"/>
      <c r="W81" s="312"/>
      <c r="X81" s="312"/>
      <c r="Y81" s="312"/>
      <c r="Z81" s="312"/>
      <c r="AA81" s="312"/>
      <c r="AB81" s="312"/>
      <c r="AC81" s="312"/>
      <c r="AD81" s="312"/>
      <c r="AE81" s="312"/>
      <c r="AF81" s="312"/>
      <c r="AG81" s="312"/>
      <c r="AH81" s="312"/>
      <c r="AI81" s="312"/>
      <c r="AJ81" s="312"/>
      <c r="AK81" s="312"/>
      <c r="AL81" s="312"/>
      <c r="AM81" s="312"/>
      <c r="AN81" s="312"/>
      <c r="AO81" s="312"/>
      <c r="AP81" s="312"/>
      <c r="AQ81" s="312"/>
      <c r="AR81" s="312"/>
      <c r="AS81" s="312"/>
      <c r="AT81" s="195"/>
      <c r="AU81" s="195"/>
      <c r="AV81" s="195"/>
      <c r="AW81" s="195"/>
      <c r="AX81" s="195"/>
      <c r="AY81" s="195"/>
    </row>
    <row r="82" spans="1:51" s="194" customFormat="1" ht="30" customHeight="1">
      <c r="A82" s="342"/>
      <c r="B82" s="195"/>
      <c r="C82" s="195"/>
      <c r="H82" s="195"/>
      <c r="I82" s="312"/>
      <c r="J82" s="312"/>
      <c r="K82" s="312"/>
      <c r="L82" s="312"/>
      <c r="M82" s="312"/>
      <c r="N82" s="312"/>
      <c r="O82" s="195"/>
      <c r="P82" s="312"/>
      <c r="Q82" s="312"/>
      <c r="R82" s="312"/>
      <c r="S82" s="312"/>
      <c r="T82" s="312"/>
      <c r="U82" s="312"/>
      <c r="V82" s="312"/>
      <c r="W82" s="312"/>
      <c r="X82" s="312"/>
      <c r="Y82" s="312"/>
      <c r="Z82" s="312"/>
      <c r="AA82" s="312"/>
      <c r="AB82" s="312"/>
      <c r="AC82" s="312"/>
      <c r="AD82" s="312"/>
      <c r="AE82" s="312"/>
      <c r="AF82" s="312"/>
      <c r="AG82" s="312"/>
      <c r="AH82" s="312"/>
      <c r="AI82" s="312"/>
      <c r="AJ82" s="312"/>
      <c r="AK82" s="312"/>
      <c r="AL82" s="312"/>
      <c r="AM82" s="312"/>
      <c r="AN82" s="312"/>
      <c r="AO82" s="312"/>
      <c r="AP82" s="312"/>
      <c r="AQ82" s="312"/>
      <c r="AR82" s="312"/>
      <c r="AS82" s="312"/>
      <c r="AT82" s="195"/>
      <c r="AU82" s="195"/>
      <c r="AV82" s="195"/>
      <c r="AW82" s="195"/>
      <c r="AX82" s="195"/>
      <c r="AY82" s="195"/>
    </row>
    <row r="83" spans="1:51" s="194" customFormat="1" ht="15">
      <c r="A83" s="342"/>
      <c r="B83" s="195"/>
      <c r="C83" s="195"/>
      <c r="H83" s="195"/>
      <c r="I83" s="312"/>
      <c r="J83" s="312"/>
      <c r="K83" s="312"/>
      <c r="L83" s="312"/>
      <c r="M83" s="312"/>
      <c r="N83" s="312"/>
      <c r="O83" s="195"/>
      <c r="P83" s="312"/>
      <c r="Q83" s="312"/>
      <c r="R83" s="312"/>
      <c r="S83" s="312"/>
      <c r="T83" s="312"/>
      <c r="U83" s="312"/>
      <c r="V83" s="312"/>
      <c r="W83" s="312"/>
      <c r="X83" s="312"/>
      <c r="Y83" s="312"/>
      <c r="Z83" s="312"/>
      <c r="AA83" s="312"/>
      <c r="AB83" s="312"/>
      <c r="AC83" s="312"/>
      <c r="AD83" s="312"/>
      <c r="AE83" s="312"/>
      <c r="AF83" s="312"/>
      <c r="AG83" s="312"/>
      <c r="AH83" s="312"/>
      <c r="AI83" s="312"/>
      <c r="AJ83" s="312"/>
      <c r="AK83" s="312"/>
      <c r="AL83" s="312"/>
      <c r="AM83" s="312"/>
      <c r="AN83" s="312"/>
      <c r="AO83" s="312"/>
      <c r="AP83" s="312"/>
      <c r="AQ83" s="312"/>
      <c r="AR83" s="312"/>
      <c r="AS83" s="312"/>
      <c r="AT83" s="195"/>
      <c r="AU83" s="195"/>
      <c r="AV83" s="195"/>
      <c r="AW83" s="195"/>
      <c r="AX83" s="195"/>
      <c r="AY83" s="195"/>
    </row>
    <row r="84" spans="1:51" s="194" customFormat="1" ht="15">
      <c r="A84" s="342"/>
      <c r="B84" s="195"/>
      <c r="C84" s="195"/>
      <c r="H84" s="195"/>
      <c r="I84" s="312"/>
      <c r="J84" s="312"/>
      <c r="K84" s="312"/>
      <c r="L84" s="312"/>
      <c r="M84" s="312"/>
      <c r="N84" s="312"/>
      <c r="O84" s="195"/>
      <c r="P84" s="312"/>
      <c r="Q84" s="312"/>
      <c r="R84" s="312"/>
      <c r="S84" s="312"/>
      <c r="T84" s="312"/>
      <c r="U84" s="312"/>
      <c r="V84" s="312"/>
      <c r="W84" s="312"/>
      <c r="X84" s="312"/>
      <c r="Y84" s="312"/>
      <c r="Z84" s="312"/>
      <c r="AA84" s="312"/>
      <c r="AB84" s="312"/>
      <c r="AC84" s="312"/>
      <c r="AD84" s="312"/>
      <c r="AE84" s="312"/>
      <c r="AF84" s="312"/>
      <c r="AG84" s="312"/>
      <c r="AH84" s="312"/>
      <c r="AI84" s="312"/>
      <c r="AJ84" s="312"/>
      <c r="AK84" s="312"/>
      <c r="AL84" s="312"/>
      <c r="AM84" s="312"/>
      <c r="AN84" s="312"/>
      <c r="AO84" s="312"/>
      <c r="AP84" s="312"/>
      <c r="AQ84" s="312"/>
      <c r="AR84" s="312"/>
      <c r="AS84" s="312"/>
      <c r="AT84" s="195"/>
      <c r="AU84" s="195"/>
      <c r="AV84" s="195"/>
      <c r="AW84" s="195"/>
      <c r="AX84" s="195"/>
      <c r="AY84" s="195"/>
    </row>
    <row r="85" spans="1:51" s="194" customFormat="1" ht="15">
      <c r="A85" s="342"/>
      <c r="B85" s="195"/>
      <c r="C85" s="195"/>
      <c r="H85" s="195"/>
      <c r="I85" s="312"/>
      <c r="J85" s="312"/>
      <c r="K85" s="312"/>
      <c r="L85" s="312"/>
      <c r="M85" s="312"/>
      <c r="N85" s="312"/>
      <c r="O85" s="195"/>
      <c r="P85" s="312"/>
      <c r="Q85" s="312"/>
      <c r="R85" s="312"/>
      <c r="S85" s="312"/>
      <c r="T85" s="312"/>
      <c r="U85" s="312"/>
      <c r="V85" s="312"/>
      <c r="W85" s="312"/>
      <c r="X85" s="312"/>
      <c r="Y85" s="312"/>
      <c r="Z85" s="312"/>
      <c r="AA85" s="312"/>
      <c r="AB85" s="312"/>
      <c r="AC85" s="312"/>
      <c r="AD85" s="312"/>
      <c r="AE85" s="312"/>
      <c r="AF85" s="312"/>
      <c r="AG85" s="312"/>
      <c r="AH85" s="312"/>
      <c r="AI85" s="312"/>
      <c r="AJ85" s="312"/>
      <c r="AK85" s="312"/>
      <c r="AL85" s="312"/>
      <c r="AM85" s="312"/>
      <c r="AN85" s="312"/>
      <c r="AO85" s="312"/>
      <c r="AP85" s="312"/>
      <c r="AQ85" s="312"/>
      <c r="AR85" s="312"/>
      <c r="AS85" s="312"/>
      <c r="AT85" s="195"/>
      <c r="AU85" s="195"/>
      <c r="AV85" s="195"/>
      <c r="AW85" s="195"/>
      <c r="AX85" s="195"/>
      <c r="AY85" s="195"/>
    </row>
    <row r="86" spans="1:51" s="194" customFormat="1" ht="15">
      <c r="A86" s="342"/>
      <c r="B86" s="195"/>
      <c r="C86" s="195"/>
      <c r="H86" s="195"/>
      <c r="I86" s="312"/>
      <c r="J86" s="312"/>
      <c r="K86" s="312"/>
      <c r="L86" s="312"/>
      <c r="M86" s="312"/>
      <c r="N86" s="312"/>
      <c r="O86" s="195"/>
      <c r="P86" s="312"/>
      <c r="Q86" s="312"/>
      <c r="R86" s="312"/>
      <c r="S86" s="312"/>
      <c r="T86" s="312"/>
      <c r="U86" s="312"/>
      <c r="V86" s="312"/>
      <c r="W86" s="312"/>
      <c r="X86" s="312"/>
      <c r="Y86" s="312"/>
      <c r="Z86" s="312"/>
      <c r="AA86" s="312"/>
      <c r="AB86" s="312"/>
      <c r="AC86" s="312"/>
      <c r="AD86" s="312"/>
      <c r="AE86" s="312"/>
      <c r="AF86" s="312"/>
      <c r="AG86" s="312"/>
      <c r="AH86" s="312"/>
      <c r="AI86" s="312"/>
      <c r="AJ86" s="312"/>
      <c r="AK86" s="312"/>
      <c r="AL86" s="312"/>
      <c r="AM86" s="312"/>
      <c r="AN86" s="312"/>
      <c r="AO86" s="312"/>
      <c r="AP86" s="312"/>
      <c r="AQ86" s="312"/>
      <c r="AR86" s="312"/>
      <c r="AS86" s="312"/>
      <c r="AT86" s="195"/>
      <c r="AU86" s="195"/>
      <c r="AV86" s="195"/>
      <c r="AW86" s="195"/>
      <c r="AX86" s="195"/>
      <c r="AY86" s="195"/>
    </row>
    <row r="87" spans="1:51" s="194" customFormat="1" ht="15">
      <c r="A87" s="342"/>
      <c r="B87" s="195"/>
      <c r="C87" s="195"/>
      <c r="H87" s="195"/>
      <c r="I87" s="312"/>
      <c r="J87" s="312"/>
      <c r="K87" s="312"/>
      <c r="L87" s="312"/>
      <c r="M87" s="312"/>
      <c r="N87" s="312"/>
      <c r="O87" s="195"/>
      <c r="P87" s="312"/>
      <c r="Q87" s="312"/>
      <c r="R87" s="312"/>
      <c r="S87" s="312"/>
      <c r="T87" s="312"/>
      <c r="U87" s="312"/>
      <c r="V87" s="312"/>
      <c r="W87" s="312"/>
      <c r="X87" s="312"/>
      <c r="Y87" s="312"/>
      <c r="Z87" s="312"/>
      <c r="AA87" s="312"/>
      <c r="AB87" s="312"/>
      <c r="AC87" s="312"/>
      <c r="AD87" s="312"/>
      <c r="AE87" s="312"/>
      <c r="AF87" s="312"/>
      <c r="AG87" s="312"/>
      <c r="AH87" s="312"/>
      <c r="AI87" s="312"/>
      <c r="AJ87" s="312"/>
      <c r="AK87" s="312"/>
      <c r="AL87" s="312"/>
      <c r="AM87" s="312"/>
      <c r="AN87" s="312"/>
      <c r="AO87" s="312"/>
      <c r="AP87" s="312"/>
      <c r="AQ87" s="312"/>
      <c r="AR87" s="312"/>
      <c r="AS87" s="312"/>
      <c r="AT87" s="195"/>
      <c r="AU87" s="195"/>
      <c r="AV87" s="195"/>
      <c r="AW87" s="195"/>
      <c r="AX87" s="195"/>
      <c r="AY87" s="195"/>
    </row>
    <row r="88" spans="1:51" s="194" customFormat="1" ht="15">
      <c r="A88" s="342"/>
      <c r="B88" s="195"/>
      <c r="C88" s="195"/>
      <c r="H88" s="195"/>
      <c r="I88" s="312"/>
      <c r="J88" s="312"/>
      <c r="K88" s="312"/>
      <c r="L88" s="312"/>
      <c r="M88" s="312"/>
      <c r="N88" s="312"/>
      <c r="O88" s="195"/>
      <c r="P88" s="312"/>
      <c r="Q88" s="312"/>
      <c r="R88" s="312"/>
      <c r="S88" s="312"/>
      <c r="T88" s="312"/>
      <c r="U88" s="312"/>
      <c r="V88" s="312"/>
      <c r="W88" s="312"/>
      <c r="X88" s="312"/>
      <c r="Y88" s="312"/>
      <c r="Z88" s="312"/>
      <c r="AA88" s="312"/>
      <c r="AB88" s="312"/>
      <c r="AC88" s="312"/>
      <c r="AD88" s="312"/>
      <c r="AE88" s="312"/>
      <c r="AF88" s="312"/>
      <c r="AG88" s="312"/>
      <c r="AH88" s="312"/>
      <c r="AI88" s="312"/>
      <c r="AJ88" s="312"/>
      <c r="AK88" s="312"/>
      <c r="AL88" s="312"/>
      <c r="AM88" s="312"/>
      <c r="AN88" s="312"/>
      <c r="AO88" s="312"/>
      <c r="AP88" s="312"/>
      <c r="AQ88" s="312"/>
      <c r="AR88" s="312"/>
      <c r="AS88" s="312"/>
      <c r="AT88" s="195"/>
      <c r="AU88" s="195"/>
      <c r="AV88" s="195"/>
      <c r="AW88" s="195"/>
      <c r="AX88" s="195"/>
      <c r="AY88" s="195"/>
    </row>
    <row r="89" spans="1:51" s="194" customFormat="1" ht="15">
      <c r="A89" s="342"/>
      <c r="B89" s="195"/>
      <c r="C89" s="195"/>
      <c r="H89" s="195"/>
      <c r="I89" s="312"/>
      <c r="J89" s="312"/>
      <c r="K89" s="312"/>
      <c r="L89" s="312"/>
      <c r="M89" s="312"/>
      <c r="N89" s="312"/>
      <c r="O89" s="195"/>
      <c r="P89" s="312"/>
      <c r="Q89" s="312"/>
      <c r="R89" s="312"/>
      <c r="S89" s="312"/>
      <c r="T89" s="312"/>
      <c r="U89" s="312"/>
      <c r="V89" s="312"/>
      <c r="W89" s="312"/>
      <c r="X89" s="312"/>
      <c r="Y89" s="312"/>
      <c r="Z89" s="312"/>
      <c r="AA89" s="312"/>
      <c r="AB89" s="312"/>
      <c r="AC89" s="312"/>
      <c r="AD89" s="312"/>
      <c r="AE89" s="312"/>
      <c r="AF89" s="312"/>
      <c r="AG89" s="312"/>
      <c r="AH89" s="312"/>
      <c r="AI89" s="312"/>
      <c r="AJ89" s="312"/>
      <c r="AK89" s="312"/>
      <c r="AL89" s="312"/>
      <c r="AM89" s="312"/>
      <c r="AN89" s="312"/>
      <c r="AO89" s="312"/>
      <c r="AP89" s="312"/>
      <c r="AQ89" s="312"/>
      <c r="AR89" s="312"/>
      <c r="AS89" s="312"/>
      <c r="AT89" s="195"/>
      <c r="AU89" s="195"/>
      <c r="AV89" s="195"/>
      <c r="AW89" s="195"/>
      <c r="AX89" s="195"/>
      <c r="AY89" s="195"/>
    </row>
    <row r="90" spans="1:51" s="194" customFormat="1" ht="15">
      <c r="A90" s="342"/>
      <c r="B90" s="195"/>
      <c r="C90" s="195"/>
      <c r="H90" s="195"/>
      <c r="I90" s="312"/>
      <c r="J90" s="312"/>
      <c r="K90" s="312"/>
      <c r="L90" s="312"/>
      <c r="M90" s="312"/>
      <c r="N90" s="312"/>
      <c r="O90" s="195"/>
      <c r="P90" s="312"/>
      <c r="Q90" s="312"/>
      <c r="R90" s="312"/>
      <c r="S90" s="312"/>
      <c r="T90" s="312"/>
      <c r="U90" s="312"/>
      <c r="V90" s="312"/>
      <c r="W90" s="312"/>
      <c r="X90" s="312"/>
      <c r="Y90" s="312"/>
      <c r="Z90" s="312"/>
      <c r="AA90" s="312"/>
      <c r="AB90" s="312"/>
      <c r="AC90" s="312"/>
      <c r="AD90" s="312"/>
      <c r="AE90" s="312"/>
      <c r="AF90" s="312"/>
      <c r="AG90" s="312"/>
      <c r="AH90" s="312"/>
      <c r="AI90" s="312"/>
      <c r="AJ90" s="312"/>
      <c r="AK90" s="312"/>
      <c r="AL90" s="312"/>
      <c r="AM90" s="312"/>
      <c r="AN90" s="312"/>
      <c r="AO90" s="312"/>
      <c r="AP90" s="312"/>
      <c r="AQ90" s="312"/>
      <c r="AR90" s="312"/>
      <c r="AS90" s="312"/>
      <c r="AT90" s="195"/>
      <c r="AU90" s="195"/>
      <c r="AV90" s="195"/>
      <c r="AW90" s="195"/>
      <c r="AX90" s="195"/>
      <c r="AY90" s="195"/>
    </row>
    <row r="91" spans="1:51" s="194" customFormat="1" ht="15">
      <c r="A91" s="342"/>
      <c r="B91" s="195"/>
      <c r="C91" s="195"/>
      <c r="H91" s="195"/>
      <c r="I91" s="312"/>
      <c r="J91" s="312"/>
      <c r="K91" s="312"/>
      <c r="L91" s="312"/>
      <c r="M91" s="312"/>
      <c r="N91" s="312"/>
      <c r="O91" s="195"/>
      <c r="P91" s="312"/>
      <c r="Q91" s="312"/>
      <c r="R91" s="312"/>
      <c r="S91" s="312"/>
      <c r="T91" s="312"/>
      <c r="U91" s="312"/>
      <c r="V91" s="312"/>
      <c r="W91" s="312"/>
      <c r="X91" s="312"/>
      <c r="Y91" s="312"/>
      <c r="Z91" s="312"/>
      <c r="AA91" s="312"/>
      <c r="AB91" s="312"/>
      <c r="AC91" s="312"/>
      <c r="AD91" s="312"/>
      <c r="AE91" s="312"/>
      <c r="AF91" s="312"/>
      <c r="AG91" s="312"/>
      <c r="AH91" s="312"/>
      <c r="AI91" s="312"/>
      <c r="AJ91" s="312"/>
      <c r="AK91" s="312"/>
      <c r="AL91" s="312"/>
      <c r="AM91" s="312"/>
      <c r="AN91" s="312"/>
      <c r="AO91" s="312"/>
      <c r="AP91" s="312"/>
      <c r="AQ91" s="312"/>
      <c r="AR91" s="312"/>
      <c r="AS91" s="312"/>
      <c r="AT91" s="195"/>
      <c r="AU91" s="195"/>
      <c r="AV91" s="195"/>
      <c r="AW91" s="195"/>
      <c r="AX91" s="195"/>
      <c r="AY91" s="195"/>
    </row>
    <row r="92" spans="1:51" s="194" customFormat="1" ht="15">
      <c r="A92" s="342"/>
      <c r="B92" s="195"/>
      <c r="C92" s="195"/>
      <c r="H92" s="195"/>
      <c r="I92" s="312"/>
      <c r="J92" s="312"/>
      <c r="K92" s="312"/>
      <c r="L92" s="312"/>
      <c r="M92" s="312"/>
      <c r="N92" s="312"/>
      <c r="O92" s="195"/>
      <c r="P92" s="312"/>
      <c r="Q92" s="312"/>
      <c r="R92" s="312"/>
      <c r="S92" s="312"/>
      <c r="T92" s="312"/>
      <c r="U92" s="312"/>
      <c r="V92" s="312"/>
      <c r="W92" s="312"/>
      <c r="X92" s="312"/>
      <c r="Y92" s="312"/>
      <c r="Z92" s="312"/>
      <c r="AA92" s="312"/>
      <c r="AB92" s="312"/>
      <c r="AC92" s="312"/>
      <c r="AD92" s="312"/>
      <c r="AE92" s="312"/>
      <c r="AF92" s="312"/>
      <c r="AG92" s="312"/>
      <c r="AH92" s="312"/>
      <c r="AI92" s="312"/>
      <c r="AJ92" s="312"/>
      <c r="AK92" s="312"/>
      <c r="AL92" s="312"/>
      <c r="AM92" s="312"/>
      <c r="AN92" s="312"/>
      <c r="AO92" s="312"/>
      <c r="AP92" s="312"/>
      <c r="AQ92" s="312"/>
      <c r="AR92" s="312"/>
      <c r="AS92" s="312"/>
      <c r="AT92" s="195"/>
      <c r="AU92" s="195"/>
      <c r="AV92" s="195"/>
      <c r="AW92" s="195"/>
      <c r="AX92" s="195"/>
      <c r="AY92" s="195"/>
    </row>
    <row r="93" spans="1:51" s="194" customFormat="1" ht="15">
      <c r="A93" s="342"/>
      <c r="B93" s="195"/>
      <c r="C93" s="195"/>
      <c r="H93" s="195"/>
      <c r="I93" s="312"/>
      <c r="J93" s="312"/>
      <c r="K93" s="312"/>
      <c r="L93" s="312"/>
      <c r="M93" s="312"/>
      <c r="N93" s="312"/>
      <c r="O93" s="195"/>
      <c r="P93" s="312"/>
      <c r="Q93" s="312"/>
      <c r="R93" s="312"/>
      <c r="S93" s="312"/>
      <c r="T93" s="312"/>
      <c r="U93" s="312"/>
      <c r="V93" s="312"/>
      <c r="W93" s="312"/>
      <c r="X93" s="312"/>
      <c r="Y93" s="312"/>
      <c r="Z93" s="312"/>
      <c r="AA93" s="312"/>
      <c r="AB93" s="312"/>
      <c r="AC93" s="312"/>
      <c r="AD93" s="312"/>
      <c r="AE93" s="312"/>
      <c r="AF93" s="312"/>
      <c r="AG93" s="312"/>
      <c r="AH93" s="312"/>
      <c r="AI93" s="312"/>
      <c r="AJ93" s="312"/>
      <c r="AK93" s="312"/>
      <c r="AL93" s="312"/>
      <c r="AM93" s="312"/>
      <c r="AN93" s="312"/>
      <c r="AO93" s="312"/>
      <c r="AP93" s="312"/>
      <c r="AQ93" s="312"/>
      <c r="AR93" s="312"/>
      <c r="AS93" s="312"/>
      <c r="AT93" s="195"/>
      <c r="AU93" s="195"/>
      <c r="AV93" s="195"/>
      <c r="AW93" s="195"/>
      <c r="AX93" s="195"/>
      <c r="AY93" s="195"/>
    </row>
    <row r="94" spans="1:51" s="194" customFormat="1" ht="15">
      <c r="A94" s="342"/>
      <c r="B94" s="195"/>
      <c r="C94" s="195"/>
      <c r="H94" s="195"/>
      <c r="I94" s="312"/>
      <c r="J94" s="312"/>
      <c r="K94" s="312"/>
      <c r="L94" s="312"/>
      <c r="M94" s="312"/>
      <c r="N94" s="312"/>
      <c r="O94" s="195"/>
      <c r="P94" s="312"/>
      <c r="Q94" s="312"/>
      <c r="R94" s="312"/>
      <c r="S94" s="312"/>
      <c r="T94" s="312"/>
      <c r="U94" s="312"/>
      <c r="V94" s="312"/>
      <c r="W94" s="312"/>
      <c r="X94" s="312"/>
      <c r="Y94" s="312"/>
      <c r="Z94" s="312"/>
      <c r="AA94" s="312"/>
      <c r="AB94" s="312"/>
      <c r="AC94" s="312"/>
      <c r="AD94" s="312"/>
      <c r="AE94" s="312"/>
      <c r="AF94" s="312"/>
      <c r="AG94" s="312"/>
      <c r="AH94" s="312"/>
      <c r="AI94" s="312"/>
      <c r="AJ94" s="312"/>
      <c r="AK94" s="312"/>
      <c r="AL94" s="312"/>
      <c r="AM94" s="312"/>
      <c r="AN94" s="312"/>
      <c r="AO94" s="312"/>
      <c r="AP94" s="312"/>
      <c r="AQ94" s="312"/>
      <c r="AR94" s="312"/>
      <c r="AS94" s="312"/>
      <c r="AT94" s="195"/>
      <c r="AU94" s="195"/>
      <c r="AV94" s="195"/>
      <c r="AW94" s="195"/>
      <c r="AX94" s="195"/>
      <c r="AY94" s="195"/>
    </row>
    <row r="95" spans="1:51" s="194" customFormat="1" ht="15">
      <c r="A95" s="342"/>
      <c r="B95" s="195"/>
      <c r="C95" s="195"/>
      <c r="H95" s="195"/>
      <c r="I95" s="312"/>
      <c r="J95" s="312"/>
      <c r="K95" s="312"/>
      <c r="L95" s="312"/>
      <c r="M95" s="312"/>
      <c r="N95" s="312"/>
      <c r="O95" s="195"/>
      <c r="P95" s="312"/>
      <c r="Q95" s="312"/>
      <c r="R95" s="312"/>
      <c r="S95" s="312"/>
      <c r="T95" s="312"/>
      <c r="U95" s="312"/>
      <c r="V95" s="312"/>
      <c r="W95" s="312"/>
      <c r="X95" s="312"/>
      <c r="Y95" s="312"/>
      <c r="Z95" s="312"/>
      <c r="AA95" s="312"/>
      <c r="AB95" s="312"/>
      <c r="AC95" s="312"/>
      <c r="AD95" s="312"/>
      <c r="AE95" s="312"/>
      <c r="AF95" s="312"/>
      <c r="AG95" s="312"/>
      <c r="AH95" s="312"/>
      <c r="AI95" s="312"/>
      <c r="AJ95" s="312"/>
      <c r="AK95" s="312"/>
      <c r="AL95" s="312"/>
      <c r="AM95" s="312"/>
      <c r="AN95" s="312"/>
      <c r="AO95" s="312"/>
      <c r="AP95" s="312"/>
      <c r="AQ95" s="312"/>
      <c r="AR95" s="312"/>
      <c r="AS95" s="312"/>
      <c r="AT95" s="195"/>
      <c r="AU95" s="195"/>
      <c r="AV95" s="195"/>
      <c r="AW95" s="195"/>
      <c r="AX95" s="195"/>
      <c r="AY95" s="195"/>
    </row>
    <row r="96" spans="1:51" s="194" customFormat="1" ht="15">
      <c r="A96" s="342"/>
      <c r="B96" s="195"/>
      <c r="C96" s="195"/>
      <c r="H96" s="195"/>
      <c r="I96" s="312"/>
      <c r="J96" s="312"/>
      <c r="K96" s="312"/>
      <c r="L96" s="312"/>
      <c r="M96" s="312"/>
      <c r="N96" s="312"/>
      <c r="O96" s="195"/>
      <c r="P96" s="312"/>
      <c r="Q96" s="312"/>
      <c r="R96" s="312"/>
      <c r="S96" s="312"/>
      <c r="T96" s="312"/>
      <c r="U96" s="312"/>
      <c r="V96" s="312"/>
      <c r="W96" s="312"/>
      <c r="X96" s="312"/>
      <c r="Y96" s="312"/>
      <c r="Z96" s="312"/>
      <c r="AA96" s="312"/>
      <c r="AB96" s="312"/>
      <c r="AC96" s="312"/>
      <c r="AD96" s="312"/>
      <c r="AE96" s="312"/>
      <c r="AF96" s="312"/>
      <c r="AG96" s="312"/>
      <c r="AH96" s="312"/>
      <c r="AI96" s="312"/>
      <c r="AJ96" s="312"/>
      <c r="AK96" s="312"/>
      <c r="AL96" s="312"/>
      <c r="AM96" s="312"/>
      <c r="AN96" s="312"/>
      <c r="AO96" s="312"/>
      <c r="AP96" s="312"/>
      <c r="AQ96" s="312"/>
      <c r="AR96" s="312"/>
      <c r="AS96" s="312"/>
      <c r="AT96" s="195"/>
      <c r="AU96" s="195"/>
      <c r="AV96" s="195"/>
      <c r="AW96" s="195"/>
      <c r="AX96" s="195"/>
      <c r="AY96" s="195"/>
    </row>
    <row r="97" spans="1:51" s="194" customFormat="1" ht="15">
      <c r="A97" s="342"/>
      <c r="B97" s="195"/>
      <c r="C97" s="195"/>
      <c r="H97" s="195"/>
      <c r="I97" s="312"/>
      <c r="J97" s="312"/>
      <c r="K97" s="312"/>
      <c r="L97" s="312"/>
      <c r="M97" s="312"/>
      <c r="N97" s="312"/>
      <c r="O97" s="195"/>
      <c r="P97" s="312"/>
      <c r="Q97" s="312"/>
      <c r="R97" s="312"/>
      <c r="S97" s="312"/>
      <c r="T97" s="312"/>
      <c r="U97" s="312"/>
      <c r="V97" s="312"/>
      <c r="W97" s="312"/>
      <c r="X97" s="312"/>
      <c r="Y97" s="312"/>
      <c r="Z97" s="312"/>
      <c r="AA97" s="312"/>
      <c r="AB97" s="312"/>
      <c r="AC97" s="312"/>
      <c r="AD97" s="312"/>
      <c r="AE97" s="312"/>
      <c r="AF97" s="312"/>
      <c r="AG97" s="312"/>
      <c r="AH97" s="312"/>
      <c r="AI97" s="312"/>
      <c r="AJ97" s="312"/>
      <c r="AK97" s="312"/>
      <c r="AL97" s="312"/>
      <c r="AM97" s="312"/>
      <c r="AN97" s="312"/>
      <c r="AO97" s="312"/>
      <c r="AP97" s="312"/>
      <c r="AQ97" s="312"/>
      <c r="AR97" s="312"/>
      <c r="AS97" s="312"/>
      <c r="AT97" s="195"/>
      <c r="AU97" s="195"/>
      <c r="AV97" s="195"/>
      <c r="AW97" s="195"/>
      <c r="AX97" s="195"/>
      <c r="AY97" s="195"/>
    </row>
    <row r="98" spans="1:51" s="194" customFormat="1" ht="15">
      <c r="A98" s="342"/>
      <c r="B98" s="195"/>
      <c r="C98" s="195"/>
      <c r="H98" s="195"/>
      <c r="I98" s="312"/>
      <c r="J98" s="312"/>
      <c r="K98" s="312"/>
      <c r="L98" s="312"/>
      <c r="M98" s="312"/>
      <c r="N98" s="312"/>
      <c r="O98" s="195"/>
      <c r="P98" s="312"/>
      <c r="Q98" s="312"/>
      <c r="R98" s="312"/>
      <c r="S98" s="312"/>
      <c r="T98" s="312"/>
      <c r="U98" s="312"/>
      <c r="V98" s="312"/>
      <c r="W98" s="312"/>
      <c r="X98" s="312"/>
      <c r="Y98" s="312"/>
      <c r="Z98" s="312"/>
      <c r="AA98" s="312"/>
      <c r="AB98" s="312"/>
      <c r="AC98" s="312"/>
      <c r="AD98" s="312"/>
      <c r="AE98" s="312"/>
      <c r="AF98" s="312"/>
      <c r="AG98" s="312"/>
      <c r="AH98" s="312"/>
      <c r="AI98" s="312"/>
      <c r="AJ98" s="312"/>
      <c r="AK98" s="312"/>
      <c r="AL98" s="312"/>
      <c r="AM98" s="312"/>
      <c r="AN98" s="312"/>
      <c r="AO98" s="312"/>
      <c r="AP98" s="312"/>
      <c r="AQ98" s="312"/>
      <c r="AR98" s="312"/>
      <c r="AS98" s="312"/>
      <c r="AT98" s="195"/>
      <c r="AU98" s="195"/>
      <c r="AV98" s="195"/>
      <c r="AW98" s="195"/>
      <c r="AX98" s="195"/>
      <c r="AY98" s="195"/>
    </row>
    <row r="99" spans="1:51" s="194" customFormat="1" ht="15">
      <c r="A99" s="342"/>
      <c r="B99" s="195"/>
      <c r="C99" s="195"/>
      <c r="H99" s="195"/>
      <c r="I99" s="312"/>
      <c r="J99" s="312"/>
      <c r="K99" s="312"/>
      <c r="L99" s="312"/>
      <c r="M99" s="312"/>
      <c r="N99" s="312"/>
      <c r="O99" s="195"/>
      <c r="P99" s="312"/>
      <c r="Q99" s="312"/>
      <c r="R99" s="312"/>
      <c r="S99" s="312"/>
      <c r="T99" s="312"/>
      <c r="U99" s="312"/>
      <c r="V99" s="312"/>
      <c r="W99" s="312"/>
      <c r="X99" s="312"/>
      <c r="Y99" s="312"/>
      <c r="Z99" s="312"/>
      <c r="AA99" s="312"/>
      <c r="AB99" s="312"/>
      <c r="AC99" s="312"/>
      <c r="AD99" s="312"/>
      <c r="AE99" s="312"/>
      <c r="AF99" s="312"/>
      <c r="AG99" s="312"/>
      <c r="AH99" s="312"/>
      <c r="AI99" s="312"/>
      <c r="AJ99" s="312"/>
      <c r="AK99" s="312"/>
      <c r="AL99" s="312"/>
      <c r="AM99" s="312"/>
      <c r="AN99" s="312"/>
      <c r="AO99" s="312"/>
      <c r="AP99" s="312"/>
      <c r="AQ99" s="312"/>
      <c r="AR99" s="312"/>
      <c r="AS99" s="312"/>
      <c r="AT99" s="195"/>
      <c r="AU99" s="195"/>
      <c r="AV99" s="195"/>
      <c r="AW99" s="195"/>
      <c r="AX99" s="195"/>
      <c r="AY99" s="195"/>
    </row>
    <row r="100" spans="1:51" s="194" customFormat="1" ht="15">
      <c r="A100" s="342"/>
      <c r="B100" s="195"/>
      <c r="C100" s="195"/>
      <c r="H100" s="195"/>
      <c r="I100" s="312"/>
      <c r="J100" s="312"/>
      <c r="K100" s="312"/>
      <c r="L100" s="312"/>
      <c r="M100" s="312"/>
      <c r="N100" s="312"/>
      <c r="O100" s="195"/>
      <c r="P100" s="312"/>
      <c r="Q100" s="312"/>
      <c r="R100" s="312"/>
      <c r="S100" s="312"/>
      <c r="T100" s="312"/>
      <c r="U100" s="312"/>
      <c r="V100" s="312"/>
      <c r="W100" s="312"/>
      <c r="X100" s="312"/>
      <c r="Y100" s="312"/>
      <c r="Z100" s="312"/>
      <c r="AA100" s="312"/>
      <c r="AB100" s="312"/>
      <c r="AC100" s="312"/>
      <c r="AD100" s="312"/>
      <c r="AE100" s="312"/>
      <c r="AF100" s="312"/>
      <c r="AG100" s="312"/>
      <c r="AH100" s="312"/>
      <c r="AI100" s="312"/>
      <c r="AJ100" s="312"/>
      <c r="AK100" s="312"/>
      <c r="AL100" s="312"/>
      <c r="AM100" s="312"/>
      <c r="AN100" s="312"/>
      <c r="AO100" s="312"/>
      <c r="AP100" s="312"/>
      <c r="AQ100" s="312"/>
      <c r="AR100" s="312"/>
      <c r="AS100" s="312"/>
      <c r="AT100" s="195"/>
      <c r="AU100" s="195"/>
      <c r="AV100" s="195"/>
      <c r="AW100" s="195"/>
      <c r="AX100" s="195"/>
      <c r="AY100" s="195"/>
    </row>
    <row r="101" spans="1:51" s="194" customFormat="1" ht="15">
      <c r="A101" s="342"/>
      <c r="B101" s="195"/>
      <c r="C101" s="195"/>
      <c r="H101" s="195"/>
      <c r="I101" s="312"/>
      <c r="J101" s="312"/>
      <c r="K101" s="312"/>
      <c r="L101" s="312"/>
      <c r="M101" s="312"/>
      <c r="N101" s="312"/>
      <c r="O101" s="195"/>
      <c r="P101" s="312"/>
      <c r="Q101" s="312"/>
      <c r="R101" s="312"/>
      <c r="S101" s="312"/>
      <c r="T101" s="312"/>
      <c r="U101" s="312"/>
      <c r="V101" s="312"/>
      <c r="W101" s="312"/>
      <c r="X101" s="312"/>
      <c r="Y101" s="312"/>
      <c r="Z101" s="312"/>
      <c r="AA101" s="312"/>
      <c r="AB101" s="312"/>
      <c r="AC101" s="312"/>
      <c r="AD101" s="312"/>
      <c r="AE101" s="312"/>
      <c r="AF101" s="312"/>
      <c r="AG101" s="312"/>
      <c r="AH101" s="312"/>
      <c r="AI101" s="312"/>
      <c r="AJ101" s="312"/>
      <c r="AK101" s="312"/>
      <c r="AL101" s="312"/>
      <c r="AM101" s="312"/>
      <c r="AN101" s="312"/>
      <c r="AO101" s="312"/>
      <c r="AP101" s="312"/>
      <c r="AQ101" s="312"/>
      <c r="AR101" s="312"/>
      <c r="AS101" s="312"/>
      <c r="AT101" s="195"/>
      <c r="AU101" s="195"/>
      <c r="AV101" s="195"/>
      <c r="AW101" s="195"/>
      <c r="AX101" s="195"/>
      <c r="AY101" s="195"/>
    </row>
    <row r="102" spans="1:51" s="194" customFormat="1" ht="15">
      <c r="A102" s="342"/>
      <c r="B102" s="195"/>
      <c r="C102" s="195"/>
      <c r="H102" s="195"/>
      <c r="I102" s="312"/>
      <c r="J102" s="312"/>
      <c r="K102" s="312"/>
      <c r="L102" s="312"/>
      <c r="M102" s="312"/>
      <c r="N102" s="312"/>
      <c r="O102" s="195"/>
      <c r="P102" s="312"/>
      <c r="Q102" s="312"/>
      <c r="R102" s="312"/>
      <c r="S102" s="312"/>
      <c r="T102" s="312"/>
      <c r="U102" s="312"/>
      <c r="V102" s="312"/>
      <c r="W102" s="312"/>
      <c r="X102" s="312"/>
      <c r="Y102" s="312"/>
      <c r="Z102" s="312"/>
      <c r="AA102" s="312"/>
      <c r="AB102" s="312"/>
      <c r="AC102" s="312"/>
      <c r="AD102" s="312"/>
      <c r="AE102" s="312"/>
      <c r="AF102" s="312"/>
      <c r="AG102" s="312"/>
      <c r="AH102" s="312"/>
      <c r="AI102" s="312"/>
      <c r="AJ102" s="312"/>
      <c r="AK102" s="312"/>
      <c r="AL102" s="312"/>
      <c r="AM102" s="312"/>
      <c r="AN102" s="312"/>
      <c r="AO102" s="312"/>
      <c r="AP102" s="312"/>
      <c r="AQ102" s="312"/>
      <c r="AR102" s="312"/>
      <c r="AS102" s="312"/>
      <c r="AT102" s="195"/>
      <c r="AU102" s="195"/>
      <c r="AV102" s="195"/>
      <c r="AW102" s="195"/>
      <c r="AX102" s="195"/>
      <c r="AY102" s="195"/>
    </row>
    <row r="103" spans="1:51" s="194" customFormat="1" ht="15">
      <c r="A103" s="342"/>
      <c r="B103" s="195"/>
      <c r="C103" s="195"/>
      <c r="H103" s="195"/>
      <c r="I103" s="312"/>
      <c r="J103" s="312"/>
      <c r="K103" s="312"/>
      <c r="L103" s="312"/>
      <c r="M103" s="312"/>
      <c r="N103" s="312"/>
      <c r="O103" s="195"/>
      <c r="P103" s="312"/>
      <c r="Q103" s="312"/>
      <c r="R103" s="312"/>
      <c r="S103" s="312"/>
      <c r="T103" s="312"/>
      <c r="U103" s="312"/>
      <c r="V103" s="312"/>
      <c r="W103" s="312"/>
      <c r="X103" s="312"/>
      <c r="Y103" s="312"/>
      <c r="Z103" s="312"/>
      <c r="AA103" s="312"/>
      <c r="AB103" s="312"/>
      <c r="AC103" s="312"/>
      <c r="AD103" s="312"/>
      <c r="AE103" s="312"/>
      <c r="AF103" s="312"/>
      <c r="AG103" s="312"/>
      <c r="AH103" s="312"/>
      <c r="AI103" s="312"/>
      <c r="AJ103" s="312"/>
      <c r="AK103" s="312"/>
      <c r="AL103" s="312"/>
      <c r="AM103" s="312"/>
      <c r="AN103" s="312"/>
      <c r="AO103" s="312"/>
      <c r="AP103" s="312"/>
      <c r="AQ103" s="312"/>
      <c r="AR103" s="312"/>
      <c r="AS103" s="312"/>
      <c r="AT103" s="195"/>
      <c r="AU103" s="195"/>
      <c r="AV103" s="195"/>
      <c r="AW103" s="195"/>
      <c r="AX103" s="195"/>
      <c r="AY103" s="195"/>
    </row>
  </sheetData>
  <sheetProtection selectLockedCells="1"/>
  <mergeCells count="2">
    <mergeCell ref="CY4:DD4"/>
    <mergeCell ref="C6:G6"/>
  </mergeCells>
  <dataValidations count="2">
    <dataValidation type="list" allowBlank="1" showInputMessage="1" showErrorMessage="1" sqref="D8:D37">
      <formula1>"1,2"</formula1>
    </dataValidation>
    <dataValidation type="list" allowBlank="1" showInputMessage="1" showErrorMessage="1" sqref="E8:F37">
      <formula1>$I$8:$I$19</formula1>
    </dataValidation>
  </dataValidations>
  <pageMargins left="0.511811024" right="0.511811024" top="0.78740157499999996" bottom="0.78740157499999996" header="0.31496062000000002" footer="0.31496062000000002"/>
  <pageSetup paperSize="9" orientation="portrait" r:id="rId1"/>
  <drawing r:id="rId2"/>
</worksheet>
</file>

<file path=xl/worksheets/sheet44.xml><?xml version="1.0" encoding="utf-8"?>
<worksheet xmlns="http://schemas.openxmlformats.org/spreadsheetml/2006/main" xmlns:r="http://schemas.openxmlformats.org/officeDocument/2006/relationships">
  <sheetPr codeName="Plan27"/>
  <dimension ref="A1:K105"/>
  <sheetViews>
    <sheetView showGridLines="0" zoomScale="90" zoomScaleNormal="90" workbookViewId="0">
      <selection activeCell="B1" sqref="B1"/>
    </sheetView>
  </sheetViews>
  <sheetFormatPr defaultRowHeight="15" zeroHeight="1"/>
  <cols>
    <col min="1" max="1" width="27.7109375" style="1" customWidth="1"/>
    <col min="2" max="2" width="3.85546875" customWidth="1"/>
    <col min="3" max="3" width="45.42578125" style="4" customWidth="1"/>
    <col min="4" max="7" width="19.85546875" customWidth="1"/>
    <col min="8" max="8" width="3.28515625" customWidth="1"/>
    <col min="10" max="10" width="9.85546875" style="142" customWidth="1"/>
    <col min="11" max="11" width="9.140625" style="142"/>
  </cols>
  <sheetData>
    <row r="1" spans="1:11" s="98" customFormat="1" ht="33.950000000000003" customHeight="1">
      <c r="A1" s="187"/>
      <c r="B1" s="84"/>
      <c r="C1" s="97" t="s">
        <v>16</v>
      </c>
      <c r="J1" s="141"/>
      <c r="K1" s="141"/>
    </row>
    <row r="2" spans="1:11" s="98" customFormat="1" ht="45.75" customHeight="1">
      <c r="A2" s="187"/>
      <c r="C2" s="99"/>
      <c r="J2" s="141"/>
      <c r="K2" s="141"/>
    </row>
    <row r="3" spans="1:11" s="98" customFormat="1" ht="21.6" customHeight="1">
      <c r="A3" s="1"/>
      <c r="C3" s="99"/>
      <c r="J3" s="141"/>
      <c r="K3" s="141"/>
    </row>
    <row r="4" spans="1:11" ht="30" customHeight="1" thickBot="1"/>
    <row r="5" spans="1:11" ht="30" customHeight="1" thickTop="1" thickBot="1">
      <c r="C5" s="681" t="s">
        <v>23</v>
      </c>
      <c r="D5" s="681"/>
      <c r="E5" s="681"/>
      <c r="F5" s="681"/>
      <c r="G5" s="681"/>
      <c r="I5" s="2"/>
      <c r="J5" s="2">
        <v>1</v>
      </c>
      <c r="K5" s="2" t="s">
        <v>810</v>
      </c>
    </row>
    <row r="6" spans="1:11" ht="30" customHeight="1" thickTop="1" thickBot="1">
      <c r="C6" s="154" t="s">
        <v>682</v>
      </c>
      <c r="D6" s="698">
        <v>2015</v>
      </c>
      <c r="E6" s="698"/>
      <c r="F6" s="698"/>
      <c r="G6" s="699"/>
      <c r="I6" s="2"/>
      <c r="J6" s="2">
        <v>2</v>
      </c>
      <c r="K6" s="2" t="s">
        <v>811</v>
      </c>
    </row>
    <row r="7" spans="1:11" ht="30" customHeight="1" thickTop="1" thickBot="1">
      <c r="C7" s="154" t="s">
        <v>24</v>
      </c>
      <c r="D7" s="694"/>
      <c r="E7" s="695"/>
      <c r="F7" s="695"/>
      <c r="G7" s="695"/>
      <c r="I7" s="2"/>
      <c r="J7" s="2">
        <v>3</v>
      </c>
      <c r="K7" s="2" t="s">
        <v>812</v>
      </c>
    </row>
    <row r="8" spans="1:11" ht="30" customHeight="1" thickTop="1" thickBot="1">
      <c r="C8" s="154" t="s">
        <v>25</v>
      </c>
      <c r="D8" s="694"/>
      <c r="E8" s="695"/>
      <c r="F8" s="695"/>
      <c r="G8" s="695"/>
      <c r="I8" s="2"/>
      <c r="J8" s="2">
        <v>4</v>
      </c>
      <c r="K8" s="2" t="s">
        <v>813</v>
      </c>
    </row>
    <row r="9" spans="1:11" ht="30" customHeight="1" thickTop="1" thickBot="1">
      <c r="C9" s="154" t="s">
        <v>26</v>
      </c>
      <c r="D9" s="696"/>
      <c r="E9" s="697"/>
      <c r="F9" s="697"/>
      <c r="G9" s="697"/>
      <c r="I9" s="2"/>
      <c r="J9" s="2">
        <v>5</v>
      </c>
      <c r="K9" s="2" t="s">
        <v>814</v>
      </c>
    </row>
    <row r="10" spans="1:11" ht="30" customHeight="1" thickTop="1" thickBot="1">
      <c r="C10" s="154" t="s">
        <v>27</v>
      </c>
      <c r="D10" s="694"/>
      <c r="E10" s="695"/>
      <c r="F10" s="695"/>
      <c r="G10" s="695"/>
      <c r="I10" s="2"/>
      <c r="J10" s="2">
        <v>6</v>
      </c>
      <c r="K10" s="2" t="s">
        <v>815</v>
      </c>
    </row>
    <row r="11" spans="1:11" ht="8.1" customHeight="1" thickTop="1" thickBot="1">
      <c r="I11" s="2"/>
      <c r="J11" s="2">
        <v>7</v>
      </c>
      <c r="K11" s="2" t="s">
        <v>816</v>
      </c>
    </row>
    <row r="12" spans="1:11" ht="30" customHeight="1" thickTop="1" thickBot="1">
      <c r="C12" s="681" t="s">
        <v>28</v>
      </c>
      <c r="D12" s="681"/>
      <c r="E12" s="681"/>
      <c r="F12" s="681"/>
      <c r="G12" s="681"/>
      <c r="I12" s="2"/>
      <c r="J12" s="2"/>
      <c r="K12" s="2"/>
    </row>
    <row r="13" spans="1:11" ht="30" hidden="1" customHeight="1" thickTop="1" thickBot="1">
      <c r="B13" s="2">
        <f>IF(C13="Contribuição Previdenciária (com desoneração)",1,0)</f>
        <v>1</v>
      </c>
      <c r="C13" s="169" t="s">
        <v>29</v>
      </c>
      <c r="D13" s="700">
        <v>0</v>
      </c>
      <c r="E13" s="700"/>
      <c r="F13" s="700"/>
      <c r="G13" s="700"/>
      <c r="I13" s="2"/>
      <c r="J13" s="2"/>
      <c r="K13" s="2"/>
    </row>
    <row r="14" spans="1:11" ht="30" hidden="1" customHeight="1" thickTop="1" thickBot="1">
      <c r="C14" s="154" t="s">
        <v>696</v>
      </c>
      <c r="D14" s="701">
        <v>0</v>
      </c>
      <c r="E14" s="702"/>
      <c r="F14" s="702"/>
      <c r="G14" s="702"/>
      <c r="I14" s="2"/>
      <c r="J14" s="2"/>
      <c r="K14" s="2"/>
    </row>
    <row r="15" spans="1:11" ht="30" hidden="1" customHeight="1" thickTop="1" thickBot="1">
      <c r="C15" s="154" t="s">
        <v>697</v>
      </c>
      <c r="D15" s="704">
        <v>0</v>
      </c>
      <c r="E15" s="705"/>
      <c r="F15" s="705"/>
      <c r="G15" s="705"/>
      <c r="I15" s="2"/>
      <c r="J15" s="2"/>
      <c r="K15" s="2"/>
    </row>
    <row r="16" spans="1:11" ht="37.5" hidden="1" customHeight="1" thickTop="1" thickBot="1">
      <c r="C16" s="154" t="s">
        <v>31</v>
      </c>
      <c r="D16" s="701">
        <v>0</v>
      </c>
      <c r="E16" s="702"/>
      <c r="F16" s="702"/>
      <c r="G16" s="702"/>
      <c r="I16" s="2" t="s">
        <v>782</v>
      </c>
      <c r="J16" s="2"/>
      <c r="K16" s="2"/>
    </row>
    <row r="17" spans="3:11" ht="30" hidden="1" customHeight="1" thickTop="1" thickBot="1">
      <c r="C17" s="154" t="s">
        <v>32</v>
      </c>
      <c r="D17" s="701">
        <v>0</v>
      </c>
      <c r="E17" s="702"/>
      <c r="F17" s="702"/>
      <c r="G17" s="702"/>
      <c r="I17" s="2"/>
      <c r="J17" s="2"/>
      <c r="K17" s="2"/>
    </row>
    <row r="18" spans="3:11" ht="34.5" customHeight="1" thickTop="1" thickBot="1">
      <c r="C18" s="154" t="s">
        <v>33</v>
      </c>
      <c r="D18" s="701">
        <v>0.08</v>
      </c>
      <c r="E18" s="702"/>
      <c r="F18" s="702"/>
      <c r="G18" s="702"/>
      <c r="I18" s="2" t="s">
        <v>783</v>
      </c>
      <c r="J18" s="2"/>
      <c r="K18" s="2"/>
    </row>
    <row r="19" spans="3:11" ht="8.1" customHeight="1" thickTop="1" thickBot="1">
      <c r="I19" s="2"/>
      <c r="J19" s="2"/>
      <c r="K19" s="2"/>
    </row>
    <row r="20" spans="3:11" ht="30" customHeight="1" thickTop="1" thickBot="1">
      <c r="C20" s="681" t="s">
        <v>34</v>
      </c>
      <c r="D20" s="681"/>
      <c r="E20" s="681"/>
      <c r="F20" s="682" t="s">
        <v>871</v>
      </c>
      <c r="G20" s="682"/>
      <c r="I20" s="2" t="s">
        <v>742</v>
      </c>
      <c r="J20" s="2"/>
      <c r="K20" s="2"/>
    </row>
    <row r="21" spans="3:11" ht="30" customHeight="1" thickTop="1" thickBot="1">
      <c r="C21" s="173" t="s">
        <v>35</v>
      </c>
      <c r="D21" s="173" t="s">
        <v>36</v>
      </c>
      <c r="E21" s="173" t="s">
        <v>37</v>
      </c>
      <c r="F21" s="687" t="s">
        <v>38</v>
      </c>
      <c r="G21" s="687"/>
      <c r="I21" s="2" t="str">
        <f>"Superior a "&amp;E24&amp;""</f>
        <v>Superior a 4663,75</v>
      </c>
      <c r="J21" s="2"/>
      <c r="K21" s="2"/>
    </row>
    <row r="22" spans="3:11" ht="30" customHeight="1" thickTop="1" thickBot="1">
      <c r="C22" s="154" t="s">
        <v>39</v>
      </c>
      <c r="D22" s="171">
        <v>0</v>
      </c>
      <c r="E22" s="172">
        <v>1399.12</v>
      </c>
      <c r="F22" s="707">
        <v>0.08</v>
      </c>
      <c r="G22" s="707"/>
      <c r="I22" s="2">
        <v>513.01</v>
      </c>
      <c r="J22" s="2"/>
      <c r="K22" s="2"/>
    </row>
    <row r="23" spans="3:11" ht="30" customHeight="1" thickTop="1" thickBot="1">
      <c r="C23" s="154" t="s">
        <v>40</v>
      </c>
      <c r="D23" s="170">
        <v>1399.13</v>
      </c>
      <c r="E23" s="52">
        <v>2331.88</v>
      </c>
      <c r="F23" s="703">
        <v>0.09</v>
      </c>
      <c r="G23" s="703"/>
      <c r="I23" s="2"/>
      <c r="J23" s="2"/>
      <c r="K23" s="2"/>
    </row>
    <row r="24" spans="3:11" ht="30" customHeight="1" thickTop="1" thickBot="1">
      <c r="C24" s="154" t="s">
        <v>41</v>
      </c>
      <c r="D24" s="170">
        <v>2331.89</v>
      </c>
      <c r="E24" s="52">
        <v>4663.75</v>
      </c>
      <c r="F24" s="703">
        <v>0.11</v>
      </c>
      <c r="G24" s="703"/>
      <c r="I24" s="2"/>
      <c r="J24" s="2"/>
      <c r="K24" s="2"/>
    </row>
    <row r="25" spans="3:11" ht="30" customHeight="1" thickTop="1" thickBot="1">
      <c r="C25" s="154" t="s">
        <v>42</v>
      </c>
      <c r="D25" s="170">
        <v>4663.76</v>
      </c>
      <c r="E25" s="52" t="s">
        <v>46</v>
      </c>
      <c r="F25" s="706">
        <v>513.01</v>
      </c>
      <c r="G25" s="706"/>
      <c r="I25" s="144"/>
      <c r="J25" s="144"/>
    </row>
    <row r="26" spans="3:11" ht="8.1" customHeight="1" thickTop="1" thickBot="1">
      <c r="F26" s="5"/>
      <c r="G26" s="5"/>
    </row>
    <row r="27" spans="3:11" ht="30" customHeight="1" thickTop="1" thickBot="1">
      <c r="C27" s="681" t="s">
        <v>43</v>
      </c>
      <c r="D27" s="681"/>
      <c r="E27" s="681"/>
      <c r="F27" s="682" t="s">
        <v>872</v>
      </c>
      <c r="G27" s="682"/>
    </row>
    <row r="28" spans="3:11" ht="30" customHeight="1" thickTop="1" thickBot="1">
      <c r="C28" s="173" t="s">
        <v>35</v>
      </c>
      <c r="D28" s="173" t="s">
        <v>36</v>
      </c>
      <c r="E28" s="173" t="s">
        <v>37</v>
      </c>
      <c r="F28" s="173" t="s">
        <v>38</v>
      </c>
      <c r="G28" s="173" t="s">
        <v>44</v>
      </c>
    </row>
    <row r="29" spans="3:11" ht="30" customHeight="1" thickTop="1" thickBot="1">
      <c r="C29" s="154" t="s">
        <v>39</v>
      </c>
      <c r="D29" s="171">
        <v>0</v>
      </c>
      <c r="E29" s="172">
        <v>1903.98</v>
      </c>
      <c r="F29" s="174">
        <v>0</v>
      </c>
      <c r="G29" s="164">
        <v>0</v>
      </c>
    </row>
    <row r="30" spans="3:11" ht="30" customHeight="1" thickTop="1" thickBot="1">
      <c r="C30" s="154" t="s">
        <v>40</v>
      </c>
      <c r="D30" s="170">
        <v>1903.99</v>
      </c>
      <c r="E30" s="52">
        <v>2826.65</v>
      </c>
      <c r="F30" s="53">
        <v>7.4999999999999997E-2</v>
      </c>
      <c r="G30" s="49">
        <v>142.80000000000001</v>
      </c>
    </row>
    <row r="31" spans="3:11" ht="30" customHeight="1" thickTop="1" thickBot="1">
      <c r="C31" s="154" t="s">
        <v>41</v>
      </c>
      <c r="D31" s="170">
        <v>2826.66</v>
      </c>
      <c r="E31" s="52">
        <v>3751.05</v>
      </c>
      <c r="F31" s="53">
        <v>0.15</v>
      </c>
      <c r="G31" s="49">
        <v>354.8</v>
      </c>
    </row>
    <row r="32" spans="3:11" ht="30" customHeight="1" thickTop="1" thickBot="1">
      <c r="C32" s="154" t="s">
        <v>42</v>
      </c>
      <c r="D32" s="170">
        <v>3751.06</v>
      </c>
      <c r="E32" s="52">
        <v>4664.68</v>
      </c>
      <c r="F32" s="53">
        <v>0.22500000000000001</v>
      </c>
      <c r="G32" s="49">
        <v>636.13</v>
      </c>
    </row>
    <row r="33" spans="3:7" ht="30" customHeight="1" thickTop="1" thickBot="1">
      <c r="C33" s="154" t="s">
        <v>45</v>
      </c>
      <c r="D33" s="170">
        <v>4664.6899999999996</v>
      </c>
      <c r="E33" s="52" t="s">
        <v>46</v>
      </c>
      <c r="F33" s="53">
        <v>0.27500000000000002</v>
      </c>
      <c r="G33" s="49">
        <v>869.36</v>
      </c>
    </row>
    <row r="34" spans="3:7" ht="8.1" customHeight="1" thickTop="1" thickBot="1">
      <c r="F34" s="5"/>
      <c r="G34" s="5"/>
    </row>
    <row r="35" spans="3:7" ht="30" customHeight="1" thickTop="1" thickBot="1">
      <c r="C35" s="175" t="s">
        <v>740</v>
      </c>
      <c r="D35" s="685">
        <v>189.59</v>
      </c>
      <c r="E35" s="685"/>
      <c r="F35" s="685"/>
      <c r="G35" s="686"/>
    </row>
    <row r="36" spans="3:7" ht="8.1" customHeight="1" thickTop="1" thickBot="1">
      <c r="C36" s="11"/>
      <c r="F36" s="5"/>
      <c r="G36" s="5"/>
    </row>
    <row r="37" spans="3:7" ht="30" customHeight="1" thickTop="1" thickBot="1">
      <c r="C37" s="681" t="s">
        <v>694</v>
      </c>
      <c r="D37" s="681"/>
      <c r="E37" s="681"/>
      <c r="F37" s="682" t="s">
        <v>870</v>
      </c>
      <c r="G37" s="682"/>
    </row>
    <row r="38" spans="3:7" ht="30" customHeight="1" thickTop="1" thickBot="1">
      <c r="C38" s="173" t="s">
        <v>35</v>
      </c>
      <c r="D38" s="173" t="s">
        <v>36</v>
      </c>
      <c r="E38" s="173" t="s">
        <v>37</v>
      </c>
      <c r="F38" s="687" t="s">
        <v>695</v>
      </c>
      <c r="G38" s="687"/>
    </row>
    <row r="39" spans="3:7" ht="30" customHeight="1" thickTop="1" thickBot="1">
      <c r="C39" s="154" t="s">
        <v>39</v>
      </c>
      <c r="D39" s="171">
        <v>0</v>
      </c>
      <c r="E39" s="172">
        <v>725.02</v>
      </c>
      <c r="F39" s="692">
        <v>37.18</v>
      </c>
      <c r="G39" s="693"/>
    </row>
    <row r="40" spans="3:7" ht="30" customHeight="1" thickTop="1" thickBot="1">
      <c r="C40" s="154" t="s">
        <v>40</v>
      </c>
      <c r="D40" s="170">
        <v>725.03</v>
      </c>
      <c r="E40" s="52">
        <v>1089.72</v>
      </c>
      <c r="F40" s="690">
        <v>26.2</v>
      </c>
      <c r="G40" s="691"/>
    </row>
    <row r="41" spans="3:7" ht="30" customHeight="1" thickTop="1" thickBot="1">
      <c r="C41" s="154" t="s">
        <v>41</v>
      </c>
      <c r="D41" s="176">
        <v>1089.73</v>
      </c>
      <c r="E41" s="120" t="s">
        <v>46</v>
      </c>
      <c r="F41" s="688">
        <v>0</v>
      </c>
      <c r="G41" s="689"/>
    </row>
    <row r="42" spans="3:7" ht="7.5" customHeight="1" thickTop="1" thickBot="1">
      <c r="C42"/>
    </row>
    <row r="43" spans="3:7" ht="30" customHeight="1" thickTop="1" thickBot="1">
      <c r="C43" s="681" t="s">
        <v>884</v>
      </c>
      <c r="D43" s="681"/>
      <c r="E43" s="681"/>
      <c r="F43" s="682" t="s">
        <v>884</v>
      </c>
      <c r="G43" s="682"/>
    </row>
    <row r="44" spans="3:7" ht="30" customHeight="1" thickTop="1" thickBot="1">
      <c r="C44" s="154" t="s">
        <v>885</v>
      </c>
      <c r="D44" s="177">
        <v>0</v>
      </c>
      <c r="E44" s="177">
        <v>5</v>
      </c>
      <c r="F44" s="677">
        <v>30</v>
      </c>
      <c r="G44" s="678"/>
    </row>
    <row r="45" spans="3:7" ht="30" customHeight="1" thickTop="1" thickBot="1">
      <c r="C45" s="154" t="s">
        <v>886</v>
      </c>
      <c r="D45" s="178">
        <v>6</v>
      </c>
      <c r="E45" s="178">
        <v>14</v>
      </c>
      <c r="F45" s="679">
        <v>24</v>
      </c>
      <c r="G45" s="680"/>
    </row>
    <row r="46" spans="3:7" ht="30" customHeight="1" thickTop="1" thickBot="1">
      <c r="C46" s="154" t="s">
        <v>887</v>
      </c>
      <c r="D46" s="179">
        <v>15</v>
      </c>
      <c r="E46" s="179">
        <v>23</v>
      </c>
      <c r="F46" s="683">
        <v>18</v>
      </c>
      <c r="G46" s="684"/>
    </row>
    <row r="47" spans="3:7" ht="30" customHeight="1" thickTop="1" thickBot="1">
      <c r="C47" s="154" t="s">
        <v>888</v>
      </c>
      <c r="D47" s="177">
        <v>24</v>
      </c>
      <c r="E47" s="177">
        <v>32</v>
      </c>
      <c r="F47" s="677">
        <v>12</v>
      </c>
      <c r="G47" s="678"/>
    </row>
    <row r="48" spans="3:7" ht="30" customHeight="1" thickTop="1" thickBot="1">
      <c r="C48" s="154" t="s">
        <v>889</v>
      </c>
      <c r="D48" s="178">
        <v>32</v>
      </c>
      <c r="E48" s="178" t="s">
        <v>46</v>
      </c>
      <c r="F48" s="679" t="s">
        <v>890</v>
      </c>
      <c r="G48" s="680"/>
    </row>
    <row r="49" spans="3:6" ht="30" customHeight="1" thickTop="1">
      <c r="C49" s="77"/>
      <c r="D49" s="28"/>
      <c r="E49" s="28"/>
      <c r="F49" s="28"/>
    </row>
    <row r="50" spans="3:6" ht="30" customHeight="1">
      <c r="C50" s="77"/>
      <c r="D50" s="28"/>
      <c r="E50" s="28"/>
      <c r="F50" s="28"/>
    </row>
    <row r="51" spans="3:6" ht="30" customHeight="1">
      <c r="C51" s="77"/>
      <c r="D51" s="28"/>
      <c r="E51" s="28"/>
      <c r="F51" s="28"/>
    </row>
    <row r="52" spans="3:6" ht="30" customHeight="1">
      <c r="C52" s="77"/>
      <c r="D52" s="28"/>
      <c r="E52" s="28"/>
      <c r="F52" s="28"/>
    </row>
    <row r="53" spans="3:6" ht="30" customHeight="1">
      <c r="C53" s="77"/>
      <c r="D53" s="28"/>
      <c r="E53" s="28"/>
      <c r="F53" s="28"/>
    </row>
    <row r="54" spans="3:6" ht="30" customHeight="1">
      <c r="C54" s="77"/>
      <c r="D54" s="28"/>
      <c r="E54" s="28"/>
      <c r="F54" s="28"/>
    </row>
    <row r="55" spans="3:6" ht="30" customHeight="1">
      <c r="C55" s="77"/>
      <c r="D55" s="28"/>
      <c r="E55" s="28"/>
      <c r="F55" s="28"/>
    </row>
    <row r="56" spans="3:6" ht="30" customHeight="1">
      <c r="C56" s="77"/>
      <c r="D56" s="28"/>
      <c r="E56" s="28"/>
      <c r="F56" s="28"/>
    </row>
    <row r="57" spans="3:6" ht="30" customHeight="1">
      <c r="C57" s="77"/>
      <c r="D57" s="28"/>
      <c r="E57" s="28"/>
      <c r="F57" s="28"/>
    </row>
    <row r="58" spans="3:6" ht="30" customHeight="1">
      <c r="C58" s="77"/>
      <c r="D58" s="28"/>
      <c r="E58" s="28"/>
      <c r="F58" s="28"/>
    </row>
    <row r="59" spans="3:6" ht="30" customHeight="1">
      <c r="C59" s="77"/>
      <c r="D59" s="28"/>
      <c r="E59" s="28"/>
      <c r="F59" s="28"/>
    </row>
    <row r="60" spans="3:6" ht="30" customHeight="1">
      <c r="C60" s="77"/>
      <c r="D60" s="28"/>
      <c r="E60" s="28"/>
      <c r="F60" s="28"/>
    </row>
    <row r="61" spans="3:6" ht="30" customHeight="1">
      <c r="C61" s="77"/>
      <c r="D61" s="28"/>
      <c r="E61" s="28"/>
      <c r="F61" s="28"/>
    </row>
    <row r="62" spans="3:6" ht="30" customHeight="1">
      <c r="C62" s="77"/>
      <c r="D62" s="28"/>
      <c r="E62" s="28"/>
      <c r="F62" s="28"/>
    </row>
    <row r="63" spans="3:6" ht="30" customHeight="1">
      <c r="C63" s="77"/>
      <c r="D63" s="28"/>
      <c r="E63" s="28"/>
      <c r="F63" s="28"/>
    </row>
    <row r="64" spans="3:6" ht="30" customHeight="1">
      <c r="C64" s="77"/>
      <c r="D64" s="28"/>
      <c r="E64" s="28"/>
      <c r="F64" s="28"/>
    </row>
    <row r="65" spans="3:6" ht="30" customHeight="1">
      <c r="C65" s="77"/>
      <c r="D65" s="28"/>
      <c r="E65" s="28"/>
      <c r="F65" s="28"/>
    </row>
    <row r="66" spans="3:6" ht="30" customHeight="1">
      <c r="C66" s="77"/>
      <c r="D66" s="28"/>
      <c r="E66" s="28"/>
      <c r="F66" s="28"/>
    </row>
    <row r="67" spans="3:6" ht="30" customHeight="1"/>
    <row r="68" spans="3:6" ht="30" customHeight="1"/>
    <row r="69" spans="3:6" ht="30" customHeight="1"/>
    <row r="70" spans="3:6" ht="30" customHeight="1"/>
    <row r="71" spans="3:6" ht="30" customHeight="1"/>
    <row r="72" spans="3:6" ht="30" customHeight="1"/>
    <row r="73" spans="3:6" ht="30" customHeight="1"/>
    <row r="74" spans="3:6" ht="30" customHeight="1"/>
    <row r="75" spans="3:6" ht="30" customHeight="1"/>
    <row r="76" spans="3:6" ht="30" customHeight="1"/>
    <row r="77" spans="3:6" ht="30" customHeight="1"/>
    <row r="78" spans="3:6" ht="30" customHeight="1"/>
    <row r="79" spans="3:6" ht="30" customHeight="1"/>
    <row r="80" spans="3:6" ht="30" customHeight="1"/>
    <row r="81" ht="30" customHeight="1"/>
    <row r="82" ht="30" customHeight="1"/>
    <row r="83" ht="30" customHeight="1"/>
    <row r="84" ht="30" customHeight="1"/>
    <row r="85" ht="30" customHeight="1"/>
    <row r="86" ht="30" customHeight="1"/>
    <row r="87" ht="30" customHeight="1"/>
    <row r="88" ht="30" customHeight="1"/>
    <row r="89" ht="30" customHeight="1"/>
    <row r="90" ht="30" customHeight="1"/>
    <row r="91" ht="30" customHeight="1"/>
    <row r="92" ht="30" customHeight="1"/>
    <row r="93" ht="30" customHeight="1"/>
    <row r="94" ht="30" customHeight="1"/>
    <row r="95" ht="30" customHeight="1"/>
    <row r="96" ht="30" customHeight="1"/>
    <row r="97" ht="30" customHeight="1"/>
    <row r="98" ht="30" customHeight="1"/>
    <row r="99" ht="30" customHeight="1"/>
    <row r="100"/>
    <row r="101"/>
    <row r="102"/>
    <row r="103"/>
    <row r="104"/>
    <row r="105"/>
  </sheetData>
  <sheetProtection selectLockedCells="1"/>
  <mergeCells count="36">
    <mergeCell ref="F20:G20"/>
    <mergeCell ref="F25:G25"/>
    <mergeCell ref="F22:G22"/>
    <mergeCell ref="F23:G23"/>
    <mergeCell ref="D18:G18"/>
    <mergeCell ref="F21:G21"/>
    <mergeCell ref="C27:E27"/>
    <mergeCell ref="F27:G27"/>
    <mergeCell ref="C5:G5"/>
    <mergeCell ref="D10:G10"/>
    <mergeCell ref="D9:G9"/>
    <mergeCell ref="D8:G8"/>
    <mergeCell ref="D7:G7"/>
    <mergeCell ref="D6:G6"/>
    <mergeCell ref="C12:G12"/>
    <mergeCell ref="D13:G13"/>
    <mergeCell ref="D14:G14"/>
    <mergeCell ref="F24:G24"/>
    <mergeCell ref="D16:G16"/>
    <mergeCell ref="D17:G17"/>
    <mergeCell ref="D15:G15"/>
    <mergeCell ref="C20:E20"/>
    <mergeCell ref="D35:G35"/>
    <mergeCell ref="F38:G38"/>
    <mergeCell ref="F41:G41"/>
    <mergeCell ref="F40:G40"/>
    <mergeCell ref="F39:G39"/>
    <mergeCell ref="C37:E37"/>
    <mergeCell ref="F37:G37"/>
    <mergeCell ref="F47:G47"/>
    <mergeCell ref="F48:G48"/>
    <mergeCell ref="C43:E43"/>
    <mergeCell ref="F43:G43"/>
    <mergeCell ref="F44:G44"/>
    <mergeCell ref="F45:G45"/>
    <mergeCell ref="F46:G46"/>
  </mergeCells>
  <dataValidations count="2">
    <dataValidation type="list" allowBlank="1" showInputMessage="1" showErrorMessage="1" sqref="C13">
      <formula1>"Contribuição Previdenciária (com desoneração),Contribuição Previdenciária (sem desoneração)"</formula1>
    </dataValidation>
    <dataValidation type="list" allowBlank="1" showInputMessage="1" showErrorMessage="1" sqref="D6:G6">
      <formula1>"2014,2015,2016,2017,2018,2019,2020,2021,2022,2023,2024,2025,2026,2027,2028,2029,2030"</formula1>
    </dataValidation>
  </dataValidations>
  <hyperlinks>
    <hyperlink ref="I16:J16" r:id="rId1" display="Entenda mais sobre o Salário Educação"/>
    <hyperlink ref="I18:J18" r:id="rId2" display="Entenda mais sobre o FGTS"/>
    <hyperlink ref="F43:G43" r:id="rId3" display="Tabela de Férias Proporcionais"/>
  </hyperlinks>
  <pageMargins left="0.511811024" right="0.511811024" top="0.78740157499999996" bottom="0.78740157499999996" header="0.31496062000000002" footer="0.31496062000000002"/>
  <pageSetup paperSize="9" orientation="portrait" r:id="rId4"/>
  <drawing r:id="rId5"/>
  <legacyDrawing r:id="rId6"/>
</worksheet>
</file>

<file path=xl/worksheets/sheet45.xml><?xml version="1.0" encoding="utf-8"?>
<worksheet xmlns="http://schemas.openxmlformats.org/spreadsheetml/2006/main" xmlns:r="http://schemas.openxmlformats.org/officeDocument/2006/relationships">
  <sheetPr codeName="Plan30"/>
  <dimension ref="A1:AP119"/>
  <sheetViews>
    <sheetView showGridLines="0" zoomScale="90" zoomScaleNormal="90" workbookViewId="0">
      <pane xSplit="3" ySplit="5" topLeftCell="D6" activePane="bottomRight" state="frozen"/>
      <selection activeCell="AG1" sqref="AG1"/>
      <selection pane="topRight" activeCell="AG1" sqref="AG1"/>
      <selection pane="bottomLeft" activeCell="AG1" sqref="AG1"/>
      <selection pane="bottomRight" activeCell="B1" sqref="B1"/>
    </sheetView>
  </sheetViews>
  <sheetFormatPr defaultColWidth="0" defaultRowHeight="15" zeroHeight="1"/>
  <cols>
    <col min="1" max="1" width="27.7109375" style="42" customWidth="1"/>
    <col min="2" max="2" width="3.85546875" style="194" customWidth="1"/>
    <col min="3" max="3" width="49.140625" style="343" bestFit="1" customWidth="1"/>
    <col min="4" max="17" width="20.7109375" style="343" customWidth="1"/>
    <col min="18" max="21" width="10.7109375" style="343" customWidth="1"/>
    <col min="22" max="22" width="10.7109375" style="316" customWidth="1"/>
    <col min="23" max="42" width="10.7109375" style="343" customWidth="1"/>
    <col min="43" max="16384" width="10.7109375" style="343" hidden="1"/>
  </cols>
  <sheetData>
    <row r="1" spans="1:22" s="191" customFormat="1" ht="33.950000000000003" customHeight="1">
      <c r="A1" s="498"/>
      <c r="C1" s="192" t="s">
        <v>19</v>
      </c>
      <c r="V1" s="315"/>
    </row>
    <row r="2" spans="1:22" s="191" customFormat="1" ht="21.6" customHeight="1">
      <c r="A2" s="498"/>
      <c r="V2" s="315"/>
    </row>
    <row r="3" spans="1:22" s="191" customFormat="1" ht="21.6" customHeight="1">
      <c r="A3" s="498"/>
      <c r="V3" s="315"/>
    </row>
    <row r="4" spans="1:22" s="194" customFormat="1" ht="30" customHeight="1">
      <c r="A4" s="42"/>
      <c r="C4" s="195">
        <f>0.08*1094</f>
        <v>87.52</v>
      </c>
      <c r="V4" s="316"/>
    </row>
    <row r="5" spans="1:22" s="194" customFormat="1" ht="30" customHeight="1">
      <c r="A5" s="42"/>
      <c r="C5" s="329" t="s">
        <v>156</v>
      </c>
      <c r="D5" s="330" t="s">
        <v>6</v>
      </c>
      <c r="E5" s="330" t="s">
        <v>7</v>
      </c>
      <c r="F5" s="330" t="s">
        <v>8</v>
      </c>
      <c r="G5" s="330" t="s">
        <v>9</v>
      </c>
      <c r="H5" s="330" t="s">
        <v>10</v>
      </c>
      <c r="I5" s="330" t="s">
        <v>11</v>
      </c>
      <c r="J5" s="330" t="s">
        <v>12</v>
      </c>
      <c r="K5" s="330" t="s">
        <v>13</v>
      </c>
      <c r="L5" s="330" t="s">
        <v>14</v>
      </c>
      <c r="M5" s="330" t="s">
        <v>15</v>
      </c>
      <c r="N5" s="330" t="s">
        <v>155</v>
      </c>
      <c r="O5" s="330" t="s">
        <v>156</v>
      </c>
      <c r="P5" s="330" t="s">
        <v>157</v>
      </c>
      <c r="V5" s="316"/>
    </row>
    <row r="6" spans="1:22" s="194" customFormat="1" ht="30" customHeight="1">
      <c r="A6" s="42"/>
      <c r="C6" s="331" t="s">
        <v>686</v>
      </c>
      <c r="D6" s="49"/>
      <c r="E6" s="49"/>
      <c r="F6" s="49"/>
      <c r="G6" s="49"/>
      <c r="H6" s="49"/>
      <c r="I6" s="49"/>
      <c r="J6" s="49"/>
      <c r="K6" s="49"/>
      <c r="L6" s="49"/>
      <c r="M6" s="49"/>
      <c r="N6" s="49"/>
      <c r="O6" s="49"/>
      <c r="P6" s="332">
        <f>SUM(D6:O6)</f>
        <v>0</v>
      </c>
      <c r="V6" s="316"/>
    </row>
    <row r="7" spans="1:22" s="194" customFormat="1" ht="30" customHeight="1">
      <c r="A7" s="42"/>
      <c r="C7" s="333" t="s">
        <v>158</v>
      </c>
      <c r="D7" s="334">
        <f t="shared" ref="D7:O7" ca="1" si="0">SUM(D8:D10)</f>
        <v>0</v>
      </c>
      <c r="E7" s="334">
        <f t="shared" ca="1" si="0"/>
        <v>0</v>
      </c>
      <c r="F7" s="334">
        <f t="shared" ca="1" si="0"/>
        <v>0</v>
      </c>
      <c r="G7" s="334">
        <f t="shared" ca="1" si="0"/>
        <v>0</v>
      </c>
      <c r="H7" s="334">
        <f t="shared" ca="1" si="0"/>
        <v>0</v>
      </c>
      <c r="I7" s="334">
        <f t="shared" ca="1" si="0"/>
        <v>0</v>
      </c>
      <c r="J7" s="334">
        <f t="shared" ca="1" si="0"/>
        <v>0</v>
      </c>
      <c r="K7" s="334">
        <f t="shared" ca="1" si="0"/>
        <v>0</v>
      </c>
      <c r="L7" s="334">
        <f t="shared" ca="1" si="0"/>
        <v>0</v>
      </c>
      <c r="M7" s="334">
        <f t="shared" ca="1" si="0"/>
        <v>0</v>
      </c>
      <c r="N7" s="334">
        <f t="shared" ca="1" si="0"/>
        <v>0</v>
      </c>
      <c r="O7" s="334">
        <f t="shared" ca="1" si="0"/>
        <v>0</v>
      </c>
      <c r="P7" s="334">
        <f ca="1">SUM(D7:O7)</f>
        <v>0</v>
      </c>
      <c r="V7" s="316"/>
    </row>
    <row r="8" spans="1:22" s="194" customFormat="1" ht="30" customHeight="1">
      <c r="A8" s="42"/>
      <c r="C8" s="335" t="s">
        <v>33</v>
      </c>
      <c r="D8" s="332">
        <f ca="1">Lanc!FR38</f>
        <v>0</v>
      </c>
      <c r="E8" s="332">
        <f ca="1">INDIRECT(E5&amp;"!fr38")</f>
        <v>0</v>
      </c>
      <c r="F8" s="332">
        <f t="shared" ref="F8:O8" ca="1" si="1">INDIRECT(F5&amp;"!fr38")</f>
        <v>0</v>
      </c>
      <c r="G8" s="332">
        <f t="shared" ca="1" si="1"/>
        <v>0</v>
      </c>
      <c r="H8" s="332">
        <f t="shared" ca="1" si="1"/>
        <v>0</v>
      </c>
      <c r="I8" s="332">
        <f t="shared" ca="1" si="1"/>
        <v>0</v>
      </c>
      <c r="J8" s="332">
        <f t="shared" ca="1" si="1"/>
        <v>0</v>
      </c>
      <c r="K8" s="332">
        <f t="shared" ca="1" si="1"/>
        <v>0</v>
      </c>
      <c r="L8" s="332">
        <f t="shared" ca="1" si="1"/>
        <v>0</v>
      </c>
      <c r="M8" s="332">
        <f t="shared" ca="1" si="1"/>
        <v>0</v>
      </c>
      <c r="N8" s="332">
        <f t="shared" ca="1" si="1"/>
        <v>0</v>
      </c>
      <c r="O8" s="332">
        <f t="shared" ca="1" si="1"/>
        <v>0</v>
      </c>
      <c r="P8" s="332">
        <f t="shared" ref="P8:P39" ca="1" si="2">SUM(D8:O8)</f>
        <v>0</v>
      </c>
      <c r="V8" s="316"/>
    </row>
    <row r="9" spans="1:22" s="194" customFormat="1" ht="30" customHeight="1">
      <c r="A9" s="42"/>
      <c r="C9" s="335" t="s">
        <v>159</v>
      </c>
      <c r="D9" s="332">
        <f ca="1">Lanc!$BC$38</f>
        <v>0</v>
      </c>
      <c r="E9" s="332">
        <f ca="1">Fev!$BC$38</f>
        <v>0</v>
      </c>
      <c r="F9" s="332">
        <f ca="1">Mar!$BC$38</f>
        <v>0</v>
      </c>
      <c r="G9" s="332">
        <f ca="1">Abr!$BC$38</f>
        <v>0</v>
      </c>
      <c r="H9" s="332">
        <f ca="1">Mai!$BC$38</f>
        <v>0</v>
      </c>
      <c r="I9" s="332">
        <f ca="1">Jun!$BC$38</f>
        <v>0</v>
      </c>
      <c r="J9" s="332">
        <f ca="1">Jul!$BC$38</f>
        <v>0</v>
      </c>
      <c r="K9" s="332">
        <f ca="1">Ago!$BC$38</f>
        <v>0</v>
      </c>
      <c r="L9" s="332">
        <f ca="1">Set!$BC$38</f>
        <v>0</v>
      </c>
      <c r="M9" s="332">
        <f ca="1">Out!$BC$38</f>
        <v>0</v>
      </c>
      <c r="N9" s="332">
        <f ca="1">Nov!$BC$38</f>
        <v>0</v>
      </c>
      <c r="O9" s="332">
        <f ca="1">Dez!$BC$38</f>
        <v>0</v>
      </c>
      <c r="P9" s="332">
        <f t="shared" ca="1" si="2"/>
        <v>0</v>
      </c>
      <c r="V9" s="316"/>
    </row>
    <row r="10" spans="1:22" s="194" customFormat="1" ht="30" customHeight="1">
      <c r="A10" s="42"/>
      <c r="C10" s="335" t="s">
        <v>160</v>
      </c>
      <c r="D10" s="332">
        <f ca="1">Lanc!$BG$38</f>
        <v>0</v>
      </c>
      <c r="E10" s="332">
        <f ca="1">Fev!$BG$38</f>
        <v>0</v>
      </c>
      <c r="F10" s="332">
        <f ca="1">Mar!$BG$38</f>
        <v>0</v>
      </c>
      <c r="G10" s="332">
        <f ca="1">Abr!$BG$38</f>
        <v>0</v>
      </c>
      <c r="H10" s="332">
        <f ca="1">Mai!$BG$38</f>
        <v>0</v>
      </c>
      <c r="I10" s="332">
        <f ca="1">Jun!$BG$38</f>
        <v>0</v>
      </c>
      <c r="J10" s="332">
        <f ca="1">Jul!$BG$38</f>
        <v>0</v>
      </c>
      <c r="K10" s="332">
        <f ca="1">Ago!$BG$38</f>
        <v>0</v>
      </c>
      <c r="L10" s="332">
        <f ca="1">Set!$BG$38</f>
        <v>0</v>
      </c>
      <c r="M10" s="332">
        <f ca="1">Out!$BG$38</f>
        <v>0</v>
      </c>
      <c r="N10" s="332">
        <f ca="1">Nov!$BG$38</f>
        <v>0</v>
      </c>
      <c r="O10" s="332">
        <f ca="1">Dez!$BG$38</f>
        <v>0</v>
      </c>
      <c r="P10" s="332">
        <f t="shared" ca="1" si="2"/>
        <v>0</v>
      </c>
      <c r="V10" s="316"/>
    </row>
    <row r="11" spans="1:22" s="194" customFormat="1" ht="30" customHeight="1">
      <c r="A11" s="42"/>
      <c r="C11" s="333" t="s">
        <v>161</v>
      </c>
      <c r="D11" s="334">
        <f t="shared" ref="D11:O11" si="3">SUM(D12:D16)</f>
        <v>0</v>
      </c>
      <c r="E11" s="334">
        <f t="shared" ca="1" si="3"/>
        <v>0</v>
      </c>
      <c r="F11" s="334">
        <f t="shared" ca="1" si="3"/>
        <v>0</v>
      </c>
      <c r="G11" s="334">
        <f t="shared" ca="1" si="3"/>
        <v>0</v>
      </c>
      <c r="H11" s="334">
        <f t="shared" ca="1" si="3"/>
        <v>0</v>
      </c>
      <c r="I11" s="334">
        <f t="shared" ca="1" si="3"/>
        <v>0</v>
      </c>
      <c r="J11" s="334">
        <f t="shared" ca="1" si="3"/>
        <v>0</v>
      </c>
      <c r="K11" s="334">
        <f t="shared" ca="1" si="3"/>
        <v>0</v>
      </c>
      <c r="L11" s="334">
        <f t="shared" ca="1" si="3"/>
        <v>0</v>
      </c>
      <c r="M11" s="334">
        <f t="shared" ca="1" si="3"/>
        <v>0</v>
      </c>
      <c r="N11" s="334">
        <f t="shared" ca="1" si="3"/>
        <v>0</v>
      </c>
      <c r="O11" s="334">
        <f t="shared" ca="1" si="3"/>
        <v>0</v>
      </c>
      <c r="P11" s="334">
        <f t="shared" ca="1" si="2"/>
        <v>0</v>
      </c>
      <c r="V11" s="316"/>
    </row>
    <row r="12" spans="1:22" s="194" customFormat="1" ht="30" customHeight="1">
      <c r="A12" s="42"/>
      <c r="C12" s="335" t="s">
        <v>162</v>
      </c>
      <c r="D12" s="332">
        <f>Lanc!AR39</f>
        <v>0</v>
      </c>
      <c r="E12" s="332">
        <f ca="1">INDIRECT(E5&amp;"!ar39")</f>
        <v>0</v>
      </c>
      <c r="F12" s="332">
        <f t="shared" ref="F12:O12" ca="1" si="4">INDIRECT(F5&amp;"!ar39")</f>
        <v>0</v>
      </c>
      <c r="G12" s="332">
        <f t="shared" ca="1" si="4"/>
        <v>0</v>
      </c>
      <c r="H12" s="332">
        <f t="shared" ca="1" si="4"/>
        <v>0</v>
      </c>
      <c r="I12" s="332">
        <f t="shared" ca="1" si="4"/>
        <v>0</v>
      </c>
      <c r="J12" s="332">
        <f t="shared" ca="1" si="4"/>
        <v>0</v>
      </c>
      <c r="K12" s="332">
        <f t="shared" ca="1" si="4"/>
        <v>0</v>
      </c>
      <c r="L12" s="332">
        <f t="shared" ca="1" si="4"/>
        <v>0</v>
      </c>
      <c r="M12" s="332">
        <f t="shared" ca="1" si="4"/>
        <v>0</v>
      </c>
      <c r="N12" s="332">
        <f t="shared" ca="1" si="4"/>
        <v>0</v>
      </c>
      <c r="O12" s="332">
        <f t="shared" ca="1" si="4"/>
        <v>0</v>
      </c>
      <c r="P12" s="332">
        <f t="shared" ca="1" si="2"/>
        <v>0</v>
      </c>
      <c r="V12" s="316"/>
    </row>
    <row r="13" spans="1:22" s="194" customFormat="1" ht="30" customHeight="1">
      <c r="A13" s="42"/>
      <c r="C13" s="335" t="s">
        <v>163</v>
      </c>
      <c r="D13" s="332">
        <f>Lanc!AS39</f>
        <v>0</v>
      </c>
      <c r="E13" s="332">
        <f ca="1">INDIRECT(E5&amp;"!As39")</f>
        <v>0</v>
      </c>
      <c r="F13" s="332">
        <f t="shared" ref="F13:O13" ca="1" si="5">INDIRECT(F5&amp;"!As39")</f>
        <v>0</v>
      </c>
      <c r="G13" s="332">
        <f t="shared" ca="1" si="5"/>
        <v>0</v>
      </c>
      <c r="H13" s="332">
        <f t="shared" ca="1" si="5"/>
        <v>0</v>
      </c>
      <c r="I13" s="332">
        <f t="shared" ca="1" si="5"/>
        <v>0</v>
      </c>
      <c r="J13" s="332">
        <f t="shared" ca="1" si="5"/>
        <v>0</v>
      </c>
      <c r="K13" s="332">
        <f t="shared" ca="1" si="5"/>
        <v>0</v>
      </c>
      <c r="L13" s="332">
        <f t="shared" ca="1" si="5"/>
        <v>0</v>
      </c>
      <c r="M13" s="332">
        <f t="shared" ca="1" si="5"/>
        <v>0</v>
      </c>
      <c r="N13" s="332">
        <f t="shared" ca="1" si="5"/>
        <v>0</v>
      </c>
      <c r="O13" s="332">
        <f t="shared" ca="1" si="5"/>
        <v>0</v>
      </c>
      <c r="P13" s="332">
        <f t="shared" ca="1" si="2"/>
        <v>0</v>
      </c>
      <c r="V13" s="316"/>
    </row>
    <row r="14" spans="1:22" s="194" customFormat="1" ht="30" customHeight="1">
      <c r="A14" s="42"/>
      <c r="C14" s="335" t="s">
        <v>1025</v>
      </c>
      <c r="D14" s="332">
        <f>Lanc!AT39</f>
        <v>0</v>
      </c>
      <c r="E14" s="332">
        <f ca="1">INDIRECT(E5&amp;"!At39")</f>
        <v>0</v>
      </c>
      <c r="F14" s="332">
        <f t="shared" ref="F14:O14" ca="1" si="6">INDIRECT(F5&amp;"!At39")</f>
        <v>0</v>
      </c>
      <c r="G14" s="332">
        <f t="shared" ca="1" si="6"/>
        <v>0</v>
      </c>
      <c r="H14" s="332">
        <f t="shared" ca="1" si="6"/>
        <v>0</v>
      </c>
      <c r="I14" s="332">
        <f t="shared" ca="1" si="6"/>
        <v>0</v>
      </c>
      <c r="J14" s="332">
        <f t="shared" ca="1" si="6"/>
        <v>0</v>
      </c>
      <c r="K14" s="332">
        <f t="shared" ca="1" si="6"/>
        <v>0</v>
      </c>
      <c r="L14" s="332">
        <f t="shared" ca="1" si="6"/>
        <v>0</v>
      </c>
      <c r="M14" s="332">
        <f t="shared" ca="1" si="6"/>
        <v>0</v>
      </c>
      <c r="N14" s="332">
        <f t="shared" ca="1" si="6"/>
        <v>0</v>
      </c>
      <c r="O14" s="332">
        <f t="shared" ca="1" si="6"/>
        <v>0</v>
      </c>
      <c r="P14" s="332">
        <f t="shared" ca="1" si="2"/>
        <v>0</v>
      </c>
      <c r="V14" s="316"/>
    </row>
    <row r="15" spans="1:22" s="194" customFormat="1" ht="30" customHeight="1">
      <c r="A15" s="42"/>
      <c r="C15" s="335" t="s">
        <v>145</v>
      </c>
      <c r="D15" s="332">
        <f>Lanc!AU39</f>
        <v>0</v>
      </c>
      <c r="E15" s="332">
        <f ca="1">INDIRECT(E5&amp;"!Au39")</f>
        <v>0</v>
      </c>
      <c r="F15" s="332">
        <f t="shared" ref="F15:O15" ca="1" si="7">INDIRECT(F5&amp;"!Au39")</f>
        <v>0</v>
      </c>
      <c r="G15" s="332">
        <f t="shared" ca="1" si="7"/>
        <v>0</v>
      </c>
      <c r="H15" s="332">
        <f t="shared" ca="1" si="7"/>
        <v>0</v>
      </c>
      <c r="I15" s="332">
        <f t="shared" ca="1" si="7"/>
        <v>0</v>
      </c>
      <c r="J15" s="332">
        <f t="shared" ca="1" si="7"/>
        <v>0</v>
      </c>
      <c r="K15" s="332">
        <f t="shared" ca="1" si="7"/>
        <v>0</v>
      </c>
      <c r="L15" s="332">
        <f t="shared" ca="1" si="7"/>
        <v>0</v>
      </c>
      <c r="M15" s="332">
        <f t="shared" ca="1" si="7"/>
        <v>0</v>
      </c>
      <c r="N15" s="332">
        <f t="shared" ca="1" si="7"/>
        <v>0</v>
      </c>
      <c r="O15" s="332">
        <f t="shared" ca="1" si="7"/>
        <v>0</v>
      </c>
      <c r="P15" s="332">
        <f t="shared" ca="1" si="2"/>
        <v>0</v>
      </c>
      <c r="V15" s="316"/>
    </row>
    <row r="16" spans="1:22" s="194" customFormat="1" ht="30" customHeight="1">
      <c r="A16" s="42"/>
      <c r="C16" s="335" t="s">
        <v>146</v>
      </c>
      <c r="D16" s="332">
        <f>Lanc!AV39</f>
        <v>0</v>
      </c>
      <c r="E16" s="332">
        <f ca="1">INDIRECT(E5&amp;"!Av39")</f>
        <v>0</v>
      </c>
      <c r="F16" s="332">
        <f t="shared" ref="F16:O16" ca="1" si="8">INDIRECT(F5&amp;"!Av39")</f>
        <v>0</v>
      </c>
      <c r="G16" s="332">
        <f t="shared" ca="1" si="8"/>
        <v>0</v>
      </c>
      <c r="H16" s="332">
        <f t="shared" ca="1" si="8"/>
        <v>0</v>
      </c>
      <c r="I16" s="332">
        <f t="shared" ca="1" si="8"/>
        <v>0</v>
      </c>
      <c r="J16" s="332">
        <f t="shared" ca="1" si="8"/>
        <v>0</v>
      </c>
      <c r="K16" s="332">
        <f t="shared" ca="1" si="8"/>
        <v>0</v>
      </c>
      <c r="L16" s="332">
        <f t="shared" ca="1" si="8"/>
        <v>0</v>
      </c>
      <c r="M16" s="332">
        <f t="shared" ca="1" si="8"/>
        <v>0</v>
      </c>
      <c r="N16" s="332">
        <f t="shared" ca="1" si="8"/>
        <v>0</v>
      </c>
      <c r="O16" s="332">
        <f t="shared" ca="1" si="8"/>
        <v>0</v>
      </c>
      <c r="P16" s="332">
        <f t="shared" ca="1" si="2"/>
        <v>0</v>
      </c>
      <c r="V16" s="316"/>
    </row>
    <row r="17" spans="1:22" s="194" customFormat="1" ht="30" customHeight="1">
      <c r="A17" s="42"/>
      <c r="C17" s="333" t="s">
        <v>1026</v>
      </c>
      <c r="D17" s="334">
        <f t="shared" ref="D17:O17" ca="1" si="9">SUM(D18:D25)</f>
        <v>0</v>
      </c>
      <c r="E17" s="334">
        <f t="shared" ca="1" si="9"/>
        <v>0</v>
      </c>
      <c r="F17" s="334">
        <f t="shared" ca="1" si="9"/>
        <v>0</v>
      </c>
      <c r="G17" s="334">
        <f t="shared" ca="1" si="9"/>
        <v>0</v>
      </c>
      <c r="H17" s="334">
        <f t="shared" ca="1" si="9"/>
        <v>0</v>
      </c>
      <c r="I17" s="334">
        <f t="shared" ca="1" si="9"/>
        <v>0</v>
      </c>
      <c r="J17" s="334">
        <f t="shared" ca="1" si="9"/>
        <v>0</v>
      </c>
      <c r="K17" s="334">
        <f t="shared" ca="1" si="9"/>
        <v>0</v>
      </c>
      <c r="L17" s="334">
        <f t="shared" ca="1" si="9"/>
        <v>0</v>
      </c>
      <c r="M17" s="334">
        <f t="shared" ca="1" si="9"/>
        <v>0</v>
      </c>
      <c r="N17" s="334">
        <f t="shared" ca="1" si="9"/>
        <v>0</v>
      </c>
      <c r="O17" s="334">
        <f t="shared" ca="1" si="9"/>
        <v>0</v>
      </c>
      <c r="P17" s="334">
        <f ca="1">SUM(D17:O17)</f>
        <v>0</v>
      </c>
      <c r="V17" s="316"/>
    </row>
    <row r="18" spans="1:22" s="194" customFormat="1" ht="30" customHeight="1">
      <c r="A18" s="42"/>
      <c r="C18" s="335" t="s">
        <v>1</v>
      </c>
      <c r="D18" s="332">
        <f ca="1">Lanc!D39</f>
        <v>0</v>
      </c>
      <c r="E18" s="332">
        <f ca="1">INDIRECT(E$5&amp;"!D39")</f>
        <v>0</v>
      </c>
      <c r="F18" s="332">
        <f t="shared" ref="F18:O18" ca="1" si="10">INDIRECT(F$5&amp;"!D39")</f>
        <v>0</v>
      </c>
      <c r="G18" s="332">
        <f t="shared" ca="1" si="10"/>
        <v>0</v>
      </c>
      <c r="H18" s="332">
        <f t="shared" ca="1" si="10"/>
        <v>0</v>
      </c>
      <c r="I18" s="332">
        <f t="shared" ca="1" si="10"/>
        <v>0</v>
      </c>
      <c r="J18" s="332">
        <f t="shared" ca="1" si="10"/>
        <v>0</v>
      </c>
      <c r="K18" s="332">
        <f t="shared" ca="1" si="10"/>
        <v>0</v>
      </c>
      <c r="L18" s="332">
        <f t="shared" ca="1" si="10"/>
        <v>0</v>
      </c>
      <c r="M18" s="332">
        <f t="shared" ca="1" si="10"/>
        <v>0</v>
      </c>
      <c r="N18" s="332">
        <f t="shared" ca="1" si="10"/>
        <v>0</v>
      </c>
      <c r="O18" s="332">
        <f t="shared" ca="1" si="10"/>
        <v>0</v>
      </c>
      <c r="P18" s="332">
        <f t="shared" ca="1" si="2"/>
        <v>0</v>
      </c>
      <c r="V18" s="316"/>
    </row>
    <row r="19" spans="1:22" s="194" customFormat="1" ht="30" customHeight="1">
      <c r="A19" s="42"/>
      <c r="C19" s="335" t="s">
        <v>165</v>
      </c>
      <c r="D19" s="332">
        <f>SUMIF(terceiro!$E$8:$E$37,Resul!D5,terceiro!$P$8:$P$37)+SUMIF(terceiro!$F$8:$F$37,Resul!D5,terceiro!$Q$8:$Q$37)</f>
        <v>0</v>
      </c>
      <c r="E19" s="332">
        <f>SUMIF(terceiro!$E$8:$E$37,Resul!E5,terceiro!$P$8:$P$37)+SUMIF(terceiro!$F$8:$F$37,Resul!E5,terceiro!$Q$8:$Q$37)</f>
        <v>0</v>
      </c>
      <c r="F19" s="332">
        <f>SUMIF(terceiro!$E$8:$E$37,Resul!F5,terceiro!$P$8:$P$37)+SUMIF(terceiro!$F$8:$F$37,Resul!F5,terceiro!$Q$8:$Q$37)</f>
        <v>0</v>
      </c>
      <c r="G19" s="332">
        <f>SUMIF(terceiro!$E$8:$E$37,Resul!G5,terceiro!$P$8:$P$37)+SUMIF(terceiro!$F$8:$F$37,Resul!G5,terceiro!$Q$8:$Q$37)</f>
        <v>0</v>
      </c>
      <c r="H19" s="332">
        <f>SUMIF(terceiro!$E$8:$E$37,Resul!H5,terceiro!$P$8:$P$37)+SUMIF(terceiro!$F$8:$F$37,Resul!H5,terceiro!$Q$8:$Q$37)</f>
        <v>0</v>
      </c>
      <c r="I19" s="332">
        <f>SUMIF(terceiro!$E$8:$E$37,Resul!I5,terceiro!$P$8:$P$37)+SUMIF(terceiro!$F$8:$F$37,Resul!I5,terceiro!$Q$8:$Q$37)</f>
        <v>0</v>
      </c>
      <c r="J19" s="332">
        <f>SUMIF(terceiro!$E$8:$E$37,Resul!J5,terceiro!$P$8:$P$37)+SUMIF(terceiro!$F$8:$F$37,Resul!J5,terceiro!$Q$8:$Q$37)</f>
        <v>0</v>
      </c>
      <c r="K19" s="332">
        <f>SUMIF(terceiro!$E$8:$E$37,Resul!K5,terceiro!$P$8:$P$37)+SUMIF(terceiro!$F$8:$F$37,Resul!K5,terceiro!$Q$8:$Q$37)</f>
        <v>0</v>
      </c>
      <c r="L19" s="332">
        <f>SUMIF(terceiro!$E$8:$E$37,Resul!L5,terceiro!$P$8:$P$37)+SUMIF(terceiro!$F$8:$F$37,Resul!L5,terceiro!$Q$8:$Q$37)</f>
        <v>0</v>
      </c>
      <c r="M19" s="332">
        <f>SUMIF(terceiro!$E$8:$E$37,Resul!M5,terceiro!$P$8:$P$37)+SUMIF(terceiro!$F$8:$F$37,Resul!M5,terceiro!$Q$8:$Q$37)</f>
        <v>0</v>
      </c>
      <c r="N19" s="332">
        <f ca="1">SUMIF(terceiro!$E$8:$E$37,Resul!N5,terceiro!$P$8:$P$37)+SUMIF(terceiro!$F$8:$F$37,Resul!N5,terceiro!$Q$8:$Q$37)</f>
        <v>0</v>
      </c>
      <c r="O19" s="332">
        <f ca="1">SUMIF(terceiro!$E$8:$E$37,Resul!O5,terceiro!$P$8:$P$37)+SUMIF(terceiro!$F$8:$F$37,Resul!O5,terceiro!$Q$8:$Q$37)</f>
        <v>0</v>
      </c>
      <c r="P19" s="332">
        <f t="shared" ca="1" si="2"/>
        <v>0</v>
      </c>
      <c r="V19" s="316"/>
    </row>
    <row r="20" spans="1:22" s="194" customFormat="1" ht="30" customHeight="1">
      <c r="A20" s="42"/>
      <c r="C20" s="335" t="s">
        <v>166</v>
      </c>
      <c r="D20" s="332">
        <f>SUMIF(Ferias!$E$8:$E$37,Resul!D5,Ferias!$AN$8:$AN$37)+SUMIF(Ferias!$F$8:$F$37,Resul!D5,Ferias!$AO$8:$AO$37)</f>
        <v>0</v>
      </c>
      <c r="E20" s="332">
        <f>SUMIF(Ferias!$E$8:$E$37,Resul!E5,Ferias!$AN$8:$AN$37)+SUMIF(Ferias!$F$8:$F$37,Resul!E5,Ferias!$AO$8:$AO$37)</f>
        <v>0</v>
      </c>
      <c r="F20" s="332">
        <f>SUMIF(Ferias!$E$8:$E$37,Resul!F5,Ferias!$AN$8:$AN$37)+SUMIF(Ferias!$F$8:$F$37,Resul!F5,Ferias!$AO$8:$AO$37)</f>
        <v>0</v>
      </c>
      <c r="G20" s="332">
        <f>SUMIF(Ferias!$E$8:$E$37,Resul!G5,Ferias!$AN$8:$AN$37)+SUMIF(Ferias!$F$8:$F$37,Resul!G5,Ferias!$AO$8:$AO$37)</f>
        <v>0</v>
      </c>
      <c r="H20" s="332">
        <f>SUMIF(Ferias!$E$8:$E$37,Resul!H5,Ferias!$AN$8:$AN$37)+SUMIF(Ferias!$F$8:$F$37,Resul!H5,Ferias!$AO$8:$AO$37)</f>
        <v>0</v>
      </c>
      <c r="I20" s="332">
        <f>SUMIF(Ferias!$E$8:$E$37,Resul!I5,Ferias!$AN$8:$AN$37)+SUMIF(Ferias!$F$8:$F$37,Resul!I5,Ferias!$AO$8:$AO$37)</f>
        <v>0</v>
      </c>
      <c r="J20" s="332">
        <f>SUMIF(Ferias!$E$8:$E$37,Resul!J5,Ferias!$AN$8:$AN$37)+SUMIF(Ferias!$F$8:$F$37,Resul!J5,Ferias!$AO$8:$AO$37)</f>
        <v>0</v>
      </c>
      <c r="K20" s="332">
        <f>SUMIF(Ferias!$E$8:$E$37,Resul!K5,Ferias!$AN$8:$AN$37)+SUMIF(Ferias!$F$8:$F$37,Resul!K5,Ferias!$AO$8:$AO$37)</f>
        <v>0</v>
      </c>
      <c r="L20" s="332">
        <f>SUMIF(Ferias!$E$8:$E$37,Resul!L5,Ferias!$AN$8:$AN$37)+SUMIF(Ferias!$F$8:$F$37,Resul!L5,Ferias!$AO$8:$AO$37)</f>
        <v>0</v>
      </c>
      <c r="M20" s="332">
        <f>SUMIF(Ferias!$E$8:$E$37,Resul!M5,Ferias!$AN$8:$AN$37)+SUMIF(Ferias!$F$8:$F$37,Resul!M5,Ferias!$AO$8:$AO$37)</f>
        <v>0</v>
      </c>
      <c r="N20" s="332">
        <f>SUMIF(Ferias!$E$8:$E$37,Resul!N5,Ferias!$AN$8:$AN$37)+SUMIF(Ferias!$F$8:$F$37,Resul!N5,Ferias!$AO$8:$AO$37)</f>
        <v>0</v>
      </c>
      <c r="O20" s="332">
        <f>SUMIF(Ferias!$E$8:$E$37,Resul!O5,Ferias!$AN$8:$AN$37)+SUMIF(Ferias!$F$8:$F$37,Resul!O5,Ferias!$AO$8:$AO$37)</f>
        <v>0</v>
      </c>
      <c r="P20" s="332">
        <f t="shared" si="2"/>
        <v>0</v>
      </c>
      <c r="V20" s="316"/>
    </row>
    <row r="21" spans="1:22" s="194" customFormat="1" ht="30" customHeight="1">
      <c r="A21" s="42"/>
      <c r="C21" s="335" t="s">
        <v>122</v>
      </c>
      <c r="D21" s="332">
        <f ca="1">Lanc!AY39</f>
        <v>0</v>
      </c>
      <c r="E21" s="332">
        <f ca="1">INDIRECT(E$5&amp;"!Ay39")</f>
        <v>0</v>
      </c>
      <c r="F21" s="332">
        <f t="shared" ref="F21:O21" ca="1" si="11">INDIRECT(F$5&amp;"!Ay39")</f>
        <v>0</v>
      </c>
      <c r="G21" s="332">
        <f t="shared" ca="1" si="11"/>
        <v>0</v>
      </c>
      <c r="H21" s="332">
        <f t="shared" ca="1" si="11"/>
        <v>0</v>
      </c>
      <c r="I21" s="332">
        <f t="shared" ca="1" si="11"/>
        <v>0</v>
      </c>
      <c r="J21" s="332">
        <f t="shared" ca="1" si="11"/>
        <v>0</v>
      </c>
      <c r="K21" s="332">
        <f t="shared" ca="1" si="11"/>
        <v>0</v>
      </c>
      <c r="L21" s="332">
        <f t="shared" ca="1" si="11"/>
        <v>0</v>
      </c>
      <c r="M21" s="332">
        <f t="shared" ca="1" si="11"/>
        <v>0</v>
      </c>
      <c r="N21" s="332">
        <f t="shared" ca="1" si="11"/>
        <v>0</v>
      </c>
      <c r="O21" s="332">
        <f t="shared" ca="1" si="11"/>
        <v>0</v>
      </c>
      <c r="P21" s="332">
        <f ca="1">SUM(D21:O21)</f>
        <v>0</v>
      </c>
      <c r="V21" s="316"/>
    </row>
    <row r="22" spans="1:22" s="194" customFormat="1" ht="30" customHeight="1">
      <c r="A22" s="42"/>
      <c r="C22" s="335" t="s">
        <v>766</v>
      </c>
      <c r="D22" s="332">
        <f ca="1">Lanc!AX39</f>
        <v>0</v>
      </c>
      <c r="E22" s="332">
        <f ca="1">INDIRECT(E$5&amp;"!Ax39")</f>
        <v>0</v>
      </c>
      <c r="F22" s="332">
        <f t="shared" ref="F22:O22" ca="1" si="12">INDIRECT(F$5&amp;"!Ax39")</f>
        <v>0</v>
      </c>
      <c r="G22" s="332">
        <f t="shared" ca="1" si="12"/>
        <v>0</v>
      </c>
      <c r="H22" s="332">
        <f t="shared" ca="1" si="12"/>
        <v>0</v>
      </c>
      <c r="I22" s="332">
        <f t="shared" ca="1" si="12"/>
        <v>0</v>
      </c>
      <c r="J22" s="332">
        <f t="shared" ca="1" si="12"/>
        <v>0</v>
      </c>
      <c r="K22" s="332">
        <f t="shared" ca="1" si="12"/>
        <v>0</v>
      </c>
      <c r="L22" s="332">
        <f t="shared" ca="1" si="12"/>
        <v>0</v>
      </c>
      <c r="M22" s="332">
        <f t="shared" ca="1" si="12"/>
        <v>0</v>
      </c>
      <c r="N22" s="332">
        <f t="shared" ca="1" si="12"/>
        <v>0</v>
      </c>
      <c r="O22" s="332">
        <f t="shared" ca="1" si="12"/>
        <v>0</v>
      </c>
      <c r="P22" s="332">
        <f ca="1">SUM(D22:O22)</f>
        <v>0</v>
      </c>
      <c r="V22" s="316"/>
    </row>
    <row r="23" spans="1:22" s="194" customFormat="1" ht="30" customHeight="1">
      <c r="A23" s="42"/>
      <c r="C23" s="335" t="s">
        <v>765</v>
      </c>
      <c r="D23" s="332">
        <f ca="1">Lanc!AW39</f>
        <v>0</v>
      </c>
      <c r="E23" s="332">
        <f ca="1">INDIRECT(E$5&amp;"!Aw39")</f>
        <v>0</v>
      </c>
      <c r="F23" s="332">
        <f t="shared" ref="F23:O23" ca="1" si="13">INDIRECT(F$5&amp;"!Aw39")</f>
        <v>0</v>
      </c>
      <c r="G23" s="332">
        <f t="shared" ca="1" si="13"/>
        <v>0</v>
      </c>
      <c r="H23" s="332">
        <f t="shared" ca="1" si="13"/>
        <v>0</v>
      </c>
      <c r="I23" s="332">
        <f t="shared" ca="1" si="13"/>
        <v>0</v>
      </c>
      <c r="J23" s="332">
        <f t="shared" ca="1" si="13"/>
        <v>0</v>
      </c>
      <c r="K23" s="332">
        <f t="shared" ca="1" si="13"/>
        <v>0</v>
      </c>
      <c r="L23" s="332">
        <f t="shared" ca="1" si="13"/>
        <v>0</v>
      </c>
      <c r="M23" s="332">
        <f t="shared" ca="1" si="13"/>
        <v>0</v>
      </c>
      <c r="N23" s="332">
        <f t="shared" ca="1" si="13"/>
        <v>0</v>
      </c>
      <c r="O23" s="332">
        <f t="shared" ca="1" si="13"/>
        <v>0</v>
      </c>
      <c r="P23" s="332">
        <f ca="1">SUM(D23:O23)</f>
        <v>0</v>
      </c>
      <c r="V23" s="316"/>
    </row>
    <row r="24" spans="1:22" s="194" customFormat="1" ht="30" customHeight="1">
      <c r="A24" s="42"/>
      <c r="C24" s="335" t="s">
        <v>764</v>
      </c>
      <c r="D24" s="332">
        <f>SUM(Lanc!$Z$39:$AA$39)</f>
        <v>0</v>
      </c>
      <c r="E24" s="332">
        <f>SUM(Fev!$Z$39:$AA$39)</f>
        <v>0</v>
      </c>
      <c r="F24" s="332">
        <f>SUM(Fev!$Z$39:$AA$39)</f>
        <v>0</v>
      </c>
      <c r="G24" s="332">
        <f>SUM(Fev!$Z$39:$AA$39)</f>
        <v>0</v>
      </c>
      <c r="H24" s="332">
        <f>SUM(Fev!$Z$39:$AA$39)</f>
        <v>0</v>
      </c>
      <c r="I24" s="332">
        <f>SUM(Fev!$Z$39:$AA$39)</f>
        <v>0</v>
      </c>
      <c r="J24" s="332">
        <f>SUM(Fev!$Z$39:$AA$39)</f>
        <v>0</v>
      </c>
      <c r="K24" s="332">
        <f>SUM(Fev!$Z$39:$AA$39)</f>
        <v>0</v>
      </c>
      <c r="L24" s="332">
        <f>SUM(Fev!$Z$39:$AA$39)</f>
        <v>0</v>
      </c>
      <c r="M24" s="332">
        <f>SUM(Fev!$Z$39:$AA$39)</f>
        <v>0</v>
      </c>
      <c r="N24" s="332">
        <f>SUM(Fev!$Z$39:$AA$39)</f>
        <v>0</v>
      </c>
      <c r="O24" s="332">
        <f>SUM(Fev!$Z$39:$AA$39)</f>
        <v>0</v>
      </c>
      <c r="P24" s="332">
        <f>SUM(D24:O24)</f>
        <v>0</v>
      </c>
      <c r="V24" s="316"/>
    </row>
    <row r="25" spans="1:22" s="194" customFormat="1" ht="30" customHeight="1">
      <c r="A25" s="42"/>
      <c r="C25" s="335" t="s">
        <v>730</v>
      </c>
      <c r="D25" s="332">
        <f ca="1">Lanc!FP38</f>
        <v>0</v>
      </c>
      <c r="E25" s="332">
        <f ca="1">INDIRECT(E$5&amp;"!fp38")</f>
        <v>0</v>
      </c>
      <c r="F25" s="332">
        <f t="shared" ref="F25:O25" ca="1" si="14">INDIRECT(F$5&amp;"!fp38")</f>
        <v>0</v>
      </c>
      <c r="G25" s="332">
        <f t="shared" ca="1" si="14"/>
        <v>0</v>
      </c>
      <c r="H25" s="332">
        <f t="shared" ca="1" si="14"/>
        <v>0</v>
      </c>
      <c r="I25" s="332">
        <f t="shared" ca="1" si="14"/>
        <v>0</v>
      </c>
      <c r="J25" s="332">
        <f t="shared" ca="1" si="14"/>
        <v>0</v>
      </c>
      <c r="K25" s="332">
        <f t="shared" ca="1" si="14"/>
        <v>0</v>
      </c>
      <c r="L25" s="332">
        <f t="shared" ca="1" si="14"/>
        <v>0</v>
      </c>
      <c r="M25" s="332">
        <f t="shared" ca="1" si="14"/>
        <v>0</v>
      </c>
      <c r="N25" s="332">
        <f t="shared" ca="1" si="14"/>
        <v>0</v>
      </c>
      <c r="O25" s="332">
        <f t="shared" ca="1" si="14"/>
        <v>0</v>
      </c>
      <c r="P25" s="332">
        <f t="shared" ca="1" si="2"/>
        <v>0</v>
      </c>
      <c r="V25" s="316"/>
    </row>
    <row r="26" spans="1:22" s="194" customFormat="1" ht="30" customHeight="1">
      <c r="A26" s="42"/>
      <c r="C26" s="333" t="s">
        <v>167</v>
      </c>
      <c r="D26" s="334">
        <f t="shared" ref="D26:O26" ca="1" si="15">SUM(D27:D39)</f>
        <v>0</v>
      </c>
      <c r="E26" s="334">
        <f t="shared" ca="1" si="15"/>
        <v>0</v>
      </c>
      <c r="F26" s="334">
        <f t="shared" ca="1" si="15"/>
        <v>0</v>
      </c>
      <c r="G26" s="334">
        <f t="shared" ca="1" si="15"/>
        <v>0</v>
      </c>
      <c r="H26" s="334">
        <f t="shared" ca="1" si="15"/>
        <v>0</v>
      </c>
      <c r="I26" s="334">
        <f t="shared" ca="1" si="15"/>
        <v>0</v>
      </c>
      <c r="J26" s="334">
        <f t="shared" ca="1" si="15"/>
        <v>0</v>
      </c>
      <c r="K26" s="334">
        <f t="shared" ca="1" si="15"/>
        <v>0</v>
      </c>
      <c r="L26" s="334">
        <f t="shared" ca="1" si="15"/>
        <v>0</v>
      </c>
      <c r="M26" s="334">
        <f t="shared" ca="1" si="15"/>
        <v>0</v>
      </c>
      <c r="N26" s="334">
        <f t="shared" ca="1" si="15"/>
        <v>0</v>
      </c>
      <c r="O26" s="334">
        <f t="shared" ca="1" si="15"/>
        <v>0</v>
      </c>
      <c r="P26" s="334">
        <f t="shared" ca="1" si="2"/>
        <v>0</v>
      </c>
      <c r="V26" s="316"/>
    </row>
    <row r="27" spans="1:22" s="194" customFormat="1" ht="30" customHeight="1">
      <c r="A27" s="42"/>
      <c r="C27" s="335" t="s">
        <v>787</v>
      </c>
      <c r="D27" s="332">
        <f ca="1">Lanc!FL38</f>
        <v>0</v>
      </c>
      <c r="E27" s="332">
        <f ca="1">Fev!FH38</f>
        <v>0</v>
      </c>
      <c r="F27" s="332">
        <f ca="1">Mar!FL38</f>
        <v>0</v>
      </c>
      <c r="G27" s="332">
        <f ca="1">Abr!FJ38</f>
        <v>0</v>
      </c>
      <c r="H27" s="332">
        <f ca="1">Mai!FL38</f>
        <v>0</v>
      </c>
      <c r="I27" s="332">
        <f ca="1">Jun!FJ38</f>
        <v>0</v>
      </c>
      <c r="J27" s="332">
        <f ca="1">Jul!FL38</f>
        <v>0</v>
      </c>
      <c r="K27" s="332">
        <f ca="1">Ago!FL38</f>
        <v>0</v>
      </c>
      <c r="L27" s="332">
        <f ca="1">Set!FJ38</f>
        <v>0</v>
      </c>
      <c r="M27" s="332">
        <f ca="1">Out!FL38</f>
        <v>0</v>
      </c>
      <c r="N27" s="332">
        <f ca="1">Nov!FJ38</f>
        <v>0</v>
      </c>
      <c r="O27" s="332">
        <f ca="1">Dez!FL38</f>
        <v>0</v>
      </c>
      <c r="P27" s="332">
        <f t="shared" ca="1" si="2"/>
        <v>0</v>
      </c>
      <c r="V27" s="316"/>
    </row>
    <row r="28" spans="1:22" s="194" customFormat="1" ht="30" customHeight="1">
      <c r="A28" s="42"/>
      <c r="C28" s="335" t="s">
        <v>843</v>
      </c>
      <c r="D28" s="332">
        <f>Lanc!FK38</f>
        <v>0</v>
      </c>
      <c r="E28" s="332">
        <f>Fev!FG38</f>
        <v>0</v>
      </c>
      <c r="F28" s="332">
        <f>Mar!FK38</f>
        <v>0</v>
      </c>
      <c r="G28" s="332">
        <f>Abr!FI38</f>
        <v>0</v>
      </c>
      <c r="H28" s="332">
        <f>Mai!FK38</f>
        <v>0</v>
      </c>
      <c r="I28" s="332">
        <f>Jun!FI38</f>
        <v>0</v>
      </c>
      <c r="J28" s="332">
        <f>Jul!FK38</f>
        <v>0</v>
      </c>
      <c r="K28" s="332">
        <f>Ago!FK38</f>
        <v>0</v>
      </c>
      <c r="L28" s="332">
        <f>Set!FI38</f>
        <v>0</v>
      </c>
      <c r="M28" s="332">
        <f>Out!FK38</f>
        <v>0</v>
      </c>
      <c r="N28" s="332">
        <f>Nov!FI38</f>
        <v>0</v>
      </c>
      <c r="O28" s="332">
        <f>Dez!FK38</f>
        <v>0</v>
      </c>
      <c r="P28" s="332">
        <f t="shared" si="2"/>
        <v>0</v>
      </c>
      <c r="V28" s="316"/>
    </row>
    <row r="29" spans="1:22" s="194" customFormat="1" ht="30" customHeight="1">
      <c r="A29" s="42"/>
      <c r="C29" s="335" t="s">
        <v>149</v>
      </c>
      <c r="D29" s="332">
        <f>Lanc!AD39</f>
        <v>0</v>
      </c>
      <c r="E29" s="332">
        <f t="shared" ref="E29:O29" ca="1" si="16">INDIRECT(E5&amp;"!ad39")</f>
        <v>0</v>
      </c>
      <c r="F29" s="332">
        <f t="shared" ca="1" si="16"/>
        <v>0</v>
      </c>
      <c r="G29" s="332">
        <f t="shared" ca="1" si="16"/>
        <v>0</v>
      </c>
      <c r="H29" s="332">
        <f t="shared" ca="1" si="16"/>
        <v>0</v>
      </c>
      <c r="I29" s="332">
        <f t="shared" ca="1" si="16"/>
        <v>0</v>
      </c>
      <c r="J29" s="332">
        <f t="shared" ca="1" si="16"/>
        <v>0</v>
      </c>
      <c r="K29" s="332">
        <f t="shared" ca="1" si="16"/>
        <v>0</v>
      </c>
      <c r="L29" s="332">
        <f t="shared" ca="1" si="16"/>
        <v>0</v>
      </c>
      <c r="M29" s="332">
        <f t="shared" ca="1" si="16"/>
        <v>0</v>
      </c>
      <c r="N29" s="332">
        <f t="shared" ca="1" si="16"/>
        <v>0</v>
      </c>
      <c r="O29" s="332">
        <f t="shared" ca="1" si="16"/>
        <v>0</v>
      </c>
      <c r="P29" s="332">
        <f t="shared" ca="1" si="2"/>
        <v>0</v>
      </c>
      <c r="V29" s="316"/>
    </row>
    <row r="30" spans="1:22" s="194" customFormat="1" ht="30" customHeight="1">
      <c r="A30" s="42"/>
      <c r="C30" s="335" t="s">
        <v>150</v>
      </c>
      <c r="D30" s="332">
        <f>Lanc!AE39</f>
        <v>0</v>
      </c>
      <c r="E30" s="332">
        <f t="shared" ref="E30:O30" ca="1" si="17">INDIRECT(E5&amp;"!ae39")</f>
        <v>0</v>
      </c>
      <c r="F30" s="332">
        <f t="shared" ca="1" si="17"/>
        <v>0</v>
      </c>
      <c r="G30" s="332">
        <f t="shared" ca="1" si="17"/>
        <v>0</v>
      </c>
      <c r="H30" s="332">
        <f t="shared" ca="1" si="17"/>
        <v>0</v>
      </c>
      <c r="I30" s="332">
        <f t="shared" ca="1" si="17"/>
        <v>0</v>
      </c>
      <c r="J30" s="332">
        <f t="shared" ca="1" si="17"/>
        <v>0</v>
      </c>
      <c r="K30" s="332">
        <f t="shared" ca="1" si="17"/>
        <v>0</v>
      </c>
      <c r="L30" s="332">
        <f t="shared" ca="1" si="17"/>
        <v>0</v>
      </c>
      <c r="M30" s="332">
        <f t="shared" ca="1" si="17"/>
        <v>0</v>
      </c>
      <c r="N30" s="332">
        <f t="shared" ca="1" si="17"/>
        <v>0</v>
      </c>
      <c r="O30" s="332">
        <f t="shared" ca="1" si="17"/>
        <v>0</v>
      </c>
      <c r="P30" s="332">
        <f t="shared" ca="1" si="2"/>
        <v>0</v>
      </c>
      <c r="V30" s="316"/>
    </row>
    <row r="31" spans="1:22" s="194" customFormat="1" ht="30" customHeight="1">
      <c r="A31" s="42"/>
      <c r="C31" s="335" t="s">
        <v>147</v>
      </c>
      <c r="D31" s="332">
        <f>Lanc!AF39</f>
        <v>0</v>
      </c>
      <c r="E31" s="332">
        <f t="shared" ref="E31:O31" ca="1" si="18">INDIRECT(E5&amp;"!af39")</f>
        <v>0</v>
      </c>
      <c r="F31" s="332">
        <f t="shared" ca="1" si="18"/>
        <v>0</v>
      </c>
      <c r="G31" s="332">
        <f t="shared" ca="1" si="18"/>
        <v>0</v>
      </c>
      <c r="H31" s="332">
        <f t="shared" ca="1" si="18"/>
        <v>0</v>
      </c>
      <c r="I31" s="332">
        <f t="shared" ca="1" si="18"/>
        <v>0</v>
      </c>
      <c r="J31" s="332">
        <f t="shared" ca="1" si="18"/>
        <v>0</v>
      </c>
      <c r="K31" s="332">
        <f t="shared" ca="1" si="18"/>
        <v>0</v>
      </c>
      <c r="L31" s="332">
        <f t="shared" ca="1" si="18"/>
        <v>0</v>
      </c>
      <c r="M31" s="332">
        <f t="shared" ca="1" si="18"/>
        <v>0</v>
      </c>
      <c r="N31" s="332">
        <f t="shared" ca="1" si="18"/>
        <v>0</v>
      </c>
      <c r="O31" s="332">
        <f t="shared" ca="1" si="18"/>
        <v>0</v>
      </c>
      <c r="P31" s="332">
        <f t="shared" ca="1" si="2"/>
        <v>0</v>
      </c>
      <c r="V31" s="316"/>
    </row>
    <row r="32" spans="1:22" s="194" customFormat="1" ht="30" customHeight="1">
      <c r="A32" s="42"/>
      <c r="C32" s="335" t="str">
        <f>Benef!C6</f>
        <v>-</v>
      </c>
      <c r="D32" s="332">
        <f>Lanc!R39</f>
        <v>0</v>
      </c>
      <c r="E32" s="332">
        <f ca="1">INDIRECT(E$5&amp;"!r39")</f>
        <v>0</v>
      </c>
      <c r="F32" s="332">
        <f t="shared" ref="F32:O32" ca="1" si="19">INDIRECT(F$5&amp;"!r39")</f>
        <v>0</v>
      </c>
      <c r="G32" s="332">
        <f t="shared" ca="1" si="19"/>
        <v>0</v>
      </c>
      <c r="H32" s="332">
        <f t="shared" ca="1" si="19"/>
        <v>0</v>
      </c>
      <c r="I32" s="332">
        <f t="shared" ca="1" si="19"/>
        <v>0</v>
      </c>
      <c r="J32" s="332">
        <f t="shared" ca="1" si="19"/>
        <v>0</v>
      </c>
      <c r="K32" s="332">
        <f t="shared" ca="1" si="19"/>
        <v>0</v>
      </c>
      <c r="L32" s="332">
        <f t="shared" ca="1" si="19"/>
        <v>0</v>
      </c>
      <c r="M32" s="332">
        <f t="shared" ca="1" si="19"/>
        <v>0</v>
      </c>
      <c r="N32" s="332">
        <f t="shared" ca="1" si="19"/>
        <v>0</v>
      </c>
      <c r="O32" s="332">
        <f t="shared" ca="1" si="19"/>
        <v>0</v>
      </c>
      <c r="P32" s="332">
        <f t="shared" ca="1" si="2"/>
        <v>0</v>
      </c>
      <c r="V32" s="316"/>
    </row>
    <row r="33" spans="1:42" s="194" customFormat="1" ht="30" customHeight="1">
      <c r="A33" s="42"/>
      <c r="C33" s="335" t="str">
        <f>Benef!C7</f>
        <v>-</v>
      </c>
      <c r="D33" s="332">
        <f>Lanc!S39</f>
        <v>0</v>
      </c>
      <c r="E33" s="332">
        <f ca="1">INDIRECT(E$5&amp;"!s39")</f>
        <v>0</v>
      </c>
      <c r="F33" s="332">
        <f t="shared" ref="F33:O33" ca="1" si="20">INDIRECT(F$5&amp;"!s39")</f>
        <v>0</v>
      </c>
      <c r="G33" s="332">
        <f t="shared" ca="1" si="20"/>
        <v>0</v>
      </c>
      <c r="H33" s="332">
        <f t="shared" ca="1" si="20"/>
        <v>0</v>
      </c>
      <c r="I33" s="332">
        <f t="shared" ca="1" si="20"/>
        <v>0</v>
      </c>
      <c r="J33" s="332">
        <f t="shared" ca="1" si="20"/>
        <v>0</v>
      </c>
      <c r="K33" s="332">
        <f t="shared" ca="1" si="20"/>
        <v>0</v>
      </c>
      <c r="L33" s="332">
        <f t="shared" ca="1" si="20"/>
        <v>0</v>
      </c>
      <c r="M33" s="332">
        <f t="shared" ca="1" si="20"/>
        <v>0</v>
      </c>
      <c r="N33" s="332">
        <f t="shared" ca="1" si="20"/>
        <v>0</v>
      </c>
      <c r="O33" s="332">
        <f t="shared" ca="1" si="20"/>
        <v>0</v>
      </c>
      <c r="P33" s="332">
        <f t="shared" ca="1" si="2"/>
        <v>0</v>
      </c>
      <c r="V33" s="316"/>
    </row>
    <row r="34" spans="1:42" s="194" customFormat="1" ht="30" customHeight="1">
      <c r="A34" s="42"/>
      <c r="C34" s="335" t="str">
        <f>Benef!C8</f>
        <v>-</v>
      </c>
      <c r="D34" s="332">
        <f>Lanc!T39</f>
        <v>0</v>
      </c>
      <c r="E34" s="332">
        <f ca="1">INDIRECT(E$5&amp;"!t39")</f>
        <v>0</v>
      </c>
      <c r="F34" s="332">
        <f t="shared" ref="F34:O34" ca="1" si="21">INDIRECT(F$5&amp;"!t39")</f>
        <v>0</v>
      </c>
      <c r="G34" s="332">
        <f t="shared" ca="1" si="21"/>
        <v>0</v>
      </c>
      <c r="H34" s="332">
        <f t="shared" ca="1" si="21"/>
        <v>0</v>
      </c>
      <c r="I34" s="332">
        <f t="shared" ca="1" si="21"/>
        <v>0</v>
      </c>
      <c r="J34" s="332">
        <f t="shared" ca="1" si="21"/>
        <v>0</v>
      </c>
      <c r="K34" s="332">
        <f t="shared" ca="1" si="21"/>
        <v>0</v>
      </c>
      <c r="L34" s="332">
        <f t="shared" ca="1" si="21"/>
        <v>0</v>
      </c>
      <c r="M34" s="332">
        <f t="shared" ca="1" si="21"/>
        <v>0</v>
      </c>
      <c r="N34" s="332">
        <f t="shared" ca="1" si="21"/>
        <v>0</v>
      </c>
      <c r="O34" s="332">
        <f t="shared" ca="1" si="21"/>
        <v>0</v>
      </c>
      <c r="P34" s="332">
        <f t="shared" ca="1" si="2"/>
        <v>0</v>
      </c>
      <c r="V34" s="316"/>
    </row>
    <row r="35" spans="1:42" s="194" customFormat="1" ht="30" customHeight="1">
      <c r="A35" s="42"/>
      <c r="C35" s="335" t="str">
        <f>Benef!C9</f>
        <v>-</v>
      </c>
      <c r="D35" s="332">
        <f>Lanc!U39</f>
        <v>0</v>
      </c>
      <c r="E35" s="332">
        <f ca="1">INDIRECT(E$5&amp;"!u39")</f>
        <v>0</v>
      </c>
      <c r="F35" s="332">
        <f t="shared" ref="F35:O35" ca="1" si="22">INDIRECT(F$5&amp;"!u39")</f>
        <v>0</v>
      </c>
      <c r="G35" s="332">
        <f t="shared" ca="1" si="22"/>
        <v>0</v>
      </c>
      <c r="H35" s="332">
        <f t="shared" ca="1" si="22"/>
        <v>0</v>
      </c>
      <c r="I35" s="332">
        <f t="shared" ca="1" si="22"/>
        <v>0</v>
      </c>
      <c r="J35" s="332">
        <f t="shared" ca="1" si="22"/>
        <v>0</v>
      </c>
      <c r="K35" s="332">
        <f t="shared" ca="1" si="22"/>
        <v>0</v>
      </c>
      <c r="L35" s="332">
        <f t="shared" ca="1" si="22"/>
        <v>0</v>
      </c>
      <c r="M35" s="332">
        <f t="shared" ca="1" si="22"/>
        <v>0</v>
      </c>
      <c r="N35" s="332">
        <f t="shared" ca="1" si="22"/>
        <v>0</v>
      </c>
      <c r="O35" s="332">
        <f t="shared" ca="1" si="22"/>
        <v>0</v>
      </c>
      <c r="P35" s="332">
        <f t="shared" ca="1" si="2"/>
        <v>0</v>
      </c>
      <c r="V35" s="316"/>
    </row>
    <row r="36" spans="1:42" s="194" customFormat="1" ht="30" customHeight="1">
      <c r="A36" s="42"/>
      <c r="C36" s="335" t="str">
        <f>Benef!C10</f>
        <v>-</v>
      </c>
      <c r="D36" s="332">
        <f>Lanc!V39</f>
        <v>0</v>
      </c>
      <c r="E36" s="332">
        <f ca="1">INDIRECT(E$5&amp;"!v39")</f>
        <v>0</v>
      </c>
      <c r="F36" s="332">
        <f t="shared" ref="F36:O36" ca="1" si="23">INDIRECT(F$5&amp;"!v39")</f>
        <v>0</v>
      </c>
      <c r="G36" s="332">
        <f t="shared" ca="1" si="23"/>
        <v>0</v>
      </c>
      <c r="H36" s="332">
        <f t="shared" ca="1" si="23"/>
        <v>0</v>
      </c>
      <c r="I36" s="332">
        <f t="shared" ca="1" si="23"/>
        <v>0</v>
      </c>
      <c r="J36" s="332">
        <f t="shared" ca="1" si="23"/>
        <v>0</v>
      </c>
      <c r="K36" s="332">
        <f t="shared" ca="1" si="23"/>
        <v>0</v>
      </c>
      <c r="L36" s="332">
        <f t="shared" ca="1" si="23"/>
        <v>0</v>
      </c>
      <c r="M36" s="332">
        <f t="shared" ca="1" si="23"/>
        <v>0</v>
      </c>
      <c r="N36" s="332">
        <f t="shared" ca="1" si="23"/>
        <v>0</v>
      </c>
      <c r="O36" s="332">
        <f t="shared" ca="1" si="23"/>
        <v>0</v>
      </c>
      <c r="P36" s="332">
        <f t="shared" ca="1" si="2"/>
        <v>0</v>
      </c>
      <c r="V36" s="316"/>
    </row>
    <row r="37" spans="1:42" s="194" customFormat="1" ht="30" customHeight="1">
      <c r="A37" s="42"/>
      <c r="C37" s="335" t="str">
        <f>Benef!C11</f>
        <v>-</v>
      </c>
      <c r="D37" s="332">
        <f>Lanc!W39</f>
        <v>0</v>
      </c>
      <c r="E37" s="332">
        <f ca="1">INDIRECT(E$5&amp;"!w39")</f>
        <v>0</v>
      </c>
      <c r="F37" s="332">
        <f t="shared" ref="F37:O37" ca="1" si="24">INDIRECT(F$5&amp;"!w39")</f>
        <v>0</v>
      </c>
      <c r="G37" s="332">
        <f t="shared" ca="1" si="24"/>
        <v>0</v>
      </c>
      <c r="H37" s="332">
        <f t="shared" ca="1" si="24"/>
        <v>0</v>
      </c>
      <c r="I37" s="332">
        <f t="shared" ca="1" si="24"/>
        <v>0</v>
      </c>
      <c r="J37" s="332">
        <f t="shared" ca="1" si="24"/>
        <v>0</v>
      </c>
      <c r="K37" s="332">
        <f t="shared" ca="1" si="24"/>
        <v>0</v>
      </c>
      <c r="L37" s="332">
        <f t="shared" ca="1" si="24"/>
        <v>0</v>
      </c>
      <c r="M37" s="332">
        <f t="shared" ca="1" si="24"/>
        <v>0</v>
      </c>
      <c r="N37" s="332">
        <f t="shared" ca="1" si="24"/>
        <v>0</v>
      </c>
      <c r="O37" s="332">
        <f t="shared" ca="1" si="24"/>
        <v>0</v>
      </c>
      <c r="P37" s="332">
        <f t="shared" ca="1" si="2"/>
        <v>0</v>
      </c>
      <c r="V37" s="316"/>
    </row>
    <row r="38" spans="1:42" s="194" customFormat="1" ht="30" customHeight="1">
      <c r="A38" s="42"/>
      <c r="C38" s="335" t="str">
        <f>Benef!C12</f>
        <v>-</v>
      </c>
      <c r="D38" s="332">
        <f>Lanc!X39</f>
        <v>0</v>
      </c>
      <c r="E38" s="332">
        <f ca="1">INDIRECT(E$5&amp;"!x39")</f>
        <v>0</v>
      </c>
      <c r="F38" s="332">
        <f t="shared" ref="F38:O38" ca="1" si="25">INDIRECT(F$5&amp;"!x39")</f>
        <v>0</v>
      </c>
      <c r="G38" s="332">
        <f t="shared" ca="1" si="25"/>
        <v>0</v>
      </c>
      <c r="H38" s="332">
        <f t="shared" ca="1" si="25"/>
        <v>0</v>
      </c>
      <c r="I38" s="332">
        <f t="shared" ca="1" si="25"/>
        <v>0</v>
      </c>
      <c r="J38" s="332">
        <f t="shared" ca="1" si="25"/>
        <v>0</v>
      </c>
      <c r="K38" s="332">
        <f t="shared" ca="1" si="25"/>
        <v>0</v>
      </c>
      <c r="L38" s="332">
        <f t="shared" ca="1" si="25"/>
        <v>0</v>
      </c>
      <c r="M38" s="332">
        <f t="shared" ca="1" si="25"/>
        <v>0</v>
      </c>
      <c r="N38" s="332">
        <f t="shared" ca="1" si="25"/>
        <v>0</v>
      </c>
      <c r="O38" s="332">
        <f t="shared" ca="1" si="25"/>
        <v>0</v>
      </c>
      <c r="P38" s="332">
        <f t="shared" ca="1" si="2"/>
        <v>0</v>
      </c>
      <c r="V38" s="316"/>
    </row>
    <row r="39" spans="1:42" s="194" customFormat="1" ht="30" customHeight="1">
      <c r="A39" s="42"/>
      <c r="C39" s="335" t="str">
        <f>Benef!C13</f>
        <v>-</v>
      </c>
      <c r="D39" s="332">
        <f>Lanc!Y39</f>
        <v>0</v>
      </c>
      <c r="E39" s="332">
        <f ca="1">INDIRECT(E$5&amp;"!y39")</f>
        <v>0</v>
      </c>
      <c r="F39" s="332">
        <f t="shared" ref="F39:O39" ca="1" si="26">INDIRECT(F$5&amp;"!y39")</f>
        <v>0</v>
      </c>
      <c r="G39" s="332">
        <f t="shared" ca="1" si="26"/>
        <v>0</v>
      </c>
      <c r="H39" s="332">
        <f t="shared" ca="1" si="26"/>
        <v>0</v>
      </c>
      <c r="I39" s="332">
        <f t="shared" ca="1" si="26"/>
        <v>0</v>
      </c>
      <c r="J39" s="332">
        <f t="shared" ca="1" si="26"/>
        <v>0</v>
      </c>
      <c r="K39" s="332">
        <f t="shared" ca="1" si="26"/>
        <v>0</v>
      </c>
      <c r="L39" s="332">
        <f t="shared" ca="1" si="26"/>
        <v>0</v>
      </c>
      <c r="M39" s="332">
        <f t="shared" ca="1" si="26"/>
        <v>0</v>
      </c>
      <c r="N39" s="332">
        <f t="shared" ca="1" si="26"/>
        <v>0</v>
      </c>
      <c r="O39" s="332">
        <f t="shared" ca="1" si="26"/>
        <v>0</v>
      </c>
      <c r="P39" s="332">
        <f t="shared" ca="1" si="2"/>
        <v>0</v>
      </c>
      <c r="V39" s="316"/>
    </row>
    <row r="40" spans="1:42" s="194" customFormat="1" ht="30" hidden="1" customHeight="1">
      <c r="A40" s="42"/>
      <c r="C40" s="336" t="s">
        <v>527</v>
      </c>
      <c r="D40" s="337"/>
      <c r="E40" s="337"/>
      <c r="F40" s="337"/>
      <c r="G40" s="337"/>
      <c r="H40" s="337"/>
      <c r="I40" s="337"/>
      <c r="J40" s="337"/>
      <c r="K40" s="337"/>
      <c r="L40" s="337"/>
      <c r="M40" s="337"/>
      <c r="N40" s="337"/>
      <c r="O40" s="337"/>
      <c r="P40" s="338"/>
      <c r="V40" s="316"/>
    </row>
    <row r="41" spans="1:42" s="194" customFormat="1" ht="30" hidden="1" customHeight="1">
      <c r="A41" s="42"/>
      <c r="C41" s="335" t="s">
        <v>525</v>
      </c>
      <c r="D41" s="339">
        <f ca="1">Lanc!AJ8</f>
        <v>0</v>
      </c>
      <c r="E41" s="339">
        <f t="shared" ref="E41:O41" ca="1" si="27">INDIRECT(E5&amp;"!X8")</f>
        <v>0</v>
      </c>
      <c r="F41" s="339">
        <f t="shared" ca="1" si="27"/>
        <v>0</v>
      </c>
      <c r="G41" s="339">
        <f t="shared" ca="1" si="27"/>
        <v>0</v>
      </c>
      <c r="H41" s="339">
        <f t="shared" ca="1" si="27"/>
        <v>0</v>
      </c>
      <c r="I41" s="339">
        <f t="shared" ca="1" si="27"/>
        <v>0</v>
      </c>
      <c r="J41" s="339">
        <f t="shared" ca="1" si="27"/>
        <v>0</v>
      </c>
      <c r="K41" s="339">
        <f t="shared" ca="1" si="27"/>
        <v>0</v>
      </c>
      <c r="L41" s="339">
        <f t="shared" ca="1" si="27"/>
        <v>0</v>
      </c>
      <c r="M41" s="339">
        <f t="shared" ca="1" si="27"/>
        <v>0</v>
      </c>
      <c r="N41" s="339">
        <f t="shared" ca="1" si="27"/>
        <v>0</v>
      </c>
      <c r="O41" s="339">
        <f t="shared" ca="1" si="27"/>
        <v>0</v>
      </c>
      <c r="P41" s="340">
        <f ca="1">AVERAGE(D41:O41)</f>
        <v>0</v>
      </c>
      <c r="V41" s="316"/>
    </row>
    <row r="42" spans="1:42" s="194" customFormat="1" ht="30" hidden="1" customHeight="1">
      <c r="A42" s="42"/>
      <c r="C42" s="335" t="s">
        <v>526</v>
      </c>
      <c r="D42" s="339">
        <f ca="1">Lanc!AJ7</f>
        <v>0</v>
      </c>
      <c r="E42" s="339" t="str">
        <f t="shared" ref="E42:O42" ca="1" si="28">INDIRECT(E5&amp;"!X7")</f>
        <v>-</v>
      </c>
      <c r="F42" s="339" t="str">
        <f t="shared" ca="1" si="28"/>
        <v>-</v>
      </c>
      <c r="G42" s="339" t="str">
        <f t="shared" ca="1" si="28"/>
        <v>-</v>
      </c>
      <c r="H42" s="339" t="str">
        <f t="shared" ca="1" si="28"/>
        <v>-</v>
      </c>
      <c r="I42" s="339" t="str">
        <f t="shared" ca="1" si="28"/>
        <v>-</v>
      </c>
      <c r="J42" s="339" t="str">
        <f t="shared" ca="1" si="28"/>
        <v>-</v>
      </c>
      <c r="K42" s="339" t="str">
        <f t="shared" ca="1" si="28"/>
        <v>-</v>
      </c>
      <c r="L42" s="339" t="str">
        <f t="shared" ca="1" si="28"/>
        <v>-</v>
      </c>
      <c r="M42" s="339" t="str">
        <f t="shared" ca="1" si="28"/>
        <v>-</v>
      </c>
      <c r="N42" s="339" t="str">
        <f t="shared" ca="1" si="28"/>
        <v>-</v>
      </c>
      <c r="O42" s="339" t="str">
        <f t="shared" ca="1" si="28"/>
        <v>-</v>
      </c>
      <c r="P42" s="339">
        <f ca="1">SUM(D42:O42)</f>
        <v>0</v>
      </c>
      <c r="V42" s="316"/>
    </row>
    <row r="43" spans="1:42" s="194" customFormat="1" ht="30" customHeight="1">
      <c r="A43" s="42"/>
      <c r="C43" s="195"/>
      <c r="D43" s="195"/>
      <c r="E43" s="195"/>
      <c r="F43" s="195"/>
      <c r="G43" s="195"/>
      <c r="H43" s="195"/>
      <c r="I43" s="195"/>
      <c r="J43" s="195"/>
      <c r="K43" s="195"/>
      <c r="L43" s="195"/>
      <c r="M43" s="195"/>
      <c r="N43" s="195"/>
      <c r="O43" s="195"/>
      <c r="P43" s="195"/>
      <c r="Q43" s="195"/>
      <c r="R43" s="195"/>
      <c r="S43" s="195"/>
      <c r="T43" s="195"/>
      <c r="U43" s="195"/>
      <c r="V43" s="316"/>
      <c r="W43" s="195"/>
      <c r="X43" s="195"/>
      <c r="Y43" s="195"/>
      <c r="Z43" s="195"/>
      <c r="AA43" s="195"/>
      <c r="AB43" s="195"/>
      <c r="AC43" s="195"/>
      <c r="AD43" s="195"/>
      <c r="AE43" s="195"/>
      <c r="AF43" s="195"/>
      <c r="AG43" s="195"/>
      <c r="AH43" s="195"/>
      <c r="AI43" s="195"/>
      <c r="AJ43" s="195"/>
      <c r="AK43" s="195"/>
      <c r="AL43" s="195"/>
      <c r="AM43" s="195"/>
      <c r="AN43" s="195"/>
      <c r="AO43" s="195"/>
      <c r="AP43" s="195"/>
    </row>
    <row r="44" spans="1:42" s="341" customFormat="1" ht="30" customHeight="1">
      <c r="A44" s="42"/>
      <c r="B44" s="194"/>
      <c r="C44" s="195"/>
      <c r="D44" s="195"/>
      <c r="E44" s="195"/>
      <c r="F44" s="195"/>
      <c r="G44" s="195"/>
      <c r="H44" s="195"/>
      <c r="I44" s="195"/>
      <c r="J44" s="195"/>
      <c r="K44" s="195"/>
      <c r="L44" s="195"/>
      <c r="M44" s="195"/>
      <c r="N44" s="195"/>
      <c r="O44" s="195"/>
      <c r="P44" s="195"/>
      <c r="Q44" s="195"/>
      <c r="R44" s="195"/>
      <c r="S44" s="195"/>
      <c r="T44" s="195"/>
      <c r="U44" s="195"/>
      <c r="V44" s="316"/>
      <c r="W44" s="195"/>
      <c r="X44" s="195"/>
      <c r="Y44" s="195"/>
      <c r="Z44" s="195"/>
      <c r="AA44" s="195"/>
      <c r="AB44" s="195"/>
      <c r="AC44" s="195"/>
      <c r="AD44" s="195"/>
      <c r="AE44" s="195"/>
      <c r="AF44" s="195"/>
      <c r="AG44" s="195"/>
      <c r="AH44" s="195"/>
      <c r="AI44" s="195"/>
      <c r="AJ44" s="195"/>
      <c r="AK44" s="195"/>
      <c r="AL44" s="195"/>
      <c r="AM44" s="195"/>
      <c r="AN44" s="195"/>
      <c r="AO44" s="195"/>
      <c r="AP44" s="195"/>
    </row>
    <row r="45" spans="1:42" s="341" customFormat="1" ht="30" customHeight="1">
      <c r="A45" s="42"/>
      <c r="B45" s="194"/>
      <c r="C45" s="195"/>
      <c r="D45" s="195"/>
      <c r="E45" s="195"/>
      <c r="F45" s="195"/>
      <c r="G45" s="195"/>
      <c r="H45" s="195"/>
      <c r="I45" s="195"/>
      <c r="J45" s="195"/>
      <c r="K45" s="195"/>
      <c r="L45" s="195"/>
      <c r="M45" s="195"/>
      <c r="N45" s="195"/>
      <c r="O45" s="195"/>
      <c r="P45" s="195"/>
      <c r="Q45" s="195"/>
      <c r="R45" s="195"/>
      <c r="S45" s="195"/>
      <c r="T45" s="195"/>
      <c r="U45" s="195"/>
      <c r="V45" s="316"/>
      <c r="W45" s="195"/>
      <c r="X45" s="195"/>
      <c r="Y45" s="195"/>
      <c r="Z45" s="195"/>
      <c r="AA45" s="195"/>
      <c r="AB45" s="195"/>
      <c r="AC45" s="195"/>
      <c r="AD45" s="195"/>
      <c r="AE45" s="195"/>
      <c r="AF45" s="195"/>
      <c r="AG45" s="195"/>
      <c r="AH45" s="195"/>
      <c r="AI45" s="195"/>
      <c r="AJ45" s="195"/>
      <c r="AK45" s="195"/>
      <c r="AL45" s="195"/>
      <c r="AM45" s="195"/>
      <c r="AN45" s="195"/>
      <c r="AO45" s="195"/>
      <c r="AP45" s="195"/>
    </row>
    <row r="46" spans="1:42" s="341" customFormat="1" ht="30" customHeight="1">
      <c r="A46" s="42"/>
      <c r="B46" s="195"/>
      <c r="C46" s="195" t="str">
        <f>Cargos!AC8</f>
        <v/>
      </c>
      <c r="D46" s="195" t="str">
        <f>Cargos!AD8</f>
        <v/>
      </c>
      <c r="E46" s="195" t="str">
        <f>Cargos!AE8</f>
        <v/>
      </c>
      <c r="F46" s="195" t="str">
        <f>Cargos!AF8</f>
        <v/>
      </c>
      <c r="G46" s="195" t="str">
        <f>Cargos!AG8</f>
        <v/>
      </c>
      <c r="H46" s="195" t="str">
        <f>Cargos!AH8</f>
        <v/>
      </c>
      <c r="I46" s="195" t="str">
        <f>Cargos!AI8</f>
        <v/>
      </c>
      <c r="J46" s="195" t="str">
        <f>Cargos!AJ8</f>
        <v/>
      </c>
      <c r="K46" s="195" t="str">
        <f>Cargos!AK8</f>
        <v/>
      </c>
      <c r="L46" s="195" t="str">
        <f>Cargos!AL8</f>
        <v/>
      </c>
      <c r="M46" s="195" t="str">
        <f>Cargos!AM8</f>
        <v/>
      </c>
      <c r="N46" s="195" t="str">
        <f>Cargos!AN8</f>
        <v/>
      </c>
      <c r="O46" s="195" t="str">
        <f>Cargos!AO8</f>
        <v/>
      </c>
      <c r="P46" s="195" t="str">
        <f>Cargos!AP8</f>
        <v/>
      </c>
      <c r="Q46" s="195" t="str">
        <f>Cargos!AQ8</f>
        <v/>
      </c>
      <c r="R46" s="195" t="str">
        <f>Cargos!AR8</f>
        <v/>
      </c>
      <c r="S46" s="195" t="str">
        <f>Cargos!AS8</f>
        <v/>
      </c>
      <c r="T46" s="195" t="str">
        <f>Cargos!AT8</f>
        <v/>
      </c>
      <c r="U46" s="195" t="str">
        <f>Cargos!AU8</f>
        <v/>
      </c>
      <c r="V46" s="316" t="str">
        <f>Cargos!AV8</f>
        <v/>
      </c>
      <c r="W46" s="195" t="str">
        <f>Cargos!AW8</f>
        <v/>
      </c>
      <c r="X46" s="195" t="str">
        <f>Cargos!AX8</f>
        <v/>
      </c>
      <c r="Y46" s="195" t="str">
        <f>Cargos!AY8</f>
        <v/>
      </c>
      <c r="Z46" s="195" t="str">
        <f>Cargos!AZ8</f>
        <v/>
      </c>
      <c r="AA46" s="195" t="str">
        <f>Cargos!BA8</f>
        <v/>
      </c>
      <c r="AB46" s="195" t="str">
        <f>Cargos!BB8</f>
        <v/>
      </c>
      <c r="AC46" s="195" t="str">
        <f>Cargos!BC8</f>
        <v/>
      </c>
      <c r="AD46" s="195" t="str">
        <f>Cargos!BD8</f>
        <v/>
      </c>
      <c r="AE46" s="195" t="str">
        <f>Cargos!BE8</f>
        <v/>
      </c>
      <c r="AF46" s="195" t="str">
        <f>Cargos!BF8</f>
        <v/>
      </c>
      <c r="AG46" s="195" t="str">
        <f>Cargos!BG8</f>
        <v/>
      </c>
      <c r="AH46" s="195" t="str">
        <f>Cargos!BH8</f>
        <v/>
      </c>
      <c r="AI46" s="195" t="str">
        <f>Cargos!BI8</f>
        <v/>
      </c>
      <c r="AJ46" s="195" t="str">
        <f>Cargos!BJ8</f>
        <v/>
      </c>
      <c r="AK46" s="195" t="str">
        <f>Cargos!BK8</f>
        <v/>
      </c>
      <c r="AL46" s="195" t="str">
        <f>Cargos!BL8</f>
        <v/>
      </c>
      <c r="AM46" s="195" t="str">
        <f>Cargos!BM8</f>
        <v/>
      </c>
      <c r="AN46" s="195" t="str">
        <f>Cargos!BN8</f>
        <v/>
      </c>
      <c r="AO46" s="195" t="str">
        <f>Cargos!BO8</f>
        <v/>
      </c>
      <c r="AP46" s="195" t="str">
        <f>Cargos!BP8</f>
        <v/>
      </c>
    </row>
    <row r="47" spans="1:42" s="341" customFormat="1" ht="30" customHeight="1">
      <c r="A47" s="342"/>
      <c r="B47" s="195" t="s">
        <v>6</v>
      </c>
      <c r="C47" s="195">
        <f ca="1">SUMIF(Lanc!$BJ$8:$BJ$37,Resul!C46,Lanc!$D$8:$D$37)</f>
        <v>0</v>
      </c>
      <c r="D47" s="195">
        <f ca="1">SUMIF(Lanc!$BJ$8:$BJ$37,Resul!D46,Lanc!$D$8:$D$37)</f>
        <v>0</v>
      </c>
      <c r="E47" s="195">
        <f ca="1">SUMIF(Lanc!$BJ$8:$BJ$37,Resul!E46,Lanc!$D$8:$D$37)</f>
        <v>0</v>
      </c>
      <c r="F47" s="195">
        <f ca="1">SUMIF(Lanc!$BJ$8:$BJ$37,Resul!F46,Lanc!$D$8:$D$37)</f>
        <v>0</v>
      </c>
      <c r="G47" s="195">
        <f ca="1">SUMIF(Lanc!$BJ$8:$BJ$37,Resul!G46,Lanc!$D$8:$D$37)</f>
        <v>0</v>
      </c>
      <c r="H47" s="195">
        <f ca="1">SUMIF(Lanc!$BJ$8:$BJ$37,Resul!H46,Lanc!$D$8:$D$37)</f>
        <v>0</v>
      </c>
      <c r="I47" s="195">
        <f ca="1">SUMIF(Lanc!$BJ$8:$BJ$37,Resul!I46,Lanc!$D$8:$D$37)</f>
        <v>0</v>
      </c>
      <c r="J47" s="195">
        <f ca="1">SUMIF(Lanc!$BJ$8:$BJ$37,Resul!J46,Lanc!$D$8:$D$37)</f>
        <v>0</v>
      </c>
      <c r="K47" s="195">
        <f ca="1">SUMIF(Lanc!$BJ$8:$BJ$37,Resul!K46,Lanc!$D$8:$D$37)</f>
        <v>0</v>
      </c>
      <c r="L47" s="195">
        <f ca="1">SUMIF(Lanc!$BJ$8:$BJ$37,Resul!L46,Lanc!$D$8:$D$37)</f>
        <v>0</v>
      </c>
      <c r="M47" s="195">
        <f ca="1">SUMIF(Lanc!$BJ$8:$BJ$37,Resul!M46,Lanc!$D$8:$D$37)</f>
        <v>0</v>
      </c>
      <c r="N47" s="195">
        <f ca="1">SUMIF(Lanc!$BJ$8:$BJ$37,Resul!N46,Lanc!$D$8:$D$37)</f>
        <v>0</v>
      </c>
      <c r="O47" s="195">
        <f ca="1">SUMIF(Lanc!$BJ$8:$BJ$37,Resul!O46,Lanc!$D$8:$D$37)</f>
        <v>0</v>
      </c>
      <c r="P47" s="195">
        <f ca="1">SUMIF(Lanc!$BJ$8:$BJ$37,Resul!P46,Lanc!$D$8:$D$37)</f>
        <v>0</v>
      </c>
      <c r="Q47" s="195">
        <f ca="1">SUMIF(Lanc!$BJ$8:$BJ$37,Resul!Q46,Lanc!$D$8:$D$37)</f>
        <v>0</v>
      </c>
      <c r="R47" s="195">
        <f ca="1">SUMIF(Lanc!$BJ$8:$BJ$37,Resul!R46,Lanc!$D$8:$D$37)</f>
        <v>0</v>
      </c>
      <c r="S47" s="195">
        <f ca="1">SUMIF(Lanc!$BJ$8:$BJ$37,Resul!S46,Lanc!$D$8:$D$37)</f>
        <v>0</v>
      </c>
      <c r="T47" s="195">
        <f ca="1">SUMIF(Lanc!$BJ$8:$BJ$37,Resul!T46,Lanc!$D$8:$D$37)</f>
        <v>0</v>
      </c>
      <c r="U47" s="195">
        <f ca="1">SUMIF(Lanc!$BJ$8:$BJ$37,Resul!U46,Lanc!$D$8:$D$37)</f>
        <v>0</v>
      </c>
      <c r="V47" s="316">
        <f ca="1">SUMIF(Lanc!$BJ$8:$BJ$37,Resul!V46,Lanc!$D$8:$D$37)</f>
        <v>0</v>
      </c>
      <c r="W47" s="195">
        <f ca="1">SUMIF(Lanc!$BJ$8:$BJ$37,Resul!W46,Lanc!$D$8:$D$37)</f>
        <v>0</v>
      </c>
      <c r="X47" s="195">
        <f ca="1">SUMIF(Lanc!$BJ$8:$BJ$37,Resul!X46,Lanc!$D$8:$D$37)</f>
        <v>0</v>
      </c>
      <c r="Y47" s="195">
        <f ca="1">SUMIF(Lanc!$BJ$8:$BJ$37,Resul!Y46,Lanc!$D$8:$D$37)</f>
        <v>0</v>
      </c>
      <c r="Z47" s="195">
        <f ca="1">SUMIF(Lanc!$BJ$8:$BJ$37,Resul!Z46,Lanc!$D$8:$D$37)</f>
        <v>0</v>
      </c>
      <c r="AA47" s="195">
        <f ca="1">SUMIF(Lanc!$BJ$8:$BJ$37,Resul!AA46,Lanc!$D$8:$D$37)</f>
        <v>0</v>
      </c>
      <c r="AB47" s="195">
        <f ca="1">SUMIF(Lanc!$BJ$8:$BJ$37,Resul!AB46,Lanc!$D$8:$D$37)</f>
        <v>0</v>
      </c>
      <c r="AC47" s="195">
        <f ca="1">SUMIF(Lanc!$BJ$8:$BJ$37,Resul!AC46,Lanc!$D$8:$D$37)</f>
        <v>0</v>
      </c>
      <c r="AD47" s="195">
        <f ca="1">SUMIF(Lanc!$BJ$8:$BJ$37,Resul!AD46,Lanc!$D$8:$D$37)</f>
        <v>0</v>
      </c>
      <c r="AE47" s="195">
        <f ca="1">SUMIF(Lanc!$BJ$8:$BJ$37,Resul!AE46,Lanc!$D$8:$D$37)</f>
        <v>0</v>
      </c>
      <c r="AF47" s="195">
        <f ca="1">SUMIF(Lanc!$BJ$8:$BJ$37,Resul!AF46,Lanc!$D$8:$D$37)</f>
        <v>0</v>
      </c>
      <c r="AG47" s="195">
        <f ca="1">SUMIF(Lanc!$BJ$8:$BJ$37,Resul!AG46,Lanc!$D$8:$D$37)</f>
        <v>0</v>
      </c>
      <c r="AH47" s="195">
        <f ca="1">SUMIF(Lanc!$BJ$8:$BJ$37,Resul!AH46,Lanc!$D$8:$D$37)</f>
        <v>0</v>
      </c>
      <c r="AI47" s="195">
        <f ca="1">SUMIF(Lanc!$BJ$8:$BJ$37,Resul!AI46,Lanc!$D$8:$D$37)</f>
        <v>0</v>
      </c>
      <c r="AJ47" s="195">
        <f ca="1">SUMIF(Lanc!$BJ$8:$BJ$37,Resul!AJ46,Lanc!$D$8:$D$37)</f>
        <v>0</v>
      </c>
      <c r="AK47" s="195">
        <f ca="1">SUMIF(Lanc!$BJ$8:$BJ$37,Resul!AK46,Lanc!$D$8:$D$37)</f>
        <v>0</v>
      </c>
      <c r="AL47" s="195">
        <f ca="1">SUMIF(Lanc!$BJ$8:$BJ$37,Resul!AL46,Lanc!$D$8:$D$37)</f>
        <v>0</v>
      </c>
      <c r="AM47" s="195">
        <f ca="1">SUMIF(Lanc!$BJ$8:$BJ$37,Resul!AM46,Lanc!$D$8:$D$37)</f>
        <v>0</v>
      </c>
      <c r="AN47" s="195">
        <f ca="1">SUMIF(Lanc!$BJ$8:$BJ$37,Resul!AN46,Lanc!$D$8:$D$37)</f>
        <v>0</v>
      </c>
      <c r="AO47" s="195">
        <f ca="1">SUMIF(Lanc!$BJ$8:$BJ$37,Resul!AO46,Lanc!$D$8:$D$37)</f>
        <v>0</v>
      </c>
      <c r="AP47" s="195">
        <f ca="1">SUMIF(Lanc!$BJ$8:$BJ$37,Resul!AP46,Lanc!$D$8:$D$37)</f>
        <v>0</v>
      </c>
    </row>
    <row r="48" spans="1:42" s="341" customFormat="1" ht="30" customHeight="1">
      <c r="A48" s="342"/>
      <c r="B48" s="195" t="s">
        <v>7</v>
      </c>
      <c r="C48" s="195">
        <f ca="1">SUMIF(Fev!$BJ$8:$BJ$37,Resul!C46,Fev!$D$8:$D$37)</f>
        <v>0</v>
      </c>
      <c r="D48" s="195">
        <f ca="1">SUMIF(Fev!$BJ$8:$BJ$37,Resul!D46,Fev!$D$8:$D$37)</f>
        <v>0</v>
      </c>
      <c r="E48" s="195">
        <f ca="1">SUMIF(Fev!$BJ$8:$BJ$37,Resul!E46,Fev!$D$8:$D$37)</f>
        <v>0</v>
      </c>
      <c r="F48" s="195">
        <f ca="1">SUMIF(Fev!$BJ$8:$BJ$37,Resul!F46,Fev!$D$8:$D$37)</f>
        <v>0</v>
      </c>
      <c r="G48" s="195">
        <f ca="1">SUMIF(Fev!$BJ$8:$BJ$37,Resul!G46,Fev!$D$8:$D$37)</f>
        <v>0</v>
      </c>
      <c r="H48" s="195">
        <f ca="1">SUMIF(Fev!$BJ$8:$BJ$37,Resul!H46,Fev!$D$8:$D$37)</f>
        <v>0</v>
      </c>
      <c r="I48" s="195">
        <f ca="1">SUMIF(Fev!$BJ$8:$BJ$37,Resul!I46,Fev!$D$8:$D$37)</f>
        <v>0</v>
      </c>
      <c r="J48" s="195">
        <f ca="1">SUMIF(Fev!$BJ$8:$BJ$37,Resul!J46,Fev!$D$8:$D$37)</f>
        <v>0</v>
      </c>
      <c r="K48" s="195">
        <f ca="1">SUMIF(Fev!$BJ$8:$BJ$37,Resul!K46,Fev!$D$8:$D$37)</f>
        <v>0</v>
      </c>
      <c r="L48" s="195">
        <f ca="1">SUMIF(Fev!$BJ$8:$BJ$37,Resul!L46,Fev!$D$8:$D$37)</f>
        <v>0</v>
      </c>
      <c r="M48" s="195">
        <f ca="1">SUMIF(Fev!$BJ$8:$BJ$37,Resul!M46,Fev!$D$8:$D$37)</f>
        <v>0</v>
      </c>
      <c r="N48" s="195">
        <f ca="1">SUMIF(Fev!$BJ$8:$BJ$37,Resul!N46,Fev!$D$8:$D$37)</f>
        <v>0</v>
      </c>
      <c r="O48" s="195">
        <f ca="1">SUMIF(Fev!$BJ$8:$BJ$37,Resul!O46,Fev!$D$8:$D$37)</f>
        <v>0</v>
      </c>
      <c r="P48" s="195">
        <f ca="1">SUMIF(Fev!$BJ$8:$BJ$37,Resul!P46,Fev!$D$8:$D$37)</f>
        <v>0</v>
      </c>
      <c r="Q48" s="195">
        <f ca="1">SUMIF(Fev!$BJ$8:$BJ$37,Resul!Q46,Fev!$D$8:$D$37)</f>
        <v>0</v>
      </c>
      <c r="R48" s="195">
        <f ca="1">SUMIF(Fev!$BJ$8:$BJ$37,Resul!R46,Fev!$D$8:$D$37)</f>
        <v>0</v>
      </c>
      <c r="S48" s="195">
        <f ca="1">SUMIF(Fev!$BJ$8:$BJ$37,Resul!S46,Fev!$D$8:$D$37)</f>
        <v>0</v>
      </c>
      <c r="T48" s="195">
        <f ca="1">SUMIF(Fev!$BJ$8:$BJ$37,Resul!T46,Fev!$D$8:$D$37)</f>
        <v>0</v>
      </c>
      <c r="U48" s="195">
        <f ca="1">SUMIF(Fev!$BJ$8:$BJ$37,Resul!U46,Fev!$D$8:$D$37)</f>
        <v>0</v>
      </c>
      <c r="V48" s="316">
        <f ca="1">SUMIF(Fev!$BJ$8:$BJ$37,Resul!V46,Fev!$D$8:$D$37)</f>
        <v>0</v>
      </c>
      <c r="W48" s="195">
        <f ca="1">SUMIF(Fev!$BJ$8:$BJ$37,Resul!W46,Fev!$D$8:$D$37)</f>
        <v>0</v>
      </c>
      <c r="X48" s="195">
        <f ca="1">SUMIF(Fev!$BJ$8:$BJ$37,Resul!X46,Fev!$D$8:$D$37)</f>
        <v>0</v>
      </c>
      <c r="Y48" s="195">
        <f ca="1">SUMIF(Fev!$BJ$8:$BJ$37,Resul!Y46,Fev!$D$8:$D$37)</f>
        <v>0</v>
      </c>
      <c r="Z48" s="195">
        <f ca="1">SUMIF(Fev!$BJ$8:$BJ$37,Resul!Z46,Fev!$D$8:$D$37)</f>
        <v>0</v>
      </c>
      <c r="AA48" s="195">
        <f ca="1">SUMIF(Fev!$BJ$8:$BJ$37,Resul!AA46,Fev!$D$8:$D$37)</f>
        <v>0</v>
      </c>
      <c r="AB48" s="195">
        <f ca="1">SUMIF(Fev!$BJ$8:$BJ$37,Resul!AB46,Fev!$D$8:$D$37)</f>
        <v>0</v>
      </c>
      <c r="AC48" s="195">
        <f ca="1">SUMIF(Fev!$BJ$8:$BJ$37,Resul!AC46,Fev!$D$8:$D$37)</f>
        <v>0</v>
      </c>
      <c r="AD48" s="195">
        <f ca="1">SUMIF(Fev!$BJ$8:$BJ$37,Resul!AD46,Fev!$D$8:$D$37)</f>
        <v>0</v>
      </c>
      <c r="AE48" s="195">
        <f ca="1">SUMIF(Fev!$BJ$8:$BJ$37,Resul!AE46,Fev!$D$8:$D$37)</f>
        <v>0</v>
      </c>
      <c r="AF48" s="195">
        <f ca="1">SUMIF(Fev!$BJ$8:$BJ$37,Resul!AF46,Fev!$D$8:$D$37)</f>
        <v>0</v>
      </c>
      <c r="AG48" s="195">
        <f ca="1">SUMIF(Fev!$BJ$8:$BJ$37,Resul!AG46,Fev!$D$8:$D$37)</f>
        <v>0</v>
      </c>
      <c r="AH48" s="195">
        <f ca="1">SUMIF(Fev!$BJ$8:$BJ$37,Resul!AH46,Fev!$D$8:$D$37)</f>
        <v>0</v>
      </c>
      <c r="AI48" s="195">
        <f ca="1">SUMIF(Fev!$BJ$8:$BJ$37,Resul!AI46,Fev!$D$8:$D$37)</f>
        <v>0</v>
      </c>
      <c r="AJ48" s="195">
        <f ca="1">SUMIF(Fev!$BJ$8:$BJ$37,Resul!AJ46,Fev!$D$8:$D$37)</f>
        <v>0</v>
      </c>
      <c r="AK48" s="195">
        <f ca="1">SUMIF(Fev!$BJ$8:$BJ$37,Resul!AK46,Fev!$D$8:$D$37)</f>
        <v>0</v>
      </c>
      <c r="AL48" s="195">
        <f ca="1">SUMIF(Fev!$BJ$8:$BJ$37,Resul!AL46,Fev!$D$8:$D$37)</f>
        <v>0</v>
      </c>
      <c r="AM48" s="195">
        <f ca="1">SUMIF(Fev!$BJ$8:$BJ$37,Resul!AM46,Fev!$D$8:$D$37)</f>
        <v>0</v>
      </c>
      <c r="AN48" s="195">
        <f ca="1">SUMIF(Fev!$BJ$8:$BJ$37,Resul!AN46,Fev!$D$8:$D$37)</f>
        <v>0</v>
      </c>
      <c r="AO48" s="195">
        <f ca="1">SUMIF(Fev!$BJ$8:$BJ$37,Resul!AO46,Fev!$D$8:$D$37)</f>
        <v>0</v>
      </c>
      <c r="AP48" s="195">
        <f ca="1">SUMIF(Fev!$BJ$8:$BJ$37,Resul!AP46,Fev!$D$8:$D$37)</f>
        <v>0</v>
      </c>
    </row>
    <row r="49" spans="1:42" s="341" customFormat="1" ht="30" customHeight="1">
      <c r="A49" s="342"/>
      <c r="B49" s="195" t="s">
        <v>8</v>
      </c>
      <c r="C49" s="195">
        <f ca="1">SUMIF(Mar!$BJ$8:$BJ$37,Resul!C46,Mar!$D$8:$D$37)</f>
        <v>0</v>
      </c>
      <c r="D49" s="195">
        <f ca="1">SUMIF(Mar!$BJ$8:$BJ$37,Resul!D46,Mar!$D$8:$D$37)</f>
        <v>0</v>
      </c>
      <c r="E49" s="195">
        <f ca="1">SUMIF(Mar!$BJ$8:$BJ$37,Resul!E46,Mar!$D$8:$D$37)</f>
        <v>0</v>
      </c>
      <c r="F49" s="195">
        <f ca="1">SUMIF(Mar!$BJ$8:$BJ$37,Resul!F46,Mar!$D$8:$D$37)</f>
        <v>0</v>
      </c>
      <c r="G49" s="195">
        <f ca="1">SUMIF(Mar!$BJ$8:$BJ$37,Resul!G46,Mar!$D$8:$D$37)</f>
        <v>0</v>
      </c>
      <c r="H49" s="195">
        <f ca="1">SUMIF(Mar!$BJ$8:$BJ$37,Resul!H46,Mar!$D$8:$D$37)</f>
        <v>0</v>
      </c>
      <c r="I49" s="195">
        <f ca="1">SUMIF(Mar!$BJ$8:$BJ$37,Resul!I46,Mar!$D$8:$D$37)</f>
        <v>0</v>
      </c>
      <c r="J49" s="195">
        <f ca="1">SUMIF(Mar!$BJ$8:$BJ$37,Resul!J46,Mar!$D$8:$D$37)</f>
        <v>0</v>
      </c>
      <c r="K49" s="195">
        <f ca="1">SUMIF(Mar!$BJ$8:$BJ$37,Resul!K46,Mar!$D$8:$D$37)</f>
        <v>0</v>
      </c>
      <c r="L49" s="195">
        <f ca="1">SUMIF(Mar!$BJ$8:$BJ$37,Resul!L46,Mar!$D$8:$D$37)</f>
        <v>0</v>
      </c>
      <c r="M49" s="195">
        <f ca="1">SUMIF(Mar!$BJ$8:$BJ$37,Resul!M46,Mar!$D$8:$D$37)</f>
        <v>0</v>
      </c>
      <c r="N49" s="195">
        <f ca="1">SUMIF(Mar!$BJ$8:$BJ$37,Resul!N46,Mar!$D$8:$D$37)</f>
        <v>0</v>
      </c>
      <c r="O49" s="195">
        <f ca="1">SUMIF(Mar!$BJ$8:$BJ$37,Resul!O46,Mar!$D$8:$D$37)</f>
        <v>0</v>
      </c>
      <c r="P49" s="195">
        <f ca="1">SUMIF(Mar!$BJ$8:$BJ$37,Resul!P46,Mar!$D$8:$D$37)</f>
        <v>0</v>
      </c>
      <c r="Q49" s="195">
        <f ca="1">SUMIF(Mar!$BJ$8:$BJ$37,Resul!Q46,Mar!$D$8:$D$37)</f>
        <v>0</v>
      </c>
      <c r="R49" s="195">
        <f ca="1">SUMIF(Mar!$BJ$8:$BJ$37,Resul!R46,Mar!$D$8:$D$37)</f>
        <v>0</v>
      </c>
      <c r="S49" s="195">
        <f ca="1">SUMIF(Mar!$BJ$8:$BJ$37,Resul!S46,Mar!$D$8:$D$37)</f>
        <v>0</v>
      </c>
      <c r="T49" s="195">
        <f ca="1">SUMIF(Mar!$BJ$8:$BJ$37,Resul!T46,Mar!$D$8:$D$37)</f>
        <v>0</v>
      </c>
      <c r="U49" s="195">
        <f ca="1">SUMIF(Mar!$BJ$8:$BJ$37,Resul!U46,Mar!$D$8:$D$37)</f>
        <v>0</v>
      </c>
      <c r="V49" s="316">
        <f ca="1">SUMIF(Mar!$BJ$8:$BJ$37,Resul!V46,Mar!$D$8:$D$37)</f>
        <v>0</v>
      </c>
      <c r="W49" s="195">
        <f ca="1">SUMIF(Mar!$BJ$8:$BJ$37,Resul!W46,Mar!$D$8:$D$37)</f>
        <v>0</v>
      </c>
      <c r="X49" s="195">
        <f ca="1">SUMIF(Mar!$BJ$8:$BJ$37,Resul!X46,Mar!$D$8:$D$37)</f>
        <v>0</v>
      </c>
      <c r="Y49" s="195">
        <f ca="1">SUMIF(Mar!$BJ$8:$BJ$37,Resul!Y46,Mar!$D$8:$D$37)</f>
        <v>0</v>
      </c>
      <c r="Z49" s="195">
        <f ca="1">SUMIF(Mar!$BJ$8:$BJ$37,Resul!Z46,Mar!$D$8:$D$37)</f>
        <v>0</v>
      </c>
      <c r="AA49" s="195">
        <f ca="1">SUMIF(Mar!$BJ$8:$BJ$37,Resul!AA46,Mar!$D$8:$D$37)</f>
        <v>0</v>
      </c>
      <c r="AB49" s="195">
        <f ca="1">SUMIF(Mar!$BJ$8:$BJ$37,Resul!AB46,Mar!$D$8:$D$37)</f>
        <v>0</v>
      </c>
      <c r="AC49" s="195">
        <f ca="1">SUMIF(Mar!$BJ$8:$BJ$37,Resul!AC46,Mar!$D$8:$D$37)</f>
        <v>0</v>
      </c>
      <c r="AD49" s="195">
        <f ca="1">SUMIF(Mar!$BJ$8:$BJ$37,Resul!AD46,Mar!$D$8:$D$37)</f>
        <v>0</v>
      </c>
      <c r="AE49" s="195">
        <f ca="1">SUMIF(Mar!$BJ$8:$BJ$37,Resul!AE46,Mar!$D$8:$D$37)</f>
        <v>0</v>
      </c>
      <c r="AF49" s="195">
        <f ca="1">SUMIF(Mar!$BJ$8:$BJ$37,Resul!AF46,Mar!$D$8:$D$37)</f>
        <v>0</v>
      </c>
      <c r="AG49" s="195">
        <f ca="1">SUMIF(Mar!$BJ$8:$BJ$37,Resul!AG46,Mar!$D$8:$D$37)</f>
        <v>0</v>
      </c>
      <c r="AH49" s="195">
        <f ca="1">SUMIF(Mar!$BJ$8:$BJ$37,Resul!AH46,Mar!$D$8:$D$37)</f>
        <v>0</v>
      </c>
      <c r="AI49" s="195">
        <f ca="1">SUMIF(Mar!$BJ$8:$BJ$37,Resul!AI46,Mar!$D$8:$D$37)</f>
        <v>0</v>
      </c>
      <c r="AJ49" s="195">
        <f ca="1">SUMIF(Mar!$BJ$8:$BJ$37,Resul!AJ46,Mar!$D$8:$D$37)</f>
        <v>0</v>
      </c>
      <c r="AK49" s="195">
        <f ca="1">SUMIF(Mar!$BJ$8:$BJ$37,Resul!AK46,Mar!$D$8:$D$37)</f>
        <v>0</v>
      </c>
      <c r="AL49" s="195">
        <f ca="1">SUMIF(Mar!$BJ$8:$BJ$37,Resul!AL46,Mar!$D$8:$D$37)</f>
        <v>0</v>
      </c>
      <c r="AM49" s="195">
        <f ca="1">SUMIF(Mar!$BJ$8:$BJ$37,Resul!AM46,Mar!$D$8:$D$37)</f>
        <v>0</v>
      </c>
      <c r="AN49" s="195">
        <f ca="1">SUMIF(Mar!$BJ$8:$BJ$37,Resul!AN46,Mar!$D$8:$D$37)</f>
        <v>0</v>
      </c>
      <c r="AO49" s="195">
        <f ca="1">SUMIF(Mar!$BJ$8:$BJ$37,Resul!AO46,Mar!$D$8:$D$37)</f>
        <v>0</v>
      </c>
      <c r="AP49" s="195">
        <f ca="1">SUMIF(Mar!$BJ$8:$BJ$37,Resul!AP46,Mar!$D$8:$D$37)</f>
        <v>0</v>
      </c>
    </row>
    <row r="50" spans="1:42" s="341" customFormat="1" ht="30" customHeight="1">
      <c r="A50" s="342"/>
      <c r="B50" s="195" t="s">
        <v>9</v>
      </c>
      <c r="C50" s="195">
        <f ca="1">SUMIF(Abr!$BJ$8:$BJ$37,Resul!C46,Abr!$D$8:$D$37)</f>
        <v>0</v>
      </c>
      <c r="D50" s="195">
        <f ca="1">SUMIF(Abr!$BJ$8:$BJ$37,Resul!D46,Abr!$D$8:$D$37)</f>
        <v>0</v>
      </c>
      <c r="E50" s="195">
        <f ca="1">SUMIF(Abr!$BJ$8:$BJ$37,Resul!E46,Abr!$D$8:$D$37)</f>
        <v>0</v>
      </c>
      <c r="F50" s="195">
        <f ca="1">SUMIF(Abr!$BJ$8:$BJ$37,Resul!F46,Abr!$D$8:$D$37)</f>
        <v>0</v>
      </c>
      <c r="G50" s="195">
        <f ca="1">SUMIF(Abr!$BJ$8:$BJ$37,Resul!G46,Abr!$D$8:$D$37)</f>
        <v>0</v>
      </c>
      <c r="H50" s="195">
        <f ca="1">SUMIF(Abr!$BJ$8:$BJ$37,Resul!H46,Abr!$D$8:$D$37)</f>
        <v>0</v>
      </c>
      <c r="I50" s="195">
        <f ca="1">SUMIF(Abr!$BJ$8:$BJ$37,Resul!I46,Abr!$D$8:$D$37)</f>
        <v>0</v>
      </c>
      <c r="J50" s="195">
        <f ca="1">SUMIF(Abr!$BJ$8:$BJ$37,Resul!J46,Abr!$D$8:$D$37)</f>
        <v>0</v>
      </c>
      <c r="K50" s="195">
        <f ca="1">SUMIF(Abr!$BJ$8:$BJ$37,Resul!K46,Abr!$D$8:$D$37)</f>
        <v>0</v>
      </c>
      <c r="L50" s="195">
        <f ca="1">SUMIF(Abr!$BJ$8:$BJ$37,Resul!L46,Abr!$D$8:$D$37)</f>
        <v>0</v>
      </c>
      <c r="M50" s="195">
        <f ca="1">SUMIF(Abr!$BJ$8:$BJ$37,Resul!M46,Abr!$D$8:$D$37)</f>
        <v>0</v>
      </c>
      <c r="N50" s="195">
        <f ca="1">SUMIF(Abr!$BJ$8:$BJ$37,Resul!N46,Abr!$D$8:$D$37)</f>
        <v>0</v>
      </c>
      <c r="O50" s="195">
        <f ca="1">SUMIF(Abr!$BJ$8:$BJ$37,Resul!O46,Abr!$D$8:$D$37)</f>
        <v>0</v>
      </c>
      <c r="P50" s="195">
        <f ca="1">SUMIF(Abr!$BJ$8:$BJ$37,Resul!P46,Abr!$D$8:$D$37)</f>
        <v>0</v>
      </c>
      <c r="Q50" s="195">
        <f ca="1">SUMIF(Abr!$BJ$8:$BJ$37,Resul!Q46,Abr!$D$8:$D$37)</f>
        <v>0</v>
      </c>
      <c r="R50" s="195">
        <f ca="1">SUMIF(Abr!$BJ$8:$BJ$37,Resul!R46,Abr!$D$8:$D$37)</f>
        <v>0</v>
      </c>
      <c r="S50" s="195">
        <f ca="1">SUMIF(Abr!$BJ$8:$BJ$37,Resul!S46,Abr!$D$8:$D$37)</f>
        <v>0</v>
      </c>
      <c r="T50" s="195">
        <f ca="1">SUMIF(Abr!$BJ$8:$BJ$37,Resul!T46,Abr!$D$8:$D$37)</f>
        <v>0</v>
      </c>
      <c r="U50" s="195">
        <f ca="1">SUMIF(Abr!$BJ$8:$BJ$37,Resul!U46,Abr!$D$8:$D$37)</f>
        <v>0</v>
      </c>
      <c r="V50" s="316">
        <f ca="1">SUMIF(Abr!$BJ$8:$BJ$37,Resul!V46,Abr!$D$8:$D$37)</f>
        <v>0</v>
      </c>
      <c r="W50" s="195">
        <f ca="1">SUMIF(Abr!$BJ$8:$BJ$37,Resul!W46,Abr!$D$8:$D$37)</f>
        <v>0</v>
      </c>
      <c r="X50" s="195">
        <f ca="1">SUMIF(Abr!$BJ$8:$BJ$37,Resul!X46,Abr!$D$8:$D$37)</f>
        <v>0</v>
      </c>
      <c r="Y50" s="195">
        <f ca="1">SUMIF(Abr!$BJ$8:$BJ$37,Resul!Y46,Abr!$D$8:$D$37)</f>
        <v>0</v>
      </c>
      <c r="Z50" s="195">
        <f ca="1">SUMIF(Abr!$BJ$8:$BJ$37,Resul!Z46,Abr!$D$8:$D$37)</f>
        <v>0</v>
      </c>
      <c r="AA50" s="195">
        <f ca="1">SUMIF(Abr!$BJ$8:$BJ$37,Resul!AA46,Abr!$D$8:$D$37)</f>
        <v>0</v>
      </c>
      <c r="AB50" s="195">
        <f ca="1">SUMIF(Abr!$BJ$8:$BJ$37,Resul!AB46,Abr!$D$8:$D$37)</f>
        <v>0</v>
      </c>
      <c r="AC50" s="195">
        <f ca="1">SUMIF(Abr!$BJ$8:$BJ$37,Resul!AC46,Abr!$D$8:$D$37)</f>
        <v>0</v>
      </c>
      <c r="AD50" s="195">
        <f ca="1">SUMIF(Abr!$BJ$8:$BJ$37,Resul!AD46,Abr!$D$8:$D$37)</f>
        <v>0</v>
      </c>
      <c r="AE50" s="195">
        <f ca="1">SUMIF(Abr!$BJ$8:$BJ$37,Resul!AE46,Abr!$D$8:$D$37)</f>
        <v>0</v>
      </c>
      <c r="AF50" s="195">
        <f ca="1">SUMIF(Abr!$BJ$8:$BJ$37,Resul!AF46,Abr!$D$8:$D$37)</f>
        <v>0</v>
      </c>
      <c r="AG50" s="195">
        <f ca="1">SUMIF(Abr!$BJ$8:$BJ$37,Resul!AG46,Abr!$D$8:$D$37)</f>
        <v>0</v>
      </c>
      <c r="AH50" s="195">
        <f ca="1">SUMIF(Abr!$BJ$8:$BJ$37,Resul!AH46,Abr!$D$8:$D$37)</f>
        <v>0</v>
      </c>
      <c r="AI50" s="195">
        <f ca="1">SUMIF(Abr!$BJ$8:$BJ$37,Resul!AI46,Abr!$D$8:$D$37)</f>
        <v>0</v>
      </c>
      <c r="AJ50" s="195">
        <f ca="1">SUMIF(Abr!$BJ$8:$BJ$37,Resul!AJ46,Abr!$D$8:$D$37)</f>
        <v>0</v>
      </c>
      <c r="AK50" s="195">
        <f ca="1">SUMIF(Abr!$BJ$8:$BJ$37,Resul!AK46,Abr!$D$8:$D$37)</f>
        <v>0</v>
      </c>
      <c r="AL50" s="195">
        <f ca="1">SUMIF(Abr!$BJ$8:$BJ$37,Resul!AL46,Abr!$D$8:$D$37)</f>
        <v>0</v>
      </c>
      <c r="AM50" s="195">
        <f ca="1">SUMIF(Abr!$BJ$8:$BJ$37,Resul!AM46,Abr!$D$8:$D$37)</f>
        <v>0</v>
      </c>
      <c r="AN50" s="195">
        <f ca="1">SUMIF(Abr!$BJ$8:$BJ$37,Resul!AN46,Abr!$D$8:$D$37)</f>
        <v>0</v>
      </c>
      <c r="AO50" s="195">
        <f ca="1">SUMIF(Abr!$BJ$8:$BJ$37,Resul!AO46,Abr!$D$8:$D$37)</f>
        <v>0</v>
      </c>
      <c r="AP50" s="195">
        <f ca="1">SUMIF(Abr!$BJ$8:$BJ$37,Resul!AP46,Abr!$D$8:$D$37)</f>
        <v>0</v>
      </c>
    </row>
    <row r="51" spans="1:42" s="341" customFormat="1" ht="30" customHeight="1">
      <c r="A51" s="342"/>
      <c r="B51" s="195" t="s">
        <v>10</v>
      </c>
      <c r="C51" s="195">
        <f ca="1">SUMIF(Mai!$BJ$8:$BJ$37,Resul!C46,Mai!$D$8:$D$37)</f>
        <v>0</v>
      </c>
      <c r="D51" s="195">
        <f ca="1">SUMIF(Mai!$BJ$8:$BJ$37,Resul!D46,Mai!$D$8:$D$37)</f>
        <v>0</v>
      </c>
      <c r="E51" s="195">
        <f ca="1">SUMIF(Mai!$BJ$8:$BJ$37,Resul!E46,Mai!$D$8:$D$37)</f>
        <v>0</v>
      </c>
      <c r="F51" s="195">
        <f ca="1">SUMIF(Mai!$BJ$8:$BJ$37,Resul!F46,Mai!$D$8:$D$37)</f>
        <v>0</v>
      </c>
      <c r="G51" s="195">
        <f ca="1">SUMIF(Mai!$BJ$8:$BJ$37,Resul!G46,Mai!$D$8:$D$37)</f>
        <v>0</v>
      </c>
      <c r="H51" s="195">
        <f ca="1">SUMIF(Mai!$BJ$8:$BJ$37,Resul!H46,Mai!$D$8:$D$37)</f>
        <v>0</v>
      </c>
      <c r="I51" s="195">
        <f ca="1">SUMIF(Mai!$BJ$8:$BJ$37,Resul!I46,Mai!$D$8:$D$37)</f>
        <v>0</v>
      </c>
      <c r="J51" s="195">
        <f ca="1">SUMIF(Mai!$BJ$8:$BJ$37,Resul!J46,Mai!$D$8:$D$37)</f>
        <v>0</v>
      </c>
      <c r="K51" s="195">
        <f ca="1">SUMIF(Mai!$BJ$8:$BJ$37,Resul!K46,Mai!$D$8:$D$37)</f>
        <v>0</v>
      </c>
      <c r="L51" s="195">
        <f ca="1">SUMIF(Mai!$BJ$8:$BJ$37,Resul!L46,Mai!$D$8:$D$37)</f>
        <v>0</v>
      </c>
      <c r="M51" s="195">
        <f ca="1">SUMIF(Mai!$BJ$8:$BJ$37,Resul!M46,Mai!$D$8:$D$37)</f>
        <v>0</v>
      </c>
      <c r="N51" s="195">
        <f ca="1">SUMIF(Mai!$BJ$8:$BJ$37,Resul!N46,Mai!$D$8:$D$37)</f>
        <v>0</v>
      </c>
      <c r="O51" s="195">
        <f ca="1">SUMIF(Mai!$BJ$8:$BJ$37,Resul!O46,Mai!$D$8:$D$37)</f>
        <v>0</v>
      </c>
      <c r="P51" s="195">
        <f ca="1">SUMIF(Mai!$BJ$8:$BJ$37,Resul!P46,Mai!$D$8:$D$37)</f>
        <v>0</v>
      </c>
      <c r="Q51" s="195">
        <f ca="1">SUMIF(Mai!$BJ$8:$BJ$37,Resul!Q46,Mai!$D$8:$D$37)</f>
        <v>0</v>
      </c>
      <c r="R51" s="195">
        <f ca="1">SUMIF(Mai!$BJ$8:$BJ$37,Resul!R46,Mai!$D$8:$D$37)</f>
        <v>0</v>
      </c>
      <c r="S51" s="195">
        <f ca="1">SUMIF(Mai!$BJ$8:$BJ$37,Resul!S46,Mai!$D$8:$D$37)</f>
        <v>0</v>
      </c>
      <c r="T51" s="195">
        <f ca="1">SUMIF(Mai!$BJ$8:$BJ$37,Resul!T46,Mai!$D$8:$D$37)</f>
        <v>0</v>
      </c>
      <c r="U51" s="195">
        <f ca="1">SUMIF(Mai!$BJ$8:$BJ$37,Resul!U46,Mai!$D$8:$D$37)</f>
        <v>0</v>
      </c>
      <c r="V51" s="316">
        <f ca="1">SUMIF(Mai!$BJ$8:$BJ$37,Resul!V46,Mai!$D$8:$D$37)</f>
        <v>0</v>
      </c>
      <c r="W51" s="195">
        <f ca="1">SUMIF(Mai!$BJ$8:$BJ$37,Resul!W46,Mai!$D$8:$D$37)</f>
        <v>0</v>
      </c>
      <c r="X51" s="195">
        <f ca="1">SUMIF(Mai!$BJ$8:$BJ$37,Resul!X46,Mai!$D$8:$D$37)</f>
        <v>0</v>
      </c>
      <c r="Y51" s="195">
        <f ca="1">SUMIF(Mai!$BJ$8:$BJ$37,Resul!Y46,Mai!$D$8:$D$37)</f>
        <v>0</v>
      </c>
      <c r="Z51" s="195">
        <f ca="1">SUMIF(Mai!$BJ$8:$BJ$37,Resul!Z46,Mai!$D$8:$D$37)</f>
        <v>0</v>
      </c>
      <c r="AA51" s="195">
        <f ca="1">SUMIF(Mai!$BJ$8:$BJ$37,Resul!AA46,Mai!$D$8:$D$37)</f>
        <v>0</v>
      </c>
      <c r="AB51" s="195">
        <f ca="1">SUMIF(Mai!$BJ$8:$BJ$37,Resul!AB46,Mai!$D$8:$D$37)</f>
        <v>0</v>
      </c>
      <c r="AC51" s="195">
        <f ca="1">SUMIF(Mai!$BJ$8:$BJ$37,Resul!AC46,Mai!$D$8:$D$37)</f>
        <v>0</v>
      </c>
      <c r="AD51" s="195">
        <f ca="1">SUMIF(Mai!$BJ$8:$BJ$37,Resul!AD46,Mai!$D$8:$D$37)</f>
        <v>0</v>
      </c>
      <c r="AE51" s="195">
        <f ca="1">SUMIF(Mai!$BJ$8:$BJ$37,Resul!AE46,Mai!$D$8:$D$37)</f>
        <v>0</v>
      </c>
      <c r="AF51" s="195">
        <f ca="1">SUMIF(Mai!$BJ$8:$BJ$37,Resul!AF46,Mai!$D$8:$D$37)</f>
        <v>0</v>
      </c>
      <c r="AG51" s="195">
        <f ca="1">SUMIF(Mai!$BJ$8:$BJ$37,Resul!AG46,Mai!$D$8:$D$37)</f>
        <v>0</v>
      </c>
      <c r="AH51" s="195">
        <f ca="1">SUMIF(Mai!$BJ$8:$BJ$37,Resul!AH46,Mai!$D$8:$D$37)</f>
        <v>0</v>
      </c>
      <c r="AI51" s="195">
        <f ca="1">SUMIF(Mai!$BJ$8:$BJ$37,Resul!AI46,Mai!$D$8:$D$37)</f>
        <v>0</v>
      </c>
      <c r="AJ51" s="195">
        <f ca="1">SUMIF(Mai!$BJ$8:$BJ$37,Resul!AJ46,Mai!$D$8:$D$37)</f>
        <v>0</v>
      </c>
      <c r="AK51" s="195">
        <f ca="1">SUMIF(Mai!$BJ$8:$BJ$37,Resul!AK46,Mai!$D$8:$D$37)</f>
        <v>0</v>
      </c>
      <c r="AL51" s="195">
        <f ca="1">SUMIF(Mai!$BJ$8:$BJ$37,Resul!AL46,Mai!$D$8:$D$37)</f>
        <v>0</v>
      </c>
      <c r="AM51" s="195">
        <f ca="1">SUMIF(Mai!$BJ$8:$BJ$37,Resul!AM46,Mai!$D$8:$D$37)</f>
        <v>0</v>
      </c>
      <c r="AN51" s="195">
        <f ca="1">SUMIF(Mai!$BJ$8:$BJ$37,Resul!AN46,Mai!$D$8:$D$37)</f>
        <v>0</v>
      </c>
      <c r="AO51" s="195">
        <f ca="1">SUMIF(Mai!$BJ$8:$BJ$37,Resul!AO46,Mai!$D$8:$D$37)</f>
        <v>0</v>
      </c>
      <c r="AP51" s="195">
        <f ca="1">SUMIF(Mai!$BJ$8:$BJ$37,Resul!AP46,Mai!$D$8:$D$37)</f>
        <v>0</v>
      </c>
    </row>
    <row r="52" spans="1:42" s="341" customFormat="1" ht="30" customHeight="1">
      <c r="A52" s="342"/>
      <c r="B52" s="195" t="s">
        <v>11</v>
      </c>
      <c r="C52" s="195">
        <f ca="1">SUMIF(Jun!$BJ$8:$BJ$37,Resul!C46,Jun!$D$8:$D$37)</f>
        <v>0</v>
      </c>
      <c r="D52" s="195">
        <f ca="1">SUMIF(Jun!$BJ$8:$BJ$37,Resul!D46,Jun!$D$8:$D$37)</f>
        <v>0</v>
      </c>
      <c r="E52" s="195">
        <f ca="1">SUMIF(Jun!$BJ$8:$BJ$37,Resul!E46,Jun!$D$8:$D$37)</f>
        <v>0</v>
      </c>
      <c r="F52" s="195">
        <f ca="1">SUMIF(Jun!$BJ$8:$BJ$37,Resul!F46,Jun!$D$8:$D$37)</f>
        <v>0</v>
      </c>
      <c r="G52" s="195">
        <f ca="1">SUMIF(Jun!$BJ$8:$BJ$37,Resul!G46,Jun!$D$8:$D$37)</f>
        <v>0</v>
      </c>
      <c r="H52" s="195">
        <f ca="1">SUMIF(Jun!$BJ$8:$BJ$37,Resul!H46,Jun!$D$8:$D$37)</f>
        <v>0</v>
      </c>
      <c r="I52" s="195">
        <f ca="1">SUMIF(Jun!$BJ$8:$BJ$37,Resul!I46,Jun!$D$8:$D$37)</f>
        <v>0</v>
      </c>
      <c r="J52" s="195">
        <f ca="1">SUMIF(Jun!$BJ$8:$BJ$37,Resul!J46,Jun!$D$8:$D$37)</f>
        <v>0</v>
      </c>
      <c r="K52" s="195">
        <f ca="1">SUMIF(Jun!$BJ$8:$BJ$37,Resul!K46,Jun!$D$8:$D$37)</f>
        <v>0</v>
      </c>
      <c r="L52" s="195">
        <f ca="1">SUMIF(Jun!$BJ$8:$BJ$37,Resul!L46,Jun!$D$8:$D$37)</f>
        <v>0</v>
      </c>
      <c r="M52" s="195">
        <f ca="1">SUMIF(Jun!$BJ$8:$BJ$37,Resul!M46,Jun!$D$8:$D$37)</f>
        <v>0</v>
      </c>
      <c r="N52" s="195">
        <f ca="1">SUMIF(Jun!$BJ$8:$BJ$37,Resul!N46,Jun!$D$8:$D$37)</f>
        <v>0</v>
      </c>
      <c r="O52" s="195">
        <f ca="1">SUMIF(Jun!$BJ$8:$BJ$37,Resul!O46,Jun!$D$8:$D$37)</f>
        <v>0</v>
      </c>
      <c r="P52" s="195">
        <f ca="1">SUMIF(Jun!$BJ$8:$BJ$37,Resul!P46,Jun!$D$8:$D$37)</f>
        <v>0</v>
      </c>
      <c r="Q52" s="195">
        <f ca="1">SUMIF(Jun!$BJ$8:$BJ$37,Resul!Q46,Jun!$D$8:$D$37)</f>
        <v>0</v>
      </c>
      <c r="R52" s="195">
        <f ca="1">SUMIF(Jun!$BJ$8:$BJ$37,Resul!R46,Jun!$D$8:$D$37)</f>
        <v>0</v>
      </c>
      <c r="S52" s="195">
        <f ca="1">SUMIF(Jun!$BJ$8:$BJ$37,Resul!S46,Jun!$D$8:$D$37)</f>
        <v>0</v>
      </c>
      <c r="T52" s="195">
        <f ca="1">SUMIF(Jun!$BJ$8:$BJ$37,Resul!T46,Jun!$D$8:$D$37)</f>
        <v>0</v>
      </c>
      <c r="U52" s="195">
        <f ca="1">SUMIF(Jun!$BJ$8:$BJ$37,Resul!U46,Jun!$D$8:$D$37)</f>
        <v>0</v>
      </c>
      <c r="V52" s="316">
        <f ca="1">SUMIF(Jun!$BJ$8:$BJ$37,Resul!V46,Jun!$D$8:$D$37)</f>
        <v>0</v>
      </c>
      <c r="W52" s="195">
        <f ca="1">SUMIF(Jun!$BJ$8:$BJ$37,Resul!W46,Jun!$D$8:$D$37)</f>
        <v>0</v>
      </c>
      <c r="X52" s="195">
        <f ca="1">SUMIF(Jun!$BJ$8:$BJ$37,Resul!X46,Jun!$D$8:$D$37)</f>
        <v>0</v>
      </c>
      <c r="Y52" s="195">
        <f ca="1">SUMIF(Jun!$BJ$8:$BJ$37,Resul!Y46,Jun!$D$8:$D$37)</f>
        <v>0</v>
      </c>
      <c r="Z52" s="195">
        <f ca="1">SUMIF(Jun!$BJ$8:$BJ$37,Resul!Z46,Jun!$D$8:$D$37)</f>
        <v>0</v>
      </c>
      <c r="AA52" s="195">
        <f ca="1">SUMIF(Jun!$BJ$8:$BJ$37,Resul!AA46,Jun!$D$8:$D$37)</f>
        <v>0</v>
      </c>
      <c r="AB52" s="195">
        <f ca="1">SUMIF(Jun!$BJ$8:$BJ$37,Resul!AB46,Jun!$D$8:$D$37)</f>
        <v>0</v>
      </c>
      <c r="AC52" s="195">
        <f ca="1">SUMIF(Jun!$BJ$8:$BJ$37,Resul!AC46,Jun!$D$8:$D$37)</f>
        <v>0</v>
      </c>
      <c r="AD52" s="195">
        <f ca="1">SUMIF(Jun!$BJ$8:$BJ$37,Resul!AD46,Jun!$D$8:$D$37)</f>
        <v>0</v>
      </c>
      <c r="AE52" s="195">
        <f ca="1">SUMIF(Jun!$BJ$8:$BJ$37,Resul!AE46,Jun!$D$8:$D$37)</f>
        <v>0</v>
      </c>
      <c r="AF52" s="195">
        <f ca="1">SUMIF(Jun!$BJ$8:$BJ$37,Resul!AF46,Jun!$D$8:$D$37)</f>
        <v>0</v>
      </c>
      <c r="AG52" s="195">
        <f ca="1">SUMIF(Jun!$BJ$8:$BJ$37,Resul!AG46,Jun!$D$8:$D$37)</f>
        <v>0</v>
      </c>
      <c r="AH52" s="195">
        <f ca="1">SUMIF(Jun!$BJ$8:$BJ$37,Resul!AH46,Jun!$D$8:$D$37)</f>
        <v>0</v>
      </c>
      <c r="AI52" s="195">
        <f ca="1">SUMIF(Jun!$BJ$8:$BJ$37,Resul!AI46,Jun!$D$8:$D$37)</f>
        <v>0</v>
      </c>
      <c r="AJ52" s="195">
        <f ca="1">SUMIF(Jun!$BJ$8:$BJ$37,Resul!AJ46,Jun!$D$8:$D$37)</f>
        <v>0</v>
      </c>
      <c r="AK52" s="195">
        <f ca="1">SUMIF(Jun!$BJ$8:$BJ$37,Resul!AK46,Jun!$D$8:$D$37)</f>
        <v>0</v>
      </c>
      <c r="AL52" s="195">
        <f ca="1">SUMIF(Jun!$BJ$8:$BJ$37,Resul!AL46,Jun!$D$8:$D$37)</f>
        <v>0</v>
      </c>
      <c r="AM52" s="195">
        <f ca="1">SUMIF(Jun!$BJ$8:$BJ$37,Resul!AM46,Jun!$D$8:$D$37)</f>
        <v>0</v>
      </c>
      <c r="AN52" s="195">
        <f ca="1">SUMIF(Jun!$BJ$8:$BJ$37,Resul!AN46,Jun!$D$8:$D$37)</f>
        <v>0</v>
      </c>
      <c r="AO52" s="195">
        <f ca="1">SUMIF(Jun!$BJ$8:$BJ$37,Resul!AO46,Jun!$D$8:$D$37)</f>
        <v>0</v>
      </c>
      <c r="AP52" s="195">
        <f ca="1">SUMIF(Jun!$BJ$8:$BJ$37,Resul!AP46,Jun!$D$8:$D$37)</f>
        <v>0</v>
      </c>
    </row>
    <row r="53" spans="1:42" s="341" customFormat="1" ht="30" customHeight="1">
      <c r="A53" s="342"/>
      <c r="B53" s="195" t="s">
        <v>12</v>
      </c>
      <c r="C53" s="195">
        <f ca="1">SUMIF(Jul!$BJ$8:$BJ$37,Resul!C46,Jul!$D$8:$D$37)</f>
        <v>0</v>
      </c>
      <c r="D53" s="195">
        <f ca="1">SUMIF(Jul!$BJ$8:$BJ$37,Resul!D46,Jul!$D$8:$D$37)</f>
        <v>0</v>
      </c>
      <c r="E53" s="195">
        <f ca="1">SUMIF(Jul!$BJ$8:$BJ$37,Resul!E46,Jul!$D$8:$D$37)</f>
        <v>0</v>
      </c>
      <c r="F53" s="195">
        <f ca="1">SUMIF(Jul!$BJ$8:$BJ$37,Resul!F46,Jul!$D$8:$D$37)</f>
        <v>0</v>
      </c>
      <c r="G53" s="195">
        <f ca="1">SUMIF(Jul!$BJ$8:$BJ$37,Resul!G46,Jul!$D$8:$D$37)</f>
        <v>0</v>
      </c>
      <c r="H53" s="195">
        <f ca="1">SUMIF(Jul!$BJ$8:$BJ$37,Resul!H46,Jul!$D$8:$D$37)</f>
        <v>0</v>
      </c>
      <c r="I53" s="195">
        <f ca="1">SUMIF(Jul!$BJ$8:$BJ$37,Resul!I46,Jul!$D$8:$D$37)</f>
        <v>0</v>
      </c>
      <c r="J53" s="195">
        <f ca="1">SUMIF(Jul!$BJ$8:$BJ$37,Resul!J46,Jul!$D$8:$D$37)</f>
        <v>0</v>
      </c>
      <c r="K53" s="195">
        <f ca="1">SUMIF(Jul!$BJ$8:$BJ$37,Resul!K46,Jul!$D$8:$D$37)</f>
        <v>0</v>
      </c>
      <c r="L53" s="195">
        <f ca="1">SUMIF(Jul!$BJ$8:$BJ$37,Resul!L46,Jul!$D$8:$D$37)</f>
        <v>0</v>
      </c>
      <c r="M53" s="195">
        <f ca="1">SUMIF(Jul!$BJ$8:$BJ$37,Resul!M46,Jul!$D$8:$D$37)</f>
        <v>0</v>
      </c>
      <c r="N53" s="195">
        <f ca="1">SUMIF(Jul!$BJ$8:$BJ$37,Resul!N46,Jul!$D$8:$D$37)</f>
        <v>0</v>
      </c>
      <c r="O53" s="195">
        <f ca="1">SUMIF(Jul!$BJ$8:$BJ$37,Resul!O46,Jul!$D$8:$D$37)</f>
        <v>0</v>
      </c>
      <c r="P53" s="195">
        <f ca="1">SUMIF(Jul!$BJ$8:$BJ$37,Resul!P46,Jul!$D$8:$D$37)</f>
        <v>0</v>
      </c>
      <c r="Q53" s="195">
        <f ca="1">SUMIF(Jul!$BJ$8:$BJ$37,Resul!Q46,Jul!$D$8:$D$37)</f>
        <v>0</v>
      </c>
      <c r="R53" s="195">
        <f ca="1">SUMIF(Jul!$BJ$8:$BJ$37,Resul!R46,Jul!$D$8:$D$37)</f>
        <v>0</v>
      </c>
      <c r="S53" s="195">
        <f ca="1">SUMIF(Jul!$BJ$8:$BJ$37,Resul!S46,Jul!$D$8:$D$37)</f>
        <v>0</v>
      </c>
      <c r="T53" s="195">
        <f ca="1">SUMIF(Jul!$BJ$8:$BJ$37,Resul!T46,Jul!$D$8:$D$37)</f>
        <v>0</v>
      </c>
      <c r="U53" s="195">
        <f ca="1">SUMIF(Jul!$BJ$8:$BJ$37,Resul!U46,Jul!$D$8:$D$37)</f>
        <v>0</v>
      </c>
      <c r="V53" s="316">
        <f ca="1">SUMIF(Jul!$BJ$8:$BJ$37,Resul!V46,Jul!$D$8:$D$37)</f>
        <v>0</v>
      </c>
      <c r="W53" s="195">
        <f ca="1">SUMIF(Jul!$BJ$8:$BJ$37,Resul!W46,Jul!$D$8:$D$37)</f>
        <v>0</v>
      </c>
      <c r="X53" s="195">
        <f ca="1">SUMIF(Jul!$BJ$8:$BJ$37,Resul!X46,Jul!$D$8:$D$37)</f>
        <v>0</v>
      </c>
      <c r="Y53" s="195">
        <f ca="1">SUMIF(Jul!$BJ$8:$BJ$37,Resul!Y46,Jul!$D$8:$D$37)</f>
        <v>0</v>
      </c>
      <c r="Z53" s="195">
        <f ca="1">SUMIF(Jul!$BJ$8:$BJ$37,Resul!Z46,Jul!$D$8:$D$37)</f>
        <v>0</v>
      </c>
      <c r="AA53" s="195">
        <f ca="1">SUMIF(Jul!$BJ$8:$BJ$37,Resul!AA46,Jul!$D$8:$D$37)</f>
        <v>0</v>
      </c>
      <c r="AB53" s="195">
        <f ca="1">SUMIF(Jul!$BJ$8:$BJ$37,Resul!AB46,Jul!$D$8:$D$37)</f>
        <v>0</v>
      </c>
      <c r="AC53" s="195">
        <f ca="1">SUMIF(Jul!$BJ$8:$BJ$37,Resul!AC46,Jul!$D$8:$D$37)</f>
        <v>0</v>
      </c>
      <c r="AD53" s="195">
        <f ca="1">SUMIF(Jul!$BJ$8:$BJ$37,Resul!AD46,Jul!$D$8:$D$37)</f>
        <v>0</v>
      </c>
      <c r="AE53" s="195">
        <f ca="1">SUMIF(Jul!$BJ$8:$BJ$37,Resul!AE46,Jul!$D$8:$D$37)</f>
        <v>0</v>
      </c>
      <c r="AF53" s="195">
        <f ca="1">SUMIF(Jul!$BJ$8:$BJ$37,Resul!AF46,Jul!$D$8:$D$37)</f>
        <v>0</v>
      </c>
      <c r="AG53" s="195">
        <f ca="1">SUMIF(Jul!$BJ$8:$BJ$37,Resul!AG46,Jul!$D$8:$D$37)</f>
        <v>0</v>
      </c>
      <c r="AH53" s="195">
        <f ca="1">SUMIF(Jul!$BJ$8:$BJ$37,Resul!AH46,Jul!$D$8:$D$37)</f>
        <v>0</v>
      </c>
      <c r="AI53" s="195">
        <f ca="1">SUMIF(Jul!$BJ$8:$BJ$37,Resul!AI46,Jul!$D$8:$D$37)</f>
        <v>0</v>
      </c>
      <c r="AJ53" s="195">
        <f ca="1">SUMIF(Jul!$BJ$8:$BJ$37,Resul!AJ46,Jul!$D$8:$D$37)</f>
        <v>0</v>
      </c>
      <c r="AK53" s="195">
        <f ca="1">SUMIF(Jul!$BJ$8:$BJ$37,Resul!AK46,Jul!$D$8:$D$37)</f>
        <v>0</v>
      </c>
      <c r="AL53" s="195">
        <f ca="1">SUMIF(Jul!$BJ$8:$BJ$37,Resul!AL46,Jul!$D$8:$D$37)</f>
        <v>0</v>
      </c>
      <c r="AM53" s="195">
        <f ca="1">SUMIF(Jul!$BJ$8:$BJ$37,Resul!AM46,Jul!$D$8:$D$37)</f>
        <v>0</v>
      </c>
      <c r="AN53" s="195">
        <f ca="1">SUMIF(Jul!$BJ$8:$BJ$37,Resul!AN46,Jul!$D$8:$D$37)</f>
        <v>0</v>
      </c>
      <c r="AO53" s="195">
        <f ca="1">SUMIF(Jul!$BJ$8:$BJ$37,Resul!AO46,Jul!$D$8:$D$37)</f>
        <v>0</v>
      </c>
      <c r="AP53" s="195">
        <f ca="1">SUMIF(Jul!$BJ$8:$BJ$37,Resul!AP46,Jul!$D$8:$D$37)</f>
        <v>0</v>
      </c>
    </row>
    <row r="54" spans="1:42" s="341" customFormat="1" ht="30" customHeight="1">
      <c r="A54" s="342"/>
      <c r="B54" s="195" t="s">
        <v>13</v>
      </c>
      <c r="C54" s="195">
        <f ca="1">SUMIF(Ago!$BJ$8:$BJ$37,Resul!C46,Ago!$D$8:$D$37)</f>
        <v>0</v>
      </c>
      <c r="D54" s="195">
        <f ca="1">SUMIF(Ago!$BJ$8:$BJ$37,Resul!D46,Ago!$D$8:$D$37)</f>
        <v>0</v>
      </c>
      <c r="E54" s="195">
        <f ca="1">SUMIF(Ago!$BJ$8:$BJ$37,Resul!E46,Ago!$D$8:$D$37)</f>
        <v>0</v>
      </c>
      <c r="F54" s="195">
        <f ca="1">SUMIF(Ago!$BJ$8:$BJ$37,Resul!F46,Ago!$D$8:$D$37)</f>
        <v>0</v>
      </c>
      <c r="G54" s="195">
        <f ca="1">SUMIF(Ago!$BJ$8:$BJ$37,Resul!G46,Ago!$D$8:$D$37)</f>
        <v>0</v>
      </c>
      <c r="H54" s="195">
        <f ca="1">SUMIF(Ago!$BJ$8:$BJ$37,Resul!H46,Ago!$D$8:$D$37)</f>
        <v>0</v>
      </c>
      <c r="I54" s="195">
        <f ca="1">SUMIF(Ago!$BJ$8:$BJ$37,Resul!I46,Ago!$D$8:$D$37)</f>
        <v>0</v>
      </c>
      <c r="J54" s="195">
        <f ca="1">SUMIF(Ago!$BJ$8:$BJ$37,Resul!J46,Ago!$D$8:$D$37)</f>
        <v>0</v>
      </c>
      <c r="K54" s="195">
        <f ca="1">SUMIF(Ago!$BJ$8:$BJ$37,Resul!K46,Ago!$D$8:$D$37)</f>
        <v>0</v>
      </c>
      <c r="L54" s="195">
        <f ca="1">SUMIF(Ago!$BJ$8:$BJ$37,Resul!L46,Ago!$D$8:$D$37)</f>
        <v>0</v>
      </c>
      <c r="M54" s="195">
        <f ca="1">SUMIF(Ago!$BJ$8:$BJ$37,Resul!M46,Ago!$D$8:$D$37)</f>
        <v>0</v>
      </c>
      <c r="N54" s="195">
        <f ca="1">SUMIF(Ago!$BJ$8:$BJ$37,Resul!N46,Ago!$D$8:$D$37)</f>
        <v>0</v>
      </c>
      <c r="O54" s="195">
        <f ca="1">SUMIF(Ago!$BJ$8:$BJ$37,Resul!O46,Ago!$D$8:$D$37)</f>
        <v>0</v>
      </c>
      <c r="P54" s="195">
        <f ca="1">SUMIF(Ago!$BJ$8:$BJ$37,Resul!P46,Ago!$D$8:$D$37)</f>
        <v>0</v>
      </c>
      <c r="Q54" s="195">
        <f ca="1">SUMIF(Ago!$BJ$8:$BJ$37,Resul!Q46,Ago!$D$8:$D$37)</f>
        <v>0</v>
      </c>
      <c r="R54" s="195">
        <f ca="1">SUMIF(Ago!$BJ$8:$BJ$37,Resul!R46,Ago!$D$8:$D$37)</f>
        <v>0</v>
      </c>
      <c r="S54" s="195">
        <f ca="1">SUMIF(Ago!$BJ$8:$BJ$37,Resul!S46,Ago!$D$8:$D$37)</f>
        <v>0</v>
      </c>
      <c r="T54" s="195">
        <f ca="1">SUMIF(Ago!$BJ$8:$BJ$37,Resul!T46,Ago!$D$8:$D$37)</f>
        <v>0</v>
      </c>
      <c r="U54" s="195">
        <f ca="1">SUMIF(Ago!$BJ$8:$BJ$37,Resul!U46,Ago!$D$8:$D$37)</f>
        <v>0</v>
      </c>
      <c r="V54" s="316">
        <f ca="1">SUMIF(Ago!$BJ$8:$BJ$37,Resul!V46,Ago!$D$8:$D$37)</f>
        <v>0</v>
      </c>
      <c r="W54" s="195">
        <f ca="1">SUMIF(Ago!$BJ$8:$BJ$37,Resul!W46,Ago!$D$8:$D$37)</f>
        <v>0</v>
      </c>
      <c r="X54" s="195">
        <f ca="1">SUMIF(Ago!$BJ$8:$BJ$37,Resul!X46,Ago!$D$8:$D$37)</f>
        <v>0</v>
      </c>
      <c r="Y54" s="195">
        <f ca="1">SUMIF(Ago!$BJ$8:$BJ$37,Resul!Y46,Ago!$D$8:$D$37)</f>
        <v>0</v>
      </c>
      <c r="Z54" s="195">
        <f ca="1">SUMIF(Ago!$BJ$8:$BJ$37,Resul!Z46,Ago!$D$8:$D$37)</f>
        <v>0</v>
      </c>
      <c r="AA54" s="195">
        <f ca="1">SUMIF(Ago!$BJ$8:$BJ$37,Resul!AA46,Ago!$D$8:$D$37)</f>
        <v>0</v>
      </c>
      <c r="AB54" s="195">
        <f ca="1">SUMIF(Ago!$BJ$8:$BJ$37,Resul!AB46,Ago!$D$8:$D$37)</f>
        <v>0</v>
      </c>
      <c r="AC54" s="195">
        <f ca="1">SUMIF(Ago!$BJ$8:$BJ$37,Resul!AC46,Ago!$D$8:$D$37)</f>
        <v>0</v>
      </c>
      <c r="AD54" s="195">
        <f ca="1">SUMIF(Ago!$BJ$8:$BJ$37,Resul!AD46,Ago!$D$8:$D$37)</f>
        <v>0</v>
      </c>
      <c r="AE54" s="195">
        <f ca="1">SUMIF(Ago!$BJ$8:$BJ$37,Resul!AE46,Ago!$D$8:$D$37)</f>
        <v>0</v>
      </c>
      <c r="AF54" s="195">
        <f ca="1">SUMIF(Ago!$BJ$8:$BJ$37,Resul!AF46,Ago!$D$8:$D$37)</f>
        <v>0</v>
      </c>
      <c r="AG54" s="195">
        <f ca="1">SUMIF(Ago!$BJ$8:$BJ$37,Resul!AG46,Ago!$D$8:$D$37)</f>
        <v>0</v>
      </c>
      <c r="AH54" s="195">
        <f ca="1">SUMIF(Ago!$BJ$8:$BJ$37,Resul!AH46,Ago!$D$8:$D$37)</f>
        <v>0</v>
      </c>
      <c r="AI54" s="195">
        <f ca="1">SUMIF(Ago!$BJ$8:$BJ$37,Resul!AI46,Ago!$D$8:$D$37)</f>
        <v>0</v>
      </c>
      <c r="AJ54" s="195">
        <f ca="1">SUMIF(Ago!$BJ$8:$BJ$37,Resul!AJ46,Ago!$D$8:$D$37)</f>
        <v>0</v>
      </c>
      <c r="AK54" s="195">
        <f ca="1">SUMIF(Ago!$BJ$8:$BJ$37,Resul!AK46,Ago!$D$8:$D$37)</f>
        <v>0</v>
      </c>
      <c r="AL54" s="195">
        <f ca="1">SUMIF(Ago!$BJ$8:$BJ$37,Resul!AL46,Ago!$D$8:$D$37)</f>
        <v>0</v>
      </c>
      <c r="AM54" s="195">
        <f ca="1">SUMIF(Ago!$BJ$8:$BJ$37,Resul!AM46,Ago!$D$8:$D$37)</f>
        <v>0</v>
      </c>
      <c r="AN54" s="195">
        <f ca="1">SUMIF(Ago!$BJ$8:$BJ$37,Resul!AN46,Ago!$D$8:$D$37)</f>
        <v>0</v>
      </c>
      <c r="AO54" s="195">
        <f ca="1">SUMIF(Ago!$BJ$8:$BJ$37,Resul!AO46,Ago!$D$8:$D$37)</f>
        <v>0</v>
      </c>
      <c r="AP54" s="195">
        <f ca="1">SUMIF(Ago!$BJ$8:$BJ$37,Resul!AP46,Ago!$D$8:$D$37)</f>
        <v>0</v>
      </c>
    </row>
    <row r="55" spans="1:42" s="341" customFormat="1" ht="30" customHeight="1">
      <c r="A55" s="342"/>
      <c r="B55" s="195" t="s">
        <v>14</v>
      </c>
      <c r="C55" s="195">
        <f ca="1">SUMIF(Set!$BJ$8:$BJ$37,Resul!C46,Set!$D$8:$D$37)</f>
        <v>0</v>
      </c>
      <c r="D55" s="195">
        <f ca="1">SUMIF(Set!$BJ$8:$BJ$37,Resul!D46,Set!$D$8:$D$37)</f>
        <v>0</v>
      </c>
      <c r="E55" s="195">
        <f ca="1">SUMIF(Set!$BJ$8:$BJ$37,Resul!E46,Set!$D$8:$D$37)</f>
        <v>0</v>
      </c>
      <c r="F55" s="195">
        <f ca="1">SUMIF(Set!$BJ$8:$BJ$37,Resul!F46,Set!$D$8:$D$37)</f>
        <v>0</v>
      </c>
      <c r="G55" s="195">
        <f ca="1">SUMIF(Set!$BJ$8:$BJ$37,Resul!G46,Set!$D$8:$D$37)</f>
        <v>0</v>
      </c>
      <c r="H55" s="195">
        <f ca="1">SUMIF(Set!$BJ$8:$BJ$37,Resul!H46,Set!$D$8:$D$37)</f>
        <v>0</v>
      </c>
      <c r="I55" s="195">
        <f ca="1">SUMIF(Set!$BJ$8:$BJ$37,Resul!I46,Set!$D$8:$D$37)</f>
        <v>0</v>
      </c>
      <c r="J55" s="195">
        <f ca="1">SUMIF(Set!$BJ$8:$BJ$37,Resul!J46,Set!$D$8:$D$37)</f>
        <v>0</v>
      </c>
      <c r="K55" s="195">
        <f ca="1">SUMIF(Set!$BJ$8:$BJ$37,Resul!K46,Set!$D$8:$D$37)</f>
        <v>0</v>
      </c>
      <c r="L55" s="195">
        <f ca="1">SUMIF(Set!$BJ$8:$BJ$37,Resul!L46,Set!$D$8:$D$37)</f>
        <v>0</v>
      </c>
      <c r="M55" s="195">
        <f ca="1">SUMIF(Set!$BJ$8:$BJ$37,Resul!M46,Set!$D$8:$D$37)</f>
        <v>0</v>
      </c>
      <c r="N55" s="195">
        <f ca="1">SUMIF(Set!$BJ$8:$BJ$37,Resul!N46,Set!$D$8:$D$37)</f>
        <v>0</v>
      </c>
      <c r="O55" s="195">
        <f ca="1">SUMIF(Set!$BJ$8:$BJ$37,Resul!O46,Set!$D$8:$D$37)</f>
        <v>0</v>
      </c>
      <c r="P55" s="195">
        <f ca="1">SUMIF(Set!$BJ$8:$BJ$37,Resul!P46,Set!$D$8:$D$37)</f>
        <v>0</v>
      </c>
      <c r="Q55" s="195">
        <f ca="1">SUMIF(Set!$BJ$8:$BJ$37,Resul!Q46,Set!$D$8:$D$37)</f>
        <v>0</v>
      </c>
      <c r="R55" s="195">
        <f ca="1">SUMIF(Set!$BJ$8:$BJ$37,Resul!R46,Set!$D$8:$D$37)</f>
        <v>0</v>
      </c>
      <c r="S55" s="195">
        <f ca="1">SUMIF(Set!$BJ$8:$BJ$37,Resul!S46,Set!$D$8:$D$37)</f>
        <v>0</v>
      </c>
      <c r="T55" s="195">
        <f ca="1">SUMIF(Set!$BJ$8:$BJ$37,Resul!T46,Set!$D$8:$D$37)</f>
        <v>0</v>
      </c>
      <c r="U55" s="195">
        <f ca="1">SUMIF(Set!$BJ$8:$BJ$37,Resul!U46,Set!$D$8:$D$37)</f>
        <v>0</v>
      </c>
      <c r="V55" s="316">
        <f ca="1">SUMIF(Set!$BJ$8:$BJ$37,Resul!V46,Set!$D$8:$D$37)</f>
        <v>0</v>
      </c>
      <c r="W55" s="195">
        <f ca="1">SUMIF(Set!$BJ$8:$BJ$37,Resul!W46,Set!$D$8:$D$37)</f>
        <v>0</v>
      </c>
      <c r="X55" s="195">
        <f ca="1">SUMIF(Set!$BJ$8:$BJ$37,Resul!X46,Set!$D$8:$D$37)</f>
        <v>0</v>
      </c>
      <c r="Y55" s="195">
        <f ca="1">SUMIF(Set!$BJ$8:$BJ$37,Resul!Y46,Set!$D$8:$D$37)</f>
        <v>0</v>
      </c>
      <c r="Z55" s="195">
        <f ca="1">SUMIF(Set!$BJ$8:$BJ$37,Resul!Z46,Set!$D$8:$D$37)</f>
        <v>0</v>
      </c>
      <c r="AA55" s="195">
        <f ca="1">SUMIF(Set!$BJ$8:$BJ$37,Resul!AA46,Set!$D$8:$D$37)</f>
        <v>0</v>
      </c>
      <c r="AB55" s="195">
        <f ca="1">SUMIF(Set!$BJ$8:$BJ$37,Resul!AB46,Set!$D$8:$D$37)</f>
        <v>0</v>
      </c>
      <c r="AC55" s="195">
        <f ca="1">SUMIF(Set!$BJ$8:$BJ$37,Resul!AC46,Set!$D$8:$D$37)</f>
        <v>0</v>
      </c>
      <c r="AD55" s="195">
        <f ca="1">SUMIF(Set!$BJ$8:$BJ$37,Resul!AD46,Set!$D$8:$D$37)</f>
        <v>0</v>
      </c>
      <c r="AE55" s="195">
        <f ca="1">SUMIF(Set!$BJ$8:$BJ$37,Resul!AE46,Set!$D$8:$D$37)</f>
        <v>0</v>
      </c>
      <c r="AF55" s="195">
        <f ca="1">SUMIF(Set!$BJ$8:$BJ$37,Resul!AF46,Set!$D$8:$D$37)</f>
        <v>0</v>
      </c>
      <c r="AG55" s="195">
        <f ca="1">SUMIF(Set!$BJ$8:$BJ$37,Resul!AG46,Set!$D$8:$D$37)</f>
        <v>0</v>
      </c>
      <c r="AH55" s="195">
        <f ca="1">SUMIF(Set!$BJ$8:$BJ$37,Resul!AH46,Set!$D$8:$D$37)</f>
        <v>0</v>
      </c>
      <c r="AI55" s="195">
        <f ca="1">SUMIF(Set!$BJ$8:$BJ$37,Resul!AI46,Set!$D$8:$D$37)</f>
        <v>0</v>
      </c>
      <c r="AJ55" s="195">
        <f ca="1">SUMIF(Set!$BJ$8:$BJ$37,Resul!AJ46,Set!$D$8:$D$37)</f>
        <v>0</v>
      </c>
      <c r="AK55" s="195">
        <f ca="1">SUMIF(Set!$BJ$8:$BJ$37,Resul!AK46,Set!$D$8:$D$37)</f>
        <v>0</v>
      </c>
      <c r="AL55" s="195">
        <f ca="1">SUMIF(Set!$BJ$8:$BJ$37,Resul!AL46,Set!$D$8:$D$37)</f>
        <v>0</v>
      </c>
      <c r="AM55" s="195">
        <f ca="1">SUMIF(Set!$BJ$8:$BJ$37,Resul!AM46,Set!$D$8:$D$37)</f>
        <v>0</v>
      </c>
      <c r="AN55" s="195">
        <f ca="1">SUMIF(Set!$BJ$8:$BJ$37,Resul!AN46,Set!$D$8:$D$37)</f>
        <v>0</v>
      </c>
      <c r="AO55" s="195">
        <f ca="1">SUMIF(Set!$BJ$8:$BJ$37,Resul!AO46,Set!$D$8:$D$37)</f>
        <v>0</v>
      </c>
      <c r="AP55" s="195">
        <f ca="1">SUMIF(Set!$BJ$8:$BJ$37,Resul!AP46,Set!$D$8:$D$37)</f>
        <v>0</v>
      </c>
    </row>
    <row r="56" spans="1:42" s="341" customFormat="1" ht="30" customHeight="1">
      <c r="A56" s="342"/>
      <c r="B56" s="195" t="s">
        <v>15</v>
      </c>
      <c r="C56" s="195">
        <f ca="1">SUMIF(Out!$BJ$8:$BJ$37,Resul!C46,Out!$D$8:$D$37)</f>
        <v>0</v>
      </c>
      <c r="D56" s="195">
        <f ca="1">SUMIF(Out!$BJ$8:$BJ$37,Resul!D46,Out!$D$8:$D$37)</f>
        <v>0</v>
      </c>
      <c r="E56" s="195">
        <f ca="1">SUMIF(Out!$BJ$8:$BJ$37,Resul!E46,Out!$D$8:$D$37)</f>
        <v>0</v>
      </c>
      <c r="F56" s="195">
        <f ca="1">SUMIF(Out!$BJ$8:$BJ$37,Resul!F46,Out!$D$8:$D$37)</f>
        <v>0</v>
      </c>
      <c r="G56" s="195">
        <f ca="1">SUMIF(Out!$BJ$8:$BJ$37,Resul!G46,Out!$D$8:$D$37)</f>
        <v>0</v>
      </c>
      <c r="H56" s="195">
        <f ca="1">SUMIF(Out!$BJ$8:$BJ$37,Resul!H46,Out!$D$8:$D$37)</f>
        <v>0</v>
      </c>
      <c r="I56" s="195">
        <f ca="1">SUMIF(Out!$BJ$8:$BJ$37,Resul!I46,Out!$D$8:$D$37)</f>
        <v>0</v>
      </c>
      <c r="J56" s="195">
        <f ca="1">SUMIF(Out!$BJ$8:$BJ$37,Resul!J46,Out!$D$8:$D$37)</f>
        <v>0</v>
      </c>
      <c r="K56" s="195">
        <f ca="1">SUMIF(Out!$BJ$8:$BJ$37,Resul!K46,Out!$D$8:$D$37)</f>
        <v>0</v>
      </c>
      <c r="L56" s="195">
        <f ca="1">SUMIF(Out!$BJ$8:$BJ$37,Resul!L46,Out!$D$8:$D$37)</f>
        <v>0</v>
      </c>
      <c r="M56" s="195">
        <f ca="1">SUMIF(Out!$BJ$8:$BJ$37,Resul!M46,Out!$D$8:$D$37)</f>
        <v>0</v>
      </c>
      <c r="N56" s="195">
        <f ca="1">SUMIF(Out!$BJ$8:$BJ$37,Resul!N46,Out!$D$8:$D$37)</f>
        <v>0</v>
      </c>
      <c r="O56" s="195">
        <f ca="1">SUMIF(Out!$BJ$8:$BJ$37,Resul!O46,Out!$D$8:$D$37)</f>
        <v>0</v>
      </c>
      <c r="P56" s="195">
        <f ca="1">SUMIF(Out!$BJ$8:$BJ$37,Resul!P46,Out!$D$8:$D$37)</f>
        <v>0</v>
      </c>
      <c r="Q56" s="195">
        <f ca="1">SUMIF(Out!$BJ$8:$BJ$37,Resul!Q46,Out!$D$8:$D$37)</f>
        <v>0</v>
      </c>
      <c r="R56" s="195">
        <f ca="1">SUMIF(Out!$BJ$8:$BJ$37,Resul!R46,Out!$D$8:$D$37)</f>
        <v>0</v>
      </c>
      <c r="S56" s="195">
        <f ca="1">SUMIF(Out!$BJ$8:$BJ$37,Resul!S46,Out!$D$8:$D$37)</f>
        <v>0</v>
      </c>
      <c r="T56" s="195">
        <f ca="1">SUMIF(Out!$BJ$8:$BJ$37,Resul!T46,Out!$D$8:$D$37)</f>
        <v>0</v>
      </c>
      <c r="U56" s="195">
        <f ca="1">SUMIF(Out!$BJ$8:$BJ$37,Resul!U46,Out!$D$8:$D$37)</f>
        <v>0</v>
      </c>
      <c r="V56" s="316">
        <f ca="1">SUMIF(Out!$BJ$8:$BJ$37,Resul!V46,Out!$D$8:$D$37)</f>
        <v>0</v>
      </c>
      <c r="W56" s="195">
        <f ca="1">SUMIF(Out!$BJ$8:$BJ$37,Resul!W46,Out!$D$8:$D$37)</f>
        <v>0</v>
      </c>
      <c r="X56" s="195">
        <f ca="1">SUMIF(Out!$BJ$8:$BJ$37,Resul!X46,Out!$D$8:$D$37)</f>
        <v>0</v>
      </c>
      <c r="Y56" s="195">
        <f ca="1">SUMIF(Out!$BJ$8:$BJ$37,Resul!Y46,Out!$D$8:$D$37)</f>
        <v>0</v>
      </c>
      <c r="Z56" s="195">
        <f ca="1">SUMIF(Out!$BJ$8:$BJ$37,Resul!Z46,Out!$D$8:$D$37)</f>
        <v>0</v>
      </c>
      <c r="AA56" s="195">
        <f ca="1">SUMIF(Out!$BJ$8:$BJ$37,Resul!AA46,Out!$D$8:$D$37)</f>
        <v>0</v>
      </c>
      <c r="AB56" s="195">
        <f ca="1">SUMIF(Out!$BJ$8:$BJ$37,Resul!AB46,Out!$D$8:$D$37)</f>
        <v>0</v>
      </c>
      <c r="AC56" s="195">
        <f ca="1">SUMIF(Out!$BJ$8:$BJ$37,Resul!AC46,Out!$D$8:$D$37)</f>
        <v>0</v>
      </c>
      <c r="AD56" s="195">
        <f ca="1">SUMIF(Out!$BJ$8:$BJ$37,Resul!AD46,Out!$D$8:$D$37)</f>
        <v>0</v>
      </c>
      <c r="AE56" s="195">
        <f ca="1">SUMIF(Out!$BJ$8:$BJ$37,Resul!AE46,Out!$D$8:$D$37)</f>
        <v>0</v>
      </c>
      <c r="AF56" s="195">
        <f ca="1">SUMIF(Out!$BJ$8:$BJ$37,Resul!AF46,Out!$D$8:$D$37)</f>
        <v>0</v>
      </c>
      <c r="AG56" s="195">
        <f ca="1">SUMIF(Out!$BJ$8:$BJ$37,Resul!AG46,Out!$D$8:$D$37)</f>
        <v>0</v>
      </c>
      <c r="AH56" s="195">
        <f ca="1">SUMIF(Out!$BJ$8:$BJ$37,Resul!AH46,Out!$D$8:$D$37)</f>
        <v>0</v>
      </c>
      <c r="AI56" s="195">
        <f ca="1">SUMIF(Out!$BJ$8:$BJ$37,Resul!AI46,Out!$D$8:$D$37)</f>
        <v>0</v>
      </c>
      <c r="AJ56" s="195">
        <f ca="1">SUMIF(Out!$BJ$8:$BJ$37,Resul!AJ46,Out!$D$8:$D$37)</f>
        <v>0</v>
      </c>
      <c r="AK56" s="195">
        <f ca="1">SUMIF(Out!$BJ$8:$BJ$37,Resul!AK46,Out!$D$8:$D$37)</f>
        <v>0</v>
      </c>
      <c r="AL56" s="195">
        <f ca="1">SUMIF(Out!$BJ$8:$BJ$37,Resul!AL46,Out!$D$8:$D$37)</f>
        <v>0</v>
      </c>
      <c r="AM56" s="195">
        <f ca="1">SUMIF(Out!$BJ$8:$BJ$37,Resul!AM46,Out!$D$8:$D$37)</f>
        <v>0</v>
      </c>
      <c r="AN56" s="195">
        <f ca="1">SUMIF(Out!$BJ$8:$BJ$37,Resul!AN46,Out!$D$8:$D$37)</f>
        <v>0</v>
      </c>
      <c r="AO56" s="195">
        <f ca="1">SUMIF(Out!$BJ$8:$BJ$37,Resul!AO46,Out!$D$8:$D$37)</f>
        <v>0</v>
      </c>
      <c r="AP56" s="195">
        <f ca="1">SUMIF(Out!$BJ$8:$BJ$37,Resul!AP46,Out!$D$8:$D$37)</f>
        <v>0</v>
      </c>
    </row>
    <row r="57" spans="1:42" s="341" customFormat="1" ht="30" customHeight="1">
      <c r="A57" s="342"/>
      <c r="B57" s="195" t="s">
        <v>155</v>
      </c>
      <c r="C57" s="195">
        <f ca="1">SUMIF(Nov!$BJ$8:$BJ$37,Resul!C46,Nov!$D$8:$D$37)</f>
        <v>0</v>
      </c>
      <c r="D57" s="195">
        <f ca="1">SUMIF(Nov!$BJ$8:$BJ$37,Resul!D46,Nov!$D$8:$D$37)</f>
        <v>0</v>
      </c>
      <c r="E57" s="195">
        <f ca="1">SUMIF(Nov!$BJ$8:$BJ$37,Resul!E46,Nov!$D$8:$D$37)</f>
        <v>0</v>
      </c>
      <c r="F57" s="195">
        <f ca="1">SUMIF(Nov!$BJ$8:$BJ$37,Resul!F46,Nov!$D$8:$D$37)</f>
        <v>0</v>
      </c>
      <c r="G57" s="195">
        <f ca="1">SUMIF(Nov!$BJ$8:$BJ$37,Resul!G46,Nov!$D$8:$D$37)</f>
        <v>0</v>
      </c>
      <c r="H57" s="195">
        <f ca="1">SUMIF(Nov!$BJ$8:$BJ$37,Resul!H46,Nov!$D$8:$D$37)</f>
        <v>0</v>
      </c>
      <c r="I57" s="195">
        <f ca="1">SUMIF(Nov!$BJ$8:$BJ$37,Resul!I46,Nov!$D$8:$D$37)</f>
        <v>0</v>
      </c>
      <c r="J57" s="195">
        <f ca="1">SUMIF(Nov!$BJ$8:$BJ$37,Resul!J46,Nov!$D$8:$D$37)</f>
        <v>0</v>
      </c>
      <c r="K57" s="195">
        <f ca="1">SUMIF(Nov!$BJ$8:$BJ$37,Resul!K46,Nov!$D$8:$D$37)</f>
        <v>0</v>
      </c>
      <c r="L57" s="195">
        <f ca="1">SUMIF(Nov!$BJ$8:$BJ$37,Resul!L46,Nov!$D$8:$D$37)</f>
        <v>0</v>
      </c>
      <c r="M57" s="195">
        <f ca="1">SUMIF(Nov!$BJ$8:$BJ$37,Resul!M46,Nov!$D$8:$D$37)</f>
        <v>0</v>
      </c>
      <c r="N57" s="195">
        <f ca="1">SUMIF(Nov!$BJ$8:$BJ$37,Resul!N46,Nov!$D$8:$D$37)</f>
        <v>0</v>
      </c>
      <c r="O57" s="195">
        <f ca="1">SUMIF(Nov!$BJ$8:$BJ$37,Resul!O46,Nov!$D$8:$D$37)</f>
        <v>0</v>
      </c>
      <c r="P57" s="195">
        <f ca="1">SUMIF(Nov!$BJ$8:$BJ$37,Resul!P46,Nov!$D$8:$D$37)</f>
        <v>0</v>
      </c>
      <c r="Q57" s="195">
        <f ca="1">SUMIF(Nov!$BJ$8:$BJ$37,Resul!Q46,Nov!$D$8:$D$37)</f>
        <v>0</v>
      </c>
      <c r="R57" s="195">
        <f ca="1">SUMIF(Nov!$BJ$8:$BJ$37,Resul!R46,Nov!$D$8:$D$37)</f>
        <v>0</v>
      </c>
      <c r="S57" s="195">
        <f ca="1">SUMIF(Nov!$BJ$8:$BJ$37,Resul!S46,Nov!$D$8:$D$37)</f>
        <v>0</v>
      </c>
      <c r="T57" s="195">
        <f ca="1">SUMIF(Nov!$BJ$8:$BJ$37,Resul!T46,Nov!$D$8:$D$37)</f>
        <v>0</v>
      </c>
      <c r="U57" s="195">
        <f ca="1">SUMIF(Nov!$BJ$8:$BJ$37,Resul!U46,Nov!$D$8:$D$37)</f>
        <v>0</v>
      </c>
      <c r="V57" s="316">
        <f ca="1">SUMIF(Nov!$BJ$8:$BJ$37,Resul!V46,Nov!$D$8:$D$37)</f>
        <v>0</v>
      </c>
      <c r="W57" s="195">
        <f ca="1">SUMIF(Nov!$BJ$8:$BJ$37,Resul!W46,Nov!$D$8:$D$37)</f>
        <v>0</v>
      </c>
      <c r="X57" s="195">
        <f ca="1">SUMIF(Nov!$BJ$8:$BJ$37,Resul!X46,Nov!$D$8:$D$37)</f>
        <v>0</v>
      </c>
      <c r="Y57" s="195">
        <f ca="1">SUMIF(Nov!$BJ$8:$BJ$37,Resul!Y46,Nov!$D$8:$D$37)</f>
        <v>0</v>
      </c>
      <c r="Z57" s="195">
        <f ca="1">SUMIF(Nov!$BJ$8:$BJ$37,Resul!Z46,Nov!$D$8:$D$37)</f>
        <v>0</v>
      </c>
      <c r="AA57" s="195">
        <f ca="1">SUMIF(Nov!$BJ$8:$BJ$37,Resul!AA46,Nov!$D$8:$D$37)</f>
        <v>0</v>
      </c>
      <c r="AB57" s="195">
        <f ca="1">SUMIF(Nov!$BJ$8:$BJ$37,Resul!AB46,Nov!$D$8:$D$37)</f>
        <v>0</v>
      </c>
      <c r="AC57" s="195">
        <f ca="1">SUMIF(Nov!$BJ$8:$BJ$37,Resul!AC46,Nov!$D$8:$D$37)</f>
        <v>0</v>
      </c>
      <c r="AD57" s="195">
        <f ca="1">SUMIF(Nov!$BJ$8:$BJ$37,Resul!AD46,Nov!$D$8:$D$37)</f>
        <v>0</v>
      </c>
      <c r="AE57" s="195">
        <f ca="1">SUMIF(Nov!$BJ$8:$BJ$37,Resul!AE46,Nov!$D$8:$D$37)</f>
        <v>0</v>
      </c>
      <c r="AF57" s="195">
        <f ca="1">SUMIF(Nov!$BJ$8:$BJ$37,Resul!AF46,Nov!$D$8:$D$37)</f>
        <v>0</v>
      </c>
      <c r="AG57" s="195">
        <f ca="1">SUMIF(Nov!$BJ$8:$BJ$37,Resul!AG46,Nov!$D$8:$D$37)</f>
        <v>0</v>
      </c>
      <c r="AH57" s="195">
        <f ca="1">SUMIF(Nov!$BJ$8:$BJ$37,Resul!AH46,Nov!$D$8:$D$37)</f>
        <v>0</v>
      </c>
      <c r="AI57" s="195">
        <f ca="1">SUMIF(Nov!$BJ$8:$BJ$37,Resul!AI46,Nov!$D$8:$D$37)</f>
        <v>0</v>
      </c>
      <c r="AJ57" s="195">
        <f ca="1">SUMIF(Nov!$BJ$8:$BJ$37,Resul!AJ46,Nov!$D$8:$D$37)</f>
        <v>0</v>
      </c>
      <c r="AK57" s="195">
        <f ca="1">SUMIF(Nov!$BJ$8:$BJ$37,Resul!AK46,Nov!$D$8:$D$37)</f>
        <v>0</v>
      </c>
      <c r="AL57" s="195">
        <f ca="1">SUMIF(Nov!$BJ$8:$BJ$37,Resul!AL46,Nov!$D$8:$D$37)</f>
        <v>0</v>
      </c>
      <c r="AM57" s="195">
        <f ca="1">SUMIF(Nov!$BJ$8:$BJ$37,Resul!AM46,Nov!$D$8:$D$37)</f>
        <v>0</v>
      </c>
      <c r="AN57" s="195">
        <f ca="1">SUMIF(Nov!$BJ$8:$BJ$37,Resul!AN46,Nov!$D$8:$D$37)</f>
        <v>0</v>
      </c>
      <c r="AO57" s="195">
        <f ca="1">SUMIF(Nov!$BJ$8:$BJ$37,Resul!AO46,Nov!$D$8:$D$37)</f>
        <v>0</v>
      </c>
      <c r="AP57" s="195">
        <f ca="1">SUMIF(Nov!$BJ$8:$BJ$37,Resul!AP46,Nov!$D$8:$D$37)</f>
        <v>0</v>
      </c>
    </row>
    <row r="58" spans="1:42" s="341" customFormat="1" ht="30" customHeight="1">
      <c r="A58" s="342"/>
      <c r="B58" s="195" t="s">
        <v>156</v>
      </c>
      <c r="C58" s="195">
        <f ca="1">SUMIF(Dez!$BJ$8:$BJ$37,Resul!C46,Dez!$D$8:$D$37)</f>
        <v>0</v>
      </c>
      <c r="D58" s="195">
        <f ca="1">SUMIF(Dez!$BJ$8:$BJ$37,Resul!D46,Dez!$D$8:$D$37)</f>
        <v>0</v>
      </c>
      <c r="E58" s="195">
        <f ca="1">SUMIF(Dez!$BJ$8:$BJ$37,Resul!E46,Dez!$D$8:$D$37)</f>
        <v>0</v>
      </c>
      <c r="F58" s="195">
        <f ca="1">SUMIF(Dez!$BJ$8:$BJ$37,Resul!F46,Dez!$D$8:$D$37)</f>
        <v>0</v>
      </c>
      <c r="G58" s="195">
        <f ca="1">SUMIF(Dez!$BJ$8:$BJ$37,Resul!G46,Dez!$D$8:$D$37)</f>
        <v>0</v>
      </c>
      <c r="H58" s="195">
        <f ca="1">SUMIF(Dez!$BJ$8:$BJ$37,Resul!H46,Dez!$D$8:$D$37)</f>
        <v>0</v>
      </c>
      <c r="I58" s="195">
        <f ca="1">SUMIF(Dez!$BJ$8:$BJ$37,Resul!I46,Dez!$D$8:$D$37)</f>
        <v>0</v>
      </c>
      <c r="J58" s="195">
        <f ca="1">SUMIF(Dez!$BJ$8:$BJ$37,Resul!J46,Dez!$D$8:$D$37)</f>
        <v>0</v>
      </c>
      <c r="K58" s="195">
        <f ca="1">SUMIF(Dez!$BJ$8:$BJ$37,Resul!K46,Dez!$D$8:$D$37)</f>
        <v>0</v>
      </c>
      <c r="L58" s="195">
        <f ca="1">SUMIF(Dez!$BJ$8:$BJ$37,Resul!L46,Dez!$D$8:$D$37)</f>
        <v>0</v>
      </c>
      <c r="M58" s="195">
        <f ca="1">SUMIF(Dez!$BJ$8:$BJ$37,Resul!M46,Dez!$D$8:$D$37)</f>
        <v>0</v>
      </c>
      <c r="N58" s="195">
        <f ca="1">SUMIF(Dez!$BJ$8:$BJ$37,Resul!N46,Dez!$D$8:$D$37)</f>
        <v>0</v>
      </c>
      <c r="O58" s="195">
        <f ca="1">SUMIF(Dez!$BJ$8:$BJ$37,Resul!O46,Dez!$D$8:$D$37)</f>
        <v>0</v>
      </c>
      <c r="P58" s="195">
        <f ca="1">SUMIF(Dez!$BJ$8:$BJ$37,Resul!P46,Dez!$D$8:$D$37)</f>
        <v>0</v>
      </c>
      <c r="Q58" s="195">
        <f ca="1">SUMIF(Dez!$BJ$8:$BJ$37,Resul!Q46,Dez!$D$8:$D$37)</f>
        <v>0</v>
      </c>
      <c r="R58" s="195">
        <f ca="1">SUMIF(Dez!$BJ$8:$BJ$37,Resul!R46,Dez!$D$8:$D$37)</f>
        <v>0</v>
      </c>
      <c r="S58" s="195">
        <f ca="1">SUMIF(Dez!$BJ$8:$BJ$37,Resul!S46,Dez!$D$8:$D$37)</f>
        <v>0</v>
      </c>
      <c r="T58" s="195">
        <f ca="1">SUMIF(Dez!$BJ$8:$BJ$37,Resul!T46,Dez!$D$8:$D$37)</f>
        <v>0</v>
      </c>
      <c r="U58" s="195">
        <f ca="1">SUMIF(Dez!$BJ$8:$BJ$37,Resul!U46,Dez!$D$8:$D$37)</f>
        <v>0</v>
      </c>
      <c r="V58" s="316">
        <f ca="1">SUMIF(Dez!$BJ$8:$BJ$37,Resul!V46,Dez!$D$8:$D$37)</f>
        <v>0</v>
      </c>
      <c r="W58" s="195">
        <f ca="1">SUMIF(Dez!$BJ$8:$BJ$37,Resul!W46,Dez!$D$8:$D$37)</f>
        <v>0</v>
      </c>
      <c r="X58" s="195">
        <f ca="1">SUMIF(Dez!$BJ$8:$BJ$37,Resul!X46,Dez!$D$8:$D$37)</f>
        <v>0</v>
      </c>
      <c r="Y58" s="195">
        <f ca="1">SUMIF(Dez!$BJ$8:$BJ$37,Resul!Y46,Dez!$D$8:$D$37)</f>
        <v>0</v>
      </c>
      <c r="Z58" s="195">
        <f ca="1">SUMIF(Dez!$BJ$8:$BJ$37,Resul!Z46,Dez!$D$8:$D$37)</f>
        <v>0</v>
      </c>
      <c r="AA58" s="195">
        <f ca="1">SUMIF(Dez!$BJ$8:$BJ$37,Resul!AA46,Dez!$D$8:$D$37)</f>
        <v>0</v>
      </c>
      <c r="AB58" s="195">
        <f ca="1">SUMIF(Dez!$BJ$8:$BJ$37,Resul!AB46,Dez!$D$8:$D$37)</f>
        <v>0</v>
      </c>
      <c r="AC58" s="195">
        <f ca="1">SUMIF(Dez!$BJ$8:$BJ$37,Resul!AC46,Dez!$D$8:$D$37)</f>
        <v>0</v>
      </c>
      <c r="AD58" s="195">
        <f ca="1">SUMIF(Dez!$BJ$8:$BJ$37,Resul!AD46,Dez!$D$8:$D$37)</f>
        <v>0</v>
      </c>
      <c r="AE58" s="195">
        <f ca="1">SUMIF(Dez!$BJ$8:$BJ$37,Resul!AE46,Dez!$D$8:$D$37)</f>
        <v>0</v>
      </c>
      <c r="AF58" s="195">
        <f ca="1">SUMIF(Dez!$BJ$8:$BJ$37,Resul!AF46,Dez!$D$8:$D$37)</f>
        <v>0</v>
      </c>
      <c r="AG58" s="195">
        <f ca="1">SUMIF(Dez!$BJ$8:$BJ$37,Resul!AG46,Dez!$D$8:$D$37)</f>
        <v>0</v>
      </c>
      <c r="AH58" s="195">
        <f ca="1">SUMIF(Dez!$BJ$8:$BJ$37,Resul!AH46,Dez!$D$8:$D$37)</f>
        <v>0</v>
      </c>
      <c r="AI58" s="195">
        <f ca="1">SUMIF(Dez!$BJ$8:$BJ$37,Resul!AI46,Dez!$D$8:$D$37)</f>
        <v>0</v>
      </c>
      <c r="AJ58" s="195">
        <f ca="1">SUMIF(Dez!$BJ$8:$BJ$37,Resul!AJ46,Dez!$D$8:$D$37)</f>
        <v>0</v>
      </c>
      <c r="AK58" s="195">
        <f ca="1">SUMIF(Dez!$BJ$8:$BJ$37,Resul!AK46,Dez!$D$8:$D$37)</f>
        <v>0</v>
      </c>
      <c r="AL58" s="195">
        <f ca="1">SUMIF(Dez!$BJ$8:$BJ$37,Resul!AL46,Dez!$D$8:$D$37)</f>
        <v>0</v>
      </c>
      <c r="AM58" s="195">
        <f ca="1">SUMIF(Dez!$BJ$8:$BJ$37,Resul!AM46,Dez!$D$8:$D$37)</f>
        <v>0</v>
      </c>
      <c r="AN58" s="195">
        <f ca="1">SUMIF(Dez!$BJ$8:$BJ$37,Resul!AN46,Dez!$D$8:$D$37)</f>
        <v>0</v>
      </c>
      <c r="AO58" s="195">
        <f ca="1">SUMIF(Dez!$BJ$8:$BJ$37,Resul!AO46,Dez!$D$8:$D$37)</f>
        <v>0</v>
      </c>
      <c r="AP58" s="195">
        <f ca="1">SUMIF(Dez!$BJ$8:$BJ$37,Resul!AP46,Dez!$D$8:$D$37)</f>
        <v>0</v>
      </c>
    </row>
    <row r="59" spans="1:42" s="341" customFormat="1" ht="30" customHeight="1">
      <c r="A59" s="342"/>
      <c r="B59" s="195"/>
      <c r="C59" s="195"/>
      <c r="D59" s="195"/>
      <c r="E59" s="195"/>
      <c r="F59" s="195"/>
      <c r="G59" s="195"/>
      <c r="H59" s="195"/>
      <c r="I59" s="195"/>
      <c r="J59" s="195"/>
      <c r="K59" s="195"/>
      <c r="L59" s="195"/>
      <c r="M59" s="195"/>
      <c r="N59" s="195"/>
      <c r="O59" s="195"/>
      <c r="P59" s="195"/>
      <c r="Q59" s="195"/>
      <c r="R59" s="195"/>
      <c r="S59" s="195"/>
      <c r="T59" s="195"/>
      <c r="U59" s="195"/>
      <c r="V59" s="316"/>
      <c r="W59" s="195"/>
      <c r="X59" s="195"/>
      <c r="Y59" s="195"/>
      <c r="Z59" s="195"/>
      <c r="AA59" s="195"/>
      <c r="AB59" s="195"/>
      <c r="AC59" s="195"/>
      <c r="AD59" s="195"/>
      <c r="AE59" s="195"/>
      <c r="AF59" s="195"/>
      <c r="AG59" s="195"/>
      <c r="AH59" s="195"/>
      <c r="AI59" s="195"/>
      <c r="AJ59" s="195"/>
      <c r="AK59" s="195"/>
      <c r="AL59" s="195"/>
      <c r="AM59" s="195"/>
      <c r="AN59" s="195"/>
      <c r="AO59" s="195"/>
      <c r="AP59" s="195"/>
    </row>
    <row r="60" spans="1:42" s="341" customFormat="1" ht="30" customHeight="1">
      <c r="A60" s="342"/>
      <c r="B60" s="194"/>
      <c r="C60" s="195">
        <f ca="1">SUM(C47:C58)</f>
        <v>0</v>
      </c>
      <c r="D60" s="195">
        <f t="shared" ref="D60:AP60" ca="1" si="29">SUM(D47:D58)</f>
        <v>0</v>
      </c>
      <c r="E60" s="195">
        <f t="shared" ca="1" si="29"/>
        <v>0</v>
      </c>
      <c r="F60" s="195">
        <f t="shared" ca="1" si="29"/>
        <v>0</v>
      </c>
      <c r="G60" s="195">
        <f t="shared" ca="1" si="29"/>
        <v>0</v>
      </c>
      <c r="H60" s="195">
        <f t="shared" ca="1" si="29"/>
        <v>0</v>
      </c>
      <c r="I60" s="195">
        <f t="shared" ca="1" si="29"/>
        <v>0</v>
      </c>
      <c r="J60" s="195">
        <f t="shared" ca="1" si="29"/>
        <v>0</v>
      </c>
      <c r="K60" s="195">
        <f t="shared" ca="1" si="29"/>
        <v>0</v>
      </c>
      <c r="L60" s="195">
        <f t="shared" ca="1" si="29"/>
        <v>0</v>
      </c>
      <c r="M60" s="195">
        <f t="shared" ca="1" si="29"/>
        <v>0</v>
      </c>
      <c r="N60" s="195">
        <f t="shared" ca="1" si="29"/>
        <v>0</v>
      </c>
      <c r="O60" s="195">
        <f t="shared" ca="1" si="29"/>
        <v>0</v>
      </c>
      <c r="P60" s="195">
        <f t="shared" ca="1" si="29"/>
        <v>0</v>
      </c>
      <c r="Q60" s="195">
        <f t="shared" ca="1" si="29"/>
        <v>0</v>
      </c>
      <c r="R60" s="195">
        <f t="shared" ca="1" si="29"/>
        <v>0</v>
      </c>
      <c r="S60" s="195">
        <f t="shared" ca="1" si="29"/>
        <v>0</v>
      </c>
      <c r="T60" s="195">
        <f t="shared" ca="1" si="29"/>
        <v>0</v>
      </c>
      <c r="U60" s="195">
        <f t="shared" ca="1" si="29"/>
        <v>0</v>
      </c>
      <c r="V60" s="316">
        <f t="shared" ca="1" si="29"/>
        <v>0</v>
      </c>
      <c r="W60" s="195">
        <f t="shared" ca="1" si="29"/>
        <v>0</v>
      </c>
      <c r="X60" s="195">
        <f t="shared" ca="1" si="29"/>
        <v>0</v>
      </c>
      <c r="Y60" s="195">
        <f t="shared" ca="1" si="29"/>
        <v>0</v>
      </c>
      <c r="Z60" s="195">
        <f t="shared" ca="1" si="29"/>
        <v>0</v>
      </c>
      <c r="AA60" s="195">
        <f t="shared" ca="1" si="29"/>
        <v>0</v>
      </c>
      <c r="AB60" s="195">
        <f t="shared" ca="1" si="29"/>
        <v>0</v>
      </c>
      <c r="AC60" s="195">
        <f t="shared" ca="1" si="29"/>
        <v>0</v>
      </c>
      <c r="AD60" s="195">
        <f t="shared" ca="1" si="29"/>
        <v>0</v>
      </c>
      <c r="AE60" s="195">
        <f t="shared" ca="1" si="29"/>
        <v>0</v>
      </c>
      <c r="AF60" s="195">
        <f t="shared" ca="1" si="29"/>
        <v>0</v>
      </c>
      <c r="AG60" s="195">
        <f t="shared" ca="1" si="29"/>
        <v>0</v>
      </c>
      <c r="AH60" s="195">
        <f t="shared" ca="1" si="29"/>
        <v>0</v>
      </c>
      <c r="AI60" s="195">
        <f t="shared" ca="1" si="29"/>
        <v>0</v>
      </c>
      <c r="AJ60" s="195">
        <f t="shared" ca="1" si="29"/>
        <v>0</v>
      </c>
      <c r="AK60" s="195">
        <f t="shared" ca="1" si="29"/>
        <v>0</v>
      </c>
      <c r="AL60" s="195">
        <f t="shared" ca="1" si="29"/>
        <v>0</v>
      </c>
      <c r="AM60" s="195">
        <f t="shared" ca="1" si="29"/>
        <v>0</v>
      </c>
      <c r="AN60" s="195">
        <f t="shared" ca="1" si="29"/>
        <v>0</v>
      </c>
      <c r="AO60" s="195">
        <f t="shared" ca="1" si="29"/>
        <v>0</v>
      </c>
      <c r="AP60" s="195">
        <f t="shared" ca="1" si="29"/>
        <v>0</v>
      </c>
    </row>
    <row r="61" spans="1:42" s="341" customFormat="1" ht="30" customHeight="1">
      <c r="A61" s="42"/>
      <c r="B61" s="194"/>
      <c r="C61" s="195"/>
      <c r="D61" s="195"/>
      <c r="E61" s="195"/>
      <c r="F61" s="195"/>
      <c r="G61" s="195"/>
      <c r="H61" s="195"/>
      <c r="I61" s="195"/>
      <c r="J61" s="195"/>
      <c r="K61" s="195"/>
      <c r="L61" s="195"/>
      <c r="M61" s="195"/>
      <c r="N61" s="195"/>
      <c r="O61" s="195"/>
      <c r="P61" s="195"/>
      <c r="Q61" s="195"/>
      <c r="R61" s="195"/>
      <c r="S61" s="195"/>
      <c r="T61" s="195"/>
      <c r="U61" s="195"/>
      <c r="V61" s="316"/>
      <c r="W61" s="195"/>
      <c r="X61" s="195"/>
      <c r="Y61" s="195"/>
      <c r="Z61" s="195"/>
      <c r="AA61" s="195"/>
      <c r="AB61" s="195"/>
      <c r="AC61" s="195"/>
      <c r="AD61" s="195"/>
      <c r="AE61" s="195"/>
      <c r="AF61" s="195"/>
      <c r="AG61" s="195"/>
      <c r="AH61" s="195"/>
      <c r="AI61" s="195"/>
      <c r="AJ61" s="195"/>
      <c r="AK61" s="195"/>
      <c r="AL61" s="195"/>
      <c r="AM61" s="195"/>
      <c r="AN61" s="195"/>
      <c r="AO61" s="195"/>
      <c r="AP61" s="195"/>
    </row>
    <row r="62" spans="1:42" s="341" customFormat="1" ht="30" customHeight="1">
      <c r="A62" s="42"/>
      <c r="B62" s="194"/>
      <c r="C62" s="195"/>
      <c r="D62" s="195"/>
      <c r="E62" s="195"/>
      <c r="F62" s="195"/>
      <c r="G62" s="195"/>
      <c r="H62" s="195"/>
      <c r="I62" s="195"/>
      <c r="J62" s="195"/>
      <c r="K62" s="195"/>
      <c r="L62" s="195"/>
      <c r="M62" s="195"/>
      <c r="N62" s="195"/>
      <c r="O62" s="195"/>
      <c r="P62" s="195"/>
      <c r="Q62" s="195"/>
      <c r="R62" s="195"/>
      <c r="S62" s="195"/>
      <c r="T62" s="195"/>
      <c r="U62" s="195"/>
      <c r="V62" s="316"/>
      <c r="W62" s="195"/>
      <c r="X62" s="195"/>
      <c r="Y62" s="195"/>
      <c r="Z62" s="195"/>
      <c r="AA62" s="195"/>
      <c r="AB62" s="195"/>
      <c r="AC62" s="195"/>
      <c r="AD62" s="195"/>
      <c r="AE62" s="195"/>
      <c r="AF62" s="195"/>
      <c r="AG62" s="195"/>
      <c r="AH62" s="195"/>
      <c r="AI62" s="195"/>
      <c r="AJ62" s="195"/>
      <c r="AK62" s="195"/>
      <c r="AL62" s="195"/>
      <c r="AM62" s="195"/>
      <c r="AN62" s="195"/>
      <c r="AO62" s="195"/>
      <c r="AP62" s="195"/>
    </row>
    <row r="63" spans="1:42" s="341" customFormat="1" ht="30" customHeight="1">
      <c r="A63" s="42"/>
      <c r="B63" s="194"/>
      <c r="C63" s="195"/>
      <c r="D63" s="195"/>
      <c r="E63" s="195"/>
      <c r="F63" s="195"/>
      <c r="G63" s="195"/>
      <c r="H63" s="195"/>
      <c r="I63" s="195"/>
      <c r="J63" s="195"/>
      <c r="K63" s="195"/>
      <c r="L63" s="195"/>
      <c r="M63" s="195"/>
      <c r="N63" s="195"/>
      <c r="O63" s="195"/>
      <c r="P63" s="195"/>
      <c r="Q63" s="195"/>
      <c r="R63" s="195"/>
      <c r="S63" s="195"/>
      <c r="T63" s="195"/>
      <c r="U63" s="195"/>
      <c r="V63" s="316"/>
      <c r="W63" s="195"/>
      <c r="X63" s="195"/>
      <c r="Y63" s="195"/>
      <c r="Z63" s="195"/>
      <c r="AA63" s="195"/>
      <c r="AB63" s="195"/>
      <c r="AC63" s="195"/>
      <c r="AD63" s="195"/>
      <c r="AE63" s="195"/>
      <c r="AF63" s="195"/>
      <c r="AG63" s="195"/>
      <c r="AH63" s="195"/>
      <c r="AI63" s="195"/>
      <c r="AJ63" s="195"/>
      <c r="AK63" s="195"/>
      <c r="AL63" s="195"/>
      <c r="AM63" s="195"/>
      <c r="AN63" s="195"/>
      <c r="AO63" s="195"/>
      <c r="AP63" s="195"/>
    </row>
    <row r="64" spans="1:42" s="341" customFormat="1" ht="30" customHeight="1">
      <c r="A64" s="42"/>
      <c r="B64" s="194"/>
      <c r="C64" s="195"/>
      <c r="D64" s="195"/>
      <c r="E64" s="195"/>
      <c r="F64" s="195"/>
      <c r="G64" s="195"/>
      <c r="H64" s="195"/>
      <c r="I64" s="195"/>
      <c r="J64" s="195"/>
      <c r="K64" s="195"/>
      <c r="L64" s="195"/>
      <c r="M64" s="195"/>
      <c r="N64" s="195"/>
      <c r="O64" s="195"/>
      <c r="P64" s="195"/>
      <c r="Q64" s="195"/>
      <c r="R64" s="195"/>
      <c r="S64" s="195"/>
      <c r="T64" s="195"/>
      <c r="U64" s="195"/>
      <c r="V64" s="316"/>
      <c r="W64" s="195"/>
      <c r="X64" s="195"/>
      <c r="Y64" s="195"/>
      <c r="Z64" s="195"/>
      <c r="AA64" s="195"/>
      <c r="AB64" s="195"/>
      <c r="AC64" s="195"/>
      <c r="AD64" s="195"/>
      <c r="AE64" s="195"/>
      <c r="AF64" s="195"/>
      <c r="AG64" s="195"/>
      <c r="AH64" s="195"/>
      <c r="AI64" s="195"/>
      <c r="AJ64" s="195"/>
      <c r="AK64" s="195"/>
      <c r="AL64" s="195"/>
      <c r="AM64" s="195"/>
      <c r="AN64" s="195"/>
      <c r="AO64" s="195"/>
      <c r="AP64" s="195"/>
    </row>
    <row r="65" spans="1:42" s="341" customFormat="1" ht="30" customHeight="1">
      <c r="A65" s="42"/>
      <c r="B65" s="194"/>
      <c r="C65" s="195"/>
      <c r="D65" s="195"/>
      <c r="E65" s="195"/>
      <c r="F65" s="195"/>
      <c r="G65" s="195"/>
      <c r="H65" s="195"/>
      <c r="I65" s="195"/>
      <c r="J65" s="195"/>
      <c r="K65" s="195"/>
      <c r="L65" s="195"/>
      <c r="M65" s="195"/>
      <c r="N65" s="195"/>
      <c r="O65" s="195"/>
      <c r="P65" s="195"/>
      <c r="Q65" s="195"/>
      <c r="R65" s="195"/>
      <c r="S65" s="195"/>
      <c r="T65" s="195"/>
      <c r="U65" s="195"/>
      <c r="V65" s="316"/>
      <c r="W65" s="195"/>
      <c r="X65" s="195"/>
      <c r="Y65" s="195"/>
      <c r="Z65" s="195"/>
      <c r="AA65" s="195"/>
      <c r="AB65" s="195"/>
      <c r="AC65" s="195"/>
      <c r="AD65" s="195"/>
      <c r="AE65" s="195"/>
      <c r="AF65" s="195"/>
      <c r="AG65" s="195"/>
      <c r="AH65" s="195"/>
      <c r="AI65" s="195"/>
      <c r="AJ65" s="195"/>
      <c r="AK65" s="195"/>
      <c r="AL65" s="195"/>
      <c r="AM65" s="195"/>
      <c r="AN65" s="195"/>
      <c r="AO65" s="195"/>
      <c r="AP65" s="195"/>
    </row>
    <row r="66" spans="1:42" s="341" customFormat="1" ht="30" customHeight="1">
      <c r="A66" s="42"/>
      <c r="B66" s="194"/>
      <c r="C66" s="195"/>
      <c r="D66" s="195"/>
      <c r="E66" s="195"/>
      <c r="F66" s="195"/>
      <c r="G66" s="195"/>
      <c r="H66" s="195"/>
      <c r="I66" s="195"/>
      <c r="J66" s="195"/>
      <c r="K66" s="195"/>
      <c r="L66" s="195"/>
      <c r="M66" s="195"/>
      <c r="N66" s="195"/>
      <c r="O66" s="195"/>
      <c r="P66" s="195"/>
      <c r="Q66" s="195"/>
      <c r="R66" s="195"/>
      <c r="S66" s="195"/>
      <c r="T66" s="195"/>
      <c r="U66" s="195"/>
      <c r="V66" s="316"/>
      <c r="W66" s="195"/>
      <c r="X66" s="195"/>
      <c r="Y66" s="195"/>
      <c r="Z66" s="195"/>
      <c r="AA66" s="195"/>
      <c r="AB66" s="195"/>
      <c r="AC66" s="195"/>
      <c r="AD66" s="195"/>
      <c r="AE66" s="195"/>
      <c r="AF66" s="195"/>
      <c r="AG66" s="195"/>
      <c r="AH66" s="195"/>
      <c r="AI66" s="195"/>
      <c r="AJ66" s="195"/>
      <c r="AK66" s="195"/>
      <c r="AL66" s="195"/>
      <c r="AM66" s="195"/>
      <c r="AN66" s="195"/>
      <c r="AO66" s="195"/>
      <c r="AP66" s="195"/>
    </row>
    <row r="67" spans="1:42" s="341" customFormat="1" ht="30" customHeight="1">
      <c r="A67" s="42"/>
      <c r="B67" s="194"/>
      <c r="C67" s="195"/>
      <c r="D67" s="195"/>
      <c r="E67" s="195"/>
      <c r="F67" s="195"/>
      <c r="G67" s="195"/>
      <c r="H67" s="195"/>
      <c r="I67" s="195"/>
      <c r="J67" s="195"/>
      <c r="K67" s="195"/>
      <c r="L67" s="195"/>
      <c r="M67" s="195"/>
      <c r="N67" s="195"/>
      <c r="O67" s="195"/>
      <c r="P67" s="195"/>
      <c r="Q67" s="195"/>
      <c r="R67" s="195"/>
      <c r="S67" s="195"/>
      <c r="T67" s="195"/>
      <c r="U67" s="195"/>
      <c r="V67" s="316"/>
      <c r="W67" s="195"/>
      <c r="X67" s="195"/>
      <c r="Y67" s="195"/>
      <c r="Z67" s="195"/>
      <c r="AA67" s="195"/>
      <c r="AB67" s="195"/>
      <c r="AC67" s="195"/>
      <c r="AD67" s="195"/>
      <c r="AE67" s="195"/>
      <c r="AF67" s="195"/>
      <c r="AG67" s="195"/>
      <c r="AH67" s="195"/>
      <c r="AI67" s="195"/>
      <c r="AJ67" s="195"/>
      <c r="AK67" s="195"/>
      <c r="AL67" s="195"/>
      <c r="AM67" s="195"/>
      <c r="AN67" s="195"/>
      <c r="AO67" s="195"/>
      <c r="AP67" s="195"/>
    </row>
    <row r="68" spans="1:42" s="341" customFormat="1" ht="30" customHeight="1">
      <c r="A68" s="42"/>
      <c r="B68" s="194"/>
      <c r="C68" s="195"/>
      <c r="D68" s="195"/>
      <c r="E68" s="195"/>
      <c r="F68" s="195"/>
      <c r="G68" s="195"/>
      <c r="H68" s="195"/>
      <c r="I68" s="195"/>
      <c r="J68" s="195"/>
      <c r="K68" s="195"/>
      <c r="L68" s="195"/>
      <c r="M68" s="195"/>
      <c r="N68" s="195"/>
      <c r="O68" s="195"/>
      <c r="P68" s="195"/>
      <c r="Q68" s="195"/>
      <c r="R68" s="195"/>
      <c r="S68" s="195"/>
      <c r="T68" s="195"/>
      <c r="U68" s="195"/>
      <c r="V68" s="316"/>
      <c r="W68" s="195"/>
      <c r="X68" s="195"/>
      <c r="Y68" s="195"/>
      <c r="Z68" s="195"/>
      <c r="AA68" s="195"/>
      <c r="AB68" s="195"/>
      <c r="AC68" s="195"/>
      <c r="AD68" s="195"/>
      <c r="AE68" s="195"/>
      <c r="AF68" s="195"/>
      <c r="AG68" s="195"/>
      <c r="AH68" s="195"/>
      <c r="AI68" s="195"/>
      <c r="AJ68" s="195"/>
      <c r="AK68" s="195"/>
      <c r="AL68" s="195"/>
      <c r="AM68" s="195"/>
      <c r="AN68" s="195"/>
      <c r="AO68" s="195"/>
      <c r="AP68" s="195"/>
    </row>
    <row r="69" spans="1:42" s="341" customFormat="1" ht="30" customHeight="1">
      <c r="A69" s="42"/>
      <c r="B69" s="194"/>
      <c r="C69" s="195"/>
      <c r="D69" s="195"/>
      <c r="E69" s="195"/>
      <c r="F69" s="195"/>
      <c r="G69" s="195"/>
      <c r="H69" s="195"/>
      <c r="I69" s="195"/>
      <c r="J69" s="195"/>
      <c r="K69" s="195"/>
      <c r="L69" s="195"/>
      <c r="M69" s="195"/>
      <c r="N69" s="195"/>
      <c r="O69" s="195"/>
      <c r="P69" s="195"/>
      <c r="Q69" s="195"/>
      <c r="R69" s="195"/>
      <c r="S69" s="195"/>
      <c r="T69" s="195"/>
      <c r="U69" s="195"/>
      <c r="V69" s="316"/>
      <c r="W69" s="195"/>
      <c r="X69" s="195"/>
      <c r="Y69" s="195"/>
      <c r="Z69" s="195"/>
      <c r="AA69" s="195"/>
      <c r="AB69" s="195"/>
      <c r="AC69" s="195"/>
      <c r="AD69" s="195"/>
      <c r="AE69" s="195"/>
      <c r="AF69" s="195"/>
      <c r="AG69" s="195"/>
      <c r="AH69" s="195"/>
      <c r="AI69" s="195"/>
      <c r="AJ69" s="195"/>
      <c r="AK69" s="195"/>
      <c r="AL69" s="195"/>
      <c r="AM69" s="195"/>
      <c r="AN69" s="195"/>
      <c r="AO69" s="195"/>
      <c r="AP69" s="195"/>
    </row>
    <row r="70" spans="1:42" s="341" customFormat="1" ht="30" customHeight="1">
      <c r="A70" s="42"/>
      <c r="B70" s="194"/>
      <c r="C70" s="195"/>
      <c r="D70" s="195"/>
      <c r="E70" s="195"/>
      <c r="F70" s="195"/>
      <c r="G70" s="195"/>
      <c r="H70" s="195"/>
      <c r="I70" s="195"/>
      <c r="J70" s="195"/>
      <c r="K70" s="195"/>
      <c r="L70" s="195"/>
      <c r="M70" s="195"/>
      <c r="N70" s="195"/>
      <c r="O70" s="195"/>
      <c r="P70" s="195"/>
      <c r="Q70" s="195"/>
      <c r="R70" s="195"/>
      <c r="S70" s="195"/>
      <c r="T70" s="195"/>
      <c r="U70" s="195"/>
      <c r="V70" s="316"/>
      <c r="W70" s="195"/>
      <c r="X70" s="195"/>
      <c r="Y70" s="195"/>
      <c r="Z70" s="195"/>
      <c r="AA70" s="195"/>
      <c r="AB70" s="195"/>
      <c r="AC70" s="195"/>
      <c r="AD70" s="195"/>
      <c r="AE70" s="195"/>
      <c r="AF70" s="195"/>
      <c r="AG70" s="195"/>
      <c r="AH70" s="195"/>
      <c r="AI70" s="195"/>
      <c r="AJ70" s="195"/>
      <c r="AK70" s="195"/>
      <c r="AL70" s="195"/>
      <c r="AM70" s="195"/>
      <c r="AN70" s="195"/>
      <c r="AO70" s="195"/>
      <c r="AP70" s="195"/>
    </row>
    <row r="71" spans="1:42" s="341" customFormat="1" ht="30" customHeight="1">
      <c r="A71" s="42"/>
      <c r="B71" s="194"/>
      <c r="C71" s="195"/>
      <c r="D71" s="195"/>
      <c r="E71" s="195"/>
      <c r="F71" s="195"/>
      <c r="G71" s="195"/>
      <c r="H71" s="195"/>
      <c r="I71" s="195"/>
      <c r="J71" s="195"/>
      <c r="K71" s="195"/>
      <c r="L71" s="195"/>
      <c r="M71" s="195"/>
      <c r="N71" s="195"/>
      <c r="O71" s="195"/>
      <c r="P71" s="195"/>
      <c r="Q71" s="195"/>
      <c r="R71" s="195"/>
      <c r="S71" s="195"/>
      <c r="T71" s="195"/>
      <c r="U71" s="195"/>
      <c r="V71" s="316"/>
      <c r="W71" s="195"/>
      <c r="X71" s="195"/>
      <c r="Y71" s="195"/>
      <c r="Z71" s="195"/>
      <c r="AA71" s="195"/>
      <c r="AB71" s="195"/>
      <c r="AC71" s="195"/>
      <c r="AD71" s="195"/>
      <c r="AE71" s="195"/>
      <c r="AF71" s="195"/>
      <c r="AG71" s="195"/>
      <c r="AH71" s="195"/>
      <c r="AI71" s="195"/>
      <c r="AJ71" s="195"/>
      <c r="AK71" s="195"/>
      <c r="AL71" s="195"/>
      <c r="AM71" s="195"/>
      <c r="AN71" s="195"/>
      <c r="AO71" s="195"/>
      <c r="AP71" s="195"/>
    </row>
    <row r="72" spans="1:42" s="341" customFormat="1" ht="30" customHeight="1">
      <c r="A72" s="42"/>
      <c r="B72" s="194"/>
      <c r="C72" s="195"/>
      <c r="D72" s="195"/>
      <c r="E72" s="195"/>
      <c r="F72" s="195"/>
      <c r="G72" s="195"/>
      <c r="H72" s="195"/>
      <c r="I72" s="195"/>
      <c r="J72" s="195"/>
      <c r="K72" s="195"/>
      <c r="L72" s="195"/>
      <c r="M72" s="195"/>
      <c r="N72" s="195"/>
      <c r="O72" s="195"/>
      <c r="P72" s="195"/>
      <c r="Q72" s="195"/>
      <c r="R72" s="195"/>
      <c r="S72" s="195"/>
      <c r="T72" s="195"/>
      <c r="U72" s="195"/>
      <c r="V72" s="316"/>
      <c r="W72" s="195"/>
      <c r="X72" s="195"/>
      <c r="Y72" s="195"/>
      <c r="Z72" s="195"/>
      <c r="AA72" s="195"/>
      <c r="AB72" s="195"/>
      <c r="AC72" s="195"/>
      <c r="AD72" s="195"/>
      <c r="AE72" s="195"/>
      <c r="AF72" s="195"/>
      <c r="AG72" s="195"/>
      <c r="AH72" s="195"/>
      <c r="AI72" s="195"/>
      <c r="AJ72" s="195"/>
      <c r="AK72" s="195"/>
      <c r="AL72" s="195"/>
      <c r="AM72" s="195"/>
      <c r="AN72" s="195"/>
      <c r="AO72" s="195"/>
      <c r="AP72" s="195"/>
    </row>
    <row r="73" spans="1:42" s="341" customFormat="1" ht="30" customHeight="1">
      <c r="A73" s="42"/>
      <c r="B73" s="194"/>
      <c r="C73" s="195"/>
      <c r="D73" s="195"/>
      <c r="E73" s="195"/>
      <c r="F73" s="195"/>
      <c r="G73" s="195"/>
      <c r="H73" s="195"/>
      <c r="I73" s="195"/>
      <c r="J73" s="195"/>
      <c r="K73" s="195"/>
      <c r="L73" s="195"/>
      <c r="M73" s="195"/>
      <c r="N73" s="195"/>
      <c r="O73" s="195"/>
      <c r="P73" s="195"/>
      <c r="Q73" s="195"/>
      <c r="R73" s="195"/>
      <c r="S73" s="195"/>
      <c r="T73" s="195"/>
      <c r="U73" s="195"/>
      <c r="V73" s="316"/>
      <c r="W73" s="195"/>
      <c r="X73" s="195"/>
      <c r="Y73" s="195"/>
      <c r="Z73" s="195"/>
      <c r="AA73" s="195"/>
      <c r="AB73" s="195"/>
      <c r="AC73" s="195"/>
      <c r="AD73" s="195"/>
      <c r="AE73" s="195"/>
      <c r="AF73" s="195"/>
      <c r="AG73" s="195"/>
      <c r="AH73" s="195"/>
      <c r="AI73" s="195"/>
      <c r="AJ73" s="195"/>
      <c r="AK73" s="195"/>
      <c r="AL73" s="195"/>
      <c r="AM73" s="195"/>
      <c r="AN73" s="195"/>
      <c r="AO73" s="195"/>
      <c r="AP73" s="195"/>
    </row>
    <row r="74" spans="1:42" s="341" customFormat="1" ht="30" customHeight="1">
      <c r="A74" s="42"/>
      <c r="B74" s="194"/>
      <c r="C74" s="195"/>
      <c r="D74" s="195"/>
      <c r="E74" s="195"/>
      <c r="F74" s="195"/>
      <c r="G74" s="195"/>
      <c r="H74" s="195"/>
      <c r="I74" s="195"/>
      <c r="J74" s="195"/>
      <c r="K74" s="195"/>
      <c r="L74" s="195"/>
      <c r="M74" s="195"/>
      <c r="N74" s="195"/>
      <c r="O74" s="195"/>
      <c r="P74" s="195"/>
      <c r="Q74" s="195"/>
      <c r="R74" s="195"/>
      <c r="S74" s="195"/>
      <c r="T74" s="195"/>
      <c r="U74" s="195"/>
      <c r="V74" s="316"/>
      <c r="W74" s="195"/>
      <c r="X74" s="195"/>
      <c r="Y74" s="195"/>
      <c r="Z74" s="195"/>
      <c r="AA74" s="195"/>
      <c r="AB74" s="195"/>
      <c r="AC74" s="195"/>
      <c r="AD74" s="195"/>
      <c r="AE74" s="195"/>
      <c r="AF74" s="195"/>
      <c r="AG74" s="195"/>
      <c r="AH74" s="195"/>
      <c r="AI74" s="195"/>
      <c r="AJ74" s="195"/>
      <c r="AK74" s="195"/>
      <c r="AL74" s="195"/>
      <c r="AM74" s="195"/>
      <c r="AN74" s="195"/>
      <c r="AO74" s="195"/>
      <c r="AP74" s="195"/>
    </row>
    <row r="75" spans="1:42" s="341" customFormat="1" ht="30" customHeight="1">
      <c r="A75" s="42"/>
      <c r="B75" s="194"/>
      <c r="C75" s="195"/>
      <c r="D75" s="195"/>
      <c r="E75" s="195"/>
      <c r="F75" s="195"/>
      <c r="G75" s="195"/>
      <c r="H75" s="195"/>
      <c r="I75" s="195"/>
      <c r="J75" s="195"/>
      <c r="K75" s="195"/>
      <c r="L75" s="195"/>
      <c r="M75" s="195"/>
      <c r="N75" s="195"/>
      <c r="O75" s="195"/>
      <c r="P75" s="195"/>
      <c r="Q75" s="195"/>
      <c r="R75" s="195"/>
      <c r="S75" s="195"/>
      <c r="T75" s="195"/>
      <c r="U75" s="195"/>
      <c r="V75" s="316"/>
      <c r="W75" s="195"/>
      <c r="X75" s="195"/>
      <c r="Y75" s="195"/>
      <c r="Z75" s="195"/>
      <c r="AA75" s="195"/>
      <c r="AB75" s="195"/>
      <c r="AC75" s="195"/>
      <c r="AD75" s="195"/>
      <c r="AE75" s="195"/>
      <c r="AF75" s="195"/>
      <c r="AG75" s="195"/>
      <c r="AH75" s="195"/>
      <c r="AI75" s="195"/>
      <c r="AJ75" s="195"/>
      <c r="AK75" s="195"/>
      <c r="AL75" s="195"/>
      <c r="AM75" s="195"/>
      <c r="AN75" s="195"/>
      <c r="AO75" s="195"/>
      <c r="AP75" s="195"/>
    </row>
    <row r="76" spans="1:42" s="341" customFormat="1" ht="30" customHeight="1">
      <c r="A76" s="42"/>
      <c r="B76" s="194"/>
      <c r="C76" s="195"/>
      <c r="D76" s="195"/>
      <c r="E76" s="195"/>
      <c r="F76" s="195"/>
      <c r="G76" s="195"/>
      <c r="H76" s="195"/>
      <c r="I76" s="195"/>
      <c r="J76" s="195"/>
      <c r="K76" s="195"/>
      <c r="L76" s="195"/>
      <c r="M76" s="195"/>
      <c r="N76" s="195"/>
      <c r="O76" s="195"/>
      <c r="P76" s="195"/>
      <c r="Q76" s="195"/>
      <c r="R76" s="195"/>
      <c r="S76" s="195"/>
      <c r="T76" s="195"/>
      <c r="U76" s="195"/>
      <c r="V76" s="316"/>
      <c r="W76" s="195"/>
      <c r="X76" s="195"/>
      <c r="Y76" s="195"/>
      <c r="Z76" s="195"/>
      <c r="AA76" s="195"/>
      <c r="AB76" s="195"/>
      <c r="AC76" s="195"/>
      <c r="AD76" s="195"/>
      <c r="AE76" s="195"/>
      <c r="AF76" s="195"/>
      <c r="AG76" s="195"/>
      <c r="AH76" s="195"/>
      <c r="AI76" s="195"/>
      <c r="AJ76" s="195"/>
      <c r="AK76" s="195"/>
      <c r="AL76" s="195"/>
      <c r="AM76" s="195"/>
      <c r="AN76" s="195"/>
      <c r="AO76" s="195"/>
      <c r="AP76" s="195"/>
    </row>
    <row r="77" spans="1:42" s="341" customFormat="1" ht="30" customHeight="1">
      <c r="A77" s="42"/>
      <c r="B77" s="194"/>
      <c r="C77" s="195"/>
      <c r="D77" s="195"/>
      <c r="E77" s="195"/>
      <c r="F77" s="195"/>
      <c r="G77" s="195"/>
      <c r="H77" s="195"/>
      <c r="I77" s="195"/>
      <c r="J77" s="195"/>
      <c r="K77" s="195"/>
      <c r="L77" s="195"/>
      <c r="M77" s="195"/>
      <c r="N77" s="195"/>
      <c r="O77" s="195"/>
      <c r="P77" s="195"/>
      <c r="Q77" s="195"/>
      <c r="R77" s="195"/>
      <c r="S77" s="195"/>
      <c r="T77" s="195"/>
      <c r="U77" s="195"/>
      <c r="V77" s="316"/>
      <c r="W77" s="195"/>
      <c r="X77" s="195"/>
      <c r="Y77" s="195"/>
      <c r="Z77" s="195"/>
      <c r="AA77" s="195"/>
      <c r="AB77" s="195"/>
      <c r="AC77" s="195"/>
      <c r="AD77" s="195"/>
      <c r="AE77" s="195"/>
      <c r="AF77" s="195"/>
      <c r="AG77" s="195"/>
      <c r="AH77" s="195"/>
      <c r="AI77" s="195"/>
      <c r="AJ77" s="195"/>
      <c r="AK77" s="195"/>
      <c r="AL77" s="195"/>
      <c r="AM77" s="195"/>
      <c r="AN77" s="195"/>
      <c r="AO77" s="195"/>
      <c r="AP77" s="195"/>
    </row>
    <row r="78" spans="1:42" s="341" customFormat="1" ht="30" customHeight="1">
      <c r="A78" s="42"/>
      <c r="B78" s="194"/>
      <c r="C78" s="195"/>
      <c r="D78" s="195"/>
      <c r="E78" s="195"/>
      <c r="F78" s="195"/>
      <c r="G78" s="195"/>
      <c r="H78" s="195"/>
      <c r="I78" s="195"/>
      <c r="J78" s="195"/>
      <c r="K78" s="195"/>
      <c r="L78" s="195"/>
      <c r="M78" s="195"/>
      <c r="N78" s="195"/>
      <c r="O78" s="195"/>
      <c r="P78" s="195"/>
      <c r="Q78" s="195"/>
      <c r="R78" s="195"/>
      <c r="S78" s="195"/>
      <c r="T78" s="195"/>
      <c r="U78" s="195"/>
      <c r="V78" s="316"/>
      <c r="W78" s="195"/>
      <c r="X78" s="195"/>
      <c r="Y78" s="195"/>
      <c r="Z78" s="195"/>
      <c r="AA78" s="195"/>
      <c r="AB78" s="195"/>
      <c r="AC78" s="195"/>
      <c r="AD78" s="195"/>
      <c r="AE78" s="195"/>
      <c r="AF78" s="195"/>
      <c r="AG78" s="195"/>
      <c r="AH78" s="195"/>
      <c r="AI78" s="195"/>
      <c r="AJ78" s="195"/>
      <c r="AK78" s="195"/>
      <c r="AL78" s="195"/>
      <c r="AM78" s="195"/>
      <c r="AN78" s="195"/>
      <c r="AO78" s="195"/>
      <c r="AP78" s="195"/>
    </row>
    <row r="79" spans="1:42" s="341" customFormat="1" ht="30" customHeight="1">
      <c r="A79" s="42"/>
      <c r="B79" s="194"/>
      <c r="C79" s="195"/>
      <c r="D79" s="195"/>
      <c r="E79" s="195"/>
      <c r="F79" s="195"/>
      <c r="G79" s="195"/>
      <c r="H79" s="195"/>
      <c r="I79" s="195"/>
      <c r="J79" s="195"/>
      <c r="K79" s="195"/>
      <c r="L79" s="195"/>
      <c r="M79" s="195"/>
      <c r="N79" s="195"/>
      <c r="O79" s="195"/>
      <c r="P79" s="195"/>
      <c r="Q79" s="195"/>
      <c r="R79" s="195"/>
      <c r="S79" s="195"/>
      <c r="T79" s="195"/>
      <c r="U79" s="195"/>
      <c r="V79" s="316"/>
      <c r="W79" s="195"/>
      <c r="X79" s="195"/>
      <c r="Y79" s="195"/>
      <c r="Z79" s="195"/>
      <c r="AA79" s="195"/>
      <c r="AB79" s="195"/>
      <c r="AC79" s="195"/>
      <c r="AD79" s="195"/>
      <c r="AE79" s="195"/>
      <c r="AF79" s="195"/>
      <c r="AG79" s="195"/>
      <c r="AH79" s="195"/>
      <c r="AI79" s="195"/>
      <c r="AJ79" s="195"/>
      <c r="AK79" s="195"/>
      <c r="AL79" s="195"/>
      <c r="AM79" s="195"/>
      <c r="AN79" s="195"/>
      <c r="AO79" s="195"/>
      <c r="AP79" s="195"/>
    </row>
    <row r="80" spans="1:42" s="341" customFormat="1" ht="30" customHeight="1">
      <c r="A80" s="42"/>
      <c r="B80" s="194"/>
      <c r="C80" s="195"/>
      <c r="D80" s="195"/>
      <c r="E80" s="195"/>
      <c r="F80" s="195"/>
      <c r="G80" s="195"/>
      <c r="H80" s="195"/>
      <c r="I80" s="195"/>
      <c r="J80" s="195"/>
      <c r="K80" s="195"/>
      <c r="L80" s="195"/>
      <c r="M80" s="195"/>
      <c r="N80" s="195"/>
      <c r="O80" s="195"/>
      <c r="P80" s="195"/>
      <c r="Q80" s="195"/>
      <c r="R80" s="195"/>
      <c r="S80" s="195"/>
      <c r="T80" s="195"/>
      <c r="U80" s="195"/>
      <c r="V80" s="316"/>
      <c r="W80" s="195"/>
      <c r="X80" s="195"/>
      <c r="Y80" s="195"/>
      <c r="Z80" s="195"/>
      <c r="AA80" s="195"/>
      <c r="AB80" s="195"/>
      <c r="AC80" s="195"/>
      <c r="AD80" s="195"/>
      <c r="AE80" s="195"/>
      <c r="AF80" s="195"/>
      <c r="AG80" s="195"/>
      <c r="AH80" s="195"/>
      <c r="AI80" s="195"/>
      <c r="AJ80" s="195"/>
      <c r="AK80" s="195"/>
      <c r="AL80" s="195"/>
      <c r="AM80" s="195"/>
      <c r="AN80" s="195"/>
      <c r="AO80" s="195"/>
      <c r="AP80" s="195"/>
    </row>
    <row r="81" spans="1:42" s="341" customFormat="1" ht="30" customHeight="1">
      <c r="A81" s="42"/>
      <c r="B81" s="194"/>
      <c r="C81" s="195"/>
      <c r="D81" s="195"/>
      <c r="E81" s="195"/>
      <c r="F81" s="195"/>
      <c r="G81" s="195"/>
      <c r="H81" s="195"/>
      <c r="I81" s="195"/>
      <c r="J81" s="195"/>
      <c r="K81" s="195"/>
      <c r="L81" s="195"/>
      <c r="M81" s="195"/>
      <c r="N81" s="195"/>
      <c r="O81" s="195"/>
      <c r="P81" s="195"/>
      <c r="Q81" s="195"/>
      <c r="R81" s="195"/>
      <c r="S81" s="195"/>
      <c r="T81" s="195"/>
      <c r="U81" s="195"/>
      <c r="V81" s="316"/>
      <c r="W81" s="195"/>
      <c r="X81" s="195"/>
      <c r="Y81" s="195"/>
      <c r="Z81" s="195"/>
      <c r="AA81" s="195"/>
      <c r="AB81" s="195"/>
      <c r="AC81" s="195"/>
      <c r="AD81" s="195"/>
      <c r="AE81" s="195"/>
      <c r="AF81" s="195"/>
      <c r="AG81" s="195"/>
      <c r="AH81" s="195"/>
      <c r="AI81" s="195"/>
      <c r="AJ81" s="195"/>
      <c r="AK81" s="195"/>
      <c r="AL81" s="195"/>
      <c r="AM81" s="195"/>
      <c r="AN81" s="195"/>
      <c r="AO81" s="195"/>
      <c r="AP81" s="195"/>
    </row>
    <row r="82" spans="1:42" s="341" customFormat="1" ht="30" customHeight="1">
      <c r="A82" s="42"/>
      <c r="B82" s="194"/>
      <c r="C82" s="195"/>
      <c r="D82" s="195"/>
      <c r="E82" s="195"/>
      <c r="F82" s="195"/>
      <c r="G82" s="195"/>
      <c r="H82" s="195"/>
      <c r="I82" s="195"/>
      <c r="J82" s="195"/>
      <c r="K82" s="195"/>
      <c r="L82" s="195"/>
      <c r="M82" s="195"/>
      <c r="N82" s="195"/>
      <c r="O82" s="195"/>
      <c r="P82" s="195"/>
      <c r="Q82" s="195"/>
      <c r="R82" s="195"/>
      <c r="S82" s="195"/>
      <c r="T82" s="195"/>
      <c r="U82" s="195"/>
      <c r="V82" s="316"/>
      <c r="W82" s="195"/>
      <c r="X82" s="195"/>
      <c r="Y82" s="195"/>
      <c r="Z82" s="195"/>
      <c r="AA82" s="195"/>
      <c r="AB82" s="195"/>
      <c r="AC82" s="195"/>
      <c r="AD82" s="195"/>
      <c r="AE82" s="195"/>
      <c r="AF82" s="195"/>
      <c r="AG82" s="195"/>
      <c r="AH82" s="195"/>
      <c r="AI82" s="195"/>
      <c r="AJ82" s="195"/>
      <c r="AK82" s="195"/>
      <c r="AL82" s="195"/>
      <c r="AM82" s="195"/>
      <c r="AN82" s="195"/>
      <c r="AO82" s="195"/>
      <c r="AP82" s="195"/>
    </row>
    <row r="83" spans="1:42" s="341" customFormat="1" ht="30" customHeight="1">
      <c r="A83" s="42"/>
      <c r="B83" s="194"/>
      <c r="C83" s="195"/>
      <c r="D83" s="195"/>
      <c r="E83" s="195"/>
      <c r="F83" s="195"/>
      <c r="G83" s="195"/>
      <c r="H83" s="195"/>
      <c r="I83" s="195"/>
      <c r="J83" s="195"/>
      <c r="K83" s="195"/>
      <c r="L83" s="195"/>
      <c r="M83" s="195"/>
      <c r="N83" s="195"/>
      <c r="O83" s="195"/>
      <c r="P83" s="195"/>
      <c r="Q83" s="195"/>
      <c r="R83" s="195"/>
      <c r="S83" s="195"/>
      <c r="T83" s="195"/>
      <c r="U83" s="195"/>
      <c r="V83" s="316"/>
      <c r="W83" s="195"/>
      <c r="X83" s="195"/>
      <c r="Y83" s="195"/>
      <c r="Z83" s="195"/>
      <c r="AA83" s="195"/>
      <c r="AB83" s="195"/>
      <c r="AC83" s="195"/>
      <c r="AD83" s="195"/>
      <c r="AE83" s="195"/>
      <c r="AF83" s="195"/>
      <c r="AG83" s="195"/>
      <c r="AH83" s="195"/>
      <c r="AI83" s="195"/>
      <c r="AJ83" s="195"/>
      <c r="AK83" s="195"/>
      <c r="AL83" s="195"/>
      <c r="AM83" s="195"/>
      <c r="AN83" s="195"/>
      <c r="AO83" s="195"/>
      <c r="AP83" s="195"/>
    </row>
    <row r="84" spans="1:42" s="341" customFormat="1" ht="30" customHeight="1">
      <c r="A84" s="42"/>
      <c r="B84" s="194"/>
      <c r="C84" s="195"/>
      <c r="D84" s="195"/>
      <c r="E84" s="195"/>
      <c r="F84" s="195"/>
      <c r="G84" s="195"/>
      <c r="H84" s="195"/>
      <c r="I84" s="195"/>
      <c r="J84" s="195"/>
      <c r="K84" s="195"/>
      <c r="L84" s="195"/>
      <c r="M84" s="195"/>
      <c r="N84" s="195"/>
      <c r="O84" s="195"/>
      <c r="P84" s="195"/>
      <c r="Q84" s="195"/>
      <c r="R84" s="195"/>
      <c r="S84" s="195"/>
      <c r="T84" s="195"/>
      <c r="U84" s="195"/>
      <c r="V84" s="316"/>
      <c r="W84" s="195"/>
      <c r="X84" s="195"/>
      <c r="Y84" s="195"/>
      <c r="Z84" s="195"/>
      <c r="AA84" s="195"/>
      <c r="AB84" s="195"/>
      <c r="AC84" s="195"/>
      <c r="AD84" s="195"/>
      <c r="AE84" s="195"/>
      <c r="AF84" s="195"/>
      <c r="AG84" s="195"/>
      <c r="AH84" s="195"/>
      <c r="AI84" s="195"/>
      <c r="AJ84" s="195"/>
      <c r="AK84" s="195"/>
      <c r="AL84" s="195"/>
      <c r="AM84" s="195"/>
      <c r="AN84" s="195"/>
      <c r="AO84" s="195"/>
      <c r="AP84" s="195"/>
    </row>
    <row r="85" spans="1:42" s="341" customFormat="1" ht="30" customHeight="1">
      <c r="A85" s="42"/>
      <c r="B85" s="194"/>
      <c r="C85" s="195"/>
      <c r="D85" s="195"/>
      <c r="E85" s="195"/>
      <c r="F85" s="195"/>
      <c r="G85" s="195"/>
      <c r="H85" s="195"/>
      <c r="I85" s="195"/>
      <c r="J85" s="195"/>
      <c r="K85" s="195"/>
      <c r="L85" s="195"/>
      <c r="M85" s="195"/>
      <c r="N85" s="195"/>
      <c r="O85" s="195"/>
      <c r="P85" s="195"/>
      <c r="Q85" s="195"/>
      <c r="R85" s="195"/>
      <c r="S85" s="195"/>
      <c r="T85" s="195"/>
      <c r="U85" s="195"/>
      <c r="V85" s="316"/>
      <c r="W85" s="195"/>
      <c r="X85" s="195"/>
      <c r="Y85" s="195"/>
      <c r="Z85" s="195"/>
      <c r="AA85" s="195"/>
      <c r="AB85" s="195"/>
      <c r="AC85" s="195"/>
      <c r="AD85" s="195"/>
      <c r="AE85" s="195"/>
      <c r="AF85" s="195"/>
      <c r="AG85" s="195"/>
      <c r="AH85" s="195"/>
      <c r="AI85" s="195"/>
      <c r="AJ85" s="195"/>
      <c r="AK85" s="195"/>
      <c r="AL85" s="195"/>
      <c r="AM85" s="195"/>
      <c r="AN85" s="195"/>
      <c r="AO85" s="195"/>
      <c r="AP85" s="195"/>
    </row>
    <row r="86" spans="1:42" s="341" customFormat="1" ht="30" customHeight="1">
      <c r="A86" s="42"/>
      <c r="B86" s="194"/>
      <c r="C86" s="195"/>
      <c r="D86" s="195"/>
      <c r="E86" s="195"/>
      <c r="F86" s="195"/>
      <c r="G86" s="195"/>
      <c r="H86" s="195"/>
      <c r="I86" s="195"/>
      <c r="J86" s="195"/>
      <c r="K86" s="195"/>
      <c r="L86" s="195"/>
      <c r="M86" s="195"/>
      <c r="N86" s="195"/>
      <c r="O86" s="195"/>
      <c r="P86" s="195"/>
      <c r="Q86" s="195"/>
      <c r="R86" s="195"/>
      <c r="S86" s="195"/>
      <c r="T86" s="195"/>
      <c r="U86" s="195"/>
      <c r="V86" s="316"/>
      <c r="W86" s="195"/>
      <c r="X86" s="195"/>
      <c r="Y86" s="195"/>
      <c r="Z86" s="195"/>
      <c r="AA86" s="195"/>
      <c r="AB86" s="195"/>
      <c r="AC86" s="195"/>
      <c r="AD86" s="195"/>
      <c r="AE86" s="195"/>
      <c r="AF86" s="195"/>
      <c r="AG86" s="195"/>
      <c r="AH86" s="195"/>
      <c r="AI86" s="195"/>
      <c r="AJ86" s="195"/>
      <c r="AK86" s="195"/>
      <c r="AL86" s="195"/>
      <c r="AM86" s="195"/>
      <c r="AN86" s="195"/>
      <c r="AO86" s="195"/>
      <c r="AP86" s="195"/>
    </row>
    <row r="87" spans="1:42" s="341" customFormat="1" ht="30" customHeight="1">
      <c r="A87" s="42"/>
      <c r="B87" s="194"/>
      <c r="C87" s="195"/>
      <c r="D87" s="195"/>
      <c r="E87" s="195"/>
      <c r="F87" s="195"/>
      <c r="G87" s="195"/>
      <c r="H87" s="195"/>
      <c r="I87" s="195"/>
      <c r="J87" s="195"/>
      <c r="K87" s="195"/>
      <c r="L87" s="195"/>
      <c r="M87" s="195"/>
      <c r="N87" s="195"/>
      <c r="O87" s="195"/>
      <c r="P87" s="195"/>
      <c r="Q87" s="195"/>
      <c r="R87" s="195"/>
      <c r="S87" s="195"/>
      <c r="T87" s="195"/>
      <c r="U87" s="195"/>
      <c r="V87" s="316"/>
      <c r="W87" s="195"/>
      <c r="X87" s="195"/>
      <c r="Y87" s="195"/>
      <c r="Z87" s="195"/>
      <c r="AA87" s="195"/>
      <c r="AB87" s="195"/>
      <c r="AC87" s="195"/>
      <c r="AD87" s="195"/>
      <c r="AE87" s="195"/>
      <c r="AF87" s="195"/>
      <c r="AG87" s="195"/>
      <c r="AH87" s="195"/>
      <c r="AI87" s="195"/>
      <c r="AJ87" s="195"/>
      <c r="AK87" s="195"/>
      <c r="AL87" s="195"/>
      <c r="AM87" s="195"/>
      <c r="AN87" s="195"/>
      <c r="AO87" s="195"/>
      <c r="AP87" s="195"/>
    </row>
    <row r="88" spans="1:42" s="341" customFormat="1" ht="30" customHeight="1">
      <c r="A88" s="42"/>
      <c r="B88" s="194"/>
      <c r="C88" s="195"/>
      <c r="D88" s="195"/>
      <c r="E88" s="195"/>
      <c r="F88" s="195"/>
      <c r="G88" s="195"/>
      <c r="H88" s="195"/>
      <c r="I88" s="195"/>
      <c r="J88" s="195"/>
      <c r="K88" s="195"/>
      <c r="L88" s="195"/>
      <c r="M88" s="195"/>
      <c r="N88" s="195"/>
      <c r="O88" s="195"/>
      <c r="P88" s="195"/>
      <c r="Q88" s="195"/>
      <c r="R88" s="195"/>
      <c r="S88" s="195"/>
      <c r="T88" s="195"/>
      <c r="U88" s="195"/>
      <c r="V88" s="316"/>
      <c r="W88" s="195"/>
      <c r="X88" s="195"/>
      <c r="Y88" s="195"/>
      <c r="Z88" s="195"/>
      <c r="AA88" s="195"/>
      <c r="AB88" s="195"/>
      <c r="AC88" s="195"/>
      <c r="AD88" s="195"/>
      <c r="AE88" s="195"/>
      <c r="AF88" s="195"/>
      <c r="AG88" s="195"/>
      <c r="AH88" s="195"/>
      <c r="AI88" s="195"/>
      <c r="AJ88" s="195"/>
      <c r="AK88" s="195"/>
      <c r="AL88" s="195"/>
      <c r="AM88" s="195"/>
      <c r="AN88" s="195"/>
      <c r="AO88" s="195"/>
      <c r="AP88" s="195"/>
    </row>
    <row r="89" spans="1:42" s="341" customFormat="1">
      <c r="A89" s="42"/>
      <c r="B89" s="194"/>
      <c r="C89" s="195"/>
      <c r="D89" s="195"/>
      <c r="E89" s="195"/>
      <c r="F89" s="195"/>
      <c r="G89" s="195"/>
      <c r="H89" s="195"/>
      <c r="I89" s="195"/>
      <c r="J89" s="195"/>
      <c r="K89" s="195"/>
      <c r="L89" s="195"/>
      <c r="M89" s="195"/>
      <c r="N89" s="195"/>
      <c r="O89" s="195"/>
      <c r="P89" s="195"/>
      <c r="Q89" s="195"/>
      <c r="R89" s="195"/>
      <c r="S89" s="195"/>
      <c r="T89" s="195"/>
      <c r="U89" s="195"/>
      <c r="V89" s="316"/>
      <c r="W89" s="195"/>
      <c r="X89" s="195"/>
      <c r="Y89" s="195"/>
      <c r="Z89" s="195"/>
      <c r="AA89" s="195"/>
      <c r="AB89" s="195"/>
      <c r="AC89" s="195"/>
      <c r="AD89" s="195"/>
      <c r="AE89" s="195"/>
      <c r="AF89" s="195"/>
      <c r="AG89" s="195"/>
      <c r="AH89" s="195"/>
      <c r="AI89" s="195"/>
      <c r="AJ89" s="195"/>
      <c r="AK89" s="195"/>
      <c r="AL89" s="195"/>
      <c r="AM89" s="195"/>
      <c r="AN89" s="195"/>
      <c r="AO89" s="195"/>
      <c r="AP89" s="195"/>
    </row>
    <row r="90" spans="1:42" s="341" customFormat="1">
      <c r="A90" s="42"/>
      <c r="B90" s="194"/>
      <c r="C90" s="195"/>
      <c r="D90" s="195"/>
      <c r="E90" s="195"/>
      <c r="F90" s="195"/>
      <c r="G90" s="195"/>
      <c r="H90" s="195"/>
      <c r="I90" s="195"/>
      <c r="J90" s="195"/>
      <c r="K90" s="195"/>
      <c r="L90" s="195"/>
      <c r="M90" s="195"/>
      <c r="N90" s="195"/>
      <c r="O90" s="195"/>
      <c r="P90" s="195"/>
      <c r="Q90" s="195"/>
      <c r="R90" s="195"/>
      <c r="S90" s="195"/>
      <c r="T90" s="195"/>
      <c r="U90" s="195"/>
      <c r="V90" s="316"/>
      <c r="W90" s="195"/>
      <c r="X90" s="195"/>
      <c r="Y90" s="195"/>
      <c r="Z90" s="195"/>
      <c r="AA90" s="195"/>
      <c r="AB90" s="195"/>
      <c r="AC90" s="195"/>
      <c r="AD90" s="195"/>
      <c r="AE90" s="195"/>
      <c r="AF90" s="195"/>
      <c r="AG90" s="195"/>
      <c r="AH90" s="195"/>
      <c r="AI90" s="195"/>
      <c r="AJ90" s="195"/>
      <c r="AK90" s="195"/>
      <c r="AL90" s="195"/>
      <c r="AM90" s="195"/>
      <c r="AN90" s="195"/>
      <c r="AO90" s="195"/>
      <c r="AP90" s="195"/>
    </row>
    <row r="91" spans="1:42" s="341" customFormat="1">
      <c r="A91" s="42"/>
      <c r="B91" s="194"/>
      <c r="C91" s="195"/>
      <c r="D91" s="195"/>
      <c r="E91" s="195"/>
      <c r="F91" s="195"/>
      <c r="G91" s="195"/>
      <c r="H91" s="195"/>
      <c r="I91" s="195"/>
      <c r="J91" s="195"/>
      <c r="K91" s="195"/>
      <c r="L91" s="195"/>
      <c r="M91" s="195"/>
      <c r="N91" s="195"/>
      <c r="O91" s="195"/>
      <c r="P91" s="195"/>
      <c r="Q91" s="195"/>
      <c r="R91" s="195"/>
      <c r="S91" s="195"/>
      <c r="T91" s="195"/>
      <c r="U91" s="195"/>
      <c r="V91" s="316"/>
      <c r="W91" s="195"/>
      <c r="X91" s="195"/>
      <c r="Y91" s="195"/>
      <c r="Z91" s="195"/>
      <c r="AA91" s="195"/>
      <c r="AB91" s="195"/>
      <c r="AC91" s="195"/>
      <c r="AD91" s="195"/>
      <c r="AE91" s="195"/>
      <c r="AF91" s="195"/>
      <c r="AG91" s="195"/>
      <c r="AH91" s="195"/>
      <c r="AI91" s="195"/>
      <c r="AJ91" s="195"/>
      <c r="AK91" s="195"/>
      <c r="AL91" s="195"/>
      <c r="AM91" s="195"/>
      <c r="AN91" s="195"/>
      <c r="AO91" s="195"/>
      <c r="AP91" s="195"/>
    </row>
    <row r="92" spans="1:42" s="341" customFormat="1">
      <c r="A92" s="42"/>
      <c r="B92" s="194"/>
      <c r="C92" s="195"/>
      <c r="D92" s="195"/>
      <c r="E92" s="195"/>
      <c r="F92" s="195"/>
      <c r="G92" s="195"/>
      <c r="H92" s="195"/>
      <c r="I92" s="195"/>
      <c r="J92" s="195"/>
      <c r="K92" s="195"/>
      <c r="L92" s="195"/>
      <c r="M92" s="195"/>
      <c r="N92" s="195"/>
      <c r="O92" s="195"/>
      <c r="P92" s="195"/>
      <c r="Q92" s="195"/>
      <c r="R92" s="195"/>
      <c r="S92" s="195"/>
      <c r="T92" s="195"/>
      <c r="U92" s="195"/>
      <c r="V92" s="316"/>
      <c r="W92" s="195"/>
      <c r="X92" s="195"/>
      <c r="Y92" s="195"/>
      <c r="Z92" s="195"/>
      <c r="AA92" s="195"/>
      <c r="AB92" s="195"/>
      <c r="AC92" s="195"/>
      <c r="AD92" s="195"/>
      <c r="AE92" s="195"/>
      <c r="AF92" s="195"/>
      <c r="AG92" s="195"/>
      <c r="AH92" s="195"/>
      <c r="AI92" s="195"/>
      <c r="AJ92" s="195"/>
      <c r="AK92" s="195"/>
      <c r="AL92" s="195"/>
      <c r="AM92" s="195"/>
      <c r="AN92" s="195"/>
      <c r="AO92" s="195"/>
      <c r="AP92" s="195"/>
    </row>
    <row r="93" spans="1:42" s="341" customFormat="1">
      <c r="A93" s="42"/>
      <c r="B93" s="194"/>
      <c r="C93" s="195"/>
      <c r="D93" s="195"/>
      <c r="E93" s="195"/>
      <c r="F93" s="195"/>
      <c r="G93" s="195"/>
      <c r="H93" s="195"/>
      <c r="I93" s="195"/>
      <c r="J93" s="195"/>
      <c r="K93" s="195"/>
      <c r="L93" s="195"/>
      <c r="M93" s="195"/>
      <c r="N93" s="195"/>
      <c r="O93" s="195"/>
      <c r="P93" s="195"/>
      <c r="Q93" s="195"/>
      <c r="R93" s="195"/>
      <c r="S93" s="195"/>
      <c r="T93" s="195"/>
      <c r="U93" s="195"/>
      <c r="V93" s="316"/>
      <c r="W93" s="195"/>
      <c r="X93" s="195"/>
      <c r="Y93" s="195"/>
      <c r="Z93" s="195"/>
      <c r="AA93" s="195"/>
      <c r="AB93" s="195"/>
      <c r="AC93" s="195"/>
      <c r="AD93" s="195"/>
      <c r="AE93" s="195"/>
      <c r="AF93" s="195"/>
      <c r="AG93" s="195"/>
      <c r="AH93" s="195"/>
      <c r="AI93" s="195"/>
      <c r="AJ93" s="195"/>
      <c r="AK93" s="195"/>
      <c r="AL93" s="195"/>
      <c r="AM93" s="195"/>
      <c r="AN93" s="195"/>
      <c r="AO93" s="195"/>
      <c r="AP93" s="195"/>
    </row>
    <row r="94" spans="1:42" s="341" customFormat="1">
      <c r="A94" s="42"/>
      <c r="B94" s="194"/>
      <c r="C94" s="195"/>
      <c r="D94" s="195"/>
      <c r="E94" s="195"/>
      <c r="F94" s="195"/>
      <c r="G94" s="195"/>
      <c r="H94" s="195"/>
      <c r="I94" s="195"/>
      <c r="J94" s="195"/>
      <c r="K94" s="195"/>
      <c r="L94" s="195"/>
      <c r="M94" s="195"/>
      <c r="N94" s="195"/>
      <c r="O94" s="195"/>
      <c r="P94" s="195"/>
      <c r="Q94" s="195"/>
      <c r="R94" s="195"/>
      <c r="S94" s="195"/>
      <c r="T94" s="195"/>
      <c r="U94" s="195"/>
      <c r="V94" s="316"/>
      <c r="W94" s="195"/>
      <c r="X94" s="195"/>
      <c r="Y94" s="195"/>
      <c r="Z94" s="195"/>
      <c r="AA94" s="195"/>
      <c r="AB94" s="195"/>
      <c r="AC94" s="195"/>
      <c r="AD94" s="195"/>
      <c r="AE94" s="195"/>
      <c r="AF94" s="195"/>
      <c r="AG94" s="195"/>
      <c r="AH94" s="195"/>
      <c r="AI94" s="195"/>
      <c r="AJ94" s="195"/>
      <c r="AK94" s="195"/>
      <c r="AL94" s="195"/>
      <c r="AM94" s="195"/>
      <c r="AN94" s="195"/>
      <c r="AO94" s="195"/>
      <c r="AP94" s="195"/>
    </row>
    <row r="95" spans="1:42" s="341" customFormat="1">
      <c r="A95" s="42"/>
      <c r="B95" s="194"/>
      <c r="C95" s="195"/>
      <c r="D95" s="195"/>
      <c r="E95" s="195"/>
      <c r="F95" s="195"/>
      <c r="G95" s="195"/>
      <c r="H95" s="195"/>
      <c r="I95" s="195"/>
      <c r="J95" s="195"/>
      <c r="K95" s="195"/>
      <c r="L95" s="195"/>
      <c r="M95" s="195"/>
      <c r="N95" s="195"/>
      <c r="O95" s="195"/>
      <c r="P95" s="195"/>
      <c r="Q95" s="195"/>
      <c r="R95" s="195"/>
      <c r="S95" s="195"/>
      <c r="T95" s="195"/>
      <c r="U95" s="195"/>
      <c r="V95" s="316"/>
      <c r="W95" s="195"/>
      <c r="X95" s="195"/>
      <c r="Y95" s="195"/>
      <c r="Z95" s="195"/>
      <c r="AA95" s="195"/>
      <c r="AB95" s="195"/>
      <c r="AC95" s="195"/>
      <c r="AD95" s="195"/>
      <c r="AE95" s="195"/>
      <c r="AF95" s="195"/>
      <c r="AG95" s="195"/>
      <c r="AH95" s="195"/>
      <c r="AI95" s="195"/>
      <c r="AJ95" s="195"/>
      <c r="AK95" s="195"/>
      <c r="AL95" s="195"/>
      <c r="AM95" s="195"/>
      <c r="AN95" s="195"/>
      <c r="AO95" s="195"/>
      <c r="AP95" s="195"/>
    </row>
    <row r="96" spans="1:42" s="341" customFormat="1">
      <c r="A96" s="42"/>
      <c r="B96" s="194"/>
      <c r="C96" s="195"/>
      <c r="D96" s="195"/>
      <c r="E96" s="195"/>
      <c r="F96" s="195"/>
      <c r="G96" s="195"/>
      <c r="H96" s="195"/>
      <c r="I96" s="195"/>
      <c r="J96" s="195"/>
      <c r="K96" s="195"/>
      <c r="L96" s="195"/>
      <c r="M96" s="195"/>
      <c r="N96" s="195"/>
      <c r="O96" s="195"/>
      <c r="P96" s="195"/>
      <c r="Q96" s="195"/>
      <c r="R96" s="195"/>
      <c r="S96" s="195"/>
      <c r="T96" s="195"/>
      <c r="U96" s="195"/>
      <c r="V96" s="316"/>
      <c r="W96" s="195"/>
      <c r="X96" s="195"/>
      <c r="Y96" s="195"/>
      <c r="Z96" s="195"/>
      <c r="AA96" s="195"/>
      <c r="AB96" s="195"/>
      <c r="AC96" s="195"/>
      <c r="AD96" s="195"/>
      <c r="AE96" s="195"/>
      <c r="AF96" s="195"/>
      <c r="AG96" s="195"/>
      <c r="AH96" s="195"/>
      <c r="AI96" s="195"/>
      <c r="AJ96" s="195"/>
      <c r="AK96" s="195"/>
      <c r="AL96" s="195"/>
      <c r="AM96" s="195"/>
      <c r="AN96" s="195"/>
      <c r="AO96" s="195"/>
      <c r="AP96" s="195"/>
    </row>
    <row r="97" spans="1:42" s="341" customFormat="1">
      <c r="A97" s="42"/>
      <c r="B97" s="194"/>
      <c r="C97" s="195"/>
      <c r="D97" s="195"/>
      <c r="E97" s="195"/>
      <c r="F97" s="195"/>
      <c r="G97" s="195"/>
      <c r="H97" s="195"/>
      <c r="I97" s="195"/>
      <c r="J97" s="195"/>
      <c r="K97" s="195"/>
      <c r="L97" s="195"/>
      <c r="M97" s="195"/>
      <c r="N97" s="195"/>
      <c r="O97" s="195"/>
      <c r="P97" s="195"/>
      <c r="Q97" s="195"/>
      <c r="R97" s="195"/>
      <c r="S97" s="195"/>
      <c r="T97" s="195"/>
      <c r="U97" s="195"/>
      <c r="V97" s="316"/>
      <c r="W97" s="195"/>
      <c r="X97" s="195"/>
      <c r="Y97" s="195"/>
      <c r="Z97" s="195"/>
      <c r="AA97" s="195"/>
      <c r="AB97" s="195"/>
      <c r="AC97" s="195"/>
      <c r="AD97" s="195"/>
      <c r="AE97" s="195"/>
      <c r="AF97" s="195"/>
      <c r="AG97" s="195"/>
      <c r="AH97" s="195"/>
      <c r="AI97" s="195"/>
      <c r="AJ97" s="195"/>
      <c r="AK97" s="195"/>
      <c r="AL97" s="195"/>
      <c r="AM97" s="195"/>
      <c r="AN97" s="195"/>
      <c r="AO97" s="195"/>
      <c r="AP97" s="195"/>
    </row>
    <row r="98" spans="1:42">
      <c r="C98" s="195"/>
      <c r="D98" s="195"/>
      <c r="E98" s="195"/>
      <c r="F98" s="195"/>
      <c r="G98" s="195"/>
      <c r="H98" s="195"/>
      <c r="I98" s="195"/>
      <c r="J98" s="195"/>
      <c r="K98" s="195"/>
      <c r="L98" s="195"/>
      <c r="M98" s="195"/>
      <c r="N98" s="195"/>
      <c r="O98" s="195"/>
      <c r="P98" s="195"/>
      <c r="Q98" s="195"/>
      <c r="R98" s="195"/>
      <c r="S98" s="195"/>
      <c r="T98" s="195"/>
      <c r="U98" s="195"/>
      <c r="W98" s="195"/>
      <c r="X98" s="195"/>
      <c r="Y98" s="195"/>
      <c r="Z98" s="195"/>
      <c r="AA98" s="195"/>
      <c r="AB98" s="195"/>
      <c r="AC98" s="195"/>
      <c r="AD98" s="195"/>
      <c r="AE98" s="195"/>
      <c r="AF98" s="195"/>
      <c r="AG98" s="195"/>
      <c r="AH98" s="195"/>
      <c r="AI98" s="195"/>
      <c r="AJ98" s="195"/>
      <c r="AK98" s="195"/>
      <c r="AL98" s="195"/>
      <c r="AM98" s="195"/>
      <c r="AN98" s="195"/>
      <c r="AO98" s="195"/>
      <c r="AP98" s="195"/>
    </row>
    <row r="99" spans="1:42">
      <c r="C99" s="195"/>
      <c r="D99" s="195"/>
      <c r="E99" s="195"/>
      <c r="F99" s="195"/>
      <c r="G99" s="195"/>
      <c r="H99" s="195"/>
      <c r="I99" s="195"/>
      <c r="J99" s="195"/>
      <c r="K99" s="195"/>
      <c r="L99" s="195"/>
      <c r="M99" s="195"/>
      <c r="N99" s="195"/>
      <c r="O99" s="195"/>
      <c r="P99" s="195"/>
      <c r="Q99" s="195"/>
      <c r="R99" s="195"/>
      <c r="S99" s="195"/>
      <c r="T99" s="195"/>
      <c r="U99" s="195"/>
      <c r="W99" s="195"/>
      <c r="X99" s="195"/>
      <c r="Y99" s="195"/>
      <c r="Z99" s="195"/>
      <c r="AA99" s="195"/>
      <c r="AB99" s="195"/>
      <c r="AC99" s="195"/>
      <c r="AD99" s="195"/>
      <c r="AE99" s="195"/>
      <c r="AF99" s="195"/>
      <c r="AG99" s="195"/>
      <c r="AH99" s="195"/>
      <c r="AI99" s="195"/>
      <c r="AJ99" s="195"/>
      <c r="AK99" s="195"/>
      <c r="AL99" s="195"/>
      <c r="AM99" s="195"/>
      <c r="AN99" s="195"/>
      <c r="AO99" s="195"/>
      <c r="AP99" s="195"/>
    </row>
    <row r="100" spans="1:42"/>
    <row r="101" spans="1:42" hidden="1"/>
    <row r="102" spans="1:42"/>
    <row r="103" spans="1:42"/>
    <row r="104" spans="1:42"/>
    <row r="105" spans="1:42"/>
    <row r="106" spans="1:42"/>
    <row r="107" spans="1:42"/>
    <row r="108" spans="1:42"/>
    <row r="109" spans="1:42"/>
    <row r="110" spans="1:42"/>
    <row r="111" spans="1:42"/>
    <row r="112" spans="1:42"/>
    <row r="113"/>
    <row r="114"/>
    <row r="115"/>
    <row r="116"/>
    <row r="117"/>
    <row r="118"/>
    <row r="119"/>
  </sheetData>
  <sheetProtection selectLockedCells="1"/>
  <pageMargins left="0.511811024" right="0.511811024" top="0.78740157499999996" bottom="0.78740157499999996" header="0.31496062000000002" footer="0.31496062000000002"/>
  <pageSetup paperSize="9" orientation="portrait" r:id="rId1"/>
  <drawing r:id="rId2"/>
  <legacyDrawing r:id="rId3"/>
</worksheet>
</file>

<file path=xl/worksheets/sheet46.xml><?xml version="1.0" encoding="utf-8"?>
<worksheet xmlns="http://schemas.openxmlformats.org/spreadsheetml/2006/main" xmlns:r="http://schemas.openxmlformats.org/officeDocument/2006/relationships">
  <sheetPr codeName="Plan29"/>
  <dimension ref="A1:HC103"/>
  <sheetViews>
    <sheetView showGridLines="0" zoomScale="90" zoomScaleNormal="90" workbookViewId="0">
      <selection activeCell="B1" sqref="B1"/>
    </sheetView>
  </sheetViews>
  <sheetFormatPr defaultColWidth="22.140625" defaultRowHeight="15" zeroHeight="1"/>
  <cols>
    <col min="1" max="1" width="27.7109375" style="42" customWidth="1"/>
    <col min="2" max="2" width="3.85546875" style="194" customWidth="1"/>
    <col min="3" max="3" width="50.140625" style="194" bestFit="1" customWidth="1"/>
    <col min="4" max="5" width="17.5703125" style="194" customWidth="1"/>
    <col min="6" max="12" width="17.140625" style="194" customWidth="1"/>
    <col min="13" max="27" width="20.7109375" style="194" customWidth="1"/>
    <col min="28" max="32" width="22.140625" style="194" customWidth="1"/>
    <col min="33" max="35" width="22.140625" style="195" hidden="1" customWidth="1"/>
    <col min="36" max="36" width="22.140625" style="362" hidden="1" customWidth="1"/>
    <col min="37" max="50" width="22.140625" style="481" hidden="1" customWidth="1"/>
    <col min="51" max="55" width="0" style="481" hidden="1" customWidth="1"/>
    <col min="56" max="88" width="22.140625" style="481" hidden="1" customWidth="1"/>
    <col min="89" max="89" width="22.140625" style="363" hidden="1" customWidth="1"/>
    <col min="90" max="90" width="22.140625" style="481" hidden="1" customWidth="1"/>
    <col min="91" max="120" width="22.140625" style="363" hidden="1" customWidth="1"/>
    <col min="121" max="123" width="22.140625" style="481" hidden="1" customWidth="1"/>
    <col min="124" max="124" width="22.140625" style="363" hidden="1" customWidth="1"/>
    <col min="125" max="131" width="22.140625" style="481" hidden="1" customWidth="1"/>
    <col min="132" max="162" width="22.140625" style="363" hidden="1" customWidth="1"/>
    <col min="163" max="165" width="22.140625" style="481" hidden="1" customWidth="1"/>
    <col min="166" max="166" width="24" style="481" hidden="1" customWidth="1"/>
    <col min="167" max="168" width="22.140625" style="481" hidden="1" customWidth="1"/>
    <col min="169" max="171" width="22.140625" style="363" hidden="1" customWidth="1"/>
    <col min="172" max="203" width="0" style="363" hidden="1" customWidth="1"/>
    <col min="204" max="16384" width="22.140625" style="195"/>
  </cols>
  <sheetData>
    <row r="1" spans="1:211" s="193" customFormat="1" ht="33.950000000000003" customHeight="1">
      <c r="A1" s="498"/>
      <c r="B1" s="191"/>
      <c r="C1" s="192" t="s">
        <v>18</v>
      </c>
      <c r="D1" s="191"/>
      <c r="E1" s="191"/>
      <c r="F1" s="191"/>
      <c r="G1" s="191"/>
      <c r="H1" s="191"/>
      <c r="I1" s="191"/>
      <c r="J1" s="191"/>
      <c r="K1" s="191"/>
      <c r="L1" s="191"/>
      <c r="M1" s="191"/>
      <c r="N1" s="191"/>
      <c r="O1" s="191"/>
      <c r="P1" s="191"/>
      <c r="Q1" s="191"/>
      <c r="R1" s="191"/>
      <c r="S1" s="191"/>
      <c r="T1" s="191"/>
      <c r="U1" s="191"/>
      <c r="V1" s="191"/>
      <c r="W1" s="191"/>
      <c r="X1" s="191"/>
      <c r="Y1" s="191"/>
      <c r="Z1" s="191"/>
      <c r="AA1" s="191"/>
      <c r="AB1" s="191"/>
      <c r="AC1" s="191"/>
      <c r="AD1" s="191"/>
      <c r="AE1" s="191"/>
      <c r="AF1" s="191"/>
      <c r="AJ1" s="362"/>
      <c r="AK1" s="481"/>
      <c r="AL1" s="481"/>
      <c r="AM1" s="481"/>
      <c r="AN1" s="481"/>
      <c r="AO1" s="481"/>
      <c r="AP1" s="481"/>
      <c r="AQ1" s="481"/>
      <c r="AR1" s="481"/>
      <c r="AS1" s="481"/>
      <c r="AT1" s="481"/>
      <c r="AU1" s="481"/>
      <c r="AV1" s="481"/>
      <c r="AW1" s="481"/>
      <c r="AX1" s="481"/>
      <c r="AY1" s="481"/>
      <c r="AZ1" s="481"/>
      <c r="BA1" s="481"/>
      <c r="BB1" s="481"/>
      <c r="BC1" s="481"/>
      <c r="BD1" s="481"/>
      <c r="BE1" s="481"/>
      <c r="BF1" s="481"/>
      <c r="BG1" s="481"/>
      <c r="BH1" s="481"/>
      <c r="BI1" s="481"/>
      <c r="BJ1" s="481"/>
      <c r="BK1" s="481"/>
      <c r="BL1" s="481"/>
      <c r="BM1" s="481"/>
      <c r="BN1" s="481"/>
      <c r="BO1" s="481"/>
      <c r="BP1" s="481"/>
      <c r="BQ1" s="481"/>
      <c r="BR1" s="481"/>
      <c r="BS1" s="481"/>
      <c r="BT1" s="481"/>
      <c r="BU1" s="481"/>
      <c r="BV1" s="481"/>
      <c r="BW1" s="481"/>
      <c r="BX1" s="481"/>
      <c r="BY1" s="481"/>
      <c r="BZ1" s="481"/>
      <c r="CA1" s="481"/>
      <c r="CB1" s="481"/>
      <c r="CC1" s="481"/>
      <c r="CD1" s="481"/>
      <c r="CE1" s="481"/>
      <c r="CF1" s="481"/>
      <c r="CG1" s="481"/>
      <c r="CH1" s="481"/>
      <c r="CI1" s="481"/>
      <c r="CJ1" s="481"/>
      <c r="CK1" s="363"/>
      <c r="CL1" s="481"/>
      <c r="CM1" s="363"/>
      <c r="CN1" s="363"/>
      <c r="CO1" s="363"/>
      <c r="CP1" s="363"/>
      <c r="CQ1" s="363"/>
      <c r="CR1" s="363"/>
      <c r="CS1" s="363"/>
      <c r="CT1" s="363"/>
      <c r="CU1" s="363"/>
      <c r="CV1" s="363"/>
      <c r="CW1" s="363"/>
      <c r="CX1" s="363"/>
      <c r="CY1" s="363"/>
      <c r="CZ1" s="363"/>
      <c r="DA1" s="363"/>
      <c r="DB1" s="363"/>
      <c r="DC1" s="363"/>
      <c r="DD1" s="363"/>
      <c r="DE1" s="363"/>
      <c r="DF1" s="363"/>
      <c r="DG1" s="363"/>
      <c r="DH1" s="363"/>
      <c r="DI1" s="363"/>
      <c r="DJ1" s="363"/>
      <c r="DK1" s="363"/>
      <c r="DL1" s="363"/>
      <c r="DM1" s="363"/>
      <c r="DN1" s="363"/>
      <c r="DO1" s="363"/>
      <c r="DP1" s="363"/>
      <c r="DQ1" s="481"/>
      <c r="DR1" s="481"/>
      <c r="DS1" s="481"/>
      <c r="DT1" s="363"/>
      <c r="DU1" s="481"/>
      <c r="DV1" s="481"/>
      <c r="DW1" s="481"/>
      <c r="DX1" s="481"/>
      <c r="DY1" s="481"/>
      <c r="DZ1" s="481"/>
      <c r="EA1" s="481"/>
      <c r="EB1" s="363"/>
      <c r="EC1" s="363"/>
      <c r="ED1" s="363"/>
      <c r="EE1" s="363"/>
      <c r="EF1" s="363"/>
      <c r="EG1" s="363"/>
      <c r="EH1" s="363"/>
      <c r="EI1" s="363"/>
      <c r="EJ1" s="363"/>
      <c r="EK1" s="363"/>
      <c r="EL1" s="363"/>
      <c r="EM1" s="363"/>
      <c r="EN1" s="363"/>
      <c r="EO1" s="363"/>
      <c r="EP1" s="363"/>
      <c r="EQ1" s="363"/>
      <c r="ER1" s="363"/>
      <c r="ES1" s="363"/>
      <c r="ET1" s="363"/>
      <c r="EU1" s="363"/>
      <c r="EV1" s="363"/>
      <c r="EW1" s="363"/>
      <c r="EX1" s="363"/>
      <c r="EY1" s="363"/>
      <c r="EZ1" s="363"/>
      <c r="FA1" s="363"/>
      <c r="FB1" s="363"/>
      <c r="FC1" s="363"/>
      <c r="FD1" s="363"/>
      <c r="FE1" s="363"/>
      <c r="FF1" s="363"/>
      <c r="FG1" s="481"/>
      <c r="FH1" s="481"/>
      <c r="FI1" s="481"/>
      <c r="FJ1" s="481"/>
      <c r="FK1" s="481"/>
      <c r="FL1" s="481"/>
      <c r="FM1" s="363"/>
      <c r="FN1" s="363"/>
      <c r="FO1" s="363"/>
      <c r="FP1" s="363"/>
      <c r="FQ1" s="363"/>
      <c r="FR1" s="363"/>
      <c r="FS1" s="363"/>
      <c r="FT1" s="363"/>
      <c r="FU1" s="363"/>
      <c r="FV1" s="363"/>
      <c r="FW1" s="363"/>
      <c r="FX1" s="363"/>
      <c r="FY1" s="363"/>
      <c r="FZ1" s="363"/>
      <c r="GA1" s="363"/>
      <c r="GB1" s="363"/>
      <c r="GC1" s="363"/>
      <c r="GD1" s="363"/>
      <c r="GE1" s="363"/>
      <c r="GF1" s="363"/>
      <c r="GG1" s="363"/>
      <c r="GH1" s="363"/>
      <c r="GI1" s="363"/>
      <c r="GJ1" s="363"/>
      <c r="GK1" s="363"/>
      <c r="GL1" s="363"/>
      <c r="GM1" s="363"/>
      <c r="GN1" s="363"/>
      <c r="GO1" s="363"/>
      <c r="GP1" s="363"/>
      <c r="GQ1" s="363"/>
      <c r="GR1" s="363"/>
      <c r="GS1" s="363"/>
      <c r="GT1" s="363"/>
      <c r="GU1" s="363"/>
    </row>
    <row r="2" spans="1:211" s="193" customFormat="1" ht="21.6" customHeight="1">
      <c r="A2" s="498"/>
      <c r="B2" s="191"/>
      <c r="C2" s="191"/>
      <c r="D2" s="191"/>
      <c r="E2" s="191"/>
      <c r="F2" s="191"/>
      <c r="G2" s="191"/>
      <c r="H2" s="191"/>
      <c r="I2" s="191"/>
      <c r="J2" s="191"/>
      <c r="K2" s="191"/>
      <c r="L2" s="191"/>
      <c r="M2" s="191"/>
      <c r="N2" s="191"/>
      <c r="O2" s="191"/>
      <c r="P2" s="191"/>
      <c r="Q2" s="191"/>
      <c r="R2" s="191"/>
      <c r="S2" s="191"/>
      <c r="T2" s="191"/>
      <c r="U2" s="191"/>
      <c r="V2" s="191"/>
      <c r="W2" s="191"/>
      <c r="X2" s="191"/>
      <c r="Y2" s="191"/>
      <c r="Z2" s="191"/>
      <c r="AA2" s="191"/>
      <c r="AB2" s="191"/>
      <c r="AC2" s="191"/>
      <c r="AD2" s="191"/>
      <c r="AE2" s="191"/>
      <c r="AF2" s="191"/>
      <c r="AJ2" s="362"/>
      <c r="AK2" s="481"/>
      <c r="AL2" s="481"/>
      <c r="AM2" s="481"/>
      <c r="AN2" s="481"/>
      <c r="AO2" s="481"/>
      <c r="AP2" s="481"/>
      <c r="AQ2" s="481"/>
      <c r="AR2" s="481"/>
      <c r="AS2" s="481"/>
      <c r="AT2" s="481"/>
      <c r="AU2" s="481"/>
      <c r="AV2" s="481"/>
      <c r="AW2" s="481"/>
      <c r="AX2" s="481"/>
      <c r="AY2" s="481"/>
      <c r="AZ2" s="481"/>
      <c r="BA2" s="481"/>
      <c r="BB2" s="481"/>
      <c r="BC2" s="481"/>
      <c r="BD2" s="481"/>
      <c r="BE2" s="481"/>
      <c r="BF2" s="481"/>
      <c r="BG2" s="481"/>
      <c r="BH2" s="481"/>
      <c r="BI2" s="481"/>
      <c r="BJ2" s="481"/>
      <c r="BK2" s="481"/>
      <c r="BL2" s="481"/>
      <c r="BM2" s="481"/>
      <c r="BN2" s="481"/>
      <c r="BO2" s="481"/>
      <c r="BP2" s="481"/>
      <c r="BQ2" s="481"/>
      <c r="BR2" s="481"/>
      <c r="BS2" s="481"/>
      <c r="BT2" s="481"/>
      <c r="BU2" s="481"/>
      <c r="BV2" s="481"/>
      <c r="BW2" s="481"/>
      <c r="BX2" s="481"/>
      <c r="BY2" s="481"/>
      <c r="BZ2" s="481"/>
      <c r="CA2" s="481"/>
      <c r="CB2" s="481"/>
      <c r="CC2" s="481"/>
      <c r="CD2" s="481"/>
      <c r="CE2" s="481"/>
      <c r="CF2" s="481"/>
      <c r="CG2" s="481"/>
      <c r="CH2" s="481"/>
      <c r="CI2" s="481"/>
      <c r="CJ2" s="481"/>
      <c r="CK2" s="363"/>
      <c r="CL2" s="481"/>
      <c r="CM2" s="363"/>
      <c r="CN2" s="363"/>
      <c r="CO2" s="363"/>
      <c r="CP2" s="363"/>
      <c r="CQ2" s="363"/>
      <c r="CR2" s="363"/>
      <c r="CS2" s="363"/>
      <c r="CT2" s="363"/>
      <c r="CU2" s="363"/>
      <c r="CV2" s="363"/>
      <c r="CW2" s="363"/>
      <c r="CX2" s="363"/>
      <c r="CY2" s="363"/>
      <c r="CZ2" s="363"/>
      <c r="DA2" s="363"/>
      <c r="DB2" s="363"/>
      <c r="DC2" s="363"/>
      <c r="DD2" s="363"/>
      <c r="DE2" s="363"/>
      <c r="DF2" s="363"/>
      <c r="DG2" s="363"/>
      <c r="DH2" s="363"/>
      <c r="DI2" s="363"/>
      <c r="DJ2" s="363"/>
      <c r="DK2" s="363"/>
      <c r="DL2" s="363"/>
      <c r="DM2" s="363"/>
      <c r="DN2" s="363"/>
      <c r="DO2" s="363"/>
      <c r="DP2" s="363"/>
      <c r="DQ2" s="481"/>
      <c r="DR2" s="481"/>
      <c r="DS2" s="481"/>
      <c r="DT2" s="363"/>
      <c r="DU2" s="481"/>
      <c r="DV2" s="481"/>
      <c r="DW2" s="481"/>
      <c r="DX2" s="481"/>
      <c r="DY2" s="481"/>
      <c r="DZ2" s="481"/>
      <c r="EA2" s="481"/>
      <c r="EB2" s="363"/>
      <c r="EC2" s="363"/>
      <c r="ED2" s="363"/>
      <c r="EE2" s="363"/>
      <c r="EF2" s="363"/>
      <c r="EG2" s="363"/>
      <c r="EH2" s="363"/>
      <c r="EI2" s="363"/>
      <c r="EJ2" s="363"/>
      <c r="EK2" s="363"/>
      <c r="EL2" s="363"/>
      <c r="EM2" s="363"/>
      <c r="EN2" s="363"/>
      <c r="EO2" s="363"/>
      <c r="EP2" s="363"/>
      <c r="EQ2" s="363"/>
      <c r="ER2" s="363"/>
      <c r="ES2" s="363"/>
      <c r="ET2" s="363"/>
      <c r="EU2" s="363"/>
      <c r="EV2" s="363"/>
      <c r="EW2" s="363"/>
      <c r="EX2" s="363"/>
      <c r="EY2" s="363"/>
      <c r="EZ2" s="363"/>
      <c r="FA2" s="363"/>
      <c r="FB2" s="363"/>
      <c r="FC2" s="363"/>
      <c r="FD2" s="363"/>
      <c r="FE2" s="363"/>
      <c r="FF2" s="363"/>
      <c r="FG2" s="481"/>
      <c r="FH2" s="481"/>
      <c r="FI2" s="481"/>
      <c r="FJ2" s="481"/>
      <c r="FK2" s="481"/>
      <c r="FL2" s="481"/>
      <c r="FM2" s="363"/>
      <c r="FN2" s="363"/>
      <c r="FO2" s="363"/>
      <c r="FP2" s="363"/>
      <c r="FQ2" s="363"/>
      <c r="FR2" s="363"/>
      <c r="FS2" s="363"/>
      <c r="FT2" s="363"/>
      <c r="FU2" s="363"/>
      <c r="FV2" s="363"/>
      <c r="FW2" s="363"/>
      <c r="FX2" s="363"/>
      <c r="FY2" s="363"/>
      <c r="FZ2" s="363"/>
      <c r="GA2" s="363"/>
      <c r="GB2" s="363"/>
      <c r="GC2" s="363"/>
      <c r="GD2" s="363"/>
      <c r="GE2" s="363"/>
      <c r="GF2" s="363"/>
      <c r="GG2" s="363"/>
      <c r="GH2" s="363"/>
      <c r="GI2" s="363"/>
      <c r="GJ2" s="363"/>
      <c r="GK2" s="363"/>
      <c r="GL2" s="363"/>
      <c r="GM2" s="363"/>
      <c r="GN2" s="363"/>
      <c r="GO2" s="363"/>
      <c r="GP2" s="363"/>
      <c r="GQ2" s="363"/>
      <c r="GR2" s="363"/>
      <c r="GS2" s="363"/>
      <c r="GT2" s="363"/>
      <c r="GU2" s="363"/>
    </row>
    <row r="3" spans="1:211" s="193" customFormat="1" ht="21.6" customHeight="1">
      <c r="A3" s="498"/>
      <c r="B3" s="191"/>
      <c r="C3" s="191"/>
      <c r="D3" s="191"/>
      <c r="E3" s="191"/>
      <c r="F3" s="191"/>
      <c r="G3" s="191"/>
      <c r="H3" s="191"/>
      <c r="I3" s="191"/>
      <c r="J3" s="191"/>
      <c r="K3" s="191"/>
      <c r="L3" s="191"/>
      <c r="M3" s="191"/>
      <c r="N3" s="191"/>
      <c r="O3" s="191"/>
      <c r="P3" s="191"/>
      <c r="Q3" s="191"/>
      <c r="R3" s="191"/>
      <c r="S3" s="191"/>
      <c r="T3" s="191"/>
      <c r="U3" s="191"/>
      <c r="V3" s="191"/>
      <c r="W3" s="191"/>
      <c r="X3" s="191"/>
      <c r="Y3" s="191"/>
      <c r="Z3" s="191"/>
      <c r="AA3" s="191"/>
      <c r="AB3" s="191"/>
      <c r="AC3" s="191"/>
      <c r="AD3" s="191"/>
      <c r="AE3" s="191"/>
      <c r="AF3" s="191"/>
      <c r="AJ3" s="362"/>
      <c r="AK3" s="481"/>
      <c r="AL3" s="481"/>
      <c r="AM3" s="481"/>
      <c r="AN3" s="481"/>
      <c r="AO3" s="481"/>
      <c r="AP3" s="481"/>
      <c r="AQ3" s="481"/>
      <c r="AR3" s="481"/>
      <c r="AS3" s="481"/>
      <c r="AT3" s="481"/>
      <c r="AU3" s="481"/>
      <c r="AV3" s="481"/>
      <c r="AW3" s="481"/>
      <c r="AX3" s="481"/>
      <c r="AY3" s="481"/>
      <c r="AZ3" s="481"/>
      <c r="BA3" s="364"/>
      <c r="BB3" s="481"/>
      <c r="BC3" s="481"/>
      <c r="BD3" s="481"/>
      <c r="BE3" s="481"/>
      <c r="BF3" s="481"/>
      <c r="BG3" s="481"/>
      <c r="BH3" s="481"/>
      <c r="BI3" s="481"/>
      <c r="BJ3" s="481"/>
      <c r="BK3" s="481"/>
      <c r="BL3" s="481"/>
      <c r="BM3" s="481"/>
      <c r="BN3" s="481"/>
      <c r="BO3" s="481"/>
      <c r="BP3" s="481"/>
      <c r="BQ3" s="481"/>
      <c r="BR3" s="481"/>
      <c r="BS3" s="481"/>
      <c r="BT3" s="481"/>
      <c r="BU3" s="481"/>
      <c r="BV3" s="481"/>
      <c r="BW3" s="481"/>
      <c r="BX3" s="481"/>
      <c r="BY3" s="481"/>
      <c r="BZ3" s="481"/>
      <c r="CA3" s="481"/>
      <c r="CB3" s="481"/>
      <c r="CC3" s="481"/>
      <c r="CD3" s="481"/>
      <c r="CE3" s="481"/>
      <c r="CF3" s="481"/>
      <c r="CG3" s="481"/>
      <c r="CH3" s="481"/>
      <c r="CI3" s="481"/>
      <c r="CJ3" s="481"/>
      <c r="CK3" s="363"/>
      <c r="CL3" s="481"/>
      <c r="CM3" s="363"/>
      <c r="CN3" s="363"/>
      <c r="CO3" s="363"/>
      <c r="CP3" s="363"/>
      <c r="CQ3" s="363"/>
      <c r="CR3" s="363"/>
      <c r="CS3" s="363"/>
      <c r="CT3" s="363"/>
      <c r="CU3" s="363"/>
      <c r="CV3" s="363"/>
      <c r="CW3" s="363"/>
      <c r="CX3" s="363"/>
      <c r="CY3" s="363"/>
      <c r="CZ3" s="363"/>
      <c r="DA3" s="363"/>
      <c r="DB3" s="363"/>
      <c r="DC3" s="363"/>
      <c r="DD3" s="363"/>
      <c r="DE3" s="363"/>
      <c r="DF3" s="363"/>
      <c r="DG3" s="363"/>
      <c r="DH3" s="363"/>
      <c r="DI3" s="363"/>
      <c r="DJ3" s="363"/>
      <c r="DK3" s="363"/>
      <c r="DL3" s="363"/>
      <c r="DM3" s="363"/>
      <c r="DN3" s="363"/>
      <c r="DO3" s="363"/>
      <c r="DP3" s="363"/>
      <c r="DQ3" s="481"/>
      <c r="DR3" s="481"/>
      <c r="DS3" s="481"/>
      <c r="DT3" s="363"/>
      <c r="DU3" s="481"/>
      <c r="DV3" s="481"/>
      <c r="DW3" s="481"/>
      <c r="DX3" s="481"/>
      <c r="DY3" s="481"/>
      <c r="DZ3" s="481"/>
      <c r="EA3" s="481"/>
      <c r="EB3" s="363"/>
      <c r="EC3" s="363"/>
      <c r="ED3" s="363"/>
      <c r="EE3" s="363"/>
      <c r="EF3" s="363"/>
      <c r="EG3" s="363"/>
      <c r="EH3" s="363"/>
      <c r="EI3" s="363"/>
      <c r="EJ3" s="363"/>
      <c r="EK3" s="363"/>
      <c r="EL3" s="363"/>
      <c r="EM3" s="363"/>
      <c r="EN3" s="363"/>
      <c r="EO3" s="363"/>
      <c r="EP3" s="363"/>
      <c r="EQ3" s="363"/>
      <c r="ER3" s="363"/>
      <c r="ES3" s="363"/>
      <c r="ET3" s="363"/>
      <c r="EU3" s="363"/>
      <c r="EV3" s="363"/>
      <c r="EW3" s="363"/>
      <c r="EX3" s="363"/>
      <c r="EY3" s="363"/>
      <c r="EZ3" s="363"/>
      <c r="FA3" s="363"/>
      <c r="FB3" s="363"/>
      <c r="FC3" s="363"/>
      <c r="FD3" s="363"/>
      <c r="FE3" s="363"/>
      <c r="FF3" s="363"/>
      <c r="FG3" s="481"/>
      <c r="FH3" s="481"/>
      <c r="FI3" s="481"/>
      <c r="FJ3" s="481"/>
      <c r="FK3" s="481"/>
      <c r="FL3" s="481"/>
      <c r="FM3" s="363"/>
      <c r="FN3" s="363"/>
      <c r="FO3" s="363"/>
      <c r="FP3" s="363"/>
      <c r="FQ3" s="363"/>
      <c r="FR3" s="363"/>
      <c r="FS3" s="363"/>
      <c r="FT3" s="363"/>
      <c r="FU3" s="363"/>
      <c r="FV3" s="363"/>
      <c r="FW3" s="363"/>
      <c r="FX3" s="363"/>
      <c r="FY3" s="363"/>
      <c r="FZ3" s="363"/>
      <c r="GA3" s="363"/>
      <c r="GB3" s="363"/>
      <c r="GC3" s="363"/>
      <c r="GD3" s="363"/>
      <c r="GE3" s="363"/>
      <c r="GF3" s="363"/>
      <c r="GG3" s="363"/>
      <c r="GH3" s="363"/>
      <c r="GI3" s="363"/>
      <c r="GJ3" s="363"/>
      <c r="GK3" s="363"/>
      <c r="GL3" s="363"/>
      <c r="GM3" s="363"/>
      <c r="GN3" s="363"/>
      <c r="GO3" s="363"/>
      <c r="GP3" s="363"/>
      <c r="GQ3" s="363"/>
      <c r="GR3" s="363"/>
      <c r="GS3" s="363"/>
      <c r="GT3" s="363"/>
      <c r="GU3" s="363"/>
    </row>
    <row r="4" spans="1:211" ht="30" customHeight="1">
      <c r="C4" s="365" t="s">
        <v>545</v>
      </c>
      <c r="AL4" s="366" t="s">
        <v>846</v>
      </c>
      <c r="AM4" s="366"/>
      <c r="AN4" s="366"/>
      <c r="AO4" s="366"/>
      <c r="AP4" s="366"/>
      <c r="AQ4" s="366"/>
      <c r="AR4" s="367"/>
      <c r="AS4" s="367"/>
      <c r="AT4" s="367"/>
      <c r="AU4" s="367"/>
      <c r="AV4" s="367"/>
      <c r="AY4" s="364"/>
      <c r="AZ4" s="364"/>
      <c r="BA4" s="368" t="s">
        <v>966</v>
      </c>
      <c r="CF4" s="712"/>
      <c r="CG4" s="712"/>
      <c r="CH4" s="712"/>
      <c r="CI4" s="712"/>
      <c r="CJ4" s="712"/>
      <c r="CK4" s="712"/>
      <c r="CL4" s="369"/>
      <c r="CM4" s="370"/>
    </row>
    <row r="5" spans="1:211" ht="9.9499999999999993" customHeight="1" thickBot="1">
      <c r="AS5" s="371"/>
      <c r="CL5" s="481" t="str">
        <f>CL7&amp;"/"&amp;"01"&amp;"/"&amp;'P Gerais'!$D$6</f>
        <v>1/01/2015</v>
      </c>
      <c r="CM5" s="481" t="str">
        <f>CM7&amp;"/"&amp;"01"&amp;"/"&amp;'P Gerais'!$D$6</f>
        <v>2/01/2015</v>
      </c>
      <c r="CN5" s="481" t="str">
        <f>CN7&amp;"/"&amp;"01"&amp;"/"&amp;'P Gerais'!$D$6</f>
        <v>3/01/2015</v>
      </c>
      <c r="CO5" s="481" t="str">
        <f>CO7&amp;"/"&amp;"01"&amp;"/"&amp;'P Gerais'!$D$6</f>
        <v>4/01/2015</v>
      </c>
      <c r="CP5" s="481" t="str">
        <f>CP7&amp;"/"&amp;"01"&amp;"/"&amp;'P Gerais'!$D$6</f>
        <v>5/01/2015</v>
      </c>
      <c r="CQ5" s="481" t="str">
        <f>CQ7&amp;"/"&amp;"01"&amp;"/"&amp;'P Gerais'!$D$6</f>
        <v>6/01/2015</v>
      </c>
      <c r="CR5" s="481" t="str">
        <f>CR7&amp;"/"&amp;"01"&amp;"/"&amp;'P Gerais'!$D$6</f>
        <v>7/01/2015</v>
      </c>
      <c r="CS5" s="481" t="str">
        <f>CS7&amp;"/"&amp;"01"&amp;"/"&amp;'P Gerais'!$D$6</f>
        <v>8/01/2015</v>
      </c>
      <c r="CT5" s="481" t="str">
        <f>CT7&amp;"/"&amp;"01"&amp;"/"&amp;'P Gerais'!$D$6</f>
        <v>9/01/2015</v>
      </c>
      <c r="CU5" s="481" t="str">
        <f>CU7&amp;"/"&amp;"01"&amp;"/"&amp;'P Gerais'!$D$6</f>
        <v>10/01/2015</v>
      </c>
      <c r="CV5" s="481" t="str">
        <f>CV7&amp;"/"&amp;"01"&amp;"/"&amp;'P Gerais'!$D$6</f>
        <v>11/01/2015</v>
      </c>
      <c r="CW5" s="481" t="str">
        <f>CW7&amp;"/"&amp;"01"&amp;"/"&amp;'P Gerais'!$D$6</f>
        <v>12/01/2015</v>
      </c>
      <c r="CX5" s="481" t="str">
        <f>CX7&amp;"/"&amp;"01"&amp;"/"&amp;'P Gerais'!$D$6</f>
        <v>13/01/2015</v>
      </c>
      <c r="CY5" s="481" t="str">
        <f>CY7&amp;"/"&amp;"01"&amp;"/"&amp;'P Gerais'!$D$6</f>
        <v>14/01/2015</v>
      </c>
      <c r="CZ5" s="481" t="str">
        <f>CZ7&amp;"/"&amp;"01"&amp;"/"&amp;'P Gerais'!$D$6</f>
        <v>15/01/2015</v>
      </c>
      <c r="DA5" s="481" t="str">
        <f>DA7&amp;"/"&amp;"01"&amp;"/"&amp;'P Gerais'!$D$6</f>
        <v>16/01/2015</v>
      </c>
      <c r="DB5" s="481" t="str">
        <f>DB7&amp;"/"&amp;"01"&amp;"/"&amp;'P Gerais'!$D$6</f>
        <v>17/01/2015</v>
      </c>
      <c r="DC5" s="481" t="str">
        <f>DC7&amp;"/"&amp;"01"&amp;"/"&amp;'P Gerais'!$D$6</f>
        <v>18/01/2015</v>
      </c>
      <c r="DD5" s="481" t="str">
        <f>DD7&amp;"/"&amp;"01"&amp;"/"&amp;'P Gerais'!$D$6</f>
        <v>19/01/2015</v>
      </c>
      <c r="DE5" s="481" t="str">
        <f>DE7&amp;"/"&amp;"01"&amp;"/"&amp;'P Gerais'!$D$6</f>
        <v>20/01/2015</v>
      </c>
      <c r="DF5" s="481" t="str">
        <f>DF7&amp;"/"&amp;"01"&amp;"/"&amp;'P Gerais'!$D$6</f>
        <v>21/01/2015</v>
      </c>
      <c r="DG5" s="481" t="str">
        <f>DG7&amp;"/"&amp;"01"&amp;"/"&amp;'P Gerais'!$D$6</f>
        <v>22/01/2015</v>
      </c>
      <c r="DH5" s="481" t="str">
        <f>DH7&amp;"/"&amp;"01"&amp;"/"&amp;'P Gerais'!$D$6</f>
        <v>23/01/2015</v>
      </c>
      <c r="DI5" s="481" t="str">
        <f>DI7&amp;"/"&amp;"01"&amp;"/"&amp;'P Gerais'!$D$6</f>
        <v>24/01/2015</v>
      </c>
      <c r="DJ5" s="481" t="str">
        <f>DJ7&amp;"/"&amp;"01"&amp;"/"&amp;'P Gerais'!$D$6</f>
        <v>25/01/2015</v>
      </c>
      <c r="DK5" s="481" t="str">
        <f>DK7&amp;"/"&amp;"01"&amp;"/"&amp;'P Gerais'!$D$6</f>
        <v>26/01/2015</v>
      </c>
      <c r="DL5" s="481" t="str">
        <f>DL7&amp;"/"&amp;"01"&amp;"/"&amp;'P Gerais'!$D$6</f>
        <v>27/01/2015</v>
      </c>
      <c r="DM5" s="481" t="str">
        <f>DM7&amp;"/"&amp;"01"&amp;"/"&amp;'P Gerais'!$D$6</f>
        <v>28/01/2015</v>
      </c>
      <c r="DN5" s="481" t="str">
        <f>DN7&amp;"/"&amp;"01"&amp;"/"&amp;'P Gerais'!$D$6</f>
        <v>29/01/2015</v>
      </c>
      <c r="DO5" s="481" t="str">
        <f>DO7&amp;"/"&amp;"01"&amp;"/"&amp;'P Gerais'!$D$6</f>
        <v>30/01/2015</v>
      </c>
      <c r="DP5" s="481" t="str">
        <f>DP7&amp;"/"&amp;"01"&amp;"/"&amp;'P Gerais'!$D$6</f>
        <v>31/01/2015</v>
      </c>
      <c r="EB5" s="481" t="str">
        <f>EB7&amp;"/"&amp;"01"&amp;"/"&amp;'P Gerais'!$D$6</f>
        <v>1/01/2015</v>
      </c>
      <c r="EC5" s="481" t="str">
        <f>EC7&amp;"/"&amp;"01"&amp;"/"&amp;'P Gerais'!$D$6</f>
        <v>2/01/2015</v>
      </c>
      <c r="ED5" s="481" t="str">
        <f>ED7&amp;"/"&amp;"01"&amp;"/"&amp;'P Gerais'!$D$6</f>
        <v>3/01/2015</v>
      </c>
      <c r="EE5" s="481" t="str">
        <f>EE7&amp;"/"&amp;"01"&amp;"/"&amp;'P Gerais'!$D$6</f>
        <v>4/01/2015</v>
      </c>
      <c r="EF5" s="481" t="str">
        <f>EF7&amp;"/"&amp;"01"&amp;"/"&amp;'P Gerais'!$D$6</f>
        <v>5/01/2015</v>
      </c>
      <c r="EG5" s="481" t="str">
        <f>EG7&amp;"/"&amp;"01"&amp;"/"&amp;'P Gerais'!$D$6</f>
        <v>6/01/2015</v>
      </c>
      <c r="EH5" s="481" t="str">
        <f>EH7&amp;"/"&amp;"01"&amp;"/"&amp;'P Gerais'!$D$6</f>
        <v>7/01/2015</v>
      </c>
      <c r="EI5" s="481" t="str">
        <f>EI7&amp;"/"&amp;"01"&amp;"/"&amp;'P Gerais'!$D$6</f>
        <v>8/01/2015</v>
      </c>
      <c r="EJ5" s="481" t="str">
        <f>EJ7&amp;"/"&amp;"01"&amp;"/"&amp;'P Gerais'!$D$6</f>
        <v>9/01/2015</v>
      </c>
      <c r="EK5" s="481" t="str">
        <f>EK7&amp;"/"&amp;"01"&amp;"/"&amp;'P Gerais'!$D$6</f>
        <v>10/01/2015</v>
      </c>
      <c r="EL5" s="481" t="str">
        <f>EL7&amp;"/"&amp;"01"&amp;"/"&amp;'P Gerais'!$D$6</f>
        <v>11/01/2015</v>
      </c>
      <c r="EM5" s="481" t="str">
        <f>EM7&amp;"/"&amp;"01"&amp;"/"&amp;'P Gerais'!$D$6</f>
        <v>12/01/2015</v>
      </c>
      <c r="EN5" s="481" t="str">
        <f>EN7&amp;"/"&amp;"01"&amp;"/"&amp;'P Gerais'!$D$6</f>
        <v>13/01/2015</v>
      </c>
      <c r="EO5" s="481" t="str">
        <f>EO7&amp;"/"&amp;"01"&amp;"/"&amp;'P Gerais'!$D$6</f>
        <v>14/01/2015</v>
      </c>
      <c r="EP5" s="481" t="str">
        <f>EP7&amp;"/"&amp;"01"&amp;"/"&amp;'P Gerais'!$D$6</f>
        <v>15/01/2015</v>
      </c>
      <c r="EQ5" s="481" t="str">
        <f>EQ7&amp;"/"&amp;"01"&amp;"/"&amp;'P Gerais'!$D$6</f>
        <v>16/01/2015</v>
      </c>
      <c r="ER5" s="481" t="str">
        <f>ER7&amp;"/"&amp;"01"&amp;"/"&amp;'P Gerais'!$D$6</f>
        <v>17/01/2015</v>
      </c>
      <c r="ES5" s="481" t="str">
        <f>ES7&amp;"/"&amp;"01"&amp;"/"&amp;'P Gerais'!$D$6</f>
        <v>18/01/2015</v>
      </c>
      <c r="ET5" s="481" t="str">
        <f>ET7&amp;"/"&amp;"01"&amp;"/"&amp;'P Gerais'!$D$6</f>
        <v>19/01/2015</v>
      </c>
      <c r="EU5" s="481" t="str">
        <f>EU7&amp;"/"&amp;"01"&amp;"/"&amp;'P Gerais'!$D$6</f>
        <v>20/01/2015</v>
      </c>
      <c r="EV5" s="481" t="str">
        <f>EV7&amp;"/"&amp;"01"&amp;"/"&amp;'P Gerais'!$D$6</f>
        <v>21/01/2015</v>
      </c>
      <c r="EW5" s="481" t="str">
        <f>EW7&amp;"/"&amp;"01"&amp;"/"&amp;'P Gerais'!$D$6</f>
        <v>22/01/2015</v>
      </c>
      <c r="EX5" s="481" t="str">
        <f>EX7&amp;"/"&amp;"01"&amp;"/"&amp;'P Gerais'!$D$6</f>
        <v>23/01/2015</v>
      </c>
      <c r="EY5" s="481" t="str">
        <f>EY7&amp;"/"&amp;"01"&amp;"/"&amp;'P Gerais'!$D$6</f>
        <v>24/01/2015</v>
      </c>
      <c r="EZ5" s="481" t="str">
        <f>EZ7&amp;"/"&amp;"01"&amp;"/"&amp;'P Gerais'!$D$6</f>
        <v>25/01/2015</v>
      </c>
      <c r="FA5" s="481" t="str">
        <f>FA7&amp;"/"&amp;"01"&amp;"/"&amp;'P Gerais'!$D$6</f>
        <v>26/01/2015</v>
      </c>
      <c r="FB5" s="481" t="str">
        <f>FB7&amp;"/"&amp;"01"&amp;"/"&amp;'P Gerais'!$D$6</f>
        <v>27/01/2015</v>
      </c>
      <c r="FC5" s="481" t="str">
        <f>FC7&amp;"/"&amp;"01"&amp;"/"&amp;'P Gerais'!$D$6</f>
        <v>28/01/2015</v>
      </c>
      <c r="FD5" s="481" t="str">
        <f>FD7&amp;"/"&amp;"01"&amp;"/"&amp;'P Gerais'!$D$6</f>
        <v>29/01/2015</v>
      </c>
      <c r="FE5" s="481" t="str">
        <f>FE7&amp;"/"&amp;"01"&amp;"/"&amp;'P Gerais'!$D$6</f>
        <v>30/01/2015</v>
      </c>
      <c r="FF5" s="481" t="str">
        <f>FF7&amp;"/"&amp;"01"&amp;"/"&amp;'P Gerais'!$D$6</f>
        <v>31/01/2015</v>
      </c>
      <c r="FJ5" s="372"/>
    </row>
    <row r="6" spans="1:211" ht="30" customHeight="1" thickTop="1" thickBot="1">
      <c r="C6" s="709" t="s">
        <v>151</v>
      </c>
      <c r="D6" s="710"/>
      <c r="E6" s="710"/>
      <c r="F6" s="710"/>
      <c r="G6" s="710"/>
      <c r="H6" s="710"/>
      <c r="I6" s="710"/>
      <c r="J6" s="710"/>
      <c r="K6" s="710"/>
      <c r="L6" s="711"/>
      <c r="M6" s="708" t="s">
        <v>152</v>
      </c>
      <c r="N6" s="708"/>
      <c r="O6" s="708"/>
      <c r="P6" s="708"/>
      <c r="Q6" s="708"/>
      <c r="R6" s="708" t="s">
        <v>866</v>
      </c>
      <c r="S6" s="708"/>
      <c r="T6" s="708"/>
      <c r="U6" s="708"/>
      <c r="V6" s="708"/>
      <c r="W6" s="708"/>
      <c r="X6" s="708"/>
      <c r="Y6" s="708"/>
      <c r="Z6" s="708" t="s">
        <v>153</v>
      </c>
      <c r="AA6" s="708"/>
      <c r="AB6" s="713" t="s">
        <v>154</v>
      </c>
      <c r="AC6" s="713"/>
      <c r="AD6" s="713"/>
      <c r="AE6" s="713"/>
      <c r="AF6" s="713"/>
      <c r="AH6" s="714" t="s">
        <v>165</v>
      </c>
      <c r="AK6" s="481" t="s">
        <v>867</v>
      </c>
      <c r="AL6" s="373" t="s">
        <v>4</v>
      </c>
      <c r="AM6" s="373" t="s">
        <v>848</v>
      </c>
      <c r="AN6" s="373" t="s">
        <v>849</v>
      </c>
      <c r="AO6" s="373" t="s">
        <v>850</v>
      </c>
      <c r="AP6" s="373" t="s">
        <v>851</v>
      </c>
      <c r="AQ6" s="373" t="s">
        <v>157</v>
      </c>
      <c r="AR6" s="371"/>
      <c r="AS6" s="374">
        <v>1</v>
      </c>
      <c r="AT6" s="364"/>
      <c r="AU6" s="364"/>
      <c r="BA6" s="712" t="s">
        <v>854</v>
      </c>
      <c r="BB6" s="712"/>
      <c r="BC6" s="712"/>
      <c r="BD6" s="712"/>
      <c r="BE6" s="712"/>
      <c r="BF6" s="712"/>
      <c r="BG6" s="712"/>
      <c r="BH6" s="712"/>
      <c r="BI6" s="481" t="s">
        <v>869</v>
      </c>
      <c r="BV6" s="481" t="s">
        <v>701</v>
      </c>
      <c r="BW6" s="481" t="s">
        <v>703</v>
      </c>
      <c r="BX6" s="481" t="s">
        <v>704</v>
      </c>
      <c r="BY6" s="481" t="s">
        <v>706</v>
      </c>
      <c r="CF6" s="481" t="s">
        <v>802</v>
      </c>
      <c r="CL6" s="375" t="str">
        <f>VLOOKUP(WEEKDAY(DATE('P Gerais'!$D$6,1,CL7),1),'P Gerais'!$J$5:$K$11,2,FALSE)</f>
        <v>Qui</v>
      </c>
      <c r="CM6" s="375" t="str">
        <f>VLOOKUP(WEEKDAY(DATE('P Gerais'!$D$6,1,CM7),1),'P Gerais'!$J$5:$K$11,2,FALSE)</f>
        <v>Sex</v>
      </c>
      <c r="CN6" s="375" t="str">
        <f>VLOOKUP(WEEKDAY(DATE('P Gerais'!$D$6,1,CN7),1),'P Gerais'!$J$5:$K$11,2,FALSE)</f>
        <v>Sab</v>
      </c>
      <c r="CO6" s="375" t="str">
        <f>VLOOKUP(WEEKDAY(DATE('P Gerais'!$D$6,1,CO7),1),'P Gerais'!$J$5:$K$11,2,FALSE)</f>
        <v>Dom</v>
      </c>
      <c r="CP6" s="375" t="str">
        <f>VLOOKUP(WEEKDAY(DATE('P Gerais'!$D$6,1,CP7),1),'P Gerais'!$J$5:$K$11,2,FALSE)</f>
        <v>Seg</v>
      </c>
      <c r="CQ6" s="375" t="str">
        <f>VLOOKUP(WEEKDAY(DATE('P Gerais'!$D$6,1,CQ7),1),'P Gerais'!$J$5:$K$11,2,FALSE)</f>
        <v>Ter</v>
      </c>
      <c r="CR6" s="375" t="str">
        <f>VLOOKUP(WEEKDAY(DATE('P Gerais'!$D$6,1,CR7),1),'P Gerais'!$J$5:$K$11,2,FALSE)</f>
        <v>Qua</v>
      </c>
      <c r="CS6" s="375" t="str">
        <f>VLOOKUP(WEEKDAY(DATE('P Gerais'!$D$6,1,CS7),1),'P Gerais'!$J$5:$K$11,2,FALSE)</f>
        <v>Qui</v>
      </c>
      <c r="CT6" s="375" t="str">
        <f>VLOOKUP(WEEKDAY(DATE('P Gerais'!$D$6,1,CT7),1),'P Gerais'!$J$5:$K$11,2,FALSE)</f>
        <v>Sex</v>
      </c>
      <c r="CU6" s="375" t="str">
        <f>VLOOKUP(WEEKDAY(DATE('P Gerais'!$D$6,1,CU7),1),'P Gerais'!$J$5:$K$11,2,FALSE)</f>
        <v>Sab</v>
      </c>
      <c r="CV6" s="375" t="str">
        <f>VLOOKUP(WEEKDAY(DATE('P Gerais'!$D$6,1,CV7),1),'P Gerais'!$J$5:$K$11,2,FALSE)</f>
        <v>Dom</v>
      </c>
      <c r="CW6" s="375" t="str">
        <f>VLOOKUP(WEEKDAY(DATE('P Gerais'!$D$6,1,CW7),1),'P Gerais'!$J$5:$K$11,2,FALSE)</f>
        <v>Seg</v>
      </c>
      <c r="CX6" s="375" t="str">
        <f>VLOOKUP(WEEKDAY(DATE('P Gerais'!$D$6,1,CX7),1),'P Gerais'!$J$5:$K$11,2,FALSE)</f>
        <v>Ter</v>
      </c>
      <c r="CY6" s="375" t="str">
        <f>VLOOKUP(WEEKDAY(DATE('P Gerais'!$D$6,1,CY7),1),'P Gerais'!$J$5:$K$11,2,FALSE)</f>
        <v>Qua</v>
      </c>
      <c r="CZ6" s="375" t="str">
        <f>VLOOKUP(WEEKDAY(DATE('P Gerais'!$D$6,1,CZ7),1),'P Gerais'!$J$5:$K$11,2,FALSE)</f>
        <v>Qui</v>
      </c>
      <c r="DA6" s="375" t="str">
        <f>VLOOKUP(WEEKDAY(DATE('P Gerais'!$D$6,1,DA7),1),'P Gerais'!$J$5:$K$11,2,FALSE)</f>
        <v>Sex</v>
      </c>
      <c r="DB6" s="375" t="str">
        <f>VLOOKUP(WEEKDAY(DATE('P Gerais'!$D$6,1,DB7),1),'P Gerais'!$J$5:$K$11,2,FALSE)</f>
        <v>Sab</v>
      </c>
      <c r="DC6" s="375" t="str">
        <f>VLOOKUP(WEEKDAY(DATE('P Gerais'!$D$6,1,DC7),1),'P Gerais'!$J$5:$K$11,2,FALSE)</f>
        <v>Dom</v>
      </c>
      <c r="DD6" s="375" t="str">
        <f>VLOOKUP(WEEKDAY(DATE('P Gerais'!$D$6,1,DD7),1),'P Gerais'!$J$5:$K$11,2,FALSE)</f>
        <v>Seg</v>
      </c>
      <c r="DE6" s="375" t="str">
        <f>VLOOKUP(WEEKDAY(DATE('P Gerais'!$D$6,1,DE7),1),'P Gerais'!$J$5:$K$11,2,FALSE)</f>
        <v>Ter</v>
      </c>
      <c r="DF6" s="375" t="str">
        <f>VLOOKUP(WEEKDAY(DATE('P Gerais'!$D$6,1,DF7),1),'P Gerais'!$J$5:$K$11,2,FALSE)</f>
        <v>Qua</v>
      </c>
      <c r="DG6" s="375" t="str">
        <f>VLOOKUP(WEEKDAY(DATE('P Gerais'!$D$6,1,DG7),1),'P Gerais'!$J$5:$K$11,2,FALSE)</f>
        <v>Qui</v>
      </c>
      <c r="DH6" s="375" t="str">
        <f>VLOOKUP(WEEKDAY(DATE('P Gerais'!$D$6,1,DH7),1),'P Gerais'!$J$5:$K$11,2,FALSE)</f>
        <v>Sex</v>
      </c>
      <c r="DI6" s="375" t="str">
        <f>VLOOKUP(WEEKDAY(DATE('P Gerais'!$D$6,1,DI7),1),'P Gerais'!$J$5:$K$11,2,FALSE)</f>
        <v>Sab</v>
      </c>
      <c r="DJ6" s="375" t="str">
        <f>VLOOKUP(WEEKDAY(DATE('P Gerais'!$D$6,1,DJ7),1),'P Gerais'!$J$5:$K$11,2,FALSE)</f>
        <v>Dom</v>
      </c>
      <c r="DK6" s="375" t="str">
        <f>VLOOKUP(WEEKDAY(DATE('P Gerais'!$D$6,1,DK7),1),'P Gerais'!$J$5:$K$11,2,FALSE)</f>
        <v>Seg</v>
      </c>
      <c r="DL6" s="375" t="str">
        <f>VLOOKUP(WEEKDAY(DATE('P Gerais'!$D$6,1,DL7),1),'P Gerais'!$J$5:$K$11,2,FALSE)</f>
        <v>Ter</v>
      </c>
      <c r="DM6" s="375" t="str">
        <f>VLOOKUP(WEEKDAY(DATE('P Gerais'!$D$6,1,DM7),1),'P Gerais'!$J$5:$K$11,2,FALSE)</f>
        <v>Qua</v>
      </c>
      <c r="DN6" s="375" t="str">
        <f>VLOOKUP(WEEKDAY(DATE('P Gerais'!$D$6,1,DN7),1),'P Gerais'!$J$5:$K$11,2,FALSE)</f>
        <v>Qui</v>
      </c>
      <c r="DO6" s="375" t="str">
        <f>VLOOKUP(WEEKDAY(DATE('P Gerais'!$D$6,1,DO7),1),'P Gerais'!$J$5:$K$11,2,FALSE)</f>
        <v>Sex</v>
      </c>
      <c r="DP6" s="375" t="str">
        <f>VLOOKUP(WEEKDAY(DATE('P Gerais'!$D$6,1,DP7),1),'P Gerais'!$J$5:$K$11,2,FALSE)</f>
        <v>Sab</v>
      </c>
      <c r="DS6" s="481" t="s">
        <v>817</v>
      </c>
      <c r="EB6" s="375" t="str">
        <f>VLOOKUP(WEEKDAY(DATE('P Gerais'!$D$6,1,EB7),1),'P Gerais'!$J$5:$K$11,2,FALSE)</f>
        <v>Qui</v>
      </c>
      <c r="EC6" s="375" t="str">
        <f>VLOOKUP(WEEKDAY(DATE('P Gerais'!$D$6,1,EC7),1),'P Gerais'!$J$5:$K$11,2,FALSE)</f>
        <v>Sex</v>
      </c>
      <c r="ED6" s="375" t="str">
        <f>VLOOKUP(WEEKDAY(DATE('P Gerais'!$D$6,1,ED7),1),'P Gerais'!$J$5:$K$11,2,FALSE)</f>
        <v>Sab</v>
      </c>
      <c r="EE6" s="375" t="str">
        <f>VLOOKUP(WEEKDAY(DATE('P Gerais'!$D$6,1,EE7),1),'P Gerais'!$J$5:$K$11,2,FALSE)</f>
        <v>Dom</v>
      </c>
      <c r="EF6" s="375" t="str">
        <f>VLOOKUP(WEEKDAY(DATE('P Gerais'!$D$6,1,EF7),1),'P Gerais'!$J$5:$K$11,2,FALSE)</f>
        <v>Seg</v>
      </c>
      <c r="EG6" s="375" t="str">
        <f>VLOOKUP(WEEKDAY(DATE('P Gerais'!$D$6,1,EG7),1),'P Gerais'!$J$5:$K$11,2,FALSE)</f>
        <v>Ter</v>
      </c>
      <c r="EH6" s="375" t="str">
        <f>VLOOKUP(WEEKDAY(DATE('P Gerais'!$D$6,1,EH7),1),'P Gerais'!$J$5:$K$11,2,FALSE)</f>
        <v>Qua</v>
      </c>
      <c r="EI6" s="375" t="str">
        <f>VLOOKUP(WEEKDAY(DATE('P Gerais'!$D$6,1,EI7),1),'P Gerais'!$J$5:$K$11,2,FALSE)</f>
        <v>Qui</v>
      </c>
      <c r="EJ6" s="375" t="str">
        <f>VLOOKUP(WEEKDAY(DATE('P Gerais'!$D$6,1,EJ7),1),'P Gerais'!$J$5:$K$11,2,FALSE)</f>
        <v>Sex</v>
      </c>
      <c r="EK6" s="375" t="str">
        <f>VLOOKUP(WEEKDAY(DATE('P Gerais'!$D$6,1,EK7),1),'P Gerais'!$J$5:$K$11,2,FALSE)</f>
        <v>Sab</v>
      </c>
      <c r="EL6" s="375" t="str">
        <f>VLOOKUP(WEEKDAY(DATE('P Gerais'!$D$6,1,EL7),1),'P Gerais'!$J$5:$K$11,2,FALSE)</f>
        <v>Dom</v>
      </c>
      <c r="EM6" s="375" t="str">
        <f>VLOOKUP(WEEKDAY(DATE('P Gerais'!$D$6,1,EM7),1),'P Gerais'!$J$5:$K$11,2,FALSE)</f>
        <v>Seg</v>
      </c>
      <c r="EN6" s="375" t="str">
        <f>VLOOKUP(WEEKDAY(DATE('P Gerais'!$D$6,1,EN7),1),'P Gerais'!$J$5:$K$11,2,FALSE)</f>
        <v>Ter</v>
      </c>
      <c r="EO6" s="375" t="str">
        <f>VLOOKUP(WEEKDAY(DATE('P Gerais'!$D$6,1,EO7),1),'P Gerais'!$J$5:$K$11,2,FALSE)</f>
        <v>Qua</v>
      </c>
      <c r="EP6" s="375" t="str">
        <f>VLOOKUP(WEEKDAY(DATE('P Gerais'!$D$6,1,EP7),1),'P Gerais'!$J$5:$K$11,2,FALSE)</f>
        <v>Qui</v>
      </c>
      <c r="EQ6" s="375" t="str">
        <f>VLOOKUP(WEEKDAY(DATE('P Gerais'!$D$6,1,EQ7),1),'P Gerais'!$J$5:$K$11,2,FALSE)</f>
        <v>Sex</v>
      </c>
      <c r="ER6" s="375" t="str">
        <f>VLOOKUP(WEEKDAY(DATE('P Gerais'!$D$6,1,ER7),1),'P Gerais'!$J$5:$K$11,2,FALSE)</f>
        <v>Sab</v>
      </c>
      <c r="ES6" s="375" t="str">
        <f>VLOOKUP(WEEKDAY(DATE('P Gerais'!$D$6,1,ES7),1),'P Gerais'!$J$5:$K$11,2,FALSE)</f>
        <v>Dom</v>
      </c>
      <c r="ET6" s="375" t="str">
        <f>VLOOKUP(WEEKDAY(DATE('P Gerais'!$D$6,1,ET7),1),'P Gerais'!$J$5:$K$11,2,FALSE)</f>
        <v>Seg</v>
      </c>
      <c r="EU6" s="375" t="str">
        <f>VLOOKUP(WEEKDAY(DATE('P Gerais'!$D$6,1,EU7),1),'P Gerais'!$J$5:$K$11,2,FALSE)</f>
        <v>Ter</v>
      </c>
      <c r="EV6" s="375" t="str">
        <f>VLOOKUP(WEEKDAY(DATE('P Gerais'!$D$6,1,EV7),1),'P Gerais'!$J$5:$K$11,2,FALSE)</f>
        <v>Qua</v>
      </c>
      <c r="EW6" s="375" t="str">
        <f>VLOOKUP(WEEKDAY(DATE('P Gerais'!$D$6,1,EW7),1),'P Gerais'!$J$5:$K$11,2,FALSE)</f>
        <v>Qui</v>
      </c>
      <c r="EX6" s="375" t="str">
        <f>VLOOKUP(WEEKDAY(DATE('P Gerais'!$D$6,1,EX7),1),'P Gerais'!$J$5:$K$11,2,FALSE)</f>
        <v>Sex</v>
      </c>
      <c r="EY6" s="375" t="str">
        <f>VLOOKUP(WEEKDAY(DATE('P Gerais'!$D$6,1,EY7),1),'P Gerais'!$J$5:$K$11,2,FALSE)</f>
        <v>Sab</v>
      </c>
      <c r="EZ6" s="375" t="str">
        <f>VLOOKUP(WEEKDAY(DATE('P Gerais'!$D$6,1,EZ7),1),'P Gerais'!$J$5:$K$11,2,FALSE)</f>
        <v>Dom</v>
      </c>
      <c r="FA6" s="375" t="str">
        <f>VLOOKUP(WEEKDAY(DATE('P Gerais'!$D$6,1,FA7),1),'P Gerais'!$J$5:$K$11,2,FALSE)</f>
        <v>Seg</v>
      </c>
      <c r="FB6" s="375" t="str">
        <f>VLOOKUP(WEEKDAY(DATE('P Gerais'!$D$6,1,FB7),1),'P Gerais'!$J$5:$K$11,2,FALSE)</f>
        <v>Ter</v>
      </c>
      <c r="FC6" s="375" t="str">
        <f>VLOOKUP(WEEKDAY(DATE('P Gerais'!$D$6,1,FC7),1),'P Gerais'!$J$5:$K$11,2,FALSE)</f>
        <v>Qua</v>
      </c>
      <c r="FD6" s="375" t="str">
        <f>VLOOKUP(WEEKDAY(DATE('P Gerais'!$D$6,1,FD7),1),'P Gerais'!$J$5:$K$11,2,FALSE)</f>
        <v>Qui</v>
      </c>
      <c r="FE6" s="375" t="str">
        <f>VLOOKUP(WEEKDAY(DATE('P Gerais'!$D$6,1,FE7),1),'P Gerais'!$J$5:$K$11,2,FALSE)</f>
        <v>Sex</v>
      </c>
      <c r="FF6" s="375" t="str">
        <f>VLOOKUP(WEEKDAY(DATE('P Gerais'!$D$6,1,FF7),1),'P Gerais'!$J$5:$K$11,2,FALSE)</f>
        <v>Sab</v>
      </c>
      <c r="GV6" s="708" t="s">
        <v>1045</v>
      </c>
      <c r="GW6" s="708"/>
      <c r="GX6" s="708"/>
      <c r="GY6" s="708"/>
      <c r="GZ6" s="708"/>
      <c r="HA6" s="708"/>
      <c r="HB6" s="708"/>
      <c r="HC6" s="708"/>
    </row>
    <row r="7" spans="1:211" ht="30" customHeight="1" thickTop="1" thickBot="1">
      <c r="C7" s="376" t="s">
        <v>0</v>
      </c>
      <c r="D7" s="376" t="s">
        <v>1</v>
      </c>
      <c r="E7" s="377" t="s">
        <v>903</v>
      </c>
      <c r="F7" s="377" t="s">
        <v>2</v>
      </c>
      <c r="G7" s="378" t="s">
        <v>896</v>
      </c>
      <c r="H7" s="377" t="s">
        <v>898</v>
      </c>
      <c r="I7" s="378" t="s">
        <v>895</v>
      </c>
      <c r="J7" s="379" t="s">
        <v>788</v>
      </c>
      <c r="K7" s="379" t="s">
        <v>852</v>
      </c>
      <c r="L7" s="379" t="s">
        <v>841</v>
      </c>
      <c r="M7" s="377" t="s">
        <v>840</v>
      </c>
      <c r="N7" s="376" t="s">
        <v>5</v>
      </c>
      <c r="O7" s="376" t="s">
        <v>839</v>
      </c>
      <c r="P7" s="376" t="s">
        <v>145</v>
      </c>
      <c r="Q7" s="376" t="s">
        <v>146</v>
      </c>
      <c r="R7" s="376" t="str">
        <f>IF(OR(Benef!C6="-",Benef!C6=""),"-",Benef!C6)</f>
        <v>-</v>
      </c>
      <c r="S7" s="376" t="str">
        <f>IF(OR(Benef!C7="-",Benef!C7=""),"-",Benef!C7)</f>
        <v>-</v>
      </c>
      <c r="T7" s="376" t="str">
        <f>IF(OR(Benef!C8="-",Benef!C8=""),"-",Benef!C8)</f>
        <v>-</v>
      </c>
      <c r="U7" s="376" t="str">
        <f>IF(OR(Benef!C9="-",Benef!C9=""),"-",Benef!C9)</f>
        <v>-</v>
      </c>
      <c r="V7" s="376" t="str">
        <f>IF(OR(Benef!C10="-",Benef!C10=""),"-",Benef!C10)</f>
        <v>-</v>
      </c>
      <c r="W7" s="376" t="str">
        <f>IF(OR(Benef!C11="-",Benef!C11=""),"-",Benef!C11)</f>
        <v>-</v>
      </c>
      <c r="X7" s="376" t="str">
        <f>IF(OR(Benef!C12="-",Benef!C12=""),"-",Benef!C12)</f>
        <v>-</v>
      </c>
      <c r="Y7" s="376" t="str">
        <f>IF(OR(Benef!C13="-",Benef!C13=""),"-",Benef!C13)</f>
        <v>-</v>
      </c>
      <c r="Z7" s="376" t="s">
        <v>148</v>
      </c>
      <c r="AA7" s="376" t="s">
        <v>147</v>
      </c>
      <c r="AB7" s="376" t="s">
        <v>843</v>
      </c>
      <c r="AC7" s="376" t="s">
        <v>787</v>
      </c>
      <c r="AD7" s="376" t="s">
        <v>149</v>
      </c>
      <c r="AE7" s="376" t="s">
        <v>150</v>
      </c>
      <c r="AF7" s="376" t="s">
        <v>147</v>
      </c>
      <c r="AH7" s="714"/>
      <c r="AJ7" s="362">
        <f ca="1">COUNTIF(F8:F37,"Sim")</f>
        <v>0</v>
      </c>
      <c r="AL7" s="481" t="s">
        <v>842</v>
      </c>
      <c r="AM7" s="481" t="s">
        <v>842</v>
      </c>
      <c r="AN7" s="481" t="s">
        <v>842</v>
      </c>
      <c r="AO7" s="481" t="s">
        <v>842</v>
      </c>
      <c r="AP7" s="481" t="s">
        <v>842</v>
      </c>
      <c r="AQ7" s="481" t="s">
        <v>842</v>
      </c>
      <c r="AR7" s="481" t="s">
        <v>4</v>
      </c>
      <c r="AS7" s="481" t="s">
        <v>5</v>
      </c>
      <c r="AT7" s="481" t="s">
        <v>839</v>
      </c>
      <c r="AU7" s="481" t="s">
        <v>145</v>
      </c>
      <c r="AV7" s="481" t="s">
        <v>146</v>
      </c>
      <c r="AW7" s="481" t="s">
        <v>516</v>
      </c>
      <c r="AX7" s="481" t="s">
        <v>517</v>
      </c>
      <c r="AY7" s="481" t="s">
        <v>518</v>
      </c>
      <c r="AZ7" s="481" t="s">
        <v>522</v>
      </c>
      <c r="BA7" s="481" t="s">
        <v>853</v>
      </c>
      <c r="BB7" s="481" t="s">
        <v>855</v>
      </c>
      <c r="BC7" s="481" t="s">
        <v>857</v>
      </c>
      <c r="BD7" s="481" t="s">
        <v>861</v>
      </c>
      <c r="BE7" s="481" t="s">
        <v>856</v>
      </c>
      <c r="BF7" s="481" t="s">
        <v>858</v>
      </c>
      <c r="BG7" s="481" t="s">
        <v>863</v>
      </c>
      <c r="BH7" s="481" t="s">
        <v>864</v>
      </c>
      <c r="BI7" s="481" t="s">
        <v>868</v>
      </c>
      <c r="BJ7" s="481" t="s">
        <v>529</v>
      </c>
      <c r="BK7" s="481" t="s">
        <v>604</v>
      </c>
      <c r="BL7" s="481" t="s">
        <v>29</v>
      </c>
      <c r="BM7" s="481" t="s">
        <v>30</v>
      </c>
      <c r="BN7" s="481" t="s">
        <v>31</v>
      </c>
      <c r="BO7" s="481" t="s">
        <v>32</v>
      </c>
      <c r="BP7" s="481" t="s">
        <v>33</v>
      </c>
      <c r="BQ7" s="481" t="s">
        <v>159</v>
      </c>
      <c r="BR7" s="481" t="s">
        <v>523</v>
      </c>
      <c r="BS7" s="481" t="s">
        <v>606</v>
      </c>
      <c r="BT7" s="481" t="s">
        <v>605</v>
      </c>
      <c r="BU7" s="481" t="s">
        <v>604</v>
      </c>
      <c r="BV7" s="481" t="s">
        <v>700</v>
      </c>
      <c r="BW7" s="481" t="s">
        <v>702</v>
      </c>
      <c r="BX7" s="481" t="s">
        <v>705</v>
      </c>
      <c r="BY7" s="481" t="s">
        <v>707</v>
      </c>
      <c r="BZ7" s="481" t="s">
        <v>730</v>
      </c>
      <c r="CB7" s="481" t="s">
        <v>1</v>
      </c>
      <c r="CC7" s="481" t="s">
        <v>751</v>
      </c>
      <c r="CD7" s="481" t="s">
        <v>752</v>
      </c>
      <c r="CF7" s="481" t="s">
        <v>803</v>
      </c>
      <c r="CG7" s="481" t="s">
        <v>804</v>
      </c>
      <c r="CH7" s="481" t="s">
        <v>805</v>
      </c>
      <c r="CI7" s="481" t="s">
        <v>806</v>
      </c>
      <c r="CJ7" s="481" t="s">
        <v>807</v>
      </c>
      <c r="CL7" s="481">
        <v>1</v>
      </c>
      <c r="CM7" s="481">
        <v>2</v>
      </c>
      <c r="CN7" s="481">
        <v>3</v>
      </c>
      <c r="CO7" s="481">
        <v>4</v>
      </c>
      <c r="CP7" s="481">
        <v>5</v>
      </c>
      <c r="CQ7" s="481">
        <v>6</v>
      </c>
      <c r="CR7" s="481">
        <v>7</v>
      </c>
      <c r="CS7" s="481">
        <v>8</v>
      </c>
      <c r="CT7" s="481">
        <v>9</v>
      </c>
      <c r="CU7" s="481">
        <v>10</v>
      </c>
      <c r="CV7" s="481">
        <v>11</v>
      </c>
      <c r="CW7" s="481">
        <v>12</v>
      </c>
      <c r="CX7" s="481">
        <v>13</v>
      </c>
      <c r="CY7" s="481">
        <v>14</v>
      </c>
      <c r="CZ7" s="481">
        <v>15</v>
      </c>
      <c r="DA7" s="481">
        <v>16</v>
      </c>
      <c r="DB7" s="481">
        <v>17</v>
      </c>
      <c r="DC7" s="481">
        <v>18</v>
      </c>
      <c r="DD7" s="481">
        <v>19</v>
      </c>
      <c r="DE7" s="481">
        <v>20</v>
      </c>
      <c r="DF7" s="481">
        <v>21</v>
      </c>
      <c r="DG7" s="481">
        <v>22</v>
      </c>
      <c r="DH7" s="481">
        <v>23</v>
      </c>
      <c r="DI7" s="481">
        <v>24</v>
      </c>
      <c r="DJ7" s="481">
        <v>25</v>
      </c>
      <c r="DK7" s="481">
        <v>26</v>
      </c>
      <c r="DL7" s="481">
        <v>27</v>
      </c>
      <c r="DM7" s="481">
        <v>28</v>
      </c>
      <c r="DN7" s="481">
        <v>29</v>
      </c>
      <c r="DO7" s="481">
        <v>30</v>
      </c>
      <c r="DP7" s="481">
        <v>31</v>
      </c>
      <c r="DQ7" s="481" t="s">
        <v>157</v>
      </c>
      <c r="DR7" s="481" t="s">
        <v>847</v>
      </c>
      <c r="DS7" s="481" t="s">
        <v>811</v>
      </c>
      <c r="DT7" s="481" t="s">
        <v>812</v>
      </c>
      <c r="DU7" s="481" t="s">
        <v>813</v>
      </c>
      <c r="DV7" s="481" t="s">
        <v>814</v>
      </c>
      <c r="DW7" s="481" t="s">
        <v>815</v>
      </c>
      <c r="DX7" s="481" t="s">
        <v>818</v>
      </c>
      <c r="DY7" s="481" t="s">
        <v>810</v>
      </c>
      <c r="DZ7" s="481" t="s">
        <v>834</v>
      </c>
      <c r="EA7" s="481" t="s">
        <v>833</v>
      </c>
      <c r="EB7" s="481">
        <v>1</v>
      </c>
      <c r="EC7" s="481">
        <v>2</v>
      </c>
      <c r="ED7" s="481">
        <v>3</v>
      </c>
      <c r="EE7" s="481">
        <v>4</v>
      </c>
      <c r="EF7" s="481">
        <v>5</v>
      </c>
      <c r="EG7" s="481">
        <v>6</v>
      </c>
      <c r="EH7" s="481">
        <v>7</v>
      </c>
      <c r="EI7" s="481">
        <v>8</v>
      </c>
      <c r="EJ7" s="481">
        <v>9</v>
      </c>
      <c r="EK7" s="481">
        <v>10</v>
      </c>
      <c r="EL7" s="481">
        <v>11</v>
      </c>
      <c r="EM7" s="481">
        <v>12</v>
      </c>
      <c r="EN7" s="481">
        <v>13</v>
      </c>
      <c r="EO7" s="481">
        <v>14</v>
      </c>
      <c r="EP7" s="481">
        <v>15</v>
      </c>
      <c r="EQ7" s="481">
        <v>16</v>
      </c>
      <c r="ER7" s="481">
        <v>17</v>
      </c>
      <c r="ES7" s="481">
        <v>18</v>
      </c>
      <c r="ET7" s="481">
        <v>19</v>
      </c>
      <c r="EU7" s="481">
        <v>20</v>
      </c>
      <c r="EV7" s="481">
        <v>21</v>
      </c>
      <c r="EW7" s="481">
        <v>22</v>
      </c>
      <c r="EX7" s="481">
        <v>23</v>
      </c>
      <c r="EY7" s="481">
        <v>24</v>
      </c>
      <c r="EZ7" s="481">
        <v>25</v>
      </c>
      <c r="FA7" s="481">
        <v>26</v>
      </c>
      <c r="FB7" s="481">
        <v>27</v>
      </c>
      <c r="FC7" s="481">
        <v>28</v>
      </c>
      <c r="FD7" s="481">
        <v>29</v>
      </c>
      <c r="FE7" s="481">
        <v>30</v>
      </c>
      <c r="FF7" s="481">
        <v>31</v>
      </c>
      <c r="FG7" s="481" t="s">
        <v>835</v>
      </c>
      <c r="FH7" s="481" t="s">
        <v>836</v>
      </c>
      <c r="FI7" s="481" t="s">
        <v>837</v>
      </c>
      <c r="FJ7" s="481" t="s">
        <v>838</v>
      </c>
      <c r="FK7" s="481" t="s">
        <v>844</v>
      </c>
      <c r="FL7" s="481" t="s">
        <v>845</v>
      </c>
      <c r="FM7" s="363" t="s">
        <v>166</v>
      </c>
      <c r="FN7" s="363" t="s">
        <v>897</v>
      </c>
      <c r="FP7" s="363" t="s">
        <v>959</v>
      </c>
      <c r="FQ7" s="363" t="s">
        <v>931</v>
      </c>
      <c r="GV7" s="482" t="str">
        <f t="shared" ref="GV7:HC7" si="0">R7</f>
        <v>-</v>
      </c>
      <c r="GW7" s="482" t="str">
        <f t="shared" si="0"/>
        <v>-</v>
      </c>
      <c r="GX7" s="482" t="str">
        <f t="shared" si="0"/>
        <v>-</v>
      </c>
      <c r="GY7" s="482" t="str">
        <f t="shared" si="0"/>
        <v>-</v>
      </c>
      <c r="GZ7" s="482" t="str">
        <f t="shared" si="0"/>
        <v>-</v>
      </c>
      <c r="HA7" s="482" t="str">
        <f t="shared" si="0"/>
        <v>-</v>
      </c>
      <c r="HB7" s="482" t="str">
        <f t="shared" si="0"/>
        <v>-</v>
      </c>
      <c r="HC7" s="482" t="str">
        <f t="shared" si="0"/>
        <v>-</v>
      </c>
    </row>
    <row r="8" spans="1:211" ht="30" customHeight="1" thickTop="1" thickBot="1">
      <c r="C8" s="380" t="str">
        <f ca="1">IF('DB Func'!B3="Funcionário 1","",'DB Func'!B3)</f>
        <v/>
      </c>
      <c r="D8" s="381">
        <f ca="1">'DB Func'!CD3</f>
        <v>0</v>
      </c>
      <c r="E8" s="382" t="str">
        <f ca="1">IF(C8="","-",IF(OR(terceiro!E8="jan",terceiro!F8="jan"),"Sim","Não"))</f>
        <v>-</v>
      </c>
      <c r="F8" s="383" t="str">
        <f ca="1">IF(C8="","-",IF(OR(Ferias!E8="jan",Ferias!F8="jan"),"Sim","Não"))</f>
        <v>-</v>
      </c>
      <c r="G8" s="383">
        <f ca="1">IF(C8="",0,IF(F8="Sim",IF(Ferias!E8="Jan",Ferias!I8,Ferias!J8),0))</f>
        <v>0</v>
      </c>
      <c r="H8" s="185"/>
      <c r="I8" s="185"/>
      <c r="J8" s="383">
        <f t="shared" ref="J8:J37" ca="1" si="1">IF(FI8="S",FH8,DQ8)-K8-G8-I8</f>
        <v>0</v>
      </c>
      <c r="K8" s="160"/>
      <c r="L8" s="161"/>
      <c r="M8" s="189"/>
      <c r="N8" s="162"/>
      <c r="O8" s="163"/>
      <c r="P8" s="163"/>
      <c r="Q8" s="163"/>
      <c r="R8" s="164"/>
      <c r="S8" s="164"/>
      <c r="T8" s="164"/>
      <c r="U8" s="164"/>
      <c r="V8" s="164"/>
      <c r="W8" s="164"/>
      <c r="X8" s="164"/>
      <c r="Y8" s="164"/>
      <c r="Z8" s="164"/>
      <c r="AA8" s="164"/>
      <c r="AB8" s="163"/>
      <c r="AC8" s="163"/>
      <c r="AD8" s="164"/>
      <c r="AE8" s="164"/>
      <c r="AF8" s="313"/>
      <c r="AH8" s="399">
        <f ca="1">IF('DB Func'!GE3="Janeiro",IF('DB Func'!BQ3="Parcela Única",('auxiliar 13 sal'!C4/12*'DB Func'!GF3)+AVERAGE('auxiliar 13 sal'!Q4:AB4)+AVERAGE('auxiliar 13 sal'!AE4:AP4)+('auxiliar 13 sal'!C4*'DB Func'!BN3)+('auxiliar 13 sal'!C4*'DB Func'!BO3),IF('DB Func'!BQ3="2 Parcelas",(('auxiliar 13 sal'!C4/12*'DB Func'!GF3+AVERAGE('auxiliar 13 sal'!Q4:AB4)+AVERAGE('auxiliar 13 sal'!AE4:AP4)+'auxiliar 13 sal'!C4*'DB Func'!BN3+'auxiliar 13 sal'!C4*'DB Func'!BO3)/2))),0)</f>
        <v>0</v>
      </c>
      <c r="AJ8" s="362">
        <f ca="1">COUNTIF(D8:D37,"&gt;0")</f>
        <v>0</v>
      </c>
      <c r="AK8" s="364">
        <f ca="1">(FJ8/30*2)*L8</f>
        <v>0</v>
      </c>
      <c r="AL8" s="364">
        <f ca="1">IFERROR((M8/J8)*((IF(FI8="S",FG8-FH8+K8,DR8+K8))*AR8),0)</f>
        <v>0</v>
      </c>
      <c r="AM8" s="364">
        <f ca="1">IFERROR((N8/J8)*((IF(FI8="S",FG8-FH8+K8,DR8+K8))*AS8),0)</f>
        <v>0</v>
      </c>
      <c r="AN8" s="364">
        <f ca="1">IFERROR((O8/J8)*((IF(FI8="S",FG8-FH8+K8,DR8+K8))*AT8),0)</f>
        <v>0</v>
      </c>
      <c r="AO8" s="364">
        <f ca="1">IFERROR((P8/J8)*((IF(FI8="S",FG8-FH8+K8,DR8+K8))*AU8),0)</f>
        <v>0</v>
      </c>
      <c r="AP8" s="364">
        <f ca="1">IFERROR((Q8/J8)*((IF(FI8="S",FG8-FH8+K8,DR8+K8))*AV8),0)</f>
        <v>0</v>
      </c>
      <c r="AQ8" s="364">
        <f ca="1">SUM(AL8:AP8)</f>
        <v>0</v>
      </c>
      <c r="AR8" s="364">
        <f>IF(OR(M8="",M8=0),0,((FJ8/220)*('Ho Ex'!$C$8+$AS$6))*M8)</f>
        <v>0</v>
      </c>
      <c r="AS8" s="364">
        <f>IF(OR(N8="",N8=0),0,((FJ8/220*('DB Func'!GD3+Lanc!$AS$6))*('Ho Ex'!$I$8+$AS$6))*(N8/52.5*60))</f>
        <v>0</v>
      </c>
      <c r="AT8" s="364">
        <f>IF(OR(M8="",M8=0),0,((FJ8/220)*('Ho Ex'!$J$8+$AS$6))*O8)</f>
        <v>0</v>
      </c>
      <c r="AU8" s="364">
        <f>IF(OR(M8="",M8=0),0,((FJ8/220)*('Ho Ex'!I11+$AS$6))*P8)</f>
        <v>0</v>
      </c>
      <c r="AV8" s="364">
        <f>IF(OR(M8="",M8=0),0,((FJ8/220)*('Ho Ex'!C11+$AS$6))*Q8)</f>
        <v>0</v>
      </c>
      <c r="AW8" s="364">
        <f ca="1">FJ8*'DB Func'!BN3</f>
        <v>0</v>
      </c>
      <c r="AX8" s="364">
        <f ca="1">FJ8*'DB Func'!BO3</f>
        <v>0</v>
      </c>
      <c r="AY8" s="364">
        <f ca="1">IF(FJ8=0,0,VLOOKUP(FJ8,'P Gerais'!$D$39:$G$41,3,TRUE)*Func!$F$68)</f>
        <v>0</v>
      </c>
      <c r="AZ8" s="364">
        <f>SUM(AR8:AV8)</f>
        <v>0</v>
      </c>
      <c r="BA8" s="364">
        <f ca="1">((FJ8-FL8-FK8+AZ8+AQ8+SUM(Z8:AA8)+SUM(AW8:AX8)+AK8)*IF('DB Func'!GG3="ok",'DB Func'!GD3,0))+(FJ8-FL8-FK8+AZ8+AQ8+SUM(Z8:AA8)+SUM(AW8:AX8))+AK8</f>
        <v>0</v>
      </c>
      <c r="BB8" s="385">
        <f ca="1">VLOOKUP(BA8,'P Gerais'!$D$22:$G$25,3,TRUE)</f>
        <v>0.08</v>
      </c>
      <c r="BC8" s="364">
        <f ca="1">IF(BA8&lt;'P Gerais'!$D$25,BA8*BB8,Lanc!BB8)</f>
        <v>0</v>
      </c>
      <c r="BD8" s="364">
        <f ca="1">BA8-BC8-('DB Func'!GB3*'P Gerais'!$D$35)</f>
        <v>0</v>
      </c>
      <c r="BE8" s="386">
        <f ca="1">VLOOKUP(BD8,'P Gerais'!$D$29:$F$33,3,TRUE)</f>
        <v>0</v>
      </c>
      <c r="BF8" s="364">
        <f ca="1">(BD8*BE8/100%)-BG8</f>
        <v>0</v>
      </c>
      <c r="BG8" s="364">
        <f ca="1">VLOOKUP(BD8,'P Gerais'!$D$29:$G$33,4,TRUE)</f>
        <v>0</v>
      </c>
      <c r="BH8" s="364">
        <f ca="1">BA8-BC8-BF8</f>
        <v>0</v>
      </c>
      <c r="BI8" s="364">
        <f ca="1">BH8-SUM(R8:Y8)-SUM(AD8:AF8)</f>
        <v>0</v>
      </c>
      <c r="BJ8" s="481">
        <f ca="1">'DB Func'!G3</f>
        <v>0</v>
      </c>
      <c r="BK8" s="481">
        <f ca="1">'DB Func'!FW3</f>
        <v>0</v>
      </c>
      <c r="BL8" s="364">
        <f ca="1">D8*'P Gerais'!$D$13</f>
        <v>0</v>
      </c>
      <c r="BM8" s="364">
        <f ca="1">D8*'P Gerais'!$D$14</f>
        <v>0</v>
      </c>
      <c r="BN8" s="364">
        <f ca="1">D8*'P Gerais'!$D$16</f>
        <v>0</v>
      </c>
      <c r="BO8" s="364">
        <f ca="1">D8*'P Gerais'!$D$17</f>
        <v>0</v>
      </c>
      <c r="BP8" s="364">
        <f ca="1">D8*'P Gerais'!$D$18</f>
        <v>0</v>
      </c>
      <c r="BQ8" s="385">
        <f ca="1">VLOOKUP(D8,'P Gerais'!$D$22:$G$24,3,TRUE)</f>
        <v>0.08</v>
      </c>
      <c r="BR8" s="385">
        <f ca="1">VLOOKUP(D8,'P Gerais'!$D$29:$G$33,3,TRUE)</f>
        <v>0</v>
      </c>
      <c r="BS8" s="385">
        <f ca="1">'DB Func'!BN3</f>
        <v>0</v>
      </c>
      <c r="BT8" s="385">
        <f ca="1">'DB Func'!BO3</f>
        <v>0</v>
      </c>
      <c r="BU8" s="385">
        <f ca="1">'DB Func'!FX3</f>
        <v>0</v>
      </c>
      <c r="BV8" s="364">
        <f ca="1">(D8+AZ8+AX8+AW8+Z8+AA8-AB8-AD8-AE8-AF8)-BB8</f>
        <v>-0.08</v>
      </c>
      <c r="BW8" s="364">
        <f ca="1">BV8-'DB Func'!GC3</f>
        <v>-0.08</v>
      </c>
      <c r="BX8" s="481">
        <f ca="1">IFERROR(VLOOKUP(BW8,'P Gerais'!$D$29:$G$33,3,TRUE)*BW8,0)</f>
        <v>0</v>
      </c>
      <c r="BY8" s="364">
        <f ca="1">IFERROR(BX8-VLOOKUP(BW8,'P Gerais'!$D$29:$H$33,4,TRUE),0)</f>
        <v>0</v>
      </c>
      <c r="BZ8" s="364">
        <f ca="1">D8*'DB Func'!GD3</f>
        <v>0</v>
      </c>
      <c r="CB8" s="364">
        <f ca="1">D8</f>
        <v>0</v>
      </c>
      <c r="CC8" s="364">
        <f>AZ8</f>
        <v>0</v>
      </c>
      <c r="CD8" s="364">
        <f t="shared" ref="CD8" si="2">Z8+AA8</f>
        <v>0</v>
      </c>
      <c r="CF8" s="481" t="str">
        <f ca="1">IF(CG8&gt;1,"sim","não")</f>
        <v>não</v>
      </c>
      <c r="CG8" s="481">
        <f ca="1">IF($CH$8=1,DAY('DB Func'!C3),0)</f>
        <v>0</v>
      </c>
      <c r="CH8" s="481">
        <f ca="1">IF(CI8=0,0,MONTH('DB Func'!C3))</f>
        <v>0</v>
      </c>
      <c r="CI8" s="481">
        <f ca="1">IF('P Gerais'!D6=YEAR('DB Func'!C3),YEAR('DB Func'!C3),0)</f>
        <v>0</v>
      </c>
      <c r="CJ8" s="371">
        <v>31</v>
      </c>
      <c r="CL8" s="481" t="str">
        <f ca="1">IF(ISERROR(HLOOKUP(CL6,$DS$7:$DY8,$DZ8,FALSE)),"N",HLOOKUP(CL6,$DS$7:$DY8,$DZ8,FALSE))</f>
        <v>N</v>
      </c>
      <c r="CM8" s="481" t="str">
        <f ca="1">IF(ISERROR(HLOOKUP(CM6,$DS$7:$DY8,$DZ8,FALSE)),"N",HLOOKUP(CM6,$DS$7:$DY8,$DZ8,FALSE))</f>
        <v>N</v>
      </c>
      <c r="CN8" s="481" t="str">
        <f>IF(ISERROR(HLOOKUP(CN6,$DS$7:$DY8,$DZ8,FALSE)),"N",HLOOKUP(CN6,$DS$7:$DY8,$DZ8,FALSE))</f>
        <v>N</v>
      </c>
      <c r="CO8" s="481" t="str">
        <f ca="1">IF(ISERROR(HLOOKUP(CO6,$DS$7:$DY8,$DZ8,FALSE)),"N",HLOOKUP(CO6,$DS$7:$DY8,$DZ8,FALSE))</f>
        <v>N</v>
      </c>
      <c r="CP8" s="481" t="str">
        <f ca="1">IF(ISERROR(HLOOKUP(CP6,$DS$7:$DY8,$DZ8,FALSE)),"N",HLOOKUP(CP6,$DS$7:$DY8,$DZ8,FALSE))</f>
        <v>N</v>
      </c>
      <c r="CQ8" s="481" t="str">
        <f ca="1">IF(ISERROR(HLOOKUP(CQ6,$DS$7:$DY8,$DZ8,FALSE)),"N",HLOOKUP(CQ6,$DS$7:$DY8,$DZ8,FALSE))</f>
        <v>N</v>
      </c>
      <c r="CR8" s="481" t="str">
        <f ca="1">IF(ISERROR(HLOOKUP(CR6,$DS$7:$DY8,$DZ8,FALSE)),"N",HLOOKUP(CR6,$DS$7:$DY8,$DZ8,FALSE))</f>
        <v>N</v>
      </c>
      <c r="CS8" s="481" t="str">
        <f ca="1">IF(ISERROR(HLOOKUP(CS6,$DS$7:$DY8,$DZ8,FALSE)),"N",HLOOKUP(CS6,$DS$7:$DY8,$DZ8,FALSE))</f>
        <v>N</v>
      </c>
      <c r="CT8" s="481" t="str">
        <f ca="1">IF(ISERROR(HLOOKUP(CT6,$DS$7:$DY8,$DZ8,FALSE)),"N",HLOOKUP(CT6,$DS$7:$DY8,$DZ8,FALSE))</f>
        <v>N</v>
      </c>
      <c r="CU8" s="481" t="str">
        <f>IF(ISERROR(HLOOKUP(CU6,$DS$7:$DY8,$DZ8,FALSE)),"N",HLOOKUP(CU6,$DS$7:$DY8,$DZ8,FALSE))</f>
        <v>N</v>
      </c>
      <c r="CV8" s="481" t="str">
        <f ca="1">IF(ISERROR(HLOOKUP(CV6,$DS$7:$DY8,$DZ8,FALSE)),"N",HLOOKUP(CV6,$DS$7:$DY8,$DZ8,FALSE))</f>
        <v>N</v>
      </c>
      <c r="CW8" s="481" t="str">
        <f ca="1">IF(ISERROR(HLOOKUP(CW6,$DS$7:$DY8,$DZ8,FALSE)),"N",HLOOKUP(CW6,$DS$7:$DY8,$DZ8,FALSE))</f>
        <v>N</v>
      </c>
      <c r="CX8" s="481" t="str">
        <f ca="1">IF(ISERROR(HLOOKUP(CX6,$DS$7:$DY8,$DZ8,FALSE)),"N",HLOOKUP(CX6,$DS$7:$DY8,$DZ8,FALSE))</f>
        <v>N</v>
      </c>
      <c r="CY8" s="481" t="str">
        <f ca="1">IF(ISERROR(HLOOKUP(CY6,$DS$7:$DY8,$DZ8,FALSE)),"N",HLOOKUP(CY6,$DS$7:$DY8,$DZ8,FALSE))</f>
        <v>N</v>
      </c>
      <c r="CZ8" s="481" t="str">
        <f ca="1">IF(ISERROR(HLOOKUP(CZ6,$DS$7:$DY8,$DZ8,FALSE)),"N",HLOOKUP(CZ6,$DS$7:$DY8,$DZ8,FALSE))</f>
        <v>N</v>
      </c>
      <c r="DA8" s="481" t="str">
        <f ca="1">IF(ISERROR(HLOOKUP(DA6,$DS$7:$DY8,$DZ8,FALSE)),"N",HLOOKUP(DA6,$DS$7:$DY8,$DZ8,FALSE))</f>
        <v>N</v>
      </c>
      <c r="DB8" s="481" t="str">
        <f>IF(ISERROR(HLOOKUP(DB6,$DS$7:$DY8,$DZ8,FALSE)),"N",HLOOKUP(DB6,$DS$7:$DY8,$DZ8,FALSE))</f>
        <v>N</v>
      </c>
      <c r="DC8" s="481" t="str">
        <f ca="1">IF(ISERROR(HLOOKUP(DC6,$DS$7:$DY8,$DZ8,FALSE)),"N",HLOOKUP(DC6,$DS$7:$DY8,$DZ8,FALSE))</f>
        <v>N</v>
      </c>
      <c r="DD8" s="481" t="str">
        <f ca="1">IF(ISERROR(HLOOKUP(DD6,$DS$7:$DY8,$DZ8,FALSE)),"N",HLOOKUP(DD6,$DS$7:$DY8,$DZ8,FALSE))</f>
        <v>N</v>
      </c>
      <c r="DE8" s="481" t="str">
        <f ca="1">IF(ISERROR(HLOOKUP(DE6,$DS$7:$DY8,$DZ8,FALSE)),"N",HLOOKUP(DE6,$DS$7:$DY8,$DZ8,FALSE))</f>
        <v>N</v>
      </c>
      <c r="DF8" s="481" t="str">
        <f ca="1">IF(ISERROR(HLOOKUP(DF6,$DS$7:$DY8,$DZ8,FALSE)),"N",HLOOKUP(DF6,$DS$7:$DY8,$DZ8,FALSE))</f>
        <v>N</v>
      </c>
      <c r="DG8" s="481" t="str">
        <f ca="1">IF(ISERROR(HLOOKUP(DG6,$DS$7:$DY8,$DZ8,FALSE)),"N",HLOOKUP(DG6,$DS$7:$DY8,$DZ8,FALSE))</f>
        <v>N</v>
      </c>
      <c r="DH8" s="481" t="str">
        <f ca="1">IF(ISERROR(HLOOKUP(DH6,$DS$7:$DY8,$DZ8,FALSE)),"N",HLOOKUP(DH6,$DS$7:$DY8,$DZ8,FALSE))</f>
        <v>N</v>
      </c>
      <c r="DI8" s="481" t="str">
        <f>IF(ISERROR(HLOOKUP(DI6,$DS$7:$DY8,$DZ8,FALSE)),"N",HLOOKUP(DI6,$DS$7:$DY8,$DZ8,FALSE))</f>
        <v>N</v>
      </c>
      <c r="DJ8" s="481" t="str">
        <f ca="1">IF(ISERROR(HLOOKUP(DJ6,$DS$7:$DY8,$DZ8,FALSE)),"N",HLOOKUP(DJ6,$DS$7:$DY8,$DZ8,FALSE))</f>
        <v>N</v>
      </c>
      <c r="DK8" s="481" t="str">
        <f ca="1">IF(ISERROR(HLOOKUP(DK6,$DS$7:$DY8,$DZ8,FALSE)),"N",HLOOKUP(DK6,$DS$7:$DY8,$DZ8,FALSE))</f>
        <v>N</v>
      </c>
      <c r="DL8" s="481" t="str">
        <f ca="1">IF(ISERROR(HLOOKUP(DL6,$DS$7:$DY8,$DZ8,FALSE)),"N",HLOOKUP(DL6,$DS$7:$DY8,$DZ8,FALSE))</f>
        <v>N</v>
      </c>
      <c r="DM8" s="481" t="str">
        <f ca="1">IF(ISERROR(HLOOKUP(DM6,$DS$7:$DY8,$DZ8,FALSE)),"N",HLOOKUP(DM6,$DS$7:$DY8,$DZ8,FALSE))</f>
        <v>N</v>
      </c>
      <c r="DN8" s="481" t="str">
        <f ca="1">IF(ISERROR(HLOOKUP(DN6,$DS$7:$DY8,$DZ8,FALSE)),"N",HLOOKUP(DN6,$DS$7:$DY8,$DZ8,FALSE))</f>
        <v>N</v>
      </c>
      <c r="DO8" s="481" t="str">
        <f ca="1">IF(ISERROR(HLOOKUP(DO6,$DS$7:$DY8,$DZ8,FALSE)),"N",HLOOKUP(DO6,$DS$7:$DY8,$DZ8,FALSE))</f>
        <v>N</v>
      </c>
      <c r="DP8" s="481" t="str">
        <f>IF(ISERROR(HLOOKUP(DP6,$DS$7:$DY8,$DZ8,FALSE)),"N",HLOOKUP(DP6,$DS$7:$DY8,$DZ8,FALSE))</f>
        <v>N</v>
      </c>
      <c r="DQ8" s="481">
        <f ca="1">COUNTIF(CL8:DP8,"S")</f>
        <v>0</v>
      </c>
      <c r="DR8" s="481">
        <f ca="1">COUNTIF(CL8:DP8,"n")</f>
        <v>31</v>
      </c>
      <c r="DS8" s="481" t="str">
        <f ca="1">IF('DB Func'!M3&gt;0,"S","N")</f>
        <v>N</v>
      </c>
      <c r="DT8" s="481" t="str">
        <f ca="1">IF('DB Func'!R3&gt;0,"S","N")</f>
        <v>N</v>
      </c>
      <c r="DU8" s="481" t="str">
        <f ca="1">IF('DB Func'!W3&gt;0,"S","N")</f>
        <v>N</v>
      </c>
      <c r="DV8" s="481" t="str">
        <f ca="1">IF('DB Func'!AB3&gt;0,"S","N")</f>
        <v>N</v>
      </c>
      <c r="DW8" s="481" t="str">
        <f ca="1">IF('DB Func'!AG3&gt;0,"S","N")</f>
        <v>N</v>
      </c>
      <c r="DX8" s="481" t="str">
        <f ca="1">IF('DB Func'!AL3&gt;0,"S","N")</f>
        <v>N</v>
      </c>
      <c r="DY8" s="481" t="str">
        <f ca="1">IF('DB Func'!AQ3&gt;0,"S","N")</f>
        <v>N</v>
      </c>
      <c r="DZ8" s="481">
        <v>2</v>
      </c>
      <c r="EA8" s="369">
        <f ca="1">'DB Func'!C3</f>
        <v>0</v>
      </c>
      <c r="EB8" s="481" t="str">
        <f ca="1">IF(DAY($EA8)&gt;EB$7,"n","s")</f>
        <v>s</v>
      </c>
      <c r="EC8" s="481" t="str">
        <f t="shared" ref="EC8:FF8" ca="1" si="3">IF(DAY($EA8)&gt;EC$7,"n","s")</f>
        <v>s</v>
      </c>
      <c r="ED8" s="481" t="str">
        <f t="shared" ca="1" si="3"/>
        <v>s</v>
      </c>
      <c r="EE8" s="481" t="str">
        <f t="shared" ca="1" si="3"/>
        <v>s</v>
      </c>
      <c r="EF8" s="481" t="str">
        <f t="shared" ca="1" si="3"/>
        <v>s</v>
      </c>
      <c r="EG8" s="481" t="str">
        <f t="shared" ca="1" si="3"/>
        <v>s</v>
      </c>
      <c r="EH8" s="481" t="str">
        <f t="shared" ca="1" si="3"/>
        <v>s</v>
      </c>
      <c r="EI8" s="481" t="str">
        <f t="shared" ca="1" si="3"/>
        <v>s</v>
      </c>
      <c r="EJ8" s="481" t="str">
        <f t="shared" ca="1" si="3"/>
        <v>s</v>
      </c>
      <c r="EK8" s="481" t="str">
        <f t="shared" ca="1" si="3"/>
        <v>s</v>
      </c>
      <c r="EL8" s="481" t="str">
        <f t="shared" ca="1" si="3"/>
        <v>s</v>
      </c>
      <c r="EM8" s="481" t="str">
        <f t="shared" ca="1" si="3"/>
        <v>s</v>
      </c>
      <c r="EN8" s="481" t="str">
        <f t="shared" ca="1" si="3"/>
        <v>s</v>
      </c>
      <c r="EO8" s="481" t="str">
        <f t="shared" ca="1" si="3"/>
        <v>s</v>
      </c>
      <c r="EP8" s="481" t="str">
        <f t="shared" ca="1" si="3"/>
        <v>s</v>
      </c>
      <c r="EQ8" s="481" t="str">
        <f t="shared" ca="1" si="3"/>
        <v>s</v>
      </c>
      <c r="ER8" s="481" t="str">
        <f t="shared" ca="1" si="3"/>
        <v>s</v>
      </c>
      <c r="ES8" s="481" t="str">
        <f t="shared" ca="1" si="3"/>
        <v>s</v>
      </c>
      <c r="ET8" s="481" t="str">
        <f t="shared" ca="1" si="3"/>
        <v>s</v>
      </c>
      <c r="EU8" s="481" t="str">
        <f t="shared" ca="1" si="3"/>
        <v>s</v>
      </c>
      <c r="EV8" s="481" t="str">
        <f ca="1">IF(DAY($EA8)&gt;EV$7,"n","s")</f>
        <v>s</v>
      </c>
      <c r="EW8" s="481" t="str">
        <f t="shared" ca="1" si="3"/>
        <v>s</v>
      </c>
      <c r="EX8" s="481" t="str">
        <f t="shared" ca="1" si="3"/>
        <v>s</v>
      </c>
      <c r="EY8" s="481" t="str">
        <f t="shared" ca="1" si="3"/>
        <v>s</v>
      </c>
      <c r="EZ8" s="481" t="str">
        <f t="shared" ca="1" si="3"/>
        <v>s</v>
      </c>
      <c r="FA8" s="481" t="str">
        <f t="shared" ca="1" si="3"/>
        <v>s</v>
      </c>
      <c r="FB8" s="481" t="str">
        <f t="shared" ca="1" si="3"/>
        <v>s</v>
      </c>
      <c r="FC8" s="481" t="str">
        <f t="shared" ca="1" si="3"/>
        <v>s</v>
      </c>
      <c r="FD8" s="481" t="str">
        <f t="shared" ca="1" si="3"/>
        <v>s</v>
      </c>
      <c r="FE8" s="481" t="str">
        <f t="shared" ca="1" si="3"/>
        <v>s</v>
      </c>
      <c r="FF8" s="481" t="str">
        <f t="shared" ca="1" si="3"/>
        <v>s</v>
      </c>
      <c r="FG8" s="481">
        <f ca="1">COUNTIF(EB8:FF8,"s")</f>
        <v>31</v>
      </c>
      <c r="FH8" s="481">
        <f ca="1">COUNTIFS(OFFSET(DP8,0,0,,-(FG8)),"S")</f>
        <v>0</v>
      </c>
      <c r="FI8" s="481" t="str">
        <f ca="1">IF(AND(YEAR(EA8)='P Gerais'!D6,MONTH(Lanc!EA8)=1,DAY(Lanc!EA8)&gt;1),"S","N")</f>
        <v>N</v>
      </c>
      <c r="FJ8" s="364">
        <f ca="1">IF(FI8="s",(D8/31)*FG8,IF(OR(F8="sim",H8="sim"),(D8/31)*(DQ8-SUM(FM8:FN8)),D8))</f>
        <v>0</v>
      </c>
      <c r="FK8" s="364">
        <f t="shared" ref="FK8" si="4">IF(OR(AB8="",AB8=0),0,(FJ8/220)*AB8)</f>
        <v>0</v>
      </c>
      <c r="FL8" s="387">
        <f ca="1">(D8/30)*AC8</f>
        <v>0</v>
      </c>
      <c r="FM8" s="363">
        <f ca="1">IF(F8="sim",G8,0)</f>
        <v>0</v>
      </c>
      <c r="FN8" s="363">
        <f>IF(H8="sim",I8,0)</f>
        <v>0</v>
      </c>
      <c r="FP8" s="481">
        <f ca="1">((FJ8-FL8-FK8+AZ8+AQ8+SUM(Z8:AA8)+SUM(AW8:AX8)+AK8)*IF('DB Func'!GG3="ok",'DB Func'!GD3,0))</f>
        <v>0</v>
      </c>
      <c r="FQ8" s="388">
        <f>'P Gerais'!D18</f>
        <v>0.08</v>
      </c>
      <c r="FR8" s="389">
        <f ca="1">$FQ$8*BA8</f>
        <v>0</v>
      </c>
      <c r="GV8" s="164"/>
      <c r="GW8" s="164"/>
      <c r="GX8" s="164"/>
      <c r="GY8" s="164"/>
      <c r="GZ8" s="164"/>
      <c r="HA8" s="164"/>
      <c r="HB8" s="164"/>
      <c r="HC8" s="164"/>
    </row>
    <row r="9" spans="1:211" ht="30" customHeight="1" thickTop="1" thickBot="1">
      <c r="C9" s="390" t="str">
        <f ca="1">IF('DB Func'!B4="Funcionário 2","",'DB Func'!B4)</f>
        <v/>
      </c>
      <c r="D9" s="391">
        <f ca="1">'DB Func'!CD4</f>
        <v>0</v>
      </c>
      <c r="E9" s="382" t="str">
        <f ca="1">IF(C9="","-",IF(OR(terceiro!E9="jan",terceiro!F9="jan"),"Sim","Não"))</f>
        <v>-</v>
      </c>
      <c r="F9" s="383" t="str">
        <f ca="1">IF(C9="","-",IF(OR(Ferias!E9="jan",Ferias!F9="jan"),"Sim","Não"))</f>
        <v>-</v>
      </c>
      <c r="G9" s="383">
        <f ca="1">IF(C9="",0,IF(F9="Sim",IF(Ferias!E9="Jan",Ferias!I9,Ferias!J9),0))</f>
        <v>0</v>
      </c>
      <c r="H9" s="185"/>
      <c r="I9" s="185"/>
      <c r="J9" s="383">
        <f t="shared" ca="1" si="1"/>
        <v>0</v>
      </c>
      <c r="K9" s="152"/>
      <c r="L9" s="151"/>
      <c r="M9" s="189"/>
      <c r="N9" s="153"/>
      <c r="O9" s="48"/>
      <c r="P9" s="48"/>
      <c r="Q9" s="48"/>
      <c r="R9" s="49"/>
      <c r="S9" s="49"/>
      <c r="T9" s="49"/>
      <c r="U9" s="49"/>
      <c r="V9" s="49"/>
      <c r="W9" s="49"/>
      <c r="X9" s="49"/>
      <c r="Y9" s="49"/>
      <c r="Z9" s="49"/>
      <c r="AA9" s="49"/>
      <c r="AB9" s="48"/>
      <c r="AC9" s="48"/>
      <c r="AD9" s="49"/>
      <c r="AE9" s="49"/>
      <c r="AF9" s="314"/>
      <c r="AH9" s="400">
        <f ca="1">IF('DB Func'!GE4="Janeiro",IF('DB Func'!BQ4="Parcela Única",('auxiliar 13 sal'!C5/12*'DB Func'!GF4)+AVERAGE('auxiliar 13 sal'!Q5:AB5)+AVERAGE('auxiliar 13 sal'!AE5:AP5)+('auxiliar 13 sal'!C5*'DB Func'!BN4)+('auxiliar 13 sal'!C5*'DB Func'!BO4),IF('DB Func'!BQ4="2 Parcelas",(('auxiliar 13 sal'!C5/12*'DB Func'!GF4+AVERAGE('auxiliar 13 sal'!Q5:AB5)+AVERAGE('auxiliar 13 sal'!AE5:AP5)+'auxiliar 13 sal'!C5*'DB Func'!BN4+'auxiliar 13 sal'!C5*'DB Func'!BO4)/2))),0)</f>
        <v>0</v>
      </c>
      <c r="AK9" s="364">
        <f t="shared" ref="AK9:AK37" ca="1" si="5">(FJ9/30*2)*L9</f>
        <v>0</v>
      </c>
      <c r="AL9" s="364">
        <f t="shared" ref="AL9:AL37" ca="1" si="6">IFERROR((M9/J9)*((IF(FI9="S",FG9-FH9+K9,DR9+K9))*AR9),0)</f>
        <v>0</v>
      </c>
      <c r="AM9" s="364">
        <f t="shared" ref="AM9:AM37" ca="1" si="7">IFERROR((N9/J9)*((IF(FI9="S",FG9-FH9+K9,DR9+K9))*AS9),0)</f>
        <v>0</v>
      </c>
      <c r="AN9" s="364">
        <f t="shared" ref="AN9:AN37" ca="1" si="8">IFERROR((O9/J9)*((IF(FI9="S",FG9-FH9+K9,DR9+K9))*AT9),0)</f>
        <v>0</v>
      </c>
      <c r="AO9" s="364">
        <f t="shared" ref="AO9:AO37" ca="1" si="9">IFERROR((P9/J9)*((IF(FI9="S",FG9-FH9+K9,DR9+K9))*AU9),0)</f>
        <v>0</v>
      </c>
      <c r="AP9" s="364">
        <f t="shared" ref="AP9:AP37" ca="1" si="10">IFERROR((Q9/J9)*((IF(FI9="S",FG9-FH9+K9,DR9+K9))*AV9),0)</f>
        <v>0</v>
      </c>
      <c r="AQ9" s="364">
        <f t="shared" ref="AQ9:AQ37" ca="1" si="11">SUM(AL9:AP9)</f>
        <v>0</v>
      </c>
      <c r="AR9" s="364">
        <f>IF(OR(M9="",M9=0),0,((FJ9/220)*('Ho Ex'!$C$8+$AS$6))*M9)</f>
        <v>0</v>
      </c>
      <c r="AS9" s="364">
        <f>IF(OR(N9="",N9=0),0,((FJ9/220*('DB Func'!GD4+Lanc!$AS$6))*('Ho Ex'!$I$8+$AS$6))*(N9/52.5*60))</f>
        <v>0</v>
      </c>
      <c r="AT9" s="364">
        <f>IF(OR(M9="",M9=0),0,((FJ9/220)*('Ho Ex'!$J$8+$AS$6))*O9)</f>
        <v>0</v>
      </c>
      <c r="AU9" s="364">
        <f>IF(OR(M9="",M9=0),0,((FJ9/220)*('Ho Ex'!I12+$AS$6))*P9)</f>
        <v>0</v>
      </c>
      <c r="AV9" s="364">
        <f>IF(OR(M9="",M9=0),0,((FJ9/220)*('Ho Ex'!C12+$AS$6))*Q9)</f>
        <v>0</v>
      </c>
      <c r="AW9" s="364">
        <f ca="1">FJ9*'DB Func'!BN4</f>
        <v>0</v>
      </c>
      <c r="AX9" s="364">
        <f ca="1">FJ9*'DB Func'!BO4</f>
        <v>0</v>
      </c>
      <c r="AY9" s="364">
        <f ca="1">IF(FJ9=0,0,VLOOKUP(FJ9,'P Gerais'!$D$39:$G$41,3,TRUE)*Func2!$F$68)</f>
        <v>0</v>
      </c>
      <c r="AZ9" s="364">
        <f t="shared" ref="AZ9:AZ37" si="12">SUM(AR9:AV9)</f>
        <v>0</v>
      </c>
      <c r="BA9" s="364">
        <f ca="1">((FJ9-FL9-FK9+AZ9+AQ9+SUM(Z9:AA9)+SUM(AW9:AX9)+AK9)*IF('DB Func'!GG4="ok",'DB Func'!GD4,0))+(FJ9-FL9-FK9+AZ9+AQ9+SUM(Z9:AA9)+SUM(AW9:AX9))+AK9</f>
        <v>0</v>
      </c>
      <c r="BB9" s="385">
        <f ca="1">VLOOKUP(BA9,'P Gerais'!$D$22:$G$25,3,TRUE)</f>
        <v>0.08</v>
      </c>
      <c r="BC9" s="364">
        <f ca="1">IF(BA9&lt;'P Gerais'!$D$25,BA9*BB9,Lanc!BB9)</f>
        <v>0</v>
      </c>
      <c r="BD9" s="364">
        <f ca="1">BA9-BC9-('DB Func'!GB4*'P Gerais'!$D$35)</f>
        <v>0</v>
      </c>
      <c r="BE9" s="386">
        <f ca="1">VLOOKUP(BD9,'P Gerais'!$D$29:$F$33,3,TRUE)</f>
        <v>0</v>
      </c>
      <c r="BF9" s="364">
        <f t="shared" ref="BF9:BF37" ca="1" si="13">(BD9*BE9/100%)-BG9</f>
        <v>0</v>
      </c>
      <c r="BG9" s="364">
        <f ca="1">VLOOKUP(BD9,'P Gerais'!$D$29:$G$33,4,TRUE)</f>
        <v>0</v>
      </c>
      <c r="BH9" s="364">
        <f t="shared" ref="BH9:BH37" ca="1" si="14">BA9-BC9-BG9</f>
        <v>0</v>
      </c>
      <c r="BI9" s="364">
        <f t="shared" ref="BI9:BI37" ca="1" si="15">BH9-SUM(R9:Y9)-SUM(AD9:AF9)</f>
        <v>0</v>
      </c>
      <c r="BJ9" s="481">
        <f ca="1">'DB Func'!G4</f>
        <v>0</v>
      </c>
      <c r="BK9" s="481">
        <f ca="1">'DB Func'!FW4</f>
        <v>0</v>
      </c>
      <c r="BL9" s="364">
        <f ca="1">D9*'P Gerais'!$D$13</f>
        <v>0</v>
      </c>
      <c r="BM9" s="364">
        <f ca="1">D9*'P Gerais'!$D$14</f>
        <v>0</v>
      </c>
      <c r="BN9" s="364">
        <f ca="1">D9*'P Gerais'!$D$16</f>
        <v>0</v>
      </c>
      <c r="BO9" s="364">
        <f ca="1">D9*'P Gerais'!$D$17</f>
        <v>0</v>
      </c>
      <c r="BP9" s="364">
        <f ca="1">D9*'P Gerais'!$D$18</f>
        <v>0</v>
      </c>
      <c r="BQ9" s="385">
        <f ca="1">VLOOKUP(D9,'P Gerais'!$D$22:$G$24,3,TRUE)</f>
        <v>0.08</v>
      </c>
      <c r="BR9" s="385">
        <f ca="1">VLOOKUP(D9,'P Gerais'!$D$29:$G$33,3,TRUE)</f>
        <v>0</v>
      </c>
      <c r="BS9" s="385">
        <f ca="1">'DB Func'!BN4</f>
        <v>0</v>
      </c>
      <c r="BT9" s="385">
        <f ca="1">'DB Func'!BO4</f>
        <v>0</v>
      </c>
      <c r="BU9" s="385">
        <f ca="1">'DB Func'!FX4</f>
        <v>0</v>
      </c>
      <c r="BV9" s="364">
        <f t="shared" ref="BV9:BV37" ca="1" si="16">(D9+AZ9+AX9+AW9+Z9+AA9-AB9-AD9-AE9-AF9)-BB9</f>
        <v>-0.08</v>
      </c>
      <c r="BW9" s="364">
        <f ca="1">BV9-'DB Func'!GC4</f>
        <v>-0.08</v>
      </c>
      <c r="BX9" s="481">
        <f ca="1">IFERROR(VLOOKUP(BW9,'P Gerais'!$D$29:$G$33,3,TRUE)*BW9,0)</f>
        <v>0</v>
      </c>
      <c r="BY9" s="364">
        <f ca="1">IFERROR(BX9-VLOOKUP(BW9,'P Gerais'!$D$29:$H$33,4,TRUE),0)</f>
        <v>0</v>
      </c>
      <c r="BZ9" s="364">
        <f ca="1">D9*'DB Func'!GD4</f>
        <v>0</v>
      </c>
      <c r="CB9" s="364">
        <f t="shared" ref="CB9:CB37" ca="1" si="17">D9</f>
        <v>0</v>
      </c>
      <c r="CC9" s="364">
        <f t="shared" ref="CC9:CC37" si="18">AZ9</f>
        <v>0</v>
      </c>
      <c r="CD9" s="364">
        <f t="shared" ref="CD9:CD37" si="19">Z9+AA9</f>
        <v>0</v>
      </c>
      <c r="CF9" s="481" t="str">
        <f t="shared" ref="CF9:CF37" ca="1" si="20">IF(CG9&gt;1,"sim","não")</f>
        <v>não</v>
      </c>
      <c r="CG9" s="481">
        <f ca="1">IF($CH$8=1,DAY('DB Func'!C4),0)</f>
        <v>0</v>
      </c>
      <c r="CH9" s="481">
        <f ca="1">IF(CI9=0,0,MONTH('DB Func'!C4))</f>
        <v>0</v>
      </c>
      <c r="CI9" s="481">
        <f ca="1">IF('P Gerais'!D7=YEAR('DB Func'!C4),YEAR('DB Func'!C4),0)</f>
        <v>0</v>
      </c>
      <c r="CJ9" s="371">
        <v>32</v>
      </c>
      <c r="CL9" s="481" t="str">
        <f>IF(ISERROR(HLOOKUP(CL7,$DS$7:$DY9,$DZ9,FALSE)),"N",HLOOKUP(CL7,$DS$7:$DY9,$DZ9,FALSE))</f>
        <v>N</v>
      </c>
      <c r="CM9" s="481" t="str">
        <f>IF(ISERROR(HLOOKUP(CM7,$DS$7:$DY9,$DZ9,FALSE)),"N",HLOOKUP(CM7,$DS$7:$DY9,$DZ9,FALSE))</f>
        <v>N</v>
      </c>
      <c r="CN9" s="481" t="str">
        <f>IF(ISERROR(HLOOKUP(CN7,$DS$7:$DY9,$DZ9,FALSE)),"N",HLOOKUP(CN7,$DS$7:$DY9,$DZ9,FALSE))</f>
        <v>N</v>
      </c>
      <c r="CO9" s="481" t="str">
        <f>IF(ISERROR(HLOOKUP(CO7,$DS$7:$DY9,$DZ9,FALSE)),"N",HLOOKUP(CO7,$DS$7:$DY9,$DZ9,FALSE))</f>
        <v>N</v>
      </c>
      <c r="CP9" s="481" t="str">
        <f>IF(ISERROR(HLOOKUP(CP7,$DS$7:$DY9,$DZ9,FALSE)),"N",HLOOKUP(CP7,$DS$7:$DY9,$DZ9,FALSE))</f>
        <v>N</v>
      </c>
      <c r="CQ9" s="481" t="str">
        <f>IF(ISERROR(HLOOKUP(CQ7,$DS$7:$DY9,$DZ9,FALSE)),"N",HLOOKUP(CQ7,$DS$7:$DY9,$DZ9,FALSE))</f>
        <v>N</v>
      </c>
      <c r="CR9" s="481" t="str">
        <f>IF(ISERROR(HLOOKUP(CR7,$DS$7:$DY9,$DZ9,FALSE)),"N",HLOOKUP(CR7,$DS$7:$DY9,$DZ9,FALSE))</f>
        <v>N</v>
      </c>
      <c r="CS9" s="481" t="str">
        <f>IF(ISERROR(HLOOKUP(CS7,$DS$7:$DY9,$DZ9,FALSE)),"N",HLOOKUP(CS7,$DS$7:$DY9,$DZ9,FALSE))</f>
        <v>N</v>
      </c>
      <c r="CT9" s="481" t="str">
        <f>IF(ISERROR(HLOOKUP(CT7,$DS$7:$DY9,$DZ9,FALSE)),"N",HLOOKUP(CT7,$DS$7:$DY9,$DZ9,FALSE))</f>
        <v>N</v>
      </c>
      <c r="CU9" s="481" t="str">
        <f>IF(ISERROR(HLOOKUP(CU7,$DS$7:$DY9,$DZ9,FALSE)),"N",HLOOKUP(CU7,$DS$7:$DY9,$DZ9,FALSE))</f>
        <v>N</v>
      </c>
      <c r="CV9" s="481" t="str">
        <f>IF(ISERROR(HLOOKUP(CV7,$DS$7:$DY9,$DZ9,FALSE)),"N",HLOOKUP(CV7,$DS$7:$DY9,$DZ9,FALSE))</f>
        <v>N</v>
      </c>
      <c r="CW9" s="481" t="str">
        <f>IF(ISERROR(HLOOKUP(CW7,$DS$7:$DY9,$DZ9,FALSE)),"N",HLOOKUP(CW7,$DS$7:$DY9,$DZ9,FALSE))</f>
        <v>N</v>
      </c>
      <c r="CX9" s="481" t="str">
        <f>IF(ISERROR(HLOOKUP(CX7,$DS$7:$DY9,$DZ9,FALSE)),"N",HLOOKUP(CX7,$DS$7:$DY9,$DZ9,FALSE))</f>
        <v>N</v>
      </c>
      <c r="CY9" s="481" t="str">
        <f>IF(ISERROR(HLOOKUP(CY7,$DS$7:$DY9,$DZ9,FALSE)),"N",HLOOKUP(CY7,$DS$7:$DY9,$DZ9,FALSE))</f>
        <v>N</v>
      </c>
      <c r="CZ9" s="481" t="str">
        <f>IF(ISERROR(HLOOKUP(CZ7,$DS$7:$DY9,$DZ9,FALSE)),"N",HLOOKUP(CZ7,$DS$7:$DY9,$DZ9,FALSE))</f>
        <v>N</v>
      </c>
      <c r="DA9" s="481" t="str">
        <f>IF(ISERROR(HLOOKUP(DA7,$DS$7:$DY9,$DZ9,FALSE)),"N",HLOOKUP(DA7,$DS$7:$DY9,$DZ9,FALSE))</f>
        <v>N</v>
      </c>
      <c r="DB9" s="481" t="str">
        <f>IF(ISERROR(HLOOKUP(DB7,$DS$7:$DY9,$DZ9,FALSE)),"N",HLOOKUP(DB7,$DS$7:$DY9,$DZ9,FALSE))</f>
        <v>N</v>
      </c>
      <c r="DC9" s="481" t="str">
        <f>IF(ISERROR(HLOOKUP(DC7,$DS$7:$DY9,$DZ9,FALSE)),"N",HLOOKUP(DC7,$DS$7:$DY9,$DZ9,FALSE))</f>
        <v>N</v>
      </c>
      <c r="DD9" s="481" t="str">
        <f>IF(ISERROR(HLOOKUP(DD7,$DS$7:$DY9,$DZ9,FALSE)),"N",HLOOKUP(DD7,$DS$7:$DY9,$DZ9,FALSE))</f>
        <v>N</v>
      </c>
      <c r="DE9" s="481" t="str">
        <f>IF(ISERROR(HLOOKUP(DE7,$DS$7:$DY9,$DZ9,FALSE)),"N",HLOOKUP(DE7,$DS$7:$DY9,$DZ9,FALSE))</f>
        <v>N</v>
      </c>
      <c r="DF9" s="481" t="str">
        <f>IF(ISERROR(HLOOKUP(DF7,$DS$7:$DY9,$DZ9,FALSE)),"N",HLOOKUP(DF7,$DS$7:$DY9,$DZ9,FALSE))</f>
        <v>N</v>
      </c>
      <c r="DG9" s="481" t="str">
        <f>IF(ISERROR(HLOOKUP(DG7,$DS$7:$DY9,$DZ9,FALSE)),"N",HLOOKUP(DG7,$DS$7:$DY9,$DZ9,FALSE))</f>
        <v>N</v>
      </c>
      <c r="DH9" s="481" t="str">
        <f>IF(ISERROR(HLOOKUP(DH7,$DS$7:$DY9,$DZ9,FALSE)),"N",HLOOKUP(DH7,$DS$7:$DY9,$DZ9,FALSE))</f>
        <v>N</v>
      </c>
      <c r="DI9" s="481" t="str">
        <f>IF(ISERROR(HLOOKUP(DI7,$DS$7:$DY9,$DZ9,FALSE)),"N",HLOOKUP(DI7,$DS$7:$DY9,$DZ9,FALSE))</f>
        <v>N</v>
      </c>
      <c r="DJ9" s="481" t="str">
        <f>IF(ISERROR(HLOOKUP(DJ7,$DS$7:$DY9,$DZ9,FALSE)),"N",HLOOKUP(DJ7,$DS$7:$DY9,$DZ9,FALSE))</f>
        <v>N</v>
      </c>
      <c r="DK9" s="481" t="str">
        <f>IF(ISERROR(HLOOKUP(DK7,$DS$7:$DY9,$DZ9,FALSE)),"N",HLOOKUP(DK7,$DS$7:$DY9,$DZ9,FALSE))</f>
        <v>N</v>
      </c>
      <c r="DL9" s="481" t="str">
        <f>IF(ISERROR(HLOOKUP(DL7,$DS$7:$DY9,$DZ9,FALSE)),"N",HLOOKUP(DL7,$DS$7:$DY9,$DZ9,FALSE))</f>
        <v>N</v>
      </c>
      <c r="DM9" s="481" t="str">
        <f>IF(ISERROR(HLOOKUP(DM7,$DS$7:$DY9,$DZ9,FALSE)),"N",HLOOKUP(DM7,$DS$7:$DY9,$DZ9,FALSE))</f>
        <v>N</v>
      </c>
      <c r="DN9" s="481" t="str">
        <f>IF(ISERROR(HLOOKUP(DN7,$DS$7:$DY9,$DZ9,FALSE)),"N",HLOOKUP(DN7,$DS$7:$DY9,$DZ9,FALSE))</f>
        <v>N</v>
      </c>
      <c r="DO9" s="481" t="str">
        <f>IF(ISERROR(HLOOKUP(DO7,$DS$7:$DY9,$DZ9,FALSE)),"N",HLOOKUP(DO7,$DS$7:$DY9,$DZ9,FALSE))</f>
        <v>N</v>
      </c>
      <c r="DP9" s="481" t="str">
        <f>IF(ISERROR(HLOOKUP(DP7,$DS$7:$DY9,$DZ9,FALSE)),"N",HLOOKUP(DP7,$DS$7:$DY9,$DZ9,FALSE))</f>
        <v>N</v>
      </c>
      <c r="DQ9" s="481">
        <f t="shared" ref="DQ9:DQ37" si="21">COUNTIF(CL9:DP9,"S")</f>
        <v>0</v>
      </c>
      <c r="DR9" s="481">
        <f t="shared" ref="DR9:DR37" si="22">COUNTIF(CL9:DP9,"n")</f>
        <v>31</v>
      </c>
      <c r="DS9" s="481" t="str">
        <f>IF('DB Func'!M4&gt;0,"S","N")</f>
        <v>N</v>
      </c>
      <c r="DT9" s="481" t="str">
        <f>IF('DB Func'!R4&gt;0,"S","N")</f>
        <v>N</v>
      </c>
      <c r="DU9" s="481" t="str">
        <f>IF('DB Func'!W4&gt;0,"S","N")</f>
        <v>N</v>
      </c>
      <c r="DV9" s="481" t="str">
        <f>IF('DB Func'!AB4&gt;0,"S","N")</f>
        <v>N</v>
      </c>
      <c r="DW9" s="481" t="str">
        <f>IF('DB Func'!AG4&gt;0,"S","N")</f>
        <v>N</v>
      </c>
      <c r="DX9" s="481" t="str">
        <f>IF('DB Func'!AL4&gt;0,"S","N")</f>
        <v>N</v>
      </c>
      <c r="DY9" s="481" t="str">
        <f>IF('DB Func'!AQ4&gt;0,"S","N")</f>
        <v>N</v>
      </c>
      <c r="DZ9" s="481">
        <v>3</v>
      </c>
      <c r="EA9" s="369">
        <f ca="1">'DB Func'!C4</f>
        <v>0</v>
      </c>
      <c r="EB9" s="481" t="str">
        <f t="shared" ref="EB9:EQ24" ca="1" si="23">IF(DAY($EA9)&gt;EB$7,"n","s")</f>
        <v>s</v>
      </c>
      <c r="EC9" s="481" t="str">
        <f t="shared" ca="1" si="23"/>
        <v>s</v>
      </c>
      <c r="ED9" s="481" t="str">
        <f t="shared" ca="1" si="23"/>
        <v>s</v>
      </c>
      <c r="EE9" s="481" t="str">
        <f t="shared" ca="1" si="23"/>
        <v>s</v>
      </c>
      <c r="EF9" s="481" t="str">
        <f t="shared" ca="1" si="23"/>
        <v>s</v>
      </c>
      <c r="EG9" s="481" t="str">
        <f t="shared" ca="1" si="23"/>
        <v>s</v>
      </c>
      <c r="EH9" s="481" t="str">
        <f t="shared" ca="1" si="23"/>
        <v>s</v>
      </c>
      <c r="EI9" s="481" t="str">
        <f t="shared" ca="1" si="23"/>
        <v>s</v>
      </c>
      <c r="EJ9" s="481" t="str">
        <f t="shared" ca="1" si="23"/>
        <v>s</v>
      </c>
      <c r="EK9" s="481" t="str">
        <f t="shared" ca="1" si="23"/>
        <v>s</v>
      </c>
      <c r="EL9" s="481" t="str">
        <f t="shared" ca="1" si="23"/>
        <v>s</v>
      </c>
      <c r="EM9" s="481" t="str">
        <f t="shared" ca="1" si="23"/>
        <v>s</v>
      </c>
      <c r="EN9" s="481" t="str">
        <f t="shared" ca="1" si="23"/>
        <v>s</v>
      </c>
      <c r="EO9" s="481" t="str">
        <f t="shared" ca="1" si="23"/>
        <v>s</v>
      </c>
      <c r="EP9" s="481" t="str">
        <f t="shared" ca="1" si="23"/>
        <v>s</v>
      </c>
      <c r="EQ9" s="481" t="str">
        <f t="shared" ca="1" si="23"/>
        <v>s</v>
      </c>
      <c r="ER9" s="481" t="str">
        <f t="shared" ref="ER9:FF37" ca="1" si="24">IF(DAY($EA9)&gt;ER$7,"n","s")</f>
        <v>s</v>
      </c>
      <c r="ES9" s="481" t="str">
        <f t="shared" ca="1" si="24"/>
        <v>s</v>
      </c>
      <c r="ET9" s="481" t="str">
        <f t="shared" ca="1" si="24"/>
        <v>s</v>
      </c>
      <c r="EU9" s="481" t="str">
        <f t="shared" ca="1" si="24"/>
        <v>s</v>
      </c>
      <c r="EV9" s="481" t="str">
        <f t="shared" ca="1" si="24"/>
        <v>s</v>
      </c>
      <c r="EW9" s="481" t="str">
        <f t="shared" ca="1" si="24"/>
        <v>s</v>
      </c>
      <c r="EX9" s="481" t="str">
        <f t="shared" ca="1" si="24"/>
        <v>s</v>
      </c>
      <c r="EY9" s="481" t="str">
        <f t="shared" ca="1" si="24"/>
        <v>s</v>
      </c>
      <c r="EZ9" s="481" t="str">
        <f t="shared" ca="1" si="24"/>
        <v>s</v>
      </c>
      <c r="FA9" s="481" t="str">
        <f t="shared" ca="1" si="24"/>
        <v>s</v>
      </c>
      <c r="FB9" s="481" t="str">
        <f t="shared" ca="1" si="24"/>
        <v>s</v>
      </c>
      <c r="FC9" s="481" t="str">
        <f t="shared" ca="1" si="24"/>
        <v>s</v>
      </c>
      <c r="FD9" s="481" t="str">
        <f t="shared" ca="1" si="24"/>
        <v>s</v>
      </c>
      <c r="FE9" s="481" t="str">
        <f t="shared" ca="1" si="24"/>
        <v>s</v>
      </c>
      <c r="FF9" s="481" t="str">
        <f t="shared" ca="1" si="24"/>
        <v>s</v>
      </c>
      <c r="FG9" s="481">
        <f t="shared" ref="FG9:FG37" ca="1" si="25">COUNTIF(EB9:FF9,"s")</f>
        <v>31</v>
      </c>
      <c r="FH9" s="481">
        <f t="shared" ref="FH9:FH37" ca="1" si="26">COUNTIFS(OFFSET(DP9,0,0,,-(FG9)),"S")</f>
        <v>0</v>
      </c>
      <c r="FI9" s="481" t="str">
        <f ca="1">IF(AND(YEAR(EA9)='P Gerais'!D7,MONTH(Lanc!EA9)=1,DAY(Lanc!EA9)&gt;1),"S","N")</f>
        <v>N</v>
      </c>
      <c r="FJ9" s="364">
        <f t="shared" ref="FJ9:FJ37" ca="1" si="27">IF(FI9="s",(D9/31)*FG9,IF(OR(F9="sim",H9="sim"),(D9/31)*(DQ9-SUM(FM9:FN9)),D9))</f>
        <v>0</v>
      </c>
      <c r="FK9" s="364">
        <f t="shared" ref="FK9:FK37" si="28">IF(OR(AB9="",AB9=0),0,(FJ9/220)*AB9)</f>
        <v>0</v>
      </c>
      <c r="FL9" s="387">
        <f t="shared" ref="FL9:FL37" ca="1" si="29">(D9/30)*AC9</f>
        <v>0</v>
      </c>
      <c r="FM9" s="363">
        <f t="shared" ref="FM9:FM37" ca="1" si="30">IF(F9="sim",G9,0)</f>
        <v>0</v>
      </c>
      <c r="FN9" s="363">
        <f t="shared" ref="FN9:FN37" si="31">IF(H9="sim",I9,0)</f>
        <v>0</v>
      </c>
      <c r="FP9" s="481">
        <f ca="1">((FJ9-FL9-FK9+AZ9+AQ9+SUM(Z9:AA9)+SUM(AW9:AX9)+AK9)*IF('DB Func'!GG4="ok",'DB Func'!GD4,0))</f>
        <v>0</v>
      </c>
      <c r="FR9" s="389">
        <f t="shared" ref="FR9:FR37" ca="1" si="32">$FQ$8*BA9</f>
        <v>0</v>
      </c>
      <c r="GV9" s="49"/>
      <c r="GW9" s="49"/>
      <c r="GX9" s="49"/>
      <c r="GY9" s="49"/>
      <c r="GZ9" s="49"/>
      <c r="HA9" s="49"/>
      <c r="HB9" s="49"/>
      <c r="HC9" s="49"/>
    </row>
    <row r="10" spans="1:211" ht="30" customHeight="1" thickTop="1" thickBot="1">
      <c r="C10" s="390" t="str">
        <f ca="1">IF('DB Func'!B5="Funcionário 3","",'DB Func'!B5)</f>
        <v/>
      </c>
      <c r="D10" s="391">
        <f ca="1">'DB Func'!CD5</f>
        <v>0</v>
      </c>
      <c r="E10" s="382" t="str">
        <f ca="1">IF(C10="","-",IF(OR(terceiro!E10="jan",terceiro!F10="jan"),"Sim","Não"))</f>
        <v>-</v>
      </c>
      <c r="F10" s="383" t="str">
        <f ca="1">IF(C10="","-",IF(OR(Ferias!E10="jan",Ferias!F10="jan"),"Sim","Não"))</f>
        <v>-</v>
      </c>
      <c r="G10" s="383">
        <f ca="1">IF(C10="",0,IF(F10="Sim",IF(Ferias!E10="Jan",Ferias!I10,Ferias!J10),0))</f>
        <v>0</v>
      </c>
      <c r="H10" s="185"/>
      <c r="I10" s="185"/>
      <c r="J10" s="383">
        <f t="shared" ca="1" si="1"/>
        <v>0</v>
      </c>
      <c r="K10" s="152"/>
      <c r="L10" s="151"/>
      <c r="M10" s="189"/>
      <c r="N10" s="153"/>
      <c r="O10" s="48"/>
      <c r="P10" s="48"/>
      <c r="Q10" s="48"/>
      <c r="R10" s="49"/>
      <c r="S10" s="49"/>
      <c r="T10" s="49"/>
      <c r="U10" s="49"/>
      <c r="V10" s="49"/>
      <c r="W10" s="49"/>
      <c r="X10" s="49"/>
      <c r="Y10" s="49"/>
      <c r="Z10" s="49"/>
      <c r="AA10" s="49"/>
      <c r="AB10" s="48"/>
      <c r="AC10" s="48"/>
      <c r="AD10" s="49"/>
      <c r="AE10" s="49"/>
      <c r="AF10" s="314"/>
      <c r="AH10" s="400">
        <f ca="1">IF('DB Func'!GE5="Janeiro",IF('DB Func'!BQ5="Parcela Única",('auxiliar 13 sal'!C6/12*'DB Func'!GF5)+AVERAGE('auxiliar 13 sal'!Q6:AB6)+AVERAGE('auxiliar 13 sal'!AE6:AP6)+('auxiliar 13 sal'!C6*'DB Func'!BN5)+('auxiliar 13 sal'!C6*'DB Func'!BO5),IF('DB Func'!BQ5="2 Parcelas",(('auxiliar 13 sal'!C6/12*'DB Func'!GF5+AVERAGE('auxiliar 13 sal'!Q6:AB6)+AVERAGE('auxiliar 13 sal'!AE6:AP6)+'auxiliar 13 sal'!C6*'DB Func'!BN5+'auxiliar 13 sal'!C6*'DB Func'!BO5)/2))),0)</f>
        <v>0</v>
      </c>
      <c r="AK10" s="364">
        <f t="shared" ca="1" si="5"/>
        <v>0</v>
      </c>
      <c r="AL10" s="364">
        <f t="shared" ca="1" si="6"/>
        <v>0</v>
      </c>
      <c r="AM10" s="364">
        <f t="shared" ca="1" si="7"/>
        <v>0</v>
      </c>
      <c r="AN10" s="364">
        <f t="shared" ca="1" si="8"/>
        <v>0</v>
      </c>
      <c r="AO10" s="364">
        <f t="shared" ca="1" si="9"/>
        <v>0</v>
      </c>
      <c r="AP10" s="364">
        <f t="shared" ca="1" si="10"/>
        <v>0</v>
      </c>
      <c r="AQ10" s="364">
        <f t="shared" ca="1" si="11"/>
        <v>0</v>
      </c>
      <c r="AR10" s="364">
        <f>IF(OR(M10="",M10=0),0,((FJ10/220)*('Ho Ex'!$C$8+$AS$6))*M10)</f>
        <v>0</v>
      </c>
      <c r="AS10" s="364">
        <f>IF(OR(N10="",N10=0),0,((FJ10/220*('DB Func'!GD5+Lanc!$AS$6))*('Ho Ex'!$I$8+$AS$6))*(N10/52.5*60))</f>
        <v>0</v>
      </c>
      <c r="AT10" s="364">
        <f>IF(OR(M10="",M10=0),0,((FJ10/220)*('Ho Ex'!$J$8+$AS$6))*O10)</f>
        <v>0</v>
      </c>
      <c r="AU10" s="364">
        <f>IF(OR(M10="",M10=0),0,((FJ10/220)*('Ho Ex'!I13+$AS$6))*P10)</f>
        <v>0</v>
      </c>
      <c r="AV10" s="364">
        <f>IF(OR(M10="",M10=0),0,((FJ10/220)*('Ho Ex'!C13+$AS$6))*Q10)</f>
        <v>0</v>
      </c>
      <c r="AW10" s="364">
        <f ca="1">FJ10*'DB Func'!BN5</f>
        <v>0</v>
      </c>
      <c r="AX10" s="364">
        <f ca="1">FJ10*'DB Func'!BO5</f>
        <v>0</v>
      </c>
      <c r="AY10" s="364">
        <f ca="1">IF(FJ10=0,0,VLOOKUP(FJ10,'P Gerais'!$D$39:$G$41,3,TRUE)*Func3!$F$68)</f>
        <v>0</v>
      </c>
      <c r="AZ10" s="364">
        <f t="shared" si="12"/>
        <v>0</v>
      </c>
      <c r="BA10" s="364">
        <f ca="1">((FJ10-FL10-FK10+AZ10+AQ10+SUM(Z10:AA10)+SUM(AW10:AX10)+AK10)*IF('DB Func'!GG5="ok",'DB Func'!GD5,0))+(FJ10-FL10-FK10+AZ10+AQ10+SUM(Z10:AA10)+SUM(AW10:AX10))+AK10</f>
        <v>0</v>
      </c>
      <c r="BB10" s="385">
        <f ca="1">VLOOKUP(BA10,'P Gerais'!$D$22:$G$25,3,TRUE)</f>
        <v>0.08</v>
      </c>
      <c r="BC10" s="364">
        <f ca="1">IF(BA10&lt;'P Gerais'!$D$25,BA10*BB10,Lanc!BB10)</f>
        <v>0</v>
      </c>
      <c r="BD10" s="364">
        <f ca="1">BA10-BC10-('DB Func'!GB5*'P Gerais'!$D$35)</f>
        <v>0</v>
      </c>
      <c r="BE10" s="386">
        <f ca="1">VLOOKUP(BD10,'P Gerais'!$D$29:$F$33,3,TRUE)</f>
        <v>0</v>
      </c>
      <c r="BF10" s="364">
        <f t="shared" ca="1" si="13"/>
        <v>0</v>
      </c>
      <c r="BG10" s="364">
        <f ca="1">VLOOKUP(BD10,'P Gerais'!$D$29:$G$33,4,TRUE)</f>
        <v>0</v>
      </c>
      <c r="BH10" s="364">
        <f t="shared" ca="1" si="14"/>
        <v>0</v>
      </c>
      <c r="BI10" s="364">
        <f t="shared" ca="1" si="15"/>
        <v>0</v>
      </c>
      <c r="BJ10" s="481">
        <f ca="1">'DB Func'!G5</f>
        <v>0</v>
      </c>
      <c r="BK10" s="481">
        <f ca="1">'DB Func'!FW5</f>
        <v>0</v>
      </c>
      <c r="BL10" s="364">
        <f ca="1">D10*'P Gerais'!$D$13</f>
        <v>0</v>
      </c>
      <c r="BM10" s="364">
        <f ca="1">D10*'P Gerais'!$D$14</f>
        <v>0</v>
      </c>
      <c r="BN10" s="364">
        <f ca="1">D10*'P Gerais'!$D$16</f>
        <v>0</v>
      </c>
      <c r="BO10" s="364">
        <f ca="1">D10*'P Gerais'!$D$17</f>
        <v>0</v>
      </c>
      <c r="BP10" s="364">
        <f ca="1">D10*'P Gerais'!$D$18</f>
        <v>0</v>
      </c>
      <c r="BQ10" s="385">
        <f ca="1">VLOOKUP(D10,'P Gerais'!$D$22:$G$24,3,TRUE)</f>
        <v>0.08</v>
      </c>
      <c r="BR10" s="385">
        <f ca="1">VLOOKUP(D10,'P Gerais'!$D$29:$G$33,3,TRUE)</f>
        <v>0</v>
      </c>
      <c r="BS10" s="385">
        <f ca="1">'DB Func'!BN5</f>
        <v>0</v>
      </c>
      <c r="BT10" s="385">
        <f ca="1">'DB Func'!BO5</f>
        <v>0</v>
      </c>
      <c r="BU10" s="385">
        <f ca="1">'DB Func'!FX5</f>
        <v>0</v>
      </c>
      <c r="BV10" s="364">
        <f t="shared" ca="1" si="16"/>
        <v>-0.08</v>
      </c>
      <c r="BW10" s="364">
        <f ca="1">BV10-'DB Func'!GC5</f>
        <v>-0.08</v>
      </c>
      <c r="BX10" s="481">
        <f ca="1">IFERROR(VLOOKUP(BW10,'P Gerais'!$D$29:$G$33,3,TRUE)*BW10,0)</f>
        <v>0</v>
      </c>
      <c r="BY10" s="364">
        <f ca="1">IFERROR(BX10-VLOOKUP(BW10,'P Gerais'!$D$29:$H$33,4,TRUE),0)</f>
        <v>0</v>
      </c>
      <c r="BZ10" s="364">
        <f ca="1">D10*'DB Func'!GD5</f>
        <v>0</v>
      </c>
      <c r="CB10" s="364">
        <f t="shared" ca="1" si="17"/>
        <v>0</v>
      </c>
      <c r="CC10" s="364">
        <f t="shared" si="18"/>
        <v>0</v>
      </c>
      <c r="CD10" s="364">
        <f t="shared" si="19"/>
        <v>0</v>
      </c>
      <c r="CF10" s="481" t="str">
        <f t="shared" ca="1" si="20"/>
        <v>não</v>
      </c>
      <c r="CG10" s="481">
        <f ca="1">IF($CH$8=1,DAY('DB Func'!C5),0)</f>
        <v>0</v>
      </c>
      <c r="CH10" s="481">
        <f ca="1">IF(CI10=0,0,MONTH('DB Func'!C5))</f>
        <v>0</v>
      </c>
      <c r="CI10" s="481">
        <f ca="1">IF('P Gerais'!D8=YEAR('DB Func'!C5),YEAR('DB Func'!C5),0)</f>
        <v>0</v>
      </c>
      <c r="CJ10" s="371">
        <v>33</v>
      </c>
      <c r="CL10" s="481" t="str">
        <f ca="1">IF(ISERROR(HLOOKUP(CL8,$DS$7:$DY10,$DZ10,FALSE)),"N",HLOOKUP(CL8,$DS$7:$DY10,$DZ10,FALSE))</f>
        <v>N</v>
      </c>
      <c r="CM10" s="481" t="str">
        <f ca="1">IF(ISERROR(HLOOKUP(CM8,$DS$7:$DY10,$DZ10,FALSE)),"N",HLOOKUP(CM8,$DS$7:$DY10,$DZ10,FALSE))</f>
        <v>N</v>
      </c>
      <c r="CN10" s="481" t="str">
        <f>IF(ISERROR(HLOOKUP(CN8,$DS$7:$DY10,$DZ10,FALSE)),"N",HLOOKUP(CN8,$DS$7:$DY10,$DZ10,FALSE))</f>
        <v>N</v>
      </c>
      <c r="CO10" s="481" t="str">
        <f ca="1">IF(ISERROR(HLOOKUP(CO8,$DS$7:$DY10,$DZ10,FALSE)),"N",HLOOKUP(CO8,$DS$7:$DY10,$DZ10,FALSE))</f>
        <v>N</v>
      </c>
      <c r="CP10" s="481" t="str">
        <f ca="1">IF(ISERROR(HLOOKUP(CP8,$DS$7:$DY10,$DZ10,FALSE)),"N",HLOOKUP(CP8,$DS$7:$DY10,$DZ10,FALSE))</f>
        <v>N</v>
      </c>
      <c r="CQ10" s="481" t="str">
        <f ca="1">IF(ISERROR(HLOOKUP(CQ8,$DS$7:$DY10,$DZ10,FALSE)),"N",HLOOKUP(CQ8,$DS$7:$DY10,$DZ10,FALSE))</f>
        <v>N</v>
      </c>
      <c r="CR10" s="481" t="str">
        <f ca="1">IF(ISERROR(HLOOKUP(CR8,$DS$7:$DY10,$DZ10,FALSE)),"N",HLOOKUP(CR8,$DS$7:$DY10,$DZ10,FALSE))</f>
        <v>N</v>
      </c>
      <c r="CS10" s="481" t="str">
        <f ca="1">IF(ISERROR(HLOOKUP(CS8,$DS$7:$DY10,$DZ10,FALSE)),"N",HLOOKUP(CS8,$DS$7:$DY10,$DZ10,FALSE))</f>
        <v>N</v>
      </c>
      <c r="CT10" s="481" t="str">
        <f ca="1">IF(ISERROR(HLOOKUP(CT8,$DS$7:$DY10,$DZ10,FALSE)),"N",HLOOKUP(CT8,$DS$7:$DY10,$DZ10,FALSE))</f>
        <v>N</v>
      </c>
      <c r="CU10" s="481" t="str">
        <f>IF(ISERROR(HLOOKUP(CU8,$DS$7:$DY10,$DZ10,FALSE)),"N",HLOOKUP(CU8,$DS$7:$DY10,$DZ10,FALSE))</f>
        <v>N</v>
      </c>
      <c r="CV10" s="481" t="str">
        <f ca="1">IF(ISERROR(HLOOKUP(CV8,$DS$7:$DY10,$DZ10,FALSE)),"N",HLOOKUP(CV8,$DS$7:$DY10,$DZ10,FALSE))</f>
        <v>N</v>
      </c>
      <c r="CW10" s="481" t="str">
        <f ca="1">IF(ISERROR(HLOOKUP(CW8,$DS$7:$DY10,$DZ10,FALSE)),"N",HLOOKUP(CW8,$DS$7:$DY10,$DZ10,FALSE))</f>
        <v>N</v>
      </c>
      <c r="CX10" s="481" t="str">
        <f ca="1">IF(ISERROR(HLOOKUP(CX8,$DS$7:$DY10,$DZ10,FALSE)),"N",HLOOKUP(CX8,$DS$7:$DY10,$DZ10,FALSE))</f>
        <v>N</v>
      </c>
      <c r="CY10" s="481" t="str">
        <f ca="1">IF(ISERROR(HLOOKUP(CY8,$DS$7:$DY10,$DZ10,FALSE)),"N",HLOOKUP(CY8,$DS$7:$DY10,$DZ10,FALSE))</f>
        <v>N</v>
      </c>
      <c r="CZ10" s="481" t="str">
        <f ca="1">IF(ISERROR(HLOOKUP(CZ8,$DS$7:$DY10,$DZ10,FALSE)),"N",HLOOKUP(CZ8,$DS$7:$DY10,$DZ10,FALSE))</f>
        <v>N</v>
      </c>
      <c r="DA10" s="481" t="str">
        <f ca="1">IF(ISERROR(HLOOKUP(DA8,$DS$7:$DY10,$DZ10,FALSE)),"N",HLOOKUP(DA8,$DS$7:$DY10,$DZ10,FALSE))</f>
        <v>N</v>
      </c>
      <c r="DB10" s="481" t="str">
        <f>IF(ISERROR(HLOOKUP(DB8,$DS$7:$DY10,$DZ10,FALSE)),"N",HLOOKUP(DB8,$DS$7:$DY10,$DZ10,FALSE))</f>
        <v>N</v>
      </c>
      <c r="DC10" s="481" t="str">
        <f ca="1">IF(ISERROR(HLOOKUP(DC8,$DS$7:$DY10,$DZ10,FALSE)),"N",HLOOKUP(DC8,$DS$7:$DY10,$DZ10,FALSE))</f>
        <v>N</v>
      </c>
      <c r="DD10" s="481" t="str">
        <f ca="1">IF(ISERROR(HLOOKUP(DD8,$DS$7:$DY10,$DZ10,FALSE)),"N",HLOOKUP(DD8,$DS$7:$DY10,$DZ10,FALSE))</f>
        <v>N</v>
      </c>
      <c r="DE10" s="481" t="str">
        <f ca="1">IF(ISERROR(HLOOKUP(DE8,$DS$7:$DY10,$DZ10,FALSE)),"N",HLOOKUP(DE8,$DS$7:$DY10,$DZ10,FALSE))</f>
        <v>N</v>
      </c>
      <c r="DF10" s="481" t="str">
        <f ca="1">IF(ISERROR(HLOOKUP(DF8,$DS$7:$DY10,$DZ10,FALSE)),"N",HLOOKUP(DF8,$DS$7:$DY10,$DZ10,FALSE))</f>
        <v>N</v>
      </c>
      <c r="DG10" s="481" t="str">
        <f ca="1">IF(ISERROR(HLOOKUP(DG8,$DS$7:$DY10,$DZ10,FALSE)),"N",HLOOKUP(DG8,$DS$7:$DY10,$DZ10,FALSE))</f>
        <v>N</v>
      </c>
      <c r="DH10" s="481" t="str">
        <f ca="1">IF(ISERROR(HLOOKUP(DH8,$DS$7:$DY10,$DZ10,FALSE)),"N",HLOOKUP(DH8,$DS$7:$DY10,$DZ10,FALSE))</f>
        <v>N</v>
      </c>
      <c r="DI10" s="481" t="str">
        <f>IF(ISERROR(HLOOKUP(DI8,$DS$7:$DY10,$DZ10,FALSE)),"N",HLOOKUP(DI8,$DS$7:$DY10,$DZ10,FALSE))</f>
        <v>N</v>
      </c>
      <c r="DJ10" s="481" t="str">
        <f ca="1">IF(ISERROR(HLOOKUP(DJ8,$DS$7:$DY10,$DZ10,FALSE)),"N",HLOOKUP(DJ8,$DS$7:$DY10,$DZ10,FALSE))</f>
        <v>N</v>
      </c>
      <c r="DK10" s="481" t="str">
        <f ca="1">IF(ISERROR(HLOOKUP(DK8,$DS$7:$DY10,$DZ10,FALSE)),"N",HLOOKUP(DK8,$DS$7:$DY10,$DZ10,FALSE))</f>
        <v>N</v>
      </c>
      <c r="DL10" s="481" t="str">
        <f ca="1">IF(ISERROR(HLOOKUP(DL8,$DS$7:$DY10,$DZ10,FALSE)),"N",HLOOKUP(DL8,$DS$7:$DY10,$DZ10,FALSE))</f>
        <v>N</v>
      </c>
      <c r="DM10" s="481" t="str">
        <f ca="1">IF(ISERROR(HLOOKUP(DM8,$DS$7:$DY10,$DZ10,FALSE)),"N",HLOOKUP(DM8,$DS$7:$DY10,$DZ10,FALSE))</f>
        <v>N</v>
      </c>
      <c r="DN10" s="481" t="str">
        <f ca="1">IF(ISERROR(HLOOKUP(DN8,$DS$7:$DY10,$DZ10,FALSE)),"N",HLOOKUP(DN8,$DS$7:$DY10,$DZ10,FALSE))</f>
        <v>N</v>
      </c>
      <c r="DO10" s="481" t="str">
        <f ca="1">IF(ISERROR(HLOOKUP(DO8,$DS$7:$DY10,$DZ10,FALSE)),"N",HLOOKUP(DO8,$DS$7:$DY10,$DZ10,FALSE))</f>
        <v>N</v>
      </c>
      <c r="DP10" s="481" t="str">
        <f>IF(ISERROR(HLOOKUP(DP8,$DS$7:$DY10,$DZ10,FALSE)),"N",HLOOKUP(DP8,$DS$7:$DY10,$DZ10,FALSE))</f>
        <v>N</v>
      </c>
      <c r="DQ10" s="481">
        <f t="shared" ca="1" si="21"/>
        <v>0</v>
      </c>
      <c r="DR10" s="481">
        <f t="shared" ca="1" si="22"/>
        <v>31</v>
      </c>
      <c r="DS10" s="481" t="str">
        <f>IF('DB Func'!M5&gt;0,"S","N")</f>
        <v>N</v>
      </c>
      <c r="DT10" s="481" t="str">
        <f>IF('DB Func'!R5&gt;0,"S","N")</f>
        <v>N</v>
      </c>
      <c r="DU10" s="481" t="str">
        <f>IF('DB Func'!W5&gt;0,"S","N")</f>
        <v>N</v>
      </c>
      <c r="DV10" s="481" t="str">
        <f>IF('DB Func'!AB5&gt;0,"S","N")</f>
        <v>N</v>
      </c>
      <c r="DW10" s="481" t="str">
        <f>IF('DB Func'!AG5&gt;0,"S","N")</f>
        <v>N</v>
      </c>
      <c r="DX10" s="481" t="str">
        <f>IF('DB Func'!AL5&gt;0,"S","N")</f>
        <v>N</v>
      </c>
      <c r="DY10" s="481" t="str">
        <f>IF('DB Func'!AQ5&gt;0,"S","N")</f>
        <v>N</v>
      </c>
      <c r="DZ10" s="481">
        <v>4</v>
      </c>
      <c r="EA10" s="369">
        <f ca="1">'DB Func'!C5</f>
        <v>0</v>
      </c>
      <c r="EB10" s="481" t="str">
        <f t="shared" ca="1" si="23"/>
        <v>s</v>
      </c>
      <c r="EC10" s="481" t="str">
        <f t="shared" ca="1" si="23"/>
        <v>s</v>
      </c>
      <c r="ED10" s="481" t="str">
        <f t="shared" ca="1" si="23"/>
        <v>s</v>
      </c>
      <c r="EE10" s="481" t="str">
        <f t="shared" ca="1" si="23"/>
        <v>s</v>
      </c>
      <c r="EF10" s="481" t="str">
        <f t="shared" ca="1" si="23"/>
        <v>s</v>
      </c>
      <c r="EG10" s="481" t="str">
        <f t="shared" ca="1" si="23"/>
        <v>s</v>
      </c>
      <c r="EH10" s="481" t="str">
        <f t="shared" ca="1" si="23"/>
        <v>s</v>
      </c>
      <c r="EI10" s="481" t="str">
        <f t="shared" ca="1" si="23"/>
        <v>s</v>
      </c>
      <c r="EJ10" s="481" t="str">
        <f t="shared" ca="1" si="23"/>
        <v>s</v>
      </c>
      <c r="EK10" s="481" t="str">
        <f t="shared" ca="1" si="23"/>
        <v>s</v>
      </c>
      <c r="EL10" s="481" t="str">
        <f t="shared" ca="1" si="23"/>
        <v>s</v>
      </c>
      <c r="EM10" s="481" t="str">
        <f t="shared" ca="1" si="23"/>
        <v>s</v>
      </c>
      <c r="EN10" s="481" t="str">
        <f t="shared" ca="1" si="23"/>
        <v>s</v>
      </c>
      <c r="EO10" s="481" t="str">
        <f t="shared" ca="1" si="23"/>
        <v>s</v>
      </c>
      <c r="EP10" s="481" t="str">
        <f t="shared" ca="1" si="23"/>
        <v>s</v>
      </c>
      <c r="EQ10" s="481" t="str">
        <f t="shared" ca="1" si="23"/>
        <v>s</v>
      </c>
      <c r="ER10" s="481" t="str">
        <f t="shared" ca="1" si="24"/>
        <v>s</v>
      </c>
      <c r="ES10" s="481" t="str">
        <f t="shared" ca="1" si="24"/>
        <v>s</v>
      </c>
      <c r="ET10" s="481" t="str">
        <f t="shared" ca="1" si="24"/>
        <v>s</v>
      </c>
      <c r="EU10" s="481" t="str">
        <f t="shared" ca="1" si="24"/>
        <v>s</v>
      </c>
      <c r="EV10" s="481" t="str">
        <f t="shared" ca="1" si="24"/>
        <v>s</v>
      </c>
      <c r="EW10" s="481" t="str">
        <f t="shared" ca="1" si="24"/>
        <v>s</v>
      </c>
      <c r="EX10" s="481" t="str">
        <f t="shared" ca="1" si="24"/>
        <v>s</v>
      </c>
      <c r="EY10" s="481" t="str">
        <f t="shared" ca="1" si="24"/>
        <v>s</v>
      </c>
      <c r="EZ10" s="481" t="str">
        <f t="shared" ca="1" si="24"/>
        <v>s</v>
      </c>
      <c r="FA10" s="481" t="str">
        <f t="shared" ca="1" si="24"/>
        <v>s</v>
      </c>
      <c r="FB10" s="481" t="str">
        <f t="shared" ca="1" si="24"/>
        <v>s</v>
      </c>
      <c r="FC10" s="481" t="str">
        <f t="shared" ca="1" si="24"/>
        <v>s</v>
      </c>
      <c r="FD10" s="481" t="str">
        <f t="shared" ca="1" si="24"/>
        <v>s</v>
      </c>
      <c r="FE10" s="481" t="str">
        <f t="shared" ca="1" si="24"/>
        <v>s</v>
      </c>
      <c r="FF10" s="481" t="str">
        <f t="shared" ca="1" si="24"/>
        <v>s</v>
      </c>
      <c r="FG10" s="481">
        <f t="shared" ca="1" si="25"/>
        <v>31</v>
      </c>
      <c r="FH10" s="481">
        <f t="shared" ca="1" si="26"/>
        <v>0</v>
      </c>
      <c r="FI10" s="481" t="str">
        <f ca="1">IF(AND(YEAR(EA10)='P Gerais'!D8,MONTH(Lanc!EA10)=1,DAY(Lanc!EA10)&gt;1),"S","N")</f>
        <v>N</v>
      </c>
      <c r="FJ10" s="364">
        <f t="shared" ca="1" si="27"/>
        <v>0</v>
      </c>
      <c r="FK10" s="364">
        <f t="shared" si="28"/>
        <v>0</v>
      </c>
      <c r="FL10" s="387">
        <f t="shared" ca="1" si="29"/>
        <v>0</v>
      </c>
      <c r="FM10" s="363">
        <f t="shared" ca="1" si="30"/>
        <v>0</v>
      </c>
      <c r="FN10" s="363">
        <f t="shared" si="31"/>
        <v>0</v>
      </c>
      <c r="FP10" s="481">
        <f ca="1">((FJ10-FL10-FK10+AZ10+AQ10+SUM(Z10:AA10)+SUM(AW10:AX10)+AK10)*IF('DB Func'!GG5="ok",'DB Func'!GD5,0))</f>
        <v>0</v>
      </c>
      <c r="FR10" s="389">
        <f t="shared" ca="1" si="32"/>
        <v>0</v>
      </c>
      <c r="GV10" s="49"/>
      <c r="GW10" s="49"/>
      <c r="GX10" s="49"/>
      <c r="GY10" s="49"/>
      <c r="GZ10" s="49"/>
      <c r="HA10" s="49"/>
      <c r="HB10" s="49"/>
      <c r="HC10" s="49"/>
    </row>
    <row r="11" spans="1:211" ht="30" customHeight="1" thickTop="1" thickBot="1">
      <c r="C11" s="390" t="str">
        <f ca="1">IF('DB Func'!B6="Funcionário 4","",'DB Func'!B6)</f>
        <v/>
      </c>
      <c r="D11" s="391">
        <f ca="1">'DB Func'!CD6</f>
        <v>0</v>
      </c>
      <c r="E11" s="382" t="str">
        <f ca="1">IF(C11="","-",IF(OR(terceiro!E11="jan",terceiro!F11="jan"),"Sim","Não"))</f>
        <v>-</v>
      </c>
      <c r="F11" s="383" t="str">
        <f ca="1">IF(C11="","-",IF(OR(Ferias!E11="jan",Ferias!F11="jan"),"Sim","Não"))</f>
        <v>-</v>
      </c>
      <c r="G11" s="383">
        <f ca="1">IF(C11="",0,IF(F11="Sim",IF(Ferias!E11="Jan",Ferias!I11,Ferias!J11),0))</f>
        <v>0</v>
      </c>
      <c r="H11" s="185"/>
      <c r="I11" s="185"/>
      <c r="J11" s="383">
        <f t="shared" ca="1" si="1"/>
        <v>0</v>
      </c>
      <c r="K11" s="152"/>
      <c r="L11" s="151"/>
      <c r="M11" s="189"/>
      <c r="N11" s="153"/>
      <c r="O11" s="48"/>
      <c r="P11" s="48"/>
      <c r="Q11" s="48"/>
      <c r="R11" s="49"/>
      <c r="S11" s="49"/>
      <c r="T11" s="49"/>
      <c r="U11" s="49"/>
      <c r="V11" s="49"/>
      <c r="W11" s="49"/>
      <c r="X11" s="49"/>
      <c r="Y11" s="49"/>
      <c r="Z11" s="49"/>
      <c r="AA11" s="49"/>
      <c r="AB11" s="48"/>
      <c r="AC11" s="48"/>
      <c r="AD11" s="49"/>
      <c r="AE11" s="49"/>
      <c r="AF11" s="314"/>
      <c r="AH11" s="400">
        <f ca="1">IF('DB Func'!GE6="Janeiro",IF('DB Func'!BQ6="Parcela Única",('auxiliar 13 sal'!C7/12*'DB Func'!GF6)+AVERAGE('auxiliar 13 sal'!Q7:AB7)+AVERAGE('auxiliar 13 sal'!AE7:AP7)+('auxiliar 13 sal'!C7*'DB Func'!BN6)+('auxiliar 13 sal'!C7*'DB Func'!BO6),IF('DB Func'!BQ6="2 Parcelas",(('auxiliar 13 sal'!C7/12*'DB Func'!GF6+AVERAGE('auxiliar 13 sal'!Q7:AB7)+AVERAGE('auxiliar 13 sal'!AE7:AP7)+'auxiliar 13 sal'!C7*'DB Func'!BN6+'auxiliar 13 sal'!C7*'DB Func'!BO6)/2))),0)</f>
        <v>0</v>
      </c>
      <c r="AK11" s="364">
        <f t="shared" ca="1" si="5"/>
        <v>0</v>
      </c>
      <c r="AL11" s="364">
        <f t="shared" ca="1" si="6"/>
        <v>0</v>
      </c>
      <c r="AM11" s="364">
        <f t="shared" ca="1" si="7"/>
        <v>0</v>
      </c>
      <c r="AN11" s="364">
        <f t="shared" ca="1" si="8"/>
        <v>0</v>
      </c>
      <c r="AO11" s="364">
        <f t="shared" ca="1" si="9"/>
        <v>0</v>
      </c>
      <c r="AP11" s="364">
        <f t="shared" ca="1" si="10"/>
        <v>0</v>
      </c>
      <c r="AQ11" s="364">
        <f t="shared" ca="1" si="11"/>
        <v>0</v>
      </c>
      <c r="AR11" s="364">
        <f>IF(OR(M11="",M11=0),0,((FJ11/220)*('Ho Ex'!$C$8+$AS$6))*M11)</f>
        <v>0</v>
      </c>
      <c r="AS11" s="364">
        <f>IF(OR(N11="",N11=0),0,((FJ11/220*('DB Func'!GD6+Lanc!$AS$6))*('Ho Ex'!$I$8+$AS$6))*(N11/52.5*60))</f>
        <v>0</v>
      </c>
      <c r="AT11" s="364">
        <f>IF(OR(M11="",M11=0),0,((FJ11/220)*('Ho Ex'!$J$8+$AS$6))*O11)</f>
        <v>0</v>
      </c>
      <c r="AU11" s="364">
        <f>IF(OR(M11="",M11=0),0,((FJ11/220)*('Ho Ex'!I14+$AS$6))*P11)</f>
        <v>0</v>
      </c>
      <c r="AV11" s="364">
        <f>IF(OR(M11="",M11=0),0,((FJ11/220)*('Ho Ex'!C14+$AS$6))*Q11)</f>
        <v>0</v>
      </c>
      <c r="AW11" s="364">
        <f ca="1">FJ11*'DB Func'!BN6</f>
        <v>0</v>
      </c>
      <c r="AX11" s="364">
        <f ca="1">FJ11*'DB Func'!BO6</f>
        <v>0</v>
      </c>
      <c r="AY11" s="364">
        <f ca="1">IF(FJ11=0,0,VLOOKUP(FJ11,'P Gerais'!$D$39:$G$41,3,TRUE)*Func4!$F$68)</f>
        <v>0</v>
      </c>
      <c r="AZ11" s="364">
        <f t="shared" si="12"/>
        <v>0</v>
      </c>
      <c r="BA11" s="364">
        <f ca="1">((FJ11-FL11-FK11+AZ11+AQ11+SUM(Z11:AA11)+SUM(AW11:AX11)+AK11)*IF('DB Func'!GG6="ok",'DB Func'!GD6,0))+(FJ11-FL11-FK11+AZ11+AQ11+SUM(Z11:AA11)+SUM(AW11:AX11))+AK11</f>
        <v>0</v>
      </c>
      <c r="BB11" s="385">
        <f ca="1">VLOOKUP(BA11,'P Gerais'!$D$22:$G$25,3,TRUE)</f>
        <v>0.08</v>
      </c>
      <c r="BC11" s="364">
        <f ca="1">IF(BA11&lt;'P Gerais'!$D$25,BA11*BB11,Lanc!BB11)</f>
        <v>0</v>
      </c>
      <c r="BD11" s="364">
        <f ca="1">BA11-BC11-('DB Func'!GB6*'P Gerais'!$D$35)</f>
        <v>0</v>
      </c>
      <c r="BE11" s="386">
        <f ca="1">VLOOKUP(BD11,'P Gerais'!$D$29:$F$33,3,TRUE)</f>
        <v>0</v>
      </c>
      <c r="BF11" s="364">
        <f t="shared" ca="1" si="13"/>
        <v>0</v>
      </c>
      <c r="BG11" s="364">
        <f ca="1">VLOOKUP(BD11,'P Gerais'!$D$29:$G$33,4,TRUE)</f>
        <v>0</v>
      </c>
      <c r="BH11" s="364">
        <f t="shared" ca="1" si="14"/>
        <v>0</v>
      </c>
      <c r="BI11" s="364">
        <f t="shared" ca="1" si="15"/>
        <v>0</v>
      </c>
      <c r="BJ11" s="481">
        <f ca="1">'DB Func'!G6</f>
        <v>0</v>
      </c>
      <c r="BK11" s="481">
        <f ca="1">'DB Func'!FW6</f>
        <v>0</v>
      </c>
      <c r="BL11" s="364">
        <f ca="1">D11*'P Gerais'!$D$13</f>
        <v>0</v>
      </c>
      <c r="BM11" s="364">
        <f ca="1">D11*'P Gerais'!$D$14</f>
        <v>0</v>
      </c>
      <c r="BN11" s="364">
        <f ca="1">D11*'P Gerais'!$D$16</f>
        <v>0</v>
      </c>
      <c r="BO11" s="364">
        <f ca="1">D11*'P Gerais'!$D$17</f>
        <v>0</v>
      </c>
      <c r="BP11" s="364">
        <f ca="1">D11*'P Gerais'!$D$18</f>
        <v>0</v>
      </c>
      <c r="BQ11" s="385">
        <f ca="1">VLOOKUP(D11,'P Gerais'!$D$22:$G$24,3,TRUE)</f>
        <v>0.08</v>
      </c>
      <c r="BR11" s="385">
        <f ca="1">VLOOKUP(D11,'P Gerais'!$D$29:$G$33,3,TRUE)</f>
        <v>0</v>
      </c>
      <c r="BS11" s="385">
        <f ca="1">'DB Func'!BN6</f>
        <v>0</v>
      </c>
      <c r="BT11" s="385">
        <f ca="1">'DB Func'!BO6</f>
        <v>0</v>
      </c>
      <c r="BU11" s="385">
        <f ca="1">'DB Func'!FX6</f>
        <v>0</v>
      </c>
      <c r="BV11" s="364">
        <f t="shared" ca="1" si="16"/>
        <v>-0.08</v>
      </c>
      <c r="BW11" s="364">
        <f ca="1">BV11-'DB Func'!GC6</f>
        <v>-0.08</v>
      </c>
      <c r="BX11" s="481">
        <f ca="1">IFERROR(VLOOKUP(BW11,'P Gerais'!$D$29:$G$33,3,TRUE)*BW11,0)</f>
        <v>0</v>
      </c>
      <c r="BY11" s="364">
        <f ca="1">IFERROR(BX11-VLOOKUP(BW11,'P Gerais'!$D$29:$H$33,4,TRUE),0)</f>
        <v>0</v>
      </c>
      <c r="BZ11" s="364">
        <f ca="1">D11*'DB Func'!GD6</f>
        <v>0</v>
      </c>
      <c r="CB11" s="364">
        <f t="shared" ca="1" si="17"/>
        <v>0</v>
      </c>
      <c r="CC11" s="364">
        <f t="shared" si="18"/>
        <v>0</v>
      </c>
      <c r="CD11" s="364">
        <f t="shared" si="19"/>
        <v>0</v>
      </c>
      <c r="CF11" s="481" t="str">
        <f t="shared" ca="1" si="20"/>
        <v>não</v>
      </c>
      <c r="CG11" s="481">
        <f ca="1">IF($CH$8=1,DAY('DB Func'!C6),0)</f>
        <v>0</v>
      </c>
      <c r="CH11" s="481">
        <f ca="1">IF(CI11=0,0,MONTH('DB Func'!C6))</f>
        <v>0</v>
      </c>
      <c r="CI11" s="481">
        <f ca="1">IF('P Gerais'!D9=YEAR('DB Func'!C6),YEAR('DB Func'!C6),0)</f>
        <v>0</v>
      </c>
      <c r="CJ11" s="371">
        <v>34</v>
      </c>
      <c r="CL11" s="481" t="str">
        <f>IF(ISERROR(HLOOKUP(CL9,$DS$7:$DY11,$DZ11,FALSE)),"N",HLOOKUP(CL9,$DS$7:$DY11,$DZ11,FALSE))</f>
        <v>N</v>
      </c>
      <c r="CM11" s="481" t="str">
        <f>IF(ISERROR(HLOOKUP(CM9,$DS$7:$DY11,$DZ11,FALSE)),"N",HLOOKUP(CM9,$DS$7:$DY11,$DZ11,FALSE))</f>
        <v>N</v>
      </c>
      <c r="CN11" s="481" t="str">
        <f>IF(ISERROR(HLOOKUP(CN9,$DS$7:$DY11,$DZ11,FALSE)),"N",HLOOKUP(CN9,$DS$7:$DY11,$DZ11,FALSE))</f>
        <v>N</v>
      </c>
      <c r="CO11" s="481" t="str">
        <f>IF(ISERROR(HLOOKUP(CO9,$DS$7:$DY11,$DZ11,FALSE)),"N",HLOOKUP(CO9,$DS$7:$DY11,$DZ11,FALSE))</f>
        <v>N</v>
      </c>
      <c r="CP11" s="481" t="str">
        <f>IF(ISERROR(HLOOKUP(CP9,$DS$7:$DY11,$DZ11,FALSE)),"N",HLOOKUP(CP9,$DS$7:$DY11,$DZ11,FALSE))</f>
        <v>N</v>
      </c>
      <c r="CQ11" s="481" t="str">
        <f>IF(ISERROR(HLOOKUP(CQ9,$DS$7:$DY11,$DZ11,FALSE)),"N",HLOOKUP(CQ9,$DS$7:$DY11,$DZ11,FALSE))</f>
        <v>N</v>
      </c>
      <c r="CR11" s="481" t="str">
        <f>IF(ISERROR(HLOOKUP(CR9,$DS$7:$DY11,$DZ11,FALSE)),"N",HLOOKUP(CR9,$DS$7:$DY11,$DZ11,FALSE))</f>
        <v>N</v>
      </c>
      <c r="CS11" s="481" t="str">
        <f>IF(ISERROR(HLOOKUP(CS9,$DS$7:$DY11,$DZ11,FALSE)),"N",HLOOKUP(CS9,$DS$7:$DY11,$DZ11,FALSE))</f>
        <v>N</v>
      </c>
      <c r="CT11" s="481" t="str">
        <f>IF(ISERROR(HLOOKUP(CT9,$DS$7:$DY11,$DZ11,FALSE)),"N",HLOOKUP(CT9,$DS$7:$DY11,$DZ11,FALSE))</f>
        <v>N</v>
      </c>
      <c r="CU11" s="481" t="str">
        <f>IF(ISERROR(HLOOKUP(CU9,$DS$7:$DY11,$DZ11,FALSE)),"N",HLOOKUP(CU9,$DS$7:$DY11,$DZ11,FALSE))</f>
        <v>N</v>
      </c>
      <c r="CV11" s="481" t="str">
        <f>IF(ISERROR(HLOOKUP(CV9,$DS$7:$DY11,$DZ11,FALSE)),"N",HLOOKUP(CV9,$DS$7:$DY11,$DZ11,FALSE))</f>
        <v>N</v>
      </c>
      <c r="CW11" s="481" t="str">
        <f>IF(ISERROR(HLOOKUP(CW9,$DS$7:$DY11,$DZ11,FALSE)),"N",HLOOKUP(CW9,$DS$7:$DY11,$DZ11,FALSE))</f>
        <v>N</v>
      </c>
      <c r="CX11" s="481" t="str">
        <f>IF(ISERROR(HLOOKUP(CX9,$DS$7:$DY11,$DZ11,FALSE)),"N",HLOOKUP(CX9,$DS$7:$DY11,$DZ11,FALSE))</f>
        <v>N</v>
      </c>
      <c r="CY11" s="481" t="str">
        <f>IF(ISERROR(HLOOKUP(CY9,$DS$7:$DY11,$DZ11,FALSE)),"N",HLOOKUP(CY9,$DS$7:$DY11,$DZ11,FALSE))</f>
        <v>N</v>
      </c>
      <c r="CZ11" s="481" t="str">
        <f>IF(ISERROR(HLOOKUP(CZ9,$DS$7:$DY11,$DZ11,FALSE)),"N",HLOOKUP(CZ9,$DS$7:$DY11,$DZ11,FALSE))</f>
        <v>N</v>
      </c>
      <c r="DA11" s="481" t="str">
        <f>IF(ISERROR(HLOOKUP(DA9,$DS$7:$DY11,$DZ11,FALSE)),"N",HLOOKUP(DA9,$DS$7:$DY11,$DZ11,FALSE))</f>
        <v>N</v>
      </c>
      <c r="DB11" s="481" t="str">
        <f>IF(ISERROR(HLOOKUP(DB9,$DS$7:$DY11,$DZ11,FALSE)),"N",HLOOKUP(DB9,$DS$7:$DY11,$DZ11,FALSE))</f>
        <v>N</v>
      </c>
      <c r="DC11" s="481" t="str">
        <f>IF(ISERROR(HLOOKUP(DC9,$DS$7:$DY11,$DZ11,FALSE)),"N",HLOOKUP(DC9,$DS$7:$DY11,$DZ11,FALSE))</f>
        <v>N</v>
      </c>
      <c r="DD11" s="481" t="str">
        <f>IF(ISERROR(HLOOKUP(DD9,$DS$7:$DY11,$DZ11,FALSE)),"N",HLOOKUP(DD9,$DS$7:$DY11,$DZ11,FALSE))</f>
        <v>N</v>
      </c>
      <c r="DE11" s="481" t="str">
        <f>IF(ISERROR(HLOOKUP(DE9,$DS$7:$DY11,$DZ11,FALSE)),"N",HLOOKUP(DE9,$DS$7:$DY11,$DZ11,FALSE))</f>
        <v>N</v>
      </c>
      <c r="DF11" s="481" t="str">
        <f>IF(ISERROR(HLOOKUP(DF9,$DS$7:$DY11,$DZ11,FALSE)),"N",HLOOKUP(DF9,$DS$7:$DY11,$DZ11,FALSE))</f>
        <v>N</v>
      </c>
      <c r="DG11" s="481" t="str">
        <f>IF(ISERROR(HLOOKUP(DG9,$DS$7:$DY11,$DZ11,FALSE)),"N",HLOOKUP(DG9,$DS$7:$DY11,$DZ11,FALSE))</f>
        <v>N</v>
      </c>
      <c r="DH11" s="481" t="str">
        <f>IF(ISERROR(HLOOKUP(DH9,$DS$7:$DY11,$DZ11,FALSE)),"N",HLOOKUP(DH9,$DS$7:$DY11,$DZ11,FALSE))</f>
        <v>N</v>
      </c>
      <c r="DI11" s="481" t="str">
        <f>IF(ISERROR(HLOOKUP(DI9,$DS$7:$DY11,$DZ11,FALSE)),"N",HLOOKUP(DI9,$DS$7:$DY11,$DZ11,FALSE))</f>
        <v>N</v>
      </c>
      <c r="DJ11" s="481" t="str">
        <f>IF(ISERROR(HLOOKUP(DJ9,$DS$7:$DY11,$DZ11,FALSE)),"N",HLOOKUP(DJ9,$DS$7:$DY11,$DZ11,FALSE))</f>
        <v>N</v>
      </c>
      <c r="DK11" s="481" t="str">
        <f>IF(ISERROR(HLOOKUP(DK9,$DS$7:$DY11,$DZ11,FALSE)),"N",HLOOKUP(DK9,$DS$7:$DY11,$DZ11,FALSE))</f>
        <v>N</v>
      </c>
      <c r="DL11" s="481" t="str">
        <f>IF(ISERROR(HLOOKUP(DL9,$DS$7:$DY11,$DZ11,FALSE)),"N",HLOOKUP(DL9,$DS$7:$DY11,$DZ11,FALSE))</f>
        <v>N</v>
      </c>
      <c r="DM11" s="481" t="str">
        <f>IF(ISERROR(HLOOKUP(DM9,$DS$7:$DY11,$DZ11,FALSE)),"N",HLOOKUP(DM9,$DS$7:$DY11,$DZ11,FALSE))</f>
        <v>N</v>
      </c>
      <c r="DN11" s="481" t="str">
        <f>IF(ISERROR(HLOOKUP(DN9,$DS$7:$DY11,$DZ11,FALSE)),"N",HLOOKUP(DN9,$DS$7:$DY11,$DZ11,FALSE))</f>
        <v>N</v>
      </c>
      <c r="DO11" s="481" t="str">
        <f>IF(ISERROR(HLOOKUP(DO9,$DS$7:$DY11,$DZ11,FALSE)),"N",HLOOKUP(DO9,$DS$7:$DY11,$DZ11,FALSE))</f>
        <v>N</v>
      </c>
      <c r="DP11" s="481" t="str">
        <f>IF(ISERROR(HLOOKUP(DP9,$DS$7:$DY11,$DZ11,FALSE)),"N",HLOOKUP(DP9,$DS$7:$DY11,$DZ11,FALSE))</f>
        <v>N</v>
      </c>
      <c r="DQ11" s="481">
        <f t="shared" si="21"/>
        <v>0</v>
      </c>
      <c r="DR11" s="481">
        <f t="shared" si="22"/>
        <v>31</v>
      </c>
      <c r="DS11" s="481" t="str">
        <f>IF('DB Func'!M6&gt;0,"S","N")</f>
        <v>N</v>
      </c>
      <c r="DT11" s="481" t="str">
        <f>IF('DB Func'!R6&gt;0,"S","N")</f>
        <v>N</v>
      </c>
      <c r="DU11" s="481" t="str">
        <f>IF('DB Func'!W6&gt;0,"S","N")</f>
        <v>N</v>
      </c>
      <c r="DV11" s="481" t="str">
        <f>IF('DB Func'!AB6&gt;0,"S","N")</f>
        <v>N</v>
      </c>
      <c r="DW11" s="481" t="str">
        <f>IF('DB Func'!AG6&gt;0,"S","N")</f>
        <v>N</v>
      </c>
      <c r="DX11" s="481" t="str">
        <f>IF('DB Func'!AL6&gt;0,"S","N")</f>
        <v>N</v>
      </c>
      <c r="DY11" s="481" t="str">
        <f>IF('DB Func'!AQ6&gt;0,"S","N")</f>
        <v>N</v>
      </c>
      <c r="DZ11" s="481">
        <v>5</v>
      </c>
      <c r="EA11" s="369">
        <f ca="1">'DB Func'!C6</f>
        <v>0</v>
      </c>
      <c r="EB11" s="481" t="str">
        <f t="shared" ca="1" si="23"/>
        <v>s</v>
      </c>
      <c r="EC11" s="481" t="str">
        <f t="shared" ca="1" si="23"/>
        <v>s</v>
      </c>
      <c r="ED11" s="481" t="str">
        <f t="shared" ca="1" si="23"/>
        <v>s</v>
      </c>
      <c r="EE11" s="481" t="str">
        <f t="shared" ca="1" si="23"/>
        <v>s</v>
      </c>
      <c r="EF11" s="481" t="str">
        <f t="shared" ca="1" si="23"/>
        <v>s</v>
      </c>
      <c r="EG11" s="481" t="str">
        <f t="shared" ca="1" si="23"/>
        <v>s</v>
      </c>
      <c r="EH11" s="481" t="str">
        <f t="shared" ca="1" si="23"/>
        <v>s</v>
      </c>
      <c r="EI11" s="481" t="str">
        <f t="shared" ca="1" si="23"/>
        <v>s</v>
      </c>
      <c r="EJ11" s="481" t="str">
        <f t="shared" ca="1" si="23"/>
        <v>s</v>
      </c>
      <c r="EK11" s="481" t="str">
        <f t="shared" ca="1" si="23"/>
        <v>s</v>
      </c>
      <c r="EL11" s="481" t="str">
        <f t="shared" ca="1" si="23"/>
        <v>s</v>
      </c>
      <c r="EM11" s="481" t="str">
        <f t="shared" ca="1" si="23"/>
        <v>s</v>
      </c>
      <c r="EN11" s="481" t="str">
        <f t="shared" ca="1" si="23"/>
        <v>s</v>
      </c>
      <c r="EO11" s="481" t="str">
        <f t="shared" ca="1" si="23"/>
        <v>s</v>
      </c>
      <c r="EP11" s="481" t="str">
        <f t="shared" ca="1" si="23"/>
        <v>s</v>
      </c>
      <c r="EQ11" s="481" t="str">
        <f t="shared" ca="1" si="23"/>
        <v>s</v>
      </c>
      <c r="ER11" s="481" t="str">
        <f t="shared" ca="1" si="24"/>
        <v>s</v>
      </c>
      <c r="ES11" s="481" t="str">
        <f t="shared" ca="1" si="24"/>
        <v>s</v>
      </c>
      <c r="ET11" s="481" t="str">
        <f t="shared" ca="1" si="24"/>
        <v>s</v>
      </c>
      <c r="EU11" s="481" t="str">
        <f t="shared" ca="1" si="24"/>
        <v>s</v>
      </c>
      <c r="EV11" s="481" t="str">
        <f t="shared" ca="1" si="24"/>
        <v>s</v>
      </c>
      <c r="EW11" s="481" t="str">
        <f t="shared" ca="1" si="24"/>
        <v>s</v>
      </c>
      <c r="EX11" s="481" t="str">
        <f t="shared" ca="1" si="24"/>
        <v>s</v>
      </c>
      <c r="EY11" s="481" t="str">
        <f t="shared" ca="1" si="24"/>
        <v>s</v>
      </c>
      <c r="EZ11" s="481" t="str">
        <f t="shared" ca="1" si="24"/>
        <v>s</v>
      </c>
      <c r="FA11" s="481" t="str">
        <f t="shared" ca="1" si="24"/>
        <v>s</v>
      </c>
      <c r="FB11" s="481" t="str">
        <f t="shared" ca="1" si="24"/>
        <v>s</v>
      </c>
      <c r="FC11" s="481" t="str">
        <f t="shared" ca="1" si="24"/>
        <v>s</v>
      </c>
      <c r="FD11" s="481" t="str">
        <f t="shared" ca="1" si="24"/>
        <v>s</v>
      </c>
      <c r="FE11" s="481" t="str">
        <f t="shared" ca="1" si="24"/>
        <v>s</v>
      </c>
      <c r="FF11" s="481" t="str">
        <f t="shared" ca="1" si="24"/>
        <v>s</v>
      </c>
      <c r="FG11" s="481">
        <f t="shared" ca="1" si="25"/>
        <v>31</v>
      </c>
      <c r="FH11" s="481">
        <f t="shared" ca="1" si="26"/>
        <v>0</v>
      </c>
      <c r="FI11" s="481" t="str">
        <f ca="1">IF(AND(YEAR(EA11)='P Gerais'!D9,MONTH(Lanc!EA11)=1,DAY(Lanc!EA11)&gt;1),"S","N")</f>
        <v>N</v>
      </c>
      <c r="FJ11" s="364">
        <f t="shared" ca="1" si="27"/>
        <v>0</v>
      </c>
      <c r="FK11" s="364">
        <f t="shared" si="28"/>
        <v>0</v>
      </c>
      <c r="FL11" s="387">
        <f t="shared" ca="1" si="29"/>
        <v>0</v>
      </c>
      <c r="FM11" s="363">
        <f t="shared" ca="1" si="30"/>
        <v>0</v>
      </c>
      <c r="FN11" s="363">
        <f t="shared" si="31"/>
        <v>0</v>
      </c>
      <c r="FP11" s="481">
        <f ca="1">((FJ11-FL11-FK11+AZ11+AQ11+SUM(Z11:AA11)+SUM(AW11:AX11)+AK11)*IF('DB Func'!GG6="ok",'DB Func'!GD6,0))</f>
        <v>0</v>
      </c>
      <c r="FR11" s="389">
        <f t="shared" ca="1" si="32"/>
        <v>0</v>
      </c>
      <c r="GV11" s="49"/>
      <c r="GW11" s="49"/>
      <c r="GX11" s="49"/>
      <c r="GY11" s="49"/>
      <c r="GZ11" s="49"/>
      <c r="HA11" s="49"/>
      <c r="HB11" s="49"/>
      <c r="HC11" s="49"/>
    </row>
    <row r="12" spans="1:211" ht="30" customHeight="1" thickTop="1" thickBot="1">
      <c r="C12" s="390" t="str">
        <f ca="1">IF('DB Func'!B7="Funcionário 5","",'DB Func'!B7)</f>
        <v/>
      </c>
      <c r="D12" s="391">
        <f ca="1">'DB Func'!CD7</f>
        <v>0</v>
      </c>
      <c r="E12" s="382" t="str">
        <f ca="1">IF(C12="","-",IF(OR(terceiro!E12="jan",terceiro!F12="jan"),"Sim","Não"))</f>
        <v>-</v>
      </c>
      <c r="F12" s="383" t="str">
        <f ca="1">IF(C12="","-",IF(OR(Ferias!E12="jan",Ferias!F12="jan"),"Sim","Não"))</f>
        <v>-</v>
      </c>
      <c r="G12" s="383">
        <f ca="1">IF(C12="",0,IF(F12="Sim",IF(Ferias!E12="Jan",Ferias!I12,Ferias!J12),0))</f>
        <v>0</v>
      </c>
      <c r="H12" s="185"/>
      <c r="I12" s="185"/>
      <c r="J12" s="383">
        <f t="shared" ca="1" si="1"/>
        <v>0</v>
      </c>
      <c r="K12" s="152"/>
      <c r="L12" s="151"/>
      <c r="M12" s="189"/>
      <c r="N12" s="153"/>
      <c r="O12" s="48"/>
      <c r="P12" s="48"/>
      <c r="Q12" s="48"/>
      <c r="R12" s="49"/>
      <c r="S12" s="49"/>
      <c r="T12" s="49"/>
      <c r="U12" s="49"/>
      <c r="V12" s="49"/>
      <c r="W12" s="49"/>
      <c r="X12" s="49"/>
      <c r="Y12" s="49"/>
      <c r="Z12" s="49"/>
      <c r="AA12" s="49"/>
      <c r="AB12" s="48"/>
      <c r="AC12" s="48"/>
      <c r="AD12" s="49"/>
      <c r="AE12" s="49"/>
      <c r="AF12" s="314"/>
      <c r="AH12" s="400">
        <f ca="1">IF('DB Func'!GE7="Janeiro",IF('DB Func'!BQ7="Parcela Única",('auxiliar 13 sal'!C8/12*'DB Func'!GF7)+AVERAGE('auxiliar 13 sal'!Q8:AB8)+AVERAGE('auxiliar 13 sal'!AE8:AP8)+('auxiliar 13 sal'!C8*'DB Func'!BN7)+('auxiliar 13 sal'!C8*'DB Func'!BO7),IF('DB Func'!BQ7="2 Parcelas",(('auxiliar 13 sal'!C8/12*'DB Func'!GF7+AVERAGE('auxiliar 13 sal'!Q8:AB8)+AVERAGE('auxiliar 13 sal'!AE8:AP8)+'auxiliar 13 sal'!C8*'DB Func'!BN7+'auxiliar 13 sal'!C8*'DB Func'!BO7)/2))),0)</f>
        <v>0</v>
      </c>
      <c r="AK12" s="364">
        <f t="shared" ca="1" si="5"/>
        <v>0</v>
      </c>
      <c r="AL12" s="364">
        <f t="shared" ca="1" si="6"/>
        <v>0</v>
      </c>
      <c r="AM12" s="364">
        <f t="shared" ca="1" si="7"/>
        <v>0</v>
      </c>
      <c r="AN12" s="364">
        <f t="shared" ca="1" si="8"/>
        <v>0</v>
      </c>
      <c r="AO12" s="364">
        <f t="shared" ca="1" si="9"/>
        <v>0</v>
      </c>
      <c r="AP12" s="364">
        <f t="shared" ca="1" si="10"/>
        <v>0</v>
      </c>
      <c r="AQ12" s="364">
        <f t="shared" ca="1" si="11"/>
        <v>0</v>
      </c>
      <c r="AR12" s="364">
        <f>IF(OR(M12="",M12=0),0,((FJ12/220)*('Ho Ex'!$C$8+$AS$6))*M12)</f>
        <v>0</v>
      </c>
      <c r="AS12" s="364">
        <f>IF(OR(N12="",N12=0),0,((FJ12/220*('DB Func'!GD7+Lanc!$AS$6))*('Ho Ex'!$I$8+$AS$6))*(N12/52.5*60))</f>
        <v>0</v>
      </c>
      <c r="AT12" s="364">
        <f>IF(OR(M12="",M12=0),0,((FJ12/220)*('Ho Ex'!$J$8+$AS$6))*O12)</f>
        <v>0</v>
      </c>
      <c r="AU12" s="364">
        <f>IF(OR(M12="",M12=0),0,((FJ12/220)*('Ho Ex'!I15+$AS$6))*P12)</f>
        <v>0</v>
      </c>
      <c r="AV12" s="364">
        <f>IF(OR(M12="",M12=0),0,((FJ12/220)*('Ho Ex'!C15+$AS$6))*Q12)</f>
        <v>0</v>
      </c>
      <c r="AW12" s="364">
        <f ca="1">FJ12*'DB Func'!BN7</f>
        <v>0</v>
      </c>
      <c r="AX12" s="364">
        <f ca="1">FJ12*'DB Func'!BO7</f>
        <v>0</v>
      </c>
      <c r="AY12" s="364">
        <f ca="1">IF(FJ12=0,0,VLOOKUP(FJ12,'P Gerais'!$D$39:$G$41,3,TRUE)*Func5!$F$68)</f>
        <v>0</v>
      </c>
      <c r="AZ12" s="364">
        <f t="shared" si="12"/>
        <v>0</v>
      </c>
      <c r="BA12" s="364">
        <f ca="1">((FJ12-FL12-FK12+AZ12+AQ12+SUM(Z12:AA12)+SUM(AW12:AX12)+AK12)*IF('DB Func'!GG7="ok",'DB Func'!GD7,0))+(FJ12-FL12-FK12+AZ12+AQ12+SUM(Z12:AA12)+SUM(AW12:AX12))+AK12</f>
        <v>0</v>
      </c>
      <c r="BB12" s="385">
        <f ca="1">VLOOKUP(BA12,'P Gerais'!$D$22:$G$25,3,TRUE)</f>
        <v>0.08</v>
      </c>
      <c r="BC12" s="364">
        <f ca="1">IF(BA12&lt;'P Gerais'!$D$25,BA12*BB12,Lanc!BB12)</f>
        <v>0</v>
      </c>
      <c r="BD12" s="364">
        <f ca="1">BA12-BC12-('DB Func'!GB7*'P Gerais'!$D$35)</f>
        <v>0</v>
      </c>
      <c r="BE12" s="386">
        <f ca="1">VLOOKUP(BD12,'P Gerais'!$D$29:$F$33,3,TRUE)</f>
        <v>0</v>
      </c>
      <c r="BF12" s="364">
        <f t="shared" ca="1" si="13"/>
        <v>0</v>
      </c>
      <c r="BG12" s="364">
        <f ca="1">VLOOKUP(BD12,'P Gerais'!$D$29:$G$33,4,TRUE)</f>
        <v>0</v>
      </c>
      <c r="BH12" s="364">
        <f t="shared" ca="1" si="14"/>
        <v>0</v>
      </c>
      <c r="BI12" s="364">
        <f t="shared" ca="1" si="15"/>
        <v>0</v>
      </c>
      <c r="BJ12" s="481">
        <f ca="1">'DB Func'!G7</f>
        <v>0</v>
      </c>
      <c r="BK12" s="481">
        <f ca="1">'DB Func'!FW7</f>
        <v>0</v>
      </c>
      <c r="BL12" s="364">
        <f ca="1">D12*'P Gerais'!$D$13</f>
        <v>0</v>
      </c>
      <c r="BM12" s="364">
        <f ca="1">D12*'P Gerais'!$D$14</f>
        <v>0</v>
      </c>
      <c r="BN12" s="364">
        <f ca="1">D12*'P Gerais'!$D$16</f>
        <v>0</v>
      </c>
      <c r="BO12" s="364">
        <f ca="1">D12*'P Gerais'!$D$17</f>
        <v>0</v>
      </c>
      <c r="BP12" s="364">
        <f ca="1">D12*'P Gerais'!$D$18</f>
        <v>0</v>
      </c>
      <c r="BQ12" s="385">
        <f ca="1">VLOOKUP(D12,'P Gerais'!$D$22:$G$24,3,TRUE)</f>
        <v>0.08</v>
      </c>
      <c r="BR12" s="385">
        <f ca="1">VLOOKUP(D12,'P Gerais'!$D$29:$G$33,3,TRUE)</f>
        <v>0</v>
      </c>
      <c r="BS12" s="385">
        <f ca="1">'DB Func'!BN7</f>
        <v>0</v>
      </c>
      <c r="BT12" s="385">
        <f ca="1">'DB Func'!BO7</f>
        <v>0</v>
      </c>
      <c r="BU12" s="385">
        <f ca="1">'DB Func'!FX7</f>
        <v>0</v>
      </c>
      <c r="BV12" s="364">
        <f t="shared" ca="1" si="16"/>
        <v>-0.08</v>
      </c>
      <c r="BW12" s="364">
        <f ca="1">BV12-'DB Func'!GC7</f>
        <v>-0.08</v>
      </c>
      <c r="BX12" s="481">
        <f ca="1">IFERROR(VLOOKUP(BW12,'P Gerais'!$D$29:$G$33,3,TRUE)*BW12,0)</f>
        <v>0</v>
      </c>
      <c r="BY12" s="364">
        <f ca="1">IFERROR(BX12-VLOOKUP(BW12,'P Gerais'!$D$29:$H$33,4,TRUE),0)</f>
        <v>0</v>
      </c>
      <c r="BZ12" s="364">
        <f ca="1">D12*'DB Func'!GD7</f>
        <v>0</v>
      </c>
      <c r="CB12" s="364">
        <f t="shared" ca="1" si="17"/>
        <v>0</v>
      </c>
      <c r="CC12" s="364">
        <f t="shared" si="18"/>
        <v>0</v>
      </c>
      <c r="CD12" s="364">
        <f t="shared" si="19"/>
        <v>0</v>
      </c>
      <c r="CF12" s="481" t="str">
        <f t="shared" ca="1" si="20"/>
        <v>não</v>
      </c>
      <c r="CG12" s="481">
        <f ca="1">IF($CH$8=1,DAY('DB Func'!C7),0)</f>
        <v>0</v>
      </c>
      <c r="CH12" s="481">
        <f ca="1">IF(CI12=0,0,MONTH('DB Func'!C7))</f>
        <v>0</v>
      </c>
      <c r="CI12" s="481">
        <f ca="1">IF('P Gerais'!D10=YEAR('DB Func'!C7),YEAR('DB Func'!C7),0)</f>
        <v>0</v>
      </c>
      <c r="CJ12" s="371">
        <v>35</v>
      </c>
      <c r="CL12" s="481" t="str">
        <f ca="1">IF(ISERROR(HLOOKUP(CL10,$DS$7:$DY12,$DZ12,FALSE)),"N",HLOOKUP(CL10,$DS$7:$DY12,$DZ12,FALSE))</f>
        <v>N</v>
      </c>
      <c r="CM12" s="481" t="str">
        <f ca="1">IF(ISERROR(HLOOKUP(CM10,$DS$7:$DY12,$DZ12,FALSE)),"N",HLOOKUP(CM10,$DS$7:$DY12,$DZ12,FALSE))</f>
        <v>N</v>
      </c>
      <c r="CN12" s="481" t="str">
        <f>IF(ISERROR(HLOOKUP(CN10,$DS$7:$DY12,$DZ12,FALSE)),"N",HLOOKUP(CN10,$DS$7:$DY12,$DZ12,FALSE))</f>
        <v>N</v>
      </c>
      <c r="CO12" s="481" t="str">
        <f ca="1">IF(ISERROR(HLOOKUP(CO10,$DS$7:$DY12,$DZ12,FALSE)),"N",HLOOKUP(CO10,$DS$7:$DY12,$DZ12,FALSE))</f>
        <v>N</v>
      </c>
      <c r="CP12" s="481" t="str">
        <f ca="1">IF(ISERROR(HLOOKUP(CP10,$DS$7:$DY12,$DZ12,FALSE)),"N",HLOOKUP(CP10,$DS$7:$DY12,$DZ12,FALSE))</f>
        <v>N</v>
      </c>
      <c r="CQ12" s="481" t="str">
        <f ca="1">IF(ISERROR(HLOOKUP(CQ10,$DS$7:$DY12,$DZ12,FALSE)),"N",HLOOKUP(CQ10,$DS$7:$DY12,$DZ12,FALSE))</f>
        <v>N</v>
      </c>
      <c r="CR12" s="481" t="str">
        <f ca="1">IF(ISERROR(HLOOKUP(CR10,$DS$7:$DY12,$DZ12,FALSE)),"N",HLOOKUP(CR10,$DS$7:$DY12,$DZ12,FALSE))</f>
        <v>N</v>
      </c>
      <c r="CS12" s="481" t="str">
        <f ca="1">IF(ISERROR(HLOOKUP(CS10,$DS$7:$DY12,$DZ12,FALSE)),"N",HLOOKUP(CS10,$DS$7:$DY12,$DZ12,FALSE))</f>
        <v>N</v>
      </c>
      <c r="CT12" s="481" t="str">
        <f ca="1">IF(ISERROR(HLOOKUP(CT10,$DS$7:$DY12,$DZ12,FALSE)),"N",HLOOKUP(CT10,$DS$7:$DY12,$DZ12,FALSE))</f>
        <v>N</v>
      </c>
      <c r="CU12" s="481" t="str">
        <f>IF(ISERROR(HLOOKUP(CU10,$DS$7:$DY12,$DZ12,FALSE)),"N",HLOOKUP(CU10,$DS$7:$DY12,$DZ12,FALSE))</f>
        <v>N</v>
      </c>
      <c r="CV12" s="481" t="str">
        <f ca="1">IF(ISERROR(HLOOKUP(CV10,$DS$7:$DY12,$DZ12,FALSE)),"N",HLOOKUP(CV10,$DS$7:$DY12,$DZ12,FALSE))</f>
        <v>N</v>
      </c>
      <c r="CW12" s="481" t="str">
        <f ca="1">IF(ISERROR(HLOOKUP(CW10,$DS$7:$DY12,$DZ12,FALSE)),"N",HLOOKUP(CW10,$DS$7:$DY12,$DZ12,FALSE))</f>
        <v>N</v>
      </c>
      <c r="CX12" s="481" t="str">
        <f ca="1">IF(ISERROR(HLOOKUP(CX10,$DS$7:$DY12,$DZ12,FALSE)),"N",HLOOKUP(CX10,$DS$7:$DY12,$DZ12,FALSE))</f>
        <v>N</v>
      </c>
      <c r="CY12" s="481" t="str">
        <f ca="1">IF(ISERROR(HLOOKUP(CY10,$DS$7:$DY12,$DZ12,FALSE)),"N",HLOOKUP(CY10,$DS$7:$DY12,$DZ12,FALSE))</f>
        <v>N</v>
      </c>
      <c r="CZ12" s="481" t="str">
        <f ca="1">IF(ISERROR(HLOOKUP(CZ10,$DS$7:$DY12,$DZ12,FALSE)),"N",HLOOKUP(CZ10,$DS$7:$DY12,$DZ12,FALSE))</f>
        <v>N</v>
      </c>
      <c r="DA12" s="481" t="str">
        <f ca="1">IF(ISERROR(HLOOKUP(DA10,$DS$7:$DY12,$DZ12,FALSE)),"N",HLOOKUP(DA10,$DS$7:$DY12,$DZ12,FALSE))</f>
        <v>N</v>
      </c>
      <c r="DB12" s="481" t="str">
        <f>IF(ISERROR(HLOOKUP(DB10,$DS$7:$DY12,$DZ12,FALSE)),"N",HLOOKUP(DB10,$DS$7:$DY12,$DZ12,FALSE))</f>
        <v>N</v>
      </c>
      <c r="DC12" s="481" t="str">
        <f ca="1">IF(ISERROR(HLOOKUP(DC10,$DS$7:$DY12,$DZ12,FALSE)),"N",HLOOKUP(DC10,$DS$7:$DY12,$DZ12,FALSE))</f>
        <v>N</v>
      </c>
      <c r="DD12" s="481" t="str">
        <f ca="1">IF(ISERROR(HLOOKUP(DD10,$DS$7:$DY12,$DZ12,FALSE)),"N",HLOOKUP(DD10,$DS$7:$DY12,$DZ12,FALSE))</f>
        <v>N</v>
      </c>
      <c r="DE12" s="481" t="str">
        <f ca="1">IF(ISERROR(HLOOKUP(DE10,$DS$7:$DY12,$DZ12,FALSE)),"N",HLOOKUP(DE10,$DS$7:$DY12,$DZ12,FALSE))</f>
        <v>N</v>
      </c>
      <c r="DF12" s="481" t="str">
        <f ca="1">IF(ISERROR(HLOOKUP(DF10,$DS$7:$DY12,$DZ12,FALSE)),"N",HLOOKUP(DF10,$DS$7:$DY12,$DZ12,FALSE))</f>
        <v>N</v>
      </c>
      <c r="DG12" s="481" t="str">
        <f ca="1">IF(ISERROR(HLOOKUP(DG10,$DS$7:$DY12,$DZ12,FALSE)),"N",HLOOKUP(DG10,$DS$7:$DY12,$DZ12,FALSE))</f>
        <v>N</v>
      </c>
      <c r="DH12" s="481" t="str">
        <f ca="1">IF(ISERROR(HLOOKUP(DH10,$DS$7:$DY12,$DZ12,FALSE)),"N",HLOOKUP(DH10,$DS$7:$DY12,$DZ12,FALSE))</f>
        <v>N</v>
      </c>
      <c r="DI12" s="481" t="str">
        <f>IF(ISERROR(HLOOKUP(DI10,$DS$7:$DY12,$DZ12,FALSE)),"N",HLOOKUP(DI10,$DS$7:$DY12,$DZ12,FALSE))</f>
        <v>N</v>
      </c>
      <c r="DJ12" s="481" t="str">
        <f ca="1">IF(ISERROR(HLOOKUP(DJ10,$DS$7:$DY12,$DZ12,FALSE)),"N",HLOOKUP(DJ10,$DS$7:$DY12,$DZ12,FALSE))</f>
        <v>N</v>
      </c>
      <c r="DK12" s="481" t="str">
        <f ca="1">IF(ISERROR(HLOOKUP(DK10,$DS$7:$DY12,$DZ12,FALSE)),"N",HLOOKUP(DK10,$DS$7:$DY12,$DZ12,FALSE))</f>
        <v>N</v>
      </c>
      <c r="DL12" s="481" t="str">
        <f ca="1">IF(ISERROR(HLOOKUP(DL10,$DS$7:$DY12,$DZ12,FALSE)),"N",HLOOKUP(DL10,$DS$7:$DY12,$DZ12,FALSE))</f>
        <v>N</v>
      </c>
      <c r="DM12" s="481" t="str">
        <f ca="1">IF(ISERROR(HLOOKUP(DM10,$DS$7:$DY12,$DZ12,FALSE)),"N",HLOOKUP(DM10,$DS$7:$DY12,$DZ12,FALSE))</f>
        <v>N</v>
      </c>
      <c r="DN12" s="481" t="str">
        <f ca="1">IF(ISERROR(HLOOKUP(DN10,$DS$7:$DY12,$DZ12,FALSE)),"N",HLOOKUP(DN10,$DS$7:$DY12,$DZ12,FALSE))</f>
        <v>N</v>
      </c>
      <c r="DO12" s="481" t="str">
        <f ca="1">IF(ISERROR(HLOOKUP(DO10,$DS$7:$DY12,$DZ12,FALSE)),"N",HLOOKUP(DO10,$DS$7:$DY12,$DZ12,FALSE))</f>
        <v>N</v>
      </c>
      <c r="DP12" s="481" t="str">
        <f>IF(ISERROR(HLOOKUP(DP10,$DS$7:$DY12,$DZ12,FALSE)),"N",HLOOKUP(DP10,$DS$7:$DY12,$DZ12,FALSE))</f>
        <v>N</v>
      </c>
      <c r="DQ12" s="481">
        <f t="shared" ca="1" si="21"/>
        <v>0</v>
      </c>
      <c r="DR12" s="481">
        <f t="shared" ca="1" si="22"/>
        <v>31</v>
      </c>
      <c r="DS12" s="481" t="str">
        <f>IF('DB Func'!M7&gt;0,"S","N")</f>
        <v>N</v>
      </c>
      <c r="DT12" s="481" t="str">
        <f>IF('DB Func'!R7&gt;0,"S","N")</f>
        <v>N</v>
      </c>
      <c r="DU12" s="481" t="str">
        <f>IF('DB Func'!W7&gt;0,"S","N")</f>
        <v>N</v>
      </c>
      <c r="DV12" s="481" t="str">
        <f>IF('DB Func'!AB7&gt;0,"S","N")</f>
        <v>N</v>
      </c>
      <c r="DW12" s="481" t="str">
        <f>IF('DB Func'!AG7&gt;0,"S","N")</f>
        <v>N</v>
      </c>
      <c r="DX12" s="481" t="str">
        <f>IF('DB Func'!AL7&gt;0,"S","N")</f>
        <v>N</v>
      </c>
      <c r="DY12" s="481" t="str">
        <f>IF('DB Func'!AQ7&gt;0,"S","N")</f>
        <v>N</v>
      </c>
      <c r="DZ12" s="481">
        <v>6</v>
      </c>
      <c r="EA12" s="369">
        <f ca="1">'DB Func'!C7</f>
        <v>0</v>
      </c>
      <c r="EB12" s="481" t="str">
        <f t="shared" ca="1" si="23"/>
        <v>s</v>
      </c>
      <c r="EC12" s="481" t="str">
        <f t="shared" ca="1" si="23"/>
        <v>s</v>
      </c>
      <c r="ED12" s="481" t="str">
        <f t="shared" ca="1" si="23"/>
        <v>s</v>
      </c>
      <c r="EE12" s="481" t="str">
        <f t="shared" ca="1" si="23"/>
        <v>s</v>
      </c>
      <c r="EF12" s="481" t="str">
        <f t="shared" ca="1" si="23"/>
        <v>s</v>
      </c>
      <c r="EG12" s="481" t="str">
        <f t="shared" ca="1" si="23"/>
        <v>s</v>
      </c>
      <c r="EH12" s="481" t="str">
        <f t="shared" ca="1" si="23"/>
        <v>s</v>
      </c>
      <c r="EI12" s="481" t="str">
        <f t="shared" ca="1" si="23"/>
        <v>s</v>
      </c>
      <c r="EJ12" s="481" t="str">
        <f t="shared" ca="1" si="23"/>
        <v>s</v>
      </c>
      <c r="EK12" s="481" t="str">
        <f t="shared" ca="1" si="23"/>
        <v>s</v>
      </c>
      <c r="EL12" s="481" t="str">
        <f t="shared" ca="1" si="23"/>
        <v>s</v>
      </c>
      <c r="EM12" s="481" t="str">
        <f t="shared" ca="1" si="23"/>
        <v>s</v>
      </c>
      <c r="EN12" s="481" t="str">
        <f t="shared" ca="1" si="23"/>
        <v>s</v>
      </c>
      <c r="EO12" s="481" t="str">
        <f t="shared" ca="1" si="23"/>
        <v>s</v>
      </c>
      <c r="EP12" s="481" t="str">
        <f t="shared" ca="1" si="23"/>
        <v>s</v>
      </c>
      <c r="EQ12" s="481" t="str">
        <f t="shared" ca="1" si="23"/>
        <v>s</v>
      </c>
      <c r="ER12" s="481" t="str">
        <f t="shared" ca="1" si="24"/>
        <v>s</v>
      </c>
      <c r="ES12" s="481" t="str">
        <f t="shared" ca="1" si="24"/>
        <v>s</v>
      </c>
      <c r="ET12" s="481" t="str">
        <f t="shared" ca="1" si="24"/>
        <v>s</v>
      </c>
      <c r="EU12" s="481" t="str">
        <f t="shared" ca="1" si="24"/>
        <v>s</v>
      </c>
      <c r="EV12" s="481" t="str">
        <f t="shared" ca="1" si="24"/>
        <v>s</v>
      </c>
      <c r="EW12" s="481" t="str">
        <f t="shared" ca="1" si="24"/>
        <v>s</v>
      </c>
      <c r="EX12" s="481" t="str">
        <f t="shared" ca="1" si="24"/>
        <v>s</v>
      </c>
      <c r="EY12" s="481" t="str">
        <f t="shared" ca="1" si="24"/>
        <v>s</v>
      </c>
      <c r="EZ12" s="481" t="str">
        <f t="shared" ca="1" si="24"/>
        <v>s</v>
      </c>
      <c r="FA12" s="481" t="str">
        <f t="shared" ca="1" si="24"/>
        <v>s</v>
      </c>
      <c r="FB12" s="481" t="str">
        <f t="shared" ca="1" si="24"/>
        <v>s</v>
      </c>
      <c r="FC12" s="481" t="str">
        <f t="shared" ca="1" si="24"/>
        <v>s</v>
      </c>
      <c r="FD12" s="481" t="str">
        <f t="shared" ca="1" si="24"/>
        <v>s</v>
      </c>
      <c r="FE12" s="481" t="str">
        <f t="shared" ca="1" si="24"/>
        <v>s</v>
      </c>
      <c r="FF12" s="481" t="str">
        <f t="shared" ca="1" si="24"/>
        <v>s</v>
      </c>
      <c r="FG12" s="481">
        <f t="shared" ca="1" si="25"/>
        <v>31</v>
      </c>
      <c r="FH12" s="481">
        <f t="shared" ca="1" si="26"/>
        <v>0</v>
      </c>
      <c r="FI12" s="481" t="str">
        <f ca="1">IF(AND(YEAR(EA12)='P Gerais'!D10,MONTH(Lanc!EA12)=1,DAY(Lanc!EA12)&gt;1),"S","N")</f>
        <v>N</v>
      </c>
      <c r="FJ12" s="364">
        <f t="shared" ca="1" si="27"/>
        <v>0</v>
      </c>
      <c r="FK12" s="364">
        <f t="shared" si="28"/>
        <v>0</v>
      </c>
      <c r="FL12" s="387">
        <f t="shared" ca="1" si="29"/>
        <v>0</v>
      </c>
      <c r="FM12" s="363">
        <f t="shared" ca="1" si="30"/>
        <v>0</v>
      </c>
      <c r="FN12" s="363">
        <f t="shared" si="31"/>
        <v>0</v>
      </c>
      <c r="FP12" s="481">
        <f ca="1">((FJ12-FL12-FK12+AZ12+AQ12+SUM(Z12:AA12)+SUM(AW12:AX12)+AK12)*IF('DB Func'!GG7="ok",'DB Func'!GD7,0))</f>
        <v>0</v>
      </c>
      <c r="FR12" s="389">
        <f t="shared" ca="1" si="32"/>
        <v>0</v>
      </c>
      <c r="GV12" s="49"/>
      <c r="GW12" s="49"/>
      <c r="GX12" s="49"/>
      <c r="GY12" s="49"/>
      <c r="GZ12" s="49"/>
      <c r="HA12" s="49"/>
      <c r="HB12" s="49"/>
      <c r="HC12" s="49"/>
    </row>
    <row r="13" spans="1:211" ht="30" customHeight="1" thickTop="1" thickBot="1">
      <c r="C13" s="390" t="str">
        <f ca="1">IF('DB Func'!B8="Funcionário 6","",'DB Func'!B8)</f>
        <v/>
      </c>
      <c r="D13" s="391">
        <f ca="1">'DB Func'!CD8</f>
        <v>0</v>
      </c>
      <c r="E13" s="382" t="str">
        <f ca="1">IF(C13="","-",IF(OR(terceiro!E13="jan",terceiro!F13="jan"),"Sim","Não"))</f>
        <v>-</v>
      </c>
      <c r="F13" s="383" t="str">
        <f ca="1">IF(C13="","-",IF(OR(Ferias!E13="jan",Ferias!F13="jan"),"Sim","Não"))</f>
        <v>-</v>
      </c>
      <c r="G13" s="383">
        <f ca="1">IF(C13="",0,IF(F13="Sim",IF(Ferias!E13="Jan",Ferias!I13,Ferias!J13),0))</f>
        <v>0</v>
      </c>
      <c r="H13" s="185"/>
      <c r="I13" s="185"/>
      <c r="J13" s="383">
        <f t="shared" ca="1" si="1"/>
        <v>0</v>
      </c>
      <c r="K13" s="152"/>
      <c r="L13" s="151"/>
      <c r="M13" s="189"/>
      <c r="N13" s="153"/>
      <c r="O13" s="48"/>
      <c r="P13" s="48"/>
      <c r="Q13" s="48"/>
      <c r="R13" s="49"/>
      <c r="S13" s="49"/>
      <c r="T13" s="49"/>
      <c r="U13" s="49"/>
      <c r="V13" s="49"/>
      <c r="W13" s="49"/>
      <c r="X13" s="49"/>
      <c r="Y13" s="49"/>
      <c r="Z13" s="49"/>
      <c r="AA13" s="49"/>
      <c r="AB13" s="48"/>
      <c r="AC13" s="48"/>
      <c r="AD13" s="49"/>
      <c r="AE13" s="49"/>
      <c r="AF13" s="314"/>
      <c r="AH13" s="400">
        <f ca="1">IF('DB Func'!GE8="Janeiro",IF('DB Func'!BQ8="Parcela Única",('auxiliar 13 sal'!C9/12*'DB Func'!GF8)+AVERAGE('auxiliar 13 sal'!Q9:AB9)+AVERAGE('auxiliar 13 sal'!AE9:AP9)+('auxiliar 13 sal'!C9*'DB Func'!BN8)+('auxiliar 13 sal'!C9*'DB Func'!BO8),IF('DB Func'!BQ8="2 Parcelas",(('auxiliar 13 sal'!C9/12*'DB Func'!GF8+AVERAGE('auxiliar 13 sal'!Q9:AB9)+AVERAGE('auxiliar 13 sal'!AE9:AP9)+'auxiliar 13 sal'!C9*'DB Func'!BN8+'auxiliar 13 sal'!C9*'DB Func'!BO8)/2))),0)</f>
        <v>0</v>
      </c>
      <c r="AK13" s="364">
        <f t="shared" ca="1" si="5"/>
        <v>0</v>
      </c>
      <c r="AL13" s="364">
        <f t="shared" ca="1" si="6"/>
        <v>0</v>
      </c>
      <c r="AM13" s="364">
        <f t="shared" ca="1" si="7"/>
        <v>0</v>
      </c>
      <c r="AN13" s="364">
        <f t="shared" ca="1" si="8"/>
        <v>0</v>
      </c>
      <c r="AO13" s="364">
        <f t="shared" ca="1" si="9"/>
        <v>0</v>
      </c>
      <c r="AP13" s="364">
        <f t="shared" ca="1" si="10"/>
        <v>0</v>
      </c>
      <c r="AQ13" s="364">
        <f t="shared" ca="1" si="11"/>
        <v>0</v>
      </c>
      <c r="AR13" s="364">
        <f>IF(OR(M13="",M13=0),0,((FJ13/220)*('Ho Ex'!$C$8+$AS$6))*M13)</f>
        <v>0</v>
      </c>
      <c r="AS13" s="364">
        <f>IF(OR(N13="",N13=0),0,((FJ13/220*('DB Func'!GD8+Lanc!$AS$6))*('Ho Ex'!$I$8+$AS$6))*(N13/52.5*60))</f>
        <v>0</v>
      </c>
      <c r="AT13" s="364">
        <f>IF(OR(M13="",M13=0),0,((FJ13/220)*('Ho Ex'!$J$8+$AS$6))*O13)</f>
        <v>0</v>
      </c>
      <c r="AU13" s="364">
        <f>IF(OR(M13="",M13=0),0,((FJ13/220)*('Ho Ex'!I16+$AS$6))*P13)</f>
        <v>0</v>
      </c>
      <c r="AV13" s="364">
        <f>IF(OR(M13="",M13=0),0,((FJ13/220)*('Ho Ex'!C16+$AS$6))*Q13)</f>
        <v>0</v>
      </c>
      <c r="AW13" s="364">
        <f ca="1">FJ13*'DB Func'!BN8</f>
        <v>0</v>
      </c>
      <c r="AX13" s="364">
        <f ca="1">FJ13*'DB Func'!BO8</f>
        <v>0</v>
      </c>
      <c r="AY13" s="364">
        <f ca="1">IF(FJ13=0,0,VLOOKUP(FJ13,'P Gerais'!$D$39:$G$41,3,TRUE)*Func6!$F$68)</f>
        <v>0</v>
      </c>
      <c r="AZ13" s="364">
        <f t="shared" si="12"/>
        <v>0</v>
      </c>
      <c r="BA13" s="364">
        <f ca="1">((FJ13-FL13-FK13+AZ13+AQ13+SUM(Z13:AA13)+SUM(AW13:AX13)+AK13)*IF('DB Func'!GG8="ok",'DB Func'!GD8,0))+(FJ13-FL13-FK13+AZ13+AQ13+SUM(Z13:AA13)+SUM(AW13:AX13))+AK13</f>
        <v>0</v>
      </c>
      <c r="BB13" s="385">
        <f ca="1">VLOOKUP(BA13,'P Gerais'!$D$22:$G$25,3,TRUE)</f>
        <v>0.08</v>
      </c>
      <c r="BC13" s="364">
        <f ca="1">IF(BA13&lt;'P Gerais'!$D$25,BA13*BB13,Lanc!BB13)</f>
        <v>0</v>
      </c>
      <c r="BD13" s="364">
        <f ca="1">BA13-BC13-('DB Func'!GB8*'P Gerais'!$D$35)</f>
        <v>0</v>
      </c>
      <c r="BE13" s="386">
        <f ca="1">VLOOKUP(BD13,'P Gerais'!$D$29:$F$33,3,TRUE)</f>
        <v>0</v>
      </c>
      <c r="BF13" s="364">
        <f t="shared" ca="1" si="13"/>
        <v>0</v>
      </c>
      <c r="BG13" s="364">
        <f ca="1">VLOOKUP(BD13,'P Gerais'!$D$29:$G$33,4,TRUE)</f>
        <v>0</v>
      </c>
      <c r="BH13" s="364">
        <f t="shared" ca="1" si="14"/>
        <v>0</v>
      </c>
      <c r="BI13" s="364">
        <f t="shared" ca="1" si="15"/>
        <v>0</v>
      </c>
      <c r="BJ13" s="481">
        <f ca="1">'DB Func'!G8</f>
        <v>0</v>
      </c>
      <c r="BK13" s="481">
        <f ca="1">'DB Func'!FW8</f>
        <v>0</v>
      </c>
      <c r="BL13" s="364">
        <f ca="1">D13*'P Gerais'!$D$13</f>
        <v>0</v>
      </c>
      <c r="BM13" s="364">
        <f ca="1">D13*'P Gerais'!$D$14</f>
        <v>0</v>
      </c>
      <c r="BN13" s="364">
        <f ca="1">D13*'P Gerais'!$D$16</f>
        <v>0</v>
      </c>
      <c r="BO13" s="364">
        <f ca="1">D13*'P Gerais'!$D$17</f>
        <v>0</v>
      </c>
      <c r="BP13" s="364">
        <f ca="1">D13*'P Gerais'!$D$18</f>
        <v>0</v>
      </c>
      <c r="BQ13" s="385">
        <f ca="1">VLOOKUP(D13,'P Gerais'!$D$22:$G$24,3,TRUE)</f>
        <v>0.08</v>
      </c>
      <c r="BR13" s="385">
        <f ca="1">VLOOKUP(D13,'P Gerais'!$D$29:$G$33,3,TRUE)</f>
        <v>0</v>
      </c>
      <c r="BS13" s="385">
        <f ca="1">'DB Func'!BN8</f>
        <v>0</v>
      </c>
      <c r="BT13" s="385">
        <f ca="1">'DB Func'!BO8</f>
        <v>0</v>
      </c>
      <c r="BU13" s="385">
        <f ca="1">'DB Func'!FX8</f>
        <v>0</v>
      </c>
      <c r="BV13" s="364">
        <f t="shared" ca="1" si="16"/>
        <v>-0.08</v>
      </c>
      <c r="BW13" s="364">
        <f ca="1">BV13-'DB Func'!GC8</f>
        <v>-0.08</v>
      </c>
      <c r="BX13" s="481">
        <f ca="1">IFERROR(VLOOKUP(BW13,'P Gerais'!$D$29:$G$33,3,TRUE)*BW13,0)</f>
        <v>0</v>
      </c>
      <c r="BY13" s="364">
        <f ca="1">IFERROR(BX13-VLOOKUP(BW13,'P Gerais'!$D$29:$H$33,4,TRUE),0)</f>
        <v>0</v>
      </c>
      <c r="BZ13" s="364">
        <f ca="1">D13*'DB Func'!GD8</f>
        <v>0</v>
      </c>
      <c r="CB13" s="364">
        <f t="shared" ca="1" si="17"/>
        <v>0</v>
      </c>
      <c r="CC13" s="364">
        <f t="shared" si="18"/>
        <v>0</v>
      </c>
      <c r="CD13" s="364">
        <f t="shared" si="19"/>
        <v>0</v>
      </c>
      <c r="CF13" s="481" t="str">
        <f t="shared" ca="1" si="20"/>
        <v>não</v>
      </c>
      <c r="CG13" s="481">
        <f ca="1">IF($CH$8=1,DAY('DB Func'!C8),0)</f>
        <v>0</v>
      </c>
      <c r="CH13" s="481">
        <f ca="1">IF(CI13=0,0,MONTH('DB Func'!C8))</f>
        <v>0</v>
      </c>
      <c r="CI13" s="481">
        <f ca="1">IF('P Gerais'!D11=YEAR('DB Func'!C8),YEAR('DB Func'!C8),0)</f>
        <v>0</v>
      </c>
      <c r="CJ13" s="371">
        <v>36</v>
      </c>
      <c r="CL13" s="481" t="str">
        <f>IF(ISERROR(HLOOKUP(CL11,$DS$7:$DY13,$DZ13,FALSE)),"N",HLOOKUP(CL11,$DS$7:$DY13,$DZ13,FALSE))</f>
        <v>N</v>
      </c>
      <c r="CM13" s="481" t="str">
        <f>IF(ISERROR(HLOOKUP(CM11,$DS$7:$DY13,$DZ13,FALSE)),"N",HLOOKUP(CM11,$DS$7:$DY13,$DZ13,FALSE))</f>
        <v>N</v>
      </c>
      <c r="CN13" s="481" t="str">
        <f>IF(ISERROR(HLOOKUP(CN11,$DS$7:$DY13,$DZ13,FALSE)),"N",HLOOKUP(CN11,$DS$7:$DY13,$DZ13,FALSE))</f>
        <v>N</v>
      </c>
      <c r="CO13" s="481" t="str">
        <f>IF(ISERROR(HLOOKUP(CO11,$DS$7:$DY13,$DZ13,FALSE)),"N",HLOOKUP(CO11,$DS$7:$DY13,$DZ13,FALSE))</f>
        <v>N</v>
      </c>
      <c r="CP13" s="481" t="str">
        <f>IF(ISERROR(HLOOKUP(CP11,$DS$7:$DY13,$DZ13,FALSE)),"N",HLOOKUP(CP11,$DS$7:$DY13,$DZ13,FALSE))</f>
        <v>N</v>
      </c>
      <c r="CQ13" s="481" t="str">
        <f>IF(ISERROR(HLOOKUP(CQ11,$DS$7:$DY13,$DZ13,FALSE)),"N",HLOOKUP(CQ11,$DS$7:$DY13,$DZ13,FALSE))</f>
        <v>N</v>
      </c>
      <c r="CR13" s="481" t="str">
        <f>IF(ISERROR(HLOOKUP(CR11,$DS$7:$DY13,$DZ13,FALSE)),"N",HLOOKUP(CR11,$DS$7:$DY13,$DZ13,FALSE))</f>
        <v>N</v>
      </c>
      <c r="CS13" s="481" t="str">
        <f>IF(ISERROR(HLOOKUP(CS11,$DS$7:$DY13,$DZ13,FALSE)),"N",HLOOKUP(CS11,$DS$7:$DY13,$DZ13,FALSE))</f>
        <v>N</v>
      </c>
      <c r="CT13" s="481" t="str">
        <f>IF(ISERROR(HLOOKUP(CT11,$DS$7:$DY13,$DZ13,FALSE)),"N",HLOOKUP(CT11,$DS$7:$DY13,$DZ13,FALSE))</f>
        <v>N</v>
      </c>
      <c r="CU13" s="481" t="str">
        <f>IF(ISERROR(HLOOKUP(CU11,$DS$7:$DY13,$DZ13,FALSE)),"N",HLOOKUP(CU11,$DS$7:$DY13,$DZ13,FALSE))</f>
        <v>N</v>
      </c>
      <c r="CV13" s="481" t="str">
        <f>IF(ISERROR(HLOOKUP(CV11,$DS$7:$DY13,$DZ13,FALSE)),"N",HLOOKUP(CV11,$DS$7:$DY13,$DZ13,FALSE))</f>
        <v>N</v>
      </c>
      <c r="CW13" s="481" t="str">
        <f>IF(ISERROR(HLOOKUP(CW11,$DS$7:$DY13,$DZ13,FALSE)),"N",HLOOKUP(CW11,$DS$7:$DY13,$DZ13,FALSE))</f>
        <v>N</v>
      </c>
      <c r="CX13" s="481" t="str">
        <f>IF(ISERROR(HLOOKUP(CX11,$DS$7:$DY13,$DZ13,FALSE)),"N",HLOOKUP(CX11,$DS$7:$DY13,$DZ13,FALSE))</f>
        <v>N</v>
      </c>
      <c r="CY13" s="481" t="str">
        <f>IF(ISERROR(HLOOKUP(CY11,$DS$7:$DY13,$DZ13,FALSE)),"N",HLOOKUP(CY11,$DS$7:$DY13,$DZ13,FALSE))</f>
        <v>N</v>
      </c>
      <c r="CZ13" s="481" t="str">
        <f>IF(ISERROR(HLOOKUP(CZ11,$DS$7:$DY13,$DZ13,FALSE)),"N",HLOOKUP(CZ11,$DS$7:$DY13,$DZ13,FALSE))</f>
        <v>N</v>
      </c>
      <c r="DA13" s="481" t="str">
        <f>IF(ISERROR(HLOOKUP(DA11,$DS$7:$DY13,$DZ13,FALSE)),"N",HLOOKUP(DA11,$DS$7:$DY13,$DZ13,FALSE))</f>
        <v>N</v>
      </c>
      <c r="DB13" s="481" t="str">
        <f>IF(ISERROR(HLOOKUP(DB11,$DS$7:$DY13,$DZ13,FALSE)),"N",HLOOKUP(DB11,$DS$7:$DY13,$DZ13,FALSE))</f>
        <v>N</v>
      </c>
      <c r="DC13" s="481" t="str">
        <f>IF(ISERROR(HLOOKUP(DC11,$DS$7:$DY13,$DZ13,FALSE)),"N",HLOOKUP(DC11,$DS$7:$DY13,$DZ13,FALSE))</f>
        <v>N</v>
      </c>
      <c r="DD13" s="481" t="str">
        <f>IF(ISERROR(HLOOKUP(DD11,$DS$7:$DY13,$DZ13,FALSE)),"N",HLOOKUP(DD11,$DS$7:$DY13,$DZ13,FALSE))</f>
        <v>N</v>
      </c>
      <c r="DE13" s="481" t="str">
        <f>IF(ISERROR(HLOOKUP(DE11,$DS$7:$DY13,$DZ13,FALSE)),"N",HLOOKUP(DE11,$DS$7:$DY13,$DZ13,FALSE))</f>
        <v>N</v>
      </c>
      <c r="DF13" s="481" t="str">
        <f>IF(ISERROR(HLOOKUP(DF11,$DS$7:$DY13,$DZ13,FALSE)),"N",HLOOKUP(DF11,$DS$7:$DY13,$DZ13,FALSE))</f>
        <v>N</v>
      </c>
      <c r="DG13" s="481" t="str">
        <f>IF(ISERROR(HLOOKUP(DG11,$DS$7:$DY13,$DZ13,FALSE)),"N",HLOOKUP(DG11,$DS$7:$DY13,$DZ13,FALSE))</f>
        <v>N</v>
      </c>
      <c r="DH13" s="481" t="str">
        <f>IF(ISERROR(HLOOKUP(DH11,$DS$7:$DY13,$DZ13,FALSE)),"N",HLOOKUP(DH11,$DS$7:$DY13,$DZ13,FALSE))</f>
        <v>N</v>
      </c>
      <c r="DI13" s="481" t="str">
        <f>IF(ISERROR(HLOOKUP(DI11,$DS$7:$DY13,$DZ13,FALSE)),"N",HLOOKUP(DI11,$DS$7:$DY13,$DZ13,FALSE))</f>
        <v>N</v>
      </c>
      <c r="DJ13" s="481" t="str">
        <f>IF(ISERROR(HLOOKUP(DJ11,$DS$7:$DY13,$DZ13,FALSE)),"N",HLOOKUP(DJ11,$DS$7:$DY13,$DZ13,FALSE))</f>
        <v>N</v>
      </c>
      <c r="DK13" s="481" t="str">
        <f>IF(ISERROR(HLOOKUP(DK11,$DS$7:$DY13,$DZ13,FALSE)),"N",HLOOKUP(DK11,$DS$7:$DY13,$DZ13,FALSE))</f>
        <v>N</v>
      </c>
      <c r="DL13" s="481" t="str">
        <f>IF(ISERROR(HLOOKUP(DL11,$DS$7:$DY13,$DZ13,FALSE)),"N",HLOOKUP(DL11,$DS$7:$DY13,$DZ13,FALSE))</f>
        <v>N</v>
      </c>
      <c r="DM13" s="481" t="str">
        <f>IF(ISERROR(HLOOKUP(DM11,$DS$7:$DY13,$DZ13,FALSE)),"N",HLOOKUP(DM11,$DS$7:$DY13,$DZ13,FALSE))</f>
        <v>N</v>
      </c>
      <c r="DN13" s="481" t="str">
        <f>IF(ISERROR(HLOOKUP(DN11,$DS$7:$DY13,$DZ13,FALSE)),"N",HLOOKUP(DN11,$DS$7:$DY13,$DZ13,FALSE))</f>
        <v>N</v>
      </c>
      <c r="DO13" s="481" t="str">
        <f>IF(ISERROR(HLOOKUP(DO11,$DS$7:$DY13,$DZ13,FALSE)),"N",HLOOKUP(DO11,$DS$7:$DY13,$DZ13,FALSE))</f>
        <v>N</v>
      </c>
      <c r="DP13" s="481" t="str">
        <f>IF(ISERROR(HLOOKUP(DP11,$DS$7:$DY13,$DZ13,FALSE)),"N",HLOOKUP(DP11,$DS$7:$DY13,$DZ13,FALSE))</f>
        <v>N</v>
      </c>
      <c r="DQ13" s="481">
        <f t="shared" si="21"/>
        <v>0</v>
      </c>
      <c r="DR13" s="481">
        <f t="shared" si="22"/>
        <v>31</v>
      </c>
      <c r="DS13" s="481" t="str">
        <f>IF('DB Func'!M8&gt;0,"S","N")</f>
        <v>N</v>
      </c>
      <c r="DT13" s="481" t="str">
        <f>IF('DB Func'!R8&gt;0,"S","N")</f>
        <v>N</v>
      </c>
      <c r="DU13" s="481" t="str">
        <f>IF('DB Func'!W8&gt;0,"S","N")</f>
        <v>N</v>
      </c>
      <c r="DV13" s="481" t="str">
        <f>IF('DB Func'!AB8&gt;0,"S","N")</f>
        <v>N</v>
      </c>
      <c r="DW13" s="481" t="str">
        <f>IF('DB Func'!AG8&gt;0,"S","N")</f>
        <v>N</v>
      </c>
      <c r="DX13" s="481" t="str">
        <f>IF('DB Func'!AL8&gt;0,"S","N")</f>
        <v>N</v>
      </c>
      <c r="DY13" s="481" t="str">
        <f>IF('DB Func'!AQ8&gt;0,"S","N")</f>
        <v>N</v>
      </c>
      <c r="DZ13" s="481">
        <v>7</v>
      </c>
      <c r="EA13" s="369">
        <f ca="1">'DB Func'!C8</f>
        <v>0</v>
      </c>
      <c r="EB13" s="481" t="str">
        <f t="shared" ca="1" si="23"/>
        <v>s</v>
      </c>
      <c r="EC13" s="481" t="str">
        <f t="shared" ca="1" si="23"/>
        <v>s</v>
      </c>
      <c r="ED13" s="481" t="str">
        <f t="shared" ca="1" si="23"/>
        <v>s</v>
      </c>
      <c r="EE13" s="481" t="str">
        <f t="shared" ca="1" si="23"/>
        <v>s</v>
      </c>
      <c r="EF13" s="481" t="str">
        <f t="shared" ca="1" si="23"/>
        <v>s</v>
      </c>
      <c r="EG13" s="481" t="str">
        <f t="shared" ca="1" si="23"/>
        <v>s</v>
      </c>
      <c r="EH13" s="481" t="str">
        <f t="shared" ca="1" si="23"/>
        <v>s</v>
      </c>
      <c r="EI13" s="481" t="str">
        <f t="shared" ca="1" si="23"/>
        <v>s</v>
      </c>
      <c r="EJ13" s="481" t="str">
        <f t="shared" ca="1" si="23"/>
        <v>s</v>
      </c>
      <c r="EK13" s="481" t="str">
        <f t="shared" ca="1" si="23"/>
        <v>s</v>
      </c>
      <c r="EL13" s="481" t="str">
        <f t="shared" ca="1" si="23"/>
        <v>s</v>
      </c>
      <c r="EM13" s="481" t="str">
        <f t="shared" ca="1" si="23"/>
        <v>s</v>
      </c>
      <c r="EN13" s="481" t="str">
        <f t="shared" ca="1" si="23"/>
        <v>s</v>
      </c>
      <c r="EO13" s="481" t="str">
        <f t="shared" ca="1" si="23"/>
        <v>s</v>
      </c>
      <c r="EP13" s="481" t="str">
        <f t="shared" ca="1" si="23"/>
        <v>s</v>
      </c>
      <c r="EQ13" s="481" t="str">
        <f t="shared" ca="1" si="23"/>
        <v>s</v>
      </c>
      <c r="ER13" s="481" t="str">
        <f t="shared" ca="1" si="24"/>
        <v>s</v>
      </c>
      <c r="ES13" s="481" t="str">
        <f t="shared" ca="1" si="24"/>
        <v>s</v>
      </c>
      <c r="ET13" s="481" t="str">
        <f t="shared" ca="1" si="24"/>
        <v>s</v>
      </c>
      <c r="EU13" s="481" t="str">
        <f t="shared" ca="1" si="24"/>
        <v>s</v>
      </c>
      <c r="EV13" s="481" t="str">
        <f t="shared" ca="1" si="24"/>
        <v>s</v>
      </c>
      <c r="EW13" s="481" t="str">
        <f t="shared" ca="1" si="24"/>
        <v>s</v>
      </c>
      <c r="EX13" s="481" t="str">
        <f t="shared" ca="1" si="24"/>
        <v>s</v>
      </c>
      <c r="EY13" s="481" t="str">
        <f t="shared" ca="1" si="24"/>
        <v>s</v>
      </c>
      <c r="EZ13" s="481" t="str">
        <f t="shared" ca="1" si="24"/>
        <v>s</v>
      </c>
      <c r="FA13" s="481" t="str">
        <f t="shared" ca="1" si="24"/>
        <v>s</v>
      </c>
      <c r="FB13" s="481" t="str">
        <f t="shared" ca="1" si="24"/>
        <v>s</v>
      </c>
      <c r="FC13" s="481" t="str">
        <f t="shared" ca="1" si="24"/>
        <v>s</v>
      </c>
      <c r="FD13" s="481" t="str">
        <f t="shared" ca="1" si="24"/>
        <v>s</v>
      </c>
      <c r="FE13" s="481" t="str">
        <f t="shared" ca="1" si="24"/>
        <v>s</v>
      </c>
      <c r="FF13" s="481" t="str">
        <f t="shared" ca="1" si="24"/>
        <v>s</v>
      </c>
      <c r="FG13" s="481">
        <f t="shared" ca="1" si="25"/>
        <v>31</v>
      </c>
      <c r="FH13" s="481">
        <f t="shared" ca="1" si="26"/>
        <v>0</v>
      </c>
      <c r="FI13" s="481" t="str">
        <f ca="1">IF(AND(YEAR(EA13)='P Gerais'!D11,MONTH(Lanc!EA13)=1,DAY(Lanc!EA13)&gt;1),"S","N")</f>
        <v>N</v>
      </c>
      <c r="FJ13" s="364">
        <f t="shared" ca="1" si="27"/>
        <v>0</v>
      </c>
      <c r="FK13" s="364">
        <f t="shared" si="28"/>
        <v>0</v>
      </c>
      <c r="FL13" s="387">
        <f t="shared" ca="1" si="29"/>
        <v>0</v>
      </c>
      <c r="FM13" s="363">
        <f t="shared" ca="1" si="30"/>
        <v>0</v>
      </c>
      <c r="FN13" s="363">
        <f t="shared" si="31"/>
        <v>0</v>
      </c>
      <c r="FP13" s="481">
        <f ca="1">((FJ13-FL13-FK13+AZ13+AQ13+SUM(Z13:AA13)+SUM(AW13:AX13)+AK13)*IF('DB Func'!GG8="ok",'DB Func'!GD8,0))</f>
        <v>0</v>
      </c>
      <c r="FR13" s="389">
        <f t="shared" ca="1" si="32"/>
        <v>0</v>
      </c>
      <c r="GV13" s="49"/>
      <c r="GW13" s="49"/>
      <c r="GX13" s="49"/>
      <c r="GY13" s="49"/>
      <c r="GZ13" s="49"/>
      <c r="HA13" s="49"/>
      <c r="HB13" s="49"/>
      <c r="HC13" s="49"/>
    </row>
    <row r="14" spans="1:211" ht="30" customHeight="1" thickTop="1" thickBot="1">
      <c r="C14" s="390" t="str">
        <f ca="1">IF('DB Func'!B9="Funcionário 7","",'DB Func'!B9)</f>
        <v/>
      </c>
      <c r="D14" s="391">
        <f ca="1">'DB Func'!CD9</f>
        <v>0</v>
      </c>
      <c r="E14" s="382" t="str">
        <f ca="1">IF(C14="","-",IF(OR(terceiro!E14="jan",terceiro!F14="jan"),"Sim","Não"))</f>
        <v>-</v>
      </c>
      <c r="F14" s="383" t="str">
        <f ca="1">IF(C14="","-",IF(OR(Ferias!E14="jan",Ferias!F14="jan"),"Sim","Não"))</f>
        <v>-</v>
      </c>
      <c r="G14" s="383">
        <f ca="1">IF(C14="",0,IF(F14="Sim",IF(Ferias!E14="Jan",Ferias!I14,Ferias!J14),0))</f>
        <v>0</v>
      </c>
      <c r="H14" s="185"/>
      <c r="I14" s="185"/>
      <c r="J14" s="383">
        <f t="shared" ca="1" si="1"/>
        <v>0</v>
      </c>
      <c r="K14" s="152"/>
      <c r="L14" s="151"/>
      <c r="M14" s="189"/>
      <c r="N14" s="153"/>
      <c r="O14" s="48"/>
      <c r="P14" s="48"/>
      <c r="Q14" s="48"/>
      <c r="R14" s="49"/>
      <c r="S14" s="49"/>
      <c r="T14" s="49"/>
      <c r="U14" s="49"/>
      <c r="V14" s="49"/>
      <c r="W14" s="49"/>
      <c r="X14" s="49"/>
      <c r="Y14" s="49"/>
      <c r="Z14" s="49"/>
      <c r="AA14" s="49"/>
      <c r="AB14" s="48"/>
      <c r="AC14" s="48"/>
      <c r="AD14" s="49"/>
      <c r="AE14" s="49"/>
      <c r="AF14" s="314"/>
      <c r="AH14" s="400">
        <f ca="1">IF('DB Func'!GE9="Janeiro",IF('DB Func'!BQ9="Parcela Única",('auxiliar 13 sal'!C10/12*'DB Func'!GF9)+AVERAGE('auxiliar 13 sal'!Q10:AB10)+AVERAGE('auxiliar 13 sal'!AE10:AP10)+('auxiliar 13 sal'!C10*'DB Func'!BN9)+('auxiliar 13 sal'!C10*'DB Func'!BO9),IF('DB Func'!BQ9="2 Parcelas",(('auxiliar 13 sal'!C10/12*'DB Func'!GF9+AVERAGE('auxiliar 13 sal'!Q10:AB10)+AVERAGE('auxiliar 13 sal'!AE10:AP10)+'auxiliar 13 sal'!C10*'DB Func'!BN9+'auxiliar 13 sal'!C10*'DB Func'!BO9)/2))),0)</f>
        <v>0</v>
      </c>
      <c r="AK14" s="364">
        <f t="shared" ca="1" si="5"/>
        <v>0</v>
      </c>
      <c r="AL14" s="364">
        <f t="shared" ca="1" si="6"/>
        <v>0</v>
      </c>
      <c r="AM14" s="364">
        <f t="shared" ca="1" si="7"/>
        <v>0</v>
      </c>
      <c r="AN14" s="364">
        <f t="shared" ca="1" si="8"/>
        <v>0</v>
      </c>
      <c r="AO14" s="364">
        <f t="shared" ca="1" si="9"/>
        <v>0</v>
      </c>
      <c r="AP14" s="364">
        <f t="shared" ca="1" si="10"/>
        <v>0</v>
      </c>
      <c r="AQ14" s="364">
        <f t="shared" ca="1" si="11"/>
        <v>0</v>
      </c>
      <c r="AR14" s="364">
        <f>IF(OR(M14="",M14=0),0,((FJ14/220)*('Ho Ex'!$C$8+$AS$6))*M14)</f>
        <v>0</v>
      </c>
      <c r="AS14" s="364">
        <f>IF(OR(N14="",N14=0),0,((FJ14/220*('DB Func'!GD9+Lanc!$AS$6))*('Ho Ex'!$I$8+$AS$6))*(N14/52.5*60))</f>
        <v>0</v>
      </c>
      <c r="AT14" s="364">
        <f>IF(OR(M14="",M14=0),0,((FJ14/220)*('Ho Ex'!$J$8+$AS$6))*O14)</f>
        <v>0</v>
      </c>
      <c r="AU14" s="364">
        <f>IF(OR(M14="",M14=0),0,((FJ14/220)*('Ho Ex'!I17+$AS$6))*P14)</f>
        <v>0</v>
      </c>
      <c r="AV14" s="364">
        <f>IF(OR(M14="",M14=0),0,((FJ14/220)*('Ho Ex'!C17+$AS$6))*Q14)</f>
        <v>0</v>
      </c>
      <c r="AW14" s="364">
        <f ca="1">FJ14*'DB Func'!BN9</f>
        <v>0</v>
      </c>
      <c r="AX14" s="364">
        <f ca="1">FJ14*'DB Func'!BO9</f>
        <v>0</v>
      </c>
      <c r="AY14" s="364">
        <f ca="1">IF(FJ14=0,0,VLOOKUP(FJ14,'P Gerais'!$D$39:$G$41,3,TRUE)*Func7!$F$68)</f>
        <v>0</v>
      </c>
      <c r="AZ14" s="364">
        <f t="shared" si="12"/>
        <v>0</v>
      </c>
      <c r="BA14" s="364">
        <f ca="1">((FJ14-FL14-FK14+AZ14+AQ14+SUM(Z14:AA14)+SUM(AW14:AX14)+AK14)*IF('DB Func'!GG9="ok",'DB Func'!GD9,0))+(FJ14-FL14-FK14+AZ14+AQ14+SUM(Z14:AA14)+SUM(AW14:AX14))+AK14</f>
        <v>0</v>
      </c>
      <c r="BB14" s="385">
        <f ca="1">VLOOKUP(BA14,'P Gerais'!$D$22:$G$25,3,TRUE)</f>
        <v>0.08</v>
      </c>
      <c r="BC14" s="364">
        <f ca="1">IF(BA14&lt;'P Gerais'!$D$25,BA14*BB14,Lanc!BB14)</f>
        <v>0</v>
      </c>
      <c r="BD14" s="364">
        <f ca="1">BA14-BC14-('DB Func'!GB9*'P Gerais'!$D$35)</f>
        <v>0</v>
      </c>
      <c r="BE14" s="386">
        <f ca="1">VLOOKUP(BD14,'P Gerais'!$D$29:$F$33,3,TRUE)</f>
        <v>0</v>
      </c>
      <c r="BF14" s="364">
        <f t="shared" ca="1" si="13"/>
        <v>0</v>
      </c>
      <c r="BG14" s="364">
        <f ca="1">VLOOKUP(BD14,'P Gerais'!$D$29:$G$33,4,TRUE)</f>
        <v>0</v>
      </c>
      <c r="BH14" s="364">
        <f t="shared" ca="1" si="14"/>
        <v>0</v>
      </c>
      <c r="BI14" s="364">
        <f t="shared" ca="1" si="15"/>
        <v>0</v>
      </c>
      <c r="BJ14" s="481">
        <f ca="1">'DB Func'!G9</f>
        <v>0</v>
      </c>
      <c r="BK14" s="481">
        <f ca="1">'DB Func'!FW9</f>
        <v>0</v>
      </c>
      <c r="BL14" s="364">
        <f ca="1">D14*'P Gerais'!$D$13</f>
        <v>0</v>
      </c>
      <c r="BM14" s="364">
        <f ca="1">D14*'P Gerais'!$D$14</f>
        <v>0</v>
      </c>
      <c r="BN14" s="364">
        <f ca="1">D14*'P Gerais'!$D$16</f>
        <v>0</v>
      </c>
      <c r="BO14" s="364">
        <f ca="1">D14*'P Gerais'!$D$17</f>
        <v>0</v>
      </c>
      <c r="BP14" s="364">
        <f ca="1">D14*'P Gerais'!$D$18</f>
        <v>0</v>
      </c>
      <c r="BQ14" s="385">
        <f ca="1">VLOOKUP(D14,'P Gerais'!$D$22:$G$24,3,TRUE)</f>
        <v>0.08</v>
      </c>
      <c r="BR14" s="385">
        <f ca="1">VLOOKUP(D14,'P Gerais'!$D$29:$G$33,3,TRUE)</f>
        <v>0</v>
      </c>
      <c r="BS14" s="385">
        <f ca="1">'DB Func'!BN9</f>
        <v>0</v>
      </c>
      <c r="BT14" s="385">
        <f ca="1">'DB Func'!BO9</f>
        <v>0</v>
      </c>
      <c r="BU14" s="385">
        <f ca="1">'DB Func'!FX9</f>
        <v>0</v>
      </c>
      <c r="BV14" s="364">
        <f t="shared" ca="1" si="16"/>
        <v>-0.08</v>
      </c>
      <c r="BW14" s="364">
        <f ca="1">BV14-'DB Func'!GC9</f>
        <v>-0.08</v>
      </c>
      <c r="BX14" s="481">
        <f ca="1">IFERROR(VLOOKUP(BW14,'P Gerais'!$D$29:$G$33,3,TRUE)*BW14,0)</f>
        <v>0</v>
      </c>
      <c r="BY14" s="364">
        <f ca="1">IFERROR(BX14-VLOOKUP(BW14,'P Gerais'!$D$29:$H$33,4,TRUE),0)</f>
        <v>0</v>
      </c>
      <c r="BZ14" s="364">
        <f ca="1">D14*'DB Func'!GD9</f>
        <v>0</v>
      </c>
      <c r="CB14" s="364">
        <f t="shared" ca="1" si="17"/>
        <v>0</v>
      </c>
      <c r="CC14" s="364">
        <f t="shared" si="18"/>
        <v>0</v>
      </c>
      <c r="CD14" s="364">
        <f t="shared" si="19"/>
        <v>0</v>
      </c>
      <c r="CF14" s="481" t="str">
        <f t="shared" ca="1" si="20"/>
        <v>não</v>
      </c>
      <c r="CG14" s="481">
        <f ca="1">IF($CH$8=1,DAY('DB Func'!C9),0)</f>
        <v>0</v>
      </c>
      <c r="CH14" s="481">
        <f ca="1">IF(CI14=0,0,MONTH('DB Func'!C9))</f>
        <v>0</v>
      </c>
      <c r="CI14" s="481">
        <f ca="1">IF('P Gerais'!D12=YEAR('DB Func'!C9),YEAR('DB Func'!C9),0)</f>
        <v>0</v>
      </c>
      <c r="CJ14" s="371">
        <v>37</v>
      </c>
      <c r="CL14" s="481" t="str">
        <f ca="1">IF(ISERROR(HLOOKUP(CL12,$DS$7:$DY14,$DZ14,FALSE)),"N",HLOOKUP(CL12,$DS$7:$DY14,$DZ14,FALSE))</f>
        <v>N</v>
      </c>
      <c r="CM14" s="481" t="str">
        <f ca="1">IF(ISERROR(HLOOKUP(CM12,$DS$7:$DY14,$DZ14,FALSE)),"N",HLOOKUP(CM12,$DS$7:$DY14,$DZ14,FALSE))</f>
        <v>N</v>
      </c>
      <c r="CN14" s="481" t="str">
        <f>IF(ISERROR(HLOOKUP(CN12,$DS$7:$DY14,$DZ14,FALSE)),"N",HLOOKUP(CN12,$DS$7:$DY14,$DZ14,FALSE))</f>
        <v>N</v>
      </c>
      <c r="CO14" s="481" t="str">
        <f ca="1">IF(ISERROR(HLOOKUP(CO12,$DS$7:$DY14,$DZ14,FALSE)),"N",HLOOKUP(CO12,$DS$7:$DY14,$DZ14,FALSE))</f>
        <v>N</v>
      </c>
      <c r="CP14" s="481" t="str">
        <f ca="1">IF(ISERROR(HLOOKUP(CP12,$DS$7:$DY14,$DZ14,FALSE)),"N",HLOOKUP(CP12,$DS$7:$DY14,$DZ14,FALSE))</f>
        <v>N</v>
      </c>
      <c r="CQ14" s="481" t="str">
        <f ca="1">IF(ISERROR(HLOOKUP(CQ12,$DS$7:$DY14,$DZ14,FALSE)),"N",HLOOKUP(CQ12,$DS$7:$DY14,$DZ14,FALSE))</f>
        <v>N</v>
      </c>
      <c r="CR14" s="481" t="str">
        <f ca="1">IF(ISERROR(HLOOKUP(CR12,$DS$7:$DY14,$DZ14,FALSE)),"N",HLOOKUP(CR12,$DS$7:$DY14,$DZ14,FALSE))</f>
        <v>N</v>
      </c>
      <c r="CS14" s="481" t="str">
        <f ca="1">IF(ISERROR(HLOOKUP(CS12,$DS$7:$DY14,$DZ14,FALSE)),"N",HLOOKUP(CS12,$DS$7:$DY14,$DZ14,FALSE))</f>
        <v>N</v>
      </c>
      <c r="CT14" s="481" t="str">
        <f ca="1">IF(ISERROR(HLOOKUP(CT12,$DS$7:$DY14,$DZ14,FALSE)),"N",HLOOKUP(CT12,$DS$7:$DY14,$DZ14,FALSE))</f>
        <v>N</v>
      </c>
      <c r="CU14" s="481" t="str">
        <f>IF(ISERROR(HLOOKUP(CU12,$DS$7:$DY14,$DZ14,FALSE)),"N",HLOOKUP(CU12,$DS$7:$DY14,$DZ14,FALSE))</f>
        <v>N</v>
      </c>
      <c r="CV14" s="481" t="str">
        <f ca="1">IF(ISERROR(HLOOKUP(CV12,$DS$7:$DY14,$DZ14,FALSE)),"N",HLOOKUP(CV12,$DS$7:$DY14,$DZ14,FALSE))</f>
        <v>N</v>
      </c>
      <c r="CW14" s="481" t="str">
        <f ca="1">IF(ISERROR(HLOOKUP(CW12,$DS$7:$DY14,$DZ14,FALSE)),"N",HLOOKUP(CW12,$DS$7:$DY14,$DZ14,FALSE))</f>
        <v>N</v>
      </c>
      <c r="CX14" s="481" t="str">
        <f ca="1">IF(ISERROR(HLOOKUP(CX12,$DS$7:$DY14,$DZ14,FALSE)),"N",HLOOKUP(CX12,$DS$7:$DY14,$DZ14,FALSE))</f>
        <v>N</v>
      </c>
      <c r="CY14" s="481" t="str">
        <f ca="1">IF(ISERROR(HLOOKUP(CY12,$DS$7:$DY14,$DZ14,FALSE)),"N",HLOOKUP(CY12,$DS$7:$DY14,$DZ14,FALSE))</f>
        <v>N</v>
      </c>
      <c r="CZ14" s="481" t="str">
        <f ca="1">IF(ISERROR(HLOOKUP(CZ12,$DS$7:$DY14,$DZ14,FALSE)),"N",HLOOKUP(CZ12,$DS$7:$DY14,$DZ14,FALSE))</f>
        <v>N</v>
      </c>
      <c r="DA14" s="481" t="str">
        <f ca="1">IF(ISERROR(HLOOKUP(DA12,$DS$7:$DY14,$DZ14,FALSE)),"N",HLOOKUP(DA12,$DS$7:$DY14,$DZ14,FALSE))</f>
        <v>N</v>
      </c>
      <c r="DB14" s="481" t="str">
        <f>IF(ISERROR(HLOOKUP(DB12,$DS$7:$DY14,$DZ14,FALSE)),"N",HLOOKUP(DB12,$DS$7:$DY14,$DZ14,FALSE))</f>
        <v>N</v>
      </c>
      <c r="DC14" s="481" t="str">
        <f ca="1">IF(ISERROR(HLOOKUP(DC12,$DS$7:$DY14,$DZ14,FALSE)),"N",HLOOKUP(DC12,$DS$7:$DY14,$DZ14,FALSE))</f>
        <v>N</v>
      </c>
      <c r="DD14" s="481" t="str">
        <f ca="1">IF(ISERROR(HLOOKUP(DD12,$DS$7:$DY14,$DZ14,FALSE)),"N",HLOOKUP(DD12,$DS$7:$DY14,$DZ14,FALSE))</f>
        <v>N</v>
      </c>
      <c r="DE14" s="481" t="str">
        <f ca="1">IF(ISERROR(HLOOKUP(DE12,$DS$7:$DY14,$DZ14,FALSE)),"N",HLOOKUP(DE12,$DS$7:$DY14,$DZ14,FALSE))</f>
        <v>N</v>
      </c>
      <c r="DF14" s="481" t="str">
        <f ca="1">IF(ISERROR(HLOOKUP(DF12,$DS$7:$DY14,$DZ14,FALSE)),"N",HLOOKUP(DF12,$DS$7:$DY14,$DZ14,FALSE))</f>
        <v>N</v>
      </c>
      <c r="DG14" s="481" t="str">
        <f ca="1">IF(ISERROR(HLOOKUP(DG12,$DS$7:$DY14,$DZ14,FALSE)),"N",HLOOKUP(DG12,$DS$7:$DY14,$DZ14,FALSE))</f>
        <v>N</v>
      </c>
      <c r="DH14" s="481" t="str">
        <f ca="1">IF(ISERROR(HLOOKUP(DH12,$DS$7:$DY14,$DZ14,FALSE)),"N",HLOOKUP(DH12,$DS$7:$DY14,$DZ14,FALSE))</f>
        <v>N</v>
      </c>
      <c r="DI14" s="481" t="str">
        <f>IF(ISERROR(HLOOKUP(DI12,$DS$7:$DY14,$DZ14,FALSE)),"N",HLOOKUP(DI12,$DS$7:$DY14,$DZ14,FALSE))</f>
        <v>N</v>
      </c>
      <c r="DJ14" s="481" t="str">
        <f ca="1">IF(ISERROR(HLOOKUP(DJ12,$DS$7:$DY14,$DZ14,FALSE)),"N",HLOOKUP(DJ12,$DS$7:$DY14,$DZ14,FALSE))</f>
        <v>N</v>
      </c>
      <c r="DK14" s="481" t="str">
        <f ca="1">IF(ISERROR(HLOOKUP(DK12,$DS$7:$DY14,$DZ14,FALSE)),"N",HLOOKUP(DK12,$DS$7:$DY14,$DZ14,FALSE))</f>
        <v>N</v>
      </c>
      <c r="DL14" s="481" t="str">
        <f ca="1">IF(ISERROR(HLOOKUP(DL12,$DS$7:$DY14,$DZ14,FALSE)),"N",HLOOKUP(DL12,$DS$7:$DY14,$DZ14,FALSE))</f>
        <v>N</v>
      </c>
      <c r="DM14" s="481" t="str">
        <f ca="1">IF(ISERROR(HLOOKUP(DM12,$DS$7:$DY14,$DZ14,FALSE)),"N",HLOOKUP(DM12,$DS$7:$DY14,$DZ14,FALSE))</f>
        <v>N</v>
      </c>
      <c r="DN14" s="481" t="str">
        <f ca="1">IF(ISERROR(HLOOKUP(DN12,$DS$7:$DY14,$DZ14,FALSE)),"N",HLOOKUP(DN12,$DS$7:$DY14,$DZ14,FALSE))</f>
        <v>N</v>
      </c>
      <c r="DO14" s="481" t="str">
        <f ca="1">IF(ISERROR(HLOOKUP(DO12,$DS$7:$DY14,$DZ14,FALSE)),"N",HLOOKUP(DO12,$DS$7:$DY14,$DZ14,FALSE))</f>
        <v>N</v>
      </c>
      <c r="DP14" s="481" t="str">
        <f>IF(ISERROR(HLOOKUP(DP12,$DS$7:$DY14,$DZ14,FALSE)),"N",HLOOKUP(DP12,$DS$7:$DY14,$DZ14,FALSE))</f>
        <v>N</v>
      </c>
      <c r="DQ14" s="481">
        <f t="shared" ca="1" si="21"/>
        <v>0</v>
      </c>
      <c r="DR14" s="481">
        <f t="shared" ca="1" si="22"/>
        <v>31</v>
      </c>
      <c r="DS14" s="481" t="str">
        <f>IF('DB Func'!M9&gt;0,"S","N")</f>
        <v>N</v>
      </c>
      <c r="DT14" s="481" t="str">
        <f>IF('DB Func'!R9&gt;0,"S","N")</f>
        <v>N</v>
      </c>
      <c r="DU14" s="481" t="str">
        <f>IF('DB Func'!W9&gt;0,"S","N")</f>
        <v>N</v>
      </c>
      <c r="DV14" s="481" t="str">
        <f>IF('DB Func'!AB9&gt;0,"S","N")</f>
        <v>N</v>
      </c>
      <c r="DW14" s="481" t="str">
        <f>IF('DB Func'!AG9&gt;0,"S","N")</f>
        <v>N</v>
      </c>
      <c r="DX14" s="481" t="str">
        <f>IF('DB Func'!AL9&gt;0,"S","N")</f>
        <v>N</v>
      </c>
      <c r="DY14" s="481" t="str">
        <f>IF('DB Func'!AQ9&gt;0,"S","N")</f>
        <v>N</v>
      </c>
      <c r="DZ14" s="481">
        <v>8</v>
      </c>
      <c r="EA14" s="369">
        <f ca="1">'DB Func'!C9</f>
        <v>0</v>
      </c>
      <c r="EB14" s="481" t="str">
        <f t="shared" ca="1" si="23"/>
        <v>s</v>
      </c>
      <c r="EC14" s="481" t="str">
        <f t="shared" ca="1" si="23"/>
        <v>s</v>
      </c>
      <c r="ED14" s="481" t="str">
        <f t="shared" ca="1" si="23"/>
        <v>s</v>
      </c>
      <c r="EE14" s="481" t="str">
        <f t="shared" ca="1" si="23"/>
        <v>s</v>
      </c>
      <c r="EF14" s="481" t="str">
        <f t="shared" ca="1" si="23"/>
        <v>s</v>
      </c>
      <c r="EG14" s="481" t="str">
        <f t="shared" ca="1" si="23"/>
        <v>s</v>
      </c>
      <c r="EH14" s="481" t="str">
        <f t="shared" ca="1" si="23"/>
        <v>s</v>
      </c>
      <c r="EI14" s="481" t="str">
        <f t="shared" ca="1" si="23"/>
        <v>s</v>
      </c>
      <c r="EJ14" s="481" t="str">
        <f t="shared" ca="1" si="23"/>
        <v>s</v>
      </c>
      <c r="EK14" s="481" t="str">
        <f t="shared" ca="1" si="23"/>
        <v>s</v>
      </c>
      <c r="EL14" s="481" t="str">
        <f t="shared" ca="1" si="23"/>
        <v>s</v>
      </c>
      <c r="EM14" s="481" t="str">
        <f t="shared" ca="1" si="23"/>
        <v>s</v>
      </c>
      <c r="EN14" s="481" t="str">
        <f t="shared" ca="1" si="23"/>
        <v>s</v>
      </c>
      <c r="EO14" s="481" t="str">
        <f t="shared" ca="1" si="23"/>
        <v>s</v>
      </c>
      <c r="EP14" s="481" t="str">
        <f t="shared" ca="1" si="23"/>
        <v>s</v>
      </c>
      <c r="EQ14" s="481" t="str">
        <f t="shared" ca="1" si="23"/>
        <v>s</v>
      </c>
      <c r="ER14" s="481" t="str">
        <f t="shared" ca="1" si="24"/>
        <v>s</v>
      </c>
      <c r="ES14" s="481" t="str">
        <f t="shared" ca="1" si="24"/>
        <v>s</v>
      </c>
      <c r="ET14" s="481" t="str">
        <f t="shared" ca="1" si="24"/>
        <v>s</v>
      </c>
      <c r="EU14" s="481" t="str">
        <f t="shared" ca="1" si="24"/>
        <v>s</v>
      </c>
      <c r="EV14" s="481" t="str">
        <f t="shared" ca="1" si="24"/>
        <v>s</v>
      </c>
      <c r="EW14" s="481" t="str">
        <f t="shared" ca="1" si="24"/>
        <v>s</v>
      </c>
      <c r="EX14" s="481" t="str">
        <f t="shared" ca="1" si="24"/>
        <v>s</v>
      </c>
      <c r="EY14" s="481" t="str">
        <f t="shared" ca="1" si="24"/>
        <v>s</v>
      </c>
      <c r="EZ14" s="481" t="str">
        <f t="shared" ca="1" si="24"/>
        <v>s</v>
      </c>
      <c r="FA14" s="481" t="str">
        <f t="shared" ca="1" si="24"/>
        <v>s</v>
      </c>
      <c r="FB14" s="481" t="str">
        <f t="shared" ca="1" si="24"/>
        <v>s</v>
      </c>
      <c r="FC14" s="481" t="str">
        <f t="shared" ca="1" si="24"/>
        <v>s</v>
      </c>
      <c r="FD14" s="481" t="str">
        <f t="shared" ca="1" si="24"/>
        <v>s</v>
      </c>
      <c r="FE14" s="481" t="str">
        <f t="shared" ca="1" si="24"/>
        <v>s</v>
      </c>
      <c r="FF14" s="481" t="str">
        <f t="shared" ca="1" si="24"/>
        <v>s</v>
      </c>
      <c r="FG14" s="481">
        <f t="shared" ca="1" si="25"/>
        <v>31</v>
      </c>
      <c r="FH14" s="481">
        <f t="shared" ca="1" si="26"/>
        <v>0</v>
      </c>
      <c r="FI14" s="481" t="str">
        <f ca="1">IF(AND(YEAR(EA14)='P Gerais'!D12,MONTH(Lanc!EA14)=1,DAY(Lanc!EA14)&gt;1),"S","N")</f>
        <v>N</v>
      </c>
      <c r="FJ14" s="364">
        <f t="shared" ca="1" si="27"/>
        <v>0</v>
      </c>
      <c r="FK14" s="364">
        <f t="shared" si="28"/>
        <v>0</v>
      </c>
      <c r="FL14" s="387">
        <f t="shared" ca="1" si="29"/>
        <v>0</v>
      </c>
      <c r="FM14" s="363">
        <f t="shared" ca="1" si="30"/>
        <v>0</v>
      </c>
      <c r="FN14" s="363">
        <f t="shared" si="31"/>
        <v>0</v>
      </c>
      <c r="FP14" s="481">
        <f ca="1">((FJ14-FL14-FK14+AZ14+AQ14+SUM(Z14:AA14)+SUM(AW14:AX14)+AK14)*IF('DB Func'!GG9="ok",'DB Func'!GD9,0))</f>
        <v>0</v>
      </c>
      <c r="FR14" s="389">
        <f t="shared" ca="1" si="32"/>
        <v>0</v>
      </c>
      <c r="GV14" s="49"/>
      <c r="GW14" s="49"/>
      <c r="GX14" s="49"/>
      <c r="GY14" s="49"/>
      <c r="GZ14" s="49"/>
      <c r="HA14" s="49"/>
      <c r="HB14" s="49"/>
      <c r="HC14" s="49"/>
    </row>
    <row r="15" spans="1:211" ht="30" customHeight="1" thickTop="1" thickBot="1">
      <c r="C15" s="390" t="str">
        <f ca="1">IF('DB Func'!B10="Funcionário 8","",'DB Func'!B10)</f>
        <v/>
      </c>
      <c r="D15" s="391">
        <f ca="1">'DB Func'!CD10</f>
        <v>0</v>
      </c>
      <c r="E15" s="382" t="str">
        <f ca="1">IF(C15="","-",IF(OR(terceiro!E15="jan",terceiro!F15="jan"),"Sim","Não"))</f>
        <v>-</v>
      </c>
      <c r="F15" s="383" t="str">
        <f ca="1">IF(C15="","-",IF(OR(Ferias!E15="jan",Ferias!F15="jan"),"Sim","Não"))</f>
        <v>-</v>
      </c>
      <c r="G15" s="383">
        <f ca="1">IF(C15="",0,IF(F15="Sim",IF(Ferias!E15="Jan",Ferias!I15,Ferias!J15),0))</f>
        <v>0</v>
      </c>
      <c r="H15" s="185"/>
      <c r="I15" s="185"/>
      <c r="J15" s="383">
        <f t="shared" ca="1" si="1"/>
        <v>0</v>
      </c>
      <c r="K15" s="152"/>
      <c r="L15" s="151"/>
      <c r="M15" s="189"/>
      <c r="N15" s="153"/>
      <c r="O15" s="48"/>
      <c r="P15" s="48"/>
      <c r="Q15" s="48"/>
      <c r="R15" s="49"/>
      <c r="S15" s="49"/>
      <c r="T15" s="49"/>
      <c r="U15" s="49"/>
      <c r="V15" s="49"/>
      <c r="W15" s="49"/>
      <c r="X15" s="49"/>
      <c r="Y15" s="49"/>
      <c r="Z15" s="49"/>
      <c r="AA15" s="49"/>
      <c r="AB15" s="48"/>
      <c r="AC15" s="48"/>
      <c r="AD15" s="49"/>
      <c r="AE15" s="49"/>
      <c r="AF15" s="314"/>
      <c r="AH15" s="400">
        <f ca="1">IF('DB Func'!GE10="Janeiro",IF('DB Func'!BQ10="Parcela Única",('auxiliar 13 sal'!C11/12*'DB Func'!GF10)+AVERAGE('auxiliar 13 sal'!Q11:AB11)+AVERAGE('auxiliar 13 sal'!AE11:AP11)+('auxiliar 13 sal'!C11*'DB Func'!BN10)+('auxiliar 13 sal'!C11*'DB Func'!BO10),IF('DB Func'!BQ10="2 Parcelas",(('auxiliar 13 sal'!C11/12*'DB Func'!GF10+AVERAGE('auxiliar 13 sal'!Q11:AB11)+AVERAGE('auxiliar 13 sal'!AE11:AP11)+'auxiliar 13 sal'!C11*'DB Func'!BN10+'auxiliar 13 sal'!C11*'DB Func'!BO10)/2))),0)</f>
        <v>0</v>
      </c>
      <c r="AK15" s="364">
        <f t="shared" ca="1" si="5"/>
        <v>0</v>
      </c>
      <c r="AL15" s="364">
        <f t="shared" ca="1" si="6"/>
        <v>0</v>
      </c>
      <c r="AM15" s="364">
        <f t="shared" ca="1" si="7"/>
        <v>0</v>
      </c>
      <c r="AN15" s="364">
        <f t="shared" ca="1" si="8"/>
        <v>0</v>
      </c>
      <c r="AO15" s="364">
        <f t="shared" ca="1" si="9"/>
        <v>0</v>
      </c>
      <c r="AP15" s="364">
        <f t="shared" ca="1" si="10"/>
        <v>0</v>
      </c>
      <c r="AQ15" s="364">
        <f t="shared" ca="1" si="11"/>
        <v>0</v>
      </c>
      <c r="AR15" s="364">
        <f>IF(OR(M15="",M15=0),0,((FJ15/220)*('Ho Ex'!$C$8+$AS$6))*M15)</f>
        <v>0</v>
      </c>
      <c r="AS15" s="364">
        <f>IF(OR(N15="",N15=0),0,((FJ15/220*('DB Func'!GD10+Lanc!$AS$6))*('Ho Ex'!$I$8+$AS$6))*(N15/52.5*60))</f>
        <v>0</v>
      </c>
      <c r="AT15" s="364">
        <f>IF(OR(M15="",M15=0),0,((FJ15/220)*('Ho Ex'!$J$8+$AS$6))*O15)</f>
        <v>0</v>
      </c>
      <c r="AU15" s="364">
        <f>IF(OR(M15="",M15=0),0,((FJ15/220)*('Ho Ex'!I18+$AS$6))*P15)</f>
        <v>0</v>
      </c>
      <c r="AV15" s="364">
        <f>IF(OR(M15="",M15=0),0,((FJ15/220)*('Ho Ex'!C18+$AS$6))*Q15)</f>
        <v>0</v>
      </c>
      <c r="AW15" s="364">
        <f ca="1">FJ15*'DB Func'!BN10</f>
        <v>0</v>
      </c>
      <c r="AX15" s="364">
        <f ca="1">FJ15*'DB Func'!BO10</f>
        <v>0</v>
      </c>
      <c r="AY15" s="364">
        <f ca="1">IF(FJ15=0,0,VLOOKUP(FJ15,'P Gerais'!$D$39:$G$41,3,TRUE)*Func8!$F$68)</f>
        <v>0</v>
      </c>
      <c r="AZ15" s="364">
        <f t="shared" si="12"/>
        <v>0</v>
      </c>
      <c r="BA15" s="364">
        <f ca="1">((FJ15-FL15-FK15+AZ15+AQ15+SUM(Z15:AA15)+SUM(AW15:AX15)+AK15)*IF('DB Func'!GG10="ok",'DB Func'!GD10,0))+(FJ15-FL15-FK15+AZ15+AQ15+SUM(Z15:AA15)+SUM(AW15:AX15))+AK15</f>
        <v>0</v>
      </c>
      <c r="BB15" s="385">
        <f ca="1">VLOOKUP(BA15,'P Gerais'!$D$22:$G$25,3,TRUE)</f>
        <v>0.08</v>
      </c>
      <c r="BC15" s="364">
        <f ca="1">IF(BA15&lt;'P Gerais'!$D$25,BA15*BB15,Lanc!BB15)</f>
        <v>0</v>
      </c>
      <c r="BD15" s="364">
        <f ca="1">BA15-BC15-('DB Func'!GB10*'P Gerais'!$D$35)</f>
        <v>0</v>
      </c>
      <c r="BE15" s="386">
        <f ca="1">VLOOKUP(BD15,'P Gerais'!$D$29:$F$33,3,TRUE)</f>
        <v>0</v>
      </c>
      <c r="BF15" s="364">
        <f t="shared" ca="1" si="13"/>
        <v>0</v>
      </c>
      <c r="BG15" s="364">
        <f ca="1">VLOOKUP(BD15,'P Gerais'!$D$29:$G$33,4,TRUE)</f>
        <v>0</v>
      </c>
      <c r="BH15" s="364">
        <f t="shared" ca="1" si="14"/>
        <v>0</v>
      </c>
      <c r="BI15" s="364">
        <f t="shared" ca="1" si="15"/>
        <v>0</v>
      </c>
      <c r="BJ15" s="481">
        <f ca="1">'DB Func'!G10</f>
        <v>0</v>
      </c>
      <c r="BK15" s="481">
        <f ca="1">'DB Func'!FW10</f>
        <v>0</v>
      </c>
      <c r="BL15" s="364">
        <f ca="1">D15*'P Gerais'!$D$13</f>
        <v>0</v>
      </c>
      <c r="BM15" s="364">
        <f ca="1">D15*'P Gerais'!$D$14</f>
        <v>0</v>
      </c>
      <c r="BN15" s="364">
        <f ca="1">D15*'P Gerais'!$D$16</f>
        <v>0</v>
      </c>
      <c r="BO15" s="364">
        <f ca="1">D15*'P Gerais'!$D$17</f>
        <v>0</v>
      </c>
      <c r="BP15" s="364">
        <f ca="1">D15*'P Gerais'!$D$18</f>
        <v>0</v>
      </c>
      <c r="BQ15" s="385">
        <f ca="1">VLOOKUP(D15,'P Gerais'!$D$22:$G$24,3,TRUE)</f>
        <v>0.08</v>
      </c>
      <c r="BR15" s="385">
        <f ca="1">VLOOKUP(D15,'P Gerais'!$D$29:$G$33,3,TRUE)</f>
        <v>0</v>
      </c>
      <c r="BS15" s="385">
        <f ca="1">'DB Func'!BN10</f>
        <v>0</v>
      </c>
      <c r="BT15" s="385">
        <f ca="1">'DB Func'!BO10</f>
        <v>0</v>
      </c>
      <c r="BU15" s="385">
        <f ca="1">'DB Func'!FX10</f>
        <v>0</v>
      </c>
      <c r="BV15" s="364">
        <f t="shared" ca="1" si="16"/>
        <v>-0.08</v>
      </c>
      <c r="BW15" s="364">
        <f ca="1">BV15-'DB Func'!GC10</f>
        <v>-0.08</v>
      </c>
      <c r="BX15" s="481">
        <f ca="1">IFERROR(VLOOKUP(BW15,'P Gerais'!$D$29:$G$33,3,TRUE)*BW15,0)</f>
        <v>0</v>
      </c>
      <c r="BY15" s="364">
        <f ca="1">IFERROR(BX15-VLOOKUP(BW15,'P Gerais'!$D$29:$H$33,4,TRUE),0)</f>
        <v>0</v>
      </c>
      <c r="BZ15" s="364">
        <f ca="1">D15*'DB Func'!GD10</f>
        <v>0</v>
      </c>
      <c r="CB15" s="364">
        <f t="shared" ca="1" si="17"/>
        <v>0</v>
      </c>
      <c r="CC15" s="364">
        <f t="shared" si="18"/>
        <v>0</v>
      </c>
      <c r="CD15" s="364">
        <f t="shared" si="19"/>
        <v>0</v>
      </c>
      <c r="CF15" s="481" t="str">
        <f t="shared" ca="1" si="20"/>
        <v>não</v>
      </c>
      <c r="CG15" s="481">
        <f ca="1">IF($CH$8=1,DAY('DB Func'!C10),0)</f>
        <v>0</v>
      </c>
      <c r="CH15" s="481">
        <f ca="1">IF(CI15=0,0,MONTH('DB Func'!C10))</f>
        <v>0</v>
      </c>
      <c r="CI15" s="481">
        <f ca="1">IF('P Gerais'!D13=YEAR('DB Func'!C10),YEAR('DB Func'!C10),0)</f>
        <v>0</v>
      </c>
      <c r="CJ15" s="371">
        <v>38</v>
      </c>
      <c r="CL15" s="481" t="str">
        <f>IF(ISERROR(HLOOKUP(CL13,$DS$7:$DY15,$DZ15,FALSE)),"N",HLOOKUP(CL13,$DS$7:$DY15,$DZ15,FALSE))</f>
        <v>N</v>
      </c>
      <c r="CM15" s="481" t="str">
        <f>IF(ISERROR(HLOOKUP(CM13,$DS$7:$DY15,$DZ15,FALSE)),"N",HLOOKUP(CM13,$DS$7:$DY15,$DZ15,FALSE))</f>
        <v>N</v>
      </c>
      <c r="CN15" s="481" t="str">
        <f>IF(ISERROR(HLOOKUP(CN13,$DS$7:$DY15,$DZ15,FALSE)),"N",HLOOKUP(CN13,$DS$7:$DY15,$DZ15,FALSE))</f>
        <v>N</v>
      </c>
      <c r="CO15" s="481" t="str">
        <f>IF(ISERROR(HLOOKUP(CO13,$DS$7:$DY15,$DZ15,FALSE)),"N",HLOOKUP(CO13,$DS$7:$DY15,$DZ15,FALSE))</f>
        <v>N</v>
      </c>
      <c r="CP15" s="481" t="str">
        <f>IF(ISERROR(HLOOKUP(CP13,$DS$7:$DY15,$DZ15,FALSE)),"N",HLOOKUP(CP13,$DS$7:$DY15,$DZ15,FALSE))</f>
        <v>N</v>
      </c>
      <c r="CQ15" s="481" t="str">
        <f>IF(ISERROR(HLOOKUP(CQ13,$DS$7:$DY15,$DZ15,FALSE)),"N",HLOOKUP(CQ13,$DS$7:$DY15,$DZ15,FALSE))</f>
        <v>N</v>
      </c>
      <c r="CR15" s="481" t="str">
        <f>IF(ISERROR(HLOOKUP(CR13,$DS$7:$DY15,$DZ15,FALSE)),"N",HLOOKUP(CR13,$DS$7:$DY15,$DZ15,FALSE))</f>
        <v>N</v>
      </c>
      <c r="CS15" s="481" t="str">
        <f>IF(ISERROR(HLOOKUP(CS13,$DS$7:$DY15,$DZ15,FALSE)),"N",HLOOKUP(CS13,$DS$7:$DY15,$DZ15,FALSE))</f>
        <v>N</v>
      </c>
      <c r="CT15" s="481" t="str">
        <f>IF(ISERROR(HLOOKUP(CT13,$DS$7:$DY15,$DZ15,FALSE)),"N",HLOOKUP(CT13,$DS$7:$DY15,$DZ15,FALSE))</f>
        <v>N</v>
      </c>
      <c r="CU15" s="481" t="str">
        <f>IF(ISERROR(HLOOKUP(CU13,$DS$7:$DY15,$DZ15,FALSE)),"N",HLOOKUP(CU13,$DS$7:$DY15,$DZ15,FALSE))</f>
        <v>N</v>
      </c>
      <c r="CV15" s="481" t="str">
        <f>IF(ISERROR(HLOOKUP(CV13,$DS$7:$DY15,$DZ15,FALSE)),"N",HLOOKUP(CV13,$DS$7:$DY15,$DZ15,FALSE))</f>
        <v>N</v>
      </c>
      <c r="CW15" s="481" t="str">
        <f>IF(ISERROR(HLOOKUP(CW13,$DS$7:$DY15,$DZ15,FALSE)),"N",HLOOKUP(CW13,$DS$7:$DY15,$DZ15,FALSE))</f>
        <v>N</v>
      </c>
      <c r="CX15" s="481" t="str">
        <f>IF(ISERROR(HLOOKUP(CX13,$DS$7:$DY15,$DZ15,FALSE)),"N",HLOOKUP(CX13,$DS$7:$DY15,$DZ15,FALSE))</f>
        <v>N</v>
      </c>
      <c r="CY15" s="481" t="str">
        <f>IF(ISERROR(HLOOKUP(CY13,$DS$7:$DY15,$DZ15,FALSE)),"N",HLOOKUP(CY13,$DS$7:$DY15,$DZ15,FALSE))</f>
        <v>N</v>
      </c>
      <c r="CZ15" s="481" t="str">
        <f>IF(ISERROR(HLOOKUP(CZ13,$DS$7:$DY15,$DZ15,FALSE)),"N",HLOOKUP(CZ13,$DS$7:$DY15,$DZ15,FALSE))</f>
        <v>N</v>
      </c>
      <c r="DA15" s="481" t="str">
        <f>IF(ISERROR(HLOOKUP(DA13,$DS$7:$DY15,$DZ15,FALSE)),"N",HLOOKUP(DA13,$DS$7:$DY15,$DZ15,FALSE))</f>
        <v>N</v>
      </c>
      <c r="DB15" s="481" t="str">
        <f>IF(ISERROR(HLOOKUP(DB13,$DS$7:$DY15,$DZ15,FALSE)),"N",HLOOKUP(DB13,$DS$7:$DY15,$DZ15,FALSE))</f>
        <v>N</v>
      </c>
      <c r="DC15" s="481" t="str">
        <f>IF(ISERROR(HLOOKUP(DC13,$DS$7:$DY15,$DZ15,FALSE)),"N",HLOOKUP(DC13,$DS$7:$DY15,$DZ15,FALSE))</f>
        <v>N</v>
      </c>
      <c r="DD15" s="481" t="str">
        <f>IF(ISERROR(HLOOKUP(DD13,$DS$7:$DY15,$DZ15,FALSE)),"N",HLOOKUP(DD13,$DS$7:$DY15,$DZ15,FALSE))</f>
        <v>N</v>
      </c>
      <c r="DE15" s="481" t="str">
        <f>IF(ISERROR(HLOOKUP(DE13,$DS$7:$DY15,$DZ15,FALSE)),"N",HLOOKUP(DE13,$DS$7:$DY15,$DZ15,FALSE))</f>
        <v>N</v>
      </c>
      <c r="DF15" s="481" t="str">
        <f>IF(ISERROR(HLOOKUP(DF13,$DS$7:$DY15,$DZ15,FALSE)),"N",HLOOKUP(DF13,$DS$7:$DY15,$DZ15,FALSE))</f>
        <v>N</v>
      </c>
      <c r="DG15" s="481" t="str">
        <f>IF(ISERROR(HLOOKUP(DG13,$DS$7:$DY15,$DZ15,FALSE)),"N",HLOOKUP(DG13,$DS$7:$DY15,$DZ15,FALSE))</f>
        <v>N</v>
      </c>
      <c r="DH15" s="481" t="str">
        <f>IF(ISERROR(HLOOKUP(DH13,$DS$7:$DY15,$DZ15,FALSE)),"N",HLOOKUP(DH13,$DS$7:$DY15,$DZ15,FALSE))</f>
        <v>N</v>
      </c>
      <c r="DI15" s="481" t="str">
        <f>IF(ISERROR(HLOOKUP(DI13,$DS$7:$DY15,$DZ15,FALSE)),"N",HLOOKUP(DI13,$DS$7:$DY15,$DZ15,FALSE))</f>
        <v>N</v>
      </c>
      <c r="DJ15" s="481" t="str">
        <f>IF(ISERROR(HLOOKUP(DJ13,$DS$7:$DY15,$DZ15,FALSE)),"N",HLOOKUP(DJ13,$DS$7:$DY15,$DZ15,FALSE))</f>
        <v>N</v>
      </c>
      <c r="DK15" s="481" t="str">
        <f>IF(ISERROR(HLOOKUP(DK13,$DS$7:$DY15,$DZ15,FALSE)),"N",HLOOKUP(DK13,$DS$7:$DY15,$DZ15,FALSE))</f>
        <v>N</v>
      </c>
      <c r="DL15" s="481" t="str">
        <f>IF(ISERROR(HLOOKUP(DL13,$DS$7:$DY15,$DZ15,FALSE)),"N",HLOOKUP(DL13,$DS$7:$DY15,$DZ15,FALSE))</f>
        <v>N</v>
      </c>
      <c r="DM15" s="481" t="str">
        <f>IF(ISERROR(HLOOKUP(DM13,$DS$7:$DY15,$DZ15,FALSE)),"N",HLOOKUP(DM13,$DS$7:$DY15,$DZ15,FALSE))</f>
        <v>N</v>
      </c>
      <c r="DN15" s="481" t="str">
        <f>IF(ISERROR(HLOOKUP(DN13,$DS$7:$DY15,$DZ15,FALSE)),"N",HLOOKUP(DN13,$DS$7:$DY15,$DZ15,FALSE))</f>
        <v>N</v>
      </c>
      <c r="DO15" s="481" t="str">
        <f>IF(ISERROR(HLOOKUP(DO13,$DS$7:$DY15,$DZ15,FALSE)),"N",HLOOKUP(DO13,$DS$7:$DY15,$DZ15,FALSE))</f>
        <v>N</v>
      </c>
      <c r="DP15" s="481" t="str">
        <f>IF(ISERROR(HLOOKUP(DP13,$DS$7:$DY15,$DZ15,FALSE)),"N",HLOOKUP(DP13,$DS$7:$DY15,$DZ15,FALSE))</f>
        <v>N</v>
      </c>
      <c r="DQ15" s="481">
        <f t="shared" si="21"/>
        <v>0</v>
      </c>
      <c r="DR15" s="481">
        <f t="shared" si="22"/>
        <v>31</v>
      </c>
      <c r="DS15" s="481" t="str">
        <f>IF('DB Func'!M10&gt;0,"S","N")</f>
        <v>N</v>
      </c>
      <c r="DT15" s="481" t="str">
        <f>IF('DB Func'!R10&gt;0,"S","N")</f>
        <v>N</v>
      </c>
      <c r="DU15" s="481" t="str">
        <f>IF('DB Func'!W10&gt;0,"S","N")</f>
        <v>N</v>
      </c>
      <c r="DV15" s="481" t="str">
        <f>IF('DB Func'!AB10&gt;0,"S","N")</f>
        <v>N</v>
      </c>
      <c r="DW15" s="481" t="str">
        <f>IF('DB Func'!AG10&gt;0,"S","N")</f>
        <v>N</v>
      </c>
      <c r="DX15" s="481" t="str">
        <f>IF('DB Func'!AL10&gt;0,"S","N")</f>
        <v>N</v>
      </c>
      <c r="DY15" s="481" t="str">
        <f>IF('DB Func'!AQ10&gt;0,"S","N")</f>
        <v>N</v>
      </c>
      <c r="DZ15" s="481">
        <v>9</v>
      </c>
      <c r="EA15" s="369">
        <f ca="1">'DB Func'!C10</f>
        <v>0</v>
      </c>
      <c r="EB15" s="481" t="str">
        <f t="shared" ca="1" si="23"/>
        <v>s</v>
      </c>
      <c r="EC15" s="481" t="str">
        <f t="shared" ca="1" si="23"/>
        <v>s</v>
      </c>
      <c r="ED15" s="481" t="str">
        <f t="shared" ca="1" si="23"/>
        <v>s</v>
      </c>
      <c r="EE15" s="481" t="str">
        <f t="shared" ca="1" si="23"/>
        <v>s</v>
      </c>
      <c r="EF15" s="481" t="str">
        <f t="shared" ca="1" si="23"/>
        <v>s</v>
      </c>
      <c r="EG15" s="481" t="str">
        <f t="shared" ca="1" si="23"/>
        <v>s</v>
      </c>
      <c r="EH15" s="481" t="str">
        <f t="shared" ca="1" si="23"/>
        <v>s</v>
      </c>
      <c r="EI15" s="481" t="str">
        <f t="shared" ca="1" si="23"/>
        <v>s</v>
      </c>
      <c r="EJ15" s="481" t="str">
        <f t="shared" ca="1" si="23"/>
        <v>s</v>
      </c>
      <c r="EK15" s="481" t="str">
        <f t="shared" ca="1" si="23"/>
        <v>s</v>
      </c>
      <c r="EL15" s="481" t="str">
        <f t="shared" ca="1" si="23"/>
        <v>s</v>
      </c>
      <c r="EM15" s="481" t="str">
        <f t="shared" ca="1" si="23"/>
        <v>s</v>
      </c>
      <c r="EN15" s="481" t="str">
        <f t="shared" ca="1" si="23"/>
        <v>s</v>
      </c>
      <c r="EO15" s="481" t="str">
        <f t="shared" ca="1" si="23"/>
        <v>s</v>
      </c>
      <c r="EP15" s="481" t="str">
        <f t="shared" ca="1" si="23"/>
        <v>s</v>
      </c>
      <c r="EQ15" s="481" t="str">
        <f t="shared" ca="1" si="23"/>
        <v>s</v>
      </c>
      <c r="ER15" s="481" t="str">
        <f t="shared" ca="1" si="24"/>
        <v>s</v>
      </c>
      <c r="ES15" s="481" t="str">
        <f t="shared" ca="1" si="24"/>
        <v>s</v>
      </c>
      <c r="ET15" s="481" t="str">
        <f t="shared" ca="1" si="24"/>
        <v>s</v>
      </c>
      <c r="EU15" s="481" t="str">
        <f t="shared" ca="1" si="24"/>
        <v>s</v>
      </c>
      <c r="EV15" s="481" t="str">
        <f t="shared" ca="1" si="24"/>
        <v>s</v>
      </c>
      <c r="EW15" s="481" t="str">
        <f t="shared" ca="1" si="24"/>
        <v>s</v>
      </c>
      <c r="EX15" s="481" t="str">
        <f t="shared" ca="1" si="24"/>
        <v>s</v>
      </c>
      <c r="EY15" s="481" t="str">
        <f t="shared" ca="1" si="24"/>
        <v>s</v>
      </c>
      <c r="EZ15" s="481" t="str">
        <f t="shared" ca="1" si="24"/>
        <v>s</v>
      </c>
      <c r="FA15" s="481" t="str">
        <f t="shared" ca="1" si="24"/>
        <v>s</v>
      </c>
      <c r="FB15" s="481" t="str">
        <f t="shared" ca="1" si="24"/>
        <v>s</v>
      </c>
      <c r="FC15" s="481" t="str">
        <f t="shared" ca="1" si="24"/>
        <v>s</v>
      </c>
      <c r="FD15" s="481" t="str">
        <f t="shared" ca="1" si="24"/>
        <v>s</v>
      </c>
      <c r="FE15" s="481" t="str">
        <f t="shared" ca="1" si="24"/>
        <v>s</v>
      </c>
      <c r="FF15" s="481" t="str">
        <f t="shared" ca="1" si="24"/>
        <v>s</v>
      </c>
      <c r="FG15" s="481">
        <f t="shared" ca="1" si="25"/>
        <v>31</v>
      </c>
      <c r="FH15" s="481">
        <f t="shared" ca="1" si="26"/>
        <v>0</v>
      </c>
      <c r="FI15" s="481" t="str">
        <f ca="1">IF(AND(YEAR(EA15)='P Gerais'!D13,MONTH(Lanc!EA15)=1,DAY(Lanc!EA15)&gt;1),"S","N")</f>
        <v>N</v>
      </c>
      <c r="FJ15" s="364">
        <f t="shared" ca="1" si="27"/>
        <v>0</v>
      </c>
      <c r="FK15" s="364">
        <f t="shared" si="28"/>
        <v>0</v>
      </c>
      <c r="FL15" s="387">
        <f t="shared" ca="1" si="29"/>
        <v>0</v>
      </c>
      <c r="FM15" s="363">
        <f t="shared" ca="1" si="30"/>
        <v>0</v>
      </c>
      <c r="FN15" s="363">
        <f t="shared" si="31"/>
        <v>0</v>
      </c>
      <c r="FP15" s="481">
        <f ca="1">((FJ15-FL15-FK15+AZ15+AQ15+SUM(Z15:AA15)+SUM(AW15:AX15)+AK15)*IF('DB Func'!GG10="ok",'DB Func'!GD10,0))</f>
        <v>0</v>
      </c>
      <c r="FR15" s="389">
        <f t="shared" ca="1" si="32"/>
        <v>0</v>
      </c>
      <c r="GV15" s="49"/>
      <c r="GW15" s="49"/>
      <c r="GX15" s="49"/>
      <c r="GY15" s="49"/>
      <c r="GZ15" s="49"/>
      <c r="HA15" s="49"/>
      <c r="HB15" s="49"/>
      <c r="HC15" s="49"/>
    </row>
    <row r="16" spans="1:211" ht="30" customHeight="1" thickTop="1" thickBot="1">
      <c r="C16" s="390" t="str">
        <f ca="1">IF('DB Func'!B11="Funcionário 9","",'DB Func'!B11)</f>
        <v/>
      </c>
      <c r="D16" s="391">
        <f ca="1">'DB Func'!CD11</f>
        <v>0</v>
      </c>
      <c r="E16" s="382" t="str">
        <f ca="1">IF(C16="","-",IF(OR(terceiro!E16="jan",terceiro!F16="jan"),"Sim","Não"))</f>
        <v>-</v>
      </c>
      <c r="F16" s="383" t="str">
        <f ca="1">IF(C16="","-",IF(OR(Ferias!E16="jan",Ferias!F16="jan"),"Sim","Não"))</f>
        <v>-</v>
      </c>
      <c r="G16" s="383">
        <f ca="1">IF(C16="",0,IF(F16="Sim",IF(Ferias!E16="Jan",Ferias!I16,Ferias!J16),0))</f>
        <v>0</v>
      </c>
      <c r="H16" s="185"/>
      <c r="I16" s="185"/>
      <c r="J16" s="383">
        <f t="shared" ca="1" si="1"/>
        <v>0</v>
      </c>
      <c r="K16" s="152"/>
      <c r="L16" s="151"/>
      <c r="M16" s="189"/>
      <c r="N16" s="153"/>
      <c r="O16" s="48"/>
      <c r="P16" s="48"/>
      <c r="Q16" s="48"/>
      <c r="R16" s="49"/>
      <c r="S16" s="49"/>
      <c r="T16" s="49"/>
      <c r="U16" s="49"/>
      <c r="V16" s="49"/>
      <c r="W16" s="49"/>
      <c r="X16" s="49"/>
      <c r="Y16" s="49"/>
      <c r="Z16" s="49"/>
      <c r="AA16" s="49"/>
      <c r="AB16" s="48"/>
      <c r="AC16" s="48"/>
      <c r="AD16" s="49"/>
      <c r="AE16" s="49"/>
      <c r="AF16" s="314"/>
      <c r="AH16" s="400">
        <f ca="1">IF('DB Func'!GE11="Janeiro",IF('DB Func'!BQ11="Parcela Única",('auxiliar 13 sal'!C12/12*'DB Func'!GF11)+AVERAGE('auxiliar 13 sal'!Q12:AB12)+AVERAGE('auxiliar 13 sal'!AE12:AP12)+('auxiliar 13 sal'!C12*'DB Func'!BN11)+('auxiliar 13 sal'!C12*'DB Func'!BO11),IF('DB Func'!BQ11="2 Parcelas",(('auxiliar 13 sal'!C12/12*'DB Func'!GF11+AVERAGE('auxiliar 13 sal'!Q12:AB12)+AVERAGE('auxiliar 13 sal'!AE12:AP12)+'auxiliar 13 sal'!C12*'DB Func'!BN11+'auxiliar 13 sal'!C12*'DB Func'!BO11)/2))),0)</f>
        <v>0</v>
      </c>
      <c r="AK16" s="364">
        <f t="shared" ca="1" si="5"/>
        <v>0</v>
      </c>
      <c r="AL16" s="364">
        <f t="shared" ca="1" si="6"/>
        <v>0</v>
      </c>
      <c r="AM16" s="364">
        <f t="shared" ca="1" si="7"/>
        <v>0</v>
      </c>
      <c r="AN16" s="364">
        <f t="shared" ca="1" si="8"/>
        <v>0</v>
      </c>
      <c r="AO16" s="364">
        <f t="shared" ca="1" si="9"/>
        <v>0</v>
      </c>
      <c r="AP16" s="364">
        <f t="shared" ca="1" si="10"/>
        <v>0</v>
      </c>
      <c r="AQ16" s="364">
        <f t="shared" ca="1" si="11"/>
        <v>0</v>
      </c>
      <c r="AR16" s="364">
        <f>IF(OR(M16="",M16=0),0,((FJ16/220)*('Ho Ex'!$C$8+$AS$6))*M16)</f>
        <v>0</v>
      </c>
      <c r="AS16" s="364">
        <f>IF(OR(N16="",N16=0),0,((FJ16/220*('DB Func'!GD11+Lanc!$AS$6))*('Ho Ex'!$I$8+$AS$6))*(N16/52.5*60))</f>
        <v>0</v>
      </c>
      <c r="AT16" s="364">
        <f>IF(OR(M16="",M16=0),0,((FJ16/220)*('Ho Ex'!$J$8+$AS$6))*O16)</f>
        <v>0</v>
      </c>
      <c r="AU16" s="364">
        <f>IF(OR(M16="",M16=0),0,((FJ16/220)*('Ho Ex'!I19+$AS$6))*P16)</f>
        <v>0</v>
      </c>
      <c r="AV16" s="364">
        <f>IF(OR(M16="",M16=0),0,((FJ16/220)*('Ho Ex'!C19+$AS$6))*Q16)</f>
        <v>0</v>
      </c>
      <c r="AW16" s="364">
        <f ca="1">FJ16*'DB Func'!BN11</f>
        <v>0</v>
      </c>
      <c r="AX16" s="364">
        <f ca="1">FJ16*'DB Func'!BO11</f>
        <v>0</v>
      </c>
      <c r="AY16" s="364">
        <f ca="1">IF(FJ16=0,0,VLOOKUP(FJ16,'P Gerais'!$D$39:$G$41,3,TRUE)*Func9!$F$68)</f>
        <v>0</v>
      </c>
      <c r="AZ16" s="364">
        <f t="shared" si="12"/>
        <v>0</v>
      </c>
      <c r="BA16" s="364">
        <f ca="1">((FJ16-FL16-FK16+AZ16+AQ16+SUM(Z16:AA16)+SUM(AW16:AX16)+AK16)*IF('DB Func'!GG11="ok",'DB Func'!GD11,0))+(FJ16-FL16-FK16+AZ16+AQ16+SUM(Z16:AA16)+SUM(AW16:AX16))+AK16</f>
        <v>0</v>
      </c>
      <c r="BB16" s="385">
        <f ca="1">VLOOKUP(BA16,'P Gerais'!$D$22:$G$25,3,TRUE)</f>
        <v>0.08</v>
      </c>
      <c r="BC16" s="364">
        <f ca="1">IF(BA16&lt;'P Gerais'!$D$25,BA16*BB16,Lanc!BB16)</f>
        <v>0</v>
      </c>
      <c r="BD16" s="364">
        <f ca="1">BA16-BC16-('DB Func'!GB11*'P Gerais'!$D$35)</f>
        <v>0</v>
      </c>
      <c r="BE16" s="386">
        <f ca="1">VLOOKUP(BD16,'P Gerais'!$D$29:$F$33,3,TRUE)</f>
        <v>0</v>
      </c>
      <c r="BF16" s="364">
        <f t="shared" ca="1" si="13"/>
        <v>0</v>
      </c>
      <c r="BG16" s="364">
        <f ca="1">VLOOKUP(BD16,'P Gerais'!$D$29:$G$33,4,TRUE)</f>
        <v>0</v>
      </c>
      <c r="BH16" s="364">
        <f t="shared" ca="1" si="14"/>
        <v>0</v>
      </c>
      <c r="BI16" s="364">
        <f t="shared" ca="1" si="15"/>
        <v>0</v>
      </c>
      <c r="BJ16" s="481">
        <f ca="1">'DB Func'!G11</f>
        <v>0</v>
      </c>
      <c r="BK16" s="481">
        <f ca="1">'DB Func'!FW11</f>
        <v>0</v>
      </c>
      <c r="BL16" s="364">
        <f ca="1">D16*'P Gerais'!$D$13</f>
        <v>0</v>
      </c>
      <c r="BM16" s="364">
        <f ca="1">D16*'P Gerais'!$D$14</f>
        <v>0</v>
      </c>
      <c r="BN16" s="364">
        <f ca="1">D16*'P Gerais'!$D$16</f>
        <v>0</v>
      </c>
      <c r="BO16" s="364">
        <f ca="1">D16*'P Gerais'!$D$17</f>
        <v>0</v>
      </c>
      <c r="BP16" s="364">
        <f ca="1">D16*'P Gerais'!$D$18</f>
        <v>0</v>
      </c>
      <c r="BQ16" s="385">
        <f ca="1">VLOOKUP(D16,'P Gerais'!$D$22:$G$24,3,TRUE)</f>
        <v>0.08</v>
      </c>
      <c r="BR16" s="385">
        <f ca="1">VLOOKUP(D16,'P Gerais'!$D$29:$G$33,3,TRUE)</f>
        <v>0</v>
      </c>
      <c r="BS16" s="385">
        <f ca="1">'DB Func'!BN11</f>
        <v>0</v>
      </c>
      <c r="BT16" s="385">
        <f ca="1">'DB Func'!BO11</f>
        <v>0</v>
      </c>
      <c r="BU16" s="385">
        <f ca="1">'DB Func'!FX11</f>
        <v>0</v>
      </c>
      <c r="BV16" s="364">
        <f t="shared" ca="1" si="16"/>
        <v>-0.08</v>
      </c>
      <c r="BW16" s="364">
        <f ca="1">BV16-'DB Func'!GC11</f>
        <v>-0.08</v>
      </c>
      <c r="BX16" s="481">
        <f ca="1">IFERROR(VLOOKUP(BW16,'P Gerais'!$D$29:$G$33,3,TRUE)*BW16,0)</f>
        <v>0</v>
      </c>
      <c r="BY16" s="364">
        <f ca="1">IFERROR(BX16-VLOOKUP(BW16,'P Gerais'!$D$29:$H$33,4,TRUE),0)</f>
        <v>0</v>
      </c>
      <c r="BZ16" s="364">
        <f ca="1">D16*'DB Func'!GD11</f>
        <v>0</v>
      </c>
      <c r="CB16" s="364">
        <f t="shared" ca="1" si="17"/>
        <v>0</v>
      </c>
      <c r="CC16" s="364">
        <f t="shared" si="18"/>
        <v>0</v>
      </c>
      <c r="CD16" s="364">
        <f t="shared" si="19"/>
        <v>0</v>
      </c>
      <c r="CF16" s="481" t="str">
        <f t="shared" ca="1" si="20"/>
        <v>não</v>
      </c>
      <c r="CG16" s="481">
        <f ca="1">IF($CH$8=1,DAY('DB Func'!C11),0)</f>
        <v>0</v>
      </c>
      <c r="CH16" s="481">
        <f ca="1">IF(CI16=0,0,MONTH('DB Func'!C11))</f>
        <v>0</v>
      </c>
      <c r="CI16" s="481">
        <f ca="1">IF('P Gerais'!D14=YEAR('DB Func'!C11),YEAR('DB Func'!C11),0)</f>
        <v>0</v>
      </c>
      <c r="CJ16" s="371">
        <v>39</v>
      </c>
      <c r="CL16" s="481" t="str">
        <f ca="1">IF(ISERROR(HLOOKUP(CL14,$DS$7:$DY16,$DZ16,FALSE)),"N",HLOOKUP(CL14,$DS$7:$DY16,$DZ16,FALSE))</f>
        <v>N</v>
      </c>
      <c r="CM16" s="481" t="str">
        <f ca="1">IF(ISERROR(HLOOKUP(CM14,$DS$7:$DY16,$DZ16,FALSE)),"N",HLOOKUP(CM14,$DS$7:$DY16,$DZ16,FALSE))</f>
        <v>N</v>
      </c>
      <c r="CN16" s="481" t="str">
        <f>IF(ISERROR(HLOOKUP(CN14,$DS$7:$DY16,$DZ16,FALSE)),"N",HLOOKUP(CN14,$DS$7:$DY16,$DZ16,FALSE))</f>
        <v>N</v>
      </c>
      <c r="CO16" s="481" t="str">
        <f ca="1">IF(ISERROR(HLOOKUP(CO14,$DS$7:$DY16,$DZ16,FALSE)),"N",HLOOKUP(CO14,$DS$7:$DY16,$DZ16,FALSE))</f>
        <v>N</v>
      </c>
      <c r="CP16" s="481" t="str">
        <f ca="1">IF(ISERROR(HLOOKUP(CP14,$DS$7:$DY16,$DZ16,FALSE)),"N",HLOOKUP(CP14,$DS$7:$DY16,$DZ16,FALSE))</f>
        <v>N</v>
      </c>
      <c r="CQ16" s="481" t="str">
        <f ca="1">IF(ISERROR(HLOOKUP(CQ14,$DS$7:$DY16,$DZ16,FALSE)),"N",HLOOKUP(CQ14,$DS$7:$DY16,$DZ16,FALSE))</f>
        <v>N</v>
      </c>
      <c r="CR16" s="481" t="str">
        <f ca="1">IF(ISERROR(HLOOKUP(CR14,$DS$7:$DY16,$DZ16,FALSE)),"N",HLOOKUP(CR14,$DS$7:$DY16,$DZ16,FALSE))</f>
        <v>N</v>
      </c>
      <c r="CS16" s="481" t="str">
        <f ca="1">IF(ISERROR(HLOOKUP(CS14,$DS$7:$DY16,$DZ16,FALSE)),"N",HLOOKUP(CS14,$DS$7:$DY16,$DZ16,FALSE))</f>
        <v>N</v>
      </c>
      <c r="CT16" s="481" t="str">
        <f ca="1">IF(ISERROR(HLOOKUP(CT14,$DS$7:$DY16,$DZ16,FALSE)),"N",HLOOKUP(CT14,$DS$7:$DY16,$DZ16,FALSE))</f>
        <v>N</v>
      </c>
      <c r="CU16" s="481" t="str">
        <f>IF(ISERROR(HLOOKUP(CU14,$DS$7:$DY16,$DZ16,FALSE)),"N",HLOOKUP(CU14,$DS$7:$DY16,$DZ16,FALSE))</f>
        <v>N</v>
      </c>
      <c r="CV16" s="481" t="str">
        <f ca="1">IF(ISERROR(HLOOKUP(CV14,$DS$7:$DY16,$DZ16,FALSE)),"N",HLOOKUP(CV14,$DS$7:$DY16,$DZ16,FALSE))</f>
        <v>N</v>
      </c>
      <c r="CW16" s="481" t="str">
        <f ca="1">IF(ISERROR(HLOOKUP(CW14,$DS$7:$DY16,$DZ16,FALSE)),"N",HLOOKUP(CW14,$DS$7:$DY16,$DZ16,FALSE))</f>
        <v>N</v>
      </c>
      <c r="CX16" s="481" t="str">
        <f ca="1">IF(ISERROR(HLOOKUP(CX14,$DS$7:$DY16,$DZ16,FALSE)),"N",HLOOKUP(CX14,$DS$7:$DY16,$DZ16,FALSE))</f>
        <v>N</v>
      </c>
      <c r="CY16" s="481" t="str">
        <f ca="1">IF(ISERROR(HLOOKUP(CY14,$DS$7:$DY16,$DZ16,FALSE)),"N",HLOOKUP(CY14,$DS$7:$DY16,$DZ16,FALSE))</f>
        <v>N</v>
      </c>
      <c r="CZ16" s="481" t="str">
        <f ca="1">IF(ISERROR(HLOOKUP(CZ14,$DS$7:$DY16,$DZ16,FALSE)),"N",HLOOKUP(CZ14,$DS$7:$DY16,$DZ16,FALSE))</f>
        <v>N</v>
      </c>
      <c r="DA16" s="481" t="str">
        <f ca="1">IF(ISERROR(HLOOKUP(DA14,$DS$7:$DY16,$DZ16,FALSE)),"N",HLOOKUP(DA14,$DS$7:$DY16,$DZ16,FALSE))</f>
        <v>N</v>
      </c>
      <c r="DB16" s="481" t="str">
        <f>IF(ISERROR(HLOOKUP(DB14,$DS$7:$DY16,$DZ16,FALSE)),"N",HLOOKUP(DB14,$DS$7:$DY16,$DZ16,FALSE))</f>
        <v>N</v>
      </c>
      <c r="DC16" s="481" t="str">
        <f ca="1">IF(ISERROR(HLOOKUP(DC14,$DS$7:$DY16,$DZ16,FALSE)),"N",HLOOKUP(DC14,$DS$7:$DY16,$DZ16,FALSE))</f>
        <v>N</v>
      </c>
      <c r="DD16" s="481" t="str">
        <f ca="1">IF(ISERROR(HLOOKUP(DD14,$DS$7:$DY16,$DZ16,FALSE)),"N",HLOOKUP(DD14,$DS$7:$DY16,$DZ16,FALSE))</f>
        <v>N</v>
      </c>
      <c r="DE16" s="481" t="str">
        <f ca="1">IF(ISERROR(HLOOKUP(DE14,$DS$7:$DY16,$DZ16,FALSE)),"N",HLOOKUP(DE14,$DS$7:$DY16,$DZ16,FALSE))</f>
        <v>N</v>
      </c>
      <c r="DF16" s="481" t="str">
        <f ca="1">IF(ISERROR(HLOOKUP(DF14,$DS$7:$DY16,$DZ16,FALSE)),"N",HLOOKUP(DF14,$DS$7:$DY16,$DZ16,FALSE))</f>
        <v>N</v>
      </c>
      <c r="DG16" s="481" t="str">
        <f ca="1">IF(ISERROR(HLOOKUP(DG14,$DS$7:$DY16,$DZ16,FALSE)),"N",HLOOKUP(DG14,$DS$7:$DY16,$DZ16,FALSE))</f>
        <v>N</v>
      </c>
      <c r="DH16" s="481" t="str">
        <f ca="1">IF(ISERROR(HLOOKUP(DH14,$DS$7:$DY16,$DZ16,FALSE)),"N",HLOOKUP(DH14,$DS$7:$DY16,$DZ16,FALSE))</f>
        <v>N</v>
      </c>
      <c r="DI16" s="481" t="str">
        <f>IF(ISERROR(HLOOKUP(DI14,$DS$7:$DY16,$DZ16,FALSE)),"N",HLOOKUP(DI14,$DS$7:$DY16,$DZ16,FALSE))</f>
        <v>N</v>
      </c>
      <c r="DJ16" s="481" t="str">
        <f ca="1">IF(ISERROR(HLOOKUP(DJ14,$DS$7:$DY16,$DZ16,FALSE)),"N",HLOOKUP(DJ14,$DS$7:$DY16,$DZ16,FALSE))</f>
        <v>N</v>
      </c>
      <c r="DK16" s="481" t="str">
        <f ca="1">IF(ISERROR(HLOOKUP(DK14,$DS$7:$DY16,$DZ16,FALSE)),"N",HLOOKUP(DK14,$DS$7:$DY16,$DZ16,FALSE))</f>
        <v>N</v>
      </c>
      <c r="DL16" s="481" t="str">
        <f ca="1">IF(ISERROR(HLOOKUP(DL14,$DS$7:$DY16,$DZ16,FALSE)),"N",HLOOKUP(DL14,$DS$7:$DY16,$DZ16,FALSE))</f>
        <v>N</v>
      </c>
      <c r="DM16" s="481" t="str">
        <f ca="1">IF(ISERROR(HLOOKUP(DM14,$DS$7:$DY16,$DZ16,FALSE)),"N",HLOOKUP(DM14,$DS$7:$DY16,$DZ16,FALSE))</f>
        <v>N</v>
      </c>
      <c r="DN16" s="481" t="str">
        <f ca="1">IF(ISERROR(HLOOKUP(DN14,$DS$7:$DY16,$DZ16,FALSE)),"N",HLOOKUP(DN14,$DS$7:$DY16,$DZ16,FALSE))</f>
        <v>N</v>
      </c>
      <c r="DO16" s="481" t="str">
        <f ca="1">IF(ISERROR(HLOOKUP(DO14,$DS$7:$DY16,$DZ16,FALSE)),"N",HLOOKUP(DO14,$DS$7:$DY16,$DZ16,FALSE))</f>
        <v>N</v>
      </c>
      <c r="DP16" s="481" t="str">
        <f>IF(ISERROR(HLOOKUP(DP14,$DS$7:$DY16,$DZ16,FALSE)),"N",HLOOKUP(DP14,$DS$7:$DY16,$DZ16,FALSE))</f>
        <v>N</v>
      </c>
      <c r="DQ16" s="481">
        <f t="shared" ca="1" si="21"/>
        <v>0</v>
      </c>
      <c r="DR16" s="481">
        <f t="shared" ca="1" si="22"/>
        <v>31</v>
      </c>
      <c r="DS16" s="481" t="str">
        <f>IF('DB Func'!M11&gt;0,"S","N")</f>
        <v>N</v>
      </c>
      <c r="DT16" s="481" t="str">
        <f>IF('DB Func'!R11&gt;0,"S","N")</f>
        <v>N</v>
      </c>
      <c r="DU16" s="481" t="str">
        <f>IF('DB Func'!W11&gt;0,"S","N")</f>
        <v>N</v>
      </c>
      <c r="DV16" s="481" t="str">
        <f>IF('DB Func'!AB11&gt;0,"S","N")</f>
        <v>N</v>
      </c>
      <c r="DW16" s="481" t="str">
        <f>IF('DB Func'!AG11&gt;0,"S","N")</f>
        <v>N</v>
      </c>
      <c r="DX16" s="481" t="str">
        <f>IF('DB Func'!AL11&gt;0,"S","N")</f>
        <v>N</v>
      </c>
      <c r="DY16" s="481" t="str">
        <f>IF('DB Func'!AQ11&gt;0,"S","N")</f>
        <v>N</v>
      </c>
      <c r="DZ16" s="481">
        <v>10</v>
      </c>
      <c r="EA16" s="369">
        <f ca="1">'DB Func'!C11</f>
        <v>0</v>
      </c>
      <c r="EB16" s="481" t="str">
        <f t="shared" ca="1" si="23"/>
        <v>s</v>
      </c>
      <c r="EC16" s="481" t="str">
        <f t="shared" ca="1" si="23"/>
        <v>s</v>
      </c>
      <c r="ED16" s="481" t="str">
        <f t="shared" ca="1" si="23"/>
        <v>s</v>
      </c>
      <c r="EE16" s="481" t="str">
        <f t="shared" ca="1" si="23"/>
        <v>s</v>
      </c>
      <c r="EF16" s="481" t="str">
        <f t="shared" ca="1" si="23"/>
        <v>s</v>
      </c>
      <c r="EG16" s="481" t="str">
        <f t="shared" ca="1" si="23"/>
        <v>s</v>
      </c>
      <c r="EH16" s="481" t="str">
        <f t="shared" ca="1" si="23"/>
        <v>s</v>
      </c>
      <c r="EI16" s="481" t="str">
        <f t="shared" ca="1" si="23"/>
        <v>s</v>
      </c>
      <c r="EJ16" s="481" t="str">
        <f t="shared" ca="1" si="23"/>
        <v>s</v>
      </c>
      <c r="EK16" s="481" t="str">
        <f t="shared" ca="1" si="23"/>
        <v>s</v>
      </c>
      <c r="EL16" s="481" t="str">
        <f t="shared" ca="1" si="23"/>
        <v>s</v>
      </c>
      <c r="EM16" s="481" t="str">
        <f t="shared" ca="1" si="23"/>
        <v>s</v>
      </c>
      <c r="EN16" s="481" t="str">
        <f t="shared" ca="1" si="23"/>
        <v>s</v>
      </c>
      <c r="EO16" s="481" t="str">
        <f t="shared" ca="1" si="23"/>
        <v>s</v>
      </c>
      <c r="EP16" s="481" t="str">
        <f t="shared" ca="1" si="23"/>
        <v>s</v>
      </c>
      <c r="EQ16" s="481" t="str">
        <f t="shared" ca="1" si="23"/>
        <v>s</v>
      </c>
      <c r="ER16" s="481" t="str">
        <f t="shared" ca="1" si="24"/>
        <v>s</v>
      </c>
      <c r="ES16" s="481" t="str">
        <f t="shared" ca="1" si="24"/>
        <v>s</v>
      </c>
      <c r="ET16" s="481" t="str">
        <f t="shared" ca="1" si="24"/>
        <v>s</v>
      </c>
      <c r="EU16" s="481" t="str">
        <f t="shared" ca="1" si="24"/>
        <v>s</v>
      </c>
      <c r="EV16" s="481" t="str">
        <f t="shared" ca="1" si="24"/>
        <v>s</v>
      </c>
      <c r="EW16" s="481" t="str">
        <f t="shared" ca="1" si="24"/>
        <v>s</v>
      </c>
      <c r="EX16" s="481" t="str">
        <f t="shared" ca="1" si="24"/>
        <v>s</v>
      </c>
      <c r="EY16" s="481" t="str">
        <f t="shared" ca="1" si="24"/>
        <v>s</v>
      </c>
      <c r="EZ16" s="481" t="str">
        <f t="shared" ca="1" si="24"/>
        <v>s</v>
      </c>
      <c r="FA16" s="481" t="str">
        <f t="shared" ca="1" si="24"/>
        <v>s</v>
      </c>
      <c r="FB16" s="481" t="str">
        <f t="shared" ca="1" si="24"/>
        <v>s</v>
      </c>
      <c r="FC16" s="481" t="str">
        <f t="shared" ca="1" si="24"/>
        <v>s</v>
      </c>
      <c r="FD16" s="481" t="str">
        <f t="shared" ca="1" si="24"/>
        <v>s</v>
      </c>
      <c r="FE16" s="481" t="str">
        <f t="shared" ca="1" si="24"/>
        <v>s</v>
      </c>
      <c r="FF16" s="481" t="str">
        <f t="shared" ca="1" si="24"/>
        <v>s</v>
      </c>
      <c r="FG16" s="481">
        <f t="shared" ca="1" si="25"/>
        <v>31</v>
      </c>
      <c r="FH16" s="481">
        <f t="shared" ca="1" si="26"/>
        <v>0</v>
      </c>
      <c r="FI16" s="481" t="str">
        <f ca="1">IF(AND(YEAR(EA16)='P Gerais'!D14,MONTH(Lanc!EA16)=1,DAY(Lanc!EA16)&gt;1),"S","N")</f>
        <v>N</v>
      </c>
      <c r="FJ16" s="364">
        <f t="shared" ca="1" si="27"/>
        <v>0</v>
      </c>
      <c r="FK16" s="364">
        <f t="shared" si="28"/>
        <v>0</v>
      </c>
      <c r="FL16" s="387">
        <f t="shared" ca="1" si="29"/>
        <v>0</v>
      </c>
      <c r="FM16" s="363">
        <f t="shared" ca="1" si="30"/>
        <v>0</v>
      </c>
      <c r="FN16" s="363">
        <f t="shared" si="31"/>
        <v>0</v>
      </c>
      <c r="FP16" s="481">
        <f ca="1">((FJ16-FL16-FK16+AZ16+AQ16+SUM(Z16:AA16)+SUM(AW16:AX16)+AK16)*IF('DB Func'!GG11="ok",'DB Func'!GD11,0))</f>
        <v>0</v>
      </c>
      <c r="FR16" s="389">
        <f t="shared" ca="1" si="32"/>
        <v>0</v>
      </c>
      <c r="GV16" s="49"/>
      <c r="GW16" s="49"/>
      <c r="GX16" s="49"/>
      <c r="GY16" s="49"/>
      <c r="GZ16" s="49"/>
      <c r="HA16" s="49"/>
      <c r="HB16" s="49"/>
      <c r="HC16" s="49"/>
    </row>
    <row r="17" spans="3:211" ht="30" customHeight="1" thickTop="1" thickBot="1">
      <c r="C17" s="390" t="str">
        <f ca="1">IF('DB Func'!B12="Funcionário 10","",'DB Func'!B12)</f>
        <v/>
      </c>
      <c r="D17" s="391">
        <f ca="1">'DB Func'!CD12</f>
        <v>0</v>
      </c>
      <c r="E17" s="382" t="str">
        <f ca="1">IF(C17="","-",IF(OR(terceiro!E17="jan",terceiro!F17="jan"),"Sim","Não"))</f>
        <v>-</v>
      </c>
      <c r="F17" s="383" t="str">
        <f ca="1">IF(C17="","-",IF(OR(Ferias!E17="jan",Ferias!F17="jan"),"Sim","Não"))</f>
        <v>-</v>
      </c>
      <c r="G17" s="383">
        <f ca="1">IF(C17="",0,IF(F17="Sim",IF(Ferias!E17="Jan",Ferias!I17,Ferias!J17),0))</f>
        <v>0</v>
      </c>
      <c r="H17" s="185"/>
      <c r="I17" s="185"/>
      <c r="J17" s="383">
        <f t="shared" ca="1" si="1"/>
        <v>0</v>
      </c>
      <c r="K17" s="152"/>
      <c r="L17" s="151"/>
      <c r="M17" s="189"/>
      <c r="N17" s="153"/>
      <c r="O17" s="48"/>
      <c r="P17" s="48"/>
      <c r="Q17" s="48"/>
      <c r="R17" s="49"/>
      <c r="S17" s="49"/>
      <c r="T17" s="49"/>
      <c r="U17" s="49"/>
      <c r="V17" s="49"/>
      <c r="W17" s="49"/>
      <c r="X17" s="49"/>
      <c r="Y17" s="49"/>
      <c r="Z17" s="49"/>
      <c r="AA17" s="49"/>
      <c r="AB17" s="48"/>
      <c r="AC17" s="48"/>
      <c r="AD17" s="49"/>
      <c r="AE17" s="49"/>
      <c r="AF17" s="314"/>
      <c r="AH17" s="400">
        <f ca="1">IF('DB Func'!GE12="Janeiro",IF('DB Func'!BQ12="Parcela Única",('auxiliar 13 sal'!C13/12*'DB Func'!GF12)+AVERAGE('auxiliar 13 sal'!Q13:AB13)+AVERAGE('auxiliar 13 sal'!AE13:AP13)+('auxiliar 13 sal'!C13*'DB Func'!BN12)+('auxiliar 13 sal'!C13*'DB Func'!BO12),IF('DB Func'!BQ12="2 Parcelas",(('auxiliar 13 sal'!C13/12*'DB Func'!GF12+AVERAGE('auxiliar 13 sal'!Q13:AB13)+AVERAGE('auxiliar 13 sal'!AE13:AP13)+'auxiliar 13 sal'!C13*'DB Func'!BN12+'auxiliar 13 sal'!C13*'DB Func'!BO12)/2))),0)</f>
        <v>0</v>
      </c>
      <c r="AK17" s="364">
        <f t="shared" ca="1" si="5"/>
        <v>0</v>
      </c>
      <c r="AL17" s="364">
        <f t="shared" ca="1" si="6"/>
        <v>0</v>
      </c>
      <c r="AM17" s="364">
        <f t="shared" ca="1" si="7"/>
        <v>0</v>
      </c>
      <c r="AN17" s="364">
        <f t="shared" ca="1" si="8"/>
        <v>0</v>
      </c>
      <c r="AO17" s="364">
        <f t="shared" ca="1" si="9"/>
        <v>0</v>
      </c>
      <c r="AP17" s="364">
        <f t="shared" ca="1" si="10"/>
        <v>0</v>
      </c>
      <c r="AQ17" s="364">
        <f t="shared" ca="1" si="11"/>
        <v>0</v>
      </c>
      <c r="AR17" s="364">
        <f>IF(OR(M17="",M17=0),0,((FJ17/220)*('Ho Ex'!$C$8+$AS$6))*M17)</f>
        <v>0</v>
      </c>
      <c r="AS17" s="364">
        <f>IF(OR(N17="",N17=0),0,((FJ17/220*('DB Func'!GD12+Lanc!$AS$6))*('Ho Ex'!$I$8+$AS$6))*(N17/52.5*60))</f>
        <v>0</v>
      </c>
      <c r="AT17" s="364">
        <f>IF(OR(M17="",M17=0),0,((FJ17/220)*('Ho Ex'!$J$8+$AS$6))*O17)</f>
        <v>0</v>
      </c>
      <c r="AU17" s="364">
        <f>IF(OR(M17="",M17=0),0,((FJ17/220)*('Ho Ex'!I20+$AS$6))*P17)</f>
        <v>0</v>
      </c>
      <c r="AV17" s="364">
        <f>IF(OR(M17="",M17=0),0,((FJ17/220)*('Ho Ex'!C20+$AS$6))*Q17)</f>
        <v>0</v>
      </c>
      <c r="AW17" s="364">
        <f ca="1">FJ17*'DB Func'!BN12</f>
        <v>0</v>
      </c>
      <c r="AX17" s="364">
        <f ca="1">FJ17*'DB Func'!BO12</f>
        <v>0</v>
      </c>
      <c r="AY17" s="364">
        <f ca="1">IF(FJ17=0,0,VLOOKUP(FJ17,'P Gerais'!$D$39:$G$41,3,TRUE)*Func10!$F$68)</f>
        <v>0</v>
      </c>
      <c r="AZ17" s="364">
        <f t="shared" si="12"/>
        <v>0</v>
      </c>
      <c r="BA17" s="364">
        <f ca="1">((FJ17-FL17-FK17+AZ17+AQ17+SUM(Z17:AA17)+SUM(AW17:AX17)+AK17)*IF('DB Func'!GG12="ok",'DB Func'!GD12,0))+(FJ17-FL17-FK17+AZ17+AQ17+SUM(Z17:AA17)+SUM(AW17:AX17))+AK17</f>
        <v>0</v>
      </c>
      <c r="BB17" s="385">
        <f ca="1">VLOOKUP(BA17,'P Gerais'!$D$22:$G$25,3,TRUE)</f>
        <v>0.08</v>
      </c>
      <c r="BC17" s="364">
        <f ca="1">IF(BA17&lt;'P Gerais'!$D$25,BA17*BB17,Lanc!BB17)</f>
        <v>0</v>
      </c>
      <c r="BD17" s="364">
        <f ca="1">BA17-BC17-('DB Func'!GB12*'P Gerais'!$D$35)</f>
        <v>0</v>
      </c>
      <c r="BE17" s="386">
        <f ca="1">VLOOKUP(BD17,'P Gerais'!$D$29:$F$33,3,TRUE)</f>
        <v>0</v>
      </c>
      <c r="BF17" s="364">
        <f t="shared" ca="1" si="13"/>
        <v>0</v>
      </c>
      <c r="BG17" s="364">
        <f ca="1">VLOOKUP(BD17,'P Gerais'!$D$29:$G$33,4,TRUE)</f>
        <v>0</v>
      </c>
      <c r="BH17" s="364">
        <f t="shared" ca="1" si="14"/>
        <v>0</v>
      </c>
      <c r="BI17" s="364">
        <f t="shared" ca="1" si="15"/>
        <v>0</v>
      </c>
      <c r="BJ17" s="481">
        <f ca="1">'DB Func'!G12</f>
        <v>0</v>
      </c>
      <c r="BK17" s="481">
        <f ca="1">'DB Func'!FW12</f>
        <v>0</v>
      </c>
      <c r="BL17" s="364">
        <f ca="1">D17*'P Gerais'!$D$13</f>
        <v>0</v>
      </c>
      <c r="BM17" s="364">
        <f ca="1">D17*'P Gerais'!$D$14</f>
        <v>0</v>
      </c>
      <c r="BN17" s="364">
        <f ca="1">D17*'P Gerais'!$D$16</f>
        <v>0</v>
      </c>
      <c r="BO17" s="364">
        <f ca="1">D17*'P Gerais'!$D$17</f>
        <v>0</v>
      </c>
      <c r="BP17" s="364">
        <f ca="1">D17*'P Gerais'!$D$18</f>
        <v>0</v>
      </c>
      <c r="BQ17" s="385">
        <f ca="1">VLOOKUP(D17,'P Gerais'!$D$22:$G$24,3,TRUE)</f>
        <v>0.08</v>
      </c>
      <c r="BR17" s="385">
        <f ca="1">VLOOKUP(D17,'P Gerais'!$D$29:$G$33,3,TRUE)</f>
        <v>0</v>
      </c>
      <c r="BS17" s="385">
        <f ca="1">'DB Func'!BN12</f>
        <v>0</v>
      </c>
      <c r="BT17" s="385">
        <f ca="1">'DB Func'!BO12</f>
        <v>0</v>
      </c>
      <c r="BU17" s="385">
        <f ca="1">'DB Func'!FX12</f>
        <v>0</v>
      </c>
      <c r="BV17" s="364">
        <f t="shared" ca="1" si="16"/>
        <v>-0.08</v>
      </c>
      <c r="BW17" s="364">
        <f ca="1">BV17-'DB Func'!GC12</f>
        <v>-0.08</v>
      </c>
      <c r="BX17" s="481">
        <f ca="1">IFERROR(VLOOKUP(BW17,'P Gerais'!$D$29:$G$33,3,TRUE)*BW17,0)</f>
        <v>0</v>
      </c>
      <c r="BY17" s="364">
        <f ca="1">IFERROR(BX17-VLOOKUP(BW17,'P Gerais'!$D$29:$H$33,4,TRUE),0)</f>
        <v>0</v>
      </c>
      <c r="BZ17" s="364">
        <f ca="1">D17*'DB Func'!GD12</f>
        <v>0</v>
      </c>
      <c r="CB17" s="364">
        <f t="shared" ca="1" si="17"/>
        <v>0</v>
      </c>
      <c r="CC17" s="364">
        <f t="shared" si="18"/>
        <v>0</v>
      </c>
      <c r="CD17" s="364">
        <f t="shared" si="19"/>
        <v>0</v>
      </c>
      <c r="CF17" s="481" t="str">
        <f t="shared" ca="1" si="20"/>
        <v>não</v>
      </c>
      <c r="CG17" s="481">
        <f ca="1">IF($CH$8=1,DAY('DB Func'!C12),0)</f>
        <v>0</v>
      </c>
      <c r="CH17" s="481">
        <f ca="1">IF(CI17=0,0,MONTH('DB Func'!C12))</f>
        <v>0</v>
      </c>
      <c r="CI17" s="481">
        <f ca="1">IF('P Gerais'!D15=YEAR('DB Func'!C12),YEAR('DB Func'!C12),0)</f>
        <v>0</v>
      </c>
      <c r="CJ17" s="371">
        <v>40</v>
      </c>
      <c r="CL17" s="481" t="str">
        <f>IF(ISERROR(HLOOKUP(CL15,$DS$7:$DY17,$DZ17,FALSE)),"N",HLOOKUP(CL15,$DS$7:$DY17,$DZ17,FALSE))</f>
        <v>N</v>
      </c>
      <c r="CM17" s="481" t="str">
        <f>IF(ISERROR(HLOOKUP(CM15,$DS$7:$DY17,$DZ17,FALSE)),"N",HLOOKUP(CM15,$DS$7:$DY17,$DZ17,FALSE))</f>
        <v>N</v>
      </c>
      <c r="CN17" s="481" t="str">
        <f>IF(ISERROR(HLOOKUP(CN15,$DS$7:$DY17,$DZ17,FALSE)),"N",HLOOKUP(CN15,$DS$7:$DY17,$DZ17,FALSE))</f>
        <v>N</v>
      </c>
      <c r="CO17" s="481" t="str">
        <f>IF(ISERROR(HLOOKUP(CO15,$DS$7:$DY17,$DZ17,FALSE)),"N",HLOOKUP(CO15,$DS$7:$DY17,$DZ17,FALSE))</f>
        <v>N</v>
      </c>
      <c r="CP17" s="481" t="str">
        <f>IF(ISERROR(HLOOKUP(CP15,$DS$7:$DY17,$DZ17,FALSE)),"N",HLOOKUP(CP15,$DS$7:$DY17,$DZ17,FALSE))</f>
        <v>N</v>
      </c>
      <c r="CQ17" s="481" t="str">
        <f>IF(ISERROR(HLOOKUP(CQ15,$DS$7:$DY17,$DZ17,FALSE)),"N",HLOOKUP(CQ15,$DS$7:$DY17,$DZ17,FALSE))</f>
        <v>N</v>
      </c>
      <c r="CR17" s="481" t="str">
        <f>IF(ISERROR(HLOOKUP(CR15,$DS$7:$DY17,$DZ17,FALSE)),"N",HLOOKUP(CR15,$DS$7:$DY17,$DZ17,FALSE))</f>
        <v>N</v>
      </c>
      <c r="CS17" s="481" t="str">
        <f>IF(ISERROR(HLOOKUP(CS15,$DS$7:$DY17,$DZ17,FALSE)),"N",HLOOKUP(CS15,$DS$7:$DY17,$DZ17,FALSE))</f>
        <v>N</v>
      </c>
      <c r="CT17" s="481" t="str">
        <f>IF(ISERROR(HLOOKUP(CT15,$DS$7:$DY17,$DZ17,FALSE)),"N",HLOOKUP(CT15,$DS$7:$DY17,$DZ17,FALSE))</f>
        <v>N</v>
      </c>
      <c r="CU17" s="481" t="str">
        <f>IF(ISERROR(HLOOKUP(CU15,$DS$7:$DY17,$DZ17,FALSE)),"N",HLOOKUP(CU15,$DS$7:$DY17,$DZ17,FALSE))</f>
        <v>N</v>
      </c>
      <c r="CV17" s="481" t="str">
        <f>IF(ISERROR(HLOOKUP(CV15,$DS$7:$DY17,$DZ17,FALSE)),"N",HLOOKUP(CV15,$DS$7:$DY17,$DZ17,FALSE))</f>
        <v>N</v>
      </c>
      <c r="CW17" s="481" t="str">
        <f>IF(ISERROR(HLOOKUP(CW15,$DS$7:$DY17,$DZ17,FALSE)),"N",HLOOKUP(CW15,$DS$7:$DY17,$DZ17,FALSE))</f>
        <v>N</v>
      </c>
      <c r="CX17" s="481" t="str">
        <f>IF(ISERROR(HLOOKUP(CX15,$DS$7:$DY17,$DZ17,FALSE)),"N",HLOOKUP(CX15,$DS$7:$DY17,$DZ17,FALSE))</f>
        <v>N</v>
      </c>
      <c r="CY17" s="481" t="str">
        <f>IF(ISERROR(HLOOKUP(CY15,$DS$7:$DY17,$DZ17,FALSE)),"N",HLOOKUP(CY15,$DS$7:$DY17,$DZ17,FALSE))</f>
        <v>N</v>
      </c>
      <c r="CZ17" s="481" t="str">
        <f>IF(ISERROR(HLOOKUP(CZ15,$DS$7:$DY17,$DZ17,FALSE)),"N",HLOOKUP(CZ15,$DS$7:$DY17,$DZ17,FALSE))</f>
        <v>N</v>
      </c>
      <c r="DA17" s="481" t="str">
        <f>IF(ISERROR(HLOOKUP(DA15,$DS$7:$DY17,$DZ17,FALSE)),"N",HLOOKUP(DA15,$DS$7:$DY17,$DZ17,FALSE))</f>
        <v>N</v>
      </c>
      <c r="DB17" s="481" t="str">
        <f>IF(ISERROR(HLOOKUP(DB15,$DS$7:$DY17,$DZ17,FALSE)),"N",HLOOKUP(DB15,$DS$7:$DY17,$DZ17,FALSE))</f>
        <v>N</v>
      </c>
      <c r="DC17" s="481" t="str">
        <f>IF(ISERROR(HLOOKUP(DC15,$DS$7:$DY17,$DZ17,FALSE)),"N",HLOOKUP(DC15,$DS$7:$DY17,$DZ17,FALSE))</f>
        <v>N</v>
      </c>
      <c r="DD17" s="481" t="str">
        <f>IF(ISERROR(HLOOKUP(DD15,$DS$7:$DY17,$DZ17,FALSE)),"N",HLOOKUP(DD15,$DS$7:$DY17,$DZ17,FALSE))</f>
        <v>N</v>
      </c>
      <c r="DE17" s="481" t="str">
        <f>IF(ISERROR(HLOOKUP(DE15,$DS$7:$DY17,$DZ17,FALSE)),"N",HLOOKUP(DE15,$DS$7:$DY17,$DZ17,FALSE))</f>
        <v>N</v>
      </c>
      <c r="DF17" s="481" t="str">
        <f>IF(ISERROR(HLOOKUP(DF15,$DS$7:$DY17,$DZ17,FALSE)),"N",HLOOKUP(DF15,$DS$7:$DY17,$DZ17,FALSE))</f>
        <v>N</v>
      </c>
      <c r="DG17" s="481" t="str">
        <f>IF(ISERROR(HLOOKUP(DG15,$DS$7:$DY17,$DZ17,FALSE)),"N",HLOOKUP(DG15,$DS$7:$DY17,$DZ17,FALSE))</f>
        <v>N</v>
      </c>
      <c r="DH17" s="481" t="str">
        <f>IF(ISERROR(HLOOKUP(DH15,$DS$7:$DY17,$DZ17,FALSE)),"N",HLOOKUP(DH15,$DS$7:$DY17,$DZ17,FALSE))</f>
        <v>N</v>
      </c>
      <c r="DI17" s="481" t="str">
        <f>IF(ISERROR(HLOOKUP(DI15,$DS$7:$DY17,$DZ17,FALSE)),"N",HLOOKUP(DI15,$DS$7:$DY17,$DZ17,FALSE))</f>
        <v>N</v>
      </c>
      <c r="DJ17" s="481" t="str">
        <f>IF(ISERROR(HLOOKUP(DJ15,$DS$7:$DY17,$DZ17,FALSE)),"N",HLOOKUP(DJ15,$DS$7:$DY17,$DZ17,FALSE))</f>
        <v>N</v>
      </c>
      <c r="DK17" s="481" t="str">
        <f>IF(ISERROR(HLOOKUP(DK15,$DS$7:$DY17,$DZ17,FALSE)),"N",HLOOKUP(DK15,$DS$7:$DY17,$DZ17,FALSE))</f>
        <v>N</v>
      </c>
      <c r="DL17" s="481" t="str">
        <f>IF(ISERROR(HLOOKUP(DL15,$DS$7:$DY17,$DZ17,FALSE)),"N",HLOOKUP(DL15,$DS$7:$DY17,$DZ17,FALSE))</f>
        <v>N</v>
      </c>
      <c r="DM17" s="481" t="str">
        <f>IF(ISERROR(HLOOKUP(DM15,$DS$7:$DY17,$DZ17,FALSE)),"N",HLOOKUP(DM15,$DS$7:$DY17,$DZ17,FALSE))</f>
        <v>N</v>
      </c>
      <c r="DN17" s="481" t="str">
        <f>IF(ISERROR(HLOOKUP(DN15,$DS$7:$DY17,$DZ17,FALSE)),"N",HLOOKUP(DN15,$DS$7:$DY17,$DZ17,FALSE))</f>
        <v>N</v>
      </c>
      <c r="DO17" s="481" t="str">
        <f>IF(ISERROR(HLOOKUP(DO15,$DS$7:$DY17,$DZ17,FALSE)),"N",HLOOKUP(DO15,$DS$7:$DY17,$DZ17,FALSE))</f>
        <v>N</v>
      </c>
      <c r="DP17" s="481" t="str">
        <f>IF(ISERROR(HLOOKUP(DP15,$DS$7:$DY17,$DZ17,FALSE)),"N",HLOOKUP(DP15,$DS$7:$DY17,$DZ17,FALSE))</f>
        <v>N</v>
      </c>
      <c r="DQ17" s="481">
        <f t="shared" si="21"/>
        <v>0</v>
      </c>
      <c r="DR17" s="481">
        <f t="shared" si="22"/>
        <v>31</v>
      </c>
      <c r="DS17" s="481" t="str">
        <f>IF('DB Func'!M12&gt;0,"S","N")</f>
        <v>N</v>
      </c>
      <c r="DT17" s="481" t="str">
        <f>IF('DB Func'!R12&gt;0,"S","N")</f>
        <v>N</v>
      </c>
      <c r="DU17" s="481" t="str">
        <f>IF('DB Func'!W12&gt;0,"S","N")</f>
        <v>N</v>
      </c>
      <c r="DV17" s="481" t="str">
        <f>IF('DB Func'!AB12&gt;0,"S","N")</f>
        <v>N</v>
      </c>
      <c r="DW17" s="481" t="str">
        <f>IF('DB Func'!AG12&gt;0,"S","N")</f>
        <v>N</v>
      </c>
      <c r="DX17" s="481" t="str">
        <f>IF('DB Func'!AL12&gt;0,"S","N")</f>
        <v>N</v>
      </c>
      <c r="DY17" s="481" t="str">
        <f>IF('DB Func'!AQ12&gt;0,"S","N")</f>
        <v>N</v>
      </c>
      <c r="DZ17" s="481">
        <v>11</v>
      </c>
      <c r="EA17" s="369">
        <f ca="1">'DB Func'!C12</f>
        <v>0</v>
      </c>
      <c r="EB17" s="481" t="str">
        <f t="shared" ca="1" si="23"/>
        <v>s</v>
      </c>
      <c r="EC17" s="481" t="str">
        <f t="shared" ca="1" si="23"/>
        <v>s</v>
      </c>
      <c r="ED17" s="481" t="str">
        <f t="shared" ca="1" si="23"/>
        <v>s</v>
      </c>
      <c r="EE17" s="481" t="str">
        <f t="shared" ca="1" si="23"/>
        <v>s</v>
      </c>
      <c r="EF17" s="481" t="str">
        <f t="shared" ca="1" si="23"/>
        <v>s</v>
      </c>
      <c r="EG17" s="481" t="str">
        <f t="shared" ca="1" si="23"/>
        <v>s</v>
      </c>
      <c r="EH17" s="481" t="str">
        <f t="shared" ca="1" si="23"/>
        <v>s</v>
      </c>
      <c r="EI17" s="481" t="str">
        <f t="shared" ca="1" si="23"/>
        <v>s</v>
      </c>
      <c r="EJ17" s="481" t="str">
        <f t="shared" ca="1" si="23"/>
        <v>s</v>
      </c>
      <c r="EK17" s="481" t="str">
        <f t="shared" ca="1" si="23"/>
        <v>s</v>
      </c>
      <c r="EL17" s="481" t="str">
        <f t="shared" ca="1" si="23"/>
        <v>s</v>
      </c>
      <c r="EM17" s="481" t="str">
        <f t="shared" ca="1" si="23"/>
        <v>s</v>
      </c>
      <c r="EN17" s="481" t="str">
        <f t="shared" ca="1" si="23"/>
        <v>s</v>
      </c>
      <c r="EO17" s="481" t="str">
        <f t="shared" ca="1" si="23"/>
        <v>s</v>
      </c>
      <c r="EP17" s="481" t="str">
        <f t="shared" ca="1" si="23"/>
        <v>s</v>
      </c>
      <c r="EQ17" s="481" t="str">
        <f t="shared" ca="1" si="23"/>
        <v>s</v>
      </c>
      <c r="ER17" s="481" t="str">
        <f t="shared" ca="1" si="24"/>
        <v>s</v>
      </c>
      <c r="ES17" s="481" t="str">
        <f t="shared" ca="1" si="24"/>
        <v>s</v>
      </c>
      <c r="ET17" s="481" t="str">
        <f t="shared" ca="1" si="24"/>
        <v>s</v>
      </c>
      <c r="EU17" s="481" t="str">
        <f t="shared" ca="1" si="24"/>
        <v>s</v>
      </c>
      <c r="EV17" s="481" t="str">
        <f t="shared" ca="1" si="24"/>
        <v>s</v>
      </c>
      <c r="EW17" s="481" t="str">
        <f t="shared" ca="1" si="24"/>
        <v>s</v>
      </c>
      <c r="EX17" s="481" t="str">
        <f t="shared" ca="1" si="24"/>
        <v>s</v>
      </c>
      <c r="EY17" s="481" t="str">
        <f t="shared" ca="1" si="24"/>
        <v>s</v>
      </c>
      <c r="EZ17" s="481" t="str">
        <f t="shared" ca="1" si="24"/>
        <v>s</v>
      </c>
      <c r="FA17" s="481" t="str">
        <f t="shared" ca="1" si="24"/>
        <v>s</v>
      </c>
      <c r="FB17" s="481" t="str">
        <f t="shared" ca="1" si="24"/>
        <v>s</v>
      </c>
      <c r="FC17" s="481" t="str">
        <f t="shared" ca="1" si="24"/>
        <v>s</v>
      </c>
      <c r="FD17" s="481" t="str">
        <f t="shared" ca="1" si="24"/>
        <v>s</v>
      </c>
      <c r="FE17" s="481" t="str">
        <f t="shared" ca="1" si="24"/>
        <v>s</v>
      </c>
      <c r="FF17" s="481" t="str">
        <f t="shared" ca="1" si="24"/>
        <v>s</v>
      </c>
      <c r="FG17" s="481">
        <f t="shared" ca="1" si="25"/>
        <v>31</v>
      </c>
      <c r="FH17" s="481">
        <f t="shared" ca="1" si="26"/>
        <v>0</v>
      </c>
      <c r="FI17" s="481" t="str">
        <f ca="1">IF(AND(YEAR(EA17)='P Gerais'!D15,MONTH(Lanc!EA17)=1,DAY(Lanc!EA17)&gt;1),"S","N")</f>
        <v>N</v>
      </c>
      <c r="FJ17" s="364">
        <f t="shared" ca="1" si="27"/>
        <v>0</v>
      </c>
      <c r="FK17" s="364">
        <f t="shared" si="28"/>
        <v>0</v>
      </c>
      <c r="FL17" s="387">
        <f t="shared" ca="1" si="29"/>
        <v>0</v>
      </c>
      <c r="FM17" s="363">
        <f t="shared" ca="1" si="30"/>
        <v>0</v>
      </c>
      <c r="FN17" s="363">
        <f t="shared" si="31"/>
        <v>0</v>
      </c>
      <c r="FP17" s="481">
        <f ca="1">((FJ17-FL17-FK17+AZ17+AQ17+SUM(Z17:AA17)+SUM(AW17:AX17)+AK17)*IF('DB Func'!GG12="ok",'DB Func'!GD12,0))</f>
        <v>0</v>
      </c>
      <c r="FR17" s="389">
        <f t="shared" ca="1" si="32"/>
        <v>0</v>
      </c>
      <c r="GV17" s="49"/>
      <c r="GW17" s="49"/>
      <c r="GX17" s="49"/>
      <c r="GY17" s="49"/>
      <c r="GZ17" s="49"/>
      <c r="HA17" s="49"/>
      <c r="HB17" s="49"/>
      <c r="HC17" s="49"/>
    </row>
    <row r="18" spans="3:211" ht="30" customHeight="1" thickTop="1" thickBot="1">
      <c r="C18" s="390" t="str">
        <f ca="1">IF('DB Func'!B13="Funcionário 11","",'DB Func'!B13)</f>
        <v/>
      </c>
      <c r="D18" s="391">
        <f ca="1">'DB Func'!CD13</f>
        <v>0</v>
      </c>
      <c r="E18" s="382" t="str">
        <f ca="1">IF(C18="","-",IF(OR(terceiro!E18="jan",terceiro!F18="jan"),"Sim","Não"))</f>
        <v>-</v>
      </c>
      <c r="F18" s="383" t="str">
        <f ca="1">IF(C18="","-",IF(OR(Ferias!E18="jan",Ferias!F18="jan"),"Sim","Não"))</f>
        <v>-</v>
      </c>
      <c r="G18" s="383">
        <f ca="1">IF(C18="",0,IF(F18="Sim",IF(Ferias!E18="Jan",Ferias!I18,Ferias!J18),0))</f>
        <v>0</v>
      </c>
      <c r="H18" s="185"/>
      <c r="I18" s="185"/>
      <c r="J18" s="383">
        <f t="shared" ca="1" si="1"/>
        <v>0</v>
      </c>
      <c r="K18" s="152"/>
      <c r="L18" s="151"/>
      <c r="M18" s="189"/>
      <c r="N18" s="153"/>
      <c r="O18" s="48"/>
      <c r="P18" s="48"/>
      <c r="Q18" s="48"/>
      <c r="R18" s="49"/>
      <c r="S18" s="49"/>
      <c r="T18" s="49"/>
      <c r="U18" s="49"/>
      <c r="V18" s="49"/>
      <c r="W18" s="49"/>
      <c r="X18" s="49"/>
      <c r="Y18" s="49"/>
      <c r="Z18" s="49"/>
      <c r="AA18" s="49"/>
      <c r="AB18" s="48"/>
      <c r="AC18" s="48"/>
      <c r="AD18" s="49"/>
      <c r="AE18" s="49"/>
      <c r="AF18" s="314"/>
      <c r="AH18" s="400">
        <f ca="1">IF('DB Func'!GE13="Janeiro",IF('DB Func'!BQ13="Parcela Única",('auxiliar 13 sal'!C14/12*'DB Func'!GF13)+AVERAGE('auxiliar 13 sal'!Q14:AB14)+AVERAGE('auxiliar 13 sal'!AE14:AP14)+('auxiliar 13 sal'!C14*'DB Func'!BN13)+('auxiliar 13 sal'!C14*'DB Func'!BO13),IF('DB Func'!BQ13="2 Parcelas",(('auxiliar 13 sal'!C14/12*'DB Func'!GF13+AVERAGE('auxiliar 13 sal'!Q14:AB14)+AVERAGE('auxiliar 13 sal'!AE14:AP14)+'auxiliar 13 sal'!C14*'DB Func'!BN13+'auxiliar 13 sal'!C14*'DB Func'!BO13)/2))),0)</f>
        <v>0</v>
      </c>
      <c r="AK18" s="364">
        <f t="shared" ca="1" si="5"/>
        <v>0</v>
      </c>
      <c r="AL18" s="364">
        <f t="shared" ca="1" si="6"/>
        <v>0</v>
      </c>
      <c r="AM18" s="364">
        <f t="shared" ca="1" si="7"/>
        <v>0</v>
      </c>
      <c r="AN18" s="364">
        <f t="shared" ca="1" si="8"/>
        <v>0</v>
      </c>
      <c r="AO18" s="364">
        <f t="shared" ca="1" si="9"/>
        <v>0</v>
      </c>
      <c r="AP18" s="364">
        <f t="shared" ca="1" si="10"/>
        <v>0</v>
      </c>
      <c r="AQ18" s="364">
        <f t="shared" ca="1" si="11"/>
        <v>0</v>
      </c>
      <c r="AR18" s="364">
        <f>IF(OR(M18="",M18=0),0,((FJ18/220)*('Ho Ex'!$C$8+$AS$6))*M18)</f>
        <v>0</v>
      </c>
      <c r="AS18" s="364">
        <f>IF(OR(N18="",N18=0),0,((FJ18/220*('DB Func'!GD13+Lanc!$AS$6))*('Ho Ex'!$I$8+$AS$6))*(N18/52.5*60))</f>
        <v>0</v>
      </c>
      <c r="AT18" s="364">
        <f>IF(OR(M18="",M18=0),0,((FJ18/220)*('Ho Ex'!$J$8+$AS$6))*O18)</f>
        <v>0</v>
      </c>
      <c r="AU18" s="364">
        <f>IF(OR(M18="",M18=0),0,((FJ18/220)*('Ho Ex'!I21+$AS$6))*P18)</f>
        <v>0</v>
      </c>
      <c r="AV18" s="364">
        <f>IF(OR(M18="",M18=0),0,((FJ18/220)*('Ho Ex'!C21+$AS$6))*Q18)</f>
        <v>0</v>
      </c>
      <c r="AW18" s="364">
        <f ca="1">FJ18*'DB Func'!BN13</f>
        <v>0</v>
      </c>
      <c r="AX18" s="364">
        <f ca="1">FJ18*'DB Func'!BO13</f>
        <v>0</v>
      </c>
      <c r="AY18" s="364">
        <f ca="1">IF(FJ18=0,0,VLOOKUP(FJ18,'P Gerais'!$D$39:$G$41,3,TRUE)*Func11!$F$68)</f>
        <v>0</v>
      </c>
      <c r="AZ18" s="364">
        <f t="shared" si="12"/>
        <v>0</v>
      </c>
      <c r="BA18" s="364">
        <f ca="1">((FJ18-FL18-FK18+AZ18+AQ18+SUM(Z18:AA18)+SUM(AW18:AX18)+AK18)*IF('DB Func'!GG13="ok",'DB Func'!GD13,0))+(FJ18-FL18-FK18+AZ18+AQ18+SUM(Z18:AA18)+SUM(AW18:AX18))+AK18</f>
        <v>0</v>
      </c>
      <c r="BB18" s="385">
        <f ca="1">VLOOKUP(BA18,'P Gerais'!$D$22:$G$25,3,TRUE)</f>
        <v>0.08</v>
      </c>
      <c r="BC18" s="364">
        <f ca="1">IF(BA18&lt;'P Gerais'!$D$25,BA18*BB18,Lanc!BB18)</f>
        <v>0</v>
      </c>
      <c r="BD18" s="364">
        <f ca="1">BA18-BC18-('DB Func'!GB13*'P Gerais'!$D$35)</f>
        <v>0</v>
      </c>
      <c r="BE18" s="386">
        <f ca="1">VLOOKUP(BD18,'P Gerais'!$D$29:$F$33,3,TRUE)</f>
        <v>0</v>
      </c>
      <c r="BF18" s="364">
        <f t="shared" ca="1" si="13"/>
        <v>0</v>
      </c>
      <c r="BG18" s="364">
        <f ca="1">VLOOKUP(BD18,'P Gerais'!$D$29:$G$33,4,TRUE)</f>
        <v>0</v>
      </c>
      <c r="BH18" s="364">
        <f t="shared" ca="1" si="14"/>
        <v>0</v>
      </c>
      <c r="BI18" s="364">
        <f t="shared" ca="1" si="15"/>
        <v>0</v>
      </c>
      <c r="BJ18" s="481">
        <f ca="1">'DB Func'!G13</f>
        <v>0</v>
      </c>
      <c r="BK18" s="481">
        <f ca="1">'DB Func'!FW13</f>
        <v>0</v>
      </c>
      <c r="BL18" s="364">
        <f ca="1">D18*'P Gerais'!$D$13</f>
        <v>0</v>
      </c>
      <c r="BM18" s="364">
        <f ca="1">D18*'P Gerais'!$D$14</f>
        <v>0</v>
      </c>
      <c r="BN18" s="364">
        <f ca="1">D18*'P Gerais'!$D$16</f>
        <v>0</v>
      </c>
      <c r="BO18" s="364">
        <f ca="1">D18*'P Gerais'!$D$17</f>
        <v>0</v>
      </c>
      <c r="BP18" s="364">
        <f ca="1">D18*'P Gerais'!$D$18</f>
        <v>0</v>
      </c>
      <c r="BQ18" s="385">
        <f ca="1">VLOOKUP(D18,'P Gerais'!$D$22:$G$24,3,TRUE)</f>
        <v>0.08</v>
      </c>
      <c r="BR18" s="385">
        <f ca="1">VLOOKUP(D18,'P Gerais'!$D$29:$G$33,3,TRUE)</f>
        <v>0</v>
      </c>
      <c r="BS18" s="385">
        <f ca="1">'DB Func'!BN13</f>
        <v>0</v>
      </c>
      <c r="BT18" s="385">
        <f ca="1">'DB Func'!BO13</f>
        <v>0</v>
      </c>
      <c r="BU18" s="385">
        <f ca="1">'DB Func'!FX13</f>
        <v>0</v>
      </c>
      <c r="BV18" s="364">
        <f t="shared" ca="1" si="16"/>
        <v>-0.08</v>
      </c>
      <c r="BW18" s="364">
        <f ca="1">BV18-'DB Func'!GC13</f>
        <v>-0.08</v>
      </c>
      <c r="BX18" s="481">
        <f ca="1">IFERROR(VLOOKUP(BW18,'P Gerais'!$D$29:$G$33,3,TRUE)*BW18,0)</f>
        <v>0</v>
      </c>
      <c r="BY18" s="364">
        <f ca="1">IFERROR(BX18-VLOOKUP(BW18,'P Gerais'!$D$29:$H$33,4,TRUE),0)</f>
        <v>0</v>
      </c>
      <c r="BZ18" s="364">
        <f ca="1">D18*'DB Func'!GD13</f>
        <v>0</v>
      </c>
      <c r="CB18" s="364">
        <f t="shared" ca="1" si="17"/>
        <v>0</v>
      </c>
      <c r="CC18" s="364">
        <f t="shared" si="18"/>
        <v>0</v>
      </c>
      <c r="CD18" s="364">
        <f t="shared" si="19"/>
        <v>0</v>
      </c>
      <c r="CF18" s="481" t="str">
        <f t="shared" ca="1" si="20"/>
        <v>não</v>
      </c>
      <c r="CG18" s="481">
        <f ca="1">IF($CH$8=1,DAY('DB Func'!C13),0)</f>
        <v>0</v>
      </c>
      <c r="CH18" s="481">
        <f ca="1">IF(CI18=0,0,MONTH('DB Func'!C13))</f>
        <v>0</v>
      </c>
      <c r="CI18" s="481">
        <f ca="1">IF('P Gerais'!D16=YEAR('DB Func'!C13),YEAR('DB Func'!C13),0)</f>
        <v>0</v>
      </c>
      <c r="CJ18" s="371">
        <v>41</v>
      </c>
      <c r="CL18" s="481" t="str">
        <f ca="1">IF(ISERROR(HLOOKUP(CL16,$DS$7:$DY18,$DZ18,FALSE)),"N",HLOOKUP(CL16,$DS$7:$DY18,$DZ18,FALSE))</f>
        <v>N</v>
      </c>
      <c r="CM18" s="481" t="str">
        <f ca="1">IF(ISERROR(HLOOKUP(CM16,$DS$7:$DY18,$DZ18,FALSE)),"N",HLOOKUP(CM16,$DS$7:$DY18,$DZ18,FALSE))</f>
        <v>N</v>
      </c>
      <c r="CN18" s="481" t="str">
        <f>IF(ISERROR(HLOOKUP(CN16,$DS$7:$DY18,$DZ18,FALSE)),"N",HLOOKUP(CN16,$DS$7:$DY18,$DZ18,FALSE))</f>
        <v>N</v>
      </c>
      <c r="CO18" s="481" t="str">
        <f ca="1">IF(ISERROR(HLOOKUP(CO16,$DS$7:$DY18,$DZ18,FALSE)),"N",HLOOKUP(CO16,$DS$7:$DY18,$DZ18,FALSE))</f>
        <v>N</v>
      </c>
      <c r="CP18" s="481" t="str">
        <f ca="1">IF(ISERROR(HLOOKUP(CP16,$DS$7:$DY18,$DZ18,FALSE)),"N",HLOOKUP(CP16,$DS$7:$DY18,$DZ18,FALSE))</f>
        <v>N</v>
      </c>
      <c r="CQ18" s="481" t="str">
        <f ca="1">IF(ISERROR(HLOOKUP(CQ16,$DS$7:$DY18,$DZ18,FALSE)),"N",HLOOKUP(CQ16,$DS$7:$DY18,$DZ18,FALSE))</f>
        <v>N</v>
      </c>
      <c r="CR18" s="481" t="str">
        <f ca="1">IF(ISERROR(HLOOKUP(CR16,$DS$7:$DY18,$DZ18,FALSE)),"N",HLOOKUP(CR16,$DS$7:$DY18,$DZ18,FALSE))</f>
        <v>N</v>
      </c>
      <c r="CS18" s="481" t="str">
        <f ca="1">IF(ISERROR(HLOOKUP(CS16,$DS$7:$DY18,$DZ18,FALSE)),"N",HLOOKUP(CS16,$DS$7:$DY18,$DZ18,FALSE))</f>
        <v>N</v>
      </c>
      <c r="CT18" s="481" t="str">
        <f ca="1">IF(ISERROR(HLOOKUP(CT16,$DS$7:$DY18,$DZ18,FALSE)),"N",HLOOKUP(CT16,$DS$7:$DY18,$DZ18,FALSE))</f>
        <v>N</v>
      </c>
      <c r="CU18" s="481" t="str">
        <f>IF(ISERROR(HLOOKUP(CU16,$DS$7:$DY18,$DZ18,FALSE)),"N",HLOOKUP(CU16,$DS$7:$DY18,$DZ18,FALSE))</f>
        <v>N</v>
      </c>
      <c r="CV18" s="481" t="str">
        <f ca="1">IF(ISERROR(HLOOKUP(CV16,$DS$7:$DY18,$DZ18,FALSE)),"N",HLOOKUP(CV16,$DS$7:$DY18,$DZ18,FALSE))</f>
        <v>N</v>
      </c>
      <c r="CW18" s="481" t="str">
        <f ca="1">IF(ISERROR(HLOOKUP(CW16,$DS$7:$DY18,$DZ18,FALSE)),"N",HLOOKUP(CW16,$DS$7:$DY18,$DZ18,FALSE))</f>
        <v>N</v>
      </c>
      <c r="CX18" s="481" t="str">
        <f ca="1">IF(ISERROR(HLOOKUP(CX16,$DS$7:$DY18,$DZ18,FALSE)),"N",HLOOKUP(CX16,$DS$7:$DY18,$DZ18,FALSE))</f>
        <v>N</v>
      </c>
      <c r="CY18" s="481" t="str">
        <f ca="1">IF(ISERROR(HLOOKUP(CY16,$DS$7:$DY18,$DZ18,FALSE)),"N",HLOOKUP(CY16,$DS$7:$DY18,$DZ18,FALSE))</f>
        <v>N</v>
      </c>
      <c r="CZ18" s="481" t="str">
        <f ca="1">IF(ISERROR(HLOOKUP(CZ16,$DS$7:$DY18,$DZ18,FALSE)),"N",HLOOKUP(CZ16,$DS$7:$DY18,$DZ18,FALSE))</f>
        <v>N</v>
      </c>
      <c r="DA18" s="481" t="str">
        <f ca="1">IF(ISERROR(HLOOKUP(DA16,$DS$7:$DY18,$DZ18,FALSE)),"N",HLOOKUP(DA16,$DS$7:$DY18,$DZ18,FALSE))</f>
        <v>N</v>
      </c>
      <c r="DB18" s="481" t="str">
        <f>IF(ISERROR(HLOOKUP(DB16,$DS$7:$DY18,$DZ18,FALSE)),"N",HLOOKUP(DB16,$DS$7:$DY18,$DZ18,FALSE))</f>
        <v>N</v>
      </c>
      <c r="DC18" s="481" t="str">
        <f ca="1">IF(ISERROR(HLOOKUP(DC16,$DS$7:$DY18,$DZ18,FALSE)),"N",HLOOKUP(DC16,$DS$7:$DY18,$DZ18,FALSE))</f>
        <v>N</v>
      </c>
      <c r="DD18" s="481" t="str">
        <f ca="1">IF(ISERROR(HLOOKUP(DD16,$DS$7:$DY18,$DZ18,FALSE)),"N",HLOOKUP(DD16,$DS$7:$DY18,$DZ18,FALSE))</f>
        <v>N</v>
      </c>
      <c r="DE18" s="481" t="str">
        <f ca="1">IF(ISERROR(HLOOKUP(DE16,$DS$7:$DY18,$DZ18,FALSE)),"N",HLOOKUP(DE16,$DS$7:$DY18,$DZ18,FALSE))</f>
        <v>N</v>
      </c>
      <c r="DF18" s="481" t="str">
        <f ca="1">IF(ISERROR(HLOOKUP(DF16,$DS$7:$DY18,$DZ18,FALSE)),"N",HLOOKUP(DF16,$DS$7:$DY18,$DZ18,FALSE))</f>
        <v>N</v>
      </c>
      <c r="DG18" s="481" t="str">
        <f ca="1">IF(ISERROR(HLOOKUP(DG16,$DS$7:$DY18,$DZ18,FALSE)),"N",HLOOKUP(DG16,$DS$7:$DY18,$DZ18,FALSE))</f>
        <v>N</v>
      </c>
      <c r="DH18" s="481" t="str">
        <f ca="1">IF(ISERROR(HLOOKUP(DH16,$DS$7:$DY18,$DZ18,FALSE)),"N",HLOOKUP(DH16,$DS$7:$DY18,$DZ18,FALSE))</f>
        <v>N</v>
      </c>
      <c r="DI18" s="481" t="str">
        <f>IF(ISERROR(HLOOKUP(DI16,$DS$7:$DY18,$DZ18,FALSE)),"N",HLOOKUP(DI16,$DS$7:$DY18,$DZ18,FALSE))</f>
        <v>N</v>
      </c>
      <c r="DJ18" s="481" t="str">
        <f ca="1">IF(ISERROR(HLOOKUP(DJ16,$DS$7:$DY18,$DZ18,FALSE)),"N",HLOOKUP(DJ16,$DS$7:$DY18,$DZ18,FALSE))</f>
        <v>N</v>
      </c>
      <c r="DK18" s="481" t="str">
        <f ca="1">IF(ISERROR(HLOOKUP(DK16,$DS$7:$DY18,$DZ18,FALSE)),"N",HLOOKUP(DK16,$DS$7:$DY18,$DZ18,FALSE))</f>
        <v>N</v>
      </c>
      <c r="DL18" s="481" t="str">
        <f ca="1">IF(ISERROR(HLOOKUP(DL16,$DS$7:$DY18,$DZ18,FALSE)),"N",HLOOKUP(DL16,$DS$7:$DY18,$DZ18,FALSE))</f>
        <v>N</v>
      </c>
      <c r="DM18" s="481" t="str">
        <f ca="1">IF(ISERROR(HLOOKUP(DM16,$DS$7:$DY18,$DZ18,FALSE)),"N",HLOOKUP(DM16,$DS$7:$DY18,$DZ18,FALSE))</f>
        <v>N</v>
      </c>
      <c r="DN18" s="481" t="str">
        <f ca="1">IF(ISERROR(HLOOKUP(DN16,$DS$7:$DY18,$DZ18,FALSE)),"N",HLOOKUP(DN16,$DS$7:$DY18,$DZ18,FALSE))</f>
        <v>N</v>
      </c>
      <c r="DO18" s="481" t="str">
        <f ca="1">IF(ISERROR(HLOOKUP(DO16,$DS$7:$DY18,$DZ18,FALSE)),"N",HLOOKUP(DO16,$DS$7:$DY18,$DZ18,FALSE))</f>
        <v>N</v>
      </c>
      <c r="DP18" s="481" t="str">
        <f>IF(ISERROR(HLOOKUP(DP16,$DS$7:$DY18,$DZ18,FALSE)),"N",HLOOKUP(DP16,$DS$7:$DY18,$DZ18,FALSE))</f>
        <v>N</v>
      </c>
      <c r="DQ18" s="481">
        <f t="shared" ca="1" si="21"/>
        <v>0</v>
      </c>
      <c r="DR18" s="481">
        <f t="shared" ca="1" si="22"/>
        <v>31</v>
      </c>
      <c r="DS18" s="481" t="str">
        <f>IF('DB Func'!M13&gt;0,"S","N")</f>
        <v>N</v>
      </c>
      <c r="DT18" s="481" t="str">
        <f>IF('DB Func'!R13&gt;0,"S","N")</f>
        <v>N</v>
      </c>
      <c r="DU18" s="481" t="str">
        <f>IF('DB Func'!W13&gt;0,"S","N")</f>
        <v>N</v>
      </c>
      <c r="DV18" s="481" t="str">
        <f>IF('DB Func'!AB13&gt;0,"S","N")</f>
        <v>N</v>
      </c>
      <c r="DW18" s="481" t="str">
        <f>IF('DB Func'!AG13&gt;0,"S","N")</f>
        <v>N</v>
      </c>
      <c r="DX18" s="481" t="str">
        <f>IF('DB Func'!AL13&gt;0,"S","N")</f>
        <v>N</v>
      </c>
      <c r="DY18" s="481" t="str">
        <f>IF('DB Func'!AQ13&gt;0,"S","N")</f>
        <v>N</v>
      </c>
      <c r="DZ18" s="481">
        <v>12</v>
      </c>
      <c r="EA18" s="369">
        <f ca="1">'DB Func'!C13</f>
        <v>0</v>
      </c>
      <c r="EB18" s="481" t="str">
        <f t="shared" ca="1" si="23"/>
        <v>s</v>
      </c>
      <c r="EC18" s="481" t="str">
        <f t="shared" ca="1" si="23"/>
        <v>s</v>
      </c>
      <c r="ED18" s="481" t="str">
        <f t="shared" ca="1" si="23"/>
        <v>s</v>
      </c>
      <c r="EE18" s="481" t="str">
        <f t="shared" ca="1" si="23"/>
        <v>s</v>
      </c>
      <c r="EF18" s="481" t="str">
        <f t="shared" ca="1" si="23"/>
        <v>s</v>
      </c>
      <c r="EG18" s="481" t="str">
        <f t="shared" ca="1" si="23"/>
        <v>s</v>
      </c>
      <c r="EH18" s="481" t="str">
        <f t="shared" ca="1" si="23"/>
        <v>s</v>
      </c>
      <c r="EI18" s="481" t="str">
        <f t="shared" ca="1" si="23"/>
        <v>s</v>
      </c>
      <c r="EJ18" s="481" t="str">
        <f t="shared" ca="1" si="23"/>
        <v>s</v>
      </c>
      <c r="EK18" s="481" t="str">
        <f t="shared" ca="1" si="23"/>
        <v>s</v>
      </c>
      <c r="EL18" s="481" t="str">
        <f t="shared" ca="1" si="23"/>
        <v>s</v>
      </c>
      <c r="EM18" s="481" t="str">
        <f t="shared" ca="1" si="23"/>
        <v>s</v>
      </c>
      <c r="EN18" s="481" t="str">
        <f t="shared" ca="1" si="23"/>
        <v>s</v>
      </c>
      <c r="EO18" s="481" t="str">
        <f t="shared" ca="1" si="23"/>
        <v>s</v>
      </c>
      <c r="EP18" s="481" t="str">
        <f t="shared" ca="1" si="23"/>
        <v>s</v>
      </c>
      <c r="EQ18" s="481" t="str">
        <f t="shared" ca="1" si="23"/>
        <v>s</v>
      </c>
      <c r="ER18" s="481" t="str">
        <f t="shared" ca="1" si="24"/>
        <v>s</v>
      </c>
      <c r="ES18" s="481" t="str">
        <f t="shared" ca="1" si="24"/>
        <v>s</v>
      </c>
      <c r="ET18" s="481" t="str">
        <f t="shared" ca="1" si="24"/>
        <v>s</v>
      </c>
      <c r="EU18" s="481" t="str">
        <f t="shared" ca="1" si="24"/>
        <v>s</v>
      </c>
      <c r="EV18" s="481" t="str">
        <f t="shared" ca="1" si="24"/>
        <v>s</v>
      </c>
      <c r="EW18" s="481" t="str">
        <f t="shared" ca="1" si="24"/>
        <v>s</v>
      </c>
      <c r="EX18" s="481" t="str">
        <f t="shared" ca="1" si="24"/>
        <v>s</v>
      </c>
      <c r="EY18" s="481" t="str">
        <f t="shared" ca="1" si="24"/>
        <v>s</v>
      </c>
      <c r="EZ18" s="481" t="str">
        <f t="shared" ca="1" si="24"/>
        <v>s</v>
      </c>
      <c r="FA18" s="481" t="str">
        <f t="shared" ca="1" si="24"/>
        <v>s</v>
      </c>
      <c r="FB18" s="481" t="str">
        <f t="shared" ca="1" si="24"/>
        <v>s</v>
      </c>
      <c r="FC18" s="481" t="str">
        <f t="shared" ca="1" si="24"/>
        <v>s</v>
      </c>
      <c r="FD18" s="481" t="str">
        <f t="shared" ca="1" si="24"/>
        <v>s</v>
      </c>
      <c r="FE18" s="481" t="str">
        <f t="shared" ca="1" si="24"/>
        <v>s</v>
      </c>
      <c r="FF18" s="481" t="str">
        <f t="shared" ca="1" si="24"/>
        <v>s</v>
      </c>
      <c r="FG18" s="481">
        <f t="shared" ca="1" si="25"/>
        <v>31</v>
      </c>
      <c r="FH18" s="481">
        <f t="shared" ca="1" si="26"/>
        <v>0</v>
      </c>
      <c r="FI18" s="481" t="str">
        <f ca="1">IF(AND(YEAR(EA18)='P Gerais'!D16,MONTH(Lanc!EA18)=1,DAY(Lanc!EA18)&gt;1),"S","N")</f>
        <v>N</v>
      </c>
      <c r="FJ18" s="364">
        <f t="shared" ca="1" si="27"/>
        <v>0</v>
      </c>
      <c r="FK18" s="364">
        <f t="shared" si="28"/>
        <v>0</v>
      </c>
      <c r="FL18" s="387">
        <f t="shared" ca="1" si="29"/>
        <v>0</v>
      </c>
      <c r="FM18" s="363">
        <f t="shared" ca="1" si="30"/>
        <v>0</v>
      </c>
      <c r="FN18" s="363">
        <f t="shared" si="31"/>
        <v>0</v>
      </c>
      <c r="FP18" s="481">
        <f ca="1">((FJ18-FL18-FK18+AZ18+AQ18+SUM(Z18:AA18)+SUM(AW18:AX18)+AK18)*IF('DB Func'!GG13="ok",'DB Func'!GD13,0))</f>
        <v>0</v>
      </c>
      <c r="FR18" s="389">
        <f t="shared" ca="1" si="32"/>
        <v>0</v>
      </c>
      <c r="GV18" s="49"/>
      <c r="GW18" s="49"/>
      <c r="GX18" s="49"/>
      <c r="GY18" s="49"/>
      <c r="GZ18" s="49"/>
      <c r="HA18" s="49"/>
      <c r="HB18" s="49"/>
      <c r="HC18" s="49"/>
    </row>
    <row r="19" spans="3:211" ht="30" customHeight="1" thickTop="1" thickBot="1">
      <c r="C19" s="390" t="str">
        <f ca="1">IF('DB Func'!B14="Funcionário 12","",'DB Func'!B14)</f>
        <v/>
      </c>
      <c r="D19" s="391">
        <f ca="1">'DB Func'!CD14</f>
        <v>0</v>
      </c>
      <c r="E19" s="382" t="str">
        <f ca="1">IF(C19="","-",IF(OR(terceiro!E19="jan",terceiro!F19="jan"),"Sim","Não"))</f>
        <v>-</v>
      </c>
      <c r="F19" s="383" t="str">
        <f ca="1">IF(C19="","-",IF(OR(Ferias!E19="jan",Ferias!F19="jan"),"Sim","Não"))</f>
        <v>-</v>
      </c>
      <c r="G19" s="383">
        <f ca="1">IF(C19="",0,IF(F19="Sim",IF(Ferias!E19="Jan",Ferias!I19,Ferias!J19),0))</f>
        <v>0</v>
      </c>
      <c r="H19" s="185"/>
      <c r="I19" s="185"/>
      <c r="J19" s="383">
        <f t="shared" ca="1" si="1"/>
        <v>0</v>
      </c>
      <c r="K19" s="152"/>
      <c r="L19" s="151"/>
      <c r="M19" s="189"/>
      <c r="N19" s="153"/>
      <c r="O19" s="48"/>
      <c r="P19" s="48"/>
      <c r="Q19" s="48"/>
      <c r="R19" s="49"/>
      <c r="S19" s="49"/>
      <c r="T19" s="49"/>
      <c r="U19" s="49"/>
      <c r="V19" s="49"/>
      <c r="W19" s="49"/>
      <c r="X19" s="49"/>
      <c r="Y19" s="49"/>
      <c r="Z19" s="49"/>
      <c r="AA19" s="49"/>
      <c r="AB19" s="48"/>
      <c r="AC19" s="48"/>
      <c r="AD19" s="49"/>
      <c r="AE19" s="49"/>
      <c r="AF19" s="314"/>
      <c r="AH19" s="400">
        <f ca="1">IF('DB Func'!GE14="Janeiro",IF('DB Func'!BQ14="Parcela Única",('auxiliar 13 sal'!C15/12*'DB Func'!GF14)+AVERAGE('auxiliar 13 sal'!Q15:AB15)+AVERAGE('auxiliar 13 sal'!AE15:AP15)+('auxiliar 13 sal'!C15*'DB Func'!BN14)+('auxiliar 13 sal'!C15*'DB Func'!BO14),IF('DB Func'!BQ14="2 Parcelas",(('auxiliar 13 sal'!C15/12*'DB Func'!GF14+AVERAGE('auxiliar 13 sal'!Q15:AB15)+AVERAGE('auxiliar 13 sal'!AE15:AP15)+'auxiliar 13 sal'!C15*'DB Func'!BN14+'auxiliar 13 sal'!C15*'DB Func'!BO14)/2))),0)</f>
        <v>0</v>
      </c>
      <c r="AK19" s="364">
        <f t="shared" ca="1" si="5"/>
        <v>0</v>
      </c>
      <c r="AL19" s="364">
        <f t="shared" ca="1" si="6"/>
        <v>0</v>
      </c>
      <c r="AM19" s="364">
        <f t="shared" ca="1" si="7"/>
        <v>0</v>
      </c>
      <c r="AN19" s="364">
        <f t="shared" ca="1" si="8"/>
        <v>0</v>
      </c>
      <c r="AO19" s="364">
        <f t="shared" ca="1" si="9"/>
        <v>0</v>
      </c>
      <c r="AP19" s="364">
        <f t="shared" ca="1" si="10"/>
        <v>0</v>
      </c>
      <c r="AQ19" s="364">
        <f t="shared" ca="1" si="11"/>
        <v>0</v>
      </c>
      <c r="AR19" s="364">
        <f>IF(OR(M19="",M19=0),0,((FJ19/220)*('Ho Ex'!$C$8+$AS$6))*M19)</f>
        <v>0</v>
      </c>
      <c r="AS19" s="364">
        <f>IF(OR(N19="",N19=0),0,((FJ19/220*('DB Func'!GD14+Lanc!$AS$6))*('Ho Ex'!$I$8+$AS$6))*(N19/52.5*60))</f>
        <v>0</v>
      </c>
      <c r="AT19" s="364">
        <f>IF(OR(M19="",M19=0),0,((FJ19/220)*('Ho Ex'!$J$8+$AS$6))*O19)</f>
        <v>0</v>
      </c>
      <c r="AU19" s="364">
        <f>IF(OR(M19="",M19=0),0,((FJ19/220)*('Ho Ex'!I22+$AS$6))*P19)</f>
        <v>0</v>
      </c>
      <c r="AV19" s="364">
        <f>IF(OR(M19="",M19=0),0,((FJ19/220)*('Ho Ex'!C22+$AS$6))*Q19)</f>
        <v>0</v>
      </c>
      <c r="AW19" s="364">
        <f ca="1">FJ19*'DB Func'!BN14</f>
        <v>0</v>
      </c>
      <c r="AX19" s="364">
        <f ca="1">FJ19*'DB Func'!BO14</f>
        <v>0</v>
      </c>
      <c r="AY19" s="364">
        <f ca="1">IF(FJ19=0,0,VLOOKUP(FJ19,'P Gerais'!$D$39:$G$41,3,TRUE)*Func12!$F$68)</f>
        <v>0</v>
      </c>
      <c r="AZ19" s="364">
        <f t="shared" si="12"/>
        <v>0</v>
      </c>
      <c r="BA19" s="364">
        <f ca="1">((FJ19-FL19-FK19+AZ19+AQ19+SUM(Z19:AA19)+SUM(AW19:AX19)+AK19)*IF('DB Func'!GG14="ok",'DB Func'!GD14,0))+(FJ19-FL19-FK19+AZ19+AQ19+SUM(Z19:AA19)+SUM(AW19:AX19))+AK19</f>
        <v>0</v>
      </c>
      <c r="BB19" s="385">
        <f ca="1">VLOOKUP(BA19,'P Gerais'!$D$22:$G$25,3,TRUE)</f>
        <v>0.08</v>
      </c>
      <c r="BC19" s="364">
        <f ca="1">IF(BA19&lt;'P Gerais'!$D$25,BA19*BB19,Lanc!BB19)</f>
        <v>0</v>
      </c>
      <c r="BD19" s="364">
        <f ca="1">BA19-BC19-('DB Func'!GB14*'P Gerais'!$D$35)</f>
        <v>0</v>
      </c>
      <c r="BE19" s="386">
        <f ca="1">VLOOKUP(BD19,'P Gerais'!$D$29:$F$33,3,TRUE)</f>
        <v>0</v>
      </c>
      <c r="BF19" s="364">
        <f t="shared" ca="1" si="13"/>
        <v>0</v>
      </c>
      <c r="BG19" s="364">
        <f ca="1">VLOOKUP(BD19,'P Gerais'!$D$29:$G$33,4,TRUE)</f>
        <v>0</v>
      </c>
      <c r="BH19" s="364">
        <f t="shared" ca="1" si="14"/>
        <v>0</v>
      </c>
      <c r="BI19" s="364">
        <f t="shared" ca="1" si="15"/>
        <v>0</v>
      </c>
      <c r="BJ19" s="481">
        <f ca="1">'DB Func'!G14</f>
        <v>0</v>
      </c>
      <c r="BK19" s="481">
        <f ca="1">'DB Func'!FW14</f>
        <v>0</v>
      </c>
      <c r="BL19" s="364">
        <f ca="1">D19*'P Gerais'!$D$13</f>
        <v>0</v>
      </c>
      <c r="BM19" s="364">
        <f ca="1">D19*'P Gerais'!$D$14</f>
        <v>0</v>
      </c>
      <c r="BN19" s="364">
        <f ca="1">D19*'P Gerais'!$D$16</f>
        <v>0</v>
      </c>
      <c r="BO19" s="364">
        <f ca="1">D19*'P Gerais'!$D$17</f>
        <v>0</v>
      </c>
      <c r="BP19" s="364">
        <f ca="1">D19*'P Gerais'!$D$18</f>
        <v>0</v>
      </c>
      <c r="BQ19" s="385">
        <f ca="1">VLOOKUP(D19,'P Gerais'!$D$22:$G$24,3,TRUE)</f>
        <v>0.08</v>
      </c>
      <c r="BR19" s="385">
        <f ca="1">VLOOKUP(D19,'P Gerais'!$D$29:$G$33,3,TRUE)</f>
        <v>0</v>
      </c>
      <c r="BS19" s="385">
        <f ca="1">'DB Func'!BN14</f>
        <v>0</v>
      </c>
      <c r="BT19" s="385">
        <f ca="1">'DB Func'!BO14</f>
        <v>0</v>
      </c>
      <c r="BU19" s="385">
        <f ca="1">'DB Func'!FX14</f>
        <v>0</v>
      </c>
      <c r="BV19" s="364">
        <f t="shared" ca="1" si="16"/>
        <v>-0.08</v>
      </c>
      <c r="BW19" s="364">
        <f ca="1">BV19-'DB Func'!GC14</f>
        <v>-0.08</v>
      </c>
      <c r="BX19" s="481">
        <f ca="1">IFERROR(VLOOKUP(BW19,'P Gerais'!$D$29:$G$33,3,TRUE)*BW19,0)</f>
        <v>0</v>
      </c>
      <c r="BY19" s="364">
        <f ca="1">IFERROR(BX19-VLOOKUP(BW19,'P Gerais'!$D$29:$H$33,4,TRUE),0)</f>
        <v>0</v>
      </c>
      <c r="BZ19" s="364">
        <f ca="1">D19*'DB Func'!GD14</f>
        <v>0</v>
      </c>
      <c r="CB19" s="364">
        <f t="shared" ca="1" si="17"/>
        <v>0</v>
      </c>
      <c r="CC19" s="364">
        <f t="shared" si="18"/>
        <v>0</v>
      </c>
      <c r="CD19" s="364">
        <f t="shared" si="19"/>
        <v>0</v>
      </c>
      <c r="CF19" s="481" t="str">
        <f t="shared" ca="1" si="20"/>
        <v>não</v>
      </c>
      <c r="CG19" s="481">
        <f ca="1">IF($CH$8=1,DAY('DB Func'!C14),0)</f>
        <v>0</v>
      </c>
      <c r="CH19" s="481">
        <f ca="1">IF(CI19=0,0,MONTH('DB Func'!C14))</f>
        <v>0</v>
      </c>
      <c r="CI19" s="481">
        <f ca="1">IF('P Gerais'!D17=YEAR('DB Func'!C14),YEAR('DB Func'!C14),0)</f>
        <v>0</v>
      </c>
      <c r="CJ19" s="371">
        <v>42</v>
      </c>
      <c r="CL19" s="481" t="str">
        <f>IF(ISERROR(HLOOKUP(CL17,$DS$7:$DY19,$DZ19,FALSE)),"N",HLOOKUP(CL17,$DS$7:$DY19,$DZ19,FALSE))</f>
        <v>N</v>
      </c>
      <c r="CM19" s="481" t="str">
        <f>IF(ISERROR(HLOOKUP(CM17,$DS$7:$DY19,$DZ19,FALSE)),"N",HLOOKUP(CM17,$DS$7:$DY19,$DZ19,FALSE))</f>
        <v>N</v>
      </c>
      <c r="CN19" s="481" t="str">
        <f>IF(ISERROR(HLOOKUP(CN17,$DS$7:$DY19,$DZ19,FALSE)),"N",HLOOKUP(CN17,$DS$7:$DY19,$DZ19,FALSE))</f>
        <v>N</v>
      </c>
      <c r="CO19" s="481" t="str">
        <f>IF(ISERROR(HLOOKUP(CO17,$DS$7:$DY19,$DZ19,FALSE)),"N",HLOOKUP(CO17,$DS$7:$DY19,$DZ19,FALSE))</f>
        <v>N</v>
      </c>
      <c r="CP19" s="481" t="str">
        <f>IF(ISERROR(HLOOKUP(CP17,$DS$7:$DY19,$DZ19,FALSE)),"N",HLOOKUP(CP17,$DS$7:$DY19,$DZ19,FALSE))</f>
        <v>N</v>
      </c>
      <c r="CQ19" s="481" t="str">
        <f>IF(ISERROR(HLOOKUP(CQ17,$DS$7:$DY19,$DZ19,FALSE)),"N",HLOOKUP(CQ17,$DS$7:$DY19,$DZ19,FALSE))</f>
        <v>N</v>
      </c>
      <c r="CR19" s="481" t="str">
        <f>IF(ISERROR(HLOOKUP(CR17,$DS$7:$DY19,$DZ19,FALSE)),"N",HLOOKUP(CR17,$DS$7:$DY19,$DZ19,FALSE))</f>
        <v>N</v>
      </c>
      <c r="CS19" s="481" t="str">
        <f>IF(ISERROR(HLOOKUP(CS17,$DS$7:$DY19,$DZ19,FALSE)),"N",HLOOKUP(CS17,$DS$7:$DY19,$DZ19,FALSE))</f>
        <v>N</v>
      </c>
      <c r="CT19" s="481" t="str">
        <f>IF(ISERROR(HLOOKUP(CT17,$DS$7:$DY19,$DZ19,FALSE)),"N",HLOOKUP(CT17,$DS$7:$DY19,$DZ19,FALSE))</f>
        <v>N</v>
      </c>
      <c r="CU19" s="481" t="str">
        <f>IF(ISERROR(HLOOKUP(CU17,$DS$7:$DY19,$DZ19,FALSE)),"N",HLOOKUP(CU17,$DS$7:$DY19,$DZ19,FALSE))</f>
        <v>N</v>
      </c>
      <c r="CV19" s="481" t="str">
        <f>IF(ISERROR(HLOOKUP(CV17,$DS$7:$DY19,$DZ19,FALSE)),"N",HLOOKUP(CV17,$DS$7:$DY19,$DZ19,FALSE))</f>
        <v>N</v>
      </c>
      <c r="CW19" s="481" t="str">
        <f>IF(ISERROR(HLOOKUP(CW17,$DS$7:$DY19,$DZ19,FALSE)),"N",HLOOKUP(CW17,$DS$7:$DY19,$DZ19,FALSE))</f>
        <v>N</v>
      </c>
      <c r="CX19" s="481" t="str">
        <f>IF(ISERROR(HLOOKUP(CX17,$DS$7:$DY19,$DZ19,FALSE)),"N",HLOOKUP(CX17,$DS$7:$DY19,$DZ19,FALSE))</f>
        <v>N</v>
      </c>
      <c r="CY19" s="481" t="str">
        <f>IF(ISERROR(HLOOKUP(CY17,$DS$7:$DY19,$DZ19,FALSE)),"N",HLOOKUP(CY17,$DS$7:$DY19,$DZ19,FALSE))</f>
        <v>N</v>
      </c>
      <c r="CZ19" s="481" t="str">
        <f>IF(ISERROR(HLOOKUP(CZ17,$DS$7:$DY19,$DZ19,FALSE)),"N",HLOOKUP(CZ17,$DS$7:$DY19,$DZ19,FALSE))</f>
        <v>N</v>
      </c>
      <c r="DA19" s="481" t="str">
        <f>IF(ISERROR(HLOOKUP(DA17,$DS$7:$DY19,$DZ19,FALSE)),"N",HLOOKUP(DA17,$DS$7:$DY19,$DZ19,FALSE))</f>
        <v>N</v>
      </c>
      <c r="DB19" s="481" t="str">
        <f>IF(ISERROR(HLOOKUP(DB17,$DS$7:$DY19,$DZ19,FALSE)),"N",HLOOKUP(DB17,$DS$7:$DY19,$DZ19,FALSE))</f>
        <v>N</v>
      </c>
      <c r="DC19" s="481" t="str">
        <f>IF(ISERROR(HLOOKUP(DC17,$DS$7:$DY19,$DZ19,FALSE)),"N",HLOOKUP(DC17,$DS$7:$DY19,$DZ19,FALSE))</f>
        <v>N</v>
      </c>
      <c r="DD19" s="481" t="str">
        <f>IF(ISERROR(HLOOKUP(DD17,$DS$7:$DY19,$DZ19,FALSE)),"N",HLOOKUP(DD17,$DS$7:$DY19,$DZ19,FALSE))</f>
        <v>N</v>
      </c>
      <c r="DE19" s="481" t="str">
        <f>IF(ISERROR(HLOOKUP(DE17,$DS$7:$DY19,$DZ19,FALSE)),"N",HLOOKUP(DE17,$DS$7:$DY19,$DZ19,FALSE))</f>
        <v>N</v>
      </c>
      <c r="DF19" s="481" t="str">
        <f>IF(ISERROR(HLOOKUP(DF17,$DS$7:$DY19,$DZ19,FALSE)),"N",HLOOKUP(DF17,$DS$7:$DY19,$DZ19,FALSE))</f>
        <v>N</v>
      </c>
      <c r="DG19" s="481" t="str">
        <f>IF(ISERROR(HLOOKUP(DG17,$DS$7:$DY19,$DZ19,FALSE)),"N",HLOOKUP(DG17,$DS$7:$DY19,$DZ19,FALSE))</f>
        <v>N</v>
      </c>
      <c r="DH19" s="481" t="str">
        <f>IF(ISERROR(HLOOKUP(DH17,$DS$7:$DY19,$DZ19,FALSE)),"N",HLOOKUP(DH17,$DS$7:$DY19,$DZ19,FALSE))</f>
        <v>N</v>
      </c>
      <c r="DI19" s="481" t="str">
        <f>IF(ISERROR(HLOOKUP(DI17,$DS$7:$DY19,$DZ19,FALSE)),"N",HLOOKUP(DI17,$DS$7:$DY19,$DZ19,FALSE))</f>
        <v>N</v>
      </c>
      <c r="DJ19" s="481" t="str">
        <f>IF(ISERROR(HLOOKUP(DJ17,$DS$7:$DY19,$DZ19,FALSE)),"N",HLOOKUP(DJ17,$DS$7:$DY19,$DZ19,FALSE))</f>
        <v>N</v>
      </c>
      <c r="DK19" s="481" t="str">
        <f>IF(ISERROR(HLOOKUP(DK17,$DS$7:$DY19,$DZ19,FALSE)),"N",HLOOKUP(DK17,$DS$7:$DY19,$DZ19,FALSE))</f>
        <v>N</v>
      </c>
      <c r="DL19" s="481" t="str">
        <f>IF(ISERROR(HLOOKUP(DL17,$DS$7:$DY19,$DZ19,FALSE)),"N",HLOOKUP(DL17,$DS$7:$DY19,$DZ19,FALSE))</f>
        <v>N</v>
      </c>
      <c r="DM19" s="481" t="str">
        <f>IF(ISERROR(HLOOKUP(DM17,$DS$7:$DY19,$DZ19,FALSE)),"N",HLOOKUP(DM17,$DS$7:$DY19,$DZ19,FALSE))</f>
        <v>N</v>
      </c>
      <c r="DN19" s="481" t="str">
        <f>IF(ISERROR(HLOOKUP(DN17,$DS$7:$DY19,$DZ19,FALSE)),"N",HLOOKUP(DN17,$DS$7:$DY19,$DZ19,FALSE))</f>
        <v>N</v>
      </c>
      <c r="DO19" s="481" t="str">
        <f>IF(ISERROR(HLOOKUP(DO17,$DS$7:$DY19,$DZ19,FALSE)),"N",HLOOKUP(DO17,$DS$7:$DY19,$DZ19,FALSE))</f>
        <v>N</v>
      </c>
      <c r="DP19" s="481" t="str">
        <f>IF(ISERROR(HLOOKUP(DP17,$DS$7:$DY19,$DZ19,FALSE)),"N",HLOOKUP(DP17,$DS$7:$DY19,$DZ19,FALSE))</f>
        <v>N</v>
      </c>
      <c r="DQ19" s="481">
        <f t="shared" si="21"/>
        <v>0</v>
      </c>
      <c r="DR19" s="481">
        <f t="shared" si="22"/>
        <v>31</v>
      </c>
      <c r="DS19" s="481" t="str">
        <f>IF('DB Func'!M14&gt;0,"S","N")</f>
        <v>N</v>
      </c>
      <c r="DT19" s="481" t="str">
        <f>IF('DB Func'!R14&gt;0,"S","N")</f>
        <v>N</v>
      </c>
      <c r="DU19" s="481" t="str">
        <f>IF('DB Func'!W14&gt;0,"S","N")</f>
        <v>N</v>
      </c>
      <c r="DV19" s="481" t="str">
        <f>IF('DB Func'!AB14&gt;0,"S","N")</f>
        <v>N</v>
      </c>
      <c r="DW19" s="481" t="str">
        <f>IF('DB Func'!AG14&gt;0,"S","N")</f>
        <v>N</v>
      </c>
      <c r="DX19" s="481" t="str">
        <f>IF('DB Func'!AL14&gt;0,"S","N")</f>
        <v>N</v>
      </c>
      <c r="DY19" s="481" t="str">
        <f>IF('DB Func'!AQ14&gt;0,"S","N")</f>
        <v>N</v>
      </c>
      <c r="DZ19" s="481">
        <v>13</v>
      </c>
      <c r="EA19" s="369">
        <f ca="1">'DB Func'!C14</f>
        <v>0</v>
      </c>
      <c r="EB19" s="481" t="str">
        <f t="shared" ca="1" si="23"/>
        <v>s</v>
      </c>
      <c r="EC19" s="481" t="str">
        <f t="shared" ca="1" si="23"/>
        <v>s</v>
      </c>
      <c r="ED19" s="481" t="str">
        <f t="shared" ca="1" si="23"/>
        <v>s</v>
      </c>
      <c r="EE19" s="481" t="str">
        <f t="shared" ca="1" si="23"/>
        <v>s</v>
      </c>
      <c r="EF19" s="481" t="str">
        <f t="shared" ca="1" si="23"/>
        <v>s</v>
      </c>
      <c r="EG19" s="481" t="str">
        <f t="shared" ca="1" si="23"/>
        <v>s</v>
      </c>
      <c r="EH19" s="481" t="str">
        <f t="shared" ca="1" si="23"/>
        <v>s</v>
      </c>
      <c r="EI19" s="481" t="str">
        <f t="shared" ca="1" si="23"/>
        <v>s</v>
      </c>
      <c r="EJ19" s="481" t="str">
        <f t="shared" ca="1" si="23"/>
        <v>s</v>
      </c>
      <c r="EK19" s="481" t="str">
        <f t="shared" ca="1" si="23"/>
        <v>s</v>
      </c>
      <c r="EL19" s="481" t="str">
        <f t="shared" ca="1" si="23"/>
        <v>s</v>
      </c>
      <c r="EM19" s="481" t="str">
        <f t="shared" ca="1" si="23"/>
        <v>s</v>
      </c>
      <c r="EN19" s="481" t="str">
        <f t="shared" ca="1" si="23"/>
        <v>s</v>
      </c>
      <c r="EO19" s="481" t="str">
        <f t="shared" ca="1" si="23"/>
        <v>s</v>
      </c>
      <c r="EP19" s="481" t="str">
        <f t="shared" ca="1" si="23"/>
        <v>s</v>
      </c>
      <c r="EQ19" s="481" t="str">
        <f t="shared" ca="1" si="23"/>
        <v>s</v>
      </c>
      <c r="ER19" s="481" t="str">
        <f t="shared" ca="1" si="24"/>
        <v>s</v>
      </c>
      <c r="ES19" s="481" t="str">
        <f t="shared" ca="1" si="24"/>
        <v>s</v>
      </c>
      <c r="ET19" s="481" t="str">
        <f t="shared" ca="1" si="24"/>
        <v>s</v>
      </c>
      <c r="EU19" s="481" t="str">
        <f t="shared" ca="1" si="24"/>
        <v>s</v>
      </c>
      <c r="EV19" s="481" t="str">
        <f t="shared" ca="1" si="24"/>
        <v>s</v>
      </c>
      <c r="EW19" s="481" t="str">
        <f t="shared" ca="1" si="24"/>
        <v>s</v>
      </c>
      <c r="EX19" s="481" t="str">
        <f t="shared" ca="1" si="24"/>
        <v>s</v>
      </c>
      <c r="EY19" s="481" t="str">
        <f t="shared" ca="1" si="24"/>
        <v>s</v>
      </c>
      <c r="EZ19" s="481" t="str">
        <f t="shared" ca="1" si="24"/>
        <v>s</v>
      </c>
      <c r="FA19" s="481" t="str">
        <f t="shared" ca="1" si="24"/>
        <v>s</v>
      </c>
      <c r="FB19" s="481" t="str">
        <f t="shared" ca="1" si="24"/>
        <v>s</v>
      </c>
      <c r="FC19" s="481" t="str">
        <f t="shared" ca="1" si="24"/>
        <v>s</v>
      </c>
      <c r="FD19" s="481" t="str">
        <f t="shared" ca="1" si="24"/>
        <v>s</v>
      </c>
      <c r="FE19" s="481" t="str">
        <f t="shared" ca="1" si="24"/>
        <v>s</v>
      </c>
      <c r="FF19" s="481" t="str">
        <f t="shared" ca="1" si="24"/>
        <v>s</v>
      </c>
      <c r="FG19" s="481">
        <f t="shared" ca="1" si="25"/>
        <v>31</v>
      </c>
      <c r="FH19" s="481">
        <f t="shared" ca="1" si="26"/>
        <v>0</v>
      </c>
      <c r="FI19" s="481" t="str">
        <f ca="1">IF(AND(YEAR(EA19)='P Gerais'!D17,MONTH(Lanc!EA19)=1,DAY(Lanc!EA19)&gt;1),"S","N")</f>
        <v>N</v>
      </c>
      <c r="FJ19" s="364">
        <f t="shared" ca="1" si="27"/>
        <v>0</v>
      </c>
      <c r="FK19" s="364">
        <f t="shared" si="28"/>
        <v>0</v>
      </c>
      <c r="FL19" s="387">
        <f t="shared" ca="1" si="29"/>
        <v>0</v>
      </c>
      <c r="FM19" s="363">
        <f t="shared" ca="1" si="30"/>
        <v>0</v>
      </c>
      <c r="FN19" s="363">
        <f t="shared" si="31"/>
        <v>0</v>
      </c>
      <c r="FP19" s="481">
        <f ca="1">((FJ19-FL19-FK19+AZ19+AQ19+SUM(Z19:AA19)+SUM(AW19:AX19)+AK19)*IF('DB Func'!GG14="ok",'DB Func'!GD14,0))</f>
        <v>0</v>
      </c>
      <c r="FR19" s="389">
        <f t="shared" ca="1" si="32"/>
        <v>0</v>
      </c>
      <c r="GV19" s="49"/>
      <c r="GW19" s="49"/>
      <c r="GX19" s="49"/>
      <c r="GY19" s="49"/>
      <c r="GZ19" s="49"/>
      <c r="HA19" s="49"/>
      <c r="HB19" s="49"/>
      <c r="HC19" s="49"/>
    </row>
    <row r="20" spans="3:211" ht="30" customHeight="1" thickTop="1" thickBot="1">
      <c r="C20" s="390" t="str">
        <f ca="1">IF('DB Func'!B15="Funcionário 13","",'DB Func'!B15)</f>
        <v/>
      </c>
      <c r="D20" s="391">
        <f ca="1">'DB Func'!CD15</f>
        <v>0</v>
      </c>
      <c r="E20" s="382" t="str">
        <f ca="1">IF(C20="","-",IF(OR(terceiro!E20="jan",terceiro!F20="jan"),"Sim","Não"))</f>
        <v>-</v>
      </c>
      <c r="F20" s="383" t="str">
        <f ca="1">IF(C20="","-",IF(OR(Ferias!E20="jan",Ferias!F20="jan"),"Sim","Não"))</f>
        <v>-</v>
      </c>
      <c r="G20" s="383">
        <f ca="1">IF(C20="",0,IF(F20="Sim",IF(Ferias!E20="Jan",Ferias!I20,Ferias!J20),0))</f>
        <v>0</v>
      </c>
      <c r="H20" s="185"/>
      <c r="I20" s="185"/>
      <c r="J20" s="383">
        <f t="shared" ca="1" si="1"/>
        <v>0</v>
      </c>
      <c r="K20" s="152"/>
      <c r="L20" s="151"/>
      <c r="M20" s="189"/>
      <c r="N20" s="153"/>
      <c r="O20" s="48"/>
      <c r="P20" s="48"/>
      <c r="Q20" s="48"/>
      <c r="R20" s="49"/>
      <c r="S20" s="49"/>
      <c r="T20" s="49"/>
      <c r="U20" s="49"/>
      <c r="V20" s="49"/>
      <c r="W20" s="49"/>
      <c r="X20" s="49"/>
      <c r="Y20" s="49"/>
      <c r="Z20" s="49"/>
      <c r="AA20" s="49"/>
      <c r="AB20" s="48"/>
      <c r="AC20" s="48"/>
      <c r="AD20" s="49"/>
      <c r="AE20" s="49"/>
      <c r="AF20" s="314"/>
      <c r="AH20" s="400">
        <f ca="1">IF('DB Func'!GE15="Janeiro",IF('DB Func'!BQ15="Parcela Única",('auxiliar 13 sal'!C16/12*'DB Func'!GF15)+AVERAGE('auxiliar 13 sal'!Q16:AB16)+AVERAGE('auxiliar 13 sal'!AE16:AP16)+('auxiliar 13 sal'!C16*'DB Func'!BN15)+('auxiliar 13 sal'!C16*'DB Func'!BO15),IF('DB Func'!BQ15="2 Parcelas",(('auxiliar 13 sal'!C16/12*'DB Func'!GF15+AVERAGE('auxiliar 13 sal'!Q16:AB16)+AVERAGE('auxiliar 13 sal'!AE16:AP16)+'auxiliar 13 sal'!C16*'DB Func'!BN15+'auxiliar 13 sal'!C16*'DB Func'!BO15)/2))),0)</f>
        <v>0</v>
      </c>
      <c r="AK20" s="364">
        <f t="shared" ca="1" si="5"/>
        <v>0</v>
      </c>
      <c r="AL20" s="364">
        <f t="shared" ca="1" si="6"/>
        <v>0</v>
      </c>
      <c r="AM20" s="364">
        <f t="shared" ca="1" si="7"/>
        <v>0</v>
      </c>
      <c r="AN20" s="364">
        <f t="shared" ca="1" si="8"/>
        <v>0</v>
      </c>
      <c r="AO20" s="364">
        <f t="shared" ca="1" si="9"/>
        <v>0</v>
      </c>
      <c r="AP20" s="364">
        <f t="shared" ca="1" si="10"/>
        <v>0</v>
      </c>
      <c r="AQ20" s="364">
        <f t="shared" ca="1" si="11"/>
        <v>0</v>
      </c>
      <c r="AR20" s="364">
        <f>IF(OR(M20="",M20=0),0,((FJ20/220)*('Ho Ex'!$C$8+$AS$6))*M20)</f>
        <v>0</v>
      </c>
      <c r="AS20" s="364">
        <f>IF(OR(N20="",N20=0),0,((FJ20/220*('DB Func'!GD15+Lanc!$AS$6))*('Ho Ex'!$I$8+$AS$6))*(N20/52.5*60))</f>
        <v>0</v>
      </c>
      <c r="AT20" s="364">
        <f>IF(OR(M20="",M20=0),0,((FJ20/220)*('Ho Ex'!$J$8+$AS$6))*O20)</f>
        <v>0</v>
      </c>
      <c r="AU20" s="364">
        <f>IF(OR(M20="",M20=0),0,((FJ20/220)*('Ho Ex'!I26+$AS$6))*P20)</f>
        <v>0</v>
      </c>
      <c r="AV20" s="364">
        <f>IF(OR(M20="",M20=0),0,((FJ20/220)*('Ho Ex'!C26+$AS$6))*Q20)</f>
        <v>0</v>
      </c>
      <c r="AW20" s="364">
        <f ca="1">FJ20*'DB Func'!BN15</f>
        <v>0</v>
      </c>
      <c r="AX20" s="364">
        <f ca="1">FJ20*'DB Func'!BO15</f>
        <v>0</v>
      </c>
      <c r="AY20" s="364">
        <f ca="1">IF(FJ20=0,0,VLOOKUP(FJ20,'P Gerais'!$D$39:$G$41,3,TRUE)*Func13!$F$68)</f>
        <v>0</v>
      </c>
      <c r="AZ20" s="364">
        <f t="shared" si="12"/>
        <v>0</v>
      </c>
      <c r="BA20" s="364">
        <f ca="1">((FJ20-FL20-FK20+AZ20+AQ20+SUM(Z20:AA20)+SUM(AW20:AX20)+AK20)*IF('DB Func'!GG15="ok",'DB Func'!GD15,0))+(FJ20-FL20-FK20+AZ20+AQ20+SUM(Z20:AA20)+SUM(AW20:AX20))+AK20</f>
        <v>0</v>
      </c>
      <c r="BB20" s="385">
        <f ca="1">VLOOKUP(BA20,'P Gerais'!$D$22:$G$25,3,TRUE)</f>
        <v>0.08</v>
      </c>
      <c r="BC20" s="364">
        <f ca="1">IF(BA20&lt;'P Gerais'!$D$25,BA20*BB20,Lanc!BB20)</f>
        <v>0</v>
      </c>
      <c r="BD20" s="364">
        <f ca="1">BA20-BC20-('DB Func'!GB15*'P Gerais'!$D$35)</f>
        <v>0</v>
      </c>
      <c r="BE20" s="386">
        <f ca="1">VLOOKUP(BD20,'P Gerais'!$D$29:$F$33,3,TRUE)</f>
        <v>0</v>
      </c>
      <c r="BF20" s="364">
        <f t="shared" ca="1" si="13"/>
        <v>0</v>
      </c>
      <c r="BG20" s="364">
        <f ca="1">VLOOKUP(BD20,'P Gerais'!$D$29:$G$33,4,TRUE)</f>
        <v>0</v>
      </c>
      <c r="BH20" s="364">
        <f t="shared" ca="1" si="14"/>
        <v>0</v>
      </c>
      <c r="BI20" s="364">
        <f t="shared" ca="1" si="15"/>
        <v>0</v>
      </c>
      <c r="BJ20" s="481">
        <f ca="1">'DB Func'!G15</f>
        <v>0</v>
      </c>
      <c r="BK20" s="481">
        <f ca="1">'DB Func'!FW15</f>
        <v>0</v>
      </c>
      <c r="BL20" s="364">
        <f ca="1">D20*'P Gerais'!$D$13</f>
        <v>0</v>
      </c>
      <c r="BM20" s="364">
        <f ca="1">D20*'P Gerais'!$D$14</f>
        <v>0</v>
      </c>
      <c r="BN20" s="364">
        <f ca="1">D20*'P Gerais'!$D$16</f>
        <v>0</v>
      </c>
      <c r="BO20" s="364">
        <f ca="1">D20*'P Gerais'!$D$17</f>
        <v>0</v>
      </c>
      <c r="BP20" s="364">
        <f ca="1">D20*'P Gerais'!$D$18</f>
        <v>0</v>
      </c>
      <c r="BQ20" s="385">
        <f ca="1">VLOOKUP(D20,'P Gerais'!$D$22:$G$24,3,TRUE)</f>
        <v>0.08</v>
      </c>
      <c r="BR20" s="385">
        <f ca="1">VLOOKUP(D20,'P Gerais'!$D$29:$G$33,3,TRUE)</f>
        <v>0</v>
      </c>
      <c r="BS20" s="385">
        <f ca="1">'DB Func'!BN15</f>
        <v>0</v>
      </c>
      <c r="BT20" s="385">
        <f ca="1">'DB Func'!BO15</f>
        <v>0</v>
      </c>
      <c r="BU20" s="385">
        <f ca="1">'DB Func'!FX15</f>
        <v>0</v>
      </c>
      <c r="BV20" s="364">
        <f t="shared" ca="1" si="16"/>
        <v>-0.08</v>
      </c>
      <c r="BW20" s="364">
        <f ca="1">BV20-'DB Func'!GC15</f>
        <v>-0.08</v>
      </c>
      <c r="BX20" s="481">
        <f ca="1">IFERROR(VLOOKUP(BW20,'P Gerais'!$D$29:$G$33,3,TRUE)*BW20,0)</f>
        <v>0</v>
      </c>
      <c r="BY20" s="364">
        <f ca="1">IFERROR(BX20-VLOOKUP(BW20,'P Gerais'!$D$29:$H$33,4,TRUE),0)</f>
        <v>0</v>
      </c>
      <c r="BZ20" s="364">
        <f ca="1">D20*'DB Func'!GD15</f>
        <v>0</v>
      </c>
      <c r="CB20" s="364">
        <f t="shared" ca="1" si="17"/>
        <v>0</v>
      </c>
      <c r="CC20" s="364">
        <f t="shared" si="18"/>
        <v>0</v>
      </c>
      <c r="CD20" s="364">
        <f t="shared" si="19"/>
        <v>0</v>
      </c>
      <c r="CF20" s="481" t="str">
        <f t="shared" ca="1" si="20"/>
        <v>não</v>
      </c>
      <c r="CG20" s="481">
        <f ca="1">IF($CH$8=1,DAY('DB Func'!C15),0)</f>
        <v>0</v>
      </c>
      <c r="CH20" s="481">
        <f ca="1">IF(CI20=0,0,MONTH('DB Func'!C15))</f>
        <v>0</v>
      </c>
      <c r="CI20" s="481">
        <f ca="1">IF('P Gerais'!D18=YEAR('DB Func'!C15),YEAR('DB Func'!C15),0)</f>
        <v>0</v>
      </c>
      <c r="CJ20" s="371">
        <v>43</v>
      </c>
      <c r="CL20" s="481" t="str">
        <f ca="1">IF(ISERROR(HLOOKUP(CL18,$DS$7:$DY20,$DZ20,FALSE)),"N",HLOOKUP(CL18,$DS$7:$DY20,$DZ20,FALSE))</f>
        <v>N</v>
      </c>
      <c r="CM20" s="481" t="str">
        <f ca="1">IF(ISERROR(HLOOKUP(CM18,$DS$7:$DY20,$DZ20,FALSE)),"N",HLOOKUP(CM18,$DS$7:$DY20,$DZ20,FALSE))</f>
        <v>N</v>
      </c>
      <c r="CN20" s="481" t="str">
        <f>IF(ISERROR(HLOOKUP(CN18,$DS$7:$DY20,$DZ20,FALSE)),"N",HLOOKUP(CN18,$DS$7:$DY20,$DZ20,FALSE))</f>
        <v>N</v>
      </c>
      <c r="CO20" s="481" t="str">
        <f ca="1">IF(ISERROR(HLOOKUP(CO18,$DS$7:$DY20,$DZ20,FALSE)),"N",HLOOKUP(CO18,$DS$7:$DY20,$DZ20,FALSE))</f>
        <v>N</v>
      </c>
      <c r="CP20" s="481" t="str">
        <f ca="1">IF(ISERROR(HLOOKUP(CP18,$DS$7:$DY20,$DZ20,FALSE)),"N",HLOOKUP(CP18,$DS$7:$DY20,$DZ20,FALSE))</f>
        <v>N</v>
      </c>
      <c r="CQ20" s="481" t="str">
        <f ca="1">IF(ISERROR(HLOOKUP(CQ18,$DS$7:$DY20,$DZ20,FALSE)),"N",HLOOKUP(CQ18,$DS$7:$DY20,$DZ20,FALSE))</f>
        <v>N</v>
      </c>
      <c r="CR20" s="481" t="str">
        <f ca="1">IF(ISERROR(HLOOKUP(CR18,$DS$7:$DY20,$DZ20,FALSE)),"N",HLOOKUP(CR18,$DS$7:$DY20,$DZ20,FALSE))</f>
        <v>N</v>
      </c>
      <c r="CS20" s="481" t="str">
        <f ca="1">IF(ISERROR(HLOOKUP(CS18,$DS$7:$DY20,$DZ20,FALSE)),"N",HLOOKUP(CS18,$DS$7:$DY20,$DZ20,FALSE))</f>
        <v>N</v>
      </c>
      <c r="CT20" s="481" t="str">
        <f ca="1">IF(ISERROR(HLOOKUP(CT18,$DS$7:$DY20,$DZ20,FALSE)),"N",HLOOKUP(CT18,$DS$7:$DY20,$DZ20,FALSE))</f>
        <v>N</v>
      </c>
      <c r="CU20" s="481" t="str">
        <f>IF(ISERROR(HLOOKUP(CU18,$DS$7:$DY20,$DZ20,FALSE)),"N",HLOOKUP(CU18,$DS$7:$DY20,$DZ20,FALSE))</f>
        <v>N</v>
      </c>
      <c r="CV20" s="481" t="str">
        <f ca="1">IF(ISERROR(HLOOKUP(CV18,$DS$7:$DY20,$DZ20,FALSE)),"N",HLOOKUP(CV18,$DS$7:$DY20,$DZ20,FALSE))</f>
        <v>N</v>
      </c>
      <c r="CW20" s="481" t="str">
        <f ca="1">IF(ISERROR(HLOOKUP(CW18,$DS$7:$DY20,$DZ20,FALSE)),"N",HLOOKUP(CW18,$DS$7:$DY20,$DZ20,FALSE))</f>
        <v>N</v>
      </c>
      <c r="CX20" s="481" t="str">
        <f ca="1">IF(ISERROR(HLOOKUP(CX18,$DS$7:$DY20,$DZ20,FALSE)),"N",HLOOKUP(CX18,$DS$7:$DY20,$DZ20,FALSE))</f>
        <v>N</v>
      </c>
      <c r="CY20" s="481" t="str">
        <f ca="1">IF(ISERROR(HLOOKUP(CY18,$DS$7:$DY20,$DZ20,FALSE)),"N",HLOOKUP(CY18,$DS$7:$DY20,$DZ20,FALSE))</f>
        <v>N</v>
      </c>
      <c r="CZ20" s="481" t="str">
        <f ca="1">IF(ISERROR(HLOOKUP(CZ18,$DS$7:$DY20,$DZ20,FALSE)),"N",HLOOKUP(CZ18,$DS$7:$DY20,$DZ20,FALSE))</f>
        <v>N</v>
      </c>
      <c r="DA20" s="481" t="str">
        <f ca="1">IF(ISERROR(HLOOKUP(DA18,$DS$7:$DY20,$DZ20,FALSE)),"N",HLOOKUP(DA18,$DS$7:$DY20,$DZ20,FALSE))</f>
        <v>N</v>
      </c>
      <c r="DB20" s="481" t="str">
        <f>IF(ISERROR(HLOOKUP(DB18,$DS$7:$DY20,$DZ20,FALSE)),"N",HLOOKUP(DB18,$DS$7:$DY20,$DZ20,FALSE))</f>
        <v>N</v>
      </c>
      <c r="DC20" s="481" t="str">
        <f ca="1">IF(ISERROR(HLOOKUP(DC18,$DS$7:$DY20,$DZ20,FALSE)),"N",HLOOKUP(DC18,$DS$7:$DY20,$DZ20,FALSE))</f>
        <v>N</v>
      </c>
      <c r="DD20" s="481" t="str">
        <f ca="1">IF(ISERROR(HLOOKUP(DD18,$DS$7:$DY20,$DZ20,FALSE)),"N",HLOOKUP(DD18,$DS$7:$DY20,$DZ20,FALSE))</f>
        <v>N</v>
      </c>
      <c r="DE20" s="481" t="str">
        <f ca="1">IF(ISERROR(HLOOKUP(DE18,$DS$7:$DY20,$DZ20,FALSE)),"N",HLOOKUP(DE18,$DS$7:$DY20,$DZ20,FALSE))</f>
        <v>N</v>
      </c>
      <c r="DF20" s="481" t="str">
        <f ca="1">IF(ISERROR(HLOOKUP(DF18,$DS$7:$DY20,$DZ20,FALSE)),"N",HLOOKUP(DF18,$DS$7:$DY20,$DZ20,FALSE))</f>
        <v>N</v>
      </c>
      <c r="DG20" s="481" t="str">
        <f ca="1">IF(ISERROR(HLOOKUP(DG18,$DS$7:$DY20,$DZ20,FALSE)),"N",HLOOKUP(DG18,$DS$7:$DY20,$DZ20,FALSE))</f>
        <v>N</v>
      </c>
      <c r="DH20" s="481" t="str">
        <f ca="1">IF(ISERROR(HLOOKUP(DH18,$DS$7:$DY20,$DZ20,FALSE)),"N",HLOOKUP(DH18,$DS$7:$DY20,$DZ20,FALSE))</f>
        <v>N</v>
      </c>
      <c r="DI20" s="481" t="str">
        <f>IF(ISERROR(HLOOKUP(DI18,$DS$7:$DY20,$DZ20,FALSE)),"N",HLOOKUP(DI18,$DS$7:$DY20,$DZ20,FALSE))</f>
        <v>N</v>
      </c>
      <c r="DJ20" s="481" t="str">
        <f ca="1">IF(ISERROR(HLOOKUP(DJ18,$DS$7:$DY20,$DZ20,FALSE)),"N",HLOOKUP(DJ18,$DS$7:$DY20,$DZ20,FALSE))</f>
        <v>N</v>
      </c>
      <c r="DK20" s="481" t="str">
        <f ca="1">IF(ISERROR(HLOOKUP(DK18,$DS$7:$DY20,$DZ20,FALSE)),"N",HLOOKUP(DK18,$DS$7:$DY20,$DZ20,FALSE))</f>
        <v>N</v>
      </c>
      <c r="DL20" s="481" t="str">
        <f ca="1">IF(ISERROR(HLOOKUP(DL18,$DS$7:$DY20,$DZ20,FALSE)),"N",HLOOKUP(DL18,$DS$7:$DY20,$DZ20,FALSE))</f>
        <v>N</v>
      </c>
      <c r="DM20" s="481" t="str">
        <f ca="1">IF(ISERROR(HLOOKUP(DM18,$DS$7:$DY20,$DZ20,FALSE)),"N",HLOOKUP(DM18,$DS$7:$DY20,$DZ20,FALSE))</f>
        <v>N</v>
      </c>
      <c r="DN20" s="481" t="str">
        <f ca="1">IF(ISERROR(HLOOKUP(DN18,$DS$7:$DY20,$DZ20,FALSE)),"N",HLOOKUP(DN18,$DS$7:$DY20,$DZ20,FALSE))</f>
        <v>N</v>
      </c>
      <c r="DO20" s="481" t="str">
        <f ca="1">IF(ISERROR(HLOOKUP(DO18,$DS$7:$DY20,$DZ20,FALSE)),"N",HLOOKUP(DO18,$DS$7:$DY20,$DZ20,FALSE))</f>
        <v>N</v>
      </c>
      <c r="DP20" s="481" t="str">
        <f>IF(ISERROR(HLOOKUP(DP18,$DS$7:$DY20,$DZ20,FALSE)),"N",HLOOKUP(DP18,$DS$7:$DY20,$DZ20,FALSE))</f>
        <v>N</v>
      </c>
      <c r="DQ20" s="481">
        <f t="shared" ca="1" si="21"/>
        <v>0</v>
      </c>
      <c r="DR20" s="481">
        <f t="shared" ca="1" si="22"/>
        <v>31</v>
      </c>
      <c r="DS20" s="481" t="str">
        <f>IF('DB Func'!M15&gt;0,"S","N")</f>
        <v>N</v>
      </c>
      <c r="DT20" s="481" t="str">
        <f>IF('DB Func'!R15&gt;0,"S","N")</f>
        <v>N</v>
      </c>
      <c r="DU20" s="481" t="str">
        <f>IF('DB Func'!W15&gt;0,"S","N")</f>
        <v>N</v>
      </c>
      <c r="DV20" s="481" t="str">
        <f>IF('DB Func'!AB15&gt;0,"S","N")</f>
        <v>N</v>
      </c>
      <c r="DW20" s="481" t="str">
        <f>IF('DB Func'!AG15&gt;0,"S","N")</f>
        <v>N</v>
      </c>
      <c r="DX20" s="481" t="str">
        <f>IF('DB Func'!AL15&gt;0,"S","N")</f>
        <v>N</v>
      </c>
      <c r="DY20" s="481" t="str">
        <f>IF('DB Func'!AQ15&gt;0,"S","N")</f>
        <v>N</v>
      </c>
      <c r="DZ20" s="481">
        <v>14</v>
      </c>
      <c r="EA20" s="369">
        <f ca="1">'DB Func'!C15</f>
        <v>0</v>
      </c>
      <c r="EB20" s="481" t="str">
        <f t="shared" ca="1" si="23"/>
        <v>s</v>
      </c>
      <c r="EC20" s="481" t="str">
        <f t="shared" ca="1" si="23"/>
        <v>s</v>
      </c>
      <c r="ED20" s="481" t="str">
        <f t="shared" ca="1" si="23"/>
        <v>s</v>
      </c>
      <c r="EE20" s="481" t="str">
        <f t="shared" ca="1" si="23"/>
        <v>s</v>
      </c>
      <c r="EF20" s="481" t="str">
        <f t="shared" ca="1" si="23"/>
        <v>s</v>
      </c>
      <c r="EG20" s="481" t="str">
        <f t="shared" ca="1" si="23"/>
        <v>s</v>
      </c>
      <c r="EH20" s="481" t="str">
        <f t="shared" ca="1" si="23"/>
        <v>s</v>
      </c>
      <c r="EI20" s="481" t="str">
        <f t="shared" ca="1" si="23"/>
        <v>s</v>
      </c>
      <c r="EJ20" s="481" t="str">
        <f t="shared" ca="1" si="23"/>
        <v>s</v>
      </c>
      <c r="EK20" s="481" t="str">
        <f t="shared" ca="1" si="23"/>
        <v>s</v>
      </c>
      <c r="EL20" s="481" t="str">
        <f t="shared" ca="1" si="23"/>
        <v>s</v>
      </c>
      <c r="EM20" s="481" t="str">
        <f t="shared" ca="1" si="23"/>
        <v>s</v>
      </c>
      <c r="EN20" s="481" t="str">
        <f t="shared" ca="1" si="23"/>
        <v>s</v>
      </c>
      <c r="EO20" s="481" t="str">
        <f t="shared" ca="1" si="23"/>
        <v>s</v>
      </c>
      <c r="EP20" s="481" t="str">
        <f t="shared" ca="1" si="23"/>
        <v>s</v>
      </c>
      <c r="EQ20" s="481" t="str">
        <f t="shared" ca="1" si="23"/>
        <v>s</v>
      </c>
      <c r="ER20" s="481" t="str">
        <f t="shared" ca="1" si="24"/>
        <v>s</v>
      </c>
      <c r="ES20" s="481" t="str">
        <f t="shared" ca="1" si="24"/>
        <v>s</v>
      </c>
      <c r="ET20" s="481" t="str">
        <f t="shared" ca="1" si="24"/>
        <v>s</v>
      </c>
      <c r="EU20" s="481" t="str">
        <f t="shared" ca="1" si="24"/>
        <v>s</v>
      </c>
      <c r="EV20" s="481" t="str">
        <f t="shared" ca="1" si="24"/>
        <v>s</v>
      </c>
      <c r="EW20" s="481" t="str">
        <f t="shared" ca="1" si="24"/>
        <v>s</v>
      </c>
      <c r="EX20" s="481" t="str">
        <f t="shared" ca="1" si="24"/>
        <v>s</v>
      </c>
      <c r="EY20" s="481" t="str">
        <f t="shared" ca="1" si="24"/>
        <v>s</v>
      </c>
      <c r="EZ20" s="481" t="str">
        <f t="shared" ca="1" si="24"/>
        <v>s</v>
      </c>
      <c r="FA20" s="481" t="str">
        <f t="shared" ca="1" si="24"/>
        <v>s</v>
      </c>
      <c r="FB20" s="481" t="str">
        <f t="shared" ca="1" si="24"/>
        <v>s</v>
      </c>
      <c r="FC20" s="481" t="str">
        <f t="shared" ca="1" si="24"/>
        <v>s</v>
      </c>
      <c r="FD20" s="481" t="str">
        <f t="shared" ca="1" si="24"/>
        <v>s</v>
      </c>
      <c r="FE20" s="481" t="str">
        <f t="shared" ca="1" si="24"/>
        <v>s</v>
      </c>
      <c r="FF20" s="481" t="str">
        <f t="shared" ca="1" si="24"/>
        <v>s</v>
      </c>
      <c r="FG20" s="481">
        <f t="shared" ca="1" si="25"/>
        <v>31</v>
      </c>
      <c r="FH20" s="481">
        <f t="shared" ca="1" si="26"/>
        <v>0</v>
      </c>
      <c r="FI20" s="481" t="str">
        <f ca="1">IF(AND(YEAR(EA20)='P Gerais'!D18,MONTH(Lanc!EA20)=1,DAY(Lanc!EA20)&gt;1),"S","N")</f>
        <v>N</v>
      </c>
      <c r="FJ20" s="364">
        <f t="shared" ca="1" si="27"/>
        <v>0</v>
      </c>
      <c r="FK20" s="364">
        <f t="shared" si="28"/>
        <v>0</v>
      </c>
      <c r="FL20" s="387">
        <f t="shared" ca="1" si="29"/>
        <v>0</v>
      </c>
      <c r="FM20" s="363">
        <f t="shared" ca="1" si="30"/>
        <v>0</v>
      </c>
      <c r="FN20" s="363">
        <f t="shared" si="31"/>
        <v>0</v>
      </c>
      <c r="FP20" s="481">
        <f ca="1">((FJ20-FL20-FK20+AZ20+AQ20+SUM(Z20:AA20)+SUM(AW20:AX20)+AK20)*IF('DB Func'!GG15="ok",'DB Func'!GD15,0))</f>
        <v>0</v>
      </c>
      <c r="FR20" s="389">
        <f t="shared" ca="1" si="32"/>
        <v>0</v>
      </c>
      <c r="GV20" s="49"/>
      <c r="GW20" s="49"/>
      <c r="GX20" s="49"/>
      <c r="GY20" s="49"/>
      <c r="GZ20" s="49"/>
      <c r="HA20" s="49"/>
      <c r="HB20" s="49"/>
      <c r="HC20" s="49"/>
    </row>
    <row r="21" spans="3:211" ht="30" customHeight="1" thickTop="1" thickBot="1">
      <c r="C21" s="390" t="str">
        <f ca="1">IF('DB Func'!B16="Funcionário 14","",'DB Func'!B16)</f>
        <v/>
      </c>
      <c r="D21" s="391">
        <f ca="1">'DB Func'!CD16</f>
        <v>0</v>
      </c>
      <c r="E21" s="382" t="str">
        <f ca="1">IF(C21="","-",IF(OR(terceiro!E21="jan",terceiro!F21="jan"),"Sim","Não"))</f>
        <v>-</v>
      </c>
      <c r="F21" s="383" t="str">
        <f ca="1">IF(C21="","-",IF(OR(Ferias!E21="jan",Ferias!F21="jan"),"Sim","Não"))</f>
        <v>-</v>
      </c>
      <c r="G21" s="383">
        <f ca="1">IF(C21="",0,IF(F21="Sim",IF(Ferias!E21="Jan",Ferias!I21,Ferias!J21),0))</f>
        <v>0</v>
      </c>
      <c r="H21" s="185"/>
      <c r="I21" s="185"/>
      <c r="J21" s="383">
        <f t="shared" ca="1" si="1"/>
        <v>0</v>
      </c>
      <c r="K21" s="152"/>
      <c r="L21" s="151"/>
      <c r="M21" s="189"/>
      <c r="N21" s="153"/>
      <c r="O21" s="48"/>
      <c r="P21" s="48"/>
      <c r="Q21" s="48"/>
      <c r="R21" s="49"/>
      <c r="S21" s="49"/>
      <c r="T21" s="49"/>
      <c r="U21" s="49"/>
      <c r="V21" s="49"/>
      <c r="W21" s="49"/>
      <c r="X21" s="49"/>
      <c r="Y21" s="49"/>
      <c r="Z21" s="49"/>
      <c r="AA21" s="49"/>
      <c r="AB21" s="48"/>
      <c r="AC21" s="48"/>
      <c r="AD21" s="49"/>
      <c r="AE21" s="49"/>
      <c r="AF21" s="314"/>
      <c r="AH21" s="400">
        <f ca="1">IF('DB Func'!GE16="Janeiro",IF('DB Func'!BQ16="Parcela Única",('auxiliar 13 sal'!C17/12*'DB Func'!GF16)+AVERAGE('auxiliar 13 sal'!Q17:AB17)+AVERAGE('auxiliar 13 sal'!AE17:AP17)+('auxiliar 13 sal'!C17*'DB Func'!BN16)+('auxiliar 13 sal'!C17*'DB Func'!BO16),IF('DB Func'!BQ16="2 Parcelas",(('auxiliar 13 sal'!C17/12*'DB Func'!GF16+AVERAGE('auxiliar 13 sal'!Q17:AB17)+AVERAGE('auxiliar 13 sal'!AE17:AP17)+'auxiliar 13 sal'!C17*'DB Func'!BN16+'auxiliar 13 sal'!C17*'DB Func'!BO16)/2))),0)</f>
        <v>0</v>
      </c>
      <c r="AK21" s="364">
        <f t="shared" ca="1" si="5"/>
        <v>0</v>
      </c>
      <c r="AL21" s="364">
        <f t="shared" ca="1" si="6"/>
        <v>0</v>
      </c>
      <c r="AM21" s="364">
        <f t="shared" ca="1" si="7"/>
        <v>0</v>
      </c>
      <c r="AN21" s="364">
        <f t="shared" ca="1" si="8"/>
        <v>0</v>
      </c>
      <c r="AO21" s="364">
        <f t="shared" ca="1" si="9"/>
        <v>0</v>
      </c>
      <c r="AP21" s="364">
        <f t="shared" ca="1" si="10"/>
        <v>0</v>
      </c>
      <c r="AQ21" s="364">
        <f t="shared" ca="1" si="11"/>
        <v>0</v>
      </c>
      <c r="AR21" s="364">
        <f>IF(OR(M21="",M21=0),0,((FJ21/220)*('Ho Ex'!$C$8+$AS$6))*M21)</f>
        <v>0</v>
      </c>
      <c r="AS21" s="364">
        <f>IF(OR(N21="",N21=0),0,((FJ21/220*('DB Func'!GD16+Lanc!$AS$6))*('Ho Ex'!$I$8+$AS$6))*(N21/52.5*60))</f>
        <v>0</v>
      </c>
      <c r="AT21" s="364">
        <f>IF(OR(M21="",M21=0),0,((FJ21/220)*('Ho Ex'!$J$8+$AS$6))*O21)</f>
        <v>0</v>
      </c>
      <c r="AU21" s="364">
        <f>IF(OR(M21="",M21=0),0,((FJ21/220)*('Ho Ex'!I27+$AS$6))*P21)</f>
        <v>0</v>
      </c>
      <c r="AV21" s="364">
        <f>IF(OR(M21="",M21=0),0,((FJ21/220)*('Ho Ex'!C27+$AS$6))*Q21)</f>
        <v>0</v>
      </c>
      <c r="AW21" s="364">
        <f ca="1">FJ21*'DB Func'!BN16</f>
        <v>0</v>
      </c>
      <c r="AX21" s="364">
        <f ca="1">FJ21*'DB Func'!BO16</f>
        <v>0</v>
      </c>
      <c r="AY21" s="364">
        <f ca="1">IF(FJ21=0,0,VLOOKUP(FJ21,'P Gerais'!$D$39:$G$41,3,TRUE)*Func14!$F$68)</f>
        <v>0</v>
      </c>
      <c r="AZ21" s="364">
        <f t="shared" si="12"/>
        <v>0</v>
      </c>
      <c r="BA21" s="364">
        <f ca="1">((FJ21-FL21-FK21+AZ21+AQ21+SUM(Z21:AA21)+SUM(AW21:AX21)+AK21)*IF('DB Func'!GG16="ok",'DB Func'!GD16,0))+(FJ21-FL21-FK21+AZ21+AQ21+SUM(Z21:AA21)+SUM(AW21:AX21))+AK21</f>
        <v>0</v>
      </c>
      <c r="BB21" s="385">
        <f ca="1">VLOOKUP(BA21,'P Gerais'!$D$22:$G$25,3,TRUE)</f>
        <v>0.08</v>
      </c>
      <c r="BC21" s="364">
        <f ca="1">IF(BA21&lt;'P Gerais'!$D$25,BA21*BB21,Lanc!BB21)</f>
        <v>0</v>
      </c>
      <c r="BD21" s="364">
        <f ca="1">BA21-BC21-('DB Func'!GB16*'P Gerais'!$D$35)</f>
        <v>0</v>
      </c>
      <c r="BE21" s="386">
        <f ca="1">VLOOKUP(BD21,'P Gerais'!$D$29:$F$33,3,TRUE)</f>
        <v>0</v>
      </c>
      <c r="BF21" s="364">
        <f t="shared" ca="1" si="13"/>
        <v>0</v>
      </c>
      <c r="BG21" s="364">
        <f ca="1">VLOOKUP(BD21,'P Gerais'!$D$29:$G$33,4,TRUE)</f>
        <v>0</v>
      </c>
      <c r="BH21" s="364">
        <f t="shared" ca="1" si="14"/>
        <v>0</v>
      </c>
      <c r="BI21" s="364">
        <f t="shared" ca="1" si="15"/>
        <v>0</v>
      </c>
      <c r="BJ21" s="481">
        <f ca="1">'DB Func'!G16</f>
        <v>0</v>
      </c>
      <c r="BK21" s="481">
        <f ca="1">'DB Func'!FW16</f>
        <v>0</v>
      </c>
      <c r="BL21" s="364">
        <f ca="1">D21*'P Gerais'!$D$13</f>
        <v>0</v>
      </c>
      <c r="BM21" s="364">
        <f ca="1">D21*'P Gerais'!$D$14</f>
        <v>0</v>
      </c>
      <c r="BN21" s="364">
        <f ca="1">D21*'P Gerais'!$D$16</f>
        <v>0</v>
      </c>
      <c r="BO21" s="364">
        <f ca="1">D21*'P Gerais'!$D$17</f>
        <v>0</v>
      </c>
      <c r="BP21" s="364">
        <f ca="1">D21*'P Gerais'!$D$18</f>
        <v>0</v>
      </c>
      <c r="BQ21" s="385">
        <f ca="1">VLOOKUP(D21,'P Gerais'!$D$22:$G$24,3,TRUE)</f>
        <v>0.08</v>
      </c>
      <c r="BR21" s="385">
        <f ca="1">VLOOKUP(D21,'P Gerais'!$D$29:$G$33,3,TRUE)</f>
        <v>0</v>
      </c>
      <c r="BS21" s="385">
        <f ca="1">'DB Func'!BN16</f>
        <v>0</v>
      </c>
      <c r="BT21" s="385">
        <f ca="1">'DB Func'!BO16</f>
        <v>0</v>
      </c>
      <c r="BU21" s="385">
        <f ca="1">'DB Func'!FX16</f>
        <v>0</v>
      </c>
      <c r="BV21" s="364">
        <f t="shared" ca="1" si="16"/>
        <v>-0.08</v>
      </c>
      <c r="BW21" s="364">
        <f ca="1">BV21-'DB Func'!GC16</f>
        <v>-0.08</v>
      </c>
      <c r="BX21" s="481">
        <f ca="1">IFERROR(VLOOKUP(BW21,'P Gerais'!$D$29:$G$33,3,TRUE)*BW21,0)</f>
        <v>0</v>
      </c>
      <c r="BY21" s="364">
        <f ca="1">IFERROR(BX21-VLOOKUP(BW21,'P Gerais'!$D$29:$H$33,4,TRUE),0)</f>
        <v>0</v>
      </c>
      <c r="BZ21" s="364">
        <f ca="1">D21*'DB Func'!GD16</f>
        <v>0</v>
      </c>
      <c r="CB21" s="364">
        <f t="shared" ca="1" si="17"/>
        <v>0</v>
      </c>
      <c r="CC21" s="364">
        <f t="shared" si="18"/>
        <v>0</v>
      </c>
      <c r="CD21" s="364">
        <f t="shared" si="19"/>
        <v>0</v>
      </c>
      <c r="CF21" s="481" t="str">
        <f t="shared" ca="1" si="20"/>
        <v>não</v>
      </c>
      <c r="CG21" s="481">
        <f ca="1">IF($CH$8=1,DAY('DB Func'!C16),0)</f>
        <v>0</v>
      </c>
      <c r="CH21" s="481">
        <f ca="1">IF(CI21=0,0,MONTH('DB Func'!C16))</f>
        <v>0</v>
      </c>
      <c r="CI21" s="481">
        <f ca="1">IF('P Gerais'!D19=YEAR('DB Func'!C16),YEAR('DB Func'!C16),0)</f>
        <v>0</v>
      </c>
      <c r="CJ21" s="371">
        <v>44</v>
      </c>
      <c r="CL21" s="481" t="str">
        <f>IF(ISERROR(HLOOKUP(CL19,$DS$7:$DY21,$DZ21,FALSE)),"N",HLOOKUP(CL19,$DS$7:$DY21,$DZ21,FALSE))</f>
        <v>N</v>
      </c>
      <c r="CM21" s="481" t="str">
        <f>IF(ISERROR(HLOOKUP(CM19,$DS$7:$DY21,$DZ21,FALSE)),"N",HLOOKUP(CM19,$DS$7:$DY21,$DZ21,FALSE))</f>
        <v>N</v>
      </c>
      <c r="CN21" s="481" t="str">
        <f>IF(ISERROR(HLOOKUP(CN19,$DS$7:$DY21,$DZ21,FALSE)),"N",HLOOKUP(CN19,$DS$7:$DY21,$DZ21,FALSE))</f>
        <v>N</v>
      </c>
      <c r="CO21" s="481" t="str">
        <f>IF(ISERROR(HLOOKUP(CO19,$DS$7:$DY21,$DZ21,FALSE)),"N",HLOOKUP(CO19,$DS$7:$DY21,$DZ21,FALSE))</f>
        <v>N</v>
      </c>
      <c r="CP21" s="481" t="str">
        <f>IF(ISERROR(HLOOKUP(CP19,$DS$7:$DY21,$DZ21,FALSE)),"N",HLOOKUP(CP19,$DS$7:$DY21,$DZ21,FALSE))</f>
        <v>N</v>
      </c>
      <c r="CQ21" s="481" t="str">
        <f>IF(ISERROR(HLOOKUP(CQ19,$DS$7:$DY21,$DZ21,FALSE)),"N",HLOOKUP(CQ19,$DS$7:$DY21,$DZ21,FALSE))</f>
        <v>N</v>
      </c>
      <c r="CR21" s="481" t="str">
        <f>IF(ISERROR(HLOOKUP(CR19,$DS$7:$DY21,$DZ21,FALSE)),"N",HLOOKUP(CR19,$DS$7:$DY21,$DZ21,FALSE))</f>
        <v>N</v>
      </c>
      <c r="CS21" s="481" t="str">
        <f>IF(ISERROR(HLOOKUP(CS19,$DS$7:$DY21,$DZ21,FALSE)),"N",HLOOKUP(CS19,$DS$7:$DY21,$DZ21,FALSE))</f>
        <v>N</v>
      </c>
      <c r="CT21" s="481" t="str">
        <f>IF(ISERROR(HLOOKUP(CT19,$DS$7:$DY21,$DZ21,FALSE)),"N",HLOOKUP(CT19,$DS$7:$DY21,$DZ21,FALSE))</f>
        <v>N</v>
      </c>
      <c r="CU21" s="481" t="str">
        <f>IF(ISERROR(HLOOKUP(CU19,$DS$7:$DY21,$DZ21,FALSE)),"N",HLOOKUP(CU19,$DS$7:$DY21,$DZ21,FALSE))</f>
        <v>N</v>
      </c>
      <c r="CV21" s="481" t="str">
        <f>IF(ISERROR(HLOOKUP(CV19,$DS$7:$DY21,$DZ21,FALSE)),"N",HLOOKUP(CV19,$DS$7:$DY21,$DZ21,FALSE))</f>
        <v>N</v>
      </c>
      <c r="CW21" s="481" t="str">
        <f>IF(ISERROR(HLOOKUP(CW19,$DS$7:$DY21,$DZ21,FALSE)),"N",HLOOKUP(CW19,$DS$7:$DY21,$DZ21,FALSE))</f>
        <v>N</v>
      </c>
      <c r="CX21" s="481" t="str">
        <f>IF(ISERROR(HLOOKUP(CX19,$DS$7:$DY21,$DZ21,FALSE)),"N",HLOOKUP(CX19,$DS$7:$DY21,$DZ21,FALSE))</f>
        <v>N</v>
      </c>
      <c r="CY21" s="481" t="str">
        <f>IF(ISERROR(HLOOKUP(CY19,$DS$7:$DY21,$DZ21,FALSE)),"N",HLOOKUP(CY19,$DS$7:$DY21,$DZ21,FALSE))</f>
        <v>N</v>
      </c>
      <c r="CZ21" s="481" t="str">
        <f>IF(ISERROR(HLOOKUP(CZ19,$DS$7:$DY21,$DZ21,FALSE)),"N",HLOOKUP(CZ19,$DS$7:$DY21,$DZ21,FALSE))</f>
        <v>N</v>
      </c>
      <c r="DA21" s="481" t="str">
        <f>IF(ISERROR(HLOOKUP(DA19,$DS$7:$DY21,$DZ21,FALSE)),"N",HLOOKUP(DA19,$DS$7:$DY21,$DZ21,FALSE))</f>
        <v>N</v>
      </c>
      <c r="DB21" s="481" t="str">
        <f>IF(ISERROR(HLOOKUP(DB19,$DS$7:$DY21,$DZ21,FALSE)),"N",HLOOKUP(DB19,$DS$7:$DY21,$DZ21,FALSE))</f>
        <v>N</v>
      </c>
      <c r="DC21" s="481" t="str">
        <f>IF(ISERROR(HLOOKUP(DC19,$DS$7:$DY21,$DZ21,FALSE)),"N",HLOOKUP(DC19,$DS$7:$DY21,$DZ21,FALSE))</f>
        <v>N</v>
      </c>
      <c r="DD21" s="481" t="str">
        <f>IF(ISERROR(HLOOKUP(DD19,$DS$7:$DY21,$DZ21,FALSE)),"N",HLOOKUP(DD19,$DS$7:$DY21,$DZ21,FALSE))</f>
        <v>N</v>
      </c>
      <c r="DE21" s="481" t="str">
        <f>IF(ISERROR(HLOOKUP(DE19,$DS$7:$DY21,$DZ21,FALSE)),"N",HLOOKUP(DE19,$DS$7:$DY21,$DZ21,FALSE))</f>
        <v>N</v>
      </c>
      <c r="DF21" s="481" t="str">
        <f>IF(ISERROR(HLOOKUP(DF19,$DS$7:$DY21,$DZ21,FALSE)),"N",HLOOKUP(DF19,$DS$7:$DY21,$DZ21,FALSE))</f>
        <v>N</v>
      </c>
      <c r="DG21" s="481" t="str">
        <f>IF(ISERROR(HLOOKUP(DG19,$DS$7:$DY21,$DZ21,FALSE)),"N",HLOOKUP(DG19,$DS$7:$DY21,$DZ21,FALSE))</f>
        <v>N</v>
      </c>
      <c r="DH21" s="481" t="str">
        <f>IF(ISERROR(HLOOKUP(DH19,$DS$7:$DY21,$DZ21,FALSE)),"N",HLOOKUP(DH19,$DS$7:$DY21,$DZ21,FALSE))</f>
        <v>N</v>
      </c>
      <c r="DI21" s="481" t="str">
        <f>IF(ISERROR(HLOOKUP(DI19,$DS$7:$DY21,$DZ21,FALSE)),"N",HLOOKUP(DI19,$DS$7:$DY21,$DZ21,FALSE))</f>
        <v>N</v>
      </c>
      <c r="DJ21" s="481" t="str">
        <f>IF(ISERROR(HLOOKUP(DJ19,$DS$7:$DY21,$DZ21,FALSE)),"N",HLOOKUP(DJ19,$DS$7:$DY21,$DZ21,FALSE))</f>
        <v>N</v>
      </c>
      <c r="DK21" s="481" t="str">
        <f>IF(ISERROR(HLOOKUP(DK19,$DS$7:$DY21,$DZ21,FALSE)),"N",HLOOKUP(DK19,$DS$7:$DY21,$DZ21,FALSE))</f>
        <v>N</v>
      </c>
      <c r="DL21" s="481" t="str">
        <f>IF(ISERROR(HLOOKUP(DL19,$DS$7:$DY21,$DZ21,FALSE)),"N",HLOOKUP(DL19,$DS$7:$DY21,$DZ21,FALSE))</f>
        <v>N</v>
      </c>
      <c r="DM21" s="481" t="str">
        <f>IF(ISERROR(HLOOKUP(DM19,$DS$7:$DY21,$DZ21,FALSE)),"N",HLOOKUP(DM19,$DS$7:$DY21,$DZ21,FALSE))</f>
        <v>N</v>
      </c>
      <c r="DN21" s="481" t="str">
        <f>IF(ISERROR(HLOOKUP(DN19,$DS$7:$DY21,$DZ21,FALSE)),"N",HLOOKUP(DN19,$DS$7:$DY21,$DZ21,FALSE))</f>
        <v>N</v>
      </c>
      <c r="DO21" s="481" t="str">
        <f>IF(ISERROR(HLOOKUP(DO19,$DS$7:$DY21,$DZ21,FALSE)),"N",HLOOKUP(DO19,$DS$7:$DY21,$DZ21,FALSE))</f>
        <v>N</v>
      </c>
      <c r="DP21" s="481" t="str">
        <f>IF(ISERROR(HLOOKUP(DP19,$DS$7:$DY21,$DZ21,FALSE)),"N",HLOOKUP(DP19,$DS$7:$DY21,$DZ21,FALSE))</f>
        <v>N</v>
      </c>
      <c r="DQ21" s="481">
        <f t="shared" si="21"/>
        <v>0</v>
      </c>
      <c r="DR21" s="481">
        <f t="shared" si="22"/>
        <v>31</v>
      </c>
      <c r="DS21" s="481" t="str">
        <f>IF('DB Func'!M16&gt;0,"S","N")</f>
        <v>N</v>
      </c>
      <c r="DT21" s="481" t="str">
        <f>IF('DB Func'!R16&gt;0,"S","N")</f>
        <v>N</v>
      </c>
      <c r="DU21" s="481" t="str">
        <f>IF('DB Func'!W16&gt;0,"S","N")</f>
        <v>N</v>
      </c>
      <c r="DV21" s="481" t="str">
        <f>IF('DB Func'!AB16&gt;0,"S","N")</f>
        <v>N</v>
      </c>
      <c r="DW21" s="481" t="str">
        <f>IF('DB Func'!AG16&gt;0,"S","N")</f>
        <v>N</v>
      </c>
      <c r="DX21" s="481" t="str">
        <f>IF('DB Func'!AL16&gt;0,"S","N")</f>
        <v>N</v>
      </c>
      <c r="DY21" s="481" t="str">
        <f>IF('DB Func'!AQ16&gt;0,"S","N")</f>
        <v>N</v>
      </c>
      <c r="DZ21" s="481">
        <v>15</v>
      </c>
      <c r="EA21" s="369">
        <f ca="1">'DB Func'!C16</f>
        <v>0</v>
      </c>
      <c r="EB21" s="481" t="str">
        <f t="shared" ca="1" si="23"/>
        <v>s</v>
      </c>
      <c r="EC21" s="481" t="str">
        <f t="shared" ca="1" si="23"/>
        <v>s</v>
      </c>
      <c r="ED21" s="481" t="str">
        <f t="shared" ca="1" si="23"/>
        <v>s</v>
      </c>
      <c r="EE21" s="481" t="str">
        <f t="shared" ca="1" si="23"/>
        <v>s</v>
      </c>
      <c r="EF21" s="481" t="str">
        <f t="shared" ca="1" si="23"/>
        <v>s</v>
      </c>
      <c r="EG21" s="481" t="str">
        <f t="shared" ca="1" si="23"/>
        <v>s</v>
      </c>
      <c r="EH21" s="481" t="str">
        <f t="shared" ca="1" si="23"/>
        <v>s</v>
      </c>
      <c r="EI21" s="481" t="str">
        <f t="shared" ca="1" si="23"/>
        <v>s</v>
      </c>
      <c r="EJ21" s="481" t="str">
        <f t="shared" ca="1" si="23"/>
        <v>s</v>
      </c>
      <c r="EK21" s="481" t="str">
        <f t="shared" ca="1" si="23"/>
        <v>s</v>
      </c>
      <c r="EL21" s="481" t="str">
        <f t="shared" ca="1" si="23"/>
        <v>s</v>
      </c>
      <c r="EM21" s="481" t="str">
        <f t="shared" ca="1" si="23"/>
        <v>s</v>
      </c>
      <c r="EN21" s="481" t="str">
        <f t="shared" ca="1" si="23"/>
        <v>s</v>
      </c>
      <c r="EO21" s="481" t="str">
        <f t="shared" ca="1" si="23"/>
        <v>s</v>
      </c>
      <c r="EP21" s="481" t="str">
        <f t="shared" ca="1" si="23"/>
        <v>s</v>
      </c>
      <c r="EQ21" s="481" t="str">
        <f t="shared" ca="1" si="23"/>
        <v>s</v>
      </c>
      <c r="ER21" s="481" t="str">
        <f t="shared" ca="1" si="24"/>
        <v>s</v>
      </c>
      <c r="ES21" s="481" t="str">
        <f t="shared" ca="1" si="24"/>
        <v>s</v>
      </c>
      <c r="ET21" s="481" t="str">
        <f t="shared" ca="1" si="24"/>
        <v>s</v>
      </c>
      <c r="EU21" s="481" t="str">
        <f t="shared" ca="1" si="24"/>
        <v>s</v>
      </c>
      <c r="EV21" s="481" t="str">
        <f t="shared" ca="1" si="24"/>
        <v>s</v>
      </c>
      <c r="EW21" s="481" t="str">
        <f t="shared" ca="1" si="24"/>
        <v>s</v>
      </c>
      <c r="EX21" s="481" t="str">
        <f t="shared" ca="1" si="24"/>
        <v>s</v>
      </c>
      <c r="EY21" s="481" t="str">
        <f t="shared" ca="1" si="24"/>
        <v>s</v>
      </c>
      <c r="EZ21" s="481" t="str">
        <f t="shared" ca="1" si="24"/>
        <v>s</v>
      </c>
      <c r="FA21" s="481" t="str">
        <f t="shared" ca="1" si="24"/>
        <v>s</v>
      </c>
      <c r="FB21" s="481" t="str">
        <f t="shared" ca="1" si="24"/>
        <v>s</v>
      </c>
      <c r="FC21" s="481" t="str">
        <f t="shared" ca="1" si="24"/>
        <v>s</v>
      </c>
      <c r="FD21" s="481" t="str">
        <f t="shared" ca="1" si="24"/>
        <v>s</v>
      </c>
      <c r="FE21" s="481" t="str">
        <f t="shared" ca="1" si="24"/>
        <v>s</v>
      </c>
      <c r="FF21" s="481" t="str">
        <f t="shared" ca="1" si="24"/>
        <v>s</v>
      </c>
      <c r="FG21" s="481">
        <f t="shared" ca="1" si="25"/>
        <v>31</v>
      </c>
      <c r="FH21" s="481">
        <f t="shared" ca="1" si="26"/>
        <v>0</v>
      </c>
      <c r="FI21" s="481" t="str">
        <f ca="1">IF(AND(YEAR(EA21)='P Gerais'!D19,MONTH(Lanc!EA21)=1,DAY(Lanc!EA21)&gt;1),"S","N")</f>
        <v>N</v>
      </c>
      <c r="FJ21" s="364">
        <f t="shared" ca="1" si="27"/>
        <v>0</v>
      </c>
      <c r="FK21" s="364">
        <f t="shared" si="28"/>
        <v>0</v>
      </c>
      <c r="FL21" s="387">
        <f t="shared" ca="1" si="29"/>
        <v>0</v>
      </c>
      <c r="FM21" s="363">
        <f t="shared" ca="1" si="30"/>
        <v>0</v>
      </c>
      <c r="FN21" s="363">
        <f t="shared" si="31"/>
        <v>0</v>
      </c>
      <c r="FP21" s="481">
        <f ca="1">((FJ21-FL21-FK21+AZ21+AQ21+SUM(Z21:AA21)+SUM(AW21:AX21)+AK21)*IF('DB Func'!GG16="ok",'DB Func'!GD16,0))</f>
        <v>0</v>
      </c>
      <c r="FR21" s="389">
        <f t="shared" ca="1" si="32"/>
        <v>0</v>
      </c>
      <c r="GV21" s="49"/>
      <c r="GW21" s="49"/>
      <c r="GX21" s="49"/>
      <c r="GY21" s="49"/>
      <c r="GZ21" s="49"/>
      <c r="HA21" s="49"/>
      <c r="HB21" s="49"/>
      <c r="HC21" s="49"/>
    </row>
    <row r="22" spans="3:211" ht="30" customHeight="1" thickTop="1" thickBot="1">
      <c r="C22" s="390" t="str">
        <f ca="1">IF('DB Func'!B17="Funcionário 15","",'DB Func'!B17)</f>
        <v/>
      </c>
      <c r="D22" s="391">
        <f ca="1">'DB Func'!CD17</f>
        <v>0</v>
      </c>
      <c r="E22" s="382" t="str">
        <f ca="1">IF(C22="","-",IF(OR(terceiro!E22="jan",terceiro!F22="jan"),"Sim","Não"))</f>
        <v>-</v>
      </c>
      <c r="F22" s="383" t="str">
        <f ca="1">IF(C22="","-",IF(OR(Ferias!E22="jan",Ferias!F22="jan"),"Sim","Não"))</f>
        <v>-</v>
      </c>
      <c r="G22" s="383">
        <f ca="1">IF(C22="",0,IF(F22="Sim",IF(Ferias!E22="Jan",Ferias!I22,Ferias!J22),0))</f>
        <v>0</v>
      </c>
      <c r="H22" s="185"/>
      <c r="I22" s="185"/>
      <c r="J22" s="383">
        <f t="shared" ca="1" si="1"/>
        <v>0</v>
      </c>
      <c r="K22" s="152"/>
      <c r="L22" s="151"/>
      <c r="M22" s="189"/>
      <c r="N22" s="153"/>
      <c r="O22" s="48"/>
      <c r="P22" s="48"/>
      <c r="Q22" s="48"/>
      <c r="R22" s="49"/>
      <c r="S22" s="49"/>
      <c r="T22" s="49"/>
      <c r="U22" s="49"/>
      <c r="V22" s="49"/>
      <c r="W22" s="49"/>
      <c r="X22" s="49"/>
      <c r="Y22" s="49"/>
      <c r="Z22" s="49"/>
      <c r="AA22" s="49"/>
      <c r="AB22" s="48"/>
      <c r="AC22" s="48"/>
      <c r="AD22" s="49"/>
      <c r="AE22" s="49"/>
      <c r="AF22" s="314"/>
      <c r="AH22" s="400">
        <f ca="1">IF('DB Func'!GE17="Janeiro",IF('DB Func'!BQ17="Parcela Única",('auxiliar 13 sal'!C18/12*'DB Func'!GF17)+AVERAGE('auxiliar 13 sal'!Q18:AB18)+AVERAGE('auxiliar 13 sal'!AE18:AP18)+('auxiliar 13 sal'!C18*'DB Func'!BN17)+('auxiliar 13 sal'!C18*'DB Func'!BO17),IF('DB Func'!BQ17="2 Parcelas",(('auxiliar 13 sal'!C18/12*'DB Func'!GF17+AVERAGE('auxiliar 13 sal'!Q18:AB18)+AVERAGE('auxiliar 13 sal'!AE18:AP18)+'auxiliar 13 sal'!C18*'DB Func'!BN17+'auxiliar 13 sal'!C18*'DB Func'!BO17)/2))),0)</f>
        <v>0</v>
      </c>
      <c r="AK22" s="364">
        <f t="shared" ca="1" si="5"/>
        <v>0</v>
      </c>
      <c r="AL22" s="364">
        <f t="shared" ca="1" si="6"/>
        <v>0</v>
      </c>
      <c r="AM22" s="364">
        <f t="shared" ca="1" si="7"/>
        <v>0</v>
      </c>
      <c r="AN22" s="364">
        <f t="shared" ca="1" si="8"/>
        <v>0</v>
      </c>
      <c r="AO22" s="364">
        <f t="shared" ca="1" si="9"/>
        <v>0</v>
      </c>
      <c r="AP22" s="364">
        <f t="shared" ca="1" si="10"/>
        <v>0</v>
      </c>
      <c r="AQ22" s="364">
        <f t="shared" ca="1" si="11"/>
        <v>0</v>
      </c>
      <c r="AR22" s="364">
        <f>IF(OR(M22="",M22=0),0,((FJ22/220)*('Ho Ex'!$C$8+$AS$6))*M22)</f>
        <v>0</v>
      </c>
      <c r="AS22" s="364">
        <f>IF(OR(N22="",N22=0),0,((FJ22/220*('DB Func'!GD17+Lanc!$AS$6))*('Ho Ex'!$I$8+$AS$6))*(N22/52.5*60))</f>
        <v>0</v>
      </c>
      <c r="AT22" s="364">
        <f>IF(OR(M22="",M22=0),0,((FJ22/220)*('Ho Ex'!$J$8+$AS$6))*O22)</f>
        <v>0</v>
      </c>
      <c r="AU22" s="364">
        <f>IF(OR(M22="",M22=0),0,((FJ22/220)*('Ho Ex'!I28+$AS$6))*P22)</f>
        <v>0</v>
      </c>
      <c r="AV22" s="364">
        <f>IF(OR(M22="",M22=0),0,((FJ22/220)*('Ho Ex'!C28+$AS$6))*Q22)</f>
        <v>0</v>
      </c>
      <c r="AW22" s="364">
        <f ca="1">FJ22*'DB Func'!BN17</f>
        <v>0</v>
      </c>
      <c r="AX22" s="364">
        <f ca="1">FJ22*'DB Func'!BO17</f>
        <v>0</v>
      </c>
      <c r="AY22" s="364">
        <f ca="1">IF(FJ22=0,0,VLOOKUP(FJ22,'P Gerais'!$D$39:$G$41,3,TRUE)*Func15!$F$68)</f>
        <v>0</v>
      </c>
      <c r="AZ22" s="364">
        <f t="shared" si="12"/>
        <v>0</v>
      </c>
      <c r="BA22" s="364">
        <f ca="1">((FJ22-FL22-FK22+AZ22+AQ22+SUM(Z22:AA22)+SUM(AW22:AX22)+AK22)*IF('DB Func'!GG17="ok",'DB Func'!GD17,0))+(FJ22-FL22-FK22+AZ22+AQ22+SUM(Z22:AA22)+SUM(AW22:AX22))+AK22</f>
        <v>0</v>
      </c>
      <c r="BB22" s="385">
        <f ca="1">VLOOKUP(BA22,'P Gerais'!$D$22:$G$25,3,TRUE)</f>
        <v>0.08</v>
      </c>
      <c r="BC22" s="364">
        <f ca="1">IF(BA22&lt;'P Gerais'!$D$25,BA22*BB22,Lanc!BB22)</f>
        <v>0</v>
      </c>
      <c r="BD22" s="364">
        <f ca="1">BA22-BC22-('DB Func'!GB17*'P Gerais'!$D$35)</f>
        <v>0</v>
      </c>
      <c r="BE22" s="386">
        <f ca="1">VLOOKUP(BD22,'P Gerais'!$D$29:$F$33,3,TRUE)</f>
        <v>0</v>
      </c>
      <c r="BF22" s="364">
        <f t="shared" ca="1" si="13"/>
        <v>0</v>
      </c>
      <c r="BG22" s="364">
        <f ca="1">VLOOKUP(BD22,'P Gerais'!$D$29:$G$33,4,TRUE)</f>
        <v>0</v>
      </c>
      <c r="BH22" s="364">
        <f t="shared" ca="1" si="14"/>
        <v>0</v>
      </c>
      <c r="BI22" s="364">
        <f t="shared" ca="1" si="15"/>
        <v>0</v>
      </c>
      <c r="BJ22" s="481">
        <f ca="1">'DB Func'!G17</f>
        <v>0</v>
      </c>
      <c r="BK22" s="481">
        <f ca="1">'DB Func'!FW17</f>
        <v>0</v>
      </c>
      <c r="BL22" s="364">
        <f ca="1">D22*'P Gerais'!$D$13</f>
        <v>0</v>
      </c>
      <c r="BM22" s="364">
        <f ca="1">D22*'P Gerais'!$D$14</f>
        <v>0</v>
      </c>
      <c r="BN22" s="364">
        <f ca="1">D22*'P Gerais'!$D$16</f>
        <v>0</v>
      </c>
      <c r="BO22" s="364">
        <f ca="1">D22*'P Gerais'!$D$17</f>
        <v>0</v>
      </c>
      <c r="BP22" s="364">
        <f ca="1">D22*'P Gerais'!$D$18</f>
        <v>0</v>
      </c>
      <c r="BQ22" s="385">
        <f ca="1">VLOOKUP(D22,'P Gerais'!$D$22:$G$24,3,TRUE)</f>
        <v>0.08</v>
      </c>
      <c r="BR22" s="385">
        <f ca="1">VLOOKUP(D22,'P Gerais'!$D$29:$G$33,3,TRUE)</f>
        <v>0</v>
      </c>
      <c r="BS22" s="385">
        <f ca="1">'DB Func'!BN17</f>
        <v>0</v>
      </c>
      <c r="BT22" s="385">
        <f ca="1">'DB Func'!BO17</f>
        <v>0</v>
      </c>
      <c r="BU22" s="385">
        <f ca="1">'DB Func'!FX17</f>
        <v>0</v>
      </c>
      <c r="BV22" s="364">
        <f t="shared" ca="1" si="16"/>
        <v>-0.08</v>
      </c>
      <c r="BW22" s="364">
        <f ca="1">BV22-'DB Func'!GC17</f>
        <v>-0.08</v>
      </c>
      <c r="BX22" s="481">
        <f ca="1">IFERROR(VLOOKUP(BW22,'P Gerais'!$D$29:$G$33,3,TRUE)*BW22,0)</f>
        <v>0</v>
      </c>
      <c r="BY22" s="364">
        <f ca="1">IFERROR(BX22-VLOOKUP(BW22,'P Gerais'!$D$29:$H$33,4,TRUE),0)</f>
        <v>0</v>
      </c>
      <c r="BZ22" s="364">
        <f ca="1">D22*'DB Func'!GD17</f>
        <v>0</v>
      </c>
      <c r="CB22" s="364">
        <f t="shared" ca="1" si="17"/>
        <v>0</v>
      </c>
      <c r="CC22" s="364">
        <f t="shared" si="18"/>
        <v>0</v>
      </c>
      <c r="CD22" s="364">
        <f t="shared" si="19"/>
        <v>0</v>
      </c>
      <c r="CF22" s="481" t="str">
        <f t="shared" ca="1" si="20"/>
        <v>não</v>
      </c>
      <c r="CG22" s="481">
        <f ca="1">IF($CH$8=1,DAY('DB Func'!C17),0)</f>
        <v>0</v>
      </c>
      <c r="CH22" s="481">
        <f ca="1">IF(CI22=0,0,MONTH('DB Func'!C17))</f>
        <v>0</v>
      </c>
      <c r="CI22" s="481">
        <f ca="1">IF('P Gerais'!D20=YEAR('DB Func'!C17),YEAR('DB Func'!C17),0)</f>
        <v>0</v>
      </c>
      <c r="CJ22" s="371">
        <v>45</v>
      </c>
      <c r="CL22" s="481" t="str">
        <f ca="1">IF(ISERROR(HLOOKUP(CL20,$DS$7:$DY22,$DZ22,FALSE)),"N",HLOOKUP(CL20,$DS$7:$DY22,$DZ22,FALSE))</f>
        <v>N</v>
      </c>
      <c r="CM22" s="481" t="str">
        <f ca="1">IF(ISERROR(HLOOKUP(CM20,$DS$7:$DY22,$DZ22,FALSE)),"N",HLOOKUP(CM20,$DS$7:$DY22,$DZ22,FALSE))</f>
        <v>N</v>
      </c>
      <c r="CN22" s="481" t="str">
        <f>IF(ISERROR(HLOOKUP(CN20,$DS$7:$DY22,$DZ22,FALSE)),"N",HLOOKUP(CN20,$DS$7:$DY22,$DZ22,FALSE))</f>
        <v>N</v>
      </c>
      <c r="CO22" s="481" t="str">
        <f ca="1">IF(ISERROR(HLOOKUP(CO20,$DS$7:$DY22,$DZ22,FALSE)),"N",HLOOKUP(CO20,$DS$7:$DY22,$DZ22,FALSE))</f>
        <v>N</v>
      </c>
      <c r="CP22" s="481" t="str">
        <f ca="1">IF(ISERROR(HLOOKUP(CP20,$DS$7:$DY22,$DZ22,FALSE)),"N",HLOOKUP(CP20,$DS$7:$DY22,$DZ22,FALSE))</f>
        <v>N</v>
      </c>
      <c r="CQ22" s="481" t="str">
        <f ca="1">IF(ISERROR(HLOOKUP(CQ20,$DS$7:$DY22,$DZ22,FALSE)),"N",HLOOKUP(CQ20,$DS$7:$DY22,$DZ22,FALSE))</f>
        <v>N</v>
      </c>
      <c r="CR22" s="481" t="str">
        <f ca="1">IF(ISERROR(HLOOKUP(CR20,$DS$7:$DY22,$DZ22,FALSE)),"N",HLOOKUP(CR20,$DS$7:$DY22,$DZ22,FALSE))</f>
        <v>N</v>
      </c>
      <c r="CS22" s="481" t="str">
        <f ca="1">IF(ISERROR(HLOOKUP(CS20,$DS$7:$DY22,$DZ22,FALSE)),"N",HLOOKUP(CS20,$DS$7:$DY22,$DZ22,FALSE))</f>
        <v>N</v>
      </c>
      <c r="CT22" s="481" t="str">
        <f ca="1">IF(ISERROR(HLOOKUP(CT20,$DS$7:$DY22,$DZ22,FALSE)),"N",HLOOKUP(CT20,$DS$7:$DY22,$DZ22,FALSE))</f>
        <v>N</v>
      </c>
      <c r="CU22" s="481" t="str">
        <f>IF(ISERROR(HLOOKUP(CU20,$DS$7:$DY22,$DZ22,FALSE)),"N",HLOOKUP(CU20,$DS$7:$DY22,$DZ22,FALSE))</f>
        <v>N</v>
      </c>
      <c r="CV22" s="481" t="str">
        <f ca="1">IF(ISERROR(HLOOKUP(CV20,$DS$7:$DY22,$DZ22,FALSE)),"N",HLOOKUP(CV20,$DS$7:$DY22,$DZ22,FALSE))</f>
        <v>N</v>
      </c>
      <c r="CW22" s="481" t="str">
        <f ca="1">IF(ISERROR(HLOOKUP(CW20,$DS$7:$DY22,$DZ22,FALSE)),"N",HLOOKUP(CW20,$DS$7:$DY22,$DZ22,FALSE))</f>
        <v>N</v>
      </c>
      <c r="CX22" s="481" t="str">
        <f ca="1">IF(ISERROR(HLOOKUP(CX20,$DS$7:$DY22,$DZ22,FALSE)),"N",HLOOKUP(CX20,$DS$7:$DY22,$DZ22,FALSE))</f>
        <v>N</v>
      </c>
      <c r="CY22" s="481" t="str">
        <f ca="1">IF(ISERROR(HLOOKUP(CY20,$DS$7:$DY22,$DZ22,FALSE)),"N",HLOOKUP(CY20,$DS$7:$DY22,$DZ22,FALSE))</f>
        <v>N</v>
      </c>
      <c r="CZ22" s="481" t="str">
        <f ca="1">IF(ISERROR(HLOOKUP(CZ20,$DS$7:$DY22,$DZ22,FALSE)),"N",HLOOKUP(CZ20,$DS$7:$DY22,$DZ22,FALSE))</f>
        <v>N</v>
      </c>
      <c r="DA22" s="481" t="str">
        <f ca="1">IF(ISERROR(HLOOKUP(DA20,$DS$7:$DY22,$DZ22,FALSE)),"N",HLOOKUP(DA20,$DS$7:$DY22,$DZ22,FALSE))</f>
        <v>N</v>
      </c>
      <c r="DB22" s="481" t="str">
        <f>IF(ISERROR(HLOOKUP(DB20,$DS$7:$DY22,$DZ22,FALSE)),"N",HLOOKUP(DB20,$DS$7:$DY22,$DZ22,FALSE))</f>
        <v>N</v>
      </c>
      <c r="DC22" s="481" t="str">
        <f ca="1">IF(ISERROR(HLOOKUP(DC20,$DS$7:$DY22,$DZ22,FALSE)),"N",HLOOKUP(DC20,$DS$7:$DY22,$DZ22,FALSE))</f>
        <v>N</v>
      </c>
      <c r="DD22" s="481" t="str">
        <f ca="1">IF(ISERROR(HLOOKUP(DD20,$DS$7:$DY22,$DZ22,FALSE)),"N",HLOOKUP(DD20,$DS$7:$DY22,$DZ22,FALSE))</f>
        <v>N</v>
      </c>
      <c r="DE22" s="481" t="str">
        <f ca="1">IF(ISERROR(HLOOKUP(DE20,$DS$7:$DY22,$DZ22,FALSE)),"N",HLOOKUP(DE20,$DS$7:$DY22,$DZ22,FALSE))</f>
        <v>N</v>
      </c>
      <c r="DF22" s="481" t="str">
        <f ca="1">IF(ISERROR(HLOOKUP(DF20,$DS$7:$DY22,$DZ22,FALSE)),"N",HLOOKUP(DF20,$DS$7:$DY22,$DZ22,FALSE))</f>
        <v>N</v>
      </c>
      <c r="DG22" s="481" t="str">
        <f ca="1">IF(ISERROR(HLOOKUP(DG20,$DS$7:$DY22,$DZ22,FALSE)),"N",HLOOKUP(DG20,$DS$7:$DY22,$DZ22,FALSE))</f>
        <v>N</v>
      </c>
      <c r="DH22" s="481" t="str">
        <f ca="1">IF(ISERROR(HLOOKUP(DH20,$DS$7:$DY22,$DZ22,FALSE)),"N",HLOOKUP(DH20,$DS$7:$DY22,$DZ22,FALSE))</f>
        <v>N</v>
      </c>
      <c r="DI22" s="481" t="str">
        <f>IF(ISERROR(HLOOKUP(DI20,$DS$7:$DY22,$DZ22,FALSE)),"N",HLOOKUP(DI20,$DS$7:$DY22,$DZ22,FALSE))</f>
        <v>N</v>
      </c>
      <c r="DJ22" s="481" t="str">
        <f ca="1">IF(ISERROR(HLOOKUP(DJ20,$DS$7:$DY22,$DZ22,FALSE)),"N",HLOOKUP(DJ20,$DS$7:$DY22,$DZ22,FALSE))</f>
        <v>N</v>
      </c>
      <c r="DK22" s="481" t="str">
        <f ca="1">IF(ISERROR(HLOOKUP(DK20,$DS$7:$DY22,$DZ22,FALSE)),"N",HLOOKUP(DK20,$DS$7:$DY22,$DZ22,FALSE))</f>
        <v>N</v>
      </c>
      <c r="DL22" s="481" t="str">
        <f ca="1">IF(ISERROR(HLOOKUP(DL20,$DS$7:$DY22,$DZ22,FALSE)),"N",HLOOKUP(DL20,$DS$7:$DY22,$DZ22,FALSE))</f>
        <v>N</v>
      </c>
      <c r="DM22" s="481" t="str">
        <f ca="1">IF(ISERROR(HLOOKUP(DM20,$DS$7:$DY22,$DZ22,FALSE)),"N",HLOOKUP(DM20,$DS$7:$DY22,$DZ22,FALSE))</f>
        <v>N</v>
      </c>
      <c r="DN22" s="481" t="str">
        <f ca="1">IF(ISERROR(HLOOKUP(DN20,$DS$7:$DY22,$DZ22,FALSE)),"N",HLOOKUP(DN20,$DS$7:$DY22,$DZ22,FALSE))</f>
        <v>N</v>
      </c>
      <c r="DO22" s="481" t="str">
        <f ca="1">IF(ISERROR(HLOOKUP(DO20,$DS$7:$DY22,$DZ22,FALSE)),"N",HLOOKUP(DO20,$DS$7:$DY22,$DZ22,FALSE))</f>
        <v>N</v>
      </c>
      <c r="DP22" s="481" t="str">
        <f>IF(ISERROR(HLOOKUP(DP20,$DS$7:$DY22,$DZ22,FALSE)),"N",HLOOKUP(DP20,$DS$7:$DY22,$DZ22,FALSE))</f>
        <v>N</v>
      </c>
      <c r="DQ22" s="481">
        <f t="shared" ca="1" si="21"/>
        <v>0</v>
      </c>
      <c r="DR22" s="481">
        <f t="shared" ca="1" si="22"/>
        <v>31</v>
      </c>
      <c r="DS22" s="481" t="str">
        <f>IF('DB Func'!M17&gt;0,"S","N")</f>
        <v>N</v>
      </c>
      <c r="DT22" s="481" t="str">
        <f>IF('DB Func'!R17&gt;0,"S","N")</f>
        <v>N</v>
      </c>
      <c r="DU22" s="481" t="str">
        <f>IF('DB Func'!W17&gt;0,"S","N")</f>
        <v>N</v>
      </c>
      <c r="DV22" s="481" t="str">
        <f>IF('DB Func'!AB17&gt;0,"S","N")</f>
        <v>N</v>
      </c>
      <c r="DW22" s="481" t="str">
        <f>IF('DB Func'!AG17&gt;0,"S","N")</f>
        <v>N</v>
      </c>
      <c r="DX22" s="481" t="str">
        <f>IF('DB Func'!AL17&gt;0,"S","N")</f>
        <v>N</v>
      </c>
      <c r="DY22" s="481" t="str">
        <f>IF('DB Func'!AQ17&gt;0,"S","N")</f>
        <v>N</v>
      </c>
      <c r="DZ22" s="481">
        <v>16</v>
      </c>
      <c r="EA22" s="369">
        <f ca="1">'DB Func'!C17</f>
        <v>0</v>
      </c>
      <c r="EB22" s="481" t="str">
        <f t="shared" ca="1" si="23"/>
        <v>s</v>
      </c>
      <c r="EC22" s="481" t="str">
        <f t="shared" ca="1" si="23"/>
        <v>s</v>
      </c>
      <c r="ED22" s="481" t="str">
        <f t="shared" ca="1" si="23"/>
        <v>s</v>
      </c>
      <c r="EE22" s="481" t="str">
        <f t="shared" ca="1" si="23"/>
        <v>s</v>
      </c>
      <c r="EF22" s="481" t="str">
        <f t="shared" ca="1" si="23"/>
        <v>s</v>
      </c>
      <c r="EG22" s="481" t="str">
        <f t="shared" ca="1" si="23"/>
        <v>s</v>
      </c>
      <c r="EH22" s="481" t="str">
        <f t="shared" ca="1" si="23"/>
        <v>s</v>
      </c>
      <c r="EI22" s="481" t="str">
        <f t="shared" ca="1" si="23"/>
        <v>s</v>
      </c>
      <c r="EJ22" s="481" t="str">
        <f t="shared" ca="1" si="23"/>
        <v>s</v>
      </c>
      <c r="EK22" s="481" t="str">
        <f t="shared" ca="1" si="23"/>
        <v>s</v>
      </c>
      <c r="EL22" s="481" t="str">
        <f t="shared" ca="1" si="23"/>
        <v>s</v>
      </c>
      <c r="EM22" s="481" t="str">
        <f t="shared" ca="1" si="23"/>
        <v>s</v>
      </c>
      <c r="EN22" s="481" t="str">
        <f t="shared" ca="1" si="23"/>
        <v>s</v>
      </c>
      <c r="EO22" s="481" t="str">
        <f t="shared" ca="1" si="23"/>
        <v>s</v>
      </c>
      <c r="EP22" s="481" t="str">
        <f t="shared" ca="1" si="23"/>
        <v>s</v>
      </c>
      <c r="EQ22" s="481" t="str">
        <f t="shared" ca="1" si="23"/>
        <v>s</v>
      </c>
      <c r="ER22" s="481" t="str">
        <f t="shared" ca="1" si="24"/>
        <v>s</v>
      </c>
      <c r="ES22" s="481" t="str">
        <f t="shared" ca="1" si="24"/>
        <v>s</v>
      </c>
      <c r="ET22" s="481" t="str">
        <f t="shared" ca="1" si="24"/>
        <v>s</v>
      </c>
      <c r="EU22" s="481" t="str">
        <f t="shared" ca="1" si="24"/>
        <v>s</v>
      </c>
      <c r="EV22" s="481" t="str">
        <f t="shared" ca="1" si="24"/>
        <v>s</v>
      </c>
      <c r="EW22" s="481" t="str">
        <f t="shared" ca="1" si="24"/>
        <v>s</v>
      </c>
      <c r="EX22" s="481" t="str">
        <f t="shared" ca="1" si="24"/>
        <v>s</v>
      </c>
      <c r="EY22" s="481" t="str">
        <f t="shared" ca="1" si="24"/>
        <v>s</v>
      </c>
      <c r="EZ22" s="481" t="str">
        <f t="shared" ca="1" si="24"/>
        <v>s</v>
      </c>
      <c r="FA22" s="481" t="str">
        <f t="shared" ca="1" si="24"/>
        <v>s</v>
      </c>
      <c r="FB22" s="481" t="str">
        <f t="shared" ca="1" si="24"/>
        <v>s</v>
      </c>
      <c r="FC22" s="481" t="str">
        <f t="shared" ca="1" si="24"/>
        <v>s</v>
      </c>
      <c r="FD22" s="481" t="str">
        <f t="shared" ca="1" si="24"/>
        <v>s</v>
      </c>
      <c r="FE22" s="481" t="str">
        <f t="shared" ca="1" si="24"/>
        <v>s</v>
      </c>
      <c r="FF22" s="481" t="str">
        <f t="shared" ca="1" si="24"/>
        <v>s</v>
      </c>
      <c r="FG22" s="481">
        <f t="shared" ca="1" si="25"/>
        <v>31</v>
      </c>
      <c r="FH22" s="481">
        <f t="shared" ca="1" si="26"/>
        <v>0</v>
      </c>
      <c r="FI22" s="481" t="str">
        <f ca="1">IF(AND(YEAR(EA22)='P Gerais'!D20,MONTH(Lanc!EA22)=1,DAY(Lanc!EA22)&gt;1),"S","N")</f>
        <v>N</v>
      </c>
      <c r="FJ22" s="364">
        <f t="shared" ca="1" si="27"/>
        <v>0</v>
      </c>
      <c r="FK22" s="364">
        <f t="shared" si="28"/>
        <v>0</v>
      </c>
      <c r="FL22" s="387">
        <f t="shared" ca="1" si="29"/>
        <v>0</v>
      </c>
      <c r="FM22" s="363">
        <f t="shared" ca="1" si="30"/>
        <v>0</v>
      </c>
      <c r="FN22" s="363">
        <f t="shared" si="31"/>
        <v>0</v>
      </c>
      <c r="FP22" s="481">
        <f ca="1">((FJ22-FL22-FK22+AZ22+AQ22+SUM(Z22:AA22)+SUM(AW22:AX22)+AK22)*IF('DB Func'!GG17="ok",'DB Func'!GD17,0))</f>
        <v>0</v>
      </c>
      <c r="FR22" s="389">
        <f t="shared" ca="1" si="32"/>
        <v>0</v>
      </c>
      <c r="GV22" s="49"/>
      <c r="GW22" s="49"/>
      <c r="GX22" s="49"/>
      <c r="GY22" s="49"/>
      <c r="GZ22" s="49"/>
      <c r="HA22" s="49"/>
      <c r="HB22" s="49"/>
      <c r="HC22" s="49"/>
    </row>
    <row r="23" spans="3:211" ht="30" customHeight="1" thickTop="1" thickBot="1">
      <c r="C23" s="390" t="str">
        <f ca="1">IF('DB Func'!B18="Funcionário 16","",'DB Func'!B18)</f>
        <v/>
      </c>
      <c r="D23" s="391">
        <f ca="1">'DB Func'!CD18</f>
        <v>0</v>
      </c>
      <c r="E23" s="382" t="str">
        <f ca="1">IF(C23="","-",IF(OR(terceiro!E23="jan",terceiro!F23="jan"),"Sim","Não"))</f>
        <v>-</v>
      </c>
      <c r="F23" s="383" t="str">
        <f ca="1">IF(C23="","-",IF(OR(Ferias!E23="jan",Ferias!F23="jan"),"Sim","Não"))</f>
        <v>-</v>
      </c>
      <c r="G23" s="383">
        <f ca="1">IF(C23="",0,IF(F23="Sim",IF(Ferias!E23="Jan",Ferias!I23,Ferias!J23),0))</f>
        <v>0</v>
      </c>
      <c r="H23" s="185"/>
      <c r="I23" s="185"/>
      <c r="J23" s="383">
        <f t="shared" ca="1" si="1"/>
        <v>0</v>
      </c>
      <c r="K23" s="152"/>
      <c r="L23" s="151"/>
      <c r="M23" s="189"/>
      <c r="N23" s="153"/>
      <c r="O23" s="48"/>
      <c r="P23" s="48"/>
      <c r="Q23" s="48"/>
      <c r="R23" s="49"/>
      <c r="S23" s="49"/>
      <c r="T23" s="49"/>
      <c r="U23" s="49"/>
      <c r="V23" s="49"/>
      <c r="W23" s="49"/>
      <c r="X23" s="49"/>
      <c r="Y23" s="49"/>
      <c r="Z23" s="49"/>
      <c r="AA23" s="49"/>
      <c r="AB23" s="48"/>
      <c r="AC23" s="48"/>
      <c r="AD23" s="49"/>
      <c r="AE23" s="49"/>
      <c r="AF23" s="314"/>
      <c r="AH23" s="400">
        <f ca="1">IF('DB Func'!GE18="Janeiro",IF('DB Func'!BQ18="Parcela Única",('auxiliar 13 sal'!C19/12*'DB Func'!GF18)+AVERAGE('auxiliar 13 sal'!Q19:AB19)+AVERAGE('auxiliar 13 sal'!AE19:AP19)+('auxiliar 13 sal'!C19*'DB Func'!BN18)+('auxiliar 13 sal'!C19*'DB Func'!BO18),IF('DB Func'!BQ18="2 Parcelas",(('auxiliar 13 sal'!C19/12*'DB Func'!GF18+AVERAGE('auxiliar 13 sal'!Q19:AB19)+AVERAGE('auxiliar 13 sal'!AE19:AP19)+'auxiliar 13 sal'!C19*'DB Func'!BN18+'auxiliar 13 sal'!C19*'DB Func'!BO18)/2))),0)</f>
        <v>0</v>
      </c>
      <c r="AK23" s="364">
        <f t="shared" ca="1" si="5"/>
        <v>0</v>
      </c>
      <c r="AL23" s="364">
        <f t="shared" ca="1" si="6"/>
        <v>0</v>
      </c>
      <c r="AM23" s="364">
        <f t="shared" ca="1" si="7"/>
        <v>0</v>
      </c>
      <c r="AN23" s="364">
        <f t="shared" ca="1" si="8"/>
        <v>0</v>
      </c>
      <c r="AO23" s="364">
        <f t="shared" ca="1" si="9"/>
        <v>0</v>
      </c>
      <c r="AP23" s="364">
        <f t="shared" ca="1" si="10"/>
        <v>0</v>
      </c>
      <c r="AQ23" s="364">
        <f t="shared" ca="1" si="11"/>
        <v>0</v>
      </c>
      <c r="AR23" s="364">
        <f>IF(OR(M23="",M23=0),0,((FJ23/220)*('Ho Ex'!$C$8+$AS$6))*M23)</f>
        <v>0</v>
      </c>
      <c r="AS23" s="364">
        <f>IF(OR(N23="",N23=0),0,((FJ23/220*('DB Func'!GD18+Lanc!$AS$6))*('Ho Ex'!$I$8+$AS$6))*(N23/52.5*60))</f>
        <v>0</v>
      </c>
      <c r="AT23" s="364">
        <f>IF(OR(M23="",M23=0),0,((FJ23/220)*('Ho Ex'!$J$8+$AS$6))*O23)</f>
        <v>0</v>
      </c>
      <c r="AU23" s="364">
        <f>IF(OR(M23="",M23=0),0,((FJ23/220)*('Ho Ex'!I29+$AS$6))*P23)</f>
        <v>0</v>
      </c>
      <c r="AV23" s="364">
        <f>IF(OR(M23="",M23=0),0,((FJ23/220)*('Ho Ex'!C29+$AS$6))*Q23)</f>
        <v>0</v>
      </c>
      <c r="AW23" s="364">
        <f ca="1">FJ23*'DB Func'!BN18</f>
        <v>0</v>
      </c>
      <c r="AX23" s="364">
        <f ca="1">FJ23*'DB Func'!BO18</f>
        <v>0</v>
      </c>
      <c r="AY23" s="364">
        <f ca="1">IF(FJ23=0,0,VLOOKUP(FJ23,'P Gerais'!$D$39:$G$41,3,TRUE)*Func16!$F$68)</f>
        <v>0</v>
      </c>
      <c r="AZ23" s="364">
        <f t="shared" si="12"/>
        <v>0</v>
      </c>
      <c r="BA23" s="364">
        <f ca="1">((FJ23-FL23-FK23+AZ23+AQ23+SUM(Z23:AA23)+SUM(AW23:AX23)+AK23)*IF('DB Func'!GG18="ok",'DB Func'!GD18,0))+(FJ23-FL23-FK23+AZ23+AQ23+SUM(Z23:AA23)+SUM(AW23:AX23))+AK23</f>
        <v>0</v>
      </c>
      <c r="BB23" s="385">
        <f ca="1">VLOOKUP(BA23,'P Gerais'!$D$22:$G$25,3,TRUE)</f>
        <v>0.08</v>
      </c>
      <c r="BC23" s="364">
        <f ca="1">IF(BA23&lt;'P Gerais'!$D$25,BA23*BB23,Lanc!BB23)</f>
        <v>0</v>
      </c>
      <c r="BD23" s="364">
        <f ca="1">BA23-BC23-('DB Func'!GB18*'P Gerais'!$D$35)</f>
        <v>0</v>
      </c>
      <c r="BE23" s="386">
        <f ca="1">VLOOKUP(BD23,'P Gerais'!$D$29:$F$33,3,TRUE)</f>
        <v>0</v>
      </c>
      <c r="BF23" s="364">
        <f t="shared" ca="1" si="13"/>
        <v>0</v>
      </c>
      <c r="BG23" s="364">
        <f ca="1">VLOOKUP(BD23,'P Gerais'!$D$29:$G$33,4,TRUE)</f>
        <v>0</v>
      </c>
      <c r="BH23" s="364">
        <f t="shared" ca="1" si="14"/>
        <v>0</v>
      </c>
      <c r="BI23" s="364">
        <f t="shared" ca="1" si="15"/>
        <v>0</v>
      </c>
      <c r="BJ23" s="481">
        <f ca="1">'DB Func'!G18</f>
        <v>0</v>
      </c>
      <c r="BK23" s="481">
        <f ca="1">'DB Func'!FW18</f>
        <v>0</v>
      </c>
      <c r="BL23" s="364">
        <f ca="1">D23*'P Gerais'!$D$13</f>
        <v>0</v>
      </c>
      <c r="BM23" s="364">
        <f ca="1">D23*'P Gerais'!$D$14</f>
        <v>0</v>
      </c>
      <c r="BN23" s="364">
        <f ca="1">D23*'P Gerais'!$D$16</f>
        <v>0</v>
      </c>
      <c r="BO23" s="364">
        <f ca="1">D23*'P Gerais'!$D$17</f>
        <v>0</v>
      </c>
      <c r="BP23" s="364">
        <f ca="1">D23*'P Gerais'!$D$18</f>
        <v>0</v>
      </c>
      <c r="BQ23" s="385">
        <f ca="1">VLOOKUP(D23,'P Gerais'!$D$22:$G$24,3,TRUE)</f>
        <v>0.08</v>
      </c>
      <c r="BR23" s="385">
        <f ca="1">VLOOKUP(D23,'P Gerais'!$D$29:$G$33,3,TRUE)</f>
        <v>0</v>
      </c>
      <c r="BS23" s="385">
        <f ca="1">'DB Func'!BN18</f>
        <v>0</v>
      </c>
      <c r="BT23" s="385">
        <f ca="1">'DB Func'!BO18</f>
        <v>0</v>
      </c>
      <c r="BU23" s="385">
        <f ca="1">'DB Func'!FX18</f>
        <v>0</v>
      </c>
      <c r="BV23" s="364">
        <f t="shared" ca="1" si="16"/>
        <v>-0.08</v>
      </c>
      <c r="BW23" s="364">
        <f ca="1">BV23-'DB Func'!GC18</f>
        <v>-0.08</v>
      </c>
      <c r="BX23" s="481">
        <f ca="1">IFERROR(VLOOKUP(BW23,'P Gerais'!$D$29:$G$33,3,TRUE)*BW23,0)</f>
        <v>0</v>
      </c>
      <c r="BY23" s="364">
        <f ca="1">IFERROR(BX23-VLOOKUP(BW23,'P Gerais'!$D$29:$H$33,4,TRUE),0)</f>
        <v>0</v>
      </c>
      <c r="BZ23" s="364">
        <f ca="1">D23*'DB Func'!GD18</f>
        <v>0</v>
      </c>
      <c r="CB23" s="364">
        <f t="shared" ca="1" si="17"/>
        <v>0</v>
      </c>
      <c r="CC23" s="364">
        <f t="shared" si="18"/>
        <v>0</v>
      </c>
      <c r="CD23" s="364">
        <f t="shared" si="19"/>
        <v>0</v>
      </c>
      <c r="CF23" s="481" t="str">
        <f t="shared" ca="1" si="20"/>
        <v>não</v>
      </c>
      <c r="CG23" s="481">
        <f ca="1">IF($CH$8=1,DAY('DB Func'!C18),0)</f>
        <v>0</v>
      </c>
      <c r="CH23" s="481">
        <f ca="1">IF(CI23=0,0,MONTH('DB Func'!C18))</f>
        <v>0</v>
      </c>
      <c r="CI23" s="481">
        <f ca="1">IF('P Gerais'!D21=YEAR('DB Func'!C18),YEAR('DB Func'!C18),0)</f>
        <v>0</v>
      </c>
      <c r="CJ23" s="371">
        <v>46</v>
      </c>
      <c r="CL23" s="481" t="str">
        <f>IF(ISERROR(HLOOKUP(CL21,$DS$7:$DY23,$DZ23,FALSE)),"N",HLOOKUP(CL21,$DS$7:$DY23,$DZ23,FALSE))</f>
        <v>N</v>
      </c>
      <c r="CM23" s="481" t="str">
        <f>IF(ISERROR(HLOOKUP(CM21,$DS$7:$DY23,$DZ23,FALSE)),"N",HLOOKUP(CM21,$DS$7:$DY23,$DZ23,FALSE))</f>
        <v>N</v>
      </c>
      <c r="CN23" s="481" t="str">
        <f>IF(ISERROR(HLOOKUP(CN21,$DS$7:$DY23,$DZ23,FALSE)),"N",HLOOKUP(CN21,$DS$7:$DY23,$DZ23,FALSE))</f>
        <v>N</v>
      </c>
      <c r="CO23" s="481" t="str">
        <f>IF(ISERROR(HLOOKUP(CO21,$DS$7:$DY23,$DZ23,FALSE)),"N",HLOOKUP(CO21,$DS$7:$DY23,$DZ23,FALSE))</f>
        <v>N</v>
      </c>
      <c r="CP23" s="481" t="str">
        <f>IF(ISERROR(HLOOKUP(CP21,$DS$7:$DY23,$DZ23,FALSE)),"N",HLOOKUP(CP21,$DS$7:$DY23,$DZ23,FALSE))</f>
        <v>N</v>
      </c>
      <c r="CQ23" s="481" t="str">
        <f>IF(ISERROR(HLOOKUP(CQ21,$DS$7:$DY23,$DZ23,FALSE)),"N",HLOOKUP(CQ21,$DS$7:$DY23,$DZ23,FALSE))</f>
        <v>N</v>
      </c>
      <c r="CR23" s="481" t="str">
        <f>IF(ISERROR(HLOOKUP(CR21,$DS$7:$DY23,$DZ23,FALSE)),"N",HLOOKUP(CR21,$DS$7:$DY23,$DZ23,FALSE))</f>
        <v>N</v>
      </c>
      <c r="CS23" s="481" t="str">
        <f>IF(ISERROR(HLOOKUP(CS21,$DS$7:$DY23,$DZ23,FALSE)),"N",HLOOKUP(CS21,$DS$7:$DY23,$DZ23,FALSE))</f>
        <v>N</v>
      </c>
      <c r="CT23" s="481" t="str">
        <f>IF(ISERROR(HLOOKUP(CT21,$DS$7:$DY23,$DZ23,FALSE)),"N",HLOOKUP(CT21,$DS$7:$DY23,$DZ23,FALSE))</f>
        <v>N</v>
      </c>
      <c r="CU23" s="481" t="str">
        <f>IF(ISERROR(HLOOKUP(CU21,$DS$7:$DY23,$DZ23,FALSE)),"N",HLOOKUP(CU21,$DS$7:$DY23,$DZ23,FALSE))</f>
        <v>N</v>
      </c>
      <c r="CV23" s="481" t="str">
        <f>IF(ISERROR(HLOOKUP(CV21,$DS$7:$DY23,$DZ23,FALSE)),"N",HLOOKUP(CV21,$DS$7:$DY23,$DZ23,FALSE))</f>
        <v>N</v>
      </c>
      <c r="CW23" s="481" t="str">
        <f>IF(ISERROR(HLOOKUP(CW21,$DS$7:$DY23,$DZ23,FALSE)),"N",HLOOKUP(CW21,$DS$7:$DY23,$DZ23,FALSE))</f>
        <v>N</v>
      </c>
      <c r="CX23" s="481" t="str">
        <f>IF(ISERROR(HLOOKUP(CX21,$DS$7:$DY23,$DZ23,FALSE)),"N",HLOOKUP(CX21,$DS$7:$DY23,$DZ23,FALSE))</f>
        <v>N</v>
      </c>
      <c r="CY23" s="481" t="str">
        <f>IF(ISERROR(HLOOKUP(CY21,$DS$7:$DY23,$DZ23,FALSE)),"N",HLOOKUP(CY21,$DS$7:$DY23,$DZ23,FALSE))</f>
        <v>N</v>
      </c>
      <c r="CZ23" s="481" t="str">
        <f>IF(ISERROR(HLOOKUP(CZ21,$DS$7:$DY23,$DZ23,FALSE)),"N",HLOOKUP(CZ21,$DS$7:$DY23,$DZ23,FALSE))</f>
        <v>N</v>
      </c>
      <c r="DA23" s="481" t="str">
        <f>IF(ISERROR(HLOOKUP(DA21,$DS$7:$DY23,$DZ23,FALSE)),"N",HLOOKUP(DA21,$DS$7:$DY23,$DZ23,FALSE))</f>
        <v>N</v>
      </c>
      <c r="DB23" s="481" t="str">
        <f>IF(ISERROR(HLOOKUP(DB21,$DS$7:$DY23,$DZ23,FALSE)),"N",HLOOKUP(DB21,$DS$7:$DY23,$DZ23,FALSE))</f>
        <v>N</v>
      </c>
      <c r="DC23" s="481" t="str">
        <f>IF(ISERROR(HLOOKUP(DC21,$DS$7:$DY23,$DZ23,FALSE)),"N",HLOOKUP(DC21,$DS$7:$DY23,$DZ23,FALSE))</f>
        <v>N</v>
      </c>
      <c r="DD23" s="481" t="str">
        <f>IF(ISERROR(HLOOKUP(DD21,$DS$7:$DY23,$DZ23,FALSE)),"N",HLOOKUP(DD21,$DS$7:$DY23,$DZ23,FALSE))</f>
        <v>N</v>
      </c>
      <c r="DE23" s="481" t="str">
        <f>IF(ISERROR(HLOOKUP(DE21,$DS$7:$DY23,$DZ23,FALSE)),"N",HLOOKUP(DE21,$DS$7:$DY23,$DZ23,FALSE))</f>
        <v>N</v>
      </c>
      <c r="DF23" s="481" t="str">
        <f>IF(ISERROR(HLOOKUP(DF21,$DS$7:$DY23,$DZ23,FALSE)),"N",HLOOKUP(DF21,$DS$7:$DY23,$DZ23,FALSE))</f>
        <v>N</v>
      </c>
      <c r="DG23" s="481" t="str">
        <f>IF(ISERROR(HLOOKUP(DG21,$DS$7:$DY23,$DZ23,FALSE)),"N",HLOOKUP(DG21,$DS$7:$DY23,$DZ23,FALSE))</f>
        <v>N</v>
      </c>
      <c r="DH23" s="481" t="str">
        <f>IF(ISERROR(HLOOKUP(DH21,$DS$7:$DY23,$DZ23,FALSE)),"N",HLOOKUP(DH21,$DS$7:$DY23,$DZ23,FALSE))</f>
        <v>N</v>
      </c>
      <c r="DI23" s="481" t="str">
        <f>IF(ISERROR(HLOOKUP(DI21,$DS$7:$DY23,$DZ23,FALSE)),"N",HLOOKUP(DI21,$DS$7:$DY23,$DZ23,FALSE))</f>
        <v>N</v>
      </c>
      <c r="DJ23" s="481" t="str">
        <f>IF(ISERROR(HLOOKUP(DJ21,$DS$7:$DY23,$DZ23,FALSE)),"N",HLOOKUP(DJ21,$DS$7:$DY23,$DZ23,FALSE))</f>
        <v>N</v>
      </c>
      <c r="DK23" s="481" t="str">
        <f>IF(ISERROR(HLOOKUP(DK21,$DS$7:$DY23,$DZ23,FALSE)),"N",HLOOKUP(DK21,$DS$7:$DY23,$DZ23,FALSE))</f>
        <v>N</v>
      </c>
      <c r="DL23" s="481" t="str">
        <f>IF(ISERROR(HLOOKUP(DL21,$DS$7:$DY23,$DZ23,FALSE)),"N",HLOOKUP(DL21,$DS$7:$DY23,$DZ23,FALSE))</f>
        <v>N</v>
      </c>
      <c r="DM23" s="481" t="str">
        <f>IF(ISERROR(HLOOKUP(DM21,$DS$7:$DY23,$DZ23,FALSE)),"N",HLOOKUP(DM21,$DS$7:$DY23,$DZ23,FALSE))</f>
        <v>N</v>
      </c>
      <c r="DN23" s="481" t="str">
        <f>IF(ISERROR(HLOOKUP(DN21,$DS$7:$DY23,$DZ23,FALSE)),"N",HLOOKUP(DN21,$DS$7:$DY23,$DZ23,FALSE))</f>
        <v>N</v>
      </c>
      <c r="DO23" s="481" t="str">
        <f>IF(ISERROR(HLOOKUP(DO21,$DS$7:$DY23,$DZ23,FALSE)),"N",HLOOKUP(DO21,$DS$7:$DY23,$DZ23,FALSE))</f>
        <v>N</v>
      </c>
      <c r="DP23" s="481" t="str">
        <f>IF(ISERROR(HLOOKUP(DP21,$DS$7:$DY23,$DZ23,FALSE)),"N",HLOOKUP(DP21,$DS$7:$DY23,$DZ23,FALSE))</f>
        <v>N</v>
      </c>
      <c r="DQ23" s="481">
        <f t="shared" si="21"/>
        <v>0</v>
      </c>
      <c r="DR23" s="481">
        <f t="shared" si="22"/>
        <v>31</v>
      </c>
      <c r="DS23" s="481" t="str">
        <f>IF('DB Func'!M18&gt;0,"S","N")</f>
        <v>N</v>
      </c>
      <c r="DT23" s="481" t="str">
        <f>IF('DB Func'!R18&gt;0,"S","N")</f>
        <v>N</v>
      </c>
      <c r="DU23" s="481" t="str">
        <f>IF('DB Func'!W18&gt;0,"S","N")</f>
        <v>N</v>
      </c>
      <c r="DV23" s="481" t="str">
        <f>IF('DB Func'!AB18&gt;0,"S","N")</f>
        <v>N</v>
      </c>
      <c r="DW23" s="481" t="str">
        <f>IF('DB Func'!AG18&gt;0,"S","N")</f>
        <v>N</v>
      </c>
      <c r="DX23" s="481" t="str">
        <f>IF('DB Func'!AL18&gt;0,"S","N")</f>
        <v>N</v>
      </c>
      <c r="DY23" s="481" t="str">
        <f>IF('DB Func'!AQ18&gt;0,"S","N")</f>
        <v>N</v>
      </c>
      <c r="DZ23" s="481">
        <v>17</v>
      </c>
      <c r="EA23" s="369">
        <f ca="1">'DB Func'!C18</f>
        <v>0</v>
      </c>
      <c r="EB23" s="481" t="str">
        <f t="shared" ca="1" si="23"/>
        <v>s</v>
      </c>
      <c r="EC23" s="481" t="str">
        <f t="shared" ca="1" si="23"/>
        <v>s</v>
      </c>
      <c r="ED23" s="481" t="str">
        <f t="shared" ca="1" si="23"/>
        <v>s</v>
      </c>
      <c r="EE23" s="481" t="str">
        <f t="shared" ca="1" si="23"/>
        <v>s</v>
      </c>
      <c r="EF23" s="481" t="str">
        <f t="shared" ca="1" si="23"/>
        <v>s</v>
      </c>
      <c r="EG23" s="481" t="str">
        <f t="shared" ca="1" si="23"/>
        <v>s</v>
      </c>
      <c r="EH23" s="481" t="str">
        <f t="shared" ca="1" si="23"/>
        <v>s</v>
      </c>
      <c r="EI23" s="481" t="str">
        <f t="shared" ca="1" si="23"/>
        <v>s</v>
      </c>
      <c r="EJ23" s="481" t="str">
        <f t="shared" ca="1" si="23"/>
        <v>s</v>
      </c>
      <c r="EK23" s="481" t="str">
        <f t="shared" ca="1" si="23"/>
        <v>s</v>
      </c>
      <c r="EL23" s="481" t="str">
        <f t="shared" ca="1" si="23"/>
        <v>s</v>
      </c>
      <c r="EM23" s="481" t="str">
        <f t="shared" ca="1" si="23"/>
        <v>s</v>
      </c>
      <c r="EN23" s="481" t="str">
        <f t="shared" ca="1" si="23"/>
        <v>s</v>
      </c>
      <c r="EO23" s="481" t="str">
        <f t="shared" ca="1" si="23"/>
        <v>s</v>
      </c>
      <c r="EP23" s="481" t="str">
        <f t="shared" ca="1" si="23"/>
        <v>s</v>
      </c>
      <c r="EQ23" s="481" t="str">
        <f t="shared" ca="1" si="23"/>
        <v>s</v>
      </c>
      <c r="ER23" s="481" t="str">
        <f t="shared" ca="1" si="24"/>
        <v>s</v>
      </c>
      <c r="ES23" s="481" t="str">
        <f t="shared" ca="1" si="24"/>
        <v>s</v>
      </c>
      <c r="ET23" s="481" t="str">
        <f t="shared" ca="1" si="24"/>
        <v>s</v>
      </c>
      <c r="EU23" s="481" t="str">
        <f t="shared" ca="1" si="24"/>
        <v>s</v>
      </c>
      <c r="EV23" s="481" t="str">
        <f t="shared" ca="1" si="24"/>
        <v>s</v>
      </c>
      <c r="EW23" s="481" t="str">
        <f t="shared" ca="1" si="24"/>
        <v>s</v>
      </c>
      <c r="EX23" s="481" t="str">
        <f t="shared" ca="1" si="24"/>
        <v>s</v>
      </c>
      <c r="EY23" s="481" t="str">
        <f t="shared" ca="1" si="24"/>
        <v>s</v>
      </c>
      <c r="EZ23" s="481" t="str">
        <f t="shared" ca="1" si="24"/>
        <v>s</v>
      </c>
      <c r="FA23" s="481" t="str">
        <f t="shared" ca="1" si="24"/>
        <v>s</v>
      </c>
      <c r="FB23" s="481" t="str">
        <f t="shared" ca="1" si="24"/>
        <v>s</v>
      </c>
      <c r="FC23" s="481" t="str">
        <f t="shared" ca="1" si="24"/>
        <v>s</v>
      </c>
      <c r="FD23" s="481" t="str">
        <f t="shared" ca="1" si="24"/>
        <v>s</v>
      </c>
      <c r="FE23" s="481" t="str">
        <f t="shared" ca="1" si="24"/>
        <v>s</v>
      </c>
      <c r="FF23" s="481" t="str">
        <f t="shared" ca="1" si="24"/>
        <v>s</v>
      </c>
      <c r="FG23" s="481">
        <f t="shared" ca="1" si="25"/>
        <v>31</v>
      </c>
      <c r="FH23" s="481">
        <f t="shared" ca="1" si="26"/>
        <v>0</v>
      </c>
      <c r="FI23" s="481" t="str">
        <f ca="1">IF(AND(YEAR(EA23)='P Gerais'!D21,MONTH(Lanc!EA23)=1,DAY(Lanc!EA23)&gt;1),"S","N")</f>
        <v>N</v>
      </c>
      <c r="FJ23" s="364">
        <f t="shared" ca="1" si="27"/>
        <v>0</v>
      </c>
      <c r="FK23" s="364">
        <f t="shared" si="28"/>
        <v>0</v>
      </c>
      <c r="FL23" s="387">
        <f t="shared" ca="1" si="29"/>
        <v>0</v>
      </c>
      <c r="FM23" s="363">
        <f t="shared" ca="1" si="30"/>
        <v>0</v>
      </c>
      <c r="FN23" s="363">
        <f t="shared" si="31"/>
        <v>0</v>
      </c>
      <c r="FP23" s="481">
        <f ca="1">((FJ23-FL23-FK23+AZ23+AQ23+SUM(Z23:AA23)+SUM(AW23:AX23)+AK23)*IF('DB Func'!GG18="ok",'DB Func'!GD18,0))</f>
        <v>0</v>
      </c>
      <c r="FR23" s="389">
        <f t="shared" ca="1" si="32"/>
        <v>0</v>
      </c>
      <c r="GV23" s="49"/>
      <c r="GW23" s="49"/>
      <c r="GX23" s="49"/>
      <c r="GY23" s="49"/>
      <c r="GZ23" s="49"/>
      <c r="HA23" s="49"/>
      <c r="HB23" s="49"/>
      <c r="HC23" s="49"/>
    </row>
    <row r="24" spans="3:211" ht="30" customHeight="1" thickTop="1" thickBot="1">
      <c r="C24" s="390" t="str">
        <f ca="1">IF('DB Func'!B19="Funcionário 17","",'DB Func'!B19)</f>
        <v/>
      </c>
      <c r="D24" s="391">
        <f ca="1">'DB Func'!CD19</f>
        <v>0</v>
      </c>
      <c r="E24" s="382" t="str">
        <f ca="1">IF(C24="","-",IF(OR(terceiro!E24="jan",terceiro!F24="jan"),"Sim","Não"))</f>
        <v>-</v>
      </c>
      <c r="F24" s="383" t="str">
        <f ca="1">IF(C24="","-",IF(OR(Ferias!E24="jan",Ferias!F24="jan"),"Sim","Não"))</f>
        <v>-</v>
      </c>
      <c r="G24" s="383">
        <f ca="1">IF(C24="",0,IF(F24="Sim",IF(Ferias!E24="Jan",Ferias!I24,Ferias!J24),0))</f>
        <v>0</v>
      </c>
      <c r="H24" s="185"/>
      <c r="I24" s="185"/>
      <c r="J24" s="383">
        <f t="shared" ca="1" si="1"/>
        <v>0</v>
      </c>
      <c r="K24" s="152"/>
      <c r="L24" s="151"/>
      <c r="M24" s="189"/>
      <c r="N24" s="153"/>
      <c r="O24" s="48"/>
      <c r="P24" s="48"/>
      <c r="Q24" s="48"/>
      <c r="R24" s="49"/>
      <c r="S24" s="49"/>
      <c r="T24" s="49"/>
      <c r="U24" s="49"/>
      <c r="V24" s="49"/>
      <c r="W24" s="49"/>
      <c r="X24" s="49"/>
      <c r="Y24" s="49"/>
      <c r="Z24" s="49"/>
      <c r="AA24" s="49"/>
      <c r="AB24" s="48"/>
      <c r="AC24" s="48"/>
      <c r="AD24" s="49"/>
      <c r="AE24" s="49"/>
      <c r="AF24" s="314"/>
      <c r="AH24" s="400">
        <f ca="1">IF('DB Func'!GE19="Janeiro",IF('DB Func'!BQ19="Parcela Única",('auxiliar 13 sal'!C20/12*'DB Func'!GF19)+AVERAGE('auxiliar 13 sal'!Q20:AB20)+AVERAGE('auxiliar 13 sal'!AE20:AP20)+('auxiliar 13 sal'!C20*'DB Func'!BN19)+('auxiliar 13 sal'!C20*'DB Func'!BO19),IF('DB Func'!BQ19="2 Parcelas",(('auxiliar 13 sal'!C20/12*'DB Func'!GF19+AVERAGE('auxiliar 13 sal'!Q20:AB20)+AVERAGE('auxiliar 13 sal'!AE20:AP20)+'auxiliar 13 sal'!C20*'DB Func'!BN19+'auxiliar 13 sal'!C20*'DB Func'!BO19)/2))),0)</f>
        <v>0</v>
      </c>
      <c r="AK24" s="364">
        <f t="shared" ca="1" si="5"/>
        <v>0</v>
      </c>
      <c r="AL24" s="364">
        <f t="shared" ca="1" si="6"/>
        <v>0</v>
      </c>
      <c r="AM24" s="364">
        <f t="shared" ca="1" si="7"/>
        <v>0</v>
      </c>
      <c r="AN24" s="364">
        <f t="shared" ca="1" si="8"/>
        <v>0</v>
      </c>
      <c r="AO24" s="364">
        <f t="shared" ca="1" si="9"/>
        <v>0</v>
      </c>
      <c r="AP24" s="364">
        <f t="shared" ca="1" si="10"/>
        <v>0</v>
      </c>
      <c r="AQ24" s="364">
        <f t="shared" ca="1" si="11"/>
        <v>0</v>
      </c>
      <c r="AR24" s="364">
        <f>IF(OR(M24="",M24=0),0,((FJ24/220)*('Ho Ex'!$C$8+$AS$6))*M24)</f>
        <v>0</v>
      </c>
      <c r="AS24" s="364">
        <f>IF(OR(N24="",N24=0),0,((FJ24/220*('DB Func'!GD19+Lanc!$AS$6))*('Ho Ex'!$I$8+$AS$6))*(N24/52.5*60))</f>
        <v>0</v>
      </c>
      <c r="AT24" s="364">
        <f>IF(OR(M24="",M24=0),0,((FJ24/220)*('Ho Ex'!$J$8+$AS$6))*O24)</f>
        <v>0</v>
      </c>
      <c r="AU24" s="364">
        <f>IF(OR(M24="",M24=0),0,((FJ24/220)*('Ho Ex'!I30+$AS$6))*P24)</f>
        <v>0</v>
      </c>
      <c r="AV24" s="364">
        <f>IF(OR(M24="",M24=0),0,((FJ24/220)*('Ho Ex'!C30+$AS$6))*Q24)</f>
        <v>0</v>
      </c>
      <c r="AW24" s="364">
        <f ca="1">FJ24*'DB Func'!BN19</f>
        <v>0</v>
      </c>
      <c r="AX24" s="364">
        <f ca="1">FJ24*'DB Func'!BO19</f>
        <v>0</v>
      </c>
      <c r="AY24" s="364">
        <f ca="1">IF(FJ24=0,0,VLOOKUP(FJ24,'P Gerais'!$D$39:$G$41,3,TRUE)*Func17!$F$68)</f>
        <v>0</v>
      </c>
      <c r="AZ24" s="364">
        <f t="shared" si="12"/>
        <v>0</v>
      </c>
      <c r="BA24" s="364">
        <f ca="1">((FJ24-FL24-FK24+AZ24+AQ24+SUM(Z24:AA24)+SUM(AW24:AX24)+AK24)*IF('DB Func'!GG19="ok",'DB Func'!GD19,0))+(FJ24-FL24-FK24+AZ24+AQ24+SUM(Z24:AA24)+SUM(AW24:AX24))+AK24</f>
        <v>0</v>
      </c>
      <c r="BB24" s="385">
        <f ca="1">VLOOKUP(BA24,'P Gerais'!$D$22:$G$25,3,TRUE)</f>
        <v>0.08</v>
      </c>
      <c r="BC24" s="364">
        <f ca="1">IF(BA24&lt;'P Gerais'!$D$25,BA24*BB24,Lanc!BB24)</f>
        <v>0</v>
      </c>
      <c r="BD24" s="364">
        <f ca="1">BA24-BC24-('DB Func'!GB19*'P Gerais'!$D$35)</f>
        <v>0</v>
      </c>
      <c r="BE24" s="386">
        <f ca="1">VLOOKUP(BD24,'P Gerais'!$D$29:$F$33,3,TRUE)</f>
        <v>0</v>
      </c>
      <c r="BF24" s="364">
        <f t="shared" ca="1" si="13"/>
        <v>0</v>
      </c>
      <c r="BG24" s="364">
        <f ca="1">VLOOKUP(BD24,'P Gerais'!$D$29:$G$33,4,TRUE)</f>
        <v>0</v>
      </c>
      <c r="BH24" s="364">
        <f t="shared" ca="1" si="14"/>
        <v>0</v>
      </c>
      <c r="BI24" s="364">
        <f t="shared" ca="1" si="15"/>
        <v>0</v>
      </c>
      <c r="BJ24" s="481">
        <f ca="1">'DB Func'!G19</f>
        <v>0</v>
      </c>
      <c r="BK24" s="481">
        <f ca="1">'DB Func'!FW19</f>
        <v>0</v>
      </c>
      <c r="BL24" s="364">
        <f ca="1">D24*'P Gerais'!$D$13</f>
        <v>0</v>
      </c>
      <c r="BM24" s="364">
        <f ca="1">D24*'P Gerais'!$D$14</f>
        <v>0</v>
      </c>
      <c r="BN24" s="364">
        <f ca="1">D24*'P Gerais'!$D$16</f>
        <v>0</v>
      </c>
      <c r="BO24" s="364">
        <f ca="1">D24*'P Gerais'!$D$17</f>
        <v>0</v>
      </c>
      <c r="BP24" s="364">
        <f ca="1">D24*'P Gerais'!$D$18</f>
        <v>0</v>
      </c>
      <c r="BQ24" s="385">
        <f ca="1">VLOOKUP(D24,'P Gerais'!$D$22:$G$24,3,TRUE)</f>
        <v>0.08</v>
      </c>
      <c r="BR24" s="385">
        <f ca="1">VLOOKUP(D24,'P Gerais'!$D$29:$G$33,3,TRUE)</f>
        <v>0</v>
      </c>
      <c r="BS24" s="385">
        <f ca="1">'DB Func'!BN19</f>
        <v>0</v>
      </c>
      <c r="BT24" s="385">
        <f ca="1">'DB Func'!BO19</f>
        <v>0</v>
      </c>
      <c r="BU24" s="385">
        <f ca="1">'DB Func'!FX19</f>
        <v>0</v>
      </c>
      <c r="BV24" s="364">
        <f t="shared" ca="1" si="16"/>
        <v>-0.08</v>
      </c>
      <c r="BW24" s="364">
        <f ca="1">BV24-'DB Func'!GC19</f>
        <v>-0.08</v>
      </c>
      <c r="BX24" s="481">
        <f ca="1">IFERROR(VLOOKUP(BW24,'P Gerais'!$D$29:$G$33,3,TRUE)*BW24,0)</f>
        <v>0</v>
      </c>
      <c r="BY24" s="364">
        <f ca="1">IFERROR(BX24-VLOOKUP(BW24,'P Gerais'!$D$29:$H$33,4,TRUE),0)</f>
        <v>0</v>
      </c>
      <c r="BZ24" s="364">
        <f ca="1">D24*'DB Func'!GD19</f>
        <v>0</v>
      </c>
      <c r="CB24" s="364">
        <f t="shared" ca="1" si="17"/>
        <v>0</v>
      </c>
      <c r="CC24" s="364">
        <f t="shared" si="18"/>
        <v>0</v>
      </c>
      <c r="CD24" s="364">
        <f t="shared" si="19"/>
        <v>0</v>
      </c>
      <c r="CF24" s="481" t="str">
        <f t="shared" ca="1" si="20"/>
        <v>não</v>
      </c>
      <c r="CG24" s="481">
        <f ca="1">IF($CH$8=1,DAY('DB Func'!C19),0)</f>
        <v>0</v>
      </c>
      <c r="CH24" s="481">
        <f ca="1">IF(CI24=0,0,MONTH('DB Func'!C19))</f>
        <v>0</v>
      </c>
      <c r="CI24" s="481">
        <f ca="1">IF('P Gerais'!D22=YEAR('DB Func'!C19),YEAR('DB Func'!C19),0)</f>
        <v>0</v>
      </c>
      <c r="CJ24" s="371">
        <v>47</v>
      </c>
      <c r="CL24" s="481" t="str">
        <f ca="1">IF(ISERROR(HLOOKUP(CL22,$DS$7:$DY24,$DZ24,FALSE)),"N",HLOOKUP(CL22,$DS$7:$DY24,$DZ24,FALSE))</f>
        <v>N</v>
      </c>
      <c r="CM24" s="481" t="str">
        <f ca="1">IF(ISERROR(HLOOKUP(CM22,$DS$7:$DY24,$DZ24,FALSE)),"N",HLOOKUP(CM22,$DS$7:$DY24,$DZ24,FALSE))</f>
        <v>N</v>
      </c>
      <c r="CN24" s="481" t="str">
        <f>IF(ISERROR(HLOOKUP(CN22,$DS$7:$DY24,$DZ24,FALSE)),"N",HLOOKUP(CN22,$DS$7:$DY24,$DZ24,FALSE))</f>
        <v>N</v>
      </c>
      <c r="CO24" s="481" t="str">
        <f ca="1">IF(ISERROR(HLOOKUP(CO22,$DS$7:$DY24,$DZ24,FALSE)),"N",HLOOKUP(CO22,$DS$7:$DY24,$DZ24,FALSE))</f>
        <v>N</v>
      </c>
      <c r="CP24" s="481" t="str">
        <f ca="1">IF(ISERROR(HLOOKUP(CP22,$DS$7:$DY24,$DZ24,FALSE)),"N",HLOOKUP(CP22,$DS$7:$DY24,$DZ24,FALSE))</f>
        <v>N</v>
      </c>
      <c r="CQ24" s="481" t="str">
        <f ca="1">IF(ISERROR(HLOOKUP(CQ22,$DS$7:$DY24,$DZ24,FALSE)),"N",HLOOKUP(CQ22,$DS$7:$DY24,$DZ24,FALSE))</f>
        <v>N</v>
      </c>
      <c r="CR24" s="481" t="str">
        <f ca="1">IF(ISERROR(HLOOKUP(CR22,$DS$7:$DY24,$DZ24,FALSE)),"N",HLOOKUP(CR22,$DS$7:$DY24,$DZ24,FALSE))</f>
        <v>N</v>
      </c>
      <c r="CS24" s="481" t="str">
        <f ca="1">IF(ISERROR(HLOOKUP(CS22,$DS$7:$DY24,$DZ24,FALSE)),"N",HLOOKUP(CS22,$DS$7:$DY24,$DZ24,FALSE))</f>
        <v>N</v>
      </c>
      <c r="CT24" s="481" t="str">
        <f ca="1">IF(ISERROR(HLOOKUP(CT22,$DS$7:$DY24,$DZ24,FALSE)),"N",HLOOKUP(CT22,$DS$7:$DY24,$DZ24,FALSE))</f>
        <v>N</v>
      </c>
      <c r="CU24" s="481" t="str">
        <f>IF(ISERROR(HLOOKUP(CU22,$DS$7:$DY24,$DZ24,FALSE)),"N",HLOOKUP(CU22,$DS$7:$DY24,$DZ24,FALSE))</f>
        <v>N</v>
      </c>
      <c r="CV24" s="481" t="str">
        <f ca="1">IF(ISERROR(HLOOKUP(CV22,$DS$7:$DY24,$DZ24,FALSE)),"N",HLOOKUP(CV22,$DS$7:$DY24,$DZ24,FALSE))</f>
        <v>N</v>
      </c>
      <c r="CW24" s="481" t="str">
        <f ca="1">IF(ISERROR(HLOOKUP(CW22,$DS$7:$DY24,$DZ24,FALSE)),"N",HLOOKUP(CW22,$DS$7:$DY24,$DZ24,FALSE))</f>
        <v>N</v>
      </c>
      <c r="CX24" s="481" t="str">
        <f ca="1">IF(ISERROR(HLOOKUP(CX22,$DS$7:$DY24,$DZ24,FALSE)),"N",HLOOKUP(CX22,$DS$7:$DY24,$DZ24,FALSE))</f>
        <v>N</v>
      </c>
      <c r="CY24" s="481" t="str">
        <f ca="1">IF(ISERROR(HLOOKUP(CY22,$DS$7:$DY24,$DZ24,FALSE)),"N",HLOOKUP(CY22,$DS$7:$DY24,$DZ24,FALSE))</f>
        <v>N</v>
      </c>
      <c r="CZ24" s="481" t="str">
        <f ca="1">IF(ISERROR(HLOOKUP(CZ22,$DS$7:$DY24,$DZ24,FALSE)),"N",HLOOKUP(CZ22,$DS$7:$DY24,$DZ24,FALSE))</f>
        <v>N</v>
      </c>
      <c r="DA24" s="481" t="str">
        <f ca="1">IF(ISERROR(HLOOKUP(DA22,$DS$7:$DY24,$DZ24,FALSE)),"N",HLOOKUP(DA22,$DS$7:$DY24,$DZ24,FALSE))</f>
        <v>N</v>
      </c>
      <c r="DB24" s="481" t="str">
        <f>IF(ISERROR(HLOOKUP(DB22,$DS$7:$DY24,$DZ24,FALSE)),"N",HLOOKUP(DB22,$DS$7:$DY24,$DZ24,FALSE))</f>
        <v>N</v>
      </c>
      <c r="DC24" s="481" t="str">
        <f ca="1">IF(ISERROR(HLOOKUP(DC22,$DS$7:$DY24,$DZ24,FALSE)),"N",HLOOKUP(DC22,$DS$7:$DY24,$DZ24,FALSE))</f>
        <v>N</v>
      </c>
      <c r="DD24" s="481" t="str">
        <f ca="1">IF(ISERROR(HLOOKUP(DD22,$DS$7:$DY24,$DZ24,FALSE)),"N",HLOOKUP(DD22,$DS$7:$DY24,$DZ24,FALSE))</f>
        <v>N</v>
      </c>
      <c r="DE24" s="481" t="str">
        <f ca="1">IF(ISERROR(HLOOKUP(DE22,$DS$7:$DY24,$DZ24,FALSE)),"N",HLOOKUP(DE22,$DS$7:$DY24,$DZ24,FALSE))</f>
        <v>N</v>
      </c>
      <c r="DF24" s="481" t="str">
        <f ca="1">IF(ISERROR(HLOOKUP(DF22,$DS$7:$DY24,$DZ24,FALSE)),"N",HLOOKUP(DF22,$DS$7:$DY24,$DZ24,FALSE))</f>
        <v>N</v>
      </c>
      <c r="DG24" s="481" t="str">
        <f ca="1">IF(ISERROR(HLOOKUP(DG22,$DS$7:$DY24,$DZ24,FALSE)),"N",HLOOKUP(DG22,$DS$7:$DY24,$DZ24,FALSE))</f>
        <v>N</v>
      </c>
      <c r="DH24" s="481" t="str">
        <f ca="1">IF(ISERROR(HLOOKUP(DH22,$DS$7:$DY24,$DZ24,FALSE)),"N",HLOOKUP(DH22,$DS$7:$DY24,$DZ24,FALSE))</f>
        <v>N</v>
      </c>
      <c r="DI24" s="481" t="str">
        <f>IF(ISERROR(HLOOKUP(DI22,$DS$7:$DY24,$DZ24,FALSE)),"N",HLOOKUP(DI22,$DS$7:$DY24,$DZ24,FALSE))</f>
        <v>N</v>
      </c>
      <c r="DJ24" s="481" t="str">
        <f ca="1">IF(ISERROR(HLOOKUP(DJ22,$DS$7:$DY24,$DZ24,FALSE)),"N",HLOOKUP(DJ22,$DS$7:$DY24,$DZ24,FALSE))</f>
        <v>N</v>
      </c>
      <c r="DK24" s="481" t="str">
        <f ca="1">IF(ISERROR(HLOOKUP(DK22,$DS$7:$DY24,$DZ24,FALSE)),"N",HLOOKUP(DK22,$DS$7:$DY24,$DZ24,FALSE))</f>
        <v>N</v>
      </c>
      <c r="DL24" s="481" t="str">
        <f ca="1">IF(ISERROR(HLOOKUP(DL22,$DS$7:$DY24,$DZ24,FALSE)),"N",HLOOKUP(DL22,$DS$7:$DY24,$DZ24,FALSE))</f>
        <v>N</v>
      </c>
      <c r="DM24" s="481" t="str">
        <f ca="1">IF(ISERROR(HLOOKUP(DM22,$DS$7:$DY24,$DZ24,FALSE)),"N",HLOOKUP(DM22,$DS$7:$DY24,$DZ24,FALSE))</f>
        <v>N</v>
      </c>
      <c r="DN24" s="481" t="str">
        <f ca="1">IF(ISERROR(HLOOKUP(DN22,$DS$7:$DY24,$DZ24,FALSE)),"N",HLOOKUP(DN22,$DS$7:$DY24,$DZ24,FALSE))</f>
        <v>N</v>
      </c>
      <c r="DO24" s="481" t="str">
        <f ca="1">IF(ISERROR(HLOOKUP(DO22,$DS$7:$DY24,$DZ24,FALSE)),"N",HLOOKUP(DO22,$DS$7:$DY24,$DZ24,FALSE))</f>
        <v>N</v>
      </c>
      <c r="DP24" s="481" t="str">
        <f>IF(ISERROR(HLOOKUP(DP22,$DS$7:$DY24,$DZ24,FALSE)),"N",HLOOKUP(DP22,$DS$7:$DY24,$DZ24,FALSE))</f>
        <v>N</v>
      </c>
      <c r="DQ24" s="481">
        <f t="shared" ca="1" si="21"/>
        <v>0</v>
      </c>
      <c r="DR24" s="481">
        <f t="shared" ca="1" si="22"/>
        <v>31</v>
      </c>
      <c r="DS24" s="481" t="str">
        <f>IF('DB Func'!M19&gt;0,"S","N")</f>
        <v>N</v>
      </c>
      <c r="DT24" s="481" t="str">
        <f>IF('DB Func'!R19&gt;0,"S","N")</f>
        <v>N</v>
      </c>
      <c r="DU24" s="481" t="str">
        <f>IF('DB Func'!W19&gt;0,"S","N")</f>
        <v>N</v>
      </c>
      <c r="DV24" s="481" t="str">
        <f>IF('DB Func'!AB19&gt;0,"S","N")</f>
        <v>N</v>
      </c>
      <c r="DW24" s="481" t="str">
        <f>IF('DB Func'!AG19&gt;0,"S","N")</f>
        <v>N</v>
      </c>
      <c r="DX24" s="481" t="str">
        <f>IF('DB Func'!AL19&gt;0,"S","N")</f>
        <v>N</v>
      </c>
      <c r="DY24" s="481" t="str">
        <f>IF('DB Func'!AQ19&gt;0,"S","N")</f>
        <v>N</v>
      </c>
      <c r="DZ24" s="481">
        <v>18</v>
      </c>
      <c r="EA24" s="369">
        <f ca="1">'DB Func'!C19</f>
        <v>0</v>
      </c>
      <c r="EB24" s="481" t="str">
        <f t="shared" ca="1" si="23"/>
        <v>s</v>
      </c>
      <c r="EC24" s="481" t="str">
        <f t="shared" ca="1" si="23"/>
        <v>s</v>
      </c>
      <c r="ED24" s="481" t="str">
        <f t="shared" ca="1" si="23"/>
        <v>s</v>
      </c>
      <c r="EE24" s="481" t="str">
        <f t="shared" ca="1" si="23"/>
        <v>s</v>
      </c>
      <c r="EF24" s="481" t="str">
        <f t="shared" ca="1" si="23"/>
        <v>s</v>
      </c>
      <c r="EG24" s="481" t="str">
        <f t="shared" ca="1" si="23"/>
        <v>s</v>
      </c>
      <c r="EH24" s="481" t="str">
        <f t="shared" ca="1" si="23"/>
        <v>s</v>
      </c>
      <c r="EI24" s="481" t="str">
        <f t="shared" ca="1" si="23"/>
        <v>s</v>
      </c>
      <c r="EJ24" s="481" t="str">
        <f t="shared" ca="1" si="23"/>
        <v>s</v>
      </c>
      <c r="EK24" s="481" t="str">
        <f t="shared" ca="1" si="23"/>
        <v>s</v>
      </c>
      <c r="EL24" s="481" t="str">
        <f t="shared" ca="1" si="23"/>
        <v>s</v>
      </c>
      <c r="EM24" s="481" t="str">
        <f t="shared" ca="1" si="23"/>
        <v>s</v>
      </c>
      <c r="EN24" s="481" t="str">
        <f t="shared" ca="1" si="23"/>
        <v>s</v>
      </c>
      <c r="EO24" s="481" t="str">
        <f t="shared" ca="1" si="23"/>
        <v>s</v>
      </c>
      <c r="EP24" s="481" t="str">
        <f t="shared" ca="1" si="23"/>
        <v>s</v>
      </c>
      <c r="EQ24" s="481" t="str">
        <f t="shared" ref="EQ24:FF37" ca="1" si="33">IF(DAY($EA24)&gt;EQ$7,"n","s")</f>
        <v>s</v>
      </c>
      <c r="ER24" s="481" t="str">
        <f t="shared" ca="1" si="33"/>
        <v>s</v>
      </c>
      <c r="ES24" s="481" t="str">
        <f t="shared" ca="1" si="33"/>
        <v>s</v>
      </c>
      <c r="ET24" s="481" t="str">
        <f t="shared" ca="1" si="33"/>
        <v>s</v>
      </c>
      <c r="EU24" s="481" t="str">
        <f t="shared" ca="1" si="33"/>
        <v>s</v>
      </c>
      <c r="EV24" s="481" t="str">
        <f t="shared" ca="1" si="24"/>
        <v>s</v>
      </c>
      <c r="EW24" s="481" t="str">
        <f t="shared" ca="1" si="33"/>
        <v>s</v>
      </c>
      <c r="EX24" s="481" t="str">
        <f t="shared" ca="1" si="33"/>
        <v>s</v>
      </c>
      <c r="EY24" s="481" t="str">
        <f t="shared" ca="1" si="33"/>
        <v>s</v>
      </c>
      <c r="EZ24" s="481" t="str">
        <f t="shared" ca="1" si="33"/>
        <v>s</v>
      </c>
      <c r="FA24" s="481" t="str">
        <f t="shared" ca="1" si="33"/>
        <v>s</v>
      </c>
      <c r="FB24" s="481" t="str">
        <f t="shared" ca="1" si="33"/>
        <v>s</v>
      </c>
      <c r="FC24" s="481" t="str">
        <f t="shared" ca="1" si="33"/>
        <v>s</v>
      </c>
      <c r="FD24" s="481" t="str">
        <f t="shared" ca="1" si="33"/>
        <v>s</v>
      </c>
      <c r="FE24" s="481" t="str">
        <f t="shared" ca="1" si="33"/>
        <v>s</v>
      </c>
      <c r="FF24" s="481" t="str">
        <f t="shared" ca="1" si="33"/>
        <v>s</v>
      </c>
      <c r="FG24" s="481">
        <f t="shared" ca="1" si="25"/>
        <v>31</v>
      </c>
      <c r="FH24" s="481">
        <f t="shared" ca="1" si="26"/>
        <v>0</v>
      </c>
      <c r="FI24" s="481" t="str">
        <f ca="1">IF(AND(YEAR(EA24)='P Gerais'!D22,MONTH(Lanc!EA24)=1,DAY(Lanc!EA24)&gt;1),"S","N")</f>
        <v>N</v>
      </c>
      <c r="FJ24" s="364">
        <f t="shared" ca="1" si="27"/>
        <v>0</v>
      </c>
      <c r="FK24" s="364">
        <f t="shared" si="28"/>
        <v>0</v>
      </c>
      <c r="FL24" s="387">
        <f t="shared" ca="1" si="29"/>
        <v>0</v>
      </c>
      <c r="FM24" s="363">
        <f t="shared" ca="1" si="30"/>
        <v>0</v>
      </c>
      <c r="FN24" s="363">
        <f t="shared" si="31"/>
        <v>0</v>
      </c>
      <c r="FP24" s="481">
        <f ca="1">((FJ24-FL24-FK24+AZ24+AQ24+SUM(Z24:AA24)+SUM(AW24:AX24)+AK24)*IF('DB Func'!GG19="ok",'DB Func'!GD19,0))</f>
        <v>0</v>
      </c>
      <c r="FR24" s="389">
        <f t="shared" ca="1" si="32"/>
        <v>0</v>
      </c>
      <c r="GV24" s="49"/>
      <c r="GW24" s="49"/>
      <c r="GX24" s="49"/>
      <c r="GY24" s="49"/>
      <c r="GZ24" s="49"/>
      <c r="HA24" s="49"/>
      <c r="HB24" s="49"/>
      <c r="HC24" s="49"/>
    </row>
    <row r="25" spans="3:211" ht="30" customHeight="1" thickTop="1" thickBot="1">
      <c r="C25" s="390" t="str">
        <f ca="1">IF('DB Func'!B20="Funcionário 18","",'DB Func'!B20)</f>
        <v/>
      </c>
      <c r="D25" s="391">
        <f ca="1">'DB Func'!CD20</f>
        <v>0</v>
      </c>
      <c r="E25" s="382" t="str">
        <f ca="1">IF(C25="","-",IF(OR(terceiro!E25="jan",terceiro!F25="jan"),"Sim","Não"))</f>
        <v>-</v>
      </c>
      <c r="F25" s="383" t="str">
        <f ca="1">IF(C25="","-",IF(OR(Ferias!E25="jan",Ferias!F25="jan"),"Sim","Não"))</f>
        <v>-</v>
      </c>
      <c r="G25" s="383">
        <f ca="1">IF(C25="",0,IF(F25="Sim",IF(Ferias!E25="Jan",Ferias!I25,Ferias!J25),0))</f>
        <v>0</v>
      </c>
      <c r="H25" s="185"/>
      <c r="I25" s="185"/>
      <c r="J25" s="383">
        <f t="shared" ca="1" si="1"/>
        <v>0</v>
      </c>
      <c r="K25" s="152"/>
      <c r="L25" s="151"/>
      <c r="M25" s="189"/>
      <c r="N25" s="153"/>
      <c r="O25" s="48"/>
      <c r="P25" s="48"/>
      <c r="Q25" s="48"/>
      <c r="R25" s="49"/>
      <c r="S25" s="49"/>
      <c r="T25" s="49"/>
      <c r="U25" s="49"/>
      <c r="V25" s="49"/>
      <c r="W25" s="49"/>
      <c r="X25" s="49"/>
      <c r="Y25" s="49"/>
      <c r="Z25" s="49"/>
      <c r="AA25" s="49"/>
      <c r="AB25" s="48"/>
      <c r="AC25" s="48"/>
      <c r="AD25" s="49"/>
      <c r="AE25" s="49"/>
      <c r="AF25" s="314"/>
      <c r="AH25" s="400">
        <f ca="1">IF('DB Func'!GE20="Janeiro",IF('DB Func'!BQ20="Parcela Única",('auxiliar 13 sal'!C21/12*'DB Func'!GF20)+AVERAGE('auxiliar 13 sal'!Q21:AB21)+AVERAGE('auxiliar 13 sal'!AE21:AP21)+('auxiliar 13 sal'!C21*'DB Func'!BN20)+('auxiliar 13 sal'!C21*'DB Func'!BO20),IF('DB Func'!BQ20="2 Parcelas",(('auxiliar 13 sal'!C21/12*'DB Func'!GF20+AVERAGE('auxiliar 13 sal'!Q21:AB21)+AVERAGE('auxiliar 13 sal'!AE21:AP21)+'auxiliar 13 sal'!C21*'DB Func'!BN20+'auxiliar 13 sal'!C21*'DB Func'!BO20)/2))),0)</f>
        <v>0</v>
      </c>
      <c r="AK25" s="364">
        <f t="shared" ca="1" si="5"/>
        <v>0</v>
      </c>
      <c r="AL25" s="364">
        <f t="shared" ca="1" si="6"/>
        <v>0</v>
      </c>
      <c r="AM25" s="364">
        <f t="shared" ca="1" si="7"/>
        <v>0</v>
      </c>
      <c r="AN25" s="364">
        <f t="shared" ca="1" si="8"/>
        <v>0</v>
      </c>
      <c r="AO25" s="364">
        <f t="shared" ca="1" si="9"/>
        <v>0</v>
      </c>
      <c r="AP25" s="364">
        <f t="shared" ca="1" si="10"/>
        <v>0</v>
      </c>
      <c r="AQ25" s="364">
        <f t="shared" ca="1" si="11"/>
        <v>0</v>
      </c>
      <c r="AR25" s="364">
        <f>IF(OR(M25="",M25=0),0,((FJ25/220)*('Ho Ex'!$C$8+$AS$6))*M25)</f>
        <v>0</v>
      </c>
      <c r="AS25" s="364">
        <f>IF(OR(N25="",N25=0),0,((FJ25/220*('DB Func'!GD20+Lanc!$AS$6))*('Ho Ex'!$I$8+$AS$6))*(N25/52.5*60))</f>
        <v>0</v>
      </c>
      <c r="AT25" s="364">
        <f>IF(OR(M25="",M25=0),0,((FJ25/220)*('Ho Ex'!$J$8+$AS$6))*O25)</f>
        <v>0</v>
      </c>
      <c r="AU25" s="364">
        <f>IF(OR(M25="",M25=0),0,((FJ25/220)*('Ho Ex'!I31+$AS$6))*P25)</f>
        <v>0</v>
      </c>
      <c r="AV25" s="364">
        <f>IF(OR(M25="",M25=0),0,((FJ25/220)*('Ho Ex'!C31+$AS$6))*Q25)</f>
        <v>0</v>
      </c>
      <c r="AW25" s="364">
        <f ca="1">FJ25*'DB Func'!BN20</f>
        <v>0</v>
      </c>
      <c r="AX25" s="364">
        <f ca="1">FJ25*'DB Func'!BO20</f>
        <v>0</v>
      </c>
      <c r="AY25" s="364">
        <f ca="1">IF(FJ25=0,0,VLOOKUP(FJ25,'P Gerais'!$D$39:$G$41,3,TRUE)*Func18!$F$68)</f>
        <v>0</v>
      </c>
      <c r="AZ25" s="364">
        <f t="shared" si="12"/>
        <v>0</v>
      </c>
      <c r="BA25" s="364">
        <f ca="1">((FJ25-FL25-FK25+AZ25+AQ25+SUM(Z25:AA25)+SUM(AW25:AX25)+AK25)*IF('DB Func'!GG20="ok",'DB Func'!GD20,0))+(FJ25-FL25-FK25+AZ25+AQ25+SUM(Z25:AA25)+SUM(AW25:AX25))+AK25</f>
        <v>0</v>
      </c>
      <c r="BB25" s="385">
        <f ca="1">VLOOKUP(BA25,'P Gerais'!$D$22:$G$25,3,TRUE)</f>
        <v>0.08</v>
      </c>
      <c r="BC25" s="364">
        <f ca="1">IF(BA25&lt;'P Gerais'!$D$25,BA25*BB25,Lanc!BB25)</f>
        <v>0</v>
      </c>
      <c r="BD25" s="364">
        <f ca="1">BA25-BC25-('DB Func'!GB20*'P Gerais'!$D$35)</f>
        <v>0</v>
      </c>
      <c r="BE25" s="386">
        <f ca="1">VLOOKUP(BD25,'P Gerais'!$D$29:$F$33,3,TRUE)</f>
        <v>0</v>
      </c>
      <c r="BF25" s="364">
        <f t="shared" ca="1" si="13"/>
        <v>0</v>
      </c>
      <c r="BG25" s="364">
        <f ca="1">VLOOKUP(BD25,'P Gerais'!$D$29:$G$33,4,TRUE)</f>
        <v>0</v>
      </c>
      <c r="BH25" s="364">
        <f t="shared" ca="1" si="14"/>
        <v>0</v>
      </c>
      <c r="BI25" s="364">
        <f t="shared" ca="1" si="15"/>
        <v>0</v>
      </c>
      <c r="BJ25" s="481">
        <f ca="1">'DB Func'!G20</f>
        <v>0</v>
      </c>
      <c r="BK25" s="481">
        <f ca="1">'DB Func'!FW20</f>
        <v>0</v>
      </c>
      <c r="BL25" s="364">
        <f ca="1">D25*'P Gerais'!$D$13</f>
        <v>0</v>
      </c>
      <c r="BM25" s="364">
        <f ca="1">D25*'P Gerais'!$D$14</f>
        <v>0</v>
      </c>
      <c r="BN25" s="364">
        <f ca="1">D25*'P Gerais'!$D$16</f>
        <v>0</v>
      </c>
      <c r="BO25" s="364">
        <f ca="1">D25*'P Gerais'!$D$17</f>
        <v>0</v>
      </c>
      <c r="BP25" s="364">
        <f ca="1">D25*'P Gerais'!$D$18</f>
        <v>0</v>
      </c>
      <c r="BQ25" s="385">
        <f ca="1">VLOOKUP(D25,'P Gerais'!$D$22:$G$24,3,TRUE)</f>
        <v>0.08</v>
      </c>
      <c r="BR25" s="385">
        <f ca="1">VLOOKUP(D25,'P Gerais'!$D$29:$G$33,3,TRUE)</f>
        <v>0</v>
      </c>
      <c r="BS25" s="385">
        <f ca="1">'DB Func'!BN20</f>
        <v>0</v>
      </c>
      <c r="BT25" s="385">
        <f ca="1">'DB Func'!BO20</f>
        <v>0</v>
      </c>
      <c r="BU25" s="385">
        <f ca="1">'DB Func'!FX20</f>
        <v>0</v>
      </c>
      <c r="BV25" s="364">
        <f t="shared" ca="1" si="16"/>
        <v>-0.08</v>
      </c>
      <c r="BW25" s="364">
        <f ca="1">BV25-'DB Func'!GC20</f>
        <v>-0.08</v>
      </c>
      <c r="BX25" s="481">
        <f ca="1">IFERROR(VLOOKUP(BW25,'P Gerais'!$D$29:$G$33,3,TRUE)*BW25,0)</f>
        <v>0</v>
      </c>
      <c r="BY25" s="364">
        <f ca="1">IFERROR(BX25-VLOOKUP(BW25,'P Gerais'!$D$29:$H$33,4,TRUE),0)</f>
        <v>0</v>
      </c>
      <c r="BZ25" s="364">
        <f ca="1">D25*'DB Func'!GD20</f>
        <v>0</v>
      </c>
      <c r="CB25" s="364">
        <f t="shared" ca="1" si="17"/>
        <v>0</v>
      </c>
      <c r="CC25" s="364">
        <f t="shared" si="18"/>
        <v>0</v>
      </c>
      <c r="CD25" s="364">
        <f t="shared" si="19"/>
        <v>0</v>
      </c>
      <c r="CF25" s="481" t="str">
        <f t="shared" ca="1" si="20"/>
        <v>não</v>
      </c>
      <c r="CG25" s="481">
        <f ca="1">IF($CH$8=1,DAY('DB Func'!C20),0)</f>
        <v>0</v>
      </c>
      <c r="CH25" s="481">
        <f ca="1">IF(CI25=0,0,MONTH('DB Func'!C20))</f>
        <v>0</v>
      </c>
      <c r="CI25" s="481">
        <f ca="1">IF('P Gerais'!D23=YEAR('DB Func'!C20),YEAR('DB Func'!C20),0)</f>
        <v>0</v>
      </c>
      <c r="CJ25" s="371">
        <v>48</v>
      </c>
      <c r="CL25" s="481" t="str">
        <f>IF(ISERROR(HLOOKUP(CL23,$DS$7:$DY25,$DZ25,FALSE)),"N",HLOOKUP(CL23,$DS$7:$DY25,$DZ25,FALSE))</f>
        <v>N</v>
      </c>
      <c r="CM25" s="481" t="str">
        <f>IF(ISERROR(HLOOKUP(CM23,$DS$7:$DY25,$DZ25,FALSE)),"N",HLOOKUP(CM23,$DS$7:$DY25,$DZ25,FALSE))</f>
        <v>N</v>
      </c>
      <c r="CN25" s="481" t="str">
        <f>IF(ISERROR(HLOOKUP(CN23,$DS$7:$DY25,$DZ25,FALSE)),"N",HLOOKUP(CN23,$DS$7:$DY25,$DZ25,FALSE))</f>
        <v>N</v>
      </c>
      <c r="CO25" s="481" t="str">
        <f>IF(ISERROR(HLOOKUP(CO23,$DS$7:$DY25,$DZ25,FALSE)),"N",HLOOKUP(CO23,$DS$7:$DY25,$DZ25,FALSE))</f>
        <v>N</v>
      </c>
      <c r="CP25" s="481" t="str">
        <f>IF(ISERROR(HLOOKUP(CP23,$DS$7:$DY25,$DZ25,FALSE)),"N",HLOOKUP(CP23,$DS$7:$DY25,$DZ25,FALSE))</f>
        <v>N</v>
      </c>
      <c r="CQ25" s="481" t="str">
        <f>IF(ISERROR(HLOOKUP(CQ23,$DS$7:$DY25,$DZ25,FALSE)),"N",HLOOKUP(CQ23,$DS$7:$DY25,$DZ25,FALSE))</f>
        <v>N</v>
      </c>
      <c r="CR25" s="481" t="str">
        <f>IF(ISERROR(HLOOKUP(CR23,$DS$7:$DY25,$DZ25,FALSE)),"N",HLOOKUP(CR23,$DS$7:$DY25,$DZ25,FALSE))</f>
        <v>N</v>
      </c>
      <c r="CS25" s="481" t="str">
        <f>IF(ISERROR(HLOOKUP(CS23,$DS$7:$DY25,$DZ25,FALSE)),"N",HLOOKUP(CS23,$DS$7:$DY25,$DZ25,FALSE))</f>
        <v>N</v>
      </c>
      <c r="CT25" s="481" t="str">
        <f>IF(ISERROR(HLOOKUP(CT23,$DS$7:$DY25,$DZ25,FALSE)),"N",HLOOKUP(CT23,$DS$7:$DY25,$DZ25,FALSE))</f>
        <v>N</v>
      </c>
      <c r="CU25" s="481" t="str">
        <f>IF(ISERROR(HLOOKUP(CU23,$DS$7:$DY25,$DZ25,FALSE)),"N",HLOOKUP(CU23,$DS$7:$DY25,$DZ25,FALSE))</f>
        <v>N</v>
      </c>
      <c r="CV25" s="481" t="str">
        <f>IF(ISERROR(HLOOKUP(CV23,$DS$7:$DY25,$DZ25,FALSE)),"N",HLOOKUP(CV23,$DS$7:$DY25,$DZ25,FALSE))</f>
        <v>N</v>
      </c>
      <c r="CW25" s="481" t="str">
        <f>IF(ISERROR(HLOOKUP(CW23,$DS$7:$DY25,$DZ25,FALSE)),"N",HLOOKUP(CW23,$DS$7:$DY25,$DZ25,FALSE))</f>
        <v>N</v>
      </c>
      <c r="CX25" s="481" t="str">
        <f>IF(ISERROR(HLOOKUP(CX23,$DS$7:$DY25,$DZ25,FALSE)),"N",HLOOKUP(CX23,$DS$7:$DY25,$DZ25,FALSE))</f>
        <v>N</v>
      </c>
      <c r="CY25" s="481" t="str">
        <f>IF(ISERROR(HLOOKUP(CY23,$DS$7:$DY25,$DZ25,FALSE)),"N",HLOOKUP(CY23,$DS$7:$DY25,$DZ25,FALSE))</f>
        <v>N</v>
      </c>
      <c r="CZ25" s="481" t="str">
        <f>IF(ISERROR(HLOOKUP(CZ23,$DS$7:$DY25,$DZ25,FALSE)),"N",HLOOKUP(CZ23,$DS$7:$DY25,$DZ25,FALSE))</f>
        <v>N</v>
      </c>
      <c r="DA25" s="481" t="str">
        <f>IF(ISERROR(HLOOKUP(DA23,$DS$7:$DY25,$DZ25,FALSE)),"N",HLOOKUP(DA23,$DS$7:$DY25,$DZ25,FALSE))</f>
        <v>N</v>
      </c>
      <c r="DB25" s="481" t="str">
        <f>IF(ISERROR(HLOOKUP(DB23,$DS$7:$DY25,$DZ25,FALSE)),"N",HLOOKUP(DB23,$DS$7:$DY25,$DZ25,FALSE))</f>
        <v>N</v>
      </c>
      <c r="DC25" s="481" t="str">
        <f>IF(ISERROR(HLOOKUP(DC23,$DS$7:$DY25,$DZ25,FALSE)),"N",HLOOKUP(DC23,$DS$7:$DY25,$DZ25,FALSE))</f>
        <v>N</v>
      </c>
      <c r="DD25" s="481" t="str">
        <f>IF(ISERROR(HLOOKUP(DD23,$DS$7:$DY25,$DZ25,FALSE)),"N",HLOOKUP(DD23,$DS$7:$DY25,$DZ25,FALSE))</f>
        <v>N</v>
      </c>
      <c r="DE25" s="481" t="str">
        <f>IF(ISERROR(HLOOKUP(DE23,$DS$7:$DY25,$DZ25,FALSE)),"N",HLOOKUP(DE23,$DS$7:$DY25,$DZ25,FALSE))</f>
        <v>N</v>
      </c>
      <c r="DF25" s="481" t="str">
        <f>IF(ISERROR(HLOOKUP(DF23,$DS$7:$DY25,$DZ25,FALSE)),"N",HLOOKUP(DF23,$DS$7:$DY25,$DZ25,FALSE))</f>
        <v>N</v>
      </c>
      <c r="DG25" s="481" t="str">
        <f>IF(ISERROR(HLOOKUP(DG23,$DS$7:$DY25,$DZ25,FALSE)),"N",HLOOKUP(DG23,$DS$7:$DY25,$DZ25,FALSE))</f>
        <v>N</v>
      </c>
      <c r="DH25" s="481" t="str">
        <f>IF(ISERROR(HLOOKUP(DH23,$DS$7:$DY25,$DZ25,FALSE)),"N",HLOOKUP(DH23,$DS$7:$DY25,$DZ25,FALSE))</f>
        <v>N</v>
      </c>
      <c r="DI25" s="481" t="str">
        <f>IF(ISERROR(HLOOKUP(DI23,$DS$7:$DY25,$DZ25,FALSE)),"N",HLOOKUP(DI23,$DS$7:$DY25,$DZ25,FALSE))</f>
        <v>N</v>
      </c>
      <c r="DJ25" s="481" t="str">
        <f>IF(ISERROR(HLOOKUP(DJ23,$DS$7:$DY25,$DZ25,FALSE)),"N",HLOOKUP(DJ23,$DS$7:$DY25,$DZ25,FALSE))</f>
        <v>N</v>
      </c>
      <c r="DK25" s="481" t="str">
        <f>IF(ISERROR(HLOOKUP(DK23,$DS$7:$DY25,$DZ25,FALSE)),"N",HLOOKUP(DK23,$DS$7:$DY25,$DZ25,FALSE))</f>
        <v>N</v>
      </c>
      <c r="DL25" s="481" t="str">
        <f>IF(ISERROR(HLOOKUP(DL23,$DS$7:$DY25,$DZ25,FALSE)),"N",HLOOKUP(DL23,$DS$7:$DY25,$DZ25,FALSE))</f>
        <v>N</v>
      </c>
      <c r="DM25" s="481" t="str">
        <f>IF(ISERROR(HLOOKUP(DM23,$DS$7:$DY25,$DZ25,FALSE)),"N",HLOOKUP(DM23,$DS$7:$DY25,$DZ25,FALSE))</f>
        <v>N</v>
      </c>
      <c r="DN25" s="481" t="str">
        <f>IF(ISERROR(HLOOKUP(DN23,$DS$7:$DY25,$DZ25,FALSE)),"N",HLOOKUP(DN23,$DS$7:$DY25,$DZ25,FALSE))</f>
        <v>N</v>
      </c>
      <c r="DO25" s="481" t="str">
        <f>IF(ISERROR(HLOOKUP(DO23,$DS$7:$DY25,$DZ25,FALSE)),"N",HLOOKUP(DO23,$DS$7:$DY25,$DZ25,FALSE))</f>
        <v>N</v>
      </c>
      <c r="DP25" s="481" t="str">
        <f>IF(ISERROR(HLOOKUP(DP23,$DS$7:$DY25,$DZ25,FALSE)),"N",HLOOKUP(DP23,$DS$7:$DY25,$DZ25,FALSE))</f>
        <v>N</v>
      </c>
      <c r="DQ25" s="481">
        <f t="shared" si="21"/>
        <v>0</v>
      </c>
      <c r="DR25" s="481">
        <f t="shared" si="22"/>
        <v>31</v>
      </c>
      <c r="DS25" s="481" t="str">
        <f>IF('DB Func'!M20&gt;0,"S","N")</f>
        <v>N</v>
      </c>
      <c r="DT25" s="481" t="str">
        <f>IF('DB Func'!R20&gt;0,"S","N")</f>
        <v>N</v>
      </c>
      <c r="DU25" s="481" t="str">
        <f>IF('DB Func'!W20&gt;0,"S","N")</f>
        <v>N</v>
      </c>
      <c r="DV25" s="481" t="str">
        <f>IF('DB Func'!AB20&gt;0,"S","N")</f>
        <v>N</v>
      </c>
      <c r="DW25" s="481" t="str">
        <f>IF('DB Func'!AG20&gt;0,"S","N")</f>
        <v>N</v>
      </c>
      <c r="DX25" s="481" t="str">
        <f>IF('DB Func'!AL20&gt;0,"S","N")</f>
        <v>N</v>
      </c>
      <c r="DY25" s="481" t="str">
        <f>IF('DB Func'!AQ20&gt;0,"S","N")</f>
        <v>N</v>
      </c>
      <c r="DZ25" s="481">
        <v>19</v>
      </c>
      <c r="EA25" s="369">
        <f ca="1">'DB Func'!C20</f>
        <v>0</v>
      </c>
      <c r="EB25" s="481" t="str">
        <f t="shared" ref="EB25:EQ37" ca="1" si="34">IF(DAY($EA25)&gt;EB$7,"n","s")</f>
        <v>s</v>
      </c>
      <c r="EC25" s="481" t="str">
        <f t="shared" ca="1" si="34"/>
        <v>s</v>
      </c>
      <c r="ED25" s="481" t="str">
        <f t="shared" ca="1" si="34"/>
        <v>s</v>
      </c>
      <c r="EE25" s="481" t="str">
        <f t="shared" ca="1" si="34"/>
        <v>s</v>
      </c>
      <c r="EF25" s="481" t="str">
        <f t="shared" ca="1" si="34"/>
        <v>s</v>
      </c>
      <c r="EG25" s="481" t="str">
        <f t="shared" ca="1" si="34"/>
        <v>s</v>
      </c>
      <c r="EH25" s="481" t="str">
        <f t="shared" ca="1" si="34"/>
        <v>s</v>
      </c>
      <c r="EI25" s="481" t="str">
        <f t="shared" ca="1" si="34"/>
        <v>s</v>
      </c>
      <c r="EJ25" s="481" t="str">
        <f t="shared" ca="1" si="34"/>
        <v>s</v>
      </c>
      <c r="EK25" s="481" t="str">
        <f t="shared" ca="1" si="34"/>
        <v>s</v>
      </c>
      <c r="EL25" s="481" t="str">
        <f t="shared" ca="1" si="34"/>
        <v>s</v>
      </c>
      <c r="EM25" s="481" t="str">
        <f t="shared" ca="1" si="34"/>
        <v>s</v>
      </c>
      <c r="EN25" s="481" t="str">
        <f t="shared" ca="1" si="34"/>
        <v>s</v>
      </c>
      <c r="EO25" s="481" t="str">
        <f t="shared" ca="1" si="34"/>
        <v>s</v>
      </c>
      <c r="EP25" s="481" t="str">
        <f t="shared" ca="1" si="34"/>
        <v>s</v>
      </c>
      <c r="EQ25" s="481" t="str">
        <f t="shared" ca="1" si="34"/>
        <v>s</v>
      </c>
      <c r="ER25" s="481" t="str">
        <f t="shared" ca="1" si="33"/>
        <v>s</v>
      </c>
      <c r="ES25" s="481" t="str">
        <f t="shared" ca="1" si="33"/>
        <v>s</v>
      </c>
      <c r="ET25" s="481" t="str">
        <f t="shared" ca="1" si="33"/>
        <v>s</v>
      </c>
      <c r="EU25" s="481" t="str">
        <f t="shared" ca="1" si="33"/>
        <v>s</v>
      </c>
      <c r="EV25" s="481" t="str">
        <f t="shared" ca="1" si="24"/>
        <v>s</v>
      </c>
      <c r="EW25" s="481" t="str">
        <f t="shared" ca="1" si="33"/>
        <v>s</v>
      </c>
      <c r="EX25" s="481" t="str">
        <f t="shared" ca="1" si="33"/>
        <v>s</v>
      </c>
      <c r="EY25" s="481" t="str">
        <f t="shared" ca="1" si="33"/>
        <v>s</v>
      </c>
      <c r="EZ25" s="481" t="str">
        <f t="shared" ca="1" si="33"/>
        <v>s</v>
      </c>
      <c r="FA25" s="481" t="str">
        <f t="shared" ca="1" si="33"/>
        <v>s</v>
      </c>
      <c r="FB25" s="481" t="str">
        <f t="shared" ca="1" si="33"/>
        <v>s</v>
      </c>
      <c r="FC25" s="481" t="str">
        <f t="shared" ca="1" si="33"/>
        <v>s</v>
      </c>
      <c r="FD25" s="481" t="str">
        <f t="shared" ca="1" si="33"/>
        <v>s</v>
      </c>
      <c r="FE25" s="481" t="str">
        <f t="shared" ca="1" si="33"/>
        <v>s</v>
      </c>
      <c r="FF25" s="481" t="str">
        <f t="shared" ca="1" si="33"/>
        <v>s</v>
      </c>
      <c r="FG25" s="481">
        <f t="shared" ca="1" si="25"/>
        <v>31</v>
      </c>
      <c r="FH25" s="481">
        <f t="shared" ca="1" si="26"/>
        <v>0</v>
      </c>
      <c r="FI25" s="481" t="str">
        <f ca="1">IF(AND(YEAR(EA25)='P Gerais'!D23,MONTH(Lanc!EA25)=1,DAY(Lanc!EA25)&gt;1),"S","N")</f>
        <v>N</v>
      </c>
      <c r="FJ25" s="364">
        <f t="shared" ca="1" si="27"/>
        <v>0</v>
      </c>
      <c r="FK25" s="364">
        <f t="shared" si="28"/>
        <v>0</v>
      </c>
      <c r="FL25" s="387">
        <f t="shared" ca="1" si="29"/>
        <v>0</v>
      </c>
      <c r="FM25" s="363">
        <f t="shared" ca="1" si="30"/>
        <v>0</v>
      </c>
      <c r="FN25" s="363">
        <f t="shared" si="31"/>
        <v>0</v>
      </c>
      <c r="FP25" s="481">
        <f ca="1">((FJ25-FL25-FK25+AZ25+AQ25+SUM(Z25:AA25)+SUM(AW25:AX25)+AK25)*IF('DB Func'!GG20="ok",'DB Func'!GD20,0))</f>
        <v>0</v>
      </c>
      <c r="FR25" s="389">
        <f t="shared" ca="1" si="32"/>
        <v>0</v>
      </c>
      <c r="GV25" s="49"/>
      <c r="GW25" s="49"/>
      <c r="GX25" s="49"/>
      <c r="GY25" s="49"/>
      <c r="GZ25" s="49"/>
      <c r="HA25" s="49"/>
      <c r="HB25" s="49"/>
      <c r="HC25" s="49"/>
    </row>
    <row r="26" spans="3:211" ht="30" customHeight="1" thickTop="1" thickBot="1">
      <c r="C26" s="390" t="str">
        <f ca="1">IF('DB Func'!B21="Funcionário 19","",'DB Func'!B21)</f>
        <v/>
      </c>
      <c r="D26" s="391">
        <f ca="1">'DB Func'!CD21</f>
        <v>0</v>
      </c>
      <c r="E26" s="382" t="str">
        <f ca="1">IF(C26="","-",IF(OR(terceiro!E26="jan",terceiro!F26="jan"),"Sim","Não"))</f>
        <v>-</v>
      </c>
      <c r="F26" s="383" t="str">
        <f ca="1">IF(C26="","-",IF(OR(Ferias!E26="jan",Ferias!F26="jan"),"Sim","Não"))</f>
        <v>-</v>
      </c>
      <c r="G26" s="383">
        <f ca="1">IF(C26="",0,IF(F26="Sim",IF(Ferias!E26="Jan",Ferias!I26,Ferias!J26),0))</f>
        <v>0</v>
      </c>
      <c r="H26" s="185"/>
      <c r="I26" s="185"/>
      <c r="J26" s="383">
        <f t="shared" ca="1" si="1"/>
        <v>0</v>
      </c>
      <c r="K26" s="152"/>
      <c r="L26" s="151"/>
      <c r="M26" s="189"/>
      <c r="N26" s="153"/>
      <c r="O26" s="48"/>
      <c r="P26" s="48"/>
      <c r="Q26" s="48"/>
      <c r="R26" s="49"/>
      <c r="S26" s="49"/>
      <c r="T26" s="49"/>
      <c r="U26" s="49"/>
      <c r="V26" s="49"/>
      <c r="W26" s="49"/>
      <c r="X26" s="49"/>
      <c r="Y26" s="49"/>
      <c r="Z26" s="49"/>
      <c r="AA26" s="49"/>
      <c r="AB26" s="48"/>
      <c r="AC26" s="48"/>
      <c r="AD26" s="49"/>
      <c r="AE26" s="49"/>
      <c r="AF26" s="314"/>
      <c r="AH26" s="400">
        <f ca="1">IF('DB Func'!GE21="Janeiro",IF('DB Func'!BQ21="Parcela Única",('auxiliar 13 sal'!C22/12*'DB Func'!GF21)+AVERAGE('auxiliar 13 sal'!Q22:AB22)+AVERAGE('auxiliar 13 sal'!AE22:AP22)+('auxiliar 13 sal'!C22*'DB Func'!BN21)+('auxiliar 13 sal'!C22*'DB Func'!BO21),IF('DB Func'!BQ21="2 Parcelas",(('auxiliar 13 sal'!C22/12*'DB Func'!GF21+AVERAGE('auxiliar 13 sal'!Q22:AB22)+AVERAGE('auxiliar 13 sal'!AE22:AP22)+'auxiliar 13 sal'!C22*'DB Func'!BN21+'auxiliar 13 sal'!C22*'DB Func'!BO21)/2))),0)</f>
        <v>0</v>
      </c>
      <c r="AK26" s="364">
        <f t="shared" ca="1" si="5"/>
        <v>0</v>
      </c>
      <c r="AL26" s="364">
        <f t="shared" ca="1" si="6"/>
        <v>0</v>
      </c>
      <c r="AM26" s="364">
        <f t="shared" ca="1" si="7"/>
        <v>0</v>
      </c>
      <c r="AN26" s="364">
        <f t="shared" ca="1" si="8"/>
        <v>0</v>
      </c>
      <c r="AO26" s="364">
        <f t="shared" ca="1" si="9"/>
        <v>0</v>
      </c>
      <c r="AP26" s="364">
        <f t="shared" ca="1" si="10"/>
        <v>0</v>
      </c>
      <c r="AQ26" s="364">
        <f t="shared" ca="1" si="11"/>
        <v>0</v>
      </c>
      <c r="AR26" s="364">
        <f>IF(OR(M26="",M26=0),0,((FJ26/220)*('Ho Ex'!$C$8+$AS$6))*M26)</f>
        <v>0</v>
      </c>
      <c r="AS26" s="364">
        <f>IF(OR(N26="",N26=0),0,((FJ26/220*('DB Func'!GD21+Lanc!$AS$6))*('Ho Ex'!$I$8+$AS$6))*(N26/52.5*60))</f>
        <v>0</v>
      </c>
      <c r="AT26" s="364">
        <f>IF(OR(M26="",M26=0),0,((FJ26/220)*('Ho Ex'!$J$8+$AS$6))*O26)</f>
        <v>0</v>
      </c>
      <c r="AU26" s="364">
        <f>IF(OR(M26="",M26=0),0,((FJ26/220)*('Ho Ex'!I32+$AS$6))*P26)</f>
        <v>0</v>
      </c>
      <c r="AV26" s="364">
        <f>IF(OR(M26="",M26=0),0,((FJ26/220)*('Ho Ex'!C23+$AS$6))*Q26)</f>
        <v>0</v>
      </c>
      <c r="AW26" s="364">
        <f ca="1">FJ26*'DB Func'!BN21</f>
        <v>0</v>
      </c>
      <c r="AX26" s="364">
        <f ca="1">FJ26*'DB Func'!BO21</f>
        <v>0</v>
      </c>
      <c r="AY26" s="364">
        <f ca="1">IF(FJ26=0,0,VLOOKUP(FJ26,'P Gerais'!$D$39:$G$41,3,TRUE)*Func19!$F$68)</f>
        <v>0</v>
      </c>
      <c r="AZ26" s="364">
        <f t="shared" si="12"/>
        <v>0</v>
      </c>
      <c r="BA26" s="364">
        <f ca="1">((FJ26-FL26-FK26+AZ26+AQ26+SUM(Z26:AA26)+SUM(AW26:AX26)+AK26)*IF('DB Func'!GG21="ok",'DB Func'!GD21,0))+(FJ26-FL26-FK26+AZ26+AQ26+SUM(Z26:AA26)+SUM(AW26:AX26))+AK26</f>
        <v>0</v>
      </c>
      <c r="BB26" s="385">
        <f ca="1">VLOOKUP(BA26,'P Gerais'!$D$22:$G$25,3,TRUE)</f>
        <v>0.08</v>
      </c>
      <c r="BC26" s="364">
        <f ca="1">IF(BA26&lt;'P Gerais'!$D$25,BA26*BB26,Lanc!BB26)</f>
        <v>0</v>
      </c>
      <c r="BD26" s="364">
        <f ca="1">BA26-BC26-('DB Func'!GB21*'P Gerais'!$D$35)</f>
        <v>0</v>
      </c>
      <c r="BE26" s="386">
        <f ca="1">VLOOKUP(BD26,'P Gerais'!$D$29:$F$33,3,TRUE)</f>
        <v>0</v>
      </c>
      <c r="BF26" s="364">
        <f t="shared" ca="1" si="13"/>
        <v>0</v>
      </c>
      <c r="BG26" s="364">
        <f ca="1">VLOOKUP(BD26,'P Gerais'!$D$29:$G$33,4,TRUE)</f>
        <v>0</v>
      </c>
      <c r="BH26" s="364">
        <f t="shared" ca="1" si="14"/>
        <v>0</v>
      </c>
      <c r="BI26" s="364">
        <f t="shared" ca="1" si="15"/>
        <v>0</v>
      </c>
      <c r="BJ26" s="481">
        <f ca="1">'DB Func'!G21</f>
        <v>0</v>
      </c>
      <c r="BK26" s="481">
        <f ca="1">'DB Func'!FW21</f>
        <v>0</v>
      </c>
      <c r="BL26" s="364">
        <f ca="1">D26*'P Gerais'!$D$13</f>
        <v>0</v>
      </c>
      <c r="BM26" s="364">
        <f ca="1">D26*'P Gerais'!$D$14</f>
        <v>0</v>
      </c>
      <c r="BN26" s="364">
        <f ca="1">D26*'P Gerais'!$D$16</f>
        <v>0</v>
      </c>
      <c r="BO26" s="364">
        <f ca="1">D26*'P Gerais'!$D$17</f>
        <v>0</v>
      </c>
      <c r="BP26" s="364">
        <f ca="1">D26*'P Gerais'!$D$18</f>
        <v>0</v>
      </c>
      <c r="BQ26" s="385">
        <f ca="1">VLOOKUP(D26,'P Gerais'!$D$22:$G$24,3,TRUE)</f>
        <v>0.08</v>
      </c>
      <c r="BR26" s="385">
        <f ca="1">VLOOKUP(D26,'P Gerais'!$D$29:$G$33,3,TRUE)</f>
        <v>0</v>
      </c>
      <c r="BS26" s="385">
        <f ca="1">'DB Func'!BN21</f>
        <v>0</v>
      </c>
      <c r="BT26" s="385">
        <f ca="1">'DB Func'!BO21</f>
        <v>0</v>
      </c>
      <c r="BU26" s="385">
        <f ca="1">'DB Func'!FX21</f>
        <v>0</v>
      </c>
      <c r="BV26" s="364">
        <f t="shared" ca="1" si="16"/>
        <v>-0.08</v>
      </c>
      <c r="BW26" s="364">
        <f ca="1">BV26-'DB Func'!GC21</f>
        <v>-0.08</v>
      </c>
      <c r="BX26" s="481">
        <f ca="1">IFERROR(VLOOKUP(BW26,'P Gerais'!$D$29:$G$33,3,TRUE)*BW26,0)</f>
        <v>0</v>
      </c>
      <c r="BY26" s="364">
        <f ca="1">IFERROR(BX26-VLOOKUP(BW26,'P Gerais'!$D$29:$H$33,4,TRUE),0)</f>
        <v>0</v>
      </c>
      <c r="BZ26" s="364">
        <f ca="1">D26*'DB Func'!GD21</f>
        <v>0</v>
      </c>
      <c r="CB26" s="364">
        <f t="shared" ca="1" si="17"/>
        <v>0</v>
      </c>
      <c r="CC26" s="364">
        <f t="shared" si="18"/>
        <v>0</v>
      </c>
      <c r="CD26" s="364">
        <f t="shared" si="19"/>
        <v>0</v>
      </c>
      <c r="CF26" s="481" t="str">
        <f t="shared" ca="1" si="20"/>
        <v>não</v>
      </c>
      <c r="CG26" s="481">
        <f ca="1">IF($CH$8=1,DAY('DB Func'!C21),0)</f>
        <v>0</v>
      </c>
      <c r="CH26" s="481">
        <f ca="1">IF(CI26=0,0,MONTH('DB Func'!C21))</f>
        <v>0</v>
      </c>
      <c r="CI26" s="481">
        <f ca="1">IF('P Gerais'!D24=YEAR('DB Func'!C21),YEAR('DB Func'!C21),0)</f>
        <v>0</v>
      </c>
      <c r="CJ26" s="371">
        <v>49</v>
      </c>
      <c r="CL26" s="481" t="str">
        <f ca="1">IF(ISERROR(HLOOKUP(CL24,$DS$7:$DY26,$DZ26,FALSE)),"N",HLOOKUP(CL24,$DS$7:$DY26,$DZ26,FALSE))</f>
        <v>N</v>
      </c>
      <c r="CM26" s="481" t="str">
        <f ca="1">IF(ISERROR(HLOOKUP(CM24,$DS$7:$DY26,$DZ26,FALSE)),"N",HLOOKUP(CM24,$DS$7:$DY26,$DZ26,FALSE))</f>
        <v>N</v>
      </c>
      <c r="CN26" s="481" t="str">
        <f>IF(ISERROR(HLOOKUP(CN24,$DS$7:$DY26,$DZ26,FALSE)),"N",HLOOKUP(CN24,$DS$7:$DY26,$DZ26,FALSE))</f>
        <v>N</v>
      </c>
      <c r="CO26" s="481" t="str">
        <f ca="1">IF(ISERROR(HLOOKUP(CO24,$DS$7:$DY26,$DZ26,FALSE)),"N",HLOOKUP(CO24,$DS$7:$DY26,$DZ26,FALSE))</f>
        <v>N</v>
      </c>
      <c r="CP26" s="481" t="str">
        <f ca="1">IF(ISERROR(HLOOKUP(CP24,$DS$7:$DY26,$DZ26,FALSE)),"N",HLOOKUP(CP24,$DS$7:$DY26,$DZ26,FALSE))</f>
        <v>N</v>
      </c>
      <c r="CQ26" s="481" t="str">
        <f ca="1">IF(ISERROR(HLOOKUP(CQ24,$DS$7:$DY26,$DZ26,FALSE)),"N",HLOOKUP(CQ24,$DS$7:$DY26,$DZ26,FALSE))</f>
        <v>N</v>
      </c>
      <c r="CR26" s="481" t="str">
        <f ca="1">IF(ISERROR(HLOOKUP(CR24,$DS$7:$DY26,$DZ26,FALSE)),"N",HLOOKUP(CR24,$DS$7:$DY26,$DZ26,FALSE))</f>
        <v>N</v>
      </c>
      <c r="CS26" s="481" t="str">
        <f ca="1">IF(ISERROR(HLOOKUP(CS24,$DS$7:$DY26,$DZ26,FALSE)),"N",HLOOKUP(CS24,$DS$7:$DY26,$DZ26,FALSE))</f>
        <v>N</v>
      </c>
      <c r="CT26" s="481" t="str">
        <f ca="1">IF(ISERROR(HLOOKUP(CT24,$DS$7:$DY26,$DZ26,FALSE)),"N",HLOOKUP(CT24,$DS$7:$DY26,$DZ26,FALSE))</f>
        <v>N</v>
      </c>
      <c r="CU26" s="481" t="str">
        <f>IF(ISERROR(HLOOKUP(CU24,$DS$7:$DY26,$DZ26,FALSE)),"N",HLOOKUP(CU24,$DS$7:$DY26,$DZ26,FALSE))</f>
        <v>N</v>
      </c>
      <c r="CV26" s="481" t="str">
        <f ca="1">IF(ISERROR(HLOOKUP(CV24,$DS$7:$DY26,$DZ26,FALSE)),"N",HLOOKUP(CV24,$DS$7:$DY26,$DZ26,FALSE))</f>
        <v>N</v>
      </c>
      <c r="CW26" s="481" t="str">
        <f ca="1">IF(ISERROR(HLOOKUP(CW24,$DS$7:$DY26,$DZ26,FALSE)),"N",HLOOKUP(CW24,$DS$7:$DY26,$DZ26,FALSE))</f>
        <v>N</v>
      </c>
      <c r="CX26" s="481" t="str">
        <f ca="1">IF(ISERROR(HLOOKUP(CX24,$DS$7:$DY26,$DZ26,FALSE)),"N",HLOOKUP(CX24,$DS$7:$DY26,$DZ26,FALSE))</f>
        <v>N</v>
      </c>
      <c r="CY26" s="481" t="str">
        <f ca="1">IF(ISERROR(HLOOKUP(CY24,$DS$7:$DY26,$DZ26,FALSE)),"N",HLOOKUP(CY24,$DS$7:$DY26,$DZ26,FALSE))</f>
        <v>N</v>
      </c>
      <c r="CZ26" s="481" t="str">
        <f ca="1">IF(ISERROR(HLOOKUP(CZ24,$DS$7:$DY26,$DZ26,FALSE)),"N",HLOOKUP(CZ24,$DS$7:$DY26,$DZ26,FALSE))</f>
        <v>N</v>
      </c>
      <c r="DA26" s="481" t="str">
        <f ca="1">IF(ISERROR(HLOOKUP(DA24,$DS$7:$DY26,$DZ26,FALSE)),"N",HLOOKUP(DA24,$DS$7:$DY26,$DZ26,FALSE))</f>
        <v>N</v>
      </c>
      <c r="DB26" s="481" t="str">
        <f>IF(ISERROR(HLOOKUP(DB24,$DS$7:$DY26,$DZ26,FALSE)),"N",HLOOKUP(DB24,$DS$7:$DY26,$DZ26,FALSE))</f>
        <v>N</v>
      </c>
      <c r="DC26" s="481" t="str">
        <f ca="1">IF(ISERROR(HLOOKUP(DC24,$DS$7:$DY26,$DZ26,FALSE)),"N",HLOOKUP(DC24,$DS$7:$DY26,$DZ26,FALSE))</f>
        <v>N</v>
      </c>
      <c r="DD26" s="481" t="str">
        <f ca="1">IF(ISERROR(HLOOKUP(DD24,$DS$7:$DY26,$DZ26,FALSE)),"N",HLOOKUP(DD24,$DS$7:$DY26,$DZ26,FALSE))</f>
        <v>N</v>
      </c>
      <c r="DE26" s="481" t="str">
        <f ca="1">IF(ISERROR(HLOOKUP(DE24,$DS$7:$DY26,$DZ26,FALSE)),"N",HLOOKUP(DE24,$DS$7:$DY26,$DZ26,FALSE))</f>
        <v>N</v>
      </c>
      <c r="DF26" s="481" t="str">
        <f ca="1">IF(ISERROR(HLOOKUP(DF24,$DS$7:$DY26,$DZ26,FALSE)),"N",HLOOKUP(DF24,$DS$7:$DY26,$DZ26,FALSE))</f>
        <v>N</v>
      </c>
      <c r="DG26" s="481" t="str">
        <f ca="1">IF(ISERROR(HLOOKUP(DG24,$DS$7:$DY26,$DZ26,FALSE)),"N",HLOOKUP(DG24,$DS$7:$DY26,$DZ26,FALSE))</f>
        <v>N</v>
      </c>
      <c r="DH26" s="481" t="str">
        <f ca="1">IF(ISERROR(HLOOKUP(DH24,$DS$7:$DY26,$DZ26,FALSE)),"N",HLOOKUP(DH24,$DS$7:$DY26,$DZ26,FALSE))</f>
        <v>N</v>
      </c>
      <c r="DI26" s="481" t="str">
        <f>IF(ISERROR(HLOOKUP(DI24,$DS$7:$DY26,$DZ26,FALSE)),"N",HLOOKUP(DI24,$DS$7:$DY26,$DZ26,FALSE))</f>
        <v>N</v>
      </c>
      <c r="DJ26" s="481" t="str">
        <f ca="1">IF(ISERROR(HLOOKUP(DJ24,$DS$7:$DY26,$DZ26,FALSE)),"N",HLOOKUP(DJ24,$DS$7:$DY26,$DZ26,FALSE))</f>
        <v>N</v>
      </c>
      <c r="DK26" s="481" t="str">
        <f ca="1">IF(ISERROR(HLOOKUP(DK24,$DS$7:$DY26,$DZ26,FALSE)),"N",HLOOKUP(DK24,$DS$7:$DY26,$DZ26,FALSE))</f>
        <v>N</v>
      </c>
      <c r="DL26" s="481" t="str">
        <f ca="1">IF(ISERROR(HLOOKUP(DL24,$DS$7:$DY26,$DZ26,FALSE)),"N",HLOOKUP(DL24,$DS$7:$DY26,$DZ26,FALSE))</f>
        <v>N</v>
      </c>
      <c r="DM26" s="481" t="str">
        <f ca="1">IF(ISERROR(HLOOKUP(DM24,$DS$7:$DY26,$DZ26,FALSE)),"N",HLOOKUP(DM24,$DS$7:$DY26,$DZ26,FALSE))</f>
        <v>N</v>
      </c>
      <c r="DN26" s="481" t="str">
        <f ca="1">IF(ISERROR(HLOOKUP(DN24,$DS$7:$DY26,$DZ26,FALSE)),"N",HLOOKUP(DN24,$DS$7:$DY26,$DZ26,FALSE))</f>
        <v>N</v>
      </c>
      <c r="DO26" s="481" t="str">
        <f ca="1">IF(ISERROR(HLOOKUP(DO24,$DS$7:$DY26,$DZ26,FALSE)),"N",HLOOKUP(DO24,$DS$7:$DY26,$DZ26,FALSE))</f>
        <v>N</v>
      </c>
      <c r="DP26" s="481" t="str">
        <f>IF(ISERROR(HLOOKUP(DP24,$DS$7:$DY26,$DZ26,FALSE)),"N",HLOOKUP(DP24,$DS$7:$DY26,$DZ26,FALSE))</f>
        <v>N</v>
      </c>
      <c r="DQ26" s="481">
        <f t="shared" ca="1" si="21"/>
        <v>0</v>
      </c>
      <c r="DR26" s="481">
        <f t="shared" ca="1" si="22"/>
        <v>31</v>
      </c>
      <c r="DS26" s="481" t="str">
        <f>IF('DB Func'!M21&gt;0,"S","N")</f>
        <v>N</v>
      </c>
      <c r="DT26" s="481" t="str">
        <f>IF('DB Func'!R21&gt;0,"S","N")</f>
        <v>N</v>
      </c>
      <c r="DU26" s="481" t="str">
        <f>IF('DB Func'!W21&gt;0,"S","N")</f>
        <v>N</v>
      </c>
      <c r="DV26" s="481" t="str">
        <f>IF('DB Func'!AB21&gt;0,"S","N")</f>
        <v>N</v>
      </c>
      <c r="DW26" s="481" t="str">
        <f>IF('DB Func'!AG21&gt;0,"S","N")</f>
        <v>N</v>
      </c>
      <c r="DX26" s="481" t="str">
        <f>IF('DB Func'!AL21&gt;0,"S","N")</f>
        <v>N</v>
      </c>
      <c r="DY26" s="481" t="str">
        <f>IF('DB Func'!AQ21&gt;0,"S","N")</f>
        <v>N</v>
      </c>
      <c r="DZ26" s="481">
        <v>20</v>
      </c>
      <c r="EA26" s="369">
        <f ca="1">'DB Func'!C21</f>
        <v>0</v>
      </c>
      <c r="EB26" s="481" t="str">
        <f t="shared" ca="1" si="34"/>
        <v>s</v>
      </c>
      <c r="EC26" s="481" t="str">
        <f t="shared" ca="1" si="34"/>
        <v>s</v>
      </c>
      <c r="ED26" s="481" t="str">
        <f t="shared" ca="1" si="34"/>
        <v>s</v>
      </c>
      <c r="EE26" s="481" t="str">
        <f t="shared" ca="1" si="34"/>
        <v>s</v>
      </c>
      <c r="EF26" s="481" t="str">
        <f t="shared" ca="1" si="34"/>
        <v>s</v>
      </c>
      <c r="EG26" s="481" t="str">
        <f t="shared" ca="1" si="34"/>
        <v>s</v>
      </c>
      <c r="EH26" s="481" t="str">
        <f t="shared" ca="1" si="34"/>
        <v>s</v>
      </c>
      <c r="EI26" s="481" t="str">
        <f t="shared" ca="1" si="34"/>
        <v>s</v>
      </c>
      <c r="EJ26" s="481" t="str">
        <f t="shared" ca="1" si="34"/>
        <v>s</v>
      </c>
      <c r="EK26" s="481" t="str">
        <f t="shared" ca="1" si="34"/>
        <v>s</v>
      </c>
      <c r="EL26" s="481" t="str">
        <f t="shared" ca="1" si="34"/>
        <v>s</v>
      </c>
      <c r="EM26" s="481" t="str">
        <f t="shared" ca="1" si="34"/>
        <v>s</v>
      </c>
      <c r="EN26" s="481" t="str">
        <f t="shared" ca="1" si="34"/>
        <v>s</v>
      </c>
      <c r="EO26" s="481" t="str">
        <f t="shared" ca="1" si="34"/>
        <v>s</v>
      </c>
      <c r="EP26" s="481" t="str">
        <f t="shared" ca="1" si="34"/>
        <v>s</v>
      </c>
      <c r="EQ26" s="481" t="str">
        <f t="shared" ca="1" si="34"/>
        <v>s</v>
      </c>
      <c r="ER26" s="481" t="str">
        <f t="shared" ca="1" si="33"/>
        <v>s</v>
      </c>
      <c r="ES26" s="481" t="str">
        <f t="shared" ca="1" si="33"/>
        <v>s</v>
      </c>
      <c r="ET26" s="481" t="str">
        <f t="shared" ca="1" si="33"/>
        <v>s</v>
      </c>
      <c r="EU26" s="481" t="str">
        <f t="shared" ca="1" si="33"/>
        <v>s</v>
      </c>
      <c r="EV26" s="481" t="str">
        <f t="shared" ca="1" si="24"/>
        <v>s</v>
      </c>
      <c r="EW26" s="481" t="str">
        <f t="shared" ca="1" si="33"/>
        <v>s</v>
      </c>
      <c r="EX26" s="481" t="str">
        <f t="shared" ca="1" si="33"/>
        <v>s</v>
      </c>
      <c r="EY26" s="481" t="str">
        <f t="shared" ca="1" si="33"/>
        <v>s</v>
      </c>
      <c r="EZ26" s="481" t="str">
        <f t="shared" ca="1" si="33"/>
        <v>s</v>
      </c>
      <c r="FA26" s="481" t="str">
        <f t="shared" ca="1" si="33"/>
        <v>s</v>
      </c>
      <c r="FB26" s="481" t="str">
        <f t="shared" ca="1" si="33"/>
        <v>s</v>
      </c>
      <c r="FC26" s="481" t="str">
        <f t="shared" ca="1" si="33"/>
        <v>s</v>
      </c>
      <c r="FD26" s="481" t="str">
        <f t="shared" ca="1" si="33"/>
        <v>s</v>
      </c>
      <c r="FE26" s="481" t="str">
        <f t="shared" ca="1" si="33"/>
        <v>s</v>
      </c>
      <c r="FF26" s="481" t="str">
        <f t="shared" ca="1" si="33"/>
        <v>s</v>
      </c>
      <c r="FG26" s="481">
        <f t="shared" ca="1" si="25"/>
        <v>31</v>
      </c>
      <c r="FH26" s="481">
        <f t="shared" ca="1" si="26"/>
        <v>0</v>
      </c>
      <c r="FI26" s="481" t="str">
        <f ca="1">IF(AND(YEAR(EA26)='P Gerais'!D24,MONTH(Lanc!EA26)=1,DAY(Lanc!EA26)&gt;1),"S","N")</f>
        <v>N</v>
      </c>
      <c r="FJ26" s="364">
        <f t="shared" ca="1" si="27"/>
        <v>0</v>
      </c>
      <c r="FK26" s="364">
        <f t="shared" si="28"/>
        <v>0</v>
      </c>
      <c r="FL26" s="387">
        <f t="shared" ca="1" si="29"/>
        <v>0</v>
      </c>
      <c r="FM26" s="363">
        <f t="shared" ca="1" si="30"/>
        <v>0</v>
      </c>
      <c r="FN26" s="363">
        <f t="shared" si="31"/>
        <v>0</v>
      </c>
      <c r="FP26" s="481">
        <f ca="1">((FJ26-FL26-FK26+AZ26+AQ26+SUM(Z26:AA26)+SUM(AW26:AX26)+AK26)*IF('DB Func'!GG21="ok",'DB Func'!GD21,0))</f>
        <v>0</v>
      </c>
      <c r="FR26" s="389">
        <f t="shared" ca="1" si="32"/>
        <v>0</v>
      </c>
      <c r="GV26" s="49"/>
      <c r="GW26" s="49"/>
      <c r="GX26" s="49"/>
      <c r="GY26" s="49"/>
      <c r="GZ26" s="49"/>
      <c r="HA26" s="49"/>
      <c r="HB26" s="49"/>
      <c r="HC26" s="49"/>
    </row>
    <row r="27" spans="3:211" ht="30" customHeight="1" thickTop="1" thickBot="1">
      <c r="C27" s="390" t="str">
        <f ca="1">IF('DB Func'!B22="Funcionário 20","",'DB Func'!B22)</f>
        <v/>
      </c>
      <c r="D27" s="391">
        <f ca="1">'DB Func'!CD22</f>
        <v>0</v>
      </c>
      <c r="E27" s="382" t="str">
        <f ca="1">IF(C27="","-",IF(OR(terceiro!E27="jan",terceiro!F27="jan"),"Sim","Não"))</f>
        <v>-</v>
      </c>
      <c r="F27" s="383" t="str">
        <f ca="1">IF(C27="","-",IF(OR(Ferias!E27="jan",Ferias!F27="jan"),"Sim","Não"))</f>
        <v>-</v>
      </c>
      <c r="G27" s="383">
        <f ca="1">IF(C27="",0,IF(F27="Sim",IF(Ferias!E27="Jan",Ferias!I27,Ferias!J27),0))</f>
        <v>0</v>
      </c>
      <c r="H27" s="185"/>
      <c r="I27" s="185"/>
      <c r="J27" s="383">
        <f t="shared" ca="1" si="1"/>
        <v>0</v>
      </c>
      <c r="K27" s="152"/>
      <c r="L27" s="151"/>
      <c r="M27" s="189"/>
      <c r="N27" s="153"/>
      <c r="O27" s="48"/>
      <c r="P27" s="48"/>
      <c r="Q27" s="48"/>
      <c r="R27" s="49"/>
      <c r="S27" s="49"/>
      <c r="T27" s="49"/>
      <c r="U27" s="49"/>
      <c r="V27" s="49"/>
      <c r="W27" s="49"/>
      <c r="X27" s="49"/>
      <c r="Y27" s="49"/>
      <c r="Z27" s="49"/>
      <c r="AA27" s="49"/>
      <c r="AB27" s="48"/>
      <c r="AC27" s="48"/>
      <c r="AD27" s="49"/>
      <c r="AE27" s="49"/>
      <c r="AF27" s="314"/>
      <c r="AH27" s="400">
        <f ca="1">IF('DB Func'!GE22="Janeiro",IF('DB Func'!BQ22="Parcela Única",('auxiliar 13 sal'!C23/12*'DB Func'!GF22)+AVERAGE('auxiliar 13 sal'!Q23:AB23)+AVERAGE('auxiliar 13 sal'!AE23:AP23)+('auxiliar 13 sal'!C23*'DB Func'!BN22)+('auxiliar 13 sal'!C23*'DB Func'!BO22),IF('DB Func'!BQ22="2 Parcelas",(('auxiliar 13 sal'!C23/12*'DB Func'!GF22+AVERAGE('auxiliar 13 sal'!Q23:AB23)+AVERAGE('auxiliar 13 sal'!AE23:AP23)+'auxiliar 13 sal'!C23*'DB Func'!BN22+'auxiliar 13 sal'!C23*'DB Func'!BO22)/2))),0)</f>
        <v>0</v>
      </c>
      <c r="AK27" s="364">
        <f t="shared" ca="1" si="5"/>
        <v>0</v>
      </c>
      <c r="AL27" s="364">
        <f t="shared" ca="1" si="6"/>
        <v>0</v>
      </c>
      <c r="AM27" s="364">
        <f t="shared" ca="1" si="7"/>
        <v>0</v>
      </c>
      <c r="AN27" s="364">
        <f t="shared" ca="1" si="8"/>
        <v>0</v>
      </c>
      <c r="AO27" s="364">
        <f t="shared" ca="1" si="9"/>
        <v>0</v>
      </c>
      <c r="AP27" s="364">
        <f t="shared" ca="1" si="10"/>
        <v>0</v>
      </c>
      <c r="AQ27" s="364">
        <f t="shared" ca="1" si="11"/>
        <v>0</v>
      </c>
      <c r="AR27" s="364">
        <f>IF(OR(M27="",M27=0),0,((FJ27/220)*('Ho Ex'!$C$8+$AS$6))*M27)</f>
        <v>0</v>
      </c>
      <c r="AS27" s="364">
        <f>IF(OR(N27="",N27=0),0,((FJ27/220*('DB Func'!GD22+Lanc!$AS$6))*('Ho Ex'!$I$8+$AS$6))*(N27/52.5*60))</f>
        <v>0</v>
      </c>
      <c r="AT27" s="364">
        <f>IF(OR(M27="",M27=0),0,((FJ27/220)*('Ho Ex'!$J$8+$AS$6))*O27)</f>
        <v>0</v>
      </c>
      <c r="AU27" s="364">
        <f>IF(OR(M27="",M27=0),0,((FJ27/220)*('Ho Ex'!I33+$AS$6))*P27)</f>
        <v>0</v>
      </c>
      <c r="AV27" s="364">
        <f>IF(OR(M27="",M27=0),0,((FJ27/220)*('Ho Ex'!C24+$AS$6))*Q27)</f>
        <v>0</v>
      </c>
      <c r="AW27" s="364">
        <f ca="1">FJ27*'DB Func'!BN22</f>
        <v>0</v>
      </c>
      <c r="AX27" s="364">
        <f ca="1">FJ27*'DB Func'!BO22</f>
        <v>0</v>
      </c>
      <c r="AY27" s="364">
        <f ca="1">IF(FJ27=0,0,VLOOKUP(FJ27,'P Gerais'!$D$39:$G$41,3,TRUE)*Func20!$F$68)</f>
        <v>0</v>
      </c>
      <c r="AZ27" s="364">
        <f t="shared" si="12"/>
        <v>0</v>
      </c>
      <c r="BA27" s="364">
        <f ca="1">((FJ27-FL27-FK27+AZ27+AQ27+SUM(Z27:AA27)+SUM(AW27:AX27)+AK27)*IF('DB Func'!GG22="ok",'DB Func'!GD22,0))+(FJ27-FL27-FK27+AZ27+AQ27+SUM(Z27:AA27)+SUM(AW27:AX27))+AK27</f>
        <v>0</v>
      </c>
      <c r="BB27" s="385">
        <f ca="1">VLOOKUP(BA27,'P Gerais'!$D$22:$G$25,3,TRUE)</f>
        <v>0.08</v>
      </c>
      <c r="BC27" s="364">
        <f ca="1">IF(BA27&lt;'P Gerais'!$D$25,BA27*BB27,Lanc!BB27)</f>
        <v>0</v>
      </c>
      <c r="BD27" s="364">
        <f ca="1">BA27-BC27-('DB Func'!GB22*'P Gerais'!$D$35)</f>
        <v>0</v>
      </c>
      <c r="BE27" s="386">
        <f ca="1">VLOOKUP(BD27,'P Gerais'!$D$29:$F$33,3,TRUE)</f>
        <v>0</v>
      </c>
      <c r="BF27" s="364">
        <f t="shared" ca="1" si="13"/>
        <v>0</v>
      </c>
      <c r="BG27" s="364">
        <f ca="1">VLOOKUP(BD27,'P Gerais'!$D$29:$G$33,4,TRUE)</f>
        <v>0</v>
      </c>
      <c r="BH27" s="364">
        <f t="shared" ca="1" si="14"/>
        <v>0</v>
      </c>
      <c r="BI27" s="364">
        <f t="shared" ca="1" si="15"/>
        <v>0</v>
      </c>
      <c r="BJ27" s="481">
        <f ca="1">'DB Func'!G22</f>
        <v>0</v>
      </c>
      <c r="BK27" s="481">
        <f ca="1">'DB Func'!FW22</f>
        <v>0</v>
      </c>
      <c r="BL27" s="364">
        <f ca="1">D27*'P Gerais'!$D$13</f>
        <v>0</v>
      </c>
      <c r="BM27" s="364">
        <f ca="1">D27*'P Gerais'!$D$14</f>
        <v>0</v>
      </c>
      <c r="BN27" s="364">
        <f ca="1">D27*'P Gerais'!$D$16</f>
        <v>0</v>
      </c>
      <c r="BO27" s="364">
        <f ca="1">D27*'P Gerais'!$D$17</f>
        <v>0</v>
      </c>
      <c r="BP27" s="364">
        <f ca="1">D27*'P Gerais'!$D$18</f>
        <v>0</v>
      </c>
      <c r="BQ27" s="385">
        <f ca="1">VLOOKUP(D27,'P Gerais'!$D$22:$G$24,3,TRUE)</f>
        <v>0.08</v>
      </c>
      <c r="BR27" s="385">
        <f ca="1">VLOOKUP(D27,'P Gerais'!$D$29:$G$33,3,TRUE)</f>
        <v>0</v>
      </c>
      <c r="BS27" s="385">
        <f ca="1">'DB Func'!BN22</f>
        <v>0</v>
      </c>
      <c r="BT27" s="385">
        <f ca="1">'DB Func'!BO22</f>
        <v>0</v>
      </c>
      <c r="BU27" s="385">
        <f ca="1">'DB Func'!FX22</f>
        <v>0</v>
      </c>
      <c r="BV27" s="364">
        <f t="shared" ca="1" si="16"/>
        <v>-0.08</v>
      </c>
      <c r="BW27" s="364">
        <f ca="1">BV27-'DB Func'!GC22</f>
        <v>-0.08</v>
      </c>
      <c r="BX27" s="481">
        <f ca="1">IFERROR(VLOOKUP(BW27,'P Gerais'!$D$29:$G$33,3,TRUE)*BW27,0)</f>
        <v>0</v>
      </c>
      <c r="BY27" s="364">
        <f ca="1">IFERROR(BX27-VLOOKUP(BW27,'P Gerais'!$D$29:$H$33,4,TRUE),0)</f>
        <v>0</v>
      </c>
      <c r="BZ27" s="364">
        <f ca="1">D27*'DB Func'!GD22</f>
        <v>0</v>
      </c>
      <c r="CB27" s="364">
        <f t="shared" ca="1" si="17"/>
        <v>0</v>
      </c>
      <c r="CC27" s="364">
        <f t="shared" si="18"/>
        <v>0</v>
      </c>
      <c r="CD27" s="364">
        <f t="shared" si="19"/>
        <v>0</v>
      </c>
      <c r="CF27" s="481" t="str">
        <f t="shared" ca="1" si="20"/>
        <v>não</v>
      </c>
      <c r="CG27" s="481">
        <f ca="1">IF($CH$8=1,DAY('DB Func'!C22),0)</f>
        <v>0</v>
      </c>
      <c r="CH27" s="481">
        <f ca="1">IF(CI27=0,0,MONTH('DB Func'!C22))</f>
        <v>0</v>
      </c>
      <c r="CI27" s="481">
        <f ca="1">IF('P Gerais'!D25=YEAR('DB Func'!C22),YEAR('DB Func'!C22),0)</f>
        <v>0</v>
      </c>
      <c r="CJ27" s="371">
        <v>50</v>
      </c>
      <c r="CL27" s="481" t="str">
        <f>IF(ISERROR(HLOOKUP(CL25,$DS$7:$DY27,$DZ27,FALSE)),"N",HLOOKUP(CL25,$DS$7:$DY27,$DZ27,FALSE))</f>
        <v>N</v>
      </c>
      <c r="CM27" s="481" t="str">
        <f>IF(ISERROR(HLOOKUP(CM25,$DS$7:$DY27,$DZ27,FALSE)),"N",HLOOKUP(CM25,$DS$7:$DY27,$DZ27,FALSE))</f>
        <v>N</v>
      </c>
      <c r="CN27" s="481" t="str">
        <f>IF(ISERROR(HLOOKUP(CN25,$DS$7:$DY27,$DZ27,FALSE)),"N",HLOOKUP(CN25,$DS$7:$DY27,$DZ27,FALSE))</f>
        <v>N</v>
      </c>
      <c r="CO27" s="481" t="str">
        <f>IF(ISERROR(HLOOKUP(CO25,$DS$7:$DY27,$DZ27,FALSE)),"N",HLOOKUP(CO25,$DS$7:$DY27,$DZ27,FALSE))</f>
        <v>N</v>
      </c>
      <c r="CP27" s="481" t="str">
        <f>IF(ISERROR(HLOOKUP(CP25,$DS$7:$DY27,$DZ27,FALSE)),"N",HLOOKUP(CP25,$DS$7:$DY27,$DZ27,FALSE))</f>
        <v>N</v>
      </c>
      <c r="CQ27" s="481" t="str">
        <f>IF(ISERROR(HLOOKUP(CQ25,$DS$7:$DY27,$DZ27,FALSE)),"N",HLOOKUP(CQ25,$DS$7:$DY27,$DZ27,FALSE))</f>
        <v>N</v>
      </c>
      <c r="CR27" s="481" t="str">
        <f>IF(ISERROR(HLOOKUP(CR25,$DS$7:$DY27,$DZ27,FALSE)),"N",HLOOKUP(CR25,$DS$7:$DY27,$DZ27,FALSE))</f>
        <v>N</v>
      </c>
      <c r="CS27" s="481" t="str">
        <f>IF(ISERROR(HLOOKUP(CS25,$DS$7:$DY27,$DZ27,FALSE)),"N",HLOOKUP(CS25,$DS$7:$DY27,$DZ27,FALSE))</f>
        <v>N</v>
      </c>
      <c r="CT27" s="481" t="str">
        <f>IF(ISERROR(HLOOKUP(CT25,$DS$7:$DY27,$DZ27,FALSE)),"N",HLOOKUP(CT25,$DS$7:$DY27,$DZ27,FALSE))</f>
        <v>N</v>
      </c>
      <c r="CU27" s="481" t="str">
        <f>IF(ISERROR(HLOOKUP(CU25,$DS$7:$DY27,$DZ27,FALSE)),"N",HLOOKUP(CU25,$DS$7:$DY27,$DZ27,FALSE))</f>
        <v>N</v>
      </c>
      <c r="CV27" s="481" t="str">
        <f>IF(ISERROR(HLOOKUP(CV25,$DS$7:$DY27,$DZ27,FALSE)),"N",HLOOKUP(CV25,$DS$7:$DY27,$DZ27,FALSE))</f>
        <v>N</v>
      </c>
      <c r="CW27" s="481" t="str">
        <f>IF(ISERROR(HLOOKUP(CW25,$DS$7:$DY27,$DZ27,FALSE)),"N",HLOOKUP(CW25,$DS$7:$DY27,$DZ27,FALSE))</f>
        <v>N</v>
      </c>
      <c r="CX27" s="481" t="str">
        <f>IF(ISERROR(HLOOKUP(CX25,$DS$7:$DY27,$DZ27,FALSE)),"N",HLOOKUP(CX25,$DS$7:$DY27,$DZ27,FALSE))</f>
        <v>N</v>
      </c>
      <c r="CY27" s="481" t="str">
        <f>IF(ISERROR(HLOOKUP(CY25,$DS$7:$DY27,$DZ27,FALSE)),"N",HLOOKUP(CY25,$DS$7:$DY27,$DZ27,FALSE))</f>
        <v>N</v>
      </c>
      <c r="CZ27" s="481" t="str">
        <f>IF(ISERROR(HLOOKUP(CZ25,$DS$7:$DY27,$DZ27,FALSE)),"N",HLOOKUP(CZ25,$DS$7:$DY27,$DZ27,FALSE))</f>
        <v>N</v>
      </c>
      <c r="DA27" s="481" t="str">
        <f>IF(ISERROR(HLOOKUP(DA25,$DS$7:$DY27,$DZ27,FALSE)),"N",HLOOKUP(DA25,$DS$7:$DY27,$DZ27,FALSE))</f>
        <v>N</v>
      </c>
      <c r="DB27" s="481" t="str">
        <f>IF(ISERROR(HLOOKUP(DB25,$DS$7:$DY27,$DZ27,FALSE)),"N",HLOOKUP(DB25,$DS$7:$DY27,$DZ27,FALSE))</f>
        <v>N</v>
      </c>
      <c r="DC27" s="481" t="str">
        <f>IF(ISERROR(HLOOKUP(DC25,$DS$7:$DY27,$DZ27,FALSE)),"N",HLOOKUP(DC25,$DS$7:$DY27,$DZ27,FALSE))</f>
        <v>N</v>
      </c>
      <c r="DD27" s="481" t="str">
        <f>IF(ISERROR(HLOOKUP(DD25,$DS$7:$DY27,$DZ27,FALSE)),"N",HLOOKUP(DD25,$DS$7:$DY27,$DZ27,FALSE))</f>
        <v>N</v>
      </c>
      <c r="DE27" s="481" t="str">
        <f>IF(ISERROR(HLOOKUP(DE25,$DS$7:$DY27,$DZ27,FALSE)),"N",HLOOKUP(DE25,$DS$7:$DY27,$DZ27,FALSE))</f>
        <v>N</v>
      </c>
      <c r="DF27" s="481" t="str">
        <f>IF(ISERROR(HLOOKUP(DF25,$DS$7:$DY27,$DZ27,FALSE)),"N",HLOOKUP(DF25,$DS$7:$DY27,$DZ27,FALSE))</f>
        <v>N</v>
      </c>
      <c r="DG27" s="481" t="str">
        <f>IF(ISERROR(HLOOKUP(DG25,$DS$7:$DY27,$DZ27,FALSE)),"N",HLOOKUP(DG25,$DS$7:$DY27,$DZ27,FALSE))</f>
        <v>N</v>
      </c>
      <c r="DH27" s="481" t="str">
        <f>IF(ISERROR(HLOOKUP(DH25,$DS$7:$DY27,$DZ27,FALSE)),"N",HLOOKUP(DH25,$DS$7:$DY27,$DZ27,FALSE))</f>
        <v>N</v>
      </c>
      <c r="DI27" s="481" t="str">
        <f>IF(ISERROR(HLOOKUP(DI25,$DS$7:$DY27,$DZ27,FALSE)),"N",HLOOKUP(DI25,$DS$7:$DY27,$DZ27,FALSE))</f>
        <v>N</v>
      </c>
      <c r="DJ27" s="481" t="str">
        <f>IF(ISERROR(HLOOKUP(DJ25,$DS$7:$DY27,$DZ27,FALSE)),"N",HLOOKUP(DJ25,$DS$7:$DY27,$DZ27,FALSE))</f>
        <v>N</v>
      </c>
      <c r="DK27" s="481" t="str">
        <f>IF(ISERROR(HLOOKUP(DK25,$DS$7:$DY27,$DZ27,FALSE)),"N",HLOOKUP(DK25,$DS$7:$DY27,$DZ27,FALSE))</f>
        <v>N</v>
      </c>
      <c r="DL27" s="481" t="str">
        <f>IF(ISERROR(HLOOKUP(DL25,$DS$7:$DY27,$DZ27,FALSE)),"N",HLOOKUP(DL25,$DS$7:$DY27,$DZ27,FALSE))</f>
        <v>N</v>
      </c>
      <c r="DM27" s="481" t="str">
        <f>IF(ISERROR(HLOOKUP(DM25,$DS$7:$DY27,$DZ27,FALSE)),"N",HLOOKUP(DM25,$DS$7:$DY27,$DZ27,FALSE))</f>
        <v>N</v>
      </c>
      <c r="DN27" s="481" t="str">
        <f>IF(ISERROR(HLOOKUP(DN25,$DS$7:$DY27,$DZ27,FALSE)),"N",HLOOKUP(DN25,$DS$7:$DY27,$DZ27,FALSE))</f>
        <v>N</v>
      </c>
      <c r="DO27" s="481" t="str">
        <f>IF(ISERROR(HLOOKUP(DO25,$DS$7:$DY27,$DZ27,FALSE)),"N",HLOOKUP(DO25,$DS$7:$DY27,$DZ27,FALSE))</f>
        <v>N</v>
      </c>
      <c r="DP27" s="481" t="str">
        <f>IF(ISERROR(HLOOKUP(DP25,$DS$7:$DY27,$DZ27,FALSE)),"N",HLOOKUP(DP25,$DS$7:$DY27,$DZ27,FALSE))</f>
        <v>N</v>
      </c>
      <c r="DQ27" s="481">
        <f t="shared" si="21"/>
        <v>0</v>
      </c>
      <c r="DR27" s="481">
        <f t="shared" si="22"/>
        <v>31</v>
      </c>
      <c r="DS27" s="481" t="str">
        <f>IF('DB Func'!M22&gt;0,"S","N")</f>
        <v>N</v>
      </c>
      <c r="DT27" s="481" t="str">
        <f>IF('DB Func'!R22&gt;0,"S","N")</f>
        <v>N</v>
      </c>
      <c r="DU27" s="481" t="str">
        <f>IF('DB Func'!W22&gt;0,"S","N")</f>
        <v>N</v>
      </c>
      <c r="DV27" s="481" t="str">
        <f>IF('DB Func'!AB22&gt;0,"S","N")</f>
        <v>N</v>
      </c>
      <c r="DW27" s="481" t="str">
        <f>IF('DB Func'!AG22&gt;0,"S","N")</f>
        <v>N</v>
      </c>
      <c r="DX27" s="481" t="str">
        <f>IF('DB Func'!AL22&gt;0,"S","N")</f>
        <v>N</v>
      </c>
      <c r="DY27" s="481" t="str">
        <f>IF('DB Func'!AQ22&gt;0,"S","N")</f>
        <v>N</v>
      </c>
      <c r="DZ27" s="481">
        <v>21</v>
      </c>
      <c r="EA27" s="369">
        <f ca="1">'DB Func'!C22</f>
        <v>0</v>
      </c>
      <c r="EB27" s="481" t="str">
        <f t="shared" ca="1" si="34"/>
        <v>s</v>
      </c>
      <c r="EC27" s="481" t="str">
        <f t="shared" ca="1" si="34"/>
        <v>s</v>
      </c>
      <c r="ED27" s="481" t="str">
        <f t="shared" ca="1" si="34"/>
        <v>s</v>
      </c>
      <c r="EE27" s="481" t="str">
        <f t="shared" ca="1" si="34"/>
        <v>s</v>
      </c>
      <c r="EF27" s="481" t="str">
        <f t="shared" ca="1" si="34"/>
        <v>s</v>
      </c>
      <c r="EG27" s="481" t="str">
        <f t="shared" ca="1" si="34"/>
        <v>s</v>
      </c>
      <c r="EH27" s="481" t="str">
        <f t="shared" ca="1" si="34"/>
        <v>s</v>
      </c>
      <c r="EI27" s="481" t="str">
        <f t="shared" ca="1" si="34"/>
        <v>s</v>
      </c>
      <c r="EJ27" s="481" t="str">
        <f t="shared" ca="1" si="34"/>
        <v>s</v>
      </c>
      <c r="EK27" s="481" t="str">
        <f t="shared" ca="1" si="34"/>
        <v>s</v>
      </c>
      <c r="EL27" s="481" t="str">
        <f t="shared" ca="1" si="34"/>
        <v>s</v>
      </c>
      <c r="EM27" s="481" t="str">
        <f t="shared" ca="1" si="34"/>
        <v>s</v>
      </c>
      <c r="EN27" s="481" t="str">
        <f t="shared" ca="1" si="34"/>
        <v>s</v>
      </c>
      <c r="EO27" s="481" t="str">
        <f t="shared" ca="1" si="34"/>
        <v>s</v>
      </c>
      <c r="EP27" s="481" t="str">
        <f t="shared" ca="1" si="34"/>
        <v>s</v>
      </c>
      <c r="EQ27" s="481" t="str">
        <f t="shared" ca="1" si="34"/>
        <v>s</v>
      </c>
      <c r="ER27" s="481" t="str">
        <f t="shared" ca="1" si="33"/>
        <v>s</v>
      </c>
      <c r="ES27" s="481" t="str">
        <f t="shared" ca="1" si="33"/>
        <v>s</v>
      </c>
      <c r="ET27" s="481" t="str">
        <f t="shared" ca="1" si="33"/>
        <v>s</v>
      </c>
      <c r="EU27" s="481" t="str">
        <f t="shared" ca="1" si="33"/>
        <v>s</v>
      </c>
      <c r="EV27" s="481" t="str">
        <f t="shared" ca="1" si="24"/>
        <v>s</v>
      </c>
      <c r="EW27" s="481" t="str">
        <f t="shared" ca="1" si="33"/>
        <v>s</v>
      </c>
      <c r="EX27" s="481" t="str">
        <f t="shared" ca="1" si="33"/>
        <v>s</v>
      </c>
      <c r="EY27" s="481" t="str">
        <f t="shared" ca="1" si="33"/>
        <v>s</v>
      </c>
      <c r="EZ27" s="481" t="str">
        <f t="shared" ca="1" si="33"/>
        <v>s</v>
      </c>
      <c r="FA27" s="481" t="str">
        <f t="shared" ca="1" si="33"/>
        <v>s</v>
      </c>
      <c r="FB27" s="481" t="str">
        <f t="shared" ca="1" si="33"/>
        <v>s</v>
      </c>
      <c r="FC27" s="481" t="str">
        <f t="shared" ca="1" si="33"/>
        <v>s</v>
      </c>
      <c r="FD27" s="481" t="str">
        <f t="shared" ca="1" si="33"/>
        <v>s</v>
      </c>
      <c r="FE27" s="481" t="str">
        <f t="shared" ca="1" si="33"/>
        <v>s</v>
      </c>
      <c r="FF27" s="481" t="str">
        <f t="shared" ca="1" si="33"/>
        <v>s</v>
      </c>
      <c r="FG27" s="481">
        <f t="shared" ca="1" si="25"/>
        <v>31</v>
      </c>
      <c r="FH27" s="481">
        <f t="shared" ca="1" si="26"/>
        <v>0</v>
      </c>
      <c r="FI27" s="481" t="str">
        <f ca="1">IF(AND(YEAR(EA27)='P Gerais'!D25,MONTH(Lanc!EA27)=1,DAY(Lanc!EA27)&gt;1),"S","N")</f>
        <v>N</v>
      </c>
      <c r="FJ27" s="364">
        <f t="shared" ca="1" si="27"/>
        <v>0</v>
      </c>
      <c r="FK27" s="364">
        <f t="shared" si="28"/>
        <v>0</v>
      </c>
      <c r="FL27" s="387">
        <f t="shared" ca="1" si="29"/>
        <v>0</v>
      </c>
      <c r="FM27" s="363">
        <f t="shared" ca="1" si="30"/>
        <v>0</v>
      </c>
      <c r="FN27" s="363">
        <f t="shared" si="31"/>
        <v>0</v>
      </c>
      <c r="FP27" s="481">
        <f ca="1">((FJ27-FL27-FK27+AZ27+AQ27+SUM(Z27:AA27)+SUM(AW27:AX27)+AK27)*IF('DB Func'!GG22="ok",'DB Func'!GD22,0))</f>
        <v>0</v>
      </c>
      <c r="FR27" s="389">
        <f t="shared" ca="1" si="32"/>
        <v>0</v>
      </c>
      <c r="GV27" s="49"/>
      <c r="GW27" s="49"/>
      <c r="GX27" s="49"/>
      <c r="GY27" s="49"/>
      <c r="GZ27" s="49"/>
      <c r="HA27" s="49"/>
      <c r="HB27" s="49"/>
      <c r="HC27" s="49"/>
    </row>
    <row r="28" spans="3:211" ht="30" customHeight="1" thickTop="1" thickBot="1">
      <c r="C28" s="390" t="str">
        <f ca="1">IF('DB Func'!B23="Funcionário 21","",'DB Func'!B23)</f>
        <v/>
      </c>
      <c r="D28" s="391">
        <f ca="1">'DB Func'!CD23</f>
        <v>0</v>
      </c>
      <c r="E28" s="382" t="str">
        <f ca="1">IF(C28="","-",IF(OR(terceiro!E28="jan",terceiro!F28="jan"),"Sim","Não"))</f>
        <v>-</v>
      </c>
      <c r="F28" s="383" t="str">
        <f ca="1">IF(C28="","-",IF(OR(Ferias!E28="jan",Ferias!F28="jan"),"Sim","Não"))</f>
        <v>-</v>
      </c>
      <c r="G28" s="383">
        <f ca="1">IF(C28="",0,IF(F28="Sim",IF(Ferias!E28="Jan",Ferias!I28,Ferias!J28),0))</f>
        <v>0</v>
      </c>
      <c r="H28" s="185"/>
      <c r="I28" s="185"/>
      <c r="J28" s="383">
        <f t="shared" ca="1" si="1"/>
        <v>0</v>
      </c>
      <c r="K28" s="152"/>
      <c r="L28" s="151"/>
      <c r="M28" s="189"/>
      <c r="N28" s="153"/>
      <c r="O28" s="48"/>
      <c r="P28" s="48"/>
      <c r="Q28" s="48"/>
      <c r="R28" s="49"/>
      <c r="S28" s="49"/>
      <c r="T28" s="49"/>
      <c r="U28" s="49"/>
      <c r="V28" s="49"/>
      <c r="W28" s="49"/>
      <c r="X28" s="49"/>
      <c r="Y28" s="49"/>
      <c r="Z28" s="49"/>
      <c r="AA28" s="49"/>
      <c r="AB28" s="48"/>
      <c r="AC28" s="48"/>
      <c r="AD28" s="49"/>
      <c r="AE28" s="49"/>
      <c r="AF28" s="314"/>
      <c r="AH28" s="400">
        <f ca="1">IF('DB Func'!GE23="Janeiro",IF('DB Func'!BQ23="Parcela Única",('auxiliar 13 sal'!C24/12*'DB Func'!GF23)+AVERAGE('auxiliar 13 sal'!Q24:AB24)+AVERAGE('auxiliar 13 sal'!AE24:AP24)+('auxiliar 13 sal'!C24*'DB Func'!BN23)+('auxiliar 13 sal'!C24*'DB Func'!BO23),IF('DB Func'!BQ23="2 Parcelas",(('auxiliar 13 sal'!C24/12*'DB Func'!GF23+AVERAGE('auxiliar 13 sal'!Q24:AB24)+AVERAGE('auxiliar 13 sal'!AE24:AP24)+'auxiliar 13 sal'!C24*'DB Func'!BN23+'auxiliar 13 sal'!C24*'DB Func'!BO23)/2))),0)</f>
        <v>0</v>
      </c>
      <c r="AK28" s="364">
        <f t="shared" ca="1" si="5"/>
        <v>0</v>
      </c>
      <c r="AL28" s="364">
        <f t="shared" ca="1" si="6"/>
        <v>0</v>
      </c>
      <c r="AM28" s="364">
        <f t="shared" ca="1" si="7"/>
        <v>0</v>
      </c>
      <c r="AN28" s="364">
        <f t="shared" ca="1" si="8"/>
        <v>0</v>
      </c>
      <c r="AO28" s="364">
        <f t="shared" ca="1" si="9"/>
        <v>0</v>
      </c>
      <c r="AP28" s="364">
        <f t="shared" ca="1" si="10"/>
        <v>0</v>
      </c>
      <c r="AQ28" s="364">
        <f t="shared" ca="1" si="11"/>
        <v>0</v>
      </c>
      <c r="AR28" s="364">
        <f>IF(OR(M28="",M28=0),0,((FJ28/220)*('Ho Ex'!$C$8+$AS$6))*M28)</f>
        <v>0</v>
      </c>
      <c r="AS28" s="364">
        <f>IF(OR(N28="",N28=0),0,((FJ28/220*('DB Func'!GD23+Lanc!$AS$6))*('Ho Ex'!$I$8+$AS$6))*(N28/52.5*60))</f>
        <v>0</v>
      </c>
      <c r="AT28" s="364">
        <f>IF(OR(M28="",M28=0),0,((FJ28/220)*('Ho Ex'!$J$8+$AS$6))*O28)</f>
        <v>0</v>
      </c>
      <c r="AU28" s="364">
        <f>IF(OR(M28="",M28=0),0,((FJ28/220)*('Ho Ex'!I34+$AS$6))*P28)</f>
        <v>0</v>
      </c>
      <c r="AV28" s="364">
        <f>IF(OR(M28="",M28=0),0,((FJ28/220)*('Ho Ex'!C34+$AS$6))*Q28)</f>
        <v>0</v>
      </c>
      <c r="AW28" s="364">
        <f ca="1">FJ28*'DB Func'!BN23</f>
        <v>0</v>
      </c>
      <c r="AX28" s="364">
        <f ca="1">FJ28*'DB Func'!BO23</f>
        <v>0</v>
      </c>
      <c r="AY28" s="364">
        <f ca="1">IF(FJ28=0,0,VLOOKUP(FJ28,'P Gerais'!$D$39:$G$41,3,TRUE)*Func21!$F$68)</f>
        <v>0</v>
      </c>
      <c r="AZ28" s="364">
        <f t="shared" si="12"/>
        <v>0</v>
      </c>
      <c r="BA28" s="364">
        <f ca="1">((FJ28-FL28-FK28+AZ28+AQ28+SUM(Z28:AA28)+SUM(AW28:AX28)+AK28)*IF('DB Func'!GG23="ok",'DB Func'!GD23,0))+(FJ28-FL28-FK28+AZ28+AQ28+SUM(Z28:AA28)+SUM(AW28:AX28))+AK28</f>
        <v>0</v>
      </c>
      <c r="BB28" s="385">
        <f ca="1">VLOOKUP(BA28,'P Gerais'!$D$22:$G$25,3,TRUE)</f>
        <v>0.08</v>
      </c>
      <c r="BC28" s="364">
        <f ca="1">IF(BA28&lt;'P Gerais'!$D$25,BA28*BB28,Lanc!BB28)</f>
        <v>0</v>
      </c>
      <c r="BD28" s="364">
        <f ca="1">BA28-BC28-('DB Func'!GB23*'P Gerais'!$D$35)</f>
        <v>0</v>
      </c>
      <c r="BE28" s="386">
        <f ca="1">VLOOKUP(BD28,'P Gerais'!$D$29:$F$33,3,TRUE)</f>
        <v>0</v>
      </c>
      <c r="BF28" s="364">
        <f t="shared" ca="1" si="13"/>
        <v>0</v>
      </c>
      <c r="BG28" s="364">
        <f ca="1">VLOOKUP(BD28,'P Gerais'!$D$29:$G$33,4,TRUE)</f>
        <v>0</v>
      </c>
      <c r="BH28" s="364">
        <f t="shared" ca="1" si="14"/>
        <v>0</v>
      </c>
      <c r="BI28" s="364">
        <f t="shared" ca="1" si="15"/>
        <v>0</v>
      </c>
      <c r="BJ28" s="481">
        <f ca="1">'DB Func'!G23</f>
        <v>0</v>
      </c>
      <c r="BK28" s="481">
        <f ca="1">'DB Func'!FW23</f>
        <v>0</v>
      </c>
      <c r="BL28" s="364">
        <f ca="1">D28*'P Gerais'!$D$13</f>
        <v>0</v>
      </c>
      <c r="BM28" s="364">
        <f ca="1">D28*'P Gerais'!$D$14</f>
        <v>0</v>
      </c>
      <c r="BN28" s="364">
        <f ca="1">D28*'P Gerais'!$D$16</f>
        <v>0</v>
      </c>
      <c r="BO28" s="364">
        <f ca="1">D28*'P Gerais'!$D$17</f>
        <v>0</v>
      </c>
      <c r="BP28" s="364">
        <f ca="1">D28*'P Gerais'!$D$18</f>
        <v>0</v>
      </c>
      <c r="BQ28" s="385">
        <f ca="1">VLOOKUP(D28,'P Gerais'!$D$22:$G$24,3,TRUE)</f>
        <v>0.08</v>
      </c>
      <c r="BR28" s="385">
        <f ca="1">VLOOKUP(D28,'P Gerais'!$D$29:$G$33,3,TRUE)</f>
        <v>0</v>
      </c>
      <c r="BS28" s="385">
        <f ca="1">'DB Func'!BN23</f>
        <v>0</v>
      </c>
      <c r="BT28" s="385">
        <f ca="1">'DB Func'!BO23</f>
        <v>0</v>
      </c>
      <c r="BU28" s="385">
        <f ca="1">'DB Func'!FX23</f>
        <v>0</v>
      </c>
      <c r="BV28" s="364">
        <f t="shared" ca="1" si="16"/>
        <v>-0.08</v>
      </c>
      <c r="BW28" s="364">
        <f ca="1">BV28-'DB Func'!GC23</f>
        <v>-0.08</v>
      </c>
      <c r="BX28" s="481">
        <f ca="1">IFERROR(VLOOKUP(BW28,'P Gerais'!$D$29:$G$33,3,TRUE)*BW28,0)</f>
        <v>0</v>
      </c>
      <c r="BY28" s="364">
        <f ca="1">IFERROR(BX28-VLOOKUP(BW28,'P Gerais'!$D$29:$H$33,4,TRUE),0)</f>
        <v>0</v>
      </c>
      <c r="BZ28" s="364">
        <f ca="1">D28*'DB Func'!GD23</f>
        <v>0</v>
      </c>
      <c r="CB28" s="364">
        <f t="shared" ca="1" si="17"/>
        <v>0</v>
      </c>
      <c r="CC28" s="364">
        <f t="shared" si="18"/>
        <v>0</v>
      </c>
      <c r="CD28" s="364">
        <f t="shared" si="19"/>
        <v>0</v>
      </c>
      <c r="CF28" s="481" t="str">
        <f t="shared" ca="1" si="20"/>
        <v>não</v>
      </c>
      <c r="CG28" s="481">
        <f ca="1">IF($CH$8=1,DAY('DB Func'!C23),0)</f>
        <v>0</v>
      </c>
      <c r="CH28" s="481">
        <f ca="1">IF(CI28=0,0,MONTH('DB Func'!C23))</f>
        <v>0</v>
      </c>
      <c r="CI28" s="481">
        <f ca="1">IF('P Gerais'!D26=YEAR('DB Func'!C23),YEAR('DB Func'!C23),0)</f>
        <v>0</v>
      </c>
      <c r="CJ28" s="371">
        <v>51</v>
      </c>
      <c r="CL28" s="481" t="str">
        <f ca="1">IF(ISERROR(HLOOKUP(CL26,$DS$7:$DY28,$DZ28,FALSE)),"N",HLOOKUP(CL26,$DS$7:$DY28,$DZ28,FALSE))</f>
        <v>N</v>
      </c>
      <c r="CM28" s="481" t="str">
        <f ca="1">IF(ISERROR(HLOOKUP(CM26,$DS$7:$DY28,$DZ28,FALSE)),"N",HLOOKUP(CM26,$DS$7:$DY28,$DZ28,FALSE))</f>
        <v>N</v>
      </c>
      <c r="CN28" s="481" t="str">
        <f>IF(ISERROR(HLOOKUP(CN26,$DS$7:$DY28,$DZ28,FALSE)),"N",HLOOKUP(CN26,$DS$7:$DY28,$DZ28,FALSE))</f>
        <v>N</v>
      </c>
      <c r="CO28" s="481" t="str">
        <f ca="1">IF(ISERROR(HLOOKUP(CO26,$DS$7:$DY28,$DZ28,FALSE)),"N",HLOOKUP(CO26,$DS$7:$DY28,$DZ28,FALSE))</f>
        <v>N</v>
      </c>
      <c r="CP28" s="481" t="str">
        <f ca="1">IF(ISERROR(HLOOKUP(CP26,$DS$7:$DY28,$DZ28,FALSE)),"N",HLOOKUP(CP26,$DS$7:$DY28,$DZ28,FALSE))</f>
        <v>N</v>
      </c>
      <c r="CQ28" s="481" t="str">
        <f ca="1">IF(ISERROR(HLOOKUP(CQ26,$DS$7:$DY28,$DZ28,FALSE)),"N",HLOOKUP(CQ26,$DS$7:$DY28,$DZ28,FALSE))</f>
        <v>N</v>
      </c>
      <c r="CR28" s="481" t="str">
        <f ca="1">IF(ISERROR(HLOOKUP(CR26,$DS$7:$DY28,$DZ28,FALSE)),"N",HLOOKUP(CR26,$DS$7:$DY28,$DZ28,FALSE))</f>
        <v>N</v>
      </c>
      <c r="CS28" s="481" t="str">
        <f ca="1">IF(ISERROR(HLOOKUP(CS26,$DS$7:$DY28,$DZ28,FALSE)),"N",HLOOKUP(CS26,$DS$7:$DY28,$DZ28,FALSE))</f>
        <v>N</v>
      </c>
      <c r="CT28" s="481" t="str">
        <f ca="1">IF(ISERROR(HLOOKUP(CT26,$DS$7:$DY28,$DZ28,FALSE)),"N",HLOOKUP(CT26,$DS$7:$DY28,$DZ28,FALSE))</f>
        <v>N</v>
      </c>
      <c r="CU28" s="481" t="str">
        <f>IF(ISERROR(HLOOKUP(CU26,$DS$7:$DY28,$DZ28,FALSE)),"N",HLOOKUP(CU26,$DS$7:$DY28,$DZ28,FALSE))</f>
        <v>N</v>
      </c>
      <c r="CV28" s="481" t="str">
        <f ca="1">IF(ISERROR(HLOOKUP(CV26,$DS$7:$DY28,$DZ28,FALSE)),"N",HLOOKUP(CV26,$DS$7:$DY28,$DZ28,FALSE))</f>
        <v>N</v>
      </c>
      <c r="CW28" s="481" t="str">
        <f ca="1">IF(ISERROR(HLOOKUP(CW26,$DS$7:$DY28,$DZ28,FALSE)),"N",HLOOKUP(CW26,$DS$7:$DY28,$DZ28,FALSE))</f>
        <v>N</v>
      </c>
      <c r="CX28" s="481" t="str">
        <f ca="1">IF(ISERROR(HLOOKUP(CX26,$DS$7:$DY28,$DZ28,FALSE)),"N",HLOOKUP(CX26,$DS$7:$DY28,$DZ28,FALSE))</f>
        <v>N</v>
      </c>
      <c r="CY28" s="481" t="str">
        <f ca="1">IF(ISERROR(HLOOKUP(CY26,$DS$7:$DY28,$DZ28,FALSE)),"N",HLOOKUP(CY26,$DS$7:$DY28,$DZ28,FALSE))</f>
        <v>N</v>
      </c>
      <c r="CZ28" s="481" t="str">
        <f ca="1">IF(ISERROR(HLOOKUP(CZ26,$DS$7:$DY28,$DZ28,FALSE)),"N",HLOOKUP(CZ26,$DS$7:$DY28,$DZ28,FALSE))</f>
        <v>N</v>
      </c>
      <c r="DA28" s="481" t="str">
        <f ca="1">IF(ISERROR(HLOOKUP(DA26,$DS$7:$DY28,$DZ28,FALSE)),"N",HLOOKUP(DA26,$DS$7:$DY28,$DZ28,FALSE))</f>
        <v>N</v>
      </c>
      <c r="DB28" s="481" t="str">
        <f>IF(ISERROR(HLOOKUP(DB26,$DS$7:$DY28,$DZ28,FALSE)),"N",HLOOKUP(DB26,$DS$7:$DY28,$DZ28,FALSE))</f>
        <v>N</v>
      </c>
      <c r="DC28" s="481" t="str">
        <f ca="1">IF(ISERROR(HLOOKUP(DC26,$DS$7:$DY28,$DZ28,FALSE)),"N",HLOOKUP(DC26,$DS$7:$DY28,$DZ28,FALSE))</f>
        <v>N</v>
      </c>
      <c r="DD28" s="481" t="str">
        <f ca="1">IF(ISERROR(HLOOKUP(DD26,$DS$7:$DY28,$DZ28,FALSE)),"N",HLOOKUP(DD26,$DS$7:$DY28,$DZ28,FALSE))</f>
        <v>N</v>
      </c>
      <c r="DE28" s="481" t="str">
        <f ca="1">IF(ISERROR(HLOOKUP(DE26,$DS$7:$DY28,$DZ28,FALSE)),"N",HLOOKUP(DE26,$DS$7:$DY28,$DZ28,FALSE))</f>
        <v>N</v>
      </c>
      <c r="DF28" s="481" t="str">
        <f ca="1">IF(ISERROR(HLOOKUP(DF26,$DS$7:$DY28,$DZ28,FALSE)),"N",HLOOKUP(DF26,$DS$7:$DY28,$DZ28,FALSE))</f>
        <v>N</v>
      </c>
      <c r="DG28" s="481" t="str">
        <f ca="1">IF(ISERROR(HLOOKUP(DG26,$DS$7:$DY28,$DZ28,FALSE)),"N",HLOOKUP(DG26,$DS$7:$DY28,$DZ28,FALSE))</f>
        <v>N</v>
      </c>
      <c r="DH28" s="481" t="str">
        <f ca="1">IF(ISERROR(HLOOKUP(DH26,$DS$7:$DY28,$DZ28,FALSE)),"N",HLOOKUP(DH26,$DS$7:$DY28,$DZ28,FALSE))</f>
        <v>N</v>
      </c>
      <c r="DI28" s="481" t="str">
        <f>IF(ISERROR(HLOOKUP(DI26,$DS$7:$DY28,$DZ28,FALSE)),"N",HLOOKUP(DI26,$DS$7:$DY28,$DZ28,FALSE))</f>
        <v>N</v>
      </c>
      <c r="DJ28" s="481" t="str">
        <f ca="1">IF(ISERROR(HLOOKUP(DJ26,$DS$7:$DY28,$DZ28,FALSE)),"N",HLOOKUP(DJ26,$DS$7:$DY28,$DZ28,FALSE))</f>
        <v>N</v>
      </c>
      <c r="DK28" s="481" t="str">
        <f ca="1">IF(ISERROR(HLOOKUP(DK26,$DS$7:$DY28,$DZ28,FALSE)),"N",HLOOKUP(DK26,$DS$7:$DY28,$DZ28,FALSE))</f>
        <v>N</v>
      </c>
      <c r="DL28" s="481" t="str">
        <f ca="1">IF(ISERROR(HLOOKUP(DL26,$DS$7:$DY28,$DZ28,FALSE)),"N",HLOOKUP(DL26,$DS$7:$DY28,$DZ28,FALSE))</f>
        <v>N</v>
      </c>
      <c r="DM28" s="481" t="str">
        <f ca="1">IF(ISERROR(HLOOKUP(DM26,$DS$7:$DY28,$DZ28,FALSE)),"N",HLOOKUP(DM26,$DS$7:$DY28,$DZ28,FALSE))</f>
        <v>N</v>
      </c>
      <c r="DN28" s="481" t="str">
        <f ca="1">IF(ISERROR(HLOOKUP(DN26,$DS$7:$DY28,$DZ28,FALSE)),"N",HLOOKUP(DN26,$DS$7:$DY28,$DZ28,FALSE))</f>
        <v>N</v>
      </c>
      <c r="DO28" s="481" t="str">
        <f ca="1">IF(ISERROR(HLOOKUP(DO26,$DS$7:$DY28,$DZ28,FALSE)),"N",HLOOKUP(DO26,$DS$7:$DY28,$DZ28,FALSE))</f>
        <v>N</v>
      </c>
      <c r="DP28" s="481" t="str">
        <f>IF(ISERROR(HLOOKUP(DP26,$DS$7:$DY28,$DZ28,FALSE)),"N",HLOOKUP(DP26,$DS$7:$DY28,$DZ28,FALSE))</f>
        <v>N</v>
      </c>
      <c r="DQ28" s="481">
        <f t="shared" ca="1" si="21"/>
        <v>0</v>
      </c>
      <c r="DR28" s="481">
        <f t="shared" ca="1" si="22"/>
        <v>31</v>
      </c>
      <c r="DS28" s="481" t="str">
        <f>IF('DB Func'!M23&gt;0,"S","N")</f>
        <v>N</v>
      </c>
      <c r="DT28" s="481" t="str">
        <f>IF('DB Func'!R23&gt;0,"S","N")</f>
        <v>N</v>
      </c>
      <c r="DU28" s="481" t="str">
        <f>IF('DB Func'!W23&gt;0,"S","N")</f>
        <v>N</v>
      </c>
      <c r="DV28" s="481" t="str">
        <f>IF('DB Func'!AB23&gt;0,"S","N")</f>
        <v>N</v>
      </c>
      <c r="DW28" s="481" t="str">
        <f>IF('DB Func'!AG23&gt;0,"S","N")</f>
        <v>N</v>
      </c>
      <c r="DX28" s="481" t="str">
        <f>IF('DB Func'!AL23&gt;0,"S","N")</f>
        <v>N</v>
      </c>
      <c r="DY28" s="481" t="str">
        <f>IF('DB Func'!AQ23&gt;0,"S","N")</f>
        <v>N</v>
      </c>
      <c r="DZ28" s="481">
        <v>22</v>
      </c>
      <c r="EA28" s="369">
        <f ca="1">'DB Func'!C23</f>
        <v>0</v>
      </c>
      <c r="EB28" s="481" t="str">
        <f t="shared" ca="1" si="34"/>
        <v>s</v>
      </c>
      <c r="EC28" s="481" t="str">
        <f t="shared" ca="1" si="34"/>
        <v>s</v>
      </c>
      <c r="ED28" s="481" t="str">
        <f t="shared" ca="1" si="34"/>
        <v>s</v>
      </c>
      <c r="EE28" s="481" t="str">
        <f t="shared" ca="1" si="34"/>
        <v>s</v>
      </c>
      <c r="EF28" s="481" t="str">
        <f t="shared" ca="1" si="34"/>
        <v>s</v>
      </c>
      <c r="EG28" s="481" t="str">
        <f t="shared" ca="1" si="34"/>
        <v>s</v>
      </c>
      <c r="EH28" s="481" t="str">
        <f t="shared" ca="1" si="34"/>
        <v>s</v>
      </c>
      <c r="EI28" s="481" t="str">
        <f t="shared" ca="1" si="34"/>
        <v>s</v>
      </c>
      <c r="EJ28" s="481" t="str">
        <f t="shared" ca="1" si="34"/>
        <v>s</v>
      </c>
      <c r="EK28" s="481" t="str">
        <f t="shared" ca="1" si="34"/>
        <v>s</v>
      </c>
      <c r="EL28" s="481" t="str">
        <f t="shared" ca="1" si="34"/>
        <v>s</v>
      </c>
      <c r="EM28" s="481" t="str">
        <f t="shared" ca="1" si="34"/>
        <v>s</v>
      </c>
      <c r="EN28" s="481" t="str">
        <f t="shared" ca="1" si="34"/>
        <v>s</v>
      </c>
      <c r="EO28" s="481" t="str">
        <f t="shared" ca="1" si="34"/>
        <v>s</v>
      </c>
      <c r="EP28" s="481" t="str">
        <f t="shared" ca="1" si="34"/>
        <v>s</v>
      </c>
      <c r="EQ28" s="481" t="str">
        <f t="shared" ca="1" si="34"/>
        <v>s</v>
      </c>
      <c r="ER28" s="481" t="str">
        <f t="shared" ca="1" si="33"/>
        <v>s</v>
      </c>
      <c r="ES28" s="481" t="str">
        <f t="shared" ca="1" si="33"/>
        <v>s</v>
      </c>
      <c r="ET28" s="481" t="str">
        <f t="shared" ca="1" si="33"/>
        <v>s</v>
      </c>
      <c r="EU28" s="481" t="str">
        <f t="shared" ca="1" si="33"/>
        <v>s</v>
      </c>
      <c r="EV28" s="481" t="str">
        <f t="shared" ca="1" si="24"/>
        <v>s</v>
      </c>
      <c r="EW28" s="481" t="str">
        <f t="shared" ca="1" si="33"/>
        <v>s</v>
      </c>
      <c r="EX28" s="481" t="str">
        <f t="shared" ca="1" si="33"/>
        <v>s</v>
      </c>
      <c r="EY28" s="481" t="str">
        <f t="shared" ca="1" si="33"/>
        <v>s</v>
      </c>
      <c r="EZ28" s="481" t="str">
        <f t="shared" ca="1" si="33"/>
        <v>s</v>
      </c>
      <c r="FA28" s="481" t="str">
        <f t="shared" ca="1" si="33"/>
        <v>s</v>
      </c>
      <c r="FB28" s="481" t="str">
        <f t="shared" ca="1" si="33"/>
        <v>s</v>
      </c>
      <c r="FC28" s="481" t="str">
        <f t="shared" ca="1" si="33"/>
        <v>s</v>
      </c>
      <c r="FD28" s="481" t="str">
        <f t="shared" ca="1" si="33"/>
        <v>s</v>
      </c>
      <c r="FE28" s="481" t="str">
        <f t="shared" ca="1" si="33"/>
        <v>s</v>
      </c>
      <c r="FF28" s="481" t="str">
        <f t="shared" ca="1" si="33"/>
        <v>s</v>
      </c>
      <c r="FG28" s="481">
        <f t="shared" ca="1" si="25"/>
        <v>31</v>
      </c>
      <c r="FH28" s="481">
        <f t="shared" ca="1" si="26"/>
        <v>0</v>
      </c>
      <c r="FI28" s="481" t="str">
        <f ca="1">IF(AND(YEAR(EA28)='P Gerais'!D26,MONTH(Lanc!EA28)=1,DAY(Lanc!EA28)&gt;1),"S","N")</f>
        <v>N</v>
      </c>
      <c r="FJ28" s="364">
        <f t="shared" ca="1" si="27"/>
        <v>0</v>
      </c>
      <c r="FK28" s="364">
        <f t="shared" si="28"/>
        <v>0</v>
      </c>
      <c r="FL28" s="387">
        <f t="shared" ca="1" si="29"/>
        <v>0</v>
      </c>
      <c r="FM28" s="363">
        <f t="shared" ca="1" si="30"/>
        <v>0</v>
      </c>
      <c r="FN28" s="363">
        <f t="shared" si="31"/>
        <v>0</v>
      </c>
      <c r="FP28" s="481">
        <f ca="1">((FJ28-FL28-FK28+AZ28+AQ28+SUM(Z28:AA28)+SUM(AW28:AX28)+AK28)*IF('DB Func'!GG23="ok",'DB Func'!GD23,0))</f>
        <v>0</v>
      </c>
      <c r="FR28" s="389">
        <f t="shared" ca="1" si="32"/>
        <v>0</v>
      </c>
      <c r="GV28" s="49"/>
      <c r="GW28" s="49"/>
      <c r="GX28" s="49"/>
      <c r="GY28" s="49"/>
      <c r="GZ28" s="49"/>
      <c r="HA28" s="49"/>
      <c r="HB28" s="49"/>
      <c r="HC28" s="49"/>
    </row>
    <row r="29" spans="3:211" ht="30" customHeight="1" thickTop="1" thickBot="1">
      <c r="C29" s="390" t="str">
        <f ca="1">IF('DB Func'!B24="Funcionário 22","",'DB Func'!B24)</f>
        <v/>
      </c>
      <c r="D29" s="391">
        <f ca="1">'DB Func'!CD24</f>
        <v>0</v>
      </c>
      <c r="E29" s="382" t="str">
        <f ca="1">IF(C29="","-",IF(OR(terceiro!E29="jan",terceiro!F29="jan"),"Sim","Não"))</f>
        <v>-</v>
      </c>
      <c r="F29" s="383" t="str">
        <f ca="1">IF(C29="","-",IF(OR(Ferias!E29="jan",Ferias!F29="jan"),"Sim","Não"))</f>
        <v>-</v>
      </c>
      <c r="G29" s="383">
        <f ca="1">IF(C29="",0,IF(F29="Sim",IF(Ferias!E29="Jan",Ferias!I29,Ferias!J29),0))</f>
        <v>0</v>
      </c>
      <c r="H29" s="185"/>
      <c r="I29" s="185"/>
      <c r="J29" s="383">
        <f t="shared" ca="1" si="1"/>
        <v>0</v>
      </c>
      <c r="K29" s="152"/>
      <c r="L29" s="151"/>
      <c r="M29" s="189"/>
      <c r="N29" s="153"/>
      <c r="O29" s="48"/>
      <c r="P29" s="48"/>
      <c r="Q29" s="48"/>
      <c r="R29" s="49"/>
      <c r="S29" s="49"/>
      <c r="T29" s="49"/>
      <c r="U29" s="49"/>
      <c r="V29" s="49"/>
      <c r="W29" s="49"/>
      <c r="X29" s="49"/>
      <c r="Y29" s="49"/>
      <c r="Z29" s="49"/>
      <c r="AA29" s="49"/>
      <c r="AB29" s="48"/>
      <c r="AC29" s="48"/>
      <c r="AD29" s="49"/>
      <c r="AE29" s="49"/>
      <c r="AF29" s="314"/>
      <c r="AH29" s="400">
        <f ca="1">IF('DB Func'!GE24="Janeiro",IF('DB Func'!BQ24="Parcela Única",('auxiliar 13 sal'!C25/12*'DB Func'!GF24)+AVERAGE('auxiliar 13 sal'!Q25:AB25)+AVERAGE('auxiliar 13 sal'!AE25:AP25)+('auxiliar 13 sal'!C25*'DB Func'!BN24)+('auxiliar 13 sal'!C25*'DB Func'!BO24),IF('DB Func'!BQ24="2 Parcelas",(('auxiliar 13 sal'!C25/12*'DB Func'!GF24+AVERAGE('auxiliar 13 sal'!Q25:AB25)+AVERAGE('auxiliar 13 sal'!AE25:AP25)+'auxiliar 13 sal'!C25*'DB Func'!BN24+'auxiliar 13 sal'!C25*'DB Func'!BO24)/2))),0)</f>
        <v>0</v>
      </c>
      <c r="AK29" s="364">
        <f t="shared" ca="1" si="5"/>
        <v>0</v>
      </c>
      <c r="AL29" s="364">
        <f t="shared" ca="1" si="6"/>
        <v>0</v>
      </c>
      <c r="AM29" s="364">
        <f t="shared" ca="1" si="7"/>
        <v>0</v>
      </c>
      <c r="AN29" s="364">
        <f t="shared" ca="1" si="8"/>
        <v>0</v>
      </c>
      <c r="AO29" s="364">
        <f t="shared" ca="1" si="9"/>
        <v>0</v>
      </c>
      <c r="AP29" s="364">
        <f t="shared" ca="1" si="10"/>
        <v>0</v>
      </c>
      <c r="AQ29" s="364">
        <f t="shared" ca="1" si="11"/>
        <v>0</v>
      </c>
      <c r="AR29" s="364">
        <f>IF(OR(M29="",M29=0),0,((FJ29/220)*('Ho Ex'!$C$8+$AS$6))*M29)</f>
        <v>0</v>
      </c>
      <c r="AS29" s="364">
        <f>IF(OR(N29="",N29=0),0,((FJ29/220*('DB Func'!GD24+Lanc!$AS$6))*('Ho Ex'!$I$8+$AS$6))*(N29/52.5*60))</f>
        <v>0</v>
      </c>
      <c r="AT29" s="364">
        <f>IF(OR(M29="",M29=0),0,((FJ29/220)*('Ho Ex'!$J$8+$AS$6))*O29)</f>
        <v>0</v>
      </c>
      <c r="AU29" s="364">
        <f>IF(OR(M29="",M29=0),0,((FJ29/220)*('Ho Ex'!I35+$AS$6))*P29)</f>
        <v>0</v>
      </c>
      <c r="AV29" s="364">
        <f>IF(OR(M29="",M29=0),0,((FJ29/220)*('Ho Ex'!C35+$AS$6))*Q29)</f>
        <v>0</v>
      </c>
      <c r="AW29" s="364">
        <f ca="1">FJ29*'DB Func'!BN24</f>
        <v>0</v>
      </c>
      <c r="AX29" s="364">
        <f ca="1">FJ29*'DB Func'!BO24</f>
        <v>0</v>
      </c>
      <c r="AY29" s="364">
        <f ca="1">IF(FJ29=0,0,VLOOKUP(FJ29,'P Gerais'!$D$39:$G$41,3,TRUE)*Func22!$F$68)</f>
        <v>0</v>
      </c>
      <c r="AZ29" s="364">
        <f t="shared" si="12"/>
        <v>0</v>
      </c>
      <c r="BA29" s="364">
        <f ca="1">((FJ29-FL29-FK29+AZ29+AQ29+SUM(Z29:AA29)+SUM(AW29:AX29)+AK29)*IF('DB Func'!GG24="ok",'DB Func'!GD24,0))+(FJ29-FL29-FK29+AZ29+AQ29+SUM(Z29:AA29)+SUM(AW29:AX29))+AK29</f>
        <v>0</v>
      </c>
      <c r="BB29" s="385">
        <f ca="1">VLOOKUP(BA29,'P Gerais'!$D$22:$G$25,3,TRUE)</f>
        <v>0.08</v>
      </c>
      <c r="BC29" s="364">
        <f ca="1">IF(BA29&lt;'P Gerais'!$D$25,BA29*BB29,Lanc!BB29)</f>
        <v>0</v>
      </c>
      <c r="BD29" s="364">
        <f ca="1">BA29-BC29-('DB Func'!GB24*'P Gerais'!$D$35)</f>
        <v>0</v>
      </c>
      <c r="BE29" s="386">
        <f ca="1">VLOOKUP(BD29,'P Gerais'!$D$29:$F$33,3,TRUE)</f>
        <v>0</v>
      </c>
      <c r="BF29" s="364">
        <f t="shared" ca="1" si="13"/>
        <v>0</v>
      </c>
      <c r="BG29" s="364">
        <f ca="1">VLOOKUP(BD29,'P Gerais'!$D$29:$G$33,4,TRUE)</f>
        <v>0</v>
      </c>
      <c r="BH29" s="364">
        <f t="shared" ca="1" si="14"/>
        <v>0</v>
      </c>
      <c r="BI29" s="364">
        <f t="shared" ca="1" si="15"/>
        <v>0</v>
      </c>
      <c r="BJ29" s="481">
        <f ca="1">'DB Func'!G24</f>
        <v>0</v>
      </c>
      <c r="BK29" s="481">
        <f ca="1">'DB Func'!FW24</f>
        <v>0</v>
      </c>
      <c r="BL29" s="364">
        <f ca="1">D29*'P Gerais'!$D$13</f>
        <v>0</v>
      </c>
      <c r="BM29" s="364">
        <f ca="1">D29*'P Gerais'!$D$14</f>
        <v>0</v>
      </c>
      <c r="BN29" s="364">
        <f ca="1">D29*'P Gerais'!$D$16</f>
        <v>0</v>
      </c>
      <c r="BO29" s="364">
        <f ca="1">D29*'P Gerais'!$D$17</f>
        <v>0</v>
      </c>
      <c r="BP29" s="364">
        <f ca="1">D29*'P Gerais'!$D$18</f>
        <v>0</v>
      </c>
      <c r="BQ29" s="385">
        <f ca="1">VLOOKUP(D29,'P Gerais'!$D$22:$G$24,3,TRUE)</f>
        <v>0.08</v>
      </c>
      <c r="BR29" s="385">
        <f ca="1">VLOOKUP(D29,'P Gerais'!$D$29:$G$33,3,TRUE)</f>
        <v>0</v>
      </c>
      <c r="BS29" s="385">
        <f ca="1">'DB Func'!BN24</f>
        <v>0</v>
      </c>
      <c r="BT29" s="385">
        <f ca="1">'DB Func'!BO24</f>
        <v>0</v>
      </c>
      <c r="BU29" s="385">
        <f ca="1">'DB Func'!FX24</f>
        <v>0</v>
      </c>
      <c r="BV29" s="364">
        <f t="shared" ca="1" si="16"/>
        <v>-0.08</v>
      </c>
      <c r="BW29" s="364">
        <f ca="1">BV29-'DB Func'!GC24</f>
        <v>-0.08</v>
      </c>
      <c r="BX29" s="481">
        <f ca="1">IFERROR(VLOOKUP(BW29,'P Gerais'!$D$29:$G$33,3,TRUE)*BW29,0)</f>
        <v>0</v>
      </c>
      <c r="BY29" s="364">
        <f ca="1">IFERROR(BX29-VLOOKUP(BW29,'P Gerais'!$D$29:$H$33,4,TRUE),0)</f>
        <v>0</v>
      </c>
      <c r="BZ29" s="364">
        <f ca="1">D29*'DB Func'!GD24</f>
        <v>0</v>
      </c>
      <c r="CB29" s="364">
        <f t="shared" ca="1" si="17"/>
        <v>0</v>
      </c>
      <c r="CC29" s="364">
        <f t="shared" si="18"/>
        <v>0</v>
      </c>
      <c r="CD29" s="364">
        <f t="shared" si="19"/>
        <v>0</v>
      </c>
      <c r="CF29" s="481" t="str">
        <f t="shared" ca="1" si="20"/>
        <v>não</v>
      </c>
      <c r="CG29" s="481">
        <f ca="1">IF($CH$8=1,DAY('DB Func'!C24),0)</f>
        <v>0</v>
      </c>
      <c r="CH29" s="481">
        <f ca="1">IF(CI29=0,0,MONTH('DB Func'!C24))</f>
        <v>0</v>
      </c>
      <c r="CI29" s="481">
        <f ca="1">IF('P Gerais'!D27=YEAR('DB Func'!C24),YEAR('DB Func'!C24),0)</f>
        <v>0</v>
      </c>
      <c r="CJ29" s="371">
        <v>52</v>
      </c>
      <c r="CL29" s="481" t="str">
        <f>IF(ISERROR(HLOOKUP(CL27,$DS$7:$DY29,$DZ29,FALSE)),"N",HLOOKUP(CL27,$DS$7:$DY29,$DZ29,FALSE))</f>
        <v>N</v>
      </c>
      <c r="CM29" s="481" t="str">
        <f>IF(ISERROR(HLOOKUP(CM27,$DS$7:$DY29,$DZ29,FALSE)),"N",HLOOKUP(CM27,$DS$7:$DY29,$DZ29,FALSE))</f>
        <v>N</v>
      </c>
      <c r="CN29" s="481" t="str">
        <f>IF(ISERROR(HLOOKUP(CN27,$DS$7:$DY29,$DZ29,FALSE)),"N",HLOOKUP(CN27,$DS$7:$DY29,$DZ29,FALSE))</f>
        <v>N</v>
      </c>
      <c r="CO29" s="481" t="str">
        <f>IF(ISERROR(HLOOKUP(CO27,$DS$7:$DY29,$DZ29,FALSE)),"N",HLOOKUP(CO27,$DS$7:$DY29,$DZ29,FALSE))</f>
        <v>N</v>
      </c>
      <c r="CP29" s="481" t="str">
        <f>IF(ISERROR(HLOOKUP(CP27,$DS$7:$DY29,$DZ29,FALSE)),"N",HLOOKUP(CP27,$DS$7:$DY29,$DZ29,FALSE))</f>
        <v>N</v>
      </c>
      <c r="CQ29" s="481" t="str">
        <f>IF(ISERROR(HLOOKUP(CQ27,$DS$7:$DY29,$DZ29,FALSE)),"N",HLOOKUP(CQ27,$DS$7:$DY29,$DZ29,FALSE))</f>
        <v>N</v>
      </c>
      <c r="CR29" s="481" t="str">
        <f>IF(ISERROR(HLOOKUP(CR27,$DS$7:$DY29,$DZ29,FALSE)),"N",HLOOKUP(CR27,$DS$7:$DY29,$DZ29,FALSE))</f>
        <v>N</v>
      </c>
      <c r="CS29" s="481" t="str">
        <f>IF(ISERROR(HLOOKUP(CS27,$DS$7:$DY29,$DZ29,FALSE)),"N",HLOOKUP(CS27,$DS$7:$DY29,$DZ29,FALSE))</f>
        <v>N</v>
      </c>
      <c r="CT29" s="481" t="str">
        <f>IF(ISERROR(HLOOKUP(CT27,$DS$7:$DY29,$DZ29,FALSE)),"N",HLOOKUP(CT27,$DS$7:$DY29,$DZ29,FALSE))</f>
        <v>N</v>
      </c>
      <c r="CU29" s="481" t="str">
        <f>IF(ISERROR(HLOOKUP(CU27,$DS$7:$DY29,$DZ29,FALSE)),"N",HLOOKUP(CU27,$DS$7:$DY29,$DZ29,FALSE))</f>
        <v>N</v>
      </c>
      <c r="CV29" s="481" t="str">
        <f>IF(ISERROR(HLOOKUP(CV27,$DS$7:$DY29,$DZ29,FALSE)),"N",HLOOKUP(CV27,$DS$7:$DY29,$DZ29,FALSE))</f>
        <v>N</v>
      </c>
      <c r="CW29" s="481" t="str">
        <f>IF(ISERROR(HLOOKUP(CW27,$DS$7:$DY29,$DZ29,FALSE)),"N",HLOOKUP(CW27,$DS$7:$DY29,$DZ29,FALSE))</f>
        <v>N</v>
      </c>
      <c r="CX29" s="481" t="str">
        <f>IF(ISERROR(HLOOKUP(CX27,$DS$7:$DY29,$DZ29,FALSE)),"N",HLOOKUP(CX27,$DS$7:$DY29,$DZ29,FALSE))</f>
        <v>N</v>
      </c>
      <c r="CY29" s="481" t="str">
        <f>IF(ISERROR(HLOOKUP(CY27,$DS$7:$DY29,$DZ29,FALSE)),"N",HLOOKUP(CY27,$DS$7:$DY29,$DZ29,FALSE))</f>
        <v>N</v>
      </c>
      <c r="CZ29" s="481" t="str">
        <f>IF(ISERROR(HLOOKUP(CZ27,$DS$7:$DY29,$DZ29,FALSE)),"N",HLOOKUP(CZ27,$DS$7:$DY29,$DZ29,FALSE))</f>
        <v>N</v>
      </c>
      <c r="DA29" s="481" t="str">
        <f>IF(ISERROR(HLOOKUP(DA27,$DS$7:$DY29,$DZ29,FALSE)),"N",HLOOKUP(DA27,$DS$7:$DY29,$DZ29,FALSE))</f>
        <v>N</v>
      </c>
      <c r="DB29" s="481" t="str">
        <f>IF(ISERROR(HLOOKUP(DB27,$DS$7:$DY29,$DZ29,FALSE)),"N",HLOOKUP(DB27,$DS$7:$DY29,$DZ29,FALSE))</f>
        <v>N</v>
      </c>
      <c r="DC29" s="481" t="str">
        <f>IF(ISERROR(HLOOKUP(DC27,$DS$7:$DY29,$DZ29,FALSE)),"N",HLOOKUP(DC27,$DS$7:$DY29,$DZ29,FALSE))</f>
        <v>N</v>
      </c>
      <c r="DD29" s="481" t="str">
        <f>IF(ISERROR(HLOOKUP(DD27,$DS$7:$DY29,$DZ29,FALSE)),"N",HLOOKUP(DD27,$DS$7:$DY29,$DZ29,FALSE))</f>
        <v>N</v>
      </c>
      <c r="DE29" s="481" t="str">
        <f>IF(ISERROR(HLOOKUP(DE27,$DS$7:$DY29,$DZ29,FALSE)),"N",HLOOKUP(DE27,$DS$7:$DY29,$DZ29,FALSE))</f>
        <v>N</v>
      </c>
      <c r="DF29" s="481" t="str">
        <f>IF(ISERROR(HLOOKUP(DF27,$DS$7:$DY29,$DZ29,FALSE)),"N",HLOOKUP(DF27,$DS$7:$DY29,$DZ29,FALSE))</f>
        <v>N</v>
      </c>
      <c r="DG29" s="481" t="str">
        <f>IF(ISERROR(HLOOKUP(DG27,$DS$7:$DY29,$DZ29,FALSE)),"N",HLOOKUP(DG27,$DS$7:$DY29,$DZ29,FALSE))</f>
        <v>N</v>
      </c>
      <c r="DH29" s="481" t="str">
        <f>IF(ISERROR(HLOOKUP(DH27,$DS$7:$DY29,$DZ29,FALSE)),"N",HLOOKUP(DH27,$DS$7:$DY29,$DZ29,FALSE))</f>
        <v>N</v>
      </c>
      <c r="DI29" s="481" t="str">
        <f>IF(ISERROR(HLOOKUP(DI27,$DS$7:$DY29,$DZ29,FALSE)),"N",HLOOKUP(DI27,$DS$7:$DY29,$DZ29,FALSE))</f>
        <v>N</v>
      </c>
      <c r="DJ29" s="481" t="str">
        <f>IF(ISERROR(HLOOKUP(DJ27,$DS$7:$DY29,$DZ29,FALSE)),"N",HLOOKUP(DJ27,$DS$7:$DY29,$DZ29,FALSE))</f>
        <v>N</v>
      </c>
      <c r="DK29" s="481" t="str">
        <f>IF(ISERROR(HLOOKUP(DK27,$DS$7:$DY29,$DZ29,FALSE)),"N",HLOOKUP(DK27,$DS$7:$DY29,$DZ29,FALSE))</f>
        <v>N</v>
      </c>
      <c r="DL29" s="481" t="str">
        <f>IF(ISERROR(HLOOKUP(DL27,$DS$7:$DY29,$DZ29,FALSE)),"N",HLOOKUP(DL27,$DS$7:$DY29,$DZ29,FALSE))</f>
        <v>N</v>
      </c>
      <c r="DM29" s="481" t="str">
        <f>IF(ISERROR(HLOOKUP(DM27,$DS$7:$DY29,$DZ29,FALSE)),"N",HLOOKUP(DM27,$DS$7:$DY29,$DZ29,FALSE))</f>
        <v>N</v>
      </c>
      <c r="DN29" s="481" t="str">
        <f>IF(ISERROR(HLOOKUP(DN27,$DS$7:$DY29,$DZ29,FALSE)),"N",HLOOKUP(DN27,$DS$7:$DY29,$DZ29,FALSE))</f>
        <v>N</v>
      </c>
      <c r="DO29" s="481" t="str">
        <f>IF(ISERROR(HLOOKUP(DO27,$DS$7:$DY29,$DZ29,FALSE)),"N",HLOOKUP(DO27,$DS$7:$DY29,$DZ29,FALSE))</f>
        <v>N</v>
      </c>
      <c r="DP29" s="481" t="str">
        <f>IF(ISERROR(HLOOKUP(DP27,$DS$7:$DY29,$DZ29,FALSE)),"N",HLOOKUP(DP27,$DS$7:$DY29,$DZ29,FALSE))</f>
        <v>N</v>
      </c>
      <c r="DQ29" s="481">
        <f t="shared" si="21"/>
        <v>0</v>
      </c>
      <c r="DR29" s="481">
        <f t="shared" si="22"/>
        <v>31</v>
      </c>
      <c r="DS29" s="481" t="str">
        <f>IF('DB Func'!M24&gt;0,"S","N")</f>
        <v>N</v>
      </c>
      <c r="DT29" s="481" t="str">
        <f>IF('DB Func'!R24&gt;0,"S","N")</f>
        <v>N</v>
      </c>
      <c r="DU29" s="481" t="str">
        <f>IF('DB Func'!W24&gt;0,"S","N")</f>
        <v>N</v>
      </c>
      <c r="DV29" s="481" t="str">
        <f>IF('DB Func'!AB24&gt;0,"S","N")</f>
        <v>N</v>
      </c>
      <c r="DW29" s="481" t="str">
        <f>IF('DB Func'!AG24&gt;0,"S","N")</f>
        <v>N</v>
      </c>
      <c r="DX29" s="481" t="str">
        <f>IF('DB Func'!AL24&gt;0,"S","N")</f>
        <v>N</v>
      </c>
      <c r="DY29" s="481" t="str">
        <f>IF('DB Func'!AQ24&gt;0,"S","N")</f>
        <v>N</v>
      </c>
      <c r="DZ29" s="481">
        <v>23</v>
      </c>
      <c r="EA29" s="369">
        <f ca="1">'DB Func'!C24</f>
        <v>0</v>
      </c>
      <c r="EB29" s="481" t="str">
        <f t="shared" ca="1" si="34"/>
        <v>s</v>
      </c>
      <c r="EC29" s="481" t="str">
        <f t="shared" ca="1" si="34"/>
        <v>s</v>
      </c>
      <c r="ED29" s="481" t="str">
        <f t="shared" ca="1" si="34"/>
        <v>s</v>
      </c>
      <c r="EE29" s="481" t="str">
        <f t="shared" ca="1" si="34"/>
        <v>s</v>
      </c>
      <c r="EF29" s="481" t="str">
        <f t="shared" ca="1" si="34"/>
        <v>s</v>
      </c>
      <c r="EG29" s="481" t="str">
        <f t="shared" ca="1" si="34"/>
        <v>s</v>
      </c>
      <c r="EH29" s="481" t="str">
        <f t="shared" ca="1" si="34"/>
        <v>s</v>
      </c>
      <c r="EI29" s="481" t="str">
        <f t="shared" ca="1" si="34"/>
        <v>s</v>
      </c>
      <c r="EJ29" s="481" t="str">
        <f t="shared" ca="1" si="34"/>
        <v>s</v>
      </c>
      <c r="EK29" s="481" t="str">
        <f t="shared" ca="1" si="34"/>
        <v>s</v>
      </c>
      <c r="EL29" s="481" t="str">
        <f t="shared" ca="1" si="34"/>
        <v>s</v>
      </c>
      <c r="EM29" s="481" t="str">
        <f t="shared" ca="1" si="34"/>
        <v>s</v>
      </c>
      <c r="EN29" s="481" t="str">
        <f t="shared" ca="1" si="34"/>
        <v>s</v>
      </c>
      <c r="EO29" s="481" t="str">
        <f t="shared" ca="1" si="34"/>
        <v>s</v>
      </c>
      <c r="EP29" s="481" t="str">
        <f t="shared" ca="1" si="34"/>
        <v>s</v>
      </c>
      <c r="EQ29" s="481" t="str">
        <f t="shared" ca="1" si="34"/>
        <v>s</v>
      </c>
      <c r="ER29" s="481" t="str">
        <f t="shared" ca="1" si="33"/>
        <v>s</v>
      </c>
      <c r="ES29" s="481" t="str">
        <f t="shared" ca="1" si="33"/>
        <v>s</v>
      </c>
      <c r="ET29" s="481" t="str">
        <f t="shared" ca="1" si="33"/>
        <v>s</v>
      </c>
      <c r="EU29" s="481" t="str">
        <f t="shared" ca="1" si="33"/>
        <v>s</v>
      </c>
      <c r="EV29" s="481" t="str">
        <f t="shared" ca="1" si="24"/>
        <v>s</v>
      </c>
      <c r="EW29" s="481" t="str">
        <f t="shared" ca="1" si="33"/>
        <v>s</v>
      </c>
      <c r="EX29" s="481" t="str">
        <f t="shared" ca="1" si="33"/>
        <v>s</v>
      </c>
      <c r="EY29" s="481" t="str">
        <f t="shared" ca="1" si="33"/>
        <v>s</v>
      </c>
      <c r="EZ29" s="481" t="str">
        <f t="shared" ca="1" si="33"/>
        <v>s</v>
      </c>
      <c r="FA29" s="481" t="str">
        <f t="shared" ca="1" si="33"/>
        <v>s</v>
      </c>
      <c r="FB29" s="481" t="str">
        <f t="shared" ca="1" si="33"/>
        <v>s</v>
      </c>
      <c r="FC29" s="481" t="str">
        <f t="shared" ca="1" si="33"/>
        <v>s</v>
      </c>
      <c r="FD29" s="481" t="str">
        <f t="shared" ca="1" si="33"/>
        <v>s</v>
      </c>
      <c r="FE29" s="481" t="str">
        <f t="shared" ca="1" si="33"/>
        <v>s</v>
      </c>
      <c r="FF29" s="481" t="str">
        <f t="shared" ca="1" si="33"/>
        <v>s</v>
      </c>
      <c r="FG29" s="481">
        <f t="shared" ca="1" si="25"/>
        <v>31</v>
      </c>
      <c r="FH29" s="481">
        <f t="shared" ca="1" si="26"/>
        <v>0</v>
      </c>
      <c r="FI29" s="481" t="str">
        <f ca="1">IF(AND(YEAR(EA29)='P Gerais'!D27,MONTH(Lanc!EA29)=1,DAY(Lanc!EA29)&gt;1),"S","N")</f>
        <v>N</v>
      </c>
      <c r="FJ29" s="364">
        <f t="shared" ca="1" si="27"/>
        <v>0</v>
      </c>
      <c r="FK29" s="364">
        <f t="shared" si="28"/>
        <v>0</v>
      </c>
      <c r="FL29" s="387">
        <f t="shared" ca="1" si="29"/>
        <v>0</v>
      </c>
      <c r="FM29" s="363">
        <f t="shared" ca="1" si="30"/>
        <v>0</v>
      </c>
      <c r="FN29" s="363">
        <f t="shared" si="31"/>
        <v>0</v>
      </c>
      <c r="FP29" s="481">
        <f ca="1">((FJ29-FL29-FK29+AZ29+AQ29+SUM(Z29:AA29)+SUM(AW29:AX29)+AK29)*IF('DB Func'!GG24="ok",'DB Func'!GD24,0))</f>
        <v>0</v>
      </c>
      <c r="FR29" s="389">
        <f t="shared" ca="1" si="32"/>
        <v>0</v>
      </c>
      <c r="GV29" s="49"/>
      <c r="GW29" s="49"/>
      <c r="GX29" s="49"/>
      <c r="GY29" s="49"/>
      <c r="GZ29" s="49"/>
      <c r="HA29" s="49"/>
      <c r="HB29" s="49"/>
      <c r="HC29" s="49"/>
    </row>
    <row r="30" spans="3:211" ht="30" customHeight="1" thickTop="1" thickBot="1">
      <c r="C30" s="390" t="str">
        <f ca="1">IF('DB Func'!B25="Funcionário 23","",'DB Func'!B25)</f>
        <v/>
      </c>
      <c r="D30" s="391">
        <f ca="1">'DB Func'!CD25</f>
        <v>0</v>
      </c>
      <c r="E30" s="382" t="str">
        <f ca="1">IF(C30="","-",IF(OR(terceiro!E30="jan",terceiro!F30="jan"),"Sim","Não"))</f>
        <v>-</v>
      </c>
      <c r="F30" s="383" t="str">
        <f ca="1">IF(C30="","-",IF(OR(Ferias!E30="jan",Ferias!F30="jan"),"Sim","Não"))</f>
        <v>-</v>
      </c>
      <c r="G30" s="383">
        <f ca="1">IF(C30="",0,IF(F30="Sim",IF(Ferias!E30="Jan",Ferias!I30,Ferias!J30),0))</f>
        <v>0</v>
      </c>
      <c r="H30" s="185"/>
      <c r="I30" s="185"/>
      <c r="J30" s="383">
        <f t="shared" ca="1" si="1"/>
        <v>0</v>
      </c>
      <c r="K30" s="152"/>
      <c r="L30" s="151"/>
      <c r="M30" s="189"/>
      <c r="N30" s="153"/>
      <c r="O30" s="48"/>
      <c r="P30" s="48"/>
      <c r="Q30" s="48"/>
      <c r="R30" s="49"/>
      <c r="S30" s="49"/>
      <c r="T30" s="49"/>
      <c r="U30" s="49"/>
      <c r="V30" s="49"/>
      <c r="W30" s="49"/>
      <c r="X30" s="49"/>
      <c r="Y30" s="49"/>
      <c r="Z30" s="49"/>
      <c r="AA30" s="49"/>
      <c r="AB30" s="48"/>
      <c r="AC30" s="48"/>
      <c r="AD30" s="49"/>
      <c r="AE30" s="49"/>
      <c r="AF30" s="314"/>
      <c r="AH30" s="400">
        <f ca="1">IF('DB Func'!GE25="Janeiro",IF('DB Func'!BQ25="Parcela Única",('auxiliar 13 sal'!C26/12*'DB Func'!GF25)+AVERAGE('auxiliar 13 sal'!Q26:AB26)+AVERAGE('auxiliar 13 sal'!AE26:AP26)+('auxiliar 13 sal'!C26*'DB Func'!BN25)+('auxiliar 13 sal'!C26*'DB Func'!BO25),IF('DB Func'!BQ25="2 Parcelas",(('auxiliar 13 sal'!C26/12*'DB Func'!GF25+AVERAGE('auxiliar 13 sal'!Q26:AB26)+AVERAGE('auxiliar 13 sal'!AE26:AP26)+'auxiliar 13 sal'!C26*'DB Func'!BN25+'auxiliar 13 sal'!C26*'DB Func'!BO25)/2))),0)</f>
        <v>0</v>
      </c>
      <c r="AK30" s="364">
        <f t="shared" ca="1" si="5"/>
        <v>0</v>
      </c>
      <c r="AL30" s="364">
        <f t="shared" ca="1" si="6"/>
        <v>0</v>
      </c>
      <c r="AM30" s="364">
        <f t="shared" ca="1" si="7"/>
        <v>0</v>
      </c>
      <c r="AN30" s="364">
        <f t="shared" ca="1" si="8"/>
        <v>0</v>
      </c>
      <c r="AO30" s="364">
        <f t="shared" ca="1" si="9"/>
        <v>0</v>
      </c>
      <c r="AP30" s="364">
        <f t="shared" ca="1" si="10"/>
        <v>0</v>
      </c>
      <c r="AQ30" s="364">
        <f t="shared" ca="1" si="11"/>
        <v>0</v>
      </c>
      <c r="AR30" s="364">
        <f>IF(OR(M30="",M30=0),0,((FJ30/220)*('Ho Ex'!$C$8+$AS$6))*M30)</f>
        <v>0</v>
      </c>
      <c r="AS30" s="364">
        <f>IF(OR(N30="",N30=0),0,((FJ30/220*('DB Func'!GD25+Lanc!$AS$6))*('Ho Ex'!$I$8+$AS$6))*(N30/52.5*60))</f>
        <v>0</v>
      </c>
      <c r="AT30" s="364">
        <f>IF(OR(M30="",M30=0),0,((FJ30/220)*('Ho Ex'!$J$8+$AS$6))*O30)</f>
        <v>0</v>
      </c>
      <c r="AU30" s="364">
        <f>IF(OR(M30="",M30=0),0,((FJ30/220)*('Ho Ex'!I36+$AS$6))*P30)</f>
        <v>0</v>
      </c>
      <c r="AV30" s="364">
        <f>IF(OR(M30="",M30=0),0,((FJ30/220)*('Ho Ex'!C36+$AS$6))*Q30)</f>
        <v>0</v>
      </c>
      <c r="AW30" s="364">
        <f ca="1">FJ30*'DB Func'!BN25</f>
        <v>0</v>
      </c>
      <c r="AX30" s="364">
        <f ca="1">FJ30*'DB Func'!BO25</f>
        <v>0</v>
      </c>
      <c r="AY30" s="364">
        <f ca="1">IF(FJ30=0,0,VLOOKUP(FJ30,'P Gerais'!$D$39:$G$41,3,TRUE)*Func23!$F$68)</f>
        <v>0</v>
      </c>
      <c r="AZ30" s="364">
        <f t="shared" si="12"/>
        <v>0</v>
      </c>
      <c r="BA30" s="364">
        <f ca="1">((FJ30-FL30-FK30+AZ30+AQ30+SUM(Z30:AA30)+SUM(AW30:AX30)+AK30)*IF('DB Func'!GG25="ok",'DB Func'!GD25,0))+(FJ30-FL30-FK30+AZ30+AQ30+SUM(Z30:AA30)+SUM(AW30:AX30))+AK30</f>
        <v>0</v>
      </c>
      <c r="BB30" s="385">
        <f ca="1">VLOOKUP(BA30,'P Gerais'!$D$22:$G$25,3,TRUE)</f>
        <v>0.08</v>
      </c>
      <c r="BC30" s="364">
        <f ca="1">IF(BA30&lt;'P Gerais'!$D$25,BA30*BB30,Lanc!BB30)</f>
        <v>0</v>
      </c>
      <c r="BD30" s="364">
        <f ca="1">BA30-BC30-('DB Func'!GB25*'P Gerais'!$D$35)</f>
        <v>0</v>
      </c>
      <c r="BE30" s="386">
        <f ca="1">VLOOKUP(BD30,'P Gerais'!$D$29:$F$33,3,TRUE)</f>
        <v>0</v>
      </c>
      <c r="BF30" s="364">
        <f t="shared" ca="1" si="13"/>
        <v>0</v>
      </c>
      <c r="BG30" s="364">
        <f ca="1">VLOOKUP(BD30,'P Gerais'!$D$29:$G$33,4,TRUE)</f>
        <v>0</v>
      </c>
      <c r="BH30" s="364">
        <f t="shared" ca="1" si="14"/>
        <v>0</v>
      </c>
      <c r="BI30" s="364">
        <f t="shared" ca="1" si="15"/>
        <v>0</v>
      </c>
      <c r="BJ30" s="481">
        <f ca="1">'DB Func'!G25</f>
        <v>0</v>
      </c>
      <c r="BK30" s="481">
        <f ca="1">'DB Func'!FW25</f>
        <v>0</v>
      </c>
      <c r="BL30" s="364">
        <f ca="1">D30*'P Gerais'!$D$13</f>
        <v>0</v>
      </c>
      <c r="BM30" s="364">
        <f ca="1">D30*'P Gerais'!$D$14</f>
        <v>0</v>
      </c>
      <c r="BN30" s="364">
        <f ca="1">D30*'P Gerais'!$D$16</f>
        <v>0</v>
      </c>
      <c r="BO30" s="364">
        <f ca="1">D30*'P Gerais'!$D$17</f>
        <v>0</v>
      </c>
      <c r="BP30" s="364">
        <f ca="1">D30*'P Gerais'!$D$18</f>
        <v>0</v>
      </c>
      <c r="BQ30" s="385">
        <f ca="1">VLOOKUP(D30,'P Gerais'!$D$22:$G$24,3,TRUE)</f>
        <v>0.08</v>
      </c>
      <c r="BR30" s="385">
        <f ca="1">VLOOKUP(D30,'P Gerais'!$D$29:$G$33,3,TRUE)</f>
        <v>0</v>
      </c>
      <c r="BS30" s="385">
        <f ca="1">'DB Func'!BN25</f>
        <v>0</v>
      </c>
      <c r="BT30" s="385">
        <f ca="1">'DB Func'!BO25</f>
        <v>0</v>
      </c>
      <c r="BU30" s="385">
        <f ca="1">'DB Func'!FX25</f>
        <v>0</v>
      </c>
      <c r="BV30" s="364">
        <f t="shared" ca="1" si="16"/>
        <v>-0.08</v>
      </c>
      <c r="BW30" s="364">
        <f ca="1">BV30-'DB Func'!GC25</f>
        <v>-0.08</v>
      </c>
      <c r="BX30" s="481">
        <f ca="1">IFERROR(VLOOKUP(BW30,'P Gerais'!$D$29:$G$33,3,TRUE)*BW30,0)</f>
        <v>0</v>
      </c>
      <c r="BY30" s="364">
        <f ca="1">IFERROR(BX30-VLOOKUP(BW30,'P Gerais'!$D$29:$H$33,4,TRUE),0)</f>
        <v>0</v>
      </c>
      <c r="BZ30" s="364">
        <f ca="1">D30*'DB Func'!GD25</f>
        <v>0</v>
      </c>
      <c r="CB30" s="364">
        <f t="shared" ca="1" si="17"/>
        <v>0</v>
      </c>
      <c r="CC30" s="364">
        <f t="shared" si="18"/>
        <v>0</v>
      </c>
      <c r="CD30" s="364">
        <f t="shared" si="19"/>
        <v>0</v>
      </c>
      <c r="CF30" s="481" t="str">
        <f t="shared" ca="1" si="20"/>
        <v>não</v>
      </c>
      <c r="CG30" s="481">
        <f ca="1">IF($CH$8=1,DAY('DB Func'!C25),0)</f>
        <v>0</v>
      </c>
      <c r="CH30" s="481">
        <f ca="1">IF(CI30=0,0,MONTH('DB Func'!C25))</f>
        <v>0</v>
      </c>
      <c r="CI30" s="481">
        <f ca="1">IF('P Gerais'!D28=YEAR('DB Func'!C25),YEAR('DB Func'!C25),0)</f>
        <v>0</v>
      </c>
      <c r="CJ30" s="371">
        <v>53</v>
      </c>
      <c r="CL30" s="481" t="str">
        <f ca="1">IF(ISERROR(HLOOKUP(CL28,$DS$7:$DY30,$DZ30,FALSE)),"N",HLOOKUP(CL28,$DS$7:$DY30,$DZ30,FALSE))</f>
        <v>N</v>
      </c>
      <c r="CM30" s="481" t="str">
        <f ca="1">IF(ISERROR(HLOOKUP(CM28,$DS$7:$DY30,$DZ30,FALSE)),"N",HLOOKUP(CM28,$DS$7:$DY30,$DZ30,FALSE))</f>
        <v>N</v>
      </c>
      <c r="CN30" s="481" t="str">
        <f>IF(ISERROR(HLOOKUP(CN28,$DS$7:$DY30,$DZ30,FALSE)),"N",HLOOKUP(CN28,$DS$7:$DY30,$DZ30,FALSE))</f>
        <v>N</v>
      </c>
      <c r="CO30" s="481" t="str">
        <f ca="1">IF(ISERROR(HLOOKUP(CO28,$DS$7:$DY30,$DZ30,FALSE)),"N",HLOOKUP(CO28,$DS$7:$DY30,$DZ30,FALSE))</f>
        <v>N</v>
      </c>
      <c r="CP30" s="481" t="str">
        <f ca="1">IF(ISERROR(HLOOKUP(CP28,$DS$7:$DY30,$DZ30,FALSE)),"N",HLOOKUP(CP28,$DS$7:$DY30,$DZ30,FALSE))</f>
        <v>N</v>
      </c>
      <c r="CQ30" s="481" t="str">
        <f ca="1">IF(ISERROR(HLOOKUP(CQ28,$DS$7:$DY30,$DZ30,FALSE)),"N",HLOOKUP(CQ28,$DS$7:$DY30,$DZ30,FALSE))</f>
        <v>N</v>
      </c>
      <c r="CR30" s="481" t="str">
        <f ca="1">IF(ISERROR(HLOOKUP(CR28,$DS$7:$DY30,$DZ30,FALSE)),"N",HLOOKUP(CR28,$DS$7:$DY30,$DZ30,FALSE))</f>
        <v>N</v>
      </c>
      <c r="CS30" s="481" t="str">
        <f ca="1">IF(ISERROR(HLOOKUP(CS28,$DS$7:$DY30,$DZ30,FALSE)),"N",HLOOKUP(CS28,$DS$7:$DY30,$DZ30,FALSE))</f>
        <v>N</v>
      </c>
      <c r="CT30" s="481" t="str">
        <f ca="1">IF(ISERROR(HLOOKUP(CT28,$DS$7:$DY30,$DZ30,FALSE)),"N",HLOOKUP(CT28,$DS$7:$DY30,$DZ30,FALSE))</f>
        <v>N</v>
      </c>
      <c r="CU30" s="481" t="str">
        <f>IF(ISERROR(HLOOKUP(CU28,$DS$7:$DY30,$DZ30,FALSE)),"N",HLOOKUP(CU28,$DS$7:$DY30,$DZ30,FALSE))</f>
        <v>N</v>
      </c>
      <c r="CV30" s="481" t="str">
        <f ca="1">IF(ISERROR(HLOOKUP(CV28,$DS$7:$DY30,$DZ30,FALSE)),"N",HLOOKUP(CV28,$DS$7:$DY30,$DZ30,FALSE))</f>
        <v>N</v>
      </c>
      <c r="CW30" s="481" t="str">
        <f ca="1">IF(ISERROR(HLOOKUP(CW28,$DS$7:$DY30,$DZ30,FALSE)),"N",HLOOKUP(CW28,$DS$7:$DY30,$DZ30,FALSE))</f>
        <v>N</v>
      </c>
      <c r="CX30" s="481" t="str">
        <f ca="1">IF(ISERROR(HLOOKUP(CX28,$DS$7:$DY30,$DZ30,FALSE)),"N",HLOOKUP(CX28,$DS$7:$DY30,$DZ30,FALSE))</f>
        <v>N</v>
      </c>
      <c r="CY30" s="481" t="str">
        <f ca="1">IF(ISERROR(HLOOKUP(CY28,$DS$7:$DY30,$DZ30,FALSE)),"N",HLOOKUP(CY28,$DS$7:$DY30,$DZ30,FALSE))</f>
        <v>N</v>
      </c>
      <c r="CZ30" s="481" t="str">
        <f ca="1">IF(ISERROR(HLOOKUP(CZ28,$DS$7:$DY30,$DZ30,FALSE)),"N",HLOOKUP(CZ28,$DS$7:$DY30,$DZ30,FALSE))</f>
        <v>N</v>
      </c>
      <c r="DA30" s="481" t="str">
        <f ca="1">IF(ISERROR(HLOOKUP(DA28,$DS$7:$DY30,$DZ30,FALSE)),"N",HLOOKUP(DA28,$DS$7:$DY30,$DZ30,FALSE))</f>
        <v>N</v>
      </c>
      <c r="DB30" s="481" t="str">
        <f>IF(ISERROR(HLOOKUP(DB28,$DS$7:$DY30,$DZ30,FALSE)),"N",HLOOKUP(DB28,$DS$7:$DY30,$DZ30,FALSE))</f>
        <v>N</v>
      </c>
      <c r="DC30" s="481" t="str">
        <f ca="1">IF(ISERROR(HLOOKUP(DC28,$DS$7:$DY30,$DZ30,FALSE)),"N",HLOOKUP(DC28,$DS$7:$DY30,$DZ30,FALSE))</f>
        <v>N</v>
      </c>
      <c r="DD30" s="481" t="str">
        <f ca="1">IF(ISERROR(HLOOKUP(DD28,$DS$7:$DY30,$DZ30,FALSE)),"N",HLOOKUP(DD28,$DS$7:$DY30,$DZ30,FALSE))</f>
        <v>N</v>
      </c>
      <c r="DE30" s="481" t="str">
        <f ca="1">IF(ISERROR(HLOOKUP(DE28,$DS$7:$DY30,$DZ30,FALSE)),"N",HLOOKUP(DE28,$DS$7:$DY30,$DZ30,FALSE))</f>
        <v>N</v>
      </c>
      <c r="DF30" s="481" t="str">
        <f ca="1">IF(ISERROR(HLOOKUP(DF28,$DS$7:$DY30,$DZ30,FALSE)),"N",HLOOKUP(DF28,$DS$7:$DY30,$DZ30,FALSE))</f>
        <v>N</v>
      </c>
      <c r="DG30" s="481" t="str">
        <f ca="1">IF(ISERROR(HLOOKUP(DG28,$DS$7:$DY30,$DZ30,FALSE)),"N",HLOOKUP(DG28,$DS$7:$DY30,$DZ30,FALSE))</f>
        <v>N</v>
      </c>
      <c r="DH30" s="481" t="str">
        <f ca="1">IF(ISERROR(HLOOKUP(DH28,$DS$7:$DY30,$DZ30,FALSE)),"N",HLOOKUP(DH28,$DS$7:$DY30,$DZ30,FALSE))</f>
        <v>N</v>
      </c>
      <c r="DI30" s="481" t="str">
        <f>IF(ISERROR(HLOOKUP(DI28,$DS$7:$DY30,$DZ30,FALSE)),"N",HLOOKUP(DI28,$DS$7:$DY30,$DZ30,FALSE))</f>
        <v>N</v>
      </c>
      <c r="DJ30" s="481" t="str">
        <f ca="1">IF(ISERROR(HLOOKUP(DJ28,$DS$7:$DY30,$DZ30,FALSE)),"N",HLOOKUP(DJ28,$DS$7:$DY30,$DZ30,FALSE))</f>
        <v>N</v>
      </c>
      <c r="DK30" s="481" t="str">
        <f ca="1">IF(ISERROR(HLOOKUP(DK28,$DS$7:$DY30,$DZ30,FALSE)),"N",HLOOKUP(DK28,$DS$7:$DY30,$DZ30,FALSE))</f>
        <v>N</v>
      </c>
      <c r="DL30" s="481" t="str">
        <f ca="1">IF(ISERROR(HLOOKUP(DL28,$DS$7:$DY30,$DZ30,FALSE)),"N",HLOOKUP(DL28,$DS$7:$DY30,$DZ30,FALSE))</f>
        <v>N</v>
      </c>
      <c r="DM30" s="481" t="str">
        <f ca="1">IF(ISERROR(HLOOKUP(DM28,$DS$7:$DY30,$DZ30,FALSE)),"N",HLOOKUP(DM28,$DS$7:$DY30,$DZ30,FALSE))</f>
        <v>N</v>
      </c>
      <c r="DN30" s="481" t="str">
        <f ca="1">IF(ISERROR(HLOOKUP(DN28,$DS$7:$DY30,$DZ30,FALSE)),"N",HLOOKUP(DN28,$DS$7:$DY30,$DZ30,FALSE))</f>
        <v>N</v>
      </c>
      <c r="DO30" s="481" t="str">
        <f ca="1">IF(ISERROR(HLOOKUP(DO28,$DS$7:$DY30,$DZ30,FALSE)),"N",HLOOKUP(DO28,$DS$7:$DY30,$DZ30,FALSE))</f>
        <v>N</v>
      </c>
      <c r="DP30" s="481" t="str">
        <f>IF(ISERROR(HLOOKUP(DP28,$DS$7:$DY30,$DZ30,FALSE)),"N",HLOOKUP(DP28,$DS$7:$DY30,$DZ30,FALSE))</f>
        <v>N</v>
      </c>
      <c r="DQ30" s="481">
        <f t="shared" ca="1" si="21"/>
        <v>0</v>
      </c>
      <c r="DR30" s="481">
        <f t="shared" ca="1" si="22"/>
        <v>31</v>
      </c>
      <c r="DS30" s="481" t="str">
        <f>IF('DB Func'!M25&gt;0,"S","N")</f>
        <v>N</v>
      </c>
      <c r="DT30" s="481" t="str">
        <f>IF('DB Func'!R25&gt;0,"S","N")</f>
        <v>N</v>
      </c>
      <c r="DU30" s="481" t="str">
        <f>IF('DB Func'!W25&gt;0,"S","N")</f>
        <v>N</v>
      </c>
      <c r="DV30" s="481" t="str">
        <f>IF('DB Func'!AB25&gt;0,"S","N")</f>
        <v>N</v>
      </c>
      <c r="DW30" s="481" t="str">
        <f>IF('DB Func'!AG25&gt;0,"S","N")</f>
        <v>N</v>
      </c>
      <c r="DX30" s="481" t="str">
        <f>IF('DB Func'!AL25&gt;0,"S","N")</f>
        <v>N</v>
      </c>
      <c r="DY30" s="481" t="str">
        <f>IF('DB Func'!AQ25&gt;0,"S","N")</f>
        <v>N</v>
      </c>
      <c r="DZ30" s="481">
        <v>24</v>
      </c>
      <c r="EA30" s="369">
        <f ca="1">'DB Func'!C25</f>
        <v>0</v>
      </c>
      <c r="EB30" s="481" t="str">
        <f t="shared" ca="1" si="34"/>
        <v>s</v>
      </c>
      <c r="EC30" s="481" t="str">
        <f t="shared" ca="1" si="34"/>
        <v>s</v>
      </c>
      <c r="ED30" s="481" t="str">
        <f t="shared" ca="1" si="34"/>
        <v>s</v>
      </c>
      <c r="EE30" s="481" t="str">
        <f t="shared" ca="1" si="34"/>
        <v>s</v>
      </c>
      <c r="EF30" s="481" t="str">
        <f t="shared" ca="1" si="34"/>
        <v>s</v>
      </c>
      <c r="EG30" s="481" t="str">
        <f t="shared" ca="1" si="34"/>
        <v>s</v>
      </c>
      <c r="EH30" s="481" t="str">
        <f t="shared" ca="1" si="34"/>
        <v>s</v>
      </c>
      <c r="EI30" s="481" t="str">
        <f t="shared" ca="1" si="34"/>
        <v>s</v>
      </c>
      <c r="EJ30" s="481" t="str">
        <f t="shared" ca="1" si="34"/>
        <v>s</v>
      </c>
      <c r="EK30" s="481" t="str">
        <f t="shared" ca="1" si="34"/>
        <v>s</v>
      </c>
      <c r="EL30" s="481" t="str">
        <f t="shared" ca="1" si="34"/>
        <v>s</v>
      </c>
      <c r="EM30" s="481" t="str">
        <f t="shared" ca="1" si="34"/>
        <v>s</v>
      </c>
      <c r="EN30" s="481" t="str">
        <f t="shared" ca="1" si="34"/>
        <v>s</v>
      </c>
      <c r="EO30" s="481" t="str">
        <f t="shared" ca="1" si="34"/>
        <v>s</v>
      </c>
      <c r="EP30" s="481" t="str">
        <f t="shared" ca="1" si="34"/>
        <v>s</v>
      </c>
      <c r="EQ30" s="481" t="str">
        <f t="shared" ca="1" si="34"/>
        <v>s</v>
      </c>
      <c r="ER30" s="481" t="str">
        <f t="shared" ca="1" si="33"/>
        <v>s</v>
      </c>
      <c r="ES30" s="481" t="str">
        <f t="shared" ca="1" si="33"/>
        <v>s</v>
      </c>
      <c r="ET30" s="481" t="str">
        <f t="shared" ca="1" si="33"/>
        <v>s</v>
      </c>
      <c r="EU30" s="481" t="str">
        <f t="shared" ca="1" si="33"/>
        <v>s</v>
      </c>
      <c r="EV30" s="481" t="str">
        <f t="shared" ca="1" si="24"/>
        <v>s</v>
      </c>
      <c r="EW30" s="481" t="str">
        <f t="shared" ca="1" si="33"/>
        <v>s</v>
      </c>
      <c r="EX30" s="481" t="str">
        <f t="shared" ca="1" si="33"/>
        <v>s</v>
      </c>
      <c r="EY30" s="481" t="str">
        <f t="shared" ca="1" si="33"/>
        <v>s</v>
      </c>
      <c r="EZ30" s="481" t="str">
        <f t="shared" ca="1" si="33"/>
        <v>s</v>
      </c>
      <c r="FA30" s="481" t="str">
        <f t="shared" ca="1" si="33"/>
        <v>s</v>
      </c>
      <c r="FB30" s="481" t="str">
        <f t="shared" ca="1" si="33"/>
        <v>s</v>
      </c>
      <c r="FC30" s="481" t="str">
        <f t="shared" ca="1" si="33"/>
        <v>s</v>
      </c>
      <c r="FD30" s="481" t="str">
        <f t="shared" ca="1" si="33"/>
        <v>s</v>
      </c>
      <c r="FE30" s="481" t="str">
        <f t="shared" ca="1" si="33"/>
        <v>s</v>
      </c>
      <c r="FF30" s="481" t="str">
        <f t="shared" ca="1" si="33"/>
        <v>s</v>
      </c>
      <c r="FG30" s="481">
        <f t="shared" ca="1" si="25"/>
        <v>31</v>
      </c>
      <c r="FH30" s="481">
        <f t="shared" ca="1" si="26"/>
        <v>0</v>
      </c>
      <c r="FI30" s="481" t="str">
        <f ca="1">IF(AND(YEAR(EA30)='P Gerais'!D28,MONTH(Lanc!EA30)=1,DAY(Lanc!EA30)&gt;1),"S","N")</f>
        <v>N</v>
      </c>
      <c r="FJ30" s="364">
        <f t="shared" ca="1" si="27"/>
        <v>0</v>
      </c>
      <c r="FK30" s="364">
        <f t="shared" si="28"/>
        <v>0</v>
      </c>
      <c r="FL30" s="387">
        <f t="shared" ca="1" si="29"/>
        <v>0</v>
      </c>
      <c r="FM30" s="363">
        <f t="shared" ca="1" si="30"/>
        <v>0</v>
      </c>
      <c r="FN30" s="363">
        <f t="shared" si="31"/>
        <v>0</v>
      </c>
      <c r="FP30" s="481">
        <f ca="1">((FJ30-FL30-FK30+AZ30+AQ30+SUM(Z30:AA30)+SUM(AW30:AX30)+AK30)*IF('DB Func'!GG25="ok",'DB Func'!GD25,0))</f>
        <v>0</v>
      </c>
      <c r="FR30" s="389">
        <f t="shared" ca="1" si="32"/>
        <v>0</v>
      </c>
      <c r="GV30" s="49"/>
      <c r="GW30" s="49"/>
      <c r="GX30" s="49"/>
      <c r="GY30" s="49"/>
      <c r="GZ30" s="49"/>
      <c r="HA30" s="49"/>
      <c r="HB30" s="49"/>
      <c r="HC30" s="49"/>
    </row>
    <row r="31" spans="3:211" ht="30" customHeight="1" thickTop="1" thickBot="1">
      <c r="C31" s="390" t="str">
        <f ca="1">IF('DB Func'!B26="Funcionário 24","",'DB Func'!B26)</f>
        <v/>
      </c>
      <c r="D31" s="391">
        <f ca="1">'DB Func'!CD26</f>
        <v>0</v>
      </c>
      <c r="E31" s="382" t="str">
        <f ca="1">IF(C31="","-",IF(OR(terceiro!E31="jan",terceiro!F31="jan"),"Sim","Não"))</f>
        <v>-</v>
      </c>
      <c r="F31" s="383" t="str">
        <f ca="1">IF(C31="","-",IF(OR(Ferias!E31="jan",Ferias!F31="jan"),"Sim","Não"))</f>
        <v>-</v>
      </c>
      <c r="G31" s="383">
        <f ca="1">IF(C31="",0,IF(F31="Sim",IF(Ferias!E31="Jan",Ferias!I31,Ferias!J31),0))</f>
        <v>0</v>
      </c>
      <c r="H31" s="185"/>
      <c r="I31" s="185"/>
      <c r="J31" s="383">
        <f t="shared" ca="1" si="1"/>
        <v>0</v>
      </c>
      <c r="K31" s="152"/>
      <c r="L31" s="151"/>
      <c r="M31" s="189"/>
      <c r="N31" s="153"/>
      <c r="O31" s="48"/>
      <c r="P31" s="48"/>
      <c r="Q31" s="48"/>
      <c r="R31" s="49"/>
      <c r="S31" s="49"/>
      <c r="T31" s="49"/>
      <c r="U31" s="49"/>
      <c r="V31" s="49"/>
      <c r="W31" s="49"/>
      <c r="X31" s="49"/>
      <c r="Y31" s="49"/>
      <c r="Z31" s="49"/>
      <c r="AA31" s="49"/>
      <c r="AB31" s="48"/>
      <c r="AC31" s="48"/>
      <c r="AD31" s="49"/>
      <c r="AE31" s="49"/>
      <c r="AF31" s="314"/>
      <c r="AH31" s="400">
        <f ca="1">IF('DB Func'!GE26="Janeiro",IF('DB Func'!BQ26="Parcela Única",('auxiliar 13 sal'!C27/12*'DB Func'!GF26)+AVERAGE('auxiliar 13 sal'!Q27:AB27)+AVERAGE('auxiliar 13 sal'!AE27:AP27)+('auxiliar 13 sal'!C27*'DB Func'!BN26)+('auxiliar 13 sal'!C27*'DB Func'!BO26),IF('DB Func'!BQ26="2 Parcelas",(('auxiliar 13 sal'!C27/12*'DB Func'!GF26+AVERAGE('auxiliar 13 sal'!Q27:AB27)+AVERAGE('auxiliar 13 sal'!AE27:AP27)+'auxiliar 13 sal'!C27*'DB Func'!BN26+'auxiliar 13 sal'!C27*'DB Func'!BO26)/2))),0)</f>
        <v>0</v>
      </c>
      <c r="AK31" s="364">
        <f t="shared" ca="1" si="5"/>
        <v>0</v>
      </c>
      <c r="AL31" s="364">
        <f t="shared" ca="1" si="6"/>
        <v>0</v>
      </c>
      <c r="AM31" s="364">
        <f t="shared" ca="1" si="7"/>
        <v>0</v>
      </c>
      <c r="AN31" s="364">
        <f t="shared" ca="1" si="8"/>
        <v>0</v>
      </c>
      <c r="AO31" s="364">
        <f t="shared" ca="1" si="9"/>
        <v>0</v>
      </c>
      <c r="AP31" s="364">
        <f t="shared" ca="1" si="10"/>
        <v>0</v>
      </c>
      <c r="AQ31" s="364">
        <f t="shared" ca="1" si="11"/>
        <v>0</v>
      </c>
      <c r="AR31" s="364">
        <f>IF(OR(M31="",M31=0),0,((FJ31/220)*('Ho Ex'!$C$8+$AS$6))*M31)</f>
        <v>0</v>
      </c>
      <c r="AS31" s="364">
        <f>IF(OR(N31="",N31=0),0,((FJ31/220*('DB Func'!GD26+Lanc!$AS$6))*('Ho Ex'!$I$8+$AS$6))*(N31/52.5*60))</f>
        <v>0</v>
      </c>
      <c r="AT31" s="364">
        <f>IF(OR(M31="",M31=0),0,((FJ31/220)*('Ho Ex'!$J$8+$AS$6))*O31)</f>
        <v>0</v>
      </c>
      <c r="AU31" s="364">
        <f>IF(OR(M31="",M31=0),0,((FJ31/220)*('Ho Ex'!I37+$AS$6))*P31)</f>
        <v>0</v>
      </c>
      <c r="AV31" s="364">
        <f>IF(OR(M31="",M31=0),0,((FJ31/220)*('Ho Ex'!C37+$AS$6))*Q31)</f>
        <v>0</v>
      </c>
      <c r="AW31" s="364">
        <f ca="1">FJ31*'DB Func'!BN26</f>
        <v>0</v>
      </c>
      <c r="AX31" s="364">
        <f ca="1">FJ31*'DB Func'!BO26</f>
        <v>0</v>
      </c>
      <c r="AY31" s="364">
        <f ca="1">IF(FJ31=0,0,VLOOKUP(FJ31,'P Gerais'!$D$39:$G$41,3,TRUE)*Func24!$F$68)</f>
        <v>0</v>
      </c>
      <c r="AZ31" s="364">
        <f t="shared" si="12"/>
        <v>0</v>
      </c>
      <c r="BA31" s="364">
        <f ca="1">((FJ31-FL31-FK31+AZ31+AQ31+SUM(Z31:AA31)+SUM(AW31:AX31)+AK31)*IF('DB Func'!GG26="ok",'DB Func'!GD26,0))+(FJ31-FL31-FK31+AZ31+AQ31+SUM(Z31:AA31)+SUM(AW31:AX31))+AK31</f>
        <v>0</v>
      </c>
      <c r="BB31" s="385">
        <f ca="1">VLOOKUP(BA31,'P Gerais'!$D$22:$G$25,3,TRUE)</f>
        <v>0.08</v>
      </c>
      <c r="BC31" s="364">
        <f ca="1">IF(BA31&lt;'P Gerais'!$D$25,BA31*BB31,Lanc!BB31)</f>
        <v>0</v>
      </c>
      <c r="BD31" s="364">
        <f ca="1">BA31-BC31-('DB Func'!GB26*'P Gerais'!$D$35)</f>
        <v>0</v>
      </c>
      <c r="BE31" s="386">
        <f ca="1">VLOOKUP(BD31,'P Gerais'!$D$29:$F$33,3,TRUE)</f>
        <v>0</v>
      </c>
      <c r="BF31" s="364">
        <f t="shared" ca="1" si="13"/>
        <v>0</v>
      </c>
      <c r="BG31" s="364">
        <f ca="1">VLOOKUP(BD31,'P Gerais'!$D$29:$G$33,4,TRUE)</f>
        <v>0</v>
      </c>
      <c r="BH31" s="364">
        <f t="shared" ca="1" si="14"/>
        <v>0</v>
      </c>
      <c r="BI31" s="364">
        <f t="shared" ca="1" si="15"/>
        <v>0</v>
      </c>
      <c r="BJ31" s="481">
        <f ca="1">'DB Func'!G26</f>
        <v>0</v>
      </c>
      <c r="BK31" s="481">
        <f ca="1">'DB Func'!FW26</f>
        <v>0</v>
      </c>
      <c r="BL31" s="364">
        <f ca="1">D31*'P Gerais'!$D$13</f>
        <v>0</v>
      </c>
      <c r="BM31" s="364">
        <f ca="1">D31*'P Gerais'!$D$14</f>
        <v>0</v>
      </c>
      <c r="BN31" s="364">
        <f ca="1">D31*'P Gerais'!$D$16</f>
        <v>0</v>
      </c>
      <c r="BO31" s="364">
        <f ca="1">D31*'P Gerais'!$D$17</f>
        <v>0</v>
      </c>
      <c r="BP31" s="364">
        <f ca="1">D31*'P Gerais'!$D$18</f>
        <v>0</v>
      </c>
      <c r="BQ31" s="385">
        <f ca="1">VLOOKUP(D31,'P Gerais'!$D$22:$G$24,3,TRUE)</f>
        <v>0.08</v>
      </c>
      <c r="BR31" s="385">
        <f ca="1">VLOOKUP(D31,'P Gerais'!$D$29:$G$33,3,TRUE)</f>
        <v>0</v>
      </c>
      <c r="BS31" s="385">
        <f ca="1">'DB Func'!BN26</f>
        <v>0</v>
      </c>
      <c r="BT31" s="385">
        <f ca="1">'DB Func'!BO26</f>
        <v>0</v>
      </c>
      <c r="BU31" s="385">
        <f ca="1">'DB Func'!FX26</f>
        <v>0</v>
      </c>
      <c r="BV31" s="364">
        <f t="shared" ca="1" si="16"/>
        <v>-0.08</v>
      </c>
      <c r="BW31" s="364">
        <f ca="1">BV31-'DB Func'!GC26</f>
        <v>-0.08</v>
      </c>
      <c r="BX31" s="481">
        <f ca="1">IFERROR(VLOOKUP(BW31,'P Gerais'!$D$29:$G$33,3,TRUE)*BW31,0)</f>
        <v>0</v>
      </c>
      <c r="BY31" s="364">
        <f ca="1">IFERROR(BX31-VLOOKUP(BW31,'P Gerais'!$D$29:$H$33,4,TRUE),0)</f>
        <v>0</v>
      </c>
      <c r="BZ31" s="364">
        <f ca="1">D31*'DB Func'!GD26</f>
        <v>0</v>
      </c>
      <c r="CB31" s="364">
        <f t="shared" ca="1" si="17"/>
        <v>0</v>
      </c>
      <c r="CC31" s="364">
        <f t="shared" si="18"/>
        <v>0</v>
      </c>
      <c r="CD31" s="364">
        <f t="shared" si="19"/>
        <v>0</v>
      </c>
      <c r="CF31" s="481" t="str">
        <f t="shared" ca="1" si="20"/>
        <v>não</v>
      </c>
      <c r="CG31" s="481">
        <f ca="1">IF($CH$8=1,DAY('DB Func'!C26),0)</f>
        <v>0</v>
      </c>
      <c r="CH31" s="481">
        <f ca="1">IF(CI31=0,0,MONTH('DB Func'!C26))</f>
        <v>0</v>
      </c>
      <c r="CI31" s="481">
        <f ca="1">IF('P Gerais'!D29=YEAR('DB Func'!C26),YEAR('DB Func'!C26),0)</f>
        <v>0</v>
      </c>
      <c r="CJ31" s="371">
        <v>54</v>
      </c>
      <c r="CL31" s="481" t="str">
        <f>IF(ISERROR(HLOOKUP(CL29,$DS$7:$DY31,$DZ31,FALSE)),"N",HLOOKUP(CL29,$DS$7:$DY31,$DZ31,FALSE))</f>
        <v>N</v>
      </c>
      <c r="CM31" s="481" t="str">
        <f>IF(ISERROR(HLOOKUP(CM29,$DS$7:$DY31,$DZ31,FALSE)),"N",HLOOKUP(CM29,$DS$7:$DY31,$DZ31,FALSE))</f>
        <v>N</v>
      </c>
      <c r="CN31" s="481" t="str">
        <f>IF(ISERROR(HLOOKUP(CN29,$DS$7:$DY31,$DZ31,FALSE)),"N",HLOOKUP(CN29,$DS$7:$DY31,$DZ31,FALSE))</f>
        <v>N</v>
      </c>
      <c r="CO31" s="481" t="str">
        <f>IF(ISERROR(HLOOKUP(CO29,$DS$7:$DY31,$DZ31,FALSE)),"N",HLOOKUP(CO29,$DS$7:$DY31,$DZ31,FALSE))</f>
        <v>N</v>
      </c>
      <c r="CP31" s="481" t="str">
        <f>IF(ISERROR(HLOOKUP(CP29,$DS$7:$DY31,$DZ31,FALSE)),"N",HLOOKUP(CP29,$DS$7:$DY31,$DZ31,FALSE))</f>
        <v>N</v>
      </c>
      <c r="CQ31" s="481" t="str">
        <f>IF(ISERROR(HLOOKUP(CQ29,$DS$7:$DY31,$DZ31,FALSE)),"N",HLOOKUP(CQ29,$DS$7:$DY31,$DZ31,FALSE))</f>
        <v>N</v>
      </c>
      <c r="CR31" s="481" t="str">
        <f>IF(ISERROR(HLOOKUP(CR29,$DS$7:$DY31,$DZ31,FALSE)),"N",HLOOKUP(CR29,$DS$7:$DY31,$DZ31,FALSE))</f>
        <v>N</v>
      </c>
      <c r="CS31" s="481" t="str">
        <f>IF(ISERROR(HLOOKUP(CS29,$DS$7:$DY31,$DZ31,FALSE)),"N",HLOOKUP(CS29,$DS$7:$DY31,$DZ31,FALSE))</f>
        <v>N</v>
      </c>
      <c r="CT31" s="481" t="str">
        <f>IF(ISERROR(HLOOKUP(CT29,$DS$7:$DY31,$DZ31,FALSE)),"N",HLOOKUP(CT29,$DS$7:$DY31,$DZ31,FALSE))</f>
        <v>N</v>
      </c>
      <c r="CU31" s="481" t="str">
        <f>IF(ISERROR(HLOOKUP(CU29,$DS$7:$DY31,$DZ31,FALSE)),"N",HLOOKUP(CU29,$DS$7:$DY31,$DZ31,FALSE))</f>
        <v>N</v>
      </c>
      <c r="CV31" s="481" t="str">
        <f>IF(ISERROR(HLOOKUP(CV29,$DS$7:$DY31,$DZ31,FALSE)),"N",HLOOKUP(CV29,$DS$7:$DY31,$DZ31,FALSE))</f>
        <v>N</v>
      </c>
      <c r="CW31" s="481" t="str">
        <f>IF(ISERROR(HLOOKUP(CW29,$DS$7:$DY31,$DZ31,FALSE)),"N",HLOOKUP(CW29,$DS$7:$DY31,$DZ31,FALSE))</f>
        <v>N</v>
      </c>
      <c r="CX31" s="481" t="str">
        <f>IF(ISERROR(HLOOKUP(CX29,$DS$7:$DY31,$DZ31,FALSE)),"N",HLOOKUP(CX29,$DS$7:$DY31,$DZ31,FALSE))</f>
        <v>N</v>
      </c>
      <c r="CY31" s="481" t="str">
        <f>IF(ISERROR(HLOOKUP(CY29,$DS$7:$DY31,$DZ31,FALSE)),"N",HLOOKUP(CY29,$DS$7:$DY31,$DZ31,FALSE))</f>
        <v>N</v>
      </c>
      <c r="CZ31" s="481" t="str">
        <f>IF(ISERROR(HLOOKUP(CZ29,$DS$7:$DY31,$DZ31,FALSE)),"N",HLOOKUP(CZ29,$DS$7:$DY31,$DZ31,FALSE))</f>
        <v>N</v>
      </c>
      <c r="DA31" s="481" t="str">
        <f>IF(ISERROR(HLOOKUP(DA29,$DS$7:$DY31,$DZ31,FALSE)),"N",HLOOKUP(DA29,$DS$7:$DY31,$DZ31,FALSE))</f>
        <v>N</v>
      </c>
      <c r="DB31" s="481" t="str">
        <f>IF(ISERROR(HLOOKUP(DB29,$DS$7:$DY31,$DZ31,FALSE)),"N",HLOOKUP(DB29,$DS$7:$DY31,$DZ31,FALSE))</f>
        <v>N</v>
      </c>
      <c r="DC31" s="481" t="str">
        <f>IF(ISERROR(HLOOKUP(DC29,$DS$7:$DY31,$DZ31,FALSE)),"N",HLOOKUP(DC29,$DS$7:$DY31,$DZ31,FALSE))</f>
        <v>N</v>
      </c>
      <c r="DD31" s="481" t="str">
        <f>IF(ISERROR(HLOOKUP(DD29,$DS$7:$DY31,$DZ31,FALSE)),"N",HLOOKUP(DD29,$DS$7:$DY31,$DZ31,FALSE))</f>
        <v>N</v>
      </c>
      <c r="DE31" s="481" t="str">
        <f>IF(ISERROR(HLOOKUP(DE29,$DS$7:$DY31,$DZ31,FALSE)),"N",HLOOKUP(DE29,$DS$7:$DY31,$DZ31,FALSE))</f>
        <v>N</v>
      </c>
      <c r="DF31" s="481" t="str">
        <f>IF(ISERROR(HLOOKUP(DF29,$DS$7:$DY31,$DZ31,FALSE)),"N",HLOOKUP(DF29,$DS$7:$DY31,$DZ31,FALSE))</f>
        <v>N</v>
      </c>
      <c r="DG31" s="481" t="str">
        <f>IF(ISERROR(HLOOKUP(DG29,$DS$7:$DY31,$DZ31,FALSE)),"N",HLOOKUP(DG29,$DS$7:$DY31,$DZ31,FALSE))</f>
        <v>N</v>
      </c>
      <c r="DH31" s="481" t="str">
        <f>IF(ISERROR(HLOOKUP(DH29,$DS$7:$DY31,$DZ31,FALSE)),"N",HLOOKUP(DH29,$DS$7:$DY31,$DZ31,FALSE))</f>
        <v>N</v>
      </c>
      <c r="DI31" s="481" t="str">
        <f>IF(ISERROR(HLOOKUP(DI29,$DS$7:$DY31,$DZ31,FALSE)),"N",HLOOKUP(DI29,$DS$7:$DY31,$DZ31,FALSE))</f>
        <v>N</v>
      </c>
      <c r="DJ31" s="481" t="str">
        <f>IF(ISERROR(HLOOKUP(DJ29,$DS$7:$DY31,$DZ31,FALSE)),"N",HLOOKUP(DJ29,$DS$7:$DY31,$DZ31,FALSE))</f>
        <v>N</v>
      </c>
      <c r="DK31" s="481" t="str">
        <f>IF(ISERROR(HLOOKUP(DK29,$DS$7:$DY31,$DZ31,FALSE)),"N",HLOOKUP(DK29,$DS$7:$DY31,$DZ31,FALSE))</f>
        <v>N</v>
      </c>
      <c r="DL31" s="481" t="str">
        <f>IF(ISERROR(HLOOKUP(DL29,$DS$7:$DY31,$DZ31,FALSE)),"N",HLOOKUP(DL29,$DS$7:$DY31,$DZ31,FALSE))</f>
        <v>N</v>
      </c>
      <c r="DM31" s="481" t="str">
        <f>IF(ISERROR(HLOOKUP(DM29,$DS$7:$DY31,$DZ31,FALSE)),"N",HLOOKUP(DM29,$DS$7:$DY31,$DZ31,FALSE))</f>
        <v>N</v>
      </c>
      <c r="DN31" s="481" t="str">
        <f>IF(ISERROR(HLOOKUP(DN29,$DS$7:$DY31,$DZ31,FALSE)),"N",HLOOKUP(DN29,$DS$7:$DY31,$DZ31,FALSE))</f>
        <v>N</v>
      </c>
      <c r="DO31" s="481" t="str">
        <f>IF(ISERROR(HLOOKUP(DO29,$DS$7:$DY31,$DZ31,FALSE)),"N",HLOOKUP(DO29,$DS$7:$DY31,$DZ31,FALSE))</f>
        <v>N</v>
      </c>
      <c r="DP31" s="481" t="str">
        <f>IF(ISERROR(HLOOKUP(DP29,$DS$7:$DY31,$DZ31,FALSE)),"N",HLOOKUP(DP29,$DS$7:$DY31,$DZ31,FALSE))</f>
        <v>N</v>
      </c>
      <c r="DQ31" s="481">
        <f t="shared" si="21"/>
        <v>0</v>
      </c>
      <c r="DR31" s="481">
        <f t="shared" si="22"/>
        <v>31</v>
      </c>
      <c r="DS31" s="481" t="str">
        <f>IF('DB Func'!M26&gt;0,"S","N")</f>
        <v>N</v>
      </c>
      <c r="DT31" s="481" t="str">
        <f>IF('DB Func'!R26&gt;0,"S","N")</f>
        <v>N</v>
      </c>
      <c r="DU31" s="481" t="str">
        <f>IF('DB Func'!W26&gt;0,"S","N")</f>
        <v>N</v>
      </c>
      <c r="DV31" s="481" t="str">
        <f>IF('DB Func'!AB26&gt;0,"S","N")</f>
        <v>N</v>
      </c>
      <c r="DW31" s="481" t="str">
        <f>IF('DB Func'!AG26&gt;0,"S","N")</f>
        <v>N</v>
      </c>
      <c r="DX31" s="481" t="str">
        <f>IF('DB Func'!AL26&gt;0,"S","N")</f>
        <v>N</v>
      </c>
      <c r="DY31" s="481" t="str">
        <f>IF('DB Func'!AQ26&gt;0,"S","N")</f>
        <v>N</v>
      </c>
      <c r="DZ31" s="481">
        <v>25</v>
      </c>
      <c r="EA31" s="369">
        <f ca="1">'DB Func'!C26</f>
        <v>0</v>
      </c>
      <c r="EB31" s="481" t="str">
        <f t="shared" ca="1" si="34"/>
        <v>s</v>
      </c>
      <c r="EC31" s="481" t="str">
        <f t="shared" ca="1" si="34"/>
        <v>s</v>
      </c>
      <c r="ED31" s="481" t="str">
        <f t="shared" ca="1" si="34"/>
        <v>s</v>
      </c>
      <c r="EE31" s="481" t="str">
        <f t="shared" ca="1" si="34"/>
        <v>s</v>
      </c>
      <c r="EF31" s="481" t="str">
        <f t="shared" ca="1" si="34"/>
        <v>s</v>
      </c>
      <c r="EG31" s="481" t="str">
        <f t="shared" ca="1" si="34"/>
        <v>s</v>
      </c>
      <c r="EH31" s="481" t="str">
        <f t="shared" ca="1" si="34"/>
        <v>s</v>
      </c>
      <c r="EI31" s="481" t="str">
        <f t="shared" ca="1" si="34"/>
        <v>s</v>
      </c>
      <c r="EJ31" s="481" t="str">
        <f t="shared" ca="1" si="34"/>
        <v>s</v>
      </c>
      <c r="EK31" s="481" t="str">
        <f t="shared" ca="1" si="34"/>
        <v>s</v>
      </c>
      <c r="EL31" s="481" t="str">
        <f t="shared" ca="1" si="34"/>
        <v>s</v>
      </c>
      <c r="EM31" s="481" t="str">
        <f t="shared" ca="1" si="34"/>
        <v>s</v>
      </c>
      <c r="EN31" s="481" t="str">
        <f t="shared" ca="1" si="34"/>
        <v>s</v>
      </c>
      <c r="EO31" s="481" t="str">
        <f t="shared" ca="1" si="34"/>
        <v>s</v>
      </c>
      <c r="EP31" s="481" t="str">
        <f t="shared" ca="1" si="34"/>
        <v>s</v>
      </c>
      <c r="EQ31" s="481" t="str">
        <f t="shared" ca="1" si="34"/>
        <v>s</v>
      </c>
      <c r="ER31" s="481" t="str">
        <f t="shared" ca="1" si="33"/>
        <v>s</v>
      </c>
      <c r="ES31" s="481" t="str">
        <f t="shared" ca="1" si="33"/>
        <v>s</v>
      </c>
      <c r="ET31" s="481" t="str">
        <f t="shared" ca="1" si="33"/>
        <v>s</v>
      </c>
      <c r="EU31" s="481" t="str">
        <f t="shared" ca="1" si="33"/>
        <v>s</v>
      </c>
      <c r="EV31" s="481" t="str">
        <f t="shared" ca="1" si="24"/>
        <v>s</v>
      </c>
      <c r="EW31" s="481" t="str">
        <f t="shared" ca="1" si="33"/>
        <v>s</v>
      </c>
      <c r="EX31" s="481" t="str">
        <f t="shared" ca="1" si="33"/>
        <v>s</v>
      </c>
      <c r="EY31" s="481" t="str">
        <f t="shared" ca="1" si="33"/>
        <v>s</v>
      </c>
      <c r="EZ31" s="481" t="str">
        <f t="shared" ca="1" si="33"/>
        <v>s</v>
      </c>
      <c r="FA31" s="481" t="str">
        <f t="shared" ca="1" si="33"/>
        <v>s</v>
      </c>
      <c r="FB31" s="481" t="str">
        <f t="shared" ca="1" si="33"/>
        <v>s</v>
      </c>
      <c r="FC31" s="481" t="str">
        <f t="shared" ca="1" si="33"/>
        <v>s</v>
      </c>
      <c r="FD31" s="481" t="str">
        <f t="shared" ca="1" si="33"/>
        <v>s</v>
      </c>
      <c r="FE31" s="481" t="str">
        <f t="shared" ca="1" si="33"/>
        <v>s</v>
      </c>
      <c r="FF31" s="481" t="str">
        <f t="shared" ca="1" si="33"/>
        <v>s</v>
      </c>
      <c r="FG31" s="481">
        <f t="shared" ca="1" si="25"/>
        <v>31</v>
      </c>
      <c r="FH31" s="481">
        <f t="shared" ca="1" si="26"/>
        <v>0</v>
      </c>
      <c r="FI31" s="481" t="str">
        <f ca="1">IF(AND(YEAR(EA31)='P Gerais'!D29,MONTH(Lanc!EA31)=1,DAY(Lanc!EA31)&gt;1),"S","N")</f>
        <v>N</v>
      </c>
      <c r="FJ31" s="364">
        <f t="shared" ca="1" si="27"/>
        <v>0</v>
      </c>
      <c r="FK31" s="364">
        <f t="shared" si="28"/>
        <v>0</v>
      </c>
      <c r="FL31" s="387">
        <f t="shared" ca="1" si="29"/>
        <v>0</v>
      </c>
      <c r="FM31" s="363">
        <f t="shared" ca="1" si="30"/>
        <v>0</v>
      </c>
      <c r="FN31" s="363">
        <f t="shared" si="31"/>
        <v>0</v>
      </c>
      <c r="FP31" s="481">
        <f ca="1">((FJ31-FL31-FK31+AZ31+AQ31+SUM(Z31:AA31)+SUM(AW31:AX31)+AK31)*IF('DB Func'!GG26="ok",'DB Func'!GD26,0))</f>
        <v>0</v>
      </c>
      <c r="FR31" s="389">
        <f t="shared" ca="1" si="32"/>
        <v>0</v>
      </c>
      <c r="GV31" s="49"/>
      <c r="GW31" s="49"/>
      <c r="GX31" s="49"/>
      <c r="GY31" s="49"/>
      <c r="GZ31" s="49"/>
      <c r="HA31" s="49"/>
      <c r="HB31" s="49"/>
      <c r="HC31" s="49"/>
    </row>
    <row r="32" spans="3:211" ht="30" customHeight="1" thickTop="1" thickBot="1">
      <c r="C32" s="390" t="str">
        <f ca="1">IF('DB Func'!B27="Funcionário 25","",'DB Func'!B27)</f>
        <v/>
      </c>
      <c r="D32" s="391">
        <f ca="1">'DB Func'!CD27</f>
        <v>0</v>
      </c>
      <c r="E32" s="382" t="str">
        <f ca="1">IF(C32="","-",IF(OR(terceiro!E32="jan",terceiro!F32="jan"),"Sim","Não"))</f>
        <v>-</v>
      </c>
      <c r="F32" s="383" t="str">
        <f ca="1">IF(C32="","-",IF(OR(Ferias!E32="jan",Ferias!F32="jan"),"Sim","Não"))</f>
        <v>-</v>
      </c>
      <c r="G32" s="383">
        <f ca="1">IF(C32="",0,IF(F32="Sim",IF(Ferias!E32="Jan",Ferias!I32,Ferias!J32),0))</f>
        <v>0</v>
      </c>
      <c r="H32" s="185"/>
      <c r="I32" s="185"/>
      <c r="J32" s="383">
        <f t="shared" ca="1" si="1"/>
        <v>0</v>
      </c>
      <c r="K32" s="152"/>
      <c r="L32" s="151"/>
      <c r="M32" s="189"/>
      <c r="N32" s="153"/>
      <c r="O32" s="48"/>
      <c r="P32" s="48"/>
      <c r="Q32" s="48"/>
      <c r="R32" s="49"/>
      <c r="S32" s="49"/>
      <c r="T32" s="49"/>
      <c r="U32" s="49"/>
      <c r="V32" s="49"/>
      <c r="W32" s="49"/>
      <c r="X32" s="49"/>
      <c r="Y32" s="49"/>
      <c r="Z32" s="49"/>
      <c r="AA32" s="49"/>
      <c r="AB32" s="48"/>
      <c r="AC32" s="48"/>
      <c r="AD32" s="49"/>
      <c r="AE32" s="49"/>
      <c r="AF32" s="314"/>
      <c r="AH32" s="400">
        <f ca="1">IF('DB Func'!GE27="Janeiro",IF('DB Func'!BQ27="Parcela Única",('auxiliar 13 sal'!C28/12*'DB Func'!GF27)+AVERAGE('auxiliar 13 sal'!Q28:AB28)+AVERAGE('auxiliar 13 sal'!AE28:AP28)+('auxiliar 13 sal'!C28*'DB Func'!BN27)+('auxiliar 13 sal'!C28*'DB Func'!BO27),IF('DB Func'!BQ27="2 Parcelas",(('auxiliar 13 sal'!C28/12*'DB Func'!GF27+AVERAGE('auxiliar 13 sal'!Q28:AB28)+AVERAGE('auxiliar 13 sal'!AE28:AP28)+'auxiliar 13 sal'!C28*'DB Func'!BN27+'auxiliar 13 sal'!C28*'DB Func'!BO27)/2))),0)</f>
        <v>0</v>
      </c>
      <c r="AK32" s="364">
        <f t="shared" ca="1" si="5"/>
        <v>0</v>
      </c>
      <c r="AL32" s="364">
        <f t="shared" ca="1" si="6"/>
        <v>0</v>
      </c>
      <c r="AM32" s="364">
        <f t="shared" ca="1" si="7"/>
        <v>0</v>
      </c>
      <c r="AN32" s="364">
        <f t="shared" ca="1" si="8"/>
        <v>0</v>
      </c>
      <c r="AO32" s="364">
        <f t="shared" ca="1" si="9"/>
        <v>0</v>
      </c>
      <c r="AP32" s="364">
        <f t="shared" ca="1" si="10"/>
        <v>0</v>
      </c>
      <c r="AQ32" s="364">
        <f t="shared" ca="1" si="11"/>
        <v>0</v>
      </c>
      <c r="AR32" s="364">
        <f>IF(OR(M32="",M32=0),0,((FJ32/220)*('Ho Ex'!$C$8+$AS$6))*M32)</f>
        <v>0</v>
      </c>
      <c r="AS32" s="364">
        <f>IF(OR(N32="",N32=0),0,((FJ32/220*('DB Func'!GD27+Lanc!$AS$6))*('Ho Ex'!$I$8+$AS$6))*(N32/52.5*60))</f>
        <v>0</v>
      </c>
      <c r="AT32" s="364">
        <f>IF(OR(M32="",M32=0),0,((FJ32/220)*('Ho Ex'!$J$8+$AS$6))*O32)</f>
        <v>0</v>
      </c>
      <c r="AU32" s="364">
        <f>IF(OR(M32="",M32=0),0,((FJ32/220)*('Ho Ex'!I38+$AS$6))*P32)</f>
        <v>0</v>
      </c>
      <c r="AV32" s="364">
        <f>IF(OR(M32="",M32=0),0,((FJ32/220)*('Ho Ex'!C38+$AS$6))*Q32)</f>
        <v>0</v>
      </c>
      <c r="AW32" s="364">
        <f ca="1">FJ32*'DB Func'!BN27</f>
        <v>0</v>
      </c>
      <c r="AX32" s="364">
        <f ca="1">FJ32*'DB Func'!BO27</f>
        <v>0</v>
      </c>
      <c r="AY32" s="364">
        <f ca="1">IF(FJ32=0,0,VLOOKUP(FJ32,'P Gerais'!$D$39:$G$41,3,TRUE)*Func25!$F$68)</f>
        <v>0</v>
      </c>
      <c r="AZ32" s="364">
        <f t="shared" si="12"/>
        <v>0</v>
      </c>
      <c r="BA32" s="364">
        <f ca="1">((FJ32-FL32-FK32+AZ32+AQ32+SUM(Z32:AA32)+SUM(AW32:AX32)+AK32)*IF('DB Func'!GG27="ok",'DB Func'!GD27,0))+(FJ32-FL32-FK32+AZ32+AQ32+SUM(Z32:AA32)+SUM(AW32:AX32))+AK32</f>
        <v>0</v>
      </c>
      <c r="BB32" s="385">
        <f ca="1">VLOOKUP(BA32,'P Gerais'!$D$22:$G$25,3,TRUE)</f>
        <v>0.08</v>
      </c>
      <c r="BC32" s="364">
        <f ca="1">IF(BA32&lt;'P Gerais'!$D$25,BA32*BB32,Lanc!BB32)</f>
        <v>0</v>
      </c>
      <c r="BD32" s="364">
        <f ca="1">BA32-BC32-('DB Func'!GB27*'P Gerais'!$D$35)</f>
        <v>0</v>
      </c>
      <c r="BE32" s="386">
        <f ca="1">VLOOKUP(BD32,'P Gerais'!$D$29:$F$33,3,TRUE)</f>
        <v>0</v>
      </c>
      <c r="BF32" s="364">
        <f t="shared" ca="1" si="13"/>
        <v>0</v>
      </c>
      <c r="BG32" s="364">
        <f ca="1">VLOOKUP(BD32,'P Gerais'!$D$29:$G$33,4,TRUE)</f>
        <v>0</v>
      </c>
      <c r="BH32" s="364">
        <f t="shared" ca="1" si="14"/>
        <v>0</v>
      </c>
      <c r="BI32" s="364">
        <f t="shared" ca="1" si="15"/>
        <v>0</v>
      </c>
      <c r="BJ32" s="481">
        <f ca="1">'DB Func'!G27</f>
        <v>0</v>
      </c>
      <c r="BK32" s="481">
        <f ca="1">'DB Func'!FW27</f>
        <v>0</v>
      </c>
      <c r="BL32" s="364">
        <f ca="1">D32*'P Gerais'!$D$13</f>
        <v>0</v>
      </c>
      <c r="BM32" s="364">
        <f ca="1">D32*'P Gerais'!$D$14</f>
        <v>0</v>
      </c>
      <c r="BN32" s="364">
        <f ca="1">D32*'P Gerais'!$D$16</f>
        <v>0</v>
      </c>
      <c r="BO32" s="364">
        <f ca="1">D32*'P Gerais'!$D$17</f>
        <v>0</v>
      </c>
      <c r="BP32" s="364">
        <f ca="1">D32*'P Gerais'!$D$18</f>
        <v>0</v>
      </c>
      <c r="BQ32" s="385">
        <f ca="1">VLOOKUP(D32,'P Gerais'!$D$22:$G$24,3,TRUE)</f>
        <v>0.08</v>
      </c>
      <c r="BR32" s="385">
        <f ca="1">VLOOKUP(D32,'P Gerais'!$D$29:$G$33,3,TRUE)</f>
        <v>0</v>
      </c>
      <c r="BS32" s="385">
        <f ca="1">'DB Func'!BN27</f>
        <v>0</v>
      </c>
      <c r="BT32" s="385">
        <f ca="1">'DB Func'!BO27</f>
        <v>0</v>
      </c>
      <c r="BU32" s="385">
        <f ca="1">'DB Func'!FX27</f>
        <v>0</v>
      </c>
      <c r="BV32" s="364">
        <f t="shared" ca="1" si="16"/>
        <v>-0.08</v>
      </c>
      <c r="BW32" s="364">
        <f ca="1">BV32-'DB Func'!GC27</f>
        <v>-0.08</v>
      </c>
      <c r="BX32" s="481">
        <f ca="1">IFERROR(VLOOKUP(BW32,'P Gerais'!$D$29:$G$33,3,TRUE)*BW32,0)</f>
        <v>0</v>
      </c>
      <c r="BY32" s="364">
        <f ca="1">IFERROR(BX32-VLOOKUP(BW32,'P Gerais'!$D$29:$H$33,4,TRUE),0)</f>
        <v>0</v>
      </c>
      <c r="BZ32" s="364">
        <f ca="1">D32*'DB Func'!GD27</f>
        <v>0</v>
      </c>
      <c r="CB32" s="364">
        <f t="shared" ca="1" si="17"/>
        <v>0</v>
      </c>
      <c r="CC32" s="364">
        <f t="shared" si="18"/>
        <v>0</v>
      </c>
      <c r="CD32" s="364">
        <f t="shared" si="19"/>
        <v>0</v>
      </c>
      <c r="CF32" s="481" t="str">
        <f t="shared" ca="1" si="20"/>
        <v>não</v>
      </c>
      <c r="CG32" s="481">
        <f ca="1">IF($CH$8=1,DAY('DB Func'!C27),0)</f>
        <v>0</v>
      </c>
      <c r="CH32" s="481">
        <f ca="1">IF(CI32=0,0,MONTH('DB Func'!C27))</f>
        <v>0</v>
      </c>
      <c r="CI32" s="481">
        <f ca="1">IF('P Gerais'!D30=YEAR('DB Func'!C27),YEAR('DB Func'!C27),0)</f>
        <v>0</v>
      </c>
      <c r="CJ32" s="371">
        <v>55</v>
      </c>
      <c r="CL32" s="481" t="str">
        <f ca="1">IF(ISERROR(HLOOKUP(CL30,$DS$7:$DY32,$DZ32,FALSE)),"N",HLOOKUP(CL30,$DS$7:$DY32,$DZ32,FALSE))</f>
        <v>N</v>
      </c>
      <c r="CM32" s="481" t="str">
        <f ca="1">IF(ISERROR(HLOOKUP(CM30,$DS$7:$DY32,$DZ32,FALSE)),"N",HLOOKUP(CM30,$DS$7:$DY32,$DZ32,FALSE))</f>
        <v>N</v>
      </c>
      <c r="CN32" s="481" t="str">
        <f>IF(ISERROR(HLOOKUP(CN30,$DS$7:$DY32,$DZ32,FALSE)),"N",HLOOKUP(CN30,$DS$7:$DY32,$DZ32,FALSE))</f>
        <v>N</v>
      </c>
      <c r="CO32" s="481" t="str">
        <f ca="1">IF(ISERROR(HLOOKUP(CO30,$DS$7:$DY32,$DZ32,FALSE)),"N",HLOOKUP(CO30,$DS$7:$DY32,$DZ32,FALSE))</f>
        <v>N</v>
      </c>
      <c r="CP32" s="481" t="str">
        <f ca="1">IF(ISERROR(HLOOKUP(CP30,$DS$7:$DY32,$DZ32,FALSE)),"N",HLOOKUP(CP30,$DS$7:$DY32,$DZ32,FALSE))</f>
        <v>N</v>
      </c>
      <c r="CQ32" s="481" t="str">
        <f ca="1">IF(ISERROR(HLOOKUP(CQ30,$DS$7:$DY32,$DZ32,FALSE)),"N",HLOOKUP(CQ30,$DS$7:$DY32,$DZ32,FALSE))</f>
        <v>N</v>
      </c>
      <c r="CR32" s="481" t="str">
        <f ca="1">IF(ISERROR(HLOOKUP(CR30,$DS$7:$DY32,$DZ32,FALSE)),"N",HLOOKUP(CR30,$DS$7:$DY32,$DZ32,FALSE))</f>
        <v>N</v>
      </c>
      <c r="CS32" s="481" t="str">
        <f ca="1">IF(ISERROR(HLOOKUP(CS30,$DS$7:$DY32,$DZ32,FALSE)),"N",HLOOKUP(CS30,$DS$7:$DY32,$DZ32,FALSE))</f>
        <v>N</v>
      </c>
      <c r="CT32" s="481" t="str">
        <f ca="1">IF(ISERROR(HLOOKUP(CT30,$DS$7:$DY32,$DZ32,FALSE)),"N",HLOOKUP(CT30,$DS$7:$DY32,$DZ32,FALSE))</f>
        <v>N</v>
      </c>
      <c r="CU32" s="481" t="str">
        <f>IF(ISERROR(HLOOKUP(CU30,$DS$7:$DY32,$DZ32,FALSE)),"N",HLOOKUP(CU30,$DS$7:$DY32,$DZ32,FALSE))</f>
        <v>N</v>
      </c>
      <c r="CV32" s="481" t="str">
        <f ca="1">IF(ISERROR(HLOOKUP(CV30,$DS$7:$DY32,$DZ32,FALSE)),"N",HLOOKUP(CV30,$DS$7:$DY32,$DZ32,FALSE))</f>
        <v>N</v>
      </c>
      <c r="CW32" s="481" t="str">
        <f ca="1">IF(ISERROR(HLOOKUP(CW30,$DS$7:$DY32,$DZ32,FALSE)),"N",HLOOKUP(CW30,$DS$7:$DY32,$DZ32,FALSE))</f>
        <v>N</v>
      </c>
      <c r="CX32" s="481" t="str">
        <f ca="1">IF(ISERROR(HLOOKUP(CX30,$DS$7:$DY32,$DZ32,FALSE)),"N",HLOOKUP(CX30,$DS$7:$DY32,$DZ32,FALSE))</f>
        <v>N</v>
      </c>
      <c r="CY32" s="481" t="str">
        <f ca="1">IF(ISERROR(HLOOKUP(CY30,$DS$7:$DY32,$DZ32,FALSE)),"N",HLOOKUP(CY30,$DS$7:$DY32,$DZ32,FALSE))</f>
        <v>N</v>
      </c>
      <c r="CZ32" s="481" t="str">
        <f ca="1">IF(ISERROR(HLOOKUP(CZ30,$DS$7:$DY32,$DZ32,FALSE)),"N",HLOOKUP(CZ30,$DS$7:$DY32,$DZ32,FALSE))</f>
        <v>N</v>
      </c>
      <c r="DA32" s="481" t="str">
        <f ca="1">IF(ISERROR(HLOOKUP(DA30,$DS$7:$DY32,$DZ32,FALSE)),"N",HLOOKUP(DA30,$DS$7:$DY32,$DZ32,FALSE))</f>
        <v>N</v>
      </c>
      <c r="DB32" s="481" t="str">
        <f>IF(ISERROR(HLOOKUP(DB30,$DS$7:$DY32,$DZ32,FALSE)),"N",HLOOKUP(DB30,$DS$7:$DY32,$DZ32,FALSE))</f>
        <v>N</v>
      </c>
      <c r="DC32" s="481" t="str">
        <f ca="1">IF(ISERROR(HLOOKUP(DC30,$DS$7:$DY32,$DZ32,FALSE)),"N",HLOOKUP(DC30,$DS$7:$DY32,$DZ32,FALSE))</f>
        <v>N</v>
      </c>
      <c r="DD32" s="481" t="str">
        <f ca="1">IF(ISERROR(HLOOKUP(DD30,$DS$7:$DY32,$DZ32,FALSE)),"N",HLOOKUP(DD30,$DS$7:$DY32,$DZ32,FALSE))</f>
        <v>N</v>
      </c>
      <c r="DE32" s="481" t="str">
        <f ca="1">IF(ISERROR(HLOOKUP(DE30,$DS$7:$DY32,$DZ32,FALSE)),"N",HLOOKUP(DE30,$DS$7:$DY32,$DZ32,FALSE))</f>
        <v>N</v>
      </c>
      <c r="DF32" s="481" t="str">
        <f ca="1">IF(ISERROR(HLOOKUP(DF30,$DS$7:$DY32,$DZ32,FALSE)),"N",HLOOKUP(DF30,$DS$7:$DY32,$DZ32,FALSE))</f>
        <v>N</v>
      </c>
      <c r="DG32" s="481" t="str">
        <f ca="1">IF(ISERROR(HLOOKUP(DG30,$DS$7:$DY32,$DZ32,FALSE)),"N",HLOOKUP(DG30,$DS$7:$DY32,$DZ32,FALSE))</f>
        <v>N</v>
      </c>
      <c r="DH32" s="481" t="str">
        <f ca="1">IF(ISERROR(HLOOKUP(DH30,$DS$7:$DY32,$DZ32,FALSE)),"N",HLOOKUP(DH30,$DS$7:$DY32,$DZ32,FALSE))</f>
        <v>N</v>
      </c>
      <c r="DI32" s="481" t="str">
        <f>IF(ISERROR(HLOOKUP(DI30,$DS$7:$DY32,$DZ32,FALSE)),"N",HLOOKUP(DI30,$DS$7:$DY32,$DZ32,FALSE))</f>
        <v>N</v>
      </c>
      <c r="DJ32" s="481" t="str">
        <f ca="1">IF(ISERROR(HLOOKUP(DJ30,$DS$7:$DY32,$DZ32,FALSE)),"N",HLOOKUP(DJ30,$DS$7:$DY32,$DZ32,FALSE))</f>
        <v>N</v>
      </c>
      <c r="DK32" s="481" t="str">
        <f ca="1">IF(ISERROR(HLOOKUP(DK30,$DS$7:$DY32,$DZ32,FALSE)),"N",HLOOKUP(DK30,$DS$7:$DY32,$DZ32,FALSE))</f>
        <v>N</v>
      </c>
      <c r="DL32" s="481" t="str">
        <f ca="1">IF(ISERROR(HLOOKUP(DL30,$DS$7:$DY32,$DZ32,FALSE)),"N",HLOOKUP(DL30,$DS$7:$DY32,$DZ32,FALSE))</f>
        <v>N</v>
      </c>
      <c r="DM32" s="481" t="str">
        <f ca="1">IF(ISERROR(HLOOKUP(DM30,$DS$7:$DY32,$DZ32,FALSE)),"N",HLOOKUP(DM30,$DS$7:$DY32,$DZ32,FALSE))</f>
        <v>N</v>
      </c>
      <c r="DN32" s="481" t="str">
        <f ca="1">IF(ISERROR(HLOOKUP(DN30,$DS$7:$DY32,$DZ32,FALSE)),"N",HLOOKUP(DN30,$DS$7:$DY32,$DZ32,FALSE))</f>
        <v>N</v>
      </c>
      <c r="DO32" s="481" t="str">
        <f ca="1">IF(ISERROR(HLOOKUP(DO30,$DS$7:$DY32,$DZ32,FALSE)),"N",HLOOKUP(DO30,$DS$7:$DY32,$DZ32,FALSE))</f>
        <v>N</v>
      </c>
      <c r="DP32" s="481" t="str">
        <f>IF(ISERROR(HLOOKUP(DP30,$DS$7:$DY32,$DZ32,FALSE)),"N",HLOOKUP(DP30,$DS$7:$DY32,$DZ32,FALSE))</f>
        <v>N</v>
      </c>
      <c r="DQ32" s="481">
        <f t="shared" ca="1" si="21"/>
        <v>0</v>
      </c>
      <c r="DR32" s="481">
        <f t="shared" ca="1" si="22"/>
        <v>31</v>
      </c>
      <c r="DS32" s="481" t="str">
        <f>IF('DB Func'!M27&gt;0,"S","N")</f>
        <v>N</v>
      </c>
      <c r="DT32" s="481" t="str">
        <f>IF('DB Func'!R27&gt;0,"S","N")</f>
        <v>N</v>
      </c>
      <c r="DU32" s="481" t="str">
        <f>IF('DB Func'!W27&gt;0,"S","N")</f>
        <v>N</v>
      </c>
      <c r="DV32" s="481" t="str">
        <f>IF('DB Func'!AB27&gt;0,"S","N")</f>
        <v>N</v>
      </c>
      <c r="DW32" s="481" t="str">
        <f>IF('DB Func'!AG27&gt;0,"S","N")</f>
        <v>N</v>
      </c>
      <c r="DX32" s="481" t="str">
        <f>IF('DB Func'!AL27&gt;0,"S","N")</f>
        <v>N</v>
      </c>
      <c r="DY32" s="481" t="str">
        <f>IF('DB Func'!AQ27&gt;0,"S","N")</f>
        <v>N</v>
      </c>
      <c r="DZ32" s="481">
        <v>26</v>
      </c>
      <c r="EA32" s="369">
        <f ca="1">'DB Func'!C27</f>
        <v>0</v>
      </c>
      <c r="EB32" s="481" t="str">
        <f t="shared" ca="1" si="34"/>
        <v>s</v>
      </c>
      <c r="EC32" s="481" t="str">
        <f t="shared" ca="1" si="34"/>
        <v>s</v>
      </c>
      <c r="ED32" s="481" t="str">
        <f t="shared" ca="1" si="34"/>
        <v>s</v>
      </c>
      <c r="EE32" s="481" t="str">
        <f t="shared" ca="1" si="34"/>
        <v>s</v>
      </c>
      <c r="EF32" s="481" t="str">
        <f t="shared" ca="1" si="34"/>
        <v>s</v>
      </c>
      <c r="EG32" s="481" t="str">
        <f t="shared" ca="1" si="34"/>
        <v>s</v>
      </c>
      <c r="EH32" s="481" t="str">
        <f t="shared" ca="1" si="34"/>
        <v>s</v>
      </c>
      <c r="EI32" s="481" t="str">
        <f t="shared" ca="1" si="34"/>
        <v>s</v>
      </c>
      <c r="EJ32" s="481" t="str">
        <f t="shared" ca="1" si="34"/>
        <v>s</v>
      </c>
      <c r="EK32" s="481" t="str">
        <f t="shared" ca="1" si="34"/>
        <v>s</v>
      </c>
      <c r="EL32" s="481" t="str">
        <f t="shared" ca="1" si="34"/>
        <v>s</v>
      </c>
      <c r="EM32" s="481" t="str">
        <f t="shared" ca="1" si="34"/>
        <v>s</v>
      </c>
      <c r="EN32" s="481" t="str">
        <f t="shared" ca="1" si="34"/>
        <v>s</v>
      </c>
      <c r="EO32" s="481" t="str">
        <f t="shared" ca="1" si="34"/>
        <v>s</v>
      </c>
      <c r="EP32" s="481" t="str">
        <f t="shared" ca="1" si="34"/>
        <v>s</v>
      </c>
      <c r="EQ32" s="481" t="str">
        <f t="shared" ca="1" si="34"/>
        <v>s</v>
      </c>
      <c r="ER32" s="481" t="str">
        <f t="shared" ca="1" si="33"/>
        <v>s</v>
      </c>
      <c r="ES32" s="481" t="str">
        <f t="shared" ca="1" si="33"/>
        <v>s</v>
      </c>
      <c r="ET32" s="481" t="str">
        <f t="shared" ca="1" si="33"/>
        <v>s</v>
      </c>
      <c r="EU32" s="481" t="str">
        <f t="shared" ca="1" si="33"/>
        <v>s</v>
      </c>
      <c r="EV32" s="481" t="str">
        <f t="shared" ca="1" si="24"/>
        <v>s</v>
      </c>
      <c r="EW32" s="481" t="str">
        <f t="shared" ca="1" si="33"/>
        <v>s</v>
      </c>
      <c r="EX32" s="481" t="str">
        <f t="shared" ca="1" si="33"/>
        <v>s</v>
      </c>
      <c r="EY32" s="481" t="str">
        <f t="shared" ca="1" si="33"/>
        <v>s</v>
      </c>
      <c r="EZ32" s="481" t="str">
        <f t="shared" ca="1" si="33"/>
        <v>s</v>
      </c>
      <c r="FA32" s="481" t="str">
        <f t="shared" ca="1" si="33"/>
        <v>s</v>
      </c>
      <c r="FB32" s="481" t="str">
        <f t="shared" ca="1" si="33"/>
        <v>s</v>
      </c>
      <c r="FC32" s="481" t="str">
        <f t="shared" ca="1" si="33"/>
        <v>s</v>
      </c>
      <c r="FD32" s="481" t="str">
        <f t="shared" ca="1" si="33"/>
        <v>s</v>
      </c>
      <c r="FE32" s="481" t="str">
        <f t="shared" ca="1" si="33"/>
        <v>s</v>
      </c>
      <c r="FF32" s="481" t="str">
        <f t="shared" ca="1" si="33"/>
        <v>s</v>
      </c>
      <c r="FG32" s="481">
        <f t="shared" ca="1" si="25"/>
        <v>31</v>
      </c>
      <c r="FH32" s="481">
        <f t="shared" ca="1" si="26"/>
        <v>0</v>
      </c>
      <c r="FI32" s="481" t="str">
        <f ca="1">IF(AND(YEAR(EA32)='P Gerais'!D30,MONTH(Lanc!EA32)=1,DAY(Lanc!EA32)&gt;1),"S","N")</f>
        <v>N</v>
      </c>
      <c r="FJ32" s="364">
        <f t="shared" ca="1" si="27"/>
        <v>0</v>
      </c>
      <c r="FK32" s="364">
        <f t="shared" si="28"/>
        <v>0</v>
      </c>
      <c r="FL32" s="387">
        <f t="shared" ca="1" si="29"/>
        <v>0</v>
      </c>
      <c r="FM32" s="363">
        <f t="shared" ca="1" si="30"/>
        <v>0</v>
      </c>
      <c r="FN32" s="363">
        <f t="shared" si="31"/>
        <v>0</v>
      </c>
      <c r="FP32" s="481">
        <f ca="1">((FJ32-FL32-FK32+AZ32+AQ32+SUM(Z32:AA32)+SUM(AW32:AX32)+AK32)*IF('DB Func'!GG27="ok",'DB Func'!GD27,0))</f>
        <v>0</v>
      </c>
      <c r="FR32" s="389">
        <f t="shared" ca="1" si="32"/>
        <v>0</v>
      </c>
      <c r="GV32" s="49"/>
      <c r="GW32" s="49"/>
      <c r="GX32" s="49"/>
      <c r="GY32" s="49"/>
      <c r="GZ32" s="49"/>
      <c r="HA32" s="49"/>
      <c r="HB32" s="49"/>
      <c r="HC32" s="49"/>
    </row>
    <row r="33" spans="1:211" ht="30" customHeight="1" thickTop="1" thickBot="1">
      <c r="C33" s="390" t="str">
        <f ca="1">IF('DB Func'!B28="Funcionário 26","",'DB Func'!B28)</f>
        <v/>
      </c>
      <c r="D33" s="391">
        <f ca="1">'DB Func'!CD28</f>
        <v>0</v>
      </c>
      <c r="E33" s="382" t="str">
        <f ca="1">IF(C33="","-",IF(OR(terceiro!E33="jan",terceiro!F33="jan"),"Sim","Não"))</f>
        <v>-</v>
      </c>
      <c r="F33" s="383" t="str">
        <f ca="1">IF(C33="","-",IF(OR(Ferias!E33="jan",Ferias!F33="jan"),"Sim","Não"))</f>
        <v>-</v>
      </c>
      <c r="G33" s="383">
        <f ca="1">IF(C33="",0,IF(F33="Sim",IF(Ferias!E33="Jan",Ferias!I33,Ferias!J33),0))</f>
        <v>0</v>
      </c>
      <c r="H33" s="185"/>
      <c r="I33" s="185"/>
      <c r="J33" s="383">
        <f t="shared" ca="1" si="1"/>
        <v>0</v>
      </c>
      <c r="K33" s="152"/>
      <c r="L33" s="151"/>
      <c r="M33" s="189"/>
      <c r="N33" s="153"/>
      <c r="O33" s="48"/>
      <c r="P33" s="48"/>
      <c r="Q33" s="48"/>
      <c r="R33" s="49"/>
      <c r="S33" s="49"/>
      <c r="T33" s="49"/>
      <c r="U33" s="49"/>
      <c r="V33" s="49"/>
      <c r="W33" s="49"/>
      <c r="X33" s="49"/>
      <c r="Y33" s="49"/>
      <c r="Z33" s="49"/>
      <c r="AA33" s="49"/>
      <c r="AB33" s="48"/>
      <c r="AC33" s="48"/>
      <c r="AD33" s="49"/>
      <c r="AE33" s="49"/>
      <c r="AF33" s="314"/>
      <c r="AH33" s="400">
        <f ca="1">IF('DB Func'!GE28="Janeiro",IF('DB Func'!BQ28="Parcela Única",('auxiliar 13 sal'!C29/12*'DB Func'!GF28)+AVERAGE('auxiliar 13 sal'!Q29:AB29)+AVERAGE('auxiliar 13 sal'!AE29:AP29)+('auxiliar 13 sal'!C29*'DB Func'!BN28)+('auxiliar 13 sal'!C29*'DB Func'!BO28),IF('DB Func'!BQ28="2 Parcelas",(('auxiliar 13 sal'!C29/12*'DB Func'!GF28+AVERAGE('auxiliar 13 sal'!Q29:AB29)+AVERAGE('auxiliar 13 sal'!AE29:AP29)+'auxiliar 13 sal'!C29*'DB Func'!BN28+'auxiliar 13 sal'!C29*'DB Func'!BO28)/2))),0)</f>
        <v>0</v>
      </c>
      <c r="AK33" s="364">
        <f t="shared" ca="1" si="5"/>
        <v>0</v>
      </c>
      <c r="AL33" s="364">
        <f t="shared" ca="1" si="6"/>
        <v>0</v>
      </c>
      <c r="AM33" s="364">
        <f t="shared" ca="1" si="7"/>
        <v>0</v>
      </c>
      <c r="AN33" s="364">
        <f t="shared" ca="1" si="8"/>
        <v>0</v>
      </c>
      <c r="AO33" s="364">
        <f t="shared" ca="1" si="9"/>
        <v>0</v>
      </c>
      <c r="AP33" s="364">
        <f t="shared" ca="1" si="10"/>
        <v>0</v>
      </c>
      <c r="AQ33" s="364">
        <f t="shared" ca="1" si="11"/>
        <v>0</v>
      </c>
      <c r="AR33" s="364">
        <f>IF(OR(M33="",M33=0),0,((FJ33/220)*('Ho Ex'!$C$8+$AS$6))*M33)</f>
        <v>0</v>
      </c>
      <c r="AS33" s="364">
        <f>IF(OR(N33="",N33=0),0,((FJ33/220*('DB Func'!GD28+Lanc!$AS$6))*('Ho Ex'!$I$8+$AS$6))*(N33/52.5*60))</f>
        <v>0</v>
      </c>
      <c r="AT33" s="364">
        <f>IF(OR(M33="",M33=0),0,((FJ33/220)*('Ho Ex'!$J$8+$AS$6))*O33)</f>
        <v>0</v>
      </c>
      <c r="AU33" s="364">
        <f>IF(OR(M33="",M33=0),0,((FJ33/220)*('Ho Ex'!I39+$AS$6))*P33)</f>
        <v>0</v>
      </c>
      <c r="AV33" s="364">
        <f>IF(OR(M33="",M33=0),0,((FJ33/220)*('Ho Ex'!C39+$AS$6))*Q33)</f>
        <v>0</v>
      </c>
      <c r="AW33" s="364">
        <f ca="1">FJ33*'DB Func'!BN28</f>
        <v>0</v>
      </c>
      <c r="AX33" s="364">
        <f ca="1">FJ33*'DB Func'!BO28</f>
        <v>0</v>
      </c>
      <c r="AY33" s="364">
        <f ca="1">IF(FJ33=0,0,VLOOKUP(FJ33,'P Gerais'!$D$39:$G$41,3,TRUE)*Func26!$F$68)</f>
        <v>0</v>
      </c>
      <c r="AZ33" s="364">
        <f t="shared" si="12"/>
        <v>0</v>
      </c>
      <c r="BA33" s="364">
        <f ca="1">((FJ33-FL33-FK33+AZ33+AQ33+SUM(Z33:AA33)+SUM(AW33:AX33)+AK33)*IF('DB Func'!GG28="ok",'DB Func'!GD28,0))+(FJ33-FL33-FK33+AZ33+AQ33+SUM(Z33:AA33)+SUM(AW33:AX33))+AK33</f>
        <v>0</v>
      </c>
      <c r="BB33" s="385">
        <f ca="1">VLOOKUP(BA33,'P Gerais'!$D$22:$G$25,3,TRUE)</f>
        <v>0.08</v>
      </c>
      <c r="BC33" s="364">
        <f ca="1">IF(BA33&lt;'P Gerais'!$D$25,BA33*BB33,Lanc!BB33)</f>
        <v>0</v>
      </c>
      <c r="BD33" s="364">
        <f ca="1">BA33-BC33-('DB Func'!GB28*'P Gerais'!$D$35)</f>
        <v>0</v>
      </c>
      <c r="BE33" s="386">
        <f ca="1">VLOOKUP(BD33,'P Gerais'!$D$29:$F$33,3,TRUE)</f>
        <v>0</v>
      </c>
      <c r="BF33" s="364">
        <f t="shared" ca="1" si="13"/>
        <v>0</v>
      </c>
      <c r="BG33" s="364">
        <f ca="1">VLOOKUP(BD33,'P Gerais'!$D$29:$G$33,4,TRUE)</f>
        <v>0</v>
      </c>
      <c r="BH33" s="364">
        <f t="shared" ca="1" si="14"/>
        <v>0</v>
      </c>
      <c r="BI33" s="364">
        <f t="shared" ca="1" si="15"/>
        <v>0</v>
      </c>
      <c r="BJ33" s="481">
        <f ca="1">'DB Func'!G28</f>
        <v>0</v>
      </c>
      <c r="BK33" s="481">
        <f ca="1">'DB Func'!FW28</f>
        <v>0</v>
      </c>
      <c r="BL33" s="364">
        <f ca="1">D33*'P Gerais'!$D$13</f>
        <v>0</v>
      </c>
      <c r="BM33" s="364">
        <f ca="1">D33*'P Gerais'!$D$14</f>
        <v>0</v>
      </c>
      <c r="BN33" s="364">
        <f ca="1">D33*'P Gerais'!$D$16</f>
        <v>0</v>
      </c>
      <c r="BO33" s="364">
        <f ca="1">D33*'P Gerais'!$D$17</f>
        <v>0</v>
      </c>
      <c r="BP33" s="364">
        <f ca="1">D33*'P Gerais'!$D$18</f>
        <v>0</v>
      </c>
      <c r="BQ33" s="385">
        <f ca="1">VLOOKUP(D33,'P Gerais'!$D$22:$G$24,3,TRUE)</f>
        <v>0.08</v>
      </c>
      <c r="BR33" s="385">
        <f ca="1">VLOOKUP(D33,'P Gerais'!$D$29:$G$33,3,TRUE)</f>
        <v>0</v>
      </c>
      <c r="BS33" s="385">
        <f ca="1">'DB Func'!BN28</f>
        <v>0</v>
      </c>
      <c r="BT33" s="385">
        <f ca="1">'DB Func'!BO28</f>
        <v>0</v>
      </c>
      <c r="BU33" s="385">
        <f ca="1">'DB Func'!FX28</f>
        <v>0</v>
      </c>
      <c r="BV33" s="364">
        <f t="shared" ca="1" si="16"/>
        <v>-0.08</v>
      </c>
      <c r="BW33" s="364">
        <f ca="1">BV33-'DB Func'!GC28</f>
        <v>-0.08</v>
      </c>
      <c r="BX33" s="481">
        <f ca="1">IFERROR(VLOOKUP(BW33,'P Gerais'!$D$29:$G$33,3,TRUE)*BW33,0)</f>
        <v>0</v>
      </c>
      <c r="BY33" s="364">
        <f ca="1">IFERROR(BX33-VLOOKUP(BW33,'P Gerais'!$D$29:$H$33,4,TRUE),0)</f>
        <v>0</v>
      </c>
      <c r="BZ33" s="364">
        <f ca="1">D33*'DB Func'!GD28</f>
        <v>0</v>
      </c>
      <c r="CB33" s="364">
        <f t="shared" ca="1" si="17"/>
        <v>0</v>
      </c>
      <c r="CC33" s="364">
        <f t="shared" si="18"/>
        <v>0</v>
      </c>
      <c r="CD33" s="364">
        <f t="shared" si="19"/>
        <v>0</v>
      </c>
      <c r="CF33" s="481" t="str">
        <f t="shared" ca="1" si="20"/>
        <v>não</v>
      </c>
      <c r="CG33" s="481">
        <f ca="1">IF($CH$8=1,DAY('DB Func'!C28),0)</f>
        <v>0</v>
      </c>
      <c r="CH33" s="481">
        <f ca="1">IF(CI33=0,0,MONTH('DB Func'!C28))</f>
        <v>0</v>
      </c>
      <c r="CI33" s="481">
        <f ca="1">IF('P Gerais'!D31=YEAR('DB Func'!C28),YEAR('DB Func'!C28),0)</f>
        <v>0</v>
      </c>
      <c r="CJ33" s="371">
        <v>56</v>
      </c>
      <c r="CL33" s="481" t="str">
        <f>IF(ISERROR(HLOOKUP(CL31,$DS$7:$DY33,$DZ33,FALSE)),"N",HLOOKUP(CL31,$DS$7:$DY33,$DZ33,FALSE))</f>
        <v>N</v>
      </c>
      <c r="CM33" s="481" t="str">
        <f>IF(ISERROR(HLOOKUP(CM31,$DS$7:$DY33,$DZ33,FALSE)),"N",HLOOKUP(CM31,$DS$7:$DY33,$DZ33,FALSE))</f>
        <v>N</v>
      </c>
      <c r="CN33" s="481" t="str">
        <f>IF(ISERROR(HLOOKUP(CN31,$DS$7:$DY33,$DZ33,FALSE)),"N",HLOOKUP(CN31,$DS$7:$DY33,$DZ33,FALSE))</f>
        <v>N</v>
      </c>
      <c r="CO33" s="481" t="str">
        <f>IF(ISERROR(HLOOKUP(CO31,$DS$7:$DY33,$DZ33,FALSE)),"N",HLOOKUP(CO31,$DS$7:$DY33,$DZ33,FALSE))</f>
        <v>N</v>
      </c>
      <c r="CP33" s="481" t="str">
        <f>IF(ISERROR(HLOOKUP(CP31,$DS$7:$DY33,$DZ33,FALSE)),"N",HLOOKUP(CP31,$DS$7:$DY33,$DZ33,FALSE))</f>
        <v>N</v>
      </c>
      <c r="CQ33" s="481" t="str">
        <f>IF(ISERROR(HLOOKUP(CQ31,$DS$7:$DY33,$DZ33,FALSE)),"N",HLOOKUP(CQ31,$DS$7:$DY33,$DZ33,FALSE))</f>
        <v>N</v>
      </c>
      <c r="CR33" s="481" t="str">
        <f>IF(ISERROR(HLOOKUP(CR31,$DS$7:$DY33,$DZ33,FALSE)),"N",HLOOKUP(CR31,$DS$7:$DY33,$DZ33,FALSE))</f>
        <v>N</v>
      </c>
      <c r="CS33" s="481" t="str">
        <f>IF(ISERROR(HLOOKUP(CS31,$DS$7:$DY33,$DZ33,FALSE)),"N",HLOOKUP(CS31,$DS$7:$DY33,$DZ33,FALSE))</f>
        <v>N</v>
      </c>
      <c r="CT33" s="481" t="str">
        <f>IF(ISERROR(HLOOKUP(CT31,$DS$7:$DY33,$DZ33,FALSE)),"N",HLOOKUP(CT31,$DS$7:$DY33,$DZ33,FALSE))</f>
        <v>N</v>
      </c>
      <c r="CU33" s="481" t="str">
        <f>IF(ISERROR(HLOOKUP(CU31,$DS$7:$DY33,$DZ33,FALSE)),"N",HLOOKUP(CU31,$DS$7:$DY33,$DZ33,FALSE))</f>
        <v>N</v>
      </c>
      <c r="CV33" s="481" t="str">
        <f>IF(ISERROR(HLOOKUP(CV31,$DS$7:$DY33,$DZ33,FALSE)),"N",HLOOKUP(CV31,$DS$7:$DY33,$DZ33,FALSE))</f>
        <v>N</v>
      </c>
      <c r="CW33" s="481" t="str">
        <f>IF(ISERROR(HLOOKUP(CW31,$DS$7:$DY33,$DZ33,FALSE)),"N",HLOOKUP(CW31,$DS$7:$DY33,$DZ33,FALSE))</f>
        <v>N</v>
      </c>
      <c r="CX33" s="481" t="str">
        <f>IF(ISERROR(HLOOKUP(CX31,$DS$7:$DY33,$DZ33,FALSE)),"N",HLOOKUP(CX31,$DS$7:$DY33,$DZ33,FALSE))</f>
        <v>N</v>
      </c>
      <c r="CY33" s="481" t="str">
        <f>IF(ISERROR(HLOOKUP(CY31,$DS$7:$DY33,$DZ33,FALSE)),"N",HLOOKUP(CY31,$DS$7:$DY33,$DZ33,FALSE))</f>
        <v>N</v>
      </c>
      <c r="CZ33" s="481" t="str">
        <f>IF(ISERROR(HLOOKUP(CZ31,$DS$7:$DY33,$DZ33,FALSE)),"N",HLOOKUP(CZ31,$DS$7:$DY33,$DZ33,FALSE))</f>
        <v>N</v>
      </c>
      <c r="DA33" s="481" t="str">
        <f>IF(ISERROR(HLOOKUP(DA31,$DS$7:$DY33,$DZ33,FALSE)),"N",HLOOKUP(DA31,$DS$7:$DY33,$DZ33,FALSE))</f>
        <v>N</v>
      </c>
      <c r="DB33" s="481" t="str">
        <f>IF(ISERROR(HLOOKUP(DB31,$DS$7:$DY33,$DZ33,FALSE)),"N",HLOOKUP(DB31,$DS$7:$DY33,$DZ33,FALSE))</f>
        <v>N</v>
      </c>
      <c r="DC33" s="481" t="str">
        <f>IF(ISERROR(HLOOKUP(DC31,$DS$7:$DY33,$DZ33,FALSE)),"N",HLOOKUP(DC31,$DS$7:$DY33,$DZ33,FALSE))</f>
        <v>N</v>
      </c>
      <c r="DD33" s="481" t="str">
        <f>IF(ISERROR(HLOOKUP(DD31,$DS$7:$DY33,$DZ33,FALSE)),"N",HLOOKUP(DD31,$DS$7:$DY33,$DZ33,FALSE))</f>
        <v>N</v>
      </c>
      <c r="DE33" s="481" t="str">
        <f>IF(ISERROR(HLOOKUP(DE31,$DS$7:$DY33,$DZ33,FALSE)),"N",HLOOKUP(DE31,$DS$7:$DY33,$DZ33,FALSE))</f>
        <v>N</v>
      </c>
      <c r="DF33" s="481" t="str">
        <f>IF(ISERROR(HLOOKUP(DF31,$DS$7:$DY33,$DZ33,FALSE)),"N",HLOOKUP(DF31,$DS$7:$DY33,$DZ33,FALSE))</f>
        <v>N</v>
      </c>
      <c r="DG33" s="481" t="str">
        <f>IF(ISERROR(HLOOKUP(DG31,$DS$7:$DY33,$DZ33,FALSE)),"N",HLOOKUP(DG31,$DS$7:$DY33,$DZ33,FALSE))</f>
        <v>N</v>
      </c>
      <c r="DH33" s="481" t="str">
        <f>IF(ISERROR(HLOOKUP(DH31,$DS$7:$DY33,$DZ33,FALSE)),"N",HLOOKUP(DH31,$DS$7:$DY33,$DZ33,FALSE))</f>
        <v>N</v>
      </c>
      <c r="DI33" s="481" t="str">
        <f>IF(ISERROR(HLOOKUP(DI31,$DS$7:$DY33,$DZ33,FALSE)),"N",HLOOKUP(DI31,$DS$7:$DY33,$DZ33,FALSE))</f>
        <v>N</v>
      </c>
      <c r="DJ33" s="481" t="str">
        <f>IF(ISERROR(HLOOKUP(DJ31,$DS$7:$DY33,$DZ33,FALSE)),"N",HLOOKUP(DJ31,$DS$7:$DY33,$DZ33,FALSE))</f>
        <v>N</v>
      </c>
      <c r="DK33" s="481" t="str">
        <f>IF(ISERROR(HLOOKUP(DK31,$DS$7:$DY33,$DZ33,FALSE)),"N",HLOOKUP(DK31,$DS$7:$DY33,$DZ33,FALSE))</f>
        <v>N</v>
      </c>
      <c r="DL33" s="481" t="str">
        <f>IF(ISERROR(HLOOKUP(DL31,$DS$7:$DY33,$DZ33,FALSE)),"N",HLOOKUP(DL31,$DS$7:$DY33,$DZ33,FALSE))</f>
        <v>N</v>
      </c>
      <c r="DM33" s="481" t="str">
        <f>IF(ISERROR(HLOOKUP(DM31,$DS$7:$DY33,$DZ33,FALSE)),"N",HLOOKUP(DM31,$DS$7:$DY33,$DZ33,FALSE))</f>
        <v>N</v>
      </c>
      <c r="DN33" s="481" t="str">
        <f>IF(ISERROR(HLOOKUP(DN31,$DS$7:$DY33,$DZ33,FALSE)),"N",HLOOKUP(DN31,$DS$7:$DY33,$DZ33,FALSE))</f>
        <v>N</v>
      </c>
      <c r="DO33" s="481" t="str">
        <f>IF(ISERROR(HLOOKUP(DO31,$DS$7:$DY33,$DZ33,FALSE)),"N",HLOOKUP(DO31,$DS$7:$DY33,$DZ33,FALSE))</f>
        <v>N</v>
      </c>
      <c r="DP33" s="481" t="str">
        <f>IF(ISERROR(HLOOKUP(DP31,$DS$7:$DY33,$DZ33,FALSE)),"N",HLOOKUP(DP31,$DS$7:$DY33,$DZ33,FALSE))</f>
        <v>N</v>
      </c>
      <c r="DQ33" s="481">
        <f t="shared" si="21"/>
        <v>0</v>
      </c>
      <c r="DR33" s="481">
        <f t="shared" si="22"/>
        <v>31</v>
      </c>
      <c r="DS33" s="481" t="str">
        <f>IF('DB Func'!M28&gt;0,"S","N")</f>
        <v>N</v>
      </c>
      <c r="DT33" s="481" t="str">
        <f>IF('DB Func'!R28&gt;0,"S","N")</f>
        <v>N</v>
      </c>
      <c r="DU33" s="481" t="str">
        <f>IF('DB Func'!W28&gt;0,"S","N")</f>
        <v>N</v>
      </c>
      <c r="DV33" s="481" t="str">
        <f>IF('DB Func'!AB28&gt;0,"S","N")</f>
        <v>N</v>
      </c>
      <c r="DW33" s="481" t="str">
        <f>IF('DB Func'!AG28&gt;0,"S","N")</f>
        <v>N</v>
      </c>
      <c r="DX33" s="481" t="str">
        <f>IF('DB Func'!AL28&gt;0,"S","N")</f>
        <v>N</v>
      </c>
      <c r="DY33" s="481" t="str">
        <f>IF('DB Func'!AQ28&gt;0,"S","N")</f>
        <v>N</v>
      </c>
      <c r="DZ33" s="481">
        <v>27</v>
      </c>
      <c r="EA33" s="369">
        <f ca="1">'DB Func'!C28</f>
        <v>0</v>
      </c>
      <c r="EB33" s="481" t="str">
        <f t="shared" ca="1" si="34"/>
        <v>s</v>
      </c>
      <c r="EC33" s="481" t="str">
        <f t="shared" ca="1" si="34"/>
        <v>s</v>
      </c>
      <c r="ED33" s="481" t="str">
        <f t="shared" ca="1" si="34"/>
        <v>s</v>
      </c>
      <c r="EE33" s="481" t="str">
        <f t="shared" ca="1" si="34"/>
        <v>s</v>
      </c>
      <c r="EF33" s="481" t="str">
        <f t="shared" ca="1" si="34"/>
        <v>s</v>
      </c>
      <c r="EG33" s="481" t="str">
        <f t="shared" ca="1" si="34"/>
        <v>s</v>
      </c>
      <c r="EH33" s="481" t="str">
        <f t="shared" ca="1" si="34"/>
        <v>s</v>
      </c>
      <c r="EI33" s="481" t="str">
        <f t="shared" ca="1" si="34"/>
        <v>s</v>
      </c>
      <c r="EJ33" s="481" t="str">
        <f t="shared" ca="1" si="34"/>
        <v>s</v>
      </c>
      <c r="EK33" s="481" t="str">
        <f t="shared" ca="1" si="34"/>
        <v>s</v>
      </c>
      <c r="EL33" s="481" t="str">
        <f t="shared" ca="1" si="34"/>
        <v>s</v>
      </c>
      <c r="EM33" s="481" t="str">
        <f t="shared" ca="1" si="34"/>
        <v>s</v>
      </c>
      <c r="EN33" s="481" t="str">
        <f t="shared" ca="1" si="34"/>
        <v>s</v>
      </c>
      <c r="EO33" s="481" t="str">
        <f t="shared" ca="1" si="34"/>
        <v>s</v>
      </c>
      <c r="EP33" s="481" t="str">
        <f t="shared" ca="1" si="34"/>
        <v>s</v>
      </c>
      <c r="EQ33" s="481" t="str">
        <f t="shared" ca="1" si="34"/>
        <v>s</v>
      </c>
      <c r="ER33" s="481" t="str">
        <f t="shared" ca="1" si="33"/>
        <v>s</v>
      </c>
      <c r="ES33" s="481" t="str">
        <f t="shared" ca="1" si="33"/>
        <v>s</v>
      </c>
      <c r="ET33" s="481" t="str">
        <f t="shared" ca="1" si="33"/>
        <v>s</v>
      </c>
      <c r="EU33" s="481" t="str">
        <f t="shared" ca="1" si="33"/>
        <v>s</v>
      </c>
      <c r="EV33" s="481" t="str">
        <f t="shared" ca="1" si="24"/>
        <v>s</v>
      </c>
      <c r="EW33" s="481" t="str">
        <f t="shared" ca="1" si="33"/>
        <v>s</v>
      </c>
      <c r="EX33" s="481" t="str">
        <f t="shared" ca="1" si="33"/>
        <v>s</v>
      </c>
      <c r="EY33" s="481" t="str">
        <f t="shared" ca="1" si="33"/>
        <v>s</v>
      </c>
      <c r="EZ33" s="481" t="str">
        <f t="shared" ca="1" si="33"/>
        <v>s</v>
      </c>
      <c r="FA33" s="481" t="str">
        <f t="shared" ca="1" si="33"/>
        <v>s</v>
      </c>
      <c r="FB33" s="481" t="str">
        <f t="shared" ca="1" si="33"/>
        <v>s</v>
      </c>
      <c r="FC33" s="481" t="str">
        <f t="shared" ca="1" si="33"/>
        <v>s</v>
      </c>
      <c r="FD33" s="481" t="str">
        <f t="shared" ca="1" si="33"/>
        <v>s</v>
      </c>
      <c r="FE33" s="481" t="str">
        <f t="shared" ca="1" si="33"/>
        <v>s</v>
      </c>
      <c r="FF33" s="481" t="str">
        <f t="shared" ca="1" si="33"/>
        <v>s</v>
      </c>
      <c r="FG33" s="481">
        <f t="shared" ca="1" si="25"/>
        <v>31</v>
      </c>
      <c r="FH33" s="481">
        <f t="shared" ca="1" si="26"/>
        <v>0</v>
      </c>
      <c r="FI33" s="481" t="str">
        <f ca="1">IF(AND(YEAR(EA33)='P Gerais'!D31,MONTH(Lanc!EA33)=1,DAY(Lanc!EA33)&gt;1),"S","N")</f>
        <v>N</v>
      </c>
      <c r="FJ33" s="364">
        <f t="shared" ca="1" si="27"/>
        <v>0</v>
      </c>
      <c r="FK33" s="364">
        <f t="shared" si="28"/>
        <v>0</v>
      </c>
      <c r="FL33" s="387">
        <f t="shared" ca="1" si="29"/>
        <v>0</v>
      </c>
      <c r="FM33" s="363">
        <f t="shared" ca="1" si="30"/>
        <v>0</v>
      </c>
      <c r="FN33" s="363">
        <f t="shared" si="31"/>
        <v>0</v>
      </c>
      <c r="FP33" s="481">
        <f ca="1">((FJ33-FL33-FK33+AZ33+AQ33+SUM(Z33:AA33)+SUM(AW33:AX33)+AK33)*IF('DB Func'!GG28="ok",'DB Func'!GD28,0))</f>
        <v>0</v>
      </c>
      <c r="FR33" s="389">
        <f t="shared" ca="1" si="32"/>
        <v>0</v>
      </c>
      <c r="GV33" s="49"/>
      <c r="GW33" s="49"/>
      <c r="GX33" s="49"/>
      <c r="GY33" s="49"/>
      <c r="GZ33" s="49"/>
      <c r="HA33" s="49"/>
      <c r="HB33" s="49"/>
      <c r="HC33" s="49"/>
    </row>
    <row r="34" spans="1:211" ht="30" customHeight="1" thickTop="1" thickBot="1">
      <c r="C34" s="390" t="str">
        <f ca="1">IF('DB Func'!B29="Funcionário 27","",'DB Func'!B29)</f>
        <v/>
      </c>
      <c r="D34" s="391">
        <f ca="1">'DB Func'!CD29</f>
        <v>0</v>
      </c>
      <c r="E34" s="382" t="str">
        <f ca="1">IF(C34="","-",IF(OR(terceiro!E34="jan",terceiro!F34="jan"),"Sim","Não"))</f>
        <v>-</v>
      </c>
      <c r="F34" s="383" t="str">
        <f ca="1">IF(C34="","-",IF(OR(Ferias!E34="jan",Ferias!F34="jan"),"Sim","Não"))</f>
        <v>-</v>
      </c>
      <c r="G34" s="383">
        <f ca="1">IF(C34="",0,IF(F34="Sim",IF(Ferias!E34="Jan",Ferias!I34,Ferias!J34),0))</f>
        <v>0</v>
      </c>
      <c r="H34" s="185"/>
      <c r="I34" s="185"/>
      <c r="J34" s="383">
        <f t="shared" ca="1" si="1"/>
        <v>0</v>
      </c>
      <c r="K34" s="152"/>
      <c r="L34" s="151"/>
      <c r="M34" s="189"/>
      <c r="N34" s="153"/>
      <c r="O34" s="48"/>
      <c r="P34" s="48"/>
      <c r="Q34" s="48"/>
      <c r="R34" s="49"/>
      <c r="S34" s="49"/>
      <c r="T34" s="49"/>
      <c r="U34" s="49"/>
      <c r="V34" s="49"/>
      <c r="W34" s="49"/>
      <c r="X34" s="49"/>
      <c r="Y34" s="49"/>
      <c r="Z34" s="49"/>
      <c r="AA34" s="49"/>
      <c r="AB34" s="48"/>
      <c r="AC34" s="48"/>
      <c r="AD34" s="49"/>
      <c r="AE34" s="49"/>
      <c r="AF34" s="314"/>
      <c r="AH34" s="400">
        <f ca="1">IF('DB Func'!GE29="Janeiro",IF('DB Func'!BQ29="Parcela Única",('auxiliar 13 sal'!C30/12*'DB Func'!GF29)+AVERAGE('auxiliar 13 sal'!Q30:AB30)+AVERAGE('auxiliar 13 sal'!AE30:AP30)+('auxiliar 13 sal'!C30*'DB Func'!BN29)+('auxiliar 13 sal'!C30*'DB Func'!BO29),IF('DB Func'!BQ29="2 Parcelas",(('auxiliar 13 sal'!C30/12*'DB Func'!GF29+AVERAGE('auxiliar 13 sal'!Q30:AB30)+AVERAGE('auxiliar 13 sal'!AE30:AP30)+'auxiliar 13 sal'!C30*'DB Func'!BN29+'auxiliar 13 sal'!C30*'DB Func'!BO29)/2))),0)</f>
        <v>0</v>
      </c>
      <c r="AK34" s="364">
        <f t="shared" ca="1" si="5"/>
        <v>0</v>
      </c>
      <c r="AL34" s="364">
        <f t="shared" ca="1" si="6"/>
        <v>0</v>
      </c>
      <c r="AM34" s="364">
        <f t="shared" ca="1" si="7"/>
        <v>0</v>
      </c>
      <c r="AN34" s="364">
        <f t="shared" ca="1" si="8"/>
        <v>0</v>
      </c>
      <c r="AO34" s="364">
        <f t="shared" ca="1" si="9"/>
        <v>0</v>
      </c>
      <c r="AP34" s="364">
        <f t="shared" ca="1" si="10"/>
        <v>0</v>
      </c>
      <c r="AQ34" s="364">
        <f t="shared" ca="1" si="11"/>
        <v>0</v>
      </c>
      <c r="AR34" s="364">
        <f>IF(OR(M34="",M34=0),0,((FJ34/220)*('Ho Ex'!$C$8+$AS$6))*M34)</f>
        <v>0</v>
      </c>
      <c r="AS34" s="364">
        <f>IF(OR(N34="",N34=0),0,((FJ34/220*('DB Func'!GD29+Lanc!$AS$6))*('Ho Ex'!$I$8+$AS$6))*(N34/52.5*60))</f>
        <v>0</v>
      </c>
      <c r="AT34" s="364">
        <f>IF(OR(M34="",M34=0),0,((FJ34/220)*('Ho Ex'!$J$8+$AS$6))*O34)</f>
        <v>0</v>
      </c>
      <c r="AU34" s="364">
        <f>IF(OR(M34="",M34=0),0,((FJ34/220)*('Ho Ex'!I40+$AS$6))*P34)</f>
        <v>0</v>
      </c>
      <c r="AV34" s="364">
        <f>IF(OR(M34="",M34=0),0,((FJ34/220)*('Ho Ex'!C40+$AS$6))*Q34)</f>
        <v>0</v>
      </c>
      <c r="AW34" s="364">
        <f ca="1">FJ34*'DB Func'!BN29</f>
        <v>0</v>
      </c>
      <c r="AX34" s="364">
        <f ca="1">FJ34*'DB Func'!BO29</f>
        <v>0</v>
      </c>
      <c r="AY34" s="364">
        <f ca="1">IF(FJ34=0,0,VLOOKUP(FJ34,'P Gerais'!$D$39:$G$41,3,TRUE)*Func27!$F$68)</f>
        <v>0</v>
      </c>
      <c r="AZ34" s="364">
        <f t="shared" si="12"/>
        <v>0</v>
      </c>
      <c r="BA34" s="364">
        <f ca="1">((FJ34-FL34-FK34+AZ34+AQ34+SUM(Z34:AA34)+SUM(AW34:AX34)+AK34)*IF('DB Func'!GG29="ok",'DB Func'!GD29,0))+(FJ34-FL34-FK34+AZ34+AQ34+SUM(Z34:AA34)+SUM(AW34:AX34))+AK34</f>
        <v>0</v>
      </c>
      <c r="BB34" s="385">
        <f ca="1">VLOOKUP(BA34,'P Gerais'!$D$22:$G$25,3,TRUE)</f>
        <v>0.08</v>
      </c>
      <c r="BC34" s="364">
        <f ca="1">IF(BA34&lt;'P Gerais'!$D$25,BA34*BB34,Lanc!BB34)</f>
        <v>0</v>
      </c>
      <c r="BD34" s="364">
        <f ca="1">BA34-BC34-('DB Func'!GB29*'P Gerais'!$D$35)</f>
        <v>0</v>
      </c>
      <c r="BE34" s="386">
        <f ca="1">VLOOKUP(BD34,'P Gerais'!$D$29:$F$33,3,TRUE)</f>
        <v>0</v>
      </c>
      <c r="BF34" s="364">
        <f t="shared" ca="1" si="13"/>
        <v>0</v>
      </c>
      <c r="BG34" s="364">
        <f ca="1">VLOOKUP(BD34,'P Gerais'!$D$29:$G$33,4,TRUE)</f>
        <v>0</v>
      </c>
      <c r="BH34" s="364">
        <f t="shared" ca="1" si="14"/>
        <v>0</v>
      </c>
      <c r="BI34" s="364">
        <f t="shared" ca="1" si="15"/>
        <v>0</v>
      </c>
      <c r="BJ34" s="481">
        <f ca="1">'DB Func'!G29</f>
        <v>0</v>
      </c>
      <c r="BK34" s="481">
        <f ca="1">'DB Func'!FW29</f>
        <v>0</v>
      </c>
      <c r="BL34" s="364">
        <f ca="1">D34*'P Gerais'!$D$13</f>
        <v>0</v>
      </c>
      <c r="BM34" s="364">
        <f ca="1">D34*'P Gerais'!$D$14</f>
        <v>0</v>
      </c>
      <c r="BN34" s="364">
        <f ca="1">D34*'P Gerais'!$D$16</f>
        <v>0</v>
      </c>
      <c r="BO34" s="364">
        <f ca="1">D34*'P Gerais'!$D$17</f>
        <v>0</v>
      </c>
      <c r="BP34" s="364">
        <f ca="1">D34*'P Gerais'!$D$18</f>
        <v>0</v>
      </c>
      <c r="BQ34" s="385">
        <f ca="1">VLOOKUP(D34,'P Gerais'!$D$22:$G$24,3,TRUE)</f>
        <v>0.08</v>
      </c>
      <c r="BR34" s="385">
        <f ca="1">VLOOKUP(D34,'P Gerais'!$D$29:$G$33,3,TRUE)</f>
        <v>0</v>
      </c>
      <c r="BS34" s="385">
        <f ca="1">'DB Func'!BN29</f>
        <v>0</v>
      </c>
      <c r="BT34" s="385">
        <f ca="1">'DB Func'!BO29</f>
        <v>0</v>
      </c>
      <c r="BU34" s="385">
        <f ca="1">'DB Func'!FX29</f>
        <v>0</v>
      </c>
      <c r="BV34" s="364">
        <f t="shared" ca="1" si="16"/>
        <v>-0.08</v>
      </c>
      <c r="BW34" s="364">
        <f ca="1">BV34-'DB Func'!GC29</f>
        <v>-0.08</v>
      </c>
      <c r="BX34" s="481">
        <f ca="1">IFERROR(VLOOKUP(BW34,'P Gerais'!$D$29:$G$33,3,TRUE)*BW34,0)</f>
        <v>0</v>
      </c>
      <c r="BY34" s="364">
        <f ca="1">IFERROR(BX34-VLOOKUP(BW34,'P Gerais'!$D$29:$H$33,4,TRUE),0)</f>
        <v>0</v>
      </c>
      <c r="BZ34" s="364">
        <f ca="1">D34*'DB Func'!GD29</f>
        <v>0</v>
      </c>
      <c r="CB34" s="364">
        <f t="shared" ca="1" si="17"/>
        <v>0</v>
      </c>
      <c r="CC34" s="364">
        <f t="shared" si="18"/>
        <v>0</v>
      </c>
      <c r="CD34" s="364">
        <f t="shared" si="19"/>
        <v>0</v>
      </c>
      <c r="CF34" s="481" t="str">
        <f t="shared" ca="1" si="20"/>
        <v>não</v>
      </c>
      <c r="CG34" s="481">
        <f ca="1">IF($CH$8=1,DAY('DB Func'!C29),0)</f>
        <v>0</v>
      </c>
      <c r="CH34" s="481">
        <f ca="1">IF(CI34=0,0,MONTH('DB Func'!C29))</f>
        <v>0</v>
      </c>
      <c r="CI34" s="481">
        <f ca="1">IF('P Gerais'!D32=YEAR('DB Func'!C29),YEAR('DB Func'!C29),0)</f>
        <v>0</v>
      </c>
      <c r="CJ34" s="371">
        <v>57</v>
      </c>
      <c r="CL34" s="481" t="str">
        <f ca="1">IF(ISERROR(HLOOKUP(CL32,$DS$7:$DY34,$DZ34,FALSE)),"N",HLOOKUP(CL32,$DS$7:$DY34,$DZ34,FALSE))</f>
        <v>N</v>
      </c>
      <c r="CM34" s="481" t="str">
        <f ca="1">IF(ISERROR(HLOOKUP(CM32,$DS$7:$DY34,$DZ34,FALSE)),"N",HLOOKUP(CM32,$DS$7:$DY34,$DZ34,FALSE))</f>
        <v>N</v>
      </c>
      <c r="CN34" s="481" t="str">
        <f>IF(ISERROR(HLOOKUP(CN32,$DS$7:$DY34,$DZ34,FALSE)),"N",HLOOKUP(CN32,$DS$7:$DY34,$DZ34,FALSE))</f>
        <v>N</v>
      </c>
      <c r="CO34" s="481" t="str">
        <f ca="1">IF(ISERROR(HLOOKUP(CO32,$DS$7:$DY34,$DZ34,FALSE)),"N",HLOOKUP(CO32,$DS$7:$DY34,$DZ34,FALSE))</f>
        <v>N</v>
      </c>
      <c r="CP34" s="481" t="str">
        <f ca="1">IF(ISERROR(HLOOKUP(CP32,$DS$7:$DY34,$DZ34,FALSE)),"N",HLOOKUP(CP32,$DS$7:$DY34,$DZ34,FALSE))</f>
        <v>N</v>
      </c>
      <c r="CQ34" s="481" t="str">
        <f ca="1">IF(ISERROR(HLOOKUP(CQ32,$DS$7:$DY34,$DZ34,FALSE)),"N",HLOOKUP(CQ32,$DS$7:$DY34,$DZ34,FALSE))</f>
        <v>N</v>
      </c>
      <c r="CR34" s="481" t="str">
        <f ca="1">IF(ISERROR(HLOOKUP(CR32,$DS$7:$DY34,$DZ34,FALSE)),"N",HLOOKUP(CR32,$DS$7:$DY34,$DZ34,FALSE))</f>
        <v>N</v>
      </c>
      <c r="CS34" s="481" t="str">
        <f ca="1">IF(ISERROR(HLOOKUP(CS32,$DS$7:$DY34,$DZ34,FALSE)),"N",HLOOKUP(CS32,$DS$7:$DY34,$DZ34,FALSE))</f>
        <v>N</v>
      </c>
      <c r="CT34" s="481" t="str">
        <f ca="1">IF(ISERROR(HLOOKUP(CT32,$DS$7:$DY34,$DZ34,FALSE)),"N",HLOOKUP(CT32,$DS$7:$DY34,$DZ34,FALSE))</f>
        <v>N</v>
      </c>
      <c r="CU34" s="481" t="str">
        <f>IF(ISERROR(HLOOKUP(CU32,$DS$7:$DY34,$DZ34,FALSE)),"N",HLOOKUP(CU32,$DS$7:$DY34,$DZ34,FALSE))</f>
        <v>N</v>
      </c>
      <c r="CV34" s="481" t="str">
        <f ca="1">IF(ISERROR(HLOOKUP(CV32,$DS$7:$DY34,$DZ34,FALSE)),"N",HLOOKUP(CV32,$DS$7:$DY34,$DZ34,FALSE))</f>
        <v>N</v>
      </c>
      <c r="CW34" s="481" t="str">
        <f ca="1">IF(ISERROR(HLOOKUP(CW32,$DS$7:$DY34,$DZ34,FALSE)),"N",HLOOKUP(CW32,$DS$7:$DY34,$DZ34,FALSE))</f>
        <v>N</v>
      </c>
      <c r="CX34" s="481" t="str">
        <f ca="1">IF(ISERROR(HLOOKUP(CX32,$DS$7:$DY34,$DZ34,FALSE)),"N",HLOOKUP(CX32,$DS$7:$DY34,$DZ34,FALSE))</f>
        <v>N</v>
      </c>
      <c r="CY34" s="481" t="str">
        <f ca="1">IF(ISERROR(HLOOKUP(CY32,$DS$7:$DY34,$DZ34,FALSE)),"N",HLOOKUP(CY32,$DS$7:$DY34,$DZ34,FALSE))</f>
        <v>N</v>
      </c>
      <c r="CZ34" s="481" t="str">
        <f ca="1">IF(ISERROR(HLOOKUP(CZ32,$DS$7:$DY34,$DZ34,FALSE)),"N",HLOOKUP(CZ32,$DS$7:$DY34,$DZ34,FALSE))</f>
        <v>N</v>
      </c>
      <c r="DA34" s="481" t="str">
        <f ca="1">IF(ISERROR(HLOOKUP(DA32,$DS$7:$DY34,$DZ34,FALSE)),"N",HLOOKUP(DA32,$DS$7:$DY34,$DZ34,FALSE))</f>
        <v>N</v>
      </c>
      <c r="DB34" s="481" t="str">
        <f>IF(ISERROR(HLOOKUP(DB32,$DS$7:$DY34,$DZ34,FALSE)),"N",HLOOKUP(DB32,$DS$7:$DY34,$DZ34,FALSE))</f>
        <v>N</v>
      </c>
      <c r="DC34" s="481" t="str">
        <f ca="1">IF(ISERROR(HLOOKUP(DC32,$DS$7:$DY34,$DZ34,FALSE)),"N",HLOOKUP(DC32,$DS$7:$DY34,$DZ34,FALSE))</f>
        <v>N</v>
      </c>
      <c r="DD34" s="481" t="str">
        <f ca="1">IF(ISERROR(HLOOKUP(DD32,$DS$7:$DY34,$DZ34,FALSE)),"N",HLOOKUP(DD32,$DS$7:$DY34,$DZ34,FALSE))</f>
        <v>N</v>
      </c>
      <c r="DE34" s="481" t="str">
        <f ca="1">IF(ISERROR(HLOOKUP(DE32,$DS$7:$DY34,$DZ34,FALSE)),"N",HLOOKUP(DE32,$DS$7:$DY34,$DZ34,FALSE))</f>
        <v>N</v>
      </c>
      <c r="DF34" s="481" t="str">
        <f ca="1">IF(ISERROR(HLOOKUP(DF32,$DS$7:$DY34,$DZ34,FALSE)),"N",HLOOKUP(DF32,$DS$7:$DY34,$DZ34,FALSE))</f>
        <v>N</v>
      </c>
      <c r="DG34" s="481" t="str">
        <f ca="1">IF(ISERROR(HLOOKUP(DG32,$DS$7:$DY34,$DZ34,FALSE)),"N",HLOOKUP(DG32,$DS$7:$DY34,$DZ34,FALSE))</f>
        <v>N</v>
      </c>
      <c r="DH34" s="481" t="str">
        <f ca="1">IF(ISERROR(HLOOKUP(DH32,$DS$7:$DY34,$DZ34,FALSE)),"N",HLOOKUP(DH32,$DS$7:$DY34,$DZ34,FALSE))</f>
        <v>N</v>
      </c>
      <c r="DI34" s="481" t="str">
        <f>IF(ISERROR(HLOOKUP(DI32,$DS$7:$DY34,$DZ34,FALSE)),"N",HLOOKUP(DI32,$DS$7:$DY34,$DZ34,FALSE))</f>
        <v>N</v>
      </c>
      <c r="DJ34" s="481" t="str">
        <f ca="1">IF(ISERROR(HLOOKUP(DJ32,$DS$7:$DY34,$DZ34,FALSE)),"N",HLOOKUP(DJ32,$DS$7:$DY34,$DZ34,FALSE))</f>
        <v>N</v>
      </c>
      <c r="DK34" s="481" t="str">
        <f ca="1">IF(ISERROR(HLOOKUP(DK32,$DS$7:$DY34,$DZ34,FALSE)),"N",HLOOKUP(DK32,$DS$7:$DY34,$DZ34,FALSE))</f>
        <v>N</v>
      </c>
      <c r="DL34" s="481" t="str">
        <f ca="1">IF(ISERROR(HLOOKUP(DL32,$DS$7:$DY34,$DZ34,FALSE)),"N",HLOOKUP(DL32,$DS$7:$DY34,$DZ34,FALSE))</f>
        <v>N</v>
      </c>
      <c r="DM34" s="481" t="str">
        <f ca="1">IF(ISERROR(HLOOKUP(DM32,$DS$7:$DY34,$DZ34,FALSE)),"N",HLOOKUP(DM32,$DS$7:$DY34,$DZ34,FALSE))</f>
        <v>N</v>
      </c>
      <c r="DN34" s="481" t="str">
        <f ca="1">IF(ISERROR(HLOOKUP(DN32,$DS$7:$DY34,$DZ34,FALSE)),"N",HLOOKUP(DN32,$DS$7:$DY34,$DZ34,FALSE))</f>
        <v>N</v>
      </c>
      <c r="DO34" s="481" t="str">
        <f ca="1">IF(ISERROR(HLOOKUP(DO32,$DS$7:$DY34,$DZ34,FALSE)),"N",HLOOKUP(DO32,$DS$7:$DY34,$DZ34,FALSE))</f>
        <v>N</v>
      </c>
      <c r="DP34" s="481" t="str">
        <f>IF(ISERROR(HLOOKUP(DP32,$DS$7:$DY34,$DZ34,FALSE)),"N",HLOOKUP(DP32,$DS$7:$DY34,$DZ34,FALSE))</f>
        <v>N</v>
      </c>
      <c r="DQ34" s="481">
        <f t="shared" ca="1" si="21"/>
        <v>0</v>
      </c>
      <c r="DR34" s="481">
        <f t="shared" ca="1" si="22"/>
        <v>31</v>
      </c>
      <c r="DS34" s="481" t="str">
        <f>IF('DB Func'!M29&gt;0,"S","N")</f>
        <v>N</v>
      </c>
      <c r="DT34" s="481" t="str">
        <f>IF('DB Func'!R29&gt;0,"S","N")</f>
        <v>N</v>
      </c>
      <c r="DU34" s="481" t="str">
        <f>IF('DB Func'!W29&gt;0,"S","N")</f>
        <v>N</v>
      </c>
      <c r="DV34" s="481" t="str">
        <f>IF('DB Func'!AB29&gt;0,"S","N")</f>
        <v>N</v>
      </c>
      <c r="DW34" s="481" t="str">
        <f>IF('DB Func'!AG29&gt;0,"S","N")</f>
        <v>N</v>
      </c>
      <c r="DX34" s="481" t="str">
        <f>IF('DB Func'!AL29&gt;0,"S","N")</f>
        <v>N</v>
      </c>
      <c r="DY34" s="481" t="str">
        <f>IF('DB Func'!AQ29&gt;0,"S","N")</f>
        <v>N</v>
      </c>
      <c r="DZ34" s="481">
        <v>28</v>
      </c>
      <c r="EA34" s="369">
        <f ca="1">'DB Func'!C29</f>
        <v>0</v>
      </c>
      <c r="EB34" s="481" t="str">
        <f t="shared" ca="1" si="34"/>
        <v>s</v>
      </c>
      <c r="EC34" s="481" t="str">
        <f t="shared" ca="1" si="34"/>
        <v>s</v>
      </c>
      <c r="ED34" s="481" t="str">
        <f t="shared" ca="1" si="34"/>
        <v>s</v>
      </c>
      <c r="EE34" s="481" t="str">
        <f t="shared" ca="1" si="34"/>
        <v>s</v>
      </c>
      <c r="EF34" s="481" t="str">
        <f t="shared" ca="1" si="34"/>
        <v>s</v>
      </c>
      <c r="EG34" s="481" t="str">
        <f t="shared" ca="1" si="34"/>
        <v>s</v>
      </c>
      <c r="EH34" s="481" t="str">
        <f t="shared" ca="1" si="34"/>
        <v>s</v>
      </c>
      <c r="EI34" s="481" t="str">
        <f t="shared" ca="1" si="34"/>
        <v>s</v>
      </c>
      <c r="EJ34" s="481" t="str">
        <f t="shared" ca="1" si="34"/>
        <v>s</v>
      </c>
      <c r="EK34" s="481" t="str">
        <f t="shared" ca="1" si="34"/>
        <v>s</v>
      </c>
      <c r="EL34" s="481" t="str">
        <f t="shared" ca="1" si="34"/>
        <v>s</v>
      </c>
      <c r="EM34" s="481" t="str">
        <f t="shared" ca="1" si="34"/>
        <v>s</v>
      </c>
      <c r="EN34" s="481" t="str">
        <f t="shared" ca="1" si="34"/>
        <v>s</v>
      </c>
      <c r="EO34" s="481" t="str">
        <f t="shared" ca="1" si="34"/>
        <v>s</v>
      </c>
      <c r="EP34" s="481" t="str">
        <f t="shared" ca="1" si="34"/>
        <v>s</v>
      </c>
      <c r="EQ34" s="481" t="str">
        <f t="shared" ca="1" si="34"/>
        <v>s</v>
      </c>
      <c r="ER34" s="481" t="str">
        <f t="shared" ca="1" si="33"/>
        <v>s</v>
      </c>
      <c r="ES34" s="481" t="str">
        <f t="shared" ca="1" si="33"/>
        <v>s</v>
      </c>
      <c r="ET34" s="481" t="str">
        <f t="shared" ca="1" si="33"/>
        <v>s</v>
      </c>
      <c r="EU34" s="481" t="str">
        <f t="shared" ca="1" si="33"/>
        <v>s</v>
      </c>
      <c r="EV34" s="481" t="str">
        <f t="shared" ca="1" si="24"/>
        <v>s</v>
      </c>
      <c r="EW34" s="481" t="str">
        <f t="shared" ca="1" si="33"/>
        <v>s</v>
      </c>
      <c r="EX34" s="481" t="str">
        <f t="shared" ca="1" si="33"/>
        <v>s</v>
      </c>
      <c r="EY34" s="481" t="str">
        <f t="shared" ca="1" si="33"/>
        <v>s</v>
      </c>
      <c r="EZ34" s="481" t="str">
        <f t="shared" ca="1" si="33"/>
        <v>s</v>
      </c>
      <c r="FA34" s="481" t="str">
        <f t="shared" ca="1" si="33"/>
        <v>s</v>
      </c>
      <c r="FB34" s="481" t="str">
        <f t="shared" ca="1" si="33"/>
        <v>s</v>
      </c>
      <c r="FC34" s="481" t="str">
        <f t="shared" ca="1" si="33"/>
        <v>s</v>
      </c>
      <c r="FD34" s="481" t="str">
        <f t="shared" ca="1" si="33"/>
        <v>s</v>
      </c>
      <c r="FE34" s="481" t="str">
        <f t="shared" ca="1" si="33"/>
        <v>s</v>
      </c>
      <c r="FF34" s="481" t="str">
        <f t="shared" ca="1" si="33"/>
        <v>s</v>
      </c>
      <c r="FG34" s="481">
        <f t="shared" ca="1" si="25"/>
        <v>31</v>
      </c>
      <c r="FH34" s="481">
        <f t="shared" ca="1" si="26"/>
        <v>0</v>
      </c>
      <c r="FI34" s="481" t="str">
        <f ca="1">IF(AND(YEAR(EA34)='P Gerais'!D32,MONTH(Lanc!EA34)=1,DAY(Lanc!EA34)&gt;1),"S","N")</f>
        <v>N</v>
      </c>
      <c r="FJ34" s="364">
        <f t="shared" ca="1" si="27"/>
        <v>0</v>
      </c>
      <c r="FK34" s="364">
        <f t="shared" si="28"/>
        <v>0</v>
      </c>
      <c r="FL34" s="387">
        <f t="shared" ca="1" si="29"/>
        <v>0</v>
      </c>
      <c r="FM34" s="363">
        <f t="shared" ca="1" si="30"/>
        <v>0</v>
      </c>
      <c r="FN34" s="363">
        <f t="shared" si="31"/>
        <v>0</v>
      </c>
      <c r="FP34" s="481">
        <f ca="1">((FJ34-FL34-FK34+AZ34+AQ34+SUM(Z34:AA34)+SUM(AW34:AX34)+AK34)*IF('DB Func'!GG29="ok",'DB Func'!GD29,0))</f>
        <v>0</v>
      </c>
      <c r="FR34" s="389">
        <f t="shared" ca="1" si="32"/>
        <v>0</v>
      </c>
      <c r="GV34" s="49"/>
      <c r="GW34" s="49"/>
      <c r="GX34" s="49"/>
      <c r="GY34" s="49"/>
      <c r="GZ34" s="49"/>
      <c r="HA34" s="49"/>
      <c r="HB34" s="49"/>
      <c r="HC34" s="49"/>
    </row>
    <row r="35" spans="1:211" ht="30" customHeight="1" thickTop="1" thickBot="1">
      <c r="C35" s="390" t="str">
        <f ca="1">IF('DB Func'!B30="Funcionário 28","",'DB Func'!B30)</f>
        <v/>
      </c>
      <c r="D35" s="391">
        <f ca="1">'DB Func'!CD30</f>
        <v>0</v>
      </c>
      <c r="E35" s="382" t="str">
        <f ca="1">IF(C35="","-",IF(OR(terceiro!E35="jan",terceiro!F35="jan"),"Sim","Não"))</f>
        <v>-</v>
      </c>
      <c r="F35" s="383" t="str">
        <f ca="1">IF(C35="","-",IF(OR(Ferias!E35="jan",Ferias!F35="jan"),"Sim","Não"))</f>
        <v>-</v>
      </c>
      <c r="G35" s="383">
        <f ca="1">IF(C35="",0,IF(F35="Sim",IF(Ferias!E35="Jan",Ferias!I35,Ferias!J35),0))</f>
        <v>0</v>
      </c>
      <c r="H35" s="185"/>
      <c r="I35" s="185"/>
      <c r="J35" s="383">
        <f t="shared" ca="1" si="1"/>
        <v>0</v>
      </c>
      <c r="K35" s="152"/>
      <c r="L35" s="151"/>
      <c r="M35" s="189"/>
      <c r="N35" s="153"/>
      <c r="O35" s="48"/>
      <c r="P35" s="48"/>
      <c r="Q35" s="48"/>
      <c r="R35" s="49"/>
      <c r="S35" s="49"/>
      <c r="T35" s="49"/>
      <c r="U35" s="49"/>
      <c r="V35" s="49"/>
      <c r="W35" s="49"/>
      <c r="X35" s="49"/>
      <c r="Y35" s="49"/>
      <c r="Z35" s="49"/>
      <c r="AA35" s="49"/>
      <c r="AB35" s="48"/>
      <c r="AC35" s="48"/>
      <c r="AD35" s="49"/>
      <c r="AE35" s="49"/>
      <c r="AF35" s="314"/>
      <c r="AH35" s="400">
        <f ca="1">IF('DB Func'!GE30="Janeiro",IF('DB Func'!BQ30="Parcela Única",('auxiliar 13 sal'!C31/12*'DB Func'!GF30)+AVERAGE('auxiliar 13 sal'!Q31:AB31)+AVERAGE('auxiliar 13 sal'!AE31:AP31)+('auxiliar 13 sal'!C31*'DB Func'!BN30)+('auxiliar 13 sal'!C31*'DB Func'!BO30),IF('DB Func'!BQ30="2 Parcelas",(('auxiliar 13 sal'!C31/12*'DB Func'!GF30+AVERAGE('auxiliar 13 sal'!Q31:AB31)+AVERAGE('auxiliar 13 sal'!AE31:AP31)+'auxiliar 13 sal'!C31*'DB Func'!BN30+'auxiliar 13 sal'!C31*'DB Func'!BO30)/2))),0)</f>
        <v>0</v>
      </c>
      <c r="AK35" s="364">
        <f t="shared" ca="1" si="5"/>
        <v>0</v>
      </c>
      <c r="AL35" s="364">
        <f t="shared" ca="1" si="6"/>
        <v>0</v>
      </c>
      <c r="AM35" s="364">
        <f t="shared" ca="1" si="7"/>
        <v>0</v>
      </c>
      <c r="AN35" s="364">
        <f t="shared" ca="1" si="8"/>
        <v>0</v>
      </c>
      <c r="AO35" s="364">
        <f t="shared" ca="1" si="9"/>
        <v>0</v>
      </c>
      <c r="AP35" s="364">
        <f t="shared" ca="1" si="10"/>
        <v>0</v>
      </c>
      <c r="AQ35" s="364">
        <f t="shared" ca="1" si="11"/>
        <v>0</v>
      </c>
      <c r="AR35" s="364">
        <f>IF(OR(M35="",M35=0),0,((FJ35/220)*('Ho Ex'!$C$8+$AS$6))*M35)</f>
        <v>0</v>
      </c>
      <c r="AS35" s="364">
        <f>IF(OR(N35="",N35=0),0,((FJ35/220*('DB Func'!GD30+Lanc!$AS$6))*('Ho Ex'!$I$8+$AS$6))*(N35/52.5*60))</f>
        <v>0</v>
      </c>
      <c r="AT35" s="364">
        <f>IF(OR(M35="",M35=0),0,((FJ35/220)*('Ho Ex'!$J$8+$AS$6))*O35)</f>
        <v>0</v>
      </c>
      <c r="AU35" s="364">
        <f>IF(OR(M35="",M35=0),0,((FJ35/220)*('Ho Ex'!I41+$AS$6))*P35)</f>
        <v>0</v>
      </c>
      <c r="AV35" s="364">
        <f>IF(OR(M35="",M35=0),0,((FJ35/220)*('Ho Ex'!C41+$AS$6))*Q35)</f>
        <v>0</v>
      </c>
      <c r="AW35" s="364">
        <f ca="1">FJ35*'DB Func'!BN30</f>
        <v>0</v>
      </c>
      <c r="AX35" s="364">
        <f ca="1">FJ35*'DB Func'!BO30</f>
        <v>0</v>
      </c>
      <c r="AY35" s="364">
        <f ca="1">IF(FJ35=0,0,VLOOKUP(FJ35,'P Gerais'!$D$39:$G$41,3,TRUE)*Func28!$F$68)</f>
        <v>0</v>
      </c>
      <c r="AZ35" s="364">
        <f t="shared" si="12"/>
        <v>0</v>
      </c>
      <c r="BA35" s="364">
        <f ca="1">((FJ35-FL35-FK35+AZ35+AQ35+SUM(Z35:AA35)+SUM(AW35:AX35)+AK35)*IF('DB Func'!GG30="ok",'DB Func'!GD30,0))+(FJ35-FL35-FK35+AZ35+AQ35+SUM(Z35:AA35)+SUM(AW35:AX35))+AK35</f>
        <v>0</v>
      </c>
      <c r="BB35" s="385">
        <f ca="1">VLOOKUP(BA35,'P Gerais'!$D$22:$G$25,3,TRUE)</f>
        <v>0.08</v>
      </c>
      <c r="BC35" s="364">
        <f ca="1">IF(BA35&lt;'P Gerais'!$D$25,BA35*BB35,Lanc!BB35)</f>
        <v>0</v>
      </c>
      <c r="BD35" s="364">
        <f ca="1">BA35-BC35-('DB Func'!GB30*'P Gerais'!$D$35)</f>
        <v>0</v>
      </c>
      <c r="BE35" s="386">
        <f ca="1">VLOOKUP(BD35,'P Gerais'!$D$29:$F$33,3,TRUE)</f>
        <v>0</v>
      </c>
      <c r="BF35" s="364">
        <f t="shared" ca="1" si="13"/>
        <v>0</v>
      </c>
      <c r="BG35" s="364">
        <f ca="1">VLOOKUP(BD35,'P Gerais'!$D$29:$G$33,4,TRUE)</f>
        <v>0</v>
      </c>
      <c r="BH35" s="364">
        <f t="shared" ca="1" si="14"/>
        <v>0</v>
      </c>
      <c r="BI35" s="364">
        <f t="shared" ca="1" si="15"/>
        <v>0</v>
      </c>
      <c r="BJ35" s="481">
        <f ca="1">'DB Func'!G30</f>
        <v>0</v>
      </c>
      <c r="BK35" s="481">
        <f ca="1">'DB Func'!FW30</f>
        <v>0</v>
      </c>
      <c r="BL35" s="364">
        <f ca="1">D35*'P Gerais'!$D$13</f>
        <v>0</v>
      </c>
      <c r="BM35" s="364">
        <f ca="1">D35*'P Gerais'!$D$14</f>
        <v>0</v>
      </c>
      <c r="BN35" s="364">
        <f ca="1">D35*'P Gerais'!$D$16</f>
        <v>0</v>
      </c>
      <c r="BO35" s="364">
        <f ca="1">D35*'P Gerais'!$D$17</f>
        <v>0</v>
      </c>
      <c r="BP35" s="364">
        <f ca="1">D35*'P Gerais'!$D$18</f>
        <v>0</v>
      </c>
      <c r="BQ35" s="385">
        <f ca="1">VLOOKUP(D35,'P Gerais'!$D$22:$G$24,3,TRUE)</f>
        <v>0.08</v>
      </c>
      <c r="BR35" s="385">
        <f ca="1">VLOOKUP(D35,'P Gerais'!$D$29:$G$33,3,TRUE)</f>
        <v>0</v>
      </c>
      <c r="BS35" s="385">
        <f ca="1">'DB Func'!BN30</f>
        <v>0</v>
      </c>
      <c r="BT35" s="385">
        <f ca="1">'DB Func'!BO30</f>
        <v>0</v>
      </c>
      <c r="BU35" s="385">
        <f ca="1">'DB Func'!FX30</f>
        <v>0</v>
      </c>
      <c r="BV35" s="364">
        <f t="shared" ca="1" si="16"/>
        <v>-0.08</v>
      </c>
      <c r="BW35" s="364">
        <f ca="1">BV35-'DB Func'!GC30</f>
        <v>-0.08</v>
      </c>
      <c r="BX35" s="481">
        <f ca="1">IFERROR(VLOOKUP(BW35,'P Gerais'!$D$29:$G$33,3,TRUE)*BW35,0)</f>
        <v>0</v>
      </c>
      <c r="BY35" s="364">
        <f ca="1">IFERROR(BX35-VLOOKUP(BW35,'P Gerais'!$D$29:$H$33,4,TRUE),0)</f>
        <v>0</v>
      </c>
      <c r="BZ35" s="364">
        <f ca="1">D35*'DB Func'!GD30</f>
        <v>0</v>
      </c>
      <c r="CB35" s="364">
        <f t="shared" ca="1" si="17"/>
        <v>0</v>
      </c>
      <c r="CC35" s="364">
        <f t="shared" si="18"/>
        <v>0</v>
      </c>
      <c r="CD35" s="364">
        <f t="shared" si="19"/>
        <v>0</v>
      </c>
      <c r="CF35" s="481" t="str">
        <f t="shared" ca="1" si="20"/>
        <v>não</v>
      </c>
      <c r="CG35" s="481">
        <f ca="1">IF($CH$8=1,DAY('DB Func'!C30),0)</f>
        <v>0</v>
      </c>
      <c r="CH35" s="481">
        <f ca="1">IF(CI35=0,0,MONTH('DB Func'!C30))</f>
        <v>0</v>
      </c>
      <c r="CI35" s="481">
        <f ca="1">IF('P Gerais'!D33=YEAR('DB Func'!C30),YEAR('DB Func'!C30),0)</f>
        <v>0</v>
      </c>
      <c r="CJ35" s="371">
        <v>58</v>
      </c>
      <c r="CL35" s="481" t="str">
        <f>IF(ISERROR(HLOOKUP(CL33,$DS$7:$DY35,$DZ35,FALSE)),"N",HLOOKUP(CL33,$DS$7:$DY35,$DZ35,FALSE))</f>
        <v>N</v>
      </c>
      <c r="CM35" s="481" t="str">
        <f>IF(ISERROR(HLOOKUP(CM33,$DS$7:$DY35,$DZ35,FALSE)),"N",HLOOKUP(CM33,$DS$7:$DY35,$DZ35,FALSE))</f>
        <v>N</v>
      </c>
      <c r="CN35" s="481" t="str">
        <f>IF(ISERROR(HLOOKUP(CN33,$DS$7:$DY35,$DZ35,FALSE)),"N",HLOOKUP(CN33,$DS$7:$DY35,$DZ35,FALSE))</f>
        <v>N</v>
      </c>
      <c r="CO35" s="481" t="str">
        <f>IF(ISERROR(HLOOKUP(CO33,$DS$7:$DY35,$DZ35,FALSE)),"N",HLOOKUP(CO33,$DS$7:$DY35,$DZ35,FALSE))</f>
        <v>N</v>
      </c>
      <c r="CP35" s="481" t="str">
        <f>IF(ISERROR(HLOOKUP(CP33,$DS$7:$DY35,$DZ35,FALSE)),"N",HLOOKUP(CP33,$DS$7:$DY35,$DZ35,FALSE))</f>
        <v>N</v>
      </c>
      <c r="CQ35" s="481" t="str">
        <f>IF(ISERROR(HLOOKUP(CQ33,$DS$7:$DY35,$DZ35,FALSE)),"N",HLOOKUP(CQ33,$DS$7:$DY35,$DZ35,FALSE))</f>
        <v>N</v>
      </c>
      <c r="CR35" s="481" t="str">
        <f>IF(ISERROR(HLOOKUP(CR33,$DS$7:$DY35,$DZ35,FALSE)),"N",HLOOKUP(CR33,$DS$7:$DY35,$DZ35,FALSE))</f>
        <v>N</v>
      </c>
      <c r="CS35" s="481" t="str">
        <f>IF(ISERROR(HLOOKUP(CS33,$DS$7:$DY35,$DZ35,FALSE)),"N",HLOOKUP(CS33,$DS$7:$DY35,$DZ35,FALSE))</f>
        <v>N</v>
      </c>
      <c r="CT35" s="481" t="str">
        <f>IF(ISERROR(HLOOKUP(CT33,$DS$7:$DY35,$DZ35,FALSE)),"N",HLOOKUP(CT33,$DS$7:$DY35,$DZ35,FALSE))</f>
        <v>N</v>
      </c>
      <c r="CU35" s="481" t="str">
        <f>IF(ISERROR(HLOOKUP(CU33,$DS$7:$DY35,$DZ35,FALSE)),"N",HLOOKUP(CU33,$DS$7:$DY35,$DZ35,FALSE))</f>
        <v>N</v>
      </c>
      <c r="CV35" s="481" t="str">
        <f>IF(ISERROR(HLOOKUP(CV33,$DS$7:$DY35,$DZ35,FALSE)),"N",HLOOKUP(CV33,$DS$7:$DY35,$DZ35,FALSE))</f>
        <v>N</v>
      </c>
      <c r="CW35" s="481" t="str">
        <f>IF(ISERROR(HLOOKUP(CW33,$DS$7:$DY35,$DZ35,FALSE)),"N",HLOOKUP(CW33,$DS$7:$DY35,$DZ35,FALSE))</f>
        <v>N</v>
      </c>
      <c r="CX35" s="481" t="str">
        <f>IF(ISERROR(HLOOKUP(CX33,$DS$7:$DY35,$DZ35,FALSE)),"N",HLOOKUP(CX33,$DS$7:$DY35,$DZ35,FALSE))</f>
        <v>N</v>
      </c>
      <c r="CY35" s="481" t="str">
        <f>IF(ISERROR(HLOOKUP(CY33,$DS$7:$DY35,$DZ35,FALSE)),"N",HLOOKUP(CY33,$DS$7:$DY35,$DZ35,FALSE))</f>
        <v>N</v>
      </c>
      <c r="CZ35" s="481" t="str">
        <f>IF(ISERROR(HLOOKUP(CZ33,$DS$7:$DY35,$DZ35,FALSE)),"N",HLOOKUP(CZ33,$DS$7:$DY35,$DZ35,FALSE))</f>
        <v>N</v>
      </c>
      <c r="DA35" s="481" t="str">
        <f>IF(ISERROR(HLOOKUP(DA33,$DS$7:$DY35,$DZ35,FALSE)),"N",HLOOKUP(DA33,$DS$7:$DY35,$DZ35,FALSE))</f>
        <v>N</v>
      </c>
      <c r="DB35" s="481" t="str">
        <f>IF(ISERROR(HLOOKUP(DB33,$DS$7:$DY35,$DZ35,FALSE)),"N",HLOOKUP(DB33,$DS$7:$DY35,$DZ35,FALSE))</f>
        <v>N</v>
      </c>
      <c r="DC35" s="481" t="str">
        <f>IF(ISERROR(HLOOKUP(DC33,$DS$7:$DY35,$DZ35,FALSE)),"N",HLOOKUP(DC33,$DS$7:$DY35,$DZ35,FALSE))</f>
        <v>N</v>
      </c>
      <c r="DD35" s="481" t="str">
        <f>IF(ISERROR(HLOOKUP(DD33,$DS$7:$DY35,$DZ35,FALSE)),"N",HLOOKUP(DD33,$DS$7:$DY35,$DZ35,FALSE))</f>
        <v>N</v>
      </c>
      <c r="DE35" s="481" t="str">
        <f>IF(ISERROR(HLOOKUP(DE33,$DS$7:$DY35,$DZ35,FALSE)),"N",HLOOKUP(DE33,$DS$7:$DY35,$DZ35,FALSE))</f>
        <v>N</v>
      </c>
      <c r="DF35" s="481" t="str">
        <f>IF(ISERROR(HLOOKUP(DF33,$DS$7:$DY35,$DZ35,FALSE)),"N",HLOOKUP(DF33,$DS$7:$DY35,$DZ35,FALSE))</f>
        <v>N</v>
      </c>
      <c r="DG35" s="481" t="str">
        <f>IF(ISERROR(HLOOKUP(DG33,$DS$7:$DY35,$DZ35,FALSE)),"N",HLOOKUP(DG33,$DS$7:$DY35,$DZ35,FALSE))</f>
        <v>N</v>
      </c>
      <c r="DH35" s="481" t="str">
        <f>IF(ISERROR(HLOOKUP(DH33,$DS$7:$DY35,$DZ35,FALSE)),"N",HLOOKUP(DH33,$DS$7:$DY35,$DZ35,FALSE))</f>
        <v>N</v>
      </c>
      <c r="DI35" s="481" t="str">
        <f>IF(ISERROR(HLOOKUP(DI33,$DS$7:$DY35,$DZ35,FALSE)),"N",HLOOKUP(DI33,$DS$7:$DY35,$DZ35,FALSE))</f>
        <v>N</v>
      </c>
      <c r="DJ35" s="481" t="str">
        <f>IF(ISERROR(HLOOKUP(DJ33,$DS$7:$DY35,$DZ35,FALSE)),"N",HLOOKUP(DJ33,$DS$7:$DY35,$DZ35,FALSE))</f>
        <v>N</v>
      </c>
      <c r="DK35" s="481" t="str">
        <f>IF(ISERROR(HLOOKUP(DK33,$DS$7:$DY35,$DZ35,FALSE)),"N",HLOOKUP(DK33,$DS$7:$DY35,$DZ35,FALSE))</f>
        <v>N</v>
      </c>
      <c r="DL35" s="481" t="str">
        <f>IF(ISERROR(HLOOKUP(DL33,$DS$7:$DY35,$DZ35,FALSE)),"N",HLOOKUP(DL33,$DS$7:$DY35,$DZ35,FALSE))</f>
        <v>N</v>
      </c>
      <c r="DM35" s="481" t="str">
        <f>IF(ISERROR(HLOOKUP(DM33,$DS$7:$DY35,$DZ35,FALSE)),"N",HLOOKUP(DM33,$DS$7:$DY35,$DZ35,FALSE))</f>
        <v>N</v>
      </c>
      <c r="DN35" s="481" t="str">
        <f>IF(ISERROR(HLOOKUP(DN33,$DS$7:$DY35,$DZ35,FALSE)),"N",HLOOKUP(DN33,$DS$7:$DY35,$DZ35,FALSE))</f>
        <v>N</v>
      </c>
      <c r="DO35" s="481" t="str">
        <f>IF(ISERROR(HLOOKUP(DO33,$DS$7:$DY35,$DZ35,FALSE)),"N",HLOOKUP(DO33,$DS$7:$DY35,$DZ35,FALSE))</f>
        <v>N</v>
      </c>
      <c r="DP35" s="481" t="str">
        <f>IF(ISERROR(HLOOKUP(DP33,$DS$7:$DY35,$DZ35,FALSE)),"N",HLOOKUP(DP33,$DS$7:$DY35,$DZ35,FALSE))</f>
        <v>N</v>
      </c>
      <c r="DQ35" s="481">
        <f t="shared" si="21"/>
        <v>0</v>
      </c>
      <c r="DR35" s="481">
        <f t="shared" si="22"/>
        <v>31</v>
      </c>
      <c r="DS35" s="481" t="str">
        <f>IF('DB Func'!M30&gt;0,"S","N")</f>
        <v>N</v>
      </c>
      <c r="DT35" s="481" t="str">
        <f>IF('DB Func'!R30&gt;0,"S","N")</f>
        <v>N</v>
      </c>
      <c r="DU35" s="481" t="str">
        <f>IF('DB Func'!W30&gt;0,"S","N")</f>
        <v>N</v>
      </c>
      <c r="DV35" s="481" t="str">
        <f>IF('DB Func'!AB30&gt;0,"S","N")</f>
        <v>N</v>
      </c>
      <c r="DW35" s="481" t="str">
        <f>IF('DB Func'!AG30&gt;0,"S","N")</f>
        <v>N</v>
      </c>
      <c r="DX35" s="481" t="str">
        <f>IF('DB Func'!AL30&gt;0,"S","N")</f>
        <v>N</v>
      </c>
      <c r="DY35" s="481" t="str">
        <f>IF('DB Func'!AQ30&gt;0,"S","N")</f>
        <v>N</v>
      </c>
      <c r="DZ35" s="481">
        <v>29</v>
      </c>
      <c r="EA35" s="369">
        <f ca="1">'DB Func'!C30</f>
        <v>0</v>
      </c>
      <c r="EB35" s="481" t="str">
        <f t="shared" ca="1" si="34"/>
        <v>s</v>
      </c>
      <c r="EC35" s="481" t="str">
        <f t="shared" ca="1" si="34"/>
        <v>s</v>
      </c>
      <c r="ED35" s="481" t="str">
        <f t="shared" ca="1" si="34"/>
        <v>s</v>
      </c>
      <c r="EE35" s="481" t="str">
        <f t="shared" ca="1" si="34"/>
        <v>s</v>
      </c>
      <c r="EF35" s="481" t="str">
        <f t="shared" ca="1" si="34"/>
        <v>s</v>
      </c>
      <c r="EG35" s="481" t="str">
        <f t="shared" ca="1" si="34"/>
        <v>s</v>
      </c>
      <c r="EH35" s="481" t="str">
        <f t="shared" ca="1" si="34"/>
        <v>s</v>
      </c>
      <c r="EI35" s="481" t="str">
        <f t="shared" ca="1" si="34"/>
        <v>s</v>
      </c>
      <c r="EJ35" s="481" t="str">
        <f t="shared" ca="1" si="34"/>
        <v>s</v>
      </c>
      <c r="EK35" s="481" t="str">
        <f t="shared" ca="1" si="34"/>
        <v>s</v>
      </c>
      <c r="EL35" s="481" t="str">
        <f t="shared" ca="1" si="34"/>
        <v>s</v>
      </c>
      <c r="EM35" s="481" t="str">
        <f t="shared" ca="1" si="34"/>
        <v>s</v>
      </c>
      <c r="EN35" s="481" t="str">
        <f t="shared" ca="1" si="34"/>
        <v>s</v>
      </c>
      <c r="EO35" s="481" t="str">
        <f t="shared" ca="1" si="34"/>
        <v>s</v>
      </c>
      <c r="EP35" s="481" t="str">
        <f t="shared" ca="1" si="34"/>
        <v>s</v>
      </c>
      <c r="EQ35" s="481" t="str">
        <f t="shared" ca="1" si="34"/>
        <v>s</v>
      </c>
      <c r="ER35" s="481" t="str">
        <f t="shared" ca="1" si="33"/>
        <v>s</v>
      </c>
      <c r="ES35" s="481" t="str">
        <f t="shared" ca="1" si="33"/>
        <v>s</v>
      </c>
      <c r="ET35" s="481" t="str">
        <f t="shared" ca="1" si="33"/>
        <v>s</v>
      </c>
      <c r="EU35" s="481" t="str">
        <f t="shared" ca="1" si="33"/>
        <v>s</v>
      </c>
      <c r="EV35" s="481" t="str">
        <f t="shared" ca="1" si="24"/>
        <v>s</v>
      </c>
      <c r="EW35" s="481" t="str">
        <f t="shared" ca="1" si="33"/>
        <v>s</v>
      </c>
      <c r="EX35" s="481" t="str">
        <f t="shared" ca="1" si="33"/>
        <v>s</v>
      </c>
      <c r="EY35" s="481" t="str">
        <f t="shared" ca="1" si="33"/>
        <v>s</v>
      </c>
      <c r="EZ35" s="481" t="str">
        <f t="shared" ca="1" si="33"/>
        <v>s</v>
      </c>
      <c r="FA35" s="481" t="str">
        <f t="shared" ca="1" si="33"/>
        <v>s</v>
      </c>
      <c r="FB35" s="481" t="str">
        <f t="shared" ca="1" si="33"/>
        <v>s</v>
      </c>
      <c r="FC35" s="481" t="str">
        <f t="shared" ca="1" si="33"/>
        <v>s</v>
      </c>
      <c r="FD35" s="481" t="str">
        <f t="shared" ca="1" si="33"/>
        <v>s</v>
      </c>
      <c r="FE35" s="481" t="str">
        <f t="shared" ca="1" si="33"/>
        <v>s</v>
      </c>
      <c r="FF35" s="481" t="str">
        <f t="shared" ca="1" si="33"/>
        <v>s</v>
      </c>
      <c r="FG35" s="481">
        <f t="shared" ca="1" si="25"/>
        <v>31</v>
      </c>
      <c r="FH35" s="481">
        <f t="shared" ca="1" si="26"/>
        <v>0</v>
      </c>
      <c r="FI35" s="481" t="str">
        <f ca="1">IF(AND(YEAR(EA35)='P Gerais'!D33,MONTH(Lanc!EA35)=1,DAY(Lanc!EA35)&gt;1),"S","N")</f>
        <v>N</v>
      </c>
      <c r="FJ35" s="364">
        <f t="shared" ca="1" si="27"/>
        <v>0</v>
      </c>
      <c r="FK35" s="364">
        <f t="shared" si="28"/>
        <v>0</v>
      </c>
      <c r="FL35" s="387">
        <f t="shared" ca="1" si="29"/>
        <v>0</v>
      </c>
      <c r="FM35" s="363">
        <f t="shared" ca="1" si="30"/>
        <v>0</v>
      </c>
      <c r="FN35" s="363">
        <f t="shared" si="31"/>
        <v>0</v>
      </c>
      <c r="FP35" s="481">
        <f ca="1">((FJ35-FL35-FK35+AZ35+AQ35+SUM(Z35:AA35)+SUM(AW35:AX35)+AK35)*IF('DB Func'!GG30="ok",'DB Func'!GD30,0))</f>
        <v>0</v>
      </c>
      <c r="FR35" s="389">
        <f t="shared" ca="1" si="32"/>
        <v>0</v>
      </c>
      <c r="GV35" s="49"/>
      <c r="GW35" s="49"/>
      <c r="GX35" s="49"/>
      <c r="GY35" s="49"/>
      <c r="GZ35" s="49"/>
      <c r="HA35" s="49"/>
      <c r="HB35" s="49"/>
      <c r="HC35" s="49"/>
    </row>
    <row r="36" spans="1:211" ht="30" customHeight="1" thickTop="1" thickBot="1">
      <c r="C36" s="390" t="str">
        <f ca="1">IF('DB Func'!B31="Funcionário 29","",'DB Func'!B31)</f>
        <v/>
      </c>
      <c r="D36" s="391">
        <f ca="1">'DB Func'!CD31</f>
        <v>0</v>
      </c>
      <c r="E36" s="382" t="str">
        <f ca="1">IF(C36="","-",IF(OR(terceiro!E36="jan",terceiro!F36="jan"),"Sim","Não"))</f>
        <v>-</v>
      </c>
      <c r="F36" s="383" t="str">
        <f ca="1">IF(C36="","-",IF(OR(Ferias!E36="jan",Ferias!F36="jan"),"Sim","Não"))</f>
        <v>-</v>
      </c>
      <c r="G36" s="383">
        <f ca="1">IF(C36="",0,IF(F36="Sim",IF(Ferias!E36="Jan",Ferias!I36,Ferias!J36),0))</f>
        <v>0</v>
      </c>
      <c r="H36" s="185"/>
      <c r="I36" s="185"/>
      <c r="J36" s="383">
        <f t="shared" ca="1" si="1"/>
        <v>0</v>
      </c>
      <c r="K36" s="152"/>
      <c r="L36" s="151"/>
      <c r="M36" s="189"/>
      <c r="N36" s="153"/>
      <c r="O36" s="48"/>
      <c r="P36" s="48"/>
      <c r="Q36" s="48"/>
      <c r="R36" s="49"/>
      <c r="S36" s="49"/>
      <c r="T36" s="49"/>
      <c r="U36" s="49"/>
      <c r="V36" s="49"/>
      <c r="W36" s="49"/>
      <c r="X36" s="49"/>
      <c r="Y36" s="49"/>
      <c r="Z36" s="49"/>
      <c r="AA36" s="49"/>
      <c r="AB36" s="48"/>
      <c r="AC36" s="48"/>
      <c r="AD36" s="49"/>
      <c r="AE36" s="49"/>
      <c r="AF36" s="314"/>
      <c r="AH36" s="400">
        <f ca="1">IF('DB Func'!GE31="Janeiro",IF('DB Func'!BQ31="Parcela Única",('auxiliar 13 sal'!C32/12*'DB Func'!GF31)+AVERAGE('auxiliar 13 sal'!Q32:AB32)+AVERAGE('auxiliar 13 sal'!AE32:AP32)+('auxiliar 13 sal'!C32*'DB Func'!BN31)+('auxiliar 13 sal'!C32*'DB Func'!BO31),IF('DB Func'!BQ31="2 Parcelas",(('auxiliar 13 sal'!C32/12*'DB Func'!GF31+AVERAGE('auxiliar 13 sal'!Q32:AB32)+AVERAGE('auxiliar 13 sal'!AE32:AP32)+'auxiliar 13 sal'!C32*'DB Func'!BN31+'auxiliar 13 sal'!C32*'DB Func'!BO31)/2))),0)</f>
        <v>0</v>
      </c>
      <c r="AK36" s="364">
        <f t="shared" ca="1" si="5"/>
        <v>0</v>
      </c>
      <c r="AL36" s="364">
        <f t="shared" ca="1" si="6"/>
        <v>0</v>
      </c>
      <c r="AM36" s="364">
        <f t="shared" ca="1" si="7"/>
        <v>0</v>
      </c>
      <c r="AN36" s="364">
        <f t="shared" ca="1" si="8"/>
        <v>0</v>
      </c>
      <c r="AO36" s="364">
        <f t="shared" ca="1" si="9"/>
        <v>0</v>
      </c>
      <c r="AP36" s="364">
        <f t="shared" ca="1" si="10"/>
        <v>0</v>
      </c>
      <c r="AQ36" s="364">
        <f t="shared" ca="1" si="11"/>
        <v>0</v>
      </c>
      <c r="AR36" s="364">
        <f>IF(OR(M36="",M36=0),0,((FJ36/220)*('Ho Ex'!$C$8+$AS$6))*M36)</f>
        <v>0</v>
      </c>
      <c r="AS36" s="364">
        <f>IF(OR(N36="",N36=0),0,((FJ36/220*('DB Func'!GD31+Lanc!$AS$6))*('Ho Ex'!$I$8+$AS$6))*(N36/52.5*60))</f>
        <v>0</v>
      </c>
      <c r="AT36" s="364">
        <f>IF(OR(M36="",M36=0),0,((FJ36/220)*('Ho Ex'!$J$8+$AS$6))*O36)</f>
        <v>0</v>
      </c>
      <c r="AU36" s="364">
        <f>IF(OR(M36="",M36=0),0,((FJ36/220)*('Ho Ex'!I42+$AS$6))*P36)</f>
        <v>0</v>
      </c>
      <c r="AV36" s="364">
        <f>IF(OR(M36="",M36=0),0,((FJ36/220)*('Ho Ex'!C42+$AS$6))*Q36)</f>
        <v>0</v>
      </c>
      <c r="AW36" s="364">
        <f ca="1">FJ36*'DB Func'!BN31</f>
        <v>0</v>
      </c>
      <c r="AX36" s="364">
        <f ca="1">FJ36*'DB Func'!BO31</f>
        <v>0</v>
      </c>
      <c r="AY36" s="364">
        <f ca="1">IF(FJ36=0,0,VLOOKUP(FJ36,'P Gerais'!$D$39:$G$41,3,TRUE)*Func29!$F$68)</f>
        <v>0</v>
      </c>
      <c r="AZ36" s="364">
        <f t="shared" si="12"/>
        <v>0</v>
      </c>
      <c r="BA36" s="364">
        <f ca="1">((FJ36-FL36-FK36+AZ36+AQ36+SUM(Z36:AA36)+SUM(AW36:AX36)+AK36)*IF('DB Func'!GG31="ok",'DB Func'!GD31,0))+(FJ36-FL36-FK36+AZ36+AQ36+SUM(Z36:AA36)+SUM(AW36:AX36))+AK36</f>
        <v>0</v>
      </c>
      <c r="BB36" s="385">
        <f ca="1">VLOOKUP(BA36,'P Gerais'!$D$22:$G$25,3,TRUE)</f>
        <v>0.08</v>
      </c>
      <c r="BC36" s="364">
        <f ca="1">IF(BA36&lt;'P Gerais'!$D$25,BA36*BB36,Lanc!BB36)</f>
        <v>0</v>
      </c>
      <c r="BD36" s="364">
        <f ca="1">BA36-BC36-('DB Func'!GB31*'P Gerais'!$D$35)</f>
        <v>0</v>
      </c>
      <c r="BE36" s="386">
        <f ca="1">VLOOKUP(BD36,'P Gerais'!$D$29:$F$33,3,TRUE)</f>
        <v>0</v>
      </c>
      <c r="BF36" s="364">
        <f t="shared" ca="1" si="13"/>
        <v>0</v>
      </c>
      <c r="BG36" s="364">
        <f ca="1">VLOOKUP(BD36,'P Gerais'!$D$29:$G$33,4,TRUE)</f>
        <v>0</v>
      </c>
      <c r="BH36" s="364">
        <f t="shared" ca="1" si="14"/>
        <v>0</v>
      </c>
      <c r="BI36" s="364">
        <f t="shared" ca="1" si="15"/>
        <v>0</v>
      </c>
      <c r="BJ36" s="481">
        <f ca="1">'DB Func'!G31</f>
        <v>0</v>
      </c>
      <c r="BK36" s="481">
        <f ca="1">'DB Func'!FW31</f>
        <v>0</v>
      </c>
      <c r="BL36" s="364">
        <f ca="1">D36*'P Gerais'!$D$13</f>
        <v>0</v>
      </c>
      <c r="BM36" s="364">
        <f ca="1">D36*'P Gerais'!$D$14</f>
        <v>0</v>
      </c>
      <c r="BN36" s="364">
        <f ca="1">D36*'P Gerais'!$D$16</f>
        <v>0</v>
      </c>
      <c r="BO36" s="364">
        <f ca="1">D36*'P Gerais'!$D$17</f>
        <v>0</v>
      </c>
      <c r="BP36" s="364">
        <f ca="1">D36*'P Gerais'!$D$18</f>
        <v>0</v>
      </c>
      <c r="BQ36" s="385">
        <f ca="1">VLOOKUP(D36,'P Gerais'!$D$22:$G$24,3,TRUE)</f>
        <v>0.08</v>
      </c>
      <c r="BR36" s="385">
        <f ca="1">VLOOKUP(D36,'P Gerais'!$D$29:$G$33,3,TRUE)</f>
        <v>0</v>
      </c>
      <c r="BS36" s="385">
        <f ca="1">'DB Func'!BN31</f>
        <v>0</v>
      </c>
      <c r="BT36" s="385">
        <f ca="1">'DB Func'!BO31</f>
        <v>0</v>
      </c>
      <c r="BU36" s="385">
        <f ca="1">'DB Func'!FX31</f>
        <v>0</v>
      </c>
      <c r="BV36" s="364">
        <f t="shared" ca="1" si="16"/>
        <v>-0.08</v>
      </c>
      <c r="BW36" s="364">
        <f ca="1">BV36-'DB Func'!GC31</f>
        <v>-0.08</v>
      </c>
      <c r="BX36" s="481">
        <f ca="1">IFERROR(VLOOKUP(BW36,'P Gerais'!$D$29:$G$33,3,TRUE)*BW36,0)</f>
        <v>0</v>
      </c>
      <c r="BY36" s="364">
        <f ca="1">IFERROR(BX36-VLOOKUP(BW36,'P Gerais'!$D$29:$H$33,4,TRUE),0)</f>
        <v>0</v>
      </c>
      <c r="BZ36" s="364">
        <f ca="1">D36*'DB Func'!GD31</f>
        <v>0</v>
      </c>
      <c r="CB36" s="364">
        <f t="shared" ca="1" si="17"/>
        <v>0</v>
      </c>
      <c r="CC36" s="364">
        <f t="shared" si="18"/>
        <v>0</v>
      </c>
      <c r="CD36" s="364">
        <f t="shared" si="19"/>
        <v>0</v>
      </c>
      <c r="CF36" s="481" t="str">
        <f t="shared" ca="1" si="20"/>
        <v>não</v>
      </c>
      <c r="CG36" s="481">
        <f ca="1">IF($CH$8=1,DAY('DB Func'!C31),0)</f>
        <v>0</v>
      </c>
      <c r="CH36" s="481">
        <f ca="1">IF(CI36=0,0,MONTH('DB Func'!C31))</f>
        <v>0</v>
      </c>
      <c r="CI36" s="481">
        <f ca="1">IF('P Gerais'!D34=YEAR('DB Func'!C31),YEAR('DB Func'!C31),0)</f>
        <v>0</v>
      </c>
      <c r="CJ36" s="371">
        <v>59</v>
      </c>
      <c r="CL36" s="481" t="str">
        <f ca="1">IF(ISERROR(HLOOKUP(CL34,$DS$7:$DY36,$DZ36,FALSE)),"N",HLOOKUP(CL34,$DS$7:$DY36,$DZ36,FALSE))</f>
        <v>N</v>
      </c>
      <c r="CM36" s="481" t="str">
        <f ca="1">IF(ISERROR(HLOOKUP(CM34,$DS$7:$DY36,$DZ36,FALSE)),"N",HLOOKUP(CM34,$DS$7:$DY36,$DZ36,FALSE))</f>
        <v>N</v>
      </c>
      <c r="CN36" s="481" t="str">
        <f>IF(ISERROR(HLOOKUP(CN34,$DS$7:$DY36,$DZ36,FALSE)),"N",HLOOKUP(CN34,$DS$7:$DY36,$DZ36,FALSE))</f>
        <v>N</v>
      </c>
      <c r="CO36" s="481" t="str">
        <f ca="1">IF(ISERROR(HLOOKUP(CO34,$DS$7:$DY36,$DZ36,FALSE)),"N",HLOOKUP(CO34,$DS$7:$DY36,$DZ36,FALSE))</f>
        <v>N</v>
      </c>
      <c r="CP36" s="481" t="str">
        <f ca="1">IF(ISERROR(HLOOKUP(CP34,$DS$7:$DY36,$DZ36,FALSE)),"N",HLOOKUP(CP34,$DS$7:$DY36,$DZ36,FALSE))</f>
        <v>N</v>
      </c>
      <c r="CQ36" s="481" t="str">
        <f ca="1">IF(ISERROR(HLOOKUP(CQ34,$DS$7:$DY36,$DZ36,FALSE)),"N",HLOOKUP(CQ34,$DS$7:$DY36,$DZ36,FALSE))</f>
        <v>N</v>
      </c>
      <c r="CR36" s="481" t="str">
        <f ca="1">IF(ISERROR(HLOOKUP(CR34,$DS$7:$DY36,$DZ36,FALSE)),"N",HLOOKUP(CR34,$DS$7:$DY36,$DZ36,FALSE))</f>
        <v>N</v>
      </c>
      <c r="CS36" s="481" t="str">
        <f ca="1">IF(ISERROR(HLOOKUP(CS34,$DS$7:$DY36,$DZ36,FALSE)),"N",HLOOKUP(CS34,$DS$7:$DY36,$DZ36,FALSE))</f>
        <v>N</v>
      </c>
      <c r="CT36" s="481" t="str">
        <f ca="1">IF(ISERROR(HLOOKUP(CT34,$DS$7:$DY36,$DZ36,FALSE)),"N",HLOOKUP(CT34,$DS$7:$DY36,$DZ36,FALSE))</f>
        <v>N</v>
      </c>
      <c r="CU36" s="481" t="str">
        <f>IF(ISERROR(HLOOKUP(CU34,$DS$7:$DY36,$DZ36,FALSE)),"N",HLOOKUP(CU34,$DS$7:$DY36,$DZ36,FALSE))</f>
        <v>N</v>
      </c>
      <c r="CV36" s="481" t="str">
        <f ca="1">IF(ISERROR(HLOOKUP(CV34,$DS$7:$DY36,$DZ36,FALSE)),"N",HLOOKUP(CV34,$DS$7:$DY36,$DZ36,FALSE))</f>
        <v>N</v>
      </c>
      <c r="CW36" s="481" t="str">
        <f ca="1">IF(ISERROR(HLOOKUP(CW34,$DS$7:$DY36,$DZ36,FALSE)),"N",HLOOKUP(CW34,$DS$7:$DY36,$DZ36,FALSE))</f>
        <v>N</v>
      </c>
      <c r="CX36" s="481" t="str">
        <f ca="1">IF(ISERROR(HLOOKUP(CX34,$DS$7:$DY36,$DZ36,FALSE)),"N",HLOOKUP(CX34,$DS$7:$DY36,$DZ36,FALSE))</f>
        <v>N</v>
      </c>
      <c r="CY36" s="481" t="str">
        <f ca="1">IF(ISERROR(HLOOKUP(CY34,$DS$7:$DY36,$DZ36,FALSE)),"N",HLOOKUP(CY34,$DS$7:$DY36,$DZ36,FALSE))</f>
        <v>N</v>
      </c>
      <c r="CZ36" s="481" t="str">
        <f ca="1">IF(ISERROR(HLOOKUP(CZ34,$DS$7:$DY36,$DZ36,FALSE)),"N",HLOOKUP(CZ34,$DS$7:$DY36,$DZ36,FALSE))</f>
        <v>N</v>
      </c>
      <c r="DA36" s="481" t="str">
        <f ca="1">IF(ISERROR(HLOOKUP(DA34,$DS$7:$DY36,$DZ36,FALSE)),"N",HLOOKUP(DA34,$DS$7:$DY36,$DZ36,FALSE))</f>
        <v>N</v>
      </c>
      <c r="DB36" s="481" t="str">
        <f>IF(ISERROR(HLOOKUP(DB34,$DS$7:$DY36,$DZ36,FALSE)),"N",HLOOKUP(DB34,$DS$7:$DY36,$DZ36,FALSE))</f>
        <v>N</v>
      </c>
      <c r="DC36" s="481" t="str">
        <f ca="1">IF(ISERROR(HLOOKUP(DC34,$DS$7:$DY36,$DZ36,FALSE)),"N",HLOOKUP(DC34,$DS$7:$DY36,$DZ36,FALSE))</f>
        <v>N</v>
      </c>
      <c r="DD36" s="481" t="str">
        <f ca="1">IF(ISERROR(HLOOKUP(DD34,$DS$7:$DY36,$DZ36,FALSE)),"N",HLOOKUP(DD34,$DS$7:$DY36,$DZ36,FALSE))</f>
        <v>N</v>
      </c>
      <c r="DE36" s="481" t="str">
        <f ca="1">IF(ISERROR(HLOOKUP(DE34,$DS$7:$DY36,$DZ36,FALSE)),"N",HLOOKUP(DE34,$DS$7:$DY36,$DZ36,FALSE))</f>
        <v>N</v>
      </c>
      <c r="DF36" s="481" t="str">
        <f ca="1">IF(ISERROR(HLOOKUP(DF34,$DS$7:$DY36,$DZ36,FALSE)),"N",HLOOKUP(DF34,$DS$7:$DY36,$DZ36,FALSE))</f>
        <v>N</v>
      </c>
      <c r="DG36" s="481" t="str">
        <f ca="1">IF(ISERROR(HLOOKUP(DG34,$DS$7:$DY36,$DZ36,FALSE)),"N",HLOOKUP(DG34,$DS$7:$DY36,$DZ36,FALSE))</f>
        <v>N</v>
      </c>
      <c r="DH36" s="481" t="str">
        <f ca="1">IF(ISERROR(HLOOKUP(DH34,$DS$7:$DY36,$DZ36,FALSE)),"N",HLOOKUP(DH34,$DS$7:$DY36,$DZ36,FALSE))</f>
        <v>N</v>
      </c>
      <c r="DI36" s="481" t="str">
        <f>IF(ISERROR(HLOOKUP(DI34,$DS$7:$DY36,$DZ36,FALSE)),"N",HLOOKUP(DI34,$DS$7:$DY36,$DZ36,FALSE))</f>
        <v>N</v>
      </c>
      <c r="DJ36" s="481" t="str">
        <f ca="1">IF(ISERROR(HLOOKUP(DJ34,$DS$7:$DY36,$DZ36,FALSE)),"N",HLOOKUP(DJ34,$DS$7:$DY36,$DZ36,FALSE))</f>
        <v>N</v>
      </c>
      <c r="DK36" s="481" t="str">
        <f ca="1">IF(ISERROR(HLOOKUP(DK34,$DS$7:$DY36,$DZ36,FALSE)),"N",HLOOKUP(DK34,$DS$7:$DY36,$DZ36,FALSE))</f>
        <v>N</v>
      </c>
      <c r="DL36" s="481" t="str">
        <f ca="1">IF(ISERROR(HLOOKUP(DL34,$DS$7:$DY36,$DZ36,FALSE)),"N",HLOOKUP(DL34,$DS$7:$DY36,$DZ36,FALSE))</f>
        <v>N</v>
      </c>
      <c r="DM36" s="481" t="str">
        <f ca="1">IF(ISERROR(HLOOKUP(DM34,$DS$7:$DY36,$DZ36,FALSE)),"N",HLOOKUP(DM34,$DS$7:$DY36,$DZ36,FALSE))</f>
        <v>N</v>
      </c>
      <c r="DN36" s="481" t="str">
        <f ca="1">IF(ISERROR(HLOOKUP(DN34,$DS$7:$DY36,$DZ36,FALSE)),"N",HLOOKUP(DN34,$DS$7:$DY36,$DZ36,FALSE))</f>
        <v>N</v>
      </c>
      <c r="DO36" s="481" t="str">
        <f ca="1">IF(ISERROR(HLOOKUP(DO34,$DS$7:$DY36,$DZ36,FALSE)),"N",HLOOKUP(DO34,$DS$7:$DY36,$DZ36,FALSE))</f>
        <v>N</v>
      </c>
      <c r="DP36" s="481" t="str">
        <f>IF(ISERROR(HLOOKUP(DP34,$DS$7:$DY36,$DZ36,FALSE)),"N",HLOOKUP(DP34,$DS$7:$DY36,$DZ36,FALSE))</f>
        <v>N</v>
      </c>
      <c r="DQ36" s="481">
        <f t="shared" ca="1" si="21"/>
        <v>0</v>
      </c>
      <c r="DR36" s="481">
        <f t="shared" ca="1" si="22"/>
        <v>31</v>
      </c>
      <c r="DS36" s="481" t="str">
        <f>IF('DB Func'!M31&gt;0,"S","N")</f>
        <v>N</v>
      </c>
      <c r="DT36" s="481" t="str">
        <f>IF('DB Func'!R31&gt;0,"S","N")</f>
        <v>N</v>
      </c>
      <c r="DU36" s="481" t="str">
        <f>IF('DB Func'!W31&gt;0,"S","N")</f>
        <v>N</v>
      </c>
      <c r="DV36" s="481" t="str">
        <f>IF('DB Func'!AB31&gt;0,"S","N")</f>
        <v>N</v>
      </c>
      <c r="DW36" s="481" t="str">
        <f>IF('DB Func'!AG31&gt;0,"S","N")</f>
        <v>N</v>
      </c>
      <c r="DX36" s="481" t="str">
        <f>IF('DB Func'!AL31&gt;0,"S","N")</f>
        <v>N</v>
      </c>
      <c r="DY36" s="481" t="str">
        <f>IF('DB Func'!AQ31&gt;0,"S","N")</f>
        <v>N</v>
      </c>
      <c r="DZ36" s="481">
        <v>30</v>
      </c>
      <c r="EA36" s="369">
        <f ca="1">'DB Func'!C31</f>
        <v>0</v>
      </c>
      <c r="EB36" s="481" t="str">
        <f t="shared" ca="1" si="34"/>
        <v>s</v>
      </c>
      <c r="EC36" s="481" t="str">
        <f t="shared" ca="1" si="34"/>
        <v>s</v>
      </c>
      <c r="ED36" s="481" t="str">
        <f t="shared" ca="1" si="34"/>
        <v>s</v>
      </c>
      <c r="EE36" s="481" t="str">
        <f t="shared" ca="1" si="34"/>
        <v>s</v>
      </c>
      <c r="EF36" s="481" t="str">
        <f t="shared" ca="1" si="34"/>
        <v>s</v>
      </c>
      <c r="EG36" s="481" t="str">
        <f t="shared" ca="1" si="34"/>
        <v>s</v>
      </c>
      <c r="EH36" s="481" t="str">
        <f t="shared" ca="1" si="34"/>
        <v>s</v>
      </c>
      <c r="EI36" s="481" t="str">
        <f t="shared" ca="1" si="34"/>
        <v>s</v>
      </c>
      <c r="EJ36" s="481" t="str">
        <f t="shared" ca="1" si="34"/>
        <v>s</v>
      </c>
      <c r="EK36" s="481" t="str">
        <f t="shared" ca="1" si="34"/>
        <v>s</v>
      </c>
      <c r="EL36" s="481" t="str">
        <f t="shared" ca="1" si="34"/>
        <v>s</v>
      </c>
      <c r="EM36" s="481" t="str">
        <f t="shared" ca="1" si="34"/>
        <v>s</v>
      </c>
      <c r="EN36" s="481" t="str">
        <f t="shared" ca="1" si="34"/>
        <v>s</v>
      </c>
      <c r="EO36" s="481" t="str">
        <f t="shared" ca="1" si="34"/>
        <v>s</v>
      </c>
      <c r="EP36" s="481" t="str">
        <f t="shared" ca="1" si="34"/>
        <v>s</v>
      </c>
      <c r="EQ36" s="481" t="str">
        <f t="shared" ca="1" si="34"/>
        <v>s</v>
      </c>
      <c r="ER36" s="481" t="str">
        <f t="shared" ca="1" si="33"/>
        <v>s</v>
      </c>
      <c r="ES36" s="481" t="str">
        <f t="shared" ca="1" si="33"/>
        <v>s</v>
      </c>
      <c r="ET36" s="481" t="str">
        <f t="shared" ca="1" si="33"/>
        <v>s</v>
      </c>
      <c r="EU36" s="481" t="str">
        <f t="shared" ca="1" si="33"/>
        <v>s</v>
      </c>
      <c r="EV36" s="481" t="str">
        <f t="shared" ca="1" si="24"/>
        <v>s</v>
      </c>
      <c r="EW36" s="481" t="str">
        <f t="shared" ca="1" si="33"/>
        <v>s</v>
      </c>
      <c r="EX36" s="481" t="str">
        <f t="shared" ca="1" si="33"/>
        <v>s</v>
      </c>
      <c r="EY36" s="481" t="str">
        <f t="shared" ca="1" si="33"/>
        <v>s</v>
      </c>
      <c r="EZ36" s="481" t="str">
        <f t="shared" ca="1" si="33"/>
        <v>s</v>
      </c>
      <c r="FA36" s="481" t="str">
        <f t="shared" ca="1" si="33"/>
        <v>s</v>
      </c>
      <c r="FB36" s="481" t="str">
        <f t="shared" ca="1" si="33"/>
        <v>s</v>
      </c>
      <c r="FC36" s="481" t="str">
        <f t="shared" ca="1" si="33"/>
        <v>s</v>
      </c>
      <c r="FD36" s="481" t="str">
        <f t="shared" ca="1" si="33"/>
        <v>s</v>
      </c>
      <c r="FE36" s="481" t="str">
        <f t="shared" ca="1" si="33"/>
        <v>s</v>
      </c>
      <c r="FF36" s="481" t="str">
        <f t="shared" ca="1" si="33"/>
        <v>s</v>
      </c>
      <c r="FG36" s="481">
        <f t="shared" ca="1" si="25"/>
        <v>31</v>
      </c>
      <c r="FH36" s="481">
        <f t="shared" ca="1" si="26"/>
        <v>0</v>
      </c>
      <c r="FI36" s="481" t="str">
        <f ca="1">IF(AND(YEAR(EA36)='P Gerais'!D34,MONTH(Lanc!EA36)=1,DAY(Lanc!EA36)&gt;1),"S","N")</f>
        <v>N</v>
      </c>
      <c r="FJ36" s="364">
        <f t="shared" ca="1" si="27"/>
        <v>0</v>
      </c>
      <c r="FK36" s="364">
        <f t="shared" si="28"/>
        <v>0</v>
      </c>
      <c r="FL36" s="387">
        <f t="shared" ca="1" si="29"/>
        <v>0</v>
      </c>
      <c r="FM36" s="363">
        <f t="shared" ca="1" si="30"/>
        <v>0</v>
      </c>
      <c r="FN36" s="363">
        <f t="shared" si="31"/>
        <v>0</v>
      </c>
      <c r="FP36" s="481">
        <f ca="1">((FJ36-FL36-FK36+AZ36+AQ36+SUM(Z36:AA36)+SUM(AW36:AX36)+AK36)*IF('DB Func'!GG31="ok",'DB Func'!GD31,0))</f>
        <v>0</v>
      </c>
      <c r="FR36" s="389">
        <f t="shared" ca="1" si="32"/>
        <v>0</v>
      </c>
      <c r="GV36" s="49"/>
      <c r="GW36" s="49"/>
      <c r="GX36" s="49"/>
      <c r="GY36" s="49"/>
      <c r="GZ36" s="49"/>
      <c r="HA36" s="49"/>
      <c r="HB36" s="49"/>
      <c r="HC36" s="49"/>
    </row>
    <row r="37" spans="1:211" ht="30" customHeight="1" thickTop="1" thickBot="1">
      <c r="C37" s="390" t="str">
        <f ca="1">IF('DB Func'!B32="Funcionário 30","",'DB Func'!B32)</f>
        <v/>
      </c>
      <c r="D37" s="391">
        <f ca="1">'DB Func'!CD32</f>
        <v>0</v>
      </c>
      <c r="E37" s="382" t="str">
        <f ca="1">IF(C37="","-",IF(OR(terceiro!E37="jan",terceiro!F37="jan"),"Sim","Não"))</f>
        <v>-</v>
      </c>
      <c r="F37" s="383" t="str">
        <f ca="1">IF(C37="","-",IF(OR(Ferias!E37="jan",Ferias!F37="jan"),"Sim","Não"))</f>
        <v>-</v>
      </c>
      <c r="G37" s="383">
        <f ca="1">IF(C37="",0,IF(F37="Sim",IF(Ferias!E37="Jan",Ferias!I37,Ferias!J37),0))</f>
        <v>0</v>
      </c>
      <c r="H37" s="185"/>
      <c r="I37" s="185"/>
      <c r="J37" s="383">
        <f t="shared" ca="1" si="1"/>
        <v>0</v>
      </c>
      <c r="K37" s="152"/>
      <c r="L37" s="151"/>
      <c r="M37" s="189"/>
      <c r="N37" s="153"/>
      <c r="O37" s="48"/>
      <c r="P37" s="48"/>
      <c r="Q37" s="48"/>
      <c r="R37" s="49"/>
      <c r="S37" s="49"/>
      <c r="T37" s="49"/>
      <c r="U37" s="49"/>
      <c r="V37" s="49"/>
      <c r="W37" s="49"/>
      <c r="X37" s="49"/>
      <c r="Y37" s="49"/>
      <c r="Z37" s="49"/>
      <c r="AA37" s="49"/>
      <c r="AB37" s="48"/>
      <c r="AC37" s="48"/>
      <c r="AD37" s="49"/>
      <c r="AE37" s="49"/>
      <c r="AF37" s="314"/>
      <c r="AH37" s="400">
        <f ca="1">IF('DB Func'!GE32="Janeiro",IF('DB Func'!BQ32="Parcela Única",('auxiliar 13 sal'!C33/12*'DB Func'!GF32)+AVERAGE('auxiliar 13 sal'!Q33:AB33)+AVERAGE('auxiliar 13 sal'!AE33:AP33)+('auxiliar 13 sal'!C33*'DB Func'!BN32)+('auxiliar 13 sal'!C33*'DB Func'!BO32),IF('DB Func'!BQ32="2 Parcelas",(('auxiliar 13 sal'!C33/12*'DB Func'!GF32+AVERAGE('auxiliar 13 sal'!Q33:AB33)+AVERAGE('auxiliar 13 sal'!AE33:AP33)+'auxiliar 13 sal'!C33*'DB Func'!BN32+'auxiliar 13 sal'!C33*'DB Func'!BO32)/2))),0)</f>
        <v>0</v>
      </c>
      <c r="AK37" s="364">
        <f t="shared" ca="1" si="5"/>
        <v>0</v>
      </c>
      <c r="AL37" s="364">
        <f t="shared" ca="1" si="6"/>
        <v>0</v>
      </c>
      <c r="AM37" s="364">
        <f t="shared" ca="1" si="7"/>
        <v>0</v>
      </c>
      <c r="AN37" s="364">
        <f t="shared" ca="1" si="8"/>
        <v>0</v>
      </c>
      <c r="AO37" s="364">
        <f t="shared" ca="1" si="9"/>
        <v>0</v>
      </c>
      <c r="AP37" s="364">
        <f t="shared" ca="1" si="10"/>
        <v>0</v>
      </c>
      <c r="AQ37" s="364">
        <f t="shared" ca="1" si="11"/>
        <v>0</v>
      </c>
      <c r="AR37" s="364">
        <f>IF(OR(M37="",M37=0),0,((FJ37/220)*('Ho Ex'!$C$8+$AS$6))*M37)</f>
        <v>0</v>
      </c>
      <c r="AS37" s="364">
        <f>IF(OR(N37="",N37=0),0,((FJ37/220*('DB Func'!GD32+Lanc!$AS$6))*('Ho Ex'!$I$8+$AS$6))*(N37/52.5*60))</f>
        <v>0</v>
      </c>
      <c r="AT37" s="364">
        <f>IF(OR(M37="",M37=0),0,((FJ37/220)*('Ho Ex'!$J$8+$AS$6))*O37)</f>
        <v>0</v>
      </c>
      <c r="AU37" s="364">
        <f>IF(OR(M37="",M37=0),0,((FJ37/220)*('Ho Ex'!I43+$AS$6))*P37)</f>
        <v>0</v>
      </c>
      <c r="AV37" s="364">
        <f>IF(OR(M37="",M37=0),0,((FJ37/220)*('Ho Ex'!C43+$AS$6))*Q37)</f>
        <v>0</v>
      </c>
      <c r="AW37" s="364">
        <f ca="1">FJ37*'DB Func'!BN32</f>
        <v>0</v>
      </c>
      <c r="AX37" s="364">
        <f ca="1">FJ37*'DB Func'!BO32</f>
        <v>0</v>
      </c>
      <c r="AY37" s="364">
        <f ca="1">IF(FJ37=0,0,VLOOKUP(FJ37,'P Gerais'!$D$39:$G$41,3,TRUE)*Func30!$F$68)</f>
        <v>0</v>
      </c>
      <c r="AZ37" s="364">
        <f t="shared" si="12"/>
        <v>0</v>
      </c>
      <c r="BA37" s="364">
        <f ca="1">((FJ37-FL37-FK37+AZ37+AQ37+SUM(Z37:AA37)+SUM(AW37:AX37)+AK37)*IF('DB Func'!GG32="ok",'DB Func'!GD32,0))+(FJ37-FL37-FK37+AZ37+AQ37+SUM(Z37:AA37)+SUM(AW37:AX37))+AK37</f>
        <v>0</v>
      </c>
      <c r="BB37" s="385">
        <f ca="1">VLOOKUP(BA37,'P Gerais'!$D$22:$G$25,3,TRUE)</f>
        <v>0.08</v>
      </c>
      <c r="BC37" s="364">
        <f ca="1">IF(BA37&lt;'P Gerais'!$D$25,BA37*BB37,Lanc!BB37)</f>
        <v>0</v>
      </c>
      <c r="BD37" s="364">
        <f ca="1">BA37-BC37-('DB Func'!GB32*'P Gerais'!$D$35)</f>
        <v>0</v>
      </c>
      <c r="BE37" s="386">
        <f ca="1">VLOOKUP(BD37,'P Gerais'!$D$29:$F$33,3,TRUE)</f>
        <v>0</v>
      </c>
      <c r="BF37" s="364">
        <f t="shared" ca="1" si="13"/>
        <v>0</v>
      </c>
      <c r="BG37" s="364">
        <f ca="1">VLOOKUP(BD37,'P Gerais'!$D$29:$G$33,4,TRUE)</f>
        <v>0</v>
      </c>
      <c r="BH37" s="364">
        <f t="shared" ca="1" si="14"/>
        <v>0</v>
      </c>
      <c r="BI37" s="364">
        <f t="shared" ca="1" si="15"/>
        <v>0</v>
      </c>
      <c r="BJ37" s="481">
        <f ca="1">'DB Func'!G32</f>
        <v>0</v>
      </c>
      <c r="BK37" s="481">
        <f ca="1">'DB Func'!FW32</f>
        <v>0</v>
      </c>
      <c r="BL37" s="364">
        <f ca="1">D37*'P Gerais'!$D$13</f>
        <v>0</v>
      </c>
      <c r="BM37" s="364">
        <f ca="1">D37*'P Gerais'!$D$14</f>
        <v>0</v>
      </c>
      <c r="BN37" s="364">
        <f ca="1">D37*'P Gerais'!$D$16</f>
        <v>0</v>
      </c>
      <c r="BO37" s="364">
        <f ca="1">D37*'P Gerais'!$D$17</f>
        <v>0</v>
      </c>
      <c r="BP37" s="364">
        <f ca="1">D37*'P Gerais'!$D$18</f>
        <v>0</v>
      </c>
      <c r="BQ37" s="385">
        <f ca="1">VLOOKUP(D37,'P Gerais'!$D$22:$G$24,3,TRUE)</f>
        <v>0.08</v>
      </c>
      <c r="BR37" s="385">
        <f ca="1">VLOOKUP(D37,'P Gerais'!$D$29:$G$33,3,TRUE)</f>
        <v>0</v>
      </c>
      <c r="BS37" s="385">
        <f ca="1">'DB Func'!BN32</f>
        <v>0</v>
      </c>
      <c r="BT37" s="385">
        <f ca="1">'DB Func'!BO32</f>
        <v>0</v>
      </c>
      <c r="BU37" s="385">
        <f ca="1">'DB Func'!FX32</f>
        <v>0</v>
      </c>
      <c r="BV37" s="364">
        <f t="shared" ca="1" si="16"/>
        <v>-0.08</v>
      </c>
      <c r="BW37" s="364">
        <f ca="1">BV37-'DB Func'!GC32</f>
        <v>-0.08</v>
      </c>
      <c r="BX37" s="481">
        <f ca="1">IFERROR(VLOOKUP(BW37,'P Gerais'!$D$29:$G$33,3,TRUE)*BW37,0)</f>
        <v>0</v>
      </c>
      <c r="BY37" s="364">
        <f ca="1">IFERROR(BX37-VLOOKUP(BW37,'P Gerais'!$D$29:$H$33,4,TRUE),0)</f>
        <v>0</v>
      </c>
      <c r="BZ37" s="364">
        <f ca="1">D37*'DB Func'!GD32</f>
        <v>0</v>
      </c>
      <c r="CB37" s="364">
        <f t="shared" ca="1" si="17"/>
        <v>0</v>
      </c>
      <c r="CC37" s="364">
        <f t="shared" si="18"/>
        <v>0</v>
      </c>
      <c r="CD37" s="364">
        <f t="shared" si="19"/>
        <v>0</v>
      </c>
      <c r="CF37" s="481" t="str">
        <f t="shared" ca="1" si="20"/>
        <v>não</v>
      </c>
      <c r="CG37" s="481">
        <f ca="1">IF($CH$8=1,DAY('DB Func'!C32),0)</f>
        <v>0</v>
      </c>
      <c r="CH37" s="481">
        <f ca="1">IF(CI37=0,0,MONTH('DB Func'!C32))</f>
        <v>0</v>
      </c>
      <c r="CI37" s="481">
        <f ca="1">IF('P Gerais'!D35=YEAR('DB Func'!C32),YEAR('DB Func'!C32),0)</f>
        <v>0</v>
      </c>
      <c r="CJ37" s="371">
        <v>60</v>
      </c>
      <c r="CL37" s="481" t="str">
        <f>IF(ISERROR(HLOOKUP(CL35,$DS$7:$DY37,$DZ37,FALSE)),"N",HLOOKUP(CL35,$DS$7:$DY37,$DZ37,FALSE))</f>
        <v>N</v>
      </c>
      <c r="CM37" s="481" t="str">
        <f>IF(ISERROR(HLOOKUP(CM35,$DS$7:$DY37,$DZ37,FALSE)),"N",HLOOKUP(CM35,$DS$7:$DY37,$DZ37,FALSE))</f>
        <v>N</v>
      </c>
      <c r="CN37" s="481" t="str">
        <f>IF(ISERROR(HLOOKUP(CN35,$DS$7:$DY37,$DZ37,FALSE)),"N",HLOOKUP(CN35,$DS$7:$DY37,$DZ37,FALSE))</f>
        <v>N</v>
      </c>
      <c r="CO37" s="481" t="str">
        <f>IF(ISERROR(HLOOKUP(CO35,$DS$7:$DY37,$DZ37,FALSE)),"N",HLOOKUP(CO35,$DS$7:$DY37,$DZ37,FALSE))</f>
        <v>N</v>
      </c>
      <c r="CP37" s="481" t="str">
        <f>IF(ISERROR(HLOOKUP(CP35,$DS$7:$DY37,$DZ37,FALSE)),"N",HLOOKUP(CP35,$DS$7:$DY37,$DZ37,FALSE))</f>
        <v>N</v>
      </c>
      <c r="CQ37" s="481" t="str">
        <f>IF(ISERROR(HLOOKUP(CQ35,$DS$7:$DY37,$DZ37,FALSE)),"N",HLOOKUP(CQ35,$DS$7:$DY37,$DZ37,FALSE))</f>
        <v>N</v>
      </c>
      <c r="CR37" s="481" t="str">
        <f>IF(ISERROR(HLOOKUP(CR35,$DS$7:$DY37,$DZ37,FALSE)),"N",HLOOKUP(CR35,$DS$7:$DY37,$DZ37,FALSE))</f>
        <v>N</v>
      </c>
      <c r="CS37" s="481" t="str">
        <f>IF(ISERROR(HLOOKUP(CS35,$DS$7:$DY37,$DZ37,FALSE)),"N",HLOOKUP(CS35,$DS$7:$DY37,$DZ37,FALSE))</f>
        <v>N</v>
      </c>
      <c r="CT37" s="481" t="str">
        <f>IF(ISERROR(HLOOKUP(CT35,$DS$7:$DY37,$DZ37,FALSE)),"N",HLOOKUP(CT35,$DS$7:$DY37,$DZ37,FALSE))</f>
        <v>N</v>
      </c>
      <c r="CU37" s="481" t="str">
        <f>IF(ISERROR(HLOOKUP(CU35,$DS$7:$DY37,$DZ37,FALSE)),"N",HLOOKUP(CU35,$DS$7:$DY37,$DZ37,FALSE))</f>
        <v>N</v>
      </c>
      <c r="CV37" s="481" t="str">
        <f>IF(ISERROR(HLOOKUP(CV35,$DS$7:$DY37,$DZ37,FALSE)),"N",HLOOKUP(CV35,$DS$7:$DY37,$DZ37,FALSE))</f>
        <v>N</v>
      </c>
      <c r="CW37" s="481" t="str">
        <f>IF(ISERROR(HLOOKUP(CW35,$DS$7:$DY37,$DZ37,FALSE)),"N",HLOOKUP(CW35,$DS$7:$DY37,$DZ37,FALSE))</f>
        <v>N</v>
      </c>
      <c r="CX37" s="481" t="str">
        <f>IF(ISERROR(HLOOKUP(CX35,$DS$7:$DY37,$DZ37,FALSE)),"N",HLOOKUP(CX35,$DS$7:$DY37,$DZ37,FALSE))</f>
        <v>N</v>
      </c>
      <c r="CY37" s="481" t="str">
        <f>IF(ISERROR(HLOOKUP(CY35,$DS$7:$DY37,$DZ37,FALSE)),"N",HLOOKUP(CY35,$DS$7:$DY37,$DZ37,FALSE))</f>
        <v>N</v>
      </c>
      <c r="CZ37" s="481" t="str">
        <f>IF(ISERROR(HLOOKUP(CZ35,$DS$7:$DY37,$DZ37,FALSE)),"N",HLOOKUP(CZ35,$DS$7:$DY37,$DZ37,FALSE))</f>
        <v>N</v>
      </c>
      <c r="DA37" s="481" t="str">
        <f>IF(ISERROR(HLOOKUP(DA35,$DS$7:$DY37,$DZ37,FALSE)),"N",HLOOKUP(DA35,$DS$7:$DY37,$DZ37,FALSE))</f>
        <v>N</v>
      </c>
      <c r="DB37" s="481" t="str">
        <f>IF(ISERROR(HLOOKUP(DB35,$DS$7:$DY37,$DZ37,FALSE)),"N",HLOOKUP(DB35,$DS$7:$DY37,$DZ37,FALSE))</f>
        <v>N</v>
      </c>
      <c r="DC37" s="481" t="str">
        <f>IF(ISERROR(HLOOKUP(DC35,$DS$7:$DY37,$DZ37,FALSE)),"N",HLOOKUP(DC35,$DS$7:$DY37,$DZ37,FALSE))</f>
        <v>N</v>
      </c>
      <c r="DD37" s="481" t="str">
        <f>IF(ISERROR(HLOOKUP(DD35,$DS$7:$DY37,$DZ37,FALSE)),"N",HLOOKUP(DD35,$DS$7:$DY37,$DZ37,FALSE))</f>
        <v>N</v>
      </c>
      <c r="DE37" s="481" t="str">
        <f>IF(ISERROR(HLOOKUP(DE35,$DS$7:$DY37,$DZ37,FALSE)),"N",HLOOKUP(DE35,$DS$7:$DY37,$DZ37,FALSE))</f>
        <v>N</v>
      </c>
      <c r="DF37" s="481" t="str">
        <f>IF(ISERROR(HLOOKUP(DF35,$DS$7:$DY37,$DZ37,FALSE)),"N",HLOOKUP(DF35,$DS$7:$DY37,$DZ37,FALSE))</f>
        <v>N</v>
      </c>
      <c r="DG37" s="481" t="str">
        <f>IF(ISERROR(HLOOKUP(DG35,$DS$7:$DY37,$DZ37,FALSE)),"N",HLOOKUP(DG35,$DS$7:$DY37,$DZ37,FALSE))</f>
        <v>N</v>
      </c>
      <c r="DH37" s="481" t="str">
        <f>IF(ISERROR(HLOOKUP(DH35,$DS$7:$DY37,$DZ37,FALSE)),"N",HLOOKUP(DH35,$DS$7:$DY37,$DZ37,FALSE))</f>
        <v>N</v>
      </c>
      <c r="DI37" s="481" t="str">
        <f>IF(ISERROR(HLOOKUP(DI35,$DS$7:$DY37,$DZ37,FALSE)),"N",HLOOKUP(DI35,$DS$7:$DY37,$DZ37,FALSE))</f>
        <v>N</v>
      </c>
      <c r="DJ37" s="481" t="str">
        <f>IF(ISERROR(HLOOKUP(DJ35,$DS$7:$DY37,$DZ37,FALSE)),"N",HLOOKUP(DJ35,$DS$7:$DY37,$DZ37,FALSE))</f>
        <v>N</v>
      </c>
      <c r="DK37" s="481" t="str">
        <f>IF(ISERROR(HLOOKUP(DK35,$DS$7:$DY37,$DZ37,FALSE)),"N",HLOOKUP(DK35,$DS$7:$DY37,$DZ37,FALSE))</f>
        <v>N</v>
      </c>
      <c r="DL37" s="481" t="str">
        <f>IF(ISERROR(HLOOKUP(DL35,$DS$7:$DY37,$DZ37,FALSE)),"N",HLOOKUP(DL35,$DS$7:$DY37,$DZ37,FALSE))</f>
        <v>N</v>
      </c>
      <c r="DM37" s="481" t="str">
        <f>IF(ISERROR(HLOOKUP(DM35,$DS$7:$DY37,$DZ37,FALSE)),"N",HLOOKUP(DM35,$DS$7:$DY37,$DZ37,FALSE))</f>
        <v>N</v>
      </c>
      <c r="DN37" s="481" t="str">
        <f>IF(ISERROR(HLOOKUP(DN35,$DS$7:$DY37,$DZ37,FALSE)),"N",HLOOKUP(DN35,$DS$7:$DY37,$DZ37,FALSE))</f>
        <v>N</v>
      </c>
      <c r="DO37" s="481" t="str">
        <f>IF(ISERROR(HLOOKUP(DO35,$DS$7:$DY37,$DZ37,FALSE)),"N",HLOOKUP(DO35,$DS$7:$DY37,$DZ37,FALSE))</f>
        <v>N</v>
      </c>
      <c r="DP37" s="481" t="str">
        <f>IF(ISERROR(HLOOKUP(DP35,$DS$7:$DY37,$DZ37,FALSE)),"N",HLOOKUP(DP35,$DS$7:$DY37,$DZ37,FALSE))</f>
        <v>N</v>
      </c>
      <c r="DQ37" s="481">
        <f t="shared" si="21"/>
        <v>0</v>
      </c>
      <c r="DR37" s="481">
        <f t="shared" si="22"/>
        <v>31</v>
      </c>
      <c r="DS37" s="481" t="str">
        <f>IF('DB Func'!M32&gt;0,"S","N")</f>
        <v>N</v>
      </c>
      <c r="DT37" s="481" t="str">
        <f>IF('DB Func'!R32&gt;0,"S","N")</f>
        <v>N</v>
      </c>
      <c r="DU37" s="481" t="str">
        <f>IF('DB Func'!W32&gt;0,"S","N")</f>
        <v>N</v>
      </c>
      <c r="DV37" s="481" t="str">
        <f>IF('DB Func'!AB32&gt;0,"S","N")</f>
        <v>N</v>
      </c>
      <c r="DW37" s="481" t="str">
        <f>IF('DB Func'!AG32&gt;0,"S","N")</f>
        <v>N</v>
      </c>
      <c r="DX37" s="481" t="str">
        <f>IF('DB Func'!AL32&gt;0,"S","N")</f>
        <v>N</v>
      </c>
      <c r="DY37" s="481" t="str">
        <f>IF('DB Func'!AQ32&gt;0,"S","N")</f>
        <v>N</v>
      </c>
      <c r="DZ37" s="481">
        <v>31</v>
      </c>
      <c r="EA37" s="369">
        <f ca="1">'DB Func'!C32</f>
        <v>0</v>
      </c>
      <c r="EB37" s="481" t="str">
        <f t="shared" ca="1" si="34"/>
        <v>s</v>
      </c>
      <c r="EC37" s="481" t="str">
        <f t="shared" ca="1" si="34"/>
        <v>s</v>
      </c>
      <c r="ED37" s="481" t="str">
        <f t="shared" ca="1" si="34"/>
        <v>s</v>
      </c>
      <c r="EE37" s="481" t="str">
        <f t="shared" ca="1" si="34"/>
        <v>s</v>
      </c>
      <c r="EF37" s="481" t="str">
        <f t="shared" ca="1" si="34"/>
        <v>s</v>
      </c>
      <c r="EG37" s="481" t="str">
        <f t="shared" ca="1" si="34"/>
        <v>s</v>
      </c>
      <c r="EH37" s="481" t="str">
        <f t="shared" ca="1" si="34"/>
        <v>s</v>
      </c>
      <c r="EI37" s="481" t="str">
        <f t="shared" ca="1" si="34"/>
        <v>s</v>
      </c>
      <c r="EJ37" s="481" t="str">
        <f t="shared" ca="1" si="34"/>
        <v>s</v>
      </c>
      <c r="EK37" s="481" t="str">
        <f t="shared" ca="1" si="34"/>
        <v>s</v>
      </c>
      <c r="EL37" s="481" t="str">
        <f t="shared" ca="1" si="34"/>
        <v>s</v>
      </c>
      <c r="EM37" s="481" t="str">
        <f t="shared" ca="1" si="34"/>
        <v>s</v>
      </c>
      <c r="EN37" s="481" t="str">
        <f t="shared" ca="1" si="34"/>
        <v>s</v>
      </c>
      <c r="EO37" s="481" t="str">
        <f t="shared" ca="1" si="34"/>
        <v>s</v>
      </c>
      <c r="EP37" s="481" t="str">
        <f t="shared" ca="1" si="34"/>
        <v>s</v>
      </c>
      <c r="EQ37" s="481" t="str">
        <f t="shared" ca="1" si="34"/>
        <v>s</v>
      </c>
      <c r="ER37" s="481" t="str">
        <f t="shared" ca="1" si="33"/>
        <v>s</v>
      </c>
      <c r="ES37" s="481" t="str">
        <f t="shared" ca="1" si="33"/>
        <v>s</v>
      </c>
      <c r="ET37" s="481" t="str">
        <f t="shared" ca="1" si="33"/>
        <v>s</v>
      </c>
      <c r="EU37" s="481" t="str">
        <f t="shared" ca="1" si="33"/>
        <v>s</v>
      </c>
      <c r="EV37" s="481" t="str">
        <f t="shared" ca="1" si="24"/>
        <v>s</v>
      </c>
      <c r="EW37" s="481" t="str">
        <f t="shared" ca="1" si="33"/>
        <v>s</v>
      </c>
      <c r="EX37" s="481" t="str">
        <f t="shared" ca="1" si="33"/>
        <v>s</v>
      </c>
      <c r="EY37" s="481" t="str">
        <f t="shared" ca="1" si="33"/>
        <v>s</v>
      </c>
      <c r="EZ37" s="481" t="str">
        <f t="shared" ca="1" si="33"/>
        <v>s</v>
      </c>
      <c r="FA37" s="481" t="str">
        <f t="shared" ca="1" si="33"/>
        <v>s</v>
      </c>
      <c r="FB37" s="481" t="str">
        <f t="shared" ca="1" si="33"/>
        <v>s</v>
      </c>
      <c r="FC37" s="481" t="str">
        <f t="shared" ca="1" si="33"/>
        <v>s</v>
      </c>
      <c r="FD37" s="481" t="str">
        <f t="shared" ca="1" si="33"/>
        <v>s</v>
      </c>
      <c r="FE37" s="481" t="str">
        <f t="shared" ca="1" si="33"/>
        <v>s</v>
      </c>
      <c r="FF37" s="481" t="str">
        <f t="shared" ca="1" si="33"/>
        <v>s</v>
      </c>
      <c r="FG37" s="481">
        <f t="shared" ca="1" si="25"/>
        <v>31</v>
      </c>
      <c r="FH37" s="481">
        <f t="shared" ca="1" si="26"/>
        <v>0</v>
      </c>
      <c r="FI37" s="481" t="str">
        <f ca="1">IF(AND(YEAR(EA37)='P Gerais'!D35,MONTH(Lanc!EA37)=1,DAY(Lanc!EA37)&gt;1),"S","N")</f>
        <v>N</v>
      </c>
      <c r="FJ37" s="364">
        <f t="shared" ca="1" si="27"/>
        <v>0</v>
      </c>
      <c r="FK37" s="364">
        <f t="shared" si="28"/>
        <v>0</v>
      </c>
      <c r="FL37" s="387">
        <f t="shared" ca="1" si="29"/>
        <v>0</v>
      </c>
      <c r="FM37" s="363">
        <f t="shared" ca="1" si="30"/>
        <v>0</v>
      </c>
      <c r="FN37" s="363">
        <f t="shared" si="31"/>
        <v>0</v>
      </c>
      <c r="FP37" s="481">
        <f ca="1">((FJ37-FL37-FK37+AZ37+AQ37+SUM(Z37:AA37)+SUM(AW37:AX37)+AK37)*IF('DB Func'!GG32="ok",'DB Func'!GD32,0))</f>
        <v>0</v>
      </c>
      <c r="FR37" s="389">
        <f t="shared" ca="1" si="32"/>
        <v>0</v>
      </c>
      <c r="GV37" s="49"/>
      <c r="GW37" s="49"/>
      <c r="GX37" s="49"/>
      <c r="GY37" s="49"/>
      <c r="GZ37" s="49"/>
      <c r="HA37" s="49"/>
      <c r="HB37" s="49"/>
      <c r="HC37" s="49"/>
    </row>
    <row r="38" spans="1:211" s="395" customFormat="1" ht="30" customHeight="1" thickTop="1">
      <c r="A38" s="402"/>
      <c r="C38" s="401"/>
      <c r="D38" s="401"/>
      <c r="E38" s="401"/>
      <c r="F38" s="401"/>
      <c r="G38" s="401"/>
      <c r="H38" s="401"/>
      <c r="I38" s="401"/>
      <c r="J38" s="401"/>
      <c r="M38" s="401"/>
      <c r="AG38" s="195"/>
      <c r="AH38" s="401"/>
      <c r="AJ38" s="362"/>
      <c r="AK38" s="364">
        <f ca="1">SUM(AK8:AK37)</f>
        <v>0</v>
      </c>
      <c r="AL38" s="364">
        <f ca="1">SUM(AL8:AL37)</f>
        <v>0</v>
      </c>
      <c r="AM38" s="364">
        <f t="shared" ref="AM38:BJ38" ca="1" si="35">SUM(AM8:AM37)</f>
        <v>0</v>
      </c>
      <c r="AN38" s="364">
        <f t="shared" ca="1" si="35"/>
        <v>0</v>
      </c>
      <c r="AO38" s="364">
        <f t="shared" ca="1" si="35"/>
        <v>0</v>
      </c>
      <c r="AP38" s="364">
        <f t="shared" ca="1" si="35"/>
        <v>0</v>
      </c>
      <c r="AQ38" s="364">
        <f t="shared" ca="1" si="35"/>
        <v>0</v>
      </c>
      <c r="AR38" s="364">
        <f t="shared" si="35"/>
        <v>0</v>
      </c>
      <c r="AS38" s="364">
        <f t="shared" si="35"/>
        <v>0</v>
      </c>
      <c r="AT38" s="364">
        <f t="shared" si="35"/>
        <v>0</v>
      </c>
      <c r="AU38" s="364">
        <f t="shared" si="35"/>
        <v>0</v>
      </c>
      <c r="AV38" s="364">
        <f t="shared" si="35"/>
        <v>0</v>
      </c>
      <c r="AW38" s="364">
        <f t="shared" ca="1" si="35"/>
        <v>0</v>
      </c>
      <c r="AX38" s="364">
        <f t="shared" ca="1" si="35"/>
        <v>0</v>
      </c>
      <c r="AY38" s="364">
        <f t="shared" ca="1" si="35"/>
        <v>0</v>
      </c>
      <c r="AZ38" s="364">
        <f t="shared" si="35"/>
        <v>0</v>
      </c>
      <c r="BA38" s="364">
        <f t="shared" ca="1" si="35"/>
        <v>0</v>
      </c>
      <c r="BB38" s="364">
        <f t="shared" ca="1" si="35"/>
        <v>2.4000000000000008</v>
      </c>
      <c r="BC38" s="364">
        <f t="shared" ca="1" si="35"/>
        <v>0</v>
      </c>
      <c r="BD38" s="364">
        <f t="shared" ca="1" si="35"/>
        <v>0</v>
      </c>
      <c r="BE38" s="364">
        <f t="shared" ca="1" si="35"/>
        <v>0</v>
      </c>
      <c r="BF38" s="364">
        <f t="shared" ca="1" si="35"/>
        <v>0</v>
      </c>
      <c r="BG38" s="364">
        <f t="shared" ca="1" si="35"/>
        <v>0</v>
      </c>
      <c r="BH38" s="364">
        <f t="shared" ca="1" si="35"/>
        <v>0</v>
      </c>
      <c r="BI38" s="364">
        <f t="shared" ca="1" si="35"/>
        <v>0</v>
      </c>
      <c r="BJ38" s="364">
        <f t="shared" ca="1" si="35"/>
        <v>0</v>
      </c>
      <c r="BK38" s="364">
        <f t="shared" ref="BK38" ca="1" si="36">SUM(BK8:BK37)</f>
        <v>0</v>
      </c>
      <c r="BL38" s="364">
        <f t="shared" ref="BL38" ca="1" si="37">SUM(BL8:BL37)</f>
        <v>0</v>
      </c>
      <c r="BM38" s="364">
        <f t="shared" ref="BM38" ca="1" si="38">SUM(BM8:BM37)</f>
        <v>0</v>
      </c>
      <c r="BN38" s="364">
        <f t="shared" ref="BN38" ca="1" si="39">SUM(BN8:BN37)</f>
        <v>0</v>
      </c>
      <c r="BO38" s="364">
        <f t="shared" ref="BO38" ca="1" si="40">SUM(BO8:BO37)</f>
        <v>0</v>
      </c>
      <c r="BP38" s="364">
        <f t="shared" ref="BP38" ca="1" si="41">SUM(BP8:BP37)</f>
        <v>0</v>
      </c>
      <c r="BQ38" s="364">
        <f t="shared" ref="BQ38" ca="1" si="42">SUM(BQ8:BQ37)</f>
        <v>2.4000000000000008</v>
      </c>
      <c r="BR38" s="364">
        <f t="shared" ref="BR38" ca="1" si="43">SUM(BR8:BR37)</f>
        <v>0</v>
      </c>
      <c r="BS38" s="364">
        <f t="shared" ref="BS38" ca="1" si="44">SUM(BS8:BS37)</f>
        <v>0</v>
      </c>
      <c r="BT38" s="364">
        <f t="shared" ref="BT38" ca="1" si="45">SUM(BT8:BT37)</f>
        <v>0</v>
      </c>
      <c r="BU38" s="364">
        <f t="shared" ref="BU38" ca="1" si="46">SUM(BU8:BU37)</f>
        <v>0</v>
      </c>
      <c r="BV38" s="364">
        <f t="shared" ref="BV38" ca="1" si="47">SUM(BV8:BV37)</f>
        <v>-2.4000000000000008</v>
      </c>
      <c r="BW38" s="364">
        <f t="shared" ref="BW38" ca="1" si="48">SUM(BW8:BW37)</f>
        <v>-2.4000000000000008</v>
      </c>
      <c r="BX38" s="364">
        <f t="shared" ref="BX38" ca="1" si="49">SUM(BX8:BX37)</f>
        <v>0</v>
      </c>
      <c r="BY38" s="364">
        <f t="shared" ref="BY38" ca="1" si="50">SUM(BY8:BY37)</f>
        <v>0</v>
      </c>
      <c r="BZ38" s="364">
        <f t="shared" ref="BZ38" ca="1" si="51">SUM(BZ8:BZ37)</f>
        <v>0</v>
      </c>
      <c r="CA38" s="364">
        <f t="shared" ref="CA38" si="52">SUM(CA8:CA37)</f>
        <v>0</v>
      </c>
      <c r="CB38" s="364">
        <f t="shared" ref="CB38" ca="1" si="53">SUM(CB8:CB37)</f>
        <v>0</v>
      </c>
      <c r="CC38" s="364">
        <f t="shared" ref="CC38" si="54">SUM(CC8:CC37)</f>
        <v>0</v>
      </c>
      <c r="CD38" s="364">
        <f t="shared" ref="CD38" si="55">SUM(CD8:CD37)</f>
        <v>0</v>
      </c>
      <c r="CE38" s="364">
        <f t="shared" ref="CE38" si="56">SUM(CE8:CE37)</f>
        <v>0</v>
      </c>
      <c r="CF38" s="364">
        <f t="shared" ref="CF38" ca="1" si="57">SUM(CF8:CF37)</f>
        <v>0</v>
      </c>
      <c r="CG38" s="364">
        <f t="shared" ref="CG38:CH38" ca="1" si="58">SUM(CG8:CG37)</f>
        <v>0</v>
      </c>
      <c r="CH38" s="364">
        <f t="shared" ca="1" si="58"/>
        <v>0</v>
      </c>
      <c r="CI38" s="364">
        <f t="shared" ref="CI38" ca="1" si="59">SUM(CI8:CI37)</f>
        <v>0</v>
      </c>
      <c r="CJ38" s="364">
        <f t="shared" ref="CJ38" si="60">SUM(CJ8:CJ37)</f>
        <v>1365</v>
      </c>
      <c r="CK38" s="364">
        <f t="shared" ref="CK38" si="61">SUM(CK8:CK37)</f>
        <v>0</v>
      </c>
      <c r="CL38" s="364">
        <f t="shared" ref="CL38" ca="1" si="62">SUM(CL8:CL37)</f>
        <v>0</v>
      </c>
      <c r="CM38" s="364">
        <f t="shared" ref="CM38" ca="1" si="63">SUM(CM8:CM37)</f>
        <v>0</v>
      </c>
      <c r="CN38" s="364">
        <f t="shared" ref="CN38" si="64">SUM(CN8:CN37)</f>
        <v>0</v>
      </c>
      <c r="CO38" s="364">
        <f t="shared" ref="CO38" ca="1" si="65">SUM(CO8:CO37)</f>
        <v>0</v>
      </c>
      <c r="CP38" s="364">
        <f t="shared" ref="CP38" ca="1" si="66">SUM(CP8:CP37)</f>
        <v>0</v>
      </c>
      <c r="CQ38" s="364">
        <f t="shared" ref="CQ38" ca="1" si="67">SUM(CQ8:CQ37)</f>
        <v>0</v>
      </c>
      <c r="CR38" s="364">
        <f t="shared" ref="CR38" ca="1" si="68">SUM(CR8:CR37)</f>
        <v>0</v>
      </c>
      <c r="CS38" s="364">
        <f t="shared" ref="CS38" ca="1" si="69">SUM(CS8:CS37)</f>
        <v>0</v>
      </c>
      <c r="CT38" s="364">
        <f t="shared" ref="CT38" ca="1" si="70">SUM(CT8:CT37)</f>
        <v>0</v>
      </c>
      <c r="CU38" s="364">
        <f t="shared" ref="CU38" si="71">SUM(CU8:CU37)</f>
        <v>0</v>
      </c>
      <c r="CV38" s="364">
        <f t="shared" ref="CV38" ca="1" si="72">SUM(CV8:CV37)</f>
        <v>0</v>
      </c>
      <c r="CW38" s="364">
        <f t="shared" ref="CW38" ca="1" si="73">SUM(CW8:CW37)</f>
        <v>0</v>
      </c>
      <c r="CX38" s="364">
        <f t="shared" ref="CX38" ca="1" si="74">SUM(CX8:CX37)</f>
        <v>0</v>
      </c>
      <c r="CY38" s="364">
        <f t="shared" ref="CY38" ca="1" si="75">SUM(CY8:CY37)</f>
        <v>0</v>
      </c>
      <c r="CZ38" s="364">
        <f t="shared" ref="CZ38" ca="1" si="76">SUM(CZ8:CZ37)</f>
        <v>0</v>
      </c>
      <c r="DA38" s="364">
        <f t="shared" ref="DA38" ca="1" si="77">SUM(DA8:DA37)</f>
        <v>0</v>
      </c>
      <c r="DB38" s="364">
        <f t="shared" ref="DB38" si="78">SUM(DB8:DB37)</f>
        <v>0</v>
      </c>
      <c r="DC38" s="364">
        <f t="shared" ref="DC38" ca="1" si="79">SUM(DC8:DC37)</f>
        <v>0</v>
      </c>
      <c r="DD38" s="364">
        <f t="shared" ref="DD38" ca="1" si="80">SUM(DD8:DD37)</f>
        <v>0</v>
      </c>
      <c r="DE38" s="364">
        <f t="shared" ref="DE38:DF38" ca="1" si="81">SUM(DE8:DE37)</f>
        <v>0</v>
      </c>
      <c r="DF38" s="364">
        <f t="shared" ca="1" si="81"/>
        <v>0</v>
      </c>
      <c r="DG38" s="364">
        <f t="shared" ref="DG38" ca="1" si="82">SUM(DG8:DG37)</f>
        <v>0</v>
      </c>
      <c r="DH38" s="364">
        <f t="shared" ref="DH38" ca="1" si="83">SUM(DH8:DH37)</f>
        <v>0</v>
      </c>
      <c r="DI38" s="364">
        <f t="shared" ref="DI38" si="84">SUM(DI8:DI37)</f>
        <v>0</v>
      </c>
      <c r="DJ38" s="364">
        <f t="shared" ref="DJ38" ca="1" si="85">SUM(DJ8:DJ37)</f>
        <v>0</v>
      </c>
      <c r="DK38" s="364">
        <f t="shared" ref="DK38" ca="1" si="86">SUM(DK8:DK37)</f>
        <v>0</v>
      </c>
      <c r="DL38" s="364">
        <f t="shared" ref="DL38" ca="1" si="87">SUM(DL8:DL37)</f>
        <v>0</v>
      </c>
      <c r="DM38" s="364">
        <f t="shared" ref="DM38" ca="1" si="88">SUM(DM8:DM37)</f>
        <v>0</v>
      </c>
      <c r="DN38" s="364">
        <f t="shared" ref="DN38" ca="1" si="89">SUM(DN8:DN37)</f>
        <v>0</v>
      </c>
      <c r="DO38" s="364">
        <f t="shared" ref="DO38" ca="1" si="90">SUM(DO8:DO37)</f>
        <v>0</v>
      </c>
      <c r="DP38" s="364">
        <f t="shared" ref="DP38" si="91">SUM(DP8:DP37)</f>
        <v>0</v>
      </c>
      <c r="DQ38" s="364">
        <f t="shared" ref="DQ38" ca="1" si="92">SUM(DQ8:DQ37)</f>
        <v>0</v>
      </c>
      <c r="DR38" s="364">
        <f t="shared" ref="DR38" ca="1" si="93">SUM(DR8:DR37)</f>
        <v>930</v>
      </c>
      <c r="DS38" s="364">
        <f t="shared" ref="DS38" ca="1" si="94">SUM(DS8:DS37)</f>
        <v>0</v>
      </c>
      <c r="DT38" s="364">
        <f t="shared" ref="DT38" ca="1" si="95">SUM(DT8:DT37)</f>
        <v>0</v>
      </c>
      <c r="DU38" s="364">
        <f t="shared" ref="DU38" ca="1" si="96">SUM(DU8:DU37)</f>
        <v>0</v>
      </c>
      <c r="DV38" s="364">
        <f t="shared" ref="DV38" ca="1" si="97">SUM(DV8:DV37)</f>
        <v>0</v>
      </c>
      <c r="DW38" s="364">
        <f t="shared" ref="DW38" ca="1" si="98">SUM(DW8:DW37)</f>
        <v>0</v>
      </c>
      <c r="DX38" s="364">
        <f t="shared" ref="DX38" ca="1" si="99">SUM(DX8:DX37)</f>
        <v>0</v>
      </c>
      <c r="DY38" s="364">
        <f t="shared" ref="DY38" ca="1" si="100">SUM(DY8:DY37)</f>
        <v>0</v>
      </c>
      <c r="DZ38" s="364">
        <f t="shared" ref="DZ38" si="101">SUM(DZ8:DZ37)</f>
        <v>495</v>
      </c>
      <c r="EA38" s="364">
        <f t="shared" ref="EA38" ca="1" si="102">SUM(EA8:EA37)</f>
        <v>0</v>
      </c>
      <c r="EB38" s="364">
        <f t="shared" ref="EB38" ca="1" si="103">SUM(EB8:EB37)</f>
        <v>0</v>
      </c>
      <c r="EC38" s="364">
        <f t="shared" ref="EC38:ED38" ca="1" si="104">SUM(EC8:EC37)</f>
        <v>0</v>
      </c>
      <c r="ED38" s="364">
        <f t="shared" ca="1" si="104"/>
        <v>0</v>
      </c>
      <c r="EE38" s="364">
        <f t="shared" ref="EE38" ca="1" si="105">SUM(EE8:EE37)</f>
        <v>0</v>
      </c>
      <c r="EF38" s="364">
        <f t="shared" ref="EF38" ca="1" si="106">SUM(EF8:EF37)</f>
        <v>0</v>
      </c>
      <c r="EG38" s="364">
        <f t="shared" ref="EG38" ca="1" si="107">SUM(EG8:EG37)</f>
        <v>0</v>
      </c>
      <c r="EH38" s="364">
        <f t="shared" ref="EH38" ca="1" si="108">SUM(EH8:EH37)</f>
        <v>0</v>
      </c>
      <c r="EI38" s="364">
        <f t="shared" ref="EI38" ca="1" si="109">SUM(EI8:EI37)</f>
        <v>0</v>
      </c>
      <c r="EJ38" s="364">
        <f t="shared" ref="EJ38" ca="1" si="110">SUM(EJ8:EJ37)</f>
        <v>0</v>
      </c>
      <c r="EK38" s="364">
        <f t="shared" ref="EK38" ca="1" si="111">SUM(EK8:EK37)</f>
        <v>0</v>
      </c>
      <c r="EL38" s="364">
        <f t="shared" ref="EL38" ca="1" si="112">SUM(EL8:EL37)</f>
        <v>0</v>
      </c>
      <c r="EM38" s="364">
        <f t="shared" ref="EM38" ca="1" si="113">SUM(EM8:EM37)</f>
        <v>0</v>
      </c>
      <c r="EN38" s="364">
        <f t="shared" ref="EN38" ca="1" si="114">SUM(EN8:EN37)</f>
        <v>0</v>
      </c>
      <c r="EO38" s="364">
        <f t="shared" ref="EO38" ca="1" si="115">SUM(EO8:EO37)</f>
        <v>0</v>
      </c>
      <c r="EP38" s="364">
        <f t="shared" ref="EP38" ca="1" si="116">SUM(EP8:EP37)</f>
        <v>0</v>
      </c>
      <c r="EQ38" s="364">
        <f t="shared" ref="EQ38" ca="1" si="117">SUM(EQ8:EQ37)</f>
        <v>0</v>
      </c>
      <c r="ER38" s="364">
        <f t="shared" ref="ER38" ca="1" si="118">SUM(ER8:ER37)</f>
        <v>0</v>
      </c>
      <c r="ES38" s="364">
        <f t="shared" ref="ES38" ca="1" si="119">SUM(ES8:ES37)</f>
        <v>0</v>
      </c>
      <c r="ET38" s="364">
        <f t="shared" ref="ET38" ca="1" si="120">SUM(ET8:ET37)</f>
        <v>0</v>
      </c>
      <c r="EU38" s="364">
        <f t="shared" ref="EU38" ca="1" si="121">SUM(EU8:EU37)</f>
        <v>0</v>
      </c>
      <c r="EV38" s="364">
        <f t="shared" ref="EV38" ca="1" si="122">SUM(EV8:EV37)</f>
        <v>0</v>
      </c>
      <c r="EW38" s="364">
        <f t="shared" ref="EW38" ca="1" si="123">SUM(EW8:EW37)</f>
        <v>0</v>
      </c>
      <c r="EX38" s="364">
        <f t="shared" ref="EX38" ca="1" si="124">SUM(EX8:EX37)</f>
        <v>0</v>
      </c>
      <c r="EY38" s="364">
        <f t="shared" ref="EY38" ca="1" si="125">SUM(EY8:EY37)</f>
        <v>0</v>
      </c>
      <c r="EZ38" s="364">
        <f t="shared" ref="EZ38" ca="1" si="126">SUM(EZ8:EZ37)</f>
        <v>0</v>
      </c>
      <c r="FA38" s="364">
        <f t="shared" ref="FA38:FB38" ca="1" si="127">SUM(FA8:FA37)</f>
        <v>0</v>
      </c>
      <c r="FB38" s="364">
        <f t="shared" ca="1" si="127"/>
        <v>0</v>
      </c>
      <c r="FC38" s="364">
        <f t="shared" ref="FC38" ca="1" si="128">SUM(FC8:FC37)</f>
        <v>0</v>
      </c>
      <c r="FD38" s="364">
        <f t="shared" ref="FD38" ca="1" si="129">SUM(FD8:FD37)</f>
        <v>0</v>
      </c>
      <c r="FE38" s="364">
        <f t="shared" ref="FE38" ca="1" si="130">SUM(FE8:FE37)</f>
        <v>0</v>
      </c>
      <c r="FF38" s="364">
        <f t="shared" ref="FF38" ca="1" si="131">SUM(FF8:FF37)</f>
        <v>0</v>
      </c>
      <c r="FG38" s="364">
        <f t="shared" ref="FG38" ca="1" si="132">SUM(FG8:FG37)</f>
        <v>930</v>
      </c>
      <c r="FH38" s="364">
        <f t="shared" ref="FH38" ca="1" si="133">SUM(FH8:FH37)</f>
        <v>0</v>
      </c>
      <c r="FI38" s="364">
        <f t="shared" ref="FI38" ca="1" si="134">SUM(FI8:FI37)</f>
        <v>0</v>
      </c>
      <c r="FJ38" s="364">
        <f t="shared" ref="FJ38" ca="1" si="135">SUM(FJ8:FJ37)</f>
        <v>0</v>
      </c>
      <c r="FK38" s="364">
        <f t="shared" ref="FK38" si="136">SUM(FK8:FK37)</f>
        <v>0</v>
      </c>
      <c r="FL38" s="364">
        <f t="shared" ref="FL38" ca="1" si="137">SUM(FL8:FL37)</f>
        <v>0</v>
      </c>
      <c r="FM38" s="364">
        <f t="shared" ref="FM38" ca="1" si="138">SUM(FM8:FM37)</f>
        <v>0</v>
      </c>
      <c r="FN38" s="364">
        <f t="shared" ref="FN38" si="139">SUM(FN8:FN37)</f>
        <v>0</v>
      </c>
      <c r="FO38" s="364">
        <f t="shared" ref="FO38" si="140">SUM(FO8:FO37)</f>
        <v>0</v>
      </c>
      <c r="FP38" s="364">
        <f t="shared" ref="FP38" ca="1" si="141">SUM(FP8:FP37)</f>
        <v>0</v>
      </c>
      <c r="FQ38" s="364">
        <f t="shared" ref="FQ38" si="142">SUM(FQ8:FQ37)</f>
        <v>0.08</v>
      </c>
      <c r="FR38" s="364">
        <f t="shared" ref="FR38" ca="1" si="143">SUM(FR8:FR37)</f>
        <v>0</v>
      </c>
      <c r="FS38" s="363"/>
      <c r="FT38" s="363"/>
      <c r="FU38" s="363"/>
      <c r="FV38" s="363"/>
      <c r="FW38" s="363"/>
      <c r="FX38" s="363"/>
      <c r="FY38" s="363"/>
      <c r="FZ38" s="363"/>
      <c r="GA38" s="363"/>
      <c r="GB38" s="363"/>
      <c r="GC38" s="363"/>
      <c r="GD38" s="363"/>
      <c r="GE38" s="363"/>
      <c r="GF38" s="363"/>
      <c r="GG38" s="363"/>
      <c r="GH38" s="363"/>
      <c r="GI38" s="363"/>
      <c r="GJ38" s="363"/>
      <c r="GK38" s="363"/>
      <c r="GL38" s="363"/>
      <c r="GM38" s="363"/>
      <c r="GN38" s="363"/>
      <c r="GO38" s="363"/>
      <c r="GP38" s="363"/>
      <c r="GQ38" s="363"/>
      <c r="GR38" s="363"/>
      <c r="GS38" s="363"/>
      <c r="GT38" s="363"/>
      <c r="GU38" s="363"/>
    </row>
    <row r="39" spans="1:211" ht="30" customHeight="1">
      <c r="A39" s="342"/>
      <c r="B39" s="195"/>
      <c r="C39" s="195"/>
      <c r="D39" s="396">
        <f t="shared" ref="D39:BQ39" ca="1" si="144">SUM(D8:D37)</f>
        <v>0</v>
      </c>
      <c r="E39" s="396"/>
      <c r="F39" s="396">
        <f t="shared" ca="1" si="144"/>
        <v>0</v>
      </c>
      <c r="G39" s="396"/>
      <c r="H39" s="396"/>
      <c r="I39" s="396"/>
      <c r="J39" s="396"/>
      <c r="K39" s="396"/>
      <c r="L39" s="396"/>
      <c r="M39" s="396">
        <f t="shared" si="144"/>
        <v>0</v>
      </c>
      <c r="N39" s="396">
        <f t="shared" si="144"/>
        <v>0</v>
      </c>
      <c r="O39" s="396">
        <f t="shared" si="144"/>
        <v>0</v>
      </c>
      <c r="P39" s="396">
        <f t="shared" si="144"/>
        <v>0</v>
      </c>
      <c r="Q39" s="396">
        <f t="shared" si="144"/>
        <v>0</v>
      </c>
      <c r="R39" s="396">
        <f>SUM(R8:R37)</f>
        <v>0</v>
      </c>
      <c r="S39" s="396">
        <f t="shared" ref="S39:Y39" si="145">SUM(S8:S37)</f>
        <v>0</v>
      </c>
      <c r="T39" s="396">
        <f t="shared" si="145"/>
        <v>0</v>
      </c>
      <c r="U39" s="396">
        <f t="shared" si="145"/>
        <v>0</v>
      </c>
      <c r="V39" s="396">
        <f t="shared" si="145"/>
        <v>0</v>
      </c>
      <c r="W39" s="396">
        <f t="shared" si="145"/>
        <v>0</v>
      </c>
      <c r="X39" s="396">
        <f t="shared" si="145"/>
        <v>0</v>
      </c>
      <c r="Y39" s="396">
        <f t="shared" si="145"/>
        <v>0</v>
      </c>
      <c r="Z39" s="396">
        <f t="shared" si="144"/>
        <v>0</v>
      </c>
      <c r="AA39" s="396">
        <f t="shared" si="144"/>
        <v>0</v>
      </c>
      <c r="AB39" s="396">
        <f t="shared" si="144"/>
        <v>0</v>
      </c>
      <c r="AC39" s="396"/>
      <c r="AD39" s="396">
        <f t="shared" si="144"/>
        <v>0</v>
      </c>
      <c r="AE39" s="396">
        <f t="shared" si="144"/>
        <v>0</v>
      </c>
      <c r="AF39" s="396">
        <f t="shared" si="144"/>
        <v>0</v>
      </c>
      <c r="AH39" s="396">
        <f ca="1">SUM(AH8:AH37)</f>
        <v>0</v>
      </c>
      <c r="AI39" s="396">
        <f t="shared" si="144"/>
        <v>0</v>
      </c>
      <c r="AJ39" s="364">
        <f t="shared" ca="1" si="144"/>
        <v>0</v>
      </c>
      <c r="AK39" s="364"/>
      <c r="AL39" s="364">
        <f ca="1">SUM(AL8:AL38)</f>
        <v>0</v>
      </c>
      <c r="AM39" s="364"/>
      <c r="AN39" s="364"/>
      <c r="AO39" s="364"/>
      <c r="AP39" s="364"/>
      <c r="AQ39" s="364"/>
      <c r="AR39" s="364">
        <f t="shared" si="144"/>
        <v>0</v>
      </c>
      <c r="AS39" s="364">
        <f t="shared" si="144"/>
        <v>0</v>
      </c>
      <c r="AT39" s="364">
        <f t="shared" si="144"/>
        <v>0</v>
      </c>
      <c r="AU39" s="364">
        <f t="shared" si="144"/>
        <v>0</v>
      </c>
      <c r="AV39" s="364">
        <f t="shared" si="144"/>
        <v>0</v>
      </c>
      <c r="AW39" s="364">
        <f t="shared" ca="1" si="144"/>
        <v>0</v>
      </c>
      <c r="AX39" s="364">
        <f t="shared" ca="1" si="144"/>
        <v>0</v>
      </c>
      <c r="AY39" s="364">
        <f t="shared" ca="1" si="144"/>
        <v>0</v>
      </c>
      <c r="AZ39" s="364">
        <f t="shared" si="144"/>
        <v>0</v>
      </c>
      <c r="BA39" s="364"/>
      <c r="BB39" s="364">
        <f t="shared" ca="1" si="144"/>
        <v>2.4000000000000008</v>
      </c>
      <c r="BC39" s="364"/>
      <c r="BD39" s="364"/>
      <c r="BE39" s="364">
        <f t="shared" ca="1" si="144"/>
        <v>0</v>
      </c>
      <c r="BF39" s="364"/>
      <c r="BG39" s="364"/>
      <c r="BH39" s="364"/>
      <c r="BI39" s="364"/>
      <c r="BJ39" s="364">
        <f t="shared" ca="1" si="144"/>
        <v>0</v>
      </c>
      <c r="BK39" s="364">
        <f t="shared" ca="1" si="144"/>
        <v>0</v>
      </c>
      <c r="BL39" s="364">
        <f t="shared" ca="1" si="144"/>
        <v>0</v>
      </c>
      <c r="BM39" s="364">
        <f t="shared" ca="1" si="144"/>
        <v>0</v>
      </c>
      <c r="BN39" s="364">
        <f t="shared" ca="1" si="144"/>
        <v>0</v>
      </c>
      <c r="BO39" s="364">
        <f t="shared" ca="1" si="144"/>
        <v>0</v>
      </c>
      <c r="BP39" s="364">
        <f t="shared" ca="1" si="144"/>
        <v>0</v>
      </c>
      <c r="BQ39" s="364">
        <f t="shared" ca="1" si="144"/>
        <v>2.4000000000000008</v>
      </c>
      <c r="BR39" s="364">
        <f t="shared" ref="BR39:BZ39" ca="1" si="146">SUM(BR8:BR37)</f>
        <v>0</v>
      </c>
      <c r="BS39" s="364">
        <f t="shared" ca="1" si="146"/>
        <v>0</v>
      </c>
      <c r="BT39" s="364">
        <f t="shared" ca="1" si="146"/>
        <v>0</v>
      </c>
      <c r="BU39" s="364">
        <f t="shared" ca="1" si="146"/>
        <v>0</v>
      </c>
      <c r="BV39" s="364">
        <f t="shared" ca="1" si="146"/>
        <v>-2.4000000000000008</v>
      </c>
      <c r="BW39" s="364">
        <f t="shared" ca="1" si="146"/>
        <v>-2.4000000000000008</v>
      </c>
      <c r="BX39" s="364">
        <f t="shared" ca="1" si="146"/>
        <v>0</v>
      </c>
      <c r="BY39" s="364">
        <f t="shared" ca="1" si="146"/>
        <v>0</v>
      </c>
      <c r="BZ39" s="364">
        <f t="shared" ca="1" si="146"/>
        <v>0</v>
      </c>
      <c r="CA39" s="364"/>
      <c r="CB39" s="364">
        <f ca="1">SUM(CB8:CB37)</f>
        <v>0</v>
      </c>
      <c r="CC39" s="364">
        <f>SUM(CC8:CC37)</f>
        <v>0</v>
      </c>
      <c r="CD39" s="364">
        <f>SUM(CD8:CD37)</f>
        <v>0</v>
      </c>
    </row>
    <row r="40" spans="1:211" ht="30" customHeight="1">
      <c r="A40" s="342"/>
      <c r="B40" s="195"/>
      <c r="C40" s="195"/>
      <c r="D40" s="195"/>
      <c r="E40" s="195"/>
      <c r="F40" s="195"/>
      <c r="G40" s="195"/>
      <c r="H40" s="195"/>
      <c r="I40" s="195"/>
      <c r="J40" s="195"/>
      <c r="K40" s="195"/>
      <c r="L40" s="195"/>
      <c r="M40" s="195"/>
      <c r="N40" s="195"/>
      <c r="O40" s="195"/>
      <c r="P40" s="195"/>
      <c r="Q40" s="195"/>
      <c r="R40" s="195"/>
      <c r="S40" s="195"/>
      <c r="T40" s="195"/>
      <c r="U40" s="195"/>
      <c r="V40" s="195"/>
      <c r="W40" s="195"/>
      <c r="X40" s="195"/>
      <c r="Y40" s="195"/>
      <c r="Z40" s="195"/>
      <c r="AA40" s="195"/>
      <c r="AB40" s="195"/>
      <c r="AC40" s="195"/>
      <c r="AD40" s="195"/>
      <c r="AE40" s="195"/>
      <c r="AF40" s="195"/>
    </row>
    <row r="41" spans="1:211" ht="30" customHeight="1">
      <c r="A41" s="342"/>
      <c r="B41" s="195"/>
      <c r="C41" s="195"/>
      <c r="D41" s="195"/>
      <c r="E41" s="195"/>
      <c r="F41" s="195"/>
      <c r="G41" s="195"/>
      <c r="H41" s="195"/>
      <c r="I41" s="195"/>
      <c r="J41" s="195"/>
      <c r="K41" s="195"/>
      <c r="L41" s="195"/>
      <c r="M41" s="195"/>
      <c r="N41" s="195"/>
      <c r="O41" s="195"/>
      <c r="P41" s="195"/>
      <c r="Q41" s="195"/>
      <c r="R41" s="195"/>
      <c r="S41" s="195"/>
      <c r="T41" s="195"/>
      <c r="U41" s="195"/>
      <c r="V41" s="195"/>
      <c r="W41" s="195"/>
      <c r="X41" s="195"/>
      <c r="Y41" s="195"/>
      <c r="Z41" s="195"/>
      <c r="AA41" s="195"/>
      <c r="AB41" s="195"/>
      <c r="AC41" s="195"/>
      <c r="AD41" s="195"/>
      <c r="AE41" s="195"/>
      <c r="AF41" s="195"/>
    </row>
    <row r="42" spans="1:211" ht="30" customHeight="1">
      <c r="A42" s="342"/>
      <c r="B42" s="195"/>
      <c r="C42" s="195">
        <f>COLUMN(A1)</f>
        <v>1</v>
      </c>
      <c r="D42" s="195">
        <f>COLUMN(B1)</f>
        <v>2</v>
      </c>
      <c r="E42" s="195"/>
      <c r="F42" s="195">
        <f>COLUMN(C1)</f>
        <v>3</v>
      </c>
      <c r="G42" s="195"/>
      <c r="H42" s="195"/>
      <c r="I42" s="195"/>
      <c r="J42" s="195"/>
      <c r="K42" s="195"/>
      <c r="L42" s="195"/>
      <c r="M42" s="195" t="e">
        <f>COLUMN(#REF!)</f>
        <v>#REF!</v>
      </c>
      <c r="N42" s="195" t="e">
        <f>COLUMN(#REF!)</f>
        <v>#REF!</v>
      </c>
      <c r="O42" s="195">
        <f>COLUMN(M1)</f>
        <v>13</v>
      </c>
      <c r="P42" s="195" t="e">
        <f>COLUMN(#REF!)</f>
        <v>#REF!</v>
      </c>
      <c r="Q42" s="195" t="e">
        <f>COLUMN(#REF!)</f>
        <v>#REF!</v>
      </c>
      <c r="R42" s="195"/>
      <c r="S42" s="195"/>
      <c r="T42" s="195"/>
      <c r="U42" s="195"/>
      <c r="V42" s="195"/>
      <c r="W42" s="195"/>
      <c r="X42" s="195"/>
      <c r="Y42" s="195"/>
      <c r="Z42" s="195">
        <f>COLUMN(P1)</f>
        <v>16</v>
      </c>
      <c r="AA42" s="195">
        <f>COLUMN(Q1)</f>
        <v>17</v>
      </c>
      <c r="AB42" s="195">
        <f>COLUMN(Z1)</f>
        <v>26</v>
      </c>
      <c r="AC42" s="195"/>
      <c r="AD42" s="195">
        <f>COLUMN(AA1)</f>
        <v>27</v>
      </c>
      <c r="AE42" s="195">
        <f>COLUMN(AB1)</f>
        <v>28</v>
      </c>
      <c r="AF42" s="195">
        <f>COLUMN(AD1)</f>
        <v>30</v>
      </c>
      <c r="AH42" s="195">
        <f>COLUMN(AE1)</f>
        <v>31</v>
      </c>
      <c r="AI42" s="195">
        <f>COLUMN(AF1)</f>
        <v>32</v>
      </c>
      <c r="AJ42" s="362">
        <f>COLUMN(AH1)</f>
        <v>34</v>
      </c>
      <c r="AL42" s="481">
        <f>COLUMN(AI1)</f>
        <v>35</v>
      </c>
      <c r="AR42" s="481">
        <f>COLUMN(AJ1)</f>
        <v>36</v>
      </c>
      <c r="AS42" s="481">
        <f>COLUMN(AL1)</f>
        <v>38</v>
      </c>
      <c r="AT42" s="481">
        <f>COLUMN(AR1)</f>
        <v>44</v>
      </c>
      <c r="AU42" s="481" t="e">
        <f>COLUMN(#REF!)</f>
        <v>#REF!</v>
      </c>
      <c r="AV42" s="481" t="e">
        <f>COLUMN(#REF!)</f>
        <v>#REF!</v>
      </c>
      <c r="AW42" s="481">
        <f>COLUMN(AU1)</f>
        <v>47</v>
      </c>
      <c r="AX42" s="481">
        <f>COLUMN(AV1)</f>
        <v>48</v>
      </c>
      <c r="AY42" s="481">
        <f>COLUMN(AW1)</f>
        <v>49</v>
      </c>
      <c r="AZ42" s="481">
        <f>COLUMN(AX1)</f>
        <v>50</v>
      </c>
      <c r="BB42" s="481">
        <f>COLUMN(AY1)</f>
        <v>51</v>
      </c>
      <c r="BE42" s="481">
        <f>COLUMN(AZ1)</f>
        <v>52</v>
      </c>
      <c r="BJ42" s="481" t="e">
        <f>COLUMN(#REF!)</f>
        <v>#REF!</v>
      </c>
      <c r="BK42" s="481" t="e">
        <f>COLUMN(#REF!)</f>
        <v>#REF!</v>
      </c>
      <c r="BL42" s="481" t="e">
        <f>COLUMN(#REF!)</f>
        <v>#REF!</v>
      </c>
      <c r="BM42" s="481">
        <f>COLUMN(BK1)</f>
        <v>63</v>
      </c>
      <c r="BN42" s="481">
        <f>COLUMN(BL1)</f>
        <v>64</v>
      </c>
      <c r="BO42" s="481">
        <f>COLUMN(BM1)</f>
        <v>65</v>
      </c>
      <c r="BP42" s="481">
        <f>COLUMN(BN1)</f>
        <v>66</v>
      </c>
      <c r="BQ42" s="481">
        <f t="shared" ref="BQ42:BZ42" si="147">COLUMN(BO1)</f>
        <v>67</v>
      </c>
      <c r="BR42" s="481">
        <f t="shared" si="147"/>
        <v>68</v>
      </c>
      <c r="BS42" s="481">
        <f t="shared" si="147"/>
        <v>69</v>
      </c>
      <c r="BT42" s="481">
        <f t="shared" si="147"/>
        <v>70</v>
      </c>
      <c r="BU42" s="481">
        <f t="shared" si="147"/>
        <v>71</v>
      </c>
      <c r="BV42" s="481">
        <f t="shared" si="147"/>
        <v>72</v>
      </c>
      <c r="BW42" s="481">
        <f t="shared" si="147"/>
        <v>73</v>
      </c>
      <c r="BX42" s="481">
        <f t="shared" si="147"/>
        <v>74</v>
      </c>
      <c r="BY42" s="481">
        <f t="shared" si="147"/>
        <v>75</v>
      </c>
      <c r="BZ42" s="481">
        <f t="shared" si="147"/>
        <v>76</v>
      </c>
    </row>
    <row r="43" spans="1:211" ht="30" customHeight="1">
      <c r="A43" s="342"/>
      <c r="B43" s="195"/>
      <c r="C43" s="195"/>
      <c r="D43" s="195"/>
      <c r="E43" s="195"/>
      <c r="F43" s="195"/>
      <c r="G43" s="195"/>
      <c r="H43" s="195"/>
      <c r="I43" s="195"/>
      <c r="J43" s="195"/>
      <c r="K43" s="195"/>
      <c r="L43" s="195"/>
      <c r="M43" s="195"/>
      <c r="N43" s="195"/>
      <c r="O43" s="195"/>
      <c r="P43" s="195"/>
      <c r="Q43" s="195"/>
      <c r="R43" s="195"/>
      <c r="S43" s="195"/>
      <c r="T43" s="195"/>
      <c r="U43" s="195"/>
      <c r="V43" s="195"/>
      <c r="W43" s="195"/>
      <c r="X43" s="195"/>
      <c r="Y43" s="195"/>
      <c r="Z43" s="195"/>
      <c r="AA43" s="195"/>
      <c r="AB43" s="195"/>
      <c r="AC43" s="195"/>
      <c r="AD43" s="195"/>
      <c r="AE43" s="195"/>
      <c r="AF43" s="195"/>
    </row>
    <row r="44" spans="1:211" ht="30" customHeight="1">
      <c r="A44" s="342"/>
      <c r="B44" s="195"/>
      <c r="C44" s="195"/>
      <c r="D44" s="195"/>
      <c r="E44" s="195"/>
      <c r="F44" s="195"/>
      <c r="G44" s="195"/>
      <c r="H44" s="195"/>
      <c r="I44" s="195"/>
      <c r="J44" s="195"/>
      <c r="K44" s="195"/>
      <c r="L44" s="195"/>
      <c r="M44" s="195"/>
      <c r="N44" s="195"/>
      <c r="O44" s="195"/>
      <c r="P44" s="195"/>
      <c r="Q44" s="195"/>
      <c r="R44" s="195"/>
      <c r="S44" s="195"/>
      <c r="T44" s="195"/>
      <c r="U44" s="195"/>
      <c r="V44" s="195"/>
      <c r="W44" s="195"/>
      <c r="X44" s="195"/>
      <c r="Y44" s="195"/>
      <c r="Z44" s="195"/>
      <c r="AA44" s="195"/>
      <c r="AB44" s="195"/>
      <c r="AC44" s="195"/>
      <c r="AD44" s="195"/>
      <c r="AE44" s="195"/>
      <c r="AF44" s="195"/>
    </row>
    <row r="45" spans="1:211" ht="30" customHeight="1">
      <c r="A45" s="342"/>
      <c r="B45" s="195"/>
      <c r="C45" s="195"/>
      <c r="D45" s="195"/>
      <c r="E45" s="195"/>
      <c r="F45" s="195"/>
      <c r="G45" s="195"/>
      <c r="H45" s="195"/>
      <c r="I45" s="195"/>
      <c r="J45" s="195"/>
      <c r="K45" s="195"/>
      <c r="L45" s="195"/>
      <c r="M45" s="195"/>
      <c r="N45" s="195"/>
      <c r="O45" s="195"/>
      <c r="P45" s="195"/>
      <c r="Q45" s="195"/>
      <c r="R45" s="195"/>
      <c r="S45" s="195"/>
      <c r="T45" s="195"/>
      <c r="U45" s="195"/>
      <c r="V45" s="195"/>
      <c r="W45" s="195"/>
      <c r="X45" s="195"/>
      <c r="Y45" s="195"/>
      <c r="Z45" s="195"/>
      <c r="AA45" s="195"/>
      <c r="AB45" s="195"/>
      <c r="AC45" s="195"/>
      <c r="AD45" s="195"/>
      <c r="AE45" s="195"/>
      <c r="AF45" s="195"/>
    </row>
    <row r="46" spans="1:211" ht="30" customHeight="1">
      <c r="A46" s="342"/>
      <c r="B46" s="195"/>
      <c r="C46" s="397"/>
      <c r="D46" s="397"/>
      <c r="E46" s="397"/>
      <c r="F46" s="397"/>
      <c r="G46" s="397"/>
      <c r="H46" s="397"/>
      <c r="I46" s="397"/>
      <c r="J46" s="397"/>
      <c r="K46" s="397"/>
      <c r="L46" s="397"/>
      <c r="M46" s="397"/>
      <c r="N46" s="397"/>
      <c r="O46" s="397"/>
      <c r="P46" s="397"/>
      <c r="Q46" s="397"/>
      <c r="R46" s="397"/>
      <c r="S46" s="397"/>
      <c r="T46" s="397"/>
      <c r="U46" s="397"/>
      <c r="V46" s="397"/>
      <c r="W46" s="397"/>
      <c r="X46" s="397"/>
      <c r="Y46" s="397"/>
      <c r="Z46" s="397"/>
      <c r="AA46" s="397"/>
      <c r="AB46" s="397"/>
      <c r="AC46" s="397"/>
      <c r="AD46" s="397"/>
      <c r="AE46" s="195"/>
      <c r="AF46" s="195"/>
    </row>
    <row r="47" spans="1:211" ht="30" customHeight="1">
      <c r="A47" s="342"/>
      <c r="B47" s="195"/>
      <c r="C47" s="397"/>
      <c r="D47" s="397"/>
      <c r="E47" s="397"/>
      <c r="F47" s="397"/>
      <c r="G47" s="397"/>
      <c r="H47" s="397"/>
      <c r="I47" s="397"/>
      <c r="J47" s="397"/>
      <c r="K47" s="397"/>
      <c r="L47" s="397"/>
      <c r="M47" s="397"/>
      <c r="N47" s="397"/>
      <c r="O47" s="397"/>
      <c r="P47" s="397"/>
      <c r="Q47" s="397"/>
      <c r="R47" s="397"/>
      <c r="S47" s="397"/>
      <c r="T47" s="397"/>
      <c r="U47" s="397"/>
      <c r="V47" s="397"/>
      <c r="W47" s="397"/>
      <c r="X47" s="397"/>
      <c r="Y47" s="397"/>
      <c r="Z47" s="397"/>
      <c r="AA47" s="397"/>
      <c r="AB47" s="397"/>
      <c r="AC47" s="397"/>
      <c r="AD47" s="397"/>
      <c r="AE47" s="195"/>
      <c r="AF47" s="195"/>
    </row>
    <row r="48" spans="1:211" ht="30" customHeight="1">
      <c r="A48" s="342"/>
      <c r="B48" s="195"/>
      <c r="C48" s="397"/>
      <c r="D48" s="397"/>
      <c r="E48" s="397"/>
      <c r="F48" s="397"/>
      <c r="G48" s="397"/>
      <c r="H48" s="397"/>
      <c r="I48" s="397"/>
      <c r="J48" s="397"/>
      <c r="K48" s="397"/>
      <c r="L48" s="397"/>
      <c r="M48" s="397"/>
      <c r="N48" s="397"/>
      <c r="O48" s="397"/>
      <c r="P48" s="397"/>
      <c r="Q48" s="397"/>
      <c r="R48" s="397"/>
      <c r="S48" s="397"/>
      <c r="T48" s="397"/>
      <c r="U48" s="397"/>
      <c r="V48" s="397"/>
      <c r="W48" s="397"/>
      <c r="X48" s="397"/>
      <c r="Y48" s="397"/>
      <c r="Z48" s="397"/>
      <c r="AA48" s="397"/>
      <c r="AB48" s="397"/>
      <c r="AC48" s="397"/>
      <c r="AD48" s="397"/>
      <c r="AE48" s="195"/>
      <c r="AF48" s="195"/>
    </row>
    <row r="49" spans="1:32" ht="30" customHeight="1">
      <c r="A49" s="342"/>
      <c r="B49" s="195"/>
      <c r="C49" s="397"/>
      <c r="D49" s="397"/>
      <c r="E49" s="397"/>
      <c r="F49" s="397"/>
      <c r="G49" s="397"/>
      <c r="H49" s="397"/>
      <c r="I49" s="397"/>
      <c r="J49" s="397"/>
      <c r="K49" s="397"/>
      <c r="L49" s="397"/>
      <c r="M49" s="397"/>
      <c r="N49" s="397"/>
      <c r="O49" s="397"/>
      <c r="P49" s="397"/>
      <c r="Q49" s="397"/>
      <c r="R49" s="397"/>
      <c r="S49" s="397"/>
      <c r="T49" s="397"/>
      <c r="U49" s="397"/>
      <c r="V49" s="397"/>
      <c r="W49" s="397"/>
      <c r="X49" s="397"/>
      <c r="Y49" s="397"/>
      <c r="Z49" s="397"/>
      <c r="AA49" s="397"/>
      <c r="AB49" s="397"/>
      <c r="AC49" s="397"/>
      <c r="AD49" s="397"/>
      <c r="AE49" s="195"/>
      <c r="AF49" s="195"/>
    </row>
    <row r="50" spans="1:32" ht="30" customHeight="1">
      <c r="A50" s="342"/>
      <c r="B50" s="195"/>
      <c r="C50" s="397"/>
      <c r="D50" s="397"/>
      <c r="E50" s="397"/>
      <c r="F50" s="397"/>
      <c r="G50" s="397"/>
      <c r="H50" s="397"/>
      <c r="I50" s="397"/>
      <c r="J50" s="397"/>
      <c r="K50" s="397"/>
      <c r="L50" s="397"/>
      <c r="M50" s="397"/>
      <c r="N50" s="397"/>
      <c r="O50" s="397"/>
      <c r="P50" s="397"/>
      <c r="Q50" s="397"/>
      <c r="R50" s="397"/>
      <c r="S50" s="397"/>
      <c r="T50" s="397"/>
      <c r="U50" s="397"/>
      <c r="V50" s="397"/>
      <c r="W50" s="397"/>
      <c r="X50" s="397"/>
      <c r="Y50" s="397"/>
      <c r="Z50" s="397"/>
      <c r="AA50" s="397"/>
      <c r="AB50" s="397"/>
      <c r="AC50" s="397"/>
      <c r="AD50" s="397"/>
      <c r="AE50" s="195"/>
      <c r="AF50" s="195"/>
    </row>
    <row r="51" spans="1:32" ht="30" customHeight="1">
      <c r="A51" s="342"/>
      <c r="B51" s="195"/>
      <c r="C51" s="397"/>
      <c r="D51" s="397"/>
      <c r="E51" s="397"/>
      <c r="F51" s="397"/>
      <c r="G51" s="397"/>
      <c r="H51" s="397"/>
      <c r="I51" s="397"/>
      <c r="J51" s="397"/>
      <c r="K51" s="397"/>
      <c r="L51" s="397"/>
      <c r="M51" s="397"/>
      <c r="N51" s="397"/>
      <c r="O51" s="397"/>
      <c r="P51" s="397"/>
      <c r="Q51" s="397"/>
      <c r="R51" s="397"/>
      <c r="S51" s="397"/>
      <c r="T51" s="397"/>
      <c r="U51" s="397"/>
      <c r="V51" s="397"/>
      <c r="W51" s="397"/>
      <c r="X51" s="397"/>
      <c r="Y51" s="397"/>
      <c r="Z51" s="397"/>
      <c r="AA51" s="397"/>
      <c r="AB51" s="397"/>
      <c r="AC51" s="397"/>
      <c r="AD51" s="397"/>
      <c r="AE51" s="195"/>
      <c r="AF51" s="195"/>
    </row>
    <row r="52" spans="1:32" ht="30" customHeight="1">
      <c r="A52" s="342"/>
      <c r="B52" s="195"/>
      <c r="C52" s="397"/>
      <c r="D52" s="397"/>
      <c r="E52" s="397"/>
      <c r="F52" s="397"/>
      <c r="G52" s="397"/>
      <c r="H52" s="397"/>
      <c r="I52" s="397"/>
      <c r="J52" s="397"/>
      <c r="K52" s="397"/>
      <c r="L52" s="397"/>
      <c r="M52" s="397"/>
      <c r="N52" s="397"/>
      <c r="O52" s="397"/>
      <c r="P52" s="397"/>
      <c r="Q52" s="397"/>
      <c r="R52" s="397"/>
      <c r="S52" s="397"/>
      <c r="T52" s="397"/>
      <c r="U52" s="397"/>
      <c r="V52" s="397"/>
      <c r="W52" s="397"/>
      <c r="X52" s="397"/>
      <c r="Y52" s="397"/>
      <c r="Z52" s="397"/>
      <c r="AA52" s="397"/>
      <c r="AB52" s="397"/>
      <c r="AC52" s="397"/>
      <c r="AD52" s="397"/>
      <c r="AE52" s="195"/>
      <c r="AF52" s="195"/>
    </row>
    <row r="53" spans="1:32" ht="30" customHeight="1">
      <c r="A53" s="342"/>
      <c r="B53" s="195"/>
      <c r="C53" s="397"/>
      <c r="D53" s="397"/>
      <c r="E53" s="397"/>
      <c r="F53" s="397"/>
      <c r="G53" s="397"/>
      <c r="H53" s="397"/>
      <c r="I53" s="397"/>
      <c r="J53" s="397"/>
      <c r="K53" s="397"/>
      <c r="L53" s="397"/>
      <c r="M53" s="397"/>
      <c r="N53" s="397"/>
      <c r="O53" s="397"/>
      <c r="P53" s="397"/>
      <c r="Q53" s="397"/>
      <c r="R53" s="397"/>
      <c r="S53" s="397"/>
      <c r="T53" s="397"/>
      <c r="U53" s="397"/>
      <c r="V53" s="397"/>
      <c r="W53" s="397"/>
      <c r="X53" s="397"/>
      <c r="Y53" s="397"/>
      <c r="Z53" s="397"/>
      <c r="AA53" s="397"/>
      <c r="AB53" s="397"/>
      <c r="AC53" s="397"/>
      <c r="AD53" s="397"/>
      <c r="AE53" s="195"/>
      <c r="AF53" s="195"/>
    </row>
    <row r="54" spans="1:32" ht="30" customHeight="1">
      <c r="A54" s="342"/>
      <c r="B54" s="195"/>
      <c r="C54" s="397"/>
      <c r="D54" s="397"/>
      <c r="E54" s="397"/>
      <c r="F54" s="397"/>
      <c r="G54" s="397"/>
      <c r="H54" s="397"/>
      <c r="I54" s="397"/>
      <c r="J54" s="397"/>
      <c r="K54" s="397"/>
      <c r="L54" s="397"/>
      <c r="M54" s="397"/>
      <c r="N54" s="397"/>
      <c r="O54" s="397"/>
      <c r="P54" s="397"/>
      <c r="Q54" s="397"/>
      <c r="R54" s="397"/>
      <c r="S54" s="397"/>
      <c r="T54" s="397"/>
      <c r="U54" s="397"/>
      <c r="V54" s="397"/>
      <c r="W54" s="397"/>
      <c r="X54" s="397"/>
      <c r="Y54" s="397"/>
      <c r="Z54" s="397"/>
      <c r="AA54" s="397"/>
      <c r="AB54" s="397"/>
      <c r="AC54" s="397"/>
      <c r="AD54" s="397"/>
      <c r="AE54" s="195"/>
      <c r="AF54" s="195"/>
    </row>
    <row r="55" spans="1:32" ht="30" customHeight="1">
      <c r="A55" s="342"/>
      <c r="B55" s="195"/>
      <c r="C55" s="397"/>
      <c r="D55" s="397"/>
      <c r="E55" s="397"/>
      <c r="F55" s="397"/>
      <c r="G55" s="397"/>
      <c r="H55" s="397"/>
      <c r="I55" s="397"/>
      <c r="J55" s="397"/>
      <c r="K55" s="397"/>
      <c r="L55" s="397"/>
      <c r="M55" s="397"/>
      <c r="N55" s="397"/>
      <c r="O55" s="397"/>
      <c r="P55" s="397"/>
      <c r="Q55" s="397"/>
      <c r="R55" s="397"/>
      <c r="S55" s="397"/>
      <c r="T55" s="397"/>
      <c r="U55" s="397"/>
      <c r="V55" s="397"/>
      <c r="W55" s="397"/>
      <c r="X55" s="397"/>
      <c r="Y55" s="397"/>
      <c r="Z55" s="397"/>
      <c r="AA55" s="397"/>
      <c r="AB55" s="397"/>
      <c r="AC55" s="397"/>
      <c r="AD55" s="397"/>
      <c r="AE55" s="195"/>
      <c r="AF55" s="195"/>
    </row>
    <row r="56" spans="1:32" ht="30" customHeight="1">
      <c r="A56" s="342"/>
      <c r="B56" s="195"/>
      <c r="C56" s="195"/>
      <c r="D56" s="195"/>
      <c r="E56" s="195"/>
      <c r="F56" s="195"/>
      <c r="G56" s="195"/>
      <c r="H56" s="195"/>
      <c r="I56" s="195"/>
      <c r="J56" s="195"/>
      <c r="K56" s="195"/>
      <c r="L56" s="195"/>
      <c r="M56" s="195"/>
      <c r="N56" s="195"/>
      <c r="O56" s="195"/>
      <c r="P56" s="195"/>
      <c r="Q56" s="195"/>
      <c r="R56" s="195"/>
      <c r="S56" s="195"/>
      <c r="T56" s="195"/>
      <c r="U56" s="195"/>
      <c r="V56" s="195"/>
      <c r="W56" s="195"/>
      <c r="X56" s="195"/>
      <c r="Y56" s="195"/>
      <c r="Z56" s="195"/>
      <c r="AA56" s="195"/>
      <c r="AB56" s="195"/>
      <c r="AC56" s="195"/>
      <c r="AD56" s="195"/>
      <c r="AE56" s="195"/>
      <c r="AF56" s="195"/>
    </row>
    <row r="57" spans="1:32" ht="30" customHeight="1">
      <c r="A57" s="342"/>
      <c r="B57" s="195"/>
      <c r="C57" s="195"/>
      <c r="D57" s="195"/>
      <c r="E57" s="195"/>
      <c r="F57" s="195"/>
      <c r="G57" s="195"/>
      <c r="H57" s="195"/>
      <c r="I57" s="195"/>
      <c r="J57" s="195"/>
      <c r="K57" s="195"/>
      <c r="L57" s="195"/>
      <c r="M57" s="195"/>
      <c r="N57" s="195"/>
      <c r="O57" s="195"/>
      <c r="P57" s="195"/>
      <c r="Q57" s="195"/>
      <c r="R57" s="195"/>
      <c r="S57" s="195"/>
      <c r="T57" s="195"/>
      <c r="U57" s="195"/>
      <c r="V57" s="195"/>
      <c r="W57" s="195"/>
      <c r="X57" s="195"/>
      <c r="Y57" s="195"/>
      <c r="Z57" s="195"/>
      <c r="AA57" s="195"/>
      <c r="AB57" s="195"/>
      <c r="AC57" s="195"/>
      <c r="AD57" s="195"/>
      <c r="AE57" s="195"/>
      <c r="AF57" s="195"/>
    </row>
    <row r="58" spans="1:32" ht="30" customHeight="1">
      <c r="A58" s="342"/>
      <c r="B58" s="195"/>
      <c r="C58" s="195"/>
      <c r="D58" s="195"/>
      <c r="E58" s="195"/>
      <c r="F58" s="195"/>
      <c r="G58" s="195"/>
      <c r="H58" s="195"/>
      <c r="I58" s="195"/>
      <c r="J58" s="195"/>
      <c r="K58" s="195"/>
      <c r="L58" s="195"/>
      <c r="M58" s="195"/>
      <c r="N58" s="195"/>
      <c r="O58" s="195"/>
      <c r="P58" s="195"/>
      <c r="Q58" s="195"/>
      <c r="R58" s="195"/>
      <c r="S58" s="195"/>
      <c r="T58" s="195"/>
      <c r="U58" s="195"/>
      <c r="V58" s="195"/>
      <c r="W58" s="195"/>
      <c r="X58" s="195"/>
      <c r="Y58" s="195"/>
      <c r="Z58" s="195"/>
      <c r="AA58" s="195"/>
      <c r="AB58" s="195"/>
      <c r="AC58" s="195"/>
      <c r="AD58" s="195"/>
      <c r="AE58" s="195"/>
      <c r="AF58" s="195"/>
    </row>
    <row r="59" spans="1:32" ht="30" customHeight="1">
      <c r="A59" s="342"/>
      <c r="B59" s="195"/>
      <c r="C59" s="195"/>
      <c r="D59" s="195"/>
      <c r="E59" s="195"/>
      <c r="F59" s="195"/>
      <c r="G59" s="195"/>
      <c r="H59" s="195"/>
      <c r="I59" s="195"/>
      <c r="J59" s="195"/>
      <c r="K59" s="195"/>
      <c r="L59" s="195"/>
      <c r="M59" s="195"/>
      <c r="N59" s="195"/>
      <c r="O59" s="195"/>
      <c r="P59" s="195"/>
      <c r="Q59" s="195"/>
      <c r="R59" s="195"/>
      <c r="S59" s="195"/>
      <c r="T59" s="195"/>
      <c r="U59" s="195"/>
      <c r="V59" s="195"/>
      <c r="W59" s="195"/>
      <c r="X59" s="195"/>
      <c r="Y59" s="195"/>
      <c r="Z59" s="195"/>
      <c r="AA59" s="195"/>
      <c r="AB59" s="195"/>
      <c r="AC59" s="195"/>
      <c r="AD59" s="195"/>
      <c r="AE59" s="195"/>
      <c r="AF59" s="195"/>
    </row>
    <row r="60" spans="1:32" ht="30" customHeight="1">
      <c r="A60" s="342"/>
      <c r="B60" s="195"/>
      <c r="C60" s="195"/>
      <c r="D60" s="195"/>
      <c r="E60" s="195"/>
      <c r="F60" s="195"/>
      <c r="G60" s="195"/>
      <c r="H60" s="195"/>
      <c r="I60" s="195"/>
      <c r="J60" s="195"/>
      <c r="K60" s="195"/>
      <c r="L60" s="195"/>
      <c r="M60" s="195"/>
      <c r="N60" s="195"/>
      <c r="O60" s="195"/>
      <c r="P60" s="195"/>
      <c r="Q60" s="195"/>
      <c r="R60" s="195"/>
      <c r="S60" s="195"/>
      <c r="T60" s="195"/>
      <c r="U60" s="195"/>
      <c r="V60" s="195"/>
      <c r="W60" s="195"/>
      <c r="X60" s="195"/>
      <c r="Y60" s="195"/>
      <c r="Z60" s="195"/>
      <c r="AA60" s="195"/>
      <c r="AB60" s="195"/>
      <c r="AC60" s="195"/>
      <c r="AD60" s="195"/>
      <c r="AE60" s="195"/>
      <c r="AF60" s="195"/>
    </row>
    <row r="61" spans="1:32" ht="30" customHeight="1">
      <c r="A61" s="342"/>
      <c r="B61" s="195"/>
      <c r="C61" s="195"/>
      <c r="D61" s="195"/>
      <c r="E61" s="195"/>
      <c r="F61" s="195"/>
      <c r="G61" s="195"/>
      <c r="H61" s="195"/>
      <c r="I61" s="195"/>
      <c r="J61" s="195"/>
      <c r="K61" s="195"/>
      <c r="L61" s="195"/>
      <c r="M61" s="195"/>
      <c r="N61" s="195"/>
      <c r="O61" s="195"/>
      <c r="P61" s="195"/>
      <c r="Q61" s="195"/>
      <c r="R61" s="195"/>
      <c r="S61" s="195"/>
      <c r="T61" s="195"/>
      <c r="U61" s="195"/>
      <c r="V61" s="195"/>
      <c r="W61" s="195"/>
      <c r="X61" s="195"/>
      <c r="Y61" s="195"/>
      <c r="Z61" s="195"/>
      <c r="AA61" s="195"/>
      <c r="AB61" s="195"/>
      <c r="AC61" s="195"/>
      <c r="AD61" s="195"/>
      <c r="AE61" s="195"/>
      <c r="AF61" s="195"/>
    </row>
    <row r="62" spans="1:32" ht="30" customHeight="1">
      <c r="A62" s="342"/>
      <c r="B62" s="195"/>
      <c r="C62" s="195"/>
      <c r="D62" s="195"/>
      <c r="E62" s="195"/>
      <c r="F62" s="195"/>
      <c r="G62" s="195"/>
      <c r="H62" s="195"/>
      <c r="I62" s="195"/>
      <c r="J62" s="195"/>
      <c r="K62" s="195"/>
      <c r="L62" s="195"/>
      <c r="M62" s="195"/>
      <c r="N62" s="195"/>
      <c r="O62" s="195"/>
      <c r="P62" s="195"/>
      <c r="Q62" s="195"/>
      <c r="R62" s="195"/>
      <c r="S62" s="195"/>
      <c r="T62" s="195"/>
      <c r="U62" s="195"/>
      <c r="V62" s="195"/>
      <c r="W62" s="195"/>
      <c r="X62" s="195"/>
      <c r="Y62" s="195"/>
      <c r="Z62" s="195"/>
      <c r="AA62" s="195"/>
      <c r="AB62" s="195"/>
      <c r="AC62" s="195"/>
      <c r="AD62" s="195"/>
      <c r="AE62" s="195"/>
      <c r="AF62" s="195"/>
    </row>
    <row r="63" spans="1:32" ht="30" customHeight="1">
      <c r="A63" s="342"/>
      <c r="B63" s="195"/>
      <c r="C63" s="195"/>
      <c r="D63" s="195"/>
      <c r="E63" s="195"/>
      <c r="F63" s="195"/>
      <c r="G63" s="195"/>
      <c r="H63" s="195"/>
      <c r="I63" s="195"/>
      <c r="J63" s="195"/>
      <c r="K63" s="195"/>
      <c r="L63" s="195"/>
      <c r="M63" s="195"/>
      <c r="N63" s="195"/>
      <c r="O63" s="195"/>
      <c r="P63" s="195"/>
      <c r="Q63" s="195"/>
      <c r="R63" s="195"/>
      <c r="S63" s="195"/>
      <c r="T63" s="195"/>
      <c r="U63" s="195"/>
      <c r="V63" s="195"/>
      <c r="W63" s="195"/>
      <c r="X63" s="195"/>
      <c r="Y63" s="195"/>
      <c r="Z63" s="195"/>
      <c r="AA63" s="195"/>
      <c r="AB63" s="195"/>
      <c r="AC63" s="195"/>
      <c r="AD63" s="195"/>
      <c r="AE63" s="195"/>
      <c r="AF63" s="195"/>
    </row>
    <row r="64" spans="1:32" ht="30" customHeight="1">
      <c r="A64" s="342"/>
      <c r="B64" s="195"/>
      <c r="C64" s="195"/>
      <c r="D64" s="195"/>
      <c r="E64" s="195"/>
      <c r="F64" s="195"/>
      <c r="G64" s="195"/>
      <c r="H64" s="195"/>
      <c r="I64" s="195"/>
      <c r="J64" s="195"/>
      <c r="K64" s="195"/>
      <c r="L64" s="195"/>
      <c r="M64" s="195"/>
      <c r="N64" s="195"/>
      <c r="O64" s="195"/>
      <c r="P64" s="195"/>
      <c r="Q64" s="195"/>
      <c r="R64" s="195"/>
      <c r="S64" s="195"/>
      <c r="T64" s="195"/>
      <c r="U64" s="195"/>
      <c r="V64" s="195"/>
      <c r="W64" s="195"/>
      <c r="X64" s="195"/>
      <c r="Y64" s="195"/>
      <c r="Z64" s="195"/>
      <c r="AA64" s="195"/>
      <c r="AB64" s="195"/>
      <c r="AC64" s="195"/>
      <c r="AD64" s="195"/>
      <c r="AE64" s="195"/>
      <c r="AF64" s="195"/>
    </row>
    <row r="65" spans="1:32" ht="30" customHeight="1">
      <c r="A65" s="342"/>
      <c r="B65" s="195"/>
      <c r="C65" s="195"/>
      <c r="D65" s="195"/>
      <c r="E65" s="195"/>
      <c r="F65" s="195"/>
      <c r="G65" s="195"/>
      <c r="H65" s="195"/>
      <c r="I65" s="195"/>
      <c r="J65" s="195"/>
      <c r="K65" s="195"/>
      <c r="L65" s="195"/>
      <c r="M65" s="195"/>
      <c r="N65" s="195"/>
      <c r="O65" s="195"/>
      <c r="P65" s="195"/>
      <c r="Q65" s="195"/>
      <c r="R65" s="195"/>
      <c r="S65" s="195"/>
      <c r="T65" s="195"/>
      <c r="U65" s="195"/>
      <c r="V65" s="195"/>
      <c r="W65" s="195"/>
      <c r="X65" s="195"/>
      <c r="Y65" s="195"/>
      <c r="Z65" s="195"/>
      <c r="AA65" s="195"/>
      <c r="AB65" s="195"/>
      <c r="AC65" s="195"/>
      <c r="AD65" s="195"/>
      <c r="AE65" s="195"/>
      <c r="AF65" s="195"/>
    </row>
    <row r="66" spans="1:32" ht="30" customHeight="1">
      <c r="A66" s="342"/>
      <c r="B66" s="195"/>
      <c r="C66" s="195"/>
      <c r="D66" s="195"/>
      <c r="E66" s="195"/>
      <c r="F66" s="195"/>
      <c r="G66" s="195"/>
      <c r="H66" s="195"/>
      <c r="I66" s="195"/>
      <c r="J66" s="195"/>
      <c r="K66" s="195"/>
      <c r="L66" s="195"/>
      <c r="M66" s="195"/>
      <c r="N66" s="195"/>
      <c r="O66" s="195"/>
      <c r="P66" s="195"/>
      <c r="Q66" s="195"/>
      <c r="R66" s="195"/>
      <c r="S66" s="195"/>
      <c r="T66" s="195"/>
      <c r="U66" s="195"/>
      <c r="V66" s="195"/>
      <c r="W66" s="195"/>
      <c r="X66" s="195"/>
      <c r="Y66" s="195"/>
      <c r="Z66" s="195"/>
      <c r="AA66" s="195"/>
      <c r="AB66" s="195"/>
      <c r="AC66" s="195"/>
      <c r="AD66" s="195"/>
      <c r="AE66" s="195"/>
      <c r="AF66" s="195"/>
    </row>
    <row r="67" spans="1:32" ht="30" customHeight="1">
      <c r="A67" s="342"/>
      <c r="B67" s="195"/>
      <c r="C67" s="195"/>
      <c r="D67" s="195"/>
      <c r="E67" s="195"/>
      <c r="F67" s="195"/>
      <c r="G67" s="195"/>
      <c r="H67" s="195"/>
      <c r="I67" s="195"/>
      <c r="J67" s="195"/>
      <c r="K67" s="195"/>
      <c r="L67" s="195"/>
      <c r="M67" s="195"/>
      <c r="N67" s="195"/>
      <c r="O67" s="195"/>
      <c r="P67" s="195"/>
      <c r="Q67" s="195"/>
      <c r="R67" s="195"/>
      <c r="S67" s="195"/>
      <c r="T67" s="195"/>
      <c r="U67" s="195"/>
      <c r="V67" s="195"/>
      <c r="W67" s="195"/>
      <c r="X67" s="195"/>
      <c r="Y67" s="195"/>
      <c r="Z67" s="195"/>
      <c r="AA67" s="195"/>
      <c r="AB67" s="195"/>
      <c r="AC67" s="195"/>
      <c r="AD67" s="195"/>
      <c r="AE67" s="195"/>
      <c r="AF67" s="195"/>
    </row>
    <row r="68" spans="1:32" ht="30" customHeight="1">
      <c r="A68" s="342"/>
      <c r="B68" s="195"/>
      <c r="C68" s="195"/>
      <c r="D68" s="195"/>
      <c r="E68" s="195"/>
      <c r="F68" s="195"/>
      <c r="G68" s="195"/>
      <c r="H68" s="195"/>
      <c r="I68" s="195"/>
      <c r="J68" s="195"/>
      <c r="K68" s="195"/>
      <c r="L68" s="195"/>
      <c r="M68" s="195"/>
      <c r="N68" s="195"/>
      <c r="O68" s="195"/>
      <c r="P68" s="195"/>
      <c r="Q68" s="195"/>
      <c r="R68" s="195"/>
      <c r="S68" s="195"/>
      <c r="T68" s="195"/>
      <c r="U68" s="195"/>
      <c r="V68" s="195"/>
      <c r="W68" s="195"/>
      <c r="X68" s="195"/>
      <c r="Y68" s="195"/>
      <c r="Z68" s="195"/>
      <c r="AA68" s="195"/>
      <c r="AB68" s="195"/>
      <c r="AC68" s="195"/>
      <c r="AD68" s="195"/>
      <c r="AE68" s="195"/>
      <c r="AF68" s="195"/>
    </row>
    <row r="69" spans="1:32" ht="30" customHeight="1">
      <c r="A69" s="342"/>
      <c r="B69" s="195"/>
      <c r="C69" s="195"/>
      <c r="D69" s="195"/>
      <c r="E69" s="195"/>
      <c r="F69" s="195"/>
      <c r="G69" s="195"/>
      <c r="H69" s="195"/>
      <c r="I69" s="195"/>
      <c r="J69" s="195"/>
      <c r="K69" s="195"/>
      <c r="L69" s="195"/>
      <c r="M69" s="195"/>
      <c r="N69" s="195"/>
      <c r="O69" s="195"/>
      <c r="P69" s="195"/>
      <c r="Q69" s="195"/>
      <c r="R69" s="195"/>
      <c r="S69" s="195"/>
      <c r="T69" s="195"/>
      <c r="U69" s="195"/>
      <c r="V69" s="195"/>
      <c r="W69" s="195"/>
      <c r="X69" s="195"/>
      <c r="Y69" s="195"/>
      <c r="Z69" s="195"/>
      <c r="AA69" s="195"/>
      <c r="AB69" s="195"/>
      <c r="AC69" s="195"/>
      <c r="AD69" s="195"/>
      <c r="AE69" s="195"/>
      <c r="AF69" s="195"/>
    </row>
    <row r="70" spans="1:32" ht="30" customHeight="1">
      <c r="A70" s="342"/>
      <c r="B70" s="195"/>
      <c r="C70" s="195"/>
      <c r="D70" s="195"/>
      <c r="E70" s="195"/>
      <c r="F70" s="195"/>
      <c r="G70" s="195"/>
      <c r="H70" s="195"/>
      <c r="I70" s="195"/>
      <c r="J70" s="195"/>
      <c r="K70" s="195"/>
      <c r="L70" s="195"/>
      <c r="M70" s="195"/>
      <c r="N70" s="195"/>
      <c r="O70" s="195"/>
      <c r="P70" s="195"/>
      <c r="Q70" s="195"/>
      <c r="R70" s="195"/>
      <c r="S70" s="195"/>
      <c r="T70" s="195"/>
      <c r="U70" s="195"/>
      <c r="V70" s="195"/>
      <c r="W70" s="195"/>
      <c r="X70" s="195"/>
      <c r="Y70" s="195"/>
      <c r="Z70" s="195"/>
      <c r="AA70" s="195"/>
      <c r="AB70" s="195"/>
      <c r="AC70" s="195"/>
      <c r="AD70" s="195"/>
      <c r="AE70" s="195"/>
      <c r="AF70" s="195"/>
    </row>
    <row r="71" spans="1:32" ht="30" customHeight="1">
      <c r="A71" s="342"/>
      <c r="B71" s="195"/>
      <c r="C71" s="195"/>
      <c r="D71" s="195"/>
      <c r="E71" s="195"/>
      <c r="F71" s="195"/>
      <c r="G71" s="195"/>
      <c r="H71" s="195"/>
      <c r="I71" s="195"/>
      <c r="J71" s="195"/>
      <c r="K71" s="195"/>
      <c r="L71" s="195"/>
      <c r="M71" s="195"/>
      <c r="N71" s="195"/>
      <c r="O71" s="195"/>
      <c r="P71" s="195"/>
      <c r="Q71" s="195"/>
      <c r="R71" s="195"/>
      <c r="S71" s="195"/>
      <c r="T71" s="195"/>
      <c r="U71" s="195"/>
      <c r="V71" s="195"/>
      <c r="W71" s="195"/>
      <c r="X71" s="195"/>
      <c r="Y71" s="195"/>
      <c r="Z71" s="195"/>
      <c r="AA71" s="195"/>
      <c r="AB71" s="195"/>
      <c r="AC71" s="195"/>
      <c r="AD71" s="195"/>
      <c r="AE71" s="195"/>
      <c r="AF71" s="195"/>
    </row>
    <row r="72" spans="1:32" ht="30" customHeight="1">
      <c r="A72" s="342"/>
      <c r="B72" s="195"/>
      <c r="C72" s="195"/>
      <c r="D72" s="195"/>
      <c r="E72" s="195"/>
      <c r="F72" s="195"/>
      <c r="G72" s="195"/>
      <c r="H72" s="195"/>
      <c r="I72" s="195"/>
      <c r="J72" s="195"/>
      <c r="K72" s="195"/>
      <c r="L72" s="195"/>
      <c r="M72" s="195"/>
      <c r="N72" s="195"/>
      <c r="O72" s="195"/>
      <c r="P72" s="195"/>
      <c r="Q72" s="195"/>
      <c r="R72" s="195"/>
      <c r="S72" s="195"/>
      <c r="T72" s="195"/>
      <c r="U72" s="195"/>
      <c r="V72" s="195"/>
      <c r="W72" s="195"/>
      <c r="X72" s="195"/>
      <c r="Y72" s="195"/>
      <c r="Z72" s="195"/>
      <c r="AA72" s="195"/>
      <c r="AB72" s="195"/>
      <c r="AC72" s="195"/>
      <c r="AD72" s="195"/>
      <c r="AE72" s="195"/>
      <c r="AF72" s="195"/>
    </row>
    <row r="73" spans="1:32" ht="30" customHeight="1">
      <c r="A73" s="342"/>
      <c r="B73" s="195"/>
      <c r="C73" s="195"/>
      <c r="D73" s="195"/>
      <c r="E73" s="195"/>
      <c r="F73" s="195"/>
      <c r="G73" s="195"/>
      <c r="H73" s="195"/>
      <c r="I73" s="195"/>
      <c r="J73" s="195"/>
      <c r="K73" s="195"/>
      <c r="L73" s="195"/>
      <c r="M73" s="195"/>
      <c r="N73" s="195"/>
      <c r="O73" s="195"/>
      <c r="P73" s="195"/>
      <c r="Q73" s="195"/>
      <c r="R73" s="195"/>
      <c r="S73" s="195"/>
      <c r="T73" s="195"/>
      <c r="U73" s="195"/>
      <c r="V73" s="195"/>
      <c r="W73" s="195"/>
      <c r="X73" s="195"/>
      <c r="Y73" s="195"/>
      <c r="Z73" s="195"/>
      <c r="AA73" s="195"/>
      <c r="AB73" s="195"/>
      <c r="AC73" s="195"/>
      <c r="AD73" s="195"/>
      <c r="AE73" s="195"/>
      <c r="AF73" s="195"/>
    </row>
    <row r="74" spans="1:32" ht="30" customHeight="1">
      <c r="A74" s="342"/>
      <c r="B74" s="195"/>
      <c r="C74" s="195"/>
      <c r="D74" s="195"/>
      <c r="E74" s="195"/>
      <c r="F74" s="195"/>
      <c r="G74" s="195"/>
      <c r="H74" s="195"/>
      <c r="I74" s="195"/>
      <c r="J74" s="195"/>
      <c r="K74" s="195"/>
      <c r="L74" s="195"/>
      <c r="M74" s="195"/>
      <c r="N74" s="195"/>
      <c r="O74" s="195"/>
      <c r="P74" s="195"/>
      <c r="Q74" s="195"/>
      <c r="R74" s="195"/>
      <c r="S74" s="195"/>
      <c r="T74" s="195"/>
      <c r="U74" s="195"/>
      <c r="V74" s="195"/>
      <c r="W74" s="195"/>
      <c r="X74" s="195"/>
      <c r="Y74" s="195"/>
      <c r="Z74" s="195"/>
      <c r="AA74" s="195"/>
      <c r="AB74" s="195"/>
      <c r="AC74" s="195"/>
      <c r="AD74" s="195"/>
      <c r="AE74" s="195"/>
      <c r="AF74" s="195"/>
    </row>
    <row r="75" spans="1:32" ht="30" customHeight="1">
      <c r="A75" s="342"/>
      <c r="B75" s="195"/>
      <c r="C75" s="195"/>
      <c r="D75" s="195"/>
      <c r="E75" s="195"/>
      <c r="F75" s="195"/>
      <c r="G75" s="195"/>
      <c r="H75" s="195"/>
      <c r="I75" s="195"/>
      <c r="J75" s="195"/>
      <c r="K75" s="195"/>
      <c r="L75" s="195"/>
      <c r="M75" s="195"/>
      <c r="N75" s="195"/>
      <c r="O75" s="195"/>
      <c r="P75" s="195"/>
      <c r="Q75" s="195"/>
      <c r="R75" s="195"/>
      <c r="S75" s="195"/>
      <c r="T75" s="195"/>
      <c r="U75" s="195"/>
      <c r="V75" s="195"/>
      <c r="W75" s="195"/>
      <c r="X75" s="195"/>
      <c r="Y75" s="195"/>
      <c r="Z75" s="195"/>
      <c r="AA75" s="195"/>
      <c r="AB75" s="195"/>
      <c r="AC75" s="195"/>
      <c r="AD75" s="195"/>
      <c r="AE75" s="195"/>
      <c r="AF75" s="195"/>
    </row>
    <row r="76" spans="1:32" ht="30" customHeight="1">
      <c r="A76" s="342"/>
      <c r="B76" s="195"/>
      <c r="C76" s="195"/>
      <c r="D76" s="195"/>
      <c r="E76" s="195"/>
      <c r="F76" s="195"/>
      <c r="G76" s="195"/>
      <c r="H76" s="195"/>
      <c r="I76" s="195"/>
      <c r="J76" s="195"/>
      <c r="K76" s="195"/>
      <c r="L76" s="195"/>
      <c r="M76" s="195"/>
      <c r="N76" s="195"/>
      <c r="O76" s="195"/>
      <c r="P76" s="195"/>
      <c r="Q76" s="195"/>
      <c r="R76" s="195"/>
      <c r="S76" s="195"/>
      <c r="T76" s="195"/>
      <c r="U76" s="195"/>
      <c r="V76" s="195"/>
      <c r="W76" s="195"/>
      <c r="X76" s="195"/>
      <c r="Y76" s="195"/>
      <c r="Z76" s="195"/>
      <c r="AA76" s="195"/>
      <c r="AB76" s="195"/>
      <c r="AC76" s="195"/>
      <c r="AD76" s="195"/>
      <c r="AE76" s="195"/>
      <c r="AF76" s="195"/>
    </row>
    <row r="77" spans="1:32" ht="30" customHeight="1">
      <c r="A77" s="342"/>
      <c r="B77" s="195"/>
      <c r="C77" s="195"/>
      <c r="D77" s="195"/>
      <c r="E77" s="195"/>
      <c r="F77" s="195"/>
      <c r="G77" s="195"/>
      <c r="H77" s="195"/>
      <c r="I77" s="195"/>
      <c r="J77" s="195"/>
      <c r="K77" s="195"/>
      <c r="L77" s="195"/>
      <c r="M77" s="195"/>
      <c r="N77" s="195"/>
      <c r="O77" s="195"/>
      <c r="P77" s="195"/>
      <c r="Q77" s="195"/>
      <c r="R77" s="195"/>
      <c r="S77" s="195"/>
      <c r="T77" s="195"/>
      <c r="U77" s="195"/>
      <c r="V77" s="195"/>
      <c r="W77" s="195"/>
      <c r="X77" s="195"/>
      <c r="Y77" s="195"/>
      <c r="Z77" s="195"/>
      <c r="AA77" s="195"/>
      <c r="AB77" s="195"/>
      <c r="AC77" s="195"/>
      <c r="AD77" s="195"/>
      <c r="AE77" s="195"/>
      <c r="AF77" s="195"/>
    </row>
    <row r="78" spans="1:32" ht="30" customHeight="1">
      <c r="A78" s="342"/>
      <c r="B78" s="195"/>
      <c r="C78" s="195"/>
      <c r="D78" s="195"/>
      <c r="E78" s="195"/>
      <c r="F78" s="195"/>
      <c r="G78" s="195"/>
      <c r="H78" s="195"/>
      <c r="I78" s="195"/>
      <c r="J78" s="195"/>
      <c r="K78" s="195"/>
      <c r="L78" s="195"/>
      <c r="M78" s="195"/>
      <c r="N78" s="195"/>
      <c r="O78" s="195"/>
      <c r="P78" s="195"/>
      <c r="Q78" s="195"/>
      <c r="R78" s="195"/>
      <c r="S78" s="195"/>
      <c r="T78" s="195"/>
      <c r="U78" s="195"/>
      <c r="V78" s="195"/>
      <c r="W78" s="195"/>
      <c r="X78" s="195"/>
      <c r="Y78" s="195"/>
      <c r="Z78" s="195"/>
      <c r="AA78" s="195"/>
      <c r="AB78" s="195"/>
      <c r="AC78" s="195"/>
      <c r="AD78" s="195"/>
      <c r="AE78" s="195"/>
      <c r="AF78" s="195"/>
    </row>
    <row r="79" spans="1:32" ht="30" customHeight="1">
      <c r="A79" s="342"/>
      <c r="B79" s="195"/>
      <c r="C79" s="195"/>
      <c r="D79" s="195"/>
      <c r="E79" s="195"/>
      <c r="F79" s="195"/>
      <c r="G79" s="195"/>
      <c r="H79" s="195"/>
      <c r="I79" s="195"/>
      <c r="J79" s="195"/>
      <c r="K79" s="195"/>
      <c r="L79" s="195"/>
      <c r="M79" s="195"/>
      <c r="N79" s="195"/>
      <c r="O79" s="195"/>
      <c r="P79" s="195"/>
      <c r="Q79" s="195"/>
      <c r="R79" s="195"/>
      <c r="S79" s="195"/>
      <c r="T79" s="195"/>
      <c r="U79" s="195"/>
      <c r="V79" s="195"/>
      <c r="W79" s="195"/>
      <c r="X79" s="195"/>
      <c r="Y79" s="195"/>
      <c r="Z79" s="195"/>
      <c r="AA79" s="195"/>
      <c r="AB79" s="195"/>
      <c r="AC79" s="195"/>
      <c r="AD79" s="195"/>
      <c r="AE79" s="195"/>
      <c r="AF79" s="195"/>
    </row>
    <row r="80" spans="1:32" ht="30" customHeight="1">
      <c r="A80" s="342"/>
      <c r="B80" s="195"/>
      <c r="C80" s="195"/>
      <c r="D80" s="195"/>
      <c r="E80" s="195"/>
      <c r="F80" s="195"/>
      <c r="G80" s="195"/>
      <c r="H80" s="195"/>
      <c r="I80" s="195"/>
      <c r="J80" s="195"/>
      <c r="K80" s="195"/>
      <c r="L80" s="195"/>
      <c r="M80" s="195"/>
      <c r="N80" s="195"/>
      <c r="O80" s="195"/>
      <c r="P80" s="195"/>
      <c r="Q80" s="195"/>
      <c r="R80" s="195"/>
      <c r="S80" s="195"/>
      <c r="T80" s="195"/>
      <c r="U80" s="195"/>
      <c r="V80" s="195"/>
      <c r="W80" s="195"/>
      <c r="X80" s="195"/>
      <c r="Y80" s="195"/>
      <c r="Z80" s="195"/>
      <c r="AA80" s="195"/>
      <c r="AB80" s="195"/>
      <c r="AC80" s="195"/>
      <c r="AD80" s="195"/>
      <c r="AE80" s="195"/>
      <c r="AF80" s="195"/>
    </row>
    <row r="81" spans="1:32" ht="30" customHeight="1">
      <c r="A81" s="342"/>
      <c r="B81" s="195"/>
      <c r="C81" s="195"/>
      <c r="D81" s="195"/>
      <c r="E81" s="195"/>
      <c r="F81" s="195"/>
      <c r="G81" s="195"/>
      <c r="H81" s="195"/>
      <c r="I81" s="195"/>
      <c r="J81" s="195"/>
      <c r="K81" s="195"/>
      <c r="L81" s="195"/>
      <c r="M81" s="195"/>
      <c r="N81" s="195"/>
      <c r="O81" s="195"/>
      <c r="P81" s="195"/>
      <c r="Q81" s="195"/>
      <c r="R81" s="195"/>
      <c r="S81" s="195"/>
      <c r="T81" s="195"/>
      <c r="U81" s="195"/>
      <c r="V81" s="195"/>
      <c r="W81" s="195"/>
      <c r="X81" s="195"/>
      <c r="Y81" s="195"/>
      <c r="Z81" s="195"/>
      <c r="AA81" s="195"/>
      <c r="AB81" s="195"/>
      <c r="AC81" s="195"/>
      <c r="AD81" s="195"/>
      <c r="AE81" s="195"/>
      <c r="AF81" s="195"/>
    </row>
    <row r="82" spans="1:32" ht="30" customHeight="1">
      <c r="A82" s="342"/>
      <c r="B82" s="195"/>
      <c r="C82" s="195"/>
      <c r="D82" s="195"/>
      <c r="E82" s="195"/>
      <c r="F82" s="195"/>
      <c r="G82" s="195"/>
      <c r="H82" s="195"/>
      <c r="I82" s="195"/>
      <c r="J82" s="195"/>
      <c r="K82" s="195"/>
      <c r="L82" s="195"/>
      <c r="M82" s="195"/>
      <c r="N82" s="195"/>
      <c r="O82" s="195"/>
      <c r="P82" s="195"/>
      <c r="Q82" s="195"/>
      <c r="R82" s="195"/>
      <c r="S82" s="195"/>
      <c r="T82" s="195"/>
      <c r="U82" s="195"/>
      <c r="V82" s="195"/>
      <c r="W82" s="195"/>
      <c r="X82" s="195"/>
      <c r="Y82" s="195"/>
      <c r="Z82" s="195"/>
      <c r="AA82" s="195"/>
      <c r="AB82" s="195"/>
      <c r="AC82" s="195"/>
      <c r="AD82" s="195"/>
      <c r="AE82" s="195"/>
      <c r="AF82" s="195"/>
    </row>
    <row r="83" spans="1:32">
      <c r="A83" s="342"/>
      <c r="B83" s="195"/>
      <c r="C83" s="195"/>
      <c r="D83" s="195"/>
      <c r="E83" s="195"/>
      <c r="F83" s="195"/>
      <c r="G83" s="195"/>
      <c r="H83" s="195"/>
      <c r="I83" s="195"/>
      <c r="J83" s="195"/>
      <c r="K83" s="195"/>
      <c r="L83" s="195"/>
      <c r="M83" s="195"/>
      <c r="N83" s="195"/>
      <c r="O83" s="195"/>
      <c r="P83" s="195"/>
      <c r="Q83" s="195"/>
      <c r="R83" s="195"/>
      <c r="S83" s="195"/>
      <c r="T83" s="195"/>
      <c r="U83" s="195"/>
      <c r="V83" s="195"/>
      <c r="W83" s="195"/>
      <c r="X83" s="195"/>
      <c r="Y83" s="195"/>
      <c r="Z83" s="195"/>
      <c r="AA83" s="195"/>
      <c r="AB83" s="195"/>
      <c r="AC83" s="195"/>
      <c r="AD83" s="195"/>
      <c r="AE83" s="195"/>
      <c r="AF83" s="195"/>
    </row>
    <row r="84" spans="1:32">
      <c r="A84" s="342"/>
      <c r="B84" s="195"/>
      <c r="C84" s="195"/>
      <c r="D84" s="195"/>
      <c r="E84" s="195"/>
      <c r="F84" s="195"/>
      <c r="G84" s="195"/>
      <c r="H84" s="195"/>
      <c r="I84" s="195"/>
      <c r="J84" s="195"/>
      <c r="K84" s="195"/>
      <c r="L84" s="195"/>
      <c r="M84" s="195"/>
      <c r="N84" s="195"/>
      <c r="O84" s="195"/>
      <c r="P84" s="195"/>
      <c r="Q84" s="195"/>
      <c r="R84" s="195"/>
      <c r="S84" s="195"/>
      <c r="T84" s="195"/>
      <c r="U84" s="195"/>
      <c r="V84" s="195"/>
      <c r="W84" s="195"/>
      <c r="X84" s="195"/>
      <c r="Y84" s="195"/>
      <c r="Z84" s="195"/>
      <c r="AA84" s="195"/>
      <c r="AB84" s="195"/>
      <c r="AC84" s="195"/>
      <c r="AD84" s="195"/>
      <c r="AE84" s="195"/>
      <c r="AF84" s="195"/>
    </row>
    <row r="85" spans="1:32">
      <c r="A85" s="342"/>
      <c r="B85" s="195"/>
      <c r="C85" s="195"/>
      <c r="D85" s="195"/>
      <c r="E85" s="195"/>
      <c r="F85" s="195"/>
      <c r="G85" s="195"/>
      <c r="H85" s="195"/>
      <c r="I85" s="195"/>
      <c r="J85" s="195"/>
      <c r="K85" s="195"/>
      <c r="L85" s="195"/>
      <c r="M85" s="195"/>
      <c r="N85" s="195"/>
      <c r="O85" s="195"/>
      <c r="P85" s="195"/>
      <c r="Q85" s="195"/>
      <c r="R85" s="195"/>
      <c r="S85" s="195"/>
      <c r="T85" s="195"/>
      <c r="U85" s="195"/>
      <c r="V85" s="195"/>
      <c r="W85" s="195"/>
      <c r="X85" s="195"/>
      <c r="Y85" s="195"/>
      <c r="Z85" s="195"/>
      <c r="AA85" s="195"/>
      <c r="AB85" s="195"/>
      <c r="AC85" s="195"/>
      <c r="AD85" s="195"/>
      <c r="AE85" s="195"/>
      <c r="AF85" s="195"/>
    </row>
    <row r="86" spans="1:32">
      <c r="A86" s="342"/>
      <c r="B86" s="195"/>
      <c r="C86" s="195"/>
      <c r="D86" s="195"/>
      <c r="E86" s="195"/>
      <c r="F86" s="195"/>
      <c r="G86" s="195"/>
      <c r="H86" s="195"/>
      <c r="I86" s="195"/>
      <c r="J86" s="195"/>
      <c r="K86" s="195"/>
      <c r="L86" s="195"/>
      <c r="M86" s="195"/>
      <c r="N86" s="195"/>
      <c r="O86" s="195"/>
      <c r="P86" s="195"/>
      <c r="Q86" s="195"/>
      <c r="R86" s="195"/>
      <c r="S86" s="195"/>
      <c r="T86" s="195"/>
      <c r="U86" s="195"/>
      <c r="V86" s="195"/>
      <c r="W86" s="195"/>
      <c r="X86" s="195"/>
      <c r="Y86" s="195"/>
      <c r="Z86" s="195"/>
      <c r="AA86" s="195"/>
      <c r="AB86" s="195"/>
      <c r="AC86" s="195"/>
      <c r="AD86" s="195"/>
      <c r="AE86" s="195"/>
      <c r="AF86" s="195"/>
    </row>
    <row r="87" spans="1:32">
      <c r="A87" s="342"/>
      <c r="B87" s="195"/>
      <c r="C87" s="195"/>
      <c r="D87" s="195"/>
      <c r="E87" s="195"/>
      <c r="F87" s="195"/>
      <c r="G87" s="195"/>
      <c r="H87" s="195"/>
      <c r="I87" s="195"/>
      <c r="J87" s="195"/>
      <c r="K87" s="195"/>
      <c r="L87" s="195"/>
      <c r="M87" s="195"/>
      <c r="N87" s="195"/>
      <c r="O87" s="195"/>
      <c r="P87" s="195"/>
      <c r="Q87" s="195"/>
      <c r="R87" s="195"/>
      <c r="S87" s="195"/>
      <c r="T87" s="195"/>
      <c r="U87" s="195"/>
      <c r="V87" s="195"/>
      <c r="W87" s="195"/>
      <c r="X87" s="195"/>
      <c r="Y87" s="195"/>
      <c r="Z87" s="195"/>
      <c r="AA87" s="195"/>
      <c r="AB87" s="195"/>
      <c r="AC87" s="195"/>
      <c r="AD87" s="195"/>
      <c r="AE87" s="195"/>
      <c r="AF87" s="195"/>
    </row>
    <row r="88" spans="1:32">
      <c r="A88" s="342"/>
      <c r="B88" s="195"/>
      <c r="C88" s="195"/>
      <c r="D88" s="195"/>
      <c r="E88" s="195"/>
      <c r="F88" s="195"/>
      <c r="G88" s="195"/>
      <c r="H88" s="195"/>
      <c r="I88" s="195"/>
      <c r="J88" s="195"/>
      <c r="K88" s="195"/>
      <c r="L88" s="195"/>
      <c r="M88" s="195"/>
      <c r="N88" s="195"/>
      <c r="O88" s="195"/>
      <c r="P88" s="195"/>
      <c r="Q88" s="195"/>
      <c r="R88" s="195"/>
      <c r="S88" s="195"/>
      <c r="T88" s="195"/>
      <c r="U88" s="195"/>
      <c r="V88" s="195"/>
      <c r="W88" s="195"/>
      <c r="X88" s="195"/>
      <c r="Y88" s="195"/>
      <c r="Z88" s="195"/>
      <c r="AA88" s="195"/>
      <c r="AB88" s="195"/>
      <c r="AC88" s="195"/>
      <c r="AD88" s="195"/>
      <c r="AE88" s="195"/>
      <c r="AF88" s="195"/>
    </row>
    <row r="89" spans="1:32">
      <c r="A89" s="342"/>
      <c r="B89" s="195"/>
      <c r="C89" s="195"/>
      <c r="D89" s="195"/>
      <c r="E89" s="195"/>
      <c r="F89" s="195"/>
      <c r="G89" s="195"/>
      <c r="H89" s="195"/>
      <c r="I89" s="195"/>
      <c r="J89" s="195"/>
      <c r="K89" s="195"/>
      <c r="L89" s="195"/>
      <c r="M89" s="195"/>
      <c r="N89" s="195"/>
      <c r="O89" s="195"/>
      <c r="P89" s="195"/>
      <c r="Q89" s="195"/>
      <c r="R89" s="195"/>
      <c r="S89" s="195"/>
      <c r="T89" s="195"/>
      <c r="U89" s="195"/>
      <c r="V89" s="195"/>
      <c r="W89" s="195"/>
      <c r="X89" s="195"/>
      <c r="Y89" s="195"/>
      <c r="Z89" s="195"/>
      <c r="AA89" s="195"/>
      <c r="AB89" s="195"/>
      <c r="AC89" s="195"/>
      <c r="AD89" s="195"/>
      <c r="AE89" s="195"/>
      <c r="AF89" s="195"/>
    </row>
    <row r="90" spans="1:32">
      <c r="A90" s="342"/>
      <c r="B90" s="195"/>
      <c r="C90" s="195"/>
      <c r="D90" s="195"/>
      <c r="E90" s="195"/>
      <c r="F90" s="195"/>
      <c r="G90" s="195"/>
      <c r="H90" s="195"/>
      <c r="I90" s="195"/>
      <c r="J90" s="195"/>
      <c r="K90" s="195"/>
      <c r="L90" s="195"/>
      <c r="M90" s="195"/>
      <c r="N90" s="195"/>
      <c r="O90" s="195"/>
      <c r="P90" s="195"/>
      <c r="Q90" s="195"/>
      <c r="R90" s="195"/>
      <c r="S90" s="195"/>
      <c r="T90" s="195"/>
      <c r="U90" s="195"/>
      <c r="V90" s="195"/>
      <c r="W90" s="195"/>
      <c r="X90" s="195"/>
      <c r="Y90" s="195"/>
      <c r="Z90" s="195"/>
      <c r="AA90" s="195"/>
      <c r="AB90" s="195"/>
      <c r="AC90" s="195"/>
      <c r="AD90" s="195"/>
      <c r="AE90" s="195"/>
      <c r="AF90" s="195"/>
    </row>
    <row r="91" spans="1:32">
      <c r="A91" s="342"/>
      <c r="B91" s="195"/>
      <c r="C91" s="195"/>
      <c r="D91" s="195"/>
      <c r="E91" s="195"/>
      <c r="F91" s="195"/>
      <c r="G91" s="195"/>
      <c r="H91" s="195"/>
      <c r="I91" s="195"/>
      <c r="J91" s="195"/>
      <c r="K91" s="195"/>
      <c r="L91" s="195"/>
      <c r="M91" s="195"/>
      <c r="N91" s="195"/>
      <c r="O91" s="195"/>
      <c r="P91" s="195"/>
      <c r="Q91" s="195"/>
      <c r="R91" s="195"/>
      <c r="S91" s="195"/>
      <c r="T91" s="195"/>
      <c r="U91" s="195"/>
      <c r="V91" s="195"/>
      <c r="W91" s="195"/>
      <c r="X91" s="195"/>
      <c r="Y91" s="195"/>
      <c r="Z91" s="195"/>
      <c r="AA91" s="195"/>
      <c r="AB91" s="195"/>
      <c r="AC91" s="195"/>
      <c r="AD91" s="195"/>
      <c r="AE91" s="195"/>
      <c r="AF91" s="195"/>
    </row>
    <row r="92" spans="1:32">
      <c r="A92" s="342"/>
      <c r="B92" s="195"/>
      <c r="C92" s="195"/>
      <c r="D92" s="195"/>
      <c r="E92" s="195"/>
      <c r="F92" s="195"/>
      <c r="G92" s="195"/>
      <c r="H92" s="195"/>
      <c r="I92" s="195"/>
      <c r="J92" s="195"/>
      <c r="K92" s="195"/>
      <c r="L92" s="195"/>
      <c r="M92" s="195"/>
      <c r="N92" s="195"/>
      <c r="O92" s="195"/>
      <c r="P92" s="195"/>
      <c r="Q92" s="195"/>
      <c r="R92" s="195"/>
      <c r="S92" s="195"/>
      <c r="T92" s="195"/>
      <c r="U92" s="195"/>
      <c r="V92" s="195"/>
      <c r="W92" s="195"/>
      <c r="X92" s="195"/>
      <c r="Y92" s="195"/>
      <c r="Z92" s="195"/>
      <c r="AA92" s="195"/>
      <c r="AB92" s="195"/>
      <c r="AC92" s="195"/>
      <c r="AD92" s="195"/>
      <c r="AE92" s="195"/>
      <c r="AF92" s="195"/>
    </row>
    <row r="93" spans="1:32">
      <c r="A93" s="342"/>
      <c r="B93" s="195"/>
      <c r="C93" s="195"/>
      <c r="D93" s="195"/>
      <c r="E93" s="195"/>
      <c r="F93" s="195"/>
      <c r="G93" s="195"/>
      <c r="H93" s="195"/>
      <c r="I93" s="195"/>
      <c r="J93" s="195"/>
      <c r="K93" s="195"/>
      <c r="L93" s="195"/>
      <c r="M93" s="195"/>
      <c r="N93" s="195"/>
      <c r="O93" s="195"/>
      <c r="P93" s="195"/>
      <c r="Q93" s="195"/>
      <c r="R93" s="195"/>
      <c r="S93" s="195"/>
      <c r="T93" s="195"/>
      <c r="U93" s="195"/>
      <c r="V93" s="195"/>
      <c r="W93" s="195"/>
      <c r="X93" s="195"/>
      <c r="Y93" s="195"/>
      <c r="Z93" s="195"/>
      <c r="AA93" s="195"/>
      <c r="AB93" s="195"/>
      <c r="AC93" s="195"/>
      <c r="AD93" s="195"/>
      <c r="AE93" s="195"/>
      <c r="AF93" s="195"/>
    </row>
    <row r="94" spans="1:32">
      <c r="A94" s="342"/>
      <c r="B94" s="195"/>
      <c r="C94" s="195"/>
      <c r="D94" s="195"/>
      <c r="E94" s="195"/>
      <c r="F94" s="195"/>
      <c r="G94" s="195"/>
      <c r="H94" s="195"/>
      <c r="I94" s="195"/>
      <c r="J94" s="195"/>
      <c r="K94" s="195"/>
      <c r="L94" s="195"/>
      <c r="M94" s="195"/>
      <c r="N94" s="195"/>
      <c r="O94" s="195"/>
      <c r="P94" s="195"/>
      <c r="Q94" s="195"/>
      <c r="R94" s="195"/>
      <c r="S94" s="195"/>
      <c r="T94" s="195"/>
      <c r="U94" s="195"/>
      <c r="V94" s="195"/>
      <c r="W94" s="195"/>
      <c r="X94" s="195"/>
      <c r="Y94" s="195"/>
      <c r="Z94" s="195"/>
      <c r="AA94" s="195"/>
      <c r="AB94" s="195"/>
      <c r="AC94" s="195"/>
      <c r="AD94" s="195"/>
      <c r="AE94" s="195"/>
      <c r="AF94" s="195"/>
    </row>
    <row r="95" spans="1:32">
      <c r="A95" s="342"/>
      <c r="B95" s="195"/>
      <c r="C95" s="195"/>
      <c r="D95" s="195"/>
      <c r="E95" s="195"/>
      <c r="F95" s="195"/>
      <c r="G95" s="195"/>
      <c r="H95" s="195"/>
      <c r="I95" s="195"/>
      <c r="J95" s="195"/>
      <c r="K95" s="195"/>
      <c r="L95" s="195"/>
      <c r="M95" s="195"/>
      <c r="N95" s="195"/>
      <c r="O95" s="195"/>
      <c r="P95" s="195"/>
      <c r="Q95" s="195"/>
      <c r="R95" s="195"/>
      <c r="S95" s="195"/>
      <c r="T95" s="195"/>
      <c r="U95" s="195"/>
      <c r="V95" s="195"/>
      <c r="W95" s="195"/>
      <c r="X95" s="195"/>
      <c r="Y95" s="195"/>
      <c r="Z95" s="195"/>
      <c r="AA95" s="195"/>
      <c r="AB95" s="195"/>
      <c r="AC95" s="195"/>
      <c r="AD95" s="195"/>
      <c r="AE95" s="195"/>
      <c r="AF95" s="195"/>
    </row>
    <row r="96" spans="1:32">
      <c r="A96" s="342"/>
      <c r="B96" s="195"/>
      <c r="C96" s="195"/>
      <c r="D96" s="195"/>
      <c r="E96" s="195"/>
      <c r="F96" s="195"/>
      <c r="G96" s="195"/>
      <c r="H96" s="195"/>
      <c r="I96" s="195"/>
      <c r="J96" s="195"/>
      <c r="K96" s="195"/>
      <c r="L96" s="195"/>
      <c r="M96" s="195"/>
      <c r="N96" s="195"/>
      <c r="O96" s="195"/>
      <c r="P96" s="195"/>
      <c r="Q96" s="195"/>
      <c r="R96" s="195"/>
      <c r="S96" s="195"/>
      <c r="T96" s="195"/>
      <c r="U96" s="195"/>
      <c r="V96" s="195"/>
      <c r="W96" s="195"/>
      <c r="X96" s="195"/>
      <c r="Y96" s="195"/>
      <c r="Z96" s="195"/>
      <c r="AA96" s="195"/>
      <c r="AB96" s="195"/>
      <c r="AC96" s="195"/>
      <c r="AD96" s="195"/>
      <c r="AE96" s="195"/>
      <c r="AF96" s="195"/>
    </row>
    <row r="97" spans="1:32">
      <c r="A97" s="342"/>
      <c r="B97" s="195"/>
      <c r="C97" s="195"/>
      <c r="D97" s="195"/>
      <c r="E97" s="195"/>
      <c r="F97" s="195"/>
      <c r="G97" s="195"/>
      <c r="H97" s="195"/>
      <c r="I97" s="195"/>
      <c r="J97" s="195"/>
      <c r="K97" s="195"/>
      <c r="L97" s="195"/>
      <c r="M97" s="195"/>
      <c r="N97" s="195"/>
      <c r="O97" s="195"/>
      <c r="P97" s="195"/>
      <c r="Q97" s="195"/>
      <c r="R97" s="195"/>
      <c r="S97" s="195"/>
      <c r="T97" s="195"/>
      <c r="U97" s="195"/>
      <c r="V97" s="195"/>
      <c r="W97" s="195"/>
      <c r="X97" s="195"/>
      <c r="Y97" s="195"/>
      <c r="Z97" s="195"/>
      <c r="AA97" s="195"/>
      <c r="AB97" s="195"/>
      <c r="AC97" s="195"/>
      <c r="AD97" s="195"/>
      <c r="AE97" s="195"/>
      <c r="AF97" s="195"/>
    </row>
    <row r="98" spans="1:32">
      <c r="A98" s="342"/>
      <c r="B98" s="195"/>
      <c r="C98" s="195"/>
      <c r="D98" s="195"/>
      <c r="E98" s="195"/>
      <c r="F98" s="195"/>
      <c r="G98" s="195"/>
      <c r="H98" s="195"/>
      <c r="I98" s="195"/>
      <c r="J98" s="195"/>
      <c r="K98" s="195"/>
      <c r="L98" s="195"/>
      <c r="M98" s="195"/>
      <c r="N98" s="195"/>
      <c r="O98" s="195"/>
      <c r="P98" s="195"/>
      <c r="Q98" s="195"/>
      <c r="R98" s="195"/>
      <c r="S98" s="195"/>
      <c r="T98" s="195"/>
      <c r="U98" s="195"/>
      <c r="V98" s="195"/>
      <c r="W98" s="195"/>
      <c r="X98" s="195"/>
      <c r="Y98" s="195"/>
      <c r="Z98" s="195"/>
      <c r="AA98" s="195"/>
      <c r="AB98" s="195"/>
      <c r="AC98" s="195"/>
      <c r="AD98" s="195"/>
      <c r="AE98" s="195"/>
      <c r="AF98" s="195"/>
    </row>
    <row r="99" spans="1:32">
      <c r="A99" s="342"/>
      <c r="B99" s="195"/>
      <c r="C99" s="195"/>
      <c r="D99" s="195"/>
      <c r="E99" s="195"/>
      <c r="F99" s="195"/>
      <c r="G99" s="195"/>
      <c r="H99" s="195"/>
      <c r="I99" s="195"/>
      <c r="J99" s="195"/>
      <c r="K99" s="195"/>
      <c r="L99" s="195"/>
      <c r="M99" s="195"/>
      <c r="N99" s="195"/>
      <c r="O99" s="195"/>
      <c r="P99" s="195"/>
      <c r="Q99" s="195"/>
      <c r="R99" s="195"/>
      <c r="S99" s="195"/>
      <c r="T99" s="195"/>
      <c r="U99" s="195"/>
      <c r="V99" s="195"/>
      <c r="W99" s="195"/>
      <c r="X99" s="195"/>
      <c r="Y99" s="195"/>
      <c r="Z99" s="195"/>
      <c r="AA99" s="195"/>
      <c r="AB99" s="195"/>
      <c r="AC99" s="195"/>
      <c r="AD99" s="195"/>
      <c r="AE99" s="195"/>
      <c r="AF99" s="195"/>
    </row>
    <row r="100" spans="1:32">
      <c r="A100" s="342"/>
      <c r="B100" s="195"/>
      <c r="C100" s="195"/>
      <c r="D100" s="195"/>
      <c r="E100" s="195"/>
      <c r="F100" s="195"/>
      <c r="G100" s="195"/>
      <c r="H100" s="195"/>
      <c r="I100" s="195"/>
      <c r="J100" s="195"/>
      <c r="K100" s="195"/>
      <c r="L100" s="195"/>
      <c r="M100" s="195"/>
      <c r="N100" s="195"/>
      <c r="O100" s="195"/>
      <c r="P100" s="195"/>
      <c r="Q100" s="195"/>
      <c r="R100" s="195"/>
      <c r="S100" s="195"/>
      <c r="T100" s="195"/>
      <c r="U100" s="195"/>
      <c r="V100" s="195"/>
      <c r="W100" s="195"/>
      <c r="X100" s="195"/>
      <c r="Y100" s="195"/>
      <c r="Z100" s="195"/>
      <c r="AA100" s="195"/>
      <c r="AB100" s="195"/>
      <c r="AC100" s="195"/>
      <c r="AD100" s="195"/>
      <c r="AE100" s="195"/>
      <c r="AF100" s="195"/>
    </row>
    <row r="101" spans="1:32">
      <c r="A101" s="342"/>
      <c r="B101" s="195"/>
      <c r="C101" s="195"/>
      <c r="D101" s="195"/>
      <c r="E101" s="195"/>
      <c r="F101" s="195"/>
      <c r="G101" s="195"/>
      <c r="H101" s="195"/>
      <c r="I101" s="195"/>
      <c r="J101" s="195"/>
      <c r="K101" s="195"/>
      <c r="L101" s="195"/>
      <c r="M101" s="195"/>
      <c r="N101" s="195"/>
      <c r="O101" s="195"/>
      <c r="P101" s="195"/>
      <c r="Q101" s="195"/>
      <c r="R101" s="195"/>
      <c r="S101" s="195"/>
      <c r="T101" s="195"/>
      <c r="U101" s="195"/>
      <c r="V101" s="195"/>
      <c r="W101" s="195"/>
      <c r="X101" s="195"/>
      <c r="Y101" s="195"/>
      <c r="Z101" s="195"/>
      <c r="AA101" s="195"/>
      <c r="AB101" s="195"/>
      <c r="AC101" s="195"/>
      <c r="AD101" s="195"/>
      <c r="AE101" s="195"/>
      <c r="AF101" s="195"/>
    </row>
    <row r="102" spans="1:32">
      <c r="A102" s="342"/>
      <c r="B102" s="195"/>
      <c r="C102" s="195"/>
      <c r="D102" s="195"/>
      <c r="E102" s="195"/>
      <c r="F102" s="195"/>
      <c r="G102" s="195"/>
      <c r="H102" s="195"/>
      <c r="I102" s="195"/>
      <c r="J102" s="195"/>
      <c r="K102" s="195"/>
      <c r="L102" s="195"/>
      <c r="M102" s="195"/>
      <c r="N102" s="195"/>
      <c r="O102" s="195"/>
      <c r="P102" s="195"/>
      <c r="Q102" s="195"/>
      <c r="R102" s="195"/>
      <c r="S102" s="195"/>
      <c r="T102" s="195"/>
      <c r="U102" s="195"/>
      <c r="V102" s="195"/>
      <c r="W102" s="195"/>
      <c r="X102" s="195"/>
      <c r="Y102" s="195"/>
      <c r="Z102" s="195"/>
      <c r="AA102" s="195"/>
      <c r="AB102" s="195"/>
      <c r="AC102" s="195"/>
      <c r="AD102" s="195"/>
      <c r="AE102" s="195"/>
      <c r="AF102" s="195"/>
    </row>
    <row r="103" spans="1:32">
      <c r="A103" s="342"/>
      <c r="B103" s="195"/>
      <c r="C103" s="195"/>
      <c r="D103" s="195"/>
      <c r="E103" s="195"/>
      <c r="F103" s="195"/>
      <c r="G103" s="195"/>
      <c r="H103" s="195"/>
      <c r="I103" s="195"/>
      <c r="J103" s="195"/>
      <c r="K103" s="195"/>
      <c r="L103" s="195"/>
      <c r="M103" s="195"/>
      <c r="N103" s="195"/>
      <c r="O103" s="195"/>
      <c r="P103" s="195"/>
      <c r="Q103" s="195"/>
      <c r="R103" s="195"/>
      <c r="S103" s="195"/>
      <c r="T103" s="195"/>
      <c r="U103" s="195"/>
      <c r="V103" s="195"/>
      <c r="W103" s="195"/>
      <c r="X103" s="195"/>
      <c r="Y103" s="195"/>
      <c r="Z103" s="195"/>
      <c r="AA103" s="195"/>
      <c r="AB103" s="195"/>
      <c r="AC103" s="195"/>
      <c r="AD103" s="195"/>
      <c r="AE103" s="195"/>
      <c r="AF103" s="195"/>
    </row>
  </sheetData>
  <sheetProtection selectLockedCells="1"/>
  <mergeCells count="9">
    <mergeCell ref="GV6:HC6"/>
    <mergeCell ref="C6:L6"/>
    <mergeCell ref="CF4:CK4"/>
    <mergeCell ref="M6:Q6"/>
    <mergeCell ref="Z6:AA6"/>
    <mergeCell ref="AB6:AF6"/>
    <mergeCell ref="AH6:AH7"/>
    <mergeCell ref="R6:Y6"/>
    <mergeCell ref="BA6:BH6"/>
  </mergeCells>
  <dataValidations count="1">
    <dataValidation type="list" allowBlank="1" showInputMessage="1" showErrorMessage="1" sqref="H8:H37">
      <formula1>"Sim,Não"</formula1>
    </dataValidation>
  </dataValidations>
  <pageMargins left="0.511811024" right="0.511811024" top="0.78740157499999996" bottom="0.78740157499999996" header="0.31496062000000002" footer="0.31496062000000002"/>
  <pageSetup paperSize="9" orientation="portrait" r:id="rId1"/>
  <drawing r:id="rId2"/>
  <legacyDrawing r:id="rId3"/>
</worksheet>
</file>

<file path=xl/worksheets/sheet47.xml><?xml version="1.0" encoding="utf-8"?>
<worksheet xmlns="http://schemas.openxmlformats.org/spreadsheetml/2006/main" xmlns:r="http://schemas.openxmlformats.org/officeDocument/2006/relationships">
  <sheetPr codeName="Plan34">
    <pageSetUpPr fitToPage="1"/>
  </sheetPr>
  <dimension ref="A1:V166"/>
  <sheetViews>
    <sheetView showGridLines="0" zoomScale="90" zoomScaleNormal="90" workbookViewId="0">
      <selection activeCell="B1" sqref="B1"/>
    </sheetView>
  </sheetViews>
  <sheetFormatPr defaultRowHeight="15" zeroHeight="1"/>
  <cols>
    <col min="1" max="1" width="27.7109375" style="42" customWidth="1"/>
    <col min="2" max="2" width="3.85546875" style="194" customWidth="1"/>
    <col min="3" max="8" width="11.7109375" style="194" customWidth="1"/>
    <col min="9" max="11" width="18.85546875" style="194" customWidth="1"/>
    <col min="12" max="12" width="1.85546875" style="194" customWidth="1"/>
    <col min="13" max="13" width="2.85546875" style="194" bestFit="1" customWidth="1"/>
    <col min="14" max="14" width="4.140625" style="194" customWidth="1"/>
    <col min="15" max="15" width="8.28515625" style="194" customWidth="1"/>
    <col min="16" max="16" width="9.140625" style="194"/>
    <col min="17" max="17" width="9.140625" style="316"/>
    <col min="18" max="18" width="9.140625" style="195"/>
    <col min="19" max="16384" width="9.140625" style="194"/>
  </cols>
  <sheetData>
    <row r="1" spans="1:22" s="191" customFormat="1" ht="33.950000000000003" customHeight="1">
      <c r="A1" s="498"/>
      <c r="C1" s="192" t="s">
        <v>22</v>
      </c>
      <c r="Q1" s="315"/>
      <c r="R1" s="193"/>
    </row>
    <row r="2" spans="1:22" s="191" customFormat="1" ht="21.6" customHeight="1">
      <c r="A2" s="498"/>
      <c r="Q2" s="315"/>
      <c r="R2" s="193"/>
    </row>
    <row r="3" spans="1:22" s="191" customFormat="1" ht="21.6" customHeight="1">
      <c r="A3" s="498"/>
      <c r="Q3" s="315"/>
      <c r="R3" s="193"/>
    </row>
    <row r="4" spans="1:22" ht="30" customHeight="1"/>
    <row r="5" spans="1:22" ht="30" customHeight="1">
      <c r="C5" s="196" t="s">
        <v>576</v>
      </c>
      <c r="I5" s="671" t="s">
        <v>1046</v>
      </c>
      <c r="J5" s="672"/>
      <c r="K5" s="672"/>
      <c r="L5" s="672"/>
      <c r="M5" s="672"/>
      <c r="N5" s="672"/>
      <c r="O5" s="673"/>
      <c r="R5" s="195" t="str">
        <f ca="1">'DB Func'!B3</f>
        <v>Funcionário 1</v>
      </c>
    </row>
    <row r="6" spans="1:22" ht="30" customHeight="1" thickBot="1">
      <c r="C6" s="197"/>
      <c r="D6" s="197"/>
      <c r="E6" s="197"/>
      <c r="F6" s="197"/>
      <c r="G6" s="197"/>
      <c r="H6" s="197"/>
      <c r="I6" s="197"/>
      <c r="J6" s="197"/>
      <c r="K6" s="197"/>
      <c r="L6" s="197"/>
      <c r="M6" s="197"/>
      <c r="N6" s="197"/>
      <c r="O6" s="197"/>
      <c r="R6" s="195" t="str">
        <f ca="1">'DB Func'!B4</f>
        <v>Funcionário 2</v>
      </c>
      <c r="S6" s="316"/>
      <c r="T6" s="316"/>
      <c r="U6" s="316"/>
      <c r="V6" s="316"/>
    </row>
    <row r="7" spans="1:22" ht="30" customHeight="1" thickBot="1">
      <c r="R7" s="195" t="str">
        <f ca="1">'DB Func'!B5</f>
        <v>Funcionário 3</v>
      </c>
      <c r="S7" s="316"/>
      <c r="T7" s="316"/>
      <c r="U7" s="316"/>
      <c r="V7" s="316"/>
    </row>
    <row r="8" spans="1:22" ht="20.25" customHeight="1">
      <c r="C8" s="199">
        <f>'P Gerais'!D7</f>
        <v>0</v>
      </c>
      <c r="D8" s="200"/>
      <c r="E8" s="200"/>
      <c r="F8" s="200"/>
      <c r="G8" s="200"/>
      <c r="H8" s="599" t="s">
        <v>557</v>
      </c>
      <c r="I8" s="600"/>
      <c r="J8" s="600"/>
      <c r="K8" s="601"/>
      <c r="L8" s="201"/>
      <c r="M8" s="653" t="s">
        <v>739</v>
      </c>
      <c r="N8" s="202"/>
      <c r="O8" s="203"/>
      <c r="R8" s="195" t="str">
        <f ca="1">'DB Func'!B6</f>
        <v>Funcionário 4</v>
      </c>
      <c r="S8" s="316"/>
      <c r="T8" s="316"/>
      <c r="U8" s="316"/>
      <c r="V8" s="316"/>
    </row>
    <row r="9" spans="1:22">
      <c r="C9" s="204" t="s">
        <v>27</v>
      </c>
      <c r="D9" s="616">
        <f>'P Gerais'!D10</f>
        <v>0</v>
      </c>
      <c r="E9" s="616"/>
      <c r="F9" s="616"/>
      <c r="G9" s="616"/>
      <c r="H9" s="616"/>
      <c r="I9" s="616"/>
      <c r="J9" s="205"/>
      <c r="K9" s="605" t="str">
        <f>"Jan/"&amp;'P Gerais'!D6</f>
        <v>Jan/2015</v>
      </c>
      <c r="L9" s="206"/>
      <c r="M9" s="654"/>
      <c r="N9" s="205"/>
      <c r="O9" s="661"/>
      <c r="R9" s="195" t="str">
        <f ca="1">'DB Func'!B7</f>
        <v>Funcionário 5</v>
      </c>
      <c r="S9" s="316"/>
      <c r="T9" s="316"/>
      <c r="U9" s="316"/>
      <c r="V9" s="316"/>
    </row>
    <row r="10" spans="1:22" ht="15.75" thickBot="1">
      <c r="C10" s="207" t="s">
        <v>26</v>
      </c>
      <c r="D10" s="629">
        <f>'P Gerais'!D9</f>
        <v>0</v>
      </c>
      <c r="E10" s="629"/>
      <c r="F10" s="629"/>
      <c r="G10" s="629"/>
      <c r="H10" s="629"/>
      <c r="I10" s="629"/>
      <c r="J10" s="208"/>
      <c r="K10" s="606"/>
      <c r="L10" s="206"/>
      <c r="M10" s="654"/>
      <c r="N10" s="205"/>
      <c r="O10" s="662"/>
      <c r="R10" s="195" t="str">
        <f ca="1">'DB Func'!B8</f>
        <v>Funcionário 6</v>
      </c>
      <c r="S10" s="316"/>
      <c r="T10" s="316"/>
      <c r="U10" s="316"/>
      <c r="V10" s="316"/>
    </row>
    <row r="11" spans="1:22" ht="8.25" customHeight="1" thickBot="1">
      <c r="C11" s="210"/>
      <c r="D11" s="210"/>
      <c r="E11" s="210"/>
      <c r="F11" s="210"/>
      <c r="G11" s="210"/>
      <c r="H11" s="210"/>
      <c r="I11" s="210"/>
      <c r="J11" s="210"/>
      <c r="K11" s="210"/>
      <c r="L11" s="211"/>
      <c r="M11" s="654"/>
      <c r="N11" s="205"/>
      <c r="O11" s="662"/>
      <c r="R11" s="195" t="str">
        <f ca="1">'DB Func'!B9</f>
        <v>Funcionário 7</v>
      </c>
      <c r="S11" s="316"/>
      <c r="T11" s="316"/>
      <c r="U11" s="316"/>
      <c r="V11" s="316"/>
    </row>
    <row r="12" spans="1:22">
      <c r="C12" s="212" t="s">
        <v>575</v>
      </c>
      <c r="D12" s="213" t="s">
        <v>559</v>
      </c>
      <c r="E12" s="214"/>
      <c r="F12" s="214"/>
      <c r="G12" s="214"/>
      <c r="H12" s="214"/>
      <c r="I12" s="213" t="s">
        <v>560</v>
      </c>
      <c r="J12" s="213" t="s">
        <v>561</v>
      </c>
      <c r="K12" s="215"/>
      <c r="L12" s="206"/>
      <c r="M12" s="654"/>
      <c r="N12" s="205"/>
      <c r="O12" s="662"/>
      <c r="R12" s="195" t="str">
        <f ca="1">'DB Func'!B10</f>
        <v>Funcionário 8</v>
      </c>
      <c r="S12" s="316"/>
      <c r="T12" s="316"/>
      <c r="U12" s="316"/>
      <c r="V12" s="316"/>
    </row>
    <row r="13" spans="1:22" ht="15.75" thickBot="1">
      <c r="C13" s="216">
        <v>1</v>
      </c>
      <c r="D13" s="630" t="str">
        <f>I5</f>
        <v>Funcionário 1</v>
      </c>
      <c r="E13" s="630"/>
      <c r="F13" s="630"/>
      <c r="G13" s="630"/>
      <c r="H13" s="630"/>
      <c r="I13" s="217"/>
      <c r="J13" s="630" t="e">
        <f ca="1">VLOOKUP(D13,dbjan,48,FALSE)</f>
        <v>#N/A</v>
      </c>
      <c r="K13" s="631"/>
      <c r="L13" s="218"/>
      <c r="M13" s="654"/>
      <c r="N13" s="219"/>
      <c r="O13" s="662"/>
      <c r="R13" s="195" t="str">
        <f ca="1">'DB Func'!B11</f>
        <v>Funcionário 9</v>
      </c>
      <c r="S13" s="316"/>
      <c r="T13" s="316"/>
      <c r="U13" s="316"/>
      <c r="V13" s="316"/>
    </row>
    <row r="14" spans="1:22" ht="8.25" customHeight="1">
      <c r="C14" s="220"/>
      <c r="D14" s="220"/>
      <c r="E14" s="220"/>
      <c r="F14" s="220"/>
      <c r="G14" s="220"/>
      <c r="H14" s="220"/>
      <c r="I14" s="220"/>
      <c r="J14" s="220"/>
      <c r="K14" s="220"/>
      <c r="L14" s="211"/>
      <c r="M14" s="654"/>
      <c r="N14" s="205"/>
      <c r="O14" s="662"/>
      <c r="Q14" s="316" t="e">
        <f ca="1">VLOOKUP(Folha!$I$5,Ferias!C8:AM37,37,FALSE)</f>
        <v>#N/A</v>
      </c>
      <c r="R14" s="195" t="str">
        <f ca="1">'DB Func'!B12</f>
        <v>Funcionário 10</v>
      </c>
      <c r="S14" s="316"/>
      <c r="T14" s="316"/>
      <c r="U14" s="316"/>
      <c r="V14" s="316"/>
    </row>
    <row r="15" spans="1:22">
      <c r="C15" s="588" t="s">
        <v>562</v>
      </c>
      <c r="D15" s="589"/>
      <c r="E15" s="589"/>
      <c r="F15" s="589"/>
      <c r="G15" s="589"/>
      <c r="H15" s="590"/>
      <c r="I15" s="221" t="s">
        <v>563</v>
      </c>
      <c r="J15" s="221" t="s">
        <v>564</v>
      </c>
      <c r="K15" s="221" t="s">
        <v>565</v>
      </c>
      <c r="M15" s="654"/>
      <c r="N15" s="223"/>
      <c r="O15" s="662"/>
      <c r="Q15" s="195"/>
      <c r="R15" s="195" t="str">
        <f ca="1">'DB Func'!B13</f>
        <v>Funcionário 11</v>
      </c>
      <c r="S15" s="316"/>
      <c r="T15" s="316"/>
      <c r="U15" s="316"/>
      <c r="V15" s="316"/>
    </row>
    <row r="16" spans="1:22">
      <c r="C16" s="243" t="s">
        <v>1</v>
      </c>
      <c r="D16" s="244"/>
      <c r="E16" s="244"/>
      <c r="F16" s="244"/>
      <c r="G16" s="244"/>
      <c r="H16" s="245"/>
      <c r="I16" s="226" t="e">
        <f ca="1">OFFSET(Lanc!J8,Q14-1,)</f>
        <v>#N/A</v>
      </c>
      <c r="J16" s="225" t="e">
        <f ca="1">OFFSET(Lanc!FJ8,Q14-1,)</f>
        <v>#N/A</v>
      </c>
      <c r="K16" s="225"/>
      <c r="L16" s="222"/>
      <c r="M16" s="654"/>
      <c r="N16" s="223"/>
      <c r="O16" s="662"/>
      <c r="Q16" s="195"/>
      <c r="R16" s="195" t="str">
        <f ca="1">'DB Func'!B14</f>
        <v>Funcionário 12</v>
      </c>
      <c r="S16" s="316"/>
      <c r="T16" s="316"/>
      <c r="U16" s="316"/>
      <c r="V16" s="316"/>
    </row>
    <row r="17" spans="3:22">
      <c r="C17" s="243" t="s">
        <v>957</v>
      </c>
      <c r="D17" s="244"/>
      <c r="E17" s="244"/>
      <c r="F17" s="244"/>
      <c r="G17" s="244"/>
      <c r="H17" s="245"/>
      <c r="I17" s="226"/>
      <c r="J17" s="225" t="e">
        <f ca="1">OFFSET(Lanc!Z8,Q14-1,)+OFFSET(Lanc!AA8,Q14-1,)</f>
        <v>#N/A</v>
      </c>
      <c r="K17" s="225"/>
      <c r="L17" s="222"/>
      <c r="M17" s="654"/>
      <c r="N17" s="667"/>
      <c r="O17" s="662"/>
      <c r="Q17" s="195"/>
      <c r="R17" s="195" t="str">
        <f ca="1">'DB Func'!B18</f>
        <v>Funcionário 16</v>
      </c>
      <c r="S17" s="316"/>
      <c r="T17" s="316"/>
      <c r="U17" s="316"/>
      <c r="V17" s="316"/>
    </row>
    <row r="18" spans="3:22">
      <c r="C18" s="243" t="s">
        <v>522</v>
      </c>
      <c r="D18" s="244"/>
      <c r="E18" s="244"/>
      <c r="F18" s="244"/>
      <c r="G18" s="244"/>
      <c r="H18" s="245"/>
      <c r="I18" s="226" t="e">
        <f ca="1">OFFSET(Lanc!M8,Q14-1,)</f>
        <v>#N/A</v>
      </c>
      <c r="J18" s="225" t="e">
        <f ca="1">OFFSET(Lanc!AR8,Q14-1,)</f>
        <v>#N/A</v>
      </c>
      <c r="K18" s="225"/>
      <c r="L18" s="222"/>
      <c r="M18" s="654"/>
      <c r="N18" s="667"/>
      <c r="O18" s="662"/>
      <c r="Q18" s="195"/>
      <c r="S18" s="316"/>
      <c r="T18" s="316"/>
      <c r="U18" s="316"/>
      <c r="V18" s="316"/>
    </row>
    <row r="19" spans="3:22">
      <c r="C19" s="243" t="s">
        <v>964</v>
      </c>
      <c r="D19" s="244"/>
      <c r="E19" s="244"/>
      <c r="F19" s="244"/>
      <c r="G19" s="244"/>
      <c r="H19" s="245"/>
      <c r="I19" s="226" t="e">
        <f ca="1">OFFSET(Lanc!N8,Q14-1,)</f>
        <v>#N/A</v>
      </c>
      <c r="J19" s="225" t="e">
        <f ca="1">OFFSET(Lanc!AS8,Q14-1,)</f>
        <v>#N/A</v>
      </c>
      <c r="K19" s="225"/>
      <c r="L19" s="222"/>
      <c r="M19" s="654"/>
      <c r="N19" s="667"/>
      <c r="O19" s="662"/>
      <c r="Q19" s="195"/>
      <c r="S19" s="316"/>
      <c r="T19" s="316"/>
      <c r="U19" s="316"/>
      <c r="V19" s="316"/>
    </row>
    <row r="20" spans="3:22">
      <c r="C20" s="243" t="s">
        <v>963</v>
      </c>
      <c r="D20" s="244"/>
      <c r="E20" s="244"/>
      <c r="F20" s="244"/>
      <c r="G20" s="244"/>
      <c r="H20" s="245"/>
      <c r="I20" s="226" t="e">
        <f ca="1">OFFSET(Lanc!O8,Q14-1,)</f>
        <v>#N/A</v>
      </c>
      <c r="J20" s="225" t="e">
        <f ca="1">OFFSET(Lanc!AT8,Q14-1,)</f>
        <v>#N/A</v>
      </c>
      <c r="K20" s="225"/>
      <c r="L20" s="222"/>
      <c r="M20" s="654"/>
      <c r="N20" s="667"/>
      <c r="O20" s="662"/>
      <c r="Q20" s="195"/>
      <c r="S20" s="316"/>
      <c r="T20" s="316"/>
      <c r="U20" s="316"/>
      <c r="V20" s="316"/>
    </row>
    <row r="21" spans="3:22">
      <c r="C21" s="243" t="s">
        <v>962</v>
      </c>
      <c r="D21" s="244"/>
      <c r="E21" s="244"/>
      <c r="F21" s="244"/>
      <c r="G21" s="244"/>
      <c r="H21" s="245"/>
      <c r="I21" s="226" t="e">
        <f ca="1">OFFSET(Lanc!Q8,Q14-1,)</f>
        <v>#N/A</v>
      </c>
      <c r="J21" s="225" t="e">
        <f ca="1">OFFSET(Lanc!AV8,Q14-1,)</f>
        <v>#N/A</v>
      </c>
      <c r="K21" s="225"/>
      <c r="L21" s="222"/>
      <c r="M21" s="654"/>
      <c r="N21" s="667"/>
      <c r="O21" s="662"/>
      <c r="Q21" s="195"/>
      <c r="S21" s="316"/>
      <c r="T21" s="316"/>
      <c r="U21" s="316"/>
      <c r="V21" s="316"/>
    </row>
    <row r="22" spans="3:22">
      <c r="C22" s="243" t="s">
        <v>961</v>
      </c>
      <c r="D22" s="244"/>
      <c r="E22" s="244"/>
      <c r="F22" s="244"/>
      <c r="G22" s="244"/>
      <c r="H22" s="245"/>
      <c r="I22" s="226" t="e">
        <f ca="1">OFFSET(Lanc!P8,Q14-1,)</f>
        <v>#N/A</v>
      </c>
      <c r="J22" s="225" t="e">
        <f ca="1">OFFSET(Lanc!AU8,Q14-1,)</f>
        <v>#N/A</v>
      </c>
      <c r="K22" s="225"/>
      <c r="L22" s="222"/>
      <c r="M22" s="654"/>
      <c r="N22" s="667"/>
      <c r="O22" s="662"/>
      <c r="Q22" s="195"/>
      <c r="S22" s="316"/>
      <c r="T22" s="316"/>
      <c r="U22" s="316"/>
      <c r="V22" s="316"/>
    </row>
    <row r="23" spans="3:22">
      <c r="C23" s="243" t="s">
        <v>960</v>
      </c>
      <c r="D23" s="244"/>
      <c r="E23" s="244"/>
      <c r="F23" s="244"/>
      <c r="G23" s="244"/>
      <c r="H23" s="245"/>
      <c r="I23" s="226"/>
      <c r="J23" s="225" t="e">
        <f ca="1">OFFSET(Lanc!AQ8,Q14-1,)</f>
        <v>#N/A</v>
      </c>
      <c r="K23" s="225"/>
      <c r="L23" s="222"/>
      <c r="M23" s="654"/>
      <c r="N23" s="667"/>
      <c r="O23" s="662"/>
      <c r="Q23" s="195"/>
      <c r="S23" s="316"/>
      <c r="T23" s="316"/>
      <c r="U23" s="316"/>
      <c r="V23" s="316"/>
    </row>
    <row r="24" spans="3:22">
      <c r="C24" s="243" t="s">
        <v>958</v>
      </c>
      <c r="D24" s="244"/>
      <c r="E24" s="244"/>
      <c r="F24" s="244"/>
      <c r="G24" s="244"/>
      <c r="H24" s="245"/>
      <c r="I24" s="226"/>
      <c r="J24" s="225" t="e">
        <f ca="1">OFFSET(Lanc!AK8,Q14-1,)</f>
        <v>#N/A</v>
      </c>
      <c r="K24" s="225"/>
      <c r="L24" s="222"/>
      <c r="M24" s="654"/>
      <c r="N24" s="667"/>
      <c r="O24" s="662"/>
      <c r="Q24" s="195"/>
      <c r="R24" s="195" t="str">
        <f ca="1">'DB Func'!B20</f>
        <v>Funcionário 18</v>
      </c>
    </row>
    <row r="25" spans="3:22">
      <c r="C25" s="243" t="s">
        <v>730</v>
      </c>
      <c r="D25" s="244"/>
      <c r="E25" s="244"/>
      <c r="F25" s="244"/>
      <c r="G25" s="244"/>
      <c r="H25" s="245"/>
      <c r="I25" s="226"/>
      <c r="J25" s="225" t="e">
        <f ca="1">OFFSET(Lanc!FP8,Q14-1,)</f>
        <v>#N/A</v>
      </c>
      <c r="K25" s="225"/>
      <c r="L25" s="222"/>
      <c r="M25" s="654"/>
      <c r="N25" s="667"/>
      <c r="O25" s="662"/>
      <c r="Q25" s="195"/>
    </row>
    <row r="26" spans="3:22">
      <c r="C26" s="243" t="s">
        <v>606</v>
      </c>
      <c r="D26" s="244"/>
      <c r="E26" s="244"/>
      <c r="F26" s="244"/>
      <c r="G26" s="244"/>
      <c r="H26" s="245"/>
      <c r="I26" s="226"/>
      <c r="J26" s="225" t="e">
        <f ca="1">OFFSET(Lanc!AW8,Q14-1,)</f>
        <v>#N/A</v>
      </c>
      <c r="K26" s="225"/>
      <c r="L26" s="222"/>
      <c r="M26" s="654"/>
      <c r="N26" s="667"/>
      <c r="O26" s="662"/>
      <c r="Q26" s="195"/>
      <c r="R26" s="195" t="str">
        <f ca="1">'DB Func'!B19</f>
        <v>Funcionário 17</v>
      </c>
    </row>
    <row r="27" spans="3:22">
      <c r="C27" s="243" t="s">
        <v>605</v>
      </c>
      <c r="D27" s="244"/>
      <c r="E27" s="244"/>
      <c r="F27" s="244"/>
      <c r="G27" s="244"/>
      <c r="H27" s="245"/>
      <c r="I27" s="226"/>
      <c r="J27" s="225" t="e">
        <f ca="1">OFFSET(Lanc!AX8,Q14-1,)</f>
        <v>#N/A</v>
      </c>
      <c r="K27" s="225"/>
      <c r="L27" s="222"/>
      <c r="M27" s="654"/>
      <c r="N27" s="667"/>
      <c r="O27" s="662"/>
      <c r="Q27" s="195"/>
      <c r="R27" s="195" t="str">
        <f ca="1">'DB Func'!B20</f>
        <v>Funcionário 18</v>
      </c>
    </row>
    <row r="28" spans="3:22">
      <c r="C28" s="243" t="s">
        <v>122</v>
      </c>
      <c r="D28" s="244"/>
      <c r="E28" s="244"/>
      <c r="F28" s="244"/>
      <c r="G28" s="244"/>
      <c r="H28" s="245"/>
      <c r="I28" s="226"/>
      <c r="J28" s="225" t="e">
        <f ca="1">OFFSET(Lanc!AY8,Q14-1,)</f>
        <v>#N/A</v>
      </c>
      <c r="K28" s="225"/>
      <c r="L28" s="222"/>
      <c r="M28" s="654"/>
      <c r="N28" s="667"/>
      <c r="O28" s="662"/>
      <c r="Q28" s="195"/>
      <c r="R28" s="195" t="str">
        <f ca="1">'DB Func'!B21</f>
        <v>Funcionário 19</v>
      </c>
    </row>
    <row r="29" spans="3:22">
      <c r="C29" s="243" t="s">
        <v>159</v>
      </c>
      <c r="D29" s="244"/>
      <c r="E29" s="244"/>
      <c r="F29" s="244"/>
      <c r="G29" s="244"/>
      <c r="H29" s="245"/>
      <c r="I29" s="226" t="e">
        <f ca="1">IF(K29='P Gerais'!$F$25,'P Gerais'!F24,OFFSET(Lanc!BB8,Q14-1,))</f>
        <v>#N/A</v>
      </c>
      <c r="J29" s="225"/>
      <c r="K29" s="225" t="e">
        <f ca="1">OFFSET(Lanc!BC8,Q14-1,)</f>
        <v>#N/A</v>
      </c>
      <c r="L29" s="222"/>
      <c r="M29" s="654"/>
      <c r="N29" s="667"/>
      <c r="O29" s="662"/>
      <c r="Q29" s="195"/>
      <c r="R29" s="195" t="str">
        <f ca="1">'DB Func'!B20</f>
        <v>Funcionário 18</v>
      </c>
    </row>
    <row r="30" spans="3:22">
      <c r="C30" s="243" t="s">
        <v>160</v>
      </c>
      <c r="D30" s="244"/>
      <c r="E30" s="244"/>
      <c r="F30" s="244"/>
      <c r="G30" s="244"/>
      <c r="H30" s="245"/>
      <c r="I30" s="226" t="e">
        <f ca="1">OFFSET(Lanc!BE8,Q14-1,)</f>
        <v>#N/A</v>
      </c>
      <c r="J30" s="225"/>
      <c r="K30" s="225" t="e">
        <f ca="1">OFFSET(Lanc!BF8,Q14-1,)</f>
        <v>#N/A</v>
      </c>
      <c r="L30" s="222"/>
      <c r="M30" s="654"/>
      <c r="N30" s="667"/>
      <c r="O30" s="662"/>
      <c r="Q30" s="195"/>
      <c r="R30" s="195" t="str">
        <f ca="1">'DB Func'!B21</f>
        <v>Funcionário 19</v>
      </c>
    </row>
    <row r="31" spans="3:22">
      <c r="C31" s="243" t="s">
        <v>787</v>
      </c>
      <c r="D31" s="244"/>
      <c r="E31" s="244"/>
      <c r="F31" s="244"/>
      <c r="G31" s="244"/>
      <c r="H31" s="245"/>
      <c r="I31" s="226" t="e">
        <f ca="1">OFFSET(Lanc!AC8,Q14-1,)</f>
        <v>#N/A</v>
      </c>
      <c r="J31" s="225"/>
      <c r="K31" s="225" t="e">
        <f ca="1">OFFSET(Lanc!FL8,Q14-1,)</f>
        <v>#N/A</v>
      </c>
      <c r="L31" s="222"/>
      <c r="M31" s="654"/>
      <c r="N31" s="668"/>
      <c r="O31" s="662"/>
      <c r="Q31" s="195"/>
      <c r="R31" s="195" t="str">
        <f ca="1">'DB Func'!B22</f>
        <v>Funcionário 20</v>
      </c>
    </row>
    <row r="32" spans="3:22">
      <c r="C32" s="243" t="s">
        <v>843</v>
      </c>
      <c r="D32" s="244"/>
      <c r="E32" s="244"/>
      <c r="F32" s="244"/>
      <c r="G32" s="244"/>
      <c r="H32" s="245"/>
      <c r="I32" s="226" t="e">
        <f ca="1">OFFSET(Lanc!AB8,Q14-1,)</f>
        <v>#N/A</v>
      </c>
      <c r="J32" s="225"/>
      <c r="K32" s="225" t="e">
        <f ca="1">OFFSET(Lanc!FK8,Q14-1,)</f>
        <v>#N/A</v>
      </c>
      <c r="L32" s="222"/>
      <c r="M32" s="654"/>
      <c r="N32" s="235"/>
      <c r="O32" s="662"/>
      <c r="Q32" s="195"/>
    </row>
    <row r="33" spans="3:18">
      <c r="C33" s="243" t="str">
        <f>Resul!C29</f>
        <v>Empréstimo</v>
      </c>
      <c r="D33" s="244"/>
      <c r="E33" s="244"/>
      <c r="F33" s="244"/>
      <c r="G33" s="244"/>
      <c r="H33" s="245"/>
      <c r="I33" s="226"/>
      <c r="J33" s="225"/>
      <c r="K33" s="225" t="e">
        <f ca="1">OFFSET(Lanc!AD8,Q14-1,)</f>
        <v>#N/A</v>
      </c>
      <c r="L33" s="222"/>
      <c r="M33" s="654"/>
      <c r="N33" s="223"/>
      <c r="O33" s="662"/>
      <c r="Q33" s="195"/>
      <c r="R33" s="195" t="str">
        <f ca="1">'DB Func'!B23</f>
        <v>Funcionário 21</v>
      </c>
    </row>
    <row r="34" spans="3:18">
      <c r="C34" s="243" t="str">
        <f>Resul!C30</f>
        <v>Pensão</v>
      </c>
      <c r="D34" s="244"/>
      <c r="E34" s="244"/>
      <c r="F34" s="244"/>
      <c r="G34" s="244"/>
      <c r="H34" s="245"/>
      <c r="I34" s="226"/>
      <c r="J34" s="225"/>
      <c r="K34" s="225" t="e">
        <f ca="1">OFFSET(Lanc!AE8,Q14-1,)</f>
        <v>#N/A</v>
      </c>
      <c r="L34" s="222"/>
      <c r="M34" s="654"/>
      <c r="N34" s="223"/>
      <c r="O34" s="662"/>
      <c r="Q34" s="195"/>
      <c r="R34" s="195" t="str">
        <f ca="1">'DB Func'!B24</f>
        <v>Funcionário 22</v>
      </c>
    </row>
    <row r="35" spans="3:18">
      <c r="C35" s="243" t="s">
        <v>965</v>
      </c>
      <c r="D35" s="244"/>
      <c r="E35" s="244"/>
      <c r="F35" s="244"/>
      <c r="G35" s="244"/>
      <c r="H35" s="245"/>
      <c r="I35" s="226"/>
      <c r="J35" s="225"/>
      <c r="K35" s="225" t="e">
        <f ca="1">OFFSET(Lanc!AF8,Q14-1,)</f>
        <v>#N/A</v>
      </c>
      <c r="L35" s="222"/>
      <c r="M35" s="654"/>
      <c r="N35" s="223"/>
      <c r="O35" s="209"/>
      <c r="Q35" s="195"/>
    </row>
    <row r="36" spans="3:18">
      <c r="C36" s="243" t="str">
        <f>Benef!C6</f>
        <v>-</v>
      </c>
      <c r="D36" s="244"/>
      <c r="E36" s="244"/>
      <c r="F36" s="244"/>
      <c r="G36" s="244"/>
      <c r="H36" s="245"/>
      <c r="I36" s="226"/>
      <c r="J36" s="225" t="e">
        <f ca="1">OFFSET(Lanc!GV8,Q14-1,)</f>
        <v>#N/A</v>
      </c>
      <c r="K36" s="225" t="e">
        <f ca="1">OFFSET(Lanc!R8,Q14-1,)</f>
        <v>#N/A</v>
      </c>
      <c r="L36" s="222"/>
      <c r="M36" s="654"/>
      <c r="N36" s="223"/>
      <c r="O36" s="239"/>
      <c r="Q36" s="195"/>
      <c r="R36" s="195" t="str">
        <f ca="1">'DB Func'!B30</f>
        <v>Funcionário 28</v>
      </c>
    </row>
    <row r="37" spans="3:18">
      <c r="C37" s="243" t="str">
        <f>Benef!C7</f>
        <v>-</v>
      </c>
      <c r="D37" s="244"/>
      <c r="E37" s="244"/>
      <c r="F37" s="244"/>
      <c r="G37" s="244"/>
      <c r="H37" s="245"/>
      <c r="I37" s="226"/>
      <c r="J37" s="225" t="e">
        <f ca="1">OFFSET(Lanc!GW8,Q14-1,)</f>
        <v>#N/A</v>
      </c>
      <c r="K37" s="225" t="e">
        <f ca="1">OFFSET(Lanc!S8,Q14-1,)</f>
        <v>#N/A</v>
      </c>
      <c r="L37" s="222"/>
      <c r="M37" s="654"/>
      <c r="N37" s="246"/>
      <c r="O37" s="239"/>
      <c r="Q37" s="195"/>
      <c r="R37" s="195" t="str">
        <f ca="1">'DB Func'!B31</f>
        <v>Funcionário 29</v>
      </c>
    </row>
    <row r="38" spans="3:18">
      <c r="C38" s="243" t="str">
        <f>Benef!C8</f>
        <v>-</v>
      </c>
      <c r="D38" s="244"/>
      <c r="E38" s="244"/>
      <c r="F38" s="244"/>
      <c r="G38" s="244"/>
      <c r="H38" s="245"/>
      <c r="I38" s="226"/>
      <c r="J38" s="225" t="e">
        <f ca="1">OFFSET(Lanc!GX8,Q14-1,)</f>
        <v>#N/A</v>
      </c>
      <c r="K38" s="225" t="e">
        <f ca="1">OFFSET(Lanc!T8,Q14-1,)</f>
        <v>#N/A</v>
      </c>
      <c r="L38" s="222"/>
      <c r="M38" s="654"/>
      <c r="N38" s="223"/>
      <c r="O38" s="239"/>
      <c r="Q38" s="195"/>
      <c r="R38" s="195" t="str">
        <f ca="1">'DB Func'!B32</f>
        <v>Funcionário 30</v>
      </c>
    </row>
    <row r="39" spans="3:18">
      <c r="C39" s="243" t="str">
        <f>Benef!C9</f>
        <v>-</v>
      </c>
      <c r="D39" s="244"/>
      <c r="E39" s="244"/>
      <c r="F39" s="244"/>
      <c r="G39" s="244"/>
      <c r="H39" s="245"/>
      <c r="I39" s="226"/>
      <c r="J39" s="225" t="e">
        <f ca="1">OFFSET(Lanc!GY8,Q14-1,)</f>
        <v>#N/A</v>
      </c>
      <c r="K39" s="225" t="e">
        <f ca="1">OFFSET(Lanc!U8,Q14-1,)</f>
        <v>#N/A</v>
      </c>
      <c r="L39" s="222"/>
      <c r="M39" s="654"/>
      <c r="N39" s="223"/>
      <c r="O39" s="239"/>
      <c r="Q39" s="195"/>
    </row>
    <row r="40" spans="3:18">
      <c r="C40" s="243" t="str">
        <f>Benef!C10</f>
        <v>-</v>
      </c>
      <c r="D40" s="244"/>
      <c r="E40" s="244"/>
      <c r="F40" s="244"/>
      <c r="G40" s="244"/>
      <c r="H40" s="245"/>
      <c r="I40" s="226"/>
      <c r="J40" s="225" t="e">
        <f ca="1">OFFSET(Lanc!GZ8,Q14-1,)</f>
        <v>#N/A</v>
      </c>
      <c r="K40" s="225" t="e">
        <f ca="1">OFFSET(Lanc!V8,Q14-1,)</f>
        <v>#N/A</v>
      </c>
      <c r="L40" s="222"/>
      <c r="M40" s="654"/>
      <c r="N40" s="223"/>
      <c r="O40" s="248"/>
      <c r="Q40" s="195"/>
      <c r="R40" s="195" t="str">
        <f ca="1">IFERROR(VLOOKUP(I5,R5:R38,1,0),-10)</f>
        <v>Funcionário 1</v>
      </c>
    </row>
    <row r="41" spans="3:18">
      <c r="C41" s="243" t="str">
        <f>Benef!C11</f>
        <v>-</v>
      </c>
      <c r="D41" s="244"/>
      <c r="E41" s="244"/>
      <c r="F41" s="244"/>
      <c r="G41" s="244"/>
      <c r="H41" s="245"/>
      <c r="I41" s="226"/>
      <c r="J41" s="225" t="e">
        <f ca="1">OFFSET(Lanc!HA8,Q14-1,)</f>
        <v>#N/A</v>
      </c>
      <c r="K41" s="225" t="e">
        <f ca="1">OFFSET(Lanc!W8,Q14-1,)</f>
        <v>#N/A</v>
      </c>
      <c r="L41" s="222"/>
      <c r="M41" s="654"/>
      <c r="N41" s="223"/>
      <c r="O41" s="248"/>
      <c r="Q41" s="195"/>
    </row>
    <row r="42" spans="3:18">
      <c r="C42" s="243" t="str">
        <f>Benef!C12</f>
        <v>-</v>
      </c>
      <c r="D42" s="244"/>
      <c r="E42" s="244"/>
      <c r="F42" s="244"/>
      <c r="G42" s="244"/>
      <c r="H42" s="245"/>
      <c r="I42" s="226"/>
      <c r="J42" s="225" t="e">
        <f ca="1">OFFSET(Lanc!HB8,Q14-1,)</f>
        <v>#N/A</v>
      </c>
      <c r="K42" s="225" t="e">
        <f ca="1">OFFSET(Lanc!X8,Q14-1,)</f>
        <v>#N/A</v>
      </c>
      <c r="L42" s="222"/>
      <c r="M42" s="654"/>
      <c r="N42" s="223"/>
      <c r="O42" s="248"/>
      <c r="Q42" s="195"/>
    </row>
    <row r="43" spans="3:18">
      <c r="C43" s="243" t="str">
        <f>Benef!C13</f>
        <v>-</v>
      </c>
      <c r="D43" s="244"/>
      <c r="E43" s="244"/>
      <c r="F43" s="244"/>
      <c r="G43" s="244"/>
      <c r="H43" s="245"/>
      <c r="I43" s="226"/>
      <c r="J43" s="225" t="e">
        <f ca="1">OFFSET(Lanc!HC8,Q14-1,)</f>
        <v>#N/A</v>
      </c>
      <c r="K43" s="225" t="e">
        <f ca="1">OFFSET(Lanc!Y8,Q14-1,)</f>
        <v>#N/A</v>
      </c>
      <c r="L43" s="222"/>
      <c r="M43" s="654"/>
      <c r="N43" s="632" t="s">
        <v>738</v>
      </c>
      <c r="O43" s="635"/>
      <c r="Q43" s="195"/>
    </row>
    <row r="44" spans="3:18">
      <c r="C44" s="251" t="s">
        <v>566</v>
      </c>
      <c r="D44" s="252"/>
      <c r="E44" s="252"/>
      <c r="F44" s="252"/>
      <c r="G44" s="252"/>
      <c r="H44" s="252"/>
      <c r="I44" s="253"/>
      <c r="J44" s="254" t="s">
        <v>567</v>
      </c>
      <c r="K44" s="254" t="s">
        <v>568</v>
      </c>
      <c r="L44" s="255"/>
      <c r="M44" s="654"/>
      <c r="N44" s="633"/>
      <c r="O44" s="636"/>
      <c r="Q44" s="195"/>
    </row>
    <row r="45" spans="3:18">
      <c r="C45" s="615"/>
      <c r="D45" s="616"/>
      <c r="E45" s="616"/>
      <c r="F45" s="616"/>
      <c r="G45" s="616"/>
      <c r="H45" s="616"/>
      <c r="I45" s="618"/>
      <c r="J45" s="256" t="e">
        <f ca="1">SUM(J16:J43)</f>
        <v>#N/A</v>
      </c>
      <c r="K45" s="256" t="e">
        <f ca="1">SUM(K16:K43)</f>
        <v>#N/A</v>
      </c>
      <c r="L45" s="222"/>
      <c r="M45" s="654"/>
      <c r="N45" s="633"/>
      <c r="O45" s="636"/>
      <c r="Q45" s="195"/>
    </row>
    <row r="46" spans="3:18" ht="21.75" customHeight="1">
      <c r="C46" s="615"/>
      <c r="D46" s="616"/>
      <c r="E46" s="616"/>
      <c r="F46" s="616"/>
      <c r="G46" s="616"/>
      <c r="H46" s="616"/>
      <c r="I46" s="618"/>
      <c r="J46" s="257" t="s">
        <v>569</v>
      </c>
      <c r="K46" s="258" t="e">
        <f ca="1">OFFSET(Lanc!BI8,Q14-1,)</f>
        <v>#N/A</v>
      </c>
      <c r="L46" s="255"/>
      <c r="M46" s="654"/>
      <c r="N46" s="633"/>
      <c r="O46" s="636"/>
      <c r="P46" s="302"/>
      <c r="Q46" s="318"/>
    </row>
    <row r="47" spans="3:18" ht="16.5" customHeight="1">
      <c r="C47" s="664" t="s">
        <v>570</v>
      </c>
      <c r="D47" s="665"/>
      <c r="E47" s="259" t="s">
        <v>571</v>
      </c>
      <c r="F47" s="259" t="s">
        <v>572</v>
      </c>
      <c r="G47" s="259"/>
      <c r="H47" s="259" t="s">
        <v>573</v>
      </c>
      <c r="I47" s="259"/>
      <c r="J47" s="259" t="s">
        <v>574</v>
      </c>
      <c r="K47" s="260"/>
      <c r="L47" s="255"/>
      <c r="M47" s="654"/>
      <c r="N47" s="633"/>
      <c r="O47" s="636"/>
    </row>
    <row r="48" spans="3:18">
      <c r="C48" s="648" t="e">
        <f ca="1">OFFSET(Lanc!BA8,Q14-1,)</f>
        <v>#N/A</v>
      </c>
      <c r="D48" s="649"/>
      <c r="E48" s="264" t="e">
        <f ca="1">IF(I29='P Gerais'!F25,TEXT(Folha!I29,"R$ 0,00"),I29)</f>
        <v>#N/A</v>
      </c>
      <c r="F48" s="264">
        <f>'P Gerais'!$D$18</f>
        <v>0.08</v>
      </c>
      <c r="G48" s="262"/>
      <c r="H48" s="262" t="e">
        <f ca="1">C48*F48</f>
        <v>#N/A</v>
      </c>
      <c r="I48" s="262"/>
      <c r="J48" s="319" t="e">
        <f ca="1">I30</f>
        <v>#N/A</v>
      </c>
      <c r="K48" s="263" t="s">
        <v>530</v>
      </c>
      <c r="L48" s="222"/>
      <c r="M48" s="655"/>
      <c r="N48" s="634"/>
      <c r="O48" s="637"/>
    </row>
    <row r="49" spans="3:15">
      <c r="C49" s="265"/>
      <c r="D49" s="266"/>
      <c r="E49" s="266"/>
      <c r="F49" s="266"/>
      <c r="G49" s="266"/>
      <c r="H49" s="266"/>
      <c r="I49" s="266"/>
      <c r="J49" s="266"/>
      <c r="K49" s="267"/>
      <c r="L49" s="222"/>
      <c r="M49" s="268"/>
      <c r="N49" s="269"/>
      <c r="O49" s="270"/>
    </row>
    <row r="50" spans="3:15" ht="15.75" thickBot="1"/>
    <row r="51" spans="3:15" ht="20.25" customHeight="1">
      <c r="C51" s="199">
        <f t="shared" ref="C51:M51" si="0">C8</f>
        <v>0</v>
      </c>
      <c r="D51" s="200"/>
      <c r="E51" s="200"/>
      <c r="F51" s="200"/>
      <c r="G51" s="200"/>
      <c r="H51" s="599" t="str">
        <f t="shared" si="0"/>
        <v>Recibo de Pagamento e Salário</v>
      </c>
      <c r="I51" s="600"/>
      <c r="J51" s="600"/>
      <c r="K51" s="601"/>
      <c r="L51" s="201"/>
      <c r="M51" s="653" t="str">
        <f t="shared" si="0"/>
        <v>DECLARO TER RECEBIDO A IMPORTÂNCIA LÍQUIDA DISCRIMINADA NESTE RECIBO.                                                                                                    Assinatura do Funcionário</v>
      </c>
      <c r="N51" s="202"/>
      <c r="O51" s="203"/>
    </row>
    <row r="52" spans="3:15" ht="15" customHeight="1">
      <c r="C52" s="204" t="str">
        <f t="shared" ref="C52:K52" si="1">C9</f>
        <v>Endereço</v>
      </c>
      <c r="D52" s="602">
        <f t="shared" si="1"/>
        <v>0</v>
      </c>
      <c r="E52" s="603"/>
      <c r="F52" s="603"/>
      <c r="G52" s="603"/>
      <c r="H52" s="603"/>
      <c r="I52" s="604"/>
      <c r="J52" s="205"/>
      <c r="K52" s="605" t="str">
        <f t="shared" si="1"/>
        <v>Jan/2015</v>
      </c>
      <c r="L52" s="206"/>
      <c r="M52" s="654"/>
      <c r="N52" s="205"/>
      <c r="O52" s="715"/>
    </row>
    <row r="53" spans="3:15" ht="15.75" thickBot="1">
      <c r="C53" s="207" t="str">
        <f t="shared" ref="C53:D53" si="2">C10</f>
        <v>CNPJ</v>
      </c>
      <c r="D53" s="607">
        <f t="shared" si="2"/>
        <v>0</v>
      </c>
      <c r="E53" s="608"/>
      <c r="F53" s="608"/>
      <c r="G53" s="608"/>
      <c r="H53" s="608"/>
      <c r="I53" s="609"/>
      <c r="J53" s="208"/>
      <c r="K53" s="606"/>
      <c r="L53" s="206"/>
      <c r="M53" s="654"/>
      <c r="N53" s="205"/>
      <c r="O53" s="716"/>
    </row>
    <row r="54" spans="3:15" ht="8.25" customHeight="1" thickBot="1">
      <c r="C54" s="210"/>
      <c r="D54" s="210"/>
      <c r="E54" s="210"/>
      <c r="F54" s="210"/>
      <c r="G54" s="210"/>
      <c r="H54" s="210"/>
      <c r="I54" s="210"/>
      <c r="J54" s="210"/>
      <c r="K54" s="210"/>
      <c r="L54" s="211"/>
      <c r="M54" s="654"/>
      <c r="N54" s="205"/>
      <c r="O54" s="716"/>
    </row>
    <row r="55" spans="3:15">
      <c r="C55" s="212" t="str">
        <f t="shared" ref="C55:J55" si="3">C12</f>
        <v>CÓDIGO</v>
      </c>
      <c r="D55" s="213" t="str">
        <f t="shared" si="3"/>
        <v>NOME DO FUNCIONÁRIO</v>
      </c>
      <c r="E55" s="214"/>
      <c r="F55" s="214"/>
      <c r="G55" s="214"/>
      <c r="H55" s="214"/>
      <c r="I55" s="213" t="str">
        <f t="shared" si="3"/>
        <v>CBO</v>
      </c>
      <c r="J55" s="213" t="str">
        <f t="shared" si="3"/>
        <v>FUNÇÃO</v>
      </c>
      <c r="K55" s="215"/>
      <c r="L55" s="206"/>
      <c r="M55" s="654"/>
      <c r="N55" s="205"/>
      <c r="O55" s="716"/>
    </row>
    <row r="56" spans="3:15" ht="15.75" thickBot="1">
      <c r="C56" s="216">
        <f t="shared" ref="C56:J56" si="4">C13</f>
        <v>1</v>
      </c>
      <c r="D56" s="610" t="str">
        <f t="shared" si="4"/>
        <v>Funcionário 1</v>
      </c>
      <c r="E56" s="611"/>
      <c r="F56" s="611"/>
      <c r="G56" s="611"/>
      <c r="H56" s="612"/>
      <c r="I56" s="217"/>
      <c r="J56" s="610" t="e">
        <f t="shared" ca="1" si="4"/>
        <v>#N/A</v>
      </c>
      <c r="K56" s="613"/>
      <c r="L56" s="218"/>
      <c r="M56" s="654"/>
      <c r="N56" s="219"/>
      <c r="O56" s="716"/>
    </row>
    <row r="57" spans="3:15" ht="8.25" customHeight="1">
      <c r="C57" s="220"/>
      <c r="D57" s="220"/>
      <c r="E57" s="220"/>
      <c r="F57" s="220"/>
      <c r="G57" s="220"/>
      <c r="H57" s="220"/>
      <c r="I57" s="220"/>
      <c r="J57" s="220"/>
      <c r="K57" s="220"/>
      <c r="L57" s="211"/>
      <c r="M57" s="654"/>
      <c r="N57" s="205"/>
      <c r="O57" s="716"/>
    </row>
    <row r="58" spans="3:15">
      <c r="C58" s="588" t="str">
        <f t="shared" ref="C58:K58" si="5">C15</f>
        <v>Descrição</v>
      </c>
      <c r="D58" s="589"/>
      <c r="E58" s="589"/>
      <c r="F58" s="589"/>
      <c r="G58" s="589"/>
      <c r="H58" s="590"/>
      <c r="I58" s="221" t="str">
        <f t="shared" si="5"/>
        <v>Referência</v>
      </c>
      <c r="J58" s="221" t="str">
        <f t="shared" si="5"/>
        <v>Proventos</v>
      </c>
      <c r="K58" s="221" t="str">
        <f t="shared" si="5"/>
        <v>Descontos</v>
      </c>
      <c r="L58" s="222"/>
      <c r="M58" s="654"/>
      <c r="N58" s="223"/>
      <c r="O58" s="716"/>
    </row>
    <row r="59" spans="3:15">
      <c r="C59" s="243" t="str">
        <f t="shared" ref="C59:J59" si="6">C16</f>
        <v>Salário Bruto</v>
      </c>
      <c r="D59" s="244"/>
      <c r="E59" s="244"/>
      <c r="F59" s="244"/>
      <c r="G59" s="244"/>
      <c r="H59" s="245"/>
      <c r="I59" s="226" t="e">
        <f t="shared" ca="1" si="6"/>
        <v>#N/A</v>
      </c>
      <c r="J59" s="225" t="e">
        <f t="shared" ca="1" si="6"/>
        <v>#N/A</v>
      </c>
      <c r="K59" s="225"/>
      <c r="L59" s="222"/>
      <c r="M59" s="654"/>
      <c r="N59" s="223"/>
      <c r="O59" s="716"/>
    </row>
    <row r="60" spans="3:15">
      <c r="C60" s="243" t="str">
        <f t="shared" ref="C60:J60" si="7">C17</f>
        <v>Gratificação</v>
      </c>
      <c r="D60" s="320"/>
      <c r="E60" s="320"/>
      <c r="F60" s="320"/>
      <c r="G60" s="320"/>
      <c r="H60" s="321"/>
      <c r="I60" s="227"/>
      <c r="J60" s="225" t="e">
        <f t="shared" ca="1" si="7"/>
        <v>#N/A</v>
      </c>
      <c r="K60" s="225"/>
      <c r="L60" s="222"/>
      <c r="M60" s="654"/>
      <c r="N60" s="666"/>
      <c r="O60" s="716"/>
    </row>
    <row r="61" spans="3:15">
      <c r="C61" s="243" t="str">
        <f t="shared" ref="C61:J61" si="8">C18</f>
        <v>Horas Extras</v>
      </c>
      <c r="D61" s="244"/>
      <c r="E61" s="244"/>
      <c r="F61" s="244"/>
      <c r="G61" s="244"/>
      <c r="H61" s="245"/>
      <c r="I61" s="227" t="e">
        <f t="shared" ca="1" si="8"/>
        <v>#N/A</v>
      </c>
      <c r="J61" s="228" t="e">
        <f t="shared" ca="1" si="8"/>
        <v>#N/A</v>
      </c>
      <c r="K61" s="225"/>
      <c r="L61" s="222"/>
      <c r="M61" s="654"/>
      <c r="N61" s="667"/>
      <c r="O61" s="716"/>
    </row>
    <row r="62" spans="3:15">
      <c r="C62" s="243" t="str">
        <f t="shared" ref="C62:J62" si="9">C19</f>
        <v>Horas Extras Noturna</v>
      </c>
      <c r="D62" s="244"/>
      <c r="E62" s="244"/>
      <c r="F62" s="244"/>
      <c r="G62" s="244"/>
      <c r="H62" s="245"/>
      <c r="I62" s="227" t="e">
        <f t="shared" ca="1" si="9"/>
        <v>#N/A</v>
      </c>
      <c r="J62" s="228" t="e">
        <f t="shared" ca="1" si="9"/>
        <v>#N/A</v>
      </c>
      <c r="K62" s="225"/>
      <c r="L62" s="222"/>
      <c r="M62" s="654"/>
      <c r="N62" s="667"/>
      <c r="O62" s="716"/>
    </row>
    <row r="63" spans="3:15">
      <c r="C63" s="243" t="str">
        <f t="shared" ref="C63:J63" si="10">C20</f>
        <v>Horas Extras DSR</v>
      </c>
      <c r="D63" s="244"/>
      <c r="E63" s="244"/>
      <c r="F63" s="244"/>
      <c r="G63" s="244"/>
      <c r="H63" s="245"/>
      <c r="I63" s="227" t="e">
        <f t="shared" ca="1" si="10"/>
        <v>#N/A</v>
      </c>
      <c r="J63" s="228" t="e">
        <f t="shared" ca="1" si="10"/>
        <v>#N/A</v>
      </c>
      <c r="K63" s="225"/>
      <c r="L63" s="222"/>
      <c r="M63" s="654"/>
      <c r="N63" s="667"/>
      <c r="O63" s="716"/>
    </row>
    <row r="64" spans="3:15">
      <c r="C64" s="243" t="str">
        <f t="shared" ref="C64:J64" si="11">C21</f>
        <v>Horas Extra Interjonada</v>
      </c>
      <c r="D64" s="244"/>
      <c r="E64" s="244"/>
      <c r="F64" s="244"/>
      <c r="G64" s="244"/>
      <c r="H64" s="245"/>
      <c r="I64" s="227" t="e">
        <f t="shared" ca="1" si="11"/>
        <v>#N/A</v>
      </c>
      <c r="J64" s="228" t="e">
        <f t="shared" ca="1" si="11"/>
        <v>#N/A</v>
      </c>
      <c r="K64" s="225"/>
      <c r="L64" s="222"/>
      <c r="M64" s="654"/>
      <c r="N64" s="667"/>
      <c r="O64" s="716"/>
    </row>
    <row r="65" spans="3:15">
      <c r="C65" s="243" t="str">
        <f t="shared" ref="C65:J65" si="12">C22</f>
        <v>Horas Extras Intrajornada</v>
      </c>
      <c r="D65" s="244"/>
      <c r="E65" s="244"/>
      <c r="F65" s="244"/>
      <c r="G65" s="244"/>
      <c r="H65" s="245"/>
      <c r="I65" s="227" t="e">
        <f t="shared" ca="1" si="12"/>
        <v>#N/A</v>
      </c>
      <c r="J65" s="228" t="e">
        <f t="shared" ca="1" si="12"/>
        <v>#N/A</v>
      </c>
      <c r="K65" s="225"/>
      <c r="L65" s="222"/>
      <c r="M65" s="654"/>
      <c r="N65" s="667"/>
      <c r="O65" s="716"/>
    </row>
    <row r="66" spans="3:15">
      <c r="C66" s="243" t="str">
        <f t="shared" ref="C66:J66" si="13">C23</f>
        <v>DSR / Horas Extras</v>
      </c>
      <c r="D66" s="244"/>
      <c r="E66" s="244"/>
      <c r="F66" s="244"/>
      <c r="G66" s="244"/>
      <c r="H66" s="245"/>
      <c r="I66" s="227"/>
      <c r="J66" s="228" t="e">
        <f t="shared" ca="1" si="13"/>
        <v>#N/A</v>
      </c>
      <c r="K66" s="225"/>
      <c r="L66" s="222"/>
      <c r="M66" s="654"/>
      <c r="N66" s="667"/>
      <c r="O66" s="716"/>
    </row>
    <row r="67" spans="3:15">
      <c r="C67" s="243" t="str">
        <f t="shared" ref="C67:J67" si="14">C24</f>
        <v>Feriado / DSR</v>
      </c>
      <c r="D67" s="244"/>
      <c r="E67" s="244"/>
      <c r="F67" s="244"/>
      <c r="G67" s="244"/>
      <c r="H67" s="245"/>
      <c r="I67" s="238"/>
      <c r="J67" s="225" t="e">
        <f t="shared" ca="1" si="14"/>
        <v>#N/A</v>
      </c>
      <c r="K67" s="225"/>
      <c r="L67" s="222"/>
      <c r="M67" s="654"/>
      <c r="N67" s="667"/>
      <c r="O67" s="716"/>
    </row>
    <row r="68" spans="3:15">
      <c r="C68" s="243" t="str">
        <f t="shared" ref="C68:J68" si="15">C25</f>
        <v>Adicional Noturno</v>
      </c>
      <c r="D68" s="244"/>
      <c r="E68" s="244"/>
      <c r="F68" s="244"/>
      <c r="G68" s="244"/>
      <c r="H68" s="245"/>
      <c r="I68" s="238">
        <f t="shared" si="15"/>
        <v>0</v>
      </c>
      <c r="J68" s="228" t="e">
        <f t="shared" ca="1" si="15"/>
        <v>#N/A</v>
      </c>
      <c r="K68" s="225"/>
      <c r="L68" s="222"/>
      <c r="M68" s="654"/>
      <c r="N68" s="667"/>
      <c r="O68" s="716"/>
    </row>
    <row r="69" spans="3:15">
      <c r="C69" s="241" t="str">
        <f t="shared" ref="C69:J69" si="16">C26</f>
        <v>Periculosidade</v>
      </c>
      <c r="D69" s="322"/>
      <c r="E69" s="322"/>
      <c r="F69" s="322"/>
      <c r="G69" s="322"/>
      <c r="H69" s="323"/>
      <c r="I69" s="238">
        <f t="shared" si="16"/>
        <v>0</v>
      </c>
      <c r="J69" s="225" t="e">
        <f t="shared" ca="1" si="16"/>
        <v>#N/A</v>
      </c>
      <c r="K69" s="225"/>
      <c r="L69" s="222"/>
      <c r="M69" s="654"/>
      <c r="N69" s="667"/>
      <c r="O69" s="716"/>
    </row>
    <row r="70" spans="3:15">
      <c r="C70" s="241" t="str">
        <f t="shared" ref="C70:J70" si="17">C27</f>
        <v>Insalubridade</v>
      </c>
      <c r="D70" s="322"/>
      <c r="E70" s="322"/>
      <c r="F70" s="322"/>
      <c r="G70" s="322"/>
      <c r="H70" s="323"/>
      <c r="I70" s="238">
        <f t="shared" si="17"/>
        <v>0</v>
      </c>
      <c r="J70" s="225" t="e">
        <f t="shared" ca="1" si="17"/>
        <v>#N/A</v>
      </c>
      <c r="K70" s="225"/>
      <c r="L70" s="222"/>
      <c r="M70" s="654"/>
      <c r="N70" s="667"/>
      <c r="O70" s="716"/>
    </row>
    <row r="71" spans="3:15">
      <c r="C71" s="243" t="str">
        <f t="shared" ref="C71:J71" si="18">C28</f>
        <v>Salário Família</v>
      </c>
      <c r="D71" s="320"/>
      <c r="E71" s="320"/>
      <c r="F71" s="320"/>
      <c r="G71" s="320"/>
      <c r="H71" s="321"/>
      <c r="I71" s="238"/>
      <c r="J71" s="225" t="e">
        <f t="shared" ca="1" si="18"/>
        <v>#N/A</v>
      </c>
      <c r="K71" s="225"/>
      <c r="L71" s="222"/>
      <c r="M71" s="654"/>
      <c r="N71" s="667"/>
      <c r="O71" s="716"/>
    </row>
    <row r="72" spans="3:15">
      <c r="C72" s="243" t="str">
        <f t="shared" ref="C72:K72" si="19">C29</f>
        <v>INSS</v>
      </c>
      <c r="D72" s="244"/>
      <c r="E72" s="244"/>
      <c r="F72" s="244"/>
      <c r="G72" s="244"/>
      <c r="H72" s="245"/>
      <c r="I72" s="230" t="e">
        <f t="shared" ca="1" si="19"/>
        <v>#N/A</v>
      </c>
      <c r="J72" s="229"/>
      <c r="K72" s="225" t="e">
        <f t="shared" ca="1" si="19"/>
        <v>#N/A</v>
      </c>
      <c r="L72" s="222"/>
      <c r="M72" s="654"/>
      <c r="N72" s="667"/>
      <c r="O72" s="716"/>
    </row>
    <row r="73" spans="3:15">
      <c r="C73" s="579" t="str">
        <f t="shared" ref="C73:K73" si="20">C30</f>
        <v>IRRF</v>
      </c>
      <c r="D73" s="580"/>
      <c r="E73" s="580"/>
      <c r="F73" s="580"/>
      <c r="G73" s="580"/>
      <c r="H73" s="581"/>
      <c r="I73" s="230" t="e">
        <f t="shared" ca="1" si="20"/>
        <v>#N/A</v>
      </c>
      <c r="J73" s="229"/>
      <c r="K73" s="225" t="e">
        <f t="shared" ca="1" si="20"/>
        <v>#N/A</v>
      </c>
      <c r="L73" s="222"/>
      <c r="M73" s="654"/>
      <c r="N73" s="667"/>
      <c r="O73" s="716"/>
    </row>
    <row r="74" spans="3:15">
      <c r="C74" s="582" t="str">
        <f t="shared" ref="C74:K74" si="21">C31</f>
        <v>Faltas</v>
      </c>
      <c r="D74" s="583"/>
      <c r="E74" s="583"/>
      <c r="F74" s="583"/>
      <c r="G74" s="583"/>
      <c r="H74" s="584"/>
      <c r="I74" s="317" t="e">
        <f t="shared" ca="1" si="21"/>
        <v>#N/A</v>
      </c>
      <c r="J74" s="225"/>
      <c r="K74" s="225" t="e">
        <f t="shared" ca="1" si="21"/>
        <v>#N/A</v>
      </c>
      <c r="L74" s="222"/>
      <c r="M74" s="654"/>
      <c r="N74" s="668"/>
      <c r="O74" s="716"/>
    </row>
    <row r="75" spans="3:15">
      <c r="C75" s="232" t="str">
        <f t="shared" ref="C75:K75" si="22">C32</f>
        <v>Atrasos</v>
      </c>
      <c r="D75" s="233"/>
      <c r="E75" s="233"/>
      <c r="F75" s="233"/>
      <c r="G75" s="233"/>
      <c r="H75" s="234"/>
      <c r="I75" s="317" t="e">
        <f t="shared" ca="1" si="22"/>
        <v>#N/A</v>
      </c>
      <c r="J75" s="225"/>
      <c r="K75" s="225" t="e">
        <f t="shared" ca="1" si="22"/>
        <v>#N/A</v>
      </c>
      <c r="L75" s="222"/>
      <c r="M75" s="654"/>
      <c r="N75" s="235"/>
      <c r="O75" s="716"/>
    </row>
    <row r="76" spans="3:15">
      <c r="C76" s="582" t="str">
        <f t="shared" ref="C76:K76" si="23">C33</f>
        <v>Empréstimo</v>
      </c>
      <c r="D76" s="583"/>
      <c r="E76" s="583"/>
      <c r="F76" s="583"/>
      <c r="G76" s="583"/>
      <c r="H76" s="584"/>
      <c r="I76" s="224"/>
      <c r="J76" s="225"/>
      <c r="K76" s="225" t="e">
        <f t="shared" ca="1" si="23"/>
        <v>#N/A</v>
      </c>
      <c r="L76" s="222"/>
      <c r="M76" s="654"/>
      <c r="N76" s="223"/>
      <c r="O76" s="716"/>
    </row>
    <row r="77" spans="3:15">
      <c r="C77" s="582" t="str">
        <f t="shared" ref="C77:K77" si="24">C34</f>
        <v>Pensão</v>
      </c>
      <c r="D77" s="583"/>
      <c r="E77" s="583"/>
      <c r="F77" s="583"/>
      <c r="G77" s="583"/>
      <c r="H77" s="584"/>
      <c r="I77" s="238"/>
      <c r="J77" s="225"/>
      <c r="K77" s="225" t="e">
        <f t="shared" ca="1" si="24"/>
        <v>#N/A</v>
      </c>
      <c r="L77" s="222"/>
      <c r="M77" s="654"/>
      <c r="N77" s="223"/>
      <c r="O77" s="717"/>
    </row>
    <row r="78" spans="3:15">
      <c r="C78" s="232" t="str">
        <f t="shared" ref="C78:K78" si="25">C35</f>
        <v>Outros Descontos</v>
      </c>
      <c r="D78" s="233"/>
      <c r="E78" s="233"/>
      <c r="F78" s="233"/>
      <c r="G78" s="233"/>
      <c r="H78" s="234"/>
      <c r="I78" s="238"/>
      <c r="J78" s="225"/>
      <c r="K78" s="225" t="e">
        <f t="shared" ca="1" si="25"/>
        <v>#N/A</v>
      </c>
      <c r="L78" s="222"/>
      <c r="M78" s="654"/>
      <c r="N78" s="223"/>
      <c r="O78" s="209"/>
    </row>
    <row r="79" spans="3:15" ht="15" customHeight="1">
      <c r="C79" s="579" t="str">
        <f t="shared" ref="C79:K79" si="26">C36</f>
        <v>-</v>
      </c>
      <c r="D79" s="580"/>
      <c r="E79" s="580"/>
      <c r="F79" s="580"/>
      <c r="G79" s="580"/>
      <c r="H79" s="581"/>
      <c r="I79" s="238"/>
      <c r="J79" s="225"/>
      <c r="K79" s="225" t="e">
        <f t="shared" ca="1" si="26"/>
        <v>#N/A</v>
      </c>
      <c r="L79" s="222"/>
      <c r="M79" s="654"/>
      <c r="N79" s="223"/>
      <c r="O79" s="239"/>
    </row>
    <row r="80" spans="3:15">
      <c r="C80" s="579" t="str">
        <f t="shared" ref="C80:K80" si="27">C37</f>
        <v>-</v>
      </c>
      <c r="D80" s="580"/>
      <c r="E80" s="580"/>
      <c r="F80" s="580"/>
      <c r="G80" s="580"/>
      <c r="H80" s="581"/>
      <c r="I80" s="238"/>
      <c r="J80" s="225"/>
      <c r="K80" s="225" t="e">
        <f t="shared" ca="1" si="27"/>
        <v>#N/A</v>
      </c>
      <c r="L80" s="222"/>
      <c r="M80" s="654"/>
      <c r="N80" s="246"/>
      <c r="O80" s="239"/>
    </row>
    <row r="81" spans="3:15">
      <c r="C81" s="579" t="str">
        <f t="shared" ref="C81:K81" si="28">C38</f>
        <v>-</v>
      </c>
      <c r="D81" s="580"/>
      <c r="E81" s="580"/>
      <c r="F81" s="580"/>
      <c r="G81" s="580"/>
      <c r="H81" s="581"/>
      <c r="I81" s="238"/>
      <c r="J81" s="225"/>
      <c r="K81" s="225" t="e">
        <f t="shared" ca="1" si="28"/>
        <v>#N/A</v>
      </c>
      <c r="L81" s="222"/>
      <c r="M81" s="654"/>
      <c r="N81" s="223"/>
      <c r="O81" s="239"/>
    </row>
    <row r="82" spans="3:15">
      <c r="C82" s="721" t="str">
        <f t="shared" ref="C82:K82" si="29">C39</f>
        <v>-</v>
      </c>
      <c r="D82" s="722"/>
      <c r="E82" s="722"/>
      <c r="F82" s="722"/>
      <c r="G82" s="722"/>
      <c r="H82" s="723"/>
      <c r="I82" s="247"/>
      <c r="J82" s="225"/>
      <c r="K82" s="225" t="e">
        <f t="shared" ca="1" si="29"/>
        <v>#N/A</v>
      </c>
      <c r="L82" s="222"/>
      <c r="M82" s="654"/>
      <c r="N82" s="223"/>
      <c r="O82" s="239"/>
    </row>
    <row r="83" spans="3:15">
      <c r="C83" s="579" t="str">
        <f t="shared" ref="C83:K83" si="30">C40</f>
        <v>-</v>
      </c>
      <c r="D83" s="580"/>
      <c r="E83" s="580"/>
      <c r="F83" s="580"/>
      <c r="G83" s="580"/>
      <c r="H83" s="581"/>
      <c r="I83" s="247"/>
      <c r="J83" s="225"/>
      <c r="K83" s="225" t="e">
        <f t="shared" ca="1" si="30"/>
        <v>#N/A</v>
      </c>
      <c r="L83" s="222"/>
      <c r="M83" s="654"/>
      <c r="N83" s="223"/>
      <c r="O83" s="248"/>
    </row>
    <row r="84" spans="3:15">
      <c r="C84" s="579" t="str">
        <f t="shared" ref="C84:K84" si="31">C41</f>
        <v>-</v>
      </c>
      <c r="D84" s="580"/>
      <c r="E84" s="580"/>
      <c r="F84" s="580"/>
      <c r="G84" s="580"/>
      <c r="H84" s="581"/>
      <c r="I84" s="247"/>
      <c r="J84" s="225"/>
      <c r="K84" s="225" t="e">
        <f t="shared" ca="1" si="31"/>
        <v>#N/A</v>
      </c>
      <c r="L84" s="222"/>
      <c r="M84" s="654"/>
      <c r="N84" s="223"/>
      <c r="O84" s="248"/>
    </row>
    <row r="85" spans="3:15" ht="21.75" customHeight="1">
      <c r="C85" s="579" t="str">
        <f t="shared" ref="C85:K85" si="32">C42</f>
        <v>-</v>
      </c>
      <c r="D85" s="580"/>
      <c r="E85" s="580"/>
      <c r="F85" s="580"/>
      <c r="G85" s="580"/>
      <c r="H85" s="581"/>
      <c r="I85" s="247"/>
      <c r="J85" s="225"/>
      <c r="K85" s="225" t="e">
        <f t="shared" ca="1" si="32"/>
        <v>#N/A</v>
      </c>
      <c r="L85" s="222"/>
      <c r="M85" s="654"/>
      <c r="N85" s="223"/>
      <c r="O85" s="248"/>
    </row>
    <row r="86" spans="3:15" ht="16.5" customHeight="1">
      <c r="C86" s="718" t="str">
        <f t="shared" ref="C86:N86" si="33">C43</f>
        <v>-</v>
      </c>
      <c r="D86" s="719"/>
      <c r="E86" s="719"/>
      <c r="F86" s="719"/>
      <c r="G86" s="719"/>
      <c r="H86" s="720"/>
      <c r="I86" s="247"/>
      <c r="J86" s="225"/>
      <c r="K86" s="225" t="e">
        <f t="shared" ca="1" si="33"/>
        <v>#N/A</v>
      </c>
      <c r="L86" s="222"/>
      <c r="M86" s="654"/>
      <c r="N86" s="632" t="str">
        <f t="shared" si="33"/>
        <v>Data:              /              /</v>
      </c>
      <c r="O86" s="635"/>
    </row>
    <row r="87" spans="3:15" ht="15" customHeight="1">
      <c r="C87" s="251" t="str">
        <f t="shared" ref="C87:K87" si="34">C44</f>
        <v>MENSAGENS</v>
      </c>
      <c r="D87" s="252"/>
      <c r="E87" s="252"/>
      <c r="F87" s="252"/>
      <c r="G87" s="252"/>
      <c r="H87" s="252"/>
      <c r="I87" s="253"/>
      <c r="J87" s="254" t="str">
        <f t="shared" si="34"/>
        <v>Total dos Vencimentos</v>
      </c>
      <c r="K87" s="254" t="str">
        <f t="shared" si="34"/>
        <v>Total dos Descontos</v>
      </c>
      <c r="L87" s="255"/>
      <c r="M87" s="654"/>
      <c r="N87" s="633"/>
      <c r="O87" s="636"/>
    </row>
    <row r="88" spans="3:15">
      <c r="C88" s="641"/>
      <c r="D88" s="603"/>
      <c r="E88" s="603"/>
      <c r="F88" s="603"/>
      <c r="G88" s="603"/>
      <c r="H88" s="603"/>
      <c r="I88" s="642"/>
      <c r="J88" s="256" t="e">
        <f t="shared" ref="J88:K88" ca="1" si="35">J45</f>
        <v>#N/A</v>
      </c>
      <c r="K88" s="256" t="e">
        <f t="shared" ca="1" si="35"/>
        <v>#N/A</v>
      </c>
      <c r="L88" s="222"/>
      <c r="M88" s="654"/>
      <c r="N88" s="633"/>
      <c r="O88" s="636"/>
    </row>
    <row r="89" spans="3:15" ht="21.75" customHeight="1">
      <c r="C89" s="643"/>
      <c r="D89" s="644"/>
      <c r="E89" s="644"/>
      <c r="F89" s="644"/>
      <c r="G89" s="644"/>
      <c r="H89" s="644"/>
      <c r="I89" s="645"/>
      <c r="J89" s="257" t="str">
        <f t="shared" ref="J89:K89" si="36">J46</f>
        <v>Líquido a Receber-&gt;</v>
      </c>
      <c r="K89" s="258" t="e">
        <f t="shared" ca="1" si="36"/>
        <v>#N/A</v>
      </c>
      <c r="L89" s="255"/>
      <c r="M89" s="654"/>
      <c r="N89" s="633"/>
      <c r="O89" s="636"/>
    </row>
    <row r="90" spans="3:15" ht="16.5" customHeight="1">
      <c r="C90" s="646" t="str">
        <f t="shared" ref="C90:J90" si="37">C47</f>
        <v>Salário Base</v>
      </c>
      <c r="D90" s="647"/>
      <c r="E90" s="259" t="str">
        <f t="shared" si="37"/>
        <v>Base Cálc. INSS</v>
      </c>
      <c r="F90" s="259" t="str">
        <f t="shared" si="37"/>
        <v>Base Cálc.FGTS</v>
      </c>
      <c r="G90" s="259"/>
      <c r="H90" s="259" t="str">
        <f t="shared" si="37"/>
        <v>FGTS do Mês</v>
      </c>
      <c r="I90" s="259"/>
      <c r="J90" s="259" t="str">
        <f t="shared" si="37"/>
        <v>Base Cálc. IRRF</v>
      </c>
      <c r="K90" s="260"/>
      <c r="L90" s="255"/>
      <c r="M90" s="654"/>
      <c r="N90" s="633"/>
      <c r="O90" s="636"/>
    </row>
    <row r="91" spans="3:15" ht="16.5" customHeight="1">
      <c r="C91" s="669" t="e">
        <f t="shared" ref="C91:K91" ca="1" si="38">C48</f>
        <v>#N/A</v>
      </c>
      <c r="D91" s="670"/>
      <c r="E91" s="264" t="e">
        <f t="shared" ca="1" si="38"/>
        <v>#N/A</v>
      </c>
      <c r="F91" s="264">
        <f t="shared" si="38"/>
        <v>0.08</v>
      </c>
      <c r="G91" s="262">
        <f t="shared" si="38"/>
        <v>0</v>
      </c>
      <c r="H91" s="262" t="e">
        <f t="shared" ca="1" si="38"/>
        <v>#N/A</v>
      </c>
      <c r="I91" s="262">
        <f t="shared" si="38"/>
        <v>0</v>
      </c>
      <c r="J91" s="319" t="e">
        <f t="shared" ca="1" si="38"/>
        <v>#N/A</v>
      </c>
      <c r="K91" s="263" t="str">
        <f t="shared" si="38"/>
        <v/>
      </c>
      <c r="L91" s="222"/>
      <c r="M91" s="655"/>
      <c r="N91" s="634"/>
      <c r="O91" s="637"/>
    </row>
    <row r="92" spans="3:15" ht="30" customHeight="1">
      <c r="C92" s="281"/>
      <c r="D92" s="281"/>
      <c r="E92" s="281"/>
      <c r="F92" s="281"/>
      <c r="G92" s="281"/>
      <c r="H92" s="282"/>
      <c r="I92" s="281"/>
      <c r="J92" s="281"/>
      <c r="K92" s="281"/>
      <c r="L92" s="281"/>
      <c r="M92" s="283"/>
      <c r="N92" s="284"/>
      <c r="O92" s="284"/>
    </row>
    <row r="93" spans="3:15" ht="30" customHeight="1"/>
    <row r="94" spans="3:15" ht="30" customHeight="1"/>
    <row r="95" spans="3:15" ht="30" customHeight="1"/>
    <row r="96" spans="3:15" ht="30" customHeight="1"/>
    <row r="97" ht="30" customHeight="1"/>
    <row r="98" ht="30" customHeight="1"/>
    <row r="99" ht="30" customHeight="1"/>
    <row r="100" ht="30" customHeight="1"/>
    <row r="101" ht="30" customHeight="1"/>
    <row r="102" ht="30" customHeight="1"/>
    <row r="103" ht="30" customHeight="1"/>
    <row r="104" ht="30" customHeight="1"/>
    <row r="105" ht="30" customHeight="1"/>
    <row r="106" ht="30" customHeight="1"/>
    <row r="107" ht="30" customHeight="1"/>
    <row r="108" ht="30" customHeight="1"/>
    <row r="109" ht="30" customHeight="1"/>
    <row r="110" ht="30" customHeight="1"/>
    <row r="111" ht="30" customHeight="1"/>
    <row r="112" ht="30" customHeight="1"/>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row r="153"/>
    <row r="154"/>
    <row r="155"/>
    <row r="156"/>
    <row r="157"/>
    <row r="158"/>
    <row r="159"/>
    <row r="160"/>
    <row r="161"/>
    <row r="162"/>
    <row r="163"/>
    <row r="164"/>
    <row r="165"/>
    <row r="166"/>
  </sheetData>
  <sheetProtection selectLockedCells="1"/>
  <mergeCells count="45">
    <mergeCell ref="C80:H80"/>
    <mergeCell ref="C81:H81"/>
    <mergeCell ref="C82:H82"/>
    <mergeCell ref="H51:K51"/>
    <mergeCell ref="D52:I52"/>
    <mergeCell ref="K52:K53"/>
    <mergeCell ref="D53:I53"/>
    <mergeCell ref="D56:H56"/>
    <mergeCell ref="J56:K56"/>
    <mergeCell ref="C58:H58"/>
    <mergeCell ref="C74:H74"/>
    <mergeCell ref="C77:H77"/>
    <mergeCell ref="C73:H73"/>
    <mergeCell ref="I5:O5"/>
    <mergeCell ref="H8:K8"/>
    <mergeCell ref="C15:H15"/>
    <mergeCell ref="C79:H79"/>
    <mergeCell ref="C46:I46"/>
    <mergeCell ref="O43:O48"/>
    <mergeCell ref="C47:D47"/>
    <mergeCell ref="C48:D48"/>
    <mergeCell ref="M8:M48"/>
    <mergeCell ref="O9:O34"/>
    <mergeCell ref="D9:I9"/>
    <mergeCell ref="K9:K10"/>
    <mergeCell ref="D10:I10"/>
    <mergeCell ref="D13:H13"/>
    <mergeCell ref="J13:K13"/>
    <mergeCell ref="N17:N31"/>
    <mergeCell ref="N43:N48"/>
    <mergeCell ref="C45:I45"/>
    <mergeCell ref="C91:D91"/>
    <mergeCell ref="M51:M91"/>
    <mergeCell ref="O52:O77"/>
    <mergeCell ref="N60:N74"/>
    <mergeCell ref="N86:N91"/>
    <mergeCell ref="O86:O91"/>
    <mergeCell ref="C88:I88"/>
    <mergeCell ref="C90:D90"/>
    <mergeCell ref="C83:H83"/>
    <mergeCell ref="C84:H84"/>
    <mergeCell ref="C85:H85"/>
    <mergeCell ref="C86:H86"/>
    <mergeCell ref="C89:I89"/>
    <mergeCell ref="C76:H76"/>
  </mergeCells>
  <conditionalFormatting sqref="C16:K16">
    <cfRule type="expression" dxfId="69" priority="1">
      <formula>OFFSET($B$16,D16,0)=1</formula>
    </cfRule>
  </conditionalFormatting>
  <conditionalFormatting sqref="C17:K43">
    <cfRule type="expression" dxfId="68" priority="2">
      <formula>$B$17=1</formula>
    </cfRule>
  </conditionalFormatting>
  <dataValidations count="1">
    <dataValidation type="list" allowBlank="1" showInputMessage="1" showErrorMessage="1" sqref="I5:O5">
      <formula1>$R$5:$R$38</formula1>
    </dataValidation>
  </dataValidations>
  <pageMargins left="0.511811024" right="0.511811024" top="0.78740157499999996" bottom="0.78740157499999996" header="0.31496062000000002" footer="0.31496062000000002"/>
  <pageSetup paperSize="9" scale="62" fitToWidth="0" orientation="portrait" r:id="rId1"/>
  <drawing r:id="rId2"/>
</worksheet>
</file>

<file path=xl/worksheets/sheet48.xml><?xml version="1.0" encoding="utf-8"?>
<worksheet xmlns="http://schemas.openxmlformats.org/spreadsheetml/2006/main" xmlns:r="http://schemas.openxmlformats.org/officeDocument/2006/relationships">
  <sheetPr codeName="Plan46"/>
  <dimension ref="A1:HC103"/>
  <sheetViews>
    <sheetView showGridLines="0" zoomScale="90" zoomScaleNormal="90" workbookViewId="0">
      <selection sqref="A1:A3"/>
    </sheetView>
  </sheetViews>
  <sheetFormatPr defaultColWidth="22.140625" defaultRowHeight="0" customHeight="1" zeroHeight="1"/>
  <cols>
    <col min="1" max="1" width="27.7109375" style="42" customWidth="1"/>
    <col min="2" max="2" width="3.85546875" style="194" customWidth="1"/>
    <col min="3" max="3" width="50.140625" style="194" bestFit="1" customWidth="1"/>
    <col min="4" max="5" width="17.5703125" style="194" customWidth="1"/>
    <col min="6" max="12" width="17.140625" style="194" customWidth="1"/>
    <col min="13" max="27" width="20.7109375" style="194" customWidth="1"/>
    <col min="28" max="32" width="22.140625" style="194"/>
    <col min="33" max="33" width="0" style="316" hidden="1" customWidth="1"/>
    <col min="34" max="34" width="10.42578125" style="316" hidden="1" customWidth="1"/>
    <col min="35" max="35" width="7.5703125" style="316" hidden="1" customWidth="1"/>
    <col min="36" max="91" width="0" style="481" hidden="1" customWidth="1"/>
    <col min="92" max="203" width="0" style="363" hidden="1" customWidth="1"/>
    <col min="204" max="16384" width="22.140625" style="195"/>
  </cols>
  <sheetData>
    <row r="1" spans="1:211" s="193" customFormat="1" ht="33.950000000000003" customHeight="1">
      <c r="A1" s="498"/>
      <c r="B1" s="191"/>
      <c r="C1" s="192" t="s">
        <v>18</v>
      </c>
      <c r="D1" s="191"/>
      <c r="E1" s="191"/>
      <c r="F1" s="191"/>
      <c r="G1" s="191"/>
      <c r="H1" s="191"/>
      <c r="I1" s="191"/>
      <c r="J1" s="191"/>
      <c r="K1" s="191"/>
      <c r="L1" s="191"/>
      <c r="M1" s="191"/>
      <c r="N1" s="191"/>
      <c r="O1" s="191"/>
      <c r="P1" s="191"/>
      <c r="Q1" s="191"/>
      <c r="R1" s="191"/>
      <c r="S1" s="191"/>
      <c r="T1" s="191"/>
      <c r="U1" s="191"/>
      <c r="V1" s="191"/>
      <c r="W1" s="191"/>
      <c r="X1" s="191"/>
      <c r="Y1" s="191"/>
      <c r="Z1" s="191"/>
      <c r="AA1" s="191"/>
      <c r="AB1" s="191"/>
      <c r="AC1" s="191"/>
      <c r="AD1" s="191"/>
      <c r="AE1" s="191"/>
      <c r="AF1" s="191"/>
      <c r="AG1" s="315"/>
      <c r="AH1" s="315"/>
      <c r="AI1" s="315"/>
      <c r="AJ1" s="481"/>
      <c r="AK1" s="481"/>
      <c r="AL1" s="481"/>
      <c r="AM1" s="481"/>
      <c r="AN1" s="481"/>
      <c r="AO1" s="481"/>
      <c r="AP1" s="481"/>
      <c r="AQ1" s="481"/>
      <c r="AR1" s="481"/>
      <c r="AS1" s="481"/>
      <c r="AT1" s="481"/>
      <c r="AU1" s="481"/>
      <c r="AV1" s="481"/>
      <c r="AW1" s="481"/>
      <c r="AX1" s="481"/>
      <c r="AY1" s="481"/>
      <c r="AZ1" s="481"/>
      <c r="BA1" s="481"/>
      <c r="BB1" s="481"/>
      <c r="BC1" s="481"/>
      <c r="BD1" s="481"/>
      <c r="BE1" s="481"/>
      <c r="BF1" s="481"/>
      <c r="BG1" s="481"/>
      <c r="BH1" s="481"/>
      <c r="BI1" s="481"/>
      <c r="BJ1" s="481"/>
      <c r="BK1" s="481"/>
      <c r="BL1" s="481"/>
      <c r="BM1" s="481"/>
      <c r="BN1" s="481"/>
      <c r="BO1" s="481"/>
      <c r="BP1" s="481"/>
      <c r="BQ1" s="481"/>
      <c r="BR1" s="481"/>
      <c r="BS1" s="481"/>
      <c r="BT1" s="481"/>
      <c r="BU1" s="481"/>
      <c r="BV1" s="481"/>
      <c r="BW1" s="481"/>
      <c r="BX1" s="481"/>
      <c r="BY1" s="481"/>
      <c r="BZ1" s="481"/>
      <c r="CA1" s="481"/>
      <c r="CB1" s="481"/>
      <c r="CC1" s="481"/>
      <c r="CD1" s="481"/>
      <c r="CE1" s="481"/>
      <c r="CF1" s="481"/>
      <c r="CG1" s="481"/>
      <c r="CH1" s="481"/>
      <c r="CI1" s="481"/>
      <c r="CJ1" s="481"/>
      <c r="CK1" s="481"/>
      <c r="CL1" s="481"/>
      <c r="CM1" s="481"/>
      <c r="CN1" s="363"/>
      <c r="CO1" s="363"/>
      <c r="CP1" s="363"/>
      <c r="CQ1" s="363"/>
      <c r="CR1" s="363"/>
      <c r="CS1" s="363"/>
      <c r="CT1" s="363"/>
      <c r="CU1" s="363"/>
      <c r="CV1" s="363"/>
      <c r="CW1" s="363"/>
      <c r="CX1" s="363"/>
      <c r="CY1" s="363"/>
      <c r="CZ1" s="363"/>
      <c r="DA1" s="363"/>
      <c r="DB1" s="363"/>
      <c r="DC1" s="363"/>
      <c r="DD1" s="363"/>
      <c r="DE1" s="363"/>
      <c r="DF1" s="363"/>
      <c r="DG1" s="363"/>
      <c r="DH1" s="363"/>
      <c r="DI1" s="363"/>
      <c r="DJ1" s="363"/>
      <c r="DK1" s="363"/>
      <c r="DL1" s="363"/>
      <c r="DM1" s="363"/>
      <c r="DN1" s="363"/>
      <c r="DO1" s="363"/>
      <c r="DP1" s="363"/>
      <c r="DQ1" s="363"/>
      <c r="DR1" s="363"/>
      <c r="DS1" s="363"/>
      <c r="DT1" s="363"/>
      <c r="DU1" s="363"/>
      <c r="DV1" s="363"/>
      <c r="DW1" s="363"/>
      <c r="DX1" s="363"/>
      <c r="DY1" s="363"/>
      <c r="DZ1" s="363"/>
      <c r="EA1" s="363"/>
      <c r="EB1" s="363"/>
      <c r="EC1" s="363"/>
      <c r="ED1" s="363"/>
      <c r="EE1" s="363"/>
      <c r="EF1" s="363"/>
      <c r="EG1" s="363"/>
      <c r="EH1" s="363"/>
      <c r="EI1" s="363"/>
      <c r="EJ1" s="363"/>
      <c r="EK1" s="363"/>
      <c r="EL1" s="363"/>
      <c r="EM1" s="363"/>
      <c r="EN1" s="363"/>
      <c r="EO1" s="363"/>
      <c r="EP1" s="363"/>
      <c r="EQ1" s="363"/>
      <c r="ER1" s="363"/>
      <c r="ES1" s="363"/>
      <c r="ET1" s="363"/>
      <c r="EU1" s="363"/>
      <c r="EV1" s="363"/>
      <c r="EW1" s="363"/>
      <c r="EX1" s="363"/>
      <c r="EY1" s="363"/>
      <c r="EZ1" s="363"/>
      <c r="FA1" s="363"/>
      <c r="FB1" s="363"/>
      <c r="FC1" s="363"/>
      <c r="FD1" s="363"/>
      <c r="FE1" s="363"/>
      <c r="FF1" s="363"/>
      <c r="FG1" s="363"/>
      <c r="FH1" s="363"/>
      <c r="FI1" s="363"/>
      <c r="FJ1" s="363"/>
      <c r="FK1" s="363"/>
      <c r="FL1" s="363"/>
      <c r="FM1" s="363"/>
      <c r="FN1" s="363"/>
      <c r="FO1" s="363"/>
      <c r="FP1" s="363"/>
      <c r="FQ1" s="363"/>
      <c r="FR1" s="363"/>
      <c r="FS1" s="363"/>
      <c r="FT1" s="363"/>
      <c r="FU1" s="363"/>
      <c r="FV1" s="363"/>
      <c r="FW1" s="363"/>
      <c r="FX1" s="363"/>
      <c r="FY1" s="363"/>
      <c r="FZ1" s="363"/>
      <c r="GA1" s="363"/>
      <c r="GB1" s="363"/>
      <c r="GC1" s="363"/>
      <c r="GD1" s="363"/>
      <c r="GE1" s="363"/>
      <c r="GF1" s="363"/>
      <c r="GG1" s="363"/>
      <c r="GH1" s="363"/>
      <c r="GI1" s="363"/>
      <c r="GJ1" s="363"/>
      <c r="GK1" s="363"/>
      <c r="GL1" s="363"/>
      <c r="GM1" s="363"/>
      <c r="GN1" s="363"/>
      <c r="GO1" s="363"/>
      <c r="GP1" s="363"/>
      <c r="GQ1" s="363"/>
      <c r="GR1" s="363"/>
      <c r="GS1" s="363"/>
      <c r="GT1" s="363"/>
      <c r="GU1" s="363"/>
    </row>
    <row r="2" spans="1:211" s="193" customFormat="1" ht="21.6" customHeight="1">
      <c r="A2" s="498"/>
      <c r="B2" s="191"/>
      <c r="C2" s="191"/>
      <c r="D2" s="191"/>
      <c r="E2" s="191"/>
      <c r="F2" s="191"/>
      <c r="G2" s="191"/>
      <c r="H2" s="191"/>
      <c r="I2" s="191"/>
      <c r="J2" s="191"/>
      <c r="K2" s="191"/>
      <c r="L2" s="191"/>
      <c r="M2" s="191"/>
      <c r="N2" s="191"/>
      <c r="O2" s="191"/>
      <c r="P2" s="191"/>
      <c r="Q2" s="191"/>
      <c r="R2" s="191"/>
      <c r="S2" s="191"/>
      <c r="T2" s="191"/>
      <c r="U2" s="191"/>
      <c r="V2" s="191"/>
      <c r="W2" s="191"/>
      <c r="X2" s="191"/>
      <c r="Y2" s="191"/>
      <c r="Z2" s="191"/>
      <c r="AA2" s="191"/>
      <c r="AB2" s="191"/>
      <c r="AC2" s="191"/>
      <c r="AD2" s="191"/>
      <c r="AE2" s="191"/>
      <c r="AF2" s="191"/>
      <c r="AG2" s="315"/>
      <c r="AH2" s="315"/>
      <c r="AI2" s="315"/>
      <c r="AJ2" s="481"/>
      <c r="AK2" s="481"/>
      <c r="AL2" s="481"/>
      <c r="AM2" s="481"/>
      <c r="AN2" s="481"/>
      <c r="AO2" s="481"/>
      <c r="AP2" s="481"/>
      <c r="AQ2" s="481"/>
      <c r="AR2" s="481"/>
      <c r="AS2" s="481"/>
      <c r="AT2" s="481"/>
      <c r="AU2" s="481"/>
      <c r="AV2" s="481"/>
      <c r="AW2" s="481"/>
      <c r="AX2" s="481"/>
      <c r="AY2" s="481"/>
      <c r="AZ2" s="481"/>
      <c r="BA2" s="481"/>
      <c r="BB2" s="481"/>
      <c r="BC2" s="481"/>
      <c r="BD2" s="481"/>
      <c r="BE2" s="481"/>
      <c r="BF2" s="481"/>
      <c r="BG2" s="481"/>
      <c r="BH2" s="481"/>
      <c r="BI2" s="481"/>
      <c r="BJ2" s="481"/>
      <c r="BK2" s="481"/>
      <c r="BL2" s="481"/>
      <c r="BM2" s="481"/>
      <c r="BN2" s="481"/>
      <c r="BO2" s="481"/>
      <c r="BP2" s="481"/>
      <c r="BQ2" s="481"/>
      <c r="BR2" s="481"/>
      <c r="BS2" s="481"/>
      <c r="BT2" s="481"/>
      <c r="BU2" s="481"/>
      <c r="BV2" s="481"/>
      <c r="BW2" s="481"/>
      <c r="BX2" s="481"/>
      <c r="BY2" s="481"/>
      <c r="BZ2" s="481"/>
      <c r="CA2" s="481"/>
      <c r="CB2" s="481"/>
      <c r="CC2" s="481"/>
      <c r="CD2" s="481"/>
      <c r="CE2" s="481"/>
      <c r="CF2" s="481"/>
      <c r="CG2" s="481"/>
      <c r="CH2" s="481"/>
      <c r="CI2" s="481"/>
      <c r="CJ2" s="481"/>
      <c r="CK2" s="481"/>
      <c r="CL2" s="481"/>
      <c r="CM2" s="481"/>
      <c r="CN2" s="363"/>
      <c r="CO2" s="363"/>
      <c r="CP2" s="363"/>
      <c r="CQ2" s="363"/>
      <c r="CR2" s="363"/>
      <c r="CS2" s="363"/>
      <c r="CT2" s="363"/>
      <c r="CU2" s="363"/>
      <c r="CV2" s="363"/>
      <c r="CW2" s="363"/>
      <c r="CX2" s="363"/>
      <c r="CY2" s="363"/>
      <c r="CZ2" s="363"/>
      <c r="DA2" s="363"/>
      <c r="DB2" s="363"/>
      <c r="DC2" s="363"/>
      <c r="DD2" s="363"/>
      <c r="DE2" s="363"/>
      <c r="DF2" s="363"/>
      <c r="DG2" s="363"/>
      <c r="DH2" s="363"/>
      <c r="DI2" s="363"/>
      <c r="DJ2" s="363"/>
      <c r="DK2" s="363"/>
      <c r="DL2" s="363"/>
      <c r="DM2" s="363"/>
      <c r="DN2" s="363"/>
      <c r="DO2" s="363"/>
      <c r="DP2" s="363"/>
      <c r="DQ2" s="363"/>
      <c r="DR2" s="363"/>
      <c r="DS2" s="363"/>
      <c r="DT2" s="363"/>
      <c r="DU2" s="363"/>
      <c r="DV2" s="363"/>
      <c r="DW2" s="363"/>
      <c r="DX2" s="363"/>
      <c r="DY2" s="363"/>
      <c r="DZ2" s="363"/>
      <c r="EA2" s="363"/>
      <c r="EB2" s="363"/>
      <c r="EC2" s="363"/>
      <c r="ED2" s="363"/>
      <c r="EE2" s="363"/>
      <c r="EF2" s="363"/>
      <c r="EG2" s="363"/>
      <c r="EH2" s="363"/>
      <c r="EI2" s="363"/>
      <c r="EJ2" s="363"/>
      <c r="EK2" s="363"/>
      <c r="EL2" s="363"/>
      <c r="EM2" s="363"/>
      <c r="EN2" s="363"/>
      <c r="EO2" s="363"/>
      <c r="EP2" s="363"/>
      <c r="EQ2" s="363"/>
      <c r="ER2" s="363"/>
      <c r="ES2" s="363"/>
      <c r="ET2" s="363"/>
      <c r="EU2" s="363"/>
      <c r="EV2" s="363"/>
      <c r="EW2" s="363"/>
      <c r="EX2" s="363"/>
      <c r="EY2" s="363"/>
      <c r="EZ2" s="363"/>
      <c r="FA2" s="363"/>
      <c r="FB2" s="363"/>
      <c r="FC2" s="363"/>
      <c r="FD2" s="363"/>
      <c r="FE2" s="363"/>
      <c r="FF2" s="363"/>
      <c r="FG2" s="363"/>
      <c r="FH2" s="363"/>
      <c r="FI2" s="363"/>
      <c r="FJ2" s="363"/>
      <c r="FK2" s="363"/>
      <c r="FL2" s="363"/>
      <c r="FM2" s="363"/>
      <c r="FN2" s="363"/>
      <c r="FO2" s="363"/>
      <c r="FP2" s="363"/>
      <c r="FQ2" s="363"/>
      <c r="FR2" s="363"/>
      <c r="FS2" s="363"/>
      <c r="FT2" s="363"/>
      <c r="FU2" s="363"/>
      <c r="FV2" s="363"/>
      <c r="FW2" s="363"/>
      <c r="FX2" s="363"/>
      <c r="FY2" s="363"/>
      <c r="FZ2" s="363"/>
      <c r="GA2" s="363"/>
      <c r="GB2" s="363"/>
      <c r="GC2" s="363"/>
      <c r="GD2" s="363"/>
      <c r="GE2" s="363"/>
      <c r="GF2" s="363"/>
      <c r="GG2" s="363"/>
      <c r="GH2" s="363"/>
      <c r="GI2" s="363"/>
      <c r="GJ2" s="363"/>
      <c r="GK2" s="363"/>
      <c r="GL2" s="363"/>
      <c r="GM2" s="363"/>
      <c r="GN2" s="363"/>
      <c r="GO2" s="363"/>
      <c r="GP2" s="363"/>
      <c r="GQ2" s="363"/>
      <c r="GR2" s="363"/>
      <c r="GS2" s="363"/>
      <c r="GT2" s="363"/>
      <c r="GU2" s="363"/>
    </row>
    <row r="3" spans="1:211" s="193" customFormat="1" ht="21.6" customHeight="1">
      <c r="A3" s="498"/>
      <c r="B3" s="191"/>
      <c r="C3" s="191"/>
      <c r="D3" s="191"/>
      <c r="E3" s="191"/>
      <c r="F3" s="191"/>
      <c r="G3" s="191"/>
      <c r="H3" s="191"/>
      <c r="I3" s="191"/>
      <c r="J3" s="191"/>
      <c r="K3" s="191"/>
      <c r="L3" s="191"/>
      <c r="M3" s="191"/>
      <c r="N3" s="191"/>
      <c r="O3" s="191"/>
      <c r="P3" s="191"/>
      <c r="Q3" s="191"/>
      <c r="R3" s="191"/>
      <c r="S3" s="191"/>
      <c r="T3" s="191"/>
      <c r="U3" s="191"/>
      <c r="V3" s="191"/>
      <c r="W3" s="191"/>
      <c r="X3" s="191"/>
      <c r="Y3" s="191"/>
      <c r="Z3" s="191"/>
      <c r="AA3" s="191"/>
      <c r="AB3" s="191"/>
      <c r="AC3" s="191"/>
      <c r="AD3" s="191"/>
      <c r="AE3" s="191"/>
      <c r="AF3" s="191"/>
      <c r="AG3" s="315"/>
      <c r="AH3" s="315"/>
      <c r="AI3" s="315"/>
      <c r="AJ3" s="481"/>
      <c r="AK3" s="481"/>
      <c r="AL3" s="481"/>
      <c r="AM3" s="481"/>
      <c r="AN3" s="481"/>
      <c r="AO3" s="481"/>
      <c r="AP3" s="481"/>
      <c r="AQ3" s="481"/>
      <c r="AR3" s="481"/>
      <c r="AS3" s="481"/>
      <c r="AT3" s="481"/>
      <c r="AU3" s="481"/>
      <c r="AV3" s="481"/>
      <c r="AW3" s="481"/>
      <c r="AX3" s="481"/>
      <c r="AY3" s="481"/>
      <c r="AZ3" s="481"/>
      <c r="BA3" s="481"/>
      <c r="BB3" s="481"/>
      <c r="BC3" s="481"/>
      <c r="BD3" s="481"/>
      <c r="BE3" s="481"/>
      <c r="BF3" s="481"/>
      <c r="BG3" s="481"/>
      <c r="BH3" s="481"/>
      <c r="BI3" s="481"/>
      <c r="BJ3" s="481"/>
      <c r="BK3" s="481"/>
      <c r="BL3" s="481"/>
      <c r="BM3" s="481"/>
      <c r="BN3" s="481"/>
      <c r="BO3" s="481"/>
      <c r="BP3" s="481"/>
      <c r="BQ3" s="481"/>
      <c r="BR3" s="481"/>
      <c r="BS3" s="481"/>
      <c r="BT3" s="481"/>
      <c r="BU3" s="481"/>
      <c r="BV3" s="481"/>
      <c r="BW3" s="481"/>
      <c r="BX3" s="481"/>
      <c r="BY3" s="481"/>
      <c r="BZ3" s="481"/>
      <c r="CA3" s="481"/>
      <c r="CB3" s="481"/>
      <c r="CC3" s="481"/>
      <c r="CD3" s="481"/>
      <c r="CE3" s="481"/>
      <c r="CF3" s="481"/>
      <c r="CG3" s="481"/>
      <c r="CH3" s="481"/>
      <c r="CI3" s="481"/>
      <c r="CJ3" s="481"/>
      <c r="CK3" s="481"/>
      <c r="CL3" s="481"/>
      <c r="CM3" s="481"/>
      <c r="CN3" s="363"/>
      <c r="CO3" s="363"/>
      <c r="CP3" s="363"/>
      <c r="CQ3" s="363"/>
      <c r="CR3" s="363"/>
      <c r="CS3" s="363"/>
      <c r="CT3" s="363"/>
      <c r="CU3" s="363"/>
      <c r="CV3" s="363"/>
      <c r="CW3" s="363"/>
      <c r="CX3" s="363"/>
      <c r="CY3" s="363"/>
      <c r="CZ3" s="363"/>
      <c r="DA3" s="363"/>
      <c r="DB3" s="363"/>
      <c r="DC3" s="363"/>
      <c r="DD3" s="363"/>
      <c r="DE3" s="363"/>
      <c r="DF3" s="363"/>
      <c r="DG3" s="363"/>
      <c r="DH3" s="363"/>
      <c r="DI3" s="363"/>
      <c r="DJ3" s="363"/>
      <c r="DK3" s="363"/>
      <c r="DL3" s="363"/>
      <c r="DM3" s="363"/>
      <c r="DN3" s="363"/>
      <c r="DO3" s="363"/>
      <c r="DP3" s="363"/>
      <c r="DQ3" s="363"/>
      <c r="DR3" s="363"/>
      <c r="DS3" s="363"/>
      <c r="DT3" s="363"/>
      <c r="DU3" s="363"/>
      <c r="DV3" s="363"/>
      <c r="DW3" s="363"/>
      <c r="DX3" s="363"/>
      <c r="DY3" s="363"/>
      <c r="DZ3" s="363"/>
      <c r="EA3" s="363"/>
      <c r="EB3" s="363"/>
      <c r="EC3" s="363"/>
      <c r="ED3" s="363"/>
      <c r="EE3" s="363"/>
      <c r="EF3" s="363"/>
      <c r="EG3" s="363"/>
      <c r="EH3" s="363"/>
      <c r="EI3" s="363"/>
      <c r="EJ3" s="363"/>
      <c r="EK3" s="363"/>
      <c r="EL3" s="363"/>
      <c r="EM3" s="363"/>
      <c r="EN3" s="363"/>
      <c r="EO3" s="363"/>
      <c r="EP3" s="363"/>
      <c r="EQ3" s="363"/>
      <c r="ER3" s="363"/>
      <c r="ES3" s="363"/>
      <c r="ET3" s="363"/>
      <c r="EU3" s="363"/>
      <c r="EV3" s="363"/>
      <c r="EW3" s="363"/>
      <c r="EX3" s="363"/>
      <c r="EY3" s="363"/>
      <c r="EZ3" s="363"/>
      <c r="FA3" s="363"/>
      <c r="FB3" s="363"/>
      <c r="FC3" s="363"/>
      <c r="FD3" s="363"/>
      <c r="FE3" s="363"/>
      <c r="FF3" s="363"/>
      <c r="FG3" s="363"/>
      <c r="FH3" s="363"/>
      <c r="FI3" s="363"/>
      <c r="FJ3" s="363"/>
      <c r="FK3" s="363"/>
      <c r="FL3" s="363"/>
      <c r="FM3" s="363"/>
      <c r="FN3" s="363"/>
      <c r="FO3" s="363"/>
      <c r="FP3" s="363"/>
      <c r="FQ3" s="363"/>
      <c r="FR3" s="363"/>
      <c r="FS3" s="363"/>
      <c r="FT3" s="363"/>
      <c r="FU3" s="363"/>
      <c r="FV3" s="363"/>
      <c r="FW3" s="363"/>
      <c r="FX3" s="363"/>
      <c r="FY3" s="363"/>
      <c r="FZ3" s="363"/>
      <c r="GA3" s="363"/>
      <c r="GB3" s="363"/>
      <c r="GC3" s="363"/>
      <c r="GD3" s="363"/>
      <c r="GE3" s="363"/>
      <c r="GF3" s="363"/>
      <c r="GG3" s="363"/>
      <c r="GH3" s="363"/>
      <c r="GI3" s="363"/>
      <c r="GJ3" s="363"/>
      <c r="GK3" s="363"/>
      <c r="GL3" s="363"/>
      <c r="GM3" s="363"/>
      <c r="GN3" s="363"/>
      <c r="GO3" s="363"/>
      <c r="GP3" s="363"/>
      <c r="GQ3" s="363"/>
      <c r="GR3" s="363"/>
      <c r="GS3" s="363"/>
      <c r="GT3" s="363"/>
      <c r="GU3" s="363"/>
    </row>
    <row r="4" spans="1:211" ht="30" customHeight="1">
      <c r="C4" s="365" t="s">
        <v>546</v>
      </c>
      <c r="AL4" s="725" t="s">
        <v>846</v>
      </c>
      <c r="AM4" s="725"/>
      <c r="AN4" s="725"/>
      <c r="AO4" s="725"/>
      <c r="AP4" s="725"/>
      <c r="AQ4" s="725"/>
      <c r="AR4" s="725"/>
      <c r="AS4" s="725"/>
      <c r="AT4" s="725"/>
      <c r="AU4" s="725"/>
      <c r="AV4" s="725"/>
      <c r="AY4" s="364"/>
      <c r="AZ4" s="364"/>
      <c r="BA4" s="364"/>
      <c r="CF4" s="712"/>
      <c r="CG4" s="712"/>
      <c r="CH4" s="712"/>
      <c r="CI4" s="712"/>
      <c r="CJ4" s="712"/>
      <c r="CK4" s="712"/>
      <c r="CL4" s="369"/>
      <c r="CM4" s="370"/>
      <c r="DM4" s="481">
        <f>'P Gerais'!D6</f>
        <v>2015</v>
      </c>
      <c r="DN4" s="481" t="str">
        <f>IF(OR(MOD(DM4,400)=0,AND(MOD(DM4,4)=0,MOD(DM4,100) &gt; 0)),"É um Ano bissexto","Não é Um ano bissexto")</f>
        <v>Não é Um ano bissexto</v>
      </c>
      <c r="DO4" s="481"/>
      <c r="DP4" s="481"/>
      <c r="DQ4" s="481"/>
      <c r="DS4" s="481"/>
      <c r="DT4" s="481"/>
      <c r="DU4" s="481"/>
      <c r="DV4" s="481"/>
      <c r="DW4" s="481"/>
      <c r="DX4" s="481"/>
      <c r="DY4" s="481"/>
      <c r="FC4" s="481"/>
      <c r="FD4" s="481"/>
      <c r="FE4" s="481"/>
      <c r="FF4" s="481"/>
      <c r="FG4" s="481"/>
      <c r="FH4" s="481"/>
    </row>
    <row r="5" spans="1:211" ht="9.9499999999999993" customHeight="1" thickBot="1">
      <c r="AS5" s="371"/>
      <c r="CK5" s="363"/>
      <c r="CL5" s="481" t="str">
        <f>CL7&amp;"/"&amp;"02"&amp;"/"&amp;'P Gerais'!$D$6</f>
        <v>1/02/2015</v>
      </c>
      <c r="CM5" s="481" t="str">
        <f>CM7&amp;"/"&amp;"02"&amp;"/"&amp;'P Gerais'!$D$6</f>
        <v>2/02/2015</v>
      </c>
      <c r="CN5" s="481" t="str">
        <f>CN7&amp;"/"&amp;"02"&amp;"/"&amp;'P Gerais'!$D$6</f>
        <v>3/02/2015</v>
      </c>
      <c r="CO5" s="481" t="str">
        <f>CO7&amp;"/"&amp;"02"&amp;"/"&amp;'P Gerais'!$D$6</f>
        <v>4/02/2015</v>
      </c>
      <c r="CP5" s="481" t="str">
        <f>CP7&amp;"/"&amp;"02"&amp;"/"&amp;'P Gerais'!$D$6</f>
        <v>5/02/2015</v>
      </c>
      <c r="CQ5" s="481" t="str">
        <f>CQ7&amp;"/"&amp;"02"&amp;"/"&amp;'P Gerais'!$D$6</f>
        <v>6/02/2015</v>
      </c>
      <c r="CR5" s="481" t="str">
        <f>CR7&amp;"/"&amp;"02"&amp;"/"&amp;'P Gerais'!$D$6</f>
        <v>7/02/2015</v>
      </c>
      <c r="CS5" s="481" t="str">
        <f>CS7&amp;"/"&amp;"02"&amp;"/"&amp;'P Gerais'!$D$6</f>
        <v>8/02/2015</v>
      </c>
      <c r="CT5" s="481" t="str">
        <f>CT7&amp;"/"&amp;"02"&amp;"/"&amp;'P Gerais'!$D$6</f>
        <v>9/02/2015</v>
      </c>
      <c r="CU5" s="481" t="str">
        <f>CU7&amp;"/"&amp;"02"&amp;"/"&amp;'P Gerais'!$D$6</f>
        <v>10/02/2015</v>
      </c>
      <c r="CV5" s="481" t="str">
        <f>CV7&amp;"/"&amp;"02"&amp;"/"&amp;'P Gerais'!$D$6</f>
        <v>11/02/2015</v>
      </c>
      <c r="CW5" s="481" t="str">
        <f>CW7&amp;"/"&amp;"02"&amp;"/"&amp;'P Gerais'!$D$6</f>
        <v>12/02/2015</v>
      </c>
      <c r="CX5" s="481" t="str">
        <f>CX7&amp;"/"&amp;"02"&amp;"/"&amp;'P Gerais'!$D$6</f>
        <v>13/02/2015</v>
      </c>
      <c r="CY5" s="481" t="str">
        <f>CY7&amp;"/"&amp;"02"&amp;"/"&amp;'P Gerais'!$D$6</f>
        <v>14/02/2015</v>
      </c>
      <c r="CZ5" s="481" t="str">
        <f>CZ7&amp;"/"&amp;"02"&amp;"/"&amp;'P Gerais'!$D$6</f>
        <v>15/02/2015</v>
      </c>
      <c r="DA5" s="481" t="str">
        <f>DA7&amp;"/"&amp;"02"&amp;"/"&amp;'P Gerais'!$D$6</f>
        <v>16/02/2015</v>
      </c>
      <c r="DB5" s="481" t="str">
        <f>DB7&amp;"/"&amp;"02"&amp;"/"&amp;'P Gerais'!$D$6</f>
        <v>17/02/2015</v>
      </c>
      <c r="DC5" s="481" t="str">
        <f>DC7&amp;"/"&amp;"02"&amp;"/"&amp;'P Gerais'!$D$6</f>
        <v>18/02/2015</v>
      </c>
      <c r="DD5" s="481" t="str">
        <f>DD7&amp;"/"&amp;"02"&amp;"/"&amp;'P Gerais'!$D$6</f>
        <v>19/02/2015</v>
      </c>
      <c r="DE5" s="481" t="str">
        <f>DE7&amp;"/"&amp;"02"&amp;"/"&amp;'P Gerais'!$D$6</f>
        <v>20/02/2015</v>
      </c>
      <c r="DF5" s="481" t="str">
        <f>DF7&amp;"/"&amp;"02"&amp;"/"&amp;'P Gerais'!$D$6</f>
        <v>21/02/2015</v>
      </c>
      <c r="DG5" s="481" t="str">
        <f>DG7&amp;"/"&amp;"02"&amp;"/"&amp;'P Gerais'!$D$6</f>
        <v>22/02/2015</v>
      </c>
      <c r="DH5" s="481" t="str">
        <f>DH7&amp;"/"&amp;"02"&amp;"/"&amp;'P Gerais'!$D$6</f>
        <v>23/02/2015</v>
      </c>
      <c r="DI5" s="481" t="str">
        <f>DI7&amp;"/"&amp;"02"&amp;"/"&amp;'P Gerais'!$D$6</f>
        <v>24/02/2015</v>
      </c>
      <c r="DJ5" s="481" t="str">
        <f>DJ7&amp;"/"&amp;"02"&amp;"/"&amp;'P Gerais'!$D$6</f>
        <v>25/02/2015</v>
      </c>
      <c r="DK5" s="481" t="str">
        <f>DK7&amp;"/"&amp;"02"&amp;"/"&amp;'P Gerais'!$D$6</f>
        <v>26/02/2015</v>
      </c>
      <c r="DL5" s="481" t="str">
        <f>DL7&amp;"/"&amp;"02"&amp;"/"&amp;'P Gerais'!$D$6</f>
        <v>27/02/2015</v>
      </c>
      <c r="DM5" s="481" t="str">
        <f>DM7&amp;"/"&amp;"02"&amp;"/"&amp;'P Gerais'!$D$6</f>
        <v>28/02/2015</v>
      </c>
      <c r="DN5" s="481" t="str">
        <f>DN7&amp;"/"&amp;"02"&amp;"/"&amp;'P Gerais'!$D$6</f>
        <v>29/02/2015</v>
      </c>
      <c r="DO5" s="481"/>
      <c r="DP5" s="481"/>
      <c r="DQ5" s="481"/>
      <c r="DS5" s="481"/>
      <c r="DT5" s="481"/>
      <c r="DU5" s="481"/>
      <c r="DV5" s="481"/>
      <c r="DW5" s="481"/>
      <c r="DX5" s="481"/>
      <c r="DY5" s="481"/>
      <c r="DZ5" s="481" t="str">
        <f>DZ7&amp;"/"&amp;"02"&amp;"/"&amp;'P Gerais'!$D$6</f>
        <v>1/02/2015</v>
      </c>
      <c r="EA5" s="481" t="str">
        <f>EA7&amp;"/"&amp;"02"&amp;"/"&amp;'P Gerais'!$D$6</f>
        <v>2/02/2015</v>
      </c>
      <c r="EB5" s="481" t="str">
        <f>EB7&amp;"/"&amp;"02"&amp;"/"&amp;'P Gerais'!$D$6</f>
        <v>3/02/2015</v>
      </c>
      <c r="EC5" s="481" t="str">
        <f>EC7&amp;"/"&amp;"02"&amp;"/"&amp;'P Gerais'!$D$6</f>
        <v>4/02/2015</v>
      </c>
      <c r="ED5" s="481" t="str">
        <f>ED7&amp;"/"&amp;"02"&amp;"/"&amp;'P Gerais'!$D$6</f>
        <v>5/02/2015</v>
      </c>
      <c r="EE5" s="481" t="str">
        <f>EE7&amp;"/"&amp;"02"&amp;"/"&amp;'P Gerais'!$D$6</f>
        <v>6/02/2015</v>
      </c>
      <c r="EF5" s="481" t="str">
        <f>EF7&amp;"/"&amp;"02"&amp;"/"&amp;'P Gerais'!$D$6</f>
        <v>7/02/2015</v>
      </c>
      <c r="EG5" s="481" t="str">
        <f>EG7&amp;"/"&amp;"02"&amp;"/"&amp;'P Gerais'!$D$6</f>
        <v>8/02/2015</v>
      </c>
      <c r="EH5" s="481" t="str">
        <f>EH7&amp;"/"&amp;"02"&amp;"/"&amp;'P Gerais'!$D$6</f>
        <v>9/02/2015</v>
      </c>
      <c r="EI5" s="481" t="str">
        <f>EI7&amp;"/"&amp;"02"&amp;"/"&amp;'P Gerais'!$D$6</f>
        <v>10/02/2015</v>
      </c>
      <c r="EJ5" s="481" t="str">
        <f>EJ7&amp;"/"&amp;"02"&amp;"/"&amp;'P Gerais'!$D$6</f>
        <v>11/02/2015</v>
      </c>
      <c r="EK5" s="481" t="str">
        <f>EK7&amp;"/"&amp;"02"&amp;"/"&amp;'P Gerais'!$D$6</f>
        <v>12/02/2015</v>
      </c>
      <c r="EL5" s="481" t="str">
        <f>EL7&amp;"/"&amp;"02"&amp;"/"&amp;'P Gerais'!$D$6</f>
        <v>13/02/2015</v>
      </c>
      <c r="EM5" s="481" t="str">
        <f>EM7&amp;"/"&amp;"02"&amp;"/"&amp;'P Gerais'!$D$6</f>
        <v>14/02/2015</v>
      </c>
      <c r="EN5" s="481" t="str">
        <f>EN7&amp;"/"&amp;"02"&amp;"/"&amp;'P Gerais'!$D$6</f>
        <v>15/02/2015</v>
      </c>
      <c r="EO5" s="481" t="str">
        <f>EO7&amp;"/"&amp;"02"&amp;"/"&amp;'P Gerais'!$D$6</f>
        <v>16/02/2015</v>
      </c>
      <c r="EP5" s="481" t="str">
        <f>EP7&amp;"/"&amp;"02"&amp;"/"&amp;'P Gerais'!$D$6</f>
        <v>17/02/2015</v>
      </c>
      <c r="EQ5" s="481" t="str">
        <f>EQ7&amp;"/"&amp;"02"&amp;"/"&amp;'P Gerais'!$D$6</f>
        <v>18/02/2015</v>
      </c>
      <c r="ER5" s="481" t="str">
        <f>ER7&amp;"/"&amp;"02"&amp;"/"&amp;'P Gerais'!$D$6</f>
        <v>19/02/2015</v>
      </c>
      <c r="ES5" s="481" t="str">
        <f>ES7&amp;"/"&amp;"02"&amp;"/"&amp;'P Gerais'!$D$6</f>
        <v>20/02/2015</v>
      </c>
      <c r="ET5" s="481" t="str">
        <f>ET7&amp;"/"&amp;"02"&amp;"/"&amp;'P Gerais'!$D$6</f>
        <v>21/02/2015</v>
      </c>
      <c r="EU5" s="481" t="str">
        <f>EU7&amp;"/"&amp;"02"&amp;"/"&amp;'P Gerais'!$D$6</f>
        <v>22/02/2015</v>
      </c>
      <c r="EV5" s="481" t="str">
        <f>EV7&amp;"/"&amp;"02"&amp;"/"&amp;'P Gerais'!$D$6</f>
        <v>23/02/2015</v>
      </c>
      <c r="EW5" s="481" t="str">
        <f>EW7&amp;"/"&amp;"02"&amp;"/"&amp;'P Gerais'!$D$6</f>
        <v>24/02/2015</v>
      </c>
      <c r="EX5" s="481" t="str">
        <f>EX7&amp;"/"&amp;"02"&amp;"/"&amp;'P Gerais'!$D$6</f>
        <v>25/02/2015</v>
      </c>
      <c r="EY5" s="481" t="str">
        <f>EY7&amp;"/"&amp;"02"&amp;"/"&amp;'P Gerais'!$D$6</f>
        <v>26/02/2015</v>
      </c>
      <c r="EZ5" s="481" t="str">
        <f>EZ7&amp;"/"&amp;"02"&amp;"/"&amp;'P Gerais'!$D$6</f>
        <v>27/02/2015</v>
      </c>
      <c r="FA5" s="481" t="str">
        <f>FA7&amp;"/"&amp;"02"&amp;"/"&amp;'P Gerais'!$D$6</f>
        <v>28/02/2015</v>
      </c>
      <c r="FB5" s="481" t="str">
        <f>FB7&amp;"/"&amp;"02"&amp;"/"&amp;'P Gerais'!$D$6</f>
        <v>29/02/2015</v>
      </c>
      <c r="FC5" s="481"/>
      <c r="FD5" s="481"/>
      <c r="FE5" s="481"/>
      <c r="FF5" s="481"/>
      <c r="FG5" s="481"/>
      <c r="FH5" s="481"/>
    </row>
    <row r="6" spans="1:211" ht="30" customHeight="1" thickTop="1" thickBot="1">
      <c r="C6" s="709" t="s">
        <v>151</v>
      </c>
      <c r="D6" s="710"/>
      <c r="E6" s="710"/>
      <c r="F6" s="710"/>
      <c r="G6" s="710"/>
      <c r="H6" s="710"/>
      <c r="I6" s="710"/>
      <c r="J6" s="710"/>
      <c r="K6" s="710"/>
      <c r="L6" s="711"/>
      <c r="M6" s="708" t="s">
        <v>152</v>
      </c>
      <c r="N6" s="708"/>
      <c r="O6" s="708"/>
      <c r="P6" s="708"/>
      <c r="Q6" s="708"/>
      <c r="R6" s="708" t="s">
        <v>866</v>
      </c>
      <c r="S6" s="708"/>
      <c r="T6" s="708"/>
      <c r="U6" s="708"/>
      <c r="V6" s="708"/>
      <c r="W6" s="708"/>
      <c r="X6" s="708"/>
      <c r="Y6" s="708"/>
      <c r="Z6" s="708" t="s">
        <v>153</v>
      </c>
      <c r="AA6" s="708"/>
      <c r="AB6" s="713" t="s">
        <v>154</v>
      </c>
      <c r="AC6" s="713"/>
      <c r="AD6" s="713"/>
      <c r="AE6" s="713"/>
      <c r="AF6" s="713"/>
      <c r="AH6" s="724" t="s">
        <v>165</v>
      </c>
      <c r="AK6" s="481" t="s">
        <v>867</v>
      </c>
      <c r="AL6" s="373" t="s">
        <v>4</v>
      </c>
      <c r="AM6" s="373" t="s">
        <v>848</v>
      </c>
      <c r="AN6" s="373" t="s">
        <v>849</v>
      </c>
      <c r="AO6" s="373" t="s">
        <v>850</v>
      </c>
      <c r="AP6" s="373" t="s">
        <v>851</v>
      </c>
      <c r="AQ6" s="373" t="s">
        <v>157</v>
      </c>
      <c r="AR6" s="371"/>
      <c r="AS6" s="374">
        <v>1</v>
      </c>
      <c r="AT6" s="364"/>
      <c r="AU6" s="364"/>
      <c r="BA6" s="712" t="s">
        <v>854</v>
      </c>
      <c r="BB6" s="712"/>
      <c r="BC6" s="712"/>
      <c r="BD6" s="712"/>
      <c r="BE6" s="712"/>
      <c r="BF6" s="712"/>
      <c r="BG6" s="712"/>
      <c r="BH6" s="712"/>
      <c r="BI6" s="481" t="s">
        <v>869</v>
      </c>
      <c r="BV6" s="481" t="s">
        <v>701</v>
      </c>
      <c r="BW6" s="481" t="s">
        <v>703</v>
      </c>
      <c r="BX6" s="481" t="s">
        <v>704</v>
      </c>
      <c r="BY6" s="481" t="s">
        <v>706</v>
      </c>
      <c r="CF6" s="481" t="s">
        <v>802</v>
      </c>
      <c r="CK6" s="363"/>
      <c r="CL6" s="375" t="str">
        <f>VLOOKUP(WEEKDAY(DATE('P Gerais'!$D$6,2,CL7),1),'P Gerais'!$J$5:$K$11,2,FALSE)</f>
        <v>Dom</v>
      </c>
      <c r="CM6" s="375" t="str">
        <f>VLOOKUP(WEEKDAY(DATE('P Gerais'!$D$6,2,CM7),1),'P Gerais'!$J$5:$K$11,2,FALSE)</f>
        <v>Seg</v>
      </c>
      <c r="CN6" s="375" t="str">
        <f>VLOOKUP(WEEKDAY(DATE('P Gerais'!$D$6,2,CN7),1),'P Gerais'!$J$5:$K$11,2,FALSE)</f>
        <v>Ter</v>
      </c>
      <c r="CO6" s="375" t="str">
        <f>VLOOKUP(WEEKDAY(DATE('P Gerais'!$D$6,2,CO7),1),'P Gerais'!$J$5:$K$11,2,FALSE)</f>
        <v>Qua</v>
      </c>
      <c r="CP6" s="375" t="str">
        <f>VLOOKUP(WEEKDAY(DATE('P Gerais'!$D$6,2,CP7),1),'P Gerais'!$J$5:$K$11,2,FALSE)</f>
        <v>Qui</v>
      </c>
      <c r="CQ6" s="375" t="str">
        <f>VLOOKUP(WEEKDAY(DATE('P Gerais'!$D$6,2,CQ7),1),'P Gerais'!$J$5:$K$11,2,FALSE)</f>
        <v>Sex</v>
      </c>
      <c r="CR6" s="375" t="str">
        <f>VLOOKUP(WEEKDAY(DATE('P Gerais'!$D$6,2,CR7),1),'P Gerais'!$J$5:$K$11,2,FALSE)</f>
        <v>Sab</v>
      </c>
      <c r="CS6" s="375" t="str">
        <f>VLOOKUP(WEEKDAY(DATE('P Gerais'!$D$6,2,CS7),1),'P Gerais'!$J$5:$K$11,2,FALSE)</f>
        <v>Dom</v>
      </c>
      <c r="CT6" s="375" t="str">
        <f>VLOOKUP(WEEKDAY(DATE('P Gerais'!$D$6,2,CT7),1),'P Gerais'!$J$5:$K$11,2,FALSE)</f>
        <v>Seg</v>
      </c>
      <c r="CU6" s="375" t="str">
        <f>VLOOKUP(WEEKDAY(DATE('P Gerais'!$D$6,2,CU7),1),'P Gerais'!$J$5:$K$11,2,FALSE)</f>
        <v>Ter</v>
      </c>
      <c r="CV6" s="375" t="str">
        <f>VLOOKUP(WEEKDAY(DATE('P Gerais'!$D$6,2,CV7),1),'P Gerais'!$J$5:$K$11,2,FALSE)</f>
        <v>Qua</v>
      </c>
      <c r="CW6" s="375" t="str">
        <f>VLOOKUP(WEEKDAY(DATE('P Gerais'!$D$6,2,CW7),1),'P Gerais'!$J$5:$K$11,2,FALSE)</f>
        <v>Qui</v>
      </c>
      <c r="CX6" s="375" t="str">
        <f>VLOOKUP(WEEKDAY(DATE('P Gerais'!$D$6,2,CX7),1),'P Gerais'!$J$5:$K$11,2,FALSE)</f>
        <v>Sex</v>
      </c>
      <c r="CY6" s="375" t="str">
        <f>VLOOKUP(WEEKDAY(DATE('P Gerais'!$D$6,2,CY7),1),'P Gerais'!$J$5:$K$11,2,FALSE)</f>
        <v>Sab</v>
      </c>
      <c r="CZ6" s="375" t="str">
        <f>VLOOKUP(WEEKDAY(DATE('P Gerais'!$D$6,2,CZ7),1),'P Gerais'!$J$5:$K$11,2,FALSE)</f>
        <v>Dom</v>
      </c>
      <c r="DA6" s="375" t="str">
        <f>VLOOKUP(WEEKDAY(DATE('P Gerais'!$D$6,2,DA7),1),'P Gerais'!$J$5:$K$11,2,FALSE)</f>
        <v>Seg</v>
      </c>
      <c r="DB6" s="375" t="str">
        <f>VLOOKUP(WEEKDAY(DATE('P Gerais'!$D$6,2,DB7),1),'P Gerais'!$J$5:$K$11,2,FALSE)</f>
        <v>Ter</v>
      </c>
      <c r="DC6" s="375" t="str">
        <f>VLOOKUP(WEEKDAY(DATE('P Gerais'!$D$6,2,DC7),1),'P Gerais'!$J$5:$K$11,2,FALSE)</f>
        <v>Qua</v>
      </c>
      <c r="DD6" s="375" t="str">
        <f>VLOOKUP(WEEKDAY(DATE('P Gerais'!$D$6,2,DD7),1),'P Gerais'!$J$5:$K$11,2,FALSE)</f>
        <v>Qui</v>
      </c>
      <c r="DE6" s="375" t="str">
        <f>VLOOKUP(WEEKDAY(DATE('P Gerais'!$D$6,2,DE7),1),'P Gerais'!$J$5:$K$11,2,FALSE)</f>
        <v>Sex</v>
      </c>
      <c r="DF6" s="375" t="str">
        <f>VLOOKUP(WEEKDAY(DATE('P Gerais'!$D$6,2,DF7),1),'P Gerais'!$J$5:$K$11,2,FALSE)</f>
        <v>Sab</v>
      </c>
      <c r="DG6" s="375" t="str">
        <f>VLOOKUP(WEEKDAY(DATE('P Gerais'!$D$6,2,DG7),1),'P Gerais'!$J$5:$K$11,2,FALSE)</f>
        <v>Dom</v>
      </c>
      <c r="DH6" s="375" t="str">
        <f>VLOOKUP(WEEKDAY(DATE('P Gerais'!$D$6,2,DH7),1),'P Gerais'!$J$5:$K$11,2,FALSE)</f>
        <v>Seg</v>
      </c>
      <c r="DI6" s="375" t="str">
        <f>VLOOKUP(WEEKDAY(DATE('P Gerais'!$D$6,2,DI7),1),'P Gerais'!$J$5:$K$11,2,FALSE)</f>
        <v>Ter</v>
      </c>
      <c r="DJ6" s="375" t="str">
        <f>VLOOKUP(WEEKDAY(DATE('P Gerais'!$D$6,2,DJ7),1),'P Gerais'!$J$5:$K$11,2,FALSE)</f>
        <v>Qua</v>
      </c>
      <c r="DK6" s="375" t="str">
        <f>VLOOKUP(WEEKDAY(DATE('P Gerais'!$D$6,2,DK7),1),'P Gerais'!$J$5:$K$11,2,FALSE)</f>
        <v>Qui</v>
      </c>
      <c r="DL6" s="375" t="str">
        <f>VLOOKUP(WEEKDAY(DATE('P Gerais'!$D$6,2,DL7),1),'P Gerais'!$J$5:$K$11,2,FALSE)</f>
        <v>Sex</v>
      </c>
      <c r="DM6" s="375" t="str">
        <f>VLOOKUP(WEEKDAY(DATE('P Gerais'!$D$6,2,DM7),1),'P Gerais'!$J$5:$K$11,2,FALSE)</f>
        <v>Sab</v>
      </c>
      <c r="DN6" s="375" t="str">
        <f>VLOOKUP(WEEKDAY(DATE('P Gerais'!$D$6,2,DN7),1),'P Gerais'!$J$5:$K$11,2,FALSE)</f>
        <v>Dom</v>
      </c>
      <c r="DO6" s="481"/>
      <c r="DP6" s="481"/>
      <c r="DQ6" s="481" t="s">
        <v>817</v>
      </c>
      <c r="DS6" s="481"/>
      <c r="DT6" s="481"/>
      <c r="DU6" s="481"/>
      <c r="DV6" s="481"/>
      <c r="DW6" s="481"/>
      <c r="DX6" s="481"/>
      <c r="DY6" s="481"/>
      <c r="DZ6" s="375" t="str">
        <f>VLOOKUP(WEEKDAY(DATE('P Gerais'!$D$6,2,DZ7),1),'P Gerais'!$J$5:$K$11,2,FALSE)</f>
        <v>Dom</v>
      </c>
      <c r="EA6" s="375" t="str">
        <f>VLOOKUP(WEEKDAY(DATE('P Gerais'!$D$6,2,EA7),1),'P Gerais'!$J$5:$K$11,2,FALSE)</f>
        <v>Seg</v>
      </c>
      <c r="EB6" s="375" t="str">
        <f>VLOOKUP(WEEKDAY(DATE('P Gerais'!$D$6,2,EB7),1),'P Gerais'!$J$5:$K$11,2,FALSE)</f>
        <v>Ter</v>
      </c>
      <c r="EC6" s="375" t="str">
        <f>VLOOKUP(WEEKDAY(DATE('P Gerais'!$D$6,2,EC7),1),'P Gerais'!$J$5:$K$11,2,FALSE)</f>
        <v>Qua</v>
      </c>
      <c r="ED6" s="375" t="str">
        <f>VLOOKUP(WEEKDAY(DATE('P Gerais'!$D$6,2,ED7),1),'P Gerais'!$J$5:$K$11,2,FALSE)</f>
        <v>Qui</v>
      </c>
      <c r="EE6" s="375" t="str">
        <f>VLOOKUP(WEEKDAY(DATE('P Gerais'!$D$6,2,EE7),1),'P Gerais'!$J$5:$K$11,2,FALSE)</f>
        <v>Sex</v>
      </c>
      <c r="EF6" s="375" t="str">
        <f>VLOOKUP(WEEKDAY(DATE('P Gerais'!$D$6,2,EF7),1),'P Gerais'!$J$5:$K$11,2,FALSE)</f>
        <v>Sab</v>
      </c>
      <c r="EG6" s="375" t="str">
        <f>VLOOKUP(WEEKDAY(DATE('P Gerais'!$D$6,2,EG7),1),'P Gerais'!$J$5:$K$11,2,FALSE)</f>
        <v>Dom</v>
      </c>
      <c r="EH6" s="375" t="str">
        <f>VLOOKUP(WEEKDAY(DATE('P Gerais'!$D$6,2,EH7),1),'P Gerais'!$J$5:$K$11,2,FALSE)</f>
        <v>Seg</v>
      </c>
      <c r="EI6" s="375" t="str">
        <f>VLOOKUP(WEEKDAY(DATE('P Gerais'!$D$6,2,EI7),1),'P Gerais'!$J$5:$K$11,2,FALSE)</f>
        <v>Ter</v>
      </c>
      <c r="EJ6" s="375" t="str">
        <f>VLOOKUP(WEEKDAY(DATE('P Gerais'!$D$6,2,EJ7),1),'P Gerais'!$J$5:$K$11,2,FALSE)</f>
        <v>Qua</v>
      </c>
      <c r="EK6" s="375" t="str">
        <f>VLOOKUP(WEEKDAY(DATE('P Gerais'!$D$6,2,EK7),1),'P Gerais'!$J$5:$K$11,2,FALSE)</f>
        <v>Qui</v>
      </c>
      <c r="EL6" s="375" t="str">
        <f>VLOOKUP(WEEKDAY(DATE('P Gerais'!$D$6,2,EL7),1),'P Gerais'!$J$5:$K$11,2,FALSE)</f>
        <v>Sex</v>
      </c>
      <c r="EM6" s="375" t="str">
        <f>VLOOKUP(WEEKDAY(DATE('P Gerais'!$D$6,2,EM7),1),'P Gerais'!$J$5:$K$11,2,FALSE)</f>
        <v>Sab</v>
      </c>
      <c r="EN6" s="375" t="str">
        <f>VLOOKUP(WEEKDAY(DATE('P Gerais'!$D$6,2,EN7),1),'P Gerais'!$J$5:$K$11,2,FALSE)</f>
        <v>Dom</v>
      </c>
      <c r="EO6" s="375" t="str">
        <f>VLOOKUP(WEEKDAY(DATE('P Gerais'!$D$6,2,EO7),1),'P Gerais'!$J$5:$K$11,2,FALSE)</f>
        <v>Seg</v>
      </c>
      <c r="EP6" s="375" t="str">
        <f>VLOOKUP(WEEKDAY(DATE('P Gerais'!$D$6,2,EP7),1),'P Gerais'!$J$5:$K$11,2,FALSE)</f>
        <v>Ter</v>
      </c>
      <c r="EQ6" s="375" t="str">
        <f>VLOOKUP(WEEKDAY(DATE('P Gerais'!$D$6,2,EQ7),1),'P Gerais'!$J$5:$K$11,2,FALSE)</f>
        <v>Qua</v>
      </c>
      <c r="ER6" s="375" t="str">
        <f>VLOOKUP(WEEKDAY(DATE('P Gerais'!$D$6,2,ER7),1),'P Gerais'!$J$5:$K$11,2,FALSE)</f>
        <v>Qui</v>
      </c>
      <c r="ES6" s="375" t="str">
        <f>VLOOKUP(WEEKDAY(DATE('P Gerais'!$D$6,2,ES7),1),'P Gerais'!$J$5:$K$11,2,FALSE)</f>
        <v>Sex</v>
      </c>
      <c r="ET6" s="375" t="str">
        <f>VLOOKUP(WEEKDAY(DATE('P Gerais'!$D$6,2,ET7),1),'P Gerais'!$J$5:$K$11,2,FALSE)</f>
        <v>Sab</v>
      </c>
      <c r="EU6" s="375" t="str">
        <f>VLOOKUP(WEEKDAY(DATE('P Gerais'!$D$6,2,EU7),1),'P Gerais'!$J$5:$K$11,2,FALSE)</f>
        <v>Dom</v>
      </c>
      <c r="EV6" s="375" t="str">
        <f>VLOOKUP(WEEKDAY(DATE('P Gerais'!$D$6,2,EV7),1),'P Gerais'!$J$5:$K$11,2,FALSE)</f>
        <v>Seg</v>
      </c>
      <c r="EW6" s="375" t="str">
        <f>VLOOKUP(WEEKDAY(DATE('P Gerais'!$D$6,2,EW7),1),'P Gerais'!$J$5:$K$11,2,FALSE)</f>
        <v>Ter</v>
      </c>
      <c r="EX6" s="375" t="str">
        <f>VLOOKUP(WEEKDAY(DATE('P Gerais'!$D$6,2,EX7),1),'P Gerais'!$J$5:$K$11,2,FALSE)</f>
        <v>Qua</v>
      </c>
      <c r="EY6" s="375" t="str">
        <f>VLOOKUP(WEEKDAY(DATE('P Gerais'!$D$6,2,EY7),1),'P Gerais'!$J$5:$K$11,2,FALSE)</f>
        <v>Qui</v>
      </c>
      <c r="EZ6" s="375" t="str">
        <f>VLOOKUP(WEEKDAY(DATE('P Gerais'!$D$6,2,EZ7),1),'P Gerais'!$J$5:$K$11,2,FALSE)</f>
        <v>Sex</v>
      </c>
      <c r="FA6" s="375" t="str">
        <f>VLOOKUP(WEEKDAY(DATE('P Gerais'!$D$6,2,FA7),1),'P Gerais'!$J$5:$K$11,2,FALSE)</f>
        <v>Sab</v>
      </c>
      <c r="FB6" s="375" t="str">
        <f>VLOOKUP(WEEKDAY(DATE('P Gerais'!$D$6,2,FB7),1),'P Gerais'!$J$5:$K$11,2,FALSE)</f>
        <v>Dom</v>
      </c>
      <c r="FC6" s="481"/>
      <c r="FD6" s="481"/>
      <c r="FE6" s="481"/>
      <c r="FF6" s="481"/>
      <c r="FG6" s="481"/>
      <c r="FH6" s="481"/>
      <c r="GV6" s="708" t="s">
        <v>1045</v>
      </c>
      <c r="GW6" s="708"/>
      <c r="GX6" s="708"/>
      <c r="GY6" s="708"/>
      <c r="GZ6" s="708"/>
      <c r="HA6" s="708"/>
      <c r="HB6" s="708"/>
      <c r="HC6" s="708"/>
    </row>
    <row r="7" spans="1:211" ht="30" customHeight="1" thickTop="1" thickBot="1">
      <c r="C7" s="376" t="s">
        <v>0</v>
      </c>
      <c r="D7" s="376" t="s">
        <v>1</v>
      </c>
      <c r="E7" s="377" t="s">
        <v>903</v>
      </c>
      <c r="F7" s="376" t="s">
        <v>2</v>
      </c>
      <c r="G7" s="378" t="s">
        <v>896</v>
      </c>
      <c r="H7" s="377" t="s">
        <v>898</v>
      </c>
      <c r="I7" s="378" t="s">
        <v>895</v>
      </c>
      <c r="J7" s="379" t="s">
        <v>788</v>
      </c>
      <c r="K7" s="379" t="s">
        <v>852</v>
      </c>
      <c r="L7" s="379" t="s">
        <v>841</v>
      </c>
      <c r="M7" s="377" t="s">
        <v>840</v>
      </c>
      <c r="N7" s="376" t="s">
        <v>5</v>
      </c>
      <c r="O7" s="376" t="s">
        <v>839</v>
      </c>
      <c r="P7" s="376" t="s">
        <v>145</v>
      </c>
      <c r="Q7" s="376" t="s">
        <v>146</v>
      </c>
      <c r="R7" s="376" t="str">
        <f>IF(OR(Benef!C6="-",Benef!C6=""),"-",Benef!C6)</f>
        <v>-</v>
      </c>
      <c r="S7" s="376" t="str">
        <f>IF(OR(Benef!C7="-",Benef!C7=""),"-",Benef!C7)</f>
        <v>-</v>
      </c>
      <c r="T7" s="376" t="str">
        <f>IF(OR(Benef!C8="-",Benef!C8=""),"-",Benef!C8)</f>
        <v>-</v>
      </c>
      <c r="U7" s="376" t="str">
        <f>IF(OR(Benef!C9="-",Benef!C9=""),"-",Benef!C9)</f>
        <v>-</v>
      </c>
      <c r="V7" s="376" t="str">
        <f>IF(OR(Benef!C10="-",Benef!C10=""),"-",Benef!C10)</f>
        <v>-</v>
      </c>
      <c r="W7" s="376" t="str">
        <f>IF(OR(Benef!C11="-",Benef!C11=""),"-",Benef!C11)</f>
        <v>-</v>
      </c>
      <c r="X7" s="376" t="str">
        <f>IF(OR(Benef!C12="-",Benef!C12=""),"-",Benef!C12)</f>
        <v>-</v>
      </c>
      <c r="Y7" s="376" t="str">
        <f>IF(OR(Benef!C13="-",Benef!C13=""),"-",Benef!C13)</f>
        <v>-</v>
      </c>
      <c r="Z7" s="376" t="s">
        <v>148</v>
      </c>
      <c r="AA7" s="376" t="s">
        <v>147</v>
      </c>
      <c r="AB7" s="376" t="s">
        <v>843</v>
      </c>
      <c r="AC7" s="376" t="s">
        <v>787</v>
      </c>
      <c r="AD7" s="376" t="s">
        <v>149</v>
      </c>
      <c r="AE7" s="376" t="s">
        <v>150</v>
      </c>
      <c r="AF7" s="376" t="s">
        <v>147</v>
      </c>
      <c r="AH7" s="724"/>
      <c r="AJ7" s="481">
        <f ca="1">COUNTIF(F8:F37,"Sim")</f>
        <v>0</v>
      </c>
      <c r="AL7" s="481" t="s">
        <v>842</v>
      </c>
      <c r="AM7" s="481" t="s">
        <v>842</v>
      </c>
      <c r="AN7" s="481" t="s">
        <v>842</v>
      </c>
      <c r="AO7" s="481" t="s">
        <v>842</v>
      </c>
      <c r="AP7" s="481" t="s">
        <v>842</v>
      </c>
      <c r="AQ7" s="481" t="s">
        <v>842</v>
      </c>
      <c r="AR7" s="481" t="s">
        <v>4</v>
      </c>
      <c r="AS7" s="481" t="s">
        <v>5</v>
      </c>
      <c r="AT7" s="481" t="s">
        <v>839</v>
      </c>
      <c r="AU7" s="481" t="s">
        <v>145</v>
      </c>
      <c r="AV7" s="481" t="s">
        <v>146</v>
      </c>
      <c r="AW7" s="481" t="s">
        <v>516</v>
      </c>
      <c r="AX7" s="481" t="s">
        <v>517</v>
      </c>
      <c r="AY7" s="481" t="s">
        <v>518</v>
      </c>
      <c r="AZ7" s="481" t="s">
        <v>522</v>
      </c>
      <c r="BA7" s="481" t="s">
        <v>853</v>
      </c>
      <c r="BB7" s="481" t="s">
        <v>855</v>
      </c>
      <c r="BC7" s="481" t="s">
        <v>857</v>
      </c>
      <c r="BD7" s="481" t="s">
        <v>861</v>
      </c>
      <c r="BE7" s="481" t="s">
        <v>856</v>
      </c>
      <c r="BF7" s="481" t="s">
        <v>858</v>
      </c>
      <c r="BG7" s="481" t="s">
        <v>863</v>
      </c>
      <c r="BH7" s="481" t="s">
        <v>864</v>
      </c>
      <c r="BI7" s="481" t="s">
        <v>868</v>
      </c>
      <c r="BJ7" s="481" t="s">
        <v>529</v>
      </c>
      <c r="BK7" s="481" t="s">
        <v>604</v>
      </c>
      <c r="BL7" s="481" t="s">
        <v>29</v>
      </c>
      <c r="BM7" s="481" t="s">
        <v>30</v>
      </c>
      <c r="BN7" s="481" t="s">
        <v>31</v>
      </c>
      <c r="BO7" s="481" t="s">
        <v>32</v>
      </c>
      <c r="BP7" s="481" t="s">
        <v>33</v>
      </c>
      <c r="BQ7" s="481" t="s">
        <v>159</v>
      </c>
      <c r="BR7" s="481" t="s">
        <v>523</v>
      </c>
      <c r="BS7" s="481" t="s">
        <v>606</v>
      </c>
      <c r="BT7" s="481" t="s">
        <v>605</v>
      </c>
      <c r="BU7" s="481" t="s">
        <v>604</v>
      </c>
      <c r="BV7" s="481" t="s">
        <v>700</v>
      </c>
      <c r="BW7" s="481" t="s">
        <v>702</v>
      </c>
      <c r="BX7" s="481" t="s">
        <v>705</v>
      </c>
      <c r="BY7" s="481" t="s">
        <v>707</v>
      </c>
      <c r="BZ7" s="481" t="s">
        <v>730</v>
      </c>
      <c r="CB7" s="481" t="s">
        <v>1</v>
      </c>
      <c r="CC7" s="481" t="s">
        <v>751</v>
      </c>
      <c r="CD7" s="481" t="s">
        <v>752</v>
      </c>
      <c r="CF7" s="481" t="s">
        <v>803</v>
      </c>
      <c r="CG7" s="481" t="s">
        <v>804</v>
      </c>
      <c r="CH7" s="481" t="s">
        <v>805</v>
      </c>
      <c r="CI7" s="481" t="s">
        <v>806</v>
      </c>
      <c r="CJ7" s="481" t="s">
        <v>807</v>
      </c>
      <c r="CK7" s="363"/>
      <c r="CL7" s="481">
        <v>1</v>
      </c>
      <c r="CM7" s="481">
        <v>2</v>
      </c>
      <c r="CN7" s="481">
        <v>3</v>
      </c>
      <c r="CO7" s="481">
        <v>4</v>
      </c>
      <c r="CP7" s="481">
        <v>5</v>
      </c>
      <c r="CQ7" s="481">
        <v>6</v>
      </c>
      <c r="CR7" s="481">
        <v>7</v>
      </c>
      <c r="CS7" s="481">
        <v>8</v>
      </c>
      <c r="CT7" s="481">
        <v>9</v>
      </c>
      <c r="CU7" s="481">
        <v>10</v>
      </c>
      <c r="CV7" s="481">
        <v>11</v>
      </c>
      <c r="CW7" s="481">
        <v>12</v>
      </c>
      <c r="CX7" s="481">
        <v>13</v>
      </c>
      <c r="CY7" s="481">
        <v>14</v>
      </c>
      <c r="CZ7" s="481">
        <v>15</v>
      </c>
      <c r="DA7" s="481">
        <v>16</v>
      </c>
      <c r="DB7" s="481">
        <v>17</v>
      </c>
      <c r="DC7" s="481">
        <v>18</v>
      </c>
      <c r="DD7" s="481">
        <v>19</v>
      </c>
      <c r="DE7" s="481">
        <v>20</v>
      </c>
      <c r="DF7" s="481">
        <v>21</v>
      </c>
      <c r="DG7" s="481">
        <v>22</v>
      </c>
      <c r="DH7" s="481">
        <v>23</v>
      </c>
      <c r="DI7" s="481">
        <v>24</v>
      </c>
      <c r="DJ7" s="481">
        <v>25</v>
      </c>
      <c r="DK7" s="481">
        <v>26</v>
      </c>
      <c r="DL7" s="481">
        <v>27</v>
      </c>
      <c r="DM7" s="481">
        <v>28</v>
      </c>
      <c r="DN7" s="481">
        <v>29</v>
      </c>
      <c r="DO7" s="481" t="s">
        <v>157</v>
      </c>
      <c r="DP7" s="481" t="s">
        <v>847</v>
      </c>
      <c r="DQ7" s="481" t="s">
        <v>811</v>
      </c>
      <c r="DR7" s="481" t="s">
        <v>812</v>
      </c>
      <c r="DS7" s="481" t="s">
        <v>813</v>
      </c>
      <c r="DT7" s="481" t="s">
        <v>814</v>
      </c>
      <c r="DU7" s="481" t="s">
        <v>815</v>
      </c>
      <c r="DV7" s="481" t="s">
        <v>818</v>
      </c>
      <c r="DW7" s="481" t="s">
        <v>810</v>
      </c>
      <c r="DX7" s="481" t="s">
        <v>834</v>
      </c>
      <c r="DY7" s="481" t="s">
        <v>833</v>
      </c>
      <c r="DZ7" s="481">
        <v>1</v>
      </c>
      <c r="EA7" s="481">
        <v>2</v>
      </c>
      <c r="EB7" s="481">
        <v>3</v>
      </c>
      <c r="EC7" s="481">
        <v>4</v>
      </c>
      <c r="ED7" s="481">
        <v>5</v>
      </c>
      <c r="EE7" s="481">
        <v>6</v>
      </c>
      <c r="EF7" s="481">
        <v>7</v>
      </c>
      <c r="EG7" s="481">
        <v>8</v>
      </c>
      <c r="EH7" s="481">
        <v>9</v>
      </c>
      <c r="EI7" s="481">
        <v>10</v>
      </c>
      <c r="EJ7" s="481">
        <v>11</v>
      </c>
      <c r="EK7" s="481">
        <v>12</v>
      </c>
      <c r="EL7" s="481">
        <v>13</v>
      </c>
      <c r="EM7" s="481">
        <v>14</v>
      </c>
      <c r="EN7" s="481">
        <v>15</v>
      </c>
      <c r="EO7" s="481">
        <v>16</v>
      </c>
      <c r="EP7" s="481">
        <v>17</v>
      </c>
      <c r="EQ7" s="481">
        <v>18</v>
      </c>
      <c r="ER7" s="481">
        <v>19</v>
      </c>
      <c r="ES7" s="481">
        <v>20</v>
      </c>
      <c r="ET7" s="481">
        <v>21</v>
      </c>
      <c r="EU7" s="481">
        <v>22</v>
      </c>
      <c r="EV7" s="481">
        <v>23</v>
      </c>
      <c r="EW7" s="481">
        <v>24</v>
      </c>
      <c r="EX7" s="481">
        <v>25</v>
      </c>
      <c r="EY7" s="481">
        <v>26</v>
      </c>
      <c r="EZ7" s="481">
        <v>27</v>
      </c>
      <c r="FA7" s="481">
        <v>28</v>
      </c>
      <c r="FB7" s="481">
        <v>29</v>
      </c>
      <c r="FC7" s="481" t="s">
        <v>835</v>
      </c>
      <c r="FD7" s="481" t="s">
        <v>836</v>
      </c>
      <c r="FE7" s="481" t="s">
        <v>837</v>
      </c>
      <c r="FF7" s="481" t="s">
        <v>874</v>
      </c>
      <c r="FG7" s="481" t="s">
        <v>844</v>
      </c>
      <c r="FH7" s="481" t="s">
        <v>845</v>
      </c>
      <c r="FP7" s="363" t="s">
        <v>1029</v>
      </c>
      <c r="FQ7" s="363" t="s">
        <v>931</v>
      </c>
      <c r="GV7" s="482" t="str">
        <f t="shared" ref="GV7:HC7" si="0">R7</f>
        <v>-</v>
      </c>
      <c r="GW7" s="482" t="str">
        <f t="shared" si="0"/>
        <v>-</v>
      </c>
      <c r="GX7" s="482" t="str">
        <f t="shared" si="0"/>
        <v>-</v>
      </c>
      <c r="GY7" s="482" t="str">
        <f t="shared" si="0"/>
        <v>-</v>
      </c>
      <c r="GZ7" s="482" t="str">
        <f t="shared" si="0"/>
        <v>-</v>
      </c>
      <c r="HA7" s="482" t="str">
        <f t="shared" si="0"/>
        <v>-</v>
      </c>
      <c r="HB7" s="482" t="str">
        <f t="shared" si="0"/>
        <v>-</v>
      </c>
      <c r="HC7" s="482" t="str">
        <f t="shared" si="0"/>
        <v>-</v>
      </c>
    </row>
    <row r="8" spans="1:211" s="316" customFormat="1" ht="30" customHeight="1" thickTop="1" thickBot="1">
      <c r="A8" s="42"/>
      <c r="B8" s="194"/>
      <c r="C8" s="380" t="str">
        <f ca="1">IF('DB Func'!B3="Funcionário 1","",'DB Func'!B3)</f>
        <v/>
      </c>
      <c r="D8" s="381">
        <f ca="1">'DB Func'!CE3</f>
        <v>0</v>
      </c>
      <c r="E8" s="382" t="str">
        <f ca="1">IF(C8="","-",IF(OR(terceiro!E8="fev",terceiro!F8="FEV"),"Sim","Não"))</f>
        <v>-</v>
      </c>
      <c r="F8" s="383" t="str">
        <f ca="1">IF(C8="","-",IF(OR(Ferias!E8="FEV",Ferias!F8="FEV"),"Sim","Não"))</f>
        <v>-</v>
      </c>
      <c r="G8" s="383">
        <f ca="1">IF(C8="",0,IF(F8="Sim",IF(Ferias!E8="FEV",Ferias!I8,Ferias!J8),0))</f>
        <v>0</v>
      </c>
      <c r="H8" s="185"/>
      <c r="I8" s="185"/>
      <c r="J8" s="398">
        <f ca="1">IF(FE8="S",FD8,DO8)-K8-G8-I8</f>
        <v>0</v>
      </c>
      <c r="K8" s="160"/>
      <c r="L8" s="161"/>
      <c r="M8" s="189"/>
      <c r="N8" s="162"/>
      <c r="O8" s="163"/>
      <c r="P8" s="163"/>
      <c r="Q8" s="163"/>
      <c r="R8" s="164"/>
      <c r="S8" s="164"/>
      <c r="T8" s="164"/>
      <c r="U8" s="164"/>
      <c r="V8" s="164"/>
      <c r="W8" s="164"/>
      <c r="X8" s="164"/>
      <c r="Y8" s="164"/>
      <c r="Z8" s="164"/>
      <c r="AA8" s="164"/>
      <c r="AB8" s="163"/>
      <c r="AC8" s="163"/>
      <c r="AD8" s="164"/>
      <c r="AE8" s="164"/>
      <c r="AF8" s="313"/>
      <c r="AH8" s="483">
        <f ca="1">IF(AND('DB Func'!GE3="Janeiro",'DB Func'!BQ3="2 Parcelas"),(('auxiliar 13 sal'!D4/12*'DB Func'!GF3+AVERAGE('auxiliar 13 sal'!Q4:AB4)+AVERAGE('auxiliar 13 sal'!AE4:AP4)+'auxiliar 13 sal'!D4*'DB Func'!BN3+'auxiliar 13 sal'!D4*'DB Func'!BO3)/2),IF('DB Func'!GE3="Fevereiro",IF('DB Func'!BQ3="Parcela Única",('auxiliar 13 sal'!D4/12*'DB Func'!GF3)+AVERAGE('auxiliar 13 sal'!Q4:AB4)+AVERAGE('auxiliar 13 sal'!AE4:AP4)+('auxiliar 13 sal'!D4*'DB Func'!BN3)+('auxiliar 13 sal'!D4*'DB Func'!BO3),IF('DB Func'!BQ3="2 Parcelas",(('auxiliar 13 sal'!D4/12*'DB Func'!GF3+AVERAGE('auxiliar 13 sal'!Q4:AB4)+AVERAGE('auxiliar 13 sal'!AE4:AP4)+'auxiliar 13 sal'!D4*'DB Func'!BN3+'auxiliar 13 sal'!D4*'DB Func'!BO3)/2))),0))</f>
        <v>0</v>
      </c>
      <c r="AJ8" s="486">
        <f ca="1">COUNTIF(D8:D37,"&gt;0")</f>
        <v>0</v>
      </c>
      <c r="AK8" s="487">
        <f ca="1">(FF8/30*2)*L8</f>
        <v>0</v>
      </c>
      <c r="AL8" s="488">
        <f ca="1">IFERROR((M8/J8)*((IF(FE8="S",FC8-FD8+K8,DP8+K8))*AR8),0)</f>
        <v>0</v>
      </c>
      <c r="AM8" s="487">
        <f ca="1">IFERROR((N8/J8)*((IF(FE8="S",FC8-FD8+K8,DP8+K8))*AS8),0)</f>
        <v>0</v>
      </c>
      <c r="AN8" s="487">
        <f ca="1">IFERROR((O8/J8)*((IF(FE8="S",FC8-FD8+K8,DP8+K8))*AT8),0)</f>
        <v>0</v>
      </c>
      <c r="AO8" s="487">
        <f ca="1">IFERROR((P8/J8)*((IF(FE8="S",FC8-FD8+K8,DP8+K8))*AU8),0)</f>
        <v>0</v>
      </c>
      <c r="AP8" s="487">
        <f ca="1">IFERROR((Q8/J8)*((IF(FE8="S",FC8-FD8+K8,DP8+K8))*AV8),0)</f>
        <v>0</v>
      </c>
      <c r="AQ8" s="487">
        <f ca="1">SUM(AL8:AP8)</f>
        <v>0</v>
      </c>
      <c r="AR8" s="487">
        <f>IF(OR(M8="",M8=0),0,((FF8/220)*('Ho Ex'!$C$8+$AS$6))*M8)</f>
        <v>0</v>
      </c>
      <c r="AS8" s="487">
        <f>IF(OR(N8="",N8=0),0,((FF8/220*('DB Func'!GD3+Lanc!$AS$6))*('Ho Ex'!$I$8+$AS$6))*(N8/52.5*60))</f>
        <v>0</v>
      </c>
      <c r="AT8" s="487">
        <f>IF(OR(M8="",M8=0),0,((FF8/220)*('Ho Ex'!$J$8+$AS$6))*O8)</f>
        <v>0</v>
      </c>
      <c r="AU8" s="487">
        <f>IF(OR(M8="",M8=0),0,((FF8/220)*('Ho Ex'!I11+$AS$6))*P8)</f>
        <v>0</v>
      </c>
      <c r="AV8" s="487">
        <f>IF(OR(M8="",M8=0),0,((FF8/220)*('Ho Ex'!C11+$AS$6))*Q8)</f>
        <v>0</v>
      </c>
      <c r="AW8" s="487">
        <f ca="1">FF8*'DB Func'!BN3</f>
        <v>0</v>
      </c>
      <c r="AX8" s="487">
        <f ca="1">FF8*'DB Func'!BO3</f>
        <v>0</v>
      </c>
      <c r="AY8" s="487">
        <f>IF(FJ8=0,0,VLOOKUP(FJ8,'P Gerais'!$D$39:$G$41,3,TRUE)*Func!$F$68)</f>
        <v>0</v>
      </c>
      <c r="AZ8" s="487">
        <f>SUM(AR8:AV8)</f>
        <v>0</v>
      </c>
      <c r="BA8" s="487">
        <f ca="1">((FF8-FH8-FG8+AZ8+AQ8+SUM(Z8:AA8)+SUM(AW8:AX8)+AK8)*IF('DB Func'!GG3="ok",'DB Func'!GD3,0))+(FF8-FH8-FG8+AZ8+AQ8+SUM(Z8:AA8)+SUM(AW8:AX8))+AK8</f>
        <v>0</v>
      </c>
      <c r="BB8" s="489">
        <f ca="1">VLOOKUP(BA8,'P Gerais'!$D$22:$G$25,3,TRUE)</f>
        <v>0.08</v>
      </c>
      <c r="BC8" s="487">
        <f ca="1">IF(BA8&lt;'P Gerais'!$D$25,BA8*BB8,Lanc!BB8)</f>
        <v>0</v>
      </c>
      <c r="BD8" s="487">
        <f ca="1">BA8-BC8-('DB Func'!GB3*'P Gerais'!$D$35)</f>
        <v>0</v>
      </c>
      <c r="BE8" s="490">
        <f ca="1">VLOOKUP(BD8,'P Gerais'!$D$29:$F$33,3,TRUE)</f>
        <v>0</v>
      </c>
      <c r="BF8" s="487">
        <f ca="1">(BD8*BE8/100%)-BG8</f>
        <v>0</v>
      </c>
      <c r="BG8" s="487">
        <f ca="1">VLOOKUP(BD8,'P Gerais'!$D$29:$G$33,4,TRUE)</f>
        <v>0</v>
      </c>
      <c r="BH8" s="487">
        <f ca="1">BA8-BC8-BF8</f>
        <v>0</v>
      </c>
      <c r="BI8" s="487">
        <f t="shared" ref="BI8" ca="1" si="1">BH8-SUM(R8:Y8)-SUM(AD8:AF8)</f>
        <v>0</v>
      </c>
      <c r="BJ8" s="486">
        <f ca="1">'DB Func'!G3</f>
        <v>0</v>
      </c>
      <c r="BK8" s="486">
        <f ca="1">'DB Func'!FW3</f>
        <v>0</v>
      </c>
      <c r="BL8" s="487">
        <f ca="1">D8*'P Gerais'!$D$13</f>
        <v>0</v>
      </c>
      <c r="BM8" s="487">
        <f ca="1">D8*'P Gerais'!$D$14</f>
        <v>0</v>
      </c>
      <c r="BN8" s="487">
        <f ca="1">D8*'P Gerais'!$D$16</f>
        <v>0</v>
      </c>
      <c r="BO8" s="487">
        <f ca="1">D8*'P Gerais'!$D$17</f>
        <v>0</v>
      </c>
      <c r="BP8" s="487">
        <f ca="1">D8*'P Gerais'!$D$18</f>
        <v>0</v>
      </c>
      <c r="BQ8" s="489">
        <f ca="1">VLOOKUP(D8,'P Gerais'!$D$22:$G$24,3,TRUE)</f>
        <v>0.08</v>
      </c>
      <c r="BR8" s="489">
        <f ca="1">VLOOKUP(D8,'P Gerais'!$D$29:$G$33,3,TRUE)</f>
        <v>0</v>
      </c>
      <c r="BS8" s="489">
        <f ca="1">'DB Func'!BN3</f>
        <v>0</v>
      </c>
      <c r="BT8" s="489">
        <f ca="1">'DB Func'!BO3</f>
        <v>0</v>
      </c>
      <c r="BU8" s="489">
        <f ca="1">'DB Func'!FX3</f>
        <v>0</v>
      </c>
      <c r="BV8" s="487">
        <f ca="1">(D8+AZ8+AX8+AW8+Z8+AA8-AB8-AD8-AE8-AF8)-BB8</f>
        <v>-0.08</v>
      </c>
      <c r="BW8" s="487">
        <f ca="1">BV8-'DB Func'!GC3</f>
        <v>-0.08</v>
      </c>
      <c r="BX8" s="486">
        <f ca="1">IFERROR(VLOOKUP(BW8,'P Gerais'!$D$29:$G$33,3,TRUE)*BW8,0)</f>
        <v>0</v>
      </c>
      <c r="BY8" s="487">
        <f ca="1">IFERROR(BX8-VLOOKUP(BW8,'P Gerais'!$D$29:$H$33,4,TRUE),0)</f>
        <v>0</v>
      </c>
      <c r="BZ8" s="487">
        <f ca="1">D8*'DB Func'!GD3</f>
        <v>0</v>
      </c>
      <c r="CA8" s="486"/>
      <c r="CB8" s="487">
        <f ca="1">D8</f>
        <v>0</v>
      </c>
      <c r="CC8" s="487">
        <f>AZ8</f>
        <v>0</v>
      </c>
      <c r="CD8" s="487">
        <f t="shared" ref="CD8" si="2">Z8+AA8</f>
        <v>0</v>
      </c>
      <c r="CE8" s="486"/>
      <c r="CF8" s="486" t="str">
        <f ca="1">IF(CG8&gt;1,"sim","não")</f>
        <v>não</v>
      </c>
      <c r="CG8" s="486">
        <f ca="1">IF($CH$8=1,DAY('DB Func'!C3),0)</f>
        <v>0</v>
      </c>
      <c r="CH8" s="486">
        <f ca="1">IF(CI8=0,0,MONTH('DB Func'!C3))</f>
        <v>0</v>
      </c>
      <c r="CI8" s="486">
        <f ca="1">IF('P Gerais'!D6=YEAR('DB Func'!C3),YEAR('DB Func'!C3),0)</f>
        <v>0</v>
      </c>
      <c r="CJ8" s="488">
        <v>31</v>
      </c>
      <c r="CK8" s="491"/>
      <c r="CL8" s="486" t="str">
        <f ca="1">IF(ISERROR(HLOOKUP(CL6,$DQ$7:$DW8,$DX8,FALSE)),"N",HLOOKUP(CL6,$DQ$7:$DW8,$DX8,FALSE))</f>
        <v>N</v>
      </c>
      <c r="CM8" s="486" t="str">
        <f ca="1">IF(ISERROR(HLOOKUP(CM6,$DQ$7:$DW8,$DX8,FALSE)),"N",HLOOKUP(CM6,$DQ$7:$DW8,$DX8,FALSE))</f>
        <v>N</v>
      </c>
      <c r="CN8" s="486" t="str">
        <f ca="1">IF(ISERROR(HLOOKUP(CN6,$DQ$7:$DW8,$DX8,FALSE)),"N",HLOOKUP(CN6,$DQ$7:$DW8,$DX8,FALSE))</f>
        <v>N</v>
      </c>
      <c r="CO8" s="486" t="str">
        <f ca="1">IF(ISERROR(HLOOKUP(CO6,$DQ$7:$DW8,$DX8,FALSE)),"N",HLOOKUP(CO6,$DQ$7:$DW8,$DX8,FALSE))</f>
        <v>N</v>
      </c>
      <c r="CP8" s="486" t="str">
        <f ca="1">IF(ISERROR(HLOOKUP(CP6,$DQ$7:$DW8,$DX8,FALSE)),"N",HLOOKUP(CP6,$DQ$7:$DW8,$DX8,FALSE))</f>
        <v>N</v>
      </c>
      <c r="CQ8" s="486" t="str">
        <f ca="1">IF(ISERROR(HLOOKUP(CQ6,$DQ$7:$DW8,$DX8,FALSE)),"N",HLOOKUP(CQ6,$DQ$7:$DW8,$DX8,FALSE))</f>
        <v>N</v>
      </c>
      <c r="CR8" s="486" t="str">
        <f>IF(ISERROR(HLOOKUP(CR6,$DQ$7:$DW8,$DX8,FALSE)),"N",HLOOKUP(CR6,$DQ$7:$DW8,$DX8,FALSE))</f>
        <v>N</v>
      </c>
      <c r="CS8" s="486" t="str">
        <f ca="1">IF(ISERROR(HLOOKUP(CS6,$DQ$7:$DW8,$DX8,FALSE)),"N",HLOOKUP(CS6,$DQ$7:$DW8,$DX8,FALSE))</f>
        <v>N</v>
      </c>
      <c r="CT8" s="486" t="str">
        <f ca="1">IF(ISERROR(HLOOKUP(CT6,$DQ$7:$DW8,$DX8,FALSE)),"N",HLOOKUP(CT6,$DQ$7:$DW8,$DX8,FALSE))</f>
        <v>N</v>
      </c>
      <c r="CU8" s="486" t="str">
        <f ca="1">IF(ISERROR(HLOOKUP(CU6,$DQ$7:$DW8,$DX8,FALSE)),"N",HLOOKUP(CU6,$DQ$7:$DW8,$DX8,FALSE))</f>
        <v>N</v>
      </c>
      <c r="CV8" s="486" t="str">
        <f ca="1">IF(ISERROR(HLOOKUP(CV6,$DQ$7:$DW8,$DX8,FALSE)),"N",HLOOKUP(CV6,$DQ$7:$DW8,$DX8,FALSE))</f>
        <v>N</v>
      </c>
      <c r="CW8" s="486" t="str">
        <f ca="1">IF(ISERROR(HLOOKUP(CW6,$DQ$7:$DW8,$DX8,FALSE)),"N",HLOOKUP(CW6,$DQ$7:$DW8,$DX8,FALSE))</f>
        <v>N</v>
      </c>
      <c r="CX8" s="486" t="str">
        <f ca="1">IF(ISERROR(HLOOKUP(CX6,$DQ$7:$DW8,$DX8,FALSE)),"N",HLOOKUP(CX6,$DQ$7:$DW8,$DX8,FALSE))</f>
        <v>N</v>
      </c>
      <c r="CY8" s="486" t="str">
        <f>IF(ISERROR(HLOOKUP(CY6,$DQ$7:$DW8,$DX8,FALSE)),"N",HLOOKUP(CY6,$DQ$7:$DW8,$DX8,FALSE))</f>
        <v>N</v>
      </c>
      <c r="CZ8" s="486" t="str">
        <f ca="1">IF(ISERROR(HLOOKUP(CZ6,$DQ$7:$DW8,$DX8,FALSE)),"N",HLOOKUP(CZ6,$DQ$7:$DW8,$DX8,FALSE))</f>
        <v>N</v>
      </c>
      <c r="DA8" s="486" t="str">
        <f ca="1">IF(ISERROR(HLOOKUP(DA6,$DQ$7:$DW8,$DX8,FALSE)),"N",HLOOKUP(DA6,$DQ$7:$DW8,$DX8,FALSE))</f>
        <v>N</v>
      </c>
      <c r="DB8" s="486" t="str">
        <f ca="1">IF(ISERROR(HLOOKUP(DB6,$DQ$7:$DW8,$DX8,FALSE)),"N",HLOOKUP(DB6,$DQ$7:$DW8,$DX8,FALSE))</f>
        <v>N</v>
      </c>
      <c r="DC8" s="486" t="str">
        <f ca="1">IF(ISERROR(HLOOKUP(DC6,$DQ$7:$DW8,$DX8,FALSE)),"N",HLOOKUP(DC6,$DQ$7:$DW8,$DX8,FALSE))</f>
        <v>N</v>
      </c>
      <c r="DD8" s="486" t="str">
        <f ca="1">IF(ISERROR(HLOOKUP(DD6,$DQ$7:$DW8,$DX8,FALSE)),"N",HLOOKUP(DD6,$DQ$7:$DW8,$DX8,FALSE))</f>
        <v>N</v>
      </c>
      <c r="DE8" s="486" t="str">
        <f ca="1">IF(ISERROR(HLOOKUP(DE6,$DQ$7:$DW8,$DX8,FALSE)),"N",HLOOKUP(DE6,$DQ$7:$DW8,$DX8,FALSE))</f>
        <v>N</v>
      </c>
      <c r="DF8" s="486" t="str">
        <f>IF(ISERROR(HLOOKUP(DF6,$DQ$7:$DW8,$DX8,FALSE)),"N",HLOOKUP(DF6,$DQ$7:$DW8,$DX8,FALSE))</f>
        <v>N</v>
      </c>
      <c r="DG8" s="486" t="str">
        <f ca="1">IF(ISERROR(HLOOKUP(DG6,$DQ$7:$DW8,$DX8,FALSE)),"N",HLOOKUP(DG6,$DQ$7:$DW8,$DX8,FALSE))</f>
        <v>N</v>
      </c>
      <c r="DH8" s="486" t="str">
        <f ca="1">IF(ISERROR(HLOOKUP(DH6,$DQ$7:$DW8,$DX8,FALSE)),"N",HLOOKUP(DH6,$DQ$7:$DW8,$DX8,FALSE))</f>
        <v>N</v>
      </c>
      <c r="DI8" s="486" t="str">
        <f ca="1">IF(ISERROR(HLOOKUP(DI6,$DQ$7:$DW8,$DX8,FALSE)),"N",HLOOKUP(DI6,$DQ$7:$DW8,$DX8,FALSE))</f>
        <v>N</v>
      </c>
      <c r="DJ8" s="486" t="str">
        <f ca="1">IF(ISERROR(HLOOKUP(DJ6,$DQ$7:$DW8,$DX8,FALSE)),"N",HLOOKUP(DJ6,$DQ$7:$DW8,$DX8,FALSE))</f>
        <v>N</v>
      </c>
      <c r="DK8" s="486" t="str">
        <f ca="1">IF(ISERROR(HLOOKUP(DK6,$DQ$7:$DW8,$DX8,FALSE)),"N",HLOOKUP(DK6,$DQ$7:$DW8,$DX8,FALSE))</f>
        <v>N</v>
      </c>
      <c r="DL8" s="486" t="str">
        <f ca="1">IF(ISERROR(HLOOKUP(DL6,$DQ$7:$DW8,$DX8,FALSE)),"N",HLOOKUP(DL6,$DQ$7:$DW8,$DX8,FALSE))</f>
        <v>N</v>
      </c>
      <c r="DM8" s="486" t="str">
        <f>IF(ISERROR(HLOOKUP(DM6,$DQ$7:$DW8,$DX8,FALSE)),"N",HLOOKUP(DM6,$DQ$7:$DW8,$DX8,FALSE))</f>
        <v>N</v>
      </c>
      <c r="DN8" s="486" t="str">
        <f>IF($DN$4="não é um ano bissexto","",IF(ISERROR(HLOOKUP(DN6,$DQ$7:$DW8,$DX8,FALSE)),"N",HLOOKUP(DN6,$DQ$7:$DW8,$DX8,FALSE)))</f>
        <v/>
      </c>
      <c r="DO8" s="486">
        <f t="shared" ref="DO8" ca="1" si="3">COUNTIF(CL8:DN8,"S")</f>
        <v>0</v>
      </c>
      <c r="DP8" s="486">
        <f t="shared" ref="DP8" ca="1" si="4">COUNTIF(CL8:DN8,"n")</f>
        <v>28</v>
      </c>
      <c r="DQ8" s="486" t="str">
        <f ca="1">IF('DB Func'!M3&gt;0,"S","N")</f>
        <v>N</v>
      </c>
      <c r="DR8" s="486" t="str">
        <f ca="1">IF('DB Func'!R3&gt;0,"S","N")</f>
        <v>N</v>
      </c>
      <c r="DS8" s="486" t="str">
        <f ca="1">IF('DB Func'!W3&gt;0,"S","N")</f>
        <v>N</v>
      </c>
      <c r="DT8" s="486" t="str">
        <f ca="1">IF('DB Func'!AB3&gt;0,"S","N")</f>
        <v>N</v>
      </c>
      <c r="DU8" s="486" t="str">
        <f ca="1">IF('DB Func'!AG3&gt;0,"S","N")</f>
        <v>N</v>
      </c>
      <c r="DV8" s="486" t="str">
        <f ca="1">IF('DB Func'!AL3&gt;0,"S","N")</f>
        <v>N</v>
      </c>
      <c r="DW8" s="486" t="str">
        <f ca="1">IF('DB Func'!AQ3&gt;0,"S","N")</f>
        <v>N</v>
      </c>
      <c r="DX8" s="486">
        <v>2</v>
      </c>
      <c r="DY8" s="492">
        <f ca="1">'DB Func'!C3</f>
        <v>0</v>
      </c>
      <c r="DZ8" s="486" t="str">
        <f ca="1">IF(DAY($DY8)&gt;DZ$7,"n","s")</f>
        <v>s</v>
      </c>
      <c r="EA8" s="486" t="str">
        <f t="shared" ref="EA8:FA9" ca="1" si="5">IF(DAY($DY8)&gt;EA$7,"n","s")</f>
        <v>s</v>
      </c>
      <c r="EB8" s="486" t="str">
        <f t="shared" ca="1" si="5"/>
        <v>s</v>
      </c>
      <c r="EC8" s="486" t="str">
        <f t="shared" ca="1" si="5"/>
        <v>s</v>
      </c>
      <c r="ED8" s="486" t="str">
        <f t="shared" ca="1" si="5"/>
        <v>s</v>
      </c>
      <c r="EE8" s="486" t="str">
        <f t="shared" ca="1" si="5"/>
        <v>s</v>
      </c>
      <c r="EF8" s="486" t="str">
        <f t="shared" ca="1" si="5"/>
        <v>s</v>
      </c>
      <c r="EG8" s="486" t="str">
        <f t="shared" ca="1" si="5"/>
        <v>s</v>
      </c>
      <c r="EH8" s="486" t="str">
        <f t="shared" ca="1" si="5"/>
        <v>s</v>
      </c>
      <c r="EI8" s="486" t="str">
        <f t="shared" ca="1" si="5"/>
        <v>s</v>
      </c>
      <c r="EJ8" s="486" t="str">
        <f t="shared" ca="1" si="5"/>
        <v>s</v>
      </c>
      <c r="EK8" s="486" t="str">
        <f t="shared" ca="1" si="5"/>
        <v>s</v>
      </c>
      <c r="EL8" s="486" t="str">
        <f t="shared" ca="1" si="5"/>
        <v>s</v>
      </c>
      <c r="EM8" s="486" t="str">
        <f t="shared" ca="1" si="5"/>
        <v>s</v>
      </c>
      <c r="EN8" s="486" t="str">
        <f t="shared" ca="1" si="5"/>
        <v>s</v>
      </c>
      <c r="EO8" s="486" t="str">
        <f t="shared" ca="1" si="5"/>
        <v>s</v>
      </c>
      <c r="EP8" s="486" t="str">
        <f t="shared" ca="1" si="5"/>
        <v>s</v>
      </c>
      <c r="EQ8" s="486" t="str">
        <f t="shared" ca="1" si="5"/>
        <v>s</v>
      </c>
      <c r="ER8" s="486" t="str">
        <f t="shared" ca="1" si="5"/>
        <v>s</v>
      </c>
      <c r="ES8" s="486" t="str">
        <f t="shared" ca="1" si="5"/>
        <v>s</v>
      </c>
      <c r="ET8" s="486" t="str">
        <f ca="1">IF(DAY($DY8)&gt;ET$7,"n","s")</f>
        <v>s</v>
      </c>
      <c r="EU8" s="486" t="str">
        <f t="shared" ca="1" si="5"/>
        <v>s</v>
      </c>
      <c r="EV8" s="486" t="str">
        <f t="shared" ca="1" si="5"/>
        <v>s</v>
      </c>
      <c r="EW8" s="486" t="str">
        <f t="shared" ca="1" si="5"/>
        <v>s</v>
      </c>
      <c r="EX8" s="486" t="str">
        <f t="shared" ca="1" si="5"/>
        <v>s</v>
      </c>
      <c r="EY8" s="486" t="str">
        <f t="shared" ca="1" si="5"/>
        <v>s</v>
      </c>
      <c r="EZ8" s="486" t="str">
        <f t="shared" ca="1" si="5"/>
        <v>s</v>
      </c>
      <c r="FA8" s="486" t="str">
        <f t="shared" ca="1" si="5"/>
        <v>s</v>
      </c>
      <c r="FB8" s="486" t="str">
        <f>IF($DN$4="não é um ano bissexto","",IF(DAY($DY8)&gt;FB$7,"n","s"))</f>
        <v/>
      </c>
      <c r="FC8" s="486">
        <f t="shared" ref="FC8" ca="1" si="6">COUNTIF(DZ8:FB8,"s")</f>
        <v>28</v>
      </c>
      <c r="FD8" s="486">
        <f ca="1">COUNTIFS(OFFSET(DN8,0,0,,-(FC8)),"S")</f>
        <v>0</v>
      </c>
      <c r="FE8" s="486" t="str">
        <f ca="1">IF(AND(YEAR(DY8)='P Gerais'!D6,MONTH(Lanc!EA8)=2,DAY(Lanc!EA8)&gt;1),"S","N")</f>
        <v>N</v>
      </c>
      <c r="FF8" s="487">
        <f ca="1">IF(FE8="s",(D8/30)*FC8,D8)</f>
        <v>0</v>
      </c>
      <c r="FG8" s="487">
        <f t="shared" ref="FG8" si="7">IF(OR(AB8="",AB8=0),0,(FF8/220)*AB8)</f>
        <v>0</v>
      </c>
      <c r="FH8" s="493">
        <f ca="1">(D8/30)*AC8</f>
        <v>0</v>
      </c>
      <c r="FI8" s="491"/>
      <c r="FJ8" s="491"/>
      <c r="FK8" s="491"/>
      <c r="FL8" s="491"/>
      <c r="FM8" s="491"/>
      <c r="FN8" s="491"/>
      <c r="FO8" s="491"/>
      <c r="FP8" s="491">
        <f ca="1">((FF8-FH8-FG8+AZ8+AQ8+SUM(Z8:AA8)+SUM(AW8:AX8)+AK8)*IF('DB Func'!GG3="ok",'DB Func'!GD3,0))</f>
        <v>0</v>
      </c>
      <c r="FQ8" s="494">
        <f>'P Gerais'!D18</f>
        <v>0.08</v>
      </c>
      <c r="FR8" s="495">
        <f ca="1">$FQ$8*BA8</f>
        <v>0</v>
      </c>
      <c r="FS8" s="491"/>
      <c r="FT8" s="491"/>
      <c r="FU8" s="491"/>
      <c r="FV8" s="491"/>
      <c r="FW8" s="491"/>
      <c r="FX8" s="491"/>
      <c r="FY8" s="491"/>
      <c r="FZ8" s="491"/>
      <c r="GA8" s="491"/>
      <c r="GB8" s="491"/>
      <c r="GC8" s="491"/>
      <c r="GD8" s="491"/>
      <c r="GE8" s="491"/>
      <c r="GF8" s="491"/>
      <c r="GG8" s="491"/>
      <c r="GH8" s="491"/>
      <c r="GI8" s="491"/>
      <c r="GJ8" s="491"/>
      <c r="GK8" s="491"/>
      <c r="GL8" s="491"/>
      <c r="GM8" s="491"/>
      <c r="GN8" s="491"/>
      <c r="GO8" s="491"/>
      <c r="GP8" s="491"/>
      <c r="GQ8" s="491"/>
      <c r="GR8" s="491"/>
      <c r="GS8" s="491"/>
      <c r="GT8" s="491"/>
      <c r="GU8" s="491"/>
      <c r="GV8" s="164"/>
      <c r="GW8" s="164"/>
      <c r="GX8" s="164"/>
      <c r="GY8" s="164"/>
      <c r="GZ8" s="164"/>
      <c r="HA8" s="164"/>
      <c r="HB8" s="164"/>
      <c r="HC8" s="164"/>
    </row>
    <row r="9" spans="1:211" s="316" customFormat="1" ht="30" customHeight="1" thickTop="1" thickBot="1">
      <c r="A9" s="42"/>
      <c r="B9" s="194"/>
      <c r="C9" s="390" t="str">
        <f ca="1">IF('DB Func'!B4="Funcionário 2","",'DB Func'!B4)</f>
        <v/>
      </c>
      <c r="D9" s="391">
        <f ca="1">'DB Func'!CE4</f>
        <v>0</v>
      </c>
      <c r="E9" s="382" t="str">
        <f ca="1">IF(C9="","-",IF(OR(terceiro!E9="fev",terceiro!F9="FEV"),"Sim","Não"))</f>
        <v>-</v>
      </c>
      <c r="F9" s="383" t="str">
        <f ca="1">IF(C9="","-",IF(OR(Ferias!E9="FEV",Ferias!F9="FEV"),"Sim","Não"))</f>
        <v>-</v>
      </c>
      <c r="G9" s="383">
        <f ca="1">IF(C9="",0,IF(F9="Sim",IF(Ferias!E9="FEV",Ferias!I9,Ferias!J9),0))</f>
        <v>0</v>
      </c>
      <c r="H9" s="185"/>
      <c r="I9" s="185"/>
      <c r="J9" s="382"/>
      <c r="K9" s="152"/>
      <c r="L9" s="151"/>
      <c r="M9" s="189"/>
      <c r="N9" s="153"/>
      <c r="O9" s="48"/>
      <c r="P9" s="48"/>
      <c r="Q9" s="48"/>
      <c r="R9" s="49"/>
      <c r="S9" s="49"/>
      <c r="T9" s="49"/>
      <c r="U9" s="49"/>
      <c r="V9" s="49"/>
      <c r="W9" s="49"/>
      <c r="X9" s="49"/>
      <c r="Y9" s="49"/>
      <c r="Z9" s="49"/>
      <c r="AA9" s="49"/>
      <c r="AB9" s="48"/>
      <c r="AC9" s="48"/>
      <c r="AD9" s="49"/>
      <c r="AE9" s="49"/>
      <c r="AF9" s="314"/>
      <c r="AH9" s="484">
        <f ca="1">IF(AND('DB Func'!GE4="Janeiro",'DB Func'!BQ4="2 Parcelas"),(('auxiliar 13 sal'!D5/12*'DB Func'!GF4+AVERAGE('auxiliar 13 sal'!Q5:AB5)+AVERAGE('auxiliar 13 sal'!AE5:AP5)+'auxiliar 13 sal'!D5*'DB Func'!BN4+'auxiliar 13 sal'!D5*'DB Func'!BO4)/2),IF('DB Func'!GE4="Fevereiro",IF('DB Func'!BQ4="Parcela Única",('auxiliar 13 sal'!D5/12*'DB Func'!GF4)+AVERAGE('auxiliar 13 sal'!Q5:AB5)+AVERAGE('auxiliar 13 sal'!AE5:AP5)+('auxiliar 13 sal'!D5*'DB Func'!BN4)+('auxiliar 13 sal'!D5*'DB Func'!BO4),IF('DB Func'!BQ4="2 Parcelas",(('auxiliar 13 sal'!D5/12*'DB Func'!GF4+AVERAGE('auxiliar 13 sal'!Q5:AB5)+AVERAGE('auxiliar 13 sal'!AE5:AP5)+'auxiliar 13 sal'!D5*'DB Func'!BN4+'auxiliar 13 sal'!D5*'DB Func'!BO4)/2))),0))</f>
        <v>0</v>
      </c>
      <c r="AJ9" s="486"/>
      <c r="AK9" s="487">
        <f t="shared" ref="AK9:AK37" ca="1" si="8">(FF9/30*2)*L9</f>
        <v>0</v>
      </c>
      <c r="AL9" s="488">
        <f t="shared" ref="AL9:AL37" ca="1" si="9">IFERROR((M9/J9)*((IF(FE9="S",FC9-FD9+K9,DP9+K9))*AR9),0)</f>
        <v>0</v>
      </c>
      <c r="AM9" s="487">
        <f t="shared" ref="AM9:AM37" ca="1" si="10">IFERROR((N9/J9)*((IF(FE9="S",FC9-FD9+K9,DP9+K9))*AS9),0)</f>
        <v>0</v>
      </c>
      <c r="AN9" s="487">
        <f t="shared" ref="AN9:AN37" ca="1" si="11">IFERROR((O9/J9)*((IF(FE9="S",FC9-FD9+K9,DP9+K9))*AT9),0)</f>
        <v>0</v>
      </c>
      <c r="AO9" s="487">
        <f t="shared" ref="AO9:AO37" ca="1" si="12">IFERROR((P9/J9)*((IF(FE9="S",FC9-FD9+K9,DP9+K9))*AU9),0)</f>
        <v>0</v>
      </c>
      <c r="AP9" s="487">
        <f t="shared" ref="AP9:AP37" ca="1" si="13">IFERROR((Q9/J9)*((IF(FE9="S",FC9-FD9+K9,DP9+K9))*AV9),0)</f>
        <v>0</v>
      </c>
      <c r="AQ9" s="487">
        <f t="shared" ref="AQ9:AQ37" ca="1" si="14">SUM(AL9:AP9)</f>
        <v>0</v>
      </c>
      <c r="AR9" s="487">
        <f>IF(OR(M9="",M9=0),0,((FF9/220)*('Ho Ex'!$C$8+$AS$6))*M9)</f>
        <v>0</v>
      </c>
      <c r="AS9" s="487">
        <f>IF(OR(N9="",N9=0),0,((FF9/220*('DB Func'!GD4+Lanc!$AS$6))*('Ho Ex'!$I$8+$AS$6))*(N9/52.5*60))</f>
        <v>0</v>
      </c>
      <c r="AT9" s="487">
        <f>IF(OR(M9="",M9=0),0,((FF9/220)*('Ho Ex'!$J$8+$AS$6))*O9)</f>
        <v>0</v>
      </c>
      <c r="AU9" s="487">
        <f>IF(OR(M9="",M9=0),0,((FF9/220)*('Ho Ex'!I12+$AS$6))*P9)</f>
        <v>0</v>
      </c>
      <c r="AV9" s="487">
        <f>IF(OR(M9="",M9=0),0,((FF9/220)*('Ho Ex'!C12+$AS$6))*Q9)</f>
        <v>0</v>
      </c>
      <c r="AW9" s="487">
        <f ca="1">FF9*'DB Func'!BN4</f>
        <v>0</v>
      </c>
      <c r="AX9" s="487">
        <f ca="1">FF9*'DB Func'!BO4</f>
        <v>0</v>
      </c>
      <c r="AY9" s="487">
        <f>IF(FJ9=0,0,VLOOKUP(FJ9,'P Gerais'!$D$39:$G$41,3,TRUE)*Func2!$F$68)</f>
        <v>0</v>
      </c>
      <c r="AZ9" s="487">
        <f t="shared" ref="AZ9:AZ37" si="15">SUM(AR9:AV9)</f>
        <v>0</v>
      </c>
      <c r="BA9" s="488">
        <f ca="1">((FF9-FH9-FG9+AZ9+AQ9+SUM(Z9:AA9)+SUM(AW9:AX9)+AK9)*IF('DB Func'!GG4="ok",'DB Func'!GD4,0))+(FF9-FH9-FG9+AZ9+AQ9+SUM(Z9:AA9)+SUM(AW9:AX9))+AK9</f>
        <v>0</v>
      </c>
      <c r="BB9" s="489">
        <f ca="1">VLOOKUP(BA9,'P Gerais'!$D$22:$G$25,3,TRUE)</f>
        <v>0.08</v>
      </c>
      <c r="BC9" s="487">
        <f ca="1">IF(BA9&lt;'P Gerais'!$D$25,BA9*BB9,Lanc!BB9)</f>
        <v>0</v>
      </c>
      <c r="BD9" s="487">
        <f ca="1">BA9-BC9-('DB Func'!GB4*'P Gerais'!$D$35)</f>
        <v>0</v>
      </c>
      <c r="BE9" s="490">
        <f ca="1">VLOOKUP(BD9,'P Gerais'!$D$29:$F$33,3,TRUE)</f>
        <v>0</v>
      </c>
      <c r="BF9" s="487">
        <f t="shared" ref="BF9:BF37" ca="1" si="16">(BD9*BE9/100%)-BG9</f>
        <v>0</v>
      </c>
      <c r="BG9" s="487">
        <f ca="1">VLOOKUP(BD9,'P Gerais'!$D$29:$G$33,4,TRUE)</f>
        <v>0</v>
      </c>
      <c r="BH9" s="487">
        <f t="shared" ref="BH9:BH38" ca="1" si="17">BA9-BC9-BF9</f>
        <v>0</v>
      </c>
      <c r="BI9" s="487">
        <f t="shared" ref="BI9:BI37" ca="1" si="18">BH9-SUM(R9:Y9)-SUM(AD9:AF9)</f>
        <v>0</v>
      </c>
      <c r="BJ9" s="486">
        <f ca="1">'DB Func'!G4</f>
        <v>0</v>
      </c>
      <c r="BK9" s="486">
        <f ca="1">'DB Func'!FW4</f>
        <v>0</v>
      </c>
      <c r="BL9" s="487">
        <f ca="1">D9*'P Gerais'!$D$13</f>
        <v>0</v>
      </c>
      <c r="BM9" s="487">
        <f ca="1">D9*'P Gerais'!$D$14</f>
        <v>0</v>
      </c>
      <c r="BN9" s="487">
        <f ca="1">D9*'P Gerais'!$D$16</f>
        <v>0</v>
      </c>
      <c r="BO9" s="487">
        <f ca="1">D9*'P Gerais'!$D$17</f>
        <v>0</v>
      </c>
      <c r="BP9" s="487">
        <f ca="1">D9*'P Gerais'!$D$18</f>
        <v>0</v>
      </c>
      <c r="BQ9" s="489">
        <f ca="1">VLOOKUP(D9,'P Gerais'!$D$22:$G$24,3,TRUE)</f>
        <v>0.08</v>
      </c>
      <c r="BR9" s="489">
        <f ca="1">VLOOKUP(D9,'P Gerais'!$D$29:$G$33,3,TRUE)</f>
        <v>0</v>
      </c>
      <c r="BS9" s="489">
        <f ca="1">'DB Func'!BN4</f>
        <v>0</v>
      </c>
      <c r="BT9" s="489">
        <f ca="1">'DB Func'!BO4</f>
        <v>0</v>
      </c>
      <c r="BU9" s="489">
        <f ca="1">'DB Func'!FX4</f>
        <v>0</v>
      </c>
      <c r="BV9" s="487">
        <f t="shared" ref="BV9:BV37" ca="1" si="19">(D9+AZ9+AX9+AW9+Z9+AA9-AB9-AD9-AE9-AF9)-BB9</f>
        <v>-0.08</v>
      </c>
      <c r="BW9" s="487">
        <f ca="1">BV9-'DB Func'!GC4</f>
        <v>-0.08</v>
      </c>
      <c r="BX9" s="486">
        <f ca="1">IFERROR(VLOOKUP(BW9,'P Gerais'!$D$29:$G$33,3,TRUE)*BW9,0)</f>
        <v>0</v>
      </c>
      <c r="BY9" s="487">
        <f ca="1">IFERROR(BX9-VLOOKUP(BW9,'P Gerais'!$D$29:$H$33,4,TRUE),0)</f>
        <v>0</v>
      </c>
      <c r="BZ9" s="487">
        <f ca="1">D9*'DB Func'!GD4</f>
        <v>0</v>
      </c>
      <c r="CA9" s="486"/>
      <c r="CB9" s="487">
        <f t="shared" ref="CB9:CB37" ca="1" si="20">D9</f>
        <v>0</v>
      </c>
      <c r="CC9" s="487">
        <f t="shared" ref="CC9:CC37" si="21">AZ9</f>
        <v>0</v>
      </c>
      <c r="CD9" s="487">
        <f t="shared" ref="CD9:CD37" si="22">Z9+AA9</f>
        <v>0</v>
      </c>
      <c r="CE9" s="486"/>
      <c r="CF9" s="486" t="str">
        <f t="shared" ref="CF9:CF37" ca="1" si="23">IF(CG9&gt;1,"sim","não")</f>
        <v>não</v>
      </c>
      <c r="CG9" s="486">
        <f ca="1">IF($CH$8=1,DAY('DB Func'!C4),0)</f>
        <v>0</v>
      </c>
      <c r="CH9" s="486">
        <f ca="1">IF(CI9=0,0,MONTH('DB Func'!C4))</f>
        <v>0</v>
      </c>
      <c r="CI9" s="486">
        <f ca="1">IF('P Gerais'!D7=YEAR('DB Func'!C4),YEAR('DB Func'!C4),0)</f>
        <v>0</v>
      </c>
      <c r="CJ9" s="488">
        <v>32</v>
      </c>
      <c r="CK9" s="491"/>
      <c r="CL9" s="486" t="str">
        <f>IF(ISERROR(HLOOKUP(CL7,$DQ$7:$DW9,$DX9,FALSE)),"N",HLOOKUP(CL7,$DQ$7:$DW9,$DX9,FALSE))</f>
        <v>N</v>
      </c>
      <c r="CM9" s="486" t="str">
        <f>IF(ISERROR(HLOOKUP(CM7,$DQ$7:$DW9,$DX9,FALSE)),"N",HLOOKUP(CM7,$DQ$7:$DW9,$DX9,FALSE))</f>
        <v>N</v>
      </c>
      <c r="CN9" s="486" t="str">
        <f>IF(ISERROR(HLOOKUP(CN7,$DQ$7:$DW9,$DX9,FALSE)),"N",HLOOKUP(CN7,$DQ$7:$DW9,$DX9,FALSE))</f>
        <v>N</v>
      </c>
      <c r="CO9" s="486" t="str">
        <f>IF(ISERROR(HLOOKUP(CO7,$DQ$7:$DW9,$DX9,FALSE)),"N",HLOOKUP(CO7,$DQ$7:$DW9,$DX9,FALSE))</f>
        <v>N</v>
      </c>
      <c r="CP9" s="486" t="str">
        <f>IF(ISERROR(HLOOKUP(CP7,$DQ$7:$DW9,$DX9,FALSE)),"N",HLOOKUP(CP7,$DQ$7:$DW9,$DX9,FALSE))</f>
        <v>N</v>
      </c>
      <c r="CQ9" s="486" t="str">
        <f>IF(ISERROR(HLOOKUP(CQ7,$DQ$7:$DW9,$DX9,FALSE)),"N",HLOOKUP(CQ7,$DQ$7:$DW9,$DX9,FALSE))</f>
        <v>N</v>
      </c>
      <c r="CR9" s="486" t="str">
        <f>IF(ISERROR(HLOOKUP(CR7,$DQ$7:$DW9,$DX9,FALSE)),"N",HLOOKUP(CR7,$DQ$7:$DW9,$DX9,FALSE))</f>
        <v>N</v>
      </c>
      <c r="CS9" s="486" t="str">
        <f>IF(ISERROR(HLOOKUP(CS7,$DQ$7:$DW9,$DX9,FALSE)),"N",HLOOKUP(CS7,$DQ$7:$DW9,$DX9,FALSE))</f>
        <v>N</v>
      </c>
      <c r="CT9" s="486" t="str">
        <f>IF(ISERROR(HLOOKUP(CT7,$DQ$7:$DW9,$DX9,FALSE)),"N",HLOOKUP(CT7,$DQ$7:$DW9,$DX9,FALSE))</f>
        <v>N</v>
      </c>
      <c r="CU9" s="486" t="str">
        <f>IF(ISERROR(HLOOKUP(CU7,$DQ$7:$DW9,$DX9,FALSE)),"N",HLOOKUP(CU7,$DQ$7:$DW9,$DX9,FALSE))</f>
        <v>N</v>
      </c>
      <c r="CV9" s="486" t="str">
        <f>IF(ISERROR(HLOOKUP(CV7,$DQ$7:$DW9,$DX9,FALSE)),"N",HLOOKUP(CV7,$DQ$7:$DW9,$DX9,FALSE))</f>
        <v>N</v>
      </c>
      <c r="CW9" s="486" t="str">
        <f>IF(ISERROR(HLOOKUP(CW7,$DQ$7:$DW9,$DX9,FALSE)),"N",HLOOKUP(CW7,$DQ$7:$DW9,$DX9,FALSE))</f>
        <v>N</v>
      </c>
      <c r="CX9" s="486" t="str">
        <f>IF(ISERROR(HLOOKUP(CX7,$DQ$7:$DW9,$DX9,FALSE)),"N",HLOOKUP(CX7,$DQ$7:$DW9,$DX9,FALSE))</f>
        <v>N</v>
      </c>
      <c r="CY9" s="486" t="str">
        <f>IF(ISERROR(HLOOKUP(CY7,$DQ$7:$DW9,$DX9,FALSE)),"N",HLOOKUP(CY7,$DQ$7:$DW9,$DX9,FALSE))</f>
        <v>N</v>
      </c>
      <c r="CZ9" s="486" t="str">
        <f>IF(ISERROR(HLOOKUP(CZ7,$DQ$7:$DW9,$DX9,FALSE)),"N",HLOOKUP(CZ7,$DQ$7:$DW9,$DX9,FALSE))</f>
        <v>N</v>
      </c>
      <c r="DA9" s="486" t="str">
        <f>IF(ISERROR(HLOOKUP(DA7,$DQ$7:$DW9,$DX9,FALSE)),"N",HLOOKUP(DA7,$DQ$7:$DW9,$DX9,FALSE))</f>
        <v>N</v>
      </c>
      <c r="DB9" s="486" t="str">
        <f>IF(ISERROR(HLOOKUP(DB7,$DQ$7:$DW9,$DX9,FALSE)),"N",HLOOKUP(DB7,$DQ$7:$DW9,$DX9,FALSE))</f>
        <v>N</v>
      </c>
      <c r="DC9" s="486" t="str">
        <f>IF(ISERROR(HLOOKUP(DC7,$DQ$7:$DW9,$DX9,FALSE)),"N",HLOOKUP(DC7,$DQ$7:$DW9,$DX9,FALSE))</f>
        <v>N</v>
      </c>
      <c r="DD9" s="486" t="str">
        <f>IF(ISERROR(HLOOKUP(DD7,$DQ$7:$DW9,$DX9,FALSE)),"N",HLOOKUP(DD7,$DQ$7:$DW9,$DX9,FALSE))</f>
        <v>N</v>
      </c>
      <c r="DE9" s="486" t="str">
        <f>IF(ISERROR(HLOOKUP(DE7,$DQ$7:$DW9,$DX9,FALSE)),"N",HLOOKUP(DE7,$DQ$7:$DW9,$DX9,FALSE))</f>
        <v>N</v>
      </c>
      <c r="DF9" s="486" t="str">
        <f>IF(ISERROR(HLOOKUP(DF7,$DQ$7:$DW9,$DX9,FALSE)),"N",HLOOKUP(DF7,$DQ$7:$DW9,$DX9,FALSE))</f>
        <v>N</v>
      </c>
      <c r="DG9" s="486" t="str">
        <f>IF(ISERROR(HLOOKUP(DG7,$DQ$7:$DW9,$DX9,FALSE)),"N",HLOOKUP(DG7,$DQ$7:$DW9,$DX9,FALSE))</f>
        <v>N</v>
      </c>
      <c r="DH9" s="486" t="str">
        <f>IF(ISERROR(HLOOKUP(DH7,$DQ$7:$DW9,$DX9,FALSE)),"N",HLOOKUP(DH7,$DQ$7:$DW9,$DX9,FALSE))</f>
        <v>N</v>
      </c>
      <c r="DI9" s="486" t="str">
        <f>IF(ISERROR(HLOOKUP(DI7,$DQ$7:$DW9,$DX9,FALSE)),"N",HLOOKUP(DI7,$DQ$7:$DW9,$DX9,FALSE))</f>
        <v>N</v>
      </c>
      <c r="DJ9" s="486" t="str">
        <f>IF(ISERROR(HLOOKUP(DJ7,$DQ$7:$DW9,$DX9,FALSE)),"N",HLOOKUP(DJ7,$DQ$7:$DW9,$DX9,FALSE))</f>
        <v>N</v>
      </c>
      <c r="DK9" s="486" t="str">
        <f>IF(ISERROR(HLOOKUP(DK7,$DQ$7:$DW9,$DX9,FALSE)),"N",HLOOKUP(DK7,$DQ$7:$DW9,$DX9,FALSE))</f>
        <v>N</v>
      </c>
      <c r="DL9" s="486" t="str">
        <f>IF(ISERROR(HLOOKUP(DL7,$DQ$7:$DW9,$DX9,FALSE)),"N",HLOOKUP(DL7,$DQ$7:$DW9,$DX9,FALSE))</f>
        <v>N</v>
      </c>
      <c r="DM9" s="486" t="str">
        <f>IF(ISERROR(HLOOKUP(DM7,$DQ$7:$DW9,$DX9,FALSE)),"N",HLOOKUP(DM7,$DQ$7:$DW9,$DX9,FALSE))</f>
        <v>N</v>
      </c>
      <c r="DN9" s="486" t="str">
        <f>IF($DN$4="não é um ano bissexto","",IF(ISERROR(HLOOKUP(DN7,$DQ$7:$DW9,$DX9,FALSE)),"N",HLOOKUP(DN7,$DQ$7:$DW9,$DX9,FALSE)))</f>
        <v/>
      </c>
      <c r="DO9" s="486">
        <f t="shared" ref="DO9:DO37" si="24">COUNTIF(CL9:DN9,"S")</f>
        <v>0</v>
      </c>
      <c r="DP9" s="486">
        <f t="shared" ref="DP9:DP37" si="25">COUNTIF(CL9:DN9,"n")</f>
        <v>28</v>
      </c>
      <c r="DQ9" s="486" t="str">
        <f>IF('DB Func'!M4&gt;0,"S","N")</f>
        <v>N</v>
      </c>
      <c r="DR9" s="486" t="str">
        <f>IF('DB Func'!R4&gt;0,"S","N")</f>
        <v>N</v>
      </c>
      <c r="DS9" s="486" t="str">
        <f>IF('DB Func'!W4&gt;0,"S","N")</f>
        <v>N</v>
      </c>
      <c r="DT9" s="486" t="str">
        <f>IF('DB Func'!AB4&gt;0,"S","N")</f>
        <v>N</v>
      </c>
      <c r="DU9" s="486" t="str">
        <f>IF('DB Func'!AG4&gt;0,"S","N")</f>
        <v>N</v>
      </c>
      <c r="DV9" s="486" t="str">
        <f>IF('DB Func'!AL4&gt;0,"S","N")</f>
        <v>N</v>
      </c>
      <c r="DW9" s="486" t="str">
        <f>IF('DB Func'!AQ4&gt;0,"S","N")</f>
        <v>N</v>
      </c>
      <c r="DX9" s="486">
        <v>3</v>
      </c>
      <c r="DY9" s="492">
        <f ca="1">'DB Func'!C4</f>
        <v>0</v>
      </c>
      <c r="DZ9" s="486" t="str">
        <f t="shared" ref="DZ9:EO25" ca="1" si="26">IF(DAY($DY9)&gt;DZ$7,"n","s")</f>
        <v>s</v>
      </c>
      <c r="EA9" s="486" t="str">
        <f t="shared" ca="1" si="5"/>
        <v>s</v>
      </c>
      <c r="EB9" s="486" t="str">
        <f t="shared" ca="1" si="5"/>
        <v>s</v>
      </c>
      <c r="EC9" s="486" t="str">
        <f t="shared" ca="1" si="5"/>
        <v>s</v>
      </c>
      <c r="ED9" s="486" t="str">
        <f t="shared" ca="1" si="5"/>
        <v>s</v>
      </c>
      <c r="EE9" s="486" t="str">
        <f t="shared" ca="1" si="5"/>
        <v>s</v>
      </c>
      <c r="EF9" s="486" t="str">
        <f t="shared" ca="1" si="5"/>
        <v>s</v>
      </c>
      <c r="EG9" s="486" t="str">
        <f t="shared" ca="1" si="5"/>
        <v>s</v>
      </c>
      <c r="EH9" s="486" t="str">
        <f t="shared" ca="1" si="5"/>
        <v>s</v>
      </c>
      <c r="EI9" s="486" t="str">
        <f t="shared" ca="1" si="5"/>
        <v>s</v>
      </c>
      <c r="EJ9" s="486" t="str">
        <f t="shared" ca="1" si="5"/>
        <v>s</v>
      </c>
      <c r="EK9" s="486" t="str">
        <f t="shared" ca="1" si="5"/>
        <v>s</v>
      </c>
      <c r="EL9" s="486" t="str">
        <f t="shared" ca="1" si="5"/>
        <v>s</v>
      </c>
      <c r="EM9" s="486" t="str">
        <f t="shared" ca="1" si="5"/>
        <v>s</v>
      </c>
      <c r="EN9" s="486" t="str">
        <f t="shared" ca="1" si="5"/>
        <v>s</v>
      </c>
      <c r="EO9" s="486" t="str">
        <f t="shared" ca="1" si="5"/>
        <v>s</v>
      </c>
      <c r="EP9" s="486" t="str">
        <f t="shared" ca="1" si="5"/>
        <v>s</v>
      </c>
      <c r="EQ9" s="486" t="str">
        <f t="shared" ca="1" si="5"/>
        <v>s</v>
      </c>
      <c r="ER9" s="486" t="str">
        <f t="shared" ca="1" si="5"/>
        <v>s</v>
      </c>
      <c r="ES9" s="486" t="str">
        <f t="shared" ca="1" si="5"/>
        <v>s</v>
      </c>
      <c r="ET9" s="486" t="str">
        <f t="shared" ca="1" si="5"/>
        <v>s</v>
      </c>
      <c r="EU9" s="486" t="str">
        <f t="shared" ca="1" si="5"/>
        <v>s</v>
      </c>
      <c r="EV9" s="486" t="str">
        <f t="shared" ca="1" si="5"/>
        <v>s</v>
      </c>
      <c r="EW9" s="486" t="str">
        <f t="shared" ca="1" si="5"/>
        <v>s</v>
      </c>
      <c r="EX9" s="486" t="str">
        <f t="shared" ca="1" si="5"/>
        <v>s</v>
      </c>
      <c r="EY9" s="486" t="str">
        <f t="shared" ref="EY9:FA9" ca="1" si="27">IF(DAY($DY9)&gt;EY$7,"n","s")</f>
        <v>s</v>
      </c>
      <c r="EZ9" s="486" t="str">
        <f t="shared" ca="1" si="27"/>
        <v>s</v>
      </c>
      <c r="FA9" s="486" t="str">
        <f t="shared" ca="1" si="27"/>
        <v>s</v>
      </c>
      <c r="FB9" s="486" t="str">
        <f t="shared" ref="FB9:FB37" si="28">IF($DN$4="não é um ano bissexto","",IF(DAY($DY9)&gt;FB$7,"n","s"))</f>
        <v/>
      </c>
      <c r="FC9" s="486">
        <f t="shared" ref="FC9:FC37" ca="1" si="29">COUNTIF(DZ9:FB9,"s")</f>
        <v>28</v>
      </c>
      <c r="FD9" s="486">
        <f t="shared" ref="FD9:FD37" ca="1" si="30">COUNTIFS(OFFSET(DN9,0,0,,-(FC9)),"S")</f>
        <v>0</v>
      </c>
      <c r="FE9" s="486" t="str">
        <f ca="1">IF(AND(YEAR(DY9)='P Gerais'!D7,MONTH(Lanc!EA9)=2,DAY(Lanc!EA9)&gt;1),"S","N")</f>
        <v>N</v>
      </c>
      <c r="FF9" s="487">
        <f t="shared" ref="FF9:FF37" ca="1" si="31">IF(FE9="s",(D9/30)*FC9,D9)</f>
        <v>0</v>
      </c>
      <c r="FG9" s="487">
        <f t="shared" ref="FG9:FG37" si="32">IF(OR(AB9="",AB9=0),0,(FF9/220)*AB9)</f>
        <v>0</v>
      </c>
      <c r="FH9" s="493">
        <f t="shared" ref="FH9:FH37" ca="1" si="33">(D9/30)*AC9</f>
        <v>0</v>
      </c>
      <c r="FI9" s="491"/>
      <c r="FJ9" s="491"/>
      <c r="FK9" s="491"/>
      <c r="FL9" s="491"/>
      <c r="FM9" s="491"/>
      <c r="FN9" s="491"/>
      <c r="FO9" s="491"/>
      <c r="FP9" s="491">
        <f ca="1">((FF9-FH9-FG9+AZ9+AQ9+SUM(Z9:AA9)+SUM(AW9:AX9)+AK9)*IF('DB Func'!GG4="ok",'DB Func'!GD4,0))</f>
        <v>0</v>
      </c>
      <c r="FQ9" s="491"/>
      <c r="FR9" s="495">
        <f t="shared" ref="FR9:FR37" ca="1" si="34">$FQ$8*BA9</f>
        <v>0</v>
      </c>
      <c r="FS9" s="491"/>
      <c r="FT9" s="491"/>
      <c r="FU9" s="491"/>
      <c r="FV9" s="491"/>
      <c r="FW9" s="491"/>
      <c r="FX9" s="491"/>
      <c r="FY9" s="491"/>
      <c r="FZ9" s="491"/>
      <c r="GA9" s="491"/>
      <c r="GB9" s="491"/>
      <c r="GC9" s="491"/>
      <c r="GD9" s="491"/>
      <c r="GE9" s="491"/>
      <c r="GF9" s="491"/>
      <c r="GG9" s="491"/>
      <c r="GH9" s="491"/>
      <c r="GI9" s="491"/>
      <c r="GJ9" s="491"/>
      <c r="GK9" s="491"/>
      <c r="GL9" s="491"/>
      <c r="GM9" s="491"/>
      <c r="GN9" s="491"/>
      <c r="GO9" s="491"/>
      <c r="GP9" s="491"/>
      <c r="GQ9" s="491"/>
      <c r="GR9" s="491"/>
      <c r="GS9" s="491"/>
      <c r="GT9" s="491"/>
      <c r="GU9" s="491"/>
      <c r="GV9" s="49"/>
      <c r="GW9" s="49"/>
      <c r="GX9" s="49"/>
      <c r="GY9" s="49"/>
      <c r="GZ9" s="49"/>
      <c r="HA9" s="49"/>
      <c r="HB9" s="49"/>
      <c r="HC9" s="49"/>
    </row>
    <row r="10" spans="1:211" s="316" customFormat="1" ht="30" customHeight="1" thickTop="1" thickBot="1">
      <c r="A10" s="42"/>
      <c r="B10" s="194"/>
      <c r="C10" s="390" t="str">
        <f ca="1">IF('DB Func'!B5="Funcionário 3","",'DB Func'!B5)</f>
        <v/>
      </c>
      <c r="D10" s="391">
        <f ca="1">'DB Func'!CE5</f>
        <v>0</v>
      </c>
      <c r="E10" s="382" t="str">
        <f ca="1">IF(C10="","-",IF(OR(terceiro!E10="fev",terceiro!F10="FEV"),"Sim","Não"))</f>
        <v>-</v>
      </c>
      <c r="F10" s="383" t="str">
        <f ca="1">IF(C10="","-",IF(OR(Ferias!E10="FEV",Ferias!F10="FEV"),"Sim","Não"))</f>
        <v>-</v>
      </c>
      <c r="G10" s="383">
        <f ca="1">IF(C10="",0,IF(F10="Sim",IF(Ferias!E10="FEV",Ferias!I10,Ferias!J10),0))</f>
        <v>0</v>
      </c>
      <c r="H10" s="185"/>
      <c r="I10" s="185"/>
      <c r="J10" s="382"/>
      <c r="K10" s="152"/>
      <c r="L10" s="151"/>
      <c r="M10" s="189"/>
      <c r="N10" s="153"/>
      <c r="O10" s="48"/>
      <c r="P10" s="48"/>
      <c r="Q10" s="48"/>
      <c r="R10" s="49"/>
      <c r="S10" s="49"/>
      <c r="T10" s="49"/>
      <c r="U10" s="49"/>
      <c r="V10" s="49"/>
      <c r="W10" s="49"/>
      <c r="X10" s="49"/>
      <c r="Y10" s="49"/>
      <c r="Z10" s="49"/>
      <c r="AA10" s="49"/>
      <c r="AB10" s="48"/>
      <c r="AC10" s="48"/>
      <c r="AD10" s="49"/>
      <c r="AE10" s="49"/>
      <c r="AF10" s="314"/>
      <c r="AH10" s="484">
        <f ca="1">IF(AND('DB Func'!GE5="Janeiro",'DB Func'!BQ5="2 Parcelas"),(('auxiliar 13 sal'!D6/12*'DB Func'!GF5+AVERAGE('auxiliar 13 sal'!Q6:AB6)+AVERAGE('auxiliar 13 sal'!AE6:AP6)+'auxiliar 13 sal'!D6*'DB Func'!BN5+'auxiliar 13 sal'!D6*'DB Func'!BO5)/2),IF('DB Func'!GE5="Fevereiro",IF('DB Func'!BQ5="Parcela Única",('auxiliar 13 sal'!D6/12*'DB Func'!GF5)+AVERAGE('auxiliar 13 sal'!Q6:AB6)+AVERAGE('auxiliar 13 sal'!AE6:AP6)+('auxiliar 13 sal'!D6*'DB Func'!BN5)+('auxiliar 13 sal'!D6*'DB Func'!BO5),IF('DB Func'!BQ5="2 Parcelas",(('auxiliar 13 sal'!D6/12*'DB Func'!GF5+AVERAGE('auxiliar 13 sal'!Q6:AB6)+AVERAGE('auxiliar 13 sal'!AE6:AP6)+'auxiliar 13 sal'!D6*'DB Func'!BN5+'auxiliar 13 sal'!D6*'DB Func'!BO5)/2))),0))</f>
        <v>0</v>
      </c>
      <c r="AJ10" s="486"/>
      <c r="AK10" s="487">
        <f t="shared" ca="1" si="8"/>
        <v>0</v>
      </c>
      <c r="AL10" s="488">
        <f t="shared" ca="1" si="9"/>
        <v>0</v>
      </c>
      <c r="AM10" s="487">
        <f t="shared" ca="1" si="10"/>
        <v>0</v>
      </c>
      <c r="AN10" s="487">
        <f t="shared" ca="1" si="11"/>
        <v>0</v>
      </c>
      <c r="AO10" s="487">
        <f t="shared" ca="1" si="12"/>
        <v>0</v>
      </c>
      <c r="AP10" s="487">
        <f t="shared" ca="1" si="13"/>
        <v>0</v>
      </c>
      <c r="AQ10" s="487">
        <f t="shared" ca="1" si="14"/>
        <v>0</v>
      </c>
      <c r="AR10" s="487">
        <f>IF(OR(M10="",M10=0),0,((FF10/220)*('Ho Ex'!$C$8+$AS$6))*M10)</f>
        <v>0</v>
      </c>
      <c r="AS10" s="487">
        <f>IF(OR(N10="",N10=0),0,((FF10/220*('DB Func'!GD5+Lanc!$AS$6))*('Ho Ex'!$I$8+$AS$6))*(N10/52.5*60))</f>
        <v>0</v>
      </c>
      <c r="AT10" s="487">
        <f>IF(OR(M10="",M10=0),0,((FF10/220)*('Ho Ex'!$J$8+$AS$6))*O10)</f>
        <v>0</v>
      </c>
      <c r="AU10" s="487">
        <f>IF(OR(M10="",M10=0),0,((FF10/220)*('Ho Ex'!I13+$AS$6))*P10)</f>
        <v>0</v>
      </c>
      <c r="AV10" s="487">
        <f>IF(OR(M10="",M10=0),0,((FF10/220)*('Ho Ex'!C13+$AS$6))*Q10)</f>
        <v>0</v>
      </c>
      <c r="AW10" s="487">
        <f ca="1">FF10*'DB Func'!BN5</f>
        <v>0</v>
      </c>
      <c r="AX10" s="487">
        <f ca="1">FF10*'DB Func'!BO5</f>
        <v>0</v>
      </c>
      <c r="AY10" s="487">
        <f>IF(FJ10=0,0,VLOOKUP(FJ10,'P Gerais'!$D$39:$G$41,3,TRUE)*Func3!$F$68)</f>
        <v>0</v>
      </c>
      <c r="AZ10" s="487">
        <f t="shared" si="15"/>
        <v>0</v>
      </c>
      <c r="BA10" s="488">
        <f ca="1">((FF10-FH10-FG10+AZ10+AQ10+SUM(Z10:AA10)+SUM(AW10:AX10)+AK10)*IF('DB Func'!GG5="ok",'DB Func'!GD5,0))+(FF10-FH10-FG10+AZ10+AQ10+SUM(Z10:AA10)+SUM(AW10:AX10))+AK10</f>
        <v>0</v>
      </c>
      <c r="BB10" s="489">
        <f ca="1">VLOOKUP(BA10,'P Gerais'!$D$22:$G$25,3,TRUE)</f>
        <v>0.08</v>
      </c>
      <c r="BC10" s="487">
        <f ca="1">IF(BA10&lt;'P Gerais'!$D$25,BA10*BB10,Lanc!BB10)</f>
        <v>0</v>
      </c>
      <c r="BD10" s="487">
        <f ca="1">BA10-BC10-('DB Func'!GB5*'P Gerais'!$D$35)</f>
        <v>0</v>
      </c>
      <c r="BE10" s="490">
        <f ca="1">VLOOKUP(BD10,'P Gerais'!$D$29:$F$33,3,TRUE)</f>
        <v>0</v>
      </c>
      <c r="BF10" s="487">
        <f t="shared" ca="1" si="16"/>
        <v>0</v>
      </c>
      <c r="BG10" s="487">
        <f ca="1">VLOOKUP(BD10,'P Gerais'!$D$29:$G$33,4,TRUE)</f>
        <v>0</v>
      </c>
      <c r="BH10" s="487">
        <f t="shared" ca="1" si="17"/>
        <v>0</v>
      </c>
      <c r="BI10" s="487">
        <f t="shared" ca="1" si="18"/>
        <v>0</v>
      </c>
      <c r="BJ10" s="486">
        <f ca="1">'DB Func'!G5</f>
        <v>0</v>
      </c>
      <c r="BK10" s="486">
        <f ca="1">'DB Func'!FW5</f>
        <v>0</v>
      </c>
      <c r="BL10" s="487">
        <f ca="1">D10*'P Gerais'!$D$13</f>
        <v>0</v>
      </c>
      <c r="BM10" s="487">
        <f ca="1">D10*'P Gerais'!$D$14</f>
        <v>0</v>
      </c>
      <c r="BN10" s="487">
        <f ca="1">D10*'P Gerais'!$D$16</f>
        <v>0</v>
      </c>
      <c r="BO10" s="487">
        <f ca="1">D10*'P Gerais'!$D$17</f>
        <v>0</v>
      </c>
      <c r="BP10" s="487">
        <f ca="1">D10*'P Gerais'!$D$18</f>
        <v>0</v>
      </c>
      <c r="BQ10" s="489">
        <f ca="1">VLOOKUP(D10,'P Gerais'!$D$22:$G$24,3,TRUE)</f>
        <v>0.08</v>
      </c>
      <c r="BR10" s="489">
        <f ca="1">VLOOKUP(D10,'P Gerais'!$D$29:$G$33,3,TRUE)</f>
        <v>0</v>
      </c>
      <c r="BS10" s="489">
        <f ca="1">'DB Func'!BN5</f>
        <v>0</v>
      </c>
      <c r="BT10" s="489">
        <f ca="1">'DB Func'!BO5</f>
        <v>0</v>
      </c>
      <c r="BU10" s="489">
        <f ca="1">'DB Func'!FX5</f>
        <v>0</v>
      </c>
      <c r="BV10" s="487">
        <f t="shared" ca="1" si="19"/>
        <v>-0.08</v>
      </c>
      <c r="BW10" s="487">
        <f ca="1">BV10-'DB Func'!GC5</f>
        <v>-0.08</v>
      </c>
      <c r="BX10" s="486">
        <f ca="1">IFERROR(VLOOKUP(BW10,'P Gerais'!$D$29:$G$33,3,TRUE)*BW10,0)</f>
        <v>0</v>
      </c>
      <c r="BY10" s="487">
        <f ca="1">IFERROR(BX10-VLOOKUP(BW10,'P Gerais'!$D$29:$H$33,4,TRUE),0)</f>
        <v>0</v>
      </c>
      <c r="BZ10" s="487">
        <f ca="1">D10*'DB Func'!GD5</f>
        <v>0</v>
      </c>
      <c r="CA10" s="486"/>
      <c r="CB10" s="487">
        <f t="shared" ca="1" si="20"/>
        <v>0</v>
      </c>
      <c r="CC10" s="487">
        <f t="shared" si="21"/>
        <v>0</v>
      </c>
      <c r="CD10" s="487">
        <f t="shared" si="22"/>
        <v>0</v>
      </c>
      <c r="CE10" s="486"/>
      <c r="CF10" s="486" t="str">
        <f t="shared" ca="1" si="23"/>
        <v>não</v>
      </c>
      <c r="CG10" s="486">
        <f ca="1">IF($CH$8=1,DAY('DB Func'!C5),0)</f>
        <v>0</v>
      </c>
      <c r="CH10" s="486">
        <f ca="1">IF(CI10=0,0,MONTH('DB Func'!C5))</f>
        <v>0</v>
      </c>
      <c r="CI10" s="486">
        <f ca="1">IF('P Gerais'!D8=YEAR('DB Func'!C5),YEAR('DB Func'!C5),0)</f>
        <v>0</v>
      </c>
      <c r="CJ10" s="488">
        <v>33</v>
      </c>
      <c r="CK10" s="491"/>
      <c r="CL10" s="486" t="str">
        <f ca="1">IF(ISERROR(HLOOKUP(CL8,$DQ$7:$DW10,$DX10,FALSE)),"N",HLOOKUP(CL8,$DQ$7:$DW10,$DX10,FALSE))</f>
        <v>N</v>
      </c>
      <c r="CM10" s="486" t="str">
        <f ca="1">IF(ISERROR(HLOOKUP(CM8,$DQ$7:$DW10,$DX10,FALSE)),"N",HLOOKUP(CM8,$DQ$7:$DW10,$DX10,FALSE))</f>
        <v>N</v>
      </c>
      <c r="CN10" s="486" t="str">
        <f ca="1">IF(ISERROR(HLOOKUP(CN8,$DQ$7:$DW10,$DX10,FALSE)),"N",HLOOKUP(CN8,$DQ$7:$DW10,$DX10,FALSE))</f>
        <v>N</v>
      </c>
      <c r="CO10" s="486" t="str">
        <f ca="1">IF(ISERROR(HLOOKUP(CO8,$DQ$7:$DW10,$DX10,FALSE)),"N",HLOOKUP(CO8,$DQ$7:$DW10,$DX10,FALSE))</f>
        <v>N</v>
      </c>
      <c r="CP10" s="486" t="str">
        <f ca="1">IF(ISERROR(HLOOKUP(CP8,$DQ$7:$DW10,$DX10,FALSE)),"N",HLOOKUP(CP8,$DQ$7:$DW10,$DX10,FALSE))</f>
        <v>N</v>
      </c>
      <c r="CQ10" s="486" t="str">
        <f ca="1">IF(ISERROR(HLOOKUP(CQ8,$DQ$7:$DW10,$DX10,FALSE)),"N",HLOOKUP(CQ8,$DQ$7:$DW10,$DX10,FALSE))</f>
        <v>N</v>
      </c>
      <c r="CR10" s="486" t="str">
        <f>IF(ISERROR(HLOOKUP(CR8,$DQ$7:$DW10,$DX10,FALSE)),"N",HLOOKUP(CR8,$DQ$7:$DW10,$DX10,FALSE))</f>
        <v>N</v>
      </c>
      <c r="CS10" s="486" t="str">
        <f ca="1">IF(ISERROR(HLOOKUP(CS8,$DQ$7:$DW10,$DX10,FALSE)),"N",HLOOKUP(CS8,$DQ$7:$DW10,$DX10,FALSE))</f>
        <v>N</v>
      </c>
      <c r="CT10" s="486" t="str">
        <f ca="1">IF(ISERROR(HLOOKUP(CT8,$DQ$7:$DW10,$DX10,FALSE)),"N",HLOOKUP(CT8,$DQ$7:$DW10,$DX10,FALSE))</f>
        <v>N</v>
      </c>
      <c r="CU10" s="486" t="str">
        <f ca="1">IF(ISERROR(HLOOKUP(CU8,$DQ$7:$DW10,$DX10,FALSE)),"N",HLOOKUP(CU8,$DQ$7:$DW10,$DX10,FALSE))</f>
        <v>N</v>
      </c>
      <c r="CV10" s="486" t="str">
        <f ca="1">IF(ISERROR(HLOOKUP(CV8,$DQ$7:$DW10,$DX10,FALSE)),"N",HLOOKUP(CV8,$DQ$7:$DW10,$DX10,FALSE))</f>
        <v>N</v>
      </c>
      <c r="CW10" s="486" t="str">
        <f ca="1">IF(ISERROR(HLOOKUP(CW8,$DQ$7:$DW10,$DX10,FALSE)),"N",HLOOKUP(CW8,$DQ$7:$DW10,$DX10,FALSE))</f>
        <v>N</v>
      </c>
      <c r="CX10" s="486" t="str">
        <f ca="1">IF(ISERROR(HLOOKUP(CX8,$DQ$7:$DW10,$DX10,FALSE)),"N",HLOOKUP(CX8,$DQ$7:$DW10,$DX10,FALSE))</f>
        <v>N</v>
      </c>
      <c r="CY10" s="486" t="str">
        <f>IF(ISERROR(HLOOKUP(CY8,$DQ$7:$DW10,$DX10,FALSE)),"N",HLOOKUP(CY8,$DQ$7:$DW10,$DX10,FALSE))</f>
        <v>N</v>
      </c>
      <c r="CZ10" s="486" t="str">
        <f ca="1">IF(ISERROR(HLOOKUP(CZ8,$DQ$7:$DW10,$DX10,FALSE)),"N",HLOOKUP(CZ8,$DQ$7:$DW10,$DX10,FALSE))</f>
        <v>N</v>
      </c>
      <c r="DA10" s="486" t="str">
        <f ca="1">IF(ISERROR(HLOOKUP(DA8,$DQ$7:$DW10,$DX10,FALSE)),"N",HLOOKUP(DA8,$DQ$7:$DW10,$DX10,FALSE))</f>
        <v>N</v>
      </c>
      <c r="DB10" s="486" t="str">
        <f ca="1">IF(ISERROR(HLOOKUP(DB8,$DQ$7:$DW10,$DX10,FALSE)),"N",HLOOKUP(DB8,$DQ$7:$DW10,$DX10,FALSE))</f>
        <v>N</v>
      </c>
      <c r="DC10" s="486" t="str">
        <f ca="1">IF(ISERROR(HLOOKUP(DC8,$DQ$7:$DW10,$DX10,FALSE)),"N",HLOOKUP(DC8,$DQ$7:$DW10,$DX10,FALSE))</f>
        <v>N</v>
      </c>
      <c r="DD10" s="486" t="str">
        <f ca="1">IF(ISERROR(HLOOKUP(DD8,$DQ$7:$DW10,$DX10,FALSE)),"N",HLOOKUP(DD8,$DQ$7:$DW10,$DX10,FALSE))</f>
        <v>N</v>
      </c>
      <c r="DE10" s="486" t="str">
        <f ca="1">IF(ISERROR(HLOOKUP(DE8,$DQ$7:$DW10,$DX10,FALSE)),"N",HLOOKUP(DE8,$DQ$7:$DW10,$DX10,FALSE))</f>
        <v>N</v>
      </c>
      <c r="DF10" s="486" t="str">
        <f>IF(ISERROR(HLOOKUP(DF8,$DQ$7:$DW10,$DX10,FALSE)),"N",HLOOKUP(DF8,$DQ$7:$DW10,$DX10,FALSE))</f>
        <v>N</v>
      </c>
      <c r="DG10" s="486" t="str">
        <f ca="1">IF(ISERROR(HLOOKUP(DG8,$DQ$7:$DW10,$DX10,FALSE)),"N",HLOOKUP(DG8,$DQ$7:$DW10,$DX10,FALSE))</f>
        <v>N</v>
      </c>
      <c r="DH10" s="486" t="str">
        <f ca="1">IF(ISERROR(HLOOKUP(DH8,$DQ$7:$DW10,$DX10,FALSE)),"N",HLOOKUP(DH8,$DQ$7:$DW10,$DX10,FALSE))</f>
        <v>N</v>
      </c>
      <c r="DI10" s="486" t="str">
        <f ca="1">IF(ISERROR(HLOOKUP(DI8,$DQ$7:$DW10,$DX10,FALSE)),"N",HLOOKUP(DI8,$DQ$7:$DW10,$DX10,FALSE))</f>
        <v>N</v>
      </c>
      <c r="DJ10" s="486" t="str">
        <f ca="1">IF(ISERROR(HLOOKUP(DJ8,$DQ$7:$DW10,$DX10,FALSE)),"N",HLOOKUP(DJ8,$DQ$7:$DW10,$DX10,FALSE))</f>
        <v>N</v>
      </c>
      <c r="DK10" s="486" t="str">
        <f ca="1">IF(ISERROR(HLOOKUP(DK8,$DQ$7:$DW10,$DX10,FALSE)),"N",HLOOKUP(DK8,$DQ$7:$DW10,$DX10,FALSE))</f>
        <v>N</v>
      </c>
      <c r="DL10" s="486" t="str">
        <f ca="1">IF(ISERROR(HLOOKUP(DL8,$DQ$7:$DW10,$DX10,FALSE)),"N",HLOOKUP(DL8,$DQ$7:$DW10,$DX10,FALSE))</f>
        <v>N</v>
      </c>
      <c r="DM10" s="486" t="str">
        <f>IF(ISERROR(HLOOKUP(DM8,$DQ$7:$DW10,$DX10,FALSE)),"N",HLOOKUP(DM8,$DQ$7:$DW10,$DX10,FALSE))</f>
        <v>N</v>
      </c>
      <c r="DN10" s="486" t="str">
        <f>IF($DN$4="não é um ano bissexto","",IF(ISERROR(HLOOKUP(DN8,$DQ$7:$DW10,$DX10,FALSE)),"N",HLOOKUP(DN8,$DQ$7:$DW10,$DX10,FALSE)))</f>
        <v/>
      </c>
      <c r="DO10" s="486">
        <f t="shared" ca="1" si="24"/>
        <v>0</v>
      </c>
      <c r="DP10" s="486">
        <f t="shared" ca="1" si="25"/>
        <v>28</v>
      </c>
      <c r="DQ10" s="486" t="str">
        <f>IF('DB Func'!M5&gt;0,"S","N")</f>
        <v>N</v>
      </c>
      <c r="DR10" s="486" t="str">
        <f>IF('DB Func'!R5&gt;0,"S","N")</f>
        <v>N</v>
      </c>
      <c r="DS10" s="486" t="str">
        <f>IF('DB Func'!W5&gt;0,"S","N")</f>
        <v>N</v>
      </c>
      <c r="DT10" s="486" t="str">
        <f>IF('DB Func'!AB5&gt;0,"S","N")</f>
        <v>N</v>
      </c>
      <c r="DU10" s="486" t="str">
        <f>IF('DB Func'!AG5&gt;0,"S","N")</f>
        <v>N</v>
      </c>
      <c r="DV10" s="486" t="str">
        <f>IF('DB Func'!AL5&gt;0,"S","N")</f>
        <v>N</v>
      </c>
      <c r="DW10" s="486" t="str">
        <f>IF('DB Func'!AQ5&gt;0,"S","N")</f>
        <v>N</v>
      </c>
      <c r="DX10" s="486">
        <v>4</v>
      </c>
      <c r="DY10" s="492">
        <f ca="1">'DB Func'!C5</f>
        <v>0</v>
      </c>
      <c r="DZ10" s="486" t="str">
        <f t="shared" ca="1" si="26"/>
        <v>s</v>
      </c>
      <c r="EA10" s="486" t="str">
        <f t="shared" ca="1" si="26"/>
        <v>s</v>
      </c>
      <c r="EB10" s="486" t="str">
        <f t="shared" ca="1" si="26"/>
        <v>s</v>
      </c>
      <c r="EC10" s="486" t="str">
        <f t="shared" ca="1" si="26"/>
        <v>s</v>
      </c>
      <c r="ED10" s="486" t="str">
        <f t="shared" ca="1" si="26"/>
        <v>s</v>
      </c>
      <c r="EE10" s="486" t="str">
        <f t="shared" ca="1" si="26"/>
        <v>s</v>
      </c>
      <c r="EF10" s="486" t="str">
        <f t="shared" ca="1" si="26"/>
        <v>s</v>
      </c>
      <c r="EG10" s="486" t="str">
        <f t="shared" ca="1" si="26"/>
        <v>s</v>
      </c>
      <c r="EH10" s="486" t="str">
        <f t="shared" ca="1" si="26"/>
        <v>s</v>
      </c>
      <c r="EI10" s="486" t="str">
        <f t="shared" ca="1" si="26"/>
        <v>s</v>
      </c>
      <c r="EJ10" s="486" t="str">
        <f t="shared" ca="1" si="26"/>
        <v>s</v>
      </c>
      <c r="EK10" s="486" t="str">
        <f t="shared" ca="1" si="26"/>
        <v>s</v>
      </c>
      <c r="EL10" s="486" t="str">
        <f t="shared" ca="1" si="26"/>
        <v>s</v>
      </c>
      <c r="EM10" s="486" t="str">
        <f t="shared" ca="1" si="26"/>
        <v>s</v>
      </c>
      <c r="EN10" s="486" t="str">
        <f t="shared" ca="1" si="26"/>
        <v>s</v>
      </c>
      <c r="EO10" s="486" t="str">
        <f t="shared" ca="1" si="26"/>
        <v>s</v>
      </c>
      <c r="EP10" s="486" t="str">
        <f t="shared" ref="EP10:FA37" ca="1" si="35">IF(DAY($DY10)&gt;EP$7,"n","s")</f>
        <v>s</v>
      </c>
      <c r="EQ10" s="486" t="str">
        <f t="shared" ca="1" si="35"/>
        <v>s</v>
      </c>
      <c r="ER10" s="486" t="str">
        <f t="shared" ca="1" si="35"/>
        <v>s</v>
      </c>
      <c r="ES10" s="486" t="str">
        <f t="shared" ca="1" si="35"/>
        <v>s</v>
      </c>
      <c r="ET10" s="486" t="str">
        <f t="shared" ca="1" si="35"/>
        <v>s</v>
      </c>
      <c r="EU10" s="486" t="str">
        <f t="shared" ca="1" si="35"/>
        <v>s</v>
      </c>
      <c r="EV10" s="486" t="str">
        <f t="shared" ca="1" si="35"/>
        <v>s</v>
      </c>
      <c r="EW10" s="486" t="str">
        <f t="shared" ca="1" si="35"/>
        <v>s</v>
      </c>
      <c r="EX10" s="486" t="str">
        <f t="shared" ca="1" si="35"/>
        <v>s</v>
      </c>
      <c r="EY10" s="486" t="str">
        <f t="shared" ca="1" si="35"/>
        <v>s</v>
      </c>
      <c r="EZ10" s="486" t="str">
        <f t="shared" ca="1" si="35"/>
        <v>s</v>
      </c>
      <c r="FA10" s="486" t="str">
        <f t="shared" ca="1" si="35"/>
        <v>s</v>
      </c>
      <c r="FB10" s="486" t="str">
        <f t="shared" si="28"/>
        <v/>
      </c>
      <c r="FC10" s="486">
        <f t="shared" ca="1" si="29"/>
        <v>28</v>
      </c>
      <c r="FD10" s="486">
        <f t="shared" ca="1" si="30"/>
        <v>0</v>
      </c>
      <c r="FE10" s="486" t="str">
        <f ca="1">IF(AND(YEAR(DY10)='P Gerais'!D8,MONTH(Lanc!EA10)=2,DAY(Lanc!EA10)&gt;1),"S","N")</f>
        <v>N</v>
      </c>
      <c r="FF10" s="487">
        <f t="shared" ca="1" si="31"/>
        <v>0</v>
      </c>
      <c r="FG10" s="487">
        <f t="shared" si="32"/>
        <v>0</v>
      </c>
      <c r="FH10" s="493">
        <f t="shared" ca="1" si="33"/>
        <v>0</v>
      </c>
      <c r="FI10" s="491"/>
      <c r="FJ10" s="491"/>
      <c r="FK10" s="491"/>
      <c r="FL10" s="491"/>
      <c r="FM10" s="491"/>
      <c r="FN10" s="491"/>
      <c r="FO10" s="491"/>
      <c r="FP10" s="491">
        <f ca="1">((FF10-FH10-FG10+AZ10+AQ10+SUM(Z10:AA10)+SUM(AW10:AX10)+AK10)*IF('DB Func'!GG5="ok",'DB Func'!GD5,0))</f>
        <v>0</v>
      </c>
      <c r="FQ10" s="491"/>
      <c r="FR10" s="495">
        <f t="shared" ca="1" si="34"/>
        <v>0</v>
      </c>
      <c r="FS10" s="491"/>
      <c r="FT10" s="491"/>
      <c r="FU10" s="491"/>
      <c r="FV10" s="491"/>
      <c r="FW10" s="491"/>
      <c r="FX10" s="491"/>
      <c r="FY10" s="491"/>
      <c r="FZ10" s="491"/>
      <c r="GA10" s="491"/>
      <c r="GB10" s="491"/>
      <c r="GC10" s="491"/>
      <c r="GD10" s="491"/>
      <c r="GE10" s="491"/>
      <c r="GF10" s="491"/>
      <c r="GG10" s="491"/>
      <c r="GH10" s="491"/>
      <c r="GI10" s="491"/>
      <c r="GJ10" s="491"/>
      <c r="GK10" s="491"/>
      <c r="GL10" s="491"/>
      <c r="GM10" s="491"/>
      <c r="GN10" s="491"/>
      <c r="GO10" s="491"/>
      <c r="GP10" s="491"/>
      <c r="GQ10" s="491"/>
      <c r="GR10" s="491"/>
      <c r="GS10" s="491"/>
      <c r="GT10" s="491"/>
      <c r="GU10" s="491"/>
      <c r="GV10" s="49"/>
      <c r="GW10" s="49"/>
      <c r="GX10" s="49"/>
      <c r="GY10" s="49"/>
      <c r="GZ10" s="49"/>
      <c r="HA10" s="49"/>
      <c r="HB10" s="49"/>
      <c r="HC10" s="49"/>
    </row>
    <row r="11" spans="1:211" s="316" customFormat="1" ht="30" customHeight="1" thickTop="1" thickBot="1">
      <c r="A11" s="42"/>
      <c r="B11" s="194"/>
      <c r="C11" s="390" t="str">
        <f ca="1">IF('DB Func'!B6="Funcionário 4","",'DB Func'!B6)</f>
        <v/>
      </c>
      <c r="D11" s="391">
        <f ca="1">'DB Func'!CE6</f>
        <v>0</v>
      </c>
      <c r="E11" s="382" t="str">
        <f ca="1">IF(C11="","-",IF(OR(terceiro!E11="fev",terceiro!F11="FEV"),"Sim","Não"))</f>
        <v>-</v>
      </c>
      <c r="F11" s="383" t="str">
        <f ca="1">IF(C11="","-",IF(OR(Ferias!E11="FEV",Ferias!F11="FEV"),"Sim","Não"))</f>
        <v>-</v>
      </c>
      <c r="G11" s="383">
        <f ca="1">IF(C11="",0,IF(F11="Sim",IF(Ferias!E11="FEV",Ferias!I11,Ferias!J11),0))</f>
        <v>0</v>
      </c>
      <c r="H11" s="185"/>
      <c r="I11" s="185"/>
      <c r="J11" s="382"/>
      <c r="K11" s="152"/>
      <c r="L11" s="151"/>
      <c r="M11" s="189"/>
      <c r="N11" s="153"/>
      <c r="O11" s="48"/>
      <c r="P11" s="48"/>
      <c r="Q11" s="48"/>
      <c r="R11" s="49"/>
      <c r="S11" s="49"/>
      <c r="T11" s="49"/>
      <c r="U11" s="49"/>
      <c r="V11" s="49"/>
      <c r="W11" s="49"/>
      <c r="X11" s="49"/>
      <c r="Y11" s="49"/>
      <c r="Z11" s="49"/>
      <c r="AA11" s="49"/>
      <c r="AB11" s="48"/>
      <c r="AC11" s="48"/>
      <c r="AD11" s="49"/>
      <c r="AE11" s="49"/>
      <c r="AF11" s="314"/>
      <c r="AH11" s="484">
        <f ca="1">IF(AND('DB Func'!GE6="Janeiro",'DB Func'!BQ6="2 Parcelas"),(('auxiliar 13 sal'!D7/12*'DB Func'!GF6+AVERAGE('auxiliar 13 sal'!Q7:AB7)+AVERAGE('auxiliar 13 sal'!AE7:AP7)+'auxiliar 13 sal'!D7*'DB Func'!BN6+'auxiliar 13 sal'!D7*'DB Func'!BO6)/2),IF('DB Func'!GE6="Fevereiro",IF('DB Func'!BQ6="Parcela Única",('auxiliar 13 sal'!D7/12*'DB Func'!GF6)+AVERAGE('auxiliar 13 sal'!Q7:AB7)+AVERAGE('auxiliar 13 sal'!AE7:AP7)+('auxiliar 13 sal'!D7*'DB Func'!BN6)+('auxiliar 13 sal'!D7*'DB Func'!BO6),IF('DB Func'!BQ6="2 Parcelas",(('auxiliar 13 sal'!D7/12*'DB Func'!GF6+AVERAGE('auxiliar 13 sal'!Q7:AB7)+AVERAGE('auxiliar 13 sal'!AE7:AP7)+'auxiliar 13 sal'!D7*'DB Func'!BN6+'auxiliar 13 sal'!D7*'DB Func'!BO6)/2))),0))</f>
        <v>0</v>
      </c>
      <c r="AJ11" s="486"/>
      <c r="AK11" s="487">
        <f t="shared" ca="1" si="8"/>
        <v>0</v>
      </c>
      <c r="AL11" s="488">
        <f t="shared" ca="1" si="9"/>
        <v>0</v>
      </c>
      <c r="AM11" s="487">
        <f t="shared" ca="1" si="10"/>
        <v>0</v>
      </c>
      <c r="AN11" s="487">
        <f t="shared" ca="1" si="11"/>
        <v>0</v>
      </c>
      <c r="AO11" s="487">
        <f t="shared" ca="1" si="12"/>
        <v>0</v>
      </c>
      <c r="AP11" s="487">
        <f t="shared" ca="1" si="13"/>
        <v>0</v>
      </c>
      <c r="AQ11" s="487">
        <f t="shared" ca="1" si="14"/>
        <v>0</v>
      </c>
      <c r="AR11" s="487">
        <f>IF(OR(M11="",M11=0),0,((FF11/220)*('Ho Ex'!$C$8+$AS$6))*M11)</f>
        <v>0</v>
      </c>
      <c r="AS11" s="487">
        <f>IF(OR(N11="",N11=0),0,((FF11/220*('DB Func'!GD6+Lanc!$AS$6))*('Ho Ex'!$I$8+$AS$6))*(N11/52.5*60))</f>
        <v>0</v>
      </c>
      <c r="AT11" s="487">
        <f>IF(OR(M11="",M11=0),0,((FF11/220)*('Ho Ex'!$J$8+$AS$6))*O11)</f>
        <v>0</v>
      </c>
      <c r="AU11" s="487">
        <f>IF(OR(M11="",M11=0),0,((FF11/220)*('Ho Ex'!I14+$AS$6))*P11)</f>
        <v>0</v>
      </c>
      <c r="AV11" s="487">
        <f>IF(OR(M11="",M11=0),0,((FF11/220)*('Ho Ex'!C14+$AS$6))*Q11)</f>
        <v>0</v>
      </c>
      <c r="AW11" s="487">
        <f ca="1">FF11*'DB Func'!BN6</f>
        <v>0</v>
      </c>
      <c r="AX11" s="487">
        <f ca="1">FF11*'DB Func'!BO6</f>
        <v>0</v>
      </c>
      <c r="AY11" s="487">
        <f>IF(FJ11=0,0,VLOOKUP(FJ11,'P Gerais'!$D$39:$G$41,3,TRUE)*Func4!$F$68)</f>
        <v>0</v>
      </c>
      <c r="AZ11" s="487">
        <f t="shared" si="15"/>
        <v>0</v>
      </c>
      <c r="BA11" s="488">
        <f ca="1">((FF11-FH11-FG11+AZ11+AQ11+SUM(Z11:AA11)+SUM(AW11:AX11)+AK11)*IF('DB Func'!GG6="ok",'DB Func'!GD6,0))+(FF11-FH11-FG11+AZ11+AQ11+SUM(Z11:AA11)+SUM(AW11:AX11))+AK11</f>
        <v>0</v>
      </c>
      <c r="BB11" s="489">
        <f ca="1">VLOOKUP(BA11,'P Gerais'!$D$22:$G$25,3,TRUE)</f>
        <v>0.08</v>
      </c>
      <c r="BC11" s="487">
        <f ca="1">IF(BA11&lt;'P Gerais'!$D$25,BA11*BB11,Lanc!BB11)</f>
        <v>0</v>
      </c>
      <c r="BD11" s="487">
        <f ca="1">BA11-BC11-('DB Func'!GB6*'P Gerais'!$D$35)</f>
        <v>0</v>
      </c>
      <c r="BE11" s="490">
        <f ca="1">VLOOKUP(BD11,'P Gerais'!$D$29:$F$33,3,TRUE)</f>
        <v>0</v>
      </c>
      <c r="BF11" s="487">
        <f t="shared" ca="1" si="16"/>
        <v>0</v>
      </c>
      <c r="BG11" s="487">
        <f ca="1">VLOOKUP(BD11,'P Gerais'!$D$29:$G$33,4,TRUE)</f>
        <v>0</v>
      </c>
      <c r="BH11" s="487">
        <f t="shared" ca="1" si="17"/>
        <v>0</v>
      </c>
      <c r="BI11" s="487">
        <f t="shared" ca="1" si="18"/>
        <v>0</v>
      </c>
      <c r="BJ11" s="486">
        <f ca="1">'DB Func'!G6</f>
        <v>0</v>
      </c>
      <c r="BK11" s="486">
        <f ca="1">'DB Func'!FW6</f>
        <v>0</v>
      </c>
      <c r="BL11" s="487">
        <f ca="1">D11*'P Gerais'!$D$13</f>
        <v>0</v>
      </c>
      <c r="BM11" s="487">
        <f ca="1">D11*'P Gerais'!$D$14</f>
        <v>0</v>
      </c>
      <c r="BN11" s="487">
        <f ca="1">D11*'P Gerais'!$D$16</f>
        <v>0</v>
      </c>
      <c r="BO11" s="487">
        <f ca="1">D11*'P Gerais'!$D$17</f>
        <v>0</v>
      </c>
      <c r="BP11" s="487">
        <f ca="1">D11*'P Gerais'!$D$18</f>
        <v>0</v>
      </c>
      <c r="BQ11" s="489">
        <f ca="1">VLOOKUP(D11,'P Gerais'!$D$22:$G$24,3,TRUE)</f>
        <v>0.08</v>
      </c>
      <c r="BR11" s="489">
        <f ca="1">VLOOKUP(D11,'P Gerais'!$D$29:$G$33,3,TRUE)</f>
        <v>0</v>
      </c>
      <c r="BS11" s="489">
        <f ca="1">'DB Func'!BN6</f>
        <v>0</v>
      </c>
      <c r="BT11" s="489">
        <f ca="1">'DB Func'!BO6</f>
        <v>0</v>
      </c>
      <c r="BU11" s="489">
        <f ca="1">'DB Func'!FX6</f>
        <v>0</v>
      </c>
      <c r="BV11" s="487">
        <f t="shared" ca="1" si="19"/>
        <v>-0.08</v>
      </c>
      <c r="BW11" s="487">
        <f ca="1">BV11-'DB Func'!GC6</f>
        <v>-0.08</v>
      </c>
      <c r="BX11" s="486">
        <f ca="1">IFERROR(VLOOKUP(BW11,'P Gerais'!$D$29:$G$33,3,TRUE)*BW11,0)</f>
        <v>0</v>
      </c>
      <c r="BY11" s="487">
        <f ca="1">IFERROR(BX11-VLOOKUP(BW11,'P Gerais'!$D$29:$H$33,4,TRUE),0)</f>
        <v>0</v>
      </c>
      <c r="BZ11" s="487">
        <f ca="1">D11*'DB Func'!GD6</f>
        <v>0</v>
      </c>
      <c r="CA11" s="486"/>
      <c r="CB11" s="487">
        <f t="shared" ca="1" si="20"/>
        <v>0</v>
      </c>
      <c r="CC11" s="487">
        <f t="shared" si="21"/>
        <v>0</v>
      </c>
      <c r="CD11" s="487">
        <f t="shared" si="22"/>
        <v>0</v>
      </c>
      <c r="CE11" s="486"/>
      <c r="CF11" s="486" t="str">
        <f t="shared" ca="1" si="23"/>
        <v>não</v>
      </c>
      <c r="CG11" s="486">
        <f ca="1">IF($CH$8=1,DAY('DB Func'!C6),0)</f>
        <v>0</v>
      </c>
      <c r="CH11" s="486">
        <f ca="1">IF(CI11=0,0,MONTH('DB Func'!C6))</f>
        <v>0</v>
      </c>
      <c r="CI11" s="486">
        <f ca="1">IF('P Gerais'!D9=YEAR('DB Func'!C6),YEAR('DB Func'!C6),0)</f>
        <v>0</v>
      </c>
      <c r="CJ11" s="488">
        <v>34</v>
      </c>
      <c r="CK11" s="491"/>
      <c r="CL11" s="486" t="str">
        <f>IF(ISERROR(HLOOKUP(CL9,$DQ$7:$DW11,$DX11,FALSE)),"N",HLOOKUP(CL9,$DQ$7:$DW11,$DX11,FALSE))</f>
        <v>N</v>
      </c>
      <c r="CM11" s="486" t="str">
        <f>IF(ISERROR(HLOOKUP(CM9,$DQ$7:$DW11,$DX11,FALSE)),"N",HLOOKUP(CM9,$DQ$7:$DW11,$DX11,FALSE))</f>
        <v>N</v>
      </c>
      <c r="CN11" s="486" t="str">
        <f>IF(ISERROR(HLOOKUP(CN9,$DQ$7:$DW11,$DX11,FALSE)),"N",HLOOKUP(CN9,$DQ$7:$DW11,$DX11,FALSE))</f>
        <v>N</v>
      </c>
      <c r="CO11" s="486" t="str">
        <f>IF(ISERROR(HLOOKUP(CO9,$DQ$7:$DW11,$DX11,FALSE)),"N",HLOOKUP(CO9,$DQ$7:$DW11,$DX11,FALSE))</f>
        <v>N</v>
      </c>
      <c r="CP11" s="486" t="str">
        <f>IF(ISERROR(HLOOKUP(CP9,$DQ$7:$DW11,$DX11,FALSE)),"N",HLOOKUP(CP9,$DQ$7:$DW11,$DX11,FALSE))</f>
        <v>N</v>
      </c>
      <c r="CQ11" s="486" t="str">
        <f>IF(ISERROR(HLOOKUP(CQ9,$DQ$7:$DW11,$DX11,FALSE)),"N",HLOOKUP(CQ9,$DQ$7:$DW11,$DX11,FALSE))</f>
        <v>N</v>
      </c>
      <c r="CR11" s="486" t="str">
        <f>IF(ISERROR(HLOOKUP(CR9,$DQ$7:$DW11,$DX11,FALSE)),"N",HLOOKUP(CR9,$DQ$7:$DW11,$DX11,FALSE))</f>
        <v>N</v>
      </c>
      <c r="CS11" s="486" t="str">
        <f>IF(ISERROR(HLOOKUP(CS9,$DQ$7:$DW11,$DX11,FALSE)),"N",HLOOKUP(CS9,$DQ$7:$DW11,$DX11,FALSE))</f>
        <v>N</v>
      </c>
      <c r="CT11" s="486" t="str">
        <f>IF(ISERROR(HLOOKUP(CT9,$DQ$7:$DW11,$DX11,FALSE)),"N",HLOOKUP(CT9,$DQ$7:$DW11,$DX11,FALSE))</f>
        <v>N</v>
      </c>
      <c r="CU11" s="486" t="str">
        <f>IF(ISERROR(HLOOKUP(CU9,$DQ$7:$DW11,$DX11,FALSE)),"N",HLOOKUP(CU9,$DQ$7:$DW11,$DX11,FALSE))</f>
        <v>N</v>
      </c>
      <c r="CV11" s="486" t="str">
        <f>IF(ISERROR(HLOOKUP(CV9,$DQ$7:$DW11,$DX11,FALSE)),"N",HLOOKUP(CV9,$DQ$7:$DW11,$DX11,FALSE))</f>
        <v>N</v>
      </c>
      <c r="CW11" s="486" t="str">
        <f>IF(ISERROR(HLOOKUP(CW9,$DQ$7:$DW11,$DX11,FALSE)),"N",HLOOKUP(CW9,$DQ$7:$DW11,$DX11,FALSE))</f>
        <v>N</v>
      </c>
      <c r="CX11" s="486" t="str">
        <f>IF(ISERROR(HLOOKUP(CX9,$DQ$7:$DW11,$DX11,FALSE)),"N",HLOOKUP(CX9,$DQ$7:$DW11,$DX11,FALSE))</f>
        <v>N</v>
      </c>
      <c r="CY11" s="486" t="str">
        <f>IF(ISERROR(HLOOKUP(CY9,$DQ$7:$DW11,$DX11,FALSE)),"N",HLOOKUP(CY9,$DQ$7:$DW11,$DX11,FALSE))</f>
        <v>N</v>
      </c>
      <c r="CZ11" s="486" t="str">
        <f>IF(ISERROR(HLOOKUP(CZ9,$DQ$7:$DW11,$DX11,FALSE)),"N",HLOOKUP(CZ9,$DQ$7:$DW11,$DX11,FALSE))</f>
        <v>N</v>
      </c>
      <c r="DA11" s="486" t="str">
        <f>IF(ISERROR(HLOOKUP(DA9,$DQ$7:$DW11,$DX11,FALSE)),"N",HLOOKUP(DA9,$DQ$7:$DW11,$DX11,FALSE))</f>
        <v>N</v>
      </c>
      <c r="DB11" s="486" t="str">
        <f>IF(ISERROR(HLOOKUP(DB9,$DQ$7:$DW11,$DX11,FALSE)),"N",HLOOKUP(DB9,$DQ$7:$DW11,$DX11,FALSE))</f>
        <v>N</v>
      </c>
      <c r="DC11" s="486" t="str">
        <f>IF(ISERROR(HLOOKUP(DC9,$DQ$7:$DW11,$DX11,FALSE)),"N",HLOOKUP(DC9,$DQ$7:$DW11,$DX11,FALSE))</f>
        <v>N</v>
      </c>
      <c r="DD11" s="486" t="str">
        <f>IF(ISERROR(HLOOKUP(DD9,$DQ$7:$DW11,$DX11,FALSE)),"N",HLOOKUP(DD9,$DQ$7:$DW11,$DX11,FALSE))</f>
        <v>N</v>
      </c>
      <c r="DE11" s="486" t="str">
        <f>IF(ISERROR(HLOOKUP(DE9,$DQ$7:$DW11,$DX11,FALSE)),"N",HLOOKUP(DE9,$DQ$7:$DW11,$DX11,FALSE))</f>
        <v>N</v>
      </c>
      <c r="DF11" s="486" t="str">
        <f>IF(ISERROR(HLOOKUP(DF9,$DQ$7:$DW11,$DX11,FALSE)),"N",HLOOKUP(DF9,$DQ$7:$DW11,$DX11,FALSE))</f>
        <v>N</v>
      </c>
      <c r="DG11" s="486" t="str">
        <f>IF(ISERROR(HLOOKUP(DG9,$DQ$7:$DW11,$DX11,FALSE)),"N",HLOOKUP(DG9,$DQ$7:$DW11,$DX11,FALSE))</f>
        <v>N</v>
      </c>
      <c r="DH11" s="486" t="str">
        <f>IF(ISERROR(HLOOKUP(DH9,$DQ$7:$DW11,$DX11,FALSE)),"N",HLOOKUP(DH9,$DQ$7:$DW11,$DX11,FALSE))</f>
        <v>N</v>
      </c>
      <c r="DI11" s="486" t="str">
        <f>IF(ISERROR(HLOOKUP(DI9,$DQ$7:$DW11,$DX11,FALSE)),"N",HLOOKUP(DI9,$DQ$7:$DW11,$DX11,FALSE))</f>
        <v>N</v>
      </c>
      <c r="DJ11" s="486" t="str">
        <f>IF(ISERROR(HLOOKUP(DJ9,$DQ$7:$DW11,$DX11,FALSE)),"N",HLOOKUP(DJ9,$DQ$7:$DW11,$DX11,FALSE))</f>
        <v>N</v>
      </c>
      <c r="DK11" s="486" t="str">
        <f>IF(ISERROR(HLOOKUP(DK9,$DQ$7:$DW11,$DX11,FALSE)),"N",HLOOKUP(DK9,$DQ$7:$DW11,$DX11,FALSE))</f>
        <v>N</v>
      </c>
      <c r="DL11" s="486" t="str">
        <f>IF(ISERROR(HLOOKUP(DL9,$DQ$7:$DW11,$DX11,FALSE)),"N",HLOOKUP(DL9,$DQ$7:$DW11,$DX11,FALSE))</f>
        <v>N</v>
      </c>
      <c r="DM11" s="486" t="str">
        <f>IF(ISERROR(HLOOKUP(DM9,$DQ$7:$DW11,$DX11,FALSE)),"N",HLOOKUP(DM9,$DQ$7:$DW11,$DX11,FALSE))</f>
        <v>N</v>
      </c>
      <c r="DN11" s="486" t="str">
        <f>IF($DN$4="não é um ano bissexto","",IF(ISERROR(HLOOKUP(DN9,$DQ$7:$DW11,$DX11,FALSE)),"N",HLOOKUP(DN9,$DQ$7:$DW11,$DX11,FALSE)))</f>
        <v/>
      </c>
      <c r="DO11" s="486">
        <f t="shared" si="24"/>
        <v>0</v>
      </c>
      <c r="DP11" s="486">
        <f t="shared" si="25"/>
        <v>28</v>
      </c>
      <c r="DQ11" s="486" t="str">
        <f>IF('DB Func'!M6&gt;0,"S","N")</f>
        <v>N</v>
      </c>
      <c r="DR11" s="486" t="str">
        <f>IF('DB Func'!R6&gt;0,"S","N")</f>
        <v>N</v>
      </c>
      <c r="DS11" s="486" t="str">
        <f>IF('DB Func'!W6&gt;0,"S","N")</f>
        <v>N</v>
      </c>
      <c r="DT11" s="486" t="str">
        <f>IF('DB Func'!AB6&gt;0,"S","N")</f>
        <v>N</v>
      </c>
      <c r="DU11" s="486" t="str">
        <f>IF('DB Func'!AG6&gt;0,"S","N")</f>
        <v>N</v>
      </c>
      <c r="DV11" s="486" t="str">
        <f>IF('DB Func'!AL6&gt;0,"S","N")</f>
        <v>N</v>
      </c>
      <c r="DW11" s="486" t="str">
        <f>IF('DB Func'!AQ6&gt;0,"S","N")</f>
        <v>N</v>
      </c>
      <c r="DX11" s="486">
        <v>5</v>
      </c>
      <c r="DY11" s="492">
        <f ca="1">'DB Func'!C6</f>
        <v>0</v>
      </c>
      <c r="DZ11" s="486" t="str">
        <f t="shared" ca="1" si="26"/>
        <v>s</v>
      </c>
      <c r="EA11" s="486" t="str">
        <f t="shared" ca="1" si="26"/>
        <v>s</v>
      </c>
      <c r="EB11" s="486" t="str">
        <f t="shared" ca="1" si="26"/>
        <v>s</v>
      </c>
      <c r="EC11" s="486" t="str">
        <f t="shared" ca="1" si="26"/>
        <v>s</v>
      </c>
      <c r="ED11" s="486" t="str">
        <f t="shared" ca="1" si="26"/>
        <v>s</v>
      </c>
      <c r="EE11" s="486" t="str">
        <f t="shared" ca="1" si="26"/>
        <v>s</v>
      </c>
      <c r="EF11" s="486" t="str">
        <f t="shared" ca="1" si="26"/>
        <v>s</v>
      </c>
      <c r="EG11" s="486" t="str">
        <f t="shared" ca="1" si="26"/>
        <v>s</v>
      </c>
      <c r="EH11" s="486" t="str">
        <f t="shared" ca="1" si="26"/>
        <v>s</v>
      </c>
      <c r="EI11" s="486" t="str">
        <f t="shared" ca="1" si="26"/>
        <v>s</v>
      </c>
      <c r="EJ11" s="486" t="str">
        <f t="shared" ca="1" si="26"/>
        <v>s</v>
      </c>
      <c r="EK11" s="486" t="str">
        <f t="shared" ca="1" si="26"/>
        <v>s</v>
      </c>
      <c r="EL11" s="486" t="str">
        <f t="shared" ca="1" si="26"/>
        <v>s</v>
      </c>
      <c r="EM11" s="486" t="str">
        <f t="shared" ca="1" si="26"/>
        <v>s</v>
      </c>
      <c r="EN11" s="486" t="str">
        <f t="shared" ca="1" si="26"/>
        <v>s</v>
      </c>
      <c r="EO11" s="486" t="str">
        <f t="shared" ca="1" si="26"/>
        <v>s</v>
      </c>
      <c r="EP11" s="486" t="str">
        <f t="shared" ca="1" si="35"/>
        <v>s</v>
      </c>
      <c r="EQ11" s="486" t="str">
        <f t="shared" ca="1" si="35"/>
        <v>s</v>
      </c>
      <c r="ER11" s="486" t="str">
        <f t="shared" ca="1" si="35"/>
        <v>s</v>
      </c>
      <c r="ES11" s="486" t="str">
        <f t="shared" ca="1" si="35"/>
        <v>s</v>
      </c>
      <c r="ET11" s="486" t="str">
        <f t="shared" ca="1" si="35"/>
        <v>s</v>
      </c>
      <c r="EU11" s="486" t="str">
        <f t="shared" ca="1" si="35"/>
        <v>s</v>
      </c>
      <c r="EV11" s="486" t="str">
        <f t="shared" ca="1" si="35"/>
        <v>s</v>
      </c>
      <c r="EW11" s="486" t="str">
        <f t="shared" ca="1" si="35"/>
        <v>s</v>
      </c>
      <c r="EX11" s="486" t="str">
        <f t="shared" ca="1" si="35"/>
        <v>s</v>
      </c>
      <c r="EY11" s="486" t="str">
        <f t="shared" ca="1" si="35"/>
        <v>s</v>
      </c>
      <c r="EZ11" s="486" t="str">
        <f t="shared" ca="1" si="35"/>
        <v>s</v>
      </c>
      <c r="FA11" s="486" t="str">
        <f t="shared" ca="1" si="35"/>
        <v>s</v>
      </c>
      <c r="FB11" s="486" t="str">
        <f t="shared" si="28"/>
        <v/>
      </c>
      <c r="FC11" s="486">
        <f t="shared" ca="1" si="29"/>
        <v>28</v>
      </c>
      <c r="FD11" s="486">
        <f t="shared" ca="1" si="30"/>
        <v>0</v>
      </c>
      <c r="FE11" s="486" t="str">
        <f ca="1">IF(AND(YEAR(DY11)='P Gerais'!D9,MONTH(Lanc!EA11)=2,DAY(Lanc!EA11)&gt;1),"S","N")</f>
        <v>N</v>
      </c>
      <c r="FF11" s="487">
        <f t="shared" ca="1" si="31"/>
        <v>0</v>
      </c>
      <c r="FG11" s="487">
        <f t="shared" si="32"/>
        <v>0</v>
      </c>
      <c r="FH11" s="493">
        <f t="shared" ca="1" si="33"/>
        <v>0</v>
      </c>
      <c r="FI11" s="491"/>
      <c r="FJ11" s="491"/>
      <c r="FK11" s="491"/>
      <c r="FL11" s="491"/>
      <c r="FM11" s="491"/>
      <c r="FN11" s="491"/>
      <c r="FO11" s="491"/>
      <c r="FP11" s="491">
        <f ca="1">((FF11-FH11-FG11+AZ11+AQ11+SUM(Z11:AA11)+SUM(AW11:AX11)+AK11)*IF('DB Func'!GG6="ok",'DB Func'!GD6,0))</f>
        <v>0</v>
      </c>
      <c r="FQ11" s="491"/>
      <c r="FR11" s="495">
        <f t="shared" ca="1" si="34"/>
        <v>0</v>
      </c>
      <c r="FS11" s="491"/>
      <c r="FT11" s="491"/>
      <c r="FU11" s="491"/>
      <c r="FV11" s="491"/>
      <c r="FW11" s="491"/>
      <c r="FX11" s="491"/>
      <c r="FY11" s="491"/>
      <c r="FZ11" s="491"/>
      <c r="GA11" s="491"/>
      <c r="GB11" s="491"/>
      <c r="GC11" s="491"/>
      <c r="GD11" s="491"/>
      <c r="GE11" s="491"/>
      <c r="GF11" s="491"/>
      <c r="GG11" s="491"/>
      <c r="GH11" s="491"/>
      <c r="GI11" s="491"/>
      <c r="GJ11" s="491"/>
      <c r="GK11" s="491"/>
      <c r="GL11" s="491"/>
      <c r="GM11" s="491"/>
      <c r="GN11" s="491"/>
      <c r="GO11" s="491"/>
      <c r="GP11" s="491"/>
      <c r="GQ11" s="491"/>
      <c r="GR11" s="491"/>
      <c r="GS11" s="491"/>
      <c r="GT11" s="491"/>
      <c r="GU11" s="491"/>
      <c r="GV11" s="49"/>
      <c r="GW11" s="49"/>
      <c r="GX11" s="49"/>
      <c r="GY11" s="49"/>
      <c r="GZ11" s="49"/>
      <c r="HA11" s="49"/>
      <c r="HB11" s="49"/>
      <c r="HC11" s="49"/>
    </row>
    <row r="12" spans="1:211" s="316" customFormat="1" ht="30" customHeight="1" thickTop="1" thickBot="1">
      <c r="A12" s="42"/>
      <c r="B12" s="194"/>
      <c r="C12" s="390" t="str">
        <f ca="1">IF('DB Func'!B7="Funcionário 5","",'DB Func'!B7)</f>
        <v/>
      </c>
      <c r="D12" s="391">
        <f ca="1">'DB Func'!CE7</f>
        <v>0</v>
      </c>
      <c r="E12" s="382" t="str">
        <f ca="1">IF(C12="","-",IF(OR(terceiro!E12="fev",terceiro!F12="FEV"),"Sim","Não"))</f>
        <v>-</v>
      </c>
      <c r="F12" s="383" t="str">
        <f ca="1">IF(C12="","-",IF(OR(Ferias!E12="FEV",Ferias!F12="FEV"),"Sim","Não"))</f>
        <v>-</v>
      </c>
      <c r="G12" s="383">
        <f ca="1">IF(C12="",0,IF(F12="Sim",IF(Ferias!E12="FEV",Ferias!I12,Ferias!J12),0))</f>
        <v>0</v>
      </c>
      <c r="H12" s="185"/>
      <c r="I12" s="185"/>
      <c r="J12" s="382"/>
      <c r="K12" s="152"/>
      <c r="L12" s="151"/>
      <c r="M12" s="189"/>
      <c r="N12" s="153"/>
      <c r="O12" s="48"/>
      <c r="P12" s="48"/>
      <c r="Q12" s="48"/>
      <c r="R12" s="49"/>
      <c r="S12" s="49"/>
      <c r="T12" s="49"/>
      <c r="U12" s="49"/>
      <c r="V12" s="49"/>
      <c r="W12" s="49"/>
      <c r="X12" s="49"/>
      <c r="Y12" s="49"/>
      <c r="Z12" s="49"/>
      <c r="AA12" s="49"/>
      <c r="AB12" s="48"/>
      <c r="AC12" s="48"/>
      <c r="AD12" s="49"/>
      <c r="AE12" s="49"/>
      <c r="AF12" s="314"/>
      <c r="AH12" s="484">
        <f ca="1">IF(AND('DB Func'!GE7="Janeiro",'DB Func'!BQ7="2 Parcelas"),(('auxiliar 13 sal'!D8/12*'DB Func'!GF7+AVERAGE('auxiliar 13 sal'!Q8:AB8)+AVERAGE('auxiliar 13 sal'!AE8:AP8)+'auxiliar 13 sal'!D8*'DB Func'!BN7+'auxiliar 13 sal'!D8*'DB Func'!BO7)/2),IF('DB Func'!GE7="Fevereiro",IF('DB Func'!BQ7="Parcela Única",('auxiliar 13 sal'!D8/12*'DB Func'!GF7)+AVERAGE('auxiliar 13 sal'!Q8:AB8)+AVERAGE('auxiliar 13 sal'!AE8:AP8)+('auxiliar 13 sal'!D8*'DB Func'!BN7)+('auxiliar 13 sal'!D8*'DB Func'!BO7),IF('DB Func'!BQ7="2 Parcelas",(('auxiliar 13 sal'!D8/12*'DB Func'!GF7+AVERAGE('auxiliar 13 sal'!Q8:AB8)+AVERAGE('auxiliar 13 sal'!AE8:AP8)+'auxiliar 13 sal'!D8*'DB Func'!BN7+'auxiliar 13 sal'!D8*'DB Func'!BO7)/2))),0))</f>
        <v>0</v>
      </c>
      <c r="AJ12" s="486"/>
      <c r="AK12" s="487">
        <f t="shared" ca="1" si="8"/>
        <v>0</v>
      </c>
      <c r="AL12" s="488">
        <f t="shared" ca="1" si="9"/>
        <v>0</v>
      </c>
      <c r="AM12" s="487">
        <f t="shared" ca="1" si="10"/>
        <v>0</v>
      </c>
      <c r="AN12" s="487">
        <f t="shared" ca="1" si="11"/>
        <v>0</v>
      </c>
      <c r="AO12" s="487">
        <f t="shared" ca="1" si="12"/>
        <v>0</v>
      </c>
      <c r="AP12" s="487">
        <f t="shared" ca="1" si="13"/>
        <v>0</v>
      </c>
      <c r="AQ12" s="487">
        <f t="shared" ca="1" si="14"/>
        <v>0</v>
      </c>
      <c r="AR12" s="487">
        <f>IF(OR(M12="",M12=0),0,((FF12/220)*('Ho Ex'!$C$8+$AS$6))*M12)</f>
        <v>0</v>
      </c>
      <c r="AS12" s="487">
        <f>IF(OR(N12="",N12=0),0,((FF12/220*('DB Func'!GD7+Lanc!$AS$6))*('Ho Ex'!$I$8+$AS$6))*(N12/52.5*60))</f>
        <v>0</v>
      </c>
      <c r="AT12" s="487">
        <f>IF(OR(M12="",M12=0),0,((FF12/220)*('Ho Ex'!$J$8+$AS$6))*O12)</f>
        <v>0</v>
      </c>
      <c r="AU12" s="487">
        <f>IF(OR(M12="",M12=0),0,((FF12/220)*('Ho Ex'!I15+$AS$6))*P12)</f>
        <v>0</v>
      </c>
      <c r="AV12" s="487">
        <f>IF(OR(M12="",M12=0),0,((FF12/220)*('Ho Ex'!C15+$AS$6))*Q12)</f>
        <v>0</v>
      </c>
      <c r="AW12" s="487">
        <f ca="1">FF12*'DB Func'!BN7</f>
        <v>0</v>
      </c>
      <c r="AX12" s="487">
        <f ca="1">FF12*'DB Func'!BO7</f>
        <v>0</v>
      </c>
      <c r="AY12" s="487">
        <f>IF(FJ12=0,0,VLOOKUP(FJ12,'P Gerais'!$D$39:$G$41,3,TRUE)*Func5!$F$68)</f>
        <v>0</v>
      </c>
      <c r="AZ12" s="487">
        <f t="shared" si="15"/>
        <v>0</v>
      </c>
      <c r="BA12" s="488">
        <f ca="1">((FF12-FH12-FG12+AZ12+AQ12+SUM(Z12:AA12)+SUM(AW12:AX12)+AK12)*IF('DB Func'!GG7="ok",'DB Func'!GD7,0))+(FF12-FH12-FG12+AZ12+AQ12+SUM(Z12:AA12)+SUM(AW12:AX12))+AK12</f>
        <v>0</v>
      </c>
      <c r="BB12" s="489">
        <f ca="1">VLOOKUP(BA12,'P Gerais'!$D$22:$G$25,3,TRUE)</f>
        <v>0.08</v>
      </c>
      <c r="BC12" s="487">
        <f ca="1">IF(BA12&lt;'P Gerais'!$D$25,BA12*BB12,Lanc!BB12)</f>
        <v>0</v>
      </c>
      <c r="BD12" s="487">
        <f ca="1">BA12-BC12-('DB Func'!GB7*'P Gerais'!$D$35)</f>
        <v>0</v>
      </c>
      <c r="BE12" s="490">
        <f ca="1">VLOOKUP(BD12,'P Gerais'!$D$29:$F$33,3,TRUE)</f>
        <v>0</v>
      </c>
      <c r="BF12" s="487">
        <f t="shared" ca="1" si="16"/>
        <v>0</v>
      </c>
      <c r="BG12" s="487">
        <f ca="1">VLOOKUP(BD12,'P Gerais'!$D$29:$G$33,4,TRUE)</f>
        <v>0</v>
      </c>
      <c r="BH12" s="487">
        <f t="shared" ca="1" si="17"/>
        <v>0</v>
      </c>
      <c r="BI12" s="487">
        <f t="shared" ca="1" si="18"/>
        <v>0</v>
      </c>
      <c r="BJ12" s="486">
        <f ca="1">'DB Func'!G7</f>
        <v>0</v>
      </c>
      <c r="BK12" s="486">
        <f ca="1">'DB Func'!FW7</f>
        <v>0</v>
      </c>
      <c r="BL12" s="487">
        <f ca="1">D12*'P Gerais'!$D$13</f>
        <v>0</v>
      </c>
      <c r="BM12" s="487">
        <f ca="1">D12*'P Gerais'!$D$14</f>
        <v>0</v>
      </c>
      <c r="BN12" s="487">
        <f ca="1">D12*'P Gerais'!$D$16</f>
        <v>0</v>
      </c>
      <c r="BO12" s="487">
        <f ca="1">D12*'P Gerais'!$D$17</f>
        <v>0</v>
      </c>
      <c r="BP12" s="487">
        <f ca="1">D12*'P Gerais'!$D$18</f>
        <v>0</v>
      </c>
      <c r="BQ12" s="489">
        <f ca="1">VLOOKUP(D12,'P Gerais'!$D$22:$G$24,3,TRUE)</f>
        <v>0.08</v>
      </c>
      <c r="BR12" s="489">
        <f ca="1">VLOOKUP(D12,'P Gerais'!$D$29:$G$33,3,TRUE)</f>
        <v>0</v>
      </c>
      <c r="BS12" s="489">
        <f ca="1">'DB Func'!BN7</f>
        <v>0</v>
      </c>
      <c r="BT12" s="489">
        <f ca="1">'DB Func'!BO7</f>
        <v>0</v>
      </c>
      <c r="BU12" s="489">
        <f ca="1">'DB Func'!FX7</f>
        <v>0</v>
      </c>
      <c r="BV12" s="487">
        <f t="shared" ca="1" si="19"/>
        <v>-0.08</v>
      </c>
      <c r="BW12" s="487">
        <f ca="1">BV12-'DB Func'!GC7</f>
        <v>-0.08</v>
      </c>
      <c r="BX12" s="486">
        <f ca="1">IFERROR(VLOOKUP(BW12,'P Gerais'!$D$29:$G$33,3,TRUE)*BW12,0)</f>
        <v>0</v>
      </c>
      <c r="BY12" s="487">
        <f ca="1">IFERROR(BX12-VLOOKUP(BW12,'P Gerais'!$D$29:$H$33,4,TRUE),0)</f>
        <v>0</v>
      </c>
      <c r="BZ12" s="487">
        <f ca="1">D12*'DB Func'!GD7</f>
        <v>0</v>
      </c>
      <c r="CA12" s="486"/>
      <c r="CB12" s="487">
        <f t="shared" ca="1" si="20"/>
        <v>0</v>
      </c>
      <c r="CC12" s="487">
        <f t="shared" si="21"/>
        <v>0</v>
      </c>
      <c r="CD12" s="487">
        <f t="shared" si="22"/>
        <v>0</v>
      </c>
      <c r="CE12" s="486"/>
      <c r="CF12" s="486" t="str">
        <f t="shared" ca="1" si="23"/>
        <v>não</v>
      </c>
      <c r="CG12" s="486">
        <f ca="1">IF($CH$8=1,DAY('DB Func'!C7),0)</f>
        <v>0</v>
      </c>
      <c r="CH12" s="486">
        <f ca="1">IF(CI12=0,0,MONTH('DB Func'!C7))</f>
        <v>0</v>
      </c>
      <c r="CI12" s="486">
        <f ca="1">IF('P Gerais'!D10=YEAR('DB Func'!C7),YEAR('DB Func'!C7),0)</f>
        <v>0</v>
      </c>
      <c r="CJ12" s="488">
        <v>35</v>
      </c>
      <c r="CK12" s="491"/>
      <c r="CL12" s="486" t="str">
        <f ca="1">IF(ISERROR(HLOOKUP(CL10,$DQ$7:$DW12,$DX12,FALSE)),"N",HLOOKUP(CL10,$DQ$7:$DW12,$DX12,FALSE))</f>
        <v>N</v>
      </c>
      <c r="CM12" s="486" t="str">
        <f ca="1">IF(ISERROR(HLOOKUP(CM10,$DQ$7:$DW12,$DX12,FALSE)),"N",HLOOKUP(CM10,$DQ$7:$DW12,$DX12,FALSE))</f>
        <v>N</v>
      </c>
      <c r="CN12" s="486" t="str">
        <f ca="1">IF(ISERROR(HLOOKUP(CN10,$DQ$7:$DW12,$DX12,FALSE)),"N",HLOOKUP(CN10,$DQ$7:$DW12,$DX12,FALSE))</f>
        <v>N</v>
      </c>
      <c r="CO12" s="486" t="str">
        <f ca="1">IF(ISERROR(HLOOKUP(CO10,$DQ$7:$DW12,$DX12,FALSE)),"N",HLOOKUP(CO10,$DQ$7:$DW12,$DX12,FALSE))</f>
        <v>N</v>
      </c>
      <c r="CP12" s="486" t="str">
        <f ca="1">IF(ISERROR(HLOOKUP(CP10,$DQ$7:$DW12,$DX12,FALSE)),"N",HLOOKUP(CP10,$DQ$7:$DW12,$DX12,FALSE))</f>
        <v>N</v>
      </c>
      <c r="CQ12" s="486" t="str">
        <f ca="1">IF(ISERROR(HLOOKUP(CQ10,$DQ$7:$DW12,$DX12,FALSE)),"N",HLOOKUP(CQ10,$DQ$7:$DW12,$DX12,FALSE))</f>
        <v>N</v>
      </c>
      <c r="CR12" s="486" t="str">
        <f>IF(ISERROR(HLOOKUP(CR10,$DQ$7:$DW12,$DX12,FALSE)),"N",HLOOKUP(CR10,$DQ$7:$DW12,$DX12,FALSE))</f>
        <v>N</v>
      </c>
      <c r="CS12" s="486" t="str">
        <f ca="1">IF(ISERROR(HLOOKUP(CS10,$DQ$7:$DW12,$DX12,FALSE)),"N",HLOOKUP(CS10,$DQ$7:$DW12,$DX12,FALSE))</f>
        <v>N</v>
      </c>
      <c r="CT12" s="486" t="str">
        <f ca="1">IF(ISERROR(HLOOKUP(CT10,$DQ$7:$DW12,$DX12,FALSE)),"N",HLOOKUP(CT10,$DQ$7:$DW12,$DX12,FALSE))</f>
        <v>N</v>
      </c>
      <c r="CU12" s="486" t="str">
        <f ca="1">IF(ISERROR(HLOOKUP(CU10,$DQ$7:$DW12,$DX12,FALSE)),"N",HLOOKUP(CU10,$DQ$7:$DW12,$DX12,FALSE))</f>
        <v>N</v>
      </c>
      <c r="CV12" s="486" t="str">
        <f ca="1">IF(ISERROR(HLOOKUP(CV10,$DQ$7:$DW12,$DX12,FALSE)),"N",HLOOKUP(CV10,$DQ$7:$DW12,$DX12,FALSE))</f>
        <v>N</v>
      </c>
      <c r="CW12" s="486" t="str">
        <f ca="1">IF(ISERROR(HLOOKUP(CW10,$DQ$7:$DW12,$DX12,FALSE)),"N",HLOOKUP(CW10,$DQ$7:$DW12,$DX12,FALSE))</f>
        <v>N</v>
      </c>
      <c r="CX12" s="486" t="str">
        <f ca="1">IF(ISERROR(HLOOKUP(CX10,$DQ$7:$DW12,$DX12,FALSE)),"N",HLOOKUP(CX10,$DQ$7:$DW12,$DX12,FALSE))</f>
        <v>N</v>
      </c>
      <c r="CY12" s="486" t="str">
        <f>IF(ISERROR(HLOOKUP(CY10,$DQ$7:$DW12,$DX12,FALSE)),"N",HLOOKUP(CY10,$DQ$7:$DW12,$DX12,FALSE))</f>
        <v>N</v>
      </c>
      <c r="CZ12" s="486" t="str">
        <f ca="1">IF(ISERROR(HLOOKUP(CZ10,$DQ$7:$DW12,$DX12,FALSE)),"N",HLOOKUP(CZ10,$DQ$7:$DW12,$DX12,FALSE))</f>
        <v>N</v>
      </c>
      <c r="DA12" s="486" t="str">
        <f ca="1">IF(ISERROR(HLOOKUP(DA10,$DQ$7:$DW12,$DX12,FALSE)),"N",HLOOKUP(DA10,$DQ$7:$DW12,$DX12,FALSE))</f>
        <v>N</v>
      </c>
      <c r="DB12" s="486" t="str">
        <f ca="1">IF(ISERROR(HLOOKUP(DB10,$DQ$7:$DW12,$DX12,FALSE)),"N",HLOOKUP(DB10,$DQ$7:$DW12,$DX12,FALSE))</f>
        <v>N</v>
      </c>
      <c r="DC12" s="486" t="str">
        <f ca="1">IF(ISERROR(HLOOKUP(DC10,$DQ$7:$DW12,$DX12,FALSE)),"N",HLOOKUP(DC10,$DQ$7:$DW12,$DX12,FALSE))</f>
        <v>N</v>
      </c>
      <c r="DD12" s="486" t="str">
        <f ca="1">IF(ISERROR(HLOOKUP(DD10,$DQ$7:$DW12,$DX12,FALSE)),"N",HLOOKUP(DD10,$DQ$7:$DW12,$DX12,FALSE))</f>
        <v>N</v>
      </c>
      <c r="DE12" s="486" t="str">
        <f ca="1">IF(ISERROR(HLOOKUP(DE10,$DQ$7:$DW12,$DX12,FALSE)),"N",HLOOKUP(DE10,$DQ$7:$DW12,$DX12,FALSE))</f>
        <v>N</v>
      </c>
      <c r="DF12" s="486" t="str">
        <f>IF(ISERROR(HLOOKUP(DF10,$DQ$7:$DW12,$DX12,FALSE)),"N",HLOOKUP(DF10,$DQ$7:$DW12,$DX12,FALSE))</f>
        <v>N</v>
      </c>
      <c r="DG12" s="486" t="str">
        <f ca="1">IF(ISERROR(HLOOKUP(DG10,$DQ$7:$DW12,$DX12,FALSE)),"N",HLOOKUP(DG10,$DQ$7:$DW12,$DX12,FALSE))</f>
        <v>N</v>
      </c>
      <c r="DH12" s="486" t="str">
        <f ca="1">IF(ISERROR(HLOOKUP(DH10,$DQ$7:$DW12,$DX12,FALSE)),"N",HLOOKUP(DH10,$DQ$7:$DW12,$DX12,FALSE))</f>
        <v>N</v>
      </c>
      <c r="DI12" s="486" t="str">
        <f ca="1">IF(ISERROR(HLOOKUP(DI10,$DQ$7:$DW12,$DX12,FALSE)),"N",HLOOKUP(DI10,$DQ$7:$DW12,$DX12,FALSE))</f>
        <v>N</v>
      </c>
      <c r="DJ12" s="486" t="str">
        <f ca="1">IF(ISERROR(HLOOKUP(DJ10,$DQ$7:$DW12,$DX12,FALSE)),"N",HLOOKUP(DJ10,$DQ$7:$DW12,$DX12,FALSE))</f>
        <v>N</v>
      </c>
      <c r="DK12" s="486" t="str">
        <f ca="1">IF(ISERROR(HLOOKUP(DK10,$DQ$7:$DW12,$DX12,FALSE)),"N",HLOOKUP(DK10,$DQ$7:$DW12,$DX12,FALSE))</f>
        <v>N</v>
      </c>
      <c r="DL12" s="486" t="str">
        <f ca="1">IF(ISERROR(HLOOKUP(DL10,$DQ$7:$DW12,$DX12,FALSE)),"N",HLOOKUP(DL10,$DQ$7:$DW12,$DX12,FALSE))</f>
        <v>N</v>
      </c>
      <c r="DM12" s="486" t="str">
        <f>IF(ISERROR(HLOOKUP(DM10,$DQ$7:$DW12,$DX12,FALSE)),"N",HLOOKUP(DM10,$DQ$7:$DW12,$DX12,FALSE))</f>
        <v>N</v>
      </c>
      <c r="DN12" s="486" t="str">
        <f>IF($DN$4="não é um ano bissexto","",IF(ISERROR(HLOOKUP(DN10,$DQ$7:$DW12,$DX12,FALSE)),"N",HLOOKUP(DN10,$DQ$7:$DW12,$DX12,FALSE)))</f>
        <v/>
      </c>
      <c r="DO12" s="486">
        <f t="shared" ca="1" si="24"/>
        <v>0</v>
      </c>
      <c r="DP12" s="486">
        <f t="shared" ca="1" si="25"/>
        <v>28</v>
      </c>
      <c r="DQ12" s="486" t="str">
        <f>IF('DB Func'!M7&gt;0,"S","N")</f>
        <v>N</v>
      </c>
      <c r="DR12" s="486" t="str">
        <f>IF('DB Func'!R7&gt;0,"S","N")</f>
        <v>N</v>
      </c>
      <c r="DS12" s="486" t="str">
        <f>IF('DB Func'!W7&gt;0,"S","N")</f>
        <v>N</v>
      </c>
      <c r="DT12" s="486" t="str">
        <f>IF('DB Func'!AB7&gt;0,"S","N")</f>
        <v>N</v>
      </c>
      <c r="DU12" s="486" t="str">
        <f>IF('DB Func'!AG7&gt;0,"S","N")</f>
        <v>N</v>
      </c>
      <c r="DV12" s="486" t="str">
        <f>IF('DB Func'!AL7&gt;0,"S","N")</f>
        <v>N</v>
      </c>
      <c r="DW12" s="486" t="str">
        <f>IF('DB Func'!AQ7&gt;0,"S","N")</f>
        <v>N</v>
      </c>
      <c r="DX12" s="486">
        <v>6</v>
      </c>
      <c r="DY12" s="492">
        <f ca="1">'DB Func'!C7</f>
        <v>0</v>
      </c>
      <c r="DZ12" s="486" t="str">
        <f t="shared" ca="1" si="26"/>
        <v>s</v>
      </c>
      <c r="EA12" s="486" t="str">
        <f t="shared" ca="1" si="26"/>
        <v>s</v>
      </c>
      <c r="EB12" s="486" t="str">
        <f t="shared" ca="1" si="26"/>
        <v>s</v>
      </c>
      <c r="EC12" s="486" t="str">
        <f t="shared" ca="1" si="26"/>
        <v>s</v>
      </c>
      <c r="ED12" s="486" t="str">
        <f t="shared" ca="1" si="26"/>
        <v>s</v>
      </c>
      <c r="EE12" s="486" t="str">
        <f t="shared" ca="1" si="26"/>
        <v>s</v>
      </c>
      <c r="EF12" s="486" t="str">
        <f t="shared" ca="1" si="26"/>
        <v>s</v>
      </c>
      <c r="EG12" s="486" t="str">
        <f t="shared" ca="1" si="26"/>
        <v>s</v>
      </c>
      <c r="EH12" s="486" t="str">
        <f t="shared" ca="1" si="26"/>
        <v>s</v>
      </c>
      <c r="EI12" s="486" t="str">
        <f t="shared" ca="1" si="26"/>
        <v>s</v>
      </c>
      <c r="EJ12" s="486" t="str">
        <f t="shared" ca="1" si="26"/>
        <v>s</v>
      </c>
      <c r="EK12" s="486" t="str">
        <f t="shared" ca="1" si="26"/>
        <v>s</v>
      </c>
      <c r="EL12" s="486" t="str">
        <f t="shared" ca="1" si="26"/>
        <v>s</v>
      </c>
      <c r="EM12" s="486" t="str">
        <f t="shared" ca="1" si="26"/>
        <v>s</v>
      </c>
      <c r="EN12" s="486" t="str">
        <f t="shared" ca="1" si="26"/>
        <v>s</v>
      </c>
      <c r="EO12" s="486" t="str">
        <f t="shared" ca="1" si="26"/>
        <v>s</v>
      </c>
      <c r="EP12" s="486" t="str">
        <f t="shared" ca="1" si="35"/>
        <v>s</v>
      </c>
      <c r="EQ12" s="486" t="str">
        <f t="shared" ca="1" si="35"/>
        <v>s</v>
      </c>
      <c r="ER12" s="486" t="str">
        <f t="shared" ca="1" si="35"/>
        <v>s</v>
      </c>
      <c r="ES12" s="486" t="str">
        <f t="shared" ca="1" si="35"/>
        <v>s</v>
      </c>
      <c r="ET12" s="486" t="str">
        <f t="shared" ca="1" si="35"/>
        <v>s</v>
      </c>
      <c r="EU12" s="486" t="str">
        <f t="shared" ca="1" si="35"/>
        <v>s</v>
      </c>
      <c r="EV12" s="486" t="str">
        <f t="shared" ca="1" si="35"/>
        <v>s</v>
      </c>
      <c r="EW12" s="486" t="str">
        <f t="shared" ca="1" si="35"/>
        <v>s</v>
      </c>
      <c r="EX12" s="486" t="str">
        <f t="shared" ca="1" si="35"/>
        <v>s</v>
      </c>
      <c r="EY12" s="486" t="str">
        <f t="shared" ca="1" si="35"/>
        <v>s</v>
      </c>
      <c r="EZ12" s="486" t="str">
        <f t="shared" ca="1" si="35"/>
        <v>s</v>
      </c>
      <c r="FA12" s="486" t="str">
        <f t="shared" ca="1" si="35"/>
        <v>s</v>
      </c>
      <c r="FB12" s="486" t="str">
        <f t="shared" si="28"/>
        <v/>
      </c>
      <c r="FC12" s="486">
        <f t="shared" ca="1" si="29"/>
        <v>28</v>
      </c>
      <c r="FD12" s="486">
        <f t="shared" ca="1" si="30"/>
        <v>0</v>
      </c>
      <c r="FE12" s="486" t="str">
        <f ca="1">IF(AND(YEAR(DY12)='P Gerais'!D10,MONTH(Lanc!EA12)=2,DAY(Lanc!EA12)&gt;1),"S","N")</f>
        <v>N</v>
      </c>
      <c r="FF12" s="487">
        <f t="shared" ca="1" si="31"/>
        <v>0</v>
      </c>
      <c r="FG12" s="487">
        <f t="shared" si="32"/>
        <v>0</v>
      </c>
      <c r="FH12" s="493">
        <f t="shared" ca="1" si="33"/>
        <v>0</v>
      </c>
      <c r="FI12" s="491"/>
      <c r="FJ12" s="491"/>
      <c r="FK12" s="491"/>
      <c r="FL12" s="491"/>
      <c r="FM12" s="491"/>
      <c r="FN12" s="491"/>
      <c r="FO12" s="491"/>
      <c r="FP12" s="491">
        <f ca="1">((FF12-FH12-FG12+AZ12+AQ12+SUM(Z12:AA12)+SUM(AW12:AX12)+AK12)*IF('DB Func'!GG7="ok",'DB Func'!GD7,0))</f>
        <v>0</v>
      </c>
      <c r="FQ12" s="491"/>
      <c r="FR12" s="495">
        <f t="shared" ca="1" si="34"/>
        <v>0</v>
      </c>
      <c r="FS12" s="491"/>
      <c r="FT12" s="491"/>
      <c r="FU12" s="491"/>
      <c r="FV12" s="491"/>
      <c r="FW12" s="491"/>
      <c r="FX12" s="491"/>
      <c r="FY12" s="491"/>
      <c r="FZ12" s="491"/>
      <c r="GA12" s="491"/>
      <c r="GB12" s="491"/>
      <c r="GC12" s="491"/>
      <c r="GD12" s="491"/>
      <c r="GE12" s="491"/>
      <c r="GF12" s="491"/>
      <c r="GG12" s="491"/>
      <c r="GH12" s="491"/>
      <c r="GI12" s="491"/>
      <c r="GJ12" s="491"/>
      <c r="GK12" s="491"/>
      <c r="GL12" s="491"/>
      <c r="GM12" s="491"/>
      <c r="GN12" s="491"/>
      <c r="GO12" s="491"/>
      <c r="GP12" s="491"/>
      <c r="GQ12" s="491"/>
      <c r="GR12" s="491"/>
      <c r="GS12" s="491"/>
      <c r="GT12" s="491"/>
      <c r="GU12" s="491"/>
      <c r="GV12" s="49"/>
      <c r="GW12" s="49"/>
      <c r="GX12" s="49"/>
      <c r="GY12" s="49"/>
      <c r="GZ12" s="49"/>
      <c r="HA12" s="49"/>
      <c r="HB12" s="49"/>
      <c r="HC12" s="49"/>
    </row>
    <row r="13" spans="1:211" s="316" customFormat="1" ht="30" customHeight="1" thickTop="1" thickBot="1">
      <c r="A13" s="42"/>
      <c r="B13" s="194"/>
      <c r="C13" s="390" t="str">
        <f ca="1">IF('DB Func'!B8="Funcionário 6","",'DB Func'!B8)</f>
        <v/>
      </c>
      <c r="D13" s="391">
        <f ca="1">'DB Func'!CE8</f>
        <v>0</v>
      </c>
      <c r="E13" s="382" t="str">
        <f ca="1">IF(C13="","-",IF(OR(terceiro!E13="fev",terceiro!F13="FEV"),"Sim","Não"))</f>
        <v>-</v>
      </c>
      <c r="F13" s="383" t="str">
        <f ca="1">IF(C13="","-",IF(OR(Ferias!E13="FEV",Ferias!F13="FEV"),"Sim","Não"))</f>
        <v>-</v>
      </c>
      <c r="G13" s="383">
        <f ca="1">IF(C13="",0,IF(F13="Sim",IF(Ferias!E13="FEV",Ferias!I13,Ferias!J13),0))</f>
        <v>0</v>
      </c>
      <c r="H13" s="185"/>
      <c r="I13" s="185"/>
      <c r="J13" s="382"/>
      <c r="K13" s="152"/>
      <c r="L13" s="151"/>
      <c r="M13" s="189"/>
      <c r="N13" s="153"/>
      <c r="O13" s="48"/>
      <c r="P13" s="48"/>
      <c r="Q13" s="48"/>
      <c r="R13" s="49"/>
      <c r="S13" s="49"/>
      <c r="T13" s="49"/>
      <c r="U13" s="49"/>
      <c r="V13" s="49"/>
      <c r="W13" s="49"/>
      <c r="X13" s="49"/>
      <c r="Y13" s="49"/>
      <c r="Z13" s="49"/>
      <c r="AA13" s="49"/>
      <c r="AB13" s="48"/>
      <c r="AC13" s="48"/>
      <c r="AD13" s="49"/>
      <c r="AE13" s="49"/>
      <c r="AF13" s="314"/>
      <c r="AH13" s="484">
        <f ca="1">IF(AND('DB Func'!GE8="Janeiro",'DB Func'!BQ8="2 Parcelas"),(('auxiliar 13 sal'!D9/12*'DB Func'!GF8+AVERAGE('auxiliar 13 sal'!Q9:AB9)+AVERAGE('auxiliar 13 sal'!AE9:AP9)+'auxiliar 13 sal'!D9*'DB Func'!BN8+'auxiliar 13 sal'!D9*'DB Func'!BO8)/2),IF('DB Func'!GE8="Fevereiro",IF('DB Func'!BQ8="Parcela Única",('auxiliar 13 sal'!D9/12*'DB Func'!GF8)+AVERAGE('auxiliar 13 sal'!Q9:AB9)+AVERAGE('auxiliar 13 sal'!AE9:AP9)+('auxiliar 13 sal'!D9*'DB Func'!BN8)+('auxiliar 13 sal'!D9*'DB Func'!BO8),IF('DB Func'!BQ8="2 Parcelas",(('auxiliar 13 sal'!D9/12*'DB Func'!GF8+AVERAGE('auxiliar 13 sal'!Q9:AB9)+AVERAGE('auxiliar 13 sal'!AE9:AP9)+'auxiliar 13 sal'!D9*'DB Func'!BN8+'auxiliar 13 sal'!D9*'DB Func'!BO8)/2))),0))</f>
        <v>0</v>
      </c>
      <c r="AJ13" s="486"/>
      <c r="AK13" s="487">
        <f t="shared" ca="1" si="8"/>
        <v>0</v>
      </c>
      <c r="AL13" s="488">
        <f t="shared" ca="1" si="9"/>
        <v>0</v>
      </c>
      <c r="AM13" s="487">
        <f t="shared" ca="1" si="10"/>
        <v>0</v>
      </c>
      <c r="AN13" s="487">
        <f t="shared" ca="1" si="11"/>
        <v>0</v>
      </c>
      <c r="AO13" s="487">
        <f t="shared" ca="1" si="12"/>
        <v>0</v>
      </c>
      <c r="AP13" s="487">
        <f t="shared" ca="1" si="13"/>
        <v>0</v>
      </c>
      <c r="AQ13" s="487">
        <f t="shared" ca="1" si="14"/>
        <v>0</v>
      </c>
      <c r="AR13" s="487">
        <f>IF(OR(M13="",M13=0),0,((FF13/220)*('Ho Ex'!$C$8+$AS$6))*M13)</f>
        <v>0</v>
      </c>
      <c r="AS13" s="487">
        <f>IF(OR(N13="",N13=0),0,((FF13/220*('DB Func'!GD8+Lanc!$AS$6))*('Ho Ex'!$I$8+$AS$6))*(N13/52.5*60))</f>
        <v>0</v>
      </c>
      <c r="AT13" s="487">
        <f>IF(OR(M13="",M13=0),0,((FF13/220)*('Ho Ex'!$J$8+$AS$6))*O13)</f>
        <v>0</v>
      </c>
      <c r="AU13" s="487">
        <f>IF(OR(M13="",M13=0),0,((FF13/220)*('Ho Ex'!I16+$AS$6))*P13)</f>
        <v>0</v>
      </c>
      <c r="AV13" s="487">
        <f>IF(OR(M13="",M13=0),0,((FF13/220)*('Ho Ex'!C16+$AS$6))*Q13)</f>
        <v>0</v>
      </c>
      <c r="AW13" s="487">
        <f ca="1">FF13*'DB Func'!BN8</f>
        <v>0</v>
      </c>
      <c r="AX13" s="487">
        <f ca="1">FF13*'DB Func'!BO8</f>
        <v>0</v>
      </c>
      <c r="AY13" s="487">
        <f>IF(FJ13=0,0,VLOOKUP(FJ13,'P Gerais'!$D$39:$G$41,3,TRUE)*Func6!$F$68)</f>
        <v>0</v>
      </c>
      <c r="AZ13" s="487">
        <f t="shared" si="15"/>
        <v>0</v>
      </c>
      <c r="BA13" s="488">
        <f ca="1">((FF13-FH13-FG13+AZ13+AQ13+SUM(Z13:AA13)+SUM(AW13:AX13)+AK13)*IF('DB Func'!GG8="ok",'DB Func'!GD8,0))+(FF13-FH13-FG13+AZ13+AQ13+SUM(Z13:AA13)+SUM(AW13:AX13))+AK13</f>
        <v>0</v>
      </c>
      <c r="BB13" s="489">
        <f ca="1">VLOOKUP(BA13,'P Gerais'!$D$22:$G$25,3,TRUE)</f>
        <v>0.08</v>
      </c>
      <c r="BC13" s="487">
        <f ca="1">IF(BA13&lt;'P Gerais'!$D$25,BA13*BB13,Lanc!BB13)</f>
        <v>0</v>
      </c>
      <c r="BD13" s="487">
        <f ca="1">BA13-BC13-('DB Func'!GB8*'P Gerais'!$D$35)</f>
        <v>0</v>
      </c>
      <c r="BE13" s="490">
        <f ca="1">VLOOKUP(BD13,'P Gerais'!$D$29:$F$33,3,TRUE)</f>
        <v>0</v>
      </c>
      <c r="BF13" s="487">
        <f t="shared" ca="1" si="16"/>
        <v>0</v>
      </c>
      <c r="BG13" s="487">
        <f ca="1">VLOOKUP(BD13,'P Gerais'!$D$29:$G$33,4,TRUE)</f>
        <v>0</v>
      </c>
      <c r="BH13" s="487">
        <f t="shared" ca="1" si="17"/>
        <v>0</v>
      </c>
      <c r="BI13" s="487">
        <f t="shared" ca="1" si="18"/>
        <v>0</v>
      </c>
      <c r="BJ13" s="486">
        <f ca="1">'DB Func'!G8</f>
        <v>0</v>
      </c>
      <c r="BK13" s="486">
        <f ca="1">'DB Func'!FW8</f>
        <v>0</v>
      </c>
      <c r="BL13" s="487">
        <f ca="1">D13*'P Gerais'!$D$13</f>
        <v>0</v>
      </c>
      <c r="BM13" s="487">
        <f ca="1">D13*'P Gerais'!$D$14</f>
        <v>0</v>
      </c>
      <c r="BN13" s="487">
        <f ca="1">D13*'P Gerais'!$D$16</f>
        <v>0</v>
      </c>
      <c r="BO13" s="487">
        <f ca="1">D13*'P Gerais'!$D$17</f>
        <v>0</v>
      </c>
      <c r="BP13" s="487">
        <f ca="1">D13*'P Gerais'!$D$18</f>
        <v>0</v>
      </c>
      <c r="BQ13" s="489">
        <f ca="1">VLOOKUP(D13,'P Gerais'!$D$22:$G$24,3,TRUE)</f>
        <v>0.08</v>
      </c>
      <c r="BR13" s="489">
        <f ca="1">VLOOKUP(D13,'P Gerais'!$D$29:$G$33,3,TRUE)</f>
        <v>0</v>
      </c>
      <c r="BS13" s="489">
        <f ca="1">'DB Func'!BN8</f>
        <v>0</v>
      </c>
      <c r="BT13" s="489">
        <f ca="1">'DB Func'!BO8</f>
        <v>0</v>
      </c>
      <c r="BU13" s="489">
        <f ca="1">'DB Func'!FX8</f>
        <v>0</v>
      </c>
      <c r="BV13" s="487">
        <f t="shared" ca="1" si="19"/>
        <v>-0.08</v>
      </c>
      <c r="BW13" s="487">
        <f ca="1">BV13-'DB Func'!GC8</f>
        <v>-0.08</v>
      </c>
      <c r="BX13" s="486">
        <f ca="1">IFERROR(VLOOKUP(BW13,'P Gerais'!$D$29:$G$33,3,TRUE)*BW13,0)</f>
        <v>0</v>
      </c>
      <c r="BY13" s="487">
        <f ca="1">IFERROR(BX13-VLOOKUP(BW13,'P Gerais'!$D$29:$H$33,4,TRUE),0)</f>
        <v>0</v>
      </c>
      <c r="BZ13" s="487">
        <f ca="1">D13*'DB Func'!GD8</f>
        <v>0</v>
      </c>
      <c r="CA13" s="486"/>
      <c r="CB13" s="487">
        <f t="shared" ca="1" si="20"/>
        <v>0</v>
      </c>
      <c r="CC13" s="487">
        <f t="shared" si="21"/>
        <v>0</v>
      </c>
      <c r="CD13" s="487">
        <f t="shared" si="22"/>
        <v>0</v>
      </c>
      <c r="CE13" s="486"/>
      <c r="CF13" s="486" t="str">
        <f t="shared" ca="1" si="23"/>
        <v>não</v>
      </c>
      <c r="CG13" s="486">
        <f ca="1">IF($CH$8=1,DAY('DB Func'!C8),0)</f>
        <v>0</v>
      </c>
      <c r="CH13" s="486">
        <f ca="1">IF(CI13=0,0,MONTH('DB Func'!C8))</f>
        <v>0</v>
      </c>
      <c r="CI13" s="486">
        <f ca="1">IF('P Gerais'!D11=YEAR('DB Func'!C8),YEAR('DB Func'!C8),0)</f>
        <v>0</v>
      </c>
      <c r="CJ13" s="488">
        <v>36</v>
      </c>
      <c r="CK13" s="491"/>
      <c r="CL13" s="486" t="str">
        <f>IF(ISERROR(HLOOKUP(CL11,$DQ$7:$DW13,$DX13,FALSE)),"N",HLOOKUP(CL11,$DQ$7:$DW13,$DX13,FALSE))</f>
        <v>N</v>
      </c>
      <c r="CM13" s="486" t="str">
        <f>IF(ISERROR(HLOOKUP(CM11,$DQ$7:$DW13,$DX13,FALSE)),"N",HLOOKUP(CM11,$DQ$7:$DW13,$DX13,FALSE))</f>
        <v>N</v>
      </c>
      <c r="CN13" s="486" t="str">
        <f>IF(ISERROR(HLOOKUP(CN11,$DQ$7:$DW13,$DX13,FALSE)),"N",HLOOKUP(CN11,$DQ$7:$DW13,$DX13,FALSE))</f>
        <v>N</v>
      </c>
      <c r="CO13" s="486" t="str">
        <f>IF(ISERROR(HLOOKUP(CO11,$DQ$7:$DW13,$DX13,FALSE)),"N",HLOOKUP(CO11,$DQ$7:$DW13,$DX13,FALSE))</f>
        <v>N</v>
      </c>
      <c r="CP13" s="486" t="str">
        <f>IF(ISERROR(HLOOKUP(CP11,$DQ$7:$DW13,$DX13,FALSE)),"N",HLOOKUP(CP11,$DQ$7:$DW13,$DX13,FALSE))</f>
        <v>N</v>
      </c>
      <c r="CQ13" s="486" t="str">
        <f>IF(ISERROR(HLOOKUP(CQ11,$DQ$7:$DW13,$DX13,FALSE)),"N",HLOOKUP(CQ11,$DQ$7:$DW13,$DX13,FALSE))</f>
        <v>N</v>
      </c>
      <c r="CR13" s="486" t="str">
        <f>IF(ISERROR(HLOOKUP(CR11,$DQ$7:$DW13,$DX13,FALSE)),"N",HLOOKUP(CR11,$DQ$7:$DW13,$DX13,FALSE))</f>
        <v>N</v>
      </c>
      <c r="CS13" s="486" t="str">
        <f>IF(ISERROR(HLOOKUP(CS11,$DQ$7:$DW13,$DX13,FALSE)),"N",HLOOKUP(CS11,$DQ$7:$DW13,$DX13,FALSE))</f>
        <v>N</v>
      </c>
      <c r="CT13" s="486" t="str">
        <f>IF(ISERROR(HLOOKUP(CT11,$DQ$7:$DW13,$DX13,FALSE)),"N",HLOOKUP(CT11,$DQ$7:$DW13,$DX13,FALSE))</f>
        <v>N</v>
      </c>
      <c r="CU13" s="486" t="str">
        <f>IF(ISERROR(HLOOKUP(CU11,$DQ$7:$DW13,$DX13,FALSE)),"N",HLOOKUP(CU11,$DQ$7:$DW13,$DX13,FALSE))</f>
        <v>N</v>
      </c>
      <c r="CV13" s="486" t="str">
        <f>IF(ISERROR(HLOOKUP(CV11,$DQ$7:$DW13,$DX13,FALSE)),"N",HLOOKUP(CV11,$DQ$7:$DW13,$DX13,FALSE))</f>
        <v>N</v>
      </c>
      <c r="CW13" s="486" t="str">
        <f>IF(ISERROR(HLOOKUP(CW11,$DQ$7:$DW13,$DX13,FALSE)),"N",HLOOKUP(CW11,$DQ$7:$DW13,$DX13,FALSE))</f>
        <v>N</v>
      </c>
      <c r="CX13" s="486" t="str">
        <f>IF(ISERROR(HLOOKUP(CX11,$DQ$7:$DW13,$DX13,FALSE)),"N",HLOOKUP(CX11,$DQ$7:$DW13,$DX13,FALSE))</f>
        <v>N</v>
      </c>
      <c r="CY13" s="486" t="str">
        <f>IF(ISERROR(HLOOKUP(CY11,$DQ$7:$DW13,$DX13,FALSE)),"N",HLOOKUP(CY11,$DQ$7:$DW13,$DX13,FALSE))</f>
        <v>N</v>
      </c>
      <c r="CZ13" s="486" t="str">
        <f>IF(ISERROR(HLOOKUP(CZ11,$DQ$7:$DW13,$DX13,FALSE)),"N",HLOOKUP(CZ11,$DQ$7:$DW13,$DX13,FALSE))</f>
        <v>N</v>
      </c>
      <c r="DA13" s="486" t="str">
        <f>IF(ISERROR(HLOOKUP(DA11,$DQ$7:$DW13,$DX13,FALSE)),"N",HLOOKUP(DA11,$DQ$7:$DW13,$DX13,FALSE))</f>
        <v>N</v>
      </c>
      <c r="DB13" s="486" t="str">
        <f>IF(ISERROR(HLOOKUP(DB11,$DQ$7:$DW13,$DX13,FALSE)),"N",HLOOKUP(DB11,$DQ$7:$DW13,$DX13,FALSE))</f>
        <v>N</v>
      </c>
      <c r="DC13" s="486" t="str">
        <f>IF(ISERROR(HLOOKUP(DC11,$DQ$7:$DW13,$DX13,FALSE)),"N",HLOOKUP(DC11,$DQ$7:$DW13,$DX13,FALSE))</f>
        <v>N</v>
      </c>
      <c r="DD13" s="486" t="str">
        <f>IF(ISERROR(HLOOKUP(DD11,$DQ$7:$DW13,$DX13,FALSE)),"N",HLOOKUP(DD11,$DQ$7:$DW13,$DX13,FALSE))</f>
        <v>N</v>
      </c>
      <c r="DE13" s="486" t="str">
        <f>IF(ISERROR(HLOOKUP(DE11,$DQ$7:$DW13,$DX13,FALSE)),"N",HLOOKUP(DE11,$DQ$7:$DW13,$DX13,FALSE))</f>
        <v>N</v>
      </c>
      <c r="DF13" s="486" t="str">
        <f>IF(ISERROR(HLOOKUP(DF11,$DQ$7:$DW13,$DX13,FALSE)),"N",HLOOKUP(DF11,$DQ$7:$DW13,$DX13,FALSE))</f>
        <v>N</v>
      </c>
      <c r="DG13" s="486" t="str">
        <f>IF(ISERROR(HLOOKUP(DG11,$DQ$7:$DW13,$DX13,FALSE)),"N",HLOOKUP(DG11,$DQ$7:$DW13,$DX13,FALSE))</f>
        <v>N</v>
      </c>
      <c r="DH13" s="486" t="str">
        <f>IF(ISERROR(HLOOKUP(DH11,$DQ$7:$DW13,$DX13,FALSE)),"N",HLOOKUP(DH11,$DQ$7:$DW13,$DX13,FALSE))</f>
        <v>N</v>
      </c>
      <c r="DI13" s="486" t="str">
        <f>IF(ISERROR(HLOOKUP(DI11,$DQ$7:$DW13,$DX13,FALSE)),"N",HLOOKUP(DI11,$DQ$7:$DW13,$DX13,FALSE))</f>
        <v>N</v>
      </c>
      <c r="DJ13" s="486" t="str">
        <f>IF(ISERROR(HLOOKUP(DJ11,$DQ$7:$DW13,$DX13,FALSE)),"N",HLOOKUP(DJ11,$DQ$7:$DW13,$DX13,FALSE))</f>
        <v>N</v>
      </c>
      <c r="DK13" s="486" t="str">
        <f>IF(ISERROR(HLOOKUP(DK11,$DQ$7:$DW13,$DX13,FALSE)),"N",HLOOKUP(DK11,$DQ$7:$DW13,$DX13,FALSE))</f>
        <v>N</v>
      </c>
      <c r="DL13" s="486" t="str">
        <f>IF(ISERROR(HLOOKUP(DL11,$DQ$7:$DW13,$DX13,FALSE)),"N",HLOOKUP(DL11,$DQ$7:$DW13,$DX13,FALSE))</f>
        <v>N</v>
      </c>
      <c r="DM13" s="486" t="str">
        <f>IF(ISERROR(HLOOKUP(DM11,$DQ$7:$DW13,$DX13,FALSE)),"N",HLOOKUP(DM11,$DQ$7:$DW13,$DX13,FALSE))</f>
        <v>N</v>
      </c>
      <c r="DN13" s="486" t="str">
        <f>IF($DN$4="não é um ano bissexto","",IF(ISERROR(HLOOKUP(DN11,$DQ$7:$DW13,$DX13,FALSE)),"N",HLOOKUP(DN11,$DQ$7:$DW13,$DX13,FALSE)))</f>
        <v/>
      </c>
      <c r="DO13" s="486">
        <f t="shared" si="24"/>
        <v>0</v>
      </c>
      <c r="DP13" s="486">
        <f t="shared" si="25"/>
        <v>28</v>
      </c>
      <c r="DQ13" s="486" t="str">
        <f>IF('DB Func'!M8&gt;0,"S","N")</f>
        <v>N</v>
      </c>
      <c r="DR13" s="486" t="str">
        <f>IF('DB Func'!R8&gt;0,"S","N")</f>
        <v>N</v>
      </c>
      <c r="DS13" s="486" t="str">
        <f>IF('DB Func'!W8&gt;0,"S","N")</f>
        <v>N</v>
      </c>
      <c r="DT13" s="486" t="str">
        <f>IF('DB Func'!AB8&gt;0,"S","N")</f>
        <v>N</v>
      </c>
      <c r="DU13" s="486" t="str">
        <f>IF('DB Func'!AG8&gt;0,"S","N")</f>
        <v>N</v>
      </c>
      <c r="DV13" s="486" t="str">
        <f>IF('DB Func'!AL8&gt;0,"S","N")</f>
        <v>N</v>
      </c>
      <c r="DW13" s="486" t="str">
        <f>IF('DB Func'!AQ8&gt;0,"S","N")</f>
        <v>N</v>
      </c>
      <c r="DX13" s="486">
        <v>7</v>
      </c>
      <c r="DY13" s="492">
        <f ca="1">'DB Func'!C8</f>
        <v>0</v>
      </c>
      <c r="DZ13" s="486" t="str">
        <f t="shared" ca="1" si="26"/>
        <v>s</v>
      </c>
      <c r="EA13" s="486" t="str">
        <f t="shared" ca="1" si="26"/>
        <v>s</v>
      </c>
      <c r="EB13" s="486" t="str">
        <f t="shared" ca="1" si="26"/>
        <v>s</v>
      </c>
      <c r="EC13" s="486" t="str">
        <f t="shared" ca="1" si="26"/>
        <v>s</v>
      </c>
      <c r="ED13" s="486" t="str">
        <f t="shared" ca="1" si="26"/>
        <v>s</v>
      </c>
      <c r="EE13" s="486" t="str">
        <f t="shared" ca="1" si="26"/>
        <v>s</v>
      </c>
      <c r="EF13" s="486" t="str">
        <f t="shared" ca="1" si="26"/>
        <v>s</v>
      </c>
      <c r="EG13" s="486" t="str">
        <f t="shared" ca="1" si="26"/>
        <v>s</v>
      </c>
      <c r="EH13" s="486" t="str">
        <f t="shared" ca="1" si="26"/>
        <v>s</v>
      </c>
      <c r="EI13" s="486" t="str">
        <f t="shared" ca="1" si="26"/>
        <v>s</v>
      </c>
      <c r="EJ13" s="486" t="str">
        <f t="shared" ca="1" si="26"/>
        <v>s</v>
      </c>
      <c r="EK13" s="486" t="str">
        <f t="shared" ca="1" si="26"/>
        <v>s</v>
      </c>
      <c r="EL13" s="486" t="str">
        <f t="shared" ca="1" si="26"/>
        <v>s</v>
      </c>
      <c r="EM13" s="486" t="str">
        <f t="shared" ca="1" si="26"/>
        <v>s</v>
      </c>
      <c r="EN13" s="486" t="str">
        <f t="shared" ca="1" si="26"/>
        <v>s</v>
      </c>
      <c r="EO13" s="486" t="str">
        <f t="shared" ca="1" si="26"/>
        <v>s</v>
      </c>
      <c r="EP13" s="486" t="str">
        <f t="shared" ca="1" si="35"/>
        <v>s</v>
      </c>
      <c r="EQ13" s="486" t="str">
        <f t="shared" ca="1" si="35"/>
        <v>s</v>
      </c>
      <c r="ER13" s="486" t="str">
        <f t="shared" ca="1" si="35"/>
        <v>s</v>
      </c>
      <c r="ES13" s="486" t="str">
        <f t="shared" ca="1" si="35"/>
        <v>s</v>
      </c>
      <c r="ET13" s="486" t="str">
        <f t="shared" ca="1" si="35"/>
        <v>s</v>
      </c>
      <c r="EU13" s="486" t="str">
        <f t="shared" ca="1" si="35"/>
        <v>s</v>
      </c>
      <c r="EV13" s="486" t="str">
        <f t="shared" ca="1" si="35"/>
        <v>s</v>
      </c>
      <c r="EW13" s="486" t="str">
        <f t="shared" ca="1" si="35"/>
        <v>s</v>
      </c>
      <c r="EX13" s="486" t="str">
        <f t="shared" ca="1" si="35"/>
        <v>s</v>
      </c>
      <c r="EY13" s="486" t="str">
        <f t="shared" ca="1" si="35"/>
        <v>s</v>
      </c>
      <c r="EZ13" s="486" t="str">
        <f t="shared" ca="1" si="35"/>
        <v>s</v>
      </c>
      <c r="FA13" s="486" t="str">
        <f t="shared" ca="1" si="35"/>
        <v>s</v>
      </c>
      <c r="FB13" s="486" t="str">
        <f t="shared" si="28"/>
        <v/>
      </c>
      <c r="FC13" s="486">
        <f t="shared" ca="1" si="29"/>
        <v>28</v>
      </c>
      <c r="FD13" s="486">
        <f t="shared" ca="1" si="30"/>
        <v>0</v>
      </c>
      <c r="FE13" s="486" t="str">
        <f ca="1">IF(AND(YEAR(DY13)='P Gerais'!D11,MONTH(Lanc!EA13)=2,DAY(Lanc!EA13)&gt;1),"S","N")</f>
        <v>N</v>
      </c>
      <c r="FF13" s="487">
        <f t="shared" ca="1" si="31"/>
        <v>0</v>
      </c>
      <c r="FG13" s="487">
        <f t="shared" si="32"/>
        <v>0</v>
      </c>
      <c r="FH13" s="493">
        <f t="shared" ca="1" si="33"/>
        <v>0</v>
      </c>
      <c r="FI13" s="491"/>
      <c r="FJ13" s="491"/>
      <c r="FK13" s="491"/>
      <c r="FL13" s="491"/>
      <c r="FM13" s="491"/>
      <c r="FN13" s="491"/>
      <c r="FO13" s="491"/>
      <c r="FP13" s="491">
        <f ca="1">((FF13-FH13-FG13+AZ13+AQ13+SUM(Z13:AA13)+SUM(AW13:AX13)+AK13)*IF('DB Func'!GG8="ok",'DB Func'!GD8,0))</f>
        <v>0</v>
      </c>
      <c r="FQ13" s="491"/>
      <c r="FR13" s="495">
        <f t="shared" ca="1" si="34"/>
        <v>0</v>
      </c>
      <c r="FS13" s="491"/>
      <c r="FT13" s="491"/>
      <c r="FU13" s="491"/>
      <c r="FV13" s="491"/>
      <c r="FW13" s="491"/>
      <c r="FX13" s="491"/>
      <c r="FY13" s="491"/>
      <c r="FZ13" s="491"/>
      <c r="GA13" s="491"/>
      <c r="GB13" s="491"/>
      <c r="GC13" s="491"/>
      <c r="GD13" s="491"/>
      <c r="GE13" s="491"/>
      <c r="GF13" s="491"/>
      <c r="GG13" s="491"/>
      <c r="GH13" s="491"/>
      <c r="GI13" s="491"/>
      <c r="GJ13" s="491"/>
      <c r="GK13" s="491"/>
      <c r="GL13" s="491"/>
      <c r="GM13" s="491"/>
      <c r="GN13" s="491"/>
      <c r="GO13" s="491"/>
      <c r="GP13" s="491"/>
      <c r="GQ13" s="491"/>
      <c r="GR13" s="491"/>
      <c r="GS13" s="491"/>
      <c r="GT13" s="491"/>
      <c r="GU13" s="491"/>
      <c r="GV13" s="49"/>
      <c r="GW13" s="49"/>
      <c r="GX13" s="49"/>
      <c r="GY13" s="49"/>
      <c r="GZ13" s="49"/>
      <c r="HA13" s="49"/>
      <c r="HB13" s="49"/>
      <c r="HC13" s="49"/>
    </row>
    <row r="14" spans="1:211" s="316" customFormat="1" ht="30" customHeight="1" thickTop="1" thickBot="1">
      <c r="A14" s="42"/>
      <c r="B14" s="194"/>
      <c r="C14" s="390" t="str">
        <f ca="1">IF('DB Func'!B9="Funcionário 7","",'DB Func'!B9)</f>
        <v/>
      </c>
      <c r="D14" s="391">
        <f ca="1">'DB Func'!CE9</f>
        <v>0</v>
      </c>
      <c r="E14" s="382" t="str">
        <f ca="1">IF(C14="","-",IF(OR(terceiro!E14="fev",terceiro!F14="FEV"),"Sim","Não"))</f>
        <v>-</v>
      </c>
      <c r="F14" s="383" t="str">
        <f ca="1">IF(C14="","-",IF(OR(Ferias!E14="FEV",Ferias!F14="FEV"),"Sim","Não"))</f>
        <v>-</v>
      </c>
      <c r="G14" s="383">
        <f ca="1">IF(C14="",0,IF(F14="Sim",IF(Ferias!E14="FEV",Ferias!I14,Ferias!J14),0))</f>
        <v>0</v>
      </c>
      <c r="H14" s="185"/>
      <c r="I14" s="185"/>
      <c r="J14" s="382"/>
      <c r="K14" s="152"/>
      <c r="L14" s="151"/>
      <c r="M14" s="189"/>
      <c r="N14" s="153"/>
      <c r="O14" s="48"/>
      <c r="P14" s="48"/>
      <c r="Q14" s="48"/>
      <c r="R14" s="49"/>
      <c r="S14" s="49"/>
      <c r="T14" s="49"/>
      <c r="U14" s="49"/>
      <c r="V14" s="49"/>
      <c r="W14" s="49"/>
      <c r="X14" s="49"/>
      <c r="Y14" s="49"/>
      <c r="Z14" s="49"/>
      <c r="AA14" s="49"/>
      <c r="AB14" s="48"/>
      <c r="AC14" s="48"/>
      <c r="AD14" s="49"/>
      <c r="AE14" s="49"/>
      <c r="AF14" s="314"/>
      <c r="AH14" s="484">
        <f ca="1">IF(AND('DB Func'!GE9="Janeiro",'DB Func'!BQ9="2 Parcelas"),(('auxiliar 13 sal'!D10/12*'DB Func'!GF9+AVERAGE('auxiliar 13 sal'!Q10:AB10)+AVERAGE('auxiliar 13 sal'!AE10:AP10)+'auxiliar 13 sal'!D10*'DB Func'!BN9+'auxiliar 13 sal'!D10*'DB Func'!BO9)/2),IF('DB Func'!GE9="Fevereiro",IF('DB Func'!BQ9="Parcela Única",('auxiliar 13 sal'!D10/12*'DB Func'!GF9)+AVERAGE('auxiliar 13 sal'!Q10:AB10)+AVERAGE('auxiliar 13 sal'!AE10:AP10)+('auxiliar 13 sal'!D10*'DB Func'!BN9)+('auxiliar 13 sal'!D10*'DB Func'!BO9),IF('DB Func'!BQ9="2 Parcelas",(('auxiliar 13 sal'!D10/12*'DB Func'!GF9+AVERAGE('auxiliar 13 sal'!Q10:AB10)+AVERAGE('auxiliar 13 sal'!AE10:AP10)+'auxiliar 13 sal'!D10*'DB Func'!BN9+'auxiliar 13 sal'!D10*'DB Func'!BO9)/2))),0))</f>
        <v>0</v>
      </c>
      <c r="AJ14" s="486"/>
      <c r="AK14" s="487">
        <f t="shared" ca="1" si="8"/>
        <v>0</v>
      </c>
      <c r="AL14" s="488">
        <f t="shared" ca="1" si="9"/>
        <v>0</v>
      </c>
      <c r="AM14" s="487">
        <f t="shared" ca="1" si="10"/>
        <v>0</v>
      </c>
      <c r="AN14" s="487">
        <f t="shared" ca="1" si="11"/>
        <v>0</v>
      </c>
      <c r="AO14" s="487">
        <f t="shared" ca="1" si="12"/>
        <v>0</v>
      </c>
      <c r="AP14" s="487">
        <f t="shared" ca="1" si="13"/>
        <v>0</v>
      </c>
      <c r="AQ14" s="487">
        <f t="shared" ca="1" si="14"/>
        <v>0</v>
      </c>
      <c r="AR14" s="487">
        <f>IF(OR(M14="",M14=0),0,((FF14/220)*('Ho Ex'!$C$8+$AS$6))*M14)</f>
        <v>0</v>
      </c>
      <c r="AS14" s="487">
        <f>IF(OR(N14="",N14=0),0,((FF14/220*('DB Func'!GD9+Lanc!$AS$6))*('Ho Ex'!$I$8+$AS$6))*(N14/52.5*60))</f>
        <v>0</v>
      </c>
      <c r="AT14" s="487">
        <f>IF(OR(M14="",M14=0),0,((FF14/220)*('Ho Ex'!$J$8+$AS$6))*O14)</f>
        <v>0</v>
      </c>
      <c r="AU14" s="487">
        <f>IF(OR(M14="",M14=0),0,((FF14/220)*('Ho Ex'!I17+$AS$6))*P14)</f>
        <v>0</v>
      </c>
      <c r="AV14" s="487">
        <f>IF(OR(M14="",M14=0),0,((FF14/220)*('Ho Ex'!C17+$AS$6))*Q14)</f>
        <v>0</v>
      </c>
      <c r="AW14" s="487">
        <f ca="1">FF14*'DB Func'!BN9</f>
        <v>0</v>
      </c>
      <c r="AX14" s="487">
        <f ca="1">FF14*'DB Func'!BO9</f>
        <v>0</v>
      </c>
      <c r="AY14" s="487">
        <f>IF(FJ14=0,0,VLOOKUP(FJ14,'P Gerais'!$D$39:$G$41,3,TRUE)*Func7!$F$68)</f>
        <v>0</v>
      </c>
      <c r="AZ14" s="487">
        <f t="shared" si="15"/>
        <v>0</v>
      </c>
      <c r="BA14" s="488">
        <f ca="1">((FF14-FH14-FG14+AZ14+AQ14+SUM(Z14:AA14)+SUM(AW14:AX14)+AK14)*IF('DB Func'!GG9="ok",'DB Func'!GD9,0))+(FF14-FH14-FG14+AZ14+AQ14+SUM(Z14:AA14)+SUM(AW14:AX14))+AK14</f>
        <v>0</v>
      </c>
      <c r="BB14" s="489">
        <f ca="1">VLOOKUP(BA14,'P Gerais'!$D$22:$G$25,3,TRUE)</f>
        <v>0.08</v>
      </c>
      <c r="BC14" s="487">
        <f ca="1">IF(BA14&lt;'P Gerais'!$D$25,BA14*BB14,Lanc!BB14)</f>
        <v>0</v>
      </c>
      <c r="BD14" s="487">
        <f ca="1">BA14-BC14-('DB Func'!GB9*'P Gerais'!$D$35)</f>
        <v>0</v>
      </c>
      <c r="BE14" s="490">
        <f ca="1">VLOOKUP(BD14,'P Gerais'!$D$29:$F$33,3,TRUE)</f>
        <v>0</v>
      </c>
      <c r="BF14" s="487">
        <f t="shared" ca="1" si="16"/>
        <v>0</v>
      </c>
      <c r="BG14" s="487">
        <f ca="1">VLOOKUP(BD14,'P Gerais'!$D$29:$G$33,4,TRUE)</f>
        <v>0</v>
      </c>
      <c r="BH14" s="487">
        <f t="shared" ca="1" si="17"/>
        <v>0</v>
      </c>
      <c r="BI14" s="487">
        <f t="shared" ca="1" si="18"/>
        <v>0</v>
      </c>
      <c r="BJ14" s="486">
        <f ca="1">'DB Func'!G9</f>
        <v>0</v>
      </c>
      <c r="BK14" s="486">
        <f ca="1">'DB Func'!FW9</f>
        <v>0</v>
      </c>
      <c r="BL14" s="487">
        <f ca="1">D14*'P Gerais'!$D$13</f>
        <v>0</v>
      </c>
      <c r="BM14" s="487">
        <f ca="1">D14*'P Gerais'!$D$14</f>
        <v>0</v>
      </c>
      <c r="BN14" s="487">
        <f ca="1">D14*'P Gerais'!$D$16</f>
        <v>0</v>
      </c>
      <c r="BO14" s="487">
        <f ca="1">D14*'P Gerais'!$D$17</f>
        <v>0</v>
      </c>
      <c r="BP14" s="487">
        <f ca="1">D14*'P Gerais'!$D$18</f>
        <v>0</v>
      </c>
      <c r="BQ14" s="489">
        <f ca="1">VLOOKUP(D14,'P Gerais'!$D$22:$G$24,3,TRUE)</f>
        <v>0.08</v>
      </c>
      <c r="BR14" s="489">
        <f ca="1">VLOOKUP(D14,'P Gerais'!$D$29:$G$33,3,TRUE)</f>
        <v>0</v>
      </c>
      <c r="BS14" s="489">
        <f ca="1">'DB Func'!BN9</f>
        <v>0</v>
      </c>
      <c r="BT14" s="489">
        <f ca="1">'DB Func'!BO9</f>
        <v>0</v>
      </c>
      <c r="BU14" s="489">
        <f ca="1">'DB Func'!FX9</f>
        <v>0</v>
      </c>
      <c r="BV14" s="487">
        <f t="shared" ca="1" si="19"/>
        <v>-0.08</v>
      </c>
      <c r="BW14" s="487">
        <f ca="1">BV14-'DB Func'!GC9</f>
        <v>-0.08</v>
      </c>
      <c r="BX14" s="486">
        <f ca="1">IFERROR(VLOOKUP(BW14,'P Gerais'!$D$29:$G$33,3,TRUE)*BW14,0)</f>
        <v>0</v>
      </c>
      <c r="BY14" s="487">
        <f ca="1">IFERROR(BX14-VLOOKUP(BW14,'P Gerais'!$D$29:$H$33,4,TRUE),0)</f>
        <v>0</v>
      </c>
      <c r="BZ14" s="487">
        <f ca="1">D14*'DB Func'!GD9</f>
        <v>0</v>
      </c>
      <c r="CA14" s="486"/>
      <c r="CB14" s="487">
        <f t="shared" ca="1" si="20"/>
        <v>0</v>
      </c>
      <c r="CC14" s="487">
        <f t="shared" si="21"/>
        <v>0</v>
      </c>
      <c r="CD14" s="487">
        <f t="shared" si="22"/>
        <v>0</v>
      </c>
      <c r="CE14" s="486"/>
      <c r="CF14" s="486" t="str">
        <f t="shared" ca="1" si="23"/>
        <v>não</v>
      </c>
      <c r="CG14" s="486">
        <f ca="1">IF($CH$8=1,DAY('DB Func'!C9),0)</f>
        <v>0</v>
      </c>
      <c r="CH14" s="486">
        <f ca="1">IF(CI14=0,0,MONTH('DB Func'!C9))</f>
        <v>0</v>
      </c>
      <c r="CI14" s="486">
        <f ca="1">IF('P Gerais'!D12=YEAR('DB Func'!C9),YEAR('DB Func'!C9),0)</f>
        <v>0</v>
      </c>
      <c r="CJ14" s="488">
        <v>37</v>
      </c>
      <c r="CK14" s="491"/>
      <c r="CL14" s="486" t="str">
        <f ca="1">IF(ISERROR(HLOOKUP(CL12,$DQ$7:$DW14,$DX14,FALSE)),"N",HLOOKUP(CL12,$DQ$7:$DW14,$DX14,FALSE))</f>
        <v>N</v>
      </c>
      <c r="CM14" s="486" t="str">
        <f ca="1">IF(ISERROR(HLOOKUP(CM12,$DQ$7:$DW14,$DX14,FALSE)),"N",HLOOKUP(CM12,$DQ$7:$DW14,$DX14,FALSE))</f>
        <v>N</v>
      </c>
      <c r="CN14" s="486" t="str">
        <f ca="1">IF(ISERROR(HLOOKUP(CN12,$DQ$7:$DW14,$DX14,FALSE)),"N",HLOOKUP(CN12,$DQ$7:$DW14,$DX14,FALSE))</f>
        <v>N</v>
      </c>
      <c r="CO14" s="486" t="str">
        <f ca="1">IF(ISERROR(HLOOKUP(CO12,$DQ$7:$DW14,$DX14,FALSE)),"N",HLOOKUP(CO12,$DQ$7:$DW14,$DX14,FALSE))</f>
        <v>N</v>
      </c>
      <c r="CP14" s="486" t="str">
        <f ca="1">IF(ISERROR(HLOOKUP(CP12,$DQ$7:$DW14,$DX14,FALSE)),"N",HLOOKUP(CP12,$DQ$7:$DW14,$DX14,FALSE))</f>
        <v>N</v>
      </c>
      <c r="CQ14" s="486" t="str">
        <f ca="1">IF(ISERROR(HLOOKUP(CQ12,$DQ$7:$DW14,$DX14,FALSE)),"N",HLOOKUP(CQ12,$DQ$7:$DW14,$DX14,FALSE))</f>
        <v>N</v>
      </c>
      <c r="CR14" s="486" t="str">
        <f>IF(ISERROR(HLOOKUP(CR12,$DQ$7:$DW14,$DX14,FALSE)),"N",HLOOKUP(CR12,$DQ$7:$DW14,$DX14,FALSE))</f>
        <v>N</v>
      </c>
      <c r="CS14" s="486" t="str">
        <f ca="1">IF(ISERROR(HLOOKUP(CS12,$DQ$7:$DW14,$DX14,FALSE)),"N",HLOOKUP(CS12,$DQ$7:$DW14,$DX14,FALSE))</f>
        <v>N</v>
      </c>
      <c r="CT14" s="486" t="str">
        <f ca="1">IF(ISERROR(HLOOKUP(CT12,$DQ$7:$DW14,$DX14,FALSE)),"N",HLOOKUP(CT12,$DQ$7:$DW14,$DX14,FALSE))</f>
        <v>N</v>
      </c>
      <c r="CU14" s="486" t="str">
        <f ca="1">IF(ISERROR(HLOOKUP(CU12,$DQ$7:$DW14,$DX14,FALSE)),"N",HLOOKUP(CU12,$DQ$7:$DW14,$DX14,FALSE))</f>
        <v>N</v>
      </c>
      <c r="CV14" s="486" t="str">
        <f ca="1">IF(ISERROR(HLOOKUP(CV12,$DQ$7:$DW14,$DX14,FALSE)),"N",HLOOKUP(CV12,$DQ$7:$DW14,$DX14,FALSE))</f>
        <v>N</v>
      </c>
      <c r="CW14" s="486" t="str">
        <f ca="1">IF(ISERROR(HLOOKUP(CW12,$DQ$7:$DW14,$DX14,FALSE)),"N",HLOOKUP(CW12,$DQ$7:$DW14,$DX14,FALSE))</f>
        <v>N</v>
      </c>
      <c r="CX14" s="486" t="str">
        <f ca="1">IF(ISERROR(HLOOKUP(CX12,$DQ$7:$DW14,$DX14,FALSE)),"N",HLOOKUP(CX12,$DQ$7:$DW14,$DX14,FALSE))</f>
        <v>N</v>
      </c>
      <c r="CY14" s="486" t="str">
        <f>IF(ISERROR(HLOOKUP(CY12,$DQ$7:$DW14,$DX14,FALSE)),"N",HLOOKUP(CY12,$DQ$7:$DW14,$DX14,FALSE))</f>
        <v>N</v>
      </c>
      <c r="CZ14" s="486" t="str">
        <f ca="1">IF(ISERROR(HLOOKUP(CZ12,$DQ$7:$DW14,$DX14,FALSE)),"N",HLOOKUP(CZ12,$DQ$7:$DW14,$DX14,FALSE))</f>
        <v>N</v>
      </c>
      <c r="DA14" s="486" t="str">
        <f ca="1">IF(ISERROR(HLOOKUP(DA12,$DQ$7:$DW14,$DX14,FALSE)),"N",HLOOKUP(DA12,$DQ$7:$DW14,$DX14,FALSE))</f>
        <v>N</v>
      </c>
      <c r="DB14" s="486" t="str">
        <f ca="1">IF(ISERROR(HLOOKUP(DB12,$DQ$7:$DW14,$DX14,FALSE)),"N",HLOOKUP(DB12,$DQ$7:$DW14,$DX14,FALSE))</f>
        <v>N</v>
      </c>
      <c r="DC14" s="486" t="str">
        <f ca="1">IF(ISERROR(HLOOKUP(DC12,$DQ$7:$DW14,$DX14,FALSE)),"N",HLOOKUP(DC12,$DQ$7:$DW14,$DX14,FALSE))</f>
        <v>N</v>
      </c>
      <c r="DD14" s="486" t="str">
        <f ca="1">IF(ISERROR(HLOOKUP(DD12,$DQ$7:$DW14,$DX14,FALSE)),"N",HLOOKUP(DD12,$DQ$7:$DW14,$DX14,FALSE))</f>
        <v>N</v>
      </c>
      <c r="DE14" s="486" t="str">
        <f ca="1">IF(ISERROR(HLOOKUP(DE12,$DQ$7:$DW14,$DX14,FALSE)),"N",HLOOKUP(DE12,$DQ$7:$DW14,$DX14,FALSE))</f>
        <v>N</v>
      </c>
      <c r="DF14" s="486" t="str">
        <f>IF(ISERROR(HLOOKUP(DF12,$DQ$7:$DW14,$DX14,FALSE)),"N",HLOOKUP(DF12,$DQ$7:$DW14,$DX14,FALSE))</f>
        <v>N</v>
      </c>
      <c r="DG14" s="486" t="str">
        <f ca="1">IF(ISERROR(HLOOKUP(DG12,$DQ$7:$DW14,$DX14,FALSE)),"N",HLOOKUP(DG12,$DQ$7:$DW14,$DX14,FALSE))</f>
        <v>N</v>
      </c>
      <c r="DH14" s="486" t="str">
        <f ca="1">IF(ISERROR(HLOOKUP(DH12,$DQ$7:$DW14,$DX14,FALSE)),"N",HLOOKUP(DH12,$DQ$7:$DW14,$DX14,FALSE))</f>
        <v>N</v>
      </c>
      <c r="DI14" s="486" t="str">
        <f ca="1">IF(ISERROR(HLOOKUP(DI12,$DQ$7:$DW14,$DX14,FALSE)),"N",HLOOKUP(DI12,$DQ$7:$DW14,$DX14,FALSE))</f>
        <v>N</v>
      </c>
      <c r="DJ14" s="486" t="str">
        <f ca="1">IF(ISERROR(HLOOKUP(DJ12,$DQ$7:$DW14,$DX14,FALSE)),"N",HLOOKUP(DJ12,$DQ$7:$DW14,$DX14,FALSE))</f>
        <v>N</v>
      </c>
      <c r="DK14" s="486" t="str">
        <f ca="1">IF(ISERROR(HLOOKUP(DK12,$DQ$7:$DW14,$DX14,FALSE)),"N",HLOOKUP(DK12,$DQ$7:$DW14,$DX14,FALSE))</f>
        <v>N</v>
      </c>
      <c r="DL14" s="486" t="str">
        <f ca="1">IF(ISERROR(HLOOKUP(DL12,$DQ$7:$DW14,$DX14,FALSE)),"N",HLOOKUP(DL12,$DQ$7:$DW14,$DX14,FALSE))</f>
        <v>N</v>
      </c>
      <c r="DM14" s="486" t="str">
        <f>IF(ISERROR(HLOOKUP(DM12,$DQ$7:$DW14,$DX14,FALSE)),"N",HLOOKUP(DM12,$DQ$7:$DW14,$DX14,FALSE))</f>
        <v>N</v>
      </c>
      <c r="DN14" s="486" t="str">
        <f>IF($DN$4="não é um ano bissexto","",IF(ISERROR(HLOOKUP(DN12,$DQ$7:$DW14,$DX14,FALSE)),"N",HLOOKUP(DN12,$DQ$7:$DW14,$DX14,FALSE)))</f>
        <v/>
      </c>
      <c r="DO14" s="486">
        <f t="shared" ca="1" si="24"/>
        <v>0</v>
      </c>
      <c r="DP14" s="486">
        <f t="shared" ca="1" si="25"/>
        <v>28</v>
      </c>
      <c r="DQ14" s="486" t="str">
        <f>IF('DB Func'!M9&gt;0,"S","N")</f>
        <v>N</v>
      </c>
      <c r="DR14" s="486" t="str">
        <f>IF('DB Func'!R9&gt;0,"S","N")</f>
        <v>N</v>
      </c>
      <c r="DS14" s="486" t="str">
        <f>IF('DB Func'!W9&gt;0,"S","N")</f>
        <v>N</v>
      </c>
      <c r="DT14" s="486" t="str">
        <f>IF('DB Func'!AB9&gt;0,"S","N")</f>
        <v>N</v>
      </c>
      <c r="DU14" s="486" t="str">
        <f>IF('DB Func'!AG9&gt;0,"S","N")</f>
        <v>N</v>
      </c>
      <c r="DV14" s="486" t="str">
        <f>IF('DB Func'!AL9&gt;0,"S","N")</f>
        <v>N</v>
      </c>
      <c r="DW14" s="486" t="str">
        <f>IF('DB Func'!AQ9&gt;0,"S","N")</f>
        <v>N</v>
      </c>
      <c r="DX14" s="486">
        <v>8</v>
      </c>
      <c r="DY14" s="492">
        <f ca="1">'DB Func'!C9</f>
        <v>0</v>
      </c>
      <c r="DZ14" s="486" t="str">
        <f t="shared" ca="1" si="26"/>
        <v>s</v>
      </c>
      <c r="EA14" s="486" t="str">
        <f t="shared" ca="1" si="26"/>
        <v>s</v>
      </c>
      <c r="EB14" s="486" t="str">
        <f t="shared" ca="1" si="26"/>
        <v>s</v>
      </c>
      <c r="EC14" s="486" t="str">
        <f t="shared" ca="1" si="26"/>
        <v>s</v>
      </c>
      <c r="ED14" s="486" t="str">
        <f t="shared" ca="1" si="26"/>
        <v>s</v>
      </c>
      <c r="EE14" s="486" t="str">
        <f t="shared" ca="1" si="26"/>
        <v>s</v>
      </c>
      <c r="EF14" s="486" t="str">
        <f t="shared" ca="1" si="26"/>
        <v>s</v>
      </c>
      <c r="EG14" s="486" t="str">
        <f t="shared" ca="1" si="26"/>
        <v>s</v>
      </c>
      <c r="EH14" s="486" t="str">
        <f t="shared" ca="1" si="26"/>
        <v>s</v>
      </c>
      <c r="EI14" s="486" t="str">
        <f t="shared" ca="1" si="26"/>
        <v>s</v>
      </c>
      <c r="EJ14" s="486" t="str">
        <f t="shared" ca="1" si="26"/>
        <v>s</v>
      </c>
      <c r="EK14" s="486" t="str">
        <f t="shared" ca="1" si="26"/>
        <v>s</v>
      </c>
      <c r="EL14" s="486" t="str">
        <f t="shared" ca="1" si="26"/>
        <v>s</v>
      </c>
      <c r="EM14" s="486" t="str">
        <f t="shared" ca="1" si="26"/>
        <v>s</v>
      </c>
      <c r="EN14" s="486" t="str">
        <f t="shared" ca="1" si="26"/>
        <v>s</v>
      </c>
      <c r="EO14" s="486" t="str">
        <f t="shared" ca="1" si="26"/>
        <v>s</v>
      </c>
      <c r="EP14" s="486" t="str">
        <f t="shared" ca="1" si="35"/>
        <v>s</v>
      </c>
      <c r="EQ14" s="486" t="str">
        <f t="shared" ca="1" si="35"/>
        <v>s</v>
      </c>
      <c r="ER14" s="486" t="str">
        <f t="shared" ca="1" si="35"/>
        <v>s</v>
      </c>
      <c r="ES14" s="486" t="str">
        <f t="shared" ca="1" si="35"/>
        <v>s</v>
      </c>
      <c r="ET14" s="486" t="str">
        <f t="shared" ca="1" si="35"/>
        <v>s</v>
      </c>
      <c r="EU14" s="486" t="str">
        <f t="shared" ca="1" si="35"/>
        <v>s</v>
      </c>
      <c r="EV14" s="486" t="str">
        <f t="shared" ca="1" si="35"/>
        <v>s</v>
      </c>
      <c r="EW14" s="486" t="str">
        <f t="shared" ca="1" si="35"/>
        <v>s</v>
      </c>
      <c r="EX14" s="486" t="str">
        <f t="shared" ca="1" si="35"/>
        <v>s</v>
      </c>
      <c r="EY14" s="486" t="str">
        <f t="shared" ca="1" si="35"/>
        <v>s</v>
      </c>
      <c r="EZ14" s="486" t="str">
        <f t="shared" ca="1" si="35"/>
        <v>s</v>
      </c>
      <c r="FA14" s="486" t="str">
        <f t="shared" ca="1" si="35"/>
        <v>s</v>
      </c>
      <c r="FB14" s="486" t="str">
        <f t="shared" si="28"/>
        <v/>
      </c>
      <c r="FC14" s="486">
        <f t="shared" ca="1" si="29"/>
        <v>28</v>
      </c>
      <c r="FD14" s="486">
        <f t="shared" ca="1" si="30"/>
        <v>0</v>
      </c>
      <c r="FE14" s="486" t="str">
        <f ca="1">IF(AND(YEAR(DY14)='P Gerais'!D12,MONTH(Lanc!EA14)=2,DAY(Lanc!EA14)&gt;1),"S","N")</f>
        <v>N</v>
      </c>
      <c r="FF14" s="487">
        <f t="shared" ca="1" si="31"/>
        <v>0</v>
      </c>
      <c r="FG14" s="487">
        <f t="shared" si="32"/>
        <v>0</v>
      </c>
      <c r="FH14" s="493">
        <f t="shared" ca="1" si="33"/>
        <v>0</v>
      </c>
      <c r="FI14" s="491"/>
      <c r="FJ14" s="491"/>
      <c r="FK14" s="491"/>
      <c r="FL14" s="491"/>
      <c r="FM14" s="491"/>
      <c r="FN14" s="491"/>
      <c r="FO14" s="491"/>
      <c r="FP14" s="491">
        <f ca="1">((FF14-FH14-FG14+AZ14+AQ14+SUM(Z14:AA14)+SUM(AW14:AX14)+AK14)*IF('DB Func'!GG9="ok",'DB Func'!GD9,0))</f>
        <v>0</v>
      </c>
      <c r="FQ14" s="491"/>
      <c r="FR14" s="495">
        <f t="shared" ca="1" si="34"/>
        <v>0</v>
      </c>
      <c r="FS14" s="491"/>
      <c r="FT14" s="491"/>
      <c r="FU14" s="491"/>
      <c r="FV14" s="491"/>
      <c r="FW14" s="491"/>
      <c r="FX14" s="491"/>
      <c r="FY14" s="491"/>
      <c r="FZ14" s="491"/>
      <c r="GA14" s="491"/>
      <c r="GB14" s="491"/>
      <c r="GC14" s="491"/>
      <c r="GD14" s="491"/>
      <c r="GE14" s="491"/>
      <c r="GF14" s="491"/>
      <c r="GG14" s="491"/>
      <c r="GH14" s="491"/>
      <c r="GI14" s="491"/>
      <c r="GJ14" s="491"/>
      <c r="GK14" s="491"/>
      <c r="GL14" s="491"/>
      <c r="GM14" s="491"/>
      <c r="GN14" s="491"/>
      <c r="GO14" s="491"/>
      <c r="GP14" s="491"/>
      <c r="GQ14" s="491"/>
      <c r="GR14" s="491"/>
      <c r="GS14" s="491"/>
      <c r="GT14" s="491"/>
      <c r="GU14" s="491"/>
      <c r="GV14" s="49"/>
      <c r="GW14" s="49"/>
      <c r="GX14" s="49"/>
      <c r="GY14" s="49"/>
      <c r="GZ14" s="49"/>
      <c r="HA14" s="49"/>
      <c r="HB14" s="49"/>
      <c r="HC14" s="49"/>
    </row>
    <row r="15" spans="1:211" s="316" customFormat="1" ht="30" customHeight="1" thickTop="1" thickBot="1">
      <c r="A15" s="42"/>
      <c r="B15" s="194"/>
      <c r="C15" s="390" t="str">
        <f ca="1">IF('DB Func'!B10="Funcionário 8","",'DB Func'!B10)</f>
        <v/>
      </c>
      <c r="D15" s="391">
        <f ca="1">'DB Func'!CE10</f>
        <v>0</v>
      </c>
      <c r="E15" s="382" t="str">
        <f ca="1">IF(C15="","-",IF(OR(terceiro!E15="fev",terceiro!F15="FEV"),"Sim","Não"))</f>
        <v>-</v>
      </c>
      <c r="F15" s="383" t="str">
        <f ca="1">IF(C15="","-",IF(OR(Ferias!E15="FEV",Ferias!F15="FEV"),"Sim","Não"))</f>
        <v>-</v>
      </c>
      <c r="G15" s="383">
        <f ca="1">IF(C15="",0,IF(F15="Sim",IF(Ferias!E15="FEV",Ferias!I15,Ferias!J15),0))</f>
        <v>0</v>
      </c>
      <c r="H15" s="185"/>
      <c r="I15" s="185"/>
      <c r="J15" s="382"/>
      <c r="K15" s="152"/>
      <c r="L15" s="151"/>
      <c r="M15" s="189"/>
      <c r="N15" s="153"/>
      <c r="O15" s="48"/>
      <c r="P15" s="48"/>
      <c r="Q15" s="48"/>
      <c r="R15" s="49"/>
      <c r="S15" s="49"/>
      <c r="T15" s="49"/>
      <c r="U15" s="49"/>
      <c r="V15" s="49"/>
      <c r="W15" s="49"/>
      <c r="X15" s="49"/>
      <c r="Y15" s="49"/>
      <c r="Z15" s="49"/>
      <c r="AA15" s="49"/>
      <c r="AB15" s="48"/>
      <c r="AC15" s="48"/>
      <c r="AD15" s="49"/>
      <c r="AE15" s="49"/>
      <c r="AF15" s="314"/>
      <c r="AH15" s="484">
        <f ca="1">IF(AND('DB Func'!GE10="Janeiro",'DB Func'!BQ10="2 Parcelas"),(('auxiliar 13 sal'!D11/12*'DB Func'!GF10+AVERAGE('auxiliar 13 sal'!Q11:AB11)+AVERAGE('auxiliar 13 sal'!AE11:AP11)+'auxiliar 13 sal'!D11*'DB Func'!BN10+'auxiliar 13 sal'!D11*'DB Func'!BO10)/2),IF('DB Func'!GE10="Fevereiro",IF('DB Func'!BQ10="Parcela Única",('auxiliar 13 sal'!D11/12*'DB Func'!GF10)+AVERAGE('auxiliar 13 sal'!Q11:AB11)+AVERAGE('auxiliar 13 sal'!AE11:AP11)+('auxiliar 13 sal'!D11*'DB Func'!BN10)+('auxiliar 13 sal'!D11*'DB Func'!BO10),IF('DB Func'!BQ10="2 Parcelas",(('auxiliar 13 sal'!D11/12*'DB Func'!GF10+AVERAGE('auxiliar 13 sal'!Q11:AB11)+AVERAGE('auxiliar 13 sal'!AE11:AP11)+'auxiliar 13 sal'!D11*'DB Func'!BN10+'auxiliar 13 sal'!D11*'DB Func'!BO10)/2))),0))</f>
        <v>0</v>
      </c>
      <c r="AJ15" s="486"/>
      <c r="AK15" s="487">
        <f t="shared" ca="1" si="8"/>
        <v>0</v>
      </c>
      <c r="AL15" s="488">
        <f t="shared" ca="1" si="9"/>
        <v>0</v>
      </c>
      <c r="AM15" s="487">
        <f t="shared" ca="1" si="10"/>
        <v>0</v>
      </c>
      <c r="AN15" s="487">
        <f t="shared" ca="1" si="11"/>
        <v>0</v>
      </c>
      <c r="AO15" s="487">
        <f t="shared" ca="1" si="12"/>
        <v>0</v>
      </c>
      <c r="AP15" s="487">
        <f t="shared" ca="1" si="13"/>
        <v>0</v>
      </c>
      <c r="AQ15" s="487">
        <f t="shared" ca="1" si="14"/>
        <v>0</v>
      </c>
      <c r="AR15" s="487">
        <f>IF(OR(M15="",M15=0),0,((FF15/220)*('Ho Ex'!$C$8+$AS$6))*M15)</f>
        <v>0</v>
      </c>
      <c r="AS15" s="487">
        <f>IF(OR(N15="",N15=0),0,((FF15/220*('DB Func'!GD10+Lanc!$AS$6))*('Ho Ex'!$I$8+$AS$6))*(N15/52.5*60))</f>
        <v>0</v>
      </c>
      <c r="AT15" s="487">
        <f>IF(OR(M15="",M15=0),0,((FF15/220)*('Ho Ex'!$J$8+$AS$6))*O15)</f>
        <v>0</v>
      </c>
      <c r="AU15" s="487">
        <f>IF(OR(M15="",M15=0),0,((FF15/220)*('Ho Ex'!I18+$AS$6))*P15)</f>
        <v>0</v>
      </c>
      <c r="AV15" s="487">
        <f>IF(OR(M15="",M15=0),0,((FF15/220)*('Ho Ex'!C18+$AS$6))*Q15)</f>
        <v>0</v>
      </c>
      <c r="AW15" s="487">
        <f ca="1">FF15*'DB Func'!BN10</f>
        <v>0</v>
      </c>
      <c r="AX15" s="487">
        <f ca="1">FF15*'DB Func'!BO10</f>
        <v>0</v>
      </c>
      <c r="AY15" s="487">
        <f>IF(FJ15=0,0,VLOOKUP(FJ15,'P Gerais'!$D$39:$G$41,3,TRUE)*Func8!$F$68)</f>
        <v>0</v>
      </c>
      <c r="AZ15" s="487">
        <f t="shared" si="15"/>
        <v>0</v>
      </c>
      <c r="BA15" s="488">
        <f ca="1">((FF15-FH15-FG15+AZ15+AQ15+SUM(Z15:AA15)+SUM(AW15:AX15)+AK15)*IF('DB Func'!GG10="ok",'DB Func'!GD10,0))+(FF15-FH15-FG15+AZ15+AQ15+SUM(Z15:AA15)+SUM(AW15:AX15))+AK15</f>
        <v>0</v>
      </c>
      <c r="BB15" s="489">
        <f ca="1">VLOOKUP(BA15,'P Gerais'!$D$22:$G$25,3,TRUE)</f>
        <v>0.08</v>
      </c>
      <c r="BC15" s="487">
        <f ca="1">IF(BA15&lt;'P Gerais'!$D$25,BA15*BB15,Lanc!BB15)</f>
        <v>0</v>
      </c>
      <c r="BD15" s="487">
        <f ca="1">BA15-BC15-('DB Func'!GB10*'P Gerais'!$D$35)</f>
        <v>0</v>
      </c>
      <c r="BE15" s="490">
        <f ca="1">VLOOKUP(BD15,'P Gerais'!$D$29:$F$33,3,TRUE)</f>
        <v>0</v>
      </c>
      <c r="BF15" s="487">
        <f t="shared" ca="1" si="16"/>
        <v>0</v>
      </c>
      <c r="BG15" s="487">
        <f ca="1">VLOOKUP(BD15,'P Gerais'!$D$29:$G$33,4,TRUE)</f>
        <v>0</v>
      </c>
      <c r="BH15" s="487">
        <f t="shared" ca="1" si="17"/>
        <v>0</v>
      </c>
      <c r="BI15" s="487">
        <f t="shared" ca="1" si="18"/>
        <v>0</v>
      </c>
      <c r="BJ15" s="486">
        <f ca="1">'DB Func'!G10</f>
        <v>0</v>
      </c>
      <c r="BK15" s="486">
        <f ca="1">'DB Func'!FW10</f>
        <v>0</v>
      </c>
      <c r="BL15" s="487">
        <f ca="1">D15*'P Gerais'!$D$13</f>
        <v>0</v>
      </c>
      <c r="BM15" s="487">
        <f ca="1">D15*'P Gerais'!$D$14</f>
        <v>0</v>
      </c>
      <c r="BN15" s="487">
        <f ca="1">D15*'P Gerais'!$D$16</f>
        <v>0</v>
      </c>
      <c r="BO15" s="487">
        <f ca="1">D15*'P Gerais'!$D$17</f>
        <v>0</v>
      </c>
      <c r="BP15" s="487">
        <f ca="1">D15*'P Gerais'!$D$18</f>
        <v>0</v>
      </c>
      <c r="BQ15" s="489">
        <f ca="1">VLOOKUP(D15,'P Gerais'!$D$22:$G$24,3,TRUE)</f>
        <v>0.08</v>
      </c>
      <c r="BR15" s="489">
        <f ca="1">VLOOKUP(D15,'P Gerais'!$D$29:$G$33,3,TRUE)</f>
        <v>0</v>
      </c>
      <c r="BS15" s="489">
        <f ca="1">'DB Func'!BN10</f>
        <v>0</v>
      </c>
      <c r="BT15" s="489">
        <f ca="1">'DB Func'!BO10</f>
        <v>0</v>
      </c>
      <c r="BU15" s="489">
        <f ca="1">'DB Func'!FX10</f>
        <v>0</v>
      </c>
      <c r="BV15" s="487">
        <f t="shared" ca="1" si="19"/>
        <v>-0.08</v>
      </c>
      <c r="BW15" s="487">
        <f ca="1">BV15-'DB Func'!GC10</f>
        <v>-0.08</v>
      </c>
      <c r="BX15" s="486">
        <f ca="1">IFERROR(VLOOKUP(BW15,'P Gerais'!$D$29:$G$33,3,TRUE)*BW15,0)</f>
        <v>0</v>
      </c>
      <c r="BY15" s="487">
        <f ca="1">IFERROR(BX15-VLOOKUP(BW15,'P Gerais'!$D$29:$H$33,4,TRUE),0)</f>
        <v>0</v>
      </c>
      <c r="BZ15" s="487">
        <f ca="1">D15*'DB Func'!GD10</f>
        <v>0</v>
      </c>
      <c r="CA15" s="486"/>
      <c r="CB15" s="487">
        <f t="shared" ca="1" si="20"/>
        <v>0</v>
      </c>
      <c r="CC15" s="487">
        <f t="shared" si="21"/>
        <v>0</v>
      </c>
      <c r="CD15" s="487">
        <f t="shared" si="22"/>
        <v>0</v>
      </c>
      <c r="CE15" s="486"/>
      <c r="CF15" s="486" t="str">
        <f t="shared" ca="1" si="23"/>
        <v>não</v>
      </c>
      <c r="CG15" s="486">
        <f ca="1">IF($CH$8=1,DAY('DB Func'!C10),0)</f>
        <v>0</v>
      </c>
      <c r="CH15" s="486">
        <f ca="1">IF(CI15=0,0,MONTH('DB Func'!C10))</f>
        <v>0</v>
      </c>
      <c r="CI15" s="486">
        <f ca="1">IF('P Gerais'!D13=YEAR('DB Func'!C10),YEAR('DB Func'!C10),0)</f>
        <v>0</v>
      </c>
      <c r="CJ15" s="488">
        <v>38</v>
      </c>
      <c r="CK15" s="491"/>
      <c r="CL15" s="486" t="str">
        <f>IF(ISERROR(HLOOKUP(CL13,$DQ$7:$DW15,$DX15,FALSE)),"N",HLOOKUP(CL13,$DQ$7:$DW15,$DX15,FALSE))</f>
        <v>N</v>
      </c>
      <c r="CM15" s="486" t="str">
        <f>IF(ISERROR(HLOOKUP(CM13,$DQ$7:$DW15,$DX15,FALSE)),"N",HLOOKUP(CM13,$DQ$7:$DW15,$DX15,FALSE))</f>
        <v>N</v>
      </c>
      <c r="CN15" s="486" t="str">
        <f>IF(ISERROR(HLOOKUP(CN13,$DQ$7:$DW15,$DX15,FALSE)),"N",HLOOKUP(CN13,$DQ$7:$DW15,$DX15,FALSE))</f>
        <v>N</v>
      </c>
      <c r="CO15" s="486" t="str">
        <f>IF(ISERROR(HLOOKUP(CO13,$DQ$7:$DW15,$DX15,FALSE)),"N",HLOOKUP(CO13,$DQ$7:$DW15,$DX15,FALSE))</f>
        <v>N</v>
      </c>
      <c r="CP15" s="486" t="str">
        <f>IF(ISERROR(HLOOKUP(CP13,$DQ$7:$DW15,$DX15,FALSE)),"N",HLOOKUP(CP13,$DQ$7:$DW15,$DX15,FALSE))</f>
        <v>N</v>
      </c>
      <c r="CQ15" s="486" t="str">
        <f>IF(ISERROR(HLOOKUP(CQ13,$DQ$7:$DW15,$DX15,FALSE)),"N",HLOOKUP(CQ13,$DQ$7:$DW15,$DX15,FALSE))</f>
        <v>N</v>
      </c>
      <c r="CR15" s="486" t="str">
        <f>IF(ISERROR(HLOOKUP(CR13,$DQ$7:$DW15,$DX15,FALSE)),"N",HLOOKUP(CR13,$DQ$7:$DW15,$DX15,FALSE))</f>
        <v>N</v>
      </c>
      <c r="CS15" s="486" t="str">
        <f>IF(ISERROR(HLOOKUP(CS13,$DQ$7:$DW15,$DX15,FALSE)),"N",HLOOKUP(CS13,$DQ$7:$DW15,$DX15,FALSE))</f>
        <v>N</v>
      </c>
      <c r="CT15" s="486" t="str">
        <f>IF(ISERROR(HLOOKUP(CT13,$DQ$7:$DW15,$DX15,FALSE)),"N",HLOOKUP(CT13,$DQ$7:$DW15,$DX15,FALSE))</f>
        <v>N</v>
      </c>
      <c r="CU15" s="486" t="str">
        <f>IF(ISERROR(HLOOKUP(CU13,$DQ$7:$DW15,$DX15,FALSE)),"N",HLOOKUP(CU13,$DQ$7:$DW15,$DX15,FALSE))</f>
        <v>N</v>
      </c>
      <c r="CV15" s="486" t="str">
        <f>IF(ISERROR(HLOOKUP(CV13,$DQ$7:$DW15,$DX15,FALSE)),"N",HLOOKUP(CV13,$DQ$7:$DW15,$DX15,FALSE))</f>
        <v>N</v>
      </c>
      <c r="CW15" s="486" t="str">
        <f>IF(ISERROR(HLOOKUP(CW13,$DQ$7:$DW15,$DX15,FALSE)),"N",HLOOKUP(CW13,$DQ$7:$DW15,$DX15,FALSE))</f>
        <v>N</v>
      </c>
      <c r="CX15" s="486" t="str">
        <f>IF(ISERROR(HLOOKUP(CX13,$DQ$7:$DW15,$DX15,FALSE)),"N",HLOOKUP(CX13,$DQ$7:$DW15,$DX15,FALSE))</f>
        <v>N</v>
      </c>
      <c r="CY15" s="486" t="str">
        <f>IF(ISERROR(HLOOKUP(CY13,$DQ$7:$DW15,$DX15,FALSE)),"N",HLOOKUP(CY13,$DQ$7:$DW15,$DX15,FALSE))</f>
        <v>N</v>
      </c>
      <c r="CZ15" s="486" t="str">
        <f>IF(ISERROR(HLOOKUP(CZ13,$DQ$7:$DW15,$DX15,FALSE)),"N",HLOOKUP(CZ13,$DQ$7:$DW15,$DX15,FALSE))</f>
        <v>N</v>
      </c>
      <c r="DA15" s="486" t="str">
        <f>IF(ISERROR(HLOOKUP(DA13,$DQ$7:$DW15,$DX15,FALSE)),"N",HLOOKUP(DA13,$DQ$7:$DW15,$DX15,FALSE))</f>
        <v>N</v>
      </c>
      <c r="DB15" s="486" t="str">
        <f>IF(ISERROR(HLOOKUP(DB13,$DQ$7:$DW15,$DX15,FALSE)),"N",HLOOKUP(DB13,$DQ$7:$DW15,$DX15,FALSE))</f>
        <v>N</v>
      </c>
      <c r="DC15" s="486" t="str">
        <f>IF(ISERROR(HLOOKUP(DC13,$DQ$7:$DW15,$DX15,FALSE)),"N",HLOOKUP(DC13,$DQ$7:$DW15,$DX15,FALSE))</f>
        <v>N</v>
      </c>
      <c r="DD15" s="486" t="str">
        <f>IF(ISERROR(HLOOKUP(DD13,$DQ$7:$DW15,$DX15,FALSE)),"N",HLOOKUP(DD13,$DQ$7:$DW15,$DX15,FALSE))</f>
        <v>N</v>
      </c>
      <c r="DE15" s="486" t="str">
        <f>IF(ISERROR(HLOOKUP(DE13,$DQ$7:$DW15,$DX15,FALSE)),"N",HLOOKUP(DE13,$DQ$7:$DW15,$DX15,FALSE))</f>
        <v>N</v>
      </c>
      <c r="DF15" s="486" t="str">
        <f>IF(ISERROR(HLOOKUP(DF13,$DQ$7:$DW15,$DX15,FALSE)),"N",HLOOKUP(DF13,$DQ$7:$DW15,$DX15,FALSE))</f>
        <v>N</v>
      </c>
      <c r="DG15" s="486" t="str">
        <f>IF(ISERROR(HLOOKUP(DG13,$DQ$7:$DW15,$DX15,FALSE)),"N",HLOOKUP(DG13,$DQ$7:$DW15,$DX15,FALSE))</f>
        <v>N</v>
      </c>
      <c r="DH15" s="486" t="str">
        <f>IF(ISERROR(HLOOKUP(DH13,$DQ$7:$DW15,$DX15,FALSE)),"N",HLOOKUP(DH13,$DQ$7:$DW15,$DX15,FALSE))</f>
        <v>N</v>
      </c>
      <c r="DI15" s="486" t="str">
        <f>IF(ISERROR(HLOOKUP(DI13,$DQ$7:$DW15,$DX15,FALSE)),"N",HLOOKUP(DI13,$DQ$7:$DW15,$DX15,FALSE))</f>
        <v>N</v>
      </c>
      <c r="DJ15" s="486" t="str">
        <f>IF(ISERROR(HLOOKUP(DJ13,$DQ$7:$DW15,$DX15,FALSE)),"N",HLOOKUP(DJ13,$DQ$7:$DW15,$DX15,FALSE))</f>
        <v>N</v>
      </c>
      <c r="DK15" s="486" t="str">
        <f>IF(ISERROR(HLOOKUP(DK13,$DQ$7:$DW15,$DX15,FALSE)),"N",HLOOKUP(DK13,$DQ$7:$DW15,$DX15,FALSE))</f>
        <v>N</v>
      </c>
      <c r="DL15" s="486" t="str">
        <f>IF(ISERROR(HLOOKUP(DL13,$DQ$7:$DW15,$DX15,FALSE)),"N",HLOOKUP(DL13,$DQ$7:$DW15,$DX15,FALSE))</f>
        <v>N</v>
      </c>
      <c r="DM15" s="486" t="str">
        <f>IF(ISERROR(HLOOKUP(DM13,$DQ$7:$DW15,$DX15,FALSE)),"N",HLOOKUP(DM13,$DQ$7:$DW15,$DX15,FALSE))</f>
        <v>N</v>
      </c>
      <c r="DN15" s="486" t="str">
        <f>IF($DN$4="não é um ano bissexto","",IF(ISERROR(HLOOKUP(DN13,$DQ$7:$DW15,$DX15,FALSE)),"N",HLOOKUP(DN13,$DQ$7:$DW15,$DX15,FALSE)))</f>
        <v/>
      </c>
      <c r="DO15" s="486">
        <f t="shared" si="24"/>
        <v>0</v>
      </c>
      <c r="DP15" s="486">
        <f t="shared" si="25"/>
        <v>28</v>
      </c>
      <c r="DQ15" s="486" t="str">
        <f>IF('DB Func'!M10&gt;0,"S","N")</f>
        <v>N</v>
      </c>
      <c r="DR15" s="486" t="str">
        <f>IF('DB Func'!R10&gt;0,"S","N")</f>
        <v>N</v>
      </c>
      <c r="DS15" s="486" t="str">
        <f>IF('DB Func'!W10&gt;0,"S","N")</f>
        <v>N</v>
      </c>
      <c r="DT15" s="486" t="str">
        <f>IF('DB Func'!AB10&gt;0,"S","N")</f>
        <v>N</v>
      </c>
      <c r="DU15" s="486" t="str">
        <f>IF('DB Func'!AG10&gt;0,"S","N")</f>
        <v>N</v>
      </c>
      <c r="DV15" s="486" t="str">
        <f>IF('DB Func'!AL10&gt;0,"S","N")</f>
        <v>N</v>
      </c>
      <c r="DW15" s="486" t="str">
        <f>IF('DB Func'!AQ10&gt;0,"S","N")</f>
        <v>N</v>
      </c>
      <c r="DX15" s="486">
        <v>9</v>
      </c>
      <c r="DY15" s="492">
        <f ca="1">'DB Func'!C10</f>
        <v>0</v>
      </c>
      <c r="DZ15" s="486" t="str">
        <f t="shared" ca="1" si="26"/>
        <v>s</v>
      </c>
      <c r="EA15" s="486" t="str">
        <f t="shared" ca="1" si="26"/>
        <v>s</v>
      </c>
      <c r="EB15" s="486" t="str">
        <f t="shared" ca="1" si="26"/>
        <v>s</v>
      </c>
      <c r="EC15" s="486" t="str">
        <f t="shared" ca="1" si="26"/>
        <v>s</v>
      </c>
      <c r="ED15" s="486" t="str">
        <f t="shared" ca="1" si="26"/>
        <v>s</v>
      </c>
      <c r="EE15" s="486" t="str">
        <f t="shared" ca="1" si="26"/>
        <v>s</v>
      </c>
      <c r="EF15" s="486" t="str">
        <f t="shared" ca="1" si="26"/>
        <v>s</v>
      </c>
      <c r="EG15" s="486" t="str">
        <f t="shared" ca="1" si="26"/>
        <v>s</v>
      </c>
      <c r="EH15" s="486" t="str">
        <f t="shared" ca="1" si="26"/>
        <v>s</v>
      </c>
      <c r="EI15" s="486" t="str">
        <f t="shared" ca="1" si="26"/>
        <v>s</v>
      </c>
      <c r="EJ15" s="486" t="str">
        <f t="shared" ca="1" si="26"/>
        <v>s</v>
      </c>
      <c r="EK15" s="486" t="str">
        <f t="shared" ca="1" si="26"/>
        <v>s</v>
      </c>
      <c r="EL15" s="486" t="str">
        <f t="shared" ca="1" si="26"/>
        <v>s</v>
      </c>
      <c r="EM15" s="486" t="str">
        <f t="shared" ca="1" si="26"/>
        <v>s</v>
      </c>
      <c r="EN15" s="486" t="str">
        <f t="shared" ca="1" si="26"/>
        <v>s</v>
      </c>
      <c r="EO15" s="486" t="str">
        <f t="shared" ca="1" si="26"/>
        <v>s</v>
      </c>
      <c r="EP15" s="486" t="str">
        <f t="shared" ca="1" si="35"/>
        <v>s</v>
      </c>
      <c r="EQ15" s="486" t="str">
        <f t="shared" ca="1" si="35"/>
        <v>s</v>
      </c>
      <c r="ER15" s="486" t="str">
        <f t="shared" ca="1" si="35"/>
        <v>s</v>
      </c>
      <c r="ES15" s="486" t="str">
        <f t="shared" ca="1" si="35"/>
        <v>s</v>
      </c>
      <c r="ET15" s="486" t="str">
        <f t="shared" ca="1" si="35"/>
        <v>s</v>
      </c>
      <c r="EU15" s="486" t="str">
        <f t="shared" ca="1" si="35"/>
        <v>s</v>
      </c>
      <c r="EV15" s="486" t="str">
        <f t="shared" ca="1" si="35"/>
        <v>s</v>
      </c>
      <c r="EW15" s="486" t="str">
        <f t="shared" ca="1" si="35"/>
        <v>s</v>
      </c>
      <c r="EX15" s="486" t="str">
        <f t="shared" ca="1" si="35"/>
        <v>s</v>
      </c>
      <c r="EY15" s="486" t="str">
        <f t="shared" ca="1" si="35"/>
        <v>s</v>
      </c>
      <c r="EZ15" s="486" t="str">
        <f t="shared" ca="1" si="35"/>
        <v>s</v>
      </c>
      <c r="FA15" s="486" t="str">
        <f t="shared" ca="1" si="35"/>
        <v>s</v>
      </c>
      <c r="FB15" s="486" t="str">
        <f t="shared" si="28"/>
        <v/>
      </c>
      <c r="FC15" s="486">
        <f t="shared" ca="1" si="29"/>
        <v>28</v>
      </c>
      <c r="FD15" s="486">
        <f t="shared" ca="1" si="30"/>
        <v>0</v>
      </c>
      <c r="FE15" s="486" t="str">
        <f ca="1">IF(AND(YEAR(DY15)='P Gerais'!D13,MONTH(Lanc!EA15)=2,DAY(Lanc!EA15)&gt;1),"S","N")</f>
        <v>N</v>
      </c>
      <c r="FF15" s="487">
        <f t="shared" ca="1" si="31"/>
        <v>0</v>
      </c>
      <c r="FG15" s="487">
        <f t="shared" si="32"/>
        <v>0</v>
      </c>
      <c r="FH15" s="493">
        <f t="shared" ca="1" si="33"/>
        <v>0</v>
      </c>
      <c r="FI15" s="491"/>
      <c r="FJ15" s="491"/>
      <c r="FK15" s="491"/>
      <c r="FL15" s="491"/>
      <c r="FM15" s="491"/>
      <c r="FN15" s="491"/>
      <c r="FO15" s="491"/>
      <c r="FP15" s="491">
        <f ca="1">((FF15-FH15-FG15+AZ15+AQ15+SUM(Z15:AA15)+SUM(AW15:AX15)+AK15)*IF('DB Func'!GG10="ok",'DB Func'!GD10,0))</f>
        <v>0</v>
      </c>
      <c r="FQ15" s="491"/>
      <c r="FR15" s="495">
        <f t="shared" ca="1" si="34"/>
        <v>0</v>
      </c>
      <c r="FS15" s="491"/>
      <c r="FT15" s="491"/>
      <c r="FU15" s="491"/>
      <c r="FV15" s="491"/>
      <c r="FW15" s="491"/>
      <c r="FX15" s="491"/>
      <c r="FY15" s="491"/>
      <c r="FZ15" s="491"/>
      <c r="GA15" s="491"/>
      <c r="GB15" s="491"/>
      <c r="GC15" s="491"/>
      <c r="GD15" s="491"/>
      <c r="GE15" s="491"/>
      <c r="GF15" s="491"/>
      <c r="GG15" s="491"/>
      <c r="GH15" s="491"/>
      <c r="GI15" s="491"/>
      <c r="GJ15" s="491"/>
      <c r="GK15" s="491"/>
      <c r="GL15" s="491"/>
      <c r="GM15" s="491"/>
      <c r="GN15" s="491"/>
      <c r="GO15" s="491"/>
      <c r="GP15" s="491"/>
      <c r="GQ15" s="491"/>
      <c r="GR15" s="491"/>
      <c r="GS15" s="491"/>
      <c r="GT15" s="491"/>
      <c r="GU15" s="491"/>
      <c r="GV15" s="49"/>
      <c r="GW15" s="49"/>
      <c r="GX15" s="49"/>
      <c r="GY15" s="49"/>
      <c r="GZ15" s="49"/>
      <c r="HA15" s="49"/>
      <c r="HB15" s="49"/>
      <c r="HC15" s="49"/>
    </row>
    <row r="16" spans="1:211" s="316" customFormat="1" ht="30" customHeight="1" thickTop="1" thickBot="1">
      <c r="A16" s="42"/>
      <c r="B16" s="194"/>
      <c r="C16" s="390" t="str">
        <f ca="1">IF('DB Func'!B11="Funcionário 9","",'DB Func'!B11)</f>
        <v/>
      </c>
      <c r="D16" s="391">
        <f ca="1">'DB Func'!CE11</f>
        <v>0</v>
      </c>
      <c r="E16" s="382" t="str">
        <f ca="1">IF(C16="","-",IF(OR(terceiro!E16="fev",terceiro!F16="FEV"),"Sim","Não"))</f>
        <v>-</v>
      </c>
      <c r="F16" s="383" t="str">
        <f ca="1">IF(C16="","-",IF(OR(Ferias!E16="FEV",Ferias!F16="FEV"),"Sim","Não"))</f>
        <v>-</v>
      </c>
      <c r="G16" s="383">
        <f ca="1">IF(C16="",0,IF(F16="Sim",IF(Ferias!E16="FEV",Ferias!I16,Ferias!J16),0))</f>
        <v>0</v>
      </c>
      <c r="H16" s="185"/>
      <c r="I16" s="185"/>
      <c r="J16" s="382"/>
      <c r="K16" s="152"/>
      <c r="L16" s="151"/>
      <c r="M16" s="189"/>
      <c r="N16" s="153"/>
      <c r="O16" s="48"/>
      <c r="P16" s="48"/>
      <c r="Q16" s="48"/>
      <c r="R16" s="49"/>
      <c r="S16" s="49"/>
      <c r="T16" s="49"/>
      <c r="U16" s="49"/>
      <c r="V16" s="49"/>
      <c r="W16" s="49"/>
      <c r="X16" s="49"/>
      <c r="Y16" s="49"/>
      <c r="Z16" s="49"/>
      <c r="AA16" s="49"/>
      <c r="AB16" s="48"/>
      <c r="AC16" s="48"/>
      <c r="AD16" s="49"/>
      <c r="AE16" s="49"/>
      <c r="AF16" s="314"/>
      <c r="AH16" s="484">
        <f ca="1">IF(AND('DB Func'!GE11="Janeiro",'DB Func'!BQ11="2 Parcelas"),(('auxiliar 13 sal'!D12/12*'DB Func'!GF11+AVERAGE('auxiliar 13 sal'!Q12:AB12)+AVERAGE('auxiliar 13 sal'!AE12:AP12)+'auxiliar 13 sal'!D12*'DB Func'!BN11+'auxiliar 13 sal'!D12*'DB Func'!BO11)/2),IF('DB Func'!GE11="Fevereiro",IF('DB Func'!BQ11="Parcela Única",('auxiliar 13 sal'!D12/12*'DB Func'!GF11)+AVERAGE('auxiliar 13 sal'!Q12:AB12)+AVERAGE('auxiliar 13 sal'!AE12:AP12)+('auxiliar 13 sal'!D12*'DB Func'!BN11)+('auxiliar 13 sal'!D12*'DB Func'!BO11),IF('DB Func'!BQ11="2 Parcelas",(('auxiliar 13 sal'!D12/12*'DB Func'!GF11+AVERAGE('auxiliar 13 sal'!Q12:AB12)+AVERAGE('auxiliar 13 sal'!AE12:AP12)+'auxiliar 13 sal'!D12*'DB Func'!BN11+'auxiliar 13 sal'!D12*'DB Func'!BO11)/2))),0))</f>
        <v>0</v>
      </c>
      <c r="AJ16" s="486"/>
      <c r="AK16" s="487">
        <f t="shared" ca="1" si="8"/>
        <v>0</v>
      </c>
      <c r="AL16" s="488">
        <f t="shared" ca="1" si="9"/>
        <v>0</v>
      </c>
      <c r="AM16" s="487">
        <f t="shared" ca="1" si="10"/>
        <v>0</v>
      </c>
      <c r="AN16" s="487">
        <f t="shared" ca="1" si="11"/>
        <v>0</v>
      </c>
      <c r="AO16" s="487">
        <f t="shared" ca="1" si="12"/>
        <v>0</v>
      </c>
      <c r="AP16" s="487">
        <f t="shared" ca="1" si="13"/>
        <v>0</v>
      </c>
      <c r="AQ16" s="487">
        <f t="shared" ca="1" si="14"/>
        <v>0</v>
      </c>
      <c r="AR16" s="487">
        <f>IF(OR(M16="",M16=0),0,((FF16/220)*('Ho Ex'!$C$8+$AS$6))*M16)</f>
        <v>0</v>
      </c>
      <c r="AS16" s="487">
        <f>IF(OR(N16="",N16=0),0,((FF16/220*('DB Func'!GD11+Lanc!$AS$6))*('Ho Ex'!$I$8+$AS$6))*(N16/52.5*60))</f>
        <v>0</v>
      </c>
      <c r="AT16" s="487">
        <f>IF(OR(M16="",M16=0),0,((FF16/220)*('Ho Ex'!$J$8+$AS$6))*O16)</f>
        <v>0</v>
      </c>
      <c r="AU16" s="487">
        <f>IF(OR(M16="",M16=0),0,((FF16/220)*('Ho Ex'!I19+$AS$6))*P16)</f>
        <v>0</v>
      </c>
      <c r="AV16" s="487">
        <f>IF(OR(M16="",M16=0),0,((FF16/220)*('Ho Ex'!C19+$AS$6))*Q16)</f>
        <v>0</v>
      </c>
      <c r="AW16" s="487">
        <f ca="1">FF16*'DB Func'!BN11</f>
        <v>0</v>
      </c>
      <c r="AX16" s="487">
        <f ca="1">FF16*'DB Func'!BO11</f>
        <v>0</v>
      </c>
      <c r="AY16" s="487">
        <f>IF(FJ16=0,0,VLOOKUP(FJ16,'P Gerais'!$D$39:$G$41,3,TRUE)*Func9!$F$68)</f>
        <v>0</v>
      </c>
      <c r="AZ16" s="487">
        <f t="shared" si="15"/>
        <v>0</v>
      </c>
      <c r="BA16" s="488">
        <f ca="1">((FF16-FH16-FG16+AZ16+AQ16+SUM(Z16:AA16)+SUM(AW16:AX16)+AK16)*IF('DB Func'!GG11="ok",'DB Func'!GD11,0))+(FF16-FH16-FG16+AZ16+AQ16+SUM(Z16:AA16)+SUM(AW16:AX16))+AK16</f>
        <v>0</v>
      </c>
      <c r="BB16" s="489">
        <f ca="1">VLOOKUP(BA16,'P Gerais'!$D$22:$G$25,3,TRUE)</f>
        <v>0.08</v>
      </c>
      <c r="BC16" s="487">
        <f ca="1">IF(BA16&lt;'P Gerais'!$D$25,BA16*BB16,Lanc!BB16)</f>
        <v>0</v>
      </c>
      <c r="BD16" s="487">
        <f ca="1">BA16-BC16-('DB Func'!GB11*'P Gerais'!$D$35)</f>
        <v>0</v>
      </c>
      <c r="BE16" s="490">
        <f ca="1">VLOOKUP(BD16,'P Gerais'!$D$29:$F$33,3,TRUE)</f>
        <v>0</v>
      </c>
      <c r="BF16" s="487">
        <f t="shared" ca="1" si="16"/>
        <v>0</v>
      </c>
      <c r="BG16" s="487">
        <f ca="1">VLOOKUP(BD16,'P Gerais'!$D$29:$G$33,4,TRUE)</f>
        <v>0</v>
      </c>
      <c r="BH16" s="487">
        <f t="shared" ca="1" si="17"/>
        <v>0</v>
      </c>
      <c r="BI16" s="487">
        <f t="shared" ca="1" si="18"/>
        <v>0</v>
      </c>
      <c r="BJ16" s="486">
        <f ca="1">'DB Func'!G11</f>
        <v>0</v>
      </c>
      <c r="BK16" s="486">
        <f ca="1">'DB Func'!FW11</f>
        <v>0</v>
      </c>
      <c r="BL16" s="487">
        <f ca="1">D16*'P Gerais'!$D$13</f>
        <v>0</v>
      </c>
      <c r="BM16" s="487">
        <f ca="1">D16*'P Gerais'!$D$14</f>
        <v>0</v>
      </c>
      <c r="BN16" s="487">
        <f ca="1">D16*'P Gerais'!$D$16</f>
        <v>0</v>
      </c>
      <c r="BO16" s="487">
        <f ca="1">D16*'P Gerais'!$D$17</f>
        <v>0</v>
      </c>
      <c r="BP16" s="487">
        <f ca="1">D16*'P Gerais'!$D$18</f>
        <v>0</v>
      </c>
      <c r="BQ16" s="489">
        <f ca="1">VLOOKUP(D16,'P Gerais'!$D$22:$G$24,3,TRUE)</f>
        <v>0.08</v>
      </c>
      <c r="BR16" s="489">
        <f ca="1">VLOOKUP(D16,'P Gerais'!$D$29:$G$33,3,TRUE)</f>
        <v>0</v>
      </c>
      <c r="BS16" s="489">
        <f ca="1">'DB Func'!BN11</f>
        <v>0</v>
      </c>
      <c r="BT16" s="489">
        <f ca="1">'DB Func'!BO11</f>
        <v>0</v>
      </c>
      <c r="BU16" s="489">
        <f ca="1">'DB Func'!FX11</f>
        <v>0</v>
      </c>
      <c r="BV16" s="487">
        <f t="shared" ca="1" si="19"/>
        <v>-0.08</v>
      </c>
      <c r="BW16" s="487">
        <f ca="1">BV16-'DB Func'!GC11</f>
        <v>-0.08</v>
      </c>
      <c r="BX16" s="486">
        <f ca="1">IFERROR(VLOOKUP(BW16,'P Gerais'!$D$29:$G$33,3,TRUE)*BW16,0)</f>
        <v>0</v>
      </c>
      <c r="BY16" s="487">
        <f ca="1">IFERROR(BX16-VLOOKUP(BW16,'P Gerais'!$D$29:$H$33,4,TRUE),0)</f>
        <v>0</v>
      </c>
      <c r="BZ16" s="487">
        <f ca="1">D16*'DB Func'!GD11</f>
        <v>0</v>
      </c>
      <c r="CA16" s="486"/>
      <c r="CB16" s="487">
        <f t="shared" ca="1" si="20"/>
        <v>0</v>
      </c>
      <c r="CC16" s="487">
        <f t="shared" si="21"/>
        <v>0</v>
      </c>
      <c r="CD16" s="487">
        <f t="shared" si="22"/>
        <v>0</v>
      </c>
      <c r="CE16" s="486"/>
      <c r="CF16" s="486" t="str">
        <f t="shared" ca="1" si="23"/>
        <v>não</v>
      </c>
      <c r="CG16" s="486">
        <f ca="1">IF($CH$8=1,DAY('DB Func'!C11),0)</f>
        <v>0</v>
      </c>
      <c r="CH16" s="486">
        <f ca="1">IF(CI16=0,0,MONTH('DB Func'!C11))</f>
        <v>0</v>
      </c>
      <c r="CI16" s="486">
        <f ca="1">IF('P Gerais'!D14=YEAR('DB Func'!C11),YEAR('DB Func'!C11),0)</f>
        <v>0</v>
      </c>
      <c r="CJ16" s="488">
        <v>39</v>
      </c>
      <c r="CK16" s="491"/>
      <c r="CL16" s="486" t="str">
        <f ca="1">IF(ISERROR(HLOOKUP(CL14,$DQ$7:$DW16,$DX16,FALSE)),"N",HLOOKUP(CL14,$DQ$7:$DW16,$DX16,FALSE))</f>
        <v>N</v>
      </c>
      <c r="CM16" s="486" t="str">
        <f ca="1">IF(ISERROR(HLOOKUP(CM14,$DQ$7:$DW16,$DX16,FALSE)),"N",HLOOKUP(CM14,$DQ$7:$DW16,$DX16,FALSE))</f>
        <v>N</v>
      </c>
      <c r="CN16" s="486" t="str">
        <f ca="1">IF(ISERROR(HLOOKUP(CN14,$DQ$7:$DW16,$DX16,FALSE)),"N",HLOOKUP(CN14,$DQ$7:$DW16,$DX16,FALSE))</f>
        <v>N</v>
      </c>
      <c r="CO16" s="486" t="str">
        <f ca="1">IF(ISERROR(HLOOKUP(CO14,$DQ$7:$DW16,$DX16,FALSE)),"N",HLOOKUP(CO14,$DQ$7:$DW16,$DX16,FALSE))</f>
        <v>N</v>
      </c>
      <c r="CP16" s="486" t="str">
        <f ca="1">IF(ISERROR(HLOOKUP(CP14,$DQ$7:$DW16,$DX16,FALSE)),"N",HLOOKUP(CP14,$DQ$7:$DW16,$DX16,FALSE))</f>
        <v>N</v>
      </c>
      <c r="CQ16" s="486" t="str">
        <f ca="1">IF(ISERROR(HLOOKUP(CQ14,$DQ$7:$DW16,$DX16,FALSE)),"N",HLOOKUP(CQ14,$DQ$7:$DW16,$DX16,FALSE))</f>
        <v>N</v>
      </c>
      <c r="CR16" s="486" t="str">
        <f>IF(ISERROR(HLOOKUP(CR14,$DQ$7:$DW16,$DX16,FALSE)),"N",HLOOKUP(CR14,$DQ$7:$DW16,$DX16,FALSE))</f>
        <v>N</v>
      </c>
      <c r="CS16" s="486" t="str">
        <f ca="1">IF(ISERROR(HLOOKUP(CS14,$DQ$7:$DW16,$DX16,FALSE)),"N",HLOOKUP(CS14,$DQ$7:$DW16,$DX16,FALSE))</f>
        <v>N</v>
      </c>
      <c r="CT16" s="486" t="str">
        <f ca="1">IF(ISERROR(HLOOKUP(CT14,$DQ$7:$DW16,$DX16,FALSE)),"N",HLOOKUP(CT14,$DQ$7:$DW16,$DX16,FALSE))</f>
        <v>N</v>
      </c>
      <c r="CU16" s="486" t="str">
        <f ca="1">IF(ISERROR(HLOOKUP(CU14,$DQ$7:$DW16,$DX16,FALSE)),"N",HLOOKUP(CU14,$DQ$7:$DW16,$DX16,FALSE))</f>
        <v>N</v>
      </c>
      <c r="CV16" s="486" t="str">
        <f ca="1">IF(ISERROR(HLOOKUP(CV14,$DQ$7:$DW16,$DX16,FALSE)),"N",HLOOKUP(CV14,$DQ$7:$DW16,$DX16,FALSE))</f>
        <v>N</v>
      </c>
      <c r="CW16" s="486" t="str">
        <f ca="1">IF(ISERROR(HLOOKUP(CW14,$DQ$7:$DW16,$DX16,FALSE)),"N",HLOOKUP(CW14,$DQ$7:$DW16,$DX16,FALSE))</f>
        <v>N</v>
      </c>
      <c r="CX16" s="486" t="str">
        <f ca="1">IF(ISERROR(HLOOKUP(CX14,$DQ$7:$DW16,$DX16,FALSE)),"N",HLOOKUP(CX14,$DQ$7:$DW16,$DX16,FALSE))</f>
        <v>N</v>
      </c>
      <c r="CY16" s="486" t="str">
        <f>IF(ISERROR(HLOOKUP(CY14,$DQ$7:$DW16,$DX16,FALSE)),"N",HLOOKUP(CY14,$DQ$7:$DW16,$DX16,FALSE))</f>
        <v>N</v>
      </c>
      <c r="CZ16" s="486" t="str">
        <f ca="1">IF(ISERROR(HLOOKUP(CZ14,$DQ$7:$DW16,$DX16,FALSE)),"N",HLOOKUP(CZ14,$DQ$7:$DW16,$DX16,FALSE))</f>
        <v>N</v>
      </c>
      <c r="DA16" s="486" t="str">
        <f ca="1">IF(ISERROR(HLOOKUP(DA14,$DQ$7:$DW16,$DX16,FALSE)),"N",HLOOKUP(DA14,$DQ$7:$DW16,$DX16,FALSE))</f>
        <v>N</v>
      </c>
      <c r="DB16" s="486" t="str">
        <f ca="1">IF(ISERROR(HLOOKUP(DB14,$DQ$7:$DW16,$DX16,FALSE)),"N",HLOOKUP(DB14,$DQ$7:$DW16,$DX16,FALSE))</f>
        <v>N</v>
      </c>
      <c r="DC16" s="486" t="str">
        <f ca="1">IF(ISERROR(HLOOKUP(DC14,$DQ$7:$DW16,$DX16,FALSE)),"N",HLOOKUP(DC14,$DQ$7:$DW16,$DX16,FALSE))</f>
        <v>N</v>
      </c>
      <c r="DD16" s="486" t="str">
        <f ca="1">IF(ISERROR(HLOOKUP(DD14,$DQ$7:$DW16,$DX16,FALSE)),"N",HLOOKUP(DD14,$DQ$7:$DW16,$DX16,FALSE))</f>
        <v>N</v>
      </c>
      <c r="DE16" s="486" t="str">
        <f ca="1">IF(ISERROR(HLOOKUP(DE14,$DQ$7:$DW16,$DX16,FALSE)),"N",HLOOKUP(DE14,$DQ$7:$DW16,$DX16,FALSE))</f>
        <v>N</v>
      </c>
      <c r="DF16" s="486" t="str">
        <f>IF(ISERROR(HLOOKUP(DF14,$DQ$7:$DW16,$DX16,FALSE)),"N",HLOOKUP(DF14,$DQ$7:$DW16,$DX16,FALSE))</f>
        <v>N</v>
      </c>
      <c r="DG16" s="486" t="str">
        <f ca="1">IF(ISERROR(HLOOKUP(DG14,$DQ$7:$DW16,$DX16,FALSE)),"N",HLOOKUP(DG14,$DQ$7:$DW16,$DX16,FALSE))</f>
        <v>N</v>
      </c>
      <c r="DH16" s="486" t="str">
        <f ca="1">IF(ISERROR(HLOOKUP(DH14,$DQ$7:$DW16,$DX16,FALSE)),"N",HLOOKUP(DH14,$DQ$7:$DW16,$DX16,FALSE))</f>
        <v>N</v>
      </c>
      <c r="DI16" s="486" t="str">
        <f ca="1">IF(ISERROR(HLOOKUP(DI14,$DQ$7:$DW16,$DX16,FALSE)),"N",HLOOKUP(DI14,$DQ$7:$DW16,$DX16,FALSE))</f>
        <v>N</v>
      </c>
      <c r="DJ16" s="486" t="str">
        <f ca="1">IF(ISERROR(HLOOKUP(DJ14,$DQ$7:$DW16,$DX16,FALSE)),"N",HLOOKUP(DJ14,$DQ$7:$DW16,$DX16,FALSE))</f>
        <v>N</v>
      </c>
      <c r="DK16" s="486" t="str">
        <f ca="1">IF(ISERROR(HLOOKUP(DK14,$DQ$7:$DW16,$DX16,FALSE)),"N",HLOOKUP(DK14,$DQ$7:$DW16,$DX16,FALSE))</f>
        <v>N</v>
      </c>
      <c r="DL16" s="486" t="str">
        <f ca="1">IF(ISERROR(HLOOKUP(DL14,$DQ$7:$DW16,$DX16,FALSE)),"N",HLOOKUP(DL14,$DQ$7:$DW16,$DX16,FALSE))</f>
        <v>N</v>
      </c>
      <c r="DM16" s="486" t="str">
        <f>IF(ISERROR(HLOOKUP(DM14,$DQ$7:$DW16,$DX16,FALSE)),"N",HLOOKUP(DM14,$DQ$7:$DW16,$DX16,FALSE))</f>
        <v>N</v>
      </c>
      <c r="DN16" s="486" t="str">
        <f>IF($DN$4="não é um ano bissexto","",IF(ISERROR(HLOOKUP(DN14,$DQ$7:$DW16,$DX16,FALSE)),"N",HLOOKUP(DN14,$DQ$7:$DW16,$DX16,FALSE)))</f>
        <v/>
      </c>
      <c r="DO16" s="486">
        <f t="shared" ca="1" si="24"/>
        <v>0</v>
      </c>
      <c r="DP16" s="486">
        <f t="shared" ca="1" si="25"/>
        <v>28</v>
      </c>
      <c r="DQ16" s="486" t="str">
        <f>IF('DB Func'!M11&gt;0,"S","N")</f>
        <v>N</v>
      </c>
      <c r="DR16" s="486" t="str">
        <f>IF('DB Func'!R11&gt;0,"S","N")</f>
        <v>N</v>
      </c>
      <c r="DS16" s="486" t="str">
        <f>IF('DB Func'!W11&gt;0,"S","N")</f>
        <v>N</v>
      </c>
      <c r="DT16" s="486" t="str">
        <f>IF('DB Func'!AB11&gt;0,"S","N")</f>
        <v>N</v>
      </c>
      <c r="DU16" s="486" t="str">
        <f>IF('DB Func'!AG11&gt;0,"S","N")</f>
        <v>N</v>
      </c>
      <c r="DV16" s="486" t="str">
        <f>IF('DB Func'!AL11&gt;0,"S","N")</f>
        <v>N</v>
      </c>
      <c r="DW16" s="486" t="str">
        <f>IF('DB Func'!AQ11&gt;0,"S","N")</f>
        <v>N</v>
      </c>
      <c r="DX16" s="486">
        <v>10</v>
      </c>
      <c r="DY16" s="492">
        <f ca="1">'DB Func'!C11</f>
        <v>0</v>
      </c>
      <c r="DZ16" s="486" t="str">
        <f t="shared" ca="1" si="26"/>
        <v>s</v>
      </c>
      <c r="EA16" s="486" t="str">
        <f t="shared" ca="1" si="26"/>
        <v>s</v>
      </c>
      <c r="EB16" s="486" t="str">
        <f t="shared" ca="1" si="26"/>
        <v>s</v>
      </c>
      <c r="EC16" s="486" t="str">
        <f t="shared" ca="1" si="26"/>
        <v>s</v>
      </c>
      <c r="ED16" s="486" t="str">
        <f t="shared" ca="1" si="26"/>
        <v>s</v>
      </c>
      <c r="EE16" s="486" t="str">
        <f t="shared" ca="1" si="26"/>
        <v>s</v>
      </c>
      <c r="EF16" s="486" t="str">
        <f t="shared" ca="1" si="26"/>
        <v>s</v>
      </c>
      <c r="EG16" s="486" t="str">
        <f t="shared" ca="1" si="26"/>
        <v>s</v>
      </c>
      <c r="EH16" s="486" t="str">
        <f t="shared" ca="1" si="26"/>
        <v>s</v>
      </c>
      <c r="EI16" s="486" t="str">
        <f t="shared" ca="1" si="26"/>
        <v>s</v>
      </c>
      <c r="EJ16" s="486" t="str">
        <f t="shared" ca="1" si="26"/>
        <v>s</v>
      </c>
      <c r="EK16" s="486" t="str">
        <f t="shared" ca="1" si="26"/>
        <v>s</v>
      </c>
      <c r="EL16" s="486" t="str">
        <f t="shared" ca="1" si="26"/>
        <v>s</v>
      </c>
      <c r="EM16" s="486" t="str">
        <f t="shared" ca="1" si="26"/>
        <v>s</v>
      </c>
      <c r="EN16" s="486" t="str">
        <f t="shared" ca="1" si="26"/>
        <v>s</v>
      </c>
      <c r="EO16" s="486" t="str">
        <f t="shared" ca="1" si="26"/>
        <v>s</v>
      </c>
      <c r="EP16" s="486" t="str">
        <f t="shared" ca="1" si="35"/>
        <v>s</v>
      </c>
      <c r="EQ16" s="486" t="str">
        <f t="shared" ca="1" si="35"/>
        <v>s</v>
      </c>
      <c r="ER16" s="486" t="str">
        <f t="shared" ca="1" si="35"/>
        <v>s</v>
      </c>
      <c r="ES16" s="486" t="str">
        <f t="shared" ca="1" si="35"/>
        <v>s</v>
      </c>
      <c r="ET16" s="486" t="str">
        <f t="shared" ca="1" si="35"/>
        <v>s</v>
      </c>
      <c r="EU16" s="486" t="str">
        <f t="shared" ca="1" si="35"/>
        <v>s</v>
      </c>
      <c r="EV16" s="486" t="str">
        <f t="shared" ca="1" si="35"/>
        <v>s</v>
      </c>
      <c r="EW16" s="486" t="str">
        <f t="shared" ca="1" si="35"/>
        <v>s</v>
      </c>
      <c r="EX16" s="486" t="str">
        <f t="shared" ca="1" si="35"/>
        <v>s</v>
      </c>
      <c r="EY16" s="486" t="str">
        <f t="shared" ca="1" si="35"/>
        <v>s</v>
      </c>
      <c r="EZ16" s="486" t="str">
        <f t="shared" ca="1" si="35"/>
        <v>s</v>
      </c>
      <c r="FA16" s="486" t="str">
        <f t="shared" ca="1" si="35"/>
        <v>s</v>
      </c>
      <c r="FB16" s="486" t="str">
        <f t="shared" si="28"/>
        <v/>
      </c>
      <c r="FC16" s="486">
        <f t="shared" ca="1" si="29"/>
        <v>28</v>
      </c>
      <c r="FD16" s="486">
        <f t="shared" ca="1" si="30"/>
        <v>0</v>
      </c>
      <c r="FE16" s="486" t="str">
        <f ca="1">IF(AND(YEAR(DY16)='P Gerais'!D14,MONTH(Lanc!EA16)=2,DAY(Lanc!EA16)&gt;1),"S","N")</f>
        <v>N</v>
      </c>
      <c r="FF16" s="487">
        <f t="shared" ca="1" si="31"/>
        <v>0</v>
      </c>
      <c r="FG16" s="487">
        <f t="shared" si="32"/>
        <v>0</v>
      </c>
      <c r="FH16" s="493">
        <f t="shared" ca="1" si="33"/>
        <v>0</v>
      </c>
      <c r="FI16" s="491"/>
      <c r="FJ16" s="491"/>
      <c r="FK16" s="491"/>
      <c r="FL16" s="491"/>
      <c r="FM16" s="491"/>
      <c r="FN16" s="491"/>
      <c r="FO16" s="491"/>
      <c r="FP16" s="491">
        <f ca="1">((FF16-FH16-FG16+AZ16+AQ16+SUM(Z16:AA16)+SUM(AW16:AX16)+AK16)*IF('DB Func'!GG11="ok",'DB Func'!GD11,0))</f>
        <v>0</v>
      </c>
      <c r="FQ16" s="491"/>
      <c r="FR16" s="495">
        <f t="shared" ca="1" si="34"/>
        <v>0</v>
      </c>
      <c r="FS16" s="491"/>
      <c r="FT16" s="491"/>
      <c r="FU16" s="491"/>
      <c r="FV16" s="491"/>
      <c r="FW16" s="491"/>
      <c r="FX16" s="491"/>
      <c r="FY16" s="491"/>
      <c r="FZ16" s="491"/>
      <c r="GA16" s="491"/>
      <c r="GB16" s="491"/>
      <c r="GC16" s="491"/>
      <c r="GD16" s="491"/>
      <c r="GE16" s="491"/>
      <c r="GF16" s="491"/>
      <c r="GG16" s="491"/>
      <c r="GH16" s="491"/>
      <c r="GI16" s="491"/>
      <c r="GJ16" s="491"/>
      <c r="GK16" s="491"/>
      <c r="GL16" s="491"/>
      <c r="GM16" s="491"/>
      <c r="GN16" s="491"/>
      <c r="GO16" s="491"/>
      <c r="GP16" s="491"/>
      <c r="GQ16" s="491"/>
      <c r="GR16" s="491"/>
      <c r="GS16" s="491"/>
      <c r="GT16" s="491"/>
      <c r="GU16" s="491"/>
      <c r="GV16" s="49"/>
      <c r="GW16" s="49"/>
      <c r="GX16" s="49"/>
      <c r="GY16" s="49"/>
      <c r="GZ16" s="49"/>
      <c r="HA16" s="49"/>
      <c r="HB16" s="49"/>
      <c r="HC16" s="49"/>
    </row>
    <row r="17" spans="1:211" s="316" customFormat="1" ht="30" customHeight="1" thickTop="1" thickBot="1">
      <c r="A17" s="42"/>
      <c r="B17" s="194"/>
      <c r="C17" s="390" t="str">
        <f ca="1">IF('DB Func'!B12="Funcionário 10","",'DB Func'!B12)</f>
        <v/>
      </c>
      <c r="D17" s="391">
        <f ca="1">'DB Func'!CE12</f>
        <v>0</v>
      </c>
      <c r="E17" s="382" t="str">
        <f ca="1">IF(C17="","-",IF(OR(terceiro!E17="fev",terceiro!F17="FEV"),"Sim","Não"))</f>
        <v>-</v>
      </c>
      <c r="F17" s="383" t="str">
        <f ca="1">IF(C17="","-",IF(OR(Ferias!E17="FEV",Ferias!F17="FEV"),"Sim","Não"))</f>
        <v>-</v>
      </c>
      <c r="G17" s="383">
        <f ca="1">IF(C17="",0,IF(F17="Sim",IF(Ferias!E17="FEV",Ferias!I17,Ferias!J17),0))</f>
        <v>0</v>
      </c>
      <c r="H17" s="185"/>
      <c r="I17" s="185"/>
      <c r="J17" s="382"/>
      <c r="K17" s="152"/>
      <c r="L17" s="151"/>
      <c r="M17" s="189"/>
      <c r="N17" s="153"/>
      <c r="O17" s="48"/>
      <c r="P17" s="48"/>
      <c r="Q17" s="48"/>
      <c r="R17" s="49"/>
      <c r="S17" s="49"/>
      <c r="T17" s="49"/>
      <c r="U17" s="49"/>
      <c r="V17" s="49"/>
      <c r="W17" s="49"/>
      <c r="X17" s="49"/>
      <c r="Y17" s="49"/>
      <c r="Z17" s="49"/>
      <c r="AA17" s="49"/>
      <c r="AB17" s="48"/>
      <c r="AC17" s="48"/>
      <c r="AD17" s="49"/>
      <c r="AE17" s="49"/>
      <c r="AF17" s="314"/>
      <c r="AH17" s="484">
        <f ca="1">IF(AND('DB Func'!GE12="Janeiro",'DB Func'!BQ12="2 Parcelas"),(('auxiliar 13 sal'!D13/12*'DB Func'!GF12+AVERAGE('auxiliar 13 sal'!Q13:AB13)+AVERAGE('auxiliar 13 sal'!AE13:AP13)+'auxiliar 13 sal'!D13*'DB Func'!BN12+'auxiliar 13 sal'!D13*'DB Func'!BO12)/2),IF('DB Func'!GE12="Fevereiro",IF('DB Func'!BQ12="Parcela Única",('auxiliar 13 sal'!D13/12*'DB Func'!GF12)+AVERAGE('auxiliar 13 sal'!Q13:AB13)+AVERAGE('auxiliar 13 sal'!AE13:AP13)+('auxiliar 13 sal'!D13*'DB Func'!BN12)+('auxiliar 13 sal'!D13*'DB Func'!BO12),IF('DB Func'!BQ12="2 Parcelas",(('auxiliar 13 sal'!D13/12*'DB Func'!GF12+AVERAGE('auxiliar 13 sal'!Q13:AB13)+AVERAGE('auxiliar 13 sal'!AE13:AP13)+'auxiliar 13 sal'!D13*'DB Func'!BN12+'auxiliar 13 sal'!D13*'DB Func'!BO12)/2))),0))</f>
        <v>0</v>
      </c>
      <c r="AJ17" s="486"/>
      <c r="AK17" s="487">
        <f t="shared" ca="1" si="8"/>
        <v>0</v>
      </c>
      <c r="AL17" s="488">
        <f t="shared" ca="1" si="9"/>
        <v>0</v>
      </c>
      <c r="AM17" s="487">
        <f t="shared" ca="1" si="10"/>
        <v>0</v>
      </c>
      <c r="AN17" s="487">
        <f t="shared" ca="1" si="11"/>
        <v>0</v>
      </c>
      <c r="AO17" s="487">
        <f t="shared" ca="1" si="12"/>
        <v>0</v>
      </c>
      <c r="AP17" s="487">
        <f t="shared" ca="1" si="13"/>
        <v>0</v>
      </c>
      <c r="AQ17" s="487">
        <f t="shared" ca="1" si="14"/>
        <v>0</v>
      </c>
      <c r="AR17" s="487">
        <f>IF(OR(M17="",M17=0),0,((FF17/220)*('Ho Ex'!$C$8+$AS$6))*M17)</f>
        <v>0</v>
      </c>
      <c r="AS17" s="487">
        <f>IF(OR(N17="",N17=0),0,((FF17/220*('DB Func'!GD12+Lanc!$AS$6))*('Ho Ex'!$I$8+$AS$6))*(N17/52.5*60))</f>
        <v>0</v>
      </c>
      <c r="AT17" s="487">
        <f>IF(OR(M17="",M17=0),0,((FF17/220)*('Ho Ex'!$J$8+$AS$6))*O17)</f>
        <v>0</v>
      </c>
      <c r="AU17" s="487">
        <f>IF(OR(M17="",M17=0),0,((FF17/220)*('Ho Ex'!I20+$AS$6))*P17)</f>
        <v>0</v>
      </c>
      <c r="AV17" s="487">
        <f>IF(OR(M17="",M17=0),0,((FF17/220)*('Ho Ex'!C20+$AS$6))*Q17)</f>
        <v>0</v>
      </c>
      <c r="AW17" s="487">
        <f ca="1">FF17*'DB Func'!BN12</f>
        <v>0</v>
      </c>
      <c r="AX17" s="487">
        <f ca="1">FF17*'DB Func'!BO12</f>
        <v>0</v>
      </c>
      <c r="AY17" s="487">
        <f>IF(FJ17=0,0,VLOOKUP(FJ17,'P Gerais'!$D$39:$G$41,3,TRUE)*Func10!$F$68)</f>
        <v>0</v>
      </c>
      <c r="AZ17" s="487">
        <f t="shared" si="15"/>
        <v>0</v>
      </c>
      <c r="BA17" s="488">
        <f ca="1">((FF17-FH17-FG17+AZ17+AQ17+SUM(Z17:AA17)+SUM(AW17:AX17)+AK17)*IF('DB Func'!GG12="ok",'DB Func'!GD12,0))+(FF17-FH17-FG17+AZ17+AQ17+SUM(Z17:AA17)+SUM(AW17:AX17))+AK17</f>
        <v>0</v>
      </c>
      <c r="BB17" s="489">
        <f ca="1">VLOOKUP(BA17,'P Gerais'!$D$22:$G$25,3,TRUE)</f>
        <v>0.08</v>
      </c>
      <c r="BC17" s="487">
        <f ca="1">IF(BA17&lt;'P Gerais'!$D$25,BA17*BB17,Lanc!BB17)</f>
        <v>0</v>
      </c>
      <c r="BD17" s="487">
        <f ca="1">BA17-BC17-('DB Func'!GB12*'P Gerais'!$D$35)</f>
        <v>0</v>
      </c>
      <c r="BE17" s="490">
        <f ca="1">VLOOKUP(BD17,'P Gerais'!$D$29:$F$33,3,TRUE)</f>
        <v>0</v>
      </c>
      <c r="BF17" s="487">
        <f t="shared" ca="1" si="16"/>
        <v>0</v>
      </c>
      <c r="BG17" s="487">
        <f ca="1">VLOOKUP(BD17,'P Gerais'!$D$29:$G$33,4,TRUE)</f>
        <v>0</v>
      </c>
      <c r="BH17" s="487">
        <f t="shared" ca="1" si="17"/>
        <v>0</v>
      </c>
      <c r="BI17" s="487">
        <f t="shared" ca="1" si="18"/>
        <v>0</v>
      </c>
      <c r="BJ17" s="486">
        <f ca="1">'DB Func'!G12</f>
        <v>0</v>
      </c>
      <c r="BK17" s="486">
        <f ca="1">'DB Func'!FW12</f>
        <v>0</v>
      </c>
      <c r="BL17" s="487">
        <f ca="1">D17*'P Gerais'!$D$13</f>
        <v>0</v>
      </c>
      <c r="BM17" s="487">
        <f ca="1">D17*'P Gerais'!$D$14</f>
        <v>0</v>
      </c>
      <c r="BN17" s="487">
        <f ca="1">D17*'P Gerais'!$D$16</f>
        <v>0</v>
      </c>
      <c r="BO17" s="487">
        <f ca="1">D17*'P Gerais'!$D$17</f>
        <v>0</v>
      </c>
      <c r="BP17" s="487">
        <f ca="1">D17*'P Gerais'!$D$18</f>
        <v>0</v>
      </c>
      <c r="BQ17" s="489">
        <f ca="1">VLOOKUP(D17,'P Gerais'!$D$22:$G$24,3,TRUE)</f>
        <v>0.08</v>
      </c>
      <c r="BR17" s="489">
        <f ca="1">VLOOKUP(D17,'P Gerais'!$D$29:$G$33,3,TRUE)</f>
        <v>0</v>
      </c>
      <c r="BS17" s="489">
        <f ca="1">'DB Func'!BN12</f>
        <v>0</v>
      </c>
      <c r="BT17" s="489">
        <f ca="1">'DB Func'!BO12</f>
        <v>0</v>
      </c>
      <c r="BU17" s="489">
        <f ca="1">'DB Func'!FX12</f>
        <v>0</v>
      </c>
      <c r="BV17" s="487">
        <f t="shared" ca="1" si="19"/>
        <v>-0.08</v>
      </c>
      <c r="BW17" s="487">
        <f ca="1">BV17-'DB Func'!GC12</f>
        <v>-0.08</v>
      </c>
      <c r="BX17" s="486">
        <f ca="1">IFERROR(VLOOKUP(BW17,'P Gerais'!$D$29:$G$33,3,TRUE)*BW17,0)</f>
        <v>0</v>
      </c>
      <c r="BY17" s="487">
        <f ca="1">IFERROR(BX17-VLOOKUP(BW17,'P Gerais'!$D$29:$H$33,4,TRUE),0)</f>
        <v>0</v>
      </c>
      <c r="BZ17" s="487">
        <f ca="1">D17*'DB Func'!GD12</f>
        <v>0</v>
      </c>
      <c r="CA17" s="486"/>
      <c r="CB17" s="487">
        <f t="shared" ca="1" si="20"/>
        <v>0</v>
      </c>
      <c r="CC17" s="487">
        <f t="shared" si="21"/>
        <v>0</v>
      </c>
      <c r="CD17" s="487">
        <f t="shared" si="22"/>
        <v>0</v>
      </c>
      <c r="CE17" s="486"/>
      <c r="CF17" s="486" t="str">
        <f t="shared" ca="1" si="23"/>
        <v>não</v>
      </c>
      <c r="CG17" s="486">
        <f ca="1">IF($CH$8=1,DAY('DB Func'!C12),0)</f>
        <v>0</v>
      </c>
      <c r="CH17" s="486">
        <f ca="1">IF(CI17=0,0,MONTH('DB Func'!C12))</f>
        <v>0</v>
      </c>
      <c r="CI17" s="486">
        <f ca="1">IF('P Gerais'!D15=YEAR('DB Func'!C12),YEAR('DB Func'!C12),0)</f>
        <v>0</v>
      </c>
      <c r="CJ17" s="488">
        <v>40</v>
      </c>
      <c r="CK17" s="491"/>
      <c r="CL17" s="486" t="str">
        <f>IF(ISERROR(HLOOKUP(CL15,$DQ$7:$DW17,$DX17,FALSE)),"N",HLOOKUP(CL15,$DQ$7:$DW17,$DX17,FALSE))</f>
        <v>N</v>
      </c>
      <c r="CM17" s="486" t="str">
        <f>IF(ISERROR(HLOOKUP(CM15,$DQ$7:$DW17,$DX17,FALSE)),"N",HLOOKUP(CM15,$DQ$7:$DW17,$DX17,FALSE))</f>
        <v>N</v>
      </c>
      <c r="CN17" s="486" t="str">
        <f>IF(ISERROR(HLOOKUP(CN15,$DQ$7:$DW17,$DX17,FALSE)),"N",HLOOKUP(CN15,$DQ$7:$DW17,$DX17,FALSE))</f>
        <v>N</v>
      </c>
      <c r="CO17" s="486" t="str">
        <f>IF(ISERROR(HLOOKUP(CO15,$DQ$7:$DW17,$DX17,FALSE)),"N",HLOOKUP(CO15,$DQ$7:$DW17,$DX17,FALSE))</f>
        <v>N</v>
      </c>
      <c r="CP17" s="486" t="str">
        <f>IF(ISERROR(HLOOKUP(CP15,$DQ$7:$DW17,$DX17,FALSE)),"N",HLOOKUP(CP15,$DQ$7:$DW17,$DX17,FALSE))</f>
        <v>N</v>
      </c>
      <c r="CQ17" s="486" t="str">
        <f>IF(ISERROR(HLOOKUP(CQ15,$DQ$7:$DW17,$DX17,FALSE)),"N",HLOOKUP(CQ15,$DQ$7:$DW17,$DX17,FALSE))</f>
        <v>N</v>
      </c>
      <c r="CR17" s="486" t="str">
        <f>IF(ISERROR(HLOOKUP(CR15,$DQ$7:$DW17,$DX17,FALSE)),"N",HLOOKUP(CR15,$DQ$7:$DW17,$DX17,FALSE))</f>
        <v>N</v>
      </c>
      <c r="CS17" s="486" t="str">
        <f>IF(ISERROR(HLOOKUP(CS15,$DQ$7:$DW17,$DX17,FALSE)),"N",HLOOKUP(CS15,$DQ$7:$DW17,$DX17,FALSE))</f>
        <v>N</v>
      </c>
      <c r="CT17" s="486" t="str">
        <f>IF(ISERROR(HLOOKUP(CT15,$DQ$7:$DW17,$DX17,FALSE)),"N",HLOOKUP(CT15,$DQ$7:$DW17,$DX17,FALSE))</f>
        <v>N</v>
      </c>
      <c r="CU17" s="486" t="str">
        <f>IF(ISERROR(HLOOKUP(CU15,$DQ$7:$DW17,$DX17,FALSE)),"N",HLOOKUP(CU15,$DQ$7:$DW17,$DX17,FALSE))</f>
        <v>N</v>
      </c>
      <c r="CV17" s="486" t="str">
        <f>IF(ISERROR(HLOOKUP(CV15,$DQ$7:$DW17,$DX17,FALSE)),"N",HLOOKUP(CV15,$DQ$7:$DW17,$DX17,FALSE))</f>
        <v>N</v>
      </c>
      <c r="CW17" s="486" t="str">
        <f>IF(ISERROR(HLOOKUP(CW15,$DQ$7:$DW17,$DX17,FALSE)),"N",HLOOKUP(CW15,$DQ$7:$DW17,$DX17,FALSE))</f>
        <v>N</v>
      </c>
      <c r="CX17" s="486" t="str">
        <f>IF(ISERROR(HLOOKUP(CX15,$DQ$7:$DW17,$DX17,FALSE)),"N",HLOOKUP(CX15,$DQ$7:$DW17,$DX17,FALSE))</f>
        <v>N</v>
      </c>
      <c r="CY17" s="486" t="str">
        <f>IF(ISERROR(HLOOKUP(CY15,$DQ$7:$DW17,$DX17,FALSE)),"N",HLOOKUP(CY15,$DQ$7:$DW17,$DX17,FALSE))</f>
        <v>N</v>
      </c>
      <c r="CZ17" s="486" t="str">
        <f>IF(ISERROR(HLOOKUP(CZ15,$DQ$7:$DW17,$DX17,FALSE)),"N",HLOOKUP(CZ15,$DQ$7:$DW17,$DX17,FALSE))</f>
        <v>N</v>
      </c>
      <c r="DA17" s="486" t="str">
        <f>IF(ISERROR(HLOOKUP(DA15,$DQ$7:$DW17,$DX17,FALSE)),"N",HLOOKUP(DA15,$DQ$7:$DW17,$DX17,FALSE))</f>
        <v>N</v>
      </c>
      <c r="DB17" s="486" t="str">
        <f>IF(ISERROR(HLOOKUP(DB15,$DQ$7:$DW17,$DX17,FALSE)),"N",HLOOKUP(DB15,$DQ$7:$DW17,$DX17,FALSE))</f>
        <v>N</v>
      </c>
      <c r="DC17" s="486" t="str">
        <f>IF(ISERROR(HLOOKUP(DC15,$DQ$7:$DW17,$DX17,FALSE)),"N",HLOOKUP(DC15,$DQ$7:$DW17,$DX17,FALSE))</f>
        <v>N</v>
      </c>
      <c r="DD17" s="486" t="str">
        <f>IF(ISERROR(HLOOKUP(DD15,$DQ$7:$DW17,$DX17,FALSE)),"N",HLOOKUP(DD15,$DQ$7:$DW17,$DX17,FALSE))</f>
        <v>N</v>
      </c>
      <c r="DE17" s="486" t="str">
        <f>IF(ISERROR(HLOOKUP(DE15,$DQ$7:$DW17,$DX17,FALSE)),"N",HLOOKUP(DE15,$DQ$7:$DW17,$DX17,FALSE))</f>
        <v>N</v>
      </c>
      <c r="DF17" s="486" t="str">
        <f>IF(ISERROR(HLOOKUP(DF15,$DQ$7:$DW17,$DX17,FALSE)),"N",HLOOKUP(DF15,$DQ$7:$DW17,$DX17,FALSE))</f>
        <v>N</v>
      </c>
      <c r="DG17" s="486" t="str">
        <f>IF(ISERROR(HLOOKUP(DG15,$DQ$7:$DW17,$DX17,FALSE)),"N",HLOOKUP(DG15,$DQ$7:$DW17,$DX17,FALSE))</f>
        <v>N</v>
      </c>
      <c r="DH17" s="486" t="str">
        <f>IF(ISERROR(HLOOKUP(DH15,$DQ$7:$DW17,$DX17,FALSE)),"N",HLOOKUP(DH15,$DQ$7:$DW17,$DX17,FALSE))</f>
        <v>N</v>
      </c>
      <c r="DI17" s="486" t="str">
        <f>IF(ISERROR(HLOOKUP(DI15,$DQ$7:$DW17,$DX17,FALSE)),"N",HLOOKUP(DI15,$DQ$7:$DW17,$DX17,FALSE))</f>
        <v>N</v>
      </c>
      <c r="DJ17" s="486" t="str">
        <f>IF(ISERROR(HLOOKUP(DJ15,$DQ$7:$DW17,$DX17,FALSE)),"N",HLOOKUP(DJ15,$DQ$7:$DW17,$DX17,FALSE))</f>
        <v>N</v>
      </c>
      <c r="DK17" s="486" t="str">
        <f>IF(ISERROR(HLOOKUP(DK15,$DQ$7:$DW17,$DX17,FALSE)),"N",HLOOKUP(DK15,$DQ$7:$DW17,$DX17,FALSE))</f>
        <v>N</v>
      </c>
      <c r="DL17" s="486" t="str">
        <f>IF(ISERROR(HLOOKUP(DL15,$DQ$7:$DW17,$DX17,FALSE)),"N",HLOOKUP(DL15,$DQ$7:$DW17,$DX17,FALSE))</f>
        <v>N</v>
      </c>
      <c r="DM17" s="486" t="str">
        <f>IF(ISERROR(HLOOKUP(DM15,$DQ$7:$DW17,$DX17,FALSE)),"N",HLOOKUP(DM15,$DQ$7:$DW17,$DX17,FALSE))</f>
        <v>N</v>
      </c>
      <c r="DN17" s="486" t="str">
        <f>IF($DN$4="não é um ano bissexto","",IF(ISERROR(HLOOKUP(DN15,$DQ$7:$DW17,$DX17,FALSE)),"N",HLOOKUP(DN15,$DQ$7:$DW17,$DX17,FALSE)))</f>
        <v/>
      </c>
      <c r="DO17" s="486">
        <f t="shared" si="24"/>
        <v>0</v>
      </c>
      <c r="DP17" s="486">
        <f t="shared" si="25"/>
        <v>28</v>
      </c>
      <c r="DQ17" s="486" t="str">
        <f>IF('DB Func'!M12&gt;0,"S","N")</f>
        <v>N</v>
      </c>
      <c r="DR17" s="486" t="str">
        <f>IF('DB Func'!R12&gt;0,"S","N")</f>
        <v>N</v>
      </c>
      <c r="DS17" s="486" t="str">
        <f>IF('DB Func'!W12&gt;0,"S","N")</f>
        <v>N</v>
      </c>
      <c r="DT17" s="486" t="str">
        <f>IF('DB Func'!AB12&gt;0,"S","N")</f>
        <v>N</v>
      </c>
      <c r="DU17" s="486" t="str">
        <f>IF('DB Func'!AG12&gt;0,"S","N")</f>
        <v>N</v>
      </c>
      <c r="DV17" s="486" t="str">
        <f>IF('DB Func'!AL12&gt;0,"S","N")</f>
        <v>N</v>
      </c>
      <c r="DW17" s="486" t="str">
        <f>IF('DB Func'!AQ12&gt;0,"S","N")</f>
        <v>N</v>
      </c>
      <c r="DX17" s="486">
        <v>11</v>
      </c>
      <c r="DY17" s="492">
        <f ca="1">'DB Func'!C12</f>
        <v>0</v>
      </c>
      <c r="DZ17" s="486" t="str">
        <f t="shared" ca="1" si="26"/>
        <v>s</v>
      </c>
      <c r="EA17" s="486" t="str">
        <f t="shared" ca="1" si="26"/>
        <v>s</v>
      </c>
      <c r="EB17" s="486" t="str">
        <f t="shared" ca="1" si="26"/>
        <v>s</v>
      </c>
      <c r="EC17" s="486" t="str">
        <f t="shared" ca="1" si="26"/>
        <v>s</v>
      </c>
      <c r="ED17" s="486" t="str">
        <f t="shared" ca="1" si="26"/>
        <v>s</v>
      </c>
      <c r="EE17" s="486" t="str">
        <f t="shared" ca="1" si="26"/>
        <v>s</v>
      </c>
      <c r="EF17" s="486" t="str">
        <f t="shared" ca="1" si="26"/>
        <v>s</v>
      </c>
      <c r="EG17" s="486" t="str">
        <f t="shared" ca="1" si="26"/>
        <v>s</v>
      </c>
      <c r="EH17" s="486" t="str">
        <f t="shared" ca="1" si="26"/>
        <v>s</v>
      </c>
      <c r="EI17" s="486" t="str">
        <f t="shared" ca="1" si="26"/>
        <v>s</v>
      </c>
      <c r="EJ17" s="486" t="str">
        <f t="shared" ca="1" si="26"/>
        <v>s</v>
      </c>
      <c r="EK17" s="486" t="str">
        <f t="shared" ca="1" si="26"/>
        <v>s</v>
      </c>
      <c r="EL17" s="486" t="str">
        <f t="shared" ca="1" si="26"/>
        <v>s</v>
      </c>
      <c r="EM17" s="486" t="str">
        <f t="shared" ca="1" si="26"/>
        <v>s</v>
      </c>
      <c r="EN17" s="486" t="str">
        <f t="shared" ca="1" si="26"/>
        <v>s</v>
      </c>
      <c r="EO17" s="486" t="str">
        <f t="shared" ca="1" si="26"/>
        <v>s</v>
      </c>
      <c r="EP17" s="486" t="str">
        <f t="shared" ca="1" si="35"/>
        <v>s</v>
      </c>
      <c r="EQ17" s="486" t="str">
        <f t="shared" ca="1" si="35"/>
        <v>s</v>
      </c>
      <c r="ER17" s="486" t="str">
        <f t="shared" ca="1" si="35"/>
        <v>s</v>
      </c>
      <c r="ES17" s="486" t="str">
        <f t="shared" ca="1" si="35"/>
        <v>s</v>
      </c>
      <c r="ET17" s="486" t="str">
        <f t="shared" ca="1" si="35"/>
        <v>s</v>
      </c>
      <c r="EU17" s="486" t="str">
        <f t="shared" ca="1" si="35"/>
        <v>s</v>
      </c>
      <c r="EV17" s="486" t="str">
        <f t="shared" ca="1" si="35"/>
        <v>s</v>
      </c>
      <c r="EW17" s="486" t="str">
        <f t="shared" ca="1" si="35"/>
        <v>s</v>
      </c>
      <c r="EX17" s="486" t="str">
        <f t="shared" ca="1" si="35"/>
        <v>s</v>
      </c>
      <c r="EY17" s="486" t="str">
        <f t="shared" ca="1" si="35"/>
        <v>s</v>
      </c>
      <c r="EZ17" s="486" t="str">
        <f t="shared" ca="1" si="35"/>
        <v>s</v>
      </c>
      <c r="FA17" s="486" t="str">
        <f t="shared" ca="1" si="35"/>
        <v>s</v>
      </c>
      <c r="FB17" s="486" t="str">
        <f t="shared" si="28"/>
        <v/>
      </c>
      <c r="FC17" s="486">
        <f t="shared" ca="1" si="29"/>
        <v>28</v>
      </c>
      <c r="FD17" s="486">
        <f t="shared" ca="1" si="30"/>
        <v>0</v>
      </c>
      <c r="FE17" s="486" t="str">
        <f ca="1">IF(AND(YEAR(DY17)='P Gerais'!D15,MONTH(Lanc!EA17)=2,DAY(Lanc!EA17)&gt;1),"S","N")</f>
        <v>N</v>
      </c>
      <c r="FF17" s="487">
        <f t="shared" ca="1" si="31"/>
        <v>0</v>
      </c>
      <c r="FG17" s="487">
        <f t="shared" si="32"/>
        <v>0</v>
      </c>
      <c r="FH17" s="493">
        <f t="shared" ca="1" si="33"/>
        <v>0</v>
      </c>
      <c r="FI17" s="491"/>
      <c r="FJ17" s="491"/>
      <c r="FK17" s="491"/>
      <c r="FL17" s="491"/>
      <c r="FM17" s="491"/>
      <c r="FN17" s="491"/>
      <c r="FO17" s="491"/>
      <c r="FP17" s="491">
        <f ca="1">((FF17-FH17-FG17+AZ17+AQ17+SUM(Z17:AA17)+SUM(AW17:AX17)+AK17)*IF('DB Func'!GG12="ok",'DB Func'!GD12,0))</f>
        <v>0</v>
      </c>
      <c r="FQ17" s="491"/>
      <c r="FR17" s="495">
        <f t="shared" ca="1" si="34"/>
        <v>0</v>
      </c>
      <c r="FS17" s="491"/>
      <c r="FT17" s="491"/>
      <c r="FU17" s="491"/>
      <c r="FV17" s="491"/>
      <c r="FW17" s="491"/>
      <c r="FX17" s="491"/>
      <c r="FY17" s="491"/>
      <c r="FZ17" s="491"/>
      <c r="GA17" s="491"/>
      <c r="GB17" s="491"/>
      <c r="GC17" s="491"/>
      <c r="GD17" s="491"/>
      <c r="GE17" s="491"/>
      <c r="GF17" s="491"/>
      <c r="GG17" s="491"/>
      <c r="GH17" s="491"/>
      <c r="GI17" s="491"/>
      <c r="GJ17" s="491"/>
      <c r="GK17" s="491"/>
      <c r="GL17" s="491"/>
      <c r="GM17" s="491"/>
      <c r="GN17" s="491"/>
      <c r="GO17" s="491"/>
      <c r="GP17" s="491"/>
      <c r="GQ17" s="491"/>
      <c r="GR17" s="491"/>
      <c r="GS17" s="491"/>
      <c r="GT17" s="491"/>
      <c r="GU17" s="491"/>
      <c r="GV17" s="49"/>
      <c r="GW17" s="49"/>
      <c r="GX17" s="49"/>
      <c r="GY17" s="49"/>
      <c r="GZ17" s="49"/>
      <c r="HA17" s="49"/>
      <c r="HB17" s="49"/>
      <c r="HC17" s="49"/>
    </row>
    <row r="18" spans="1:211" s="316" customFormat="1" ht="30" customHeight="1" thickTop="1" thickBot="1">
      <c r="A18" s="42"/>
      <c r="B18" s="194"/>
      <c r="C18" s="390" t="str">
        <f ca="1">IF('DB Func'!B13="Funcionário 11","",'DB Func'!B13)</f>
        <v/>
      </c>
      <c r="D18" s="391">
        <f ca="1">'DB Func'!CE13</f>
        <v>0</v>
      </c>
      <c r="E18" s="382" t="str">
        <f ca="1">IF(C18="","-",IF(OR(terceiro!E18="fev",terceiro!F18="FEV"),"Sim","Não"))</f>
        <v>-</v>
      </c>
      <c r="F18" s="383" t="str">
        <f ca="1">IF(C18="","-",IF(OR(Ferias!E18="FEV",Ferias!F18="FEV"),"Sim","Não"))</f>
        <v>-</v>
      </c>
      <c r="G18" s="383">
        <f ca="1">IF(C18="",0,IF(F18="Sim",IF(Ferias!E18="FEV",Ferias!I18,Ferias!J18),0))</f>
        <v>0</v>
      </c>
      <c r="H18" s="185"/>
      <c r="I18" s="185"/>
      <c r="J18" s="382"/>
      <c r="K18" s="152"/>
      <c r="L18" s="151"/>
      <c r="M18" s="189"/>
      <c r="N18" s="153"/>
      <c r="O18" s="48"/>
      <c r="P18" s="48"/>
      <c r="Q18" s="48"/>
      <c r="R18" s="49"/>
      <c r="S18" s="49"/>
      <c r="T18" s="49"/>
      <c r="U18" s="49"/>
      <c r="V18" s="49"/>
      <c r="W18" s="49"/>
      <c r="X18" s="49"/>
      <c r="Y18" s="49"/>
      <c r="Z18" s="49"/>
      <c r="AA18" s="49"/>
      <c r="AB18" s="48"/>
      <c r="AC18" s="48"/>
      <c r="AD18" s="49"/>
      <c r="AE18" s="49"/>
      <c r="AF18" s="314"/>
      <c r="AH18" s="484">
        <f ca="1">IF(AND('DB Func'!GE13="Janeiro",'DB Func'!BQ13="2 Parcelas"),(('auxiliar 13 sal'!D14/12*'DB Func'!GF13+AVERAGE('auxiliar 13 sal'!Q14:AB14)+AVERAGE('auxiliar 13 sal'!AE14:AP14)+'auxiliar 13 sal'!D14*'DB Func'!BN13+'auxiliar 13 sal'!D14*'DB Func'!BO13)/2),IF('DB Func'!GE13="Fevereiro",IF('DB Func'!BQ13="Parcela Única",('auxiliar 13 sal'!D14/12*'DB Func'!GF13)+AVERAGE('auxiliar 13 sal'!Q14:AB14)+AVERAGE('auxiliar 13 sal'!AE14:AP14)+('auxiliar 13 sal'!D14*'DB Func'!BN13)+('auxiliar 13 sal'!D14*'DB Func'!BO13),IF('DB Func'!BQ13="2 Parcelas",(('auxiliar 13 sal'!D14/12*'DB Func'!GF13+AVERAGE('auxiliar 13 sal'!Q14:AB14)+AVERAGE('auxiliar 13 sal'!AE14:AP14)+'auxiliar 13 sal'!D14*'DB Func'!BN13+'auxiliar 13 sal'!D14*'DB Func'!BO13)/2))),0))</f>
        <v>0</v>
      </c>
      <c r="AJ18" s="486"/>
      <c r="AK18" s="487">
        <f t="shared" ca="1" si="8"/>
        <v>0</v>
      </c>
      <c r="AL18" s="488">
        <f t="shared" ca="1" si="9"/>
        <v>0</v>
      </c>
      <c r="AM18" s="487">
        <f t="shared" ca="1" si="10"/>
        <v>0</v>
      </c>
      <c r="AN18" s="487">
        <f t="shared" ca="1" si="11"/>
        <v>0</v>
      </c>
      <c r="AO18" s="487">
        <f t="shared" ca="1" si="12"/>
        <v>0</v>
      </c>
      <c r="AP18" s="487">
        <f t="shared" ca="1" si="13"/>
        <v>0</v>
      </c>
      <c r="AQ18" s="487">
        <f t="shared" ca="1" si="14"/>
        <v>0</v>
      </c>
      <c r="AR18" s="487">
        <f>IF(OR(M18="",M18=0),0,((FF18/220)*('Ho Ex'!$C$8+$AS$6))*M18)</f>
        <v>0</v>
      </c>
      <c r="AS18" s="487">
        <f>IF(OR(N18="",N18=0),0,((FF18/220*('DB Func'!GD13+Lanc!$AS$6))*('Ho Ex'!$I$8+$AS$6))*(N18/52.5*60))</f>
        <v>0</v>
      </c>
      <c r="AT18" s="487">
        <f>IF(OR(M18="",M18=0),0,((FF18/220)*('Ho Ex'!$J$8+$AS$6))*O18)</f>
        <v>0</v>
      </c>
      <c r="AU18" s="487">
        <f>IF(OR(M18="",M18=0),0,((FF18/220)*('Ho Ex'!I21+$AS$6))*P18)</f>
        <v>0</v>
      </c>
      <c r="AV18" s="487">
        <f>IF(OR(M18="",M18=0),0,((FF18/220)*('Ho Ex'!C21+$AS$6))*Q18)</f>
        <v>0</v>
      </c>
      <c r="AW18" s="487">
        <f ca="1">FF18*'DB Func'!BN13</f>
        <v>0</v>
      </c>
      <c r="AX18" s="487">
        <f ca="1">FF18*'DB Func'!BO13</f>
        <v>0</v>
      </c>
      <c r="AY18" s="487">
        <f>IF(FJ18=0,0,VLOOKUP(FJ18,'P Gerais'!$D$39:$G$41,3,TRUE)*Func11!$F$68)</f>
        <v>0</v>
      </c>
      <c r="AZ18" s="487">
        <f t="shared" si="15"/>
        <v>0</v>
      </c>
      <c r="BA18" s="488">
        <f ca="1">((FF18-FH18-FG18+AZ18+AQ18+SUM(Z18:AA18)+SUM(AW18:AX18)+AK18)*IF('DB Func'!GG13="ok",'DB Func'!GD13,0))+(FF18-FH18-FG18+AZ18+AQ18+SUM(Z18:AA18)+SUM(AW18:AX18))+AK18</f>
        <v>0</v>
      </c>
      <c r="BB18" s="489">
        <f ca="1">VLOOKUP(BA18,'P Gerais'!$D$22:$G$25,3,TRUE)</f>
        <v>0.08</v>
      </c>
      <c r="BC18" s="487">
        <f ca="1">IF(BA18&lt;'P Gerais'!$D$25,BA18*BB18,Lanc!BB18)</f>
        <v>0</v>
      </c>
      <c r="BD18" s="487">
        <f ca="1">BA18-BC18-('DB Func'!GB13*'P Gerais'!$D$35)</f>
        <v>0</v>
      </c>
      <c r="BE18" s="490">
        <f ca="1">VLOOKUP(BD18,'P Gerais'!$D$29:$F$33,3,TRUE)</f>
        <v>0</v>
      </c>
      <c r="BF18" s="487">
        <f t="shared" ca="1" si="16"/>
        <v>0</v>
      </c>
      <c r="BG18" s="487">
        <f ca="1">VLOOKUP(BD18,'P Gerais'!$D$29:$G$33,4,TRUE)</f>
        <v>0</v>
      </c>
      <c r="BH18" s="487">
        <f t="shared" ca="1" si="17"/>
        <v>0</v>
      </c>
      <c r="BI18" s="487">
        <f t="shared" ca="1" si="18"/>
        <v>0</v>
      </c>
      <c r="BJ18" s="486">
        <f ca="1">'DB Func'!G13</f>
        <v>0</v>
      </c>
      <c r="BK18" s="486">
        <f ca="1">'DB Func'!FW13</f>
        <v>0</v>
      </c>
      <c r="BL18" s="487">
        <f ca="1">D18*'P Gerais'!$D$13</f>
        <v>0</v>
      </c>
      <c r="BM18" s="487">
        <f ca="1">D18*'P Gerais'!$D$14</f>
        <v>0</v>
      </c>
      <c r="BN18" s="487">
        <f ca="1">D18*'P Gerais'!$D$16</f>
        <v>0</v>
      </c>
      <c r="BO18" s="487">
        <f ca="1">D18*'P Gerais'!$D$17</f>
        <v>0</v>
      </c>
      <c r="BP18" s="487">
        <f ca="1">D18*'P Gerais'!$D$18</f>
        <v>0</v>
      </c>
      <c r="BQ18" s="489">
        <f ca="1">VLOOKUP(D18,'P Gerais'!$D$22:$G$24,3,TRUE)</f>
        <v>0.08</v>
      </c>
      <c r="BR18" s="489">
        <f ca="1">VLOOKUP(D18,'P Gerais'!$D$29:$G$33,3,TRUE)</f>
        <v>0</v>
      </c>
      <c r="BS18" s="489">
        <f ca="1">'DB Func'!BN13</f>
        <v>0</v>
      </c>
      <c r="BT18" s="489">
        <f ca="1">'DB Func'!BO13</f>
        <v>0</v>
      </c>
      <c r="BU18" s="489">
        <f ca="1">'DB Func'!FX13</f>
        <v>0</v>
      </c>
      <c r="BV18" s="487">
        <f t="shared" ca="1" si="19"/>
        <v>-0.08</v>
      </c>
      <c r="BW18" s="487">
        <f ca="1">BV18-'DB Func'!GC13</f>
        <v>-0.08</v>
      </c>
      <c r="BX18" s="486">
        <f ca="1">IFERROR(VLOOKUP(BW18,'P Gerais'!$D$29:$G$33,3,TRUE)*BW18,0)</f>
        <v>0</v>
      </c>
      <c r="BY18" s="487">
        <f ca="1">IFERROR(BX18-VLOOKUP(BW18,'P Gerais'!$D$29:$H$33,4,TRUE),0)</f>
        <v>0</v>
      </c>
      <c r="BZ18" s="487">
        <f ca="1">D18*'DB Func'!GD13</f>
        <v>0</v>
      </c>
      <c r="CA18" s="486"/>
      <c r="CB18" s="487">
        <f t="shared" ca="1" si="20"/>
        <v>0</v>
      </c>
      <c r="CC18" s="487">
        <f t="shared" si="21"/>
        <v>0</v>
      </c>
      <c r="CD18" s="487">
        <f t="shared" si="22"/>
        <v>0</v>
      </c>
      <c r="CE18" s="486"/>
      <c r="CF18" s="486" t="str">
        <f t="shared" ca="1" si="23"/>
        <v>não</v>
      </c>
      <c r="CG18" s="486">
        <f ca="1">IF($CH$8=1,DAY('DB Func'!C13),0)</f>
        <v>0</v>
      </c>
      <c r="CH18" s="486">
        <f ca="1">IF(CI18=0,0,MONTH('DB Func'!C13))</f>
        <v>0</v>
      </c>
      <c r="CI18" s="486">
        <f ca="1">IF('P Gerais'!D16=YEAR('DB Func'!C13),YEAR('DB Func'!C13),0)</f>
        <v>0</v>
      </c>
      <c r="CJ18" s="488">
        <v>41</v>
      </c>
      <c r="CK18" s="491"/>
      <c r="CL18" s="486" t="str">
        <f ca="1">IF(ISERROR(HLOOKUP(CL16,$DQ$7:$DW18,$DX18,FALSE)),"N",HLOOKUP(CL16,$DQ$7:$DW18,$DX18,FALSE))</f>
        <v>N</v>
      </c>
      <c r="CM18" s="486" t="str">
        <f ca="1">IF(ISERROR(HLOOKUP(CM16,$DQ$7:$DW18,$DX18,FALSE)),"N",HLOOKUP(CM16,$DQ$7:$DW18,$DX18,FALSE))</f>
        <v>N</v>
      </c>
      <c r="CN18" s="486" t="str">
        <f ca="1">IF(ISERROR(HLOOKUP(CN16,$DQ$7:$DW18,$DX18,FALSE)),"N",HLOOKUP(CN16,$DQ$7:$DW18,$DX18,FALSE))</f>
        <v>N</v>
      </c>
      <c r="CO18" s="486" t="str">
        <f ca="1">IF(ISERROR(HLOOKUP(CO16,$DQ$7:$DW18,$DX18,FALSE)),"N",HLOOKUP(CO16,$DQ$7:$DW18,$DX18,FALSE))</f>
        <v>N</v>
      </c>
      <c r="CP18" s="486" t="str">
        <f ca="1">IF(ISERROR(HLOOKUP(CP16,$DQ$7:$DW18,$DX18,FALSE)),"N",HLOOKUP(CP16,$DQ$7:$DW18,$DX18,FALSE))</f>
        <v>N</v>
      </c>
      <c r="CQ18" s="486" t="str">
        <f ca="1">IF(ISERROR(HLOOKUP(CQ16,$DQ$7:$DW18,$DX18,FALSE)),"N",HLOOKUP(CQ16,$DQ$7:$DW18,$DX18,FALSE))</f>
        <v>N</v>
      </c>
      <c r="CR18" s="486" t="str">
        <f>IF(ISERROR(HLOOKUP(CR16,$DQ$7:$DW18,$DX18,FALSE)),"N",HLOOKUP(CR16,$DQ$7:$DW18,$DX18,FALSE))</f>
        <v>N</v>
      </c>
      <c r="CS18" s="486" t="str">
        <f ca="1">IF(ISERROR(HLOOKUP(CS16,$DQ$7:$DW18,$DX18,FALSE)),"N",HLOOKUP(CS16,$DQ$7:$DW18,$DX18,FALSE))</f>
        <v>N</v>
      </c>
      <c r="CT18" s="486" t="str">
        <f ca="1">IF(ISERROR(HLOOKUP(CT16,$DQ$7:$DW18,$DX18,FALSE)),"N",HLOOKUP(CT16,$DQ$7:$DW18,$DX18,FALSE))</f>
        <v>N</v>
      </c>
      <c r="CU18" s="486" t="str">
        <f ca="1">IF(ISERROR(HLOOKUP(CU16,$DQ$7:$DW18,$DX18,FALSE)),"N",HLOOKUP(CU16,$DQ$7:$DW18,$DX18,FALSE))</f>
        <v>N</v>
      </c>
      <c r="CV18" s="486" t="str">
        <f ca="1">IF(ISERROR(HLOOKUP(CV16,$DQ$7:$DW18,$DX18,FALSE)),"N",HLOOKUP(CV16,$DQ$7:$DW18,$DX18,FALSE))</f>
        <v>N</v>
      </c>
      <c r="CW18" s="486" t="str">
        <f ca="1">IF(ISERROR(HLOOKUP(CW16,$DQ$7:$DW18,$DX18,FALSE)),"N",HLOOKUP(CW16,$DQ$7:$DW18,$DX18,FALSE))</f>
        <v>N</v>
      </c>
      <c r="CX18" s="486" t="str">
        <f ca="1">IF(ISERROR(HLOOKUP(CX16,$DQ$7:$DW18,$DX18,FALSE)),"N",HLOOKUP(CX16,$DQ$7:$DW18,$DX18,FALSE))</f>
        <v>N</v>
      </c>
      <c r="CY18" s="486" t="str">
        <f>IF(ISERROR(HLOOKUP(CY16,$DQ$7:$DW18,$DX18,FALSE)),"N",HLOOKUP(CY16,$DQ$7:$DW18,$DX18,FALSE))</f>
        <v>N</v>
      </c>
      <c r="CZ18" s="486" t="str">
        <f ca="1">IF(ISERROR(HLOOKUP(CZ16,$DQ$7:$DW18,$DX18,FALSE)),"N",HLOOKUP(CZ16,$DQ$7:$DW18,$DX18,FALSE))</f>
        <v>N</v>
      </c>
      <c r="DA18" s="486" t="str">
        <f ca="1">IF(ISERROR(HLOOKUP(DA16,$DQ$7:$DW18,$DX18,FALSE)),"N",HLOOKUP(DA16,$DQ$7:$DW18,$DX18,FALSE))</f>
        <v>N</v>
      </c>
      <c r="DB18" s="486" t="str">
        <f ca="1">IF(ISERROR(HLOOKUP(DB16,$DQ$7:$DW18,$DX18,FALSE)),"N",HLOOKUP(DB16,$DQ$7:$DW18,$DX18,FALSE))</f>
        <v>N</v>
      </c>
      <c r="DC18" s="486" t="str">
        <f ca="1">IF(ISERROR(HLOOKUP(DC16,$DQ$7:$DW18,$DX18,FALSE)),"N",HLOOKUP(DC16,$DQ$7:$DW18,$DX18,FALSE))</f>
        <v>N</v>
      </c>
      <c r="DD18" s="486" t="str">
        <f ca="1">IF(ISERROR(HLOOKUP(DD16,$DQ$7:$DW18,$DX18,FALSE)),"N",HLOOKUP(DD16,$DQ$7:$DW18,$DX18,FALSE))</f>
        <v>N</v>
      </c>
      <c r="DE18" s="486" t="str">
        <f ca="1">IF(ISERROR(HLOOKUP(DE16,$DQ$7:$DW18,$DX18,FALSE)),"N",HLOOKUP(DE16,$DQ$7:$DW18,$DX18,FALSE))</f>
        <v>N</v>
      </c>
      <c r="DF18" s="486" t="str">
        <f>IF(ISERROR(HLOOKUP(DF16,$DQ$7:$DW18,$DX18,FALSE)),"N",HLOOKUP(DF16,$DQ$7:$DW18,$DX18,FALSE))</f>
        <v>N</v>
      </c>
      <c r="DG18" s="486" t="str">
        <f ca="1">IF(ISERROR(HLOOKUP(DG16,$DQ$7:$DW18,$DX18,FALSE)),"N",HLOOKUP(DG16,$DQ$7:$DW18,$DX18,FALSE))</f>
        <v>N</v>
      </c>
      <c r="DH18" s="486" t="str">
        <f ca="1">IF(ISERROR(HLOOKUP(DH16,$DQ$7:$DW18,$DX18,FALSE)),"N",HLOOKUP(DH16,$DQ$7:$DW18,$DX18,FALSE))</f>
        <v>N</v>
      </c>
      <c r="DI18" s="486" t="str">
        <f ca="1">IF(ISERROR(HLOOKUP(DI16,$DQ$7:$DW18,$DX18,FALSE)),"N",HLOOKUP(DI16,$DQ$7:$DW18,$DX18,FALSE))</f>
        <v>N</v>
      </c>
      <c r="DJ18" s="486" t="str">
        <f ca="1">IF(ISERROR(HLOOKUP(DJ16,$DQ$7:$DW18,$DX18,FALSE)),"N",HLOOKUP(DJ16,$DQ$7:$DW18,$DX18,FALSE))</f>
        <v>N</v>
      </c>
      <c r="DK18" s="486" t="str">
        <f ca="1">IF(ISERROR(HLOOKUP(DK16,$DQ$7:$DW18,$DX18,FALSE)),"N",HLOOKUP(DK16,$DQ$7:$DW18,$DX18,FALSE))</f>
        <v>N</v>
      </c>
      <c r="DL18" s="486" t="str">
        <f ca="1">IF(ISERROR(HLOOKUP(DL16,$DQ$7:$DW18,$DX18,FALSE)),"N",HLOOKUP(DL16,$DQ$7:$DW18,$DX18,FALSE))</f>
        <v>N</v>
      </c>
      <c r="DM18" s="486" t="str">
        <f>IF(ISERROR(HLOOKUP(DM16,$DQ$7:$DW18,$DX18,FALSE)),"N",HLOOKUP(DM16,$DQ$7:$DW18,$DX18,FALSE))</f>
        <v>N</v>
      </c>
      <c r="DN18" s="486" t="str">
        <f>IF($DN$4="não é um ano bissexto","",IF(ISERROR(HLOOKUP(DN16,$DQ$7:$DW18,$DX18,FALSE)),"N",HLOOKUP(DN16,$DQ$7:$DW18,$DX18,FALSE)))</f>
        <v/>
      </c>
      <c r="DO18" s="486">
        <f t="shared" ca="1" si="24"/>
        <v>0</v>
      </c>
      <c r="DP18" s="486">
        <f t="shared" ca="1" si="25"/>
        <v>28</v>
      </c>
      <c r="DQ18" s="486" t="str">
        <f>IF('DB Func'!M13&gt;0,"S","N")</f>
        <v>N</v>
      </c>
      <c r="DR18" s="486" t="str">
        <f>IF('DB Func'!R13&gt;0,"S","N")</f>
        <v>N</v>
      </c>
      <c r="DS18" s="486" t="str">
        <f>IF('DB Func'!W13&gt;0,"S","N")</f>
        <v>N</v>
      </c>
      <c r="DT18" s="486" t="str">
        <f>IF('DB Func'!AB13&gt;0,"S","N")</f>
        <v>N</v>
      </c>
      <c r="DU18" s="486" t="str">
        <f>IF('DB Func'!AG13&gt;0,"S","N")</f>
        <v>N</v>
      </c>
      <c r="DV18" s="486" t="str">
        <f>IF('DB Func'!AL13&gt;0,"S","N")</f>
        <v>N</v>
      </c>
      <c r="DW18" s="486" t="str">
        <f>IF('DB Func'!AQ13&gt;0,"S","N")</f>
        <v>N</v>
      </c>
      <c r="DX18" s="486">
        <v>12</v>
      </c>
      <c r="DY18" s="492">
        <f ca="1">'DB Func'!C13</f>
        <v>0</v>
      </c>
      <c r="DZ18" s="486" t="str">
        <f t="shared" ca="1" si="26"/>
        <v>s</v>
      </c>
      <c r="EA18" s="486" t="str">
        <f t="shared" ca="1" si="26"/>
        <v>s</v>
      </c>
      <c r="EB18" s="486" t="str">
        <f t="shared" ca="1" si="26"/>
        <v>s</v>
      </c>
      <c r="EC18" s="486" t="str">
        <f t="shared" ca="1" si="26"/>
        <v>s</v>
      </c>
      <c r="ED18" s="486" t="str">
        <f t="shared" ca="1" si="26"/>
        <v>s</v>
      </c>
      <c r="EE18" s="486" t="str">
        <f t="shared" ca="1" si="26"/>
        <v>s</v>
      </c>
      <c r="EF18" s="486" t="str">
        <f t="shared" ca="1" si="26"/>
        <v>s</v>
      </c>
      <c r="EG18" s="486" t="str">
        <f t="shared" ca="1" si="26"/>
        <v>s</v>
      </c>
      <c r="EH18" s="486" t="str">
        <f t="shared" ca="1" si="26"/>
        <v>s</v>
      </c>
      <c r="EI18" s="486" t="str">
        <f t="shared" ca="1" si="26"/>
        <v>s</v>
      </c>
      <c r="EJ18" s="486" t="str">
        <f t="shared" ca="1" si="26"/>
        <v>s</v>
      </c>
      <c r="EK18" s="486" t="str">
        <f t="shared" ca="1" si="26"/>
        <v>s</v>
      </c>
      <c r="EL18" s="486" t="str">
        <f t="shared" ca="1" si="26"/>
        <v>s</v>
      </c>
      <c r="EM18" s="486" t="str">
        <f t="shared" ca="1" si="26"/>
        <v>s</v>
      </c>
      <c r="EN18" s="486" t="str">
        <f t="shared" ca="1" si="26"/>
        <v>s</v>
      </c>
      <c r="EO18" s="486" t="str">
        <f t="shared" ca="1" si="26"/>
        <v>s</v>
      </c>
      <c r="EP18" s="486" t="str">
        <f t="shared" ca="1" si="35"/>
        <v>s</v>
      </c>
      <c r="EQ18" s="486" t="str">
        <f t="shared" ca="1" si="35"/>
        <v>s</v>
      </c>
      <c r="ER18" s="486" t="str">
        <f t="shared" ca="1" si="35"/>
        <v>s</v>
      </c>
      <c r="ES18" s="486" t="str">
        <f t="shared" ca="1" si="35"/>
        <v>s</v>
      </c>
      <c r="ET18" s="486" t="str">
        <f t="shared" ca="1" si="35"/>
        <v>s</v>
      </c>
      <c r="EU18" s="486" t="str">
        <f t="shared" ca="1" si="35"/>
        <v>s</v>
      </c>
      <c r="EV18" s="486" t="str">
        <f t="shared" ca="1" si="35"/>
        <v>s</v>
      </c>
      <c r="EW18" s="486" t="str">
        <f t="shared" ca="1" si="35"/>
        <v>s</v>
      </c>
      <c r="EX18" s="486" t="str">
        <f t="shared" ca="1" si="35"/>
        <v>s</v>
      </c>
      <c r="EY18" s="486" t="str">
        <f t="shared" ca="1" si="35"/>
        <v>s</v>
      </c>
      <c r="EZ18" s="486" t="str">
        <f t="shared" ca="1" si="35"/>
        <v>s</v>
      </c>
      <c r="FA18" s="486" t="str">
        <f t="shared" ca="1" si="35"/>
        <v>s</v>
      </c>
      <c r="FB18" s="486" t="str">
        <f t="shared" si="28"/>
        <v/>
      </c>
      <c r="FC18" s="486">
        <f t="shared" ca="1" si="29"/>
        <v>28</v>
      </c>
      <c r="FD18" s="486">
        <f t="shared" ca="1" si="30"/>
        <v>0</v>
      </c>
      <c r="FE18" s="486" t="str">
        <f ca="1">IF(AND(YEAR(DY18)='P Gerais'!D16,MONTH(Lanc!EA18)=2,DAY(Lanc!EA18)&gt;1),"S","N")</f>
        <v>N</v>
      </c>
      <c r="FF18" s="487">
        <f t="shared" ca="1" si="31"/>
        <v>0</v>
      </c>
      <c r="FG18" s="487">
        <f t="shared" si="32"/>
        <v>0</v>
      </c>
      <c r="FH18" s="493">
        <f t="shared" ca="1" si="33"/>
        <v>0</v>
      </c>
      <c r="FI18" s="491"/>
      <c r="FJ18" s="491"/>
      <c r="FK18" s="491"/>
      <c r="FL18" s="491"/>
      <c r="FM18" s="491"/>
      <c r="FN18" s="491"/>
      <c r="FO18" s="491"/>
      <c r="FP18" s="491">
        <f ca="1">((FF18-FH18-FG18+AZ18+AQ18+SUM(Z18:AA18)+SUM(AW18:AX18)+AK18)*IF('DB Func'!GG13="ok",'DB Func'!GD13,0))</f>
        <v>0</v>
      </c>
      <c r="FQ18" s="491"/>
      <c r="FR18" s="495">
        <f t="shared" ca="1" si="34"/>
        <v>0</v>
      </c>
      <c r="FS18" s="491"/>
      <c r="FT18" s="491"/>
      <c r="FU18" s="491"/>
      <c r="FV18" s="491"/>
      <c r="FW18" s="491"/>
      <c r="FX18" s="491"/>
      <c r="FY18" s="491"/>
      <c r="FZ18" s="491"/>
      <c r="GA18" s="491"/>
      <c r="GB18" s="491"/>
      <c r="GC18" s="491"/>
      <c r="GD18" s="491"/>
      <c r="GE18" s="491"/>
      <c r="GF18" s="491"/>
      <c r="GG18" s="491"/>
      <c r="GH18" s="491"/>
      <c r="GI18" s="491"/>
      <c r="GJ18" s="491"/>
      <c r="GK18" s="491"/>
      <c r="GL18" s="491"/>
      <c r="GM18" s="491"/>
      <c r="GN18" s="491"/>
      <c r="GO18" s="491"/>
      <c r="GP18" s="491"/>
      <c r="GQ18" s="491"/>
      <c r="GR18" s="491"/>
      <c r="GS18" s="491"/>
      <c r="GT18" s="491"/>
      <c r="GU18" s="491"/>
      <c r="GV18" s="49"/>
      <c r="GW18" s="49"/>
      <c r="GX18" s="49"/>
      <c r="GY18" s="49"/>
      <c r="GZ18" s="49"/>
      <c r="HA18" s="49"/>
      <c r="HB18" s="49"/>
      <c r="HC18" s="49"/>
    </row>
    <row r="19" spans="1:211" s="316" customFormat="1" ht="30" customHeight="1" thickTop="1" thickBot="1">
      <c r="A19" s="42"/>
      <c r="B19" s="194"/>
      <c r="C19" s="390" t="str">
        <f ca="1">IF('DB Func'!B14="Funcionário 12","",'DB Func'!B14)</f>
        <v/>
      </c>
      <c r="D19" s="391">
        <f ca="1">'DB Func'!CE14</f>
        <v>0</v>
      </c>
      <c r="E19" s="382" t="str">
        <f ca="1">IF(C19="","-",IF(OR(terceiro!E19="fev",terceiro!F19="FEV"),"Sim","Não"))</f>
        <v>-</v>
      </c>
      <c r="F19" s="383" t="str">
        <f ca="1">IF(C19="","-",IF(OR(Ferias!E19="FEV",Ferias!F19="FEV"),"Sim","Não"))</f>
        <v>-</v>
      </c>
      <c r="G19" s="383">
        <f ca="1">IF(C19="",0,IF(F19="Sim",IF(Ferias!E19="FEV",Ferias!I19,Ferias!J19),0))</f>
        <v>0</v>
      </c>
      <c r="H19" s="185"/>
      <c r="I19" s="185"/>
      <c r="J19" s="382"/>
      <c r="K19" s="152"/>
      <c r="L19" s="151"/>
      <c r="M19" s="189"/>
      <c r="N19" s="153"/>
      <c r="O19" s="48"/>
      <c r="P19" s="48"/>
      <c r="Q19" s="48"/>
      <c r="R19" s="49"/>
      <c r="S19" s="49"/>
      <c r="T19" s="49"/>
      <c r="U19" s="49"/>
      <c r="V19" s="49"/>
      <c r="W19" s="49"/>
      <c r="X19" s="49"/>
      <c r="Y19" s="49"/>
      <c r="Z19" s="49"/>
      <c r="AA19" s="49"/>
      <c r="AB19" s="48"/>
      <c r="AC19" s="48"/>
      <c r="AD19" s="49"/>
      <c r="AE19" s="49"/>
      <c r="AF19" s="314"/>
      <c r="AH19" s="484">
        <f ca="1">IF(AND('DB Func'!GE14="Janeiro",'DB Func'!BQ14="2 Parcelas"),(('auxiliar 13 sal'!D15/12*'DB Func'!GF14+AVERAGE('auxiliar 13 sal'!Q15:AB15)+AVERAGE('auxiliar 13 sal'!AE15:AP15)+'auxiliar 13 sal'!D15*'DB Func'!BN14+'auxiliar 13 sal'!D15*'DB Func'!BO14)/2),IF('DB Func'!GE14="Fevereiro",IF('DB Func'!BQ14="Parcela Única",('auxiliar 13 sal'!D15/12*'DB Func'!GF14)+AVERAGE('auxiliar 13 sal'!Q15:AB15)+AVERAGE('auxiliar 13 sal'!AE15:AP15)+('auxiliar 13 sal'!D15*'DB Func'!BN14)+('auxiliar 13 sal'!D15*'DB Func'!BO14),IF('DB Func'!BQ14="2 Parcelas",(('auxiliar 13 sal'!D15/12*'DB Func'!GF14+AVERAGE('auxiliar 13 sal'!Q15:AB15)+AVERAGE('auxiliar 13 sal'!AE15:AP15)+'auxiliar 13 sal'!D15*'DB Func'!BN14+'auxiliar 13 sal'!D15*'DB Func'!BO14)/2))),0))</f>
        <v>0</v>
      </c>
      <c r="AJ19" s="486"/>
      <c r="AK19" s="487">
        <f t="shared" ca="1" si="8"/>
        <v>0</v>
      </c>
      <c r="AL19" s="488">
        <f t="shared" ca="1" si="9"/>
        <v>0</v>
      </c>
      <c r="AM19" s="487">
        <f t="shared" ca="1" si="10"/>
        <v>0</v>
      </c>
      <c r="AN19" s="487">
        <f t="shared" ca="1" si="11"/>
        <v>0</v>
      </c>
      <c r="AO19" s="487">
        <f t="shared" ca="1" si="12"/>
        <v>0</v>
      </c>
      <c r="AP19" s="487">
        <f t="shared" ca="1" si="13"/>
        <v>0</v>
      </c>
      <c r="AQ19" s="487">
        <f t="shared" ca="1" si="14"/>
        <v>0</v>
      </c>
      <c r="AR19" s="487">
        <f>IF(OR(M19="",M19=0),0,((FF19/220)*('Ho Ex'!$C$8+$AS$6))*M19)</f>
        <v>0</v>
      </c>
      <c r="AS19" s="487">
        <f>IF(OR(N19="",N19=0),0,((FF19/220*('DB Func'!GD14+Lanc!$AS$6))*('Ho Ex'!$I$8+$AS$6))*(N19/52.5*60))</f>
        <v>0</v>
      </c>
      <c r="AT19" s="487">
        <f>IF(OR(M19="",M19=0),0,((FF19/220)*('Ho Ex'!$J$8+$AS$6))*O19)</f>
        <v>0</v>
      </c>
      <c r="AU19" s="487">
        <f>IF(OR(M19="",M19=0),0,((FF19/220)*('Ho Ex'!I22+$AS$6))*P19)</f>
        <v>0</v>
      </c>
      <c r="AV19" s="487">
        <f>IF(OR(M19="",M19=0),0,((FF19/220)*('Ho Ex'!C22+$AS$6))*Q19)</f>
        <v>0</v>
      </c>
      <c r="AW19" s="487">
        <f ca="1">FF19*'DB Func'!BN14</f>
        <v>0</v>
      </c>
      <c r="AX19" s="487">
        <f ca="1">FF19*'DB Func'!BO14</f>
        <v>0</v>
      </c>
      <c r="AY19" s="487">
        <f>IF(FJ19=0,0,VLOOKUP(FJ19,'P Gerais'!$D$39:$G$41,3,TRUE)*Func12!$F$68)</f>
        <v>0</v>
      </c>
      <c r="AZ19" s="487">
        <f t="shared" si="15"/>
        <v>0</v>
      </c>
      <c r="BA19" s="488">
        <f ca="1">((FF19-FH19-FG19+AZ19+AQ19+SUM(Z19:AA19)+SUM(AW19:AX19)+AK19)*IF('DB Func'!GG14="ok",'DB Func'!GD14,0))+(FF19-FH19-FG19+AZ19+AQ19+SUM(Z19:AA19)+SUM(AW19:AX19))+AK19</f>
        <v>0</v>
      </c>
      <c r="BB19" s="489">
        <f ca="1">VLOOKUP(BA19,'P Gerais'!$D$22:$G$25,3,TRUE)</f>
        <v>0.08</v>
      </c>
      <c r="BC19" s="487">
        <f ca="1">IF(BA19&lt;'P Gerais'!$D$25,BA19*BB19,Lanc!BB19)</f>
        <v>0</v>
      </c>
      <c r="BD19" s="487">
        <f ca="1">BA19-BC19-('DB Func'!GB14*'P Gerais'!$D$35)</f>
        <v>0</v>
      </c>
      <c r="BE19" s="490">
        <f ca="1">VLOOKUP(BD19,'P Gerais'!$D$29:$F$33,3,TRUE)</f>
        <v>0</v>
      </c>
      <c r="BF19" s="487">
        <f t="shared" ca="1" si="16"/>
        <v>0</v>
      </c>
      <c r="BG19" s="487">
        <f ca="1">VLOOKUP(BD19,'P Gerais'!$D$29:$G$33,4,TRUE)</f>
        <v>0</v>
      </c>
      <c r="BH19" s="487">
        <f t="shared" ca="1" si="17"/>
        <v>0</v>
      </c>
      <c r="BI19" s="487">
        <f t="shared" ca="1" si="18"/>
        <v>0</v>
      </c>
      <c r="BJ19" s="486">
        <f ca="1">'DB Func'!G14</f>
        <v>0</v>
      </c>
      <c r="BK19" s="486">
        <f ca="1">'DB Func'!FW14</f>
        <v>0</v>
      </c>
      <c r="BL19" s="487">
        <f ca="1">D19*'P Gerais'!$D$13</f>
        <v>0</v>
      </c>
      <c r="BM19" s="487">
        <f ca="1">D19*'P Gerais'!$D$14</f>
        <v>0</v>
      </c>
      <c r="BN19" s="487">
        <f ca="1">D19*'P Gerais'!$D$16</f>
        <v>0</v>
      </c>
      <c r="BO19" s="487">
        <f ca="1">D19*'P Gerais'!$D$17</f>
        <v>0</v>
      </c>
      <c r="BP19" s="487">
        <f ca="1">D19*'P Gerais'!$D$18</f>
        <v>0</v>
      </c>
      <c r="BQ19" s="489">
        <f ca="1">VLOOKUP(D19,'P Gerais'!$D$22:$G$24,3,TRUE)</f>
        <v>0.08</v>
      </c>
      <c r="BR19" s="489">
        <f ca="1">VLOOKUP(D19,'P Gerais'!$D$29:$G$33,3,TRUE)</f>
        <v>0</v>
      </c>
      <c r="BS19" s="489">
        <f ca="1">'DB Func'!BN14</f>
        <v>0</v>
      </c>
      <c r="BT19" s="489">
        <f ca="1">'DB Func'!BO14</f>
        <v>0</v>
      </c>
      <c r="BU19" s="489">
        <f ca="1">'DB Func'!FX14</f>
        <v>0</v>
      </c>
      <c r="BV19" s="487">
        <f t="shared" ca="1" si="19"/>
        <v>-0.08</v>
      </c>
      <c r="BW19" s="487">
        <f ca="1">BV19-'DB Func'!GC14</f>
        <v>-0.08</v>
      </c>
      <c r="BX19" s="486">
        <f ca="1">IFERROR(VLOOKUP(BW19,'P Gerais'!$D$29:$G$33,3,TRUE)*BW19,0)</f>
        <v>0</v>
      </c>
      <c r="BY19" s="487">
        <f ca="1">IFERROR(BX19-VLOOKUP(BW19,'P Gerais'!$D$29:$H$33,4,TRUE),0)</f>
        <v>0</v>
      </c>
      <c r="BZ19" s="487">
        <f ca="1">D19*'DB Func'!GD14</f>
        <v>0</v>
      </c>
      <c r="CA19" s="486"/>
      <c r="CB19" s="487">
        <f t="shared" ca="1" si="20"/>
        <v>0</v>
      </c>
      <c r="CC19" s="487">
        <f t="shared" si="21"/>
        <v>0</v>
      </c>
      <c r="CD19" s="487">
        <f t="shared" si="22"/>
        <v>0</v>
      </c>
      <c r="CE19" s="486"/>
      <c r="CF19" s="486" t="str">
        <f t="shared" ca="1" si="23"/>
        <v>não</v>
      </c>
      <c r="CG19" s="486">
        <f ca="1">IF($CH$8=1,DAY('DB Func'!C14),0)</f>
        <v>0</v>
      </c>
      <c r="CH19" s="486">
        <f ca="1">IF(CI19=0,0,MONTH('DB Func'!C14))</f>
        <v>0</v>
      </c>
      <c r="CI19" s="486">
        <f ca="1">IF('P Gerais'!D17=YEAR('DB Func'!C14),YEAR('DB Func'!C14),0)</f>
        <v>0</v>
      </c>
      <c r="CJ19" s="488">
        <v>42</v>
      </c>
      <c r="CK19" s="491"/>
      <c r="CL19" s="486" t="str">
        <f>IF(ISERROR(HLOOKUP(CL17,$DQ$7:$DW19,$DX19,FALSE)),"N",HLOOKUP(CL17,$DQ$7:$DW19,$DX19,FALSE))</f>
        <v>N</v>
      </c>
      <c r="CM19" s="486" t="str">
        <f>IF(ISERROR(HLOOKUP(CM17,$DQ$7:$DW19,$DX19,FALSE)),"N",HLOOKUP(CM17,$DQ$7:$DW19,$DX19,FALSE))</f>
        <v>N</v>
      </c>
      <c r="CN19" s="486" t="str">
        <f>IF(ISERROR(HLOOKUP(CN17,$DQ$7:$DW19,$DX19,FALSE)),"N",HLOOKUP(CN17,$DQ$7:$DW19,$DX19,FALSE))</f>
        <v>N</v>
      </c>
      <c r="CO19" s="486" t="str">
        <f>IF(ISERROR(HLOOKUP(CO17,$DQ$7:$DW19,$DX19,FALSE)),"N",HLOOKUP(CO17,$DQ$7:$DW19,$DX19,FALSE))</f>
        <v>N</v>
      </c>
      <c r="CP19" s="486" t="str">
        <f>IF(ISERROR(HLOOKUP(CP17,$DQ$7:$DW19,$DX19,FALSE)),"N",HLOOKUP(CP17,$DQ$7:$DW19,$DX19,FALSE))</f>
        <v>N</v>
      </c>
      <c r="CQ19" s="486" t="str">
        <f>IF(ISERROR(HLOOKUP(CQ17,$DQ$7:$DW19,$DX19,FALSE)),"N",HLOOKUP(CQ17,$DQ$7:$DW19,$DX19,FALSE))</f>
        <v>N</v>
      </c>
      <c r="CR19" s="486" t="str">
        <f>IF(ISERROR(HLOOKUP(CR17,$DQ$7:$DW19,$DX19,FALSE)),"N",HLOOKUP(CR17,$DQ$7:$DW19,$DX19,FALSE))</f>
        <v>N</v>
      </c>
      <c r="CS19" s="486" t="str">
        <f>IF(ISERROR(HLOOKUP(CS17,$DQ$7:$DW19,$DX19,FALSE)),"N",HLOOKUP(CS17,$DQ$7:$DW19,$DX19,FALSE))</f>
        <v>N</v>
      </c>
      <c r="CT19" s="486" t="str">
        <f>IF(ISERROR(HLOOKUP(CT17,$DQ$7:$DW19,$DX19,FALSE)),"N",HLOOKUP(CT17,$DQ$7:$DW19,$DX19,FALSE))</f>
        <v>N</v>
      </c>
      <c r="CU19" s="486" t="str">
        <f>IF(ISERROR(HLOOKUP(CU17,$DQ$7:$DW19,$DX19,FALSE)),"N",HLOOKUP(CU17,$DQ$7:$DW19,$DX19,FALSE))</f>
        <v>N</v>
      </c>
      <c r="CV19" s="486" t="str">
        <f>IF(ISERROR(HLOOKUP(CV17,$DQ$7:$DW19,$DX19,FALSE)),"N",HLOOKUP(CV17,$DQ$7:$DW19,$DX19,FALSE))</f>
        <v>N</v>
      </c>
      <c r="CW19" s="486" t="str">
        <f>IF(ISERROR(HLOOKUP(CW17,$DQ$7:$DW19,$DX19,FALSE)),"N",HLOOKUP(CW17,$DQ$7:$DW19,$DX19,FALSE))</f>
        <v>N</v>
      </c>
      <c r="CX19" s="486" t="str">
        <f>IF(ISERROR(HLOOKUP(CX17,$DQ$7:$DW19,$DX19,FALSE)),"N",HLOOKUP(CX17,$DQ$7:$DW19,$DX19,FALSE))</f>
        <v>N</v>
      </c>
      <c r="CY19" s="486" t="str">
        <f>IF(ISERROR(HLOOKUP(CY17,$DQ$7:$DW19,$DX19,FALSE)),"N",HLOOKUP(CY17,$DQ$7:$DW19,$DX19,FALSE))</f>
        <v>N</v>
      </c>
      <c r="CZ19" s="486" t="str">
        <f>IF(ISERROR(HLOOKUP(CZ17,$DQ$7:$DW19,$DX19,FALSE)),"N",HLOOKUP(CZ17,$DQ$7:$DW19,$DX19,FALSE))</f>
        <v>N</v>
      </c>
      <c r="DA19" s="486" t="str">
        <f>IF(ISERROR(HLOOKUP(DA17,$DQ$7:$DW19,$DX19,FALSE)),"N",HLOOKUP(DA17,$DQ$7:$DW19,$DX19,FALSE))</f>
        <v>N</v>
      </c>
      <c r="DB19" s="486" t="str">
        <f>IF(ISERROR(HLOOKUP(DB17,$DQ$7:$DW19,$DX19,FALSE)),"N",HLOOKUP(DB17,$DQ$7:$DW19,$DX19,FALSE))</f>
        <v>N</v>
      </c>
      <c r="DC19" s="486" t="str">
        <f>IF(ISERROR(HLOOKUP(DC17,$DQ$7:$DW19,$DX19,FALSE)),"N",HLOOKUP(DC17,$DQ$7:$DW19,$DX19,FALSE))</f>
        <v>N</v>
      </c>
      <c r="DD19" s="486" t="str">
        <f>IF(ISERROR(HLOOKUP(DD17,$DQ$7:$DW19,$DX19,FALSE)),"N",HLOOKUP(DD17,$DQ$7:$DW19,$DX19,FALSE))</f>
        <v>N</v>
      </c>
      <c r="DE19" s="486" t="str">
        <f>IF(ISERROR(HLOOKUP(DE17,$DQ$7:$DW19,$DX19,FALSE)),"N",HLOOKUP(DE17,$DQ$7:$DW19,$DX19,FALSE))</f>
        <v>N</v>
      </c>
      <c r="DF19" s="486" t="str">
        <f>IF(ISERROR(HLOOKUP(DF17,$DQ$7:$DW19,$DX19,FALSE)),"N",HLOOKUP(DF17,$DQ$7:$DW19,$DX19,FALSE))</f>
        <v>N</v>
      </c>
      <c r="DG19" s="486" t="str">
        <f>IF(ISERROR(HLOOKUP(DG17,$DQ$7:$DW19,$DX19,FALSE)),"N",HLOOKUP(DG17,$DQ$7:$DW19,$DX19,FALSE))</f>
        <v>N</v>
      </c>
      <c r="DH19" s="486" t="str">
        <f>IF(ISERROR(HLOOKUP(DH17,$DQ$7:$DW19,$DX19,FALSE)),"N",HLOOKUP(DH17,$DQ$7:$DW19,$DX19,FALSE))</f>
        <v>N</v>
      </c>
      <c r="DI19" s="486" t="str">
        <f>IF(ISERROR(HLOOKUP(DI17,$DQ$7:$DW19,$DX19,FALSE)),"N",HLOOKUP(DI17,$DQ$7:$DW19,$DX19,FALSE))</f>
        <v>N</v>
      </c>
      <c r="DJ19" s="486" t="str">
        <f>IF(ISERROR(HLOOKUP(DJ17,$DQ$7:$DW19,$DX19,FALSE)),"N",HLOOKUP(DJ17,$DQ$7:$DW19,$DX19,FALSE))</f>
        <v>N</v>
      </c>
      <c r="DK19" s="486" t="str">
        <f>IF(ISERROR(HLOOKUP(DK17,$DQ$7:$DW19,$DX19,FALSE)),"N",HLOOKUP(DK17,$DQ$7:$DW19,$DX19,FALSE))</f>
        <v>N</v>
      </c>
      <c r="DL19" s="486" t="str">
        <f>IF(ISERROR(HLOOKUP(DL17,$DQ$7:$DW19,$DX19,FALSE)),"N",HLOOKUP(DL17,$DQ$7:$DW19,$DX19,FALSE))</f>
        <v>N</v>
      </c>
      <c r="DM19" s="486" t="str">
        <f>IF(ISERROR(HLOOKUP(DM17,$DQ$7:$DW19,$DX19,FALSE)),"N",HLOOKUP(DM17,$DQ$7:$DW19,$DX19,FALSE))</f>
        <v>N</v>
      </c>
      <c r="DN19" s="486" t="str">
        <f>IF($DN$4="não é um ano bissexto","",IF(ISERROR(HLOOKUP(DN17,$DQ$7:$DW19,$DX19,FALSE)),"N",HLOOKUP(DN17,$DQ$7:$DW19,$DX19,FALSE)))</f>
        <v/>
      </c>
      <c r="DO19" s="486">
        <f t="shared" si="24"/>
        <v>0</v>
      </c>
      <c r="DP19" s="486">
        <f t="shared" si="25"/>
        <v>28</v>
      </c>
      <c r="DQ19" s="486" t="str">
        <f>IF('DB Func'!M14&gt;0,"S","N")</f>
        <v>N</v>
      </c>
      <c r="DR19" s="486" t="str">
        <f>IF('DB Func'!R14&gt;0,"S","N")</f>
        <v>N</v>
      </c>
      <c r="DS19" s="486" t="str">
        <f>IF('DB Func'!W14&gt;0,"S","N")</f>
        <v>N</v>
      </c>
      <c r="DT19" s="486" t="str">
        <f>IF('DB Func'!AB14&gt;0,"S","N")</f>
        <v>N</v>
      </c>
      <c r="DU19" s="486" t="str">
        <f>IF('DB Func'!AG14&gt;0,"S","N")</f>
        <v>N</v>
      </c>
      <c r="DV19" s="486" t="str">
        <f>IF('DB Func'!AL14&gt;0,"S","N")</f>
        <v>N</v>
      </c>
      <c r="DW19" s="486" t="str">
        <f>IF('DB Func'!AQ14&gt;0,"S","N")</f>
        <v>N</v>
      </c>
      <c r="DX19" s="486">
        <v>13</v>
      </c>
      <c r="DY19" s="492">
        <f ca="1">'DB Func'!C14</f>
        <v>0</v>
      </c>
      <c r="DZ19" s="486" t="str">
        <f t="shared" ca="1" si="26"/>
        <v>s</v>
      </c>
      <c r="EA19" s="486" t="str">
        <f t="shared" ca="1" si="26"/>
        <v>s</v>
      </c>
      <c r="EB19" s="486" t="str">
        <f t="shared" ca="1" si="26"/>
        <v>s</v>
      </c>
      <c r="EC19" s="486" t="str">
        <f t="shared" ca="1" si="26"/>
        <v>s</v>
      </c>
      <c r="ED19" s="486" t="str">
        <f t="shared" ca="1" si="26"/>
        <v>s</v>
      </c>
      <c r="EE19" s="486" t="str">
        <f t="shared" ca="1" si="26"/>
        <v>s</v>
      </c>
      <c r="EF19" s="486" t="str">
        <f t="shared" ca="1" si="26"/>
        <v>s</v>
      </c>
      <c r="EG19" s="486" t="str">
        <f t="shared" ca="1" si="26"/>
        <v>s</v>
      </c>
      <c r="EH19" s="486" t="str">
        <f t="shared" ca="1" si="26"/>
        <v>s</v>
      </c>
      <c r="EI19" s="486" t="str">
        <f t="shared" ca="1" si="26"/>
        <v>s</v>
      </c>
      <c r="EJ19" s="486" t="str">
        <f t="shared" ca="1" si="26"/>
        <v>s</v>
      </c>
      <c r="EK19" s="486" t="str">
        <f t="shared" ca="1" si="26"/>
        <v>s</v>
      </c>
      <c r="EL19" s="486" t="str">
        <f t="shared" ca="1" si="26"/>
        <v>s</v>
      </c>
      <c r="EM19" s="486" t="str">
        <f t="shared" ca="1" si="26"/>
        <v>s</v>
      </c>
      <c r="EN19" s="486" t="str">
        <f t="shared" ca="1" si="26"/>
        <v>s</v>
      </c>
      <c r="EO19" s="486" t="str">
        <f t="shared" ca="1" si="26"/>
        <v>s</v>
      </c>
      <c r="EP19" s="486" t="str">
        <f t="shared" ca="1" si="35"/>
        <v>s</v>
      </c>
      <c r="EQ19" s="486" t="str">
        <f t="shared" ca="1" si="35"/>
        <v>s</v>
      </c>
      <c r="ER19" s="486" t="str">
        <f t="shared" ca="1" si="35"/>
        <v>s</v>
      </c>
      <c r="ES19" s="486" t="str">
        <f t="shared" ca="1" si="35"/>
        <v>s</v>
      </c>
      <c r="ET19" s="486" t="str">
        <f t="shared" ca="1" si="35"/>
        <v>s</v>
      </c>
      <c r="EU19" s="486" t="str">
        <f t="shared" ca="1" si="35"/>
        <v>s</v>
      </c>
      <c r="EV19" s="486" t="str">
        <f t="shared" ca="1" si="35"/>
        <v>s</v>
      </c>
      <c r="EW19" s="486" t="str">
        <f t="shared" ca="1" si="35"/>
        <v>s</v>
      </c>
      <c r="EX19" s="486" t="str">
        <f t="shared" ca="1" si="35"/>
        <v>s</v>
      </c>
      <c r="EY19" s="486" t="str">
        <f t="shared" ca="1" si="35"/>
        <v>s</v>
      </c>
      <c r="EZ19" s="486" t="str">
        <f t="shared" ca="1" si="35"/>
        <v>s</v>
      </c>
      <c r="FA19" s="486" t="str">
        <f t="shared" ca="1" si="35"/>
        <v>s</v>
      </c>
      <c r="FB19" s="486" t="str">
        <f t="shared" si="28"/>
        <v/>
      </c>
      <c r="FC19" s="486">
        <f t="shared" ca="1" si="29"/>
        <v>28</v>
      </c>
      <c r="FD19" s="486">
        <f t="shared" ca="1" si="30"/>
        <v>0</v>
      </c>
      <c r="FE19" s="486" t="str">
        <f ca="1">IF(AND(YEAR(DY19)='P Gerais'!D17,MONTH(Lanc!EA19)=2,DAY(Lanc!EA19)&gt;1),"S","N")</f>
        <v>N</v>
      </c>
      <c r="FF19" s="487">
        <f t="shared" ca="1" si="31"/>
        <v>0</v>
      </c>
      <c r="FG19" s="487">
        <f t="shared" si="32"/>
        <v>0</v>
      </c>
      <c r="FH19" s="493">
        <f t="shared" ca="1" si="33"/>
        <v>0</v>
      </c>
      <c r="FI19" s="491"/>
      <c r="FJ19" s="491"/>
      <c r="FK19" s="491"/>
      <c r="FL19" s="491"/>
      <c r="FM19" s="491"/>
      <c r="FN19" s="491"/>
      <c r="FO19" s="491"/>
      <c r="FP19" s="491">
        <f ca="1">((FF19-FH19-FG19+AZ19+AQ19+SUM(Z19:AA19)+SUM(AW19:AX19)+AK19)*IF('DB Func'!GG14="ok",'DB Func'!GD14,0))</f>
        <v>0</v>
      </c>
      <c r="FQ19" s="491"/>
      <c r="FR19" s="495">
        <f t="shared" ca="1" si="34"/>
        <v>0</v>
      </c>
      <c r="FS19" s="491"/>
      <c r="FT19" s="491"/>
      <c r="FU19" s="491"/>
      <c r="FV19" s="491"/>
      <c r="FW19" s="491"/>
      <c r="FX19" s="491"/>
      <c r="FY19" s="491"/>
      <c r="FZ19" s="491"/>
      <c r="GA19" s="491"/>
      <c r="GB19" s="491"/>
      <c r="GC19" s="491"/>
      <c r="GD19" s="491"/>
      <c r="GE19" s="491"/>
      <c r="GF19" s="491"/>
      <c r="GG19" s="491"/>
      <c r="GH19" s="491"/>
      <c r="GI19" s="491"/>
      <c r="GJ19" s="491"/>
      <c r="GK19" s="491"/>
      <c r="GL19" s="491"/>
      <c r="GM19" s="491"/>
      <c r="GN19" s="491"/>
      <c r="GO19" s="491"/>
      <c r="GP19" s="491"/>
      <c r="GQ19" s="491"/>
      <c r="GR19" s="491"/>
      <c r="GS19" s="491"/>
      <c r="GT19" s="491"/>
      <c r="GU19" s="491"/>
      <c r="GV19" s="49"/>
      <c r="GW19" s="49"/>
      <c r="GX19" s="49"/>
      <c r="GY19" s="49"/>
      <c r="GZ19" s="49"/>
      <c r="HA19" s="49"/>
      <c r="HB19" s="49"/>
      <c r="HC19" s="49"/>
    </row>
    <row r="20" spans="1:211" s="316" customFormat="1" ht="30" customHeight="1" thickTop="1" thickBot="1">
      <c r="A20" s="42"/>
      <c r="B20" s="194"/>
      <c r="C20" s="390" t="str">
        <f ca="1">IF('DB Func'!B15="Funcionário 13","",'DB Func'!B15)</f>
        <v/>
      </c>
      <c r="D20" s="391">
        <f ca="1">'DB Func'!CE15</f>
        <v>0</v>
      </c>
      <c r="E20" s="382" t="str">
        <f ca="1">IF(C20="","-",IF(OR(terceiro!E20="fev",terceiro!F20="FEV"),"Sim","Não"))</f>
        <v>-</v>
      </c>
      <c r="F20" s="383" t="str">
        <f ca="1">IF(C20="","-",IF(OR(Ferias!E20="FEV",Ferias!F20="FEV"),"Sim","Não"))</f>
        <v>-</v>
      </c>
      <c r="G20" s="383">
        <f ca="1">IF(C20="",0,IF(F20="Sim",IF(Ferias!E20="FEV",Ferias!I20,Ferias!J20),0))</f>
        <v>0</v>
      </c>
      <c r="H20" s="185"/>
      <c r="I20" s="185"/>
      <c r="J20" s="382"/>
      <c r="K20" s="152"/>
      <c r="L20" s="151"/>
      <c r="M20" s="189"/>
      <c r="N20" s="153"/>
      <c r="O20" s="48"/>
      <c r="P20" s="48"/>
      <c r="Q20" s="48"/>
      <c r="R20" s="49"/>
      <c r="S20" s="49"/>
      <c r="T20" s="49"/>
      <c r="U20" s="49"/>
      <c r="V20" s="49"/>
      <c r="W20" s="49"/>
      <c r="X20" s="49"/>
      <c r="Y20" s="49"/>
      <c r="Z20" s="49"/>
      <c r="AA20" s="49"/>
      <c r="AB20" s="48"/>
      <c r="AC20" s="48"/>
      <c r="AD20" s="49"/>
      <c r="AE20" s="49"/>
      <c r="AF20" s="314"/>
      <c r="AH20" s="484">
        <f ca="1">IF(AND('DB Func'!GE15="Janeiro",'DB Func'!BQ15="2 Parcelas"),(('auxiliar 13 sal'!D16/12*'DB Func'!GF15+AVERAGE('auxiliar 13 sal'!Q16:AB16)+AVERAGE('auxiliar 13 sal'!AE16:AP16)+'auxiliar 13 sal'!D16*'DB Func'!BN15+'auxiliar 13 sal'!D16*'DB Func'!BO15)/2),IF('DB Func'!GE15="Fevereiro",IF('DB Func'!BQ15="Parcela Única",('auxiliar 13 sal'!D16/12*'DB Func'!GF15)+AVERAGE('auxiliar 13 sal'!Q16:AB16)+AVERAGE('auxiliar 13 sal'!AE16:AP16)+('auxiliar 13 sal'!D16*'DB Func'!BN15)+('auxiliar 13 sal'!D16*'DB Func'!BO15),IF('DB Func'!BQ15="2 Parcelas",(('auxiliar 13 sal'!D16/12*'DB Func'!GF15+AVERAGE('auxiliar 13 sal'!Q16:AB16)+AVERAGE('auxiliar 13 sal'!AE16:AP16)+'auxiliar 13 sal'!D16*'DB Func'!BN15+'auxiliar 13 sal'!D16*'DB Func'!BO15)/2))),0))</f>
        <v>0</v>
      </c>
      <c r="AJ20" s="486"/>
      <c r="AK20" s="487">
        <f t="shared" ca="1" si="8"/>
        <v>0</v>
      </c>
      <c r="AL20" s="488">
        <f t="shared" ca="1" si="9"/>
        <v>0</v>
      </c>
      <c r="AM20" s="487">
        <f t="shared" ca="1" si="10"/>
        <v>0</v>
      </c>
      <c r="AN20" s="487">
        <f t="shared" ca="1" si="11"/>
        <v>0</v>
      </c>
      <c r="AO20" s="487">
        <f t="shared" ca="1" si="12"/>
        <v>0</v>
      </c>
      <c r="AP20" s="487">
        <f t="shared" ca="1" si="13"/>
        <v>0</v>
      </c>
      <c r="AQ20" s="487">
        <f t="shared" ca="1" si="14"/>
        <v>0</v>
      </c>
      <c r="AR20" s="487">
        <f>IF(OR(M20="",M20=0),0,((FF20/220)*('Ho Ex'!$C$8+$AS$6))*M20)</f>
        <v>0</v>
      </c>
      <c r="AS20" s="487">
        <f>IF(OR(N20="",N20=0),0,((FF20/220*('DB Func'!GD15+Lanc!$AS$6))*('Ho Ex'!$I$8+$AS$6))*(N20/52.5*60))</f>
        <v>0</v>
      </c>
      <c r="AT20" s="487">
        <f>IF(OR(M20="",M20=0),0,((FF20/220)*('Ho Ex'!$J$8+$AS$6))*O20)</f>
        <v>0</v>
      </c>
      <c r="AU20" s="487">
        <f>IF(OR(M20="",M20=0),0,((FF20/220)*('Ho Ex'!I26+$AS$6))*P20)</f>
        <v>0</v>
      </c>
      <c r="AV20" s="487">
        <f>IF(OR(M20="",M20=0),0,((FF20/220)*('Ho Ex'!C26+$AS$6))*Q20)</f>
        <v>0</v>
      </c>
      <c r="AW20" s="487">
        <f ca="1">FF20*'DB Func'!BN15</f>
        <v>0</v>
      </c>
      <c r="AX20" s="487">
        <f ca="1">FF20*'DB Func'!BO15</f>
        <v>0</v>
      </c>
      <c r="AY20" s="487">
        <f>IF(FJ20=0,0,VLOOKUP(FJ20,'P Gerais'!$D$39:$G$41,3,TRUE)*Func13!$F$68)</f>
        <v>0</v>
      </c>
      <c r="AZ20" s="487">
        <f t="shared" si="15"/>
        <v>0</v>
      </c>
      <c r="BA20" s="488">
        <f ca="1">((FF20-FH20-FG20+AZ20+AQ20+SUM(Z20:AA20)+SUM(AW20:AX20)+AK20)*IF('DB Func'!GG15="ok",'DB Func'!GD15,0))+(FF20-FH20-FG20+AZ20+AQ20+SUM(Z20:AA20)+SUM(AW20:AX20))+AK20</f>
        <v>0</v>
      </c>
      <c r="BB20" s="489">
        <f ca="1">VLOOKUP(BA20,'P Gerais'!$D$22:$G$25,3,TRUE)</f>
        <v>0.08</v>
      </c>
      <c r="BC20" s="487">
        <f ca="1">IF(BA20&lt;'P Gerais'!$D$25,BA20*BB20,Lanc!BB20)</f>
        <v>0</v>
      </c>
      <c r="BD20" s="487">
        <f ca="1">BA20-BC20-('DB Func'!GB15*'P Gerais'!$D$35)</f>
        <v>0</v>
      </c>
      <c r="BE20" s="490">
        <f ca="1">VLOOKUP(BD20,'P Gerais'!$D$29:$F$33,3,TRUE)</f>
        <v>0</v>
      </c>
      <c r="BF20" s="487">
        <f t="shared" ca="1" si="16"/>
        <v>0</v>
      </c>
      <c r="BG20" s="487">
        <f ca="1">VLOOKUP(BD20,'P Gerais'!$D$29:$G$33,4,TRUE)</f>
        <v>0</v>
      </c>
      <c r="BH20" s="487">
        <f t="shared" ca="1" si="17"/>
        <v>0</v>
      </c>
      <c r="BI20" s="487">
        <f t="shared" ca="1" si="18"/>
        <v>0</v>
      </c>
      <c r="BJ20" s="486">
        <f ca="1">'DB Func'!G15</f>
        <v>0</v>
      </c>
      <c r="BK20" s="486">
        <f ca="1">'DB Func'!FW15</f>
        <v>0</v>
      </c>
      <c r="BL20" s="487">
        <f ca="1">D20*'P Gerais'!$D$13</f>
        <v>0</v>
      </c>
      <c r="BM20" s="487">
        <f ca="1">D20*'P Gerais'!$D$14</f>
        <v>0</v>
      </c>
      <c r="BN20" s="487">
        <f ca="1">D20*'P Gerais'!$D$16</f>
        <v>0</v>
      </c>
      <c r="BO20" s="487">
        <f ca="1">D20*'P Gerais'!$D$17</f>
        <v>0</v>
      </c>
      <c r="BP20" s="487">
        <f ca="1">D20*'P Gerais'!$D$18</f>
        <v>0</v>
      </c>
      <c r="BQ20" s="489">
        <f ca="1">VLOOKUP(D20,'P Gerais'!$D$22:$G$24,3,TRUE)</f>
        <v>0.08</v>
      </c>
      <c r="BR20" s="489">
        <f ca="1">VLOOKUP(D20,'P Gerais'!$D$29:$G$33,3,TRUE)</f>
        <v>0</v>
      </c>
      <c r="BS20" s="489">
        <f ca="1">'DB Func'!BN15</f>
        <v>0</v>
      </c>
      <c r="BT20" s="489">
        <f ca="1">'DB Func'!BO15</f>
        <v>0</v>
      </c>
      <c r="BU20" s="489">
        <f ca="1">'DB Func'!FX15</f>
        <v>0</v>
      </c>
      <c r="BV20" s="487">
        <f t="shared" ca="1" si="19"/>
        <v>-0.08</v>
      </c>
      <c r="BW20" s="487">
        <f ca="1">BV20-'DB Func'!GC15</f>
        <v>-0.08</v>
      </c>
      <c r="BX20" s="486">
        <f ca="1">IFERROR(VLOOKUP(BW20,'P Gerais'!$D$29:$G$33,3,TRUE)*BW20,0)</f>
        <v>0</v>
      </c>
      <c r="BY20" s="487">
        <f ca="1">IFERROR(BX20-VLOOKUP(BW20,'P Gerais'!$D$29:$H$33,4,TRUE),0)</f>
        <v>0</v>
      </c>
      <c r="BZ20" s="487">
        <f ca="1">D20*'DB Func'!GD15</f>
        <v>0</v>
      </c>
      <c r="CA20" s="486"/>
      <c r="CB20" s="487">
        <f t="shared" ca="1" si="20"/>
        <v>0</v>
      </c>
      <c r="CC20" s="487">
        <f t="shared" si="21"/>
        <v>0</v>
      </c>
      <c r="CD20" s="487">
        <f t="shared" si="22"/>
        <v>0</v>
      </c>
      <c r="CE20" s="486"/>
      <c r="CF20" s="486" t="str">
        <f t="shared" ca="1" si="23"/>
        <v>não</v>
      </c>
      <c r="CG20" s="486">
        <f ca="1">IF($CH$8=1,DAY('DB Func'!C15),0)</f>
        <v>0</v>
      </c>
      <c r="CH20" s="486">
        <f ca="1">IF(CI20=0,0,MONTH('DB Func'!C15))</f>
        <v>0</v>
      </c>
      <c r="CI20" s="486">
        <f ca="1">IF('P Gerais'!D18=YEAR('DB Func'!C15),YEAR('DB Func'!C15),0)</f>
        <v>0</v>
      </c>
      <c r="CJ20" s="488">
        <v>43</v>
      </c>
      <c r="CK20" s="491"/>
      <c r="CL20" s="486" t="str">
        <f ca="1">IF(ISERROR(HLOOKUP(CL18,$DQ$7:$DW20,$DX20,FALSE)),"N",HLOOKUP(CL18,$DQ$7:$DW20,$DX20,FALSE))</f>
        <v>N</v>
      </c>
      <c r="CM20" s="486" t="str">
        <f ca="1">IF(ISERROR(HLOOKUP(CM18,$DQ$7:$DW20,$DX20,FALSE)),"N",HLOOKUP(CM18,$DQ$7:$DW20,$DX20,FALSE))</f>
        <v>N</v>
      </c>
      <c r="CN20" s="486" t="str">
        <f ca="1">IF(ISERROR(HLOOKUP(CN18,$DQ$7:$DW20,$DX20,FALSE)),"N",HLOOKUP(CN18,$DQ$7:$DW20,$DX20,FALSE))</f>
        <v>N</v>
      </c>
      <c r="CO20" s="486" t="str">
        <f ca="1">IF(ISERROR(HLOOKUP(CO18,$DQ$7:$DW20,$DX20,FALSE)),"N",HLOOKUP(CO18,$DQ$7:$DW20,$DX20,FALSE))</f>
        <v>N</v>
      </c>
      <c r="CP20" s="486" t="str">
        <f ca="1">IF(ISERROR(HLOOKUP(CP18,$DQ$7:$DW20,$DX20,FALSE)),"N",HLOOKUP(CP18,$DQ$7:$DW20,$DX20,FALSE))</f>
        <v>N</v>
      </c>
      <c r="CQ20" s="486" t="str">
        <f ca="1">IF(ISERROR(HLOOKUP(CQ18,$DQ$7:$DW20,$DX20,FALSE)),"N",HLOOKUP(CQ18,$DQ$7:$DW20,$DX20,FALSE))</f>
        <v>N</v>
      </c>
      <c r="CR20" s="486" t="str">
        <f>IF(ISERROR(HLOOKUP(CR18,$DQ$7:$DW20,$DX20,FALSE)),"N",HLOOKUP(CR18,$DQ$7:$DW20,$DX20,FALSE))</f>
        <v>N</v>
      </c>
      <c r="CS20" s="486" t="str">
        <f ca="1">IF(ISERROR(HLOOKUP(CS18,$DQ$7:$DW20,$DX20,FALSE)),"N",HLOOKUP(CS18,$DQ$7:$DW20,$DX20,FALSE))</f>
        <v>N</v>
      </c>
      <c r="CT20" s="486" t="str">
        <f ca="1">IF(ISERROR(HLOOKUP(CT18,$DQ$7:$DW20,$DX20,FALSE)),"N",HLOOKUP(CT18,$DQ$7:$DW20,$DX20,FALSE))</f>
        <v>N</v>
      </c>
      <c r="CU20" s="486" t="str">
        <f ca="1">IF(ISERROR(HLOOKUP(CU18,$DQ$7:$DW20,$DX20,FALSE)),"N",HLOOKUP(CU18,$DQ$7:$DW20,$DX20,FALSE))</f>
        <v>N</v>
      </c>
      <c r="CV20" s="486" t="str">
        <f ca="1">IF(ISERROR(HLOOKUP(CV18,$DQ$7:$DW20,$DX20,FALSE)),"N",HLOOKUP(CV18,$DQ$7:$DW20,$DX20,FALSE))</f>
        <v>N</v>
      </c>
      <c r="CW20" s="486" t="str">
        <f ca="1">IF(ISERROR(HLOOKUP(CW18,$DQ$7:$DW20,$DX20,FALSE)),"N",HLOOKUP(CW18,$DQ$7:$DW20,$DX20,FALSE))</f>
        <v>N</v>
      </c>
      <c r="CX20" s="486" t="str">
        <f ca="1">IF(ISERROR(HLOOKUP(CX18,$DQ$7:$DW20,$DX20,FALSE)),"N",HLOOKUP(CX18,$DQ$7:$DW20,$DX20,FALSE))</f>
        <v>N</v>
      </c>
      <c r="CY20" s="486" t="str">
        <f>IF(ISERROR(HLOOKUP(CY18,$DQ$7:$DW20,$DX20,FALSE)),"N",HLOOKUP(CY18,$DQ$7:$DW20,$DX20,FALSE))</f>
        <v>N</v>
      </c>
      <c r="CZ20" s="486" t="str">
        <f ca="1">IF(ISERROR(HLOOKUP(CZ18,$DQ$7:$DW20,$DX20,FALSE)),"N",HLOOKUP(CZ18,$DQ$7:$DW20,$DX20,FALSE))</f>
        <v>N</v>
      </c>
      <c r="DA20" s="486" t="str">
        <f ca="1">IF(ISERROR(HLOOKUP(DA18,$DQ$7:$DW20,$DX20,FALSE)),"N",HLOOKUP(DA18,$DQ$7:$DW20,$DX20,FALSE))</f>
        <v>N</v>
      </c>
      <c r="DB20" s="486" t="str">
        <f ca="1">IF(ISERROR(HLOOKUP(DB18,$DQ$7:$DW20,$DX20,FALSE)),"N",HLOOKUP(DB18,$DQ$7:$DW20,$DX20,FALSE))</f>
        <v>N</v>
      </c>
      <c r="DC20" s="486" t="str">
        <f ca="1">IF(ISERROR(HLOOKUP(DC18,$DQ$7:$DW20,$DX20,FALSE)),"N",HLOOKUP(DC18,$DQ$7:$DW20,$DX20,FALSE))</f>
        <v>N</v>
      </c>
      <c r="DD20" s="486" t="str">
        <f ca="1">IF(ISERROR(HLOOKUP(DD18,$DQ$7:$DW20,$DX20,FALSE)),"N",HLOOKUP(DD18,$DQ$7:$DW20,$DX20,FALSE))</f>
        <v>N</v>
      </c>
      <c r="DE20" s="486" t="str">
        <f ca="1">IF(ISERROR(HLOOKUP(DE18,$DQ$7:$DW20,$DX20,FALSE)),"N",HLOOKUP(DE18,$DQ$7:$DW20,$DX20,FALSE))</f>
        <v>N</v>
      </c>
      <c r="DF20" s="486" t="str">
        <f>IF(ISERROR(HLOOKUP(DF18,$DQ$7:$DW20,$DX20,FALSE)),"N",HLOOKUP(DF18,$DQ$7:$DW20,$DX20,FALSE))</f>
        <v>N</v>
      </c>
      <c r="DG20" s="486" t="str">
        <f ca="1">IF(ISERROR(HLOOKUP(DG18,$DQ$7:$DW20,$DX20,FALSE)),"N",HLOOKUP(DG18,$DQ$7:$DW20,$DX20,FALSE))</f>
        <v>N</v>
      </c>
      <c r="DH20" s="486" t="str">
        <f ca="1">IF(ISERROR(HLOOKUP(DH18,$DQ$7:$DW20,$DX20,FALSE)),"N",HLOOKUP(DH18,$DQ$7:$DW20,$DX20,FALSE))</f>
        <v>N</v>
      </c>
      <c r="DI20" s="486" t="str">
        <f ca="1">IF(ISERROR(HLOOKUP(DI18,$DQ$7:$DW20,$DX20,FALSE)),"N",HLOOKUP(DI18,$DQ$7:$DW20,$DX20,FALSE))</f>
        <v>N</v>
      </c>
      <c r="DJ20" s="486" t="str">
        <f ca="1">IF(ISERROR(HLOOKUP(DJ18,$DQ$7:$DW20,$DX20,FALSE)),"N",HLOOKUP(DJ18,$DQ$7:$DW20,$DX20,FALSE))</f>
        <v>N</v>
      </c>
      <c r="DK20" s="486" t="str">
        <f ca="1">IF(ISERROR(HLOOKUP(DK18,$DQ$7:$DW20,$DX20,FALSE)),"N",HLOOKUP(DK18,$DQ$7:$DW20,$DX20,FALSE))</f>
        <v>N</v>
      </c>
      <c r="DL20" s="486" t="str">
        <f ca="1">IF(ISERROR(HLOOKUP(DL18,$DQ$7:$DW20,$DX20,FALSE)),"N",HLOOKUP(DL18,$DQ$7:$DW20,$DX20,FALSE))</f>
        <v>N</v>
      </c>
      <c r="DM20" s="486" t="str">
        <f>IF(ISERROR(HLOOKUP(DM18,$DQ$7:$DW20,$DX20,FALSE)),"N",HLOOKUP(DM18,$DQ$7:$DW20,$DX20,FALSE))</f>
        <v>N</v>
      </c>
      <c r="DN20" s="486" t="str">
        <f>IF($DN$4="não é um ano bissexto","",IF(ISERROR(HLOOKUP(DN18,$DQ$7:$DW20,$DX20,FALSE)),"N",HLOOKUP(DN18,$DQ$7:$DW20,$DX20,FALSE)))</f>
        <v/>
      </c>
      <c r="DO20" s="486">
        <f t="shared" ca="1" si="24"/>
        <v>0</v>
      </c>
      <c r="DP20" s="486">
        <f t="shared" ca="1" si="25"/>
        <v>28</v>
      </c>
      <c r="DQ20" s="486" t="str">
        <f>IF('DB Func'!M15&gt;0,"S","N")</f>
        <v>N</v>
      </c>
      <c r="DR20" s="486" t="str">
        <f>IF('DB Func'!R15&gt;0,"S","N")</f>
        <v>N</v>
      </c>
      <c r="DS20" s="486" t="str">
        <f>IF('DB Func'!W15&gt;0,"S","N")</f>
        <v>N</v>
      </c>
      <c r="DT20" s="486" t="str">
        <f>IF('DB Func'!AB15&gt;0,"S","N")</f>
        <v>N</v>
      </c>
      <c r="DU20" s="486" t="str">
        <f>IF('DB Func'!AG15&gt;0,"S","N")</f>
        <v>N</v>
      </c>
      <c r="DV20" s="486" t="str">
        <f>IF('DB Func'!AL15&gt;0,"S","N")</f>
        <v>N</v>
      </c>
      <c r="DW20" s="486" t="str">
        <f>IF('DB Func'!AQ15&gt;0,"S","N")</f>
        <v>N</v>
      </c>
      <c r="DX20" s="486">
        <v>14</v>
      </c>
      <c r="DY20" s="492">
        <f ca="1">'DB Func'!C15</f>
        <v>0</v>
      </c>
      <c r="DZ20" s="486" t="str">
        <f t="shared" ca="1" si="26"/>
        <v>s</v>
      </c>
      <c r="EA20" s="486" t="str">
        <f t="shared" ca="1" si="26"/>
        <v>s</v>
      </c>
      <c r="EB20" s="486" t="str">
        <f t="shared" ca="1" si="26"/>
        <v>s</v>
      </c>
      <c r="EC20" s="486" t="str">
        <f t="shared" ca="1" si="26"/>
        <v>s</v>
      </c>
      <c r="ED20" s="486" t="str">
        <f t="shared" ca="1" si="26"/>
        <v>s</v>
      </c>
      <c r="EE20" s="486" t="str">
        <f t="shared" ca="1" si="26"/>
        <v>s</v>
      </c>
      <c r="EF20" s="486" t="str">
        <f t="shared" ca="1" si="26"/>
        <v>s</v>
      </c>
      <c r="EG20" s="486" t="str">
        <f t="shared" ca="1" si="26"/>
        <v>s</v>
      </c>
      <c r="EH20" s="486" t="str">
        <f t="shared" ca="1" si="26"/>
        <v>s</v>
      </c>
      <c r="EI20" s="486" t="str">
        <f t="shared" ca="1" si="26"/>
        <v>s</v>
      </c>
      <c r="EJ20" s="486" t="str">
        <f t="shared" ca="1" si="26"/>
        <v>s</v>
      </c>
      <c r="EK20" s="486" t="str">
        <f t="shared" ca="1" si="26"/>
        <v>s</v>
      </c>
      <c r="EL20" s="486" t="str">
        <f t="shared" ca="1" si="26"/>
        <v>s</v>
      </c>
      <c r="EM20" s="486" t="str">
        <f t="shared" ca="1" si="26"/>
        <v>s</v>
      </c>
      <c r="EN20" s="486" t="str">
        <f t="shared" ca="1" si="26"/>
        <v>s</v>
      </c>
      <c r="EO20" s="486" t="str">
        <f t="shared" ca="1" si="26"/>
        <v>s</v>
      </c>
      <c r="EP20" s="486" t="str">
        <f t="shared" ca="1" si="35"/>
        <v>s</v>
      </c>
      <c r="EQ20" s="486" t="str">
        <f t="shared" ca="1" si="35"/>
        <v>s</v>
      </c>
      <c r="ER20" s="486" t="str">
        <f t="shared" ca="1" si="35"/>
        <v>s</v>
      </c>
      <c r="ES20" s="486" t="str">
        <f t="shared" ca="1" si="35"/>
        <v>s</v>
      </c>
      <c r="ET20" s="486" t="str">
        <f t="shared" ca="1" si="35"/>
        <v>s</v>
      </c>
      <c r="EU20" s="486" t="str">
        <f t="shared" ca="1" si="35"/>
        <v>s</v>
      </c>
      <c r="EV20" s="486" t="str">
        <f t="shared" ca="1" si="35"/>
        <v>s</v>
      </c>
      <c r="EW20" s="486" t="str">
        <f t="shared" ca="1" si="35"/>
        <v>s</v>
      </c>
      <c r="EX20" s="486" t="str">
        <f t="shared" ca="1" si="35"/>
        <v>s</v>
      </c>
      <c r="EY20" s="486" t="str">
        <f t="shared" ca="1" si="35"/>
        <v>s</v>
      </c>
      <c r="EZ20" s="486" t="str">
        <f t="shared" ca="1" si="35"/>
        <v>s</v>
      </c>
      <c r="FA20" s="486" t="str">
        <f t="shared" ca="1" si="35"/>
        <v>s</v>
      </c>
      <c r="FB20" s="486" t="str">
        <f t="shared" si="28"/>
        <v/>
      </c>
      <c r="FC20" s="486">
        <f t="shared" ca="1" si="29"/>
        <v>28</v>
      </c>
      <c r="FD20" s="486">
        <f t="shared" ca="1" si="30"/>
        <v>0</v>
      </c>
      <c r="FE20" s="486" t="str">
        <f ca="1">IF(AND(YEAR(DY20)='P Gerais'!D18,MONTH(Lanc!EA20)=2,DAY(Lanc!EA20)&gt;1),"S","N")</f>
        <v>N</v>
      </c>
      <c r="FF20" s="487">
        <f t="shared" ca="1" si="31"/>
        <v>0</v>
      </c>
      <c r="FG20" s="487">
        <f t="shared" si="32"/>
        <v>0</v>
      </c>
      <c r="FH20" s="493">
        <f t="shared" ca="1" si="33"/>
        <v>0</v>
      </c>
      <c r="FI20" s="491"/>
      <c r="FJ20" s="491"/>
      <c r="FK20" s="491"/>
      <c r="FL20" s="491"/>
      <c r="FM20" s="491"/>
      <c r="FN20" s="491"/>
      <c r="FO20" s="491"/>
      <c r="FP20" s="491">
        <f ca="1">((FF20-FH20-FG20+AZ20+AQ20+SUM(Z20:AA20)+SUM(AW20:AX20)+AK20)*IF('DB Func'!GG15="ok",'DB Func'!GD15,0))</f>
        <v>0</v>
      </c>
      <c r="FQ20" s="491"/>
      <c r="FR20" s="495">
        <f t="shared" ca="1" si="34"/>
        <v>0</v>
      </c>
      <c r="FS20" s="491"/>
      <c r="FT20" s="491"/>
      <c r="FU20" s="491"/>
      <c r="FV20" s="491"/>
      <c r="FW20" s="491"/>
      <c r="FX20" s="491"/>
      <c r="FY20" s="491"/>
      <c r="FZ20" s="491"/>
      <c r="GA20" s="491"/>
      <c r="GB20" s="491"/>
      <c r="GC20" s="491"/>
      <c r="GD20" s="491"/>
      <c r="GE20" s="491"/>
      <c r="GF20" s="491"/>
      <c r="GG20" s="491"/>
      <c r="GH20" s="491"/>
      <c r="GI20" s="491"/>
      <c r="GJ20" s="491"/>
      <c r="GK20" s="491"/>
      <c r="GL20" s="491"/>
      <c r="GM20" s="491"/>
      <c r="GN20" s="491"/>
      <c r="GO20" s="491"/>
      <c r="GP20" s="491"/>
      <c r="GQ20" s="491"/>
      <c r="GR20" s="491"/>
      <c r="GS20" s="491"/>
      <c r="GT20" s="491"/>
      <c r="GU20" s="491"/>
      <c r="GV20" s="49"/>
      <c r="GW20" s="49"/>
      <c r="GX20" s="49"/>
      <c r="GY20" s="49"/>
      <c r="GZ20" s="49"/>
      <c r="HA20" s="49"/>
      <c r="HB20" s="49"/>
      <c r="HC20" s="49"/>
    </row>
    <row r="21" spans="1:211" s="316" customFormat="1" ht="30" customHeight="1" thickTop="1" thickBot="1">
      <c r="A21" s="42"/>
      <c r="B21" s="194"/>
      <c r="C21" s="390" t="str">
        <f ca="1">IF('DB Func'!B16="Funcionário 14","",'DB Func'!B16)</f>
        <v/>
      </c>
      <c r="D21" s="391">
        <f ca="1">'DB Func'!CE16</f>
        <v>0</v>
      </c>
      <c r="E21" s="382" t="str">
        <f ca="1">IF(C21="","-",IF(OR(terceiro!E21="fev",terceiro!F21="FEV"),"Sim","Não"))</f>
        <v>-</v>
      </c>
      <c r="F21" s="383" t="str">
        <f ca="1">IF(C21="","-",IF(OR(Ferias!E21="FEV",Ferias!F21="FEV"),"Sim","Não"))</f>
        <v>-</v>
      </c>
      <c r="G21" s="383">
        <f ca="1">IF(C21="",0,IF(F21="Sim",IF(Ferias!E21="FEV",Ferias!I21,Ferias!J21),0))</f>
        <v>0</v>
      </c>
      <c r="H21" s="185"/>
      <c r="I21" s="185"/>
      <c r="J21" s="382"/>
      <c r="K21" s="152"/>
      <c r="L21" s="151"/>
      <c r="M21" s="189"/>
      <c r="N21" s="153"/>
      <c r="O21" s="48"/>
      <c r="P21" s="48"/>
      <c r="Q21" s="48"/>
      <c r="R21" s="49"/>
      <c r="S21" s="49"/>
      <c r="T21" s="49"/>
      <c r="U21" s="49"/>
      <c r="V21" s="49"/>
      <c r="W21" s="49"/>
      <c r="X21" s="49"/>
      <c r="Y21" s="49"/>
      <c r="Z21" s="49"/>
      <c r="AA21" s="49"/>
      <c r="AB21" s="48"/>
      <c r="AC21" s="48"/>
      <c r="AD21" s="49"/>
      <c r="AE21" s="49"/>
      <c r="AF21" s="314"/>
      <c r="AH21" s="484">
        <f ca="1">IF(AND('DB Func'!GE16="Janeiro",'DB Func'!BQ16="2 Parcelas"),(('auxiliar 13 sal'!D17/12*'DB Func'!GF16+AVERAGE('auxiliar 13 sal'!Q17:AB17)+AVERAGE('auxiliar 13 sal'!AE17:AP17)+'auxiliar 13 sal'!D17*'DB Func'!BN16+'auxiliar 13 sal'!D17*'DB Func'!BO16)/2),IF('DB Func'!GE16="Fevereiro",IF('DB Func'!BQ16="Parcela Única",('auxiliar 13 sal'!D17/12*'DB Func'!GF16)+AVERAGE('auxiliar 13 sal'!Q17:AB17)+AVERAGE('auxiliar 13 sal'!AE17:AP17)+('auxiliar 13 sal'!D17*'DB Func'!BN16)+('auxiliar 13 sal'!D17*'DB Func'!BO16),IF('DB Func'!BQ16="2 Parcelas",(('auxiliar 13 sal'!D17/12*'DB Func'!GF16+AVERAGE('auxiliar 13 sal'!Q17:AB17)+AVERAGE('auxiliar 13 sal'!AE17:AP17)+'auxiliar 13 sal'!D17*'DB Func'!BN16+'auxiliar 13 sal'!D17*'DB Func'!BO16)/2))),0))</f>
        <v>0</v>
      </c>
      <c r="AJ21" s="486"/>
      <c r="AK21" s="487">
        <f t="shared" ca="1" si="8"/>
        <v>0</v>
      </c>
      <c r="AL21" s="488">
        <f t="shared" ca="1" si="9"/>
        <v>0</v>
      </c>
      <c r="AM21" s="487">
        <f t="shared" ca="1" si="10"/>
        <v>0</v>
      </c>
      <c r="AN21" s="487">
        <f t="shared" ca="1" si="11"/>
        <v>0</v>
      </c>
      <c r="AO21" s="487">
        <f t="shared" ca="1" si="12"/>
        <v>0</v>
      </c>
      <c r="AP21" s="487">
        <f t="shared" ca="1" si="13"/>
        <v>0</v>
      </c>
      <c r="AQ21" s="487">
        <f t="shared" ca="1" si="14"/>
        <v>0</v>
      </c>
      <c r="AR21" s="487">
        <f>IF(OR(M21="",M21=0),0,((FF21/220)*('Ho Ex'!$C$8+$AS$6))*M21)</f>
        <v>0</v>
      </c>
      <c r="AS21" s="487">
        <f>IF(OR(N21="",N21=0),0,((FF21/220*('DB Func'!GD16+Lanc!$AS$6))*('Ho Ex'!$I$8+$AS$6))*(N21/52.5*60))</f>
        <v>0</v>
      </c>
      <c r="AT21" s="487">
        <f>IF(OR(M21="",M21=0),0,((FF21/220)*('Ho Ex'!$J$8+$AS$6))*O21)</f>
        <v>0</v>
      </c>
      <c r="AU21" s="487">
        <f>IF(OR(M21="",M21=0),0,((FF21/220)*('Ho Ex'!I27+$AS$6))*P21)</f>
        <v>0</v>
      </c>
      <c r="AV21" s="487">
        <f>IF(OR(M21="",M21=0),0,((FF21/220)*('Ho Ex'!C27+$AS$6))*Q21)</f>
        <v>0</v>
      </c>
      <c r="AW21" s="487">
        <f ca="1">FF21*'DB Func'!BN16</f>
        <v>0</v>
      </c>
      <c r="AX21" s="487">
        <f ca="1">FF21*'DB Func'!BO16</f>
        <v>0</v>
      </c>
      <c r="AY21" s="487">
        <f>IF(FJ21=0,0,VLOOKUP(FJ21,'P Gerais'!$D$39:$G$41,3,TRUE)*Func14!$F$68)</f>
        <v>0</v>
      </c>
      <c r="AZ21" s="487">
        <f t="shared" si="15"/>
        <v>0</v>
      </c>
      <c r="BA21" s="488">
        <f ca="1">((FF21-FH21-FG21+AZ21+AQ21+SUM(Z21:AA21)+SUM(AW21:AX21)+AK21)*IF('DB Func'!GG16="ok",'DB Func'!GD16,0))+(FF21-FH21-FG21+AZ21+AQ21+SUM(Z21:AA21)+SUM(AW21:AX21))+AK21</f>
        <v>0</v>
      </c>
      <c r="BB21" s="489">
        <f ca="1">VLOOKUP(BA21,'P Gerais'!$D$22:$G$25,3,TRUE)</f>
        <v>0.08</v>
      </c>
      <c r="BC21" s="487">
        <f ca="1">IF(BA21&lt;'P Gerais'!$D$25,BA21*BB21,Lanc!BB21)</f>
        <v>0</v>
      </c>
      <c r="BD21" s="487">
        <f ca="1">BA21-BC21-('DB Func'!GB16*'P Gerais'!$D$35)</f>
        <v>0</v>
      </c>
      <c r="BE21" s="490">
        <f ca="1">VLOOKUP(BD21,'P Gerais'!$D$29:$F$33,3,TRUE)</f>
        <v>0</v>
      </c>
      <c r="BF21" s="487">
        <f t="shared" ca="1" si="16"/>
        <v>0</v>
      </c>
      <c r="BG21" s="487">
        <f ca="1">VLOOKUP(BD21,'P Gerais'!$D$29:$G$33,4,TRUE)</f>
        <v>0</v>
      </c>
      <c r="BH21" s="487">
        <f t="shared" ca="1" si="17"/>
        <v>0</v>
      </c>
      <c r="BI21" s="487">
        <f t="shared" ca="1" si="18"/>
        <v>0</v>
      </c>
      <c r="BJ21" s="486">
        <f ca="1">'DB Func'!G16</f>
        <v>0</v>
      </c>
      <c r="BK21" s="486">
        <f ca="1">'DB Func'!FW16</f>
        <v>0</v>
      </c>
      <c r="BL21" s="487">
        <f ca="1">D21*'P Gerais'!$D$13</f>
        <v>0</v>
      </c>
      <c r="BM21" s="487">
        <f ca="1">D21*'P Gerais'!$D$14</f>
        <v>0</v>
      </c>
      <c r="BN21" s="487">
        <f ca="1">D21*'P Gerais'!$D$16</f>
        <v>0</v>
      </c>
      <c r="BO21" s="487">
        <f ca="1">D21*'P Gerais'!$D$17</f>
        <v>0</v>
      </c>
      <c r="BP21" s="487">
        <f ca="1">D21*'P Gerais'!$D$18</f>
        <v>0</v>
      </c>
      <c r="BQ21" s="489">
        <f ca="1">VLOOKUP(D21,'P Gerais'!$D$22:$G$24,3,TRUE)</f>
        <v>0.08</v>
      </c>
      <c r="BR21" s="489">
        <f ca="1">VLOOKUP(D21,'P Gerais'!$D$29:$G$33,3,TRUE)</f>
        <v>0</v>
      </c>
      <c r="BS21" s="489">
        <f ca="1">'DB Func'!BN16</f>
        <v>0</v>
      </c>
      <c r="BT21" s="489">
        <f ca="1">'DB Func'!BO16</f>
        <v>0</v>
      </c>
      <c r="BU21" s="489">
        <f ca="1">'DB Func'!FX16</f>
        <v>0</v>
      </c>
      <c r="BV21" s="487">
        <f t="shared" ca="1" si="19"/>
        <v>-0.08</v>
      </c>
      <c r="BW21" s="487">
        <f ca="1">BV21-'DB Func'!GC16</f>
        <v>-0.08</v>
      </c>
      <c r="BX21" s="486">
        <f ca="1">IFERROR(VLOOKUP(BW21,'P Gerais'!$D$29:$G$33,3,TRUE)*BW21,0)</f>
        <v>0</v>
      </c>
      <c r="BY21" s="487">
        <f ca="1">IFERROR(BX21-VLOOKUP(BW21,'P Gerais'!$D$29:$H$33,4,TRUE),0)</f>
        <v>0</v>
      </c>
      <c r="BZ21" s="487">
        <f ca="1">D21*'DB Func'!GD16</f>
        <v>0</v>
      </c>
      <c r="CA21" s="486"/>
      <c r="CB21" s="487">
        <f t="shared" ca="1" si="20"/>
        <v>0</v>
      </c>
      <c r="CC21" s="487">
        <f t="shared" si="21"/>
        <v>0</v>
      </c>
      <c r="CD21" s="487">
        <f t="shared" si="22"/>
        <v>0</v>
      </c>
      <c r="CE21" s="486"/>
      <c r="CF21" s="486" t="str">
        <f t="shared" ca="1" si="23"/>
        <v>não</v>
      </c>
      <c r="CG21" s="486">
        <f ca="1">IF($CH$8=1,DAY('DB Func'!C16),0)</f>
        <v>0</v>
      </c>
      <c r="CH21" s="486">
        <f ca="1">IF(CI21=0,0,MONTH('DB Func'!C16))</f>
        <v>0</v>
      </c>
      <c r="CI21" s="486">
        <f ca="1">IF('P Gerais'!D19=YEAR('DB Func'!C16),YEAR('DB Func'!C16),0)</f>
        <v>0</v>
      </c>
      <c r="CJ21" s="488">
        <v>44</v>
      </c>
      <c r="CK21" s="491"/>
      <c r="CL21" s="486" t="str">
        <f>IF(ISERROR(HLOOKUP(CL19,$DQ$7:$DW21,$DX21,FALSE)),"N",HLOOKUP(CL19,$DQ$7:$DW21,$DX21,FALSE))</f>
        <v>N</v>
      </c>
      <c r="CM21" s="486" t="str">
        <f>IF(ISERROR(HLOOKUP(CM19,$DQ$7:$DW21,$DX21,FALSE)),"N",HLOOKUP(CM19,$DQ$7:$DW21,$DX21,FALSE))</f>
        <v>N</v>
      </c>
      <c r="CN21" s="486" t="str">
        <f>IF(ISERROR(HLOOKUP(CN19,$DQ$7:$DW21,$DX21,FALSE)),"N",HLOOKUP(CN19,$DQ$7:$DW21,$DX21,FALSE))</f>
        <v>N</v>
      </c>
      <c r="CO21" s="486" t="str">
        <f>IF(ISERROR(HLOOKUP(CO19,$DQ$7:$DW21,$DX21,FALSE)),"N",HLOOKUP(CO19,$DQ$7:$DW21,$DX21,FALSE))</f>
        <v>N</v>
      </c>
      <c r="CP21" s="486" t="str">
        <f>IF(ISERROR(HLOOKUP(CP19,$DQ$7:$DW21,$DX21,FALSE)),"N",HLOOKUP(CP19,$DQ$7:$DW21,$DX21,FALSE))</f>
        <v>N</v>
      </c>
      <c r="CQ21" s="486" t="str">
        <f>IF(ISERROR(HLOOKUP(CQ19,$DQ$7:$DW21,$DX21,FALSE)),"N",HLOOKUP(CQ19,$DQ$7:$DW21,$DX21,FALSE))</f>
        <v>N</v>
      </c>
      <c r="CR21" s="486" t="str">
        <f>IF(ISERROR(HLOOKUP(CR19,$DQ$7:$DW21,$DX21,FALSE)),"N",HLOOKUP(CR19,$DQ$7:$DW21,$DX21,FALSE))</f>
        <v>N</v>
      </c>
      <c r="CS21" s="486" t="str">
        <f>IF(ISERROR(HLOOKUP(CS19,$DQ$7:$DW21,$DX21,FALSE)),"N",HLOOKUP(CS19,$DQ$7:$DW21,$DX21,FALSE))</f>
        <v>N</v>
      </c>
      <c r="CT21" s="486" t="str">
        <f>IF(ISERROR(HLOOKUP(CT19,$DQ$7:$DW21,$DX21,FALSE)),"N",HLOOKUP(CT19,$DQ$7:$DW21,$DX21,FALSE))</f>
        <v>N</v>
      </c>
      <c r="CU21" s="486" t="str">
        <f>IF(ISERROR(HLOOKUP(CU19,$DQ$7:$DW21,$DX21,FALSE)),"N",HLOOKUP(CU19,$DQ$7:$DW21,$DX21,FALSE))</f>
        <v>N</v>
      </c>
      <c r="CV21" s="486" t="str">
        <f>IF(ISERROR(HLOOKUP(CV19,$DQ$7:$DW21,$DX21,FALSE)),"N",HLOOKUP(CV19,$DQ$7:$DW21,$DX21,FALSE))</f>
        <v>N</v>
      </c>
      <c r="CW21" s="486" t="str">
        <f>IF(ISERROR(HLOOKUP(CW19,$DQ$7:$DW21,$DX21,FALSE)),"N",HLOOKUP(CW19,$DQ$7:$DW21,$DX21,FALSE))</f>
        <v>N</v>
      </c>
      <c r="CX21" s="486" t="str">
        <f>IF(ISERROR(HLOOKUP(CX19,$DQ$7:$DW21,$DX21,FALSE)),"N",HLOOKUP(CX19,$DQ$7:$DW21,$DX21,FALSE))</f>
        <v>N</v>
      </c>
      <c r="CY21" s="486" t="str">
        <f>IF(ISERROR(HLOOKUP(CY19,$DQ$7:$DW21,$DX21,FALSE)),"N",HLOOKUP(CY19,$DQ$7:$DW21,$DX21,FALSE))</f>
        <v>N</v>
      </c>
      <c r="CZ21" s="486" t="str">
        <f>IF(ISERROR(HLOOKUP(CZ19,$DQ$7:$DW21,$DX21,FALSE)),"N",HLOOKUP(CZ19,$DQ$7:$DW21,$DX21,FALSE))</f>
        <v>N</v>
      </c>
      <c r="DA21" s="486" t="str">
        <f>IF(ISERROR(HLOOKUP(DA19,$DQ$7:$DW21,$DX21,FALSE)),"N",HLOOKUP(DA19,$DQ$7:$DW21,$DX21,FALSE))</f>
        <v>N</v>
      </c>
      <c r="DB21" s="486" t="str">
        <f>IF(ISERROR(HLOOKUP(DB19,$DQ$7:$DW21,$DX21,FALSE)),"N",HLOOKUP(DB19,$DQ$7:$DW21,$DX21,FALSE))</f>
        <v>N</v>
      </c>
      <c r="DC21" s="486" t="str">
        <f>IF(ISERROR(HLOOKUP(DC19,$DQ$7:$DW21,$DX21,FALSE)),"N",HLOOKUP(DC19,$DQ$7:$DW21,$DX21,FALSE))</f>
        <v>N</v>
      </c>
      <c r="DD21" s="486" t="str">
        <f>IF(ISERROR(HLOOKUP(DD19,$DQ$7:$DW21,$DX21,FALSE)),"N",HLOOKUP(DD19,$DQ$7:$DW21,$DX21,FALSE))</f>
        <v>N</v>
      </c>
      <c r="DE21" s="486" t="str">
        <f>IF(ISERROR(HLOOKUP(DE19,$DQ$7:$DW21,$DX21,FALSE)),"N",HLOOKUP(DE19,$DQ$7:$DW21,$DX21,FALSE))</f>
        <v>N</v>
      </c>
      <c r="DF21" s="486" t="str">
        <f>IF(ISERROR(HLOOKUP(DF19,$DQ$7:$DW21,$DX21,FALSE)),"N",HLOOKUP(DF19,$DQ$7:$DW21,$DX21,FALSE))</f>
        <v>N</v>
      </c>
      <c r="DG21" s="486" t="str">
        <f>IF(ISERROR(HLOOKUP(DG19,$DQ$7:$DW21,$DX21,FALSE)),"N",HLOOKUP(DG19,$DQ$7:$DW21,$DX21,FALSE))</f>
        <v>N</v>
      </c>
      <c r="DH21" s="486" t="str">
        <f>IF(ISERROR(HLOOKUP(DH19,$DQ$7:$DW21,$DX21,FALSE)),"N",HLOOKUP(DH19,$DQ$7:$DW21,$DX21,FALSE))</f>
        <v>N</v>
      </c>
      <c r="DI21" s="486" t="str">
        <f>IF(ISERROR(HLOOKUP(DI19,$DQ$7:$DW21,$DX21,FALSE)),"N",HLOOKUP(DI19,$DQ$7:$DW21,$DX21,FALSE))</f>
        <v>N</v>
      </c>
      <c r="DJ21" s="486" t="str">
        <f>IF(ISERROR(HLOOKUP(DJ19,$DQ$7:$DW21,$DX21,FALSE)),"N",HLOOKUP(DJ19,$DQ$7:$DW21,$DX21,FALSE))</f>
        <v>N</v>
      </c>
      <c r="DK21" s="486" t="str">
        <f>IF(ISERROR(HLOOKUP(DK19,$DQ$7:$DW21,$DX21,FALSE)),"N",HLOOKUP(DK19,$DQ$7:$DW21,$DX21,FALSE))</f>
        <v>N</v>
      </c>
      <c r="DL21" s="486" t="str">
        <f>IF(ISERROR(HLOOKUP(DL19,$DQ$7:$DW21,$DX21,FALSE)),"N",HLOOKUP(DL19,$DQ$7:$DW21,$DX21,FALSE))</f>
        <v>N</v>
      </c>
      <c r="DM21" s="486" t="str">
        <f>IF(ISERROR(HLOOKUP(DM19,$DQ$7:$DW21,$DX21,FALSE)),"N",HLOOKUP(DM19,$DQ$7:$DW21,$DX21,FALSE))</f>
        <v>N</v>
      </c>
      <c r="DN21" s="486" t="str">
        <f>IF($DN$4="não é um ano bissexto","",IF(ISERROR(HLOOKUP(DN19,$DQ$7:$DW21,$DX21,FALSE)),"N",HLOOKUP(DN19,$DQ$7:$DW21,$DX21,FALSE)))</f>
        <v/>
      </c>
      <c r="DO21" s="486">
        <f t="shared" si="24"/>
        <v>0</v>
      </c>
      <c r="DP21" s="486">
        <f t="shared" si="25"/>
        <v>28</v>
      </c>
      <c r="DQ21" s="486" t="str">
        <f>IF('DB Func'!M16&gt;0,"S","N")</f>
        <v>N</v>
      </c>
      <c r="DR21" s="486" t="str">
        <f>IF('DB Func'!R16&gt;0,"S","N")</f>
        <v>N</v>
      </c>
      <c r="DS21" s="486" t="str">
        <f>IF('DB Func'!W16&gt;0,"S","N")</f>
        <v>N</v>
      </c>
      <c r="DT21" s="486" t="str">
        <f>IF('DB Func'!AB16&gt;0,"S","N")</f>
        <v>N</v>
      </c>
      <c r="DU21" s="486" t="str">
        <f>IF('DB Func'!AG16&gt;0,"S","N")</f>
        <v>N</v>
      </c>
      <c r="DV21" s="486" t="str">
        <f>IF('DB Func'!AL16&gt;0,"S","N")</f>
        <v>N</v>
      </c>
      <c r="DW21" s="486" t="str">
        <f>IF('DB Func'!AQ16&gt;0,"S","N")</f>
        <v>N</v>
      </c>
      <c r="DX21" s="486">
        <v>15</v>
      </c>
      <c r="DY21" s="492">
        <f ca="1">'DB Func'!C16</f>
        <v>0</v>
      </c>
      <c r="DZ21" s="486" t="str">
        <f t="shared" ca="1" si="26"/>
        <v>s</v>
      </c>
      <c r="EA21" s="486" t="str">
        <f t="shared" ca="1" si="26"/>
        <v>s</v>
      </c>
      <c r="EB21" s="486" t="str">
        <f t="shared" ca="1" si="26"/>
        <v>s</v>
      </c>
      <c r="EC21" s="486" t="str">
        <f t="shared" ca="1" si="26"/>
        <v>s</v>
      </c>
      <c r="ED21" s="486" t="str">
        <f t="shared" ca="1" si="26"/>
        <v>s</v>
      </c>
      <c r="EE21" s="486" t="str">
        <f t="shared" ca="1" si="26"/>
        <v>s</v>
      </c>
      <c r="EF21" s="486" t="str">
        <f t="shared" ca="1" si="26"/>
        <v>s</v>
      </c>
      <c r="EG21" s="486" t="str">
        <f t="shared" ca="1" si="26"/>
        <v>s</v>
      </c>
      <c r="EH21" s="486" t="str">
        <f t="shared" ca="1" si="26"/>
        <v>s</v>
      </c>
      <c r="EI21" s="486" t="str">
        <f t="shared" ca="1" si="26"/>
        <v>s</v>
      </c>
      <c r="EJ21" s="486" t="str">
        <f t="shared" ca="1" si="26"/>
        <v>s</v>
      </c>
      <c r="EK21" s="486" t="str">
        <f t="shared" ca="1" si="26"/>
        <v>s</v>
      </c>
      <c r="EL21" s="486" t="str">
        <f t="shared" ca="1" si="26"/>
        <v>s</v>
      </c>
      <c r="EM21" s="486" t="str">
        <f t="shared" ca="1" si="26"/>
        <v>s</v>
      </c>
      <c r="EN21" s="486" t="str">
        <f t="shared" ca="1" si="26"/>
        <v>s</v>
      </c>
      <c r="EO21" s="486" t="str">
        <f t="shared" ca="1" si="26"/>
        <v>s</v>
      </c>
      <c r="EP21" s="486" t="str">
        <f t="shared" ca="1" si="35"/>
        <v>s</v>
      </c>
      <c r="EQ21" s="486" t="str">
        <f t="shared" ca="1" si="35"/>
        <v>s</v>
      </c>
      <c r="ER21" s="486" t="str">
        <f t="shared" ca="1" si="35"/>
        <v>s</v>
      </c>
      <c r="ES21" s="486" t="str">
        <f t="shared" ca="1" si="35"/>
        <v>s</v>
      </c>
      <c r="ET21" s="486" t="str">
        <f t="shared" ca="1" si="35"/>
        <v>s</v>
      </c>
      <c r="EU21" s="486" t="str">
        <f t="shared" ca="1" si="35"/>
        <v>s</v>
      </c>
      <c r="EV21" s="486" t="str">
        <f t="shared" ca="1" si="35"/>
        <v>s</v>
      </c>
      <c r="EW21" s="486" t="str">
        <f t="shared" ca="1" si="35"/>
        <v>s</v>
      </c>
      <c r="EX21" s="486" t="str">
        <f t="shared" ca="1" si="35"/>
        <v>s</v>
      </c>
      <c r="EY21" s="486" t="str">
        <f t="shared" ca="1" si="35"/>
        <v>s</v>
      </c>
      <c r="EZ21" s="486" t="str">
        <f t="shared" ca="1" si="35"/>
        <v>s</v>
      </c>
      <c r="FA21" s="486" t="str">
        <f t="shared" ca="1" si="35"/>
        <v>s</v>
      </c>
      <c r="FB21" s="486" t="str">
        <f t="shared" si="28"/>
        <v/>
      </c>
      <c r="FC21" s="486">
        <f t="shared" ca="1" si="29"/>
        <v>28</v>
      </c>
      <c r="FD21" s="486">
        <f t="shared" ca="1" si="30"/>
        <v>0</v>
      </c>
      <c r="FE21" s="486" t="str">
        <f ca="1">IF(AND(YEAR(DY21)='P Gerais'!D19,MONTH(Lanc!EA21)=2,DAY(Lanc!EA21)&gt;1),"S","N")</f>
        <v>N</v>
      </c>
      <c r="FF21" s="487">
        <f t="shared" ca="1" si="31"/>
        <v>0</v>
      </c>
      <c r="FG21" s="487">
        <f t="shared" si="32"/>
        <v>0</v>
      </c>
      <c r="FH21" s="493">
        <f t="shared" ca="1" si="33"/>
        <v>0</v>
      </c>
      <c r="FI21" s="491"/>
      <c r="FJ21" s="491"/>
      <c r="FK21" s="491"/>
      <c r="FL21" s="491"/>
      <c r="FM21" s="491"/>
      <c r="FN21" s="491"/>
      <c r="FO21" s="491"/>
      <c r="FP21" s="491">
        <f ca="1">((FF21-FH21-FG21+AZ21+AQ21+SUM(Z21:AA21)+SUM(AW21:AX21)+AK21)*IF('DB Func'!GG16="ok",'DB Func'!GD16,0))</f>
        <v>0</v>
      </c>
      <c r="FQ21" s="491"/>
      <c r="FR21" s="495">
        <f t="shared" ca="1" si="34"/>
        <v>0</v>
      </c>
      <c r="FS21" s="491"/>
      <c r="FT21" s="491"/>
      <c r="FU21" s="491"/>
      <c r="FV21" s="491"/>
      <c r="FW21" s="491"/>
      <c r="FX21" s="491"/>
      <c r="FY21" s="491"/>
      <c r="FZ21" s="491"/>
      <c r="GA21" s="491"/>
      <c r="GB21" s="491"/>
      <c r="GC21" s="491"/>
      <c r="GD21" s="491"/>
      <c r="GE21" s="491"/>
      <c r="GF21" s="491"/>
      <c r="GG21" s="491"/>
      <c r="GH21" s="491"/>
      <c r="GI21" s="491"/>
      <c r="GJ21" s="491"/>
      <c r="GK21" s="491"/>
      <c r="GL21" s="491"/>
      <c r="GM21" s="491"/>
      <c r="GN21" s="491"/>
      <c r="GO21" s="491"/>
      <c r="GP21" s="491"/>
      <c r="GQ21" s="491"/>
      <c r="GR21" s="491"/>
      <c r="GS21" s="491"/>
      <c r="GT21" s="491"/>
      <c r="GU21" s="491"/>
      <c r="GV21" s="49"/>
      <c r="GW21" s="49"/>
      <c r="GX21" s="49"/>
      <c r="GY21" s="49"/>
      <c r="GZ21" s="49"/>
      <c r="HA21" s="49"/>
      <c r="HB21" s="49"/>
      <c r="HC21" s="49"/>
    </row>
    <row r="22" spans="1:211" s="316" customFormat="1" ht="30" customHeight="1" thickTop="1" thickBot="1">
      <c r="A22" s="42"/>
      <c r="B22" s="194"/>
      <c r="C22" s="390" t="str">
        <f ca="1">IF('DB Func'!B17="Funcionário 15","",'DB Func'!B17)</f>
        <v/>
      </c>
      <c r="D22" s="391">
        <f ca="1">'DB Func'!CE17</f>
        <v>0</v>
      </c>
      <c r="E22" s="382" t="str">
        <f ca="1">IF(C22="","-",IF(OR(terceiro!E22="fev",terceiro!F22="FEV"),"Sim","Não"))</f>
        <v>-</v>
      </c>
      <c r="F22" s="383" t="str">
        <f ca="1">IF(C22="","-",IF(OR(Ferias!E22="FEV",Ferias!F22="FEV"),"Sim","Não"))</f>
        <v>-</v>
      </c>
      <c r="G22" s="383">
        <f ca="1">IF(C22="",0,IF(F22="Sim",IF(Ferias!E22="FEV",Ferias!I22,Ferias!J22),0))</f>
        <v>0</v>
      </c>
      <c r="H22" s="185"/>
      <c r="I22" s="185"/>
      <c r="J22" s="382"/>
      <c r="K22" s="152"/>
      <c r="L22" s="151"/>
      <c r="M22" s="189"/>
      <c r="N22" s="153"/>
      <c r="O22" s="48"/>
      <c r="P22" s="48"/>
      <c r="Q22" s="48"/>
      <c r="R22" s="49"/>
      <c r="S22" s="49"/>
      <c r="T22" s="49"/>
      <c r="U22" s="49"/>
      <c r="V22" s="49"/>
      <c r="W22" s="49"/>
      <c r="X22" s="49"/>
      <c r="Y22" s="49"/>
      <c r="Z22" s="49"/>
      <c r="AA22" s="49"/>
      <c r="AB22" s="48"/>
      <c r="AC22" s="48"/>
      <c r="AD22" s="49"/>
      <c r="AE22" s="49"/>
      <c r="AF22" s="314"/>
      <c r="AH22" s="484">
        <f ca="1">IF(AND('DB Func'!GE17="Janeiro",'DB Func'!BQ17="2 Parcelas"),(('auxiliar 13 sal'!D18/12*'DB Func'!GF17+AVERAGE('auxiliar 13 sal'!Q18:AB18)+AVERAGE('auxiliar 13 sal'!AE18:AP18)+'auxiliar 13 sal'!D18*'DB Func'!BN17+'auxiliar 13 sal'!D18*'DB Func'!BO17)/2),IF('DB Func'!GE17="Fevereiro",IF('DB Func'!BQ17="Parcela Única",('auxiliar 13 sal'!D18/12*'DB Func'!GF17)+AVERAGE('auxiliar 13 sal'!Q18:AB18)+AVERAGE('auxiliar 13 sal'!AE18:AP18)+('auxiliar 13 sal'!D18*'DB Func'!BN17)+('auxiliar 13 sal'!D18*'DB Func'!BO17),IF('DB Func'!BQ17="2 Parcelas",(('auxiliar 13 sal'!D18/12*'DB Func'!GF17+AVERAGE('auxiliar 13 sal'!Q18:AB18)+AVERAGE('auxiliar 13 sal'!AE18:AP18)+'auxiliar 13 sal'!D18*'DB Func'!BN17+'auxiliar 13 sal'!D18*'DB Func'!BO17)/2))),0))</f>
        <v>0</v>
      </c>
      <c r="AJ22" s="486"/>
      <c r="AK22" s="487">
        <f t="shared" ca="1" si="8"/>
        <v>0</v>
      </c>
      <c r="AL22" s="488">
        <f t="shared" ca="1" si="9"/>
        <v>0</v>
      </c>
      <c r="AM22" s="487">
        <f t="shared" ca="1" si="10"/>
        <v>0</v>
      </c>
      <c r="AN22" s="487">
        <f t="shared" ca="1" si="11"/>
        <v>0</v>
      </c>
      <c r="AO22" s="487">
        <f t="shared" ca="1" si="12"/>
        <v>0</v>
      </c>
      <c r="AP22" s="487">
        <f t="shared" ca="1" si="13"/>
        <v>0</v>
      </c>
      <c r="AQ22" s="487">
        <f t="shared" ca="1" si="14"/>
        <v>0</v>
      </c>
      <c r="AR22" s="487">
        <f>IF(OR(M22="",M22=0),0,((FF22/220)*('Ho Ex'!$C$8+$AS$6))*M22)</f>
        <v>0</v>
      </c>
      <c r="AS22" s="487">
        <f>IF(OR(N22="",N22=0),0,((FF22/220*('DB Func'!GD17+Lanc!$AS$6))*('Ho Ex'!$I$8+$AS$6))*(N22/52.5*60))</f>
        <v>0</v>
      </c>
      <c r="AT22" s="487">
        <f>IF(OR(M22="",M22=0),0,((FF22/220)*('Ho Ex'!$J$8+$AS$6))*O22)</f>
        <v>0</v>
      </c>
      <c r="AU22" s="487">
        <f>IF(OR(M22="",M22=0),0,((FF22/220)*('Ho Ex'!I28+$AS$6))*P22)</f>
        <v>0</v>
      </c>
      <c r="AV22" s="487">
        <f>IF(OR(M22="",M22=0),0,((FF22/220)*('Ho Ex'!C28+$AS$6))*Q22)</f>
        <v>0</v>
      </c>
      <c r="AW22" s="487">
        <f ca="1">FF22*'DB Func'!BN17</f>
        <v>0</v>
      </c>
      <c r="AX22" s="487">
        <f ca="1">FF22*'DB Func'!BO17</f>
        <v>0</v>
      </c>
      <c r="AY22" s="487">
        <f>IF(FJ22=0,0,VLOOKUP(FJ22,'P Gerais'!$D$39:$G$41,3,TRUE)*Func15!$F$68)</f>
        <v>0</v>
      </c>
      <c r="AZ22" s="487">
        <f t="shared" si="15"/>
        <v>0</v>
      </c>
      <c r="BA22" s="488">
        <f ca="1">((FF22-FH22-FG22+AZ22+AQ22+SUM(Z22:AA22)+SUM(AW22:AX22)+AK22)*IF('DB Func'!GG17="ok",'DB Func'!GD17,0))+(FF22-FH22-FG22+AZ22+AQ22+SUM(Z22:AA22)+SUM(AW22:AX22))+AK22</f>
        <v>0</v>
      </c>
      <c r="BB22" s="489">
        <f ca="1">VLOOKUP(BA22,'P Gerais'!$D$22:$G$25,3,TRUE)</f>
        <v>0.08</v>
      </c>
      <c r="BC22" s="487">
        <f ca="1">IF(BA22&lt;'P Gerais'!$D$25,BA22*BB22,Lanc!BB22)</f>
        <v>0</v>
      </c>
      <c r="BD22" s="487">
        <f ca="1">BA22-BC22-('DB Func'!GB17*'P Gerais'!$D$35)</f>
        <v>0</v>
      </c>
      <c r="BE22" s="490">
        <f ca="1">VLOOKUP(BD22,'P Gerais'!$D$29:$F$33,3,TRUE)</f>
        <v>0</v>
      </c>
      <c r="BF22" s="487">
        <f t="shared" ca="1" si="16"/>
        <v>0</v>
      </c>
      <c r="BG22" s="487">
        <f ca="1">VLOOKUP(BD22,'P Gerais'!$D$29:$G$33,4,TRUE)</f>
        <v>0</v>
      </c>
      <c r="BH22" s="487">
        <f t="shared" ca="1" si="17"/>
        <v>0</v>
      </c>
      <c r="BI22" s="487">
        <f t="shared" ca="1" si="18"/>
        <v>0</v>
      </c>
      <c r="BJ22" s="486">
        <f ca="1">'DB Func'!G17</f>
        <v>0</v>
      </c>
      <c r="BK22" s="486">
        <f ca="1">'DB Func'!FW17</f>
        <v>0</v>
      </c>
      <c r="BL22" s="487">
        <f ca="1">D22*'P Gerais'!$D$13</f>
        <v>0</v>
      </c>
      <c r="BM22" s="487">
        <f ca="1">D22*'P Gerais'!$D$14</f>
        <v>0</v>
      </c>
      <c r="BN22" s="487">
        <f ca="1">D22*'P Gerais'!$D$16</f>
        <v>0</v>
      </c>
      <c r="BO22" s="487">
        <f ca="1">D22*'P Gerais'!$D$17</f>
        <v>0</v>
      </c>
      <c r="BP22" s="487">
        <f ca="1">D22*'P Gerais'!$D$18</f>
        <v>0</v>
      </c>
      <c r="BQ22" s="489">
        <f ca="1">VLOOKUP(D22,'P Gerais'!$D$22:$G$24,3,TRUE)</f>
        <v>0.08</v>
      </c>
      <c r="BR22" s="489">
        <f ca="1">VLOOKUP(D22,'P Gerais'!$D$29:$G$33,3,TRUE)</f>
        <v>0</v>
      </c>
      <c r="BS22" s="489">
        <f ca="1">'DB Func'!BN17</f>
        <v>0</v>
      </c>
      <c r="BT22" s="489">
        <f ca="1">'DB Func'!BO17</f>
        <v>0</v>
      </c>
      <c r="BU22" s="489">
        <f ca="1">'DB Func'!FX17</f>
        <v>0</v>
      </c>
      <c r="BV22" s="487">
        <f t="shared" ca="1" si="19"/>
        <v>-0.08</v>
      </c>
      <c r="BW22" s="487">
        <f ca="1">BV22-'DB Func'!GC17</f>
        <v>-0.08</v>
      </c>
      <c r="BX22" s="486">
        <f ca="1">IFERROR(VLOOKUP(BW22,'P Gerais'!$D$29:$G$33,3,TRUE)*BW22,0)</f>
        <v>0</v>
      </c>
      <c r="BY22" s="487">
        <f ca="1">IFERROR(BX22-VLOOKUP(BW22,'P Gerais'!$D$29:$H$33,4,TRUE),0)</f>
        <v>0</v>
      </c>
      <c r="BZ22" s="487">
        <f ca="1">D22*'DB Func'!GD17</f>
        <v>0</v>
      </c>
      <c r="CA22" s="486"/>
      <c r="CB22" s="487">
        <f t="shared" ca="1" si="20"/>
        <v>0</v>
      </c>
      <c r="CC22" s="487">
        <f t="shared" si="21"/>
        <v>0</v>
      </c>
      <c r="CD22" s="487">
        <f t="shared" si="22"/>
        <v>0</v>
      </c>
      <c r="CE22" s="486"/>
      <c r="CF22" s="486" t="str">
        <f t="shared" ca="1" si="23"/>
        <v>não</v>
      </c>
      <c r="CG22" s="486">
        <f ca="1">IF($CH$8=1,DAY('DB Func'!C17),0)</f>
        <v>0</v>
      </c>
      <c r="CH22" s="486">
        <f ca="1">IF(CI22=0,0,MONTH('DB Func'!C17))</f>
        <v>0</v>
      </c>
      <c r="CI22" s="486">
        <f ca="1">IF('P Gerais'!D20=YEAR('DB Func'!C17),YEAR('DB Func'!C17),0)</f>
        <v>0</v>
      </c>
      <c r="CJ22" s="488">
        <v>45</v>
      </c>
      <c r="CK22" s="491"/>
      <c r="CL22" s="486" t="str">
        <f ca="1">IF(ISERROR(HLOOKUP(CL20,$DQ$7:$DW22,$DX22,FALSE)),"N",HLOOKUP(CL20,$DQ$7:$DW22,$DX22,FALSE))</f>
        <v>N</v>
      </c>
      <c r="CM22" s="486" t="str">
        <f ca="1">IF(ISERROR(HLOOKUP(CM20,$DQ$7:$DW22,$DX22,FALSE)),"N",HLOOKUP(CM20,$DQ$7:$DW22,$DX22,FALSE))</f>
        <v>N</v>
      </c>
      <c r="CN22" s="486" t="str">
        <f ca="1">IF(ISERROR(HLOOKUP(CN20,$DQ$7:$DW22,$DX22,FALSE)),"N",HLOOKUP(CN20,$DQ$7:$DW22,$DX22,FALSE))</f>
        <v>N</v>
      </c>
      <c r="CO22" s="486" t="str">
        <f ca="1">IF(ISERROR(HLOOKUP(CO20,$DQ$7:$DW22,$DX22,FALSE)),"N",HLOOKUP(CO20,$DQ$7:$DW22,$DX22,FALSE))</f>
        <v>N</v>
      </c>
      <c r="CP22" s="486" t="str">
        <f ca="1">IF(ISERROR(HLOOKUP(CP20,$DQ$7:$DW22,$DX22,FALSE)),"N",HLOOKUP(CP20,$DQ$7:$DW22,$DX22,FALSE))</f>
        <v>N</v>
      </c>
      <c r="CQ22" s="486" t="str">
        <f ca="1">IF(ISERROR(HLOOKUP(CQ20,$DQ$7:$DW22,$DX22,FALSE)),"N",HLOOKUP(CQ20,$DQ$7:$DW22,$DX22,FALSE))</f>
        <v>N</v>
      </c>
      <c r="CR22" s="486" t="str">
        <f>IF(ISERROR(HLOOKUP(CR20,$DQ$7:$DW22,$DX22,FALSE)),"N",HLOOKUP(CR20,$DQ$7:$DW22,$DX22,FALSE))</f>
        <v>N</v>
      </c>
      <c r="CS22" s="486" t="str">
        <f ca="1">IF(ISERROR(HLOOKUP(CS20,$DQ$7:$DW22,$DX22,FALSE)),"N",HLOOKUP(CS20,$DQ$7:$DW22,$DX22,FALSE))</f>
        <v>N</v>
      </c>
      <c r="CT22" s="486" t="str">
        <f ca="1">IF(ISERROR(HLOOKUP(CT20,$DQ$7:$DW22,$DX22,FALSE)),"N",HLOOKUP(CT20,$DQ$7:$DW22,$DX22,FALSE))</f>
        <v>N</v>
      </c>
      <c r="CU22" s="486" t="str">
        <f ca="1">IF(ISERROR(HLOOKUP(CU20,$DQ$7:$DW22,$DX22,FALSE)),"N",HLOOKUP(CU20,$DQ$7:$DW22,$DX22,FALSE))</f>
        <v>N</v>
      </c>
      <c r="CV22" s="486" t="str">
        <f ca="1">IF(ISERROR(HLOOKUP(CV20,$DQ$7:$DW22,$DX22,FALSE)),"N",HLOOKUP(CV20,$DQ$7:$DW22,$DX22,FALSE))</f>
        <v>N</v>
      </c>
      <c r="CW22" s="486" t="str">
        <f ca="1">IF(ISERROR(HLOOKUP(CW20,$DQ$7:$DW22,$DX22,FALSE)),"N",HLOOKUP(CW20,$DQ$7:$DW22,$DX22,FALSE))</f>
        <v>N</v>
      </c>
      <c r="CX22" s="486" t="str">
        <f ca="1">IF(ISERROR(HLOOKUP(CX20,$DQ$7:$DW22,$DX22,FALSE)),"N",HLOOKUP(CX20,$DQ$7:$DW22,$DX22,FALSE))</f>
        <v>N</v>
      </c>
      <c r="CY22" s="486" t="str">
        <f>IF(ISERROR(HLOOKUP(CY20,$DQ$7:$DW22,$DX22,FALSE)),"N",HLOOKUP(CY20,$DQ$7:$DW22,$DX22,FALSE))</f>
        <v>N</v>
      </c>
      <c r="CZ22" s="486" t="str">
        <f ca="1">IF(ISERROR(HLOOKUP(CZ20,$DQ$7:$DW22,$DX22,FALSE)),"N",HLOOKUP(CZ20,$DQ$7:$DW22,$DX22,FALSE))</f>
        <v>N</v>
      </c>
      <c r="DA22" s="486" t="str">
        <f ca="1">IF(ISERROR(HLOOKUP(DA20,$DQ$7:$DW22,$DX22,FALSE)),"N",HLOOKUP(DA20,$DQ$7:$DW22,$DX22,FALSE))</f>
        <v>N</v>
      </c>
      <c r="DB22" s="486" t="str">
        <f ca="1">IF(ISERROR(HLOOKUP(DB20,$DQ$7:$DW22,$DX22,FALSE)),"N",HLOOKUP(DB20,$DQ$7:$DW22,$DX22,FALSE))</f>
        <v>N</v>
      </c>
      <c r="DC22" s="486" t="str">
        <f ca="1">IF(ISERROR(HLOOKUP(DC20,$DQ$7:$DW22,$DX22,FALSE)),"N",HLOOKUP(DC20,$DQ$7:$DW22,$DX22,FALSE))</f>
        <v>N</v>
      </c>
      <c r="DD22" s="486" t="str">
        <f ca="1">IF(ISERROR(HLOOKUP(DD20,$DQ$7:$DW22,$DX22,FALSE)),"N",HLOOKUP(DD20,$DQ$7:$DW22,$DX22,FALSE))</f>
        <v>N</v>
      </c>
      <c r="DE22" s="486" t="str">
        <f ca="1">IF(ISERROR(HLOOKUP(DE20,$DQ$7:$DW22,$DX22,FALSE)),"N",HLOOKUP(DE20,$DQ$7:$DW22,$DX22,FALSE))</f>
        <v>N</v>
      </c>
      <c r="DF22" s="486" t="str">
        <f>IF(ISERROR(HLOOKUP(DF20,$DQ$7:$DW22,$DX22,FALSE)),"N",HLOOKUP(DF20,$DQ$7:$DW22,$DX22,FALSE))</f>
        <v>N</v>
      </c>
      <c r="DG22" s="486" t="str">
        <f ca="1">IF(ISERROR(HLOOKUP(DG20,$DQ$7:$DW22,$DX22,FALSE)),"N",HLOOKUP(DG20,$DQ$7:$DW22,$DX22,FALSE))</f>
        <v>N</v>
      </c>
      <c r="DH22" s="486" t="str">
        <f ca="1">IF(ISERROR(HLOOKUP(DH20,$DQ$7:$DW22,$DX22,FALSE)),"N",HLOOKUP(DH20,$DQ$7:$DW22,$DX22,FALSE))</f>
        <v>N</v>
      </c>
      <c r="DI22" s="486" t="str">
        <f ca="1">IF(ISERROR(HLOOKUP(DI20,$DQ$7:$DW22,$DX22,FALSE)),"N",HLOOKUP(DI20,$DQ$7:$DW22,$DX22,FALSE))</f>
        <v>N</v>
      </c>
      <c r="DJ22" s="486" t="str">
        <f ca="1">IF(ISERROR(HLOOKUP(DJ20,$DQ$7:$DW22,$DX22,FALSE)),"N",HLOOKUP(DJ20,$DQ$7:$DW22,$DX22,FALSE))</f>
        <v>N</v>
      </c>
      <c r="DK22" s="486" t="str">
        <f ca="1">IF(ISERROR(HLOOKUP(DK20,$DQ$7:$DW22,$DX22,FALSE)),"N",HLOOKUP(DK20,$DQ$7:$DW22,$DX22,FALSE))</f>
        <v>N</v>
      </c>
      <c r="DL22" s="486" t="str">
        <f ca="1">IF(ISERROR(HLOOKUP(DL20,$DQ$7:$DW22,$DX22,FALSE)),"N",HLOOKUP(DL20,$DQ$7:$DW22,$DX22,FALSE))</f>
        <v>N</v>
      </c>
      <c r="DM22" s="486" t="str">
        <f>IF(ISERROR(HLOOKUP(DM20,$DQ$7:$DW22,$DX22,FALSE)),"N",HLOOKUP(DM20,$DQ$7:$DW22,$DX22,FALSE))</f>
        <v>N</v>
      </c>
      <c r="DN22" s="486" t="str">
        <f>IF($DN$4="não é um ano bissexto","",IF(ISERROR(HLOOKUP(DN20,$DQ$7:$DW22,$DX22,FALSE)),"N",HLOOKUP(DN20,$DQ$7:$DW22,$DX22,FALSE)))</f>
        <v/>
      </c>
      <c r="DO22" s="486">
        <f t="shared" ca="1" si="24"/>
        <v>0</v>
      </c>
      <c r="DP22" s="486">
        <f t="shared" ca="1" si="25"/>
        <v>28</v>
      </c>
      <c r="DQ22" s="486" t="str">
        <f>IF('DB Func'!M17&gt;0,"S","N")</f>
        <v>N</v>
      </c>
      <c r="DR22" s="486" t="str">
        <f>IF('DB Func'!R17&gt;0,"S","N")</f>
        <v>N</v>
      </c>
      <c r="DS22" s="486" t="str">
        <f>IF('DB Func'!W17&gt;0,"S","N")</f>
        <v>N</v>
      </c>
      <c r="DT22" s="486" t="str">
        <f>IF('DB Func'!AB17&gt;0,"S","N")</f>
        <v>N</v>
      </c>
      <c r="DU22" s="486" t="str">
        <f>IF('DB Func'!AG17&gt;0,"S","N")</f>
        <v>N</v>
      </c>
      <c r="DV22" s="486" t="str">
        <f>IF('DB Func'!AL17&gt;0,"S","N")</f>
        <v>N</v>
      </c>
      <c r="DW22" s="486" t="str">
        <f>IF('DB Func'!AQ17&gt;0,"S","N")</f>
        <v>N</v>
      </c>
      <c r="DX22" s="486">
        <v>16</v>
      </c>
      <c r="DY22" s="492">
        <f ca="1">'DB Func'!C17</f>
        <v>0</v>
      </c>
      <c r="DZ22" s="486" t="str">
        <f t="shared" ca="1" si="26"/>
        <v>s</v>
      </c>
      <c r="EA22" s="486" t="str">
        <f t="shared" ca="1" si="26"/>
        <v>s</v>
      </c>
      <c r="EB22" s="486" t="str">
        <f t="shared" ca="1" si="26"/>
        <v>s</v>
      </c>
      <c r="EC22" s="486" t="str">
        <f t="shared" ca="1" si="26"/>
        <v>s</v>
      </c>
      <c r="ED22" s="486" t="str">
        <f t="shared" ca="1" si="26"/>
        <v>s</v>
      </c>
      <c r="EE22" s="486" t="str">
        <f t="shared" ca="1" si="26"/>
        <v>s</v>
      </c>
      <c r="EF22" s="486" t="str">
        <f t="shared" ca="1" si="26"/>
        <v>s</v>
      </c>
      <c r="EG22" s="486" t="str">
        <f t="shared" ca="1" si="26"/>
        <v>s</v>
      </c>
      <c r="EH22" s="486" t="str">
        <f t="shared" ca="1" si="26"/>
        <v>s</v>
      </c>
      <c r="EI22" s="486" t="str">
        <f t="shared" ca="1" si="26"/>
        <v>s</v>
      </c>
      <c r="EJ22" s="486" t="str">
        <f t="shared" ca="1" si="26"/>
        <v>s</v>
      </c>
      <c r="EK22" s="486" t="str">
        <f t="shared" ca="1" si="26"/>
        <v>s</v>
      </c>
      <c r="EL22" s="486" t="str">
        <f t="shared" ca="1" si="26"/>
        <v>s</v>
      </c>
      <c r="EM22" s="486" t="str">
        <f t="shared" ca="1" si="26"/>
        <v>s</v>
      </c>
      <c r="EN22" s="486" t="str">
        <f t="shared" ca="1" si="26"/>
        <v>s</v>
      </c>
      <c r="EO22" s="486" t="str">
        <f t="shared" ca="1" si="26"/>
        <v>s</v>
      </c>
      <c r="EP22" s="486" t="str">
        <f t="shared" ca="1" si="35"/>
        <v>s</v>
      </c>
      <c r="EQ22" s="486" t="str">
        <f t="shared" ca="1" si="35"/>
        <v>s</v>
      </c>
      <c r="ER22" s="486" t="str">
        <f t="shared" ca="1" si="35"/>
        <v>s</v>
      </c>
      <c r="ES22" s="486" t="str">
        <f t="shared" ca="1" si="35"/>
        <v>s</v>
      </c>
      <c r="ET22" s="486" t="str">
        <f t="shared" ca="1" si="35"/>
        <v>s</v>
      </c>
      <c r="EU22" s="486" t="str">
        <f t="shared" ca="1" si="35"/>
        <v>s</v>
      </c>
      <c r="EV22" s="486" t="str">
        <f t="shared" ca="1" si="35"/>
        <v>s</v>
      </c>
      <c r="EW22" s="486" t="str">
        <f t="shared" ca="1" si="35"/>
        <v>s</v>
      </c>
      <c r="EX22" s="486" t="str">
        <f t="shared" ca="1" si="35"/>
        <v>s</v>
      </c>
      <c r="EY22" s="486" t="str">
        <f t="shared" ca="1" si="35"/>
        <v>s</v>
      </c>
      <c r="EZ22" s="486" t="str">
        <f t="shared" ca="1" si="35"/>
        <v>s</v>
      </c>
      <c r="FA22" s="486" t="str">
        <f t="shared" ca="1" si="35"/>
        <v>s</v>
      </c>
      <c r="FB22" s="486" t="str">
        <f t="shared" si="28"/>
        <v/>
      </c>
      <c r="FC22" s="486">
        <f t="shared" ca="1" si="29"/>
        <v>28</v>
      </c>
      <c r="FD22" s="486">
        <f t="shared" ca="1" si="30"/>
        <v>0</v>
      </c>
      <c r="FE22" s="486" t="str">
        <f ca="1">IF(AND(YEAR(DY22)='P Gerais'!D20,MONTH(Lanc!EA22)=2,DAY(Lanc!EA22)&gt;1),"S","N")</f>
        <v>N</v>
      </c>
      <c r="FF22" s="487">
        <f t="shared" ca="1" si="31"/>
        <v>0</v>
      </c>
      <c r="FG22" s="487">
        <f t="shared" si="32"/>
        <v>0</v>
      </c>
      <c r="FH22" s="493">
        <f t="shared" ca="1" si="33"/>
        <v>0</v>
      </c>
      <c r="FI22" s="491"/>
      <c r="FJ22" s="491"/>
      <c r="FK22" s="491"/>
      <c r="FL22" s="491"/>
      <c r="FM22" s="491"/>
      <c r="FN22" s="491"/>
      <c r="FO22" s="491"/>
      <c r="FP22" s="491">
        <f ca="1">((FF22-FH22-FG22+AZ22+AQ22+SUM(Z22:AA22)+SUM(AW22:AX22)+AK22)*IF('DB Func'!GG17="ok",'DB Func'!GD17,0))</f>
        <v>0</v>
      </c>
      <c r="FQ22" s="491"/>
      <c r="FR22" s="495">
        <f t="shared" ca="1" si="34"/>
        <v>0</v>
      </c>
      <c r="FS22" s="491"/>
      <c r="FT22" s="491"/>
      <c r="FU22" s="491"/>
      <c r="FV22" s="491"/>
      <c r="FW22" s="491"/>
      <c r="FX22" s="491"/>
      <c r="FY22" s="491"/>
      <c r="FZ22" s="491"/>
      <c r="GA22" s="491"/>
      <c r="GB22" s="491"/>
      <c r="GC22" s="491"/>
      <c r="GD22" s="491"/>
      <c r="GE22" s="491"/>
      <c r="GF22" s="491"/>
      <c r="GG22" s="491"/>
      <c r="GH22" s="491"/>
      <c r="GI22" s="491"/>
      <c r="GJ22" s="491"/>
      <c r="GK22" s="491"/>
      <c r="GL22" s="491"/>
      <c r="GM22" s="491"/>
      <c r="GN22" s="491"/>
      <c r="GO22" s="491"/>
      <c r="GP22" s="491"/>
      <c r="GQ22" s="491"/>
      <c r="GR22" s="491"/>
      <c r="GS22" s="491"/>
      <c r="GT22" s="491"/>
      <c r="GU22" s="491"/>
      <c r="GV22" s="49"/>
      <c r="GW22" s="49"/>
      <c r="GX22" s="49"/>
      <c r="GY22" s="49"/>
      <c r="GZ22" s="49"/>
      <c r="HA22" s="49"/>
      <c r="HB22" s="49"/>
      <c r="HC22" s="49"/>
    </row>
    <row r="23" spans="1:211" s="316" customFormat="1" ht="30" customHeight="1" thickTop="1" thickBot="1">
      <c r="A23" s="42"/>
      <c r="B23" s="194"/>
      <c r="C23" s="390" t="str">
        <f ca="1">IF('DB Func'!B18="Funcionário 16","",'DB Func'!B18)</f>
        <v/>
      </c>
      <c r="D23" s="391">
        <f ca="1">'DB Func'!CE18</f>
        <v>0</v>
      </c>
      <c r="E23" s="382" t="str">
        <f ca="1">IF(C23="","-",IF(OR(terceiro!E23="fev",terceiro!F23="FEV"),"Sim","Não"))</f>
        <v>-</v>
      </c>
      <c r="F23" s="383" t="str">
        <f ca="1">IF(C23="","-",IF(OR(Ferias!E23="FEV",Ferias!F23="FEV"),"Sim","Não"))</f>
        <v>-</v>
      </c>
      <c r="G23" s="383">
        <f ca="1">IF(C23="",0,IF(F23="Sim",IF(Ferias!E23="FEV",Ferias!I23,Ferias!J23),0))</f>
        <v>0</v>
      </c>
      <c r="H23" s="185"/>
      <c r="I23" s="185"/>
      <c r="J23" s="382"/>
      <c r="K23" s="152"/>
      <c r="L23" s="151"/>
      <c r="M23" s="189"/>
      <c r="N23" s="153"/>
      <c r="O23" s="48"/>
      <c r="P23" s="48"/>
      <c r="Q23" s="48"/>
      <c r="R23" s="49"/>
      <c r="S23" s="49"/>
      <c r="T23" s="49"/>
      <c r="U23" s="49"/>
      <c r="V23" s="49"/>
      <c r="W23" s="49"/>
      <c r="X23" s="49"/>
      <c r="Y23" s="49"/>
      <c r="Z23" s="49"/>
      <c r="AA23" s="49"/>
      <c r="AB23" s="48"/>
      <c r="AC23" s="48"/>
      <c r="AD23" s="49"/>
      <c r="AE23" s="49"/>
      <c r="AF23" s="314"/>
      <c r="AH23" s="484">
        <f ca="1">IF(AND('DB Func'!GE18="Janeiro",'DB Func'!BQ18="2 Parcelas"),(('auxiliar 13 sal'!D19/12*'DB Func'!GF18+AVERAGE('auxiliar 13 sal'!Q19:AB19)+AVERAGE('auxiliar 13 sal'!AE19:AP19)+'auxiliar 13 sal'!D19*'DB Func'!BN18+'auxiliar 13 sal'!D19*'DB Func'!BO18)/2),IF('DB Func'!GE18="Fevereiro",IF('DB Func'!BQ18="Parcela Única",('auxiliar 13 sal'!D19/12*'DB Func'!GF18)+AVERAGE('auxiliar 13 sal'!Q19:AB19)+AVERAGE('auxiliar 13 sal'!AE19:AP19)+('auxiliar 13 sal'!D19*'DB Func'!BN18)+('auxiliar 13 sal'!D19*'DB Func'!BO18),IF('DB Func'!BQ18="2 Parcelas",(('auxiliar 13 sal'!D19/12*'DB Func'!GF18+AVERAGE('auxiliar 13 sal'!Q19:AB19)+AVERAGE('auxiliar 13 sal'!AE19:AP19)+'auxiliar 13 sal'!D19*'DB Func'!BN18+'auxiliar 13 sal'!D19*'DB Func'!BO18)/2))),0))</f>
        <v>0</v>
      </c>
      <c r="AJ23" s="486"/>
      <c r="AK23" s="487">
        <f t="shared" ca="1" si="8"/>
        <v>0</v>
      </c>
      <c r="AL23" s="488">
        <f t="shared" ca="1" si="9"/>
        <v>0</v>
      </c>
      <c r="AM23" s="487">
        <f t="shared" ca="1" si="10"/>
        <v>0</v>
      </c>
      <c r="AN23" s="487">
        <f t="shared" ca="1" si="11"/>
        <v>0</v>
      </c>
      <c r="AO23" s="487">
        <f t="shared" ca="1" si="12"/>
        <v>0</v>
      </c>
      <c r="AP23" s="487">
        <f t="shared" ca="1" si="13"/>
        <v>0</v>
      </c>
      <c r="AQ23" s="487">
        <f t="shared" ca="1" si="14"/>
        <v>0</v>
      </c>
      <c r="AR23" s="487">
        <f>IF(OR(M23="",M23=0),0,((FF23/220)*('Ho Ex'!$C$8+$AS$6))*M23)</f>
        <v>0</v>
      </c>
      <c r="AS23" s="487">
        <f>IF(OR(N23="",N23=0),0,((FF23/220*('DB Func'!GD18+Lanc!$AS$6))*('Ho Ex'!$I$8+$AS$6))*(N23/52.5*60))</f>
        <v>0</v>
      </c>
      <c r="AT23" s="487">
        <f>IF(OR(M23="",M23=0),0,((FF23/220)*('Ho Ex'!$J$8+$AS$6))*O23)</f>
        <v>0</v>
      </c>
      <c r="AU23" s="487">
        <f>IF(OR(M23="",M23=0),0,((FF23/220)*('Ho Ex'!I29+$AS$6))*P23)</f>
        <v>0</v>
      </c>
      <c r="AV23" s="487">
        <f>IF(OR(M23="",M23=0),0,((FF23/220)*('Ho Ex'!C29+$AS$6))*Q23)</f>
        <v>0</v>
      </c>
      <c r="AW23" s="487">
        <f ca="1">FF23*'DB Func'!BN18</f>
        <v>0</v>
      </c>
      <c r="AX23" s="487">
        <f ca="1">FF23*'DB Func'!BO18</f>
        <v>0</v>
      </c>
      <c r="AY23" s="487">
        <f>IF(FJ23=0,0,VLOOKUP(FJ23,'P Gerais'!$D$39:$G$41,3,TRUE)*Func16!$F$68)</f>
        <v>0</v>
      </c>
      <c r="AZ23" s="487">
        <f t="shared" si="15"/>
        <v>0</v>
      </c>
      <c r="BA23" s="488">
        <f ca="1">((FF23-FH23-FG23+AZ23+AQ23+SUM(Z23:AA23)+SUM(AW23:AX23)+AK23)*IF('DB Func'!GG18="ok",'DB Func'!GD18,0))+(FF23-FH23-FG23+AZ23+AQ23+SUM(Z23:AA23)+SUM(AW23:AX23))+AK23</f>
        <v>0</v>
      </c>
      <c r="BB23" s="489">
        <f ca="1">VLOOKUP(BA23,'P Gerais'!$D$22:$G$25,3,TRUE)</f>
        <v>0.08</v>
      </c>
      <c r="BC23" s="487">
        <f ca="1">IF(BA23&lt;'P Gerais'!$D$25,BA23*BB23,Lanc!BB23)</f>
        <v>0</v>
      </c>
      <c r="BD23" s="487">
        <f ca="1">BA23-BC23-('DB Func'!GB18*'P Gerais'!$D$35)</f>
        <v>0</v>
      </c>
      <c r="BE23" s="490">
        <f ca="1">VLOOKUP(BD23,'P Gerais'!$D$29:$F$33,3,TRUE)</f>
        <v>0</v>
      </c>
      <c r="BF23" s="487">
        <f t="shared" ca="1" si="16"/>
        <v>0</v>
      </c>
      <c r="BG23" s="487">
        <f ca="1">VLOOKUP(BD23,'P Gerais'!$D$29:$G$33,4,TRUE)</f>
        <v>0</v>
      </c>
      <c r="BH23" s="487">
        <f t="shared" ca="1" si="17"/>
        <v>0</v>
      </c>
      <c r="BI23" s="487">
        <f t="shared" ca="1" si="18"/>
        <v>0</v>
      </c>
      <c r="BJ23" s="486">
        <f ca="1">'DB Func'!G18</f>
        <v>0</v>
      </c>
      <c r="BK23" s="486">
        <f ca="1">'DB Func'!FW18</f>
        <v>0</v>
      </c>
      <c r="BL23" s="487">
        <f ca="1">D23*'P Gerais'!$D$13</f>
        <v>0</v>
      </c>
      <c r="BM23" s="487">
        <f ca="1">D23*'P Gerais'!$D$14</f>
        <v>0</v>
      </c>
      <c r="BN23" s="487">
        <f ca="1">D23*'P Gerais'!$D$16</f>
        <v>0</v>
      </c>
      <c r="BO23" s="487">
        <f ca="1">D23*'P Gerais'!$D$17</f>
        <v>0</v>
      </c>
      <c r="BP23" s="487">
        <f ca="1">D23*'P Gerais'!$D$18</f>
        <v>0</v>
      </c>
      <c r="BQ23" s="489">
        <f ca="1">VLOOKUP(D23,'P Gerais'!$D$22:$G$24,3,TRUE)</f>
        <v>0.08</v>
      </c>
      <c r="BR23" s="489">
        <f ca="1">VLOOKUP(D23,'P Gerais'!$D$29:$G$33,3,TRUE)</f>
        <v>0</v>
      </c>
      <c r="BS23" s="489">
        <f ca="1">'DB Func'!BN18</f>
        <v>0</v>
      </c>
      <c r="BT23" s="489">
        <f ca="1">'DB Func'!BO18</f>
        <v>0</v>
      </c>
      <c r="BU23" s="489">
        <f ca="1">'DB Func'!FX18</f>
        <v>0</v>
      </c>
      <c r="BV23" s="487">
        <f t="shared" ca="1" si="19"/>
        <v>-0.08</v>
      </c>
      <c r="BW23" s="487">
        <f ca="1">BV23-'DB Func'!GC18</f>
        <v>-0.08</v>
      </c>
      <c r="BX23" s="486">
        <f ca="1">IFERROR(VLOOKUP(BW23,'P Gerais'!$D$29:$G$33,3,TRUE)*BW23,0)</f>
        <v>0</v>
      </c>
      <c r="BY23" s="487">
        <f ca="1">IFERROR(BX23-VLOOKUP(BW23,'P Gerais'!$D$29:$H$33,4,TRUE),0)</f>
        <v>0</v>
      </c>
      <c r="BZ23" s="487">
        <f ca="1">D23*'DB Func'!GD18</f>
        <v>0</v>
      </c>
      <c r="CA23" s="486"/>
      <c r="CB23" s="487">
        <f t="shared" ca="1" si="20"/>
        <v>0</v>
      </c>
      <c r="CC23" s="487">
        <f t="shared" si="21"/>
        <v>0</v>
      </c>
      <c r="CD23" s="487">
        <f t="shared" si="22"/>
        <v>0</v>
      </c>
      <c r="CE23" s="486"/>
      <c r="CF23" s="486" t="str">
        <f t="shared" ca="1" si="23"/>
        <v>não</v>
      </c>
      <c r="CG23" s="486">
        <f ca="1">IF($CH$8=1,DAY('DB Func'!C18),0)</f>
        <v>0</v>
      </c>
      <c r="CH23" s="486">
        <f ca="1">IF(CI23=0,0,MONTH('DB Func'!C18))</f>
        <v>0</v>
      </c>
      <c r="CI23" s="486">
        <f ca="1">IF('P Gerais'!D21=YEAR('DB Func'!C18),YEAR('DB Func'!C18),0)</f>
        <v>0</v>
      </c>
      <c r="CJ23" s="488">
        <v>46</v>
      </c>
      <c r="CK23" s="491"/>
      <c r="CL23" s="486" t="str">
        <f>IF(ISERROR(HLOOKUP(CL21,$DQ$7:$DW23,$DX23,FALSE)),"N",HLOOKUP(CL21,$DQ$7:$DW23,$DX23,FALSE))</f>
        <v>N</v>
      </c>
      <c r="CM23" s="486" t="str">
        <f>IF(ISERROR(HLOOKUP(CM21,$DQ$7:$DW23,$DX23,FALSE)),"N",HLOOKUP(CM21,$DQ$7:$DW23,$DX23,FALSE))</f>
        <v>N</v>
      </c>
      <c r="CN23" s="486" t="str">
        <f>IF(ISERROR(HLOOKUP(CN21,$DQ$7:$DW23,$DX23,FALSE)),"N",HLOOKUP(CN21,$DQ$7:$DW23,$DX23,FALSE))</f>
        <v>N</v>
      </c>
      <c r="CO23" s="486" t="str">
        <f>IF(ISERROR(HLOOKUP(CO21,$DQ$7:$DW23,$DX23,FALSE)),"N",HLOOKUP(CO21,$DQ$7:$DW23,$DX23,FALSE))</f>
        <v>N</v>
      </c>
      <c r="CP23" s="486" t="str">
        <f>IF(ISERROR(HLOOKUP(CP21,$DQ$7:$DW23,$DX23,FALSE)),"N",HLOOKUP(CP21,$DQ$7:$DW23,$DX23,FALSE))</f>
        <v>N</v>
      </c>
      <c r="CQ23" s="486" t="str">
        <f>IF(ISERROR(HLOOKUP(CQ21,$DQ$7:$DW23,$DX23,FALSE)),"N",HLOOKUP(CQ21,$DQ$7:$DW23,$DX23,FALSE))</f>
        <v>N</v>
      </c>
      <c r="CR23" s="486" t="str">
        <f>IF(ISERROR(HLOOKUP(CR21,$DQ$7:$DW23,$DX23,FALSE)),"N",HLOOKUP(CR21,$DQ$7:$DW23,$DX23,FALSE))</f>
        <v>N</v>
      </c>
      <c r="CS23" s="486" t="str">
        <f>IF(ISERROR(HLOOKUP(CS21,$DQ$7:$DW23,$DX23,FALSE)),"N",HLOOKUP(CS21,$DQ$7:$DW23,$DX23,FALSE))</f>
        <v>N</v>
      </c>
      <c r="CT23" s="486" t="str">
        <f>IF(ISERROR(HLOOKUP(CT21,$DQ$7:$DW23,$DX23,FALSE)),"N",HLOOKUP(CT21,$DQ$7:$DW23,$DX23,FALSE))</f>
        <v>N</v>
      </c>
      <c r="CU23" s="486" t="str">
        <f>IF(ISERROR(HLOOKUP(CU21,$DQ$7:$DW23,$DX23,FALSE)),"N",HLOOKUP(CU21,$DQ$7:$DW23,$DX23,FALSE))</f>
        <v>N</v>
      </c>
      <c r="CV23" s="486" t="str">
        <f>IF(ISERROR(HLOOKUP(CV21,$DQ$7:$DW23,$DX23,FALSE)),"N",HLOOKUP(CV21,$DQ$7:$DW23,$DX23,FALSE))</f>
        <v>N</v>
      </c>
      <c r="CW23" s="486" t="str">
        <f>IF(ISERROR(HLOOKUP(CW21,$DQ$7:$DW23,$DX23,FALSE)),"N",HLOOKUP(CW21,$DQ$7:$DW23,$DX23,FALSE))</f>
        <v>N</v>
      </c>
      <c r="CX23" s="486" t="str">
        <f>IF(ISERROR(HLOOKUP(CX21,$DQ$7:$DW23,$DX23,FALSE)),"N",HLOOKUP(CX21,$DQ$7:$DW23,$DX23,FALSE))</f>
        <v>N</v>
      </c>
      <c r="CY23" s="486" t="str">
        <f>IF(ISERROR(HLOOKUP(CY21,$DQ$7:$DW23,$DX23,FALSE)),"N",HLOOKUP(CY21,$DQ$7:$DW23,$DX23,FALSE))</f>
        <v>N</v>
      </c>
      <c r="CZ23" s="486" t="str">
        <f>IF(ISERROR(HLOOKUP(CZ21,$DQ$7:$DW23,$DX23,FALSE)),"N",HLOOKUP(CZ21,$DQ$7:$DW23,$DX23,FALSE))</f>
        <v>N</v>
      </c>
      <c r="DA23" s="486" t="str">
        <f>IF(ISERROR(HLOOKUP(DA21,$DQ$7:$DW23,$DX23,FALSE)),"N",HLOOKUP(DA21,$DQ$7:$DW23,$DX23,FALSE))</f>
        <v>N</v>
      </c>
      <c r="DB23" s="486" t="str">
        <f>IF(ISERROR(HLOOKUP(DB21,$DQ$7:$DW23,$DX23,FALSE)),"N",HLOOKUP(DB21,$DQ$7:$DW23,$DX23,FALSE))</f>
        <v>N</v>
      </c>
      <c r="DC23" s="486" t="str">
        <f>IF(ISERROR(HLOOKUP(DC21,$DQ$7:$DW23,$DX23,FALSE)),"N",HLOOKUP(DC21,$DQ$7:$DW23,$DX23,FALSE))</f>
        <v>N</v>
      </c>
      <c r="DD23" s="486" t="str">
        <f>IF(ISERROR(HLOOKUP(DD21,$DQ$7:$DW23,$DX23,FALSE)),"N",HLOOKUP(DD21,$DQ$7:$DW23,$DX23,FALSE))</f>
        <v>N</v>
      </c>
      <c r="DE23" s="486" t="str">
        <f>IF(ISERROR(HLOOKUP(DE21,$DQ$7:$DW23,$DX23,FALSE)),"N",HLOOKUP(DE21,$DQ$7:$DW23,$DX23,FALSE))</f>
        <v>N</v>
      </c>
      <c r="DF23" s="486" t="str">
        <f>IF(ISERROR(HLOOKUP(DF21,$DQ$7:$DW23,$DX23,FALSE)),"N",HLOOKUP(DF21,$DQ$7:$DW23,$DX23,FALSE))</f>
        <v>N</v>
      </c>
      <c r="DG23" s="486" t="str">
        <f>IF(ISERROR(HLOOKUP(DG21,$DQ$7:$DW23,$DX23,FALSE)),"N",HLOOKUP(DG21,$DQ$7:$DW23,$DX23,FALSE))</f>
        <v>N</v>
      </c>
      <c r="DH23" s="486" t="str">
        <f>IF(ISERROR(HLOOKUP(DH21,$DQ$7:$DW23,$DX23,FALSE)),"N",HLOOKUP(DH21,$DQ$7:$DW23,$DX23,FALSE))</f>
        <v>N</v>
      </c>
      <c r="DI23" s="486" t="str">
        <f>IF(ISERROR(HLOOKUP(DI21,$DQ$7:$DW23,$DX23,FALSE)),"N",HLOOKUP(DI21,$DQ$7:$DW23,$DX23,FALSE))</f>
        <v>N</v>
      </c>
      <c r="DJ23" s="486" t="str">
        <f>IF(ISERROR(HLOOKUP(DJ21,$DQ$7:$DW23,$DX23,FALSE)),"N",HLOOKUP(DJ21,$DQ$7:$DW23,$DX23,FALSE))</f>
        <v>N</v>
      </c>
      <c r="DK23" s="486" t="str">
        <f>IF(ISERROR(HLOOKUP(DK21,$DQ$7:$DW23,$DX23,FALSE)),"N",HLOOKUP(DK21,$DQ$7:$DW23,$DX23,FALSE))</f>
        <v>N</v>
      </c>
      <c r="DL23" s="486" t="str">
        <f>IF(ISERROR(HLOOKUP(DL21,$DQ$7:$DW23,$DX23,FALSE)),"N",HLOOKUP(DL21,$DQ$7:$DW23,$DX23,FALSE))</f>
        <v>N</v>
      </c>
      <c r="DM23" s="486" t="str">
        <f>IF(ISERROR(HLOOKUP(DM21,$DQ$7:$DW23,$DX23,FALSE)),"N",HLOOKUP(DM21,$DQ$7:$DW23,$DX23,FALSE))</f>
        <v>N</v>
      </c>
      <c r="DN23" s="486" t="str">
        <f>IF($DN$4="não é um ano bissexto","",IF(ISERROR(HLOOKUP(DN21,$DQ$7:$DW23,$DX23,FALSE)),"N",HLOOKUP(DN21,$DQ$7:$DW23,$DX23,FALSE)))</f>
        <v/>
      </c>
      <c r="DO23" s="486">
        <f t="shared" si="24"/>
        <v>0</v>
      </c>
      <c r="DP23" s="486">
        <f t="shared" si="25"/>
        <v>28</v>
      </c>
      <c r="DQ23" s="486" t="str">
        <f>IF('DB Func'!M18&gt;0,"S","N")</f>
        <v>N</v>
      </c>
      <c r="DR23" s="486" t="str">
        <f>IF('DB Func'!R18&gt;0,"S","N")</f>
        <v>N</v>
      </c>
      <c r="DS23" s="486" t="str">
        <f>IF('DB Func'!W18&gt;0,"S","N")</f>
        <v>N</v>
      </c>
      <c r="DT23" s="486" t="str">
        <f>IF('DB Func'!AB18&gt;0,"S","N")</f>
        <v>N</v>
      </c>
      <c r="DU23" s="486" t="str">
        <f>IF('DB Func'!AG18&gt;0,"S","N")</f>
        <v>N</v>
      </c>
      <c r="DV23" s="486" t="str">
        <f>IF('DB Func'!AL18&gt;0,"S","N")</f>
        <v>N</v>
      </c>
      <c r="DW23" s="486" t="str">
        <f>IF('DB Func'!AQ18&gt;0,"S","N")</f>
        <v>N</v>
      </c>
      <c r="DX23" s="486">
        <v>17</v>
      </c>
      <c r="DY23" s="492">
        <f ca="1">'DB Func'!C18</f>
        <v>0</v>
      </c>
      <c r="DZ23" s="486" t="str">
        <f t="shared" ca="1" si="26"/>
        <v>s</v>
      </c>
      <c r="EA23" s="486" t="str">
        <f t="shared" ca="1" si="26"/>
        <v>s</v>
      </c>
      <c r="EB23" s="486" t="str">
        <f t="shared" ca="1" si="26"/>
        <v>s</v>
      </c>
      <c r="EC23" s="486" t="str">
        <f t="shared" ca="1" si="26"/>
        <v>s</v>
      </c>
      <c r="ED23" s="486" t="str">
        <f t="shared" ca="1" si="26"/>
        <v>s</v>
      </c>
      <c r="EE23" s="486" t="str">
        <f t="shared" ca="1" si="26"/>
        <v>s</v>
      </c>
      <c r="EF23" s="486" t="str">
        <f t="shared" ca="1" si="26"/>
        <v>s</v>
      </c>
      <c r="EG23" s="486" t="str">
        <f t="shared" ca="1" si="26"/>
        <v>s</v>
      </c>
      <c r="EH23" s="486" t="str">
        <f t="shared" ca="1" si="26"/>
        <v>s</v>
      </c>
      <c r="EI23" s="486" t="str">
        <f t="shared" ca="1" si="26"/>
        <v>s</v>
      </c>
      <c r="EJ23" s="486" t="str">
        <f t="shared" ca="1" si="26"/>
        <v>s</v>
      </c>
      <c r="EK23" s="486" t="str">
        <f t="shared" ca="1" si="26"/>
        <v>s</v>
      </c>
      <c r="EL23" s="486" t="str">
        <f t="shared" ca="1" si="26"/>
        <v>s</v>
      </c>
      <c r="EM23" s="486" t="str">
        <f t="shared" ca="1" si="26"/>
        <v>s</v>
      </c>
      <c r="EN23" s="486" t="str">
        <f t="shared" ca="1" si="26"/>
        <v>s</v>
      </c>
      <c r="EO23" s="486" t="str">
        <f t="shared" ca="1" si="26"/>
        <v>s</v>
      </c>
      <c r="EP23" s="486" t="str">
        <f t="shared" ca="1" si="35"/>
        <v>s</v>
      </c>
      <c r="EQ23" s="486" t="str">
        <f t="shared" ca="1" si="35"/>
        <v>s</v>
      </c>
      <c r="ER23" s="486" t="str">
        <f t="shared" ca="1" si="35"/>
        <v>s</v>
      </c>
      <c r="ES23" s="486" t="str">
        <f t="shared" ca="1" si="35"/>
        <v>s</v>
      </c>
      <c r="ET23" s="486" t="str">
        <f t="shared" ca="1" si="35"/>
        <v>s</v>
      </c>
      <c r="EU23" s="486" t="str">
        <f t="shared" ca="1" si="35"/>
        <v>s</v>
      </c>
      <c r="EV23" s="486" t="str">
        <f t="shared" ca="1" si="35"/>
        <v>s</v>
      </c>
      <c r="EW23" s="486" t="str">
        <f t="shared" ca="1" si="35"/>
        <v>s</v>
      </c>
      <c r="EX23" s="486" t="str">
        <f t="shared" ca="1" si="35"/>
        <v>s</v>
      </c>
      <c r="EY23" s="486" t="str">
        <f t="shared" ca="1" si="35"/>
        <v>s</v>
      </c>
      <c r="EZ23" s="486" t="str">
        <f t="shared" ca="1" si="35"/>
        <v>s</v>
      </c>
      <c r="FA23" s="486" t="str">
        <f t="shared" ca="1" si="35"/>
        <v>s</v>
      </c>
      <c r="FB23" s="486" t="str">
        <f t="shared" si="28"/>
        <v/>
      </c>
      <c r="FC23" s="486">
        <f t="shared" ca="1" si="29"/>
        <v>28</v>
      </c>
      <c r="FD23" s="486">
        <f t="shared" ca="1" si="30"/>
        <v>0</v>
      </c>
      <c r="FE23" s="486" t="str">
        <f ca="1">IF(AND(YEAR(DY23)='P Gerais'!D21,MONTH(Lanc!EA23)=2,DAY(Lanc!EA23)&gt;1),"S","N")</f>
        <v>N</v>
      </c>
      <c r="FF23" s="487">
        <f t="shared" ca="1" si="31"/>
        <v>0</v>
      </c>
      <c r="FG23" s="487">
        <f t="shared" si="32"/>
        <v>0</v>
      </c>
      <c r="FH23" s="493">
        <f t="shared" ca="1" si="33"/>
        <v>0</v>
      </c>
      <c r="FI23" s="491"/>
      <c r="FJ23" s="491"/>
      <c r="FK23" s="491"/>
      <c r="FL23" s="491"/>
      <c r="FM23" s="491"/>
      <c r="FN23" s="491"/>
      <c r="FO23" s="491"/>
      <c r="FP23" s="491">
        <f ca="1">((FF23-FH23-FG23+AZ23+AQ23+SUM(Z23:AA23)+SUM(AW23:AX23)+AK23)*IF('DB Func'!GG18="ok",'DB Func'!GD18,0))</f>
        <v>0</v>
      </c>
      <c r="FQ23" s="491"/>
      <c r="FR23" s="495">
        <f t="shared" ca="1" si="34"/>
        <v>0</v>
      </c>
      <c r="FS23" s="491"/>
      <c r="FT23" s="491"/>
      <c r="FU23" s="491"/>
      <c r="FV23" s="491"/>
      <c r="FW23" s="491"/>
      <c r="FX23" s="491"/>
      <c r="FY23" s="491"/>
      <c r="FZ23" s="491"/>
      <c r="GA23" s="491"/>
      <c r="GB23" s="491"/>
      <c r="GC23" s="491"/>
      <c r="GD23" s="491"/>
      <c r="GE23" s="491"/>
      <c r="GF23" s="491"/>
      <c r="GG23" s="491"/>
      <c r="GH23" s="491"/>
      <c r="GI23" s="491"/>
      <c r="GJ23" s="491"/>
      <c r="GK23" s="491"/>
      <c r="GL23" s="491"/>
      <c r="GM23" s="491"/>
      <c r="GN23" s="491"/>
      <c r="GO23" s="491"/>
      <c r="GP23" s="491"/>
      <c r="GQ23" s="491"/>
      <c r="GR23" s="491"/>
      <c r="GS23" s="491"/>
      <c r="GT23" s="491"/>
      <c r="GU23" s="491"/>
      <c r="GV23" s="49"/>
      <c r="GW23" s="49"/>
      <c r="GX23" s="49"/>
      <c r="GY23" s="49"/>
      <c r="GZ23" s="49"/>
      <c r="HA23" s="49"/>
      <c r="HB23" s="49"/>
      <c r="HC23" s="49"/>
    </row>
    <row r="24" spans="1:211" s="316" customFormat="1" ht="30" customHeight="1" thickTop="1" thickBot="1">
      <c r="A24" s="42"/>
      <c r="B24" s="194"/>
      <c r="C24" s="390" t="str">
        <f ca="1">IF('DB Func'!B19="Funcionário 17","",'DB Func'!B19)</f>
        <v/>
      </c>
      <c r="D24" s="391">
        <f ca="1">'DB Func'!CE19</f>
        <v>0</v>
      </c>
      <c r="E24" s="382" t="str">
        <f ca="1">IF(C24="","-",IF(OR(terceiro!E24="fev",terceiro!F24="FEV"),"Sim","Não"))</f>
        <v>-</v>
      </c>
      <c r="F24" s="383" t="str">
        <f ca="1">IF(C24="","-",IF(OR(Ferias!E24="FEV",Ferias!F24="FEV"),"Sim","Não"))</f>
        <v>-</v>
      </c>
      <c r="G24" s="383">
        <f ca="1">IF(C24="",0,IF(F24="Sim",IF(Ferias!E24="FEV",Ferias!I24,Ferias!J24),0))</f>
        <v>0</v>
      </c>
      <c r="H24" s="185"/>
      <c r="I24" s="185"/>
      <c r="J24" s="382"/>
      <c r="K24" s="152"/>
      <c r="L24" s="151"/>
      <c r="M24" s="189"/>
      <c r="N24" s="153"/>
      <c r="O24" s="48"/>
      <c r="P24" s="48"/>
      <c r="Q24" s="48"/>
      <c r="R24" s="49"/>
      <c r="S24" s="49"/>
      <c r="T24" s="49"/>
      <c r="U24" s="49"/>
      <c r="V24" s="49"/>
      <c r="W24" s="49"/>
      <c r="X24" s="49"/>
      <c r="Y24" s="49"/>
      <c r="Z24" s="49"/>
      <c r="AA24" s="49"/>
      <c r="AB24" s="48"/>
      <c r="AC24" s="48"/>
      <c r="AD24" s="49"/>
      <c r="AE24" s="49"/>
      <c r="AF24" s="314"/>
      <c r="AH24" s="484">
        <f ca="1">IF(AND('DB Func'!GE19="Janeiro",'DB Func'!BQ19="2 Parcelas"),(('auxiliar 13 sal'!D20/12*'DB Func'!GF19+AVERAGE('auxiliar 13 sal'!Q20:AB20)+AVERAGE('auxiliar 13 sal'!AE20:AP20)+'auxiliar 13 sal'!D20*'DB Func'!BN19+'auxiliar 13 sal'!D20*'DB Func'!BO19)/2),IF('DB Func'!GE19="Fevereiro",IF('DB Func'!BQ19="Parcela Única",('auxiliar 13 sal'!D20/12*'DB Func'!GF19)+AVERAGE('auxiliar 13 sal'!Q20:AB20)+AVERAGE('auxiliar 13 sal'!AE20:AP20)+('auxiliar 13 sal'!D20*'DB Func'!BN19)+('auxiliar 13 sal'!D20*'DB Func'!BO19),IF('DB Func'!BQ19="2 Parcelas",(('auxiliar 13 sal'!D20/12*'DB Func'!GF19+AVERAGE('auxiliar 13 sal'!Q20:AB20)+AVERAGE('auxiliar 13 sal'!AE20:AP20)+'auxiliar 13 sal'!D20*'DB Func'!BN19+'auxiliar 13 sal'!D20*'DB Func'!BO19)/2))),0))</f>
        <v>0</v>
      </c>
      <c r="AJ24" s="486"/>
      <c r="AK24" s="487">
        <f t="shared" ca="1" si="8"/>
        <v>0</v>
      </c>
      <c r="AL24" s="488">
        <f t="shared" ca="1" si="9"/>
        <v>0</v>
      </c>
      <c r="AM24" s="487">
        <f t="shared" ca="1" si="10"/>
        <v>0</v>
      </c>
      <c r="AN24" s="487">
        <f t="shared" ca="1" si="11"/>
        <v>0</v>
      </c>
      <c r="AO24" s="487">
        <f t="shared" ca="1" si="12"/>
        <v>0</v>
      </c>
      <c r="AP24" s="487">
        <f t="shared" ca="1" si="13"/>
        <v>0</v>
      </c>
      <c r="AQ24" s="487">
        <f t="shared" ca="1" si="14"/>
        <v>0</v>
      </c>
      <c r="AR24" s="487">
        <f>IF(OR(M24="",M24=0),0,((FF24/220)*('Ho Ex'!$C$8+$AS$6))*M24)</f>
        <v>0</v>
      </c>
      <c r="AS24" s="487">
        <f>IF(OR(N24="",N24=0),0,((FF24/220*('DB Func'!GD19+Lanc!$AS$6))*('Ho Ex'!$I$8+$AS$6))*(N24/52.5*60))</f>
        <v>0</v>
      </c>
      <c r="AT24" s="487">
        <f>IF(OR(M24="",M24=0),0,((FF24/220)*('Ho Ex'!$J$8+$AS$6))*O24)</f>
        <v>0</v>
      </c>
      <c r="AU24" s="487">
        <f>IF(OR(M24="",M24=0),0,((FF24/220)*('Ho Ex'!I30+$AS$6))*P24)</f>
        <v>0</v>
      </c>
      <c r="AV24" s="487">
        <f>IF(OR(M24="",M24=0),0,((FF24/220)*('Ho Ex'!C30+$AS$6))*Q24)</f>
        <v>0</v>
      </c>
      <c r="AW24" s="487">
        <f ca="1">FF24*'DB Func'!BN19</f>
        <v>0</v>
      </c>
      <c r="AX24" s="487">
        <f ca="1">FF24*'DB Func'!BO19</f>
        <v>0</v>
      </c>
      <c r="AY24" s="487">
        <f>IF(FJ24=0,0,VLOOKUP(FJ24,'P Gerais'!$D$39:$G$41,3,TRUE)*Func17!$F$68)</f>
        <v>0</v>
      </c>
      <c r="AZ24" s="487">
        <f t="shared" si="15"/>
        <v>0</v>
      </c>
      <c r="BA24" s="488">
        <f ca="1">((FF24-FH24-FG24+AZ24+AQ24+SUM(Z24:AA24)+SUM(AW24:AX24)+AK24)*IF('DB Func'!GG19="ok",'DB Func'!GD19,0))+(FF24-FH24-FG24+AZ24+AQ24+SUM(Z24:AA24)+SUM(AW24:AX24))+AK24</f>
        <v>0</v>
      </c>
      <c r="BB24" s="489">
        <f ca="1">VLOOKUP(BA24,'P Gerais'!$D$22:$G$25,3,TRUE)</f>
        <v>0.08</v>
      </c>
      <c r="BC24" s="487">
        <f ca="1">IF(BA24&lt;'P Gerais'!$D$25,BA24*BB24,Lanc!BB24)</f>
        <v>0</v>
      </c>
      <c r="BD24" s="487">
        <f ca="1">BA24-BC24-('DB Func'!GB19*'P Gerais'!$D$35)</f>
        <v>0</v>
      </c>
      <c r="BE24" s="490">
        <f ca="1">VLOOKUP(BD24,'P Gerais'!$D$29:$F$33,3,TRUE)</f>
        <v>0</v>
      </c>
      <c r="BF24" s="487">
        <f t="shared" ca="1" si="16"/>
        <v>0</v>
      </c>
      <c r="BG24" s="487">
        <f ca="1">VLOOKUP(BD24,'P Gerais'!$D$29:$G$33,4,TRUE)</f>
        <v>0</v>
      </c>
      <c r="BH24" s="487">
        <f t="shared" ca="1" si="17"/>
        <v>0</v>
      </c>
      <c r="BI24" s="487">
        <f t="shared" ca="1" si="18"/>
        <v>0</v>
      </c>
      <c r="BJ24" s="486">
        <f ca="1">'DB Func'!G19</f>
        <v>0</v>
      </c>
      <c r="BK24" s="486">
        <f ca="1">'DB Func'!FW19</f>
        <v>0</v>
      </c>
      <c r="BL24" s="487">
        <f ca="1">D24*'P Gerais'!$D$13</f>
        <v>0</v>
      </c>
      <c r="BM24" s="487">
        <f ca="1">D24*'P Gerais'!$D$14</f>
        <v>0</v>
      </c>
      <c r="BN24" s="487">
        <f ca="1">D24*'P Gerais'!$D$16</f>
        <v>0</v>
      </c>
      <c r="BO24" s="487">
        <f ca="1">D24*'P Gerais'!$D$17</f>
        <v>0</v>
      </c>
      <c r="BP24" s="487">
        <f ca="1">D24*'P Gerais'!$D$18</f>
        <v>0</v>
      </c>
      <c r="BQ24" s="489">
        <f ca="1">VLOOKUP(D24,'P Gerais'!$D$22:$G$24,3,TRUE)</f>
        <v>0.08</v>
      </c>
      <c r="BR24" s="489">
        <f ca="1">VLOOKUP(D24,'P Gerais'!$D$29:$G$33,3,TRUE)</f>
        <v>0</v>
      </c>
      <c r="BS24" s="489">
        <f ca="1">'DB Func'!BN19</f>
        <v>0</v>
      </c>
      <c r="BT24" s="489">
        <f ca="1">'DB Func'!BO19</f>
        <v>0</v>
      </c>
      <c r="BU24" s="489">
        <f ca="1">'DB Func'!FX19</f>
        <v>0</v>
      </c>
      <c r="BV24" s="487">
        <f t="shared" ca="1" si="19"/>
        <v>-0.08</v>
      </c>
      <c r="BW24" s="487">
        <f ca="1">BV24-'DB Func'!GC19</f>
        <v>-0.08</v>
      </c>
      <c r="BX24" s="486">
        <f ca="1">IFERROR(VLOOKUP(BW24,'P Gerais'!$D$29:$G$33,3,TRUE)*BW24,0)</f>
        <v>0</v>
      </c>
      <c r="BY24" s="487">
        <f ca="1">IFERROR(BX24-VLOOKUP(BW24,'P Gerais'!$D$29:$H$33,4,TRUE),0)</f>
        <v>0</v>
      </c>
      <c r="BZ24" s="487">
        <f ca="1">D24*'DB Func'!GD19</f>
        <v>0</v>
      </c>
      <c r="CA24" s="486"/>
      <c r="CB24" s="487">
        <f t="shared" ca="1" si="20"/>
        <v>0</v>
      </c>
      <c r="CC24" s="487">
        <f t="shared" si="21"/>
        <v>0</v>
      </c>
      <c r="CD24" s="487">
        <f t="shared" si="22"/>
        <v>0</v>
      </c>
      <c r="CE24" s="486"/>
      <c r="CF24" s="486" t="str">
        <f t="shared" ca="1" si="23"/>
        <v>não</v>
      </c>
      <c r="CG24" s="486">
        <f ca="1">IF($CH$8=1,DAY('DB Func'!C19),0)</f>
        <v>0</v>
      </c>
      <c r="CH24" s="486">
        <f ca="1">IF(CI24=0,0,MONTH('DB Func'!C19))</f>
        <v>0</v>
      </c>
      <c r="CI24" s="486">
        <f ca="1">IF('P Gerais'!D22=YEAR('DB Func'!C19),YEAR('DB Func'!C19),0)</f>
        <v>0</v>
      </c>
      <c r="CJ24" s="488">
        <v>47</v>
      </c>
      <c r="CK24" s="491"/>
      <c r="CL24" s="486" t="str">
        <f ca="1">IF(ISERROR(HLOOKUP(CL22,$DQ$7:$DW24,$DX24,FALSE)),"N",HLOOKUP(CL22,$DQ$7:$DW24,$DX24,FALSE))</f>
        <v>N</v>
      </c>
      <c r="CM24" s="486" t="str">
        <f ca="1">IF(ISERROR(HLOOKUP(CM22,$DQ$7:$DW24,$DX24,FALSE)),"N",HLOOKUP(CM22,$DQ$7:$DW24,$DX24,FALSE))</f>
        <v>N</v>
      </c>
      <c r="CN24" s="486" t="str">
        <f ca="1">IF(ISERROR(HLOOKUP(CN22,$DQ$7:$DW24,$DX24,FALSE)),"N",HLOOKUP(CN22,$DQ$7:$DW24,$DX24,FALSE))</f>
        <v>N</v>
      </c>
      <c r="CO24" s="486" t="str">
        <f ca="1">IF(ISERROR(HLOOKUP(CO22,$DQ$7:$DW24,$DX24,FALSE)),"N",HLOOKUP(CO22,$DQ$7:$DW24,$DX24,FALSE))</f>
        <v>N</v>
      </c>
      <c r="CP24" s="486" t="str">
        <f ca="1">IF(ISERROR(HLOOKUP(CP22,$DQ$7:$DW24,$DX24,FALSE)),"N",HLOOKUP(CP22,$DQ$7:$DW24,$DX24,FALSE))</f>
        <v>N</v>
      </c>
      <c r="CQ24" s="486" t="str">
        <f ca="1">IF(ISERROR(HLOOKUP(CQ22,$DQ$7:$DW24,$DX24,FALSE)),"N",HLOOKUP(CQ22,$DQ$7:$DW24,$DX24,FALSE))</f>
        <v>N</v>
      </c>
      <c r="CR24" s="486" t="str">
        <f>IF(ISERROR(HLOOKUP(CR22,$DQ$7:$DW24,$DX24,FALSE)),"N",HLOOKUP(CR22,$DQ$7:$DW24,$DX24,FALSE))</f>
        <v>N</v>
      </c>
      <c r="CS24" s="486" t="str">
        <f ca="1">IF(ISERROR(HLOOKUP(CS22,$DQ$7:$DW24,$DX24,FALSE)),"N",HLOOKUP(CS22,$DQ$7:$DW24,$DX24,FALSE))</f>
        <v>N</v>
      </c>
      <c r="CT24" s="486" t="str">
        <f ca="1">IF(ISERROR(HLOOKUP(CT22,$DQ$7:$DW24,$DX24,FALSE)),"N",HLOOKUP(CT22,$DQ$7:$DW24,$DX24,FALSE))</f>
        <v>N</v>
      </c>
      <c r="CU24" s="486" t="str">
        <f ca="1">IF(ISERROR(HLOOKUP(CU22,$DQ$7:$DW24,$DX24,FALSE)),"N",HLOOKUP(CU22,$DQ$7:$DW24,$DX24,FALSE))</f>
        <v>N</v>
      </c>
      <c r="CV24" s="486" t="str">
        <f ca="1">IF(ISERROR(HLOOKUP(CV22,$DQ$7:$DW24,$DX24,FALSE)),"N",HLOOKUP(CV22,$DQ$7:$DW24,$DX24,FALSE))</f>
        <v>N</v>
      </c>
      <c r="CW24" s="486" t="str">
        <f ca="1">IF(ISERROR(HLOOKUP(CW22,$DQ$7:$DW24,$DX24,FALSE)),"N",HLOOKUP(CW22,$DQ$7:$DW24,$DX24,FALSE))</f>
        <v>N</v>
      </c>
      <c r="CX24" s="486" t="str">
        <f ca="1">IF(ISERROR(HLOOKUP(CX22,$DQ$7:$DW24,$DX24,FALSE)),"N",HLOOKUP(CX22,$DQ$7:$DW24,$DX24,FALSE))</f>
        <v>N</v>
      </c>
      <c r="CY24" s="486" t="str">
        <f>IF(ISERROR(HLOOKUP(CY22,$DQ$7:$DW24,$DX24,FALSE)),"N",HLOOKUP(CY22,$DQ$7:$DW24,$DX24,FALSE))</f>
        <v>N</v>
      </c>
      <c r="CZ24" s="486" t="str">
        <f ca="1">IF(ISERROR(HLOOKUP(CZ22,$DQ$7:$DW24,$DX24,FALSE)),"N",HLOOKUP(CZ22,$DQ$7:$DW24,$DX24,FALSE))</f>
        <v>N</v>
      </c>
      <c r="DA24" s="486" t="str">
        <f ca="1">IF(ISERROR(HLOOKUP(DA22,$DQ$7:$DW24,$DX24,FALSE)),"N",HLOOKUP(DA22,$DQ$7:$DW24,$DX24,FALSE))</f>
        <v>N</v>
      </c>
      <c r="DB24" s="486" t="str">
        <f ca="1">IF(ISERROR(HLOOKUP(DB22,$DQ$7:$DW24,$DX24,FALSE)),"N",HLOOKUP(DB22,$DQ$7:$DW24,$DX24,FALSE))</f>
        <v>N</v>
      </c>
      <c r="DC24" s="486" t="str">
        <f ca="1">IF(ISERROR(HLOOKUP(DC22,$DQ$7:$DW24,$DX24,FALSE)),"N",HLOOKUP(DC22,$DQ$7:$DW24,$DX24,FALSE))</f>
        <v>N</v>
      </c>
      <c r="DD24" s="486" t="str">
        <f ca="1">IF(ISERROR(HLOOKUP(DD22,$DQ$7:$DW24,$DX24,FALSE)),"N",HLOOKUP(DD22,$DQ$7:$DW24,$DX24,FALSE))</f>
        <v>N</v>
      </c>
      <c r="DE24" s="486" t="str">
        <f ca="1">IF(ISERROR(HLOOKUP(DE22,$DQ$7:$DW24,$DX24,FALSE)),"N",HLOOKUP(DE22,$DQ$7:$DW24,$DX24,FALSE))</f>
        <v>N</v>
      </c>
      <c r="DF24" s="486" t="str">
        <f>IF(ISERROR(HLOOKUP(DF22,$DQ$7:$DW24,$DX24,FALSE)),"N",HLOOKUP(DF22,$DQ$7:$DW24,$DX24,FALSE))</f>
        <v>N</v>
      </c>
      <c r="DG24" s="486" t="str">
        <f ca="1">IF(ISERROR(HLOOKUP(DG22,$DQ$7:$DW24,$DX24,FALSE)),"N",HLOOKUP(DG22,$DQ$7:$DW24,$DX24,FALSE))</f>
        <v>N</v>
      </c>
      <c r="DH24" s="486" t="str">
        <f ca="1">IF(ISERROR(HLOOKUP(DH22,$DQ$7:$DW24,$DX24,FALSE)),"N",HLOOKUP(DH22,$DQ$7:$DW24,$DX24,FALSE))</f>
        <v>N</v>
      </c>
      <c r="DI24" s="486" t="str">
        <f ca="1">IF(ISERROR(HLOOKUP(DI22,$DQ$7:$DW24,$DX24,FALSE)),"N",HLOOKUP(DI22,$DQ$7:$DW24,$DX24,FALSE))</f>
        <v>N</v>
      </c>
      <c r="DJ24" s="486" t="str">
        <f ca="1">IF(ISERROR(HLOOKUP(DJ22,$DQ$7:$DW24,$DX24,FALSE)),"N",HLOOKUP(DJ22,$DQ$7:$DW24,$DX24,FALSE))</f>
        <v>N</v>
      </c>
      <c r="DK24" s="486" t="str">
        <f ca="1">IF(ISERROR(HLOOKUP(DK22,$DQ$7:$DW24,$DX24,FALSE)),"N",HLOOKUP(DK22,$DQ$7:$DW24,$DX24,FALSE))</f>
        <v>N</v>
      </c>
      <c r="DL24" s="486" t="str">
        <f ca="1">IF(ISERROR(HLOOKUP(DL22,$DQ$7:$DW24,$DX24,FALSE)),"N",HLOOKUP(DL22,$DQ$7:$DW24,$DX24,FALSE))</f>
        <v>N</v>
      </c>
      <c r="DM24" s="486" t="str">
        <f>IF(ISERROR(HLOOKUP(DM22,$DQ$7:$DW24,$DX24,FALSE)),"N",HLOOKUP(DM22,$DQ$7:$DW24,$DX24,FALSE))</f>
        <v>N</v>
      </c>
      <c r="DN24" s="486" t="str">
        <f>IF($DN$4="não é um ano bissexto","",IF(ISERROR(HLOOKUP(DN22,$DQ$7:$DW24,$DX24,FALSE)),"N",HLOOKUP(DN22,$DQ$7:$DW24,$DX24,FALSE)))</f>
        <v/>
      </c>
      <c r="DO24" s="486">
        <f t="shared" ca="1" si="24"/>
        <v>0</v>
      </c>
      <c r="DP24" s="486">
        <f t="shared" ca="1" si="25"/>
        <v>28</v>
      </c>
      <c r="DQ24" s="486" t="str">
        <f>IF('DB Func'!M19&gt;0,"S","N")</f>
        <v>N</v>
      </c>
      <c r="DR24" s="486" t="str">
        <f>IF('DB Func'!R19&gt;0,"S","N")</f>
        <v>N</v>
      </c>
      <c r="DS24" s="486" t="str">
        <f>IF('DB Func'!W19&gt;0,"S","N")</f>
        <v>N</v>
      </c>
      <c r="DT24" s="486" t="str">
        <f>IF('DB Func'!AB19&gt;0,"S","N")</f>
        <v>N</v>
      </c>
      <c r="DU24" s="486" t="str">
        <f>IF('DB Func'!AG19&gt;0,"S","N")</f>
        <v>N</v>
      </c>
      <c r="DV24" s="486" t="str">
        <f>IF('DB Func'!AL19&gt;0,"S","N")</f>
        <v>N</v>
      </c>
      <c r="DW24" s="486" t="str">
        <f>IF('DB Func'!AQ19&gt;0,"S","N")</f>
        <v>N</v>
      </c>
      <c r="DX24" s="486">
        <v>18</v>
      </c>
      <c r="DY24" s="492">
        <f ca="1">'DB Func'!C19</f>
        <v>0</v>
      </c>
      <c r="DZ24" s="486" t="str">
        <f t="shared" ca="1" si="26"/>
        <v>s</v>
      </c>
      <c r="EA24" s="486" t="str">
        <f t="shared" ca="1" si="26"/>
        <v>s</v>
      </c>
      <c r="EB24" s="486" t="str">
        <f t="shared" ca="1" si="26"/>
        <v>s</v>
      </c>
      <c r="EC24" s="486" t="str">
        <f t="shared" ca="1" si="26"/>
        <v>s</v>
      </c>
      <c r="ED24" s="486" t="str">
        <f t="shared" ca="1" si="26"/>
        <v>s</v>
      </c>
      <c r="EE24" s="486" t="str">
        <f t="shared" ca="1" si="26"/>
        <v>s</v>
      </c>
      <c r="EF24" s="486" t="str">
        <f t="shared" ca="1" si="26"/>
        <v>s</v>
      </c>
      <c r="EG24" s="486" t="str">
        <f t="shared" ca="1" si="26"/>
        <v>s</v>
      </c>
      <c r="EH24" s="486" t="str">
        <f t="shared" ca="1" si="26"/>
        <v>s</v>
      </c>
      <c r="EI24" s="486" t="str">
        <f t="shared" ca="1" si="26"/>
        <v>s</v>
      </c>
      <c r="EJ24" s="486" t="str">
        <f t="shared" ca="1" si="26"/>
        <v>s</v>
      </c>
      <c r="EK24" s="486" t="str">
        <f t="shared" ca="1" si="26"/>
        <v>s</v>
      </c>
      <c r="EL24" s="486" t="str">
        <f t="shared" ca="1" si="26"/>
        <v>s</v>
      </c>
      <c r="EM24" s="486" t="str">
        <f t="shared" ca="1" si="26"/>
        <v>s</v>
      </c>
      <c r="EN24" s="486" t="str">
        <f t="shared" ca="1" si="26"/>
        <v>s</v>
      </c>
      <c r="EO24" s="486" t="str">
        <f t="shared" ca="1" si="26"/>
        <v>s</v>
      </c>
      <c r="EP24" s="486" t="str">
        <f t="shared" ca="1" si="35"/>
        <v>s</v>
      </c>
      <c r="EQ24" s="486" t="str">
        <f t="shared" ca="1" si="35"/>
        <v>s</v>
      </c>
      <c r="ER24" s="486" t="str">
        <f t="shared" ca="1" si="35"/>
        <v>s</v>
      </c>
      <c r="ES24" s="486" t="str">
        <f t="shared" ca="1" si="35"/>
        <v>s</v>
      </c>
      <c r="ET24" s="486" t="str">
        <f t="shared" ca="1" si="35"/>
        <v>s</v>
      </c>
      <c r="EU24" s="486" t="str">
        <f t="shared" ca="1" si="35"/>
        <v>s</v>
      </c>
      <c r="EV24" s="486" t="str">
        <f t="shared" ca="1" si="35"/>
        <v>s</v>
      </c>
      <c r="EW24" s="486" t="str">
        <f t="shared" ca="1" si="35"/>
        <v>s</v>
      </c>
      <c r="EX24" s="486" t="str">
        <f t="shared" ca="1" si="35"/>
        <v>s</v>
      </c>
      <c r="EY24" s="486" t="str">
        <f t="shared" ca="1" si="35"/>
        <v>s</v>
      </c>
      <c r="EZ24" s="486" t="str">
        <f t="shared" ca="1" si="35"/>
        <v>s</v>
      </c>
      <c r="FA24" s="486" t="str">
        <f t="shared" ca="1" si="35"/>
        <v>s</v>
      </c>
      <c r="FB24" s="486" t="str">
        <f t="shared" si="28"/>
        <v/>
      </c>
      <c r="FC24" s="486">
        <f t="shared" ca="1" si="29"/>
        <v>28</v>
      </c>
      <c r="FD24" s="486">
        <f t="shared" ca="1" si="30"/>
        <v>0</v>
      </c>
      <c r="FE24" s="486" t="str">
        <f ca="1">IF(AND(YEAR(DY24)='P Gerais'!D22,MONTH(Lanc!EA24)=2,DAY(Lanc!EA24)&gt;1),"S","N")</f>
        <v>N</v>
      </c>
      <c r="FF24" s="487">
        <f t="shared" ca="1" si="31"/>
        <v>0</v>
      </c>
      <c r="FG24" s="487">
        <f t="shared" si="32"/>
        <v>0</v>
      </c>
      <c r="FH24" s="493">
        <f t="shared" ca="1" si="33"/>
        <v>0</v>
      </c>
      <c r="FI24" s="491"/>
      <c r="FJ24" s="491"/>
      <c r="FK24" s="491"/>
      <c r="FL24" s="491"/>
      <c r="FM24" s="491"/>
      <c r="FN24" s="491"/>
      <c r="FO24" s="491"/>
      <c r="FP24" s="491">
        <f ca="1">((FF24-FH24-FG24+AZ24+AQ24+SUM(Z24:AA24)+SUM(AW24:AX24)+AK24)*IF('DB Func'!GG19="ok",'DB Func'!GD19,0))</f>
        <v>0</v>
      </c>
      <c r="FQ24" s="491"/>
      <c r="FR24" s="495">
        <f t="shared" ca="1" si="34"/>
        <v>0</v>
      </c>
      <c r="FS24" s="491"/>
      <c r="FT24" s="491"/>
      <c r="FU24" s="491"/>
      <c r="FV24" s="491"/>
      <c r="FW24" s="491"/>
      <c r="FX24" s="491"/>
      <c r="FY24" s="491"/>
      <c r="FZ24" s="491"/>
      <c r="GA24" s="491"/>
      <c r="GB24" s="491"/>
      <c r="GC24" s="491"/>
      <c r="GD24" s="491"/>
      <c r="GE24" s="491"/>
      <c r="GF24" s="491"/>
      <c r="GG24" s="491"/>
      <c r="GH24" s="491"/>
      <c r="GI24" s="491"/>
      <c r="GJ24" s="491"/>
      <c r="GK24" s="491"/>
      <c r="GL24" s="491"/>
      <c r="GM24" s="491"/>
      <c r="GN24" s="491"/>
      <c r="GO24" s="491"/>
      <c r="GP24" s="491"/>
      <c r="GQ24" s="491"/>
      <c r="GR24" s="491"/>
      <c r="GS24" s="491"/>
      <c r="GT24" s="491"/>
      <c r="GU24" s="491"/>
      <c r="GV24" s="49"/>
      <c r="GW24" s="49"/>
      <c r="GX24" s="49"/>
      <c r="GY24" s="49"/>
      <c r="GZ24" s="49"/>
      <c r="HA24" s="49"/>
      <c r="HB24" s="49"/>
      <c r="HC24" s="49"/>
    </row>
    <row r="25" spans="1:211" s="316" customFormat="1" ht="30" customHeight="1" thickTop="1" thickBot="1">
      <c r="A25" s="42"/>
      <c r="B25" s="194"/>
      <c r="C25" s="390" t="str">
        <f ca="1">IF('DB Func'!B20="Funcionário 18","",'DB Func'!B20)</f>
        <v/>
      </c>
      <c r="D25" s="391">
        <f ca="1">'DB Func'!CE20</f>
        <v>0</v>
      </c>
      <c r="E25" s="382" t="str">
        <f ca="1">IF(C25="","-",IF(OR(terceiro!E25="fev",terceiro!F25="FEV"),"Sim","Não"))</f>
        <v>-</v>
      </c>
      <c r="F25" s="383" t="str">
        <f ca="1">IF(C25="","-",IF(OR(Ferias!E25="FEV",Ferias!F25="FEV"),"Sim","Não"))</f>
        <v>-</v>
      </c>
      <c r="G25" s="383">
        <f ca="1">IF(C25="",0,IF(F25="Sim",IF(Ferias!E25="FEV",Ferias!I25,Ferias!J25),0))</f>
        <v>0</v>
      </c>
      <c r="H25" s="185"/>
      <c r="I25" s="185"/>
      <c r="J25" s="382"/>
      <c r="K25" s="152"/>
      <c r="L25" s="151"/>
      <c r="M25" s="189"/>
      <c r="N25" s="153"/>
      <c r="O25" s="48"/>
      <c r="P25" s="48"/>
      <c r="Q25" s="48"/>
      <c r="R25" s="49"/>
      <c r="S25" s="49"/>
      <c r="T25" s="49"/>
      <c r="U25" s="49"/>
      <c r="V25" s="49"/>
      <c r="W25" s="49"/>
      <c r="X25" s="49"/>
      <c r="Y25" s="49"/>
      <c r="Z25" s="49"/>
      <c r="AA25" s="49"/>
      <c r="AB25" s="48"/>
      <c r="AC25" s="48"/>
      <c r="AD25" s="49"/>
      <c r="AE25" s="49"/>
      <c r="AF25" s="314"/>
      <c r="AH25" s="484">
        <f ca="1">IF(AND('DB Func'!GE20="Janeiro",'DB Func'!BQ20="2 Parcelas"),(('auxiliar 13 sal'!D21/12*'DB Func'!GF20+AVERAGE('auxiliar 13 sal'!Q21:AB21)+AVERAGE('auxiliar 13 sal'!AE21:AP21)+'auxiliar 13 sal'!D21*'DB Func'!BN20+'auxiliar 13 sal'!D21*'DB Func'!BO20)/2),IF('DB Func'!GE20="Fevereiro",IF('DB Func'!BQ20="Parcela Única",('auxiliar 13 sal'!D21/12*'DB Func'!GF20)+AVERAGE('auxiliar 13 sal'!Q21:AB21)+AVERAGE('auxiliar 13 sal'!AE21:AP21)+('auxiliar 13 sal'!D21*'DB Func'!BN20)+('auxiliar 13 sal'!D21*'DB Func'!BO20),IF('DB Func'!BQ20="2 Parcelas",(('auxiliar 13 sal'!D21/12*'DB Func'!GF20+AVERAGE('auxiliar 13 sal'!Q21:AB21)+AVERAGE('auxiliar 13 sal'!AE21:AP21)+'auxiliar 13 sal'!D21*'DB Func'!BN20+'auxiliar 13 sal'!D21*'DB Func'!BO20)/2))),0))</f>
        <v>0</v>
      </c>
      <c r="AJ25" s="486"/>
      <c r="AK25" s="487">
        <f t="shared" ca="1" si="8"/>
        <v>0</v>
      </c>
      <c r="AL25" s="488">
        <f t="shared" ca="1" si="9"/>
        <v>0</v>
      </c>
      <c r="AM25" s="487">
        <f t="shared" ca="1" si="10"/>
        <v>0</v>
      </c>
      <c r="AN25" s="487">
        <f t="shared" ca="1" si="11"/>
        <v>0</v>
      </c>
      <c r="AO25" s="487">
        <f t="shared" ca="1" si="12"/>
        <v>0</v>
      </c>
      <c r="AP25" s="487">
        <f t="shared" ca="1" si="13"/>
        <v>0</v>
      </c>
      <c r="AQ25" s="487">
        <f t="shared" ca="1" si="14"/>
        <v>0</v>
      </c>
      <c r="AR25" s="487">
        <f>IF(OR(M25="",M25=0),0,((FF25/220)*('Ho Ex'!$C$8+$AS$6))*M25)</f>
        <v>0</v>
      </c>
      <c r="AS25" s="487">
        <f>IF(OR(N25="",N25=0),0,((FF25/220*('DB Func'!GD20+Lanc!$AS$6))*('Ho Ex'!$I$8+$AS$6))*(N25/52.5*60))</f>
        <v>0</v>
      </c>
      <c r="AT25" s="487">
        <f>IF(OR(M25="",M25=0),0,((FF25/220)*('Ho Ex'!$J$8+$AS$6))*O25)</f>
        <v>0</v>
      </c>
      <c r="AU25" s="487">
        <f>IF(OR(M25="",M25=0),0,((FF25/220)*('Ho Ex'!I31+$AS$6))*P25)</f>
        <v>0</v>
      </c>
      <c r="AV25" s="487">
        <f>IF(OR(M25="",M25=0),0,((FF25/220)*('Ho Ex'!C31+$AS$6))*Q25)</f>
        <v>0</v>
      </c>
      <c r="AW25" s="487">
        <f ca="1">FF25*'DB Func'!BN20</f>
        <v>0</v>
      </c>
      <c r="AX25" s="487">
        <f ca="1">FF25*'DB Func'!BO20</f>
        <v>0</v>
      </c>
      <c r="AY25" s="487">
        <f>IF(FJ25=0,0,VLOOKUP(FJ25,'P Gerais'!$D$39:$G$41,3,TRUE)*Func18!$F$68)</f>
        <v>0</v>
      </c>
      <c r="AZ25" s="487">
        <f t="shared" si="15"/>
        <v>0</v>
      </c>
      <c r="BA25" s="488">
        <f ca="1">((FF25-FH25-FG25+AZ25+AQ25+SUM(Z25:AA25)+SUM(AW25:AX25)+AK25)*IF('DB Func'!GG20="ok",'DB Func'!GD20,0))+(FF25-FH25-FG25+AZ25+AQ25+SUM(Z25:AA25)+SUM(AW25:AX25))+AK25</f>
        <v>0</v>
      </c>
      <c r="BB25" s="489">
        <f ca="1">VLOOKUP(BA25,'P Gerais'!$D$22:$G$25,3,TRUE)</f>
        <v>0.08</v>
      </c>
      <c r="BC25" s="487">
        <f ca="1">IF(BA25&lt;'P Gerais'!$D$25,BA25*BB25,Lanc!BB25)</f>
        <v>0</v>
      </c>
      <c r="BD25" s="487">
        <f ca="1">BA25-BC25-('DB Func'!GB20*'P Gerais'!$D$35)</f>
        <v>0</v>
      </c>
      <c r="BE25" s="490">
        <f ca="1">VLOOKUP(BD25,'P Gerais'!$D$29:$F$33,3,TRUE)</f>
        <v>0</v>
      </c>
      <c r="BF25" s="487">
        <f t="shared" ca="1" si="16"/>
        <v>0</v>
      </c>
      <c r="BG25" s="487">
        <f ca="1">VLOOKUP(BD25,'P Gerais'!$D$29:$G$33,4,TRUE)</f>
        <v>0</v>
      </c>
      <c r="BH25" s="487">
        <f t="shared" ca="1" si="17"/>
        <v>0</v>
      </c>
      <c r="BI25" s="487">
        <f t="shared" ca="1" si="18"/>
        <v>0</v>
      </c>
      <c r="BJ25" s="486">
        <f ca="1">'DB Func'!G20</f>
        <v>0</v>
      </c>
      <c r="BK25" s="486">
        <f ca="1">'DB Func'!FW20</f>
        <v>0</v>
      </c>
      <c r="BL25" s="487">
        <f ca="1">D25*'P Gerais'!$D$13</f>
        <v>0</v>
      </c>
      <c r="BM25" s="487">
        <f ca="1">D25*'P Gerais'!$D$14</f>
        <v>0</v>
      </c>
      <c r="BN25" s="487">
        <f ca="1">D25*'P Gerais'!$D$16</f>
        <v>0</v>
      </c>
      <c r="BO25" s="487">
        <f ca="1">D25*'P Gerais'!$D$17</f>
        <v>0</v>
      </c>
      <c r="BP25" s="487">
        <f ca="1">D25*'P Gerais'!$D$18</f>
        <v>0</v>
      </c>
      <c r="BQ25" s="489">
        <f ca="1">VLOOKUP(D25,'P Gerais'!$D$22:$G$24,3,TRUE)</f>
        <v>0.08</v>
      </c>
      <c r="BR25" s="489">
        <f ca="1">VLOOKUP(D25,'P Gerais'!$D$29:$G$33,3,TRUE)</f>
        <v>0</v>
      </c>
      <c r="BS25" s="489">
        <f ca="1">'DB Func'!BN20</f>
        <v>0</v>
      </c>
      <c r="BT25" s="489">
        <f ca="1">'DB Func'!BO20</f>
        <v>0</v>
      </c>
      <c r="BU25" s="489">
        <f ca="1">'DB Func'!FX20</f>
        <v>0</v>
      </c>
      <c r="BV25" s="487">
        <f t="shared" ca="1" si="19"/>
        <v>-0.08</v>
      </c>
      <c r="BW25" s="487">
        <f ca="1">BV25-'DB Func'!GC20</f>
        <v>-0.08</v>
      </c>
      <c r="BX25" s="486">
        <f ca="1">IFERROR(VLOOKUP(BW25,'P Gerais'!$D$29:$G$33,3,TRUE)*BW25,0)</f>
        <v>0</v>
      </c>
      <c r="BY25" s="487">
        <f ca="1">IFERROR(BX25-VLOOKUP(BW25,'P Gerais'!$D$29:$H$33,4,TRUE),0)</f>
        <v>0</v>
      </c>
      <c r="BZ25" s="487">
        <f ca="1">D25*'DB Func'!GD20</f>
        <v>0</v>
      </c>
      <c r="CA25" s="486"/>
      <c r="CB25" s="487">
        <f t="shared" ca="1" si="20"/>
        <v>0</v>
      </c>
      <c r="CC25" s="487">
        <f t="shared" si="21"/>
        <v>0</v>
      </c>
      <c r="CD25" s="487">
        <f t="shared" si="22"/>
        <v>0</v>
      </c>
      <c r="CE25" s="486"/>
      <c r="CF25" s="486" t="str">
        <f t="shared" ca="1" si="23"/>
        <v>não</v>
      </c>
      <c r="CG25" s="486">
        <f ca="1">IF($CH$8=1,DAY('DB Func'!C20),0)</f>
        <v>0</v>
      </c>
      <c r="CH25" s="486">
        <f ca="1">IF(CI25=0,0,MONTH('DB Func'!C20))</f>
        <v>0</v>
      </c>
      <c r="CI25" s="486">
        <f ca="1">IF('P Gerais'!D23=YEAR('DB Func'!C20),YEAR('DB Func'!C20),0)</f>
        <v>0</v>
      </c>
      <c r="CJ25" s="488">
        <v>48</v>
      </c>
      <c r="CK25" s="491"/>
      <c r="CL25" s="486" t="str">
        <f>IF(ISERROR(HLOOKUP(CL23,$DQ$7:$DW25,$DX25,FALSE)),"N",HLOOKUP(CL23,$DQ$7:$DW25,$DX25,FALSE))</f>
        <v>N</v>
      </c>
      <c r="CM25" s="486" t="str">
        <f>IF(ISERROR(HLOOKUP(CM23,$DQ$7:$DW25,$DX25,FALSE)),"N",HLOOKUP(CM23,$DQ$7:$DW25,$DX25,FALSE))</f>
        <v>N</v>
      </c>
      <c r="CN25" s="486" t="str">
        <f>IF(ISERROR(HLOOKUP(CN23,$DQ$7:$DW25,$DX25,FALSE)),"N",HLOOKUP(CN23,$DQ$7:$DW25,$DX25,FALSE))</f>
        <v>N</v>
      </c>
      <c r="CO25" s="486" t="str">
        <f>IF(ISERROR(HLOOKUP(CO23,$DQ$7:$DW25,$DX25,FALSE)),"N",HLOOKUP(CO23,$DQ$7:$DW25,$DX25,FALSE))</f>
        <v>N</v>
      </c>
      <c r="CP25" s="486" t="str">
        <f>IF(ISERROR(HLOOKUP(CP23,$DQ$7:$DW25,$DX25,FALSE)),"N",HLOOKUP(CP23,$DQ$7:$DW25,$DX25,FALSE))</f>
        <v>N</v>
      </c>
      <c r="CQ25" s="486" t="str">
        <f>IF(ISERROR(HLOOKUP(CQ23,$DQ$7:$DW25,$DX25,FALSE)),"N",HLOOKUP(CQ23,$DQ$7:$DW25,$DX25,FALSE))</f>
        <v>N</v>
      </c>
      <c r="CR25" s="486" t="str">
        <f>IF(ISERROR(HLOOKUP(CR23,$DQ$7:$DW25,$DX25,FALSE)),"N",HLOOKUP(CR23,$DQ$7:$DW25,$DX25,FALSE))</f>
        <v>N</v>
      </c>
      <c r="CS25" s="486" t="str">
        <f>IF(ISERROR(HLOOKUP(CS23,$DQ$7:$DW25,$DX25,FALSE)),"N",HLOOKUP(CS23,$DQ$7:$DW25,$DX25,FALSE))</f>
        <v>N</v>
      </c>
      <c r="CT25" s="486" t="str">
        <f>IF(ISERROR(HLOOKUP(CT23,$DQ$7:$DW25,$DX25,FALSE)),"N",HLOOKUP(CT23,$DQ$7:$DW25,$DX25,FALSE))</f>
        <v>N</v>
      </c>
      <c r="CU25" s="486" t="str">
        <f>IF(ISERROR(HLOOKUP(CU23,$DQ$7:$DW25,$DX25,FALSE)),"N",HLOOKUP(CU23,$DQ$7:$DW25,$DX25,FALSE))</f>
        <v>N</v>
      </c>
      <c r="CV25" s="486" t="str">
        <f>IF(ISERROR(HLOOKUP(CV23,$DQ$7:$DW25,$DX25,FALSE)),"N",HLOOKUP(CV23,$DQ$7:$DW25,$DX25,FALSE))</f>
        <v>N</v>
      </c>
      <c r="CW25" s="486" t="str">
        <f>IF(ISERROR(HLOOKUP(CW23,$DQ$7:$DW25,$DX25,FALSE)),"N",HLOOKUP(CW23,$DQ$7:$DW25,$DX25,FALSE))</f>
        <v>N</v>
      </c>
      <c r="CX25" s="486" t="str">
        <f>IF(ISERROR(HLOOKUP(CX23,$DQ$7:$DW25,$DX25,FALSE)),"N",HLOOKUP(CX23,$DQ$7:$DW25,$DX25,FALSE))</f>
        <v>N</v>
      </c>
      <c r="CY25" s="486" t="str">
        <f>IF(ISERROR(HLOOKUP(CY23,$DQ$7:$DW25,$DX25,FALSE)),"N",HLOOKUP(CY23,$DQ$7:$DW25,$DX25,FALSE))</f>
        <v>N</v>
      </c>
      <c r="CZ25" s="486" t="str">
        <f>IF(ISERROR(HLOOKUP(CZ23,$DQ$7:$DW25,$DX25,FALSE)),"N",HLOOKUP(CZ23,$DQ$7:$DW25,$DX25,FALSE))</f>
        <v>N</v>
      </c>
      <c r="DA25" s="486" t="str">
        <f>IF(ISERROR(HLOOKUP(DA23,$DQ$7:$DW25,$DX25,FALSE)),"N",HLOOKUP(DA23,$DQ$7:$DW25,$DX25,FALSE))</f>
        <v>N</v>
      </c>
      <c r="DB25" s="486" t="str">
        <f>IF(ISERROR(HLOOKUP(DB23,$DQ$7:$DW25,$DX25,FALSE)),"N",HLOOKUP(DB23,$DQ$7:$DW25,$DX25,FALSE))</f>
        <v>N</v>
      </c>
      <c r="DC25" s="486" t="str">
        <f>IF(ISERROR(HLOOKUP(DC23,$DQ$7:$DW25,$DX25,FALSE)),"N",HLOOKUP(DC23,$DQ$7:$DW25,$DX25,FALSE))</f>
        <v>N</v>
      </c>
      <c r="DD25" s="486" t="str">
        <f>IF(ISERROR(HLOOKUP(DD23,$DQ$7:$DW25,$DX25,FALSE)),"N",HLOOKUP(DD23,$DQ$7:$DW25,$DX25,FALSE))</f>
        <v>N</v>
      </c>
      <c r="DE25" s="486" t="str">
        <f>IF(ISERROR(HLOOKUP(DE23,$DQ$7:$DW25,$DX25,FALSE)),"N",HLOOKUP(DE23,$DQ$7:$DW25,$DX25,FALSE))</f>
        <v>N</v>
      </c>
      <c r="DF25" s="486" t="str">
        <f>IF(ISERROR(HLOOKUP(DF23,$DQ$7:$DW25,$DX25,FALSE)),"N",HLOOKUP(DF23,$DQ$7:$DW25,$DX25,FALSE))</f>
        <v>N</v>
      </c>
      <c r="DG25" s="486" t="str">
        <f>IF(ISERROR(HLOOKUP(DG23,$DQ$7:$DW25,$DX25,FALSE)),"N",HLOOKUP(DG23,$DQ$7:$DW25,$DX25,FALSE))</f>
        <v>N</v>
      </c>
      <c r="DH25" s="486" t="str">
        <f>IF(ISERROR(HLOOKUP(DH23,$DQ$7:$DW25,$DX25,FALSE)),"N",HLOOKUP(DH23,$DQ$7:$DW25,$DX25,FALSE))</f>
        <v>N</v>
      </c>
      <c r="DI25" s="486" t="str">
        <f>IF(ISERROR(HLOOKUP(DI23,$DQ$7:$DW25,$DX25,FALSE)),"N",HLOOKUP(DI23,$DQ$7:$DW25,$DX25,FALSE))</f>
        <v>N</v>
      </c>
      <c r="DJ25" s="486" t="str">
        <f>IF(ISERROR(HLOOKUP(DJ23,$DQ$7:$DW25,$DX25,FALSE)),"N",HLOOKUP(DJ23,$DQ$7:$DW25,$DX25,FALSE))</f>
        <v>N</v>
      </c>
      <c r="DK25" s="486" t="str">
        <f>IF(ISERROR(HLOOKUP(DK23,$DQ$7:$DW25,$DX25,FALSE)),"N",HLOOKUP(DK23,$DQ$7:$DW25,$DX25,FALSE))</f>
        <v>N</v>
      </c>
      <c r="DL25" s="486" t="str">
        <f>IF(ISERROR(HLOOKUP(DL23,$DQ$7:$DW25,$DX25,FALSE)),"N",HLOOKUP(DL23,$DQ$7:$DW25,$DX25,FALSE))</f>
        <v>N</v>
      </c>
      <c r="DM25" s="486" t="str">
        <f>IF(ISERROR(HLOOKUP(DM23,$DQ$7:$DW25,$DX25,FALSE)),"N",HLOOKUP(DM23,$DQ$7:$DW25,$DX25,FALSE))</f>
        <v>N</v>
      </c>
      <c r="DN25" s="486" t="str">
        <f>IF($DN$4="não é um ano bissexto","",IF(ISERROR(HLOOKUP(DN23,$DQ$7:$DW25,$DX25,FALSE)),"N",HLOOKUP(DN23,$DQ$7:$DW25,$DX25,FALSE)))</f>
        <v/>
      </c>
      <c r="DO25" s="486">
        <f t="shared" si="24"/>
        <v>0</v>
      </c>
      <c r="DP25" s="486">
        <f t="shared" si="25"/>
        <v>28</v>
      </c>
      <c r="DQ25" s="486" t="str">
        <f>IF('DB Func'!M20&gt;0,"S","N")</f>
        <v>N</v>
      </c>
      <c r="DR25" s="486" t="str">
        <f>IF('DB Func'!R20&gt;0,"S","N")</f>
        <v>N</v>
      </c>
      <c r="DS25" s="486" t="str">
        <f>IF('DB Func'!W20&gt;0,"S","N")</f>
        <v>N</v>
      </c>
      <c r="DT25" s="486" t="str">
        <f>IF('DB Func'!AB20&gt;0,"S","N")</f>
        <v>N</v>
      </c>
      <c r="DU25" s="486" t="str">
        <f>IF('DB Func'!AG20&gt;0,"S","N")</f>
        <v>N</v>
      </c>
      <c r="DV25" s="486" t="str">
        <f>IF('DB Func'!AL20&gt;0,"S","N")</f>
        <v>N</v>
      </c>
      <c r="DW25" s="486" t="str">
        <f>IF('DB Func'!AQ20&gt;0,"S","N")</f>
        <v>N</v>
      </c>
      <c r="DX25" s="486">
        <v>19</v>
      </c>
      <c r="DY25" s="492">
        <f ca="1">'DB Func'!C20</f>
        <v>0</v>
      </c>
      <c r="DZ25" s="486" t="str">
        <f t="shared" ca="1" si="26"/>
        <v>s</v>
      </c>
      <c r="EA25" s="486" t="str">
        <f t="shared" ca="1" si="26"/>
        <v>s</v>
      </c>
      <c r="EB25" s="486" t="str">
        <f t="shared" ca="1" si="26"/>
        <v>s</v>
      </c>
      <c r="EC25" s="486" t="str">
        <f t="shared" ca="1" si="26"/>
        <v>s</v>
      </c>
      <c r="ED25" s="486" t="str">
        <f t="shared" ca="1" si="26"/>
        <v>s</v>
      </c>
      <c r="EE25" s="486" t="str">
        <f t="shared" ca="1" si="26"/>
        <v>s</v>
      </c>
      <c r="EF25" s="486" t="str">
        <f t="shared" ca="1" si="26"/>
        <v>s</v>
      </c>
      <c r="EG25" s="486" t="str">
        <f t="shared" ca="1" si="26"/>
        <v>s</v>
      </c>
      <c r="EH25" s="486" t="str">
        <f t="shared" ca="1" si="26"/>
        <v>s</v>
      </c>
      <c r="EI25" s="486" t="str">
        <f t="shared" ca="1" si="26"/>
        <v>s</v>
      </c>
      <c r="EJ25" s="486" t="str">
        <f t="shared" ca="1" si="26"/>
        <v>s</v>
      </c>
      <c r="EK25" s="486" t="str">
        <f t="shared" ca="1" si="26"/>
        <v>s</v>
      </c>
      <c r="EL25" s="486" t="str">
        <f t="shared" ca="1" si="26"/>
        <v>s</v>
      </c>
      <c r="EM25" s="486" t="str">
        <f t="shared" ca="1" si="26"/>
        <v>s</v>
      </c>
      <c r="EN25" s="486" t="str">
        <f t="shared" ref="EN25:FA37" ca="1" si="36">IF(DAY($DY25)&gt;EN$7,"n","s")</f>
        <v>s</v>
      </c>
      <c r="EO25" s="486" t="str">
        <f t="shared" ca="1" si="36"/>
        <v>s</v>
      </c>
      <c r="EP25" s="486" t="str">
        <f t="shared" ca="1" si="36"/>
        <v>s</v>
      </c>
      <c r="EQ25" s="486" t="str">
        <f t="shared" ca="1" si="36"/>
        <v>s</v>
      </c>
      <c r="ER25" s="486" t="str">
        <f t="shared" ca="1" si="36"/>
        <v>s</v>
      </c>
      <c r="ES25" s="486" t="str">
        <f t="shared" ca="1" si="36"/>
        <v>s</v>
      </c>
      <c r="ET25" s="486" t="str">
        <f t="shared" ca="1" si="35"/>
        <v>s</v>
      </c>
      <c r="EU25" s="486" t="str">
        <f t="shared" ca="1" si="36"/>
        <v>s</v>
      </c>
      <c r="EV25" s="486" t="str">
        <f t="shared" ca="1" si="36"/>
        <v>s</v>
      </c>
      <c r="EW25" s="486" t="str">
        <f t="shared" ca="1" si="36"/>
        <v>s</v>
      </c>
      <c r="EX25" s="486" t="str">
        <f t="shared" ca="1" si="36"/>
        <v>s</v>
      </c>
      <c r="EY25" s="486" t="str">
        <f t="shared" ca="1" si="36"/>
        <v>s</v>
      </c>
      <c r="EZ25" s="486" t="str">
        <f t="shared" ca="1" si="36"/>
        <v>s</v>
      </c>
      <c r="FA25" s="486" t="str">
        <f t="shared" ca="1" si="36"/>
        <v>s</v>
      </c>
      <c r="FB25" s="486" t="str">
        <f t="shared" si="28"/>
        <v/>
      </c>
      <c r="FC25" s="486">
        <f t="shared" ca="1" si="29"/>
        <v>28</v>
      </c>
      <c r="FD25" s="486">
        <f t="shared" ca="1" si="30"/>
        <v>0</v>
      </c>
      <c r="FE25" s="486" t="str">
        <f ca="1">IF(AND(YEAR(DY25)='P Gerais'!D23,MONTH(Lanc!EA25)=2,DAY(Lanc!EA25)&gt;1),"S","N")</f>
        <v>N</v>
      </c>
      <c r="FF25" s="487">
        <f t="shared" ca="1" si="31"/>
        <v>0</v>
      </c>
      <c r="FG25" s="487">
        <f t="shared" si="32"/>
        <v>0</v>
      </c>
      <c r="FH25" s="493">
        <f t="shared" ca="1" si="33"/>
        <v>0</v>
      </c>
      <c r="FI25" s="491"/>
      <c r="FJ25" s="491"/>
      <c r="FK25" s="491"/>
      <c r="FL25" s="491"/>
      <c r="FM25" s="491"/>
      <c r="FN25" s="491"/>
      <c r="FO25" s="491"/>
      <c r="FP25" s="491">
        <f ca="1">((FF25-FH25-FG25+AZ25+AQ25+SUM(Z25:AA25)+SUM(AW25:AX25)+AK25)*IF('DB Func'!GG20="ok",'DB Func'!GD20,0))</f>
        <v>0</v>
      </c>
      <c r="FQ25" s="491"/>
      <c r="FR25" s="495">
        <f t="shared" ca="1" si="34"/>
        <v>0</v>
      </c>
      <c r="FS25" s="491"/>
      <c r="FT25" s="491"/>
      <c r="FU25" s="491"/>
      <c r="FV25" s="491"/>
      <c r="FW25" s="491"/>
      <c r="FX25" s="491"/>
      <c r="FY25" s="491"/>
      <c r="FZ25" s="491"/>
      <c r="GA25" s="491"/>
      <c r="GB25" s="491"/>
      <c r="GC25" s="491"/>
      <c r="GD25" s="491"/>
      <c r="GE25" s="491"/>
      <c r="GF25" s="491"/>
      <c r="GG25" s="491"/>
      <c r="GH25" s="491"/>
      <c r="GI25" s="491"/>
      <c r="GJ25" s="491"/>
      <c r="GK25" s="491"/>
      <c r="GL25" s="491"/>
      <c r="GM25" s="491"/>
      <c r="GN25" s="491"/>
      <c r="GO25" s="491"/>
      <c r="GP25" s="491"/>
      <c r="GQ25" s="491"/>
      <c r="GR25" s="491"/>
      <c r="GS25" s="491"/>
      <c r="GT25" s="491"/>
      <c r="GU25" s="491"/>
      <c r="GV25" s="49"/>
      <c r="GW25" s="49"/>
      <c r="GX25" s="49"/>
      <c r="GY25" s="49"/>
      <c r="GZ25" s="49"/>
      <c r="HA25" s="49"/>
      <c r="HB25" s="49"/>
      <c r="HC25" s="49"/>
    </row>
    <row r="26" spans="1:211" s="316" customFormat="1" ht="30" customHeight="1" thickTop="1" thickBot="1">
      <c r="A26" s="42"/>
      <c r="B26" s="194"/>
      <c r="C26" s="390" t="str">
        <f ca="1">IF('DB Func'!B21="Funcionário 19","",'DB Func'!B21)</f>
        <v/>
      </c>
      <c r="D26" s="391">
        <f ca="1">'DB Func'!CE21</f>
        <v>0</v>
      </c>
      <c r="E26" s="382" t="str">
        <f ca="1">IF(C26="","-",IF(OR(terceiro!E26="fev",terceiro!F26="FEV"),"Sim","Não"))</f>
        <v>-</v>
      </c>
      <c r="F26" s="383" t="str">
        <f ca="1">IF(C26="","-",IF(OR(Ferias!E26="FEV",Ferias!F26="FEV"),"Sim","Não"))</f>
        <v>-</v>
      </c>
      <c r="G26" s="383">
        <f ca="1">IF(C26="",0,IF(F26="Sim",IF(Ferias!E26="FEV",Ferias!I26,Ferias!J26),0))</f>
        <v>0</v>
      </c>
      <c r="H26" s="185"/>
      <c r="I26" s="185"/>
      <c r="J26" s="382"/>
      <c r="K26" s="152"/>
      <c r="L26" s="151"/>
      <c r="M26" s="189"/>
      <c r="N26" s="153"/>
      <c r="O26" s="48"/>
      <c r="P26" s="48"/>
      <c r="Q26" s="48"/>
      <c r="R26" s="49"/>
      <c r="S26" s="49"/>
      <c r="T26" s="49"/>
      <c r="U26" s="49"/>
      <c r="V26" s="49"/>
      <c r="W26" s="49"/>
      <c r="X26" s="49"/>
      <c r="Y26" s="49"/>
      <c r="Z26" s="49"/>
      <c r="AA26" s="49"/>
      <c r="AB26" s="48"/>
      <c r="AC26" s="48"/>
      <c r="AD26" s="49"/>
      <c r="AE26" s="49"/>
      <c r="AF26" s="314"/>
      <c r="AH26" s="484">
        <f ca="1">IF(AND('DB Func'!GE21="Janeiro",'DB Func'!BQ21="2 Parcelas"),(('auxiliar 13 sal'!D22/12*'DB Func'!GF21+AVERAGE('auxiliar 13 sal'!Q22:AB22)+AVERAGE('auxiliar 13 sal'!AE22:AP22)+'auxiliar 13 sal'!D22*'DB Func'!BN21+'auxiliar 13 sal'!D22*'DB Func'!BO21)/2),IF('DB Func'!GE21="Fevereiro",IF('DB Func'!BQ21="Parcela Única",('auxiliar 13 sal'!D22/12*'DB Func'!GF21)+AVERAGE('auxiliar 13 sal'!Q22:AB22)+AVERAGE('auxiliar 13 sal'!AE22:AP22)+('auxiliar 13 sal'!D22*'DB Func'!BN21)+('auxiliar 13 sal'!D22*'DB Func'!BO21),IF('DB Func'!BQ21="2 Parcelas",(('auxiliar 13 sal'!D22/12*'DB Func'!GF21+AVERAGE('auxiliar 13 sal'!Q22:AB22)+AVERAGE('auxiliar 13 sal'!AE22:AP22)+'auxiliar 13 sal'!D22*'DB Func'!BN21+'auxiliar 13 sal'!D22*'DB Func'!BO21)/2))),0))</f>
        <v>0</v>
      </c>
      <c r="AJ26" s="486"/>
      <c r="AK26" s="487">
        <f t="shared" ca="1" si="8"/>
        <v>0</v>
      </c>
      <c r="AL26" s="488">
        <f t="shared" ca="1" si="9"/>
        <v>0</v>
      </c>
      <c r="AM26" s="487">
        <f t="shared" ca="1" si="10"/>
        <v>0</v>
      </c>
      <c r="AN26" s="487">
        <f t="shared" ca="1" si="11"/>
        <v>0</v>
      </c>
      <c r="AO26" s="487">
        <f t="shared" ca="1" si="12"/>
        <v>0</v>
      </c>
      <c r="AP26" s="487">
        <f t="shared" ca="1" si="13"/>
        <v>0</v>
      </c>
      <c r="AQ26" s="487">
        <f t="shared" ca="1" si="14"/>
        <v>0</v>
      </c>
      <c r="AR26" s="487">
        <f>IF(OR(M26="",M26=0),0,((FF26/220)*('Ho Ex'!$C$8+$AS$6))*M26)</f>
        <v>0</v>
      </c>
      <c r="AS26" s="487">
        <f>IF(OR(N26="",N26=0),0,((FF26/220*('DB Func'!GD21+Lanc!$AS$6))*('Ho Ex'!$I$8+$AS$6))*(N26/52.5*60))</f>
        <v>0</v>
      </c>
      <c r="AT26" s="487">
        <f>IF(OR(M26="",M26=0),0,((FF26/220)*('Ho Ex'!$J$8+$AS$6))*O26)</f>
        <v>0</v>
      </c>
      <c r="AU26" s="487">
        <f>IF(OR(M26="",M26=0),0,((FF26/220)*('Ho Ex'!I32+$AS$6))*P26)</f>
        <v>0</v>
      </c>
      <c r="AV26" s="487">
        <f>IF(OR(M26="",M26=0),0,((FF26/220)*('Ho Ex'!C23+$AS$6))*Q26)</f>
        <v>0</v>
      </c>
      <c r="AW26" s="487">
        <f ca="1">FF26*'DB Func'!BN21</f>
        <v>0</v>
      </c>
      <c r="AX26" s="487">
        <f ca="1">FF26*'DB Func'!BO21</f>
        <v>0</v>
      </c>
      <c r="AY26" s="487">
        <f>IF(FJ26=0,0,VLOOKUP(FJ26,'P Gerais'!$D$39:$G$41,3,TRUE)*Func19!$F$68)</f>
        <v>0</v>
      </c>
      <c r="AZ26" s="487">
        <f t="shared" si="15"/>
        <v>0</v>
      </c>
      <c r="BA26" s="488">
        <f ca="1">((FF26-FH26-FG26+AZ26+AQ26+SUM(Z26:AA26)+SUM(AW26:AX26)+AK26)*IF('DB Func'!GG21="ok",'DB Func'!GD21,0))+(FF26-FH26-FG26+AZ26+AQ26+SUM(Z26:AA26)+SUM(AW26:AX26))+AK26</f>
        <v>0</v>
      </c>
      <c r="BB26" s="489">
        <f ca="1">VLOOKUP(BA26,'P Gerais'!$D$22:$G$25,3,TRUE)</f>
        <v>0.08</v>
      </c>
      <c r="BC26" s="487">
        <f ca="1">IF(BA26&lt;'P Gerais'!$D$25,BA26*BB26,Lanc!BB26)</f>
        <v>0</v>
      </c>
      <c r="BD26" s="487">
        <f ca="1">BA26-BC26-('DB Func'!GB21*'P Gerais'!$D$35)</f>
        <v>0</v>
      </c>
      <c r="BE26" s="490">
        <f ca="1">VLOOKUP(BD26,'P Gerais'!$D$29:$F$33,3,TRUE)</f>
        <v>0</v>
      </c>
      <c r="BF26" s="487">
        <f t="shared" ca="1" si="16"/>
        <v>0</v>
      </c>
      <c r="BG26" s="487">
        <f ca="1">VLOOKUP(BD26,'P Gerais'!$D$29:$G$33,4,TRUE)</f>
        <v>0</v>
      </c>
      <c r="BH26" s="487">
        <f t="shared" ca="1" si="17"/>
        <v>0</v>
      </c>
      <c r="BI26" s="487">
        <f t="shared" ca="1" si="18"/>
        <v>0</v>
      </c>
      <c r="BJ26" s="486">
        <f ca="1">'DB Func'!G21</f>
        <v>0</v>
      </c>
      <c r="BK26" s="486">
        <f ca="1">'DB Func'!FW21</f>
        <v>0</v>
      </c>
      <c r="BL26" s="487">
        <f ca="1">D26*'P Gerais'!$D$13</f>
        <v>0</v>
      </c>
      <c r="BM26" s="487">
        <f ca="1">D26*'P Gerais'!$D$14</f>
        <v>0</v>
      </c>
      <c r="BN26" s="487">
        <f ca="1">D26*'P Gerais'!$D$16</f>
        <v>0</v>
      </c>
      <c r="BO26" s="487">
        <f ca="1">D26*'P Gerais'!$D$17</f>
        <v>0</v>
      </c>
      <c r="BP26" s="487">
        <f ca="1">D26*'P Gerais'!$D$18</f>
        <v>0</v>
      </c>
      <c r="BQ26" s="489">
        <f ca="1">VLOOKUP(D26,'P Gerais'!$D$22:$G$24,3,TRUE)</f>
        <v>0.08</v>
      </c>
      <c r="BR26" s="489">
        <f ca="1">VLOOKUP(D26,'P Gerais'!$D$29:$G$33,3,TRUE)</f>
        <v>0</v>
      </c>
      <c r="BS26" s="489">
        <f ca="1">'DB Func'!BN21</f>
        <v>0</v>
      </c>
      <c r="BT26" s="489">
        <f ca="1">'DB Func'!BO21</f>
        <v>0</v>
      </c>
      <c r="BU26" s="489">
        <f ca="1">'DB Func'!FX21</f>
        <v>0</v>
      </c>
      <c r="BV26" s="487">
        <f t="shared" ca="1" si="19"/>
        <v>-0.08</v>
      </c>
      <c r="BW26" s="487">
        <f ca="1">BV26-'DB Func'!GC21</f>
        <v>-0.08</v>
      </c>
      <c r="BX26" s="486">
        <f ca="1">IFERROR(VLOOKUP(BW26,'P Gerais'!$D$29:$G$33,3,TRUE)*BW26,0)</f>
        <v>0</v>
      </c>
      <c r="BY26" s="487">
        <f ca="1">IFERROR(BX26-VLOOKUP(BW26,'P Gerais'!$D$29:$H$33,4,TRUE),0)</f>
        <v>0</v>
      </c>
      <c r="BZ26" s="487">
        <f ca="1">D26*'DB Func'!GD21</f>
        <v>0</v>
      </c>
      <c r="CA26" s="486"/>
      <c r="CB26" s="487">
        <f t="shared" ca="1" si="20"/>
        <v>0</v>
      </c>
      <c r="CC26" s="487">
        <f t="shared" si="21"/>
        <v>0</v>
      </c>
      <c r="CD26" s="487">
        <f t="shared" si="22"/>
        <v>0</v>
      </c>
      <c r="CE26" s="486"/>
      <c r="CF26" s="486" t="str">
        <f t="shared" ca="1" si="23"/>
        <v>não</v>
      </c>
      <c r="CG26" s="486">
        <f ca="1">IF($CH$8=1,DAY('DB Func'!C21),0)</f>
        <v>0</v>
      </c>
      <c r="CH26" s="486">
        <f ca="1">IF(CI26=0,0,MONTH('DB Func'!C21))</f>
        <v>0</v>
      </c>
      <c r="CI26" s="486">
        <f ca="1">IF('P Gerais'!D24=YEAR('DB Func'!C21),YEAR('DB Func'!C21),0)</f>
        <v>0</v>
      </c>
      <c r="CJ26" s="488">
        <v>49</v>
      </c>
      <c r="CK26" s="491"/>
      <c r="CL26" s="486" t="str">
        <f ca="1">IF(ISERROR(HLOOKUP(CL24,$DQ$7:$DW26,$DX26,FALSE)),"N",HLOOKUP(CL24,$DQ$7:$DW26,$DX26,FALSE))</f>
        <v>N</v>
      </c>
      <c r="CM26" s="486" t="str">
        <f ca="1">IF(ISERROR(HLOOKUP(CM24,$DQ$7:$DW26,$DX26,FALSE)),"N",HLOOKUP(CM24,$DQ$7:$DW26,$DX26,FALSE))</f>
        <v>N</v>
      </c>
      <c r="CN26" s="486" t="str">
        <f ca="1">IF(ISERROR(HLOOKUP(CN24,$DQ$7:$DW26,$DX26,FALSE)),"N",HLOOKUP(CN24,$DQ$7:$DW26,$DX26,FALSE))</f>
        <v>N</v>
      </c>
      <c r="CO26" s="486" t="str">
        <f ca="1">IF(ISERROR(HLOOKUP(CO24,$DQ$7:$DW26,$DX26,FALSE)),"N",HLOOKUP(CO24,$DQ$7:$DW26,$DX26,FALSE))</f>
        <v>N</v>
      </c>
      <c r="CP26" s="486" t="str">
        <f ca="1">IF(ISERROR(HLOOKUP(CP24,$DQ$7:$DW26,$DX26,FALSE)),"N",HLOOKUP(CP24,$DQ$7:$DW26,$DX26,FALSE))</f>
        <v>N</v>
      </c>
      <c r="CQ26" s="486" t="str">
        <f ca="1">IF(ISERROR(HLOOKUP(CQ24,$DQ$7:$DW26,$DX26,FALSE)),"N",HLOOKUP(CQ24,$DQ$7:$DW26,$DX26,FALSE))</f>
        <v>N</v>
      </c>
      <c r="CR26" s="486" t="str">
        <f>IF(ISERROR(HLOOKUP(CR24,$DQ$7:$DW26,$DX26,FALSE)),"N",HLOOKUP(CR24,$DQ$7:$DW26,$DX26,FALSE))</f>
        <v>N</v>
      </c>
      <c r="CS26" s="486" t="str">
        <f ca="1">IF(ISERROR(HLOOKUP(CS24,$DQ$7:$DW26,$DX26,FALSE)),"N",HLOOKUP(CS24,$DQ$7:$DW26,$DX26,FALSE))</f>
        <v>N</v>
      </c>
      <c r="CT26" s="486" t="str">
        <f ca="1">IF(ISERROR(HLOOKUP(CT24,$DQ$7:$DW26,$DX26,FALSE)),"N",HLOOKUP(CT24,$DQ$7:$DW26,$DX26,FALSE))</f>
        <v>N</v>
      </c>
      <c r="CU26" s="486" t="str">
        <f ca="1">IF(ISERROR(HLOOKUP(CU24,$DQ$7:$DW26,$DX26,FALSE)),"N",HLOOKUP(CU24,$DQ$7:$DW26,$DX26,FALSE))</f>
        <v>N</v>
      </c>
      <c r="CV26" s="486" t="str">
        <f ca="1">IF(ISERROR(HLOOKUP(CV24,$DQ$7:$DW26,$DX26,FALSE)),"N",HLOOKUP(CV24,$DQ$7:$DW26,$DX26,FALSE))</f>
        <v>N</v>
      </c>
      <c r="CW26" s="486" t="str">
        <f ca="1">IF(ISERROR(HLOOKUP(CW24,$DQ$7:$DW26,$DX26,FALSE)),"N",HLOOKUP(CW24,$DQ$7:$DW26,$DX26,FALSE))</f>
        <v>N</v>
      </c>
      <c r="CX26" s="486" t="str">
        <f ca="1">IF(ISERROR(HLOOKUP(CX24,$DQ$7:$DW26,$DX26,FALSE)),"N",HLOOKUP(CX24,$DQ$7:$DW26,$DX26,FALSE))</f>
        <v>N</v>
      </c>
      <c r="CY26" s="486" t="str">
        <f>IF(ISERROR(HLOOKUP(CY24,$DQ$7:$DW26,$DX26,FALSE)),"N",HLOOKUP(CY24,$DQ$7:$DW26,$DX26,FALSE))</f>
        <v>N</v>
      </c>
      <c r="CZ26" s="486" t="str">
        <f ca="1">IF(ISERROR(HLOOKUP(CZ24,$DQ$7:$DW26,$DX26,FALSE)),"N",HLOOKUP(CZ24,$DQ$7:$DW26,$DX26,FALSE))</f>
        <v>N</v>
      </c>
      <c r="DA26" s="486" t="str">
        <f ca="1">IF(ISERROR(HLOOKUP(DA24,$DQ$7:$DW26,$DX26,FALSE)),"N",HLOOKUP(DA24,$DQ$7:$DW26,$DX26,FALSE))</f>
        <v>N</v>
      </c>
      <c r="DB26" s="486" t="str">
        <f ca="1">IF(ISERROR(HLOOKUP(DB24,$DQ$7:$DW26,$DX26,FALSE)),"N",HLOOKUP(DB24,$DQ$7:$DW26,$DX26,FALSE))</f>
        <v>N</v>
      </c>
      <c r="DC26" s="486" t="str">
        <f ca="1">IF(ISERROR(HLOOKUP(DC24,$DQ$7:$DW26,$DX26,FALSE)),"N",HLOOKUP(DC24,$DQ$7:$DW26,$DX26,FALSE))</f>
        <v>N</v>
      </c>
      <c r="DD26" s="486" t="str">
        <f ca="1">IF(ISERROR(HLOOKUP(DD24,$DQ$7:$DW26,$DX26,FALSE)),"N",HLOOKUP(DD24,$DQ$7:$DW26,$DX26,FALSE))</f>
        <v>N</v>
      </c>
      <c r="DE26" s="486" t="str">
        <f ca="1">IF(ISERROR(HLOOKUP(DE24,$DQ$7:$DW26,$DX26,FALSE)),"N",HLOOKUP(DE24,$DQ$7:$DW26,$DX26,FALSE))</f>
        <v>N</v>
      </c>
      <c r="DF26" s="486" t="str">
        <f>IF(ISERROR(HLOOKUP(DF24,$DQ$7:$DW26,$DX26,FALSE)),"N",HLOOKUP(DF24,$DQ$7:$DW26,$DX26,FALSE))</f>
        <v>N</v>
      </c>
      <c r="DG26" s="486" t="str">
        <f ca="1">IF(ISERROR(HLOOKUP(DG24,$DQ$7:$DW26,$DX26,FALSE)),"N",HLOOKUP(DG24,$DQ$7:$DW26,$DX26,FALSE))</f>
        <v>N</v>
      </c>
      <c r="DH26" s="486" t="str">
        <f ca="1">IF(ISERROR(HLOOKUP(DH24,$DQ$7:$DW26,$DX26,FALSE)),"N",HLOOKUP(DH24,$DQ$7:$DW26,$DX26,FALSE))</f>
        <v>N</v>
      </c>
      <c r="DI26" s="486" t="str">
        <f ca="1">IF(ISERROR(HLOOKUP(DI24,$DQ$7:$DW26,$DX26,FALSE)),"N",HLOOKUP(DI24,$DQ$7:$DW26,$DX26,FALSE))</f>
        <v>N</v>
      </c>
      <c r="DJ26" s="486" t="str">
        <f ca="1">IF(ISERROR(HLOOKUP(DJ24,$DQ$7:$DW26,$DX26,FALSE)),"N",HLOOKUP(DJ24,$DQ$7:$DW26,$DX26,FALSE))</f>
        <v>N</v>
      </c>
      <c r="DK26" s="486" t="str">
        <f ca="1">IF(ISERROR(HLOOKUP(DK24,$DQ$7:$DW26,$DX26,FALSE)),"N",HLOOKUP(DK24,$DQ$7:$DW26,$DX26,FALSE))</f>
        <v>N</v>
      </c>
      <c r="DL26" s="486" t="str">
        <f ca="1">IF(ISERROR(HLOOKUP(DL24,$DQ$7:$DW26,$DX26,FALSE)),"N",HLOOKUP(DL24,$DQ$7:$DW26,$DX26,FALSE))</f>
        <v>N</v>
      </c>
      <c r="DM26" s="486" t="str">
        <f>IF(ISERROR(HLOOKUP(DM24,$DQ$7:$DW26,$DX26,FALSE)),"N",HLOOKUP(DM24,$DQ$7:$DW26,$DX26,FALSE))</f>
        <v>N</v>
      </c>
      <c r="DN26" s="486" t="str">
        <f>IF($DN$4="não é um ano bissexto","",IF(ISERROR(HLOOKUP(DN24,$DQ$7:$DW26,$DX26,FALSE)),"N",HLOOKUP(DN24,$DQ$7:$DW26,$DX26,FALSE)))</f>
        <v/>
      </c>
      <c r="DO26" s="486">
        <f t="shared" ca="1" si="24"/>
        <v>0</v>
      </c>
      <c r="DP26" s="486">
        <f t="shared" ca="1" si="25"/>
        <v>28</v>
      </c>
      <c r="DQ26" s="486" t="str">
        <f>IF('DB Func'!M21&gt;0,"S","N")</f>
        <v>N</v>
      </c>
      <c r="DR26" s="486" t="str">
        <f>IF('DB Func'!R21&gt;0,"S","N")</f>
        <v>N</v>
      </c>
      <c r="DS26" s="486" t="str">
        <f>IF('DB Func'!W21&gt;0,"S","N")</f>
        <v>N</v>
      </c>
      <c r="DT26" s="486" t="str">
        <f>IF('DB Func'!AB21&gt;0,"S","N")</f>
        <v>N</v>
      </c>
      <c r="DU26" s="486" t="str">
        <f>IF('DB Func'!AG21&gt;0,"S","N")</f>
        <v>N</v>
      </c>
      <c r="DV26" s="486" t="str">
        <f>IF('DB Func'!AL21&gt;0,"S","N")</f>
        <v>N</v>
      </c>
      <c r="DW26" s="486" t="str">
        <f>IF('DB Func'!AQ21&gt;0,"S","N")</f>
        <v>N</v>
      </c>
      <c r="DX26" s="486">
        <v>20</v>
      </c>
      <c r="DY26" s="492">
        <f ca="1">'DB Func'!C21</f>
        <v>0</v>
      </c>
      <c r="DZ26" s="486" t="str">
        <f t="shared" ref="DZ26:EO37" ca="1" si="37">IF(DAY($DY26)&gt;DZ$7,"n","s")</f>
        <v>s</v>
      </c>
      <c r="EA26" s="486" t="str">
        <f t="shared" ca="1" si="37"/>
        <v>s</v>
      </c>
      <c r="EB26" s="486" t="str">
        <f t="shared" ca="1" si="37"/>
        <v>s</v>
      </c>
      <c r="EC26" s="486" t="str">
        <f t="shared" ca="1" si="37"/>
        <v>s</v>
      </c>
      <c r="ED26" s="486" t="str">
        <f t="shared" ca="1" si="37"/>
        <v>s</v>
      </c>
      <c r="EE26" s="486" t="str">
        <f t="shared" ca="1" si="37"/>
        <v>s</v>
      </c>
      <c r="EF26" s="486" t="str">
        <f t="shared" ca="1" si="37"/>
        <v>s</v>
      </c>
      <c r="EG26" s="486" t="str">
        <f t="shared" ca="1" si="37"/>
        <v>s</v>
      </c>
      <c r="EH26" s="486" t="str">
        <f t="shared" ca="1" si="37"/>
        <v>s</v>
      </c>
      <c r="EI26" s="486" t="str">
        <f t="shared" ca="1" si="37"/>
        <v>s</v>
      </c>
      <c r="EJ26" s="486" t="str">
        <f t="shared" ca="1" si="37"/>
        <v>s</v>
      </c>
      <c r="EK26" s="486" t="str">
        <f t="shared" ca="1" si="37"/>
        <v>s</v>
      </c>
      <c r="EL26" s="486" t="str">
        <f t="shared" ca="1" si="37"/>
        <v>s</v>
      </c>
      <c r="EM26" s="486" t="str">
        <f t="shared" ca="1" si="37"/>
        <v>s</v>
      </c>
      <c r="EN26" s="486" t="str">
        <f t="shared" ca="1" si="37"/>
        <v>s</v>
      </c>
      <c r="EO26" s="486" t="str">
        <f t="shared" ca="1" si="37"/>
        <v>s</v>
      </c>
      <c r="EP26" s="486" t="str">
        <f t="shared" ca="1" si="36"/>
        <v>s</v>
      </c>
      <c r="EQ26" s="486" t="str">
        <f t="shared" ca="1" si="36"/>
        <v>s</v>
      </c>
      <c r="ER26" s="486" t="str">
        <f t="shared" ca="1" si="36"/>
        <v>s</v>
      </c>
      <c r="ES26" s="486" t="str">
        <f t="shared" ca="1" si="36"/>
        <v>s</v>
      </c>
      <c r="ET26" s="486" t="str">
        <f t="shared" ca="1" si="35"/>
        <v>s</v>
      </c>
      <c r="EU26" s="486" t="str">
        <f t="shared" ca="1" si="36"/>
        <v>s</v>
      </c>
      <c r="EV26" s="486" t="str">
        <f t="shared" ca="1" si="36"/>
        <v>s</v>
      </c>
      <c r="EW26" s="486" t="str">
        <f t="shared" ca="1" si="36"/>
        <v>s</v>
      </c>
      <c r="EX26" s="486" t="str">
        <f t="shared" ca="1" si="36"/>
        <v>s</v>
      </c>
      <c r="EY26" s="486" t="str">
        <f t="shared" ca="1" si="36"/>
        <v>s</v>
      </c>
      <c r="EZ26" s="486" t="str">
        <f t="shared" ca="1" si="36"/>
        <v>s</v>
      </c>
      <c r="FA26" s="486" t="str">
        <f t="shared" ca="1" si="36"/>
        <v>s</v>
      </c>
      <c r="FB26" s="486" t="str">
        <f t="shared" si="28"/>
        <v/>
      </c>
      <c r="FC26" s="486">
        <f t="shared" ca="1" si="29"/>
        <v>28</v>
      </c>
      <c r="FD26" s="486">
        <f t="shared" ca="1" si="30"/>
        <v>0</v>
      </c>
      <c r="FE26" s="486" t="str">
        <f ca="1">IF(AND(YEAR(DY26)='P Gerais'!D24,MONTH(Lanc!EA26)=2,DAY(Lanc!EA26)&gt;1),"S","N")</f>
        <v>N</v>
      </c>
      <c r="FF26" s="487">
        <f t="shared" ca="1" si="31"/>
        <v>0</v>
      </c>
      <c r="FG26" s="487">
        <f t="shared" si="32"/>
        <v>0</v>
      </c>
      <c r="FH26" s="493">
        <f t="shared" ca="1" si="33"/>
        <v>0</v>
      </c>
      <c r="FI26" s="491"/>
      <c r="FJ26" s="491"/>
      <c r="FK26" s="491"/>
      <c r="FL26" s="491"/>
      <c r="FM26" s="491"/>
      <c r="FN26" s="491"/>
      <c r="FO26" s="491"/>
      <c r="FP26" s="491">
        <f ca="1">((FF26-FH26-FG26+AZ26+AQ26+SUM(Z26:AA26)+SUM(AW26:AX26)+AK26)*IF('DB Func'!GG21="ok",'DB Func'!GD21,0))</f>
        <v>0</v>
      </c>
      <c r="FQ26" s="491"/>
      <c r="FR26" s="495">
        <f t="shared" ca="1" si="34"/>
        <v>0</v>
      </c>
      <c r="FS26" s="491"/>
      <c r="FT26" s="491"/>
      <c r="FU26" s="491"/>
      <c r="FV26" s="491"/>
      <c r="FW26" s="491"/>
      <c r="FX26" s="491"/>
      <c r="FY26" s="491"/>
      <c r="FZ26" s="491"/>
      <c r="GA26" s="491"/>
      <c r="GB26" s="491"/>
      <c r="GC26" s="491"/>
      <c r="GD26" s="491"/>
      <c r="GE26" s="491"/>
      <c r="GF26" s="491"/>
      <c r="GG26" s="491"/>
      <c r="GH26" s="491"/>
      <c r="GI26" s="491"/>
      <c r="GJ26" s="491"/>
      <c r="GK26" s="491"/>
      <c r="GL26" s="491"/>
      <c r="GM26" s="491"/>
      <c r="GN26" s="491"/>
      <c r="GO26" s="491"/>
      <c r="GP26" s="491"/>
      <c r="GQ26" s="491"/>
      <c r="GR26" s="491"/>
      <c r="GS26" s="491"/>
      <c r="GT26" s="491"/>
      <c r="GU26" s="491"/>
      <c r="GV26" s="49"/>
      <c r="GW26" s="49"/>
      <c r="GX26" s="49"/>
      <c r="GY26" s="49"/>
      <c r="GZ26" s="49"/>
      <c r="HA26" s="49"/>
      <c r="HB26" s="49"/>
      <c r="HC26" s="49"/>
    </row>
    <row r="27" spans="1:211" s="316" customFormat="1" ht="30" customHeight="1" thickTop="1" thickBot="1">
      <c r="A27" s="42"/>
      <c r="B27" s="194"/>
      <c r="C27" s="390" t="str">
        <f ca="1">IF('DB Func'!B22="Funcionário 20","",'DB Func'!B22)</f>
        <v/>
      </c>
      <c r="D27" s="391">
        <f ca="1">'DB Func'!CE22</f>
        <v>0</v>
      </c>
      <c r="E27" s="382" t="str">
        <f ca="1">IF(C27="","-",IF(OR(terceiro!E27="fev",terceiro!F27="FEV"),"Sim","Não"))</f>
        <v>-</v>
      </c>
      <c r="F27" s="383" t="str">
        <f ca="1">IF(C27="","-",IF(OR(Ferias!E27="FEV",Ferias!F27="FEV"),"Sim","Não"))</f>
        <v>-</v>
      </c>
      <c r="G27" s="383">
        <f ca="1">IF(C27="",0,IF(F27="Sim",IF(Ferias!E27="FEV",Ferias!I27,Ferias!J27),0))</f>
        <v>0</v>
      </c>
      <c r="H27" s="185"/>
      <c r="I27" s="185"/>
      <c r="J27" s="382"/>
      <c r="K27" s="152"/>
      <c r="L27" s="151"/>
      <c r="M27" s="189"/>
      <c r="N27" s="153"/>
      <c r="O27" s="48"/>
      <c r="P27" s="48"/>
      <c r="Q27" s="48"/>
      <c r="R27" s="49"/>
      <c r="S27" s="49"/>
      <c r="T27" s="49"/>
      <c r="U27" s="49"/>
      <c r="V27" s="49"/>
      <c r="W27" s="49"/>
      <c r="X27" s="49"/>
      <c r="Y27" s="49"/>
      <c r="Z27" s="49"/>
      <c r="AA27" s="49"/>
      <c r="AB27" s="48"/>
      <c r="AC27" s="48"/>
      <c r="AD27" s="49"/>
      <c r="AE27" s="49"/>
      <c r="AF27" s="314"/>
      <c r="AH27" s="484">
        <f ca="1">IF(AND('DB Func'!GE22="Janeiro",'DB Func'!BQ22="2 Parcelas"),(('auxiliar 13 sal'!D23/12*'DB Func'!GF22+AVERAGE('auxiliar 13 sal'!Q23:AB23)+AVERAGE('auxiliar 13 sal'!AE23:AP23)+'auxiliar 13 sal'!D23*'DB Func'!BN22+'auxiliar 13 sal'!D23*'DB Func'!BO22)/2),IF('DB Func'!GE22="Fevereiro",IF('DB Func'!BQ22="Parcela Única",('auxiliar 13 sal'!D23/12*'DB Func'!GF22)+AVERAGE('auxiliar 13 sal'!Q23:AB23)+AVERAGE('auxiliar 13 sal'!AE23:AP23)+('auxiliar 13 sal'!D23*'DB Func'!BN22)+('auxiliar 13 sal'!D23*'DB Func'!BO22),IF('DB Func'!BQ22="2 Parcelas",(('auxiliar 13 sal'!D23/12*'DB Func'!GF22+AVERAGE('auxiliar 13 sal'!Q23:AB23)+AVERAGE('auxiliar 13 sal'!AE23:AP23)+'auxiliar 13 sal'!D23*'DB Func'!BN22+'auxiliar 13 sal'!D23*'DB Func'!BO22)/2))),0))</f>
        <v>0</v>
      </c>
      <c r="AJ27" s="486"/>
      <c r="AK27" s="487">
        <f t="shared" ca="1" si="8"/>
        <v>0</v>
      </c>
      <c r="AL27" s="488">
        <f t="shared" ca="1" si="9"/>
        <v>0</v>
      </c>
      <c r="AM27" s="487">
        <f t="shared" ca="1" si="10"/>
        <v>0</v>
      </c>
      <c r="AN27" s="487">
        <f t="shared" ca="1" si="11"/>
        <v>0</v>
      </c>
      <c r="AO27" s="487">
        <f t="shared" ca="1" si="12"/>
        <v>0</v>
      </c>
      <c r="AP27" s="487">
        <f t="shared" ca="1" si="13"/>
        <v>0</v>
      </c>
      <c r="AQ27" s="487">
        <f t="shared" ca="1" si="14"/>
        <v>0</v>
      </c>
      <c r="AR27" s="487">
        <f>IF(OR(M27="",M27=0),0,((FF27/220)*('Ho Ex'!$C$8+$AS$6))*M27)</f>
        <v>0</v>
      </c>
      <c r="AS27" s="487">
        <f>IF(OR(N27="",N27=0),0,((FF27/220*('DB Func'!GD22+Lanc!$AS$6))*('Ho Ex'!$I$8+$AS$6))*(N27/52.5*60))</f>
        <v>0</v>
      </c>
      <c r="AT27" s="487">
        <f>IF(OR(M27="",M27=0),0,((FF27/220)*('Ho Ex'!$J$8+$AS$6))*O27)</f>
        <v>0</v>
      </c>
      <c r="AU27" s="487">
        <f>IF(OR(M27="",M27=0),0,((FF27/220)*('Ho Ex'!I33+$AS$6))*P27)</f>
        <v>0</v>
      </c>
      <c r="AV27" s="487">
        <f>IF(OR(M27="",M27=0),0,((FF27/220)*('Ho Ex'!C24+$AS$6))*Q27)</f>
        <v>0</v>
      </c>
      <c r="AW27" s="487">
        <f ca="1">FF27*'DB Func'!BN22</f>
        <v>0</v>
      </c>
      <c r="AX27" s="487">
        <f ca="1">FF27*'DB Func'!BO22</f>
        <v>0</v>
      </c>
      <c r="AY27" s="487">
        <f>IF(FJ27=0,0,VLOOKUP(FJ27,'P Gerais'!$D$39:$G$41,3,TRUE)*Func20!$F$68)</f>
        <v>0</v>
      </c>
      <c r="AZ27" s="487">
        <f t="shared" si="15"/>
        <v>0</v>
      </c>
      <c r="BA27" s="488">
        <f ca="1">((FF27-FH27-FG27+AZ27+AQ27+SUM(Z27:AA27)+SUM(AW27:AX27)+AK27)*IF('DB Func'!GG22="ok",'DB Func'!GD22,0))+(FF27-FH27-FG27+AZ27+AQ27+SUM(Z27:AA27)+SUM(AW27:AX27))+AK27</f>
        <v>0</v>
      </c>
      <c r="BB27" s="489">
        <f ca="1">VLOOKUP(BA27,'P Gerais'!$D$22:$G$25,3,TRUE)</f>
        <v>0.08</v>
      </c>
      <c r="BC27" s="487">
        <f ca="1">IF(BA27&lt;'P Gerais'!$D$25,BA27*BB27,Lanc!BB27)</f>
        <v>0</v>
      </c>
      <c r="BD27" s="487">
        <f ca="1">BA27-BC27-('DB Func'!GB22*'P Gerais'!$D$35)</f>
        <v>0</v>
      </c>
      <c r="BE27" s="490">
        <f ca="1">VLOOKUP(BD27,'P Gerais'!$D$29:$F$33,3,TRUE)</f>
        <v>0</v>
      </c>
      <c r="BF27" s="487">
        <f t="shared" ca="1" si="16"/>
        <v>0</v>
      </c>
      <c r="BG27" s="487">
        <f ca="1">VLOOKUP(BD27,'P Gerais'!$D$29:$G$33,4,TRUE)</f>
        <v>0</v>
      </c>
      <c r="BH27" s="487">
        <f t="shared" ca="1" si="17"/>
        <v>0</v>
      </c>
      <c r="BI27" s="487">
        <f t="shared" ca="1" si="18"/>
        <v>0</v>
      </c>
      <c r="BJ27" s="486">
        <f ca="1">'DB Func'!G22</f>
        <v>0</v>
      </c>
      <c r="BK27" s="486">
        <f ca="1">'DB Func'!FW22</f>
        <v>0</v>
      </c>
      <c r="BL27" s="487">
        <f ca="1">D27*'P Gerais'!$D$13</f>
        <v>0</v>
      </c>
      <c r="BM27" s="487">
        <f ca="1">D27*'P Gerais'!$D$14</f>
        <v>0</v>
      </c>
      <c r="BN27" s="487">
        <f ca="1">D27*'P Gerais'!$D$16</f>
        <v>0</v>
      </c>
      <c r="BO27" s="487">
        <f ca="1">D27*'P Gerais'!$D$17</f>
        <v>0</v>
      </c>
      <c r="BP27" s="487">
        <f ca="1">D27*'P Gerais'!$D$18</f>
        <v>0</v>
      </c>
      <c r="BQ27" s="489">
        <f ca="1">VLOOKUP(D27,'P Gerais'!$D$22:$G$24,3,TRUE)</f>
        <v>0.08</v>
      </c>
      <c r="BR27" s="489">
        <f ca="1">VLOOKUP(D27,'P Gerais'!$D$29:$G$33,3,TRUE)</f>
        <v>0</v>
      </c>
      <c r="BS27" s="489">
        <f ca="1">'DB Func'!BN22</f>
        <v>0</v>
      </c>
      <c r="BT27" s="489">
        <f ca="1">'DB Func'!BO22</f>
        <v>0</v>
      </c>
      <c r="BU27" s="489">
        <f ca="1">'DB Func'!FX22</f>
        <v>0</v>
      </c>
      <c r="BV27" s="487">
        <f t="shared" ca="1" si="19"/>
        <v>-0.08</v>
      </c>
      <c r="BW27" s="487">
        <f ca="1">BV27-'DB Func'!GC22</f>
        <v>-0.08</v>
      </c>
      <c r="BX27" s="486">
        <f ca="1">IFERROR(VLOOKUP(BW27,'P Gerais'!$D$29:$G$33,3,TRUE)*BW27,0)</f>
        <v>0</v>
      </c>
      <c r="BY27" s="487">
        <f ca="1">IFERROR(BX27-VLOOKUP(BW27,'P Gerais'!$D$29:$H$33,4,TRUE),0)</f>
        <v>0</v>
      </c>
      <c r="BZ27" s="487">
        <f ca="1">D27*'DB Func'!GD22</f>
        <v>0</v>
      </c>
      <c r="CA27" s="486"/>
      <c r="CB27" s="487">
        <f t="shared" ca="1" si="20"/>
        <v>0</v>
      </c>
      <c r="CC27" s="487">
        <f t="shared" si="21"/>
        <v>0</v>
      </c>
      <c r="CD27" s="487">
        <f t="shared" si="22"/>
        <v>0</v>
      </c>
      <c r="CE27" s="486"/>
      <c r="CF27" s="486" t="str">
        <f t="shared" ca="1" si="23"/>
        <v>não</v>
      </c>
      <c r="CG27" s="486">
        <f ca="1">IF($CH$8=1,DAY('DB Func'!C22),0)</f>
        <v>0</v>
      </c>
      <c r="CH27" s="486">
        <f ca="1">IF(CI27=0,0,MONTH('DB Func'!C22))</f>
        <v>0</v>
      </c>
      <c r="CI27" s="486">
        <f ca="1">IF('P Gerais'!D25=YEAR('DB Func'!C22),YEAR('DB Func'!C22),0)</f>
        <v>0</v>
      </c>
      <c r="CJ27" s="488">
        <v>50</v>
      </c>
      <c r="CK27" s="491"/>
      <c r="CL27" s="486" t="str">
        <f>IF(ISERROR(HLOOKUP(CL25,$DQ$7:$DW27,$DX27,FALSE)),"N",HLOOKUP(CL25,$DQ$7:$DW27,$DX27,FALSE))</f>
        <v>N</v>
      </c>
      <c r="CM27" s="486" t="str">
        <f>IF(ISERROR(HLOOKUP(CM25,$DQ$7:$DW27,$DX27,FALSE)),"N",HLOOKUP(CM25,$DQ$7:$DW27,$DX27,FALSE))</f>
        <v>N</v>
      </c>
      <c r="CN27" s="486" t="str">
        <f>IF(ISERROR(HLOOKUP(CN25,$DQ$7:$DW27,$DX27,FALSE)),"N",HLOOKUP(CN25,$DQ$7:$DW27,$DX27,FALSE))</f>
        <v>N</v>
      </c>
      <c r="CO27" s="486" t="str">
        <f>IF(ISERROR(HLOOKUP(CO25,$DQ$7:$DW27,$DX27,FALSE)),"N",HLOOKUP(CO25,$DQ$7:$DW27,$DX27,FALSE))</f>
        <v>N</v>
      </c>
      <c r="CP27" s="486" t="str">
        <f>IF(ISERROR(HLOOKUP(CP25,$DQ$7:$DW27,$DX27,FALSE)),"N",HLOOKUP(CP25,$DQ$7:$DW27,$DX27,FALSE))</f>
        <v>N</v>
      </c>
      <c r="CQ27" s="486" t="str">
        <f>IF(ISERROR(HLOOKUP(CQ25,$DQ$7:$DW27,$DX27,FALSE)),"N",HLOOKUP(CQ25,$DQ$7:$DW27,$DX27,FALSE))</f>
        <v>N</v>
      </c>
      <c r="CR27" s="486" t="str">
        <f>IF(ISERROR(HLOOKUP(CR25,$DQ$7:$DW27,$DX27,FALSE)),"N",HLOOKUP(CR25,$DQ$7:$DW27,$DX27,FALSE))</f>
        <v>N</v>
      </c>
      <c r="CS27" s="486" t="str">
        <f>IF(ISERROR(HLOOKUP(CS25,$DQ$7:$DW27,$DX27,FALSE)),"N",HLOOKUP(CS25,$DQ$7:$DW27,$DX27,FALSE))</f>
        <v>N</v>
      </c>
      <c r="CT27" s="486" t="str">
        <f>IF(ISERROR(HLOOKUP(CT25,$DQ$7:$DW27,$DX27,FALSE)),"N",HLOOKUP(CT25,$DQ$7:$DW27,$DX27,FALSE))</f>
        <v>N</v>
      </c>
      <c r="CU27" s="486" t="str">
        <f>IF(ISERROR(HLOOKUP(CU25,$DQ$7:$DW27,$DX27,FALSE)),"N",HLOOKUP(CU25,$DQ$7:$DW27,$DX27,FALSE))</f>
        <v>N</v>
      </c>
      <c r="CV27" s="486" t="str">
        <f>IF(ISERROR(HLOOKUP(CV25,$DQ$7:$DW27,$DX27,FALSE)),"N",HLOOKUP(CV25,$DQ$7:$DW27,$DX27,FALSE))</f>
        <v>N</v>
      </c>
      <c r="CW27" s="486" t="str">
        <f>IF(ISERROR(HLOOKUP(CW25,$DQ$7:$DW27,$DX27,FALSE)),"N",HLOOKUP(CW25,$DQ$7:$DW27,$DX27,FALSE))</f>
        <v>N</v>
      </c>
      <c r="CX27" s="486" t="str">
        <f>IF(ISERROR(HLOOKUP(CX25,$DQ$7:$DW27,$DX27,FALSE)),"N",HLOOKUP(CX25,$DQ$7:$DW27,$DX27,FALSE))</f>
        <v>N</v>
      </c>
      <c r="CY27" s="486" t="str">
        <f>IF(ISERROR(HLOOKUP(CY25,$DQ$7:$DW27,$DX27,FALSE)),"N",HLOOKUP(CY25,$DQ$7:$DW27,$DX27,FALSE))</f>
        <v>N</v>
      </c>
      <c r="CZ27" s="486" t="str">
        <f>IF(ISERROR(HLOOKUP(CZ25,$DQ$7:$DW27,$DX27,FALSE)),"N",HLOOKUP(CZ25,$DQ$7:$DW27,$DX27,FALSE))</f>
        <v>N</v>
      </c>
      <c r="DA27" s="486" t="str">
        <f>IF(ISERROR(HLOOKUP(DA25,$DQ$7:$DW27,$DX27,FALSE)),"N",HLOOKUP(DA25,$DQ$7:$DW27,$DX27,FALSE))</f>
        <v>N</v>
      </c>
      <c r="DB27" s="486" t="str">
        <f>IF(ISERROR(HLOOKUP(DB25,$DQ$7:$DW27,$DX27,FALSE)),"N",HLOOKUP(DB25,$DQ$7:$DW27,$DX27,FALSE))</f>
        <v>N</v>
      </c>
      <c r="DC27" s="486" t="str">
        <f>IF(ISERROR(HLOOKUP(DC25,$DQ$7:$DW27,$DX27,FALSE)),"N",HLOOKUP(DC25,$DQ$7:$DW27,$DX27,FALSE))</f>
        <v>N</v>
      </c>
      <c r="DD27" s="486" t="str">
        <f>IF(ISERROR(HLOOKUP(DD25,$DQ$7:$DW27,$DX27,FALSE)),"N",HLOOKUP(DD25,$DQ$7:$DW27,$DX27,FALSE))</f>
        <v>N</v>
      </c>
      <c r="DE27" s="486" t="str">
        <f>IF(ISERROR(HLOOKUP(DE25,$DQ$7:$DW27,$DX27,FALSE)),"N",HLOOKUP(DE25,$DQ$7:$DW27,$DX27,FALSE))</f>
        <v>N</v>
      </c>
      <c r="DF27" s="486" t="str">
        <f>IF(ISERROR(HLOOKUP(DF25,$DQ$7:$DW27,$DX27,FALSE)),"N",HLOOKUP(DF25,$DQ$7:$DW27,$DX27,FALSE))</f>
        <v>N</v>
      </c>
      <c r="DG27" s="486" t="str">
        <f>IF(ISERROR(HLOOKUP(DG25,$DQ$7:$DW27,$DX27,FALSE)),"N",HLOOKUP(DG25,$DQ$7:$DW27,$DX27,FALSE))</f>
        <v>N</v>
      </c>
      <c r="DH27" s="486" t="str">
        <f>IF(ISERROR(HLOOKUP(DH25,$DQ$7:$DW27,$DX27,FALSE)),"N",HLOOKUP(DH25,$DQ$7:$DW27,$DX27,FALSE))</f>
        <v>N</v>
      </c>
      <c r="DI27" s="486" t="str">
        <f>IF(ISERROR(HLOOKUP(DI25,$DQ$7:$DW27,$DX27,FALSE)),"N",HLOOKUP(DI25,$DQ$7:$DW27,$DX27,FALSE))</f>
        <v>N</v>
      </c>
      <c r="DJ27" s="486" t="str">
        <f>IF(ISERROR(HLOOKUP(DJ25,$DQ$7:$DW27,$DX27,FALSE)),"N",HLOOKUP(DJ25,$DQ$7:$DW27,$DX27,FALSE))</f>
        <v>N</v>
      </c>
      <c r="DK27" s="486" t="str">
        <f>IF(ISERROR(HLOOKUP(DK25,$DQ$7:$DW27,$DX27,FALSE)),"N",HLOOKUP(DK25,$DQ$7:$DW27,$DX27,FALSE))</f>
        <v>N</v>
      </c>
      <c r="DL27" s="486" t="str">
        <f>IF(ISERROR(HLOOKUP(DL25,$DQ$7:$DW27,$DX27,FALSE)),"N",HLOOKUP(DL25,$DQ$7:$DW27,$DX27,FALSE))</f>
        <v>N</v>
      </c>
      <c r="DM27" s="486" t="str">
        <f>IF(ISERROR(HLOOKUP(DM25,$DQ$7:$DW27,$DX27,FALSE)),"N",HLOOKUP(DM25,$DQ$7:$DW27,$DX27,FALSE))</f>
        <v>N</v>
      </c>
      <c r="DN27" s="486" t="str">
        <f>IF($DN$4="não é um ano bissexto","",IF(ISERROR(HLOOKUP(DN25,$DQ$7:$DW27,$DX27,FALSE)),"N",HLOOKUP(DN25,$DQ$7:$DW27,$DX27,FALSE)))</f>
        <v/>
      </c>
      <c r="DO27" s="486">
        <f t="shared" si="24"/>
        <v>0</v>
      </c>
      <c r="DP27" s="486">
        <f t="shared" si="25"/>
        <v>28</v>
      </c>
      <c r="DQ27" s="486" t="str">
        <f>IF('DB Func'!M22&gt;0,"S","N")</f>
        <v>N</v>
      </c>
      <c r="DR27" s="486" t="str">
        <f>IF('DB Func'!R22&gt;0,"S","N")</f>
        <v>N</v>
      </c>
      <c r="DS27" s="486" t="str">
        <f>IF('DB Func'!W22&gt;0,"S","N")</f>
        <v>N</v>
      </c>
      <c r="DT27" s="486" t="str">
        <f>IF('DB Func'!AB22&gt;0,"S","N")</f>
        <v>N</v>
      </c>
      <c r="DU27" s="486" t="str">
        <f>IF('DB Func'!AG22&gt;0,"S","N")</f>
        <v>N</v>
      </c>
      <c r="DV27" s="486" t="str">
        <f>IF('DB Func'!AL22&gt;0,"S","N")</f>
        <v>N</v>
      </c>
      <c r="DW27" s="486" t="str">
        <f>IF('DB Func'!AQ22&gt;0,"S","N")</f>
        <v>N</v>
      </c>
      <c r="DX27" s="486">
        <v>21</v>
      </c>
      <c r="DY27" s="492">
        <f ca="1">'DB Func'!C22</f>
        <v>0</v>
      </c>
      <c r="DZ27" s="486" t="str">
        <f t="shared" ca="1" si="37"/>
        <v>s</v>
      </c>
      <c r="EA27" s="486" t="str">
        <f t="shared" ca="1" si="37"/>
        <v>s</v>
      </c>
      <c r="EB27" s="486" t="str">
        <f t="shared" ca="1" si="37"/>
        <v>s</v>
      </c>
      <c r="EC27" s="486" t="str">
        <f t="shared" ca="1" si="37"/>
        <v>s</v>
      </c>
      <c r="ED27" s="486" t="str">
        <f t="shared" ca="1" si="37"/>
        <v>s</v>
      </c>
      <c r="EE27" s="486" t="str">
        <f t="shared" ca="1" si="37"/>
        <v>s</v>
      </c>
      <c r="EF27" s="486" t="str">
        <f t="shared" ca="1" si="37"/>
        <v>s</v>
      </c>
      <c r="EG27" s="486" t="str">
        <f t="shared" ca="1" si="37"/>
        <v>s</v>
      </c>
      <c r="EH27" s="486" t="str">
        <f t="shared" ca="1" si="37"/>
        <v>s</v>
      </c>
      <c r="EI27" s="486" t="str">
        <f t="shared" ca="1" si="37"/>
        <v>s</v>
      </c>
      <c r="EJ27" s="486" t="str">
        <f t="shared" ca="1" si="37"/>
        <v>s</v>
      </c>
      <c r="EK27" s="486" t="str">
        <f t="shared" ca="1" si="37"/>
        <v>s</v>
      </c>
      <c r="EL27" s="486" t="str">
        <f t="shared" ca="1" si="37"/>
        <v>s</v>
      </c>
      <c r="EM27" s="486" t="str">
        <f t="shared" ca="1" si="37"/>
        <v>s</v>
      </c>
      <c r="EN27" s="486" t="str">
        <f t="shared" ca="1" si="37"/>
        <v>s</v>
      </c>
      <c r="EO27" s="486" t="str">
        <f t="shared" ca="1" si="37"/>
        <v>s</v>
      </c>
      <c r="EP27" s="486" t="str">
        <f t="shared" ca="1" si="36"/>
        <v>s</v>
      </c>
      <c r="EQ27" s="486" t="str">
        <f t="shared" ca="1" si="36"/>
        <v>s</v>
      </c>
      <c r="ER27" s="486" t="str">
        <f t="shared" ca="1" si="36"/>
        <v>s</v>
      </c>
      <c r="ES27" s="486" t="str">
        <f t="shared" ca="1" si="36"/>
        <v>s</v>
      </c>
      <c r="ET27" s="486" t="str">
        <f t="shared" ca="1" si="35"/>
        <v>s</v>
      </c>
      <c r="EU27" s="486" t="str">
        <f t="shared" ca="1" si="36"/>
        <v>s</v>
      </c>
      <c r="EV27" s="486" t="str">
        <f t="shared" ca="1" si="36"/>
        <v>s</v>
      </c>
      <c r="EW27" s="486" t="str">
        <f t="shared" ca="1" si="36"/>
        <v>s</v>
      </c>
      <c r="EX27" s="486" t="str">
        <f t="shared" ca="1" si="36"/>
        <v>s</v>
      </c>
      <c r="EY27" s="486" t="str">
        <f t="shared" ca="1" si="36"/>
        <v>s</v>
      </c>
      <c r="EZ27" s="486" t="str">
        <f t="shared" ca="1" si="36"/>
        <v>s</v>
      </c>
      <c r="FA27" s="486" t="str">
        <f t="shared" ca="1" si="36"/>
        <v>s</v>
      </c>
      <c r="FB27" s="486" t="str">
        <f t="shared" si="28"/>
        <v/>
      </c>
      <c r="FC27" s="486">
        <f t="shared" ca="1" si="29"/>
        <v>28</v>
      </c>
      <c r="FD27" s="486">
        <f t="shared" ca="1" si="30"/>
        <v>0</v>
      </c>
      <c r="FE27" s="486" t="str">
        <f ca="1">IF(AND(YEAR(DY27)='P Gerais'!D25,MONTH(Lanc!EA27)=2,DAY(Lanc!EA27)&gt;1),"S","N")</f>
        <v>N</v>
      </c>
      <c r="FF27" s="487">
        <f t="shared" ca="1" si="31"/>
        <v>0</v>
      </c>
      <c r="FG27" s="487">
        <f t="shared" si="32"/>
        <v>0</v>
      </c>
      <c r="FH27" s="493">
        <f t="shared" ca="1" si="33"/>
        <v>0</v>
      </c>
      <c r="FI27" s="491"/>
      <c r="FJ27" s="491"/>
      <c r="FK27" s="491"/>
      <c r="FL27" s="491"/>
      <c r="FM27" s="491"/>
      <c r="FN27" s="491"/>
      <c r="FO27" s="491"/>
      <c r="FP27" s="491">
        <f ca="1">((FF27-FH27-FG27+AZ27+AQ27+SUM(Z27:AA27)+SUM(AW27:AX27)+AK27)*IF('DB Func'!GG22="ok",'DB Func'!GD22,0))</f>
        <v>0</v>
      </c>
      <c r="FQ27" s="491"/>
      <c r="FR27" s="495">
        <f t="shared" ca="1" si="34"/>
        <v>0</v>
      </c>
      <c r="FS27" s="491"/>
      <c r="FT27" s="491"/>
      <c r="FU27" s="491"/>
      <c r="FV27" s="491"/>
      <c r="FW27" s="491"/>
      <c r="FX27" s="491"/>
      <c r="FY27" s="491"/>
      <c r="FZ27" s="491"/>
      <c r="GA27" s="491"/>
      <c r="GB27" s="491"/>
      <c r="GC27" s="491"/>
      <c r="GD27" s="491"/>
      <c r="GE27" s="491"/>
      <c r="GF27" s="491"/>
      <c r="GG27" s="491"/>
      <c r="GH27" s="491"/>
      <c r="GI27" s="491"/>
      <c r="GJ27" s="491"/>
      <c r="GK27" s="491"/>
      <c r="GL27" s="491"/>
      <c r="GM27" s="491"/>
      <c r="GN27" s="491"/>
      <c r="GO27" s="491"/>
      <c r="GP27" s="491"/>
      <c r="GQ27" s="491"/>
      <c r="GR27" s="491"/>
      <c r="GS27" s="491"/>
      <c r="GT27" s="491"/>
      <c r="GU27" s="491"/>
      <c r="GV27" s="49"/>
      <c r="GW27" s="49"/>
      <c r="GX27" s="49"/>
      <c r="GY27" s="49"/>
      <c r="GZ27" s="49"/>
      <c r="HA27" s="49"/>
      <c r="HB27" s="49"/>
      <c r="HC27" s="49"/>
    </row>
    <row r="28" spans="1:211" s="316" customFormat="1" ht="30" customHeight="1" thickTop="1" thickBot="1">
      <c r="A28" s="42"/>
      <c r="B28" s="194"/>
      <c r="C28" s="390" t="str">
        <f ca="1">IF('DB Func'!B23="Funcionário 21","",'DB Func'!B23)</f>
        <v/>
      </c>
      <c r="D28" s="391">
        <f ca="1">'DB Func'!CE23</f>
        <v>0</v>
      </c>
      <c r="E28" s="382" t="str">
        <f ca="1">IF(C28="","-",IF(OR(terceiro!E28="fev",terceiro!F28="FEV"),"Sim","Não"))</f>
        <v>-</v>
      </c>
      <c r="F28" s="383" t="str">
        <f ca="1">IF(C28="","-",IF(OR(Ferias!E28="FEV",Ferias!F28="FEV"),"Sim","Não"))</f>
        <v>-</v>
      </c>
      <c r="G28" s="383">
        <f ca="1">IF(C28="",0,IF(F28="Sim",IF(Ferias!E28="FEV",Ferias!I28,Ferias!J28),0))</f>
        <v>0</v>
      </c>
      <c r="H28" s="185"/>
      <c r="I28" s="185"/>
      <c r="J28" s="382"/>
      <c r="K28" s="152"/>
      <c r="L28" s="151"/>
      <c r="M28" s="189"/>
      <c r="N28" s="153"/>
      <c r="O28" s="48"/>
      <c r="P28" s="48"/>
      <c r="Q28" s="48"/>
      <c r="R28" s="49"/>
      <c r="S28" s="49"/>
      <c r="T28" s="49"/>
      <c r="U28" s="49"/>
      <c r="V28" s="49"/>
      <c r="W28" s="49"/>
      <c r="X28" s="49"/>
      <c r="Y28" s="49"/>
      <c r="Z28" s="49"/>
      <c r="AA28" s="49"/>
      <c r="AB28" s="48"/>
      <c r="AC28" s="48"/>
      <c r="AD28" s="49"/>
      <c r="AE28" s="49"/>
      <c r="AF28" s="314"/>
      <c r="AH28" s="484">
        <f ca="1">IF(AND('DB Func'!GE23="Janeiro",'DB Func'!BQ23="2 Parcelas"),(('auxiliar 13 sal'!D24/12*'DB Func'!GF23+AVERAGE('auxiliar 13 sal'!Q24:AB24)+AVERAGE('auxiliar 13 sal'!AE24:AP24)+'auxiliar 13 sal'!D24*'DB Func'!BN23+'auxiliar 13 sal'!D24*'DB Func'!BO23)/2),IF('DB Func'!GE23="Fevereiro",IF('DB Func'!BQ23="Parcela Única",('auxiliar 13 sal'!D24/12*'DB Func'!GF23)+AVERAGE('auxiliar 13 sal'!Q24:AB24)+AVERAGE('auxiliar 13 sal'!AE24:AP24)+('auxiliar 13 sal'!D24*'DB Func'!BN23)+('auxiliar 13 sal'!D24*'DB Func'!BO23),IF('DB Func'!BQ23="2 Parcelas",(('auxiliar 13 sal'!D24/12*'DB Func'!GF23+AVERAGE('auxiliar 13 sal'!Q24:AB24)+AVERAGE('auxiliar 13 sal'!AE24:AP24)+'auxiliar 13 sal'!D24*'DB Func'!BN23+'auxiliar 13 sal'!D24*'DB Func'!BO23)/2))),0))</f>
        <v>0</v>
      </c>
      <c r="AJ28" s="486"/>
      <c r="AK28" s="487">
        <f t="shared" ca="1" si="8"/>
        <v>0</v>
      </c>
      <c r="AL28" s="488">
        <f t="shared" ca="1" si="9"/>
        <v>0</v>
      </c>
      <c r="AM28" s="487">
        <f t="shared" ca="1" si="10"/>
        <v>0</v>
      </c>
      <c r="AN28" s="487">
        <f t="shared" ca="1" si="11"/>
        <v>0</v>
      </c>
      <c r="AO28" s="487">
        <f t="shared" ca="1" si="12"/>
        <v>0</v>
      </c>
      <c r="AP28" s="487">
        <f t="shared" ca="1" si="13"/>
        <v>0</v>
      </c>
      <c r="AQ28" s="487">
        <f t="shared" ca="1" si="14"/>
        <v>0</v>
      </c>
      <c r="AR28" s="487">
        <f>IF(OR(M28="",M28=0),0,((FF28/220)*('Ho Ex'!$C$8+$AS$6))*M28)</f>
        <v>0</v>
      </c>
      <c r="AS28" s="487">
        <f>IF(OR(N28="",N28=0),0,((FF28/220*('DB Func'!GD23+Lanc!$AS$6))*('Ho Ex'!$I$8+$AS$6))*(N28/52.5*60))</f>
        <v>0</v>
      </c>
      <c r="AT28" s="487">
        <f>IF(OR(M28="",M28=0),0,((FF28/220)*('Ho Ex'!$J$8+$AS$6))*O28)</f>
        <v>0</v>
      </c>
      <c r="AU28" s="487">
        <f>IF(OR(M28="",M28=0),0,((FF28/220)*('Ho Ex'!I34+$AS$6))*P28)</f>
        <v>0</v>
      </c>
      <c r="AV28" s="487">
        <f>IF(OR(M28="",M28=0),0,((FF28/220)*('Ho Ex'!C34+$AS$6))*Q28)</f>
        <v>0</v>
      </c>
      <c r="AW28" s="487">
        <f ca="1">FF28*'DB Func'!BN23</f>
        <v>0</v>
      </c>
      <c r="AX28" s="487">
        <f ca="1">FF28*'DB Func'!BO23</f>
        <v>0</v>
      </c>
      <c r="AY28" s="487">
        <f>IF(FJ28=0,0,VLOOKUP(FJ28,'P Gerais'!$D$39:$G$41,3,TRUE)*Func21!$F$68)</f>
        <v>0</v>
      </c>
      <c r="AZ28" s="487">
        <f t="shared" si="15"/>
        <v>0</v>
      </c>
      <c r="BA28" s="488">
        <f ca="1">((FF28-FH28-FG28+AZ28+AQ28+SUM(Z28:AA28)+SUM(AW28:AX28)+AK28)*IF('DB Func'!GG23="ok",'DB Func'!GD23,0))+(FF28-FH28-FG28+AZ28+AQ28+SUM(Z28:AA28)+SUM(AW28:AX28))+AK28</f>
        <v>0</v>
      </c>
      <c r="BB28" s="489">
        <f ca="1">VLOOKUP(BA28,'P Gerais'!$D$22:$G$25,3,TRUE)</f>
        <v>0.08</v>
      </c>
      <c r="BC28" s="487">
        <f ca="1">IF(BA28&lt;'P Gerais'!$D$25,BA28*BB28,Lanc!BB28)</f>
        <v>0</v>
      </c>
      <c r="BD28" s="487">
        <f ca="1">BA28-BC28-('DB Func'!GB23*'P Gerais'!$D$35)</f>
        <v>0</v>
      </c>
      <c r="BE28" s="490">
        <f ca="1">VLOOKUP(BD28,'P Gerais'!$D$29:$F$33,3,TRUE)</f>
        <v>0</v>
      </c>
      <c r="BF28" s="487">
        <f t="shared" ca="1" si="16"/>
        <v>0</v>
      </c>
      <c r="BG28" s="487">
        <f ca="1">VLOOKUP(BD28,'P Gerais'!$D$29:$G$33,4,TRUE)</f>
        <v>0</v>
      </c>
      <c r="BH28" s="487">
        <f t="shared" ca="1" si="17"/>
        <v>0</v>
      </c>
      <c r="BI28" s="487">
        <f t="shared" ca="1" si="18"/>
        <v>0</v>
      </c>
      <c r="BJ28" s="486">
        <f ca="1">'DB Func'!G23</f>
        <v>0</v>
      </c>
      <c r="BK28" s="486">
        <f ca="1">'DB Func'!FW23</f>
        <v>0</v>
      </c>
      <c r="BL28" s="487">
        <f ca="1">D28*'P Gerais'!$D$13</f>
        <v>0</v>
      </c>
      <c r="BM28" s="487">
        <f ca="1">D28*'P Gerais'!$D$14</f>
        <v>0</v>
      </c>
      <c r="BN28" s="487">
        <f ca="1">D28*'P Gerais'!$D$16</f>
        <v>0</v>
      </c>
      <c r="BO28" s="487">
        <f ca="1">D28*'P Gerais'!$D$17</f>
        <v>0</v>
      </c>
      <c r="BP28" s="487">
        <f ca="1">D28*'P Gerais'!$D$18</f>
        <v>0</v>
      </c>
      <c r="BQ28" s="489">
        <f ca="1">VLOOKUP(D28,'P Gerais'!$D$22:$G$24,3,TRUE)</f>
        <v>0.08</v>
      </c>
      <c r="BR28" s="489">
        <f ca="1">VLOOKUP(D28,'P Gerais'!$D$29:$G$33,3,TRUE)</f>
        <v>0</v>
      </c>
      <c r="BS28" s="489">
        <f ca="1">'DB Func'!BN23</f>
        <v>0</v>
      </c>
      <c r="BT28" s="489">
        <f ca="1">'DB Func'!BO23</f>
        <v>0</v>
      </c>
      <c r="BU28" s="489">
        <f ca="1">'DB Func'!FX23</f>
        <v>0</v>
      </c>
      <c r="BV28" s="487">
        <f t="shared" ca="1" si="19"/>
        <v>-0.08</v>
      </c>
      <c r="BW28" s="487">
        <f ca="1">BV28-'DB Func'!GC23</f>
        <v>-0.08</v>
      </c>
      <c r="BX28" s="486">
        <f ca="1">IFERROR(VLOOKUP(BW28,'P Gerais'!$D$29:$G$33,3,TRUE)*BW28,0)</f>
        <v>0</v>
      </c>
      <c r="BY28" s="487">
        <f ca="1">IFERROR(BX28-VLOOKUP(BW28,'P Gerais'!$D$29:$H$33,4,TRUE),0)</f>
        <v>0</v>
      </c>
      <c r="BZ28" s="487">
        <f ca="1">D28*'DB Func'!GD23</f>
        <v>0</v>
      </c>
      <c r="CA28" s="486"/>
      <c r="CB28" s="487">
        <f t="shared" ca="1" si="20"/>
        <v>0</v>
      </c>
      <c r="CC28" s="487">
        <f t="shared" si="21"/>
        <v>0</v>
      </c>
      <c r="CD28" s="487">
        <f t="shared" si="22"/>
        <v>0</v>
      </c>
      <c r="CE28" s="486"/>
      <c r="CF28" s="486" t="str">
        <f t="shared" ca="1" si="23"/>
        <v>não</v>
      </c>
      <c r="CG28" s="486">
        <f ca="1">IF($CH$8=1,DAY('DB Func'!C23),0)</f>
        <v>0</v>
      </c>
      <c r="CH28" s="486">
        <f ca="1">IF(CI28=0,0,MONTH('DB Func'!C23))</f>
        <v>0</v>
      </c>
      <c r="CI28" s="486">
        <f ca="1">IF('P Gerais'!D26=YEAR('DB Func'!C23),YEAR('DB Func'!C23),0)</f>
        <v>0</v>
      </c>
      <c r="CJ28" s="488">
        <v>51</v>
      </c>
      <c r="CK28" s="491"/>
      <c r="CL28" s="486" t="str">
        <f ca="1">IF(ISERROR(HLOOKUP(CL26,$DQ$7:$DW28,$DX28,FALSE)),"N",HLOOKUP(CL26,$DQ$7:$DW28,$DX28,FALSE))</f>
        <v>N</v>
      </c>
      <c r="CM28" s="486" t="str">
        <f ca="1">IF(ISERROR(HLOOKUP(CM26,$DQ$7:$DW28,$DX28,FALSE)),"N",HLOOKUP(CM26,$DQ$7:$DW28,$DX28,FALSE))</f>
        <v>N</v>
      </c>
      <c r="CN28" s="486" t="str">
        <f ca="1">IF(ISERROR(HLOOKUP(CN26,$DQ$7:$DW28,$DX28,FALSE)),"N",HLOOKUP(CN26,$DQ$7:$DW28,$DX28,FALSE))</f>
        <v>N</v>
      </c>
      <c r="CO28" s="486" t="str">
        <f ca="1">IF(ISERROR(HLOOKUP(CO26,$DQ$7:$DW28,$DX28,FALSE)),"N",HLOOKUP(CO26,$DQ$7:$DW28,$DX28,FALSE))</f>
        <v>N</v>
      </c>
      <c r="CP28" s="486" t="str">
        <f ca="1">IF(ISERROR(HLOOKUP(CP26,$DQ$7:$DW28,$DX28,FALSE)),"N",HLOOKUP(CP26,$DQ$7:$DW28,$DX28,FALSE))</f>
        <v>N</v>
      </c>
      <c r="CQ28" s="486" t="str">
        <f ca="1">IF(ISERROR(HLOOKUP(CQ26,$DQ$7:$DW28,$DX28,FALSE)),"N",HLOOKUP(CQ26,$DQ$7:$DW28,$DX28,FALSE))</f>
        <v>N</v>
      </c>
      <c r="CR28" s="486" t="str">
        <f>IF(ISERROR(HLOOKUP(CR26,$DQ$7:$DW28,$DX28,FALSE)),"N",HLOOKUP(CR26,$DQ$7:$DW28,$DX28,FALSE))</f>
        <v>N</v>
      </c>
      <c r="CS28" s="486" t="str">
        <f ca="1">IF(ISERROR(HLOOKUP(CS26,$DQ$7:$DW28,$DX28,FALSE)),"N",HLOOKUP(CS26,$DQ$7:$DW28,$DX28,FALSE))</f>
        <v>N</v>
      </c>
      <c r="CT28" s="486" t="str">
        <f ca="1">IF(ISERROR(HLOOKUP(CT26,$DQ$7:$DW28,$DX28,FALSE)),"N",HLOOKUP(CT26,$DQ$7:$DW28,$DX28,FALSE))</f>
        <v>N</v>
      </c>
      <c r="CU28" s="486" t="str">
        <f ca="1">IF(ISERROR(HLOOKUP(CU26,$DQ$7:$DW28,$DX28,FALSE)),"N",HLOOKUP(CU26,$DQ$7:$DW28,$DX28,FALSE))</f>
        <v>N</v>
      </c>
      <c r="CV28" s="486" t="str">
        <f ca="1">IF(ISERROR(HLOOKUP(CV26,$DQ$7:$DW28,$DX28,FALSE)),"N",HLOOKUP(CV26,$DQ$7:$DW28,$DX28,FALSE))</f>
        <v>N</v>
      </c>
      <c r="CW28" s="486" t="str">
        <f ca="1">IF(ISERROR(HLOOKUP(CW26,$DQ$7:$DW28,$DX28,FALSE)),"N",HLOOKUP(CW26,$DQ$7:$DW28,$DX28,FALSE))</f>
        <v>N</v>
      </c>
      <c r="CX28" s="486" t="str">
        <f ca="1">IF(ISERROR(HLOOKUP(CX26,$DQ$7:$DW28,$DX28,FALSE)),"N",HLOOKUP(CX26,$DQ$7:$DW28,$DX28,FALSE))</f>
        <v>N</v>
      </c>
      <c r="CY28" s="486" t="str">
        <f>IF(ISERROR(HLOOKUP(CY26,$DQ$7:$DW28,$DX28,FALSE)),"N",HLOOKUP(CY26,$DQ$7:$DW28,$DX28,FALSE))</f>
        <v>N</v>
      </c>
      <c r="CZ28" s="486" t="str">
        <f ca="1">IF(ISERROR(HLOOKUP(CZ26,$DQ$7:$DW28,$DX28,FALSE)),"N",HLOOKUP(CZ26,$DQ$7:$DW28,$DX28,FALSE))</f>
        <v>N</v>
      </c>
      <c r="DA28" s="486" t="str">
        <f ca="1">IF(ISERROR(HLOOKUP(DA26,$DQ$7:$DW28,$DX28,FALSE)),"N",HLOOKUP(DA26,$DQ$7:$DW28,$DX28,FALSE))</f>
        <v>N</v>
      </c>
      <c r="DB28" s="486" t="str">
        <f ca="1">IF(ISERROR(HLOOKUP(DB26,$DQ$7:$DW28,$DX28,FALSE)),"N",HLOOKUP(DB26,$DQ$7:$DW28,$DX28,FALSE))</f>
        <v>N</v>
      </c>
      <c r="DC28" s="486" t="str">
        <f ca="1">IF(ISERROR(HLOOKUP(DC26,$DQ$7:$DW28,$DX28,FALSE)),"N",HLOOKUP(DC26,$DQ$7:$DW28,$DX28,FALSE))</f>
        <v>N</v>
      </c>
      <c r="DD28" s="486" t="str">
        <f ca="1">IF(ISERROR(HLOOKUP(DD26,$DQ$7:$DW28,$DX28,FALSE)),"N",HLOOKUP(DD26,$DQ$7:$DW28,$DX28,FALSE))</f>
        <v>N</v>
      </c>
      <c r="DE28" s="486" t="str">
        <f ca="1">IF(ISERROR(HLOOKUP(DE26,$DQ$7:$DW28,$DX28,FALSE)),"N",HLOOKUP(DE26,$DQ$7:$DW28,$DX28,FALSE))</f>
        <v>N</v>
      </c>
      <c r="DF28" s="486" t="str">
        <f>IF(ISERROR(HLOOKUP(DF26,$DQ$7:$DW28,$DX28,FALSE)),"N",HLOOKUP(DF26,$DQ$7:$DW28,$DX28,FALSE))</f>
        <v>N</v>
      </c>
      <c r="DG28" s="486" t="str">
        <f ca="1">IF(ISERROR(HLOOKUP(DG26,$DQ$7:$DW28,$DX28,FALSE)),"N",HLOOKUP(DG26,$DQ$7:$DW28,$DX28,FALSE))</f>
        <v>N</v>
      </c>
      <c r="DH28" s="486" t="str">
        <f ca="1">IF(ISERROR(HLOOKUP(DH26,$DQ$7:$DW28,$DX28,FALSE)),"N",HLOOKUP(DH26,$DQ$7:$DW28,$DX28,FALSE))</f>
        <v>N</v>
      </c>
      <c r="DI28" s="486" t="str">
        <f ca="1">IF(ISERROR(HLOOKUP(DI26,$DQ$7:$DW28,$DX28,FALSE)),"N",HLOOKUP(DI26,$DQ$7:$DW28,$DX28,FALSE))</f>
        <v>N</v>
      </c>
      <c r="DJ28" s="486" t="str">
        <f ca="1">IF(ISERROR(HLOOKUP(DJ26,$DQ$7:$DW28,$DX28,FALSE)),"N",HLOOKUP(DJ26,$DQ$7:$DW28,$DX28,FALSE))</f>
        <v>N</v>
      </c>
      <c r="DK28" s="486" t="str">
        <f ca="1">IF(ISERROR(HLOOKUP(DK26,$DQ$7:$DW28,$DX28,FALSE)),"N",HLOOKUP(DK26,$DQ$7:$DW28,$DX28,FALSE))</f>
        <v>N</v>
      </c>
      <c r="DL28" s="486" t="str">
        <f ca="1">IF(ISERROR(HLOOKUP(DL26,$DQ$7:$DW28,$DX28,FALSE)),"N",HLOOKUP(DL26,$DQ$7:$DW28,$DX28,FALSE))</f>
        <v>N</v>
      </c>
      <c r="DM28" s="486" t="str">
        <f>IF(ISERROR(HLOOKUP(DM26,$DQ$7:$DW28,$DX28,FALSE)),"N",HLOOKUP(DM26,$DQ$7:$DW28,$DX28,FALSE))</f>
        <v>N</v>
      </c>
      <c r="DN28" s="486" t="str">
        <f>IF($DN$4="não é um ano bissexto","",IF(ISERROR(HLOOKUP(DN26,$DQ$7:$DW28,$DX28,FALSE)),"N",HLOOKUP(DN26,$DQ$7:$DW28,$DX28,FALSE)))</f>
        <v/>
      </c>
      <c r="DO28" s="486">
        <f t="shared" ca="1" si="24"/>
        <v>0</v>
      </c>
      <c r="DP28" s="486">
        <f t="shared" ca="1" si="25"/>
        <v>28</v>
      </c>
      <c r="DQ28" s="486" t="str">
        <f>IF('DB Func'!M23&gt;0,"S","N")</f>
        <v>N</v>
      </c>
      <c r="DR28" s="486" t="str">
        <f>IF('DB Func'!R23&gt;0,"S","N")</f>
        <v>N</v>
      </c>
      <c r="DS28" s="486" t="str">
        <f>IF('DB Func'!W23&gt;0,"S","N")</f>
        <v>N</v>
      </c>
      <c r="DT28" s="486" t="str">
        <f>IF('DB Func'!AB23&gt;0,"S","N")</f>
        <v>N</v>
      </c>
      <c r="DU28" s="486" t="str">
        <f>IF('DB Func'!AG23&gt;0,"S","N")</f>
        <v>N</v>
      </c>
      <c r="DV28" s="486" t="str">
        <f>IF('DB Func'!AL23&gt;0,"S","N")</f>
        <v>N</v>
      </c>
      <c r="DW28" s="486" t="str">
        <f>IF('DB Func'!AQ23&gt;0,"S","N")</f>
        <v>N</v>
      </c>
      <c r="DX28" s="486">
        <v>22</v>
      </c>
      <c r="DY28" s="492">
        <f ca="1">'DB Func'!C23</f>
        <v>0</v>
      </c>
      <c r="DZ28" s="486" t="str">
        <f t="shared" ca="1" si="37"/>
        <v>s</v>
      </c>
      <c r="EA28" s="486" t="str">
        <f t="shared" ca="1" si="37"/>
        <v>s</v>
      </c>
      <c r="EB28" s="486" t="str">
        <f t="shared" ca="1" si="37"/>
        <v>s</v>
      </c>
      <c r="EC28" s="486" t="str">
        <f t="shared" ca="1" si="37"/>
        <v>s</v>
      </c>
      <c r="ED28" s="486" t="str">
        <f t="shared" ca="1" si="37"/>
        <v>s</v>
      </c>
      <c r="EE28" s="486" t="str">
        <f t="shared" ca="1" si="37"/>
        <v>s</v>
      </c>
      <c r="EF28" s="486" t="str">
        <f t="shared" ca="1" si="37"/>
        <v>s</v>
      </c>
      <c r="EG28" s="486" t="str">
        <f t="shared" ca="1" si="37"/>
        <v>s</v>
      </c>
      <c r="EH28" s="486" t="str">
        <f t="shared" ca="1" si="37"/>
        <v>s</v>
      </c>
      <c r="EI28" s="486" t="str">
        <f t="shared" ca="1" si="37"/>
        <v>s</v>
      </c>
      <c r="EJ28" s="486" t="str">
        <f t="shared" ca="1" si="37"/>
        <v>s</v>
      </c>
      <c r="EK28" s="486" t="str">
        <f t="shared" ca="1" si="37"/>
        <v>s</v>
      </c>
      <c r="EL28" s="486" t="str">
        <f t="shared" ca="1" si="37"/>
        <v>s</v>
      </c>
      <c r="EM28" s="486" t="str">
        <f t="shared" ca="1" si="37"/>
        <v>s</v>
      </c>
      <c r="EN28" s="486" t="str">
        <f t="shared" ca="1" si="37"/>
        <v>s</v>
      </c>
      <c r="EO28" s="486" t="str">
        <f t="shared" ca="1" si="37"/>
        <v>s</v>
      </c>
      <c r="EP28" s="486" t="str">
        <f t="shared" ca="1" si="36"/>
        <v>s</v>
      </c>
      <c r="EQ28" s="486" t="str">
        <f t="shared" ca="1" si="36"/>
        <v>s</v>
      </c>
      <c r="ER28" s="486" t="str">
        <f t="shared" ca="1" si="36"/>
        <v>s</v>
      </c>
      <c r="ES28" s="486" t="str">
        <f t="shared" ca="1" si="36"/>
        <v>s</v>
      </c>
      <c r="ET28" s="486" t="str">
        <f t="shared" ca="1" si="35"/>
        <v>s</v>
      </c>
      <c r="EU28" s="486" t="str">
        <f t="shared" ca="1" si="36"/>
        <v>s</v>
      </c>
      <c r="EV28" s="486" t="str">
        <f t="shared" ca="1" si="36"/>
        <v>s</v>
      </c>
      <c r="EW28" s="486" t="str">
        <f t="shared" ca="1" si="36"/>
        <v>s</v>
      </c>
      <c r="EX28" s="486" t="str">
        <f t="shared" ca="1" si="36"/>
        <v>s</v>
      </c>
      <c r="EY28" s="486" t="str">
        <f t="shared" ca="1" si="36"/>
        <v>s</v>
      </c>
      <c r="EZ28" s="486" t="str">
        <f t="shared" ca="1" si="36"/>
        <v>s</v>
      </c>
      <c r="FA28" s="486" t="str">
        <f t="shared" ca="1" si="36"/>
        <v>s</v>
      </c>
      <c r="FB28" s="486" t="str">
        <f t="shared" si="28"/>
        <v/>
      </c>
      <c r="FC28" s="486">
        <f t="shared" ca="1" si="29"/>
        <v>28</v>
      </c>
      <c r="FD28" s="486">
        <f t="shared" ca="1" si="30"/>
        <v>0</v>
      </c>
      <c r="FE28" s="486" t="str">
        <f ca="1">IF(AND(YEAR(DY28)='P Gerais'!D26,MONTH(Lanc!EA28)=2,DAY(Lanc!EA28)&gt;1),"S","N")</f>
        <v>N</v>
      </c>
      <c r="FF28" s="487">
        <f t="shared" ca="1" si="31"/>
        <v>0</v>
      </c>
      <c r="FG28" s="487">
        <f t="shared" si="32"/>
        <v>0</v>
      </c>
      <c r="FH28" s="493">
        <f t="shared" ca="1" si="33"/>
        <v>0</v>
      </c>
      <c r="FI28" s="491"/>
      <c r="FJ28" s="491"/>
      <c r="FK28" s="491"/>
      <c r="FL28" s="491"/>
      <c r="FM28" s="491"/>
      <c r="FN28" s="491"/>
      <c r="FO28" s="491"/>
      <c r="FP28" s="491">
        <f ca="1">((FF28-FH28-FG28+AZ28+AQ28+SUM(Z28:AA28)+SUM(AW28:AX28)+AK28)*IF('DB Func'!GG23="ok",'DB Func'!GD23,0))</f>
        <v>0</v>
      </c>
      <c r="FQ28" s="491"/>
      <c r="FR28" s="495">
        <f t="shared" ca="1" si="34"/>
        <v>0</v>
      </c>
      <c r="FS28" s="491"/>
      <c r="FT28" s="491"/>
      <c r="FU28" s="491"/>
      <c r="FV28" s="491"/>
      <c r="FW28" s="491"/>
      <c r="FX28" s="491"/>
      <c r="FY28" s="491"/>
      <c r="FZ28" s="491"/>
      <c r="GA28" s="491"/>
      <c r="GB28" s="491"/>
      <c r="GC28" s="491"/>
      <c r="GD28" s="491"/>
      <c r="GE28" s="491"/>
      <c r="GF28" s="491"/>
      <c r="GG28" s="491"/>
      <c r="GH28" s="491"/>
      <c r="GI28" s="491"/>
      <c r="GJ28" s="491"/>
      <c r="GK28" s="491"/>
      <c r="GL28" s="491"/>
      <c r="GM28" s="491"/>
      <c r="GN28" s="491"/>
      <c r="GO28" s="491"/>
      <c r="GP28" s="491"/>
      <c r="GQ28" s="491"/>
      <c r="GR28" s="491"/>
      <c r="GS28" s="491"/>
      <c r="GT28" s="491"/>
      <c r="GU28" s="491"/>
      <c r="GV28" s="49"/>
      <c r="GW28" s="49"/>
      <c r="GX28" s="49"/>
      <c r="GY28" s="49"/>
      <c r="GZ28" s="49"/>
      <c r="HA28" s="49"/>
      <c r="HB28" s="49"/>
      <c r="HC28" s="49"/>
    </row>
    <row r="29" spans="1:211" s="316" customFormat="1" ht="30" customHeight="1" thickTop="1" thickBot="1">
      <c r="A29" s="42"/>
      <c r="B29" s="194"/>
      <c r="C29" s="390" t="str">
        <f ca="1">IF('DB Func'!B24="Funcionário 22","",'DB Func'!B24)</f>
        <v/>
      </c>
      <c r="D29" s="391">
        <f ca="1">'DB Func'!CE24</f>
        <v>0</v>
      </c>
      <c r="E29" s="382" t="str">
        <f ca="1">IF(C29="","-",IF(OR(terceiro!E29="fev",terceiro!F29="FEV"),"Sim","Não"))</f>
        <v>-</v>
      </c>
      <c r="F29" s="383" t="str">
        <f ca="1">IF(C29="","-",IF(OR(Ferias!E29="FEV",Ferias!F29="FEV"),"Sim","Não"))</f>
        <v>-</v>
      </c>
      <c r="G29" s="383">
        <f ca="1">IF(C29="",0,IF(F29="Sim",IF(Ferias!E29="FEV",Ferias!I29,Ferias!J29),0))</f>
        <v>0</v>
      </c>
      <c r="H29" s="185"/>
      <c r="I29" s="185"/>
      <c r="J29" s="382"/>
      <c r="K29" s="152"/>
      <c r="L29" s="151"/>
      <c r="M29" s="189"/>
      <c r="N29" s="153"/>
      <c r="O29" s="48"/>
      <c r="P29" s="48"/>
      <c r="Q29" s="48"/>
      <c r="R29" s="49"/>
      <c r="S29" s="49"/>
      <c r="T29" s="49"/>
      <c r="U29" s="49"/>
      <c r="V29" s="49"/>
      <c r="W29" s="49"/>
      <c r="X29" s="49"/>
      <c r="Y29" s="49"/>
      <c r="Z29" s="49"/>
      <c r="AA29" s="49"/>
      <c r="AB29" s="48"/>
      <c r="AC29" s="48"/>
      <c r="AD29" s="49"/>
      <c r="AE29" s="49"/>
      <c r="AF29" s="314"/>
      <c r="AH29" s="484">
        <f ca="1">IF(AND('DB Func'!GE24="Janeiro",'DB Func'!BQ24="2 Parcelas"),(('auxiliar 13 sal'!D25/12*'DB Func'!GF24+AVERAGE('auxiliar 13 sal'!Q25:AB25)+AVERAGE('auxiliar 13 sal'!AE25:AP25)+'auxiliar 13 sal'!D25*'DB Func'!BN24+'auxiliar 13 sal'!D25*'DB Func'!BO24)/2),IF('DB Func'!GE24="Fevereiro",IF('DB Func'!BQ24="Parcela Única",('auxiliar 13 sal'!D25/12*'DB Func'!GF24)+AVERAGE('auxiliar 13 sal'!Q25:AB25)+AVERAGE('auxiliar 13 sal'!AE25:AP25)+('auxiliar 13 sal'!D25*'DB Func'!BN24)+('auxiliar 13 sal'!D25*'DB Func'!BO24),IF('DB Func'!BQ24="2 Parcelas",(('auxiliar 13 sal'!D25/12*'DB Func'!GF24+AVERAGE('auxiliar 13 sal'!Q25:AB25)+AVERAGE('auxiliar 13 sal'!AE25:AP25)+'auxiliar 13 sal'!D25*'DB Func'!BN24+'auxiliar 13 sal'!D25*'DB Func'!BO24)/2))),0))</f>
        <v>0</v>
      </c>
      <c r="AJ29" s="486"/>
      <c r="AK29" s="487">
        <f t="shared" ca="1" si="8"/>
        <v>0</v>
      </c>
      <c r="AL29" s="488">
        <f t="shared" ca="1" si="9"/>
        <v>0</v>
      </c>
      <c r="AM29" s="487">
        <f t="shared" ca="1" si="10"/>
        <v>0</v>
      </c>
      <c r="AN29" s="487">
        <f t="shared" ca="1" si="11"/>
        <v>0</v>
      </c>
      <c r="AO29" s="487">
        <f t="shared" ca="1" si="12"/>
        <v>0</v>
      </c>
      <c r="AP29" s="487">
        <f t="shared" ca="1" si="13"/>
        <v>0</v>
      </c>
      <c r="AQ29" s="487">
        <f t="shared" ca="1" si="14"/>
        <v>0</v>
      </c>
      <c r="AR29" s="487">
        <f>IF(OR(M29="",M29=0),0,((FF29/220)*('Ho Ex'!$C$8+$AS$6))*M29)</f>
        <v>0</v>
      </c>
      <c r="AS29" s="487">
        <f>IF(OR(N29="",N29=0),0,((FF29/220*('DB Func'!GD24+Lanc!$AS$6))*('Ho Ex'!$I$8+$AS$6))*(N29/52.5*60))</f>
        <v>0</v>
      </c>
      <c r="AT29" s="487">
        <f>IF(OR(M29="",M29=0),0,((FF29/220)*('Ho Ex'!$J$8+$AS$6))*O29)</f>
        <v>0</v>
      </c>
      <c r="AU29" s="487">
        <f>IF(OR(M29="",M29=0),0,((FF29/220)*('Ho Ex'!I35+$AS$6))*P29)</f>
        <v>0</v>
      </c>
      <c r="AV29" s="487">
        <f>IF(OR(M29="",M29=0),0,((FF29/220)*('Ho Ex'!C35+$AS$6))*Q29)</f>
        <v>0</v>
      </c>
      <c r="AW29" s="487">
        <f ca="1">FF29*'DB Func'!BN24</f>
        <v>0</v>
      </c>
      <c r="AX29" s="487">
        <f ca="1">FF29*'DB Func'!BO24</f>
        <v>0</v>
      </c>
      <c r="AY29" s="487">
        <f>IF(FJ29=0,0,VLOOKUP(FJ29,'P Gerais'!$D$39:$G$41,3,TRUE)*Func22!$F$68)</f>
        <v>0</v>
      </c>
      <c r="AZ29" s="487">
        <f t="shared" si="15"/>
        <v>0</v>
      </c>
      <c r="BA29" s="488">
        <f ca="1">((FF29-FH29-FG29+AZ29+AQ29+SUM(Z29:AA29)+SUM(AW29:AX29)+AK29)*IF('DB Func'!GG24="ok",'DB Func'!GD24,0))+(FF29-FH29-FG29+AZ29+AQ29+SUM(Z29:AA29)+SUM(AW29:AX29))+AK29</f>
        <v>0</v>
      </c>
      <c r="BB29" s="489">
        <f ca="1">VLOOKUP(BA29,'P Gerais'!$D$22:$G$25,3,TRUE)</f>
        <v>0.08</v>
      </c>
      <c r="BC29" s="487">
        <f ca="1">IF(BA29&lt;'P Gerais'!$D$25,BA29*BB29,Lanc!BB29)</f>
        <v>0</v>
      </c>
      <c r="BD29" s="487">
        <f ca="1">BA29-BC29-('DB Func'!GB24*'P Gerais'!$D$35)</f>
        <v>0</v>
      </c>
      <c r="BE29" s="490">
        <f ca="1">VLOOKUP(BD29,'P Gerais'!$D$29:$F$33,3,TRUE)</f>
        <v>0</v>
      </c>
      <c r="BF29" s="487">
        <f t="shared" ca="1" si="16"/>
        <v>0</v>
      </c>
      <c r="BG29" s="487">
        <f ca="1">VLOOKUP(BD29,'P Gerais'!$D$29:$G$33,4,TRUE)</f>
        <v>0</v>
      </c>
      <c r="BH29" s="487">
        <f t="shared" ca="1" si="17"/>
        <v>0</v>
      </c>
      <c r="BI29" s="487">
        <f t="shared" ca="1" si="18"/>
        <v>0</v>
      </c>
      <c r="BJ29" s="486">
        <f ca="1">'DB Func'!G24</f>
        <v>0</v>
      </c>
      <c r="BK29" s="486">
        <f ca="1">'DB Func'!FW24</f>
        <v>0</v>
      </c>
      <c r="BL29" s="487">
        <f ca="1">D29*'P Gerais'!$D$13</f>
        <v>0</v>
      </c>
      <c r="BM29" s="487">
        <f ca="1">D29*'P Gerais'!$D$14</f>
        <v>0</v>
      </c>
      <c r="BN29" s="487">
        <f ca="1">D29*'P Gerais'!$D$16</f>
        <v>0</v>
      </c>
      <c r="BO29" s="487">
        <f ca="1">D29*'P Gerais'!$D$17</f>
        <v>0</v>
      </c>
      <c r="BP29" s="487">
        <f ca="1">D29*'P Gerais'!$D$18</f>
        <v>0</v>
      </c>
      <c r="BQ29" s="489">
        <f ca="1">VLOOKUP(D29,'P Gerais'!$D$22:$G$24,3,TRUE)</f>
        <v>0.08</v>
      </c>
      <c r="BR29" s="489">
        <f ca="1">VLOOKUP(D29,'P Gerais'!$D$29:$G$33,3,TRUE)</f>
        <v>0</v>
      </c>
      <c r="BS29" s="489">
        <f ca="1">'DB Func'!BN24</f>
        <v>0</v>
      </c>
      <c r="BT29" s="489">
        <f ca="1">'DB Func'!BO24</f>
        <v>0</v>
      </c>
      <c r="BU29" s="489">
        <f ca="1">'DB Func'!FX24</f>
        <v>0</v>
      </c>
      <c r="BV29" s="487">
        <f t="shared" ca="1" si="19"/>
        <v>-0.08</v>
      </c>
      <c r="BW29" s="487">
        <f ca="1">BV29-'DB Func'!GC24</f>
        <v>-0.08</v>
      </c>
      <c r="BX29" s="486">
        <f ca="1">IFERROR(VLOOKUP(BW29,'P Gerais'!$D$29:$G$33,3,TRUE)*BW29,0)</f>
        <v>0</v>
      </c>
      <c r="BY29" s="487">
        <f ca="1">IFERROR(BX29-VLOOKUP(BW29,'P Gerais'!$D$29:$H$33,4,TRUE),0)</f>
        <v>0</v>
      </c>
      <c r="BZ29" s="487">
        <f ca="1">D29*'DB Func'!GD24</f>
        <v>0</v>
      </c>
      <c r="CA29" s="486"/>
      <c r="CB29" s="487">
        <f t="shared" ca="1" si="20"/>
        <v>0</v>
      </c>
      <c r="CC29" s="487">
        <f t="shared" si="21"/>
        <v>0</v>
      </c>
      <c r="CD29" s="487">
        <f t="shared" si="22"/>
        <v>0</v>
      </c>
      <c r="CE29" s="486"/>
      <c r="CF29" s="486" t="str">
        <f t="shared" ca="1" si="23"/>
        <v>não</v>
      </c>
      <c r="CG29" s="486">
        <f ca="1">IF($CH$8=1,DAY('DB Func'!C24),0)</f>
        <v>0</v>
      </c>
      <c r="CH29" s="486">
        <f ca="1">IF(CI29=0,0,MONTH('DB Func'!C24))</f>
        <v>0</v>
      </c>
      <c r="CI29" s="486">
        <f ca="1">IF('P Gerais'!D27=YEAR('DB Func'!C24),YEAR('DB Func'!C24),0)</f>
        <v>0</v>
      </c>
      <c r="CJ29" s="488">
        <v>52</v>
      </c>
      <c r="CK29" s="491"/>
      <c r="CL29" s="486" t="str">
        <f>IF(ISERROR(HLOOKUP(CL27,$DQ$7:$DW29,$DX29,FALSE)),"N",HLOOKUP(CL27,$DQ$7:$DW29,$DX29,FALSE))</f>
        <v>N</v>
      </c>
      <c r="CM29" s="486" t="str">
        <f>IF(ISERROR(HLOOKUP(CM27,$DQ$7:$DW29,$DX29,FALSE)),"N",HLOOKUP(CM27,$DQ$7:$DW29,$DX29,FALSE))</f>
        <v>N</v>
      </c>
      <c r="CN29" s="486" t="str">
        <f>IF(ISERROR(HLOOKUP(CN27,$DQ$7:$DW29,$DX29,FALSE)),"N",HLOOKUP(CN27,$DQ$7:$DW29,$DX29,FALSE))</f>
        <v>N</v>
      </c>
      <c r="CO29" s="486" t="str">
        <f>IF(ISERROR(HLOOKUP(CO27,$DQ$7:$DW29,$DX29,FALSE)),"N",HLOOKUP(CO27,$DQ$7:$DW29,$DX29,FALSE))</f>
        <v>N</v>
      </c>
      <c r="CP29" s="486" t="str">
        <f>IF(ISERROR(HLOOKUP(CP27,$DQ$7:$DW29,$DX29,FALSE)),"N",HLOOKUP(CP27,$DQ$7:$DW29,$DX29,FALSE))</f>
        <v>N</v>
      </c>
      <c r="CQ29" s="486" t="str">
        <f>IF(ISERROR(HLOOKUP(CQ27,$DQ$7:$DW29,$DX29,FALSE)),"N",HLOOKUP(CQ27,$DQ$7:$DW29,$DX29,FALSE))</f>
        <v>N</v>
      </c>
      <c r="CR29" s="486" t="str">
        <f>IF(ISERROR(HLOOKUP(CR27,$DQ$7:$DW29,$DX29,FALSE)),"N",HLOOKUP(CR27,$DQ$7:$DW29,$DX29,FALSE))</f>
        <v>N</v>
      </c>
      <c r="CS29" s="486" t="str">
        <f>IF(ISERROR(HLOOKUP(CS27,$DQ$7:$DW29,$DX29,FALSE)),"N",HLOOKUP(CS27,$DQ$7:$DW29,$DX29,FALSE))</f>
        <v>N</v>
      </c>
      <c r="CT29" s="486" t="str">
        <f>IF(ISERROR(HLOOKUP(CT27,$DQ$7:$DW29,$DX29,FALSE)),"N",HLOOKUP(CT27,$DQ$7:$DW29,$DX29,FALSE))</f>
        <v>N</v>
      </c>
      <c r="CU29" s="486" t="str">
        <f>IF(ISERROR(HLOOKUP(CU27,$DQ$7:$DW29,$DX29,FALSE)),"N",HLOOKUP(CU27,$DQ$7:$DW29,$DX29,FALSE))</f>
        <v>N</v>
      </c>
      <c r="CV29" s="486" t="str">
        <f>IF(ISERROR(HLOOKUP(CV27,$DQ$7:$DW29,$DX29,FALSE)),"N",HLOOKUP(CV27,$DQ$7:$DW29,$DX29,FALSE))</f>
        <v>N</v>
      </c>
      <c r="CW29" s="486" t="str">
        <f>IF(ISERROR(HLOOKUP(CW27,$DQ$7:$DW29,$DX29,FALSE)),"N",HLOOKUP(CW27,$DQ$7:$DW29,$DX29,FALSE))</f>
        <v>N</v>
      </c>
      <c r="CX29" s="486" t="str">
        <f>IF(ISERROR(HLOOKUP(CX27,$DQ$7:$DW29,$DX29,FALSE)),"N",HLOOKUP(CX27,$DQ$7:$DW29,$DX29,FALSE))</f>
        <v>N</v>
      </c>
      <c r="CY29" s="486" t="str">
        <f>IF(ISERROR(HLOOKUP(CY27,$DQ$7:$DW29,$DX29,FALSE)),"N",HLOOKUP(CY27,$DQ$7:$DW29,$DX29,FALSE))</f>
        <v>N</v>
      </c>
      <c r="CZ29" s="486" t="str">
        <f>IF(ISERROR(HLOOKUP(CZ27,$DQ$7:$DW29,$DX29,FALSE)),"N",HLOOKUP(CZ27,$DQ$7:$DW29,$DX29,FALSE))</f>
        <v>N</v>
      </c>
      <c r="DA29" s="486" t="str">
        <f>IF(ISERROR(HLOOKUP(DA27,$DQ$7:$DW29,$DX29,FALSE)),"N",HLOOKUP(DA27,$DQ$7:$DW29,$DX29,FALSE))</f>
        <v>N</v>
      </c>
      <c r="DB29" s="486" t="str">
        <f>IF(ISERROR(HLOOKUP(DB27,$DQ$7:$DW29,$DX29,FALSE)),"N",HLOOKUP(DB27,$DQ$7:$DW29,$DX29,FALSE))</f>
        <v>N</v>
      </c>
      <c r="DC29" s="486" t="str">
        <f>IF(ISERROR(HLOOKUP(DC27,$DQ$7:$DW29,$DX29,FALSE)),"N",HLOOKUP(DC27,$DQ$7:$DW29,$DX29,FALSE))</f>
        <v>N</v>
      </c>
      <c r="DD29" s="486" t="str">
        <f>IF(ISERROR(HLOOKUP(DD27,$DQ$7:$DW29,$DX29,FALSE)),"N",HLOOKUP(DD27,$DQ$7:$DW29,$DX29,FALSE))</f>
        <v>N</v>
      </c>
      <c r="DE29" s="486" t="str">
        <f>IF(ISERROR(HLOOKUP(DE27,$DQ$7:$DW29,$DX29,FALSE)),"N",HLOOKUP(DE27,$DQ$7:$DW29,$DX29,FALSE))</f>
        <v>N</v>
      </c>
      <c r="DF29" s="486" t="str">
        <f>IF(ISERROR(HLOOKUP(DF27,$DQ$7:$DW29,$DX29,FALSE)),"N",HLOOKUP(DF27,$DQ$7:$DW29,$DX29,FALSE))</f>
        <v>N</v>
      </c>
      <c r="DG29" s="486" t="str">
        <f>IF(ISERROR(HLOOKUP(DG27,$DQ$7:$DW29,$DX29,FALSE)),"N",HLOOKUP(DG27,$DQ$7:$DW29,$DX29,FALSE))</f>
        <v>N</v>
      </c>
      <c r="DH29" s="486" t="str">
        <f>IF(ISERROR(HLOOKUP(DH27,$DQ$7:$DW29,$DX29,FALSE)),"N",HLOOKUP(DH27,$DQ$7:$DW29,$DX29,FALSE))</f>
        <v>N</v>
      </c>
      <c r="DI29" s="486" t="str">
        <f>IF(ISERROR(HLOOKUP(DI27,$DQ$7:$DW29,$DX29,FALSE)),"N",HLOOKUP(DI27,$DQ$7:$DW29,$DX29,FALSE))</f>
        <v>N</v>
      </c>
      <c r="DJ29" s="486" t="str">
        <f>IF(ISERROR(HLOOKUP(DJ27,$DQ$7:$DW29,$DX29,FALSE)),"N",HLOOKUP(DJ27,$DQ$7:$DW29,$DX29,FALSE))</f>
        <v>N</v>
      </c>
      <c r="DK29" s="486" t="str">
        <f>IF(ISERROR(HLOOKUP(DK27,$DQ$7:$DW29,$DX29,FALSE)),"N",HLOOKUP(DK27,$DQ$7:$DW29,$DX29,FALSE))</f>
        <v>N</v>
      </c>
      <c r="DL29" s="486" t="str">
        <f>IF(ISERROR(HLOOKUP(DL27,$DQ$7:$DW29,$DX29,FALSE)),"N",HLOOKUP(DL27,$DQ$7:$DW29,$DX29,FALSE))</f>
        <v>N</v>
      </c>
      <c r="DM29" s="486" t="str">
        <f>IF(ISERROR(HLOOKUP(DM27,$DQ$7:$DW29,$DX29,FALSE)),"N",HLOOKUP(DM27,$DQ$7:$DW29,$DX29,FALSE))</f>
        <v>N</v>
      </c>
      <c r="DN29" s="486" t="str">
        <f>IF($DN$4="não é um ano bissexto","",IF(ISERROR(HLOOKUP(DN27,$DQ$7:$DW29,$DX29,FALSE)),"N",HLOOKUP(DN27,$DQ$7:$DW29,$DX29,FALSE)))</f>
        <v/>
      </c>
      <c r="DO29" s="486">
        <f t="shared" si="24"/>
        <v>0</v>
      </c>
      <c r="DP29" s="486">
        <f t="shared" si="25"/>
        <v>28</v>
      </c>
      <c r="DQ29" s="486" t="str">
        <f>IF('DB Func'!M24&gt;0,"S","N")</f>
        <v>N</v>
      </c>
      <c r="DR29" s="486" t="str">
        <f>IF('DB Func'!R24&gt;0,"S","N")</f>
        <v>N</v>
      </c>
      <c r="DS29" s="486" t="str">
        <f>IF('DB Func'!W24&gt;0,"S","N")</f>
        <v>N</v>
      </c>
      <c r="DT29" s="486" t="str">
        <f>IF('DB Func'!AB24&gt;0,"S","N")</f>
        <v>N</v>
      </c>
      <c r="DU29" s="486" t="str">
        <f>IF('DB Func'!AG24&gt;0,"S","N")</f>
        <v>N</v>
      </c>
      <c r="DV29" s="486" t="str">
        <f>IF('DB Func'!AL24&gt;0,"S","N")</f>
        <v>N</v>
      </c>
      <c r="DW29" s="486" t="str">
        <f>IF('DB Func'!AQ24&gt;0,"S","N")</f>
        <v>N</v>
      </c>
      <c r="DX29" s="486">
        <v>23</v>
      </c>
      <c r="DY29" s="492">
        <f ca="1">'DB Func'!C24</f>
        <v>0</v>
      </c>
      <c r="DZ29" s="486" t="str">
        <f t="shared" ca="1" si="37"/>
        <v>s</v>
      </c>
      <c r="EA29" s="486" t="str">
        <f t="shared" ca="1" si="37"/>
        <v>s</v>
      </c>
      <c r="EB29" s="486" t="str">
        <f t="shared" ca="1" si="37"/>
        <v>s</v>
      </c>
      <c r="EC29" s="486" t="str">
        <f t="shared" ca="1" si="37"/>
        <v>s</v>
      </c>
      <c r="ED29" s="486" t="str">
        <f t="shared" ca="1" si="37"/>
        <v>s</v>
      </c>
      <c r="EE29" s="486" t="str">
        <f t="shared" ca="1" si="37"/>
        <v>s</v>
      </c>
      <c r="EF29" s="486" t="str">
        <f t="shared" ca="1" si="37"/>
        <v>s</v>
      </c>
      <c r="EG29" s="486" t="str">
        <f t="shared" ca="1" si="37"/>
        <v>s</v>
      </c>
      <c r="EH29" s="486" t="str">
        <f t="shared" ca="1" si="37"/>
        <v>s</v>
      </c>
      <c r="EI29" s="486" t="str">
        <f t="shared" ca="1" si="37"/>
        <v>s</v>
      </c>
      <c r="EJ29" s="486" t="str">
        <f t="shared" ca="1" si="37"/>
        <v>s</v>
      </c>
      <c r="EK29" s="486" t="str">
        <f t="shared" ca="1" si="37"/>
        <v>s</v>
      </c>
      <c r="EL29" s="486" t="str">
        <f t="shared" ca="1" si="37"/>
        <v>s</v>
      </c>
      <c r="EM29" s="486" t="str">
        <f t="shared" ca="1" si="37"/>
        <v>s</v>
      </c>
      <c r="EN29" s="486" t="str">
        <f t="shared" ca="1" si="37"/>
        <v>s</v>
      </c>
      <c r="EO29" s="486" t="str">
        <f t="shared" ca="1" si="37"/>
        <v>s</v>
      </c>
      <c r="EP29" s="486" t="str">
        <f t="shared" ca="1" si="36"/>
        <v>s</v>
      </c>
      <c r="EQ29" s="486" t="str">
        <f t="shared" ca="1" si="36"/>
        <v>s</v>
      </c>
      <c r="ER29" s="486" t="str">
        <f t="shared" ca="1" si="36"/>
        <v>s</v>
      </c>
      <c r="ES29" s="486" t="str">
        <f t="shared" ca="1" si="36"/>
        <v>s</v>
      </c>
      <c r="ET29" s="486" t="str">
        <f t="shared" ca="1" si="35"/>
        <v>s</v>
      </c>
      <c r="EU29" s="486" t="str">
        <f t="shared" ca="1" si="36"/>
        <v>s</v>
      </c>
      <c r="EV29" s="486" t="str">
        <f t="shared" ca="1" si="36"/>
        <v>s</v>
      </c>
      <c r="EW29" s="486" t="str">
        <f t="shared" ca="1" si="36"/>
        <v>s</v>
      </c>
      <c r="EX29" s="486" t="str">
        <f t="shared" ca="1" si="36"/>
        <v>s</v>
      </c>
      <c r="EY29" s="486" t="str">
        <f t="shared" ca="1" si="36"/>
        <v>s</v>
      </c>
      <c r="EZ29" s="486" t="str">
        <f t="shared" ca="1" si="36"/>
        <v>s</v>
      </c>
      <c r="FA29" s="486" t="str">
        <f t="shared" ca="1" si="36"/>
        <v>s</v>
      </c>
      <c r="FB29" s="486" t="str">
        <f t="shared" si="28"/>
        <v/>
      </c>
      <c r="FC29" s="486">
        <f t="shared" ca="1" si="29"/>
        <v>28</v>
      </c>
      <c r="FD29" s="486">
        <f t="shared" ca="1" si="30"/>
        <v>0</v>
      </c>
      <c r="FE29" s="486" t="str">
        <f ca="1">IF(AND(YEAR(DY29)='P Gerais'!D27,MONTH(Lanc!EA29)=2,DAY(Lanc!EA29)&gt;1),"S","N")</f>
        <v>N</v>
      </c>
      <c r="FF29" s="487">
        <f t="shared" ca="1" si="31"/>
        <v>0</v>
      </c>
      <c r="FG29" s="487">
        <f t="shared" si="32"/>
        <v>0</v>
      </c>
      <c r="FH29" s="493">
        <f t="shared" ca="1" si="33"/>
        <v>0</v>
      </c>
      <c r="FI29" s="491"/>
      <c r="FJ29" s="491"/>
      <c r="FK29" s="491"/>
      <c r="FL29" s="491"/>
      <c r="FM29" s="491"/>
      <c r="FN29" s="491"/>
      <c r="FO29" s="491"/>
      <c r="FP29" s="491">
        <f ca="1">((FF29-FH29-FG29+AZ29+AQ29+SUM(Z29:AA29)+SUM(AW29:AX29)+AK29)*IF('DB Func'!GG24="ok",'DB Func'!GD24,0))</f>
        <v>0</v>
      </c>
      <c r="FQ29" s="491"/>
      <c r="FR29" s="495">
        <f t="shared" ca="1" si="34"/>
        <v>0</v>
      </c>
      <c r="FS29" s="491"/>
      <c r="FT29" s="491"/>
      <c r="FU29" s="491"/>
      <c r="FV29" s="491"/>
      <c r="FW29" s="491"/>
      <c r="FX29" s="491"/>
      <c r="FY29" s="491"/>
      <c r="FZ29" s="491"/>
      <c r="GA29" s="491"/>
      <c r="GB29" s="491"/>
      <c r="GC29" s="491"/>
      <c r="GD29" s="491"/>
      <c r="GE29" s="491"/>
      <c r="GF29" s="491"/>
      <c r="GG29" s="491"/>
      <c r="GH29" s="491"/>
      <c r="GI29" s="491"/>
      <c r="GJ29" s="491"/>
      <c r="GK29" s="491"/>
      <c r="GL29" s="491"/>
      <c r="GM29" s="491"/>
      <c r="GN29" s="491"/>
      <c r="GO29" s="491"/>
      <c r="GP29" s="491"/>
      <c r="GQ29" s="491"/>
      <c r="GR29" s="491"/>
      <c r="GS29" s="491"/>
      <c r="GT29" s="491"/>
      <c r="GU29" s="491"/>
      <c r="GV29" s="49"/>
      <c r="GW29" s="49"/>
      <c r="GX29" s="49"/>
      <c r="GY29" s="49"/>
      <c r="GZ29" s="49"/>
      <c r="HA29" s="49"/>
      <c r="HB29" s="49"/>
      <c r="HC29" s="49"/>
    </row>
    <row r="30" spans="1:211" s="316" customFormat="1" ht="30" customHeight="1" thickTop="1" thickBot="1">
      <c r="A30" s="42"/>
      <c r="B30" s="194"/>
      <c r="C30" s="390" t="str">
        <f ca="1">IF('DB Func'!B25="Funcionário 23","",'DB Func'!B25)</f>
        <v/>
      </c>
      <c r="D30" s="391">
        <f ca="1">'DB Func'!CE25</f>
        <v>0</v>
      </c>
      <c r="E30" s="382" t="str">
        <f ca="1">IF(C30="","-",IF(OR(terceiro!E30="fev",terceiro!F30="FEV"),"Sim","Não"))</f>
        <v>-</v>
      </c>
      <c r="F30" s="383" t="str">
        <f ca="1">IF(C30="","-",IF(OR(Ferias!E30="FEV",Ferias!F30="FEV"),"Sim","Não"))</f>
        <v>-</v>
      </c>
      <c r="G30" s="383">
        <f ca="1">IF(C30="",0,IF(F30="Sim",IF(Ferias!E30="FEV",Ferias!I30,Ferias!J30),0))</f>
        <v>0</v>
      </c>
      <c r="H30" s="185"/>
      <c r="I30" s="185"/>
      <c r="J30" s="382"/>
      <c r="K30" s="152"/>
      <c r="L30" s="151"/>
      <c r="M30" s="189"/>
      <c r="N30" s="153"/>
      <c r="O30" s="48"/>
      <c r="P30" s="48"/>
      <c r="Q30" s="48"/>
      <c r="R30" s="49"/>
      <c r="S30" s="49"/>
      <c r="T30" s="49"/>
      <c r="U30" s="49"/>
      <c r="V30" s="49"/>
      <c r="W30" s="49"/>
      <c r="X30" s="49"/>
      <c r="Y30" s="49"/>
      <c r="Z30" s="49"/>
      <c r="AA30" s="49"/>
      <c r="AB30" s="48"/>
      <c r="AC30" s="48"/>
      <c r="AD30" s="49"/>
      <c r="AE30" s="49"/>
      <c r="AF30" s="314"/>
      <c r="AH30" s="484">
        <f ca="1">IF(AND('DB Func'!GE25="Janeiro",'DB Func'!BQ25="2 Parcelas"),(('auxiliar 13 sal'!D26/12*'DB Func'!GF25+AVERAGE('auxiliar 13 sal'!Q26:AB26)+AVERAGE('auxiliar 13 sal'!AE26:AP26)+'auxiliar 13 sal'!D26*'DB Func'!BN25+'auxiliar 13 sal'!D26*'DB Func'!BO25)/2),IF('DB Func'!GE25="Fevereiro",IF('DB Func'!BQ25="Parcela Única",('auxiliar 13 sal'!D26/12*'DB Func'!GF25)+AVERAGE('auxiliar 13 sal'!Q26:AB26)+AVERAGE('auxiliar 13 sal'!AE26:AP26)+('auxiliar 13 sal'!D26*'DB Func'!BN25)+('auxiliar 13 sal'!D26*'DB Func'!BO25),IF('DB Func'!BQ25="2 Parcelas",(('auxiliar 13 sal'!D26/12*'DB Func'!GF25+AVERAGE('auxiliar 13 sal'!Q26:AB26)+AVERAGE('auxiliar 13 sal'!AE26:AP26)+'auxiliar 13 sal'!D26*'DB Func'!BN25+'auxiliar 13 sal'!D26*'DB Func'!BO25)/2))),0))</f>
        <v>0</v>
      </c>
      <c r="AJ30" s="486"/>
      <c r="AK30" s="487">
        <f t="shared" ca="1" si="8"/>
        <v>0</v>
      </c>
      <c r="AL30" s="488">
        <f t="shared" ca="1" si="9"/>
        <v>0</v>
      </c>
      <c r="AM30" s="487">
        <f t="shared" ca="1" si="10"/>
        <v>0</v>
      </c>
      <c r="AN30" s="487">
        <f t="shared" ca="1" si="11"/>
        <v>0</v>
      </c>
      <c r="AO30" s="487">
        <f t="shared" ca="1" si="12"/>
        <v>0</v>
      </c>
      <c r="AP30" s="487">
        <f t="shared" ca="1" si="13"/>
        <v>0</v>
      </c>
      <c r="AQ30" s="487">
        <f t="shared" ca="1" si="14"/>
        <v>0</v>
      </c>
      <c r="AR30" s="487">
        <f>IF(OR(M30="",M30=0),0,((FF30/220)*('Ho Ex'!$C$8+$AS$6))*M30)</f>
        <v>0</v>
      </c>
      <c r="AS30" s="487">
        <f>IF(OR(N30="",N30=0),0,((FF30/220*('DB Func'!GD25+Lanc!$AS$6))*('Ho Ex'!$I$8+$AS$6))*(N30/52.5*60))</f>
        <v>0</v>
      </c>
      <c r="AT30" s="487">
        <f>IF(OR(M30="",M30=0),0,((FF30/220)*('Ho Ex'!$J$8+$AS$6))*O30)</f>
        <v>0</v>
      </c>
      <c r="AU30" s="487">
        <f>IF(OR(M30="",M30=0),0,((FF30/220)*('Ho Ex'!I36+$AS$6))*P30)</f>
        <v>0</v>
      </c>
      <c r="AV30" s="487">
        <f>IF(OR(M30="",M30=0),0,((FF30/220)*('Ho Ex'!C36+$AS$6))*Q30)</f>
        <v>0</v>
      </c>
      <c r="AW30" s="487">
        <f ca="1">FF30*'DB Func'!BN25</f>
        <v>0</v>
      </c>
      <c r="AX30" s="487">
        <f ca="1">FF30*'DB Func'!BO25</f>
        <v>0</v>
      </c>
      <c r="AY30" s="487">
        <f>IF(FJ30=0,0,VLOOKUP(FJ30,'P Gerais'!$D$39:$G$41,3,TRUE)*Func23!$F$68)</f>
        <v>0</v>
      </c>
      <c r="AZ30" s="487">
        <f t="shared" si="15"/>
        <v>0</v>
      </c>
      <c r="BA30" s="488">
        <f ca="1">((FF30-FH30-FG30+AZ30+AQ30+SUM(Z30:AA30)+SUM(AW30:AX30)+AK30)*IF('DB Func'!GG25="ok",'DB Func'!GD25,0))+(FF30-FH30-FG30+AZ30+AQ30+SUM(Z30:AA30)+SUM(AW30:AX30))+AK30</f>
        <v>0</v>
      </c>
      <c r="BB30" s="489">
        <f ca="1">VLOOKUP(BA30,'P Gerais'!$D$22:$G$25,3,TRUE)</f>
        <v>0.08</v>
      </c>
      <c r="BC30" s="487">
        <f ca="1">IF(BA30&lt;'P Gerais'!$D$25,BA30*BB30,Lanc!BB30)</f>
        <v>0</v>
      </c>
      <c r="BD30" s="487">
        <f ca="1">BA30-BC30-('DB Func'!GB25*'P Gerais'!$D$35)</f>
        <v>0</v>
      </c>
      <c r="BE30" s="490">
        <f ca="1">VLOOKUP(BD30,'P Gerais'!$D$29:$F$33,3,TRUE)</f>
        <v>0</v>
      </c>
      <c r="BF30" s="487">
        <f t="shared" ca="1" si="16"/>
        <v>0</v>
      </c>
      <c r="BG30" s="487">
        <f ca="1">VLOOKUP(BD30,'P Gerais'!$D$29:$G$33,4,TRUE)</f>
        <v>0</v>
      </c>
      <c r="BH30" s="487">
        <f t="shared" ca="1" si="17"/>
        <v>0</v>
      </c>
      <c r="BI30" s="487">
        <f t="shared" ca="1" si="18"/>
        <v>0</v>
      </c>
      <c r="BJ30" s="486">
        <f ca="1">'DB Func'!G25</f>
        <v>0</v>
      </c>
      <c r="BK30" s="486">
        <f ca="1">'DB Func'!FW25</f>
        <v>0</v>
      </c>
      <c r="BL30" s="487">
        <f ca="1">D30*'P Gerais'!$D$13</f>
        <v>0</v>
      </c>
      <c r="BM30" s="487">
        <f ca="1">D30*'P Gerais'!$D$14</f>
        <v>0</v>
      </c>
      <c r="BN30" s="487">
        <f ca="1">D30*'P Gerais'!$D$16</f>
        <v>0</v>
      </c>
      <c r="BO30" s="487">
        <f ca="1">D30*'P Gerais'!$D$17</f>
        <v>0</v>
      </c>
      <c r="BP30" s="487">
        <f ca="1">D30*'P Gerais'!$D$18</f>
        <v>0</v>
      </c>
      <c r="BQ30" s="489">
        <f ca="1">VLOOKUP(D30,'P Gerais'!$D$22:$G$24,3,TRUE)</f>
        <v>0.08</v>
      </c>
      <c r="BR30" s="489">
        <f ca="1">VLOOKUP(D30,'P Gerais'!$D$29:$G$33,3,TRUE)</f>
        <v>0</v>
      </c>
      <c r="BS30" s="489">
        <f ca="1">'DB Func'!BN25</f>
        <v>0</v>
      </c>
      <c r="BT30" s="489">
        <f ca="1">'DB Func'!BO25</f>
        <v>0</v>
      </c>
      <c r="BU30" s="489">
        <f ca="1">'DB Func'!FX25</f>
        <v>0</v>
      </c>
      <c r="BV30" s="487">
        <f t="shared" ca="1" si="19"/>
        <v>-0.08</v>
      </c>
      <c r="BW30" s="487">
        <f ca="1">BV30-'DB Func'!GC25</f>
        <v>-0.08</v>
      </c>
      <c r="BX30" s="486">
        <f ca="1">IFERROR(VLOOKUP(BW30,'P Gerais'!$D$29:$G$33,3,TRUE)*BW30,0)</f>
        <v>0</v>
      </c>
      <c r="BY30" s="487">
        <f ca="1">IFERROR(BX30-VLOOKUP(BW30,'P Gerais'!$D$29:$H$33,4,TRUE),0)</f>
        <v>0</v>
      </c>
      <c r="BZ30" s="487">
        <f ca="1">D30*'DB Func'!GD25</f>
        <v>0</v>
      </c>
      <c r="CA30" s="486"/>
      <c r="CB30" s="487">
        <f t="shared" ca="1" si="20"/>
        <v>0</v>
      </c>
      <c r="CC30" s="487">
        <f t="shared" si="21"/>
        <v>0</v>
      </c>
      <c r="CD30" s="487">
        <f t="shared" si="22"/>
        <v>0</v>
      </c>
      <c r="CE30" s="486"/>
      <c r="CF30" s="486" t="str">
        <f t="shared" ca="1" si="23"/>
        <v>não</v>
      </c>
      <c r="CG30" s="486">
        <f ca="1">IF($CH$8=1,DAY('DB Func'!C25),0)</f>
        <v>0</v>
      </c>
      <c r="CH30" s="486">
        <f ca="1">IF(CI30=0,0,MONTH('DB Func'!C25))</f>
        <v>0</v>
      </c>
      <c r="CI30" s="486">
        <f ca="1">IF('P Gerais'!D28=YEAR('DB Func'!C25),YEAR('DB Func'!C25),0)</f>
        <v>0</v>
      </c>
      <c r="CJ30" s="488">
        <v>53</v>
      </c>
      <c r="CK30" s="491"/>
      <c r="CL30" s="486" t="str">
        <f ca="1">IF(ISERROR(HLOOKUP(CL28,$DQ$7:$DW30,$DX30,FALSE)),"N",HLOOKUP(CL28,$DQ$7:$DW30,$DX30,FALSE))</f>
        <v>N</v>
      </c>
      <c r="CM30" s="486" t="str">
        <f ca="1">IF(ISERROR(HLOOKUP(CM28,$DQ$7:$DW30,$DX30,FALSE)),"N",HLOOKUP(CM28,$DQ$7:$DW30,$DX30,FALSE))</f>
        <v>N</v>
      </c>
      <c r="CN30" s="486" t="str">
        <f ca="1">IF(ISERROR(HLOOKUP(CN28,$DQ$7:$DW30,$DX30,FALSE)),"N",HLOOKUP(CN28,$DQ$7:$DW30,$DX30,FALSE))</f>
        <v>N</v>
      </c>
      <c r="CO30" s="486" t="str">
        <f ca="1">IF(ISERROR(HLOOKUP(CO28,$DQ$7:$DW30,$DX30,FALSE)),"N",HLOOKUP(CO28,$DQ$7:$DW30,$DX30,FALSE))</f>
        <v>N</v>
      </c>
      <c r="CP30" s="486" t="str">
        <f ca="1">IF(ISERROR(HLOOKUP(CP28,$DQ$7:$DW30,$DX30,FALSE)),"N",HLOOKUP(CP28,$DQ$7:$DW30,$DX30,FALSE))</f>
        <v>N</v>
      </c>
      <c r="CQ30" s="486" t="str">
        <f ca="1">IF(ISERROR(HLOOKUP(CQ28,$DQ$7:$DW30,$DX30,FALSE)),"N",HLOOKUP(CQ28,$DQ$7:$DW30,$DX30,FALSE))</f>
        <v>N</v>
      </c>
      <c r="CR30" s="486" t="str">
        <f>IF(ISERROR(HLOOKUP(CR28,$DQ$7:$DW30,$DX30,FALSE)),"N",HLOOKUP(CR28,$DQ$7:$DW30,$DX30,FALSE))</f>
        <v>N</v>
      </c>
      <c r="CS30" s="486" t="str">
        <f ca="1">IF(ISERROR(HLOOKUP(CS28,$DQ$7:$DW30,$DX30,FALSE)),"N",HLOOKUP(CS28,$DQ$7:$DW30,$DX30,FALSE))</f>
        <v>N</v>
      </c>
      <c r="CT30" s="486" t="str">
        <f ca="1">IF(ISERROR(HLOOKUP(CT28,$DQ$7:$DW30,$DX30,FALSE)),"N",HLOOKUP(CT28,$DQ$7:$DW30,$DX30,FALSE))</f>
        <v>N</v>
      </c>
      <c r="CU30" s="486" t="str">
        <f ca="1">IF(ISERROR(HLOOKUP(CU28,$DQ$7:$DW30,$DX30,FALSE)),"N",HLOOKUP(CU28,$DQ$7:$DW30,$DX30,FALSE))</f>
        <v>N</v>
      </c>
      <c r="CV30" s="486" t="str">
        <f ca="1">IF(ISERROR(HLOOKUP(CV28,$DQ$7:$DW30,$DX30,FALSE)),"N",HLOOKUP(CV28,$DQ$7:$DW30,$DX30,FALSE))</f>
        <v>N</v>
      </c>
      <c r="CW30" s="486" t="str">
        <f ca="1">IF(ISERROR(HLOOKUP(CW28,$DQ$7:$DW30,$DX30,FALSE)),"N",HLOOKUP(CW28,$DQ$7:$DW30,$DX30,FALSE))</f>
        <v>N</v>
      </c>
      <c r="CX30" s="486" t="str">
        <f ca="1">IF(ISERROR(HLOOKUP(CX28,$DQ$7:$DW30,$DX30,FALSE)),"N",HLOOKUP(CX28,$DQ$7:$DW30,$DX30,FALSE))</f>
        <v>N</v>
      </c>
      <c r="CY30" s="486" t="str">
        <f>IF(ISERROR(HLOOKUP(CY28,$DQ$7:$DW30,$DX30,FALSE)),"N",HLOOKUP(CY28,$DQ$7:$DW30,$DX30,FALSE))</f>
        <v>N</v>
      </c>
      <c r="CZ30" s="486" t="str">
        <f ca="1">IF(ISERROR(HLOOKUP(CZ28,$DQ$7:$DW30,$DX30,FALSE)),"N",HLOOKUP(CZ28,$DQ$7:$DW30,$DX30,FALSE))</f>
        <v>N</v>
      </c>
      <c r="DA30" s="486" t="str">
        <f ca="1">IF(ISERROR(HLOOKUP(DA28,$DQ$7:$DW30,$DX30,FALSE)),"N",HLOOKUP(DA28,$DQ$7:$DW30,$DX30,FALSE))</f>
        <v>N</v>
      </c>
      <c r="DB30" s="486" t="str">
        <f ca="1">IF(ISERROR(HLOOKUP(DB28,$DQ$7:$DW30,$DX30,FALSE)),"N",HLOOKUP(DB28,$DQ$7:$DW30,$DX30,FALSE))</f>
        <v>N</v>
      </c>
      <c r="DC30" s="486" t="str">
        <f ca="1">IF(ISERROR(HLOOKUP(DC28,$DQ$7:$DW30,$DX30,FALSE)),"N",HLOOKUP(DC28,$DQ$7:$DW30,$DX30,FALSE))</f>
        <v>N</v>
      </c>
      <c r="DD30" s="486" t="str">
        <f ca="1">IF(ISERROR(HLOOKUP(DD28,$DQ$7:$DW30,$DX30,FALSE)),"N",HLOOKUP(DD28,$DQ$7:$DW30,$DX30,FALSE))</f>
        <v>N</v>
      </c>
      <c r="DE30" s="486" t="str">
        <f ca="1">IF(ISERROR(HLOOKUP(DE28,$DQ$7:$DW30,$DX30,FALSE)),"N",HLOOKUP(DE28,$DQ$7:$DW30,$DX30,FALSE))</f>
        <v>N</v>
      </c>
      <c r="DF30" s="486" t="str">
        <f>IF(ISERROR(HLOOKUP(DF28,$DQ$7:$DW30,$DX30,FALSE)),"N",HLOOKUP(DF28,$DQ$7:$DW30,$DX30,FALSE))</f>
        <v>N</v>
      </c>
      <c r="DG30" s="486" t="str">
        <f ca="1">IF(ISERROR(HLOOKUP(DG28,$DQ$7:$DW30,$DX30,FALSE)),"N",HLOOKUP(DG28,$DQ$7:$DW30,$DX30,FALSE))</f>
        <v>N</v>
      </c>
      <c r="DH30" s="486" t="str">
        <f ca="1">IF(ISERROR(HLOOKUP(DH28,$DQ$7:$DW30,$DX30,FALSE)),"N",HLOOKUP(DH28,$DQ$7:$DW30,$DX30,FALSE))</f>
        <v>N</v>
      </c>
      <c r="DI30" s="486" t="str">
        <f ca="1">IF(ISERROR(HLOOKUP(DI28,$DQ$7:$DW30,$DX30,FALSE)),"N",HLOOKUP(DI28,$DQ$7:$DW30,$DX30,FALSE))</f>
        <v>N</v>
      </c>
      <c r="DJ30" s="486" t="str">
        <f ca="1">IF(ISERROR(HLOOKUP(DJ28,$DQ$7:$DW30,$DX30,FALSE)),"N",HLOOKUP(DJ28,$DQ$7:$DW30,$DX30,FALSE))</f>
        <v>N</v>
      </c>
      <c r="DK30" s="486" t="str">
        <f ca="1">IF(ISERROR(HLOOKUP(DK28,$DQ$7:$DW30,$DX30,FALSE)),"N",HLOOKUP(DK28,$DQ$7:$DW30,$DX30,FALSE))</f>
        <v>N</v>
      </c>
      <c r="DL30" s="486" t="str">
        <f ca="1">IF(ISERROR(HLOOKUP(DL28,$DQ$7:$DW30,$DX30,FALSE)),"N",HLOOKUP(DL28,$DQ$7:$DW30,$DX30,FALSE))</f>
        <v>N</v>
      </c>
      <c r="DM30" s="486" t="str">
        <f>IF(ISERROR(HLOOKUP(DM28,$DQ$7:$DW30,$DX30,FALSE)),"N",HLOOKUP(DM28,$DQ$7:$DW30,$DX30,FALSE))</f>
        <v>N</v>
      </c>
      <c r="DN30" s="486" t="str">
        <f>IF($DN$4="não é um ano bissexto","",IF(ISERROR(HLOOKUP(DN28,$DQ$7:$DW30,$DX30,FALSE)),"N",HLOOKUP(DN28,$DQ$7:$DW30,$DX30,FALSE)))</f>
        <v/>
      </c>
      <c r="DO30" s="486">
        <f t="shared" ca="1" si="24"/>
        <v>0</v>
      </c>
      <c r="DP30" s="486">
        <f t="shared" ca="1" si="25"/>
        <v>28</v>
      </c>
      <c r="DQ30" s="486" t="str">
        <f>IF('DB Func'!M25&gt;0,"S","N")</f>
        <v>N</v>
      </c>
      <c r="DR30" s="486" t="str">
        <f>IF('DB Func'!R25&gt;0,"S","N")</f>
        <v>N</v>
      </c>
      <c r="DS30" s="486" t="str">
        <f>IF('DB Func'!W25&gt;0,"S","N")</f>
        <v>N</v>
      </c>
      <c r="DT30" s="486" t="str">
        <f>IF('DB Func'!AB25&gt;0,"S","N")</f>
        <v>N</v>
      </c>
      <c r="DU30" s="486" t="str">
        <f>IF('DB Func'!AG25&gt;0,"S","N")</f>
        <v>N</v>
      </c>
      <c r="DV30" s="486" t="str">
        <f>IF('DB Func'!AL25&gt;0,"S","N")</f>
        <v>N</v>
      </c>
      <c r="DW30" s="486" t="str">
        <f>IF('DB Func'!AQ25&gt;0,"S","N")</f>
        <v>N</v>
      </c>
      <c r="DX30" s="486">
        <v>24</v>
      </c>
      <c r="DY30" s="492">
        <f ca="1">'DB Func'!C25</f>
        <v>0</v>
      </c>
      <c r="DZ30" s="486" t="str">
        <f t="shared" ca="1" si="37"/>
        <v>s</v>
      </c>
      <c r="EA30" s="486" t="str">
        <f t="shared" ca="1" si="37"/>
        <v>s</v>
      </c>
      <c r="EB30" s="486" t="str">
        <f t="shared" ca="1" si="37"/>
        <v>s</v>
      </c>
      <c r="EC30" s="486" t="str">
        <f t="shared" ca="1" si="37"/>
        <v>s</v>
      </c>
      <c r="ED30" s="486" t="str">
        <f t="shared" ca="1" si="37"/>
        <v>s</v>
      </c>
      <c r="EE30" s="486" t="str">
        <f t="shared" ca="1" si="37"/>
        <v>s</v>
      </c>
      <c r="EF30" s="486" t="str">
        <f t="shared" ca="1" si="37"/>
        <v>s</v>
      </c>
      <c r="EG30" s="486" t="str">
        <f t="shared" ca="1" si="37"/>
        <v>s</v>
      </c>
      <c r="EH30" s="486" t="str">
        <f t="shared" ca="1" si="37"/>
        <v>s</v>
      </c>
      <c r="EI30" s="486" t="str">
        <f t="shared" ca="1" si="37"/>
        <v>s</v>
      </c>
      <c r="EJ30" s="486" t="str">
        <f t="shared" ca="1" si="37"/>
        <v>s</v>
      </c>
      <c r="EK30" s="486" t="str">
        <f t="shared" ca="1" si="37"/>
        <v>s</v>
      </c>
      <c r="EL30" s="486" t="str">
        <f t="shared" ca="1" si="37"/>
        <v>s</v>
      </c>
      <c r="EM30" s="486" t="str">
        <f t="shared" ca="1" si="37"/>
        <v>s</v>
      </c>
      <c r="EN30" s="486" t="str">
        <f t="shared" ca="1" si="37"/>
        <v>s</v>
      </c>
      <c r="EO30" s="486" t="str">
        <f t="shared" ca="1" si="37"/>
        <v>s</v>
      </c>
      <c r="EP30" s="486" t="str">
        <f t="shared" ca="1" si="36"/>
        <v>s</v>
      </c>
      <c r="EQ30" s="486" t="str">
        <f t="shared" ca="1" si="36"/>
        <v>s</v>
      </c>
      <c r="ER30" s="486" t="str">
        <f t="shared" ca="1" si="36"/>
        <v>s</v>
      </c>
      <c r="ES30" s="486" t="str">
        <f t="shared" ca="1" si="36"/>
        <v>s</v>
      </c>
      <c r="ET30" s="486" t="str">
        <f t="shared" ca="1" si="35"/>
        <v>s</v>
      </c>
      <c r="EU30" s="486" t="str">
        <f t="shared" ca="1" si="36"/>
        <v>s</v>
      </c>
      <c r="EV30" s="486" t="str">
        <f t="shared" ca="1" si="36"/>
        <v>s</v>
      </c>
      <c r="EW30" s="486" t="str">
        <f t="shared" ca="1" si="36"/>
        <v>s</v>
      </c>
      <c r="EX30" s="486" t="str">
        <f t="shared" ca="1" si="36"/>
        <v>s</v>
      </c>
      <c r="EY30" s="486" t="str">
        <f t="shared" ca="1" si="36"/>
        <v>s</v>
      </c>
      <c r="EZ30" s="486" t="str">
        <f t="shared" ca="1" si="36"/>
        <v>s</v>
      </c>
      <c r="FA30" s="486" t="str">
        <f t="shared" ca="1" si="36"/>
        <v>s</v>
      </c>
      <c r="FB30" s="486" t="str">
        <f t="shared" si="28"/>
        <v/>
      </c>
      <c r="FC30" s="486">
        <f t="shared" ca="1" si="29"/>
        <v>28</v>
      </c>
      <c r="FD30" s="486">
        <f t="shared" ca="1" si="30"/>
        <v>0</v>
      </c>
      <c r="FE30" s="486" t="str">
        <f ca="1">IF(AND(YEAR(DY30)='P Gerais'!D28,MONTH(Lanc!EA30)=2,DAY(Lanc!EA30)&gt;1),"S","N")</f>
        <v>N</v>
      </c>
      <c r="FF30" s="487">
        <f t="shared" ca="1" si="31"/>
        <v>0</v>
      </c>
      <c r="FG30" s="487">
        <f t="shared" si="32"/>
        <v>0</v>
      </c>
      <c r="FH30" s="493">
        <f t="shared" ca="1" si="33"/>
        <v>0</v>
      </c>
      <c r="FI30" s="491"/>
      <c r="FJ30" s="491"/>
      <c r="FK30" s="491"/>
      <c r="FL30" s="491"/>
      <c r="FM30" s="491"/>
      <c r="FN30" s="491"/>
      <c r="FO30" s="491"/>
      <c r="FP30" s="491">
        <f ca="1">((FF30-FH30-FG30+AZ30+AQ30+SUM(Z30:AA30)+SUM(AW30:AX30)+AK30)*IF('DB Func'!GG25="ok",'DB Func'!GD25,0))</f>
        <v>0</v>
      </c>
      <c r="FQ30" s="491"/>
      <c r="FR30" s="495">
        <f t="shared" ca="1" si="34"/>
        <v>0</v>
      </c>
      <c r="FS30" s="491"/>
      <c r="FT30" s="491"/>
      <c r="FU30" s="491"/>
      <c r="FV30" s="491"/>
      <c r="FW30" s="491"/>
      <c r="FX30" s="491"/>
      <c r="FY30" s="491"/>
      <c r="FZ30" s="491"/>
      <c r="GA30" s="491"/>
      <c r="GB30" s="491"/>
      <c r="GC30" s="491"/>
      <c r="GD30" s="491"/>
      <c r="GE30" s="491"/>
      <c r="GF30" s="491"/>
      <c r="GG30" s="491"/>
      <c r="GH30" s="491"/>
      <c r="GI30" s="491"/>
      <c r="GJ30" s="491"/>
      <c r="GK30" s="491"/>
      <c r="GL30" s="491"/>
      <c r="GM30" s="491"/>
      <c r="GN30" s="491"/>
      <c r="GO30" s="491"/>
      <c r="GP30" s="491"/>
      <c r="GQ30" s="491"/>
      <c r="GR30" s="491"/>
      <c r="GS30" s="491"/>
      <c r="GT30" s="491"/>
      <c r="GU30" s="491"/>
      <c r="GV30" s="49"/>
      <c r="GW30" s="49"/>
      <c r="GX30" s="49"/>
      <c r="GY30" s="49"/>
      <c r="GZ30" s="49"/>
      <c r="HA30" s="49"/>
      <c r="HB30" s="49"/>
      <c r="HC30" s="49"/>
    </row>
    <row r="31" spans="1:211" s="316" customFormat="1" ht="30" customHeight="1" thickTop="1" thickBot="1">
      <c r="A31" s="42"/>
      <c r="B31" s="194"/>
      <c r="C31" s="390" t="str">
        <f ca="1">IF('DB Func'!B26="Funcionário 24","",'DB Func'!B26)</f>
        <v/>
      </c>
      <c r="D31" s="391">
        <f ca="1">'DB Func'!CE26</f>
        <v>0</v>
      </c>
      <c r="E31" s="382" t="str">
        <f ca="1">IF(C31="","-",IF(OR(terceiro!E31="fev",terceiro!F31="FEV"),"Sim","Não"))</f>
        <v>-</v>
      </c>
      <c r="F31" s="383" t="str">
        <f ca="1">IF(C31="","-",IF(OR(Ferias!E31="FEV",Ferias!F31="FEV"),"Sim","Não"))</f>
        <v>-</v>
      </c>
      <c r="G31" s="383">
        <f ca="1">IF(C31="",0,IF(F31="Sim",IF(Ferias!E31="FEV",Ferias!I31,Ferias!J31),0))</f>
        <v>0</v>
      </c>
      <c r="H31" s="185"/>
      <c r="I31" s="185"/>
      <c r="J31" s="382"/>
      <c r="K31" s="152"/>
      <c r="L31" s="151"/>
      <c r="M31" s="189"/>
      <c r="N31" s="153"/>
      <c r="O31" s="48"/>
      <c r="P31" s="48"/>
      <c r="Q31" s="48"/>
      <c r="R31" s="49"/>
      <c r="S31" s="49"/>
      <c r="T31" s="49"/>
      <c r="U31" s="49"/>
      <c r="V31" s="49"/>
      <c r="W31" s="49"/>
      <c r="X31" s="49"/>
      <c r="Y31" s="49"/>
      <c r="Z31" s="49"/>
      <c r="AA31" s="49"/>
      <c r="AB31" s="48"/>
      <c r="AC31" s="48"/>
      <c r="AD31" s="49"/>
      <c r="AE31" s="49"/>
      <c r="AF31" s="314"/>
      <c r="AH31" s="484">
        <f ca="1">IF(AND('DB Func'!GE26="Janeiro",'DB Func'!BQ26="2 Parcelas"),(('auxiliar 13 sal'!D27/12*'DB Func'!GF26+AVERAGE('auxiliar 13 sal'!Q27:AB27)+AVERAGE('auxiliar 13 sal'!AE27:AP27)+'auxiliar 13 sal'!D27*'DB Func'!BN26+'auxiliar 13 sal'!D27*'DB Func'!BO26)/2),IF('DB Func'!GE26="Fevereiro",IF('DB Func'!BQ26="Parcela Única",('auxiliar 13 sal'!D27/12*'DB Func'!GF26)+AVERAGE('auxiliar 13 sal'!Q27:AB27)+AVERAGE('auxiliar 13 sal'!AE27:AP27)+('auxiliar 13 sal'!D27*'DB Func'!BN26)+('auxiliar 13 sal'!D27*'DB Func'!BO26),IF('DB Func'!BQ26="2 Parcelas",(('auxiliar 13 sal'!D27/12*'DB Func'!GF26+AVERAGE('auxiliar 13 sal'!Q27:AB27)+AVERAGE('auxiliar 13 sal'!AE27:AP27)+'auxiliar 13 sal'!D27*'DB Func'!BN26+'auxiliar 13 sal'!D27*'DB Func'!BO26)/2))),0))</f>
        <v>0</v>
      </c>
      <c r="AJ31" s="486"/>
      <c r="AK31" s="487">
        <f t="shared" ca="1" si="8"/>
        <v>0</v>
      </c>
      <c r="AL31" s="488">
        <f t="shared" ca="1" si="9"/>
        <v>0</v>
      </c>
      <c r="AM31" s="487">
        <f t="shared" ca="1" si="10"/>
        <v>0</v>
      </c>
      <c r="AN31" s="487">
        <f t="shared" ca="1" si="11"/>
        <v>0</v>
      </c>
      <c r="AO31" s="487">
        <f t="shared" ca="1" si="12"/>
        <v>0</v>
      </c>
      <c r="AP31" s="487">
        <f t="shared" ca="1" si="13"/>
        <v>0</v>
      </c>
      <c r="AQ31" s="487">
        <f t="shared" ca="1" si="14"/>
        <v>0</v>
      </c>
      <c r="AR31" s="487">
        <f>IF(OR(M31="",M31=0),0,((FF31/220)*('Ho Ex'!$C$8+$AS$6))*M31)</f>
        <v>0</v>
      </c>
      <c r="AS31" s="487">
        <f>IF(OR(N31="",N31=0),0,((FF31/220*('DB Func'!GD26+Lanc!$AS$6))*('Ho Ex'!$I$8+$AS$6))*(N31/52.5*60))</f>
        <v>0</v>
      </c>
      <c r="AT31" s="487">
        <f>IF(OR(M31="",M31=0),0,((FF31/220)*('Ho Ex'!$J$8+$AS$6))*O31)</f>
        <v>0</v>
      </c>
      <c r="AU31" s="487">
        <f>IF(OR(M31="",M31=0),0,((FF31/220)*('Ho Ex'!I37+$AS$6))*P31)</f>
        <v>0</v>
      </c>
      <c r="AV31" s="487">
        <f>IF(OR(M31="",M31=0),0,((FF31/220)*('Ho Ex'!C37+$AS$6))*Q31)</f>
        <v>0</v>
      </c>
      <c r="AW31" s="487">
        <f ca="1">FF31*'DB Func'!BN26</f>
        <v>0</v>
      </c>
      <c r="AX31" s="487">
        <f ca="1">FF31*'DB Func'!BO26</f>
        <v>0</v>
      </c>
      <c r="AY31" s="487">
        <f>IF(FJ31=0,0,VLOOKUP(FJ31,'P Gerais'!$D$39:$G$41,3,TRUE)*Func24!$F$68)</f>
        <v>0</v>
      </c>
      <c r="AZ31" s="487">
        <f t="shared" si="15"/>
        <v>0</v>
      </c>
      <c r="BA31" s="488">
        <f ca="1">((FF31-FH31-FG31+AZ31+AQ31+SUM(Z31:AA31)+SUM(AW31:AX31)+AK31)*IF('DB Func'!GG26="ok",'DB Func'!GD26,0))+(FF31-FH31-FG31+AZ31+AQ31+SUM(Z31:AA31)+SUM(AW31:AX31))+AK31</f>
        <v>0</v>
      </c>
      <c r="BB31" s="489">
        <f ca="1">VLOOKUP(BA31,'P Gerais'!$D$22:$G$25,3,TRUE)</f>
        <v>0.08</v>
      </c>
      <c r="BC31" s="487">
        <f ca="1">IF(BA31&lt;'P Gerais'!$D$25,BA31*BB31,Lanc!BB31)</f>
        <v>0</v>
      </c>
      <c r="BD31" s="487">
        <f ca="1">BA31-BC31-('DB Func'!GB26*'P Gerais'!$D$35)</f>
        <v>0</v>
      </c>
      <c r="BE31" s="490">
        <f ca="1">VLOOKUP(BD31,'P Gerais'!$D$29:$F$33,3,TRUE)</f>
        <v>0</v>
      </c>
      <c r="BF31" s="487">
        <f t="shared" ca="1" si="16"/>
        <v>0</v>
      </c>
      <c r="BG31" s="487">
        <f ca="1">VLOOKUP(BD31,'P Gerais'!$D$29:$G$33,4,TRUE)</f>
        <v>0</v>
      </c>
      <c r="BH31" s="487">
        <f t="shared" ca="1" si="17"/>
        <v>0</v>
      </c>
      <c r="BI31" s="487">
        <f t="shared" ca="1" si="18"/>
        <v>0</v>
      </c>
      <c r="BJ31" s="486">
        <f ca="1">'DB Func'!G26</f>
        <v>0</v>
      </c>
      <c r="BK31" s="486">
        <f ca="1">'DB Func'!FW26</f>
        <v>0</v>
      </c>
      <c r="BL31" s="487">
        <f ca="1">D31*'P Gerais'!$D$13</f>
        <v>0</v>
      </c>
      <c r="BM31" s="487">
        <f ca="1">D31*'P Gerais'!$D$14</f>
        <v>0</v>
      </c>
      <c r="BN31" s="487">
        <f ca="1">D31*'P Gerais'!$D$16</f>
        <v>0</v>
      </c>
      <c r="BO31" s="487">
        <f ca="1">D31*'P Gerais'!$D$17</f>
        <v>0</v>
      </c>
      <c r="BP31" s="487">
        <f ca="1">D31*'P Gerais'!$D$18</f>
        <v>0</v>
      </c>
      <c r="BQ31" s="489">
        <f ca="1">VLOOKUP(D31,'P Gerais'!$D$22:$G$24,3,TRUE)</f>
        <v>0.08</v>
      </c>
      <c r="BR31" s="489">
        <f ca="1">VLOOKUP(D31,'P Gerais'!$D$29:$G$33,3,TRUE)</f>
        <v>0</v>
      </c>
      <c r="BS31" s="489">
        <f ca="1">'DB Func'!BN26</f>
        <v>0</v>
      </c>
      <c r="BT31" s="489">
        <f ca="1">'DB Func'!BO26</f>
        <v>0</v>
      </c>
      <c r="BU31" s="489">
        <f ca="1">'DB Func'!FX26</f>
        <v>0</v>
      </c>
      <c r="BV31" s="487">
        <f t="shared" ca="1" si="19"/>
        <v>-0.08</v>
      </c>
      <c r="BW31" s="487">
        <f ca="1">BV31-'DB Func'!GC26</f>
        <v>-0.08</v>
      </c>
      <c r="BX31" s="486">
        <f ca="1">IFERROR(VLOOKUP(BW31,'P Gerais'!$D$29:$G$33,3,TRUE)*BW31,0)</f>
        <v>0</v>
      </c>
      <c r="BY31" s="487">
        <f ca="1">IFERROR(BX31-VLOOKUP(BW31,'P Gerais'!$D$29:$H$33,4,TRUE),0)</f>
        <v>0</v>
      </c>
      <c r="BZ31" s="487">
        <f ca="1">D31*'DB Func'!GD26</f>
        <v>0</v>
      </c>
      <c r="CA31" s="486"/>
      <c r="CB31" s="487">
        <f t="shared" ca="1" si="20"/>
        <v>0</v>
      </c>
      <c r="CC31" s="487">
        <f t="shared" si="21"/>
        <v>0</v>
      </c>
      <c r="CD31" s="487">
        <f t="shared" si="22"/>
        <v>0</v>
      </c>
      <c r="CE31" s="486"/>
      <c r="CF31" s="486" t="str">
        <f t="shared" ca="1" si="23"/>
        <v>não</v>
      </c>
      <c r="CG31" s="486">
        <f ca="1">IF($CH$8=1,DAY('DB Func'!C26),0)</f>
        <v>0</v>
      </c>
      <c r="CH31" s="486">
        <f ca="1">IF(CI31=0,0,MONTH('DB Func'!C26))</f>
        <v>0</v>
      </c>
      <c r="CI31" s="486">
        <f ca="1">IF('P Gerais'!D29=YEAR('DB Func'!C26),YEAR('DB Func'!C26),0)</f>
        <v>0</v>
      </c>
      <c r="CJ31" s="488">
        <v>54</v>
      </c>
      <c r="CK31" s="491"/>
      <c r="CL31" s="486" t="str">
        <f>IF(ISERROR(HLOOKUP(CL29,$DQ$7:$DW31,$DX31,FALSE)),"N",HLOOKUP(CL29,$DQ$7:$DW31,$DX31,FALSE))</f>
        <v>N</v>
      </c>
      <c r="CM31" s="486" t="str">
        <f>IF(ISERROR(HLOOKUP(CM29,$DQ$7:$DW31,$DX31,FALSE)),"N",HLOOKUP(CM29,$DQ$7:$DW31,$DX31,FALSE))</f>
        <v>N</v>
      </c>
      <c r="CN31" s="486" t="str">
        <f>IF(ISERROR(HLOOKUP(CN29,$DQ$7:$DW31,$DX31,FALSE)),"N",HLOOKUP(CN29,$DQ$7:$DW31,$DX31,FALSE))</f>
        <v>N</v>
      </c>
      <c r="CO31" s="486" t="str">
        <f>IF(ISERROR(HLOOKUP(CO29,$DQ$7:$DW31,$DX31,FALSE)),"N",HLOOKUP(CO29,$DQ$7:$DW31,$DX31,FALSE))</f>
        <v>N</v>
      </c>
      <c r="CP31" s="486" t="str">
        <f>IF(ISERROR(HLOOKUP(CP29,$DQ$7:$DW31,$DX31,FALSE)),"N",HLOOKUP(CP29,$DQ$7:$DW31,$DX31,FALSE))</f>
        <v>N</v>
      </c>
      <c r="CQ31" s="486" t="str">
        <f>IF(ISERROR(HLOOKUP(CQ29,$DQ$7:$DW31,$DX31,FALSE)),"N",HLOOKUP(CQ29,$DQ$7:$DW31,$DX31,FALSE))</f>
        <v>N</v>
      </c>
      <c r="CR31" s="486" t="str">
        <f>IF(ISERROR(HLOOKUP(CR29,$DQ$7:$DW31,$DX31,FALSE)),"N",HLOOKUP(CR29,$DQ$7:$DW31,$DX31,FALSE))</f>
        <v>N</v>
      </c>
      <c r="CS31" s="486" t="str">
        <f>IF(ISERROR(HLOOKUP(CS29,$DQ$7:$DW31,$DX31,FALSE)),"N",HLOOKUP(CS29,$DQ$7:$DW31,$DX31,FALSE))</f>
        <v>N</v>
      </c>
      <c r="CT31" s="486" t="str">
        <f>IF(ISERROR(HLOOKUP(CT29,$DQ$7:$DW31,$DX31,FALSE)),"N",HLOOKUP(CT29,$DQ$7:$DW31,$DX31,FALSE))</f>
        <v>N</v>
      </c>
      <c r="CU31" s="486" t="str">
        <f>IF(ISERROR(HLOOKUP(CU29,$DQ$7:$DW31,$DX31,FALSE)),"N",HLOOKUP(CU29,$DQ$7:$DW31,$DX31,FALSE))</f>
        <v>N</v>
      </c>
      <c r="CV31" s="486" t="str">
        <f>IF(ISERROR(HLOOKUP(CV29,$DQ$7:$DW31,$DX31,FALSE)),"N",HLOOKUP(CV29,$DQ$7:$DW31,$DX31,FALSE))</f>
        <v>N</v>
      </c>
      <c r="CW31" s="486" t="str">
        <f>IF(ISERROR(HLOOKUP(CW29,$DQ$7:$DW31,$DX31,FALSE)),"N",HLOOKUP(CW29,$DQ$7:$DW31,$DX31,FALSE))</f>
        <v>N</v>
      </c>
      <c r="CX31" s="486" t="str">
        <f>IF(ISERROR(HLOOKUP(CX29,$DQ$7:$DW31,$DX31,FALSE)),"N",HLOOKUP(CX29,$DQ$7:$DW31,$DX31,FALSE))</f>
        <v>N</v>
      </c>
      <c r="CY31" s="486" t="str">
        <f>IF(ISERROR(HLOOKUP(CY29,$DQ$7:$DW31,$DX31,FALSE)),"N",HLOOKUP(CY29,$DQ$7:$DW31,$DX31,FALSE))</f>
        <v>N</v>
      </c>
      <c r="CZ31" s="486" t="str">
        <f>IF(ISERROR(HLOOKUP(CZ29,$DQ$7:$DW31,$DX31,FALSE)),"N",HLOOKUP(CZ29,$DQ$7:$DW31,$DX31,FALSE))</f>
        <v>N</v>
      </c>
      <c r="DA31" s="486" t="str">
        <f>IF(ISERROR(HLOOKUP(DA29,$DQ$7:$DW31,$DX31,FALSE)),"N",HLOOKUP(DA29,$DQ$7:$DW31,$DX31,FALSE))</f>
        <v>N</v>
      </c>
      <c r="DB31" s="486" t="str">
        <f>IF(ISERROR(HLOOKUP(DB29,$DQ$7:$DW31,$DX31,FALSE)),"N",HLOOKUP(DB29,$DQ$7:$DW31,$DX31,FALSE))</f>
        <v>N</v>
      </c>
      <c r="DC31" s="486" t="str">
        <f>IF(ISERROR(HLOOKUP(DC29,$DQ$7:$DW31,$DX31,FALSE)),"N",HLOOKUP(DC29,$DQ$7:$DW31,$DX31,FALSE))</f>
        <v>N</v>
      </c>
      <c r="DD31" s="486" t="str">
        <f>IF(ISERROR(HLOOKUP(DD29,$DQ$7:$DW31,$DX31,FALSE)),"N",HLOOKUP(DD29,$DQ$7:$DW31,$DX31,FALSE))</f>
        <v>N</v>
      </c>
      <c r="DE31" s="486" t="str">
        <f>IF(ISERROR(HLOOKUP(DE29,$DQ$7:$DW31,$DX31,FALSE)),"N",HLOOKUP(DE29,$DQ$7:$DW31,$DX31,FALSE))</f>
        <v>N</v>
      </c>
      <c r="DF31" s="486" t="str">
        <f>IF(ISERROR(HLOOKUP(DF29,$DQ$7:$DW31,$DX31,FALSE)),"N",HLOOKUP(DF29,$DQ$7:$DW31,$DX31,FALSE))</f>
        <v>N</v>
      </c>
      <c r="DG31" s="486" t="str">
        <f>IF(ISERROR(HLOOKUP(DG29,$DQ$7:$DW31,$DX31,FALSE)),"N",HLOOKUP(DG29,$DQ$7:$DW31,$DX31,FALSE))</f>
        <v>N</v>
      </c>
      <c r="DH31" s="486" t="str">
        <f>IF(ISERROR(HLOOKUP(DH29,$DQ$7:$DW31,$DX31,FALSE)),"N",HLOOKUP(DH29,$DQ$7:$DW31,$DX31,FALSE))</f>
        <v>N</v>
      </c>
      <c r="DI31" s="486" t="str">
        <f>IF(ISERROR(HLOOKUP(DI29,$DQ$7:$DW31,$DX31,FALSE)),"N",HLOOKUP(DI29,$DQ$7:$DW31,$DX31,FALSE))</f>
        <v>N</v>
      </c>
      <c r="DJ31" s="486" t="str">
        <f>IF(ISERROR(HLOOKUP(DJ29,$DQ$7:$DW31,$DX31,FALSE)),"N",HLOOKUP(DJ29,$DQ$7:$DW31,$DX31,FALSE))</f>
        <v>N</v>
      </c>
      <c r="DK31" s="486" t="str">
        <f>IF(ISERROR(HLOOKUP(DK29,$DQ$7:$DW31,$DX31,FALSE)),"N",HLOOKUP(DK29,$DQ$7:$DW31,$DX31,FALSE))</f>
        <v>N</v>
      </c>
      <c r="DL31" s="486" t="str">
        <f>IF(ISERROR(HLOOKUP(DL29,$DQ$7:$DW31,$DX31,FALSE)),"N",HLOOKUP(DL29,$DQ$7:$DW31,$DX31,FALSE))</f>
        <v>N</v>
      </c>
      <c r="DM31" s="486" t="str">
        <f>IF(ISERROR(HLOOKUP(DM29,$DQ$7:$DW31,$DX31,FALSE)),"N",HLOOKUP(DM29,$DQ$7:$DW31,$DX31,FALSE))</f>
        <v>N</v>
      </c>
      <c r="DN31" s="486" t="str">
        <f>IF($DN$4="não é um ano bissexto","",IF(ISERROR(HLOOKUP(DN29,$DQ$7:$DW31,$DX31,FALSE)),"N",HLOOKUP(DN29,$DQ$7:$DW31,$DX31,FALSE)))</f>
        <v/>
      </c>
      <c r="DO31" s="486">
        <f t="shared" si="24"/>
        <v>0</v>
      </c>
      <c r="DP31" s="486">
        <f t="shared" si="25"/>
        <v>28</v>
      </c>
      <c r="DQ31" s="486" t="str">
        <f>IF('DB Func'!M26&gt;0,"S","N")</f>
        <v>N</v>
      </c>
      <c r="DR31" s="486" t="str">
        <f>IF('DB Func'!R26&gt;0,"S","N")</f>
        <v>N</v>
      </c>
      <c r="DS31" s="486" t="str">
        <f>IF('DB Func'!W26&gt;0,"S","N")</f>
        <v>N</v>
      </c>
      <c r="DT31" s="486" t="str">
        <f>IF('DB Func'!AB26&gt;0,"S","N")</f>
        <v>N</v>
      </c>
      <c r="DU31" s="486" t="str">
        <f>IF('DB Func'!AG26&gt;0,"S","N")</f>
        <v>N</v>
      </c>
      <c r="DV31" s="486" t="str">
        <f>IF('DB Func'!AL26&gt;0,"S","N")</f>
        <v>N</v>
      </c>
      <c r="DW31" s="486" t="str">
        <f>IF('DB Func'!AQ26&gt;0,"S","N")</f>
        <v>N</v>
      </c>
      <c r="DX31" s="486">
        <v>25</v>
      </c>
      <c r="DY31" s="492">
        <f ca="1">'DB Func'!C26</f>
        <v>0</v>
      </c>
      <c r="DZ31" s="486" t="str">
        <f t="shared" ca="1" si="37"/>
        <v>s</v>
      </c>
      <c r="EA31" s="486" t="str">
        <f t="shared" ca="1" si="37"/>
        <v>s</v>
      </c>
      <c r="EB31" s="486" t="str">
        <f t="shared" ca="1" si="37"/>
        <v>s</v>
      </c>
      <c r="EC31" s="486" t="str">
        <f t="shared" ca="1" si="37"/>
        <v>s</v>
      </c>
      <c r="ED31" s="486" t="str">
        <f t="shared" ca="1" si="37"/>
        <v>s</v>
      </c>
      <c r="EE31" s="486" t="str">
        <f t="shared" ca="1" si="37"/>
        <v>s</v>
      </c>
      <c r="EF31" s="486" t="str">
        <f t="shared" ca="1" si="37"/>
        <v>s</v>
      </c>
      <c r="EG31" s="486" t="str">
        <f t="shared" ca="1" si="37"/>
        <v>s</v>
      </c>
      <c r="EH31" s="486" t="str">
        <f t="shared" ca="1" si="37"/>
        <v>s</v>
      </c>
      <c r="EI31" s="486" t="str">
        <f t="shared" ca="1" si="37"/>
        <v>s</v>
      </c>
      <c r="EJ31" s="486" t="str">
        <f t="shared" ca="1" si="37"/>
        <v>s</v>
      </c>
      <c r="EK31" s="486" t="str">
        <f t="shared" ca="1" si="37"/>
        <v>s</v>
      </c>
      <c r="EL31" s="486" t="str">
        <f t="shared" ca="1" si="37"/>
        <v>s</v>
      </c>
      <c r="EM31" s="486" t="str">
        <f t="shared" ca="1" si="37"/>
        <v>s</v>
      </c>
      <c r="EN31" s="486" t="str">
        <f t="shared" ca="1" si="37"/>
        <v>s</v>
      </c>
      <c r="EO31" s="486" t="str">
        <f t="shared" ca="1" si="37"/>
        <v>s</v>
      </c>
      <c r="EP31" s="486" t="str">
        <f t="shared" ca="1" si="36"/>
        <v>s</v>
      </c>
      <c r="EQ31" s="486" t="str">
        <f t="shared" ca="1" si="36"/>
        <v>s</v>
      </c>
      <c r="ER31" s="486" t="str">
        <f t="shared" ca="1" si="36"/>
        <v>s</v>
      </c>
      <c r="ES31" s="486" t="str">
        <f t="shared" ca="1" si="36"/>
        <v>s</v>
      </c>
      <c r="ET31" s="486" t="str">
        <f t="shared" ca="1" si="35"/>
        <v>s</v>
      </c>
      <c r="EU31" s="486" t="str">
        <f t="shared" ca="1" si="36"/>
        <v>s</v>
      </c>
      <c r="EV31" s="486" t="str">
        <f t="shared" ca="1" si="36"/>
        <v>s</v>
      </c>
      <c r="EW31" s="486" t="str">
        <f t="shared" ca="1" si="36"/>
        <v>s</v>
      </c>
      <c r="EX31" s="486" t="str">
        <f t="shared" ca="1" si="36"/>
        <v>s</v>
      </c>
      <c r="EY31" s="486" t="str">
        <f t="shared" ca="1" si="36"/>
        <v>s</v>
      </c>
      <c r="EZ31" s="486" t="str">
        <f t="shared" ca="1" si="36"/>
        <v>s</v>
      </c>
      <c r="FA31" s="486" t="str">
        <f t="shared" ca="1" si="36"/>
        <v>s</v>
      </c>
      <c r="FB31" s="486" t="str">
        <f t="shared" si="28"/>
        <v/>
      </c>
      <c r="FC31" s="486">
        <f t="shared" ca="1" si="29"/>
        <v>28</v>
      </c>
      <c r="FD31" s="486">
        <f t="shared" ca="1" si="30"/>
        <v>0</v>
      </c>
      <c r="FE31" s="486" t="str">
        <f ca="1">IF(AND(YEAR(DY31)='P Gerais'!D29,MONTH(Lanc!EA31)=2,DAY(Lanc!EA31)&gt;1),"S","N")</f>
        <v>N</v>
      </c>
      <c r="FF31" s="487">
        <f t="shared" ca="1" si="31"/>
        <v>0</v>
      </c>
      <c r="FG31" s="487">
        <f t="shared" si="32"/>
        <v>0</v>
      </c>
      <c r="FH31" s="493">
        <f t="shared" ca="1" si="33"/>
        <v>0</v>
      </c>
      <c r="FI31" s="491"/>
      <c r="FJ31" s="491"/>
      <c r="FK31" s="491"/>
      <c r="FL31" s="491"/>
      <c r="FM31" s="491"/>
      <c r="FN31" s="491"/>
      <c r="FO31" s="491"/>
      <c r="FP31" s="491">
        <f ca="1">((FF31-FH31-FG31+AZ31+AQ31+SUM(Z31:AA31)+SUM(AW31:AX31)+AK31)*IF('DB Func'!GG26="ok",'DB Func'!GD26,0))</f>
        <v>0</v>
      </c>
      <c r="FQ31" s="491"/>
      <c r="FR31" s="495">
        <f t="shared" ca="1" si="34"/>
        <v>0</v>
      </c>
      <c r="FS31" s="491"/>
      <c r="FT31" s="491"/>
      <c r="FU31" s="491"/>
      <c r="FV31" s="491"/>
      <c r="FW31" s="491"/>
      <c r="FX31" s="491"/>
      <c r="FY31" s="491"/>
      <c r="FZ31" s="491"/>
      <c r="GA31" s="491"/>
      <c r="GB31" s="491"/>
      <c r="GC31" s="491"/>
      <c r="GD31" s="491"/>
      <c r="GE31" s="491"/>
      <c r="GF31" s="491"/>
      <c r="GG31" s="491"/>
      <c r="GH31" s="491"/>
      <c r="GI31" s="491"/>
      <c r="GJ31" s="491"/>
      <c r="GK31" s="491"/>
      <c r="GL31" s="491"/>
      <c r="GM31" s="491"/>
      <c r="GN31" s="491"/>
      <c r="GO31" s="491"/>
      <c r="GP31" s="491"/>
      <c r="GQ31" s="491"/>
      <c r="GR31" s="491"/>
      <c r="GS31" s="491"/>
      <c r="GT31" s="491"/>
      <c r="GU31" s="491"/>
      <c r="GV31" s="49"/>
      <c r="GW31" s="49"/>
      <c r="GX31" s="49"/>
      <c r="GY31" s="49"/>
      <c r="GZ31" s="49"/>
      <c r="HA31" s="49"/>
      <c r="HB31" s="49"/>
      <c r="HC31" s="49"/>
    </row>
    <row r="32" spans="1:211" s="316" customFormat="1" ht="30" customHeight="1" thickTop="1" thickBot="1">
      <c r="A32" s="42"/>
      <c r="B32" s="194"/>
      <c r="C32" s="390" t="str">
        <f ca="1">IF('DB Func'!B27="Funcionário 25","",'DB Func'!B27)</f>
        <v/>
      </c>
      <c r="D32" s="391">
        <f ca="1">'DB Func'!CE27</f>
        <v>0</v>
      </c>
      <c r="E32" s="382" t="str">
        <f ca="1">IF(C32="","-",IF(OR(terceiro!E32="fev",terceiro!F32="FEV"),"Sim","Não"))</f>
        <v>-</v>
      </c>
      <c r="F32" s="383" t="str">
        <f ca="1">IF(C32="","-",IF(OR(Ferias!E32="FEV",Ferias!F32="FEV"),"Sim","Não"))</f>
        <v>-</v>
      </c>
      <c r="G32" s="383">
        <f ca="1">IF(C32="",0,IF(F32="Sim",IF(Ferias!E32="FEV",Ferias!I32,Ferias!J32),0))</f>
        <v>0</v>
      </c>
      <c r="H32" s="185"/>
      <c r="I32" s="185"/>
      <c r="J32" s="382"/>
      <c r="K32" s="152"/>
      <c r="L32" s="151"/>
      <c r="M32" s="189"/>
      <c r="N32" s="153"/>
      <c r="O32" s="48"/>
      <c r="P32" s="48"/>
      <c r="Q32" s="48"/>
      <c r="R32" s="49"/>
      <c r="S32" s="49"/>
      <c r="T32" s="49"/>
      <c r="U32" s="49"/>
      <c r="V32" s="49"/>
      <c r="W32" s="49"/>
      <c r="X32" s="49"/>
      <c r="Y32" s="49"/>
      <c r="Z32" s="49"/>
      <c r="AA32" s="49"/>
      <c r="AB32" s="48"/>
      <c r="AC32" s="48"/>
      <c r="AD32" s="49"/>
      <c r="AE32" s="49"/>
      <c r="AF32" s="314"/>
      <c r="AH32" s="484">
        <f ca="1">IF(AND('DB Func'!GE27="Janeiro",'DB Func'!BQ27="2 Parcelas"),(('auxiliar 13 sal'!D28/12*'DB Func'!GF27+AVERAGE('auxiliar 13 sal'!Q28:AB28)+AVERAGE('auxiliar 13 sal'!AE28:AP28)+'auxiliar 13 sal'!D28*'DB Func'!BN27+'auxiliar 13 sal'!D28*'DB Func'!BO27)/2),IF('DB Func'!GE27="Fevereiro",IF('DB Func'!BQ27="Parcela Única",('auxiliar 13 sal'!D28/12*'DB Func'!GF27)+AVERAGE('auxiliar 13 sal'!Q28:AB28)+AVERAGE('auxiliar 13 sal'!AE28:AP28)+('auxiliar 13 sal'!D28*'DB Func'!BN27)+('auxiliar 13 sal'!D28*'DB Func'!BO27),IF('DB Func'!BQ27="2 Parcelas",(('auxiliar 13 sal'!D28/12*'DB Func'!GF27+AVERAGE('auxiliar 13 sal'!Q28:AB28)+AVERAGE('auxiliar 13 sal'!AE28:AP28)+'auxiliar 13 sal'!D28*'DB Func'!BN27+'auxiliar 13 sal'!D28*'DB Func'!BO27)/2))),0))</f>
        <v>0</v>
      </c>
      <c r="AJ32" s="486"/>
      <c r="AK32" s="487">
        <f t="shared" ca="1" si="8"/>
        <v>0</v>
      </c>
      <c r="AL32" s="488">
        <f t="shared" ca="1" si="9"/>
        <v>0</v>
      </c>
      <c r="AM32" s="487">
        <f t="shared" ca="1" si="10"/>
        <v>0</v>
      </c>
      <c r="AN32" s="487">
        <f t="shared" ca="1" si="11"/>
        <v>0</v>
      </c>
      <c r="AO32" s="487">
        <f t="shared" ca="1" si="12"/>
        <v>0</v>
      </c>
      <c r="AP32" s="487">
        <f t="shared" ca="1" si="13"/>
        <v>0</v>
      </c>
      <c r="AQ32" s="487">
        <f t="shared" ca="1" si="14"/>
        <v>0</v>
      </c>
      <c r="AR32" s="487">
        <f>IF(OR(M32="",M32=0),0,((FF32/220)*('Ho Ex'!$C$8+$AS$6))*M32)</f>
        <v>0</v>
      </c>
      <c r="AS32" s="487">
        <f>IF(OR(N32="",N32=0),0,((FF32/220*('DB Func'!GD27+Lanc!$AS$6))*('Ho Ex'!$I$8+$AS$6))*(N32/52.5*60))</f>
        <v>0</v>
      </c>
      <c r="AT32" s="487">
        <f>IF(OR(M32="",M32=0),0,((FF32/220)*('Ho Ex'!$J$8+$AS$6))*O32)</f>
        <v>0</v>
      </c>
      <c r="AU32" s="487">
        <f>IF(OR(M32="",M32=0),0,((FF32/220)*('Ho Ex'!I38+$AS$6))*P32)</f>
        <v>0</v>
      </c>
      <c r="AV32" s="487">
        <f>IF(OR(M32="",M32=0),0,((FF32/220)*('Ho Ex'!C38+$AS$6))*Q32)</f>
        <v>0</v>
      </c>
      <c r="AW32" s="487">
        <f ca="1">FF32*'DB Func'!BN27</f>
        <v>0</v>
      </c>
      <c r="AX32" s="487">
        <f ca="1">FF32*'DB Func'!BO27</f>
        <v>0</v>
      </c>
      <c r="AY32" s="487">
        <f>IF(FJ32=0,0,VLOOKUP(FJ32,'P Gerais'!$D$39:$G$41,3,TRUE)*Func25!$F$68)</f>
        <v>0</v>
      </c>
      <c r="AZ32" s="487">
        <f t="shared" si="15"/>
        <v>0</v>
      </c>
      <c r="BA32" s="488">
        <f ca="1">((FF32-FH32-FG32+AZ32+AQ32+SUM(Z32:AA32)+SUM(AW32:AX32)+AK32)*IF('DB Func'!GG27="ok",'DB Func'!GD27,0))+(FF32-FH32-FG32+AZ32+AQ32+SUM(Z32:AA32)+SUM(AW32:AX32))+AK32</f>
        <v>0</v>
      </c>
      <c r="BB32" s="489">
        <f ca="1">VLOOKUP(BA32,'P Gerais'!$D$22:$G$25,3,TRUE)</f>
        <v>0.08</v>
      </c>
      <c r="BC32" s="487">
        <f ca="1">IF(BA32&lt;'P Gerais'!$D$25,BA32*BB32,Lanc!BB32)</f>
        <v>0</v>
      </c>
      <c r="BD32" s="487">
        <f ca="1">BA32-BC32-('DB Func'!GB27*'P Gerais'!$D$35)</f>
        <v>0</v>
      </c>
      <c r="BE32" s="490">
        <f ca="1">VLOOKUP(BD32,'P Gerais'!$D$29:$F$33,3,TRUE)</f>
        <v>0</v>
      </c>
      <c r="BF32" s="487">
        <f t="shared" ca="1" si="16"/>
        <v>0</v>
      </c>
      <c r="BG32" s="487">
        <f ca="1">VLOOKUP(BD32,'P Gerais'!$D$29:$G$33,4,TRUE)</f>
        <v>0</v>
      </c>
      <c r="BH32" s="487">
        <f t="shared" ca="1" si="17"/>
        <v>0</v>
      </c>
      <c r="BI32" s="487">
        <f t="shared" ca="1" si="18"/>
        <v>0</v>
      </c>
      <c r="BJ32" s="486">
        <f ca="1">'DB Func'!G27</f>
        <v>0</v>
      </c>
      <c r="BK32" s="486">
        <f ca="1">'DB Func'!FW27</f>
        <v>0</v>
      </c>
      <c r="BL32" s="487">
        <f ca="1">D32*'P Gerais'!$D$13</f>
        <v>0</v>
      </c>
      <c r="BM32" s="487">
        <f ca="1">D32*'P Gerais'!$D$14</f>
        <v>0</v>
      </c>
      <c r="BN32" s="487">
        <f ca="1">D32*'P Gerais'!$D$16</f>
        <v>0</v>
      </c>
      <c r="BO32" s="487">
        <f ca="1">D32*'P Gerais'!$D$17</f>
        <v>0</v>
      </c>
      <c r="BP32" s="487">
        <f ca="1">D32*'P Gerais'!$D$18</f>
        <v>0</v>
      </c>
      <c r="BQ32" s="489">
        <f ca="1">VLOOKUP(D32,'P Gerais'!$D$22:$G$24,3,TRUE)</f>
        <v>0.08</v>
      </c>
      <c r="BR32" s="489">
        <f ca="1">VLOOKUP(D32,'P Gerais'!$D$29:$G$33,3,TRUE)</f>
        <v>0</v>
      </c>
      <c r="BS32" s="489">
        <f ca="1">'DB Func'!BN27</f>
        <v>0</v>
      </c>
      <c r="BT32" s="489">
        <f ca="1">'DB Func'!BO27</f>
        <v>0</v>
      </c>
      <c r="BU32" s="489">
        <f ca="1">'DB Func'!FX27</f>
        <v>0</v>
      </c>
      <c r="BV32" s="487">
        <f t="shared" ca="1" si="19"/>
        <v>-0.08</v>
      </c>
      <c r="BW32" s="487">
        <f ca="1">BV32-'DB Func'!GC27</f>
        <v>-0.08</v>
      </c>
      <c r="BX32" s="486">
        <f ca="1">IFERROR(VLOOKUP(BW32,'P Gerais'!$D$29:$G$33,3,TRUE)*BW32,0)</f>
        <v>0</v>
      </c>
      <c r="BY32" s="487">
        <f ca="1">IFERROR(BX32-VLOOKUP(BW32,'P Gerais'!$D$29:$H$33,4,TRUE),0)</f>
        <v>0</v>
      </c>
      <c r="BZ32" s="487">
        <f ca="1">D32*'DB Func'!GD27</f>
        <v>0</v>
      </c>
      <c r="CA32" s="486"/>
      <c r="CB32" s="487">
        <f t="shared" ca="1" si="20"/>
        <v>0</v>
      </c>
      <c r="CC32" s="487">
        <f t="shared" si="21"/>
        <v>0</v>
      </c>
      <c r="CD32" s="487">
        <f t="shared" si="22"/>
        <v>0</v>
      </c>
      <c r="CE32" s="486"/>
      <c r="CF32" s="486" t="str">
        <f t="shared" ca="1" si="23"/>
        <v>não</v>
      </c>
      <c r="CG32" s="486">
        <f ca="1">IF($CH$8=1,DAY('DB Func'!C27),0)</f>
        <v>0</v>
      </c>
      <c r="CH32" s="486">
        <f ca="1">IF(CI32=0,0,MONTH('DB Func'!C27))</f>
        <v>0</v>
      </c>
      <c r="CI32" s="486">
        <f ca="1">IF('P Gerais'!D30=YEAR('DB Func'!C27),YEAR('DB Func'!C27),0)</f>
        <v>0</v>
      </c>
      <c r="CJ32" s="488">
        <v>55</v>
      </c>
      <c r="CK32" s="491"/>
      <c r="CL32" s="486" t="str">
        <f ca="1">IF(ISERROR(HLOOKUP(CL30,$DQ$7:$DW32,$DX32,FALSE)),"N",HLOOKUP(CL30,$DQ$7:$DW32,$DX32,FALSE))</f>
        <v>N</v>
      </c>
      <c r="CM32" s="486" t="str">
        <f ca="1">IF(ISERROR(HLOOKUP(CM30,$DQ$7:$DW32,$DX32,FALSE)),"N",HLOOKUP(CM30,$DQ$7:$DW32,$DX32,FALSE))</f>
        <v>N</v>
      </c>
      <c r="CN32" s="486" t="str">
        <f ca="1">IF(ISERROR(HLOOKUP(CN30,$DQ$7:$DW32,$DX32,FALSE)),"N",HLOOKUP(CN30,$DQ$7:$DW32,$DX32,FALSE))</f>
        <v>N</v>
      </c>
      <c r="CO32" s="486" t="str">
        <f ca="1">IF(ISERROR(HLOOKUP(CO30,$DQ$7:$DW32,$DX32,FALSE)),"N",HLOOKUP(CO30,$DQ$7:$DW32,$DX32,FALSE))</f>
        <v>N</v>
      </c>
      <c r="CP32" s="486" t="str">
        <f ca="1">IF(ISERROR(HLOOKUP(CP30,$DQ$7:$DW32,$DX32,FALSE)),"N",HLOOKUP(CP30,$DQ$7:$DW32,$DX32,FALSE))</f>
        <v>N</v>
      </c>
      <c r="CQ32" s="486" t="str">
        <f ca="1">IF(ISERROR(HLOOKUP(CQ30,$DQ$7:$DW32,$DX32,FALSE)),"N",HLOOKUP(CQ30,$DQ$7:$DW32,$DX32,FALSE))</f>
        <v>N</v>
      </c>
      <c r="CR32" s="486" t="str">
        <f>IF(ISERROR(HLOOKUP(CR30,$DQ$7:$DW32,$DX32,FALSE)),"N",HLOOKUP(CR30,$DQ$7:$DW32,$DX32,FALSE))</f>
        <v>N</v>
      </c>
      <c r="CS32" s="486" t="str">
        <f ca="1">IF(ISERROR(HLOOKUP(CS30,$DQ$7:$DW32,$DX32,FALSE)),"N",HLOOKUP(CS30,$DQ$7:$DW32,$DX32,FALSE))</f>
        <v>N</v>
      </c>
      <c r="CT32" s="486" t="str">
        <f ca="1">IF(ISERROR(HLOOKUP(CT30,$DQ$7:$DW32,$DX32,FALSE)),"N",HLOOKUP(CT30,$DQ$7:$DW32,$DX32,FALSE))</f>
        <v>N</v>
      </c>
      <c r="CU32" s="486" t="str">
        <f ca="1">IF(ISERROR(HLOOKUP(CU30,$DQ$7:$DW32,$DX32,FALSE)),"N",HLOOKUP(CU30,$DQ$7:$DW32,$DX32,FALSE))</f>
        <v>N</v>
      </c>
      <c r="CV32" s="486" t="str">
        <f ca="1">IF(ISERROR(HLOOKUP(CV30,$DQ$7:$DW32,$DX32,FALSE)),"N",HLOOKUP(CV30,$DQ$7:$DW32,$DX32,FALSE))</f>
        <v>N</v>
      </c>
      <c r="CW32" s="486" t="str">
        <f ca="1">IF(ISERROR(HLOOKUP(CW30,$DQ$7:$DW32,$DX32,FALSE)),"N",HLOOKUP(CW30,$DQ$7:$DW32,$DX32,FALSE))</f>
        <v>N</v>
      </c>
      <c r="CX32" s="486" t="str">
        <f ca="1">IF(ISERROR(HLOOKUP(CX30,$DQ$7:$DW32,$DX32,FALSE)),"N",HLOOKUP(CX30,$DQ$7:$DW32,$DX32,FALSE))</f>
        <v>N</v>
      </c>
      <c r="CY32" s="486" t="str">
        <f>IF(ISERROR(HLOOKUP(CY30,$DQ$7:$DW32,$DX32,FALSE)),"N",HLOOKUP(CY30,$DQ$7:$DW32,$DX32,FALSE))</f>
        <v>N</v>
      </c>
      <c r="CZ32" s="486" t="str">
        <f ca="1">IF(ISERROR(HLOOKUP(CZ30,$DQ$7:$DW32,$DX32,FALSE)),"N",HLOOKUP(CZ30,$DQ$7:$DW32,$DX32,FALSE))</f>
        <v>N</v>
      </c>
      <c r="DA32" s="486" t="str">
        <f ca="1">IF(ISERROR(HLOOKUP(DA30,$DQ$7:$DW32,$DX32,FALSE)),"N",HLOOKUP(DA30,$DQ$7:$DW32,$DX32,FALSE))</f>
        <v>N</v>
      </c>
      <c r="DB32" s="486" t="str">
        <f ca="1">IF(ISERROR(HLOOKUP(DB30,$DQ$7:$DW32,$DX32,FALSE)),"N",HLOOKUP(DB30,$DQ$7:$DW32,$DX32,FALSE))</f>
        <v>N</v>
      </c>
      <c r="DC32" s="486" t="str">
        <f ca="1">IF(ISERROR(HLOOKUP(DC30,$DQ$7:$DW32,$DX32,FALSE)),"N",HLOOKUP(DC30,$DQ$7:$DW32,$DX32,FALSE))</f>
        <v>N</v>
      </c>
      <c r="DD32" s="486" t="str">
        <f ca="1">IF(ISERROR(HLOOKUP(DD30,$DQ$7:$DW32,$DX32,FALSE)),"N",HLOOKUP(DD30,$DQ$7:$DW32,$DX32,FALSE))</f>
        <v>N</v>
      </c>
      <c r="DE32" s="486" t="str">
        <f ca="1">IF(ISERROR(HLOOKUP(DE30,$DQ$7:$DW32,$DX32,FALSE)),"N",HLOOKUP(DE30,$DQ$7:$DW32,$DX32,FALSE))</f>
        <v>N</v>
      </c>
      <c r="DF32" s="486" t="str">
        <f>IF(ISERROR(HLOOKUP(DF30,$DQ$7:$DW32,$DX32,FALSE)),"N",HLOOKUP(DF30,$DQ$7:$DW32,$DX32,FALSE))</f>
        <v>N</v>
      </c>
      <c r="DG32" s="486" t="str">
        <f ca="1">IF(ISERROR(HLOOKUP(DG30,$DQ$7:$DW32,$DX32,FALSE)),"N",HLOOKUP(DG30,$DQ$7:$DW32,$DX32,FALSE))</f>
        <v>N</v>
      </c>
      <c r="DH32" s="486" t="str">
        <f ca="1">IF(ISERROR(HLOOKUP(DH30,$DQ$7:$DW32,$DX32,FALSE)),"N",HLOOKUP(DH30,$DQ$7:$DW32,$DX32,FALSE))</f>
        <v>N</v>
      </c>
      <c r="DI32" s="486" t="str">
        <f ca="1">IF(ISERROR(HLOOKUP(DI30,$DQ$7:$DW32,$DX32,FALSE)),"N",HLOOKUP(DI30,$DQ$7:$DW32,$DX32,FALSE))</f>
        <v>N</v>
      </c>
      <c r="DJ32" s="486" t="str">
        <f ca="1">IF(ISERROR(HLOOKUP(DJ30,$DQ$7:$DW32,$DX32,FALSE)),"N",HLOOKUP(DJ30,$DQ$7:$DW32,$DX32,FALSE))</f>
        <v>N</v>
      </c>
      <c r="DK32" s="486" t="str">
        <f ca="1">IF(ISERROR(HLOOKUP(DK30,$DQ$7:$DW32,$DX32,FALSE)),"N",HLOOKUP(DK30,$DQ$7:$DW32,$DX32,FALSE))</f>
        <v>N</v>
      </c>
      <c r="DL32" s="486" t="str">
        <f ca="1">IF(ISERROR(HLOOKUP(DL30,$DQ$7:$DW32,$DX32,FALSE)),"N",HLOOKUP(DL30,$DQ$7:$DW32,$DX32,FALSE))</f>
        <v>N</v>
      </c>
      <c r="DM32" s="486" t="str">
        <f>IF(ISERROR(HLOOKUP(DM30,$DQ$7:$DW32,$DX32,FALSE)),"N",HLOOKUP(DM30,$DQ$7:$DW32,$DX32,FALSE))</f>
        <v>N</v>
      </c>
      <c r="DN32" s="486" t="str">
        <f>IF($DN$4="não é um ano bissexto","",IF(ISERROR(HLOOKUP(DN30,$DQ$7:$DW32,$DX32,FALSE)),"N",HLOOKUP(DN30,$DQ$7:$DW32,$DX32,FALSE)))</f>
        <v/>
      </c>
      <c r="DO32" s="486">
        <f t="shared" ca="1" si="24"/>
        <v>0</v>
      </c>
      <c r="DP32" s="486">
        <f t="shared" ca="1" si="25"/>
        <v>28</v>
      </c>
      <c r="DQ32" s="486" t="str">
        <f>IF('DB Func'!M27&gt;0,"S","N")</f>
        <v>N</v>
      </c>
      <c r="DR32" s="486" t="str">
        <f>IF('DB Func'!R27&gt;0,"S","N")</f>
        <v>N</v>
      </c>
      <c r="DS32" s="486" t="str">
        <f>IF('DB Func'!W27&gt;0,"S","N")</f>
        <v>N</v>
      </c>
      <c r="DT32" s="486" t="str">
        <f>IF('DB Func'!AB27&gt;0,"S","N")</f>
        <v>N</v>
      </c>
      <c r="DU32" s="486" t="str">
        <f>IF('DB Func'!AG27&gt;0,"S","N")</f>
        <v>N</v>
      </c>
      <c r="DV32" s="486" t="str">
        <f>IF('DB Func'!AL27&gt;0,"S","N")</f>
        <v>N</v>
      </c>
      <c r="DW32" s="486" t="str">
        <f>IF('DB Func'!AQ27&gt;0,"S","N")</f>
        <v>N</v>
      </c>
      <c r="DX32" s="486">
        <v>26</v>
      </c>
      <c r="DY32" s="492">
        <f ca="1">'DB Func'!C27</f>
        <v>0</v>
      </c>
      <c r="DZ32" s="486" t="str">
        <f t="shared" ca="1" si="37"/>
        <v>s</v>
      </c>
      <c r="EA32" s="486" t="str">
        <f t="shared" ca="1" si="37"/>
        <v>s</v>
      </c>
      <c r="EB32" s="486" t="str">
        <f t="shared" ca="1" si="37"/>
        <v>s</v>
      </c>
      <c r="EC32" s="486" t="str">
        <f t="shared" ca="1" si="37"/>
        <v>s</v>
      </c>
      <c r="ED32" s="486" t="str">
        <f t="shared" ca="1" si="37"/>
        <v>s</v>
      </c>
      <c r="EE32" s="486" t="str">
        <f t="shared" ca="1" si="37"/>
        <v>s</v>
      </c>
      <c r="EF32" s="486" t="str">
        <f t="shared" ca="1" si="37"/>
        <v>s</v>
      </c>
      <c r="EG32" s="486" t="str">
        <f t="shared" ca="1" si="37"/>
        <v>s</v>
      </c>
      <c r="EH32" s="486" t="str">
        <f t="shared" ca="1" si="37"/>
        <v>s</v>
      </c>
      <c r="EI32" s="486" t="str">
        <f t="shared" ca="1" si="37"/>
        <v>s</v>
      </c>
      <c r="EJ32" s="486" t="str">
        <f t="shared" ca="1" si="37"/>
        <v>s</v>
      </c>
      <c r="EK32" s="486" t="str">
        <f t="shared" ca="1" si="37"/>
        <v>s</v>
      </c>
      <c r="EL32" s="486" t="str">
        <f t="shared" ca="1" si="37"/>
        <v>s</v>
      </c>
      <c r="EM32" s="486" t="str">
        <f t="shared" ca="1" si="37"/>
        <v>s</v>
      </c>
      <c r="EN32" s="486" t="str">
        <f t="shared" ca="1" si="37"/>
        <v>s</v>
      </c>
      <c r="EO32" s="486" t="str">
        <f t="shared" ca="1" si="37"/>
        <v>s</v>
      </c>
      <c r="EP32" s="486" t="str">
        <f t="shared" ca="1" si="36"/>
        <v>s</v>
      </c>
      <c r="EQ32" s="486" t="str">
        <f t="shared" ca="1" si="36"/>
        <v>s</v>
      </c>
      <c r="ER32" s="486" t="str">
        <f t="shared" ca="1" si="36"/>
        <v>s</v>
      </c>
      <c r="ES32" s="486" t="str">
        <f t="shared" ca="1" si="36"/>
        <v>s</v>
      </c>
      <c r="ET32" s="486" t="str">
        <f t="shared" ca="1" si="35"/>
        <v>s</v>
      </c>
      <c r="EU32" s="486" t="str">
        <f t="shared" ca="1" si="36"/>
        <v>s</v>
      </c>
      <c r="EV32" s="486" t="str">
        <f t="shared" ca="1" si="36"/>
        <v>s</v>
      </c>
      <c r="EW32" s="486" t="str">
        <f t="shared" ca="1" si="36"/>
        <v>s</v>
      </c>
      <c r="EX32" s="486" t="str">
        <f t="shared" ca="1" si="36"/>
        <v>s</v>
      </c>
      <c r="EY32" s="486" t="str">
        <f t="shared" ca="1" si="36"/>
        <v>s</v>
      </c>
      <c r="EZ32" s="486" t="str">
        <f t="shared" ca="1" si="36"/>
        <v>s</v>
      </c>
      <c r="FA32" s="486" t="str">
        <f t="shared" ca="1" si="36"/>
        <v>s</v>
      </c>
      <c r="FB32" s="486" t="str">
        <f t="shared" si="28"/>
        <v/>
      </c>
      <c r="FC32" s="486">
        <f t="shared" ca="1" si="29"/>
        <v>28</v>
      </c>
      <c r="FD32" s="486">
        <f t="shared" ca="1" si="30"/>
        <v>0</v>
      </c>
      <c r="FE32" s="486" t="str">
        <f ca="1">IF(AND(YEAR(DY32)='P Gerais'!D30,MONTH(Lanc!EA32)=2,DAY(Lanc!EA32)&gt;1),"S","N")</f>
        <v>N</v>
      </c>
      <c r="FF32" s="487">
        <f t="shared" ca="1" si="31"/>
        <v>0</v>
      </c>
      <c r="FG32" s="487">
        <f t="shared" si="32"/>
        <v>0</v>
      </c>
      <c r="FH32" s="493">
        <f t="shared" ca="1" si="33"/>
        <v>0</v>
      </c>
      <c r="FI32" s="491"/>
      <c r="FJ32" s="491"/>
      <c r="FK32" s="491"/>
      <c r="FL32" s="491"/>
      <c r="FM32" s="491"/>
      <c r="FN32" s="491"/>
      <c r="FO32" s="491"/>
      <c r="FP32" s="491">
        <f ca="1">((FF32-FH32-FG32+AZ32+AQ32+SUM(Z32:AA32)+SUM(AW32:AX32)+AK32)*IF('DB Func'!GG27="ok",'DB Func'!GD27,0))</f>
        <v>0</v>
      </c>
      <c r="FQ32" s="491"/>
      <c r="FR32" s="495">
        <f t="shared" ca="1" si="34"/>
        <v>0</v>
      </c>
      <c r="FS32" s="491"/>
      <c r="FT32" s="491"/>
      <c r="FU32" s="491"/>
      <c r="FV32" s="491"/>
      <c r="FW32" s="491"/>
      <c r="FX32" s="491"/>
      <c r="FY32" s="491"/>
      <c r="FZ32" s="491"/>
      <c r="GA32" s="491"/>
      <c r="GB32" s="491"/>
      <c r="GC32" s="491"/>
      <c r="GD32" s="491"/>
      <c r="GE32" s="491"/>
      <c r="GF32" s="491"/>
      <c r="GG32" s="491"/>
      <c r="GH32" s="491"/>
      <c r="GI32" s="491"/>
      <c r="GJ32" s="491"/>
      <c r="GK32" s="491"/>
      <c r="GL32" s="491"/>
      <c r="GM32" s="491"/>
      <c r="GN32" s="491"/>
      <c r="GO32" s="491"/>
      <c r="GP32" s="491"/>
      <c r="GQ32" s="491"/>
      <c r="GR32" s="491"/>
      <c r="GS32" s="491"/>
      <c r="GT32" s="491"/>
      <c r="GU32" s="491"/>
      <c r="GV32" s="49"/>
      <c r="GW32" s="49"/>
      <c r="GX32" s="49"/>
      <c r="GY32" s="49"/>
      <c r="GZ32" s="49"/>
      <c r="HA32" s="49"/>
      <c r="HB32" s="49"/>
      <c r="HC32" s="49"/>
    </row>
    <row r="33" spans="1:211" s="316" customFormat="1" ht="30" customHeight="1" thickTop="1" thickBot="1">
      <c r="A33" s="42"/>
      <c r="B33" s="194"/>
      <c r="C33" s="390" t="str">
        <f ca="1">IF('DB Func'!B28="Funcionário 26","",'DB Func'!B28)</f>
        <v/>
      </c>
      <c r="D33" s="391">
        <f ca="1">'DB Func'!CE28</f>
        <v>0</v>
      </c>
      <c r="E33" s="382" t="str">
        <f ca="1">IF(C33="","-",IF(OR(terceiro!E33="fev",terceiro!F33="FEV"),"Sim","Não"))</f>
        <v>-</v>
      </c>
      <c r="F33" s="383" t="str">
        <f ca="1">IF(C33="","-",IF(OR(Ferias!E33="FEV",Ferias!F33="FEV"),"Sim","Não"))</f>
        <v>-</v>
      </c>
      <c r="G33" s="383">
        <f ca="1">IF(C33="",0,IF(F33="Sim",IF(Ferias!E33="FEV",Ferias!I33,Ferias!J33),0))</f>
        <v>0</v>
      </c>
      <c r="H33" s="185"/>
      <c r="I33" s="185"/>
      <c r="J33" s="382"/>
      <c r="K33" s="152"/>
      <c r="L33" s="151"/>
      <c r="M33" s="189"/>
      <c r="N33" s="153"/>
      <c r="O33" s="48"/>
      <c r="P33" s="48"/>
      <c r="Q33" s="48"/>
      <c r="R33" s="49"/>
      <c r="S33" s="49"/>
      <c r="T33" s="49"/>
      <c r="U33" s="49"/>
      <c r="V33" s="49"/>
      <c r="W33" s="49"/>
      <c r="X33" s="49"/>
      <c r="Y33" s="49"/>
      <c r="Z33" s="49"/>
      <c r="AA33" s="49"/>
      <c r="AB33" s="48"/>
      <c r="AC33" s="48"/>
      <c r="AD33" s="49"/>
      <c r="AE33" s="49"/>
      <c r="AF33" s="314"/>
      <c r="AH33" s="484">
        <f ca="1">IF(AND('DB Func'!GE28="Janeiro",'DB Func'!BQ28="2 Parcelas"),(('auxiliar 13 sal'!D29/12*'DB Func'!GF28+AVERAGE('auxiliar 13 sal'!Q29:AB29)+AVERAGE('auxiliar 13 sal'!AE29:AP29)+'auxiliar 13 sal'!D29*'DB Func'!BN28+'auxiliar 13 sal'!D29*'DB Func'!BO28)/2),IF('DB Func'!GE28="Fevereiro",IF('DB Func'!BQ28="Parcela Única",('auxiliar 13 sal'!D29/12*'DB Func'!GF28)+AVERAGE('auxiliar 13 sal'!Q29:AB29)+AVERAGE('auxiliar 13 sal'!AE29:AP29)+('auxiliar 13 sal'!D29*'DB Func'!BN28)+('auxiliar 13 sal'!D29*'DB Func'!BO28),IF('DB Func'!BQ28="2 Parcelas",(('auxiliar 13 sal'!D29/12*'DB Func'!GF28+AVERAGE('auxiliar 13 sal'!Q29:AB29)+AVERAGE('auxiliar 13 sal'!AE29:AP29)+'auxiliar 13 sal'!D29*'DB Func'!BN28+'auxiliar 13 sal'!D29*'DB Func'!BO28)/2))),0))</f>
        <v>0</v>
      </c>
      <c r="AJ33" s="486"/>
      <c r="AK33" s="487">
        <f t="shared" ca="1" si="8"/>
        <v>0</v>
      </c>
      <c r="AL33" s="488">
        <f t="shared" ca="1" si="9"/>
        <v>0</v>
      </c>
      <c r="AM33" s="487">
        <f t="shared" ca="1" si="10"/>
        <v>0</v>
      </c>
      <c r="AN33" s="487">
        <f t="shared" ca="1" si="11"/>
        <v>0</v>
      </c>
      <c r="AO33" s="487">
        <f t="shared" ca="1" si="12"/>
        <v>0</v>
      </c>
      <c r="AP33" s="487">
        <f t="shared" ca="1" si="13"/>
        <v>0</v>
      </c>
      <c r="AQ33" s="487">
        <f t="shared" ca="1" si="14"/>
        <v>0</v>
      </c>
      <c r="AR33" s="487">
        <f>IF(OR(M33="",M33=0),0,((FF33/220)*('Ho Ex'!$C$8+$AS$6))*M33)</f>
        <v>0</v>
      </c>
      <c r="AS33" s="487">
        <f>IF(OR(N33="",N33=0),0,((FF33/220*('DB Func'!GD28+Lanc!$AS$6))*('Ho Ex'!$I$8+$AS$6))*(N33/52.5*60))</f>
        <v>0</v>
      </c>
      <c r="AT33" s="487">
        <f>IF(OR(M33="",M33=0),0,((FF33/220)*('Ho Ex'!$J$8+$AS$6))*O33)</f>
        <v>0</v>
      </c>
      <c r="AU33" s="487">
        <f>IF(OR(M33="",M33=0),0,((FF33/220)*('Ho Ex'!I39+$AS$6))*P33)</f>
        <v>0</v>
      </c>
      <c r="AV33" s="487">
        <f>IF(OR(M33="",M33=0),0,((FF33/220)*('Ho Ex'!C39+$AS$6))*Q33)</f>
        <v>0</v>
      </c>
      <c r="AW33" s="487">
        <f ca="1">FF33*'DB Func'!BN28</f>
        <v>0</v>
      </c>
      <c r="AX33" s="487">
        <f ca="1">FF33*'DB Func'!BO28</f>
        <v>0</v>
      </c>
      <c r="AY33" s="487">
        <f>IF(FJ33=0,0,VLOOKUP(FJ33,'P Gerais'!$D$39:$G$41,3,TRUE)*Func26!$F$68)</f>
        <v>0</v>
      </c>
      <c r="AZ33" s="487">
        <f t="shared" si="15"/>
        <v>0</v>
      </c>
      <c r="BA33" s="488">
        <f ca="1">((FF33-FH33-FG33+AZ33+AQ33+SUM(Z33:AA33)+SUM(AW33:AX33)+AK33)*IF('DB Func'!GG28="ok",'DB Func'!GD28,0))+(FF33-FH33-FG33+AZ33+AQ33+SUM(Z33:AA33)+SUM(AW33:AX33))+AK33</f>
        <v>0</v>
      </c>
      <c r="BB33" s="489">
        <f ca="1">VLOOKUP(BA33,'P Gerais'!$D$22:$G$25,3,TRUE)</f>
        <v>0.08</v>
      </c>
      <c r="BC33" s="487">
        <f ca="1">IF(BA33&lt;'P Gerais'!$D$25,BA33*BB33,Lanc!BB33)</f>
        <v>0</v>
      </c>
      <c r="BD33" s="487">
        <f ca="1">BA33-BC33-('DB Func'!GB28*'P Gerais'!$D$35)</f>
        <v>0</v>
      </c>
      <c r="BE33" s="490">
        <f ca="1">VLOOKUP(BD33,'P Gerais'!$D$29:$F$33,3,TRUE)</f>
        <v>0</v>
      </c>
      <c r="BF33" s="487">
        <f t="shared" ca="1" si="16"/>
        <v>0</v>
      </c>
      <c r="BG33" s="487">
        <f ca="1">VLOOKUP(BD33,'P Gerais'!$D$29:$G$33,4,TRUE)</f>
        <v>0</v>
      </c>
      <c r="BH33" s="487">
        <f t="shared" ca="1" si="17"/>
        <v>0</v>
      </c>
      <c r="BI33" s="487">
        <f t="shared" ca="1" si="18"/>
        <v>0</v>
      </c>
      <c r="BJ33" s="486">
        <f ca="1">'DB Func'!G28</f>
        <v>0</v>
      </c>
      <c r="BK33" s="486">
        <f ca="1">'DB Func'!FW28</f>
        <v>0</v>
      </c>
      <c r="BL33" s="487">
        <f ca="1">D33*'P Gerais'!$D$13</f>
        <v>0</v>
      </c>
      <c r="BM33" s="487">
        <f ca="1">D33*'P Gerais'!$D$14</f>
        <v>0</v>
      </c>
      <c r="BN33" s="487">
        <f ca="1">D33*'P Gerais'!$D$16</f>
        <v>0</v>
      </c>
      <c r="BO33" s="487">
        <f ca="1">D33*'P Gerais'!$D$17</f>
        <v>0</v>
      </c>
      <c r="BP33" s="487">
        <f ca="1">D33*'P Gerais'!$D$18</f>
        <v>0</v>
      </c>
      <c r="BQ33" s="489">
        <f ca="1">VLOOKUP(D33,'P Gerais'!$D$22:$G$24,3,TRUE)</f>
        <v>0.08</v>
      </c>
      <c r="BR33" s="489">
        <f ca="1">VLOOKUP(D33,'P Gerais'!$D$29:$G$33,3,TRUE)</f>
        <v>0</v>
      </c>
      <c r="BS33" s="489">
        <f ca="1">'DB Func'!BN28</f>
        <v>0</v>
      </c>
      <c r="BT33" s="489">
        <f ca="1">'DB Func'!BO28</f>
        <v>0</v>
      </c>
      <c r="BU33" s="489">
        <f ca="1">'DB Func'!FX28</f>
        <v>0</v>
      </c>
      <c r="BV33" s="487">
        <f t="shared" ca="1" si="19"/>
        <v>-0.08</v>
      </c>
      <c r="BW33" s="487">
        <f ca="1">BV33-'DB Func'!GC28</f>
        <v>-0.08</v>
      </c>
      <c r="BX33" s="486">
        <f ca="1">IFERROR(VLOOKUP(BW33,'P Gerais'!$D$29:$G$33,3,TRUE)*BW33,0)</f>
        <v>0</v>
      </c>
      <c r="BY33" s="487">
        <f ca="1">IFERROR(BX33-VLOOKUP(BW33,'P Gerais'!$D$29:$H$33,4,TRUE),0)</f>
        <v>0</v>
      </c>
      <c r="BZ33" s="487">
        <f ca="1">D33*'DB Func'!GD28</f>
        <v>0</v>
      </c>
      <c r="CA33" s="486"/>
      <c r="CB33" s="487">
        <f t="shared" ca="1" si="20"/>
        <v>0</v>
      </c>
      <c r="CC33" s="487">
        <f t="shared" si="21"/>
        <v>0</v>
      </c>
      <c r="CD33" s="487">
        <f t="shared" si="22"/>
        <v>0</v>
      </c>
      <c r="CE33" s="486"/>
      <c r="CF33" s="486" t="str">
        <f t="shared" ca="1" si="23"/>
        <v>não</v>
      </c>
      <c r="CG33" s="486">
        <f ca="1">IF($CH$8=1,DAY('DB Func'!C28),0)</f>
        <v>0</v>
      </c>
      <c r="CH33" s="486">
        <f ca="1">IF(CI33=0,0,MONTH('DB Func'!C28))</f>
        <v>0</v>
      </c>
      <c r="CI33" s="486">
        <f ca="1">IF('P Gerais'!D31=YEAR('DB Func'!C28),YEAR('DB Func'!C28),0)</f>
        <v>0</v>
      </c>
      <c r="CJ33" s="488">
        <v>56</v>
      </c>
      <c r="CK33" s="491"/>
      <c r="CL33" s="486" t="str">
        <f>IF(ISERROR(HLOOKUP(CL31,$DQ$7:$DW33,$DX33,FALSE)),"N",HLOOKUP(CL31,$DQ$7:$DW33,$DX33,FALSE))</f>
        <v>N</v>
      </c>
      <c r="CM33" s="486" t="str">
        <f>IF(ISERROR(HLOOKUP(CM31,$DQ$7:$DW33,$DX33,FALSE)),"N",HLOOKUP(CM31,$DQ$7:$DW33,$DX33,FALSE))</f>
        <v>N</v>
      </c>
      <c r="CN33" s="486" t="str">
        <f>IF(ISERROR(HLOOKUP(CN31,$DQ$7:$DW33,$DX33,FALSE)),"N",HLOOKUP(CN31,$DQ$7:$DW33,$DX33,FALSE))</f>
        <v>N</v>
      </c>
      <c r="CO33" s="486" t="str">
        <f>IF(ISERROR(HLOOKUP(CO31,$DQ$7:$DW33,$DX33,FALSE)),"N",HLOOKUP(CO31,$DQ$7:$DW33,$DX33,FALSE))</f>
        <v>N</v>
      </c>
      <c r="CP33" s="486" t="str">
        <f>IF(ISERROR(HLOOKUP(CP31,$DQ$7:$DW33,$DX33,FALSE)),"N",HLOOKUP(CP31,$DQ$7:$DW33,$DX33,FALSE))</f>
        <v>N</v>
      </c>
      <c r="CQ33" s="486" t="str">
        <f>IF(ISERROR(HLOOKUP(CQ31,$DQ$7:$DW33,$DX33,FALSE)),"N",HLOOKUP(CQ31,$DQ$7:$DW33,$DX33,FALSE))</f>
        <v>N</v>
      </c>
      <c r="CR33" s="486" t="str">
        <f>IF(ISERROR(HLOOKUP(CR31,$DQ$7:$DW33,$DX33,FALSE)),"N",HLOOKUP(CR31,$DQ$7:$DW33,$DX33,FALSE))</f>
        <v>N</v>
      </c>
      <c r="CS33" s="486" t="str">
        <f>IF(ISERROR(HLOOKUP(CS31,$DQ$7:$DW33,$DX33,FALSE)),"N",HLOOKUP(CS31,$DQ$7:$DW33,$DX33,FALSE))</f>
        <v>N</v>
      </c>
      <c r="CT33" s="486" t="str">
        <f>IF(ISERROR(HLOOKUP(CT31,$DQ$7:$DW33,$DX33,FALSE)),"N",HLOOKUP(CT31,$DQ$7:$DW33,$DX33,FALSE))</f>
        <v>N</v>
      </c>
      <c r="CU33" s="486" t="str">
        <f>IF(ISERROR(HLOOKUP(CU31,$DQ$7:$DW33,$DX33,FALSE)),"N",HLOOKUP(CU31,$DQ$7:$DW33,$DX33,FALSE))</f>
        <v>N</v>
      </c>
      <c r="CV33" s="486" t="str">
        <f>IF(ISERROR(HLOOKUP(CV31,$DQ$7:$DW33,$DX33,FALSE)),"N",HLOOKUP(CV31,$DQ$7:$DW33,$DX33,FALSE))</f>
        <v>N</v>
      </c>
      <c r="CW33" s="486" t="str">
        <f>IF(ISERROR(HLOOKUP(CW31,$DQ$7:$DW33,$DX33,FALSE)),"N",HLOOKUP(CW31,$DQ$7:$DW33,$DX33,FALSE))</f>
        <v>N</v>
      </c>
      <c r="CX33" s="486" t="str">
        <f>IF(ISERROR(HLOOKUP(CX31,$DQ$7:$DW33,$DX33,FALSE)),"N",HLOOKUP(CX31,$DQ$7:$DW33,$DX33,FALSE))</f>
        <v>N</v>
      </c>
      <c r="CY33" s="486" t="str">
        <f>IF(ISERROR(HLOOKUP(CY31,$DQ$7:$DW33,$DX33,FALSE)),"N",HLOOKUP(CY31,$DQ$7:$DW33,$DX33,FALSE))</f>
        <v>N</v>
      </c>
      <c r="CZ33" s="486" t="str">
        <f>IF(ISERROR(HLOOKUP(CZ31,$DQ$7:$DW33,$DX33,FALSE)),"N",HLOOKUP(CZ31,$DQ$7:$DW33,$DX33,FALSE))</f>
        <v>N</v>
      </c>
      <c r="DA33" s="486" t="str">
        <f>IF(ISERROR(HLOOKUP(DA31,$DQ$7:$DW33,$DX33,FALSE)),"N",HLOOKUP(DA31,$DQ$7:$DW33,$DX33,FALSE))</f>
        <v>N</v>
      </c>
      <c r="DB33" s="486" t="str">
        <f>IF(ISERROR(HLOOKUP(DB31,$DQ$7:$DW33,$DX33,FALSE)),"N",HLOOKUP(DB31,$DQ$7:$DW33,$DX33,FALSE))</f>
        <v>N</v>
      </c>
      <c r="DC33" s="486" t="str">
        <f>IF(ISERROR(HLOOKUP(DC31,$DQ$7:$DW33,$DX33,FALSE)),"N",HLOOKUP(DC31,$DQ$7:$DW33,$DX33,FALSE))</f>
        <v>N</v>
      </c>
      <c r="DD33" s="486" t="str">
        <f>IF(ISERROR(HLOOKUP(DD31,$DQ$7:$DW33,$DX33,FALSE)),"N",HLOOKUP(DD31,$DQ$7:$DW33,$DX33,FALSE))</f>
        <v>N</v>
      </c>
      <c r="DE33" s="486" t="str">
        <f>IF(ISERROR(HLOOKUP(DE31,$DQ$7:$DW33,$DX33,FALSE)),"N",HLOOKUP(DE31,$DQ$7:$DW33,$DX33,FALSE))</f>
        <v>N</v>
      </c>
      <c r="DF33" s="486" t="str">
        <f>IF(ISERROR(HLOOKUP(DF31,$DQ$7:$DW33,$DX33,FALSE)),"N",HLOOKUP(DF31,$DQ$7:$DW33,$DX33,FALSE))</f>
        <v>N</v>
      </c>
      <c r="DG33" s="486" t="str">
        <f>IF(ISERROR(HLOOKUP(DG31,$DQ$7:$DW33,$DX33,FALSE)),"N",HLOOKUP(DG31,$DQ$7:$DW33,$DX33,FALSE))</f>
        <v>N</v>
      </c>
      <c r="DH33" s="486" t="str">
        <f>IF(ISERROR(HLOOKUP(DH31,$DQ$7:$DW33,$DX33,FALSE)),"N",HLOOKUP(DH31,$DQ$7:$DW33,$DX33,FALSE))</f>
        <v>N</v>
      </c>
      <c r="DI33" s="486" t="str">
        <f>IF(ISERROR(HLOOKUP(DI31,$DQ$7:$DW33,$DX33,FALSE)),"N",HLOOKUP(DI31,$DQ$7:$DW33,$DX33,FALSE))</f>
        <v>N</v>
      </c>
      <c r="DJ33" s="486" t="str">
        <f>IF(ISERROR(HLOOKUP(DJ31,$DQ$7:$DW33,$DX33,FALSE)),"N",HLOOKUP(DJ31,$DQ$7:$DW33,$DX33,FALSE))</f>
        <v>N</v>
      </c>
      <c r="DK33" s="486" t="str">
        <f>IF(ISERROR(HLOOKUP(DK31,$DQ$7:$DW33,$DX33,FALSE)),"N",HLOOKUP(DK31,$DQ$7:$DW33,$DX33,FALSE))</f>
        <v>N</v>
      </c>
      <c r="DL33" s="486" t="str">
        <f>IF(ISERROR(HLOOKUP(DL31,$DQ$7:$DW33,$DX33,FALSE)),"N",HLOOKUP(DL31,$DQ$7:$DW33,$DX33,FALSE))</f>
        <v>N</v>
      </c>
      <c r="DM33" s="486" t="str">
        <f>IF(ISERROR(HLOOKUP(DM31,$DQ$7:$DW33,$DX33,FALSE)),"N",HLOOKUP(DM31,$DQ$7:$DW33,$DX33,FALSE))</f>
        <v>N</v>
      </c>
      <c r="DN33" s="486" t="str">
        <f>IF($DN$4="não é um ano bissexto","",IF(ISERROR(HLOOKUP(DN31,$DQ$7:$DW33,$DX33,FALSE)),"N",HLOOKUP(DN31,$DQ$7:$DW33,$DX33,FALSE)))</f>
        <v/>
      </c>
      <c r="DO33" s="486">
        <f t="shared" si="24"/>
        <v>0</v>
      </c>
      <c r="DP33" s="486">
        <f t="shared" si="25"/>
        <v>28</v>
      </c>
      <c r="DQ33" s="486" t="str">
        <f>IF('DB Func'!M28&gt;0,"S","N")</f>
        <v>N</v>
      </c>
      <c r="DR33" s="486" t="str">
        <f>IF('DB Func'!R28&gt;0,"S","N")</f>
        <v>N</v>
      </c>
      <c r="DS33" s="486" t="str">
        <f>IF('DB Func'!W28&gt;0,"S","N")</f>
        <v>N</v>
      </c>
      <c r="DT33" s="486" t="str">
        <f>IF('DB Func'!AB28&gt;0,"S","N")</f>
        <v>N</v>
      </c>
      <c r="DU33" s="486" t="str">
        <f>IF('DB Func'!AG28&gt;0,"S","N")</f>
        <v>N</v>
      </c>
      <c r="DV33" s="486" t="str">
        <f>IF('DB Func'!AL28&gt;0,"S","N")</f>
        <v>N</v>
      </c>
      <c r="DW33" s="486" t="str">
        <f>IF('DB Func'!AQ28&gt;0,"S","N")</f>
        <v>N</v>
      </c>
      <c r="DX33" s="486">
        <v>27</v>
      </c>
      <c r="DY33" s="492">
        <f ca="1">'DB Func'!C28</f>
        <v>0</v>
      </c>
      <c r="DZ33" s="486" t="str">
        <f t="shared" ca="1" si="37"/>
        <v>s</v>
      </c>
      <c r="EA33" s="486" t="str">
        <f t="shared" ca="1" si="37"/>
        <v>s</v>
      </c>
      <c r="EB33" s="486" t="str">
        <f t="shared" ca="1" si="37"/>
        <v>s</v>
      </c>
      <c r="EC33" s="486" t="str">
        <f t="shared" ca="1" si="37"/>
        <v>s</v>
      </c>
      <c r="ED33" s="486" t="str">
        <f t="shared" ca="1" si="37"/>
        <v>s</v>
      </c>
      <c r="EE33" s="486" t="str">
        <f t="shared" ca="1" si="37"/>
        <v>s</v>
      </c>
      <c r="EF33" s="486" t="str">
        <f t="shared" ca="1" si="37"/>
        <v>s</v>
      </c>
      <c r="EG33" s="486" t="str">
        <f t="shared" ca="1" si="37"/>
        <v>s</v>
      </c>
      <c r="EH33" s="486" t="str">
        <f t="shared" ca="1" si="37"/>
        <v>s</v>
      </c>
      <c r="EI33" s="486" t="str">
        <f t="shared" ca="1" si="37"/>
        <v>s</v>
      </c>
      <c r="EJ33" s="486" t="str">
        <f t="shared" ca="1" si="37"/>
        <v>s</v>
      </c>
      <c r="EK33" s="486" t="str">
        <f t="shared" ca="1" si="37"/>
        <v>s</v>
      </c>
      <c r="EL33" s="486" t="str">
        <f t="shared" ca="1" si="37"/>
        <v>s</v>
      </c>
      <c r="EM33" s="486" t="str">
        <f t="shared" ca="1" si="37"/>
        <v>s</v>
      </c>
      <c r="EN33" s="486" t="str">
        <f t="shared" ca="1" si="37"/>
        <v>s</v>
      </c>
      <c r="EO33" s="486" t="str">
        <f t="shared" ca="1" si="37"/>
        <v>s</v>
      </c>
      <c r="EP33" s="486" t="str">
        <f t="shared" ca="1" si="36"/>
        <v>s</v>
      </c>
      <c r="EQ33" s="486" t="str">
        <f t="shared" ca="1" si="36"/>
        <v>s</v>
      </c>
      <c r="ER33" s="486" t="str">
        <f t="shared" ca="1" si="36"/>
        <v>s</v>
      </c>
      <c r="ES33" s="486" t="str">
        <f t="shared" ca="1" si="36"/>
        <v>s</v>
      </c>
      <c r="ET33" s="486" t="str">
        <f t="shared" ca="1" si="35"/>
        <v>s</v>
      </c>
      <c r="EU33" s="486" t="str">
        <f t="shared" ca="1" si="36"/>
        <v>s</v>
      </c>
      <c r="EV33" s="486" t="str">
        <f t="shared" ca="1" si="36"/>
        <v>s</v>
      </c>
      <c r="EW33" s="486" t="str">
        <f t="shared" ca="1" si="36"/>
        <v>s</v>
      </c>
      <c r="EX33" s="486" t="str">
        <f t="shared" ca="1" si="36"/>
        <v>s</v>
      </c>
      <c r="EY33" s="486" t="str">
        <f t="shared" ca="1" si="36"/>
        <v>s</v>
      </c>
      <c r="EZ33" s="486" t="str">
        <f t="shared" ca="1" si="36"/>
        <v>s</v>
      </c>
      <c r="FA33" s="486" t="str">
        <f t="shared" ca="1" si="36"/>
        <v>s</v>
      </c>
      <c r="FB33" s="486" t="str">
        <f t="shared" si="28"/>
        <v/>
      </c>
      <c r="FC33" s="486">
        <f t="shared" ca="1" si="29"/>
        <v>28</v>
      </c>
      <c r="FD33" s="486">
        <f t="shared" ca="1" si="30"/>
        <v>0</v>
      </c>
      <c r="FE33" s="486" t="str">
        <f ca="1">IF(AND(YEAR(DY33)='P Gerais'!D31,MONTH(Lanc!EA33)=2,DAY(Lanc!EA33)&gt;1),"S","N")</f>
        <v>N</v>
      </c>
      <c r="FF33" s="487">
        <f t="shared" ca="1" si="31"/>
        <v>0</v>
      </c>
      <c r="FG33" s="487">
        <f t="shared" si="32"/>
        <v>0</v>
      </c>
      <c r="FH33" s="493">
        <f t="shared" ca="1" si="33"/>
        <v>0</v>
      </c>
      <c r="FI33" s="491"/>
      <c r="FJ33" s="491"/>
      <c r="FK33" s="491"/>
      <c r="FL33" s="491"/>
      <c r="FM33" s="491"/>
      <c r="FN33" s="491"/>
      <c r="FO33" s="491"/>
      <c r="FP33" s="491">
        <f ca="1">((FF33-FH33-FG33+AZ33+AQ33+SUM(Z33:AA33)+SUM(AW33:AX33)+AK33)*IF('DB Func'!GG28="ok",'DB Func'!GD28,0))</f>
        <v>0</v>
      </c>
      <c r="FQ33" s="491"/>
      <c r="FR33" s="495">
        <f t="shared" ca="1" si="34"/>
        <v>0</v>
      </c>
      <c r="FS33" s="491"/>
      <c r="FT33" s="491"/>
      <c r="FU33" s="491"/>
      <c r="FV33" s="491"/>
      <c r="FW33" s="491"/>
      <c r="FX33" s="491"/>
      <c r="FY33" s="491"/>
      <c r="FZ33" s="491"/>
      <c r="GA33" s="491"/>
      <c r="GB33" s="491"/>
      <c r="GC33" s="491"/>
      <c r="GD33" s="491"/>
      <c r="GE33" s="491"/>
      <c r="GF33" s="491"/>
      <c r="GG33" s="491"/>
      <c r="GH33" s="491"/>
      <c r="GI33" s="491"/>
      <c r="GJ33" s="491"/>
      <c r="GK33" s="491"/>
      <c r="GL33" s="491"/>
      <c r="GM33" s="491"/>
      <c r="GN33" s="491"/>
      <c r="GO33" s="491"/>
      <c r="GP33" s="491"/>
      <c r="GQ33" s="491"/>
      <c r="GR33" s="491"/>
      <c r="GS33" s="491"/>
      <c r="GT33" s="491"/>
      <c r="GU33" s="491"/>
      <c r="GV33" s="49"/>
      <c r="GW33" s="49"/>
      <c r="GX33" s="49"/>
      <c r="GY33" s="49"/>
      <c r="GZ33" s="49"/>
      <c r="HA33" s="49"/>
      <c r="HB33" s="49"/>
      <c r="HC33" s="49"/>
    </row>
    <row r="34" spans="1:211" s="316" customFormat="1" ht="30" customHeight="1" thickTop="1" thickBot="1">
      <c r="A34" s="42"/>
      <c r="B34" s="194"/>
      <c r="C34" s="390" t="str">
        <f ca="1">IF('DB Func'!B29="Funcionário 27","",'DB Func'!B29)</f>
        <v/>
      </c>
      <c r="D34" s="391">
        <f ca="1">'DB Func'!CE29</f>
        <v>0</v>
      </c>
      <c r="E34" s="382" t="str">
        <f ca="1">IF(C34="","-",IF(OR(terceiro!E34="fev",terceiro!F34="FEV"),"Sim","Não"))</f>
        <v>-</v>
      </c>
      <c r="F34" s="383" t="str">
        <f ca="1">IF(C34="","-",IF(OR(Ferias!E34="FEV",Ferias!F34="FEV"),"Sim","Não"))</f>
        <v>-</v>
      </c>
      <c r="G34" s="383">
        <f ca="1">IF(C34="",0,IF(F34="Sim",IF(Ferias!E34="FEV",Ferias!I34,Ferias!J34),0))</f>
        <v>0</v>
      </c>
      <c r="H34" s="185"/>
      <c r="I34" s="185"/>
      <c r="J34" s="382"/>
      <c r="K34" s="152"/>
      <c r="L34" s="151"/>
      <c r="M34" s="189"/>
      <c r="N34" s="153"/>
      <c r="O34" s="48"/>
      <c r="P34" s="48"/>
      <c r="Q34" s="48"/>
      <c r="R34" s="49"/>
      <c r="S34" s="49"/>
      <c r="T34" s="49"/>
      <c r="U34" s="49"/>
      <c r="V34" s="49"/>
      <c r="W34" s="49"/>
      <c r="X34" s="49"/>
      <c r="Y34" s="49"/>
      <c r="Z34" s="49"/>
      <c r="AA34" s="49"/>
      <c r="AB34" s="48"/>
      <c r="AC34" s="48"/>
      <c r="AD34" s="49"/>
      <c r="AE34" s="49"/>
      <c r="AF34" s="314"/>
      <c r="AH34" s="484">
        <f ca="1">IF(AND('DB Func'!GE29="Janeiro",'DB Func'!BQ29="2 Parcelas"),(('auxiliar 13 sal'!D30/12*'DB Func'!GF29+AVERAGE('auxiliar 13 sal'!Q30:AB30)+AVERAGE('auxiliar 13 sal'!AE30:AP30)+'auxiliar 13 sal'!D30*'DB Func'!BN29+'auxiliar 13 sal'!D30*'DB Func'!BO29)/2),IF('DB Func'!GE29="Fevereiro",IF('DB Func'!BQ29="Parcela Única",('auxiliar 13 sal'!D30/12*'DB Func'!GF29)+AVERAGE('auxiliar 13 sal'!Q30:AB30)+AVERAGE('auxiliar 13 sal'!AE30:AP30)+('auxiliar 13 sal'!D30*'DB Func'!BN29)+('auxiliar 13 sal'!D30*'DB Func'!BO29),IF('DB Func'!BQ29="2 Parcelas",(('auxiliar 13 sal'!D30/12*'DB Func'!GF29+AVERAGE('auxiliar 13 sal'!Q30:AB30)+AVERAGE('auxiliar 13 sal'!AE30:AP30)+'auxiliar 13 sal'!D30*'DB Func'!BN29+'auxiliar 13 sal'!D30*'DB Func'!BO29)/2))),0))</f>
        <v>0</v>
      </c>
      <c r="AJ34" s="486"/>
      <c r="AK34" s="487">
        <f t="shared" ca="1" si="8"/>
        <v>0</v>
      </c>
      <c r="AL34" s="488">
        <f t="shared" ca="1" si="9"/>
        <v>0</v>
      </c>
      <c r="AM34" s="487">
        <f t="shared" ca="1" si="10"/>
        <v>0</v>
      </c>
      <c r="AN34" s="487">
        <f t="shared" ca="1" si="11"/>
        <v>0</v>
      </c>
      <c r="AO34" s="487">
        <f t="shared" ca="1" si="12"/>
        <v>0</v>
      </c>
      <c r="AP34" s="487">
        <f t="shared" ca="1" si="13"/>
        <v>0</v>
      </c>
      <c r="AQ34" s="487">
        <f t="shared" ca="1" si="14"/>
        <v>0</v>
      </c>
      <c r="AR34" s="487">
        <f>IF(OR(M34="",M34=0),0,((FF34/220)*('Ho Ex'!$C$8+$AS$6))*M34)</f>
        <v>0</v>
      </c>
      <c r="AS34" s="487">
        <f>IF(OR(N34="",N34=0),0,((FF34/220*('DB Func'!GD29+Lanc!$AS$6))*('Ho Ex'!$I$8+$AS$6))*(N34/52.5*60))</f>
        <v>0</v>
      </c>
      <c r="AT34" s="487">
        <f>IF(OR(M34="",M34=0),0,((FF34/220)*('Ho Ex'!$J$8+$AS$6))*O34)</f>
        <v>0</v>
      </c>
      <c r="AU34" s="487">
        <f>IF(OR(M34="",M34=0),0,((FF34/220)*('Ho Ex'!I40+$AS$6))*P34)</f>
        <v>0</v>
      </c>
      <c r="AV34" s="487">
        <f>IF(OR(M34="",M34=0),0,((FF34/220)*('Ho Ex'!C40+$AS$6))*Q34)</f>
        <v>0</v>
      </c>
      <c r="AW34" s="487">
        <f ca="1">FF34*'DB Func'!BN29</f>
        <v>0</v>
      </c>
      <c r="AX34" s="487">
        <f ca="1">FF34*'DB Func'!BO29</f>
        <v>0</v>
      </c>
      <c r="AY34" s="487">
        <f>IF(FJ34=0,0,VLOOKUP(FJ34,'P Gerais'!$D$39:$G$41,3,TRUE)*Func27!$F$68)</f>
        <v>0</v>
      </c>
      <c r="AZ34" s="487">
        <f t="shared" si="15"/>
        <v>0</v>
      </c>
      <c r="BA34" s="488">
        <f ca="1">((FF34-FH34-FG34+AZ34+AQ34+SUM(Z34:AA34)+SUM(AW34:AX34)+AK34)*IF('DB Func'!GG29="ok",'DB Func'!GD29,0))+(FF34-FH34-FG34+AZ34+AQ34+SUM(Z34:AA34)+SUM(AW34:AX34))+AK34</f>
        <v>0</v>
      </c>
      <c r="BB34" s="489">
        <f ca="1">VLOOKUP(BA34,'P Gerais'!$D$22:$G$25,3,TRUE)</f>
        <v>0.08</v>
      </c>
      <c r="BC34" s="487">
        <f ca="1">IF(BA34&lt;'P Gerais'!$D$25,BA34*BB34,Lanc!BB34)</f>
        <v>0</v>
      </c>
      <c r="BD34" s="487">
        <f ca="1">BA34-BC34-('DB Func'!GB29*'P Gerais'!$D$35)</f>
        <v>0</v>
      </c>
      <c r="BE34" s="490">
        <f ca="1">VLOOKUP(BD34,'P Gerais'!$D$29:$F$33,3,TRUE)</f>
        <v>0</v>
      </c>
      <c r="BF34" s="487">
        <f t="shared" ca="1" si="16"/>
        <v>0</v>
      </c>
      <c r="BG34" s="487">
        <f ca="1">VLOOKUP(BD34,'P Gerais'!$D$29:$G$33,4,TRUE)</f>
        <v>0</v>
      </c>
      <c r="BH34" s="487">
        <f t="shared" ca="1" si="17"/>
        <v>0</v>
      </c>
      <c r="BI34" s="487">
        <f t="shared" ca="1" si="18"/>
        <v>0</v>
      </c>
      <c r="BJ34" s="486">
        <f ca="1">'DB Func'!G29</f>
        <v>0</v>
      </c>
      <c r="BK34" s="486">
        <f ca="1">'DB Func'!FW29</f>
        <v>0</v>
      </c>
      <c r="BL34" s="487">
        <f ca="1">D34*'P Gerais'!$D$13</f>
        <v>0</v>
      </c>
      <c r="BM34" s="487">
        <f ca="1">D34*'P Gerais'!$D$14</f>
        <v>0</v>
      </c>
      <c r="BN34" s="487">
        <f ca="1">D34*'P Gerais'!$D$16</f>
        <v>0</v>
      </c>
      <c r="BO34" s="487">
        <f ca="1">D34*'P Gerais'!$D$17</f>
        <v>0</v>
      </c>
      <c r="BP34" s="487">
        <f ca="1">D34*'P Gerais'!$D$18</f>
        <v>0</v>
      </c>
      <c r="BQ34" s="489">
        <f ca="1">VLOOKUP(D34,'P Gerais'!$D$22:$G$24,3,TRUE)</f>
        <v>0.08</v>
      </c>
      <c r="BR34" s="489">
        <f ca="1">VLOOKUP(D34,'P Gerais'!$D$29:$G$33,3,TRUE)</f>
        <v>0</v>
      </c>
      <c r="BS34" s="489">
        <f ca="1">'DB Func'!BN29</f>
        <v>0</v>
      </c>
      <c r="BT34" s="489">
        <f ca="1">'DB Func'!BO29</f>
        <v>0</v>
      </c>
      <c r="BU34" s="489">
        <f ca="1">'DB Func'!FX29</f>
        <v>0</v>
      </c>
      <c r="BV34" s="487">
        <f t="shared" ca="1" si="19"/>
        <v>-0.08</v>
      </c>
      <c r="BW34" s="487">
        <f ca="1">BV34-'DB Func'!GC29</f>
        <v>-0.08</v>
      </c>
      <c r="BX34" s="486">
        <f ca="1">IFERROR(VLOOKUP(BW34,'P Gerais'!$D$29:$G$33,3,TRUE)*BW34,0)</f>
        <v>0</v>
      </c>
      <c r="BY34" s="487">
        <f ca="1">IFERROR(BX34-VLOOKUP(BW34,'P Gerais'!$D$29:$H$33,4,TRUE),0)</f>
        <v>0</v>
      </c>
      <c r="BZ34" s="487">
        <f ca="1">D34*'DB Func'!GD29</f>
        <v>0</v>
      </c>
      <c r="CA34" s="486"/>
      <c r="CB34" s="487">
        <f t="shared" ca="1" si="20"/>
        <v>0</v>
      </c>
      <c r="CC34" s="487">
        <f t="shared" si="21"/>
        <v>0</v>
      </c>
      <c r="CD34" s="487">
        <f t="shared" si="22"/>
        <v>0</v>
      </c>
      <c r="CE34" s="486"/>
      <c r="CF34" s="486" t="str">
        <f t="shared" ca="1" si="23"/>
        <v>não</v>
      </c>
      <c r="CG34" s="486">
        <f ca="1">IF($CH$8=1,DAY('DB Func'!C29),0)</f>
        <v>0</v>
      </c>
      <c r="CH34" s="486">
        <f ca="1">IF(CI34=0,0,MONTH('DB Func'!C29))</f>
        <v>0</v>
      </c>
      <c r="CI34" s="486">
        <f ca="1">IF('P Gerais'!D32=YEAR('DB Func'!C29),YEAR('DB Func'!C29),0)</f>
        <v>0</v>
      </c>
      <c r="CJ34" s="488">
        <v>57</v>
      </c>
      <c r="CK34" s="491"/>
      <c r="CL34" s="486" t="str">
        <f ca="1">IF(ISERROR(HLOOKUP(CL32,$DQ$7:$DW34,$DX34,FALSE)),"N",HLOOKUP(CL32,$DQ$7:$DW34,$DX34,FALSE))</f>
        <v>N</v>
      </c>
      <c r="CM34" s="486" t="str">
        <f ca="1">IF(ISERROR(HLOOKUP(CM32,$DQ$7:$DW34,$DX34,FALSE)),"N",HLOOKUP(CM32,$DQ$7:$DW34,$DX34,FALSE))</f>
        <v>N</v>
      </c>
      <c r="CN34" s="486" t="str">
        <f ca="1">IF(ISERROR(HLOOKUP(CN32,$DQ$7:$DW34,$DX34,FALSE)),"N",HLOOKUP(CN32,$DQ$7:$DW34,$DX34,FALSE))</f>
        <v>N</v>
      </c>
      <c r="CO34" s="486" t="str">
        <f ca="1">IF(ISERROR(HLOOKUP(CO32,$DQ$7:$DW34,$DX34,FALSE)),"N",HLOOKUP(CO32,$DQ$7:$DW34,$DX34,FALSE))</f>
        <v>N</v>
      </c>
      <c r="CP34" s="486" t="str">
        <f ca="1">IF(ISERROR(HLOOKUP(CP32,$DQ$7:$DW34,$DX34,FALSE)),"N",HLOOKUP(CP32,$DQ$7:$DW34,$DX34,FALSE))</f>
        <v>N</v>
      </c>
      <c r="CQ34" s="486" t="str">
        <f ca="1">IF(ISERROR(HLOOKUP(CQ32,$DQ$7:$DW34,$DX34,FALSE)),"N",HLOOKUP(CQ32,$DQ$7:$DW34,$DX34,FALSE))</f>
        <v>N</v>
      </c>
      <c r="CR34" s="486" t="str">
        <f>IF(ISERROR(HLOOKUP(CR32,$DQ$7:$DW34,$DX34,FALSE)),"N",HLOOKUP(CR32,$DQ$7:$DW34,$DX34,FALSE))</f>
        <v>N</v>
      </c>
      <c r="CS34" s="486" t="str">
        <f ca="1">IF(ISERROR(HLOOKUP(CS32,$DQ$7:$DW34,$DX34,FALSE)),"N",HLOOKUP(CS32,$DQ$7:$DW34,$DX34,FALSE))</f>
        <v>N</v>
      </c>
      <c r="CT34" s="486" t="str">
        <f ca="1">IF(ISERROR(HLOOKUP(CT32,$DQ$7:$DW34,$DX34,FALSE)),"N",HLOOKUP(CT32,$DQ$7:$DW34,$DX34,FALSE))</f>
        <v>N</v>
      </c>
      <c r="CU34" s="486" t="str">
        <f ca="1">IF(ISERROR(HLOOKUP(CU32,$DQ$7:$DW34,$DX34,FALSE)),"N",HLOOKUP(CU32,$DQ$7:$DW34,$DX34,FALSE))</f>
        <v>N</v>
      </c>
      <c r="CV34" s="486" t="str">
        <f ca="1">IF(ISERROR(HLOOKUP(CV32,$DQ$7:$DW34,$DX34,FALSE)),"N",HLOOKUP(CV32,$DQ$7:$DW34,$DX34,FALSE))</f>
        <v>N</v>
      </c>
      <c r="CW34" s="486" t="str">
        <f ca="1">IF(ISERROR(HLOOKUP(CW32,$DQ$7:$DW34,$DX34,FALSE)),"N",HLOOKUP(CW32,$DQ$7:$DW34,$DX34,FALSE))</f>
        <v>N</v>
      </c>
      <c r="CX34" s="486" t="str">
        <f ca="1">IF(ISERROR(HLOOKUP(CX32,$DQ$7:$DW34,$DX34,FALSE)),"N",HLOOKUP(CX32,$DQ$7:$DW34,$DX34,FALSE))</f>
        <v>N</v>
      </c>
      <c r="CY34" s="486" t="str">
        <f>IF(ISERROR(HLOOKUP(CY32,$DQ$7:$DW34,$DX34,FALSE)),"N",HLOOKUP(CY32,$DQ$7:$DW34,$DX34,FALSE))</f>
        <v>N</v>
      </c>
      <c r="CZ34" s="486" t="str">
        <f ca="1">IF(ISERROR(HLOOKUP(CZ32,$DQ$7:$DW34,$DX34,FALSE)),"N",HLOOKUP(CZ32,$DQ$7:$DW34,$DX34,FALSE))</f>
        <v>N</v>
      </c>
      <c r="DA34" s="486" t="str">
        <f ca="1">IF(ISERROR(HLOOKUP(DA32,$DQ$7:$DW34,$DX34,FALSE)),"N",HLOOKUP(DA32,$DQ$7:$DW34,$DX34,FALSE))</f>
        <v>N</v>
      </c>
      <c r="DB34" s="486" t="str">
        <f ca="1">IF(ISERROR(HLOOKUP(DB32,$DQ$7:$DW34,$DX34,FALSE)),"N",HLOOKUP(DB32,$DQ$7:$DW34,$DX34,FALSE))</f>
        <v>N</v>
      </c>
      <c r="DC34" s="486" t="str">
        <f ca="1">IF(ISERROR(HLOOKUP(DC32,$DQ$7:$DW34,$DX34,FALSE)),"N",HLOOKUP(DC32,$DQ$7:$DW34,$DX34,FALSE))</f>
        <v>N</v>
      </c>
      <c r="DD34" s="486" t="str">
        <f ca="1">IF(ISERROR(HLOOKUP(DD32,$DQ$7:$DW34,$DX34,FALSE)),"N",HLOOKUP(DD32,$DQ$7:$DW34,$DX34,FALSE))</f>
        <v>N</v>
      </c>
      <c r="DE34" s="486" t="str">
        <f ca="1">IF(ISERROR(HLOOKUP(DE32,$DQ$7:$DW34,$DX34,FALSE)),"N",HLOOKUP(DE32,$DQ$7:$DW34,$DX34,FALSE))</f>
        <v>N</v>
      </c>
      <c r="DF34" s="486" t="str">
        <f>IF(ISERROR(HLOOKUP(DF32,$DQ$7:$DW34,$DX34,FALSE)),"N",HLOOKUP(DF32,$DQ$7:$DW34,$DX34,FALSE))</f>
        <v>N</v>
      </c>
      <c r="DG34" s="486" t="str">
        <f ca="1">IF(ISERROR(HLOOKUP(DG32,$DQ$7:$DW34,$DX34,FALSE)),"N",HLOOKUP(DG32,$DQ$7:$DW34,$DX34,FALSE))</f>
        <v>N</v>
      </c>
      <c r="DH34" s="486" t="str">
        <f ca="1">IF(ISERROR(HLOOKUP(DH32,$DQ$7:$DW34,$DX34,FALSE)),"N",HLOOKUP(DH32,$DQ$7:$DW34,$DX34,FALSE))</f>
        <v>N</v>
      </c>
      <c r="DI34" s="486" t="str">
        <f ca="1">IF(ISERROR(HLOOKUP(DI32,$DQ$7:$DW34,$DX34,FALSE)),"N",HLOOKUP(DI32,$DQ$7:$DW34,$DX34,FALSE))</f>
        <v>N</v>
      </c>
      <c r="DJ34" s="486" t="str">
        <f ca="1">IF(ISERROR(HLOOKUP(DJ32,$DQ$7:$DW34,$DX34,FALSE)),"N",HLOOKUP(DJ32,$DQ$7:$DW34,$DX34,FALSE))</f>
        <v>N</v>
      </c>
      <c r="DK34" s="486" t="str">
        <f ca="1">IF(ISERROR(HLOOKUP(DK32,$DQ$7:$DW34,$DX34,FALSE)),"N",HLOOKUP(DK32,$DQ$7:$DW34,$DX34,FALSE))</f>
        <v>N</v>
      </c>
      <c r="DL34" s="486" t="str">
        <f ca="1">IF(ISERROR(HLOOKUP(DL32,$DQ$7:$DW34,$DX34,FALSE)),"N",HLOOKUP(DL32,$DQ$7:$DW34,$DX34,FALSE))</f>
        <v>N</v>
      </c>
      <c r="DM34" s="486" t="str">
        <f>IF(ISERROR(HLOOKUP(DM32,$DQ$7:$DW34,$DX34,FALSE)),"N",HLOOKUP(DM32,$DQ$7:$DW34,$DX34,FALSE))</f>
        <v>N</v>
      </c>
      <c r="DN34" s="486" t="str">
        <f>IF($DN$4="não é um ano bissexto","",IF(ISERROR(HLOOKUP(DN32,$DQ$7:$DW34,$DX34,FALSE)),"N",HLOOKUP(DN32,$DQ$7:$DW34,$DX34,FALSE)))</f>
        <v/>
      </c>
      <c r="DO34" s="486">
        <f t="shared" ca="1" si="24"/>
        <v>0</v>
      </c>
      <c r="DP34" s="486">
        <f t="shared" ca="1" si="25"/>
        <v>28</v>
      </c>
      <c r="DQ34" s="486" t="str">
        <f>IF('DB Func'!M29&gt;0,"S","N")</f>
        <v>N</v>
      </c>
      <c r="DR34" s="486" t="str">
        <f>IF('DB Func'!R29&gt;0,"S","N")</f>
        <v>N</v>
      </c>
      <c r="DS34" s="486" t="str">
        <f>IF('DB Func'!W29&gt;0,"S","N")</f>
        <v>N</v>
      </c>
      <c r="DT34" s="486" t="str">
        <f>IF('DB Func'!AB29&gt;0,"S","N")</f>
        <v>N</v>
      </c>
      <c r="DU34" s="486" t="str">
        <f>IF('DB Func'!AG29&gt;0,"S","N")</f>
        <v>N</v>
      </c>
      <c r="DV34" s="486" t="str">
        <f>IF('DB Func'!AL29&gt;0,"S","N")</f>
        <v>N</v>
      </c>
      <c r="DW34" s="486" t="str">
        <f>IF('DB Func'!AQ29&gt;0,"S","N")</f>
        <v>N</v>
      </c>
      <c r="DX34" s="486">
        <v>28</v>
      </c>
      <c r="DY34" s="492">
        <f ca="1">'DB Func'!C29</f>
        <v>0</v>
      </c>
      <c r="DZ34" s="486" t="str">
        <f t="shared" ca="1" si="37"/>
        <v>s</v>
      </c>
      <c r="EA34" s="486" t="str">
        <f t="shared" ca="1" si="37"/>
        <v>s</v>
      </c>
      <c r="EB34" s="486" t="str">
        <f t="shared" ca="1" si="37"/>
        <v>s</v>
      </c>
      <c r="EC34" s="486" t="str">
        <f t="shared" ca="1" si="37"/>
        <v>s</v>
      </c>
      <c r="ED34" s="486" t="str">
        <f t="shared" ca="1" si="37"/>
        <v>s</v>
      </c>
      <c r="EE34" s="486" t="str">
        <f t="shared" ca="1" si="37"/>
        <v>s</v>
      </c>
      <c r="EF34" s="486" t="str">
        <f t="shared" ca="1" si="37"/>
        <v>s</v>
      </c>
      <c r="EG34" s="486" t="str">
        <f t="shared" ca="1" si="37"/>
        <v>s</v>
      </c>
      <c r="EH34" s="486" t="str">
        <f t="shared" ca="1" si="37"/>
        <v>s</v>
      </c>
      <c r="EI34" s="486" t="str">
        <f t="shared" ca="1" si="37"/>
        <v>s</v>
      </c>
      <c r="EJ34" s="486" t="str">
        <f t="shared" ca="1" si="37"/>
        <v>s</v>
      </c>
      <c r="EK34" s="486" t="str">
        <f t="shared" ca="1" si="37"/>
        <v>s</v>
      </c>
      <c r="EL34" s="486" t="str">
        <f t="shared" ca="1" si="37"/>
        <v>s</v>
      </c>
      <c r="EM34" s="486" t="str">
        <f t="shared" ca="1" si="37"/>
        <v>s</v>
      </c>
      <c r="EN34" s="486" t="str">
        <f t="shared" ca="1" si="37"/>
        <v>s</v>
      </c>
      <c r="EO34" s="486" t="str">
        <f t="shared" ca="1" si="37"/>
        <v>s</v>
      </c>
      <c r="EP34" s="486" t="str">
        <f t="shared" ca="1" si="36"/>
        <v>s</v>
      </c>
      <c r="EQ34" s="486" t="str">
        <f t="shared" ca="1" si="36"/>
        <v>s</v>
      </c>
      <c r="ER34" s="486" t="str">
        <f t="shared" ca="1" si="36"/>
        <v>s</v>
      </c>
      <c r="ES34" s="486" t="str">
        <f t="shared" ca="1" si="36"/>
        <v>s</v>
      </c>
      <c r="ET34" s="486" t="str">
        <f t="shared" ca="1" si="35"/>
        <v>s</v>
      </c>
      <c r="EU34" s="486" t="str">
        <f t="shared" ca="1" si="36"/>
        <v>s</v>
      </c>
      <c r="EV34" s="486" t="str">
        <f t="shared" ca="1" si="36"/>
        <v>s</v>
      </c>
      <c r="EW34" s="486" t="str">
        <f t="shared" ca="1" si="36"/>
        <v>s</v>
      </c>
      <c r="EX34" s="486" t="str">
        <f t="shared" ca="1" si="36"/>
        <v>s</v>
      </c>
      <c r="EY34" s="486" t="str">
        <f t="shared" ca="1" si="36"/>
        <v>s</v>
      </c>
      <c r="EZ34" s="486" t="str">
        <f t="shared" ca="1" si="36"/>
        <v>s</v>
      </c>
      <c r="FA34" s="486" t="str">
        <f t="shared" ca="1" si="36"/>
        <v>s</v>
      </c>
      <c r="FB34" s="486" t="str">
        <f t="shared" si="28"/>
        <v/>
      </c>
      <c r="FC34" s="486">
        <f t="shared" ca="1" si="29"/>
        <v>28</v>
      </c>
      <c r="FD34" s="486">
        <f t="shared" ca="1" si="30"/>
        <v>0</v>
      </c>
      <c r="FE34" s="486" t="str">
        <f ca="1">IF(AND(YEAR(DY34)='P Gerais'!D32,MONTH(Lanc!EA34)=2,DAY(Lanc!EA34)&gt;1),"S","N")</f>
        <v>N</v>
      </c>
      <c r="FF34" s="487">
        <f t="shared" ca="1" si="31"/>
        <v>0</v>
      </c>
      <c r="FG34" s="487">
        <f t="shared" si="32"/>
        <v>0</v>
      </c>
      <c r="FH34" s="493">
        <f t="shared" ca="1" si="33"/>
        <v>0</v>
      </c>
      <c r="FI34" s="491"/>
      <c r="FJ34" s="491"/>
      <c r="FK34" s="491"/>
      <c r="FL34" s="491"/>
      <c r="FM34" s="491"/>
      <c r="FN34" s="491"/>
      <c r="FO34" s="491"/>
      <c r="FP34" s="491">
        <f ca="1">((FF34-FH34-FG34+AZ34+AQ34+SUM(Z34:AA34)+SUM(AW34:AX34)+AK34)*IF('DB Func'!GG29="ok",'DB Func'!GD29,0))</f>
        <v>0</v>
      </c>
      <c r="FQ34" s="491"/>
      <c r="FR34" s="495">
        <f t="shared" ca="1" si="34"/>
        <v>0</v>
      </c>
      <c r="FS34" s="491"/>
      <c r="FT34" s="491"/>
      <c r="FU34" s="491"/>
      <c r="FV34" s="491"/>
      <c r="FW34" s="491"/>
      <c r="FX34" s="491"/>
      <c r="FY34" s="491"/>
      <c r="FZ34" s="491"/>
      <c r="GA34" s="491"/>
      <c r="GB34" s="491"/>
      <c r="GC34" s="491"/>
      <c r="GD34" s="491"/>
      <c r="GE34" s="491"/>
      <c r="GF34" s="491"/>
      <c r="GG34" s="491"/>
      <c r="GH34" s="491"/>
      <c r="GI34" s="491"/>
      <c r="GJ34" s="491"/>
      <c r="GK34" s="491"/>
      <c r="GL34" s="491"/>
      <c r="GM34" s="491"/>
      <c r="GN34" s="491"/>
      <c r="GO34" s="491"/>
      <c r="GP34" s="491"/>
      <c r="GQ34" s="491"/>
      <c r="GR34" s="491"/>
      <c r="GS34" s="491"/>
      <c r="GT34" s="491"/>
      <c r="GU34" s="491"/>
      <c r="GV34" s="49"/>
      <c r="GW34" s="49"/>
      <c r="GX34" s="49"/>
      <c r="GY34" s="49"/>
      <c r="GZ34" s="49"/>
      <c r="HA34" s="49"/>
      <c r="HB34" s="49"/>
      <c r="HC34" s="49"/>
    </row>
    <row r="35" spans="1:211" s="316" customFormat="1" ht="30" customHeight="1" thickTop="1" thickBot="1">
      <c r="A35" s="42"/>
      <c r="B35" s="194"/>
      <c r="C35" s="390" t="str">
        <f ca="1">IF('DB Func'!B30="Funcionário 28","",'DB Func'!B30)</f>
        <v/>
      </c>
      <c r="D35" s="391">
        <f ca="1">'DB Func'!CE30</f>
        <v>0</v>
      </c>
      <c r="E35" s="382" t="str">
        <f ca="1">IF(C35="","-",IF(OR(terceiro!E35="fev",terceiro!F35="FEV"),"Sim","Não"))</f>
        <v>-</v>
      </c>
      <c r="F35" s="383" t="str">
        <f ca="1">IF(C35="","-",IF(OR(Ferias!E35="FEV",Ferias!F35="FEV"),"Sim","Não"))</f>
        <v>-</v>
      </c>
      <c r="G35" s="383">
        <f ca="1">IF(C35="",0,IF(F35="Sim",IF(Ferias!E35="FEV",Ferias!I35,Ferias!J35),0))</f>
        <v>0</v>
      </c>
      <c r="H35" s="185"/>
      <c r="I35" s="185"/>
      <c r="J35" s="382"/>
      <c r="K35" s="152"/>
      <c r="L35" s="151"/>
      <c r="M35" s="189"/>
      <c r="N35" s="153"/>
      <c r="O35" s="48"/>
      <c r="P35" s="48"/>
      <c r="Q35" s="48"/>
      <c r="R35" s="49"/>
      <c r="S35" s="49"/>
      <c r="T35" s="49"/>
      <c r="U35" s="49"/>
      <c r="V35" s="49"/>
      <c r="W35" s="49"/>
      <c r="X35" s="49"/>
      <c r="Y35" s="49"/>
      <c r="Z35" s="49"/>
      <c r="AA35" s="49"/>
      <c r="AB35" s="48"/>
      <c r="AC35" s="48"/>
      <c r="AD35" s="49"/>
      <c r="AE35" s="49"/>
      <c r="AF35" s="314"/>
      <c r="AH35" s="484">
        <f ca="1">IF(AND('DB Func'!GE30="Janeiro",'DB Func'!BQ30="2 Parcelas"),(('auxiliar 13 sal'!D31/12*'DB Func'!GF30+AVERAGE('auxiliar 13 sal'!Q31:AB31)+AVERAGE('auxiliar 13 sal'!AE31:AP31)+'auxiliar 13 sal'!D31*'DB Func'!BN30+'auxiliar 13 sal'!D31*'DB Func'!BO30)/2),IF('DB Func'!GE30="Fevereiro",IF('DB Func'!BQ30="Parcela Única",('auxiliar 13 sal'!D31/12*'DB Func'!GF30)+AVERAGE('auxiliar 13 sal'!Q31:AB31)+AVERAGE('auxiliar 13 sal'!AE31:AP31)+('auxiliar 13 sal'!D31*'DB Func'!BN30)+('auxiliar 13 sal'!D31*'DB Func'!BO30),IF('DB Func'!BQ30="2 Parcelas",(('auxiliar 13 sal'!D31/12*'DB Func'!GF30+AVERAGE('auxiliar 13 sal'!Q31:AB31)+AVERAGE('auxiliar 13 sal'!AE31:AP31)+'auxiliar 13 sal'!D31*'DB Func'!BN30+'auxiliar 13 sal'!D31*'DB Func'!BO30)/2))),0))</f>
        <v>0</v>
      </c>
      <c r="AJ35" s="486"/>
      <c r="AK35" s="487">
        <f t="shared" ca="1" si="8"/>
        <v>0</v>
      </c>
      <c r="AL35" s="488">
        <f t="shared" ca="1" si="9"/>
        <v>0</v>
      </c>
      <c r="AM35" s="487">
        <f t="shared" ca="1" si="10"/>
        <v>0</v>
      </c>
      <c r="AN35" s="487">
        <f t="shared" ca="1" si="11"/>
        <v>0</v>
      </c>
      <c r="AO35" s="487">
        <f t="shared" ca="1" si="12"/>
        <v>0</v>
      </c>
      <c r="AP35" s="487">
        <f t="shared" ca="1" si="13"/>
        <v>0</v>
      </c>
      <c r="AQ35" s="487">
        <f t="shared" ca="1" si="14"/>
        <v>0</v>
      </c>
      <c r="AR35" s="487">
        <f>IF(OR(M35="",M35=0),0,((FF35/220)*('Ho Ex'!$C$8+$AS$6))*M35)</f>
        <v>0</v>
      </c>
      <c r="AS35" s="487">
        <f>IF(OR(N35="",N35=0),0,((FF35/220*('DB Func'!GD30+Lanc!$AS$6))*('Ho Ex'!$I$8+$AS$6))*(N35/52.5*60))</f>
        <v>0</v>
      </c>
      <c r="AT35" s="487">
        <f>IF(OR(M35="",M35=0),0,((FF35/220)*('Ho Ex'!$J$8+$AS$6))*O35)</f>
        <v>0</v>
      </c>
      <c r="AU35" s="487">
        <f>IF(OR(M35="",M35=0),0,((FF35/220)*('Ho Ex'!I41+$AS$6))*P35)</f>
        <v>0</v>
      </c>
      <c r="AV35" s="487">
        <f>IF(OR(M35="",M35=0),0,((FF35/220)*('Ho Ex'!C41+$AS$6))*Q35)</f>
        <v>0</v>
      </c>
      <c r="AW35" s="487">
        <f ca="1">FF35*'DB Func'!BN30</f>
        <v>0</v>
      </c>
      <c r="AX35" s="487">
        <f ca="1">FF35*'DB Func'!BO30</f>
        <v>0</v>
      </c>
      <c r="AY35" s="487">
        <f>IF(FJ35=0,0,VLOOKUP(FJ35,'P Gerais'!$D$39:$G$41,3,TRUE)*Func28!$F$68)</f>
        <v>0</v>
      </c>
      <c r="AZ35" s="487">
        <f t="shared" si="15"/>
        <v>0</v>
      </c>
      <c r="BA35" s="488">
        <f ca="1">((FF35-FH35-FG35+AZ35+AQ35+SUM(Z35:AA35)+SUM(AW35:AX35)+AK35)*IF('DB Func'!GG30="ok",'DB Func'!GD30,0))+(FF35-FH35-FG35+AZ35+AQ35+SUM(Z35:AA35)+SUM(AW35:AX35))+AK35</f>
        <v>0</v>
      </c>
      <c r="BB35" s="489">
        <f ca="1">VLOOKUP(BA35,'P Gerais'!$D$22:$G$25,3,TRUE)</f>
        <v>0.08</v>
      </c>
      <c r="BC35" s="487">
        <f ca="1">IF(BA35&lt;'P Gerais'!$D$25,BA35*BB35,Lanc!BB35)</f>
        <v>0</v>
      </c>
      <c r="BD35" s="487">
        <f ca="1">BA35-BC35-('DB Func'!GB30*'P Gerais'!$D$35)</f>
        <v>0</v>
      </c>
      <c r="BE35" s="490">
        <f ca="1">VLOOKUP(BD35,'P Gerais'!$D$29:$F$33,3,TRUE)</f>
        <v>0</v>
      </c>
      <c r="BF35" s="487">
        <f t="shared" ca="1" si="16"/>
        <v>0</v>
      </c>
      <c r="BG35" s="487">
        <f ca="1">VLOOKUP(BD35,'P Gerais'!$D$29:$G$33,4,TRUE)</f>
        <v>0</v>
      </c>
      <c r="BH35" s="487">
        <f t="shared" ca="1" si="17"/>
        <v>0</v>
      </c>
      <c r="BI35" s="487">
        <f t="shared" ca="1" si="18"/>
        <v>0</v>
      </c>
      <c r="BJ35" s="486">
        <f ca="1">'DB Func'!G30</f>
        <v>0</v>
      </c>
      <c r="BK35" s="486">
        <f ca="1">'DB Func'!FW30</f>
        <v>0</v>
      </c>
      <c r="BL35" s="487">
        <f ca="1">D35*'P Gerais'!$D$13</f>
        <v>0</v>
      </c>
      <c r="BM35" s="487">
        <f ca="1">D35*'P Gerais'!$D$14</f>
        <v>0</v>
      </c>
      <c r="BN35" s="487">
        <f ca="1">D35*'P Gerais'!$D$16</f>
        <v>0</v>
      </c>
      <c r="BO35" s="487">
        <f ca="1">D35*'P Gerais'!$D$17</f>
        <v>0</v>
      </c>
      <c r="BP35" s="487">
        <f ca="1">D35*'P Gerais'!$D$18</f>
        <v>0</v>
      </c>
      <c r="BQ35" s="489">
        <f ca="1">VLOOKUP(D35,'P Gerais'!$D$22:$G$24,3,TRUE)</f>
        <v>0.08</v>
      </c>
      <c r="BR35" s="489">
        <f ca="1">VLOOKUP(D35,'P Gerais'!$D$29:$G$33,3,TRUE)</f>
        <v>0</v>
      </c>
      <c r="BS35" s="489">
        <f ca="1">'DB Func'!BN30</f>
        <v>0</v>
      </c>
      <c r="BT35" s="489">
        <f ca="1">'DB Func'!BO30</f>
        <v>0</v>
      </c>
      <c r="BU35" s="489">
        <f ca="1">'DB Func'!FX30</f>
        <v>0</v>
      </c>
      <c r="BV35" s="487">
        <f t="shared" ca="1" si="19"/>
        <v>-0.08</v>
      </c>
      <c r="BW35" s="487">
        <f ca="1">BV35-'DB Func'!GC30</f>
        <v>-0.08</v>
      </c>
      <c r="BX35" s="486">
        <f ca="1">IFERROR(VLOOKUP(BW35,'P Gerais'!$D$29:$G$33,3,TRUE)*BW35,0)</f>
        <v>0</v>
      </c>
      <c r="BY35" s="487">
        <f ca="1">IFERROR(BX35-VLOOKUP(BW35,'P Gerais'!$D$29:$H$33,4,TRUE),0)</f>
        <v>0</v>
      </c>
      <c r="BZ35" s="487">
        <f ca="1">D35*'DB Func'!GD30</f>
        <v>0</v>
      </c>
      <c r="CA35" s="486"/>
      <c r="CB35" s="487">
        <f t="shared" ca="1" si="20"/>
        <v>0</v>
      </c>
      <c r="CC35" s="487">
        <f t="shared" si="21"/>
        <v>0</v>
      </c>
      <c r="CD35" s="487">
        <f t="shared" si="22"/>
        <v>0</v>
      </c>
      <c r="CE35" s="486"/>
      <c r="CF35" s="486" t="str">
        <f t="shared" ca="1" si="23"/>
        <v>não</v>
      </c>
      <c r="CG35" s="486">
        <f ca="1">IF($CH$8=1,DAY('DB Func'!C30),0)</f>
        <v>0</v>
      </c>
      <c r="CH35" s="486">
        <f ca="1">IF(CI35=0,0,MONTH('DB Func'!C30))</f>
        <v>0</v>
      </c>
      <c r="CI35" s="486">
        <f ca="1">IF('P Gerais'!D33=YEAR('DB Func'!C30),YEAR('DB Func'!C30),0)</f>
        <v>0</v>
      </c>
      <c r="CJ35" s="488">
        <v>58</v>
      </c>
      <c r="CK35" s="491"/>
      <c r="CL35" s="486" t="str">
        <f>IF(ISERROR(HLOOKUP(CL33,$DQ$7:$DW35,$DX35,FALSE)),"N",HLOOKUP(CL33,$DQ$7:$DW35,$DX35,FALSE))</f>
        <v>N</v>
      </c>
      <c r="CM35" s="486" t="str">
        <f>IF(ISERROR(HLOOKUP(CM33,$DQ$7:$DW35,$DX35,FALSE)),"N",HLOOKUP(CM33,$DQ$7:$DW35,$DX35,FALSE))</f>
        <v>N</v>
      </c>
      <c r="CN35" s="486" t="str">
        <f>IF(ISERROR(HLOOKUP(CN33,$DQ$7:$DW35,$DX35,FALSE)),"N",HLOOKUP(CN33,$DQ$7:$DW35,$DX35,FALSE))</f>
        <v>N</v>
      </c>
      <c r="CO35" s="486" t="str">
        <f>IF(ISERROR(HLOOKUP(CO33,$DQ$7:$DW35,$DX35,FALSE)),"N",HLOOKUP(CO33,$DQ$7:$DW35,$DX35,FALSE))</f>
        <v>N</v>
      </c>
      <c r="CP35" s="486" t="str">
        <f>IF(ISERROR(HLOOKUP(CP33,$DQ$7:$DW35,$DX35,FALSE)),"N",HLOOKUP(CP33,$DQ$7:$DW35,$DX35,FALSE))</f>
        <v>N</v>
      </c>
      <c r="CQ35" s="486" t="str">
        <f>IF(ISERROR(HLOOKUP(CQ33,$DQ$7:$DW35,$DX35,FALSE)),"N",HLOOKUP(CQ33,$DQ$7:$DW35,$DX35,FALSE))</f>
        <v>N</v>
      </c>
      <c r="CR35" s="486" t="str">
        <f>IF(ISERROR(HLOOKUP(CR33,$DQ$7:$DW35,$DX35,FALSE)),"N",HLOOKUP(CR33,$DQ$7:$DW35,$DX35,FALSE))</f>
        <v>N</v>
      </c>
      <c r="CS35" s="486" t="str">
        <f>IF(ISERROR(HLOOKUP(CS33,$DQ$7:$DW35,$DX35,FALSE)),"N",HLOOKUP(CS33,$DQ$7:$DW35,$DX35,FALSE))</f>
        <v>N</v>
      </c>
      <c r="CT35" s="486" t="str">
        <f>IF(ISERROR(HLOOKUP(CT33,$DQ$7:$DW35,$DX35,FALSE)),"N",HLOOKUP(CT33,$DQ$7:$DW35,$DX35,FALSE))</f>
        <v>N</v>
      </c>
      <c r="CU35" s="486" t="str">
        <f>IF(ISERROR(HLOOKUP(CU33,$DQ$7:$DW35,$DX35,FALSE)),"N",HLOOKUP(CU33,$DQ$7:$DW35,$DX35,FALSE))</f>
        <v>N</v>
      </c>
      <c r="CV35" s="486" t="str">
        <f>IF(ISERROR(HLOOKUP(CV33,$DQ$7:$DW35,$DX35,FALSE)),"N",HLOOKUP(CV33,$DQ$7:$DW35,$DX35,FALSE))</f>
        <v>N</v>
      </c>
      <c r="CW35" s="486" t="str">
        <f>IF(ISERROR(HLOOKUP(CW33,$DQ$7:$DW35,$DX35,FALSE)),"N",HLOOKUP(CW33,$DQ$7:$DW35,$DX35,FALSE))</f>
        <v>N</v>
      </c>
      <c r="CX35" s="486" t="str">
        <f>IF(ISERROR(HLOOKUP(CX33,$DQ$7:$DW35,$DX35,FALSE)),"N",HLOOKUP(CX33,$DQ$7:$DW35,$DX35,FALSE))</f>
        <v>N</v>
      </c>
      <c r="CY35" s="486" t="str">
        <f>IF(ISERROR(HLOOKUP(CY33,$DQ$7:$DW35,$DX35,FALSE)),"N",HLOOKUP(CY33,$DQ$7:$DW35,$DX35,FALSE))</f>
        <v>N</v>
      </c>
      <c r="CZ35" s="486" t="str">
        <f>IF(ISERROR(HLOOKUP(CZ33,$DQ$7:$DW35,$DX35,FALSE)),"N",HLOOKUP(CZ33,$DQ$7:$DW35,$DX35,FALSE))</f>
        <v>N</v>
      </c>
      <c r="DA35" s="486" t="str">
        <f>IF(ISERROR(HLOOKUP(DA33,$DQ$7:$DW35,$DX35,FALSE)),"N",HLOOKUP(DA33,$DQ$7:$DW35,$DX35,FALSE))</f>
        <v>N</v>
      </c>
      <c r="DB35" s="486" t="str">
        <f>IF(ISERROR(HLOOKUP(DB33,$DQ$7:$DW35,$DX35,FALSE)),"N",HLOOKUP(DB33,$DQ$7:$DW35,$DX35,FALSE))</f>
        <v>N</v>
      </c>
      <c r="DC35" s="486" t="str">
        <f>IF(ISERROR(HLOOKUP(DC33,$DQ$7:$DW35,$DX35,FALSE)),"N",HLOOKUP(DC33,$DQ$7:$DW35,$DX35,FALSE))</f>
        <v>N</v>
      </c>
      <c r="DD35" s="486" t="str">
        <f>IF(ISERROR(HLOOKUP(DD33,$DQ$7:$DW35,$DX35,FALSE)),"N",HLOOKUP(DD33,$DQ$7:$DW35,$DX35,FALSE))</f>
        <v>N</v>
      </c>
      <c r="DE35" s="486" t="str">
        <f>IF(ISERROR(HLOOKUP(DE33,$DQ$7:$DW35,$DX35,FALSE)),"N",HLOOKUP(DE33,$DQ$7:$DW35,$DX35,FALSE))</f>
        <v>N</v>
      </c>
      <c r="DF35" s="486" t="str">
        <f>IF(ISERROR(HLOOKUP(DF33,$DQ$7:$DW35,$DX35,FALSE)),"N",HLOOKUP(DF33,$DQ$7:$DW35,$DX35,FALSE))</f>
        <v>N</v>
      </c>
      <c r="DG35" s="486" t="str">
        <f>IF(ISERROR(HLOOKUP(DG33,$DQ$7:$DW35,$DX35,FALSE)),"N",HLOOKUP(DG33,$DQ$7:$DW35,$DX35,FALSE))</f>
        <v>N</v>
      </c>
      <c r="DH35" s="486" t="str">
        <f>IF(ISERROR(HLOOKUP(DH33,$DQ$7:$DW35,$DX35,FALSE)),"N",HLOOKUP(DH33,$DQ$7:$DW35,$DX35,FALSE))</f>
        <v>N</v>
      </c>
      <c r="DI35" s="486" t="str">
        <f>IF(ISERROR(HLOOKUP(DI33,$DQ$7:$DW35,$DX35,FALSE)),"N",HLOOKUP(DI33,$DQ$7:$DW35,$DX35,FALSE))</f>
        <v>N</v>
      </c>
      <c r="DJ35" s="486" t="str">
        <f>IF(ISERROR(HLOOKUP(DJ33,$DQ$7:$DW35,$DX35,FALSE)),"N",HLOOKUP(DJ33,$DQ$7:$DW35,$DX35,FALSE))</f>
        <v>N</v>
      </c>
      <c r="DK35" s="486" t="str">
        <f>IF(ISERROR(HLOOKUP(DK33,$DQ$7:$DW35,$DX35,FALSE)),"N",HLOOKUP(DK33,$DQ$7:$DW35,$DX35,FALSE))</f>
        <v>N</v>
      </c>
      <c r="DL35" s="486" t="str">
        <f>IF(ISERROR(HLOOKUP(DL33,$DQ$7:$DW35,$DX35,FALSE)),"N",HLOOKUP(DL33,$DQ$7:$DW35,$DX35,FALSE))</f>
        <v>N</v>
      </c>
      <c r="DM35" s="486" t="str">
        <f>IF(ISERROR(HLOOKUP(DM33,$DQ$7:$DW35,$DX35,FALSE)),"N",HLOOKUP(DM33,$DQ$7:$DW35,$DX35,FALSE))</f>
        <v>N</v>
      </c>
      <c r="DN35" s="486" t="str">
        <f>IF($DN$4="não é um ano bissexto","",IF(ISERROR(HLOOKUP(DN33,$DQ$7:$DW35,$DX35,FALSE)),"N",HLOOKUP(DN33,$DQ$7:$DW35,$DX35,FALSE)))</f>
        <v/>
      </c>
      <c r="DO35" s="486">
        <f t="shared" si="24"/>
        <v>0</v>
      </c>
      <c r="DP35" s="486">
        <f t="shared" si="25"/>
        <v>28</v>
      </c>
      <c r="DQ35" s="486" t="str">
        <f>IF('DB Func'!M30&gt;0,"S","N")</f>
        <v>N</v>
      </c>
      <c r="DR35" s="486" t="str">
        <f>IF('DB Func'!R30&gt;0,"S","N")</f>
        <v>N</v>
      </c>
      <c r="DS35" s="486" t="str">
        <f>IF('DB Func'!W30&gt;0,"S","N")</f>
        <v>N</v>
      </c>
      <c r="DT35" s="486" t="str">
        <f>IF('DB Func'!AB30&gt;0,"S","N")</f>
        <v>N</v>
      </c>
      <c r="DU35" s="486" t="str">
        <f>IF('DB Func'!AG30&gt;0,"S","N")</f>
        <v>N</v>
      </c>
      <c r="DV35" s="486" t="str">
        <f>IF('DB Func'!AL30&gt;0,"S","N")</f>
        <v>N</v>
      </c>
      <c r="DW35" s="486" t="str">
        <f>IF('DB Func'!AQ30&gt;0,"S","N")</f>
        <v>N</v>
      </c>
      <c r="DX35" s="486">
        <v>29</v>
      </c>
      <c r="DY35" s="492">
        <f ca="1">'DB Func'!C30</f>
        <v>0</v>
      </c>
      <c r="DZ35" s="486" t="str">
        <f t="shared" ca="1" si="37"/>
        <v>s</v>
      </c>
      <c r="EA35" s="486" t="str">
        <f t="shared" ca="1" si="37"/>
        <v>s</v>
      </c>
      <c r="EB35" s="486" t="str">
        <f t="shared" ca="1" si="37"/>
        <v>s</v>
      </c>
      <c r="EC35" s="486" t="str">
        <f t="shared" ca="1" si="37"/>
        <v>s</v>
      </c>
      <c r="ED35" s="486" t="str">
        <f t="shared" ca="1" si="37"/>
        <v>s</v>
      </c>
      <c r="EE35" s="486" t="str">
        <f t="shared" ca="1" si="37"/>
        <v>s</v>
      </c>
      <c r="EF35" s="486" t="str">
        <f t="shared" ca="1" si="37"/>
        <v>s</v>
      </c>
      <c r="EG35" s="486" t="str">
        <f t="shared" ca="1" si="37"/>
        <v>s</v>
      </c>
      <c r="EH35" s="486" t="str">
        <f t="shared" ca="1" si="37"/>
        <v>s</v>
      </c>
      <c r="EI35" s="486" t="str">
        <f t="shared" ca="1" si="37"/>
        <v>s</v>
      </c>
      <c r="EJ35" s="486" t="str">
        <f t="shared" ca="1" si="37"/>
        <v>s</v>
      </c>
      <c r="EK35" s="486" t="str">
        <f t="shared" ca="1" si="37"/>
        <v>s</v>
      </c>
      <c r="EL35" s="486" t="str">
        <f t="shared" ca="1" si="37"/>
        <v>s</v>
      </c>
      <c r="EM35" s="486" t="str">
        <f t="shared" ca="1" si="37"/>
        <v>s</v>
      </c>
      <c r="EN35" s="486" t="str">
        <f t="shared" ca="1" si="37"/>
        <v>s</v>
      </c>
      <c r="EO35" s="486" t="str">
        <f t="shared" ca="1" si="37"/>
        <v>s</v>
      </c>
      <c r="EP35" s="486" t="str">
        <f t="shared" ca="1" si="36"/>
        <v>s</v>
      </c>
      <c r="EQ35" s="486" t="str">
        <f t="shared" ca="1" si="36"/>
        <v>s</v>
      </c>
      <c r="ER35" s="486" t="str">
        <f t="shared" ca="1" si="36"/>
        <v>s</v>
      </c>
      <c r="ES35" s="486" t="str">
        <f t="shared" ca="1" si="36"/>
        <v>s</v>
      </c>
      <c r="ET35" s="486" t="str">
        <f t="shared" ca="1" si="35"/>
        <v>s</v>
      </c>
      <c r="EU35" s="486" t="str">
        <f t="shared" ca="1" si="36"/>
        <v>s</v>
      </c>
      <c r="EV35" s="486" t="str">
        <f t="shared" ca="1" si="36"/>
        <v>s</v>
      </c>
      <c r="EW35" s="486" t="str">
        <f t="shared" ca="1" si="36"/>
        <v>s</v>
      </c>
      <c r="EX35" s="486" t="str">
        <f t="shared" ca="1" si="36"/>
        <v>s</v>
      </c>
      <c r="EY35" s="486" t="str">
        <f t="shared" ca="1" si="36"/>
        <v>s</v>
      </c>
      <c r="EZ35" s="486" t="str">
        <f t="shared" ca="1" si="36"/>
        <v>s</v>
      </c>
      <c r="FA35" s="486" t="str">
        <f t="shared" ca="1" si="36"/>
        <v>s</v>
      </c>
      <c r="FB35" s="486" t="str">
        <f t="shared" si="28"/>
        <v/>
      </c>
      <c r="FC35" s="486">
        <f t="shared" ca="1" si="29"/>
        <v>28</v>
      </c>
      <c r="FD35" s="486">
        <f t="shared" ca="1" si="30"/>
        <v>0</v>
      </c>
      <c r="FE35" s="486" t="str">
        <f ca="1">IF(AND(YEAR(DY35)='P Gerais'!D33,MONTH(Lanc!EA35)=2,DAY(Lanc!EA35)&gt;1),"S","N")</f>
        <v>N</v>
      </c>
      <c r="FF35" s="487">
        <f t="shared" ca="1" si="31"/>
        <v>0</v>
      </c>
      <c r="FG35" s="487">
        <f t="shared" si="32"/>
        <v>0</v>
      </c>
      <c r="FH35" s="493">
        <f t="shared" ca="1" si="33"/>
        <v>0</v>
      </c>
      <c r="FI35" s="491"/>
      <c r="FJ35" s="491"/>
      <c r="FK35" s="491"/>
      <c r="FL35" s="491"/>
      <c r="FM35" s="491"/>
      <c r="FN35" s="491"/>
      <c r="FO35" s="491"/>
      <c r="FP35" s="491">
        <f ca="1">((FF35-FH35-FG35+AZ35+AQ35+SUM(Z35:AA35)+SUM(AW35:AX35)+AK35)*IF('DB Func'!GG30="ok",'DB Func'!GD30,0))</f>
        <v>0</v>
      </c>
      <c r="FQ35" s="491"/>
      <c r="FR35" s="495">
        <f t="shared" ca="1" si="34"/>
        <v>0</v>
      </c>
      <c r="FS35" s="491"/>
      <c r="FT35" s="491"/>
      <c r="FU35" s="491"/>
      <c r="FV35" s="491"/>
      <c r="FW35" s="491"/>
      <c r="FX35" s="491"/>
      <c r="FY35" s="491"/>
      <c r="FZ35" s="491"/>
      <c r="GA35" s="491"/>
      <c r="GB35" s="491"/>
      <c r="GC35" s="491"/>
      <c r="GD35" s="491"/>
      <c r="GE35" s="491"/>
      <c r="GF35" s="491"/>
      <c r="GG35" s="491"/>
      <c r="GH35" s="491"/>
      <c r="GI35" s="491"/>
      <c r="GJ35" s="491"/>
      <c r="GK35" s="491"/>
      <c r="GL35" s="491"/>
      <c r="GM35" s="491"/>
      <c r="GN35" s="491"/>
      <c r="GO35" s="491"/>
      <c r="GP35" s="491"/>
      <c r="GQ35" s="491"/>
      <c r="GR35" s="491"/>
      <c r="GS35" s="491"/>
      <c r="GT35" s="491"/>
      <c r="GU35" s="491"/>
      <c r="GV35" s="49"/>
      <c r="GW35" s="49"/>
      <c r="GX35" s="49"/>
      <c r="GY35" s="49"/>
      <c r="GZ35" s="49"/>
      <c r="HA35" s="49"/>
      <c r="HB35" s="49"/>
      <c r="HC35" s="49"/>
    </row>
    <row r="36" spans="1:211" s="316" customFormat="1" ht="30" customHeight="1" thickTop="1" thickBot="1">
      <c r="A36" s="42"/>
      <c r="B36" s="194"/>
      <c r="C36" s="390" t="str">
        <f ca="1">IF('DB Func'!B31="Funcionário 29","",'DB Func'!B31)</f>
        <v/>
      </c>
      <c r="D36" s="391">
        <f ca="1">'DB Func'!CE31</f>
        <v>0</v>
      </c>
      <c r="E36" s="382" t="str">
        <f ca="1">IF(C36="","-",IF(OR(terceiro!E36="fev",terceiro!F36="FEV"),"Sim","Não"))</f>
        <v>-</v>
      </c>
      <c r="F36" s="383" t="str">
        <f ca="1">IF(C36="","-",IF(OR(Ferias!E36="FEV",Ferias!F36="FEV"),"Sim","Não"))</f>
        <v>-</v>
      </c>
      <c r="G36" s="383">
        <f ca="1">IF(C36="",0,IF(F36="Sim",IF(Ferias!E36="FEV",Ferias!I36,Ferias!J36),0))</f>
        <v>0</v>
      </c>
      <c r="H36" s="185"/>
      <c r="I36" s="185"/>
      <c r="J36" s="382"/>
      <c r="K36" s="152"/>
      <c r="L36" s="151"/>
      <c r="M36" s="189"/>
      <c r="N36" s="153"/>
      <c r="O36" s="48"/>
      <c r="P36" s="48"/>
      <c r="Q36" s="48"/>
      <c r="R36" s="49"/>
      <c r="S36" s="49"/>
      <c r="T36" s="49"/>
      <c r="U36" s="49"/>
      <c r="V36" s="49"/>
      <c r="W36" s="49"/>
      <c r="X36" s="49"/>
      <c r="Y36" s="49"/>
      <c r="Z36" s="49"/>
      <c r="AA36" s="49"/>
      <c r="AB36" s="48"/>
      <c r="AC36" s="48"/>
      <c r="AD36" s="49"/>
      <c r="AE36" s="49"/>
      <c r="AF36" s="314"/>
      <c r="AH36" s="484">
        <f ca="1">IF(AND('DB Func'!GE31="Janeiro",'DB Func'!BQ31="2 Parcelas"),(('auxiliar 13 sal'!D32/12*'DB Func'!GF31+AVERAGE('auxiliar 13 sal'!Q32:AB32)+AVERAGE('auxiliar 13 sal'!AE32:AP32)+'auxiliar 13 sal'!D32*'DB Func'!BN31+'auxiliar 13 sal'!D32*'DB Func'!BO31)/2),IF('DB Func'!GE31="Fevereiro",IF('DB Func'!BQ31="Parcela Única",('auxiliar 13 sal'!D32/12*'DB Func'!GF31)+AVERAGE('auxiliar 13 sal'!Q32:AB32)+AVERAGE('auxiliar 13 sal'!AE32:AP32)+('auxiliar 13 sal'!D32*'DB Func'!BN31)+('auxiliar 13 sal'!D32*'DB Func'!BO31),IF('DB Func'!BQ31="2 Parcelas",(('auxiliar 13 sal'!D32/12*'DB Func'!GF31+AVERAGE('auxiliar 13 sal'!Q32:AB32)+AVERAGE('auxiliar 13 sal'!AE32:AP32)+'auxiliar 13 sal'!D32*'DB Func'!BN31+'auxiliar 13 sal'!D32*'DB Func'!BO31)/2))),0))</f>
        <v>0</v>
      </c>
      <c r="AJ36" s="486"/>
      <c r="AK36" s="487">
        <f t="shared" ca="1" si="8"/>
        <v>0</v>
      </c>
      <c r="AL36" s="488">
        <f t="shared" ca="1" si="9"/>
        <v>0</v>
      </c>
      <c r="AM36" s="487">
        <f t="shared" ca="1" si="10"/>
        <v>0</v>
      </c>
      <c r="AN36" s="487">
        <f t="shared" ca="1" si="11"/>
        <v>0</v>
      </c>
      <c r="AO36" s="487">
        <f t="shared" ca="1" si="12"/>
        <v>0</v>
      </c>
      <c r="AP36" s="487">
        <f t="shared" ca="1" si="13"/>
        <v>0</v>
      </c>
      <c r="AQ36" s="487">
        <f t="shared" ca="1" si="14"/>
        <v>0</v>
      </c>
      <c r="AR36" s="487">
        <f>IF(OR(M36="",M36=0),0,((FF36/220)*('Ho Ex'!$C$8+$AS$6))*M36)</f>
        <v>0</v>
      </c>
      <c r="AS36" s="487">
        <f>IF(OR(N36="",N36=0),0,((FF36/220*('DB Func'!GD31+Lanc!$AS$6))*('Ho Ex'!$I$8+$AS$6))*(N36/52.5*60))</f>
        <v>0</v>
      </c>
      <c r="AT36" s="487">
        <f>IF(OR(M36="",M36=0),0,((FF36/220)*('Ho Ex'!$J$8+$AS$6))*O36)</f>
        <v>0</v>
      </c>
      <c r="AU36" s="487">
        <f>IF(OR(M36="",M36=0),0,((FF36/220)*('Ho Ex'!I42+$AS$6))*P36)</f>
        <v>0</v>
      </c>
      <c r="AV36" s="487">
        <f>IF(OR(M36="",M36=0),0,((FF36/220)*('Ho Ex'!C42+$AS$6))*Q36)</f>
        <v>0</v>
      </c>
      <c r="AW36" s="487">
        <f ca="1">FF36*'DB Func'!BN31</f>
        <v>0</v>
      </c>
      <c r="AX36" s="487">
        <f ca="1">FF36*'DB Func'!BO31</f>
        <v>0</v>
      </c>
      <c r="AY36" s="487">
        <f>IF(FJ36=0,0,VLOOKUP(FJ36,'P Gerais'!$D$39:$G$41,3,TRUE)*Func29!$F$68)</f>
        <v>0</v>
      </c>
      <c r="AZ36" s="487">
        <f t="shared" si="15"/>
        <v>0</v>
      </c>
      <c r="BA36" s="488">
        <f ca="1">((FF36-FH36-FG36+AZ36+AQ36+SUM(Z36:AA36)+SUM(AW36:AX36)+AK36)*IF('DB Func'!GG31="ok",'DB Func'!GD31,0))+(FF36-FH36-FG36+AZ36+AQ36+SUM(Z36:AA36)+SUM(AW36:AX36))+AK36</f>
        <v>0</v>
      </c>
      <c r="BB36" s="489">
        <f ca="1">VLOOKUP(BA36,'P Gerais'!$D$22:$G$25,3,TRUE)</f>
        <v>0.08</v>
      </c>
      <c r="BC36" s="487">
        <f ca="1">IF(BA36&lt;'P Gerais'!$D$25,BA36*BB36,Lanc!BB36)</f>
        <v>0</v>
      </c>
      <c r="BD36" s="487">
        <f ca="1">BA36-BC36-('DB Func'!GB31*'P Gerais'!$D$35)</f>
        <v>0</v>
      </c>
      <c r="BE36" s="490">
        <f ca="1">VLOOKUP(BD36,'P Gerais'!$D$29:$F$33,3,TRUE)</f>
        <v>0</v>
      </c>
      <c r="BF36" s="487">
        <f t="shared" ca="1" si="16"/>
        <v>0</v>
      </c>
      <c r="BG36" s="487">
        <f ca="1">VLOOKUP(BD36,'P Gerais'!$D$29:$G$33,4,TRUE)</f>
        <v>0</v>
      </c>
      <c r="BH36" s="487">
        <f t="shared" ca="1" si="17"/>
        <v>0</v>
      </c>
      <c r="BI36" s="487">
        <f t="shared" ca="1" si="18"/>
        <v>0</v>
      </c>
      <c r="BJ36" s="486">
        <f ca="1">'DB Func'!G31</f>
        <v>0</v>
      </c>
      <c r="BK36" s="486">
        <f ca="1">'DB Func'!FW31</f>
        <v>0</v>
      </c>
      <c r="BL36" s="487">
        <f ca="1">D36*'P Gerais'!$D$13</f>
        <v>0</v>
      </c>
      <c r="BM36" s="487">
        <f ca="1">D36*'P Gerais'!$D$14</f>
        <v>0</v>
      </c>
      <c r="BN36" s="487">
        <f ca="1">D36*'P Gerais'!$D$16</f>
        <v>0</v>
      </c>
      <c r="BO36" s="487">
        <f ca="1">D36*'P Gerais'!$D$17</f>
        <v>0</v>
      </c>
      <c r="BP36" s="487">
        <f ca="1">D36*'P Gerais'!$D$18</f>
        <v>0</v>
      </c>
      <c r="BQ36" s="489">
        <f ca="1">VLOOKUP(D36,'P Gerais'!$D$22:$G$24,3,TRUE)</f>
        <v>0.08</v>
      </c>
      <c r="BR36" s="489">
        <f ca="1">VLOOKUP(D36,'P Gerais'!$D$29:$G$33,3,TRUE)</f>
        <v>0</v>
      </c>
      <c r="BS36" s="489">
        <f ca="1">'DB Func'!BN31</f>
        <v>0</v>
      </c>
      <c r="BT36" s="489">
        <f ca="1">'DB Func'!BO31</f>
        <v>0</v>
      </c>
      <c r="BU36" s="489">
        <f ca="1">'DB Func'!FX31</f>
        <v>0</v>
      </c>
      <c r="BV36" s="487">
        <f t="shared" ca="1" si="19"/>
        <v>-0.08</v>
      </c>
      <c r="BW36" s="487">
        <f ca="1">BV36-'DB Func'!GC31</f>
        <v>-0.08</v>
      </c>
      <c r="BX36" s="486">
        <f ca="1">IFERROR(VLOOKUP(BW36,'P Gerais'!$D$29:$G$33,3,TRUE)*BW36,0)</f>
        <v>0</v>
      </c>
      <c r="BY36" s="487">
        <f ca="1">IFERROR(BX36-VLOOKUP(BW36,'P Gerais'!$D$29:$H$33,4,TRUE),0)</f>
        <v>0</v>
      </c>
      <c r="BZ36" s="487">
        <f ca="1">D36*'DB Func'!GD31</f>
        <v>0</v>
      </c>
      <c r="CA36" s="486"/>
      <c r="CB36" s="487">
        <f t="shared" ca="1" si="20"/>
        <v>0</v>
      </c>
      <c r="CC36" s="487">
        <f t="shared" si="21"/>
        <v>0</v>
      </c>
      <c r="CD36" s="487">
        <f t="shared" si="22"/>
        <v>0</v>
      </c>
      <c r="CE36" s="486"/>
      <c r="CF36" s="486" t="str">
        <f t="shared" ca="1" si="23"/>
        <v>não</v>
      </c>
      <c r="CG36" s="486">
        <f ca="1">IF($CH$8=1,DAY('DB Func'!C31),0)</f>
        <v>0</v>
      </c>
      <c r="CH36" s="486">
        <f ca="1">IF(CI36=0,0,MONTH('DB Func'!C31))</f>
        <v>0</v>
      </c>
      <c r="CI36" s="486">
        <f ca="1">IF('P Gerais'!D34=YEAR('DB Func'!C31),YEAR('DB Func'!C31),0)</f>
        <v>0</v>
      </c>
      <c r="CJ36" s="488">
        <v>59</v>
      </c>
      <c r="CK36" s="491"/>
      <c r="CL36" s="486" t="str">
        <f ca="1">IF(ISERROR(HLOOKUP(CL34,$DQ$7:$DW36,$DX36,FALSE)),"N",HLOOKUP(CL34,$DQ$7:$DW36,$DX36,FALSE))</f>
        <v>N</v>
      </c>
      <c r="CM36" s="486" t="str">
        <f ca="1">IF(ISERROR(HLOOKUP(CM34,$DQ$7:$DW36,$DX36,FALSE)),"N",HLOOKUP(CM34,$DQ$7:$DW36,$DX36,FALSE))</f>
        <v>N</v>
      </c>
      <c r="CN36" s="486" t="str">
        <f ca="1">IF(ISERROR(HLOOKUP(CN34,$DQ$7:$DW36,$DX36,FALSE)),"N",HLOOKUP(CN34,$DQ$7:$DW36,$DX36,FALSE))</f>
        <v>N</v>
      </c>
      <c r="CO36" s="486" t="str">
        <f ca="1">IF(ISERROR(HLOOKUP(CO34,$DQ$7:$DW36,$DX36,FALSE)),"N",HLOOKUP(CO34,$DQ$7:$DW36,$DX36,FALSE))</f>
        <v>N</v>
      </c>
      <c r="CP36" s="486" t="str">
        <f ca="1">IF(ISERROR(HLOOKUP(CP34,$DQ$7:$DW36,$DX36,FALSE)),"N",HLOOKUP(CP34,$DQ$7:$DW36,$DX36,FALSE))</f>
        <v>N</v>
      </c>
      <c r="CQ36" s="486" t="str">
        <f ca="1">IF(ISERROR(HLOOKUP(CQ34,$DQ$7:$DW36,$DX36,FALSE)),"N",HLOOKUP(CQ34,$DQ$7:$DW36,$DX36,FALSE))</f>
        <v>N</v>
      </c>
      <c r="CR36" s="486" t="str">
        <f>IF(ISERROR(HLOOKUP(CR34,$DQ$7:$DW36,$DX36,FALSE)),"N",HLOOKUP(CR34,$DQ$7:$DW36,$DX36,FALSE))</f>
        <v>N</v>
      </c>
      <c r="CS36" s="486" t="str">
        <f ca="1">IF(ISERROR(HLOOKUP(CS34,$DQ$7:$DW36,$DX36,FALSE)),"N",HLOOKUP(CS34,$DQ$7:$DW36,$DX36,FALSE))</f>
        <v>N</v>
      </c>
      <c r="CT36" s="486" t="str">
        <f ca="1">IF(ISERROR(HLOOKUP(CT34,$DQ$7:$DW36,$DX36,FALSE)),"N",HLOOKUP(CT34,$DQ$7:$DW36,$DX36,FALSE))</f>
        <v>N</v>
      </c>
      <c r="CU36" s="486" t="str">
        <f ca="1">IF(ISERROR(HLOOKUP(CU34,$DQ$7:$DW36,$DX36,FALSE)),"N",HLOOKUP(CU34,$DQ$7:$DW36,$DX36,FALSE))</f>
        <v>N</v>
      </c>
      <c r="CV36" s="486" t="str">
        <f ca="1">IF(ISERROR(HLOOKUP(CV34,$DQ$7:$DW36,$DX36,FALSE)),"N",HLOOKUP(CV34,$DQ$7:$DW36,$DX36,FALSE))</f>
        <v>N</v>
      </c>
      <c r="CW36" s="486" t="str">
        <f ca="1">IF(ISERROR(HLOOKUP(CW34,$DQ$7:$DW36,$DX36,FALSE)),"N",HLOOKUP(CW34,$DQ$7:$DW36,$DX36,FALSE))</f>
        <v>N</v>
      </c>
      <c r="CX36" s="486" t="str">
        <f ca="1">IF(ISERROR(HLOOKUP(CX34,$DQ$7:$DW36,$DX36,FALSE)),"N",HLOOKUP(CX34,$DQ$7:$DW36,$DX36,FALSE))</f>
        <v>N</v>
      </c>
      <c r="CY36" s="486" t="str">
        <f>IF(ISERROR(HLOOKUP(CY34,$DQ$7:$DW36,$DX36,FALSE)),"N",HLOOKUP(CY34,$DQ$7:$DW36,$DX36,FALSE))</f>
        <v>N</v>
      </c>
      <c r="CZ36" s="486" t="str">
        <f ca="1">IF(ISERROR(HLOOKUP(CZ34,$DQ$7:$DW36,$DX36,FALSE)),"N",HLOOKUP(CZ34,$DQ$7:$DW36,$DX36,FALSE))</f>
        <v>N</v>
      </c>
      <c r="DA36" s="486" t="str">
        <f ca="1">IF(ISERROR(HLOOKUP(DA34,$DQ$7:$DW36,$DX36,FALSE)),"N",HLOOKUP(DA34,$DQ$7:$DW36,$DX36,FALSE))</f>
        <v>N</v>
      </c>
      <c r="DB36" s="486" t="str">
        <f ca="1">IF(ISERROR(HLOOKUP(DB34,$DQ$7:$DW36,$DX36,FALSE)),"N",HLOOKUP(DB34,$DQ$7:$DW36,$DX36,FALSE))</f>
        <v>N</v>
      </c>
      <c r="DC36" s="486" t="str">
        <f ca="1">IF(ISERROR(HLOOKUP(DC34,$DQ$7:$DW36,$DX36,FALSE)),"N",HLOOKUP(DC34,$DQ$7:$DW36,$DX36,FALSE))</f>
        <v>N</v>
      </c>
      <c r="DD36" s="486" t="str">
        <f ca="1">IF(ISERROR(HLOOKUP(DD34,$DQ$7:$DW36,$DX36,FALSE)),"N",HLOOKUP(DD34,$DQ$7:$DW36,$DX36,FALSE))</f>
        <v>N</v>
      </c>
      <c r="DE36" s="486" t="str">
        <f ca="1">IF(ISERROR(HLOOKUP(DE34,$DQ$7:$DW36,$DX36,FALSE)),"N",HLOOKUP(DE34,$DQ$7:$DW36,$DX36,FALSE))</f>
        <v>N</v>
      </c>
      <c r="DF36" s="486" t="str">
        <f>IF(ISERROR(HLOOKUP(DF34,$DQ$7:$DW36,$DX36,FALSE)),"N",HLOOKUP(DF34,$DQ$7:$DW36,$DX36,FALSE))</f>
        <v>N</v>
      </c>
      <c r="DG36" s="486" t="str">
        <f ca="1">IF(ISERROR(HLOOKUP(DG34,$DQ$7:$DW36,$DX36,FALSE)),"N",HLOOKUP(DG34,$DQ$7:$DW36,$DX36,FALSE))</f>
        <v>N</v>
      </c>
      <c r="DH36" s="486" t="str">
        <f ca="1">IF(ISERROR(HLOOKUP(DH34,$DQ$7:$DW36,$DX36,FALSE)),"N",HLOOKUP(DH34,$DQ$7:$DW36,$DX36,FALSE))</f>
        <v>N</v>
      </c>
      <c r="DI36" s="486" t="str">
        <f ca="1">IF(ISERROR(HLOOKUP(DI34,$DQ$7:$DW36,$DX36,FALSE)),"N",HLOOKUP(DI34,$DQ$7:$DW36,$DX36,FALSE))</f>
        <v>N</v>
      </c>
      <c r="DJ36" s="486" t="str">
        <f ca="1">IF(ISERROR(HLOOKUP(DJ34,$DQ$7:$DW36,$DX36,FALSE)),"N",HLOOKUP(DJ34,$DQ$7:$DW36,$DX36,FALSE))</f>
        <v>N</v>
      </c>
      <c r="DK36" s="486" t="str">
        <f ca="1">IF(ISERROR(HLOOKUP(DK34,$DQ$7:$DW36,$DX36,FALSE)),"N",HLOOKUP(DK34,$DQ$7:$DW36,$DX36,FALSE))</f>
        <v>N</v>
      </c>
      <c r="DL36" s="486" t="str">
        <f ca="1">IF(ISERROR(HLOOKUP(DL34,$DQ$7:$DW36,$DX36,FALSE)),"N",HLOOKUP(DL34,$DQ$7:$DW36,$DX36,FALSE))</f>
        <v>N</v>
      </c>
      <c r="DM36" s="486" t="str">
        <f>IF(ISERROR(HLOOKUP(DM34,$DQ$7:$DW36,$DX36,FALSE)),"N",HLOOKUP(DM34,$DQ$7:$DW36,$DX36,FALSE))</f>
        <v>N</v>
      </c>
      <c r="DN36" s="486" t="str">
        <f>IF($DN$4="não é um ano bissexto","",IF(ISERROR(HLOOKUP(DN34,$DQ$7:$DW36,$DX36,FALSE)),"N",HLOOKUP(DN34,$DQ$7:$DW36,$DX36,FALSE)))</f>
        <v/>
      </c>
      <c r="DO36" s="486">
        <f t="shared" ca="1" si="24"/>
        <v>0</v>
      </c>
      <c r="DP36" s="486">
        <f t="shared" ca="1" si="25"/>
        <v>28</v>
      </c>
      <c r="DQ36" s="486" t="str">
        <f>IF('DB Func'!M31&gt;0,"S","N")</f>
        <v>N</v>
      </c>
      <c r="DR36" s="486" t="str">
        <f>IF('DB Func'!R31&gt;0,"S","N")</f>
        <v>N</v>
      </c>
      <c r="DS36" s="486" t="str">
        <f>IF('DB Func'!W31&gt;0,"S","N")</f>
        <v>N</v>
      </c>
      <c r="DT36" s="486" t="str">
        <f>IF('DB Func'!AB31&gt;0,"S","N")</f>
        <v>N</v>
      </c>
      <c r="DU36" s="486" t="str">
        <f>IF('DB Func'!AG31&gt;0,"S","N")</f>
        <v>N</v>
      </c>
      <c r="DV36" s="486" t="str">
        <f>IF('DB Func'!AL31&gt;0,"S","N")</f>
        <v>N</v>
      </c>
      <c r="DW36" s="486" t="str">
        <f>IF('DB Func'!AQ31&gt;0,"S","N")</f>
        <v>N</v>
      </c>
      <c r="DX36" s="486">
        <v>30</v>
      </c>
      <c r="DY36" s="492">
        <f ca="1">'DB Func'!C31</f>
        <v>0</v>
      </c>
      <c r="DZ36" s="486" t="str">
        <f t="shared" ca="1" si="37"/>
        <v>s</v>
      </c>
      <c r="EA36" s="486" t="str">
        <f t="shared" ca="1" si="37"/>
        <v>s</v>
      </c>
      <c r="EB36" s="486" t="str">
        <f t="shared" ca="1" si="37"/>
        <v>s</v>
      </c>
      <c r="EC36" s="486" t="str">
        <f t="shared" ca="1" si="37"/>
        <v>s</v>
      </c>
      <c r="ED36" s="486" t="str">
        <f t="shared" ca="1" si="37"/>
        <v>s</v>
      </c>
      <c r="EE36" s="486" t="str">
        <f t="shared" ca="1" si="37"/>
        <v>s</v>
      </c>
      <c r="EF36" s="486" t="str">
        <f t="shared" ca="1" si="37"/>
        <v>s</v>
      </c>
      <c r="EG36" s="486" t="str">
        <f t="shared" ca="1" si="37"/>
        <v>s</v>
      </c>
      <c r="EH36" s="486" t="str">
        <f t="shared" ca="1" si="37"/>
        <v>s</v>
      </c>
      <c r="EI36" s="486" t="str">
        <f t="shared" ca="1" si="37"/>
        <v>s</v>
      </c>
      <c r="EJ36" s="486" t="str">
        <f t="shared" ca="1" si="37"/>
        <v>s</v>
      </c>
      <c r="EK36" s="486" t="str">
        <f t="shared" ca="1" si="37"/>
        <v>s</v>
      </c>
      <c r="EL36" s="486" t="str">
        <f t="shared" ca="1" si="37"/>
        <v>s</v>
      </c>
      <c r="EM36" s="486" t="str">
        <f t="shared" ca="1" si="37"/>
        <v>s</v>
      </c>
      <c r="EN36" s="486" t="str">
        <f t="shared" ca="1" si="37"/>
        <v>s</v>
      </c>
      <c r="EO36" s="486" t="str">
        <f t="shared" ca="1" si="37"/>
        <v>s</v>
      </c>
      <c r="EP36" s="486" t="str">
        <f t="shared" ca="1" si="36"/>
        <v>s</v>
      </c>
      <c r="EQ36" s="486" t="str">
        <f t="shared" ca="1" si="36"/>
        <v>s</v>
      </c>
      <c r="ER36" s="486" t="str">
        <f t="shared" ca="1" si="36"/>
        <v>s</v>
      </c>
      <c r="ES36" s="486" t="str">
        <f t="shared" ca="1" si="36"/>
        <v>s</v>
      </c>
      <c r="ET36" s="486" t="str">
        <f t="shared" ca="1" si="35"/>
        <v>s</v>
      </c>
      <c r="EU36" s="486" t="str">
        <f t="shared" ca="1" si="36"/>
        <v>s</v>
      </c>
      <c r="EV36" s="486" t="str">
        <f t="shared" ca="1" si="36"/>
        <v>s</v>
      </c>
      <c r="EW36" s="486" t="str">
        <f t="shared" ca="1" si="36"/>
        <v>s</v>
      </c>
      <c r="EX36" s="486" t="str">
        <f t="shared" ca="1" si="36"/>
        <v>s</v>
      </c>
      <c r="EY36" s="486" t="str">
        <f t="shared" ca="1" si="36"/>
        <v>s</v>
      </c>
      <c r="EZ36" s="486" t="str">
        <f t="shared" ca="1" si="36"/>
        <v>s</v>
      </c>
      <c r="FA36" s="486" t="str">
        <f t="shared" ca="1" si="36"/>
        <v>s</v>
      </c>
      <c r="FB36" s="486" t="str">
        <f t="shared" si="28"/>
        <v/>
      </c>
      <c r="FC36" s="486">
        <f t="shared" ca="1" si="29"/>
        <v>28</v>
      </c>
      <c r="FD36" s="486">
        <f t="shared" ca="1" si="30"/>
        <v>0</v>
      </c>
      <c r="FE36" s="486" t="str">
        <f ca="1">IF(AND(YEAR(DY36)='P Gerais'!D34,MONTH(Lanc!EA36)=2,DAY(Lanc!EA36)&gt;1),"S","N")</f>
        <v>N</v>
      </c>
      <c r="FF36" s="487">
        <f t="shared" ca="1" si="31"/>
        <v>0</v>
      </c>
      <c r="FG36" s="487">
        <f t="shared" si="32"/>
        <v>0</v>
      </c>
      <c r="FH36" s="493">
        <f t="shared" ca="1" si="33"/>
        <v>0</v>
      </c>
      <c r="FI36" s="491"/>
      <c r="FJ36" s="491"/>
      <c r="FK36" s="491"/>
      <c r="FL36" s="491"/>
      <c r="FM36" s="491"/>
      <c r="FN36" s="491"/>
      <c r="FO36" s="491"/>
      <c r="FP36" s="491">
        <f ca="1">((FF36-FH36-FG36+AZ36+AQ36+SUM(Z36:AA36)+SUM(AW36:AX36)+AK36)*IF('DB Func'!GG31="ok",'DB Func'!GD31,0))</f>
        <v>0</v>
      </c>
      <c r="FQ36" s="491"/>
      <c r="FR36" s="495">
        <f t="shared" ca="1" si="34"/>
        <v>0</v>
      </c>
      <c r="FS36" s="491"/>
      <c r="FT36" s="491"/>
      <c r="FU36" s="491"/>
      <c r="FV36" s="491"/>
      <c r="FW36" s="491"/>
      <c r="FX36" s="491"/>
      <c r="FY36" s="491"/>
      <c r="FZ36" s="491"/>
      <c r="GA36" s="491"/>
      <c r="GB36" s="491"/>
      <c r="GC36" s="491"/>
      <c r="GD36" s="491"/>
      <c r="GE36" s="491"/>
      <c r="GF36" s="491"/>
      <c r="GG36" s="491"/>
      <c r="GH36" s="491"/>
      <c r="GI36" s="491"/>
      <c r="GJ36" s="491"/>
      <c r="GK36" s="491"/>
      <c r="GL36" s="491"/>
      <c r="GM36" s="491"/>
      <c r="GN36" s="491"/>
      <c r="GO36" s="491"/>
      <c r="GP36" s="491"/>
      <c r="GQ36" s="491"/>
      <c r="GR36" s="491"/>
      <c r="GS36" s="491"/>
      <c r="GT36" s="491"/>
      <c r="GU36" s="491"/>
      <c r="GV36" s="49"/>
      <c r="GW36" s="49"/>
      <c r="GX36" s="49"/>
      <c r="GY36" s="49"/>
      <c r="GZ36" s="49"/>
      <c r="HA36" s="49"/>
      <c r="HB36" s="49"/>
      <c r="HC36" s="49"/>
    </row>
    <row r="37" spans="1:211" s="316" customFormat="1" ht="30" customHeight="1" thickTop="1" thickBot="1">
      <c r="A37" s="42"/>
      <c r="B37" s="194"/>
      <c r="C37" s="390" t="str">
        <f ca="1">IF('DB Func'!B32="Funcionário 30","",'DB Func'!B32)</f>
        <v/>
      </c>
      <c r="D37" s="391">
        <f ca="1">'DB Func'!CE32</f>
        <v>0</v>
      </c>
      <c r="E37" s="382" t="str">
        <f ca="1">IF(C37="","-",IF(OR(terceiro!E37="fev",terceiro!F37="FEV"),"Sim","Não"))</f>
        <v>-</v>
      </c>
      <c r="F37" s="383" t="str">
        <f ca="1">IF(C37="","-",IF(OR(Ferias!E37="FEV",Ferias!F37="FEV"),"Sim","Não"))</f>
        <v>-</v>
      </c>
      <c r="G37" s="383">
        <f ca="1">IF(C37="",0,IF(F37="Sim",IF(Ferias!E37="FEV",Ferias!I37,Ferias!J37),0))</f>
        <v>0</v>
      </c>
      <c r="H37" s="185"/>
      <c r="I37" s="185"/>
      <c r="J37" s="382"/>
      <c r="K37" s="152"/>
      <c r="L37" s="151"/>
      <c r="M37" s="189"/>
      <c r="N37" s="153"/>
      <c r="O37" s="48"/>
      <c r="P37" s="48"/>
      <c r="Q37" s="48"/>
      <c r="R37" s="49"/>
      <c r="S37" s="49"/>
      <c r="T37" s="49"/>
      <c r="U37" s="49"/>
      <c r="V37" s="49"/>
      <c r="W37" s="49"/>
      <c r="X37" s="49"/>
      <c r="Y37" s="49"/>
      <c r="Z37" s="49"/>
      <c r="AA37" s="49"/>
      <c r="AB37" s="48"/>
      <c r="AC37" s="48"/>
      <c r="AD37" s="49"/>
      <c r="AE37" s="49"/>
      <c r="AF37" s="314"/>
      <c r="AH37" s="484">
        <f ca="1">IF(AND('DB Func'!GE32="Janeiro",'DB Func'!BQ32="2 Parcelas"),(('auxiliar 13 sal'!D33/12*'DB Func'!GF32+AVERAGE('auxiliar 13 sal'!Q33:AB33)+AVERAGE('auxiliar 13 sal'!AE33:AP33)+'auxiliar 13 sal'!D33*'DB Func'!BN32+'auxiliar 13 sal'!D33*'DB Func'!BO32)/2),IF('DB Func'!GE32="Fevereiro",IF('DB Func'!BQ32="Parcela Única",('auxiliar 13 sal'!D33/12*'DB Func'!GF32)+AVERAGE('auxiliar 13 sal'!Q33:AB33)+AVERAGE('auxiliar 13 sal'!AE33:AP33)+('auxiliar 13 sal'!D33*'DB Func'!BN32)+('auxiliar 13 sal'!D33*'DB Func'!BO32),IF('DB Func'!BQ32="2 Parcelas",(('auxiliar 13 sal'!D33/12*'DB Func'!GF32+AVERAGE('auxiliar 13 sal'!Q33:AB33)+AVERAGE('auxiliar 13 sal'!AE33:AP33)+'auxiliar 13 sal'!D33*'DB Func'!BN32+'auxiliar 13 sal'!D33*'DB Func'!BO32)/2))),0))</f>
        <v>0</v>
      </c>
      <c r="AJ37" s="486"/>
      <c r="AK37" s="487">
        <f t="shared" ca="1" si="8"/>
        <v>0</v>
      </c>
      <c r="AL37" s="488">
        <f t="shared" ca="1" si="9"/>
        <v>0</v>
      </c>
      <c r="AM37" s="487">
        <f t="shared" ca="1" si="10"/>
        <v>0</v>
      </c>
      <c r="AN37" s="487">
        <f t="shared" ca="1" si="11"/>
        <v>0</v>
      </c>
      <c r="AO37" s="487">
        <f t="shared" ca="1" si="12"/>
        <v>0</v>
      </c>
      <c r="AP37" s="487">
        <f t="shared" ca="1" si="13"/>
        <v>0</v>
      </c>
      <c r="AQ37" s="487">
        <f t="shared" ca="1" si="14"/>
        <v>0</v>
      </c>
      <c r="AR37" s="487">
        <f>IF(OR(M37="",M37=0),0,((FF37/220)*('Ho Ex'!$C$8+$AS$6))*M37)</f>
        <v>0</v>
      </c>
      <c r="AS37" s="487">
        <f>IF(OR(N37="",N37=0),0,((FF37/220*('DB Func'!GD32+Lanc!$AS$6))*('Ho Ex'!$I$8+$AS$6))*(N37/52.5*60))</f>
        <v>0</v>
      </c>
      <c r="AT37" s="487">
        <f>IF(OR(M37="",M37=0),0,((FF37/220)*('Ho Ex'!$J$8+$AS$6))*O37)</f>
        <v>0</v>
      </c>
      <c r="AU37" s="487">
        <f>IF(OR(M37="",M37=0),0,((FF37/220)*('Ho Ex'!I43+$AS$6))*P37)</f>
        <v>0</v>
      </c>
      <c r="AV37" s="487">
        <f>IF(OR(M37="",M37=0),0,((FF37/220)*('Ho Ex'!C43+$AS$6))*Q37)</f>
        <v>0</v>
      </c>
      <c r="AW37" s="487">
        <f ca="1">FF37*'DB Func'!BN32</f>
        <v>0</v>
      </c>
      <c r="AX37" s="487">
        <f ca="1">FF37*'DB Func'!BO32</f>
        <v>0</v>
      </c>
      <c r="AY37" s="487">
        <f>IF(FJ37=0,0,VLOOKUP(FJ37,'P Gerais'!$D$39:$G$41,3,TRUE)*Func30!$F$68)</f>
        <v>0</v>
      </c>
      <c r="AZ37" s="487">
        <f t="shared" si="15"/>
        <v>0</v>
      </c>
      <c r="BA37" s="488">
        <f ca="1">((FF37-FH37-FG37+AZ37+AQ37+SUM(Z37:AA37)+SUM(AW37:AX37)+AK37)*IF('DB Func'!GG32="ok",'DB Func'!GD32,0))+(FF37-FH37-FG37+AZ37+AQ37+SUM(Z37:AA37)+SUM(AW37:AX37))+AK37</f>
        <v>0</v>
      </c>
      <c r="BB37" s="489">
        <f ca="1">VLOOKUP(BA37,'P Gerais'!$D$22:$G$25,3,TRUE)</f>
        <v>0.08</v>
      </c>
      <c r="BC37" s="487">
        <f ca="1">IF(BA37&lt;'P Gerais'!$D$25,BA37*BB37,Lanc!BB37)</f>
        <v>0</v>
      </c>
      <c r="BD37" s="487">
        <f ca="1">BA37-BC37-('DB Func'!GB32*'P Gerais'!$D$35)</f>
        <v>0</v>
      </c>
      <c r="BE37" s="490">
        <f ca="1">VLOOKUP(BD37,'P Gerais'!$D$29:$F$33,3,TRUE)</f>
        <v>0</v>
      </c>
      <c r="BF37" s="487">
        <f t="shared" ca="1" si="16"/>
        <v>0</v>
      </c>
      <c r="BG37" s="487">
        <f ca="1">VLOOKUP(BD37,'P Gerais'!$D$29:$G$33,4,TRUE)</f>
        <v>0</v>
      </c>
      <c r="BH37" s="487">
        <f t="shared" ca="1" si="17"/>
        <v>0</v>
      </c>
      <c r="BI37" s="487">
        <f t="shared" ca="1" si="18"/>
        <v>0</v>
      </c>
      <c r="BJ37" s="486">
        <f ca="1">'DB Func'!G32</f>
        <v>0</v>
      </c>
      <c r="BK37" s="486">
        <f ca="1">'DB Func'!FW32</f>
        <v>0</v>
      </c>
      <c r="BL37" s="487">
        <f ca="1">D37*'P Gerais'!$D$13</f>
        <v>0</v>
      </c>
      <c r="BM37" s="487">
        <f ca="1">D37*'P Gerais'!$D$14</f>
        <v>0</v>
      </c>
      <c r="BN37" s="487">
        <f ca="1">D37*'P Gerais'!$D$16</f>
        <v>0</v>
      </c>
      <c r="BO37" s="487">
        <f ca="1">D37*'P Gerais'!$D$17</f>
        <v>0</v>
      </c>
      <c r="BP37" s="487">
        <f ca="1">D37*'P Gerais'!$D$18</f>
        <v>0</v>
      </c>
      <c r="BQ37" s="489">
        <f ca="1">VLOOKUP(D37,'P Gerais'!$D$22:$G$24,3,TRUE)</f>
        <v>0.08</v>
      </c>
      <c r="BR37" s="489">
        <f ca="1">VLOOKUP(D37,'P Gerais'!$D$29:$G$33,3,TRUE)</f>
        <v>0</v>
      </c>
      <c r="BS37" s="489">
        <f ca="1">'DB Func'!BN32</f>
        <v>0</v>
      </c>
      <c r="BT37" s="489">
        <f ca="1">'DB Func'!BO32</f>
        <v>0</v>
      </c>
      <c r="BU37" s="489">
        <f ca="1">'DB Func'!FX32</f>
        <v>0</v>
      </c>
      <c r="BV37" s="487">
        <f t="shared" ca="1" si="19"/>
        <v>-0.08</v>
      </c>
      <c r="BW37" s="487">
        <f ca="1">BV37-'DB Func'!GC32</f>
        <v>-0.08</v>
      </c>
      <c r="BX37" s="486">
        <f ca="1">IFERROR(VLOOKUP(BW37,'P Gerais'!$D$29:$G$33,3,TRUE)*BW37,0)</f>
        <v>0</v>
      </c>
      <c r="BY37" s="487">
        <f ca="1">IFERROR(BX37-VLOOKUP(BW37,'P Gerais'!$D$29:$H$33,4,TRUE),0)</f>
        <v>0</v>
      </c>
      <c r="BZ37" s="487">
        <f ca="1">D37*'DB Func'!GD32</f>
        <v>0</v>
      </c>
      <c r="CA37" s="486"/>
      <c r="CB37" s="487">
        <f t="shared" ca="1" si="20"/>
        <v>0</v>
      </c>
      <c r="CC37" s="487">
        <f t="shared" si="21"/>
        <v>0</v>
      </c>
      <c r="CD37" s="487">
        <f t="shared" si="22"/>
        <v>0</v>
      </c>
      <c r="CE37" s="486"/>
      <c r="CF37" s="486" t="str">
        <f t="shared" ca="1" si="23"/>
        <v>não</v>
      </c>
      <c r="CG37" s="486">
        <f ca="1">IF($CH$8=1,DAY('DB Func'!C32),0)</f>
        <v>0</v>
      </c>
      <c r="CH37" s="486">
        <f ca="1">IF(CI37=0,0,MONTH('DB Func'!C32))</f>
        <v>0</v>
      </c>
      <c r="CI37" s="486">
        <f ca="1">IF('P Gerais'!D35=YEAR('DB Func'!C32),YEAR('DB Func'!C32),0)</f>
        <v>0</v>
      </c>
      <c r="CJ37" s="488">
        <v>60</v>
      </c>
      <c r="CK37" s="491"/>
      <c r="CL37" s="486" t="str">
        <f>IF(ISERROR(HLOOKUP(CL35,$DQ$7:$DW37,$DX37,FALSE)),"N",HLOOKUP(CL35,$DQ$7:$DW37,$DX37,FALSE))</f>
        <v>N</v>
      </c>
      <c r="CM37" s="486" t="str">
        <f>IF(ISERROR(HLOOKUP(CM35,$DQ$7:$DW37,$DX37,FALSE)),"N",HLOOKUP(CM35,$DQ$7:$DW37,$DX37,FALSE))</f>
        <v>N</v>
      </c>
      <c r="CN37" s="486" t="str">
        <f>IF(ISERROR(HLOOKUP(CN35,$DQ$7:$DW37,$DX37,FALSE)),"N",HLOOKUP(CN35,$DQ$7:$DW37,$DX37,FALSE))</f>
        <v>N</v>
      </c>
      <c r="CO37" s="486" t="str">
        <f>IF(ISERROR(HLOOKUP(CO35,$DQ$7:$DW37,$DX37,FALSE)),"N",HLOOKUP(CO35,$DQ$7:$DW37,$DX37,FALSE))</f>
        <v>N</v>
      </c>
      <c r="CP37" s="486" t="str">
        <f>IF(ISERROR(HLOOKUP(CP35,$DQ$7:$DW37,$DX37,FALSE)),"N",HLOOKUP(CP35,$DQ$7:$DW37,$DX37,FALSE))</f>
        <v>N</v>
      </c>
      <c r="CQ37" s="486" t="str">
        <f>IF(ISERROR(HLOOKUP(CQ35,$DQ$7:$DW37,$DX37,FALSE)),"N",HLOOKUP(CQ35,$DQ$7:$DW37,$DX37,FALSE))</f>
        <v>N</v>
      </c>
      <c r="CR37" s="486" t="str">
        <f>IF(ISERROR(HLOOKUP(CR35,$DQ$7:$DW37,$DX37,FALSE)),"N",HLOOKUP(CR35,$DQ$7:$DW37,$DX37,FALSE))</f>
        <v>N</v>
      </c>
      <c r="CS37" s="486" t="str">
        <f>IF(ISERROR(HLOOKUP(CS35,$DQ$7:$DW37,$DX37,FALSE)),"N",HLOOKUP(CS35,$DQ$7:$DW37,$DX37,FALSE))</f>
        <v>N</v>
      </c>
      <c r="CT37" s="486" t="str">
        <f>IF(ISERROR(HLOOKUP(CT35,$DQ$7:$DW37,$DX37,FALSE)),"N",HLOOKUP(CT35,$DQ$7:$DW37,$DX37,FALSE))</f>
        <v>N</v>
      </c>
      <c r="CU37" s="486" t="str">
        <f>IF(ISERROR(HLOOKUP(CU35,$DQ$7:$DW37,$DX37,FALSE)),"N",HLOOKUP(CU35,$DQ$7:$DW37,$DX37,FALSE))</f>
        <v>N</v>
      </c>
      <c r="CV37" s="486" t="str">
        <f>IF(ISERROR(HLOOKUP(CV35,$DQ$7:$DW37,$DX37,FALSE)),"N",HLOOKUP(CV35,$DQ$7:$DW37,$DX37,FALSE))</f>
        <v>N</v>
      </c>
      <c r="CW37" s="486" t="str">
        <f>IF(ISERROR(HLOOKUP(CW35,$DQ$7:$DW37,$DX37,FALSE)),"N",HLOOKUP(CW35,$DQ$7:$DW37,$DX37,FALSE))</f>
        <v>N</v>
      </c>
      <c r="CX37" s="486" t="str">
        <f>IF(ISERROR(HLOOKUP(CX35,$DQ$7:$DW37,$DX37,FALSE)),"N",HLOOKUP(CX35,$DQ$7:$DW37,$DX37,FALSE))</f>
        <v>N</v>
      </c>
      <c r="CY37" s="486" t="str">
        <f>IF(ISERROR(HLOOKUP(CY35,$DQ$7:$DW37,$DX37,FALSE)),"N",HLOOKUP(CY35,$DQ$7:$DW37,$DX37,FALSE))</f>
        <v>N</v>
      </c>
      <c r="CZ37" s="486" t="str">
        <f>IF(ISERROR(HLOOKUP(CZ35,$DQ$7:$DW37,$DX37,FALSE)),"N",HLOOKUP(CZ35,$DQ$7:$DW37,$DX37,FALSE))</f>
        <v>N</v>
      </c>
      <c r="DA37" s="486" t="str">
        <f>IF(ISERROR(HLOOKUP(DA35,$DQ$7:$DW37,$DX37,FALSE)),"N",HLOOKUP(DA35,$DQ$7:$DW37,$DX37,FALSE))</f>
        <v>N</v>
      </c>
      <c r="DB37" s="486" t="str">
        <f>IF(ISERROR(HLOOKUP(DB35,$DQ$7:$DW37,$DX37,FALSE)),"N",HLOOKUP(DB35,$DQ$7:$DW37,$DX37,FALSE))</f>
        <v>N</v>
      </c>
      <c r="DC37" s="486" t="str">
        <f>IF(ISERROR(HLOOKUP(DC35,$DQ$7:$DW37,$DX37,FALSE)),"N",HLOOKUP(DC35,$DQ$7:$DW37,$DX37,FALSE))</f>
        <v>N</v>
      </c>
      <c r="DD37" s="486" t="str">
        <f>IF(ISERROR(HLOOKUP(DD35,$DQ$7:$DW37,$DX37,FALSE)),"N",HLOOKUP(DD35,$DQ$7:$DW37,$DX37,FALSE))</f>
        <v>N</v>
      </c>
      <c r="DE37" s="486" t="str">
        <f>IF(ISERROR(HLOOKUP(DE35,$DQ$7:$DW37,$DX37,FALSE)),"N",HLOOKUP(DE35,$DQ$7:$DW37,$DX37,FALSE))</f>
        <v>N</v>
      </c>
      <c r="DF37" s="486" t="str">
        <f>IF(ISERROR(HLOOKUP(DF35,$DQ$7:$DW37,$DX37,FALSE)),"N",HLOOKUP(DF35,$DQ$7:$DW37,$DX37,FALSE))</f>
        <v>N</v>
      </c>
      <c r="DG37" s="486" t="str">
        <f>IF(ISERROR(HLOOKUP(DG35,$DQ$7:$DW37,$DX37,FALSE)),"N",HLOOKUP(DG35,$DQ$7:$DW37,$DX37,FALSE))</f>
        <v>N</v>
      </c>
      <c r="DH37" s="486" t="str">
        <f>IF(ISERROR(HLOOKUP(DH35,$DQ$7:$DW37,$DX37,FALSE)),"N",HLOOKUP(DH35,$DQ$7:$DW37,$DX37,FALSE))</f>
        <v>N</v>
      </c>
      <c r="DI37" s="486" t="str">
        <f>IF(ISERROR(HLOOKUP(DI35,$DQ$7:$DW37,$DX37,FALSE)),"N",HLOOKUP(DI35,$DQ$7:$DW37,$DX37,FALSE))</f>
        <v>N</v>
      </c>
      <c r="DJ37" s="486" t="str">
        <f>IF(ISERROR(HLOOKUP(DJ35,$DQ$7:$DW37,$DX37,FALSE)),"N",HLOOKUP(DJ35,$DQ$7:$DW37,$DX37,FALSE))</f>
        <v>N</v>
      </c>
      <c r="DK37" s="486" t="str">
        <f>IF(ISERROR(HLOOKUP(DK35,$DQ$7:$DW37,$DX37,FALSE)),"N",HLOOKUP(DK35,$DQ$7:$DW37,$DX37,FALSE))</f>
        <v>N</v>
      </c>
      <c r="DL37" s="486" t="str">
        <f>IF(ISERROR(HLOOKUP(DL35,$DQ$7:$DW37,$DX37,FALSE)),"N",HLOOKUP(DL35,$DQ$7:$DW37,$DX37,FALSE))</f>
        <v>N</v>
      </c>
      <c r="DM37" s="486" t="str">
        <f>IF(ISERROR(HLOOKUP(DM35,$DQ$7:$DW37,$DX37,FALSE)),"N",HLOOKUP(DM35,$DQ$7:$DW37,$DX37,FALSE))</f>
        <v>N</v>
      </c>
      <c r="DN37" s="486" t="str">
        <f>IF($DN$4="não é um ano bissexto","",IF(ISERROR(HLOOKUP(DN35,$DQ$7:$DW37,$DX37,FALSE)),"N",HLOOKUP(DN35,$DQ$7:$DW37,$DX37,FALSE)))</f>
        <v/>
      </c>
      <c r="DO37" s="486">
        <f t="shared" si="24"/>
        <v>0</v>
      </c>
      <c r="DP37" s="486">
        <f t="shared" si="25"/>
        <v>28</v>
      </c>
      <c r="DQ37" s="486" t="str">
        <f>IF('DB Func'!M32&gt;0,"S","N")</f>
        <v>N</v>
      </c>
      <c r="DR37" s="486" t="str">
        <f>IF('DB Func'!R32&gt;0,"S","N")</f>
        <v>N</v>
      </c>
      <c r="DS37" s="486" t="str">
        <f>IF('DB Func'!W32&gt;0,"S","N")</f>
        <v>N</v>
      </c>
      <c r="DT37" s="486" t="str">
        <f>IF('DB Func'!AB32&gt;0,"S","N")</f>
        <v>N</v>
      </c>
      <c r="DU37" s="486" t="str">
        <f>IF('DB Func'!AG32&gt;0,"S","N")</f>
        <v>N</v>
      </c>
      <c r="DV37" s="486" t="str">
        <f>IF('DB Func'!AL32&gt;0,"S","N")</f>
        <v>N</v>
      </c>
      <c r="DW37" s="486" t="str">
        <f>IF('DB Func'!AQ32&gt;0,"S","N")</f>
        <v>N</v>
      </c>
      <c r="DX37" s="486">
        <v>31</v>
      </c>
      <c r="DY37" s="492">
        <f ca="1">'DB Func'!C32</f>
        <v>0</v>
      </c>
      <c r="DZ37" s="486" t="str">
        <f t="shared" ca="1" si="37"/>
        <v>s</v>
      </c>
      <c r="EA37" s="486" t="str">
        <f t="shared" ca="1" si="37"/>
        <v>s</v>
      </c>
      <c r="EB37" s="486" t="str">
        <f t="shared" ca="1" si="37"/>
        <v>s</v>
      </c>
      <c r="EC37" s="486" t="str">
        <f t="shared" ca="1" si="37"/>
        <v>s</v>
      </c>
      <c r="ED37" s="486" t="str">
        <f t="shared" ca="1" si="37"/>
        <v>s</v>
      </c>
      <c r="EE37" s="486" t="str">
        <f t="shared" ca="1" si="37"/>
        <v>s</v>
      </c>
      <c r="EF37" s="486" t="str">
        <f t="shared" ca="1" si="37"/>
        <v>s</v>
      </c>
      <c r="EG37" s="486" t="str">
        <f t="shared" ca="1" si="37"/>
        <v>s</v>
      </c>
      <c r="EH37" s="486" t="str">
        <f t="shared" ca="1" si="37"/>
        <v>s</v>
      </c>
      <c r="EI37" s="486" t="str">
        <f t="shared" ca="1" si="37"/>
        <v>s</v>
      </c>
      <c r="EJ37" s="486" t="str">
        <f t="shared" ca="1" si="37"/>
        <v>s</v>
      </c>
      <c r="EK37" s="486" t="str">
        <f t="shared" ca="1" si="37"/>
        <v>s</v>
      </c>
      <c r="EL37" s="486" t="str">
        <f t="shared" ca="1" si="37"/>
        <v>s</v>
      </c>
      <c r="EM37" s="486" t="str">
        <f t="shared" ca="1" si="37"/>
        <v>s</v>
      </c>
      <c r="EN37" s="486" t="str">
        <f t="shared" ca="1" si="37"/>
        <v>s</v>
      </c>
      <c r="EO37" s="486" t="str">
        <f t="shared" ca="1" si="37"/>
        <v>s</v>
      </c>
      <c r="EP37" s="486" t="str">
        <f t="shared" ca="1" si="36"/>
        <v>s</v>
      </c>
      <c r="EQ37" s="486" t="str">
        <f t="shared" ca="1" si="36"/>
        <v>s</v>
      </c>
      <c r="ER37" s="486" t="str">
        <f t="shared" ca="1" si="36"/>
        <v>s</v>
      </c>
      <c r="ES37" s="486" t="str">
        <f t="shared" ca="1" si="36"/>
        <v>s</v>
      </c>
      <c r="ET37" s="486" t="str">
        <f t="shared" ca="1" si="35"/>
        <v>s</v>
      </c>
      <c r="EU37" s="486" t="str">
        <f t="shared" ca="1" si="36"/>
        <v>s</v>
      </c>
      <c r="EV37" s="486" t="str">
        <f t="shared" ca="1" si="36"/>
        <v>s</v>
      </c>
      <c r="EW37" s="486" t="str">
        <f t="shared" ca="1" si="36"/>
        <v>s</v>
      </c>
      <c r="EX37" s="486" t="str">
        <f t="shared" ca="1" si="36"/>
        <v>s</v>
      </c>
      <c r="EY37" s="486" t="str">
        <f t="shared" ca="1" si="36"/>
        <v>s</v>
      </c>
      <c r="EZ37" s="486" t="str">
        <f t="shared" ca="1" si="36"/>
        <v>s</v>
      </c>
      <c r="FA37" s="486" t="str">
        <f t="shared" ca="1" si="36"/>
        <v>s</v>
      </c>
      <c r="FB37" s="486" t="str">
        <f t="shared" si="28"/>
        <v/>
      </c>
      <c r="FC37" s="486">
        <f t="shared" ca="1" si="29"/>
        <v>28</v>
      </c>
      <c r="FD37" s="486">
        <f t="shared" ca="1" si="30"/>
        <v>0</v>
      </c>
      <c r="FE37" s="486" t="str">
        <f ca="1">IF(AND(YEAR(DY37)='P Gerais'!D35,MONTH(Lanc!EA37)=2,DAY(Lanc!EA37)&gt;1),"S","N")</f>
        <v>N</v>
      </c>
      <c r="FF37" s="487">
        <f t="shared" ca="1" si="31"/>
        <v>0</v>
      </c>
      <c r="FG37" s="487">
        <f t="shared" si="32"/>
        <v>0</v>
      </c>
      <c r="FH37" s="493">
        <f t="shared" ca="1" si="33"/>
        <v>0</v>
      </c>
      <c r="FI37" s="491"/>
      <c r="FJ37" s="491"/>
      <c r="FK37" s="491"/>
      <c r="FL37" s="491"/>
      <c r="FM37" s="491"/>
      <c r="FN37" s="491"/>
      <c r="FO37" s="491"/>
      <c r="FP37" s="491">
        <f ca="1">((FF37-FH37-FG37+AZ37+AQ37+SUM(Z37:AA37)+SUM(AW37:AX37)+AK37)*IF('DB Func'!GG32="ok",'DB Func'!GD32,0))</f>
        <v>0</v>
      </c>
      <c r="FQ37" s="491"/>
      <c r="FR37" s="495">
        <f t="shared" ca="1" si="34"/>
        <v>0</v>
      </c>
      <c r="FS37" s="491"/>
      <c r="FT37" s="491"/>
      <c r="FU37" s="491"/>
      <c r="FV37" s="491"/>
      <c r="FW37" s="491"/>
      <c r="FX37" s="491"/>
      <c r="FY37" s="491"/>
      <c r="FZ37" s="491"/>
      <c r="GA37" s="491"/>
      <c r="GB37" s="491"/>
      <c r="GC37" s="491"/>
      <c r="GD37" s="491"/>
      <c r="GE37" s="491"/>
      <c r="GF37" s="491"/>
      <c r="GG37" s="491"/>
      <c r="GH37" s="491"/>
      <c r="GI37" s="491"/>
      <c r="GJ37" s="491"/>
      <c r="GK37" s="491"/>
      <c r="GL37" s="491"/>
      <c r="GM37" s="491"/>
      <c r="GN37" s="491"/>
      <c r="GO37" s="491"/>
      <c r="GP37" s="491"/>
      <c r="GQ37" s="491"/>
      <c r="GR37" s="491"/>
      <c r="GS37" s="491"/>
      <c r="GT37" s="491"/>
      <c r="GU37" s="491"/>
      <c r="GV37" s="49"/>
      <c r="GW37" s="49"/>
      <c r="GX37" s="49"/>
      <c r="GY37" s="49"/>
      <c r="GZ37" s="49"/>
      <c r="HA37" s="49"/>
      <c r="HB37" s="49"/>
      <c r="HC37" s="49"/>
    </row>
    <row r="38" spans="1:211" s="316" customFormat="1" ht="30" customHeight="1" thickTop="1">
      <c r="A38" s="342"/>
      <c r="B38" s="195"/>
      <c r="C38" s="195"/>
      <c r="D38" s="195"/>
      <c r="E38" s="195"/>
      <c r="F38" s="195"/>
      <c r="G38" s="195"/>
      <c r="H38" s="195"/>
      <c r="I38" s="195"/>
      <c r="J38" s="195"/>
      <c r="K38" s="195"/>
      <c r="L38" s="195"/>
      <c r="M38" s="195"/>
      <c r="N38" s="195"/>
      <c r="O38" s="195"/>
      <c r="P38" s="195"/>
      <c r="Q38" s="195"/>
      <c r="R38" s="195"/>
      <c r="S38" s="195"/>
      <c r="T38" s="195"/>
      <c r="U38" s="195"/>
      <c r="V38" s="195"/>
      <c r="W38" s="195"/>
      <c r="X38" s="195"/>
      <c r="Y38" s="195"/>
      <c r="Z38" s="195"/>
      <c r="AA38" s="195"/>
      <c r="AB38" s="195"/>
      <c r="AC38" s="195"/>
      <c r="AD38" s="195"/>
      <c r="AE38" s="195"/>
      <c r="AF38" s="195"/>
      <c r="AJ38" s="486"/>
      <c r="AK38" s="487">
        <f ca="1">SUM(AK8:AK37)</f>
        <v>0</v>
      </c>
      <c r="AL38" s="487">
        <f t="shared" ref="AL38:CW38" ca="1" si="38">SUM(AL8:AL37)</f>
        <v>0</v>
      </c>
      <c r="AM38" s="487">
        <f t="shared" ca="1" si="38"/>
        <v>0</v>
      </c>
      <c r="AN38" s="487">
        <f t="shared" ca="1" si="38"/>
        <v>0</v>
      </c>
      <c r="AO38" s="487">
        <f t="shared" ca="1" si="38"/>
        <v>0</v>
      </c>
      <c r="AP38" s="487">
        <f t="shared" ca="1" si="38"/>
        <v>0</v>
      </c>
      <c r="AQ38" s="487">
        <f t="shared" ca="1" si="38"/>
        <v>0</v>
      </c>
      <c r="AR38" s="487">
        <f t="shared" si="38"/>
        <v>0</v>
      </c>
      <c r="AS38" s="487">
        <f t="shared" si="38"/>
        <v>0</v>
      </c>
      <c r="AT38" s="487">
        <f t="shared" si="38"/>
        <v>0</v>
      </c>
      <c r="AU38" s="487">
        <f t="shared" si="38"/>
        <v>0</v>
      </c>
      <c r="AV38" s="487">
        <f t="shared" si="38"/>
        <v>0</v>
      </c>
      <c r="AW38" s="487">
        <f t="shared" ca="1" si="38"/>
        <v>0</v>
      </c>
      <c r="AX38" s="487">
        <f t="shared" ca="1" si="38"/>
        <v>0</v>
      </c>
      <c r="AY38" s="487">
        <f t="shared" si="38"/>
        <v>0</v>
      </c>
      <c r="AZ38" s="487">
        <f t="shared" si="38"/>
        <v>0</v>
      </c>
      <c r="BA38" s="487">
        <f t="shared" ca="1" si="38"/>
        <v>0</v>
      </c>
      <c r="BB38" s="487">
        <f t="shared" ca="1" si="38"/>
        <v>2.4000000000000008</v>
      </c>
      <c r="BC38" s="487">
        <f t="shared" ca="1" si="38"/>
        <v>0</v>
      </c>
      <c r="BD38" s="487">
        <f t="shared" ca="1" si="38"/>
        <v>0</v>
      </c>
      <c r="BE38" s="487">
        <f t="shared" ca="1" si="38"/>
        <v>0</v>
      </c>
      <c r="BF38" s="487">
        <f t="shared" ca="1" si="38"/>
        <v>0</v>
      </c>
      <c r="BG38" s="487">
        <f t="shared" ca="1" si="38"/>
        <v>0</v>
      </c>
      <c r="BH38" s="487">
        <f t="shared" ca="1" si="17"/>
        <v>0</v>
      </c>
      <c r="BI38" s="487">
        <f t="shared" ca="1" si="38"/>
        <v>0</v>
      </c>
      <c r="BJ38" s="487">
        <f t="shared" ca="1" si="38"/>
        <v>0</v>
      </c>
      <c r="BK38" s="487">
        <f t="shared" ca="1" si="38"/>
        <v>0</v>
      </c>
      <c r="BL38" s="487">
        <f t="shared" ca="1" si="38"/>
        <v>0</v>
      </c>
      <c r="BM38" s="487">
        <f t="shared" ca="1" si="38"/>
        <v>0</v>
      </c>
      <c r="BN38" s="487">
        <f t="shared" ca="1" si="38"/>
        <v>0</v>
      </c>
      <c r="BO38" s="487">
        <f t="shared" ca="1" si="38"/>
        <v>0</v>
      </c>
      <c r="BP38" s="487">
        <f t="shared" ca="1" si="38"/>
        <v>0</v>
      </c>
      <c r="BQ38" s="487">
        <f t="shared" ca="1" si="38"/>
        <v>2.4000000000000008</v>
      </c>
      <c r="BR38" s="487">
        <f t="shared" ca="1" si="38"/>
        <v>0</v>
      </c>
      <c r="BS38" s="487">
        <f t="shared" ca="1" si="38"/>
        <v>0</v>
      </c>
      <c r="BT38" s="487">
        <f t="shared" ca="1" si="38"/>
        <v>0</v>
      </c>
      <c r="BU38" s="487">
        <f t="shared" ca="1" si="38"/>
        <v>0</v>
      </c>
      <c r="BV38" s="487">
        <f t="shared" ca="1" si="38"/>
        <v>-2.4000000000000008</v>
      </c>
      <c r="BW38" s="487">
        <f t="shared" ca="1" si="38"/>
        <v>-2.4000000000000008</v>
      </c>
      <c r="BX38" s="487">
        <f t="shared" ca="1" si="38"/>
        <v>0</v>
      </c>
      <c r="BY38" s="487">
        <f t="shared" ca="1" si="38"/>
        <v>0</v>
      </c>
      <c r="BZ38" s="487">
        <f t="shared" ca="1" si="38"/>
        <v>0</v>
      </c>
      <c r="CA38" s="487">
        <f t="shared" si="38"/>
        <v>0</v>
      </c>
      <c r="CB38" s="487">
        <f t="shared" ca="1" si="38"/>
        <v>0</v>
      </c>
      <c r="CC38" s="487">
        <f t="shared" si="38"/>
        <v>0</v>
      </c>
      <c r="CD38" s="487">
        <f t="shared" si="38"/>
        <v>0</v>
      </c>
      <c r="CE38" s="487">
        <f t="shared" si="38"/>
        <v>0</v>
      </c>
      <c r="CF38" s="487">
        <f t="shared" ca="1" si="38"/>
        <v>0</v>
      </c>
      <c r="CG38" s="487">
        <f t="shared" ca="1" si="38"/>
        <v>0</v>
      </c>
      <c r="CH38" s="487">
        <f t="shared" ca="1" si="38"/>
        <v>0</v>
      </c>
      <c r="CI38" s="487">
        <f t="shared" ca="1" si="38"/>
        <v>0</v>
      </c>
      <c r="CJ38" s="487">
        <f t="shared" si="38"/>
        <v>1365</v>
      </c>
      <c r="CK38" s="487">
        <f t="shared" si="38"/>
        <v>0</v>
      </c>
      <c r="CL38" s="487">
        <f t="shared" ca="1" si="38"/>
        <v>0</v>
      </c>
      <c r="CM38" s="487">
        <f t="shared" ca="1" si="38"/>
        <v>0</v>
      </c>
      <c r="CN38" s="487">
        <f t="shared" ca="1" si="38"/>
        <v>0</v>
      </c>
      <c r="CO38" s="487">
        <f t="shared" ca="1" si="38"/>
        <v>0</v>
      </c>
      <c r="CP38" s="487">
        <f t="shared" ca="1" si="38"/>
        <v>0</v>
      </c>
      <c r="CQ38" s="487">
        <f t="shared" ca="1" si="38"/>
        <v>0</v>
      </c>
      <c r="CR38" s="487">
        <f t="shared" si="38"/>
        <v>0</v>
      </c>
      <c r="CS38" s="487">
        <f t="shared" ca="1" si="38"/>
        <v>0</v>
      </c>
      <c r="CT38" s="487">
        <f t="shared" ca="1" si="38"/>
        <v>0</v>
      </c>
      <c r="CU38" s="487">
        <f t="shared" ca="1" si="38"/>
        <v>0</v>
      </c>
      <c r="CV38" s="487">
        <f t="shared" ca="1" si="38"/>
        <v>0</v>
      </c>
      <c r="CW38" s="487">
        <f t="shared" ca="1" si="38"/>
        <v>0</v>
      </c>
      <c r="CX38" s="487">
        <f t="shared" ref="CX38:FH38" ca="1" si="39">SUM(CX8:CX37)</f>
        <v>0</v>
      </c>
      <c r="CY38" s="487">
        <f t="shared" si="39"/>
        <v>0</v>
      </c>
      <c r="CZ38" s="487">
        <f t="shared" ca="1" si="39"/>
        <v>0</v>
      </c>
      <c r="DA38" s="487">
        <f t="shared" ca="1" si="39"/>
        <v>0</v>
      </c>
      <c r="DB38" s="487">
        <f t="shared" ca="1" si="39"/>
        <v>0</v>
      </c>
      <c r="DC38" s="487">
        <f t="shared" ca="1" si="39"/>
        <v>0</v>
      </c>
      <c r="DD38" s="487">
        <f t="shared" ca="1" si="39"/>
        <v>0</v>
      </c>
      <c r="DE38" s="487">
        <f t="shared" ca="1" si="39"/>
        <v>0</v>
      </c>
      <c r="DF38" s="487">
        <f t="shared" si="39"/>
        <v>0</v>
      </c>
      <c r="DG38" s="487">
        <f t="shared" ca="1" si="39"/>
        <v>0</v>
      </c>
      <c r="DH38" s="487">
        <f t="shared" ca="1" si="39"/>
        <v>0</v>
      </c>
      <c r="DI38" s="487">
        <f t="shared" ca="1" si="39"/>
        <v>0</v>
      </c>
      <c r="DJ38" s="487">
        <f t="shared" ca="1" si="39"/>
        <v>0</v>
      </c>
      <c r="DK38" s="487">
        <f t="shared" ca="1" si="39"/>
        <v>0</v>
      </c>
      <c r="DL38" s="487">
        <f t="shared" ca="1" si="39"/>
        <v>0</v>
      </c>
      <c r="DM38" s="487">
        <f t="shared" si="39"/>
        <v>0</v>
      </c>
      <c r="DN38" s="487">
        <f t="shared" si="39"/>
        <v>0</v>
      </c>
      <c r="DO38" s="487">
        <f t="shared" ca="1" si="39"/>
        <v>0</v>
      </c>
      <c r="DP38" s="487">
        <f t="shared" ca="1" si="39"/>
        <v>840</v>
      </c>
      <c r="DQ38" s="487">
        <f t="shared" ca="1" si="39"/>
        <v>0</v>
      </c>
      <c r="DR38" s="487">
        <f t="shared" ca="1" si="39"/>
        <v>0</v>
      </c>
      <c r="DS38" s="487">
        <f t="shared" ca="1" si="39"/>
        <v>0</v>
      </c>
      <c r="DT38" s="487">
        <f t="shared" ca="1" si="39"/>
        <v>0</v>
      </c>
      <c r="DU38" s="487">
        <f t="shared" ca="1" si="39"/>
        <v>0</v>
      </c>
      <c r="DV38" s="487">
        <f t="shared" ca="1" si="39"/>
        <v>0</v>
      </c>
      <c r="DW38" s="487">
        <f t="shared" ca="1" si="39"/>
        <v>0</v>
      </c>
      <c r="DX38" s="487">
        <f t="shared" si="39"/>
        <v>495</v>
      </c>
      <c r="DY38" s="487">
        <f t="shared" ca="1" si="39"/>
        <v>0</v>
      </c>
      <c r="DZ38" s="487">
        <f t="shared" ca="1" si="39"/>
        <v>0</v>
      </c>
      <c r="EA38" s="487">
        <f t="shared" ca="1" si="39"/>
        <v>0</v>
      </c>
      <c r="EB38" s="487">
        <f t="shared" ca="1" si="39"/>
        <v>0</v>
      </c>
      <c r="EC38" s="487">
        <f t="shared" ca="1" si="39"/>
        <v>0</v>
      </c>
      <c r="ED38" s="487">
        <f t="shared" ca="1" si="39"/>
        <v>0</v>
      </c>
      <c r="EE38" s="487">
        <f t="shared" ca="1" si="39"/>
        <v>0</v>
      </c>
      <c r="EF38" s="487">
        <f t="shared" ca="1" si="39"/>
        <v>0</v>
      </c>
      <c r="EG38" s="487">
        <f t="shared" ca="1" si="39"/>
        <v>0</v>
      </c>
      <c r="EH38" s="487">
        <f t="shared" ca="1" si="39"/>
        <v>0</v>
      </c>
      <c r="EI38" s="487">
        <f t="shared" ca="1" si="39"/>
        <v>0</v>
      </c>
      <c r="EJ38" s="487">
        <f t="shared" ca="1" si="39"/>
        <v>0</v>
      </c>
      <c r="EK38" s="487">
        <f t="shared" ca="1" si="39"/>
        <v>0</v>
      </c>
      <c r="EL38" s="487">
        <f t="shared" ca="1" si="39"/>
        <v>0</v>
      </c>
      <c r="EM38" s="487">
        <f t="shared" ca="1" si="39"/>
        <v>0</v>
      </c>
      <c r="EN38" s="487">
        <f t="shared" ca="1" si="39"/>
        <v>0</v>
      </c>
      <c r="EO38" s="487">
        <f t="shared" ca="1" si="39"/>
        <v>0</v>
      </c>
      <c r="EP38" s="487">
        <f t="shared" ca="1" si="39"/>
        <v>0</v>
      </c>
      <c r="EQ38" s="487">
        <f t="shared" ca="1" si="39"/>
        <v>0</v>
      </c>
      <c r="ER38" s="487">
        <f t="shared" ca="1" si="39"/>
        <v>0</v>
      </c>
      <c r="ES38" s="487">
        <f t="shared" ca="1" si="39"/>
        <v>0</v>
      </c>
      <c r="ET38" s="487">
        <f t="shared" ca="1" si="39"/>
        <v>0</v>
      </c>
      <c r="EU38" s="487">
        <f t="shared" ca="1" si="39"/>
        <v>0</v>
      </c>
      <c r="EV38" s="487">
        <f t="shared" ca="1" si="39"/>
        <v>0</v>
      </c>
      <c r="EW38" s="487">
        <f t="shared" ca="1" si="39"/>
        <v>0</v>
      </c>
      <c r="EX38" s="487">
        <f t="shared" ca="1" si="39"/>
        <v>0</v>
      </c>
      <c r="EY38" s="487">
        <f t="shared" ca="1" si="39"/>
        <v>0</v>
      </c>
      <c r="EZ38" s="487">
        <f t="shared" ca="1" si="39"/>
        <v>0</v>
      </c>
      <c r="FA38" s="487">
        <f t="shared" ca="1" si="39"/>
        <v>0</v>
      </c>
      <c r="FB38" s="487">
        <f t="shared" si="39"/>
        <v>0</v>
      </c>
      <c r="FC38" s="487">
        <f t="shared" ca="1" si="39"/>
        <v>840</v>
      </c>
      <c r="FD38" s="487">
        <f t="shared" ca="1" si="39"/>
        <v>0</v>
      </c>
      <c r="FE38" s="487">
        <f t="shared" ca="1" si="39"/>
        <v>0</v>
      </c>
      <c r="FF38" s="487">
        <f t="shared" ca="1" si="39"/>
        <v>0</v>
      </c>
      <c r="FG38" s="487">
        <f t="shared" si="39"/>
        <v>0</v>
      </c>
      <c r="FH38" s="487">
        <f t="shared" ca="1" si="39"/>
        <v>0</v>
      </c>
      <c r="FI38" s="491"/>
      <c r="FJ38" s="491"/>
      <c r="FK38" s="491"/>
      <c r="FL38" s="491"/>
      <c r="FM38" s="491"/>
      <c r="FN38" s="491"/>
      <c r="FO38" s="491"/>
      <c r="FP38" s="491">
        <f ca="1">SUM(FP8:FP37)</f>
        <v>0</v>
      </c>
      <c r="FQ38" s="487">
        <f t="shared" ref="FQ38:FR38" si="40">SUM(FQ8:FQ37)</f>
        <v>0.08</v>
      </c>
      <c r="FR38" s="487">
        <f t="shared" ca="1" si="40"/>
        <v>0</v>
      </c>
      <c r="FS38" s="491"/>
      <c r="FT38" s="491"/>
      <c r="FU38" s="491"/>
      <c r="FV38" s="491"/>
      <c r="FW38" s="491"/>
      <c r="FX38" s="491"/>
      <c r="FY38" s="491"/>
      <c r="FZ38" s="491"/>
      <c r="GA38" s="491"/>
      <c r="GB38" s="491"/>
      <c r="GC38" s="491"/>
      <c r="GD38" s="491"/>
      <c r="GE38" s="491"/>
      <c r="GF38" s="491"/>
      <c r="GG38" s="491"/>
      <c r="GH38" s="491"/>
      <c r="GI38" s="491"/>
      <c r="GJ38" s="491"/>
      <c r="GK38" s="491"/>
      <c r="GL38" s="491"/>
      <c r="GM38" s="491"/>
      <c r="GN38" s="491"/>
      <c r="GO38" s="491"/>
      <c r="GP38" s="491"/>
      <c r="GQ38" s="491"/>
      <c r="GR38" s="491"/>
      <c r="GS38" s="491"/>
      <c r="GT38" s="491"/>
      <c r="GU38" s="491"/>
    </row>
    <row r="39" spans="1:211" s="316" customFormat="1" ht="30" customHeight="1">
      <c r="A39" s="342"/>
      <c r="B39" s="195"/>
      <c r="C39" s="195"/>
      <c r="D39" s="396">
        <f t="shared" ref="D39:AL39" ca="1" si="41">SUM(D8:D37)</f>
        <v>0</v>
      </c>
      <c r="E39" s="396"/>
      <c r="F39" s="396">
        <f t="shared" ca="1" si="41"/>
        <v>0</v>
      </c>
      <c r="G39" s="396"/>
      <c r="H39" s="396"/>
      <c r="I39" s="396"/>
      <c r="J39" s="396"/>
      <c r="K39" s="396"/>
      <c r="L39" s="396"/>
      <c r="M39" s="396">
        <f t="shared" si="41"/>
        <v>0</v>
      </c>
      <c r="N39" s="396">
        <f t="shared" si="41"/>
        <v>0</v>
      </c>
      <c r="O39" s="396">
        <f t="shared" si="41"/>
        <v>0</v>
      </c>
      <c r="P39" s="396">
        <f t="shared" si="41"/>
        <v>0</v>
      </c>
      <c r="Q39" s="396">
        <f t="shared" si="41"/>
        <v>0</v>
      </c>
      <c r="R39" s="396">
        <f>SUM(R8:R37)</f>
        <v>0</v>
      </c>
      <c r="S39" s="396">
        <f t="shared" ref="S39:Y39" si="42">SUM(S8:S37)</f>
        <v>0</v>
      </c>
      <c r="T39" s="396">
        <f t="shared" si="42"/>
        <v>0</v>
      </c>
      <c r="U39" s="396">
        <f t="shared" si="42"/>
        <v>0</v>
      </c>
      <c r="V39" s="396">
        <f t="shared" si="42"/>
        <v>0</v>
      </c>
      <c r="W39" s="396">
        <f t="shared" si="42"/>
        <v>0</v>
      </c>
      <c r="X39" s="396">
        <f t="shared" si="42"/>
        <v>0</v>
      </c>
      <c r="Y39" s="396">
        <f t="shared" si="42"/>
        <v>0</v>
      </c>
      <c r="Z39" s="396">
        <f>SUM(Z8:Z37)</f>
        <v>0</v>
      </c>
      <c r="AA39" s="396">
        <f>SUM(AA8:AA37)</f>
        <v>0</v>
      </c>
      <c r="AB39" s="396">
        <f t="shared" si="41"/>
        <v>0</v>
      </c>
      <c r="AC39" s="396"/>
      <c r="AD39" s="396">
        <f t="shared" si="41"/>
        <v>0</v>
      </c>
      <c r="AE39" s="396">
        <f t="shared" si="41"/>
        <v>0</v>
      </c>
      <c r="AF39" s="396">
        <f t="shared" si="41"/>
        <v>0</v>
      </c>
      <c r="AH39" s="485">
        <f t="shared" ca="1" si="41"/>
        <v>0</v>
      </c>
      <c r="AI39" s="485">
        <f t="shared" si="41"/>
        <v>0</v>
      </c>
      <c r="AJ39" s="487">
        <f t="shared" ca="1" si="41"/>
        <v>0</v>
      </c>
      <c r="AK39" s="487">
        <f t="shared" ca="1" si="41"/>
        <v>0</v>
      </c>
      <c r="AL39" s="487">
        <f t="shared" ca="1" si="41"/>
        <v>0</v>
      </c>
      <c r="AM39" s="487">
        <f t="shared" ref="AM39:CA39" ca="1" si="43">SUM(AM8:AM37)</f>
        <v>0</v>
      </c>
      <c r="AN39" s="487">
        <f t="shared" ca="1" si="43"/>
        <v>0</v>
      </c>
      <c r="AO39" s="487">
        <f t="shared" ca="1" si="43"/>
        <v>0</v>
      </c>
      <c r="AP39" s="487">
        <f t="shared" ca="1" si="43"/>
        <v>0</v>
      </c>
      <c r="AQ39" s="487">
        <f t="shared" ca="1" si="43"/>
        <v>0</v>
      </c>
      <c r="AR39" s="487">
        <f t="shared" si="43"/>
        <v>0</v>
      </c>
      <c r="AS39" s="487">
        <f t="shared" si="43"/>
        <v>0</v>
      </c>
      <c r="AT39" s="487">
        <f t="shared" si="43"/>
        <v>0</v>
      </c>
      <c r="AU39" s="487">
        <f t="shared" si="43"/>
        <v>0</v>
      </c>
      <c r="AV39" s="487">
        <f t="shared" si="43"/>
        <v>0</v>
      </c>
      <c r="AW39" s="487">
        <f t="shared" ca="1" si="43"/>
        <v>0</v>
      </c>
      <c r="AX39" s="487">
        <f t="shared" ca="1" si="43"/>
        <v>0</v>
      </c>
      <c r="AY39" s="487">
        <f t="shared" si="43"/>
        <v>0</v>
      </c>
      <c r="AZ39" s="487">
        <f t="shared" si="43"/>
        <v>0</v>
      </c>
      <c r="BA39" s="487">
        <f t="shared" ca="1" si="43"/>
        <v>0</v>
      </c>
      <c r="BB39" s="487">
        <f t="shared" ca="1" si="43"/>
        <v>2.4000000000000008</v>
      </c>
      <c r="BC39" s="487">
        <f t="shared" ca="1" si="43"/>
        <v>0</v>
      </c>
      <c r="BD39" s="487">
        <f t="shared" ca="1" si="43"/>
        <v>0</v>
      </c>
      <c r="BE39" s="487">
        <f t="shared" ca="1" si="43"/>
        <v>0</v>
      </c>
      <c r="BF39" s="487">
        <f t="shared" ca="1" si="43"/>
        <v>0</v>
      </c>
      <c r="BG39" s="487">
        <f t="shared" ca="1" si="43"/>
        <v>0</v>
      </c>
      <c r="BH39" s="487">
        <f t="shared" ca="1" si="43"/>
        <v>0</v>
      </c>
      <c r="BI39" s="487">
        <f t="shared" ca="1" si="43"/>
        <v>0</v>
      </c>
      <c r="BJ39" s="487">
        <f t="shared" ca="1" si="43"/>
        <v>0</v>
      </c>
      <c r="BK39" s="487"/>
      <c r="BL39" s="487">
        <f t="shared" ca="1" si="43"/>
        <v>0</v>
      </c>
      <c r="BM39" s="487">
        <f t="shared" ca="1" si="43"/>
        <v>0</v>
      </c>
      <c r="BN39" s="487">
        <f t="shared" ca="1" si="43"/>
        <v>0</v>
      </c>
      <c r="BO39" s="487">
        <f t="shared" ca="1" si="43"/>
        <v>0</v>
      </c>
      <c r="BP39" s="487">
        <f t="shared" ca="1" si="43"/>
        <v>0</v>
      </c>
      <c r="BQ39" s="487">
        <f t="shared" ca="1" si="43"/>
        <v>2.4000000000000008</v>
      </c>
      <c r="BR39" s="487">
        <f t="shared" ca="1" si="43"/>
        <v>0</v>
      </c>
      <c r="BS39" s="487">
        <f t="shared" ca="1" si="43"/>
        <v>0</v>
      </c>
      <c r="BT39" s="487">
        <f t="shared" ca="1" si="43"/>
        <v>0</v>
      </c>
      <c r="BU39" s="487">
        <f t="shared" ca="1" si="43"/>
        <v>0</v>
      </c>
      <c r="BV39" s="487">
        <f t="shared" ca="1" si="43"/>
        <v>-2.4000000000000008</v>
      </c>
      <c r="BW39" s="487">
        <f t="shared" ca="1" si="43"/>
        <v>-2.4000000000000008</v>
      </c>
      <c r="BX39" s="487">
        <f t="shared" ca="1" si="43"/>
        <v>0</v>
      </c>
      <c r="BY39" s="487">
        <f t="shared" ca="1" si="43"/>
        <v>0</v>
      </c>
      <c r="BZ39" s="487">
        <f t="shared" ca="1" si="43"/>
        <v>0</v>
      </c>
      <c r="CA39" s="487">
        <f t="shared" si="43"/>
        <v>0</v>
      </c>
      <c r="CB39" s="486"/>
      <c r="CC39" s="486"/>
      <c r="CD39" s="486"/>
      <c r="CE39" s="486"/>
      <c r="CF39" s="486"/>
      <c r="CG39" s="486"/>
      <c r="CH39" s="487">
        <f ca="1">SUM(CH8:CH37)</f>
        <v>0</v>
      </c>
      <c r="CI39" s="486"/>
      <c r="CJ39" s="487">
        <f>SUM(CJ8:CJ37)</f>
        <v>1365</v>
      </c>
      <c r="CK39" s="487">
        <f>SUM(CK8:CK37)</f>
        <v>0</v>
      </c>
      <c r="CL39" s="487">
        <f ca="1">SUM(CL8:CL37)</f>
        <v>0</v>
      </c>
      <c r="CM39" s="486"/>
      <c r="CN39" s="491"/>
      <c r="CO39" s="491"/>
      <c r="CP39" s="491"/>
      <c r="CQ39" s="491"/>
      <c r="CR39" s="491"/>
      <c r="CS39" s="491"/>
      <c r="CT39" s="491"/>
      <c r="CU39" s="491"/>
      <c r="CV39" s="491"/>
      <c r="CW39" s="491"/>
      <c r="CX39" s="491"/>
      <c r="CY39" s="491"/>
      <c r="CZ39" s="491"/>
      <c r="DA39" s="491"/>
      <c r="DB39" s="491"/>
      <c r="DC39" s="491"/>
      <c r="DD39" s="491"/>
      <c r="DE39" s="491"/>
      <c r="DF39" s="491"/>
      <c r="DG39" s="491"/>
      <c r="DH39" s="491"/>
      <c r="DI39" s="491"/>
      <c r="DJ39" s="491"/>
      <c r="DK39" s="491"/>
      <c r="DL39" s="491"/>
      <c r="DM39" s="491"/>
      <c r="DN39" s="491"/>
      <c r="DO39" s="491"/>
      <c r="DP39" s="491"/>
      <c r="DQ39" s="491"/>
      <c r="DR39" s="491"/>
      <c r="DS39" s="491"/>
      <c r="DT39" s="491"/>
      <c r="DU39" s="491"/>
      <c r="DV39" s="491"/>
      <c r="DW39" s="491"/>
      <c r="DX39" s="491"/>
      <c r="DY39" s="491"/>
      <c r="DZ39" s="491"/>
      <c r="EA39" s="491"/>
      <c r="EB39" s="491"/>
      <c r="EC39" s="491"/>
      <c r="ED39" s="491"/>
      <c r="EE39" s="491"/>
      <c r="EF39" s="491"/>
      <c r="EG39" s="491"/>
      <c r="EH39" s="491"/>
      <c r="EI39" s="491"/>
      <c r="EJ39" s="491"/>
      <c r="EK39" s="491"/>
      <c r="EL39" s="491"/>
      <c r="EM39" s="491"/>
      <c r="EN39" s="491"/>
      <c r="EO39" s="491"/>
      <c r="EP39" s="491"/>
      <c r="EQ39" s="491"/>
      <c r="ER39" s="491"/>
      <c r="ES39" s="491"/>
      <c r="ET39" s="491"/>
      <c r="EU39" s="491"/>
      <c r="EV39" s="491"/>
      <c r="EW39" s="491"/>
      <c r="EX39" s="491"/>
      <c r="EY39" s="491"/>
      <c r="EZ39" s="491"/>
      <c r="FA39" s="491"/>
      <c r="FB39" s="491"/>
      <c r="FC39" s="491"/>
      <c r="FD39" s="491"/>
      <c r="FE39" s="491"/>
      <c r="FF39" s="491"/>
      <c r="FG39" s="491"/>
      <c r="FH39" s="491"/>
      <c r="FI39" s="491"/>
      <c r="FJ39" s="491"/>
      <c r="FK39" s="491"/>
      <c r="FL39" s="491"/>
      <c r="FM39" s="491"/>
      <c r="FN39" s="491"/>
      <c r="FO39" s="491"/>
      <c r="FP39" s="491"/>
      <c r="FQ39" s="491"/>
      <c r="FR39" s="491"/>
      <c r="FS39" s="491"/>
      <c r="FT39" s="491"/>
      <c r="FU39" s="491"/>
      <c r="FV39" s="491"/>
      <c r="FW39" s="491"/>
      <c r="FX39" s="491"/>
      <c r="FY39" s="491"/>
      <c r="FZ39" s="491"/>
      <c r="GA39" s="491"/>
      <c r="GB39" s="491"/>
      <c r="GC39" s="491"/>
      <c r="GD39" s="491"/>
      <c r="GE39" s="491"/>
      <c r="GF39" s="491"/>
      <c r="GG39" s="491"/>
      <c r="GH39" s="491"/>
      <c r="GI39" s="491"/>
      <c r="GJ39" s="491"/>
      <c r="GK39" s="491"/>
      <c r="GL39" s="491"/>
      <c r="GM39" s="491"/>
      <c r="GN39" s="491"/>
      <c r="GO39" s="491"/>
      <c r="GP39" s="491"/>
      <c r="GQ39" s="491"/>
      <c r="GR39" s="491"/>
      <c r="GS39" s="491"/>
      <c r="GT39" s="491"/>
      <c r="GU39" s="491"/>
    </row>
    <row r="40" spans="1:211" s="316" customFormat="1" ht="30" customHeight="1">
      <c r="A40" s="342"/>
      <c r="B40" s="195"/>
      <c r="C40" s="195"/>
      <c r="D40" s="195"/>
      <c r="E40" s="195"/>
      <c r="F40" s="195"/>
      <c r="G40" s="195"/>
      <c r="H40" s="195"/>
      <c r="I40" s="195"/>
      <c r="J40" s="195"/>
      <c r="K40" s="195"/>
      <c r="L40" s="195"/>
      <c r="M40" s="195"/>
      <c r="N40" s="195"/>
      <c r="O40" s="195"/>
      <c r="P40" s="195"/>
      <c r="Q40" s="195"/>
      <c r="R40" s="195"/>
      <c r="S40" s="195"/>
      <c r="T40" s="195"/>
      <c r="U40" s="195"/>
      <c r="V40" s="195"/>
      <c r="W40" s="195"/>
      <c r="X40" s="195"/>
      <c r="Y40" s="195"/>
      <c r="Z40" s="195"/>
      <c r="AA40" s="195"/>
      <c r="AB40" s="195"/>
      <c r="AC40" s="195"/>
      <c r="AD40" s="195"/>
      <c r="AE40" s="195"/>
      <c r="AF40" s="195"/>
      <c r="AJ40" s="486"/>
      <c r="AK40" s="486"/>
      <c r="AL40" s="486"/>
      <c r="AM40" s="486"/>
      <c r="AN40" s="486"/>
      <c r="AO40" s="486"/>
      <c r="AP40" s="486"/>
      <c r="AQ40" s="486"/>
      <c r="AR40" s="486"/>
      <c r="AS40" s="486"/>
      <c r="AT40" s="486"/>
      <c r="AU40" s="486"/>
      <c r="AV40" s="486"/>
      <c r="AW40" s="486"/>
      <c r="AX40" s="486"/>
      <c r="AY40" s="486"/>
      <c r="AZ40" s="486"/>
      <c r="BA40" s="486"/>
      <c r="BB40" s="486"/>
      <c r="BC40" s="486"/>
      <c r="BD40" s="486"/>
      <c r="BE40" s="486"/>
      <c r="BF40" s="486"/>
      <c r="BG40" s="486"/>
      <c r="BH40" s="486"/>
      <c r="BI40" s="486"/>
      <c r="BJ40" s="486"/>
      <c r="BK40" s="486"/>
      <c r="BL40" s="486"/>
      <c r="BM40" s="486"/>
      <c r="BN40" s="486"/>
      <c r="BO40" s="486"/>
      <c r="BP40" s="486"/>
      <c r="BQ40" s="486"/>
      <c r="BR40" s="486"/>
      <c r="BS40" s="486"/>
      <c r="BT40" s="486"/>
      <c r="BU40" s="486"/>
      <c r="BV40" s="486"/>
      <c r="BW40" s="486"/>
      <c r="BX40" s="486"/>
      <c r="BY40" s="486"/>
      <c r="BZ40" s="486"/>
      <c r="CA40" s="486"/>
      <c r="CB40" s="486"/>
      <c r="CC40" s="486"/>
      <c r="CD40" s="486"/>
      <c r="CE40" s="486"/>
      <c r="CF40" s="486"/>
      <c r="CG40" s="486"/>
      <c r="CH40" s="486"/>
      <c r="CI40" s="486"/>
      <c r="CJ40" s="486"/>
      <c r="CK40" s="486"/>
      <c r="CL40" s="486"/>
      <c r="CM40" s="486"/>
      <c r="CN40" s="491"/>
      <c r="CO40" s="491"/>
      <c r="CP40" s="491"/>
      <c r="CQ40" s="491"/>
      <c r="CR40" s="491"/>
      <c r="CS40" s="491"/>
      <c r="CT40" s="491"/>
      <c r="CU40" s="491"/>
      <c r="CV40" s="491"/>
      <c r="CW40" s="491"/>
      <c r="CX40" s="491"/>
      <c r="CY40" s="491"/>
      <c r="CZ40" s="491"/>
      <c r="DA40" s="491"/>
      <c r="DB40" s="491"/>
      <c r="DC40" s="491"/>
      <c r="DD40" s="491"/>
      <c r="DE40" s="491"/>
      <c r="DF40" s="491"/>
      <c r="DG40" s="491"/>
      <c r="DH40" s="491"/>
      <c r="DI40" s="491"/>
      <c r="DJ40" s="491"/>
      <c r="DK40" s="491"/>
      <c r="DL40" s="491"/>
      <c r="DM40" s="491"/>
      <c r="DN40" s="491"/>
      <c r="DO40" s="491"/>
      <c r="DP40" s="491"/>
      <c r="DQ40" s="491"/>
      <c r="DR40" s="491"/>
      <c r="DS40" s="491"/>
      <c r="DT40" s="491"/>
      <c r="DU40" s="491"/>
      <c r="DV40" s="491"/>
      <c r="DW40" s="491"/>
      <c r="DX40" s="491"/>
      <c r="DY40" s="491"/>
      <c r="DZ40" s="491"/>
      <c r="EA40" s="491"/>
      <c r="EB40" s="491"/>
      <c r="EC40" s="491"/>
      <c r="ED40" s="491"/>
      <c r="EE40" s="491"/>
      <c r="EF40" s="491"/>
      <c r="EG40" s="491"/>
      <c r="EH40" s="491"/>
      <c r="EI40" s="491"/>
      <c r="EJ40" s="491"/>
      <c r="EK40" s="491"/>
      <c r="EL40" s="491"/>
      <c r="EM40" s="491"/>
      <c r="EN40" s="491"/>
      <c r="EO40" s="491"/>
      <c r="EP40" s="491"/>
      <c r="EQ40" s="491"/>
      <c r="ER40" s="491"/>
      <c r="ES40" s="491"/>
      <c r="ET40" s="491"/>
      <c r="EU40" s="491"/>
      <c r="EV40" s="491"/>
      <c r="EW40" s="491"/>
      <c r="EX40" s="491"/>
      <c r="EY40" s="491"/>
      <c r="EZ40" s="491"/>
      <c r="FA40" s="491"/>
      <c r="FB40" s="491"/>
      <c r="FC40" s="491"/>
      <c r="FD40" s="491"/>
      <c r="FE40" s="491"/>
      <c r="FF40" s="491"/>
      <c r="FG40" s="491"/>
      <c r="FH40" s="491"/>
      <c r="FI40" s="491"/>
      <c r="FJ40" s="491"/>
      <c r="FK40" s="491"/>
      <c r="FL40" s="491"/>
      <c r="FM40" s="491"/>
      <c r="FN40" s="491"/>
      <c r="FO40" s="491"/>
      <c r="FP40" s="491"/>
      <c r="FQ40" s="491"/>
      <c r="FR40" s="491"/>
      <c r="FS40" s="491"/>
      <c r="FT40" s="491"/>
      <c r="FU40" s="491"/>
      <c r="FV40" s="491"/>
      <c r="FW40" s="491"/>
      <c r="FX40" s="491"/>
      <c r="FY40" s="491"/>
      <c r="FZ40" s="491"/>
      <c r="GA40" s="491"/>
      <c r="GB40" s="491"/>
      <c r="GC40" s="491"/>
      <c r="GD40" s="491"/>
      <c r="GE40" s="491"/>
      <c r="GF40" s="491"/>
      <c r="GG40" s="491"/>
      <c r="GH40" s="491"/>
      <c r="GI40" s="491"/>
      <c r="GJ40" s="491"/>
      <c r="GK40" s="491"/>
      <c r="GL40" s="491"/>
      <c r="GM40" s="491"/>
      <c r="GN40" s="491"/>
      <c r="GO40" s="491"/>
      <c r="GP40" s="491"/>
      <c r="GQ40" s="491"/>
      <c r="GR40" s="491"/>
      <c r="GS40" s="491"/>
      <c r="GT40" s="491"/>
      <c r="GU40" s="491"/>
    </row>
    <row r="41" spans="1:211" s="316" customFormat="1" ht="30" customHeight="1">
      <c r="A41" s="342"/>
      <c r="B41" s="195"/>
      <c r="C41" s="195"/>
      <c r="D41" s="195"/>
      <c r="E41" s="195"/>
      <c r="F41" s="195"/>
      <c r="G41" s="195"/>
      <c r="H41" s="195"/>
      <c r="I41" s="195"/>
      <c r="J41" s="195"/>
      <c r="K41" s="195"/>
      <c r="L41" s="195"/>
      <c r="M41" s="195"/>
      <c r="N41" s="195"/>
      <c r="O41" s="195"/>
      <c r="P41" s="195"/>
      <c r="Q41" s="195"/>
      <c r="R41" s="195"/>
      <c r="S41" s="195"/>
      <c r="T41" s="195"/>
      <c r="U41" s="195"/>
      <c r="V41" s="195"/>
      <c r="W41" s="195"/>
      <c r="X41" s="195"/>
      <c r="Y41" s="195"/>
      <c r="Z41" s="195"/>
      <c r="AA41" s="195"/>
      <c r="AB41" s="195"/>
      <c r="AC41" s="195"/>
      <c r="AD41" s="195"/>
      <c r="AE41" s="195"/>
      <c r="AF41" s="195"/>
      <c r="AJ41" s="486"/>
      <c r="AK41" s="486"/>
      <c r="AL41" s="486"/>
      <c r="AM41" s="486"/>
      <c r="AN41" s="486"/>
      <c r="AO41" s="486"/>
      <c r="AP41" s="486"/>
      <c r="AQ41" s="486"/>
      <c r="AR41" s="486"/>
      <c r="AS41" s="486"/>
      <c r="AT41" s="486"/>
      <c r="AU41" s="486"/>
      <c r="AV41" s="486"/>
      <c r="AW41" s="486"/>
      <c r="AX41" s="486"/>
      <c r="AY41" s="486"/>
      <c r="AZ41" s="486"/>
      <c r="BA41" s="486"/>
      <c r="BB41" s="486"/>
      <c r="BC41" s="486"/>
      <c r="BD41" s="486"/>
      <c r="BE41" s="486"/>
      <c r="BF41" s="486"/>
      <c r="BG41" s="486"/>
      <c r="BH41" s="486"/>
      <c r="BI41" s="486"/>
      <c r="BJ41" s="486"/>
      <c r="BK41" s="486"/>
      <c r="BL41" s="486"/>
      <c r="BM41" s="486"/>
      <c r="BN41" s="486"/>
      <c r="BO41" s="486"/>
      <c r="BP41" s="486"/>
      <c r="BQ41" s="486"/>
      <c r="BR41" s="486"/>
      <c r="BS41" s="486"/>
      <c r="BT41" s="486"/>
      <c r="BU41" s="486"/>
      <c r="BV41" s="486"/>
      <c r="BW41" s="486"/>
      <c r="BX41" s="486"/>
      <c r="BY41" s="486"/>
      <c r="BZ41" s="486"/>
      <c r="CA41" s="486"/>
      <c r="CB41" s="486"/>
      <c r="CC41" s="486"/>
      <c r="CD41" s="486"/>
      <c r="CE41" s="486"/>
      <c r="CF41" s="486"/>
      <c r="CG41" s="486"/>
      <c r="CH41" s="486"/>
      <c r="CI41" s="486"/>
      <c r="CJ41" s="486"/>
      <c r="CK41" s="486"/>
      <c r="CL41" s="486"/>
      <c r="CM41" s="486"/>
      <c r="CN41" s="491"/>
      <c r="CO41" s="491"/>
      <c r="CP41" s="491"/>
      <c r="CQ41" s="491"/>
      <c r="CR41" s="491"/>
      <c r="CS41" s="491"/>
      <c r="CT41" s="491"/>
      <c r="CU41" s="491"/>
      <c r="CV41" s="491"/>
      <c r="CW41" s="491"/>
      <c r="CX41" s="491"/>
      <c r="CY41" s="491"/>
      <c r="CZ41" s="491"/>
      <c r="DA41" s="491"/>
      <c r="DB41" s="491"/>
      <c r="DC41" s="491"/>
      <c r="DD41" s="491"/>
      <c r="DE41" s="491"/>
      <c r="DF41" s="491"/>
      <c r="DG41" s="491"/>
      <c r="DH41" s="491"/>
      <c r="DI41" s="491"/>
      <c r="DJ41" s="491"/>
      <c r="DK41" s="491"/>
      <c r="DL41" s="491"/>
      <c r="DM41" s="491"/>
      <c r="DN41" s="491"/>
      <c r="DO41" s="491"/>
      <c r="DP41" s="491"/>
      <c r="DQ41" s="491"/>
      <c r="DR41" s="491"/>
      <c r="DS41" s="491"/>
      <c r="DT41" s="491"/>
      <c r="DU41" s="491"/>
      <c r="DV41" s="491"/>
      <c r="DW41" s="491"/>
      <c r="DX41" s="491"/>
      <c r="DY41" s="491"/>
      <c r="DZ41" s="491"/>
      <c r="EA41" s="491"/>
      <c r="EB41" s="491"/>
      <c r="EC41" s="491"/>
      <c r="ED41" s="491"/>
      <c r="EE41" s="491"/>
      <c r="EF41" s="491"/>
      <c r="EG41" s="491"/>
      <c r="EH41" s="491"/>
      <c r="EI41" s="491"/>
      <c r="EJ41" s="491"/>
      <c r="EK41" s="491"/>
      <c r="EL41" s="491"/>
      <c r="EM41" s="491"/>
      <c r="EN41" s="491"/>
      <c r="EO41" s="491"/>
      <c r="EP41" s="491"/>
      <c r="EQ41" s="491"/>
      <c r="ER41" s="491"/>
      <c r="ES41" s="491"/>
      <c r="ET41" s="491"/>
      <c r="EU41" s="491"/>
      <c r="EV41" s="491"/>
      <c r="EW41" s="491"/>
      <c r="EX41" s="491"/>
      <c r="EY41" s="491"/>
      <c r="EZ41" s="491"/>
      <c r="FA41" s="491"/>
      <c r="FB41" s="491"/>
      <c r="FC41" s="491"/>
      <c r="FD41" s="491"/>
      <c r="FE41" s="491"/>
      <c r="FF41" s="491"/>
      <c r="FG41" s="491"/>
      <c r="FH41" s="491"/>
      <c r="FI41" s="491"/>
      <c r="FJ41" s="491"/>
      <c r="FK41" s="491"/>
      <c r="FL41" s="491"/>
      <c r="FM41" s="491"/>
      <c r="FN41" s="491"/>
      <c r="FO41" s="491"/>
      <c r="FP41" s="491"/>
      <c r="FQ41" s="491"/>
      <c r="FR41" s="491"/>
      <c r="FS41" s="491"/>
      <c r="FT41" s="491"/>
      <c r="FU41" s="491"/>
      <c r="FV41" s="491"/>
      <c r="FW41" s="491"/>
      <c r="FX41" s="491"/>
      <c r="FY41" s="491"/>
      <c r="FZ41" s="491"/>
      <c r="GA41" s="491"/>
      <c r="GB41" s="491"/>
      <c r="GC41" s="491"/>
      <c r="GD41" s="491"/>
      <c r="GE41" s="491"/>
      <c r="GF41" s="491"/>
      <c r="GG41" s="491"/>
      <c r="GH41" s="491"/>
      <c r="GI41" s="491"/>
      <c r="GJ41" s="491"/>
      <c r="GK41" s="491"/>
      <c r="GL41" s="491"/>
      <c r="GM41" s="491"/>
      <c r="GN41" s="491"/>
      <c r="GO41" s="491"/>
      <c r="GP41" s="491"/>
      <c r="GQ41" s="491"/>
      <c r="GR41" s="491"/>
      <c r="GS41" s="491"/>
      <c r="GT41" s="491"/>
      <c r="GU41" s="491"/>
    </row>
    <row r="42" spans="1:211" s="316" customFormat="1" ht="30" customHeight="1">
      <c r="A42" s="342"/>
      <c r="B42" s="195"/>
      <c r="C42" s="195"/>
      <c r="D42" s="195"/>
      <c r="E42" s="195"/>
      <c r="F42" s="195"/>
      <c r="G42" s="195"/>
      <c r="H42" s="195"/>
      <c r="I42" s="195"/>
      <c r="J42" s="195"/>
      <c r="K42" s="195"/>
      <c r="L42" s="195"/>
      <c r="M42" s="195"/>
      <c r="N42" s="195"/>
      <c r="O42" s="195"/>
      <c r="P42" s="195"/>
      <c r="Q42" s="195"/>
      <c r="R42" s="195"/>
      <c r="S42" s="195"/>
      <c r="T42" s="195"/>
      <c r="U42" s="195"/>
      <c r="V42" s="195"/>
      <c r="W42" s="195"/>
      <c r="X42" s="195"/>
      <c r="Y42" s="195"/>
      <c r="Z42" s="195"/>
      <c r="AA42" s="195"/>
      <c r="AB42" s="195"/>
      <c r="AC42" s="195"/>
      <c r="AD42" s="195"/>
      <c r="AE42" s="195"/>
      <c r="AF42" s="195"/>
      <c r="AH42" s="316">
        <f>COLUMN(AE1)</f>
        <v>31</v>
      </c>
      <c r="AI42" s="316">
        <f>COLUMN(AF1)</f>
        <v>32</v>
      </c>
      <c r="AJ42" s="486">
        <f t="shared" ref="AJ42:CE42" si="44">COLUMN(AH1)</f>
        <v>34</v>
      </c>
      <c r="AK42" s="486">
        <f t="shared" si="44"/>
        <v>35</v>
      </c>
      <c r="AL42" s="486">
        <f t="shared" si="44"/>
        <v>36</v>
      </c>
      <c r="AM42" s="486">
        <f t="shared" si="44"/>
        <v>37</v>
      </c>
      <c r="AN42" s="486">
        <f t="shared" si="44"/>
        <v>38</v>
      </c>
      <c r="AO42" s="486">
        <f t="shared" si="44"/>
        <v>39</v>
      </c>
      <c r="AP42" s="486">
        <f t="shared" si="44"/>
        <v>40</v>
      </c>
      <c r="AQ42" s="486">
        <f t="shared" si="44"/>
        <v>41</v>
      </c>
      <c r="AR42" s="486">
        <f t="shared" si="44"/>
        <v>42</v>
      </c>
      <c r="AS42" s="486">
        <f t="shared" si="44"/>
        <v>43</v>
      </c>
      <c r="AT42" s="486">
        <f t="shared" si="44"/>
        <v>44</v>
      </c>
      <c r="AU42" s="486">
        <f t="shared" si="44"/>
        <v>45</v>
      </c>
      <c r="AV42" s="486">
        <f t="shared" si="44"/>
        <v>46</v>
      </c>
      <c r="AW42" s="486">
        <f t="shared" si="44"/>
        <v>47</v>
      </c>
      <c r="AX42" s="486">
        <f t="shared" si="44"/>
        <v>48</v>
      </c>
      <c r="AY42" s="486">
        <f t="shared" si="44"/>
        <v>49</v>
      </c>
      <c r="AZ42" s="486">
        <f t="shared" si="44"/>
        <v>50</v>
      </c>
      <c r="BA42" s="486">
        <f t="shared" si="44"/>
        <v>51</v>
      </c>
      <c r="BB42" s="486">
        <f t="shared" si="44"/>
        <v>52</v>
      </c>
      <c r="BC42" s="486">
        <f t="shared" si="44"/>
        <v>53</v>
      </c>
      <c r="BD42" s="486">
        <f t="shared" si="44"/>
        <v>54</v>
      </c>
      <c r="BE42" s="486">
        <f t="shared" si="44"/>
        <v>55</v>
      </c>
      <c r="BF42" s="486">
        <f t="shared" si="44"/>
        <v>56</v>
      </c>
      <c r="BG42" s="486">
        <f t="shared" si="44"/>
        <v>57</v>
      </c>
      <c r="BH42" s="486">
        <f t="shared" si="44"/>
        <v>58</v>
      </c>
      <c r="BI42" s="486">
        <f t="shared" si="44"/>
        <v>59</v>
      </c>
      <c r="BJ42" s="486">
        <f t="shared" si="44"/>
        <v>60</v>
      </c>
      <c r="BK42" s="486"/>
      <c r="BL42" s="486">
        <f>COLUMN(BI1)</f>
        <v>61</v>
      </c>
      <c r="BM42" s="486">
        <f>COLUMN(BJ1)</f>
        <v>62</v>
      </c>
      <c r="BN42" s="486">
        <f t="shared" si="44"/>
        <v>64</v>
      </c>
      <c r="BO42" s="486">
        <f t="shared" si="44"/>
        <v>65</v>
      </c>
      <c r="BP42" s="486">
        <f t="shared" si="44"/>
        <v>66</v>
      </c>
      <c r="BQ42" s="486">
        <f t="shared" si="44"/>
        <v>67</v>
      </c>
      <c r="BR42" s="486">
        <f t="shared" si="44"/>
        <v>68</v>
      </c>
      <c r="BS42" s="486">
        <f t="shared" si="44"/>
        <v>69</v>
      </c>
      <c r="BT42" s="486">
        <f t="shared" si="44"/>
        <v>70</v>
      </c>
      <c r="BU42" s="486">
        <f t="shared" si="44"/>
        <v>71</v>
      </c>
      <c r="BV42" s="486">
        <f t="shared" si="44"/>
        <v>72</v>
      </c>
      <c r="BW42" s="486">
        <f t="shared" si="44"/>
        <v>73</v>
      </c>
      <c r="BX42" s="486">
        <f t="shared" si="44"/>
        <v>74</v>
      </c>
      <c r="BY42" s="486">
        <f t="shared" si="44"/>
        <v>75</v>
      </c>
      <c r="BZ42" s="486">
        <f t="shared" si="44"/>
        <v>76</v>
      </c>
      <c r="CA42" s="486">
        <f t="shared" si="44"/>
        <v>77</v>
      </c>
      <c r="CB42" s="486">
        <f t="shared" si="44"/>
        <v>78</v>
      </c>
      <c r="CC42" s="486">
        <f t="shared" si="44"/>
        <v>79</v>
      </c>
      <c r="CD42" s="486">
        <f t="shared" si="44"/>
        <v>80</v>
      </c>
      <c r="CE42" s="486">
        <f t="shared" si="44"/>
        <v>81</v>
      </c>
      <c r="CF42" s="486"/>
      <c r="CG42" s="486"/>
      <c r="CH42" s="486"/>
      <c r="CI42" s="486"/>
      <c r="CJ42" s="486"/>
      <c r="CK42" s="486"/>
      <c r="CL42" s="486"/>
      <c r="CM42" s="486"/>
      <c r="CN42" s="491"/>
      <c r="CO42" s="491"/>
      <c r="CP42" s="491"/>
      <c r="CQ42" s="491"/>
      <c r="CR42" s="491"/>
      <c r="CS42" s="491"/>
      <c r="CT42" s="491"/>
      <c r="CU42" s="491"/>
      <c r="CV42" s="491"/>
      <c r="CW42" s="491"/>
      <c r="CX42" s="491"/>
      <c r="CY42" s="491"/>
      <c r="CZ42" s="491"/>
      <c r="DA42" s="491"/>
      <c r="DB42" s="491"/>
      <c r="DC42" s="491"/>
      <c r="DD42" s="491"/>
      <c r="DE42" s="491"/>
      <c r="DF42" s="491"/>
      <c r="DG42" s="491"/>
      <c r="DH42" s="491"/>
      <c r="DI42" s="491"/>
      <c r="DJ42" s="491"/>
      <c r="DK42" s="491"/>
      <c r="DL42" s="491"/>
      <c r="DM42" s="491"/>
      <c r="DN42" s="491"/>
      <c r="DO42" s="491"/>
      <c r="DP42" s="491"/>
      <c r="DQ42" s="491"/>
      <c r="DR42" s="491"/>
      <c r="DS42" s="491"/>
      <c r="DT42" s="491"/>
      <c r="DU42" s="491"/>
      <c r="DV42" s="491"/>
      <c r="DW42" s="491"/>
      <c r="DX42" s="491"/>
      <c r="DY42" s="491"/>
      <c r="DZ42" s="491"/>
      <c r="EA42" s="491"/>
      <c r="EB42" s="491"/>
      <c r="EC42" s="491"/>
      <c r="ED42" s="491"/>
      <c r="EE42" s="491"/>
      <c r="EF42" s="491"/>
      <c r="EG42" s="491"/>
      <c r="EH42" s="491"/>
      <c r="EI42" s="491"/>
      <c r="EJ42" s="491"/>
      <c r="EK42" s="491"/>
      <c r="EL42" s="491"/>
      <c r="EM42" s="491"/>
      <c r="EN42" s="491"/>
      <c r="EO42" s="491"/>
      <c r="EP42" s="491"/>
      <c r="EQ42" s="491"/>
      <c r="ER42" s="491"/>
      <c r="ES42" s="491"/>
      <c r="ET42" s="491"/>
      <c r="EU42" s="491"/>
      <c r="EV42" s="491"/>
      <c r="EW42" s="491"/>
      <c r="EX42" s="491"/>
      <c r="EY42" s="491"/>
      <c r="EZ42" s="491"/>
      <c r="FA42" s="491"/>
      <c r="FB42" s="491"/>
      <c r="FC42" s="491"/>
      <c r="FD42" s="491"/>
      <c r="FE42" s="491"/>
      <c r="FF42" s="491"/>
      <c r="FG42" s="491"/>
      <c r="FH42" s="491"/>
      <c r="FI42" s="491"/>
      <c r="FJ42" s="491"/>
      <c r="FK42" s="491"/>
      <c r="FL42" s="491"/>
      <c r="FM42" s="491"/>
      <c r="FN42" s="491"/>
      <c r="FO42" s="491"/>
      <c r="FP42" s="491"/>
      <c r="FQ42" s="491"/>
      <c r="FR42" s="491"/>
      <c r="FS42" s="491"/>
      <c r="FT42" s="491"/>
      <c r="FU42" s="491"/>
      <c r="FV42" s="491"/>
      <c r="FW42" s="491"/>
      <c r="FX42" s="491"/>
      <c r="FY42" s="491"/>
      <c r="FZ42" s="491"/>
      <c r="GA42" s="491"/>
      <c r="GB42" s="491"/>
      <c r="GC42" s="491"/>
      <c r="GD42" s="491"/>
      <c r="GE42" s="491"/>
      <c r="GF42" s="491"/>
      <c r="GG42" s="491"/>
      <c r="GH42" s="491"/>
      <c r="GI42" s="491"/>
      <c r="GJ42" s="491"/>
      <c r="GK42" s="491"/>
      <c r="GL42" s="491"/>
      <c r="GM42" s="491"/>
      <c r="GN42" s="491"/>
      <c r="GO42" s="491"/>
      <c r="GP42" s="491"/>
      <c r="GQ42" s="491"/>
      <c r="GR42" s="491"/>
      <c r="GS42" s="491"/>
      <c r="GT42" s="491"/>
      <c r="GU42" s="491"/>
    </row>
    <row r="43" spans="1:211" s="316" customFormat="1" ht="30" customHeight="1">
      <c r="A43" s="342"/>
      <c r="B43" s="195"/>
      <c r="C43" s="195"/>
      <c r="D43" s="195"/>
      <c r="E43" s="195"/>
      <c r="F43" s="195"/>
      <c r="G43" s="195"/>
      <c r="H43" s="195"/>
      <c r="I43" s="195"/>
      <c r="J43" s="195"/>
      <c r="K43" s="195"/>
      <c r="L43" s="195"/>
      <c r="M43" s="195"/>
      <c r="N43" s="195"/>
      <c r="O43" s="195"/>
      <c r="P43" s="195"/>
      <c r="Q43" s="195"/>
      <c r="R43" s="195"/>
      <c r="S43" s="195"/>
      <c r="T43" s="195"/>
      <c r="U43" s="195"/>
      <c r="V43" s="195"/>
      <c r="W43" s="195"/>
      <c r="X43" s="195"/>
      <c r="Y43" s="195"/>
      <c r="Z43" s="195"/>
      <c r="AA43" s="195"/>
      <c r="AB43" s="195"/>
      <c r="AC43" s="195"/>
      <c r="AD43" s="195"/>
      <c r="AE43" s="195"/>
      <c r="AF43" s="195"/>
      <c r="AJ43" s="486"/>
      <c r="AK43" s="486"/>
      <c r="AL43" s="486"/>
      <c r="AM43" s="486"/>
      <c r="AN43" s="486"/>
      <c r="AO43" s="486"/>
      <c r="AP43" s="486"/>
      <c r="AQ43" s="486"/>
      <c r="AR43" s="486"/>
      <c r="AS43" s="486"/>
      <c r="AT43" s="486"/>
      <c r="AU43" s="486"/>
      <c r="AV43" s="486"/>
      <c r="AW43" s="486"/>
      <c r="AX43" s="486"/>
      <c r="AY43" s="486"/>
      <c r="AZ43" s="486"/>
      <c r="BA43" s="486"/>
      <c r="BB43" s="486"/>
      <c r="BC43" s="486"/>
      <c r="BD43" s="486"/>
      <c r="BE43" s="486"/>
      <c r="BF43" s="486"/>
      <c r="BG43" s="486"/>
      <c r="BH43" s="486"/>
      <c r="BI43" s="486"/>
      <c r="BJ43" s="486"/>
      <c r="BK43" s="486"/>
      <c r="BL43" s="486"/>
      <c r="BM43" s="486"/>
      <c r="BN43" s="486"/>
      <c r="BO43" s="486"/>
      <c r="BP43" s="486"/>
      <c r="BQ43" s="486"/>
      <c r="BR43" s="486"/>
      <c r="BS43" s="486"/>
      <c r="BT43" s="486"/>
      <c r="BU43" s="486"/>
      <c r="BV43" s="486"/>
      <c r="BW43" s="486"/>
      <c r="BX43" s="486"/>
      <c r="BY43" s="486"/>
      <c r="BZ43" s="486"/>
      <c r="CA43" s="486"/>
      <c r="CB43" s="486"/>
      <c r="CC43" s="486"/>
      <c r="CD43" s="486"/>
      <c r="CE43" s="486"/>
      <c r="CF43" s="486"/>
      <c r="CG43" s="486"/>
      <c r="CH43" s="486"/>
      <c r="CI43" s="486"/>
      <c r="CJ43" s="486"/>
      <c r="CK43" s="486"/>
      <c r="CL43" s="486"/>
      <c r="CM43" s="486"/>
      <c r="CN43" s="491"/>
      <c r="CO43" s="491"/>
      <c r="CP43" s="491"/>
      <c r="CQ43" s="491"/>
      <c r="CR43" s="491"/>
      <c r="CS43" s="491"/>
      <c r="CT43" s="491"/>
      <c r="CU43" s="491"/>
      <c r="CV43" s="491"/>
      <c r="CW43" s="491"/>
      <c r="CX43" s="491"/>
      <c r="CY43" s="491"/>
      <c r="CZ43" s="491"/>
      <c r="DA43" s="491"/>
      <c r="DB43" s="491"/>
      <c r="DC43" s="491"/>
      <c r="DD43" s="491"/>
      <c r="DE43" s="491"/>
      <c r="DF43" s="491"/>
      <c r="DG43" s="491"/>
      <c r="DH43" s="491"/>
      <c r="DI43" s="491"/>
      <c r="DJ43" s="491"/>
      <c r="DK43" s="491"/>
      <c r="DL43" s="491"/>
      <c r="DM43" s="491"/>
      <c r="DN43" s="491"/>
      <c r="DO43" s="491"/>
      <c r="DP43" s="491"/>
      <c r="DQ43" s="491"/>
      <c r="DR43" s="491"/>
      <c r="DS43" s="491"/>
      <c r="DT43" s="491"/>
      <c r="DU43" s="491"/>
      <c r="DV43" s="491"/>
      <c r="DW43" s="491"/>
      <c r="DX43" s="491"/>
      <c r="DY43" s="491"/>
      <c r="DZ43" s="491"/>
      <c r="EA43" s="491"/>
      <c r="EB43" s="491"/>
      <c r="EC43" s="491"/>
      <c r="ED43" s="491"/>
      <c r="EE43" s="491"/>
      <c r="EF43" s="491"/>
      <c r="EG43" s="491"/>
      <c r="EH43" s="491"/>
      <c r="EI43" s="491"/>
      <c r="EJ43" s="491"/>
      <c r="EK43" s="491"/>
      <c r="EL43" s="491"/>
      <c r="EM43" s="491"/>
      <c r="EN43" s="491"/>
      <c r="EO43" s="491"/>
      <c r="EP43" s="491"/>
      <c r="EQ43" s="491"/>
      <c r="ER43" s="491"/>
      <c r="ES43" s="491"/>
      <c r="ET43" s="491"/>
      <c r="EU43" s="491"/>
      <c r="EV43" s="491"/>
      <c r="EW43" s="491"/>
      <c r="EX43" s="491"/>
      <c r="EY43" s="491"/>
      <c r="EZ43" s="491"/>
      <c r="FA43" s="491"/>
      <c r="FB43" s="491"/>
      <c r="FC43" s="491"/>
      <c r="FD43" s="491"/>
      <c r="FE43" s="491"/>
      <c r="FF43" s="491"/>
      <c r="FG43" s="491"/>
      <c r="FH43" s="491"/>
      <c r="FI43" s="491"/>
      <c r="FJ43" s="491"/>
      <c r="FK43" s="491"/>
      <c r="FL43" s="491"/>
      <c r="FM43" s="491"/>
      <c r="FN43" s="491"/>
      <c r="FO43" s="491"/>
      <c r="FP43" s="491"/>
      <c r="FQ43" s="491"/>
      <c r="FR43" s="491"/>
      <c r="FS43" s="491"/>
      <c r="FT43" s="491"/>
      <c r="FU43" s="491"/>
      <c r="FV43" s="491"/>
      <c r="FW43" s="491"/>
      <c r="FX43" s="491"/>
      <c r="FY43" s="491"/>
      <c r="FZ43" s="491"/>
      <c r="GA43" s="491"/>
      <c r="GB43" s="491"/>
      <c r="GC43" s="491"/>
      <c r="GD43" s="491"/>
      <c r="GE43" s="491"/>
      <c r="GF43" s="491"/>
      <c r="GG43" s="491"/>
      <c r="GH43" s="491"/>
      <c r="GI43" s="491"/>
      <c r="GJ43" s="491"/>
      <c r="GK43" s="491"/>
      <c r="GL43" s="491"/>
      <c r="GM43" s="491"/>
      <c r="GN43" s="491"/>
      <c r="GO43" s="491"/>
      <c r="GP43" s="491"/>
      <c r="GQ43" s="491"/>
      <c r="GR43" s="491"/>
      <c r="GS43" s="491"/>
      <c r="GT43" s="491"/>
      <c r="GU43" s="491"/>
    </row>
    <row r="44" spans="1:211" s="316" customFormat="1" ht="30" customHeight="1">
      <c r="A44" s="342"/>
      <c r="B44" s="195"/>
      <c r="C44" s="195"/>
      <c r="D44" s="195"/>
      <c r="E44" s="195"/>
      <c r="F44" s="195"/>
      <c r="G44" s="195"/>
      <c r="H44" s="195"/>
      <c r="I44" s="195"/>
      <c r="J44" s="195"/>
      <c r="K44" s="195"/>
      <c r="L44" s="195"/>
      <c r="M44" s="195"/>
      <c r="N44" s="195"/>
      <c r="O44" s="195"/>
      <c r="P44" s="195"/>
      <c r="Q44" s="195"/>
      <c r="R44" s="195"/>
      <c r="S44" s="195"/>
      <c r="T44" s="195"/>
      <c r="U44" s="195"/>
      <c r="V44" s="195"/>
      <c r="W44" s="195"/>
      <c r="X44" s="195"/>
      <c r="Y44" s="195"/>
      <c r="Z44" s="195"/>
      <c r="AA44" s="195"/>
      <c r="AB44" s="195"/>
      <c r="AC44" s="195"/>
      <c r="AD44" s="195"/>
      <c r="AE44" s="195"/>
      <c r="AF44" s="195"/>
      <c r="AJ44" s="486"/>
      <c r="AK44" s="486"/>
      <c r="AL44" s="486"/>
      <c r="AM44" s="486"/>
      <c r="AN44" s="486"/>
      <c r="AO44" s="486"/>
      <c r="AP44" s="486"/>
      <c r="AQ44" s="486"/>
      <c r="AR44" s="486"/>
      <c r="AS44" s="486"/>
      <c r="AT44" s="486"/>
      <c r="AU44" s="486"/>
      <c r="AV44" s="486"/>
      <c r="AW44" s="486"/>
      <c r="AX44" s="486"/>
      <c r="AY44" s="486"/>
      <c r="AZ44" s="486"/>
      <c r="BA44" s="486"/>
      <c r="BB44" s="486"/>
      <c r="BC44" s="486"/>
      <c r="BD44" s="486"/>
      <c r="BE44" s="486"/>
      <c r="BF44" s="486"/>
      <c r="BG44" s="486"/>
      <c r="BH44" s="486"/>
      <c r="BI44" s="486"/>
      <c r="BJ44" s="486"/>
      <c r="BK44" s="486"/>
      <c r="BL44" s="486"/>
      <c r="BM44" s="486"/>
      <c r="BN44" s="486"/>
      <c r="BO44" s="486"/>
      <c r="BP44" s="486"/>
      <c r="BQ44" s="486"/>
      <c r="BR44" s="486"/>
      <c r="BS44" s="486"/>
      <c r="BT44" s="486"/>
      <c r="BU44" s="486"/>
      <c r="BV44" s="486"/>
      <c r="BW44" s="486"/>
      <c r="BX44" s="486"/>
      <c r="BY44" s="486"/>
      <c r="BZ44" s="486"/>
      <c r="CA44" s="486"/>
      <c r="CB44" s="486"/>
      <c r="CC44" s="486"/>
      <c r="CD44" s="486"/>
      <c r="CE44" s="486"/>
      <c r="CF44" s="486"/>
      <c r="CG44" s="486"/>
      <c r="CH44" s="486"/>
      <c r="CI44" s="486"/>
      <c r="CJ44" s="486"/>
      <c r="CK44" s="486"/>
      <c r="CL44" s="486"/>
      <c r="CM44" s="486"/>
      <c r="CN44" s="491"/>
      <c r="CO44" s="491"/>
      <c r="CP44" s="491"/>
      <c r="CQ44" s="491"/>
      <c r="CR44" s="491"/>
      <c r="CS44" s="491"/>
      <c r="CT44" s="491"/>
      <c r="CU44" s="491"/>
      <c r="CV44" s="491"/>
      <c r="CW44" s="491"/>
      <c r="CX44" s="491"/>
      <c r="CY44" s="491"/>
      <c r="CZ44" s="491"/>
      <c r="DA44" s="491"/>
      <c r="DB44" s="491"/>
      <c r="DC44" s="491"/>
      <c r="DD44" s="491"/>
      <c r="DE44" s="491"/>
      <c r="DF44" s="491"/>
      <c r="DG44" s="491"/>
      <c r="DH44" s="491"/>
      <c r="DI44" s="491"/>
      <c r="DJ44" s="491"/>
      <c r="DK44" s="491"/>
      <c r="DL44" s="491"/>
      <c r="DM44" s="491"/>
      <c r="DN44" s="491"/>
      <c r="DO44" s="491"/>
      <c r="DP44" s="491"/>
      <c r="DQ44" s="491"/>
      <c r="DR44" s="491"/>
      <c r="DS44" s="491"/>
      <c r="DT44" s="491"/>
      <c r="DU44" s="491"/>
      <c r="DV44" s="491"/>
      <c r="DW44" s="491"/>
      <c r="DX44" s="491"/>
      <c r="DY44" s="491"/>
      <c r="DZ44" s="491"/>
      <c r="EA44" s="491"/>
      <c r="EB44" s="491"/>
      <c r="EC44" s="491"/>
      <c r="ED44" s="491"/>
      <c r="EE44" s="491"/>
      <c r="EF44" s="491"/>
      <c r="EG44" s="491"/>
      <c r="EH44" s="491"/>
      <c r="EI44" s="491"/>
      <c r="EJ44" s="491"/>
      <c r="EK44" s="491"/>
      <c r="EL44" s="491"/>
      <c r="EM44" s="491"/>
      <c r="EN44" s="491"/>
      <c r="EO44" s="491"/>
      <c r="EP44" s="491"/>
      <c r="EQ44" s="491"/>
      <c r="ER44" s="491"/>
      <c r="ES44" s="491"/>
      <c r="ET44" s="491"/>
      <c r="EU44" s="491"/>
      <c r="EV44" s="491"/>
      <c r="EW44" s="491"/>
      <c r="EX44" s="491"/>
      <c r="EY44" s="491"/>
      <c r="EZ44" s="491"/>
      <c r="FA44" s="491"/>
      <c r="FB44" s="491"/>
      <c r="FC44" s="491"/>
      <c r="FD44" s="491"/>
      <c r="FE44" s="491"/>
      <c r="FF44" s="491"/>
      <c r="FG44" s="491"/>
      <c r="FH44" s="491"/>
      <c r="FI44" s="491"/>
      <c r="FJ44" s="491"/>
      <c r="FK44" s="491"/>
      <c r="FL44" s="491"/>
      <c r="FM44" s="491"/>
      <c r="FN44" s="491"/>
      <c r="FO44" s="491"/>
      <c r="FP44" s="491"/>
      <c r="FQ44" s="491"/>
      <c r="FR44" s="491"/>
      <c r="FS44" s="491"/>
      <c r="FT44" s="491"/>
      <c r="FU44" s="491"/>
      <c r="FV44" s="491"/>
      <c r="FW44" s="491"/>
      <c r="FX44" s="491"/>
      <c r="FY44" s="491"/>
      <c r="FZ44" s="491"/>
      <c r="GA44" s="491"/>
      <c r="GB44" s="491"/>
      <c r="GC44" s="491"/>
      <c r="GD44" s="491"/>
      <c r="GE44" s="491"/>
      <c r="GF44" s="491"/>
      <c r="GG44" s="491"/>
      <c r="GH44" s="491"/>
      <c r="GI44" s="491"/>
      <c r="GJ44" s="491"/>
      <c r="GK44" s="491"/>
      <c r="GL44" s="491"/>
      <c r="GM44" s="491"/>
      <c r="GN44" s="491"/>
      <c r="GO44" s="491"/>
      <c r="GP44" s="491"/>
      <c r="GQ44" s="491"/>
      <c r="GR44" s="491"/>
      <c r="GS44" s="491"/>
      <c r="GT44" s="491"/>
      <c r="GU44" s="491"/>
    </row>
    <row r="45" spans="1:211" s="316" customFormat="1" ht="30" customHeight="1">
      <c r="A45" s="342"/>
      <c r="B45" s="195"/>
      <c r="C45" s="195"/>
      <c r="D45" s="195"/>
      <c r="E45" s="195"/>
      <c r="F45" s="195"/>
      <c r="G45" s="195"/>
      <c r="H45" s="195"/>
      <c r="I45" s="195"/>
      <c r="J45" s="195"/>
      <c r="K45" s="195"/>
      <c r="L45" s="195"/>
      <c r="M45" s="195"/>
      <c r="N45" s="195"/>
      <c r="O45" s="195"/>
      <c r="P45" s="195"/>
      <c r="Q45" s="195"/>
      <c r="R45" s="195"/>
      <c r="S45" s="195"/>
      <c r="T45" s="195"/>
      <c r="U45" s="195"/>
      <c r="V45" s="195"/>
      <c r="W45" s="195"/>
      <c r="X45" s="195"/>
      <c r="Y45" s="195"/>
      <c r="Z45" s="195"/>
      <c r="AA45" s="195"/>
      <c r="AB45" s="195"/>
      <c r="AC45" s="195"/>
      <c r="AD45" s="195"/>
      <c r="AE45" s="195"/>
      <c r="AF45" s="195"/>
      <c r="AJ45" s="486"/>
      <c r="AK45" s="486"/>
      <c r="AL45" s="486"/>
      <c r="AM45" s="486"/>
      <c r="AN45" s="486"/>
      <c r="AO45" s="486"/>
      <c r="AP45" s="486"/>
      <c r="AQ45" s="486"/>
      <c r="AR45" s="486"/>
      <c r="AS45" s="486"/>
      <c r="AT45" s="486"/>
      <c r="AU45" s="486"/>
      <c r="AV45" s="486"/>
      <c r="AW45" s="486"/>
      <c r="AX45" s="486"/>
      <c r="AY45" s="486"/>
      <c r="AZ45" s="486"/>
      <c r="BA45" s="486"/>
      <c r="BB45" s="486"/>
      <c r="BC45" s="486"/>
      <c r="BD45" s="486"/>
      <c r="BE45" s="486"/>
      <c r="BF45" s="486"/>
      <c r="BG45" s="486"/>
      <c r="BH45" s="486"/>
      <c r="BI45" s="486"/>
      <c r="BJ45" s="486"/>
      <c r="BK45" s="486"/>
      <c r="BL45" s="486"/>
      <c r="BM45" s="486"/>
      <c r="BN45" s="486"/>
      <c r="BO45" s="486"/>
      <c r="BP45" s="486"/>
      <c r="BQ45" s="486"/>
      <c r="BR45" s="486"/>
      <c r="BS45" s="486"/>
      <c r="BT45" s="486"/>
      <c r="BU45" s="486"/>
      <c r="BV45" s="486"/>
      <c r="BW45" s="486"/>
      <c r="BX45" s="486"/>
      <c r="BY45" s="486"/>
      <c r="BZ45" s="486"/>
      <c r="CA45" s="486"/>
      <c r="CB45" s="486"/>
      <c r="CC45" s="486"/>
      <c r="CD45" s="486"/>
      <c r="CE45" s="486"/>
      <c r="CF45" s="486"/>
      <c r="CG45" s="486"/>
      <c r="CH45" s="486"/>
      <c r="CI45" s="486"/>
      <c r="CJ45" s="486"/>
      <c r="CK45" s="486"/>
      <c r="CL45" s="486"/>
      <c r="CM45" s="486"/>
      <c r="CN45" s="491"/>
      <c r="CO45" s="491"/>
      <c r="CP45" s="491"/>
      <c r="CQ45" s="491"/>
      <c r="CR45" s="491"/>
      <c r="CS45" s="491"/>
      <c r="CT45" s="491"/>
      <c r="CU45" s="491"/>
      <c r="CV45" s="491"/>
      <c r="CW45" s="491"/>
      <c r="CX45" s="491"/>
      <c r="CY45" s="491"/>
      <c r="CZ45" s="491"/>
      <c r="DA45" s="491"/>
      <c r="DB45" s="491"/>
      <c r="DC45" s="491"/>
      <c r="DD45" s="491"/>
      <c r="DE45" s="491"/>
      <c r="DF45" s="491"/>
      <c r="DG45" s="491"/>
      <c r="DH45" s="491"/>
      <c r="DI45" s="491"/>
      <c r="DJ45" s="491"/>
      <c r="DK45" s="491"/>
      <c r="DL45" s="491"/>
      <c r="DM45" s="491"/>
      <c r="DN45" s="491"/>
      <c r="DO45" s="491"/>
      <c r="DP45" s="491"/>
      <c r="DQ45" s="491"/>
      <c r="DR45" s="491"/>
      <c r="DS45" s="491"/>
      <c r="DT45" s="491"/>
      <c r="DU45" s="491"/>
      <c r="DV45" s="491"/>
      <c r="DW45" s="491"/>
      <c r="DX45" s="491"/>
      <c r="DY45" s="491"/>
      <c r="DZ45" s="491"/>
      <c r="EA45" s="491"/>
      <c r="EB45" s="491"/>
      <c r="EC45" s="491"/>
      <c r="ED45" s="491"/>
      <c r="EE45" s="491"/>
      <c r="EF45" s="491"/>
      <c r="EG45" s="491"/>
      <c r="EH45" s="491"/>
      <c r="EI45" s="491"/>
      <c r="EJ45" s="491"/>
      <c r="EK45" s="491"/>
      <c r="EL45" s="491"/>
      <c r="EM45" s="491"/>
      <c r="EN45" s="491"/>
      <c r="EO45" s="491"/>
      <c r="EP45" s="491"/>
      <c r="EQ45" s="491"/>
      <c r="ER45" s="491"/>
      <c r="ES45" s="491"/>
      <c r="ET45" s="491"/>
      <c r="EU45" s="491"/>
      <c r="EV45" s="491"/>
      <c r="EW45" s="491"/>
      <c r="EX45" s="491"/>
      <c r="EY45" s="491"/>
      <c r="EZ45" s="491"/>
      <c r="FA45" s="491"/>
      <c r="FB45" s="491"/>
      <c r="FC45" s="491"/>
      <c r="FD45" s="491"/>
      <c r="FE45" s="491"/>
      <c r="FF45" s="491"/>
      <c r="FG45" s="491"/>
      <c r="FH45" s="491"/>
      <c r="FI45" s="491"/>
      <c r="FJ45" s="491"/>
      <c r="FK45" s="491"/>
      <c r="FL45" s="491"/>
      <c r="FM45" s="491"/>
      <c r="FN45" s="491"/>
      <c r="FO45" s="491"/>
      <c r="FP45" s="491"/>
      <c r="FQ45" s="491"/>
      <c r="FR45" s="491"/>
      <c r="FS45" s="491"/>
      <c r="FT45" s="491"/>
      <c r="FU45" s="491"/>
      <c r="FV45" s="491"/>
      <c r="FW45" s="491"/>
      <c r="FX45" s="491"/>
      <c r="FY45" s="491"/>
      <c r="FZ45" s="491"/>
      <c r="GA45" s="491"/>
      <c r="GB45" s="491"/>
      <c r="GC45" s="491"/>
      <c r="GD45" s="491"/>
      <c r="GE45" s="491"/>
      <c r="GF45" s="491"/>
      <c r="GG45" s="491"/>
      <c r="GH45" s="491"/>
      <c r="GI45" s="491"/>
      <c r="GJ45" s="491"/>
      <c r="GK45" s="491"/>
      <c r="GL45" s="491"/>
      <c r="GM45" s="491"/>
      <c r="GN45" s="491"/>
      <c r="GO45" s="491"/>
      <c r="GP45" s="491"/>
      <c r="GQ45" s="491"/>
      <c r="GR45" s="491"/>
      <c r="GS45" s="491"/>
      <c r="GT45" s="491"/>
      <c r="GU45" s="491"/>
    </row>
    <row r="46" spans="1:211" s="316" customFormat="1" ht="30" customHeight="1">
      <c r="A46" s="342"/>
      <c r="B46" s="195"/>
      <c r="C46" s="195"/>
      <c r="D46" s="195"/>
      <c r="E46" s="195"/>
      <c r="F46" s="195"/>
      <c r="G46" s="195"/>
      <c r="H46" s="195"/>
      <c r="I46" s="195"/>
      <c r="J46" s="195"/>
      <c r="K46" s="195"/>
      <c r="L46" s="195"/>
      <c r="M46" s="195"/>
      <c r="N46" s="195"/>
      <c r="O46" s="195"/>
      <c r="P46" s="195"/>
      <c r="Q46" s="195"/>
      <c r="R46" s="195"/>
      <c r="S46" s="195"/>
      <c r="T46" s="195"/>
      <c r="U46" s="195"/>
      <c r="V46" s="195"/>
      <c r="W46" s="195"/>
      <c r="X46" s="195"/>
      <c r="Y46" s="195"/>
      <c r="Z46" s="195"/>
      <c r="AA46" s="195"/>
      <c r="AB46" s="195"/>
      <c r="AC46" s="195"/>
      <c r="AD46" s="195"/>
      <c r="AE46" s="195"/>
      <c r="AF46" s="195"/>
      <c r="AJ46" s="486"/>
      <c r="AK46" s="486"/>
      <c r="AL46" s="486"/>
      <c r="AM46" s="486"/>
      <c r="AN46" s="486"/>
      <c r="AO46" s="486"/>
      <c r="AP46" s="486"/>
      <c r="AQ46" s="486"/>
      <c r="AR46" s="486"/>
      <c r="AS46" s="486"/>
      <c r="AT46" s="486"/>
      <c r="AU46" s="486"/>
      <c r="AV46" s="486"/>
      <c r="AW46" s="486"/>
      <c r="AX46" s="486"/>
      <c r="AY46" s="486"/>
      <c r="AZ46" s="486"/>
      <c r="BA46" s="486"/>
      <c r="BB46" s="486"/>
      <c r="BC46" s="486"/>
      <c r="BD46" s="486"/>
      <c r="BE46" s="486"/>
      <c r="BF46" s="486"/>
      <c r="BG46" s="486"/>
      <c r="BH46" s="486"/>
      <c r="BI46" s="486"/>
      <c r="BJ46" s="486"/>
      <c r="BK46" s="486"/>
      <c r="BL46" s="486"/>
      <c r="BM46" s="486"/>
      <c r="BN46" s="486"/>
      <c r="BO46" s="486"/>
      <c r="BP46" s="486"/>
      <c r="BQ46" s="486"/>
      <c r="BR46" s="486"/>
      <c r="BS46" s="486"/>
      <c r="BT46" s="486"/>
      <c r="BU46" s="486"/>
      <c r="BV46" s="486"/>
      <c r="BW46" s="486"/>
      <c r="BX46" s="486"/>
      <c r="BY46" s="486"/>
      <c r="BZ46" s="486"/>
      <c r="CA46" s="486"/>
      <c r="CB46" s="486"/>
      <c r="CC46" s="486"/>
      <c r="CD46" s="486"/>
      <c r="CE46" s="486"/>
      <c r="CF46" s="486"/>
      <c r="CG46" s="486"/>
      <c r="CH46" s="486"/>
      <c r="CI46" s="486"/>
      <c r="CJ46" s="486"/>
      <c r="CK46" s="486"/>
      <c r="CL46" s="486"/>
      <c r="CM46" s="486"/>
      <c r="CN46" s="491"/>
      <c r="CO46" s="491"/>
      <c r="CP46" s="491"/>
      <c r="CQ46" s="491"/>
      <c r="CR46" s="491"/>
      <c r="CS46" s="491"/>
      <c r="CT46" s="491"/>
      <c r="CU46" s="491"/>
      <c r="CV46" s="491"/>
      <c r="CW46" s="491"/>
      <c r="CX46" s="491"/>
      <c r="CY46" s="491"/>
      <c r="CZ46" s="491"/>
      <c r="DA46" s="491"/>
      <c r="DB46" s="491"/>
      <c r="DC46" s="491"/>
      <c r="DD46" s="491"/>
      <c r="DE46" s="491"/>
      <c r="DF46" s="491"/>
      <c r="DG46" s="491"/>
      <c r="DH46" s="491"/>
      <c r="DI46" s="491"/>
      <c r="DJ46" s="491"/>
      <c r="DK46" s="491"/>
      <c r="DL46" s="491"/>
      <c r="DM46" s="491"/>
      <c r="DN46" s="491"/>
      <c r="DO46" s="491"/>
      <c r="DP46" s="491"/>
      <c r="DQ46" s="491"/>
      <c r="DR46" s="491"/>
      <c r="DS46" s="491"/>
      <c r="DT46" s="491"/>
      <c r="DU46" s="491"/>
      <c r="DV46" s="491"/>
      <c r="DW46" s="491"/>
      <c r="DX46" s="491"/>
      <c r="DY46" s="491"/>
      <c r="DZ46" s="491"/>
      <c r="EA46" s="491"/>
      <c r="EB46" s="491"/>
      <c r="EC46" s="491"/>
      <c r="ED46" s="491"/>
      <c r="EE46" s="491"/>
      <c r="EF46" s="491"/>
      <c r="EG46" s="491"/>
      <c r="EH46" s="491"/>
      <c r="EI46" s="491"/>
      <c r="EJ46" s="491"/>
      <c r="EK46" s="491"/>
      <c r="EL46" s="491"/>
      <c r="EM46" s="491"/>
      <c r="EN46" s="491"/>
      <c r="EO46" s="491"/>
      <c r="EP46" s="491"/>
      <c r="EQ46" s="491"/>
      <c r="ER46" s="491"/>
      <c r="ES46" s="491"/>
      <c r="ET46" s="491"/>
      <c r="EU46" s="491"/>
      <c r="EV46" s="491"/>
      <c r="EW46" s="491"/>
      <c r="EX46" s="491"/>
      <c r="EY46" s="491"/>
      <c r="EZ46" s="491"/>
      <c r="FA46" s="491"/>
      <c r="FB46" s="491"/>
      <c r="FC46" s="491"/>
      <c r="FD46" s="491"/>
      <c r="FE46" s="491"/>
      <c r="FF46" s="491"/>
      <c r="FG46" s="491"/>
      <c r="FH46" s="491"/>
      <c r="FI46" s="491"/>
      <c r="FJ46" s="491"/>
      <c r="FK46" s="491"/>
      <c r="FL46" s="491"/>
      <c r="FM46" s="491"/>
      <c r="FN46" s="491"/>
      <c r="FO46" s="491"/>
      <c r="FP46" s="491"/>
      <c r="FQ46" s="491"/>
      <c r="FR46" s="491"/>
      <c r="FS46" s="491"/>
      <c r="FT46" s="491"/>
      <c r="FU46" s="491"/>
      <c r="FV46" s="491"/>
      <c r="FW46" s="491"/>
      <c r="FX46" s="491"/>
      <c r="FY46" s="491"/>
      <c r="FZ46" s="491"/>
      <c r="GA46" s="491"/>
      <c r="GB46" s="491"/>
      <c r="GC46" s="491"/>
      <c r="GD46" s="491"/>
      <c r="GE46" s="491"/>
      <c r="GF46" s="491"/>
      <c r="GG46" s="491"/>
      <c r="GH46" s="491"/>
      <c r="GI46" s="491"/>
      <c r="GJ46" s="491"/>
      <c r="GK46" s="491"/>
      <c r="GL46" s="491"/>
      <c r="GM46" s="491"/>
      <c r="GN46" s="491"/>
      <c r="GO46" s="491"/>
      <c r="GP46" s="491"/>
      <c r="GQ46" s="491"/>
      <c r="GR46" s="491"/>
      <c r="GS46" s="491"/>
      <c r="GT46" s="491"/>
      <c r="GU46" s="491"/>
    </row>
    <row r="47" spans="1:211" s="316" customFormat="1" ht="30" customHeight="1">
      <c r="A47" s="342"/>
      <c r="B47" s="195"/>
      <c r="C47" s="195"/>
      <c r="D47" s="195"/>
      <c r="E47" s="195"/>
      <c r="F47" s="195"/>
      <c r="G47" s="195"/>
      <c r="H47" s="195"/>
      <c r="I47" s="195"/>
      <c r="J47" s="195"/>
      <c r="K47" s="195"/>
      <c r="L47" s="195"/>
      <c r="M47" s="195"/>
      <c r="N47" s="195"/>
      <c r="O47" s="195"/>
      <c r="P47" s="195"/>
      <c r="Q47" s="195"/>
      <c r="R47" s="195"/>
      <c r="S47" s="195"/>
      <c r="T47" s="195"/>
      <c r="U47" s="195"/>
      <c r="V47" s="195"/>
      <c r="W47" s="195"/>
      <c r="X47" s="195"/>
      <c r="Y47" s="195"/>
      <c r="Z47" s="195"/>
      <c r="AA47" s="195"/>
      <c r="AB47" s="195"/>
      <c r="AC47" s="195"/>
      <c r="AD47" s="195"/>
      <c r="AE47" s="195"/>
      <c r="AF47" s="195"/>
      <c r="AJ47" s="486"/>
      <c r="AK47" s="486"/>
      <c r="AL47" s="486"/>
      <c r="AM47" s="486"/>
      <c r="AN47" s="486"/>
      <c r="AO47" s="486"/>
      <c r="AP47" s="486"/>
      <c r="AQ47" s="486"/>
      <c r="AR47" s="486"/>
      <c r="AS47" s="486"/>
      <c r="AT47" s="486"/>
      <c r="AU47" s="486"/>
      <c r="AV47" s="486"/>
      <c r="AW47" s="486"/>
      <c r="AX47" s="486"/>
      <c r="AY47" s="486"/>
      <c r="AZ47" s="486"/>
      <c r="BA47" s="486"/>
      <c r="BB47" s="486"/>
      <c r="BC47" s="486"/>
      <c r="BD47" s="486"/>
      <c r="BE47" s="486"/>
      <c r="BF47" s="486"/>
      <c r="BG47" s="486"/>
      <c r="BH47" s="486"/>
      <c r="BI47" s="486"/>
      <c r="BJ47" s="486"/>
      <c r="BK47" s="486"/>
      <c r="BL47" s="486"/>
      <c r="BM47" s="486"/>
      <c r="BN47" s="486"/>
      <c r="BO47" s="486"/>
      <c r="BP47" s="486"/>
      <c r="BQ47" s="486"/>
      <c r="BR47" s="486"/>
      <c r="BS47" s="486"/>
      <c r="BT47" s="486"/>
      <c r="BU47" s="486"/>
      <c r="BV47" s="486"/>
      <c r="BW47" s="486"/>
      <c r="BX47" s="486"/>
      <c r="BY47" s="486"/>
      <c r="BZ47" s="486"/>
      <c r="CA47" s="486"/>
      <c r="CB47" s="486"/>
      <c r="CC47" s="486"/>
      <c r="CD47" s="486"/>
      <c r="CE47" s="486"/>
      <c r="CF47" s="486"/>
      <c r="CG47" s="486"/>
      <c r="CH47" s="486"/>
      <c r="CI47" s="486"/>
      <c r="CJ47" s="486"/>
      <c r="CK47" s="486"/>
      <c r="CL47" s="486"/>
      <c r="CM47" s="486"/>
      <c r="CN47" s="491"/>
      <c r="CO47" s="491"/>
      <c r="CP47" s="491"/>
      <c r="CQ47" s="491"/>
      <c r="CR47" s="491"/>
      <c r="CS47" s="491"/>
      <c r="CT47" s="491"/>
      <c r="CU47" s="491"/>
      <c r="CV47" s="491"/>
      <c r="CW47" s="491"/>
      <c r="CX47" s="491"/>
      <c r="CY47" s="491"/>
      <c r="CZ47" s="491"/>
      <c r="DA47" s="491"/>
      <c r="DB47" s="491"/>
      <c r="DC47" s="491"/>
      <c r="DD47" s="491"/>
      <c r="DE47" s="491"/>
      <c r="DF47" s="491"/>
      <c r="DG47" s="491"/>
      <c r="DH47" s="491"/>
      <c r="DI47" s="491"/>
      <c r="DJ47" s="491"/>
      <c r="DK47" s="491"/>
      <c r="DL47" s="491"/>
      <c r="DM47" s="491"/>
      <c r="DN47" s="491"/>
      <c r="DO47" s="491"/>
      <c r="DP47" s="491"/>
      <c r="DQ47" s="491"/>
      <c r="DR47" s="491"/>
      <c r="DS47" s="491"/>
      <c r="DT47" s="491"/>
      <c r="DU47" s="491"/>
      <c r="DV47" s="491"/>
      <c r="DW47" s="491"/>
      <c r="DX47" s="491"/>
      <c r="DY47" s="491"/>
      <c r="DZ47" s="491"/>
      <c r="EA47" s="491"/>
      <c r="EB47" s="491"/>
      <c r="EC47" s="491"/>
      <c r="ED47" s="491"/>
      <c r="EE47" s="491"/>
      <c r="EF47" s="491"/>
      <c r="EG47" s="491"/>
      <c r="EH47" s="491"/>
      <c r="EI47" s="491"/>
      <c r="EJ47" s="491"/>
      <c r="EK47" s="491"/>
      <c r="EL47" s="491"/>
      <c r="EM47" s="491"/>
      <c r="EN47" s="491"/>
      <c r="EO47" s="491"/>
      <c r="EP47" s="491"/>
      <c r="EQ47" s="491"/>
      <c r="ER47" s="491"/>
      <c r="ES47" s="491"/>
      <c r="ET47" s="491"/>
      <c r="EU47" s="491"/>
      <c r="EV47" s="491"/>
      <c r="EW47" s="491"/>
      <c r="EX47" s="491"/>
      <c r="EY47" s="491"/>
      <c r="EZ47" s="491"/>
      <c r="FA47" s="491"/>
      <c r="FB47" s="491"/>
      <c r="FC47" s="491"/>
      <c r="FD47" s="491"/>
      <c r="FE47" s="491"/>
      <c r="FF47" s="491"/>
      <c r="FG47" s="491"/>
      <c r="FH47" s="491"/>
      <c r="FI47" s="491"/>
      <c r="FJ47" s="491"/>
      <c r="FK47" s="491"/>
      <c r="FL47" s="491"/>
      <c r="FM47" s="491"/>
      <c r="FN47" s="491"/>
      <c r="FO47" s="491"/>
      <c r="FP47" s="491"/>
      <c r="FQ47" s="491"/>
      <c r="FR47" s="491"/>
      <c r="FS47" s="491"/>
      <c r="FT47" s="491"/>
      <c r="FU47" s="491"/>
      <c r="FV47" s="491"/>
      <c r="FW47" s="491"/>
      <c r="FX47" s="491"/>
      <c r="FY47" s="491"/>
      <c r="FZ47" s="491"/>
      <c r="GA47" s="491"/>
      <c r="GB47" s="491"/>
      <c r="GC47" s="491"/>
      <c r="GD47" s="491"/>
      <c r="GE47" s="491"/>
      <c r="GF47" s="491"/>
      <c r="GG47" s="491"/>
      <c r="GH47" s="491"/>
      <c r="GI47" s="491"/>
      <c r="GJ47" s="491"/>
      <c r="GK47" s="491"/>
      <c r="GL47" s="491"/>
      <c r="GM47" s="491"/>
      <c r="GN47" s="491"/>
      <c r="GO47" s="491"/>
      <c r="GP47" s="491"/>
      <c r="GQ47" s="491"/>
      <c r="GR47" s="491"/>
      <c r="GS47" s="491"/>
      <c r="GT47" s="491"/>
      <c r="GU47" s="491"/>
    </row>
    <row r="48" spans="1:211" s="316" customFormat="1" ht="30" customHeight="1">
      <c r="A48" s="342"/>
      <c r="B48" s="195"/>
      <c r="C48" s="195"/>
      <c r="D48" s="195"/>
      <c r="E48" s="195"/>
      <c r="F48" s="195"/>
      <c r="G48" s="195"/>
      <c r="H48" s="195"/>
      <c r="I48" s="195"/>
      <c r="J48" s="195"/>
      <c r="K48" s="195"/>
      <c r="L48" s="195"/>
      <c r="M48" s="195"/>
      <c r="N48" s="195"/>
      <c r="O48" s="195"/>
      <c r="P48" s="195"/>
      <c r="Q48" s="195"/>
      <c r="R48" s="195"/>
      <c r="S48" s="195"/>
      <c r="T48" s="195"/>
      <c r="U48" s="195"/>
      <c r="V48" s="195"/>
      <c r="W48" s="195"/>
      <c r="X48" s="195"/>
      <c r="Y48" s="195"/>
      <c r="Z48" s="195"/>
      <c r="AA48" s="195"/>
      <c r="AB48" s="195"/>
      <c r="AC48" s="195"/>
      <c r="AD48" s="195"/>
      <c r="AE48" s="195"/>
      <c r="AF48" s="195"/>
      <c r="AJ48" s="486"/>
      <c r="AK48" s="486"/>
      <c r="AL48" s="486"/>
      <c r="AM48" s="486"/>
      <c r="AN48" s="486"/>
      <c r="AO48" s="486"/>
      <c r="AP48" s="486"/>
      <c r="AQ48" s="486"/>
      <c r="AR48" s="486"/>
      <c r="AS48" s="486"/>
      <c r="AT48" s="486"/>
      <c r="AU48" s="486"/>
      <c r="AV48" s="486"/>
      <c r="AW48" s="486"/>
      <c r="AX48" s="486"/>
      <c r="AY48" s="486"/>
      <c r="AZ48" s="486"/>
      <c r="BA48" s="486"/>
      <c r="BB48" s="486"/>
      <c r="BC48" s="486"/>
      <c r="BD48" s="486"/>
      <c r="BE48" s="486"/>
      <c r="BF48" s="486"/>
      <c r="BG48" s="486"/>
      <c r="BH48" s="486"/>
      <c r="BI48" s="486"/>
      <c r="BJ48" s="486"/>
      <c r="BK48" s="486"/>
      <c r="BL48" s="486"/>
      <c r="BM48" s="486"/>
      <c r="BN48" s="486"/>
      <c r="BO48" s="486"/>
      <c r="BP48" s="486"/>
      <c r="BQ48" s="486"/>
      <c r="BR48" s="486"/>
      <c r="BS48" s="486"/>
      <c r="BT48" s="486"/>
      <c r="BU48" s="486"/>
      <c r="BV48" s="486"/>
      <c r="BW48" s="486"/>
      <c r="BX48" s="486"/>
      <c r="BY48" s="486"/>
      <c r="BZ48" s="486"/>
      <c r="CA48" s="486"/>
      <c r="CB48" s="486"/>
      <c r="CC48" s="486"/>
      <c r="CD48" s="486"/>
      <c r="CE48" s="486"/>
      <c r="CF48" s="486"/>
      <c r="CG48" s="486"/>
      <c r="CH48" s="486"/>
      <c r="CI48" s="486"/>
      <c r="CJ48" s="486"/>
      <c r="CK48" s="486"/>
      <c r="CL48" s="486"/>
      <c r="CM48" s="486"/>
      <c r="CN48" s="491"/>
      <c r="CO48" s="491"/>
      <c r="CP48" s="491"/>
      <c r="CQ48" s="491"/>
      <c r="CR48" s="491"/>
      <c r="CS48" s="491"/>
      <c r="CT48" s="491"/>
      <c r="CU48" s="491"/>
      <c r="CV48" s="491"/>
      <c r="CW48" s="491"/>
      <c r="CX48" s="491"/>
      <c r="CY48" s="491"/>
      <c r="CZ48" s="491"/>
      <c r="DA48" s="491"/>
      <c r="DB48" s="491"/>
      <c r="DC48" s="491"/>
      <c r="DD48" s="491"/>
      <c r="DE48" s="491"/>
      <c r="DF48" s="491"/>
      <c r="DG48" s="491"/>
      <c r="DH48" s="491"/>
      <c r="DI48" s="491"/>
      <c r="DJ48" s="491"/>
      <c r="DK48" s="491"/>
      <c r="DL48" s="491"/>
      <c r="DM48" s="491"/>
      <c r="DN48" s="491"/>
      <c r="DO48" s="491"/>
      <c r="DP48" s="491"/>
      <c r="DQ48" s="491"/>
      <c r="DR48" s="491"/>
      <c r="DS48" s="491"/>
      <c r="DT48" s="491"/>
      <c r="DU48" s="491"/>
      <c r="DV48" s="491"/>
      <c r="DW48" s="491"/>
      <c r="DX48" s="491"/>
      <c r="DY48" s="491"/>
      <c r="DZ48" s="491"/>
      <c r="EA48" s="491"/>
      <c r="EB48" s="491"/>
      <c r="EC48" s="491"/>
      <c r="ED48" s="491"/>
      <c r="EE48" s="491"/>
      <c r="EF48" s="491"/>
      <c r="EG48" s="491"/>
      <c r="EH48" s="491"/>
      <c r="EI48" s="491"/>
      <c r="EJ48" s="491"/>
      <c r="EK48" s="491"/>
      <c r="EL48" s="491"/>
      <c r="EM48" s="491"/>
      <c r="EN48" s="491"/>
      <c r="EO48" s="491"/>
      <c r="EP48" s="491"/>
      <c r="EQ48" s="491"/>
      <c r="ER48" s="491"/>
      <c r="ES48" s="491"/>
      <c r="ET48" s="491"/>
      <c r="EU48" s="491"/>
      <c r="EV48" s="491"/>
      <c r="EW48" s="491"/>
      <c r="EX48" s="491"/>
      <c r="EY48" s="491"/>
      <c r="EZ48" s="491"/>
      <c r="FA48" s="491"/>
      <c r="FB48" s="491"/>
      <c r="FC48" s="491"/>
      <c r="FD48" s="491"/>
      <c r="FE48" s="491"/>
      <c r="FF48" s="491"/>
      <c r="FG48" s="491"/>
      <c r="FH48" s="491"/>
      <c r="FI48" s="491"/>
      <c r="FJ48" s="491"/>
      <c r="FK48" s="491"/>
      <c r="FL48" s="491"/>
      <c r="FM48" s="491"/>
      <c r="FN48" s="491"/>
      <c r="FO48" s="491"/>
      <c r="FP48" s="491"/>
      <c r="FQ48" s="491"/>
      <c r="FR48" s="491"/>
      <c r="FS48" s="491"/>
      <c r="FT48" s="491"/>
      <c r="FU48" s="491"/>
      <c r="FV48" s="491"/>
      <c r="FW48" s="491"/>
      <c r="FX48" s="491"/>
      <c r="FY48" s="491"/>
      <c r="FZ48" s="491"/>
      <c r="GA48" s="491"/>
      <c r="GB48" s="491"/>
      <c r="GC48" s="491"/>
      <c r="GD48" s="491"/>
      <c r="GE48" s="491"/>
      <c r="GF48" s="491"/>
      <c r="GG48" s="491"/>
      <c r="GH48" s="491"/>
      <c r="GI48" s="491"/>
      <c r="GJ48" s="491"/>
      <c r="GK48" s="491"/>
      <c r="GL48" s="491"/>
      <c r="GM48" s="491"/>
      <c r="GN48" s="491"/>
      <c r="GO48" s="491"/>
      <c r="GP48" s="491"/>
      <c r="GQ48" s="491"/>
      <c r="GR48" s="491"/>
      <c r="GS48" s="491"/>
      <c r="GT48" s="491"/>
      <c r="GU48" s="491"/>
    </row>
    <row r="49" spans="1:203" s="316" customFormat="1" ht="30" customHeight="1">
      <c r="A49" s="342"/>
      <c r="B49" s="195"/>
      <c r="C49" s="195"/>
      <c r="D49" s="195"/>
      <c r="E49" s="195"/>
      <c r="F49" s="195"/>
      <c r="G49" s="195"/>
      <c r="H49" s="195"/>
      <c r="I49" s="195"/>
      <c r="J49" s="195"/>
      <c r="K49" s="195"/>
      <c r="L49" s="195"/>
      <c r="M49" s="195"/>
      <c r="N49" s="195"/>
      <c r="O49" s="195"/>
      <c r="P49" s="195"/>
      <c r="Q49" s="195"/>
      <c r="R49" s="195"/>
      <c r="S49" s="195"/>
      <c r="T49" s="195"/>
      <c r="U49" s="195"/>
      <c r="V49" s="195"/>
      <c r="W49" s="195"/>
      <c r="X49" s="195"/>
      <c r="Y49" s="195"/>
      <c r="Z49" s="195"/>
      <c r="AA49" s="195"/>
      <c r="AB49" s="195"/>
      <c r="AC49" s="195"/>
      <c r="AD49" s="195"/>
      <c r="AE49" s="195"/>
      <c r="AF49" s="195"/>
      <c r="AJ49" s="486"/>
      <c r="AK49" s="486"/>
      <c r="AL49" s="486"/>
      <c r="AM49" s="486"/>
      <c r="AN49" s="486"/>
      <c r="AO49" s="486"/>
      <c r="AP49" s="486"/>
      <c r="AQ49" s="486"/>
      <c r="AR49" s="486"/>
      <c r="AS49" s="486"/>
      <c r="AT49" s="486"/>
      <c r="AU49" s="486"/>
      <c r="AV49" s="486"/>
      <c r="AW49" s="486"/>
      <c r="AX49" s="486"/>
      <c r="AY49" s="486"/>
      <c r="AZ49" s="486"/>
      <c r="BA49" s="486"/>
      <c r="BB49" s="486"/>
      <c r="BC49" s="486"/>
      <c r="BD49" s="486"/>
      <c r="BE49" s="486"/>
      <c r="BF49" s="486"/>
      <c r="BG49" s="486"/>
      <c r="BH49" s="486"/>
      <c r="BI49" s="486"/>
      <c r="BJ49" s="486"/>
      <c r="BK49" s="486"/>
      <c r="BL49" s="486"/>
      <c r="BM49" s="486"/>
      <c r="BN49" s="486"/>
      <c r="BO49" s="486"/>
      <c r="BP49" s="486"/>
      <c r="BQ49" s="486"/>
      <c r="BR49" s="486"/>
      <c r="BS49" s="486"/>
      <c r="BT49" s="486"/>
      <c r="BU49" s="486"/>
      <c r="BV49" s="486"/>
      <c r="BW49" s="486"/>
      <c r="BX49" s="486"/>
      <c r="BY49" s="486"/>
      <c r="BZ49" s="486"/>
      <c r="CA49" s="486"/>
      <c r="CB49" s="486"/>
      <c r="CC49" s="486"/>
      <c r="CD49" s="486"/>
      <c r="CE49" s="486"/>
      <c r="CF49" s="486"/>
      <c r="CG49" s="486"/>
      <c r="CH49" s="486"/>
      <c r="CI49" s="486"/>
      <c r="CJ49" s="486"/>
      <c r="CK49" s="486"/>
      <c r="CL49" s="486"/>
      <c r="CM49" s="486"/>
      <c r="CN49" s="491"/>
      <c r="CO49" s="491"/>
      <c r="CP49" s="491"/>
      <c r="CQ49" s="491"/>
      <c r="CR49" s="491"/>
      <c r="CS49" s="491"/>
      <c r="CT49" s="491"/>
      <c r="CU49" s="491"/>
      <c r="CV49" s="491"/>
      <c r="CW49" s="491"/>
      <c r="CX49" s="491"/>
      <c r="CY49" s="491"/>
      <c r="CZ49" s="491"/>
      <c r="DA49" s="491"/>
      <c r="DB49" s="491"/>
      <c r="DC49" s="491"/>
      <c r="DD49" s="491"/>
      <c r="DE49" s="491"/>
      <c r="DF49" s="491"/>
      <c r="DG49" s="491"/>
      <c r="DH49" s="491"/>
      <c r="DI49" s="491"/>
      <c r="DJ49" s="491"/>
      <c r="DK49" s="491"/>
      <c r="DL49" s="491"/>
      <c r="DM49" s="491"/>
      <c r="DN49" s="491"/>
      <c r="DO49" s="491"/>
      <c r="DP49" s="491"/>
      <c r="DQ49" s="491"/>
      <c r="DR49" s="491"/>
      <c r="DS49" s="491"/>
      <c r="DT49" s="491"/>
      <c r="DU49" s="491"/>
      <c r="DV49" s="491"/>
      <c r="DW49" s="491"/>
      <c r="DX49" s="491"/>
      <c r="DY49" s="491"/>
      <c r="DZ49" s="491"/>
      <c r="EA49" s="491"/>
      <c r="EB49" s="491"/>
      <c r="EC49" s="491"/>
      <c r="ED49" s="491"/>
      <c r="EE49" s="491"/>
      <c r="EF49" s="491"/>
      <c r="EG49" s="491"/>
      <c r="EH49" s="491"/>
      <c r="EI49" s="491"/>
      <c r="EJ49" s="491"/>
      <c r="EK49" s="491"/>
      <c r="EL49" s="491"/>
      <c r="EM49" s="491"/>
      <c r="EN49" s="491"/>
      <c r="EO49" s="491"/>
      <c r="EP49" s="491"/>
      <c r="EQ49" s="491"/>
      <c r="ER49" s="491"/>
      <c r="ES49" s="491"/>
      <c r="ET49" s="491"/>
      <c r="EU49" s="491"/>
      <c r="EV49" s="491"/>
      <c r="EW49" s="491"/>
      <c r="EX49" s="491"/>
      <c r="EY49" s="491"/>
      <c r="EZ49" s="491"/>
      <c r="FA49" s="491"/>
      <c r="FB49" s="491"/>
      <c r="FC49" s="491"/>
      <c r="FD49" s="491"/>
      <c r="FE49" s="491"/>
      <c r="FF49" s="491"/>
      <c r="FG49" s="491"/>
      <c r="FH49" s="491"/>
      <c r="FI49" s="491"/>
      <c r="FJ49" s="491"/>
      <c r="FK49" s="491"/>
      <c r="FL49" s="491"/>
      <c r="FM49" s="491"/>
      <c r="FN49" s="491"/>
      <c r="FO49" s="491"/>
      <c r="FP49" s="491"/>
      <c r="FQ49" s="491"/>
      <c r="FR49" s="491"/>
      <c r="FS49" s="491"/>
      <c r="FT49" s="491"/>
      <c r="FU49" s="491"/>
      <c r="FV49" s="491"/>
      <c r="FW49" s="491"/>
      <c r="FX49" s="491"/>
      <c r="FY49" s="491"/>
      <c r="FZ49" s="491"/>
      <c r="GA49" s="491"/>
      <c r="GB49" s="491"/>
      <c r="GC49" s="491"/>
      <c r="GD49" s="491"/>
      <c r="GE49" s="491"/>
      <c r="GF49" s="491"/>
      <c r="GG49" s="491"/>
      <c r="GH49" s="491"/>
      <c r="GI49" s="491"/>
      <c r="GJ49" s="491"/>
      <c r="GK49" s="491"/>
      <c r="GL49" s="491"/>
      <c r="GM49" s="491"/>
      <c r="GN49" s="491"/>
      <c r="GO49" s="491"/>
      <c r="GP49" s="491"/>
      <c r="GQ49" s="491"/>
      <c r="GR49" s="491"/>
      <c r="GS49" s="491"/>
      <c r="GT49" s="491"/>
      <c r="GU49" s="491"/>
    </row>
    <row r="50" spans="1:203" s="316" customFormat="1" ht="30" customHeight="1">
      <c r="A50" s="342"/>
      <c r="B50" s="195"/>
      <c r="C50" s="195"/>
      <c r="D50" s="195"/>
      <c r="E50" s="195"/>
      <c r="F50" s="195"/>
      <c r="G50" s="195"/>
      <c r="H50" s="195"/>
      <c r="I50" s="195"/>
      <c r="J50" s="195"/>
      <c r="K50" s="195"/>
      <c r="L50" s="195"/>
      <c r="M50" s="195"/>
      <c r="N50" s="195"/>
      <c r="O50" s="195"/>
      <c r="P50" s="195"/>
      <c r="Q50" s="195"/>
      <c r="R50" s="195"/>
      <c r="S50" s="195"/>
      <c r="T50" s="195"/>
      <c r="U50" s="195"/>
      <c r="V50" s="195"/>
      <c r="W50" s="195"/>
      <c r="X50" s="195"/>
      <c r="Y50" s="195"/>
      <c r="Z50" s="195"/>
      <c r="AA50" s="195"/>
      <c r="AB50" s="195"/>
      <c r="AC50" s="195"/>
      <c r="AD50" s="195"/>
      <c r="AE50" s="195"/>
      <c r="AF50" s="195"/>
      <c r="AJ50" s="486"/>
      <c r="AK50" s="486"/>
      <c r="AL50" s="486"/>
      <c r="AM50" s="486"/>
      <c r="AN50" s="486"/>
      <c r="AO50" s="486"/>
      <c r="AP50" s="486"/>
      <c r="AQ50" s="486"/>
      <c r="AR50" s="486"/>
      <c r="AS50" s="486"/>
      <c r="AT50" s="486"/>
      <c r="AU50" s="486"/>
      <c r="AV50" s="486"/>
      <c r="AW50" s="486"/>
      <c r="AX50" s="486"/>
      <c r="AY50" s="486"/>
      <c r="AZ50" s="486"/>
      <c r="BA50" s="486"/>
      <c r="BB50" s="486"/>
      <c r="BC50" s="486"/>
      <c r="BD50" s="486"/>
      <c r="BE50" s="486"/>
      <c r="BF50" s="486"/>
      <c r="BG50" s="486"/>
      <c r="BH50" s="486"/>
      <c r="BI50" s="486"/>
      <c r="BJ50" s="486"/>
      <c r="BK50" s="486"/>
      <c r="BL50" s="486"/>
      <c r="BM50" s="486"/>
      <c r="BN50" s="486"/>
      <c r="BO50" s="486"/>
      <c r="BP50" s="486"/>
      <c r="BQ50" s="486"/>
      <c r="BR50" s="486"/>
      <c r="BS50" s="486"/>
      <c r="BT50" s="486"/>
      <c r="BU50" s="486"/>
      <c r="BV50" s="486"/>
      <c r="BW50" s="486"/>
      <c r="BX50" s="486"/>
      <c r="BY50" s="486"/>
      <c r="BZ50" s="486"/>
      <c r="CA50" s="486"/>
      <c r="CB50" s="486"/>
      <c r="CC50" s="486"/>
      <c r="CD50" s="486"/>
      <c r="CE50" s="486"/>
      <c r="CF50" s="486"/>
      <c r="CG50" s="486"/>
      <c r="CH50" s="486"/>
      <c r="CI50" s="486"/>
      <c r="CJ50" s="486"/>
      <c r="CK50" s="486"/>
      <c r="CL50" s="486"/>
      <c r="CM50" s="486"/>
      <c r="CN50" s="491"/>
      <c r="CO50" s="491"/>
      <c r="CP50" s="491"/>
      <c r="CQ50" s="491"/>
      <c r="CR50" s="491"/>
      <c r="CS50" s="491"/>
      <c r="CT50" s="491"/>
      <c r="CU50" s="491"/>
      <c r="CV50" s="491"/>
      <c r="CW50" s="491"/>
      <c r="CX50" s="491"/>
      <c r="CY50" s="491"/>
      <c r="CZ50" s="491"/>
      <c r="DA50" s="491"/>
      <c r="DB50" s="491"/>
      <c r="DC50" s="491"/>
      <c r="DD50" s="491"/>
      <c r="DE50" s="491"/>
      <c r="DF50" s="491"/>
      <c r="DG50" s="491"/>
      <c r="DH50" s="491"/>
      <c r="DI50" s="491"/>
      <c r="DJ50" s="491"/>
      <c r="DK50" s="491"/>
      <c r="DL50" s="491"/>
      <c r="DM50" s="491"/>
      <c r="DN50" s="491"/>
      <c r="DO50" s="491"/>
      <c r="DP50" s="491"/>
      <c r="DQ50" s="491"/>
      <c r="DR50" s="491"/>
      <c r="DS50" s="491"/>
      <c r="DT50" s="491"/>
      <c r="DU50" s="491"/>
      <c r="DV50" s="491"/>
      <c r="DW50" s="491"/>
      <c r="DX50" s="491"/>
      <c r="DY50" s="491"/>
      <c r="DZ50" s="491"/>
      <c r="EA50" s="491"/>
      <c r="EB50" s="491"/>
      <c r="EC50" s="491"/>
      <c r="ED50" s="491"/>
      <c r="EE50" s="491"/>
      <c r="EF50" s="491"/>
      <c r="EG50" s="491"/>
      <c r="EH50" s="491"/>
      <c r="EI50" s="491"/>
      <c r="EJ50" s="491"/>
      <c r="EK50" s="491"/>
      <c r="EL50" s="491"/>
      <c r="EM50" s="491"/>
      <c r="EN50" s="491"/>
      <c r="EO50" s="491"/>
      <c r="EP50" s="491"/>
      <c r="EQ50" s="491"/>
      <c r="ER50" s="491"/>
      <c r="ES50" s="491"/>
      <c r="ET50" s="491"/>
      <c r="EU50" s="491"/>
      <c r="EV50" s="491"/>
      <c r="EW50" s="491"/>
      <c r="EX50" s="491"/>
      <c r="EY50" s="491"/>
      <c r="EZ50" s="491"/>
      <c r="FA50" s="491"/>
      <c r="FB50" s="491"/>
      <c r="FC50" s="491"/>
      <c r="FD50" s="491"/>
      <c r="FE50" s="491"/>
      <c r="FF50" s="491"/>
      <c r="FG50" s="491"/>
      <c r="FH50" s="491"/>
      <c r="FI50" s="491"/>
      <c r="FJ50" s="491"/>
      <c r="FK50" s="491"/>
      <c r="FL50" s="491"/>
      <c r="FM50" s="491"/>
      <c r="FN50" s="491"/>
      <c r="FO50" s="491"/>
      <c r="FP50" s="491"/>
      <c r="FQ50" s="491"/>
      <c r="FR50" s="491"/>
      <c r="FS50" s="491"/>
      <c r="FT50" s="491"/>
      <c r="FU50" s="491"/>
      <c r="FV50" s="491"/>
      <c r="FW50" s="491"/>
      <c r="FX50" s="491"/>
      <c r="FY50" s="491"/>
      <c r="FZ50" s="491"/>
      <c r="GA50" s="491"/>
      <c r="GB50" s="491"/>
      <c r="GC50" s="491"/>
      <c r="GD50" s="491"/>
      <c r="GE50" s="491"/>
      <c r="GF50" s="491"/>
      <c r="GG50" s="491"/>
      <c r="GH50" s="491"/>
      <c r="GI50" s="491"/>
      <c r="GJ50" s="491"/>
      <c r="GK50" s="491"/>
      <c r="GL50" s="491"/>
      <c r="GM50" s="491"/>
      <c r="GN50" s="491"/>
      <c r="GO50" s="491"/>
      <c r="GP50" s="491"/>
      <c r="GQ50" s="491"/>
      <c r="GR50" s="491"/>
      <c r="GS50" s="491"/>
      <c r="GT50" s="491"/>
      <c r="GU50" s="491"/>
    </row>
    <row r="51" spans="1:203" s="316" customFormat="1" ht="30" customHeight="1">
      <c r="A51" s="342"/>
      <c r="B51" s="195"/>
      <c r="C51" s="195"/>
      <c r="D51" s="195"/>
      <c r="E51" s="195"/>
      <c r="F51" s="195"/>
      <c r="G51" s="195"/>
      <c r="H51" s="195"/>
      <c r="I51" s="195"/>
      <c r="J51" s="195"/>
      <c r="K51" s="195"/>
      <c r="L51" s="195"/>
      <c r="M51" s="195"/>
      <c r="N51" s="195"/>
      <c r="O51" s="195"/>
      <c r="P51" s="195"/>
      <c r="Q51" s="195"/>
      <c r="R51" s="195"/>
      <c r="S51" s="195"/>
      <c r="T51" s="195"/>
      <c r="U51" s="195"/>
      <c r="V51" s="195"/>
      <c r="W51" s="195"/>
      <c r="X51" s="195"/>
      <c r="Y51" s="195"/>
      <c r="Z51" s="195"/>
      <c r="AA51" s="195"/>
      <c r="AB51" s="195"/>
      <c r="AC51" s="195"/>
      <c r="AD51" s="195"/>
      <c r="AE51" s="195"/>
      <c r="AF51" s="195"/>
      <c r="AJ51" s="486"/>
      <c r="AK51" s="486"/>
      <c r="AL51" s="486"/>
      <c r="AM51" s="486"/>
      <c r="AN51" s="486"/>
      <c r="AO51" s="486"/>
      <c r="AP51" s="486"/>
      <c r="AQ51" s="486"/>
      <c r="AR51" s="486"/>
      <c r="AS51" s="486"/>
      <c r="AT51" s="486"/>
      <c r="AU51" s="486"/>
      <c r="AV51" s="486"/>
      <c r="AW51" s="486"/>
      <c r="AX51" s="486"/>
      <c r="AY51" s="486"/>
      <c r="AZ51" s="486"/>
      <c r="BA51" s="486"/>
      <c r="BB51" s="486"/>
      <c r="BC51" s="486"/>
      <c r="BD51" s="486"/>
      <c r="BE51" s="486"/>
      <c r="BF51" s="486"/>
      <c r="BG51" s="486"/>
      <c r="BH51" s="486"/>
      <c r="BI51" s="486"/>
      <c r="BJ51" s="486"/>
      <c r="BK51" s="486"/>
      <c r="BL51" s="486"/>
      <c r="BM51" s="486"/>
      <c r="BN51" s="486"/>
      <c r="BO51" s="486"/>
      <c r="BP51" s="486"/>
      <c r="BQ51" s="486"/>
      <c r="BR51" s="486"/>
      <c r="BS51" s="486"/>
      <c r="BT51" s="486"/>
      <c r="BU51" s="486"/>
      <c r="BV51" s="486"/>
      <c r="BW51" s="486"/>
      <c r="BX51" s="486"/>
      <c r="BY51" s="486"/>
      <c r="BZ51" s="486"/>
      <c r="CA51" s="486"/>
      <c r="CB51" s="486"/>
      <c r="CC51" s="486"/>
      <c r="CD51" s="486"/>
      <c r="CE51" s="486"/>
      <c r="CF51" s="486"/>
      <c r="CG51" s="486"/>
      <c r="CH51" s="486"/>
      <c r="CI51" s="486"/>
      <c r="CJ51" s="486"/>
      <c r="CK51" s="486"/>
      <c r="CL51" s="486"/>
      <c r="CM51" s="486"/>
      <c r="CN51" s="491"/>
      <c r="CO51" s="491"/>
      <c r="CP51" s="491"/>
      <c r="CQ51" s="491"/>
      <c r="CR51" s="491"/>
      <c r="CS51" s="491"/>
      <c r="CT51" s="491"/>
      <c r="CU51" s="491"/>
      <c r="CV51" s="491"/>
      <c r="CW51" s="491"/>
      <c r="CX51" s="491"/>
      <c r="CY51" s="491"/>
      <c r="CZ51" s="491"/>
      <c r="DA51" s="491"/>
      <c r="DB51" s="491"/>
      <c r="DC51" s="491"/>
      <c r="DD51" s="491"/>
      <c r="DE51" s="491"/>
      <c r="DF51" s="491"/>
      <c r="DG51" s="491"/>
      <c r="DH51" s="491"/>
      <c r="DI51" s="491"/>
      <c r="DJ51" s="491"/>
      <c r="DK51" s="491"/>
      <c r="DL51" s="491"/>
      <c r="DM51" s="491"/>
      <c r="DN51" s="491"/>
      <c r="DO51" s="491"/>
      <c r="DP51" s="491"/>
      <c r="DQ51" s="491"/>
      <c r="DR51" s="491"/>
      <c r="DS51" s="491"/>
      <c r="DT51" s="491"/>
      <c r="DU51" s="491"/>
      <c r="DV51" s="491"/>
      <c r="DW51" s="491"/>
      <c r="DX51" s="491"/>
      <c r="DY51" s="491"/>
      <c r="DZ51" s="491"/>
      <c r="EA51" s="491"/>
      <c r="EB51" s="491"/>
      <c r="EC51" s="491"/>
      <c r="ED51" s="491"/>
      <c r="EE51" s="491"/>
      <c r="EF51" s="491"/>
      <c r="EG51" s="491"/>
      <c r="EH51" s="491"/>
      <c r="EI51" s="491"/>
      <c r="EJ51" s="491"/>
      <c r="EK51" s="491"/>
      <c r="EL51" s="491"/>
      <c r="EM51" s="491"/>
      <c r="EN51" s="491"/>
      <c r="EO51" s="491"/>
      <c r="EP51" s="491"/>
      <c r="EQ51" s="491"/>
      <c r="ER51" s="491"/>
      <c r="ES51" s="491"/>
      <c r="ET51" s="491"/>
      <c r="EU51" s="491"/>
      <c r="EV51" s="491"/>
      <c r="EW51" s="491"/>
      <c r="EX51" s="491"/>
      <c r="EY51" s="491"/>
      <c r="EZ51" s="491"/>
      <c r="FA51" s="491"/>
      <c r="FB51" s="491"/>
      <c r="FC51" s="491"/>
      <c r="FD51" s="491"/>
      <c r="FE51" s="491"/>
      <c r="FF51" s="491"/>
      <c r="FG51" s="491"/>
      <c r="FH51" s="491"/>
      <c r="FI51" s="491"/>
      <c r="FJ51" s="491"/>
      <c r="FK51" s="491"/>
      <c r="FL51" s="491"/>
      <c r="FM51" s="491"/>
      <c r="FN51" s="491"/>
      <c r="FO51" s="491"/>
      <c r="FP51" s="491"/>
      <c r="FQ51" s="491"/>
      <c r="FR51" s="491"/>
      <c r="FS51" s="491"/>
      <c r="FT51" s="491"/>
      <c r="FU51" s="491"/>
      <c r="FV51" s="491"/>
      <c r="FW51" s="491"/>
      <c r="FX51" s="491"/>
      <c r="FY51" s="491"/>
      <c r="FZ51" s="491"/>
      <c r="GA51" s="491"/>
      <c r="GB51" s="491"/>
      <c r="GC51" s="491"/>
      <c r="GD51" s="491"/>
      <c r="GE51" s="491"/>
      <c r="GF51" s="491"/>
      <c r="GG51" s="491"/>
      <c r="GH51" s="491"/>
      <c r="GI51" s="491"/>
      <c r="GJ51" s="491"/>
      <c r="GK51" s="491"/>
      <c r="GL51" s="491"/>
      <c r="GM51" s="491"/>
      <c r="GN51" s="491"/>
      <c r="GO51" s="491"/>
      <c r="GP51" s="491"/>
      <c r="GQ51" s="491"/>
      <c r="GR51" s="491"/>
      <c r="GS51" s="491"/>
      <c r="GT51" s="491"/>
      <c r="GU51" s="491"/>
    </row>
    <row r="52" spans="1:203" s="316" customFormat="1" ht="30" customHeight="1">
      <c r="A52" s="342"/>
      <c r="B52" s="195"/>
      <c r="C52" s="195"/>
      <c r="D52" s="195"/>
      <c r="E52" s="195"/>
      <c r="F52" s="195"/>
      <c r="G52" s="195"/>
      <c r="H52" s="195"/>
      <c r="I52" s="195"/>
      <c r="J52" s="195"/>
      <c r="K52" s="195"/>
      <c r="L52" s="195"/>
      <c r="M52" s="195"/>
      <c r="N52" s="195"/>
      <c r="O52" s="195"/>
      <c r="P52" s="195"/>
      <c r="Q52" s="195"/>
      <c r="R52" s="195"/>
      <c r="S52" s="195"/>
      <c r="T52" s="195"/>
      <c r="U52" s="195"/>
      <c r="V52" s="195"/>
      <c r="W52" s="195"/>
      <c r="X52" s="195"/>
      <c r="Y52" s="195"/>
      <c r="Z52" s="195"/>
      <c r="AA52" s="195"/>
      <c r="AB52" s="195"/>
      <c r="AC52" s="195"/>
      <c r="AD52" s="195"/>
      <c r="AE52" s="195"/>
      <c r="AF52" s="195"/>
      <c r="AJ52" s="486"/>
      <c r="AK52" s="486"/>
      <c r="AL52" s="486"/>
      <c r="AM52" s="486"/>
      <c r="AN52" s="486"/>
      <c r="AO52" s="486"/>
      <c r="AP52" s="486"/>
      <c r="AQ52" s="486"/>
      <c r="AR52" s="486"/>
      <c r="AS52" s="486"/>
      <c r="AT52" s="486"/>
      <c r="AU52" s="486"/>
      <c r="AV52" s="486"/>
      <c r="AW52" s="486"/>
      <c r="AX52" s="486"/>
      <c r="AY52" s="486"/>
      <c r="AZ52" s="486"/>
      <c r="BA52" s="486"/>
      <c r="BB52" s="486"/>
      <c r="BC52" s="486"/>
      <c r="BD52" s="486"/>
      <c r="BE52" s="486"/>
      <c r="BF52" s="486"/>
      <c r="BG52" s="486"/>
      <c r="BH52" s="486"/>
      <c r="BI52" s="486"/>
      <c r="BJ52" s="486"/>
      <c r="BK52" s="486"/>
      <c r="BL52" s="486"/>
      <c r="BM52" s="486"/>
      <c r="BN52" s="486"/>
      <c r="BO52" s="486"/>
      <c r="BP52" s="486"/>
      <c r="BQ52" s="486"/>
      <c r="BR52" s="486"/>
      <c r="BS52" s="486"/>
      <c r="BT52" s="486"/>
      <c r="BU52" s="486"/>
      <c r="BV52" s="486"/>
      <c r="BW52" s="486"/>
      <c r="BX52" s="486"/>
      <c r="BY52" s="486"/>
      <c r="BZ52" s="486"/>
      <c r="CA52" s="486"/>
      <c r="CB52" s="486"/>
      <c r="CC52" s="486"/>
      <c r="CD52" s="486"/>
      <c r="CE52" s="486"/>
      <c r="CF52" s="486"/>
      <c r="CG52" s="486"/>
      <c r="CH52" s="486"/>
      <c r="CI52" s="486"/>
      <c r="CJ52" s="486"/>
      <c r="CK52" s="486"/>
      <c r="CL52" s="486"/>
      <c r="CM52" s="486"/>
      <c r="CN52" s="491"/>
      <c r="CO52" s="491"/>
      <c r="CP52" s="491"/>
      <c r="CQ52" s="491"/>
      <c r="CR52" s="491"/>
      <c r="CS52" s="491"/>
      <c r="CT52" s="491"/>
      <c r="CU52" s="491"/>
      <c r="CV52" s="491"/>
      <c r="CW52" s="491"/>
      <c r="CX52" s="491"/>
      <c r="CY52" s="491"/>
      <c r="CZ52" s="491"/>
      <c r="DA52" s="491"/>
      <c r="DB52" s="491"/>
      <c r="DC52" s="491"/>
      <c r="DD52" s="491"/>
      <c r="DE52" s="491"/>
      <c r="DF52" s="491"/>
      <c r="DG52" s="491"/>
      <c r="DH52" s="491"/>
      <c r="DI52" s="491"/>
      <c r="DJ52" s="491"/>
      <c r="DK52" s="491"/>
      <c r="DL52" s="491"/>
      <c r="DM52" s="491"/>
      <c r="DN52" s="491"/>
      <c r="DO52" s="491"/>
      <c r="DP52" s="491"/>
      <c r="DQ52" s="491"/>
      <c r="DR52" s="491"/>
      <c r="DS52" s="491"/>
      <c r="DT52" s="491"/>
      <c r="DU52" s="491"/>
      <c r="DV52" s="491"/>
      <c r="DW52" s="491"/>
      <c r="DX52" s="491"/>
      <c r="DY52" s="491"/>
      <c r="DZ52" s="491"/>
      <c r="EA52" s="491"/>
      <c r="EB52" s="491"/>
      <c r="EC52" s="491"/>
      <c r="ED52" s="491"/>
      <c r="EE52" s="491"/>
      <c r="EF52" s="491"/>
      <c r="EG52" s="491"/>
      <c r="EH52" s="491"/>
      <c r="EI52" s="491"/>
      <c r="EJ52" s="491"/>
      <c r="EK52" s="491"/>
      <c r="EL52" s="491"/>
      <c r="EM52" s="491"/>
      <c r="EN52" s="491"/>
      <c r="EO52" s="491"/>
      <c r="EP52" s="491"/>
      <c r="EQ52" s="491"/>
      <c r="ER52" s="491"/>
      <c r="ES52" s="491"/>
      <c r="ET52" s="491"/>
      <c r="EU52" s="491"/>
      <c r="EV52" s="491"/>
      <c r="EW52" s="491"/>
      <c r="EX52" s="491"/>
      <c r="EY52" s="491"/>
      <c r="EZ52" s="491"/>
      <c r="FA52" s="491"/>
      <c r="FB52" s="491"/>
      <c r="FC52" s="491"/>
      <c r="FD52" s="491"/>
      <c r="FE52" s="491"/>
      <c r="FF52" s="491"/>
      <c r="FG52" s="491"/>
      <c r="FH52" s="491"/>
      <c r="FI52" s="491"/>
      <c r="FJ52" s="491"/>
      <c r="FK52" s="491"/>
      <c r="FL52" s="491"/>
      <c r="FM52" s="491"/>
      <c r="FN52" s="491"/>
      <c r="FO52" s="491"/>
      <c r="FP52" s="491"/>
      <c r="FQ52" s="491"/>
      <c r="FR52" s="491"/>
      <c r="FS52" s="491"/>
      <c r="FT52" s="491"/>
      <c r="FU52" s="491"/>
      <c r="FV52" s="491"/>
      <c r="FW52" s="491"/>
      <c r="FX52" s="491"/>
      <c r="FY52" s="491"/>
      <c r="FZ52" s="491"/>
      <c r="GA52" s="491"/>
      <c r="GB52" s="491"/>
      <c r="GC52" s="491"/>
      <c r="GD52" s="491"/>
      <c r="GE52" s="491"/>
      <c r="GF52" s="491"/>
      <c r="GG52" s="491"/>
      <c r="GH52" s="491"/>
      <c r="GI52" s="491"/>
      <c r="GJ52" s="491"/>
      <c r="GK52" s="491"/>
      <c r="GL52" s="491"/>
      <c r="GM52" s="491"/>
      <c r="GN52" s="491"/>
      <c r="GO52" s="491"/>
      <c r="GP52" s="491"/>
      <c r="GQ52" s="491"/>
      <c r="GR52" s="491"/>
      <c r="GS52" s="491"/>
      <c r="GT52" s="491"/>
      <c r="GU52" s="491"/>
    </row>
    <row r="53" spans="1:203" s="316" customFormat="1" ht="30" customHeight="1">
      <c r="A53" s="342"/>
      <c r="B53" s="195"/>
      <c r="C53" s="195"/>
      <c r="D53" s="195"/>
      <c r="E53" s="195"/>
      <c r="F53" s="195"/>
      <c r="G53" s="195"/>
      <c r="H53" s="195"/>
      <c r="I53" s="195"/>
      <c r="J53" s="195"/>
      <c r="K53" s="195"/>
      <c r="L53" s="195"/>
      <c r="M53" s="195"/>
      <c r="N53" s="195"/>
      <c r="O53" s="195"/>
      <c r="P53" s="195"/>
      <c r="Q53" s="195"/>
      <c r="R53" s="195"/>
      <c r="S53" s="195"/>
      <c r="T53" s="195"/>
      <c r="U53" s="195"/>
      <c r="V53" s="195"/>
      <c r="W53" s="195"/>
      <c r="X53" s="195"/>
      <c r="Y53" s="195"/>
      <c r="Z53" s="195"/>
      <c r="AA53" s="195"/>
      <c r="AB53" s="195"/>
      <c r="AC53" s="195"/>
      <c r="AD53" s="195"/>
      <c r="AE53" s="195"/>
      <c r="AF53" s="195"/>
      <c r="AJ53" s="486"/>
      <c r="AK53" s="486"/>
      <c r="AL53" s="486"/>
      <c r="AM53" s="486"/>
      <c r="AN53" s="486"/>
      <c r="AO53" s="486"/>
      <c r="AP53" s="486"/>
      <c r="AQ53" s="486"/>
      <c r="AR53" s="486"/>
      <c r="AS53" s="486"/>
      <c r="AT53" s="486"/>
      <c r="AU53" s="486"/>
      <c r="AV53" s="486"/>
      <c r="AW53" s="486"/>
      <c r="AX53" s="486"/>
      <c r="AY53" s="486"/>
      <c r="AZ53" s="486"/>
      <c r="BA53" s="486"/>
      <c r="BB53" s="486"/>
      <c r="BC53" s="486"/>
      <c r="BD53" s="486"/>
      <c r="BE53" s="486"/>
      <c r="BF53" s="486"/>
      <c r="BG53" s="486"/>
      <c r="BH53" s="486"/>
      <c r="BI53" s="486"/>
      <c r="BJ53" s="486"/>
      <c r="BK53" s="486"/>
      <c r="BL53" s="486"/>
      <c r="BM53" s="486"/>
      <c r="BN53" s="486"/>
      <c r="BO53" s="486"/>
      <c r="BP53" s="486"/>
      <c r="BQ53" s="486"/>
      <c r="BR53" s="486"/>
      <c r="BS53" s="486"/>
      <c r="BT53" s="486"/>
      <c r="BU53" s="486"/>
      <c r="BV53" s="486"/>
      <c r="BW53" s="486"/>
      <c r="BX53" s="486"/>
      <c r="BY53" s="486"/>
      <c r="BZ53" s="486"/>
      <c r="CA53" s="486"/>
      <c r="CB53" s="486"/>
      <c r="CC53" s="486"/>
      <c r="CD53" s="486"/>
      <c r="CE53" s="486"/>
      <c r="CF53" s="486"/>
      <c r="CG53" s="486"/>
      <c r="CH53" s="486"/>
      <c r="CI53" s="486"/>
      <c r="CJ53" s="486"/>
      <c r="CK53" s="486"/>
      <c r="CL53" s="486"/>
      <c r="CM53" s="486"/>
      <c r="CN53" s="491"/>
      <c r="CO53" s="491"/>
      <c r="CP53" s="491"/>
      <c r="CQ53" s="491"/>
      <c r="CR53" s="491"/>
      <c r="CS53" s="491"/>
      <c r="CT53" s="491"/>
      <c r="CU53" s="491"/>
      <c r="CV53" s="491"/>
      <c r="CW53" s="491"/>
      <c r="CX53" s="491"/>
      <c r="CY53" s="491"/>
      <c r="CZ53" s="491"/>
      <c r="DA53" s="491"/>
      <c r="DB53" s="491"/>
      <c r="DC53" s="491"/>
      <c r="DD53" s="491"/>
      <c r="DE53" s="491"/>
      <c r="DF53" s="491"/>
      <c r="DG53" s="491"/>
      <c r="DH53" s="491"/>
      <c r="DI53" s="491"/>
      <c r="DJ53" s="491"/>
      <c r="DK53" s="491"/>
      <c r="DL53" s="491"/>
      <c r="DM53" s="491"/>
      <c r="DN53" s="491"/>
      <c r="DO53" s="491"/>
      <c r="DP53" s="491"/>
      <c r="DQ53" s="491"/>
      <c r="DR53" s="491"/>
      <c r="DS53" s="491"/>
      <c r="DT53" s="491"/>
      <c r="DU53" s="491"/>
      <c r="DV53" s="491"/>
      <c r="DW53" s="491"/>
      <c r="DX53" s="491"/>
      <c r="DY53" s="491"/>
      <c r="DZ53" s="491"/>
      <c r="EA53" s="491"/>
      <c r="EB53" s="491"/>
      <c r="EC53" s="491"/>
      <c r="ED53" s="491"/>
      <c r="EE53" s="491"/>
      <c r="EF53" s="491"/>
      <c r="EG53" s="491"/>
      <c r="EH53" s="491"/>
      <c r="EI53" s="491"/>
      <c r="EJ53" s="491"/>
      <c r="EK53" s="491"/>
      <c r="EL53" s="491"/>
      <c r="EM53" s="491"/>
      <c r="EN53" s="491"/>
      <c r="EO53" s="491"/>
      <c r="EP53" s="491"/>
      <c r="EQ53" s="491"/>
      <c r="ER53" s="491"/>
      <c r="ES53" s="491"/>
      <c r="ET53" s="491"/>
      <c r="EU53" s="491"/>
      <c r="EV53" s="491"/>
      <c r="EW53" s="491"/>
      <c r="EX53" s="491"/>
      <c r="EY53" s="491"/>
      <c r="EZ53" s="491"/>
      <c r="FA53" s="491"/>
      <c r="FB53" s="491"/>
      <c r="FC53" s="491"/>
      <c r="FD53" s="491"/>
      <c r="FE53" s="491"/>
      <c r="FF53" s="491"/>
      <c r="FG53" s="491"/>
      <c r="FH53" s="491"/>
      <c r="FI53" s="491"/>
      <c r="FJ53" s="491"/>
      <c r="FK53" s="491"/>
      <c r="FL53" s="491"/>
      <c r="FM53" s="491"/>
      <c r="FN53" s="491"/>
      <c r="FO53" s="491"/>
      <c r="FP53" s="491"/>
      <c r="FQ53" s="491"/>
      <c r="FR53" s="491"/>
      <c r="FS53" s="491"/>
      <c r="FT53" s="491"/>
      <c r="FU53" s="491"/>
      <c r="FV53" s="491"/>
      <c r="FW53" s="491"/>
      <c r="FX53" s="491"/>
      <c r="FY53" s="491"/>
      <c r="FZ53" s="491"/>
      <c r="GA53" s="491"/>
      <c r="GB53" s="491"/>
      <c r="GC53" s="491"/>
      <c r="GD53" s="491"/>
      <c r="GE53" s="491"/>
      <c r="GF53" s="491"/>
      <c r="GG53" s="491"/>
      <c r="GH53" s="491"/>
      <c r="GI53" s="491"/>
      <c r="GJ53" s="491"/>
      <c r="GK53" s="491"/>
      <c r="GL53" s="491"/>
      <c r="GM53" s="491"/>
      <c r="GN53" s="491"/>
      <c r="GO53" s="491"/>
      <c r="GP53" s="491"/>
      <c r="GQ53" s="491"/>
      <c r="GR53" s="491"/>
      <c r="GS53" s="491"/>
      <c r="GT53" s="491"/>
      <c r="GU53" s="491"/>
    </row>
    <row r="54" spans="1:203" s="316" customFormat="1" ht="30" customHeight="1">
      <c r="A54" s="342"/>
      <c r="B54" s="195"/>
      <c r="C54" s="195"/>
      <c r="D54" s="195"/>
      <c r="E54" s="195"/>
      <c r="F54" s="195"/>
      <c r="G54" s="195"/>
      <c r="H54" s="195"/>
      <c r="I54" s="195"/>
      <c r="J54" s="195"/>
      <c r="K54" s="195"/>
      <c r="L54" s="195"/>
      <c r="M54" s="195"/>
      <c r="N54" s="195"/>
      <c r="O54" s="195"/>
      <c r="P54" s="195"/>
      <c r="Q54" s="195"/>
      <c r="R54" s="195"/>
      <c r="S54" s="195"/>
      <c r="T54" s="195"/>
      <c r="U54" s="195"/>
      <c r="V54" s="195"/>
      <c r="W54" s="195"/>
      <c r="X54" s="195"/>
      <c r="Y54" s="195"/>
      <c r="Z54" s="195"/>
      <c r="AA54" s="195"/>
      <c r="AB54" s="195"/>
      <c r="AC54" s="195"/>
      <c r="AD54" s="195"/>
      <c r="AE54" s="195"/>
      <c r="AF54" s="195"/>
      <c r="AJ54" s="486"/>
      <c r="AK54" s="486"/>
      <c r="AL54" s="486"/>
      <c r="AM54" s="486"/>
      <c r="AN54" s="486"/>
      <c r="AO54" s="486"/>
      <c r="AP54" s="486"/>
      <c r="AQ54" s="486"/>
      <c r="AR54" s="486"/>
      <c r="AS54" s="486"/>
      <c r="AT54" s="486"/>
      <c r="AU54" s="486"/>
      <c r="AV54" s="486"/>
      <c r="AW54" s="486"/>
      <c r="AX54" s="486"/>
      <c r="AY54" s="486"/>
      <c r="AZ54" s="486"/>
      <c r="BA54" s="486"/>
      <c r="BB54" s="486"/>
      <c r="BC54" s="486"/>
      <c r="BD54" s="486"/>
      <c r="BE54" s="486"/>
      <c r="BF54" s="486"/>
      <c r="BG54" s="486"/>
      <c r="BH54" s="486"/>
      <c r="BI54" s="486"/>
      <c r="BJ54" s="486"/>
      <c r="BK54" s="486"/>
      <c r="BL54" s="486"/>
      <c r="BM54" s="486"/>
      <c r="BN54" s="486"/>
      <c r="BO54" s="486"/>
      <c r="BP54" s="486"/>
      <c r="BQ54" s="486"/>
      <c r="BR54" s="486"/>
      <c r="BS54" s="486"/>
      <c r="BT54" s="486"/>
      <c r="BU54" s="486"/>
      <c r="BV54" s="486"/>
      <c r="BW54" s="486"/>
      <c r="BX54" s="486"/>
      <c r="BY54" s="486"/>
      <c r="BZ54" s="486"/>
      <c r="CA54" s="486"/>
      <c r="CB54" s="486"/>
      <c r="CC54" s="486"/>
      <c r="CD54" s="486"/>
      <c r="CE54" s="486"/>
      <c r="CF54" s="486"/>
      <c r="CG54" s="486"/>
      <c r="CH54" s="486"/>
      <c r="CI54" s="486"/>
      <c r="CJ54" s="486"/>
      <c r="CK54" s="486"/>
      <c r="CL54" s="486"/>
      <c r="CM54" s="486"/>
      <c r="CN54" s="491"/>
      <c r="CO54" s="491"/>
      <c r="CP54" s="491"/>
      <c r="CQ54" s="491"/>
      <c r="CR54" s="491"/>
      <c r="CS54" s="491"/>
      <c r="CT54" s="491"/>
      <c r="CU54" s="491"/>
      <c r="CV54" s="491"/>
      <c r="CW54" s="491"/>
      <c r="CX54" s="491"/>
      <c r="CY54" s="491"/>
      <c r="CZ54" s="491"/>
      <c r="DA54" s="491"/>
      <c r="DB54" s="491"/>
      <c r="DC54" s="491"/>
      <c r="DD54" s="491"/>
      <c r="DE54" s="491"/>
      <c r="DF54" s="491"/>
      <c r="DG54" s="491"/>
      <c r="DH54" s="491"/>
      <c r="DI54" s="491"/>
      <c r="DJ54" s="491"/>
      <c r="DK54" s="491"/>
      <c r="DL54" s="491"/>
      <c r="DM54" s="491"/>
      <c r="DN54" s="491"/>
      <c r="DO54" s="491"/>
      <c r="DP54" s="491"/>
      <c r="DQ54" s="491"/>
      <c r="DR54" s="491"/>
      <c r="DS54" s="491"/>
      <c r="DT54" s="491"/>
      <c r="DU54" s="491"/>
      <c r="DV54" s="491"/>
      <c r="DW54" s="491"/>
      <c r="DX54" s="491"/>
      <c r="DY54" s="491"/>
      <c r="DZ54" s="491"/>
      <c r="EA54" s="491"/>
      <c r="EB54" s="491"/>
      <c r="EC54" s="491"/>
      <c r="ED54" s="491"/>
      <c r="EE54" s="491"/>
      <c r="EF54" s="491"/>
      <c r="EG54" s="491"/>
      <c r="EH54" s="491"/>
      <c r="EI54" s="491"/>
      <c r="EJ54" s="491"/>
      <c r="EK54" s="491"/>
      <c r="EL54" s="491"/>
      <c r="EM54" s="491"/>
      <c r="EN54" s="491"/>
      <c r="EO54" s="491"/>
      <c r="EP54" s="491"/>
      <c r="EQ54" s="491"/>
      <c r="ER54" s="491"/>
      <c r="ES54" s="491"/>
      <c r="ET54" s="491"/>
      <c r="EU54" s="491"/>
      <c r="EV54" s="491"/>
      <c r="EW54" s="491"/>
      <c r="EX54" s="491"/>
      <c r="EY54" s="491"/>
      <c r="EZ54" s="491"/>
      <c r="FA54" s="491"/>
      <c r="FB54" s="491"/>
      <c r="FC54" s="491"/>
      <c r="FD54" s="491"/>
      <c r="FE54" s="491"/>
      <c r="FF54" s="491"/>
      <c r="FG54" s="491"/>
      <c r="FH54" s="491"/>
      <c r="FI54" s="491"/>
      <c r="FJ54" s="491"/>
      <c r="FK54" s="491"/>
      <c r="FL54" s="491"/>
      <c r="FM54" s="491"/>
      <c r="FN54" s="491"/>
      <c r="FO54" s="491"/>
      <c r="FP54" s="491"/>
      <c r="FQ54" s="491"/>
      <c r="FR54" s="491"/>
      <c r="FS54" s="491"/>
      <c r="FT54" s="491"/>
      <c r="FU54" s="491"/>
      <c r="FV54" s="491"/>
      <c r="FW54" s="491"/>
      <c r="FX54" s="491"/>
      <c r="FY54" s="491"/>
      <c r="FZ54" s="491"/>
      <c r="GA54" s="491"/>
      <c r="GB54" s="491"/>
      <c r="GC54" s="491"/>
      <c r="GD54" s="491"/>
      <c r="GE54" s="491"/>
      <c r="GF54" s="491"/>
      <c r="GG54" s="491"/>
      <c r="GH54" s="491"/>
      <c r="GI54" s="491"/>
      <c r="GJ54" s="491"/>
      <c r="GK54" s="491"/>
      <c r="GL54" s="491"/>
      <c r="GM54" s="491"/>
      <c r="GN54" s="491"/>
      <c r="GO54" s="491"/>
      <c r="GP54" s="491"/>
      <c r="GQ54" s="491"/>
      <c r="GR54" s="491"/>
      <c r="GS54" s="491"/>
      <c r="GT54" s="491"/>
      <c r="GU54" s="491"/>
    </row>
    <row r="55" spans="1:203" s="316" customFormat="1" ht="30" customHeight="1">
      <c r="A55" s="342"/>
      <c r="B55" s="195"/>
      <c r="C55" s="195"/>
      <c r="D55" s="195"/>
      <c r="E55" s="195"/>
      <c r="F55" s="195"/>
      <c r="G55" s="195"/>
      <c r="H55" s="195"/>
      <c r="I55" s="195"/>
      <c r="J55" s="195"/>
      <c r="K55" s="195"/>
      <c r="L55" s="195"/>
      <c r="M55" s="195"/>
      <c r="N55" s="195"/>
      <c r="O55" s="195"/>
      <c r="P55" s="195"/>
      <c r="Q55" s="195"/>
      <c r="R55" s="195"/>
      <c r="S55" s="195"/>
      <c r="T55" s="195"/>
      <c r="U55" s="195"/>
      <c r="V55" s="195"/>
      <c r="W55" s="195"/>
      <c r="X55" s="195"/>
      <c r="Y55" s="195"/>
      <c r="Z55" s="195"/>
      <c r="AA55" s="195"/>
      <c r="AB55" s="195"/>
      <c r="AC55" s="195"/>
      <c r="AD55" s="195"/>
      <c r="AE55" s="195"/>
      <c r="AF55" s="195"/>
      <c r="AJ55" s="486"/>
      <c r="AK55" s="486"/>
      <c r="AL55" s="486"/>
      <c r="AM55" s="486"/>
      <c r="AN55" s="486"/>
      <c r="AO55" s="486"/>
      <c r="AP55" s="486"/>
      <c r="AQ55" s="486"/>
      <c r="AR55" s="486"/>
      <c r="AS55" s="486"/>
      <c r="AT55" s="486"/>
      <c r="AU55" s="486"/>
      <c r="AV55" s="486"/>
      <c r="AW55" s="486"/>
      <c r="AX55" s="486"/>
      <c r="AY55" s="486"/>
      <c r="AZ55" s="486"/>
      <c r="BA55" s="486"/>
      <c r="BB55" s="486"/>
      <c r="BC55" s="486"/>
      <c r="BD55" s="486"/>
      <c r="BE55" s="486"/>
      <c r="BF55" s="486"/>
      <c r="BG55" s="486"/>
      <c r="BH55" s="486"/>
      <c r="BI55" s="486"/>
      <c r="BJ55" s="486"/>
      <c r="BK55" s="486"/>
      <c r="BL55" s="486"/>
      <c r="BM55" s="486"/>
      <c r="BN55" s="486"/>
      <c r="BO55" s="486"/>
      <c r="BP55" s="486"/>
      <c r="BQ55" s="486"/>
      <c r="BR55" s="486"/>
      <c r="BS55" s="486"/>
      <c r="BT55" s="486"/>
      <c r="BU55" s="486"/>
      <c r="BV55" s="486"/>
      <c r="BW55" s="486"/>
      <c r="BX55" s="486"/>
      <c r="BY55" s="486"/>
      <c r="BZ55" s="486"/>
      <c r="CA55" s="486"/>
      <c r="CB55" s="486"/>
      <c r="CC55" s="486"/>
      <c r="CD55" s="486"/>
      <c r="CE55" s="486"/>
      <c r="CF55" s="486"/>
      <c r="CG55" s="486"/>
      <c r="CH55" s="486"/>
      <c r="CI55" s="486"/>
      <c r="CJ55" s="486"/>
      <c r="CK55" s="486"/>
      <c r="CL55" s="486"/>
      <c r="CM55" s="486"/>
      <c r="CN55" s="491"/>
      <c r="CO55" s="491"/>
      <c r="CP55" s="491"/>
      <c r="CQ55" s="491"/>
      <c r="CR55" s="491"/>
      <c r="CS55" s="491"/>
      <c r="CT55" s="491"/>
      <c r="CU55" s="491"/>
      <c r="CV55" s="491"/>
      <c r="CW55" s="491"/>
      <c r="CX55" s="491"/>
      <c r="CY55" s="491"/>
      <c r="CZ55" s="491"/>
      <c r="DA55" s="491"/>
      <c r="DB55" s="491"/>
      <c r="DC55" s="491"/>
      <c r="DD55" s="491"/>
      <c r="DE55" s="491"/>
      <c r="DF55" s="491"/>
      <c r="DG55" s="491"/>
      <c r="DH55" s="491"/>
      <c r="DI55" s="491"/>
      <c r="DJ55" s="491"/>
      <c r="DK55" s="491"/>
      <c r="DL55" s="491"/>
      <c r="DM55" s="491"/>
      <c r="DN55" s="491"/>
      <c r="DO55" s="491"/>
      <c r="DP55" s="491"/>
      <c r="DQ55" s="491"/>
      <c r="DR55" s="491"/>
      <c r="DS55" s="491"/>
      <c r="DT55" s="491"/>
      <c r="DU55" s="491"/>
      <c r="DV55" s="491"/>
      <c r="DW55" s="491"/>
      <c r="DX55" s="491"/>
      <c r="DY55" s="491"/>
      <c r="DZ55" s="491"/>
      <c r="EA55" s="491"/>
      <c r="EB55" s="491"/>
      <c r="EC55" s="491"/>
      <c r="ED55" s="491"/>
      <c r="EE55" s="491"/>
      <c r="EF55" s="491"/>
      <c r="EG55" s="491"/>
      <c r="EH55" s="491"/>
      <c r="EI55" s="491"/>
      <c r="EJ55" s="491"/>
      <c r="EK55" s="491"/>
      <c r="EL55" s="491"/>
      <c r="EM55" s="491"/>
      <c r="EN55" s="491"/>
      <c r="EO55" s="491"/>
      <c r="EP55" s="491"/>
      <c r="EQ55" s="491"/>
      <c r="ER55" s="491"/>
      <c r="ES55" s="491"/>
      <c r="ET55" s="491"/>
      <c r="EU55" s="491"/>
      <c r="EV55" s="491"/>
      <c r="EW55" s="491"/>
      <c r="EX55" s="491"/>
      <c r="EY55" s="491"/>
      <c r="EZ55" s="491"/>
      <c r="FA55" s="491"/>
      <c r="FB55" s="491"/>
      <c r="FC55" s="491"/>
      <c r="FD55" s="491"/>
      <c r="FE55" s="491"/>
      <c r="FF55" s="491"/>
      <c r="FG55" s="491"/>
      <c r="FH55" s="491"/>
      <c r="FI55" s="491"/>
      <c r="FJ55" s="491"/>
      <c r="FK55" s="491"/>
      <c r="FL55" s="491"/>
      <c r="FM55" s="491"/>
      <c r="FN55" s="491"/>
      <c r="FO55" s="491"/>
      <c r="FP55" s="491"/>
      <c r="FQ55" s="491"/>
      <c r="FR55" s="491"/>
      <c r="FS55" s="491"/>
      <c r="FT55" s="491"/>
      <c r="FU55" s="491"/>
      <c r="FV55" s="491"/>
      <c r="FW55" s="491"/>
      <c r="FX55" s="491"/>
      <c r="FY55" s="491"/>
      <c r="FZ55" s="491"/>
      <c r="GA55" s="491"/>
      <c r="GB55" s="491"/>
      <c r="GC55" s="491"/>
      <c r="GD55" s="491"/>
      <c r="GE55" s="491"/>
      <c r="GF55" s="491"/>
      <c r="GG55" s="491"/>
      <c r="GH55" s="491"/>
      <c r="GI55" s="491"/>
      <c r="GJ55" s="491"/>
      <c r="GK55" s="491"/>
      <c r="GL55" s="491"/>
      <c r="GM55" s="491"/>
      <c r="GN55" s="491"/>
      <c r="GO55" s="491"/>
      <c r="GP55" s="491"/>
      <c r="GQ55" s="491"/>
      <c r="GR55" s="491"/>
      <c r="GS55" s="491"/>
      <c r="GT55" s="491"/>
      <c r="GU55" s="491"/>
    </row>
    <row r="56" spans="1:203" s="316" customFormat="1" ht="30" customHeight="1">
      <c r="A56" s="342"/>
      <c r="B56" s="195"/>
      <c r="C56" s="195"/>
      <c r="D56" s="195"/>
      <c r="E56" s="195"/>
      <c r="F56" s="195"/>
      <c r="G56" s="195"/>
      <c r="H56" s="195"/>
      <c r="I56" s="195"/>
      <c r="J56" s="195"/>
      <c r="K56" s="195"/>
      <c r="L56" s="195"/>
      <c r="M56" s="195"/>
      <c r="N56" s="195"/>
      <c r="O56" s="195"/>
      <c r="P56" s="195"/>
      <c r="Q56" s="195"/>
      <c r="R56" s="195"/>
      <c r="S56" s="195"/>
      <c r="T56" s="195"/>
      <c r="U56" s="195"/>
      <c r="V56" s="195"/>
      <c r="W56" s="195"/>
      <c r="X56" s="195"/>
      <c r="Y56" s="195"/>
      <c r="Z56" s="195"/>
      <c r="AA56" s="195"/>
      <c r="AB56" s="195"/>
      <c r="AC56" s="195"/>
      <c r="AD56" s="195"/>
      <c r="AE56" s="195"/>
      <c r="AF56" s="195"/>
      <c r="AJ56" s="486"/>
      <c r="AK56" s="486"/>
      <c r="AL56" s="486"/>
      <c r="AM56" s="486"/>
      <c r="AN56" s="486"/>
      <c r="AO56" s="486"/>
      <c r="AP56" s="486"/>
      <c r="AQ56" s="486"/>
      <c r="AR56" s="486"/>
      <c r="AS56" s="486"/>
      <c r="AT56" s="486"/>
      <c r="AU56" s="486"/>
      <c r="AV56" s="486"/>
      <c r="AW56" s="486"/>
      <c r="AX56" s="486"/>
      <c r="AY56" s="486"/>
      <c r="AZ56" s="486"/>
      <c r="BA56" s="486"/>
      <c r="BB56" s="486"/>
      <c r="BC56" s="486"/>
      <c r="BD56" s="486"/>
      <c r="BE56" s="486"/>
      <c r="BF56" s="486"/>
      <c r="BG56" s="486"/>
      <c r="BH56" s="486"/>
      <c r="BI56" s="486"/>
      <c r="BJ56" s="486"/>
      <c r="BK56" s="486"/>
      <c r="BL56" s="486"/>
      <c r="BM56" s="486"/>
      <c r="BN56" s="486"/>
      <c r="BO56" s="486"/>
      <c r="BP56" s="486"/>
      <c r="BQ56" s="486"/>
      <c r="BR56" s="486"/>
      <c r="BS56" s="486"/>
      <c r="BT56" s="486"/>
      <c r="BU56" s="486"/>
      <c r="BV56" s="486"/>
      <c r="BW56" s="486"/>
      <c r="BX56" s="486"/>
      <c r="BY56" s="486"/>
      <c r="BZ56" s="486"/>
      <c r="CA56" s="486"/>
      <c r="CB56" s="486"/>
      <c r="CC56" s="486"/>
      <c r="CD56" s="486"/>
      <c r="CE56" s="486"/>
      <c r="CF56" s="486"/>
      <c r="CG56" s="486"/>
      <c r="CH56" s="486"/>
      <c r="CI56" s="486"/>
      <c r="CJ56" s="486"/>
      <c r="CK56" s="486"/>
      <c r="CL56" s="486"/>
      <c r="CM56" s="486"/>
      <c r="CN56" s="491"/>
      <c r="CO56" s="491"/>
      <c r="CP56" s="491"/>
      <c r="CQ56" s="491"/>
      <c r="CR56" s="491"/>
      <c r="CS56" s="491"/>
      <c r="CT56" s="491"/>
      <c r="CU56" s="491"/>
      <c r="CV56" s="491"/>
      <c r="CW56" s="491"/>
      <c r="CX56" s="491"/>
      <c r="CY56" s="491"/>
      <c r="CZ56" s="491"/>
      <c r="DA56" s="491"/>
      <c r="DB56" s="491"/>
      <c r="DC56" s="491"/>
      <c r="DD56" s="491"/>
      <c r="DE56" s="491"/>
      <c r="DF56" s="491"/>
      <c r="DG56" s="491"/>
      <c r="DH56" s="491"/>
      <c r="DI56" s="491"/>
      <c r="DJ56" s="491"/>
      <c r="DK56" s="491"/>
      <c r="DL56" s="491"/>
      <c r="DM56" s="491"/>
      <c r="DN56" s="491"/>
      <c r="DO56" s="491"/>
      <c r="DP56" s="491"/>
      <c r="DQ56" s="491"/>
      <c r="DR56" s="491"/>
      <c r="DS56" s="491"/>
      <c r="DT56" s="491"/>
      <c r="DU56" s="491"/>
      <c r="DV56" s="491"/>
      <c r="DW56" s="491"/>
      <c r="DX56" s="491"/>
      <c r="DY56" s="491"/>
      <c r="DZ56" s="491"/>
      <c r="EA56" s="491"/>
      <c r="EB56" s="491"/>
      <c r="EC56" s="491"/>
      <c r="ED56" s="491"/>
      <c r="EE56" s="491"/>
      <c r="EF56" s="491"/>
      <c r="EG56" s="491"/>
      <c r="EH56" s="491"/>
      <c r="EI56" s="491"/>
      <c r="EJ56" s="491"/>
      <c r="EK56" s="491"/>
      <c r="EL56" s="491"/>
      <c r="EM56" s="491"/>
      <c r="EN56" s="491"/>
      <c r="EO56" s="491"/>
      <c r="EP56" s="491"/>
      <c r="EQ56" s="491"/>
      <c r="ER56" s="491"/>
      <c r="ES56" s="491"/>
      <c r="ET56" s="491"/>
      <c r="EU56" s="491"/>
      <c r="EV56" s="491"/>
      <c r="EW56" s="491"/>
      <c r="EX56" s="491"/>
      <c r="EY56" s="491"/>
      <c r="EZ56" s="491"/>
      <c r="FA56" s="491"/>
      <c r="FB56" s="491"/>
      <c r="FC56" s="491"/>
      <c r="FD56" s="491"/>
      <c r="FE56" s="491"/>
      <c r="FF56" s="491"/>
      <c r="FG56" s="491"/>
      <c r="FH56" s="491"/>
      <c r="FI56" s="491"/>
      <c r="FJ56" s="491"/>
      <c r="FK56" s="491"/>
      <c r="FL56" s="491"/>
      <c r="FM56" s="491"/>
      <c r="FN56" s="491"/>
      <c r="FO56" s="491"/>
      <c r="FP56" s="491"/>
      <c r="FQ56" s="491"/>
      <c r="FR56" s="491"/>
      <c r="FS56" s="491"/>
      <c r="FT56" s="491"/>
      <c r="FU56" s="491"/>
      <c r="FV56" s="491"/>
      <c r="FW56" s="491"/>
      <c r="FX56" s="491"/>
      <c r="FY56" s="491"/>
      <c r="FZ56" s="491"/>
      <c r="GA56" s="491"/>
      <c r="GB56" s="491"/>
      <c r="GC56" s="491"/>
      <c r="GD56" s="491"/>
      <c r="GE56" s="491"/>
      <c r="GF56" s="491"/>
      <c r="GG56" s="491"/>
      <c r="GH56" s="491"/>
      <c r="GI56" s="491"/>
      <c r="GJ56" s="491"/>
      <c r="GK56" s="491"/>
      <c r="GL56" s="491"/>
      <c r="GM56" s="491"/>
      <c r="GN56" s="491"/>
      <c r="GO56" s="491"/>
      <c r="GP56" s="491"/>
      <c r="GQ56" s="491"/>
      <c r="GR56" s="491"/>
      <c r="GS56" s="491"/>
      <c r="GT56" s="491"/>
      <c r="GU56" s="491"/>
    </row>
    <row r="57" spans="1:203" s="316" customFormat="1" ht="30" customHeight="1">
      <c r="A57" s="342"/>
      <c r="B57" s="195"/>
      <c r="C57" s="195"/>
      <c r="D57" s="195"/>
      <c r="E57" s="195"/>
      <c r="F57" s="195"/>
      <c r="G57" s="195"/>
      <c r="H57" s="195"/>
      <c r="I57" s="195"/>
      <c r="J57" s="195"/>
      <c r="K57" s="195"/>
      <c r="L57" s="195"/>
      <c r="M57" s="195"/>
      <c r="N57" s="195"/>
      <c r="O57" s="195"/>
      <c r="P57" s="195"/>
      <c r="Q57" s="195"/>
      <c r="R57" s="195"/>
      <c r="S57" s="195"/>
      <c r="T57" s="195"/>
      <c r="U57" s="195"/>
      <c r="V57" s="195"/>
      <c r="W57" s="195"/>
      <c r="X57" s="195"/>
      <c r="Y57" s="195"/>
      <c r="Z57" s="195"/>
      <c r="AA57" s="195"/>
      <c r="AB57" s="195"/>
      <c r="AC57" s="195"/>
      <c r="AD57" s="195"/>
      <c r="AE57" s="195"/>
      <c r="AF57" s="195"/>
      <c r="AJ57" s="486"/>
      <c r="AK57" s="486"/>
      <c r="AL57" s="486"/>
      <c r="AM57" s="486"/>
      <c r="AN57" s="486"/>
      <c r="AO57" s="486"/>
      <c r="AP57" s="486"/>
      <c r="AQ57" s="486"/>
      <c r="AR57" s="486"/>
      <c r="AS57" s="486"/>
      <c r="AT57" s="486"/>
      <c r="AU57" s="486"/>
      <c r="AV57" s="486"/>
      <c r="AW57" s="486"/>
      <c r="AX57" s="486"/>
      <c r="AY57" s="486"/>
      <c r="AZ57" s="486"/>
      <c r="BA57" s="486"/>
      <c r="BB57" s="486"/>
      <c r="BC57" s="486"/>
      <c r="BD57" s="486"/>
      <c r="BE57" s="486"/>
      <c r="BF57" s="486"/>
      <c r="BG57" s="486"/>
      <c r="BH57" s="486"/>
      <c r="BI57" s="486"/>
      <c r="BJ57" s="486"/>
      <c r="BK57" s="486"/>
      <c r="BL57" s="486"/>
      <c r="BM57" s="486"/>
      <c r="BN57" s="486"/>
      <c r="BO57" s="486"/>
      <c r="BP57" s="486"/>
      <c r="BQ57" s="486"/>
      <c r="BR57" s="486"/>
      <c r="BS57" s="486"/>
      <c r="BT57" s="486"/>
      <c r="BU57" s="486"/>
      <c r="BV57" s="486"/>
      <c r="BW57" s="486"/>
      <c r="BX57" s="486"/>
      <c r="BY57" s="486"/>
      <c r="BZ57" s="486"/>
      <c r="CA57" s="486"/>
      <c r="CB57" s="486"/>
      <c r="CC57" s="486"/>
      <c r="CD57" s="486"/>
      <c r="CE57" s="486"/>
      <c r="CF57" s="486"/>
      <c r="CG57" s="486"/>
      <c r="CH57" s="486"/>
      <c r="CI57" s="486"/>
      <c r="CJ57" s="486"/>
      <c r="CK57" s="486"/>
      <c r="CL57" s="486"/>
      <c r="CM57" s="486"/>
      <c r="CN57" s="491"/>
      <c r="CO57" s="491"/>
      <c r="CP57" s="491"/>
      <c r="CQ57" s="491"/>
      <c r="CR57" s="491"/>
      <c r="CS57" s="491"/>
      <c r="CT57" s="491"/>
      <c r="CU57" s="491"/>
      <c r="CV57" s="491"/>
      <c r="CW57" s="491"/>
      <c r="CX57" s="491"/>
      <c r="CY57" s="491"/>
      <c r="CZ57" s="491"/>
      <c r="DA57" s="491"/>
      <c r="DB57" s="491"/>
      <c r="DC57" s="491"/>
      <c r="DD57" s="491"/>
      <c r="DE57" s="491"/>
      <c r="DF57" s="491"/>
      <c r="DG57" s="491"/>
      <c r="DH57" s="491"/>
      <c r="DI57" s="491"/>
      <c r="DJ57" s="491"/>
      <c r="DK57" s="491"/>
      <c r="DL57" s="491"/>
      <c r="DM57" s="491"/>
      <c r="DN57" s="491"/>
      <c r="DO57" s="491"/>
      <c r="DP57" s="491"/>
      <c r="DQ57" s="491"/>
      <c r="DR57" s="491"/>
      <c r="DS57" s="491"/>
      <c r="DT57" s="491"/>
      <c r="DU57" s="491"/>
      <c r="DV57" s="491"/>
      <c r="DW57" s="491"/>
      <c r="DX57" s="491"/>
      <c r="DY57" s="491"/>
      <c r="DZ57" s="491"/>
      <c r="EA57" s="491"/>
      <c r="EB57" s="491"/>
      <c r="EC57" s="491"/>
      <c r="ED57" s="491"/>
      <c r="EE57" s="491"/>
      <c r="EF57" s="491"/>
      <c r="EG57" s="491"/>
      <c r="EH57" s="491"/>
      <c r="EI57" s="491"/>
      <c r="EJ57" s="491"/>
      <c r="EK57" s="491"/>
      <c r="EL57" s="491"/>
      <c r="EM57" s="491"/>
      <c r="EN57" s="491"/>
      <c r="EO57" s="491"/>
      <c r="EP57" s="491"/>
      <c r="EQ57" s="491"/>
      <c r="ER57" s="491"/>
      <c r="ES57" s="491"/>
      <c r="ET57" s="491"/>
      <c r="EU57" s="491"/>
      <c r="EV57" s="491"/>
      <c r="EW57" s="491"/>
      <c r="EX57" s="491"/>
      <c r="EY57" s="491"/>
      <c r="EZ57" s="491"/>
      <c r="FA57" s="491"/>
      <c r="FB57" s="491"/>
      <c r="FC57" s="491"/>
      <c r="FD57" s="491"/>
      <c r="FE57" s="491"/>
      <c r="FF57" s="491"/>
      <c r="FG57" s="491"/>
      <c r="FH57" s="491"/>
      <c r="FI57" s="491"/>
      <c r="FJ57" s="491"/>
      <c r="FK57" s="491"/>
      <c r="FL57" s="491"/>
      <c r="FM57" s="491"/>
      <c r="FN57" s="491"/>
      <c r="FO57" s="491"/>
      <c r="FP57" s="491"/>
      <c r="FQ57" s="491"/>
      <c r="FR57" s="491"/>
      <c r="FS57" s="491"/>
      <c r="FT57" s="491"/>
      <c r="FU57" s="491"/>
      <c r="FV57" s="491"/>
      <c r="FW57" s="491"/>
      <c r="FX57" s="491"/>
      <c r="FY57" s="491"/>
      <c r="FZ57" s="491"/>
      <c r="GA57" s="491"/>
      <c r="GB57" s="491"/>
      <c r="GC57" s="491"/>
      <c r="GD57" s="491"/>
      <c r="GE57" s="491"/>
      <c r="GF57" s="491"/>
      <c r="GG57" s="491"/>
      <c r="GH57" s="491"/>
      <c r="GI57" s="491"/>
      <c r="GJ57" s="491"/>
      <c r="GK57" s="491"/>
      <c r="GL57" s="491"/>
      <c r="GM57" s="491"/>
      <c r="GN57" s="491"/>
      <c r="GO57" s="491"/>
      <c r="GP57" s="491"/>
      <c r="GQ57" s="491"/>
      <c r="GR57" s="491"/>
      <c r="GS57" s="491"/>
      <c r="GT57" s="491"/>
      <c r="GU57" s="491"/>
    </row>
    <row r="58" spans="1:203" s="316" customFormat="1" ht="30" customHeight="1">
      <c r="A58" s="342"/>
      <c r="B58" s="195"/>
      <c r="C58" s="195"/>
      <c r="D58" s="195"/>
      <c r="E58" s="195"/>
      <c r="F58" s="195"/>
      <c r="G58" s="195"/>
      <c r="H58" s="195"/>
      <c r="I58" s="195"/>
      <c r="J58" s="195"/>
      <c r="K58" s="195"/>
      <c r="L58" s="195"/>
      <c r="M58" s="195"/>
      <c r="N58" s="195"/>
      <c r="O58" s="195"/>
      <c r="P58" s="195"/>
      <c r="Q58" s="195"/>
      <c r="R58" s="195"/>
      <c r="S58" s="195"/>
      <c r="T58" s="195"/>
      <c r="U58" s="195"/>
      <c r="V58" s="195"/>
      <c r="W58" s="195"/>
      <c r="X58" s="195"/>
      <c r="Y58" s="195"/>
      <c r="Z58" s="195"/>
      <c r="AA58" s="195"/>
      <c r="AB58" s="195"/>
      <c r="AC58" s="195"/>
      <c r="AD58" s="195"/>
      <c r="AE58" s="195"/>
      <c r="AF58" s="195"/>
      <c r="AJ58" s="486"/>
      <c r="AK58" s="486"/>
      <c r="AL58" s="486"/>
      <c r="AM58" s="486"/>
      <c r="AN58" s="486"/>
      <c r="AO58" s="486"/>
      <c r="AP58" s="486"/>
      <c r="AQ58" s="486"/>
      <c r="AR58" s="486"/>
      <c r="AS58" s="486"/>
      <c r="AT58" s="486"/>
      <c r="AU58" s="486"/>
      <c r="AV58" s="486"/>
      <c r="AW58" s="486"/>
      <c r="AX58" s="486"/>
      <c r="AY58" s="486"/>
      <c r="AZ58" s="486"/>
      <c r="BA58" s="486"/>
      <c r="BB58" s="486"/>
      <c r="BC58" s="486"/>
      <c r="BD58" s="486"/>
      <c r="BE58" s="486"/>
      <c r="BF58" s="486"/>
      <c r="BG58" s="486"/>
      <c r="BH58" s="486"/>
      <c r="BI58" s="486"/>
      <c r="BJ58" s="486"/>
      <c r="BK58" s="486"/>
      <c r="BL58" s="486"/>
      <c r="BM58" s="486"/>
      <c r="BN58" s="486"/>
      <c r="BO58" s="486"/>
      <c r="BP58" s="486"/>
      <c r="BQ58" s="486"/>
      <c r="BR58" s="486"/>
      <c r="BS58" s="486"/>
      <c r="BT58" s="486"/>
      <c r="BU58" s="486"/>
      <c r="BV58" s="486"/>
      <c r="BW58" s="486"/>
      <c r="BX58" s="486"/>
      <c r="BY58" s="486"/>
      <c r="BZ58" s="486"/>
      <c r="CA58" s="486"/>
      <c r="CB58" s="486"/>
      <c r="CC58" s="486"/>
      <c r="CD58" s="486"/>
      <c r="CE58" s="486"/>
      <c r="CF58" s="486"/>
      <c r="CG58" s="486"/>
      <c r="CH58" s="486"/>
      <c r="CI58" s="486"/>
      <c r="CJ58" s="486"/>
      <c r="CK58" s="486"/>
      <c r="CL58" s="486"/>
      <c r="CM58" s="486"/>
      <c r="CN58" s="491"/>
      <c r="CO58" s="491"/>
      <c r="CP58" s="491"/>
      <c r="CQ58" s="491"/>
      <c r="CR58" s="491"/>
      <c r="CS58" s="491"/>
      <c r="CT58" s="491"/>
      <c r="CU58" s="491"/>
      <c r="CV58" s="491"/>
      <c r="CW58" s="491"/>
      <c r="CX58" s="491"/>
      <c r="CY58" s="491"/>
      <c r="CZ58" s="491"/>
      <c r="DA58" s="491"/>
      <c r="DB58" s="491"/>
      <c r="DC58" s="491"/>
      <c r="DD58" s="491"/>
      <c r="DE58" s="491"/>
      <c r="DF58" s="491"/>
      <c r="DG58" s="491"/>
      <c r="DH58" s="491"/>
      <c r="DI58" s="491"/>
      <c r="DJ58" s="491"/>
      <c r="DK58" s="491"/>
      <c r="DL58" s="491"/>
      <c r="DM58" s="491"/>
      <c r="DN58" s="491"/>
      <c r="DO58" s="491"/>
      <c r="DP58" s="491"/>
      <c r="DQ58" s="491"/>
      <c r="DR58" s="491"/>
      <c r="DS58" s="491"/>
      <c r="DT58" s="491"/>
      <c r="DU58" s="491"/>
      <c r="DV58" s="491"/>
      <c r="DW58" s="491"/>
      <c r="DX58" s="491"/>
      <c r="DY58" s="491"/>
      <c r="DZ58" s="491"/>
      <c r="EA58" s="491"/>
      <c r="EB58" s="491"/>
      <c r="EC58" s="491"/>
      <c r="ED58" s="491"/>
      <c r="EE58" s="491"/>
      <c r="EF58" s="491"/>
      <c r="EG58" s="491"/>
      <c r="EH58" s="491"/>
      <c r="EI58" s="491"/>
      <c r="EJ58" s="491"/>
      <c r="EK58" s="491"/>
      <c r="EL58" s="491"/>
      <c r="EM58" s="491"/>
      <c r="EN58" s="491"/>
      <c r="EO58" s="491"/>
      <c r="EP58" s="491"/>
      <c r="EQ58" s="491"/>
      <c r="ER58" s="491"/>
      <c r="ES58" s="491"/>
      <c r="ET58" s="491"/>
      <c r="EU58" s="491"/>
      <c r="EV58" s="491"/>
      <c r="EW58" s="491"/>
      <c r="EX58" s="491"/>
      <c r="EY58" s="491"/>
      <c r="EZ58" s="491"/>
      <c r="FA58" s="491"/>
      <c r="FB58" s="491"/>
      <c r="FC58" s="491"/>
      <c r="FD58" s="491"/>
      <c r="FE58" s="491"/>
      <c r="FF58" s="491"/>
      <c r="FG58" s="491"/>
      <c r="FH58" s="491"/>
      <c r="FI58" s="491"/>
      <c r="FJ58" s="491"/>
      <c r="FK58" s="491"/>
      <c r="FL58" s="491"/>
      <c r="FM58" s="491"/>
      <c r="FN58" s="491"/>
      <c r="FO58" s="491"/>
      <c r="FP58" s="491"/>
      <c r="FQ58" s="491"/>
      <c r="FR58" s="491"/>
      <c r="FS58" s="491"/>
      <c r="FT58" s="491"/>
      <c r="FU58" s="491"/>
      <c r="FV58" s="491"/>
      <c r="FW58" s="491"/>
      <c r="FX58" s="491"/>
      <c r="FY58" s="491"/>
      <c r="FZ58" s="491"/>
      <c r="GA58" s="491"/>
      <c r="GB58" s="491"/>
      <c r="GC58" s="491"/>
      <c r="GD58" s="491"/>
      <c r="GE58" s="491"/>
      <c r="GF58" s="491"/>
      <c r="GG58" s="491"/>
      <c r="GH58" s="491"/>
      <c r="GI58" s="491"/>
      <c r="GJ58" s="491"/>
      <c r="GK58" s="491"/>
      <c r="GL58" s="491"/>
      <c r="GM58" s="491"/>
      <c r="GN58" s="491"/>
      <c r="GO58" s="491"/>
      <c r="GP58" s="491"/>
      <c r="GQ58" s="491"/>
      <c r="GR58" s="491"/>
      <c r="GS58" s="491"/>
      <c r="GT58" s="491"/>
      <c r="GU58" s="491"/>
    </row>
    <row r="59" spans="1:203" s="316" customFormat="1" ht="30" customHeight="1">
      <c r="A59" s="342"/>
      <c r="B59" s="195"/>
      <c r="C59" s="195"/>
      <c r="D59" s="195"/>
      <c r="E59" s="195"/>
      <c r="F59" s="195"/>
      <c r="G59" s="195"/>
      <c r="H59" s="195"/>
      <c r="I59" s="195"/>
      <c r="J59" s="195"/>
      <c r="K59" s="195"/>
      <c r="L59" s="195"/>
      <c r="M59" s="195"/>
      <c r="N59" s="195"/>
      <c r="O59" s="195"/>
      <c r="P59" s="195"/>
      <c r="Q59" s="195"/>
      <c r="R59" s="195"/>
      <c r="S59" s="195"/>
      <c r="T59" s="195"/>
      <c r="U59" s="195"/>
      <c r="V59" s="195"/>
      <c r="W59" s="195"/>
      <c r="X59" s="195"/>
      <c r="Y59" s="195"/>
      <c r="Z59" s="195"/>
      <c r="AA59" s="195"/>
      <c r="AB59" s="195"/>
      <c r="AC59" s="195"/>
      <c r="AD59" s="195"/>
      <c r="AE59" s="195"/>
      <c r="AF59" s="195"/>
      <c r="AJ59" s="486"/>
      <c r="AK59" s="486"/>
      <c r="AL59" s="486"/>
      <c r="AM59" s="486"/>
      <c r="AN59" s="486"/>
      <c r="AO59" s="486"/>
      <c r="AP59" s="486"/>
      <c r="AQ59" s="486"/>
      <c r="AR59" s="486"/>
      <c r="AS59" s="486"/>
      <c r="AT59" s="486"/>
      <c r="AU59" s="486"/>
      <c r="AV59" s="486"/>
      <c r="AW59" s="486"/>
      <c r="AX59" s="486"/>
      <c r="AY59" s="486"/>
      <c r="AZ59" s="486"/>
      <c r="BA59" s="486"/>
      <c r="BB59" s="486"/>
      <c r="BC59" s="486"/>
      <c r="BD59" s="486"/>
      <c r="BE59" s="486"/>
      <c r="BF59" s="486"/>
      <c r="BG59" s="486"/>
      <c r="BH59" s="486"/>
      <c r="BI59" s="486"/>
      <c r="BJ59" s="486"/>
      <c r="BK59" s="486"/>
      <c r="BL59" s="486"/>
      <c r="BM59" s="486"/>
      <c r="BN59" s="486"/>
      <c r="BO59" s="486"/>
      <c r="BP59" s="486"/>
      <c r="BQ59" s="486"/>
      <c r="BR59" s="486"/>
      <c r="BS59" s="486"/>
      <c r="BT59" s="486"/>
      <c r="BU59" s="486"/>
      <c r="BV59" s="486"/>
      <c r="BW59" s="486"/>
      <c r="BX59" s="486"/>
      <c r="BY59" s="486"/>
      <c r="BZ59" s="486"/>
      <c r="CA59" s="486"/>
      <c r="CB59" s="486"/>
      <c r="CC59" s="486"/>
      <c r="CD59" s="486"/>
      <c r="CE59" s="486"/>
      <c r="CF59" s="486"/>
      <c r="CG59" s="486"/>
      <c r="CH59" s="486"/>
      <c r="CI59" s="486"/>
      <c r="CJ59" s="486"/>
      <c r="CK59" s="486"/>
      <c r="CL59" s="486"/>
      <c r="CM59" s="486"/>
      <c r="CN59" s="491"/>
      <c r="CO59" s="491"/>
      <c r="CP59" s="491"/>
      <c r="CQ59" s="491"/>
      <c r="CR59" s="491"/>
      <c r="CS59" s="491"/>
      <c r="CT59" s="491"/>
      <c r="CU59" s="491"/>
      <c r="CV59" s="491"/>
      <c r="CW59" s="491"/>
      <c r="CX59" s="491"/>
      <c r="CY59" s="491"/>
      <c r="CZ59" s="491"/>
      <c r="DA59" s="491"/>
      <c r="DB59" s="491"/>
      <c r="DC59" s="491"/>
      <c r="DD59" s="491"/>
      <c r="DE59" s="491"/>
      <c r="DF59" s="491"/>
      <c r="DG59" s="491"/>
      <c r="DH59" s="491"/>
      <c r="DI59" s="491"/>
      <c r="DJ59" s="491"/>
      <c r="DK59" s="491"/>
      <c r="DL59" s="491"/>
      <c r="DM59" s="491"/>
      <c r="DN59" s="491"/>
      <c r="DO59" s="491"/>
      <c r="DP59" s="491"/>
      <c r="DQ59" s="491"/>
      <c r="DR59" s="491"/>
      <c r="DS59" s="491"/>
      <c r="DT59" s="491"/>
      <c r="DU59" s="491"/>
      <c r="DV59" s="491"/>
      <c r="DW59" s="491"/>
      <c r="DX59" s="491"/>
      <c r="DY59" s="491"/>
      <c r="DZ59" s="491"/>
      <c r="EA59" s="491"/>
      <c r="EB59" s="491"/>
      <c r="EC59" s="491"/>
      <c r="ED59" s="491"/>
      <c r="EE59" s="491"/>
      <c r="EF59" s="491"/>
      <c r="EG59" s="491"/>
      <c r="EH59" s="491"/>
      <c r="EI59" s="491"/>
      <c r="EJ59" s="491"/>
      <c r="EK59" s="491"/>
      <c r="EL59" s="491"/>
      <c r="EM59" s="491"/>
      <c r="EN59" s="491"/>
      <c r="EO59" s="491"/>
      <c r="EP59" s="491"/>
      <c r="EQ59" s="491"/>
      <c r="ER59" s="491"/>
      <c r="ES59" s="491"/>
      <c r="ET59" s="491"/>
      <c r="EU59" s="491"/>
      <c r="EV59" s="491"/>
      <c r="EW59" s="491"/>
      <c r="EX59" s="491"/>
      <c r="EY59" s="491"/>
      <c r="EZ59" s="491"/>
      <c r="FA59" s="491"/>
      <c r="FB59" s="491"/>
      <c r="FC59" s="491"/>
      <c r="FD59" s="491"/>
      <c r="FE59" s="491"/>
      <c r="FF59" s="491"/>
      <c r="FG59" s="491"/>
      <c r="FH59" s="491"/>
      <c r="FI59" s="491"/>
      <c r="FJ59" s="491"/>
      <c r="FK59" s="491"/>
      <c r="FL59" s="491"/>
      <c r="FM59" s="491"/>
      <c r="FN59" s="491"/>
      <c r="FO59" s="491"/>
      <c r="FP59" s="491"/>
      <c r="FQ59" s="491"/>
      <c r="FR59" s="491"/>
      <c r="FS59" s="491"/>
      <c r="FT59" s="491"/>
      <c r="FU59" s="491"/>
      <c r="FV59" s="491"/>
      <c r="FW59" s="491"/>
      <c r="FX59" s="491"/>
      <c r="FY59" s="491"/>
      <c r="FZ59" s="491"/>
      <c r="GA59" s="491"/>
      <c r="GB59" s="491"/>
      <c r="GC59" s="491"/>
      <c r="GD59" s="491"/>
      <c r="GE59" s="491"/>
      <c r="GF59" s="491"/>
      <c r="GG59" s="491"/>
      <c r="GH59" s="491"/>
      <c r="GI59" s="491"/>
      <c r="GJ59" s="491"/>
      <c r="GK59" s="491"/>
      <c r="GL59" s="491"/>
      <c r="GM59" s="491"/>
      <c r="GN59" s="491"/>
      <c r="GO59" s="491"/>
      <c r="GP59" s="491"/>
      <c r="GQ59" s="491"/>
      <c r="GR59" s="491"/>
      <c r="GS59" s="491"/>
      <c r="GT59" s="491"/>
      <c r="GU59" s="491"/>
    </row>
    <row r="60" spans="1:203" s="316" customFormat="1" ht="30" customHeight="1">
      <c r="A60" s="342"/>
      <c r="B60" s="195"/>
      <c r="C60" s="195"/>
      <c r="D60" s="195"/>
      <c r="E60" s="195"/>
      <c r="F60" s="195"/>
      <c r="G60" s="195"/>
      <c r="H60" s="195"/>
      <c r="I60" s="195"/>
      <c r="J60" s="195"/>
      <c r="K60" s="195"/>
      <c r="L60" s="195"/>
      <c r="M60" s="195"/>
      <c r="N60" s="195"/>
      <c r="O60" s="195"/>
      <c r="P60" s="195"/>
      <c r="Q60" s="195"/>
      <c r="R60" s="195"/>
      <c r="S60" s="195"/>
      <c r="T60" s="195"/>
      <c r="U60" s="195"/>
      <c r="V60" s="195"/>
      <c r="W60" s="195"/>
      <c r="X60" s="195"/>
      <c r="Y60" s="195"/>
      <c r="Z60" s="195"/>
      <c r="AA60" s="195"/>
      <c r="AB60" s="195"/>
      <c r="AC60" s="195"/>
      <c r="AD60" s="195"/>
      <c r="AE60" s="195"/>
      <c r="AF60" s="195"/>
      <c r="AJ60" s="486"/>
      <c r="AK60" s="486"/>
      <c r="AL60" s="486"/>
      <c r="AM60" s="486"/>
      <c r="AN60" s="486"/>
      <c r="AO60" s="486"/>
      <c r="AP60" s="486"/>
      <c r="AQ60" s="486"/>
      <c r="AR60" s="486"/>
      <c r="AS60" s="486"/>
      <c r="AT60" s="486"/>
      <c r="AU60" s="486"/>
      <c r="AV60" s="486"/>
      <c r="AW60" s="486"/>
      <c r="AX60" s="486"/>
      <c r="AY60" s="486"/>
      <c r="AZ60" s="486"/>
      <c r="BA60" s="486"/>
      <c r="BB60" s="486"/>
      <c r="BC60" s="486"/>
      <c r="BD60" s="486"/>
      <c r="BE60" s="486"/>
      <c r="BF60" s="486"/>
      <c r="BG60" s="486"/>
      <c r="BH60" s="486"/>
      <c r="BI60" s="486"/>
      <c r="BJ60" s="486"/>
      <c r="BK60" s="486"/>
      <c r="BL60" s="486"/>
      <c r="BM60" s="486"/>
      <c r="BN60" s="486"/>
      <c r="BO60" s="486"/>
      <c r="BP60" s="486"/>
      <c r="BQ60" s="486"/>
      <c r="BR60" s="486"/>
      <c r="BS60" s="486"/>
      <c r="BT60" s="486"/>
      <c r="BU60" s="486"/>
      <c r="BV60" s="486"/>
      <c r="BW60" s="486"/>
      <c r="BX60" s="486"/>
      <c r="BY60" s="486"/>
      <c r="BZ60" s="486"/>
      <c r="CA60" s="486"/>
      <c r="CB60" s="486"/>
      <c r="CC60" s="486"/>
      <c r="CD60" s="486"/>
      <c r="CE60" s="486"/>
      <c r="CF60" s="486"/>
      <c r="CG60" s="486"/>
      <c r="CH60" s="486"/>
      <c r="CI60" s="486"/>
      <c r="CJ60" s="486"/>
      <c r="CK60" s="486"/>
      <c r="CL60" s="486"/>
      <c r="CM60" s="486"/>
      <c r="CN60" s="491"/>
      <c r="CO60" s="491"/>
      <c r="CP60" s="491"/>
      <c r="CQ60" s="491"/>
      <c r="CR60" s="491"/>
      <c r="CS60" s="491"/>
      <c r="CT60" s="491"/>
      <c r="CU60" s="491"/>
      <c r="CV60" s="491"/>
      <c r="CW60" s="491"/>
      <c r="CX60" s="491"/>
      <c r="CY60" s="491"/>
      <c r="CZ60" s="491"/>
      <c r="DA60" s="491"/>
      <c r="DB60" s="491"/>
      <c r="DC60" s="491"/>
      <c r="DD60" s="491"/>
      <c r="DE60" s="491"/>
      <c r="DF60" s="491"/>
      <c r="DG60" s="491"/>
      <c r="DH60" s="491"/>
      <c r="DI60" s="491"/>
      <c r="DJ60" s="491"/>
      <c r="DK60" s="491"/>
      <c r="DL60" s="491"/>
      <c r="DM60" s="491"/>
      <c r="DN60" s="491"/>
      <c r="DO60" s="491"/>
      <c r="DP60" s="491"/>
      <c r="DQ60" s="491"/>
      <c r="DR60" s="491"/>
      <c r="DS60" s="491"/>
      <c r="DT60" s="491"/>
      <c r="DU60" s="491"/>
      <c r="DV60" s="491"/>
      <c r="DW60" s="491"/>
      <c r="DX60" s="491"/>
      <c r="DY60" s="491"/>
      <c r="DZ60" s="491"/>
      <c r="EA60" s="491"/>
      <c r="EB60" s="491"/>
      <c r="EC60" s="491"/>
      <c r="ED60" s="491"/>
      <c r="EE60" s="491"/>
      <c r="EF60" s="491"/>
      <c r="EG60" s="491"/>
      <c r="EH60" s="491"/>
      <c r="EI60" s="491"/>
      <c r="EJ60" s="491"/>
      <c r="EK60" s="491"/>
      <c r="EL60" s="491"/>
      <c r="EM60" s="491"/>
      <c r="EN60" s="491"/>
      <c r="EO60" s="491"/>
      <c r="EP60" s="491"/>
      <c r="EQ60" s="491"/>
      <c r="ER60" s="491"/>
      <c r="ES60" s="491"/>
      <c r="ET60" s="491"/>
      <c r="EU60" s="491"/>
      <c r="EV60" s="491"/>
      <c r="EW60" s="491"/>
      <c r="EX60" s="491"/>
      <c r="EY60" s="491"/>
      <c r="EZ60" s="491"/>
      <c r="FA60" s="491"/>
      <c r="FB60" s="491"/>
      <c r="FC60" s="491"/>
      <c r="FD60" s="491"/>
      <c r="FE60" s="491"/>
      <c r="FF60" s="491"/>
      <c r="FG60" s="491"/>
      <c r="FH60" s="491"/>
      <c r="FI60" s="491"/>
      <c r="FJ60" s="491"/>
      <c r="FK60" s="491"/>
      <c r="FL60" s="491"/>
      <c r="FM60" s="491"/>
      <c r="FN60" s="491"/>
      <c r="FO60" s="491"/>
      <c r="FP60" s="491"/>
      <c r="FQ60" s="491"/>
      <c r="FR60" s="491"/>
      <c r="FS60" s="491"/>
      <c r="FT60" s="491"/>
      <c r="FU60" s="491"/>
      <c r="FV60" s="491"/>
      <c r="FW60" s="491"/>
      <c r="FX60" s="491"/>
      <c r="FY60" s="491"/>
      <c r="FZ60" s="491"/>
      <c r="GA60" s="491"/>
      <c r="GB60" s="491"/>
      <c r="GC60" s="491"/>
      <c r="GD60" s="491"/>
      <c r="GE60" s="491"/>
      <c r="GF60" s="491"/>
      <c r="GG60" s="491"/>
      <c r="GH60" s="491"/>
      <c r="GI60" s="491"/>
      <c r="GJ60" s="491"/>
      <c r="GK60" s="491"/>
      <c r="GL60" s="491"/>
      <c r="GM60" s="491"/>
      <c r="GN60" s="491"/>
      <c r="GO60" s="491"/>
      <c r="GP60" s="491"/>
      <c r="GQ60" s="491"/>
      <c r="GR60" s="491"/>
      <c r="GS60" s="491"/>
      <c r="GT60" s="491"/>
      <c r="GU60" s="491"/>
    </row>
    <row r="61" spans="1:203" s="316" customFormat="1" ht="30" customHeight="1">
      <c r="A61" s="342"/>
      <c r="B61" s="195"/>
      <c r="C61" s="195"/>
      <c r="D61" s="195"/>
      <c r="E61" s="195"/>
      <c r="F61" s="195"/>
      <c r="G61" s="195"/>
      <c r="H61" s="195"/>
      <c r="I61" s="195"/>
      <c r="J61" s="195"/>
      <c r="K61" s="195"/>
      <c r="L61" s="195"/>
      <c r="M61" s="195"/>
      <c r="N61" s="195"/>
      <c r="O61" s="195"/>
      <c r="P61" s="195"/>
      <c r="Q61" s="195"/>
      <c r="R61" s="195"/>
      <c r="S61" s="195"/>
      <c r="T61" s="195"/>
      <c r="U61" s="195"/>
      <c r="V61" s="195"/>
      <c r="W61" s="195"/>
      <c r="X61" s="195"/>
      <c r="Y61" s="195"/>
      <c r="Z61" s="195"/>
      <c r="AA61" s="195"/>
      <c r="AB61" s="195"/>
      <c r="AC61" s="195"/>
      <c r="AD61" s="195"/>
      <c r="AE61" s="195"/>
      <c r="AF61" s="195"/>
      <c r="AJ61" s="486"/>
      <c r="AK61" s="486"/>
      <c r="AL61" s="486"/>
      <c r="AM61" s="486"/>
      <c r="AN61" s="486"/>
      <c r="AO61" s="486"/>
      <c r="AP61" s="486"/>
      <c r="AQ61" s="486"/>
      <c r="AR61" s="486"/>
      <c r="AS61" s="486"/>
      <c r="AT61" s="486"/>
      <c r="AU61" s="486"/>
      <c r="AV61" s="486"/>
      <c r="AW61" s="486"/>
      <c r="AX61" s="486"/>
      <c r="AY61" s="486"/>
      <c r="AZ61" s="486"/>
      <c r="BA61" s="486"/>
      <c r="BB61" s="486"/>
      <c r="BC61" s="486"/>
      <c r="BD61" s="486"/>
      <c r="BE61" s="486"/>
      <c r="BF61" s="486"/>
      <c r="BG61" s="486"/>
      <c r="BH61" s="486"/>
      <c r="BI61" s="486"/>
      <c r="BJ61" s="486"/>
      <c r="BK61" s="486"/>
      <c r="BL61" s="486"/>
      <c r="BM61" s="486"/>
      <c r="BN61" s="486"/>
      <c r="BO61" s="486"/>
      <c r="BP61" s="486"/>
      <c r="BQ61" s="486"/>
      <c r="BR61" s="486"/>
      <c r="BS61" s="486"/>
      <c r="BT61" s="486"/>
      <c r="BU61" s="486"/>
      <c r="BV61" s="486"/>
      <c r="BW61" s="486"/>
      <c r="BX61" s="486"/>
      <c r="BY61" s="486"/>
      <c r="BZ61" s="486"/>
      <c r="CA61" s="486"/>
      <c r="CB61" s="486"/>
      <c r="CC61" s="486"/>
      <c r="CD61" s="486"/>
      <c r="CE61" s="486"/>
      <c r="CF61" s="486"/>
      <c r="CG61" s="486"/>
      <c r="CH61" s="486"/>
      <c r="CI61" s="486"/>
      <c r="CJ61" s="486"/>
      <c r="CK61" s="486"/>
      <c r="CL61" s="486"/>
      <c r="CM61" s="486"/>
      <c r="CN61" s="491"/>
      <c r="CO61" s="491"/>
      <c r="CP61" s="491"/>
      <c r="CQ61" s="491"/>
      <c r="CR61" s="491"/>
      <c r="CS61" s="491"/>
      <c r="CT61" s="491"/>
      <c r="CU61" s="491"/>
      <c r="CV61" s="491"/>
      <c r="CW61" s="491"/>
      <c r="CX61" s="491"/>
      <c r="CY61" s="491"/>
      <c r="CZ61" s="491"/>
      <c r="DA61" s="491"/>
      <c r="DB61" s="491"/>
      <c r="DC61" s="491"/>
      <c r="DD61" s="491"/>
      <c r="DE61" s="491"/>
      <c r="DF61" s="491"/>
      <c r="DG61" s="491"/>
      <c r="DH61" s="491"/>
      <c r="DI61" s="491"/>
      <c r="DJ61" s="491"/>
      <c r="DK61" s="491"/>
      <c r="DL61" s="491"/>
      <c r="DM61" s="491"/>
      <c r="DN61" s="491"/>
      <c r="DO61" s="491"/>
      <c r="DP61" s="491"/>
      <c r="DQ61" s="491"/>
      <c r="DR61" s="491"/>
      <c r="DS61" s="491"/>
      <c r="DT61" s="491"/>
      <c r="DU61" s="491"/>
      <c r="DV61" s="491"/>
      <c r="DW61" s="491"/>
      <c r="DX61" s="491"/>
      <c r="DY61" s="491"/>
      <c r="DZ61" s="491"/>
      <c r="EA61" s="491"/>
      <c r="EB61" s="491"/>
      <c r="EC61" s="491"/>
      <c r="ED61" s="491"/>
      <c r="EE61" s="491"/>
      <c r="EF61" s="491"/>
      <c r="EG61" s="491"/>
      <c r="EH61" s="491"/>
      <c r="EI61" s="491"/>
      <c r="EJ61" s="491"/>
      <c r="EK61" s="491"/>
      <c r="EL61" s="491"/>
      <c r="EM61" s="491"/>
      <c r="EN61" s="491"/>
      <c r="EO61" s="491"/>
      <c r="EP61" s="491"/>
      <c r="EQ61" s="491"/>
      <c r="ER61" s="491"/>
      <c r="ES61" s="491"/>
      <c r="ET61" s="491"/>
      <c r="EU61" s="491"/>
      <c r="EV61" s="491"/>
      <c r="EW61" s="491"/>
      <c r="EX61" s="491"/>
      <c r="EY61" s="491"/>
      <c r="EZ61" s="491"/>
      <c r="FA61" s="491"/>
      <c r="FB61" s="491"/>
      <c r="FC61" s="491"/>
      <c r="FD61" s="491"/>
      <c r="FE61" s="491"/>
      <c r="FF61" s="491"/>
      <c r="FG61" s="491"/>
      <c r="FH61" s="491"/>
      <c r="FI61" s="491"/>
      <c r="FJ61" s="491"/>
      <c r="FK61" s="491"/>
      <c r="FL61" s="491"/>
      <c r="FM61" s="491"/>
      <c r="FN61" s="491"/>
      <c r="FO61" s="491"/>
      <c r="FP61" s="491"/>
      <c r="FQ61" s="491"/>
      <c r="FR61" s="491"/>
      <c r="FS61" s="491"/>
      <c r="FT61" s="491"/>
      <c r="FU61" s="491"/>
      <c r="FV61" s="491"/>
      <c r="FW61" s="491"/>
      <c r="FX61" s="491"/>
      <c r="FY61" s="491"/>
      <c r="FZ61" s="491"/>
      <c r="GA61" s="491"/>
      <c r="GB61" s="491"/>
      <c r="GC61" s="491"/>
      <c r="GD61" s="491"/>
      <c r="GE61" s="491"/>
      <c r="GF61" s="491"/>
      <c r="GG61" s="491"/>
      <c r="GH61" s="491"/>
      <c r="GI61" s="491"/>
      <c r="GJ61" s="491"/>
      <c r="GK61" s="491"/>
      <c r="GL61" s="491"/>
      <c r="GM61" s="491"/>
      <c r="GN61" s="491"/>
      <c r="GO61" s="491"/>
      <c r="GP61" s="491"/>
      <c r="GQ61" s="491"/>
      <c r="GR61" s="491"/>
      <c r="GS61" s="491"/>
      <c r="GT61" s="491"/>
      <c r="GU61" s="491"/>
    </row>
    <row r="62" spans="1:203" s="316" customFormat="1" ht="30" customHeight="1">
      <c r="A62" s="342"/>
      <c r="B62" s="195"/>
      <c r="C62" s="195"/>
      <c r="D62" s="195"/>
      <c r="E62" s="195"/>
      <c r="F62" s="195"/>
      <c r="G62" s="195"/>
      <c r="H62" s="195"/>
      <c r="I62" s="195"/>
      <c r="J62" s="195"/>
      <c r="K62" s="195"/>
      <c r="L62" s="195"/>
      <c r="M62" s="195"/>
      <c r="N62" s="195"/>
      <c r="O62" s="195"/>
      <c r="P62" s="195"/>
      <c r="Q62" s="195"/>
      <c r="R62" s="195"/>
      <c r="S62" s="195"/>
      <c r="T62" s="195"/>
      <c r="U62" s="195"/>
      <c r="V62" s="195"/>
      <c r="W62" s="195"/>
      <c r="X62" s="195"/>
      <c r="Y62" s="195"/>
      <c r="Z62" s="195"/>
      <c r="AA62" s="195"/>
      <c r="AB62" s="195"/>
      <c r="AC62" s="195"/>
      <c r="AD62" s="195"/>
      <c r="AE62" s="195"/>
      <c r="AF62" s="195"/>
      <c r="AJ62" s="486"/>
      <c r="AK62" s="486"/>
      <c r="AL62" s="486"/>
      <c r="AM62" s="486"/>
      <c r="AN62" s="486"/>
      <c r="AO62" s="486"/>
      <c r="AP62" s="486"/>
      <c r="AQ62" s="486"/>
      <c r="AR62" s="486"/>
      <c r="AS62" s="486"/>
      <c r="AT62" s="486"/>
      <c r="AU62" s="486"/>
      <c r="AV62" s="486"/>
      <c r="AW62" s="486"/>
      <c r="AX62" s="486"/>
      <c r="AY62" s="486"/>
      <c r="AZ62" s="486"/>
      <c r="BA62" s="486"/>
      <c r="BB62" s="486"/>
      <c r="BC62" s="486"/>
      <c r="BD62" s="486"/>
      <c r="BE62" s="486"/>
      <c r="BF62" s="486"/>
      <c r="BG62" s="486"/>
      <c r="BH62" s="486"/>
      <c r="BI62" s="486"/>
      <c r="BJ62" s="486"/>
      <c r="BK62" s="486"/>
      <c r="BL62" s="486"/>
      <c r="BM62" s="486"/>
      <c r="BN62" s="486"/>
      <c r="BO62" s="486"/>
      <c r="BP62" s="486"/>
      <c r="BQ62" s="486"/>
      <c r="BR62" s="486"/>
      <c r="BS62" s="486"/>
      <c r="BT62" s="486"/>
      <c r="BU62" s="486"/>
      <c r="BV62" s="486"/>
      <c r="BW62" s="486"/>
      <c r="BX62" s="486"/>
      <c r="BY62" s="486"/>
      <c r="BZ62" s="486"/>
      <c r="CA62" s="486"/>
      <c r="CB62" s="486"/>
      <c r="CC62" s="486"/>
      <c r="CD62" s="486"/>
      <c r="CE62" s="486"/>
      <c r="CF62" s="486"/>
      <c r="CG62" s="486"/>
      <c r="CH62" s="486"/>
      <c r="CI62" s="486"/>
      <c r="CJ62" s="486"/>
      <c r="CK62" s="486"/>
      <c r="CL62" s="486"/>
      <c r="CM62" s="486"/>
      <c r="CN62" s="491"/>
      <c r="CO62" s="491"/>
      <c r="CP62" s="491"/>
      <c r="CQ62" s="491"/>
      <c r="CR62" s="491"/>
      <c r="CS62" s="491"/>
      <c r="CT62" s="491"/>
      <c r="CU62" s="491"/>
      <c r="CV62" s="491"/>
      <c r="CW62" s="491"/>
      <c r="CX62" s="491"/>
      <c r="CY62" s="491"/>
      <c r="CZ62" s="491"/>
      <c r="DA62" s="491"/>
      <c r="DB62" s="491"/>
      <c r="DC62" s="491"/>
      <c r="DD62" s="491"/>
      <c r="DE62" s="491"/>
      <c r="DF62" s="491"/>
      <c r="DG62" s="491"/>
      <c r="DH62" s="491"/>
      <c r="DI62" s="491"/>
      <c r="DJ62" s="491"/>
      <c r="DK62" s="491"/>
      <c r="DL62" s="491"/>
      <c r="DM62" s="491"/>
      <c r="DN62" s="491"/>
      <c r="DO62" s="491"/>
      <c r="DP62" s="491"/>
      <c r="DQ62" s="491"/>
      <c r="DR62" s="491"/>
      <c r="DS62" s="491"/>
      <c r="DT62" s="491"/>
      <c r="DU62" s="491"/>
      <c r="DV62" s="491"/>
      <c r="DW62" s="491"/>
      <c r="DX62" s="491"/>
      <c r="DY62" s="491"/>
      <c r="DZ62" s="491"/>
      <c r="EA62" s="491"/>
      <c r="EB62" s="491"/>
      <c r="EC62" s="491"/>
      <c r="ED62" s="491"/>
      <c r="EE62" s="491"/>
      <c r="EF62" s="491"/>
      <c r="EG62" s="491"/>
      <c r="EH62" s="491"/>
      <c r="EI62" s="491"/>
      <c r="EJ62" s="491"/>
      <c r="EK62" s="491"/>
      <c r="EL62" s="491"/>
      <c r="EM62" s="491"/>
      <c r="EN62" s="491"/>
      <c r="EO62" s="491"/>
      <c r="EP62" s="491"/>
      <c r="EQ62" s="491"/>
      <c r="ER62" s="491"/>
      <c r="ES62" s="491"/>
      <c r="ET62" s="491"/>
      <c r="EU62" s="491"/>
      <c r="EV62" s="491"/>
      <c r="EW62" s="491"/>
      <c r="EX62" s="491"/>
      <c r="EY62" s="491"/>
      <c r="EZ62" s="491"/>
      <c r="FA62" s="491"/>
      <c r="FB62" s="491"/>
      <c r="FC62" s="491"/>
      <c r="FD62" s="491"/>
      <c r="FE62" s="491"/>
      <c r="FF62" s="491"/>
      <c r="FG62" s="491"/>
      <c r="FH62" s="491"/>
      <c r="FI62" s="491"/>
      <c r="FJ62" s="491"/>
      <c r="FK62" s="491"/>
      <c r="FL62" s="491"/>
      <c r="FM62" s="491"/>
      <c r="FN62" s="491"/>
      <c r="FO62" s="491"/>
      <c r="FP62" s="491"/>
      <c r="FQ62" s="491"/>
      <c r="FR62" s="491"/>
      <c r="FS62" s="491"/>
      <c r="FT62" s="491"/>
      <c r="FU62" s="491"/>
      <c r="FV62" s="491"/>
      <c r="FW62" s="491"/>
      <c r="FX62" s="491"/>
      <c r="FY62" s="491"/>
      <c r="FZ62" s="491"/>
      <c r="GA62" s="491"/>
      <c r="GB62" s="491"/>
      <c r="GC62" s="491"/>
      <c r="GD62" s="491"/>
      <c r="GE62" s="491"/>
      <c r="GF62" s="491"/>
      <c r="GG62" s="491"/>
      <c r="GH62" s="491"/>
      <c r="GI62" s="491"/>
      <c r="GJ62" s="491"/>
      <c r="GK62" s="491"/>
      <c r="GL62" s="491"/>
      <c r="GM62" s="491"/>
      <c r="GN62" s="491"/>
      <c r="GO62" s="491"/>
      <c r="GP62" s="491"/>
      <c r="GQ62" s="491"/>
      <c r="GR62" s="491"/>
      <c r="GS62" s="491"/>
      <c r="GT62" s="491"/>
      <c r="GU62" s="491"/>
    </row>
    <row r="63" spans="1:203" s="316" customFormat="1" ht="30" customHeight="1">
      <c r="A63" s="342"/>
      <c r="B63" s="195"/>
      <c r="C63" s="195"/>
      <c r="D63" s="195"/>
      <c r="E63" s="195"/>
      <c r="F63" s="195"/>
      <c r="G63" s="195"/>
      <c r="H63" s="195"/>
      <c r="I63" s="195"/>
      <c r="J63" s="195"/>
      <c r="K63" s="195"/>
      <c r="L63" s="195"/>
      <c r="M63" s="195"/>
      <c r="N63" s="195"/>
      <c r="O63" s="195"/>
      <c r="P63" s="195"/>
      <c r="Q63" s="195"/>
      <c r="R63" s="195"/>
      <c r="S63" s="195"/>
      <c r="T63" s="195"/>
      <c r="U63" s="195"/>
      <c r="V63" s="195"/>
      <c r="W63" s="195"/>
      <c r="X63" s="195"/>
      <c r="Y63" s="195"/>
      <c r="Z63" s="195"/>
      <c r="AA63" s="195"/>
      <c r="AB63" s="195"/>
      <c r="AC63" s="195"/>
      <c r="AD63" s="195"/>
      <c r="AE63" s="195"/>
      <c r="AF63" s="195"/>
      <c r="AJ63" s="486"/>
      <c r="AK63" s="486"/>
      <c r="AL63" s="486"/>
      <c r="AM63" s="486"/>
      <c r="AN63" s="486"/>
      <c r="AO63" s="486"/>
      <c r="AP63" s="486"/>
      <c r="AQ63" s="486"/>
      <c r="AR63" s="486"/>
      <c r="AS63" s="486"/>
      <c r="AT63" s="486"/>
      <c r="AU63" s="486"/>
      <c r="AV63" s="486"/>
      <c r="AW63" s="486"/>
      <c r="AX63" s="486"/>
      <c r="AY63" s="486"/>
      <c r="AZ63" s="486"/>
      <c r="BA63" s="486"/>
      <c r="BB63" s="486"/>
      <c r="BC63" s="486"/>
      <c r="BD63" s="486"/>
      <c r="BE63" s="486"/>
      <c r="BF63" s="486"/>
      <c r="BG63" s="486"/>
      <c r="BH63" s="486"/>
      <c r="BI63" s="486"/>
      <c r="BJ63" s="486"/>
      <c r="BK63" s="486"/>
      <c r="BL63" s="486"/>
      <c r="BM63" s="486"/>
      <c r="BN63" s="486"/>
      <c r="BO63" s="486"/>
      <c r="BP63" s="486"/>
      <c r="BQ63" s="486"/>
      <c r="BR63" s="486"/>
      <c r="BS63" s="486"/>
      <c r="BT63" s="486"/>
      <c r="BU63" s="486"/>
      <c r="BV63" s="486"/>
      <c r="BW63" s="486"/>
      <c r="BX63" s="486"/>
      <c r="BY63" s="486"/>
      <c r="BZ63" s="486"/>
      <c r="CA63" s="486"/>
      <c r="CB63" s="486"/>
      <c r="CC63" s="486"/>
      <c r="CD63" s="486"/>
      <c r="CE63" s="486"/>
      <c r="CF63" s="486"/>
      <c r="CG63" s="486"/>
      <c r="CH63" s="486"/>
      <c r="CI63" s="486"/>
      <c r="CJ63" s="486"/>
      <c r="CK63" s="486"/>
      <c r="CL63" s="486"/>
      <c r="CM63" s="486"/>
      <c r="CN63" s="491"/>
      <c r="CO63" s="491"/>
      <c r="CP63" s="491"/>
      <c r="CQ63" s="491"/>
      <c r="CR63" s="491"/>
      <c r="CS63" s="491"/>
      <c r="CT63" s="491"/>
      <c r="CU63" s="491"/>
      <c r="CV63" s="491"/>
      <c r="CW63" s="491"/>
      <c r="CX63" s="491"/>
      <c r="CY63" s="491"/>
      <c r="CZ63" s="491"/>
      <c r="DA63" s="491"/>
      <c r="DB63" s="491"/>
      <c r="DC63" s="491"/>
      <c r="DD63" s="491"/>
      <c r="DE63" s="491"/>
      <c r="DF63" s="491"/>
      <c r="DG63" s="491"/>
      <c r="DH63" s="491"/>
      <c r="DI63" s="491"/>
      <c r="DJ63" s="491"/>
      <c r="DK63" s="491"/>
      <c r="DL63" s="491"/>
      <c r="DM63" s="491"/>
      <c r="DN63" s="491"/>
      <c r="DO63" s="491"/>
      <c r="DP63" s="491"/>
      <c r="DQ63" s="491"/>
      <c r="DR63" s="491"/>
      <c r="DS63" s="491"/>
      <c r="DT63" s="491"/>
      <c r="DU63" s="491"/>
      <c r="DV63" s="491"/>
      <c r="DW63" s="491"/>
      <c r="DX63" s="491"/>
      <c r="DY63" s="491"/>
      <c r="DZ63" s="491"/>
      <c r="EA63" s="491"/>
      <c r="EB63" s="491"/>
      <c r="EC63" s="491"/>
      <c r="ED63" s="491"/>
      <c r="EE63" s="491"/>
      <c r="EF63" s="491"/>
      <c r="EG63" s="491"/>
      <c r="EH63" s="491"/>
      <c r="EI63" s="491"/>
      <c r="EJ63" s="491"/>
      <c r="EK63" s="491"/>
      <c r="EL63" s="491"/>
      <c r="EM63" s="491"/>
      <c r="EN63" s="491"/>
      <c r="EO63" s="491"/>
      <c r="EP63" s="491"/>
      <c r="EQ63" s="491"/>
      <c r="ER63" s="491"/>
      <c r="ES63" s="491"/>
      <c r="ET63" s="491"/>
      <c r="EU63" s="491"/>
      <c r="EV63" s="491"/>
      <c r="EW63" s="491"/>
      <c r="EX63" s="491"/>
      <c r="EY63" s="491"/>
      <c r="EZ63" s="491"/>
      <c r="FA63" s="491"/>
      <c r="FB63" s="491"/>
      <c r="FC63" s="491"/>
      <c r="FD63" s="491"/>
      <c r="FE63" s="491"/>
      <c r="FF63" s="491"/>
      <c r="FG63" s="491"/>
      <c r="FH63" s="491"/>
      <c r="FI63" s="491"/>
      <c r="FJ63" s="491"/>
      <c r="FK63" s="491"/>
      <c r="FL63" s="491"/>
      <c r="FM63" s="491"/>
      <c r="FN63" s="491"/>
      <c r="FO63" s="491"/>
      <c r="FP63" s="491"/>
      <c r="FQ63" s="491"/>
      <c r="FR63" s="491"/>
      <c r="FS63" s="491"/>
      <c r="FT63" s="491"/>
      <c r="FU63" s="491"/>
      <c r="FV63" s="491"/>
      <c r="FW63" s="491"/>
      <c r="FX63" s="491"/>
      <c r="FY63" s="491"/>
      <c r="FZ63" s="491"/>
      <c r="GA63" s="491"/>
      <c r="GB63" s="491"/>
      <c r="GC63" s="491"/>
      <c r="GD63" s="491"/>
      <c r="GE63" s="491"/>
      <c r="GF63" s="491"/>
      <c r="GG63" s="491"/>
      <c r="GH63" s="491"/>
      <c r="GI63" s="491"/>
      <c r="GJ63" s="491"/>
      <c r="GK63" s="491"/>
      <c r="GL63" s="491"/>
      <c r="GM63" s="491"/>
      <c r="GN63" s="491"/>
      <c r="GO63" s="491"/>
      <c r="GP63" s="491"/>
      <c r="GQ63" s="491"/>
      <c r="GR63" s="491"/>
      <c r="GS63" s="491"/>
      <c r="GT63" s="491"/>
      <c r="GU63" s="491"/>
    </row>
    <row r="64" spans="1:203" s="316" customFormat="1" ht="30" customHeight="1">
      <c r="A64" s="342"/>
      <c r="B64" s="195"/>
      <c r="C64" s="195"/>
      <c r="D64" s="195"/>
      <c r="E64" s="195"/>
      <c r="F64" s="195"/>
      <c r="G64" s="195"/>
      <c r="H64" s="195"/>
      <c r="I64" s="195"/>
      <c r="J64" s="195"/>
      <c r="K64" s="195"/>
      <c r="L64" s="195"/>
      <c r="M64" s="195"/>
      <c r="N64" s="195"/>
      <c r="O64" s="195"/>
      <c r="P64" s="195"/>
      <c r="Q64" s="195"/>
      <c r="R64" s="195"/>
      <c r="S64" s="195"/>
      <c r="T64" s="195"/>
      <c r="U64" s="195"/>
      <c r="V64" s="195"/>
      <c r="W64" s="195"/>
      <c r="X64" s="195"/>
      <c r="Y64" s="195"/>
      <c r="Z64" s="195"/>
      <c r="AA64" s="195"/>
      <c r="AB64" s="195"/>
      <c r="AC64" s="195"/>
      <c r="AD64" s="195"/>
      <c r="AE64" s="195"/>
      <c r="AF64" s="195"/>
      <c r="AJ64" s="486"/>
      <c r="AK64" s="486"/>
      <c r="AL64" s="486"/>
      <c r="AM64" s="486"/>
      <c r="AN64" s="486"/>
      <c r="AO64" s="486"/>
      <c r="AP64" s="486"/>
      <c r="AQ64" s="486"/>
      <c r="AR64" s="486"/>
      <c r="AS64" s="486"/>
      <c r="AT64" s="486"/>
      <c r="AU64" s="486"/>
      <c r="AV64" s="486"/>
      <c r="AW64" s="486"/>
      <c r="AX64" s="486"/>
      <c r="AY64" s="486"/>
      <c r="AZ64" s="486"/>
      <c r="BA64" s="486"/>
      <c r="BB64" s="486"/>
      <c r="BC64" s="486"/>
      <c r="BD64" s="486"/>
      <c r="BE64" s="486"/>
      <c r="BF64" s="486"/>
      <c r="BG64" s="486"/>
      <c r="BH64" s="486"/>
      <c r="BI64" s="486"/>
      <c r="BJ64" s="486"/>
      <c r="BK64" s="486"/>
      <c r="BL64" s="486"/>
      <c r="BM64" s="486"/>
      <c r="BN64" s="486"/>
      <c r="BO64" s="486"/>
      <c r="BP64" s="486"/>
      <c r="BQ64" s="486"/>
      <c r="BR64" s="486"/>
      <c r="BS64" s="486"/>
      <c r="BT64" s="486"/>
      <c r="BU64" s="486"/>
      <c r="BV64" s="486"/>
      <c r="BW64" s="486"/>
      <c r="BX64" s="486"/>
      <c r="BY64" s="486"/>
      <c r="BZ64" s="486"/>
      <c r="CA64" s="486"/>
      <c r="CB64" s="486"/>
      <c r="CC64" s="486"/>
      <c r="CD64" s="486"/>
      <c r="CE64" s="486"/>
      <c r="CF64" s="486"/>
      <c r="CG64" s="486"/>
      <c r="CH64" s="486"/>
      <c r="CI64" s="486"/>
      <c r="CJ64" s="486"/>
      <c r="CK64" s="486"/>
      <c r="CL64" s="486"/>
      <c r="CM64" s="486"/>
      <c r="CN64" s="491"/>
      <c r="CO64" s="491"/>
      <c r="CP64" s="491"/>
      <c r="CQ64" s="491"/>
      <c r="CR64" s="491"/>
      <c r="CS64" s="491"/>
      <c r="CT64" s="491"/>
      <c r="CU64" s="491"/>
      <c r="CV64" s="491"/>
      <c r="CW64" s="491"/>
      <c r="CX64" s="491"/>
      <c r="CY64" s="491"/>
      <c r="CZ64" s="491"/>
      <c r="DA64" s="491"/>
      <c r="DB64" s="491"/>
      <c r="DC64" s="491"/>
      <c r="DD64" s="491"/>
      <c r="DE64" s="491"/>
      <c r="DF64" s="491"/>
      <c r="DG64" s="491"/>
      <c r="DH64" s="491"/>
      <c r="DI64" s="491"/>
      <c r="DJ64" s="491"/>
      <c r="DK64" s="491"/>
      <c r="DL64" s="491"/>
      <c r="DM64" s="491"/>
      <c r="DN64" s="491"/>
      <c r="DO64" s="491"/>
      <c r="DP64" s="491"/>
      <c r="DQ64" s="491"/>
      <c r="DR64" s="491"/>
      <c r="DS64" s="491"/>
      <c r="DT64" s="491"/>
      <c r="DU64" s="491"/>
      <c r="DV64" s="491"/>
      <c r="DW64" s="491"/>
      <c r="DX64" s="491"/>
      <c r="DY64" s="491"/>
      <c r="DZ64" s="491"/>
      <c r="EA64" s="491"/>
      <c r="EB64" s="491"/>
      <c r="EC64" s="491"/>
      <c r="ED64" s="491"/>
      <c r="EE64" s="491"/>
      <c r="EF64" s="491"/>
      <c r="EG64" s="491"/>
      <c r="EH64" s="491"/>
      <c r="EI64" s="491"/>
      <c r="EJ64" s="491"/>
      <c r="EK64" s="491"/>
      <c r="EL64" s="491"/>
      <c r="EM64" s="491"/>
      <c r="EN64" s="491"/>
      <c r="EO64" s="491"/>
      <c r="EP64" s="491"/>
      <c r="EQ64" s="491"/>
      <c r="ER64" s="491"/>
      <c r="ES64" s="491"/>
      <c r="ET64" s="491"/>
      <c r="EU64" s="491"/>
      <c r="EV64" s="491"/>
      <c r="EW64" s="491"/>
      <c r="EX64" s="491"/>
      <c r="EY64" s="491"/>
      <c r="EZ64" s="491"/>
      <c r="FA64" s="491"/>
      <c r="FB64" s="491"/>
      <c r="FC64" s="491"/>
      <c r="FD64" s="491"/>
      <c r="FE64" s="491"/>
      <c r="FF64" s="491"/>
      <c r="FG64" s="491"/>
      <c r="FH64" s="491"/>
      <c r="FI64" s="491"/>
      <c r="FJ64" s="491"/>
      <c r="FK64" s="491"/>
      <c r="FL64" s="491"/>
      <c r="FM64" s="491"/>
      <c r="FN64" s="491"/>
      <c r="FO64" s="491"/>
      <c r="FP64" s="491"/>
      <c r="FQ64" s="491"/>
      <c r="FR64" s="491"/>
      <c r="FS64" s="491"/>
      <c r="FT64" s="491"/>
      <c r="FU64" s="491"/>
      <c r="FV64" s="491"/>
      <c r="FW64" s="491"/>
      <c r="FX64" s="491"/>
      <c r="FY64" s="491"/>
      <c r="FZ64" s="491"/>
      <c r="GA64" s="491"/>
      <c r="GB64" s="491"/>
      <c r="GC64" s="491"/>
      <c r="GD64" s="491"/>
      <c r="GE64" s="491"/>
      <c r="GF64" s="491"/>
      <c r="GG64" s="491"/>
      <c r="GH64" s="491"/>
      <c r="GI64" s="491"/>
      <c r="GJ64" s="491"/>
      <c r="GK64" s="491"/>
      <c r="GL64" s="491"/>
      <c r="GM64" s="491"/>
      <c r="GN64" s="491"/>
      <c r="GO64" s="491"/>
      <c r="GP64" s="491"/>
      <c r="GQ64" s="491"/>
      <c r="GR64" s="491"/>
      <c r="GS64" s="491"/>
      <c r="GT64" s="491"/>
      <c r="GU64" s="491"/>
    </row>
    <row r="65" spans="1:203" s="316" customFormat="1" ht="30" customHeight="1">
      <c r="A65" s="342"/>
      <c r="B65" s="195"/>
      <c r="C65" s="195"/>
      <c r="D65" s="195"/>
      <c r="E65" s="195"/>
      <c r="F65" s="195"/>
      <c r="G65" s="195"/>
      <c r="H65" s="195"/>
      <c r="I65" s="195"/>
      <c r="J65" s="195"/>
      <c r="K65" s="195"/>
      <c r="L65" s="195"/>
      <c r="M65" s="195"/>
      <c r="N65" s="195"/>
      <c r="O65" s="195"/>
      <c r="P65" s="195"/>
      <c r="Q65" s="195"/>
      <c r="R65" s="195"/>
      <c r="S65" s="195"/>
      <c r="T65" s="195"/>
      <c r="U65" s="195"/>
      <c r="V65" s="195"/>
      <c r="W65" s="195"/>
      <c r="X65" s="195"/>
      <c r="Y65" s="195"/>
      <c r="Z65" s="195"/>
      <c r="AA65" s="195"/>
      <c r="AB65" s="195"/>
      <c r="AC65" s="195"/>
      <c r="AD65" s="195"/>
      <c r="AE65" s="195"/>
      <c r="AF65" s="195"/>
      <c r="AJ65" s="486"/>
      <c r="AK65" s="486"/>
      <c r="AL65" s="486"/>
      <c r="AM65" s="486"/>
      <c r="AN65" s="486"/>
      <c r="AO65" s="486"/>
      <c r="AP65" s="486"/>
      <c r="AQ65" s="486"/>
      <c r="AR65" s="486"/>
      <c r="AS65" s="486"/>
      <c r="AT65" s="486"/>
      <c r="AU65" s="486"/>
      <c r="AV65" s="486"/>
      <c r="AW65" s="486"/>
      <c r="AX65" s="486"/>
      <c r="AY65" s="486"/>
      <c r="AZ65" s="486"/>
      <c r="BA65" s="486"/>
      <c r="BB65" s="486"/>
      <c r="BC65" s="486"/>
      <c r="BD65" s="486"/>
      <c r="BE65" s="486"/>
      <c r="BF65" s="486"/>
      <c r="BG65" s="486"/>
      <c r="BH65" s="486"/>
      <c r="BI65" s="486"/>
      <c r="BJ65" s="486"/>
      <c r="BK65" s="486"/>
      <c r="BL65" s="486"/>
      <c r="BM65" s="486"/>
      <c r="BN65" s="486"/>
      <c r="BO65" s="486"/>
      <c r="BP65" s="486"/>
      <c r="BQ65" s="486"/>
      <c r="BR65" s="486"/>
      <c r="BS65" s="486"/>
      <c r="BT65" s="486"/>
      <c r="BU65" s="486"/>
      <c r="BV65" s="486"/>
      <c r="BW65" s="486"/>
      <c r="BX65" s="486"/>
      <c r="BY65" s="486"/>
      <c r="BZ65" s="486"/>
      <c r="CA65" s="486"/>
      <c r="CB65" s="486"/>
      <c r="CC65" s="486"/>
      <c r="CD65" s="486"/>
      <c r="CE65" s="486"/>
      <c r="CF65" s="486"/>
      <c r="CG65" s="486"/>
      <c r="CH65" s="486"/>
      <c r="CI65" s="486"/>
      <c r="CJ65" s="486"/>
      <c r="CK65" s="486"/>
      <c r="CL65" s="486"/>
      <c r="CM65" s="486"/>
      <c r="CN65" s="491"/>
      <c r="CO65" s="491"/>
      <c r="CP65" s="491"/>
      <c r="CQ65" s="491"/>
      <c r="CR65" s="491"/>
      <c r="CS65" s="491"/>
      <c r="CT65" s="491"/>
      <c r="CU65" s="491"/>
      <c r="CV65" s="491"/>
      <c r="CW65" s="491"/>
      <c r="CX65" s="491"/>
      <c r="CY65" s="491"/>
      <c r="CZ65" s="491"/>
      <c r="DA65" s="491"/>
      <c r="DB65" s="491"/>
      <c r="DC65" s="491"/>
      <c r="DD65" s="491"/>
      <c r="DE65" s="491"/>
      <c r="DF65" s="491"/>
      <c r="DG65" s="491"/>
      <c r="DH65" s="491"/>
      <c r="DI65" s="491"/>
      <c r="DJ65" s="491"/>
      <c r="DK65" s="491"/>
      <c r="DL65" s="491"/>
      <c r="DM65" s="491"/>
      <c r="DN65" s="491"/>
      <c r="DO65" s="491"/>
      <c r="DP65" s="491"/>
      <c r="DQ65" s="491"/>
      <c r="DR65" s="491"/>
      <c r="DS65" s="491"/>
      <c r="DT65" s="491"/>
      <c r="DU65" s="491"/>
      <c r="DV65" s="491"/>
      <c r="DW65" s="491"/>
      <c r="DX65" s="491"/>
      <c r="DY65" s="491"/>
      <c r="DZ65" s="491"/>
      <c r="EA65" s="491"/>
      <c r="EB65" s="491"/>
      <c r="EC65" s="491"/>
      <c r="ED65" s="491"/>
      <c r="EE65" s="491"/>
      <c r="EF65" s="491"/>
      <c r="EG65" s="491"/>
      <c r="EH65" s="491"/>
      <c r="EI65" s="491"/>
      <c r="EJ65" s="491"/>
      <c r="EK65" s="491"/>
      <c r="EL65" s="491"/>
      <c r="EM65" s="491"/>
      <c r="EN65" s="491"/>
      <c r="EO65" s="491"/>
      <c r="EP65" s="491"/>
      <c r="EQ65" s="491"/>
      <c r="ER65" s="491"/>
      <c r="ES65" s="491"/>
      <c r="ET65" s="491"/>
      <c r="EU65" s="491"/>
      <c r="EV65" s="491"/>
      <c r="EW65" s="491"/>
      <c r="EX65" s="491"/>
      <c r="EY65" s="491"/>
      <c r="EZ65" s="491"/>
      <c r="FA65" s="491"/>
      <c r="FB65" s="491"/>
      <c r="FC65" s="491"/>
      <c r="FD65" s="491"/>
      <c r="FE65" s="491"/>
      <c r="FF65" s="491"/>
      <c r="FG65" s="491"/>
      <c r="FH65" s="491"/>
      <c r="FI65" s="491"/>
      <c r="FJ65" s="491"/>
      <c r="FK65" s="491"/>
      <c r="FL65" s="491"/>
      <c r="FM65" s="491"/>
      <c r="FN65" s="491"/>
      <c r="FO65" s="491"/>
      <c r="FP65" s="491"/>
      <c r="FQ65" s="491"/>
      <c r="FR65" s="491"/>
      <c r="FS65" s="491"/>
      <c r="FT65" s="491"/>
      <c r="FU65" s="491"/>
      <c r="FV65" s="491"/>
      <c r="FW65" s="491"/>
      <c r="FX65" s="491"/>
      <c r="FY65" s="491"/>
      <c r="FZ65" s="491"/>
      <c r="GA65" s="491"/>
      <c r="GB65" s="491"/>
      <c r="GC65" s="491"/>
      <c r="GD65" s="491"/>
      <c r="GE65" s="491"/>
      <c r="GF65" s="491"/>
      <c r="GG65" s="491"/>
      <c r="GH65" s="491"/>
      <c r="GI65" s="491"/>
      <c r="GJ65" s="491"/>
      <c r="GK65" s="491"/>
      <c r="GL65" s="491"/>
      <c r="GM65" s="491"/>
      <c r="GN65" s="491"/>
      <c r="GO65" s="491"/>
      <c r="GP65" s="491"/>
      <c r="GQ65" s="491"/>
      <c r="GR65" s="491"/>
      <c r="GS65" s="491"/>
      <c r="GT65" s="491"/>
      <c r="GU65" s="491"/>
    </row>
    <row r="66" spans="1:203" s="316" customFormat="1" ht="30" customHeight="1">
      <c r="A66" s="342"/>
      <c r="B66" s="195"/>
      <c r="C66" s="195"/>
      <c r="D66" s="195"/>
      <c r="E66" s="195"/>
      <c r="F66" s="195"/>
      <c r="G66" s="195"/>
      <c r="H66" s="195"/>
      <c r="I66" s="195"/>
      <c r="J66" s="195"/>
      <c r="K66" s="195"/>
      <c r="L66" s="195"/>
      <c r="M66" s="195"/>
      <c r="N66" s="195"/>
      <c r="O66" s="195"/>
      <c r="P66" s="195"/>
      <c r="Q66" s="195"/>
      <c r="R66" s="195"/>
      <c r="S66" s="195"/>
      <c r="T66" s="195"/>
      <c r="U66" s="195"/>
      <c r="V66" s="195"/>
      <c r="W66" s="195"/>
      <c r="X66" s="195"/>
      <c r="Y66" s="195"/>
      <c r="Z66" s="195"/>
      <c r="AA66" s="195"/>
      <c r="AB66" s="195"/>
      <c r="AC66" s="195"/>
      <c r="AD66" s="195"/>
      <c r="AE66" s="195"/>
      <c r="AF66" s="195"/>
      <c r="AJ66" s="486"/>
      <c r="AK66" s="486"/>
      <c r="AL66" s="486"/>
      <c r="AM66" s="486"/>
      <c r="AN66" s="486"/>
      <c r="AO66" s="486"/>
      <c r="AP66" s="486"/>
      <c r="AQ66" s="486"/>
      <c r="AR66" s="486"/>
      <c r="AS66" s="486"/>
      <c r="AT66" s="486"/>
      <c r="AU66" s="486"/>
      <c r="AV66" s="486"/>
      <c r="AW66" s="486"/>
      <c r="AX66" s="486"/>
      <c r="AY66" s="486"/>
      <c r="AZ66" s="486"/>
      <c r="BA66" s="486"/>
      <c r="BB66" s="486"/>
      <c r="BC66" s="486"/>
      <c r="BD66" s="486"/>
      <c r="BE66" s="486"/>
      <c r="BF66" s="486"/>
      <c r="BG66" s="486"/>
      <c r="BH66" s="486"/>
      <c r="BI66" s="486"/>
      <c r="BJ66" s="486"/>
      <c r="BK66" s="486"/>
      <c r="BL66" s="486"/>
      <c r="BM66" s="486"/>
      <c r="BN66" s="486"/>
      <c r="BO66" s="486"/>
      <c r="BP66" s="486"/>
      <c r="BQ66" s="486"/>
      <c r="BR66" s="486"/>
      <c r="BS66" s="486"/>
      <c r="BT66" s="486"/>
      <c r="BU66" s="486"/>
      <c r="BV66" s="486"/>
      <c r="BW66" s="486"/>
      <c r="BX66" s="486"/>
      <c r="BY66" s="486"/>
      <c r="BZ66" s="486"/>
      <c r="CA66" s="486"/>
      <c r="CB66" s="486"/>
      <c r="CC66" s="486"/>
      <c r="CD66" s="486"/>
      <c r="CE66" s="486"/>
      <c r="CF66" s="486"/>
      <c r="CG66" s="486"/>
      <c r="CH66" s="486"/>
      <c r="CI66" s="486"/>
      <c r="CJ66" s="486"/>
      <c r="CK66" s="486"/>
      <c r="CL66" s="486"/>
      <c r="CM66" s="486"/>
      <c r="CN66" s="491"/>
      <c r="CO66" s="491"/>
      <c r="CP66" s="491"/>
      <c r="CQ66" s="491"/>
      <c r="CR66" s="491"/>
      <c r="CS66" s="491"/>
      <c r="CT66" s="491"/>
      <c r="CU66" s="491"/>
      <c r="CV66" s="491"/>
      <c r="CW66" s="491"/>
      <c r="CX66" s="491"/>
      <c r="CY66" s="491"/>
      <c r="CZ66" s="491"/>
      <c r="DA66" s="491"/>
      <c r="DB66" s="491"/>
      <c r="DC66" s="491"/>
      <c r="DD66" s="491"/>
      <c r="DE66" s="491"/>
      <c r="DF66" s="491"/>
      <c r="DG66" s="491"/>
      <c r="DH66" s="491"/>
      <c r="DI66" s="491"/>
      <c r="DJ66" s="491"/>
      <c r="DK66" s="491"/>
      <c r="DL66" s="491"/>
      <c r="DM66" s="491"/>
      <c r="DN66" s="491"/>
      <c r="DO66" s="491"/>
      <c r="DP66" s="491"/>
      <c r="DQ66" s="491"/>
      <c r="DR66" s="491"/>
      <c r="DS66" s="491"/>
      <c r="DT66" s="491"/>
      <c r="DU66" s="491"/>
      <c r="DV66" s="491"/>
      <c r="DW66" s="491"/>
      <c r="DX66" s="491"/>
      <c r="DY66" s="491"/>
      <c r="DZ66" s="491"/>
      <c r="EA66" s="491"/>
      <c r="EB66" s="491"/>
      <c r="EC66" s="491"/>
      <c r="ED66" s="491"/>
      <c r="EE66" s="491"/>
      <c r="EF66" s="491"/>
      <c r="EG66" s="491"/>
      <c r="EH66" s="491"/>
      <c r="EI66" s="491"/>
      <c r="EJ66" s="491"/>
      <c r="EK66" s="491"/>
      <c r="EL66" s="491"/>
      <c r="EM66" s="491"/>
      <c r="EN66" s="491"/>
      <c r="EO66" s="491"/>
      <c r="EP66" s="491"/>
      <c r="EQ66" s="491"/>
      <c r="ER66" s="491"/>
      <c r="ES66" s="491"/>
      <c r="ET66" s="491"/>
      <c r="EU66" s="491"/>
      <c r="EV66" s="491"/>
      <c r="EW66" s="491"/>
      <c r="EX66" s="491"/>
      <c r="EY66" s="491"/>
      <c r="EZ66" s="491"/>
      <c r="FA66" s="491"/>
      <c r="FB66" s="491"/>
      <c r="FC66" s="491"/>
      <c r="FD66" s="491"/>
      <c r="FE66" s="491"/>
      <c r="FF66" s="491"/>
      <c r="FG66" s="491"/>
      <c r="FH66" s="491"/>
      <c r="FI66" s="491"/>
      <c r="FJ66" s="491"/>
      <c r="FK66" s="491"/>
      <c r="FL66" s="491"/>
      <c r="FM66" s="491"/>
      <c r="FN66" s="491"/>
      <c r="FO66" s="491"/>
      <c r="FP66" s="491"/>
      <c r="FQ66" s="491"/>
      <c r="FR66" s="491"/>
      <c r="FS66" s="491"/>
      <c r="FT66" s="491"/>
      <c r="FU66" s="491"/>
      <c r="FV66" s="491"/>
      <c r="FW66" s="491"/>
      <c r="FX66" s="491"/>
      <c r="FY66" s="491"/>
      <c r="FZ66" s="491"/>
      <c r="GA66" s="491"/>
      <c r="GB66" s="491"/>
      <c r="GC66" s="491"/>
      <c r="GD66" s="491"/>
      <c r="GE66" s="491"/>
      <c r="GF66" s="491"/>
      <c r="GG66" s="491"/>
      <c r="GH66" s="491"/>
      <c r="GI66" s="491"/>
      <c r="GJ66" s="491"/>
      <c r="GK66" s="491"/>
      <c r="GL66" s="491"/>
      <c r="GM66" s="491"/>
      <c r="GN66" s="491"/>
      <c r="GO66" s="491"/>
      <c r="GP66" s="491"/>
      <c r="GQ66" s="491"/>
      <c r="GR66" s="491"/>
      <c r="GS66" s="491"/>
      <c r="GT66" s="491"/>
      <c r="GU66" s="491"/>
    </row>
    <row r="67" spans="1:203" s="316" customFormat="1" ht="30" customHeight="1">
      <c r="A67" s="342"/>
      <c r="B67" s="195"/>
      <c r="C67" s="195"/>
      <c r="D67" s="195"/>
      <c r="E67" s="195"/>
      <c r="F67" s="195"/>
      <c r="G67" s="195"/>
      <c r="H67" s="195"/>
      <c r="I67" s="195"/>
      <c r="J67" s="195"/>
      <c r="K67" s="195"/>
      <c r="L67" s="195"/>
      <c r="M67" s="195"/>
      <c r="N67" s="195"/>
      <c r="O67" s="195"/>
      <c r="P67" s="195"/>
      <c r="Q67" s="195"/>
      <c r="R67" s="195"/>
      <c r="S67" s="195"/>
      <c r="T67" s="195"/>
      <c r="U67" s="195"/>
      <c r="V67" s="195"/>
      <c r="W67" s="195"/>
      <c r="X67" s="195"/>
      <c r="Y67" s="195"/>
      <c r="Z67" s="195"/>
      <c r="AA67" s="195"/>
      <c r="AB67" s="195"/>
      <c r="AC67" s="195"/>
      <c r="AD67" s="195"/>
      <c r="AE67" s="195"/>
      <c r="AF67" s="195"/>
      <c r="AJ67" s="486"/>
      <c r="AK67" s="486"/>
      <c r="AL67" s="486"/>
      <c r="AM67" s="486"/>
      <c r="AN67" s="486"/>
      <c r="AO67" s="486"/>
      <c r="AP67" s="486"/>
      <c r="AQ67" s="486"/>
      <c r="AR67" s="486"/>
      <c r="AS67" s="486"/>
      <c r="AT67" s="486"/>
      <c r="AU67" s="486"/>
      <c r="AV67" s="486"/>
      <c r="AW67" s="486"/>
      <c r="AX67" s="486"/>
      <c r="AY67" s="486"/>
      <c r="AZ67" s="486"/>
      <c r="BA67" s="486"/>
      <c r="BB67" s="486"/>
      <c r="BC67" s="486"/>
      <c r="BD67" s="486"/>
      <c r="BE67" s="486"/>
      <c r="BF67" s="486"/>
      <c r="BG67" s="486"/>
      <c r="BH67" s="486"/>
      <c r="BI67" s="486"/>
      <c r="BJ67" s="486"/>
      <c r="BK67" s="486"/>
      <c r="BL67" s="486"/>
      <c r="BM67" s="486"/>
      <c r="BN67" s="486"/>
      <c r="BO67" s="486"/>
      <c r="BP67" s="486"/>
      <c r="BQ67" s="486"/>
      <c r="BR67" s="486"/>
      <c r="BS67" s="486"/>
      <c r="BT67" s="486"/>
      <c r="BU67" s="486"/>
      <c r="BV67" s="486"/>
      <c r="BW67" s="486"/>
      <c r="BX67" s="486"/>
      <c r="BY67" s="486"/>
      <c r="BZ67" s="486"/>
      <c r="CA67" s="486"/>
      <c r="CB67" s="486"/>
      <c r="CC67" s="486"/>
      <c r="CD67" s="486"/>
      <c r="CE67" s="486"/>
      <c r="CF67" s="486"/>
      <c r="CG67" s="486"/>
      <c r="CH67" s="486"/>
      <c r="CI67" s="486"/>
      <c r="CJ67" s="486"/>
      <c r="CK67" s="486"/>
      <c r="CL67" s="486"/>
      <c r="CM67" s="486"/>
      <c r="CN67" s="491"/>
      <c r="CO67" s="491"/>
      <c r="CP67" s="491"/>
      <c r="CQ67" s="491"/>
      <c r="CR67" s="491"/>
      <c r="CS67" s="491"/>
      <c r="CT67" s="491"/>
      <c r="CU67" s="491"/>
      <c r="CV67" s="491"/>
      <c r="CW67" s="491"/>
      <c r="CX67" s="491"/>
      <c r="CY67" s="491"/>
      <c r="CZ67" s="491"/>
      <c r="DA67" s="491"/>
      <c r="DB67" s="491"/>
      <c r="DC67" s="491"/>
      <c r="DD67" s="491"/>
      <c r="DE67" s="491"/>
      <c r="DF67" s="491"/>
      <c r="DG67" s="491"/>
      <c r="DH67" s="491"/>
      <c r="DI67" s="491"/>
      <c r="DJ67" s="491"/>
      <c r="DK67" s="491"/>
      <c r="DL67" s="491"/>
      <c r="DM67" s="491"/>
      <c r="DN67" s="491"/>
      <c r="DO67" s="491"/>
      <c r="DP67" s="491"/>
      <c r="DQ67" s="491"/>
      <c r="DR67" s="491"/>
      <c r="DS67" s="491"/>
      <c r="DT67" s="491"/>
      <c r="DU67" s="491"/>
      <c r="DV67" s="491"/>
      <c r="DW67" s="491"/>
      <c r="DX67" s="491"/>
      <c r="DY67" s="491"/>
      <c r="DZ67" s="491"/>
      <c r="EA67" s="491"/>
      <c r="EB67" s="491"/>
      <c r="EC67" s="491"/>
      <c r="ED67" s="491"/>
      <c r="EE67" s="491"/>
      <c r="EF67" s="491"/>
      <c r="EG67" s="491"/>
      <c r="EH67" s="491"/>
      <c r="EI67" s="491"/>
      <c r="EJ67" s="491"/>
      <c r="EK67" s="491"/>
      <c r="EL67" s="491"/>
      <c r="EM67" s="491"/>
      <c r="EN67" s="491"/>
      <c r="EO67" s="491"/>
      <c r="EP67" s="491"/>
      <c r="EQ67" s="491"/>
      <c r="ER67" s="491"/>
      <c r="ES67" s="491"/>
      <c r="ET67" s="491"/>
      <c r="EU67" s="491"/>
      <c r="EV67" s="491"/>
      <c r="EW67" s="491"/>
      <c r="EX67" s="491"/>
      <c r="EY67" s="491"/>
      <c r="EZ67" s="491"/>
      <c r="FA67" s="491"/>
      <c r="FB67" s="491"/>
      <c r="FC67" s="491"/>
      <c r="FD67" s="491"/>
      <c r="FE67" s="491"/>
      <c r="FF67" s="491"/>
      <c r="FG67" s="491"/>
      <c r="FH67" s="491"/>
      <c r="FI67" s="491"/>
      <c r="FJ67" s="491"/>
      <c r="FK67" s="491"/>
      <c r="FL67" s="491"/>
      <c r="FM67" s="491"/>
      <c r="FN67" s="491"/>
      <c r="FO67" s="491"/>
      <c r="FP67" s="491"/>
      <c r="FQ67" s="491"/>
      <c r="FR67" s="491"/>
      <c r="FS67" s="491"/>
      <c r="FT67" s="491"/>
      <c r="FU67" s="491"/>
      <c r="FV67" s="491"/>
      <c r="FW67" s="491"/>
      <c r="FX67" s="491"/>
      <c r="FY67" s="491"/>
      <c r="FZ67" s="491"/>
      <c r="GA67" s="491"/>
      <c r="GB67" s="491"/>
      <c r="GC67" s="491"/>
      <c r="GD67" s="491"/>
      <c r="GE67" s="491"/>
      <c r="GF67" s="491"/>
      <c r="GG67" s="491"/>
      <c r="GH67" s="491"/>
      <c r="GI67" s="491"/>
      <c r="GJ67" s="491"/>
      <c r="GK67" s="491"/>
      <c r="GL67" s="491"/>
      <c r="GM67" s="491"/>
      <c r="GN67" s="491"/>
      <c r="GO67" s="491"/>
      <c r="GP67" s="491"/>
      <c r="GQ67" s="491"/>
      <c r="GR67" s="491"/>
      <c r="GS67" s="491"/>
      <c r="GT67" s="491"/>
      <c r="GU67" s="491"/>
    </row>
    <row r="68" spans="1:203" s="316" customFormat="1" ht="30" customHeight="1">
      <c r="A68" s="342"/>
      <c r="B68" s="195"/>
      <c r="C68" s="195"/>
      <c r="D68" s="195"/>
      <c r="E68" s="195"/>
      <c r="F68" s="195"/>
      <c r="G68" s="195"/>
      <c r="H68" s="195"/>
      <c r="I68" s="195"/>
      <c r="J68" s="195"/>
      <c r="K68" s="195"/>
      <c r="L68" s="195"/>
      <c r="M68" s="195"/>
      <c r="N68" s="195"/>
      <c r="O68" s="195"/>
      <c r="P68" s="195"/>
      <c r="Q68" s="195"/>
      <c r="R68" s="195"/>
      <c r="S68" s="195"/>
      <c r="T68" s="195"/>
      <c r="U68" s="195"/>
      <c r="V68" s="195"/>
      <c r="W68" s="195"/>
      <c r="X68" s="195"/>
      <c r="Y68" s="195"/>
      <c r="Z68" s="195"/>
      <c r="AA68" s="195"/>
      <c r="AB68" s="195"/>
      <c r="AC68" s="195"/>
      <c r="AD68" s="195"/>
      <c r="AE68" s="195"/>
      <c r="AF68" s="195"/>
      <c r="AJ68" s="486"/>
      <c r="AK68" s="486"/>
      <c r="AL68" s="486"/>
      <c r="AM68" s="486"/>
      <c r="AN68" s="486"/>
      <c r="AO68" s="486"/>
      <c r="AP68" s="486"/>
      <c r="AQ68" s="486"/>
      <c r="AR68" s="486"/>
      <c r="AS68" s="486"/>
      <c r="AT68" s="486"/>
      <c r="AU68" s="486"/>
      <c r="AV68" s="486"/>
      <c r="AW68" s="486"/>
      <c r="AX68" s="486"/>
      <c r="AY68" s="486"/>
      <c r="AZ68" s="486"/>
      <c r="BA68" s="486"/>
      <c r="BB68" s="486"/>
      <c r="BC68" s="486"/>
      <c r="BD68" s="486"/>
      <c r="BE68" s="486"/>
      <c r="BF68" s="486"/>
      <c r="BG68" s="486"/>
      <c r="BH68" s="486"/>
      <c r="BI68" s="486"/>
      <c r="BJ68" s="486"/>
      <c r="BK68" s="486"/>
      <c r="BL68" s="486"/>
      <c r="BM68" s="486"/>
      <c r="BN68" s="486"/>
      <c r="BO68" s="486"/>
      <c r="BP68" s="486"/>
      <c r="BQ68" s="486"/>
      <c r="BR68" s="486"/>
      <c r="BS68" s="486"/>
      <c r="BT68" s="486"/>
      <c r="BU68" s="486"/>
      <c r="BV68" s="486"/>
      <c r="BW68" s="486"/>
      <c r="BX68" s="486"/>
      <c r="BY68" s="486"/>
      <c r="BZ68" s="486"/>
      <c r="CA68" s="486"/>
      <c r="CB68" s="486"/>
      <c r="CC68" s="486"/>
      <c r="CD68" s="486"/>
      <c r="CE68" s="486"/>
      <c r="CF68" s="486"/>
      <c r="CG68" s="486"/>
      <c r="CH68" s="486"/>
      <c r="CI68" s="486"/>
      <c r="CJ68" s="486"/>
      <c r="CK68" s="486"/>
      <c r="CL68" s="486"/>
      <c r="CM68" s="486"/>
      <c r="CN68" s="491"/>
      <c r="CO68" s="491"/>
      <c r="CP68" s="491"/>
      <c r="CQ68" s="491"/>
      <c r="CR68" s="491"/>
      <c r="CS68" s="491"/>
      <c r="CT68" s="491"/>
      <c r="CU68" s="491"/>
      <c r="CV68" s="491"/>
      <c r="CW68" s="491"/>
      <c r="CX68" s="491"/>
      <c r="CY68" s="491"/>
      <c r="CZ68" s="491"/>
      <c r="DA68" s="491"/>
      <c r="DB68" s="491"/>
      <c r="DC68" s="491"/>
      <c r="DD68" s="491"/>
      <c r="DE68" s="491"/>
      <c r="DF68" s="491"/>
      <c r="DG68" s="491"/>
      <c r="DH68" s="491"/>
      <c r="DI68" s="491"/>
      <c r="DJ68" s="491"/>
      <c r="DK68" s="491"/>
      <c r="DL68" s="491"/>
      <c r="DM68" s="491"/>
      <c r="DN68" s="491"/>
      <c r="DO68" s="491"/>
      <c r="DP68" s="491"/>
      <c r="DQ68" s="491"/>
      <c r="DR68" s="491"/>
      <c r="DS68" s="491"/>
      <c r="DT68" s="491"/>
      <c r="DU68" s="491"/>
      <c r="DV68" s="491"/>
      <c r="DW68" s="491"/>
      <c r="DX68" s="491"/>
      <c r="DY68" s="491"/>
      <c r="DZ68" s="491"/>
      <c r="EA68" s="491"/>
      <c r="EB68" s="491"/>
      <c r="EC68" s="491"/>
      <c r="ED68" s="491"/>
      <c r="EE68" s="491"/>
      <c r="EF68" s="491"/>
      <c r="EG68" s="491"/>
      <c r="EH68" s="491"/>
      <c r="EI68" s="491"/>
      <c r="EJ68" s="491"/>
      <c r="EK68" s="491"/>
      <c r="EL68" s="491"/>
      <c r="EM68" s="491"/>
      <c r="EN68" s="491"/>
      <c r="EO68" s="491"/>
      <c r="EP68" s="491"/>
      <c r="EQ68" s="491"/>
      <c r="ER68" s="491"/>
      <c r="ES68" s="491"/>
      <c r="ET68" s="491"/>
      <c r="EU68" s="491"/>
      <c r="EV68" s="491"/>
      <c r="EW68" s="491"/>
      <c r="EX68" s="491"/>
      <c r="EY68" s="491"/>
      <c r="EZ68" s="491"/>
      <c r="FA68" s="491"/>
      <c r="FB68" s="491"/>
      <c r="FC68" s="491"/>
      <c r="FD68" s="491"/>
      <c r="FE68" s="491"/>
      <c r="FF68" s="491"/>
      <c r="FG68" s="491"/>
      <c r="FH68" s="491"/>
      <c r="FI68" s="491"/>
      <c r="FJ68" s="491"/>
      <c r="FK68" s="491"/>
      <c r="FL68" s="491"/>
      <c r="FM68" s="491"/>
      <c r="FN68" s="491"/>
      <c r="FO68" s="491"/>
      <c r="FP68" s="491"/>
      <c r="FQ68" s="491"/>
      <c r="FR68" s="491"/>
      <c r="FS68" s="491"/>
      <c r="FT68" s="491"/>
      <c r="FU68" s="491"/>
      <c r="FV68" s="491"/>
      <c r="FW68" s="491"/>
      <c r="FX68" s="491"/>
      <c r="FY68" s="491"/>
      <c r="FZ68" s="491"/>
      <c r="GA68" s="491"/>
      <c r="GB68" s="491"/>
      <c r="GC68" s="491"/>
      <c r="GD68" s="491"/>
      <c r="GE68" s="491"/>
      <c r="GF68" s="491"/>
      <c r="GG68" s="491"/>
      <c r="GH68" s="491"/>
      <c r="GI68" s="491"/>
      <c r="GJ68" s="491"/>
      <c r="GK68" s="491"/>
      <c r="GL68" s="491"/>
      <c r="GM68" s="491"/>
      <c r="GN68" s="491"/>
      <c r="GO68" s="491"/>
      <c r="GP68" s="491"/>
      <c r="GQ68" s="491"/>
      <c r="GR68" s="491"/>
      <c r="GS68" s="491"/>
      <c r="GT68" s="491"/>
      <c r="GU68" s="491"/>
    </row>
    <row r="69" spans="1:203" s="316" customFormat="1" ht="30" customHeight="1">
      <c r="A69" s="342"/>
      <c r="B69" s="195"/>
      <c r="C69" s="195"/>
      <c r="D69" s="195"/>
      <c r="E69" s="195"/>
      <c r="F69" s="195"/>
      <c r="G69" s="195"/>
      <c r="H69" s="195"/>
      <c r="I69" s="195"/>
      <c r="J69" s="195"/>
      <c r="K69" s="195"/>
      <c r="L69" s="195"/>
      <c r="M69" s="195"/>
      <c r="N69" s="195"/>
      <c r="O69" s="195"/>
      <c r="P69" s="195"/>
      <c r="Q69" s="195"/>
      <c r="R69" s="195"/>
      <c r="S69" s="195"/>
      <c r="T69" s="195"/>
      <c r="U69" s="195"/>
      <c r="V69" s="195"/>
      <c r="W69" s="195"/>
      <c r="X69" s="195"/>
      <c r="Y69" s="195"/>
      <c r="Z69" s="195"/>
      <c r="AA69" s="195"/>
      <c r="AB69" s="195"/>
      <c r="AC69" s="195"/>
      <c r="AD69" s="195"/>
      <c r="AE69" s="195"/>
      <c r="AF69" s="195"/>
      <c r="AJ69" s="486"/>
      <c r="AK69" s="486"/>
      <c r="AL69" s="486"/>
      <c r="AM69" s="486"/>
      <c r="AN69" s="486"/>
      <c r="AO69" s="486"/>
      <c r="AP69" s="486"/>
      <c r="AQ69" s="486"/>
      <c r="AR69" s="486"/>
      <c r="AS69" s="486"/>
      <c r="AT69" s="486"/>
      <c r="AU69" s="486"/>
      <c r="AV69" s="486"/>
      <c r="AW69" s="486"/>
      <c r="AX69" s="486"/>
      <c r="AY69" s="486"/>
      <c r="AZ69" s="486"/>
      <c r="BA69" s="486"/>
      <c r="BB69" s="486"/>
      <c r="BC69" s="486"/>
      <c r="BD69" s="486"/>
      <c r="BE69" s="486"/>
      <c r="BF69" s="486"/>
      <c r="BG69" s="486"/>
      <c r="BH69" s="486"/>
      <c r="BI69" s="486"/>
      <c r="BJ69" s="486"/>
      <c r="BK69" s="486"/>
      <c r="BL69" s="486"/>
      <c r="BM69" s="486"/>
      <c r="BN69" s="486"/>
      <c r="BO69" s="486"/>
      <c r="BP69" s="486"/>
      <c r="BQ69" s="486"/>
      <c r="BR69" s="486"/>
      <c r="BS69" s="486"/>
      <c r="BT69" s="486"/>
      <c r="BU69" s="486"/>
      <c r="BV69" s="486"/>
      <c r="BW69" s="486"/>
      <c r="BX69" s="486"/>
      <c r="BY69" s="486"/>
      <c r="BZ69" s="486"/>
      <c r="CA69" s="486"/>
      <c r="CB69" s="486"/>
      <c r="CC69" s="486"/>
      <c r="CD69" s="486"/>
      <c r="CE69" s="486"/>
      <c r="CF69" s="486"/>
      <c r="CG69" s="486"/>
      <c r="CH69" s="486"/>
      <c r="CI69" s="486"/>
      <c r="CJ69" s="486"/>
      <c r="CK69" s="486"/>
      <c r="CL69" s="486"/>
      <c r="CM69" s="486"/>
      <c r="CN69" s="491"/>
      <c r="CO69" s="491"/>
      <c r="CP69" s="491"/>
      <c r="CQ69" s="491"/>
      <c r="CR69" s="491"/>
      <c r="CS69" s="491"/>
      <c r="CT69" s="491"/>
      <c r="CU69" s="491"/>
      <c r="CV69" s="491"/>
      <c r="CW69" s="491"/>
      <c r="CX69" s="491"/>
      <c r="CY69" s="491"/>
      <c r="CZ69" s="491"/>
      <c r="DA69" s="491"/>
      <c r="DB69" s="491"/>
      <c r="DC69" s="491"/>
      <c r="DD69" s="491"/>
      <c r="DE69" s="491"/>
      <c r="DF69" s="491"/>
      <c r="DG69" s="491"/>
      <c r="DH69" s="491"/>
      <c r="DI69" s="491"/>
      <c r="DJ69" s="491"/>
      <c r="DK69" s="491"/>
      <c r="DL69" s="491"/>
      <c r="DM69" s="491"/>
      <c r="DN69" s="491"/>
      <c r="DO69" s="491"/>
      <c r="DP69" s="491"/>
      <c r="DQ69" s="491"/>
      <c r="DR69" s="491"/>
      <c r="DS69" s="491"/>
      <c r="DT69" s="491"/>
      <c r="DU69" s="491"/>
      <c r="DV69" s="491"/>
      <c r="DW69" s="491"/>
      <c r="DX69" s="491"/>
      <c r="DY69" s="491"/>
      <c r="DZ69" s="491"/>
      <c r="EA69" s="491"/>
      <c r="EB69" s="491"/>
      <c r="EC69" s="491"/>
      <c r="ED69" s="491"/>
      <c r="EE69" s="491"/>
      <c r="EF69" s="491"/>
      <c r="EG69" s="491"/>
      <c r="EH69" s="491"/>
      <c r="EI69" s="491"/>
      <c r="EJ69" s="491"/>
      <c r="EK69" s="491"/>
      <c r="EL69" s="491"/>
      <c r="EM69" s="491"/>
      <c r="EN69" s="491"/>
      <c r="EO69" s="491"/>
      <c r="EP69" s="491"/>
      <c r="EQ69" s="491"/>
      <c r="ER69" s="491"/>
      <c r="ES69" s="491"/>
      <c r="ET69" s="491"/>
      <c r="EU69" s="491"/>
      <c r="EV69" s="491"/>
      <c r="EW69" s="491"/>
      <c r="EX69" s="491"/>
      <c r="EY69" s="491"/>
      <c r="EZ69" s="491"/>
      <c r="FA69" s="491"/>
      <c r="FB69" s="491"/>
      <c r="FC69" s="491"/>
      <c r="FD69" s="491"/>
      <c r="FE69" s="491"/>
      <c r="FF69" s="491"/>
      <c r="FG69" s="491"/>
      <c r="FH69" s="491"/>
      <c r="FI69" s="491"/>
      <c r="FJ69" s="491"/>
      <c r="FK69" s="491"/>
      <c r="FL69" s="491"/>
      <c r="FM69" s="491"/>
      <c r="FN69" s="491"/>
      <c r="FO69" s="491"/>
      <c r="FP69" s="491"/>
      <c r="FQ69" s="491"/>
      <c r="FR69" s="491"/>
      <c r="FS69" s="491"/>
      <c r="FT69" s="491"/>
      <c r="FU69" s="491"/>
      <c r="FV69" s="491"/>
      <c r="FW69" s="491"/>
      <c r="FX69" s="491"/>
      <c r="FY69" s="491"/>
      <c r="FZ69" s="491"/>
      <c r="GA69" s="491"/>
      <c r="GB69" s="491"/>
      <c r="GC69" s="491"/>
      <c r="GD69" s="491"/>
      <c r="GE69" s="491"/>
      <c r="GF69" s="491"/>
      <c r="GG69" s="491"/>
      <c r="GH69" s="491"/>
      <c r="GI69" s="491"/>
      <c r="GJ69" s="491"/>
      <c r="GK69" s="491"/>
      <c r="GL69" s="491"/>
      <c r="GM69" s="491"/>
      <c r="GN69" s="491"/>
      <c r="GO69" s="491"/>
      <c r="GP69" s="491"/>
      <c r="GQ69" s="491"/>
      <c r="GR69" s="491"/>
      <c r="GS69" s="491"/>
      <c r="GT69" s="491"/>
      <c r="GU69" s="491"/>
    </row>
    <row r="70" spans="1:203" s="316" customFormat="1" ht="30" customHeight="1">
      <c r="A70" s="342"/>
      <c r="B70" s="195"/>
      <c r="C70" s="195"/>
      <c r="D70" s="195"/>
      <c r="E70" s="195"/>
      <c r="F70" s="195"/>
      <c r="G70" s="195"/>
      <c r="H70" s="195"/>
      <c r="I70" s="195"/>
      <c r="J70" s="195"/>
      <c r="K70" s="195"/>
      <c r="L70" s="195"/>
      <c r="M70" s="195"/>
      <c r="N70" s="195"/>
      <c r="O70" s="195"/>
      <c r="P70" s="195"/>
      <c r="Q70" s="195"/>
      <c r="R70" s="195"/>
      <c r="S70" s="195"/>
      <c r="T70" s="195"/>
      <c r="U70" s="195"/>
      <c r="V70" s="195"/>
      <c r="W70" s="195"/>
      <c r="X70" s="195"/>
      <c r="Y70" s="195"/>
      <c r="Z70" s="195"/>
      <c r="AA70" s="195"/>
      <c r="AB70" s="195"/>
      <c r="AC70" s="195"/>
      <c r="AD70" s="195"/>
      <c r="AE70" s="195"/>
      <c r="AF70" s="195"/>
      <c r="AJ70" s="486"/>
      <c r="AK70" s="486"/>
      <c r="AL70" s="486"/>
      <c r="AM70" s="486"/>
      <c r="AN70" s="486"/>
      <c r="AO70" s="486"/>
      <c r="AP70" s="486"/>
      <c r="AQ70" s="486"/>
      <c r="AR70" s="486"/>
      <c r="AS70" s="486"/>
      <c r="AT70" s="486"/>
      <c r="AU70" s="486"/>
      <c r="AV70" s="486"/>
      <c r="AW70" s="486"/>
      <c r="AX70" s="486"/>
      <c r="AY70" s="486"/>
      <c r="AZ70" s="486"/>
      <c r="BA70" s="486"/>
      <c r="BB70" s="486"/>
      <c r="BC70" s="486"/>
      <c r="BD70" s="486"/>
      <c r="BE70" s="486"/>
      <c r="BF70" s="486"/>
      <c r="BG70" s="486"/>
      <c r="BH70" s="486"/>
      <c r="BI70" s="486"/>
      <c r="BJ70" s="486"/>
      <c r="BK70" s="486"/>
      <c r="BL70" s="486"/>
      <c r="BM70" s="486"/>
      <c r="BN70" s="486"/>
      <c r="BO70" s="486"/>
      <c r="BP70" s="486"/>
      <c r="BQ70" s="486"/>
      <c r="BR70" s="486"/>
      <c r="BS70" s="486"/>
      <c r="BT70" s="486"/>
      <c r="BU70" s="486"/>
      <c r="BV70" s="486"/>
      <c r="BW70" s="486"/>
      <c r="BX70" s="486"/>
      <c r="BY70" s="486"/>
      <c r="BZ70" s="486"/>
      <c r="CA70" s="486"/>
      <c r="CB70" s="486"/>
      <c r="CC70" s="486"/>
      <c r="CD70" s="486"/>
      <c r="CE70" s="486"/>
      <c r="CF70" s="486"/>
      <c r="CG70" s="486"/>
      <c r="CH70" s="486"/>
      <c r="CI70" s="486"/>
      <c r="CJ70" s="486"/>
      <c r="CK70" s="486"/>
      <c r="CL70" s="486"/>
      <c r="CM70" s="486"/>
      <c r="CN70" s="491"/>
      <c r="CO70" s="491"/>
      <c r="CP70" s="491"/>
      <c r="CQ70" s="491"/>
      <c r="CR70" s="491"/>
      <c r="CS70" s="491"/>
      <c r="CT70" s="491"/>
      <c r="CU70" s="491"/>
      <c r="CV70" s="491"/>
      <c r="CW70" s="491"/>
      <c r="CX70" s="491"/>
      <c r="CY70" s="491"/>
      <c r="CZ70" s="491"/>
      <c r="DA70" s="491"/>
      <c r="DB70" s="491"/>
      <c r="DC70" s="491"/>
      <c r="DD70" s="491"/>
      <c r="DE70" s="491"/>
      <c r="DF70" s="491"/>
      <c r="DG70" s="491"/>
      <c r="DH70" s="491"/>
      <c r="DI70" s="491"/>
      <c r="DJ70" s="491"/>
      <c r="DK70" s="491"/>
      <c r="DL70" s="491"/>
      <c r="DM70" s="491"/>
      <c r="DN70" s="491"/>
      <c r="DO70" s="491"/>
      <c r="DP70" s="491"/>
      <c r="DQ70" s="491"/>
      <c r="DR70" s="491"/>
      <c r="DS70" s="491"/>
      <c r="DT70" s="491"/>
      <c r="DU70" s="491"/>
      <c r="DV70" s="491"/>
      <c r="DW70" s="491"/>
      <c r="DX70" s="491"/>
      <c r="DY70" s="491"/>
      <c r="DZ70" s="491"/>
      <c r="EA70" s="491"/>
      <c r="EB70" s="491"/>
      <c r="EC70" s="491"/>
      <c r="ED70" s="491"/>
      <c r="EE70" s="491"/>
      <c r="EF70" s="491"/>
      <c r="EG70" s="491"/>
      <c r="EH70" s="491"/>
      <c r="EI70" s="491"/>
      <c r="EJ70" s="491"/>
      <c r="EK70" s="491"/>
      <c r="EL70" s="491"/>
      <c r="EM70" s="491"/>
      <c r="EN70" s="491"/>
      <c r="EO70" s="491"/>
      <c r="EP70" s="491"/>
      <c r="EQ70" s="491"/>
      <c r="ER70" s="491"/>
      <c r="ES70" s="491"/>
      <c r="ET70" s="491"/>
      <c r="EU70" s="491"/>
      <c r="EV70" s="491"/>
      <c r="EW70" s="491"/>
      <c r="EX70" s="491"/>
      <c r="EY70" s="491"/>
      <c r="EZ70" s="491"/>
      <c r="FA70" s="491"/>
      <c r="FB70" s="491"/>
      <c r="FC70" s="491"/>
      <c r="FD70" s="491"/>
      <c r="FE70" s="491"/>
      <c r="FF70" s="491"/>
      <c r="FG70" s="491"/>
      <c r="FH70" s="491"/>
      <c r="FI70" s="491"/>
      <c r="FJ70" s="491"/>
      <c r="FK70" s="491"/>
      <c r="FL70" s="491"/>
      <c r="FM70" s="491"/>
      <c r="FN70" s="491"/>
      <c r="FO70" s="491"/>
      <c r="FP70" s="491"/>
      <c r="FQ70" s="491"/>
      <c r="FR70" s="491"/>
      <c r="FS70" s="491"/>
      <c r="FT70" s="491"/>
      <c r="FU70" s="491"/>
      <c r="FV70" s="491"/>
      <c r="FW70" s="491"/>
      <c r="FX70" s="491"/>
      <c r="FY70" s="491"/>
      <c r="FZ70" s="491"/>
      <c r="GA70" s="491"/>
      <c r="GB70" s="491"/>
      <c r="GC70" s="491"/>
      <c r="GD70" s="491"/>
      <c r="GE70" s="491"/>
      <c r="GF70" s="491"/>
      <c r="GG70" s="491"/>
      <c r="GH70" s="491"/>
      <c r="GI70" s="491"/>
      <c r="GJ70" s="491"/>
      <c r="GK70" s="491"/>
      <c r="GL70" s="491"/>
      <c r="GM70" s="491"/>
      <c r="GN70" s="491"/>
      <c r="GO70" s="491"/>
      <c r="GP70" s="491"/>
      <c r="GQ70" s="491"/>
      <c r="GR70" s="491"/>
      <c r="GS70" s="491"/>
      <c r="GT70" s="491"/>
      <c r="GU70" s="491"/>
    </row>
    <row r="71" spans="1:203" s="316" customFormat="1" ht="30" customHeight="1">
      <c r="A71" s="342"/>
      <c r="B71" s="195"/>
      <c r="C71" s="195"/>
      <c r="D71" s="195"/>
      <c r="E71" s="195"/>
      <c r="F71" s="195"/>
      <c r="G71" s="195"/>
      <c r="H71" s="195"/>
      <c r="I71" s="195"/>
      <c r="J71" s="195"/>
      <c r="K71" s="195"/>
      <c r="L71" s="195"/>
      <c r="M71" s="195"/>
      <c r="N71" s="195"/>
      <c r="O71" s="195"/>
      <c r="P71" s="195"/>
      <c r="Q71" s="195"/>
      <c r="R71" s="195"/>
      <c r="S71" s="195"/>
      <c r="T71" s="195"/>
      <c r="U71" s="195"/>
      <c r="V71" s="195"/>
      <c r="W71" s="195"/>
      <c r="X71" s="195"/>
      <c r="Y71" s="195"/>
      <c r="Z71" s="195"/>
      <c r="AA71" s="195"/>
      <c r="AB71" s="195"/>
      <c r="AC71" s="195"/>
      <c r="AD71" s="195"/>
      <c r="AE71" s="195"/>
      <c r="AF71" s="195"/>
      <c r="AJ71" s="486"/>
      <c r="AK71" s="486"/>
      <c r="AL71" s="486"/>
      <c r="AM71" s="486"/>
      <c r="AN71" s="486"/>
      <c r="AO71" s="486"/>
      <c r="AP71" s="486"/>
      <c r="AQ71" s="486"/>
      <c r="AR71" s="486"/>
      <c r="AS71" s="486"/>
      <c r="AT71" s="486"/>
      <c r="AU71" s="486"/>
      <c r="AV71" s="486"/>
      <c r="AW71" s="486"/>
      <c r="AX71" s="486"/>
      <c r="AY71" s="486"/>
      <c r="AZ71" s="486"/>
      <c r="BA71" s="486"/>
      <c r="BB71" s="486"/>
      <c r="BC71" s="486"/>
      <c r="BD71" s="486"/>
      <c r="BE71" s="486"/>
      <c r="BF71" s="486"/>
      <c r="BG71" s="486"/>
      <c r="BH71" s="486"/>
      <c r="BI71" s="486"/>
      <c r="BJ71" s="486"/>
      <c r="BK71" s="486"/>
      <c r="BL71" s="486"/>
      <c r="BM71" s="486"/>
      <c r="BN71" s="486"/>
      <c r="BO71" s="486"/>
      <c r="BP71" s="486"/>
      <c r="BQ71" s="486"/>
      <c r="BR71" s="486"/>
      <c r="BS71" s="486"/>
      <c r="BT71" s="486"/>
      <c r="BU71" s="486"/>
      <c r="BV71" s="486"/>
      <c r="BW71" s="486"/>
      <c r="BX71" s="486"/>
      <c r="BY71" s="486"/>
      <c r="BZ71" s="486"/>
      <c r="CA71" s="486"/>
      <c r="CB71" s="486"/>
      <c r="CC71" s="486"/>
      <c r="CD71" s="486"/>
      <c r="CE71" s="486"/>
      <c r="CF71" s="486"/>
      <c r="CG71" s="486"/>
      <c r="CH71" s="486"/>
      <c r="CI71" s="486"/>
      <c r="CJ71" s="486"/>
      <c r="CK71" s="486"/>
      <c r="CL71" s="486"/>
      <c r="CM71" s="486"/>
      <c r="CN71" s="491"/>
      <c r="CO71" s="491"/>
      <c r="CP71" s="491"/>
      <c r="CQ71" s="491"/>
      <c r="CR71" s="491"/>
      <c r="CS71" s="491"/>
      <c r="CT71" s="491"/>
      <c r="CU71" s="491"/>
      <c r="CV71" s="491"/>
      <c r="CW71" s="491"/>
      <c r="CX71" s="491"/>
      <c r="CY71" s="491"/>
      <c r="CZ71" s="491"/>
      <c r="DA71" s="491"/>
      <c r="DB71" s="491"/>
      <c r="DC71" s="491"/>
      <c r="DD71" s="491"/>
      <c r="DE71" s="491"/>
      <c r="DF71" s="491"/>
      <c r="DG71" s="491"/>
      <c r="DH71" s="491"/>
      <c r="DI71" s="491"/>
      <c r="DJ71" s="491"/>
      <c r="DK71" s="491"/>
      <c r="DL71" s="491"/>
      <c r="DM71" s="491"/>
      <c r="DN71" s="491"/>
      <c r="DO71" s="491"/>
      <c r="DP71" s="491"/>
      <c r="DQ71" s="491"/>
      <c r="DR71" s="491"/>
      <c r="DS71" s="491"/>
      <c r="DT71" s="491"/>
      <c r="DU71" s="491"/>
      <c r="DV71" s="491"/>
      <c r="DW71" s="491"/>
      <c r="DX71" s="491"/>
      <c r="DY71" s="491"/>
      <c r="DZ71" s="491"/>
      <c r="EA71" s="491"/>
      <c r="EB71" s="491"/>
      <c r="EC71" s="491"/>
      <c r="ED71" s="491"/>
      <c r="EE71" s="491"/>
      <c r="EF71" s="491"/>
      <c r="EG71" s="491"/>
      <c r="EH71" s="491"/>
      <c r="EI71" s="491"/>
      <c r="EJ71" s="491"/>
      <c r="EK71" s="491"/>
      <c r="EL71" s="491"/>
      <c r="EM71" s="491"/>
      <c r="EN71" s="491"/>
      <c r="EO71" s="491"/>
      <c r="EP71" s="491"/>
      <c r="EQ71" s="491"/>
      <c r="ER71" s="491"/>
      <c r="ES71" s="491"/>
      <c r="ET71" s="491"/>
      <c r="EU71" s="491"/>
      <c r="EV71" s="491"/>
      <c r="EW71" s="491"/>
      <c r="EX71" s="491"/>
      <c r="EY71" s="491"/>
      <c r="EZ71" s="491"/>
      <c r="FA71" s="491"/>
      <c r="FB71" s="491"/>
      <c r="FC71" s="491"/>
      <c r="FD71" s="491"/>
      <c r="FE71" s="491"/>
      <c r="FF71" s="491"/>
      <c r="FG71" s="491"/>
      <c r="FH71" s="491"/>
      <c r="FI71" s="491"/>
      <c r="FJ71" s="491"/>
      <c r="FK71" s="491"/>
      <c r="FL71" s="491"/>
      <c r="FM71" s="491"/>
      <c r="FN71" s="491"/>
      <c r="FO71" s="491"/>
      <c r="FP71" s="491"/>
      <c r="FQ71" s="491"/>
      <c r="FR71" s="491"/>
      <c r="FS71" s="491"/>
      <c r="FT71" s="491"/>
      <c r="FU71" s="491"/>
      <c r="FV71" s="491"/>
      <c r="FW71" s="491"/>
      <c r="FX71" s="491"/>
      <c r="FY71" s="491"/>
      <c r="FZ71" s="491"/>
      <c r="GA71" s="491"/>
      <c r="GB71" s="491"/>
      <c r="GC71" s="491"/>
      <c r="GD71" s="491"/>
      <c r="GE71" s="491"/>
      <c r="GF71" s="491"/>
      <c r="GG71" s="491"/>
      <c r="GH71" s="491"/>
      <c r="GI71" s="491"/>
      <c r="GJ71" s="491"/>
      <c r="GK71" s="491"/>
      <c r="GL71" s="491"/>
      <c r="GM71" s="491"/>
      <c r="GN71" s="491"/>
      <c r="GO71" s="491"/>
      <c r="GP71" s="491"/>
      <c r="GQ71" s="491"/>
      <c r="GR71" s="491"/>
      <c r="GS71" s="491"/>
      <c r="GT71" s="491"/>
      <c r="GU71" s="491"/>
    </row>
    <row r="72" spans="1:203" s="316" customFormat="1" ht="30" customHeight="1">
      <c r="A72" s="342"/>
      <c r="B72" s="195"/>
      <c r="C72" s="195"/>
      <c r="D72" s="195"/>
      <c r="E72" s="195"/>
      <c r="F72" s="195"/>
      <c r="G72" s="195"/>
      <c r="H72" s="195"/>
      <c r="I72" s="195"/>
      <c r="J72" s="195"/>
      <c r="K72" s="195"/>
      <c r="L72" s="195"/>
      <c r="M72" s="195"/>
      <c r="N72" s="195"/>
      <c r="O72" s="195"/>
      <c r="P72" s="195"/>
      <c r="Q72" s="195"/>
      <c r="R72" s="195"/>
      <c r="S72" s="195"/>
      <c r="T72" s="195"/>
      <c r="U72" s="195"/>
      <c r="V72" s="195"/>
      <c r="W72" s="195"/>
      <c r="X72" s="195"/>
      <c r="Y72" s="195"/>
      <c r="Z72" s="195"/>
      <c r="AA72" s="195"/>
      <c r="AB72" s="195"/>
      <c r="AC72" s="195"/>
      <c r="AD72" s="195"/>
      <c r="AE72" s="195"/>
      <c r="AF72" s="195"/>
      <c r="AJ72" s="486"/>
      <c r="AK72" s="486"/>
      <c r="AL72" s="486"/>
      <c r="AM72" s="486"/>
      <c r="AN72" s="486"/>
      <c r="AO72" s="486"/>
      <c r="AP72" s="486"/>
      <c r="AQ72" s="486"/>
      <c r="AR72" s="486"/>
      <c r="AS72" s="486"/>
      <c r="AT72" s="486"/>
      <c r="AU72" s="486"/>
      <c r="AV72" s="486"/>
      <c r="AW72" s="486"/>
      <c r="AX72" s="486"/>
      <c r="AY72" s="486"/>
      <c r="AZ72" s="486"/>
      <c r="BA72" s="486"/>
      <c r="BB72" s="486"/>
      <c r="BC72" s="486"/>
      <c r="BD72" s="486"/>
      <c r="BE72" s="486"/>
      <c r="BF72" s="486"/>
      <c r="BG72" s="486"/>
      <c r="BH72" s="486"/>
      <c r="BI72" s="486"/>
      <c r="BJ72" s="486"/>
      <c r="BK72" s="486"/>
      <c r="BL72" s="486"/>
      <c r="BM72" s="486"/>
      <c r="BN72" s="486"/>
      <c r="BO72" s="486"/>
      <c r="BP72" s="486"/>
      <c r="BQ72" s="486"/>
      <c r="BR72" s="486"/>
      <c r="BS72" s="486"/>
      <c r="BT72" s="486"/>
      <c r="BU72" s="486"/>
      <c r="BV72" s="486"/>
      <c r="BW72" s="486"/>
      <c r="BX72" s="486"/>
      <c r="BY72" s="486"/>
      <c r="BZ72" s="486"/>
      <c r="CA72" s="486"/>
      <c r="CB72" s="486"/>
      <c r="CC72" s="486"/>
      <c r="CD72" s="486"/>
      <c r="CE72" s="486"/>
      <c r="CF72" s="486"/>
      <c r="CG72" s="486"/>
      <c r="CH72" s="486"/>
      <c r="CI72" s="486"/>
      <c r="CJ72" s="486"/>
      <c r="CK72" s="486"/>
      <c r="CL72" s="486"/>
      <c r="CM72" s="486"/>
      <c r="CN72" s="491"/>
      <c r="CO72" s="491"/>
      <c r="CP72" s="491"/>
      <c r="CQ72" s="491"/>
      <c r="CR72" s="491"/>
      <c r="CS72" s="491"/>
      <c r="CT72" s="491"/>
      <c r="CU72" s="491"/>
      <c r="CV72" s="491"/>
      <c r="CW72" s="491"/>
      <c r="CX72" s="491"/>
      <c r="CY72" s="491"/>
      <c r="CZ72" s="491"/>
      <c r="DA72" s="491"/>
      <c r="DB72" s="491"/>
      <c r="DC72" s="491"/>
      <c r="DD72" s="491"/>
      <c r="DE72" s="491"/>
      <c r="DF72" s="491"/>
      <c r="DG72" s="491"/>
      <c r="DH72" s="491"/>
      <c r="DI72" s="491"/>
      <c r="DJ72" s="491"/>
      <c r="DK72" s="491"/>
      <c r="DL72" s="491"/>
      <c r="DM72" s="491"/>
      <c r="DN72" s="491"/>
      <c r="DO72" s="491"/>
      <c r="DP72" s="491"/>
      <c r="DQ72" s="491"/>
      <c r="DR72" s="491"/>
      <c r="DS72" s="491"/>
      <c r="DT72" s="491"/>
      <c r="DU72" s="491"/>
      <c r="DV72" s="491"/>
      <c r="DW72" s="491"/>
      <c r="DX72" s="491"/>
      <c r="DY72" s="491"/>
      <c r="DZ72" s="491"/>
      <c r="EA72" s="491"/>
      <c r="EB72" s="491"/>
      <c r="EC72" s="491"/>
      <c r="ED72" s="491"/>
      <c r="EE72" s="491"/>
      <c r="EF72" s="491"/>
      <c r="EG72" s="491"/>
      <c r="EH72" s="491"/>
      <c r="EI72" s="491"/>
      <c r="EJ72" s="491"/>
      <c r="EK72" s="491"/>
      <c r="EL72" s="491"/>
      <c r="EM72" s="491"/>
      <c r="EN72" s="491"/>
      <c r="EO72" s="491"/>
      <c r="EP72" s="491"/>
      <c r="EQ72" s="491"/>
      <c r="ER72" s="491"/>
      <c r="ES72" s="491"/>
      <c r="ET72" s="491"/>
      <c r="EU72" s="491"/>
      <c r="EV72" s="491"/>
      <c r="EW72" s="491"/>
      <c r="EX72" s="491"/>
      <c r="EY72" s="491"/>
      <c r="EZ72" s="491"/>
      <c r="FA72" s="491"/>
      <c r="FB72" s="491"/>
      <c r="FC72" s="491"/>
      <c r="FD72" s="491"/>
      <c r="FE72" s="491"/>
      <c r="FF72" s="491"/>
      <c r="FG72" s="491"/>
      <c r="FH72" s="491"/>
      <c r="FI72" s="491"/>
      <c r="FJ72" s="491"/>
      <c r="FK72" s="491"/>
      <c r="FL72" s="491"/>
      <c r="FM72" s="491"/>
      <c r="FN72" s="491"/>
      <c r="FO72" s="491"/>
      <c r="FP72" s="491"/>
      <c r="FQ72" s="491"/>
      <c r="FR72" s="491"/>
      <c r="FS72" s="491"/>
      <c r="FT72" s="491"/>
      <c r="FU72" s="491"/>
      <c r="FV72" s="491"/>
      <c r="FW72" s="491"/>
      <c r="FX72" s="491"/>
      <c r="FY72" s="491"/>
      <c r="FZ72" s="491"/>
      <c r="GA72" s="491"/>
      <c r="GB72" s="491"/>
      <c r="GC72" s="491"/>
      <c r="GD72" s="491"/>
      <c r="GE72" s="491"/>
      <c r="GF72" s="491"/>
      <c r="GG72" s="491"/>
      <c r="GH72" s="491"/>
      <c r="GI72" s="491"/>
      <c r="GJ72" s="491"/>
      <c r="GK72" s="491"/>
      <c r="GL72" s="491"/>
      <c r="GM72" s="491"/>
      <c r="GN72" s="491"/>
      <c r="GO72" s="491"/>
      <c r="GP72" s="491"/>
      <c r="GQ72" s="491"/>
      <c r="GR72" s="491"/>
      <c r="GS72" s="491"/>
      <c r="GT72" s="491"/>
      <c r="GU72" s="491"/>
    </row>
    <row r="73" spans="1:203" s="316" customFormat="1" ht="30" customHeight="1">
      <c r="A73" s="342"/>
      <c r="B73" s="195"/>
      <c r="C73" s="195"/>
      <c r="D73" s="195"/>
      <c r="E73" s="195"/>
      <c r="F73" s="195"/>
      <c r="G73" s="195"/>
      <c r="H73" s="195"/>
      <c r="I73" s="195"/>
      <c r="J73" s="195"/>
      <c r="K73" s="195"/>
      <c r="L73" s="195"/>
      <c r="M73" s="195"/>
      <c r="N73" s="195"/>
      <c r="O73" s="195"/>
      <c r="P73" s="195"/>
      <c r="Q73" s="195"/>
      <c r="R73" s="195"/>
      <c r="S73" s="195"/>
      <c r="T73" s="195"/>
      <c r="U73" s="195"/>
      <c r="V73" s="195"/>
      <c r="W73" s="195"/>
      <c r="X73" s="195"/>
      <c r="Y73" s="195"/>
      <c r="Z73" s="195"/>
      <c r="AA73" s="195"/>
      <c r="AB73" s="195"/>
      <c r="AC73" s="195"/>
      <c r="AD73" s="195"/>
      <c r="AE73" s="195"/>
      <c r="AF73" s="195"/>
      <c r="AJ73" s="486"/>
      <c r="AK73" s="486"/>
      <c r="AL73" s="486"/>
      <c r="AM73" s="486"/>
      <c r="AN73" s="486"/>
      <c r="AO73" s="486"/>
      <c r="AP73" s="486"/>
      <c r="AQ73" s="486"/>
      <c r="AR73" s="486"/>
      <c r="AS73" s="486"/>
      <c r="AT73" s="486"/>
      <c r="AU73" s="486"/>
      <c r="AV73" s="486"/>
      <c r="AW73" s="486"/>
      <c r="AX73" s="486"/>
      <c r="AY73" s="486"/>
      <c r="AZ73" s="486"/>
      <c r="BA73" s="486"/>
      <c r="BB73" s="486"/>
      <c r="BC73" s="486"/>
      <c r="BD73" s="486"/>
      <c r="BE73" s="486"/>
      <c r="BF73" s="486"/>
      <c r="BG73" s="486"/>
      <c r="BH73" s="486"/>
      <c r="BI73" s="486"/>
      <c r="BJ73" s="486"/>
      <c r="BK73" s="486"/>
      <c r="BL73" s="486"/>
      <c r="BM73" s="486"/>
      <c r="BN73" s="486"/>
      <c r="BO73" s="486"/>
      <c r="BP73" s="486"/>
      <c r="BQ73" s="486"/>
      <c r="BR73" s="486"/>
      <c r="BS73" s="486"/>
      <c r="BT73" s="486"/>
      <c r="BU73" s="486"/>
      <c r="BV73" s="486"/>
      <c r="BW73" s="486"/>
      <c r="BX73" s="486"/>
      <c r="BY73" s="486"/>
      <c r="BZ73" s="486"/>
      <c r="CA73" s="486"/>
      <c r="CB73" s="486"/>
      <c r="CC73" s="486"/>
      <c r="CD73" s="486"/>
      <c r="CE73" s="486"/>
      <c r="CF73" s="486"/>
      <c r="CG73" s="486"/>
      <c r="CH73" s="486"/>
      <c r="CI73" s="486"/>
      <c r="CJ73" s="486"/>
      <c r="CK73" s="486"/>
      <c r="CL73" s="486"/>
      <c r="CM73" s="486"/>
      <c r="CN73" s="491"/>
      <c r="CO73" s="491"/>
      <c r="CP73" s="491"/>
      <c r="CQ73" s="491"/>
      <c r="CR73" s="491"/>
      <c r="CS73" s="491"/>
      <c r="CT73" s="491"/>
      <c r="CU73" s="491"/>
      <c r="CV73" s="491"/>
      <c r="CW73" s="491"/>
      <c r="CX73" s="491"/>
      <c r="CY73" s="491"/>
      <c r="CZ73" s="491"/>
      <c r="DA73" s="491"/>
      <c r="DB73" s="491"/>
      <c r="DC73" s="491"/>
      <c r="DD73" s="491"/>
      <c r="DE73" s="491"/>
      <c r="DF73" s="491"/>
      <c r="DG73" s="491"/>
      <c r="DH73" s="491"/>
      <c r="DI73" s="491"/>
      <c r="DJ73" s="491"/>
      <c r="DK73" s="491"/>
      <c r="DL73" s="491"/>
      <c r="DM73" s="491"/>
      <c r="DN73" s="491"/>
      <c r="DO73" s="491"/>
      <c r="DP73" s="491"/>
      <c r="DQ73" s="491"/>
      <c r="DR73" s="491"/>
      <c r="DS73" s="491"/>
      <c r="DT73" s="491"/>
      <c r="DU73" s="491"/>
      <c r="DV73" s="491"/>
      <c r="DW73" s="491"/>
      <c r="DX73" s="491"/>
      <c r="DY73" s="491"/>
      <c r="DZ73" s="491"/>
      <c r="EA73" s="491"/>
      <c r="EB73" s="491"/>
      <c r="EC73" s="491"/>
      <c r="ED73" s="491"/>
      <c r="EE73" s="491"/>
      <c r="EF73" s="491"/>
      <c r="EG73" s="491"/>
      <c r="EH73" s="491"/>
      <c r="EI73" s="491"/>
      <c r="EJ73" s="491"/>
      <c r="EK73" s="491"/>
      <c r="EL73" s="491"/>
      <c r="EM73" s="491"/>
      <c r="EN73" s="491"/>
      <c r="EO73" s="491"/>
      <c r="EP73" s="491"/>
      <c r="EQ73" s="491"/>
      <c r="ER73" s="491"/>
      <c r="ES73" s="491"/>
      <c r="ET73" s="491"/>
      <c r="EU73" s="491"/>
      <c r="EV73" s="491"/>
      <c r="EW73" s="491"/>
      <c r="EX73" s="491"/>
      <c r="EY73" s="491"/>
      <c r="EZ73" s="491"/>
      <c r="FA73" s="491"/>
      <c r="FB73" s="491"/>
      <c r="FC73" s="491"/>
      <c r="FD73" s="491"/>
      <c r="FE73" s="491"/>
      <c r="FF73" s="491"/>
      <c r="FG73" s="491"/>
      <c r="FH73" s="491"/>
      <c r="FI73" s="491"/>
      <c r="FJ73" s="491"/>
      <c r="FK73" s="491"/>
      <c r="FL73" s="491"/>
      <c r="FM73" s="491"/>
      <c r="FN73" s="491"/>
      <c r="FO73" s="491"/>
      <c r="FP73" s="491"/>
      <c r="FQ73" s="491"/>
      <c r="FR73" s="491"/>
      <c r="FS73" s="491"/>
      <c r="FT73" s="491"/>
      <c r="FU73" s="491"/>
      <c r="FV73" s="491"/>
      <c r="FW73" s="491"/>
      <c r="FX73" s="491"/>
      <c r="FY73" s="491"/>
      <c r="FZ73" s="491"/>
      <c r="GA73" s="491"/>
      <c r="GB73" s="491"/>
      <c r="GC73" s="491"/>
      <c r="GD73" s="491"/>
      <c r="GE73" s="491"/>
      <c r="GF73" s="491"/>
      <c r="GG73" s="491"/>
      <c r="GH73" s="491"/>
      <c r="GI73" s="491"/>
      <c r="GJ73" s="491"/>
      <c r="GK73" s="491"/>
      <c r="GL73" s="491"/>
      <c r="GM73" s="491"/>
      <c r="GN73" s="491"/>
      <c r="GO73" s="491"/>
      <c r="GP73" s="491"/>
      <c r="GQ73" s="491"/>
      <c r="GR73" s="491"/>
      <c r="GS73" s="491"/>
      <c r="GT73" s="491"/>
      <c r="GU73" s="491"/>
    </row>
    <row r="74" spans="1:203" s="316" customFormat="1" ht="30" customHeight="1">
      <c r="A74" s="342"/>
      <c r="B74" s="195"/>
      <c r="C74" s="195"/>
      <c r="D74" s="195"/>
      <c r="E74" s="195"/>
      <c r="F74" s="195"/>
      <c r="G74" s="195"/>
      <c r="H74" s="195"/>
      <c r="I74" s="195"/>
      <c r="J74" s="195"/>
      <c r="K74" s="195"/>
      <c r="L74" s="195"/>
      <c r="M74" s="195"/>
      <c r="N74" s="195"/>
      <c r="O74" s="195"/>
      <c r="P74" s="195"/>
      <c r="Q74" s="195"/>
      <c r="R74" s="195"/>
      <c r="S74" s="195"/>
      <c r="T74" s="195"/>
      <c r="U74" s="195"/>
      <c r="V74" s="195"/>
      <c r="W74" s="195"/>
      <c r="X74" s="195"/>
      <c r="Y74" s="195"/>
      <c r="Z74" s="195"/>
      <c r="AA74" s="195"/>
      <c r="AB74" s="195"/>
      <c r="AC74" s="195"/>
      <c r="AD74" s="195"/>
      <c r="AE74" s="195"/>
      <c r="AF74" s="195"/>
      <c r="AJ74" s="486"/>
      <c r="AK74" s="486"/>
      <c r="AL74" s="486"/>
      <c r="AM74" s="486"/>
      <c r="AN74" s="486"/>
      <c r="AO74" s="486"/>
      <c r="AP74" s="486"/>
      <c r="AQ74" s="486"/>
      <c r="AR74" s="486"/>
      <c r="AS74" s="486"/>
      <c r="AT74" s="486"/>
      <c r="AU74" s="486"/>
      <c r="AV74" s="486"/>
      <c r="AW74" s="486"/>
      <c r="AX74" s="486"/>
      <c r="AY74" s="486"/>
      <c r="AZ74" s="486"/>
      <c r="BA74" s="486"/>
      <c r="BB74" s="486"/>
      <c r="BC74" s="486"/>
      <c r="BD74" s="486"/>
      <c r="BE74" s="486"/>
      <c r="BF74" s="486"/>
      <c r="BG74" s="486"/>
      <c r="BH74" s="486"/>
      <c r="BI74" s="486"/>
      <c r="BJ74" s="486"/>
      <c r="BK74" s="486"/>
      <c r="BL74" s="486"/>
      <c r="BM74" s="486"/>
      <c r="BN74" s="486"/>
      <c r="BO74" s="486"/>
      <c r="BP74" s="486"/>
      <c r="BQ74" s="486"/>
      <c r="BR74" s="486"/>
      <c r="BS74" s="486"/>
      <c r="BT74" s="486"/>
      <c r="BU74" s="486"/>
      <c r="BV74" s="486"/>
      <c r="BW74" s="486"/>
      <c r="BX74" s="486"/>
      <c r="BY74" s="486"/>
      <c r="BZ74" s="486"/>
      <c r="CA74" s="486"/>
      <c r="CB74" s="486"/>
      <c r="CC74" s="486"/>
      <c r="CD74" s="486"/>
      <c r="CE74" s="486"/>
      <c r="CF74" s="486"/>
      <c r="CG74" s="486"/>
      <c r="CH74" s="486"/>
      <c r="CI74" s="486"/>
      <c r="CJ74" s="486"/>
      <c r="CK74" s="486"/>
      <c r="CL74" s="486"/>
      <c r="CM74" s="486"/>
      <c r="CN74" s="491"/>
      <c r="CO74" s="491"/>
      <c r="CP74" s="491"/>
      <c r="CQ74" s="491"/>
      <c r="CR74" s="491"/>
      <c r="CS74" s="491"/>
      <c r="CT74" s="491"/>
      <c r="CU74" s="491"/>
      <c r="CV74" s="491"/>
      <c r="CW74" s="491"/>
      <c r="CX74" s="491"/>
      <c r="CY74" s="491"/>
      <c r="CZ74" s="491"/>
      <c r="DA74" s="491"/>
      <c r="DB74" s="491"/>
      <c r="DC74" s="491"/>
      <c r="DD74" s="491"/>
      <c r="DE74" s="491"/>
      <c r="DF74" s="491"/>
      <c r="DG74" s="491"/>
      <c r="DH74" s="491"/>
      <c r="DI74" s="491"/>
      <c r="DJ74" s="491"/>
      <c r="DK74" s="491"/>
      <c r="DL74" s="491"/>
      <c r="DM74" s="491"/>
      <c r="DN74" s="491"/>
      <c r="DO74" s="491"/>
      <c r="DP74" s="491"/>
      <c r="DQ74" s="491"/>
      <c r="DR74" s="491"/>
      <c r="DS74" s="491"/>
      <c r="DT74" s="491"/>
      <c r="DU74" s="491"/>
      <c r="DV74" s="491"/>
      <c r="DW74" s="491"/>
      <c r="DX74" s="491"/>
      <c r="DY74" s="491"/>
      <c r="DZ74" s="491"/>
      <c r="EA74" s="491"/>
      <c r="EB74" s="491"/>
      <c r="EC74" s="491"/>
      <c r="ED74" s="491"/>
      <c r="EE74" s="491"/>
      <c r="EF74" s="491"/>
      <c r="EG74" s="491"/>
      <c r="EH74" s="491"/>
      <c r="EI74" s="491"/>
      <c r="EJ74" s="491"/>
      <c r="EK74" s="491"/>
      <c r="EL74" s="491"/>
      <c r="EM74" s="491"/>
      <c r="EN74" s="491"/>
      <c r="EO74" s="491"/>
      <c r="EP74" s="491"/>
      <c r="EQ74" s="491"/>
      <c r="ER74" s="491"/>
      <c r="ES74" s="491"/>
      <c r="ET74" s="491"/>
      <c r="EU74" s="491"/>
      <c r="EV74" s="491"/>
      <c r="EW74" s="491"/>
      <c r="EX74" s="491"/>
      <c r="EY74" s="491"/>
      <c r="EZ74" s="491"/>
      <c r="FA74" s="491"/>
      <c r="FB74" s="491"/>
      <c r="FC74" s="491"/>
      <c r="FD74" s="491"/>
      <c r="FE74" s="491"/>
      <c r="FF74" s="491"/>
      <c r="FG74" s="491"/>
      <c r="FH74" s="491"/>
      <c r="FI74" s="491"/>
      <c r="FJ74" s="491"/>
      <c r="FK74" s="491"/>
      <c r="FL74" s="491"/>
      <c r="FM74" s="491"/>
      <c r="FN74" s="491"/>
      <c r="FO74" s="491"/>
      <c r="FP74" s="491"/>
      <c r="FQ74" s="491"/>
      <c r="FR74" s="491"/>
      <c r="FS74" s="491"/>
      <c r="FT74" s="491"/>
      <c r="FU74" s="491"/>
      <c r="FV74" s="491"/>
      <c r="FW74" s="491"/>
      <c r="FX74" s="491"/>
      <c r="FY74" s="491"/>
      <c r="FZ74" s="491"/>
      <c r="GA74" s="491"/>
      <c r="GB74" s="491"/>
      <c r="GC74" s="491"/>
      <c r="GD74" s="491"/>
      <c r="GE74" s="491"/>
      <c r="GF74" s="491"/>
      <c r="GG74" s="491"/>
      <c r="GH74" s="491"/>
      <c r="GI74" s="491"/>
      <c r="GJ74" s="491"/>
      <c r="GK74" s="491"/>
      <c r="GL74" s="491"/>
      <c r="GM74" s="491"/>
      <c r="GN74" s="491"/>
      <c r="GO74" s="491"/>
      <c r="GP74" s="491"/>
      <c r="GQ74" s="491"/>
      <c r="GR74" s="491"/>
      <c r="GS74" s="491"/>
      <c r="GT74" s="491"/>
      <c r="GU74" s="491"/>
    </row>
    <row r="75" spans="1:203" s="316" customFormat="1" ht="30" customHeight="1">
      <c r="A75" s="342"/>
      <c r="B75" s="195"/>
      <c r="C75" s="195"/>
      <c r="D75" s="195"/>
      <c r="E75" s="195"/>
      <c r="F75" s="195"/>
      <c r="G75" s="195"/>
      <c r="H75" s="195"/>
      <c r="I75" s="195"/>
      <c r="J75" s="195"/>
      <c r="K75" s="195"/>
      <c r="L75" s="195"/>
      <c r="M75" s="195"/>
      <c r="N75" s="195"/>
      <c r="O75" s="195"/>
      <c r="P75" s="195"/>
      <c r="Q75" s="195"/>
      <c r="R75" s="195"/>
      <c r="S75" s="195"/>
      <c r="T75" s="195"/>
      <c r="U75" s="195"/>
      <c r="V75" s="195"/>
      <c r="W75" s="195"/>
      <c r="X75" s="195"/>
      <c r="Y75" s="195"/>
      <c r="Z75" s="195"/>
      <c r="AA75" s="195"/>
      <c r="AB75" s="195"/>
      <c r="AC75" s="195"/>
      <c r="AD75" s="195"/>
      <c r="AE75" s="195"/>
      <c r="AF75" s="195"/>
      <c r="AJ75" s="486"/>
      <c r="AK75" s="486"/>
      <c r="AL75" s="486"/>
      <c r="AM75" s="486"/>
      <c r="AN75" s="486"/>
      <c r="AO75" s="486"/>
      <c r="AP75" s="486"/>
      <c r="AQ75" s="486"/>
      <c r="AR75" s="486"/>
      <c r="AS75" s="486"/>
      <c r="AT75" s="486"/>
      <c r="AU75" s="486"/>
      <c r="AV75" s="486"/>
      <c r="AW75" s="486"/>
      <c r="AX75" s="486"/>
      <c r="AY75" s="486"/>
      <c r="AZ75" s="486"/>
      <c r="BA75" s="486"/>
      <c r="BB75" s="486"/>
      <c r="BC75" s="486"/>
      <c r="BD75" s="486"/>
      <c r="BE75" s="486"/>
      <c r="BF75" s="486"/>
      <c r="BG75" s="486"/>
      <c r="BH75" s="486"/>
      <c r="BI75" s="486"/>
      <c r="BJ75" s="486"/>
      <c r="BK75" s="486"/>
      <c r="BL75" s="486"/>
      <c r="BM75" s="486"/>
      <c r="BN75" s="486"/>
      <c r="BO75" s="486"/>
      <c r="BP75" s="486"/>
      <c r="BQ75" s="486"/>
      <c r="BR75" s="486"/>
      <c r="BS75" s="486"/>
      <c r="BT75" s="486"/>
      <c r="BU75" s="486"/>
      <c r="BV75" s="486"/>
      <c r="BW75" s="486"/>
      <c r="BX75" s="486"/>
      <c r="BY75" s="486"/>
      <c r="BZ75" s="486"/>
      <c r="CA75" s="486"/>
      <c r="CB75" s="486"/>
      <c r="CC75" s="486"/>
      <c r="CD75" s="486"/>
      <c r="CE75" s="486"/>
      <c r="CF75" s="486"/>
      <c r="CG75" s="486"/>
      <c r="CH75" s="486"/>
      <c r="CI75" s="486"/>
      <c r="CJ75" s="486"/>
      <c r="CK75" s="486"/>
      <c r="CL75" s="486"/>
      <c r="CM75" s="486"/>
      <c r="CN75" s="491"/>
      <c r="CO75" s="491"/>
      <c r="CP75" s="491"/>
      <c r="CQ75" s="491"/>
      <c r="CR75" s="491"/>
      <c r="CS75" s="491"/>
      <c r="CT75" s="491"/>
      <c r="CU75" s="491"/>
      <c r="CV75" s="491"/>
      <c r="CW75" s="491"/>
      <c r="CX75" s="491"/>
      <c r="CY75" s="491"/>
      <c r="CZ75" s="491"/>
      <c r="DA75" s="491"/>
      <c r="DB75" s="491"/>
      <c r="DC75" s="491"/>
      <c r="DD75" s="491"/>
      <c r="DE75" s="491"/>
      <c r="DF75" s="491"/>
      <c r="DG75" s="491"/>
      <c r="DH75" s="491"/>
      <c r="DI75" s="491"/>
      <c r="DJ75" s="491"/>
      <c r="DK75" s="491"/>
      <c r="DL75" s="491"/>
      <c r="DM75" s="491"/>
      <c r="DN75" s="491"/>
      <c r="DO75" s="491"/>
      <c r="DP75" s="491"/>
      <c r="DQ75" s="491"/>
      <c r="DR75" s="491"/>
      <c r="DS75" s="491"/>
      <c r="DT75" s="491"/>
      <c r="DU75" s="491"/>
      <c r="DV75" s="491"/>
      <c r="DW75" s="491"/>
      <c r="DX75" s="491"/>
      <c r="DY75" s="491"/>
      <c r="DZ75" s="491"/>
      <c r="EA75" s="491"/>
      <c r="EB75" s="491"/>
      <c r="EC75" s="491"/>
      <c r="ED75" s="491"/>
      <c r="EE75" s="491"/>
      <c r="EF75" s="491"/>
      <c r="EG75" s="491"/>
      <c r="EH75" s="491"/>
      <c r="EI75" s="491"/>
      <c r="EJ75" s="491"/>
      <c r="EK75" s="491"/>
      <c r="EL75" s="491"/>
      <c r="EM75" s="491"/>
      <c r="EN75" s="491"/>
      <c r="EO75" s="491"/>
      <c r="EP75" s="491"/>
      <c r="EQ75" s="491"/>
      <c r="ER75" s="491"/>
      <c r="ES75" s="491"/>
      <c r="ET75" s="491"/>
      <c r="EU75" s="491"/>
      <c r="EV75" s="491"/>
      <c r="EW75" s="491"/>
      <c r="EX75" s="491"/>
      <c r="EY75" s="491"/>
      <c r="EZ75" s="491"/>
      <c r="FA75" s="491"/>
      <c r="FB75" s="491"/>
      <c r="FC75" s="491"/>
      <c r="FD75" s="491"/>
      <c r="FE75" s="491"/>
      <c r="FF75" s="491"/>
      <c r="FG75" s="491"/>
      <c r="FH75" s="491"/>
      <c r="FI75" s="491"/>
      <c r="FJ75" s="491"/>
      <c r="FK75" s="491"/>
      <c r="FL75" s="491"/>
      <c r="FM75" s="491"/>
      <c r="FN75" s="491"/>
      <c r="FO75" s="491"/>
      <c r="FP75" s="491"/>
      <c r="FQ75" s="491"/>
      <c r="FR75" s="491"/>
      <c r="FS75" s="491"/>
      <c r="FT75" s="491"/>
      <c r="FU75" s="491"/>
      <c r="FV75" s="491"/>
      <c r="FW75" s="491"/>
      <c r="FX75" s="491"/>
      <c r="FY75" s="491"/>
      <c r="FZ75" s="491"/>
      <c r="GA75" s="491"/>
      <c r="GB75" s="491"/>
      <c r="GC75" s="491"/>
      <c r="GD75" s="491"/>
      <c r="GE75" s="491"/>
      <c r="GF75" s="491"/>
      <c r="GG75" s="491"/>
      <c r="GH75" s="491"/>
      <c r="GI75" s="491"/>
      <c r="GJ75" s="491"/>
      <c r="GK75" s="491"/>
      <c r="GL75" s="491"/>
      <c r="GM75" s="491"/>
      <c r="GN75" s="491"/>
      <c r="GO75" s="491"/>
      <c r="GP75" s="491"/>
      <c r="GQ75" s="491"/>
      <c r="GR75" s="491"/>
      <c r="GS75" s="491"/>
      <c r="GT75" s="491"/>
      <c r="GU75" s="491"/>
    </row>
    <row r="76" spans="1:203" s="316" customFormat="1" ht="30" customHeight="1">
      <c r="A76" s="342"/>
      <c r="B76" s="195"/>
      <c r="C76" s="195"/>
      <c r="D76" s="195"/>
      <c r="E76" s="195"/>
      <c r="F76" s="195"/>
      <c r="G76" s="195"/>
      <c r="H76" s="195"/>
      <c r="I76" s="195"/>
      <c r="J76" s="195"/>
      <c r="K76" s="195"/>
      <c r="L76" s="195"/>
      <c r="M76" s="195"/>
      <c r="N76" s="195"/>
      <c r="O76" s="195"/>
      <c r="P76" s="195"/>
      <c r="Q76" s="195"/>
      <c r="R76" s="195"/>
      <c r="S76" s="195"/>
      <c r="T76" s="195"/>
      <c r="U76" s="195"/>
      <c r="V76" s="195"/>
      <c r="W76" s="195"/>
      <c r="X76" s="195"/>
      <c r="Y76" s="195"/>
      <c r="Z76" s="195"/>
      <c r="AA76" s="195"/>
      <c r="AB76" s="195"/>
      <c r="AC76" s="195"/>
      <c r="AD76" s="195"/>
      <c r="AE76" s="195"/>
      <c r="AF76" s="195"/>
      <c r="AJ76" s="486"/>
      <c r="AK76" s="486"/>
      <c r="AL76" s="486"/>
      <c r="AM76" s="486"/>
      <c r="AN76" s="486"/>
      <c r="AO76" s="486"/>
      <c r="AP76" s="486"/>
      <c r="AQ76" s="486"/>
      <c r="AR76" s="486"/>
      <c r="AS76" s="486"/>
      <c r="AT76" s="486"/>
      <c r="AU76" s="486"/>
      <c r="AV76" s="486"/>
      <c r="AW76" s="486"/>
      <c r="AX76" s="486"/>
      <c r="AY76" s="486"/>
      <c r="AZ76" s="486"/>
      <c r="BA76" s="486"/>
      <c r="BB76" s="486"/>
      <c r="BC76" s="486"/>
      <c r="BD76" s="486"/>
      <c r="BE76" s="486"/>
      <c r="BF76" s="486"/>
      <c r="BG76" s="486"/>
      <c r="BH76" s="486"/>
      <c r="BI76" s="486"/>
      <c r="BJ76" s="486"/>
      <c r="BK76" s="486"/>
      <c r="BL76" s="486"/>
      <c r="BM76" s="486"/>
      <c r="BN76" s="486"/>
      <c r="BO76" s="486"/>
      <c r="BP76" s="486"/>
      <c r="BQ76" s="486"/>
      <c r="BR76" s="486"/>
      <c r="BS76" s="486"/>
      <c r="BT76" s="486"/>
      <c r="BU76" s="486"/>
      <c r="BV76" s="486"/>
      <c r="BW76" s="486"/>
      <c r="BX76" s="486"/>
      <c r="BY76" s="486"/>
      <c r="BZ76" s="486"/>
      <c r="CA76" s="486"/>
      <c r="CB76" s="486"/>
      <c r="CC76" s="486"/>
      <c r="CD76" s="486"/>
      <c r="CE76" s="486"/>
      <c r="CF76" s="486"/>
      <c r="CG76" s="486"/>
      <c r="CH76" s="486"/>
      <c r="CI76" s="486"/>
      <c r="CJ76" s="486"/>
      <c r="CK76" s="486"/>
      <c r="CL76" s="486"/>
      <c r="CM76" s="486"/>
      <c r="CN76" s="491"/>
      <c r="CO76" s="491"/>
      <c r="CP76" s="491"/>
      <c r="CQ76" s="491"/>
      <c r="CR76" s="491"/>
      <c r="CS76" s="491"/>
      <c r="CT76" s="491"/>
      <c r="CU76" s="491"/>
      <c r="CV76" s="491"/>
      <c r="CW76" s="491"/>
      <c r="CX76" s="491"/>
      <c r="CY76" s="491"/>
      <c r="CZ76" s="491"/>
      <c r="DA76" s="491"/>
      <c r="DB76" s="491"/>
      <c r="DC76" s="491"/>
      <c r="DD76" s="491"/>
      <c r="DE76" s="491"/>
      <c r="DF76" s="491"/>
      <c r="DG76" s="491"/>
      <c r="DH76" s="491"/>
      <c r="DI76" s="491"/>
      <c r="DJ76" s="491"/>
      <c r="DK76" s="491"/>
      <c r="DL76" s="491"/>
      <c r="DM76" s="491"/>
      <c r="DN76" s="491"/>
      <c r="DO76" s="491"/>
      <c r="DP76" s="491"/>
      <c r="DQ76" s="491"/>
      <c r="DR76" s="491"/>
      <c r="DS76" s="491"/>
      <c r="DT76" s="491"/>
      <c r="DU76" s="491"/>
      <c r="DV76" s="491"/>
      <c r="DW76" s="491"/>
      <c r="DX76" s="491"/>
      <c r="DY76" s="491"/>
      <c r="DZ76" s="491"/>
      <c r="EA76" s="491"/>
      <c r="EB76" s="491"/>
      <c r="EC76" s="491"/>
      <c r="ED76" s="491"/>
      <c r="EE76" s="491"/>
      <c r="EF76" s="491"/>
      <c r="EG76" s="491"/>
      <c r="EH76" s="491"/>
      <c r="EI76" s="491"/>
      <c r="EJ76" s="491"/>
      <c r="EK76" s="491"/>
      <c r="EL76" s="491"/>
      <c r="EM76" s="491"/>
      <c r="EN76" s="491"/>
      <c r="EO76" s="491"/>
      <c r="EP76" s="491"/>
      <c r="EQ76" s="491"/>
      <c r="ER76" s="491"/>
      <c r="ES76" s="491"/>
      <c r="ET76" s="491"/>
      <c r="EU76" s="491"/>
      <c r="EV76" s="491"/>
      <c r="EW76" s="491"/>
      <c r="EX76" s="491"/>
      <c r="EY76" s="491"/>
      <c r="EZ76" s="491"/>
      <c r="FA76" s="491"/>
      <c r="FB76" s="491"/>
      <c r="FC76" s="491"/>
      <c r="FD76" s="491"/>
      <c r="FE76" s="491"/>
      <c r="FF76" s="491"/>
      <c r="FG76" s="491"/>
      <c r="FH76" s="491"/>
      <c r="FI76" s="491"/>
      <c r="FJ76" s="491"/>
      <c r="FK76" s="491"/>
      <c r="FL76" s="491"/>
      <c r="FM76" s="491"/>
      <c r="FN76" s="491"/>
      <c r="FO76" s="491"/>
      <c r="FP76" s="491"/>
      <c r="FQ76" s="491"/>
      <c r="FR76" s="491"/>
      <c r="FS76" s="491"/>
      <c r="FT76" s="491"/>
      <c r="FU76" s="491"/>
      <c r="FV76" s="491"/>
      <c r="FW76" s="491"/>
      <c r="FX76" s="491"/>
      <c r="FY76" s="491"/>
      <c r="FZ76" s="491"/>
      <c r="GA76" s="491"/>
      <c r="GB76" s="491"/>
      <c r="GC76" s="491"/>
      <c r="GD76" s="491"/>
      <c r="GE76" s="491"/>
      <c r="GF76" s="491"/>
      <c r="GG76" s="491"/>
      <c r="GH76" s="491"/>
      <c r="GI76" s="491"/>
      <c r="GJ76" s="491"/>
      <c r="GK76" s="491"/>
      <c r="GL76" s="491"/>
      <c r="GM76" s="491"/>
      <c r="GN76" s="491"/>
      <c r="GO76" s="491"/>
      <c r="GP76" s="491"/>
      <c r="GQ76" s="491"/>
      <c r="GR76" s="491"/>
      <c r="GS76" s="491"/>
      <c r="GT76" s="491"/>
      <c r="GU76" s="491"/>
    </row>
    <row r="77" spans="1:203" s="316" customFormat="1" ht="30" customHeight="1">
      <c r="A77" s="342"/>
      <c r="B77" s="195"/>
      <c r="C77" s="195"/>
      <c r="D77" s="195"/>
      <c r="E77" s="195"/>
      <c r="F77" s="195"/>
      <c r="G77" s="195"/>
      <c r="H77" s="195"/>
      <c r="I77" s="195"/>
      <c r="J77" s="195"/>
      <c r="K77" s="195"/>
      <c r="L77" s="195"/>
      <c r="M77" s="195"/>
      <c r="N77" s="195"/>
      <c r="O77" s="195"/>
      <c r="P77" s="195"/>
      <c r="Q77" s="195"/>
      <c r="R77" s="195"/>
      <c r="S77" s="195"/>
      <c r="T77" s="195"/>
      <c r="U77" s="195"/>
      <c r="V77" s="195"/>
      <c r="W77" s="195"/>
      <c r="X77" s="195"/>
      <c r="Y77" s="195"/>
      <c r="Z77" s="195"/>
      <c r="AA77" s="195"/>
      <c r="AB77" s="195"/>
      <c r="AC77" s="195"/>
      <c r="AD77" s="195"/>
      <c r="AE77" s="195"/>
      <c r="AF77" s="195"/>
      <c r="AJ77" s="486"/>
      <c r="AK77" s="486"/>
      <c r="AL77" s="486"/>
      <c r="AM77" s="486"/>
      <c r="AN77" s="486"/>
      <c r="AO77" s="486"/>
      <c r="AP77" s="486"/>
      <c r="AQ77" s="486"/>
      <c r="AR77" s="486"/>
      <c r="AS77" s="486"/>
      <c r="AT77" s="486"/>
      <c r="AU77" s="486"/>
      <c r="AV77" s="486"/>
      <c r="AW77" s="486"/>
      <c r="AX77" s="486"/>
      <c r="AY77" s="486"/>
      <c r="AZ77" s="486"/>
      <c r="BA77" s="486"/>
      <c r="BB77" s="486"/>
      <c r="BC77" s="486"/>
      <c r="BD77" s="486"/>
      <c r="BE77" s="486"/>
      <c r="BF77" s="486"/>
      <c r="BG77" s="486"/>
      <c r="BH77" s="486"/>
      <c r="BI77" s="486"/>
      <c r="BJ77" s="486"/>
      <c r="BK77" s="486"/>
      <c r="BL77" s="486"/>
      <c r="BM77" s="486"/>
      <c r="BN77" s="486"/>
      <c r="BO77" s="486"/>
      <c r="BP77" s="486"/>
      <c r="BQ77" s="486"/>
      <c r="BR77" s="486"/>
      <c r="BS77" s="486"/>
      <c r="BT77" s="486"/>
      <c r="BU77" s="486"/>
      <c r="BV77" s="486"/>
      <c r="BW77" s="486"/>
      <c r="BX77" s="486"/>
      <c r="BY77" s="486"/>
      <c r="BZ77" s="486"/>
      <c r="CA77" s="486"/>
      <c r="CB77" s="486"/>
      <c r="CC77" s="486"/>
      <c r="CD77" s="486"/>
      <c r="CE77" s="486"/>
      <c r="CF77" s="486"/>
      <c r="CG77" s="486"/>
      <c r="CH77" s="486"/>
      <c r="CI77" s="486"/>
      <c r="CJ77" s="486"/>
      <c r="CK77" s="486"/>
      <c r="CL77" s="486"/>
      <c r="CM77" s="486"/>
      <c r="CN77" s="491"/>
      <c r="CO77" s="491"/>
      <c r="CP77" s="491"/>
      <c r="CQ77" s="491"/>
      <c r="CR77" s="491"/>
      <c r="CS77" s="491"/>
      <c r="CT77" s="491"/>
      <c r="CU77" s="491"/>
      <c r="CV77" s="491"/>
      <c r="CW77" s="491"/>
      <c r="CX77" s="491"/>
      <c r="CY77" s="491"/>
      <c r="CZ77" s="491"/>
      <c r="DA77" s="491"/>
      <c r="DB77" s="491"/>
      <c r="DC77" s="491"/>
      <c r="DD77" s="491"/>
      <c r="DE77" s="491"/>
      <c r="DF77" s="491"/>
      <c r="DG77" s="491"/>
      <c r="DH77" s="491"/>
      <c r="DI77" s="491"/>
      <c r="DJ77" s="491"/>
      <c r="DK77" s="491"/>
      <c r="DL77" s="491"/>
      <c r="DM77" s="491"/>
      <c r="DN77" s="491"/>
      <c r="DO77" s="491"/>
      <c r="DP77" s="491"/>
      <c r="DQ77" s="491"/>
      <c r="DR77" s="491"/>
      <c r="DS77" s="491"/>
      <c r="DT77" s="491"/>
      <c r="DU77" s="491"/>
      <c r="DV77" s="491"/>
      <c r="DW77" s="491"/>
      <c r="DX77" s="491"/>
      <c r="DY77" s="491"/>
      <c r="DZ77" s="491"/>
      <c r="EA77" s="491"/>
      <c r="EB77" s="491"/>
      <c r="EC77" s="491"/>
      <c r="ED77" s="491"/>
      <c r="EE77" s="491"/>
      <c r="EF77" s="491"/>
      <c r="EG77" s="491"/>
      <c r="EH77" s="491"/>
      <c r="EI77" s="491"/>
      <c r="EJ77" s="491"/>
      <c r="EK77" s="491"/>
      <c r="EL77" s="491"/>
      <c r="EM77" s="491"/>
      <c r="EN77" s="491"/>
      <c r="EO77" s="491"/>
      <c r="EP77" s="491"/>
      <c r="EQ77" s="491"/>
      <c r="ER77" s="491"/>
      <c r="ES77" s="491"/>
      <c r="ET77" s="491"/>
      <c r="EU77" s="491"/>
      <c r="EV77" s="491"/>
      <c r="EW77" s="491"/>
      <c r="EX77" s="491"/>
      <c r="EY77" s="491"/>
      <c r="EZ77" s="491"/>
      <c r="FA77" s="491"/>
      <c r="FB77" s="491"/>
      <c r="FC77" s="491"/>
      <c r="FD77" s="491"/>
      <c r="FE77" s="491"/>
      <c r="FF77" s="491"/>
      <c r="FG77" s="491"/>
      <c r="FH77" s="491"/>
      <c r="FI77" s="491"/>
      <c r="FJ77" s="491"/>
      <c r="FK77" s="491"/>
      <c r="FL77" s="491"/>
      <c r="FM77" s="491"/>
      <c r="FN77" s="491"/>
      <c r="FO77" s="491"/>
      <c r="FP77" s="491"/>
      <c r="FQ77" s="491"/>
      <c r="FR77" s="491"/>
      <c r="FS77" s="491"/>
      <c r="FT77" s="491"/>
      <c r="FU77" s="491"/>
      <c r="FV77" s="491"/>
      <c r="FW77" s="491"/>
      <c r="FX77" s="491"/>
      <c r="FY77" s="491"/>
      <c r="FZ77" s="491"/>
      <c r="GA77" s="491"/>
      <c r="GB77" s="491"/>
      <c r="GC77" s="491"/>
      <c r="GD77" s="491"/>
      <c r="GE77" s="491"/>
      <c r="GF77" s="491"/>
      <c r="GG77" s="491"/>
      <c r="GH77" s="491"/>
      <c r="GI77" s="491"/>
      <c r="GJ77" s="491"/>
      <c r="GK77" s="491"/>
      <c r="GL77" s="491"/>
      <c r="GM77" s="491"/>
      <c r="GN77" s="491"/>
      <c r="GO77" s="491"/>
      <c r="GP77" s="491"/>
      <c r="GQ77" s="491"/>
      <c r="GR77" s="491"/>
      <c r="GS77" s="491"/>
      <c r="GT77" s="491"/>
      <c r="GU77" s="491"/>
    </row>
    <row r="78" spans="1:203" s="316" customFormat="1" ht="30" customHeight="1">
      <c r="A78" s="342"/>
      <c r="B78" s="195"/>
      <c r="C78" s="195"/>
      <c r="D78" s="195"/>
      <c r="E78" s="195"/>
      <c r="F78" s="195"/>
      <c r="G78" s="195"/>
      <c r="H78" s="195"/>
      <c r="I78" s="195"/>
      <c r="J78" s="195"/>
      <c r="K78" s="195"/>
      <c r="L78" s="195"/>
      <c r="M78" s="195"/>
      <c r="N78" s="195"/>
      <c r="O78" s="195"/>
      <c r="P78" s="195"/>
      <c r="Q78" s="195"/>
      <c r="R78" s="195"/>
      <c r="S78" s="195"/>
      <c r="T78" s="195"/>
      <c r="U78" s="195"/>
      <c r="V78" s="195"/>
      <c r="W78" s="195"/>
      <c r="X78" s="195"/>
      <c r="Y78" s="195"/>
      <c r="Z78" s="195"/>
      <c r="AA78" s="195"/>
      <c r="AB78" s="195"/>
      <c r="AC78" s="195"/>
      <c r="AD78" s="195"/>
      <c r="AE78" s="195"/>
      <c r="AF78" s="195"/>
      <c r="AJ78" s="486"/>
      <c r="AK78" s="486"/>
      <c r="AL78" s="486"/>
      <c r="AM78" s="486"/>
      <c r="AN78" s="486"/>
      <c r="AO78" s="486"/>
      <c r="AP78" s="486"/>
      <c r="AQ78" s="486"/>
      <c r="AR78" s="486"/>
      <c r="AS78" s="486"/>
      <c r="AT78" s="486"/>
      <c r="AU78" s="486"/>
      <c r="AV78" s="486"/>
      <c r="AW78" s="486"/>
      <c r="AX78" s="486"/>
      <c r="AY78" s="486"/>
      <c r="AZ78" s="486"/>
      <c r="BA78" s="486"/>
      <c r="BB78" s="486"/>
      <c r="BC78" s="486"/>
      <c r="BD78" s="486"/>
      <c r="BE78" s="486"/>
      <c r="BF78" s="486"/>
      <c r="BG78" s="486"/>
      <c r="BH78" s="486"/>
      <c r="BI78" s="486"/>
      <c r="BJ78" s="486"/>
      <c r="BK78" s="486"/>
      <c r="BL78" s="486"/>
      <c r="BM78" s="486"/>
      <c r="BN78" s="486"/>
      <c r="BO78" s="486"/>
      <c r="BP78" s="486"/>
      <c r="BQ78" s="486"/>
      <c r="BR78" s="486"/>
      <c r="BS78" s="486"/>
      <c r="BT78" s="486"/>
      <c r="BU78" s="486"/>
      <c r="BV78" s="486"/>
      <c r="BW78" s="486"/>
      <c r="BX78" s="486"/>
      <c r="BY78" s="486"/>
      <c r="BZ78" s="486"/>
      <c r="CA78" s="486"/>
      <c r="CB78" s="486"/>
      <c r="CC78" s="486"/>
      <c r="CD78" s="486"/>
      <c r="CE78" s="486"/>
      <c r="CF78" s="486"/>
      <c r="CG78" s="486"/>
      <c r="CH78" s="486"/>
      <c r="CI78" s="486"/>
      <c r="CJ78" s="486"/>
      <c r="CK78" s="486"/>
      <c r="CL78" s="486"/>
      <c r="CM78" s="486"/>
      <c r="CN78" s="491"/>
      <c r="CO78" s="491"/>
      <c r="CP78" s="491"/>
      <c r="CQ78" s="491"/>
      <c r="CR78" s="491"/>
      <c r="CS78" s="491"/>
      <c r="CT78" s="491"/>
      <c r="CU78" s="491"/>
      <c r="CV78" s="491"/>
      <c r="CW78" s="491"/>
      <c r="CX78" s="491"/>
      <c r="CY78" s="491"/>
      <c r="CZ78" s="491"/>
      <c r="DA78" s="491"/>
      <c r="DB78" s="491"/>
      <c r="DC78" s="491"/>
      <c r="DD78" s="491"/>
      <c r="DE78" s="491"/>
      <c r="DF78" s="491"/>
      <c r="DG78" s="491"/>
      <c r="DH78" s="491"/>
      <c r="DI78" s="491"/>
      <c r="DJ78" s="491"/>
      <c r="DK78" s="491"/>
      <c r="DL78" s="491"/>
      <c r="DM78" s="491"/>
      <c r="DN78" s="491"/>
      <c r="DO78" s="491"/>
      <c r="DP78" s="491"/>
      <c r="DQ78" s="491"/>
      <c r="DR78" s="491"/>
      <c r="DS78" s="491"/>
      <c r="DT78" s="491"/>
      <c r="DU78" s="491"/>
      <c r="DV78" s="491"/>
      <c r="DW78" s="491"/>
      <c r="DX78" s="491"/>
      <c r="DY78" s="491"/>
      <c r="DZ78" s="491"/>
      <c r="EA78" s="491"/>
      <c r="EB78" s="491"/>
      <c r="EC78" s="491"/>
      <c r="ED78" s="491"/>
      <c r="EE78" s="491"/>
      <c r="EF78" s="491"/>
      <c r="EG78" s="491"/>
      <c r="EH78" s="491"/>
      <c r="EI78" s="491"/>
      <c r="EJ78" s="491"/>
      <c r="EK78" s="491"/>
      <c r="EL78" s="491"/>
      <c r="EM78" s="491"/>
      <c r="EN78" s="491"/>
      <c r="EO78" s="491"/>
      <c r="EP78" s="491"/>
      <c r="EQ78" s="491"/>
      <c r="ER78" s="491"/>
      <c r="ES78" s="491"/>
      <c r="ET78" s="491"/>
      <c r="EU78" s="491"/>
      <c r="EV78" s="491"/>
      <c r="EW78" s="491"/>
      <c r="EX78" s="491"/>
      <c r="EY78" s="491"/>
      <c r="EZ78" s="491"/>
      <c r="FA78" s="491"/>
      <c r="FB78" s="491"/>
      <c r="FC78" s="491"/>
      <c r="FD78" s="491"/>
      <c r="FE78" s="491"/>
      <c r="FF78" s="491"/>
      <c r="FG78" s="491"/>
      <c r="FH78" s="491"/>
      <c r="FI78" s="491"/>
      <c r="FJ78" s="491"/>
      <c r="FK78" s="491"/>
      <c r="FL78" s="491"/>
      <c r="FM78" s="491"/>
      <c r="FN78" s="491"/>
      <c r="FO78" s="491"/>
      <c r="FP78" s="491"/>
      <c r="FQ78" s="491"/>
      <c r="FR78" s="491"/>
      <c r="FS78" s="491"/>
      <c r="FT78" s="491"/>
      <c r="FU78" s="491"/>
      <c r="FV78" s="491"/>
      <c r="FW78" s="491"/>
      <c r="FX78" s="491"/>
      <c r="FY78" s="491"/>
      <c r="FZ78" s="491"/>
      <c r="GA78" s="491"/>
      <c r="GB78" s="491"/>
      <c r="GC78" s="491"/>
      <c r="GD78" s="491"/>
      <c r="GE78" s="491"/>
      <c r="GF78" s="491"/>
      <c r="GG78" s="491"/>
      <c r="GH78" s="491"/>
      <c r="GI78" s="491"/>
      <c r="GJ78" s="491"/>
      <c r="GK78" s="491"/>
      <c r="GL78" s="491"/>
      <c r="GM78" s="491"/>
      <c r="GN78" s="491"/>
      <c r="GO78" s="491"/>
      <c r="GP78" s="491"/>
      <c r="GQ78" s="491"/>
      <c r="GR78" s="491"/>
      <c r="GS78" s="491"/>
      <c r="GT78" s="491"/>
      <c r="GU78" s="491"/>
    </row>
    <row r="79" spans="1:203" s="316" customFormat="1" ht="30" customHeight="1">
      <c r="A79" s="342"/>
      <c r="B79" s="195"/>
      <c r="C79" s="195"/>
      <c r="D79" s="195"/>
      <c r="E79" s="195"/>
      <c r="F79" s="195"/>
      <c r="G79" s="195"/>
      <c r="H79" s="195"/>
      <c r="I79" s="195"/>
      <c r="J79" s="195"/>
      <c r="K79" s="195"/>
      <c r="L79" s="195"/>
      <c r="M79" s="195"/>
      <c r="N79" s="195"/>
      <c r="O79" s="195"/>
      <c r="P79" s="195"/>
      <c r="Q79" s="195"/>
      <c r="R79" s="195"/>
      <c r="S79" s="195"/>
      <c r="T79" s="195"/>
      <c r="U79" s="195"/>
      <c r="V79" s="195"/>
      <c r="W79" s="195"/>
      <c r="X79" s="195"/>
      <c r="Y79" s="195"/>
      <c r="Z79" s="195"/>
      <c r="AA79" s="195"/>
      <c r="AB79" s="195"/>
      <c r="AC79" s="195"/>
      <c r="AD79" s="195"/>
      <c r="AE79" s="195"/>
      <c r="AF79" s="195"/>
      <c r="AJ79" s="486"/>
      <c r="AK79" s="486"/>
      <c r="AL79" s="486"/>
      <c r="AM79" s="486"/>
      <c r="AN79" s="486"/>
      <c r="AO79" s="486"/>
      <c r="AP79" s="486"/>
      <c r="AQ79" s="486"/>
      <c r="AR79" s="486"/>
      <c r="AS79" s="486"/>
      <c r="AT79" s="486"/>
      <c r="AU79" s="486"/>
      <c r="AV79" s="486"/>
      <c r="AW79" s="486"/>
      <c r="AX79" s="486"/>
      <c r="AY79" s="486"/>
      <c r="AZ79" s="486"/>
      <c r="BA79" s="486"/>
      <c r="BB79" s="486"/>
      <c r="BC79" s="486"/>
      <c r="BD79" s="486"/>
      <c r="BE79" s="486"/>
      <c r="BF79" s="486"/>
      <c r="BG79" s="486"/>
      <c r="BH79" s="486"/>
      <c r="BI79" s="486"/>
      <c r="BJ79" s="486"/>
      <c r="BK79" s="486"/>
      <c r="BL79" s="486"/>
      <c r="BM79" s="486"/>
      <c r="BN79" s="486"/>
      <c r="BO79" s="486"/>
      <c r="BP79" s="486"/>
      <c r="BQ79" s="486"/>
      <c r="BR79" s="486"/>
      <c r="BS79" s="486"/>
      <c r="BT79" s="486"/>
      <c r="BU79" s="486"/>
      <c r="BV79" s="486"/>
      <c r="BW79" s="486"/>
      <c r="BX79" s="486"/>
      <c r="BY79" s="486"/>
      <c r="BZ79" s="486"/>
      <c r="CA79" s="486"/>
      <c r="CB79" s="486"/>
      <c r="CC79" s="486"/>
      <c r="CD79" s="486"/>
      <c r="CE79" s="486"/>
      <c r="CF79" s="486"/>
      <c r="CG79" s="486"/>
      <c r="CH79" s="486"/>
      <c r="CI79" s="486"/>
      <c r="CJ79" s="486"/>
      <c r="CK79" s="486"/>
      <c r="CL79" s="486"/>
      <c r="CM79" s="486"/>
      <c r="CN79" s="491"/>
      <c r="CO79" s="491"/>
      <c r="CP79" s="491"/>
      <c r="CQ79" s="491"/>
      <c r="CR79" s="491"/>
      <c r="CS79" s="491"/>
      <c r="CT79" s="491"/>
      <c r="CU79" s="491"/>
      <c r="CV79" s="491"/>
      <c r="CW79" s="491"/>
      <c r="CX79" s="491"/>
      <c r="CY79" s="491"/>
      <c r="CZ79" s="491"/>
      <c r="DA79" s="491"/>
      <c r="DB79" s="491"/>
      <c r="DC79" s="491"/>
      <c r="DD79" s="491"/>
      <c r="DE79" s="491"/>
      <c r="DF79" s="491"/>
      <c r="DG79" s="491"/>
      <c r="DH79" s="491"/>
      <c r="DI79" s="491"/>
      <c r="DJ79" s="491"/>
      <c r="DK79" s="491"/>
      <c r="DL79" s="491"/>
      <c r="DM79" s="491"/>
      <c r="DN79" s="491"/>
      <c r="DO79" s="491"/>
      <c r="DP79" s="491"/>
      <c r="DQ79" s="491"/>
      <c r="DR79" s="491"/>
      <c r="DS79" s="491"/>
      <c r="DT79" s="491"/>
      <c r="DU79" s="491"/>
      <c r="DV79" s="491"/>
      <c r="DW79" s="491"/>
      <c r="DX79" s="491"/>
      <c r="DY79" s="491"/>
      <c r="DZ79" s="491"/>
      <c r="EA79" s="491"/>
      <c r="EB79" s="491"/>
      <c r="EC79" s="491"/>
      <c r="ED79" s="491"/>
      <c r="EE79" s="491"/>
      <c r="EF79" s="491"/>
      <c r="EG79" s="491"/>
      <c r="EH79" s="491"/>
      <c r="EI79" s="491"/>
      <c r="EJ79" s="491"/>
      <c r="EK79" s="491"/>
      <c r="EL79" s="491"/>
      <c r="EM79" s="491"/>
      <c r="EN79" s="491"/>
      <c r="EO79" s="491"/>
      <c r="EP79" s="491"/>
      <c r="EQ79" s="491"/>
      <c r="ER79" s="491"/>
      <c r="ES79" s="491"/>
      <c r="ET79" s="491"/>
      <c r="EU79" s="491"/>
      <c r="EV79" s="491"/>
      <c r="EW79" s="491"/>
      <c r="EX79" s="491"/>
      <c r="EY79" s="491"/>
      <c r="EZ79" s="491"/>
      <c r="FA79" s="491"/>
      <c r="FB79" s="491"/>
      <c r="FC79" s="491"/>
      <c r="FD79" s="491"/>
      <c r="FE79" s="491"/>
      <c r="FF79" s="491"/>
      <c r="FG79" s="491"/>
      <c r="FH79" s="491"/>
      <c r="FI79" s="491"/>
      <c r="FJ79" s="491"/>
      <c r="FK79" s="491"/>
      <c r="FL79" s="491"/>
      <c r="FM79" s="491"/>
      <c r="FN79" s="491"/>
      <c r="FO79" s="491"/>
      <c r="FP79" s="491"/>
      <c r="FQ79" s="491"/>
      <c r="FR79" s="491"/>
      <c r="FS79" s="491"/>
      <c r="FT79" s="491"/>
      <c r="FU79" s="491"/>
      <c r="FV79" s="491"/>
      <c r="FW79" s="491"/>
      <c r="FX79" s="491"/>
      <c r="FY79" s="491"/>
      <c r="FZ79" s="491"/>
      <c r="GA79" s="491"/>
      <c r="GB79" s="491"/>
      <c r="GC79" s="491"/>
      <c r="GD79" s="491"/>
      <c r="GE79" s="491"/>
      <c r="GF79" s="491"/>
      <c r="GG79" s="491"/>
      <c r="GH79" s="491"/>
      <c r="GI79" s="491"/>
      <c r="GJ79" s="491"/>
      <c r="GK79" s="491"/>
      <c r="GL79" s="491"/>
      <c r="GM79" s="491"/>
      <c r="GN79" s="491"/>
      <c r="GO79" s="491"/>
      <c r="GP79" s="491"/>
      <c r="GQ79" s="491"/>
      <c r="GR79" s="491"/>
      <c r="GS79" s="491"/>
      <c r="GT79" s="491"/>
      <c r="GU79" s="491"/>
    </row>
    <row r="80" spans="1:203" s="316" customFormat="1" ht="30" customHeight="1">
      <c r="A80" s="342"/>
      <c r="B80" s="195"/>
      <c r="C80" s="195"/>
      <c r="D80" s="195"/>
      <c r="E80" s="195"/>
      <c r="F80" s="195"/>
      <c r="G80" s="195"/>
      <c r="H80" s="195"/>
      <c r="I80" s="195"/>
      <c r="J80" s="195"/>
      <c r="K80" s="195"/>
      <c r="L80" s="195"/>
      <c r="M80" s="195"/>
      <c r="N80" s="195"/>
      <c r="O80" s="195"/>
      <c r="P80" s="195"/>
      <c r="Q80" s="195"/>
      <c r="R80" s="195"/>
      <c r="S80" s="195"/>
      <c r="T80" s="195"/>
      <c r="U80" s="195"/>
      <c r="V80" s="195"/>
      <c r="W80" s="195"/>
      <c r="X80" s="195"/>
      <c r="Y80" s="195"/>
      <c r="Z80" s="195"/>
      <c r="AA80" s="195"/>
      <c r="AB80" s="195"/>
      <c r="AC80" s="195"/>
      <c r="AD80" s="195"/>
      <c r="AE80" s="195"/>
      <c r="AF80" s="195"/>
      <c r="AJ80" s="486"/>
      <c r="AK80" s="486"/>
      <c r="AL80" s="486"/>
      <c r="AM80" s="486"/>
      <c r="AN80" s="486"/>
      <c r="AO80" s="486"/>
      <c r="AP80" s="486"/>
      <c r="AQ80" s="486"/>
      <c r="AR80" s="486"/>
      <c r="AS80" s="486"/>
      <c r="AT80" s="486"/>
      <c r="AU80" s="486"/>
      <c r="AV80" s="486"/>
      <c r="AW80" s="486"/>
      <c r="AX80" s="486"/>
      <c r="AY80" s="486"/>
      <c r="AZ80" s="486"/>
      <c r="BA80" s="486"/>
      <c r="BB80" s="486"/>
      <c r="BC80" s="486"/>
      <c r="BD80" s="486"/>
      <c r="BE80" s="486"/>
      <c r="BF80" s="486"/>
      <c r="BG80" s="486"/>
      <c r="BH80" s="486"/>
      <c r="BI80" s="486"/>
      <c r="BJ80" s="486"/>
      <c r="BK80" s="486"/>
      <c r="BL80" s="486"/>
      <c r="BM80" s="486"/>
      <c r="BN80" s="486"/>
      <c r="BO80" s="486"/>
      <c r="BP80" s="486"/>
      <c r="BQ80" s="486"/>
      <c r="BR80" s="486"/>
      <c r="BS80" s="486"/>
      <c r="BT80" s="486"/>
      <c r="BU80" s="486"/>
      <c r="BV80" s="486"/>
      <c r="BW80" s="486"/>
      <c r="BX80" s="486"/>
      <c r="BY80" s="486"/>
      <c r="BZ80" s="486"/>
      <c r="CA80" s="486"/>
      <c r="CB80" s="486"/>
      <c r="CC80" s="486"/>
      <c r="CD80" s="486"/>
      <c r="CE80" s="486"/>
      <c r="CF80" s="486"/>
      <c r="CG80" s="486"/>
      <c r="CH80" s="486"/>
      <c r="CI80" s="486"/>
      <c r="CJ80" s="486"/>
      <c r="CK80" s="486"/>
      <c r="CL80" s="486"/>
      <c r="CM80" s="486"/>
      <c r="CN80" s="491"/>
      <c r="CO80" s="491"/>
      <c r="CP80" s="491"/>
      <c r="CQ80" s="491"/>
      <c r="CR80" s="491"/>
      <c r="CS80" s="491"/>
      <c r="CT80" s="491"/>
      <c r="CU80" s="491"/>
      <c r="CV80" s="491"/>
      <c r="CW80" s="491"/>
      <c r="CX80" s="491"/>
      <c r="CY80" s="491"/>
      <c r="CZ80" s="491"/>
      <c r="DA80" s="491"/>
      <c r="DB80" s="491"/>
      <c r="DC80" s="491"/>
      <c r="DD80" s="491"/>
      <c r="DE80" s="491"/>
      <c r="DF80" s="491"/>
      <c r="DG80" s="491"/>
      <c r="DH80" s="491"/>
      <c r="DI80" s="491"/>
      <c r="DJ80" s="491"/>
      <c r="DK80" s="491"/>
      <c r="DL80" s="491"/>
      <c r="DM80" s="491"/>
      <c r="DN80" s="491"/>
      <c r="DO80" s="491"/>
      <c r="DP80" s="491"/>
      <c r="DQ80" s="491"/>
      <c r="DR80" s="491"/>
      <c r="DS80" s="491"/>
      <c r="DT80" s="491"/>
      <c r="DU80" s="491"/>
      <c r="DV80" s="491"/>
      <c r="DW80" s="491"/>
      <c r="DX80" s="491"/>
      <c r="DY80" s="491"/>
      <c r="DZ80" s="491"/>
      <c r="EA80" s="491"/>
      <c r="EB80" s="491"/>
      <c r="EC80" s="491"/>
      <c r="ED80" s="491"/>
      <c r="EE80" s="491"/>
      <c r="EF80" s="491"/>
      <c r="EG80" s="491"/>
      <c r="EH80" s="491"/>
      <c r="EI80" s="491"/>
      <c r="EJ80" s="491"/>
      <c r="EK80" s="491"/>
      <c r="EL80" s="491"/>
      <c r="EM80" s="491"/>
      <c r="EN80" s="491"/>
      <c r="EO80" s="491"/>
      <c r="EP80" s="491"/>
      <c r="EQ80" s="491"/>
      <c r="ER80" s="491"/>
      <c r="ES80" s="491"/>
      <c r="ET80" s="491"/>
      <c r="EU80" s="491"/>
      <c r="EV80" s="491"/>
      <c r="EW80" s="491"/>
      <c r="EX80" s="491"/>
      <c r="EY80" s="491"/>
      <c r="EZ80" s="491"/>
      <c r="FA80" s="491"/>
      <c r="FB80" s="491"/>
      <c r="FC80" s="491"/>
      <c r="FD80" s="491"/>
      <c r="FE80" s="491"/>
      <c r="FF80" s="491"/>
      <c r="FG80" s="491"/>
      <c r="FH80" s="491"/>
      <c r="FI80" s="491"/>
      <c r="FJ80" s="491"/>
      <c r="FK80" s="491"/>
      <c r="FL80" s="491"/>
      <c r="FM80" s="491"/>
      <c r="FN80" s="491"/>
      <c r="FO80" s="491"/>
      <c r="FP80" s="491"/>
      <c r="FQ80" s="491"/>
      <c r="FR80" s="491"/>
      <c r="FS80" s="491"/>
      <c r="FT80" s="491"/>
      <c r="FU80" s="491"/>
      <c r="FV80" s="491"/>
      <c r="FW80" s="491"/>
      <c r="FX80" s="491"/>
      <c r="FY80" s="491"/>
      <c r="FZ80" s="491"/>
      <c r="GA80" s="491"/>
      <c r="GB80" s="491"/>
      <c r="GC80" s="491"/>
      <c r="GD80" s="491"/>
      <c r="GE80" s="491"/>
      <c r="GF80" s="491"/>
      <c r="GG80" s="491"/>
      <c r="GH80" s="491"/>
      <c r="GI80" s="491"/>
      <c r="GJ80" s="491"/>
      <c r="GK80" s="491"/>
      <c r="GL80" s="491"/>
      <c r="GM80" s="491"/>
      <c r="GN80" s="491"/>
      <c r="GO80" s="491"/>
      <c r="GP80" s="491"/>
      <c r="GQ80" s="491"/>
      <c r="GR80" s="491"/>
      <c r="GS80" s="491"/>
      <c r="GT80" s="491"/>
      <c r="GU80" s="491"/>
    </row>
    <row r="81" spans="1:203" s="316" customFormat="1" ht="30" customHeight="1">
      <c r="A81" s="342"/>
      <c r="B81" s="195"/>
      <c r="C81" s="195"/>
      <c r="D81" s="195"/>
      <c r="E81" s="195"/>
      <c r="F81" s="195"/>
      <c r="G81" s="195"/>
      <c r="H81" s="195"/>
      <c r="I81" s="195"/>
      <c r="J81" s="195"/>
      <c r="K81" s="195"/>
      <c r="L81" s="195"/>
      <c r="M81" s="195"/>
      <c r="N81" s="195"/>
      <c r="O81" s="195"/>
      <c r="P81" s="195"/>
      <c r="Q81" s="195"/>
      <c r="R81" s="195"/>
      <c r="S81" s="195"/>
      <c r="T81" s="195"/>
      <c r="U81" s="195"/>
      <c r="V81" s="195"/>
      <c r="W81" s="195"/>
      <c r="X81" s="195"/>
      <c r="Y81" s="195"/>
      <c r="Z81" s="195"/>
      <c r="AA81" s="195"/>
      <c r="AB81" s="195"/>
      <c r="AC81" s="195"/>
      <c r="AD81" s="195"/>
      <c r="AE81" s="195"/>
      <c r="AF81" s="195"/>
      <c r="AJ81" s="486"/>
      <c r="AK81" s="486"/>
      <c r="AL81" s="486"/>
      <c r="AM81" s="486"/>
      <c r="AN81" s="486"/>
      <c r="AO81" s="486"/>
      <c r="AP81" s="486"/>
      <c r="AQ81" s="486"/>
      <c r="AR81" s="486"/>
      <c r="AS81" s="486"/>
      <c r="AT81" s="486"/>
      <c r="AU81" s="486"/>
      <c r="AV81" s="486"/>
      <c r="AW81" s="486"/>
      <c r="AX81" s="486"/>
      <c r="AY81" s="486"/>
      <c r="AZ81" s="486"/>
      <c r="BA81" s="486"/>
      <c r="BB81" s="486"/>
      <c r="BC81" s="486"/>
      <c r="BD81" s="486"/>
      <c r="BE81" s="486"/>
      <c r="BF81" s="486"/>
      <c r="BG81" s="486"/>
      <c r="BH81" s="486"/>
      <c r="BI81" s="486"/>
      <c r="BJ81" s="486"/>
      <c r="BK81" s="486"/>
      <c r="BL81" s="486"/>
      <c r="BM81" s="486"/>
      <c r="BN81" s="486"/>
      <c r="BO81" s="486"/>
      <c r="BP81" s="486"/>
      <c r="BQ81" s="486"/>
      <c r="BR81" s="486"/>
      <c r="BS81" s="486"/>
      <c r="BT81" s="486"/>
      <c r="BU81" s="486"/>
      <c r="BV81" s="486"/>
      <c r="BW81" s="486"/>
      <c r="BX81" s="486"/>
      <c r="BY81" s="486"/>
      <c r="BZ81" s="486"/>
      <c r="CA81" s="486"/>
      <c r="CB81" s="486"/>
      <c r="CC81" s="486"/>
      <c r="CD81" s="486"/>
      <c r="CE81" s="486"/>
      <c r="CF81" s="486"/>
      <c r="CG81" s="486"/>
      <c r="CH81" s="486"/>
      <c r="CI81" s="486"/>
      <c r="CJ81" s="486"/>
      <c r="CK81" s="486"/>
      <c r="CL81" s="486"/>
      <c r="CM81" s="486"/>
      <c r="CN81" s="491"/>
      <c r="CO81" s="491"/>
      <c r="CP81" s="491"/>
      <c r="CQ81" s="491"/>
      <c r="CR81" s="491"/>
      <c r="CS81" s="491"/>
      <c r="CT81" s="491"/>
      <c r="CU81" s="491"/>
      <c r="CV81" s="491"/>
      <c r="CW81" s="491"/>
      <c r="CX81" s="491"/>
      <c r="CY81" s="491"/>
      <c r="CZ81" s="491"/>
      <c r="DA81" s="491"/>
      <c r="DB81" s="491"/>
      <c r="DC81" s="491"/>
      <c r="DD81" s="491"/>
      <c r="DE81" s="491"/>
      <c r="DF81" s="491"/>
      <c r="DG81" s="491"/>
      <c r="DH81" s="491"/>
      <c r="DI81" s="491"/>
      <c r="DJ81" s="491"/>
      <c r="DK81" s="491"/>
      <c r="DL81" s="491"/>
      <c r="DM81" s="491"/>
      <c r="DN81" s="491"/>
      <c r="DO81" s="491"/>
      <c r="DP81" s="491"/>
      <c r="DQ81" s="491"/>
      <c r="DR81" s="491"/>
      <c r="DS81" s="491"/>
      <c r="DT81" s="491"/>
      <c r="DU81" s="491"/>
      <c r="DV81" s="491"/>
      <c r="DW81" s="491"/>
      <c r="DX81" s="491"/>
      <c r="DY81" s="491"/>
      <c r="DZ81" s="491"/>
      <c r="EA81" s="491"/>
      <c r="EB81" s="491"/>
      <c r="EC81" s="491"/>
      <c r="ED81" s="491"/>
      <c r="EE81" s="491"/>
      <c r="EF81" s="491"/>
      <c r="EG81" s="491"/>
      <c r="EH81" s="491"/>
      <c r="EI81" s="491"/>
      <c r="EJ81" s="491"/>
      <c r="EK81" s="491"/>
      <c r="EL81" s="491"/>
      <c r="EM81" s="491"/>
      <c r="EN81" s="491"/>
      <c r="EO81" s="491"/>
      <c r="EP81" s="491"/>
      <c r="EQ81" s="491"/>
      <c r="ER81" s="491"/>
      <c r="ES81" s="491"/>
      <c r="ET81" s="491"/>
      <c r="EU81" s="491"/>
      <c r="EV81" s="491"/>
      <c r="EW81" s="491"/>
      <c r="EX81" s="491"/>
      <c r="EY81" s="491"/>
      <c r="EZ81" s="491"/>
      <c r="FA81" s="491"/>
      <c r="FB81" s="491"/>
      <c r="FC81" s="491"/>
      <c r="FD81" s="491"/>
      <c r="FE81" s="491"/>
      <c r="FF81" s="491"/>
      <c r="FG81" s="491"/>
      <c r="FH81" s="491"/>
      <c r="FI81" s="491"/>
      <c r="FJ81" s="491"/>
      <c r="FK81" s="491"/>
      <c r="FL81" s="491"/>
      <c r="FM81" s="491"/>
      <c r="FN81" s="491"/>
      <c r="FO81" s="491"/>
      <c r="FP81" s="491"/>
      <c r="FQ81" s="491"/>
      <c r="FR81" s="491"/>
      <c r="FS81" s="491"/>
      <c r="FT81" s="491"/>
      <c r="FU81" s="491"/>
      <c r="FV81" s="491"/>
      <c r="FW81" s="491"/>
      <c r="FX81" s="491"/>
      <c r="FY81" s="491"/>
      <c r="FZ81" s="491"/>
      <c r="GA81" s="491"/>
      <c r="GB81" s="491"/>
      <c r="GC81" s="491"/>
      <c r="GD81" s="491"/>
      <c r="GE81" s="491"/>
      <c r="GF81" s="491"/>
      <c r="GG81" s="491"/>
      <c r="GH81" s="491"/>
      <c r="GI81" s="491"/>
      <c r="GJ81" s="491"/>
      <c r="GK81" s="491"/>
      <c r="GL81" s="491"/>
      <c r="GM81" s="491"/>
      <c r="GN81" s="491"/>
      <c r="GO81" s="491"/>
      <c r="GP81" s="491"/>
      <c r="GQ81" s="491"/>
      <c r="GR81" s="491"/>
      <c r="GS81" s="491"/>
      <c r="GT81" s="491"/>
      <c r="GU81" s="491"/>
    </row>
    <row r="82" spans="1:203" s="316" customFormat="1" ht="30" customHeight="1">
      <c r="A82" s="342"/>
      <c r="B82" s="195"/>
      <c r="C82" s="195"/>
      <c r="D82" s="195"/>
      <c r="E82" s="195"/>
      <c r="F82" s="195"/>
      <c r="G82" s="195"/>
      <c r="H82" s="195"/>
      <c r="I82" s="195"/>
      <c r="J82" s="195"/>
      <c r="K82" s="195"/>
      <c r="L82" s="195"/>
      <c r="M82" s="195"/>
      <c r="N82" s="195"/>
      <c r="O82" s="195"/>
      <c r="P82" s="195"/>
      <c r="Q82" s="195"/>
      <c r="R82" s="195"/>
      <c r="S82" s="195"/>
      <c r="T82" s="195"/>
      <c r="U82" s="195"/>
      <c r="V82" s="195"/>
      <c r="W82" s="195"/>
      <c r="X82" s="195"/>
      <c r="Y82" s="195"/>
      <c r="Z82" s="195"/>
      <c r="AA82" s="195"/>
      <c r="AB82" s="195"/>
      <c r="AC82" s="195"/>
      <c r="AD82" s="195"/>
      <c r="AE82" s="195"/>
      <c r="AF82" s="195"/>
      <c r="AJ82" s="486"/>
      <c r="AK82" s="486"/>
      <c r="AL82" s="486"/>
      <c r="AM82" s="486"/>
      <c r="AN82" s="486"/>
      <c r="AO82" s="486"/>
      <c r="AP82" s="486"/>
      <c r="AQ82" s="486"/>
      <c r="AR82" s="486"/>
      <c r="AS82" s="486"/>
      <c r="AT82" s="486"/>
      <c r="AU82" s="486"/>
      <c r="AV82" s="486"/>
      <c r="AW82" s="486"/>
      <c r="AX82" s="486"/>
      <c r="AY82" s="486"/>
      <c r="AZ82" s="486"/>
      <c r="BA82" s="486"/>
      <c r="BB82" s="486"/>
      <c r="BC82" s="486"/>
      <c r="BD82" s="486"/>
      <c r="BE82" s="486"/>
      <c r="BF82" s="486"/>
      <c r="BG82" s="486"/>
      <c r="BH82" s="486"/>
      <c r="BI82" s="486"/>
      <c r="BJ82" s="486"/>
      <c r="BK82" s="486"/>
      <c r="BL82" s="486"/>
      <c r="BM82" s="486"/>
      <c r="BN82" s="486"/>
      <c r="BO82" s="486"/>
      <c r="BP82" s="486"/>
      <c r="BQ82" s="486"/>
      <c r="BR82" s="486"/>
      <c r="BS82" s="486"/>
      <c r="BT82" s="486"/>
      <c r="BU82" s="486"/>
      <c r="BV82" s="486"/>
      <c r="BW82" s="486"/>
      <c r="BX82" s="486"/>
      <c r="BY82" s="486"/>
      <c r="BZ82" s="486"/>
      <c r="CA82" s="486"/>
      <c r="CB82" s="486"/>
      <c r="CC82" s="486"/>
      <c r="CD82" s="486"/>
      <c r="CE82" s="486"/>
      <c r="CF82" s="486"/>
      <c r="CG82" s="486"/>
      <c r="CH82" s="486"/>
      <c r="CI82" s="486"/>
      <c r="CJ82" s="486"/>
      <c r="CK82" s="486"/>
      <c r="CL82" s="486"/>
      <c r="CM82" s="486"/>
      <c r="CN82" s="491"/>
      <c r="CO82" s="491"/>
      <c r="CP82" s="491"/>
      <c r="CQ82" s="491"/>
      <c r="CR82" s="491"/>
      <c r="CS82" s="491"/>
      <c r="CT82" s="491"/>
      <c r="CU82" s="491"/>
      <c r="CV82" s="491"/>
      <c r="CW82" s="491"/>
      <c r="CX82" s="491"/>
      <c r="CY82" s="491"/>
      <c r="CZ82" s="491"/>
      <c r="DA82" s="491"/>
      <c r="DB82" s="491"/>
      <c r="DC82" s="491"/>
      <c r="DD82" s="491"/>
      <c r="DE82" s="491"/>
      <c r="DF82" s="491"/>
      <c r="DG82" s="491"/>
      <c r="DH82" s="491"/>
      <c r="DI82" s="491"/>
      <c r="DJ82" s="491"/>
      <c r="DK82" s="491"/>
      <c r="DL82" s="491"/>
      <c r="DM82" s="491"/>
      <c r="DN82" s="491"/>
      <c r="DO82" s="491"/>
      <c r="DP82" s="491"/>
      <c r="DQ82" s="491"/>
      <c r="DR82" s="491"/>
      <c r="DS82" s="491"/>
      <c r="DT82" s="491"/>
      <c r="DU82" s="491"/>
      <c r="DV82" s="491"/>
      <c r="DW82" s="491"/>
      <c r="DX82" s="491"/>
      <c r="DY82" s="491"/>
      <c r="DZ82" s="491"/>
      <c r="EA82" s="491"/>
      <c r="EB82" s="491"/>
      <c r="EC82" s="491"/>
      <c r="ED82" s="491"/>
      <c r="EE82" s="491"/>
      <c r="EF82" s="491"/>
      <c r="EG82" s="491"/>
      <c r="EH82" s="491"/>
      <c r="EI82" s="491"/>
      <c r="EJ82" s="491"/>
      <c r="EK82" s="491"/>
      <c r="EL82" s="491"/>
      <c r="EM82" s="491"/>
      <c r="EN82" s="491"/>
      <c r="EO82" s="491"/>
      <c r="EP82" s="491"/>
      <c r="EQ82" s="491"/>
      <c r="ER82" s="491"/>
      <c r="ES82" s="491"/>
      <c r="ET82" s="491"/>
      <c r="EU82" s="491"/>
      <c r="EV82" s="491"/>
      <c r="EW82" s="491"/>
      <c r="EX82" s="491"/>
      <c r="EY82" s="491"/>
      <c r="EZ82" s="491"/>
      <c r="FA82" s="491"/>
      <c r="FB82" s="491"/>
      <c r="FC82" s="491"/>
      <c r="FD82" s="491"/>
      <c r="FE82" s="491"/>
      <c r="FF82" s="491"/>
      <c r="FG82" s="491"/>
      <c r="FH82" s="491"/>
      <c r="FI82" s="491"/>
      <c r="FJ82" s="491"/>
      <c r="FK82" s="491"/>
      <c r="FL82" s="491"/>
      <c r="FM82" s="491"/>
      <c r="FN82" s="491"/>
      <c r="FO82" s="491"/>
      <c r="FP82" s="491"/>
      <c r="FQ82" s="491"/>
      <c r="FR82" s="491"/>
      <c r="FS82" s="491"/>
      <c r="FT82" s="491"/>
      <c r="FU82" s="491"/>
      <c r="FV82" s="491"/>
      <c r="FW82" s="491"/>
      <c r="FX82" s="491"/>
      <c r="FY82" s="491"/>
      <c r="FZ82" s="491"/>
      <c r="GA82" s="491"/>
      <c r="GB82" s="491"/>
      <c r="GC82" s="491"/>
      <c r="GD82" s="491"/>
      <c r="GE82" s="491"/>
      <c r="GF82" s="491"/>
      <c r="GG82" s="491"/>
      <c r="GH82" s="491"/>
      <c r="GI82" s="491"/>
      <c r="GJ82" s="491"/>
      <c r="GK82" s="491"/>
      <c r="GL82" s="491"/>
      <c r="GM82" s="491"/>
      <c r="GN82" s="491"/>
      <c r="GO82" s="491"/>
      <c r="GP82" s="491"/>
      <c r="GQ82" s="491"/>
      <c r="GR82" s="491"/>
      <c r="GS82" s="491"/>
      <c r="GT82" s="491"/>
      <c r="GU82" s="491"/>
    </row>
    <row r="83" spans="1:203" s="316" customFormat="1" ht="15">
      <c r="A83" s="342"/>
      <c r="B83" s="195"/>
      <c r="C83" s="195"/>
      <c r="D83" s="195"/>
      <c r="E83" s="195"/>
      <c r="F83" s="195"/>
      <c r="G83" s="195"/>
      <c r="H83" s="195"/>
      <c r="I83" s="195"/>
      <c r="J83" s="195"/>
      <c r="K83" s="195"/>
      <c r="L83" s="195"/>
      <c r="M83" s="195"/>
      <c r="N83" s="195"/>
      <c r="O83" s="195"/>
      <c r="P83" s="195"/>
      <c r="Q83" s="195"/>
      <c r="R83" s="195"/>
      <c r="S83" s="195"/>
      <c r="T83" s="195"/>
      <c r="U83" s="195"/>
      <c r="V83" s="195"/>
      <c r="W83" s="195"/>
      <c r="X83" s="195"/>
      <c r="Y83" s="195"/>
      <c r="Z83" s="195"/>
      <c r="AA83" s="195"/>
      <c r="AB83" s="195"/>
      <c r="AC83" s="195"/>
      <c r="AD83" s="195"/>
      <c r="AE83" s="195"/>
      <c r="AF83" s="195"/>
      <c r="AJ83" s="486"/>
      <c r="AK83" s="486"/>
      <c r="AL83" s="486"/>
      <c r="AM83" s="486"/>
      <c r="AN83" s="486"/>
      <c r="AO83" s="486"/>
      <c r="AP83" s="486"/>
      <c r="AQ83" s="486"/>
      <c r="AR83" s="486"/>
      <c r="AS83" s="486"/>
      <c r="AT83" s="486"/>
      <c r="AU83" s="486"/>
      <c r="AV83" s="486"/>
      <c r="AW83" s="486"/>
      <c r="AX83" s="486"/>
      <c r="AY83" s="486"/>
      <c r="AZ83" s="486"/>
      <c r="BA83" s="486"/>
      <c r="BB83" s="486"/>
      <c r="BC83" s="486"/>
      <c r="BD83" s="486"/>
      <c r="BE83" s="486"/>
      <c r="BF83" s="486"/>
      <c r="BG83" s="486"/>
      <c r="BH83" s="486"/>
      <c r="BI83" s="486"/>
      <c r="BJ83" s="486"/>
      <c r="BK83" s="486"/>
      <c r="BL83" s="486"/>
      <c r="BM83" s="486"/>
      <c r="BN83" s="486"/>
      <c r="BO83" s="486"/>
      <c r="BP83" s="486"/>
      <c r="BQ83" s="486"/>
      <c r="BR83" s="486"/>
      <c r="BS83" s="486"/>
      <c r="BT83" s="486"/>
      <c r="BU83" s="486"/>
      <c r="BV83" s="486"/>
      <c r="BW83" s="486"/>
      <c r="BX83" s="486"/>
      <c r="BY83" s="486"/>
      <c r="BZ83" s="486"/>
      <c r="CA83" s="486"/>
      <c r="CB83" s="486"/>
      <c r="CC83" s="486"/>
      <c r="CD83" s="486"/>
      <c r="CE83" s="486"/>
      <c r="CF83" s="486"/>
      <c r="CG83" s="486"/>
      <c r="CH83" s="486"/>
      <c r="CI83" s="486"/>
      <c r="CJ83" s="486"/>
      <c r="CK83" s="486"/>
      <c r="CL83" s="486"/>
      <c r="CM83" s="486"/>
      <c r="CN83" s="491"/>
      <c r="CO83" s="491"/>
      <c r="CP83" s="491"/>
      <c r="CQ83" s="491"/>
      <c r="CR83" s="491"/>
      <c r="CS83" s="491"/>
      <c r="CT83" s="491"/>
      <c r="CU83" s="491"/>
      <c r="CV83" s="491"/>
      <c r="CW83" s="491"/>
      <c r="CX83" s="491"/>
      <c r="CY83" s="491"/>
      <c r="CZ83" s="491"/>
      <c r="DA83" s="491"/>
      <c r="DB83" s="491"/>
      <c r="DC83" s="491"/>
      <c r="DD83" s="491"/>
      <c r="DE83" s="491"/>
      <c r="DF83" s="491"/>
      <c r="DG83" s="491"/>
      <c r="DH83" s="491"/>
      <c r="DI83" s="491"/>
      <c r="DJ83" s="491"/>
      <c r="DK83" s="491"/>
      <c r="DL83" s="491"/>
      <c r="DM83" s="491"/>
      <c r="DN83" s="491"/>
      <c r="DO83" s="491"/>
      <c r="DP83" s="491"/>
      <c r="DQ83" s="491"/>
      <c r="DR83" s="491"/>
      <c r="DS83" s="491"/>
      <c r="DT83" s="491"/>
      <c r="DU83" s="491"/>
      <c r="DV83" s="491"/>
      <c r="DW83" s="491"/>
      <c r="DX83" s="491"/>
      <c r="DY83" s="491"/>
      <c r="DZ83" s="491"/>
      <c r="EA83" s="491"/>
      <c r="EB83" s="491"/>
      <c r="EC83" s="491"/>
      <c r="ED83" s="491"/>
      <c r="EE83" s="491"/>
      <c r="EF83" s="491"/>
      <c r="EG83" s="491"/>
      <c r="EH83" s="491"/>
      <c r="EI83" s="491"/>
      <c r="EJ83" s="491"/>
      <c r="EK83" s="491"/>
      <c r="EL83" s="491"/>
      <c r="EM83" s="491"/>
      <c r="EN83" s="491"/>
      <c r="EO83" s="491"/>
      <c r="EP83" s="491"/>
      <c r="EQ83" s="491"/>
      <c r="ER83" s="491"/>
      <c r="ES83" s="491"/>
      <c r="ET83" s="491"/>
      <c r="EU83" s="491"/>
      <c r="EV83" s="491"/>
      <c r="EW83" s="491"/>
      <c r="EX83" s="491"/>
      <c r="EY83" s="491"/>
      <c r="EZ83" s="491"/>
      <c r="FA83" s="491"/>
      <c r="FB83" s="491"/>
      <c r="FC83" s="491"/>
      <c r="FD83" s="491"/>
      <c r="FE83" s="491"/>
      <c r="FF83" s="491"/>
      <c r="FG83" s="491"/>
      <c r="FH83" s="491"/>
      <c r="FI83" s="491"/>
      <c r="FJ83" s="491"/>
      <c r="FK83" s="491"/>
      <c r="FL83" s="491"/>
      <c r="FM83" s="491"/>
      <c r="FN83" s="491"/>
      <c r="FO83" s="491"/>
      <c r="FP83" s="491"/>
      <c r="FQ83" s="491"/>
      <c r="FR83" s="491"/>
      <c r="FS83" s="491"/>
      <c r="FT83" s="491"/>
      <c r="FU83" s="491"/>
      <c r="FV83" s="491"/>
      <c r="FW83" s="491"/>
      <c r="FX83" s="491"/>
      <c r="FY83" s="491"/>
      <c r="FZ83" s="491"/>
      <c r="GA83" s="491"/>
      <c r="GB83" s="491"/>
      <c r="GC83" s="491"/>
      <c r="GD83" s="491"/>
      <c r="GE83" s="491"/>
      <c r="GF83" s="491"/>
      <c r="GG83" s="491"/>
      <c r="GH83" s="491"/>
      <c r="GI83" s="491"/>
      <c r="GJ83" s="491"/>
      <c r="GK83" s="491"/>
      <c r="GL83" s="491"/>
      <c r="GM83" s="491"/>
      <c r="GN83" s="491"/>
      <c r="GO83" s="491"/>
      <c r="GP83" s="491"/>
      <c r="GQ83" s="491"/>
      <c r="GR83" s="491"/>
      <c r="GS83" s="491"/>
      <c r="GT83" s="491"/>
      <c r="GU83" s="491"/>
    </row>
    <row r="84" spans="1:203" s="316" customFormat="1" ht="15">
      <c r="A84" s="342"/>
      <c r="B84" s="195"/>
      <c r="C84" s="195"/>
      <c r="D84" s="195"/>
      <c r="E84" s="195"/>
      <c r="F84" s="195"/>
      <c r="G84" s="195"/>
      <c r="H84" s="195"/>
      <c r="I84" s="195"/>
      <c r="J84" s="195"/>
      <c r="K84" s="195"/>
      <c r="L84" s="195"/>
      <c r="M84" s="195"/>
      <c r="N84" s="195"/>
      <c r="O84" s="195"/>
      <c r="P84" s="195"/>
      <c r="Q84" s="195"/>
      <c r="R84" s="195"/>
      <c r="S84" s="195"/>
      <c r="T84" s="195"/>
      <c r="U84" s="195"/>
      <c r="V84" s="195"/>
      <c r="W84" s="195"/>
      <c r="X84" s="195"/>
      <c r="Y84" s="195"/>
      <c r="Z84" s="195"/>
      <c r="AA84" s="195"/>
      <c r="AB84" s="195"/>
      <c r="AC84" s="195"/>
      <c r="AD84" s="195"/>
      <c r="AE84" s="195"/>
      <c r="AF84" s="195"/>
      <c r="AJ84" s="486"/>
      <c r="AK84" s="486"/>
      <c r="AL84" s="486"/>
      <c r="AM84" s="486"/>
      <c r="AN84" s="486"/>
      <c r="AO84" s="486"/>
      <c r="AP84" s="486"/>
      <c r="AQ84" s="486"/>
      <c r="AR84" s="486"/>
      <c r="AS84" s="486"/>
      <c r="AT84" s="486"/>
      <c r="AU84" s="486"/>
      <c r="AV84" s="486"/>
      <c r="AW84" s="486"/>
      <c r="AX84" s="486"/>
      <c r="AY84" s="486"/>
      <c r="AZ84" s="486"/>
      <c r="BA84" s="486"/>
      <c r="BB84" s="486"/>
      <c r="BC84" s="486"/>
      <c r="BD84" s="486"/>
      <c r="BE84" s="486"/>
      <c r="BF84" s="486"/>
      <c r="BG84" s="486"/>
      <c r="BH84" s="486"/>
      <c r="BI84" s="486"/>
      <c r="BJ84" s="486"/>
      <c r="BK84" s="486"/>
      <c r="BL84" s="486"/>
      <c r="BM84" s="486"/>
      <c r="BN84" s="486"/>
      <c r="BO84" s="486"/>
      <c r="BP84" s="486"/>
      <c r="BQ84" s="486"/>
      <c r="BR84" s="486"/>
      <c r="BS84" s="486"/>
      <c r="BT84" s="486"/>
      <c r="BU84" s="486"/>
      <c r="BV84" s="486"/>
      <c r="BW84" s="486"/>
      <c r="BX84" s="486"/>
      <c r="BY84" s="486"/>
      <c r="BZ84" s="486"/>
      <c r="CA84" s="486"/>
      <c r="CB84" s="486"/>
      <c r="CC84" s="486"/>
      <c r="CD84" s="486"/>
      <c r="CE84" s="486"/>
      <c r="CF84" s="486"/>
      <c r="CG84" s="486"/>
      <c r="CH84" s="486"/>
      <c r="CI84" s="486"/>
      <c r="CJ84" s="486"/>
      <c r="CK84" s="486"/>
      <c r="CL84" s="486"/>
      <c r="CM84" s="486"/>
      <c r="CN84" s="491"/>
      <c r="CO84" s="491"/>
      <c r="CP84" s="491"/>
      <c r="CQ84" s="491"/>
      <c r="CR84" s="491"/>
      <c r="CS84" s="491"/>
      <c r="CT84" s="491"/>
      <c r="CU84" s="491"/>
      <c r="CV84" s="491"/>
      <c r="CW84" s="491"/>
      <c r="CX84" s="491"/>
      <c r="CY84" s="491"/>
      <c r="CZ84" s="491"/>
      <c r="DA84" s="491"/>
      <c r="DB84" s="491"/>
      <c r="DC84" s="491"/>
      <c r="DD84" s="491"/>
      <c r="DE84" s="491"/>
      <c r="DF84" s="491"/>
      <c r="DG84" s="491"/>
      <c r="DH84" s="491"/>
      <c r="DI84" s="491"/>
      <c r="DJ84" s="491"/>
      <c r="DK84" s="491"/>
      <c r="DL84" s="491"/>
      <c r="DM84" s="491"/>
      <c r="DN84" s="491"/>
      <c r="DO84" s="491"/>
      <c r="DP84" s="491"/>
      <c r="DQ84" s="491"/>
      <c r="DR84" s="491"/>
      <c r="DS84" s="491"/>
      <c r="DT84" s="491"/>
      <c r="DU84" s="491"/>
      <c r="DV84" s="491"/>
      <c r="DW84" s="491"/>
      <c r="DX84" s="491"/>
      <c r="DY84" s="491"/>
      <c r="DZ84" s="491"/>
      <c r="EA84" s="491"/>
      <c r="EB84" s="491"/>
      <c r="EC84" s="491"/>
      <c r="ED84" s="491"/>
      <c r="EE84" s="491"/>
      <c r="EF84" s="491"/>
      <c r="EG84" s="491"/>
      <c r="EH84" s="491"/>
      <c r="EI84" s="491"/>
      <c r="EJ84" s="491"/>
      <c r="EK84" s="491"/>
      <c r="EL84" s="491"/>
      <c r="EM84" s="491"/>
      <c r="EN84" s="491"/>
      <c r="EO84" s="491"/>
      <c r="EP84" s="491"/>
      <c r="EQ84" s="491"/>
      <c r="ER84" s="491"/>
      <c r="ES84" s="491"/>
      <c r="ET84" s="491"/>
      <c r="EU84" s="491"/>
      <c r="EV84" s="491"/>
      <c r="EW84" s="491"/>
      <c r="EX84" s="491"/>
      <c r="EY84" s="491"/>
      <c r="EZ84" s="491"/>
      <c r="FA84" s="491"/>
      <c r="FB84" s="491"/>
      <c r="FC84" s="491"/>
      <c r="FD84" s="491"/>
      <c r="FE84" s="491"/>
      <c r="FF84" s="491"/>
      <c r="FG84" s="491"/>
      <c r="FH84" s="491"/>
      <c r="FI84" s="491"/>
      <c r="FJ84" s="491"/>
      <c r="FK84" s="491"/>
      <c r="FL84" s="491"/>
      <c r="FM84" s="491"/>
      <c r="FN84" s="491"/>
      <c r="FO84" s="491"/>
      <c r="FP84" s="491"/>
      <c r="FQ84" s="491"/>
      <c r="FR84" s="491"/>
      <c r="FS84" s="491"/>
      <c r="FT84" s="491"/>
      <c r="FU84" s="491"/>
      <c r="FV84" s="491"/>
      <c r="FW84" s="491"/>
      <c r="FX84" s="491"/>
      <c r="FY84" s="491"/>
      <c r="FZ84" s="491"/>
      <c r="GA84" s="491"/>
      <c r="GB84" s="491"/>
      <c r="GC84" s="491"/>
      <c r="GD84" s="491"/>
      <c r="GE84" s="491"/>
      <c r="GF84" s="491"/>
      <c r="GG84" s="491"/>
      <c r="GH84" s="491"/>
      <c r="GI84" s="491"/>
      <c r="GJ84" s="491"/>
      <c r="GK84" s="491"/>
      <c r="GL84" s="491"/>
      <c r="GM84" s="491"/>
      <c r="GN84" s="491"/>
      <c r="GO84" s="491"/>
      <c r="GP84" s="491"/>
      <c r="GQ84" s="491"/>
      <c r="GR84" s="491"/>
      <c r="GS84" s="491"/>
      <c r="GT84" s="491"/>
      <c r="GU84" s="491"/>
    </row>
    <row r="85" spans="1:203" s="316" customFormat="1" ht="15">
      <c r="A85" s="342"/>
      <c r="B85" s="195"/>
      <c r="C85" s="195"/>
      <c r="D85" s="195"/>
      <c r="E85" s="195"/>
      <c r="F85" s="195"/>
      <c r="G85" s="195"/>
      <c r="H85" s="195"/>
      <c r="I85" s="195"/>
      <c r="J85" s="195"/>
      <c r="K85" s="195"/>
      <c r="L85" s="195"/>
      <c r="M85" s="195"/>
      <c r="N85" s="195"/>
      <c r="O85" s="195"/>
      <c r="P85" s="195"/>
      <c r="Q85" s="195"/>
      <c r="R85" s="195"/>
      <c r="S85" s="195"/>
      <c r="T85" s="195"/>
      <c r="U85" s="195"/>
      <c r="V85" s="195"/>
      <c r="W85" s="195"/>
      <c r="X85" s="195"/>
      <c r="Y85" s="195"/>
      <c r="Z85" s="195"/>
      <c r="AA85" s="195"/>
      <c r="AB85" s="195"/>
      <c r="AC85" s="195"/>
      <c r="AD85" s="195"/>
      <c r="AE85" s="195"/>
      <c r="AF85" s="195"/>
      <c r="AJ85" s="486"/>
      <c r="AK85" s="486"/>
      <c r="AL85" s="486"/>
      <c r="AM85" s="486"/>
      <c r="AN85" s="486"/>
      <c r="AO85" s="486"/>
      <c r="AP85" s="486"/>
      <c r="AQ85" s="486"/>
      <c r="AR85" s="486"/>
      <c r="AS85" s="486"/>
      <c r="AT85" s="486"/>
      <c r="AU85" s="486"/>
      <c r="AV85" s="486"/>
      <c r="AW85" s="486"/>
      <c r="AX85" s="486"/>
      <c r="AY85" s="486"/>
      <c r="AZ85" s="486"/>
      <c r="BA85" s="486"/>
      <c r="BB85" s="486"/>
      <c r="BC85" s="486"/>
      <c r="BD85" s="486"/>
      <c r="BE85" s="486"/>
      <c r="BF85" s="486"/>
      <c r="BG85" s="486"/>
      <c r="BH85" s="486"/>
      <c r="BI85" s="486"/>
      <c r="BJ85" s="486"/>
      <c r="BK85" s="486"/>
      <c r="BL85" s="486"/>
      <c r="BM85" s="486"/>
      <c r="BN85" s="486"/>
      <c r="BO85" s="486"/>
      <c r="BP85" s="486"/>
      <c r="BQ85" s="486"/>
      <c r="BR85" s="486"/>
      <c r="BS85" s="486"/>
      <c r="BT85" s="486"/>
      <c r="BU85" s="486"/>
      <c r="BV85" s="486"/>
      <c r="BW85" s="486"/>
      <c r="BX85" s="486"/>
      <c r="BY85" s="486"/>
      <c r="BZ85" s="486"/>
      <c r="CA85" s="486"/>
      <c r="CB85" s="486"/>
      <c r="CC85" s="486"/>
      <c r="CD85" s="486"/>
      <c r="CE85" s="486"/>
      <c r="CF85" s="486"/>
      <c r="CG85" s="486"/>
      <c r="CH85" s="486"/>
      <c r="CI85" s="486"/>
      <c r="CJ85" s="486"/>
      <c r="CK85" s="486"/>
      <c r="CL85" s="486"/>
      <c r="CM85" s="486"/>
      <c r="CN85" s="491"/>
      <c r="CO85" s="491"/>
      <c r="CP85" s="491"/>
      <c r="CQ85" s="491"/>
      <c r="CR85" s="491"/>
      <c r="CS85" s="491"/>
      <c r="CT85" s="491"/>
      <c r="CU85" s="491"/>
      <c r="CV85" s="491"/>
      <c r="CW85" s="491"/>
      <c r="CX85" s="491"/>
      <c r="CY85" s="491"/>
      <c r="CZ85" s="491"/>
      <c r="DA85" s="491"/>
      <c r="DB85" s="491"/>
      <c r="DC85" s="491"/>
      <c r="DD85" s="491"/>
      <c r="DE85" s="491"/>
      <c r="DF85" s="491"/>
      <c r="DG85" s="491"/>
      <c r="DH85" s="491"/>
      <c r="DI85" s="491"/>
      <c r="DJ85" s="491"/>
      <c r="DK85" s="491"/>
      <c r="DL85" s="491"/>
      <c r="DM85" s="491"/>
      <c r="DN85" s="491"/>
      <c r="DO85" s="491"/>
      <c r="DP85" s="491"/>
      <c r="DQ85" s="491"/>
      <c r="DR85" s="491"/>
      <c r="DS85" s="491"/>
      <c r="DT85" s="491"/>
      <c r="DU85" s="491"/>
      <c r="DV85" s="491"/>
      <c r="DW85" s="491"/>
      <c r="DX85" s="491"/>
      <c r="DY85" s="491"/>
      <c r="DZ85" s="491"/>
      <c r="EA85" s="491"/>
      <c r="EB85" s="491"/>
      <c r="EC85" s="491"/>
      <c r="ED85" s="491"/>
      <c r="EE85" s="491"/>
      <c r="EF85" s="491"/>
      <c r="EG85" s="491"/>
      <c r="EH85" s="491"/>
      <c r="EI85" s="491"/>
      <c r="EJ85" s="491"/>
      <c r="EK85" s="491"/>
      <c r="EL85" s="491"/>
      <c r="EM85" s="491"/>
      <c r="EN85" s="491"/>
      <c r="EO85" s="491"/>
      <c r="EP85" s="491"/>
      <c r="EQ85" s="491"/>
      <c r="ER85" s="491"/>
      <c r="ES85" s="491"/>
      <c r="ET85" s="491"/>
      <c r="EU85" s="491"/>
      <c r="EV85" s="491"/>
      <c r="EW85" s="491"/>
      <c r="EX85" s="491"/>
      <c r="EY85" s="491"/>
      <c r="EZ85" s="491"/>
      <c r="FA85" s="491"/>
      <c r="FB85" s="491"/>
      <c r="FC85" s="491"/>
      <c r="FD85" s="491"/>
      <c r="FE85" s="491"/>
      <c r="FF85" s="491"/>
      <c r="FG85" s="491"/>
      <c r="FH85" s="491"/>
      <c r="FI85" s="491"/>
      <c r="FJ85" s="491"/>
      <c r="FK85" s="491"/>
      <c r="FL85" s="491"/>
      <c r="FM85" s="491"/>
      <c r="FN85" s="491"/>
      <c r="FO85" s="491"/>
      <c r="FP85" s="491"/>
      <c r="FQ85" s="491"/>
      <c r="FR85" s="491"/>
      <c r="FS85" s="491"/>
      <c r="FT85" s="491"/>
      <c r="FU85" s="491"/>
      <c r="FV85" s="491"/>
      <c r="FW85" s="491"/>
      <c r="FX85" s="491"/>
      <c r="FY85" s="491"/>
      <c r="FZ85" s="491"/>
      <c r="GA85" s="491"/>
      <c r="GB85" s="491"/>
      <c r="GC85" s="491"/>
      <c r="GD85" s="491"/>
      <c r="GE85" s="491"/>
      <c r="GF85" s="491"/>
      <c r="GG85" s="491"/>
      <c r="GH85" s="491"/>
      <c r="GI85" s="491"/>
      <c r="GJ85" s="491"/>
      <c r="GK85" s="491"/>
      <c r="GL85" s="491"/>
      <c r="GM85" s="491"/>
      <c r="GN85" s="491"/>
      <c r="GO85" s="491"/>
      <c r="GP85" s="491"/>
      <c r="GQ85" s="491"/>
      <c r="GR85" s="491"/>
      <c r="GS85" s="491"/>
      <c r="GT85" s="491"/>
      <c r="GU85" s="491"/>
    </row>
    <row r="86" spans="1:203" s="316" customFormat="1" ht="15">
      <c r="A86" s="342"/>
      <c r="B86" s="195"/>
      <c r="C86" s="195"/>
      <c r="D86" s="195"/>
      <c r="E86" s="195"/>
      <c r="F86" s="195"/>
      <c r="G86" s="195"/>
      <c r="H86" s="195"/>
      <c r="I86" s="195"/>
      <c r="J86" s="195"/>
      <c r="K86" s="195"/>
      <c r="L86" s="195"/>
      <c r="M86" s="195"/>
      <c r="N86" s="195"/>
      <c r="O86" s="195"/>
      <c r="P86" s="195"/>
      <c r="Q86" s="195"/>
      <c r="R86" s="195"/>
      <c r="S86" s="195"/>
      <c r="T86" s="195"/>
      <c r="U86" s="195"/>
      <c r="V86" s="195"/>
      <c r="W86" s="195"/>
      <c r="X86" s="195"/>
      <c r="Y86" s="195"/>
      <c r="Z86" s="195"/>
      <c r="AA86" s="195"/>
      <c r="AB86" s="195"/>
      <c r="AC86" s="195"/>
      <c r="AD86" s="195"/>
      <c r="AE86" s="195"/>
      <c r="AF86" s="195"/>
      <c r="AJ86" s="486"/>
      <c r="AK86" s="486"/>
      <c r="AL86" s="486"/>
      <c r="AM86" s="486"/>
      <c r="AN86" s="486"/>
      <c r="AO86" s="486"/>
      <c r="AP86" s="486"/>
      <c r="AQ86" s="486"/>
      <c r="AR86" s="486"/>
      <c r="AS86" s="486"/>
      <c r="AT86" s="486"/>
      <c r="AU86" s="486"/>
      <c r="AV86" s="486"/>
      <c r="AW86" s="486"/>
      <c r="AX86" s="486"/>
      <c r="AY86" s="486"/>
      <c r="AZ86" s="486"/>
      <c r="BA86" s="486"/>
      <c r="BB86" s="486"/>
      <c r="BC86" s="486"/>
      <c r="BD86" s="486"/>
      <c r="BE86" s="486"/>
      <c r="BF86" s="486"/>
      <c r="BG86" s="486"/>
      <c r="BH86" s="486"/>
      <c r="BI86" s="486"/>
      <c r="BJ86" s="486"/>
      <c r="BK86" s="486"/>
      <c r="BL86" s="486"/>
      <c r="BM86" s="486"/>
      <c r="BN86" s="486"/>
      <c r="BO86" s="486"/>
      <c r="BP86" s="486"/>
      <c r="BQ86" s="486"/>
      <c r="BR86" s="486"/>
      <c r="BS86" s="486"/>
      <c r="BT86" s="486"/>
      <c r="BU86" s="486"/>
      <c r="BV86" s="486"/>
      <c r="BW86" s="486"/>
      <c r="BX86" s="486"/>
      <c r="BY86" s="486"/>
      <c r="BZ86" s="486"/>
      <c r="CA86" s="486"/>
      <c r="CB86" s="486"/>
      <c r="CC86" s="486"/>
      <c r="CD86" s="486"/>
      <c r="CE86" s="486"/>
      <c r="CF86" s="486"/>
      <c r="CG86" s="486"/>
      <c r="CH86" s="486"/>
      <c r="CI86" s="486"/>
      <c r="CJ86" s="486"/>
      <c r="CK86" s="486"/>
      <c r="CL86" s="486"/>
      <c r="CM86" s="486"/>
      <c r="CN86" s="491"/>
      <c r="CO86" s="491"/>
      <c r="CP86" s="491"/>
      <c r="CQ86" s="491"/>
      <c r="CR86" s="491"/>
      <c r="CS86" s="491"/>
      <c r="CT86" s="491"/>
      <c r="CU86" s="491"/>
      <c r="CV86" s="491"/>
      <c r="CW86" s="491"/>
      <c r="CX86" s="491"/>
      <c r="CY86" s="491"/>
      <c r="CZ86" s="491"/>
      <c r="DA86" s="491"/>
      <c r="DB86" s="491"/>
      <c r="DC86" s="491"/>
      <c r="DD86" s="491"/>
      <c r="DE86" s="491"/>
      <c r="DF86" s="491"/>
      <c r="DG86" s="491"/>
      <c r="DH86" s="491"/>
      <c r="DI86" s="491"/>
      <c r="DJ86" s="491"/>
      <c r="DK86" s="491"/>
      <c r="DL86" s="491"/>
      <c r="DM86" s="491"/>
      <c r="DN86" s="491"/>
      <c r="DO86" s="491"/>
      <c r="DP86" s="491"/>
      <c r="DQ86" s="491"/>
      <c r="DR86" s="491"/>
      <c r="DS86" s="491"/>
      <c r="DT86" s="491"/>
      <c r="DU86" s="491"/>
      <c r="DV86" s="491"/>
      <c r="DW86" s="491"/>
      <c r="DX86" s="491"/>
      <c r="DY86" s="491"/>
      <c r="DZ86" s="491"/>
      <c r="EA86" s="491"/>
      <c r="EB86" s="491"/>
      <c r="EC86" s="491"/>
      <c r="ED86" s="491"/>
      <c r="EE86" s="491"/>
      <c r="EF86" s="491"/>
      <c r="EG86" s="491"/>
      <c r="EH86" s="491"/>
      <c r="EI86" s="491"/>
      <c r="EJ86" s="491"/>
      <c r="EK86" s="491"/>
      <c r="EL86" s="491"/>
      <c r="EM86" s="491"/>
      <c r="EN86" s="491"/>
      <c r="EO86" s="491"/>
      <c r="EP86" s="491"/>
      <c r="EQ86" s="491"/>
      <c r="ER86" s="491"/>
      <c r="ES86" s="491"/>
      <c r="ET86" s="491"/>
      <c r="EU86" s="491"/>
      <c r="EV86" s="491"/>
      <c r="EW86" s="491"/>
      <c r="EX86" s="491"/>
      <c r="EY86" s="491"/>
      <c r="EZ86" s="491"/>
      <c r="FA86" s="491"/>
      <c r="FB86" s="491"/>
      <c r="FC86" s="491"/>
      <c r="FD86" s="491"/>
      <c r="FE86" s="491"/>
      <c r="FF86" s="491"/>
      <c r="FG86" s="491"/>
      <c r="FH86" s="491"/>
      <c r="FI86" s="491"/>
      <c r="FJ86" s="491"/>
      <c r="FK86" s="491"/>
      <c r="FL86" s="491"/>
      <c r="FM86" s="491"/>
      <c r="FN86" s="491"/>
      <c r="FO86" s="491"/>
      <c r="FP86" s="491"/>
      <c r="FQ86" s="491"/>
      <c r="FR86" s="491"/>
      <c r="FS86" s="491"/>
      <c r="FT86" s="491"/>
      <c r="FU86" s="491"/>
      <c r="FV86" s="491"/>
      <c r="FW86" s="491"/>
      <c r="FX86" s="491"/>
      <c r="FY86" s="491"/>
      <c r="FZ86" s="491"/>
      <c r="GA86" s="491"/>
      <c r="GB86" s="491"/>
      <c r="GC86" s="491"/>
      <c r="GD86" s="491"/>
      <c r="GE86" s="491"/>
      <c r="GF86" s="491"/>
      <c r="GG86" s="491"/>
      <c r="GH86" s="491"/>
      <c r="GI86" s="491"/>
      <c r="GJ86" s="491"/>
      <c r="GK86" s="491"/>
      <c r="GL86" s="491"/>
      <c r="GM86" s="491"/>
      <c r="GN86" s="491"/>
      <c r="GO86" s="491"/>
      <c r="GP86" s="491"/>
      <c r="GQ86" s="491"/>
      <c r="GR86" s="491"/>
      <c r="GS86" s="491"/>
      <c r="GT86" s="491"/>
      <c r="GU86" s="491"/>
    </row>
    <row r="87" spans="1:203" s="316" customFormat="1" ht="15">
      <c r="A87" s="342"/>
      <c r="B87" s="195"/>
      <c r="C87" s="195"/>
      <c r="D87" s="195"/>
      <c r="E87" s="195"/>
      <c r="F87" s="195"/>
      <c r="G87" s="195"/>
      <c r="H87" s="195"/>
      <c r="I87" s="195"/>
      <c r="J87" s="195"/>
      <c r="K87" s="195"/>
      <c r="L87" s="195"/>
      <c r="M87" s="195"/>
      <c r="N87" s="195"/>
      <c r="O87" s="195"/>
      <c r="P87" s="195"/>
      <c r="Q87" s="195"/>
      <c r="R87" s="195"/>
      <c r="S87" s="195"/>
      <c r="T87" s="195"/>
      <c r="U87" s="195"/>
      <c r="V87" s="195"/>
      <c r="W87" s="195"/>
      <c r="X87" s="195"/>
      <c r="Y87" s="195"/>
      <c r="Z87" s="195"/>
      <c r="AA87" s="195"/>
      <c r="AB87" s="195"/>
      <c r="AC87" s="195"/>
      <c r="AD87" s="195"/>
      <c r="AE87" s="195"/>
      <c r="AF87" s="195"/>
      <c r="AJ87" s="486"/>
      <c r="AK87" s="486"/>
      <c r="AL87" s="486"/>
      <c r="AM87" s="486"/>
      <c r="AN87" s="486"/>
      <c r="AO87" s="486"/>
      <c r="AP87" s="486"/>
      <c r="AQ87" s="486"/>
      <c r="AR87" s="486"/>
      <c r="AS87" s="486"/>
      <c r="AT87" s="486"/>
      <c r="AU87" s="486"/>
      <c r="AV87" s="486"/>
      <c r="AW87" s="486"/>
      <c r="AX87" s="486"/>
      <c r="AY87" s="486"/>
      <c r="AZ87" s="486"/>
      <c r="BA87" s="486"/>
      <c r="BB87" s="486"/>
      <c r="BC87" s="486"/>
      <c r="BD87" s="486"/>
      <c r="BE87" s="486"/>
      <c r="BF87" s="486"/>
      <c r="BG87" s="486"/>
      <c r="BH87" s="486"/>
      <c r="BI87" s="486"/>
      <c r="BJ87" s="486"/>
      <c r="BK87" s="486"/>
      <c r="BL87" s="486"/>
      <c r="BM87" s="486"/>
      <c r="BN87" s="486"/>
      <c r="BO87" s="486"/>
      <c r="BP87" s="486"/>
      <c r="BQ87" s="486"/>
      <c r="BR87" s="486"/>
      <c r="BS87" s="486"/>
      <c r="BT87" s="486"/>
      <c r="BU87" s="486"/>
      <c r="BV87" s="486"/>
      <c r="BW87" s="486"/>
      <c r="BX87" s="486"/>
      <c r="BY87" s="486"/>
      <c r="BZ87" s="486"/>
      <c r="CA87" s="486"/>
      <c r="CB87" s="486"/>
      <c r="CC87" s="486"/>
      <c r="CD87" s="486"/>
      <c r="CE87" s="486"/>
      <c r="CF87" s="486"/>
      <c r="CG87" s="486"/>
      <c r="CH87" s="486"/>
      <c r="CI87" s="486"/>
      <c r="CJ87" s="486"/>
      <c r="CK87" s="486"/>
      <c r="CL87" s="486"/>
      <c r="CM87" s="486"/>
      <c r="CN87" s="491"/>
      <c r="CO87" s="491"/>
      <c r="CP87" s="491"/>
      <c r="CQ87" s="491"/>
      <c r="CR87" s="491"/>
      <c r="CS87" s="491"/>
      <c r="CT87" s="491"/>
      <c r="CU87" s="491"/>
      <c r="CV87" s="491"/>
      <c r="CW87" s="491"/>
      <c r="CX87" s="491"/>
      <c r="CY87" s="491"/>
      <c r="CZ87" s="491"/>
      <c r="DA87" s="491"/>
      <c r="DB87" s="491"/>
      <c r="DC87" s="491"/>
      <c r="DD87" s="491"/>
      <c r="DE87" s="491"/>
      <c r="DF87" s="491"/>
      <c r="DG87" s="491"/>
      <c r="DH87" s="491"/>
      <c r="DI87" s="491"/>
      <c r="DJ87" s="491"/>
      <c r="DK87" s="491"/>
      <c r="DL87" s="491"/>
      <c r="DM87" s="491"/>
      <c r="DN87" s="491"/>
      <c r="DO87" s="491"/>
      <c r="DP87" s="491"/>
      <c r="DQ87" s="491"/>
      <c r="DR87" s="491"/>
      <c r="DS87" s="491"/>
      <c r="DT87" s="491"/>
      <c r="DU87" s="491"/>
      <c r="DV87" s="491"/>
      <c r="DW87" s="491"/>
      <c r="DX87" s="491"/>
      <c r="DY87" s="491"/>
      <c r="DZ87" s="491"/>
      <c r="EA87" s="491"/>
      <c r="EB87" s="491"/>
      <c r="EC87" s="491"/>
      <c r="ED87" s="491"/>
      <c r="EE87" s="491"/>
      <c r="EF87" s="491"/>
      <c r="EG87" s="491"/>
      <c r="EH87" s="491"/>
      <c r="EI87" s="491"/>
      <c r="EJ87" s="491"/>
      <c r="EK87" s="491"/>
      <c r="EL87" s="491"/>
      <c r="EM87" s="491"/>
      <c r="EN87" s="491"/>
      <c r="EO87" s="491"/>
      <c r="EP87" s="491"/>
      <c r="EQ87" s="491"/>
      <c r="ER87" s="491"/>
      <c r="ES87" s="491"/>
      <c r="ET87" s="491"/>
      <c r="EU87" s="491"/>
      <c r="EV87" s="491"/>
      <c r="EW87" s="491"/>
      <c r="EX87" s="491"/>
      <c r="EY87" s="491"/>
      <c r="EZ87" s="491"/>
      <c r="FA87" s="491"/>
      <c r="FB87" s="491"/>
      <c r="FC87" s="491"/>
      <c r="FD87" s="491"/>
      <c r="FE87" s="491"/>
      <c r="FF87" s="491"/>
      <c r="FG87" s="491"/>
      <c r="FH87" s="491"/>
      <c r="FI87" s="491"/>
      <c r="FJ87" s="491"/>
      <c r="FK87" s="491"/>
      <c r="FL87" s="491"/>
      <c r="FM87" s="491"/>
      <c r="FN87" s="491"/>
      <c r="FO87" s="491"/>
      <c r="FP87" s="491"/>
      <c r="FQ87" s="491"/>
      <c r="FR87" s="491"/>
      <c r="FS87" s="491"/>
      <c r="FT87" s="491"/>
      <c r="FU87" s="491"/>
      <c r="FV87" s="491"/>
      <c r="FW87" s="491"/>
      <c r="FX87" s="491"/>
      <c r="FY87" s="491"/>
      <c r="FZ87" s="491"/>
      <c r="GA87" s="491"/>
      <c r="GB87" s="491"/>
      <c r="GC87" s="491"/>
      <c r="GD87" s="491"/>
      <c r="GE87" s="491"/>
      <c r="GF87" s="491"/>
      <c r="GG87" s="491"/>
      <c r="GH87" s="491"/>
      <c r="GI87" s="491"/>
      <c r="GJ87" s="491"/>
      <c r="GK87" s="491"/>
      <c r="GL87" s="491"/>
      <c r="GM87" s="491"/>
      <c r="GN87" s="491"/>
      <c r="GO87" s="491"/>
      <c r="GP87" s="491"/>
      <c r="GQ87" s="491"/>
      <c r="GR87" s="491"/>
      <c r="GS87" s="491"/>
      <c r="GT87" s="491"/>
      <c r="GU87" s="491"/>
    </row>
    <row r="88" spans="1:203" s="316" customFormat="1" ht="15">
      <c r="A88" s="342"/>
      <c r="B88" s="195"/>
      <c r="C88" s="195"/>
      <c r="D88" s="195"/>
      <c r="E88" s="195"/>
      <c r="F88" s="195"/>
      <c r="G88" s="195"/>
      <c r="H88" s="195"/>
      <c r="I88" s="195"/>
      <c r="J88" s="195"/>
      <c r="K88" s="195"/>
      <c r="L88" s="195"/>
      <c r="M88" s="195"/>
      <c r="N88" s="195"/>
      <c r="O88" s="195"/>
      <c r="P88" s="195"/>
      <c r="Q88" s="195"/>
      <c r="R88" s="195"/>
      <c r="S88" s="195"/>
      <c r="T88" s="195"/>
      <c r="U88" s="195"/>
      <c r="V88" s="195"/>
      <c r="W88" s="195"/>
      <c r="X88" s="195"/>
      <c r="Y88" s="195"/>
      <c r="Z88" s="195"/>
      <c r="AA88" s="195"/>
      <c r="AB88" s="195"/>
      <c r="AC88" s="195"/>
      <c r="AD88" s="195"/>
      <c r="AE88" s="195"/>
      <c r="AF88" s="195"/>
      <c r="AJ88" s="486"/>
      <c r="AK88" s="486"/>
      <c r="AL88" s="486"/>
      <c r="AM88" s="486"/>
      <c r="AN88" s="486"/>
      <c r="AO88" s="486"/>
      <c r="AP88" s="486"/>
      <c r="AQ88" s="486"/>
      <c r="AR88" s="486"/>
      <c r="AS88" s="486"/>
      <c r="AT88" s="486"/>
      <c r="AU88" s="486"/>
      <c r="AV88" s="486"/>
      <c r="AW88" s="486"/>
      <c r="AX88" s="486"/>
      <c r="AY88" s="486"/>
      <c r="AZ88" s="486"/>
      <c r="BA88" s="486"/>
      <c r="BB88" s="486"/>
      <c r="BC88" s="486"/>
      <c r="BD88" s="486"/>
      <c r="BE88" s="486"/>
      <c r="BF88" s="486"/>
      <c r="BG88" s="486"/>
      <c r="BH88" s="486"/>
      <c r="BI88" s="486"/>
      <c r="BJ88" s="486"/>
      <c r="BK88" s="486"/>
      <c r="BL88" s="486"/>
      <c r="BM88" s="486"/>
      <c r="BN88" s="486"/>
      <c r="BO88" s="486"/>
      <c r="BP88" s="486"/>
      <c r="BQ88" s="486"/>
      <c r="BR88" s="486"/>
      <c r="BS88" s="486"/>
      <c r="BT88" s="486"/>
      <c r="BU88" s="486"/>
      <c r="BV88" s="486"/>
      <c r="BW88" s="486"/>
      <c r="BX88" s="486"/>
      <c r="BY88" s="486"/>
      <c r="BZ88" s="486"/>
      <c r="CA88" s="486"/>
      <c r="CB88" s="486"/>
      <c r="CC88" s="486"/>
      <c r="CD88" s="486"/>
      <c r="CE88" s="486"/>
      <c r="CF88" s="486"/>
      <c r="CG88" s="486"/>
      <c r="CH88" s="486"/>
      <c r="CI88" s="486"/>
      <c r="CJ88" s="486"/>
      <c r="CK88" s="486"/>
      <c r="CL88" s="486"/>
      <c r="CM88" s="486"/>
      <c r="CN88" s="491"/>
      <c r="CO88" s="491"/>
      <c r="CP88" s="491"/>
      <c r="CQ88" s="491"/>
      <c r="CR88" s="491"/>
      <c r="CS88" s="491"/>
      <c r="CT88" s="491"/>
      <c r="CU88" s="491"/>
      <c r="CV88" s="491"/>
      <c r="CW88" s="491"/>
      <c r="CX88" s="491"/>
      <c r="CY88" s="491"/>
      <c r="CZ88" s="491"/>
      <c r="DA88" s="491"/>
      <c r="DB88" s="491"/>
      <c r="DC88" s="491"/>
      <c r="DD88" s="491"/>
      <c r="DE88" s="491"/>
      <c r="DF88" s="491"/>
      <c r="DG88" s="491"/>
      <c r="DH88" s="491"/>
      <c r="DI88" s="491"/>
      <c r="DJ88" s="491"/>
      <c r="DK88" s="491"/>
      <c r="DL88" s="491"/>
      <c r="DM88" s="491"/>
      <c r="DN88" s="491"/>
      <c r="DO88" s="491"/>
      <c r="DP88" s="491"/>
      <c r="DQ88" s="491"/>
      <c r="DR88" s="491"/>
      <c r="DS88" s="491"/>
      <c r="DT88" s="491"/>
      <c r="DU88" s="491"/>
      <c r="DV88" s="491"/>
      <c r="DW88" s="491"/>
      <c r="DX88" s="491"/>
      <c r="DY88" s="491"/>
      <c r="DZ88" s="491"/>
      <c r="EA88" s="491"/>
      <c r="EB88" s="491"/>
      <c r="EC88" s="491"/>
      <c r="ED88" s="491"/>
      <c r="EE88" s="491"/>
      <c r="EF88" s="491"/>
      <c r="EG88" s="491"/>
      <c r="EH88" s="491"/>
      <c r="EI88" s="491"/>
      <c r="EJ88" s="491"/>
      <c r="EK88" s="491"/>
      <c r="EL88" s="491"/>
      <c r="EM88" s="491"/>
      <c r="EN88" s="491"/>
      <c r="EO88" s="491"/>
      <c r="EP88" s="491"/>
      <c r="EQ88" s="491"/>
      <c r="ER88" s="491"/>
      <c r="ES88" s="491"/>
      <c r="ET88" s="491"/>
      <c r="EU88" s="491"/>
      <c r="EV88" s="491"/>
      <c r="EW88" s="491"/>
      <c r="EX88" s="491"/>
      <c r="EY88" s="491"/>
      <c r="EZ88" s="491"/>
      <c r="FA88" s="491"/>
      <c r="FB88" s="491"/>
      <c r="FC88" s="491"/>
      <c r="FD88" s="491"/>
      <c r="FE88" s="491"/>
      <c r="FF88" s="491"/>
      <c r="FG88" s="491"/>
      <c r="FH88" s="491"/>
      <c r="FI88" s="491"/>
      <c r="FJ88" s="491"/>
      <c r="FK88" s="491"/>
      <c r="FL88" s="491"/>
      <c r="FM88" s="491"/>
      <c r="FN88" s="491"/>
      <c r="FO88" s="491"/>
      <c r="FP88" s="491"/>
      <c r="FQ88" s="491"/>
      <c r="FR88" s="491"/>
      <c r="FS88" s="491"/>
      <c r="FT88" s="491"/>
      <c r="FU88" s="491"/>
      <c r="FV88" s="491"/>
      <c r="FW88" s="491"/>
      <c r="FX88" s="491"/>
      <c r="FY88" s="491"/>
      <c r="FZ88" s="491"/>
      <c r="GA88" s="491"/>
      <c r="GB88" s="491"/>
      <c r="GC88" s="491"/>
      <c r="GD88" s="491"/>
      <c r="GE88" s="491"/>
      <c r="GF88" s="491"/>
      <c r="GG88" s="491"/>
      <c r="GH88" s="491"/>
      <c r="GI88" s="491"/>
      <c r="GJ88" s="491"/>
      <c r="GK88" s="491"/>
      <c r="GL88" s="491"/>
      <c r="GM88" s="491"/>
      <c r="GN88" s="491"/>
      <c r="GO88" s="491"/>
      <c r="GP88" s="491"/>
      <c r="GQ88" s="491"/>
      <c r="GR88" s="491"/>
      <c r="GS88" s="491"/>
      <c r="GT88" s="491"/>
      <c r="GU88" s="491"/>
    </row>
    <row r="89" spans="1:203" s="316" customFormat="1" ht="15">
      <c r="A89" s="342"/>
      <c r="B89" s="195"/>
      <c r="C89" s="195"/>
      <c r="D89" s="195"/>
      <c r="E89" s="195"/>
      <c r="F89" s="195"/>
      <c r="G89" s="195"/>
      <c r="H89" s="195"/>
      <c r="I89" s="195"/>
      <c r="J89" s="195"/>
      <c r="K89" s="195"/>
      <c r="L89" s="195"/>
      <c r="M89" s="195"/>
      <c r="N89" s="195"/>
      <c r="O89" s="195"/>
      <c r="P89" s="195"/>
      <c r="Q89" s="195"/>
      <c r="R89" s="195"/>
      <c r="S89" s="195"/>
      <c r="T89" s="195"/>
      <c r="U89" s="195"/>
      <c r="V89" s="195"/>
      <c r="W89" s="195"/>
      <c r="X89" s="195"/>
      <c r="Y89" s="195"/>
      <c r="Z89" s="195"/>
      <c r="AA89" s="195"/>
      <c r="AB89" s="195"/>
      <c r="AC89" s="195"/>
      <c r="AD89" s="195"/>
      <c r="AE89" s="195"/>
      <c r="AF89" s="195"/>
      <c r="AJ89" s="486"/>
      <c r="AK89" s="486"/>
      <c r="AL89" s="486"/>
      <c r="AM89" s="486"/>
      <c r="AN89" s="486"/>
      <c r="AO89" s="486"/>
      <c r="AP89" s="486"/>
      <c r="AQ89" s="486"/>
      <c r="AR89" s="486"/>
      <c r="AS89" s="486"/>
      <c r="AT89" s="486"/>
      <c r="AU89" s="486"/>
      <c r="AV89" s="486"/>
      <c r="AW89" s="486"/>
      <c r="AX89" s="486"/>
      <c r="AY89" s="486"/>
      <c r="AZ89" s="486"/>
      <c r="BA89" s="486"/>
      <c r="BB89" s="486"/>
      <c r="BC89" s="486"/>
      <c r="BD89" s="486"/>
      <c r="BE89" s="486"/>
      <c r="BF89" s="486"/>
      <c r="BG89" s="486"/>
      <c r="BH89" s="486"/>
      <c r="BI89" s="486"/>
      <c r="BJ89" s="486"/>
      <c r="BK89" s="486"/>
      <c r="BL89" s="486"/>
      <c r="BM89" s="486"/>
      <c r="BN89" s="486"/>
      <c r="BO89" s="486"/>
      <c r="BP89" s="486"/>
      <c r="BQ89" s="486"/>
      <c r="BR89" s="486"/>
      <c r="BS89" s="486"/>
      <c r="BT89" s="486"/>
      <c r="BU89" s="486"/>
      <c r="BV89" s="486"/>
      <c r="BW89" s="486"/>
      <c r="BX89" s="486"/>
      <c r="BY89" s="486"/>
      <c r="BZ89" s="486"/>
      <c r="CA89" s="486"/>
      <c r="CB89" s="486"/>
      <c r="CC89" s="486"/>
      <c r="CD89" s="486"/>
      <c r="CE89" s="486"/>
      <c r="CF89" s="486"/>
      <c r="CG89" s="486"/>
      <c r="CH89" s="486"/>
      <c r="CI89" s="486"/>
      <c r="CJ89" s="486"/>
      <c r="CK89" s="486"/>
      <c r="CL89" s="486"/>
      <c r="CM89" s="486"/>
      <c r="CN89" s="491"/>
      <c r="CO89" s="491"/>
      <c r="CP89" s="491"/>
      <c r="CQ89" s="491"/>
      <c r="CR89" s="491"/>
      <c r="CS89" s="491"/>
      <c r="CT89" s="491"/>
      <c r="CU89" s="491"/>
      <c r="CV89" s="491"/>
      <c r="CW89" s="491"/>
      <c r="CX89" s="491"/>
      <c r="CY89" s="491"/>
      <c r="CZ89" s="491"/>
      <c r="DA89" s="491"/>
      <c r="DB89" s="491"/>
      <c r="DC89" s="491"/>
      <c r="DD89" s="491"/>
      <c r="DE89" s="491"/>
      <c r="DF89" s="491"/>
      <c r="DG89" s="491"/>
      <c r="DH89" s="491"/>
      <c r="DI89" s="491"/>
      <c r="DJ89" s="491"/>
      <c r="DK89" s="491"/>
      <c r="DL89" s="491"/>
      <c r="DM89" s="491"/>
      <c r="DN89" s="491"/>
      <c r="DO89" s="491"/>
      <c r="DP89" s="491"/>
      <c r="DQ89" s="491"/>
      <c r="DR89" s="491"/>
      <c r="DS89" s="491"/>
      <c r="DT89" s="491"/>
      <c r="DU89" s="491"/>
      <c r="DV89" s="491"/>
      <c r="DW89" s="491"/>
      <c r="DX89" s="491"/>
      <c r="DY89" s="491"/>
      <c r="DZ89" s="491"/>
      <c r="EA89" s="491"/>
      <c r="EB89" s="491"/>
      <c r="EC89" s="491"/>
      <c r="ED89" s="491"/>
      <c r="EE89" s="491"/>
      <c r="EF89" s="491"/>
      <c r="EG89" s="491"/>
      <c r="EH89" s="491"/>
      <c r="EI89" s="491"/>
      <c r="EJ89" s="491"/>
      <c r="EK89" s="491"/>
      <c r="EL89" s="491"/>
      <c r="EM89" s="491"/>
      <c r="EN89" s="491"/>
      <c r="EO89" s="491"/>
      <c r="EP89" s="491"/>
      <c r="EQ89" s="491"/>
      <c r="ER89" s="491"/>
      <c r="ES89" s="491"/>
      <c r="ET89" s="491"/>
      <c r="EU89" s="491"/>
      <c r="EV89" s="491"/>
      <c r="EW89" s="491"/>
      <c r="EX89" s="491"/>
      <c r="EY89" s="491"/>
      <c r="EZ89" s="491"/>
      <c r="FA89" s="491"/>
      <c r="FB89" s="491"/>
      <c r="FC89" s="491"/>
      <c r="FD89" s="491"/>
      <c r="FE89" s="491"/>
      <c r="FF89" s="491"/>
      <c r="FG89" s="491"/>
      <c r="FH89" s="491"/>
      <c r="FI89" s="491"/>
      <c r="FJ89" s="491"/>
      <c r="FK89" s="491"/>
      <c r="FL89" s="491"/>
      <c r="FM89" s="491"/>
      <c r="FN89" s="491"/>
      <c r="FO89" s="491"/>
      <c r="FP89" s="491"/>
      <c r="FQ89" s="491"/>
      <c r="FR89" s="491"/>
      <c r="FS89" s="491"/>
      <c r="FT89" s="491"/>
      <c r="FU89" s="491"/>
      <c r="FV89" s="491"/>
      <c r="FW89" s="491"/>
      <c r="FX89" s="491"/>
      <c r="FY89" s="491"/>
      <c r="FZ89" s="491"/>
      <c r="GA89" s="491"/>
      <c r="GB89" s="491"/>
      <c r="GC89" s="491"/>
      <c r="GD89" s="491"/>
      <c r="GE89" s="491"/>
      <c r="GF89" s="491"/>
      <c r="GG89" s="491"/>
      <c r="GH89" s="491"/>
      <c r="GI89" s="491"/>
      <c r="GJ89" s="491"/>
      <c r="GK89" s="491"/>
      <c r="GL89" s="491"/>
      <c r="GM89" s="491"/>
      <c r="GN89" s="491"/>
      <c r="GO89" s="491"/>
      <c r="GP89" s="491"/>
      <c r="GQ89" s="491"/>
      <c r="GR89" s="491"/>
      <c r="GS89" s="491"/>
      <c r="GT89" s="491"/>
      <c r="GU89" s="491"/>
    </row>
    <row r="90" spans="1:203" s="316" customFormat="1" ht="15">
      <c r="A90" s="342"/>
      <c r="B90" s="195"/>
      <c r="C90" s="195"/>
      <c r="D90" s="195"/>
      <c r="E90" s="195"/>
      <c r="F90" s="195"/>
      <c r="G90" s="195"/>
      <c r="H90" s="195"/>
      <c r="I90" s="195"/>
      <c r="J90" s="195"/>
      <c r="K90" s="195"/>
      <c r="L90" s="195"/>
      <c r="M90" s="195"/>
      <c r="N90" s="195"/>
      <c r="O90" s="195"/>
      <c r="P90" s="195"/>
      <c r="Q90" s="195"/>
      <c r="R90" s="195"/>
      <c r="S90" s="195"/>
      <c r="T90" s="195"/>
      <c r="U90" s="195"/>
      <c r="V90" s="195"/>
      <c r="W90" s="195"/>
      <c r="X90" s="195"/>
      <c r="Y90" s="195"/>
      <c r="Z90" s="195"/>
      <c r="AA90" s="195"/>
      <c r="AB90" s="195"/>
      <c r="AC90" s="195"/>
      <c r="AD90" s="195"/>
      <c r="AE90" s="195"/>
      <c r="AF90" s="195"/>
      <c r="AJ90" s="486"/>
      <c r="AK90" s="486"/>
      <c r="AL90" s="486"/>
      <c r="AM90" s="486"/>
      <c r="AN90" s="486"/>
      <c r="AO90" s="486"/>
      <c r="AP90" s="486"/>
      <c r="AQ90" s="486"/>
      <c r="AR90" s="486"/>
      <c r="AS90" s="486"/>
      <c r="AT90" s="486"/>
      <c r="AU90" s="486"/>
      <c r="AV90" s="486"/>
      <c r="AW90" s="486"/>
      <c r="AX90" s="486"/>
      <c r="AY90" s="486"/>
      <c r="AZ90" s="486"/>
      <c r="BA90" s="486"/>
      <c r="BB90" s="486"/>
      <c r="BC90" s="486"/>
      <c r="BD90" s="486"/>
      <c r="BE90" s="486"/>
      <c r="BF90" s="486"/>
      <c r="BG90" s="486"/>
      <c r="BH90" s="486"/>
      <c r="BI90" s="486"/>
      <c r="BJ90" s="486"/>
      <c r="BK90" s="486"/>
      <c r="BL90" s="486"/>
      <c r="BM90" s="486"/>
      <c r="BN90" s="486"/>
      <c r="BO90" s="486"/>
      <c r="BP90" s="486"/>
      <c r="BQ90" s="486"/>
      <c r="BR90" s="486"/>
      <c r="BS90" s="486"/>
      <c r="BT90" s="486"/>
      <c r="BU90" s="486"/>
      <c r="BV90" s="486"/>
      <c r="BW90" s="486"/>
      <c r="BX90" s="486"/>
      <c r="BY90" s="486"/>
      <c r="BZ90" s="486"/>
      <c r="CA90" s="486"/>
      <c r="CB90" s="486"/>
      <c r="CC90" s="486"/>
      <c r="CD90" s="486"/>
      <c r="CE90" s="486"/>
      <c r="CF90" s="486"/>
      <c r="CG90" s="486"/>
      <c r="CH90" s="486"/>
      <c r="CI90" s="486"/>
      <c r="CJ90" s="486"/>
      <c r="CK90" s="486"/>
      <c r="CL90" s="486"/>
      <c r="CM90" s="486"/>
      <c r="CN90" s="491"/>
      <c r="CO90" s="491"/>
      <c r="CP90" s="491"/>
      <c r="CQ90" s="491"/>
      <c r="CR90" s="491"/>
      <c r="CS90" s="491"/>
      <c r="CT90" s="491"/>
      <c r="CU90" s="491"/>
      <c r="CV90" s="491"/>
      <c r="CW90" s="491"/>
      <c r="CX90" s="491"/>
      <c r="CY90" s="491"/>
      <c r="CZ90" s="491"/>
      <c r="DA90" s="491"/>
      <c r="DB90" s="491"/>
      <c r="DC90" s="491"/>
      <c r="DD90" s="491"/>
      <c r="DE90" s="491"/>
      <c r="DF90" s="491"/>
      <c r="DG90" s="491"/>
      <c r="DH90" s="491"/>
      <c r="DI90" s="491"/>
      <c r="DJ90" s="491"/>
      <c r="DK90" s="491"/>
      <c r="DL90" s="491"/>
      <c r="DM90" s="491"/>
      <c r="DN90" s="491"/>
      <c r="DO90" s="491"/>
      <c r="DP90" s="491"/>
      <c r="DQ90" s="491"/>
      <c r="DR90" s="491"/>
      <c r="DS90" s="491"/>
      <c r="DT90" s="491"/>
      <c r="DU90" s="491"/>
      <c r="DV90" s="491"/>
      <c r="DW90" s="491"/>
      <c r="DX90" s="491"/>
      <c r="DY90" s="491"/>
      <c r="DZ90" s="491"/>
      <c r="EA90" s="491"/>
      <c r="EB90" s="491"/>
      <c r="EC90" s="491"/>
      <c r="ED90" s="491"/>
      <c r="EE90" s="491"/>
      <c r="EF90" s="491"/>
      <c r="EG90" s="491"/>
      <c r="EH90" s="491"/>
      <c r="EI90" s="491"/>
      <c r="EJ90" s="491"/>
      <c r="EK90" s="491"/>
      <c r="EL90" s="491"/>
      <c r="EM90" s="491"/>
      <c r="EN90" s="491"/>
      <c r="EO90" s="491"/>
      <c r="EP90" s="491"/>
      <c r="EQ90" s="491"/>
      <c r="ER90" s="491"/>
      <c r="ES90" s="491"/>
      <c r="ET90" s="491"/>
      <c r="EU90" s="491"/>
      <c r="EV90" s="491"/>
      <c r="EW90" s="491"/>
      <c r="EX90" s="491"/>
      <c r="EY90" s="491"/>
      <c r="EZ90" s="491"/>
      <c r="FA90" s="491"/>
      <c r="FB90" s="491"/>
      <c r="FC90" s="491"/>
      <c r="FD90" s="491"/>
      <c r="FE90" s="491"/>
      <c r="FF90" s="491"/>
      <c r="FG90" s="491"/>
      <c r="FH90" s="491"/>
      <c r="FI90" s="491"/>
      <c r="FJ90" s="491"/>
      <c r="FK90" s="491"/>
      <c r="FL90" s="491"/>
      <c r="FM90" s="491"/>
      <c r="FN90" s="491"/>
      <c r="FO90" s="491"/>
      <c r="FP90" s="491"/>
      <c r="FQ90" s="491"/>
      <c r="FR90" s="491"/>
      <c r="FS90" s="491"/>
      <c r="FT90" s="491"/>
      <c r="FU90" s="491"/>
      <c r="FV90" s="491"/>
      <c r="FW90" s="491"/>
      <c r="FX90" s="491"/>
      <c r="FY90" s="491"/>
      <c r="FZ90" s="491"/>
      <c r="GA90" s="491"/>
      <c r="GB90" s="491"/>
      <c r="GC90" s="491"/>
      <c r="GD90" s="491"/>
      <c r="GE90" s="491"/>
      <c r="GF90" s="491"/>
      <c r="GG90" s="491"/>
      <c r="GH90" s="491"/>
      <c r="GI90" s="491"/>
      <c r="GJ90" s="491"/>
      <c r="GK90" s="491"/>
      <c r="GL90" s="491"/>
      <c r="GM90" s="491"/>
      <c r="GN90" s="491"/>
      <c r="GO90" s="491"/>
      <c r="GP90" s="491"/>
      <c r="GQ90" s="491"/>
      <c r="GR90" s="491"/>
      <c r="GS90" s="491"/>
      <c r="GT90" s="491"/>
      <c r="GU90" s="491"/>
    </row>
    <row r="91" spans="1:203" s="316" customFormat="1" ht="15">
      <c r="A91" s="342"/>
      <c r="B91" s="195"/>
      <c r="C91" s="195"/>
      <c r="D91" s="195"/>
      <c r="E91" s="195"/>
      <c r="F91" s="195"/>
      <c r="G91" s="195"/>
      <c r="H91" s="195"/>
      <c r="I91" s="195"/>
      <c r="J91" s="195"/>
      <c r="K91" s="195"/>
      <c r="L91" s="195"/>
      <c r="M91" s="195"/>
      <c r="N91" s="195"/>
      <c r="O91" s="195"/>
      <c r="P91" s="195"/>
      <c r="Q91" s="195"/>
      <c r="R91" s="195"/>
      <c r="S91" s="195"/>
      <c r="T91" s="195"/>
      <c r="U91" s="195"/>
      <c r="V91" s="195"/>
      <c r="W91" s="195"/>
      <c r="X91" s="195"/>
      <c r="Y91" s="195"/>
      <c r="Z91" s="195"/>
      <c r="AA91" s="195"/>
      <c r="AB91" s="195"/>
      <c r="AC91" s="195"/>
      <c r="AD91" s="195"/>
      <c r="AE91" s="195"/>
      <c r="AF91" s="195"/>
      <c r="AJ91" s="486"/>
      <c r="AK91" s="486"/>
      <c r="AL91" s="486"/>
      <c r="AM91" s="486"/>
      <c r="AN91" s="486"/>
      <c r="AO91" s="486"/>
      <c r="AP91" s="486"/>
      <c r="AQ91" s="486"/>
      <c r="AR91" s="486"/>
      <c r="AS91" s="486"/>
      <c r="AT91" s="486"/>
      <c r="AU91" s="486"/>
      <c r="AV91" s="486"/>
      <c r="AW91" s="486"/>
      <c r="AX91" s="486"/>
      <c r="AY91" s="486"/>
      <c r="AZ91" s="486"/>
      <c r="BA91" s="486"/>
      <c r="BB91" s="486"/>
      <c r="BC91" s="486"/>
      <c r="BD91" s="486"/>
      <c r="BE91" s="486"/>
      <c r="BF91" s="486"/>
      <c r="BG91" s="486"/>
      <c r="BH91" s="486"/>
      <c r="BI91" s="486"/>
      <c r="BJ91" s="486"/>
      <c r="BK91" s="486"/>
      <c r="BL91" s="486"/>
      <c r="BM91" s="486"/>
      <c r="BN91" s="486"/>
      <c r="BO91" s="486"/>
      <c r="BP91" s="486"/>
      <c r="BQ91" s="486"/>
      <c r="BR91" s="486"/>
      <c r="BS91" s="486"/>
      <c r="BT91" s="486"/>
      <c r="BU91" s="486"/>
      <c r="BV91" s="486"/>
      <c r="BW91" s="486"/>
      <c r="BX91" s="486"/>
      <c r="BY91" s="486"/>
      <c r="BZ91" s="486"/>
      <c r="CA91" s="486"/>
      <c r="CB91" s="486"/>
      <c r="CC91" s="486"/>
      <c r="CD91" s="486"/>
      <c r="CE91" s="486"/>
      <c r="CF91" s="486"/>
      <c r="CG91" s="486"/>
      <c r="CH91" s="486"/>
      <c r="CI91" s="486"/>
      <c r="CJ91" s="486"/>
      <c r="CK91" s="486"/>
      <c r="CL91" s="486"/>
      <c r="CM91" s="486"/>
      <c r="CN91" s="491"/>
      <c r="CO91" s="491"/>
      <c r="CP91" s="491"/>
      <c r="CQ91" s="491"/>
      <c r="CR91" s="491"/>
      <c r="CS91" s="491"/>
      <c r="CT91" s="491"/>
      <c r="CU91" s="491"/>
      <c r="CV91" s="491"/>
      <c r="CW91" s="491"/>
      <c r="CX91" s="491"/>
      <c r="CY91" s="491"/>
      <c r="CZ91" s="491"/>
      <c r="DA91" s="491"/>
      <c r="DB91" s="491"/>
      <c r="DC91" s="491"/>
      <c r="DD91" s="491"/>
      <c r="DE91" s="491"/>
      <c r="DF91" s="491"/>
      <c r="DG91" s="491"/>
      <c r="DH91" s="491"/>
      <c r="DI91" s="491"/>
      <c r="DJ91" s="491"/>
      <c r="DK91" s="491"/>
      <c r="DL91" s="491"/>
      <c r="DM91" s="491"/>
      <c r="DN91" s="491"/>
      <c r="DO91" s="491"/>
      <c r="DP91" s="491"/>
      <c r="DQ91" s="491"/>
      <c r="DR91" s="491"/>
      <c r="DS91" s="491"/>
      <c r="DT91" s="491"/>
      <c r="DU91" s="491"/>
      <c r="DV91" s="491"/>
      <c r="DW91" s="491"/>
      <c r="DX91" s="491"/>
      <c r="DY91" s="491"/>
      <c r="DZ91" s="491"/>
      <c r="EA91" s="491"/>
      <c r="EB91" s="491"/>
      <c r="EC91" s="491"/>
      <c r="ED91" s="491"/>
      <c r="EE91" s="491"/>
      <c r="EF91" s="491"/>
      <c r="EG91" s="491"/>
      <c r="EH91" s="491"/>
      <c r="EI91" s="491"/>
      <c r="EJ91" s="491"/>
      <c r="EK91" s="491"/>
      <c r="EL91" s="491"/>
      <c r="EM91" s="491"/>
      <c r="EN91" s="491"/>
      <c r="EO91" s="491"/>
      <c r="EP91" s="491"/>
      <c r="EQ91" s="491"/>
      <c r="ER91" s="491"/>
      <c r="ES91" s="491"/>
      <c r="ET91" s="491"/>
      <c r="EU91" s="491"/>
      <c r="EV91" s="491"/>
      <c r="EW91" s="491"/>
      <c r="EX91" s="491"/>
      <c r="EY91" s="491"/>
      <c r="EZ91" s="491"/>
      <c r="FA91" s="491"/>
      <c r="FB91" s="491"/>
      <c r="FC91" s="491"/>
      <c r="FD91" s="491"/>
      <c r="FE91" s="491"/>
      <c r="FF91" s="491"/>
      <c r="FG91" s="491"/>
      <c r="FH91" s="491"/>
      <c r="FI91" s="491"/>
      <c r="FJ91" s="491"/>
      <c r="FK91" s="491"/>
      <c r="FL91" s="491"/>
      <c r="FM91" s="491"/>
      <c r="FN91" s="491"/>
      <c r="FO91" s="491"/>
      <c r="FP91" s="491"/>
      <c r="FQ91" s="491"/>
      <c r="FR91" s="491"/>
      <c r="FS91" s="491"/>
      <c r="FT91" s="491"/>
      <c r="FU91" s="491"/>
      <c r="FV91" s="491"/>
      <c r="FW91" s="491"/>
      <c r="FX91" s="491"/>
      <c r="FY91" s="491"/>
      <c r="FZ91" s="491"/>
      <c r="GA91" s="491"/>
      <c r="GB91" s="491"/>
      <c r="GC91" s="491"/>
      <c r="GD91" s="491"/>
      <c r="GE91" s="491"/>
      <c r="GF91" s="491"/>
      <c r="GG91" s="491"/>
      <c r="GH91" s="491"/>
      <c r="GI91" s="491"/>
      <c r="GJ91" s="491"/>
      <c r="GK91" s="491"/>
      <c r="GL91" s="491"/>
      <c r="GM91" s="491"/>
      <c r="GN91" s="491"/>
      <c r="GO91" s="491"/>
      <c r="GP91" s="491"/>
      <c r="GQ91" s="491"/>
      <c r="GR91" s="491"/>
      <c r="GS91" s="491"/>
      <c r="GT91" s="491"/>
      <c r="GU91" s="491"/>
    </row>
    <row r="92" spans="1:203" s="316" customFormat="1" ht="15">
      <c r="A92" s="342"/>
      <c r="B92" s="195"/>
      <c r="C92" s="195"/>
      <c r="D92" s="195"/>
      <c r="E92" s="195"/>
      <c r="F92" s="195"/>
      <c r="G92" s="195"/>
      <c r="H92" s="195"/>
      <c r="I92" s="195"/>
      <c r="J92" s="195"/>
      <c r="K92" s="195"/>
      <c r="L92" s="195"/>
      <c r="M92" s="195"/>
      <c r="N92" s="195"/>
      <c r="O92" s="195"/>
      <c r="P92" s="195"/>
      <c r="Q92" s="195"/>
      <c r="R92" s="195"/>
      <c r="S92" s="195"/>
      <c r="T92" s="195"/>
      <c r="U92" s="195"/>
      <c r="V92" s="195"/>
      <c r="W92" s="195"/>
      <c r="X92" s="195"/>
      <c r="Y92" s="195"/>
      <c r="Z92" s="195"/>
      <c r="AA92" s="195"/>
      <c r="AB92" s="195"/>
      <c r="AC92" s="195"/>
      <c r="AD92" s="195"/>
      <c r="AE92" s="195"/>
      <c r="AF92" s="195"/>
      <c r="AJ92" s="486"/>
      <c r="AK92" s="486"/>
      <c r="AL92" s="486"/>
      <c r="AM92" s="486"/>
      <c r="AN92" s="486"/>
      <c r="AO92" s="486"/>
      <c r="AP92" s="486"/>
      <c r="AQ92" s="486"/>
      <c r="AR92" s="486"/>
      <c r="AS92" s="486"/>
      <c r="AT92" s="486"/>
      <c r="AU92" s="486"/>
      <c r="AV92" s="486"/>
      <c r="AW92" s="486"/>
      <c r="AX92" s="486"/>
      <c r="AY92" s="486"/>
      <c r="AZ92" s="486"/>
      <c r="BA92" s="486"/>
      <c r="BB92" s="486"/>
      <c r="BC92" s="486"/>
      <c r="BD92" s="486"/>
      <c r="BE92" s="486"/>
      <c r="BF92" s="486"/>
      <c r="BG92" s="486"/>
      <c r="BH92" s="486"/>
      <c r="BI92" s="486"/>
      <c r="BJ92" s="486"/>
      <c r="BK92" s="486"/>
      <c r="BL92" s="486"/>
      <c r="BM92" s="486"/>
      <c r="BN92" s="486"/>
      <c r="BO92" s="486"/>
      <c r="BP92" s="486"/>
      <c r="BQ92" s="486"/>
      <c r="BR92" s="486"/>
      <c r="BS92" s="486"/>
      <c r="BT92" s="486"/>
      <c r="BU92" s="486"/>
      <c r="BV92" s="486"/>
      <c r="BW92" s="486"/>
      <c r="BX92" s="486"/>
      <c r="BY92" s="486"/>
      <c r="BZ92" s="486"/>
      <c r="CA92" s="486"/>
      <c r="CB92" s="486"/>
      <c r="CC92" s="486"/>
      <c r="CD92" s="486"/>
      <c r="CE92" s="486"/>
      <c r="CF92" s="486"/>
      <c r="CG92" s="486"/>
      <c r="CH92" s="486"/>
      <c r="CI92" s="486"/>
      <c r="CJ92" s="486"/>
      <c r="CK92" s="486"/>
      <c r="CL92" s="486"/>
      <c r="CM92" s="486"/>
      <c r="CN92" s="491"/>
      <c r="CO92" s="491"/>
      <c r="CP92" s="491"/>
      <c r="CQ92" s="491"/>
      <c r="CR92" s="491"/>
      <c r="CS92" s="491"/>
      <c r="CT92" s="491"/>
      <c r="CU92" s="491"/>
      <c r="CV92" s="491"/>
      <c r="CW92" s="491"/>
      <c r="CX92" s="491"/>
      <c r="CY92" s="491"/>
      <c r="CZ92" s="491"/>
      <c r="DA92" s="491"/>
      <c r="DB92" s="491"/>
      <c r="DC92" s="491"/>
      <c r="DD92" s="491"/>
      <c r="DE92" s="491"/>
      <c r="DF92" s="491"/>
      <c r="DG92" s="491"/>
      <c r="DH92" s="491"/>
      <c r="DI92" s="491"/>
      <c r="DJ92" s="491"/>
      <c r="DK92" s="491"/>
      <c r="DL92" s="491"/>
      <c r="DM92" s="491"/>
      <c r="DN92" s="491"/>
      <c r="DO92" s="491"/>
      <c r="DP92" s="491"/>
      <c r="DQ92" s="491"/>
      <c r="DR92" s="491"/>
      <c r="DS92" s="491"/>
      <c r="DT92" s="491"/>
      <c r="DU92" s="491"/>
      <c r="DV92" s="491"/>
      <c r="DW92" s="491"/>
      <c r="DX92" s="491"/>
      <c r="DY92" s="491"/>
      <c r="DZ92" s="491"/>
      <c r="EA92" s="491"/>
      <c r="EB92" s="491"/>
      <c r="EC92" s="491"/>
      <c r="ED92" s="491"/>
      <c r="EE92" s="491"/>
      <c r="EF92" s="491"/>
      <c r="EG92" s="491"/>
      <c r="EH92" s="491"/>
      <c r="EI92" s="491"/>
      <c r="EJ92" s="491"/>
      <c r="EK92" s="491"/>
      <c r="EL92" s="491"/>
      <c r="EM92" s="491"/>
      <c r="EN92" s="491"/>
      <c r="EO92" s="491"/>
      <c r="EP92" s="491"/>
      <c r="EQ92" s="491"/>
      <c r="ER92" s="491"/>
      <c r="ES92" s="491"/>
      <c r="ET92" s="491"/>
      <c r="EU92" s="491"/>
      <c r="EV92" s="491"/>
      <c r="EW92" s="491"/>
      <c r="EX92" s="491"/>
      <c r="EY92" s="491"/>
      <c r="EZ92" s="491"/>
      <c r="FA92" s="491"/>
      <c r="FB92" s="491"/>
      <c r="FC92" s="491"/>
      <c r="FD92" s="491"/>
      <c r="FE92" s="491"/>
      <c r="FF92" s="491"/>
      <c r="FG92" s="491"/>
      <c r="FH92" s="491"/>
      <c r="FI92" s="491"/>
      <c r="FJ92" s="491"/>
      <c r="FK92" s="491"/>
      <c r="FL92" s="491"/>
      <c r="FM92" s="491"/>
      <c r="FN92" s="491"/>
      <c r="FO92" s="491"/>
      <c r="FP92" s="491"/>
      <c r="FQ92" s="491"/>
      <c r="FR92" s="491"/>
      <c r="FS92" s="491"/>
      <c r="FT92" s="491"/>
      <c r="FU92" s="491"/>
      <c r="FV92" s="491"/>
      <c r="FW92" s="491"/>
      <c r="FX92" s="491"/>
      <c r="FY92" s="491"/>
      <c r="FZ92" s="491"/>
      <c r="GA92" s="491"/>
      <c r="GB92" s="491"/>
      <c r="GC92" s="491"/>
      <c r="GD92" s="491"/>
      <c r="GE92" s="491"/>
      <c r="GF92" s="491"/>
      <c r="GG92" s="491"/>
      <c r="GH92" s="491"/>
      <c r="GI92" s="491"/>
      <c r="GJ92" s="491"/>
      <c r="GK92" s="491"/>
      <c r="GL92" s="491"/>
      <c r="GM92" s="491"/>
      <c r="GN92" s="491"/>
      <c r="GO92" s="491"/>
      <c r="GP92" s="491"/>
      <c r="GQ92" s="491"/>
      <c r="GR92" s="491"/>
      <c r="GS92" s="491"/>
      <c r="GT92" s="491"/>
      <c r="GU92" s="491"/>
    </row>
    <row r="93" spans="1:203" s="316" customFormat="1" ht="15">
      <c r="A93" s="342"/>
      <c r="B93" s="195"/>
      <c r="C93" s="195"/>
      <c r="D93" s="195"/>
      <c r="E93" s="195"/>
      <c r="F93" s="195"/>
      <c r="G93" s="195"/>
      <c r="H93" s="195"/>
      <c r="I93" s="195"/>
      <c r="J93" s="195"/>
      <c r="K93" s="195"/>
      <c r="L93" s="195"/>
      <c r="M93" s="195"/>
      <c r="N93" s="195"/>
      <c r="O93" s="195"/>
      <c r="P93" s="195"/>
      <c r="Q93" s="195"/>
      <c r="R93" s="195"/>
      <c r="S93" s="195"/>
      <c r="T93" s="195"/>
      <c r="U93" s="195"/>
      <c r="V93" s="195"/>
      <c r="W93" s="195"/>
      <c r="X93" s="195"/>
      <c r="Y93" s="195"/>
      <c r="Z93" s="195"/>
      <c r="AA93" s="195"/>
      <c r="AB93" s="195"/>
      <c r="AC93" s="195"/>
      <c r="AD93" s="195"/>
      <c r="AE93" s="195"/>
      <c r="AF93" s="195"/>
      <c r="AJ93" s="486"/>
      <c r="AK93" s="486"/>
      <c r="AL93" s="486"/>
      <c r="AM93" s="486"/>
      <c r="AN93" s="486"/>
      <c r="AO93" s="486"/>
      <c r="AP93" s="486"/>
      <c r="AQ93" s="486"/>
      <c r="AR93" s="486"/>
      <c r="AS93" s="486"/>
      <c r="AT93" s="486"/>
      <c r="AU93" s="486"/>
      <c r="AV93" s="486"/>
      <c r="AW93" s="486"/>
      <c r="AX93" s="486"/>
      <c r="AY93" s="486"/>
      <c r="AZ93" s="486"/>
      <c r="BA93" s="486"/>
      <c r="BB93" s="486"/>
      <c r="BC93" s="486"/>
      <c r="BD93" s="486"/>
      <c r="BE93" s="486"/>
      <c r="BF93" s="486"/>
      <c r="BG93" s="486"/>
      <c r="BH93" s="486"/>
      <c r="BI93" s="486"/>
      <c r="BJ93" s="486"/>
      <c r="BK93" s="486"/>
      <c r="BL93" s="486"/>
      <c r="BM93" s="486"/>
      <c r="BN93" s="486"/>
      <c r="BO93" s="486"/>
      <c r="BP93" s="486"/>
      <c r="BQ93" s="486"/>
      <c r="BR93" s="486"/>
      <c r="BS93" s="486"/>
      <c r="BT93" s="486"/>
      <c r="BU93" s="486"/>
      <c r="BV93" s="486"/>
      <c r="BW93" s="486"/>
      <c r="BX93" s="486"/>
      <c r="BY93" s="486"/>
      <c r="BZ93" s="486"/>
      <c r="CA93" s="486"/>
      <c r="CB93" s="486"/>
      <c r="CC93" s="486"/>
      <c r="CD93" s="486"/>
      <c r="CE93" s="486"/>
      <c r="CF93" s="486"/>
      <c r="CG93" s="486"/>
      <c r="CH93" s="486"/>
      <c r="CI93" s="486"/>
      <c r="CJ93" s="486"/>
      <c r="CK93" s="486"/>
      <c r="CL93" s="486"/>
      <c r="CM93" s="486"/>
      <c r="CN93" s="491"/>
      <c r="CO93" s="491"/>
      <c r="CP93" s="491"/>
      <c r="CQ93" s="491"/>
      <c r="CR93" s="491"/>
      <c r="CS93" s="491"/>
      <c r="CT93" s="491"/>
      <c r="CU93" s="491"/>
      <c r="CV93" s="491"/>
      <c r="CW93" s="491"/>
      <c r="CX93" s="491"/>
      <c r="CY93" s="491"/>
      <c r="CZ93" s="491"/>
      <c r="DA93" s="491"/>
      <c r="DB93" s="491"/>
      <c r="DC93" s="491"/>
      <c r="DD93" s="491"/>
      <c r="DE93" s="491"/>
      <c r="DF93" s="491"/>
      <c r="DG93" s="491"/>
      <c r="DH93" s="491"/>
      <c r="DI93" s="491"/>
      <c r="DJ93" s="491"/>
      <c r="DK93" s="491"/>
      <c r="DL93" s="491"/>
      <c r="DM93" s="491"/>
      <c r="DN93" s="491"/>
      <c r="DO93" s="491"/>
      <c r="DP93" s="491"/>
      <c r="DQ93" s="491"/>
      <c r="DR93" s="491"/>
      <c r="DS93" s="491"/>
      <c r="DT93" s="491"/>
      <c r="DU93" s="491"/>
      <c r="DV93" s="491"/>
      <c r="DW93" s="491"/>
      <c r="DX93" s="491"/>
      <c r="DY93" s="491"/>
      <c r="DZ93" s="491"/>
      <c r="EA93" s="491"/>
      <c r="EB93" s="491"/>
      <c r="EC93" s="491"/>
      <c r="ED93" s="491"/>
      <c r="EE93" s="491"/>
      <c r="EF93" s="491"/>
      <c r="EG93" s="491"/>
      <c r="EH93" s="491"/>
      <c r="EI93" s="491"/>
      <c r="EJ93" s="491"/>
      <c r="EK93" s="491"/>
      <c r="EL93" s="491"/>
      <c r="EM93" s="491"/>
      <c r="EN93" s="491"/>
      <c r="EO93" s="491"/>
      <c r="EP93" s="491"/>
      <c r="EQ93" s="491"/>
      <c r="ER93" s="491"/>
      <c r="ES93" s="491"/>
      <c r="ET93" s="491"/>
      <c r="EU93" s="491"/>
      <c r="EV93" s="491"/>
      <c r="EW93" s="491"/>
      <c r="EX93" s="491"/>
      <c r="EY93" s="491"/>
      <c r="EZ93" s="491"/>
      <c r="FA93" s="491"/>
      <c r="FB93" s="491"/>
      <c r="FC93" s="491"/>
      <c r="FD93" s="491"/>
      <c r="FE93" s="491"/>
      <c r="FF93" s="491"/>
      <c r="FG93" s="491"/>
      <c r="FH93" s="491"/>
      <c r="FI93" s="491"/>
      <c r="FJ93" s="491"/>
      <c r="FK93" s="491"/>
      <c r="FL93" s="491"/>
      <c r="FM93" s="491"/>
      <c r="FN93" s="491"/>
      <c r="FO93" s="491"/>
      <c r="FP93" s="491"/>
      <c r="FQ93" s="491"/>
      <c r="FR93" s="491"/>
      <c r="FS93" s="491"/>
      <c r="FT93" s="491"/>
      <c r="FU93" s="491"/>
      <c r="FV93" s="491"/>
      <c r="FW93" s="491"/>
      <c r="FX93" s="491"/>
      <c r="FY93" s="491"/>
      <c r="FZ93" s="491"/>
      <c r="GA93" s="491"/>
      <c r="GB93" s="491"/>
      <c r="GC93" s="491"/>
      <c r="GD93" s="491"/>
      <c r="GE93" s="491"/>
      <c r="GF93" s="491"/>
      <c r="GG93" s="491"/>
      <c r="GH93" s="491"/>
      <c r="GI93" s="491"/>
      <c r="GJ93" s="491"/>
      <c r="GK93" s="491"/>
      <c r="GL93" s="491"/>
      <c r="GM93" s="491"/>
      <c r="GN93" s="491"/>
      <c r="GO93" s="491"/>
      <c r="GP93" s="491"/>
      <c r="GQ93" s="491"/>
      <c r="GR93" s="491"/>
      <c r="GS93" s="491"/>
      <c r="GT93" s="491"/>
      <c r="GU93" s="491"/>
    </row>
    <row r="94" spans="1:203" s="316" customFormat="1" ht="15">
      <c r="A94" s="342"/>
      <c r="B94" s="195"/>
      <c r="C94" s="195"/>
      <c r="D94" s="195"/>
      <c r="E94" s="195"/>
      <c r="F94" s="195"/>
      <c r="G94" s="195"/>
      <c r="H94" s="195"/>
      <c r="I94" s="195"/>
      <c r="J94" s="195"/>
      <c r="K94" s="195"/>
      <c r="L94" s="195"/>
      <c r="M94" s="195"/>
      <c r="N94" s="195"/>
      <c r="O94" s="195"/>
      <c r="P94" s="195"/>
      <c r="Q94" s="195"/>
      <c r="R94" s="195"/>
      <c r="S94" s="195"/>
      <c r="T94" s="195"/>
      <c r="U94" s="195"/>
      <c r="V94" s="195"/>
      <c r="W94" s="195"/>
      <c r="X94" s="195"/>
      <c r="Y94" s="195"/>
      <c r="Z94" s="195"/>
      <c r="AA94" s="195"/>
      <c r="AB94" s="195"/>
      <c r="AC94" s="195"/>
      <c r="AD94" s="195"/>
      <c r="AE94" s="195"/>
      <c r="AF94" s="195"/>
      <c r="AJ94" s="486"/>
      <c r="AK94" s="486"/>
      <c r="AL94" s="486"/>
      <c r="AM94" s="486"/>
      <c r="AN94" s="486"/>
      <c r="AO94" s="486"/>
      <c r="AP94" s="486"/>
      <c r="AQ94" s="486"/>
      <c r="AR94" s="486"/>
      <c r="AS94" s="486"/>
      <c r="AT94" s="486"/>
      <c r="AU94" s="486"/>
      <c r="AV94" s="486"/>
      <c r="AW94" s="486"/>
      <c r="AX94" s="486"/>
      <c r="AY94" s="486"/>
      <c r="AZ94" s="486"/>
      <c r="BA94" s="486"/>
      <c r="BB94" s="486"/>
      <c r="BC94" s="486"/>
      <c r="BD94" s="486"/>
      <c r="BE94" s="486"/>
      <c r="BF94" s="486"/>
      <c r="BG94" s="486"/>
      <c r="BH94" s="486"/>
      <c r="BI94" s="486"/>
      <c r="BJ94" s="486"/>
      <c r="BK94" s="486"/>
      <c r="BL94" s="486"/>
      <c r="BM94" s="486"/>
      <c r="BN94" s="486"/>
      <c r="BO94" s="486"/>
      <c r="BP94" s="486"/>
      <c r="BQ94" s="486"/>
      <c r="BR94" s="486"/>
      <c r="BS94" s="486"/>
      <c r="BT94" s="486"/>
      <c r="BU94" s="486"/>
      <c r="BV94" s="486"/>
      <c r="BW94" s="486"/>
      <c r="BX94" s="486"/>
      <c r="BY94" s="486"/>
      <c r="BZ94" s="486"/>
      <c r="CA94" s="486"/>
      <c r="CB94" s="486"/>
      <c r="CC94" s="486"/>
      <c r="CD94" s="486"/>
      <c r="CE94" s="486"/>
      <c r="CF94" s="486"/>
      <c r="CG94" s="486"/>
      <c r="CH94" s="486"/>
      <c r="CI94" s="486"/>
      <c r="CJ94" s="486"/>
      <c r="CK94" s="486"/>
      <c r="CL94" s="486"/>
      <c r="CM94" s="486"/>
      <c r="CN94" s="491"/>
      <c r="CO94" s="491"/>
      <c r="CP94" s="491"/>
      <c r="CQ94" s="491"/>
      <c r="CR94" s="491"/>
      <c r="CS94" s="491"/>
      <c r="CT94" s="491"/>
      <c r="CU94" s="491"/>
      <c r="CV94" s="491"/>
      <c r="CW94" s="491"/>
      <c r="CX94" s="491"/>
      <c r="CY94" s="491"/>
      <c r="CZ94" s="491"/>
      <c r="DA94" s="491"/>
      <c r="DB94" s="491"/>
      <c r="DC94" s="491"/>
      <c r="DD94" s="491"/>
      <c r="DE94" s="491"/>
      <c r="DF94" s="491"/>
      <c r="DG94" s="491"/>
      <c r="DH94" s="491"/>
      <c r="DI94" s="491"/>
      <c r="DJ94" s="491"/>
      <c r="DK94" s="491"/>
      <c r="DL94" s="491"/>
      <c r="DM94" s="491"/>
      <c r="DN94" s="491"/>
      <c r="DO94" s="491"/>
      <c r="DP94" s="491"/>
      <c r="DQ94" s="491"/>
      <c r="DR94" s="491"/>
      <c r="DS94" s="491"/>
      <c r="DT94" s="491"/>
      <c r="DU94" s="491"/>
      <c r="DV94" s="491"/>
      <c r="DW94" s="491"/>
      <c r="DX94" s="491"/>
      <c r="DY94" s="491"/>
      <c r="DZ94" s="491"/>
      <c r="EA94" s="491"/>
      <c r="EB94" s="491"/>
      <c r="EC94" s="491"/>
      <c r="ED94" s="491"/>
      <c r="EE94" s="491"/>
      <c r="EF94" s="491"/>
      <c r="EG94" s="491"/>
      <c r="EH94" s="491"/>
      <c r="EI94" s="491"/>
      <c r="EJ94" s="491"/>
      <c r="EK94" s="491"/>
      <c r="EL94" s="491"/>
      <c r="EM94" s="491"/>
      <c r="EN94" s="491"/>
      <c r="EO94" s="491"/>
      <c r="EP94" s="491"/>
      <c r="EQ94" s="491"/>
      <c r="ER94" s="491"/>
      <c r="ES94" s="491"/>
      <c r="ET94" s="491"/>
      <c r="EU94" s="491"/>
      <c r="EV94" s="491"/>
      <c r="EW94" s="491"/>
      <c r="EX94" s="491"/>
      <c r="EY94" s="491"/>
      <c r="EZ94" s="491"/>
      <c r="FA94" s="491"/>
      <c r="FB94" s="491"/>
      <c r="FC94" s="491"/>
      <c r="FD94" s="491"/>
      <c r="FE94" s="491"/>
      <c r="FF94" s="491"/>
      <c r="FG94" s="491"/>
      <c r="FH94" s="491"/>
      <c r="FI94" s="491"/>
      <c r="FJ94" s="491"/>
      <c r="FK94" s="491"/>
      <c r="FL94" s="491"/>
      <c r="FM94" s="491"/>
      <c r="FN94" s="491"/>
      <c r="FO94" s="491"/>
      <c r="FP94" s="491"/>
      <c r="FQ94" s="491"/>
      <c r="FR94" s="491"/>
      <c r="FS94" s="491"/>
      <c r="FT94" s="491"/>
      <c r="FU94" s="491"/>
      <c r="FV94" s="491"/>
      <c r="FW94" s="491"/>
      <c r="FX94" s="491"/>
      <c r="FY94" s="491"/>
      <c r="FZ94" s="491"/>
      <c r="GA94" s="491"/>
      <c r="GB94" s="491"/>
      <c r="GC94" s="491"/>
      <c r="GD94" s="491"/>
      <c r="GE94" s="491"/>
      <c r="GF94" s="491"/>
      <c r="GG94" s="491"/>
      <c r="GH94" s="491"/>
      <c r="GI94" s="491"/>
      <c r="GJ94" s="491"/>
      <c r="GK94" s="491"/>
      <c r="GL94" s="491"/>
      <c r="GM94" s="491"/>
      <c r="GN94" s="491"/>
      <c r="GO94" s="491"/>
      <c r="GP94" s="491"/>
      <c r="GQ94" s="491"/>
      <c r="GR94" s="491"/>
      <c r="GS94" s="491"/>
      <c r="GT94" s="491"/>
      <c r="GU94" s="491"/>
    </row>
    <row r="95" spans="1:203" s="316" customFormat="1" ht="15">
      <c r="A95" s="342"/>
      <c r="B95" s="195"/>
      <c r="C95" s="195"/>
      <c r="D95" s="195"/>
      <c r="E95" s="195"/>
      <c r="F95" s="195"/>
      <c r="G95" s="195"/>
      <c r="H95" s="195"/>
      <c r="I95" s="195"/>
      <c r="J95" s="195"/>
      <c r="K95" s="195"/>
      <c r="L95" s="195"/>
      <c r="M95" s="195"/>
      <c r="N95" s="195"/>
      <c r="O95" s="195"/>
      <c r="P95" s="195"/>
      <c r="Q95" s="195"/>
      <c r="R95" s="195"/>
      <c r="S95" s="195"/>
      <c r="T95" s="195"/>
      <c r="U95" s="195"/>
      <c r="V95" s="195"/>
      <c r="W95" s="195"/>
      <c r="X95" s="195"/>
      <c r="Y95" s="195"/>
      <c r="Z95" s="195"/>
      <c r="AA95" s="195"/>
      <c r="AB95" s="195"/>
      <c r="AC95" s="195"/>
      <c r="AD95" s="195"/>
      <c r="AE95" s="195"/>
      <c r="AF95" s="195"/>
      <c r="AJ95" s="486"/>
      <c r="AK95" s="486"/>
      <c r="AL95" s="486"/>
      <c r="AM95" s="486"/>
      <c r="AN95" s="486"/>
      <c r="AO95" s="486"/>
      <c r="AP95" s="486"/>
      <c r="AQ95" s="486"/>
      <c r="AR95" s="486"/>
      <c r="AS95" s="486"/>
      <c r="AT95" s="486"/>
      <c r="AU95" s="486"/>
      <c r="AV95" s="486"/>
      <c r="AW95" s="486"/>
      <c r="AX95" s="486"/>
      <c r="AY95" s="486"/>
      <c r="AZ95" s="486"/>
      <c r="BA95" s="486"/>
      <c r="BB95" s="486"/>
      <c r="BC95" s="486"/>
      <c r="BD95" s="486"/>
      <c r="BE95" s="486"/>
      <c r="BF95" s="486"/>
      <c r="BG95" s="486"/>
      <c r="BH95" s="486"/>
      <c r="BI95" s="486"/>
      <c r="BJ95" s="486"/>
      <c r="BK95" s="486"/>
      <c r="BL95" s="486"/>
      <c r="BM95" s="486"/>
      <c r="BN95" s="486"/>
      <c r="BO95" s="486"/>
      <c r="BP95" s="486"/>
      <c r="BQ95" s="486"/>
      <c r="BR95" s="486"/>
      <c r="BS95" s="486"/>
      <c r="BT95" s="486"/>
      <c r="BU95" s="486"/>
      <c r="BV95" s="486"/>
      <c r="BW95" s="486"/>
      <c r="BX95" s="486"/>
      <c r="BY95" s="486"/>
      <c r="BZ95" s="486"/>
      <c r="CA95" s="486"/>
      <c r="CB95" s="486"/>
      <c r="CC95" s="486"/>
      <c r="CD95" s="486"/>
      <c r="CE95" s="486"/>
      <c r="CF95" s="486"/>
      <c r="CG95" s="486"/>
      <c r="CH95" s="486"/>
      <c r="CI95" s="486"/>
      <c r="CJ95" s="486"/>
      <c r="CK95" s="486"/>
      <c r="CL95" s="486"/>
      <c r="CM95" s="486"/>
      <c r="CN95" s="491"/>
      <c r="CO95" s="491"/>
      <c r="CP95" s="491"/>
      <c r="CQ95" s="491"/>
      <c r="CR95" s="491"/>
      <c r="CS95" s="491"/>
      <c r="CT95" s="491"/>
      <c r="CU95" s="491"/>
      <c r="CV95" s="491"/>
      <c r="CW95" s="491"/>
      <c r="CX95" s="491"/>
      <c r="CY95" s="491"/>
      <c r="CZ95" s="491"/>
      <c r="DA95" s="491"/>
      <c r="DB95" s="491"/>
      <c r="DC95" s="491"/>
      <c r="DD95" s="491"/>
      <c r="DE95" s="491"/>
      <c r="DF95" s="491"/>
      <c r="DG95" s="491"/>
      <c r="DH95" s="491"/>
      <c r="DI95" s="491"/>
      <c r="DJ95" s="491"/>
      <c r="DK95" s="491"/>
      <c r="DL95" s="491"/>
      <c r="DM95" s="491"/>
      <c r="DN95" s="491"/>
      <c r="DO95" s="491"/>
      <c r="DP95" s="491"/>
      <c r="DQ95" s="491"/>
      <c r="DR95" s="491"/>
      <c r="DS95" s="491"/>
      <c r="DT95" s="491"/>
      <c r="DU95" s="491"/>
      <c r="DV95" s="491"/>
      <c r="DW95" s="491"/>
      <c r="DX95" s="491"/>
      <c r="DY95" s="491"/>
      <c r="DZ95" s="491"/>
      <c r="EA95" s="491"/>
      <c r="EB95" s="491"/>
      <c r="EC95" s="491"/>
      <c r="ED95" s="491"/>
      <c r="EE95" s="491"/>
      <c r="EF95" s="491"/>
      <c r="EG95" s="491"/>
      <c r="EH95" s="491"/>
      <c r="EI95" s="491"/>
      <c r="EJ95" s="491"/>
      <c r="EK95" s="491"/>
      <c r="EL95" s="491"/>
      <c r="EM95" s="491"/>
      <c r="EN95" s="491"/>
      <c r="EO95" s="491"/>
      <c r="EP95" s="491"/>
      <c r="EQ95" s="491"/>
      <c r="ER95" s="491"/>
      <c r="ES95" s="491"/>
      <c r="ET95" s="491"/>
      <c r="EU95" s="491"/>
      <c r="EV95" s="491"/>
      <c r="EW95" s="491"/>
      <c r="EX95" s="491"/>
      <c r="EY95" s="491"/>
      <c r="EZ95" s="491"/>
      <c r="FA95" s="491"/>
      <c r="FB95" s="491"/>
      <c r="FC95" s="491"/>
      <c r="FD95" s="491"/>
      <c r="FE95" s="491"/>
      <c r="FF95" s="491"/>
      <c r="FG95" s="491"/>
      <c r="FH95" s="491"/>
      <c r="FI95" s="491"/>
      <c r="FJ95" s="491"/>
      <c r="FK95" s="491"/>
      <c r="FL95" s="491"/>
      <c r="FM95" s="491"/>
      <c r="FN95" s="491"/>
      <c r="FO95" s="491"/>
      <c r="FP95" s="491"/>
      <c r="FQ95" s="491"/>
      <c r="FR95" s="491"/>
      <c r="FS95" s="491"/>
      <c r="FT95" s="491"/>
      <c r="FU95" s="491"/>
      <c r="FV95" s="491"/>
      <c r="FW95" s="491"/>
      <c r="FX95" s="491"/>
      <c r="FY95" s="491"/>
      <c r="FZ95" s="491"/>
      <c r="GA95" s="491"/>
      <c r="GB95" s="491"/>
      <c r="GC95" s="491"/>
      <c r="GD95" s="491"/>
      <c r="GE95" s="491"/>
      <c r="GF95" s="491"/>
      <c r="GG95" s="491"/>
      <c r="GH95" s="491"/>
      <c r="GI95" s="491"/>
      <c r="GJ95" s="491"/>
      <c r="GK95" s="491"/>
      <c r="GL95" s="491"/>
      <c r="GM95" s="491"/>
      <c r="GN95" s="491"/>
      <c r="GO95" s="491"/>
      <c r="GP95" s="491"/>
      <c r="GQ95" s="491"/>
      <c r="GR95" s="491"/>
      <c r="GS95" s="491"/>
      <c r="GT95" s="491"/>
      <c r="GU95" s="491"/>
    </row>
    <row r="96" spans="1:203" s="316" customFormat="1" ht="15">
      <c r="A96" s="342"/>
      <c r="B96" s="195"/>
      <c r="C96" s="195"/>
      <c r="D96" s="195"/>
      <c r="E96" s="195"/>
      <c r="F96" s="195"/>
      <c r="G96" s="195"/>
      <c r="H96" s="195"/>
      <c r="I96" s="195"/>
      <c r="J96" s="195"/>
      <c r="K96" s="195"/>
      <c r="L96" s="195"/>
      <c r="M96" s="195"/>
      <c r="N96" s="195"/>
      <c r="O96" s="195"/>
      <c r="P96" s="195"/>
      <c r="Q96" s="195"/>
      <c r="R96" s="195"/>
      <c r="S96" s="195"/>
      <c r="T96" s="195"/>
      <c r="U96" s="195"/>
      <c r="V96" s="195"/>
      <c r="W96" s="195"/>
      <c r="X96" s="195"/>
      <c r="Y96" s="195"/>
      <c r="Z96" s="195"/>
      <c r="AA96" s="195"/>
      <c r="AB96" s="195"/>
      <c r="AC96" s="195"/>
      <c r="AD96" s="195"/>
      <c r="AE96" s="195"/>
      <c r="AF96" s="195"/>
      <c r="AJ96" s="486"/>
      <c r="AK96" s="486"/>
      <c r="AL96" s="486"/>
      <c r="AM96" s="486"/>
      <c r="AN96" s="486"/>
      <c r="AO96" s="486"/>
      <c r="AP96" s="486"/>
      <c r="AQ96" s="486"/>
      <c r="AR96" s="486"/>
      <c r="AS96" s="486"/>
      <c r="AT96" s="486"/>
      <c r="AU96" s="486"/>
      <c r="AV96" s="486"/>
      <c r="AW96" s="486"/>
      <c r="AX96" s="486"/>
      <c r="AY96" s="486"/>
      <c r="AZ96" s="486"/>
      <c r="BA96" s="486"/>
      <c r="BB96" s="486"/>
      <c r="BC96" s="486"/>
      <c r="BD96" s="486"/>
      <c r="BE96" s="486"/>
      <c r="BF96" s="486"/>
      <c r="BG96" s="486"/>
      <c r="BH96" s="486"/>
      <c r="BI96" s="486"/>
      <c r="BJ96" s="486"/>
      <c r="BK96" s="486"/>
      <c r="BL96" s="486"/>
      <c r="BM96" s="486"/>
      <c r="BN96" s="486"/>
      <c r="BO96" s="486"/>
      <c r="BP96" s="486"/>
      <c r="BQ96" s="486"/>
      <c r="BR96" s="486"/>
      <c r="BS96" s="486"/>
      <c r="BT96" s="486"/>
      <c r="BU96" s="486"/>
      <c r="BV96" s="486"/>
      <c r="BW96" s="486"/>
      <c r="BX96" s="486"/>
      <c r="BY96" s="486"/>
      <c r="BZ96" s="486"/>
      <c r="CA96" s="486"/>
      <c r="CB96" s="486"/>
      <c r="CC96" s="486"/>
      <c r="CD96" s="486"/>
      <c r="CE96" s="486"/>
      <c r="CF96" s="486"/>
      <c r="CG96" s="486"/>
      <c r="CH96" s="486"/>
      <c r="CI96" s="486"/>
      <c r="CJ96" s="486"/>
      <c r="CK96" s="486"/>
      <c r="CL96" s="486"/>
      <c r="CM96" s="486"/>
      <c r="CN96" s="491"/>
      <c r="CO96" s="491"/>
      <c r="CP96" s="491"/>
      <c r="CQ96" s="491"/>
      <c r="CR96" s="491"/>
      <c r="CS96" s="491"/>
      <c r="CT96" s="491"/>
      <c r="CU96" s="491"/>
      <c r="CV96" s="491"/>
      <c r="CW96" s="491"/>
      <c r="CX96" s="491"/>
      <c r="CY96" s="491"/>
      <c r="CZ96" s="491"/>
      <c r="DA96" s="491"/>
      <c r="DB96" s="491"/>
      <c r="DC96" s="491"/>
      <c r="DD96" s="491"/>
      <c r="DE96" s="491"/>
      <c r="DF96" s="491"/>
      <c r="DG96" s="491"/>
      <c r="DH96" s="491"/>
      <c r="DI96" s="491"/>
      <c r="DJ96" s="491"/>
      <c r="DK96" s="491"/>
      <c r="DL96" s="491"/>
      <c r="DM96" s="491"/>
      <c r="DN96" s="491"/>
      <c r="DO96" s="491"/>
      <c r="DP96" s="491"/>
      <c r="DQ96" s="491"/>
      <c r="DR96" s="491"/>
      <c r="DS96" s="491"/>
      <c r="DT96" s="491"/>
      <c r="DU96" s="491"/>
      <c r="DV96" s="491"/>
      <c r="DW96" s="491"/>
      <c r="DX96" s="491"/>
      <c r="DY96" s="491"/>
      <c r="DZ96" s="491"/>
      <c r="EA96" s="491"/>
      <c r="EB96" s="491"/>
      <c r="EC96" s="491"/>
      <c r="ED96" s="491"/>
      <c r="EE96" s="491"/>
      <c r="EF96" s="491"/>
      <c r="EG96" s="491"/>
      <c r="EH96" s="491"/>
      <c r="EI96" s="491"/>
      <c r="EJ96" s="491"/>
      <c r="EK96" s="491"/>
      <c r="EL96" s="491"/>
      <c r="EM96" s="491"/>
      <c r="EN96" s="491"/>
      <c r="EO96" s="491"/>
      <c r="EP96" s="491"/>
      <c r="EQ96" s="491"/>
      <c r="ER96" s="491"/>
      <c r="ES96" s="491"/>
      <c r="ET96" s="491"/>
      <c r="EU96" s="491"/>
      <c r="EV96" s="491"/>
      <c r="EW96" s="491"/>
      <c r="EX96" s="491"/>
      <c r="EY96" s="491"/>
      <c r="EZ96" s="491"/>
      <c r="FA96" s="491"/>
      <c r="FB96" s="491"/>
      <c r="FC96" s="491"/>
      <c r="FD96" s="491"/>
      <c r="FE96" s="491"/>
      <c r="FF96" s="491"/>
      <c r="FG96" s="491"/>
      <c r="FH96" s="491"/>
      <c r="FI96" s="491"/>
      <c r="FJ96" s="491"/>
      <c r="FK96" s="491"/>
      <c r="FL96" s="491"/>
      <c r="FM96" s="491"/>
      <c r="FN96" s="491"/>
      <c r="FO96" s="491"/>
      <c r="FP96" s="491"/>
      <c r="FQ96" s="491"/>
      <c r="FR96" s="491"/>
      <c r="FS96" s="491"/>
      <c r="FT96" s="491"/>
      <c r="FU96" s="491"/>
      <c r="FV96" s="491"/>
      <c r="FW96" s="491"/>
      <c r="FX96" s="491"/>
      <c r="FY96" s="491"/>
      <c r="FZ96" s="491"/>
      <c r="GA96" s="491"/>
      <c r="GB96" s="491"/>
      <c r="GC96" s="491"/>
      <c r="GD96" s="491"/>
      <c r="GE96" s="491"/>
      <c r="GF96" s="491"/>
      <c r="GG96" s="491"/>
      <c r="GH96" s="491"/>
      <c r="GI96" s="491"/>
      <c r="GJ96" s="491"/>
      <c r="GK96" s="491"/>
      <c r="GL96" s="491"/>
      <c r="GM96" s="491"/>
      <c r="GN96" s="491"/>
      <c r="GO96" s="491"/>
      <c r="GP96" s="491"/>
      <c r="GQ96" s="491"/>
      <c r="GR96" s="491"/>
      <c r="GS96" s="491"/>
      <c r="GT96" s="491"/>
      <c r="GU96" s="491"/>
    </row>
    <row r="97" spans="1:203" s="316" customFormat="1" ht="15">
      <c r="A97" s="342"/>
      <c r="B97" s="195"/>
      <c r="C97" s="195"/>
      <c r="D97" s="195"/>
      <c r="E97" s="195"/>
      <c r="F97" s="195"/>
      <c r="G97" s="195"/>
      <c r="H97" s="195"/>
      <c r="I97" s="195"/>
      <c r="J97" s="195"/>
      <c r="K97" s="195"/>
      <c r="L97" s="195"/>
      <c r="M97" s="195"/>
      <c r="N97" s="195"/>
      <c r="O97" s="195"/>
      <c r="P97" s="195"/>
      <c r="Q97" s="195"/>
      <c r="R97" s="195"/>
      <c r="S97" s="195"/>
      <c r="T97" s="195"/>
      <c r="U97" s="195"/>
      <c r="V97" s="195"/>
      <c r="W97" s="195"/>
      <c r="X97" s="195"/>
      <c r="Y97" s="195"/>
      <c r="Z97" s="195"/>
      <c r="AA97" s="195"/>
      <c r="AB97" s="195"/>
      <c r="AC97" s="195"/>
      <c r="AD97" s="195"/>
      <c r="AE97" s="195"/>
      <c r="AF97" s="195"/>
      <c r="AJ97" s="486"/>
      <c r="AK97" s="486"/>
      <c r="AL97" s="486"/>
      <c r="AM97" s="486"/>
      <c r="AN97" s="486"/>
      <c r="AO97" s="486"/>
      <c r="AP97" s="486"/>
      <c r="AQ97" s="486"/>
      <c r="AR97" s="486"/>
      <c r="AS97" s="486"/>
      <c r="AT97" s="486"/>
      <c r="AU97" s="486"/>
      <c r="AV97" s="486"/>
      <c r="AW97" s="486"/>
      <c r="AX97" s="486"/>
      <c r="AY97" s="486"/>
      <c r="AZ97" s="486"/>
      <c r="BA97" s="486"/>
      <c r="BB97" s="486"/>
      <c r="BC97" s="486"/>
      <c r="BD97" s="486"/>
      <c r="BE97" s="486"/>
      <c r="BF97" s="486"/>
      <c r="BG97" s="486"/>
      <c r="BH97" s="486"/>
      <c r="BI97" s="486"/>
      <c r="BJ97" s="486"/>
      <c r="BK97" s="486"/>
      <c r="BL97" s="486"/>
      <c r="BM97" s="486"/>
      <c r="BN97" s="486"/>
      <c r="BO97" s="486"/>
      <c r="BP97" s="486"/>
      <c r="BQ97" s="486"/>
      <c r="BR97" s="486"/>
      <c r="BS97" s="486"/>
      <c r="BT97" s="486"/>
      <c r="BU97" s="486"/>
      <c r="BV97" s="486"/>
      <c r="BW97" s="486"/>
      <c r="BX97" s="486"/>
      <c r="BY97" s="486"/>
      <c r="BZ97" s="486"/>
      <c r="CA97" s="486"/>
      <c r="CB97" s="486"/>
      <c r="CC97" s="486"/>
      <c r="CD97" s="486"/>
      <c r="CE97" s="486"/>
      <c r="CF97" s="486"/>
      <c r="CG97" s="486"/>
      <c r="CH97" s="486"/>
      <c r="CI97" s="486"/>
      <c r="CJ97" s="486"/>
      <c r="CK97" s="486"/>
      <c r="CL97" s="486"/>
      <c r="CM97" s="486"/>
      <c r="CN97" s="491"/>
      <c r="CO97" s="491"/>
      <c r="CP97" s="491"/>
      <c r="CQ97" s="491"/>
      <c r="CR97" s="491"/>
      <c r="CS97" s="491"/>
      <c r="CT97" s="491"/>
      <c r="CU97" s="491"/>
      <c r="CV97" s="491"/>
      <c r="CW97" s="491"/>
      <c r="CX97" s="491"/>
      <c r="CY97" s="491"/>
      <c r="CZ97" s="491"/>
      <c r="DA97" s="491"/>
      <c r="DB97" s="491"/>
      <c r="DC97" s="491"/>
      <c r="DD97" s="491"/>
      <c r="DE97" s="491"/>
      <c r="DF97" s="491"/>
      <c r="DG97" s="491"/>
      <c r="DH97" s="491"/>
      <c r="DI97" s="491"/>
      <c r="DJ97" s="491"/>
      <c r="DK97" s="491"/>
      <c r="DL97" s="491"/>
      <c r="DM97" s="491"/>
      <c r="DN97" s="491"/>
      <c r="DO97" s="491"/>
      <c r="DP97" s="491"/>
      <c r="DQ97" s="491"/>
      <c r="DR97" s="491"/>
      <c r="DS97" s="491"/>
      <c r="DT97" s="491"/>
      <c r="DU97" s="491"/>
      <c r="DV97" s="491"/>
      <c r="DW97" s="491"/>
      <c r="DX97" s="491"/>
      <c r="DY97" s="491"/>
      <c r="DZ97" s="491"/>
      <c r="EA97" s="491"/>
      <c r="EB97" s="491"/>
      <c r="EC97" s="491"/>
      <c r="ED97" s="491"/>
      <c r="EE97" s="491"/>
      <c r="EF97" s="491"/>
      <c r="EG97" s="491"/>
      <c r="EH97" s="491"/>
      <c r="EI97" s="491"/>
      <c r="EJ97" s="491"/>
      <c r="EK97" s="491"/>
      <c r="EL97" s="491"/>
      <c r="EM97" s="491"/>
      <c r="EN97" s="491"/>
      <c r="EO97" s="491"/>
      <c r="EP97" s="491"/>
      <c r="EQ97" s="491"/>
      <c r="ER97" s="491"/>
      <c r="ES97" s="491"/>
      <c r="ET97" s="491"/>
      <c r="EU97" s="491"/>
      <c r="EV97" s="491"/>
      <c r="EW97" s="491"/>
      <c r="EX97" s="491"/>
      <c r="EY97" s="491"/>
      <c r="EZ97" s="491"/>
      <c r="FA97" s="491"/>
      <c r="FB97" s="491"/>
      <c r="FC97" s="491"/>
      <c r="FD97" s="491"/>
      <c r="FE97" s="491"/>
      <c r="FF97" s="491"/>
      <c r="FG97" s="491"/>
      <c r="FH97" s="491"/>
      <c r="FI97" s="491"/>
      <c r="FJ97" s="491"/>
      <c r="FK97" s="491"/>
      <c r="FL97" s="491"/>
      <c r="FM97" s="491"/>
      <c r="FN97" s="491"/>
      <c r="FO97" s="491"/>
      <c r="FP97" s="491"/>
      <c r="FQ97" s="491"/>
      <c r="FR97" s="491"/>
      <c r="FS97" s="491"/>
      <c r="FT97" s="491"/>
      <c r="FU97" s="491"/>
      <c r="FV97" s="491"/>
      <c r="FW97" s="491"/>
      <c r="FX97" s="491"/>
      <c r="FY97" s="491"/>
      <c r="FZ97" s="491"/>
      <c r="GA97" s="491"/>
      <c r="GB97" s="491"/>
      <c r="GC97" s="491"/>
      <c r="GD97" s="491"/>
      <c r="GE97" s="491"/>
      <c r="GF97" s="491"/>
      <c r="GG97" s="491"/>
      <c r="GH97" s="491"/>
      <c r="GI97" s="491"/>
      <c r="GJ97" s="491"/>
      <c r="GK97" s="491"/>
      <c r="GL97" s="491"/>
      <c r="GM97" s="491"/>
      <c r="GN97" s="491"/>
      <c r="GO97" s="491"/>
      <c r="GP97" s="491"/>
      <c r="GQ97" s="491"/>
      <c r="GR97" s="491"/>
      <c r="GS97" s="491"/>
      <c r="GT97" s="491"/>
      <c r="GU97" s="491"/>
    </row>
    <row r="98" spans="1:203" s="316" customFormat="1" ht="15">
      <c r="A98" s="342"/>
      <c r="B98" s="195"/>
      <c r="C98" s="195"/>
      <c r="D98" s="195"/>
      <c r="E98" s="195"/>
      <c r="F98" s="195"/>
      <c r="G98" s="195"/>
      <c r="H98" s="195"/>
      <c r="I98" s="195"/>
      <c r="J98" s="195"/>
      <c r="K98" s="195"/>
      <c r="L98" s="195"/>
      <c r="M98" s="195"/>
      <c r="N98" s="195"/>
      <c r="O98" s="195"/>
      <c r="P98" s="195"/>
      <c r="Q98" s="195"/>
      <c r="R98" s="195"/>
      <c r="S98" s="195"/>
      <c r="T98" s="195"/>
      <c r="U98" s="195"/>
      <c r="V98" s="195"/>
      <c r="W98" s="195"/>
      <c r="X98" s="195"/>
      <c r="Y98" s="195"/>
      <c r="Z98" s="195"/>
      <c r="AA98" s="195"/>
      <c r="AB98" s="195"/>
      <c r="AC98" s="195"/>
      <c r="AD98" s="195"/>
      <c r="AE98" s="195"/>
      <c r="AF98" s="195"/>
      <c r="AJ98" s="486"/>
      <c r="AK98" s="486"/>
      <c r="AL98" s="486"/>
      <c r="AM98" s="486"/>
      <c r="AN98" s="486"/>
      <c r="AO98" s="486"/>
      <c r="AP98" s="486"/>
      <c r="AQ98" s="486"/>
      <c r="AR98" s="486"/>
      <c r="AS98" s="486"/>
      <c r="AT98" s="486"/>
      <c r="AU98" s="486"/>
      <c r="AV98" s="486"/>
      <c r="AW98" s="486"/>
      <c r="AX98" s="486"/>
      <c r="AY98" s="486"/>
      <c r="AZ98" s="486"/>
      <c r="BA98" s="486"/>
      <c r="BB98" s="486"/>
      <c r="BC98" s="486"/>
      <c r="BD98" s="486"/>
      <c r="BE98" s="486"/>
      <c r="BF98" s="486"/>
      <c r="BG98" s="486"/>
      <c r="BH98" s="486"/>
      <c r="BI98" s="486"/>
      <c r="BJ98" s="486"/>
      <c r="BK98" s="486"/>
      <c r="BL98" s="486"/>
      <c r="BM98" s="486"/>
      <c r="BN98" s="486"/>
      <c r="BO98" s="486"/>
      <c r="BP98" s="486"/>
      <c r="BQ98" s="486"/>
      <c r="BR98" s="486"/>
      <c r="BS98" s="486"/>
      <c r="BT98" s="486"/>
      <c r="BU98" s="486"/>
      <c r="BV98" s="486"/>
      <c r="BW98" s="486"/>
      <c r="BX98" s="486"/>
      <c r="BY98" s="486"/>
      <c r="BZ98" s="486"/>
      <c r="CA98" s="486"/>
      <c r="CB98" s="486"/>
      <c r="CC98" s="486"/>
      <c r="CD98" s="486"/>
      <c r="CE98" s="486"/>
      <c r="CF98" s="486"/>
      <c r="CG98" s="486"/>
      <c r="CH98" s="486"/>
      <c r="CI98" s="486"/>
      <c r="CJ98" s="486"/>
      <c r="CK98" s="486"/>
      <c r="CL98" s="486"/>
      <c r="CM98" s="486"/>
      <c r="CN98" s="491"/>
      <c r="CO98" s="491"/>
      <c r="CP98" s="491"/>
      <c r="CQ98" s="491"/>
      <c r="CR98" s="491"/>
      <c r="CS98" s="491"/>
      <c r="CT98" s="491"/>
      <c r="CU98" s="491"/>
      <c r="CV98" s="491"/>
      <c r="CW98" s="491"/>
      <c r="CX98" s="491"/>
      <c r="CY98" s="491"/>
      <c r="CZ98" s="491"/>
      <c r="DA98" s="491"/>
      <c r="DB98" s="491"/>
      <c r="DC98" s="491"/>
      <c r="DD98" s="491"/>
      <c r="DE98" s="491"/>
      <c r="DF98" s="491"/>
      <c r="DG98" s="491"/>
      <c r="DH98" s="491"/>
      <c r="DI98" s="491"/>
      <c r="DJ98" s="491"/>
      <c r="DK98" s="491"/>
      <c r="DL98" s="491"/>
      <c r="DM98" s="491"/>
      <c r="DN98" s="491"/>
      <c r="DO98" s="491"/>
      <c r="DP98" s="491"/>
      <c r="DQ98" s="491"/>
      <c r="DR98" s="491"/>
      <c r="DS98" s="491"/>
      <c r="DT98" s="491"/>
      <c r="DU98" s="491"/>
      <c r="DV98" s="491"/>
      <c r="DW98" s="491"/>
      <c r="DX98" s="491"/>
      <c r="DY98" s="491"/>
      <c r="DZ98" s="491"/>
      <c r="EA98" s="491"/>
      <c r="EB98" s="491"/>
      <c r="EC98" s="491"/>
      <c r="ED98" s="491"/>
      <c r="EE98" s="491"/>
      <c r="EF98" s="491"/>
      <c r="EG98" s="491"/>
      <c r="EH98" s="491"/>
      <c r="EI98" s="491"/>
      <c r="EJ98" s="491"/>
      <c r="EK98" s="491"/>
      <c r="EL98" s="491"/>
      <c r="EM98" s="491"/>
      <c r="EN98" s="491"/>
      <c r="EO98" s="491"/>
      <c r="EP98" s="491"/>
      <c r="EQ98" s="491"/>
      <c r="ER98" s="491"/>
      <c r="ES98" s="491"/>
      <c r="ET98" s="491"/>
      <c r="EU98" s="491"/>
      <c r="EV98" s="491"/>
      <c r="EW98" s="491"/>
      <c r="EX98" s="491"/>
      <c r="EY98" s="491"/>
      <c r="EZ98" s="491"/>
      <c r="FA98" s="491"/>
      <c r="FB98" s="491"/>
      <c r="FC98" s="491"/>
      <c r="FD98" s="491"/>
      <c r="FE98" s="491"/>
      <c r="FF98" s="491"/>
      <c r="FG98" s="491"/>
      <c r="FH98" s="491"/>
      <c r="FI98" s="491"/>
      <c r="FJ98" s="491"/>
      <c r="FK98" s="491"/>
      <c r="FL98" s="491"/>
      <c r="FM98" s="491"/>
      <c r="FN98" s="491"/>
      <c r="FO98" s="491"/>
      <c r="FP98" s="491"/>
      <c r="FQ98" s="491"/>
      <c r="FR98" s="491"/>
      <c r="FS98" s="491"/>
      <c r="FT98" s="491"/>
      <c r="FU98" s="491"/>
      <c r="FV98" s="491"/>
      <c r="FW98" s="491"/>
      <c r="FX98" s="491"/>
      <c r="FY98" s="491"/>
      <c r="FZ98" s="491"/>
      <c r="GA98" s="491"/>
      <c r="GB98" s="491"/>
      <c r="GC98" s="491"/>
      <c r="GD98" s="491"/>
      <c r="GE98" s="491"/>
      <c r="GF98" s="491"/>
      <c r="GG98" s="491"/>
      <c r="GH98" s="491"/>
      <c r="GI98" s="491"/>
      <c r="GJ98" s="491"/>
      <c r="GK98" s="491"/>
      <c r="GL98" s="491"/>
      <c r="GM98" s="491"/>
      <c r="GN98" s="491"/>
      <c r="GO98" s="491"/>
      <c r="GP98" s="491"/>
      <c r="GQ98" s="491"/>
      <c r="GR98" s="491"/>
      <c r="GS98" s="491"/>
      <c r="GT98" s="491"/>
      <c r="GU98" s="491"/>
    </row>
    <row r="99" spans="1:203" s="316" customFormat="1" ht="15">
      <c r="A99" s="342"/>
      <c r="B99" s="195"/>
      <c r="C99" s="195"/>
      <c r="D99" s="195"/>
      <c r="E99" s="195"/>
      <c r="F99" s="195"/>
      <c r="G99" s="195"/>
      <c r="H99" s="195"/>
      <c r="I99" s="195"/>
      <c r="J99" s="195"/>
      <c r="K99" s="195"/>
      <c r="L99" s="195"/>
      <c r="M99" s="195"/>
      <c r="N99" s="195"/>
      <c r="O99" s="195"/>
      <c r="P99" s="195"/>
      <c r="Q99" s="195"/>
      <c r="R99" s="195"/>
      <c r="S99" s="195"/>
      <c r="T99" s="195"/>
      <c r="U99" s="195"/>
      <c r="V99" s="195"/>
      <c r="W99" s="195"/>
      <c r="X99" s="195"/>
      <c r="Y99" s="195"/>
      <c r="Z99" s="195"/>
      <c r="AA99" s="195"/>
      <c r="AB99" s="195"/>
      <c r="AC99" s="195"/>
      <c r="AD99" s="195"/>
      <c r="AE99" s="195"/>
      <c r="AF99" s="195"/>
      <c r="AJ99" s="486"/>
      <c r="AK99" s="486"/>
      <c r="AL99" s="486"/>
      <c r="AM99" s="486"/>
      <c r="AN99" s="486"/>
      <c r="AO99" s="486"/>
      <c r="AP99" s="486"/>
      <c r="AQ99" s="486"/>
      <c r="AR99" s="486"/>
      <c r="AS99" s="486"/>
      <c r="AT99" s="486"/>
      <c r="AU99" s="486"/>
      <c r="AV99" s="486"/>
      <c r="AW99" s="486"/>
      <c r="AX99" s="486"/>
      <c r="AY99" s="486"/>
      <c r="AZ99" s="486"/>
      <c r="BA99" s="486"/>
      <c r="BB99" s="486"/>
      <c r="BC99" s="486"/>
      <c r="BD99" s="486"/>
      <c r="BE99" s="486"/>
      <c r="BF99" s="486"/>
      <c r="BG99" s="486"/>
      <c r="BH99" s="486"/>
      <c r="BI99" s="486"/>
      <c r="BJ99" s="486"/>
      <c r="BK99" s="486"/>
      <c r="BL99" s="486"/>
      <c r="BM99" s="486"/>
      <c r="BN99" s="486"/>
      <c r="BO99" s="486"/>
      <c r="BP99" s="486"/>
      <c r="BQ99" s="486"/>
      <c r="BR99" s="486"/>
      <c r="BS99" s="486"/>
      <c r="BT99" s="486"/>
      <c r="BU99" s="486"/>
      <c r="BV99" s="486"/>
      <c r="BW99" s="486"/>
      <c r="BX99" s="486"/>
      <c r="BY99" s="486"/>
      <c r="BZ99" s="486"/>
      <c r="CA99" s="486"/>
      <c r="CB99" s="486"/>
      <c r="CC99" s="486"/>
      <c r="CD99" s="486"/>
      <c r="CE99" s="486"/>
      <c r="CF99" s="486"/>
      <c r="CG99" s="486"/>
      <c r="CH99" s="486"/>
      <c r="CI99" s="486"/>
      <c r="CJ99" s="486"/>
      <c r="CK99" s="486"/>
      <c r="CL99" s="486"/>
      <c r="CM99" s="486"/>
      <c r="CN99" s="491"/>
      <c r="CO99" s="491"/>
      <c r="CP99" s="491"/>
      <c r="CQ99" s="491"/>
      <c r="CR99" s="491"/>
      <c r="CS99" s="491"/>
      <c r="CT99" s="491"/>
      <c r="CU99" s="491"/>
      <c r="CV99" s="491"/>
      <c r="CW99" s="491"/>
      <c r="CX99" s="491"/>
      <c r="CY99" s="491"/>
      <c r="CZ99" s="491"/>
      <c r="DA99" s="491"/>
      <c r="DB99" s="491"/>
      <c r="DC99" s="491"/>
      <c r="DD99" s="491"/>
      <c r="DE99" s="491"/>
      <c r="DF99" s="491"/>
      <c r="DG99" s="491"/>
      <c r="DH99" s="491"/>
      <c r="DI99" s="491"/>
      <c r="DJ99" s="491"/>
      <c r="DK99" s="491"/>
      <c r="DL99" s="491"/>
      <c r="DM99" s="491"/>
      <c r="DN99" s="491"/>
      <c r="DO99" s="491"/>
      <c r="DP99" s="491"/>
      <c r="DQ99" s="491"/>
      <c r="DR99" s="491"/>
      <c r="DS99" s="491"/>
      <c r="DT99" s="491"/>
      <c r="DU99" s="491"/>
      <c r="DV99" s="491"/>
      <c r="DW99" s="491"/>
      <c r="DX99" s="491"/>
      <c r="DY99" s="491"/>
      <c r="DZ99" s="491"/>
      <c r="EA99" s="491"/>
      <c r="EB99" s="491"/>
      <c r="EC99" s="491"/>
      <c r="ED99" s="491"/>
      <c r="EE99" s="491"/>
      <c r="EF99" s="491"/>
      <c r="EG99" s="491"/>
      <c r="EH99" s="491"/>
      <c r="EI99" s="491"/>
      <c r="EJ99" s="491"/>
      <c r="EK99" s="491"/>
      <c r="EL99" s="491"/>
      <c r="EM99" s="491"/>
      <c r="EN99" s="491"/>
      <c r="EO99" s="491"/>
      <c r="EP99" s="491"/>
      <c r="EQ99" s="491"/>
      <c r="ER99" s="491"/>
      <c r="ES99" s="491"/>
      <c r="ET99" s="491"/>
      <c r="EU99" s="491"/>
      <c r="EV99" s="491"/>
      <c r="EW99" s="491"/>
      <c r="EX99" s="491"/>
      <c r="EY99" s="491"/>
      <c r="EZ99" s="491"/>
      <c r="FA99" s="491"/>
      <c r="FB99" s="491"/>
      <c r="FC99" s="491"/>
      <c r="FD99" s="491"/>
      <c r="FE99" s="491"/>
      <c r="FF99" s="491"/>
      <c r="FG99" s="491"/>
      <c r="FH99" s="491"/>
      <c r="FI99" s="491"/>
      <c r="FJ99" s="491"/>
      <c r="FK99" s="491"/>
      <c r="FL99" s="491"/>
      <c r="FM99" s="491"/>
      <c r="FN99" s="491"/>
      <c r="FO99" s="491"/>
      <c r="FP99" s="491"/>
      <c r="FQ99" s="491"/>
      <c r="FR99" s="491"/>
      <c r="FS99" s="491"/>
      <c r="FT99" s="491"/>
      <c r="FU99" s="491"/>
      <c r="FV99" s="491"/>
      <c r="FW99" s="491"/>
      <c r="FX99" s="491"/>
      <c r="FY99" s="491"/>
      <c r="FZ99" s="491"/>
      <c r="GA99" s="491"/>
      <c r="GB99" s="491"/>
      <c r="GC99" s="491"/>
      <c r="GD99" s="491"/>
      <c r="GE99" s="491"/>
      <c r="GF99" s="491"/>
      <c r="GG99" s="491"/>
      <c r="GH99" s="491"/>
      <c r="GI99" s="491"/>
      <c r="GJ99" s="491"/>
      <c r="GK99" s="491"/>
      <c r="GL99" s="491"/>
      <c r="GM99" s="491"/>
      <c r="GN99" s="491"/>
      <c r="GO99" s="491"/>
      <c r="GP99" s="491"/>
      <c r="GQ99" s="491"/>
      <c r="GR99" s="491"/>
      <c r="GS99" s="491"/>
      <c r="GT99" s="491"/>
      <c r="GU99" s="491"/>
    </row>
    <row r="100" spans="1:203" s="316" customFormat="1" ht="15">
      <c r="A100" s="342"/>
      <c r="B100" s="195"/>
      <c r="C100" s="195"/>
      <c r="D100" s="195"/>
      <c r="E100" s="195"/>
      <c r="F100" s="195"/>
      <c r="G100" s="195"/>
      <c r="H100" s="195"/>
      <c r="I100" s="195"/>
      <c r="J100" s="195"/>
      <c r="K100" s="195"/>
      <c r="L100" s="195"/>
      <c r="M100" s="195"/>
      <c r="N100" s="195"/>
      <c r="O100" s="195"/>
      <c r="P100" s="195"/>
      <c r="Q100" s="195"/>
      <c r="R100" s="195"/>
      <c r="S100" s="195"/>
      <c r="T100" s="195"/>
      <c r="U100" s="195"/>
      <c r="V100" s="195"/>
      <c r="W100" s="195"/>
      <c r="X100" s="195"/>
      <c r="Y100" s="195"/>
      <c r="Z100" s="195"/>
      <c r="AA100" s="195"/>
      <c r="AB100" s="195"/>
      <c r="AC100" s="195"/>
      <c r="AD100" s="195"/>
      <c r="AE100" s="195"/>
      <c r="AF100" s="195"/>
      <c r="AJ100" s="486"/>
      <c r="AK100" s="486"/>
      <c r="AL100" s="486"/>
      <c r="AM100" s="486"/>
      <c r="AN100" s="486"/>
      <c r="AO100" s="486"/>
      <c r="AP100" s="486"/>
      <c r="AQ100" s="486"/>
      <c r="AR100" s="486"/>
      <c r="AS100" s="486"/>
      <c r="AT100" s="486"/>
      <c r="AU100" s="486"/>
      <c r="AV100" s="486"/>
      <c r="AW100" s="486"/>
      <c r="AX100" s="486"/>
      <c r="AY100" s="486"/>
      <c r="AZ100" s="486"/>
      <c r="BA100" s="486"/>
      <c r="BB100" s="486"/>
      <c r="BC100" s="486"/>
      <c r="BD100" s="486"/>
      <c r="BE100" s="486"/>
      <c r="BF100" s="486"/>
      <c r="BG100" s="486"/>
      <c r="BH100" s="486"/>
      <c r="BI100" s="486"/>
      <c r="BJ100" s="486"/>
      <c r="BK100" s="486"/>
      <c r="BL100" s="486"/>
      <c r="BM100" s="486"/>
      <c r="BN100" s="486"/>
      <c r="BO100" s="486"/>
      <c r="BP100" s="486"/>
      <c r="BQ100" s="486"/>
      <c r="BR100" s="486"/>
      <c r="BS100" s="486"/>
      <c r="BT100" s="486"/>
      <c r="BU100" s="486"/>
      <c r="BV100" s="486"/>
      <c r="BW100" s="486"/>
      <c r="BX100" s="486"/>
      <c r="BY100" s="486"/>
      <c r="BZ100" s="486"/>
      <c r="CA100" s="486"/>
      <c r="CB100" s="486"/>
      <c r="CC100" s="486"/>
      <c r="CD100" s="486"/>
      <c r="CE100" s="486"/>
      <c r="CF100" s="486"/>
      <c r="CG100" s="486"/>
      <c r="CH100" s="486"/>
      <c r="CI100" s="486"/>
      <c r="CJ100" s="486"/>
      <c r="CK100" s="486"/>
      <c r="CL100" s="486"/>
      <c r="CM100" s="486"/>
      <c r="CN100" s="491"/>
      <c r="CO100" s="491"/>
      <c r="CP100" s="491"/>
      <c r="CQ100" s="491"/>
      <c r="CR100" s="491"/>
      <c r="CS100" s="491"/>
      <c r="CT100" s="491"/>
      <c r="CU100" s="491"/>
      <c r="CV100" s="491"/>
      <c r="CW100" s="491"/>
      <c r="CX100" s="491"/>
      <c r="CY100" s="491"/>
      <c r="CZ100" s="491"/>
      <c r="DA100" s="491"/>
      <c r="DB100" s="491"/>
      <c r="DC100" s="491"/>
      <c r="DD100" s="491"/>
      <c r="DE100" s="491"/>
      <c r="DF100" s="491"/>
      <c r="DG100" s="491"/>
      <c r="DH100" s="491"/>
      <c r="DI100" s="491"/>
      <c r="DJ100" s="491"/>
      <c r="DK100" s="491"/>
      <c r="DL100" s="491"/>
      <c r="DM100" s="491"/>
      <c r="DN100" s="491"/>
      <c r="DO100" s="491"/>
      <c r="DP100" s="491"/>
      <c r="DQ100" s="491"/>
      <c r="DR100" s="491"/>
      <c r="DS100" s="491"/>
      <c r="DT100" s="491"/>
      <c r="DU100" s="491"/>
      <c r="DV100" s="491"/>
      <c r="DW100" s="491"/>
      <c r="DX100" s="491"/>
      <c r="DY100" s="491"/>
      <c r="DZ100" s="491"/>
      <c r="EA100" s="491"/>
      <c r="EB100" s="491"/>
      <c r="EC100" s="491"/>
      <c r="ED100" s="491"/>
      <c r="EE100" s="491"/>
      <c r="EF100" s="491"/>
      <c r="EG100" s="491"/>
      <c r="EH100" s="491"/>
      <c r="EI100" s="491"/>
      <c r="EJ100" s="491"/>
      <c r="EK100" s="491"/>
      <c r="EL100" s="491"/>
      <c r="EM100" s="491"/>
      <c r="EN100" s="491"/>
      <c r="EO100" s="491"/>
      <c r="EP100" s="491"/>
      <c r="EQ100" s="491"/>
      <c r="ER100" s="491"/>
      <c r="ES100" s="491"/>
      <c r="ET100" s="491"/>
      <c r="EU100" s="491"/>
      <c r="EV100" s="491"/>
      <c r="EW100" s="491"/>
      <c r="EX100" s="491"/>
      <c r="EY100" s="491"/>
      <c r="EZ100" s="491"/>
      <c r="FA100" s="491"/>
      <c r="FB100" s="491"/>
      <c r="FC100" s="491"/>
      <c r="FD100" s="491"/>
      <c r="FE100" s="491"/>
      <c r="FF100" s="491"/>
      <c r="FG100" s="491"/>
      <c r="FH100" s="491"/>
      <c r="FI100" s="491"/>
      <c r="FJ100" s="491"/>
      <c r="FK100" s="491"/>
      <c r="FL100" s="491"/>
      <c r="FM100" s="491"/>
      <c r="FN100" s="491"/>
      <c r="FO100" s="491"/>
      <c r="FP100" s="491"/>
      <c r="FQ100" s="491"/>
      <c r="FR100" s="491"/>
      <c r="FS100" s="491"/>
      <c r="FT100" s="491"/>
      <c r="FU100" s="491"/>
      <c r="FV100" s="491"/>
      <c r="FW100" s="491"/>
      <c r="FX100" s="491"/>
      <c r="FY100" s="491"/>
      <c r="FZ100" s="491"/>
      <c r="GA100" s="491"/>
      <c r="GB100" s="491"/>
      <c r="GC100" s="491"/>
      <c r="GD100" s="491"/>
      <c r="GE100" s="491"/>
      <c r="GF100" s="491"/>
      <c r="GG100" s="491"/>
      <c r="GH100" s="491"/>
      <c r="GI100" s="491"/>
      <c r="GJ100" s="491"/>
      <c r="GK100" s="491"/>
      <c r="GL100" s="491"/>
      <c r="GM100" s="491"/>
      <c r="GN100" s="491"/>
      <c r="GO100" s="491"/>
      <c r="GP100" s="491"/>
      <c r="GQ100" s="491"/>
      <c r="GR100" s="491"/>
      <c r="GS100" s="491"/>
      <c r="GT100" s="491"/>
      <c r="GU100" s="491"/>
    </row>
    <row r="101" spans="1:203" s="316" customFormat="1" ht="15">
      <c r="A101" s="342"/>
      <c r="B101" s="195"/>
      <c r="C101" s="195"/>
      <c r="D101" s="195"/>
      <c r="E101" s="195"/>
      <c r="F101" s="195"/>
      <c r="G101" s="195"/>
      <c r="H101" s="195"/>
      <c r="I101" s="195"/>
      <c r="J101" s="195"/>
      <c r="K101" s="195"/>
      <c r="L101" s="195"/>
      <c r="M101" s="195"/>
      <c r="N101" s="195"/>
      <c r="O101" s="195"/>
      <c r="P101" s="195"/>
      <c r="Q101" s="195"/>
      <c r="R101" s="195"/>
      <c r="S101" s="195"/>
      <c r="T101" s="195"/>
      <c r="U101" s="195"/>
      <c r="V101" s="195"/>
      <c r="W101" s="195"/>
      <c r="X101" s="195"/>
      <c r="Y101" s="195"/>
      <c r="Z101" s="195"/>
      <c r="AA101" s="195"/>
      <c r="AB101" s="195"/>
      <c r="AC101" s="195"/>
      <c r="AD101" s="195"/>
      <c r="AE101" s="195"/>
      <c r="AF101" s="195"/>
      <c r="AJ101" s="486"/>
      <c r="AK101" s="486"/>
      <c r="AL101" s="486"/>
      <c r="AM101" s="486"/>
      <c r="AN101" s="486"/>
      <c r="AO101" s="486"/>
      <c r="AP101" s="486"/>
      <c r="AQ101" s="486"/>
      <c r="AR101" s="486"/>
      <c r="AS101" s="486"/>
      <c r="AT101" s="486"/>
      <c r="AU101" s="486"/>
      <c r="AV101" s="486"/>
      <c r="AW101" s="486"/>
      <c r="AX101" s="486"/>
      <c r="AY101" s="486"/>
      <c r="AZ101" s="486"/>
      <c r="BA101" s="486"/>
      <c r="BB101" s="486"/>
      <c r="BC101" s="486"/>
      <c r="BD101" s="486"/>
      <c r="BE101" s="486"/>
      <c r="BF101" s="486"/>
      <c r="BG101" s="486"/>
      <c r="BH101" s="486"/>
      <c r="BI101" s="486"/>
      <c r="BJ101" s="486"/>
      <c r="BK101" s="486"/>
      <c r="BL101" s="486"/>
      <c r="BM101" s="486"/>
      <c r="BN101" s="486"/>
      <c r="BO101" s="486"/>
      <c r="BP101" s="486"/>
      <c r="BQ101" s="486"/>
      <c r="BR101" s="486"/>
      <c r="BS101" s="486"/>
      <c r="BT101" s="486"/>
      <c r="BU101" s="486"/>
      <c r="BV101" s="486"/>
      <c r="BW101" s="486"/>
      <c r="BX101" s="486"/>
      <c r="BY101" s="486"/>
      <c r="BZ101" s="486"/>
      <c r="CA101" s="486"/>
      <c r="CB101" s="486"/>
      <c r="CC101" s="486"/>
      <c r="CD101" s="486"/>
      <c r="CE101" s="486"/>
      <c r="CF101" s="486"/>
      <c r="CG101" s="486"/>
      <c r="CH101" s="486"/>
      <c r="CI101" s="486"/>
      <c r="CJ101" s="486"/>
      <c r="CK101" s="486"/>
      <c r="CL101" s="486"/>
      <c r="CM101" s="486"/>
      <c r="CN101" s="491"/>
      <c r="CO101" s="491"/>
      <c r="CP101" s="491"/>
      <c r="CQ101" s="491"/>
      <c r="CR101" s="491"/>
      <c r="CS101" s="491"/>
      <c r="CT101" s="491"/>
      <c r="CU101" s="491"/>
      <c r="CV101" s="491"/>
      <c r="CW101" s="491"/>
      <c r="CX101" s="491"/>
      <c r="CY101" s="491"/>
      <c r="CZ101" s="491"/>
      <c r="DA101" s="491"/>
      <c r="DB101" s="491"/>
      <c r="DC101" s="491"/>
      <c r="DD101" s="491"/>
      <c r="DE101" s="491"/>
      <c r="DF101" s="491"/>
      <c r="DG101" s="491"/>
      <c r="DH101" s="491"/>
      <c r="DI101" s="491"/>
      <c r="DJ101" s="491"/>
      <c r="DK101" s="491"/>
      <c r="DL101" s="491"/>
      <c r="DM101" s="491"/>
      <c r="DN101" s="491"/>
      <c r="DO101" s="491"/>
      <c r="DP101" s="491"/>
      <c r="DQ101" s="491"/>
      <c r="DR101" s="491"/>
      <c r="DS101" s="491"/>
      <c r="DT101" s="491"/>
      <c r="DU101" s="491"/>
      <c r="DV101" s="491"/>
      <c r="DW101" s="491"/>
      <c r="DX101" s="491"/>
      <c r="DY101" s="491"/>
      <c r="DZ101" s="491"/>
      <c r="EA101" s="491"/>
      <c r="EB101" s="491"/>
      <c r="EC101" s="491"/>
      <c r="ED101" s="491"/>
      <c r="EE101" s="491"/>
      <c r="EF101" s="491"/>
      <c r="EG101" s="491"/>
      <c r="EH101" s="491"/>
      <c r="EI101" s="491"/>
      <c r="EJ101" s="491"/>
      <c r="EK101" s="491"/>
      <c r="EL101" s="491"/>
      <c r="EM101" s="491"/>
      <c r="EN101" s="491"/>
      <c r="EO101" s="491"/>
      <c r="EP101" s="491"/>
      <c r="EQ101" s="491"/>
      <c r="ER101" s="491"/>
      <c r="ES101" s="491"/>
      <c r="ET101" s="491"/>
      <c r="EU101" s="491"/>
      <c r="EV101" s="491"/>
      <c r="EW101" s="491"/>
      <c r="EX101" s="491"/>
      <c r="EY101" s="491"/>
      <c r="EZ101" s="491"/>
      <c r="FA101" s="491"/>
      <c r="FB101" s="491"/>
      <c r="FC101" s="491"/>
      <c r="FD101" s="491"/>
      <c r="FE101" s="491"/>
      <c r="FF101" s="491"/>
      <c r="FG101" s="491"/>
      <c r="FH101" s="491"/>
      <c r="FI101" s="491"/>
      <c r="FJ101" s="491"/>
      <c r="FK101" s="491"/>
      <c r="FL101" s="491"/>
      <c r="FM101" s="491"/>
      <c r="FN101" s="491"/>
      <c r="FO101" s="491"/>
      <c r="FP101" s="491"/>
      <c r="FQ101" s="491"/>
      <c r="FR101" s="491"/>
      <c r="FS101" s="491"/>
      <c r="FT101" s="491"/>
      <c r="FU101" s="491"/>
      <c r="FV101" s="491"/>
      <c r="FW101" s="491"/>
      <c r="FX101" s="491"/>
      <c r="FY101" s="491"/>
      <c r="FZ101" s="491"/>
      <c r="GA101" s="491"/>
      <c r="GB101" s="491"/>
      <c r="GC101" s="491"/>
      <c r="GD101" s="491"/>
      <c r="GE101" s="491"/>
      <c r="GF101" s="491"/>
      <c r="GG101" s="491"/>
      <c r="GH101" s="491"/>
      <c r="GI101" s="491"/>
      <c r="GJ101" s="491"/>
      <c r="GK101" s="491"/>
      <c r="GL101" s="491"/>
      <c r="GM101" s="491"/>
      <c r="GN101" s="491"/>
      <c r="GO101" s="491"/>
      <c r="GP101" s="491"/>
      <c r="GQ101" s="491"/>
      <c r="GR101" s="491"/>
      <c r="GS101" s="491"/>
      <c r="GT101" s="491"/>
      <c r="GU101" s="491"/>
    </row>
    <row r="102" spans="1:203" s="316" customFormat="1" ht="15">
      <c r="A102" s="342"/>
      <c r="B102" s="195"/>
      <c r="C102" s="195"/>
      <c r="D102" s="195"/>
      <c r="E102" s="195"/>
      <c r="F102" s="195"/>
      <c r="G102" s="195"/>
      <c r="H102" s="195"/>
      <c r="I102" s="195"/>
      <c r="J102" s="195"/>
      <c r="K102" s="195"/>
      <c r="L102" s="195"/>
      <c r="M102" s="195"/>
      <c r="N102" s="195"/>
      <c r="O102" s="195"/>
      <c r="P102" s="195"/>
      <c r="Q102" s="195"/>
      <c r="R102" s="195"/>
      <c r="S102" s="195"/>
      <c r="T102" s="195"/>
      <c r="U102" s="195"/>
      <c r="V102" s="195"/>
      <c r="W102" s="195"/>
      <c r="X102" s="195"/>
      <c r="Y102" s="195"/>
      <c r="Z102" s="195"/>
      <c r="AA102" s="195"/>
      <c r="AB102" s="195"/>
      <c r="AC102" s="195"/>
      <c r="AD102" s="195"/>
      <c r="AE102" s="195"/>
      <c r="AF102" s="195"/>
      <c r="AJ102" s="486"/>
      <c r="AK102" s="486"/>
      <c r="AL102" s="486"/>
      <c r="AM102" s="486"/>
      <c r="AN102" s="486"/>
      <c r="AO102" s="486"/>
      <c r="AP102" s="486"/>
      <c r="AQ102" s="486"/>
      <c r="AR102" s="486"/>
      <c r="AS102" s="486"/>
      <c r="AT102" s="486"/>
      <c r="AU102" s="486"/>
      <c r="AV102" s="486"/>
      <c r="AW102" s="486"/>
      <c r="AX102" s="486"/>
      <c r="AY102" s="486"/>
      <c r="AZ102" s="486"/>
      <c r="BA102" s="486"/>
      <c r="BB102" s="486"/>
      <c r="BC102" s="486"/>
      <c r="BD102" s="486"/>
      <c r="BE102" s="486"/>
      <c r="BF102" s="486"/>
      <c r="BG102" s="486"/>
      <c r="BH102" s="486"/>
      <c r="BI102" s="486"/>
      <c r="BJ102" s="486"/>
      <c r="BK102" s="486"/>
      <c r="BL102" s="486"/>
      <c r="BM102" s="486"/>
      <c r="BN102" s="486"/>
      <c r="BO102" s="486"/>
      <c r="BP102" s="486"/>
      <c r="BQ102" s="486"/>
      <c r="BR102" s="486"/>
      <c r="BS102" s="486"/>
      <c r="BT102" s="486"/>
      <c r="BU102" s="486"/>
      <c r="BV102" s="486"/>
      <c r="BW102" s="486"/>
      <c r="BX102" s="486"/>
      <c r="BY102" s="486"/>
      <c r="BZ102" s="486"/>
      <c r="CA102" s="486"/>
      <c r="CB102" s="486"/>
      <c r="CC102" s="486"/>
      <c r="CD102" s="486"/>
      <c r="CE102" s="486"/>
      <c r="CF102" s="486"/>
      <c r="CG102" s="486"/>
      <c r="CH102" s="486"/>
      <c r="CI102" s="486"/>
      <c r="CJ102" s="486"/>
      <c r="CK102" s="486"/>
      <c r="CL102" s="486"/>
      <c r="CM102" s="486"/>
      <c r="CN102" s="491"/>
      <c r="CO102" s="491"/>
      <c r="CP102" s="491"/>
      <c r="CQ102" s="491"/>
      <c r="CR102" s="491"/>
      <c r="CS102" s="491"/>
      <c r="CT102" s="491"/>
      <c r="CU102" s="491"/>
      <c r="CV102" s="491"/>
      <c r="CW102" s="491"/>
      <c r="CX102" s="491"/>
      <c r="CY102" s="491"/>
      <c r="CZ102" s="491"/>
      <c r="DA102" s="491"/>
      <c r="DB102" s="491"/>
      <c r="DC102" s="491"/>
      <c r="DD102" s="491"/>
      <c r="DE102" s="491"/>
      <c r="DF102" s="491"/>
      <c r="DG102" s="491"/>
      <c r="DH102" s="491"/>
      <c r="DI102" s="491"/>
      <c r="DJ102" s="491"/>
      <c r="DK102" s="491"/>
      <c r="DL102" s="491"/>
      <c r="DM102" s="491"/>
      <c r="DN102" s="491"/>
      <c r="DO102" s="491"/>
      <c r="DP102" s="491"/>
      <c r="DQ102" s="491"/>
      <c r="DR102" s="491"/>
      <c r="DS102" s="491"/>
      <c r="DT102" s="491"/>
      <c r="DU102" s="491"/>
      <c r="DV102" s="491"/>
      <c r="DW102" s="491"/>
      <c r="DX102" s="491"/>
      <c r="DY102" s="491"/>
      <c r="DZ102" s="491"/>
      <c r="EA102" s="491"/>
      <c r="EB102" s="491"/>
      <c r="EC102" s="491"/>
      <c r="ED102" s="491"/>
      <c r="EE102" s="491"/>
      <c r="EF102" s="491"/>
      <c r="EG102" s="491"/>
      <c r="EH102" s="491"/>
      <c r="EI102" s="491"/>
      <c r="EJ102" s="491"/>
      <c r="EK102" s="491"/>
      <c r="EL102" s="491"/>
      <c r="EM102" s="491"/>
      <c r="EN102" s="491"/>
      <c r="EO102" s="491"/>
      <c r="EP102" s="491"/>
      <c r="EQ102" s="491"/>
      <c r="ER102" s="491"/>
      <c r="ES102" s="491"/>
      <c r="ET102" s="491"/>
      <c r="EU102" s="491"/>
      <c r="EV102" s="491"/>
      <c r="EW102" s="491"/>
      <c r="EX102" s="491"/>
      <c r="EY102" s="491"/>
      <c r="EZ102" s="491"/>
      <c r="FA102" s="491"/>
      <c r="FB102" s="491"/>
      <c r="FC102" s="491"/>
      <c r="FD102" s="491"/>
      <c r="FE102" s="491"/>
      <c r="FF102" s="491"/>
      <c r="FG102" s="491"/>
      <c r="FH102" s="491"/>
      <c r="FI102" s="491"/>
      <c r="FJ102" s="491"/>
      <c r="FK102" s="491"/>
      <c r="FL102" s="491"/>
      <c r="FM102" s="491"/>
      <c r="FN102" s="491"/>
      <c r="FO102" s="491"/>
      <c r="FP102" s="491"/>
      <c r="FQ102" s="491"/>
      <c r="FR102" s="491"/>
      <c r="FS102" s="491"/>
      <c r="FT102" s="491"/>
      <c r="FU102" s="491"/>
      <c r="FV102" s="491"/>
      <c r="FW102" s="491"/>
      <c r="FX102" s="491"/>
      <c r="FY102" s="491"/>
      <c r="FZ102" s="491"/>
      <c r="GA102" s="491"/>
      <c r="GB102" s="491"/>
      <c r="GC102" s="491"/>
      <c r="GD102" s="491"/>
      <c r="GE102" s="491"/>
      <c r="GF102" s="491"/>
      <c r="GG102" s="491"/>
      <c r="GH102" s="491"/>
      <c r="GI102" s="491"/>
      <c r="GJ102" s="491"/>
      <c r="GK102" s="491"/>
      <c r="GL102" s="491"/>
      <c r="GM102" s="491"/>
      <c r="GN102" s="491"/>
      <c r="GO102" s="491"/>
      <c r="GP102" s="491"/>
      <c r="GQ102" s="491"/>
      <c r="GR102" s="491"/>
      <c r="GS102" s="491"/>
      <c r="GT102" s="491"/>
      <c r="GU102" s="491"/>
    </row>
    <row r="103" spans="1:203" s="316" customFormat="1" ht="15" customHeight="1">
      <c r="A103" s="342"/>
      <c r="B103" s="195"/>
      <c r="C103" s="195"/>
      <c r="D103" s="195"/>
      <c r="E103" s="195"/>
      <c r="F103" s="195"/>
      <c r="G103" s="195"/>
      <c r="H103" s="195"/>
      <c r="I103" s="195"/>
      <c r="J103" s="195"/>
      <c r="K103" s="195"/>
      <c r="L103" s="195"/>
      <c r="M103" s="195"/>
      <c r="N103" s="195"/>
      <c r="O103" s="195"/>
      <c r="P103" s="195"/>
      <c r="Q103" s="195"/>
      <c r="R103" s="195"/>
      <c r="S103" s="195"/>
      <c r="T103" s="195"/>
      <c r="U103" s="195"/>
      <c r="V103" s="195"/>
      <c r="W103" s="195"/>
      <c r="X103" s="195"/>
      <c r="Y103" s="195"/>
      <c r="Z103" s="195"/>
      <c r="AA103" s="195"/>
      <c r="AB103" s="195"/>
      <c r="AC103" s="195"/>
      <c r="AD103" s="195"/>
      <c r="AE103" s="195"/>
      <c r="AF103" s="195"/>
      <c r="AJ103" s="486"/>
      <c r="AK103" s="486"/>
      <c r="AL103" s="486"/>
      <c r="AM103" s="486"/>
      <c r="AN103" s="486"/>
      <c r="AO103" s="486"/>
      <c r="AP103" s="486"/>
      <c r="AQ103" s="486"/>
      <c r="AR103" s="486"/>
      <c r="AS103" s="486"/>
      <c r="AT103" s="486"/>
      <c r="AU103" s="486"/>
      <c r="AV103" s="486"/>
      <c r="AW103" s="486"/>
      <c r="AX103" s="486"/>
      <c r="AY103" s="486"/>
      <c r="AZ103" s="486"/>
      <c r="BA103" s="486"/>
      <c r="BB103" s="486"/>
      <c r="BC103" s="486"/>
      <c r="BD103" s="486"/>
      <c r="BE103" s="486"/>
      <c r="BF103" s="486"/>
      <c r="BG103" s="486"/>
      <c r="BH103" s="486"/>
      <c r="BI103" s="486"/>
      <c r="BJ103" s="486"/>
      <c r="BK103" s="486"/>
      <c r="BL103" s="486"/>
      <c r="BM103" s="486"/>
      <c r="BN103" s="486"/>
      <c r="BO103" s="486"/>
      <c r="BP103" s="486"/>
      <c r="BQ103" s="486"/>
      <c r="BR103" s="486"/>
      <c r="BS103" s="486"/>
      <c r="BT103" s="486"/>
      <c r="BU103" s="486"/>
      <c r="BV103" s="486"/>
      <c r="BW103" s="486"/>
      <c r="BX103" s="486"/>
      <c r="BY103" s="486"/>
      <c r="BZ103" s="486"/>
      <c r="CA103" s="486"/>
      <c r="CB103" s="486"/>
      <c r="CC103" s="486"/>
      <c r="CD103" s="486"/>
      <c r="CE103" s="486"/>
      <c r="CF103" s="486"/>
      <c r="CG103" s="486"/>
      <c r="CH103" s="486"/>
      <c r="CI103" s="486"/>
      <c r="CJ103" s="486"/>
      <c r="CK103" s="486"/>
      <c r="CL103" s="486"/>
      <c r="CM103" s="486"/>
      <c r="CN103" s="491"/>
      <c r="CO103" s="491"/>
      <c r="CP103" s="491"/>
      <c r="CQ103" s="491"/>
      <c r="CR103" s="491"/>
      <c r="CS103" s="491"/>
      <c r="CT103" s="491"/>
      <c r="CU103" s="491"/>
      <c r="CV103" s="491"/>
      <c r="CW103" s="491"/>
      <c r="CX103" s="491"/>
      <c r="CY103" s="491"/>
      <c r="CZ103" s="491"/>
      <c r="DA103" s="491"/>
      <c r="DB103" s="491"/>
      <c r="DC103" s="491"/>
      <c r="DD103" s="491"/>
      <c r="DE103" s="491"/>
      <c r="DF103" s="491"/>
      <c r="DG103" s="491"/>
      <c r="DH103" s="491"/>
      <c r="DI103" s="491"/>
      <c r="DJ103" s="491"/>
      <c r="DK103" s="491"/>
      <c r="DL103" s="491"/>
      <c r="DM103" s="491"/>
      <c r="DN103" s="491"/>
      <c r="DO103" s="491"/>
      <c r="DP103" s="491"/>
      <c r="DQ103" s="491"/>
      <c r="DR103" s="491"/>
      <c r="DS103" s="491"/>
      <c r="DT103" s="491"/>
      <c r="DU103" s="491"/>
      <c r="DV103" s="491"/>
      <c r="DW103" s="491"/>
      <c r="DX103" s="491"/>
      <c r="DY103" s="491"/>
      <c r="DZ103" s="491"/>
      <c r="EA103" s="491"/>
      <c r="EB103" s="491"/>
      <c r="EC103" s="491"/>
      <c r="ED103" s="491"/>
      <c r="EE103" s="491"/>
      <c r="EF103" s="491"/>
      <c r="EG103" s="491"/>
      <c r="EH103" s="491"/>
      <c r="EI103" s="491"/>
      <c r="EJ103" s="491"/>
      <c r="EK103" s="491"/>
      <c r="EL103" s="491"/>
      <c r="EM103" s="491"/>
      <c r="EN103" s="491"/>
      <c r="EO103" s="491"/>
      <c r="EP103" s="491"/>
      <c r="EQ103" s="491"/>
      <c r="ER103" s="491"/>
      <c r="ES103" s="491"/>
      <c r="ET103" s="491"/>
      <c r="EU103" s="491"/>
      <c r="EV103" s="491"/>
      <c r="EW103" s="491"/>
      <c r="EX103" s="491"/>
      <c r="EY103" s="491"/>
      <c r="EZ103" s="491"/>
      <c r="FA103" s="491"/>
      <c r="FB103" s="491"/>
      <c r="FC103" s="491"/>
      <c r="FD103" s="491"/>
      <c r="FE103" s="491"/>
      <c r="FF103" s="491"/>
      <c r="FG103" s="491"/>
      <c r="FH103" s="491"/>
      <c r="FI103" s="491"/>
      <c r="FJ103" s="491"/>
      <c r="FK103" s="491"/>
      <c r="FL103" s="491"/>
      <c r="FM103" s="491"/>
      <c r="FN103" s="491"/>
      <c r="FO103" s="491"/>
      <c r="FP103" s="491"/>
      <c r="FQ103" s="491"/>
      <c r="FR103" s="491"/>
      <c r="FS103" s="491"/>
      <c r="FT103" s="491"/>
      <c r="FU103" s="491"/>
      <c r="FV103" s="491"/>
      <c r="FW103" s="491"/>
      <c r="FX103" s="491"/>
      <c r="FY103" s="491"/>
      <c r="FZ103" s="491"/>
      <c r="GA103" s="491"/>
      <c r="GB103" s="491"/>
      <c r="GC103" s="491"/>
      <c r="GD103" s="491"/>
      <c r="GE103" s="491"/>
      <c r="GF103" s="491"/>
      <c r="GG103" s="491"/>
      <c r="GH103" s="491"/>
      <c r="GI103" s="491"/>
      <c r="GJ103" s="491"/>
      <c r="GK103" s="491"/>
      <c r="GL103" s="491"/>
      <c r="GM103" s="491"/>
      <c r="GN103" s="491"/>
      <c r="GO103" s="491"/>
      <c r="GP103" s="491"/>
      <c r="GQ103" s="491"/>
      <c r="GR103" s="491"/>
      <c r="GS103" s="491"/>
      <c r="GT103" s="491"/>
      <c r="GU103" s="491"/>
    </row>
  </sheetData>
  <sheetProtection selectLockedCells="1"/>
  <mergeCells count="10">
    <mergeCell ref="GV6:HC6"/>
    <mergeCell ref="C6:L6"/>
    <mergeCell ref="CF4:CK4"/>
    <mergeCell ref="Z6:AA6"/>
    <mergeCell ref="AB6:AF6"/>
    <mergeCell ref="AH6:AH7"/>
    <mergeCell ref="M6:Q6"/>
    <mergeCell ref="R6:Y6"/>
    <mergeCell ref="BA6:BH6"/>
    <mergeCell ref="AL4:AV4"/>
  </mergeCells>
  <dataValidations count="1">
    <dataValidation type="list" allowBlank="1" showInputMessage="1" showErrorMessage="1" sqref="H8:H37">
      <formula1>"Sim,Não"</formula1>
    </dataValidation>
  </dataValidations>
  <pageMargins left="0.511811024" right="0.511811024" top="0.78740157499999996" bottom="0.78740157499999996" header="0.31496062000000002" footer="0.31496062000000002"/>
  <pageSetup paperSize="9" orientation="portrait" r:id="rId1"/>
  <drawing r:id="rId2"/>
  <legacyDrawing r:id="rId3"/>
</worksheet>
</file>

<file path=xl/worksheets/sheet49.xml><?xml version="1.0" encoding="utf-8"?>
<worksheet xmlns="http://schemas.openxmlformats.org/spreadsheetml/2006/main" xmlns:r="http://schemas.openxmlformats.org/officeDocument/2006/relationships">
  <sheetPr codeName="Plan57">
    <pageSetUpPr fitToPage="1"/>
  </sheetPr>
  <dimension ref="A1:R159"/>
  <sheetViews>
    <sheetView showGridLines="0" zoomScale="90" zoomScaleNormal="90" workbookViewId="0">
      <selection activeCell="B1" sqref="B1"/>
    </sheetView>
  </sheetViews>
  <sheetFormatPr defaultRowHeight="15" customHeight="1" zeroHeight="1"/>
  <cols>
    <col min="1" max="1" width="27.7109375" style="42" customWidth="1"/>
    <col min="2" max="2" width="3.85546875" style="194" customWidth="1"/>
    <col min="3" max="8" width="11.7109375" style="194" customWidth="1"/>
    <col min="9" max="11" width="18.85546875" style="194" customWidth="1"/>
    <col min="12" max="12" width="1.85546875" style="194" customWidth="1"/>
    <col min="13" max="13" width="2.85546875" style="194" bestFit="1" customWidth="1"/>
    <col min="14" max="14" width="4.140625" style="194" bestFit="1" customWidth="1"/>
    <col min="15" max="15" width="8.28515625" style="194" customWidth="1"/>
    <col min="16" max="18" width="9.140625" style="195"/>
    <col min="19" max="16384" width="9.140625" style="194"/>
  </cols>
  <sheetData>
    <row r="1" spans="1:18" s="191" customFormat="1" ht="33.950000000000003" customHeight="1">
      <c r="A1" s="498"/>
      <c r="C1" s="192" t="s">
        <v>22</v>
      </c>
      <c r="P1" s="193"/>
      <c r="Q1" s="193"/>
      <c r="R1" s="193"/>
    </row>
    <row r="2" spans="1:18" s="191" customFormat="1" ht="21.6" customHeight="1">
      <c r="A2" s="498"/>
      <c r="P2" s="193"/>
      <c r="Q2" s="193"/>
      <c r="R2" s="193"/>
    </row>
    <row r="3" spans="1:18" s="191" customFormat="1" ht="21.6" customHeight="1">
      <c r="A3" s="498"/>
      <c r="P3" s="193"/>
      <c r="Q3" s="193"/>
      <c r="R3" s="193"/>
    </row>
    <row r="4" spans="1:18" ht="30" customHeight="1"/>
    <row r="5" spans="1:18" ht="30" customHeight="1">
      <c r="C5" s="196" t="s">
        <v>576</v>
      </c>
      <c r="I5" s="671" t="s">
        <v>743</v>
      </c>
      <c r="J5" s="672"/>
      <c r="K5" s="672"/>
      <c r="L5" s="672"/>
      <c r="M5" s="672"/>
      <c r="N5" s="672"/>
      <c r="O5" s="673"/>
      <c r="R5" s="195" t="str">
        <f ca="1">'DB Func'!B3</f>
        <v>Funcionário 1</v>
      </c>
    </row>
    <row r="6" spans="1:18" ht="30" customHeight="1" thickBot="1">
      <c r="C6" s="197"/>
      <c r="D6" s="197"/>
      <c r="E6" s="197"/>
      <c r="F6" s="197"/>
      <c r="G6" s="197"/>
      <c r="H6" s="197"/>
      <c r="I6" s="197"/>
      <c r="J6" s="197"/>
      <c r="K6" s="197"/>
      <c r="L6" s="197"/>
      <c r="M6" s="197"/>
      <c r="N6" s="197"/>
      <c r="O6" s="197"/>
      <c r="R6" s="195" t="str">
        <f ca="1">'DB Func'!B4</f>
        <v>Funcionário 2</v>
      </c>
    </row>
    <row r="7" spans="1:18" ht="30" customHeight="1" thickBot="1">
      <c r="I7" s="195" t="s">
        <v>1030</v>
      </c>
      <c r="R7" s="195" t="str">
        <f ca="1">'DB Func'!B5</f>
        <v>Funcionário 3</v>
      </c>
    </row>
    <row r="8" spans="1:18" ht="20.25" customHeight="1">
      <c r="C8" s="199">
        <f>'P Gerais'!D7</f>
        <v>0</v>
      </c>
      <c r="D8" s="200"/>
      <c r="E8" s="200"/>
      <c r="F8" s="200"/>
      <c r="G8" s="200"/>
      <c r="H8" s="599" t="s">
        <v>557</v>
      </c>
      <c r="I8" s="600"/>
      <c r="J8" s="600"/>
      <c r="K8" s="601"/>
      <c r="L8" s="201"/>
      <c r="M8" s="653" t="s">
        <v>739</v>
      </c>
      <c r="N8" s="202"/>
      <c r="O8" s="203"/>
      <c r="R8" s="195" t="str">
        <f ca="1">'DB Func'!B6</f>
        <v>Funcionário 4</v>
      </c>
    </row>
    <row r="9" spans="1:18">
      <c r="C9" s="204" t="s">
        <v>27</v>
      </c>
      <c r="D9" s="616">
        <f>'P Gerais'!D10</f>
        <v>0</v>
      </c>
      <c r="E9" s="616"/>
      <c r="F9" s="616"/>
      <c r="G9" s="616"/>
      <c r="H9" s="616"/>
      <c r="I9" s="616"/>
      <c r="J9" s="205"/>
      <c r="K9" s="605" t="str">
        <f>"Fev/"&amp;'P Gerais'!D6</f>
        <v>Fev/2015</v>
      </c>
      <c r="L9" s="206"/>
      <c r="M9" s="654"/>
      <c r="N9" s="205"/>
      <c r="O9" s="661"/>
      <c r="R9" s="195" t="str">
        <f ca="1">'DB Func'!B7</f>
        <v>Funcionário 5</v>
      </c>
    </row>
    <row r="10" spans="1:18" ht="15.75" thickBot="1">
      <c r="C10" s="207" t="s">
        <v>26</v>
      </c>
      <c r="D10" s="629">
        <f>'P Gerais'!D9</f>
        <v>0</v>
      </c>
      <c r="E10" s="629"/>
      <c r="F10" s="629"/>
      <c r="G10" s="629"/>
      <c r="H10" s="629"/>
      <c r="I10" s="629"/>
      <c r="J10" s="208"/>
      <c r="K10" s="606"/>
      <c r="L10" s="206"/>
      <c r="M10" s="654"/>
      <c r="N10" s="205"/>
      <c r="O10" s="662"/>
      <c r="R10" s="195" t="str">
        <f ca="1">'DB Func'!B8</f>
        <v>Funcionário 6</v>
      </c>
    </row>
    <row r="11" spans="1:18" ht="8.25" customHeight="1" thickBot="1">
      <c r="C11" s="210"/>
      <c r="D11" s="210"/>
      <c r="E11" s="210"/>
      <c r="F11" s="210"/>
      <c r="G11" s="210"/>
      <c r="H11" s="210"/>
      <c r="I11" s="210"/>
      <c r="J11" s="210"/>
      <c r="K11" s="210"/>
      <c r="L11" s="211"/>
      <c r="M11" s="654"/>
      <c r="N11" s="205"/>
      <c r="O11" s="662"/>
      <c r="R11" s="195" t="str">
        <f ca="1">'DB Func'!B9</f>
        <v>Funcionário 7</v>
      </c>
    </row>
    <row r="12" spans="1:18">
      <c r="C12" s="212" t="s">
        <v>575</v>
      </c>
      <c r="D12" s="213" t="s">
        <v>559</v>
      </c>
      <c r="E12" s="214"/>
      <c r="F12" s="214"/>
      <c r="G12" s="214"/>
      <c r="H12" s="214"/>
      <c r="I12" s="213" t="s">
        <v>560</v>
      </c>
      <c r="J12" s="213" t="s">
        <v>561</v>
      </c>
      <c r="K12" s="215"/>
      <c r="L12" s="206"/>
      <c r="M12" s="654"/>
      <c r="N12" s="205"/>
      <c r="O12" s="662"/>
      <c r="R12" s="195" t="str">
        <f ca="1">'DB Func'!B10</f>
        <v>Funcionário 8</v>
      </c>
    </row>
    <row r="13" spans="1:18" ht="15.75" thickBot="1">
      <c r="C13" s="216">
        <v>1</v>
      </c>
      <c r="D13" s="630" t="str">
        <f>I5</f>
        <v>Rafael Avila</v>
      </c>
      <c r="E13" s="630"/>
      <c r="F13" s="630"/>
      <c r="G13" s="630"/>
      <c r="H13" s="630"/>
      <c r="I13" s="217"/>
      <c r="J13" s="630" t="e">
        <f ca="1">VLOOKUP(D13,dbfev,48,FALSE)</f>
        <v>#N/A</v>
      </c>
      <c r="K13" s="631"/>
      <c r="L13" s="218"/>
      <c r="M13" s="654"/>
      <c r="N13" s="219"/>
      <c r="O13" s="662"/>
      <c r="R13" s="195" t="str">
        <f ca="1">'DB Func'!B11</f>
        <v>Funcionário 9</v>
      </c>
    </row>
    <row r="14" spans="1:18" ht="8.25" customHeight="1">
      <c r="C14" s="220"/>
      <c r="D14" s="220"/>
      <c r="E14" s="220"/>
      <c r="F14" s="220"/>
      <c r="G14" s="220"/>
      <c r="H14" s="220"/>
      <c r="I14" s="220"/>
      <c r="J14" s="220"/>
      <c r="K14" s="220"/>
      <c r="L14" s="211"/>
      <c r="M14" s="654"/>
      <c r="N14" s="205"/>
      <c r="O14" s="662"/>
      <c r="Q14" s="195" t="e">
        <f ca="1">VLOOKUP('Folha Fev'!$I$5,Ferias!C8:AM37,37,FALSE)</f>
        <v>#N/A</v>
      </c>
      <c r="R14" s="195" t="str">
        <f ca="1">'DB Func'!B12</f>
        <v>Funcionário 10</v>
      </c>
    </row>
    <row r="15" spans="1:18">
      <c r="C15" s="588" t="s">
        <v>562</v>
      </c>
      <c r="D15" s="589"/>
      <c r="E15" s="589"/>
      <c r="F15" s="589"/>
      <c r="G15" s="589"/>
      <c r="H15" s="590"/>
      <c r="I15" s="221" t="s">
        <v>563</v>
      </c>
      <c r="J15" s="221" t="s">
        <v>564</v>
      </c>
      <c r="K15" s="221" t="s">
        <v>565</v>
      </c>
      <c r="L15" s="222"/>
      <c r="M15" s="654"/>
      <c r="N15" s="223"/>
      <c r="O15" s="662"/>
      <c r="R15" s="195" t="str">
        <f ca="1">'DB Func'!B13</f>
        <v>Funcionário 11</v>
      </c>
    </row>
    <row r="16" spans="1:18">
      <c r="C16" s="274" t="s">
        <v>1</v>
      </c>
      <c r="D16" s="275"/>
      <c r="E16" s="275"/>
      <c r="F16" s="275"/>
      <c r="G16" s="275"/>
      <c r="H16" s="276"/>
      <c r="I16" s="297" t="e">
        <f ca="1">OFFSET(Lanc!J8,Q14-1,)</f>
        <v>#N/A</v>
      </c>
      <c r="J16" s="225" t="e">
        <f ca="1">OFFSET(Fev!FF8,Q14-1,)</f>
        <v>#N/A</v>
      </c>
      <c r="K16" s="225"/>
      <c r="L16" s="222"/>
      <c r="M16" s="654"/>
      <c r="N16" s="223"/>
      <c r="O16" s="662"/>
      <c r="R16" s="195" t="str">
        <f ca="1">'DB Func'!B14</f>
        <v>Funcionário 12</v>
      </c>
    </row>
    <row r="17" spans="3:18">
      <c r="C17" s="579" t="s">
        <v>957</v>
      </c>
      <c r="D17" s="580"/>
      <c r="E17" s="580"/>
      <c r="F17" s="580"/>
      <c r="G17" s="580"/>
      <c r="H17" s="581"/>
      <c r="I17" s="224"/>
      <c r="J17" s="225" t="e">
        <f ca="1">OFFSET(Fev!Z8,Q14-1,)+OFFSET(Fev!AA8,Q14-1,)</f>
        <v>#N/A</v>
      </c>
      <c r="K17" s="225"/>
      <c r="L17" s="222"/>
      <c r="M17" s="654"/>
      <c r="N17" s="667"/>
      <c r="O17" s="662"/>
      <c r="R17" s="195" t="str">
        <f ca="1">'DB Func'!B16</f>
        <v>Funcionário 14</v>
      </c>
    </row>
    <row r="18" spans="3:18">
      <c r="C18" s="579" t="s">
        <v>522</v>
      </c>
      <c r="D18" s="580"/>
      <c r="E18" s="580"/>
      <c r="F18" s="580"/>
      <c r="G18" s="580"/>
      <c r="H18" s="581"/>
      <c r="I18" s="227" t="e">
        <f ca="1">OFFSET(Fev!M8,Q14-1,)</f>
        <v>#N/A</v>
      </c>
      <c r="J18" s="225" t="e">
        <f ca="1">OFFSET(Fev!AR8,Q14-1,)</f>
        <v>#N/A</v>
      </c>
      <c r="K18" s="225"/>
      <c r="L18" s="222"/>
      <c r="M18" s="654"/>
      <c r="N18" s="667"/>
      <c r="O18" s="662"/>
      <c r="R18" s="195" t="str">
        <f ca="1">'DB Func'!B18</f>
        <v>Funcionário 16</v>
      </c>
    </row>
    <row r="19" spans="3:18">
      <c r="C19" s="579" t="s">
        <v>964</v>
      </c>
      <c r="D19" s="580"/>
      <c r="E19" s="580"/>
      <c r="F19" s="580"/>
      <c r="G19" s="580"/>
      <c r="H19" s="581"/>
      <c r="I19" s="227" t="e">
        <f ca="1">OFFSET(Fev!N8,Q14-1,)</f>
        <v>#N/A</v>
      </c>
      <c r="J19" s="229" t="e">
        <f ca="1">OFFSET(Fev!AS8,Q14-1,)</f>
        <v>#N/A</v>
      </c>
      <c r="K19" s="225"/>
      <c r="L19" s="222"/>
      <c r="M19" s="654"/>
      <c r="N19" s="667"/>
      <c r="O19" s="662"/>
      <c r="R19" s="195" t="str">
        <f ca="1">'DB Func'!B20</f>
        <v>Funcionário 18</v>
      </c>
    </row>
    <row r="20" spans="3:18">
      <c r="C20" s="579" t="s">
        <v>963</v>
      </c>
      <c r="D20" s="580"/>
      <c r="E20" s="580"/>
      <c r="F20" s="580"/>
      <c r="G20" s="580"/>
      <c r="H20" s="581"/>
      <c r="I20" s="227" t="e">
        <f ca="1">OFFSET(Fev!O8,Q14-1,)</f>
        <v>#N/A</v>
      </c>
      <c r="J20" s="229" t="e">
        <f ca="1">OFFSET(Fev!AT8,Q14-1,)</f>
        <v>#N/A</v>
      </c>
      <c r="K20" s="225"/>
      <c r="L20" s="222"/>
      <c r="M20" s="654"/>
      <c r="N20" s="667"/>
      <c r="O20" s="662"/>
      <c r="R20" s="195" t="str">
        <f ca="1">'DB Func'!B21</f>
        <v>Funcionário 19</v>
      </c>
    </row>
    <row r="21" spans="3:18">
      <c r="C21" s="582" t="s">
        <v>962</v>
      </c>
      <c r="D21" s="583"/>
      <c r="E21" s="583"/>
      <c r="F21" s="583"/>
      <c r="G21" s="583"/>
      <c r="H21" s="584"/>
      <c r="I21" s="224" t="e">
        <f ca="1">OFFSET(Fev!Q8,Q14-1,)</f>
        <v>#N/A</v>
      </c>
      <c r="J21" s="225" t="e">
        <f ca="1">OFFSET(Fev!AV8,Q14-1,)</f>
        <v>#N/A</v>
      </c>
      <c r="K21" s="225"/>
      <c r="L21" s="222"/>
      <c r="M21" s="654"/>
      <c r="N21" s="668"/>
      <c r="O21" s="662"/>
      <c r="R21" s="195" t="str">
        <f ca="1">'DB Func'!B22</f>
        <v>Funcionário 20</v>
      </c>
    </row>
    <row r="22" spans="3:18">
      <c r="C22" s="582" t="s">
        <v>961</v>
      </c>
      <c r="D22" s="583"/>
      <c r="E22" s="583"/>
      <c r="F22" s="583"/>
      <c r="G22" s="583"/>
      <c r="H22" s="584"/>
      <c r="I22" s="224" t="e">
        <f ca="1">OFFSET(Fev!P8,Q14-1,)</f>
        <v>#N/A</v>
      </c>
      <c r="J22" s="225" t="e">
        <f ca="1">OFFSET(Fev!AU8,Q14-1,)</f>
        <v>#N/A</v>
      </c>
      <c r="K22" s="225"/>
      <c r="L22" s="222"/>
      <c r="M22" s="654"/>
      <c r="N22" s="223"/>
      <c r="O22" s="662"/>
      <c r="R22" s="195" t="str">
        <f ca="1">'DB Func'!B23</f>
        <v>Funcionário 21</v>
      </c>
    </row>
    <row r="23" spans="3:18">
      <c r="C23" s="626" t="s">
        <v>960</v>
      </c>
      <c r="D23" s="627"/>
      <c r="E23" s="627"/>
      <c r="F23" s="627"/>
      <c r="G23" s="627"/>
      <c r="H23" s="628"/>
      <c r="I23" s="238"/>
      <c r="J23" s="225" t="e">
        <f ca="1">OFFSET(Fev!AQ8,Q14-1,)</f>
        <v>#N/A</v>
      </c>
      <c r="K23" s="225"/>
      <c r="L23" s="222"/>
      <c r="M23" s="654"/>
      <c r="N23" s="223"/>
      <c r="O23" s="662"/>
      <c r="R23" s="195" t="str">
        <f ca="1">'DB Func'!B24</f>
        <v>Funcionário 22</v>
      </c>
    </row>
    <row r="24" spans="3:18">
      <c r="C24" s="658" t="s">
        <v>958</v>
      </c>
      <c r="D24" s="659"/>
      <c r="E24" s="659"/>
      <c r="F24" s="659"/>
      <c r="G24" s="659"/>
      <c r="H24" s="660"/>
      <c r="I24" s="238"/>
      <c r="J24" s="225" t="e">
        <f ca="1">OFFSET(Fev!AK8,Q14-1,)</f>
        <v>#N/A</v>
      </c>
      <c r="K24" s="225"/>
      <c r="L24" s="222"/>
      <c r="M24" s="654"/>
      <c r="N24" s="223"/>
      <c r="O24" s="239"/>
      <c r="R24" s="195" t="str">
        <f ca="1">'DB Func'!B25</f>
        <v>Funcionário 23</v>
      </c>
    </row>
    <row r="25" spans="3:18">
      <c r="C25" s="582" t="s">
        <v>730</v>
      </c>
      <c r="D25" s="583"/>
      <c r="E25" s="583"/>
      <c r="F25" s="583"/>
      <c r="G25" s="583"/>
      <c r="H25" s="584"/>
      <c r="I25" s="240"/>
      <c r="J25" s="225" t="e">
        <f ca="1">OFFSET(Fev!FP8,Q14-1,)</f>
        <v>#N/A</v>
      </c>
      <c r="K25" s="225"/>
      <c r="L25" s="222"/>
      <c r="M25" s="654"/>
      <c r="N25" s="223"/>
      <c r="O25" s="239"/>
      <c r="R25" s="195" t="str">
        <f ca="1">'DB Func'!B26</f>
        <v>Funcionário 24</v>
      </c>
    </row>
    <row r="26" spans="3:18">
      <c r="C26" s="582" t="s">
        <v>606</v>
      </c>
      <c r="D26" s="583"/>
      <c r="E26" s="583"/>
      <c r="F26" s="583"/>
      <c r="G26" s="583"/>
      <c r="H26" s="584"/>
      <c r="I26" s="240"/>
      <c r="J26" s="225" t="e">
        <f ca="1">OFFSET(Fev!AW8,Q14-1,)</f>
        <v>#N/A</v>
      </c>
      <c r="K26" s="225"/>
      <c r="L26" s="222"/>
      <c r="M26" s="654"/>
      <c r="N26" s="223"/>
      <c r="O26" s="239"/>
      <c r="R26" s="195" t="str">
        <f ca="1">'DB Func'!B27</f>
        <v>Funcionário 25</v>
      </c>
    </row>
    <row r="27" spans="3:18">
      <c r="C27" s="579" t="s">
        <v>605</v>
      </c>
      <c r="D27" s="580"/>
      <c r="E27" s="580"/>
      <c r="F27" s="580"/>
      <c r="G27" s="580"/>
      <c r="H27" s="581"/>
      <c r="I27" s="238"/>
      <c r="J27" s="225" t="e">
        <f ca="1">OFFSET(Fev!AX8,Q14-1,)</f>
        <v>#N/A</v>
      </c>
      <c r="K27" s="225"/>
      <c r="L27" s="222"/>
      <c r="M27" s="654"/>
      <c r="N27" s="223"/>
      <c r="O27" s="239"/>
      <c r="R27" s="195" t="str">
        <f ca="1">'DB Func'!B28</f>
        <v>Funcionário 26</v>
      </c>
    </row>
    <row r="28" spans="3:18">
      <c r="C28" s="243" t="s">
        <v>122</v>
      </c>
      <c r="D28" s="244"/>
      <c r="E28" s="244"/>
      <c r="F28" s="244"/>
      <c r="G28" s="244"/>
      <c r="H28" s="245"/>
      <c r="I28" s="238"/>
      <c r="J28" s="225" t="e">
        <f ca="1">OFFSET(Fev!AY8,Q14-1,)</f>
        <v>#N/A</v>
      </c>
      <c r="K28" s="225"/>
      <c r="L28" s="222"/>
      <c r="M28" s="654"/>
      <c r="N28" s="223"/>
      <c r="O28" s="239"/>
      <c r="R28" s="195" t="str">
        <f ca="1">'DB Func'!B29</f>
        <v>Funcionário 27</v>
      </c>
    </row>
    <row r="29" spans="3:18">
      <c r="C29" s="243" t="s">
        <v>159</v>
      </c>
      <c r="D29" s="244"/>
      <c r="E29" s="244"/>
      <c r="F29" s="244"/>
      <c r="G29" s="244"/>
      <c r="H29" s="245"/>
      <c r="I29" s="237" t="e">
        <f ca="1">IF(K29='P Gerais'!$F$25,'P Gerais'!F24,OFFSET(Fev!BB8,Q14-1,))</f>
        <v>#N/A</v>
      </c>
      <c r="J29" s="225"/>
      <c r="K29" s="225" t="e">
        <f ca="1">OFFSET(Fev!BC8,Q14-1,)</f>
        <v>#N/A</v>
      </c>
      <c r="L29" s="222"/>
      <c r="M29" s="654"/>
      <c r="N29" s="223"/>
      <c r="O29" s="239"/>
      <c r="R29" s="195" t="str">
        <f ca="1">'DB Func'!B30</f>
        <v>Funcionário 28</v>
      </c>
    </row>
    <row r="30" spans="3:18">
      <c r="C30" s="579" t="s">
        <v>160</v>
      </c>
      <c r="D30" s="580"/>
      <c r="E30" s="580"/>
      <c r="F30" s="580"/>
      <c r="G30" s="580"/>
      <c r="H30" s="581"/>
      <c r="I30" s="237" t="e">
        <f ca="1">OFFSET(Fev!BE8,Q14-1,)</f>
        <v>#N/A</v>
      </c>
      <c r="J30" s="225"/>
      <c r="K30" s="225" t="e">
        <f ca="1">OFFSET(Fev!BF8,Q14-1,)</f>
        <v>#N/A</v>
      </c>
      <c r="L30" s="222"/>
      <c r="M30" s="654"/>
      <c r="N30" s="246"/>
      <c r="O30" s="239"/>
      <c r="R30" s="195" t="str">
        <f ca="1">'DB Func'!B31</f>
        <v>Funcionário 29</v>
      </c>
    </row>
    <row r="31" spans="3:18">
      <c r="C31" s="579" t="s">
        <v>787</v>
      </c>
      <c r="D31" s="580"/>
      <c r="E31" s="580"/>
      <c r="F31" s="580"/>
      <c r="G31" s="580"/>
      <c r="H31" s="581"/>
      <c r="I31" s="238" t="e">
        <f ca="1">OFFSET(INDIRECT(I7&amp;"!AC8"),Q14-1,)</f>
        <v>#N/A</v>
      </c>
      <c r="J31" s="225"/>
      <c r="K31" s="225" t="e">
        <f ca="1">OFFSET(Fev!FH8,Q14-1,)</f>
        <v>#N/A</v>
      </c>
      <c r="L31" s="222"/>
      <c r="M31" s="654"/>
      <c r="N31" s="223"/>
      <c r="O31" s="239"/>
      <c r="R31" s="195" t="str">
        <f ca="1">'DB Func'!B32</f>
        <v>Funcionário 30</v>
      </c>
    </row>
    <row r="32" spans="3:18">
      <c r="C32" s="579" t="s">
        <v>843</v>
      </c>
      <c r="D32" s="580"/>
      <c r="E32" s="580"/>
      <c r="F32" s="580"/>
      <c r="G32" s="580"/>
      <c r="H32" s="581"/>
      <c r="I32" s="247" t="e">
        <f ca="1">OFFSET(INDIRECT(I7&amp;"!Ab8"),Q14-1,)</f>
        <v>#N/A</v>
      </c>
      <c r="J32" s="225"/>
      <c r="K32" s="225" t="e">
        <f ca="1">OFFSET(Fev!FG8,Q14-1,)</f>
        <v>#N/A</v>
      </c>
      <c r="L32" s="222"/>
      <c r="M32" s="654"/>
      <c r="N32" s="223"/>
      <c r="O32" s="239"/>
    </row>
    <row r="33" spans="3:18">
      <c r="C33" s="579" t="str">
        <f>Resul!C29</f>
        <v>Empréstimo</v>
      </c>
      <c r="D33" s="580"/>
      <c r="E33" s="580"/>
      <c r="F33" s="580"/>
      <c r="G33" s="580"/>
      <c r="H33" s="581"/>
      <c r="I33" s="247"/>
      <c r="J33" s="225"/>
      <c r="K33" s="225" t="e">
        <f ca="1">OFFSET(Fev!AD8,Q14-1,)</f>
        <v>#N/A</v>
      </c>
      <c r="L33" s="222"/>
      <c r="M33" s="654"/>
      <c r="N33" s="223"/>
      <c r="O33" s="248"/>
      <c r="R33" s="195">
        <f ca="1">IFERROR(VLOOKUP(I5,R5:R31,1,0),-10)</f>
        <v>-10</v>
      </c>
    </row>
    <row r="34" spans="3:18">
      <c r="C34" s="579" t="str">
        <f>Resul!C30</f>
        <v>Pensão</v>
      </c>
      <c r="D34" s="580"/>
      <c r="E34" s="580"/>
      <c r="F34" s="580"/>
      <c r="G34" s="580"/>
      <c r="H34" s="581"/>
      <c r="I34" s="247"/>
      <c r="J34" s="225"/>
      <c r="K34" s="225" t="e">
        <f ca="1">OFFSET(Fev!AE8,Q14-1,)</f>
        <v>#N/A</v>
      </c>
      <c r="L34" s="222"/>
      <c r="M34" s="654"/>
      <c r="N34" s="223"/>
      <c r="O34" s="248"/>
    </row>
    <row r="35" spans="3:18">
      <c r="C35" s="579" t="s">
        <v>965</v>
      </c>
      <c r="D35" s="580"/>
      <c r="E35" s="580"/>
      <c r="F35" s="580"/>
      <c r="G35" s="580"/>
      <c r="H35" s="581"/>
      <c r="I35" s="247"/>
      <c r="J35" s="225"/>
      <c r="K35" s="225" t="e">
        <f ca="1">OFFSET(Fev!AF8,Q14-1,)</f>
        <v>#N/A</v>
      </c>
      <c r="L35" s="222"/>
      <c r="M35" s="654"/>
      <c r="N35" s="223"/>
      <c r="O35" s="248"/>
    </row>
    <row r="36" spans="3:18" ht="15" customHeight="1">
      <c r="C36" s="243" t="str">
        <f>Benef!C6</f>
        <v>-</v>
      </c>
      <c r="D36" s="320"/>
      <c r="E36" s="320"/>
      <c r="F36" s="320"/>
      <c r="G36" s="320"/>
      <c r="H36" s="321"/>
      <c r="I36" s="247"/>
      <c r="J36" s="225"/>
      <c r="K36" s="225" t="e">
        <f ca="1">OFFSET(Fev!R8,Q14-1,)</f>
        <v>#N/A</v>
      </c>
      <c r="L36" s="222"/>
      <c r="M36" s="654"/>
      <c r="N36" s="632" t="s">
        <v>738</v>
      </c>
      <c r="O36" s="635"/>
    </row>
    <row r="37" spans="3:18">
      <c r="C37" s="243" t="str">
        <f>Benef!C7</f>
        <v>-</v>
      </c>
      <c r="D37" s="320"/>
      <c r="E37" s="320"/>
      <c r="F37" s="320"/>
      <c r="G37" s="320"/>
      <c r="H37" s="321"/>
      <c r="I37" s="247"/>
      <c r="J37" s="225"/>
      <c r="K37" s="225" t="e">
        <f ca="1">OFFSET(Fev!S8,Q14-1,)</f>
        <v>#N/A</v>
      </c>
      <c r="L37" s="222"/>
      <c r="M37" s="654"/>
      <c r="N37" s="633"/>
      <c r="O37" s="636"/>
    </row>
    <row r="38" spans="3:18">
      <c r="C38" s="243" t="str">
        <f>Benef!C8</f>
        <v>-</v>
      </c>
      <c r="D38" s="320"/>
      <c r="E38" s="320"/>
      <c r="F38" s="320"/>
      <c r="G38" s="320"/>
      <c r="H38" s="321"/>
      <c r="I38" s="247"/>
      <c r="J38" s="225"/>
      <c r="K38" s="225" t="e">
        <f ca="1">OFFSET(Fev!T8,Q14-1,)</f>
        <v>#N/A</v>
      </c>
      <c r="L38" s="222"/>
      <c r="M38" s="654"/>
      <c r="N38" s="633"/>
      <c r="O38" s="636"/>
    </row>
    <row r="39" spans="3:18">
      <c r="C39" s="243" t="str">
        <f>Benef!C9</f>
        <v>-</v>
      </c>
      <c r="D39" s="324"/>
      <c r="E39" s="324"/>
      <c r="F39" s="324"/>
      <c r="G39" s="324"/>
      <c r="H39" s="325"/>
      <c r="I39" s="247"/>
      <c r="J39" s="225"/>
      <c r="K39" s="225" t="e">
        <f ca="1">OFFSET(Fev!U8,Q14-1,)</f>
        <v>#N/A</v>
      </c>
      <c r="L39" s="222"/>
      <c r="M39" s="654"/>
      <c r="N39" s="633"/>
      <c r="O39" s="636"/>
    </row>
    <row r="40" spans="3:18">
      <c r="C40" s="243" t="str">
        <f>Benef!C10</f>
        <v>-</v>
      </c>
      <c r="D40" s="324"/>
      <c r="E40" s="324"/>
      <c r="F40" s="324"/>
      <c r="G40" s="324"/>
      <c r="H40" s="325"/>
      <c r="I40" s="247"/>
      <c r="J40" s="225"/>
      <c r="K40" s="225" t="e">
        <f ca="1">OFFSET(Fev!V8,Q14-1,)</f>
        <v>#N/A</v>
      </c>
      <c r="L40" s="222"/>
      <c r="M40" s="654"/>
      <c r="N40" s="633"/>
      <c r="O40" s="636"/>
    </row>
    <row r="41" spans="3:18">
      <c r="C41" s="243" t="str">
        <f>Benef!C11</f>
        <v>-</v>
      </c>
      <c r="D41" s="324"/>
      <c r="E41" s="324"/>
      <c r="F41" s="324"/>
      <c r="G41" s="324"/>
      <c r="H41" s="325"/>
      <c r="I41" s="247"/>
      <c r="J41" s="225"/>
      <c r="K41" s="225" t="e">
        <f ca="1">OFFSET(Fev!W8,Q14-1,)</f>
        <v>#N/A</v>
      </c>
      <c r="L41" s="222"/>
      <c r="M41" s="654"/>
      <c r="N41" s="633"/>
      <c r="O41" s="636"/>
    </row>
    <row r="42" spans="3:18">
      <c r="C42" s="243" t="str">
        <f>Benef!C12</f>
        <v>-</v>
      </c>
      <c r="D42" s="324"/>
      <c r="E42" s="324"/>
      <c r="F42" s="324"/>
      <c r="G42" s="324"/>
      <c r="H42" s="325"/>
      <c r="I42" s="247"/>
      <c r="J42" s="225"/>
      <c r="K42" s="225" t="e">
        <f ca="1">OFFSET(Fev!X8,Q14-1,)</f>
        <v>#N/A</v>
      </c>
      <c r="L42" s="222"/>
      <c r="M42" s="654"/>
      <c r="N42" s="633"/>
      <c r="O42" s="636"/>
    </row>
    <row r="43" spans="3:18">
      <c r="C43" s="243" t="str">
        <f>Benef!C13</f>
        <v>-</v>
      </c>
      <c r="D43" s="326"/>
      <c r="E43" s="326"/>
      <c r="F43" s="326"/>
      <c r="G43" s="326"/>
      <c r="H43" s="327"/>
      <c r="I43" s="249"/>
      <c r="J43" s="250"/>
      <c r="K43" s="250" t="e">
        <f ca="1">OFFSET(Fev!Y8,Q14-1,)</f>
        <v>#N/A</v>
      </c>
      <c r="L43" s="222"/>
      <c r="M43" s="654"/>
      <c r="N43" s="633"/>
      <c r="O43" s="636"/>
    </row>
    <row r="44" spans="3:18">
      <c r="C44" s="251" t="s">
        <v>566</v>
      </c>
      <c r="D44" s="252"/>
      <c r="E44" s="252"/>
      <c r="F44" s="252"/>
      <c r="G44" s="252"/>
      <c r="H44" s="252"/>
      <c r="I44" s="253"/>
      <c r="J44" s="254" t="s">
        <v>567</v>
      </c>
      <c r="K44" s="254" t="s">
        <v>568</v>
      </c>
      <c r="L44" s="255"/>
      <c r="M44" s="654"/>
      <c r="N44" s="633"/>
      <c r="O44" s="636"/>
    </row>
    <row r="45" spans="3:18">
      <c r="C45" s="641"/>
      <c r="D45" s="603"/>
      <c r="E45" s="603"/>
      <c r="F45" s="603"/>
      <c r="G45" s="603"/>
      <c r="H45" s="603"/>
      <c r="I45" s="642"/>
      <c r="J45" s="256" t="e">
        <f ca="1">SUM(J16:J43)</f>
        <v>#N/A</v>
      </c>
      <c r="K45" s="256" t="e">
        <f ca="1">SUM(K16:K43)</f>
        <v>#N/A</v>
      </c>
      <c r="L45" s="222"/>
      <c r="M45" s="654"/>
      <c r="N45" s="633"/>
      <c r="O45" s="636"/>
    </row>
    <row r="46" spans="3:18" ht="21.75" customHeight="1">
      <c r="C46" s="643"/>
      <c r="D46" s="644"/>
      <c r="E46" s="644"/>
      <c r="F46" s="644"/>
      <c r="G46" s="644"/>
      <c r="H46" s="644"/>
      <c r="I46" s="645"/>
      <c r="J46" s="257" t="s">
        <v>569</v>
      </c>
      <c r="K46" s="258" t="e">
        <f ca="1">OFFSET(Fev!BI8,Q14-1,)</f>
        <v>#N/A</v>
      </c>
      <c r="L46" s="255"/>
      <c r="M46" s="654"/>
      <c r="N46" s="633"/>
      <c r="O46" s="636"/>
    </row>
    <row r="47" spans="3:18" ht="16.5" customHeight="1">
      <c r="C47" s="646" t="s">
        <v>570</v>
      </c>
      <c r="D47" s="647"/>
      <c r="E47" s="259" t="s">
        <v>571</v>
      </c>
      <c r="F47" s="259" t="s">
        <v>572</v>
      </c>
      <c r="G47" s="259"/>
      <c r="H47" s="259" t="s">
        <v>573</v>
      </c>
      <c r="I47" s="259"/>
      <c r="J47" s="259" t="s">
        <v>574</v>
      </c>
      <c r="K47" s="260"/>
      <c r="L47" s="255"/>
      <c r="M47" s="654"/>
      <c r="N47" s="633"/>
      <c r="O47" s="636"/>
    </row>
    <row r="48" spans="3:18">
      <c r="C48" s="648" t="e">
        <f ca="1">OFFSET(Fev!BA8,Q14-1,)</f>
        <v>#N/A</v>
      </c>
      <c r="D48" s="649"/>
      <c r="E48" s="264" t="e">
        <f ca="1">IF(I29='P Gerais'!F25,TEXT(Folha Fev!I29,"R$ 0,00"),I29)</f>
        <v>#N/A</v>
      </c>
      <c r="F48" s="264">
        <f>'P Gerais'!$D$18</f>
        <v>0.08</v>
      </c>
      <c r="G48" s="262"/>
      <c r="H48" s="262" t="e">
        <f ca="1">C48*F48</f>
        <v>#N/A</v>
      </c>
      <c r="I48" s="262"/>
      <c r="J48" s="264" t="e">
        <f ca="1">I30</f>
        <v>#N/A</v>
      </c>
      <c r="K48" s="263"/>
      <c r="L48" s="222"/>
      <c r="M48" s="655"/>
      <c r="N48" s="634"/>
      <c r="O48" s="637"/>
    </row>
    <row r="49" spans="3:15">
      <c r="C49" s="265"/>
      <c r="D49" s="266"/>
      <c r="E49" s="266"/>
      <c r="F49" s="266"/>
      <c r="G49" s="266"/>
      <c r="H49" s="266"/>
      <c r="I49" s="266"/>
      <c r="J49" s="266"/>
      <c r="K49" s="267"/>
      <c r="L49" s="222"/>
      <c r="M49" s="268"/>
      <c r="N49" s="269"/>
      <c r="O49" s="270"/>
    </row>
    <row r="50" spans="3:15" ht="15.75" thickBot="1">
      <c r="C50" s="271"/>
      <c r="D50" s="272"/>
      <c r="E50" s="272"/>
      <c r="F50" s="272"/>
      <c r="G50" s="272"/>
      <c r="H50" s="272"/>
      <c r="I50" s="272"/>
      <c r="J50" s="272"/>
      <c r="K50" s="272"/>
      <c r="L50" s="205"/>
      <c r="M50" s="272"/>
      <c r="N50" s="272"/>
      <c r="O50" s="272"/>
    </row>
    <row r="51" spans="3:15" ht="20.25" customHeight="1">
      <c r="C51" s="199">
        <f t="shared" ref="C51:H51" si="0">C8</f>
        <v>0</v>
      </c>
      <c r="D51" s="200"/>
      <c r="E51" s="200"/>
      <c r="F51" s="200"/>
      <c r="G51" s="200"/>
      <c r="H51" s="599" t="str">
        <f t="shared" si="0"/>
        <v>Recibo de Pagamento e Salário</v>
      </c>
      <c r="I51" s="600"/>
      <c r="J51" s="600"/>
      <c r="K51" s="601"/>
      <c r="L51" s="201"/>
      <c r="M51" s="653" t="s">
        <v>739</v>
      </c>
      <c r="N51" s="202"/>
      <c r="O51" s="203"/>
    </row>
    <row r="52" spans="3:15">
      <c r="C52" s="204" t="str">
        <f t="shared" ref="C52:K52" si="1">C9</f>
        <v>Endereço</v>
      </c>
      <c r="D52" s="602">
        <f t="shared" si="1"/>
        <v>0</v>
      </c>
      <c r="E52" s="603"/>
      <c r="F52" s="603"/>
      <c r="G52" s="603"/>
      <c r="H52" s="603"/>
      <c r="I52" s="604"/>
      <c r="J52" s="205"/>
      <c r="K52" s="605" t="str">
        <f t="shared" si="1"/>
        <v>Fev/2015</v>
      </c>
      <c r="L52" s="206"/>
      <c r="M52" s="654"/>
      <c r="N52" s="205"/>
      <c r="O52" s="661"/>
    </row>
    <row r="53" spans="3:15" ht="15.75" thickBot="1">
      <c r="C53" s="207" t="str">
        <f t="shared" ref="C53:D53" si="2">C10</f>
        <v>CNPJ</v>
      </c>
      <c r="D53" s="607">
        <f t="shared" si="2"/>
        <v>0</v>
      </c>
      <c r="E53" s="608"/>
      <c r="F53" s="608"/>
      <c r="G53" s="608"/>
      <c r="H53" s="608"/>
      <c r="I53" s="609"/>
      <c r="J53" s="208"/>
      <c r="K53" s="606"/>
      <c r="L53" s="206"/>
      <c r="M53" s="654"/>
      <c r="N53" s="205"/>
      <c r="O53" s="662"/>
    </row>
    <row r="54" spans="3:15" ht="8.25" customHeight="1" thickBot="1">
      <c r="C54" s="210"/>
      <c r="D54" s="210"/>
      <c r="E54" s="210"/>
      <c r="F54" s="210"/>
      <c r="G54" s="210"/>
      <c r="H54" s="210"/>
      <c r="I54" s="210"/>
      <c r="J54" s="210"/>
      <c r="K54" s="210"/>
      <c r="L54" s="211"/>
      <c r="M54" s="654"/>
      <c r="N54" s="205"/>
      <c r="O54" s="662"/>
    </row>
    <row r="55" spans="3:15">
      <c r="C55" s="212" t="str">
        <f t="shared" ref="C55:J55" si="3">C12</f>
        <v>CÓDIGO</v>
      </c>
      <c r="D55" s="213" t="str">
        <f t="shared" si="3"/>
        <v>NOME DO FUNCIONÁRIO</v>
      </c>
      <c r="E55" s="214"/>
      <c r="F55" s="214"/>
      <c r="G55" s="214"/>
      <c r="H55" s="214"/>
      <c r="I55" s="213" t="str">
        <f t="shared" si="3"/>
        <v>CBO</v>
      </c>
      <c r="J55" s="213" t="str">
        <f t="shared" si="3"/>
        <v>FUNÇÃO</v>
      </c>
      <c r="K55" s="215"/>
      <c r="L55" s="206"/>
      <c r="M55" s="654"/>
      <c r="N55" s="205"/>
      <c r="O55" s="662"/>
    </row>
    <row r="56" spans="3:15" ht="15.75" thickBot="1">
      <c r="C56" s="216">
        <f t="shared" ref="C56:J56" si="4">C13</f>
        <v>1</v>
      </c>
      <c r="D56" s="610" t="str">
        <f t="shared" si="4"/>
        <v>Rafael Avila</v>
      </c>
      <c r="E56" s="611"/>
      <c r="F56" s="611"/>
      <c r="G56" s="611"/>
      <c r="H56" s="612"/>
      <c r="I56" s="217"/>
      <c r="J56" s="610" t="e">
        <f t="shared" ca="1" si="4"/>
        <v>#N/A</v>
      </c>
      <c r="K56" s="613"/>
      <c r="L56" s="218"/>
      <c r="M56" s="654"/>
      <c r="N56" s="219"/>
      <c r="O56" s="662"/>
    </row>
    <row r="57" spans="3:15" ht="8.25" customHeight="1">
      <c r="C57" s="220"/>
      <c r="D57" s="220"/>
      <c r="E57" s="220"/>
      <c r="F57" s="220"/>
      <c r="G57" s="220"/>
      <c r="H57" s="220"/>
      <c r="I57" s="220"/>
      <c r="J57" s="220"/>
      <c r="K57" s="220"/>
      <c r="L57" s="211"/>
      <c r="M57" s="654"/>
      <c r="N57" s="205"/>
      <c r="O57" s="662"/>
    </row>
    <row r="58" spans="3:15">
      <c r="C58" s="588" t="str">
        <f t="shared" ref="C58:K58" si="5">C15</f>
        <v>Descrição</v>
      </c>
      <c r="D58" s="589"/>
      <c r="E58" s="589"/>
      <c r="F58" s="589"/>
      <c r="G58" s="589"/>
      <c r="H58" s="590"/>
      <c r="I58" s="221" t="str">
        <f t="shared" si="5"/>
        <v>Referência</v>
      </c>
      <c r="J58" s="221" t="str">
        <f t="shared" si="5"/>
        <v>Proventos</v>
      </c>
      <c r="K58" s="221" t="str">
        <f t="shared" si="5"/>
        <v>Descontos</v>
      </c>
      <c r="L58" s="222"/>
      <c r="M58" s="654"/>
      <c r="N58" s="223"/>
      <c r="O58" s="662"/>
    </row>
    <row r="59" spans="3:15" ht="15" customHeight="1">
      <c r="C59" s="274" t="str">
        <f t="shared" ref="C59:J59" si="6">C16</f>
        <v>Salário Bruto</v>
      </c>
      <c r="D59" s="275"/>
      <c r="E59" s="275"/>
      <c r="F59" s="275"/>
      <c r="G59" s="275"/>
      <c r="H59" s="276"/>
      <c r="I59" s="297" t="e">
        <f t="shared" ca="1" si="6"/>
        <v>#N/A</v>
      </c>
      <c r="J59" s="225" t="e">
        <f t="shared" ca="1" si="6"/>
        <v>#N/A</v>
      </c>
      <c r="K59" s="225"/>
      <c r="L59" s="222"/>
      <c r="M59" s="654"/>
      <c r="N59" s="223"/>
      <c r="O59" s="662"/>
    </row>
    <row r="60" spans="3:15" ht="15" customHeight="1">
      <c r="C60" s="579" t="str">
        <f t="shared" ref="C60:J60" si="7">C17</f>
        <v>Gratificação</v>
      </c>
      <c r="D60" s="580"/>
      <c r="E60" s="580"/>
      <c r="F60" s="580"/>
      <c r="G60" s="580"/>
      <c r="H60" s="581"/>
      <c r="I60" s="224"/>
      <c r="J60" s="225" t="e">
        <f t="shared" ca="1" si="7"/>
        <v>#N/A</v>
      </c>
      <c r="K60" s="225"/>
      <c r="L60" s="222"/>
      <c r="M60" s="654"/>
      <c r="N60" s="667"/>
      <c r="O60" s="662"/>
    </row>
    <row r="61" spans="3:15" ht="15" customHeight="1">
      <c r="C61" s="579" t="str">
        <f t="shared" ref="C61:J61" si="8">C18</f>
        <v>Horas Extras</v>
      </c>
      <c r="D61" s="580"/>
      <c r="E61" s="580"/>
      <c r="F61" s="580"/>
      <c r="G61" s="580"/>
      <c r="H61" s="581"/>
      <c r="I61" s="227" t="e">
        <f t="shared" ca="1" si="8"/>
        <v>#N/A</v>
      </c>
      <c r="J61" s="225" t="e">
        <f t="shared" ca="1" si="8"/>
        <v>#N/A</v>
      </c>
      <c r="K61" s="225"/>
      <c r="L61" s="222"/>
      <c r="M61" s="654"/>
      <c r="N61" s="667"/>
      <c r="O61" s="662"/>
    </row>
    <row r="62" spans="3:15" ht="15" customHeight="1">
      <c r="C62" s="579" t="str">
        <f t="shared" ref="C62:J62" si="9">C19</f>
        <v>Horas Extras Noturna</v>
      </c>
      <c r="D62" s="580"/>
      <c r="E62" s="580"/>
      <c r="F62" s="580"/>
      <c r="G62" s="580"/>
      <c r="H62" s="581"/>
      <c r="I62" s="227" t="e">
        <f t="shared" ca="1" si="9"/>
        <v>#N/A</v>
      </c>
      <c r="J62" s="229" t="e">
        <f t="shared" ca="1" si="9"/>
        <v>#N/A</v>
      </c>
      <c r="K62" s="225"/>
      <c r="L62" s="222"/>
      <c r="M62" s="654"/>
      <c r="N62" s="667"/>
      <c r="O62" s="662"/>
    </row>
    <row r="63" spans="3:15" ht="15" customHeight="1">
      <c r="C63" s="579" t="str">
        <f t="shared" ref="C63:J63" si="10">C20</f>
        <v>Horas Extras DSR</v>
      </c>
      <c r="D63" s="580"/>
      <c r="E63" s="580"/>
      <c r="F63" s="580"/>
      <c r="G63" s="580"/>
      <c r="H63" s="581"/>
      <c r="I63" s="227" t="e">
        <f t="shared" ca="1" si="10"/>
        <v>#N/A</v>
      </c>
      <c r="J63" s="229" t="e">
        <f t="shared" ca="1" si="10"/>
        <v>#N/A</v>
      </c>
      <c r="K63" s="225"/>
      <c r="L63" s="222"/>
      <c r="M63" s="654"/>
      <c r="N63" s="667"/>
      <c r="O63" s="662"/>
    </row>
    <row r="64" spans="3:15" ht="15" customHeight="1">
      <c r="C64" s="582" t="str">
        <f t="shared" ref="C64:J64" si="11">C21</f>
        <v>Horas Extra Interjonada</v>
      </c>
      <c r="D64" s="583"/>
      <c r="E64" s="583"/>
      <c r="F64" s="583"/>
      <c r="G64" s="583"/>
      <c r="H64" s="584"/>
      <c r="I64" s="224" t="e">
        <f t="shared" ca="1" si="11"/>
        <v>#N/A</v>
      </c>
      <c r="J64" s="225" t="e">
        <f t="shared" ca="1" si="11"/>
        <v>#N/A</v>
      </c>
      <c r="K64" s="225"/>
      <c r="L64" s="222"/>
      <c r="M64" s="654"/>
      <c r="N64" s="668"/>
      <c r="O64" s="662"/>
    </row>
    <row r="65" spans="3:15" ht="15" customHeight="1">
      <c r="C65" s="582" t="str">
        <f t="shared" ref="C65:J65" si="12">C22</f>
        <v>Horas Extras Intrajornada</v>
      </c>
      <c r="D65" s="583"/>
      <c r="E65" s="583"/>
      <c r="F65" s="583"/>
      <c r="G65" s="583"/>
      <c r="H65" s="584"/>
      <c r="I65" s="224" t="e">
        <f t="shared" ca="1" si="12"/>
        <v>#N/A</v>
      </c>
      <c r="J65" s="225" t="e">
        <f t="shared" ca="1" si="12"/>
        <v>#N/A</v>
      </c>
      <c r="K65" s="225"/>
      <c r="L65" s="222"/>
      <c r="M65" s="654"/>
      <c r="N65" s="223"/>
      <c r="O65" s="662"/>
    </row>
    <row r="66" spans="3:15" ht="15" customHeight="1">
      <c r="C66" s="626" t="str">
        <f t="shared" ref="C66:J66" si="13">C23</f>
        <v>DSR / Horas Extras</v>
      </c>
      <c r="D66" s="627"/>
      <c r="E66" s="627"/>
      <c r="F66" s="627"/>
      <c r="G66" s="627"/>
      <c r="H66" s="628"/>
      <c r="I66" s="238"/>
      <c r="J66" s="225" t="e">
        <f t="shared" ca="1" si="13"/>
        <v>#N/A</v>
      </c>
      <c r="K66" s="225"/>
      <c r="L66" s="222"/>
      <c r="M66" s="654"/>
      <c r="N66" s="223"/>
      <c r="O66" s="662"/>
    </row>
    <row r="67" spans="3:15" ht="15" customHeight="1">
      <c r="C67" s="658" t="str">
        <f t="shared" ref="C67:J67" si="14">C24</f>
        <v>Feriado / DSR</v>
      </c>
      <c r="D67" s="659"/>
      <c r="E67" s="659"/>
      <c r="F67" s="659"/>
      <c r="G67" s="659"/>
      <c r="H67" s="660"/>
      <c r="I67" s="238"/>
      <c r="J67" s="225" t="e">
        <f t="shared" ca="1" si="14"/>
        <v>#N/A</v>
      </c>
      <c r="K67" s="225"/>
      <c r="L67" s="222"/>
      <c r="M67" s="654"/>
      <c r="N67" s="223"/>
      <c r="O67" s="239"/>
    </row>
    <row r="68" spans="3:15" ht="15" customHeight="1">
      <c r="C68" s="582" t="str">
        <f t="shared" ref="C68:J68" si="15">C25</f>
        <v>Adicional Noturno</v>
      </c>
      <c r="D68" s="583"/>
      <c r="E68" s="583"/>
      <c r="F68" s="583"/>
      <c r="G68" s="583"/>
      <c r="H68" s="584"/>
      <c r="I68" s="240">
        <f t="shared" si="15"/>
        <v>0</v>
      </c>
      <c r="J68" s="225" t="e">
        <f t="shared" ca="1" si="15"/>
        <v>#N/A</v>
      </c>
      <c r="K68" s="225"/>
      <c r="L68" s="222"/>
      <c r="M68" s="654"/>
      <c r="N68" s="223"/>
      <c r="O68" s="239"/>
    </row>
    <row r="69" spans="3:15" ht="15" customHeight="1">
      <c r="C69" s="582" t="str">
        <f t="shared" ref="C69:J69" si="16">C26</f>
        <v>Periculosidade</v>
      </c>
      <c r="D69" s="583"/>
      <c r="E69" s="583"/>
      <c r="F69" s="583"/>
      <c r="G69" s="583"/>
      <c r="H69" s="584"/>
      <c r="I69" s="240">
        <f t="shared" si="16"/>
        <v>0</v>
      </c>
      <c r="J69" s="225" t="e">
        <f t="shared" ca="1" si="16"/>
        <v>#N/A</v>
      </c>
      <c r="K69" s="225"/>
      <c r="L69" s="222"/>
      <c r="M69" s="654"/>
      <c r="N69" s="223"/>
      <c r="O69" s="239"/>
    </row>
    <row r="70" spans="3:15" ht="15" customHeight="1">
      <c r="C70" s="579" t="str">
        <f t="shared" ref="C70:J70" si="17">C27</f>
        <v>Insalubridade</v>
      </c>
      <c r="D70" s="580"/>
      <c r="E70" s="580"/>
      <c r="F70" s="580"/>
      <c r="G70" s="580"/>
      <c r="H70" s="581"/>
      <c r="I70" s="238">
        <f t="shared" si="17"/>
        <v>0</v>
      </c>
      <c r="J70" s="225" t="e">
        <f t="shared" ca="1" si="17"/>
        <v>#N/A</v>
      </c>
      <c r="K70" s="225"/>
      <c r="L70" s="222"/>
      <c r="M70" s="654"/>
      <c r="N70" s="223"/>
      <c r="O70" s="239"/>
    </row>
    <row r="71" spans="3:15" ht="15" customHeight="1">
      <c r="C71" s="243" t="str">
        <f t="shared" ref="C71:J71" si="18">C28</f>
        <v>Salário Família</v>
      </c>
      <c r="D71" s="244"/>
      <c r="E71" s="244"/>
      <c r="F71" s="244"/>
      <c r="G71" s="244"/>
      <c r="H71" s="245"/>
      <c r="I71" s="238"/>
      <c r="J71" s="225" t="e">
        <f t="shared" ca="1" si="18"/>
        <v>#N/A</v>
      </c>
      <c r="K71" s="225"/>
      <c r="L71" s="222"/>
      <c r="M71" s="654"/>
      <c r="N71" s="223"/>
      <c r="O71" s="239"/>
    </row>
    <row r="72" spans="3:15" ht="15" customHeight="1">
      <c r="C72" s="243" t="str">
        <f t="shared" ref="C72:K72" si="19">C29</f>
        <v>INSS</v>
      </c>
      <c r="D72" s="244"/>
      <c r="E72" s="244"/>
      <c r="F72" s="244"/>
      <c r="G72" s="244"/>
      <c r="H72" s="245"/>
      <c r="I72" s="237" t="e">
        <f t="shared" ca="1" si="19"/>
        <v>#N/A</v>
      </c>
      <c r="J72" s="225"/>
      <c r="K72" s="225" t="e">
        <f t="shared" ca="1" si="19"/>
        <v>#N/A</v>
      </c>
      <c r="L72" s="222"/>
      <c r="M72" s="654"/>
      <c r="N72" s="223"/>
      <c r="O72" s="239"/>
    </row>
    <row r="73" spans="3:15" ht="15" customHeight="1">
      <c r="C73" s="579" t="str">
        <f t="shared" ref="C73:K73" si="20">C30</f>
        <v>IRRF</v>
      </c>
      <c r="D73" s="580"/>
      <c r="E73" s="580"/>
      <c r="F73" s="580"/>
      <c r="G73" s="580"/>
      <c r="H73" s="581"/>
      <c r="I73" s="237" t="e">
        <f t="shared" ca="1" si="20"/>
        <v>#N/A</v>
      </c>
      <c r="J73" s="225"/>
      <c r="K73" s="225" t="e">
        <f t="shared" ca="1" si="20"/>
        <v>#N/A</v>
      </c>
      <c r="L73" s="222"/>
      <c r="M73" s="654"/>
      <c r="N73" s="246"/>
      <c r="O73" s="239"/>
    </row>
    <row r="74" spans="3:15" ht="15" customHeight="1">
      <c r="C74" s="579" t="str">
        <f t="shared" ref="C74:K74" si="21">C31</f>
        <v>Faltas</v>
      </c>
      <c r="D74" s="580"/>
      <c r="E74" s="580"/>
      <c r="F74" s="580"/>
      <c r="G74" s="580"/>
      <c r="H74" s="581"/>
      <c r="I74" s="238" t="e">
        <f t="shared" ca="1" si="21"/>
        <v>#N/A</v>
      </c>
      <c r="J74" s="225"/>
      <c r="K74" s="225" t="e">
        <f t="shared" ca="1" si="21"/>
        <v>#N/A</v>
      </c>
      <c r="L74" s="222"/>
      <c r="M74" s="654"/>
      <c r="N74" s="223"/>
      <c r="O74" s="239"/>
    </row>
    <row r="75" spans="3:15" ht="15" customHeight="1">
      <c r="C75" s="579" t="str">
        <f t="shared" ref="C75:K75" si="22">C32</f>
        <v>Atrasos</v>
      </c>
      <c r="D75" s="580"/>
      <c r="E75" s="580"/>
      <c r="F75" s="580"/>
      <c r="G75" s="580"/>
      <c r="H75" s="581"/>
      <c r="I75" s="247" t="e">
        <f t="shared" ca="1" si="22"/>
        <v>#N/A</v>
      </c>
      <c r="J75" s="225"/>
      <c r="K75" s="225" t="e">
        <f t="shared" ca="1" si="22"/>
        <v>#N/A</v>
      </c>
      <c r="L75" s="222"/>
      <c r="M75" s="654"/>
      <c r="N75" s="223"/>
      <c r="O75" s="239"/>
    </row>
    <row r="76" spans="3:15" ht="15" customHeight="1">
      <c r="C76" s="579" t="str">
        <f t="shared" ref="C76:K76" si="23">C33</f>
        <v>Empréstimo</v>
      </c>
      <c r="D76" s="580"/>
      <c r="E76" s="580"/>
      <c r="F76" s="580"/>
      <c r="G76" s="580"/>
      <c r="H76" s="581"/>
      <c r="I76" s="247"/>
      <c r="J76" s="225"/>
      <c r="K76" s="225" t="e">
        <f t="shared" ca="1" si="23"/>
        <v>#N/A</v>
      </c>
      <c r="L76" s="222"/>
      <c r="M76" s="654"/>
      <c r="N76" s="223"/>
      <c r="O76" s="248"/>
    </row>
    <row r="77" spans="3:15" ht="15" customHeight="1">
      <c r="C77" s="579" t="str">
        <f t="shared" ref="C77:K77" si="24">C34</f>
        <v>Pensão</v>
      </c>
      <c r="D77" s="580"/>
      <c r="E77" s="580"/>
      <c r="F77" s="580"/>
      <c r="G77" s="580"/>
      <c r="H77" s="581"/>
      <c r="I77" s="247"/>
      <c r="J77" s="225"/>
      <c r="K77" s="225" t="e">
        <f t="shared" ca="1" si="24"/>
        <v>#N/A</v>
      </c>
      <c r="L77" s="222"/>
      <c r="M77" s="654"/>
      <c r="N77" s="223"/>
      <c r="O77" s="248"/>
    </row>
    <row r="78" spans="3:15" ht="15" customHeight="1">
      <c r="C78" s="579" t="str">
        <f t="shared" ref="C78:K78" si="25">C35</f>
        <v>Outros Descontos</v>
      </c>
      <c r="D78" s="580"/>
      <c r="E78" s="580"/>
      <c r="F78" s="580"/>
      <c r="G78" s="580"/>
      <c r="H78" s="581"/>
      <c r="I78" s="247"/>
      <c r="J78" s="225"/>
      <c r="K78" s="225" t="e">
        <f t="shared" ca="1" si="25"/>
        <v>#N/A</v>
      </c>
      <c r="L78" s="222"/>
      <c r="M78" s="654"/>
      <c r="N78" s="223"/>
      <c r="O78" s="248"/>
    </row>
    <row r="79" spans="3:15" ht="15" customHeight="1">
      <c r="C79" s="243" t="str">
        <f t="shared" ref="C79:K79" si="26">C36</f>
        <v>-</v>
      </c>
      <c r="D79" s="320"/>
      <c r="E79" s="320"/>
      <c r="F79" s="320"/>
      <c r="G79" s="320"/>
      <c r="H79" s="321"/>
      <c r="I79" s="247"/>
      <c r="J79" s="225"/>
      <c r="K79" s="225" t="e">
        <f t="shared" ca="1" si="26"/>
        <v>#N/A</v>
      </c>
      <c r="L79" s="222"/>
      <c r="M79" s="654"/>
      <c r="N79" s="632" t="s">
        <v>738</v>
      </c>
      <c r="O79" s="635"/>
    </row>
    <row r="80" spans="3:15" ht="15" customHeight="1">
      <c r="C80" s="243" t="str">
        <f t="shared" ref="C80:K80" si="27">C37</f>
        <v>-</v>
      </c>
      <c r="D80" s="320"/>
      <c r="E80" s="320"/>
      <c r="F80" s="320"/>
      <c r="G80" s="320"/>
      <c r="H80" s="321"/>
      <c r="I80" s="247"/>
      <c r="J80" s="225"/>
      <c r="K80" s="225" t="e">
        <f t="shared" ca="1" si="27"/>
        <v>#N/A</v>
      </c>
      <c r="L80" s="222"/>
      <c r="M80" s="654"/>
      <c r="N80" s="633"/>
      <c r="O80" s="636"/>
    </row>
    <row r="81" spans="3:15" ht="15" customHeight="1">
      <c r="C81" s="243" t="str">
        <f t="shared" ref="C81:K81" si="28">C38</f>
        <v>-</v>
      </c>
      <c r="D81" s="320"/>
      <c r="E81" s="320"/>
      <c r="F81" s="320"/>
      <c r="G81" s="320"/>
      <c r="H81" s="321"/>
      <c r="I81" s="247"/>
      <c r="J81" s="225"/>
      <c r="K81" s="225" t="e">
        <f t="shared" ca="1" si="28"/>
        <v>#N/A</v>
      </c>
      <c r="L81" s="222"/>
      <c r="M81" s="654"/>
      <c r="N81" s="633"/>
      <c r="O81" s="636"/>
    </row>
    <row r="82" spans="3:15" ht="15" customHeight="1">
      <c r="C82" s="243" t="str">
        <f t="shared" ref="C82:K82" si="29">C39</f>
        <v>-</v>
      </c>
      <c r="D82" s="324"/>
      <c r="E82" s="324"/>
      <c r="F82" s="324"/>
      <c r="G82" s="324"/>
      <c r="H82" s="325"/>
      <c r="I82" s="247"/>
      <c r="J82" s="225"/>
      <c r="K82" s="225" t="e">
        <f t="shared" ca="1" si="29"/>
        <v>#N/A</v>
      </c>
      <c r="L82" s="222"/>
      <c r="M82" s="654"/>
      <c r="N82" s="633"/>
      <c r="O82" s="636"/>
    </row>
    <row r="83" spans="3:15" ht="15" customHeight="1">
      <c r="C83" s="243" t="str">
        <f t="shared" ref="C83:K83" si="30">C40</f>
        <v>-</v>
      </c>
      <c r="D83" s="324"/>
      <c r="E83" s="324"/>
      <c r="F83" s="324"/>
      <c r="G83" s="324"/>
      <c r="H83" s="325"/>
      <c r="I83" s="247"/>
      <c r="J83" s="225"/>
      <c r="K83" s="225" t="e">
        <f t="shared" ca="1" si="30"/>
        <v>#N/A</v>
      </c>
      <c r="L83" s="222"/>
      <c r="M83" s="654"/>
      <c r="N83" s="633"/>
      <c r="O83" s="636"/>
    </row>
    <row r="84" spans="3:15" ht="15" customHeight="1">
      <c r="C84" s="243" t="str">
        <f t="shared" ref="C84:K84" si="31">C41</f>
        <v>-</v>
      </c>
      <c r="D84" s="324"/>
      <c r="E84" s="324"/>
      <c r="F84" s="324"/>
      <c r="G84" s="324"/>
      <c r="H84" s="325"/>
      <c r="I84" s="247"/>
      <c r="J84" s="225"/>
      <c r="K84" s="225" t="e">
        <f t="shared" ca="1" si="31"/>
        <v>#N/A</v>
      </c>
      <c r="L84" s="222"/>
      <c r="M84" s="654"/>
      <c r="N84" s="633"/>
      <c r="O84" s="636"/>
    </row>
    <row r="85" spans="3:15" ht="15" customHeight="1">
      <c r="C85" s="243" t="str">
        <f t="shared" ref="C85:K85" si="32">C42</f>
        <v>-</v>
      </c>
      <c r="D85" s="324"/>
      <c r="E85" s="324"/>
      <c r="F85" s="324"/>
      <c r="G85" s="324"/>
      <c r="H85" s="325"/>
      <c r="I85" s="247"/>
      <c r="J85" s="225"/>
      <c r="K85" s="225" t="e">
        <f t="shared" ca="1" si="32"/>
        <v>#N/A</v>
      </c>
      <c r="L85" s="222"/>
      <c r="M85" s="654"/>
      <c r="N85" s="633"/>
      <c r="O85" s="636"/>
    </row>
    <row r="86" spans="3:15" ht="15" customHeight="1">
      <c r="C86" s="243" t="str">
        <f t="shared" ref="C86:K86" si="33">C43</f>
        <v>-</v>
      </c>
      <c r="D86" s="326"/>
      <c r="E86" s="326"/>
      <c r="F86" s="326"/>
      <c r="G86" s="326"/>
      <c r="H86" s="327"/>
      <c r="I86" s="249"/>
      <c r="J86" s="250"/>
      <c r="K86" s="250" t="e">
        <f t="shared" ca="1" si="33"/>
        <v>#N/A</v>
      </c>
      <c r="L86" s="222"/>
      <c r="M86" s="654"/>
      <c r="N86" s="633"/>
      <c r="O86" s="636"/>
    </row>
    <row r="87" spans="3:15">
      <c r="C87" s="251" t="str">
        <f t="shared" ref="C87:K87" si="34">C44</f>
        <v>MENSAGENS</v>
      </c>
      <c r="D87" s="252"/>
      <c r="E87" s="252"/>
      <c r="F87" s="252"/>
      <c r="G87" s="252"/>
      <c r="H87" s="252"/>
      <c r="I87" s="253"/>
      <c r="J87" s="254" t="str">
        <f t="shared" si="34"/>
        <v>Total dos Vencimentos</v>
      </c>
      <c r="K87" s="254" t="str">
        <f t="shared" si="34"/>
        <v>Total dos Descontos</v>
      </c>
      <c r="L87" s="255"/>
      <c r="M87" s="654"/>
      <c r="N87" s="633"/>
      <c r="O87" s="636"/>
    </row>
    <row r="88" spans="3:15">
      <c r="C88" s="641"/>
      <c r="D88" s="603"/>
      <c r="E88" s="603"/>
      <c r="F88" s="603"/>
      <c r="G88" s="603"/>
      <c r="H88" s="603"/>
      <c r="I88" s="642"/>
      <c r="J88" s="256" t="e">
        <f t="shared" ref="J88:K88" ca="1" si="35">J45</f>
        <v>#N/A</v>
      </c>
      <c r="K88" s="256" t="e">
        <f t="shared" ca="1" si="35"/>
        <v>#N/A</v>
      </c>
      <c r="L88" s="222"/>
      <c r="M88" s="654"/>
      <c r="N88" s="633"/>
      <c r="O88" s="636"/>
    </row>
    <row r="89" spans="3:15" ht="21.75" customHeight="1">
      <c r="C89" s="643"/>
      <c r="D89" s="644"/>
      <c r="E89" s="644"/>
      <c r="F89" s="644"/>
      <c r="G89" s="644"/>
      <c r="H89" s="644"/>
      <c r="I89" s="645"/>
      <c r="J89" s="257" t="str">
        <f t="shared" ref="J89:K89" si="36">J46</f>
        <v>Líquido a Receber-&gt;</v>
      </c>
      <c r="K89" s="258" t="e">
        <f t="shared" ca="1" si="36"/>
        <v>#N/A</v>
      </c>
      <c r="L89" s="255"/>
      <c r="M89" s="654"/>
      <c r="N89" s="633"/>
      <c r="O89" s="636"/>
    </row>
    <row r="90" spans="3:15" ht="16.5" customHeight="1">
      <c r="C90" s="646" t="str">
        <f t="shared" ref="C90:J90" si="37">C47</f>
        <v>Salário Base</v>
      </c>
      <c r="D90" s="647"/>
      <c r="E90" s="259" t="str">
        <f t="shared" si="37"/>
        <v>Base Cálc. INSS</v>
      </c>
      <c r="F90" s="259" t="str">
        <f t="shared" si="37"/>
        <v>Base Cálc.FGTS</v>
      </c>
      <c r="G90" s="259"/>
      <c r="H90" s="259" t="str">
        <f t="shared" si="37"/>
        <v>FGTS do Mês</v>
      </c>
      <c r="I90" s="259"/>
      <c r="J90" s="259" t="str">
        <f t="shared" si="37"/>
        <v>Base Cálc. IRRF</v>
      </c>
      <c r="K90" s="260"/>
      <c r="L90" s="255"/>
      <c r="M90" s="654"/>
      <c r="N90" s="633"/>
      <c r="O90" s="636"/>
    </row>
    <row r="91" spans="3:15" ht="16.5" customHeight="1">
      <c r="C91" s="669" t="e">
        <f t="shared" ref="C91:J91" ca="1" si="38">C48</f>
        <v>#N/A</v>
      </c>
      <c r="D91" s="670"/>
      <c r="E91" s="264" t="e">
        <f t="shared" ca="1" si="38"/>
        <v>#N/A</v>
      </c>
      <c r="F91" s="264">
        <f t="shared" si="38"/>
        <v>0.08</v>
      </c>
      <c r="G91" s="262"/>
      <c r="H91" s="262" t="e">
        <f t="shared" ca="1" si="38"/>
        <v>#N/A</v>
      </c>
      <c r="I91" s="262"/>
      <c r="J91" s="264" t="e">
        <f t="shared" ca="1" si="38"/>
        <v>#N/A</v>
      </c>
      <c r="K91" s="263"/>
      <c r="L91" s="222"/>
      <c r="M91" s="655"/>
      <c r="N91" s="634"/>
      <c r="O91" s="637"/>
    </row>
    <row r="92" spans="3:15" ht="30" customHeight="1">
      <c r="C92" s="281"/>
      <c r="D92" s="281"/>
      <c r="E92" s="281"/>
      <c r="F92" s="281"/>
      <c r="G92" s="281"/>
      <c r="H92" s="282"/>
      <c r="I92" s="281"/>
      <c r="J92" s="281"/>
      <c r="K92" s="281"/>
      <c r="L92" s="281"/>
      <c r="M92" s="283"/>
      <c r="N92" s="284"/>
      <c r="O92" s="284"/>
    </row>
    <row r="93" spans="3:15" ht="30" customHeight="1"/>
    <row r="94" spans="3:15" ht="30" customHeight="1"/>
    <row r="95" spans="3:15" ht="30" customHeight="1"/>
    <row r="96" spans="3:15" ht="30" customHeight="1"/>
    <row r="97" ht="30" customHeight="1"/>
    <row r="98" ht="30" customHeight="1"/>
    <row r="99" ht="30" customHeight="1"/>
    <row r="100" ht="30" customHeight="1"/>
    <row r="101" ht="30" customHeight="1"/>
    <row r="102" ht="30" customHeight="1"/>
    <row r="103" ht="30" customHeight="1"/>
    <row r="104" ht="30" customHeight="1"/>
    <row r="105" ht="30" customHeight="1"/>
    <row r="106" ht="30" customHeight="1"/>
    <row r="107" ht="30" customHeight="1"/>
    <row r="108" ht="30" customHeight="1"/>
    <row r="109" ht="30" customHeight="1"/>
    <row r="110" ht="30" customHeight="1"/>
    <row r="111" ht="30" customHeight="1"/>
    <row r="112" ht="30" customHeight="1"/>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ht="15" customHeight="1"/>
    <row r="153" ht="15" customHeight="1"/>
    <row r="154" ht="15" customHeight="1"/>
    <row r="155" ht="15" customHeight="1"/>
    <row r="156" ht="15" customHeight="1"/>
    <row r="157" ht="15" customHeight="1"/>
    <row r="158" ht="15" customHeight="1"/>
    <row r="159" ht="15" customHeight="1"/>
  </sheetData>
  <sheetProtection selectLockedCells="1"/>
  <mergeCells count="67">
    <mergeCell ref="C68:H68"/>
    <mergeCell ref="C76:H76"/>
    <mergeCell ref="C77:H77"/>
    <mergeCell ref="C78:H78"/>
    <mergeCell ref="C69:H69"/>
    <mergeCell ref="C70:H70"/>
    <mergeCell ref="C73:H73"/>
    <mergeCell ref="C74:H74"/>
    <mergeCell ref="C47:D47"/>
    <mergeCell ref="C48:D48"/>
    <mergeCell ref="H51:K51"/>
    <mergeCell ref="C65:H65"/>
    <mergeCell ref="C66:H66"/>
    <mergeCell ref="O52:O66"/>
    <mergeCell ref="D53:I53"/>
    <mergeCell ref="D56:H56"/>
    <mergeCell ref="J56:K56"/>
    <mergeCell ref="C58:H58"/>
    <mergeCell ref="C60:H60"/>
    <mergeCell ref="C61:H61"/>
    <mergeCell ref="D52:I52"/>
    <mergeCell ref="K52:K53"/>
    <mergeCell ref="C62:H62"/>
    <mergeCell ref="C63:H63"/>
    <mergeCell ref="N60:N64"/>
    <mergeCell ref="M51:M91"/>
    <mergeCell ref="C64:H64"/>
    <mergeCell ref="C67:H67"/>
    <mergeCell ref="C75:H75"/>
    <mergeCell ref="C17:H17"/>
    <mergeCell ref="C18:H18"/>
    <mergeCell ref="N36:N48"/>
    <mergeCell ref="C19:H19"/>
    <mergeCell ref="C20:H20"/>
    <mergeCell ref="C21:H21"/>
    <mergeCell ref="C22:H22"/>
    <mergeCell ref="C23:H23"/>
    <mergeCell ref="C25:H25"/>
    <mergeCell ref="C26:H26"/>
    <mergeCell ref="C27:H27"/>
    <mergeCell ref="C30:H30"/>
    <mergeCell ref="C32:H32"/>
    <mergeCell ref="C33:H33"/>
    <mergeCell ref="C45:I45"/>
    <mergeCell ref="C46:I46"/>
    <mergeCell ref="C34:H34"/>
    <mergeCell ref="O36:O48"/>
    <mergeCell ref="I5:O5"/>
    <mergeCell ref="H8:K8"/>
    <mergeCell ref="M8:M48"/>
    <mergeCell ref="D9:I9"/>
    <mergeCell ref="K9:K10"/>
    <mergeCell ref="O9:O23"/>
    <mergeCell ref="D10:I10"/>
    <mergeCell ref="D13:H13"/>
    <mergeCell ref="J13:K13"/>
    <mergeCell ref="C15:H15"/>
    <mergeCell ref="N17:N21"/>
    <mergeCell ref="C24:H24"/>
    <mergeCell ref="C31:H31"/>
    <mergeCell ref="C35:H35"/>
    <mergeCell ref="N79:N91"/>
    <mergeCell ref="O79:O91"/>
    <mergeCell ref="C88:I88"/>
    <mergeCell ref="C89:I89"/>
    <mergeCell ref="C90:D90"/>
    <mergeCell ref="C91:D91"/>
  </mergeCells>
  <conditionalFormatting sqref="I16:K43 I59:K86 K88 J88 J91 H91 F91 E91 C91 J45 K45 C48:J48">
    <cfRule type="containsErrors" dxfId="67" priority="1">
      <formula>ISERROR(C16)</formula>
    </cfRule>
  </conditionalFormatting>
  <dataValidations count="1">
    <dataValidation type="list" allowBlank="1" showInputMessage="1" showErrorMessage="1" sqref="I5:O5">
      <formula1>$R$5:$R$31</formula1>
    </dataValidation>
  </dataValidations>
  <pageMargins left="0.511811024" right="0.511811024" top="0.78740157499999996" bottom="0.78740157499999996" header="0.31496062000000002" footer="0.31496062000000002"/>
  <pageSetup paperSize="9" scale="62" fitToWidth="0" orientation="portrait" r:id="rId1"/>
  <drawing r:id="rId2"/>
</worksheet>
</file>

<file path=xl/worksheets/sheet50.xml><?xml version="1.0" encoding="utf-8"?>
<worksheet xmlns="http://schemas.openxmlformats.org/spreadsheetml/2006/main" xmlns:r="http://schemas.openxmlformats.org/officeDocument/2006/relationships">
  <sheetPr codeName="Plan47"/>
  <dimension ref="A1:HC103"/>
  <sheetViews>
    <sheetView showGridLines="0" zoomScale="90" zoomScaleNormal="90" workbookViewId="0">
      <selection sqref="A1:A3"/>
    </sheetView>
  </sheetViews>
  <sheetFormatPr defaultColWidth="22.140625" defaultRowHeight="0" customHeight="1" zeroHeight="1"/>
  <cols>
    <col min="1" max="1" width="27.7109375" style="42" customWidth="1"/>
    <col min="2" max="2" width="3.85546875" style="194" customWidth="1"/>
    <col min="3" max="3" width="50.140625" style="194" bestFit="1" customWidth="1"/>
    <col min="4" max="5" width="17.5703125" style="194" customWidth="1"/>
    <col min="6" max="12" width="17.140625" style="194" customWidth="1"/>
    <col min="13" max="27" width="20.7109375" style="194" customWidth="1"/>
    <col min="28" max="32" width="22.140625" style="194"/>
    <col min="33" max="35" width="0" style="195" hidden="1" customWidth="1"/>
    <col min="36" max="94" width="0" style="362" hidden="1" customWidth="1"/>
    <col min="95" max="203" width="0" style="363" hidden="1" customWidth="1"/>
    <col min="204" max="16384" width="22.140625" style="195"/>
  </cols>
  <sheetData>
    <row r="1" spans="1:211" s="193" customFormat="1" ht="33.950000000000003" customHeight="1">
      <c r="A1" s="498"/>
      <c r="B1" s="191"/>
      <c r="C1" s="192" t="s">
        <v>18</v>
      </c>
      <c r="D1" s="191"/>
      <c r="E1" s="191"/>
      <c r="F1" s="191"/>
      <c r="G1" s="191"/>
      <c r="H1" s="191"/>
      <c r="I1" s="191"/>
      <c r="J1" s="191"/>
      <c r="K1" s="191"/>
      <c r="L1" s="191"/>
      <c r="M1" s="191"/>
      <c r="N1" s="191"/>
      <c r="O1" s="191"/>
      <c r="P1" s="191"/>
      <c r="Q1" s="191"/>
      <c r="R1" s="191"/>
      <c r="S1" s="191"/>
      <c r="T1" s="191"/>
      <c r="U1" s="191"/>
      <c r="V1" s="191"/>
      <c r="W1" s="191"/>
      <c r="X1" s="191"/>
      <c r="Y1" s="191"/>
      <c r="Z1" s="191"/>
      <c r="AA1" s="191"/>
      <c r="AB1" s="191"/>
      <c r="AC1" s="191"/>
      <c r="AD1" s="191"/>
      <c r="AE1" s="191"/>
      <c r="AF1" s="191"/>
      <c r="AJ1" s="362"/>
      <c r="AK1" s="362"/>
      <c r="AL1" s="362"/>
      <c r="AM1" s="362"/>
      <c r="AN1" s="362"/>
      <c r="AO1" s="362"/>
      <c r="AP1" s="362"/>
      <c r="AQ1" s="362"/>
      <c r="AR1" s="362"/>
      <c r="AS1" s="362"/>
      <c r="AT1" s="362"/>
      <c r="AU1" s="362"/>
      <c r="AV1" s="362"/>
      <c r="AW1" s="362"/>
      <c r="AX1" s="362"/>
      <c r="AY1" s="362"/>
      <c r="AZ1" s="362"/>
      <c r="BA1" s="362"/>
      <c r="BB1" s="362"/>
      <c r="BC1" s="362"/>
      <c r="BD1" s="362"/>
      <c r="BE1" s="362"/>
      <c r="BF1" s="362"/>
      <c r="BG1" s="362"/>
      <c r="BH1" s="362"/>
      <c r="BI1" s="362"/>
      <c r="BJ1" s="362"/>
      <c r="BK1" s="362"/>
      <c r="BL1" s="362"/>
      <c r="BM1" s="362"/>
      <c r="BN1" s="362"/>
      <c r="BO1" s="362"/>
      <c r="BP1" s="362"/>
      <c r="BQ1" s="362"/>
      <c r="BR1" s="362"/>
      <c r="BS1" s="362"/>
      <c r="BT1" s="362"/>
      <c r="BU1" s="362"/>
      <c r="BV1" s="362"/>
      <c r="BW1" s="362"/>
      <c r="BX1" s="362"/>
      <c r="BY1" s="362"/>
      <c r="BZ1" s="362"/>
      <c r="CA1" s="362"/>
      <c r="CB1" s="362"/>
      <c r="CC1" s="362"/>
      <c r="CD1" s="362"/>
      <c r="CE1" s="362"/>
      <c r="CF1" s="362"/>
      <c r="CG1" s="362"/>
      <c r="CH1" s="362"/>
      <c r="CI1" s="362"/>
      <c r="CJ1" s="362"/>
      <c r="CK1" s="362"/>
      <c r="CL1" s="362"/>
      <c r="CM1" s="362"/>
      <c r="CN1" s="362"/>
      <c r="CO1" s="362"/>
      <c r="CP1" s="362"/>
      <c r="CQ1" s="363"/>
      <c r="CR1" s="363"/>
      <c r="CS1" s="363"/>
      <c r="CT1" s="363"/>
      <c r="CU1" s="363"/>
      <c r="CV1" s="363"/>
      <c r="CW1" s="363"/>
      <c r="CX1" s="363"/>
      <c r="CY1" s="363"/>
      <c r="CZ1" s="363"/>
      <c r="DA1" s="363"/>
      <c r="DB1" s="363"/>
      <c r="DC1" s="363"/>
      <c r="DD1" s="363"/>
      <c r="DE1" s="363"/>
      <c r="DF1" s="363"/>
      <c r="DG1" s="363"/>
      <c r="DH1" s="363"/>
      <c r="DI1" s="363"/>
      <c r="DJ1" s="363"/>
      <c r="DK1" s="363"/>
      <c r="DL1" s="363"/>
      <c r="DM1" s="363"/>
      <c r="DN1" s="363"/>
      <c r="DO1" s="363"/>
      <c r="DP1" s="363"/>
      <c r="DQ1" s="363"/>
      <c r="DR1" s="363"/>
      <c r="DS1" s="363"/>
      <c r="DT1" s="363"/>
      <c r="DU1" s="363"/>
      <c r="DV1" s="363"/>
      <c r="DW1" s="363"/>
      <c r="DX1" s="363"/>
      <c r="DY1" s="363"/>
      <c r="DZ1" s="363"/>
      <c r="EA1" s="363"/>
      <c r="EB1" s="363"/>
      <c r="EC1" s="363"/>
      <c r="ED1" s="363"/>
      <c r="EE1" s="363"/>
      <c r="EF1" s="363"/>
      <c r="EG1" s="363"/>
      <c r="EH1" s="363"/>
      <c r="EI1" s="363"/>
      <c r="EJ1" s="363"/>
      <c r="EK1" s="363"/>
      <c r="EL1" s="363"/>
      <c r="EM1" s="363"/>
      <c r="EN1" s="363"/>
      <c r="EO1" s="363"/>
      <c r="EP1" s="363"/>
      <c r="EQ1" s="363"/>
      <c r="ER1" s="363"/>
      <c r="ES1" s="363"/>
      <c r="ET1" s="363"/>
      <c r="EU1" s="363"/>
      <c r="EV1" s="363"/>
      <c r="EW1" s="363"/>
      <c r="EX1" s="363"/>
      <c r="EY1" s="363"/>
      <c r="EZ1" s="363"/>
      <c r="FA1" s="363"/>
      <c r="FB1" s="363"/>
      <c r="FC1" s="363"/>
      <c r="FD1" s="363"/>
      <c r="FE1" s="363"/>
      <c r="FF1" s="363"/>
      <c r="FG1" s="363"/>
      <c r="FH1" s="363"/>
      <c r="FI1" s="363"/>
      <c r="FJ1" s="363"/>
      <c r="FK1" s="363"/>
      <c r="FL1" s="363"/>
      <c r="FM1" s="363"/>
      <c r="FN1" s="363"/>
      <c r="FO1" s="363"/>
      <c r="FP1" s="363"/>
      <c r="FQ1" s="363"/>
      <c r="FR1" s="363"/>
      <c r="FS1" s="363"/>
      <c r="FT1" s="363"/>
      <c r="FU1" s="363"/>
      <c r="FV1" s="363"/>
      <c r="FW1" s="363"/>
      <c r="FX1" s="363"/>
      <c r="FY1" s="363"/>
      <c r="FZ1" s="363"/>
      <c r="GA1" s="363"/>
      <c r="GB1" s="363"/>
      <c r="GC1" s="363"/>
      <c r="GD1" s="363"/>
      <c r="GE1" s="363"/>
      <c r="GF1" s="363"/>
      <c r="GG1" s="363"/>
      <c r="GH1" s="363"/>
      <c r="GI1" s="363"/>
      <c r="GJ1" s="363"/>
      <c r="GK1" s="363"/>
      <c r="GL1" s="363"/>
      <c r="GM1" s="363"/>
      <c r="GN1" s="363"/>
      <c r="GO1" s="363"/>
      <c r="GP1" s="363"/>
      <c r="GQ1" s="363"/>
      <c r="GR1" s="363"/>
      <c r="GS1" s="363"/>
      <c r="GT1" s="363"/>
      <c r="GU1" s="363"/>
    </row>
    <row r="2" spans="1:211" s="193" customFormat="1" ht="21.6" customHeight="1">
      <c r="A2" s="498"/>
      <c r="B2" s="191"/>
      <c r="C2" s="191"/>
      <c r="D2" s="191"/>
      <c r="E2" s="191"/>
      <c r="F2" s="191"/>
      <c r="G2" s="191"/>
      <c r="H2" s="191"/>
      <c r="I2" s="191"/>
      <c r="J2" s="191"/>
      <c r="K2" s="191"/>
      <c r="L2" s="191"/>
      <c r="M2" s="191"/>
      <c r="N2" s="191"/>
      <c r="O2" s="191"/>
      <c r="P2" s="191"/>
      <c r="Q2" s="191"/>
      <c r="R2" s="191"/>
      <c r="S2" s="191"/>
      <c r="T2" s="191"/>
      <c r="U2" s="191"/>
      <c r="V2" s="191"/>
      <c r="W2" s="191"/>
      <c r="X2" s="191"/>
      <c r="Y2" s="191"/>
      <c r="Z2" s="191"/>
      <c r="AA2" s="191"/>
      <c r="AB2" s="191"/>
      <c r="AC2" s="191"/>
      <c r="AD2" s="191"/>
      <c r="AE2" s="191"/>
      <c r="AF2" s="191"/>
      <c r="AJ2" s="362"/>
      <c r="AK2" s="362"/>
      <c r="AL2" s="362"/>
      <c r="AM2" s="362"/>
      <c r="AN2" s="362"/>
      <c r="AO2" s="362"/>
      <c r="AP2" s="362"/>
      <c r="AQ2" s="362"/>
      <c r="AR2" s="362"/>
      <c r="AS2" s="362"/>
      <c r="AT2" s="362"/>
      <c r="AU2" s="362"/>
      <c r="AV2" s="362"/>
      <c r="AW2" s="362"/>
      <c r="AX2" s="362"/>
      <c r="AY2" s="362"/>
      <c r="AZ2" s="362"/>
      <c r="BA2" s="362"/>
      <c r="BB2" s="362"/>
      <c r="BC2" s="362"/>
      <c r="BD2" s="362"/>
      <c r="BE2" s="362"/>
      <c r="BF2" s="362"/>
      <c r="BG2" s="362"/>
      <c r="BH2" s="362"/>
      <c r="BI2" s="362"/>
      <c r="BJ2" s="362"/>
      <c r="BK2" s="362"/>
      <c r="BL2" s="362"/>
      <c r="BM2" s="362"/>
      <c r="BN2" s="362"/>
      <c r="BO2" s="362"/>
      <c r="BP2" s="362"/>
      <c r="BQ2" s="362"/>
      <c r="BR2" s="362"/>
      <c r="BS2" s="362"/>
      <c r="BT2" s="362"/>
      <c r="BU2" s="362"/>
      <c r="BV2" s="362"/>
      <c r="BW2" s="362"/>
      <c r="BX2" s="362"/>
      <c r="BY2" s="362"/>
      <c r="BZ2" s="362"/>
      <c r="CA2" s="362"/>
      <c r="CB2" s="362"/>
      <c r="CC2" s="362"/>
      <c r="CD2" s="362"/>
      <c r="CE2" s="362"/>
      <c r="CF2" s="362"/>
      <c r="CG2" s="362"/>
      <c r="CH2" s="362"/>
      <c r="CI2" s="362"/>
      <c r="CJ2" s="362"/>
      <c r="CK2" s="362"/>
      <c r="CL2" s="362"/>
      <c r="CM2" s="362"/>
      <c r="CN2" s="362"/>
      <c r="CO2" s="362"/>
      <c r="CP2" s="362"/>
      <c r="CQ2" s="363"/>
      <c r="CR2" s="363"/>
      <c r="CS2" s="363"/>
      <c r="CT2" s="363"/>
      <c r="CU2" s="363"/>
      <c r="CV2" s="363"/>
      <c r="CW2" s="363"/>
      <c r="CX2" s="363"/>
      <c r="CY2" s="363"/>
      <c r="CZ2" s="363"/>
      <c r="DA2" s="363"/>
      <c r="DB2" s="363"/>
      <c r="DC2" s="363"/>
      <c r="DD2" s="363"/>
      <c r="DE2" s="363"/>
      <c r="DF2" s="363"/>
      <c r="DG2" s="363"/>
      <c r="DH2" s="363"/>
      <c r="DI2" s="363"/>
      <c r="DJ2" s="363"/>
      <c r="DK2" s="363"/>
      <c r="DL2" s="363"/>
      <c r="DM2" s="363"/>
      <c r="DN2" s="363"/>
      <c r="DO2" s="363"/>
      <c r="DP2" s="363"/>
      <c r="DQ2" s="363"/>
      <c r="DR2" s="363"/>
      <c r="DS2" s="363"/>
      <c r="DT2" s="363"/>
      <c r="DU2" s="363"/>
      <c r="DV2" s="363"/>
      <c r="DW2" s="363"/>
      <c r="DX2" s="363"/>
      <c r="DY2" s="363"/>
      <c r="DZ2" s="363"/>
      <c r="EA2" s="363"/>
      <c r="EB2" s="363"/>
      <c r="EC2" s="363"/>
      <c r="ED2" s="363"/>
      <c r="EE2" s="363"/>
      <c r="EF2" s="363"/>
      <c r="EG2" s="363"/>
      <c r="EH2" s="363"/>
      <c r="EI2" s="363"/>
      <c r="EJ2" s="363"/>
      <c r="EK2" s="363"/>
      <c r="EL2" s="363"/>
      <c r="EM2" s="363"/>
      <c r="EN2" s="363"/>
      <c r="EO2" s="363"/>
      <c r="EP2" s="363"/>
      <c r="EQ2" s="363"/>
      <c r="ER2" s="363"/>
      <c r="ES2" s="363"/>
      <c r="ET2" s="363"/>
      <c r="EU2" s="363"/>
      <c r="EV2" s="363"/>
      <c r="EW2" s="363"/>
      <c r="EX2" s="363"/>
      <c r="EY2" s="363"/>
      <c r="EZ2" s="363"/>
      <c r="FA2" s="363"/>
      <c r="FB2" s="363"/>
      <c r="FC2" s="363"/>
      <c r="FD2" s="363"/>
      <c r="FE2" s="363"/>
      <c r="FF2" s="363"/>
      <c r="FG2" s="363"/>
      <c r="FH2" s="363"/>
      <c r="FI2" s="363"/>
      <c r="FJ2" s="363"/>
      <c r="FK2" s="363"/>
      <c r="FL2" s="363"/>
      <c r="FM2" s="363"/>
      <c r="FN2" s="363"/>
      <c r="FO2" s="363"/>
      <c r="FP2" s="363"/>
      <c r="FQ2" s="363"/>
      <c r="FR2" s="363"/>
      <c r="FS2" s="363"/>
      <c r="FT2" s="363"/>
      <c r="FU2" s="363"/>
      <c r="FV2" s="363"/>
      <c r="FW2" s="363"/>
      <c r="FX2" s="363"/>
      <c r="FY2" s="363"/>
      <c r="FZ2" s="363"/>
      <c r="GA2" s="363"/>
      <c r="GB2" s="363"/>
      <c r="GC2" s="363"/>
      <c r="GD2" s="363"/>
      <c r="GE2" s="363"/>
      <c r="GF2" s="363"/>
      <c r="GG2" s="363"/>
      <c r="GH2" s="363"/>
      <c r="GI2" s="363"/>
      <c r="GJ2" s="363"/>
      <c r="GK2" s="363"/>
      <c r="GL2" s="363"/>
      <c r="GM2" s="363"/>
      <c r="GN2" s="363"/>
      <c r="GO2" s="363"/>
      <c r="GP2" s="363"/>
      <c r="GQ2" s="363"/>
      <c r="GR2" s="363"/>
      <c r="GS2" s="363"/>
      <c r="GT2" s="363"/>
      <c r="GU2" s="363"/>
    </row>
    <row r="3" spans="1:211" s="193" customFormat="1" ht="21.6" customHeight="1">
      <c r="A3" s="498"/>
      <c r="B3" s="191"/>
      <c r="C3" s="191"/>
      <c r="D3" s="191"/>
      <c r="E3" s="191"/>
      <c r="F3" s="191"/>
      <c r="G3" s="191"/>
      <c r="H3" s="191"/>
      <c r="I3" s="191"/>
      <c r="J3" s="191"/>
      <c r="K3" s="191"/>
      <c r="L3" s="191"/>
      <c r="M3" s="191"/>
      <c r="N3" s="191"/>
      <c r="O3" s="191"/>
      <c r="P3" s="191"/>
      <c r="Q3" s="191"/>
      <c r="R3" s="191"/>
      <c r="S3" s="191"/>
      <c r="T3" s="191"/>
      <c r="U3" s="191"/>
      <c r="V3" s="191"/>
      <c r="W3" s="191"/>
      <c r="X3" s="191"/>
      <c r="Y3" s="191"/>
      <c r="Z3" s="191"/>
      <c r="AA3" s="191"/>
      <c r="AB3" s="191"/>
      <c r="AC3" s="191"/>
      <c r="AD3" s="191"/>
      <c r="AE3" s="191"/>
      <c r="AF3" s="191"/>
      <c r="AJ3" s="362"/>
      <c r="AK3" s="362"/>
      <c r="AL3" s="362"/>
      <c r="AM3" s="362"/>
      <c r="AN3" s="362"/>
      <c r="AO3" s="362"/>
      <c r="AP3" s="362"/>
      <c r="AQ3" s="362"/>
      <c r="AR3" s="362"/>
      <c r="AS3" s="362"/>
      <c r="AT3" s="362"/>
      <c r="AU3" s="362"/>
      <c r="AV3" s="362"/>
      <c r="AW3" s="362"/>
      <c r="AX3" s="362"/>
      <c r="AY3" s="362"/>
      <c r="AZ3" s="362"/>
      <c r="BA3" s="362"/>
      <c r="BB3" s="362"/>
      <c r="BC3" s="362"/>
      <c r="BD3" s="362"/>
      <c r="BE3" s="362"/>
      <c r="BF3" s="362"/>
      <c r="BG3" s="362"/>
      <c r="BH3" s="362"/>
      <c r="BI3" s="362"/>
      <c r="BJ3" s="362"/>
      <c r="BK3" s="362"/>
      <c r="BL3" s="362"/>
      <c r="BM3" s="362"/>
      <c r="BN3" s="362"/>
      <c r="BO3" s="362"/>
      <c r="BP3" s="362"/>
      <c r="BQ3" s="362"/>
      <c r="BR3" s="362"/>
      <c r="BS3" s="362"/>
      <c r="BT3" s="362"/>
      <c r="BU3" s="362"/>
      <c r="BV3" s="362"/>
      <c r="BW3" s="362"/>
      <c r="BX3" s="362"/>
      <c r="BY3" s="362"/>
      <c r="BZ3" s="362"/>
      <c r="CA3" s="362"/>
      <c r="CB3" s="362"/>
      <c r="CC3" s="362"/>
      <c r="CD3" s="362"/>
      <c r="CE3" s="362"/>
      <c r="CF3" s="362"/>
      <c r="CG3" s="362"/>
      <c r="CH3" s="362"/>
      <c r="CI3" s="362"/>
      <c r="CJ3" s="362"/>
      <c r="CK3" s="362"/>
      <c r="CL3" s="362"/>
      <c r="CM3" s="362"/>
      <c r="CN3" s="362"/>
      <c r="CO3" s="362"/>
      <c r="CP3" s="362"/>
      <c r="CQ3" s="363"/>
      <c r="CR3" s="363"/>
      <c r="CS3" s="363"/>
      <c r="CT3" s="363"/>
      <c r="CU3" s="363"/>
      <c r="CV3" s="363"/>
      <c r="CW3" s="363"/>
      <c r="CX3" s="363"/>
      <c r="CY3" s="363"/>
      <c r="CZ3" s="363"/>
      <c r="DA3" s="363"/>
      <c r="DB3" s="363"/>
      <c r="DC3" s="363"/>
      <c r="DD3" s="363"/>
      <c r="DE3" s="363"/>
      <c r="DF3" s="363"/>
      <c r="DG3" s="363"/>
      <c r="DH3" s="363"/>
      <c r="DI3" s="363"/>
      <c r="DJ3" s="363"/>
      <c r="DK3" s="363"/>
      <c r="DL3" s="363"/>
      <c r="DM3" s="363"/>
      <c r="DN3" s="363"/>
      <c r="DO3" s="363"/>
      <c r="DP3" s="363"/>
      <c r="DQ3" s="363"/>
      <c r="DR3" s="363"/>
      <c r="DS3" s="363"/>
      <c r="DT3" s="363"/>
      <c r="DU3" s="363"/>
      <c r="DV3" s="363"/>
      <c r="DW3" s="363"/>
      <c r="DX3" s="363"/>
      <c r="DY3" s="363"/>
      <c r="DZ3" s="363"/>
      <c r="EA3" s="363"/>
      <c r="EB3" s="363"/>
      <c r="EC3" s="363"/>
      <c r="ED3" s="363"/>
      <c r="EE3" s="363"/>
      <c r="EF3" s="363"/>
      <c r="EG3" s="363"/>
      <c r="EH3" s="363"/>
      <c r="EI3" s="363"/>
      <c r="EJ3" s="363"/>
      <c r="EK3" s="363"/>
      <c r="EL3" s="363"/>
      <c r="EM3" s="363"/>
      <c r="EN3" s="363"/>
      <c r="EO3" s="363"/>
      <c r="EP3" s="363"/>
      <c r="EQ3" s="363"/>
      <c r="ER3" s="363"/>
      <c r="ES3" s="363"/>
      <c r="ET3" s="363"/>
      <c r="EU3" s="363"/>
      <c r="EV3" s="363"/>
      <c r="EW3" s="363"/>
      <c r="EX3" s="363"/>
      <c r="EY3" s="363"/>
      <c r="EZ3" s="363"/>
      <c r="FA3" s="363"/>
      <c r="FB3" s="363"/>
      <c r="FC3" s="363"/>
      <c r="FD3" s="363"/>
      <c r="FE3" s="363"/>
      <c r="FF3" s="363"/>
      <c r="FG3" s="363"/>
      <c r="FH3" s="363"/>
      <c r="FI3" s="363"/>
      <c r="FJ3" s="363"/>
      <c r="FK3" s="363"/>
      <c r="FL3" s="363"/>
      <c r="FM3" s="363"/>
      <c r="FN3" s="363"/>
      <c r="FO3" s="363"/>
      <c r="FP3" s="363"/>
      <c r="FQ3" s="363"/>
      <c r="FR3" s="363"/>
      <c r="FS3" s="363"/>
      <c r="FT3" s="363"/>
      <c r="FU3" s="363"/>
      <c r="FV3" s="363"/>
      <c r="FW3" s="363"/>
      <c r="FX3" s="363"/>
      <c r="FY3" s="363"/>
      <c r="FZ3" s="363"/>
      <c r="GA3" s="363"/>
      <c r="GB3" s="363"/>
      <c r="GC3" s="363"/>
      <c r="GD3" s="363"/>
      <c r="GE3" s="363"/>
      <c r="GF3" s="363"/>
      <c r="GG3" s="363"/>
      <c r="GH3" s="363"/>
      <c r="GI3" s="363"/>
      <c r="GJ3" s="363"/>
      <c r="GK3" s="363"/>
      <c r="GL3" s="363"/>
      <c r="GM3" s="363"/>
      <c r="GN3" s="363"/>
      <c r="GO3" s="363"/>
      <c r="GP3" s="363"/>
      <c r="GQ3" s="363"/>
      <c r="GR3" s="363"/>
      <c r="GS3" s="363"/>
      <c r="GT3" s="363"/>
      <c r="GU3" s="363"/>
    </row>
    <row r="4" spans="1:211" ht="30" customHeight="1">
      <c r="C4" s="365" t="s">
        <v>547</v>
      </c>
      <c r="AL4" s="725" t="s">
        <v>846</v>
      </c>
      <c r="AM4" s="725"/>
      <c r="AN4" s="725"/>
      <c r="AO4" s="725"/>
      <c r="AP4" s="725"/>
      <c r="AQ4" s="725"/>
      <c r="AR4" s="725"/>
      <c r="AS4" s="725"/>
      <c r="AT4" s="725"/>
      <c r="AU4" s="725"/>
      <c r="AV4" s="725"/>
      <c r="AY4" s="364"/>
      <c r="AZ4" s="364"/>
      <c r="BA4" s="364"/>
      <c r="CF4" s="712"/>
      <c r="CG4" s="712"/>
      <c r="CH4" s="712"/>
      <c r="CI4" s="712"/>
      <c r="CJ4" s="712"/>
      <c r="CK4" s="712"/>
      <c r="CL4" s="369"/>
      <c r="CM4" s="370"/>
      <c r="CN4" s="363"/>
      <c r="CO4" s="363"/>
      <c r="CP4" s="363"/>
      <c r="DQ4" s="362"/>
      <c r="DR4" s="362"/>
      <c r="DS4" s="362"/>
      <c r="DU4" s="362"/>
      <c r="DV4" s="362"/>
      <c r="DW4" s="362"/>
      <c r="DX4" s="362"/>
      <c r="DY4" s="362"/>
      <c r="DZ4" s="362"/>
      <c r="EA4" s="362"/>
      <c r="FG4" s="362"/>
      <c r="FH4" s="362"/>
      <c r="FI4" s="362"/>
      <c r="FJ4" s="362"/>
      <c r="FK4" s="362"/>
      <c r="FL4" s="362"/>
    </row>
    <row r="5" spans="1:211" ht="9.9499999999999993" customHeight="1" thickBot="1">
      <c r="AS5" s="371"/>
      <c r="CK5" s="363"/>
      <c r="CL5" s="362" t="str">
        <f>CL7&amp;"/"&amp;"03"&amp;"/"&amp;'P Gerais'!$D$6</f>
        <v>1/03/2015</v>
      </c>
      <c r="CM5" s="362" t="str">
        <f>CM7&amp;"/"&amp;"03"&amp;"/"&amp;'P Gerais'!$D$6</f>
        <v>2/03/2015</v>
      </c>
      <c r="CN5" s="362" t="str">
        <f>CN7&amp;"/"&amp;"03"&amp;"/"&amp;'P Gerais'!$D$6</f>
        <v>3/03/2015</v>
      </c>
      <c r="CO5" s="362" t="str">
        <f>CO7&amp;"/"&amp;"03"&amp;"/"&amp;'P Gerais'!$D$6</f>
        <v>4/03/2015</v>
      </c>
      <c r="CP5" s="362" t="str">
        <f>CP7&amp;"/"&amp;"03"&amp;"/"&amp;'P Gerais'!$D$6</f>
        <v>5/03/2015</v>
      </c>
      <c r="CQ5" s="362" t="str">
        <f>CQ7&amp;"/"&amp;"03"&amp;"/"&amp;'P Gerais'!$D$6</f>
        <v>6/03/2015</v>
      </c>
      <c r="CR5" s="362" t="str">
        <f>CR7&amp;"/"&amp;"03"&amp;"/"&amp;'P Gerais'!$D$6</f>
        <v>7/03/2015</v>
      </c>
      <c r="CS5" s="362" t="str">
        <f>CS7&amp;"/"&amp;"03"&amp;"/"&amp;'P Gerais'!$D$6</f>
        <v>8/03/2015</v>
      </c>
      <c r="CT5" s="362" t="str">
        <f>CT7&amp;"/"&amp;"03"&amp;"/"&amp;'P Gerais'!$D$6</f>
        <v>9/03/2015</v>
      </c>
      <c r="CU5" s="362" t="str">
        <f>CU7&amp;"/"&amp;"03"&amp;"/"&amp;'P Gerais'!$D$6</f>
        <v>10/03/2015</v>
      </c>
      <c r="CV5" s="362" t="str">
        <f>CV7&amp;"/"&amp;"03"&amp;"/"&amp;'P Gerais'!$D$6</f>
        <v>11/03/2015</v>
      </c>
      <c r="CW5" s="362" t="str">
        <f>CW7&amp;"/"&amp;"03"&amp;"/"&amp;'P Gerais'!$D$6</f>
        <v>12/03/2015</v>
      </c>
      <c r="CX5" s="362" t="str">
        <f>CX7&amp;"/"&amp;"03"&amp;"/"&amp;'P Gerais'!$D$6</f>
        <v>13/03/2015</v>
      </c>
      <c r="CY5" s="362" t="str">
        <f>CY7&amp;"/"&amp;"03"&amp;"/"&amp;'P Gerais'!$D$6</f>
        <v>14/03/2015</v>
      </c>
      <c r="CZ5" s="362" t="str">
        <f>CZ7&amp;"/"&amp;"03"&amp;"/"&amp;'P Gerais'!$D$6</f>
        <v>15/03/2015</v>
      </c>
      <c r="DA5" s="362" t="str">
        <f>DA7&amp;"/"&amp;"03"&amp;"/"&amp;'P Gerais'!$D$6</f>
        <v>16/03/2015</v>
      </c>
      <c r="DB5" s="362" t="str">
        <f>DB7&amp;"/"&amp;"03"&amp;"/"&amp;'P Gerais'!$D$6</f>
        <v>17/03/2015</v>
      </c>
      <c r="DC5" s="362" t="str">
        <f>DC7&amp;"/"&amp;"03"&amp;"/"&amp;'P Gerais'!$D$6</f>
        <v>18/03/2015</v>
      </c>
      <c r="DD5" s="362" t="str">
        <f>DD7&amp;"/"&amp;"03"&amp;"/"&amp;'P Gerais'!$D$6</f>
        <v>19/03/2015</v>
      </c>
      <c r="DE5" s="362" t="str">
        <f>DE7&amp;"/"&amp;"03"&amp;"/"&amp;'P Gerais'!$D$6</f>
        <v>20/03/2015</v>
      </c>
      <c r="DF5" s="362" t="str">
        <f>DF7&amp;"/"&amp;"03"&amp;"/"&amp;'P Gerais'!$D$6</f>
        <v>21/03/2015</v>
      </c>
      <c r="DG5" s="362" t="str">
        <f>DG7&amp;"/"&amp;"03"&amp;"/"&amp;'P Gerais'!$D$6</f>
        <v>22/03/2015</v>
      </c>
      <c r="DH5" s="362" t="str">
        <f>DH7&amp;"/"&amp;"03"&amp;"/"&amp;'P Gerais'!$D$6</f>
        <v>23/03/2015</v>
      </c>
      <c r="DI5" s="362" t="str">
        <f>DI7&amp;"/"&amp;"03"&amp;"/"&amp;'P Gerais'!$D$6</f>
        <v>24/03/2015</v>
      </c>
      <c r="DJ5" s="362" t="str">
        <f>DJ7&amp;"/"&amp;"03"&amp;"/"&amp;'P Gerais'!$D$6</f>
        <v>25/03/2015</v>
      </c>
      <c r="DK5" s="362" t="str">
        <f>DK7&amp;"/"&amp;"03"&amp;"/"&amp;'P Gerais'!$D$6</f>
        <v>26/03/2015</v>
      </c>
      <c r="DL5" s="362" t="str">
        <f>DL7&amp;"/"&amp;"03"&amp;"/"&amp;'P Gerais'!$D$6</f>
        <v>27/03/2015</v>
      </c>
      <c r="DM5" s="362" t="str">
        <f>DM7&amp;"/"&amp;"03"&amp;"/"&amp;'P Gerais'!$D$6</f>
        <v>28/03/2015</v>
      </c>
      <c r="DN5" s="362" t="str">
        <f>DN7&amp;"/"&amp;"03"&amp;"/"&amp;'P Gerais'!$D$6</f>
        <v>29/03/2015</v>
      </c>
      <c r="DO5" s="362" t="str">
        <f>DO7&amp;"/"&amp;"03"&amp;"/"&amp;'P Gerais'!$D$6</f>
        <v>30/03/2015</v>
      </c>
      <c r="DP5" s="362" t="str">
        <f>DP7&amp;"/"&amp;"03"&amp;"/"&amp;'P Gerais'!$D$6</f>
        <v>31/03/2015</v>
      </c>
      <c r="DQ5" s="362"/>
      <c r="DR5" s="362"/>
      <c r="DS5" s="362"/>
      <c r="DU5" s="362"/>
      <c r="DV5" s="362"/>
      <c r="DW5" s="362"/>
      <c r="DX5" s="362"/>
      <c r="DY5" s="362"/>
      <c r="DZ5" s="362"/>
      <c r="EA5" s="362"/>
      <c r="EB5" s="362" t="str">
        <f>EB7&amp;"/"&amp;"03"&amp;"/"&amp;'P Gerais'!$D$6</f>
        <v>1/03/2015</v>
      </c>
      <c r="EC5" s="362" t="str">
        <f>EC7&amp;"/"&amp;"03"&amp;"/"&amp;'P Gerais'!$D$6</f>
        <v>2/03/2015</v>
      </c>
      <c r="ED5" s="362" t="str">
        <f>ED7&amp;"/"&amp;"03"&amp;"/"&amp;'P Gerais'!$D$6</f>
        <v>3/03/2015</v>
      </c>
      <c r="EE5" s="362" t="str">
        <f>EE7&amp;"/"&amp;"03"&amp;"/"&amp;'P Gerais'!$D$6</f>
        <v>4/03/2015</v>
      </c>
      <c r="EF5" s="362" t="str">
        <f>EF7&amp;"/"&amp;"03"&amp;"/"&amp;'P Gerais'!$D$6</f>
        <v>5/03/2015</v>
      </c>
      <c r="EG5" s="362" t="str">
        <f>EG7&amp;"/"&amp;"03"&amp;"/"&amp;'P Gerais'!$D$6</f>
        <v>6/03/2015</v>
      </c>
      <c r="EH5" s="362" t="str">
        <f>EH7&amp;"/"&amp;"03"&amp;"/"&amp;'P Gerais'!$D$6</f>
        <v>7/03/2015</v>
      </c>
      <c r="EI5" s="362" t="str">
        <f>EI7&amp;"/"&amp;"03"&amp;"/"&amp;'P Gerais'!$D$6</f>
        <v>8/03/2015</v>
      </c>
      <c r="EJ5" s="362" t="str">
        <f>EJ7&amp;"/"&amp;"03"&amp;"/"&amp;'P Gerais'!$D$6</f>
        <v>9/03/2015</v>
      </c>
      <c r="EK5" s="362" t="str">
        <f>EK7&amp;"/"&amp;"03"&amp;"/"&amp;'P Gerais'!$D$6</f>
        <v>10/03/2015</v>
      </c>
      <c r="EL5" s="362" t="str">
        <f>EL7&amp;"/"&amp;"03"&amp;"/"&amp;'P Gerais'!$D$6</f>
        <v>11/03/2015</v>
      </c>
      <c r="EM5" s="362" t="str">
        <f>EM7&amp;"/"&amp;"03"&amp;"/"&amp;'P Gerais'!$D$6</f>
        <v>12/03/2015</v>
      </c>
      <c r="EN5" s="362" t="str">
        <f>EN7&amp;"/"&amp;"03"&amp;"/"&amp;'P Gerais'!$D$6</f>
        <v>13/03/2015</v>
      </c>
      <c r="EO5" s="362" t="str">
        <f>EO7&amp;"/"&amp;"03"&amp;"/"&amp;'P Gerais'!$D$6</f>
        <v>14/03/2015</v>
      </c>
      <c r="EP5" s="362" t="str">
        <f>EP7&amp;"/"&amp;"03"&amp;"/"&amp;'P Gerais'!$D$6</f>
        <v>15/03/2015</v>
      </c>
      <c r="EQ5" s="362" t="str">
        <f>EQ7&amp;"/"&amp;"03"&amp;"/"&amp;'P Gerais'!$D$6</f>
        <v>16/03/2015</v>
      </c>
      <c r="ER5" s="362" t="str">
        <f>ER7&amp;"/"&amp;"03"&amp;"/"&amp;'P Gerais'!$D$6</f>
        <v>17/03/2015</v>
      </c>
      <c r="ES5" s="362" t="str">
        <f>ES7&amp;"/"&amp;"03"&amp;"/"&amp;'P Gerais'!$D$6</f>
        <v>18/03/2015</v>
      </c>
      <c r="ET5" s="362" t="str">
        <f>ET7&amp;"/"&amp;"03"&amp;"/"&amp;'P Gerais'!$D$6</f>
        <v>19/03/2015</v>
      </c>
      <c r="EU5" s="362" t="str">
        <f>EU7&amp;"/"&amp;"03"&amp;"/"&amp;'P Gerais'!$D$6</f>
        <v>20/03/2015</v>
      </c>
      <c r="EV5" s="362" t="str">
        <f>EV7&amp;"/"&amp;"03"&amp;"/"&amp;'P Gerais'!$D$6</f>
        <v>21/03/2015</v>
      </c>
      <c r="EW5" s="362" t="str">
        <f>EW7&amp;"/"&amp;"03"&amp;"/"&amp;'P Gerais'!$D$6</f>
        <v>22/03/2015</v>
      </c>
      <c r="EX5" s="362" t="str">
        <f>EX7&amp;"/"&amp;"03"&amp;"/"&amp;'P Gerais'!$D$6</f>
        <v>23/03/2015</v>
      </c>
      <c r="EY5" s="362" t="str">
        <f>EY7&amp;"/"&amp;"03"&amp;"/"&amp;'P Gerais'!$D$6</f>
        <v>24/03/2015</v>
      </c>
      <c r="EZ5" s="362" t="str">
        <f>EZ7&amp;"/"&amp;"03"&amp;"/"&amp;'P Gerais'!$D$6</f>
        <v>25/03/2015</v>
      </c>
      <c r="FA5" s="362" t="str">
        <f>FA7&amp;"/"&amp;"03"&amp;"/"&amp;'P Gerais'!$D$6</f>
        <v>26/03/2015</v>
      </c>
      <c r="FB5" s="362" t="str">
        <f>FB7&amp;"/"&amp;"03"&amp;"/"&amp;'P Gerais'!$D$6</f>
        <v>27/03/2015</v>
      </c>
      <c r="FC5" s="362" t="str">
        <f>FC7&amp;"/"&amp;"03"&amp;"/"&amp;'P Gerais'!$D$6</f>
        <v>28/03/2015</v>
      </c>
      <c r="FD5" s="362" t="str">
        <f>FD7&amp;"/"&amp;"03"&amp;"/"&amp;'P Gerais'!$D$6</f>
        <v>29/03/2015</v>
      </c>
      <c r="FE5" s="362" t="str">
        <f>FE7&amp;"/"&amp;"03"&amp;"/"&amp;'P Gerais'!$D$6</f>
        <v>30/03/2015</v>
      </c>
      <c r="FF5" s="362" t="str">
        <f>FF7&amp;"/"&amp;"03"&amp;"/"&amp;'P Gerais'!$D$6</f>
        <v>31/03/2015</v>
      </c>
      <c r="FG5" s="362"/>
      <c r="FH5" s="362"/>
      <c r="FI5" s="362"/>
      <c r="FJ5" s="362"/>
      <c r="FK5" s="362"/>
      <c r="FL5" s="362"/>
    </row>
    <row r="6" spans="1:211" ht="30" customHeight="1" thickTop="1" thickBot="1">
      <c r="C6" s="709" t="s">
        <v>151</v>
      </c>
      <c r="D6" s="710"/>
      <c r="E6" s="710"/>
      <c r="F6" s="710"/>
      <c r="G6" s="710"/>
      <c r="H6" s="710"/>
      <c r="I6" s="710"/>
      <c r="J6" s="710"/>
      <c r="K6" s="710"/>
      <c r="L6" s="711"/>
      <c r="M6" s="708" t="s">
        <v>152</v>
      </c>
      <c r="N6" s="708"/>
      <c r="O6" s="708"/>
      <c r="P6" s="708"/>
      <c r="Q6" s="708"/>
      <c r="R6" s="708" t="s">
        <v>866</v>
      </c>
      <c r="S6" s="708"/>
      <c r="T6" s="708"/>
      <c r="U6" s="708"/>
      <c r="V6" s="708"/>
      <c r="W6" s="708"/>
      <c r="X6" s="708"/>
      <c r="Y6" s="708"/>
      <c r="Z6" s="708" t="s">
        <v>153</v>
      </c>
      <c r="AA6" s="708"/>
      <c r="AB6" s="713" t="s">
        <v>154</v>
      </c>
      <c r="AC6" s="713"/>
      <c r="AD6" s="713"/>
      <c r="AE6" s="713"/>
      <c r="AF6" s="713"/>
      <c r="AH6" s="714" t="s">
        <v>165</v>
      </c>
      <c r="AK6" s="362" t="s">
        <v>867</v>
      </c>
      <c r="AL6" s="373" t="s">
        <v>4</v>
      </c>
      <c r="AM6" s="373" t="s">
        <v>848</v>
      </c>
      <c r="AN6" s="373" t="s">
        <v>849</v>
      </c>
      <c r="AO6" s="373" t="s">
        <v>850</v>
      </c>
      <c r="AP6" s="373" t="s">
        <v>851</v>
      </c>
      <c r="AQ6" s="373" t="s">
        <v>157</v>
      </c>
      <c r="AR6" s="371"/>
      <c r="AS6" s="374">
        <v>1</v>
      </c>
      <c r="AT6" s="364"/>
      <c r="AU6" s="364"/>
      <c r="BA6" s="712" t="s">
        <v>854</v>
      </c>
      <c r="BB6" s="712"/>
      <c r="BC6" s="712"/>
      <c r="BD6" s="712"/>
      <c r="BE6" s="712"/>
      <c r="BF6" s="712"/>
      <c r="BG6" s="712"/>
      <c r="BH6" s="712"/>
      <c r="BI6" s="362" t="s">
        <v>869</v>
      </c>
      <c r="BV6" s="362" t="s">
        <v>701</v>
      </c>
      <c r="BW6" s="362" t="s">
        <v>703</v>
      </c>
      <c r="BX6" s="362" t="s">
        <v>704</v>
      </c>
      <c r="BY6" s="362" t="s">
        <v>706</v>
      </c>
      <c r="CF6" s="362" t="s">
        <v>802</v>
      </c>
      <c r="CK6" s="363"/>
      <c r="CL6" s="375" t="str">
        <f>VLOOKUP(WEEKDAY(DATE('P Gerais'!$D$6,3,CL7),1),'P Gerais'!$J$5:$K$11,2,FALSE)</f>
        <v>Dom</v>
      </c>
      <c r="CM6" s="375" t="str">
        <f>VLOOKUP(WEEKDAY(DATE('P Gerais'!$D$6,3,CM7),1),'P Gerais'!$J$5:$K$11,2,FALSE)</f>
        <v>Seg</v>
      </c>
      <c r="CN6" s="375" t="str">
        <f>VLOOKUP(WEEKDAY(DATE('P Gerais'!$D$6,3,CN7),1),'P Gerais'!$J$5:$K$11,2,FALSE)</f>
        <v>Ter</v>
      </c>
      <c r="CO6" s="375" t="str">
        <f>VLOOKUP(WEEKDAY(DATE('P Gerais'!$D$6,3,CO7),1),'P Gerais'!$J$5:$K$11,2,FALSE)</f>
        <v>Qua</v>
      </c>
      <c r="CP6" s="375" t="str">
        <f>VLOOKUP(WEEKDAY(DATE('P Gerais'!$D$6,3,CP7),1),'P Gerais'!$J$5:$K$11,2,FALSE)</f>
        <v>Qui</v>
      </c>
      <c r="CQ6" s="375" t="str">
        <f>VLOOKUP(WEEKDAY(DATE('P Gerais'!$D$6,3,CQ7),1),'P Gerais'!$J$5:$K$11,2,FALSE)</f>
        <v>Sex</v>
      </c>
      <c r="CR6" s="375" t="str">
        <f>VLOOKUP(WEEKDAY(DATE('P Gerais'!$D$6,3,CR7),1),'P Gerais'!$J$5:$K$11,2,FALSE)</f>
        <v>Sab</v>
      </c>
      <c r="CS6" s="375" t="str">
        <f>VLOOKUP(WEEKDAY(DATE('P Gerais'!$D$6,3,CS7),1),'P Gerais'!$J$5:$K$11,2,FALSE)</f>
        <v>Dom</v>
      </c>
      <c r="CT6" s="375" t="str">
        <f>VLOOKUP(WEEKDAY(DATE('P Gerais'!$D$6,3,CT7),1),'P Gerais'!$J$5:$K$11,2,FALSE)</f>
        <v>Seg</v>
      </c>
      <c r="CU6" s="375" t="str">
        <f>VLOOKUP(WEEKDAY(DATE('P Gerais'!$D$6,3,CU7),1),'P Gerais'!$J$5:$K$11,2,FALSE)</f>
        <v>Ter</v>
      </c>
      <c r="CV6" s="375" t="str">
        <f>VLOOKUP(WEEKDAY(DATE('P Gerais'!$D$6,3,CV7),1),'P Gerais'!$J$5:$K$11,2,FALSE)</f>
        <v>Qua</v>
      </c>
      <c r="CW6" s="375" t="str">
        <f>VLOOKUP(WEEKDAY(DATE('P Gerais'!$D$6,3,CW7),1),'P Gerais'!$J$5:$K$11,2,FALSE)</f>
        <v>Qui</v>
      </c>
      <c r="CX6" s="375" t="str">
        <f>VLOOKUP(WEEKDAY(DATE('P Gerais'!$D$6,3,CX7),1),'P Gerais'!$J$5:$K$11,2,FALSE)</f>
        <v>Sex</v>
      </c>
      <c r="CY6" s="375" t="str">
        <f>VLOOKUP(WEEKDAY(DATE('P Gerais'!$D$6,3,CY7),1),'P Gerais'!$J$5:$K$11,2,FALSE)</f>
        <v>Sab</v>
      </c>
      <c r="CZ6" s="375" t="str">
        <f>VLOOKUP(WEEKDAY(DATE('P Gerais'!$D$6,3,CZ7),1),'P Gerais'!$J$5:$K$11,2,FALSE)</f>
        <v>Dom</v>
      </c>
      <c r="DA6" s="375" t="str">
        <f>VLOOKUP(WEEKDAY(DATE('P Gerais'!$D$6,3,DA7),1),'P Gerais'!$J$5:$K$11,2,FALSE)</f>
        <v>Seg</v>
      </c>
      <c r="DB6" s="375" t="str">
        <f>VLOOKUP(WEEKDAY(DATE('P Gerais'!$D$6,3,DB7),1),'P Gerais'!$J$5:$K$11,2,FALSE)</f>
        <v>Ter</v>
      </c>
      <c r="DC6" s="375" t="str">
        <f>VLOOKUP(WEEKDAY(DATE('P Gerais'!$D$6,3,DC7),1),'P Gerais'!$J$5:$K$11,2,FALSE)</f>
        <v>Qua</v>
      </c>
      <c r="DD6" s="375" t="str">
        <f>VLOOKUP(WEEKDAY(DATE('P Gerais'!$D$6,3,DD7),1),'P Gerais'!$J$5:$K$11,2,FALSE)</f>
        <v>Qui</v>
      </c>
      <c r="DE6" s="375" t="str">
        <f>VLOOKUP(WEEKDAY(DATE('P Gerais'!$D$6,3,DE7),1),'P Gerais'!$J$5:$K$11,2,FALSE)</f>
        <v>Sex</v>
      </c>
      <c r="DF6" s="375" t="str">
        <f>VLOOKUP(WEEKDAY(DATE('P Gerais'!$D$6,3,DF7),1),'P Gerais'!$J$5:$K$11,2,FALSE)</f>
        <v>Sab</v>
      </c>
      <c r="DG6" s="375" t="str">
        <f>VLOOKUP(WEEKDAY(DATE('P Gerais'!$D$6,3,DG7),1),'P Gerais'!$J$5:$K$11,2,FALSE)</f>
        <v>Dom</v>
      </c>
      <c r="DH6" s="375" t="str">
        <f>VLOOKUP(WEEKDAY(DATE('P Gerais'!$D$6,3,DH7),1),'P Gerais'!$J$5:$K$11,2,FALSE)</f>
        <v>Seg</v>
      </c>
      <c r="DI6" s="375" t="str">
        <f>VLOOKUP(WEEKDAY(DATE('P Gerais'!$D$6,3,DI7),1),'P Gerais'!$J$5:$K$11,2,FALSE)</f>
        <v>Ter</v>
      </c>
      <c r="DJ6" s="375" t="str">
        <f>VLOOKUP(WEEKDAY(DATE('P Gerais'!$D$6,3,DJ7),1),'P Gerais'!$J$5:$K$11,2,FALSE)</f>
        <v>Qua</v>
      </c>
      <c r="DK6" s="375" t="str">
        <f>VLOOKUP(WEEKDAY(DATE('P Gerais'!$D$6,3,DK7),1),'P Gerais'!$J$5:$K$11,2,FALSE)</f>
        <v>Qui</v>
      </c>
      <c r="DL6" s="375" t="str">
        <f>VLOOKUP(WEEKDAY(DATE('P Gerais'!$D$6,3,DL7),1),'P Gerais'!$J$5:$K$11,2,FALSE)</f>
        <v>Sex</v>
      </c>
      <c r="DM6" s="375" t="str">
        <f>VLOOKUP(WEEKDAY(DATE('P Gerais'!$D$6,3,DM7),1),'P Gerais'!$J$5:$K$11,2,FALSE)</f>
        <v>Sab</v>
      </c>
      <c r="DN6" s="375" t="str">
        <f>VLOOKUP(WEEKDAY(DATE('P Gerais'!$D$6,3,DN7),1),'P Gerais'!$J$5:$K$11,2,FALSE)</f>
        <v>Dom</v>
      </c>
      <c r="DO6" s="375" t="str">
        <f>VLOOKUP(WEEKDAY(DATE('P Gerais'!$D$6,3,DO7),1),'P Gerais'!$J$5:$K$11,2,FALSE)</f>
        <v>Seg</v>
      </c>
      <c r="DP6" s="375" t="str">
        <f>VLOOKUP(WEEKDAY(DATE('P Gerais'!$D$6,3,DP7),1),'P Gerais'!$J$5:$K$11,2,FALSE)</f>
        <v>Ter</v>
      </c>
      <c r="DQ6" s="362"/>
      <c r="DR6" s="362"/>
      <c r="DS6" s="362" t="s">
        <v>817</v>
      </c>
      <c r="DU6" s="362"/>
      <c r="DV6" s="362"/>
      <c r="DW6" s="362"/>
      <c r="DX6" s="362"/>
      <c r="DY6" s="362"/>
      <c r="DZ6" s="362"/>
      <c r="EA6" s="362"/>
      <c r="EB6" s="375" t="str">
        <f>VLOOKUP(WEEKDAY(DATE('P Gerais'!$D$6,3,EB7),1),'P Gerais'!$J$5:$K$11,2,FALSE)</f>
        <v>Dom</v>
      </c>
      <c r="EC6" s="375" t="str">
        <f>VLOOKUP(WEEKDAY(DATE('P Gerais'!$D$6,3,EC7),1),'P Gerais'!$J$5:$K$11,2,FALSE)</f>
        <v>Seg</v>
      </c>
      <c r="ED6" s="375" t="str">
        <f>VLOOKUP(WEEKDAY(DATE('P Gerais'!$D$6,3,ED7),1),'P Gerais'!$J$5:$K$11,2,FALSE)</f>
        <v>Ter</v>
      </c>
      <c r="EE6" s="375" t="str">
        <f>VLOOKUP(WEEKDAY(DATE('P Gerais'!$D$6,3,EE7),1),'P Gerais'!$J$5:$K$11,2,FALSE)</f>
        <v>Qua</v>
      </c>
      <c r="EF6" s="375" t="str">
        <f>VLOOKUP(WEEKDAY(DATE('P Gerais'!$D$6,3,EF7),1),'P Gerais'!$J$5:$K$11,2,FALSE)</f>
        <v>Qui</v>
      </c>
      <c r="EG6" s="375" t="str">
        <f>VLOOKUP(WEEKDAY(DATE('P Gerais'!$D$6,3,EG7),1),'P Gerais'!$J$5:$K$11,2,FALSE)</f>
        <v>Sex</v>
      </c>
      <c r="EH6" s="375" t="str">
        <f>VLOOKUP(WEEKDAY(DATE('P Gerais'!$D$6,3,EH7),1),'P Gerais'!$J$5:$K$11,2,FALSE)</f>
        <v>Sab</v>
      </c>
      <c r="EI6" s="375" t="str">
        <f>VLOOKUP(WEEKDAY(DATE('P Gerais'!$D$6,3,EI7),1),'P Gerais'!$J$5:$K$11,2,FALSE)</f>
        <v>Dom</v>
      </c>
      <c r="EJ6" s="375" t="str">
        <f>VLOOKUP(WEEKDAY(DATE('P Gerais'!$D$6,3,EJ7),1),'P Gerais'!$J$5:$K$11,2,FALSE)</f>
        <v>Seg</v>
      </c>
      <c r="EK6" s="375" t="str">
        <f>VLOOKUP(WEEKDAY(DATE('P Gerais'!$D$6,3,EK7),1),'P Gerais'!$J$5:$K$11,2,FALSE)</f>
        <v>Ter</v>
      </c>
      <c r="EL6" s="375" t="str">
        <f>VLOOKUP(WEEKDAY(DATE('P Gerais'!$D$6,3,EL7),1),'P Gerais'!$J$5:$K$11,2,FALSE)</f>
        <v>Qua</v>
      </c>
      <c r="EM6" s="375" t="str">
        <f>VLOOKUP(WEEKDAY(DATE('P Gerais'!$D$6,3,EM7),1),'P Gerais'!$J$5:$K$11,2,FALSE)</f>
        <v>Qui</v>
      </c>
      <c r="EN6" s="375" t="str">
        <f>VLOOKUP(WEEKDAY(DATE('P Gerais'!$D$6,3,EN7),1),'P Gerais'!$J$5:$K$11,2,FALSE)</f>
        <v>Sex</v>
      </c>
      <c r="EO6" s="375" t="str">
        <f>VLOOKUP(WEEKDAY(DATE('P Gerais'!$D$6,3,EO7),1),'P Gerais'!$J$5:$K$11,2,FALSE)</f>
        <v>Sab</v>
      </c>
      <c r="EP6" s="375" t="str">
        <f>VLOOKUP(WEEKDAY(DATE('P Gerais'!$D$6,3,EP7),1),'P Gerais'!$J$5:$K$11,2,FALSE)</f>
        <v>Dom</v>
      </c>
      <c r="EQ6" s="375" t="str">
        <f>VLOOKUP(WEEKDAY(DATE('P Gerais'!$D$6,3,EQ7),1),'P Gerais'!$J$5:$K$11,2,FALSE)</f>
        <v>Seg</v>
      </c>
      <c r="ER6" s="375" t="str">
        <f>VLOOKUP(WEEKDAY(DATE('P Gerais'!$D$6,3,ER7),1),'P Gerais'!$J$5:$K$11,2,FALSE)</f>
        <v>Ter</v>
      </c>
      <c r="ES6" s="375" t="str">
        <f>VLOOKUP(WEEKDAY(DATE('P Gerais'!$D$6,3,ES7),1),'P Gerais'!$J$5:$K$11,2,FALSE)</f>
        <v>Qua</v>
      </c>
      <c r="ET6" s="375" t="str">
        <f>VLOOKUP(WEEKDAY(DATE('P Gerais'!$D$6,3,ET7),1),'P Gerais'!$J$5:$K$11,2,FALSE)</f>
        <v>Qui</v>
      </c>
      <c r="EU6" s="375" t="str">
        <f>VLOOKUP(WEEKDAY(DATE('P Gerais'!$D$6,3,EU7),1),'P Gerais'!$J$5:$K$11,2,FALSE)</f>
        <v>Sex</v>
      </c>
      <c r="EV6" s="375" t="str">
        <f>VLOOKUP(WEEKDAY(DATE('P Gerais'!$D$6,3,EV7),1),'P Gerais'!$J$5:$K$11,2,FALSE)</f>
        <v>Sab</v>
      </c>
      <c r="EW6" s="375" t="str">
        <f>VLOOKUP(WEEKDAY(DATE('P Gerais'!$D$6,3,EW7),1),'P Gerais'!$J$5:$K$11,2,FALSE)</f>
        <v>Dom</v>
      </c>
      <c r="EX6" s="375" t="str">
        <f>VLOOKUP(WEEKDAY(DATE('P Gerais'!$D$6,3,EX7),1),'P Gerais'!$J$5:$K$11,2,FALSE)</f>
        <v>Seg</v>
      </c>
      <c r="EY6" s="375" t="str">
        <f>VLOOKUP(WEEKDAY(DATE('P Gerais'!$D$6,3,EY7),1),'P Gerais'!$J$5:$K$11,2,FALSE)</f>
        <v>Ter</v>
      </c>
      <c r="EZ6" s="375" t="str">
        <f>VLOOKUP(WEEKDAY(DATE('P Gerais'!$D$6,3,EZ7),1),'P Gerais'!$J$5:$K$11,2,FALSE)</f>
        <v>Qua</v>
      </c>
      <c r="FA6" s="375" t="str">
        <f>VLOOKUP(WEEKDAY(DATE('P Gerais'!$D$6,3,FA7),1),'P Gerais'!$J$5:$K$11,2,FALSE)</f>
        <v>Qui</v>
      </c>
      <c r="FB6" s="375" t="str">
        <f>VLOOKUP(WEEKDAY(DATE('P Gerais'!$D$6,3,FB7),1),'P Gerais'!$J$5:$K$11,2,FALSE)</f>
        <v>Sex</v>
      </c>
      <c r="FC6" s="375" t="str">
        <f>VLOOKUP(WEEKDAY(DATE('P Gerais'!$D$6,3,FC7),1),'P Gerais'!$J$5:$K$11,2,FALSE)</f>
        <v>Sab</v>
      </c>
      <c r="FD6" s="375" t="str">
        <f>VLOOKUP(WEEKDAY(DATE('P Gerais'!$D$6,3,FD7),1),'P Gerais'!$J$5:$K$11,2,FALSE)</f>
        <v>Dom</v>
      </c>
      <c r="FE6" s="375" t="str">
        <f>VLOOKUP(WEEKDAY(DATE('P Gerais'!$D$6,3,FE7),1),'P Gerais'!$J$5:$K$11,2,FALSE)</f>
        <v>Seg</v>
      </c>
      <c r="FF6" s="375" t="str">
        <f>VLOOKUP(WEEKDAY(DATE('P Gerais'!$D$6,3,FF7),1),'P Gerais'!$J$5:$K$11,2,FALSE)</f>
        <v>Ter</v>
      </c>
      <c r="FG6" s="362"/>
      <c r="FH6" s="362"/>
      <c r="FI6" s="362"/>
      <c r="FJ6" s="362"/>
      <c r="FK6" s="362"/>
      <c r="FL6" s="362"/>
      <c r="GV6" s="708" t="s">
        <v>1045</v>
      </c>
      <c r="GW6" s="708"/>
      <c r="GX6" s="708"/>
      <c r="GY6" s="708"/>
      <c r="GZ6" s="708"/>
      <c r="HA6" s="708"/>
      <c r="HB6" s="708"/>
      <c r="HC6" s="708"/>
    </row>
    <row r="7" spans="1:211" ht="30" customHeight="1" thickTop="1" thickBot="1">
      <c r="C7" s="376" t="s">
        <v>0</v>
      </c>
      <c r="D7" s="376" t="s">
        <v>1</v>
      </c>
      <c r="E7" s="377" t="s">
        <v>903</v>
      </c>
      <c r="F7" s="376" t="s">
        <v>2</v>
      </c>
      <c r="G7" s="378" t="s">
        <v>896</v>
      </c>
      <c r="H7" s="377" t="s">
        <v>898</v>
      </c>
      <c r="I7" s="378" t="s">
        <v>895</v>
      </c>
      <c r="J7" s="379" t="s">
        <v>788</v>
      </c>
      <c r="K7" s="379" t="s">
        <v>852</v>
      </c>
      <c r="L7" s="379" t="s">
        <v>841</v>
      </c>
      <c r="M7" s="377" t="s">
        <v>840</v>
      </c>
      <c r="N7" s="376" t="s">
        <v>5</v>
      </c>
      <c r="O7" s="376" t="s">
        <v>839</v>
      </c>
      <c r="P7" s="376" t="s">
        <v>145</v>
      </c>
      <c r="Q7" s="376" t="s">
        <v>146</v>
      </c>
      <c r="R7" s="376" t="str">
        <f>IF(OR(Benef!C6="-",Benef!C6=""),"-",Benef!C6)</f>
        <v>-</v>
      </c>
      <c r="S7" s="376" t="str">
        <f>IF(OR(Benef!C7="-",Benef!C7=""),"-",Benef!C7)</f>
        <v>-</v>
      </c>
      <c r="T7" s="376" t="str">
        <f>IF(OR(Benef!C8="-",Benef!C8=""),"-",Benef!C8)</f>
        <v>-</v>
      </c>
      <c r="U7" s="376" t="str">
        <f>IF(OR(Benef!C9="-",Benef!C9=""),"-",Benef!C9)</f>
        <v>-</v>
      </c>
      <c r="V7" s="376" t="str">
        <f>IF(OR(Benef!C10="-",Benef!C10=""),"-",Benef!C10)</f>
        <v>-</v>
      </c>
      <c r="W7" s="376" t="str">
        <f>IF(OR(Benef!C11="-",Benef!C11=""),"-",Benef!C11)</f>
        <v>-</v>
      </c>
      <c r="X7" s="376" t="str">
        <f>IF(OR(Benef!C12="-",Benef!C12=""),"-",Benef!C12)</f>
        <v>-</v>
      </c>
      <c r="Y7" s="376" t="str">
        <f>IF(OR(Benef!C13="-",Benef!C13=""),"-",Benef!C13)</f>
        <v>-</v>
      </c>
      <c r="Z7" s="376" t="s">
        <v>148</v>
      </c>
      <c r="AA7" s="376" t="s">
        <v>147</v>
      </c>
      <c r="AB7" s="376" t="s">
        <v>843</v>
      </c>
      <c r="AC7" s="376" t="s">
        <v>787</v>
      </c>
      <c r="AD7" s="376" t="s">
        <v>149</v>
      </c>
      <c r="AE7" s="376" t="s">
        <v>150</v>
      </c>
      <c r="AF7" s="376" t="s">
        <v>147</v>
      </c>
      <c r="AH7" s="714"/>
      <c r="AJ7" s="362">
        <f ca="1">COUNTIF(F8:F37,"Sim")</f>
        <v>0</v>
      </c>
      <c r="AL7" s="362" t="s">
        <v>842</v>
      </c>
      <c r="AM7" s="362" t="s">
        <v>842</v>
      </c>
      <c r="AN7" s="362" t="s">
        <v>842</v>
      </c>
      <c r="AO7" s="362" t="s">
        <v>842</v>
      </c>
      <c r="AP7" s="362" t="s">
        <v>842</v>
      </c>
      <c r="AQ7" s="362" t="s">
        <v>842</v>
      </c>
      <c r="AR7" s="362" t="s">
        <v>4</v>
      </c>
      <c r="AS7" s="362" t="s">
        <v>5</v>
      </c>
      <c r="AT7" s="362" t="s">
        <v>839</v>
      </c>
      <c r="AU7" s="362" t="s">
        <v>145</v>
      </c>
      <c r="AV7" s="362" t="s">
        <v>146</v>
      </c>
      <c r="AW7" s="362" t="s">
        <v>516</v>
      </c>
      <c r="AX7" s="362" t="s">
        <v>517</v>
      </c>
      <c r="AY7" s="362" t="s">
        <v>518</v>
      </c>
      <c r="AZ7" s="362" t="s">
        <v>522</v>
      </c>
      <c r="BA7" s="362" t="s">
        <v>853</v>
      </c>
      <c r="BB7" s="362" t="s">
        <v>855</v>
      </c>
      <c r="BC7" s="362" t="s">
        <v>857</v>
      </c>
      <c r="BD7" s="362" t="s">
        <v>861</v>
      </c>
      <c r="BE7" s="362" t="s">
        <v>856</v>
      </c>
      <c r="BF7" s="362" t="s">
        <v>858</v>
      </c>
      <c r="BG7" s="362" t="s">
        <v>863</v>
      </c>
      <c r="BH7" s="362" t="s">
        <v>864</v>
      </c>
      <c r="BI7" s="362" t="s">
        <v>868</v>
      </c>
      <c r="BJ7" s="362" t="s">
        <v>529</v>
      </c>
      <c r="BK7" s="362" t="s">
        <v>604</v>
      </c>
      <c r="BL7" s="362" t="s">
        <v>29</v>
      </c>
      <c r="BM7" s="362" t="s">
        <v>30</v>
      </c>
      <c r="BN7" s="362" t="s">
        <v>31</v>
      </c>
      <c r="BO7" s="362" t="s">
        <v>32</v>
      </c>
      <c r="BP7" s="362" t="s">
        <v>33</v>
      </c>
      <c r="BQ7" s="362" t="s">
        <v>159</v>
      </c>
      <c r="BR7" s="362" t="s">
        <v>523</v>
      </c>
      <c r="BS7" s="362" t="s">
        <v>606</v>
      </c>
      <c r="BT7" s="362" t="s">
        <v>605</v>
      </c>
      <c r="BU7" s="362" t="s">
        <v>604</v>
      </c>
      <c r="BV7" s="362" t="s">
        <v>700</v>
      </c>
      <c r="BW7" s="362" t="s">
        <v>702</v>
      </c>
      <c r="BX7" s="362" t="s">
        <v>705</v>
      </c>
      <c r="BY7" s="362" t="s">
        <v>707</v>
      </c>
      <c r="BZ7" s="362" t="s">
        <v>730</v>
      </c>
      <c r="CB7" s="362" t="s">
        <v>1</v>
      </c>
      <c r="CC7" s="362" t="s">
        <v>751</v>
      </c>
      <c r="CD7" s="362" t="s">
        <v>752</v>
      </c>
      <c r="CF7" s="362" t="s">
        <v>803</v>
      </c>
      <c r="CG7" s="362" t="s">
        <v>804</v>
      </c>
      <c r="CH7" s="362" t="s">
        <v>805</v>
      </c>
      <c r="CI7" s="362" t="s">
        <v>806</v>
      </c>
      <c r="CJ7" s="362" t="s">
        <v>807</v>
      </c>
      <c r="CK7" s="363"/>
      <c r="CL7" s="362">
        <v>1</v>
      </c>
      <c r="CM7" s="362">
        <v>2</v>
      </c>
      <c r="CN7" s="362">
        <v>3</v>
      </c>
      <c r="CO7" s="362">
        <v>4</v>
      </c>
      <c r="CP7" s="362">
        <v>5</v>
      </c>
      <c r="CQ7" s="362">
        <v>6</v>
      </c>
      <c r="CR7" s="362">
        <v>7</v>
      </c>
      <c r="CS7" s="362">
        <v>8</v>
      </c>
      <c r="CT7" s="362">
        <v>9</v>
      </c>
      <c r="CU7" s="362">
        <v>10</v>
      </c>
      <c r="CV7" s="362">
        <v>11</v>
      </c>
      <c r="CW7" s="362">
        <v>12</v>
      </c>
      <c r="CX7" s="362">
        <v>13</v>
      </c>
      <c r="CY7" s="362">
        <v>14</v>
      </c>
      <c r="CZ7" s="362">
        <v>15</v>
      </c>
      <c r="DA7" s="362">
        <v>16</v>
      </c>
      <c r="DB7" s="362">
        <v>17</v>
      </c>
      <c r="DC7" s="362">
        <v>18</v>
      </c>
      <c r="DD7" s="362">
        <v>19</v>
      </c>
      <c r="DE7" s="362">
        <v>20</v>
      </c>
      <c r="DF7" s="362">
        <v>21</v>
      </c>
      <c r="DG7" s="362">
        <v>22</v>
      </c>
      <c r="DH7" s="362">
        <v>23</v>
      </c>
      <c r="DI7" s="362">
        <v>24</v>
      </c>
      <c r="DJ7" s="362">
        <v>25</v>
      </c>
      <c r="DK7" s="362">
        <v>26</v>
      </c>
      <c r="DL7" s="362">
        <v>27</v>
      </c>
      <c r="DM7" s="362">
        <v>28</v>
      </c>
      <c r="DN7" s="362">
        <v>29</v>
      </c>
      <c r="DO7" s="362">
        <v>30</v>
      </c>
      <c r="DP7" s="362">
        <v>31</v>
      </c>
      <c r="DQ7" s="362" t="s">
        <v>157</v>
      </c>
      <c r="DR7" s="362" t="s">
        <v>847</v>
      </c>
      <c r="DS7" s="362" t="s">
        <v>811</v>
      </c>
      <c r="DT7" s="362" t="s">
        <v>812</v>
      </c>
      <c r="DU7" s="362" t="s">
        <v>813</v>
      </c>
      <c r="DV7" s="362" t="s">
        <v>814</v>
      </c>
      <c r="DW7" s="362" t="s">
        <v>815</v>
      </c>
      <c r="DX7" s="362" t="s">
        <v>818</v>
      </c>
      <c r="DY7" s="362" t="s">
        <v>810</v>
      </c>
      <c r="DZ7" s="362" t="s">
        <v>834</v>
      </c>
      <c r="EA7" s="362" t="s">
        <v>833</v>
      </c>
      <c r="EB7" s="362">
        <v>1</v>
      </c>
      <c r="EC7" s="362">
        <v>2</v>
      </c>
      <c r="ED7" s="362">
        <v>3</v>
      </c>
      <c r="EE7" s="362">
        <v>4</v>
      </c>
      <c r="EF7" s="362">
        <v>5</v>
      </c>
      <c r="EG7" s="362">
        <v>6</v>
      </c>
      <c r="EH7" s="362">
        <v>7</v>
      </c>
      <c r="EI7" s="362">
        <v>8</v>
      </c>
      <c r="EJ7" s="362">
        <v>9</v>
      </c>
      <c r="EK7" s="362">
        <v>10</v>
      </c>
      <c r="EL7" s="362">
        <v>11</v>
      </c>
      <c r="EM7" s="362">
        <v>12</v>
      </c>
      <c r="EN7" s="362">
        <v>13</v>
      </c>
      <c r="EO7" s="362">
        <v>14</v>
      </c>
      <c r="EP7" s="362">
        <v>15</v>
      </c>
      <c r="EQ7" s="362">
        <v>16</v>
      </c>
      <c r="ER7" s="362">
        <v>17</v>
      </c>
      <c r="ES7" s="362">
        <v>18</v>
      </c>
      <c r="ET7" s="362">
        <v>19</v>
      </c>
      <c r="EU7" s="362">
        <v>20</v>
      </c>
      <c r="EV7" s="362">
        <v>21</v>
      </c>
      <c r="EW7" s="362">
        <v>22</v>
      </c>
      <c r="EX7" s="362">
        <v>23</v>
      </c>
      <c r="EY7" s="362">
        <v>24</v>
      </c>
      <c r="EZ7" s="362">
        <v>25</v>
      </c>
      <c r="FA7" s="362">
        <v>26</v>
      </c>
      <c r="FB7" s="362">
        <v>27</v>
      </c>
      <c r="FC7" s="362">
        <v>28</v>
      </c>
      <c r="FD7" s="362">
        <v>29</v>
      </c>
      <c r="FE7" s="362">
        <v>30</v>
      </c>
      <c r="FF7" s="362">
        <v>31</v>
      </c>
      <c r="FG7" s="362" t="s">
        <v>835</v>
      </c>
      <c r="FH7" s="362" t="s">
        <v>836</v>
      </c>
      <c r="FI7" s="362" t="s">
        <v>837</v>
      </c>
      <c r="FJ7" s="362" t="s">
        <v>873</v>
      </c>
      <c r="FK7" s="362" t="s">
        <v>844</v>
      </c>
      <c r="FL7" s="362" t="s">
        <v>845</v>
      </c>
      <c r="FP7" s="363" t="s">
        <v>1029</v>
      </c>
      <c r="FQ7" s="363" t="s">
        <v>931</v>
      </c>
      <c r="GV7" s="482" t="str">
        <f t="shared" ref="GV7:HC7" si="0">R7</f>
        <v>-</v>
      </c>
      <c r="GW7" s="482" t="str">
        <f t="shared" si="0"/>
        <v>-</v>
      </c>
      <c r="GX7" s="482" t="str">
        <f t="shared" si="0"/>
        <v>-</v>
      </c>
      <c r="GY7" s="482" t="str">
        <f t="shared" si="0"/>
        <v>-</v>
      </c>
      <c r="GZ7" s="482" t="str">
        <f t="shared" si="0"/>
        <v>-</v>
      </c>
      <c r="HA7" s="482" t="str">
        <f t="shared" si="0"/>
        <v>-</v>
      </c>
      <c r="HB7" s="482" t="str">
        <f t="shared" si="0"/>
        <v>-</v>
      </c>
      <c r="HC7" s="482" t="str">
        <f t="shared" si="0"/>
        <v>-</v>
      </c>
    </row>
    <row r="8" spans="1:211" ht="30" customHeight="1" thickTop="1" thickBot="1">
      <c r="C8" s="380" t="str">
        <f ca="1">IF('DB Func'!B3="Funcionário 1","",'DB Func'!B3)</f>
        <v/>
      </c>
      <c r="D8" s="381">
        <f ca="1">'DB Func'!CF3</f>
        <v>0</v>
      </c>
      <c r="E8" s="382" t="str">
        <f ca="1">IF(C8="","-",IF(OR(terceiro!E8="MAR",terceiro!F8="MAR"),"Sim","Não"))</f>
        <v>-</v>
      </c>
      <c r="F8" s="383" t="str">
        <f ca="1">IF(C8="","-",IF(OR(Ferias!E8="MAR",Ferias!F8="MAR"),"Sim","Não"))</f>
        <v>-</v>
      </c>
      <c r="G8" s="383">
        <f ca="1">IF(C8="",0,IF(F8="Sim",IF(Ferias!E8="MAR",Ferias!I8,Ferias!J8),0))</f>
        <v>0</v>
      </c>
      <c r="H8" s="185"/>
      <c r="I8" s="185"/>
      <c r="J8" s="398">
        <f ca="1">IF(FI8="S",FH8,DQ8)-K8-G8-I8</f>
        <v>0</v>
      </c>
      <c r="K8" s="160"/>
      <c r="L8" s="161"/>
      <c r="M8" s="189"/>
      <c r="N8" s="162"/>
      <c r="O8" s="163"/>
      <c r="P8" s="163"/>
      <c r="Q8" s="163"/>
      <c r="R8" s="164"/>
      <c r="S8" s="164"/>
      <c r="T8" s="164"/>
      <c r="U8" s="164"/>
      <c r="V8" s="164"/>
      <c r="W8" s="164"/>
      <c r="X8" s="164"/>
      <c r="Y8" s="164"/>
      <c r="Z8" s="164"/>
      <c r="AA8" s="164"/>
      <c r="AB8" s="163"/>
      <c r="AC8" s="163"/>
      <c r="AD8" s="164"/>
      <c r="AE8" s="164"/>
      <c r="AF8" s="313"/>
      <c r="AH8" s="399">
        <f ca="1">IF(AND('DB Func'!GE3="Fevereiro",'DB Func'!BQ3="2 Parcelas"),(('auxiliar 13 sal'!E4/12*'DB Func'!GF3+AVERAGE('auxiliar 13 sal'!Q4:AB4)+AVERAGE('auxiliar 13 sal'!AE4:AP4)+'auxiliar 13 sal'!E4*'DB Func'!BN3+'auxiliar 13 sal'!E4*'DB Func'!BO3)/2),IF('DB Func'!GE3="Março",IF('DB Func'!BQ3="Parcela Única",('auxiliar 13 sal'!E4/12*'DB Func'!GF3)+AVERAGE('auxiliar 13 sal'!Q4:AB4)+AVERAGE('auxiliar 13 sal'!AE4:AP4)+('auxiliar 13 sal'!E4*'DB Func'!BN3)+('auxiliar 13 sal'!E4*'DB Func'!BO3),IF('DB Func'!BQ3="2 Parcelas",(('auxiliar 13 sal'!E4/12*'DB Func'!GF3+AVERAGE('auxiliar 13 sal'!Q4:AB4)+AVERAGE('auxiliar 13 sal'!AE4:AP4)+'auxiliar 13 sal'!E4*'DB Func'!BN3+'auxiliar 13 sal'!E4*'DB Func'!BO3)/2))),0))</f>
        <v>0</v>
      </c>
      <c r="AJ8" s="362">
        <f ca="1">COUNTIF(D8:D37,"&gt;0")</f>
        <v>0</v>
      </c>
      <c r="AK8" s="364">
        <f ca="1">(FJ8/30*2)*L8</f>
        <v>0</v>
      </c>
      <c r="AL8" s="371">
        <f ca="1">IFERROR((M8/J8)*((IF(FI8="S",FG8-FH8+K8,DR8+K8))*AR8),0)</f>
        <v>0</v>
      </c>
      <c r="AM8" s="364">
        <f ca="1">IFERROR((N8/J8)*((IF(FI8="S",FG8-FH8+K8,DR8+K8))*AS8),0)</f>
        <v>0</v>
      </c>
      <c r="AN8" s="364">
        <f ca="1">IFERROR((O8/J8)*((IF(FI8="S",FG8-FH8+K8,DR8+K8))*AT8),0)</f>
        <v>0</v>
      </c>
      <c r="AO8" s="371">
        <f ca="1">IFERROR((P8/J8)*((IF(FI8="S",FG8-FH8+K8,DR8+K8))*AU8),0)</f>
        <v>0</v>
      </c>
      <c r="AP8" s="371">
        <f ca="1">IFERROR((Q8/J8)*((IF(FI8="S",FG8-FH8+K8,DR8+K8))*AV8),0)</f>
        <v>0</v>
      </c>
      <c r="AQ8" s="364">
        <f ca="1">SUM(AL8:AP8)</f>
        <v>0</v>
      </c>
      <c r="AR8" s="364">
        <f>IF(OR(M8="",M8=0),0,((FJ8/220)*('Ho Ex'!$C$8+$AS$6))*M8)</f>
        <v>0</v>
      </c>
      <c r="AS8" s="364">
        <f>IF(OR(N8="",N8=0),0,((FJ8/220*('DB Func'!GD3+Lanc!$AS$6))*('Ho Ex'!$I$8+$AS$6))*(N8/52.5*60))</f>
        <v>0</v>
      </c>
      <c r="AT8" s="364">
        <f>IF(OR(M8="",M8=0),0,((FJ8/220)*('Ho Ex'!$J$8+$AS$6))*O8)</f>
        <v>0</v>
      </c>
      <c r="AU8" s="364">
        <f>IF(OR(M8="",M8=0),0,((FJ8/220)*('Ho Ex'!I11+$AS$6))*P8)</f>
        <v>0</v>
      </c>
      <c r="AV8" s="364">
        <f>IF(OR(M8="",M8=0),0,((FJ8/220)*('Ho Ex'!C11+$AS$6))*Q8)</f>
        <v>0</v>
      </c>
      <c r="AW8" s="364">
        <f ca="1">FJ8*'DB Func'!BN3</f>
        <v>0</v>
      </c>
      <c r="AX8" s="364">
        <f ca="1">FJ8*'DB Func'!BO3</f>
        <v>0</v>
      </c>
      <c r="AY8" s="364">
        <f ca="1">IF(FJ8=0,0,VLOOKUP(FJ8,'P Gerais'!$D$39:$G$41,3,TRUE)*Func!$F$68)</f>
        <v>0</v>
      </c>
      <c r="AZ8" s="364">
        <f>SUM(AR8:AV8)</f>
        <v>0</v>
      </c>
      <c r="BA8" s="364">
        <f ca="1">((FJ8-FL8-FK8+AZ8+AQ8+SUM(Z8:AA8)+SUM(AW8:AX8)+AK8)*IF('DB Func'!GG3="ok",'DB Func'!GD3,0))+(FJ8-FL8-FK8+AZ8+AQ8+SUM(Z8:AA8)+SUM(AW8:AX8))+AK8</f>
        <v>0</v>
      </c>
      <c r="BB8" s="385">
        <f ca="1">VLOOKUP(BA8,'P Gerais'!$D$22:$G$25,3,TRUE)</f>
        <v>0.08</v>
      </c>
      <c r="BC8" s="364">
        <f ca="1">IF(BA8&lt;'P Gerais'!$D$25,BA8*BB8,Lanc!BB8)</f>
        <v>0</v>
      </c>
      <c r="BD8" s="364">
        <f ca="1">BA8-BC8-('DB Func'!GB3*'P Gerais'!$D$35)</f>
        <v>0</v>
      </c>
      <c r="BE8" s="386">
        <f ca="1">VLOOKUP(BD8,'P Gerais'!$D$29:$F$33,3,TRUE)</f>
        <v>0</v>
      </c>
      <c r="BF8" s="364">
        <f ca="1">(BD8*BE8/100%)-BG8</f>
        <v>0</v>
      </c>
      <c r="BG8" s="364">
        <f ca="1">VLOOKUP(BD8,'P Gerais'!$D$29:$G$33,4,TRUE)</f>
        <v>0</v>
      </c>
      <c r="BH8" s="364">
        <f ca="1">BA8-BC8-BG8</f>
        <v>0</v>
      </c>
      <c r="BI8" s="364">
        <f t="shared" ref="BI8" ca="1" si="1">BH8-SUM(R8:Y8)-SUM(AD8:AF8)</f>
        <v>0</v>
      </c>
      <c r="BJ8" s="362">
        <f ca="1">'DB Func'!G3</f>
        <v>0</v>
      </c>
      <c r="BK8" s="362">
        <f ca="1">'DB Func'!FW3</f>
        <v>0</v>
      </c>
      <c r="BL8" s="364">
        <f ca="1">D8*'P Gerais'!$D$13</f>
        <v>0</v>
      </c>
      <c r="BM8" s="364">
        <f ca="1">D8*'P Gerais'!$D$14</f>
        <v>0</v>
      </c>
      <c r="BN8" s="364">
        <f ca="1">D8*'P Gerais'!$D$16</f>
        <v>0</v>
      </c>
      <c r="BO8" s="364">
        <f ca="1">D8*'P Gerais'!$D$17</f>
        <v>0</v>
      </c>
      <c r="BP8" s="364">
        <f ca="1">D8*'P Gerais'!$D$18</f>
        <v>0</v>
      </c>
      <c r="BQ8" s="385">
        <f ca="1">VLOOKUP(D8,'P Gerais'!$D$22:$G$24,3,TRUE)</f>
        <v>0.08</v>
      </c>
      <c r="BR8" s="385">
        <f ca="1">VLOOKUP(D8,'P Gerais'!$D$29:$G$33,3,TRUE)</f>
        <v>0</v>
      </c>
      <c r="BS8" s="385">
        <f ca="1">'DB Func'!BN3</f>
        <v>0</v>
      </c>
      <c r="BT8" s="385">
        <f ca="1">'DB Func'!BO3</f>
        <v>0</v>
      </c>
      <c r="BU8" s="385">
        <f ca="1">'DB Func'!FX3</f>
        <v>0</v>
      </c>
      <c r="BV8" s="364">
        <f ca="1">(D8+AZ8+AX8+AW8+Z8+AA8-AB8-AD8-AE8-AF8)-BB8</f>
        <v>-0.08</v>
      </c>
      <c r="BW8" s="364">
        <f ca="1">BV8-'DB Func'!GC3</f>
        <v>-0.08</v>
      </c>
      <c r="BX8" s="362">
        <f ca="1">IFERROR(VLOOKUP(BW8,'P Gerais'!$D$29:$G$33,3,TRUE)*BW8,0)</f>
        <v>0</v>
      </c>
      <c r="BY8" s="364">
        <f ca="1">IFERROR(BX8-VLOOKUP(BW8,'P Gerais'!$D$29:$H$33,4,TRUE),0)</f>
        <v>0</v>
      </c>
      <c r="BZ8" s="364">
        <f ca="1">D8*'DB Func'!GD3</f>
        <v>0</v>
      </c>
      <c r="CB8" s="364">
        <f ca="1">D8</f>
        <v>0</v>
      </c>
      <c r="CC8" s="364">
        <f>AZ8</f>
        <v>0</v>
      </c>
      <c r="CD8" s="364">
        <f t="shared" ref="CD8" si="2">Z8+AA8</f>
        <v>0</v>
      </c>
      <c r="CF8" s="362" t="str">
        <f ca="1">IF(CG8&gt;1,"sim","não")</f>
        <v>não</v>
      </c>
      <c r="CG8" s="362">
        <f ca="1">IF($CH$8=1,DAY('DB Func'!C3),0)</f>
        <v>0</v>
      </c>
      <c r="CH8" s="362">
        <f ca="1">IF(CI8=0,0,MONTH('DB Func'!C3))</f>
        <v>0</v>
      </c>
      <c r="CI8" s="362">
        <f ca="1">IF('P Gerais'!D6=YEAR('DB Func'!C3),YEAR('DB Func'!C3),0)</f>
        <v>0</v>
      </c>
      <c r="CJ8" s="371">
        <v>31</v>
      </c>
      <c r="CK8" s="363"/>
      <c r="CL8" s="362" t="str">
        <f ca="1">IF(ISERROR(HLOOKUP(CL6,$DS$7:$DY8,$DZ8,FALSE)),"N",HLOOKUP(CL6,$DS$7:$DY8,$DZ8,FALSE))</f>
        <v>N</v>
      </c>
      <c r="CM8" s="362" t="str">
        <f ca="1">IF(ISERROR(HLOOKUP(CM6,$DS$7:$DY8,$DZ8,FALSE)),"N",HLOOKUP(CM6,$DS$7:$DY8,$DZ8,FALSE))</f>
        <v>N</v>
      </c>
      <c r="CN8" s="362" t="str">
        <f ca="1">IF(ISERROR(HLOOKUP(CN6,$DS$7:$DY8,$DZ8,FALSE)),"N",HLOOKUP(CN6,$DS$7:$DY8,$DZ8,FALSE))</f>
        <v>N</v>
      </c>
      <c r="CO8" s="362" t="str">
        <f ca="1">IF(ISERROR(HLOOKUP(CO6,$DS$7:$DY8,$DZ8,FALSE)),"N",HLOOKUP(CO6,$DS$7:$DY8,$DZ8,FALSE))</f>
        <v>N</v>
      </c>
      <c r="CP8" s="362" t="str">
        <f ca="1">IF(ISERROR(HLOOKUP(CP6,$DS$7:$DY8,$DZ8,FALSE)),"N",HLOOKUP(CP6,$DS$7:$DY8,$DZ8,FALSE))</f>
        <v>N</v>
      </c>
      <c r="CQ8" s="362" t="str">
        <f ca="1">IF(ISERROR(HLOOKUP(CQ6,$DS$7:$DY8,$DZ8,FALSE)),"N",HLOOKUP(CQ6,$DS$7:$DY8,$DZ8,FALSE))</f>
        <v>N</v>
      </c>
      <c r="CR8" s="362" t="str">
        <f>IF(ISERROR(HLOOKUP(CR6,$DS$7:$DY8,$DZ8,FALSE)),"N",HLOOKUP(CR6,$DS$7:$DY8,$DZ8,FALSE))</f>
        <v>N</v>
      </c>
      <c r="CS8" s="362" t="str">
        <f ca="1">IF(ISERROR(HLOOKUP(CS6,$DS$7:$DY8,$DZ8,FALSE)),"N",HLOOKUP(CS6,$DS$7:$DY8,$DZ8,FALSE))</f>
        <v>N</v>
      </c>
      <c r="CT8" s="362" t="str">
        <f ca="1">IF(ISERROR(HLOOKUP(CT6,$DS$7:$DY8,$DZ8,FALSE)),"N",HLOOKUP(CT6,$DS$7:$DY8,$DZ8,FALSE))</f>
        <v>N</v>
      </c>
      <c r="CU8" s="362" t="str">
        <f ca="1">IF(ISERROR(HLOOKUP(CU6,$DS$7:$DY8,$DZ8,FALSE)),"N",HLOOKUP(CU6,$DS$7:$DY8,$DZ8,FALSE))</f>
        <v>N</v>
      </c>
      <c r="CV8" s="362" t="str">
        <f ca="1">IF(ISERROR(HLOOKUP(CV6,$DS$7:$DY8,$DZ8,FALSE)),"N",HLOOKUP(CV6,$DS$7:$DY8,$DZ8,FALSE))</f>
        <v>N</v>
      </c>
      <c r="CW8" s="362" t="str">
        <f ca="1">IF(ISERROR(HLOOKUP(CW6,$DS$7:$DY8,$DZ8,FALSE)),"N",HLOOKUP(CW6,$DS$7:$DY8,$DZ8,FALSE))</f>
        <v>N</v>
      </c>
      <c r="CX8" s="362" t="str">
        <f ca="1">IF(ISERROR(HLOOKUP(CX6,$DS$7:$DY8,$DZ8,FALSE)),"N",HLOOKUP(CX6,$DS$7:$DY8,$DZ8,FALSE))</f>
        <v>N</v>
      </c>
      <c r="CY8" s="362" t="str">
        <f>IF(ISERROR(HLOOKUP(CY6,$DS$7:$DY8,$DZ8,FALSE)),"N",HLOOKUP(CY6,$DS$7:$DY8,$DZ8,FALSE))</f>
        <v>N</v>
      </c>
      <c r="CZ8" s="362" t="str">
        <f ca="1">IF(ISERROR(HLOOKUP(CZ6,$DS$7:$DY8,$DZ8,FALSE)),"N",HLOOKUP(CZ6,$DS$7:$DY8,$DZ8,FALSE))</f>
        <v>N</v>
      </c>
      <c r="DA8" s="362" t="str">
        <f ca="1">IF(ISERROR(HLOOKUP(DA6,$DS$7:$DY8,$DZ8,FALSE)),"N",HLOOKUP(DA6,$DS$7:$DY8,$DZ8,FALSE))</f>
        <v>N</v>
      </c>
      <c r="DB8" s="362" t="str">
        <f ca="1">IF(ISERROR(HLOOKUP(DB6,$DS$7:$DY8,$DZ8,FALSE)),"N",HLOOKUP(DB6,$DS$7:$DY8,$DZ8,FALSE))</f>
        <v>N</v>
      </c>
      <c r="DC8" s="362" t="str">
        <f ca="1">IF(ISERROR(HLOOKUP(DC6,$DS$7:$DY8,$DZ8,FALSE)),"N",HLOOKUP(DC6,$DS$7:$DY8,$DZ8,FALSE))</f>
        <v>N</v>
      </c>
      <c r="DD8" s="362" t="str">
        <f ca="1">IF(ISERROR(HLOOKUP(DD6,$DS$7:$DY8,$DZ8,FALSE)),"N",HLOOKUP(DD6,$DS$7:$DY8,$DZ8,FALSE))</f>
        <v>N</v>
      </c>
      <c r="DE8" s="362" t="str">
        <f ca="1">IF(ISERROR(HLOOKUP(DE6,$DS$7:$DY8,$DZ8,FALSE)),"N",HLOOKUP(DE6,$DS$7:$DY8,$DZ8,FALSE))</f>
        <v>N</v>
      </c>
      <c r="DF8" s="362" t="str">
        <f>IF(ISERROR(HLOOKUP(DF6,$DS$7:$DY8,$DZ8,FALSE)),"N",HLOOKUP(DF6,$DS$7:$DY8,$DZ8,FALSE))</f>
        <v>N</v>
      </c>
      <c r="DG8" s="362" t="str">
        <f ca="1">IF(ISERROR(HLOOKUP(DG6,$DS$7:$DY8,$DZ8,FALSE)),"N",HLOOKUP(DG6,$DS$7:$DY8,$DZ8,FALSE))</f>
        <v>N</v>
      </c>
      <c r="DH8" s="362" t="str">
        <f ca="1">IF(ISERROR(HLOOKUP(DH6,$DS$7:$DY8,$DZ8,FALSE)),"N",HLOOKUP(DH6,$DS$7:$DY8,$DZ8,FALSE))</f>
        <v>N</v>
      </c>
      <c r="DI8" s="362" t="str">
        <f ca="1">IF(ISERROR(HLOOKUP(DI6,$DS$7:$DY8,$DZ8,FALSE)),"N",HLOOKUP(DI6,$DS$7:$DY8,$DZ8,FALSE))</f>
        <v>N</v>
      </c>
      <c r="DJ8" s="362" t="str">
        <f ca="1">IF(ISERROR(HLOOKUP(DJ6,$DS$7:$DY8,$DZ8,FALSE)),"N",HLOOKUP(DJ6,$DS$7:$DY8,$DZ8,FALSE))</f>
        <v>N</v>
      </c>
      <c r="DK8" s="362" t="str">
        <f ca="1">IF(ISERROR(HLOOKUP(DK6,$DS$7:$DY8,$DZ8,FALSE)),"N",HLOOKUP(DK6,$DS$7:$DY8,$DZ8,FALSE))</f>
        <v>N</v>
      </c>
      <c r="DL8" s="362" t="str">
        <f ca="1">IF(ISERROR(HLOOKUP(DL6,$DS$7:$DY8,$DZ8,FALSE)),"N",HLOOKUP(DL6,$DS$7:$DY8,$DZ8,FALSE))</f>
        <v>N</v>
      </c>
      <c r="DM8" s="362" t="str">
        <f>IF(ISERROR(HLOOKUP(DM6,$DS$7:$DY8,$DZ8,FALSE)),"N",HLOOKUP(DM6,$DS$7:$DY8,$DZ8,FALSE))</f>
        <v>N</v>
      </c>
      <c r="DN8" s="362" t="str">
        <f ca="1">IF(ISERROR(HLOOKUP(DN6,$DS$7:$DY8,$DZ8,FALSE)),"N",HLOOKUP(DN6,$DS$7:$DY8,$DZ8,FALSE))</f>
        <v>N</v>
      </c>
      <c r="DO8" s="362" t="str">
        <f ca="1">IF(ISERROR(HLOOKUP(DO6,$DS$7:$DY8,$DZ8,FALSE)),"N",HLOOKUP(DO6,$DS$7:$DY8,$DZ8,FALSE))</f>
        <v>N</v>
      </c>
      <c r="DP8" s="362" t="str">
        <f ca="1">IF(ISERROR(HLOOKUP(DP6,$DS$7:$DY8,$DZ8,FALSE)),"N",HLOOKUP(DP6,$DS$7:$DY8,$DZ8,FALSE))</f>
        <v>N</v>
      </c>
      <c r="DQ8" s="362">
        <f ca="1">COUNTIF(CL8:DP8,"S")</f>
        <v>0</v>
      </c>
      <c r="DR8" s="362">
        <f ca="1">COUNTIF(CL8:DP8,"n")</f>
        <v>31</v>
      </c>
      <c r="DS8" s="362" t="str">
        <f ca="1">IF('DB Func'!M3&gt;0,"S","N")</f>
        <v>N</v>
      </c>
      <c r="DT8" s="362" t="str">
        <f ca="1">IF('DB Func'!R3&gt;0,"S","N")</f>
        <v>N</v>
      </c>
      <c r="DU8" s="362" t="str">
        <f ca="1">IF('DB Func'!W3&gt;0,"S","N")</f>
        <v>N</v>
      </c>
      <c r="DV8" s="362" t="str">
        <f ca="1">IF('DB Func'!AB3&gt;0,"S","N")</f>
        <v>N</v>
      </c>
      <c r="DW8" s="362" t="str">
        <f ca="1">IF('DB Func'!AG3&gt;0,"S","N")</f>
        <v>N</v>
      </c>
      <c r="DX8" s="362" t="str">
        <f ca="1">IF('DB Func'!AL3&gt;0,"S","N")</f>
        <v>N</v>
      </c>
      <c r="DY8" s="362" t="str">
        <f ca="1">IF('DB Func'!AQ3&gt;0,"S","N")</f>
        <v>N</v>
      </c>
      <c r="DZ8" s="362">
        <v>2</v>
      </c>
      <c r="EA8" s="369">
        <f ca="1">'DB Func'!C3</f>
        <v>0</v>
      </c>
      <c r="EB8" s="362" t="str">
        <f ca="1">IF(DAY($EA8)&gt;EB$7,"n","s")</f>
        <v>s</v>
      </c>
      <c r="EC8" s="362" t="str">
        <f t="shared" ref="EC8:FF8" ca="1" si="3">IF(DAY($EA8)&gt;EC$7,"n","s")</f>
        <v>s</v>
      </c>
      <c r="ED8" s="362" t="str">
        <f t="shared" ca="1" si="3"/>
        <v>s</v>
      </c>
      <c r="EE8" s="362" t="str">
        <f t="shared" ca="1" si="3"/>
        <v>s</v>
      </c>
      <c r="EF8" s="362" t="str">
        <f t="shared" ca="1" si="3"/>
        <v>s</v>
      </c>
      <c r="EG8" s="362" t="str">
        <f t="shared" ca="1" si="3"/>
        <v>s</v>
      </c>
      <c r="EH8" s="362" t="str">
        <f t="shared" ca="1" si="3"/>
        <v>s</v>
      </c>
      <c r="EI8" s="362" t="str">
        <f t="shared" ca="1" si="3"/>
        <v>s</v>
      </c>
      <c r="EJ8" s="362" t="str">
        <f t="shared" ca="1" si="3"/>
        <v>s</v>
      </c>
      <c r="EK8" s="362" t="str">
        <f t="shared" ca="1" si="3"/>
        <v>s</v>
      </c>
      <c r="EL8" s="362" t="str">
        <f t="shared" ca="1" si="3"/>
        <v>s</v>
      </c>
      <c r="EM8" s="362" t="str">
        <f t="shared" ca="1" si="3"/>
        <v>s</v>
      </c>
      <c r="EN8" s="362" t="str">
        <f t="shared" ca="1" si="3"/>
        <v>s</v>
      </c>
      <c r="EO8" s="362" t="str">
        <f t="shared" ca="1" si="3"/>
        <v>s</v>
      </c>
      <c r="EP8" s="362" t="str">
        <f t="shared" ca="1" si="3"/>
        <v>s</v>
      </c>
      <c r="EQ8" s="362" t="str">
        <f t="shared" ca="1" si="3"/>
        <v>s</v>
      </c>
      <c r="ER8" s="362" t="str">
        <f t="shared" ca="1" si="3"/>
        <v>s</v>
      </c>
      <c r="ES8" s="362" t="str">
        <f t="shared" ca="1" si="3"/>
        <v>s</v>
      </c>
      <c r="ET8" s="362" t="str">
        <f t="shared" ca="1" si="3"/>
        <v>s</v>
      </c>
      <c r="EU8" s="362" t="str">
        <f t="shared" ca="1" si="3"/>
        <v>s</v>
      </c>
      <c r="EV8" s="362" t="str">
        <f ca="1">IF(DAY($EA8)&gt;EV$7,"n","s")</f>
        <v>s</v>
      </c>
      <c r="EW8" s="362" t="str">
        <f t="shared" ca="1" si="3"/>
        <v>s</v>
      </c>
      <c r="EX8" s="362" t="str">
        <f t="shared" ca="1" si="3"/>
        <v>s</v>
      </c>
      <c r="EY8" s="362" t="str">
        <f t="shared" ca="1" si="3"/>
        <v>s</v>
      </c>
      <c r="EZ8" s="362" t="str">
        <f t="shared" ca="1" si="3"/>
        <v>s</v>
      </c>
      <c r="FA8" s="362" t="str">
        <f t="shared" ca="1" si="3"/>
        <v>s</v>
      </c>
      <c r="FB8" s="362" t="str">
        <f t="shared" ca="1" si="3"/>
        <v>s</v>
      </c>
      <c r="FC8" s="362" t="str">
        <f t="shared" ca="1" si="3"/>
        <v>s</v>
      </c>
      <c r="FD8" s="362" t="str">
        <f t="shared" ca="1" si="3"/>
        <v>s</v>
      </c>
      <c r="FE8" s="362" t="str">
        <f t="shared" ca="1" si="3"/>
        <v>s</v>
      </c>
      <c r="FF8" s="362" t="str">
        <f t="shared" ca="1" si="3"/>
        <v>s</v>
      </c>
      <c r="FG8" s="362">
        <f ca="1">COUNTIF(EB8:FF8,"s")</f>
        <v>31</v>
      </c>
      <c r="FH8" s="362">
        <f ca="1">COUNTIFS(OFFSET(DP8,0,0,,-(FG8)),"S")</f>
        <v>0</v>
      </c>
      <c r="FI8" s="362" t="str">
        <f ca="1">IF(AND(YEAR(EA8)='P Gerais'!D6,MONTH(Lanc!EA8)=3,DAY(Lanc!EA8)&gt;1),"S","N")</f>
        <v>N</v>
      </c>
      <c r="FJ8" s="364">
        <f ca="1">IF(FI8="s",(D8/31)*FG8,D8)</f>
        <v>0</v>
      </c>
      <c r="FK8" s="364">
        <f t="shared" ref="FK8" si="4">IF(OR(AB8="",AB8=0),0,(FJ8/220)*AB8)</f>
        <v>0</v>
      </c>
      <c r="FL8" s="387">
        <f ca="1">(D8/30)*AC8</f>
        <v>0</v>
      </c>
      <c r="FP8" s="363">
        <f ca="1">((FJ8-FL8-FK8+AZ8+AQ8+SUM(Z8:AA8)+SUM(AW8:AX8)+AK8)*IF('DB Func'!GG3="ok",'DB Func'!GD3,0))</f>
        <v>0</v>
      </c>
      <c r="FQ8" s="388">
        <f>'P Gerais'!D18</f>
        <v>0.08</v>
      </c>
      <c r="FR8" s="389">
        <f ca="1">$FQ$8*BA8</f>
        <v>0</v>
      </c>
      <c r="GV8" s="164"/>
      <c r="GW8" s="164"/>
      <c r="GX8" s="164"/>
      <c r="GY8" s="164"/>
      <c r="GZ8" s="164"/>
      <c r="HA8" s="164"/>
      <c r="HB8" s="164"/>
      <c r="HC8" s="164"/>
    </row>
    <row r="9" spans="1:211" ht="30" customHeight="1" thickTop="1" thickBot="1">
      <c r="C9" s="390" t="str">
        <f ca="1">IF('DB Func'!B4="Funcionário 2","",'DB Func'!B4)</f>
        <v/>
      </c>
      <c r="D9" s="391">
        <f ca="1">'DB Func'!CF4</f>
        <v>0</v>
      </c>
      <c r="E9" s="382" t="str">
        <f ca="1">IF(C9="","-",IF(OR(terceiro!E9="MAR",terceiro!F9="MAR"),"Sim","Não"))</f>
        <v>-</v>
      </c>
      <c r="F9" s="383" t="str">
        <f ca="1">IF(C9="","-",IF(OR(Ferias!E9="MAR",Ferias!F9="MAR"),"Sim","Não"))</f>
        <v>-</v>
      </c>
      <c r="G9" s="383">
        <f ca="1">IF(C9="",0,IF(F9="Sim",IF(Ferias!E9="MAR",Ferias!I9,Ferias!J9),0))</f>
        <v>0</v>
      </c>
      <c r="H9" s="185"/>
      <c r="I9" s="185"/>
      <c r="J9" s="398">
        <f t="shared" ref="J9:J37" ca="1" si="5">IF(FI9="S",FH9,DQ9)-K9-G9-I9</f>
        <v>0</v>
      </c>
      <c r="K9" s="152"/>
      <c r="L9" s="151"/>
      <c r="M9" s="189"/>
      <c r="N9" s="153"/>
      <c r="O9" s="48"/>
      <c r="P9" s="48"/>
      <c r="Q9" s="48"/>
      <c r="R9" s="49"/>
      <c r="S9" s="49"/>
      <c r="T9" s="49"/>
      <c r="U9" s="49"/>
      <c r="V9" s="49"/>
      <c r="W9" s="49"/>
      <c r="X9" s="49"/>
      <c r="Y9" s="49"/>
      <c r="Z9" s="49"/>
      <c r="AA9" s="49"/>
      <c r="AB9" s="48"/>
      <c r="AC9" s="48"/>
      <c r="AD9" s="49"/>
      <c r="AE9" s="49"/>
      <c r="AF9" s="314"/>
      <c r="AH9" s="400">
        <f ca="1">IF(AND('DB Func'!GE4="Fevereiro",'DB Func'!BQ4="2 Parcelas"),(('auxiliar 13 sal'!E5/12*'DB Func'!GF4+AVERAGE('auxiliar 13 sal'!Q5:AB5)+AVERAGE('auxiliar 13 sal'!AE5:AP5)+'auxiliar 13 sal'!E5*'DB Func'!BN4+'auxiliar 13 sal'!E5*'DB Func'!BO4)/2),IF('DB Func'!GE4="Março",IF('DB Func'!BQ4="Parcela Única",('auxiliar 13 sal'!E5/12*'DB Func'!GF4)+AVERAGE('auxiliar 13 sal'!Q5:AB5)+AVERAGE('auxiliar 13 sal'!AE5:AP5)+('auxiliar 13 sal'!E5*'DB Func'!BN4)+('auxiliar 13 sal'!E5*'DB Func'!BO4),IF('DB Func'!BQ4="2 Parcelas",(('auxiliar 13 sal'!E5/12*'DB Func'!GF4+AVERAGE('auxiliar 13 sal'!Q5:AB5)+AVERAGE('auxiliar 13 sal'!AE5:AP5)+'auxiliar 13 sal'!E5*'DB Func'!BN4+'auxiliar 13 sal'!E5*'DB Func'!BO4)/2))),0))</f>
        <v>0</v>
      </c>
      <c r="AK9" s="364">
        <f t="shared" ref="AK9:AK37" ca="1" si="6">(FJ9/30*2)*L9</f>
        <v>0</v>
      </c>
      <c r="AL9" s="371">
        <f t="shared" ref="AL9:AL37" ca="1" si="7">IFERROR((M9/J9)*((IF(FI9="S",FG9-FH9+K9,DR9+K9))*AR9),0)</f>
        <v>0</v>
      </c>
      <c r="AM9" s="364">
        <f t="shared" ref="AM9:AM37" ca="1" si="8">IFERROR((N9/J9)*((IF(FI9="S",FG9-FH9+K9,DR9+K9))*AS9),0)</f>
        <v>0</v>
      </c>
      <c r="AN9" s="364">
        <f t="shared" ref="AN9:AN37" ca="1" si="9">IFERROR((O9/J9)*((IF(FI9="S",FG9-FH9+K9,DR9+K9))*AT9),0)</f>
        <v>0</v>
      </c>
      <c r="AO9" s="371">
        <f t="shared" ref="AO9:AO37" ca="1" si="10">IFERROR((P9/J9)*((IF(FI9="S",FG9-FH9+K9,DR9+K9))*AU9),0)</f>
        <v>0</v>
      </c>
      <c r="AP9" s="371">
        <f t="shared" ref="AP9:AP37" ca="1" si="11">IFERROR((Q9/J9)*((IF(FI9="S",FG9-FH9+K9,DR9+K9))*AV9),0)</f>
        <v>0</v>
      </c>
      <c r="AQ9" s="364">
        <f t="shared" ref="AQ9:AQ37" ca="1" si="12">SUM(AL9:AP9)</f>
        <v>0</v>
      </c>
      <c r="AR9" s="364">
        <f>IF(OR(M9="",M9=0),0,((FJ9/220)*('Ho Ex'!$C$8+$AS$6))*M9)</f>
        <v>0</v>
      </c>
      <c r="AS9" s="364">
        <f>IF(OR(N9="",N9=0),0,((FJ9/220*('DB Func'!GD4+Lanc!$AS$6))*('Ho Ex'!$I$8+$AS$6))*(N9/52.5*60))</f>
        <v>0</v>
      </c>
      <c r="AT9" s="364">
        <f>IF(OR(M9="",M9=0),0,((FJ9/220)*('Ho Ex'!$J$8+$AS$6))*O9)</f>
        <v>0</v>
      </c>
      <c r="AU9" s="364">
        <f>IF(OR(M9="",M9=0),0,((FJ9/220)*('Ho Ex'!I12+$AS$6))*P9)</f>
        <v>0</v>
      </c>
      <c r="AV9" s="364">
        <f>IF(OR(M9="",M9=0),0,((FJ9/220)*('Ho Ex'!C12+$AS$6))*Q9)</f>
        <v>0</v>
      </c>
      <c r="AW9" s="364">
        <f ca="1">FJ9*'DB Func'!BN4</f>
        <v>0</v>
      </c>
      <c r="AX9" s="364">
        <f ca="1">FJ9*'DB Func'!BO4</f>
        <v>0</v>
      </c>
      <c r="AY9" s="364">
        <f ca="1">IF(FJ9=0,0,VLOOKUP(FJ9,'P Gerais'!$D$39:$G$41,3,TRUE)*Func2!$F$68)</f>
        <v>0</v>
      </c>
      <c r="AZ9" s="364">
        <f t="shared" ref="AZ9:AZ37" si="13">SUM(AR9:AV9)</f>
        <v>0</v>
      </c>
      <c r="BA9" s="364">
        <f ca="1">((FJ9-FL9-FK9+AZ9+AQ9+SUM(Z9:AA9)+SUM(AW9:AX9)+AK9)*IF('DB Func'!GG4="ok",'DB Func'!GD4,0))+(FJ9-FL9-FK9+AZ9+AQ9+SUM(Z9:AA9)+SUM(AW9:AX9))+AK9</f>
        <v>0</v>
      </c>
      <c r="BB9" s="385">
        <f ca="1">VLOOKUP(BA9,'P Gerais'!$D$22:$G$25,3,TRUE)</f>
        <v>0.08</v>
      </c>
      <c r="BC9" s="364">
        <f ca="1">IF(BA9&lt;'P Gerais'!$D$25,BA9*BB9,Lanc!BB9)</f>
        <v>0</v>
      </c>
      <c r="BD9" s="364">
        <f ca="1">BA9-BC9-('DB Func'!GB4*'P Gerais'!$D$35)</f>
        <v>0</v>
      </c>
      <c r="BE9" s="386">
        <f ca="1">VLOOKUP(BD9,'P Gerais'!$D$29:$F$33,3,TRUE)</f>
        <v>0</v>
      </c>
      <c r="BF9" s="364">
        <f t="shared" ref="BF9:BF37" ca="1" si="14">(BD9*BE9/100%)-BG9</f>
        <v>0</v>
      </c>
      <c r="BG9" s="364">
        <f ca="1">VLOOKUP(BD9,'P Gerais'!$D$29:$G$33,4,TRUE)</f>
        <v>0</v>
      </c>
      <c r="BH9" s="364">
        <f t="shared" ref="BH9:BH37" ca="1" si="15">BA9-BC9-BG9</f>
        <v>0</v>
      </c>
      <c r="BI9" s="364">
        <f t="shared" ref="BI9:BI37" ca="1" si="16">BH9-SUM(R9:Y9)-SUM(AD9:AF9)</f>
        <v>0</v>
      </c>
      <c r="BJ9" s="362">
        <f ca="1">'DB Func'!G4</f>
        <v>0</v>
      </c>
      <c r="BK9" s="362">
        <f ca="1">'DB Func'!FW4</f>
        <v>0</v>
      </c>
      <c r="BL9" s="364">
        <f ca="1">D9*'P Gerais'!$D$13</f>
        <v>0</v>
      </c>
      <c r="BM9" s="364">
        <f ca="1">D9*'P Gerais'!$D$14</f>
        <v>0</v>
      </c>
      <c r="BN9" s="364">
        <f ca="1">D9*'P Gerais'!$D$16</f>
        <v>0</v>
      </c>
      <c r="BO9" s="364">
        <f ca="1">D9*'P Gerais'!$D$17</f>
        <v>0</v>
      </c>
      <c r="BP9" s="364">
        <f ca="1">D9*'P Gerais'!$D$18</f>
        <v>0</v>
      </c>
      <c r="BQ9" s="385">
        <f ca="1">VLOOKUP(D9,'P Gerais'!$D$22:$G$24,3,TRUE)</f>
        <v>0.08</v>
      </c>
      <c r="BR9" s="385">
        <f ca="1">VLOOKUP(D9,'P Gerais'!$D$29:$G$33,3,TRUE)</f>
        <v>0</v>
      </c>
      <c r="BS9" s="385">
        <f ca="1">'DB Func'!BN4</f>
        <v>0</v>
      </c>
      <c r="BT9" s="385">
        <f ca="1">'DB Func'!BO4</f>
        <v>0</v>
      </c>
      <c r="BU9" s="385">
        <f ca="1">'DB Func'!FX4</f>
        <v>0</v>
      </c>
      <c r="BV9" s="364">
        <f t="shared" ref="BV9:BV37" ca="1" si="17">(D9+AZ9+AX9+AW9+Z9+AA9-AB9-AD9-AE9-AF9)-BB9</f>
        <v>-0.08</v>
      </c>
      <c r="BW9" s="364">
        <f ca="1">BV9-'DB Func'!GC4</f>
        <v>-0.08</v>
      </c>
      <c r="BX9" s="362">
        <f ca="1">IFERROR(VLOOKUP(BW9,'P Gerais'!$D$29:$G$33,3,TRUE)*BW9,0)</f>
        <v>0</v>
      </c>
      <c r="BY9" s="364">
        <f ca="1">IFERROR(BX9-VLOOKUP(BW9,'P Gerais'!$D$29:$H$33,4,TRUE),0)</f>
        <v>0</v>
      </c>
      <c r="BZ9" s="364">
        <f ca="1">D9*'DB Func'!GD4</f>
        <v>0</v>
      </c>
      <c r="CB9" s="364">
        <f t="shared" ref="CB9:CB37" ca="1" si="18">D9</f>
        <v>0</v>
      </c>
      <c r="CC9" s="364">
        <f t="shared" ref="CC9:CC37" si="19">AZ9</f>
        <v>0</v>
      </c>
      <c r="CD9" s="364">
        <f t="shared" ref="CD9:CD37" si="20">Z9+AA9</f>
        <v>0</v>
      </c>
      <c r="CF9" s="362" t="str">
        <f t="shared" ref="CF9:CF37" ca="1" si="21">IF(CG9&gt;1,"sim","não")</f>
        <v>não</v>
      </c>
      <c r="CG9" s="362">
        <f ca="1">IF($CH$8=1,DAY('DB Func'!C4),0)</f>
        <v>0</v>
      </c>
      <c r="CH9" s="362">
        <f ca="1">IF(CI9=0,0,MONTH('DB Func'!C4))</f>
        <v>0</v>
      </c>
      <c r="CI9" s="362">
        <f ca="1">IF('P Gerais'!D7=YEAR('DB Func'!C4),YEAR('DB Func'!C4),0)</f>
        <v>0</v>
      </c>
      <c r="CJ9" s="371">
        <v>32</v>
      </c>
      <c r="CK9" s="363"/>
      <c r="CL9" s="362" t="str">
        <f>IF(ISERROR(HLOOKUP(CL7,$DS$7:$DY9,$DZ9,FALSE)),"N",HLOOKUP(CL7,$DS$7:$DY9,$DZ9,FALSE))</f>
        <v>N</v>
      </c>
      <c r="CM9" s="362" t="str">
        <f>IF(ISERROR(HLOOKUP(CM7,$DS$7:$DY9,$DZ9,FALSE)),"N",HLOOKUP(CM7,$DS$7:$DY9,$DZ9,FALSE))</f>
        <v>N</v>
      </c>
      <c r="CN9" s="362" t="str">
        <f>IF(ISERROR(HLOOKUP(CN7,$DS$7:$DY9,$DZ9,FALSE)),"N",HLOOKUP(CN7,$DS$7:$DY9,$DZ9,FALSE))</f>
        <v>N</v>
      </c>
      <c r="CO9" s="362" t="str">
        <f>IF(ISERROR(HLOOKUP(CO7,$DS$7:$DY9,$DZ9,FALSE)),"N",HLOOKUP(CO7,$DS$7:$DY9,$DZ9,FALSE))</f>
        <v>N</v>
      </c>
      <c r="CP9" s="362" t="str">
        <f>IF(ISERROR(HLOOKUP(CP7,$DS$7:$DY9,$DZ9,FALSE)),"N",HLOOKUP(CP7,$DS$7:$DY9,$DZ9,FALSE))</f>
        <v>N</v>
      </c>
      <c r="CQ9" s="362" t="str">
        <f>IF(ISERROR(HLOOKUP(CQ7,$DS$7:$DY9,$DZ9,FALSE)),"N",HLOOKUP(CQ7,$DS$7:$DY9,$DZ9,FALSE))</f>
        <v>N</v>
      </c>
      <c r="CR9" s="362" t="str">
        <f>IF(ISERROR(HLOOKUP(CR7,$DS$7:$DY9,$DZ9,FALSE)),"N",HLOOKUP(CR7,$DS$7:$DY9,$DZ9,FALSE))</f>
        <v>N</v>
      </c>
      <c r="CS9" s="362" t="str">
        <f>IF(ISERROR(HLOOKUP(CS7,$DS$7:$DY9,$DZ9,FALSE)),"N",HLOOKUP(CS7,$DS$7:$DY9,$DZ9,FALSE))</f>
        <v>N</v>
      </c>
      <c r="CT9" s="362" t="str">
        <f>IF(ISERROR(HLOOKUP(CT7,$DS$7:$DY9,$DZ9,FALSE)),"N",HLOOKUP(CT7,$DS$7:$DY9,$DZ9,FALSE))</f>
        <v>N</v>
      </c>
      <c r="CU9" s="362" t="str">
        <f>IF(ISERROR(HLOOKUP(CU7,$DS$7:$DY9,$DZ9,FALSE)),"N",HLOOKUP(CU7,$DS$7:$DY9,$DZ9,FALSE))</f>
        <v>N</v>
      </c>
      <c r="CV9" s="362" t="str">
        <f>IF(ISERROR(HLOOKUP(CV7,$DS$7:$DY9,$DZ9,FALSE)),"N",HLOOKUP(CV7,$DS$7:$DY9,$DZ9,FALSE))</f>
        <v>N</v>
      </c>
      <c r="CW9" s="362" t="str">
        <f>IF(ISERROR(HLOOKUP(CW7,$DS$7:$DY9,$DZ9,FALSE)),"N",HLOOKUP(CW7,$DS$7:$DY9,$DZ9,FALSE))</f>
        <v>N</v>
      </c>
      <c r="CX9" s="362" t="str">
        <f>IF(ISERROR(HLOOKUP(CX7,$DS$7:$DY9,$DZ9,FALSE)),"N",HLOOKUP(CX7,$DS$7:$DY9,$DZ9,FALSE))</f>
        <v>N</v>
      </c>
      <c r="CY9" s="362" t="str">
        <f>IF(ISERROR(HLOOKUP(CY7,$DS$7:$DY9,$DZ9,FALSE)),"N",HLOOKUP(CY7,$DS$7:$DY9,$DZ9,FALSE))</f>
        <v>N</v>
      </c>
      <c r="CZ9" s="362" t="str">
        <f>IF(ISERROR(HLOOKUP(CZ7,$DS$7:$DY9,$DZ9,FALSE)),"N",HLOOKUP(CZ7,$DS$7:$DY9,$DZ9,FALSE))</f>
        <v>N</v>
      </c>
      <c r="DA9" s="362" t="str">
        <f>IF(ISERROR(HLOOKUP(DA7,$DS$7:$DY9,$DZ9,FALSE)),"N",HLOOKUP(DA7,$DS$7:$DY9,$DZ9,FALSE))</f>
        <v>N</v>
      </c>
      <c r="DB9" s="362" t="str">
        <f>IF(ISERROR(HLOOKUP(DB7,$DS$7:$DY9,$DZ9,FALSE)),"N",HLOOKUP(DB7,$DS$7:$DY9,$DZ9,FALSE))</f>
        <v>N</v>
      </c>
      <c r="DC9" s="362" t="str">
        <f>IF(ISERROR(HLOOKUP(DC7,$DS$7:$DY9,$DZ9,FALSE)),"N",HLOOKUP(DC7,$DS$7:$DY9,$DZ9,FALSE))</f>
        <v>N</v>
      </c>
      <c r="DD9" s="362" t="str">
        <f>IF(ISERROR(HLOOKUP(DD7,$DS$7:$DY9,$DZ9,FALSE)),"N",HLOOKUP(DD7,$DS$7:$DY9,$DZ9,FALSE))</f>
        <v>N</v>
      </c>
      <c r="DE9" s="362" t="str">
        <f>IF(ISERROR(HLOOKUP(DE7,$DS$7:$DY9,$DZ9,FALSE)),"N",HLOOKUP(DE7,$DS$7:$DY9,$DZ9,FALSE))</f>
        <v>N</v>
      </c>
      <c r="DF9" s="362" t="str">
        <f>IF(ISERROR(HLOOKUP(DF7,$DS$7:$DY9,$DZ9,FALSE)),"N",HLOOKUP(DF7,$DS$7:$DY9,$DZ9,FALSE))</f>
        <v>N</v>
      </c>
      <c r="DG9" s="362" t="str">
        <f>IF(ISERROR(HLOOKUP(DG7,$DS$7:$DY9,$DZ9,FALSE)),"N",HLOOKUP(DG7,$DS$7:$DY9,$DZ9,FALSE))</f>
        <v>N</v>
      </c>
      <c r="DH9" s="362" t="str">
        <f>IF(ISERROR(HLOOKUP(DH7,$DS$7:$DY9,$DZ9,FALSE)),"N",HLOOKUP(DH7,$DS$7:$DY9,$DZ9,FALSE))</f>
        <v>N</v>
      </c>
      <c r="DI9" s="362" t="str">
        <f>IF(ISERROR(HLOOKUP(DI7,$DS$7:$DY9,$DZ9,FALSE)),"N",HLOOKUP(DI7,$DS$7:$DY9,$DZ9,FALSE))</f>
        <v>N</v>
      </c>
      <c r="DJ9" s="362" t="str">
        <f>IF(ISERROR(HLOOKUP(DJ7,$DS$7:$DY9,$DZ9,FALSE)),"N",HLOOKUP(DJ7,$DS$7:$DY9,$DZ9,FALSE))</f>
        <v>N</v>
      </c>
      <c r="DK9" s="362" t="str">
        <f>IF(ISERROR(HLOOKUP(DK7,$DS$7:$DY9,$DZ9,FALSE)),"N",HLOOKUP(DK7,$DS$7:$DY9,$DZ9,FALSE))</f>
        <v>N</v>
      </c>
      <c r="DL9" s="362" t="str">
        <f>IF(ISERROR(HLOOKUP(DL7,$DS$7:$DY9,$DZ9,FALSE)),"N",HLOOKUP(DL7,$DS$7:$DY9,$DZ9,FALSE))</f>
        <v>N</v>
      </c>
      <c r="DM9" s="362" t="str">
        <f>IF(ISERROR(HLOOKUP(DM7,$DS$7:$DY9,$DZ9,FALSE)),"N",HLOOKUP(DM7,$DS$7:$DY9,$DZ9,FALSE))</f>
        <v>N</v>
      </c>
      <c r="DN9" s="362" t="str">
        <f>IF(ISERROR(HLOOKUP(DN7,$DS$7:$DY9,$DZ9,FALSE)),"N",HLOOKUP(DN7,$DS$7:$DY9,$DZ9,FALSE))</f>
        <v>N</v>
      </c>
      <c r="DO9" s="362" t="str">
        <f>IF(ISERROR(HLOOKUP(DO7,$DS$7:$DY9,$DZ9,FALSE)),"N",HLOOKUP(DO7,$DS$7:$DY9,$DZ9,FALSE))</f>
        <v>N</v>
      </c>
      <c r="DP9" s="362" t="str">
        <f>IF(ISERROR(HLOOKUP(DP7,$DS$7:$DY9,$DZ9,FALSE)),"N",HLOOKUP(DP7,$DS$7:$DY9,$DZ9,FALSE))</f>
        <v>N</v>
      </c>
      <c r="DQ9" s="362">
        <f t="shared" ref="DQ9:DQ37" si="22">COUNTIF(CL9:DP9,"S")</f>
        <v>0</v>
      </c>
      <c r="DR9" s="362">
        <f t="shared" ref="DR9:DR37" si="23">COUNTIF(CL9:DP9,"n")</f>
        <v>31</v>
      </c>
      <c r="DS9" s="362" t="str">
        <f>IF('DB Func'!M4&gt;0,"S","N")</f>
        <v>N</v>
      </c>
      <c r="DT9" s="362" t="str">
        <f>IF('DB Func'!R4&gt;0,"S","N")</f>
        <v>N</v>
      </c>
      <c r="DU9" s="362" t="str">
        <f>IF('DB Func'!W4&gt;0,"S","N")</f>
        <v>N</v>
      </c>
      <c r="DV9" s="362" t="str">
        <f>IF('DB Func'!AB4&gt;0,"S","N")</f>
        <v>N</v>
      </c>
      <c r="DW9" s="362" t="str">
        <f>IF('DB Func'!AG4&gt;0,"S","N")</f>
        <v>N</v>
      </c>
      <c r="DX9" s="362" t="str">
        <f>IF('DB Func'!AL4&gt;0,"S","N")</f>
        <v>N</v>
      </c>
      <c r="DY9" s="362" t="str">
        <f>IF('DB Func'!AQ4&gt;0,"S","N")</f>
        <v>N</v>
      </c>
      <c r="DZ9" s="362">
        <v>3</v>
      </c>
      <c r="EA9" s="369">
        <f ca="1">'DB Func'!C4</f>
        <v>0</v>
      </c>
      <c r="EB9" s="362" t="str">
        <f t="shared" ref="EB9:EQ24" ca="1" si="24">IF(DAY($EA9)&gt;EB$7,"n","s")</f>
        <v>s</v>
      </c>
      <c r="EC9" s="362" t="str">
        <f t="shared" ca="1" si="24"/>
        <v>s</v>
      </c>
      <c r="ED9" s="362" t="str">
        <f t="shared" ca="1" si="24"/>
        <v>s</v>
      </c>
      <c r="EE9" s="362" t="str">
        <f t="shared" ca="1" si="24"/>
        <v>s</v>
      </c>
      <c r="EF9" s="362" t="str">
        <f t="shared" ca="1" si="24"/>
        <v>s</v>
      </c>
      <c r="EG9" s="362" t="str">
        <f t="shared" ca="1" si="24"/>
        <v>s</v>
      </c>
      <c r="EH9" s="362" t="str">
        <f t="shared" ca="1" si="24"/>
        <v>s</v>
      </c>
      <c r="EI9" s="362" t="str">
        <f t="shared" ca="1" si="24"/>
        <v>s</v>
      </c>
      <c r="EJ9" s="362" t="str">
        <f t="shared" ca="1" si="24"/>
        <v>s</v>
      </c>
      <c r="EK9" s="362" t="str">
        <f t="shared" ca="1" si="24"/>
        <v>s</v>
      </c>
      <c r="EL9" s="362" t="str">
        <f t="shared" ca="1" si="24"/>
        <v>s</v>
      </c>
      <c r="EM9" s="362" t="str">
        <f t="shared" ca="1" si="24"/>
        <v>s</v>
      </c>
      <c r="EN9" s="362" t="str">
        <f t="shared" ca="1" si="24"/>
        <v>s</v>
      </c>
      <c r="EO9" s="362" t="str">
        <f t="shared" ca="1" si="24"/>
        <v>s</v>
      </c>
      <c r="EP9" s="362" t="str">
        <f t="shared" ca="1" si="24"/>
        <v>s</v>
      </c>
      <c r="EQ9" s="362" t="str">
        <f t="shared" ca="1" si="24"/>
        <v>s</v>
      </c>
      <c r="ER9" s="362" t="str">
        <f t="shared" ref="ER9:FF37" ca="1" si="25">IF(DAY($EA9)&gt;ER$7,"n","s")</f>
        <v>s</v>
      </c>
      <c r="ES9" s="362" t="str">
        <f t="shared" ca="1" si="25"/>
        <v>s</v>
      </c>
      <c r="ET9" s="362" t="str">
        <f t="shared" ca="1" si="25"/>
        <v>s</v>
      </c>
      <c r="EU9" s="362" t="str">
        <f t="shared" ca="1" si="25"/>
        <v>s</v>
      </c>
      <c r="EV9" s="362" t="str">
        <f t="shared" ca="1" si="25"/>
        <v>s</v>
      </c>
      <c r="EW9" s="362" t="str">
        <f t="shared" ca="1" si="25"/>
        <v>s</v>
      </c>
      <c r="EX9" s="362" t="str">
        <f t="shared" ca="1" si="25"/>
        <v>s</v>
      </c>
      <c r="EY9" s="362" t="str">
        <f t="shared" ca="1" si="25"/>
        <v>s</v>
      </c>
      <c r="EZ9" s="362" t="str">
        <f t="shared" ca="1" si="25"/>
        <v>s</v>
      </c>
      <c r="FA9" s="362" t="str">
        <f t="shared" ca="1" si="25"/>
        <v>s</v>
      </c>
      <c r="FB9" s="362" t="str">
        <f t="shared" ca="1" si="25"/>
        <v>s</v>
      </c>
      <c r="FC9" s="362" t="str">
        <f t="shared" ca="1" si="25"/>
        <v>s</v>
      </c>
      <c r="FD9" s="362" t="str">
        <f t="shared" ca="1" si="25"/>
        <v>s</v>
      </c>
      <c r="FE9" s="362" t="str">
        <f t="shared" ca="1" si="25"/>
        <v>s</v>
      </c>
      <c r="FF9" s="362" t="str">
        <f t="shared" ca="1" si="25"/>
        <v>s</v>
      </c>
      <c r="FG9" s="362">
        <f t="shared" ref="FG9:FG37" ca="1" si="26">COUNTIF(EB9:FF9,"s")</f>
        <v>31</v>
      </c>
      <c r="FH9" s="362">
        <f t="shared" ref="FH9:FH37" ca="1" si="27">COUNTIFS(OFFSET(DP9,0,0,,-(FG9)),"S")</f>
        <v>0</v>
      </c>
      <c r="FI9" s="362" t="str">
        <f ca="1">IF(AND(YEAR(EA9)='P Gerais'!D7,MONTH(Lanc!EA9)=3,DAY(Lanc!EA9)&gt;1),"S","N")</f>
        <v>N</v>
      </c>
      <c r="FJ9" s="364">
        <f t="shared" ref="FJ9:FJ37" ca="1" si="28">IF(FI9="s",(D9/31)*FG9,D9)</f>
        <v>0</v>
      </c>
      <c r="FK9" s="364">
        <f t="shared" ref="FK9:FK37" si="29">IF(OR(AB9="",AB9=0),0,(FJ9/220)*AB9)</f>
        <v>0</v>
      </c>
      <c r="FL9" s="387">
        <f t="shared" ref="FL9:FL37" ca="1" si="30">(D9/30)*AC9</f>
        <v>0</v>
      </c>
      <c r="FP9" s="363">
        <f ca="1">((FJ9-FL9-FK9+AZ9+AQ9+SUM(Z9:AA9)+SUM(AW9:AX9)+AK9)*IF('DB Func'!GG4="ok",'DB Func'!GD4,0))</f>
        <v>0</v>
      </c>
      <c r="FR9" s="389">
        <f t="shared" ref="FR9:FR37" ca="1" si="31">$FQ$8*BA9</f>
        <v>0</v>
      </c>
      <c r="GV9" s="49"/>
      <c r="GW9" s="49"/>
      <c r="GX9" s="49"/>
      <c r="GY9" s="49"/>
      <c r="GZ9" s="49"/>
      <c r="HA9" s="49"/>
      <c r="HB9" s="49"/>
      <c r="HC9" s="49"/>
    </row>
    <row r="10" spans="1:211" ht="30" customHeight="1" thickTop="1" thickBot="1">
      <c r="C10" s="390" t="str">
        <f ca="1">IF('DB Func'!B5="Funcionário 3","",'DB Func'!B5)</f>
        <v/>
      </c>
      <c r="D10" s="391">
        <f ca="1">'DB Func'!CF5</f>
        <v>0</v>
      </c>
      <c r="E10" s="382" t="str">
        <f ca="1">IF(C10="","-",IF(OR(terceiro!E10="MAR",terceiro!F10="MAR"),"Sim","Não"))</f>
        <v>-</v>
      </c>
      <c r="F10" s="383" t="str">
        <f ca="1">IF(C10="","-",IF(OR(Ferias!E10="MAR",Ferias!F10="MAR"),"Sim","Não"))</f>
        <v>-</v>
      </c>
      <c r="G10" s="383">
        <f ca="1">IF(C10="",0,IF(F10="Sim",IF(Ferias!E10="MAR",Ferias!I10,Ferias!J10),0))</f>
        <v>0</v>
      </c>
      <c r="H10" s="185"/>
      <c r="I10" s="185"/>
      <c r="J10" s="398">
        <f t="shared" ca="1" si="5"/>
        <v>0</v>
      </c>
      <c r="K10" s="152"/>
      <c r="L10" s="151"/>
      <c r="M10" s="189"/>
      <c r="N10" s="153"/>
      <c r="O10" s="48"/>
      <c r="P10" s="48"/>
      <c r="Q10" s="48"/>
      <c r="R10" s="49"/>
      <c r="S10" s="49"/>
      <c r="T10" s="49"/>
      <c r="U10" s="49"/>
      <c r="V10" s="49"/>
      <c r="W10" s="49"/>
      <c r="X10" s="49"/>
      <c r="Y10" s="49"/>
      <c r="Z10" s="49"/>
      <c r="AA10" s="49"/>
      <c r="AB10" s="48"/>
      <c r="AC10" s="48"/>
      <c r="AD10" s="49"/>
      <c r="AE10" s="49"/>
      <c r="AF10" s="314"/>
      <c r="AH10" s="400">
        <f ca="1">IF(AND('DB Func'!GE5="Fevereiro",'DB Func'!BQ5="2 Parcelas"),(('auxiliar 13 sal'!E6/12*'DB Func'!GF5+AVERAGE('auxiliar 13 sal'!Q6:AB6)+AVERAGE('auxiliar 13 sal'!AE6:AP6)+'auxiliar 13 sal'!E6*'DB Func'!BN5+'auxiliar 13 sal'!E6*'DB Func'!BO5)/2),IF('DB Func'!GE5="Março",IF('DB Func'!BQ5="Parcela Única",('auxiliar 13 sal'!E6/12*'DB Func'!GF5)+AVERAGE('auxiliar 13 sal'!Q6:AB6)+AVERAGE('auxiliar 13 sal'!AE6:AP6)+('auxiliar 13 sal'!E6*'DB Func'!BN5)+('auxiliar 13 sal'!E6*'DB Func'!BO5),IF('DB Func'!BQ5="2 Parcelas",(('auxiliar 13 sal'!E6/12*'DB Func'!GF5+AVERAGE('auxiliar 13 sal'!Q6:AB6)+AVERAGE('auxiliar 13 sal'!AE6:AP6)+'auxiliar 13 sal'!E6*'DB Func'!BN5+'auxiliar 13 sal'!E6*'DB Func'!BO5)/2))),0))</f>
        <v>0</v>
      </c>
      <c r="AK10" s="364">
        <f t="shared" ca="1" si="6"/>
        <v>0</v>
      </c>
      <c r="AL10" s="371">
        <f t="shared" ca="1" si="7"/>
        <v>0</v>
      </c>
      <c r="AM10" s="364">
        <f t="shared" ca="1" si="8"/>
        <v>0</v>
      </c>
      <c r="AN10" s="364">
        <f t="shared" ca="1" si="9"/>
        <v>0</v>
      </c>
      <c r="AO10" s="371">
        <f t="shared" ca="1" si="10"/>
        <v>0</v>
      </c>
      <c r="AP10" s="371">
        <f t="shared" ca="1" si="11"/>
        <v>0</v>
      </c>
      <c r="AQ10" s="364">
        <f t="shared" ca="1" si="12"/>
        <v>0</v>
      </c>
      <c r="AR10" s="364">
        <f>IF(OR(M10="",M10=0),0,((FJ10/220)*('Ho Ex'!$C$8+$AS$6))*M10)</f>
        <v>0</v>
      </c>
      <c r="AS10" s="364">
        <f>IF(OR(N10="",N10=0),0,((FJ10/220*('DB Func'!GD5+Lanc!$AS$6))*('Ho Ex'!$I$8+$AS$6))*(N10/52.5*60))</f>
        <v>0</v>
      </c>
      <c r="AT10" s="364">
        <f>IF(OR(M10="",M10=0),0,((FJ10/220)*('Ho Ex'!$J$8+$AS$6))*O10)</f>
        <v>0</v>
      </c>
      <c r="AU10" s="364">
        <f>IF(OR(M10="",M10=0),0,((FJ10/220)*('Ho Ex'!I13+$AS$6))*P10)</f>
        <v>0</v>
      </c>
      <c r="AV10" s="364">
        <f>IF(OR(M10="",M10=0),0,((FJ10/220)*('Ho Ex'!C13+$AS$6))*Q10)</f>
        <v>0</v>
      </c>
      <c r="AW10" s="364">
        <f ca="1">FJ10*'DB Func'!BN5</f>
        <v>0</v>
      </c>
      <c r="AX10" s="364">
        <f ca="1">FJ10*'DB Func'!BO5</f>
        <v>0</v>
      </c>
      <c r="AY10" s="364">
        <f ca="1">IF(FJ10=0,0,VLOOKUP(FJ10,'P Gerais'!$D$39:$G$41,3,TRUE)*Func3!$F$68)</f>
        <v>0</v>
      </c>
      <c r="AZ10" s="364">
        <f t="shared" si="13"/>
        <v>0</v>
      </c>
      <c r="BA10" s="364">
        <f ca="1">((FJ10-FL10-FK10+AZ10+AQ10+SUM(Z10:AA10)+SUM(AW10:AX10)+AK10)*IF('DB Func'!GG5="ok",'DB Func'!GD5,0))+(FJ10-FL10-FK10+AZ10+AQ10+SUM(Z10:AA10)+SUM(AW10:AX10))+AK10</f>
        <v>0</v>
      </c>
      <c r="BB10" s="385">
        <f ca="1">VLOOKUP(BA10,'P Gerais'!$D$22:$G$25,3,TRUE)</f>
        <v>0.08</v>
      </c>
      <c r="BC10" s="364">
        <f ca="1">IF(BA10&lt;'P Gerais'!$D$25,BA10*BB10,Lanc!BB10)</f>
        <v>0</v>
      </c>
      <c r="BD10" s="364">
        <f ca="1">BA10-BC10-('DB Func'!GB5*'P Gerais'!$D$35)</f>
        <v>0</v>
      </c>
      <c r="BE10" s="386">
        <f ca="1">VLOOKUP(BD10,'P Gerais'!$D$29:$F$33,3,TRUE)</f>
        <v>0</v>
      </c>
      <c r="BF10" s="364">
        <f t="shared" ca="1" si="14"/>
        <v>0</v>
      </c>
      <c r="BG10" s="364">
        <f ca="1">VLOOKUP(BD10,'P Gerais'!$D$29:$G$33,4,TRUE)</f>
        <v>0</v>
      </c>
      <c r="BH10" s="364">
        <f t="shared" ca="1" si="15"/>
        <v>0</v>
      </c>
      <c r="BI10" s="364">
        <f t="shared" ca="1" si="16"/>
        <v>0</v>
      </c>
      <c r="BJ10" s="362">
        <f ca="1">'DB Func'!G5</f>
        <v>0</v>
      </c>
      <c r="BK10" s="362">
        <f ca="1">'DB Func'!FW5</f>
        <v>0</v>
      </c>
      <c r="BL10" s="364">
        <f ca="1">D10*'P Gerais'!$D$13</f>
        <v>0</v>
      </c>
      <c r="BM10" s="364">
        <f ca="1">D10*'P Gerais'!$D$14</f>
        <v>0</v>
      </c>
      <c r="BN10" s="364">
        <f ca="1">D10*'P Gerais'!$D$16</f>
        <v>0</v>
      </c>
      <c r="BO10" s="364">
        <f ca="1">D10*'P Gerais'!$D$17</f>
        <v>0</v>
      </c>
      <c r="BP10" s="364">
        <f ca="1">D10*'P Gerais'!$D$18</f>
        <v>0</v>
      </c>
      <c r="BQ10" s="385">
        <f ca="1">VLOOKUP(D10,'P Gerais'!$D$22:$G$24,3,TRUE)</f>
        <v>0.08</v>
      </c>
      <c r="BR10" s="385">
        <f ca="1">VLOOKUP(D10,'P Gerais'!$D$29:$G$33,3,TRUE)</f>
        <v>0</v>
      </c>
      <c r="BS10" s="385">
        <f ca="1">'DB Func'!BN5</f>
        <v>0</v>
      </c>
      <c r="BT10" s="385">
        <f ca="1">'DB Func'!BO5</f>
        <v>0</v>
      </c>
      <c r="BU10" s="385">
        <f ca="1">'DB Func'!FX5</f>
        <v>0</v>
      </c>
      <c r="BV10" s="364">
        <f t="shared" ca="1" si="17"/>
        <v>-0.08</v>
      </c>
      <c r="BW10" s="364">
        <f ca="1">BV10-'DB Func'!GC5</f>
        <v>-0.08</v>
      </c>
      <c r="BX10" s="362">
        <f ca="1">IFERROR(VLOOKUP(BW10,'P Gerais'!$D$29:$G$33,3,TRUE)*BW10,0)</f>
        <v>0</v>
      </c>
      <c r="BY10" s="364">
        <f ca="1">IFERROR(BX10-VLOOKUP(BW10,'P Gerais'!$D$29:$H$33,4,TRUE),0)</f>
        <v>0</v>
      </c>
      <c r="BZ10" s="364">
        <f ca="1">D10*'DB Func'!GD5</f>
        <v>0</v>
      </c>
      <c r="CB10" s="364">
        <f t="shared" ca="1" si="18"/>
        <v>0</v>
      </c>
      <c r="CC10" s="364">
        <f t="shared" si="19"/>
        <v>0</v>
      </c>
      <c r="CD10" s="364">
        <f t="shared" si="20"/>
        <v>0</v>
      </c>
      <c r="CF10" s="362" t="str">
        <f t="shared" ca="1" si="21"/>
        <v>não</v>
      </c>
      <c r="CG10" s="362">
        <f ca="1">IF($CH$8=1,DAY('DB Func'!C5),0)</f>
        <v>0</v>
      </c>
      <c r="CH10" s="362">
        <f ca="1">IF(CI10=0,0,MONTH('DB Func'!C5))</f>
        <v>0</v>
      </c>
      <c r="CI10" s="362">
        <f ca="1">IF('P Gerais'!D8=YEAR('DB Func'!C5),YEAR('DB Func'!C5),0)</f>
        <v>0</v>
      </c>
      <c r="CJ10" s="371">
        <v>33</v>
      </c>
      <c r="CK10" s="363"/>
      <c r="CL10" s="362" t="str">
        <f ca="1">IF(ISERROR(HLOOKUP(CL8,$DS$7:$DY10,$DZ10,FALSE)),"N",HLOOKUP(CL8,$DS$7:$DY10,$DZ10,FALSE))</f>
        <v>N</v>
      </c>
      <c r="CM10" s="362" t="str">
        <f ca="1">IF(ISERROR(HLOOKUP(CM8,$DS$7:$DY10,$DZ10,FALSE)),"N",HLOOKUP(CM8,$DS$7:$DY10,$DZ10,FALSE))</f>
        <v>N</v>
      </c>
      <c r="CN10" s="362" t="str">
        <f ca="1">IF(ISERROR(HLOOKUP(CN8,$DS$7:$DY10,$DZ10,FALSE)),"N",HLOOKUP(CN8,$DS$7:$DY10,$DZ10,FALSE))</f>
        <v>N</v>
      </c>
      <c r="CO10" s="362" t="str">
        <f ca="1">IF(ISERROR(HLOOKUP(CO8,$DS$7:$DY10,$DZ10,FALSE)),"N",HLOOKUP(CO8,$DS$7:$DY10,$DZ10,FALSE))</f>
        <v>N</v>
      </c>
      <c r="CP10" s="362" t="str">
        <f ca="1">IF(ISERROR(HLOOKUP(CP8,$DS$7:$DY10,$DZ10,FALSE)),"N",HLOOKUP(CP8,$DS$7:$DY10,$DZ10,FALSE))</f>
        <v>N</v>
      </c>
      <c r="CQ10" s="362" t="str">
        <f ca="1">IF(ISERROR(HLOOKUP(CQ8,$DS$7:$DY10,$DZ10,FALSE)),"N",HLOOKUP(CQ8,$DS$7:$DY10,$DZ10,FALSE))</f>
        <v>N</v>
      </c>
      <c r="CR10" s="362" t="str">
        <f>IF(ISERROR(HLOOKUP(CR8,$DS$7:$DY10,$DZ10,FALSE)),"N",HLOOKUP(CR8,$DS$7:$DY10,$DZ10,FALSE))</f>
        <v>N</v>
      </c>
      <c r="CS10" s="362" t="str">
        <f ca="1">IF(ISERROR(HLOOKUP(CS8,$DS$7:$DY10,$DZ10,FALSE)),"N",HLOOKUP(CS8,$DS$7:$DY10,$DZ10,FALSE))</f>
        <v>N</v>
      </c>
      <c r="CT10" s="362" t="str">
        <f ca="1">IF(ISERROR(HLOOKUP(CT8,$DS$7:$DY10,$DZ10,FALSE)),"N",HLOOKUP(CT8,$DS$7:$DY10,$DZ10,FALSE))</f>
        <v>N</v>
      </c>
      <c r="CU10" s="362" t="str">
        <f ca="1">IF(ISERROR(HLOOKUP(CU8,$DS$7:$DY10,$DZ10,FALSE)),"N",HLOOKUP(CU8,$DS$7:$DY10,$DZ10,FALSE))</f>
        <v>N</v>
      </c>
      <c r="CV10" s="362" t="str">
        <f ca="1">IF(ISERROR(HLOOKUP(CV8,$DS$7:$DY10,$DZ10,FALSE)),"N",HLOOKUP(CV8,$DS$7:$DY10,$DZ10,FALSE))</f>
        <v>N</v>
      </c>
      <c r="CW10" s="362" t="str">
        <f ca="1">IF(ISERROR(HLOOKUP(CW8,$DS$7:$DY10,$DZ10,FALSE)),"N",HLOOKUP(CW8,$DS$7:$DY10,$DZ10,FALSE))</f>
        <v>N</v>
      </c>
      <c r="CX10" s="362" t="str">
        <f ca="1">IF(ISERROR(HLOOKUP(CX8,$DS$7:$DY10,$DZ10,FALSE)),"N",HLOOKUP(CX8,$DS$7:$DY10,$DZ10,FALSE))</f>
        <v>N</v>
      </c>
      <c r="CY10" s="362" t="str">
        <f>IF(ISERROR(HLOOKUP(CY8,$DS$7:$DY10,$DZ10,FALSE)),"N",HLOOKUP(CY8,$DS$7:$DY10,$DZ10,FALSE))</f>
        <v>N</v>
      </c>
      <c r="CZ10" s="362" t="str">
        <f ca="1">IF(ISERROR(HLOOKUP(CZ8,$DS$7:$DY10,$DZ10,FALSE)),"N",HLOOKUP(CZ8,$DS$7:$DY10,$DZ10,FALSE))</f>
        <v>N</v>
      </c>
      <c r="DA10" s="362" t="str">
        <f ca="1">IF(ISERROR(HLOOKUP(DA8,$DS$7:$DY10,$DZ10,FALSE)),"N",HLOOKUP(DA8,$DS$7:$DY10,$DZ10,FALSE))</f>
        <v>N</v>
      </c>
      <c r="DB10" s="362" t="str">
        <f ca="1">IF(ISERROR(HLOOKUP(DB8,$DS$7:$DY10,$DZ10,FALSE)),"N",HLOOKUP(DB8,$DS$7:$DY10,$DZ10,FALSE))</f>
        <v>N</v>
      </c>
      <c r="DC10" s="362" t="str">
        <f ca="1">IF(ISERROR(HLOOKUP(DC8,$DS$7:$DY10,$DZ10,FALSE)),"N",HLOOKUP(DC8,$DS$7:$DY10,$DZ10,FALSE))</f>
        <v>N</v>
      </c>
      <c r="DD10" s="362" t="str">
        <f ca="1">IF(ISERROR(HLOOKUP(DD8,$DS$7:$DY10,$DZ10,FALSE)),"N",HLOOKUP(DD8,$DS$7:$DY10,$DZ10,FALSE))</f>
        <v>N</v>
      </c>
      <c r="DE10" s="362" t="str">
        <f ca="1">IF(ISERROR(HLOOKUP(DE8,$DS$7:$DY10,$DZ10,FALSE)),"N",HLOOKUP(DE8,$DS$7:$DY10,$DZ10,FALSE))</f>
        <v>N</v>
      </c>
      <c r="DF10" s="362" t="str">
        <f>IF(ISERROR(HLOOKUP(DF8,$DS$7:$DY10,$DZ10,FALSE)),"N",HLOOKUP(DF8,$DS$7:$DY10,$DZ10,FALSE))</f>
        <v>N</v>
      </c>
      <c r="DG10" s="362" t="str">
        <f ca="1">IF(ISERROR(HLOOKUP(DG8,$DS$7:$DY10,$DZ10,FALSE)),"N",HLOOKUP(DG8,$DS$7:$DY10,$DZ10,FALSE))</f>
        <v>N</v>
      </c>
      <c r="DH10" s="362" t="str">
        <f ca="1">IF(ISERROR(HLOOKUP(DH8,$DS$7:$DY10,$DZ10,FALSE)),"N",HLOOKUP(DH8,$DS$7:$DY10,$DZ10,FALSE))</f>
        <v>N</v>
      </c>
      <c r="DI10" s="362" t="str">
        <f ca="1">IF(ISERROR(HLOOKUP(DI8,$DS$7:$DY10,$DZ10,FALSE)),"N",HLOOKUP(DI8,$DS$7:$DY10,$DZ10,FALSE))</f>
        <v>N</v>
      </c>
      <c r="DJ10" s="362" t="str">
        <f ca="1">IF(ISERROR(HLOOKUP(DJ8,$DS$7:$DY10,$DZ10,FALSE)),"N",HLOOKUP(DJ8,$DS$7:$DY10,$DZ10,FALSE))</f>
        <v>N</v>
      </c>
      <c r="DK10" s="362" t="str">
        <f ca="1">IF(ISERROR(HLOOKUP(DK8,$DS$7:$DY10,$DZ10,FALSE)),"N",HLOOKUP(DK8,$DS$7:$DY10,$DZ10,FALSE))</f>
        <v>N</v>
      </c>
      <c r="DL10" s="362" t="str">
        <f ca="1">IF(ISERROR(HLOOKUP(DL8,$DS$7:$DY10,$DZ10,FALSE)),"N",HLOOKUP(DL8,$DS$7:$DY10,$DZ10,FALSE))</f>
        <v>N</v>
      </c>
      <c r="DM10" s="362" t="str">
        <f>IF(ISERROR(HLOOKUP(DM8,$DS$7:$DY10,$DZ10,FALSE)),"N",HLOOKUP(DM8,$DS$7:$DY10,$DZ10,FALSE))</f>
        <v>N</v>
      </c>
      <c r="DN10" s="362" t="str">
        <f ca="1">IF(ISERROR(HLOOKUP(DN8,$DS$7:$DY10,$DZ10,FALSE)),"N",HLOOKUP(DN8,$DS$7:$DY10,$DZ10,FALSE))</f>
        <v>N</v>
      </c>
      <c r="DO10" s="362" t="str">
        <f ca="1">IF(ISERROR(HLOOKUP(DO8,$DS$7:$DY10,$DZ10,FALSE)),"N",HLOOKUP(DO8,$DS$7:$DY10,$DZ10,FALSE))</f>
        <v>N</v>
      </c>
      <c r="DP10" s="362" t="str">
        <f ca="1">IF(ISERROR(HLOOKUP(DP8,$DS$7:$DY10,$DZ10,FALSE)),"N",HLOOKUP(DP8,$DS$7:$DY10,$DZ10,FALSE))</f>
        <v>N</v>
      </c>
      <c r="DQ10" s="362">
        <f t="shared" ca="1" si="22"/>
        <v>0</v>
      </c>
      <c r="DR10" s="362">
        <f t="shared" ca="1" si="23"/>
        <v>31</v>
      </c>
      <c r="DS10" s="362" t="str">
        <f>IF('DB Func'!M5&gt;0,"S","N")</f>
        <v>N</v>
      </c>
      <c r="DT10" s="362" t="str">
        <f>IF('DB Func'!R5&gt;0,"S","N")</f>
        <v>N</v>
      </c>
      <c r="DU10" s="362" t="str">
        <f>IF('DB Func'!W5&gt;0,"S","N")</f>
        <v>N</v>
      </c>
      <c r="DV10" s="362" t="str">
        <f>IF('DB Func'!AB5&gt;0,"S","N")</f>
        <v>N</v>
      </c>
      <c r="DW10" s="362" t="str">
        <f>IF('DB Func'!AG5&gt;0,"S","N")</f>
        <v>N</v>
      </c>
      <c r="DX10" s="362" t="str">
        <f>IF('DB Func'!AL5&gt;0,"S","N")</f>
        <v>N</v>
      </c>
      <c r="DY10" s="362" t="str">
        <f>IF('DB Func'!AQ5&gt;0,"S","N")</f>
        <v>N</v>
      </c>
      <c r="DZ10" s="362">
        <v>4</v>
      </c>
      <c r="EA10" s="369">
        <f ca="1">'DB Func'!C5</f>
        <v>0</v>
      </c>
      <c r="EB10" s="362" t="str">
        <f t="shared" ca="1" si="24"/>
        <v>s</v>
      </c>
      <c r="EC10" s="362" t="str">
        <f t="shared" ca="1" si="24"/>
        <v>s</v>
      </c>
      <c r="ED10" s="362" t="str">
        <f t="shared" ca="1" si="24"/>
        <v>s</v>
      </c>
      <c r="EE10" s="362" t="str">
        <f t="shared" ca="1" si="24"/>
        <v>s</v>
      </c>
      <c r="EF10" s="362" t="str">
        <f t="shared" ca="1" si="24"/>
        <v>s</v>
      </c>
      <c r="EG10" s="362" t="str">
        <f t="shared" ca="1" si="24"/>
        <v>s</v>
      </c>
      <c r="EH10" s="362" t="str">
        <f t="shared" ca="1" si="24"/>
        <v>s</v>
      </c>
      <c r="EI10" s="362" t="str">
        <f t="shared" ca="1" si="24"/>
        <v>s</v>
      </c>
      <c r="EJ10" s="362" t="str">
        <f t="shared" ca="1" si="24"/>
        <v>s</v>
      </c>
      <c r="EK10" s="362" t="str">
        <f t="shared" ca="1" si="24"/>
        <v>s</v>
      </c>
      <c r="EL10" s="362" t="str">
        <f t="shared" ca="1" si="24"/>
        <v>s</v>
      </c>
      <c r="EM10" s="362" t="str">
        <f t="shared" ca="1" si="24"/>
        <v>s</v>
      </c>
      <c r="EN10" s="362" t="str">
        <f t="shared" ca="1" si="24"/>
        <v>s</v>
      </c>
      <c r="EO10" s="362" t="str">
        <f t="shared" ca="1" si="24"/>
        <v>s</v>
      </c>
      <c r="EP10" s="362" t="str">
        <f t="shared" ca="1" si="24"/>
        <v>s</v>
      </c>
      <c r="EQ10" s="362" t="str">
        <f t="shared" ca="1" si="24"/>
        <v>s</v>
      </c>
      <c r="ER10" s="362" t="str">
        <f t="shared" ca="1" si="25"/>
        <v>s</v>
      </c>
      <c r="ES10" s="362" t="str">
        <f t="shared" ca="1" si="25"/>
        <v>s</v>
      </c>
      <c r="ET10" s="362" t="str">
        <f t="shared" ca="1" si="25"/>
        <v>s</v>
      </c>
      <c r="EU10" s="362" t="str">
        <f t="shared" ca="1" si="25"/>
        <v>s</v>
      </c>
      <c r="EV10" s="362" t="str">
        <f t="shared" ca="1" si="25"/>
        <v>s</v>
      </c>
      <c r="EW10" s="362" t="str">
        <f t="shared" ca="1" si="25"/>
        <v>s</v>
      </c>
      <c r="EX10" s="362" t="str">
        <f t="shared" ca="1" si="25"/>
        <v>s</v>
      </c>
      <c r="EY10" s="362" t="str">
        <f t="shared" ca="1" si="25"/>
        <v>s</v>
      </c>
      <c r="EZ10" s="362" t="str">
        <f t="shared" ca="1" si="25"/>
        <v>s</v>
      </c>
      <c r="FA10" s="362" t="str">
        <f t="shared" ca="1" si="25"/>
        <v>s</v>
      </c>
      <c r="FB10" s="362" t="str">
        <f t="shared" ca="1" si="25"/>
        <v>s</v>
      </c>
      <c r="FC10" s="362" t="str">
        <f t="shared" ca="1" si="25"/>
        <v>s</v>
      </c>
      <c r="FD10" s="362" t="str">
        <f t="shared" ca="1" si="25"/>
        <v>s</v>
      </c>
      <c r="FE10" s="362" t="str">
        <f t="shared" ca="1" si="25"/>
        <v>s</v>
      </c>
      <c r="FF10" s="362" t="str">
        <f t="shared" ca="1" si="25"/>
        <v>s</v>
      </c>
      <c r="FG10" s="362">
        <f t="shared" ca="1" si="26"/>
        <v>31</v>
      </c>
      <c r="FH10" s="362">
        <f t="shared" ca="1" si="27"/>
        <v>0</v>
      </c>
      <c r="FI10" s="362" t="str">
        <f ca="1">IF(AND(YEAR(EA10)='P Gerais'!D8,MONTH(Lanc!EA10)=3,DAY(Lanc!EA10)&gt;1),"S","N")</f>
        <v>N</v>
      </c>
      <c r="FJ10" s="364">
        <f t="shared" ca="1" si="28"/>
        <v>0</v>
      </c>
      <c r="FK10" s="364">
        <f t="shared" si="29"/>
        <v>0</v>
      </c>
      <c r="FL10" s="387">
        <f t="shared" ca="1" si="30"/>
        <v>0</v>
      </c>
      <c r="FP10" s="363">
        <f ca="1">((FJ10-FL10-FK10+AZ10+AQ10+SUM(Z10:AA10)+SUM(AW10:AX10)+AK10)*IF('DB Func'!GG5="ok",'DB Func'!GD5,0))</f>
        <v>0</v>
      </c>
      <c r="FR10" s="389">
        <f t="shared" ca="1" si="31"/>
        <v>0</v>
      </c>
      <c r="GV10" s="49"/>
      <c r="GW10" s="49"/>
      <c r="GX10" s="49"/>
      <c r="GY10" s="49"/>
      <c r="GZ10" s="49"/>
      <c r="HA10" s="49"/>
      <c r="HB10" s="49"/>
      <c r="HC10" s="49"/>
    </row>
    <row r="11" spans="1:211" ht="30" customHeight="1" thickTop="1" thickBot="1">
      <c r="C11" s="390" t="str">
        <f ca="1">IF('DB Func'!B6="Funcionário 4","",'DB Func'!B6)</f>
        <v/>
      </c>
      <c r="D11" s="391">
        <f ca="1">'DB Func'!CF6</f>
        <v>0</v>
      </c>
      <c r="E11" s="382" t="str">
        <f ca="1">IF(C11="","-",IF(OR(terceiro!E11="MAR",terceiro!F11="MAR"),"Sim","Não"))</f>
        <v>-</v>
      </c>
      <c r="F11" s="383" t="str">
        <f ca="1">IF(C11="","-",IF(OR(Ferias!E11="MAR",Ferias!F11="MAR"),"Sim","Não"))</f>
        <v>-</v>
      </c>
      <c r="G11" s="383">
        <f ca="1">IF(C11="",0,IF(F11="Sim",IF(Ferias!E11="MAR",Ferias!I11,Ferias!J11),0))</f>
        <v>0</v>
      </c>
      <c r="H11" s="185"/>
      <c r="I11" s="185"/>
      <c r="J11" s="398">
        <f t="shared" ca="1" si="5"/>
        <v>0</v>
      </c>
      <c r="K11" s="152"/>
      <c r="L11" s="151"/>
      <c r="M11" s="189"/>
      <c r="N11" s="153"/>
      <c r="O11" s="48"/>
      <c r="P11" s="48"/>
      <c r="Q11" s="48"/>
      <c r="R11" s="49"/>
      <c r="S11" s="49"/>
      <c r="T11" s="49"/>
      <c r="U11" s="49"/>
      <c r="V11" s="49"/>
      <c r="W11" s="49"/>
      <c r="X11" s="49"/>
      <c r="Y11" s="49"/>
      <c r="Z11" s="49"/>
      <c r="AA11" s="49"/>
      <c r="AB11" s="48"/>
      <c r="AC11" s="48"/>
      <c r="AD11" s="49"/>
      <c r="AE11" s="49"/>
      <c r="AF11" s="314"/>
      <c r="AH11" s="400">
        <f ca="1">IF(AND('DB Func'!GE6="Fevereiro",'DB Func'!BQ6="2 Parcelas"),(('auxiliar 13 sal'!E7/12*'DB Func'!GF6+AVERAGE('auxiliar 13 sal'!Q7:AB7)+AVERAGE('auxiliar 13 sal'!AE7:AP7)+'auxiliar 13 sal'!E7*'DB Func'!BN6+'auxiliar 13 sal'!E7*'DB Func'!BO6)/2),IF('DB Func'!GE6="Março",IF('DB Func'!BQ6="Parcela Única",('auxiliar 13 sal'!E7/12*'DB Func'!GF6)+AVERAGE('auxiliar 13 sal'!Q7:AB7)+AVERAGE('auxiliar 13 sal'!AE7:AP7)+('auxiliar 13 sal'!E7*'DB Func'!BN6)+('auxiliar 13 sal'!E7*'DB Func'!BO6),IF('DB Func'!BQ6="2 Parcelas",(('auxiliar 13 sal'!E7/12*'DB Func'!GF6+AVERAGE('auxiliar 13 sal'!Q7:AB7)+AVERAGE('auxiliar 13 sal'!AE7:AP7)+'auxiliar 13 sal'!E7*'DB Func'!BN6+'auxiliar 13 sal'!E7*'DB Func'!BO6)/2))),0))</f>
        <v>0</v>
      </c>
      <c r="AK11" s="364">
        <f t="shared" ca="1" si="6"/>
        <v>0</v>
      </c>
      <c r="AL11" s="371">
        <f t="shared" ca="1" si="7"/>
        <v>0</v>
      </c>
      <c r="AM11" s="364">
        <f t="shared" ca="1" si="8"/>
        <v>0</v>
      </c>
      <c r="AN11" s="364">
        <f t="shared" ca="1" si="9"/>
        <v>0</v>
      </c>
      <c r="AO11" s="371">
        <f t="shared" ca="1" si="10"/>
        <v>0</v>
      </c>
      <c r="AP11" s="371">
        <f t="shared" ca="1" si="11"/>
        <v>0</v>
      </c>
      <c r="AQ11" s="364">
        <f t="shared" ca="1" si="12"/>
        <v>0</v>
      </c>
      <c r="AR11" s="364">
        <f>IF(OR(M11="",M11=0),0,((FJ11/220)*('Ho Ex'!$C$8+$AS$6))*M11)</f>
        <v>0</v>
      </c>
      <c r="AS11" s="364">
        <f>IF(OR(N11="",N11=0),0,((FJ11/220*('DB Func'!GD6+Lanc!$AS$6))*('Ho Ex'!$I$8+$AS$6))*(N11/52.5*60))</f>
        <v>0</v>
      </c>
      <c r="AT11" s="364">
        <f>IF(OR(M11="",M11=0),0,((FJ11/220)*('Ho Ex'!$J$8+$AS$6))*O11)</f>
        <v>0</v>
      </c>
      <c r="AU11" s="364">
        <f>IF(OR(M11="",M11=0),0,((FJ11/220)*('Ho Ex'!I14+$AS$6))*P11)</f>
        <v>0</v>
      </c>
      <c r="AV11" s="364">
        <f>IF(OR(M11="",M11=0),0,((FJ11/220)*('Ho Ex'!C14+$AS$6))*Q11)</f>
        <v>0</v>
      </c>
      <c r="AW11" s="364">
        <f ca="1">FJ11*'DB Func'!BN6</f>
        <v>0</v>
      </c>
      <c r="AX11" s="364">
        <f ca="1">FJ11*'DB Func'!BO6</f>
        <v>0</v>
      </c>
      <c r="AY11" s="364">
        <f ca="1">IF(FJ11=0,0,VLOOKUP(FJ11,'P Gerais'!$D$39:$G$41,3,TRUE)*Func4!$F$68)</f>
        <v>0</v>
      </c>
      <c r="AZ11" s="364">
        <f t="shared" si="13"/>
        <v>0</v>
      </c>
      <c r="BA11" s="364">
        <f ca="1">((FJ11-FL11-FK11+AZ11+AQ11+SUM(Z11:AA11)+SUM(AW11:AX11)+AK11)*IF('DB Func'!GG6="ok",'DB Func'!GD6,0))+(FJ11-FL11-FK11+AZ11+AQ11+SUM(Z11:AA11)+SUM(AW11:AX11))+AK11</f>
        <v>0</v>
      </c>
      <c r="BB11" s="385">
        <f ca="1">VLOOKUP(BA11,'P Gerais'!$D$22:$G$25,3,TRUE)</f>
        <v>0.08</v>
      </c>
      <c r="BC11" s="364">
        <f ca="1">IF(BA11&lt;'P Gerais'!$D$25,BA11*BB11,Lanc!BB11)</f>
        <v>0</v>
      </c>
      <c r="BD11" s="364">
        <f ca="1">BA11-BC11-('DB Func'!GB6*'P Gerais'!$D$35)</f>
        <v>0</v>
      </c>
      <c r="BE11" s="386">
        <f ca="1">VLOOKUP(BD11,'P Gerais'!$D$29:$F$33,3,TRUE)</f>
        <v>0</v>
      </c>
      <c r="BF11" s="364">
        <f t="shared" ca="1" si="14"/>
        <v>0</v>
      </c>
      <c r="BG11" s="364">
        <f ca="1">VLOOKUP(BD11,'P Gerais'!$D$29:$G$33,4,TRUE)</f>
        <v>0</v>
      </c>
      <c r="BH11" s="364">
        <f t="shared" ca="1" si="15"/>
        <v>0</v>
      </c>
      <c r="BI11" s="364">
        <f t="shared" ca="1" si="16"/>
        <v>0</v>
      </c>
      <c r="BJ11" s="362">
        <f ca="1">'DB Func'!G6</f>
        <v>0</v>
      </c>
      <c r="BK11" s="362">
        <f ca="1">'DB Func'!FW6</f>
        <v>0</v>
      </c>
      <c r="BL11" s="364">
        <f ca="1">D11*'P Gerais'!$D$13</f>
        <v>0</v>
      </c>
      <c r="BM11" s="364">
        <f ca="1">D11*'P Gerais'!$D$14</f>
        <v>0</v>
      </c>
      <c r="BN11" s="364">
        <f ca="1">D11*'P Gerais'!$D$16</f>
        <v>0</v>
      </c>
      <c r="BO11" s="364">
        <f ca="1">D11*'P Gerais'!$D$17</f>
        <v>0</v>
      </c>
      <c r="BP11" s="364">
        <f ca="1">D11*'P Gerais'!$D$18</f>
        <v>0</v>
      </c>
      <c r="BQ11" s="385">
        <f ca="1">VLOOKUP(D11,'P Gerais'!$D$22:$G$24,3,TRUE)</f>
        <v>0.08</v>
      </c>
      <c r="BR11" s="385">
        <f ca="1">VLOOKUP(D11,'P Gerais'!$D$29:$G$33,3,TRUE)</f>
        <v>0</v>
      </c>
      <c r="BS11" s="385">
        <f ca="1">'DB Func'!BN6</f>
        <v>0</v>
      </c>
      <c r="BT11" s="385">
        <f ca="1">'DB Func'!BO6</f>
        <v>0</v>
      </c>
      <c r="BU11" s="385">
        <f ca="1">'DB Func'!FX6</f>
        <v>0</v>
      </c>
      <c r="BV11" s="364">
        <f t="shared" ca="1" si="17"/>
        <v>-0.08</v>
      </c>
      <c r="BW11" s="364">
        <f ca="1">BV11-'DB Func'!GC6</f>
        <v>-0.08</v>
      </c>
      <c r="BX11" s="362">
        <f ca="1">IFERROR(VLOOKUP(BW11,'P Gerais'!$D$29:$G$33,3,TRUE)*BW11,0)</f>
        <v>0</v>
      </c>
      <c r="BY11" s="364">
        <f ca="1">IFERROR(BX11-VLOOKUP(BW11,'P Gerais'!$D$29:$H$33,4,TRUE),0)</f>
        <v>0</v>
      </c>
      <c r="BZ11" s="364">
        <f ca="1">D11*'DB Func'!GD6</f>
        <v>0</v>
      </c>
      <c r="CB11" s="364">
        <f t="shared" ca="1" si="18"/>
        <v>0</v>
      </c>
      <c r="CC11" s="364">
        <f t="shared" si="19"/>
        <v>0</v>
      </c>
      <c r="CD11" s="364">
        <f t="shared" si="20"/>
        <v>0</v>
      </c>
      <c r="CF11" s="362" t="str">
        <f t="shared" ca="1" si="21"/>
        <v>não</v>
      </c>
      <c r="CG11" s="362">
        <f ca="1">IF($CH$8=1,DAY('DB Func'!C6),0)</f>
        <v>0</v>
      </c>
      <c r="CH11" s="362">
        <f ca="1">IF(CI11=0,0,MONTH('DB Func'!C6))</f>
        <v>0</v>
      </c>
      <c r="CI11" s="362">
        <f ca="1">IF('P Gerais'!D9=YEAR('DB Func'!C6),YEAR('DB Func'!C6),0)</f>
        <v>0</v>
      </c>
      <c r="CJ11" s="371">
        <v>34</v>
      </c>
      <c r="CK11" s="363"/>
      <c r="CL11" s="362" t="str">
        <f>IF(ISERROR(HLOOKUP(CL9,$DS$7:$DY11,$DZ11,FALSE)),"N",HLOOKUP(CL9,$DS$7:$DY11,$DZ11,FALSE))</f>
        <v>N</v>
      </c>
      <c r="CM11" s="362" t="str">
        <f>IF(ISERROR(HLOOKUP(CM9,$DS$7:$DY11,$DZ11,FALSE)),"N",HLOOKUP(CM9,$DS$7:$DY11,$DZ11,FALSE))</f>
        <v>N</v>
      </c>
      <c r="CN11" s="362" t="str">
        <f>IF(ISERROR(HLOOKUP(CN9,$DS$7:$DY11,$DZ11,FALSE)),"N",HLOOKUP(CN9,$DS$7:$DY11,$DZ11,FALSE))</f>
        <v>N</v>
      </c>
      <c r="CO11" s="362" t="str">
        <f>IF(ISERROR(HLOOKUP(CO9,$DS$7:$DY11,$DZ11,FALSE)),"N",HLOOKUP(CO9,$DS$7:$DY11,$DZ11,FALSE))</f>
        <v>N</v>
      </c>
      <c r="CP11" s="362" t="str">
        <f>IF(ISERROR(HLOOKUP(CP9,$DS$7:$DY11,$DZ11,FALSE)),"N",HLOOKUP(CP9,$DS$7:$DY11,$DZ11,FALSE))</f>
        <v>N</v>
      </c>
      <c r="CQ11" s="362" t="str">
        <f>IF(ISERROR(HLOOKUP(CQ9,$DS$7:$DY11,$DZ11,FALSE)),"N",HLOOKUP(CQ9,$DS$7:$DY11,$DZ11,FALSE))</f>
        <v>N</v>
      </c>
      <c r="CR11" s="362" t="str">
        <f>IF(ISERROR(HLOOKUP(CR9,$DS$7:$DY11,$DZ11,FALSE)),"N",HLOOKUP(CR9,$DS$7:$DY11,$DZ11,FALSE))</f>
        <v>N</v>
      </c>
      <c r="CS11" s="362" t="str">
        <f>IF(ISERROR(HLOOKUP(CS9,$DS$7:$DY11,$DZ11,FALSE)),"N",HLOOKUP(CS9,$DS$7:$DY11,$DZ11,FALSE))</f>
        <v>N</v>
      </c>
      <c r="CT11" s="362" t="str">
        <f>IF(ISERROR(HLOOKUP(CT9,$DS$7:$DY11,$DZ11,FALSE)),"N",HLOOKUP(CT9,$DS$7:$DY11,$DZ11,FALSE))</f>
        <v>N</v>
      </c>
      <c r="CU11" s="362" t="str">
        <f>IF(ISERROR(HLOOKUP(CU9,$DS$7:$DY11,$DZ11,FALSE)),"N",HLOOKUP(CU9,$DS$7:$DY11,$DZ11,FALSE))</f>
        <v>N</v>
      </c>
      <c r="CV11" s="362" t="str">
        <f>IF(ISERROR(HLOOKUP(CV9,$DS$7:$DY11,$DZ11,FALSE)),"N",HLOOKUP(CV9,$DS$7:$DY11,$DZ11,FALSE))</f>
        <v>N</v>
      </c>
      <c r="CW11" s="362" t="str">
        <f>IF(ISERROR(HLOOKUP(CW9,$DS$7:$DY11,$DZ11,FALSE)),"N",HLOOKUP(CW9,$DS$7:$DY11,$DZ11,FALSE))</f>
        <v>N</v>
      </c>
      <c r="CX11" s="362" t="str">
        <f>IF(ISERROR(HLOOKUP(CX9,$DS$7:$DY11,$DZ11,FALSE)),"N",HLOOKUP(CX9,$DS$7:$DY11,$DZ11,FALSE))</f>
        <v>N</v>
      </c>
      <c r="CY11" s="362" t="str">
        <f>IF(ISERROR(HLOOKUP(CY9,$DS$7:$DY11,$DZ11,FALSE)),"N",HLOOKUP(CY9,$DS$7:$DY11,$DZ11,FALSE))</f>
        <v>N</v>
      </c>
      <c r="CZ11" s="362" t="str">
        <f>IF(ISERROR(HLOOKUP(CZ9,$DS$7:$DY11,$DZ11,FALSE)),"N",HLOOKUP(CZ9,$DS$7:$DY11,$DZ11,FALSE))</f>
        <v>N</v>
      </c>
      <c r="DA11" s="362" t="str">
        <f>IF(ISERROR(HLOOKUP(DA9,$DS$7:$DY11,$DZ11,FALSE)),"N",HLOOKUP(DA9,$DS$7:$DY11,$DZ11,FALSE))</f>
        <v>N</v>
      </c>
      <c r="DB11" s="362" t="str">
        <f>IF(ISERROR(HLOOKUP(DB9,$DS$7:$DY11,$DZ11,FALSE)),"N",HLOOKUP(DB9,$DS$7:$DY11,$DZ11,FALSE))</f>
        <v>N</v>
      </c>
      <c r="DC11" s="362" t="str">
        <f>IF(ISERROR(HLOOKUP(DC9,$DS$7:$DY11,$DZ11,FALSE)),"N",HLOOKUP(DC9,$DS$7:$DY11,$DZ11,FALSE))</f>
        <v>N</v>
      </c>
      <c r="DD11" s="362" t="str">
        <f>IF(ISERROR(HLOOKUP(DD9,$DS$7:$DY11,$DZ11,FALSE)),"N",HLOOKUP(DD9,$DS$7:$DY11,$DZ11,FALSE))</f>
        <v>N</v>
      </c>
      <c r="DE11" s="362" t="str">
        <f>IF(ISERROR(HLOOKUP(DE9,$DS$7:$DY11,$DZ11,FALSE)),"N",HLOOKUP(DE9,$DS$7:$DY11,$DZ11,FALSE))</f>
        <v>N</v>
      </c>
      <c r="DF11" s="362" t="str">
        <f>IF(ISERROR(HLOOKUP(DF9,$DS$7:$DY11,$DZ11,FALSE)),"N",HLOOKUP(DF9,$DS$7:$DY11,$DZ11,FALSE))</f>
        <v>N</v>
      </c>
      <c r="DG11" s="362" t="str">
        <f>IF(ISERROR(HLOOKUP(DG9,$DS$7:$DY11,$DZ11,FALSE)),"N",HLOOKUP(DG9,$DS$7:$DY11,$DZ11,FALSE))</f>
        <v>N</v>
      </c>
      <c r="DH11" s="362" t="str">
        <f>IF(ISERROR(HLOOKUP(DH9,$DS$7:$DY11,$DZ11,FALSE)),"N",HLOOKUP(DH9,$DS$7:$DY11,$DZ11,FALSE))</f>
        <v>N</v>
      </c>
      <c r="DI11" s="362" t="str">
        <f>IF(ISERROR(HLOOKUP(DI9,$DS$7:$DY11,$DZ11,FALSE)),"N",HLOOKUP(DI9,$DS$7:$DY11,$DZ11,FALSE))</f>
        <v>N</v>
      </c>
      <c r="DJ11" s="362" t="str">
        <f>IF(ISERROR(HLOOKUP(DJ9,$DS$7:$DY11,$DZ11,FALSE)),"N",HLOOKUP(DJ9,$DS$7:$DY11,$DZ11,FALSE))</f>
        <v>N</v>
      </c>
      <c r="DK11" s="362" t="str">
        <f>IF(ISERROR(HLOOKUP(DK9,$DS$7:$DY11,$DZ11,FALSE)),"N",HLOOKUP(DK9,$DS$7:$DY11,$DZ11,FALSE))</f>
        <v>N</v>
      </c>
      <c r="DL11" s="362" t="str">
        <f>IF(ISERROR(HLOOKUP(DL9,$DS$7:$DY11,$DZ11,FALSE)),"N",HLOOKUP(DL9,$DS$7:$DY11,$DZ11,FALSE))</f>
        <v>N</v>
      </c>
      <c r="DM11" s="362" t="str">
        <f>IF(ISERROR(HLOOKUP(DM9,$DS$7:$DY11,$DZ11,FALSE)),"N",HLOOKUP(DM9,$DS$7:$DY11,$DZ11,FALSE))</f>
        <v>N</v>
      </c>
      <c r="DN11" s="362" t="str">
        <f>IF(ISERROR(HLOOKUP(DN9,$DS$7:$DY11,$DZ11,FALSE)),"N",HLOOKUP(DN9,$DS$7:$DY11,$DZ11,FALSE))</f>
        <v>N</v>
      </c>
      <c r="DO11" s="362" t="str">
        <f>IF(ISERROR(HLOOKUP(DO9,$DS$7:$DY11,$DZ11,FALSE)),"N",HLOOKUP(DO9,$DS$7:$DY11,$DZ11,FALSE))</f>
        <v>N</v>
      </c>
      <c r="DP11" s="362" t="str">
        <f>IF(ISERROR(HLOOKUP(DP9,$DS$7:$DY11,$DZ11,FALSE)),"N",HLOOKUP(DP9,$DS$7:$DY11,$DZ11,FALSE))</f>
        <v>N</v>
      </c>
      <c r="DQ11" s="362">
        <f t="shared" si="22"/>
        <v>0</v>
      </c>
      <c r="DR11" s="362">
        <f t="shared" si="23"/>
        <v>31</v>
      </c>
      <c r="DS11" s="362" t="str">
        <f>IF('DB Func'!M6&gt;0,"S","N")</f>
        <v>N</v>
      </c>
      <c r="DT11" s="362" t="str">
        <f>IF('DB Func'!R6&gt;0,"S","N")</f>
        <v>N</v>
      </c>
      <c r="DU11" s="362" t="str">
        <f>IF('DB Func'!W6&gt;0,"S","N")</f>
        <v>N</v>
      </c>
      <c r="DV11" s="362" t="str">
        <f>IF('DB Func'!AB6&gt;0,"S","N")</f>
        <v>N</v>
      </c>
      <c r="DW11" s="362" t="str">
        <f>IF('DB Func'!AG6&gt;0,"S","N")</f>
        <v>N</v>
      </c>
      <c r="DX11" s="362" t="str">
        <f>IF('DB Func'!AL6&gt;0,"S","N")</f>
        <v>N</v>
      </c>
      <c r="DY11" s="362" t="str">
        <f>IF('DB Func'!AQ6&gt;0,"S","N")</f>
        <v>N</v>
      </c>
      <c r="DZ11" s="362">
        <v>5</v>
      </c>
      <c r="EA11" s="369">
        <f ca="1">'DB Func'!C6</f>
        <v>0</v>
      </c>
      <c r="EB11" s="362" t="str">
        <f t="shared" ca="1" si="24"/>
        <v>s</v>
      </c>
      <c r="EC11" s="362" t="str">
        <f t="shared" ca="1" si="24"/>
        <v>s</v>
      </c>
      <c r="ED11" s="362" t="str">
        <f t="shared" ca="1" si="24"/>
        <v>s</v>
      </c>
      <c r="EE11" s="362" t="str">
        <f t="shared" ca="1" si="24"/>
        <v>s</v>
      </c>
      <c r="EF11" s="362" t="str">
        <f t="shared" ca="1" si="24"/>
        <v>s</v>
      </c>
      <c r="EG11" s="362" t="str">
        <f t="shared" ca="1" si="24"/>
        <v>s</v>
      </c>
      <c r="EH11" s="362" t="str">
        <f t="shared" ca="1" si="24"/>
        <v>s</v>
      </c>
      <c r="EI11" s="362" t="str">
        <f t="shared" ca="1" si="24"/>
        <v>s</v>
      </c>
      <c r="EJ11" s="362" t="str">
        <f t="shared" ca="1" si="24"/>
        <v>s</v>
      </c>
      <c r="EK11" s="362" t="str">
        <f t="shared" ca="1" si="24"/>
        <v>s</v>
      </c>
      <c r="EL11" s="362" t="str">
        <f t="shared" ca="1" si="24"/>
        <v>s</v>
      </c>
      <c r="EM11" s="362" t="str">
        <f t="shared" ca="1" si="24"/>
        <v>s</v>
      </c>
      <c r="EN11" s="362" t="str">
        <f t="shared" ca="1" si="24"/>
        <v>s</v>
      </c>
      <c r="EO11" s="362" t="str">
        <f t="shared" ca="1" si="24"/>
        <v>s</v>
      </c>
      <c r="EP11" s="362" t="str">
        <f t="shared" ca="1" si="24"/>
        <v>s</v>
      </c>
      <c r="EQ11" s="362" t="str">
        <f t="shared" ca="1" si="24"/>
        <v>s</v>
      </c>
      <c r="ER11" s="362" t="str">
        <f t="shared" ca="1" si="25"/>
        <v>s</v>
      </c>
      <c r="ES11" s="362" t="str">
        <f t="shared" ca="1" si="25"/>
        <v>s</v>
      </c>
      <c r="ET11" s="362" t="str">
        <f t="shared" ca="1" si="25"/>
        <v>s</v>
      </c>
      <c r="EU11" s="362" t="str">
        <f t="shared" ca="1" si="25"/>
        <v>s</v>
      </c>
      <c r="EV11" s="362" t="str">
        <f t="shared" ca="1" si="25"/>
        <v>s</v>
      </c>
      <c r="EW11" s="362" t="str">
        <f t="shared" ca="1" si="25"/>
        <v>s</v>
      </c>
      <c r="EX11" s="362" t="str">
        <f t="shared" ca="1" si="25"/>
        <v>s</v>
      </c>
      <c r="EY11" s="362" t="str">
        <f t="shared" ca="1" si="25"/>
        <v>s</v>
      </c>
      <c r="EZ11" s="362" t="str">
        <f t="shared" ca="1" si="25"/>
        <v>s</v>
      </c>
      <c r="FA11" s="362" t="str">
        <f t="shared" ca="1" si="25"/>
        <v>s</v>
      </c>
      <c r="FB11" s="362" t="str">
        <f t="shared" ca="1" si="25"/>
        <v>s</v>
      </c>
      <c r="FC11" s="362" t="str">
        <f t="shared" ca="1" si="25"/>
        <v>s</v>
      </c>
      <c r="FD11" s="362" t="str">
        <f t="shared" ca="1" si="25"/>
        <v>s</v>
      </c>
      <c r="FE11" s="362" t="str">
        <f t="shared" ca="1" si="25"/>
        <v>s</v>
      </c>
      <c r="FF11" s="362" t="str">
        <f t="shared" ca="1" si="25"/>
        <v>s</v>
      </c>
      <c r="FG11" s="362">
        <f t="shared" ca="1" si="26"/>
        <v>31</v>
      </c>
      <c r="FH11" s="362">
        <f t="shared" ca="1" si="27"/>
        <v>0</v>
      </c>
      <c r="FI11" s="362" t="str">
        <f ca="1">IF(AND(YEAR(EA11)='P Gerais'!D9,MONTH(Lanc!EA11)=3,DAY(Lanc!EA11)&gt;1),"S","N")</f>
        <v>N</v>
      </c>
      <c r="FJ11" s="364">
        <f t="shared" ca="1" si="28"/>
        <v>0</v>
      </c>
      <c r="FK11" s="364">
        <f t="shared" si="29"/>
        <v>0</v>
      </c>
      <c r="FL11" s="387">
        <f t="shared" ca="1" si="30"/>
        <v>0</v>
      </c>
      <c r="FP11" s="363">
        <f ca="1">((FJ11-FL11-FK11+AZ11+AQ11+SUM(Z11:AA11)+SUM(AW11:AX11)+AK11)*IF('DB Func'!GG6="ok",'DB Func'!GD6,0))</f>
        <v>0</v>
      </c>
      <c r="FR11" s="389">
        <f t="shared" ca="1" si="31"/>
        <v>0</v>
      </c>
      <c r="GV11" s="49"/>
      <c r="GW11" s="49"/>
      <c r="GX11" s="49"/>
      <c r="GY11" s="49"/>
      <c r="GZ11" s="49"/>
      <c r="HA11" s="49"/>
      <c r="HB11" s="49"/>
      <c r="HC11" s="49"/>
    </row>
    <row r="12" spans="1:211" ht="30" customHeight="1" thickTop="1" thickBot="1">
      <c r="C12" s="390" t="str">
        <f ca="1">IF('DB Func'!B7="Funcionário 5","",'DB Func'!B7)</f>
        <v/>
      </c>
      <c r="D12" s="391">
        <f ca="1">'DB Func'!CF7</f>
        <v>0</v>
      </c>
      <c r="E12" s="382" t="str">
        <f ca="1">IF(C12="","-",IF(OR(terceiro!E12="MAR",terceiro!F12="MAR"),"Sim","Não"))</f>
        <v>-</v>
      </c>
      <c r="F12" s="383" t="str">
        <f ca="1">IF(C12="","-",IF(OR(Ferias!E12="MAR",Ferias!F12="MAR"),"Sim","Não"))</f>
        <v>-</v>
      </c>
      <c r="G12" s="383">
        <f ca="1">IF(C12="",0,IF(F12="Sim",IF(Ferias!E12="MAR",Ferias!I12,Ferias!J12),0))</f>
        <v>0</v>
      </c>
      <c r="H12" s="185"/>
      <c r="I12" s="185"/>
      <c r="J12" s="398">
        <f t="shared" ca="1" si="5"/>
        <v>0</v>
      </c>
      <c r="K12" s="152"/>
      <c r="L12" s="151"/>
      <c r="M12" s="189"/>
      <c r="N12" s="153"/>
      <c r="O12" s="48"/>
      <c r="P12" s="48"/>
      <c r="Q12" s="48"/>
      <c r="R12" s="49"/>
      <c r="S12" s="49"/>
      <c r="T12" s="49"/>
      <c r="U12" s="49"/>
      <c r="V12" s="49"/>
      <c r="W12" s="49"/>
      <c r="X12" s="49"/>
      <c r="Y12" s="49"/>
      <c r="Z12" s="49"/>
      <c r="AA12" s="49"/>
      <c r="AB12" s="48"/>
      <c r="AC12" s="48"/>
      <c r="AD12" s="49"/>
      <c r="AE12" s="49"/>
      <c r="AF12" s="314"/>
      <c r="AH12" s="400">
        <f ca="1">IF(AND('DB Func'!GE7="Fevereiro",'DB Func'!BQ7="2 Parcelas"),(('auxiliar 13 sal'!E8/12*'DB Func'!GF7+AVERAGE('auxiliar 13 sal'!Q8:AB8)+AVERAGE('auxiliar 13 sal'!AE8:AP8)+'auxiliar 13 sal'!E8*'DB Func'!BN7+'auxiliar 13 sal'!E8*'DB Func'!BO7)/2),IF('DB Func'!GE7="Março",IF('DB Func'!BQ7="Parcela Única",('auxiliar 13 sal'!E8/12*'DB Func'!GF7)+AVERAGE('auxiliar 13 sal'!Q8:AB8)+AVERAGE('auxiliar 13 sal'!AE8:AP8)+('auxiliar 13 sal'!E8*'DB Func'!BN7)+('auxiliar 13 sal'!E8*'DB Func'!BO7),IF('DB Func'!BQ7="2 Parcelas",(('auxiliar 13 sal'!E8/12*'DB Func'!GF7+AVERAGE('auxiliar 13 sal'!Q8:AB8)+AVERAGE('auxiliar 13 sal'!AE8:AP8)+'auxiliar 13 sal'!E8*'DB Func'!BN7+'auxiliar 13 sal'!E8*'DB Func'!BO7)/2))),0))</f>
        <v>0</v>
      </c>
      <c r="AK12" s="364">
        <f t="shared" ca="1" si="6"/>
        <v>0</v>
      </c>
      <c r="AL12" s="371">
        <f t="shared" ca="1" si="7"/>
        <v>0</v>
      </c>
      <c r="AM12" s="364">
        <f t="shared" ca="1" si="8"/>
        <v>0</v>
      </c>
      <c r="AN12" s="364">
        <f t="shared" ca="1" si="9"/>
        <v>0</v>
      </c>
      <c r="AO12" s="371">
        <f t="shared" ca="1" si="10"/>
        <v>0</v>
      </c>
      <c r="AP12" s="371">
        <f t="shared" ca="1" si="11"/>
        <v>0</v>
      </c>
      <c r="AQ12" s="364">
        <f t="shared" ca="1" si="12"/>
        <v>0</v>
      </c>
      <c r="AR12" s="364">
        <f>IF(OR(M12="",M12=0),0,((FJ12/220)*('Ho Ex'!$C$8+$AS$6))*M12)</f>
        <v>0</v>
      </c>
      <c r="AS12" s="364">
        <f>IF(OR(N12="",N12=0),0,((FJ12/220*('DB Func'!GD7+Lanc!$AS$6))*('Ho Ex'!$I$8+$AS$6))*(N12/52.5*60))</f>
        <v>0</v>
      </c>
      <c r="AT12" s="364">
        <f>IF(OR(M12="",M12=0),0,((FJ12/220)*('Ho Ex'!$J$8+$AS$6))*O12)</f>
        <v>0</v>
      </c>
      <c r="AU12" s="364">
        <f>IF(OR(M12="",M12=0),0,((FJ12/220)*('Ho Ex'!I15+$AS$6))*P12)</f>
        <v>0</v>
      </c>
      <c r="AV12" s="364">
        <f>IF(OR(M12="",M12=0),0,((FJ12/220)*('Ho Ex'!C15+$AS$6))*Q12)</f>
        <v>0</v>
      </c>
      <c r="AW12" s="364">
        <f ca="1">FJ12*'DB Func'!BN7</f>
        <v>0</v>
      </c>
      <c r="AX12" s="364">
        <f ca="1">FJ12*'DB Func'!BO7</f>
        <v>0</v>
      </c>
      <c r="AY12" s="364">
        <f ca="1">IF(FJ12=0,0,VLOOKUP(FJ12,'P Gerais'!$D$39:$G$41,3,TRUE)*Func5!$F$68)</f>
        <v>0</v>
      </c>
      <c r="AZ12" s="364">
        <f t="shared" si="13"/>
        <v>0</v>
      </c>
      <c r="BA12" s="364">
        <f ca="1">((FJ12-FL12-FK12+AZ12+AQ12+SUM(Z12:AA12)+SUM(AW12:AX12)+AK12)*IF('DB Func'!GG7="ok",'DB Func'!GD7,0))+(FJ12-FL12-FK12+AZ12+AQ12+SUM(Z12:AA12)+SUM(AW12:AX12))+AK12</f>
        <v>0</v>
      </c>
      <c r="BB12" s="385">
        <f ca="1">VLOOKUP(BA12,'P Gerais'!$D$22:$G$25,3,TRUE)</f>
        <v>0.08</v>
      </c>
      <c r="BC12" s="364">
        <f ca="1">IF(BA12&lt;'P Gerais'!$D$25,BA12*BB12,Lanc!BB12)</f>
        <v>0</v>
      </c>
      <c r="BD12" s="364">
        <f ca="1">BA12-BC12-('DB Func'!GB7*'P Gerais'!$D$35)</f>
        <v>0</v>
      </c>
      <c r="BE12" s="386">
        <f ca="1">VLOOKUP(BD12,'P Gerais'!$D$29:$F$33,3,TRUE)</f>
        <v>0</v>
      </c>
      <c r="BF12" s="364">
        <f t="shared" ca="1" si="14"/>
        <v>0</v>
      </c>
      <c r="BG12" s="364">
        <f ca="1">VLOOKUP(BD12,'P Gerais'!$D$29:$G$33,4,TRUE)</f>
        <v>0</v>
      </c>
      <c r="BH12" s="364">
        <f t="shared" ca="1" si="15"/>
        <v>0</v>
      </c>
      <c r="BI12" s="364">
        <f t="shared" ca="1" si="16"/>
        <v>0</v>
      </c>
      <c r="BJ12" s="362">
        <f ca="1">'DB Func'!G7</f>
        <v>0</v>
      </c>
      <c r="BK12" s="362">
        <f ca="1">'DB Func'!FW7</f>
        <v>0</v>
      </c>
      <c r="BL12" s="364">
        <f ca="1">D12*'P Gerais'!$D$13</f>
        <v>0</v>
      </c>
      <c r="BM12" s="364">
        <f ca="1">D12*'P Gerais'!$D$14</f>
        <v>0</v>
      </c>
      <c r="BN12" s="364">
        <f ca="1">D12*'P Gerais'!$D$16</f>
        <v>0</v>
      </c>
      <c r="BO12" s="364">
        <f ca="1">D12*'P Gerais'!$D$17</f>
        <v>0</v>
      </c>
      <c r="BP12" s="364">
        <f ca="1">D12*'P Gerais'!$D$18</f>
        <v>0</v>
      </c>
      <c r="BQ12" s="385">
        <f ca="1">VLOOKUP(D12,'P Gerais'!$D$22:$G$24,3,TRUE)</f>
        <v>0.08</v>
      </c>
      <c r="BR12" s="385">
        <f ca="1">VLOOKUP(D12,'P Gerais'!$D$29:$G$33,3,TRUE)</f>
        <v>0</v>
      </c>
      <c r="BS12" s="385">
        <f ca="1">'DB Func'!BN7</f>
        <v>0</v>
      </c>
      <c r="BT12" s="385">
        <f ca="1">'DB Func'!BO7</f>
        <v>0</v>
      </c>
      <c r="BU12" s="385">
        <f ca="1">'DB Func'!FX7</f>
        <v>0</v>
      </c>
      <c r="BV12" s="364">
        <f t="shared" ca="1" si="17"/>
        <v>-0.08</v>
      </c>
      <c r="BW12" s="364">
        <f ca="1">BV12-'DB Func'!GC7</f>
        <v>-0.08</v>
      </c>
      <c r="BX12" s="362">
        <f ca="1">IFERROR(VLOOKUP(BW12,'P Gerais'!$D$29:$G$33,3,TRUE)*BW12,0)</f>
        <v>0</v>
      </c>
      <c r="BY12" s="364">
        <f ca="1">IFERROR(BX12-VLOOKUP(BW12,'P Gerais'!$D$29:$H$33,4,TRUE),0)</f>
        <v>0</v>
      </c>
      <c r="BZ12" s="364">
        <f ca="1">D12*'DB Func'!GD7</f>
        <v>0</v>
      </c>
      <c r="CB12" s="364">
        <f t="shared" ca="1" si="18"/>
        <v>0</v>
      </c>
      <c r="CC12" s="364">
        <f t="shared" si="19"/>
        <v>0</v>
      </c>
      <c r="CD12" s="364">
        <f t="shared" si="20"/>
        <v>0</v>
      </c>
      <c r="CF12" s="362" t="str">
        <f t="shared" ca="1" si="21"/>
        <v>não</v>
      </c>
      <c r="CG12" s="362">
        <f ca="1">IF($CH$8=1,DAY('DB Func'!C7),0)</f>
        <v>0</v>
      </c>
      <c r="CH12" s="362">
        <f ca="1">IF(CI12=0,0,MONTH('DB Func'!C7))</f>
        <v>0</v>
      </c>
      <c r="CI12" s="362">
        <f ca="1">IF('P Gerais'!D10=YEAR('DB Func'!C7),YEAR('DB Func'!C7),0)</f>
        <v>0</v>
      </c>
      <c r="CJ12" s="371">
        <v>35</v>
      </c>
      <c r="CK12" s="363"/>
      <c r="CL12" s="362" t="str">
        <f ca="1">IF(ISERROR(HLOOKUP(CL10,$DS$7:$DY12,$DZ12,FALSE)),"N",HLOOKUP(CL10,$DS$7:$DY12,$DZ12,FALSE))</f>
        <v>N</v>
      </c>
      <c r="CM12" s="362" t="str">
        <f ca="1">IF(ISERROR(HLOOKUP(CM10,$DS$7:$DY12,$DZ12,FALSE)),"N",HLOOKUP(CM10,$DS$7:$DY12,$DZ12,FALSE))</f>
        <v>N</v>
      </c>
      <c r="CN12" s="362" t="str">
        <f ca="1">IF(ISERROR(HLOOKUP(CN10,$DS$7:$DY12,$DZ12,FALSE)),"N",HLOOKUP(CN10,$DS$7:$DY12,$DZ12,FALSE))</f>
        <v>N</v>
      </c>
      <c r="CO12" s="362" t="str">
        <f ca="1">IF(ISERROR(HLOOKUP(CO10,$DS$7:$DY12,$DZ12,FALSE)),"N",HLOOKUP(CO10,$DS$7:$DY12,$DZ12,FALSE))</f>
        <v>N</v>
      </c>
      <c r="CP12" s="362" t="str">
        <f ca="1">IF(ISERROR(HLOOKUP(CP10,$DS$7:$DY12,$DZ12,FALSE)),"N",HLOOKUP(CP10,$DS$7:$DY12,$DZ12,FALSE))</f>
        <v>N</v>
      </c>
      <c r="CQ12" s="362" t="str">
        <f ca="1">IF(ISERROR(HLOOKUP(CQ10,$DS$7:$DY12,$DZ12,FALSE)),"N",HLOOKUP(CQ10,$DS$7:$DY12,$DZ12,FALSE))</f>
        <v>N</v>
      </c>
      <c r="CR12" s="362" t="str">
        <f>IF(ISERROR(HLOOKUP(CR10,$DS$7:$DY12,$DZ12,FALSE)),"N",HLOOKUP(CR10,$DS$7:$DY12,$DZ12,FALSE))</f>
        <v>N</v>
      </c>
      <c r="CS12" s="362" t="str">
        <f ca="1">IF(ISERROR(HLOOKUP(CS10,$DS$7:$DY12,$DZ12,FALSE)),"N",HLOOKUP(CS10,$DS$7:$DY12,$DZ12,FALSE))</f>
        <v>N</v>
      </c>
      <c r="CT12" s="362" t="str">
        <f ca="1">IF(ISERROR(HLOOKUP(CT10,$DS$7:$DY12,$DZ12,FALSE)),"N",HLOOKUP(CT10,$DS$7:$DY12,$DZ12,FALSE))</f>
        <v>N</v>
      </c>
      <c r="CU12" s="362" t="str">
        <f ca="1">IF(ISERROR(HLOOKUP(CU10,$DS$7:$DY12,$DZ12,FALSE)),"N",HLOOKUP(CU10,$DS$7:$DY12,$DZ12,FALSE))</f>
        <v>N</v>
      </c>
      <c r="CV12" s="362" t="str">
        <f ca="1">IF(ISERROR(HLOOKUP(CV10,$DS$7:$DY12,$DZ12,FALSE)),"N",HLOOKUP(CV10,$DS$7:$DY12,$DZ12,FALSE))</f>
        <v>N</v>
      </c>
      <c r="CW12" s="362" t="str">
        <f ca="1">IF(ISERROR(HLOOKUP(CW10,$DS$7:$DY12,$DZ12,FALSE)),"N",HLOOKUP(CW10,$DS$7:$DY12,$DZ12,FALSE))</f>
        <v>N</v>
      </c>
      <c r="CX12" s="362" t="str">
        <f ca="1">IF(ISERROR(HLOOKUP(CX10,$DS$7:$DY12,$DZ12,FALSE)),"N",HLOOKUP(CX10,$DS$7:$DY12,$DZ12,FALSE))</f>
        <v>N</v>
      </c>
      <c r="CY12" s="362" t="str">
        <f>IF(ISERROR(HLOOKUP(CY10,$DS$7:$DY12,$DZ12,FALSE)),"N",HLOOKUP(CY10,$DS$7:$DY12,$DZ12,FALSE))</f>
        <v>N</v>
      </c>
      <c r="CZ12" s="362" t="str">
        <f ca="1">IF(ISERROR(HLOOKUP(CZ10,$DS$7:$DY12,$DZ12,FALSE)),"N",HLOOKUP(CZ10,$DS$7:$DY12,$DZ12,FALSE))</f>
        <v>N</v>
      </c>
      <c r="DA12" s="362" t="str">
        <f ca="1">IF(ISERROR(HLOOKUP(DA10,$DS$7:$DY12,$DZ12,FALSE)),"N",HLOOKUP(DA10,$DS$7:$DY12,$DZ12,FALSE))</f>
        <v>N</v>
      </c>
      <c r="DB12" s="362" t="str">
        <f ca="1">IF(ISERROR(HLOOKUP(DB10,$DS$7:$DY12,$DZ12,FALSE)),"N",HLOOKUP(DB10,$DS$7:$DY12,$DZ12,FALSE))</f>
        <v>N</v>
      </c>
      <c r="DC12" s="362" t="str">
        <f ca="1">IF(ISERROR(HLOOKUP(DC10,$DS$7:$DY12,$DZ12,FALSE)),"N",HLOOKUP(DC10,$DS$7:$DY12,$DZ12,FALSE))</f>
        <v>N</v>
      </c>
      <c r="DD12" s="362" t="str">
        <f ca="1">IF(ISERROR(HLOOKUP(DD10,$DS$7:$DY12,$DZ12,FALSE)),"N",HLOOKUP(DD10,$DS$7:$DY12,$DZ12,FALSE))</f>
        <v>N</v>
      </c>
      <c r="DE12" s="362" t="str">
        <f ca="1">IF(ISERROR(HLOOKUP(DE10,$DS$7:$DY12,$DZ12,FALSE)),"N",HLOOKUP(DE10,$DS$7:$DY12,$DZ12,FALSE))</f>
        <v>N</v>
      </c>
      <c r="DF12" s="362" t="str">
        <f>IF(ISERROR(HLOOKUP(DF10,$DS$7:$DY12,$DZ12,FALSE)),"N",HLOOKUP(DF10,$DS$7:$DY12,$DZ12,FALSE))</f>
        <v>N</v>
      </c>
      <c r="DG12" s="362" t="str">
        <f ca="1">IF(ISERROR(HLOOKUP(DG10,$DS$7:$DY12,$DZ12,FALSE)),"N",HLOOKUP(DG10,$DS$7:$DY12,$DZ12,FALSE))</f>
        <v>N</v>
      </c>
      <c r="DH12" s="362" t="str">
        <f ca="1">IF(ISERROR(HLOOKUP(DH10,$DS$7:$DY12,$DZ12,FALSE)),"N",HLOOKUP(DH10,$DS$7:$DY12,$DZ12,FALSE))</f>
        <v>N</v>
      </c>
      <c r="DI12" s="362" t="str">
        <f ca="1">IF(ISERROR(HLOOKUP(DI10,$DS$7:$DY12,$DZ12,FALSE)),"N",HLOOKUP(DI10,$DS$7:$DY12,$DZ12,FALSE))</f>
        <v>N</v>
      </c>
      <c r="DJ12" s="362" t="str">
        <f ca="1">IF(ISERROR(HLOOKUP(DJ10,$DS$7:$DY12,$DZ12,FALSE)),"N",HLOOKUP(DJ10,$DS$7:$DY12,$DZ12,FALSE))</f>
        <v>N</v>
      </c>
      <c r="DK12" s="362" t="str">
        <f ca="1">IF(ISERROR(HLOOKUP(DK10,$DS$7:$DY12,$DZ12,FALSE)),"N",HLOOKUP(DK10,$DS$7:$DY12,$DZ12,FALSE))</f>
        <v>N</v>
      </c>
      <c r="DL12" s="362" t="str">
        <f ca="1">IF(ISERROR(HLOOKUP(DL10,$DS$7:$DY12,$DZ12,FALSE)),"N",HLOOKUP(DL10,$DS$7:$DY12,$DZ12,FALSE))</f>
        <v>N</v>
      </c>
      <c r="DM12" s="362" t="str">
        <f>IF(ISERROR(HLOOKUP(DM10,$DS$7:$DY12,$DZ12,FALSE)),"N",HLOOKUP(DM10,$DS$7:$DY12,$DZ12,FALSE))</f>
        <v>N</v>
      </c>
      <c r="DN12" s="362" t="str">
        <f ca="1">IF(ISERROR(HLOOKUP(DN10,$DS$7:$DY12,$DZ12,FALSE)),"N",HLOOKUP(DN10,$DS$7:$DY12,$DZ12,FALSE))</f>
        <v>N</v>
      </c>
      <c r="DO12" s="362" t="str">
        <f ca="1">IF(ISERROR(HLOOKUP(DO10,$DS$7:$DY12,$DZ12,FALSE)),"N",HLOOKUP(DO10,$DS$7:$DY12,$DZ12,FALSE))</f>
        <v>N</v>
      </c>
      <c r="DP12" s="362" t="str">
        <f ca="1">IF(ISERROR(HLOOKUP(DP10,$DS$7:$DY12,$DZ12,FALSE)),"N",HLOOKUP(DP10,$DS$7:$DY12,$DZ12,FALSE))</f>
        <v>N</v>
      </c>
      <c r="DQ12" s="362">
        <f t="shared" ca="1" si="22"/>
        <v>0</v>
      </c>
      <c r="DR12" s="362">
        <f t="shared" ca="1" si="23"/>
        <v>31</v>
      </c>
      <c r="DS12" s="362" t="str">
        <f>IF('DB Func'!M7&gt;0,"S","N")</f>
        <v>N</v>
      </c>
      <c r="DT12" s="362" t="str">
        <f>IF('DB Func'!R7&gt;0,"S","N")</f>
        <v>N</v>
      </c>
      <c r="DU12" s="362" t="str">
        <f>IF('DB Func'!W7&gt;0,"S","N")</f>
        <v>N</v>
      </c>
      <c r="DV12" s="362" t="str">
        <f>IF('DB Func'!AB7&gt;0,"S","N")</f>
        <v>N</v>
      </c>
      <c r="DW12" s="362" t="str">
        <f>IF('DB Func'!AG7&gt;0,"S","N")</f>
        <v>N</v>
      </c>
      <c r="DX12" s="362" t="str">
        <f>IF('DB Func'!AL7&gt;0,"S","N")</f>
        <v>N</v>
      </c>
      <c r="DY12" s="362" t="str">
        <f>IF('DB Func'!AQ7&gt;0,"S","N")</f>
        <v>N</v>
      </c>
      <c r="DZ12" s="362">
        <v>6</v>
      </c>
      <c r="EA12" s="369">
        <f ca="1">'DB Func'!C7</f>
        <v>0</v>
      </c>
      <c r="EB12" s="362" t="str">
        <f t="shared" ca="1" si="24"/>
        <v>s</v>
      </c>
      <c r="EC12" s="362" t="str">
        <f t="shared" ca="1" si="24"/>
        <v>s</v>
      </c>
      <c r="ED12" s="362" t="str">
        <f t="shared" ca="1" si="24"/>
        <v>s</v>
      </c>
      <c r="EE12" s="362" t="str">
        <f t="shared" ca="1" si="24"/>
        <v>s</v>
      </c>
      <c r="EF12" s="362" t="str">
        <f t="shared" ca="1" si="24"/>
        <v>s</v>
      </c>
      <c r="EG12" s="362" t="str">
        <f t="shared" ca="1" si="24"/>
        <v>s</v>
      </c>
      <c r="EH12" s="362" t="str">
        <f t="shared" ca="1" si="24"/>
        <v>s</v>
      </c>
      <c r="EI12" s="362" t="str">
        <f t="shared" ca="1" si="24"/>
        <v>s</v>
      </c>
      <c r="EJ12" s="362" t="str">
        <f t="shared" ca="1" si="24"/>
        <v>s</v>
      </c>
      <c r="EK12" s="362" t="str">
        <f t="shared" ca="1" si="24"/>
        <v>s</v>
      </c>
      <c r="EL12" s="362" t="str">
        <f t="shared" ca="1" si="24"/>
        <v>s</v>
      </c>
      <c r="EM12" s="362" t="str">
        <f t="shared" ca="1" si="24"/>
        <v>s</v>
      </c>
      <c r="EN12" s="362" t="str">
        <f t="shared" ca="1" si="24"/>
        <v>s</v>
      </c>
      <c r="EO12" s="362" t="str">
        <f t="shared" ca="1" si="24"/>
        <v>s</v>
      </c>
      <c r="EP12" s="362" t="str">
        <f t="shared" ca="1" si="24"/>
        <v>s</v>
      </c>
      <c r="EQ12" s="362" t="str">
        <f t="shared" ca="1" si="24"/>
        <v>s</v>
      </c>
      <c r="ER12" s="362" t="str">
        <f t="shared" ca="1" si="25"/>
        <v>s</v>
      </c>
      <c r="ES12" s="362" t="str">
        <f t="shared" ca="1" si="25"/>
        <v>s</v>
      </c>
      <c r="ET12" s="362" t="str">
        <f t="shared" ca="1" si="25"/>
        <v>s</v>
      </c>
      <c r="EU12" s="362" t="str">
        <f t="shared" ca="1" si="25"/>
        <v>s</v>
      </c>
      <c r="EV12" s="362" t="str">
        <f t="shared" ca="1" si="25"/>
        <v>s</v>
      </c>
      <c r="EW12" s="362" t="str">
        <f t="shared" ca="1" si="25"/>
        <v>s</v>
      </c>
      <c r="EX12" s="362" t="str">
        <f t="shared" ca="1" si="25"/>
        <v>s</v>
      </c>
      <c r="EY12" s="362" t="str">
        <f t="shared" ca="1" si="25"/>
        <v>s</v>
      </c>
      <c r="EZ12" s="362" t="str">
        <f t="shared" ca="1" si="25"/>
        <v>s</v>
      </c>
      <c r="FA12" s="362" t="str">
        <f t="shared" ca="1" si="25"/>
        <v>s</v>
      </c>
      <c r="FB12" s="362" t="str">
        <f t="shared" ca="1" si="25"/>
        <v>s</v>
      </c>
      <c r="FC12" s="362" t="str">
        <f t="shared" ca="1" si="25"/>
        <v>s</v>
      </c>
      <c r="FD12" s="362" t="str">
        <f t="shared" ca="1" si="25"/>
        <v>s</v>
      </c>
      <c r="FE12" s="362" t="str">
        <f t="shared" ca="1" si="25"/>
        <v>s</v>
      </c>
      <c r="FF12" s="362" t="str">
        <f t="shared" ca="1" si="25"/>
        <v>s</v>
      </c>
      <c r="FG12" s="362">
        <f t="shared" ca="1" si="26"/>
        <v>31</v>
      </c>
      <c r="FH12" s="362">
        <f t="shared" ca="1" si="27"/>
        <v>0</v>
      </c>
      <c r="FI12" s="362" t="str">
        <f ca="1">IF(AND(YEAR(EA12)='P Gerais'!D10,MONTH(Lanc!EA12)=3,DAY(Lanc!EA12)&gt;1),"S","N")</f>
        <v>N</v>
      </c>
      <c r="FJ12" s="364">
        <f t="shared" ca="1" si="28"/>
        <v>0</v>
      </c>
      <c r="FK12" s="364">
        <f t="shared" si="29"/>
        <v>0</v>
      </c>
      <c r="FL12" s="387">
        <f t="shared" ca="1" si="30"/>
        <v>0</v>
      </c>
      <c r="FP12" s="363">
        <f ca="1">((FJ12-FL12-FK12+AZ12+AQ12+SUM(Z12:AA12)+SUM(AW12:AX12)+AK12)*IF('DB Func'!GG7="ok",'DB Func'!GD7,0))</f>
        <v>0</v>
      </c>
      <c r="FR12" s="389">
        <f t="shared" ca="1" si="31"/>
        <v>0</v>
      </c>
      <c r="GV12" s="49"/>
      <c r="GW12" s="49"/>
      <c r="GX12" s="49"/>
      <c r="GY12" s="49"/>
      <c r="GZ12" s="49"/>
      <c r="HA12" s="49"/>
      <c r="HB12" s="49"/>
      <c r="HC12" s="49"/>
    </row>
    <row r="13" spans="1:211" ht="30" customHeight="1" thickTop="1" thickBot="1">
      <c r="C13" s="390" t="str">
        <f ca="1">IF('DB Func'!B8="Funcionário 6","",'DB Func'!B8)</f>
        <v/>
      </c>
      <c r="D13" s="391">
        <f ca="1">'DB Func'!CF8</f>
        <v>0</v>
      </c>
      <c r="E13" s="382" t="str">
        <f ca="1">IF(C13="","-",IF(OR(terceiro!E13="MAR",terceiro!F13="MAR"),"Sim","Não"))</f>
        <v>-</v>
      </c>
      <c r="F13" s="383" t="str">
        <f ca="1">IF(C13="","-",IF(OR(Ferias!E13="MAR",Ferias!F13="MAR"),"Sim","Não"))</f>
        <v>-</v>
      </c>
      <c r="G13" s="383">
        <f ca="1">IF(C13="",0,IF(F13="Sim",IF(Ferias!E13="MAR",Ferias!I13,Ferias!J13),0))</f>
        <v>0</v>
      </c>
      <c r="H13" s="185"/>
      <c r="I13" s="185"/>
      <c r="J13" s="398">
        <f t="shared" ca="1" si="5"/>
        <v>0</v>
      </c>
      <c r="K13" s="152"/>
      <c r="L13" s="151"/>
      <c r="M13" s="189"/>
      <c r="N13" s="153"/>
      <c r="O13" s="48"/>
      <c r="P13" s="48"/>
      <c r="Q13" s="48"/>
      <c r="R13" s="49"/>
      <c r="S13" s="49"/>
      <c r="T13" s="49"/>
      <c r="U13" s="49"/>
      <c r="V13" s="49"/>
      <c r="W13" s="49"/>
      <c r="X13" s="49"/>
      <c r="Y13" s="49"/>
      <c r="Z13" s="49"/>
      <c r="AA13" s="49"/>
      <c r="AB13" s="48"/>
      <c r="AC13" s="48"/>
      <c r="AD13" s="49"/>
      <c r="AE13" s="49"/>
      <c r="AF13" s="314"/>
      <c r="AH13" s="400">
        <f ca="1">IF(AND('DB Func'!GE8="Fevereiro",'DB Func'!BQ8="2 Parcelas"),(('auxiliar 13 sal'!E9/12*'DB Func'!GF8+AVERAGE('auxiliar 13 sal'!Q9:AB9)+AVERAGE('auxiliar 13 sal'!AE9:AP9)+'auxiliar 13 sal'!E9*'DB Func'!BN8+'auxiliar 13 sal'!E9*'DB Func'!BO8)/2),IF('DB Func'!GE8="Março",IF('DB Func'!BQ8="Parcela Única",('auxiliar 13 sal'!E9/12*'DB Func'!GF8)+AVERAGE('auxiliar 13 sal'!Q9:AB9)+AVERAGE('auxiliar 13 sal'!AE9:AP9)+('auxiliar 13 sal'!E9*'DB Func'!BN8)+('auxiliar 13 sal'!E9*'DB Func'!BO8),IF('DB Func'!BQ8="2 Parcelas",(('auxiliar 13 sal'!E9/12*'DB Func'!GF8+AVERAGE('auxiliar 13 sal'!Q9:AB9)+AVERAGE('auxiliar 13 sal'!AE9:AP9)+'auxiliar 13 sal'!E9*'DB Func'!BN8+'auxiliar 13 sal'!E9*'DB Func'!BO8)/2))),0))</f>
        <v>0</v>
      </c>
      <c r="AK13" s="364">
        <f t="shared" ca="1" si="6"/>
        <v>0</v>
      </c>
      <c r="AL13" s="371">
        <f t="shared" ca="1" si="7"/>
        <v>0</v>
      </c>
      <c r="AM13" s="364">
        <f t="shared" ca="1" si="8"/>
        <v>0</v>
      </c>
      <c r="AN13" s="364">
        <f t="shared" ca="1" si="9"/>
        <v>0</v>
      </c>
      <c r="AO13" s="371">
        <f t="shared" ca="1" si="10"/>
        <v>0</v>
      </c>
      <c r="AP13" s="371">
        <f t="shared" ca="1" si="11"/>
        <v>0</v>
      </c>
      <c r="AQ13" s="364">
        <f t="shared" ca="1" si="12"/>
        <v>0</v>
      </c>
      <c r="AR13" s="364">
        <f>IF(OR(M13="",M13=0),0,((FJ13/220)*('Ho Ex'!$C$8+$AS$6))*M13)</f>
        <v>0</v>
      </c>
      <c r="AS13" s="364">
        <f>IF(OR(N13="",N13=0),0,((FJ13/220*('DB Func'!GD8+Lanc!$AS$6))*('Ho Ex'!$I$8+$AS$6))*(N13/52.5*60))</f>
        <v>0</v>
      </c>
      <c r="AT13" s="364">
        <f>IF(OR(M13="",M13=0),0,((FJ13/220)*('Ho Ex'!$J$8+$AS$6))*O13)</f>
        <v>0</v>
      </c>
      <c r="AU13" s="364">
        <f>IF(OR(M13="",M13=0),0,((FJ13/220)*('Ho Ex'!I16+$AS$6))*P13)</f>
        <v>0</v>
      </c>
      <c r="AV13" s="364">
        <f>IF(OR(M13="",M13=0),0,((FJ13/220)*('Ho Ex'!C16+$AS$6))*Q13)</f>
        <v>0</v>
      </c>
      <c r="AW13" s="364">
        <f ca="1">FJ13*'DB Func'!BN8</f>
        <v>0</v>
      </c>
      <c r="AX13" s="364">
        <f ca="1">FJ13*'DB Func'!BO8</f>
        <v>0</v>
      </c>
      <c r="AY13" s="364">
        <f ca="1">IF(FJ13=0,0,VLOOKUP(FJ13,'P Gerais'!$D$39:$G$41,3,TRUE)*Func6!$F$68)</f>
        <v>0</v>
      </c>
      <c r="AZ13" s="364">
        <f t="shared" si="13"/>
        <v>0</v>
      </c>
      <c r="BA13" s="364">
        <f ca="1">((FJ13-FL13-FK13+AZ13+AQ13+SUM(Z13:AA13)+SUM(AW13:AX13)+AK13)*IF('DB Func'!GG8="ok",'DB Func'!GD8,0))+(FJ13-FL13-FK13+AZ13+AQ13+SUM(Z13:AA13)+SUM(AW13:AX13))+AK13</f>
        <v>0</v>
      </c>
      <c r="BB13" s="385">
        <f ca="1">VLOOKUP(BA13,'P Gerais'!$D$22:$G$25,3,TRUE)</f>
        <v>0.08</v>
      </c>
      <c r="BC13" s="364">
        <f ca="1">IF(BA13&lt;'P Gerais'!$D$25,BA13*BB13,Lanc!BB13)</f>
        <v>0</v>
      </c>
      <c r="BD13" s="364">
        <f ca="1">BA13-BC13-('DB Func'!GB8*'P Gerais'!$D$35)</f>
        <v>0</v>
      </c>
      <c r="BE13" s="386">
        <f ca="1">VLOOKUP(BD13,'P Gerais'!$D$29:$F$33,3,TRUE)</f>
        <v>0</v>
      </c>
      <c r="BF13" s="364">
        <f t="shared" ca="1" si="14"/>
        <v>0</v>
      </c>
      <c r="BG13" s="364">
        <f ca="1">VLOOKUP(BD13,'P Gerais'!$D$29:$G$33,4,TRUE)</f>
        <v>0</v>
      </c>
      <c r="BH13" s="364">
        <f t="shared" ca="1" si="15"/>
        <v>0</v>
      </c>
      <c r="BI13" s="364">
        <f t="shared" ca="1" si="16"/>
        <v>0</v>
      </c>
      <c r="BJ13" s="362">
        <f ca="1">'DB Func'!G8</f>
        <v>0</v>
      </c>
      <c r="BK13" s="362">
        <f ca="1">'DB Func'!FW8</f>
        <v>0</v>
      </c>
      <c r="BL13" s="364">
        <f ca="1">D13*'P Gerais'!$D$13</f>
        <v>0</v>
      </c>
      <c r="BM13" s="364">
        <f ca="1">D13*'P Gerais'!$D$14</f>
        <v>0</v>
      </c>
      <c r="BN13" s="364">
        <f ca="1">D13*'P Gerais'!$D$16</f>
        <v>0</v>
      </c>
      <c r="BO13" s="364">
        <f ca="1">D13*'P Gerais'!$D$17</f>
        <v>0</v>
      </c>
      <c r="BP13" s="364">
        <f ca="1">D13*'P Gerais'!$D$18</f>
        <v>0</v>
      </c>
      <c r="BQ13" s="385">
        <f ca="1">VLOOKUP(D13,'P Gerais'!$D$22:$G$24,3,TRUE)</f>
        <v>0.08</v>
      </c>
      <c r="BR13" s="385">
        <f ca="1">VLOOKUP(D13,'P Gerais'!$D$29:$G$33,3,TRUE)</f>
        <v>0</v>
      </c>
      <c r="BS13" s="385">
        <f ca="1">'DB Func'!BN8</f>
        <v>0</v>
      </c>
      <c r="BT13" s="385">
        <f ca="1">'DB Func'!BO8</f>
        <v>0</v>
      </c>
      <c r="BU13" s="385">
        <f ca="1">'DB Func'!FX8</f>
        <v>0</v>
      </c>
      <c r="BV13" s="364">
        <f t="shared" ca="1" si="17"/>
        <v>-0.08</v>
      </c>
      <c r="BW13" s="364">
        <f ca="1">BV13-'DB Func'!GC8</f>
        <v>-0.08</v>
      </c>
      <c r="BX13" s="362">
        <f ca="1">IFERROR(VLOOKUP(BW13,'P Gerais'!$D$29:$G$33,3,TRUE)*BW13,0)</f>
        <v>0</v>
      </c>
      <c r="BY13" s="364">
        <f ca="1">IFERROR(BX13-VLOOKUP(BW13,'P Gerais'!$D$29:$H$33,4,TRUE),0)</f>
        <v>0</v>
      </c>
      <c r="BZ13" s="364">
        <f ca="1">D13*'DB Func'!GD8</f>
        <v>0</v>
      </c>
      <c r="CB13" s="364">
        <f t="shared" ca="1" si="18"/>
        <v>0</v>
      </c>
      <c r="CC13" s="364">
        <f t="shared" si="19"/>
        <v>0</v>
      </c>
      <c r="CD13" s="364">
        <f t="shared" si="20"/>
        <v>0</v>
      </c>
      <c r="CF13" s="362" t="str">
        <f t="shared" ca="1" si="21"/>
        <v>não</v>
      </c>
      <c r="CG13" s="362">
        <f ca="1">IF($CH$8=1,DAY('DB Func'!C8),0)</f>
        <v>0</v>
      </c>
      <c r="CH13" s="362">
        <f ca="1">IF(CI13=0,0,MONTH('DB Func'!C8))</f>
        <v>0</v>
      </c>
      <c r="CI13" s="362">
        <f ca="1">IF('P Gerais'!D11=YEAR('DB Func'!C8),YEAR('DB Func'!C8),0)</f>
        <v>0</v>
      </c>
      <c r="CJ13" s="371">
        <v>36</v>
      </c>
      <c r="CK13" s="363"/>
      <c r="CL13" s="362" t="str">
        <f>IF(ISERROR(HLOOKUP(CL11,$DS$7:$DY13,$DZ13,FALSE)),"N",HLOOKUP(CL11,$DS$7:$DY13,$DZ13,FALSE))</f>
        <v>N</v>
      </c>
      <c r="CM13" s="362" t="str">
        <f>IF(ISERROR(HLOOKUP(CM11,$DS$7:$DY13,$DZ13,FALSE)),"N",HLOOKUP(CM11,$DS$7:$DY13,$DZ13,FALSE))</f>
        <v>N</v>
      </c>
      <c r="CN13" s="362" t="str">
        <f>IF(ISERROR(HLOOKUP(CN11,$DS$7:$DY13,$DZ13,FALSE)),"N",HLOOKUP(CN11,$DS$7:$DY13,$DZ13,FALSE))</f>
        <v>N</v>
      </c>
      <c r="CO13" s="362" t="str">
        <f>IF(ISERROR(HLOOKUP(CO11,$DS$7:$DY13,$DZ13,FALSE)),"N",HLOOKUP(CO11,$DS$7:$DY13,$DZ13,FALSE))</f>
        <v>N</v>
      </c>
      <c r="CP13" s="362" t="str">
        <f>IF(ISERROR(HLOOKUP(CP11,$DS$7:$DY13,$DZ13,FALSE)),"N",HLOOKUP(CP11,$DS$7:$DY13,$DZ13,FALSE))</f>
        <v>N</v>
      </c>
      <c r="CQ13" s="362" t="str">
        <f>IF(ISERROR(HLOOKUP(CQ11,$DS$7:$DY13,$DZ13,FALSE)),"N",HLOOKUP(CQ11,$DS$7:$DY13,$DZ13,FALSE))</f>
        <v>N</v>
      </c>
      <c r="CR13" s="362" t="str">
        <f>IF(ISERROR(HLOOKUP(CR11,$DS$7:$DY13,$DZ13,FALSE)),"N",HLOOKUP(CR11,$DS$7:$DY13,$DZ13,FALSE))</f>
        <v>N</v>
      </c>
      <c r="CS13" s="362" t="str">
        <f>IF(ISERROR(HLOOKUP(CS11,$DS$7:$DY13,$DZ13,FALSE)),"N",HLOOKUP(CS11,$DS$7:$DY13,$DZ13,FALSE))</f>
        <v>N</v>
      </c>
      <c r="CT13" s="362" t="str">
        <f>IF(ISERROR(HLOOKUP(CT11,$DS$7:$DY13,$DZ13,FALSE)),"N",HLOOKUP(CT11,$DS$7:$DY13,$DZ13,FALSE))</f>
        <v>N</v>
      </c>
      <c r="CU13" s="362" t="str">
        <f>IF(ISERROR(HLOOKUP(CU11,$DS$7:$DY13,$DZ13,FALSE)),"N",HLOOKUP(CU11,$DS$7:$DY13,$DZ13,FALSE))</f>
        <v>N</v>
      </c>
      <c r="CV13" s="362" t="str">
        <f>IF(ISERROR(HLOOKUP(CV11,$DS$7:$DY13,$DZ13,FALSE)),"N",HLOOKUP(CV11,$DS$7:$DY13,$DZ13,FALSE))</f>
        <v>N</v>
      </c>
      <c r="CW13" s="362" t="str">
        <f>IF(ISERROR(HLOOKUP(CW11,$DS$7:$DY13,$DZ13,FALSE)),"N",HLOOKUP(CW11,$DS$7:$DY13,$DZ13,FALSE))</f>
        <v>N</v>
      </c>
      <c r="CX13" s="362" t="str">
        <f>IF(ISERROR(HLOOKUP(CX11,$DS$7:$DY13,$DZ13,FALSE)),"N",HLOOKUP(CX11,$DS$7:$DY13,$DZ13,FALSE))</f>
        <v>N</v>
      </c>
      <c r="CY13" s="362" t="str">
        <f>IF(ISERROR(HLOOKUP(CY11,$DS$7:$DY13,$DZ13,FALSE)),"N",HLOOKUP(CY11,$DS$7:$DY13,$DZ13,FALSE))</f>
        <v>N</v>
      </c>
      <c r="CZ13" s="362" t="str">
        <f>IF(ISERROR(HLOOKUP(CZ11,$DS$7:$DY13,$DZ13,FALSE)),"N",HLOOKUP(CZ11,$DS$7:$DY13,$DZ13,FALSE))</f>
        <v>N</v>
      </c>
      <c r="DA13" s="362" t="str">
        <f>IF(ISERROR(HLOOKUP(DA11,$DS$7:$DY13,$DZ13,FALSE)),"N",HLOOKUP(DA11,$DS$7:$DY13,$DZ13,FALSE))</f>
        <v>N</v>
      </c>
      <c r="DB13" s="362" t="str">
        <f>IF(ISERROR(HLOOKUP(DB11,$DS$7:$DY13,$DZ13,FALSE)),"N",HLOOKUP(DB11,$DS$7:$DY13,$DZ13,FALSE))</f>
        <v>N</v>
      </c>
      <c r="DC13" s="362" t="str">
        <f>IF(ISERROR(HLOOKUP(DC11,$DS$7:$DY13,$DZ13,FALSE)),"N",HLOOKUP(DC11,$DS$7:$DY13,$DZ13,FALSE))</f>
        <v>N</v>
      </c>
      <c r="DD13" s="362" t="str">
        <f>IF(ISERROR(HLOOKUP(DD11,$DS$7:$DY13,$DZ13,FALSE)),"N",HLOOKUP(DD11,$DS$7:$DY13,$DZ13,FALSE))</f>
        <v>N</v>
      </c>
      <c r="DE13" s="362" t="str">
        <f>IF(ISERROR(HLOOKUP(DE11,$DS$7:$DY13,$DZ13,FALSE)),"N",HLOOKUP(DE11,$DS$7:$DY13,$DZ13,FALSE))</f>
        <v>N</v>
      </c>
      <c r="DF13" s="362" t="str">
        <f>IF(ISERROR(HLOOKUP(DF11,$DS$7:$DY13,$DZ13,FALSE)),"N",HLOOKUP(DF11,$DS$7:$DY13,$DZ13,FALSE))</f>
        <v>N</v>
      </c>
      <c r="DG13" s="362" t="str">
        <f>IF(ISERROR(HLOOKUP(DG11,$DS$7:$DY13,$DZ13,FALSE)),"N",HLOOKUP(DG11,$DS$7:$DY13,$DZ13,FALSE))</f>
        <v>N</v>
      </c>
      <c r="DH13" s="362" t="str">
        <f>IF(ISERROR(HLOOKUP(DH11,$DS$7:$DY13,$DZ13,FALSE)),"N",HLOOKUP(DH11,$DS$7:$DY13,$DZ13,FALSE))</f>
        <v>N</v>
      </c>
      <c r="DI13" s="362" t="str">
        <f>IF(ISERROR(HLOOKUP(DI11,$DS$7:$DY13,$DZ13,FALSE)),"N",HLOOKUP(DI11,$DS$7:$DY13,$DZ13,FALSE))</f>
        <v>N</v>
      </c>
      <c r="DJ13" s="362" t="str">
        <f>IF(ISERROR(HLOOKUP(DJ11,$DS$7:$DY13,$DZ13,FALSE)),"N",HLOOKUP(DJ11,$DS$7:$DY13,$DZ13,FALSE))</f>
        <v>N</v>
      </c>
      <c r="DK13" s="362" t="str">
        <f>IF(ISERROR(HLOOKUP(DK11,$DS$7:$DY13,$DZ13,FALSE)),"N",HLOOKUP(DK11,$DS$7:$DY13,$DZ13,FALSE))</f>
        <v>N</v>
      </c>
      <c r="DL13" s="362" t="str">
        <f>IF(ISERROR(HLOOKUP(DL11,$DS$7:$DY13,$DZ13,FALSE)),"N",HLOOKUP(DL11,$DS$7:$DY13,$DZ13,FALSE))</f>
        <v>N</v>
      </c>
      <c r="DM13" s="362" t="str">
        <f>IF(ISERROR(HLOOKUP(DM11,$DS$7:$DY13,$DZ13,FALSE)),"N",HLOOKUP(DM11,$DS$7:$DY13,$DZ13,FALSE))</f>
        <v>N</v>
      </c>
      <c r="DN13" s="362" t="str">
        <f>IF(ISERROR(HLOOKUP(DN11,$DS$7:$DY13,$DZ13,FALSE)),"N",HLOOKUP(DN11,$DS$7:$DY13,$DZ13,FALSE))</f>
        <v>N</v>
      </c>
      <c r="DO13" s="362" t="str">
        <f>IF(ISERROR(HLOOKUP(DO11,$DS$7:$DY13,$DZ13,FALSE)),"N",HLOOKUP(DO11,$DS$7:$DY13,$DZ13,FALSE))</f>
        <v>N</v>
      </c>
      <c r="DP13" s="362" t="str">
        <f>IF(ISERROR(HLOOKUP(DP11,$DS$7:$DY13,$DZ13,FALSE)),"N",HLOOKUP(DP11,$DS$7:$DY13,$DZ13,FALSE))</f>
        <v>N</v>
      </c>
      <c r="DQ13" s="362">
        <f t="shared" si="22"/>
        <v>0</v>
      </c>
      <c r="DR13" s="362">
        <f t="shared" si="23"/>
        <v>31</v>
      </c>
      <c r="DS13" s="362" t="str">
        <f>IF('DB Func'!M8&gt;0,"S","N")</f>
        <v>N</v>
      </c>
      <c r="DT13" s="362" t="str">
        <f>IF('DB Func'!R8&gt;0,"S","N")</f>
        <v>N</v>
      </c>
      <c r="DU13" s="362" t="str">
        <f>IF('DB Func'!W8&gt;0,"S","N")</f>
        <v>N</v>
      </c>
      <c r="DV13" s="362" t="str">
        <f>IF('DB Func'!AB8&gt;0,"S","N")</f>
        <v>N</v>
      </c>
      <c r="DW13" s="362" t="str">
        <f>IF('DB Func'!AG8&gt;0,"S","N")</f>
        <v>N</v>
      </c>
      <c r="DX13" s="362" t="str">
        <f>IF('DB Func'!AL8&gt;0,"S","N")</f>
        <v>N</v>
      </c>
      <c r="DY13" s="362" t="str">
        <f>IF('DB Func'!AQ8&gt;0,"S","N")</f>
        <v>N</v>
      </c>
      <c r="DZ13" s="362">
        <v>7</v>
      </c>
      <c r="EA13" s="369">
        <f ca="1">'DB Func'!C8</f>
        <v>0</v>
      </c>
      <c r="EB13" s="362" t="str">
        <f t="shared" ca="1" si="24"/>
        <v>s</v>
      </c>
      <c r="EC13" s="362" t="str">
        <f t="shared" ca="1" si="24"/>
        <v>s</v>
      </c>
      <c r="ED13" s="362" t="str">
        <f t="shared" ca="1" si="24"/>
        <v>s</v>
      </c>
      <c r="EE13" s="362" t="str">
        <f t="shared" ca="1" si="24"/>
        <v>s</v>
      </c>
      <c r="EF13" s="362" t="str">
        <f t="shared" ca="1" si="24"/>
        <v>s</v>
      </c>
      <c r="EG13" s="362" t="str">
        <f t="shared" ca="1" si="24"/>
        <v>s</v>
      </c>
      <c r="EH13" s="362" t="str">
        <f t="shared" ca="1" si="24"/>
        <v>s</v>
      </c>
      <c r="EI13" s="362" t="str">
        <f t="shared" ca="1" si="24"/>
        <v>s</v>
      </c>
      <c r="EJ13" s="362" t="str">
        <f t="shared" ca="1" si="24"/>
        <v>s</v>
      </c>
      <c r="EK13" s="362" t="str">
        <f t="shared" ca="1" si="24"/>
        <v>s</v>
      </c>
      <c r="EL13" s="362" t="str">
        <f t="shared" ca="1" si="24"/>
        <v>s</v>
      </c>
      <c r="EM13" s="362" t="str">
        <f t="shared" ca="1" si="24"/>
        <v>s</v>
      </c>
      <c r="EN13" s="362" t="str">
        <f t="shared" ca="1" si="24"/>
        <v>s</v>
      </c>
      <c r="EO13" s="362" t="str">
        <f t="shared" ca="1" si="24"/>
        <v>s</v>
      </c>
      <c r="EP13" s="362" t="str">
        <f t="shared" ca="1" si="24"/>
        <v>s</v>
      </c>
      <c r="EQ13" s="362" t="str">
        <f t="shared" ca="1" si="24"/>
        <v>s</v>
      </c>
      <c r="ER13" s="362" t="str">
        <f t="shared" ca="1" si="25"/>
        <v>s</v>
      </c>
      <c r="ES13" s="362" t="str">
        <f t="shared" ca="1" si="25"/>
        <v>s</v>
      </c>
      <c r="ET13" s="362" t="str">
        <f t="shared" ca="1" si="25"/>
        <v>s</v>
      </c>
      <c r="EU13" s="362" t="str">
        <f t="shared" ca="1" si="25"/>
        <v>s</v>
      </c>
      <c r="EV13" s="362" t="str">
        <f t="shared" ca="1" si="25"/>
        <v>s</v>
      </c>
      <c r="EW13" s="362" t="str">
        <f t="shared" ca="1" si="25"/>
        <v>s</v>
      </c>
      <c r="EX13" s="362" t="str">
        <f t="shared" ca="1" si="25"/>
        <v>s</v>
      </c>
      <c r="EY13" s="362" t="str">
        <f t="shared" ca="1" si="25"/>
        <v>s</v>
      </c>
      <c r="EZ13" s="362" t="str">
        <f t="shared" ca="1" si="25"/>
        <v>s</v>
      </c>
      <c r="FA13" s="362" t="str">
        <f t="shared" ca="1" si="25"/>
        <v>s</v>
      </c>
      <c r="FB13" s="362" t="str">
        <f t="shared" ca="1" si="25"/>
        <v>s</v>
      </c>
      <c r="FC13" s="362" t="str">
        <f t="shared" ca="1" si="25"/>
        <v>s</v>
      </c>
      <c r="FD13" s="362" t="str">
        <f t="shared" ca="1" si="25"/>
        <v>s</v>
      </c>
      <c r="FE13" s="362" t="str">
        <f t="shared" ca="1" si="25"/>
        <v>s</v>
      </c>
      <c r="FF13" s="362" t="str">
        <f t="shared" ca="1" si="25"/>
        <v>s</v>
      </c>
      <c r="FG13" s="362">
        <f t="shared" ca="1" si="26"/>
        <v>31</v>
      </c>
      <c r="FH13" s="362">
        <f t="shared" ca="1" si="27"/>
        <v>0</v>
      </c>
      <c r="FI13" s="362" t="str">
        <f ca="1">IF(AND(YEAR(EA13)='P Gerais'!D11,MONTH(Lanc!EA13)=3,DAY(Lanc!EA13)&gt;1),"S","N")</f>
        <v>N</v>
      </c>
      <c r="FJ13" s="364">
        <f t="shared" ca="1" si="28"/>
        <v>0</v>
      </c>
      <c r="FK13" s="364">
        <f t="shared" si="29"/>
        <v>0</v>
      </c>
      <c r="FL13" s="387">
        <f t="shared" ca="1" si="30"/>
        <v>0</v>
      </c>
      <c r="FP13" s="363">
        <f ca="1">((FJ13-FL13-FK13+AZ13+AQ13+SUM(Z13:AA13)+SUM(AW13:AX13)+AK13)*IF('DB Func'!GG8="ok",'DB Func'!GD8,0))</f>
        <v>0</v>
      </c>
      <c r="FR13" s="389">
        <f t="shared" ca="1" si="31"/>
        <v>0</v>
      </c>
      <c r="GV13" s="49"/>
      <c r="GW13" s="49"/>
      <c r="GX13" s="49"/>
      <c r="GY13" s="49"/>
      <c r="GZ13" s="49"/>
      <c r="HA13" s="49"/>
      <c r="HB13" s="49"/>
      <c r="HC13" s="49"/>
    </row>
    <row r="14" spans="1:211" ht="30" customHeight="1" thickTop="1" thickBot="1">
      <c r="C14" s="390" t="str">
        <f ca="1">IF('DB Func'!B9="Funcionário 7","",'DB Func'!B9)</f>
        <v/>
      </c>
      <c r="D14" s="391">
        <f ca="1">'DB Func'!CF9</f>
        <v>0</v>
      </c>
      <c r="E14" s="382" t="str">
        <f ca="1">IF(C14="","-",IF(OR(terceiro!E14="MAR",terceiro!F14="MAR"),"Sim","Não"))</f>
        <v>-</v>
      </c>
      <c r="F14" s="383" t="str">
        <f ca="1">IF(C14="","-",IF(OR(Ferias!E14="MAR",Ferias!F14="MAR"),"Sim","Não"))</f>
        <v>-</v>
      </c>
      <c r="G14" s="383">
        <f ca="1">IF(C14="",0,IF(F14="Sim",IF(Ferias!E14="MAR",Ferias!I14,Ferias!J14),0))</f>
        <v>0</v>
      </c>
      <c r="H14" s="185"/>
      <c r="I14" s="185"/>
      <c r="J14" s="398">
        <f t="shared" ca="1" si="5"/>
        <v>0</v>
      </c>
      <c r="K14" s="152"/>
      <c r="L14" s="151"/>
      <c r="M14" s="189"/>
      <c r="N14" s="153"/>
      <c r="O14" s="48"/>
      <c r="P14" s="48"/>
      <c r="Q14" s="48"/>
      <c r="R14" s="49"/>
      <c r="S14" s="49"/>
      <c r="T14" s="49"/>
      <c r="U14" s="49"/>
      <c r="V14" s="49"/>
      <c r="W14" s="49"/>
      <c r="X14" s="49"/>
      <c r="Y14" s="49"/>
      <c r="Z14" s="49"/>
      <c r="AA14" s="49"/>
      <c r="AB14" s="48"/>
      <c r="AC14" s="48"/>
      <c r="AD14" s="49"/>
      <c r="AE14" s="49"/>
      <c r="AF14" s="314"/>
      <c r="AH14" s="400">
        <f ca="1">IF(AND('DB Func'!GE9="Fevereiro",'DB Func'!BQ9="2 Parcelas"),(('auxiliar 13 sal'!E10/12*'DB Func'!GF9+AVERAGE('auxiliar 13 sal'!Q10:AB10)+AVERAGE('auxiliar 13 sal'!AE10:AP10)+'auxiliar 13 sal'!E10*'DB Func'!BN9+'auxiliar 13 sal'!E10*'DB Func'!BO9)/2),IF('DB Func'!GE9="Março",IF('DB Func'!BQ9="Parcela Única",('auxiliar 13 sal'!E10/12*'DB Func'!GF9)+AVERAGE('auxiliar 13 sal'!Q10:AB10)+AVERAGE('auxiliar 13 sal'!AE10:AP10)+('auxiliar 13 sal'!E10*'DB Func'!BN9)+('auxiliar 13 sal'!E10*'DB Func'!BO9),IF('DB Func'!BQ9="2 Parcelas",(('auxiliar 13 sal'!E10/12*'DB Func'!GF9+AVERAGE('auxiliar 13 sal'!Q10:AB10)+AVERAGE('auxiliar 13 sal'!AE10:AP10)+'auxiliar 13 sal'!E10*'DB Func'!BN9+'auxiliar 13 sal'!E10*'DB Func'!BO9)/2))),0))</f>
        <v>0</v>
      </c>
      <c r="AK14" s="364">
        <f t="shared" ca="1" si="6"/>
        <v>0</v>
      </c>
      <c r="AL14" s="371">
        <f t="shared" ca="1" si="7"/>
        <v>0</v>
      </c>
      <c r="AM14" s="364">
        <f t="shared" ca="1" si="8"/>
        <v>0</v>
      </c>
      <c r="AN14" s="364">
        <f t="shared" ca="1" si="9"/>
        <v>0</v>
      </c>
      <c r="AO14" s="371">
        <f t="shared" ca="1" si="10"/>
        <v>0</v>
      </c>
      <c r="AP14" s="371">
        <f t="shared" ca="1" si="11"/>
        <v>0</v>
      </c>
      <c r="AQ14" s="364">
        <f t="shared" ca="1" si="12"/>
        <v>0</v>
      </c>
      <c r="AR14" s="364">
        <f>IF(OR(M14="",M14=0),0,((FJ14/220)*('Ho Ex'!$C$8+$AS$6))*M14)</f>
        <v>0</v>
      </c>
      <c r="AS14" s="364">
        <f>IF(OR(N14="",N14=0),0,((FJ14/220*('DB Func'!GD9+Lanc!$AS$6))*('Ho Ex'!$I$8+$AS$6))*(N14/52.5*60))</f>
        <v>0</v>
      </c>
      <c r="AT14" s="364">
        <f>IF(OR(M14="",M14=0),0,((FJ14/220)*('Ho Ex'!$J$8+$AS$6))*O14)</f>
        <v>0</v>
      </c>
      <c r="AU14" s="364">
        <f>IF(OR(M14="",M14=0),0,((FJ14/220)*('Ho Ex'!I17+$AS$6))*P14)</f>
        <v>0</v>
      </c>
      <c r="AV14" s="364">
        <f>IF(OR(M14="",M14=0),0,((FJ14/220)*('Ho Ex'!C17+$AS$6))*Q14)</f>
        <v>0</v>
      </c>
      <c r="AW14" s="364">
        <f ca="1">FJ14*'DB Func'!BN9</f>
        <v>0</v>
      </c>
      <c r="AX14" s="364">
        <f ca="1">FJ14*'DB Func'!BO9</f>
        <v>0</v>
      </c>
      <c r="AY14" s="364">
        <f ca="1">IF(FJ14=0,0,VLOOKUP(FJ14,'P Gerais'!$D$39:$G$41,3,TRUE)*Func7!$F$68)</f>
        <v>0</v>
      </c>
      <c r="AZ14" s="364">
        <f t="shared" si="13"/>
        <v>0</v>
      </c>
      <c r="BA14" s="364">
        <f ca="1">((FJ14-FL14-FK14+AZ14+AQ14+SUM(Z14:AA14)+SUM(AW14:AX14)+AK14)*IF('DB Func'!GG9="ok",'DB Func'!GD9,0))+(FJ14-FL14-FK14+AZ14+AQ14+SUM(Z14:AA14)+SUM(AW14:AX14))+AK14</f>
        <v>0</v>
      </c>
      <c r="BB14" s="385">
        <f ca="1">VLOOKUP(BA14,'P Gerais'!$D$22:$G$25,3,TRUE)</f>
        <v>0.08</v>
      </c>
      <c r="BC14" s="364">
        <f ca="1">IF(BA14&lt;'P Gerais'!$D$25,BA14*BB14,Lanc!BB14)</f>
        <v>0</v>
      </c>
      <c r="BD14" s="364">
        <f ca="1">BA14-BC14-('DB Func'!GB9*'P Gerais'!$D$35)</f>
        <v>0</v>
      </c>
      <c r="BE14" s="386">
        <f ca="1">VLOOKUP(BD14,'P Gerais'!$D$29:$F$33,3,TRUE)</f>
        <v>0</v>
      </c>
      <c r="BF14" s="364">
        <f t="shared" ca="1" si="14"/>
        <v>0</v>
      </c>
      <c r="BG14" s="364">
        <f ca="1">VLOOKUP(BD14,'P Gerais'!$D$29:$G$33,4,TRUE)</f>
        <v>0</v>
      </c>
      <c r="BH14" s="364">
        <f t="shared" ca="1" si="15"/>
        <v>0</v>
      </c>
      <c r="BI14" s="364">
        <f t="shared" ca="1" si="16"/>
        <v>0</v>
      </c>
      <c r="BJ14" s="362">
        <f ca="1">'DB Func'!G9</f>
        <v>0</v>
      </c>
      <c r="BK14" s="362">
        <f ca="1">'DB Func'!FW9</f>
        <v>0</v>
      </c>
      <c r="BL14" s="364">
        <f ca="1">D14*'P Gerais'!$D$13</f>
        <v>0</v>
      </c>
      <c r="BM14" s="364">
        <f ca="1">D14*'P Gerais'!$D$14</f>
        <v>0</v>
      </c>
      <c r="BN14" s="364">
        <f ca="1">D14*'P Gerais'!$D$16</f>
        <v>0</v>
      </c>
      <c r="BO14" s="364">
        <f ca="1">D14*'P Gerais'!$D$17</f>
        <v>0</v>
      </c>
      <c r="BP14" s="364">
        <f ca="1">D14*'P Gerais'!$D$18</f>
        <v>0</v>
      </c>
      <c r="BQ14" s="385">
        <f ca="1">VLOOKUP(D14,'P Gerais'!$D$22:$G$24,3,TRUE)</f>
        <v>0.08</v>
      </c>
      <c r="BR14" s="385">
        <f ca="1">VLOOKUP(D14,'P Gerais'!$D$29:$G$33,3,TRUE)</f>
        <v>0</v>
      </c>
      <c r="BS14" s="385">
        <f ca="1">'DB Func'!BN9</f>
        <v>0</v>
      </c>
      <c r="BT14" s="385">
        <f ca="1">'DB Func'!BO9</f>
        <v>0</v>
      </c>
      <c r="BU14" s="385">
        <f ca="1">'DB Func'!FX9</f>
        <v>0</v>
      </c>
      <c r="BV14" s="364">
        <f t="shared" ca="1" si="17"/>
        <v>-0.08</v>
      </c>
      <c r="BW14" s="364">
        <f ca="1">BV14-'DB Func'!GC9</f>
        <v>-0.08</v>
      </c>
      <c r="BX14" s="362">
        <f ca="1">IFERROR(VLOOKUP(BW14,'P Gerais'!$D$29:$G$33,3,TRUE)*BW14,0)</f>
        <v>0</v>
      </c>
      <c r="BY14" s="364">
        <f ca="1">IFERROR(BX14-VLOOKUP(BW14,'P Gerais'!$D$29:$H$33,4,TRUE),0)</f>
        <v>0</v>
      </c>
      <c r="BZ14" s="364">
        <f ca="1">D14*'DB Func'!GD9</f>
        <v>0</v>
      </c>
      <c r="CB14" s="364">
        <f t="shared" ca="1" si="18"/>
        <v>0</v>
      </c>
      <c r="CC14" s="364">
        <f t="shared" si="19"/>
        <v>0</v>
      </c>
      <c r="CD14" s="364">
        <f t="shared" si="20"/>
        <v>0</v>
      </c>
      <c r="CF14" s="362" t="str">
        <f t="shared" ca="1" si="21"/>
        <v>não</v>
      </c>
      <c r="CG14" s="362">
        <f ca="1">IF($CH$8=1,DAY('DB Func'!C9),0)</f>
        <v>0</v>
      </c>
      <c r="CH14" s="362">
        <f ca="1">IF(CI14=0,0,MONTH('DB Func'!C9))</f>
        <v>0</v>
      </c>
      <c r="CI14" s="362">
        <f ca="1">IF('P Gerais'!D12=YEAR('DB Func'!C9),YEAR('DB Func'!C9),0)</f>
        <v>0</v>
      </c>
      <c r="CJ14" s="371">
        <v>37</v>
      </c>
      <c r="CK14" s="363"/>
      <c r="CL14" s="362" t="str">
        <f ca="1">IF(ISERROR(HLOOKUP(CL12,$DS$7:$DY14,$DZ14,FALSE)),"N",HLOOKUP(CL12,$DS$7:$DY14,$DZ14,FALSE))</f>
        <v>N</v>
      </c>
      <c r="CM14" s="362" t="str">
        <f ca="1">IF(ISERROR(HLOOKUP(CM12,$DS$7:$DY14,$DZ14,FALSE)),"N",HLOOKUP(CM12,$DS$7:$DY14,$DZ14,FALSE))</f>
        <v>N</v>
      </c>
      <c r="CN14" s="362" t="str">
        <f ca="1">IF(ISERROR(HLOOKUP(CN12,$DS$7:$DY14,$DZ14,FALSE)),"N",HLOOKUP(CN12,$DS$7:$DY14,$DZ14,FALSE))</f>
        <v>N</v>
      </c>
      <c r="CO14" s="362" t="str">
        <f ca="1">IF(ISERROR(HLOOKUP(CO12,$DS$7:$DY14,$DZ14,FALSE)),"N",HLOOKUP(CO12,$DS$7:$DY14,$DZ14,FALSE))</f>
        <v>N</v>
      </c>
      <c r="CP14" s="362" t="str">
        <f ca="1">IF(ISERROR(HLOOKUP(CP12,$DS$7:$DY14,$DZ14,FALSE)),"N",HLOOKUP(CP12,$DS$7:$DY14,$DZ14,FALSE))</f>
        <v>N</v>
      </c>
      <c r="CQ14" s="362" t="str">
        <f ca="1">IF(ISERROR(HLOOKUP(CQ12,$DS$7:$DY14,$DZ14,FALSE)),"N",HLOOKUP(CQ12,$DS$7:$DY14,$DZ14,FALSE))</f>
        <v>N</v>
      </c>
      <c r="CR14" s="362" t="str">
        <f>IF(ISERROR(HLOOKUP(CR12,$DS$7:$DY14,$DZ14,FALSE)),"N",HLOOKUP(CR12,$DS$7:$DY14,$DZ14,FALSE))</f>
        <v>N</v>
      </c>
      <c r="CS14" s="362" t="str">
        <f ca="1">IF(ISERROR(HLOOKUP(CS12,$DS$7:$DY14,$DZ14,FALSE)),"N",HLOOKUP(CS12,$DS$7:$DY14,$DZ14,FALSE))</f>
        <v>N</v>
      </c>
      <c r="CT14" s="362" t="str">
        <f ca="1">IF(ISERROR(HLOOKUP(CT12,$DS$7:$DY14,$DZ14,FALSE)),"N",HLOOKUP(CT12,$DS$7:$DY14,$DZ14,FALSE))</f>
        <v>N</v>
      </c>
      <c r="CU14" s="362" t="str">
        <f ca="1">IF(ISERROR(HLOOKUP(CU12,$DS$7:$DY14,$DZ14,FALSE)),"N",HLOOKUP(CU12,$DS$7:$DY14,$DZ14,FALSE))</f>
        <v>N</v>
      </c>
      <c r="CV14" s="362" t="str">
        <f ca="1">IF(ISERROR(HLOOKUP(CV12,$DS$7:$DY14,$DZ14,FALSE)),"N",HLOOKUP(CV12,$DS$7:$DY14,$DZ14,FALSE))</f>
        <v>N</v>
      </c>
      <c r="CW14" s="362" t="str">
        <f ca="1">IF(ISERROR(HLOOKUP(CW12,$DS$7:$DY14,$DZ14,FALSE)),"N",HLOOKUP(CW12,$DS$7:$DY14,$DZ14,FALSE))</f>
        <v>N</v>
      </c>
      <c r="CX14" s="362" t="str">
        <f ca="1">IF(ISERROR(HLOOKUP(CX12,$DS$7:$DY14,$DZ14,FALSE)),"N",HLOOKUP(CX12,$DS$7:$DY14,$DZ14,FALSE))</f>
        <v>N</v>
      </c>
      <c r="CY14" s="362" t="str">
        <f>IF(ISERROR(HLOOKUP(CY12,$DS$7:$DY14,$DZ14,FALSE)),"N",HLOOKUP(CY12,$DS$7:$DY14,$DZ14,FALSE))</f>
        <v>N</v>
      </c>
      <c r="CZ14" s="362" t="str">
        <f ca="1">IF(ISERROR(HLOOKUP(CZ12,$DS$7:$DY14,$DZ14,FALSE)),"N",HLOOKUP(CZ12,$DS$7:$DY14,$DZ14,FALSE))</f>
        <v>N</v>
      </c>
      <c r="DA14" s="362" t="str">
        <f ca="1">IF(ISERROR(HLOOKUP(DA12,$DS$7:$DY14,$DZ14,FALSE)),"N",HLOOKUP(DA12,$DS$7:$DY14,$DZ14,FALSE))</f>
        <v>N</v>
      </c>
      <c r="DB14" s="362" t="str">
        <f ca="1">IF(ISERROR(HLOOKUP(DB12,$DS$7:$DY14,$DZ14,FALSE)),"N",HLOOKUP(DB12,$DS$7:$DY14,$DZ14,FALSE))</f>
        <v>N</v>
      </c>
      <c r="DC14" s="362" t="str">
        <f ca="1">IF(ISERROR(HLOOKUP(DC12,$DS$7:$DY14,$DZ14,FALSE)),"N",HLOOKUP(DC12,$DS$7:$DY14,$DZ14,FALSE))</f>
        <v>N</v>
      </c>
      <c r="DD14" s="362" t="str">
        <f ca="1">IF(ISERROR(HLOOKUP(DD12,$DS$7:$DY14,$DZ14,FALSE)),"N",HLOOKUP(DD12,$DS$7:$DY14,$DZ14,FALSE))</f>
        <v>N</v>
      </c>
      <c r="DE14" s="362" t="str">
        <f ca="1">IF(ISERROR(HLOOKUP(DE12,$DS$7:$DY14,$DZ14,FALSE)),"N",HLOOKUP(DE12,$DS$7:$DY14,$DZ14,FALSE))</f>
        <v>N</v>
      </c>
      <c r="DF14" s="362" t="str">
        <f>IF(ISERROR(HLOOKUP(DF12,$DS$7:$DY14,$DZ14,FALSE)),"N",HLOOKUP(DF12,$DS$7:$DY14,$DZ14,FALSE))</f>
        <v>N</v>
      </c>
      <c r="DG14" s="362" t="str">
        <f ca="1">IF(ISERROR(HLOOKUP(DG12,$DS$7:$DY14,$DZ14,FALSE)),"N",HLOOKUP(DG12,$DS$7:$DY14,$DZ14,FALSE))</f>
        <v>N</v>
      </c>
      <c r="DH14" s="362" t="str">
        <f ca="1">IF(ISERROR(HLOOKUP(DH12,$DS$7:$DY14,$DZ14,FALSE)),"N",HLOOKUP(DH12,$DS$7:$DY14,$DZ14,FALSE))</f>
        <v>N</v>
      </c>
      <c r="DI14" s="362" t="str">
        <f ca="1">IF(ISERROR(HLOOKUP(DI12,$DS$7:$DY14,$DZ14,FALSE)),"N",HLOOKUP(DI12,$DS$7:$DY14,$DZ14,FALSE))</f>
        <v>N</v>
      </c>
      <c r="DJ14" s="362" t="str">
        <f ca="1">IF(ISERROR(HLOOKUP(DJ12,$DS$7:$DY14,$DZ14,FALSE)),"N",HLOOKUP(DJ12,$DS$7:$DY14,$DZ14,FALSE))</f>
        <v>N</v>
      </c>
      <c r="DK14" s="362" t="str">
        <f ca="1">IF(ISERROR(HLOOKUP(DK12,$DS$7:$DY14,$DZ14,FALSE)),"N",HLOOKUP(DK12,$DS$7:$DY14,$DZ14,FALSE))</f>
        <v>N</v>
      </c>
      <c r="DL14" s="362" t="str">
        <f ca="1">IF(ISERROR(HLOOKUP(DL12,$DS$7:$DY14,$DZ14,FALSE)),"N",HLOOKUP(DL12,$DS$7:$DY14,$DZ14,FALSE))</f>
        <v>N</v>
      </c>
      <c r="DM14" s="362" t="str">
        <f>IF(ISERROR(HLOOKUP(DM12,$DS$7:$DY14,$DZ14,FALSE)),"N",HLOOKUP(DM12,$DS$7:$DY14,$DZ14,FALSE))</f>
        <v>N</v>
      </c>
      <c r="DN14" s="362" t="str">
        <f ca="1">IF(ISERROR(HLOOKUP(DN12,$DS$7:$DY14,$DZ14,FALSE)),"N",HLOOKUP(DN12,$DS$7:$DY14,$DZ14,FALSE))</f>
        <v>N</v>
      </c>
      <c r="DO14" s="362" t="str">
        <f ca="1">IF(ISERROR(HLOOKUP(DO12,$DS$7:$DY14,$DZ14,FALSE)),"N",HLOOKUP(DO12,$DS$7:$DY14,$DZ14,FALSE))</f>
        <v>N</v>
      </c>
      <c r="DP14" s="362" t="str">
        <f ca="1">IF(ISERROR(HLOOKUP(DP12,$DS$7:$DY14,$DZ14,FALSE)),"N",HLOOKUP(DP12,$DS$7:$DY14,$DZ14,FALSE))</f>
        <v>N</v>
      </c>
      <c r="DQ14" s="362">
        <f t="shared" ca="1" si="22"/>
        <v>0</v>
      </c>
      <c r="DR14" s="362">
        <f t="shared" ca="1" si="23"/>
        <v>31</v>
      </c>
      <c r="DS14" s="362" t="str">
        <f>IF('DB Func'!M9&gt;0,"S","N")</f>
        <v>N</v>
      </c>
      <c r="DT14" s="362" t="str">
        <f>IF('DB Func'!R9&gt;0,"S","N")</f>
        <v>N</v>
      </c>
      <c r="DU14" s="362" t="str">
        <f>IF('DB Func'!W9&gt;0,"S","N")</f>
        <v>N</v>
      </c>
      <c r="DV14" s="362" t="str">
        <f>IF('DB Func'!AB9&gt;0,"S","N")</f>
        <v>N</v>
      </c>
      <c r="DW14" s="362" t="str">
        <f>IF('DB Func'!AG9&gt;0,"S","N")</f>
        <v>N</v>
      </c>
      <c r="DX14" s="362" t="str">
        <f>IF('DB Func'!AL9&gt;0,"S","N")</f>
        <v>N</v>
      </c>
      <c r="DY14" s="362" t="str">
        <f>IF('DB Func'!AQ9&gt;0,"S","N")</f>
        <v>N</v>
      </c>
      <c r="DZ14" s="362">
        <v>8</v>
      </c>
      <c r="EA14" s="369">
        <f ca="1">'DB Func'!C9</f>
        <v>0</v>
      </c>
      <c r="EB14" s="362" t="str">
        <f t="shared" ca="1" si="24"/>
        <v>s</v>
      </c>
      <c r="EC14" s="362" t="str">
        <f t="shared" ca="1" si="24"/>
        <v>s</v>
      </c>
      <c r="ED14" s="362" t="str">
        <f t="shared" ca="1" si="24"/>
        <v>s</v>
      </c>
      <c r="EE14" s="362" t="str">
        <f t="shared" ca="1" si="24"/>
        <v>s</v>
      </c>
      <c r="EF14" s="362" t="str">
        <f t="shared" ca="1" si="24"/>
        <v>s</v>
      </c>
      <c r="EG14" s="362" t="str">
        <f t="shared" ca="1" si="24"/>
        <v>s</v>
      </c>
      <c r="EH14" s="362" t="str">
        <f t="shared" ca="1" si="24"/>
        <v>s</v>
      </c>
      <c r="EI14" s="362" t="str">
        <f t="shared" ca="1" si="24"/>
        <v>s</v>
      </c>
      <c r="EJ14" s="362" t="str">
        <f t="shared" ca="1" si="24"/>
        <v>s</v>
      </c>
      <c r="EK14" s="362" t="str">
        <f t="shared" ca="1" si="24"/>
        <v>s</v>
      </c>
      <c r="EL14" s="362" t="str">
        <f t="shared" ca="1" si="24"/>
        <v>s</v>
      </c>
      <c r="EM14" s="362" t="str">
        <f t="shared" ca="1" si="24"/>
        <v>s</v>
      </c>
      <c r="EN14" s="362" t="str">
        <f t="shared" ca="1" si="24"/>
        <v>s</v>
      </c>
      <c r="EO14" s="362" t="str">
        <f t="shared" ca="1" si="24"/>
        <v>s</v>
      </c>
      <c r="EP14" s="362" t="str">
        <f t="shared" ca="1" si="24"/>
        <v>s</v>
      </c>
      <c r="EQ14" s="362" t="str">
        <f t="shared" ca="1" si="24"/>
        <v>s</v>
      </c>
      <c r="ER14" s="362" t="str">
        <f t="shared" ca="1" si="25"/>
        <v>s</v>
      </c>
      <c r="ES14" s="362" t="str">
        <f t="shared" ca="1" si="25"/>
        <v>s</v>
      </c>
      <c r="ET14" s="362" t="str">
        <f t="shared" ca="1" si="25"/>
        <v>s</v>
      </c>
      <c r="EU14" s="362" t="str">
        <f t="shared" ca="1" si="25"/>
        <v>s</v>
      </c>
      <c r="EV14" s="362" t="str">
        <f t="shared" ca="1" si="25"/>
        <v>s</v>
      </c>
      <c r="EW14" s="362" t="str">
        <f t="shared" ca="1" si="25"/>
        <v>s</v>
      </c>
      <c r="EX14" s="362" t="str">
        <f t="shared" ca="1" si="25"/>
        <v>s</v>
      </c>
      <c r="EY14" s="362" t="str">
        <f t="shared" ca="1" si="25"/>
        <v>s</v>
      </c>
      <c r="EZ14" s="362" t="str">
        <f t="shared" ca="1" si="25"/>
        <v>s</v>
      </c>
      <c r="FA14" s="362" t="str">
        <f t="shared" ca="1" si="25"/>
        <v>s</v>
      </c>
      <c r="FB14" s="362" t="str">
        <f t="shared" ca="1" si="25"/>
        <v>s</v>
      </c>
      <c r="FC14" s="362" t="str">
        <f t="shared" ca="1" si="25"/>
        <v>s</v>
      </c>
      <c r="FD14" s="362" t="str">
        <f t="shared" ca="1" si="25"/>
        <v>s</v>
      </c>
      <c r="FE14" s="362" t="str">
        <f t="shared" ca="1" si="25"/>
        <v>s</v>
      </c>
      <c r="FF14" s="362" t="str">
        <f t="shared" ca="1" si="25"/>
        <v>s</v>
      </c>
      <c r="FG14" s="362">
        <f t="shared" ca="1" si="26"/>
        <v>31</v>
      </c>
      <c r="FH14" s="362">
        <f t="shared" ca="1" si="27"/>
        <v>0</v>
      </c>
      <c r="FI14" s="362" t="str">
        <f ca="1">IF(AND(YEAR(EA14)='P Gerais'!D12,MONTH(Lanc!EA14)=3,DAY(Lanc!EA14)&gt;1),"S","N")</f>
        <v>N</v>
      </c>
      <c r="FJ14" s="364">
        <f t="shared" ca="1" si="28"/>
        <v>0</v>
      </c>
      <c r="FK14" s="364">
        <f t="shared" si="29"/>
        <v>0</v>
      </c>
      <c r="FL14" s="387">
        <f t="shared" ca="1" si="30"/>
        <v>0</v>
      </c>
      <c r="FP14" s="363">
        <f ca="1">((FJ14-FL14-FK14+AZ14+AQ14+SUM(Z14:AA14)+SUM(AW14:AX14)+AK14)*IF('DB Func'!GG9="ok",'DB Func'!GD9,0))</f>
        <v>0</v>
      </c>
      <c r="FR14" s="389">
        <f t="shared" ca="1" si="31"/>
        <v>0</v>
      </c>
      <c r="GV14" s="49"/>
      <c r="GW14" s="49"/>
      <c r="GX14" s="49"/>
      <c r="GY14" s="49"/>
      <c r="GZ14" s="49"/>
      <c r="HA14" s="49"/>
      <c r="HB14" s="49"/>
      <c r="HC14" s="49"/>
    </row>
    <row r="15" spans="1:211" ht="30" customHeight="1" thickTop="1" thickBot="1">
      <c r="C15" s="390" t="str">
        <f ca="1">IF('DB Func'!B10="Funcionário 8","",'DB Func'!B10)</f>
        <v/>
      </c>
      <c r="D15" s="391">
        <f ca="1">'DB Func'!CF10</f>
        <v>0</v>
      </c>
      <c r="E15" s="382" t="str">
        <f ca="1">IF(C15="","-",IF(OR(terceiro!E15="MAR",terceiro!F15="MAR"),"Sim","Não"))</f>
        <v>-</v>
      </c>
      <c r="F15" s="383" t="str">
        <f ca="1">IF(C15="","-",IF(OR(Ferias!E15="MAR",Ferias!F15="MAR"),"Sim","Não"))</f>
        <v>-</v>
      </c>
      <c r="G15" s="383">
        <f ca="1">IF(C15="",0,IF(F15="Sim",IF(Ferias!E15="MAR",Ferias!I15,Ferias!J15),0))</f>
        <v>0</v>
      </c>
      <c r="H15" s="185"/>
      <c r="I15" s="185"/>
      <c r="J15" s="398">
        <f t="shared" ca="1" si="5"/>
        <v>0</v>
      </c>
      <c r="K15" s="152"/>
      <c r="L15" s="151"/>
      <c r="M15" s="189"/>
      <c r="N15" s="153"/>
      <c r="O15" s="48"/>
      <c r="P15" s="48"/>
      <c r="Q15" s="48"/>
      <c r="R15" s="49"/>
      <c r="S15" s="49"/>
      <c r="T15" s="49"/>
      <c r="U15" s="49"/>
      <c r="V15" s="49"/>
      <c r="W15" s="49"/>
      <c r="X15" s="49"/>
      <c r="Y15" s="49"/>
      <c r="Z15" s="49"/>
      <c r="AA15" s="49"/>
      <c r="AB15" s="48"/>
      <c r="AC15" s="48"/>
      <c r="AD15" s="49"/>
      <c r="AE15" s="49"/>
      <c r="AF15" s="314"/>
      <c r="AH15" s="400">
        <f ca="1">IF(AND('DB Func'!GE10="Fevereiro",'DB Func'!BQ10="2 Parcelas"),(('auxiliar 13 sal'!E11/12*'DB Func'!GF10+AVERAGE('auxiliar 13 sal'!Q11:AB11)+AVERAGE('auxiliar 13 sal'!AE11:AP11)+'auxiliar 13 sal'!E11*'DB Func'!BN10+'auxiliar 13 sal'!E11*'DB Func'!BO10)/2),IF('DB Func'!GE10="Março",IF('DB Func'!BQ10="Parcela Única",('auxiliar 13 sal'!E11/12*'DB Func'!GF10)+AVERAGE('auxiliar 13 sal'!Q11:AB11)+AVERAGE('auxiliar 13 sal'!AE11:AP11)+('auxiliar 13 sal'!E11*'DB Func'!BN10)+('auxiliar 13 sal'!E11*'DB Func'!BO10),IF('DB Func'!BQ10="2 Parcelas",(('auxiliar 13 sal'!E11/12*'DB Func'!GF10+AVERAGE('auxiliar 13 sal'!Q11:AB11)+AVERAGE('auxiliar 13 sal'!AE11:AP11)+'auxiliar 13 sal'!E11*'DB Func'!BN10+'auxiliar 13 sal'!E11*'DB Func'!BO10)/2))),0))</f>
        <v>0</v>
      </c>
      <c r="AK15" s="364">
        <f t="shared" ca="1" si="6"/>
        <v>0</v>
      </c>
      <c r="AL15" s="371">
        <f t="shared" ca="1" si="7"/>
        <v>0</v>
      </c>
      <c r="AM15" s="364">
        <f t="shared" ca="1" si="8"/>
        <v>0</v>
      </c>
      <c r="AN15" s="364">
        <f t="shared" ca="1" si="9"/>
        <v>0</v>
      </c>
      <c r="AO15" s="371">
        <f t="shared" ca="1" si="10"/>
        <v>0</v>
      </c>
      <c r="AP15" s="371">
        <f t="shared" ca="1" si="11"/>
        <v>0</v>
      </c>
      <c r="AQ15" s="364">
        <f t="shared" ca="1" si="12"/>
        <v>0</v>
      </c>
      <c r="AR15" s="364">
        <f>IF(OR(M15="",M15=0),0,((FJ15/220)*('Ho Ex'!$C$8+$AS$6))*M15)</f>
        <v>0</v>
      </c>
      <c r="AS15" s="364">
        <f>IF(OR(N15="",N15=0),0,((FJ15/220*('DB Func'!GD10+Lanc!$AS$6))*('Ho Ex'!$I$8+$AS$6))*(N15/52.5*60))</f>
        <v>0</v>
      </c>
      <c r="AT15" s="364">
        <f>IF(OR(M15="",M15=0),0,((FJ15/220)*('Ho Ex'!$J$8+$AS$6))*O15)</f>
        <v>0</v>
      </c>
      <c r="AU15" s="364">
        <f>IF(OR(M15="",M15=0),0,((FJ15/220)*('Ho Ex'!I18+$AS$6))*P15)</f>
        <v>0</v>
      </c>
      <c r="AV15" s="364">
        <f>IF(OR(M15="",M15=0),0,((FJ15/220)*('Ho Ex'!C18+$AS$6))*Q15)</f>
        <v>0</v>
      </c>
      <c r="AW15" s="364">
        <f ca="1">FJ15*'DB Func'!BN10</f>
        <v>0</v>
      </c>
      <c r="AX15" s="364">
        <f ca="1">FJ15*'DB Func'!BO10</f>
        <v>0</v>
      </c>
      <c r="AY15" s="364">
        <f ca="1">IF(FJ15=0,0,VLOOKUP(FJ15,'P Gerais'!$D$39:$G$41,3,TRUE)*Func8!$F$68)</f>
        <v>0</v>
      </c>
      <c r="AZ15" s="364">
        <f t="shared" si="13"/>
        <v>0</v>
      </c>
      <c r="BA15" s="364">
        <f ca="1">((FJ15-FL15-FK15+AZ15+AQ15+SUM(Z15:AA15)+SUM(AW15:AX15)+AK15)*IF('DB Func'!GG10="ok",'DB Func'!GD10,0))+(FJ15-FL15-FK15+AZ15+AQ15+SUM(Z15:AA15)+SUM(AW15:AX15))+AK15</f>
        <v>0</v>
      </c>
      <c r="BB15" s="385">
        <f ca="1">VLOOKUP(BA15,'P Gerais'!$D$22:$G$25,3,TRUE)</f>
        <v>0.08</v>
      </c>
      <c r="BC15" s="364">
        <f ca="1">IF(BA15&lt;'P Gerais'!$D$25,BA15*BB15,Lanc!BB15)</f>
        <v>0</v>
      </c>
      <c r="BD15" s="364">
        <f ca="1">BA15-BC15-('DB Func'!GB10*'P Gerais'!$D$35)</f>
        <v>0</v>
      </c>
      <c r="BE15" s="386">
        <f ca="1">VLOOKUP(BD15,'P Gerais'!$D$29:$F$33,3,TRUE)</f>
        <v>0</v>
      </c>
      <c r="BF15" s="364">
        <f t="shared" ca="1" si="14"/>
        <v>0</v>
      </c>
      <c r="BG15" s="364">
        <f ca="1">VLOOKUP(BD15,'P Gerais'!$D$29:$G$33,4,TRUE)</f>
        <v>0</v>
      </c>
      <c r="BH15" s="364">
        <f t="shared" ca="1" si="15"/>
        <v>0</v>
      </c>
      <c r="BI15" s="364">
        <f t="shared" ca="1" si="16"/>
        <v>0</v>
      </c>
      <c r="BJ15" s="362">
        <f ca="1">'DB Func'!G10</f>
        <v>0</v>
      </c>
      <c r="BK15" s="362">
        <f ca="1">'DB Func'!FW10</f>
        <v>0</v>
      </c>
      <c r="BL15" s="364">
        <f ca="1">D15*'P Gerais'!$D$13</f>
        <v>0</v>
      </c>
      <c r="BM15" s="364">
        <f ca="1">D15*'P Gerais'!$D$14</f>
        <v>0</v>
      </c>
      <c r="BN15" s="364">
        <f ca="1">D15*'P Gerais'!$D$16</f>
        <v>0</v>
      </c>
      <c r="BO15" s="364">
        <f ca="1">D15*'P Gerais'!$D$17</f>
        <v>0</v>
      </c>
      <c r="BP15" s="364">
        <f ca="1">D15*'P Gerais'!$D$18</f>
        <v>0</v>
      </c>
      <c r="BQ15" s="385">
        <f ca="1">VLOOKUP(D15,'P Gerais'!$D$22:$G$24,3,TRUE)</f>
        <v>0.08</v>
      </c>
      <c r="BR15" s="385">
        <f ca="1">VLOOKUP(D15,'P Gerais'!$D$29:$G$33,3,TRUE)</f>
        <v>0</v>
      </c>
      <c r="BS15" s="385">
        <f ca="1">'DB Func'!BN10</f>
        <v>0</v>
      </c>
      <c r="BT15" s="385">
        <f ca="1">'DB Func'!BO10</f>
        <v>0</v>
      </c>
      <c r="BU15" s="385">
        <f ca="1">'DB Func'!FX10</f>
        <v>0</v>
      </c>
      <c r="BV15" s="364">
        <f t="shared" ca="1" si="17"/>
        <v>-0.08</v>
      </c>
      <c r="BW15" s="364">
        <f ca="1">BV15-'DB Func'!GC10</f>
        <v>-0.08</v>
      </c>
      <c r="BX15" s="362">
        <f ca="1">IFERROR(VLOOKUP(BW15,'P Gerais'!$D$29:$G$33,3,TRUE)*BW15,0)</f>
        <v>0</v>
      </c>
      <c r="BY15" s="364">
        <f ca="1">IFERROR(BX15-VLOOKUP(BW15,'P Gerais'!$D$29:$H$33,4,TRUE),0)</f>
        <v>0</v>
      </c>
      <c r="BZ15" s="364">
        <f ca="1">D15*'DB Func'!GD10</f>
        <v>0</v>
      </c>
      <c r="CB15" s="364">
        <f t="shared" ca="1" si="18"/>
        <v>0</v>
      </c>
      <c r="CC15" s="364">
        <f t="shared" si="19"/>
        <v>0</v>
      </c>
      <c r="CD15" s="364">
        <f t="shared" si="20"/>
        <v>0</v>
      </c>
      <c r="CF15" s="362" t="str">
        <f t="shared" ca="1" si="21"/>
        <v>não</v>
      </c>
      <c r="CG15" s="362">
        <f ca="1">IF($CH$8=1,DAY('DB Func'!C10),0)</f>
        <v>0</v>
      </c>
      <c r="CH15" s="362">
        <f ca="1">IF(CI15=0,0,MONTH('DB Func'!C10))</f>
        <v>0</v>
      </c>
      <c r="CI15" s="362">
        <f ca="1">IF('P Gerais'!D13=YEAR('DB Func'!C10),YEAR('DB Func'!C10),0)</f>
        <v>0</v>
      </c>
      <c r="CJ15" s="371">
        <v>38</v>
      </c>
      <c r="CK15" s="363"/>
      <c r="CL15" s="362" t="str">
        <f>IF(ISERROR(HLOOKUP(CL13,$DS$7:$DY15,$DZ15,FALSE)),"N",HLOOKUP(CL13,$DS$7:$DY15,$DZ15,FALSE))</f>
        <v>N</v>
      </c>
      <c r="CM15" s="362" t="str">
        <f>IF(ISERROR(HLOOKUP(CM13,$DS$7:$DY15,$DZ15,FALSE)),"N",HLOOKUP(CM13,$DS$7:$DY15,$DZ15,FALSE))</f>
        <v>N</v>
      </c>
      <c r="CN15" s="362" t="str">
        <f>IF(ISERROR(HLOOKUP(CN13,$DS$7:$DY15,$DZ15,FALSE)),"N",HLOOKUP(CN13,$DS$7:$DY15,$DZ15,FALSE))</f>
        <v>N</v>
      </c>
      <c r="CO15" s="362" t="str">
        <f>IF(ISERROR(HLOOKUP(CO13,$DS$7:$DY15,$DZ15,FALSE)),"N",HLOOKUP(CO13,$DS$7:$DY15,$DZ15,FALSE))</f>
        <v>N</v>
      </c>
      <c r="CP15" s="362" t="str">
        <f>IF(ISERROR(HLOOKUP(CP13,$DS$7:$DY15,$DZ15,FALSE)),"N",HLOOKUP(CP13,$DS$7:$DY15,$DZ15,FALSE))</f>
        <v>N</v>
      </c>
      <c r="CQ15" s="362" t="str">
        <f>IF(ISERROR(HLOOKUP(CQ13,$DS$7:$DY15,$DZ15,FALSE)),"N",HLOOKUP(CQ13,$DS$7:$DY15,$DZ15,FALSE))</f>
        <v>N</v>
      </c>
      <c r="CR15" s="362" t="str">
        <f>IF(ISERROR(HLOOKUP(CR13,$DS$7:$DY15,$DZ15,FALSE)),"N",HLOOKUP(CR13,$DS$7:$DY15,$DZ15,FALSE))</f>
        <v>N</v>
      </c>
      <c r="CS15" s="362" t="str">
        <f>IF(ISERROR(HLOOKUP(CS13,$DS$7:$DY15,$DZ15,FALSE)),"N",HLOOKUP(CS13,$DS$7:$DY15,$DZ15,FALSE))</f>
        <v>N</v>
      </c>
      <c r="CT15" s="362" t="str">
        <f>IF(ISERROR(HLOOKUP(CT13,$DS$7:$DY15,$DZ15,FALSE)),"N",HLOOKUP(CT13,$DS$7:$DY15,$DZ15,FALSE))</f>
        <v>N</v>
      </c>
      <c r="CU15" s="362" t="str">
        <f>IF(ISERROR(HLOOKUP(CU13,$DS$7:$DY15,$DZ15,FALSE)),"N",HLOOKUP(CU13,$DS$7:$DY15,$DZ15,FALSE))</f>
        <v>N</v>
      </c>
      <c r="CV15" s="362" t="str">
        <f>IF(ISERROR(HLOOKUP(CV13,$DS$7:$DY15,$DZ15,FALSE)),"N",HLOOKUP(CV13,$DS$7:$DY15,$DZ15,FALSE))</f>
        <v>N</v>
      </c>
      <c r="CW15" s="362" t="str">
        <f>IF(ISERROR(HLOOKUP(CW13,$DS$7:$DY15,$DZ15,FALSE)),"N",HLOOKUP(CW13,$DS$7:$DY15,$DZ15,FALSE))</f>
        <v>N</v>
      </c>
      <c r="CX15" s="362" t="str">
        <f>IF(ISERROR(HLOOKUP(CX13,$DS$7:$DY15,$DZ15,FALSE)),"N",HLOOKUP(CX13,$DS$7:$DY15,$DZ15,FALSE))</f>
        <v>N</v>
      </c>
      <c r="CY15" s="362" t="str">
        <f>IF(ISERROR(HLOOKUP(CY13,$DS$7:$DY15,$DZ15,FALSE)),"N",HLOOKUP(CY13,$DS$7:$DY15,$DZ15,FALSE))</f>
        <v>N</v>
      </c>
      <c r="CZ15" s="362" t="str">
        <f>IF(ISERROR(HLOOKUP(CZ13,$DS$7:$DY15,$DZ15,FALSE)),"N",HLOOKUP(CZ13,$DS$7:$DY15,$DZ15,FALSE))</f>
        <v>N</v>
      </c>
      <c r="DA15" s="362" t="str">
        <f>IF(ISERROR(HLOOKUP(DA13,$DS$7:$DY15,$DZ15,FALSE)),"N",HLOOKUP(DA13,$DS$7:$DY15,$DZ15,FALSE))</f>
        <v>N</v>
      </c>
      <c r="DB15" s="362" t="str">
        <f>IF(ISERROR(HLOOKUP(DB13,$DS$7:$DY15,$DZ15,FALSE)),"N",HLOOKUP(DB13,$DS$7:$DY15,$DZ15,FALSE))</f>
        <v>N</v>
      </c>
      <c r="DC15" s="362" t="str">
        <f>IF(ISERROR(HLOOKUP(DC13,$DS$7:$DY15,$DZ15,FALSE)),"N",HLOOKUP(DC13,$DS$7:$DY15,$DZ15,FALSE))</f>
        <v>N</v>
      </c>
      <c r="DD15" s="362" t="str">
        <f>IF(ISERROR(HLOOKUP(DD13,$DS$7:$DY15,$DZ15,FALSE)),"N",HLOOKUP(DD13,$DS$7:$DY15,$DZ15,FALSE))</f>
        <v>N</v>
      </c>
      <c r="DE15" s="362" t="str">
        <f>IF(ISERROR(HLOOKUP(DE13,$DS$7:$DY15,$DZ15,FALSE)),"N",HLOOKUP(DE13,$DS$7:$DY15,$DZ15,FALSE))</f>
        <v>N</v>
      </c>
      <c r="DF15" s="362" t="str">
        <f>IF(ISERROR(HLOOKUP(DF13,$DS$7:$DY15,$DZ15,FALSE)),"N",HLOOKUP(DF13,$DS$7:$DY15,$DZ15,FALSE))</f>
        <v>N</v>
      </c>
      <c r="DG15" s="362" t="str">
        <f>IF(ISERROR(HLOOKUP(DG13,$DS$7:$DY15,$DZ15,FALSE)),"N",HLOOKUP(DG13,$DS$7:$DY15,$DZ15,FALSE))</f>
        <v>N</v>
      </c>
      <c r="DH15" s="362" t="str">
        <f>IF(ISERROR(HLOOKUP(DH13,$DS$7:$DY15,$DZ15,FALSE)),"N",HLOOKUP(DH13,$DS$7:$DY15,$DZ15,FALSE))</f>
        <v>N</v>
      </c>
      <c r="DI15" s="362" t="str">
        <f>IF(ISERROR(HLOOKUP(DI13,$DS$7:$DY15,$DZ15,FALSE)),"N",HLOOKUP(DI13,$DS$7:$DY15,$DZ15,FALSE))</f>
        <v>N</v>
      </c>
      <c r="DJ15" s="362" t="str">
        <f>IF(ISERROR(HLOOKUP(DJ13,$DS$7:$DY15,$DZ15,FALSE)),"N",HLOOKUP(DJ13,$DS$7:$DY15,$DZ15,FALSE))</f>
        <v>N</v>
      </c>
      <c r="DK15" s="362" t="str">
        <f>IF(ISERROR(HLOOKUP(DK13,$DS$7:$DY15,$DZ15,FALSE)),"N",HLOOKUP(DK13,$DS$7:$DY15,$DZ15,FALSE))</f>
        <v>N</v>
      </c>
      <c r="DL15" s="362" t="str">
        <f>IF(ISERROR(HLOOKUP(DL13,$DS$7:$DY15,$DZ15,FALSE)),"N",HLOOKUP(DL13,$DS$7:$DY15,$DZ15,FALSE))</f>
        <v>N</v>
      </c>
      <c r="DM15" s="362" t="str">
        <f>IF(ISERROR(HLOOKUP(DM13,$DS$7:$DY15,$DZ15,FALSE)),"N",HLOOKUP(DM13,$DS$7:$DY15,$DZ15,FALSE))</f>
        <v>N</v>
      </c>
      <c r="DN15" s="362" t="str">
        <f>IF(ISERROR(HLOOKUP(DN13,$DS$7:$DY15,$DZ15,FALSE)),"N",HLOOKUP(DN13,$DS$7:$DY15,$DZ15,FALSE))</f>
        <v>N</v>
      </c>
      <c r="DO15" s="362" t="str">
        <f>IF(ISERROR(HLOOKUP(DO13,$DS$7:$DY15,$DZ15,FALSE)),"N",HLOOKUP(DO13,$DS$7:$DY15,$DZ15,FALSE))</f>
        <v>N</v>
      </c>
      <c r="DP15" s="362" t="str">
        <f>IF(ISERROR(HLOOKUP(DP13,$DS$7:$DY15,$DZ15,FALSE)),"N",HLOOKUP(DP13,$DS$7:$DY15,$DZ15,FALSE))</f>
        <v>N</v>
      </c>
      <c r="DQ15" s="362">
        <f t="shared" si="22"/>
        <v>0</v>
      </c>
      <c r="DR15" s="362">
        <f t="shared" si="23"/>
        <v>31</v>
      </c>
      <c r="DS15" s="362" t="str">
        <f>IF('DB Func'!M10&gt;0,"S","N")</f>
        <v>N</v>
      </c>
      <c r="DT15" s="362" t="str">
        <f>IF('DB Func'!R10&gt;0,"S","N")</f>
        <v>N</v>
      </c>
      <c r="DU15" s="362" t="str">
        <f>IF('DB Func'!W10&gt;0,"S","N")</f>
        <v>N</v>
      </c>
      <c r="DV15" s="362" t="str">
        <f>IF('DB Func'!AB10&gt;0,"S","N")</f>
        <v>N</v>
      </c>
      <c r="DW15" s="362" t="str">
        <f>IF('DB Func'!AG10&gt;0,"S","N")</f>
        <v>N</v>
      </c>
      <c r="DX15" s="362" t="str">
        <f>IF('DB Func'!AL10&gt;0,"S","N")</f>
        <v>N</v>
      </c>
      <c r="DY15" s="362" t="str">
        <f>IF('DB Func'!AQ10&gt;0,"S","N")</f>
        <v>N</v>
      </c>
      <c r="DZ15" s="362">
        <v>9</v>
      </c>
      <c r="EA15" s="369">
        <f ca="1">'DB Func'!C10</f>
        <v>0</v>
      </c>
      <c r="EB15" s="362" t="str">
        <f t="shared" ca="1" si="24"/>
        <v>s</v>
      </c>
      <c r="EC15" s="362" t="str">
        <f t="shared" ca="1" si="24"/>
        <v>s</v>
      </c>
      <c r="ED15" s="362" t="str">
        <f t="shared" ca="1" si="24"/>
        <v>s</v>
      </c>
      <c r="EE15" s="362" t="str">
        <f t="shared" ca="1" si="24"/>
        <v>s</v>
      </c>
      <c r="EF15" s="362" t="str">
        <f t="shared" ca="1" si="24"/>
        <v>s</v>
      </c>
      <c r="EG15" s="362" t="str">
        <f t="shared" ca="1" si="24"/>
        <v>s</v>
      </c>
      <c r="EH15" s="362" t="str">
        <f t="shared" ca="1" si="24"/>
        <v>s</v>
      </c>
      <c r="EI15" s="362" t="str">
        <f t="shared" ca="1" si="24"/>
        <v>s</v>
      </c>
      <c r="EJ15" s="362" t="str">
        <f t="shared" ca="1" si="24"/>
        <v>s</v>
      </c>
      <c r="EK15" s="362" t="str">
        <f t="shared" ca="1" si="24"/>
        <v>s</v>
      </c>
      <c r="EL15" s="362" t="str">
        <f t="shared" ca="1" si="24"/>
        <v>s</v>
      </c>
      <c r="EM15" s="362" t="str">
        <f t="shared" ca="1" si="24"/>
        <v>s</v>
      </c>
      <c r="EN15" s="362" t="str">
        <f t="shared" ca="1" si="24"/>
        <v>s</v>
      </c>
      <c r="EO15" s="362" t="str">
        <f t="shared" ca="1" si="24"/>
        <v>s</v>
      </c>
      <c r="EP15" s="362" t="str">
        <f t="shared" ca="1" si="24"/>
        <v>s</v>
      </c>
      <c r="EQ15" s="362" t="str">
        <f t="shared" ca="1" si="24"/>
        <v>s</v>
      </c>
      <c r="ER15" s="362" t="str">
        <f t="shared" ca="1" si="25"/>
        <v>s</v>
      </c>
      <c r="ES15" s="362" t="str">
        <f t="shared" ca="1" si="25"/>
        <v>s</v>
      </c>
      <c r="ET15" s="362" t="str">
        <f t="shared" ca="1" si="25"/>
        <v>s</v>
      </c>
      <c r="EU15" s="362" t="str">
        <f t="shared" ca="1" si="25"/>
        <v>s</v>
      </c>
      <c r="EV15" s="362" t="str">
        <f t="shared" ca="1" si="25"/>
        <v>s</v>
      </c>
      <c r="EW15" s="362" t="str">
        <f t="shared" ca="1" si="25"/>
        <v>s</v>
      </c>
      <c r="EX15" s="362" t="str">
        <f t="shared" ca="1" si="25"/>
        <v>s</v>
      </c>
      <c r="EY15" s="362" t="str">
        <f t="shared" ca="1" si="25"/>
        <v>s</v>
      </c>
      <c r="EZ15" s="362" t="str">
        <f t="shared" ca="1" si="25"/>
        <v>s</v>
      </c>
      <c r="FA15" s="362" t="str">
        <f t="shared" ca="1" si="25"/>
        <v>s</v>
      </c>
      <c r="FB15" s="362" t="str">
        <f t="shared" ca="1" si="25"/>
        <v>s</v>
      </c>
      <c r="FC15" s="362" t="str">
        <f t="shared" ca="1" si="25"/>
        <v>s</v>
      </c>
      <c r="FD15" s="362" t="str">
        <f t="shared" ca="1" si="25"/>
        <v>s</v>
      </c>
      <c r="FE15" s="362" t="str">
        <f t="shared" ca="1" si="25"/>
        <v>s</v>
      </c>
      <c r="FF15" s="362" t="str">
        <f t="shared" ca="1" si="25"/>
        <v>s</v>
      </c>
      <c r="FG15" s="362">
        <f t="shared" ca="1" si="26"/>
        <v>31</v>
      </c>
      <c r="FH15" s="362">
        <f t="shared" ca="1" si="27"/>
        <v>0</v>
      </c>
      <c r="FI15" s="362" t="str">
        <f ca="1">IF(AND(YEAR(EA15)='P Gerais'!D13,MONTH(Lanc!EA15)=3,DAY(Lanc!EA15)&gt;1),"S","N")</f>
        <v>N</v>
      </c>
      <c r="FJ15" s="364">
        <f t="shared" ca="1" si="28"/>
        <v>0</v>
      </c>
      <c r="FK15" s="364">
        <f t="shared" si="29"/>
        <v>0</v>
      </c>
      <c r="FL15" s="387">
        <f t="shared" ca="1" si="30"/>
        <v>0</v>
      </c>
      <c r="FP15" s="363">
        <f ca="1">((FJ15-FL15-FK15+AZ15+AQ15+SUM(Z15:AA15)+SUM(AW15:AX15)+AK15)*IF('DB Func'!GG10="ok",'DB Func'!GD10,0))</f>
        <v>0</v>
      </c>
      <c r="FR15" s="389">
        <f t="shared" ca="1" si="31"/>
        <v>0</v>
      </c>
      <c r="GV15" s="49"/>
      <c r="GW15" s="49"/>
      <c r="GX15" s="49"/>
      <c r="GY15" s="49"/>
      <c r="GZ15" s="49"/>
      <c r="HA15" s="49"/>
      <c r="HB15" s="49"/>
      <c r="HC15" s="49"/>
    </row>
    <row r="16" spans="1:211" ht="30" customHeight="1" thickTop="1" thickBot="1">
      <c r="C16" s="390" t="str">
        <f ca="1">IF('DB Func'!B11="Funcionário 9","",'DB Func'!B11)</f>
        <v/>
      </c>
      <c r="D16" s="391">
        <f ca="1">'DB Func'!CF11</f>
        <v>0</v>
      </c>
      <c r="E16" s="382" t="str">
        <f ca="1">IF(C16="","-",IF(OR(terceiro!E16="MAR",terceiro!F16="MAR"),"Sim","Não"))</f>
        <v>-</v>
      </c>
      <c r="F16" s="383" t="str">
        <f ca="1">IF(C16="","-",IF(OR(Ferias!E16="MAR",Ferias!F16="MAR"),"Sim","Não"))</f>
        <v>-</v>
      </c>
      <c r="G16" s="383">
        <f ca="1">IF(C16="",0,IF(F16="Sim",IF(Ferias!E16="MAR",Ferias!I16,Ferias!J16),0))</f>
        <v>0</v>
      </c>
      <c r="H16" s="185"/>
      <c r="I16" s="185"/>
      <c r="J16" s="398">
        <f t="shared" ca="1" si="5"/>
        <v>0</v>
      </c>
      <c r="K16" s="152"/>
      <c r="L16" s="151"/>
      <c r="M16" s="189"/>
      <c r="N16" s="153"/>
      <c r="O16" s="48"/>
      <c r="P16" s="48"/>
      <c r="Q16" s="48"/>
      <c r="R16" s="49"/>
      <c r="S16" s="49"/>
      <c r="T16" s="49"/>
      <c r="U16" s="49"/>
      <c r="V16" s="49"/>
      <c r="W16" s="49"/>
      <c r="X16" s="49"/>
      <c r="Y16" s="49"/>
      <c r="Z16" s="49"/>
      <c r="AA16" s="49"/>
      <c r="AB16" s="48"/>
      <c r="AC16" s="48"/>
      <c r="AD16" s="49"/>
      <c r="AE16" s="49"/>
      <c r="AF16" s="314"/>
      <c r="AH16" s="400">
        <f ca="1">IF(AND('DB Func'!GE11="Fevereiro",'DB Func'!BQ11="2 Parcelas"),(('auxiliar 13 sal'!E12/12*'DB Func'!GF11+AVERAGE('auxiliar 13 sal'!Q12:AB12)+AVERAGE('auxiliar 13 sal'!AE12:AP12)+'auxiliar 13 sal'!E12*'DB Func'!BN11+'auxiliar 13 sal'!E12*'DB Func'!BO11)/2),IF('DB Func'!GE11="Março",IF('DB Func'!BQ11="Parcela Única",('auxiliar 13 sal'!E12/12*'DB Func'!GF11)+AVERAGE('auxiliar 13 sal'!Q12:AB12)+AVERAGE('auxiliar 13 sal'!AE12:AP12)+('auxiliar 13 sal'!E12*'DB Func'!BN11)+('auxiliar 13 sal'!E12*'DB Func'!BO11),IF('DB Func'!BQ11="2 Parcelas",(('auxiliar 13 sal'!E12/12*'DB Func'!GF11+AVERAGE('auxiliar 13 sal'!Q12:AB12)+AVERAGE('auxiliar 13 sal'!AE12:AP12)+'auxiliar 13 sal'!E12*'DB Func'!BN11+'auxiliar 13 sal'!E12*'DB Func'!BO11)/2))),0))</f>
        <v>0</v>
      </c>
      <c r="AK16" s="364">
        <f t="shared" ca="1" si="6"/>
        <v>0</v>
      </c>
      <c r="AL16" s="371">
        <f t="shared" ca="1" si="7"/>
        <v>0</v>
      </c>
      <c r="AM16" s="364">
        <f t="shared" ca="1" si="8"/>
        <v>0</v>
      </c>
      <c r="AN16" s="364">
        <f t="shared" ca="1" si="9"/>
        <v>0</v>
      </c>
      <c r="AO16" s="371">
        <f t="shared" ca="1" si="10"/>
        <v>0</v>
      </c>
      <c r="AP16" s="371">
        <f t="shared" ca="1" si="11"/>
        <v>0</v>
      </c>
      <c r="AQ16" s="364">
        <f t="shared" ca="1" si="12"/>
        <v>0</v>
      </c>
      <c r="AR16" s="364">
        <f>IF(OR(M16="",M16=0),0,((FJ16/220)*('Ho Ex'!$C$8+$AS$6))*M16)</f>
        <v>0</v>
      </c>
      <c r="AS16" s="364">
        <f>IF(OR(N16="",N16=0),0,((FJ16/220*('DB Func'!GD11+Lanc!$AS$6))*('Ho Ex'!$I$8+$AS$6))*(N16/52.5*60))</f>
        <v>0</v>
      </c>
      <c r="AT16" s="364">
        <f>IF(OR(M16="",M16=0),0,((FJ16/220)*('Ho Ex'!$J$8+$AS$6))*O16)</f>
        <v>0</v>
      </c>
      <c r="AU16" s="364">
        <f>IF(OR(M16="",M16=0),0,((FJ16/220)*('Ho Ex'!I19+$AS$6))*P16)</f>
        <v>0</v>
      </c>
      <c r="AV16" s="364">
        <f>IF(OR(M16="",M16=0),0,((FJ16/220)*('Ho Ex'!C19+$AS$6))*Q16)</f>
        <v>0</v>
      </c>
      <c r="AW16" s="364">
        <f ca="1">FJ16*'DB Func'!BN11</f>
        <v>0</v>
      </c>
      <c r="AX16" s="364">
        <f ca="1">FJ16*'DB Func'!BO11</f>
        <v>0</v>
      </c>
      <c r="AY16" s="364">
        <f ca="1">IF(FJ16=0,0,VLOOKUP(FJ16,'P Gerais'!$D$39:$G$41,3,TRUE)*Func9!$F$68)</f>
        <v>0</v>
      </c>
      <c r="AZ16" s="364">
        <f t="shared" si="13"/>
        <v>0</v>
      </c>
      <c r="BA16" s="364">
        <f ca="1">((FJ16-FL16-FK16+AZ16+AQ16+SUM(Z16:AA16)+SUM(AW16:AX16)+AK16)*IF('DB Func'!GG11="ok",'DB Func'!GD11,0))+(FJ16-FL16-FK16+AZ16+AQ16+SUM(Z16:AA16)+SUM(AW16:AX16))+AK16</f>
        <v>0</v>
      </c>
      <c r="BB16" s="385">
        <f ca="1">VLOOKUP(BA16,'P Gerais'!$D$22:$G$25,3,TRUE)</f>
        <v>0.08</v>
      </c>
      <c r="BC16" s="364">
        <f ca="1">IF(BA16&lt;'P Gerais'!$D$25,BA16*BB16,Lanc!BB16)</f>
        <v>0</v>
      </c>
      <c r="BD16" s="364">
        <f ca="1">BA16-BC16-('DB Func'!GB11*'P Gerais'!$D$35)</f>
        <v>0</v>
      </c>
      <c r="BE16" s="386">
        <f ca="1">VLOOKUP(BD16,'P Gerais'!$D$29:$F$33,3,TRUE)</f>
        <v>0</v>
      </c>
      <c r="BF16" s="364">
        <f t="shared" ca="1" si="14"/>
        <v>0</v>
      </c>
      <c r="BG16" s="364">
        <f ca="1">VLOOKUP(BD16,'P Gerais'!$D$29:$G$33,4,TRUE)</f>
        <v>0</v>
      </c>
      <c r="BH16" s="364">
        <f t="shared" ca="1" si="15"/>
        <v>0</v>
      </c>
      <c r="BI16" s="364">
        <f t="shared" ca="1" si="16"/>
        <v>0</v>
      </c>
      <c r="BJ16" s="362">
        <f ca="1">'DB Func'!G11</f>
        <v>0</v>
      </c>
      <c r="BK16" s="362">
        <f ca="1">'DB Func'!FW11</f>
        <v>0</v>
      </c>
      <c r="BL16" s="364">
        <f ca="1">D16*'P Gerais'!$D$13</f>
        <v>0</v>
      </c>
      <c r="BM16" s="364">
        <f ca="1">D16*'P Gerais'!$D$14</f>
        <v>0</v>
      </c>
      <c r="BN16" s="364">
        <f ca="1">D16*'P Gerais'!$D$16</f>
        <v>0</v>
      </c>
      <c r="BO16" s="364">
        <f ca="1">D16*'P Gerais'!$D$17</f>
        <v>0</v>
      </c>
      <c r="BP16" s="364">
        <f ca="1">D16*'P Gerais'!$D$18</f>
        <v>0</v>
      </c>
      <c r="BQ16" s="385">
        <f ca="1">VLOOKUP(D16,'P Gerais'!$D$22:$G$24,3,TRUE)</f>
        <v>0.08</v>
      </c>
      <c r="BR16" s="385">
        <f ca="1">VLOOKUP(D16,'P Gerais'!$D$29:$G$33,3,TRUE)</f>
        <v>0</v>
      </c>
      <c r="BS16" s="385">
        <f ca="1">'DB Func'!BN11</f>
        <v>0</v>
      </c>
      <c r="BT16" s="385">
        <f ca="1">'DB Func'!BO11</f>
        <v>0</v>
      </c>
      <c r="BU16" s="385">
        <f ca="1">'DB Func'!FX11</f>
        <v>0</v>
      </c>
      <c r="BV16" s="364">
        <f t="shared" ca="1" si="17"/>
        <v>-0.08</v>
      </c>
      <c r="BW16" s="364">
        <f ca="1">BV16-'DB Func'!GC11</f>
        <v>-0.08</v>
      </c>
      <c r="BX16" s="362">
        <f ca="1">IFERROR(VLOOKUP(BW16,'P Gerais'!$D$29:$G$33,3,TRUE)*BW16,0)</f>
        <v>0</v>
      </c>
      <c r="BY16" s="364">
        <f ca="1">IFERROR(BX16-VLOOKUP(BW16,'P Gerais'!$D$29:$H$33,4,TRUE),0)</f>
        <v>0</v>
      </c>
      <c r="BZ16" s="364">
        <f ca="1">D16*'DB Func'!GD11</f>
        <v>0</v>
      </c>
      <c r="CB16" s="364">
        <f t="shared" ca="1" si="18"/>
        <v>0</v>
      </c>
      <c r="CC16" s="364">
        <f t="shared" si="19"/>
        <v>0</v>
      </c>
      <c r="CD16" s="364">
        <f t="shared" si="20"/>
        <v>0</v>
      </c>
      <c r="CF16" s="362" t="str">
        <f t="shared" ca="1" si="21"/>
        <v>não</v>
      </c>
      <c r="CG16" s="362">
        <f ca="1">IF($CH$8=1,DAY('DB Func'!C11),0)</f>
        <v>0</v>
      </c>
      <c r="CH16" s="362">
        <f ca="1">IF(CI16=0,0,MONTH('DB Func'!C11))</f>
        <v>0</v>
      </c>
      <c r="CI16" s="362">
        <f ca="1">IF('P Gerais'!D14=YEAR('DB Func'!C11),YEAR('DB Func'!C11),0)</f>
        <v>0</v>
      </c>
      <c r="CJ16" s="371">
        <v>39</v>
      </c>
      <c r="CK16" s="363"/>
      <c r="CL16" s="362" t="str">
        <f ca="1">IF(ISERROR(HLOOKUP(CL14,$DS$7:$DY16,$DZ16,FALSE)),"N",HLOOKUP(CL14,$DS$7:$DY16,$DZ16,FALSE))</f>
        <v>N</v>
      </c>
      <c r="CM16" s="362" t="str">
        <f ca="1">IF(ISERROR(HLOOKUP(CM14,$DS$7:$DY16,$DZ16,FALSE)),"N",HLOOKUP(CM14,$DS$7:$DY16,$DZ16,FALSE))</f>
        <v>N</v>
      </c>
      <c r="CN16" s="362" t="str">
        <f ca="1">IF(ISERROR(HLOOKUP(CN14,$DS$7:$DY16,$DZ16,FALSE)),"N",HLOOKUP(CN14,$DS$7:$DY16,$DZ16,FALSE))</f>
        <v>N</v>
      </c>
      <c r="CO16" s="362" t="str">
        <f ca="1">IF(ISERROR(HLOOKUP(CO14,$DS$7:$DY16,$DZ16,FALSE)),"N",HLOOKUP(CO14,$DS$7:$DY16,$DZ16,FALSE))</f>
        <v>N</v>
      </c>
      <c r="CP16" s="362" t="str">
        <f ca="1">IF(ISERROR(HLOOKUP(CP14,$DS$7:$DY16,$DZ16,FALSE)),"N",HLOOKUP(CP14,$DS$7:$DY16,$DZ16,FALSE))</f>
        <v>N</v>
      </c>
      <c r="CQ16" s="362" t="str">
        <f ca="1">IF(ISERROR(HLOOKUP(CQ14,$DS$7:$DY16,$DZ16,FALSE)),"N",HLOOKUP(CQ14,$DS$7:$DY16,$DZ16,FALSE))</f>
        <v>N</v>
      </c>
      <c r="CR16" s="362" t="str">
        <f>IF(ISERROR(HLOOKUP(CR14,$DS$7:$DY16,$DZ16,FALSE)),"N",HLOOKUP(CR14,$DS$7:$DY16,$DZ16,FALSE))</f>
        <v>N</v>
      </c>
      <c r="CS16" s="362" t="str">
        <f ca="1">IF(ISERROR(HLOOKUP(CS14,$DS$7:$DY16,$DZ16,FALSE)),"N",HLOOKUP(CS14,$DS$7:$DY16,$DZ16,FALSE))</f>
        <v>N</v>
      </c>
      <c r="CT16" s="362" t="str">
        <f ca="1">IF(ISERROR(HLOOKUP(CT14,$DS$7:$DY16,$DZ16,FALSE)),"N",HLOOKUP(CT14,$DS$7:$DY16,$DZ16,FALSE))</f>
        <v>N</v>
      </c>
      <c r="CU16" s="362" t="str">
        <f ca="1">IF(ISERROR(HLOOKUP(CU14,$DS$7:$DY16,$DZ16,FALSE)),"N",HLOOKUP(CU14,$DS$7:$DY16,$DZ16,FALSE))</f>
        <v>N</v>
      </c>
      <c r="CV16" s="362" t="str">
        <f ca="1">IF(ISERROR(HLOOKUP(CV14,$DS$7:$DY16,$DZ16,FALSE)),"N",HLOOKUP(CV14,$DS$7:$DY16,$DZ16,FALSE))</f>
        <v>N</v>
      </c>
      <c r="CW16" s="362" t="str">
        <f ca="1">IF(ISERROR(HLOOKUP(CW14,$DS$7:$DY16,$DZ16,FALSE)),"N",HLOOKUP(CW14,$DS$7:$DY16,$DZ16,FALSE))</f>
        <v>N</v>
      </c>
      <c r="CX16" s="362" t="str">
        <f ca="1">IF(ISERROR(HLOOKUP(CX14,$DS$7:$DY16,$DZ16,FALSE)),"N",HLOOKUP(CX14,$DS$7:$DY16,$DZ16,FALSE))</f>
        <v>N</v>
      </c>
      <c r="CY16" s="362" t="str">
        <f>IF(ISERROR(HLOOKUP(CY14,$DS$7:$DY16,$DZ16,FALSE)),"N",HLOOKUP(CY14,$DS$7:$DY16,$DZ16,FALSE))</f>
        <v>N</v>
      </c>
      <c r="CZ16" s="362" t="str">
        <f ca="1">IF(ISERROR(HLOOKUP(CZ14,$DS$7:$DY16,$DZ16,FALSE)),"N",HLOOKUP(CZ14,$DS$7:$DY16,$DZ16,FALSE))</f>
        <v>N</v>
      </c>
      <c r="DA16" s="362" t="str">
        <f ca="1">IF(ISERROR(HLOOKUP(DA14,$DS$7:$DY16,$DZ16,FALSE)),"N",HLOOKUP(DA14,$DS$7:$DY16,$DZ16,FALSE))</f>
        <v>N</v>
      </c>
      <c r="DB16" s="362" t="str">
        <f ca="1">IF(ISERROR(HLOOKUP(DB14,$DS$7:$DY16,$DZ16,FALSE)),"N",HLOOKUP(DB14,$DS$7:$DY16,$DZ16,FALSE))</f>
        <v>N</v>
      </c>
      <c r="DC16" s="362" t="str">
        <f ca="1">IF(ISERROR(HLOOKUP(DC14,$DS$7:$DY16,$DZ16,FALSE)),"N",HLOOKUP(DC14,$DS$7:$DY16,$DZ16,FALSE))</f>
        <v>N</v>
      </c>
      <c r="DD16" s="362" t="str">
        <f ca="1">IF(ISERROR(HLOOKUP(DD14,$DS$7:$DY16,$DZ16,FALSE)),"N",HLOOKUP(DD14,$DS$7:$DY16,$DZ16,FALSE))</f>
        <v>N</v>
      </c>
      <c r="DE16" s="362" t="str">
        <f ca="1">IF(ISERROR(HLOOKUP(DE14,$DS$7:$DY16,$DZ16,FALSE)),"N",HLOOKUP(DE14,$DS$7:$DY16,$DZ16,FALSE))</f>
        <v>N</v>
      </c>
      <c r="DF16" s="362" t="str">
        <f>IF(ISERROR(HLOOKUP(DF14,$DS$7:$DY16,$DZ16,FALSE)),"N",HLOOKUP(DF14,$DS$7:$DY16,$DZ16,FALSE))</f>
        <v>N</v>
      </c>
      <c r="DG16" s="362" t="str">
        <f ca="1">IF(ISERROR(HLOOKUP(DG14,$DS$7:$DY16,$DZ16,FALSE)),"N",HLOOKUP(DG14,$DS$7:$DY16,$DZ16,FALSE))</f>
        <v>N</v>
      </c>
      <c r="DH16" s="362" t="str">
        <f ca="1">IF(ISERROR(HLOOKUP(DH14,$DS$7:$DY16,$DZ16,FALSE)),"N",HLOOKUP(DH14,$DS$7:$DY16,$DZ16,FALSE))</f>
        <v>N</v>
      </c>
      <c r="DI16" s="362" t="str">
        <f ca="1">IF(ISERROR(HLOOKUP(DI14,$DS$7:$DY16,$DZ16,FALSE)),"N",HLOOKUP(DI14,$DS$7:$DY16,$DZ16,FALSE))</f>
        <v>N</v>
      </c>
      <c r="DJ16" s="362" t="str">
        <f ca="1">IF(ISERROR(HLOOKUP(DJ14,$DS$7:$DY16,$DZ16,FALSE)),"N",HLOOKUP(DJ14,$DS$7:$DY16,$DZ16,FALSE))</f>
        <v>N</v>
      </c>
      <c r="DK16" s="362" t="str">
        <f ca="1">IF(ISERROR(HLOOKUP(DK14,$DS$7:$DY16,$DZ16,FALSE)),"N",HLOOKUP(DK14,$DS$7:$DY16,$DZ16,FALSE))</f>
        <v>N</v>
      </c>
      <c r="DL16" s="362" t="str">
        <f ca="1">IF(ISERROR(HLOOKUP(DL14,$DS$7:$DY16,$DZ16,FALSE)),"N",HLOOKUP(DL14,$DS$7:$DY16,$DZ16,FALSE))</f>
        <v>N</v>
      </c>
      <c r="DM16" s="362" t="str">
        <f>IF(ISERROR(HLOOKUP(DM14,$DS$7:$DY16,$DZ16,FALSE)),"N",HLOOKUP(DM14,$DS$7:$DY16,$DZ16,FALSE))</f>
        <v>N</v>
      </c>
      <c r="DN16" s="362" t="str">
        <f ca="1">IF(ISERROR(HLOOKUP(DN14,$DS$7:$DY16,$DZ16,FALSE)),"N",HLOOKUP(DN14,$DS$7:$DY16,$DZ16,FALSE))</f>
        <v>N</v>
      </c>
      <c r="DO16" s="362" t="str">
        <f ca="1">IF(ISERROR(HLOOKUP(DO14,$DS$7:$DY16,$DZ16,FALSE)),"N",HLOOKUP(DO14,$DS$7:$DY16,$DZ16,FALSE))</f>
        <v>N</v>
      </c>
      <c r="DP16" s="362" t="str">
        <f ca="1">IF(ISERROR(HLOOKUP(DP14,$DS$7:$DY16,$DZ16,FALSE)),"N",HLOOKUP(DP14,$DS$7:$DY16,$DZ16,FALSE))</f>
        <v>N</v>
      </c>
      <c r="DQ16" s="362">
        <f t="shared" ca="1" si="22"/>
        <v>0</v>
      </c>
      <c r="DR16" s="362">
        <f t="shared" ca="1" si="23"/>
        <v>31</v>
      </c>
      <c r="DS16" s="362" t="str">
        <f>IF('DB Func'!M11&gt;0,"S","N")</f>
        <v>N</v>
      </c>
      <c r="DT16" s="362" t="str">
        <f>IF('DB Func'!R11&gt;0,"S","N")</f>
        <v>N</v>
      </c>
      <c r="DU16" s="362" t="str">
        <f>IF('DB Func'!W11&gt;0,"S","N")</f>
        <v>N</v>
      </c>
      <c r="DV16" s="362" t="str">
        <f>IF('DB Func'!AB11&gt;0,"S","N")</f>
        <v>N</v>
      </c>
      <c r="DW16" s="362" t="str">
        <f>IF('DB Func'!AG11&gt;0,"S","N")</f>
        <v>N</v>
      </c>
      <c r="DX16" s="362" t="str">
        <f>IF('DB Func'!AL11&gt;0,"S","N")</f>
        <v>N</v>
      </c>
      <c r="DY16" s="362" t="str">
        <f>IF('DB Func'!AQ11&gt;0,"S","N")</f>
        <v>N</v>
      </c>
      <c r="DZ16" s="362">
        <v>10</v>
      </c>
      <c r="EA16" s="369">
        <f ca="1">'DB Func'!C11</f>
        <v>0</v>
      </c>
      <c r="EB16" s="362" t="str">
        <f t="shared" ca="1" si="24"/>
        <v>s</v>
      </c>
      <c r="EC16" s="362" t="str">
        <f t="shared" ca="1" si="24"/>
        <v>s</v>
      </c>
      <c r="ED16" s="362" t="str">
        <f t="shared" ca="1" si="24"/>
        <v>s</v>
      </c>
      <c r="EE16" s="362" t="str">
        <f t="shared" ca="1" si="24"/>
        <v>s</v>
      </c>
      <c r="EF16" s="362" t="str">
        <f t="shared" ca="1" si="24"/>
        <v>s</v>
      </c>
      <c r="EG16" s="362" t="str">
        <f t="shared" ca="1" si="24"/>
        <v>s</v>
      </c>
      <c r="EH16" s="362" t="str">
        <f t="shared" ca="1" si="24"/>
        <v>s</v>
      </c>
      <c r="EI16" s="362" t="str">
        <f t="shared" ca="1" si="24"/>
        <v>s</v>
      </c>
      <c r="EJ16" s="362" t="str">
        <f t="shared" ca="1" si="24"/>
        <v>s</v>
      </c>
      <c r="EK16" s="362" t="str">
        <f t="shared" ca="1" si="24"/>
        <v>s</v>
      </c>
      <c r="EL16" s="362" t="str">
        <f t="shared" ca="1" si="24"/>
        <v>s</v>
      </c>
      <c r="EM16" s="362" t="str">
        <f t="shared" ca="1" si="24"/>
        <v>s</v>
      </c>
      <c r="EN16" s="362" t="str">
        <f t="shared" ca="1" si="24"/>
        <v>s</v>
      </c>
      <c r="EO16" s="362" t="str">
        <f t="shared" ca="1" si="24"/>
        <v>s</v>
      </c>
      <c r="EP16" s="362" t="str">
        <f t="shared" ca="1" si="24"/>
        <v>s</v>
      </c>
      <c r="EQ16" s="362" t="str">
        <f t="shared" ca="1" si="24"/>
        <v>s</v>
      </c>
      <c r="ER16" s="362" t="str">
        <f t="shared" ca="1" si="25"/>
        <v>s</v>
      </c>
      <c r="ES16" s="362" t="str">
        <f t="shared" ca="1" si="25"/>
        <v>s</v>
      </c>
      <c r="ET16" s="362" t="str">
        <f t="shared" ca="1" si="25"/>
        <v>s</v>
      </c>
      <c r="EU16" s="362" t="str">
        <f t="shared" ca="1" si="25"/>
        <v>s</v>
      </c>
      <c r="EV16" s="362" t="str">
        <f t="shared" ca="1" si="25"/>
        <v>s</v>
      </c>
      <c r="EW16" s="362" t="str">
        <f t="shared" ca="1" si="25"/>
        <v>s</v>
      </c>
      <c r="EX16" s="362" t="str">
        <f t="shared" ca="1" si="25"/>
        <v>s</v>
      </c>
      <c r="EY16" s="362" t="str">
        <f t="shared" ca="1" si="25"/>
        <v>s</v>
      </c>
      <c r="EZ16" s="362" t="str">
        <f t="shared" ca="1" si="25"/>
        <v>s</v>
      </c>
      <c r="FA16" s="362" t="str">
        <f t="shared" ca="1" si="25"/>
        <v>s</v>
      </c>
      <c r="FB16" s="362" t="str">
        <f t="shared" ca="1" si="25"/>
        <v>s</v>
      </c>
      <c r="FC16" s="362" t="str">
        <f t="shared" ca="1" si="25"/>
        <v>s</v>
      </c>
      <c r="FD16" s="362" t="str">
        <f t="shared" ca="1" si="25"/>
        <v>s</v>
      </c>
      <c r="FE16" s="362" t="str">
        <f t="shared" ca="1" si="25"/>
        <v>s</v>
      </c>
      <c r="FF16" s="362" t="str">
        <f t="shared" ca="1" si="25"/>
        <v>s</v>
      </c>
      <c r="FG16" s="362">
        <f t="shared" ca="1" si="26"/>
        <v>31</v>
      </c>
      <c r="FH16" s="362">
        <f t="shared" ca="1" si="27"/>
        <v>0</v>
      </c>
      <c r="FI16" s="362" t="str">
        <f ca="1">IF(AND(YEAR(EA16)='P Gerais'!D14,MONTH(Lanc!EA16)=3,DAY(Lanc!EA16)&gt;1),"S","N")</f>
        <v>N</v>
      </c>
      <c r="FJ16" s="364">
        <f t="shared" ca="1" si="28"/>
        <v>0</v>
      </c>
      <c r="FK16" s="364">
        <f t="shared" si="29"/>
        <v>0</v>
      </c>
      <c r="FL16" s="387">
        <f t="shared" ca="1" si="30"/>
        <v>0</v>
      </c>
      <c r="FP16" s="363">
        <f ca="1">((FJ16-FL16-FK16+AZ16+AQ16+SUM(Z16:AA16)+SUM(AW16:AX16)+AK16)*IF('DB Func'!GG11="ok",'DB Func'!GD11,0))</f>
        <v>0</v>
      </c>
      <c r="FR16" s="389">
        <f t="shared" ca="1" si="31"/>
        <v>0</v>
      </c>
      <c r="GV16" s="49"/>
      <c r="GW16" s="49"/>
      <c r="GX16" s="49"/>
      <c r="GY16" s="49"/>
      <c r="GZ16" s="49"/>
      <c r="HA16" s="49"/>
      <c r="HB16" s="49"/>
      <c r="HC16" s="49"/>
    </row>
    <row r="17" spans="3:211" ht="30" customHeight="1" thickTop="1" thickBot="1">
      <c r="C17" s="390" t="str">
        <f ca="1">IF('DB Func'!B12="Funcionário 10","",'DB Func'!B12)</f>
        <v/>
      </c>
      <c r="D17" s="391">
        <f ca="1">'DB Func'!CF12</f>
        <v>0</v>
      </c>
      <c r="E17" s="382" t="str">
        <f ca="1">IF(C17="","-",IF(OR(terceiro!E17="MAR",terceiro!F17="MAR"),"Sim","Não"))</f>
        <v>-</v>
      </c>
      <c r="F17" s="383" t="str">
        <f ca="1">IF(C17="","-",IF(OR(Ferias!E17="MAR",Ferias!F17="MAR"),"Sim","Não"))</f>
        <v>-</v>
      </c>
      <c r="G17" s="383">
        <f ca="1">IF(C17="",0,IF(F17="Sim",IF(Ferias!E17="MAR",Ferias!I17,Ferias!J17),0))</f>
        <v>0</v>
      </c>
      <c r="H17" s="185"/>
      <c r="I17" s="185"/>
      <c r="J17" s="398">
        <f t="shared" ca="1" si="5"/>
        <v>0</v>
      </c>
      <c r="K17" s="152"/>
      <c r="L17" s="151"/>
      <c r="M17" s="189"/>
      <c r="N17" s="153"/>
      <c r="O17" s="48"/>
      <c r="P17" s="48"/>
      <c r="Q17" s="48"/>
      <c r="R17" s="49"/>
      <c r="S17" s="49"/>
      <c r="T17" s="49"/>
      <c r="U17" s="49"/>
      <c r="V17" s="49"/>
      <c r="W17" s="49"/>
      <c r="X17" s="49"/>
      <c r="Y17" s="49"/>
      <c r="Z17" s="49"/>
      <c r="AA17" s="49"/>
      <c r="AB17" s="48"/>
      <c r="AC17" s="48"/>
      <c r="AD17" s="49"/>
      <c r="AE17" s="49"/>
      <c r="AF17" s="314"/>
      <c r="AH17" s="400">
        <f ca="1">IF(AND('DB Func'!GE12="Fevereiro",'DB Func'!BQ12="2 Parcelas"),(('auxiliar 13 sal'!E13/12*'DB Func'!GF12+AVERAGE('auxiliar 13 sal'!Q13:AB13)+AVERAGE('auxiliar 13 sal'!AE13:AP13)+'auxiliar 13 sal'!E13*'DB Func'!BN12+'auxiliar 13 sal'!E13*'DB Func'!BO12)/2),IF('DB Func'!GE12="Março",IF('DB Func'!BQ12="Parcela Única",('auxiliar 13 sal'!E13/12*'DB Func'!GF12)+AVERAGE('auxiliar 13 sal'!Q13:AB13)+AVERAGE('auxiliar 13 sal'!AE13:AP13)+('auxiliar 13 sal'!E13*'DB Func'!BN12)+('auxiliar 13 sal'!E13*'DB Func'!BO12),IF('DB Func'!BQ12="2 Parcelas",(('auxiliar 13 sal'!E13/12*'DB Func'!GF12+AVERAGE('auxiliar 13 sal'!Q13:AB13)+AVERAGE('auxiliar 13 sal'!AE13:AP13)+'auxiliar 13 sal'!E13*'DB Func'!BN12+'auxiliar 13 sal'!E13*'DB Func'!BO12)/2))),0))</f>
        <v>0</v>
      </c>
      <c r="AK17" s="364">
        <f t="shared" ca="1" si="6"/>
        <v>0</v>
      </c>
      <c r="AL17" s="371">
        <f t="shared" ca="1" si="7"/>
        <v>0</v>
      </c>
      <c r="AM17" s="364">
        <f t="shared" ca="1" si="8"/>
        <v>0</v>
      </c>
      <c r="AN17" s="364">
        <f t="shared" ca="1" si="9"/>
        <v>0</v>
      </c>
      <c r="AO17" s="371">
        <f t="shared" ca="1" si="10"/>
        <v>0</v>
      </c>
      <c r="AP17" s="371">
        <f t="shared" ca="1" si="11"/>
        <v>0</v>
      </c>
      <c r="AQ17" s="364">
        <f t="shared" ca="1" si="12"/>
        <v>0</v>
      </c>
      <c r="AR17" s="364">
        <f>IF(OR(M17="",M17=0),0,((FJ17/220)*('Ho Ex'!$C$8+$AS$6))*M17)</f>
        <v>0</v>
      </c>
      <c r="AS17" s="364">
        <f>IF(OR(N17="",N17=0),0,((FJ17/220*('DB Func'!GD12+Lanc!$AS$6))*('Ho Ex'!$I$8+$AS$6))*(N17/52.5*60))</f>
        <v>0</v>
      </c>
      <c r="AT17" s="364">
        <f>IF(OR(M17="",M17=0),0,((FJ17/220)*('Ho Ex'!$J$8+$AS$6))*O17)</f>
        <v>0</v>
      </c>
      <c r="AU17" s="364">
        <f>IF(OR(M17="",M17=0),0,((FJ17/220)*('Ho Ex'!I20+$AS$6))*P17)</f>
        <v>0</v>
      </c>
      <c r="AV17" s="364">
        <f>IF(OR(M17="",M17=0),0,((FJ17/220)*('Ho Ex'!C20+$AS$6))*Q17)</f>
        <v>0</v>
      </c>
      <c r="AW17" s="364">
        <f ca="1">FJ17*'DB Func'!BN12</f>
        <v>0</v>
      </c>
      <c r="AX17" s="364">
        <f ca="1">FJ17*'DB Func'!BO12</f>
        <v>0</v>
      </c>
      <c r="AY17" s="364">
        <f ca="1">IF(FJ17=0,0,VLOOKUP(FJ17,'P Gerais'!$D$39:$G$41,3,TRUE)*Func10!$F$68)</f>
        <v>0</v>
      </c>
      <c r="AZ17" s="364">
        <f t="shared" si="13"/>
        <v>0</v>
      </c>
      <c r="BA17" s="364">
        <f ca="1">((FJ17-FL17-FK17+AZ17+AQ17+SUM(Z17:AA17)+SUM(AW17:AX17)+AK17)*IF('DB Func'!GG12="ok",'DB Func'!GD12,0))+(FJ17-FL17-FK17+AZ17+AQ17+SUM(Z17:AA17)+SUM(AW17:AX17))+AK17</f>
        <v>0</v>
      </c>
      <c r="BB17" s="385">
        <f ca="1">VLOOKUP(BA17,'P Gerais'!$D$22:$G$25,3,TRUE)</f>
        <v>0.08</v>
      </c>
      <c r="BC17" s="364">
        <f ca="1">IF(BA17&lt;'P Gerais'!$D$25,BA17*BB17,Lanc!BB17)</f>
        <v>0</v>
      </c>
      <c r="BD17" s="364">
        <f ca="1">BA17-BC17-('DB Func'!GB12*'P Gerais'!$D$35)</f>
        <v>0</v>
      </c>
      <c r="BE17" s="386">
        <f ca="1">VLOOKUP(BD17,'P Gerais'!$D$29:$F$33,3,TRUE)</f>
        <v>0</v>
      </c>
      <c r="BF17" s="364">
        <f t="shared" ca="1" si="14"/>
        <v>0</v>
      </c>
      <c r="BG17" s="364">
        <f ca="1">VLOOKUP(BD17,'P Gerais'!$D$29:$G$33,4,TRUE)</f>
        <v>0</v>
      </c>
      <c r="BH17" s="364">
        <f t="shared" ca="1" si="15"/>
        <v>0</v>
      </c>
      <c r="BI17" s="364">
        <f t="shared" ca="1" si="16"/>
        <v>0</v>
      </c>
      <c r="BJ17" s="362">
        <f ca="1">'DB Func'!G12</f>
        <v>0</v>
      </c>
      <c r="BK17" s="362">
        <f ca="1">'DB Func'!FW12</f>
        <v>0</v>
      </c>
      <c r="BL17" s="364">
        <f ca="1">D17*'P Gerais'!$D$13</f>
        <v>0</v>
      </c>
      <c r="BM17" s="364">
        <f ca="1">D17*'P Gerais'!$D$14</f>
        <v>0</v>
      </c>
      <c r="BN17" s="364">
        <f ca="1">D17*'P Gerais'!$D$16</f>
        <v>0</v>
      </c>
      <c r="BO17" s="364">
        <f ca="1">D17*'P Gerais'!$D$17</f>
        <v>0</v>
      </c>
      <c r="BP17" s="364">
        <f ca="1">D17*'P Gerais'!$D$18</f>
        <v>0</v>
      </c>
      <c r="BQ17" s="385">
        <f ca="1">VLOOKUP(D17,'P Gerais'!$D$22:$G$24,3,TRUE)</f>
        <v>0.08</v>
      </c>
      <c r="BR17" s="385">
        <f ca="1">VLOOKUP(D17,'P Gerais'!$D$29:$G$33,3,TRUE)</f>
        <v>0</v>
      </c>
      <c r="BS17" s="385">
        <f ca="1">'DB Func'!BN12</f>
        <v>0</v>
      </c>
      <c r="BT17" s="385">
        <f ca="1">'DB Func'!BO12</f>
        <v>0</v>
      </c>
      <c r="BU17" s="385">
        <f ca="1">'DB Func'!FX12</f>
        <v>0</v>
      </c>
      <c r="BV17" s="364">
        <f t="shared" ca="1" si="17"/>
        <v>-0.08</v>
      </c>
      <c r="BW17" s="364">
        <f ca="1">BV17-'DB Func'!GC12</f>
        <v>-0.08</v>
      </c>
      <c r="BX17" s="362">
        <f ca="1">IFERROR(VLOOKUP(BW17,'P Gerais'!$D$29:$G$33,3,TRUE)*BW17,0)</f>
        <v>0</v>
      </c>
      <c r="BY17" s="364">
        <f ca="1">IFERROR(BX17-VLOOKUP(BW17,'P Gerais'!$D$29:$H$33,4,TRUE),0)</f>
        <v>0</v>
      </c>
      <c r="BZ17" s="364">
        <f ca="1">D17*'DB Func'!GD12</f>
        <v>0</v>
      </c>
      <c r="CB17" s="364">
        <f t="shared" ca="1" si="18"/>
        <v>0</v>
      </c>
      <c r="CC17" s="364">
        <f t="shared" si="19"/>
        <v>0</v>
      </c>
      <c r="CD17" s="364">
        <f t="shared" si="20"/>
        <v>0</v>
      </c>
      <c r="CF17" s="362" t="str">
        <f t="shared" ca="1" si="21"/>
        <v>não</v>
      </c>
      <c r="CG17" s="362">
        <f ca="1">IF($CH$8=1,DAY('DB Func'!C12),0)</f>
        <v>0</v>
      </c>
      <c r="CH17" s="362">
        <f ca="1">IF(CI17=0,0,MONTH('DB Func'!C12))</f>
        <v>0</v>
      </c>
      <c r="CI17" s="362">
        <f ca="1">IF('P Gerais'!D15=YEAR('DB Func'!C12),YEAR('DB Func'!C12),0)</f>
        <v>0</v>
      </c>
      <c r="CJ17" s="371">
        <v>40</v>
      </c>
      <c r="CK17" s="363"/>
      <c r="CL17" s="362" t="str">
        <f>IF(ISERROR(HLOOKUP(CL15,$DS$7:$DY17,$DZ17,FALSE)),"N",HLOOKUP(CL15,$DS$7:$DY17,$DZ17,FALSE))</f>
        <v>N</v>
      </c>
      <c r="CM17" s="362" t="str">
        <f>IF(ISERROR(HLOOKUP(CM15,$DS$7:$DY17,$DZ17,FALSE)),"N",HLOOKUP(CM15,$DS$7:$DY17,$DZ17,FALSE))</f>
        <v>N</v>
      </c>
      <c r="CN17" s="362" t="str">
        <f>IF(ISERROR(HLOOKUP(CN15,$DS$7:$DY17,$DZ17,FALSE)),"N",HLOOKUP(CN15,$DS$7:$DY17,$DZ17,FALSE))</f>
        <v>N</v>
      </c>
      <c r="CO17" s="362" t="str">
        <f>IF(ISERROR(HLOOKUP(CO15,$DS$7:$DY17,$DZ17,FALSE)),"N",HLOOKUP(CO15,$DS$7:$DY17,$DZ17,FALSE))</f>
        <v>N</v>
      </c>
      <c r="CP17" s="362" t="str">
        <f>IF(ISERROR(HLOOKUP(CP15,$DS$7:$DY17,$DZ17,FALSE)),"N",HLOOKUP(CP15,$DS$7:$DY17,$DZ17,FALSE))</f>
        <v>N</v>
      </c>
      <c r="CQ17" s="362" t="str">
        <f>IF(ISERROR(HLOOKUP(CQ15,$DS$7:$DY17,$DZ17,FALSE)),"N",HLOOKUP(CQ15,$DS$7:$DY17,$DZ17,FALSE))</f>
        <v>N</v>
      </c>
      <c r="CR17" s="362" t="str">
        <f>IF(ISERROR(HLOOKUP(CR15,$DS$7:$DY17,$DZ17,FALSE)),"N",HLOOKUP(CR15,$DS$7:$DY17,$DZ17,FALSE))</f>
        <v>N</v>
      </c>
      <c r="CS17" s="362" t="str">
        <f>IF(ISERROR(HLOOKUP(CS15,$DS$7:$DY17,$DZ17,FALSE)),"N",HLOOKUP(CS15,$DS$7:$DY17,$DZ17,FALSE))</f>
        <v>N</v>
      </c>
      <c r="CT17" s="362" t="str">
        <f>IF(ISERROR(HLOOKUP(CT15,$DS$7:$DY17,$DZ17,FALSE)),"N",HLOOKUP(CT15,$DS$7:$DY17,$DZ17,FALSE))</f>
        <v>N</v>
      </c>
      <c r="CU17" s="362" t="str">
        <f>IF(ISERROR(HLOOKUP(CU15,$DS$7:$DY17,$DZ17,FALSE)),"N",HLOOKUP(CU15,$DS$7:$DY17,$DZ17,FALSE))</f>
        <v>N</v>
      </c>
      <c r="CV17" s="362" t="str">
        <f>IF(ISERROR(HLOOKUP(CV15,$DS$7:$DY17,$DZ17,FALSE)),"N",HLOOKUP(CV15,$DS$7:$DY17,$DZ17,FALSE))</f>
        <v>N</v>
      </c>
      <c r="CW17" s="362" t="str">
        <f>IF(ISERROR(HLOOKUP(CW15,$DS$7:$DY17,$DZ17,FALSE)),"N",HLOOKUP(CW15,$DS$7:$DY17,$DZ17,FALSE))</f>
        <v>N</v>
      </c>
      <c r="CX17" s="362" t="str">
        <f>IF(ISERROR(HLOOKUP(CX15,$DS$7:$DY17,$DZ17,FALSE)),"N",HLOOKUP(CX15,$DS$7:$DY17,$DZ17,FALSE))</f>
        <v>N</v>
      </c>
      <c r="CY17" s="362" t="str">
        <f>IF(ISERROR(HLOOKUP(CY15,$DS$7:$DY17,$DZ17,FALSE)),"N",HLOOKUP(CY15,$DS$7:$DY17,$DZ17,FALSE))</f>
        <v>N</v>
      </c>
      <c r="CZ17" s="362" t="str">
        <f>IF(ISERROR(HLOOKUP(CZ15,$DS$7:$DY17,$DZ17,FALSE)),"N",HLOOKUP(CZ15,$DS$7:$DY17,$DZ17,FALSE))</f>
        <v>N</v>
      </c>
      <c r="DA17" s="362" t="str">
        <f>IF(ISERROR(HLOOKUP(DA15,$DS$7:$DY17,$DZ17,FALSE)),"N",HLOOKUP(DA15,$DS$7:$DY17,$DZ17,FALSE))</f>
        <v>N</v>
      </c>
      <c r="DB17" s="362" t="str">
        <f>IF(ISERROR(HLOOKUP(DB15,$DS$7:$DY17,$DZ17,FALSE)),"N",HLOOKUP(DB15,$DS$7:$DY17,$DZ17,FALSE))</f>
        <v>N</v>
      </c>
      <c r="DC17" s="362" t="str">
        <f>IF(ISERROR(HLOOKUP(DC15,$DS$7:$DY17,$DZ17,FALSE)),"N",HLOOKUP(DC15,$DS$7:$DY17,$DZ17,FALSE))</f>
        <v>N</v>
      </c>
      <c r="DD17" s="362" t="str">
        <f>IF(ISERROR(HLOOKUP(DD15,$DS$7:$DY17,$DZ17,FALSE)),"N",HLOOKUP(DD15,$DS$7:$DY17,$DZ17,FALSE))</f>
        <v>N</v>
      </c>
      <c r="DE17" s="362" t="str">
        <f>IF(ISERROR(HLOOKUP(DE15,$DS$7:$DY17,$DZ17,FALSE)),"N",HLOOKUP(DE15,$DS$7:$DY17,$DZ17,FALSE))</f>
        <v>N</v>
      </c>
      <c r="DF17" s="362" t="str">
        <f>IF(ISERROR(HLOOKUP(DF15,$DS$7:$DY17,$DZ17,FALSE)),"N",HLOOKUP(DF15,$DS$7:$DY17,$DZ17,FALSE))</f>
        <v>N</v>
      </c>
      <c r="DG17" s="362" t="str">
        <f>IF(ISERROR(HLOOKUP(DG15,$DS$7:$DY17,$DZ17,FALSE)),"N",HLOOKUP(DG15,$DS$7:$DY17,$DZ17,FALSE))</f>
        <v>N</v>
      </c>
      <c r="DH17" s="362" t="str">
        <f>IF(ISERROR(HLOOKUP(DH15,$DS$7:$DY17,$DZ17,FALSE)),"N",HLOOKUP(DH15,$DS$7:$DY17,$DZ17,FALSE))</f>
        <v>N</v>
      </c>
      <c r="DI17" s="362" t="str">
        <f>IF(ISERROR(HLOOKUP(DI15,$DS$7:$DY17,$DZ17,FALSE)),"N",HLOOKUP(DI15,$DS$7:$DY17,$DZ17,FALSE))</f>
        <v>N</v>
      </c>
      <c r="DJ17" s="362" t="str">
        <f>IF(ISERROR(HLOOKUP(DJ15,$DS$7:$DY17,$DZ17,FALSE)),"N",HLOOKUP(DJ15,$DS$7:$DY17,$DZ17,FALSE))</f>
        <v>N</v>
      </c>
      <c r="DK17" s="362" t="str">
        <f>IF(ISERROR(HLOOKUP(DK15,$DS$7:$DY17,$DZ17,FALSE)),"N",HLOOKUP(DK15,$DS$7:$DY17,$DZ17,FALSE))</f>
        <v>N</v>
      </c>
      <c r="DL17" s="362" t="str">
        <f>IF(ISERROR(HLOOKUP(DL15,$DS$7:$DY17,$DZ17,FALSE)),"N",HLOOKUP(DL15,$DS$7:$DY17,$DZ17,FALSE))</f>
        <v>N</v>
      </c>
      <c r="DM17" s="362" t="str">
        <f>IF(ISERROR(HLOOKUP(DM15,$DS$7:$DY17,$DZ17,FALSE)),"N",HLOOKUP(DM15,$DS$7:$DY17,$DZ17,FALSE))</f>
        <v>N</v>
      </c>
      <c r="DN17" s="362" t="str">
        <f>IF(ISERROR(HLOOKUP(DN15,$DS$7:$DY17,$DZ17,FALSE)),"N",HLOOKUP(DN15,$DS$7:$DY17,$DZ17,FALSE))</f>
        <v>N</v>
      </c>
      <c r="DO17" s="362" t="str">
        <f>IF(ISERROR(HLOOKUP(DO15,$DS$7:$DY17,$DZ17,FALSE)),"N",HLOOKUP(DO15,$DS$7:$DY17,$DZ17,FALSE))</f>
        <v>N</v>
      </c>
      <c r="DP17" s="362" t="str">
        <f>IF(ISERROR(HLOOKUP(DP15,$DS$7:$DY17,$DZ17,FALSE)),"N",HLOOKUP(DP15,$DS$7:$DY17,$DZ17,FALSE))</f>
        <v>N</v>
      </c>
      <c r="DQ17" s="362">
        <f t="shared" si="22"/>
        <v>0</v>
      </c>
      <c r="DR17" s="362">
        <f t="shared" si="23"/>
        <v>31</v>
      </c>
      <c r="DS17" s="362" t="str">
        <f>IF('DB Func'!M12&gt;0,"S","N")</f>
        <v>N</v>
      </c>
      <c r="DT17" s="362" t="str">
        <f>IF('DB Func'!R12&gt;0,"S","N")</f>
        <v>N</v>
      </c>
      <c r="DU17" s="362" t="str">
        <f>IF('DB Func'!W12&gt;0,"S","N")</f>
        <v>N</v>
      </c>
      <c r="DV17" s="362" t="str">
        <f>IF('DB Func'!AB12&gt;0,"S","N")</f>
        <v>N</v>
      </c>
      <c r="DW17" s="362" t="str">
        <f>IF('DB Func'!AG12&gt;0,"S","N")</f>
        <v>N</v>
      </c>
      <c r="DX17" s="362" t="str">
        <f>IF('DB Func'!AL12&gt;0,"S","N")</f>
        <v>N</v>
      </c>
      <c r="DY17" s="362" t="str">
        <f>IF('DB Func'!AQ12&gt;0,"S","N")</f>
        <v>N</v>
      </c>
      <c r="DZ17" s="362">
        <v>11</v>
      </c>
      <c r="EA17" s="369">
        <f ca="1">'DB Func'!C12</f>
        <v>0</v>
      </c>
      <c r="EB17" s="362" t="str">
        <f t="shared" ca="1" si="24"/>
        <v>s</v>
      </c>
      <c r="EC17" s="362" t="str">
        <f t="shared" ca="1" si="24"/>
        <v>s</v>
      </c>
      <c r="ED17" s="362" t="str">
        <f t="shared" ca="1" si="24"/>
        <v>s</v>
      </c>
      <c r="EE17" s="362" t="str">
        <f t="shared" ca="1" si="24"/>
        <v>s</v>
      </c>
      <c r="EF17" s="362" t="str">
        <f t="shared" ca="1" si="24"/>
        <v>s</v>
      </c>
      <c r="EG17" s="362" t="str">
        <f t="shared" ca="1" si="24"/>
        <v>s</v>
      </c>
      <c r="EH17" s="362" t="str">
        <f t="shared" ca="1" si="24"/>
        <v>s</v>
      </c>
      <c r="EI17" s="362" t="str">
        <f t="shared" ca="1" si="24"/>
        <v>s</v>
      </c>
      <c r="EJ17" s="362" t="str">
        <f t="shared" ca="1" si="24"/>
        <v>s</v>
      </c>
      <c r="EK17" s="362" t="str">
        <f t="shared" ca="1" si="24"/>
        <v>s</v>
      </c>
      <c r="EL17" s="362" t="str">
        <f t="shared" ca="1" si="24"/>
        <v>s</v>
      </c>
      <c r="EM17" s="362" t="str">
        <f t="shared" ca="1" si="24"/>
        <v>s</v>
      </c>
      <c r="EN17" s="362" t="str">
        <f t="shared" ca="1" si="24"/>
        <v>s</v>
      </c>
      <c r="EO17" s="362" t="str">
        <f t="shared" ca="1" si="24"/>
        <v>s</v>
      </c>
      <c r="EP17" s="362" t="str">
        <f t="shared" ca="1" si="24"/>
        <v>s</v>
      </c>
      <c r="EQ17" s="362" t="str">
        <f t="shared" ca="1" si="24"/>
        <v>s</v>
      </c>
      <c r="ER17" s="362" t="str">
        <f t="shared" ca="1" si="25"/>
        <v>s</v>
      </c>
      <c r="ES17" s="362" t="str">
        <f t="shared" ca="1" si="25"/>
        <v>s</v>
      </c>
      <c r="ET17" s="362" t="str">
        <f t="shared" ca="1" si="25"/>
        <v>s</v>
      </c>
      <c r="EU17" s="362" t="str">
        <f t="shared" ca="1" si="25"/>
        <v>s</v>
      </c>
      <c r="EV17" s="362" t="str">
        <f t="shared" ca="1" si="25"/>
        <v>s</v>
      </c>
      <c r="EW17" s="362" t="str">
        <f t="shared" ca="1" si="25"/>
        <v>s</v>
      </c>
      <c r="EX17" s="362" t="str">
        <f t="shared" ca="1" si="25"/>
        <v>s</v>
      </c>
      <c r="EY17" s="362" t="str">
        <f t="shared" ca="1" si="25"/>
        <v>s</v>
      </c>
      <c r="EZ17" s="362" t="str">
        <f t="shared" ca="1" si="25"/>
        <v>s</v>
      </c>
      <c r="FA17" s="362" t="str">
        <f t="shared" ca="1" si="25"/>
        <v>s</v>
      </c>
      <c r="FB17" s="362" t="str">
        <f t="shared" ca="1" si="25"/>
        <v>s</v>
      </c>
      <c r="FC17" s="362" t="str">
        <f t="shared" ca="1" si="25"/>
        <v>s</v>
      </c>
      <c r="FD17" s="362" t="str">
        <f t="shared" ca="1" si="25"/>
        <v>s</v>
      </c>
      <c r="FE17" s="362" t="str">
        <f t="shared" ca="1" si="25"/>
        <v>s</v>
      </c>
      <c r="FF17" s="362" t="str">
        <f t="shared" ca="1" si="25"/>
        <v>s</v>
      </c>
      <c r="FG17" s="362">
        <f t="shared" ca="1" si="26"/>
        <v>31</v>
      </c>
      <c r="FH17" s="362">
        <f t="shared" ca="1" si="27"/>
        <v>0</v>
      </c>
      <c r="FI17" s="362" t="str">
        <f ca="1">IF(AND(YEAR(EA17)='P Gerais'!D15,MONTH(Lanc!EA17)=3,DAY(Lanc!EA17)&gt;1),"S","N")</f>
        <v>N</v>
      </c>
      <c r="FJ17" s="364">
        <f t="shared" ca="1" si="28"/>
        <v>0</v>
      </c>
      <c r="FK17" s="364">
        <f t="shared" si="29"/>
        <v>0</v>
      </c>
      <c r="FL17" s="387">
        <f t="shared" ca="1" si="30"/>
        <v>0</v>
      </c>
      <c r="FP17" s="363">
        <f ca="1">((FJ17-FL17-FK17+AZ17+AQ17+SUM(Z17:AA17)+SUM(AW17:AX17)+AK17)*IF('DB Func'!GG12="ok",'DB Func'!GD12,0))</f>
        <v>0</v>
      </c>
      <c r="FR17" s="389">
        <f t="shared" ca="1" si="31"/>
        <v>0</v>
      </c>
      <c r="GV17" s="49"/>
      <c r="GW17" s="49"/>
      <c r="GX17" s="49"/>
      <c r="GY17" s="49"/>
      <c r="GZ17" s="49"/>
      <c r="HA17" s="49"/>
      <c r="HB17" s="49"/>
      <c r="HC17" s="49"/>
    </row>
    <row r="18" spans="3:211" ht="30" customHeight="1" thickTop="1" thickBot="1">
      <c r="C18" s="390" t="str">
        <f ca="1">IF('DB Func'!B13="Funcionário 11","",'DB Func'!B13)</f>
        <v/>
      </c>
      <c r="D18" s="391">
        <f ca="1">'DB Func'!CF13</f>
        <v>0</v>
      </c>
      <c r="E18" s="382" t="str">
        <f ca="1">IF(C18="","-",IF(OR(terceiro!E18="MAR",terceiro!F18="MAR"),"Sim","Não"))</f>
        <v>-</v>
      </c>
      <c r="F18" s="383" t="str">
        <f ca="1">IF(C18="","-",IF(OR(Ferias!E18="MAR",Ferias!F18="MAR"),"Sim","Não"))</f>
        <v>-</v>
      </c>
      <c r="G18" s="383">
        <f ca="1">IF(C18="",0,IF(F18="Sim",IF(Ferias!E18="MAR",Ferias!I18,Ferias!J18),0))</f>
        <v>0</v>
      </c>
      <c r="H18" s="185"/>
      <c r="I18" s="185"/>
      <c r="J18" s="398">
        <f t="shared" ca="1" si="5"/>
        <v>0</v>
      </c>
      <c r="K18" s="152"/>
      <c r="L18" s="151"/>
      <c r="M18" s="189"/>
      <c r="N18" s="153"/>
      <c r="O18" s="48"/>
      <c r="P18" s="48"/>
      <c r="Q18" s="48"/>
      <c r="R18" s="49"/>
      <c r="S18" s="49"/>
      <c r="T18" s="49"/>
      <c r="U18" s="49"/>
      <c r="V18" s="49"/>
      <c r="W18" s="49"/>
      <c r="X18" s="49"/>
      <c r="Y18" s="49"/>
      <c r="Z18" s="49"/>
      <c r="AA18" s="49"/>
      <c r="AB18" s="48"/>
      <c r="AC18" s="48"/>
      <c r="AD18" s="49"/>
      <c r="AE18" s="49"/>
      <c r="AF18" s="314"/>
      <c r="AH18" s="400">
        <f ca="1">IF(AND('DB Func'!GE13="Fevereiro",'DB Func'!BQ13="2 Parcelas"),(('auxiliar 13 sal'!E14/12*'DB Func'!GF13+AVERAGE('auxiliar 13 sal'!Q14:AB14)+AVERAGE('auxiliar 13 sal'!AE14:AP14)+'auxiliar 13 sal'!E14*'DB Func'!BN13+'auxiliar 13 sal'!E14*'DB Func'!BO13)/2),IF('DB Func'!GE13="Março",IF('DB Func'!BQ13="Parcela Única",('auxiliar 13 sal'!E14/12*'DB Func'!GF13)+AVERAGE('auxiliar 13 sal'!Q14:AB14)+AVERAGE('auxiliar 13 sal'!AE14:AP14)+('auxiliar 13 sal'!E14*'DB Func'!BN13)+('auxiliar 13 sal'!E14*'DB Func'!BO13),IF('DB Func'!BQ13="2 Parcelas",(('auxiliar 13 sal'!E14/12*'DB Func'!GF13+AVERAGE('auxiliar 13 sal'!Q14:AB14)+AVERAGE('auxiliar 13 sal'!AE14:AP14)+'auxiliar 13 sal'!E14*'DB Func'!BN13+'auxiliar 13 sal'!E14*'DB Func'!BO13)/2))),0))</f>
        <v>0</v>
      </c>
      <c r="AK18" s="364">
        <f t="shared" ca="1" si="6"/>
        <v>0</v>
      </c>
      <c r="AL18" s="371">
        <f t="shared" ca="1" si="7"/>
        <v>0</v>
      </c>
      <c r="AM18" s="364">
        <f t="shared" ca="1" si="8"/>
        <v>0</v>
      </c>
      <c r="AN18" s="364">
        <f t="shared" ca="1" si="9"/>
        <v>0</v>
      </c>
      <c r="AO18" s="371">
        <f t="shared" ca="1" si="10"/>
        <v>0</v>
      </c>
      <c r="AP18" s="371">
        <f t="shared" ca="1" si="11"/>
        <v>0</v>
      </c>
      <c r="AQ18" s="364">
        <f t="shared" ca="1" si="12"/>
        <v>0</v>
      </c>
      <c r="AR18" s="364">
        <f>IF(OR(M18="",M18=0),0,((FJ18/220)*('Ho Ex'!$C$8+$AS$6))*M18)</f>
        <v>0</v>
      </c>
      <c r="AS18" s="364">
        <f>IF(OR(N18="",N18=0),0,((FJ18/220*('DB Func'!GD13+Lanc!$AS$6))*('Ho Ex'!$I$8+$AS$6))*(N18/52.5*60))</f>
        <v>0</v>
      </c>
      <c r="AT18" s="364">
        <f>IF(OR(M18="",M18=0),0,((FJ18/220)*('Ho Ex'!$J$8+$AS$6))*O18)</f>
        <v>0</v>
      </c>
      <c r="AU18" s="364">
        <f>IF(OR(M18="",M18=0),0,((FJ18/220)*('Ho Ex'!I21+$AS$6))*P18)</f>
        <v>0</v>
      </c>
      <c r="AV18" s="364">
        <f>IF(OR(M18="",M18=0),0,((FJ18/220)*('Ho Ex'!C21+$AS$6))*Q18)</f>
        <v>0</v>
      </c>
      <c r="AW18" s="364">
        <f ca="1">FJ18*'DB Func'!BN13</f>
        <v>0</v>
      </c>
      <c r="AX18" s="364">
        <f ca="1">FJ18*'DB Func'!BO13</f>
        <v>0</v>
      </c>
      <c r="AY18" s="364">
        <f ca="1">IF(FJ18=0,0,VLOOKUP(FJ18,'P Gerais'!$D$39:$G$41,3,TRUE)*Func11!$F$68)</f>
        <v>0</v>
      </c>
      <c r="AZ18" s="364">
        <f t="shared" si="13"/>
        <v>0</v>
      </c>
      <c r="BA18" s="364">
        <f ca="1">((FJ18-FL18-FK18+AZ18+AQ18+SUM(Z18:AA18)+SUM(AW18:AX18)+AK18)*IF('DB Func'!GG13="ok",'DB Func'!GD13,0))+(FJ18-FL18-FK18+AZ18+AQ18+SUM(Z18:AA18)+SUM(AW18:AX18))+AK18</f>
        <v>0</v>
      </c>
      <c r="BB18" s="385">
        <f ca="1">VLOOKUP(BA18,'P Gerais'!$D$22:$G$25,3,TRUE)</f>
        <v>0.08</v>
      </c>
      <c r="BC18" s="364">
        <f ca="1">IF(BA18&lt;'P Gerais'!$D$25,BA18*BB18,Lanc!BB18)</f>
        <v>0</v>
      </c>
      <c r="BD18" s="364">
        <f ca="1">BA18-BC18-('DB Func'!GB13*'P Gerais'!$D$35)</f>
        <v>0</v>
      </c>
      <c r="BE18" s="386">
        <f ca="1">VLOOKUP(BD18,'P Gerais'!$D$29:$F$33,3,TRUE)</f>
        <v>0</v>
      </c>
      <c r="BF18" s="364">
        <f t="shared" ca="1" si="14"/>
        <v>0</v>
      </c>
      <c r="BG18" s="364">
        <f ca="1">VLOOKUP(BD18,'P Gerais'!$D$29:$G$33,4,TRUE)</f>
        <v>0</v>
      </c>
      <c r="BH18" s="364">
        <f t="shared" ca="1" si="15"/>
        <v>0</v>
      </c>
      <c r="BI18" s="364">
        <f t="shared" ca="1" si="16"/>
        <v>0</v>
      </c>
      <c r="BJ18" s="362">
        <f ca="1">'DB Func'!G13</f>
        <v>0</v>
      </c>
      <c r="BK18" s="362">
        <f ca="1">'DB Func'!FW13</f>
        <v>0</v>
      </c>
      <c r="BL18" s="364">
        <f ca="1">D18*'P Gerais'!$D$13</f>
        <v>0</v>
      </c>
      <c r="BM18" s="364">
        <f ca="1">D18*'P Gerais'!$D$14</f>
        <v>0</v>
      </c>
      <c r="BN18" s="364">
        <f ca="1">D18*'P Gerais'!$D$16</f>
        <v>0</v>
      </c>
      <c r="BO18" s="364">
        <f ca="1">D18*'P Gerais'!$D$17</f>
        <v>0</v>
      </c>
      <c r="BP18" s="364">
        <f ca="1">D18*'P Gerais'!$D$18</f>
        <v>0</v>
      </c>
      <c r="BQ18" s="385">
        <f ca="1">VLOOKUP(D18,'P Gerais'!$D$22:$G$24,3,TRUE)</f>
        <v>0.08</v>
      </c>
      <c r="BR18" s="385">
        <f ca="1">VLOOKUP(D18,'P Gerais'!$D$29:$G$33,3,TRUE)</f>
        <v>0</v>
      </c>
      <c r="BS18" s="385">
        <f ca="1">'DB Func'!BN13</f>
        <v>0</v>
      </c>
      <c r="BT18" s="385">
        <f ca="1">'DB Func'!BO13</f>
        <v>0</v>
      </c>
      <c r="BU18" s="385">
        <f ca="1">'DB Func'!FX13</f>
        <v>0</v>
      </c>
      <c r="BV18" s="364">
        <f t="shared" ca="1" si="17"/>
        <v>-0.08</v>
      </c>
      <c r="BW18" s="364">
        <f ca="1">BV18-'DB Func'!GC13</f>
        <v>-0.08</v>
      </c>
      <c r="BX18" s="362">
        <f ca="1">IFERROR(VLOOKUP(BW18,'P Gerais'!$D$29:$G$33,3,TRUE)*BW18,0)</f>
        <v>0</v>
      </c>
      <c r="BY18" s="364">
        <f ca="1">IFERROR(BX18-VLOOKUP(BW18,'P Gerais'!$D$29:$H$33,4,TRUE),0)</f>
        <v>0</v>
      </c>
      <c r="BZ18" s="364">
        <f ca="1">D18*'DB Func'!GD13</f>
        <v>0</v>
      </c>
      <c r="CB18" s="364">
        <f t="shared" ca="1" si="18"/>
        <v>0</v>
      </c>
      <c r="CC18" s="364">
        <f t="shared" si="19"/>
        <v>0</v>
      </c>
      <c r="CD18" s="364">
        <f t="shared" si="20"/>
        <v>0</v>
      </c>
      <c r="CF18" s="362" t="str">
        <f t="shared" ca="1" si="21"/>
        <v>não</v>
      </c>
      <c r="CG18" s="362">
        <f ca="1">IF($CH$8=1,DAY('DB Func'!C13),0)</f>
        <v>0</v>
      </c>
      <c r="CH18" s="362">
        <f ca="1">IF(CI18=0,0,MONTH('DB Func'!C13))</f>
        <v>0</v>
      </c>
      <c r="CI18" s="362">
        <f ca="1">IF('P Gerais'!D16=YEAR('DB Func'!C13),YEAR('DB Func'!C13),0)</f>
        <v>0</v>
      </c>
      <c r="CJ18" s="371">
        <v>41</v>
      </c>
      <c r="CK18" s="363"/>
      <c r="CL18" s="362" t="str">
        <f ca="1">IF(ISERROR(HLOOKUP(CL16,$DS$7:$DY18,$DZ18,FALSE)),"N",HLOOKUP(CL16,$DS$7:$DY18,$DZ18,FALSE))</f>
        <v>N</v>
      </c>
      <c r="CM18" s="362" t="str">
        <f ca="1">IF(ISERROR(HLOOKUP(CM16,$DS$7:$DY18,$DZ18,FALSE)),"N",HLOOKUP(CM16,$DS$7:$DY18,$DZ18,FALSE))</f>
        <v>N</v>
      </c>
      <c r="CN18" s="362" t="str">
        <f ca="1">IF(ISERROR(HLOOKUP(CN16,$DS$7:$DY18,$DZ18,FALSE)),"N",HLOOKUP(CN16,$DS$7:$DY18,$DZ18,FALSE))</f>
        <v>N</v>
      </c>
      <c r="CO18" s="362" t="str">
        <f ca="1">IF(ISERROR(HLOOKUP(CO16,$DS$7:$DY18,$DZ18,FALSE)),"N",HLOOKUP(CO16,$DS$7:$DY18,$DZ18,FALSE))</f>
        <v>N</v>
      </c>
      <c r="CP18" s="362" t="str">
        <f ca="1">IF(ISERROR(HLOOKUP(CP16,$DS$7:$DY18,$DZ18,FALSE)),"N",HLOOKUP(CP16,$DS$7:$DY18,$DZ18,FALSE))</f>
        <v>N</v>
      </c>
      <c r="CQ18" s="362" t="str">
        <f ca="1">IF(ISERROR(HLOOKUP(CQ16,$DS$7:$DY18,$DZ18,FALSE)),"N",HLOOKUP(CQ16,$DS$7:$DY18,$DZ18,FALSE))</f>
        <v>N</v>
      </c>
      <c r="CR18" s="362" t="str">
        <f>IF(ISERROR(HLOOKUP(CR16,$DS$7:$DY18,$DZ18,FALSE)),"N",HLOOKUP(CR16,$DS$7:$DY18,$DZ18,FALSE))</f>
        <v>N</v>
      </c>
      <c r="CS18" s="362" t="str">
        <f ca="1">IF(ISERROR(HLOOKUP(CS16,$DS$7:$DY18,$DZ18,FALSE)),"N",HLOOKUP(CS16,$DS$7:$DY18,$DZ18,FALSE))</f>
        <v>N</v>
      </c>
      <c r="CT18" s="362" t="str">
        <f ca="1">IF(ISERROR(HLOOKUP(CT16,$DS$7:$DY18,$DZ18,FALSE)),"N",HLOOKUP(CT16,$DS$7:$DY18,$DZ18,FALSE))</f>
        <v>N</v>
      </c>
      <c r="CU18" s="362" t="str">
        <f ca="1">IF(ISERROR(HLOOKUP(CU16,$DS$7:$DY18,$DZ18,FALSE)),"N",HLOOKUP(CU16,$DS$7:$DY18,$DZ18,FALSE))</f>
        <v>N</v>
      </c>
      <c r="CV18" s="362" t="str">
        <f ca="1">IF(ISERROR(HLOOKUP(CV16,$DS$7:$DY18,$DZ18,FALSE)),"N",HLOOKUP(CV16,$DS$7:$DY18,$DZ18,FALSE))</f>
        <v>N</v>
      </c>
      <c r="CW18" s="362" t="str">
        <f ca="1">IF(ISERROR(HLOOKUP(CW16,$DS$7:$DY18,$DZ18,FALSE)),"N",HLOOKUP(CW16,$DS$7:$DY18,$DZ18,FALSE))</f>
        <v>N</v>
      </c>
      <c r="CX18" s="362" t="str">
        <f ca="1">IF(ISERROR(HLOOKUP(CX16,$DS$7:$DY18,$DZ18,FALSE)),"N",HLOOKUP(CX16,$DS$7:$DY18,$DZ18,FALSE))</f>
        <v>N</v>
      </c>
      <c r="CY18" s="362" t="str">
        <f>IF(ISERROR(HLOOKUP(CY16,$DS$7:$DY18,$DZ18,FALSE)),"N",HLOOKUP(CY16,$DS$7:$DY18,$DZ18,FALSE))</f>
        <v>N</v>
      </c>
      <c r="CZ18" s="362" t="str">
        <f ca="1">IF(ISERROR(HLOOKUP(CZ16,$DS$7:$DY18,$DZ18,FALSE)),"N",HLOOKUP(CZ16,$DS$7:$DY18,$DZ18,FALSE))</f>
        <v>N</v>
      </c>
      <c r="DA18" s="362" t="str">
        <f ca="1">IF(ISERROR(HLOOKUP(DA16,$DS$7:$DY18,$DZ18,FALSE)),"N",HLOOKUP(DA16,$DS$7:$DY18,$DZ18,FALSE))</f>
        <v>N</v>
      </c>
      <c r="DB18" s="362" t="str">
        <f ca="1">IF(ISERROR(HLOOKUP(DB16,$DS$7:$DY18,$DZ18,FALSE)),"N",HLOOKUP(DB16,$DS$7:$DY18,$DZ18,FALSE))</f>
        <v>N</v>
      </c>
      <c r="DC18" s="362" t="str">
        <f ca="1">IF(ISERROR(HLOOKUP(DC16,$DS$7:$DY18,$DZ18,FALSE)),"N",HLOOKUP(DC16,$DS$7:$DY18,$DZ18,FALSE))</f>
        <v>N</v>
      </c>
      <c r="DD18" s="362" t="str">
        <f ca="1">IF(ISERROR(HLOOKUP(DD16,$DS$7:$DY18,$DZ18,FALSE)),"N",HLOOKUP(DD16,$DS$7:$DY18,$DZ18,FALSE))</f>
        <v>N</v>
      </c>
      <c r="DE18" s="362" t="str">
        <f ca="1">IF(ISERROR(HLOOKUP(DE16,$DS$7:$DY18,$DZ18,FALSE)),"N",HLOOKUP(DE16,$DS$7:$DY18,$DZ18,FALSE))</f>
        <v>N</v>
      </c>
      <c r="DF18" s="362" t="str">
        <f>IF(ISERROR(HLOOKUP(DF16,$DS$7:$DY18,$DZ18,FALSE)),"N",HLOOKUP(DF16,$DS$7:$DY18,$DZ18,FALSE))</f>
        <v>N</v>
      </c>
      <c r="DG18" s="362" t="str">
        <f ca="1">IF(ISERROR(HLOOKUP(DG16,$DS$7:$DY18,$DZ18,FALSE)),"N",HLOOKUP(DG16,$DS$7:$DY18,$DZ18,FALSE))</f>
        <v>N</v>
      </c>
      <c r="DH18" s="362" t="str">
        <f ca="1">IF(ISERROR(HLOOKUP(DH16,$DS$7:$DY18,$DZ18,FALSE)),"N",HLOOKUP(DH16,$DS$7:$DY18,$DZ18,FALSE))</f>
        <v>N</v>
      </c>
      <c r="DI18" s="362" t="str">
        <f ca="1">IF(ISERROR(HLOOKUP(DI16,$DS$7:$DY18,$DZ18,FALSE)),"N",HLOOKUP(DI16,$DS$7:$DY18,$DZ18,FALSE))</f>
        <v>N</v>
      </c>
      <c r="DJ18" s="362" t="str">
        <f ca="1">IF(ISERROR(HLOOKUP(DJ16,$DS$7:$DY18,$DZ18,FALSE)),"N",HLOOKUP(DJ16,$DS$7:$DY18,$DZ18,FALSE))</f>
        <v>N</v>
      </c>
      <c r="DK18" s="362" t="str">
        <f ca="1">IF(ISERROR(HLOOKUP(DK16,$DS$7:$DY18,$DZ18,FALSE)),"N",HLOOKUP(DK16,$DS$7:$DY18,$DZ18,FALSE))</f>
        <v>N</v>
      </c>
      <c r="DL18" s="362" t="str">
        <f ca="1">IF(ISERROR(HLOOKUP(DL16,$DS$7:$DY18,$DZ18,FALSE)),"N",HLOOKUP(DL16,$DS$7:$DY18,$DZ18,FALSE))</f>
        <v>N</v>
      </c>
      <c r="DM18" s="362" t="str">
        <f>IF(ISERROR(HLOOKUP(DM16,$DS$7:$DY18,$DZ18,FALSE)),"N",HLOOKUP(DM16,$DS$7:$DY18,$DZ18,FALSE))</f>
        <v>N</v>
      </c>
      <c r="DN18" s="362" t="str">
        <f ca="1">IF(ISERROR(HLOOKUP(DN16,$DS$7:$DY18,$DZ18,FALSE)),"N",HLOOKUP(DN16,$DS$7:$DY18,$DZ18,FALSE))</f>
        <v>N</v>
      </c>
      <c r="DO18" s="362" t="str">
        <f ca="1">IF(ISERROR(HLOOKUP(DO16,$DS$7:$DY18,$DZ18,FALSE)),"N",HLOOKUP(DO16,$DS$7:$DY18,$DZ18,FALSE))</f>
        <v>N</v>
      </c>
      <c r="DP18" s="362" t="str">
        <f ca="1">IF(ISERROR(HLOOKUP(DP16,$DS$7:$DY18,$DZ18,FALSE)),"N",HLOOKUP(DP16,$DS$7:$DY18,$DZ18,FALSE))</f>
        <v>N</v>
      </c>
      <c r="DQ18" s="362">
        <f t="shared" ca="1" si="22"/>
        <v>0</v>
      </c>
      <c r="DR18" s="362">
        <f t="shared" ca="1" si="23"/>
        <v>31</v>
      </c>
      <c r="DS18" s="362" t="str">
        <f>IF('DB Func'!M13&gt;0,"S","N")</f>
        <v>N</v>
      </c>
      <c r="DT18" s="362" t="str">
        <f>IF('DB Func'!R13&gt;0,"S","N")</f>
        <v>N</v>
      </c>
      <c r="DU18" s="362" t="str">
        <f>IF('DB Func'!W13&gt;0,"S","N")</f>
        <v>N</v>
      </c>
      <c r="DV18" s="362" t="str">
        <f>IF('DB Func'!AB13&gt;0,"S","N")</f>
        <v>N</v>
      </c>
      <c r="DW18" s="362" t="str">
        <f>IF('DB Func'!AG13&gt;0,"S","N")</f>
        <v>N</v>
      </c>
      <c r="DX18" s="362" t="str">
        <f>IF('DB Func'!AL13&gt;0,"S","N")</f>
        <v>N</v>
      </c>
      <c r="DY18" s="362" t="str">
        <f>IF('DB Func'!AQ13&gt;0,"S","N")</f>
        <v>N</v>
      </c>
      <c r="DZ18" s="362">
        <v>12</v>
      </c>
      <c r="EA18" s="369">
        <f ca="1">'DB Func'!C13</f>
        <v>0</v>
      </c>
      <c r="EB18" s="362" t="str">
        <f t="shared" ca="1" si="24"/>
        <v>s</v>
      </c>
      <c r="EC18" s="362" t="str">
        <f t="shared" ca="1" si="24"/>
        <v>s</v>
      </c>
      <c r="ED18" s="362" t="str">
        <f t="shared" ca="1" si="24"/>
        <v>s</v>
      </c>
      <c r="EE18" s="362" t="str">
        <f t="shared" ca="1" si="24"/>
        <v>s</v>
      </c>
      <c r="EF18" s="362" t="str">
        <f t="shared" ca="1" si="24"/>
        <v>s</v>
      </c>
      <c r="EG18" s="362" t="str">
        <f t="shared" ca="1" si="24"/>
        <v>s</v>
      </c>
      <c r="EH18" s="362" t="str">
        <f t="shared" ca="1" si="24"/>
        <v>s</v>
      </c>
      <c r="EI18" s="362" t="str">
        <f t="shared" ca="1" si="24"/>
        <v>s</v>
      </c>
      <c r="EJ18" s="362" t="str">
        <f t="shared" ca="1" si="24"/>
        <v>s</v>
      </c>
      <c r="EK18" s="362" t="str">
        <f t="shared" ca="1" si="24"/>
        <v>s</v>
      </c>
      <c r="EL18" s="362" t="str">
        <f t="shared" ca="1" si="24"/>
        <v>s</v>
      </c>
      <c r="EM18" s="362" t="str">
        <f t="shared" ca="1" si="24"/>
        <v>s</v>
      </c>
      <c r="EN18" s="362" t="str">
        <f t="shared" ca="1" si="24"/>
        <v>s</v>
      </c>
      <c r="EO18" s="362" t="str">
        <f t="shared" ca="1" si="24"/>
        <v>s</v>
      </c>
      <c r="EP18" s="362" t="str">
        <f t="shared" ca="1" si="24"/>
        <v>s</v>
      </c>
      <c r="EQ18" s="362" t="str">
        <f t="shared" ca="1" si="24"/>
        <v>s</v>
      </c>
      <c r="ER18" s="362" t="str">
        <f t="shared" ca="1" si="25"/>
        <v>s</v>
      </c>
      <c r="ES18" s="362" t="str">
        <f t="shared" ca="1" si="25"/>
        <v>s</v>
      </c>
      <c r="ET18" s="362" t="str">
        <f t="shared" ca="1" si="25"/>
        <v>s</v>
      </c>
      <c r="EU18" s="362" t="str">
        <f t="shared" ca="1" si="25"/>
        <v>s</v>
      </c>
      <c r="EV18" s="362" t="str">
        <f t="shared" ca="1" si="25"/>
        <v>s</v>
      </c>
      <c r="EW18" s="362" t="str">
        <f t="shared" ca="1" si="25"/>
        <v>s</v>
      </c>
      <c r="EX18" s="362" t="str">
        <f t="shared" ca="1" si="25"/>
        <v>s</v>
      </c>
      <c r="EY18" s="362" t="str">
        <f t="shared" ca="1" si="25"/>
        <v>s</v>
      </c>
      <c r="EZ18" s="362" t="str">
        <f t="shared" ca="1" si="25"/>
        <v>s</v>
      </c>
      <c r="FA18" s="362" t="str">
        <f t="shared" ca="1" si="25"/>
        <v>s</v>
      </c>
      <c r="FB18" s="362" t="str">
        <f t="shared" ca="1" si="25"/>
        <v>s</v>
      </c>
      <c r="FC18" s="362" t="str">
        <f t="shared" ca="1" si="25"/>
        <v>s</v>
      </c>
      <c r="FD18" s="362" t="str">
        <f t="shared" ca="1" si="25"/>
        <v>s</v>
      </c>
      <c r="FE18" s="362" t="str">
        <f t="shared" ca="1" si="25"/>
        <v>s</v>
      </c>
      <c r="FF18" s="362" t="str">
        <f t="shared" ca="1" si="25"/>
        <v>s</v>
      </c>
      <c r="FG18" s="362">
        <f t="shared" ca="1" si="26"/>
        <v>31</v>
      </c>
      <c r="FH18" s="362">
        <f t="shared" ca="1" si="27"/>
        <v>0</v>
      </c>
      <c r="FI18" s="362" t="str">
        <f ca="1">IF(AND(YEAR(EA18)='P Gerais'!D16,MONTH(Lanc!EA18)=3,DAY(Lanc!EA18)&gt;1),"S","N")</f>
        <v>N</v>
      </c>
      <c r="FJ18" s="364">
        <f t="shared" ca="1" si="28"/>
        <v>0</v>
      </c>
      <c r="FK18" s="364">
        <f t="shared" si="29"/>
        <v>0</v>
      </c>
      <c r="FL18" s="387">
        <f t="shared" ca="1" si="30"/>
        <v>0</v>
      </c>
      <c r="FP18" s="363">
        <f ca="1">((FJ18-FL18-FK18+AZ18+AQ18+SUM(Z18:AA18)+SUM(AW18:AX18)+AK18)*IF('DB Func'!GG13="ok",'DB Func'!GD13,0))</f>
        <v>0</v>
      </c>
      <c r="FR18" s="389">
        <f t="shared" ca="1" si="31"/>
        <v>0</v>
      </c>
      <c r="GV18" s="49"/>
      <c r="GW18" s="49"/>
      <c r="GX18" s="49"/>
      <c r="GY18" s="49"/>
      <c r="GZ18" s="49"/>
      <c r="HA18" s="49"/>
      <c r="HB18" s="49"/>
      <c r="HC18" s="49"/>
    </row>
    <row r="19" spans="3:211" ht="30" customHeight="1" thickTop="1" thickBot="1">
      <c r="C19" s="390" t="str">
        <f ca="1">IF('DB Func'!B14="Funcionário 12","",'DB Func'!B14)</f>
        <v/>
      </c>
      <c r="D19" s="391">
        <f ca="1">'DB Func'!CF14</f>
        <v>0</v>
      </c>
      <c r="E19" s="382" t="str">
        <f ca="1">IF(C19="","-",IF(OR(terceiro!E19="MAR",terceiro!F19="MAR"),"Sim","Não"))</f>
        <v>-</v>
      </c>
      <c r="F19" s="383" t="str">
        <f ca="1">IF(C19="","-",IF(OR(Ferias!E19="MAR",Ferias!F19="MAR"),"Sim","Não"))</f>
        <v>-</v>
      </c>
      <c r="G19" s="383">
        <f ca="1">IF(C19="",0,IF(F19="Sim",IF(Ferias!E19="MAR",Ferias!I19,Ferias!J19),0))</f>
        <v>0</v>
      </c>
      <c r="H19" s="185"/>
      <c r="I19" s="185"/>
      <c r="J19" s="398">
        <f t="shared" ca="1" si="5"/>
        <v>0</v>
      </c>
      <c r="K19" s="152"/>
      <c r="L19" s="151"/>
      <c r="M19" s="189"/>
      <c r="N19" s="153"/>
      <c r="O19" s="48"/>
      <c r="P19" s="48"/>
      <c r="Q19" s="48"/>
      <c r="R19" s="49"/>
      <c r="S19" s="49"/>
      <c r="T19" s="49"/>
      <c r="U19" s="49"/>
      <c r="V19" s="49"/>
      <c r="W19" s="49"/>
      <c r="X19" s="49"/>
      <c r="Y19" s="49"/>
      <c r="Z19" s="49"/>
      <c r="AA19" s="49"/>
      <c r="AB19" s="48"/>
      <c r="AC19" s="48"/>
      <c r="AD19" s="49"/>
      <c r="AE19" s="49"/>
      <c r="AF19" s="314"/>
      <c r="AH19" s="400">
        <f ca="1">IF(AND('DB Func'!GE14="Fevereiro",'DB Func'!BQ14="2 Parcelas"),(('auxiliar 13 sal'!E15/12*'DB Func'!GF14+AVERAGE('auxiliar 13 sal'!Q15:AB15)+AVERAGE('auxiliar 13 sal'!AE15:AP15)+'auxiliar 13 sal'!E15*'DB Func'!BN14+'auxiliar 13 sal'!E15*'DB Func'!BO14)/2),IF('DB Func'!GE14="Março",IF('DB Func'!BQ14="Parcela Única",('auxiliar 13 sal'!E15/12*'DB Func'!GF14)+AVERAGE('auxiliar 13 sal'!Q15:AB15)+AVERAGE('auxiliar 13 sal'!AE15:AP15)+('auxiliar 13 sal'!E15*'DB Func'!BN14)+('auxiliar 13 sal'!E15*'DB Func'!BO14),IF('DB Func'!BQ14="2 Parcelas",(('auxiliar 13 sal'!E15/12*'DB Func'!GF14+AVERAGE('auxiliar 13 sal'!Q15:AB15)+AVERAGE('auxiliar 13 sal'!AE15:AP15)+'auxiliar 13 sal'!E15*'DB Func'!BN14+'auxiliar 13 sal'!E15*'DB Func'!BO14)/2))),0))</f>
        <v>0</v>
      </c>
      <c r="AK19" s="364">
        <f t="shared" ca="1" si="6"/>
        <v>0</v>
      </c>
      <c r="AL19" s="371">
        <f t="shared" ca="1" si="7"/>
        <v>0</v>
      </c>
      <c r="AM19" s="364">
        <f t="shared" ca="1" si="8"/>
        <v>0</v>
      </c>
      <c r="AN19" s="364">
        <f t="shared" ca="1" si="9"/>
        <v>0</v>
      </c>
      <c r="AO19" s="371">
        <f t="shared" ca="1" si="10"/>
        <v>0</v>
      </c>
      <c r="AP19" s="371">
        <f t="shared" ca="1" si="11"/>
        <v>0</v>
      </c>
      <c r="AQ19" s="364">
        <f t="shared" ca="1" si="12"/>
        <v>0</v>
      </c>
      <c r="AR19" s="364">
        <f>IF(OR(M19="",M19=0),0,((FJ19/220)*('Ho Ex'!$C$8+$AS$6))*M19)</f>
        <v>0</v>
      </c>
      <c r="AS19" s="364">
        <f>IF(OR(N19="",N19=0),0,((FJ19/220*('DB Func'!GD14+Lanc!$AS$6))*('Ho Ex'!$I$8+$AS$6))*(N19/52.5*60))</f>
        <v>0</v>
      </c>
      <c r="AT19" s="364">
        <f>IF(OR(M19="",M19=0),0,((FJ19/220)*('Ho Ex'!$J$8+$AS$6))*O19)</f>
        <v>0</v>
      </c>
      <c r="AU19" s="364">
        <f>IF(OR(M19="",M19=0),0,((FJ19/220)*('Ho Ex'!I22+$AS$6))*P19)</f>
        <v>0</v>
      </c>
      <c r="AV19" s="364">
        <f>IF(OR(M19="",M19=0),0,((FJ19/220)*('Ho Ex'!C22+$AS$6))*Q19)</f>
        <v>0</v>
      </c>
      <c r="AW19" s="364">
        <f ca="1">FJ19*'DB Func'!BN14</f>
        <v>0</v>
      </c>
      <c r="AX19" s="364">
        <f ca="1">FJ19*'DB Func'!BO14</f>
        <v>0</v>
      </c>
      <c r="AY19" s="364">
        <f ca="1">IF(FJ19=0,0,VLOOKUP(FJ19,'P Gerais'!$D$39:$G$41,3,TRUE)*Func12!$F$68)</f>
        <v>0</v>
      </c>
      <c r="AZ19" s="364">
        <f t="shared" si="13"/>
        <v>0</v>
      </c>
      <c r="BA19" s="364">
        <f ca="1">((FJ19-FL19-FK19+AZ19+AQ19+SUM(Z19:AA19)+SUM(AW19:AX19)+AK19)*IF('DB Func'!GG14="ok",'DB Func'!GD14,0))+(FJ19-FL19-FK19+AZ19+AQ19+SUM(Z19:AA19)+SUM(AW19:AX19))+AK19</f>
        <v>0</v>
      </c>
      <c r="BB19" s="385">
        <f ca="1">VLOOKUP(BA19,'P Gerais'!$D$22:$G$25,3,TRUE)</f>
        <v>0.08</v>
      </c>
      <c r="BC19" s="364">
        <f ca="1">IF(BA19&lt;'P Gerais'!$D$25,BA19*BB19,Lanc!BB19)</f>
        <v>0</v>
      </c>
      <c r="BD19" s="364">
        <f ca="1">BA19-BC19-('DB Func'!GB14*'P Gerais'!$D$35)</f>
        <v>0</v>
      </c>
      <c r="BE19" s="386">
        <f ca="1">VLOOKUP(BD19,'P Gerais'!$D$29:$F$33,3,TRUE)</f>
        <v>0</v>
      </c>
      <c r="BF19" s="364">
        <f t="shared" ca="1" si="14"/>
        <v>0</v>
      </c>
      <c r="BG19" s="364">
        <f ca="1">VLOOKUP(BD19,'P Gerais'!$D$29:$G$33,4,TRUE)</f>
        <v>0</v>
      </c>
      <c r="BH19" s="364">
        <f t="shared" ca="1" si="15"/>
        <v>0</v>
      </c>
      <c r="BI19" s="364">
        <f t="shared" ca="1" si="16"/>
        <v>0</v>
      </c>
      <c r="BJ19" s="362">
        <f ca="1">'DB Func'!G14</f>
        <v>0</v>
      </c>
      <c r="BK19" s="362">
        <f ca="1">'DB Func'!FW14</f>
        <v>0</v>
      </c>
      <c r="BL19" s="364">
        <f ca="1">D19*'P Gerais'!$D$13</f>
        <v>0</v>
      </c>
      <c r="BM19" s="364">
        <f ca="1">D19*'P Gerais'!$D$14</f>
        <v>0</v>
      </c>
      <c r="BN19" s="364">
        <f ca="1">D19*'P Gerais'!$D$16</f>
        <v>0</v>
      </c>
      <c r="BO19" s="364">
        <f ca="1">D19*'P Gerais'!$D$17</f>
        <v>0</v>
      </c>
      <c r="BP19" s="364">
        <f ca="1">D19*'P Gerais'!$D$18</f>
        <v>0</v>
      </c>
      <c r="BQ19" s="385">
        <f ca="1">VLOOKUP(D19,'P Gerais'!$D$22:$G$24,3,TRUE)</f>
        <v>0.08</v>
      </c>
      <c r="BR19" s="385">
        <f ca="1">VLOOKUP(D19,'P Gerais'!$D$29:$G$33,3,TRUE)</f>
        <v>0</v>
      </c>
      <c r="BS19" s="385">
        <f ca="1">'DB Func'!BN14</f>
        <v>0</v>
      </c>
      <c r="BT19" s="385">
        <f ca="1">'DB Func'!BO14</f>
        <v>0</v>
      </c>
      <c r="BU19" s="385">
        <f ca="1">'DB Func'!FX14</f>
        <v>0</v>
      </c>
      <c r="BV19" s="364">
        <f t="shared" ca="1" si="17"/>
        <v>-0.08</v>
      </c>
      <c r="BW19" s="364">
        <f ca="1">BV19-'DB Func'!GC14</f>
        <v>-0.08</v>
      </c>
      <c r="BX19" s="362">
        <f ca="1">IFERROR(VLOOKUP(BW19,'P Gerais'!$D$29:$G$33,3,TRUE)*BW19,0)</f>
        <v>0</v>
      </c>
      <c r="BY19" s="364">
        <f ca="1">IFERROR(BX19-VLOOKUP(BW19,'P Gerais'!$D$29:$H$33,4,TRUE),0)</f>
        <v>0</v>
      </c>
      <c r="BZ19" s="364">
        <f ca="1">D19*'DB Func'!GD14</f>
        <v>0</v>
      </c>
      <c r="CB19" s="364">
        <f t="shared" ca="1" si="18"/>
        <v>0</v>
      </c>
      <c r="CC19" s="364">
        <f t="shared" si="19"/>
        <v>0</v>
      </c>
      <c r="CD19" s="364">
        <f t="shared" si="20"/>
        <v>0</v>
      </c>
      <c r="CF19" s="362" t="str">
        <f t="shared" ca="1" si="21"/>
        <v>não</v>
      </c>
      <c r="CG19" s="362">
        <f ca="1">IF($CH$8=1,DAY('DB Func'!C14),0)</f>
        <v>0</v>
      </c>
      <c r="CH19" s="362">
        <f ca="1">IF(CI19=0,0,MONTH('DB Func'!C14))</f>
        <v>0</v>
      </c>
      <c r="CI19" s="362">
        <f ca="1">IF('P Gerais'!D17=YEAR('DB Func'!C14),YEAR('DB Func'!C14),0)</f>
        <v>0</v>
      </c>
      <c r="CJ19" s="371">
        <v>42</v>
      </c>
      <c r="CK19" s="363"/>
      <c r="CL19" s="362" t="str">
        <f>IF(ISERROR(HLOOKUP(CL17,$DS$7:$DY19,$DZ19,FALSE)),"N",HLOOKUP(CL17,$DS$7:$DY19,$DZ19,FALSE))</f>
        <v>N</v>
      </c>
      <c r="CM19" s="362" t="str">
        <f>IF(ISERROR(HLOOKUP(CM17,$DS$7:$DY19,$DZ19,FALSE)),"N",HLOOKUP(CM17,$DS$7:$DY19,$DZ19,FALSE))</f>
        <v>N</v>
      </c>
      <c r="CN19" s="362" t="str">
        <f>IF(ISERROR(HLOOKUP(CN17,$DS$7:$DY19,$DZ19,FALSE)),"N",HLOOKUP(CN17,$DS$7:$DY19,$DZ19,FALSE))</f>
        <v>N</v>
      </c>
      <c r="CO19" s="362" t="str">
        <f>IF(ISERROR(HLOOKUP(CO17,$DS$7:$DY19,$DZ19,FALSE)),"N",HLOOKUP(CO17,$DS$7:$DY19,$DZ19,FALSE))</f>
        <v>N</v>
      </c>
      <c r="CP19" s="362" t="str">
        <f>IF(ISERROR(HLOOKUP(CP17,$DS$7:$DY19,$DZ19,FALSE)),"N",HLOOKUP(CP17,$DS$7:$DY19,$DZ19,FALSE))</f>
        <v>N</v>
      </c>
      <c r="CQ19" s="362" t="str">
        <f>IF(ISERROR(HLOOKUP(CQ17,$DS$7:$DY19,$DZ19,FALSE)),"N",HLOOKUP(CQ17,$DS$7:$DY19,$DZ19,FALSE))</f>
        <v>N</v>
      </c>
      <c r="CR19" s="362" t="str">
        <f>IF(ISERROR(HLOOKUP(CR17,$DS$7:$DY19,$DZ19,FALSE)),"N",HLOOKUP(CR17,$DS$7:$DY19,$DZ19,FALSE))</f>
        <v>N</v>
      </c>
      <c r="CS19" s="362" t="str">
        <f>IF(ISERROR(HLOOKUP(CS17,$DS$7:$DY19,$DZ19,FALSE)),"N",HLOOKUP(CS17,$DS$7:$DY19,$DZ19,FALSE))</f>
        <v>N</v>
      </c>
      <c r="CT19" s="362" t="str">
        <f>IF(ISERROR(HLOOKUP(CT17,$DS$7:$DY19,$DZ19,FALSE)),"N",HLOOKUP(CT17,$DS$7:$DY19,$DZ19,FALSE))</f>
        <v>N</v>
      </c>
      <c r="CU19" s="362" t="str">
        <f>IF(ISERROR(HLOOKUP(CU17,$DS$7:$DY19,$DZ19,FALSE)),"N",HLOOKUP(CU17,$DS$7:$DY19,$DZ19,FALSE))</f>
        <v>N</v>
      </c>
      <c r="CV19" s="362" t="str">
        <f>IF(ISERROR(HLOOKUP(CV17,$DS$7:$DY19,$DZ19,FALSE)),"N",HLOOKUP(CV17,$DS$7:$DY19,$DZ19,FALSE))</f>
        <v>N</v>
      </c>
      <c r="CW19" s="362" t="str">
        <f>IF(ISERROR(HLOOKUP(CW17,$DS$7:$DY19,$DZ19,FALSE)),"N",HLOOKUP(CW17,$DS$7:$DY19,$DZ19,FALSE))</f>
        <v>N</v>
      </c>
      <c r="CX19" s="362" t="str">
        <f>IF(ISERROR(HLOOKUP(CX17,$DS$7:$DY19,$DZ19,FALSE)),"N",HLOOKUP(CX17,$DS$7:$DY19,$DZ19,FALSE))</f>
        <v>N</v>
      </c>
      <c r="CY19" s="362" t="str">
        <f>IF(ISERROR(HLOOKUP(CY17,$DS$7:$DY19,$DZ19,FALSE)),"N",HLOOKUP(CY17,$DS$7:$DY19,$DZ19,FALSE))</f>
        <v>N</v>
      </c>
      <c r="CZ19" s="362" t="str">
        <f>IF(ISERROR(HLOOKUP(CZ17,$DS$7:$DY19,$DZ19,FALSE)),"N",HLOOKUP(CZ17,$DS$7:$DY19,$DZ19,FALSE))</f>
        <v>N</v>
      </c>
      <c r="DA19" s="362" t="str">
        <f>IF(ISERROR(HLOOKUP(DA17,$DS$7:$DY19,$DZ19,FALSE)),"N",HLOOKUP(DA17,$DS$7:$DY19,$DZ19,FALSE))</f>
        <v>N</v>
      </c>
      <c r="DB19" s="362" t="str">
        <f>IF(ISERROR(HLOOKUP(DB17,$DS$7:$DY19,$DZ19,FALSE)),"N",HLOOKUP(DB17,$DS$7:$DY19,$DZ19,FALSE))</f>
        <v>N</v>
      </c>
      <c r="DC19" s="362" t="str">
        <f>IF(ISERROR(HLOOKUP(DC17,$DS$7:$DY19,$DZ19,FALSE)),"N",HLOOKUP(DC17,$DS$7:$DY19,$DZ19,FALSE))</f>
        <v>N</v>
      </c>
      <c r="DD19" s="362" t="str">
        <f>IF(ISERROR(HLOOKUP(DD17,$DS$7:$DY19,$DZ19,FALSE)),"N",HLOOKUP(DD17,$DS$7:$DY19,$DZ19,FALSE))</f>
        <v>N</v>
      </c>
      <c r="DE19" s="362" t="str">
        <f>IF(ISERROR(HLOOKUP(DE17,$DS$7:$DY19,$DZ19,FALSE)),"N",HLOOKUP(DE17,$DS$7:$DY19,$DZ19,FALSE))</f>
        <v>N</v>
      </c>
      <c r="DF19" s="362" t="str">
        <f>IF(ISERROR(HLOOKUP(DF17,$DS$7:$DY19,$DZ19,FALSE)),"N",HLOOKUP(DF17,$DS$7:$DY19,$DZ19,FALSE))</f>
        <v>N</v>
      </c>
      <c r="DG19" s="362" t="str">
        <f>IF(ISERROR(HLOOKUP(DG17,$DS$7:$DY19,$DZ19,FALSE)),"N",HLOOKUP(DG17,$DS$7:$DY19,$DZ19,FALSE))</f>
        <v>N</v>
      </c>
      <c r="DH19" s="362" t="str">
        <f>IF(ISERROR(HLOOKUP(DH17,$DS$7:$DY19,$DZ19,FALSE)),"N",HLOOKUP(DH17,$DS$7:$DY19,$DZ19,FALSE))</f>
        <v>N</v>
      </c>
      <c r="DI19" s="362" t="str">
        <f>IF(ISERROR(HLOOKUP(DI17,$DS$7:$DY19,$DZ19,FALSE)),"N",HLOOKUP(DI17,$DS$7:$DY19,$DZ19,FALSE))</f>
        <v>N</v>
      </c>
      <c r="DJ19" s="362" t="str">
        <f>IF(ISERROR(HLOOKUP(DJ17,$DS$7:$DY19,$DZ19,FALSE)),"N",HLOOKUP(DJ17,$DS$7:$DY19,$DZ19,FALSE))</f>
        <v>N</v>
      </c>
      <c r="DK19" s="362" t="str">
        <f>IF(ISERROR(HLOOKUP(DK17,$DS$7:$DY19,$DZ19,FALSE)),"N",HLOOKUP(DK17,$DS$7:$DY19,$DZ19,FALSE))</f>
        <v>N</v>
      </c>
      <c r="DL19" s="362" t="str">
        <f>IF(ISERROR(HLOOKUP(DL17,$DS$7:$DY19,$DZ19,FALSE)),"N",HLOOKUP(DL17,$DS$7:$DY19,$DZ19,FALSE))</f>
        <v>N</v>
      </c>
      <c r="DM19" s="362" t="str">
        <f>IF(ISERROR(HLOOKUP(DM17,$DS$7:$DY19,$DZ19,FALSE)),"N",HLOOKUP(DM17,$DS$7:$DY19,$DZ19,FALSE))</f>
        <v>N</v>
      </c>
      <c r="DN19" s="362" t="str">
        <f>IF(ISERROR(HLOOKUP(DN17,$DS$7:$DY19,$DZ19,FALSE)),"N",HLOOKUP(DN17,$DS$7:$DY19,$DZ19,FALSE))</f>
        <v>N</v>
      </c>
      <c r="DO19" s="362" t="str">
        <f>IF(ISERROR(HLOOKUP(DO17,$DS$7:$DY19,$DZ19,FALSE)),"N",HLOOKUP(DO17,$DS$7:$DY19,$DZ19,FALSE))</f>
        <v>N</v>
      </c>
      <c r="DP19" s="362" t="str">
        <f>IF(ISERROR(HLOOKUP(DP17,$DS$7:$DY19,$DZ19,FALSE)),"N",HLOOKUP(DP17,$DS$7:$DY19,$DZ19,FALSE))</f>
        <v>N</v>
      </c>
      <c r="DQ19" s="362">
        <f t="shared" si="22"/>
        <v>0</v>
      </c>
      <c r="DR19" s="362">
        <f t="shared" si="23"/>
        <v>31</v>
      </c>
      <c r="DS19" s="362" t="str">
        <f>IF('DB Func'!M14&gt;0,"S","N")</f>
        <v>N</v>
      </c>
      <c r="DT19" s="362" t="str">
        <f>IF('DB Func'!R14&gt;0,"S","N")</f>
        <v>N</v>
      </c>
      <c r="DU19" s="362" t="str">
        <f>IF('DB Func'!W14&gt;0,"S","N")</f>
        <v>N</v>
      </c>
      <c r="DV19" s="362" t="str">
        <f>IF('DB Func'!AB14&gt;0,"S","N")</f>
        <v>N</v>
      </c>
      <c r="DW19" s="362" t="str">
        <f>IF('DB Func'!AG14&gt;0,"S","N")</f>
        <v>N</v>
      </c>
      <c r="DX19" s="362" t="str">
        <f>IF('DB Func'!AL14&gt;0,"S","N")</f>
        <v>N</v>
      </c>
      <c r="DY19" s="362" t="str">
        <f>IF('DB Func'!AQ14&gt;0,"S","N")</f>
        <v>N</v>
      </c>
      <c r="DZ19" s="362">
        <v>13</v>
      </c>
      <c r="EA19" s="369">
        <f ca="1">'DB Func'!C14</f>
        <v>0</v>
      </c>
      <c r="EB19" s="362" t="str">
        <f t="shared" ca="1" si="24"/>
        <v>s</v>
      </c>
      <c r="EC19" s="362" t="str">
        <f t="shared" ca="1" si="24"/>
        <v>s</v>
      </c>
      <c r="ED19" s="362" t="str">
        <f t="shared" ca="1" si="24"/>
        <v>s</v>
      </c>
      <c r="EE19" s="362" t="str">
        <f t="shared" ca="1" si="24"/>
        <v>s</v>
      </c>
      <c r="EF19" s="362" t="str">
        <f t="shared" ca="1" si="24"/>
        <v>s</v>
      </c>
      <c r="EG19" s="362" t="str">
        <f t="shared" ca="1" si="24"/>
        <v>s</v>
      </c>
      <c r="EH19" s="362" t="str">
        <f t="shared" ca="1" si="24"/>
        <v>s</v>
      </c>
      <c r="EI19" s="362" t="str">
        <f t="shared" ca="1" si="24"/>
        <v>s</v>
      </c>
      <c r="EJ19" s="362" t="str">
        <f t="shared" ca="1" si="24"/>
        <v>s</v>
      </c>
      <c r="EK19" s="362" t="str">
        <f t="shared" ca="1" si="24"/>
        <v>s</v>
      </c>
      <c r="EL19" s="362" t="str">
        <f t="shared" ca="1" si="24"/>
        <v>s</v>
      </c>
      <c r="EM19" s="362" t="str">
        <f t="shared" ca="1" si="24"/>
        <v>s</v>
      </c>
      <c r="EN19" s="362" t="str">
        <f t="shared" ca="1" si="24"/>
        <v>s</v>
      </c>
      <c r="EO19" s="362" t="str">
        <f t="shared" ca="1" si="24"/>
        <v>s</v>
      </c>
      <c r="EP19" s="362" t="str">
        <f t="shared" ca="1" si="24"/>
        <v>s</v>
      </c>
      <c r="EQ19" s="362" t="str">
        <f t="shared" ca="1" si="24"/>
        <v>s</v>
      </c>
      <c r="ER19" s="362" t="str">
        <f t="shared" ca="1" si="25"/>
        <v>s</v>
      </c>
      <c r="ES19" s="362" t="str">
        <f t="shared" ca="1" si="25"/>
        <v>s</v>
      </c>
      <c r="ET19" s="362" t="str">
        <f t="shared" ca="1" si="25"/>
        <v>s</v>
      </c>
      <c r="EU19" s="362" t="str">
        <f t="shared" ca="1" si="25"/>
        <v>s</v>
      </c>
      <c r="EV19" s="362" t="str">
        <f t="shared" ca="1" si="25"/>
        <v>s</v>
      </c>
      <c r="EW19" s="362" t="str">
        <f t="shared" ca="1" si="25"/>
        <v>s</v>
      </c>
      <c r="EX19" s="362" t="str">
        <f t="shared" ca="1" si="25"/>
        <v>s</v>
      </c>
      <c r="EY19" s="362" t="str">
        <f t="shared" ca="1" si="25"/>
        <v>s</v>
      </c>
      <c r="EZ19" s="362" t="str">
        <f t="shared" ca="1" si="25"/>
        <v>s</v>
      </c>
      <c r="FA19" s="362" t="str">
        <f t="shared" ca="1" si="25"/>
        <v>s</v>
      </c>
      <c r="FB19" s="362" t="str">
        <f t="shared" ca="1" si="25"/>
        <v>s</v>
      </c>
      <c r="FC19" s="362" t="str">
        <f t="shared" ca="1" si="25"/>
        <v>s</v>
      </c>
      <c r="FD19" s="362" t="str">
        <f t="shared" ca="1" si="25"/>
        <v>s</v>
      </c>
      <c r="FE19" s="362" t="str">
        <f t="shared" ca="1" si="25"/>
        <v>s</v>
      </c>
      <c r="FF19" s="362" t="str">
        <f t="shared" ca="1" si="25"/>
        <v>s</v>
      </c>
      <c r="FG19" s="362">
        <f t="shared" ca="1" si="26"/>
        <v>31</v>
      </c>
      <c r="FH19" s="362">
        <f t="shared" ca="1" si="27"/>
        <v>0</v>
      </c>
      <c r="FI19" s="362" t="str">
        <f ca="1">IF(AND(YEAR(EA19)='P Gerais'!D17,MONTH(Lanc!EA19)=3,DAY(Lanc!EA19)&gt;1),"S","N")</f>
        <v>N</v>
      </c>
      <c r="FJ19" s="364">
        <f t="shared" ca="1" si="28"/>
        <v>0</v>
      </c>
      <c r="FK19" s="364">
        <f t="shared" si="29"/>
        <v>0</v>
      </c>
      <c r="FL19" s="387">
        <f t="shared" ca="1" si="30"/>
        <v>0</v>
      </c>
      <c r="FP19" s="363">
        <f ca="1">((FJ19-FL19-FK19+AZ19+AQ19+SUM(Z19:AA19)+SUM(AW19:AX19)+AK19)*IF('DB Func'!GG14="ok",'DB Func'!GD14,0))</f>
        <v>0</v>
      </c>
      <c r="FR19" s="389">
        <f t="shared" ca="1" si="31"/>
        <v>0</v>
      </c>
      <c r="GV19" s="49"/>
      <c r="GW19" s="49"/>
      <c r="GX19" s="49"/>
      <c r="GY19" s="49"/>
      <c r="GZ19" s="49"/>
      <c r="HA19" s="49"/>
      <c r="HB19" s="49"/>
      <c r="HC19" s="49"/>
    </row>
    <row r="20" spans="3:211" ht="30" customHeight="1" thickTop="1" thickBot="1">
      <c r="C20" s="390" t="str">
        <f ca="1">IF('DB Func'!B15="Funcionário 13","",'DB Func'!B15)</f>
        <v/>
      </c>
      <c r="D20" s="391">
        <f ca="1">'DB Func'!CF15</f>
        <v>0</v>
      </c>
      <c r="E20" s="382" t="str">
        <f ca="1">IF(C20="","-",IF(OR(terceiro!E20="MAR",terceiro!F20="MAR"),"Sim","Não"))</f>
        <v>-</v>
      </c>
      <c r="F20" s="383" t="str">
        <f ca="1">IF(C20="","-",IF(OR(Ferias!E20="MAR",Ferias!F20="MAR"),"Sim","Não"))</f>
        <v>-</v>
      </c>
      <c r="G20" s="383">
        <f ca="1">IF(C20="",0,IF(F20="Sim",IF(Ferias!E20="MAR",Ferias!I20,Ferias!J20),0))</f>
        <v>0</v>
      </c>
      <c r="H20" s="185"/>
      <c r="I20" s="185"/>
      <c r="J20" s="398">
        <f t="shared" ca="1" si="5"/>
        <v>0</v>
      </c>
      <c r="K20" s="152"/>
      <c r="L20" s="151"/>
      <c r="M20" s="189"/>
      <c r="N20" s="153"/>
      <c r="O20" s="48"/>
      <c r="P20" s="48"/>
      <c r="Q20" s="48"/>
      <c r="R20" s="49"/>
      <c r="S20" s="49"/>
      <c r="T20" s="49"/>
      <c r="U20" s="49"/>
      <c r="V20" s="49"/>
      <c r="W20" s="49"/>
      <c r="X20" s="49"/>
      <c r="Y20" s="49"/>
      <c r="Z20" s="49"/>
      <c r="AA20" s="49"/>
      <c r="AB20" s="48"/>
      <c r="AC20" s="48"/>
      <c r="AD20" s="49"/>
      <c r="AE20" s="49"/>
      <c r="AF20" s="314"/>
      <c r="AH20" s="400">
        <f ca="1">IF(AND('DB Func'!GE15="Fevereiro",'DB Func'!BQ15="2 Parcelas"),(('auxiliar 13 sal'!E16/12*'DB Func'!GF15+AVERAGE('auxiliar 13 sal'!Q16:AB16)+AVERAGE('auxiliar 13 sal'!AE16:AP16)+'auxiliar 13 sal'!E16*'DB Func'!BN15+'auxiliar 13 sal'!E16*'DB Func'!BO15)/2),IF('DB Func'!GE15="Março",IF('DB Func'!BQ15="Parcela Única",('auxiliar 13 sal'!E16/12*'DB Func'!GF15)+AVERAGE('auxiliar 13 sal'!Q16:AB16)+AVERAGE('auxiliar 13 sal'!AE16:AP16)+('auxiliar 13 sal'!E16*'DB Func'!BN15)+('auxiliar 13 sal'!E16*'DB Func'!BO15),IF('DB Func'!BQ15="2 Parcelas",(('auxiliar 13 sal'!E16/12*'DB Func'!GF15+AVERAGE('auxiliar 13 sal'!Q16:AB16)+AVERAGE('auxiliar 13 sal'!AE16:AP16)+'auxiliar 13 sal'!E16*'DB Func'!BN15+'auxiliar 13 sal'!E16*'DB Func'!BO15)/2))),0))</f>
        <v>0</v>
      </c>
      <c r="AK20" s="364">
        <f t="shared" ca="1" si="6"/>
        <v>0</v>
      </c>
      <c r="AL20" s="371">
        <f t="shared" ca="1" si="7"/>
        <v>0</v>
      </c>
      <c r="AM20" s="364">
        <f t="shared" ca="1" si="8"/>
        <v>0</v>
      </c>
      <c r="AN20" s="364">
        <f t="shared" ca="1" si="9"/>
        <v>0</v>
      </c>
      <c r="AO20" s="371">
        <f t="shared" ca="1" si="10"/>
        <v>0</v>
      </c>
      <c r="AP20" s="371">
        <f t="shared" ca="1" si="11"/>
        <v>0</v>
      </c>
      <c r="AQ20" s="364">
        <f t="shared" ca="1" si="12"/>
        <v>0</v>
      </c>
      <c r="AR20" s="364">
        <f>IF(OR(M20="",M20=0),0,((FJ20/220)*('Ho Ex'!$C$8+$AS$6))*M20)</f>
        <v>0</v>
      </c>
      <c r="AS20" s="364">
        <f>IF(OR(N20="",N20=0),0,((FJ20/220*('DB Func'!GD15+Lanc!$AS$6))*('Ho Ex'!$I$8+$AS$6))*(N20/52.5*60))</f>
        <v>0</v>
      </c>
      <c r="AT20" s="364">
        <f>IF(OR(M20="",M20=0),0,((FJ20/220)*('Ho Ex'!$J$8+$AS$6))*O20)</f>
        <v>0</v>
      </c>
      <c r="AU20" s="364">
        <f>IF(OR(M20="",M20=0),0,((FJ20/220)*('Ho Ex'!I26+$AS$6))*P20)</f>
        <v>0</v>
      </c>
      <c r="AV20" s="364">
        <f>IF(OR(M20="",M20=0),0,((FJ20/220)*('Ho Ex'!C26+$AS$6))*Q20)</f>
        <v>0</v>
      </c>
      <c r="AW20" s="364">
        <f ca="1">FJ20*'DB Func'!BN15</f>
        <v>0</v>
      </c>
      <c r="AX20" s="364">
        <f ca="1">FJ20*'DB Func'!BO15</f>
        <v>0</v>
      </c>
      <c r="AY20" s="364">
        <f ca="1">IF(FJ20=0,0,VLOOKUP(FJ20,'P Gerais'!$D$39:$G$41,3,TRUE)*Func13!$F$68)</f>
        <v>0</v>
      </c>
      <c r="AZ20" s="364">
        <f t="shared" si="13"/>
        <v>0</v>
      </c>
      <c r="BA20" s="364">
        <f ca="1">((FJ20-FL20-FK20+AZ20+AQ20+SUM(Z20:AA20)+SUM(AW20:AX20)+AK20)*IF('DB Func'!GG15="ok",'DB Func'!GD15,0))+(FJ20-FL20-FK20+AZ20+AQ20+SUM(Z20:AA20)+SUM(AW20:AX20))+AK20</f>
        <v>0</v>
      </c>
      <c r="BB20" s="385">
        <f ca="1">VLOOKUP(BA20,'P Gerais'!$D$22:$G$25,3,TRUE)</f>
        <v>0.08</v>
      </c>
      <c r="BC20" s="364">
        <f ca="1">IF(BA20&lt;'P Gerais'!$D$25,BA20*BB20,Lanc!BB20)</f>
        <v>0</v>
      </c>
      <c r="BD20" s="364">
        <f ca="1">BA20-BC20-('DB Func'!GB15*'P Gerais'!$D$35)</f>
        <v>0</v>
      </c>
      <c r="BE20" s="386">
        <f ca="1">VLOOKUP(BD20,'P Gerais'!$D$29:$F$33,3,TRUE)</f>
        <v>0</v>
      </c>
      <c r="BF20" s="364">
        <f t="shared" ca="1" si="14"/>
        <v>0</v>
      </c>
      <c r="BG20" s="364">
        <f ca="1">VLOOKUP(BD20,'P Gerais'!$D$29:$G$33,4,TRUE)</f>
        <v>0</v>
      </c>
      <c r="BH20" s="364">
        <f t="shared" ca="1" si="15"/>
        <v>0</v>
      </c>
      <c r="BI20" s="364">
        <f t="shared" ca="1" si="16"/>
        <v>0</v>
      </c>
      <c r="BJ20" s="362">
        <f ca="1">'DB Func'!G15</f>
        <v>0</v>
      </c>
      <c r="BK20" s="362">
        <f ca="1">'DB Func'!FW15</f>
        <v>0</v>
      </c>
      <c r="BL20" s="364">
        <f ca="1">D20*'P Gerais'!$D$13</f>
        <v>0</v>
      </c>
      <c r="BM20" s="364">
        <f ca="1">D20*'P Gerais'!$D$14</f>
        <v>0</v>
      </c>
      <c r="BN20" s="364">
        <f ca="1">D20*'P Gerais'!$D$16</f>
        <v>0</v>
      </c>
      <c r="BO20" s="364">
        <f ca="1">D20*'P Gerais'!$D$17</f>
        <v>0</v>
      </c>
      <c r="BP20" s="364">
        <f ca="1">D20*'P Gerais'!$D$18</f>
        <v>0</v>
      </c>
      <c r="BQ20" s="385">
        <f ca="1">VLOOKUP(D20,'P Gerais'!$D$22:$G$24,3,TRUE)</f>
        <v>0.08</v>
      </c>
      <c r="BR20" s="385">
        <f ca="1">VLOOKUP(D20,'P Gerais'!$D$29:$G$33,3,TRUE)</f>
        <v>0</v>
      </c>
      <c r="BS20" s="385">
        <f ca="1">'DB Func'!BN15</f>
        <v>0</v>
      </c>
      <c r="BT20" s="385">
        <f ca="1">'DB Func'!BO15</f>
        <v>0</v>
      </c>
      <c r="BU20" s="385">
        <f ca="1">'DB Func'!FX15</f>
        <v>0</v>
      </c>
      <c r="BV20" s="364">
        <f t="shared" ca="1" si="17"/>
        <v>-0.08</v>
      </c>
      <c r="BW20" s="364">
        <f ca="1">BV20-'DB Func'!GC15</f>
        <v>-0.08</v>
      </c>
      <c r="BX20" s="362">
        <f ca="1">IFERROR(VLOOKUP(BW20,'P Gerais'!$D$29:$G$33,3,TRUE)*BW20,0)</f>
        <v>0</v>
      </c>
      <c r="BY20" s="364">
        <f ca="1">IFERROR(BX20-VLOOKUP(BW20,'P Gerais'!$D$29:$H$33,4,TRUE),0)</f>
        <v>0</v>
      </c>
      <c r="BZ20" s="364">
        <f ca="1">D20*'DB Func'!GD15</f>
        <v>0</v>
      </c>
      <c r="CB20" s="364">
        <f t="shared" ca="1" si="18"/>
        <v>0</v>
      </c>
      <c r="CC20" s="364">
        <f t="shared" si="19"/>
        <v>0</v>
      </c>
      <c r="CD20" s="364">
        <f t="shared" si="20"/>
        <v>0</v>
      </c>
      <c r="CF20" s="362" t="str">
        <f t="shared" ca="1" si="21"/>
        <v>não</v>
      </c>
      <c r="CG20" s="362">
        <f ca="1">IF($CH$8=1,DAY('DB Func'!C15),0)</f>
        <v>0</v>
      </c>
      <c r="CH20" s="362">
        <f ca="1">IF(CI20=0,0,MONTH('DB Func'!C15))</f>
        <v>0</v>
      </c>
      <c r="CI20" s="362">
        <f ca="1">IF('P Gerais'!D18=YEAR('DB Func'!C15),YEAR('DB Func'!C15),0)</f>
        <v>0</v>
      </c>
      <c r="CJ20" s="371">
        <v>43</v>
      </c>
      <c r="CK20" s="363"/>
      <c r="CL20" s="362" t="str">
        <f ca="1">IF(ISERROR(HLOOKUP(CL18,$DS$7:$DY20,$DZ20,FALSE)),"N",HLOOKUP(CL18,$DS$7:$DY20,$DZ20,FALSE))</f>
        <v>N</v>
      </c>
      <c r="CM20" s="362" t="str">
        <f ca="1">IF(ISERROR(HLOOKUP(CM18,$DS$7:$DY20,$DZ20,FALSE)),"N",HLOOKUP(CM18,$DS$7:$DY20,$DZ20,FALSE))</f>
        <v>N</v>
      </c>
      <c r="CN20" s="362" t="str">
        <f ca="1">IF(ISERROR(HLOOKUP(CN18,$DS$7:$DY20,$DZ20,FALSE)),"N",HLOOKUP(CN18,$DS$7:$DY20,$DZ20,FALSE))</f>
        <v>N</v>
      </c>
      <c r="CO20" s="362" t="str">
        <f ca="1">IF(ISERROR(HLOOKUP(CO18,$DS$7:$DY20,$DZ20,FALSE)),"N",HLOOKUP(CO18,$DS$7:$DY20,$DZ20,FALSE))</f>
        <v>N</v>
      </c>
      <c r="CP20" s="362" t="str">
        <f ca="1">IF(ISERROR(HLOOKUP(CP18,$DS$7:$DY20,$DZ20,FALSE)),"N",HLOOKUP(CP18,$DS$7:$DY20,$DZ20,FALSE))</f>
        <v>N</v>
      </c>
      <c r="CQ20" s="362" t="str">
        <f ca="1">IF(ISERROR(HLOOKUP(CQ18,$DS$7:$DY20,$DZ20,FALSE)),"N",HLOOKUP(CQ18,$DS$7:$DY20,$DZ20,FALSE))</f>
        <v>N</v>
      </c>
      <c r="CR20" s="362" t="str">
        <f>IF(ISERROR(HLOOKUP(CR18,$DS$7:$DY20,$DZ20,FALSE)),"N",HLOOKUP(CR18,$DS$7:$DY20,$DZ20,FALSE))</f>
        <v>N</v>
      </c>
      <c r="CS20" s="362" t="str">
        <f ca="1">IF(ISERROR(HLOOKUP(CS18,$DS$7:$DY20,$DZ20,FALSE)),"N",HLOOKUP(CS18,$DS$7:$DY20,$DZ20,FALSE))</f>
        <v>N</v>
      </c>
      <c r="CT20" s="362" t="str">
        <f ca="1">IF(ISERROR(HLOOKUP(CT18,$DS$7:$DY20,$DZ20,FALSE)),"N",HLOOKUP(CT18,$DS$7:$DY20,$DZ20,FALSE))</f>
        <v>N</v>
      </c>
      <c r="CU20" s="362" t="str">
        <f ca="1">IF(ISERROR(HLOOKUP(CU18,$DS$7:$DY20,$DZ20,FALSE)),"N",HLOOKUP(CU18,$DS$7:$DY20,$DZ20,FALSE))</f>
        <v>N</v>
      </c>
      <c r="CV20" s="362" t="str">
        <f ca="1">IF(ISERROR(HLOOKUP(CV18,$DS$7:$DY20,$DZ20,FALSE)),"N",HLOOKUP(CV18,$DS$7:$DY20,$DZ20,FALSE))</f>
        <v>N</v>
      </c>
      <c r="CW20" s="362" t="str">
        <f ca="1">IF(ISERROR(HLOOKUP(CW18,$DS$7:$DY20,$DZ20,FALSE)),"N",HLOOKUP(CW18,$DS$7:$DY20,$DZ20,FALSE))</f>
        <v>N</v>
      </c>
      <c r="CX20" s="362" t="str">
        <f ca="1">IF(ISERROR(HLOOKUP(CX18,$DS$7:$DY20,$DZ20,FALSE)),"N",HLOOKUP(CX18,$DS$7:$DY20,$DZ20,FALSE))</f>
        <v>N</v>
      </c>
      <c r="CY20" s="362" t="str">
        <f>IF(ISERROR(HLOOKUP(CY18,$DS$7:$DY20,$DZ20,FALSE)),"N",HLOOKUP(CY18,$DS$7:$DY20,$DZ20,FALSE))</f>
        <v>N</v>
      </c>
      <c r="CZ20" s="362" t="str">
        <f ca="1">IF(ISERROR(HLOOKUP(CZ18,$DS$7:$DY20,$DZ20,FALSE)),"N",HLOOKUP(CZ18,$DS$7:$DY20,$DZ20,FALSE))</f>
        <v>N</v>
      </c>
      <c r="DA20" s="362" t="str">
        <f ca="1">IF(ISERROR(HLOOKUP(DA18,$DS$7:$DY20,$DZ20,FALSE)),"N",HLOOKUP(DA18,$DS$7:$DY20,$DZ20,FALSE))</f>
        <v>N</v>
      </c>
      <c r="DB20" s="362" t="str">
        <f ca="1">IF(ISERROR(HLOOKUP(DB18,$DS$7:$DY20,$DZ20,FALSE)),"N",HLOOKUP(DB18,$DS$7:$DY20,$DZ20,FALSE))</f>
        <v>N</v>
      </c>
      <c r="DC20" s="362" t="str">
        <f ca="1">IF(ISERROR(HLOOKUP(DC18,$DS$7:$DY20,$DZ20,FALSE)),"N",HLOOKUP(DC18,$DS$7:$DY20,$DZ20,FALSE))</f>
        <v>N</v>
      </c>
      <c r="DD20" s="362" t="str">
        <f ca="1">IF(ISERROR(HLOOKUP(DD18,$DS$7:$DY20,$DZ20,FALSE)),"N",HLOOKUP(DD18,$DS$7:$DY20,$DZ20,FALSE))</f>
        <v>N</v>
      </c>
      <c r="DE20" s="362" t="str">
        <f ca="1">IF(ISERROR(HLOOKUP(DE18,$DS$7:$DY20,$DZ20,FALSE)),"N",HLOOKUP(DE18,$DS$7:$DY20,$DZ20,FALSE))</f>
        <v>N</v>
      </c>
      <c r="DF20" s="362" t="str">
        <f>IF(ISERROR(HLOOKUP(DF18,$DS$7:$DY20,$DZ20,FALSE)),"N",HLOOKUP(DF18,$DS$7:$DY20,$DZ20,FALSE))</f>
        <v>N</v>
      </c>
      <c r="DG20" s="362" t="str">
        <f ca="1">IF(ISERROR(HLOOKUP(DG18,$DS$7:$DY20,$DZ20,FALSE)),"N",HLOOKUP(DG18,$DS$7:$DY20,$DZ20,FALSE))</f>
        <v>N</v>
      </c>
      <c r="DH20" s="362" t="str">
        <f ca="1">IF(ISERROR(HLOOKUP(DH18,$DS$7:$DY20,$DZ20,FALSE)),"N",HLOOKUP(DH18,$DS$7:$DY20,$DZ20,FALSE))</f>
        <v>N</v>
      </c>
      <c r="DI20" s="362" t="str">
        <f ca="1">IF(ISERROR(HLOOKUP(DI18,$DS$7:$DY20,$DZ20,FALSE)),"N",HLOOKUP(DI18,$DS$7:$DY20,$DZ20,FALSE))</f>
        <v>N</v>
      </c>
      <c r="DJ20" s="362" t="str">
        <f ca="1">IF(ISERROR(HLOOKUP(DJ18,$DS$7:$DY20,$DZ20,FALSE)),"N",HLOOKUP(DJ18,$DS$7:$DY20,$DZ20,FALSE))</f>
        <v>N</v>
      </c>
      <c r="DK20" s="362" t="str">
        <f ca="1">IF(ISERROR(HLOOKUP(DK18,$DS$7:$DY20,$DZ20,FALSE)),"N",HLOOKUP(DK18,$DS$7:$DY20,$DZ20,FALSE))</f>
        <v>N</v>
      </c>
      <c r="DL20" s="362" t="str">
        <f ca="1">IF(ISERROR(HLOOKUP(DL18,$DS$7:$DY20,$DZ20,FALSE)),"N",HLOOKUP(DL18,$DS$7:$DY20,$DZ20,FALSE))</f>
        <v>N</v>
      </c>
      <c r="DM20" s="362" t="str">
        <f>IF(ISERROR(HLOOKUP(DM18,$DS$7:$DY20,$DZ20,FALSE)),"N",HLOOKUP(DM18,$DS$7:$DY20,$DZ20,FALSE))</f>
        <v>N</v>
      </c>
      <c r="DN20" s="362" t="str">
        <f ca="1">IF(ISERROR(HLOOKUP(DN18,$DS$7:$DY20,$DZ20,FALSE)),"N",HLOOKUP(DN18,$DS$7:$DY20,$DZ20,FALSE))</f>
        <v>N</v>
      </c>
      <c r="DO20" s="362" t="str">
        <f ca="1">IF(ISERROR(HLOOKUP(DO18,$DS$7:$DY20,$DZ20,FALSE)),"N",HLOOKUP(DO18,$DS$7:$DY20,$DZ20,FALSE))</f>
        <v>N</v>
      </c>
      <c r="DP20" s="362" t="str">
        <f ca="1">IF(ISERROR(HLOOKUP(DP18,$DS$7:$DY20,$DZ20,FALSE)),"N",HLOOKUP(DP18,$DS$7:$DY20,$DZ20,FALSE))</f>
        <v>N</v>
      </c>
      <c r="DQ20" s="362">
        <f t="shared" ca="1" si="22"/>
        <v>0</v>
      </c>
      <c r="DR20" s="362">
        <f t="shared" ca="1" si="23"/>
        <v>31</v>
      </c>
      <c r="DS20" s="362" t="str">
        <f>IF('DB Func'!M15&gt;0,"S","N")</f>
        <v>N</v>
      </c>
      <c r="DT20" s="362" t="str">
        <f>IF('DB Func'!R15&gt;0,"S","N")</f>
        <v>N</v>
      </c>
      <c r="DU20" s="362" t="str">
        <f>IF('DB Func'!W15&gt;0,"S","N")</f>
        <v>N</v>
      </c>
      <c r="DV20" s="362" t="str">
        <f>IF('DB Func'!AB15&gt;0,"S","N")</f>
        <v>N</v>
      </c>
      <c r="DW20" s="362" t="str">
        <f>IF('DB Func'!AG15&gt;0,"S","N")</f>
        <v>N</v>
      </c>
      <c r="DX20" s="362" t="str">
        <f>IF('DB Func'!AL15&gt;0,"S","N")</f>
        <v>N</v>
      </c>
      <c r="DY20" s="362" t="str">
        <f>IF('DB Func'!AQ15&gt;0,"S","N")</f>
        <v>N</v>
      </c>
      <c r="DZ20" s="362">
        <v>14</v>
      </c>
      <c r="EA20" s="369">
        <f ca="1">'DB Func'!C15</f>
        <v>0</v>
      </c>
      <c r="EB20" s="362" t="str">
        <f t="shared" ca="1" si="24"/>
        <v>s</v>
      </c>
      <c r="EC20" s="362" t="str">
        <f t="shared" ca="1" si="24"/>
        <v>s</v>
      </c>
      <c r="ED20" s="362" t="str">
        <f t="shared" ca="1" si="24"/>
        <v>s</v>
      </c>
      <c r="EE20" s="362" t="str">
        <f t="shared" ca="1" si="24"/>
        <v>s</v>
      </c>
      <c r="EF20" s="362" t="str">
        <f t="shared" ca="1" si="24"/>
        <v>s</v>
      </c>
      <c r="EG20" s="362" t="str">
        <f t="shared" ca="1" si="24"/>
        <v>s</v>
      </c>
      <c r="EH20" s="362" t="str">
        <f t="shared" ca="1" si="24"/>
        <v>s</v>
      </c>
      <c r="EI20" s="362" t="str">
        <f t="shared" ca="1" si="24"/>
        <v>s</v>
      </c>
      <c r="EJ20" s="362" t="str">
        <f t="shared" ca="1" si="24"/>
        <v>s</v>
      </c>
      <c r="EK20" s="362" t="str">
        <f t="shared" ca="1" si="24"/>
        <v>s</v>
      </c>
      <c r="EL20" s="362" t="str">
        <f t="shared" ca="1" si="24"/>
        <v>s</v>
      </c>
      <c r="EM20" s="362" t="str">
        <f t="shared" ca="1" si="24"/>
        <v>s</v>
      </c>
      <c r="EN20" s="362" t="str">
        <f t="shared" ca="1" si="24"/>
        <v>s</v>
      </c>
      <c r="EO20" s="362" t="str">
        <f t="shared" ca="1" si="24"/>
        <v>s</v>
      </c>
      <c r="EP20" s="362" t="str">
        <f t="shared" ca="1" si="24"/>
        <v>s</v>
      </c>
      <c r="EQ20" s="362" t="str">
        <f t="shared" ca="1" si="24"/>
        <v>s</v>
      </c>
      <c r="ER20" s="362" t="str">
        <f t="shared" ca="1" si="25"/>
        <v>s</v>
      </c>
      <c r="ES20" s="362" t="str">
        <f t="shared" ca="1" si="25"/>
        <v>s</v>
      </c>
      <c r="ET20" s="362" t="str">
        <f t="shared" ca="1" si="25"/>
        <v>s</v>
      </c>
      <c r="EU20" s="362" t="str">
        <f t="shared" ca="1" si="25"/>
        <v>s</v>
      </c>
      <c r="EV20" s="362" t="str">
        <f t="shared" ca="1" si="25"/>
        <v>s</v>
      </c>
      <c r="EW20" s="362" t="str">
        <f t="shared" ca="1" si="25"/>
        <v>s</v>
      </c>
      <c r="EX20" s="362" t="str">
        <f t="shared" ca="1" si="25"/>
        <v>s</v>
      </c>
      <c r="EY20" s="362" t="str">
        <f t="shared" ca="1" si="25"/>
        <v>s</v>
      </c>
      <c r="EZ20" s="362" t="str">
        <f t="shared" ca="1" si="25"/>
        <v>s</v>
      </c>
      <c r="FA20" s="362" t="str">
        <f t="shared" ca="1" si="25"/>
        <v>s</v>
      </c>
      <c r="FB20" s="362" t="str">
        <f t="shared" ca="1" si="25"/>
        <v>s</v>
      </c>
      <c r="FC20" s="362" t="str">
        <f t="shared" ca="1" si="25"/>
        <v>s</v>
      </c>
      <c r="FD20" s="362" t="str">
        <f t="shared" ca="1" si="25"/>
        <v>s</v>
      </c>
      <c r="FE20" s="362" t="str">
        <f t="shared" ca="1" si="25"/>
        <v>s</v>
      </c>
      <c r="FF20" s="362" t="str">
        <f t="shared" ca="1" si="25"/>
        <v>s</v>
      </c>
      <c r="FG20" s="362">
        <f t="shared" ca="1" si="26"/>
        <v>31</v>
      </c>
      <c r="FH20" s="362">
        <f t="shared" ca="1" si="27"/>
        <v>0</v>
      </c>
      <c r="FI20" s="362" t="str">
        <f ca="1">IF(AND(YEAR(EA20)='P Gerais'!D18,MONTH(Lanc!EA20)=3,DAY(Lanc!EA20)&gt;1),"S","N")</f>
        <v>N</v>
      </c>
      <c r="FJ20" s="364">
        <f t="shared" ca="1" si="28"/>
        <v>0</v>
      </c>
      <c r="FK20" s="364">
        <f t="shared" si="29"/>
        <v>0</v>
      </c>
      <c r="FL20" s="387">
        <f t="shared" ca="1" si="30"/>
        <v>0</v>
      </c>
      <c r="FP20" s="363">
        <f ca="1">((FJ20-FL20-FK20+AZ20+AQ20+SUM(Z20:AA20)+SUM(AW20:AX20)+AK20)*IF('DB Func'!GG15="ok",'DB Func'!GD15,0))</f>
        <v>0</v>
      </c>
      <c r="FR20" s="389">
        <f t="shared" ca="1" si="31"/>
        <v>0</v>
      </c>
      <c r="GV20" s="49"/>
      <c r="GW20" s="49"/>
      <c r="GX20" s="49"/>
      <c r="GY20" s="49"/>
      <c r="GZ20" s="49"/>
      <c r="HA20" s="49"/>
      <c r="HB20" s="49"/>
      <c r="HC20" s="49"/>
    </row>
    <row r="21" spans="3:211" ht="30" customHeight="1" thickTop="1" thickBot="1">
      <c r="C21" s="390" t="str">
        <f ca="1">IF('DB Func'!B16="Funcionário 14","",'DB Func'!B16)</f>
        <v/>
      </c>
      <c r="D21" s="391">
        <f ca="1">'DB Func'!CF16</f>
        <v>0</v>
      </c>
      <c r="E21" s="382" t="str">
        <f ca="1">IF(C21="","-",IF(OR(terceiro!E21="MAR",terceiro!F21="MAR"),"Sim","Não"))</f>
        <v>-</v>
      </c>
      <c r="F21" s="383" t="str">
        <f ca="1">IF(C21="","-",IF(OR(Ferias!E21="MAR",Ferias!F21="MAR"),"Sim","Não"))</f>
        <v>-</v>
      </c>
      <c r="G21" s="383">
        <f ca="1">IF(C21="",0,IF(F21="Sim",IF(Ferias!E21="MAR",Ferias!I21,Ferias!J21),0))</f>
        <v>0</v>
      </c>
      <c r="H21" s="185"/>
      <c r="I21" s="185"/>
      <c r="J21" s="398">
        <f t="shared" ca="1" si="5"/>
        <v>0</v>
      </c>
      <c r="K21" s="152"/>
      <c r="L21" s="151"/>
      <c r="M21" s="189"/>
      <c r="N21" s="153"/>
      <c r="O21" s="48"/>
      <c r="P21" s="48"/>
      <c r="Q21" s="48"/>
      <c r="R21" s="49"/>
      <c r="S21" s="49"/>
      <c r="T21" s="49"/>
      <c r="U21" s="49"/>
      <c r="V21" s="49"/>
      <c r="W21" s="49"/>
      <c r="X21" s="49"/>
      <c r="Y21" s="49"/>
      <c r="Z21" s="49"/>
      <c r="AA21" s="49"/>
      <c r="AB21" s="48"/>
      <c r="AC21" s="48"/>
      <c r="AD21" s="49"/>
      <c r="AE21" s="49"/>
      <c r="AF21" s="314"/>
      <c r="AH21" s="400">
        <f ca="1">IF(AND('DB Func'!GE16="Fevereiro",'DB Func'!BQ16="2 Parcelas"),(('auxiliar 13 sal'!E17/12*'DB Func'!GF16+AVERAGE('auxiliar 13 sal'!Q17:AB17)+AVERAGE('auxiliar 13 sal'!AE17:AP17)+'auxiliar 13 sal'!E17*'DB Func'!BN16+'auxiliar 13 sal'!E17*'DB Func'!BO16)/2),IF('DB Func'!GE16="Março",IF('DB Func'!BQ16="Parcela Única",('auxiliar 13 sal'!E17/12*'DB Func'!GF16)+AVERAGE('auxiliar 13 sal'!Q17:AB17)+AVERAGE('auxiliar 13 sal'!AE17:AP17)+('auxiliar 13 sal'!E17*'DB Func'!BN16)+('auxiliar 13 sal'!E17*'DB Func'!BO16),IF('DB Func'!BQ16="2 Parcelas",(('auxiliar 13 sal'!E17/12*'DB Func'!GF16+AVERAGE('auxiliar 13 sal'!Q17:AB17)+AVERAGE('auxiliar 13 sal'!AE17:AP17)+'auxiliar 13 sal'!E17*'DB Func'!BN16+'auxiliar 13 sal'!E17*'DB Func'!BO16)/2))),0))</f>
        <v>0</v>
      </c>
      <c r="AK21" s="364">
        <f t="shared" ca="1" si="6"/>
        <v>0</v>
      </c>
      <c r="AL21" s="371">
        <f t="shared" ca="1" si="7"/>
        <v>0</v>
      </c>
      <c r="AM21" s="364">
        <f t="shared" ca="1" si="8"/>
        <v>0</v>
      </c>
      <c r="AN21" s="364">
        <f t="shared" ca="1" si="9"/>
        <v>0</v>
      </c>
      <c r="AO21" s="371">
        <f t="shared" ca="1" si="10"/>
        <v>0</v>
      </c>
      <c r="AP21" s="371">
        <f t="shared" ca="1" si="11"/>
        <v>0</v>
      </c>
      <c r="AQ21" s="364">
        <f t="shared" ca="1" si="12"/>
        <v>0</v>
      </c>
      <c r="AR21" s="364">
        <f>IF(OR(M21="",M21=0),0,((FJ21/220)*('Ho Ex'!$C$8+$AS$6))*M21)</f>
        <v>0</v>
      </c>
      <c r="AS21" s="364">
        <f>IF(OR(N21="",N21=0),0,((FJ21/220*('DB Func'!GD16+Lanc!$AS$6))*('Ho Ex'!$I$8+$AS$6))*(N21/52.5*60))</f>
        <v>0</v>
      </c>
      <c r="AT21" s="364">
        <f>IF(OR(M21="",M21=0),0,((FJ21/220)*('Ho Ex'!$J$8+$AS$6))*O21)</f>
        <v>0</v>
      </c>
      <c r="AU21" s="364">
        <f>IF(OR(M21="",M21=0),0,((FJ21/220)*('Ho Ex'!I27+$AS$6))*P21)</f>
        <v>0</v>
      </c>
      <c r="AV21" s="364">
        <f>IF(OR(M21="",M21=0),0,((FJ21/220)*('Ho Ex'!C27+$AS$6))*Q21)</f>
        <v>0</v>
      </c>
      <c r="AW21" s="364">
        <f ca="1">FJ21*'DB Func'!BN16</f>
        <v>0</v>
      </c>
      <c r="AX21" s="364">
        <f ca="1">FJ21*'DB Func'!BO16</f>
        <v>0</v>
      </c>
      <c r="AY21" s="364">
        <f ca="1">IF(FJ21=0,0,VLOOKUP(FJ21,'P Gerais'!$D$39:$G$41,3,TRUE)*Func14!$F$68)</f>
        <v>0</v>
      </c>
      <c r="AZ21" s="364">
        <f t="shared" si="13"/>
        <v>0</v>
      </c>
      <c r="BA21" s="364">
        <f ca="1">((FJ21-FL21-FK21+AZ21+AQ21+SUM(Z21:AA21)+SUM(AW21:AX21)+AK21)*IF('DB Func'!GG16="ok",'DB Func'!GD16,0))+(FJ21-FL21-FK21+AZ21+AQ21+SUM(Z21:AA21)+SUM(AW21:AX21))+AK21</f>
        <v>0</v>
      </c>
      <c r="BB21" s="385">
        <f ca="1">VLOOKUP(BA21,'P Gerais'!$D$22:$G$25,3,TRUE)</f>
        <v>0.08</v>
      </c>
      <c r="BC21" s="364">
        <f ca="1">IF(BA21&lt;'P Gerais'!$D$25,BA21*BB21,Lanc!BB21)</f>
        <v>0</v>
      </c>
      <c r="BD21" s="364">
        <f ca="1">BA21-BC21-('DB Func'!GB16*'P Gerais'!$D$35)</f>
        <v>0</v>
      </c>
      <c r="BE21" s="386">
        <f ca="1">VLOOKUP(BD21,'P Gerais'!$D$29:$F$33,3,TRUE)</f>
        <v>0</v>
      </c>
      <c r="BF21" s="364">
        <f t="shared" ca="1" si="14"/>
        <v>0</v>
      </c>
      <c r="BG21" s="364">
        <f ca="1">VLOOKUP(BD21,'P Gerais'!$D$29:$G$33,4,TRUE)</f>
        <v>0</v>
      </c>
      <c r="BH21" s="364">
        <f t="shared" ca="1" si="15"/>
        <v>0</v>
      </c>
      <c r="BI21" s="364">
        <f t="shared" ca="1" si="16"/>
        <v>0</v>
      </c>
      <c r="BJ21" s="362">
        <f ca="1">'DB Func'!G16</f>
        <v>0</v>
      </c>
      <c r="BK21" s="362">
        <f ca="1">'DB Func'!FW16</f>
        <v>0</v>
      </c>
      <c r="BL21" s="364">
        <f ca="1">D21*'P Gerais'!$D$13</f>
        <v>0</v>
      </c>
      <c r="BM21" s="364">
        <f ca="1">D21*'P Gerais'!$D$14</f>
        <v>0</v>
      </c>
      <c r="BN21" s="364">
        <f ca="1">D21*'P Gerais'!$D$16</f>
        <v>0</v>
      </c>
      <c r="BO21" s="364">
        <f ca="1">D21*'P Gerais'!$D$17</f>
        <v>0</v>
      </c>
      <c r="BP21" s="364">
        <f ca="1">D21*'P Gerais'!$D$18</f>
        <v>0</v>
      </c>
      <c r="BQ21" s="385">
        <f ca="1">VLOOKUP(D21,'P Gerais'!$D$22:$G$24,3,TRUE)</f>
        <v>0.08</v>
      </c>
      <c r="BR21" s="385">
        <f ca="1">VLOOKUP(D21,'P Gerais'!$D$29:$G$33,3,TRUE)</f>
        <v>0</v>
      </c>
      <c r="BS21" s="385">
        <f ca="1">'DB Func'!BN16</f>
        <v>0</v>
      </c>
      <c r="BT21" s="385">
        <f ca="1">'DB Func'!BO16</f>
        <v>0</v>
      </c>
      <c r="BU21" s="385">
        <f ca="1">'DB Func'!FX16</f>
        <v>0</v>
      </c>
      <c r="BV21" s="364">
        <f t="shared" ca="1" si="17"/>
        <v>-0.08</v>
      </c>
      <c r="BW21" s="364">
        <f ca="1">BV21-'DB Func'!GC16</f>
        <v>-0.08</v>
      </c>
      <c r="BX21" s="362">
        <f ca="1">IFERROR(VLOOKUP(BW21,'P Gerais'!$D$29:$G$33,3,TRUE)*BW21,0)</f>
        <v>0</v>
      </c>
      <c r="BY21" s="364">
        <f ca="1">IFERROR(BX21-VLOOKUP(BW21,'P Gerais'!$D$29:$H$33,4,TRUE),0)</f>
        <v>0</v>
      </c>
      <c r="BZ21" s="364">
        <f ca="1">D21*'DB Func'!GD16</f>
        <v>0</v>
      </c>
      <c r="CB21" s="364">
        <f t="shared" ca="1" si="18"/>
        <v>0</v>
      </c>
      <c r="CC21" s="364">
        <f t="shared" si="19"/>
        <v>0</v>
      </c>
      <c r="CD21" s="364">
        <f t="shared" si="20"/>
        <v>0</v>
      </c>
      <c r="CF21" s="362" t="str">
        <f t="shared" ca="1" si="21"/>
        <v>não</v>
      </c>
      <c r="CG21" s="362">
        <f ca="1">IF($CH$8=1,DAY('DB Func'!C16),0)</f>
        <v>0</v>
      </c>
      <c r="CH21" s="362">
        <f ca="1">IF(CI21=0,0,MONTH('DB Func'!C16))</f>
        <v>0</v>
      </c>
      <c r="CI21" s="362">
        <f ca="1">IF('P Gerais'!D19=YEAR('DB Func'!C16),YEAR('DB Func'!C16),0)</f>
        <v>0</v>
      </c>
      <c r="CJ21" s="371">
        <v>44</v>
      </c>
      <c r="CK21" s="363"/>
      <c r="CL21" s="362" t="str">
        <f>IF(ISERROR(HLOOKUP(CL19,$DS$7:$DY21,$DZ21,FALSE)),"N",HLOOKUP(CL19,$DS$7:$DY21,$DZ21,FALSE))</f>
        <v>N</v>
      </c>
      <c r="CM21" s="362" t="str">
        <f>IF(ISERROR(HLOOKUP(CM19,$DS$7:$DY21,$DZ21,FALSE)),"N",HLOOKUP(CM19,$DS$7:$DY21,$DZ21,FALSE))</f>
        <v>N</v>
      </c>
      <c r="CN21" s="362" t="str">
        <f>IF(ISERROR(HLOOKUP(CN19,$DS$7:$DY21,$DZ21,FALSE)),"N",HLOOKUP(CN19,$DS$7:$DY21,$DZ21,FALSE))</f>
        <v>N</v>
      </c>
      <c r="CO21" s="362" t="str">
        <f>IF(ISERROR(HLOOKUP(CO19,$DS$7:$DY21,$DZ21,FALSE)),"N",HLOOKUP(CO19,$DS$7:$DY21,$DZ21,FALSE))</f>
        <v>N</v>
      </c>
      <c r="CP21" s="362" t="str">
        <f>IF(ISERROR(HLOOKUP(CP19,$DS$7:$DY21,$DZ21,FALSE)),"N",HLOOKUP(CP19,$DS$7:$DY21,$DZ21,FALSE))</f>
        <v>N</v>
      </c>
      <c r="CQ21" s="362" t="str">
        <f>IF(ISERROR(HLOOKUP(CQ19,$DS$7:$DY21,$DZ21,FALSE)),"N",HLOOKUP(CQ19,$DS$7:$DY21,$DZ21,FALSE))</f>
        <v>N</v>
      </c>
      <c r="CR21" s="362" t="str">
        <f>IF(ISERROR(HLOOKUP(CR19,$DS$7:$DY21,$DZ21,FALSE)),"N",HLOOKUP(CR19,$DS$7:$DY21,$DZ21,FALSE))</f>
        <v>N</v>
      </c>
      <c r="CS21" s="362" t="str">
        <f>IF(ISERROR(HLOOKUP(CS19,$DS$7:$DY21,$DZ21,FALSE)),"N",HLOOKUP(CS19,$DS$7:$DY21,$DZ21,FALSE))</f>
        <v>N</v>
      </c>
      <c r="CT21" s="362" t="str">
        <f>IF(ISERROR(HLOOKUP(CT19,$DS$7:$DY21,$DZ21,FALSE)),"N",HLOOKUP(CT19,$DS$7:$DY21,$DZ21,FALSE))</f>
        <v>N</v>
      </c>
      <c r="CU21" s="362" t="str">
        <f>IF(ISERROR(HLOOKUP(CU19,$DS$7:$DY21,$DZ21,FALSE)),"N",HLOOKUP(CU19,$DS$7:$DY21,$DZ21,FALSE))</f>
        <v>N</v>
      </c>
      <c r="CV21" s="362" t="str">
        <f>IF(ISERROR(HLOOKUP(CV19,$DS$7:$DY21,$DZ21,FALSE)),"N",HLOOKUP(CV19,$DS$7:$DY21,$DZ21,FALSE))</f>
        <v>N</v>
      </c>
      <c r="CW21" s="362" t="str">
        <f>IF(ISERROR(HLOOKUP(CW19,$DS$7:$DY21,$DZ21,FALSE)),"N",HLOOKUP(CW19,$DS$7:$DY21,$DZ21,FALSE))</f>
        <v>N</v>
      </c>
      <c r="CX21" s="362" t="str">
        <f>IF(ISERROR(HLOOKUP(CX19,$DS$7:$DY21,$DZ21,FALSE)),"N",HLOOKUP(CX19,$DS$7:$DY21,$DZ21,FALSE))</f>
        <v>N</v>
      </c>
      <c r="CY21" s="362" t="str">
        <f>IF(ISERROR(HLOOKUP(CY19,$DS$7:$DY21,$DZ21,FALSE)),"N",HLOOKUP(CY19,$DS$7:$DY21,$DZ21,FALSE))</f>
        <v>N</v>
      </c>
      <c r="CZ21" s="362" t="str">
        <f>IF(ISERROR(HLOOKUP(CZ19,$DS$7:$DY21,$DZ21,FALSE)),"N",HLOOKUP(CZ19,$DS$7:$DY21,$DZ21,FALSE))</f>
        <v>N</v>
      </c>
      <c r="DA21" s="362" t="str">
        <f>IF(ISERROR(HLOOKUP(DA19,$DS$7:$DY21,$DZ21,FALSE)),"N",HLOOKUP(DA19,$DS$7:$DY21,$DZ21,FALSE))</f>
        <v>N</v>
      </c>
      <c r="DB21" s="362" t="str">
        <f>IF(ISERROR(HLOOKUP(DB19,$DS$7:$DY21,$DZ21,FALSE)),"N",HLOOKUP(DB19,$DS$7:$DY21,$DZ21,FALSE))</f>
        <v>N</v>
      </c>
      <c r="DC21" s="362" t="str">
        <f>IF(ISERROR(HLOOKUP(DC19,$DS$7:$DY21,$DZ21,FALSE)),"N",HLOOKUP(DC19,$DS$7:$DY21,$DZ21,FALSE))</f>
        <v>N</v>
      </c>
      <c r="DD21" s="362" t="str">
        <f>IF(ISERROR(HLOOKUP(DD19,$DS$7:$DY21,$DZ21,FALSE)),"N",HLOOKUP(DD19,$DS$7:$DY21,$DZ21,FALSE))</f>
        <v>N</v>
      </c>
      <c r="DE21" s="362" t="str">
        <f>IF(ISERROR(HLOOKUP(DE19,$DS$7:$DY21,$DZ21,FALSE)),"N",HLOOKUP(DE19,$DS$7:$DY21,$DZ21,FALSE))</f>
        <v>N</v>
      </c>
      <c r="DF21" s="362" t="str">
        <f>IF(ISERROR(HLOOKUP(DF19,$DS$7:$DY21,$DZ21,FALSE)),"N",HLOOKUP(DF19,$DS$7:$DY21,$DZ21,FALSE))</f>
        <v>N</v>
      </c>
      <c r="DG21" s="362" t="str">
        <f>IF(ISERROR(HLOOKUP(DG19,$DS$7:$DY21,$DZ21,FALSE)),"N",HLOOKUP(DG19,$DS$7:$DY21,$DZ21,FALSE))</f>
        <v>N</v>
      </c>
      <c r="DH21" s="362" t="str">
        <f>IF(ISERROR(HLOOKUP(DH19,$DS$7:$DY21,$DZ21,FALSE)),"N",HLOOKUP(DH19,$DS$7:$DY21,$DZ21,FALSE))</f>
        <v>N</v>
      </c>
      <c r="DI21" s="362" t="str">
        <f>IF(ISERROR(HLOOKUP(DI19,$DS$7:$DY21,$DZ21,FALSE)),"N",HLOOKUP(DI19,$DS$7:$DY21,$DZ21,FALSE))</f>
        <v>N</v>
      </c>
      <c r="DJ21" s="362" t="str">
        <f>IF(ISERROR(HLOOKUP(DJ19,$DS$7:$DY21,$DZ21,FALSE)),"N",HLOOKUP(DJ19,$DS$7:$DY21,$DZ21,FALSE))</f>
        <v>N</v>
      </c>
      <c r="DK21" s="362" t="str">
        <f>IF(ISERROR(HLOOKUP(DK19,$DS$7:$DY21,$DZ21,FALSE)),"N",HLOOKUP(DK19,$DS$7:$DY21,$DZ21,FALSE))</f>
        <v>N</v>
      </c>
      <c r="DL21" s="362" t="str">
        <f>IF(ISERROR(HLOOKUP(DL19,$DS$7:$DY21,$DZ21,FALSE)),"N",HLOOKUP(DL19,$DS$7:$DY21,$DZ21,FALSE))</f>
        <v>N</v>
      </c>
      <c r="DM21" s="362" t="str">
        <f>IF(ISERROR(HLOOKUP(DM19,$DS$7:$DY21,$DZ21,FALSE)),"N",HLOOKUP(DM19,$DS$7:$DY21,$DZ21,FALSE))</f>
        <v>N</v>
      </c>
      <c r="DN21" s="362" t="str">
        <f>IF(ISERROR(HLOOKUP(DN19,$DS$7:$DY21,$DZ21,FALSE)),"N",HLOOKUP(DN19,$DS$7:$DY21,$DZ21,FALSE))</f>
        <v>N</v>
      </c>
      <c r="DO21" s="362" t="str">
        <f>IF(ISERROR(HLOOKUP(DO19,$DS$7:$DY21,$DZ21,FALSE)),"N",HLOOKUP(DO19,$DS$7:$DY21,$DZ21,FALSE))</f>
        <v>N</v>
      </c>
      <c r="DP21" s="362" t="str">
        <f>IF(ISERROR(HLOOKUP(DP19,$DS$7:$DY21,$DZ21,FALSE)),"N",HLOOKUP(DP19,$DS$7:$DY21,$DZ21,FALSE))</f>
        <v>N</v>
      </c>
      <c r="DQ21" s="362">
        <f t="shared" si="22"/>
        <v>0</v>
      </c>
      <c r="DR21" s="362">
        <f t="shared" si="23"/>
        <v>31</v>
      </c>
      <c r="DS21" s="362" t="str">
        <f>IF('DB Func'!M16&gt;0,"S","N")</f>
        <v>N</v>
      </c>
      <c r="DT21" s="362" t="str">
        <f>IF('DB Func'!R16&gt;0,"S","N")</f>
        <v>N</v>
      </c>
      <c r="DU21" s="362" t="str">
        <f>IF('DB Func'!W16&gt;0,"S","N")</f>
        <v>N</v>
      </c>
      <c r="DV21" s="362" t="str">
        <f>IF('DB Func'!AB16&gt;0,"S","N")</f>
        <v>N</v>
      </c>
      <c r="DW21" s="362" t="str">
        <f>IF('DB Func'!AG16&gt;0,"S","N")</f>
        <v>N</v>
      </c>
      <c r="DX21" s="362" t="str">
        <f>IF('DB Func'!AL16&gt;0,"S","N")</f>
        <v>N</v>
      </c>
      <c r="DY21" s="362" t="str">
        <f>IF('DB Func'!AQ16&gt;0,"S","N")</f>
        <v>N</v>
      </c>
      <c r="DZ21" s="362">
        <v>15</v>
      </c>
      <c r="EA21" s="369">
        <f ca="1">'DB Func'!C16</f>
        <v>0</v>
      </c>
      <c r="EB21" s="362" t="str">
        <f t="shared" ca="1" si="24"/>
        <v>s</v>
      </c>
      <c r="EC21" s="362" t="str">
        <f t="shared" ca="1" si="24"/>
        <v>s</v>
      </c>
      <c r="ED21" s="362" t="str">
        <f t="shared" ca="1" si="24"/>
        <v>s</v>
      </c>
      <c r="EE21" s="362" t="str">
        <f t="shared" ca="1" si="24"/>
        <v>s</v>
      </c>
      <c r="EF21" s="362" t="str">
        <f t="shared" ca="1" si="24"/>
        <v>s</v>
      </c>
      <c r="EG21" s="362" t="str">
        <f t="shared" ca="1" si="24"/>
        <v>s</v>
      </c>
      <c r="EH21" s="362" t="str">
        <f t="shared" ca="1" si="24"/>
        <v>s</v>
      </c>
      <c r="EI21" s="362" t="str">
        <f t="shared" ca="1" si="24"/>
        <v>s</v>
      </c>
      <c r="EJ21" s="362" t="str">
        <f t="shared" ca="1" si="24"/>
        <v>s</v>
      </c>
      <c r="EK21" s="362" t="str">
        <f t="shared" ca="1" si="24"/>
        <v>s</v>
      </c>
      <c r="EL21" s="362" t="str">
        <f t="shared" ca="1" si="24"/>
        <v>s</v>
      </c>
      <c r="EM21" s="362" t="str">
        <f t="shared" ca="1" si="24"/>
        <v>s</v>
      </c>
      <c r="EN21" s="362" t="str">
        <f t="shared" ca="1" si="24"/>
        <v>s</v>
      </c>
      <c r="EO21" s="362" t="str">
        <f t="shared" ca="1" si="24"/>
        <v>s</v>
      </c>
      <c r="EP21" s="362" t="str">
        <f t="shared" ca="1" si="24"/>
        <v>s</v>
      </c>
      <c r="EQ21" s="362" t="str">
        <f t="shared" ca="1" si="24"/>
        <v>s</v>
      </c>
      <c r="ER21" s="362" t="str">
        <f t="shared" ca="1" si="25"/>
        <v>s</v>
      </c>
      <c r="ES21" s="362" t="str">
        <f t="shared" ca="1" si="25"/>
        <v>s</v>
      </c>
      <c r="ET21" s="362" t="str">
        <f t="shared" ca="1" si="25"/>
        <v>s</v>
      </c>
      <c r="EU21" s="362" t="str">
        <f t="shared" ca="1" si="25"/>
        <v>s</v>
      </c>
      <c r="EV21" s="362" t="str">
        <f t="shared" ca="1" si="25"/>
        <v>s</v>
      </c>
      <c r="EW21" s="362" t="str">
        <f t="shared" ca="1" si="25"/>
        <v>s</v>
      </c>
      <c r="EX21" s="362" t="str">
        <f t="shared" ca="1" si="25"/>
        <v>s</v>
      </c>
      <c r="EY21" s="362" t="str">
        <f t="shared" ca="1" si="25"/>
        <v>s</v>
      </c>
      <c r="EZ21" s="362" t="str">
        <f t="shared" ca="1" si="25"/>
        <v>s</v>
      </c>
      <c r="FA21" s="362" t="str">
        <f t="shared" ca="1" si="25"/>
        <v>s</v>
      </c>
      <c r="FB21" s="362" t="str">
        <f t="shared" ca="1" si="25"/>
        <v>s</v>
      </c>
      <c r="FC21" s="362" t="str">
        <f t="shared" ca="1" si="25"/>
        <v>s</v>
      </c>
      <c r="FD21" s="362" t="str">
        <f t="shared" ca="1" si="25"/>
        <v>s</v>
      </c>
      <c r="FE21" s="362" t="str">
        <f t="shared" ca="1" si="25"/>
        <v>s</v>
      </c>
      <c r="FF21" s="362" t="str">
        <f t="shared" ca="1" si="25"/>
        <v>s</v>
      </c>
      <c r="FG21" s="362">
        <f t="shared" ca="1" si="26"/>
        <v>31</v>
      </c>
      <c r="FH21" s="362">
        <f t="shared" ca="1" si="27"/>
        <v>0</v>
      </c>
      <c r="FI21" s="362" t="str">
        <f ca="1">IF(AND(YEAR(EA21)='P Gerais'!D19,MONTH(Lanc!EA21)=3,DAY(Lanc!EA21)&gt;1),"S","N")</f>
        <v>N</v>
      </c>
      <c r="FJ21" s="364">
        <f t="shared" ca="1" si="28"/>
        <v>0</v>
      </c>
      <c r="FK21" s="364">
        <f t="shared" si="29"/>
        <v>0</v>
      </c>
      <c r="FL21" s="387">
        <f t="shared" ca="1" si="30"/>
        <v>0</v>
      </c>
      <c r="FP21" s="363">
        <f ca="1">((FJ21-FL21-FK21+AZ21+AQ21+SUM(Z21:AA21)+SUM(AW21:AX21)+AK21)*IF('DB Func'!GG16="ok",'DB Func'!GD16,0))</f>
        <v>0</v>
      </c>
      <c r="FR21" s="389">
        <f t="shared" ca="1" si="31"/>
        <v>0</v>
      </c>
      <c r="GV21" s="49"/>
      <c r="GW21" s="49"/>
      <c r="GX21" s="49"/>
      <c r="GY21" s="49"/>
      <c r="GZ21" s="49"/>
      <c r="HA21" s="49"/>
      <c r="HB21" s="49"/>
      <c r="HC21" s="49"/>
    </row>
    <row r="22" spans="3:211" ht="30" customHeight="1" thickTop="1" thickBot="1">
      <c r="C22" s="390" t="str">
        <f ca="1">IF('DB Func'!B17="Funcionário 15","",'DB Func'!B17)</f>
        <v/>
      </c>
      <c r="D22" s="391">
        <f ca="1">'DB Func'!CF17</f>
        <v>0</v>
      </c>
      <c r="E22" s="382" t="str">
        <f ca="1">IF(C22="","-",IF(OR(terceiro!E22="MAR",terceiro!F22="MAR"),"Sim","Não"))</f>
        <v>-</v>
      </c>
      <c r="F22" s="383" t="str">
        <f ca="1">IF(C22="","-",IF(OR(Ferias!E22="MAR",Ferias!F22="MAR"),"Sim","Não"))</f>
        <v>-</v>
      </c>
      <c r="G22" s="383">
        <f ca="1">IF(C22="",0,IF(F22="Sim",IF(Ferias!E22="MAR",Ferias!I22,Ferias!J22),0))</f>
        <v>0</v>
      </c>
      <c r="H22" s="185"/>
      <c r="I22" s="185"/>
      <c r="J22" s="398">
        <f t="shared" ca="1" si="5"/>
        <v>0</v>
      </c>
      <c r="K22" s="152"/>
      <c r="L22" s="151"/>
      <c r="M22" s="189"/>
      <c r="N22" s="153"/>
      <c r="O22" s="48"/>
      <c r="P22" s="48"/>
      <c r="Q22" s="48"/>
      <c r="R22" s="49"/>
      <c r="S22" s="49"/>
      <c r="T22" s="49"/>
      <c r="U22" s="49"/>
      <c r="V22" s="49"/>
      <c r="W22" s="49"/>
      <c r="X22" s="49"/>
      <c r="Y22" s="49"/>
      <c r="Z22" s="49"/>
      <c r="AA22" s="49"/>
      <c r="AB22" s="48"/>
      <c r="AC22" s="48"/>
      <c r="AD22" s="49"/>
      <c r="AE22" s="49"/>
      <c r="AF22" s="314"/>
      <c r="AH22" s="400">
        <f ca="1">IF(AND('DB Func'!GE17="Fevereiro",'DB Func'!BQ17="2 Parcelas"),(('auxiliar 13 sal'!E18/12*'DB Func'!GF17+AVERAGE('auxiliar 13 sal'!Q18:AB18)+AVERAGE('auxiliar 13 sal'!AE18:AP18)+'auxiliar 13 sal'!E18*'DB Func'!BN17+'auxiliar 13 sal'!E18*'DB Func'!BO17)/2),IF('DB Func'!GE17="Março",IF('DB Func'!BQ17="Parcela Única",('auxiliar 13 sal'!E18/12*'DB Func'!GF17)+AVERAGE('auxiliar 13 sal'!Q18:AB18)+AVERAGE('auxiliar 13 sal'!AE18:AP18)+('auxiliar 13 sal'!E18*'DB Func'!BN17)+('auxiliar 13 sal'!E18*'DB Func'!BO17),IF('DB Func'!BQ17="2 Parcelas",(('auxiliar 13 sal'!E18/12*'DB Func'!GF17+AVERAGE('auxiliar 13 sal'!Q18:AB18)+AVERAGE('auxiliar 13 sal'!AE18:AP18)+'auxiliar 13 sal'!E18*'DB Func'!BN17+'auxiliar 13 sal'!E18*'DB Func'!BO17)/2))),0))</f>
        <v>0</v>
      </c>
      <c r="AK22" s="364">
        <f t="shared" ca="1" si="6"/>
        <v>0</v>
      </c>
      <c r="AL22" s="371">
        <f t="shared" ca="1" si="7"/>
        <v>0</v>
      </c>
      <c r="AM22" s="364">
        <f t="shared" ca="1" si="8"/>
        <v>0</v>
      </c>
      <c r="AN22" s="364">
        <f t="shared" ca="1" si="9"/>
        <v>0</v>
      </c>
      <c r="AO22" s="371">
        <f t="shared" ca="1" si="10"/>
        <v>0</v>
      </c>
      <c r="AP22" s="371">
        <f t="shared" ca="1" si="11"/>
        <v>0</v>
      </c>
      <c r="AQ22" s="364">
        <f t="shared" ca="1" si="12"/>
        <v>0</v>
      </c>
      <c r="AR22" s="364">
        <f>IF(OR(M22="",M22=0),0,((FJ22/220)*('Ho Ex'!$C$8+$AS$6))*M22)</f>
        <v>0</v>
      </c>
      <c r="AS22" s="364">
        <f>IF(OR(N22="",N22=0),0,((FJ22/220*('DB Func'!GD17+Lanc!$AS$6))*('Ho Ex'!$I$8+$AS$6))*(N22/52.5*60))</f>
        <v>0</v>
      </c>
      <c r="AT22" s="364">
        <f>IF(OR(M22="",M22=0),0,((FJ22/220)*('Ho Ex'!$J$8+$AS$6))*O22)</f>
        <v>0</v>
      </c>
      <c r="AU22" s="364">
        <f>IF(OR(M22="",M22=0),0,((FJ22/220)*('Ho Ex'!I28+$AS$6))*P22)</f>
        <v>0</v>
      </c>
      <c r="AV22" s="364">
        <f>IF(OR(M22="",M22=0),0,((FJ22/220)*('Ho Ex'!C28+$AS$6))*Q22)</f>
        <v>0</v>
      </c>
      <c r="AW22" s="364">
        <f ca="1">FJ22*'DB Func'!BN17</f>
        <v>0</v>
      </c>
      <c r="AX22" s="364">
        <f ca="1">FJ22*'DB Func'!BO17</f>
        <v>0</v>
      </c>
      <c r="AY22" s="364">
        <f ca="1">IF(FJ22=0,0,VLOOKUP(FJ22,'P Gerais'!$D$39:$G$41,3,TRUE)*Func15!$F$68)</f>
        <v>0</v>
      </c>
      <c r="AZ22" s="364">
        <f t="shared" si="13"/>
        <v>0</v>
      </c>
      <c r="BA22" s="364">
        <f ca="1">((FJ22-FL22-FK22+AZ22+AQ22+SUM(Z22:AA22)+SUM(AW22:AX22)+AK22)*IF('DB Func'!GG17="ok",'DB Func'!GD17,0))+(FJ22-FL22-FK22+AZ22+AQ22+SUM(Z22:AA22)+SUM(AW22:AX22))+AK22</f>
        <v>0</v>
      </c>
      <c r="BB22" s="385">
        <f ca="1">VLOOKUP(BA22,'P Gerais'!$D$22:$G$25,3,TRUE)</f>
        <v>0.08</v>
      </c>
      <c r="BC22" s="364">
        <f ca="1">IF(BA22&lt;'P Gerais'!$D$25,BA22*BB22,Lanc!BB22)</f>
        <v>0</v>
      </c>
      <c r="BD22" s="364">
        <f ca="1">BA22-BC22-('DB Func'!GB17*'P Gerais'!$D$35)</f>
        <v>0</v>
      </c>
      <c r="BE22" s="386">
        <f ca="1">VLOOKUP(BD22,'P Gerais'!$D$29:$F$33,3,TRUE)</f>
        <v>0</v>
      </c>
      <c r="BF22" s="364">
        <f t="shared" ca="1" si="14"/>
        <v>0</v>
      </c>
      <c r="BG22" s="364">
        <f ca="1">VLOOKUP(BD22,'P Gerais'!$D$29:$G$33,4,TRUE)</f>
        <v>0</v>
      </c>
      <c r="BH22" s="364">
        <f t="shared" ca="1" si="15"/>
        <v>0</v>
      </c>
      <c r="BI22" s="364">
        <f t="shared" ca="1" si="16"/>
        <v>0</v>
      </c>
      <c r="BJ22" s="362">
        <f ca="1">'DB Func'!G17</f>
        <v>0</v>
      </c>
      <c r="BK22" s="362">
        <f ca="1">'DB Func'!FW17</f>
        <v>0</v>
      </c>
      <c r="BL22" s="364">
        <f ca="1">D22*'P Gerais'!$D$13</f>
        <v>0</v>
      </c>
      <c r="BM22" s="364">
        <f ca="1">D22*'P Gerais'!$D$14</f>
        <v>0</v>
      </c>
      <c r="BN22" s="364">
        <f ca="1">D22*'P Gerais'!$D$16</f>
        <v>0</v>
      </c>
      <c r="BO22" s="364">
        <f ca="1">D22*'P Gerais'!$D$17</f>
        <v>0</v>
      </c>
      <c r="BP22" s="364">
        <f ca="1">D22*'P Gerais'!$D$18</f>
        <v>0</v>
      </c>
      <c r="BQ22" s="385">
        <f ca="1">VLOOKUP(D22,'P Gerais'!$D$22:$G$24,3,TRUE)</f>
        <v>0.08</v>
      </c>
      <c r="BR22" s="385">
        <f ca="1">VLOOKUP(D22,'P Gerais'!$D$29:$G$33,3,TRUE)</f>
        <v>0</v>
      </c>
      <c r="BS22" s="385">
        <f ca="1">'DB Func'!BN17</f>
        <v>0</v>
      </c>
      <c r="BT22" s="385">
        <f ca="1">'DB Func'!BO17</f>
        <v>0</v>
      </c>
      <c r="BU22" s="385">
        <f ca="1">'DB Func'!FX17</f>
        <v>0</v>
      </c>
      <c r="BV22" s="364">
        <f t="shared" ca="1" si="17"/>
        <v>-0.08</v>
      </c>
      <c r="BW22" s="364">
        <f ca="1">BV22-'DB Func'!GC17</f>
        <v>-0.08</v>
      </c>
      <c r="BX22" s="362">
        <f ca="1">IFERROR(VLOOKUP(BW22,'P Gerais'!$D$29:$G$33,3,TRUE)*BW22,0)</f>
        <v>0</v>
      </c>
      <c r="BY22" s="364">
        <f ca="1">IFERROR(BX22-VLOOKUP(BW22,'P Gerais'!$D$29:$H$33,4,TRUE),0)</f>
        <v>0</v>
      </c>
      <c r="BZ22" s="364">
        <f ca="1">D22*'DB Func'!GD17</f>
        <v>0</v>
      </c>
      <c r="CB22" s="364">
        <f t="shared" ca="1" si="18"/>
        <v>0</v>
      </c>
      <c r="CC22" s="364">
        <f t="shared" si="19"/>
        <v>0</v>
      </c>
      <c r="CD22" s="364">
        <f t="shared" si="20"/>
        <v>0</v>
      </c>
      <c r="CF22" s="362" t="str">
        <f t="shared" ca="1" si="21"/>
        <v>não</v>
      </c>
      <c r="CG22" s="362">
        <f ca="1">IF($CH$8=1,DAY('DB Func'!C17),0)</f>
        <v>0</v>
      </c>
      <c r="CH22" s="362">
        <f ca="1">IF(CI22=0,0,MONTH('DB Func'!C17))</f>
        <v>0</v>
      </c>
      <c r="CI22" s="362">
        <f ca="1">IF('P Gerais'!D20=YEAR('DB Func'!C17),YEAR('DB Func'!C17),0)</f>
        <v>0</v>
      </c>
      <c r="CJ22" s="371">
        <v>45</v>
      </c>
      <c r="CK22" s="363"/>
      <c r="CL22" s="362" t="str">
        <f ca="1">IF(ISERROR(HLOOKUP(CL20,$DS$7:$DY22,$DZ22,FALSE)),"N",HLOOKUP(CL20,$DS$7:$DY22,$DZ22,FALSE))</f>
        <v>N</v>
      </c>
      <c r="CM22" s="362" t="str">
        <f ca="1">IF(ISERROR(HLOOKUP(CM20,$DS$7:$DY22,$DZ22,FALSE)),"N",HLOOKUP(CM20,$DS$7:$DY22,$DZ22,FALSE))</f>
        <v>N</v>
      </c>
      <c r="CN22" s="362" t="str">
        <f ca="1">IF(ISERROR(HLOOKUP(CN20,$DS$7:$DY22,$DZ22,FALSE)),"N",HLOOKUP(CN20,$DS$7:$DY22,$DZ22,FALSE))</f>
        <v>N</v>
      </c>
      <c r="CO22" s="362" t="str">
        <f ca="1">IF(ISERROR(HLOOKUP(CO20,$DS$7:$DY22,$DZ22,FALSE)),"N",HLOOKUP(CO20,$DS$7:$DY22,$DZ22,FALSE))</f>
        <v>N</v>
      </c>
      <c r="CP22" s="362" t="str">
        <f ca="1">IF(ISERROR(HLOOKUP(CP20,$DS$7:$DY22,$DZ22,FALSE)),"N",HLOOKUP(CP20,$DS$7:$DY22,$DZ22,FALSE))</f>
        <v>N</v>
      </c>
      <c r="CQ22" s="362" t="str">
        <f ca="1">IF(ISERROR(HLOOKUP(CQ20,$DS$7:$DY22,$DZ22,FALSE)),"N",HLOOKUP(CQ20,$DS$7:$DY22,$DZ22,FALSE))</f>
        <v>N</v>
      </c>
      <c r="CR22" s="362" t="str">
        <f>IF(ISERROR(HLOOKUP(CR20,$DS$7:$DY22,$DZ22,FALSE)),"N",HLOOKUP(CR20,$DS$7:$DY22,$DZ22,FALSE))</f>
        <v>N</v>
      </c>
      <c r="CS22" s="362" t="str">
        <f ca="1">IF(ISERROR(HLOOKUP(CS20,$DS$7:$DY22,$DZ22,FALSE)),"N",HLOOKUP(CS20,$DS$7:$DY22,$DZ22,FALSE))</f>
        <v>N</v>
      </c>
      <c r="CT22" s="362" t="str">
        <f ca="1">IF(ISERROR(HLOOKUP(CT20,$DS$7:$DY22,$DZ22,FALSE)),"N",HLOOKUP(CT20,$DS$7:$DY22,$DZ22,FALSE))</f>
        <v>N</v>
      </c>
      <c r="CU22" s="362" t="str">
        <f ca="1">IF(ISERROR(HLOOKUP(CU20,$DS$7:$DY22,$DZ22,FALSE)),"N",HLOOKUP(CU20,$DS$7:$DY22,$DZ22,FALSE))</f>
        <v>N</v>
      </c>
      <c r="CV22" s="362" t="str">
        <f ca="1">IF(ISERROR(HLOOKUP(CV20,$DS$7:$DY22,$DZ22,FALSE)),"N",HLOOKUP(CV20,$DS$7:$DY22,$DZ22,FALSE))</f>
        <v>N</v>
      </c>
      <c r="CW22" s="362" t="str">
        <f ca="1">IF(ISERROR(HLOOKUP(CW20,$DS$7:$DY22,$DZ22,FALSE)),"N",HLOOKUP(CW20,$DS$7:$DY22,$DZ22,FALSE))</f>
        <v>N</v>
      </c>
      <c r="CX22" s="362" t="str">
        <f ca="1">IF(ISERROR(HLOOKUP(CX20,$DS$7:$DY22,$DZ22,FALSE)),"N",HLOOKUP(CX20,$DS$7:$DY22,$DZ22,FALSE))</f>
        <v>N</v>
      </c>
      <c r="CY22" s="362" t="str">
        <f>IF(ISERROR(HLOOKUP(CY20,$DS$7:$DY22,$DZ22,FALSE)),"N",HLOOKUP(CY20,$DS$7:$DY22,$DZ22,FALSE))</f>
        <v>N</v>
      </c>
      <c r="CZ22" s="362" t="str">
        <f ca="1">IF(ISERROR(HLOOKUP(CZ20,$DS$7:$DY22,$DZ22,FALSE)),"N",HLOOKUP(CZ20,$DS$7:$DY22,$DZ22,FALSE))</f>
        <v>N</v>
      </c>
      <c r="DA22" s="362" t="str">
        <f ca="1">IF(ISERROR(HLOOKUP(DA20,$DS$7:$DY22,$DZ22,FALSE)),"N",HLOOKUP(DA20,$DS$7:$DY22,$DZ22,FALSE))</f>
        <v>N</v>
      </c>
      <c r="DB22" s="362" t="str">
        <f ca="1">IF(ISERROR(HLOOKUP(DB20,$DS$7:$DY22,$DZ22,FALSE)),"N",HLOOKUP(DB20,$DS$7:$DY22,$DZ22,FALSE))</f>
        <v>N</v>
      </c>
      <c r="DC22" s="362" t="str">
        <f ca="1">IF(ISERROR(HLOOKUP(DC20,$DS$7:$DY22,$DZ22,FALSE)),"N",HLOOKUP(DC20,$DS$7:$DY22,$DZ22,FALSE))</f>
        <v>N</v>
      </c>
      <c r="DD22" s="362" t="str">
        <f ca="1">IF(ISERROR(HLOOKUP(DD20,$DS$7:$DY22,$DZ22,FALSE)),"N",HLOOKUP(DD20,$DS$7:$DY22,$DZ22,FALSE))</f>
        <v>N</v>
      </c>
      <c r="DE22" s="362" t="str">
        <f ca="1">IF(ISERROR(HLOOKUP(DE20,$DS$7:$DY22,$DZ22,FALSE)),"N",HLOOKUP(DE20,$DS$7:$DY22,$DZ22,FALSE))</f>
        <v>N</v>
      </c>
      <c r="DF22" s="362" t="str">
        <f>IF(ISERROR(HLOOKUP(DF20,$DS$7:$DY22,$DZ22,FALSE)),"N",HLOOKUP(DF20,$DS$7:$DY22,$DZ22,FALSE))</f>
        <v>N</v>
      </c>
      <c r="DG22" s="362" t="str">
        <f ca="1">IF(ISERROR(HLOOKUP(DG20,$DS$7:$DY22,$DZ22,FALSE)),"N",HLOOKUP(DG20,$DS$7:$DY22,$DZ22,FALSE))</f>
        <v>N</v>
      </c>
      <c r="DH22" s="362" t="str">
        <f ca="1">IF(ISERROR(HLOOKUP(DH20,$DS$7:$DY22,$DZ22,FALSE)),"N",HLOOKUP(DH20,$DS$7:$DY22,$DZ22,FALSE))</f>
        <v>N</v>
      </c>
      <c r="DI22" s="362" t="str">
        <f ca="1">IF(ISERROR(HLOOKUP(DI20,$DS$7:$DY22,$DZ22,FALSE)),"N",HLOOKUP(DI20,$DS$7:$DY22,$DZ22,FALSE))</f>
        <v>N</v>
      </c>
      <c r="DJ22" s="362" t="str">
        <f ca="1">IF(ISERROR(HLOOKUP(DJ20,$DS$7:$DY22,$DZ22,FALSE)),"N",HLOOKUP(DJ20,$DS$7:$DY22,$DZ22,FALSE))</f>
        <v>N</v>
      </c>
      <c r="DK22" s="362" t="str">
        <f ca="1">IF(ISERROR(HLOOKUP(DK20,$DS$7:$DY22,$DZ22,FALSE)),"N",HLOOKUP(DK20,$DS$7:$DY22,$DZ22,FALSE))</f>
        <v>N</v>
      </c>
      <c r="DL22" s="362" t="str">
        <f ca="1">IF(ISERROR(HLOOKUP(DL20,$DS$7:$DY22,$DZ22,FALSE)),"N",HLOOKUP(DL20,$DS$7:$DY22,$DZ22,FALSE))</f>
        <v>N</v>
      </c>
      <c r="DM22" s="362" t="str">
        <f>IF(ISERROR(HLOOKUP(DM20,$DS$7:$DY22,$DZ22,FALSE)),"N",HLOOKUP(DM20,$DS$7:$DY22,$DZ22,FALSE))</f>
        <v>N</v>
      </c>
      <c r="DN22" s="362" t="str">
        <f ca="1">IF(ISERROR(HLOOKUP(DN20,$DS$7:$DY22,$DZ22,FALSE)),"N",HLOOKUP(DN20,$DS$7:$DY22,$DZ22,FALSE))</f>
        <v>N</v>
      </c>
      <c r="DO22" s="362" t="str">
        <f ca="1">IF(ISERROR(HLOOKUP(DO20,$DS$7:$DY22,$DZ22,FALSE)),"N",HLOOKUP(DO20,$DS$7:$DY22,$DZ22,FALSE))</f>
        <v>N</v>
      </c>
      <c r="DP22" s="362" t="str">
        <f ca="1">IF(ISERROR(HLOOKUP(DP20,$DS$7:$DY22,$DZ22,FALSE)),"N",HLOOKUP(DP20,$DS$7:$DY22,$DZ22,FALSE))</f>
        <v>N</v>
      </c>
      <c r="DQ22" s="362">
        <f t="shared" ca="1" si="22"/>
        <v>0</v>
      </c>
      <c r="DR22" s="362">
        <f t="shared" ca="1" si="23"/>
        <v>31</v>
      </c>
      <c r="DS22" s="362" t="str">
        <f>IF('DB Func'!M17&gt;0,"S","N")</f>
        <v>N</v>
      </c>
      <c r="DT22" s="362" t="str">
        <f>IF('DB Func'!R17&gt;0,"S","N")</f>
        <v>N</v>
      </c>
      <c r="DU22" s="362" t="str">
        <f>IF('DB Func'!W17&gt;0,"S","N")</f>
        <v>N</v>
      </c>
      <c r="DV22" s="362" t="str">
        <f>IF('DB Func'!AB17&gt;0,"S","N")</f>
        <v>N</v>
      </c>
      <c r="DW22" s="362" t="str">
        <f>IF('DB Func'!AG17&gt;0,"S","N")</f>
        <v>N</v>
      </c>
      <c r="DX22" s="362" t="str">
        <f>IF('DB Func'!AL17&gt;0,"S","N")</f>
        <v>N</v>
      </c>
      <c r="DY22" s="362" t="str">
        <f>IF('DB Func'!AQ17&gt;0,"S","N")</f>
        <v>N</v>
      </c>
      <c r="DZ22" s="362">
        <v>16</v>
      </c>
      <c r="EA22" s="369">
        <f ca="1">'DB Func'!C17</f>
        <v>0</v>
      </c>
      <c r="EB22" s="362" t="str">
        <f t="shared" ca="1" si="24"/>
        <v>s</v>
      </c>
      <c r="EC22" s="362" t="str">
        <f t="shared" ca="1" si="24"/>
        <v>s</v>
      </c>
      <c r="ED22" s="362" t="str">
        <f t="shared" ca="1" si="24"/>
        <v>s</v>
      </c>
      <c r="EE22" s="362" t="str">
        <f t="shared" ca="1" si="24"/>
        <v>s</v>
      </c>
      <c r="EF22" s="362" t="str">
        <f t="shared" ca="1" si="24"/>
        <v>s</v>
      </c>
      <c r="EG22" s="362" t="str">
        <f t="shared" ca="1" si="24"/>
        <v>s</v>
      </c>
      <c r="EH22" s="362" t="str">
        <f t="shared" ca="1" si="24"/>
        <v>s</v>
      </c>
      <c r="EI22" s="362" t="str">
        <f t="shared" ca="1" si="24"/>
        <v>s</v>
      </c>
      <c r="EJ22" s="362" t="str">
        <f t="shared" ca="1" si="24"/>
        <v>s</v>
      </c>
      <c r="EK22" s="362" t="str">
        <f t="shared" ca="1" si="24"/>
        <v>s</v>
      </c>
      <c r="EL22" s="362" t="str">
        <f t="shared" ca="1" si="24"/>
        <v>s</v>
      </c>
      <c r="EM22" s="362" t="str">
        <f t="shared" ca="1" si="24"/>
        <v>s</v>
      </c>
      <c r="EN22" s="362" t="str">
        <f t="shared" ca="1" si="24"/>
        <v>s</v>
      </c>
      <c r="EO22" s="362" t="str">
        <f t="shared" ca="1" si="24"/>
        <v>s</v>
      </c>
      <c r="EP22" s="362" t="str">
        <f t="shared" ca="1" si="24"/>
        <v>s</v>
      </c>
      <c r="EQ22" s="362" t="str">
        <f t="shared" ca="1" si="24"/>
        <v>s</v>
      </c>
      <c r="ER22" s="362" t="str">
        <f t="shared" ca="1" si="25"/>
        <v>s</v>
      </c>
      <c r="ES22" s="362" t="str">
        <f t="shared" ca="1" si="25"/>
        <v>s</v>
      </c>
      <c r="ET22" s="362" t="str">
        <f t="shared" ca="1" si="25"/>
        <v>s</v>
      </c>
      <c r="EU22" s="362" t="str">
        <f t="shared" ca="1" si="25"/>
        <v>s</v>
      </c>
      <c r="EV22" s="362" t="str">
        <f t="shared" ca="1" si="25"/>
        <v>s</v>
      </c>
      <c r="EW22" s="362" t="str">
        <f t="shared" ca="1" si="25"/>
        <v>s</v>
      </c>
      <c r="EX22" s="362" t="str">
        <f t="shared" ca="1" si="25"/>
        <v>s</v>
      </c>
      <c r="EY22" s="362" t="str">
        <f t="shared" ca="1" si="25"/>
        <v>s</v>
      </c>
      <c r="EZ22" s="362" t="str">
        <f t="shared" ca="1" si="25"/>
        <v>s</v>
      </c>
      <c r="FA22" s="362" t="str">
        <f t="shared" ca="1" si="25"/>
        <v>s</v>
      </c>
      <c r="FB22" s="362" t="str">
        <f t="shared" ca="1" si="25"/>
        <v>s</v>
      </c>
      <c r="FC22" s="362" t="str">
        <f t="shared" ca="1" si="25"/>
        <v>s</v>
      </c>
      <c r="FD22" s="362" t="str">
        <f t="shared" ca="1" si="25"/>
        <v>s</v>
      </c>
      <c r="FE22" s="362" t="str">
        <f t="shared" ca="1" si="25"/>
        <v>s</v>
      </c>
      <c r="FF22" s="362" t="str">
        <f t="shared" ca="1" si="25"/>
        <v>s</v>
      </c>
      <c r="FG22" s="362">
        <f t="shared" ca="1" si="26"/>
        <v>31</v>
      </c>
      <c r="FH22" s="362">
        <f t="shared" ca="1" si="27"/>
        <v>0</v>
      </c>
      <c r="FI22" s="362" t="str">
        <f ca="1">IF(AND(YEAR(EA22)='P Gerais'!D20,MONTH(Lanc!EA22)=3,DAY(Lanc!EA22)&gt;1),"S","N")</f>
        <v>N</v>
      </c>
      <c r="FJ22" s="364">
        <f t="shared" ca="1" si="28"/>
        <v>0</v>
      </c>
      <c r="FK22" s="364">
        <f t="shared" si="29"/>
        <v>0</v>
      </c>
      <c r="FL22" s="387">
        <f t="shared" ca="1" si="30"/>
        <v>0</v>
      </c>
      <c r="FP22" s="363">
        <f ca="1">((FJ22-FL22-FK22+AZ22+AQ22+SUM(Z22:AA22)+SUM(AW22:AX22)+AK22)*IF('DB Func'!GG17="ok",'DB Func'!GD17,0))</f>
        <v>0</v>
      </c>
      <c r="FR22" s="389">
        <f t="shared" ca="1" si="31"/>
        <v>0</v>
      </c>
      <c r="GV22" s="49"/>
      <c r="GW22" s="49"/>
      <c r="GX22" s="49"/>
      <c r="GY22" s="49"/>
      <c r="GZ22" s="49"/>
      <c r="HA22" s="49"/>
      <c r="HB22" s="49"/>
      <c r="HC22" s="49"/>
    </row>
    <row r="23" spans="3:211" ht="30" customHeight="1" thickTop="1" thickBot="1">
      <c r="C23" s="390" t="str">
        <f ca="1">IF('DB Func'!B18="Funcionário 16","",'DB Func'!B18)</f>
        <v/>
      </c>
      <c r="D23" s="391">
        <f ca="1">'DB Func'!CF18</f>
        <v>0</v>
      </c>
      <c r="E23" s="382" t="str">
        <f ca="1">IF(C23="","-",IF(OR(terceiro!E23="MAR",terceiro!F23="MAR"),"Sim","Não"))</f>
        <v>-</v>
      </c>
      <c r="F23" s="383" t="str">
        <f ca="1">IF(C23="","-",IF(OR(Ferias!E23="MAR",Ferias!F23="MAR"),"Sim","Não"))</f>
        <v>-</v>
      </c>
      <c r="G23" s="383">
        <f ca="1">IF(C23="",0,IF(F23="Sim",IF(Ferias!E23="MAR",Ferias!I23,Ferias!J23),0))</f>
        <v>0</v>
      </c>
      <c r="H23" s="185"/>
      <c r="I23" s="185"/>
      <c r="J23" s="398">
        <f t="shared" ca="1" si="5"/>
        <v>0</v>
      </c>
      <c r="K23" s="152"/>
      <c r="L23" s="151"/>
      <c r="M23" s="189"/>
      <c r="N23" s="153"/>
      <c r="O23" s="48"/>
      <c r="P23" s="48"/>
      <c r="Q23" s="48"/>
      <c r="R23" s="49"/>
      <c r="S23" s="49"/>
      <c r="T23" s="49"/>
      <c r="U23" s="49"/>
      <c r="V23" s="49"/>
      <c r="W23" s="49"/>
      <c r="X23" s="49"/>
      <c r="Y23" s="49"/>
      <c r="Z23" s="49"/>
      <c r="AA23" s="49"/>
      <c r="AB23" s="48"/>
      <c r="AC23" s="48"/>
      <c r="AD23" s="49"/>
      <c r="AE23" s="49"/>
      <c r="AF23" s="314"/>
      <c r="AH23" s="400">
        <f ca="1">IF(AND('DB Func'!GE18="Fevereiro",'DB Func'!BQ18="2 Parcelas"),(('auxiliar 13 sal'!E19/12*'DB Func'!GF18+AVERAGE('auxiliar 13 sal'!Q19:AB19)+AVERAGE('auxiliar 13 sal'!AE19:AP19)+'auxiliar 13 sal'!E19*'DB Func'!BN18+'auxiliar 13 sal'!E19*'DB Func'!BO18)/2),IF('DB Func'!GE18="Março",IF('DB Func'!BQ18="Parcela Única",('auxiliar 13 sal'!E19/12*'DB Func'!GF18)+AVERAGE('auxiliar 13 sal'!Q19:AB19)+AVERAGE('auxiliar 13 sal'!AE19:AP19)+('auxiliar 13 sal'!E19*'DB Func'!BN18)+('auxiliar 13 sal'!E19*'DB Func'!BO18),IF('DB Func'!BQ18="2 Parcelas",(('auxiliar 13 sal'!E19/12*'DB Func'!GF18+AVERAGE('auxiliar 13 sal'!Q19:AB19)+AVERAGE('auxiliar 13 sal'!AE19:AP19)+'auxiliar 13 sal'!E19*'DB Func'!BN18+'auxiliar 13 sal'!E19*'DB Func'!BO18)/2))),0))</f>
        <v>0</v>
      </c>
      <c r="AK23" s="364">
        <f t="shared" ca="1" si="6"/>
        <v>0</v>
      </c>
      <c r="AL23" s="371">
        <f t="shared" ca="1" si="7"/>
        <v>0</v>
      </c>
      <c r="AM23" s="364">
        <f t="shared" ca="1" si="8"/>
        <v>0</v>
      </c>
      <c r="AN23" s="364">
        <f t="shared" ca="1" si="9"/>
        <v>0</v>
      </c>
      <c r="AO23" s="371">
        <f t="shared" ca="1" si="10"/>
        <v>0</v>
      </c>
      <c r="AP23" s="371">
        <f t="shared" ca="1" si="11"/>
        <v>0</v>
      </c>
      <c r="AQ23" s="364">
        <f t="shared" ca="1" si="12"/>
        <v>0</v>
      </c>
      <c r="AR23" s="364">
        <f>IF(OR(M23="",M23=0),0,((FJ23/220)*('Ho Ex'!$C$8+$AS$6))*M23)</f>
        <v>0</v>
      </c>
      <c r="AS23" s="364">
        <f>IF(OR(N23="",N23=0),0,((FJ23/220*('DB Func'!GD18+Lanc!$AS$6))*('Ho Ex'!$I$8+$AS$6))*(N23/52.5*60))</f>
        <v>0</v>
      </c>
      <c r="AT23" s="364">
        <f>IF(OR(M23="",M23=0),0,((FJ23/220)*('Ho Ex'!$J$8+$AS$6))*O23)</f>
        <v>0</v>
      </c>
      <c r="AU23" s="364">
        <f>IF(OR(M23="",M23=0),0,((FJ23/220)*('Ho Ex'!I29+$AS$6))*P23)</f>
        <v>0</v>
      </c>
      <c r="AV23" s="364">
        <f>IF(OR(M23="",M23=0),0,((FJ23/220)*('Ho Ex'!C29+$AS$6))*Q23)</f>
        <v>0</v>
      </c>
      <c r="AW23" s="364">
        <f ca="1">FJ23*'DB Func'!BN18</f>
        <v>0</v>
      </c>
      <c r="AX23" s="364">
        <f ca="1">FJ23*'DB Func'!BO18</f>
        <v>0</v>
      </c>
      <c r="AY23" s="364">
        <f ca="1">IF(FJ23=0,0,VLOOKUP(FJ23,'P Gerais'!$D$39:$G$41,3,TRUE)*Func16!$F$68)</f>
        <v>0</v>
      </c>
      <c r="AZ23" s="364">
        <f t="shared" si="13"/>
        <v>0</v>
      </c>
      <c r="BA23" s="364">
        <f ca="1">((FJ23-FL23-FK23+AZ23+AQ23+SUM(Z23:AA23)+SUM(AW23:AX23)+AK23)*IF('DB Func'!GG18="ok",'DB Func'!GD18,0))+(FJ23-FL23-FK23+AZ23+AQ23+SUM(Z23:AA23)+SUM(AW23:AX23))+AK23</f>
        <v>0</v>
      </c>
      <c r="BB23" s="385">
        <f ca="1">VLOOKUP(BA23,'P Gerais'!$D$22:$G$25,3,TRUE)</f>
        <v>0.08</v>
      </c>
      <c r="BC23" s="364">
        <f ca="1">IF(BA23&lt;'P Gerais'!$D$25,BA23*BB23,Lanc!BB23)</f>
        <v>0</v>
      </c>
      <c r="BD23" s="364">
        <f ca="1">BA23-BC23-('DB Func'!GB18*'P Gerais'!$D$35)</f>
        <v>0</v>
      </c>
      <c r="BE23" s="386">
        <f ca="1">VLOOKUP(BD23,'P Gerais'!$D$29:$F$33,3,TRUE)</f>
        <v>0</v>
      </c>
      <c r="BF23" s="364">
        <f t="shared" ca="1" si="14"/>
        <v>0</v>
      </c>
      <c r="BG23" s="364">
        <f ca="1">VLOOKUP(BD23,'P Gerais'!$D$29:$G$33,4,TRUE)</f>
        <v>0</v>
      </c>
      <c r="BH23" s="364">
        <f t="shared" ca="1" si="15"/>
        <v>0</v>
      </c>
      <c r="BI23" s="364">
        <f t="shared" ca="1" si="16"/>
        <v>0</v>
      </c>
      <c r="BJ23" s="362">
        <f ca="1">'DB Func'!G18</f>
        <v>0</v>
      </c>
      <c r="BK23" s="362">
        <f ca="1">'DB Func'!FW18</f>
        <v>0</v>
      </c>
      <c r="BL23" s="364">
        <f ca="1">D23*'P Gerais'!$D$13</f>
        <v>0</v>
      </c>
      <c r="BM23" s="364">
        <f ca="1">D23*'P Gerais'!$D$14</f>
        <v>0</v>
      </c>
      <c r="BN23" s="364">
        <f ca="1">D23*'P Gerais'!$D$16</f>
        <v>0</v>
      </c>
      <c r="BO23" s="364">
        <f ca="1">D23*'P Gerais'!$D$17</f>
        <v>0</v>
      </c>
      <c r="BP23" s="364">
        <f ca="1">D23*'P Gerais'!$D$18</f>
        <v>0</v>
      </c>
      <c r="BQ23" s="385">
        <f ca="1">VLOOKUP(D23,'P Gerais'!$D$22:$G$24,3,TRUE)</f>
        <v>0.08</v>
      </c>
      <c r="BR23" s="385">
        <f ca="1">VLOOKUP(D23,'P Gerais'!$D$29:$G$33,3,TRUE)</f>
        <v>0</v>
      </c>
      <c r="BS23" s="385">
        <f ca="1">'DB Func'!BN18</f>
        <v>0</v>
      </c>
      <c r="BT23" s="385">
        <f ca="1">'DB Func'!BO18</f>
        <v>0</v>
      </c>
      <c r="BU23" s="385">
        <f ca="1">'DB Func'!FX18</f>
        <v>0</v>
      </c>
      <c r="BV23" s="364">
        <f t="shared" ca="1" si="17"/>
        <v>-0.08</v>
      </c>
      <c r="BW23" s="364">
        <f ca="1">BV23-'DB Func'!GC18</f>
        <v>-0.08</v>
      </c>
      <c r="BX23" s="362">
        <f ca="1">IFERROR(VLOOKUP(BW23,'P Gerais'!$D$29:$G$33,3,TRUE)*BW23,0)</f>
        <v>0</v>
      </c>
      <c r="BY23" s="364">
        <f ca="1">IFERROR(BX23-VLOOKUP(BW23,'P Gerais'!$D$29:$H$33,4,TRUE),0)</f>
        <v>0</v>
      </c>
      <c r="BZ23" s="364">
        <f ca="1">D23*'DB Func'!GD18</f>
        <v>0</v>
      </c>
      <c r="CB23" s="364">
        <f t="shared" ca="1" si="18"/>
        <v>0</v>
      </c>
      <c r="CC23" s="364">
        <f t="shared" si="19"/>
        <v>0</v>
      </c>
      <c r="CD23" s="364">
        <f t="shared" si="20"/>
        <v>0</v>
      </c>
      <c r="CF23" s="362" t="str">
        <f t="shared" ca="1" si="21"/>
        <v>não</v>
      </c>
      <c r="CG23" s="362">
        <f ca="1">IF($CH$8=1,DAY('DB Func'!C18),0)</f>
        <v>0</v>
      </c>
      <c r="CH23" s="362">
        <f ca="1">IF(CI23=0,0,MONTH('DB Func'!C18))</f>
        <v>0</v>
      </c>
      <c r="CI23" s="362">
        <f ca="1">IF('P Gerais'!D21=YEAR('DB Func'!C18),YEAR('DB Func'!C18),0)</f>
        <v>0</v>
      </c>
      <c r="CJ23" s="371">
        <v>46</v>
      </c>
      <c r="CK23" s="363"/>
      <c r="CL23" s="362" t="str">
        <f>IF(ISERROR(HLOOKUP(CL21,$DS$7:$DY23,$DZ23,FALSE)),"N",HLOOKUP(CL21,$DS$7:$DY23,$DZ23,FALSE))</f>
        <v>N</v>
      </c>
      <c r="CM23" s="362" t="str">
        <f>IF(ISERROR(HLOOKUP(CM21,$DS$7:$DY23,$DZ23,FALSE)),"N",HLOOKUP(CM21,$DS$7:$DY23,$DZ23,FALSE))</f>
        <v>N</v>
      </c>
      <c r="CN23" s="362" t="str">
        <f>IF(ISERROR(HLOOKUP(CN21,$DS$7:$DY23,$DZ23,FALSE)),"N",HLOOKUP(CN21,$DS$7:$DY23,$DZ23,FALSE))</f>
        <v>N</v>
      </c>
      <c r="CO23" s="362" t="str">
        <f>IF(ISERROR(HLOOKUP(CO21,$DS$7:$DY23,$DZ23,FALSE)),"N",HLOOKUP(CO21,$DS$7:$DY23,$DZ23,FALSE))</f>
        <v>N</v>
      </c>
      <c r="CP23" s="362" t="str">
        <f>IF(ISERROR(HLOOKUP(CP21,$DS$7:$DY23,$DZ23,FALSE)),"N",HLOOKUP(CP21,$DS$7:$DY23,$DZ23,FALSE))</f>
        <v>N</v>
      </c>
      <c r="CQ23" s="362" t="str">
        <f>IF(ISERROR(HLOOKUP(CQ21,$DS$7:$DY23,$DZ23,FALSE)),"N",HLOOKUP(CQ21,$DS$7:$DY23,$DZ23,FALSE))</f>
        <v>N</v>
      </c>
      <c r="CR23" s="362" t="str">
        <f>IF(ISERROR(HLOOKUP(CR21,$DS$7:$DY23,$DZ23,FALSE)),"N",HLOOKUP(CR21,$DS$7:$DY23,$DZ23,FALSE))</f>
        <v>N</v>
      </c>
      <c r="CS23" s="362" t="str">
        <f>IF(ISERROR(HLOOKUP(CS21,$DS$7:$DY23,$DZ23,FALSE)),"N",HLOOKUP(CS21,$DS$7:$DY23,$DZ23,FALSE))</f>
        <v>N</v>
      </c>
      <c r="CT23" s="362" t="str">
        <f>IF(ISERROR(HLOOKUP(CT21,$DS$7:$DY23,$DZ23,FALSE)),"N",HLOOKUP(CT21,$DS$7:$DY23,$DZ23,FALSE))</f>
        <v>N</v>
      </c>
      <c r="CU23" s="362" t="str">
        <f>IF(ISERROR(HLOOKUP(CU21,$DS$7:$DY23,$DZ23,FALSE)),"N",HLOOKUP(CU21,$DS$7:$DY23,$DZ23,FALSE))</f>
        <v>N</v>
      </c>
      <c r="CV23" s="362" t="str">
        <f>IF(ISERROR(HLOOKUP(CV21,$DS$7:$DY23,$DZ23,FALSE)),"N",HLOOKUP(CV21,$DS$7:$DY23,$DZ23,FALSE))</f>
        <v>N</v>
      </c>
      <c r="CW23" s="362" t="str">
        <f>IF(ISERROR(HLOOKUP(CW21,$DS$7:$DY23,$DZ23,FALSE)),"N",HLOOKUP(CW21,$DS$7:$DY23,$DZ23,FALSE))</f>
        <v>N</v>
      </c>
      <c r="CX23" s="362" t="str">
        <f>IF(ISERROR(HLOOKUP(CX21,$DS$7:$DY23,$DZ23,FALSE)),"N",HLOOKUP(CX21,$DS$7:$DY23,$DZ23,FALSE))</f>
        <v>N</v>
      </c>
      <c r="CY23" s="362" t="str">
        <f>IF(ISERROR(HLOOKUP(CY21,$DS$7:$DY23,$DZ23,FALSE)),"N",HLOOKUP(CY21,$DS$7:$DY23,$DZ23,FALSE))</f>
        <v>N</v>
      </c>
      <c r="CZ23" s="362" t="str">
        <f>IF(ISERROR(HLOOKUP(CZ21,$DS$7:$DY23,$DZ23,FALSE)),"N",HLOOKUP(CZ21,$DS$7:$DY23,$DZ23,FALSE))</f>
        <v>N</v>
      </c>
      <c r="DA23" s="362" t="str">
        <f>IF(ISERROR(HLOOKUP(DA21,$DS$7:$DY23,$DZ23,FALSE)),"N",HLOOKUP(DA21,$DS$7:$DY23,$DZ23,FALSE))</f>
        <v>N</v>
      </c>
      <c r="DB23" s="362" t="str">
        <f>IF(ISERROR(HLOOKUP(DB21,$DS$7:$DY23,$DZ23,FALSE)),"N",HLOOKUP(DB21,$DS$7:$DY23,$DZ23,FALSE))</f>
        <v>N</v>
      </c>
      <c r="DC23" s="362" t="str">
        <f>IF(ISERROR(HLOOKUP(DC21,$DS$7:$DY23,$DZ23,FALSE)),"N",HLOOKUP(DC21,$DS$7:$DY23,$DZ23,FALSE))</f>
        <v>N</v>
      </c>
      <c r="DD23" s="362" t="str">
        <f>IF(ISERROR(HLOOKUP(DD21,$DS$7:$DY23,$DZ23,FALSE)),"N",HLOOKUP(DD21,$DS$7:$DY23,$DZ23,FALSE))</f>
        <v>N</v>
      </c>
      <c r="DE23" s="362" t="str">
        <f>IF(ISERROR(HLOOKUP(DE21,$DS$7:$DY23,$DZ23,FALSE)),"N",HLOOKUP(DE21,$DS$7:$DY23,$DZ23,FALSE))</f>
        <v>N</v>
      </c>
      <c r="DF23" s="362" t="str">
        <f>IF(ISERROR(HLOOKUP(DF21,$DS$7:$DY23,$DZ23,FALSE)),"N",HLOOKUP(DF21,$DS$7:$DY23,$DZ23,FALSE))</f>
        <v>N</v>
      </c>
      <c r="DG23" s="362" t="str">
        <f>IF(ISERROR(HLOOKUP(DG21,$DS$7:$DY23,$DZ23,FALSE)),"N",HLOOKUP(DG21,$DS$7:$DY23,$DZ23,FALSE))</f>
        <v>N</v>
      </c>
      <c r="DH23" s="362" t="str">
        <f>IF(ISERROR(HLOOKUP(DH21,$DS$7:$DY23,$DZ23,FALSE)),"N",HLOOKUP(DH21,$DS$7:$DY23,$DZ23,FALSE))</f>
        <v>N</v>
      </c>
      <c r="DI23" s="362" t="str">
        <f>IF(ISERROR(HLOOKUP(DI21,$DS$7:$DY23,$DZ23,FALSE)),"N",HLOOKUP(DI21,$DS$7:$DY23,$DZ23,FALSE))</f>
        <v>N</v>
      </c>
      <c r="DJ23" s="362" t="str">
        <f>IF(ISERROR(HLOOKUP(DJ21,$DS$7:$DY23,$DZ23,FALSE)),"N",HLOOKUP(DJ21,$DS$7:$DY23,$DZ23,FALSE))</f>
        <v>N</v>
      </c>
      <c r="DK23" s="362" t="str">
        <f>IF(ISERROR(HLOOKUP(DK21,$DS$7:$DY23,$DZ23,FALSE)),"N",HLOOKUP(DK21,$DS$7:$DY23,$DZ23,FALSE))</f>
        <v>N</v>
      </c>
      <c r="DL23" s="362" t="str">
        <f>IF(ISERROR(HLOOKUP(DL21,$DS$7:$DY23,$DZ23,FALSE)),"N",HLOOKUP(DL21,$DS$7:$DY23,$DZ23,FALSE))</f>
        <v>N</v>
      </c>
      <c r="DM23" s="362" t="str">
        <f>IF(ISERROR(HLOOKUP(DM21,$DS$7:$DY23,$DZ23,FALSE)),"N",HLOOKUP(DM21,$DS$7:$DY23,$DZ23,FALSE))</f>
        <v>N</v>
      </c>
      <c r="DN23" s="362" t="str">
        <f>IF(ISERROR(HLOOKUP(DN21,$DS$7:$DY23,$DZ23,FALSE)),"N",HLOOKUP(DN21,$DS$7:$DY23,$DZ23,FALSE))</f>
        <v>N</v>
      </c>
      <c r="DO23" s="362" t="str">
        <f>IF(ISERROR(HLOOKUP(DO21,$DS$7:$DY23,$DZ23,FALSE)),"N",HLOOKUP(DO21,$DS$7:$DY23,$DZ23,FALSE))</f>
        <v>N</v>
      </c>
      <c r="DP23" s="362" t="str">
        <f>IF(ISERROR(HLOOKUP(DP21,$DS$7:$DY23,$DZ23,FALSE)),"N",HLOOKUP(DP21,$DS$7:$DY23,$DZ23,FALSE))</f>
        <v>N</v>
      </c>
      <c r="DQ23" s="362">
        <f t="shared" si="22"/>
        <v>0</v>
      </c>
      <c r="DR23" s="362">
        <f t="shared" si="23"/>
        <v>31</v>
      </c>
      <c r="DS23" s="362" t="str">
        <f>IF('DB Func'!M18&gt;0,"S","N")</f>
        <v>N</v>
      </c>
      <c r="DT23" s="362" t="str">
        <f>IF('DB Func'!R18&gt;0,"S","N")</f>
        <v>N</v>
      </c>
      <c r="DU23" s="362" t="str">
        <f>IF('DB Func'!W18&gt;0,"S","N")</f>
        <v>N</v>
      </c>
      <c r="DV23" s="362" t="str">
        <f>IF('DB Func'!AB18&gt;0,"S","N")</f>
        <v>N</v>
      </c>
      <c r="DW23" s="362" t="str">
        <f>IF('DB Func'!AG18&gt;0,"S","N")</f>
        <v>N</v>
      </c>
      <c r="DX23" s="362" t="str">
        <f>IF('DB Func'!AL18&gt;0,"S","N")</f>
        <v>N</v>
      </c>
      <c r="DY23" s="362" t="str">
        <f>IF('DB Func'!AQ18&gt;0,"S","N")</f>
        <v>N</v>
      </c>
      <c r="DZ23" s="362">
        <v>17</v>
      </c>
      <c r="EA23" s="369">
        <f ca="1">'DB Func'!C18</f>
        <v>0</v>
      </c>
      <c r="EB23" s="362" t="str">
        <f t="shared" ca="1" si="24"/>
        <v>s</v>
      </c>
      <c r="EC23" s="362" t="str">
        <f t="shared" ca="1" si="24"/>
        <v>s</v>
      </c>
      <c r="ED23" s="362" t="str">
        <f t="shared" ca="1" si="24"/>
        <v>s</v>
      </c>
      <c r="EE23" s="362" t="str">
        <f t="shared" ca="1" si="24"/>
        <v>s</v>
      </c>
      <c r="EF23" s="362" t="str">
        <f t="shared" ca="1" si="24"/>
        <v>s</v>
      </c>
      <c r="EG23" s="362" t="str">
        <f t="shared" ca="1" si="24"/>
        <v>s</v>
      </c>
      <c r="EH23" s="362" t="str">
        <f t="shared" ca="1" si="24"/>
        <v>s</v>
      </c>
      <c r="EI23" s="362" t="str">
        <f t="shared" ca="1" si="24"/>
        <v>s</v>
      </c>
      <c r="EJ23" s="362" t="str">
        <f t="shared" ca="1" si="24"/>
        <v>s</v>
      </c>
      <c r="EK23" s="362" t="str">
        <f t="shared" ca="1" si="24"/>
        <v>s</v>
      </c>
      <c r="EL23" s="362" t="str">
        <f t="shared" ca="1" si="24"/>
        <v>s</v>
      </c>
      <c r="EM23" s="362" t="str">
        <f t="shared" ca="1" si="24"/>
        <v>s</v>
      </c>
      <c r="EN23" s="362" t="str">
        <f t="shared" ca="1" si="24"/>
        <v>s</v>
      </c>
      <c r="EO23" s="362" t="str">
        <f t="shared" ca="1" si="24"/>
        <v>s</v>
      </c>
      <c r="EP23" s="362" t="str">
        <f t="shared" ca="1" si="24"/>
        <v>s</v>
      </c>
      <c r="EQ23" s="362" t="str">
        <f t="shared" ca="1" si="24"/>
        <v>s</v>
      </c>
      <c r="ER23" s="362" t="str">
        <f t="shared" ca="1" si="25"/>
        <v>s</v>
      </c>
      <c r="ES23" s="362" t="str">
        <f t="shared" ca="1" si="25"/>
        <v>s</v>
      </c>
      <c r="ET23" s="362" t="str">
        <f t="shared" ca="1" si="25"/>
        <v>s</v>
      </c>
      <c r="EU23" s="362" t="str">
        <f t="shared" ca="1" si="25"/>
        <v>s</v>
      </c>
      <c r="EV23" s="362" t="str">
        <f t="shared" ca="1" si="25"/>
        <v>s</v>
      </c>
      <c r="EW23" s="362" t="str">
        <f t="shared" ca="1" si="25"/>
        <v>s</v>
      </c>
      <c r="EX23" s="362" t="str">
        <f t="shared" ca="1" si="25"/>
        <v>s</v>
      </c>
      <c r="EY23" s="362" t="str">
        <f t="shared" ca="1" si="25"/>
        <v>s</v>
      </c>
      <c r="EZ23" s="362" t="str">
        <f t="shared" ca="1" si="25"/>
        <v>s</v>
      </c>
      <c r="FA23" s="362" t="str">
        <f t="shared" ca="1" si="25"/>
        <v>s</v>
      </c>
      <c r="FB23" s="362" t="str">
        <f t="shared" ca="1" si="25"/>
        <v>s</v>
      </c>
      <c r="FC23" s="362" t="str">
        <f t="shared" ca="1" si="25"/>
        <v>s</v>
      </c>
      <c r="FD23" s="362" t="str">
        <f t="shared" ca="1" si="25"/>
        <v>s</v>
      </c>
      <c r="FE23" s="362" t="str">
        <f t="shared" ca="1" si="25"/>
        <v>s</v>
      </c>
      <c r="FF23" s="362" t="str">
        <f t="shared" ca="1" si="25"/>
        <v>s</v>
      </c>
      <c r="FG23" s="362">
        <f t="shared" ca="1" si="26"/>
        <v>31</v>
      </c>
      <c r="FH23" s="362">
        <f t="shared" ca="1" si="27"/>
        <v>0</v>
      </c>
      <c r="FI23" s="362" t="str">
        <f ca="1">IF(AND(YEAR(EA23)='P Gerais'!D21,MONTH(Lanc!EA23)=3,DAY(Lanc!EA23)&gt;1),"S","N")</f>
        <v>N</v>
      </c>
      <c r="FJ23" s="364">
        <f t="shared" ca="1" si="28"/>
        <v>0</v>
      </c>
      <c r="FK23" s="364">
        <f t="shared" si="29"/>
        <v>0</v>
      </c>
      <c r="FL23" s="387">
        <f t="shared" ca="1" si="30"/>
        <v>0</v>
      </c>
      <c r="FP23" s="363">
        <f ca="1">((FJ23-FL23-FK23+AZ23+AQ23+SUM(Z23:AA23)+SUM(AW23:AX23)+AK23)*IF('DB Func'!GG18="ok",'DB Func'!GD18,0))</f>
        <v>0</v>
      </c>
      <c r="FR23" s="389">
        <f t="shared" ca="1" si="31"/>
        <v>0</v>
      </c>
      <c r="GV23" s="49"/>
      <c r="GW23" s="49"/>
      <c r="GX23" s="49"/>
      <c r="GY23" s="49"/>
      <c r="GZ23" s="49"/>
      <c r="HA23" s="49"/>
      <c r="HB23" s="49"/>
      <c r="HC23" s="49"/>
    </row>
    <row r="24" spans="3:211" ht="30" customHeight="1" thickTop="1" thickBot="1">
      <c r="C24" s="390" t="str">
        <f ca="1">IF('DB Func'!B19="Funcionário 17","",'DB Func'!B19)</f>
        <v/>
      </c>
      <c r="D24" s="391">
        <f ca="1">'DB Func'!CF19</f>
        <v>0</v>
      </c>
      <c r="E24" s="382" t="str">
        <f ca="1">IF(C24="","-",IF(OR(terceiro!E24="MAR",terceiro!F24="MAR"),"Sim","Não"))</f>
        <v>-</v>
      </c>
      <c r="F24" s="383" t="str">
        <f ca="1">IF(C24="","-",IF(OR(Ferias!E24="MAR",Ferias!F24="MAR"),"Sim","Não"))</f>
        <v>-</v>
      </c>
      <c r="G24" s="383">
        <f ca="1">IF(C24="",0,IF(F24="Sim",IF(Ferias!E24="MAR",Ferias!I24,Ferias!J24),0))</f>
        <v>0</v>
      </c>
      <c r="H24" s="185"/>
      <c r="I24" s="185"/>
      <c r="J24" s="398">
        <f t="shared" ca="1" si="5"/>
        <v>0</v>
      </c>
      <c r="K24" s="152"/>
      <c r="L24" s="151"/>
      <c r="M24" s="189"/>
      <c r="N24" s="153"/>
      <c r="O24" s="48"/>
      <c r="P24" s="48"/>
      <c r="Q24" s="48"/>
      <c r="R24" s="49"/>
      <c r="S24" s="49"/>
      <c r="T24" s="49"/>
      <c r="U24" s="49"/>
      <c r="V24" s="49"/>
      <c r="W24" s="49"/>
      <c r="X24" s="49"/>
      <c r="Y24" s="49"/>
      <c r="Z24" s="49"/>
      <c r="AA24" s="49"/>
      <c r="AB24" s="48"/>
      <c r="AC24" s="48"/>
      <c r="AD24" s="49"/>
      <c r="AE24" s="49"/>
      <c r="AF24" s="314"/>
      <c r="AH24" s="400">
        <f ca="1">IF(AND('DB Func'!GE19="Fevereiro",'DB Func'!BQ19="2 Parcelas"),(('auxiliar 13 sal'!E20/12*'DB Func'!GF19+AVERAGE('auxiliar 13 sal'!Q20:AB20)+AVERAGE('auxiliar 13 sal'!AE20:AP20)+'auxiliar 13 sal'!E20*'DB Func'!BN19+'auxiliar 13 sal'!E20*'DB Func'!BO19)/2),IF('DB Func'!GE19="Março",IF('DB Func'!BQ19="Parcela Única",('auxiliar 13 sal'!E20/12*'DB Func'!GF19)+AVERAGE('auxiliar 13 sal'!Q20:AB20)+AVERAGE('auxiliar 13 sal'!AE20:AP20)+('auxiliar 13 sal'!E20*'DB Func'!BN19)+('auxiliar 13 sal'!E20*'DB Func'!BO19),IF('DB Func'!BQ19="2 Parcelas",(('auxiliar 13 sal'!E20/12*'DB Func'!GF19+AVERAGE('auxiliar 13 sal'!Q20:AB20)+AVERAGE('auxiliar 13 sal'!AE20:AP20)+'auxiliar 13 sal'!E20*'DB Func'!BN19+'auxiliar 13 sal'!E20*'DB Func'!BO19)/2))),0))</f>
        <v>0</v>
      </c>
      <c r="AK24" s="364">
        <f t="shared" ca="1" si="6"/>
        <v>0</v>
      </c>
      <c r="AL24" s="371">
        <f t="shared" ca="1" si="7"/>
        <v>0</v>
      </c>
      <c r="AM24" s="364">
        <f t="shared" ca="1" si="8"/>
        <v>0</v>
      </c>
      <c r="AN24" s="364">
        <f t="shared" ca="1" si="9"/>
        <v>0</v>
      </c>
      <c r="AO24" s="371">
        <f t="shared" ca="1" si="10"/>
        <v>0</v>
      </c>
      <c r="AP24" s="371">
        <f t="shared" ca="1" si="11"/>
        <v>0</v>
      </c>
      <c r="AQ24" s="364">
        <f t="shared" ca="1" si="12"/>
        <v>0</v>
      </c>
      <c r="AR24" s="364">
        <f>IF(OR(M24="",M24=0),0,((FJ24/220)*('Ho Ex'!$C$8+$AS$6))*M24)</f>
        <v>0</v>
      </c>
      <c r="AS24" s="364">
        <f>IF(OR(N24="",N24=0),0,((FJ24/220*('DB Func'!GD19+Lanc!$AS$6))*('Ho Ex'!$I$8+$AS$6))*(N24/52.5*60))</f>
        <v>0</v>
      </c>
      <c r="AT24" s="364">
        <f>IF(OR(M24="",M24=0),0,((FJ24/220)*('Ho Ex'!$J$8+$AS$6))*O24)</f>
        <v>0</v>
      </c>
      <c r="AU24" s="364">
        <f>IF(OR(M24="",M24=0),0,((FJ24/220)*('Ho Ex'!I30+$AS$6))*P24)</f>
        <v>0</v>
      </c>
      <c r="AV24" s="364">
        <f>IF(OR(M24="",M24=0),0,((FJ24/220)*('Ho Ex'!C30+$AS$6))*Q24)</f>
        <v>0</v>
      </c>
      <c r="AW24" s="364">
        <f ca="1">FJ24*'DB Func'!BN19</f>
        <v>0</v>
      </c>
      <c r="AX24" s="364">
        <f ca="1">FJ24*'DB Func'!BO19</f>
        <v>0</v>
      </c>
      <c r="AY24" s="364">
        <f ca="1">IF(FJ24=0,0,VLOOKUP(FJ24,'P Gerais'!$D$39:$G$41,3,TRUE)*Func17!$F$68)</f>
        <v>0</v>
      </c>
      <c r="AZ24" s="364">
        <f t="shared" si="13"/>
        <v>0</v>
      </c>
      <c r="BA24" s="364">
        <f ca="1">((FJ24-FL24-FK24+AZ24+AQ24+SUM(Z24:AA24)+SUM(AW24:AX24)+AK24)*IF('DB Func'!GG19="ok",'DB Func'!GD19,0))+(FJ24-FL24-FK24+AZ24+AQ24+SUM(Z24:AA24)+SUM(AW24:AX24))+AK24</f>
        <v>0</v>
      </c>
      <c r="BB24" s="385">
        <f ca="1">VLOOKUP(BA24,'P Gerais'!$D$22:$G$25,3,TRUE)</f>
        <v>0.08</v>
      </c>
      <c r="BC24" s="364">
        <f ca="1">IF(BA24&lt;'P Gerais'!$D$25,BA24*BB24,Lanc!BB24)</f>
        <v>0</v>
      </c>
      <c r="BD24" s="364">
        <f ca="1">BA24-BC24-('DB Func'!GB19*'P Gerais'!$D$35)</f>
        <v>0</v>
      </c>
      <c r="BE24" s="386">
        <f ca="1">VLOOKUP(BD24,'P Gerais'!$D$29:$F$33,3,TRUE)</f>
        <v>0</v>
      </c>
      <c r="BF24" s="364">
        <f t="shared" ca="1" si="14"/>
        <v>0</v>
      </c>
      <c r="BG24" s="364">
        <f ca="1">VLOOKUP(BD24,'P Gerais'!$D$29:$G$33,4,TRUE)</f>
        <v>0</v>
      </c>
      <c r="BH24" s="364">
        <f t="shared" ca="1" si="15"/>
        <v>0</v>
      </c>
      <c r="BI24" s="364">
        <f t="shared" ca="1" si="16"/>
        <v>0</v>
      </c>
      <c r="BJ24" s="362">
        <f ca="1">'DB Func'!G19</f>
        <v>0</v>
      </c>
      <c r="BK24" s="362">
        <f ca="1">'DB Func'!FW19</f>
        <v>0</v>
      </c>
      <c r="BL24" s="364">
        <f ca="1">D24*'P Gerais'!$D$13</f>
        <v>0</v>
      </c>
      <c r="BM24" s="364">
        <f ca="1">D24*'P Gerais'!$D$14</f>
        <v>0</v>
      </c>
      <c r="BN24" s="364">
        <f ca="1">D24*'P Gerais'!$D$16</f>
        <v>0</v>
      </c>
      <c r="BO24" s="364">
        <f ca="1">D24*'P Gerais'!$D$17</f>
        <v>0</v>
      </c>
      <c r="BP24" s="364">
        <f ca="1">D24*'P Gerais'!$D$18</f>
        <v>0</v>
      </c>
      <c r="BQ24" s="385">
        <f ca="1">VLOOKUP(D24,'P Gerais'!$D$22:$G$24,3,TRUE)</f>
        <v>0.08</v>
      </c>
      <c r="BR24" s="385">
        <f ca="1">VLOOKUP(D24,'P Gerais'!$D$29:$G$33,3,TRUE)</f>
        <v>0</v>
      </c>
      <c r="BS24" s="385">
        <f ca="1">'DB Func'!BN19</f>
        <v>0</v>
      </c>
      <c r="BT24" s="385">
        <f ca="1">'DB Func'!BO19</f>
        <v>0</v>
      </c>
      <c r="BU24" s="385">
        <f ca="1">'DB Func'!FX19</f>
        <v>0</v>
      </c>
      <c r="BV24" s="364">
        <f t="shared" ca="1" si="17"/>
        <v>-0.08</v>
      </c>
      <c r="BW24" s="364">
        <f ca="1">BV24-'DB Func'!GC19</f>
        <v>-0.08</v>
      </c>
      <c r="BX24" s="362">
        <f ca="1">IFERROR(VLOOKUP(BW24,'P Gerais'!$D$29:$G$33,3,TRUE)*BW24,0)</f>
        <v>0</v>
      </c>
      <c r="BY24" s="364">
        <f ca="1">IFERROR(BX24-VLOOKUP(BW24,'P Gerais'!$D$29:$H$33,4,TRUE),0)</f>
        <v>0</v>
      </c>
      <c r="BZ24" s="364">
        <f ca="1">D24*'DB Func'!GD19</f>
        <v>0</v>
      </c>
      <c r="CB24" s="364">
        <f t="shared" ca="1" si="18"/>
        <v>0</v>
      </c>
      <c r="CC24" s="364">
        <f t="shared" si="19"/>
        <v>0</v>
      </c>
      <c r="CD24" s="364">
        <f t="shared" si="20"/>
        <v>0</v>
      </c>
      <c r="CF24" s="362" t="str">
        <f t="shared" ca="1" si="21"/>
        <v>não</v>
      </c>
      <c r="CG24" s="362">
        <f ca="1">IF($CH$8=1,DAY('DB Func'!C19),0)</f>
        <v>0</v>
      </c>
      <c r="CH24" s="362">
        <f ca="1">IF(CI24=0,0,MONTH('DB Func'!C19))</f>
        <v>0</v>
      </c>
      <c r="CI24" s="362">
        <f ca="1">IF('P Gerais'!D22=YEAR('DB Func'!C19),YEAR('DB Func'!C19),0)</f>
        <v>0</v>
      </c>
      <c r="CJ24" s="371">
        <v>47</v>
      </c>
      <c r="CK24" s="363"/>
      <c r="CL24" s="362" t="str">
        <f ca="1">IF(ISERROR(HLOOKUP(CL22,$DS$7:$DY24,$DZ24,FALSE)),"N",HLOOKUP(CL22,$DS$7:$DY24,$DZ24,FALSE))</f>
        <v>N</v>
      </c>
      <c r="CM24" s="362" t="str">
        <f ca="1">IF(ISERROR(HLOOKUP(CM22,$DS$7:$DY24,$DZ24,FALSE)),"N",HLOOKUP(CM22,$DS$7:$DY24,$DZ24,FALSE))</f>
        <v>N</v>
      </c>
      <c r="CN24" s="362" t="str">
        <f ca="1">IF(ISERROR(HLOOKUP(CN22,$DS$7:$DY24,$DZ24,FALSE)),"N",HLOOKUP(CN22,$DS$7:$DY24,$DZ24,FALSE))</f>
        <v>N</v>
      </c>
      <c r="CO24" s="362" t="str">
        <f ca="1">IF(ISERROR(HLOOKUP(CO22,$DS$7:$DY24,$DZ24,FALSE)),"N",HLOOKUP(CO22,$DS$7:$DY24,$DZ24,FALSE))</f>
        <v>N</v>
      </c>
      <c r="CP24" s="362" t="str">
        <f ca="1">IF(ISERROR(HLOOKUP(CP22,$DS$7:$DY24,$DZ24,FALSE)),"N",HLOOKUP(CP22,$DS$7:$DY24,$DZ24,FALSE))</f>
        <v>N</v>
      </c>
      <c r="CQ24" s="362" t="str">
        <f ca="1">IF(ISERROR(HLOOKUP(CQ22,$DS$7:$DY24,$DZ24,FALSE)),"N",HLOOKUP(CQ22,$DS$7:$DY24,$DZ24,FALSE))</f>
        <v>N</v>
      </c>
      <c r="CR24" s="362" t="str">
        <f>IF(ISERROR(HLOOKUP(CR22,$DS$7:$DY24,$DZ24,FALSE)),"N",HLOOKUP(CR22,$DS$7:$DY24,$DZ24,FALSE))</f>
        <v>N</v>
      </c>
      <c r="CS24" s="362" t="str">
        <f ca="1">IF(ISERROR(HLOOKUP(CS22,$DS$7:$DY24,$DZ24,FALSE)),"N",HLOOKUP(CS22,$DS$7:$DY24,$DZ24,FALSE))</f>
        <v>N</v>
      </c>
      <c r="CT24" s="362" t="str">
        <f ca="1">IF(ISERROR(HLOOKUP(CT22,$DS$7:$DY24,$DZ24,FALSE)),"N",HLOOKUP(CT22,$DS$7:$DY24,$DZ24,FALSE))</f>
        <v>N</v>
      </c>
      <c r="CU24" s="362" t="str">
        <f ca="1">IF(ISERROR(HLOOKUP(CU22,$DS$7:$DY24,$DZ24,FALSE)),"N",HLOOKUP(CU22,$DS$7:$DY24,$DZ24,FALSE))</f>
        <v>N</v>
      </c>
      <c r="CV24" s="362" t="str">
        <f ca="1">IF(ISERROR(HLOOKUP(CV22,$DS$7:$DY24,$DZ24,FALSE)),"N",HLOOKUP(CV22,$DS$7:$DY24,$DZ24,FALSE))</f>
        <v>N</v>
      </c>
      <c r="CW24" s="362" t="str">
        <f ca="1">IF(ISERROR(HLOOKUP(CW22,$DS$7:$DY24,$DZ24,FALSE)),"N",HLOOKUP(CW22,$DS$7:$DY24,$DZ24,FALSE))</f>
        <v>N</v>
      </c>
      <c r="CX24" s="362" t="str">
        <f ca="1">IF(ISERROR(HLOOKUP(CX22,$DS$7:$DY24,$DZ24,FALSE)),"N",HLOOKUP(CX22,$DS$7:$DY24,$DZ24,FALSE))</f>
        <v>N</v>
      </c>
      <c r="CY24" s="362" t="str">
        <f>IF(ISERROR(HLOOKUP(CY22,$DS$7:$DY24,$DZ24,FALSE)),"N",HLOOKUP(CY22,$DS$7:$DY24,$DZ24,FALSE))</f>
        <v>N</v>
      </c>
      <c r="CZ24" s="362" t="str">
        <f ca="1">IF(ISERROR(HLOOKUP(CZ22,$DS$7:$DY24,$DZ24,FALSE)),"N",HLOOKUP(CZ22,$DS$7:$DY24,$DZ24,FALSE))</f>
        <v>N</v>
      </c>
      <c r="DA24" s="362" t="str">
        <f ca="1">IF(ISERROR(HLOOKUP(DA22,$DS$7:$DY24,$DZ24,FALSE)),"N",HLOOKUP(DA22,$DS$7:$DY24,$DZ24,FALSE))</f>
        <v>N</v>
      </c>
      <c r="DB24" s="362" t="str">
        <f ca="1">IF(ISERROR(HLOOKUP(DB22,$DS$7:$DY24,$DZ24,FALSE)),"N",HLOOKUP(DB22,$DS$7:$DY24,$DZ24,FALSE))</f>
        <v>N</v>
      </c>
      <c r="DC24" s="362" t="str">
        <f ca="1">IF(ISERROR(HLOOKUP(DC22,$DS$7:$DY24,$DZ24,FALSE)),"N",HLOOKUP(DC22,$DS$7:$DY24,$DZ24,FALSE))</f>
        <v>N</v>
      </c>
      <c r="DD24" s="362" t="str">
        <f ca="1">IF(ISERROR(HLOOKUP(DD22,$DS$7:$DY24,$DZ24,FALSE)),"N",HLOOKUP(DD22,$DS$7:$DY24,$DZ24,FALSE))</f>
        <v>N</v>
      </c>
      <c r="DE24" s="362" t="str">
        <f ca="1">IF(ISERROR(HLOOKUP(DE22,$DS$7:$DY24,$DZ24,FALSE)),"N",HLOOKUP(DE22,$DS$7:$DY24,$DZ24,FALSE))</f>
        <v>N</v>
      </c>
      <c r="DF24" s="362" t="str">
        <f>IF(ISERROR(HLOOKUP(DF22,$DS$7:$DY24,$DZ24,FALSE)),"N",HLOOKUP(DF22,$DS$7:$DY24,$DZ24,FALSE))</f>
        <v>N</v>
      </c>
      <c r="DG24" s="362" t="str">
        <f ca="1">IF(ISERROR(HLOOKUP(DG22,$DS$7:$DY24,$DZ24,FALSE)),"N",HLOOKUP(DG22,$DS$7:$DY24,$DZ24,FALSE))</f>
        <v>N</v>
      </c>
      <c r="DH24" s="362" t="str">
        <f ca="1">IF(ISERROR(HLOOKUP(DH22,$DS$7:$DY24,$DZ24,FALSE)),"N",HLOOKUP(DH22,$DS$7:$DY24,$DZ24,FALSE))</f>
        <v>N</v>
      </c>
      <c r="DI24" s="362" t="str">
        <f ca="1">IF(ISERROR(HLOOKUP(DI22,$DS$7:$DY24,$DZ24,FALSE)),"N",HLOOKUP(DI22,$DS$7:$DY24,$DZ24,FALSE))</f>
        <v>N</v>
      </c>
      <c r="DJ24" s="362" t="str">
        <f ca="1">IF(ISERROR(HLOOKUP(DJ22,$DS$7:$DY24,$DZ24,FALSE)),"N",HLOOKUP(DJ22,$DS$7:$DY24,$DZ24,FALSE))</f>
        <v>N</v>
      </c>
      <c r="DK24" s="362" t="str">
        <f ca="1">IF(ISERROR(HLOOKUP(DK22,$DS$7:$DY24,$DZ24,FALSE)),"N",HLOOKUP(DK22,$DS$7:$DY24,$DZ24,FALSE))</f>
        <v>N</v>
      </c>
      <c r="DL24" s="362" t="str">
        <f ca="1">IF(ISERROR(HLOOKUP(DL22,$DS$7:$DY24,$DZ24,FALSE)),"N",HLOOKUP(DL22,$DS$7:$DY24,$DZ24,FALSE))</f>
        <v>N</v>
      </c>
      <c r="DM24" s="362" t="str">
        <f>IF(ISERROR(HLOOKUP(DM22,$DS$7:$DY24,$DZ24,FALSE)),"N",HLOOKUP(DM22,$DS$7:$DY24,$DZ24,FALSE))</f>
        <v>N</v>
      </c>
      <c r="DN24" s="362" t="str">
        <f ca="1">IF(ISERROR(HLOOKUP(DN22,$DS$7:$DY24,$DZ24,FALSE)),"N",HLOOKUP(DN22,$DS$7:$DY24,$DZ24,FALSE))</f>
        <v>N</v>
      </c>
      <c r="DO24" s="362" t="str">
        <f ca="1">IF(ISERROR(HLOOKUP(DO22,$DS$7:$DY24,$DZ24,FALSE)),"N",HLOOKUP(DO22,$DS$7:$DY24,$DZ24,FALSE))</f>
        <v>N</v>
      </c>
      <c r="DP24" s="362" t="str">
        <f ca="1">IF(ISERROR(HLOOKUP(DP22,$DS$7:$DY24,$DZ24,FALSE)),"N",HLOOKUP(DP22,$DS$7:$DY24,$DZ24,FALSE))</f>
        <v>N</v>
      </c>
      <c r="DQ24" s="362">
        <f t="shared" ca="1" si="22"/>
        <v>0</v>
      </c>
      <c r="DR24" s="362">
        <f t="shared" ca="1" si="23"/>
        <v>31</v>
      </c>
      <c r="DS24" s="362" t="str">
        <f>IF('DB Func'!M19&gt;0,"S","N")</f>
        <v>N</v>
      </c>
      <c r="DT24" s="362" t="str">
        <f>IF('DB Func'!R19&gt;0,"S","N")</f>
        <v>N</v>
      </c>
      <c r="DU24" s="362" t="str">
        <f>IF('DB Func'!W19&gt;0,"S","N")</f>
        <v>N</v>
      </c>
      <c r="DV24" s="362" t="str">
        <f>IF('DB Func'!AB19&gt;0,"S","N")</f>
        <v>N</v>
      </c>
      <c r="DW24" s="362" t="str">
        <f>IF('DB Func'!AG19&gt;0,"S","N")</f>
        <v>N</v>
      </c>
      <c r="DX24" s="362" t="str">
        <f>IF('DB Func'!AL19&gt;0,"S","N")</f>
        <v>N</v>
      </c>
      <c r="DY24" s="362" t="str">
        <f>IF('DB Func'!AQ19&gt;0,"S","N")</f>
        <v>N</v>
      </c>
      <c r="DZ24" s="362">
        <v>18</v>
      </c>
      <c r="EA24" s="369">
        <f ca="1">'DB Func'!C19</f>
        <v>0</v>
      </c>
      <c r="EB24" s="362" t="str">
        <f t="shared" ca="1" si="24"/>
        <v>s</v>
      </c>
      <c r="EC24" s="362" t="str">
        <f t="shared" ca="1" si="24"/>
        <v>s</v>
      </c>
      <c r="ED24" s="362" t="str">
        <f t="shared" ca="1" si="24"/>
        <v>s</v>
      </c>
      <c r="EE24" s="362" t="str">
        <f t="shared" ca="1" si="24"/>
        <v>s</v>
      </c>
      <c r="EF24" s="362" t="str">
        <f t="shared" ca="1" si="24"/>
        <v>s</v>
      </c>
      <c r="EG24" s="362" t="str">
        <f t="shared" ca="1" si="24"/>
        <v>s</v>
      </c>
      <c r="EH24" s="362" t="str">
        <f t="shared" ca="1" si="24"/>
        <v>s</v>
      </c>
      <c r="EI24" s="362" t="str">
        <f t="shared" ca="1" si="24"/>
        <v>s</v>
      </c>
      <c r="EJ24" s="362" t="str">
        <f t="shared" ca="1" si="24"/>
        <v>s</v>
      </c>
      <c r="EK24" s="362" t="str">
        <f t="shared" ca="1" si="24"/>
        <v>s</v>
      </c>
      <c r="EL24" s="362" t="str">
        <f t="shared" ca="1" si="24"/>
        <v>s</v>
      </c>
      <c r="EM24" s="362" t="str">
        <f t="shared" ca="1" si="24"/>
        <v>s</v>
      </c>
      <c r="EN24" s="362" t="str">
        <f t="shared" ca="1" si="24"/>
        <v>s</v>
      </c>
      <c r="EO24" s="362" t="str">
        <f t="shared" ca="1" si="24"/>
        <v>s</v>
      </c>
      <c r="EP24" s="362" t="str">
        <f t="shared" ca="1" si="24"/>
        <v>s</v>
      </c>
      <c r="EQ24" s="362" t="str">
        <f t="shared" ref="EQ24:FF37" ca="1" si="32">IF(DAY($EA24)&gt;EQ$7,"n","s")</f>
        <v>s</v>
      </c>
      <c r="ER24" s="362" t="str">
        <f t="shared" ca="1" si="32"/>
        <v>s</v>
      </c>
      <c r="ES24" s="362" t="str">
        <f t="shared" ca="1" si="32"/>
        <v>s</v>
      </c>
      <c r="ET24" s="362" t="str">
        <f t="shared" ca="1" si="32"/>
        <v>s</v>
      </c>
      <c r="EU24" s="362" t="str">
        <f t="shared" ca="1" si="32"/>
        <v>s</v>
      </c>
      <c r="EV24" s="362" t="str">
        <f t="shared" ca="1" si="25"/>
        <v>s</v>
      </c>
      <c r="EW24" s="362" t="str">
        <f t="shared" ca="1" si="32"/>
        <v>s</v>
      </c>
      <c r="EX24" s="362" t="str">
        <f t="shared" ca="1" si="32"/>
        <v>s</v>
      </c>
      <c r="EY24" s="362" t="str">
        <f t="shared" ca="1" si="32"/>
        <v>s</v>
      </c>
      <c r="EZ24" s="362" t="str">
        <f t="shared" ca="1" si="32"/>
        <v>s</v>
      </c>
      <c r="FA24" s="362" t="str">
        <f t="shared" ca="1" si="32"/>
        <v>s</v>
      </c>
      <c r="FB24" s="362" t="str">
        <f t="shared" ca="1" si="32"/>
        <v>s</v>
      </c>
      <c r="FC24" s="362" t="str">
        <f t="shared" ca="1" si="32"/>
        <v>s</v>
      </c>
      <c r="FD24" s="362" t="str">
        <f t="shared" ca="1" si="32"/>
        <v>s</v>
      </c>
      <c r="FE24" s="362" t="str">
        <f t="shared" ca="1" si="32"/>
        <v>s</v>
      </c>
      <c r="FF24" s="362" t="str">
        <f t="shared" ca="1" si="32"/>
        <v>s</v>
      </c>
      <c r="FG24" s="362">
        <f t="shared" ca="1" si="26"/>
        <v>31</v>
      </c>
      <c r="FH24" s="362">
        <f t="shared" ca="1" si="27"/>
        <v>0</v>
      </c>
      <c r="FI24" s="362" t="str">
        <f ca="1">IF(AND(YEAR(EA24)='P Gerais'!D22,MONTH(Lanc!EA24)=3,DAY(Lanc!EA24)&gt;1),"S","N")</f>
        <v>N</v>
      </c>
      <c r="FJ24" s="364">
        <f t="shared" ca="1" si="28"/>
        <v>0</v>
      </c>
      <c r="FK24" s="364">
        <f t="shared" si="29"/>
        <v>0</v>
      </c>
      <c r="FL24" s="387">
        <f t="shared" ca="1" si="30"/>
        <v>0</v>
      </c>
      <c r="FP24" s="363">
        <f ca="1">((FJ24-FL24-FK24+AZ24+AQ24+SUM(Z24:AA24)+SUM(AW24:AX24)+AK24)*IF('DB Func'!GG19="ok",'DB Func'!GD19,0))</f>
        <v>0</v>
      </c>
      <c r="FR24" s="389">
        <f t="shared" ca="1" si="31"/>
        <v>0</v>
      </c>
      <c r="GV24" s="49"/>
      <c r="GW24" s="49"/>
      <c r="GX24" s="49"/>
      <c r="GY24" s="49"/>
      <c r="GZ24" s="49"/>
      <c r="HA24" s="49"/>
      <c r="HB24" s="49"/>
      <c r="HC24" s="49"/>
    </row>
    <row r="25" spans="3:211" ht="30" customHeight="1" thickTop="1" thickBot="1">
      <c r="C25" s="390" t="str">
        <f ca="1">IF('DB Func'!B20="Funcionário 18","",'DB Func'!B20)</f>
        <v/>
      </c>
      <c r="D25" s="391">
        <f ca="1">'DB Func'!CF20</f>
        <v>0</v>
      </c>
      <c r="E25" s="382" t="str">
        <f ca="1">IF(C25="","-",IF(OR(terceiro!E25="MAR",terceiro!F25="MAR"),"Sim","Não"))</f>
        <v>-</v>
      </c>
      <c r="F25" s="383" t="str">
        <f ca="1">IF(C25="","-",IF(OR(Ferias!E25="MAR",Ferias!F25="MAR"),"Sim","Não"))</f>
        <v>-</v>
      </c>
      <c r="G25" s="383">
        <f ca="1">IF(C25="",0,IF(F25="Sim",IF(Ferias!E25="MAR",Ferias!I25,Ferias!J25),0))</f>
        <v>0</v>
      </c>
      <c r="H25" s="185"/>
      <c r="I25" s="185"/>
      <c r="J25" s="398">
        <f t="shared" ca="1" si="5"/>
        <v>0</v>
      </c>
      <c r="K25" s="152"/>
      <c r="L25" s="151"/>
      <c r="M25" s="189"/>
      <c r="N25" s="153"/>
      <c r="O25" s="48"/>
      <c r="P25" s="48"/>
      <c r="Q25" s="48"/>
      <c r="R25" s="49"/>
      <c r="S25" s="49"/>
      <c r="T25" s="49"/>
      <c r="U25" s="49"/>
      <c r="V25" s="49"/>
      <c r="W25" s="49"/>
      <c r="X25" s="49"/>
      <c r="Y25" s="49"/>
      <c r="Z25" s="49"/>
      <c r="AA25" s="49"/>
      <c r="AB25" s="48"/>
      <c r="AC25" s="48"/>
      <c r="AD25" s="49"/>
      <c r="AE25" s="49"/>
      <c r="AF25" s="314"/>
      <c r="AH25" s="400">
        <f ca="1">IF(AND('DB Func'!GE20="Fevereiro",'DB Func'!BQ20="2 Parcelas"),(('auxiliar 13 sal'!E21/12*'DB Func'!GF20+AVERAGE('auxiliar 13 sal'!Q21:AB21)+AVERAGE('auxiliar 13 sal'!AE21:AP21)+'auxiliar 13 sal'!E21*'DB Func'!BN20+'auxiliar 13 sal'!E21*'DB Func'!BO20)/2),IF('DB Func'!GE20="Março",IF('DB Func'!BQ20="Parcela Única",('auxiliar 13 sal'!E21/12*'DB Func'!GF20)+AVERAGE('auxiliar 13 sal'!Q21:AB21)+AVERAGE('auxiliar 13 sal'!AE21:AP21)+('auxiliar 13 sal'!E21*'DB Func'!BN20)+('auxiliar 13 sal'!E21*'DB Func'!BO20),IF('DB Func'!BQ20="2 Parcelas",(('auxiliar 13 sal'!E21/12*'DB Func'!GF20+AVERAGE('auxiliar 13 sal'!Q21:AB21)+AVERAGE('auxiliar 13 sal'!AE21:AP21)+'auxiliar 13 sal'!E21*'DB Func'!BN20+'auxiliar 13 sal'!E21*'DB Func'!BO20)/2))),0))</f>
        <v>0</v>
      </c>
      <c r="AK25" s="364">
        <f t="shared" ca="1" si="6"/>
        <v>0</v>
      </c>
      <c r="AL25" s="371">
        <f t="shared" ca="1" si="7"/>
        <v>0</v>
      </c>
      <c r="AM25" s="364">
        <f t="shared" ca="1" si="8"/>
        <v>0</v>
      </c>
      <c r="AN25" s="364">
        <f t="shared" ca="1" si="9"/>
        <v>0</v>
      </c>
      <c r="AO25" s="371">
        <f t="shared" ca="1" si="10"/>
        <v>0</v>
      </c>
      <c r="AP25" s="371">
        <f t="shared" ca="1" si="11"/>
        <v>0</v>
      </c>
      <c r="AQ25" s="364">
        <f t="shared" ca="1" si="12"/>
        <v>0</v>
      </c>
      <c r="AR25" s="364">
        <f>IF(OR(M25="",M25=0),0,((FJ25/220)*('Ho Ex'!$C$8+$AS$6))*M25)</f>
        <v>0</v>
      </c>
      <c r="AS25" s="364">
        <f>IF(OR(N25="",N25=0),0,((FJ25/220*('DB Func'!GD20+Lanc!$AS$6))*('Ho Ex'!$I$8+$AS$6))*(N25/52.5*60))</f>
        <v>0</v>
      </c>
      <c r="AT25" s="364">
        <f>IF(OR(M25="",M25=0),0,((FJ25/220)*('Ho Ex'!$J$8+$AS$6))*O25)</f>
        <v>0</v>
      </c>
      <c r="AU25" s="364">
        <f>IF(OR(M25="",M25=0),0,((FJ25/220)*('Ho Ex'!I31+$AS$6))*P25)</f>
        <v>0</v>
      </c>
      <c r="AV25" s="364">
        <f>IF(OR(M25="",M25=0),0,((FJ25/220)*('Ho Ex'!C31+$AS$6))*Q25)</f>
        <v>0</v>
      </c>
      <c r="AW25" s="364">
        <f ca="1">FJ25*'DB Func'!BN20</f>
        <v>0</v>
      </c>
      <c r="AX25" s="364">
        <f ca="1">FJ25*'DB Func'!BO20</f>
        <v>0</v>
      </c>
      <c r="AY25" s="364">
        <f ca="1">IF(FJ25=0,0,VLOOKUP(FJ25,'P Gerais'!$D$39:$G$41,3,TRUE)*Func18!$F$68)</f>
        <v>0</v>
      </c>
      <c r="AZ25" s="364">
        <f t="shared" si="13"/>
        <v>0</v>
      </c>
      <c r="BA25" s="364">
        <f ca="1">((FJ25-FL25-FK25+AZ25+AQ25+SUM(Z25:AA25)+SUM(AW25:AX25)+AK25)*IF('DB Func'!GG20="ok",'DB Func'!GD20,0))+(FJ25-FL25-FK25+AZ25+AQ25+SUM(Z25:AA25)+SUM(AW25:AX25))+AK25</f>
        <v>0</v>
      </c>
      <c r="BB25" s="385">
        <f ca="1">VLOOKUP(BA25,'P Gerais'!$D$22:$G$25,3,TRUE)</f>
        <v>0.08</v>
      </c>
      <c r="BC25" s="364">
        <f ca="1">IF(BA25&lt;'P Gerais'!$D$25,BA25*BB25,Lanc!BB25)</f>
        <v>0</v>
      </c>
      <c r="BD25" s="364">
        <f ca="1">BA25-BC25-('DB Func'!GB20*'P Gerais'!$D$35)</f>
        <v>0</v>
      </c>
      <c r="BE25" s="386">
        <f ca="1">VLOOKUP(BD25,'P Gerais'!$D$29:$F$33,3,TRUE)</f>
        <v>0</v>
      </c>
      <c r="BF25" s="364">
        <f t="shared" ca="1" si="14"/>
        <v>0</v>
      </c>
      <c r="BG25" s="364">
        <f ca="1">VLOOKUP(BD25,'P Gerais'!$D$29:$G$33,4,TRUE)</f>
        <v>0</v>
      </c>
      <c r="BH25" s="364">
        <f t="shared" ca="1" si="15"/>
        <v>0</v>
      </c>
      <c r="BI25" s="364">
        <f t="shared" ca="1" si="16"/>
        <v>0</v>
      </c>
      <c r="BJ25" s="362">
        <f ca="1">'DB Func'!G20</f>
        <v>0</v>
      </c>
      <c r="BK25" s="362">
        <f ca="1">'DB Func'!FW20</f>
        <v>0</v>
      </c>
      <c r="BL25" s="364">
        <f ca="1">D25*'P Gerais'!$D$13</f>
        <v>0</v>
      </c>
      <c r="BM25" s="364">
        <f ca="1">D25*'P Gerais'!$D$14</f>
        <v>0</v>
      </c>
      <c r="BN25" s="364">
        <f ca="1">D25*'P Gerais'!$D$16</f>
        <v>0</v>
      </c>
      <c r="BO25" s="364">
        <f ca="1">D25*'P Gerais'!$D$17</f>
        <v>0</v>
      </c>
      <c r="BP25" s="364">
        <f ca="1">D25*'P Gerais'!$D$18</f>
        <v>0</v>
      </c>
      <c r="BQ25" s="385">
        <f ca="1">VLOOKUP(D25,'P Gerais'!$D$22:$G$24,3,TRUE)</f>
        <v>0.08</v>
      </c>
      <c r="BR25" s="385">
        <f ca="1">VLOOKUP(D25,'P Gerais'!$D$29:$G$33,3,TRUE)</f>
        <v>0</v>
      </c>
      <c r="BS25" s="385">
        <f ca="1">'DB Func'!BN20</f>
        <v>0</v>
      </c>
      <c r="BT25" s="385">
        <f ca="1">'DB Func'!BO20</f>
        <v>0</v>
      </c>
      <c r="BU25" s="385">
        <f ca="1">'DB Func'!FX20</f>
        <v>0</v>
      </c>
      <c r="BV25" s="364">
        <f t="shared" ca="1" si="17"/>
        <v>-0.08</v>
      </c>
      <c r="BW25" s="364">
        <f ca="1">BV25-'DB Func'!GC20</f>
        <v>-0.08</v>
      </c>
      <c r="BX25" s="362">
        <f ca="1">IFERROR(VLOOKUP(BW25,'P Gerais'!$D$29:$G$33,3,TRUE)*BW25,0)</f>
        <v>0</v>
      </c>
      <c r="BY25" s="364">
        <f ca="1">IFERROR(BX25-VLOOKUP(BW25,'P Gerais'!$D$29:$H$33,4,TRUE),0)</f>
        <v>0</v>
      </c>
      <c r="BZ25" s="364">
        <f ca="1">D25*'DB Func'!GD20</f>
        <v>0</v>
      </c>
      <c r="CB25" s="364">
        <f t="shared" ca="1" si="18"/>
        <v>0</v>
      </c>
      <c r="CC25" s="364">
        <f t="shared" si="19"/>
        <v>0</v>
      </c>
      <c r="CD25" s="364">
        <f t="shared" si="20"/>
        <v>0</v>
      </c>
      <c r="CF25" s="362" t="str">
        <f t="shared" ca="1" si="21"/>
        <v>não</v>
      </c>
      <c r="CG25" s="362">
        <f ca="1">IF($CH$8=1,DAY('DB Func'!C20),0)</f>
        <v>0</v>
      </c>
      <c r="CH25" s="362">
        <f ca="1">IF(CI25=0,0,MONTH('DB Func'!C20))</f>
        <v>0</v>
      </c>
      <c r="CI25" s="362">
        <f ca="1">IF('P Gerais'!D23=YEAR('DB Func'!C20),YEAR('DB Func'!C20),0)</f>
        <v>0</v>
      </c>
      <c r="CJ25" s="371">
        <v>48</v>
      </c>
      <c r="CK25" s="363"/>
      <c r="CL25" s="362" t="str">
        <f>IF(ISERROR(HLOOKUP(CL23,$DS$7:$DY25,$DZ25,FALSE)),"N",HLOOKUP(CL23,$DS$7:$DY25,$DZ25,FALSE))</f>
        <v>N</v>
      </c>
      <c r="CM25" s="362" t="str">
        <f>IF(ISERROR(HLOOKUP(CM23,$DS$7:$DY25,$DZ25,FALSE)),"N",HLOOKUP(CM23,$DS$7:$DY25,$DZ25,FALSE))</f>
        <v>N</v>
      </c>
      <c r="CN25" s="362" t="str">
        <f>IF(ISERROR(HLOOKUP(CN23,$DS$7:$DY25,$DZ25,FALSE)),"N",HLOOKUP(CN23,$DS$7:$DY25,$DZ25,FALSE))</f>
        <v>N</v>
      </c>
      <c r="CO25" s="362" t="str">
        <f>IF(ISERROR(HLOOKUP(CO23,$DS$7:$DY25,$DZ25,FALSE)),"N",HLOOKUP(CO23,$DS$7:$DY25,$DZ25,FALSE))</f>
        <v>N</v>
      </c>
      <c r="CP25" s="362" t="str">
        <f>IF(ISERROR(HLOOKUP(CP23,$DS$7:$DY25,$DZ25,FALSE)),"N",HLOOKUP(CP23,$DS$7:$DY25,$DZ25,FALSE))</f>
        <v>N</v>
      </c>
      <c r="CQ25" s="362" t="str">
        <f>IF(ISERROR(HLOOKUP(CQ23,$DS$7:$DY25,$DZ25,FALSE)),"N",HLOOKUP(CQ23,$DS$7:$DY25,$DZ25,FALSE))</f>
        <v>N</v>
      </c>
      <c r="CR25" s="362" t="str">
        <f>IF(ISERROR(HLOOKUP(CR23,$DS$7:$DY25,$DZ25,FALSE)),"N",HLOOKUP(CR23,$DS$7:$DY25,$DZ25,FALSE))</f>
        <v>N</v>
      </c>
      <c r="CS25" s="362" t="str">
        <f>IF(ISERROR(HLOOKUP(CS23,$DS$7:$DY25,$DZ25,FALSE)),"N",HLOOKUP(CS23,$DS$7:$DY25,$DZ25,FALSE))</f>
        <v>N</v>
      </c>
      <c r="CT25" s="362" t="str">
        <f>IF(ISERROR(HLOOKUP(CT23,$DS$7:$DY25,$DZ25,FALSE)),"N",HLOOKUP(CT23,$DS$7:$DY25,$DZ25,FALSE))</f>
        <v>N</v>
      </c>
      <c r="CU25" s="362" t="str">
        <f>IF(ISERROR(HLOOKUP(CU23,$DS$7:$DY25,$DZ25,FALSE)),"N",HLOOKUP(CU23,$DS$7:$DY25,$DZ25,FALSE))</f>
        <v>N</v>
      </c>
      <c r="CV25" s="362" t="str">
        <f>IF(ISERROR(HLOOKUP(CV23,$DS$7:$DY25,$DZ25,FALSE)),"N",HLOOKUP(CV23,$DS$7:$DY25,$DZ25,FALSE))</f>
        <v>N</v>
      </c>
      <c r="CW25" s="362" t="str">
        <f>IF(ISERROR(HLOOKUP(CW23,$DS$7:$DY25,$DZ25,FALSE)),"N",HLOOKUP(CW23,$DS$7:$DY25,$DZ25,FALSE))</f>
        <v>N</v>
      </c>
      <c r="CX25" s="362" t="str">
        <f>IF(ISERROR(HLOOKUP(CX23,$DS$7:$DY25,$DZ25,FALSE)),"N",HLOOKUP(CX23,$DS$7:$DY25,$DZ25,FALSE))</f>
        <v>N</v>
      </c>
      <c r="CY25" s="362" t="str">
        <f>IF(ISERROR(HLOOKUP(CY23,$DS$7:$DY25,$DZ25,FALSE)),"N",HLOOKUP(CY23,$DS$7:$DY25,$DZ25,FALSE))</f>
        <v>N</v>
      </c>
      <c r="CZ25" s="362" t="str">
        <f>IF(ISERROR(HLOOKUP(CZ23,$DS$7:$DY25,$DZ25,FALSE)),"N",HLOOKUP(CZ23,$DS$7:$DY25,$DZ25,FALSE))</f>
        <v>N</v>
      </c>
      <c r="DA25" s="362" t="str">
        <f>IF(ISERROR(HLOOKUP(DA23,$DS$7:$DY25,$DZ25,FALSE)),"N",HLOOKUP(DA23,$DS$7:$DY25,$DZ25,FALSE))</f>
        <v>N</v>
      </c>
      <c r="DB25" s="362" t="str">
        <f>IF(ISERROR(HLOOKUP(DB23,$DS$7:$DY25,$DZ25,FALSE)),"N",HLOOKUP(DB23,$DS$7:$DY25,$DZ25,FALSE))</f>
        <v>N</v>
      </c>
      <c r="DC25" s="362" t="str">
        <f>IF(ISERROR(HLOOKUP(DC23,$DS$7:$DY25,$DZ25,FALSE)),"N",HLOOKUP(DC23,$DS$7:$DY25,$DZ25,FALSE))</f>
        <v>N</v>
      </c>
      <c r="DD25" s="362" t="str">
        <f>IF(ISERROR(HLOOKUP(DD23,$DS$7:$DY25,$DZ25,FALSE)),"N",HLOOKUP(DD23,$DS$7:$DY25,$DZ25,FALSE))</f>
        <v>N</v>
      </c>
      <c r="DE25" s="362" t="str">
        <f>IF(ISERROR(HLOOKUP(DE23,$DS$7:$DY25,$DZ25,FALSE)),"N",HLOOKUP(DE23,$DS$7:$DY25,$DZ25,FALSE))</f>
        <v>N</v>
      </c>
      <c r="DF25" s="362" t="str">
        <f>IF(ISERROR(HLOOKUP(DF23,$DS$7:$DY25,$DZ25,FALSE)),"N",HLOOKUP(DF23,$DS$7:$DY25,$DZ25,FALSE))</f>
        <v>N</v>
      </c>
      <c r="DG25" s="362" t="str">
        <f>IF(ISERROR(HLOOKUP(DG23,$DS$7:$DY25,$DZ25,FALSE)),"N",HLOOKUP(DG23,$DS$7:$DY25,$DZ25,FALSE))</f>
        <v>N</v>
      </c>
      <c r="DH25" s="362" t="str">
        <f>IF(ISERROR(HLOOKUP(DH23,$DS$7:$DY25,$DZ25,FALSE)),"N",HLOOKUP(DH23,$DS$7:$DY25,$DZ25,FALSE))</f>
        <v>N</v>
      </c>
      <c r="DI25" s="362" t="str">
        <f>IF(ISERROR(HLOOKUP(DI23,$DS$7:$DY25,$DZ25,FALSE)),"N",HLOOKUP(DI23,$DS$7:$DY25,$DZ25,FALSE))</f>
        <v>N</v>
      </c>
      <c r="DJ25" s="362" t="str">
        <f>IF(ISERROR(HLOOKUP(DJ23,$DS$7:$DY25,$DZ25,FALSE)),"N",HLOOKUP(DJ23,$DS$7:$DY25,$DZ25,FALSE))</f>
        <v>N</v>
      </c>
      <c r="DK25" s="362" t="str">
        <f>IF(ISERROR(HLOOKUP(DK23,$DS$7:$DY25,$DZ25,FALSE)),"N",HLOOKUP(DK23,$DS$7:$DY25,$DZ25,FALSE))</f>
        <v>N</v>
      </c>
      <c r="DL25" s="362" t="str">
        <f>IF(ISERROR(HLOOKUP(DL23,$DS$7:$DY25,$DZ25,FALSE)),"N",HLOOKUP(DL23,$DS$7:$DY25,$DZ25,FALSE))</f>
        <v>N</v>
      </c>
      <c r="DM25" s="362" t="str">
        <f>IF(ISERROR(HLOOKUP(DM23,$DS$7:$DY25,$DZ25,FALSE)),"N",HLOOKUP(DM23,$DS$7:$DY25,$DZ25,FALSE))</f>
        <v>N</v>
      </c>
      <c r="DN25" s="362" t="str">
        <f>IF(ISERROR(HLOOKUP(DN23,$DS$7:$DY25,$DZ25,FALSE)),"N",HLOOKUP(DN23,$DS$7:$DY25,$DZ25,FALSE))</f>
        <v>N</v>
      </c>
      <c r="DO25" s="362" t="str">
        <f>IF(ISERROR(HLOOKUP(DO23,$DS$7:$DY25,$DZ25,FALSE)),"N",HLOOKUP(DO23,$DS$7:$DY25,$DZ25,FALSE))</f>
        <v>N</v>
      </c>
      <c r="DP25" s="362" t="str">
        <f>IF(ISERROR(HLOOKUP(DP23,$DS$7:$DY25,$DZ25,FALSE)),"N",HLOOKUP(DP23,$DS$7:$DY25,$DZ25,FALSE))</f>
        <v>N</v>
      </c>
      <c r="DQ25" s="362">
        <f t="shared" si="22"/>
        <v>0</v>
      </c>
      <c r="DR25" s="362">
        <f t="shared" si="23"/>
        <v>31</v>
      </c>
      <c r="DS25" s="362" t="str">
        <f>IF('DB Func'!M20&gt;0,"S","N")</f>
        <v>N</v>
      </c>
      <c r="DT25" s="362" t="str">
        <f>IF('DB Func'!R20&gt;0,"S","N")</f>
        <v>N</v>
      </c>
      <c r="DU25" s="362" t="str">
        <f>IF('DB Func'!W20&gt;0,"S","N")</f>
        <v>N</v>
      </c>
      <c r="DV25" s="362" t="str">
        <f>IF('DB Func'!AB20&gt;0,"S","N")</f>
        <v>N</v>
      </c>
      <c r="DW25" s="362" t="str">
        <f>IF('DB Func'!AG20&gt;0,"S","N")</f>
        <v>N</v>
      </c>
      <c r="DX25" s="362" t="str">
        <f>IF('DB Func'!AL20&gt;0,"S","N")</f>
        <v>N</v>
      </c>
      <c r="DY25" s="362" t="str">
        <f>IF('DB Func'!AQ20&gt;0,"S","N")</f>
        <v>N</v>
      </c>
      <c r="DZ25" s="362">
        <v>19</v>
      </c>
      <c r="EA25" s="369">
        <f ca="1">'DB Func'!C20</f>
        <v>0</v>
      </c>
      <c r="EB25" s="362" t="str">
        <f t="shared" ref="EB25:EQ37" ca="1" si="33">IF(DAY($EA25)&gt;EB$7,"n","s")</f>
        <v>s</v>
      </c>
      <c r="EC25" s="362" t="str">
        <f t="shared" ca="1" si="33"/>
        <v>s</v>
      </c>
      <c r="ED25" s="362" t="str">
        <f t="shared" ca="1" si="33"/>
        <v>s</v>
      </c>
      <c r="EE25" s="362" t="str">
        <f t="shared" ca="1" si="33"/>
        <v>s</v>
      </c>
      <c r="EF25" s="362" t="str">
        <f t="shared" ca="1" si="33"/>
        <v>s</v>
      </c>
      <c r="EG25" s="362" t="str">
        <f t="shared" ca="1" si="33"/>
        <v>s</v>
      </c>
      <c r="EH25" s="362" t="str">
        <f t="shared" ca="1" si="33"/>
        <v>s</v>
      </c>
      <c r="EI25" s="362" t="str">
        <f t="shared" ca="1" si="33"/>
        <v>s</v>
      </c>
      <c r="EJ25" s="362" t="str">
        <f t="shared" ca="1" si="33"/>
        <v>s</v>
      </c>
      <c r="EK25" s="362" t="str">
        <f t="shared" ca="1" si="33"/>
        <v>s</v>
      </c>
      <c r="EL25" s="362" t="str">
        <f t="shared" ca="1" si="33"/>
        <v>s</v>
      </c>
      <c r="EM25" s="362" t="str">
        <f t="shared" ca="1" si="33"/>
        <v>s</v>
      </c>
      <c r="EN25" s="362" t="str">
        <f t="shared" ca="1" si="33"/>
        <v>s</v>
      </c>
      <c r="EO25" s="362" t="str">
        <f t="shared" ca="1" si="33"/>
        <v>s</v>
      </c>
      <c r="EP25" s="362" t="str">
        <f t="shared" ca="1" si="33"/>
        <v>s</v>
      </c>
      <c r="EQ25" s="362" t="str">
        <f t="shared" ca="1" si="33"/>
        <v>s</v>
      </c>
      <c r="ER25" s="362" t="str">
        <f t="shared" ca="1" si="32"/>
        <v>s</v>
      </c>
      <c r="ES25" s="362" t="str">
        <f t="shared" ca="1" si="32"/>
        <v>s</v>
      </c>
      <c r="ET25" s="362" t="str">
        <f t="shared" ca="1" si="32"/>
        <v>s</v>
      </c>
      <c r="EU25" s="362" t="str">
        <f t="shared" ca="1" si="32"/>
        <v>s</v>
      </c>
      <c r="EV25" s="362" t="str">
        <f t="shared" ca="1" si="25"/>
        <v>s</v>
      </c>
      <c r="EW25" s="362" t="str">
        <f t="shared" ca="1" si="32"/>
        <v>s</v>
      </c>
      <c r="EX25" s="362" t="str">
        <f t="shared" ca="1" si="32"/>
        <v>s</v>
      </c>
      <c r="EY25" s="362" t="str">
        <f t="shared" ca="1" si="32"/>
        <v>s</v>
      </c>
      <c r="EZ25" s="362" t="str">
        <f t="shared" ca="1" si="32"/>
        <v>s</v>
      </c>
      <c r="FA25" s="362" t="str">
        <f t="shared" ca="1" si="32"/>
        <v>s</v>
      </c>
      <c r="FB25" s="362" t="str">
        <f t="shared" ca="1" si="32"/>
        <v>s</v>
      </c>
      <c r="FC25" s="362" t="str">
        <f t="shared" ca="1" si="32"/>
        <v>s</v>
      </c>
      <c r="FD25" s="362" t="str">
        <f t="shared" ca="1" si="32"/>
        <v>s</v>
      </c>
      <c r="FE25" s="362" t="str">
        <f t="shared" ca="1" si="32"/>
        <v>s</v>
      </c>
      <c r="FF25" s="362" t="str">
        <f t="shared" ca="1" si="32"/>
        <v>s</v>
      </c>
      <c r="FG25" s="362">
        <f t="shared" ca="1" si="26"/>
        <v>31</v>
      </c>
      <c r="FH25" s="362">
        <f t="shared" ca="1" si="27"/>
        <v>0</v>
      </c>
      <c r="FI25" s="362" t="str">
        <f ca="1">IF(AND(YEAR(EA25)='P Gerais'!D23,MONTH(Lanc!EA25)=3,DAY(Lanc!EA25)&gt;1),"S","N")</f>
        <v>N</v>
      </c>
      <c r="FJ25" s="364">
        <f t="shared" ca="1" si="28"/>
        <v>0</v>
      </c>
      <c r="FK25" s="364">
        <f t="shared" si="29"/>
        <v>0</v>
      </c>
      <c r="FL25" s="387">
        <f t="shared" ca="1" si="30"/>
        <v>0</v>
      </c>
      <c r="FP25" s="363">
        <f ca="1">((FJ25-FL25-FK25+AZ25+AQ25+SUM(Z25:AA25)+SUM(AW25:AX25)+AK25)*IF('DB Func'!GG20="ok",'DB Func'!GD20,0))</f>
        <v>0</v>
      </c>
      <c r="FR25" s="389">
        <f t="shared" ca="1" si="31"/>
        <v>0</v>
      </c>
      <c r="GV25" s="49"/>
      <c r="GW25" s="49"/>
      <c r="GX25" s="49"/>
      <c r="GY25" s="49"/>
      <c r="GZ25" s="49"/>
      <c r="HA25" s="49"/>
      <c r="HB25" s="49"/>
      <c r="HC25" s="49"/>
    </row>
    <row r="26" spans="3:211" ht="30" customHeight="1" thickTop="1" thickBot="1">
      <c r="C26" s="390" t="str">
        <f ca="1">IF('DB Func'!B21="Funcionário 19","",'DB Func'!B21)</f>
        <v/>
      </c>
      <c r="D26" s="391">
        <f ca="1">'DB Func'!CF21</f>
        <v>0</v>
      </c>
      <c r="E26" s="382" t="str">
        <f ca="1">IF(C26="","-",IF(OR(terceiro!E26="MAR",terceiro!F26="MAR"),"Sim","Não"))</f>
        <v>-</v>
      </c>
      <c r="F26" s="383" t="str">
        <f ca="1">IF(C26="","-",IF(OR(Ferias!E26="MAR",Ferias!F26="MAR"),"Sim","Não"))</f>
        <v>-</v>
      </c>
      <c r="G26" s="383">
        <f ca="1">IF(C26="",0,IF(F26="Sim",IF(Ferias!E26="MAR",Ferias!I26,Ferias!J26),0))</f>
        <v>0</v>
      </c>
      <c r="H26" s="185"/>
      <c r="I26" s="185"/>
      <c r="J26" s="398">
        <f t="shared" ca="1" si="5"/>
        <v>0</v>
      </c>
      <c r="K26" s="152"/>
      <c r="L26" s="151"/>
      <c r="M26" s="189"/>
      <c r="N26" s="153"/>
      <c r="O26" s="48"/>
      <c r="P26" s="48"/>
      <c r="Q26" s="48"/>
      <c r="R26" s="49"/>
      <c r="S26" s="49"/>
      <c r="T26" s="49"/>
      <c r="U26" s="49"/>
      <c r="V26" s="49"/>
      <c r="W26" s="49"/>
      <c r="X26" s="49"/>
      <c r="Y26" s="49"/>
      <c r="Z26" s="49"/>
      <c r="AA26" s="49"/>
      <c r="AB26" s="48"/>
      <c r="AC26" s="48"/>
      <c r="AD26" s="49"/>
      <c r="AE26" s="49"/>
      <c r="AF26" s="314"/>
      <c r="AH26" s="400">
        <f ca="1">IF(AND('DB Func'!GE21="Fevereiro",'DB Func'!BQ21="2 Parcelas"),(('auxiliar 13 sal'!E22/12*'DB Func'!GF21+AVERAGE('auxiliar 13 sal'!Q22:AB22)+AVERAGE('auxiliar 13 sal'!AE22:AP22)+'auxiliar 13 sal'!E22*'DB Func'!BN21+'auxiliar 13 sal'!E22*'DB Func'!BO21)/2),IF('DB Func'!GE21="Março",IF('DB Func'!BQ21="Parcela Única",('auxiliar 13 sal'!E22/12*'DB Func'!GF21)+AVERAGE('auxiliar 13 sal'!Q22:AB22)+AVERAGE('auxiliar 13 sal'!AE22:AP22)+('auxiliar 13 sal'!E22*'DB Func'!BN21)+('auxiliar 13 sal'!E22*'DB Func'!BO21),IF('DB Func'!BQ21="2 Parcelas",(('auxiliar 13 sal'!E22/12*'DB Func'!GF21+AVERAGE('auxiliar 13 sal'!Q22:AB22)+AVERAGE('auxiliar 13 sal'!AE22:AP22)+'auxiliar 13 sal'!E22*'DB Func'!BN21+'auxiliar 13 sal'!E22*'DB Func'!BO21)/2))),0))</f>
        <v>0</v>
      </c>
      <c r="AK26" s="364">
        <f t="shared" ca="1" si="6"/>
        <v>0</v>
      </c>
      <c r="AL26" s="371">
        <f t="shared" ca="1" si="7"/>
        <v>0</v>
      </c>
      <c r="AM26" s="364">
        <f t="shared" ca="1" si="8"/>
        <v>0</v>
      </c>
      <c r="AN26" s="364">
        <f t="shared" ca="1" si="9"/>
        <v>0</v>
      </c>
      <c r="AO26" s="371">
        <f t="shared" ca="1" si="10"/>
        <v>0</v>
      </c>
      <c r="AP26" s="371">
        <f t="shared" ca="1" si="11"/>
        <v>0</v>
      </c>
      <c r="AQ26" s="364">
        <f t="shared" ca="1" si="12"/>
        <v>0</v>
      </c>
      <c r="AR26" s="364">
        <f>IF(OR(M26="",M26=0),0,((FJ26/220)*('Ho Ex'!$C$8+$AS$6))*M26)</f>
        <v>0</v>
      </c>
      <c r="AS26" s="364">
        <f>IF(OR(N26="",N26=0),0,((FJ26/220*('DB Func'!GD21+Lanc!$AS$6))*('Ho Ex'!$I$8+$AS$6))*(N26/52.5*60))</f>
        <v>0</v>
      </c>
      <c r="AT26" s="364">
        <f>IF(OR(M26="",M26=0),0,((FJ26/220)*('Ho Ex'!$J$8+$AS$6))*O26)</f>
        <v>0</v>
      </c>
      <c r="AU26" s="364">
        <f>IF(OR(M26="",M26=0),0,((FJ26/220)*('Ho Ex'!I32+$AS$6))*P26)</f>
        <v>0</v>
      </c>
      <c r="AV26" s="364">
        <f>IF(OR(M26="",M26=0),0,((FJ26/220)*('Ho Ex'!C23+$AS$6))*Q26)</f>
        <v>0</v>
      </c>
      <c r="AW26" s="364">
        <f ca="1">FJ26*'DB Func'!BN21</f>
        <v>0</v>
      </c>
      <c r="AX26" s="364">
        <f ca="1">FJ26*'DB Func'!BO21</f>
        <v>0</v>
      </c>
      <c r="AY26" s="364">
        <f ca="1">IF(FJ26=0,0,VLOOKUP(FJ26,'P Gerais'!$D$39:$G$41,3,TRUE)*Func19!$F$68)</f>
        <v>0</v>
      </c>
      <c r="AZ26" s="364">
        <f t="shared" si="13"/>
        <v>0</v>
      </c>
      <c r="BA26" s="364">
        <f ca="1">((FJ26-FL26-FK26+AZ26+AQ26+SUM(Z26:AA26)+SUM(AW26:AX26)+AK26)*IF('DB Func'!GG21="ok",'DB Func'!GD21,0))+(FJ26-FL26-FK26+AZ26+AQ26+SUM(Z26:AA26)+SUM(AW26:AX26))+AK26</f>
        <v>0</v>
      </c>
      <c r="BB26" s="385">
        <f ca="1">VLOOKUP(BA26,'P Gerais'!$D$22:$G$25,3,TRUE)</f>
        <v>0.08</v>
      </c>
      <c r="BC26" s="364">
        <f ca="1">IF(BA26&lt;'P Gerais'!$D$25,BA26*BB26,Lanc!BB26)</f>
        <v>0</v>
      </c>
      <c r="BD26" s="364">
        <f ca="1">BA26-BC26-('DB Func'!GB21*'P Gerais'!$D$35)</f>
        <v>0</v>
      </c>
      <c r="BE26" s="386">
        <f ca="1">VLOOKUP(BD26,'P Gerais'!$D$29:$F$33,3,TRUE)</f>
        <v>0</v>
      </c>
      <c r="BF26" s="364">
        <f t="shared" ca="1" si="14"/>
        <v>0</v>
      </c>
      <c r="BG26" s="364">
        <f ca="1">VLOOKUP(BD26,'P Gerais'!$D$29:$G$33,4,TRUE)</f>
        <v>0</v>
      </c>
      <c r="BH26" s="364">
        <f t="shared" ca="1" si="15"/>
        <v>0</v>
      </c>
      <c r="BI26" s="364">
        <f t="shared" ca="1" si="16"/>
        <v>0</v>
      </c>
      <c r="BJ26" s="362">
        <f ca="1">'DB Func'!G21</f>
        <v>0</v>
      </c>
      <c r="BK26" s="362">
        <f ca="1">'DB Func'!FW21</f>
        <v>0</v>
      </c>
      <c r="BL26" s="364">
        <f ca="1">D26*'P Gerais'!$D$13</f>
        <v>0</v>
      </c>
      <c r="BM26" s="364">
        <f ca="1">D26*'P Gerais'!$D$14</f>
        <v>0</v>
      </c>
      <c r="BN26" s="364">
        <f ca="1">D26*'P Gerais'!$D$16</f>
        <v>0</v>
      </c>
      <c r="BO26" s="364">
        <f ca="1">D26*'P Gerais'!$D$17</f>
        <v>0</v>
      </c>
      <c r="BP26" s="364">
        <f ca="1">D26*'P Gerais'!$D$18</f>
        <v>0</v>
      </c>
      <c r="BQ26" s="385">
        <f ca="1">VLOOKUP(D26,'P Gerais'!$D$22:$G$24,3,TRUE)</f>
        <v>0.08</v>
      </c>
      <c r="BR26" s="385">
        <f ca="1">VLOOKUP(D26,'P Gerais'!$D$29:$G$33,3,TRUE)</f>
        <v>0</v>
      </c>
      <c r="BS26" s="385">
        <f ca="1">'DB Func'!BN21</f>
        <v>0</v>
      </c>
      <c r="BT26" s="385">
        <f ca="1">'DB Func'!BO21</f>
        <v>0</v>
      </c>
      <c r="BU26" s="385">
        <f ca="1">'DB Func'!FX21</f>
        <v>0</v>
      </c>
      <c r="BV26" s="364">
        <f t="shared" ca="1" si="17"/>
        <v>-0.08</v>
      </c>
      <c r="BW26" s="364">
        <f ca="1">BV26-'DB Func'!GC21</f>
        <v>-0.08</v>
      </c>
      <c r="BX26" s="362">
        <f ca="1">IFERROR(VLOOKUP(BW26,'P Gerais'!$D$29:$G$33,3,TRUE)*BW26,0)</f>
        <v>0</v>
      </c>
      <c r="BY26" s="364">
        <f ca="1">IFERROR(BX26-VLOOKUP(BW26,'P Gerais'!$D$29:$H$33,4,TRUE),0)</f>
        <v>0</v>
      </c>
      <c r="BZ26" s="364">
        <f ca="1">D26*'DB Func'!GD21</f>
        <v>0</v>
      </c>
      <c r="CB26" s="364">
        <f t="shared" ca="1" si="18"/>
        <v>0</v>
      </c>
      <c r="CC26" s="364">
        <f t="shared" si="19"/>
        <v>0</v>
      </c>
      <c r="CD26" s="364">
        <f t="shared" si="20"/>
        <v>0</v>
      </c>
      <c r="CF26" s="362" t="str">
        <f t="shared" ca="1" si="21"/>
        <v>não</v>
      </c>
      <c r="CG26" s="362">
        <f ca="1">IF($CH$8=1,DAY('DB Func'!C21),0)</f>
        <v>0</v>
      </c>
      <c r="CH26" s="362">
        <f ca="1">IF(CI26=0,0,MONTH('DB Func'!C21))</f>
        <v>0</v>
      </c>
      <c r="CI26" s="362">
        <f ca="1">IF('P Gerais'!D24=YEAR('DB Func'!C21),YEAR('DB Func'!C21),0)</f>
        <v>0</v>
      </c>
      <c r="CJ26" s="371">
        <v>49</v>
      </c>
      <c r="CK26" s="363"/>
      <c r="CL26" s="362" t="str">
        <f ca="1">IF(ISERROR(HLOOKUP(CL24,$DS$7:$DY26,$DZ26,FALSE)),"N",HLOOKUP(CL24,$DS$7:$DY26,$DZ26,FALSE))</f>
        <v>N</v>
      </c>
      <c r="CM26" s="362" t="str">
        <f ca="1">IF(ISERROR(HLOOKUP(CM24,$DS$7:$DY26,$DZ26,FALSE)),"N",HLOOKUP(CM24,$DS$7:$DY26,$DZ26,FALSE))</f>
        <v>N</v>
      </c>
      <c r="CN26" s="362" t="str">
        <f ca="1">IF(ISERROR(HLOOKUP(CN24,$DS$7:$DY26,$DZ26,FALSE)),"N",HLOOKUP(CN24,$DS$7:$DY26,$DZ26,FALSE))</f>
        <v>N</v>
      </c>
      <c r="CO26" s="362" t="str">
        <f ca="1">IF(ISERROR(HLOOKUP(CO24,$DS$7:$DY26,$DZ26,FALSE)),"N",HLOOKUP(CO24,$DS$7:$DY26,$DZ26,FALSE))</f>
        <v>N</v>
      </c>
      <c r="CP26" s="362" t="str">
        <f ca="1">IF(ISERROR(HLOOKUP(CP24,$DS$7:$DY26,$DZ26,FALSE)),"N",HLOOKUP(CP24,$DS$7:$DY26,$DZ26,FALSE))</f>
        <v>N</v>
      </c>
      <c r="CQ26" s="362" t="str">
        <f ca="1">IF(ISERROR(HLOOKUP(CQ24,$DS$7:$DY26,$DZ26,FALSE)),"N",HLOOKUP(CQ24,$DS$7:$DY26,$DZ26,FALSE))</f>
        <v>N</v>
      </c>
      <c r="CR26" s="362" t="str">
        <f>IF(ISERROR(HLOOKUP(CR24,$DS$7:$DY26,$DZ26,FALSE)),"N",HLOOKUP(CR24,$DS$7:$DY26,$DZ26,FALSE))</f>
        <v>N</v>
      </c>
      <c r="CS26" s="362" t="str">
        <f ca="1">IF(ISERROR(HLOOKUP(CS24,$DS$7:$DY26,$DZ26,FALSE)),"N",HLOOKUP(CS24,$DS$7:$DY26,$DZ26,FALSE))</f>
        <v>N</v>
      </c>
      <c r="CT26" s="362" t="str">
        <f ca="1">IF(ISERROR(HLOOKUP(CT24,$DS$7:$DY26,$DZ26,FALSE)),"N",HLOOKUP(CT24,$DS$7:$DY26,$DZ26,FALSE))</f>
        <v>N</v>
      </c>
      <c r="CU26" s="362" t="str">
        <f ca="1">IF(ISERROR(HLOOKUP(CU24,$DS$7:$DY26,$DZ26,FALSE)),"N",HLOOKUP(CU24,$DS$7:$DY26,$DZ26,FALSE))</f>
        <v>N</v>
      </c>
      <c r="CV26" s="362" t="str">
        <f ca="1">IF(ISERROR(HLOOKUP(CV24,$DS$7:$DY26,$DZ26,FALSE)),"N",HLOOKUP(CV24,$DS$7:$DY26,$DZ26,FALSE))</f>
        <v>N</v>
      </c>
      <c r="CW26" s="362" t="str">
        <f ca="1">IF(ISERROR(HLOOKUP(CW24,$DS$7:$DY26,$DZ26,FALSE)),"N",HLOOKUP(CW24,$DS$7:$DY26,$DZ26,FALSE))</f>
        <v>N</v>
      </c>
      <c r="CX26" s="362" t="str">
        <f ca="1">IF(ISERROR(HLOOKUP(CX24,$DS$7:$DY26,$DZ26,FALSE)),"N",HLOOKUP(CX24,$DS$7:$DY26,$DZ26,FALSE))</f>
        <v>N</v>
      </c>
      <c r="CY26" s="362" t="str">
        <f>IF(ISERROR(HLOOKUP(CY24,$DS$7:$DY26,$DZ26,FALSE)),"N",HLOOKUP(CY24,$DS$7:$DY26,$DZ26,FALSE))</f>
        <v>N</v>
      </c>
      <c r="CZ26" s="362" t="str">
        <f ca="1">IF(ISERROR(HLOOKUP(CZ24,$DS$7:$DY26,$DZ26,FALSE)),"N",HLOOKUP(CZ24,$DS$7:$DY26,$DZ26,FALSE))</f>
        <v>N</v>
      </c>
      <c r="DA26" s="362" t="str">
        <f ca="1">IF(ISERROR(HLOOKUP(DA24,$DS$7:$DY26,$DZ26,FALSE)),"N",HLOOKUP(DA24,$DS$7:$DY26,$DZ26,FALSE))</f>
        <v>N</v>
      </c>
      <c r="DB26" s="362" t="str">
        <f ca="1">IF(ISERROR(HLOOKUP(DB24,$DS$7:$DY26,$DZ26,FALSE)),"N",HLOOKUP(DB24,$DS$7:$DY26,$DZ26,FALSE))</f>
        <v>N</v>
      </c>
      <c r="DC26" s="362" t="str">
        <f ca="1">IF(ISERROR(HLOOKUP(DC24,$DS$7:$DY26,$DZ26,FALSE)),"N",HLOOKUP(DC24,$DS$7:$DY26,$DZ26,FALSE))</f>
        <v>N</v>
      </c>
      <c r="DD26" s="362" t="str">
        <f ca="1">IF(ISERROR(HLOOKUP(DD24,$DS$7:$DY26,$DZ26,FALSE)),"N",HLOOKUP(DD24,$DS$7:$DY26,$DZ26,FALSE))</f>
        <v>N</v>
      </c>
      <c r="DE26" s="362" t="str">
        <f ca="1">IF(ISERROR(HLOOKUP(DE24,$DS$7:$DY26,$DZ26,FALSE)),"N",HLOOKUP(DE24,$DS$7:$DY26,$DZ26,FALSE))</f>
        <v>N</v>
      </c>
      <c r="DF26" s="362" t="str">
        <f>IF(ISERROR(HLOOKUP(DF24,$DS$7:$DY26,$DZ26,FALSE)),"N",HLOOKUP(DF24,$DS$7:$DY26,$DZ26,FALSE))</f>
        <v>N</v>
      </c>
      <c r="DG26" s="362" t="str">
        <f ca="1">IF(ISERROR(HLOOKUP(DG24,$DS$7:$DY26,$DZ26,FALSE)),"N",HLOOKUP(DG24,$DS$7:$DY26,$DZ26,FALSE))</f>
        <v>N</v>
      </c>
      <c r="DH26" s="362" t="str">
        <f ca="1">IF(ISERROR(HLOOKUP(DH24,$DS$7:$DY26,$DZ26,FALSE)),"N",HLOOKUP(DH24,$DS$7:$DY26,$DZ26,FALSE))</f>
        <v>N</v>
      </c>
      <c r="DI26" s="362" t="str">
        <f ca="1">IF(ISERROR(HLOOKUP(DI24,$DS$7:$DY26,$DZ26,FALSE)),"N",HLOOKUP(DI24,$DS$7:$DY26,$DZ26,FALSE))</f>
        <v>N</v>
      </c>
      <c r="DJ26" s="362" t="str">
        <f ca="1">IF(ISERROR(HLOOKUP(DJ24,$DS$7:$DY26,$DZ26,FALSE)),"N",HLOOKUP(DJ24,$DS$7:$DY26,$DZ26,FALSE))</f>
        <v>N</v>
      </c>
      <c r="DK26" s="362" t="str">
        <f ca="1">IF(ISERROR(HLOOKUP(DK24,$DS$7:$DY26,$DZ26,FALSE)),"N",HLOOKUP(DK24,$DS$7:$DY26,$DZ26,FALSE))</f>
        <v>N</v>
      </c>
      <c r="DL26" s="362" t="str">
        <f ca="1">IF(ISERROR(HLOOKUP(DL24,$DS$7:$DY26,$DZ26,FALSE)),"N",HLOOKUP(DL24,$DS$7:$DY26,$DZ26,FALSE))</f>
        <v>N</v>
      </c>
      <c r="DM26" s="362" t="str">
        <f>IF(ISERROR(HLOOKUP(DM24,$DS$7:$DY26,$DZ26,FALSE)),"N",HLOOKUP(DM24,$DS$7:$DY26,$DZ26,FALSE))</f>
        <v>N</v>
      </c>
      <c r="DN26" s="362" t="str">
        <f ca="1">IF(ISERROR(HLOOKUP(DN24,$DS$7:$DY26,$DZ26,FALSE)),"N",HLOOKUP(DN24,$DS$7:$DY26,$DZ26,FALSE))</f>
        <v>N</v>
      </c>
      <c r="DO26" s="362" t="str">
        <f ca="1">IF(ISERROR(HLOOKUP(DO24,$DS$7:$DY26,$DZ26,FALSE)),"N",HLOOKUP(DO24,$DS$7:$DY26,$DZ26,FALSE))</f>
        <v>N</v>
      </c>
      <c r="DP26" s="362" t="str">
        <f ca="1">IF(ISERROR(HLOOKUP(DP24,$DS$7:$DY26,$DZ26,FALSE)),"N",HLOOKUP(DP24,$DS$7:$DY26,$DZ26,FALSE))</f>
        <v>N</v>
      </c>
      <c r="DQ26" s="362">
        <f t="shared" ca="1" si="22"/>
        <v>0</v>
      </c>
      <c r="DR26" s="362">
        <f t="shared" ca="1" si="23"/>
        <v>31</v>
      </c>
      <c r="DS26" s="362" t="str">
        <f>IF('DB Func'!M21&gt;0,"S","N")</f>
        <v>N</v>
      </c>
      <c r="DT26" s="362" t="str">
        <f>IF('DB Func'!R21&gt;0,"S","N")</f>
        <v>N</v>
      </c>
      <c r="DU26" s="362" t="str">
        <f>IF('DB Func'!W21&gt;0,"S","N")</f>
        <v>N</v>
      </c>
      <c r="DV26" s="362" t="str">
        <f>IF('DB Func'!AB21&gt;0,"S","N")</f>
        <v>N</v>
      </c>
      <c r="DW26" s="362" t="str">
        <f>IF('DB Func'!AG21&gt;0,"S","N")</f>
        <v>N</v>
      </c>
      <c r="DX26" s="362" t="str">
        <f>IF('DB Func'!AL21&gt;0,"S","N")</f>
        <v>N</v>
      </c>
      <c r="DY26" s="362" t="str">
        <f>IF('DB Func'!AQ21&gt;0,"S","N")</f>
        <v>N</v>
      </c>
      <c r="DZ26" s="362">
        <v>20</v>
      </c>
      <c r="EA26" s="369">
        <f ca="1">'DB Func'!C21</f>
        <v>0</v>
      </c>
      <c r="EB26" s="362" t="str">
        <f t="shared" ca="1" si="33"/>
        <v>s</v>
      </c>
      <c r="EC26" s="362" t="str">
        <f t="shared" ca="1" si="33"/>
        <v>s</v>
      </c>
      <c r="ED26" s="362" t="str">
        <f t="shared" ca="1" si="33"/>
        <v>s</v>
      </c>
      <c r="EE26" s="362" t="str">
        <f t="shared" ca="1" si="33"/>
        <v>s</v>
      </c>
      <c r="EF26" s="362" t="str">
        <f t="shared" ca="1" si="33"/>
        <v>s</v>
      </c>
      <c r="EG26" s="362" t="str">
        <f t="shared" ca="1" si="33"/>
        <v>s</v>
      </c>
      <c r="EH26" s="362" t="str">
        <f t="shared" ca="1" si="33"/>
        <v>s</v>
      </c>
      <c r="EI26" s="362" t="str">
        <f t="shared" ca="1" si="33"/>
        <v>s</v>
      </c>
      <c r="EJ26" s="362" t="str">
        <f t="shared" ca="1" si="33"/>
        <v>s</v>
      </c>
      <c r="EK26" s="362" t="str">
        <f t="shared" ca="1" si="33"/>
        <v>s</v>
      </c>
      <c r="EL26" s="362" t="str">
        <f t="shared" ca="1" si="33"/>
        <v>s</v>
      </c>
      <c r="EM26" s="362" t="str">
        <f t="shared" ca="1" si="33"/>
        <v>s</v>
      </c>
      <c r="EN26" s="362" t="str">
        <f t="shared" ca="1" si="33"/>
        <v>s</v>
      </c>
      <c r="EO26" s="362" t="str">
        <f t="shared" ca="1" si="33"/>
        <v>s</v>
      </c>
      <c r="EP26" s="362" t="str">
        <f t="shared" ca="1" si="33"/>
        <v>s</v>
      </c>
      <c r="EQ26" s="362" t="str">
        <f t="shared" ca="1" si="33"/>
        <v>s</v>
      </c>
      <c r="ER26" s="362" t="str">
        <f t="shared" ca="1" si="32"/>
        <v>s</v>
      </c>
      <c r="ES26" s="362" t="str">
        <f t="shared" ca="1" si="32"/>
        <v>s</v>
      </c>
      <c r="ET26" s="362" t="str">
        <f t="shared" ca="1" si="32"/>
        <v>s</v>
      </c>
      <c r="EU26" s="362" t="str">
        <f t="shared" ca="1" si="32"/>
        <v>s</v>
      </c>
      <c r="EV26" s="362" t="str">
        <f t="shared" ca="1" si="25"/>
        <v>s</v>
      </c>
      <c r="EW26" s="362" t="str">
        <f t="shared" ca="1" si="32"/>
        <v>s</v>
      </c>
      <c r="EX26" s="362" t="str">
        <f t="shared" ca="1" si="32"/>
        <v>s</v>
      </c>
      <c r="EY26" s="362" t="str">
        <f t="shared" ca="1" si="32"/>
        <v>s</v>
      </c>
      <c r="EZ26" s="362" t="str">
        <f t="shared" ca="1" si="32"/>
        <v>s</v>
      </c>
      <c r="FA26" s="362" t="str">
        <f t="shared" ca="1" si="32"/>
        <v>s</v>
      </c>
      <c r="FB26" s="362" t="str">
        <f t="shared" ca="1" si="32"/>
        <v>s</v>
      </c>
      <c r="FC26" s="362" t="str">
        <f t="shared" ca="1" si="32"/>
        <v>s</v>
      </c>
      <c r="FD26" s="362" t="str">
        <f t="shared" ca="1" si="32"/>
        <v>s</v>
      </c>
      <c r="FE26" s="362" t="str">
        <f t="shared" ca="1" si="32"/>
        <v>s</v>
      </c>
      <c r="FF26" s="362" t="str">
        <f t="shared" ca="1" si="32"/>
        <v>s</v>
      </c>
      <c r="FG26" s="362">
        <f t="shared" ca="1" si="26"/>
        <v>31</v>
      </c>
      <c r="FH26" s="362">
        <f t="shared" ca="1" si="27"/>
        <v>0</v>
      </c>
      <c r="FI26" s="362" t="str">
        <f ca="1">IF(AND(YEAR(EA26)='P Gerais'!D24,MONTH(Lanc!EA26)=3,DAY(Lanc!EA26)&gt;1),"S","N")</f>
        <v>N</v>
      </c>
      <c r="FJ26" s="364">
        <f t="shared" ca="1" si="28"/>
        <v>0</v>
      </c>
      <c r="FK26" s="364">
        <f t="shared" si="29"/>
        <v>0</v>
      </c>
      <c r="FL26" s="387">
        <f t="shared" ca="1" si="30"/>
        <v>0</v>
      </c>
      <c r="FP26" s="363">
        <f ca="1">((FJ26-FL26-FK26+AZ26+AQ26+SUM(Z26:AA26)+SUM(AW26:AX26)+AK26)*IF('DB Func'!GG21="ok",'DB Func'!GD21,0))</f>
        <v>0</v>
      </c>
      <c r="FR26" s="389">
        <f t="shared" ca="1" si="31"/>
        <v>0</v>
      </c>
      <c r="GV26" s="49"/>
      <c r="GW26" s="49"/>
      <c r="GX26" s="49"/>
      <c r="GY26" s="49"/>
      <c r="GZ26" s="49"/>
      <c r="HA26" s="49"/>
      <c r="HB26" s="49"/>
      <c r="HC26" s="49"/>
    </row>
    <row r="27" spans="3:211" ht="30" customHeight="1" thickTop="1" thickBot="1">
      <c r="C27" s="390" t="str">
        <f ca="1">IF('DB Func'!B22="Funcionário 20","",'DB Func'!B22)</f>
        <v/>
      </c>
      <c r="D27" s="391">
        <f ca="1">'DB Func'!CF22</f>
        <v>0</v>
      </c>
      <c r="E27" s="382" t="str">
        <f ca="1">IF(C27="","-",IF(OR(terceiro!E27="MAR",terceiro!F27="MAR"),"Sim","Não"))</f>
        <v>-</v>
      </c>
      <c r="F27" s="383" t="str">
        <f ca="1">IF(C27="","-",IF(OR(Ferias!E27="MAR",Ferias!F27="MAR"),"Sim","Não"))</f>
        <v>-</v>
      </c>
      <c r="G27" s="383">
        <f ca="1">IF(C27="",0,IF(F27="Sim",IF(Ferias!E27="MAR",Ferias!I27,Ferias!J27),0))</f>
        <v>0</v>
      </c>
      <c r="H27" s="185"/>
      <c r="I27" s="185"/>
      <c r="J27" s="398">
        <f t="shared" ca="1" si="5"/>
        <v>0</v>
      </c>
      <c r="K27" s="152"/>
      <c r="L27" s="151"/>
      <c r="M27" s="189"/>
      <c r="N27" s="153"/>
      <c r="O27" s="48"/>
      <c r="P27" s="48"/>
      <c r="Q27" s="48"/>
      <c r="R27" s="49"/>
      <c r="S27" s="49"/>
      <c r="T27" s="49"/>
      <c r="U27" s="49"/>
      <c r="V27" s="49"/>
      <c r="W27" s="49"/>
      <c r="X27" s="49"/>
      <c r="Y27" s="49"/>
      <c r="Z27" s="49"/>
      <c r="AA27" s="49"/>
      <c r="AB27" s="48"/>
      <c r="AC27" s="48"/>
      <c r="AD27" s="49"/>
      <c r="AE27" s="49"/>
      <c r="AF27" s="314"/>
      <c r="AH27" s="400">
        <f ca="1">IF(AND('DB Func'!GE22="Fevereiro",'DB Func'!BQ22="2 Parcelas"),(('auxiliar 13 sal'!E23/12*'DB Func'!GF22+AVERAGE('auxiliar 13 sal'!Q23:AB23)+AVERAGE('auxiliar 13 sal'!AE23:AP23)+'auxiliar 13 sal'!E23*'DB Func'!BN22+'auxiliar 13 sal'!E23*'DB Func'!BO22)/2),IF('DB Func'!GE22="Março",IF('DB Func'!BQ22="Parcela Única",('auxiliar 13 sal'!E23/12*'DB Func'!GF22)+AVERAGE('auxiliar 13 sal'!Q23:AB23)+AVERAGE('auxiliar 13 sal'!AE23:AP23)+('auxiliar 13 sal'!E23*'DB Func'!BN22)+('auxiliar 13 sal'!E23*'DB Func'!BO22),IF('DB Func'!BQ22="2 Parcelas",(('auxiliar 13 sal'!E23/12*'DB Func'!GF22+AVERAGE('auxiliar 13 sal'!Q23:AB23)+AVERAGE('auxiliar 13 sal'!AE23:AP23)+'auxiliar 13 sal'!E23*'DB Func'!BN22+'auxiliar 13 sal'!E23*'DB Func'!BO22)/2))),0))</f>
        <v>0</v>
      </c>
      <c r="AK27" s="364">
        <f t="shared" ca="1" si="6"/>
        <v>0</v>
      </c>
      <c r="AL27" s="371">
        <f t="shared" ca="1" si="7"/>
        <v>0</v>
      </c>
      <c r="AM27" s="364">
        <f t="shared" ca="1" si="8"/>
        <v>0</v>
      </c>
      <c r="AN27" s="364">
        <f t="shared" ca="1" si="9"/>
        <v>0</v>
      </c>
      <c r="AO27" s="371">
        <f t="shared" ca="1" si="10"/>
        <v>0</v>
      </c>
      <c r="AP27" s="371">
        <f t="shared" ca="1" si="11"/>
        <v>0</v>
      </c>
      <c r="AQ27" s="364">
        <f t="shared" ca="1" si="12"/>
        <v>0</v>
      </c>
      <c r="AR27" s="364">
        <f>IF(OR(M27="",M27=0),0,((FJ27/220)*('Ho Ex'!$C$8+$AS$6))*M27)</f>
        <v>0</v>
      </c>
      <c r="AS27" s="364">
        <f>IF(OR(N27="",N27=0),0,((FJ27/220*('DB Func'!GD22+Lanc!$AS$6))*('Ho Ex'!$I$8+$AS$6))*(N27/52.5*60))</f>
        <v>0</v>
      </c>
      <c r="AT27" s="364">
        <f>IF(OR(M27="",M27=0),0,((FJ27/220)*('Ho Ex'!$J$8+$AS$6))*O27)</f>
        <v>0</v>
      </c>
      <c r="AU27" s="364">
        <f>IF(OR(M27="",M27=0),0,((FJ27/220)*('Ho Ex'!I33+$AS$6))*P27)</f>
        <v>0</v>
      </c>
      <c r="AV27" s="364">
        <f>IF(OR(M27="",M27=0),0,((FJ27/220)*('Ho Ex'!C24+$AS$6))*Q27)</f>
        <v>0</v>
      </c>
      <c r="AW27" s="364">
        <f ca="1">FJ27*'DB Func'!BN22</f>
        <v>0</v>
      </c>
      <c r="AX27" s="364">
        <f ca="1">FJ27*'DB Func'!BO22</f>
        <v>0</v>
      </c>
      <c r="AY27" s="364">
        <f ca="1">IF(FJ27=0,0,VLOOKUP(FJ27,'P Gerais'!$D$39:$G$41,3,TRUE)*Func20!$F$68)</f>
        <v>0</v>
      </c>
      <c r="AZ27" s="364">
        <f t="shared" si="13"/>
        <v>0</v>
      </c>
      <c r="BA27" s="364">
        <f ca="1">((FJ27-FL27-FK27+AZ27+AQ27+SUM(Z27:AA27)+SUM(AW27:AX27)+AK27)*IF('DB Func'!GG22="ok",'DB Func'!GD22,0))+(FJ27-FL27-FK27+AZ27+AQ27+SUM(Z27:AA27)+SUM(AW27:AX27))+AK27</f>
        <v>0</v>
      </c>
      <c r="BB27" s="385">
        <f ca="1">VLOOKUP(BA27,'P Gerais'!$D$22:$G$25,3,TRUE)</f>
        <v>0.08</v>
      </c>
      <c r="BC27" s="364">
        <f ca="1">IF(BA27&lt;'P Gerais'!$D$25,BA27*BB27,Lanc!BB27)</f>
        <v>0</v>
      </c>
      <c r="BD27" s="364">
        <f ca="1">BA27-BC27-('DB Func'!GB22*'P Gerais'!$D$35)</f>
        <v>0</v>
      </c>
      <c r="BE27" s="386">
        <f ca="1">VLOOKUP(BD27,'P Gerais'!$D$29:$F$33,3,TRUE)</f>
        <v>0</v>
      </c>
      <c r="BF27" s="364">
        <f t="shared" ca="1" si="14"/>
        <v>0</v>
      </c>
      <c r="BG27" s="364">
        <f ca="1">VLOOKUP(BD27,'P Gerais'!$D$29:$G$33,4,TRUE)</f>
        <v>0</v>
      </c>
      <c r="BH27" s="364">
        <f t="shared" ca="1" si="15"/>
        <v>0</v>
      </c>
      <c r="BI27" s="364">
        <f t="shared" ca="1" si="16"/>
        <v>0</v>
      </c>
      <c r="BJ27" s="362">
        <f ca="1">'DB Func'!G22</f>
        <v>0</v>
      </c>
      <c r="BK27" s="362">
        <f ca="1">'DB Func'!FW22</f>
        <v>0</v>
      </c>
      <c r="BL27" s="364">
        <f ca="1">D27*'P Gerais'!$D$13</f>
        <v>0</v>
      </c>
      <c r="BM27" s="364">
        <f ca="1">D27*'P Gerais'!$D$14</f>
        <v>0</v>
      </c>
      <c r="BN27" s="364">
        <f ca="1">D27*'P Gerais'!$D$16</f>
        <v>0</v>
      </c>
      <c r="BO27" s="364">
        <f ca="1">D27*'P Gerais'!$D$17</f>
        <v>0</v>
      </c>
      <c r="BP27" s="364">
        <f ca="1">D27*'P Gerais'!$D$18</f>
        <v>0</v>
      </c>
      <c r="BQ27" s="385">
        <f ca="1">VLOOKUP(D27,'P Gerais'!$D$22:$G$24,3,TRUE)</f>
        <v>0.08</v>
      </c>
      <c r="BR27" s="385">
        <f ca="1">VLOOKUP(D27,'P Gerais'!$D$29:$G$33,3,TRUE)</f>
        <v>0</v>
      </c>
      <c r="BS27" s="385">
        <f ca="1">'DB Func'!BN22</f>
        <v>0</v>
      </c>
      <c r="BT27" s="385">
        <f ca="1">'DB Func'!BO22</f>
        <v>0</v>
      </c>
      <c r="BU27" s="385">
        <f ca="1">'DB Func'!FX22</f>
        <v>0</v>
      </c>
      <c r="BV27" s="364">
        <f t="shared" ca="1" si="17"/>
        <v>-0.08</v>
      </c>
      <c r="BW27" s="364">
        <f ca="1">BV27-'DB Func'!GC22</f>
        <v>-0.08</v>
      </c>
      <c r="BX27" s="362">
        <f ca="1">IFERROR(VLOOKUP(BW27,'P Gerais'!$D$29:$G$33,3,TRUE)*BW27,0)</f>
        <v>0</v>
      </c>
      <c r="BY27" s="364">
        <f ca="1">IFERROR(BX27-VLOOKUP(BW27,'P Gerais'!$D$29:$H$33,4,TRUE),0)</f>
        <v>0</v>
      </c>
      <c r="BZ27" s="364">
        <f ca="1">D27*'DB Func'!GD22</f>
        <v>0</v>
      </c>
      <c r="CB27" s="364">
        <f t="shared" ca="1" si="18"/>
        <v>0</v>
      </c>
      <c r="CC27" s="364">
        <f t="shared" si="19"/>
        <v>0</v>
      </c>
      <c r="CD27" s="364">
        <f t="shared" si="20"/>
        <v>0</v>
      </c>
      <c r="CF27" s="362" t="str">
        <f t="shared" ca="1" si="21"/>
        <v>não</v>
      </c>
      <c r="CG27" s="362">
        <f ca="1">IF($CH$8=1,DAY('DB Func'!C22),0)</f>
        <v>0</v>
      </c>
      <c r="CH27" s="362">
        <f ca="1">IF(CI27=0,0,MONTH('DB Func'!C22))</f>
        <v>0</v>
      </c>
      <c r="CI27" s="362">
        <f ca="1">IF('P Gerais'!D25=YEAR('DB Func'!C22),YEAR('DB Func'!C22),0)</f>
        <v>0</v>
      </c>
      <c r="CJ27" s="371">
        <v>50</v>
      </c>
      <c r="CK27" s="363"/>
      <c r="CL27" s="362" t="str">
        <f>IF(ISERROR(HLOOKUP(CL25,$DS$7:$DY27,$DZ27,FALSE)),"N",HLOOKUP(CL25,$DS$7:$DY27,$DZ27,FALSE))</f>
        <v>N</v>
      </c>
      <c r="CM27" s="362" t="str">
        <f>IF(ISERROR(HLOOKUP(CM25,$DS$7:$DY27,$DZ27,FALSE)),"N",HLOOKUP(CM25,$DS$7:$DY27,$DZ27,FALSE))</f>
        <v>N</v>
      </c>
      <c r="CN27" s="362" t="str">
        <f>IF(ISERROR(HLOOKUP(CN25,$DS$7:$DY27,$DZ27,FALSE)),"N",HLOOKUP(CN25,$DS$7:$DY27,$DZ27,FALSE))</f>
        <v>N</v>
      </c>
      <c r="CO27" s="362" t="str">
        <f>IF(ISERROR(HLOOKUP(CO25,$DS$7:$DY27,$DZ27,FALSE)),"N",HLOOKUP(CO25,$DS$7:$DY27,$DZ27,FALSE))</f>
        <v>N</v>
      </c>
      <c r="CP27" s="362" t="str">
        <f>IF(ISERROR(HLOOKUP(CP25,$DS$7:$DY27,$DZ27,FALSE)),"N",HLOOKUP(CP25,$DS$7:$DY27,$DZ27,FALSE))</f>
        <v>N</v>
      </c>
      <c r="CQ27" s="362" t="str">
        <f>IF(ISERROR(HLOOKUP(CQ25,$DS$7:$DY27,$DZ27,FALSE)),"N",HLOOKUP(CQ25,$DS$7:$DY27,$DZ27,FALSE))</f>
        <v>N</v>
      </c>
      <c r="CR27" s="362" t="str">
        <f>IF(ISERROR(HLOOKUP(CR25,$DS$7:$DY27,$DZ27,FALSE)),"N",HLOOKUP(CR25,$DS$7:$DY27,$DZ27,FALSE))</f>
        <v>N</v>
      </c>
      <c r="CS27" s="362" t="str">
        <f>IF(ISERROR(HLOOKUP(CS25,$DS$7:$DY27,$DZ27,FALSE)),"N",HLOOKUP(CS25,$DS$7:$DY27,$DZ27,FALSE))</f>
        <v>N</v>
      </c>
      <c r="CT27" s="362" t="str">
        <f>IF(ISERROR(HLOOKUP(CT25,$DS$7:$DY27,$DZ27,FALSE)),"N",HLOOKUP(CT25,$DS$7:$DY27,$DZ27,FALSE))</f>
        <v>N</v>
      </c>
      <c r="CU27" s="362" t="str">
        <f>IF(ISERROR(HLOOKUP(CU25,$DS$7:$DY27,$DZ27,FALSE)),"N",HLOOKUP(CU25,$DS$7:$DY27,$DZ27,FALSE))</f>
        <v>N</v>
      </c>
      <c r="CV27" s="362" t="str">
        <f>IF(ISERROR(HLOOKUP(CV25,$DS$7:$DY27,$DZ27,FALSE)),"N",HLOOKUP(CV25,$DS$7:$DY27,$DZ27,FALSE))</f>
        <v>N</v>
      </c>
      <c r="CW27" s="362" t="str">
        <f>IF(ISERROR(HLOOKUP(CW25,$DS$7:$DY27,$DZ27,FALSE)),"N",HLOOKUP(CW25,$DS$7:$DY27,$DZ27,FALSE))</f>
        <v>N</v>
      </c>
      <c r="CX27" s="362" t="str">
        <f>IF(ISERROR(HLOOKUP(CX25,$DS$7:$DY27,$DZ27,FALSE)),"N",HLOOKUP(CX25,$DS$7:$DY27,$DZ27,FALSE))</f>
        <v>N</v>
      </c>
      <c r="CY27" s="362" t="str">
        <f>IF(ISERROR(HLOOKUP(CY25,$DS$7:$DY27,$DZ27,FALSE)),"N",HLOOKUP(CY25,$DS$7:$DY27,$DZ27,FALSE))</f>
        <v>N</v>
      </c>
      <c r="CZ27" s="362" t="str">
        <f>IF(ISERROR(HLOOKUP(CZ25,$DS$7:$DY27,$DZ27,FALSE)),"N",HLOOKUP(CZ25,$DS$7:$DY27,$DZ27,FALSE))</f>
        <v>N</v>
      </c>
      <c r="DA27" s="362" t="str">
        <f>IF(ISERROR(HLOOKUP(DA25,$DS$7:$DY27,$DZ27,FALSE)),"N",HLOOKUP(DA25,$DS$7:$DY27,$DZ27,FALSE))</f>
        <v>N</v>
      </c>
      <c r="DB27" s="362" t="str">
        <f>IF(ISERROR(HLOOKUP(DB25,$DS$7:$DY27,$DZ27,FALSE)),"N",HLOOKUP(DB25,$DS$7:$DY27,$DZ27,FALSE))</f>
        <v>N</v>
      </c>
      <c r="DC27" s="362" t="str">
        <f>IF(ISERROR(HLOOKUP(DC25,$DS$7:$DY27,$DZ27,FALSE)),"N",HLOOKUP(DC25,$DS$7:$DY27,$DZ27,FALSE))</f>
        <v>N</v>
      </c>
      <c r="DD27" s="362" t="str">
        <f>IF(ISERROR(HLOOKUP(DD25,$DS$7:$DY27,$DZ27,FALSE)),"N",HLOOKUP(DD25,$DS$7:$DY27,$DZ27,FALSE))</f>
        <v>N</v>
      </c>
      <c r="DE27" s="362" t="str">
        <f>IF(ISERROR(HLOOKUP(DE25,$DS$7:$DY27,$DZ27,FALSE)),"N",HLOOKUP(DE25,$DS$7:$DY27,$DZ27,FALSE))</f>
        <v>N</v>
      </c>
      <c r="DF27" s="362" t="str">
        <f>IF(ISERROR(HLOOKUP(DF25,$DS$7:$DY27,$DZ27,FALSE)),"N",HLOOKUP(DF25,$DS$7:$DY27,$DZ27,FALSE))</f>
        <v>N</v>
      </c>
      <c r="DG27" s="362" t="str">
        <f>IF(ISERROR(HLOOKUP(DG25,$DS$7:$DY27,$DZ27,FALSE)),"N",HLOOKUP(DG25,$DS$7:$DY27,$DZ27,FALSE))</f>
        <v>N</v>
      </c>
      <c r="DH27" s="362" t="str">
        <f>IF(ISERROR(HLOOKUP(DH25,$DS$7:$DY27,$DZ27,FALSE)),"N",HLOOKUP(DH25,$DS$7:$DY27,$DZ27,FALSE))</f>
        <v>N</v>
      </c>
      <c r="DI27" s="362" t="str">
        <f>IF(ISERROR(HLOOKUP(DI25,$DS$7:$DY27,$DZ27,FALSE)),"N",HLOOKUP(DI25,$DS$7:$DY27,$DZ27,FALSE))</f>
        <v>N</v>
      </c>
      <c r="DJ27" s="362" t="str">
        <f>IF(ISERROR(HLOOKUP(DJ25,$DS$7:$DY27,$DZ27,FALSE)),"N",HLOOKUP(DJ25,$DS$7:$DY27,$DZ27,FALSE))</f>
        <v>N</v>
      </c>
      <c r="DK27" s="362" t="str">
        <f>IF(ISERROR(HLOOKUP(DK25,$DS$7:$DY27,$DZ27,FALSE)),"N",HLOOKUP(DK25,$DS$7:$DY27,$DZ27,FALSE))</f>
        <v>N</v>
      </c>
      <c r="DL27" s="362" t="str">
        <f>IF(ISERROR(HLOOKUP(DL25,$DS$7:$DY27,$DZ27,FALSE)),"N",HLOOKUP(DL25,$DS$7:$DY27,$DZ27,FALSE))</f>
        <v>N</v>
      </c>
      <c r="DM27" s="362" t="str">
        <f>IF(ISERROR(HLOOKUP(DM25,$DS$7:$DY27,$DZ27,FALSE)),"N",HLOOKUP(DM25,$DS$7:$DY27,$DZ27,FALSE))</f>
        <v>N</v>
      </c>
      <c r="DN27" s="362" t="str">
        <f>IF(ISERROR(HLOOKUP(DN25,$DS$7:$DY27,$DZ27,FALSE)),"N",HLOOKUP(DN25,$DS$7:$DY27,$DZ27,FALSE))</f>
        <v>N</v>
      </c>
      <c r="DO27" s="362" t="str">
        <f>IF(ISERROR(HLOOKUP(DO25,$DS$7:$DY27,$DZ27,FALSE)),"N",HLOOKUP(DO25,$DS$7:$DY27,$DZ27,FALSE))</f>
        <v>N</v>
      </c>
      <c r="DP27" s="362" t="str">
        <f>IF(ISERROR(HLOOKUP(DP25,$DS$7:$DY27,$DZ27,FALSE)),"N",HLOOKUP(DP25,$DS$7:$DY27,$DZ27,FALSE))</f>
        <v>N</v>
      </c>
      <c r="DQ27" s="362">
        <f t="shared" si="22"/>
        <v>0</v>
      </c>
      <c r="DR27" s="362">
        <f t="shared" si="23"/>
        <v>31</v>
      </c>
      <c r="DS27" s="362" t="str">
        <f>IF('DB Func'!M22&gt;0,"S","N")</f>
        <v>N</v>
      </c>
      <c r="DT27" s="362" t="str">
        <f>IF('DB Func'!R22&gt;0,"S","N")</f>
        <v>N</v>
      </c>
      <c r="DU27" s="362" t="str">
        <f>IF('DB Func'!W22&gt;0,"S","N")</f>
        <v>N</v>
      </c>
      <c r="DV27" s="362" t="str">
        <f>IF('DB Func'!AB22&gt;0,"S","N")</f>
        <v>N</v>
      </c>
      <c r="DW27" s="362" t="str">
        <f>IF('DB Func'!AG22&gt;0,"S","N")</f>
        <v>N</v>
      </c>
      <c r="DX27" s="362" t="str">
        <f>IF('DB Func'!AL22&gt;0,"S","N")</f>
        <v>N</v>
      </c>
      <c r="DY27" s="362" t="str">
        <f>IF('DB Func'!AQ22&gt;0,"S","N")</f>
        <v>N</v>
      </c>
      <c r="DZ27" s="362">
        <v>21</v>
      </c>
      <c r="EA27" s="369">
        <f ca="1">'DB Func'!C22</f>
        <v>0</v>
      </c>
      <c r="EB27" s="362" t="str">
        <f t="shared" ca="1" si="33"/>
        <v>s</v>
      </c>
      <c r="EC27" s="362" t="str">
        <f t="shared" ca="1" si="33"/>
        <v>s</v>
      </c>
      <c r="ED27" s="362" t="str">
        <f t="shared" ca="1" si="33"/>
        <v>s</v>
      </c>
      <c r="EE27" s="362" t="str">
        <f t="shared" ca="1" si="33"/>
        <v>s</v>
      </c>
      <c r="EF27" s="362" t="str">
        <f t="shared" ca="1" si="33"/>
        <v>s</v>
      </c>
      <c r="EG27" s="362" t="str">
        <f t="shared" ca="1" si="33"/>
        <v>s</v>
      </c>
      <c r="EH27" s="362" t="str">
        <f t="shared" ca="1" si="33"/>
        <v>s</v>
      </c>
      <c r="EI27" s="362" t="str">
        <f t="shared" ca="1" si="33"/>
        <v>s</v>
      </c>
      <c r="EJ27" s="362" t="str">
        <f t="shared" ca="1" si="33"/>
        <v>s</v>
      </c>
      <c r="EK27" s="362" t="str">
        <f t="shared" ca="1" si="33"/>
        <v>s</v>
      </c>
      <c r="EL27" s="362" t="str">
        <f t="shared" ca="1" si="33"/>
        <v>s</v>
      </c>
      <c r="EM27" s="362" t="str">
        <f t="shared" ca="1" si="33"/>
        <v>s</v>
      </c>
      <c r="EN27" s="362" t="str">
        <f t="shared" ca="1" si="33"/>
        <v>s</v>
      </c>
      <c r="EO27" s="362" t="str">
        <f t="shared" ca="1" si="33"/>
        <v>s</v>
      </c>
      <c r="EP27" s="362" t="str">
        <f t="shared" ca="1" si="33"/>
        <v>s</v>
      </c>
      <c r="EQ27" s="362" t="str">
        <f t="shared" ca="1" si="33"/>
        <v>s</v>
      </c>
      <c r="ER27" s="362" t="str">
        <f t="shared" ca="1" si="32"/>
        <v>s</v>
      </c>
      <c r="ES27" s="362" t="str">
        <f t="shared" ca="1" si="32"/>
        <v>s</v>
      </c>
      <c r="ET27" s="362" t="str">
        <f t="shared" ca="1" si="32"/>
        <v>s</v>
      </c>
      <c r="EU27" s="362" t="str">
        <f t="shared" ca="1" si="32"/>
        <v>s</v>
      </c>
      <c r="EV27" s="362" t="str">
        <f t="shared" ca="1" si="25"/>
        <v>s</v>
      </c>
      <c r="EW27" s="362" t="str">
        <f t="shared" ca="1" si="32"/>
        <v>s</v>
      </c>
      <c r="EX27" s="362" t="str">
        <f t="shared" ca="1" si="32"/>
        <v>s</v>
      </c>
      <c r="EY27" s="362" t="str">
        <f t="shared" ca="1" si="32"/>
        <v>s</v>
      </c>
      <c r="EZ27" s="362" t="str">
        <f t="shared" ca="1" si="32"/>
        <v>s</v>
      </c>
      <c r="FA27" s="362" t="str">
        <f t="shared" ca="1" si="32"/>
        <v>s</v>
      </c>
      <c r="FB27" s="362" t="str">
        <f t="shared" ca="1" si="32"/>
        <v>s</v>
      </c>
      <c r="FC27" s="362" t="str">
        <f t="shared" ca="1" si="32"/>
        <v>s</v>
      </c>
      <c r="FD27" s="362" t="str">
        <f t="shared" ca="1" si="32"/>
        <v>s</v>
      </c>
      <c r="FE27" s="362" t="str">
        <f t="shared" ca="1" si="32"/>
        <v>s</v>
      </c>
      <c r="FF27" s="362" t="str">
        <f t="shared" ca="1" si="32"/>
        <v>s</v>
      </c>
      <c r="FG27" s="362">
        <f t="shared" ca="1" si="26"/>
        <v>31</v>
      </c>
      <c r="FH27" s="362">
        <f t="shared" ca="1" si="27"/>
        <v>0</v>
      </c>
      <c r="FI27" s="362" t="str">
        <f ca="1">IF(AND(YEAR(EA27)='P Gerais'!D25,MONTH(Lanc!EA27)=3,DAY(Lanc!EA27)&gt;1),"S","N")</f>
        <v>N</v>
      </c>
      <c r="FJ27" s="364">
        <f t="shared" ca="1" si="28"/>
        <v>0</v>
      </c>
      <c r="FK27" s="364">
        <f t="shared" si="29"/>
        <v>0</v>
      </c>
      <c r="FL27" s="387">
        <f t="shared" ca="1" si="30"/>
        <v>0</v>
      </c>
      <c r="FP27" s="363">
        <f ca="1">((FJ27-FL27-FK27+AZ27+AQ27+SUM(Z27:AA27)+SUM(AW27:AX27)+AK27)*IF('DB Func'!GG22="ok",'DB Func'!GD22,0))</f>
        <v>0</v>
      </c>
      <c r="FR27" s="389">
        <f t="shared" ca="1" si="31"/>
        <v>0</v>
      </c>
      <c r="GV27" s="49"/>
      <c r="GW27" s="49"/>
      <c r="GX27" s="49"/>
      <c r="GY27" s="49"/>
      <c r="GZ27" s="49"/>
      <c r="HA27" s="49"/>
      <c r="HB27" s="49"/>
      <c r="HC27" s="49"/>
    </row>
    <row r="28" spans="3:211" ht="30" customHeight="1" thickTop="1" thickBot="1">
      <c r="C28" s="390" t="str">
        <f ca="1">IF('DB Func'!B23="Funcionário 21","",'DB Func'!B23)</f>
        <v/>
      </c>
      <c r="D28" s="391">
        <f ca="1">'DB Func'!CF23</f>
        <v>0</v>
      </c>
      <c r="E28" s="382" t="str">
        <f ca="1">IF(C28="","-",IF(OR(terceiro!E28="MAR",terceiro!F28="MAR"),"Sim","Não"))</f>
        <v>-</v>
      </c>
      <c r="F28" s="383" t="str">
        <f ca="1">IF(C28="","-",IF(OR(Ferias!E28="MAR",Ferias!F28="MAR"),"Sim","Não"))</f>
        <v>-</v>
      </c>
      <c r="G28" s="383">
        <f ca="1">IF(C28="",0,IF(F28="Sim",IF(Ferias!E28="MAR",Ferias!I28,Ferias!J28),0))</f>
        <v>0</v>
      </c>
      <c r="H28" s="185"/>
      <c r="I28" s="185"/>
      <c r="J28" s="398">
        <f t="shared" ca="1" si="5"/>
        <v>0</v>
      </c>
      <c r="K28" s="152"/>
      <c r="L28" s="151"/>
      <c r="M28" s="189"/>
      <c r="N28" s="153"/>
      <c r="O28" s="48"/>
      <c r="P28" s="48"/>
      <c r="Q28" s="48"/>
      <c r="R28" s="49"/>
      <c r="S28" s="49"/>
      <c r="T28" s="49"/>
      <c r="U28" s="49"/>
      <c r="V28" s="49"/>
      <c r="W28" s="49"/>
      <c r="X28" s="49"/>
      <c r="Y28" s="49"/>
      <c r="Z28" s="49"/>
      <c r="AA28" s="49"/>
      <c r="AB28" s="48"/>
      <c r="AC28" s="48"/>
      <c r="AD28" s="49"/>
      <c r="AE28" s="49"/>
      <c r="AF28" s="314"/>
      <c r="AH28" s="400">
        <f ca="1">IF(AND('DB Func'!GE23="Fevereiro",'DB Func'!BQ23="2 Parcelas"),(('auxiliar 13 sal'!E24/12*'DB Func'!GF23+AVERAGE('auxiliar 13 sal'!Q24:AB24)+AVERAGE('auxiliar 13 sal'!AE24:AP24)+'auxiliar 13 sal'!E24*'DB Func'!BN23+'auxiliar 13 sal'!E24*'DB Func'!BO23)/2),IF('DB Func'!GE23="Março",IF('DB Func'!BQ23="Parcela Única",('auxiliar 13 sal'!E24/12*'DB Func'!GF23)+AVERAGE('auxiliar 13 sal'!Q24:AB24)+AVERAGE('auxiliar 13 sal'!AE24:AP24)+('auxiliar 13 sal'!E24*'DB Func'!BN23)+('auxiliar 13 sal'!E24*'DB Func'!BO23),IF('DB Func'!BQ23="2 Parcelas",(('auxiliar 13 sal'!E24/12*'DB Func'!GF23+AVERAGE('auxiliar 13 sal'!Q24:AB24)+AVERAGE('auxiliar 13 sal'!AE24:AP24)+'auxiliar 13 sal'!E24*'DB Func'!BN23+'auxiliar 13 sal'!E24*'DB Func'!BO23)/2))),0))</f>
        <v>0</v>
      </c>
      <c r="AK28" s="364">
        <f t="shared" ca="1" si="6"/>
        <v>0</v>
      </c>
      <c r="AL28" s="371">
        <f t="shared" ca="1" si="7"/>
        <v>0</v>
      </c>
      <c r="AM28" s="364">
        <f t="shared" ca="1" si="8"/>
        <v>0</v>
      </c>
      <c r="AN28" s="364">
        <f t="shared" ca="1" si="9"/>
        <v>0</v>
      </c>
      <c r="AO28" s="371">
        <f t="shared" ca="1" si="10"/>
        <v>0</v>
      </c>
      <c r="AP28" s="371">
        <f t="shared" ca="1" si="11"/>
        <v>0</v>
      </c>
      <c r="AQ28" s="364">
        <f t="shared" ca="1" si="12"/>
        <v>0</v>
      </c>
      <c r="AR28" s="364">
        <f>IF(OR(M28="",M28=0),0,((FJ28/220)*('Ho Ex'!$C$8+$AS$6))*M28)</f>
        <v>0</v>
      </c>
      <c r="AS28" s="364">
        <f>IF(OR(N28="",N28=0),0,((FJ28/220*('DB Func'!GD23+Lanc!$AS$6))*('Ho Ex'!$I$8+$AS$6))*(N28/52.5*60))</f>
        <v>0</v>
      </c>
      <c r="AT28" s="364">
        <f>IF(OR(M28="",M28=0),0,((FJ28/220)*('Ho Ex'!$J$8+$AS$6))*O28)</f>
        <v>0</v>
      </c>
      <c r="AU28" s="364">
        <f>IF(OR(M28="",M28=0),0,((FJ28/220)*('Ho Ex'!I34+$AS$6))*P28)</f>
        <v>0</v>
      </c>
      <c r="AV28" s="364">
        <f>IF(OR(M28="",M28=0),0,((FJ28/220)*('Ho Ex'!C34+$AS$6))*Q28)</f>
        <v>0</v>
      </c>
      <c r="AW28" s="364">
        <f ca="1">FJ28*'DB Func'!BN23</f>
        <v>0</v>
      </c>
      <c r="AX28" s="364">
        <f ca="1">FJ28*'DB Func'!BO23</f>
        <v>0</v>
      </c>
      <c r="AY28" s="364">
        <f ca="1">IF(FJ28=0,0,VLOOKUP(FJ28,'P Gerais'!$D$39:$G$41,3,TRUE)*Func21!$F$68)</f>
        <v>0</v>
      </c>
      <c r="AZ28" s="364">
        <f t="shared" si="13"/>
        <v>0</v>
      </c>
      <c r="BA28" s="364">
        <f ca="1">((FJ28-FL28-FK28+AZ28+AQ28+SUM(Z28:AA28)+SUM(AW28:AX28)+AK28)*IF('DB Func'!GG23="ok",'DB Func'!GD23,0))+(FJ28-FL28-FK28+AZ28+AQ28+SUM(Z28:AA28)+SUM(AW28:AX28))+AK28</f>
        <v>0</v>
      </c>
      <c r="BB28" s="385">
        <f ca="1">VLOOKUP(BA28,'P Gerais'!$D$22:$G$25,3,TRUE)</f>
        <v>0.08</v>
      </c>
      <c r="BC28" s="364">
        <f ca="1">IF(BA28&lt;'P Gerais'!$D$25,BA28*BB28,Lanc!BB28)</f>
        <v>0</v>
      </c>
      <c r="BD28" s="364">
        <f ca="1">BA28-BC28-('DB Func'!GB23*'P Gerais'!$D$35)</f>
        <v>0</v>
      </c>
      <c r="BE28" s="386">
        <f ca="1">VLOOKUP(BD28,'P Gerais'!$D$29:$F$33,3,TRUE)</f>
        <v>0</v>
      </c>
      <c r="BF28" s="364">
        <f t="shared" ca="1" si="14"/>
        <v>0</v>
      </c>
      <c r="BG28" s="364">
        <f ca="1">VLOOKUP(BD28,'P Gerais'!$D$29:$G$33,4,TRUE)</f>
        <v>0</v>
      </c>
      <c r="BH28" s="364">
        <f t="shared" ca="1" si="15"/>
        <v>0</v>
      </c>
      <c r="BI28" s="364">
        <f t="shared" ca="1" si="16"/>
        <v>0</v>
      </c>
      <c r="BJ28" s="362">
        <f ca="1">'DB Func'!G23</f>
        <v>0</v>
      </c>
      <c r="BK28" s="362">
        <f ca="1">'DB Func'!FW23</f>
        <v>0</v>
      </c>
      <c r="BL28" s="364">
        <f ca="1">D28*'P Gerais'!$D$13</f>
        <v>0</v>
      </c>
      <c r="BM28" s="364">
        <f ca="1">D28*'P Gerais'!$D$14</f>
        <v>0</v>
      </c>
      <c r="BN28" s="364">
        <f ca="1">D28*'P Gerais'!$D$16</f>
        <v>0</v>
      </c>
      <c r="BO28" s="364">
        <f ca="1">D28*'P Gerais'!$D$17</f>
        <v>0</v>
      </c>
      <c r="BP28" s="364">
        <f ca="1">D28*'P Gerais'!$D$18</f>
        <v>0</v>
      </c>
      <c r="BQ28" s="385">
        <f ca="1">VLOOKUP(D28,'P Gerais'!$D$22:$G$24,3,TRUE)</f>
        <v>0.08</v>
      </c>
      <c r="BR28" s="385">
        <f ca="1">VLOOKUP(D28,'P Gerais'!$D$29:$G$33,3,TRUE)</f>
        <v>0</v>
      </c>
      <c r="BS28" s="385">
        <f ca="1">'DB Func'!BN23</f>
        <v>0</v>
      </c>
      <c r="BT28" s="385">
        <f ca="1">'DB Func'!BO23</f>
        <v>0</v>
      </c>
      <c r="BU28" s="385">
        <f ca="1">'DB Func'!FX23</f>
        <v>0</v>
      </c>
      <c r="BV28" s="364">
        <f t="shared" ca="1" si="17"/>
        <v>-0.08</v>
      </c>
      <c r="BW28" s="364">
        <f ca="1">BV28-'DB Func'!GC23</f>
        <v>-0.08</v>
      </c>
      <c r="BX28" s="362">
        <f ca="1">IFERROR(VLOOKUP(BW28,'P Gerais'!$D$29:$G$33,3,TRUE)*BW28,0)</f>
        <v>0</v>
      </c>
      <c r="BY28" s="364">
        <f ca="1">IFERROR(BX28-VLOOKUP(BW28,'P Gerais'!$D$29:$H$33,4,TRUE),0)</f>
        <v>0</v>
      </c>
      <c r="BZ28" s="364">
        <f ca="1">D28*'DB Func'!GD23</f>
        <v>0</v>
      </c>
      <c r="CB28" s="364">
        <f t="shared" ca="1" si="18"/>
        <v>0</v>
      </c>
      <c r="CC28" s="364">
        <f t="shared" si="19"/>
        <v>0</v>
      </c>
      <c r="CD28" s="364">
        <f t="shared" si="20"/>
        <v>0</v>
      </c>
      <c r="CF28" s="362" t="str">
        <f t="shared" ca="1" si="21"/>
        <v>não</v>
      </c>
      <c r="CG28" s="362">
        <f ca="1">IF($CH$8=1,DAY('DB Func'!C23),0)</f>
        <v>0</v>
      </c>
      <c r="CH28" s="362">
        <f ca="1">IF(CI28=0,0,MONTH('DB Func'!C23))</f>
        <v>0</v>
      </c>
      <c r="CI28" s="362">
        <f ca="1">IF('P Gerais'!D26=YEAR('DB Func'!C23),YEAR('DB Func'!C23),0)</f>
        <v>0</v>
      </c>
      <c r="CJ28" s="371">
        <v>51</v>
      </c>
      <c r="CK28" s="363"/>
      <c r="CL28" s="362" t="str">
        <f ca="1">IF(ISERROR(HLOOKUP(CL26,$DS$7:$DY28,$DZ28,FALSE)),"N",HLOOKUP(CL26,$DS$7:$DY28,$DZ28,FALSE))</f>
        <v>N</v>
      </c>
      <c r="CM28" s="362" t="str">
        <f ca="1">IF(ISERROR(HLOOKUP(CM26,$DS$7:$DY28,$DZ28,FALSE)),"N",HLOOKUP(CM26,$DS$7:$DY28,$DZ28,FALSE))</f>
        <v>N</v>
      </c>
      <c r="CN28" s="362" t="str">
        <f ca="1">IF(ISERROR(HLOOKUP(CN26,$DS$7:$DY28,$DZ28,FALSE)),"N",HLOOKUP(CN26,$DS$7:$DY28,$DZ28,FALSE))</f>
        <v>N</v>
      </c>
      <c r="CO28" s="362" t="str">
        <f ca="1">IF(ISERROR(HLOOKUP(CO26,$DS$7:$DY28,$DZ28,FALSE)),"N",HLOOKUP(CO26,$DS$7:$DY28,$DZ28,FALSE))</f>
        <v>N</v>
      </c>
      <c r="CP28" s="362" t="str">
        <f ca="1">IF(ISERROR(HLOOKUP(CP26,$DS$7:$DY28,$DZ28,FALSE)),"N",HLOOKUP(CP26,$DS$7:$DY28,$DZ28,FALSE))</f>
        <v>N</v>
      </c>
      <c r="CQ28" s="362" t="str">
        <f ca="1">IF(ISERROR(HLOOKUP(CQ26,$DS$7:$DY28,$DZ28,FALSE)),"N",HLOOKUP(CQ26,$DS$7:$DY28,$DZ28,FALSE))</f>
        <v>N</v>
      </c>
      <c r="CR28" s="362" t="str">
        <f>IF(ISERROR(HLOOKUP(CR26,$DS$7:$DY28,$DZ28,FALSE)),"N",HLOOKUP(CR26,$DS$7:$DY28,$DZ28,FALSE))</f>
        <v>N</v>
      </c>
      <c r="CS28" s="362" t="str">
        <f ca="1">IF(ISERROR(HLOOKUP(CS26,$DS$7:$DY28,$DZ28,FALSE)),"N",HLOOKUP(CS26,$DS$7:$DY28,$DZ28,FALSE))</f>
        <v>N</v>
      </c>
      <c r="CT28" s="362" t="str">
        <f ca="1">IF(ISERROR(HLOOKUP(CT26,$DS$7:$DY28,$DZ28,FALSE)),"N",HLOOKUP(CT26,$DS$7:$DY28,$DZ28,FALSE))</f>
        <v>N</v>
      </c>
      <c r="CU28" s="362" t="str">
        <f ca="1">IF(ISERROR(HLOOKUP(CU26,$DS$7:$DY28,$DZ28,FALSE)),"N",HLOOKUP(CU26,$DS$7:$DY28,$DZ28,FALSE))</f>
        <v>N</v>
      </c>
      <c r="CV28" s="362" t="str">
        <f ca="1">IF(ISERROR(HLOOKUP(CV26,$DS$7:$DY28,$DZ28,FALSE)),"N",HLOOKUP(CV26,$DS$7:$DY28,$DZ28,FALSE))</f>
        <v>N</v>
      </c>
      <c r="CW28" s="362" t="str">
        <f ca="1">IF(ISERROR(HLOOKUP(CW26,$DS$7:$DY28,$DZ28,FALSE)),"N",HLOOKUP(CW26,$DS$7:$DY28,$DZ28,FALSE))</f>
        <v>N</v>
      </c>
      <c r="CX28" s="362" t="str">
        <f ca="1">IF(ISERROR(HLOOKUP(CX26,$DS$7:$DY28,$DZ28,FALSE)),"N",HLOOKUP(CX26,$DS$7:$DY28,$DZ28,FALSE))</f>
        <v>N</v>
      </c>
      <c r="CY28" s="362" t="str">
        <f>IF(ISERROR(HLOOKUP(CY26,$DS$7:$DY28,$DZ28,FALSE)),"N",HLOOKUP(CY26,$DS$7:$DY28,$DZ28,FALSE))</f>
        <v>N</v>
      </c>
      <c r="CZ28" s="362" t="str">
        <f ca="1">IF(ISERROR(HLOOKUP(CZ26,$DS$7:$DY28,$DZ28,FALSE)),"N",HLOOKUP(CZ26,$DS$7:$DY28,$DZ28,FALSE))</f>
        <v>N</v>
      </c>
      <c r="DA28" s="362" t="str">
        <f ca="1">IF(ISERROR(HLOOKUP(DA26,$DS$7:$DY28,$DZ28,FALSE)),"N",HLOOKUP(DA26,$DS$7:$DY28,$DZ28,FALSE))</f>
        <v>N</v>
      </c>
      <c r="DB28" s="362" t="str">
        <f ca="1">IF(ISERROR(HLOOKUP(DB26,$DS$7:$DY28,$DZ28,FALSE)),"N",HLOOKUP(DB26,$DS$7:$DY28,$DZ28,FALSE))</f>
        <v>N</v>
      </c>
      <c r="DC28" s="362" t="str">
        <f ca="1">IF(ISERROR(HLOOKUP(DC26,$DS$7:$DY28,$DZ28,FALSE)),"N",HLOOKUP(DC26,$DS$7:$DY28,$DZ28,FALSE))</f>
        <v>N</v>
      </c>
      <c r="DD28" s="362" t="str">
        <f ca="1">IF(ISERROR(HLOOKUP(DD26,$DS$7:$DY28,$DZ28,FALSE)),"N",HLOOKUP(DD26,$DS$7:$DY28,$DZ28,FALSE))</f>
        <v>N</v>
      </c>
      <c r="DE28" s="362" t="str">
        <f ca="1">IF(ISERROR(HLOOKUP(DE26,$DS$7:$DY28,$DZ28,FALSE)),"N",HLOOKUP(DE26,$DS$7:$DY28,$DZ28,FALSE))</f>
        <v>N</v>
      </c>
      <c r="DF28" s="362" t="str">
        <f>IF(ISERROR(HLOOKUP(DF26,$DS$7:$DY28,$DZ28,FALSE)),"N",HLOOKUP(DF26,$DS$7:$DY28,$DZ28,FALSE))</f>
        <v>N</v>
      </c>
      <c r="DG28" s="362" t="str">
        <f ca="1">IF(ISERROR(HLOOKUP(DG26,$DS$7:$DY28,$DZ28,FALSE)),"N",HLOOKUP(DG26,$DS$7:$DY28,$DZ28,FALSE))</f>
        <v>N</v>
      </c>
      <c r="DH28" s="362" t="str">
        <f ca="1">IF(ISERROR(HLOOKUP(DH26,$DS$7:$DY28,$DZ28,FALSE)),"N",HLOOKUP(DH26,$DS$7:$DY28,$DZ28,FALSE))</f>
        <v>N</v>
      </c>
      <c r="DI28" s="362" t="str">
        <f ca="1">IF(ISERROR(HLOOKUP(DI26,$DS$7:$DY28,$DZ28,FALSE)),"N",HLOOKUP(DI26,$DS$7:$DY28,$DZ28,FALSE))</f>
        <v>N</v>
      </c>
      <c r="DJ28" s="362" t="str">
        <f ca="1">IF(ISERROR(HLOOKUP(DJ26,$DS$7:$DY28,$DZ28,FALSE)),"N",HLOOKUP(DJ26,$DS$7:$DY28,$DZ28,FALSE))</f>
        <v>N</v>
      </c>
      <c r="DK28" s="362" t="str">
        <f ca="1">IF(ISERROR(HLOOKUP(DK26,$DS$7:$DY28,$DZ28,FALSE)),"N",HLOOKUP(DK26,$DS$7:$DY28,$DZ28,FALSE))</f>
        <v>N</v>
      </c>
      <c r="DL28" s="362" t="str">
        <f ca="1">IF(ISERROR(HLOOKUP(DL26,$DS$7:$DY28,$DZ28,FALSE)),"N",HLOOKUP(DL26,$DS$7:$DY28,$DZ28,FALSE))</f>
        <v>N</v>
      </c>
      <c r="DM28" s="362" t="str">
        <f>IF(ISERROR(HLOOKUP(DM26,$DS$7:$DY28,$DZ28,FALSE)),"N",HLOOKUP(DM26,$DS$7:$DY28,$DZ28,FALSE))</f>
        <v>N</v>
      </c>
      <c r="DN28" s="362" t="str">
        <f ca="1">IF(ISERROR(HLOOKUP(DN26,$DS$7:$DY28,$DZ28,FALSE)),"N",HLOOKUP(DN26,$DS$7:$DY28,$DZ28,FALSE))</f>
        <v>N</v>
      </c>
      <c r="DO28" s="362" t="str">
        <f ca="1">IF(ISERROR(HLOOKUP(DO26,$DS$7:$DY28,$DZ28,FALSE)),"N",HLOOKUP(DO26,$DS$7:$DY28,$DZ28,FALSE))</f>
        <v>N</v>
      </c>
      <c r="DP28" s="362" t="str">
        <f ca="1">IF(ISERROR(HLOOKUP(DP26,$DS$7:$DY28,$DZ28,FALSE)),"N",HLOOKUP(DP26,$DS$7:$DY28,$DZ28,FALSE))</f>
        <v>N</v>
      </c>
      <c r="DQ28" s="362">
        <f t="shared" ca="1" si="22"/>
        <v>0</v>
      </c>
      <c r="DR28" s="362">
        <f t="shared" ca="1" si="23"/>
        <v>31</v>
      </c>
      <c r="DS28" s="362" t="str">
        <f>IF('DB Func'!M23&gt;0,"S","N")</f>
        <v>N</v>
      </c>
      <c r="DT28" s="362" t="str">
        <f>IF('DB Func'!R23&gt;0,"S","N")</f>
        <v>N</v>
      </c>
      <c r="DU28" s="362" t="str">
        <f>IF('DB Func'!W23&gt;0,"S","N")</f>
        <v>N</v>
      </c>
      <c r="DV28" s="362" t="str">
        <f>IF('DB Func'!AB23&gt;0,"S","N")</f>
        <v>N</v>
      </c>
      <c r="DW28" s="362" t="str">
        <f>IF('DB Func'!AG23&gt;0,"S","N")</f>
        <v>N</v>
      </c>
      <c r="DX28" s="362" t="str">
        <f>IF('DB Func'!AL23&gt;0,"S","N")</f>
        <v>N</v>
      </c>
      <c r="DY28" s="362" t="str">
        <f>IF('DB Func'!AQ23&gt;0,"S","N")</f>
        <v>N</v>
      </c>
      <c r="DZ28" s="362">
        <v>22</v>
      </c>
      <c r="EA28" s="369">
        <f ca="1">'DB Func'!C23</f>
        <v>0</v>
      </c>
      <c r="EB28" s="362" t="str">
        <f t="shared" ca="1" si="33"/>
        <v>s</v>
      </c>
      <c r="EC28" s="362" t="str">
        <f t="shared" ca="1" si="33"/>
        <v>s</v>
      </c>
      <c r="ED28" s="362" t="str">
        <f t="shared" ca="1" si="33"/>
        <v>s</v>
      </c>
      <c r="EE28" s="362" t="str">
        <f t="shared" ca="1" si="33"/>
        <v>s</v>
      </c>
      <c r="EF28" s="362" t="str">
        <f t="shared" ca="1" si="33"/>
        <v>s</v>
      </c>
      <c r="EG28" s="362" t="str">
        <f t="shared" ca="1" si="33"/>
        <v>s</v>
      </c>
      <c r="EH28" s="362" t="str">
        <f t="shared" ca="1" si="33"/>
        <v>s</v>
      </c>
      <c r="EI28" s="362" t="str">
        <f t="shared" ca="1" si="33"/>
        <v>s</v>
      </c>
      <c r="EJ28" s="362" t="str">
        <f t="shared" ca="1" si="33"/>
        <v>s</v>
      </c>
      <c r="EK28" s="362" t="str">
        <f t="shared" ca="1" si="33"/>
        <v>s</v>
      </c>
      <c r="EL28" s="362" t="str">
        <f t="shared" ca="1" si="33"/>
        <v>s</v>
      </c>
      <c r="EM28" s="362" t="str">
        <f t="shared" ca="1" si="33"/>
        <v>s</v>
      </c>
      <c r="EN28" s="362" t="str">
        <f t="shared" ca="1" si="33"/>
        <v>s</v>
      </c>
      <c r="EO28" s="362" t="str">
        <f t="shared" ca="1" si="33"/>
        <v>s</v>
      </c>
      <c r="EP28" s="362" t="str">
        <f t="shared" ca="1" si="33"/>
        <v>s</v>
      </c>
      <c r="EQ28" s="362" t="str">
        <f t="shared" ca="1" si="33"/>
        <v>s</v>
      </c>
      <c r="ER28" s="362" t="str">
        <f t="shared" ca="1" si="32"/>
        <v>s</v>
      </c>
      <c r="ES28" s="362" t="str">
        <f t="shared" ca="1" si="32"/>
        <v>s</v>
      </c>
      <c r="ET28" s="362" t="str">
        <f t="shared" ca="1" si="32"/>
        <v>s</v>
      </c>
      <c r="EU28" s="362" t="str">
        <f t="shared" ca="1" si="32"/>
        <v>s</v>
      </c>
      <c r="EV28" s="362" t="str">
        <f t="shared" ca="1" si="25"/>
        <v>s</v>
      </c>
      <c r="EW28" s="362" t="str">
        <f t="shared" ca="1" si="32"/>
        <v>s</v>
      </c>
      <c r="EX28" s="362" t="str">
        <f t="shared" ca="1" si="32"/>
        <v>s</v>
      </c>
      <c r="EY28" s="362" t="str">
        <f t="shared" ca="1" si="32"/>
        <v>s</v>
      </c>
      <c r="EZ28" s="362" t="str">
        <f t="shared" ca="1" si="32"/>
        <v>s</v>
      </c>
      <c r="FA28" s="362" t="str">
        <f t="shared" ca="1" si="32"/>
        <v>s</v>
      </c>
      <c r="FB28" s="362" t="str">
        <f t="shared" ca="1" si="32"/>
        <v>s</v>
      </c>
      <c r="FC28" s="362" t="str">
        <f t="shared" ca="1" si="32"/>
        <v>s</v>
      </c>
      <c r="FD28" s="362" t="str">
        <f t="shared" ca="1" si="32"/>
        <v>s</v>
      </c>
      <c r="FE28" s="362" t="str">
        <f t="shared" ca="1" si="32"/>
        <v>s</v>
      </c>
      <c r="FF28" s="362" t="str">
        <f t="shared" ca="1" si="32"/>
        <v>s</v>
      </c>
      <c r="FG28" s="362">
        <f t="shared" ca="1" si="26"/>
        <v>31</v>
      </c>
      <c r="FH28" s="362">
        <f t="shared" ca="1" si="27"/>
        <v>0</v>
      </c>
      <c r="FI28" s="362" t="str">
        <f ca="1">IF(AND(YEAR(EA28)='P Gerais'!D26,MONTH(Lanc!EA28)=3,DAY(Lanc!EA28)&gt;1),"S","N")</f>
        <v>N</v>
      </c>
      <c r="FJ28" s="364">
        <f t="shared" ca="1" si="28"/>
        <v>0</v>
      </c>
      <c r="FK28" s="364">
        <f t="shared" si="29"/>
        <v>0</v>
      </c>
      <c r="FL28" s="387">
        <f t="shared" ca="1" si="30"/>
        <v>0</v>
      </c>
      <c r="FP28" s="363">
        <f ca="1">((FJ28-FL28-FK28+AZ28+AQ28+SUM(Z28:AA28)+SUM(AW28:AX28)+AK28)*IF('DB Func'!GG23="ok",'DB Func'!GD23,0))</f>
        <v>0</v>
      </c>
      <c r="FR28" s="389">
        <f t="shared" ca="1" si="31"/>
        <v>0</v>
      </c>
      <c r="GV28" s="49"/>
      <c r="GW28" s="49"/>
      <c r="GX28" s="49"/>
      <c r="GY28" s="49"/>
      <c r="GZ28" s="49"/>
      <c r="HA28" s="49"/>
      <c r="HB28" s="49"/>
      <c r="HC28" s="49"/>
    </row>
    <row r="29" spans="3:211" ht="30" customHeight="1" thickTop="1" thickBot="1">
      <c r="C29" s="390" t="str">
        <f ca="1">IF('DB Func'!B24="Funcionário 22","",'DB Func'!B24)</f>
        <v/>
      </c>
      <c r="D29" s="391">
        <f ca="1">'DB Func'!CF24</f>
        <v>0</v>
      </c>
      <c r="E29" s="382" t="str">
        <f ca="1">IF(C29="","-",IF(OR(terceiro!E29="MAR",terceiro!F29="MAR"),"Sim","Não"))</f>
        <v>-</v>
      </c>
      <c r="F29" s="383" t="str">
        <f ca="1">IF(C29="","-",IF(OR(Ferias!E29="MAR",Ferias!F29="MAR"),"Sim","Não"))</f>
        <v>-</v>
      </c>
      <c r="G29" s="383">
        <f ca="1">IF(C29="",0,IF(F29="Sim",IF(Ferias!E29="MAR",Ferias!I29,Ferias!J29),0))</f>
        <v>0</v>
      </c>
      <c r="H29" s="185"/>
      <c r="I29" s="185"/>
      <c r="J29" s="398">
        <f t="shared" ca="1" si="5"/>
        <v>0</v>
      </c>
      <c r="K29" s="152"/>
      <c r="L29" s="151"/>
      <c r="M29" s="189"/>
      <c r="N29" s="153"/>
      <c r="O29" s="48"/>
      <c r="P29" s="48"/>
      <c r="Q29" s="48"/>
      <c r="R29" s="49"/>
      <c r="S29" s="49"/>
      <c r="T29" s="49"/>
      <c r="U29" s="49"/>
      <c r="V29" s="49"/>
      <c r="W29" s="49"/>
      <c r="X29" s="49"/>
      <c r="Y29" s="49"/>
      <c r="Z29" s="49"/>
      <c r="AA29" s="49"/>
      <c r="AB29" s="48"/>
      <c r="AC29" s="48"/>
      <c r="AD29" s="49"/>
      <c r="AE29" s="49"/>
      <c r="AF29" s="314"/>
      <c r="AH29" s="400">
        <f ca="1">IF(AND('DB Func'!GE24="Fevereiro",'DB Func'!BQ24="2 Parcelas"),(('auxiliar 13 sal'!E25/12*'DB Func'!GF24+AVERAGE('auxiliar 13 sal'!Q25:AB25)+AVERAGE('auxiliar 13 sal'!AE25:AP25)+'auxiliar 13 sal'!E25*'DB Func'!BN24+'auxiliar 13 sal'!E25*'DB Func'!BO24)/2),IF('DB Func'!GE24="Março",IF('DB Func'!BQ24="Parcela Única",('auxiliar 13 sal'!E25/12*'DB Func'!GF24)+AVERAGE('auxiliar 13 sal'!Q25:AB25)+AVERAGE('auxiliar 13 sal'!AE25:AP25)+('auxiliar 13 sal'!E25*'DB Func'!BN24)+('auxiliar 13 sal'!E25*'DB Func'!BO24),IF('DB Func'!BQ24="2 Parcelas",(('auxiliar 13 sal'!E25/12*'DB Func'!GF24+AVERAGE('auxiliar 13 sal'!Q25:AB25)+AVERAGE('auxiliar 13 sal'!AE25:AP25)+'auxiliar 13 sal'!E25*'DB Func'!BN24+'auxiliar 13 sal'!E25*'DB Func'!BO24)/2))),0))</f>
        <v>0</v>
      </c>
      <c r="AK29" s="364">
        <f t="shared" ca="1" si="6"/>
        <v>0</v>
      </c>
      <c r="AL29" s="371">
        <f t="shared" ca="1" si="7"/>
        <v>0</v>
      </c>
      <c r="AM29" s="364">
        <f t="shared" ca="1" si="8"/>
        <v>0</v>
      </c>
      <c r="AN29" s="364">
        <f t="shared" ca="1" si="9"/>
        <v>0</v>
      </c>
      <c r="AO29" s="371">
        <f t="shared" ca="1" si="10"/>
        <v>0</v>
      </c>
      <c r="AP29" s="371">
        <f t="shared" ca="1" si="11"/>
        <v>0</v>
      </c>
      <c r="AQ29" s="364">
        <f t="shared" ca="1" si="12"/>
        <v>0</v>
      </c>
      <c r="AR29" s="364">
        <f>IF(OR(M29="",M29=0),0,((FJ29/220)*('Ho Ex'!$C$8+$AS$6))*M29)</f>
        <v>0</v>
      </c>
      <c r="AS29" s="364">
        <f>IF(OR(N29="",N29=0),0,((FJ29/220*('DB Func'!GD24+Lanc!$AS$6))*('Ho Ex'!$I$8+$AS$6))*(N29/52.5*60))</f>
        <v>0</v>
      </c>
      <c r="AT29" s="364">
        <f>IF(OR(M29="",M29=0),0,((FJ29/220)*('Ho Ex'!$J$8+$AS$6))*O29)</f>
        <v>0</v>
      </c>
      <c r="AU29" s="364">
        <f>IF(OR(M29="",M29=0),0,((FJ29/220)*('Ho Ex'!I35+$AS$6))*P29)</f>
        <v>0</v>
      </c>
      <c r="AV29" s="364">
        <f>IF(OR(M29="",M29=0),0,((FJ29/220)*('Ho Ex'!C35+$AS$6))*Q29)</f>
        <v>0</v>
      </c>
      <c r="AW29" s="364">
        <f ca="1">FJ29*'DB Func'!BN24</f>
        <v>0</v>
      </c>
      <c r="AX29" s="364">
        <f ca="1">FJ29*'DB Func'!BO24</f>
        <v>0</v>
      </c>
      <c r="AY29" s="364">
        <f ca="1">IF(FJ29=0,0,VLOOKUP(FJ29,'P Gerais'!$D$39:$G$41,3,TRUE)*Func22!$F$68)</f>
        <v>0</v>
      </c>
      <c r="AZ29" s="364">
        <f t="shared" si="13"/>
        <v>0</v>
      </c>
      <c r="BA29" s="364">
        <f ca="1">((FJ29-FL29-FK29+AZ29+AQ29+SUM(Z29:AA29)+SUM(AW29:AX29)+AK29)*IF('DB Func'!GG24="ok",'DB Func'!GD24,0))+(FJ29-FL29-FK29+AZ29+AQ29+SUM(Z29:AA29)+SUM(AW29:AX29))+AK29</f>
        <v>0</v>
      </c>
      <c r="BB29" s="385">
        <f ca="1">VLOOKUP(BA29,'P Gerais'!$D$22:$G$25,3,TRUE)</f>
        <v>0.08</v>
      </c>
      <c r="BC29" s="364">
        <f ca="1">IF(BA29&lt;'P Gerais'!$D$25,BA29*BB29,Lanc!BB29)</f>
        <v>0</v>
      </c>
      <c r="BD29" s="364">
        <f ca="1">BA29-BC29-('DB Func'!GB24*'P Gerais'!$D$35)</f>
        <v>0</v>
      </c>
      <c r="BE29" s="386">
        <f ca="1">VLOOKUP(BD29,'P Gerais'!$D$29:$F$33,3,TRUE)</f>
        <v>0</v>
      </c>
      <c r="BF29" s="364">
        <f t="shared" ca="1" si="14"/>
        <v>0</v>
      </c>
      <c r="BG29" s="364">
        <f ca="1">VLOOKUP(BD29,'P Gerais'!$D$29:$G$33,4,TRUE)</f>
        <v>0</v>
      </c>
      <c r="BH29" s="364">
        <f t="shared" ca="1" si="15"/>
        <v>0</v>
      </c>
      <c r="BI29" s="364">
        <f t="shared" ca="1" si="16"/>
        <v>0</v>
      </c>
      <c r="BJ29" s="362">
        <f ca="1">'DB Func'!G24</f>
        <v>0</v>
      </c>
      <c r="BK29" s="362">
        <f ca="1">'DB Func'!FW24</f>
        <v>0</v>
      </c>
      <c r="BL29" s="364">
        <f ca="1">D29*'P Gerais'!$D$13</f>
        <v>0</v>
      </c>
      <c r="BM29" s="364">
        <f ca="1">D29*'P Gerais'!$D$14</f>
        <v>0</v>
      </c>
      <c r="BN29" s="364">
        <f ca="1">D29*'P Gerais'!$D$16</f>
        <v>0</v>
      </c>
      <c r="BO29" s="364">
        <f ca="1">D29*'P Gerais'!$D$17</f>
        <v>0</v>
      </c>
      <c r="BP29" s="364">
        <f ca="1">D29*'P Gerais'!$D$18</f>
        <v>0</v>
      </c>
      <c r="BQ29" s="385">
        <f ca="1">VLOOKUP(D29,'P Gerais'!$D$22:$G$24,3,TRUE)</f>
        <v>0.08</v>
      </c>
      <c r="BR29" s="385">
        <f ca="1">VLOOKUP(D29,'P Gerais'!$D$29:$G$33,3,TRUE)</f>
        <v>0</v>
      </c>
      <c r="BS29" s="385">
        <f ca="1">'DB Func'!BN24</f>
        <v>0</v>
      </c>
      <c r="BT29" s="385">
        <f ca="1">'DB Func'!BO24</f>
        <v>0</v>
      </c>
      <c r="BU29" s="385">
        <f ca="1">'DB Func'!FX24</f>
        <v>0</v>
      </c>
      <c r="BV29" s="364">
        <f t="shared" ca="1" si="17"/>
        <v>-0.08</v>
      </c>
      <c r="BW29" s="364">
        <f ca="1">BV29-'DB Func'!GC24</f>
        <v>-0.08</v>
      </c>
      <c r="BX29" s="362">
        <f ca="1">IFERROR(VLOOKUP(BW29,'P Gerais'!$D$29:$G$33,3,TRUE)*BW29,0)</f>
        <v>0</v>
      </c>
      <c r="BY29" s="364">
        <f ca="1">IFERROR(BX29-VLOOKUP(BW29,'P Gerais'!$D$29:$H$33,4,TRUE),0)</f>
        <v>0</v>
      </c>
      <c r="BZ29" s="364">
        <f ca="1">D29*'DB Func'!GD24</f>
        <v>0</v>
      </c>
      <c r="CB29" s="364">
        <f t="shared" ca="1" si="18"/>
        <v>0</v>
      </c>
      <c r="CC29" s="364">
        <f t="shared" si="19"/>
        <v>0</v>
      </c>
      <c r="CD29" s="364">
        <f t="shared" si="20"/>
        <v>0</v>
      </c>
      <c r="CF29" s="362" t="str">
        <f t="shared" ca="1" si="21"/>
        <v>não</v>
      </c>
      <c r="CG29" s="362">
        <f ca="1">IF($CH$8=1,DAY('DB Func'!C24),0)</f>
        <v>0</v>
      </c>
      <c r="CH29" s="362">
        <f ca="1">IF(CI29=0,0,MONTH('DB Func'!C24))</f>
        <v>0</v>
      </c>
      <c r="CI29" s="362">
        <f ca="1">IF('P Gerais'!D27=YEAR('DB Func'!C24),YEAR('DB Func'!C24),0)</f>
        <v>0</v>
      </c>
      <c r="CJ29" s="371">
        <v>52</v>
      </c>
      <c r="CK29" s="363"/>
      <c r="CL29" s="362" t="str">
        <f>IF(ISERROR(HLOOKUP(CL27,$DS$7:$DY29,$DZ29,FALSE)),"N",HLOOKUP(CL27,$DS$7:$DY29,$DZ29,FALSE))</f>
        <v>N</v>
      </c>
      <c r="CM29" s="362" t="str">
        <f>IF(ISERROR(HLOOKUP(CM27,$DS$7:$DY29,$DZ29,FALSE)),"N",HLOOKUP(CM27,$DS$7:$DY29,$DZ29,FALSE))</f>
        <v>N</v>
      </c>
      <c r="CN29" s="362" t="str">
        <f>IF(ISERROR(HLOOKUP(CN27,$DS$7:$DY29,$DZ29,FALSE)),"N",HLOOKUP(CN27,$DS$7:$DY29,$DZ29,FALSE))</f>
        <v>N</v>
      </c>
      <c r="CO29" s="362" t="str">
        <f>IF(ISERROR(HLOOKUP(CO27,$DS$7:$DY29,$DZ29,FALSE)),"N",HLOOKUP(CO27,$DS$7:$DY29,$DZ29,FALSE))</f>
        <v>N</v>
      </c>
      <c r="CP29" s="362" t="str">
        <f>IF(ISERROR(HLOOKUP(CP27,$DS$7:$DY29,$DZ29,FALSE)),"N",HLOOKUP(CP27,$DS$7:$DY29,$DZ29,FALSE))</f>
        <v>N</v>
      </c>
      <c r="CQ29" s="362" t="str">
        <f>IF(ISERROR(HLOOKUP(CQ27,$DS$7:$DY29,$DZ29,FALSE)),"N",HLOOKUP(CQ27,$DS$7:$DY29,$DZ29,FALSE))</f>
        <v>N</v>
      </c>
      <c r="CR29" s="362" t="str">
        <f>IF(ISERROR(HLOOKUP(CR27,$DS$7:$DY29,$DZ29,FALSE)),"N",HLOOKUP(CR27,$DS$7:$DY29,$DZ29,FALSE))</f>
        <v>N</v>
      </c>
      <c r="CS29" s="362" t="str">
        <f>IF(ISERROR(HLOOKUP(CS27,$DS$7:$DY29,$DZ29,FALSE)),"N",HLOOKUP(CS27,$DS$7:$DY29,$DZ29,FALSE))</f>
        <v>N</v>
      </c>
      <c r="CT29" s="362" t="str">
        <f>IF(ISERROR(HLOOKUP(CT27,$DS$7:$DY29,$DZ29,FALSE)),"N",HLOOKUP(CT27,$DS$7:$DY29,$DZ29,FALSE))</f>
        <v>N</v>
      </c>
      <c r="CU29" s="362" t="str">
        <f>IF(ISERROR(HLOOKUP(CU27,$DS$7:$DY29,$DZ29,FALSE)),"N",HLOOKUP(CU27,$DS$7:$DY29,$DZ29,FALSE))</f>
        <v>N</v>
      </c>
      <c r="CV29" s="362" t="str">
        <f>IF(ISERROR(HLOOKUP(CV27,$DS$7:$DY29,$DZ29,FALSE)),"N",HLOOKUP(CV27,$DS$7:$DY29,$DZ29,FALSE))</f>
        <v>N</v>
      </c>
      <c r="CW29" s="362" t="str">
        <f>IF(ISERROR(HLOOKUP(CW27,$DS$7:$DY29,$DZ29,FALSE)),"N",HLOOKUP(CW27,$DS$7:$DY29,$DZ29,FALSE))</f>
        <v>N</v>
      </c>
      <c r="CX29" s="362" t="str">
        <f>IF(ISERROR(HLOOKUP(CX27,$DS$7:$DY29,$DZ29,FALSE)),"N",HLOOKUP(CX27,$DS$7:$DY29,$DZ29,FALSE))</f>
        <v>N</v>
      </c>
      <c r="CY29" s="362" t="str">
        <f>IF(ISERROR(HLOOKUP(CY27,$DS$7:$DY29,$DZ29,FALSE)),"N",HLOOKUP(CY27,$DS$7:$DY29,$DZ29,FALSE))</f>
        <v>N</v>
      </c>
      <c r="CZ29" s="362" t="str">
        <f>IF(ISERROR(HLOOKUP(CZ27,$DS$7:$DY29,$DZ29,FALSE)),"N",HLOOKUP(CZ27,$DS$7:$DY29,$DZ29,FALSE))</f>
        <v>N</v>
      </c>
      <c r="DA29" s="362" t="str">
        <f>IF(ISERROR(HLOOKUP(DA27,$DS$7:$DY29,$DZ29,FALSE)),"N",HLOOKUP(DA27,$DS$7:$DY29,$DZ29,FALSE))</f>
        <v>N</v>
      </c>
      <c r="DB29" s="362" t="str">
        <f>IF(ISERROR(HLOOKUP(DB27,$DS$7:$DY29,$DZ29,FALSE)),"N",HLOOKUP(DB27,$DS$7:$DY29,$DZ29,FALSE))</f>
        <v>N</v>
      </c>
      <c r="DC29" s="362" t="str">
        <f>IF(ISERROR(HLOOKUP(DC27,$DS$7:$DY29,$DZ29,FALSE)),"N",HLOOKUP(DC27,$DS$7:$DY29,$DZ29,FALSE))</f>
        <v>N</v>
      </c>
      <c r="DD29" s="362" t="str">
        <f>IF(ISERROR(HLOOKUP(DD27,$DS$7:$DY29,$DZ29,FALSE)),"N",HLOOKUP(DD27,$DS$7:$DY29,$DZ29,FALSE))</f>
        <v>N</v>
      </c>
      <c r="DE29" s="362" t="str">
        <f>IF(ISERROR(HLOOKUP(DE27,$DS$7:$DY29,$DZ29,FALSE)),"N",HLOOKUP(DE27,$DS$7:$DY29,$DZ29,FALSE))</f>
        <v>N</v>
      </c>
      <c r="DF29" s="362" t="str">
        <f>IF(ISERROR(HLOOKUP(DF27,$DS$7:$DY29,$DZ29,FALSE)),"N",HLOOKUP(DF27,$DS$7:$DY29,$DZ29,FALSE))</f>
        <v>N</v>
      </c>
      <c r="DG29" s="362" t="str">
        <f>IF(ISERROR(HLOOKUP(DG27,$DS$7:$DY29,$DZ29,FALSE)),"N",HLOOKUP(DG27,$DS$7:$DY29,$DZ29,FALSE))</f>
        <v>N</v>
      </c>
      <c r="DH29" s="362" t="str">
        <f>IF(ISERROR(HLOOKUP(DH27,$DS$7:$DY29,$DZ29,FALSE)),"N",HLOOKUP(DH27,$DS$7:$DY29,$DZ29,FALSE))</f>
        <v>N</v>
      </c>
      <c r="DI29" s="362" t="str">
        <f>IF(ISERROR(HLOOKUP(DI27,$DS$7:$DY29,$DZ29,FALSE)),"N",HLOOKUP(DI27,$DS$7:$DY29,$DZ29,FALSE))</f>
        <v>N</v>
      </c>
      <c r="DJ29" s="362" t="str">
        <f>IF(ISERROR(HLOOKUP(DJ27,$DS$7:$DY29,$DZ29,FALSE)),"N",HLOOKUP(DJ27,$DS$7:$DY29,$DZ29,FALSE))</f>
        <v>N</v>
      </c>
      <c r="DK29" s="362" t="str">
        <f>IF(ISERROR(HLOOKUP(DK27,$DS$7:$DY29,$DZ29,FALSE)),"N",HLOOKUP(DK27,$DS$7:$DY29,$DZ29,FALSE))</f>
        <v>N</v>
      </c>
      <c r="DL29" s="362" t="str">
        <f>IF(ISERROR(HLOOKUP(DL27,$DS$7:$DY29,$DZ29,FALSE)),"N",HLOOKUP(DL27,$DS$7:$DY29,$DZ29,FALSE))</f>
        <v>N</v>
      </c>
      <c r="DM29" s="362" t="str">
        <f>IF(ISERROR(HLOOKUP(DM27,$DS$7:$DY29,$DZ29,FALSE)),"N",HLOOKUP(DM27,$DS$7:$DY29,$DZ29,FALSE))</f>
        <v>N</v>
      </c>
      <c r="DN29" s="362" t="str">
        <f>IF(ISERROR(HLOOKUP(DN27,$DS$7:$DY29,$DZ29,FALSE)),"N",HLOOKUP(DN27,$DS$7:$DY29,$DZ29,FALSE))</f>
        <v>N</v>
      </c>
      <c r="DO29" s="362" t="str">
        <f>IF(ISERROR(HLOOKUP(DO27,$DS$7:$DY29,$DZ29,FALSE)),"N",HLOOKUP(DO27,$DS$7:$DY29,$DZ29,FALSE))</f>
        <v>N</v>
      </c>
      <c r="DP29" s="362" t="str">
        <f>IF(ISERROR(HLOOKUP(DP27,$DS$7:$DY29,$DZ29,FALSE)),"N",HLOOKUP(DP27,$DS$7:$DY29,$DZ29,FALSE))</f>
        <v>N</v>
      </c>
      <c r="DQ29" s="362">
        <f t="shared" si="22"/>
        <v>0</v>
      </c>
      <c r="DR29" s="362">
        <f t="shared" si="23"/>
        <v>31</v>
      </c>
      <c r="DS29" s="362" t="str">
        <f>IF('DB Func'!M24&gt;0,"S","N")</f>
        <v>N</v>
      </c>
      <c r="DT29" s="362" t="str">
        <f>IF('DB Func'!R24&gt;0,"S","N")</f>
        <v>N</v>
      </c>
      <c r="DU29" s="362" t="str">
        <f>IF('DB Func'!W24&gt;0,"S","N")</f>
        <v>N</v>
      </c>
      <c r="DV29" s="362" t="str">
        <f>IF('DB Func'!AB24&gt;0,"S","N")</f>
        <v>N</v>
      </c>
      <c r="DW29" s="362" t="str">
        <f>IF('DB Func'!AG24&gt;0,"S","N")</f>
        <v>N</v>
      </c>
      <c r="DX29" s="362" t="str">
        <f>IF('DB Func'!AL24&gt;0,"S","N")</f>
        <v>N</v>
      </c>
      <c r="DY29" s="362" t="str">
        <f>IF('DB Func'!AQ24&gt;0,"S","N")</f>
        <v>N</v>
      </c>
      <c r="DZ29" s="362">
        <v>23</v>
      </c>
      <c r="EA29" s="369">
        <f ca="1">'DB Func'!C24</f>
        <v>0</v>
      </c>
      <c r="EB29" s="362" t="str">
        <f t="shared" ca="1" si="33"/>
        <v>s</v>
      </c>
      <c r="EC29" s="362" t="str">
        <f t="shared" ca="1" si="33"/>
        <v>s</v>
      </c>
      <c r="ED29" s="362" t="str">
        <f t="shared" ca="1" si="33"/>
        <v>s</v>
      </c>
      <c r="EE29" s="362" t="str">
        <f t="shared" ca="1" si="33"/>
        <v>s</v>
      </c>
      <c r="EF29" s="362" t="str">
        <f t="shared" ca="1" si="33"/>
        <v>s</v>
      </c>
      <c r="EG29" s="362" t="str">
        <f t="shared" ca="1" si="33"/>
        <v>s</v>
      </c>
      <c r="EH29" s="362" t="str">
        <f t="shared" ca="1" si="33"/>
        <v>s</v>
      </c>
      <c r="EI29" s="362" t="str">
        <f t="shared" ca="1" si="33"/>
        <v>s</v>
      </c>
      <c r="EJ29" s="362" t="str">
        <f t="shared" ca="1" si="33"/>
        <v>s</v>
      </c>
      <c r="EK29" s="362" t="str">
        <f t="shared" ca="1" si="33"/>
        <v>s</v>
      </c>
      <c r="EL29" s="362" t="str">
        <f t="shared" ca="1" si="33"/>
        <v>s</v>
      </c>
      <c r="EM29" s="362" t="str">
        <f t="shared" ca="1" si="33"/>
        <v>s</v>
      </c>
      <c r="EN29" s="362" t="str">
        <f t="shared" ca="1" si="33"/>
        <v>s</v>
      </c>
      <c r="EO29" s="362" t="str">
        <f t="shared" ca="1" si="33"/>
        <v>s</v>
      </c>
      <c r="EP29" s="362" t="str">
        <f t="shared" ca="1" si="33"/>
        <v>s</v>
      </c>
      <c r="EQ29" s="362" t="str">
        <f t="shared" ca="1" si="33"/>
        <v>s</v>
      </c>
      <c r="ER29" s="362" t="str">
        <f t="shared" ca="1" si="32"/>
        <v>s</v>
      </c>
      <c r="ES29" s="362" t="str">
        <f t="shared" ca="1" si="32"/>
        <v>s</v>
      </c>
      <c r="ET29" s="362" t="str">
        <f t="shared" ca="1" si="32"/>
        <v>s</v>
      </c>
      <c r="EU29" s="362" t="str">
        <f t="shared" ca="1" si="32"/>
        <v>s</v>
      </c>
      <c r="EV29" s="362" t="str">
        <f t="shared" ca="1" si="25"/>
        <v>s</v>
      </c>
      <c r="EW29" s="362" t="str">
        <f t="shared" ca="1" si="32"/>
        <v>s</v>
      </c>
      <c r="EX29" s="362" t="str">
        <f t="shared" ca="1" si="32"/>
        <v>s</v>
      </c>
      <c r="EY29" s="362" t="str">
        <f t="shared" ca="1" si="32"/>
        <v>s</v>
      </c>
      <c r="EZ29" s="362" t="str">
        <f t="shared" ca="1" si="32"/>
        <v>s</v>
      </c>
      <c r="FA29" s="362" t="str">
        <f t="shared" ca="1" si="32"/>
        <v>s</v>
      </c>
      <c r="FB29" s="362" t="str">
        <f t="shared" ca="1" si="32"/>
        <v>s</v>
      </c>
      <c r="FC29" s="362" t="str">
        <f t="shared" ca="1" si="32"/>
        <v>s</v>
      </c>
      <c r="FD29" s="362" t="str">
        <f t="shared" ca="1" si="32"/>
        <v>s</v>
      </c>
      <c r="FE29" s="362" t="str">
        <f t="shared" ca="1" si="32"/>
        <v>s</v>
      </c>
      <c r="FF29" s="362" t="str">
        <f t="shared" ca="1" si="32"/>
        <v>s</v>
      </c>
      <c r="FG29" s="362">
        <f t="shared" ca="1" si="26"/>
        <v>31</v>
      </c>
      <c r="FH29" s="362">
        <f t="shared" ca="1" si="27"/>
        <v>0</v>
      </c>
      <c r="FI29" s="362" t="str">
        <f ca="1">IF(AND(YEAR(EA29)='P Gerais'!D27,MONTH(Lanc!EA29)=3,DAY(Lanc!EA29)&gt;1),"S","N")</f>
        <v>N</v>
      </c>
      <c r="FJ29" s="364">
        <f t="shared" ca="1" si="28"/>
        <v>0</v>
      </c>
      <c r="FK29" s="364">
        <f t="shared" si="29"/>
        <v>0</v>
      </c>
      <c r="FL29" s="387">
        <f t="shared" ca="1" si="30"/>
        <v>0</v>
      </c>
      <c r="FP29" s="363">
        <f ca="1">((FJ29-FL29-FK29+AZ29+AQ29+SUM(Z29:AA29)+SUM(AW29:AX29)+AK29)*IF('DB Func'!GG24="ok",'DB Func'!GD24,0))</f>
        <v>0</v>
      </c>
      <c r="FR29" s="389">
        <f t="shared" ca="1" si="31"/>
        <v>0</v>
      </c>
      <c r="GV29" s="49"/>
      <c r="GW29" s="49"/>
      <c r="GX29" s="49"/>
      <c r="GY29" s="49"/>
      <c r="GZ29" s="49"/>
      <c r="HA29" s="49"/>
      <c r="HB29" s="49"/>
      <c r="HC29" s="49"/>
    </row>
    <row r="30" spans="3:211" ht="30" customHeight="1" thickTop="1" thickBot="1">
      <c r="C30" s="390" t="str">
        <f ca="1">IF('DB Func'!B25="Funcionário 23","",'DB Func'!B25)</f>
        <v/>
      </c>
      <c r="D30" s="391">
        <f ca="1">'DB Func'!CF25</f>
        <v>0</v>
      </c>
      <c r="E30" s="382" t="str">
        <f ca="1">IF(C30="","-",IF(OR(terceiro!E30="MAR",terceiro!F30="MAR"),"Sim","Não"))</f>
        <v>-</v>
      </c>
      <c r="F30" s="383" t="str">
        <f ca="1">IF(C30="","-",IF(OR(Ferias!E30="MAR",Ferias!F30="MAR"),"Sim","Não"))</f>
        <v>-</v>
      </c>
      <c r="G30" s="383">
        <f ca="1">IF(C30="",0,IF(F30="Sim",IF(Ferias!E30="MAR",Ferias!I30,Ferias!J30),0))</f>
        <v>0</v>
      </c>
      <c r="H30" s="185"/>
      <c r="I30" s="185"/>
      <c r="J30" s="398">
        <f t="shared" ca="1" si="5"/>
        <v>0</v>
      </c>
      <c r="K30" s="152"/>
      <c r="L30" s="151"/>
      <c r="M30" s="189"/>
      <c r="N30" s="153"/>
      <c r="O30" s="48"/>
      <c r="P30" s="48"/>
      <c r="Q30" s="48"/>
      <c r="R30" s="49"/>
      <c r="S30" s="49"/>
      <c r="T30" s="49"/>
      <c r="U30" s="49"/>
      <c r="V30" s="49"/>
      <c r="W30" s="49"/>
      <c r="X30" s="49"/>
      <c r="Y30" s="49"/>
      <c r="Z30" s="49"/>
      <c r="AA30" s="49"/>
      <c r="AB30" s="48"/>
      <c r="AC30" s="48"/>
      <c r="AD30" s="49"/>
      <c r="AE30" s="49"/>
      <c r="AF30" s="314"/>
      <c r="AH30" s="400">
        <f ca="1">IF(AND('DB Func'!GE25="Fevereiro",'DB Func'!BQ25="2 Parcelas"),(('auxiliar 13 sal'!E26/12*'DB Func'!GF25+AVERAGE('auxiliar 13 sal'!Q26:AB26)+AVERAGE('auxiliar 13 sal'!AE26:AP26)+'auxiliar 13 sal'!E26*'DB Func'!BN25+'auxiliar 13 sal'!E26*'DB Func'!BO25)/2),IF('DB Func'!GE25="Março",IF('DB Func'!BQ25="Parcela Única",('auxiliar 13 sal'!E26/12*'DB Func'!GF25)+AVERAGE('auxiliar 13 sal'!Q26:AB26)+AVERAGE('auxiliar 13 sal'!AE26:AP26)+('auxiliar 13 sal'!E26*'DB Func'!BN25)+('auxiliar 13 sal'!E26*'DB Func'!BO25),IF('DB Func'!BQ25="2 Parcelas",(('auxiliar 13 sal'!E26/12*'DB Func'!GF25+AVERAGE('auxiliar 13 sal'!Q26:AB26)+AVERAGE('auxiliar 13 sal'!AE26:AP26)+'auxiliar 13 sal'!E26*'DB Func'!BN25+'auxiliar 13 sal'!E26*'DB Func'!BO25)/2))),0))</f>
        <v>0</v>
      </c>
      <c r="AK30" s="364">
        <f t="shared" ca="1" si="6"/>
        <v>0</v>
      </c>
      <c r="AL30" s="371">
        <f t="shared" ca="1" si="7"/>
        <v>0</v>
      </c>
      <c r="AM30" s="364">
        <f t="shared" ca="1" si="8"/>
        <v>0</v>
      </c>
      <c r="AN30" s="364">
        <f t="shared" ca="1" si="9"/>
        <v>0</v>
      </c>
      <c r="AO30" s="371">
        <f t="shared" ca="1" si="10"/>
        <v>0</v>
      </c>
      <c r="AP30" s="371">
        <f t="shared" ca="1" si="11"/>
        <v>0</v>
      </c>
      <c r="AQ30" s="364">
        <f t="shared" ca="1" si="12"/>
        <v>0</v>
      </c>
      <c r="AR30" s="364">
        <f>IF(OR(M30="",M30=0),0,((FJ30/220)*('Ho Ex'!$C$8+$AS$6))*M30)</f>
        <v>0</v>
      </c>
      <c r="AS30" s="364">
        <f>IF(OR(N30="",N30=0),0,((FJ30/220*('DB Func'!GD25+Lanc!$AS$6))*('Ho Ex'!$I$8+$AS$6))*(N30/52.5*60))</f>
        <v>0</v>
      </c>
      <c r="AT30" s="364">
        <f>IF(OR(M30="",M30=0),0,((FJ30/220)*('Ho Ex'!$J$8+$AS$6))*O30)</f>
        <v>0</v>
      </c>
      <c r="AU30" s="364">
        <f>IF(OR(M30="",M30=0),0,((FJ30/220)*('Ho Ex'!I36+$AS$6))*P30)</f>
        <v>0</v>
      </c>
      <c r="AV30" s="364">
        <f>IF(OR(M30="",M30=0),0,((FJ30/220)*('Ho Ex'!C36+$AS$6))*Q30)</f>
        <v>0</v>
      </c>
      <c r="AW30" s="364">
        <f ca="1">FJ30*'DB Func'!BN25</f>
        <v>0</v>
      </c>
      <c r="AX30" s="364">
        <f ca="1">FJ30*'DB Func'!BO25</f>
        <v>0</v>
      </c>
      <c r="AY30" s="364">
        <f ca="1">IF(FJ30=0,0,VLOOKUP(FJ30,'P Gerais'!$D$39:$G$41,3,TRUE)*Func23!$F$68)</f>
        <v>0</v>
      </c>
      <c r="AZ30" s="364">
        <f t="shared" si="13"/>
        <v>0</v>
      </c>
      <c r="BA30" s="364">
        <f ca="1">((FJ30-FL30-FK30+AZ30+AQ30+SUM(Z30:AA30)+SUM(AW30:AX30)+AK30)*IF('DB Func'!GG25="ok",'DB Func'!GD25,0))+(FJ30-FL30-FK30+AZ30+AQ30+SUM(Z30:AA30)+SUM(AW30:AX30))+AK30</f>
        <v>0</v>
      </c>
      <c r="BB30" s="385">
        <f ca="1">VLOOKUP(BA30,'P Gerais'!$D$22:$G$25,3,TRUE)</f>
        <v>0.08</v>
      </c>
      <c r="BC30" s="364">
        <f ca="1">IF(BA30&lt;'P Gerais'!$D$25,BA30*BB30,Lanc!BB30)</f>
        <v>0</v>
      </c>
      <c r="BD30" s="364">
        <f ca="1">BA30-BC30-('DB Func'!GB25*'P Gerais'!$D$35)</f>
        <v>0</v>
      </c>
      <c r="BE30" s="386">
        <f ca="1">VLOOKUP(BD30,'P Gerais'!$D$29:$F$33,3,TRUE)</f>
        <v>0</v>
      </c>
      <c r="BF30" s="364">
        <f t="shared" ca="1" si="14"/>
        <v>0</v>
      </c>
      <c r="BG30" s="364">
        <f ca="1">VLOOKUP(BD30,'P Gerais'!$D$29:$G$33,4,TRUE)</f>
        <v>0</v>
      </c>
      <c r="BH30" s="364">
        <f t="shared" ca="1" si="15"/>
        <v>0</v>
      </c>
      <c r="BI30" s="364">
        <f t="shared" ca="1" si="16"/>
        <v>0</v>
      </c>
      <c r="BJ30" s="362">
        <f ca="1">'DB Func'!G25</f>
        <v>0</v>
      </c>
      <c r="BK30" s="362">
        <f ca="1">'DB Func'!FW25</f>
        <v>0</v>
      </c>
      <c r="BL30" s="364">
        <f ca="1">D30*'P Gerais'!$D$13</f>
        <v>0</v>
      </c>
      <c r="BM30" s="364">
        <f ca="1">D30*'P Gerais'!$D$14</f>
        <v>0</v>
      </c>
      <c r="BN30" s="364">
        <f ca="1">D30*'P Gerais'!$D$16</f>
        <v>0</v>
      </c>
      <c r="BO30" s="364">
        <f ca="1">D30*'P Gerais'!$D$17</f>
        <v>0</v>
      </c>
      <c r="BP30" s="364">
        <f ca="1">D30*'P Gerais'!$D$18</f>
        <v>0</v>
      </c>
      <c r="BQ30" s="385">
        <f ca="1">VLOOKUP(D30,'P Gerais'!$D$22:$G$24,3,TRUE)</f>
        <v>0.08</v>
      </c>
      <c r="BR30" s="385">
        <f ca="1">VLOOKUP(D30,'P Gerais'!$D$29:$G$33,3,TRUE)</f>
        <v>0</v>
      </c>
      <c r="BS30" s="385">
        <f ca="1">'DB Func'!BN25</f>
        <v>0</v>
      </c>
      <c r="BT30" s="385">
        <f ca="1">'DB Func'!BO25</f>
        <v>0</v>
      </c>
      <c r="BU30" s="385">
        <f ca="1">'DB Func'!FX25</f>
        <v>0</v>
      </c>
      <c r="BV30" s="364">
        <f t="shared" ca="1" si="17"/>
        <v>-0.08</v>
      </c>
      <c r="BW30" s="364">
        <f ca="1">BV30-'DB Func'!GC25</f>
        <v>-0.08</v>
      </c>
      <c r="BX30" s="362">
        <f ca="1">IFERROR(VLOOKUP(BW30,'P Gerais'!$D$29:$G$33,3,TRUE)*BW30,0)</f>
        <v>0</v>
      </c>
      <c r="BY30" s="364">
        <f ca="1">IFERROR(BX30-VLOOKUP(BW30,'P Gerais'!$D$29:$H$33,4,TRUE),0)</f>
        <v>0</v>
      </c>
      <c r="BZ30" s="364">
        <f ca="1">D30*'DB Func'!GD25</f>
        <v>0</v>
      </c>
      <c r="CB30" s="364">
        <f t="shared" ca="1" si="18"/>
        <v>0</v>
      </c>
      <c r="CC30" s="364">
        <f t="shared" si="19"/>
        <v>0</v>
      </c>
      <c r="CD30" s="364">
        <f t="shared" si="20"/>
        <v>0</v>
      </c>
      <c r="CF30" s="362" t="str">
        <f t="shared" ca="1" si="21"/>
        <v>não</v>
      </c>
      <c r="CG30" s="362">
        <f ca="1">IF($CH$8=1,DAY('DB Func'!C25),0)</f>
        <v>0</v>
      </c>
      <c r="CH30" s="362">
        <f ca="1">IF(CI30=0,0,MONTH('DB Func'!C25))</f>
        <v>0</v>
      </c>
      <c r="CI30" s="362">
        <f ca="1">IF('P Gerais'!D28=YEAR('DB Func'!C25),YEAR('DB Func'!C25),0)</f>
        <v>0</v>
      </c>
      <c r="CJ30" s="371">
        <v>53</v>
      </c>
      <c r="CK30" s="363"/>
      <c r="CL30" s="362" t="str">
        <f ca="1">IF(ISERROR(HLOOKUP(CL28,$DS$7:$DY30,$DZ30,FALSE)),"N",HLOOKUP(CL28,$DS$7:$DY30,$DZ30,FALSE))</f>
        <v>N</v>
      </c>
      <c r="CM30" s="362" t="str">
        <f ca="1">IF(ISERROR(HLOOKUP(CM28,$DS$7:$DY30,$DZ30,FALSE)),"N",HLOOKUP(CM28,$DS$7:$DY30,$DZ30,FALSE))</f>
        <v>N</v>
      </c>
      <c r="CN30" s="362" t="str">
        <f ca="1">IF(ISERROR(HLOOKUP(CN28,$DS$7:$DY30,$DZ30,FALSE)),"N",HLOOKUP(CN28,$DS$7:$DY30,$DZ30,FALSE))</f>
        <v>N</v>
      </c>
      <c r="CO30" s="362" t="str">
        <f ca="1">IF(ISERROR(HLOOKUP(CO28,$DS$7:$DY30,$DZ30,FALSE)),"N",HLOOKUP(CO28,$DS$7:$DY30,$DZ30,FALSE))</f>
        <v>N</v>
      </c>
      <c r="CP30" s="362" t="str">
        <f ca="1">IF(ISERROR(HLOOKUP(CP28,$DS$7:$DY30,$DZ30,FALSE)),"N",HLOOKUP(CP28,$DS$7:$DY30,$DZ30,FALSE))</f>
        <v>N</v>
      </c>
      <c r="CQ30" s="362" t="str">
        <f ca="1">IF(ISERROR(HLOOKUP(CQ28,$DS$7:$DY30,$DZ30,FALSE)),"N",HLOOKUP(CQ28,$DS$7:$DY30,$DZ30,FALSE))</f>
        <v>N</v>
      </c>
      <c r="CR30" s="362" t="str">
        <f>IF(ISERROR(HLOOKUP(CR28,$DS$7:$DY30,$DZ30,FALSE)),"N",HLOOKUP(CR28,$DS$7:$DY30,$DZ30,FALSE))</f>
        <v>N</v>
      </c>
      <c r="CS30" s="362" t="str">
        <f ca="1">IF(ISERROR(HLOOKUP(CS28,$DS$7:$DY30,$DZ30,FALSE)),"N",HLOOKUP(CS28,$DS$7:$DY30,$DZ30,FALSE))</f>
        <v>N</v>
      </c>
      <c r="CT30" s="362" t="str">
        <f ca="1">IF(ISERROR(HLOOKUP(CT28,$DS$7:$DY30,$DZ30,FALSE)),"N",HLOOKUP(CT28,$DS$7:$DY30,$DZ30,FALSE))</f>
        <v>N</v>
      </c>
      <c r="CU30" s="362" t="str">
        <f ca="1">IF(ISERROR(HLOOKUP(CU28,$DS$7:$DY30,$DZ30,FALSE)),"N",HLOOKUP(CU28,$DS$7:$DY30,$DZ30,FALSE))</f>
        <v>N</v>
      </c>
      <c r="CV30" s="362" t="str">
        <f ca="1">IF(ISERROR(HLOOKUP(CV28,$DS$7:$DY30,$DZ30,FALSE)),"N",HLOOKUP(CV28,$DS$7:$DY30,$DZ30,FALSE))</f>
        <v>N</v>
      </c>
      <c r="CW30" s="362" t="str">
        <f ca="1">IF(ISERROR(HLOOKUP(CW28,$DS$7:$DY30,$DZ30,FALSE)),"N",HLOOKUP(CW28,$DS$7:$DY30,$DZ30,FALSE))</f>
        <v>N</v>
      </c>
      <c r="CX30" s="362" t="str">
        <f ca="1">IF(ISERROR(HLOOKUP(CX28,$DS$7:$DY30,$DZ30,FALSE)),"N",HLOOKUP(CX28,$DS$7:$DY30,$DZ30,FALSE))</f>
        <v>N</v>
      </c>
      <c r="CY30" s="362" t="str">
        <f>IF(ISERROR(HLOOKUP(CY28,$DS$7:$DY30,$DZ30,FALSE)),"N",HLOOKUP(CY28,$DS$7:$DY30,$DZ30,FALSE))</f>
        <v>N</v>
      </c>
      <c r="CZ30" s="362" t="str">
        <f ca="1">IF(ISERROR(HLOOKUP(CZ28,$DS$7:$DY30,$DZ30,FALSE)),"N",HLOOKUP(CZ28,$DS$7:$DY30,$DZ30,FALSE))</f>
        <v>N</v>
      </c>
      <c r="DA30" s="362" t="str">
        <f ca="1">IF(ISERROR(HLOOKUP(DA28,$DS$7:$DY30,$DZ30,FALSE)),"N",HLOOKUP(DA28,$DS$7:$DY30,$DZ30,FALSE))</f>
        <v>N</v>
      </c>
      <c r="DB30" s="362" t="str">
        <f ca="1">IF(ISERROR(HLOOKUP(DB28,$DS$7:$DY30,$DZ30,FALSE)),"N",HLOOKUP(DB28,$DS$7:$DY30,$DZ30,FALSE))</f>
        <v>N</v>
      </c>
      <c r="DC30" s="362" t="str">
        <f ca="1">IF(ISERROR(HLOOKUP(DC28,$DS$7:$DY30,$DZ30,FALSE)),"N",HLOOKUP(DC28,$DS$7:$DY30,$DZ30,FALSE))</f>
        <v>N</v>
      </c>
      <c r="DD30" s="362" t="str">
        <f ca="1">IF(ISERROR(HLOOKUP(DD28,$DS$7:$DY30,$DZ30,FALSE)),"N",HLOOKUP(DD28,$DS$7:$DY30,$DZ30,FALSE))</f>
        <v>N</v>
      </c>
      <c r="DE30" s="362" t="str">
        <f ca="1">IF(ISERROR(HLOOKUP(DE28,$DS$7:$DY30,$DZ30,FALSE)),"N",HLOOKUP(DE28,$DS$7:$DY30,$DZ30,FALSE))</f>
        <v>N</v>
      </c>
      <c r="DF30" s="362" t="str">
        <f>IF(ISERROR(HLOOKUP(DF28,$DS$7:$DY30,$DZ30,FALSE)),"N",HLOOKUP(DF28,$DS$7:$DY30,$DZ30,FALSE))</f>
        <v>N</v>
      </c>
      <c r="DG30" s="362" t="str">
        <f ca="1">IF(ISERROR(HLOOKUP(DG28,$DS$7:$DY30,$DZ30,FALSE)),"N",HLOOKUP(DG28,$DS$7:$DY30,$DZ30,FALSE))</f>
        <v>N</v>
      </c>
      <c r="DH30" s="362" t="str">
        <f ca="1">IF(ISERROR(HLOOKUP(DH28,$DS$7:$DY30,$DZ30,FALSE)),"N",HLOOKUP(DH28,$DS$7:$DY30,$DZ30,FALSE))</f>
        <v>N</v>
      </c>
      <c r="DI30" s="362" t="str">
        <f ca="1">IF(ISERROR(HLOOKUP(DI28,$DS$7:$DY30,$DZ30,FALSE)),"N",HLOOKUP(DI28,$DS$7:$DY30,$DZ30,FALSE))</f>
        <v>N</v>
      </c>
      <c r="DJ30" s="362" t="str">
        <f ca="1">IF(ISERROR(HLOOKUP(DJ28,$DS$7:$DY30,$DZ30,FALSE)),"N",HLOOKUP(DJ28,$DS$7:$DY30,$DZ30,FALSE))</f>
        <v>N</v>
      </c>
      <c r="DK30" s="362" t="str">
        <f ca="1">IF(ISERROR(HLOOKUP(DK28,$DS$7:$DY30,$DZ30,FALSE)),"N",HLOOKUP(DK28,$DS$7:$DY30,$DZ30,FALSE))</f>
        <v>N</v>
      </c>
      <c r="DL30" s="362" t="str">
        <f ca="1">IF(ISERROR(HLOOKUP(DL28,$DS$7:$DY30,$DZ30,FALSE)),"N",HLOOKUP(DL28,$DS$7:$DY30,$DZ30,FALSE))</f>
        <v>N</v>
      </c>
      <c r="DM30" s="362" t="str">
        <f>IF(ISERROR(HLOOKUP(DM28,$DS$7:$DY30,$DZ30,FALSE)),"N",HLOOKUP(DM28,$DS$7:$DY30,$DZ30,FALSE))</f>
        <v>N</v>
      </c>
      <c r="DN30" s="362" t="str">
        <f ca="1">IF(ISERROR(HLOOKUP(DN28,$DS$7:$DY30,$DZ30,FALSE)),"N",HLOOKUP(DN28,$DS$7:$DY30,$DZ30,FALSE))</f>
        <v>N</v>
      </c>
      <c r="DO30" s="362" t="str">
        <f ca="1">IF(ISERROR(HLOOKUP(DO28,$DS$7:$DY30,$DZ30,FALSE)),"N",HLOOKUP(DO28,$DS$7:$DY30,$DZ30,FALSE))</f>
        <v>N</v>
      </c>
      <c r="DP30" s="362" t="str">
        <f ca="1">IF(ISERROR(HLOOKUP(DP28,$DS$7:$DY30,$DZ30,FALSE)),"N",HLOOKUP(DP28,$DS$7:$DY30,$DZ30,FALSE))</f>
        <v>N</v>
      </c>
      <c r="DQ30" s="362">
        <f t="shared" ca="1" si="22"/>
        <v>0</v>
      </c>
      <c r="DR30" s="362">
        <f t="shared" ca="1" si="23"/>
        <v>31</v>
      </c>
      <c r="DS30" s="362" t="str">
        <f>IF('DB Func'!M25&gt;0,"S","N")</f>
        <v>N</v>
      </c>
      <c r="DT30" s="362" t="str">
        <f>IF('DB Func'!R25&gt;0,"S","N")</f>
        <v>N</v>
      </c>
      <c r="DU30" s="362" t="str">
        <f>IF('DB Func'!W25&gt;0,"S","N")</f>
        <v>N</v>
      </c>
      <c r="DV30" s="362" t="str">
        <f>IF('DB Func'!AB25&gt;0,"S","N")</f>
        <v>N</v>
      </c>
      <c r="DW30" s="362" t="str">
        <f>IF('DB Func'!AG25&gt;0,"S","N")</f>
        <v>N</v>
      </c>
      <c r="DX30" s="362" t="str">
        <f>IF('DB Func'!AL25&gt;0,"S","N")</f>
        <v>N</v>
      </c>
      <c r="DY30" s="362" t="str">
        <f>IF('DB Func'!AQ25&gt;0,"S","N")</f>
        <v>N</v>
      </c>
      <c r="DZ30" s="362">
        <v>24</v>
      </c>
      <c r="EA30" s="369">
        <f ca="1">'DB Func'!C25</f>
        <v>0</v>
      </c>
      <c r="EB30" s="362" t="str">
        <f t="shared" ca="1" si="33"/>
        <v>s</v>
      </c>
      <c r="EC30" s="362" t="str">
        <f t="shared" ca="1" si="33"/>
        <v>s</v>
      </c>
      <c r="ED30" s="362" t="str">
        <f t="shared" ca="1" si="33"/>
        <v>s</v>
      </c>
      <c r="EE30" s="362" t="str">
        <f t="shared" ca="1" si="33"/>
        <v>s</v>
      </c>
      <c r="EF30" s="362" t="str">
        <f t="shared" ca="1" si="33"/>
        <v>s</v>
      </c>
      <c r="EG30" s="362" t="str">
        <f t="shared" ca="1" si="33"/>
        <v>s</v>
      </c>
      <c r="EH30" s="362" t="str">
        <f t="shared" ca="1" si="33"/>
        <v>s</v>
      </c>
      <c r="EI30" s="362" t="str">
        <f t="shared" ca="1" si="33"/>
        <v>s</v>
      </c>
      <c r="EJ30" s="362" t="str">
        <f t="shared" ca="1" si="33"/>
        <v>s</v>
      </c>
      <c r="EK30" s="362" t="str">
        <f t="shared" ca="1" si="33"/>
        <v>s</v>
      </c>
      <c r="EL30" s="362" t="str">
        <f t="shared" ca="1" si="33"/>
        <v>s</v>
      </c>
      <c r="EM30" s="362" t="str">
        <f t="shared" ca="1" si="33"/>
        <v>s</v>
      </c>
      <c r="EN30" s="362" t="str">
        <f t="shared" ca="1" si="33"/>
        <v>s</v>
      </c>
      <c r="EO30" s="362" t="str">
        <f t="shared" ca="1" si="33"/>
        <v>s</v>
      </c>
      <c r="EP30" s="362" t="str">
        <f t="shared" ca="1" si="33"/>
        <v>s</v>
      </c>
      <c r="EQ30" s="362" t="str">
        <f t="shared" ca="1" si="33"/>
        <v>s</v>
      </c>
      <c r="ER30" s="362" t="str">
        <f t="shared" ca="1" si="32"/>
        <v>s</v>
      </c>
      <c r="ES30" s="362" t="str">
        <f t="shared" ca="1" si="32"/>
        <v>s</v>
      </c>
      <c r="ET30" s="362" t="str">
        <f t="shared" ca="1" si="32"/>
        <v>s</v>
      </c>
      <c r="EU30" s="362" t="str">
        <f t="shared" ca="1" si="32"/>
        <v>s</v>
      </c>
      <c r="EV30" s="362" t="str">
        <f t="shared" ca="1" si="25"/>
        <v>s</v>
      </c>
      <c r="EW30" s="362" t="str">
        <f t="shared" ca="1" si="32"/>
        <v>s</v>
      </c>
      <c r="EX30" s="362" t="str">
        <f t="shared" ca="1" si="32"/>
        <v>s</v>
      </c>
      <c r="EY30" s="362" t="str">
        <f t="shared" ca="1" si="32"/>
        <v>s</v>
      </c>
      <c r="EZ30" s="362" t="str">
        <f t="shared" ca="1" si="32"/>
        <v>s</v>
      </c>
      <c r="FA30" s="362" t="str">
        <f t="shared" ca="1" si="32"/>
        <v>s</v>
      </c>
      <c r="FB30" s="362" t="str">
        <f t="shared" ca="1" si="32"/>
        <v>s</v>
      </c>
      <c r="FC30" s="362" t="str">
        <f t="shared" ca="1" si="32"/>
        <v>s</v>
      </c>
      <c r="FD30" s="362" t="str">
        <f t="shared" ca="1" si="32"/>
        <v>s</v>
      </c>
      <c r="FE30" s="362" t="str">
        <f t="shared" ca="1" si="32"/>
        <v>s</v>
      </c>
      <c r="FF30" s="362" t="str">
        <f t="shared" ca="1" si="32"/>
        <v>s</v>
      </c>
      <c r="FG30" s="362">
        <f t="shared" ca="1" si="26"/>
        <v>31</v>
      </c>
      <c r="FH30" s="362">
        <f t="shared" ca="1" si="27"/>
        <v>0</v>
      </c>
      <c r="FI30" s="362" t="str">
        <f ca="1">IF(AND(YEAR(EA30)='P Gerais'!D28,MONTH(Lanc!EA30)=3,DAY(Lanc!EA30)&gt;1),"S","N")</f>
        <v>N</v>
      </c>
      <c r="FJ30" s="364">
        <f t="shared" ca="1" si="28"/>
        <v>0</v>
      </c>
      <c r="FK30" s="364">
        <f t="shared" si="29"/>
        <v>0</v>
      </c>
      <c r="FL30" s="387">
        <f t="shared" ca="1" si="30"/>
        <v>0</v>
      </c>
      <c r="FP30" s="363">
        <f ca="1">((FJ30-FL30-FK30+AZ30+AQ30+SUM(Z30:AA30)+SUM(AW30:AX30)+AK30)*IF('DB Func'!GG25="ok",'DB Func'!GD25,0))</f>
        <v>0</v>
      </c>
      <c r="FR30" s="389">
        <f t="shared" ca="1" si="31"/>
        <v>0</v>
      </c>
      <c r="GV30" s="49"/>
      <c r="GW30" s="49"/>
      <c r="GX30" s="49"/>
      <c r="GY30" s="49"/>
      <c r="GZ30" s="49"/>
      <c r="HA30" s="49"/>
      <c r="HB30" s="49"/>
      <c r="HC30" s="49"/>
    </row>
    <row r="31" spans="3:211" ht="30" customHeight="1" thickTop="1" thickBot="1">
      <c r="C31" s="390" t="str">
        <f ca="1">IF('DB Func'!B26="Funcionário 24","",'DB Func'!B26)</f>
        <v/>
      </c>
      <c r="D31" s="391">
        <f ca="1">'DB Func'!CF26</f>
        <v>0</v>
      </c>
      <c r="E31" s="382" t="str">
        <f ca="1">IF(C31="","-",IF(OR(terceiro!E31="MAR",terceiro!F31="MAR"),"Sim","Não"))</f>
        <v>-</v>
      </c>
      <c r="F31" s="383" t="str">
        <f ca="1">IF(C31="","-",IF(OR(Ferias!E31="MAR",Ferias!F31="MAR"),"Sim","Não"))</f>
        <v>-</v>
      </c>
      <c r="G31" s="383">
        <f ca="1">IF(C31="",0,IF(F31="Sim",IF(Ferias!E31="MAR",Ferias!I31,Ferias!J31),0))</f>
        <v>0</v>
      </c>
      <c r="H31" s="185"/>
      <c r="I31" s="185"/>
      <c r="J31" s="398">
        <f t="shared" ca="1" si="5"/>
        <v>0</v>
      </c>
      <c r="K31" s="152"/>
      <c r="L31" s="151"/>
      <c r="M31" s="189"/>
      <c r="N31" s="153"/>
      <c r="O31" s="48"/>
      <c r="P31" s="48"/>
      <c r="Q31" s="48"/>
      <c r="R31" s="49"/>
      <c r="S31" s="49"/>
      <c r="T31" s="49"/>
      <c r="U31" s="49"/>
      <c r="V31" s="49"/>
      <c r="W31" s="49"/>
      <c r="X31" s="49"/>
      <c r="Y31" s="49"/>
      <c r="Z31" s="49"/>
      <c r="AA31" s="49"/>
      <c r="AB31" s="48"/>
      <c r="AC31" s="48"/>
      <c r="AD31" s="49"/>
      <c r="AE31" s="49"/>
      <c r="AF31" s="314"/>
      <c r="AH31" s="400">
        <f ca="1">IF(AND('DB Func'!GE26="Fevereiro",'DB Func'!BQ26="2 Parcelas"),(('auxiliar 13 sal'!E27/12*'DB Func'!GF26+AVERAGE('auxiliar 13 sal'!Q27:AB27)+AVERAGE('auxiliar 13 sal'!AE27:AP27)+'auxiliar 13 sal'!E27*'DB Func'!BN26+'auxiliar 13 sal'!E27*'DB Func'!BO26)/2),IF('DB Func'!GE26="Março",IF('DB Func'!BQ26="Parcela Única",('auxiliar 13 sal'!E27/12*'DB Func'!GF26)+AVERAGE('auxiliar 13 sal'!Q27:AB27)+AVERAGE('auxiliar 13 sal'!AE27:AP27)+('auxiliar 13 sal'!E27*'DB Func'!BN26)+('auxiliar 13 sal'!E27*'DB Func'!BO26),IF('DB Func'!BQ26="2 Parcelas",(('auxiliar 13 sal'!E27/12*'DB Func'!GF26+AVERAGE('auxiliar 13 sal'!Q27:AB27)+AVERAGE('auxiliar 13 sal'!AE27:AP27)+'auxiliar 13 sal'!E27*'DB Func'!BN26+'auxiliar 13 sal'!E27*'DB Func'!BO26)/2))),0))</f>
        <v>0</v>
      </c>
      <c r="AK31" s="364">
        <f t="shared" ca="1" si="6"/>
        <v>0</v>
      </c>
      <c r="AL31" s="371">
        <f t="shared" ca="1" si="7"/>
        <v>0</v>
      </c>
      <c r="AM31" s="364">
        <f t="shared" ca="1" si="8"/>
        <v>0</v>
      </c>
      <c r="AN31" s="364">
        <f t="shared" ca="1" si="9"/>
        <v>0</v>
      </c>
      <c r="AO31" s="371">
        <f t="shared" ca="1" si="10"/>
        <v>0</v>
      </c>
      <c r="AP31" s="371">
        <f t="shared" ca="1" si="11"/>
        <v>0</v>
      </c>
      <c r="AQ31" s="364">
        <f t="shared" ca="1" si="12"/>
        <v>0</v>
      </c>
      <c r="AR31" s="364">
        <f>IF(OR(M31="",M31=0),0,((FJ31/220)*('Ho Ex'!$C$8+$AS$6))*M31)</f>
        <v>0</v>
      </c>
      <c r="AS31" s="364">
        <f>IF(OR(N31="",N31=0),0,((FJ31/220*('DB Func'!GD26+Lanc!$AS$6))*('Ho Ex'!$I$8+$AS$6))*(N31/52.5*60))</f>
        <v>0</v>
      </c>
      <c r="AT31" s="364">
        <f>IF(OR(M31="",M31=0),0,((FJ31/220)*('Ho Ex'!$J$8+$AS$6))*O31)</f>
        <v>0</v>
      </c>
      <c r="AU31" s="364">
        <f>IF(OR(M31="",M31=0),0,((FJ31/220)*('Ho Ex'!I37+$AS$6))*P31)</f>
        <v>0</v>
      </c>
      <c r="AV31" s="364">
        <f>IF(OR(M31="",M31=0),0,((FJ31/220)*('Ho Ex'!C37+$AS$6))*Q31)</f>
        <v>0</v>
      </c>
      <c r="AW31" s="364">
        <f ca="1">FJ31*'DB Func'!BN26</f>
        <v>0</v>
      </c>
      <c r="AX31" s="364">
        <f ca="1">FJ31*'DB Func'!BO26</f>
        <v>0</v>
      </c>
      <c r="AY31" s="364">
        <f ca="1">IF(FJ31=0,0,VLOOKUP(FJ31,'P Gerais'!$D$39:$G$41,3,TRUE)*Func24!$F$68)</f>
        <v>0</v>
      </c>
      <c r="AZ31" s="364">
        <f t="shared" si="13"/>
        <v>0</v>
      </c>
      <c r="BA31" s="364">
        <f ca="1">((FJ31-FL31-FK31+AZ31+AQ31+SUM(Z31:AA31)+SUM(AW31:AX31)+AK31)*IF('DB Func'!GG26="ok",'DB Func'!GD26,0))+(FJ31-FL31-FK31+AZ31+AQ31+SUM(Z31:AA31)+SUM(AW31:AX31))+AK31</f>
        <v>0</v>
      </c>
      <c r="BB31" s="385">
        <f ca="1">VLOOKUP(BA31,'P Gerais'!$D$22:$G$25,3,TRUE)</f>
        <v>0.08</v>
      </c>
      <c r="BC31" s="364">
        <f ca="1">IF(BA31&lt;'P Gerais'!$D$25,BA31*BB31,Lanc!BB31)</f>
        <v>0</v>
      </c>
      <c r="BD31" s="364">
        <f ca="1">BA31-BC31-('DB Func'!GB26*'P Gerais'!$D$35)</f>
        <v>0</v>
      </c>
      <c r="BE31" s="386">
        <f ca="1">VLOOKUP(BD31,'P Gerais'!$D$29:$F$33,3,TRUE)</f>
        <v>0</v>
      </c>
      <c r="BF31" s="364">
        <f t="shared" ca="1" si="14"/>
        <v>0</v>
      </c>
      <c r="BG31" s="364">
        <f ca="1">VLOOKUP(BD31,'P Gerais'!$D$29:$G$33,4,TRUE)</f>
        <v>0</v>
      </c>
      <c r="BH31" s="364">
        <f t="shared" ca="1" si="15"/>
        <v>0</v>
      </c>
      <c r="BI31" s="364">
        <f t="shared" ca="1" si="16"/>
        <v>0</v>
      </c>
      <c r="BJ31" s="362">
        <f ca="1">'DB Func'!G26</f>
        <v>0</v>
      </c>
      <c r="BK31" s="362">
        <f ca="1">'DB Func'!FW26</f>
        <v>0</v>
      </c>
      <c r="BL31" s="364">
        <f ca="1">D31*'P Gerais'!$D$13</f>
        <v>0</v>
      </c>
      <c r="BM31" s="364">
        <f ca="1">D31*'P Gerais'!$D$14</f>
        <v>0</v>
      </c>
      <c r="BN31" s="364">
        <f ca="1">D31*'P Gerais'!$D$16</f>
        <v>0</v>
      </c>
      <c r="BO31" s="364">
        <f ca="1">D31*'P Gerais'!$D$17</f>
        <v>0</v>
      </c>
      <c r="BP31" s="364">
        <f ca="1">D31*'P Gerais'!$D$18</f>
        <v>0</v>
      </c>
      <c r="BQ31" s="385">
        <f ca="1">VLOOKUP(D31,'P Gerais'!$D$22:$G$24,3,TRUE)</f>
        <v>0.08</v>
      </c>
      <c r="BR31" s="385">
        <f ca="1">VLOOKUP(D31,'P Gerais'!$D$29:$G$33,3,TRUE)</f>
        <v>0</v>
      </c>
      <c r="BS31" s="385">
        <f ca="1">'DB Func'!BN26</f>
        <v>0</v>
      </c>
      <c r="BT31" s="385">
        <f ca="1">'DB Func'!BO26</f>
        <v>0</v>
      </c>
      <c r="BU31" s="385">
        <f ca="1">'DB Func'!FX26</f>
        <v>0</v>
      </c>
      <c r="BV31" s="364">
        <f t="shared" ca="1" si="17"/>
        <v>-0.08</v>
      </c>
      <c r="BW31" s="364">
        <f ca="1">BV31-'DB Func'!GC26</f>
        <v>-0.08</v>
      </c>
      <c r="BX31" s="362">
        <f ca="1">IFERROR(VLOOKUP(BW31,'P Gerais'!$D$29:$G$33,3,TRUE)*BW31,0)</f>
        <v>0</v>
      </c>
      <c r="BY31" s="364">
        <f ca="1">IFERROR(BX31-VLOOKUP(BW31,'P Gerais'!$D$29:$H$33,4,TRUE),0)</f>
        <v>0</v>
      </c>
      <c r="BZ31" s="364">
        <f ca="1">D31*'DB Func'!GD26</f>
        <v>0</v>
      </c>
      <c r="CB31" s="364">
        <f t="shared" ca="1" si="18"/>
        <v>0</v>
      </c>
      <c r="CC31" s="364">
        <f t="shared" si="19"/>
        <v>0</v>
      </c>
      <c r="CD31" s="364">
        <f t="shared" si="20"/>
        <v>0</v>
      </c>
      <c r="CF31" s="362" t="str">
        <f t="shared" ca="1" si="21"/>
        <v>não</v>
      </c>
      <c r="CG31" s="362">
        <f ca="1">IF($CH$8=1,DAY('DB Func'!C26),0)</f>
        <v>0</v>
      </c>
      <c r="CH31" s="362">
        <f ca="1">IF(CI31=0,0,MONTH('DB Func'!C26))</f>
        <v>0</v>
      </c>
      <c r="CI31" s="362">
        <f ca="1">IF('P Gerais'!D29=YEAR('DB Func'!C26),YEAR('DB Func'!C26),0)</f>
        <v>0</v>
      </c>
      <c r="CJ31" s="371">
        <v>54</v>
      </c>
      <c r="CK31" s="363"/>
      <c r="CL31" s="362" t="str">
        <f>IF(ISERROR(HLOOKUP(CL29,$DS$7:$DY31,$DZ31,FALSE)),"N",HLOOKUP(CL29,$DS$7:$DY31,$DZ31,FALSE))</f>
        <v>N</v>
      </c>
      <c r="CM31" s="362" t="str">
        <f>IF(ISERROR(HLOOKUP(CM29,$DS$7:$DY31,$DZ31,FALSE)),"N",HLOOKUP(CM29,$DS$7:$DY31,$DZ31,FALSE))</f>
        <v>N</v>
      </c>
      <c r="CN31" s="362" t="str">
        <f>IF(ISERROR(HLOOKUP(CN29,$DS$7:$DY31,$DZ31,FALSE)),"N",HLOOKUP(CN29,$DS$7:$DY31,$DZ31,FALSE))</f>
        <v>N</v>
      </c>
      <c r="CO31" s="362" t="str">
        <f>IF(ISERROR(HLOOKUP(CO29,$DS$7:$DY31,$DZ31,FALSE)),"N",HLOOKUP(CO29,$DS$7:$DY31,$DZ31,FALSE))</f>
        <v>N</v>
      </c>
      <c r="CP31" s="362" t="str">
        <f>IF(ISERROR(HLOOKUP(CP29,$DS$7:$DY31,$DZ31,FALSE)),"N",HLOOKUP(CP29,$DS$7:$DY31,$DZ31,FALSE))</f>
        <v>N</v>
      </c>
      <c r="CQ31" s="362" t="str">
        <f>IF(ISERROR(HLOOKUP(CQ29,$DS$7:$DY31,$DZ31,FALSE)),"N",HLOOKUP(CQ29,$DS$7:$DY31,$DZ31,FALSE))</f>
        <v>N</v>
      </c>
      <c r="CR31" s="362" t="str">
        <f>IF(ISERROR(HLOOKUP(CR29,$DS$7:$DY31,$DZ31,FALSE)),"N",HLOOKUP(CR29,$DS$7:$DY31,$DZ31,FALSE))</f>
        <v>N</v>
      </c>
      <c r="CS31" s="362" t="str">
        <f>IF(ISERROR(HLOOKUP(CS29,$DS$7:$DY31,$DZ31,FALSE)),"N",HLOOKUP(CS29,$DS$7:$DY31,$DZ31,FALSE))</f>
        <v>N</v>
      </c>
      <c r="CT31" s="362" t="str">
        <f>IF(ISERROR(HLOOKUP(CT29,$DS$7:$DY31,$DZ31,FALSE)),"N",HLOOKUP(CT29,$DS$7:$DY31,$DZ31,FALSE))</f>
        <v>N</v>
      </c>
      <c r="CU31" s="362" t="str">
        <f>IF(ISERROR(HLOOKUP(CU29,$DS$7:$DY31,$DZ31,FALSE)),"N",HLOOKUP(CU29,$DS$7:$DY31,$DZ31,FALSE))</f>
        <v>N</v>
      </c>
      <c r="CV31" s="362" t="str">
        <f>IF(ISERROR(HLOOKUP(CV29,$DS$7:$DY31,$DZ31,FALSE)),"N",HLOOKUP(CV29,$DS$7:$DY31,$DZ31,FALSE))</f>
        <v>N</v>
      </c>
      <c r="CW31" s="362" t="str">
        <f>IF(ISERROR(HLOOKUP(CW29,$DS$7:$DY31,$DZ31,FALSE)),"N",HLOOKUP(CW29,$DS$7:$DY31,$DZ31,FALSE))</f>
        <v>N</v>
      </c>
      <c r="CX31" s="362" t="str">
        <f>IF(ISERROR(HLOOKUP(CX29,$DS$7:$DY31,$DZ31,FALSE)),"N",HLOOKUP(CX29,$DS$7:$DY31,$DZ31,FALSE))</f>
        <v>N</v>
      </c>
      <c r="CY31" s="362" t="str">
        <f>IF(ISERROR(HLOOKUP(CY29,$DS$7:$DY31,$DZ31,FALSE)),"N",HLOOKUP(CY29,$DS$7:$DY31,$DZ31,FALSE))</f>
        <v>N</v>
      </c>
      <c r="CZ31" s="362" t="str">
        <f>IF(ISERROR(HLOOKUP(CZ29,$DS$7:$DY31,$DZ31,FALSE)),"N",HLOOKUP(CZ29,$DS$7:$DY31,$DZ31,FALSE))</f>
        <v>N</v>
      </c>
      <c r="DA31" s="362" t="str">
        <f>IF(ISERROR(HLOOKUP(DA29,$DS$7:$DY31,$DZ31,FALSE)),"N",HLOOKUP(DA29,$DS$7:$DY31,$DZ31,FALSE))</f>
        <v>N</v>
      </c>
      <c r="DB31" s="362" t="str">
        <f>IF(ISERROR(HLOOKUP(DB29,$DS$7:$DY31,$DZ31,FALSE)),"N",HLOOKUP(DB29,$DS$7:$DY31,$DZ31,FALSE))</f>
        <v>N</v>
      </c>
      <c r="DC31" s="362" t="str">
        <f>IF(ISERROR(HLOOKUP(DC29,$DS$7:$DY31,$DZ31,FALSE)),"N",HLOOKUP(DC29,$DS$7:$DY31,$DZ31,FALSE))</f>
        <v>N</v>
      </c>
      <c r="DD31" s="362" t="str">
        <f>IF(ISERROR(HLOOKUP(DD29,$DS$7:$DY31,$DZ31,FALSE)),"N",HLOOKUP(DD29,$DS$7:$DY31,$DZ31,FALSE))</f>
        <v>N</v>
      </c>
      <c r="DE31" s="362" t="str">
        <f>IF(ISERROR(HLOOKUP(DE29,$DS$7:$DY31,$DZ31,FALSE)),"N",HLOOKUP(DE29,$DS$7:$DY31,$DZ31,FALSE))</f>
        <v>N</v>
      </c>
      <c r="DF31" s="362" t="str">
        <f>IF(ISERROR(HLOOKUP(DF29,$DS$7:$DY31,$DZ31,FALSE)),"N",HLOOKUP(DF29,$DS$7:$DY31,$DZ31,FALSE))</f>
        <v>N</v>
      </c>
      <c r="DG31" s="362" t="str">
        <f>IF(ISERROR(HLOOKUP(DG29,$DS$7:$DY31,$DZ31,FALSE)),"N",HLOOKUP(DG29,$DS$7:$DY31,$DZ31,FALSE))</f>
        <v>N</v>
      </c>
      <c r="DH31" s="362" t="str">
        <f>IF(ISERROR(HLOOKUP(DH29,$DS$7:$DY31,$DZ31,FALSE)),"N",HLOOKUP(DH29,$DS$7:$DY31,$DZ31,FALSE))</f>
        <v>N</v>
      </c>
      <c r="DI31" s="362" t="str">
        <f>IF(ISERROR(HLOOKUP(DI29,$DS$7:$DY31,$DZ31,FALSE)),"N",HLOOKUP(DI29,$DS$7:$DY31,$DZ31,FALSE))</f>
        <v>N</v>
      </c>
      <c r="DJ31" s="362" t="str">
        <f>IF(ISERROR(HLOOKUP(DJ29,$DS$7:$DY31,$DZ31,FALSE)),"N",HLOOKUP(DJ29,$DS$7:$DY31,$DZ31,FALSE))</f>
        <v>N</v>
      </c>
      <c r="DK31" s="362" t="str">
        <f>IF(ISERROR(HLOOKUP(DK29,$DS$7:$DY31,$DZ31,FALSE)),"N",HLOOKUP(DK29,$DS$7:$DY31,$DZ31,FALSE))</f>
        <v>N</v>
      </c>
      <c r="DL31" s="362" t="str">
        <f>IF(ISERROR(HLOOKUP(DL29,$DS$7:$DY31,$DZ31,FALSE)),"N",HLOOKUP(DL29,$DS$7:$DY31,$DZ31,FALSE))</f>
        <v>N</v>
      </c>
      <c r="DM31" s="362" t="str">
        <f>IF(ISERROR(HLOOKUP(DM29,$DS$7:$DY31,$DZ31,FALSE)),"N",HLOOKUP(DM29,$DS$7:$DY31,$DZ31,FALSE))</f>
        <v>N</v>
      </c>
      <c r="DN31" s="362" t="str">
        <f>IF(ISERROR(HLOOKUP(DN29,$DS$7:$DY31,$DZ31,FALSE)),"N",HLOOKUP(DN29,$DS$7:$DY31,$DZ31,FALSE))</f>
        <v>N</v>
      </c>
      <c r="DO31" s="362" t="str">
        <f>IF(ISERROR(HLOOKUP(DO29,$DS$7:$DY31,$DZ31,FALSE)),"N",HLOOKUP(DO29,$DS$7:$DY31,$DZ31,FALSE))</f>
        <v>N</v>
      </c>
      <c r="DP31" s="362" t="str">
        <f>IF(ISERROR(HLOOKUP(DP29,$DS$7:$DY31,$DZ31,FALSE)),"N",HLOOKUP(DP29,$DS$7:$DY31,$DZ31,FALSE))</f>
        <v>N</v>
      </c>
      <c r="DQ31" s="362">
        <f t="shared" si="22"/>
        <v>0</v>
      </c>
      <c r="DR31" s="362">
        <f t="shared" si="23"/>
        <v>31</v>
      </c>
      <c r="DS31" s="362" t="str">
        <f>IF('DB Func'!M26&gt;0,"S","N")</f>
        <v>N</v>
      </c>
      <c r="DT31" s="362" t="str">
        <f>IF('DB Func'!R26&gt;0,"S","N")</f>
        <v>N</v>
      </c>
      <c r="DU31" s="362" t="str">
        <f>IF('DB Func'!W26&gt;0,"S","N")</f>
        <v>N</v>
      </c>
      <c r="DV31" s="362" t="str">
        <f>IF('DB Func'!AB26&gt;0,"S","N")</f>
        <v>N</v>
      </c>
      <c r="DW31" s="362" t="str">
        <f>IF('DB Func'!AG26&gt;0,"S","N")</f>
        <v>N</v>
      </c>
      <c r="DX31" s="362" t="str">
        <f>IF('DB Func'!AL26&gt;0,"S","N")</f>
        <v>N</v>
      </c>
      <c r="DY31" s="362" t="str">
        <f>IF('DB Func'!AQ26&gt;0,"S","N")</f>
        <v>N</v>
      </c>
      <c r="DZ31" s="362">
        <v>25</v>
      </c>
      <c r="EA31" s="369">
        <f ca="1">'DB Func'!C26</f>
        <v>0</v>
      </c>
      <c r="EB31" s="362" t="str">
        <f t="shared" ca="1" si="33"/>
        <v>s</v>
      </c>
      <c r="EC31" s="362" t="str">
        <f t="shared" ca="1" si="33"/>
        <v>s</v>
      </c>
      <c r="ED31" s="362" t="str">
        <f t="shared" ca="1" si="33"/>
        <v>s</v>
      </c>
      <c r="EE31" s="362" t="str">
        <f t="shared" ca="1" si="33"/>
        <v>s</v>
      </c>
      <c r="EF31" s="362" t="str">
        <f t="shared" ca="1" si="33"/>
        <v>s</v>
      </c>
      <c r="EG31" s="362" t="str">
        <f t="shared" ca="1" si="33"/>
        <v>s</v>
      </c>
      <c r="EH31" s="362" t="str">
        <f t="shared" ca="1" si="33"/>
        <v>s</v>
      </c>
      <c r="EI31" s="362" t="str">
        <f t="shared" ca="1" si="33"/>
        <v>s</v>
      </c>
      <c r="EJ31" s="362" t="str">
        <f t="shared" ca="1" si="33"/>
        <v>s</v>
      </c>
      <c r="EK31" s="362" t="str">
        <f t="shared" ca="1" si="33"/>
        <v>s</v>
      </c>
      <c r="EL31" s="362" t="str">
        <f t="shared" ca="1" si="33"/>
        <v>s</v>
      </c>
      <c r="EM31" s="362" t="str">
        <f t="shared" ca="1" si="33"/>
        <v>s</v>
      </c>
      <c r="EN31" s="362" t="str">
        <f t="shared" ca="1" si="33"/>
        <v>s</v>
      </c>
      <c r="EO31" s="362" t="str">
        <f t="shared" ca="1" si="33"/>
        <v>s</v>
      </c>
      <c r="EP31" s="362" t="str">
        <f t="shared" ca="1" si="33"/>
        <v>s</v>
      </c>
      <c r="EQ31" s="362" t="str">
        <f t="shared" ca="1" si="33"/>
        <v>s</v>
      </c>
      <c r="ER31" s="362" t="str">
        <f t="shared" ca="1" si="32"/>
        <v>s</v>
      </c>
      <c r="ES31" s="362" t="str">
        <f t="shared" ca="1" si="32"/>
        <v>s</v>
      </c>
      <c r="ET31" s="362" t="str">
        <f t="shared" ca="1" si="32"/>
        <v>s</v>
      </c>
      <c r="EU31" s="362" t="str">
        <f t="shared" ca="1" si="32"/>
        <v>s</v>
      </c>
      <c r="EV31" s="362" t="str">
        <f t="shared" ca="1" si="25"/>
        <v>s</v>
      </c>
      <c r="EW31" s="362" t="str">
        <f t="shared" ca="1" si="32"/>
        <v>s</v>
      </c>
      <c r="EX31" s="362" t="str">
        <f t="shared" ca="1" si="32"/>
        <v>s</v>
      </c>
      <c r="EY31" s="362" t="str">
        <f t="shared" ca="1" si="32"/>
        <v>s</v>
      </c>
      <c r="EZ31" s="362" t="str">
        <f t="shared" ca="1" si="32"/>
        <v>s</v>
      </c>
      <c r="FA31" s="362" t="str">
        <f t="shared" ca="1" si="32"/>
        <v>s</v>
      </c>
      <c r="FB31" s="362" t="str">
        <f t="shared" ca="1" si="32"/>
        <v>s</v>
      </c>
      <c r="FC31" s="362" t="str">
        <f t="shared" ca="1" si="32"/>
        <v>s</v>
      </c>
      <c r="FD31" s="362" t="str">
        <f t="shared" ca="1" si="32"/>
        <v>s</v>
      </c>
      <c r="FE31" s="362" t="str">
        <f t="shared" ca="1" si="32"/>
        <v>s</v>
      </c>
      <c r="FF31" s="362" t="str">
        <f t="shared" ca="1" si="32"/>
        <v>s</v>
      </c>
      <c r="FG31" s="362">
        <f t="shared" ca="1" si="26"/>
        <v>31</v>
      </c>
      <c r="FH31" s="362">
        <f t="shared" ca="1" si="27"/>
        <v>0</v>
      </c>
      <c r="FI31" s="362" t="str">
        <f ca="1">IF(AND(YEAR(EA31)='P Gerais'!D29,MONTH(Lanc!EA31)=3,DAY(Lanc!EA31)&gt;1),"S","N")</f>
        <v>N</v>
      </c>
      <c r="FJ31" s="364">
        <f t="shared" ca="1" si="28"/>
        <v>0</v>
      </c>
      <c r="FK31" s="364">
        <f t="shared" si="29"/>
        <v>0</v>
      </c>
      <c r="FL31" s="387">
        <f t="shared" ca="1" si="30"/>
        <v>0</v>
      </c>
      <c r="FP31" s="363">
        <f ca="1">((FJ31-FL31-FK31+AZ31+AQ31+SUM(Z31:AA31)+SUM(AW31:AX31)+AK31)*IF('DB Func'!GG26="ok",'DB Func'!GD26,0))</f>
        <v>0</v>
      </c>
      <c r="FR31" s="389">
        <f t="shared" ca="1" si="31"/>
        <v>0</v>
      </c>
      <c r="GV31" s="49"/>
      <c r="GW31" s="49"/>
      <c r="GX31" s="49"/>
      <c r="GY31" s="49"/>
      <c r="GZ31" s="49"/>
      <c r="HA31" s="49"/>
      <c r="HB31" s="49"/>
      <c r="HC31" s="49"/>
    </row>
    <row r="32" spans="3:211" ht="30" customHeight="1" thickTop="1" thickBot="1">
      <c r="C32" s="390" t="str">
        <f ca="1">IF('DB Func'!B27="Funcionário 25","",'DB Func'!B27)</f>
        <v/>
      </c>
      <c r="D32" s="391">
        <f ca="1">'DB Func'!CF27</f>
        <v>0</v>
      </c>
      <c r="E32" s="382" t="str">
        <f ca="1">IF(C32="","-",IF(OR(terceiro!E32="MAR",terceiro!F32="MAR"),"Sim","Não"))</f>
        <v>-</v>
      </c>
      <c r="F32" s="383" t="str">
        <f ca="1">IF(C32="","-",IF(OR(Ferias!E32="MAR",Ferias!F32="MAR"),"Sim","Não"))</f>
        <v>-</v>
      </c>
      <c r="G32" s="383">
        <f ca="1">IF(C32="",0,IF(F32="Sim",IF(Ferias!E32="MAR",Ferias!I32,Ferias!J32),0))</f>
        <v>0</v>
      </c>
      <c r="H32" s="185"/>
      <c r="I32" s="185"/>
      <c r="J32" s="398">
        <f t="shared" ca="1" si="5"/>
        <v>0</v>
      </c>
      <c r="K32" s="152"/>
      <c r="L32" s="151"/>
      <c r="M32" s="189"/>
      <c r="N32" s="153"/>
      <c r="O32" s="48"/>
      <c r="P32" s="48"/>
      <c r="Q32" s="48"/>
      <c r="R32" s="49"/>
      <c r="S32" s="49"/>
      <c r="T32" s="49"/>
      <c r="U32" s="49"/>
      <c r="V32" s="49"/>
      <c r="W32" s="49"/>
      <c r="X32" s="49"/>
      <c r="Y32" s="49"/>
      <c r="Z32" s="49"/>
      <c r="AA32" s="49"/>
      <c r="AB32" s="48"/>
      <c r="AC32" s="48"/>
      <c r="AD32" s="49"/>
      <c r="AE32" s="49"/>
      <c r="AF32" s="314"/>
      <c r="AH32" s="400">
        <f ca="1">IF(AND('DB Func'!GE27="Fevereiro",'DB Func'!BQ27="2 Parcelas"),(('auxiliar 13 sal'!E28/12*'DB Func'!GF27+AVERAGE('auxiliar 13 sal'!Q28:AB28)+AVERAGE('auxiliar 13 sal'!AE28:AP28)+'auxiliar 13 sal'!E28*'DB Func'!BN27+'auxiliar 13 sal'!E28*'DB Func'!BO27)/2),IF('DB Func'!GE27="Março",IF('DB Func'!BQ27="Parcela Única",('auxiliar 13 sal'!E28/12*'DB Func'!GF27)+AVERAGE('auxiliar 13 sal'!Q28:AB28)+AVERAGE('auxiliar 13 sal'!AE28:AP28)+('auxiliar 13 sal'!E28*'DB Func'!BN27)+('auxiliar 13 sal'!E28*'DB Func'!BO27),IF('DB Func'!BQ27="2 Parcelas",(('auxiliar 13 sal'!E28/12*'DB Func'!GF27+AVERAGE('auxiliar 13 sal'!Q28:AB28)+AVERAGE('auxiliar 13 sal'!AE28:AP28)+'auxiliar 13 sal'!E28*'DB Func'!BN27+'auxiliar 13 sal'!E28*'DB Func'!BO27)/2))),0))</f>
        <v>0</v>
      </c>
      <c r="AK32" s="364">
        <f t="shared" ca="1" si="6"/>
        <v>0</v>
      </c>
      <c r="AL32" s="371">
        <f t="shared" ca="1" si="7"/>
        <v>0</v>
      </c>
      <c r="AM32" s="364">
        <f t="shared" ca="1" si="8"/>
        <v>0</v>
      </c>
      <c r="AN32" s="364">
        <f t="shared" ca="1" si="9"/>
        <v>0</v>
      </c>
      <c r="AO32" s="371">
        <f t="shared" ca="1" si="10"/>
        <v>0</v>
      </c>
      <c r="AP32" s="371">
        <f t="shared" ca="1" si="11"/>
        <v>0</v>
      </c>
      <c r="AQ32" s="364">
        <f t="shared" ca="1" si="12"/>
        <v>0</v>
      </c>
      <c r="AR32" s="364">
        <f>IF(OR(M32="",M32=0),0,((FJ32/220)*('Ho Ex'!$C$8+$AS$6))*M32)</f>
        <v>0</v>
      </c>
      <c r="AS32" s="364">
        <f>IF(OR(N32="",N32=0),0,((FJ32/220*('DB Func'!GD27+Lanc!$AS$6))*('Ho Ex'!$I$8+$AS$6))*(N32/52.5*60))</f>
        <v>0</v>
      </c>
      <c r="AT32" s="364">
        <f>IF(OR(M32="",M32=0),0,((FJ32/220)*('Ho Ex'!$J$8+$AS$6))*O32)</f>
        <v>0</v>
      </c>
      <c r="AU32" s="364">
        <f>IF(OR(M32="",M32=0),0,((FJ32/220)*('Ho Ex'!I38+$AS$6))*P32)</f>
        <v>0</v>
      </c>
      <c r="AV32" s="364">
        <f>IF(OR(M32="",M32=0),0,((FJ32/220)*('Ho Ex'!C38+$AS$6))*Q32)</f>
        <v>0</v>
      </c>
      <c r="AW32" s="364">
        <f ca="1">FJ32*'DB Func'!BN27</f>
        <v>0</v>
      </c>
      <c r="AX32" s="364">
        <f ca="1">FJ32*'DB Func'!BO27</f>
        <v>0</v>
      </c>
      <c r="AY32" s="364">
        <f ca="1">IF(FJ32=0,0,VLOOKUP(FJ32,'P Gerais'!$D$39:$G$41,3,TRUE)*Func25!$F$68)</f>
        <v>0</v>
      </c>
      <c r="AZ32" s="364">
        <f t="shared" si="13"/>
        <v>0</v>
      </c>
      <c r="BA32" s="364">
        <f ca="1">((FJ32-FL32-FK32+AZ32+AQ32+SUM(Z32:AA32)+SUM(AW32:AX32)+AK32)*IF('DB Func'!GG27="ok",'DB Func'!GD27,0))+(FJ32-FL32-FK32+AZ32+AQ32+SUM(Z32:AA32)+SUM(AW32:AX32))+AK32</f>
        <v>0</v>
      </c>
      <c r="BB32" s="385">
        <f ca="1">VLOOKUP(BA32,'P Gerais'!$D$22:$G$25,3,TRUE)</f>
        <v>0.08</v>
      </c>
      <c r="BC32" s="364">
        <f ca="1">IF(BA32&lt;'P Gerais'!$D$25,BA32*BB32,Lanc!BB32)</f>
        <v>0</v>
      </c>
      <c r="BD32" s="364">
        <f ca="1">BA32-BC32-('DB Func'!GB27*'P Gerais'!$D$35)</f>
        <v>0</v>
      </c>
      <c r="BE32" s="386">
        <f ca="1">VLOOKUP(BD32,'P Gerais'!$D$29:$F$33,3,TRUE)</f>
        <v>0</v>
      </c>
      <c r="BF32" s="364">
        <f t="shared" ca="1" si="14"/>
        <v>0</v>
      </c>
      <c r="BG32" s="364">
        <f ca="1">VLOOKUP(BD32,'P Gerais'!$D$29:$G$33,4,TRUE)</f>
        <v>0</v>
      </c>
      <c r="BH32" s="364">
        <f t="shared" ca="1" si="15"/>
        <v>0</v>
      </c>
      <c r="BI32" s="364">
        <f t="shared" ca="1" si="16"/>
        <v>0</v>
      </c>
      <c r="BJ32" s="362">
        <f ca="1">'DB Func'!G27</f>
        <v>0</v>
      </c>
      <c r="BK32" s="362">
        <f ca="1">'DB Func'!FW27</f>
        <v>0</v>
      </c>
      <c r="BL32" s="364">
        <f ca="1">D32*'P Gerais'!$D$13</f>
        <v>0</v>
      </c>
      <c r="BM32" s="364">
        <f ca="1">D32*'P Gerais'!$D$14</f>
        <v>0</v>
      </c>
      <c r="BN32" s="364">
        <f ca="1">D32*'P Gerais'!$D$16</f>
        <v>0</v>
      </c>
      <c r="BO32" s="364">
        <f ca="1">D32*'P Gerais'!$D$17</f>
        <v>0</v>
      </c>
      <c r="BP32" s="364">
        <f ca="1">D32*'P Gerais'!$D$18</f>
        <v>0</v>
      </c>
      <c r="BQ32" s="385">
        <f ca="1">VLOOKUP(D32,'P Gerais'!$D$22:$G$24,3,TRUE)</f>
        <v>0.08</v>
      </c>
      <c r="BR32" s="385">
        <f ca="1">VLOOKUP(D32,'P Gerais'!$D$29:$G$33,3,TRUE)</f>
        <v>0</v>
      </c>
      <c r="BS32" s="385">
        <f ca="1">'DB Func'!BN27</f>
        <v>0</v>
      </c>
      <c r="BT32" s="385">
        <f ca="1">'DB Func'!BO27</f>
        <v>0</v>
      </c>
      <c r="BU32" s="385">
        <f ca="1">'DB Func'!FX27</f>
        <v>0</v>
      </c>
      <c r="BV32" s="364">
        <f t="shared" ca="1" si="17"/>
        <v>-0.08</v>
      </c>
      <c r="BW32" s="364">
        <f ca="1">BV32-'DB Func'!GC27</f>
        <v>-0.08</v>
      </c>
      <c r="BX32" s="362">
        <f ca="1">IFERROR(VLOOKUP(BW32,'P Gerais'!$D$29:$G$33,3,TRUE)*BW32,0)</f>
        <v>0</v>
      </c>
      <c r="BY32" s="364">
        <f ca="1">IFERROR(BX32-VLOOKUP(BW32,'P Gerais'!$D$29:$H$33,4,TRUE),0)</f>
        <v>0</v>
      </c>
      <c r="BZ32" s="364">
        <f ca="1">D32*'DB Func'!GD27</f>
        <v>0</v>
      </c>
      <c r="CB32" s="364">
        <f t="shared" ca="1" si="18"/>
        <v>0</v>
      </c>
      <c r="CC32" s="364">
        <f t="shared" si="19"/>
        <v>0</v>
      </c>
      <c r="CD32" s="364">
        <f t="shared" si="20"/>
        <v>0</v>
      </c>
      <c r="CF32" s="362" t="str">
        <f t="shared" ca="1" si="21"/>
        <v>não</v>
      </c>
      <c r="CG32" s="362">
        <f ca="1">IF($CH$8=1,DAY('DB Func'!C27),0)</f>
        <v>0</v>
      </c>
      <c r="CH32" s="362">
        <f ca="1">IF(CI32=0,0,MONTH('DB Func'!C27))</f>
        <v>0</v>
      </c>
      <c r="CI32" s="362">
        <f ca="1">IF('P Gerais'!D30=YEAR('DB Func'!C27),YEAR('DB Func'!C27),0)</f>
        <v>0</v>
      </c>
      <c r="CJ32" s="371">
        <v>55</v>
      </c>
      <c r="CK32" s="363"/>
      <c r="CL32" s="362" t="str">
        <f ca="1">IF(ISERROR(HLOOKUP(CL30,$DS$7:$DY32,$DZ32,FALSE)),"N",HLOOKUP(CL30,$DS$7:$DY32,$DZ32,FALSE))</f>
        <v>N</v>
      </c>
      <c r="CM32" s="362" t="str">
        <f ca="1">IF(ISERROR(HLOOKUP(CM30,$DS$7:$DY32,$DZ32,FALSE)),"N",HLOOKUP(CM30,$DS$7:$DY32,$DZ32,FALSE))</f>
        <v>N</v>
      </c>
      <c r="CN32" s="362" t="str">
        <f ca="1">IF(ISERROR(HLOOKUP(CN30,$DS$7:$DY32,$DZ32,FALSE)),"N",HLOOKUP(CN30,$DS$7:$DY32,$DZ32,FALSE))</f>
        <v>N</v>
      </c>
      <c r="CO32" s="362" t="str">
        <f ca="1">IF(ISERROR(HLOOKUP(CO30,$DS$7:$DY32,$DZ32,FALSE)),"N",HLOOKUP(CO30,$DS$7:$DY32,$DZ32,FALSE))</f>
        <v>N</v>
      </c>
      <c r="CP32" s="362" t="str">
        <f ca="1">IF(ISERROR(HLOOKUP(CP30,$DS$7:$DY32,$DZ32,FALSE)),"N",HLOOKUP(CP30,$DS$7:$DY32,$DZ32,FALSE))</f>
        <v>N</v>
      </c>
      <c r="CQ32" s="362" t="str">
        <f ca="1">IF(ISERROR(HLOOKUP(CQ30,$DS$7:$DY32,$DZ32,FALSE)),"N",HLOOKUP(CQ30,$DS$7:$DY32,$DZ32,FALSE))</f>
        <v>N</v>
      </c>
      <c r="CR32" s="362" t="str">
        <f>IF(ISERROR(HLOOKUP(CR30,$DS$7:$DY32,$DZ32,FALSE)),"N",HLOOKUP(CR30,$DS$7:$DY32,$DZ32,FALSE))</f>
        <v>N</v>
      </c>
      <c r="CS32" s="362" t="str">
        <f ca="1">IF(ISERROR(HLOOKUP(CS30,$DS$7:$DY32,$DZ32,FALSE)),"N",HLOOKUP(CS30,$DS$7:$DY32,$DZ32,FALSE))</f>
        <v>N</v>
      </c>
      <c r="CT32" s="362" t="str">
        <f ca="1">IF(ISERROR(HLOOKUP(CT30,$DS$7:$DY32,$DZ32,FALSE)),"N",HLOOKUP(CT30,$DS$7:$DY32,$DZ32,FALSE))</f>
        <v>N</v>
      </c>
      <c r="CU32" s="362" t="str">
        <f ca="1">IF(ISERROR(HLOOKUP(CU30,$DS$7:$DY32,$DZ32,FALSE)),"N",HLOOKUP(CU30,$DS$7:$DY32,$DZ32,FALSE))</f>
        <v>N</v>
      </c>
      <c r="CV32" s="362" t="str">
        <f ca="1">IF(ISERROR(HLOOKUP(CV30,$DS$7:$DY32,$DZ32,FALSE)),"N",HLOOKUP(CV30,$DS$7:$DY32,$DZ32,FALSE))</f>
        <v>N</v>
      </c>
      <c r="CW32" s="362" t="str">
        <f ca="1">IF(ISERROR(HLOOKUP(CW30,$DS$7:$DY32,$DZ32,FALSE)),"N",HLOOKUP(CW30,$DS$7:$DY32,$DZ32,FALSE))</f>
        <v>N</v>
      </c>
      <c r="CX32" s="362" t="str">
        <f ca="1">IF(ISERROR(HLOOKUP(CX30,$DS$7:$DY32,$DZ32,FALSE)),"N",HLOOKUP(CX30,$DS$7:$DY32,$DZ32,FALSE))</f>
        <v>N</v>
      </c>
      <c r="CY32" s="362" t="str">
        <f>IF(ISERROR(HLOOKUP(CY30,$DS$7:$DY32,$DZ32,FALSE)),"N",HLOOKUP(CY30,$DS$7:$DY32,$DZ32,FALSE))</f>
        <v>N</v>
      </c>
      <c r="CZ32" s="362" t="str">
        <f ca="1">IF(ISERROR(HLOOKUP(CZ30,$DS$7:$DY32,$DZ32,FALSE)),"N",HLOOKUP(CZ30,$DS$7:$DY32,$DZ32,FALSE))</f>
        <v>N</v>
      </c>
      <c r="DA32" s="362" t="str">
        <f ca="1">IF(ISERROR(HLOOKUP(DA30,$DS$7:$DY32,$DZ32,FALSE)),"N",HLOOKUP(DA30,$DS$7:$DY32,$DZ32,FALSE))</f>
        <v>N</v>
      </c>
      <c r="DB32" s="362" t="str">
        <f ca="1">IF(ISERROR(HLOOKUP(DB30,$DS$7:$DY32,$DZ32,FALSE)),"N",HLOOKUP(DB30,$DS$7:$DY32,$DZ32,FALSE))</f>
        <v>N</v>
      </c>
      <c r="DC32" s="362" t="str">
        <f ca="1">IF(ISERROR(HLOOKUP(DC30,$DS$7:$DY32,$DZ32,FALSE)),"N",HLOOKUP(DC30,$DS$7:$DY32,$DZ32,FALSE))</f>
        <v>N</v>
      </c>
      <c r="DD32" s="362" t="str">
        <f ca="1">IF(ISERROR(HLOOKUP(DD30,$DS$7:$DY32,$DZ32,FALSE)),"N",HLOOKUP(DD30,$DS$7:$DY32,$DZ32,FALSE))</f>
        <v>N</v>
      </c>
      <c r="DE32" s="362" t="str">
        <f ca="1">IF(ISERROR(HLOOKUP(DE30,$DS$7:$DY32,$DZ32,FALSE)),"N",HLOOKUP(DE30,$DS$7:$DY32,$DZ32,FALSE))</f>
        <v>N</v>
      </c>
      <c r="DF32" s="362" t="str">
        <f>IF(ISERROR(HLOOKUP(DF30,$DS$7:$DY32,$DZ32,FALSE)),"N",HLOOKUP(DF30,$DS$7:$DY32,$DZ32,FALSE))</f>
        <v>N</v>
      </c>
      <c r="DG32" s="362" t="str">
        <f ca="1">IF(ISERROR(HLOOKUP(DG30,$DS$7:$DY32,$DZ32,FALSE)),"N",HLOOKUP(DG30,$DS$7:$DY32,$DZ32,FALSE))</f>
        <v>N</v>
      </c>
      <c r="DH32" s="362" t="str">
        <f ca="1">IF(ISERROR(HLOOKUP(DH30,$DS$7:$DY32,$DZ32,FALSE)),"N",HLOOKUP(DH30,$DS$7:$DY32,$DZ32,FALSE))</f>
        <v>N</v>
      </c>
      <c r="DI32" s="362" t="str">
        <f ca="1">IF(ISERROR(HLOOKUP(DI30,$DS$7:$DY32,$DZ32,FALSE)),"N",HLOOKUP(DI30,$DS$7:$DY32,$DZ32,FALSE))</f>
        <v>N</v>
      </c>
      <c r="DJ32" s="362" t="str">
        <f ca="1">IF(ISERROR(HLOOKUP(DJ30,$DS$7:$DY32,$DZ32,FALSE)),"N",HLOOKUP(DJ30,$DS$7:$DY32,$DZ32,FALSE))</f>
        <v>N</v>
      </c>
      <c r="DK32" s="362" t="str">
        <f ca="1">IF(ISERROR(HLOOKUP(DK30,$DS$7:$DY32,$DZ32,FALSE)),"N",HLOOKUP(DK30,$DS$7:$DY32,$DZ32,FALSE))</f>
        <v>N</v>
      </c>
      <c r="DL32" s="362" t="str">
        <f ca="1">IF(ISERROR(HLOOKUP(DL30,$DS$7:$DY32,$DZ32,FALSE)),"N",HLOOKUP(DL30,$DS$7:$DY32,$DZ32,FALSE))</f>
        <v>N</v>
      </c>
      <c r="DM32" s="362" t="str">
        <f>IF(ISERROR(HLOOKUP(DM30,$DS$7:$DY32,$DZ32,FALSE)),"N",HLOOKUP(DM30,$DS$7:$DY32,$DZ32,FALSE))</f>
        <v>N</v>
      </c>
      <c r="DN32" s="362" t="str">
        <f ca="1">IF(ISERROR(HLOOKUP(DN30,$DS$7:$DY32,$DZ32,FALSE)),"N",HLOOKUP(DN30,$DS$7:$DY32,$DZ32,FALSE))</f>
        <v>N</v>
      </c>
      <c r="DO32" s="362" t="str">
        <f ca="1">IF(ISERROR(HLOOKUP(DO30,$DS$7:$DY32,$DZ32,FALSE)),"N",HLOOKUP(DO30,$DS$7:$DY32,$DZ32,FALSE))</f>
        <v>N</v>
      </c>
      <c r="DP32" s="362" t="str">
        <f ca="1">IF(ISERROR(HLOOKUP(DP30,$DS$7:$DY32,$DZ32,FALSE)),"N",HLOOKUP(DP30,$DS$7:$DY32,$DZ32,FALSE))</f>
        <v>N</v>
      </c>
      <c r="DQ32" s="362">
        <f t="shared" ca="1" si="22"/>
        <v>0</v>
      </c>
      <c r="DR32" s="362">
        <f t="shared" ca="1" si="23"/>
        <v>31</v>
      </c>
      <c r="DS32" s="362" t="str">
        <f>IF('DB Func'!M27&gt;0,"S","N")</f>
        <v>N</v>
      </c>
      <c r="DT32" s="362" t="str">
        <f>IF('DB Func'!R27&gt;0,"S","N")</f>
        <v>N</v>
      </c>
      <c r="DU32" s="362" t="str">
        <f>IF('DB Func'!W27&gt;0,"S","N")</f>
        <v>N</v>
      </c>
      <c r="DV32" s="362" t="str">
        <f>IF('DB Func'!AB27&gt;0,"S","N")</f>
        <v>N</v>
      </c>
      <c r="DW32" s="362" t="str">
        <f>IF('DB Func'!AG27&gt;0,"S","N")</f>
        <v>N</v>
      </c>
      <c r="DX32" s="362" t="str">
        <f>IF('DB Func'!AL27&gt;0,"S","N")</f>
        <v>N</v>
      </c>
      <c r="DY32" s="362" t="str">
        <f>IF('DB Func'!AQ27&gt;0,"S","N")</f>
        <v>N</v>
      </c>
      <c r="DZ32" s="362">
        <v>26</v>
      </c>
      <c r="EA32" s="369">
        <f ca="1">'DB Func'!C27</f>
        <v>0</v>
      </c>
      <c r="EB32" s="362" t="str">
        <f t="shared" ca="1" si="33"/>
        <v>s</v>
      </c>
      <c r="EC32" s="362" t="str">
        <f t="shared" ca="1" si="33"/>
        <v>s</v>
      </c>
      <c r="ED32" s="362" t="str">
        <f t="shared" ca="1" si="33"/>
        <v>s</v>
      </c>
      <c r="EE32" s="362" t="str">
        <f t="shared" ca="1" si="33"/>
        <v>s</v>
      </c>
      <c r="EF32" s="362" t="str">
        <f t="shared" ca="1" si="33"/>
        <v>s</v>
      </c>
      <c r="EG32" s="362" t="str">
        <f t="shared" ca="1" si="33"/>
        <v>s</v>
      </c>
      <c r="EH32" s="362" t="str">
        <f t="shared" ca="1" si="33"/>
        <v>s</v>
      </c>
      <c r="EI32" s="362" t="str">
        <f t="shared" ca="1" si="33"/>
        <v>s</v>
      </c>
      <c r="EJ32" s="362" t="str">
        <f t="shared" ca="1" si="33"/>
        <v>s</v>
      </c>
      <c r="EK32" s="362" t="str">
        <f t="shared" ca="1" si="33"/>
        <v>s</v>
      </c>
      <c r="EL32" s="362" t="str">
        <f t="shared" ca="1" si="33"/>
        <v>s</v>
      </c>
      <c r="EM32" s="362" t="str">
        <f t="shared" ca="1" si="33"/>
        <v>s</v>
      </c>
      <c r="EN32" s="362" t="str">
        <f t="shared" ca="1" si="33"/>
        <v>s</v>
      </c>
      <c r="EO32" s="362" t="str">
        <f t="shared" ca="1" si="33"/>
        <v>s</v>
      </c>
      <c r="EP32" s="362" t="str">
        <f t="shared" ca="1" si="33"/>
        <v>s</v>
      </c>
      <c r="EQ32" s="362" t="str">
        <f t="shared" ca="1" si="33"/>
        <v>s</v>
      </c>
      <c r="ER32" s="362" t="str">
        <f t="shared" ca="1" si="32"/>
        <v>s</v>
      </c>
      <c r="ES32" s="362" t="str">
        <f t="shared" ca="1" si="32"/>
        <v>s</v>
      </c>
      <c r="ET32" s="362" t="str">
        <f t="shared" ca="1" si="32"/>
        <v>s</v>
      </c>
      <c r="EU32" s="362" t="str">
        <f t="shared" ca="1" si="32"/>
        <v>s</v>
      </c>
      <c r="EV32" s="362" t="str">
        <f t="shared" ca="1" si="25"/>
        <v>s</v>
      </c>
      <c r="EW32" s="362" t="str">
        <f t="shared" ca="1" si="32"/>
        <v>s</v>
      </c>
      <c r="EX32" s="362" t="str">
        <f t="shared" ca="1" si="32"/>
        <v>s</v>
      </c>
      <c r="EY32" s="362" t="str">
        <f t="shared" ca="1" si="32"/>
        <v>s</v>
      </c>
      <c r="EZ32" s="362" t="str">
        <f t="shared" ca="1" si="32"/>
        <v>s</v>
      </c>
      <c r="FA32" s="362" t="str">
        <f t="shared" ca="1" si="32"/>
        <v>s</v>
      </c>
      <c r="FB32" s="362" t="str">
        <f t="shared" ca="1" si="32"/>
        <v>s</v>
      </c>
      <c r="FC32" s="362" t="str">
        <f t="shared" ca="1" si="32"/>
        <v>s</v>
      </c>
      <c r="FD32" s="362" t="str">
        <f t="shared" ca="1" si="32"/>
        <v>s</v>
      </c>
      <c r="FE32" s="362" t="str">
        <f t="shared" ca="1" si="32"/>
        <v>s</v>
      </c>
      <c r="FF32" s="362" t="str">
        <f t="shared" ca="1" si="32"/>
        <v>s</v>
      </c>
      <c r="FG32" s="362">
        <f t="shared" ca="1" si="26"/>
        <v>31</v>
      </c>
      <c r="FH32" s="362">
        <f t="shared" ca="1" si="27"/>
        <v>0</v>
      </c>
      <c r="FI32" s="362" t="str">
        <f ca="1">IF(AND(YEAR(EA32)='P Gerais'!D30,MONTH(Lanc!EA32)=3,DAY(Lanc!EA32)&gt;1),"S","N")</f>
        <v>N</v>
      </c>
      <c r="FJ32" s="364">
        <f t="shared" ca="1" si="28"/>
        <v>0</v>
      </c>
      <c r="FK32" s="364">
        <f t="shared" si="29"/>
        <v>0</v>
      </c>
      <c r="FL32" s="387">
        <f t="shared" ca="1" si="30"/>
        <v>0</v>
      </c>
      <c r="FP32" s="363">
        <f ca="1">((FJ32-FL32-FK32+AZ32+AQ32+SUM(Z32:AA32)+SUM(AW32:AX32)+AK32)*IF('DB Func'!GG27="ok",'DB Func'!GD27,0))</f>
        <v>0</v>
      </c>
      <c r="FR32" s="389">
        <f t="shared" ca="1" si="31"/>
        <v>0</v>
      </c>
      <c r="GV32" s="49"/>
      <c r="GW32" s="49"/>
      <c r="GX32" s="49"/>
      <c r="GY32" s="49"/>
      <c r="GZ32" s="49"/>
      <c r="HA32" s="49"/>
      <c r="HB32" s="49"/>
      <c r="HC32" s="49"/>
    </row>
    <row r="33" spans="1:211" ht="30" customHeight="1" thickTop="1" thickBot="1">
      <c r="C33" s="390" t="str">
        <f ca="1">IF('DB Func'!B28="Funcionário 26","",'DB Func'!B28)</f>
        <v/>
      </c>
      <c r="D33" s="391">
        <f ca="1">'DB Func'!CF28</f>
        <v>0</v>
      </c>
      <c r="E33" s="382" t="str">
        <f ca="1">IF(C33="","-",IF(OR(terceiro!E33="MAR",terceiro!F33="MAR"),"Sim","Não"))</f>
        <v>-</v>
      </c>
      <c r="F33" s="383" t="str">
        <f ca="1">IF(C33="","-",IF(OR(Ferias!E33="MAR",Ferias!F33="MAR"),"Sim","Não"))</f>
        <v>-</v>
      </c>
      <c r="G33" s="383">
        <f ca="1">IF(C33="",0,IF(F33="Sim",IF(Ferias!E33="MAR",Ferias!I33,Ferias!J33),0))</f>
        <v>0</v>
      </c>
      <c r="H33" s="185"/>
      <c r="I33" s="185"/>
      <c r="J33" s="398">
        <f t="shared" ca="1" si="5"/>
        <v>0</v>
      </c>
      <c r="K33" s="152"/>
      <c r="L33" s="151"/>
      <c r="M33" s="189"/>
      <c r="N33" s="153"/>
      <c r="O33" s="48"/>
      <c r="P33" s="48"/>
      <c r="Q33" s="48"/>
      <c r="R33" s="49"/>
      <c r="S33" s="49"/>
      <c r="T33" s="49"/>
      <c r="U33" s="49"/>
      <c r="V33" s="49"/>
      <c r="W33" s="49"/>
      <c r="X33" s="49"/>
      <c r="Y33" s="49"/>
      <c r="Z33" s="49"/>
      <c r="AA33" s="49"/>
      <c r="AB33" s="48"/>
      <c r="AC33" s="48"/>
      <c r="AD33" s="49"/>
      <c r="AE33" s="49"/>
      <c r="AF33" s="314"/>
      <c r="AH33" s="400">
        <f ca="1">IF(AND('DB Func'!GE28="Fevereiro",'DB Func'!BQ28="2 Parcelas"),(('auxiliar 13 sal'!E29/12*'DB Func'!GF28+AVERAGE('auxiliar 13 sal'!Q29:AB29)+AVERAGE('auxiliar 13 sal'!AE29:AP29)+'auxiliar 13 sal'!E29*'DB Func'!BN28+'auxiliar 13 sal'!E29*'DB Func'!BO28)/2),IF('DB Func'!GE28="Março",IF('DB Func'!BQ28="Parcela Única",('auxiliar 13 sal'!E29/12*'DB Func'!GF28)+AVERAGE('auxiliar 13 sal'!Q29:AB29)+AVERAGE('auxiliar 13 sal'!AE29:AP29)+('auxiliar 13 sal'!E29*'DB Func'!BN28)+('auxiliar 13 sal'!E29*'DB Func'!BO28),IF('DB Func'!BQ28="2 Parcelas",(('auxiliar 13 sal'!E29/12*'DB Func'!GF28+AVERAGE('auxiliar 13 sal'!Q29:AB29)+AVERAGE('auxiliar 13 sal'!AE29:AP29)+'auxiliar 13 sal'!E29*'DB Func'!BN28+'auxiliar 13 sal'!E29*'DB Func'!BO28)/2))),0))</f>
        <v>0</v>
      </c>
      <c r="AK33" s="364">
        <f t="shared" ca="1" si="6"/>
        <v>0</v>
      </c>
      <c r="AL33" s="371">
        <f t="shared" ca="1" si="7"/>
        <v>0</v>
      </c>
      <c r="AM33" s="364">
        <f t="shared" ca="1" si="8"/>
        <v>0</v>
      </c>
      <c r="AN33" s="364">
        <f t="shared" ca="1" si="9"/>
        <v>0</v>
      </c>
      <c r="AO33" s="371">
        <f t="shared" ca="1" si="10"/>
        <v>0</v>
      </c>
      <c r="AP33" s="371">
        <f t="shared" ca="1" si="11"/>
        <v>0</v>
      </c>
      <c r="AQ33" s="364">
        <f t="shared" ca="1" si="12"/>
        <v>0</v>
      </c>
      <c r="AR33" s="364">
        <f>IF(OR(M33="",M33=0),0,((FJ33/220)*('Ho Ex'!$C$8+$AS$6))*M33)</f>
        <v>0</v>
      </c>
      <c r="AS33" s="364">
        <f>IF(OR(N33="",N33=0),0,((FJ33/220*('DB Func'!GD28+Lanc!$AS$6))*('Ho Ex'!$I$8+$AS$6))*(N33/52.5*60))</f>
        <v>0</v>
      </c>
      <c r="AT33" s="364">
        <f>IF(OR(M33="",M33=0),0,((FJ33/220)*('Ho Ex'!$J$8+$AS$6))*O33)</f>
        <v>0</v>
      </c>
      <c r="AU33" s="364">
        <f>IF(OR(M33="",M33=0),0,((FJ33/220)*('Ho Ex'!I39+$AS$6))*P33)</f>
        <v>0</v>
      </c>
      <c r="AV33" s="364">
        <f>IF(OR(M33="",M33=0),0,((FJ33/220)*('Ho Ex'!C39+$AS$6))*Q33)</f>
        <v>0</v>
      </c>
      <c r="AW33" s="364">
        <f ca="1">FJ33*'DB Func'!BN28</f>
        <v>0</v>
      </c>
      <c r="AX33" s="364">
        <f ca="1">FJ33*'DB Func'!BO28</f>
        <v>0</v>
      </c>
      <c r="AY33" s="364">
        <f ca="1">IF(FJ33=0,0,VLOOKUP(FJ33,'P Gerais'!$D$39:$G$41,3,TRUE)*Func26!$F$68)</f>
        <v>0</v>
      </c>
      <c r="AZ33" s="364">
        <f t="shared" si="13"/>
        <v>0</v>
      </c>
      <c r="BA33" s="364">
        <f ca="1">((FJ33-FL33-FK33+AZ33+AQ33+SUM(Z33:AA33)+SUM(AW33:AX33)+AK33)*IF('DB Func'!GG28="ok",'DB Func'!GD28,0))+(FJ33-FL33-FK33+AZ33+AQ33+SUM(Z33:AA33)+SUM(AW33:AX33))+AK33</f>
        <v>0</v>
      </c>
      <c r="BB33" s="385">
        <f ca="1">VLOOKUP(BA33,'P Gerais'!$D$22:$G$25,3,TRUE)</f>
        <v>0.08</v>
      </c>
      <c r="BC33" s="364">
        <f ca="1">IF(BA33&lt;'P Gerais'!$D$25,BA33*BB33,Lanc!BB33)</f>
        <v>0</v>
      </c>
      <c r="BD33" s="364">
        <f ca="1">BA33-BC33-('DB Func'!GB28*'P Gerais'!$D$35)</f>
        <v>0</v>
      </c>
      <c r="BE33" s="386">
        <f ca="1">VLOOKUP(BD33,'P Gerais'!$D$29:$F$33,3,TRUE)</f>
        <v>0</v>
      </c>
      <c r="BF33" s="364">
        <f t="shared" ca="1" si="14"/>
        <v>0</v>
      </c>
      <c r="BG33" s="364">
        <f ca="1">VLOOKUP(BD33,'P Gerais'!$D$29:$G$33,4,TRUE)</f>
        <v>0</v>
      </c>
      <c r="BH33" s="364">
        <f t="shared" ca="1" si="15"/>
        <v>0</v>
      </c>
      <c r="BI33" s="364">
        <f t="shared" ca="1" si="16"/>
        <v>0</v>
      </c>
      <c r="BJ33" s="362">
        <f ca="1">'DB Func'!G28</f>
        <v>0</v>
      </c>
      <c r="BK33" s="362">
        <f ca="1">'DB Func'!FW28</f>
        <v>0</v>
      </c>
      <c r="BL33" s="364">
        <f ca="1">D33*'P Gerais'!$D$13</f>
        <v>0</v>
      </c>
      <c r="BM33" s="364">
        <f ca="1">D33*'P Gerais'!$D$14</f>
        <v>0</v>
      </c>
      <c r="BN33" s="364">
        <f ca="1">D33*'P Gerais'!$D$16</f>
        <v>0</v>
      </c>
      <c r="BO33" s="364">
        <f ca="1">D33*'P Gerais'!$D$17</f>
        <v>0</v>
      </c>
      <c r="BP33" s="364">
        <f ca="1">D33*'P Gerais'!$D$18</f>
        <v>0</v>
      </c>
      <c r="BQ33" s="385">
        <f ca="1">VLOOKUP(D33,'P Gerais'!$D$22:$G$24,3,TRUE)</f>
        <v>0.08</v>
      </c>
      <c r="BR33" s="385">
        <f ca="1">VLOOKUP(D33,'P Gerais'!$D$29:$G$33,3,TRUE)</f>
        <v>0</v>
      </c>
      <c r="BS33" s="385">
        <f ca="1">'DB Func'!BN28</f>
        <v>0</v>
      </c>
      <c r="BT33" s="385">
        <f ca="1">'DB Func'!BO28</f>
        <v>0</v>
      </c>
      <c r="BU33" s="385">
        <f ca="1">'DB Func'!FX28</f>
        <v>0</v>
      </c>
      <c r="BV33" s="364">
        <f t="shared" ca="1" si="17"/>
        <v>-0.08</v>
      </c>
      <c r="BW33" s="364">
        <f ca="1">BV33-'DB Func'!GC28</f>
        <v>-0.08</v>
      </c>
      <c r="BX33" s="362">
        <f ca="1">IFERROR(VLOOKUP(BW33,'P Gerais'!$D$29:$G$33,3,TRUE)*BW33,0)</f>
        <v>0</v>
      </c>
      <c r="BY33" s="364">
        <f ca="1">IFERROR(BX33-VLOOKUP(BW33,'P Gerais'!$D$29:$H$33,4,TRUE),0)</f>
        <v>0</v>
      </c>
      <c r="BZ33" s="364">
        <f ca="1">D33*'DB Func'!GD28</f>
        <v>0</v>
      </c>
      <c r="CB33" s="364">
        <f t="shared" ca="1" si="18"/>
        <v>0</v>
      </c>
      <c r="CC33" s="364">
        <f t="shared" si="19"/>
        <v>0</v>
      </c>
      <c r="CD33" s="364">
        <f t="shared" si="20"/>
        <v>0</v>
      </c>
      <c r="CF33" s="362" t="str">
        <f t="shared" ca="1" si="21"/>
        <v>não</v>
      </c>
      <c r="CG33" s="362">
        <f ca="1">IF($CH$8=1,DAY('DB Func'!C28),0)</f>
        <v>0</v>
      </c>
      <c r="CH33" s="362">
        <f ca="1">IF(CI33=0,0,MONTH('DB Func'!C28))</f>
        <v>0</v>
      </c>
      <c r="CI33" s="362">
        <f ca="1">IF('P Gerais'!D31=YEAR('DB Func'!C28),YEAR('DB Func'!C28),0)</f>
        <v>0</v>
      </c>
      <c r="CJ33" s="371">
        <v>56</v>
      </c>
      <c r="CK33" s="363"/>
      <c r="CL33" s="362" t="str">
        <f>IF(ISERROR(HLOOKUP(CL31,$DS$7:$DY33,$DZ33,FALSE)),"N",HLOOKUP(CL31,$DS$7:$DY33,$DZ33,FALSE))</f>
        <v>N</v>
      </c>
      <c r="CM33" s="362" t="str">
        <f>IF(ISERROR(HLOOKUP(CM31,$DS$7:$DY33,$DZ33,FALSE)),"N",HLOOKUP(CM31,$DS$7:$DY33,$DZ33,FALSE))</f>
        <v>N</v>
      </c>
      <c r="CN33" s="362" t="str">
        <f>IF(ISERROR(HLOOKUP(CN31,$DS$7:$DY33,$DZ33,FALSE)),"N",HLOOKUP(CN31,$DS$7:$DY33,$DZ33,FALSE))</f>
        <v>N</v>
      </c>
      <c r="CO33" s="362" t="str">
        <f>IF(ISERROR(HLOOKUP(CO31,$DS$7:$DY33,$DZ33,FALSE)),"N",HLOOKUP(CO31,$DS$7:$DY33,$DZ33,FALSE))</f>
        <v>N</v>
      </c>
      <c r="CP33" s="362" t="str">
        <f>IF(ISERROR(HLOOKUP(CP31,$DS$7:$DY33,$DZ33,FALSE)),"N",HLOOKUP(CP31,$DS$7:$DY33,$DZ33,FALSE))</f>
        <v>N</v>
      </c>
      <c r="CQ33" s="362" t="str">
        <f>IF(ISERROR(HLOOKUP(CQ31,$DS$7:$DY33,$DZ33,FALSE)),"N",HLOOKUP(CQ31,$DS$7:$DY33,$DZ33,FALSE))</f>
        <v>N</v>
      </c>
      <c r="CR33" s="362" t="str">
        <f>IF(ISERROR(HLOOKUP(CR31,$DS$7:$DY33,$DZ33,FALSE)),"N",HLOOKUP(CR31,$DS$7:$DY33,$DZ33,FALSE))</f>
        <v>N</v>
      </c>
      <c r="CS33" s="362" t="str">
        <f>IF(ISERROR(HLOOKUP(CS31,$DS$7:$DY33,$DZ33,FALSE)),"N",HLOOKUP(CS31,$DS$7:$DY33,$DZ33,FALSE))</f>
        <v>N</v>
      </c>
      <c r="CT33" s="362" t="str">
        <f>IF(ISERROR(HLOOKUP(CT31,$DS$7:$DY33,$DZ33,FALSE)),"N",HLOOKUP(CT31,$DS$7:$DY33,$DZ33,FALSE))</f>
        <v>N</v>
      </c>
      <c r="CU33" s="362" t="str">
        <f>IF(ISERROR(HLOOKUP(CU31,$DS$7:$DY33,$DZ33,FALSE)),"N",HLOOKUP(CU31,$DS$7:$DY33,$DZ33,FALSE))</f>
        <v>N</v>
      </c>
      <c r="CV33" s="362" t="str">
        <f>IF(ISERROR(HLOOKUP(CV31,$DS$7:$DY33,$DZ33,FALSE)),"N",HLOOKUP(CV31,$DS$7:$DY33,$DZ33,FALSE))</f>
        <v>N</v>
      </c>
      <c r="CW33" s="362" t="str">
        <f>IF(ISERROR(HLOOKUP(CW31,$DS$7:$DY33,$DZ33,FALSE)),"N",HLOOKUP(CW31,$DS$7:$DY33,$DZ33,FALSE))</f>
        <v>N</v>
      </c>
      <c r="CX33" s="362" t="str">
        <f>IF(ISERROR(HLOOKUP(CX31,$DS$7:$DY33,$DZ33,FALSE)),"N",HLOOKUP(CX31,$DS$7:$DY33,$DZ33,FALSE))</f>
        <v>N</v>
      </c>
      <c r="CY33" s="362" t="str">
        <f>IF(ISERROR(HLOOKUP(CY31,$DS$7:$DY33,$DZ33,FALSE)),"N",HLOOKUP(CY31,$DS$7:$DY33,$DZ33,FALSE))</f>
        <v>N</v>
      </c>
      <c r="CZ33" s="362" t="str">
        <f>IF(ISERROR(HLOOKUP(CZ31,$DS$7:$DY33,$DZ33,FALSE)),"N",HLOOKUP(CZ31,$DS$7:$DY33,$DZ33,FALSE))</f>
        <v>N</v>
      </c>
      <c r="DA33" s="362" t="str">
        <f>IF(ISERROR(HLOOKUP(DA31,$DS$7:$DY33,$DZ33,FALSE)),"N",HLOOKUP(DA31,$DS$7:$DY33,$DZ33,FALSE))</f>
        <v>N</v>
      </c>
      <c r="DB33" s="362" t="str">
        <f>IF(ISERROR(HLOOKUP(DB31,$DS$7:$DY33,$DZ33,FALSE)),"N",HLOOKUP(DB31,$DS$7:$DY33,$DZ33,FALSE))</f>
        <v>N</v>
      </c>
      <c r="DC33" s="362" t="str">
        <f>IF(ISERROR(HLOOKUP(DC31,$DS$7:$DY33,$DZ33,FALSE)),"N",HLOOKUP(DC31,$DS$7:$DY33,$DZ33,FALSE))</f>
        <v>N</v>
      </c>
      <c r="DD33" s="362" t="str">
        <f>IF(ISERROR(HLOOKUP(DD31,$DS$7:$DY33,$DZ33,FALSE)),"N",HLOOKUP(DD31,$DS$7:$DY33,$DZ33,FALSE))</f>
        <v>N</v>
      </c>
      <c r="DE33" s="362" t="str">
        <f>IF(ISERROR(HLOOKUP(DE31,$DS$7:$DY33,$DZ33,FALSE)),"N",HLOOKUP(DE31,$DS$7:$DY33,$DZ33,FALSE))</f>
        <v>N</v>
      </c>
      <c r="DF33" s="362" t="str">
        <f>IF(ISERROR(HLOOKUP(DF31,$DS$7:$DY33,$DZ33,FALSE)),"N",HLOOKUP(DF31,$DS$7:$DY33,$DZ33,FALSE))</f>
        <v>N</v>
      </c>
      <c r="DG33" s="362" t="str">
        <f>IF(ISERROR(HLOOKUP(DG31,$DS$7:$DY33,$DZ33,FALSE)),"N",HLOOKUP(DG31,$DS$7:$DY33,$DZ33,FALSE))</f>
        <v>N</v>
      </c>
      <c r="DH33" s="362" t="str">
        <f>IF(ISERROR(HLOOKUP(DH31,$DS$7:$DY33,$DZ33,FALSE)),"N",HLOOKUP(DH31,$DS$7:$DY33,$DZ33,FALSE))</f>
        <v>N</v>
      </c>
      <c r="DI33" s="362" t="str">
        <f>IF(ISERROR(HLOOKUP(DI31,$DS$7:$DY33,$DZ33,FALSE)),"N",HLOOKUP(DI31,$DS$7:$DY33,$DZ33,FALSE))</f>
        <v>N</v>
      </c>
      <c r="DJ33" s="362" t="str">
        <f>IF(ISERROR(HLOOKUP(DJ31,$DS$7:$DY33,$DZ33,FALSE)),"N",HLOOKUP(DJ31,$DS$7:$DY33,$DZ33,FALSE))</f>
        <v>N</v>
      </c>
      <c r="DK33" s="362" t="str">
        <f>IF(ISERROR(HLOOKUP(DK31,$DS$7:$DY33,$DZ33,FALSE)),"N",HLOOKUP(DK31,$DS$7:$DY33,$DZ33,FALSE))</f>
        <v>N</v>
      </c>
      <c r="DL33" s="362" t="str">
        <f>IF(ISERROR(HLOOKUP(DL31,$DS$7:$DY33,$DZ33,FALSE)),"N",HLOOKUP(DL31,$DS$7:$DY33,$DZ33,FALSE))</f>
        <v>N</v>
      </c>
      <c r="DM33" s="362" t="str">
        <f>IF(ISERROR(HLOOKUP(DM31,$DS$7:$DY33,$DZ33,FALSE)),"N",HLOOKUP(DM31,$DS$7:$DY33,$DZ33,FALSE))</f>
        <v>N</v>
      </c>
      <c r="DN33" s="362" t="str">
        <f>IF(ISERROR(HLOOKUP(DN31,$DS$7:$DY33,$DZ33,FALSE)),"N",HLOOKUP(DN31,$DS$7:$DY33,$DZ33,FALSE))</f>
        <v>N</v>
      </c>
      <c r="DO33" s="362" t="str">
        <f>IF(ISERROR(HLOOKUP(DO31,$DS$7:$DY33,$DZ33,FALSE)),"N",HLOOKUP(DO31,$DS$7:$DY33,$DZ33,FALSE))</f>
        <v>N</v>
      </c>
      <c r="DP33" s="362" t="str">
        <f>IF(ISERROR(HLOOKUP(DP31,$DS$7:$DY33,$DZ33,FALSE)),"N",HLOOKUP(DP31,$DS$7:$DY33,$DZ33,FALSE))</f>
        <v>N</v>
      </c>
      <c r="DQ33" s="362">
        <f t="shared" si="22"/>
        <v>0</v>
      </c>
      <c r="DR33" s="362">
        <f t="shared" si="23"/>
        <v>31</v>
      </c>
      <c r="DS33" s="362" t="str">
        <f>IF('DB Func'!M28&gt;0,"S","N")</f>
        <v>N</v>
      </c>
      <c r="DT33" s="362" t="str">
        <f>IF('DB Func'!R28&gt;0,"S","N")</f>
        <v>N</v>
      </c>
      <c r="DU33" s="362" t="str">
        <f>IF('DB Func'!W28&gt;0,"S","N")</f>
        <v>N</v>
      </c>
      <c r="DV33" s="362" t="str">
        <f>IF('DB Func'!AB28&gt;0,"S","N")</f>
        <v>N</v>
      </c>
      <c r="DW33" s="362" t="str">
        <f>IF('DB Func'!AG28&gt;0,"S","N")</f>
        <v>N</v>
      </c>
      <c r="DX33" s="362" t="str">
        <f>IF('DB Func'!AL28&gt;0,"S","N")</f>
        <v>N</v>
      </c>
      <c r="DY33" s="362" t="str">
        <f>IF('DB Func'!AQ28&gt;0,"S","N")</f>
        <v>N</v>
      </c>
      <c r="DZ33" s="362">
        <v>27</v>
      </c>
      <c r="EA33" s="369">
        <f ca="1">'DB Func'!C28</f>
        <v>0</v>
      </c>
      <c r="EB33" s="362" t="str">
        <f t="shared" ca="1" si="33"/>
        <v>s</v>
      </c>
      <c r="EC33" s="362" t="str">
        <f t="shared" ca="1" si="33"/>
        <v>s</v>
      </c>
      <c r="ED33" s="362" t="str">
        <f t="shared" ca="1" si="33"/>
        <v>s</v>
      </c>
      <c r="EE33" s="362" t="str">
        <f t="shared" ca="1" si="33"/>
        <v>s</v>
      </c>
      <c r="EF33" s="362" t="str">
        <f t="shared" ca="1" si="33"/>
        <v>s</v>
      </c>
      <c r="EG33" s="362" t="str">
        <f t="shared" ca="1" si="33"/>
        <v>s</v>
      </c>
      <c r="EH33" s="362" t="str">
        <f t="shared" ca="1" si="33"/>
        <v>s</v>
      </c>
      <c r="EI33" s="362" t="str">
        <f t="shared" ca="1" si="33"/>
        <v>s</v>
      </c>
      <c r="EJ33" s="362" t="str">
        <f t="shared" ca="1" si="33"/>
        <v>s</v>
      </c>
      <c r="EK33" s="362" t="str">
        <f t="shared" ca="1" si="33"/>
        <v>s</v>
      </c>
      <c r="EL33" s="362" t="str">
        <f t="shared" ca="1" si="33"/>
        <v>s</v>
      </c>
      <c r="EM33" s="362" t="str">
        <f t="shared" ca="1" si="33"/>
        <v>s</v>
      </c>
      <c r="EN33" s="362" t="str">
        <f t="shared" ca="1" si="33"/>
        <v>s</v>
      </c>
      <c r="EO33" s="362" t="str">
        <f t="shared" ca="1" si="33"/>
        <v>s</v>
      </c>
      <c r="EP33" s="362" t="str">
        <f t="shared" ca="1" si="33"/>
        <v>s</v>
      </c>
      <c r="EQ33" s="362" t="str">
        <f t="shared" ca="1" si="33"/>
        <v>s</v>
      </c>
      <c r="ER33" s="362" t="str">
        <f t="shared" ca="1" si="32"/>
        <v>s</v>
      </c>
      <c r="ES33" s="362" t="str">
        <f t="shared" ca="1" si="32"/>
        <v>s</v>
      </c>
      <c r="ET33" s="362" t="str">
        <f t="shared" ca="1" si="32"/>
        <v>s</v>
      </c>
      <c r="EU33" s="362" t="str">
        <f t="shared" ca="1" si="32"/>
        <v>s</v>
      </c>
      <c r="EV33" s="362" t="str">
        <f t="shared" ca="1" si="25"/>
        <v>s</v>
      </c>
      <c r="EW33" s="362" t="str">
        <f t="shared" ca="1" si="32"/>
        <v>s</v>
      </c>
      <c r="EX33" s="362" t="str">
        <f t="shared" ca="1" si="32"/>
        <v>s</v>
      </c>
      <c r="EY33" s="362" t="str">
        <f t="shared" ca="1" si="32"/>
        <v>s</v>
      </c>
      <c r="EZ33" s="362" t="str">
        <f t="shared" ca="1" si="32"/>
        <v>s</v>
      </c>
      <c r="FA33" s="362" t="str">
        <f t="shared" ca="1" si="32"/>
        <v>s</v>
      </c>
      <c r="FB33" s="362" t="str">
        <f t="shared" ca="1" si="32"/>
        <v>s</v>
      </c>
      <c r="FC33" s="362" t="str">
        <f t="shared" ca="1" si="32"/>
        <v>s</v>
      </c>
      <c r="FD33" s="362" t="str">
        <f t="shared" ca="1" si="32"/>
        <v>s</v>
      </c>
      <c r="FE33" s="362" t="str">
        <f t="shared" ca="1" si="32"/>
        <v>s</v>
      </c>
      <c r="FF33" s="362" t="str">
        <f t="shared" ca="1" si="32"/>
        <v>s</v>
      </c>
      <c r="FG33" s="362">
        <f t="shared" ca="1" si="26"/>
        <v>31</v>
      </c>
      <c r="FH33" s="362">
        <f t="shared" ca="1" si="27"/>
        <v>0</v>
      </c>
      <c r="FI33" s="362" t="str">
        <f ca="1">IF(AND(YEAR(EA33)='P Gerais'!D31,MONTH(Lanc!EA33)=3,DAY(Lanc!EA33)&gt;1),"S","N")</f>
        <v>N</v>
      </c>
      <c r="FJ33" s="364">
        <f t="shared" ca="1" si="28"/>
        <v>0</v>
      </c>
      <c r="FK33" s="364">
        <f t="shared" si="29"/>
        <v>0</v>
      </c>
      <c r="FL33" s="387">
        <f t="shared" ca="1" si="30"/>
        <v>0</v>
      </c>
      <c r="FP33" s="363">
        <f ca="1">((FJ33-FL33-FK33+AZ33+AQ33+SUM(Z33:AA33)+SUM(AW33:AX33)+AK33)*IF('DB Func'!GG28="ok",'DB Func'!GD28,0))</f>
        <v>0</v>
      </c>
      <c r="FR33" s="389">
        <f t="shared" ca="1" si="31"/>
        <v>0</v>
      </c>
      <c r="GV33" s="49"/>
      <c r="GW33" s="49"/>
      <c r="GX33" s="49"/>
      <c r="GY33" s="49"/>
      <c r="GZ33" s="49"/>
      <c r="HA33" s="49"/>
      <c r="HB33" s="49"/>
      <c r="HC33" s="49"/>
    </row>
    <row r="34" spans="1:211" ht="30" customHeight="1" thickTop="1" thickBot="1">
      <c r="C34" s="390" t="str">
        <f ca="1">IF('DB Func'!B29="Funcionário 27","",'DB Func'!B29)</f>
        <v/>
      </c>
      <c r="D34" s="391">
        <f ca="1">'DB Func'!CF29</f>
        <v>0</v>
      </c>
      <c r="E34" s="382" t="str">
        <f ca="1">IF(C34="","-",IF(OR(terceiro!E34="MAR",terceiro!F34="MAR"),"Sim","Não"))</f>
        <v>-</v>
      </c>
      <c r="F34" s="383" t="str">
        <f ca="1">IF(C34="","-",IF(OR(Ferias!E34="MAR",Ferias!F34="MAR"),"Sim","Não"))</f>
        <v>-</v>
      </c>
      <c r="G34" s="383">
        <f ca="1">IF(C34="",0,IF(F34="Sim",IF(Ferias!E34="MAR",Ferias!I34,Ferias!J34),0))</f>
        <v>0</v>
      </c>
      <c r="H34" s="185"/>
      <c r="I34" s="185"/>
      <c r="J34" s="398">
        <f t="shared" ca="1" si="5"/>
        <v>0</v>
      </c>
      <c r="K34" s="152"/>
      <c r="L34" s="151"/>
      <c r="M34" s="189"/>
      <c r="N34" s="153"/>
      <c r="O34" s="48"/>
      <c r="P34" s="48"/>
      <c r="Q34" s="48"/>
      <c r="R34" s="49"/>
      <c r="S34" s="49"/>
      <c r="T34" s="49"/>
      <c r="U34" s="49"/>
      <c r="V34" s="49"/>
      <c r="W34" s="49"/>
      <c r="X34" s="49"/>
      <c r="Y34" s="49"/>
      <c r="Z34" s="49"/>
      <c r="AA34" s="49"/>
      <c r="AB34" s="48"/>
      <c r="AC34" s="48"/>
      <c r="AD34" s="49"/>
      <c r="AE34" s="49"/>
      <c r="AF34" s="314"/>
      <c r="AH34" s="400">
        <f ca="1">IF(AND('DB Func'!GE29="Fevereiro",'DB Func'!BQ29="2 Parcelas"),(('auxiliar 13 sal'!E30/12*'DB Func'!GF29+AVERAGE('auxiliar 13 sal'!Q30:AB30)+AVERAGE('auxiliar 13 sal'!AE30:AP30)+'auxiliar 13 sal'!E30*'DB Func'!BN29+'auxiliar 13 sal'!E30*'DB Func'!BO29)/2),IF('DB Func'!GE29="Março",IF('DB Func'!BQ29="Parcela Única",('auxiliar 13 sal'!E30/12*'DB Func'!GF29)+AVERAGE('auxiliar 13 sal'!Q30:AB30)+AVERAGE('auxiliar 13 sal'!AE30:AP30)+('auxiliar 13 sal'!E30*'DB Func'!BN29)+('auxiliar 13 sal'!E30*'DB Func'!BO29),IF('DB Func'!BQ29="2 Parcelas",(('auxiliar 13 sal'!E30/12*'DB Func'!GF29+AVERAGE('auxiliar 13 sal'!Q30:AB30)+AVERAGE('auxiliar 13 sal'!AE30:AP30)+'auxiliar 13 sal'!E30*'DB Func'!BN29+'auxiliar 13 sal'!E30*'DB Func'!BO29)/2))),0))</f>
        <v>0</v>
      </c>
      <c r="AK34" s="364">
        <f t="shared" ca="1" si="6"/>
        <v>0</v>
      </c>
      <c r="AL34" s="371">
        <f t="shared" ca="1" si="7"/>
        <v>0</v>
      </c>
      <c r="AM34" s="364">
        <f t="shared" ca="1" si="8"/>
        <v>0</v>
      </c>
      <c r="AN34" s="364">
        <f t="shared" ca="1" si="9"/>
        <v>0</v>
      </c>
      <c r="AO34" s="371">
        <f t="shared" ca="1" si="10"/>
        <v>0</v>
      </c>
      <c r="AP34" s="371">
        <f t="shared" ca="1" si="11"/>
        <v>0</v>
      </c>
      <c r="AQ34" s="364">
        <f t="shared" ca="1" si="12"/>
        <v>0</v>
      </c>
      <c r="AR34" s="364">
        <f>IF(OR(M34="",M34=0),0,((FJ34/220)*('Ho Ex'!$C$8+$AS$6))*M34)</f>
        <v>0</v>
      </c>
      <c r="AS34" s="364">
        <f>IF(OR(N34="",N34=0),0,((FJ34/220*('DB Func'!GD29+Lanc!$AS$6))*('Ho Ex'!$I$8+$AS$6))*(N34/52.5*60))</f>
        <v>0</v>
      </c>
      <c r="AT34" s="364">
        <f>IF(OR(M34="",M34=0),0,((FJ34/220)*('Ho Ex'!$J$8+$AS$6))*O34)</f>
        <v>0</v>
      </c>
      <c r="AU34" s="364">
        <f>IF(OR(M34="",M34=0),0,((FJ34/220)*('Ho Ex'!I40+$AS$6))*P34)</f>
        <v>0</v>
      </c>
      <c r="AV34" s="364">
        <f>IF(OR(M34="",M34=0),0,((FJ34/220)*('Ho Ex'!C40+$AS$6))*Q34)</f>
        <v>0</v>
      </c>
      <c r="AW34" s="364">
        <f ca="1">FJ34*'DB Func'!BN29</f>
        <v>0</v>
      </c>
      <c r="AX34" s="364">
        <f ca="1">FJ34*'DB Func'!BO29</f>
        <v>0</v>
      </c>
      <c r="AY34" s="364">
        <f ca="1">IF(FJ34=0,0,VLOOKUP(FJ34,'P Gerais'!$D$39:$G$41,3,TRUE)*Func27!$F$68)</f>
        <v>0</v>
      </c>
      <c r="AZ34" s="364">
        <f t="shared" si="13"/>
        <v>0</v>
      </c>
      <c r="BA34" s="364">
        <f ca="1">((FJ34-FL34-FK34+AZ34+AQ34+SUM(Z34:AA34)+SUM(AW34:AX34)+AK34)*IF('DB Func'!GG29="ok",'DB Func'!GD29,0))+(FJ34-FL34-FK34+AZ34+AQ34+SUM(Z34:AA34)+SUM(AW34:AX34))+AK34</f>
        <v>0</v>
      </c>
      <c r="BB34" s="385">
        <f ca="1">VLOOKUP(BA34,'P Gerais'!$D$22:$G$25,3,TRUE)</f>
        <v>0.08</v>
      </c>
      <c r="BC34" s="364">
        <f ca="1">IF(BA34&lt;'P Gerais'!$D$25,BA34*BB34,Lanc!BB34)</f>
        <v>0</v>
      </c>
      <c r="BD34" s="364">
        <f ca="1">BA34-BC34-('DB Func'!GB29*'P Gerais'!$D$35)</f>
        <v>0</v>
      </c>
      <c r="BE34" s="386">
        <f ca="1">VLOOKUP(BD34,'P Gerais'!$D$29:$F$33,3,TRUE)</f>
        <v>0</v>
      </c>
      <c r="BF34" s="364">
        <f t="shared" ca="1" si="14"/>
        <v>0</v>
      </c>
      <c r="BG34" s="364">
        <f ca="1">VLOOKUP(BD34,'P Gerais'!$D$29:$G$33,4,TRUE)</f>
        <v>0</v>
      </c>
      <c r="BH34" s="364">
        <f t="shared" ca="1" si="15"/>
        <v>0</v>
      </c>
      <c r="BI34" s="364">
        <f t="shared" ca="1" si="16"/>
        <v>0</v>
      </c>
      <c r="BJ34" s="362">
        <f ca="1">'DB Func'!G29</f>
        <v>0</v>
      </c>
      <c r="BK34" s="362">
        <f ca="1">'DB Func'!FW29</f>
        <v>0</v>
      </c>
      <c r="BL34" s="364">
        <f ca="1">D34*'P Gerais'!$D$13</f>
        <v>0</v>
      </c>
      <c r="BM34" s="364">
        <f ca="1">D34*'P Gerais'!$D$14</f>
        <v>0</v>
      </c>
      <c r="BN34" s="364">
        <f ca="1">D34*'P Gerais'!$D$16</f>
        <v>0</v>
      </c>
      <c r="BO34" s="364">
        <f ca="1">D34*'P Gerais'!$D$17</f>
        <v>0</v>
      </c>
      <c r="BP34" s="364">
        <f ca="1">D34*'P Gerais'!$D$18</f>
        <v>0</v>
      </c>
      <c r="BQ34" s="385">
        <f ca="1">VLOOKUP(D34,'P Gerais'!$D$22:$G$24,3,TRUE)</f>
        <v>0.08</v>
      </c>
      <c r="BR34" s="385">
        <f ca="1">VLOOKUP(D34,'P Gerais'!$D$29:$G$33,3,TRUE)</f>
        <v>0</v>
      </c>
      <c r="BS34" s="385">
        <f ca="1">'DB Func'!BN29</f>
        <v>0</v>
      </c>
      <c r="BT34" s="385">
        <f ca="1">'DB Func'!BO29</f>
        <v>0</v>
      </c>
      <c r="BU34" s="385">
        <f ca="1">'DB Func'!FX29</f>
        <v>0</v>
      </c>
      <c r="BV34" s="364">
        <f t="shared" ca="1" si="17"/>
        <v>-0.08</v>
      </c>
      <c r="BW34" s="364">
        <f ca="1">BV34-'DB Func'!GC29</f>
        <v>-0.08</v>
      </c>
      <c r="BX34" s="362">
        <f ca="1">IFERROR(VLOOKUP(BW34,'P Gerais'!$D$29:$G$33,3,TRUE)*BW34,0)</f>
        <v>0</v>
      </c>
      <c r="BY34" s="364">
        <f ca="1">IFERROR(BX34-VLOOKUP(BW34,'P Gerais'!$D$29:$H$33,4,TRUE),0)</f>
        <v>0</v>
      </c>
      <c r="BZ34" s="364">
        <f ca="1">D34*'DB Func'!GD29</f>
        <v>0</v>
      </c>
      <c r="CB34" s="364">
        <f t="shared" ca="1" si="18"/>
        <v>0</v>
      </c>
      <c r="CC34" s="364">
        <f t="shared" si="19"/>
        <v>0</v>
      </c>
      <c r="CD34" s="364">
        <f t="shared" si="20"/>
        <v>0</v>
      </c>
      <c r="CF34" s="362" t="str">
        <f t="shared" ca="1" si="21"/>
        <v>não</v>
      </c>
      <c r="CG34" s="362">
        <f ca="1">IF($CH$8=1,DAY('DB Func'!C29),0)</f>
        <v>0</v>
      </c>
      <c r="CH34" s="362">
        <f ca="1">IF(CI34=0,0,MONTH('DB Func'!C29))</f>
        <v>0</v>
      </c>
      <c r="CI34" s="362">
        <f ca="1">IF('P Gerais'!D32=YEAR('DB Func'!C29),YEAR('DB Func'!C29),0)</f>
        <v>0</v>
      </c>
      <c r="CJ34" s="371">
        <v>57</v>
      </c>
      <c r="CK34" s="363"/>
      <c r="CL34" s="362" t="str">
        <f ca="1">IF(ISERROR(HLOOKUP(CL32,$DS$7:$DY34,$DZ34,FALSE)),"N",HLOOKUP(CL32,$DS$7:$DY34,$DZ34,FALSE))</f>
        <v>N</v>
      </c>
      <c r="CM34" s="362" t="str">
        <f ca="1">IF(ISERROR(HLOOKUP(CM32,$DS$7:$DY34,$DZ34,FALSE)),"N",HLOOKUP(CM32,$DS$7:$DY34,$DZ34,FALSE))</f>
        <v>N</v>
      </c>
      <c r="CN34" s="362" t="str">
        <f ca="1">IF(ISERROR(HLOOKUP(CN32,$DS$7:$DY34,$DZ34,FALSE)),"N",HLOOKUP(CN32,$DS$7:$DY34,$DZ34,FALSE))</f>
        <v>N</v>
      </c>
      <c r="CO34" s="362" t="str">
        <f ca="1">IF(ISERROR(HLOOKUP(CO32,$DS$7:$DY34,$DZ34,FALSE)),"N",HLOOKUP(CO32,$DS$7:$DY34,$DZ34,FALSE))</f>
        <v>N</v>
      </c>
      <c r="CP34" s="362" t="str">
        <f ca="1">IF(ISERROR(HLOOKUP(CP32,$DS$7:$DY34,$DZ34,FALSE)),"N",HLOOKUP(CP32,$DS$7:$DY34,$DZ34,FALSE))</f>
        <v>N</v>
      </c>
      <c r="CQ34" s="362" t="str">
        <f ca="1">IF(ISERROR(HLOOKUP(CQ32,$DS$7:$DY34,$DZ34,FALSE)),"N",HLOOKUP(CQ32,$DS$7:$DY34,$DZ34,FALSE))</f>
        <v>N</v>
      </c>
      <c r="CR34" s="362" t="str">
        <f>IF(ISERROR(HLOOKUP(CR32,$DS$7:$DY34,$DZ34,FALSE)),"N",HLOOKUP(CR32,$DS$7:$DY34,$DZ34,FALSE))</f>
        <v>N</v>
      </c>
      <c r="CS34" s="362" t="str">
        <f ca="1">IF(ISERROR(HLOOKUP(CS32,$DS$7:$DY34,$DZ34,FALSE)),"N",HLOOKUP(CS32,$DS$7:$DY34,$DZ34,FALSE))</f>
        <v>N</v>
      </c>
      <c r="CT34" s="362" t="str">
        <f ca="1">IF(ISERROR(HLOOKUP(CT32,$DS$7:$DY34,$DZ34,FALSE)),"N",HLOOKUP(CT32,$DS$7:$DY34,$DZ34,FALSE))</f>
        <v>N</v>
      </c>
      <c r="CU34" s="362" t="str">
        <f ca="1">IF(ISERROR(HLOOKUP(CU32,$DS$7:$DY34,$DZ34,FALSE)),"N",HLOOKUP(CU32,$DS$7:$DY34,$DZ34,FALSE))</f>
        <v>N</v>
      </c>
      <c r="CV34" s="362" t="str">
        <f ca="1">IF(ISERROR(HLOOKUP(CV32,$DS$7:$DY34,$DZ34,FALSE)),"N",HLOOKUP(CV32,$DS$7:$DY34,$DZ34,FALSE))</f>
        <v>N</v>
      </c>
      <c r="CW34" s="362" t="str">
        <f ca="1">IF(ISERROR(HLOOKUP(CW32,$DS$7:$DY34,$DZ34,FALSE)),"N",HLOOKUP(CW32,$DS$7:$DY34,$DZ34,FALSE))</f>
        <v>N</v>
      </c>
      <c r="CX34" s="362" t="str">
        <f ca="1">IF(ISERROR(HLOOKUP(CX32,$DS$7:$DY34,$DZ34,FALSE)),"N",HLOOKUP(CX32,$DS$7:$DY34,$DZ34,FALSE))</f>
        <v>N</v>
      </c>
      <c r="CY34" s="362" t="str">
        <f>IF(ISERROR(HLOOKUP(CY32,$DS$7:$DY34,$DZ34,FALSE)),"N",HLOOKUP(CY32,$DS$7:$DY34,$DZ34,FALSE))</f>
        <v>N</v>
      </c>
      <c r="CZ34" s="362" t="str">
        <f ca="1">IF(ISERROR(HLOOKUP(CZ32,$DS$7:$DY34,$DZ34,FALSE)),"N",HLOOKUP(CZ32,$DS$7:$DY34,$DZ34,FALSE))</f>
        <v>N</v>
      </c>
      <c r="DA34" s="362" t="str">
        <f ca="1">IF(ISERROR(HLOOKUP(DA32,$DS$7:$DY34,$DZ34,FALSE)),"N",HLOOKUP(DA32,$DS$7:$DY34,$DZ34,FALSE))</f>
        <v>N</v>
      </c>
      <c r="DB34" s="362" t="str">
        <f ca="1">IF(ISERROR(HLOOKUP(DB32,$DS$7:$DY34,$DZ34,FALSE)),"N",HLOOKUP(DB32,$DS$7:$DY34,$DZ34,FALSE))</f>
        <v>N</v>
      </c>
      <c r="DC34" s="362" t="str">
        <f ca="1">IF(ISERROR(HLOOKUP(DC32,$DS$7:$DY34,$DZ34,FALSE)),"N",HLOOKUP(DC32,$DS$7:$DY34,$DZ34,FALSE))</f>
        <v>N</v>
      </c>
      <c r="DD34" s="362" t="str">
        <f ca="1">IF(ISERROR(HLOOKUP(DD32,$DS$7:$DY34,$DZ34,FALSE)),"N",HLOOKUP(DD32,$DS$7:$DY34,$DZ34,FALSE))</f>
        <v>N</v>
      </c>
      <c r="DE34" s="362" t="str">
        <f ca="1">IF(ISERROR(HLOOKUP(DE32,$DS$7:$DY34,$DZ34,FALSE)),"N",HLOOKUP(DE32,$DS$7:$DY34,$DZ34,FALSE))</f>
        <v>N</v>
      </c>
      <c r="DF34" s="362" t="str">
        <f>IF(ISERROR(HLOOKUP(DF32,$DS$7:$DY34,$DZ34,FALSE)),"N",HLOOKUP(DF32,$DS$7:$DY34,$DZ34,FALSE))</f>
        <v>N</v>
      </c>
      <c r="DG34" s="362" t="str">
        <f ca="1">IF(ISERROR(HLOOKUP(DG32,$DS$7:$DY34,$DZ34,FALSE)),"N",HLOOKUP(DG32,$DS$7:$DY34,$DZ34,FALSE))</f>
        <v>N</v>
      </c>
      <c r="DH34" s="362" t="str">
        <f ca="1">IF(ISERROR(HLOOKUP(DH32,$DS$7:$DY34,$DZ34,FALSE)),"N",HLOOKUP(DH32,$DS$7:$DY34,$DZ34,FALSE))</f>
        <v>N</v>
      </c>
      <c r="DI34" s="362" t="str">
        <f ca="1">IF(ISERROR(HLOOKUP(DI32,$DS$7:$DY34,$DZ34,FALSE)),"N",HLOOKUP(DI32,$DS$7:$DY34,$DZ34,FALSE))</f>
        <v>N</v>
      </c>
      <c r="DJ34" s="362" t="str">
        <f ca="1">IF(ISERROR(HLOOKUP(DJ32,$DS$7:$DY34,$DZ34,FALSE)),"N",HLOOKUP(DJ32,$DS$7:$DY34,$DZ34,FALSE))</f>
        <v>N</v>
      </c>
      <c r="DK34" s="362" t="str">
        <f ca="1">IF(ISERROR(HLOOKUP(DK32,$DS$7:$DY34,$DZ34,FALSE)),"N",HLOOKUP(DK32,$DS$7:$DY34,$DZ34,FALSE))</f>
        <v>N</v>
      </c>
      <c r="DL34" s="362" t="str">
        <f ca="1">IF(ISERROR(HLOOKUP(DL32,$DS$7:$DY34,$DZ34,FALSE)),"N",HLOOKUP(DL32,$DS$7:$DY34,$DZ34,FALSE))</f>
        <v>N</v>
      </c>
      <c r="DM34" s="362" t="str">
        <f>IF(ISERROR(HLOOKUP(DM32,$DS$7:$DY34,$DZ34,FALSE)),"N",HLOOKUP(DM32,$DS$7:$DY34,$DZ34,FALSE))</f>
        <v>N</v>
      </c>
      <c r="DN34" s="362" t="str">
        <f ca="1">IF(ISERROR(HLOOKUP(DN32,$DS$7:$DY34,$DZ34,FALSE)),"N",HLOOKUP(DN32,$DS$7:$DY34,$DZ34,FALSE))</f>
        <v>N</v>
      </c>
      <c r="DO34" s="362" t="str">
        <f ca="1">IF(ISERROR(HLOOKUP(DO32,$DS$7:$DY34,$DZ34,FALSE)),"N",HLOOKUP(DO32,$DS$7:$DY34,$DZ34,FALSE))</f>
        <v>N</v>
      </c>
      <c r="DP34" s="362" t="str">
        <f ca="1">IF(ISERROR(HLOOKUP(DP32,$DS$7:$DY34,$DZ34,FALSE)),"N",HLOOKUP(DP32,$DS$7:$DY34,$DZ34,FALSE))</f>
        <v>N</v>
      </c>
      <c r="DQ34" s="362">
        <f t="shared" ca="1" si="22"/>
        <v>0</v>
      </c>
      <c r="DR34" s="362">
        <f t="shared" ca="1" si="23"/>
        <v>31</v>
      </c>
      <c r="DS34" s="362" t="str">
        <f>IF('DB Func'!M29&gt;0,"S","N")</f>
        <v>N</v>
      </c>
      <c r="DT34" s="362" t="str">
        <f>IF('DB Func'!R29&gt;0,"S","N")</f>
        <v>N</v>
      </c>
      <c r="DU34" s="362" t="str">
        <f>IF('DB Func'!W29&gt;0,"S","N")</f>
        <v>N</v>
      </c>
      <c r="DV34" s="362" t="str">
        <f>IF('DB Func'!AB29&gt;0,"S","N")</f>
        <v>N</v>
      </c>
      <c r="DW34" s="362" t="str">
        <f>IF('DB Func'!AG29&gt;0,"S","N")</f>
        <v>N</v>
      </c>
      <c r="DX34" s="362" t="str">
        <f>IF('DB Func'!AL29&gt;0,"S","N")</f>
        <v>N</v>
      </c>
      <c r="DY34" s="362" t="str">
        <f>IF('DB Func'!AQ29&gt;0,"S","N")</f>
        <v>N</v>
      </c>
      <c r="DZ34" s="362">
        <v>28</v>
      </c>
      <c r="EA34" s="369">
        <f ca="1">'DB Func'!C29</f>
        <v>0</v>
      </c>
      <c r="EB34" s="362" t="str">
        <f t="shared" ca="1" si="33"/>
        <v>s</v>
      </c>
      <c r="EC34" s="362" t="str">
        <f t="shared" ca="1" si="33"/>
        <v>s</v>
      </c>
      <c r="ED34" s="362" t="str">
        <f t="shared" ca="1" si="33"/>
        <v>s</v>
      </c>
      <c r="EE34" s="362" t="str">
        <f t="shared" ca="1" si="33"/>
        <v>s</v>
      </c>
      <c r="EF34" s="362" t="str">
        <f t="shared" ca="1" si="33"/>
        <v>s</v>
      </c>
      <c r="EG34" s="362" t="str">
        <f t="shared" ca="1" si="33"/>
        <v>s</v>
      </c>
      <c r="EH34" s="362" t="str">
        <f t="shared" ca="1" si="33"/>
        <v>s</v>
      </c>
      <c r="EI34" s="362" t="str">
        <f t="shared" ca="1" si="33"/>
        <v>s</v>
      </c>
      <c r="EJ34" s="362" t="str">
        <f t="shared" ca="1" si="33"/>
        <v>s</v>
      </c>
      <c r="EK34" s="362" t="str">
        <f t="shared" ca="1" si="33"/>
        <v>s</v>
      </c>
      <c r="EL34" s="362" t="str">
        <f t="shared" ca="1" si="33"/>
        <v>s</v>
      </c>
      <c r="EM34" s="362" t="str">
        <f t="shared" ca="1" si="33"/>
        <v>s</v>
      </c>
      <c r="EN34" s="362" t="str">
        <f t="shared" ca="1" si="33"/>
        <v>s</v>
      </c>
      <c r="EO34" s="362" t="str">
        <f t="shared" ca="1" si="33"/>
        <v>s</v>
      </c>
      <c r="EP34" s="362" t="str">
        <f t="shared" ca="1" si="33"/>
        <v>s</v>
      </c>
      <c r="EQ34" s="362" t="str">
        <f t="shared" ca="1" si="33"/>
        <v>s</v>
      </c>
      <c r="ER34" s="362" t="str">
        <f t="shared" ca="1" si="32"/>
        <v>s</v>
      </c>
      <c r="ES34" s="362" t="str">
        <f t="shared" ca="1" si="32"/>
        <v>s</v>
      </c>
      <c r="ET34" s="362" t="str">
        <f t="shared" ca="1" si="32"/>
        <v>s</v>
      </c>
      <c r="EU34" s="362" t="str">
        <f t="shared" ca="1" si="32"/>
        <v>s</v>
      </c>
      <c r="EV34" s="362" t="str">
        <f t="shared" ca="1" si="25"/>
        <v>s</v>
      </c>
      <c r="EW34" s="362" t="str">
        <f t="shared" ca="1" si="32"/>
        <v>s</v>
      </c>
      <c r="EX34" s="362" t="str">
        <f t="shared" ca="1" si="32"/>
        <v>s</v>
      </c>
      <c r="EY34" s="362" t="str">
        <f t="shared" ca="1" si="32"/>
        <v>s</v>
      </c>
      <c r="EZ34" s="362" t="str">
        <f t="shared" ca="1" si="32"/>
        <v>s</v>
      </c>
      <c r="FA34" s="362" t="str">
        <f t="shared" ca="1" si="32"/>
        <v>s</v>
      </c>
      <c r="FB34" s="362" t="str">
        <f t="shared" ca="1" si="32"/>
        <v>s</v>
      </c>
      <c r="FC34" s="362" t="str">
        <f t="shared" ca="1" si="32"/>
        <v>s</v>
      </c>
      <c r="FD34" s="362" t="str">
        <f t="shared" ca="1" si="32"/>
        <v>s</v>
      </c>
      <c r="FE34" s="362" t="str">
        <f t="shared" ca="1" si="32"/>
        <v>s</v>
      </c>
      <c r="FF34" s="362" t="str">
        <f t="shared" ca="1" si="32"/>
        <v>s</v>
      </c>
      <c r="FG34" s="362">
        <f t="shared" ca="1" si="26"/>
        <v>31</v>
      </c>
      <c r="FH34" s="362">
        <f t="shared" ca="1" si="27"/>
        <v>0</v>
      </c>
      <c r="FI34" s="362" t="str">
        <f ca="1">IF(AND(YEAR(EA34)='P Gerais'!D32,MONTH(Lanc!EA34)=3,DAY(Lanc!EA34)&gt;1),"S","N")</f>
        <v>N</v>
      </c>
      <c r="FJ34" s="364">
        <f t="shared" ca="1" si="28"/>
        <v>0</v>
      </c>
      <c r="FK34" s="364">
        <f t="shared" si="29"/>
        <v>0</v>
      </c>
      <c r="FL34" s="387">
        <f t="shared" ca="1" si="30"/>
        <v>0</v>
      </c>
      <c r="FP34" s="363">
        <f ca="1">((FJ34-FL34-FK34+AZ34+AQ34+SUM(Z34:AA34)+SUM(AW34:AX34)+AK34)*IF('DB Func'!GG29="ok",'DB Func'!GD29,0))</f>
        <v>0</v>
      </c>
      <c r="FR34" s="389">
        <f t="shared" ca="1" si="31"/>
        <v>0</v>
      </c>
      <c r="GV34" s="49"/>
      <c r="GW34" s="49"/>
      <c r="GX34" s="49"/>
      <c r="GY34" s="49"/>
      <c r="GZ34" s="49"/>
      <c r="HA34" s="49"/>
      <c r="HB34" s="49"/>
      <c r="HC34" s="49"/>
    </row>
    <row r="35" spans="1:211" ht="30" customHeight="1" thickTop="1" thickBot="1">
      <c r="C35" s="390" t="str">
        <f ca="1">IF('DB Func'!B30="Funcionário 28","",'DB Func'!B30)</f>
        <v/>
      </c>
      <c r="D35" s="391">
        <f ca="1">'DB Func'!CF30</f>
        <v>0</v>
      </c>
      <c r="E35" s="382" t="str">
        <f ca="1">IF(C35="","-",IF(OR(terceiro!E35="MAR",terceiro!F35="MAR"),"Sim","Não"))</f>
        <v>-</v>
      </c>
      <c r="F35" s="383" t="str">
        <f ca="1">IF(C35="","-",IF(OR(Ferias!E35="MAR",Ferias!F35="MAR"),"Sim","Não"))</f>
        <v>-</v>
      </c>
      <c r="G35" s="383">
        <f ca="1">IF(C35="",0,IF(F35="Sim",IF(Ferias!E35="MAR",Ferias!I35,Ferias!J35),0))</f>
        <v>0</v>
      </c>
      <c r="H35" s="185"/>
      <c r="I35" s="185"/>
      <c r="J35" s="398">
        <f t="shared" ca="1" si="5"/>
        <v>0</v>
      </c>
      <c r="K35" s="152"/>
      <c r="L35" s="151"/>
      <c r="M35" s="189"/>
      <c r="N35" s="153"/>
      <c r="O35" s="48"/>
      <c r="P35" s="48"/>
      <c r="Q35" s="48"/>
      <c r="R35" s="49"/>
      <c r="S35" s="49"/>
      <c r="T35" s="49"/>
      <c r="U35" s="49"/>
      <c r="V35" s="49"/>
      <c r="W35" s="49"/>
      <c r="X35" s="49"/>
      <c r="Y35" s="49"/>
      <c r="Z35" s="49"/>
      <c r="AA35" s="49"/>
      <c r="AB35" s="48"/>
      <c r="AC35" s="48"/>
      <c r="AD35" s="49"/>
      <c r="AE35" s="49"/>
      <c r="AF35" s="314"/>
      <c r="AH35" s="400">
        <f ca="1">IF(AND('DB Func'!GE30="Fevereiro",'DB Func'!BQ30="2 Parcelas"),(('auxiliar 13 sal'!E31/12*'DB Func'!GF30+AVERAGE('auxiliar 13 sal'!Q31:AB31)+AVERAGE('auxiliar 13 sal'!AE31:AP31)+'auxiliar 13 sal'!E31*'DB Func'!BN30+'auxiliar 13 sal'!E31*'DB Func'!BO30)/2),IF('DB Func'!GE30="Março",IF('DB Func'!BQ30="Parcela Única",('auxiliar 13 sal'!E31/12*'DB Func'!GF30)+AVERAGE('auxiliar 13 sal'!Q31:AB31)+AVERAGE('auxiliar 13 sal'!AE31:AP31)+('auxiliar 13 sal'!E31*'DB Func'!BN30)+('auxiliar 13 sal'!E31*'DB Func'!BO30),IF('DB Func'!BQ30="2 Parcelas",(('auxiliar 13 sal'!E31/12*'DB Func'!GF30+AVERAGE('auxiliar 13 sal'!Q31:AB31)+AVERAGE('auxiliar 13 sal'!AE31:AP31)+'auxiliar 13 sal'!E31*'DB Func'!BN30+'auxiliar 13 sal'!E31*'DB Func'!BO30)/2))),0))</f>
        <v>0</v>
      </c>
      <c r="AK35" s="364">
        <f t="shared" ca="1" si="6"/>
        <v>0</v>
      </c>
      <c r="AL35" s="371">
        <f t="shared" ca="1" si="7"/>
        <v>0</v>
      </c>
      <c r="AM35" s="364">
        <f t="shared" ca="1" si="8"/>
        <v>0</v>
      </c>
      <c r="AN35" s="364">
        <f t="shared" ca="1" si="9"/>
        <v>0</v>
      </c>
      <c r="AO35" s="371">
        <f t="shared" ca="1" si="10"/>
        <v>0</v>
      </c>
      <c r="AP35" s="371">
        <f t="shared" ca="1" si="11"/>
        <v>0</v>
      </c>
      <c r="AQ35" s="364">
        <f t="shared" ca="1" si="12"/>
        <v>0</v>
      </c>
      <c r="AR35" s="364">
        <f>IF(OR(M35="",M35=0),0,((FJ35/220)*('Ho Ex'!$C$8+$AS$6))*M35)</f>
        <v>0</v>
      </c>
      <c r="AS35" s="364">
        <f>IF(OR(N35="",N35=0),0,((FJ35/220*('DB Func'!GD30+Lanc!$AS$6))*('Ho Ex'!$I$8+$AS$6))*(N35/52.5*60))</f>
        <v>0</v>
      </c>
      <c r="AT35" s="364">
        <f>IF(OR(M35="",M35=0),0,((FJ35/220)*('Ho Ex'!$J$8+$AS$6))*O35)</f>
        <v>0</v>
      </c>
      <c r="AU35" s="364">
        <f>IF(OR(M35="",M35=0),0,((FJ35/220)*('Ho Ex'!I41+$AS$6))*P35)</f>
        <v>0</v>
      </c>
      <c r="AV35" s="364">
        <f>IF(OR(M35="",M35=0),0,((FJ35/220)*('Ho Ex'!C41+$AS$6))*Q35)</f>
        <v>0</v>
      </c>
      <c r="AW35" s="364">
        <f ca="1">FJ35*'DB Func'!BN30</f>
        <v>0</v>
      </c>
      <c r="AX35" s="364">
        <f ca="1">FJ35*'DB Func'!BO30</f>
        <v>0</v>
      </c>
      <c r="AY35" s="364">
        <f ca="1">IF(FJ35=0,0,VLOOKUP(FJ35,'P Gerais'!$D$39:$G$41,3,TRUE)*Func28!$F$68)</f>
        <v>0</v>
      </c>
      <c r="AZ35" s="364">
        <f t="shared" si="13"/>
        <v>0</v>
      </c>
      <c r="BA35" s="364">
        <f ca="1">((FJ35-FL35-FK35+AZ35+AQ35+SUM(Z35:AA35)+SUM(AW35:AX35)+AK35)*IF('DB Func'!GG30="ok",'DB Func'!GD30,0))+(FJ35-FL35-FK35+AZ35+AQ35+SUM(Z35:AA35)+SUM(AW35:AX35))+AK35</f>
        <v>0</v>
      </c>
      <c r="BB35" s="385">
        <f ca="1">VLOOKUP(BA35,'P Gerais'!$D$22:$G$25,3,TRUE)</f>
        <v>0.08</v>
      </c>
      <c r="BC35" s="364">
        <f ca="1">IF(BA35&lt;'P Gerais'!$D$25,BA35*BB35,Lanc!BB35)</f>
        <v>0</v>
      </c>
      <c r="BD35" s="364">
        <f ca="1">BA35-BC35-('DB Func'!GB30*'P Gerais'!$D$35)</f>
        <v>0</v>
      </c>
      <c r="BE35" s="386">
        <f ca="1">VLOOKUP(BD35,'P Gerais'!$D$29:$F$33,3,TRUE)</f>
        <v>0</v>
      </c>
      <c r="BF35" s="364">
        <f t="shared" ca="1" si="14"/>
        <v>0</v>
      </c>
      <c r="BG35" s="364">
        <f ca="1">VLOOKUP(BD35,'P Gerais'!$D$29:$G$33,4,TRUE)</f>
        <v>0</v>
      </c>
      <c r="BH35" s="364">
        <f t="shared" ca="1" si="15"/>
        <v>0</v>
      </c>
      <c r="BI35" s="364">
        <f t="shared" ca="1" si="16"/>
        <v>0</v>
      </c>
      <c r="BJ35" s="362">
        <f ca="1">'DB Func'!G30</f>
        <v>0</v>
      </c>
      <c r="BK35" s="362">
        <f ca="1">'DB Func'!FW30</f>
        <v>0</v>
      </c>
      <c r="BL35" s="364">
        <f ca="1">D35*'P Gerais'!$D$13</f>
        <v>0</v>
      </c>
      <c r="BM35" s="364">
        <f ca="1">D35*'P Gerais'!$D$14</f>
        <v>0</v>
      </c>
      <c r="BN35" s="364">
        <f ca="1">D35*'P Gerais'!$D$16</f>
        <v>0</v>
      </c>
      <c r="BO35" s="364">
        <f ca="1">D35*'P Gerais'!$D$17</f>
        <v>0</v>
      </c>
      <c r="BP35" s="364">
        <f ca="1">D35*'P Gerais'!$D$18</f>
        <v>0</v>
      </c>
      <c r="BQ35" s="385">
        <f ca="1">VLOOKUP(D35,'P Gerais'!$D$22:$G$24,3,TRUE)</f>
        <v>0.08</v>
      </c>
      <c r="BR35" s="385">
        <f ca="1">VLOOKUP(D35,'P Gerais'!$D$29:$G$33,3,TRUE)</f>
        <v>0</v>
      </c>
      <c r="BS35" s="385">
        <f ca="1">'DB Func'!BN30</f>
        <v>0</v>
      </c>
      <c r="BT35" s="385">
        <f ca="1">'DB Func'!BO30</f>
        <v>0</v>
      </c>
      <c r="BU35" s="385">
        <f ca="1">'DB Func'!FX30</f>
        <v>0</v>
      </c>
      <c r="BV35" s="364">
        <f t="shared" ca="1" si="17"/>
        <v>-0.08</v>
      </c>
      <c r="BW35" s="364">
        <f ca="1">BV35-'DB Func'!GC30</f>
        <v>-0.08</v>
      </c>
      <c r="BX35" s="362">
        <f ca="1">IFERROR(VLOOKUP(BW35,'P Gerais'!$D$29:$G$33,3,TRUE)*BW35,0)</f>
        <v>0</v>
      </c>
      <c r="BY35" s="364">
        <f ca="1">IFERROR(BX35-VLOOKUP(BW35,'P Gerais'!$D$29:$H$33,4,TRUE),0)</f>
        <v>0</v>
      </c>
      <c r="BZ35" s="364">
        <f ca="1">D35*'DB Func'!GD30</f>
        <v>0</v>
      </c>
      <c r="CB35" s="364">
        <f t="shared" ca="1" si="18"/>
        <v>0</v>
      </c>
      <c r="CC35" s="364">
        <f t="shared" si="19"/>
        <v>0</v>
      </c>
      <c r="CD35" s="364">
        <f t="shared" si="20"/>
        <v>0</v>
      </c>
      <c r="CF35" s="362" t="str">
        <f t="shared" ca="1" si="21"/>
        <v>não</v>
      </c>
      <c r="CG35" s="362">
        <f ca="1">IF($CH$8=1,DAY('DB Func'!C30),0)</f>
        <v>0</v>
      </c>
      <c r="CH35" s="362">
        <f ca="1">IF(CI35=0,0,MONTH('DB Func'!C30))</f>
        <v>0</v>
      </c>
      <c r="CI35" s="362">
        <f ca="1">IF('P Gerais'!D33=YEAR('DB Func'!C30),YEAR('DB Func'!C30),0)</f>
        <v>0</v>
      </c>
      <c r="CJ35" s="371">
        <v>58</v>
      </c>
      <c r="CK35" s="363"/>
      <c r="CL35" s="362" t="str">
        <f>IF(ISERROR(HLOOKUP(CL33,$DS$7:$DY35,$DZ35,FALSE)),"N",HLOOKUP(CL33,$DS$7:$DY35,$DZ35,FALSE))</f>
        <v>N</v>
      </c>
      <c r="CM35" s="362" t="str">
        <f>IF(ISERROR(HLOOKUP(CM33,$DS$7:$DY35,$DZ35,FALSE)),"N",HLOOKUP(CM33,$DS$7:$DY35,$DZ35,FALSE))</f>
        <v>N</v>
      </c>
      <c r="CN35" s="362" t="str">
        <f>IF(ISERROR(HLOOKUP(CN33,$DS$7:$DY35,$DZ35,FALSE)),"N",HLOOKUP(CN33,$DS$7:$DY35,$DZ35,FALSE))</f>
        <v>N</v>
      </c>
      <c r="CO35" s="362" t="str">
        <f>IF(ISERROR(HLOOKUP(CO33,$DS$7:$DY35,$DZ35,FALSE)),"N",HLOOKUP(CO33,$DS$7:$DY35,$DZ35,FALSE))</f>
        <v>N</v>
      </c>
      <c r="CP35" s="362" t="str">
        <f>IF(ISERROR(HLOOKUP(CP33,$DS$7:$DY35,$DZ35,FALSE)),"N",HLOOKUP(CP33,$DS$7:$DY35,$DZ35,FALSE))</f>
        <v>N</v>
      </c>
      <c r="CQ35" s="362" t="str">
        <f>IF(ISERROR(HLOOKUP(CQ33,$DS$7:$DY35,$DZ35,FALSE)),"N",HLOOKUP(CQ33,$DS$7:$DY35,$DZ35,FALSE))</f>
        <v>N</v>
      </c>
      <c r="CR35" s="362" t="str">
        <f>IF(ISERROR(HLOOKUP(CR33,$DS$7:$DY35,$DZ35,FALSE)),"N",HLOOKUP(CR33,$DS$7:$DY35,$DZ35,FALSE))</f>
        <v>N</v>
      </c>
      <c r="CS35" s="362" t="str">
        <f>IF(ISERROR(HLOOKUP(CS33,$DS$7:$DY35,$DZ35,FALSE)),"N",HLOOKUP(CS33,$DS$7:$DY35,$DZ35,FALSE))</f>
        <v>N</v>
      </c>
      <c r="CT35" s="362" t="str">
        <f>IF(ISERROR(HLOOKUP(CT33,$DS$7:$DY35,$DZ35,FALSE)),"N",HLOOKUP(CT33,$DS$7:$DY35,$DZ35,FALSE))</f>
        <v>N</v>
      </c>
      <c r="CU35" s="362" t="str">
        <f>IF(ISERROR(HLOOKUP(CU33,$DS$7:$DY35,$DZ35,FALSE)),"N",HLOOKUP(CU33,$DS$7:$DY35,$DZ35,FALSE))</f>
        <v>N</v>
      </c>
      <c r="CV35" s="362" t="str">
        <f>IF(ISERROR(HLOOKUP(CV33,$DS$7:$DY35,$DZ35,FALSE)),"N",HLOOKUP(CV33,$DS$7:$DY35,$DZ35,FALSE))</f>
        <v>N</v>
      </c>
      <c r="CW35" s="362" t="str">
        <f>IF(ISERROR(HLOOKUP(CW33,$DS$7:$DY35,$DZ35,FALSE)),"N",HLOOKUP(CW33,$DS$7:$DY35,$DZ35,FALSE))</f>
        <v>N</v>
      </c>
      <c r="CX35" s="362" t="str">
        <f>IF(ISERROR(HLOOKUP(CX33,$DS$7:$DY35,$DZ35,FALSE)),"N",HLOOKUP(CX33,$DS$7:$DY35,$DZ35,FALSE))</f>
        <v>N</v>
      </c>
      <c r="CY35" s="362" t="str">
        <f>IF(ISERROR(HLOOKUP(CY33,$DS$7:$DY35,$DZ35,FALSE)),"N",HLOOKUP(CY33,$DS$7:$DY35,$DZ35,FALSE))</f>
        <v>N</v>
      </c>
      <c r="CZ35" s="362" t="str">
        <f>IF(ISERROR(HLOOKUP(CZ33,$DS$7:$DY35,$DZ35,FALSE)),"N",HLOOKUP(CZ33,$DS$7:$DY35,$DZ35,FALSE))</f>
        <v>N</v>
      </c>
      <c r="DA35" s="362" t="str">
        <f>IF(ISERROR(HLOOKUP(DA33,$DS$7:$DY35,$DZ35,FALSE)),"N",HLOOKUP(DA33,$DS$7:$DY35,$DZ35,FALSE))</f>
        <v>N</v>
      </c>
      <c r="DB35" s="362" t="str">
        <f>IF(ISERROR(HLOOKUP(DB33,$DS$7:$DY35,$DZ35,FALSE)),"N",HLOOKUP(DB33,$DS$7:$DY35,$DZ35,FALSE))</f>
        <v>N</v>
      </c>
      <c r="DC35" s="362" t="str">
        <f>IF(ISERROR(HLOOKUP(DC33,$DS$7:$DY35,$DZ35,FALSE)),"N",HLOOKUP(DC33,$DS$7:$DY35,$DZ35,FALSE))</f>
        <v>N</v>
      </c>
      <c r="DD35" s="362" t="str">
        <f>IF(ISERROR(HLOOKUP(DD33,$DS$7:$DY35,$DZ35,FALSE)),"N",HLOOKUP(DD33,$DS$7:$DY35,$DZ35,FALSE))</f>
        <v>N</v>
      </c>
      <c r="DE35" s="362" t="str">
        <f>IF(ISERROR(HLOOKUP(DE33,$DS$7:$DY35,$DZ35,FALSE)),"N",HLOOKUP(DE33,$DS$7:$DY35,$DZ35,FALSE))</f>
        <v>N</v>
      </c>
      <c r="DF35" s="362" t="str">
        <f>IF(ISERROR(HLOOKUP(DF33,$DS$7:$DY35,$DZ35,FALSE)),"N",HLOOKUP(DF33,$DS$7:$DY35,$DZ35,FALSE))</f>
        <v>N</v>
      </c>
      <c r="DG35" s="362" t="str">
        <f>IF(ISERROR(HLOOKUP(DG33,$DS$7:$DY35,$DZ35,FALSE)),"N",HLOOKUP(DG33,$DS$7:$DY35,$DZ35,FALSE))</f>
        <v>N</v>
      </c>
      <c r="DH35" s="362" t="str">
        <f>IF(ISERROR(HLOOKUP(DH33,$DS$7:$DY35,$DZ35,FALSE)),"N",HLOOKUP(DH33,$DS$7:$DY35,$DZ35,FALSE))</f>
        <v>N</v>
      </c>
      <c r="DI35" s="362" t="str">
        <f>IF(ISERROR(HLOOKUP(DI33,$DS$7:$DY35,$DZ35,FALSE)),"N",HLOOKUP(DI33,$DS$7:$DY35,$DZ35,FALSE))</f>
        <v>N</v>
      </c>
      <c r="DJ35" s="362" t="str">
        <f>IF(ISERROR(HLOOKUP(DJ33,$DS$7:$DY35,$DZ35,FALSE)),"N",HLOOKUP(DJ33,$DS$7:$DY35,$DZ35,FALSE))</f>
        <v>N</v>
      </c>
      <c r="DK35" s="362" t="str">
        <f>IF(ISERROR(HLOOKUP(DK33,$DS$7:$DY35,$DZ35,FALSE)),"N",HLOOKUP(DK33,$DS$7:$DY35,$DZ35,FALSE))</f>
        <v>N</v>
      </c>
      <c r="DL35" s="362" t="str">
        <f>IF(ISERROR(HLOOKUP(DL33,$DS$7:$DY35,$DZ35,FALSE)),"N",HLOOKUP(DL33,$DS$7:$DY35,$DZ35,FALSE))</f>
        <v>N</v>
      </c>
      <c r="DM35" s="362" t="str">
        <f>IF(ISERROR(HLOOKUP(DM33,$DS$7:$DY35,$DZ35,FALSE)),"N",HLOOKUP(DM33,$DS$7:$DY35,$DZ35,FALSE))</f>
        <v>N</v>
      </c>
      <c r="DN35" s="362" t="str">
        <f>IF(ISERROR(HLOOKUP(DN33,$DS$7:$DY35,$DZ35,FALSE)),"N",HLOOKUP(DN33,$DS$7:$DY35,$DZ35,FALSE))</f>
        <v>N</v>
      </c>
      <c r="DO35" s="362" t="str">
        <f>IF(ISERROR(HLOOKUP(DO33,$DS$7:$DY35,$DZ35,FALSE)),"N",HLOOKUP(DO33,$DS$7:$DY35,$DZ35,FALSE))</f>
        <v>N</v>
      </c>
      <c r="DP35" s="362" t="str">
        <f>IF(ISERROR(HLOOKUP(DP33,$DS$7:$DY35,$DZ35,FALSE)),"N",HLOOKUP(DP33,$DS$7:$DY35,$DZ35,FALSE))</f>
        <v>N</v>
      </c>
      <c r="DQ35" s="362">
        <f t="shared" si="22"/>
        <v>0</v>
      </c>
      <c r="DR35" s="362">
        <f t="shared" si="23"/>
        <v>31</v>
      </c>
      <c r="DS35" s="362" t="str">
        <f>IF('DB Func'!M30&gt;0,"S","N")</f>
        <v>N</v>
      </c>
      <c r="DT35" s="362" t="str">
        <f>IF('DB Func'!R30&gt;0,"S","N")</f>
        <v>N</v>
      </c>
      <c r="DU35" s="362" t="str">
        <f>IF('DB Func'!W30&gt;0,"S","N")</f>
        <v>N</v>
      </c>
      <c r="DV35" s="362" t="str">
        <f>IF('DB Func'!AB30&gt;0,"S","N")</f>
        <v>N</v>
      </c>
      <c r="DW35" s="362" t="str">
        <f>IF('DB Func'!AG30&gt;0,"S","N")</f>
        <v>N</v>
      </c>
      <c r="DX35" s="362" t="str">
        <f>IF('DB Func'!AL30&gt;0,"S","N")</f>
        <v>N</v>
      </c>
      <c r="DY35" s="362" t="str">
        <f>IF('DB Func'!AQ30&gt;0,"S","N")</f>
        <v>N</v>
      </c>
      <c r="DZ35" s="362">
        <v>29</v>
      </c>
      <c r="EA35" s="369">
        <f ca="1">'DB Func'!C30</f>
        <v>0</v>
      </c>
      <c r="EB35" s="362" t="str">
        <f t="shared" ca="1" si="33"/>
        <v>s</v>
      </c>
      <c r="EC35" s="362" t="str">
        <f t="shared" ca="1" si="33"/>
        <v>s</v>
      </c>
      <c r="ED35" s="362" t="str">
        <f t="shared" ca="1" si="33"/>
        <v>s</v>
      </c>
      <c r="EE35" s="362" t="str">
        <f t="shared" ca="1" si="33"/>
        <v>s</v>
      </c>
      <c r="EF35" s="362" t="str">
        <f t="shared" ca="1" si="33"/>
        <v>s</v>
      </c>
      <c r="EG35" s="362" t="str">
        <f t="shared" ca="1" si="33"/>
        <v>s</v>
      </c>
      <c r="EH35" s="362" t="str">
        <f t="shared" ca="1" si="33"/>
        <v>s</v>
      </c>
      <c r="EI35" s="362" t="str">
        <f t="shared" ca="1" si="33"/>
        <v>s</v>
      </c>
      <c r="EJ35" s="362" t="str">
        <f t="shared" ca="1" si="33"/>
        <v>s</v>
      </c>
      <c r="EK35" s="362" t="str">
        <f t="shared" ca="1" si="33"/>
        <v>s</v>
      </c>
      <c r="EL35" s="362" t="str">
        <f t="shared" ca="1" si="33"/>
        <v>s</v>
      </c>
      <c r="EM35" s="362" t="str">
        <f t="shared" ca="1" si="33"/>
        <v>s</v>
      </c>
      <c r="EN35" s="362" t="str">
        <f t="shared" ca="1" si="33"/>
        <v>s</v>
      </c>
      <c r="EO35" s="362" t="str">
        <f t="shared" ca="1" si="33"/>
        <v>s</v>
      </c>
      <c r="EP35" s="362" t="str">
        <f t="shared" ca="1" si="33"/>
        <v>s</v>
      </c>
      <c r="EQ35" s="362" t="str">
        <f t="shared" ca="1" si="33"/>
        <v>s</v>
      </c>
      <c r="ER35" s="362" t="str">
        <f t="shared" ca="1" si="32"/>
        <v>s</v>
      </c>
      <c r="ES35" s="362" t="str">
        <f t="shared" ca="1" si="32"/>
        <v>s</v>
      </c>
      <c r="ET35" s="362" t="str">
        <f t="shared" ca="1" si="32"/>
        <v>s</v>
      </c>
      <c r="EU35" s="362" t="str">
        <f t="shared" ca="1" si="32"/>
        <v>s</v>
      </c>
      <c r="EV35" s="362" t="str">
        <f t="shared" ca="1" si="25"/>
        <v>s</v>
      </c>
      <c r="EW35" s="362" t="str">
        <f t="shared" ca="1" si="32"/>
        <v>s</v>
      </c>
      <c r="EX35" s="362" t="str">
        <f t="shared" ca="1" si="32"/>
        <v>s</v>
      </c>
      <c r="EY35" s="362" t="str">
        <f t="shared" ca="1" si="32"/>
        <v>s</v>
      </c>
      <c r="EZ35" s="362" t="str">
        <f t="shared" ca="1" si="32"/>
        <v>s</v>
      </c>
      <c r="FA35" s="362" t="str">
        <f t="shared" ca="1" si="32"/>
        <v>s</v>
      </c>
      <c r="FB35" s="362" t="str">
        <f t="shared" ca="1" si="32"/>
        <v>s</v>
      </c>
      <c r="FC35" s="362" t="str">
        <f t="shared" ca="1" si="32"/>
        <v>s</v>
      </c>
      <c r="FD35" s="362" t="str">
        <f t="shared" ca="1" si="32"/>
        <v>s</v>
      </c>
      <c r="FE35" s="362" t="str">
        <f t="shared" ca="1" si="32"/>
        <v>s</v>
      </c>
      <c r="FF35" s="362" t="str">
        <f t="shared" ca="1" si="32"/>
        <v>s</v>
      </c>
      <c r="FG35" s="362">
        <f t="shared" ca="1" si="26"/>
        <v>31</v>
      </c>
      <c r="FH35" s="362">
        <f t="shared" ca="1" si="27"/>
        <v>0</v>
      </c>
      <c r="FI35" s="362" t="str">
        <f ca="1">IF(AND(YEAR(EA35)='P Gerais'!D33,MONTH(Lanc!EA35)=3,DAY(Lanc!EA35)&gt;1),"S","N")</f>
        <v>N</v>
      </c>
      <c r="FJ35" s="364">
        <f t="shared" ca="1" si="28"/>
        <v>0</v>
      </c>
      <c r="FK35" s="364">
        <f t="shared" si="29"/>
        <v>0</v>
      </c>
      <c r="FL35" s="387">
        <f t="shared" ca="1" si="30"/>
        <v>0</v>
      </c>
      <c r="FP35" s="363">
        <f ca="1">((FJ35-FL35-FK35+AZ35+AQ35+SUM(Z35:AA35)+SUM(AW35:AX35)+AK35)*IF('DB Func'!GG30="ok",'DB Func'!GD30,0))</f>
        <v>0</v>
      </c>
      <c r="FR35" s="389">
        <f t="shared" ca="1" si="31"/>
        <v>0</v>
      </c>
      <c r="GV35" s="49"/>
      <c r="GW35" s="49"/>
      <c r="GX35" s="49"/>
      <c r="GY35" s="49"/>
      <c r="GZ35" s="49"/>
      <c r="HA35" s="49"/>
      <c r="HB35" s="49"/>
      <c r="HC35" s="49"/>
    </row>
    <row r="36" spans="1:211" ht="30" customHeight="1" thickTop="1" thickBot="1">
      <c r="C36" s="390" t="str">
        <f ca="1">IF('DB Func'!B31="Funcionário 29","",'DB Func'!B31)</f>
        <v/>
      </c>
      <c r="D36" s="391">
        <f ca="1">'DB Func'!CF31</f>
        <v>0</v>
      </c>
      <c r="E36" s="382" t="str">
        <f ca="1">IF(C36="","-",IF(OR(terceiro!E36="MAR",terceiro!F36="MAR"),"Sim","Não"))</f>
        <v>-</v>
      </c>
      <c r="F36" s="383" t="str">
        <f ca="1">IF(C36="","-",IF(OR(Ferias!E36="MAR",Ferias!F36="MAR"),"Sim","Não"))</f>
        <v>-</v>
      </c>
      <c r="G36" s="383">
        <f ca="1">IF(C36="",0,IF(F36="Sim",IF(Ferias!E36="MAR",Ferias!I36,Ferias!J36),0))</f>
        <v>0</v>
      </c>
      <c r="H36" s="185"/>
      <c r="I36" s="185"/>
      <c r="J36" s="398">
        <f t="shared" ca="1" si="5"/>
        <v>0</v>
      </c>
      <c r="K36" s="152"/>
      <c r="L36" s="151"/>
      <c r="M36" s="189"/>
      <c r="N36" s="153"/>
      <c r="O36" s="48"/>
      <c r="P36" s="48"/>
      <c r="Q36" s="48"/>
      <c r="R36" s="49"/>
      <c r="S36" s="49"/>
      <c r="T36" s="49"/>
      <c r="U36" s="49"/>
      <c r="V36" s="49"/>
      <c r="W36" s="49"/>
      <c r="X36" s="49"/>
      <c r="Y36" s="49"/>
      <c r="Z36" s="49"/>
      <c r="AA36" s="49"/>
      <c r="AB36" s="48"/>
      <c r="AC36" s="48"/>
      <c r="AD36" s="49"/>
      <c r="AE36" s="49"/>
      <c r="AF36" s="314"/>
      <c r="AH36" s="400">
        <f ca="1">IF(AND('DB Func'!GE31="Fevereiro",'DB Func'!BQ31="2 Parcelas"),(('auxiliar 13 sal'!E32/12*'DB Func'!GF31+AVERAGE('auxiliar 13 sal'!Q32:AB32)+AVERAGE('auxiliar 13 sal'!AE32:AP32)+'auxiliar 13 sal'!E32*'DB Func'!BN31+'auxiliar 13 sal'!E32*'DB Func'!BO31)/2),IF('DB Func'!GE31="Março",IF('DB Func'!BQ31="Parcela Única",('auxiliar 13 sal'!E32/12*'DB Func'!GF31)+AVERAGE('auxiliar 13 sal'!Q32:AB32)+AVERAGE('auxiliar 13 sal'!AE32:AP32)+('auxiliar 13 sal'!E32*'DB Func'!BN31)+('auxiliar 13 sal'!E32*'DB Func'!BO31),IF('DB Func'!BQ31="2 Parcelas",(('auxiliar 13 sal'!E32/12*'DB Func'!GF31+AVERAGE('auxiliar 13 sal'!Q32:AB32)+AVERAGE('auxiliar 13 sal'!AE32:AP32)+'auxiliar 13 sal'!E32*'DB Func'!BN31+'auxiliar 13 sal'!E32*'DB Func'!BO31)/2))),0))</f>
        <v>0</v>
      </c>
      <c r="AK36" s="364">
        <f t="shared" ca="1" si="6"/>
        <v>0</v>
      </c>
      <c r="AL36" s="371">
        <f t="shared" ca="1" si="7"/>
        <v>0</v>
      </c>
      <c r="AM36" s="364">
        <f t="shared" ca="1" si="8"/>
        <v>0</v>
      </c>
      <c r="AN36" s="364">
        <f t="shared" ca="1" si="9"/>
        <v>0</v>
      </c>
      <c r="AO36" s="371">
        <f t="shared" ca="1" si="10"/>
        <v>0</v>
      </c>
      <c r="AP36" s="371">
        <f t="shared" ca="1" si="11"/>
        <v>0</v>
      </c>
      <c r="AQ36" s="364">
        <f t="shared" ca="1" si="12"/>
        <v>0</v>
      </c>
      <c r="AR36" s="364">
        <f>IF(OR(M36="",M36=0),0,((FJ36/220)*('Ho Ex'!$C$8+$AS$6))*M36)</f>
        <v>0</v>
      </c>
      <c r="AS36" s="364">
        <f>IF(OR(N36="",N36=0),0,((FJ36/220*('DB Func'!GD31+Lanc!$AS$6))*('Ho Ex'!$I$8+$AS$6))*(N36/52.5*60))</f>
        <v>0</v>
      </c>
      <c r="AT36" s="364">
        <f>IF(OR(M36="",M36=0),0,((FJ36/220)*('Ho Ex'!$J$8+$AS$6))*O36)</f>
        <v>0</v>
      </c>
      <c r="AU36" s="364">
        <f>IF(OR(M36="",M36=0),0,((FJ36/220)*('Ho Ex'!I42+$AS$6))*P36)</f>
        <v>0</v>
      </c>
      <c r="AV36" s="364">
        <f>IF(OR(M36="",M36=0),0,((FJ36/220)*('Ho Ex'!C42+$AS$6))*Q36)</f>
        <v>0</v>
      </c>
      <c r="AW36" s="364">
        <f ca="1">FJ36*'DB Func'!BN31</f>
        <v>0</v>
      </c>
      <c r="AX36" s="364">
        <f ca="1">FJ36*'DB Func'!BO31</f>
        <v>0</v>
      </c>
      <c r="AY36" s="364">
        <f ca="1">IF(FJ36=0,0,VLOOKUP(FJ36,'P Gerais'!$D$39:$G$41,3,TRUE)*Func29!$F$68)</f>
        <v>0</v>
      </c>
      <c r="AZ36" s="364">
        <f t="shared" si="13"/>
        <v>0</v>
      </c>
      <c r="BA36" s="364">
        <f ca="1">((FJ36-FL36-FK36+AZ36+AQ36+SUM(Z36:AA36)+SUM(AW36:AX36)+AK36)*IF('DB Func'!GG31="ok",'DB Func'!GD31,0))+(FJ36-FL36-FK36+AZ36+AQ36+SUM(Z36:AA36)+SUM(AW36:AX36))+AK36</f>
        <v>0</v>
      </c>
      <c r="BB36" s="385">
        <f ca="1">VLOOKUP(BA36,'P Gerais'!$D$22:$G$25,3,TRUE)</f>
        <v>0.08</v>
      </c>
      <c r="BC36" s="364">
        <f ca="1">IF(BA36&lt;'P Gerais'!$D$25,BA36*BB36,Lanc!BB36)</f>
        <v>0</v>
      </c>
      <c r="BD36" s="364">
        <f ca="1">BA36-BC36-('DB Func'!GB31*'P Gerais'!$D$35)</f>
        <v>0</v>
      </c>
      <c r="BE36" s="386">
        <f ca="1">VLOOKUP(BD36,'P Gerais'!$D$29:$F$33,3,TRUE)</f>
        <v>0</v>
      </c>
      <c r="BF36" s="364">
        <f t="shared" ca="1" si="14"/>
        <v>0</v>
      </c>
      <c r="BG36" s="364">
        <f ca="1">VLOOKUP(BD36,'P Gerais'!$D$29:$G$33,4,TRUE)</f>
        <v>0</v>
      </c>
      <c r="BH36" s="364">
        <f t="shared" ca="1" si="15"/>
        <v>0</v>
      </c>
      <c r="BI36" s="364">
        <f t="shared" ca="1" si="16"/>
        <v>0</v>
      </c>
      <c r="BJ36" s="362">
        <f ca="1">'DB Func'!G31</f>
        <v>0</v>
      </c>
      <c r="BK36" s="362">
        <f ca="1">'DB Func'!FW31</f>
        <v>0</v>
      </c>
      <c r="BL36" s="364">
        <f ca="1">D36*'P Gerais'!$D$13</f>
        <v>0</v>
      </c>
      <c r="BM36" s="364">
        <f ca="1">D36*'P Gerais'!$D$14</f>
        <v>0</v>
      </c>
      <c r="BN36" s="364">
        <f ca="1">D36*'P Gerais'!$D$16</f>
        <v>0</v>
      </c>
      <c r="BO36" s="364">
        <f ca="1">D36*'P Gerais'!$D$17</f>
        <v>0</v>
      </c>
      <c r="BP36" s="364">
        <f ca="1">D36*'P Gerais'!$D$18</f>
        <v>0</v>
      </c>
      <c r="BQ36" s="385">
        <f ca="1">VLOOKUP(D36,'P Gerais'!$D$22:$G$24,3,TRUE)</f>
        <v>0.08</v>
      </c>
      <c r="BR36" s="385">
        <f ca="1">VLOOKUP(D36,'P Gerais'!$D$29:$G$33,3,TRUE)</f>
        <v>0</v>
      </c>
      <c r="BS36" s="385">
        <f ca="1">'DB Func'!BN31</f>
        <v>0</v>
      </c>
      <c r="BT36" s="385">
        <f ca="1">'DB Func'!BO31</f>
        <v>0</v>
      </c>
      <c r="BU36" s="385">
        <f ca="1">'DB Func'!FX31</f>
        <v>0</v>
      </c>
      <c r="BV36" s="364">
        <f t="shared" ca="1" si="17"/>
        <v>-0.08</v>
      </c>
      <c r="BW36" s="364">
        <f ca="1">BV36-'DB Func'!GC31</f>
        <v>-0.08</v>
      </c>
      <c r="BX36" s="362">
        <f ca="1">IFERROR(VLOOKUP(BW36,'P Gerais'!$D$29:$G$33,3,TRUE)*BW36,0)</f>
        <v>0</v>
      </c>
      <c r="BY36" s="364">
        <f ca="1">IFERROR(BX36-VLOOKUP(BW36,'P Gerais'!$D$29:$H$33,4,TRUE),0)</f>
        <v>0</v>
      </c>
      <c r="BZ36" s="364">
        <f ca="1">D36*'DB Func'!GD31</f>
        <v>0</v>
      </c>
      <c r="CB36" s="364">
        <f t="shared" ca="1" si="18"/>
        <v>0</v>
      </c>
      <c r="CC36" s="364">
        <f t="shared" si="19"/>
        <v>0</v>
      </c>
      <c r="CD36" s="364">
        <f t="shared" si="20"/>
        <v>0</v>
      </c>
      <c r="CF36" s="362" t="str">
        <f t="shared" ca="1" si="21"/>
        <v>não</v>
      </c>
      <c r="CG36" s="362">
        <f ca="1">IF($CH$8=1,DAY('DB Func'!C31),0)</f>
        <v>0</v>
      </c>
      <c r="CH36" s="362">
        <f ca="1">IF(CI36=0,0,MONTH('DB Func'!C31))</f>
        <v>0</v>
      </c>
      <c r="CI36" s="362">
        <f ca="1">IF('P Gerais'!D34=YEAR('DB Func'!C31),YEAR('DB Func'!C31),0)</f>
        <v>0</v>
      </c>
      <c r="CJ36" s="371">
        <v>59</v>
      </c>
      <c r="CK36" s="363"/>
      <c r="CL36" s="362" t="str">
        <f ca="1">IF(ISERROR(HLOOKUP(CL34,$DS$7:$DY36,$DZ36,FALSE)),"N",HLOOKUP(CL34,$DS$7:$DY36,$DZ36,FALSE))</f>
        <v>N</v>
      </c>
      <c r="CM36" s="362" t="str">
        <f ca="1">IF(ISERROR(HLOOKUP(CM34,$DS$7:$DY36,$DZ36,FALSE)),"N",HLOOKUP(CM34,$DS$7:$DY36,$DZ36,FALSE))</f>
        <v>N</v>
      </c>
      <c r="CN36" s="362" t="str">
        <f ca="1">IF(ISERROR(HLOOKUP(CN34,$DS$7:$DY36,$DZ36,FALSE)),"N",HLOOKUP(CN34,$DS$7:$DY36,$DZ36,FALSE))</f>
        <v>N</v>
      </c>
      <c r="CO36" s="362" t="str">
        <f ca="1">IF(ISERROR(HLOOKUP(CO34,$DS$7:$DY36,$DZ36,FALSE)),"N",HLOOKUP(CO34,$DS$7:$DY36,$DZ36,FALSE))</f>
        <v>N</v>
      </c>
      <c r="CP36" s="362" t="str">
        <f ca="1">IF(ISERROR(HLOOKUP(CP34,$DS$7:$DY36,$DZ36,FALSE)),"N",HLOOKUP(CP34,$DS$7:$DY36,$DZ36,FALSE))</f>
        <v>N</v>
      </c>
      <c r="CQ36" s="362" t="str">
        <f ca="1">IF(ISERROR(HLOOKUP(CQ34,$DS$7:$DY36,$DZ36,FALSE)),"N",HLOOKUP(CQ34,$DS$7:$DY36,$DZ36,FALSE))</f>
        <v>N</v>
      </c>
      <c r="CR36" s="362" t="str">
        <f>IF(ISERROR(HLOOKUP(CR34,$DS$7:$DY36,$DZ36,FALSE)),"N",HLOOKUP(CR34,$DS$7:$DY36,$DZ36,FALSE))</f>
        <v>N</v>
      </c>
      <c r="CS36" s="362" t="str">
        <f ca="1">IF(ISERROR(HLOOKUP(CS34,$DS$7:$DY36,$DZ36,FALSE)),"N",HLOOKUP(CS34,$DS$7:$DY36,$DZ36,FALSE))</f>
        <v>N</v>
      </c>
      <c r="CT36" s="362" t="str">
        <f ca="1">IF(ISERROR(HLOOKUP(CT34,$DS$7:$DY36,$DZ36,FALSE)),"N",HLOOKUP(CT34,$DS$7:$DY36,$DZ36,FALSE))</f>
        <v>N</v>
      </c>
      <c r="CU36" s="362" t="str">
        <f ca="1">IF(ISERROR(HLOOKUP(CU34,$DS$7:$DY36,$DZ36,FALSE)),"N",HLOOKUP(CU34,$DS$7:$DY36,$DZ36,FALSE))</f>
        <v>N</v>
      </c>
      <c r="CV36" s="362" t="str">
        <f ca="1">IF(ISERROR(HLOOKUP(CV34,$DS$7:$DY36,$DZ36,FALSE)),"N",HLOOKUP(CV34,$DS$7:$DY36,$DZ36,FALSE))</f>
        <v>N</v>
      </c>
      <c r="CW36" s="362" t="str">
        <f ca="1">IF(ISERROR(HLOOKUP(CW34,$DS$7:$DY36,$DZ36,FALSE)),"N",HLOOKUP(CW34,$DS$7:$DY36,$DZ36,FALSE))</f>
        <v>N</v>
      </c>
      <c r="CX36" s="362" t="str">
        <f ca="1">IF(ISERROR(HLOOKUP(CX34,$DS$7:$DY36,$DZ36,FALSE)),"N",HLOOKUP(CX34,$DS$7:$DY36,$DZ36,FALSE))</f>
        <v>N</v>
      </c>
      <c r="CY36" s="362" t="str">
        <f>IF(ISERROR(HLOOKUP(CY34,$DS$7:$DY36,$DZ36,FALSE)),"N",HLOOKUP(CY34,$DS$7:$DY36,$DZ36,FALSE))</f>
        <v>N</v>
      </c>
      <c r="CZ36" s="362" t="str">
        <f ca="1">IF(ISERROR(HLOOKUP(CZ34,$DS$7:$DY36,$DZ36,FALSE)),"N",HLOOKUP(CZ34,$DS$7:$DY36,$DZ36,FALSE))</f>
        <v>N</v>
      </c>
      <c r="DA36" s="362" t="str">
        <f ca="1">IF(ISERROR(HLOOKUP(DA34,$DS$7:$DY36,$DZ36,FALSE)),"N",HLOOKUP(DA34,$DS$7:$DY36,$DZ36,FALSE))</f>
        <v>N</v>
      </c>
      <c r="DB36" s="362" t="str">
        <f ca="1">IF(ISERROR(HLOOKUP(DB34,$DS$7:$DY36,$DZ36,FALSE)),"N",HLOOKUP(DB34,$DS$7:$DY36,$DZ36,FALSE))</f>
        <v>N</v>
      </c>
      <c r="DC36" s="362" t="str">
        <f ca="1">IF(ISERROR(HLOOKUP(DC34,$DS$7:$DY36,$DZ36,FALSE)),"N",HLOOKUP(DC34,$DS$7:$DY36,$DZ36,FALSE))</f>
        <v>N</v>
      </c>
      <c r="DD36" s="362" t="str">
        <f ca="1">IF(ISERROR(HLOOKUP(DD34,$DS$7:$DY36,$DZ36,FALSE)),"N",HLOOKUP(DD34,$DS$7:$DY36,$DZ36,FALSE))</f>
        <v>N</v>
      </c>
      <c r="DE36" s="362" t="str">
        <f ca="1">IF(ISERROR(HLOOKUP(DE34,$DS$7:$DY36,$DZ36,FALSE)),"N",HLOOKUP(DE34,$DS$7:$DY36,$DZ36,FALSE))</f>
        <v>N</v>
      </c>
      <c r="DF36" s="362" t="str">
        <f>IF(ISERROR(HLOOKUP(DF34,$DS$7:$DY36,$DZ36,FALSE)),"N",HLOOKUP(DF34,$DS$7:$DY36,$DZ36,FALSE))</f>
        <v>N</v>
      </c>
      <c r="DG36" s="362" t="str">
        <f ca="1">IF(ISERROR(HLOOKUP(DG34,$DS$7:$DY36,$DZ36,FALSE)),"N",HLOOKUP(DG34,$DS$7:$DY36,$DZ36,FALSE))</f>
        <v>N</v>
      </c>
      <c r="DH36" s="362" t="str">
        <f ca="1">IF(ISERROR(HLOOKUP(DH34,$DS$7:$DY36,$DZ36,FALSE)),"N",HLOOKUP(DH34,$DS$7:$DY36,$DZ36,FALSE))</f>
        <v>N</v>
      </c>
      <c r="DI36" s="362" t="str">
        <f ca="1">IF(ISERROR(HLOOKUP(DI34,$DS$7:$DY36,$DZ36,FALSE)),"N",HLOOKUP(DI34,$DS$7:$DY36,$DZ36,FALSE))</f>
        <v>N</v>
      </c>
      <c r="DJ36" s="362" t="str">
        <f ca="1">IF(ISERROR(HLOOKUP(DJ34,$DS$7:$DY36,$DZ36,FALSE)),"N",HLOOKUP(DJ34,$DS$7:$DY36,$DZ36,FALSE))</f>
        <v>N</v>
      </c>
      <c r="DK36" s="362" t="str">
        <f ca="1">IF(ISERROR(HLOOKUP(DK34,$DS$7:$DY36,$DZ36,FALSE)),"N",HLOOKUP(DK34,$DS$7:$DY36,$DZ36,FALSE))</f>
        <v>N</v>
      </c>
      <c r="DL36" s="362" t="str">
        <f ca="1">IF(ISERROR(HLOOKUP(DL34,$DS$7:$DY36,$DZ36,FALSE)),"N",HLOOKUP(DL34,$DS$7:$DY36,$DZ36,FALSE))</f>
        <v>N</v>
      </c>
      <c r="DM36" s="362" t="str">
        <f>IF(ISERROR(HLOOKUP(DM34,$DS$7:$DY36,$DZ36,FALSE)),"N",HLOOKUP(DM34,$DS$7:$DY36,$DZ36,FALSE))</f>
        <v>N</v>
      </c>
      <c r="DN36" s="362" t="str">
        <f ca="1">IF(ISERROR(HLOOKUP(DN34,$DS$7:$DY36,$DZ36,FALSE)),"N",HLOOKUP(DN34,$DS$7:$DY36,$DZ36,FALSE))</f>
        <v>N</v>
      </c>
      <c r="DO36" s="362" t="str">
        <f ca="1">IF(ISERROR(HLOOKUP(DO34,$DS$7:$DY36,$DZ36,FALSE)),"N",HLOOKUP(DO34,$DS$7:$DY36,$DZ36,FALSE))</f>
        <v>N</v>
      </c>
      <c r="DP36" s="362" t="str">
        <f ca="1">IF(ISERROR(HLOOKUP(DP34,$DS$7:$DY36,$DZ36,FALSE)),"N",HLOOKUP(DP34,$DS$7:$DY36,$DZ36,FALSE))</f>
        <v>N</v>
      </c>
      <c r="DQ36" s="362">
        <f t="shared" ca="1" si="22"/>
        <v>0</v>
      </c>
      <c r="DR36" s="362">
        <f t="shared" ca="1" si="23"/>
        <v>31</v>
      </c>
      <c r="DS36" s="362" t="str">
        <f>IF('DB Func'!M31&gt;0,"S","N")</f>
        <v>N</v>
      </c>
      <c r="DT36" s="362" t="str">
        <f>IF('DB Func'!R31&gt;0,"S","N")</f>
        <v>N</v>
      </c>
      <c r="DU36" s="362" t="str">
        <f>IF('DB Func'!W31&gt;0,"S","N")</f>
        <v>N</v>
      </c>
      <c r="DV36" s="362" t="str">
        <f>IF('DB Func'!AB31&gt;0,"S","N")</f>
        <v>N</v>
      </c>
      <c r="DW36" s="362" t="str">
        <f>IF('DB Func'!AG31&gt;0,"S","N")</f>
        <v>N</v>
      </c>
      <c r="DX36" s="362" t="str">
        <f>IF('DB Func'!AL31&gt;0,"S","N")</f>
        <v>N</v>
      </c>
      <c r="DY36" s="362" t="str">
        <f>IF('DB Func'!AQ31&gt;0,"S","N")</f>
        <v>N</v>
      </c>
      <c r="DZ36" s="362">
        <v>30</v>
      </c>
      <c r="EA36" s="369">
        <f ca="1">'DB Func'!C31</f>
        <v>0</v>
      </c>
      <c r="EB36" s="362" t="str">
        <f t="shared" ca="1" si="33"/>
        <v>s</v>
      </c>
      <c r="EC36" s="362" t="str">
        <f t="shared" ca="1" si="33"/>
        <v>s</v>
      </c>
      <c r="ED36" s="362" t="str">
        <f t="shared" ca="1" si="33"/>
        <v>s</v>
      </c>
      <c r="EE36" s="362" t="str">
        <f t="shared" ca="1" si="33"/>
        <v>s</v>
      </c>
      <c r="EF36" s="362" t="str">
        <f t="shared" ca="1" si="33"/>
        <v>s</v>
      </c>
      <c r="EG36" s="362" t="str">
        <f t="shared" ca="1" si="33"/>
        <v>s</v>
      </c>
      <c r="EH36" s="362" t="str">
        <f t="shared" ca="1" si="33"/>
        <v>s</v>
      </c>
      <c r="EI36" s="362" t="str">
        <f t="shared" ca="1" si="33"/>
        <v>s</v>
      </c>
      <c r="EJ36" s="362" t="str">
        <f t="shared" ca="1" si="33"/>
        <v>s</v>
      </c>
      <c r="EK36" s="362" t="str">
        <f t="shared" ca="1" si="33"/>
        <v>s</v>
      </c>
      <c r="EL36" s="362" t="str">
        <f t="shared" ca="1" si="33"/>
        <v>s</v>
      </c>
      <c r="EM36" s="362" t="str">
        <f t="shared" ca="1" si="33"/>
        <v>s</v>
      </c>
      <c r="EN36" s="362" t="str">
        <f t="shared" ca="1" si="33"/>
        <v>s</v>
      </c>
      <c r="EO36" s="362" t="str">
        <f t="shared" ca="1" si="33"/>
        <v>s</v>
      </c>
      <c r="EP36" s="362" t="str">
        <f t="shared" ca="1" si="33"/>
        <v>s</v>
      </c>
      <c r="EQ36" s="362" t="str">
        <f t="shared" ca="1" si="33"/>
        <v>s</v>
      </c>
      <c r="ER36" s="362" t="str">
        <f t="shared" ca="1" si="32"/>
        <v>s</v>
      </c>
      <c r="ES36" s="362" t="str">
        <f t="shared" ca="1" si="32"/>
        <v>s</v>
      </c>
      <c r="ET36" s="362" t="str">
        <f t="shared" ca="1" si="32"/>
        <v>s</v>
      </c>
      <c r="EU36" s="362" t="str">
        <f t="shared" ca="1" si="32"/>
        <v>s</v>
      </c>
      <c r="EV36" s="362" t="str">
        <f t="shared" ca="1" si="25"/>
        <v>s</v>
      </c>
      <c r="EW36" s="362" t="str">
        <f t="shared" ca="1" si="32"/>
        <v>s</v>
      </c>
      <c r="EX36" s="362" t="str">
        <f t="shared" ca="1" si="32"/>
        <v>s</v>
      </c>
      <c r="EY36" s="362" t="str">
        <f t="shared" ca="1" si="32"/>
        <v>s</v>
      </c>
      <c r="EZ36" s="362" t="str">
        <f t="shared" ca="1" si="32"/>
        <v>s</v>
      </c>
      <c r="FA36" s="362" t="str">
        <f t="shared" ca="1" si="32"/>
        <v>s</v>
      </c>
      <c r="FB36" s="362" t="str">
        <f t="shared" ca="1" si="32"/>
        <v>s</v>
      </c>
      <c r="FC36" s="362" t="str">
        <f t="shared" ca="1" si="32"/>
        <v>s</v>
      </c>
      <c r="FD36" s="362" t="str">
        <f t="shared" ca="1" si="32"/>
        <v>s</v>
      </c>
      <c r="FE36" s="362" t="str">
        <f t="shared" ca="1" si="32"/>
        <v>s</v>
      </c>
      <c r="FF36" s="362" t="str">
        <f t="shared" ca="1" si="32"/>
        <v>s</v>
      </c>
      <c r="FG36" s="362">
        <f t="shared" ca="1" si="26"/>
        <v>31</v>
      </c>
      <c r="FH36" s="362">
        <f t="shared" ca="1" si="27"/>
        <v>0</v>
      </c>
      <c r="FI36" s="362" t="str">
        <f ca="1">IF(AND(YEAR(EA36)='P Gerais'!D34,MONTH(Lanc!EA36)=3,DAY(Lanc!EA36)&gt;1),"S","N")</f>
        <v>N</v>
      </c>
      <c r="FJ36" s="364">
        <f t="shared" ca="1" si="28"/>
        <v>0</v>
      </c>
      <c r="FK36" s="364">
        <f t="shared" si="29"/>
        <v>0</v>
      </c>
      <c r="FL36" s="387">
        <f t="shared" ca="1" si="30"/>
        <v>0</v>
      </c>
      <c r="FP36" s="363">
        <f ca="1">((FJ36-FL36-FK36+AZ36+AQ36+SUM(Z36:AA36)+SUM(AW36:AX36)+AK36)*IF('DB Func'!GG31="ok",'DB Func'!GD31,0))</f>
        <v>0</v>
      </c>
      <c r="FR36" s="389">
        <f t="shared" ca="1" si="31"/>
        <v>0</v>
      </c>
      <c r="GV36" s="49"/>
      <c r="GW36" s="49"/>
      <c r="GX36" s="49"/>
      <c r="GY36" s="49"/>
      <c r="GZ36" s="49"/>
      <c r="HA36" s="49"/>
      <c r="HB36" s="49"/>
      <c r="HC36" s="49"/>
    </row>
    <row r="37" spans="1:211" ht="30" customHeight="1" thickTop="1" thickBot="1">
      <c r="C37" s="390" t="str">
        <f ca="1">IF('DB Func'!B32="Funcionário 30","",'DB Func'!B32)</f>
        <v/>
      </c>
      <c r="D37" s="391">
        <f ca="1">'DB Func'!CF32</f>
        <v>0</v>
      </c>
      <c r="E37" s="382" t="str">
        <f ca="1">IF(C37="","-",IF(OR(terceiro!E37="MAR",terceiro!F37="MAR"),"Sim","Não"))</f>
        <v>-</v>
      </c>
      <c r="F37" s="383" t="str">
        <f ca="1">IF(C37="","-",IF(OR(Ferias!E37="MAR",Ferias!F37="MAR"),"Sim","Não"))</f>
        <v>-</v>
      </c>
      <c r="G37" s="383">
        <f ca="1">IF(C37="",0,IF(F37="Sim",IF(Ferias!E37="MAR",Ferias!I37,Ferias!J37),0))</f>
        <v>0</v>
      </c>
      <c r="H37" s="185"/>
      <c r="I37" s="185"/>
      <c r="J37" s="398">
        <f t="shared" ca="1" si="5"/>
        <v>0</v>
      </c>
      <c r="K37" s="152"/>
      <c r="L37" s="151"/>
      <c r="M37" s="189"/>
      <c r="N37" s="153"/>
      <c r="O37" s="48"/>
      <c r="P37" s="48"/>
      <c r="Q37" s="48"/>
      <c r="R37" s="49"/>
      <c r="S37" s="49"/>
      <c r="T37" s="49"/>
      <c r="U37" s="49"/>
      <c r="V37" s="49"/>
      <c r="W37" s="49"/>
      <c r="X37" s="49"/>
      <c r="Y37" s="49"/>
      <c r="Z37" s="49"/>
      <c r="AA37" s="49"/>
      <c r="AB37" s="48"/>
      <c r="AC37" s="48"/>
      <c r="AD37" s="49"/>
      <c r="AE37" s="49"/>
      <c r="AF37" s="314"/>
      <c r="AH37" s="400">
        <f ca="1">IF(AND('DB Func'!GE32="Fevereiro",'DB Func'!BQ32="2 Parcelas"),(('auxiliar 13 sal'!E33/12*'DB Func'!GF32+AVERAGE('auxiliar 13 sal'!Q33:AB33)+AVERAGE('auxiliar 13 sal'!AE33:AP33)+'auxiliar 13 sal'!E33*'DB Func'!BN32+'auxiliar 13 sal'!E33*'DB Func'!BO32)/2),IF('DB Func'!GE32="Março",IF('DB Func'!BQ32="Parcela Única",('auxiliar 13 sal'!E33/12*'DB Func'!GF32)+AVERAGE('auxiliar 13 sal'!Q33:AB33)+AVERAGE('auxiliar 13 sal'!AE33:AP33)+('auxiliar 13 sal'!E33*'DB Func'!BN32)+('auxiliar 13 sal'!E33*'DB Func'!BO32),IF('DB Func'!BQ32="2 Parcelas",(('auxiliar 13 sal'!E33/12*'DB Func'!GF32+AVERAGE('auxiliar 13 sal'!Q33:AB33)+AVERAGE('auxiliar 13 sal'!AE33:AP33)+'auxiliar 13 sal'!E33*'DB Func'!BN32+'auxiliar 13 sal'!E33*'DB Func'!BO32)/2))),0))</f>
        <v>0</v>
      </c>
      <c r="AK37" s="364">
        <f t="shared" ca="1" si="6"/>
        <v>0</v>
      </c>
      <c r="AL37" s="371">
        <f t="shared" ca="1" si="7"/>
        <v>0</v>
      </c>
      <c r="AM37" s="364">
        <f t="shared" ca="1" si="8"/>
        <v>0</v>
      </c>
      <c r="AN37" s="364">
        <f t="shared" ca="1" si="9"/>
        <v>0</v>
      </c>
      <c r="AO37" s="371">
        <f t="shared" ca="1" si="10"/>
        <v>0</v>
      </c>
      <c r="AP37" s="371">
        <f t="shared" ca="1" si="11"/>
        <v>0</v>
      </c>
      <c r="AQ37" s="364">
        <f t="shared" ca="1" si="12"/>
        <v>0</v>
      </c>
      <c r="AR37" s="364">
        <f>IF(OR(M37="",M37=0),0,((FJ37/220)*('Ho Ex'!$C$8+$AS$6))*M37)</f>
        <v>0</v>
      </c>
      <c r="AS37" s="364">
        <f>IF(OR(N37="",N37=0),0,((FJ37/220*('DB Func'!GD32+Lanc!$AS$6))*('Ho Ex'!$I$8+$AS$6))*(N37/52.5*60))</f>
        <v>0</v>
      </c>
      <c r="AT37" s="364">
        <f>IF(OR(M37="",M37=0),0,((FJ37/220)*('Ho Ex'!$J$8+$AS$6))*O37)</f>
        <v>0</v>
      </c>
      <c r="AU37" s="364">
        <f>IF(OR(M37="",M37=0),0,((FJ37/220)*('Ho Ex'!I43+$AS$6))*P37)</f>
        <v>0</v>
      </c>
      <c r="AV37" s="364">
        <f>IF(OR(M37="",M37=0),0,((FJ37/220)*('Ho Ex'!C43+$AS$6))*Q37)</f>
        <v>0</v>
      </c>
      <c r="AW37" s="364">
        <f ca="1">FJ37*'DB Func'!BN32</f>
        <v>0</v>
      </c>
      <c r="AX37" s="364">
        <f ca="1">FJ37*'DB Func'!BO32</f>
        <v>0</v>
      </c>
      <c r="AY37" s="364">
        <f ca="1">IF(FJ37=0,0,VLOOKUP(FJ37,'P Gerais'!$D$39:$G$41,3,TRUE)*Func30!$F$68)</f>
        <v>0</v>
      </c>
      <c r="AZ37" s="364">
        <f t="shared" si="13"/>
        <v>0</v>
      </c>
      <c r="BA37" s="364">
        <f ca="1">((FJ37-FL37-FK37+AZ37+AQ37+SUM(Z37:AA37)+SUM(AW37:AX37)+AK37)*IF('DB Func'!GG32="ok",'DB Func'!GD32,0))+(FJ37-FL37-FK37+AZ37+AQ37+SUM(Z37:AA37)+SUM(AW37:AX37))+AK37</f>
        <v>0</v>
      </c>
      <c r="BB37" s="385">
        <f ca="1">VLOOKUP(BA37,'P Gerais'!$D$22:$G$25,3,TRUE)</f>
        <v>0.08</v>
      </c>
      <c r="BC37" s="364">
        <f ca="1">IF(BA37&lt;'P Gerais'!$D$25,BA37*BB37,Lanc!BB37)</f>
        <v>0</v>
      </c>
      <c r="BD37" s="364">
        <f ca="1">BA37-BC37-('DB Func'!GB32*'P Gerais'!$D$35)</f>
        <v>0</v>
      </c>
      <c r="BE37" s="386">
        <f ca="1">VLOOKUP(BD37,'P Gerais'!$D$29:$F$33,3,TRUE)</f>
        <v>0</v>
      </c>
      <c r="BF37" s="364">
        <f t="shared" ca="1" si="14"/>
        <v>0</v>
      </c>
      <c r="BG37" s="364">
        <f ca="1">VLOOKUP(BD37,'P Gerais'!$D$29:$G$33,4,TRUE)</f>
        <v>0</v>
      </c>
      <c r="BH37" s="364">
        <f t="shared" ca="1" si="15"/>
        <v>0</v>
      </c>
      <c r="BI37" s="364">
        <f t="shared" ca="1" si="16"/>
        <v>0</v>
      </c>
      <c r="BJ37" s="362">
        <f ca="1">'DB Func'!G32</f>
        <v>0</v>
      </c>
      <c r="BK37" s="362">
        <f ca="1">'DB Func'!FW32</f>
        <v>0</v>
      </c>
      <c r="BL37" s="364">
        <f ca="1">D37*'P Gerais'!$D$13</f>
        <v>0</v>
      </c>
      <c r="BM37" s="364">
        <f ca="1">D37*'P Gerais'!$D$14</f>
        <v>0</v>
      </c>
      <c r="BN37" s="364">
        <f ca="1">D37*'P Gerais'!$D$16</f>
        <v>0</v>
      </c>
      <c r="BO37" s="364">
        <f ca="1">D37*'P Gerais'!$D$17</f>
        <v>0</v>
      </c>
      <c r="BP37" s="364">
        <f ca="1">D37*'P Gerais'!$D$18</f>
        <v>0</v>
      </c>
      <c r="BQ37" s="385">
        <f ca="1">VLOOKUP(D37,'P Gerais'!$D$22:$G$24,3,TRUE)</f>
        <v>0.08</v>
      </c>
      <c r="BR37" s="385">
        <f ca="1">VLOOKUP(D37,'P Gerais'!$D$29:$G$33,3,TRUE)</f>
        <v>0</v>
      </c>
      <c r="BS37" s="385">
        <f ca="1">'DB Func'!BN32</f>
        <v>0</v>
      </c>
      <c r="BT37" s="385">
        <f ca="1">'DB Func'!BO32</f>
        <v>0</v>
      </c>
      <c r="BU37" s="385">
        <f ca="1">'DB Func'!FX32</f>
        <v>0</v>
      </c>
      <c r="BV37" s="364">
        <f t="shared" ca="1" si="17"/>
        <v>-0.08</v>
      </c>
      <c r="BW37" s="364">
        <f ca="1">BV37-'DB Func'!GC32</f>
        <v>-0.08</v>
      </c>
      <c r="BX37" s="362">
        <f ca="1">IFERROR(VLOOKUP(BW37,'P Gerais'!$D$29:$G$33,3,TRUE)*BW37,0)</f>
        <v>0</v>
      </c>
      <c r="BY37" s="364">
        <f ca="1">IFERROR(BX37-VLOOKUP(BW37,'P Gerais'!$D$29:$H$33,4,TRUE),0)</f>
        <v>0</v>
      </c>
      <c r="BZ37" s="364">
        <f ca="1">D37*'DB Func'!GD32</f>
        <v>0</v>
      </c>
      <c r="CB37" s="364">
        <f t="shared" ca="1" si="18"/>
        <v>0</v>
      </c>
      <c r="CC37" s="364">
        <f t="shared" si="19"/>
        <v>0</v>
      </c>
      <c r="CD37" s="364">
        <f t="shared" si="20"/>
        <v>0</v>
      </c>
      <c r="CF37" s="362" t="str">
        <f t="shared" ca="1" si="21"/>
        <v>não</v>
      </c>
      <c r="CG37" s="362">
        <f ca="1">IF($CH$8=1,DAY('DB Func'!C32),0)</f>
        <v>0</v>
      </c>
      <c r="CH37" s="362">
        <f ca="1">IF(CI37=0,0,MONTH('DB Func'!C32))</f>
        <v>0</v>
      </c>
      <c r="CI37" s="362">
        <f ca="1">IF('P Gerais'!D35=YEAR('DB Func'!C32),YEAR('DB Func'!C32),0)</f>
        <v>0</v>
      </c>
      <c r="CJ37" s="371">
        <v>60</v>
      </c>
      <c r="CK37" s="363"/>
      <c r="CL37" s="362" t="str">
        <f>IF(ISERROR(HLOOKUP(CL35,$DS$7:$DY37,$DZ37,FALSE)),"N",HLOOKUP(CL35,$DS$7:$DY37,$DZ37,FALSE))</f>
        <v>N</v>
      </c>
      <c r="CM37" s="362" t="str">
        <f>IF(ISERROR(HLOOKUP(CM35,$DS$7:$DY37,$DZ37,FALSE)),"N",HLOOKUP(CM35,$DS$7:$DY37,$DZ37,FALSE))</f>
        <v>N</v>
      </c>
      <c r="CN37" s="362" t="str">
        <f>IF(ISERROR(HLOOKUP(CN35,$DS$7:$DY37,$DZ37,FALSE)),"N",HLOOKUP(CN35,$DS$7:$DY37,$DZ37,FALSE))</f>
        <v>N</v>
      </c>
      <c r="CO37" s="362" t="str">
        <f>IF(ISERROR(HLOOKUP(CO35,$DS$7:$DY37,$DZ37,FALSE)),"N",HLOOKUP(CO35,$DS$7:$DY37,$DZ37,FALSE))</f>
        <v>N</v>
      </c>
      <c r="CP37" s="362" t="str">
        <f>IF(ISERROR(HLOOKUP(CP35,$DS$7:$DY37,$DZ37,FALSE)),"N",HLOOKUP(CP35,$DS$7:$DY37,$DZ37,FALSE))</f>
        <v>N</v>
      </c>
      <c r="CQ37" s="362" t="str">
        <f>IF(ISERROR(HLOOKUP(CQ35,$DS$7:$DY37,$DZ37,FALSE)),"N",HLOOKUP(CQ35,$DS$7:$DY37,$DZ37,FALSE))</f>
        <v>N</v>
      </c>
      <c r="CR37" s="362" t="str">
        <f>IF(ISERROR(HLOOKUP(CR35,$DS$7:$DY37,$DZ37,FALSE)),"N",HLOOKUP(CR35,$DS$7:$DY37,$DZ37,FALSE))</f>
        <v>N</v>
      </c>
      <c r="CS37" s="362" t="str">
        <f>IF(ISERROR(HLOOKUP(CS35,$DS$7:$DY37,$DZ37,FALSE)),"N",HLOOKUP(CS35,$DS$7:$DY37,$DZ37,FALSE))</f>
        <v>N</v>
      </c>
      <c r="CT37" s="362" t="str">
        <f>IF(ISERROR(HLOOKUP(CT35,$DS$7:$DY37,$DZ37,FALSE)),"N",HLOOKUP(CT35,$DS$7:$DY37,$DZ37,FALSE))</f>
        <v>N</v>
      </c>
      <c r="CU37" s="362" t="str">
        <f>IF(ISERROR(HLOOKUP(CU35,$DS$7:$DY37,$DZ37,FALSE)),"N",HLOOKUP(CU35,$DS$7:$DY37,$DZ37,FALSE))</f>
        <v>N</v>
      </c>
      <c r="CV37" s="362" t="str">
        <f>IF(ISERROR(HLOOKUP(CV35,$DS$7:$DY37,$DZ37,FALSE)),"N",HLOOKUP(CV35,$DS$7:$DY37,$DZ37,FALSE))</f>
        <v>N</v>
      </c>
      <c r="CW37" s="362" t="str">
        <f>IF(ISERROR(HLOOKUP(CW35,$DS$7:$DY37,$DZ37,FALSE)),"N",HLOOKUP(CW35,$DS$7:$DY37,$DZ37,FALSE))</f>
        <v>N</v>
      </c>
      <c r="CX37" s="362" t="str">
        <f>IF(ISERROR(HLOOKUP(CX35,$DS$7:$DY37,$DZ37,FALSE)),"N",HLOOKUP(CX35,$DS$7:$DY37,$DZ37,FALSE))</f>
        <v>N</v>
      </c>
      <c r="CY37" s="362" t="str">
        <f>IF(ISERROR(HLOOKUP(CY35,$DS$7:$DY37,$DZ37,FALSE)),"N",HLOOKUP(CY35,$DS$7:$DY37,$DZ37,FALSE))</f>
        <v>N</v>
      </c>
      <c r="CZ37" s="362" t="str">
        <f>IF(ISERROR(HLOOKUP(CZ35,$DS$7:$DY37,$DZ37,FALSE)),"N",HLOOKUP(CZ35,$DS$7:$DY37,$DZ37,FALSE))</f>
        <v>N</v>
      </c>
      <c r="DA37" s="362" t="str">
        <f>IF(ISERROR(HLOOKUP(DA35,$DS$7:$DY37,$DZ37,FALSE)),"N",HLOOKUP(DA35,$DS$7:$DY37,$DZ37,FALSE))</f>
        <v>N</v>
      </c>
      <c r="DB37" s="362" t="str">
        <f>IF(ISERROR(HLOOKUP(DB35,$DS$7:$DY37,$DZ37,FALSE)),"N",HLOOKUP(DB35,$DS$7:$DY37,$DZ37,FALSE))</f>
        <v>N</v>
      </c>
      <c r="DC37" s="362" t="str">
        <f>IF(ISERROR(HLOOKUP(DC35,$DS$7:$DY37,$DZ37,FALSE)),"N",HLOOKUP(DC35,$DS$7:$DY37,$DZ37,FALSE))</f>
        <v>N</v>
      </c>
      <c r="DD37" s="362" t="str">
        <f>IF(ISERROR(HLOOKUP(DD35,$DS$7:$DY37,$DZ37,FALSE)),"N",HLOOKUP(DD35,$DS$7:$DY37,$DZ37,FALSE))</f>
        <v>N</v>
      </c>
      <c r="DE37" s="362" t="str">
        <f>IF(ISERROR(HLOOKUP(DE35,$DS$7:$DY37,$DZ37,FALSE)),"N",HLOOKUP(DE35,$DS$7:$DY37,$DZ37,FALSE))</f>
        <v>N</v>
      </c>
      <c r="DF37" s="362" t="str">
        <f>IF(ISERROR(HLOOKUP(DF35,$DS$7:$DY37,$DZ37,FALSE)),"N",HLOOKUP(DF35,$DS$7:$DY37,$DZ37,FALSE))</f>
        <v>N</v>
      </c>
      <c r="DG37" s="362" t="str">
        <f>IF(ISERROR(HLOOKUP(DG35,$DS$7:$DY37,$DZ37,FALSE)),"N",HLOOKUP(DG35,$DS$7:$DY37,$DZ37,FALSE))</f>
        <v>N</v>
      </c>
      <c r="DH37" s="362" t="str">
        <f>IF(ISERROR(HLOOKUP(DH35,$DS$7:$DY37,$DZ37,FALSE)),"N",HLOOKUP(DH35,$DS$7:$DY37,$DZ37,FALSE))</f>
        <v>N</v>
      </c>
      <c r="DI37" s="362" t="str">
        <f>IF(ISERROR(HLOOKUP(DI35,$DS$7:$DY37,$DZ37,FALSE)),"N",HLOOKUP(DI35,$DS$7:$DY37,$DZ37,FALSE))</f>
        <v>N</v>
      </c>
      <c r="DJ37" s="362" t="str">
        <f>IF(ISERROR(HLOOKUP(DJ35,$DS$7:$DY37,$DZ37,FALSE)),"N",HLOOKUP(DJ35,$DS$7:$DY37,$DZ37,FALSE))</f>
        <v>N</v>
      </c>
      <c r="DK37" s="362" t="str">
        <f>IF(ISERROR(HLOOKUP(DK35,$DS$7:$DY37,$DZ37,FALSE)),"N",HLOOKUP(DK35,$DS$7:$DY37,$DZ37,FALSE))</f>
        <v>N</v>
      </c>
      <c r="DL37" s="362" t="str">
        <f>IF(ISERROR(HLOOKUP(DL35,$DS$7:$DY37,$DZ37,FALSE)),"N",HLOOKUP(DL35,$DS$7:$DY37,$DZ37,FALSE))</f>
        <v>N</v>
      </c>
      <c r="DM37" s="362" t="str">
        <f>IF(ISERROR(HLOOKUP(DM35,$DS$7:$DY37,$DZ37,FALSE)),"N",HLOOKUP(DM35,$DS$7:$DY37,$DZ37,FALSE))</f>
        <v>N</v>
      </c>
      <c r="DN37" s="362" t="str">
        <f>IF(ISERROR(HLOOKUP(DN35,$DS$7:$DY37,$DZ37,FALSE)),"N",HLOOKUP(DN35,$DS$7:$DY37,$DZ37,FALSE))</f>
        <v>N</v>
      </c>
      <c r="DO37" s="362" t="str">
        <f>IF(ISERROR(HLOOKUP(DO35,$DS$7:$DY37,$DZ37,FALSE)),"N",HLOOKUP(DO35,$DS$7:$DY37,$DZ37,FALSE))</f>
        <v>N</v>
      </c>
      <c r="DP37" s="362" t="str">
        <f>IF(ISERROR(HLOOKUP(DP35,$DS$7:$DY37,$DZ37,FALSE)),"N",HLOOKUP(DP35,$DS$7:$DY37,$DZ37,FALSE))</f>
        <v>N</v>
      </c>
      <c r="DQ37" s="362">
        <f t="shared" si="22"/>
        <v>0</v>
      </c>
      <c r="DR37" s="362">
        <f t="shared" si="23"/>
        <v>31</v>
      </c>
      <c r="DS37" s="362" t="str">
        <f>IF('DB Func'!M32&gt;0,"S","N")</f>
        <v>N</v>
      </c>
      <c r="DT37" s="362" t="str">
        <f>IF('DB Func'!R32&gt;0,"S","N")</f>
        <v>N</v>
      </c>
      <c r="DU37" s="362" t="str">
        <f>IF('DB Func'!W32&gt;0,"S","N")</f>
        <v>N</v>
      </c>
      <c r="DV37" s="362" t="str">
        <f>IF('DB Func'!AB32&gt;0,"S","N")</f>
        <v>N</v>
      </c>
      <c r="DW37" s="362" t="str">
        <f>IF('DB Func'!AG32&gt;0,"S","N")</f>
        <v>N</v>
      </c>
      <c r="DX37" s="362" t="str">
        <f>IF('DB Func'!AL32&gt;0,"S","N")</f>
        <v>N</v>
      </c>
      <c r="DY37" s="362" t="str">
        <f>IF('DB Func'!AQ32&gt;0,"S","N")</f>
        <v>N</v>
      </c>
      <c r="DZ37" s="362">
        <v>31</v>
      </c>
      <c r="EA37" s="369">
        <f ca="1">'DB Func'!C32</f>
        <v>0</v>
      </c>
      <c r="EB37" s="362" t="str">
        <f t="shared" ca="1" si="33"/>
        <v>s</v>
      </c>
      <c r="EC37" s="362" t="str">
        <f t="shared" ca="1" si="33"/>
        <v>s</v>
      </c>
      <c r="ED37" s="362" t="str">
        <f t="shared" ca="1" si="33"/>
        <v>s</v>
      </c>
      <c r="EE37" s="362" t="str">
        <f t="shared" ca="1" si="33"/>
        <v>s</v>
      </c>
      <c r="EF37" s="362" t="str">
        <f t="shared" ca="1" si="33"/>
        <v>s</v>
      </c>
      <c r="EG37" s="362" t="str">
        <f t="shared" ca="1" si="33"/>
        <v>s</v>
      </c>
      <c r="EH37" s="362" t="str">
        <f t="shared" ca="1" si="33"/>
        <v>s</v>
      </c>
      <c r="EI37" s="362" t="str">
        <f t="shared" ca="1" si="33"/>
        <v>s</v>
      </c>
      <c r="EJ37" s="362" t="str">
        <f t="shared" ca="1" si="33"/>
        <v>s</v>
      </c>
      <c r="EK37" s="362" t="str">
        <f t="shared" ca="1" si="33"/>
        <v>s</v>
      </c>
      <c r="EL37" s="362" t="str">
        <f t="shared" ca="1" si="33"/>
        <v>s</v>
      </c>
      <c r="EM37" s="362" t="str">
        <f t="shared" ca="1" si="33"/>
        <v>s</v>
      </c>
      <c r="EN37" s="362" t="str">
        <f t="shared" ca="1" si="33"/>
        <v>s</v>
      </c>
      <c r="EO37" s="362" t="str">
        <f t="shared" ca="1" si="33"/>
        <v>s</v>
      </c>
      <c r="EP37" s="362" t="str">
        <f t="shared" ca="1" si="33"/>
        <v>s</v>
      </c>
      <c r="EQ37" s="362" t="str">
        <f t="shared" ca="1" si="33"/>
        <v>s</v>
      </c>
      <c r="ER37" s="362" t="str">
        <f t="shared" ca="1" si="32"/>
        <v>s</v>
      </c>
      <c r="ES37" s="362" t="str">
        <f t="shared" ca="1" si="32"/>
        <v>s</v>
      </c>
      <c r="ET37" s="362" t="str">
        <f t="shared" ca="1" si="32"/>
        <v>s</v>
      </c>
      <c r="EU37" s="362" t="str">
        <f t="shared" ca="1" si="32"/>
        <v>s</v>
      </c>
      <c r="EV37" s="362" t="str">
        <f t="shared" ca="1" si="25"/>
        <v>s</v>
      </c>
      <c r="EW37" s="362" t="str">
        <f t="shared" ca="1" si="32"/>
        <v>s</v>
      </c>
      <c r="EX37" s="362" t="str">
        <f t="shared" ca="1" si="32"/>
        <v>s</v>
      </c>
      <c r="EY37" s="362" t="str">
        <f t="shared" ca="1" si="32"/>
        <v>s</v>
      </c>
      <c r="EZ37" s="362" t="str">
        <f t="shared" ca="1" si="32"/>
        <v>s</v>
      </c>
      <c r="FA37" s="362" t="str">
        <f t="shared" ca="1" si="32"/>
        <v>s</v>
      </c>
      <c r="FB37" s="362" t="str">
        <f t="shared" ca="1" si="32"/>
        <v>s</v>
      </c>
      <c r="FC37" s="362" t="str">
        <f t="shared" ca="1" si="32"/>
        <v>s</v>
      </c>
      <c r="FD37" s="362" t="str">
        <f t="shared" ca="1" si="32"/>
        <v>s</v>
      </c>
      <c r="FE37" s="362" t="str">
        <f t="shared" ca="1" si="32"/>
        <v>s</v>
      </c>
      <c r="FF37" s="362" t="str">
        <f t="shared" ca="1" si="32"/>
        <v>s</v>
      </c>
      <c r="FG37" s="362">
        <f t="shared" ca="1" si="26"/>
        <v>31</v>
      </c>
      <c r="FH37" s="362">
        <f t="shared" ca="1" si="27"/>
        <v>0</v>
      </c>
      <c r="FI37" s="362" t="str">
        <f ca="1">IF(AND(YEAR(EA37)='P Gerais'!D35,MONTH(Lanc!EA37)=3,DAY(Lanc!EA37)&gt;1),"S","N")</f>
        <v>N</v>
      </c>
      <c r="FJ37" s="364">
        <f t="shared" ca="1" si="28"/>
        <v>0</v>
      </c>
      <c r="FK37" s="364">
        <f t="shared" si="29"/>
        <v>0</v>
      </c>
      <c r="FL37" s="387">
        <f t="shared" ca="1" si="30"/>
        <v>0</v>
      </c>
      <c r="FP37" s="363">
        <f ca="1">((FJ37-FL37-FK37+AZ37+AQ37+SUM(Z37:AA37)+SUM(AW37:AX37)+AK37)*IF('DB Func'!GG32="ok",'DB Func'!GD32,0))</f>
        <v>0</v>
      </c>
      <c r="FR37" s="389">
        <f t="shared" ca="1" si="31"/>
        <v>0</v>
      </c>
      <c r="GV37" s="49"/>
      <c r="GW37" s="49"/>
      <c r="GX37" s="49"/>
      <c r="GY37" s="49"/>
      <c r="GZ37" s="49"/>
      <c r="HA37" s="49"/>
      <c r="HB37" s="49"/>
      <c r="HC37" s="49"/>
    </row>
    <row r="38" spans="1:211" ht="30" customHeight="1" thickTop="1">
      <c r="A38" s="342"/>
      <c r="B38" s="195"/>
      <c r="C38" s="195"/>
      <c r="D38" s="195"/>
      <c r="E38" s="195"/>
      <c r="F38" s="195"/>
      <c r="G38" s="195"/>
      <c r="H38" s="195"/>
      <c r="I38" s="195"/>
      <c r="J38" s="195"/>
      <c r="K38" s="195"/>
      <c r="L38" s="195"/>
      <c r="M38" s="195"/>
      <c r="N38" s="195"/>
      <c r="O38" s="195"/>
      <c r="P38" s="195"/>
      <c r="Q38" s="195"/>
      <c r="R38" s="195"/>
      <c r="S38" s="195"/>
      <c r="T38" s="195"/>
      <c r="U38" s="195"/>
      <c r="V38" s="195"/>
      <c r="W38" s="195"/>
      <c r="X38" s="195"/>
      <c r="Y38" s="195"/>
      <c r="Z38" s="195"/>
      <c r="AA38" s="195"/>
      <c r="AB38" s="195"/>
      <c r="AC38" s="195"/>
      <c r="AD38" s="195"/>
      <c r="AE38" s="195"/>
      <c r="AF38" s="195"/>
      <c r="AK38" s="364">
        <f ca="1">SUM(AK8:AK37)</f>
        <v>0</v>
      </c>
      <c r="AL38" s="364">
        <f t="shared" ref="AL38:CW38" ca="1" si="34">SUM(AL8:AL37)</f>
        <v>0</v>
      </c>
      <c r="AM38" s="364">
        <f t="shared" ca="1" si="34"/>
        <v>0</v>
      </c>
      <c r="AN38" s="364">
        <f t="shared" ca="1" si="34"/>
        <v>0</v>
      </c>
      <c r="AO38" s="364">
        <f t="shared" ca="1" si="34"/>
        <v>0</v>
      </c>
      <c r="AP38" s="364">
        <f t="shared" ca="1" si="34"/>
        <v>0</v>
      </c>
      <c r="AQ38" s="364">
        <f t="shared" ca="1" si="34"/>
        <v>0</v>
      </c>
      <c r="AR38" s="364">
        <f t="shared" si="34"/>
        <v>0</v>
      </c>
      <c r="AS38" s="364">
        <f t="shared" si="34"/>
        <v>0</v>
      </c>
      <c r="AT38" s="364">
        <f t="shared" si="34"/>
        <v>0</v>
      </c>
      <c r="AU38" s="364">
        <f t="shared" si="34"/>
        <v>0</v>
      </c>
      <c r="AV38" s="364">
        <f t="shared" si="34"/>
        <v>0</v>
      </c>
      <c r="AW38" s="364">
        <f t="shared" ca="1" si="34"/>
        <v>0</v>
      </c>
      <c r="AX38" s="364">
        <f t="shared" ca="1" si="34"/>
        <v>0</v>
      </c>
      <c r="AY38" s="364">
        <f t="shared" ca="1" si="34"/>
        <v>0</v>
      </c>
      <c r="AZ38" s="364">
        <f t="shared" si="34"/>
        <v>0</v>
      </c>
      <c r="BA38" s="364">
        <f t="shared" ca="1" si="34"/>
        <v>0</v>
      </c>
      <c r="BB38" s="364">
        <f t="shared" ca="1" si="34"/>
        <v>2.4000000000000008</v>
      </c>
      <c r="BC38" s="364">
        <f t="shared" ca="1" si="34"/>
        <v>0</v>
      </c>
      <c r="BD38" s="364">
        <f t="shared" ca="1" si="34"/>
        <v>0</v>
      </c>
      <c r="BE38" s="364">
        <f t="shared" ca="1" si="34"/>
        <v>0</v>
      </c>
      <c r="BF38" s="364">
        <f t="shared" ca="1" si="34"/>
        <v>0</v>
      </c>
      <c r="BG38" s="364">
        <f t="shared" ca="1" si="34"/>
        <v>0</v>
      </c>
      <c r="BH38" s="364">
        <f t="shared" ca="1" si="34"/>
        <v>0</v>
      </c>
      <c r="BI38" s="364">
        <f t="shared" ca="1" si="34"/>
        <v>0</v>
      </c>
      <c r="BJ38" s="364">
        <f t="shared" ca="1" si="34"/>
        <v>0</v>
      </c>
      <c r="BK38" s="364">
        <f t="shared" ca="1" si="34"/>
        <v>0</v>
      </c>
      <c r="BL38" s="364">
        <f t="shared" ca="1" si="34"/>
        <v>0</v>
      </c>
      <c r="BM38" s="364">
        <f t="shared" ca="1" si="34"/>
        <v>0</v>
      </c>
      <c r="BN38" s="364">
        <f t="shared" ca="1" si="34"/>
        <v>0</v>
      </c>
      <c r="BO38" s="364">
        <f t="shared" ca="1" si="34"/>
        <v>0</v>
      </c>
      <c r="BP38" s="364">
        <f t="shared" ca="1" si="34"/>
        <v>0</v>
      </c>
      <c r="BQ38" s="364">
        <f t="shared" ca="1" si="34"/>
        <v>2.4000000000000008</v>
      </c>
      <c r="BR38" s="364">
        <f t="shared" ca="1" si="34"/>
        <v>0</v>
      </c>
      <c r="BS38" s="364">
        <f t="shared" ca="1" si="34"/>
        <v>0</v>
      </c>
      <c r="BT38" s="364">
        <f t="shared" ca="1" si="34"/>
        <v>0</v>
      </c>
      <c r="BU38" s="364">
        <f t="shared" ca="1" si="34"/>
        <v>0</v>
      </c>
      <c r="BV38" s="364">
        <f t="shared" ca="1" si="34"/>
        <v>-2.4000000000000008</v>
      </c>
      <c r="BW38" s="364">
        <f t="shared" ca="1" si="34"/>
        <v>-2.4000000000000008</v>
      </c>
      <c r="BX38" s="364">
        <f t="shared" ca="1" si="34"/>
        <v>0</v>
      </c>
      <c r="BY38" s="364">
        <f t="shared" ca="1" si="34"/>
        <v>0</v>
      </c>
      <c r="BZ38" s="364">
        <f t="shared" ca="1" si="34"/>
        <v>0</v>
      </c>
      <c r="CA38" s="364">
        <f t="shared" si="34"/>
        <v>0</v>
      </c>
      <c r="CB38" s="364">
        <f t="shared" ca="1" si="34"/>
        <v>0</v>
      </c>
      <c r="CC38" s="364">
        <f t="shared" si="34"/>
        <v>0</v>
      </c>
      <c r="CD38" s="364">
        <f t="shared" si="34"/>
        <v>0</v>
      </c>
      <c r="CE38" s="364">
        <f t="shared" si="34"/>
        <v>0</v>
      </c>
      <c r="CF38" s="364">
        <f t="shared" ca="1" si="34"/>
        <v>0</v>
      </c>
      <c r="CG38" s="364">
        <f t="shared" ca="1" si="34"/>
        <v>0</v>
      </c>
      <c r="CH38" s="364">
        <f t="shared" ca="1" si="34"/>
        <v>0</v>
      </c>
      <c r="CI38" s="364">
        <f t="shared" ca="1" si="34"/>
        <v>0</v>
      </c>
      <c r="CJ38" s="364">
        <f t="shared" si="34"/>
        <v>1365</v>
      </c>
      <c r="CK38" s="364">
        <f t="shared" si="34"/>
        <v>0</v>
      </c>
      <c r="CL38" s="364">
        <f t="shared" ca="1" si="34"/>
        <v>0</v>
      </c>
      <c r="CM38" s="364">
        <f t="shared" ca="1" si="34"/>
        <v>0</v>
      </c>
      <c r="CN38" s="364">
        <f t="shared" ca="1" si="34"/>
        <v>0</v>
      </c>
      <c r="CO38" s="364">
        <f t="shared" ca="1" si="34"/>
        <v>0</v>
      </c>
      <c r="CP38" s="364">
        <f t="shared" ca="1" si="34"/>
        <v>0</v>
      </c>
      <c r="CQ38" s="364">
        <f t="shared" ca="1" si="34"/>
        <v>0</v>
      </c>
      <c r="CR38" s="364">
        <f t="shared" si="34"/>
        <v>0</v>
      </c>
      <c r="CS38" s="364">
        <f t="shared" ca="1" si="34"/>
        <v>0</v>
      </c>
      <c r="CT38" s="364">
        <f t="shared" ca="1" si="34"/>
        <v>0</v>
      </c>
      <c r="CU38" s="364">
        <f t="shared" ca="1" si="34"/>
        <v>0</v>
      </c>
      <c r="CV38" s="364">
        <f t="shared" ca="1" si="34"/>
        <v>0</v>
      </c>
      <c r="CW38" s="364">
        <f t="shared" ca="1" si="34"/>
        <v>0</v>
      </c>
      <c r="CX38" s="364">
        <f t="shared" ref="CX38:FH38" ca="1" si="35">SUM(CX8:CX37)</f>
        <v>0</v>
      </c>
      <c r="CY38" s="364">
        <f t="shared" si="35"/>
        <v>0</v>
      </c>
      <c r="CZ38" s="364">
        <f t="shared" ca="1" si="35"/>
        <v>0</v>
      </c>
      <c r="DA38" s="364">
        <f t="shared" ca="1" si="35"/>
        <v>0</v>
      </c>
      <c r="DB38" s="364">
        <f t="shared" ca="1" si="35"/>
        <v>0</v>
      </c>
      <c r="DC38" s="364">
        <f t="shared" ca="1" si="35"/>
        <v>0</v>
      </c>
      <c r="DD38" s="364">
        <f t="shared" ca="1" si="35"/>
        <v>0</v>
      </c>
      <c r="DE38" s="364">
        <f t="shared" ca="1" si="35"/>
        <v>0</v>
      </c>
      <c r="DF38" s="364">
        <f t="shared" si="35"/>
        <v>0</v>
      </c>
      <c r="DG38" s="364">
        <f t="shared" ca="1" si="35"/>
        <v>0</v>
      </c>
      <c r="DH38" s="364">
        <f t="shared" ca="1" si="35"/>
        <v>0</v>
      </c>
      <c r="DI38" s="364">
        <f t="shared" ca="1" si="35"/>
        <v>0</v>
      </c>
      <c r="DJ38" s="364">
        <f t="shared" ca="1" si="35"/>
        <v>0</v>
      </c>
      <c r="DK38" s="364">
        <f t="shared" ca="1" si="35"/>
        <v>0</v>
      </c>
      <c r="DL38" s="364">
        <f t="shared" ca="1" si="35"/>
        <v>0</v>
      </c>
      <c r="DM38" s="364">
        <f t="shared" si="35"/>
        <v>0</v>
      </c>
      <c r="DN38" s="364">
        <f t="shared" ca="1" si="35"/>
        <v>0</v>
      </c>
      <c r="DO38" s="364">
        <f t="shared" ca="1" si="35"/>
        <v>0</v>
      </c>
      <c r="DP38" s="364">
        <f t="shared" ca="1" si="35"/>
        <v>0</v>
      </c>
      <c r="DQ38" s="364">
        <f t="shared" ca="1" si="35"/>
        <v>0</v>
      </c>
      <c r="DR38" s="364">
        <f t="shared" ca="1" si="35"/>
        <v>930</v>
      </c>
      <c r="DS38" s="364">
        <f t="shared" ca="1" si="35"/>
        <v>0</v>
      </c>
      <c r="DT38" s="364">
        <f t="shared" ca="1" si="35"/>
        <v>0</v>
      </c>
      <c r="DU38" s="364">
        <f t="shared" ca="1" si="35"/>
        <v>0</v>
      </c>
      <c r="DV38" s="364">
        <f t="shared" ca="1" si="35"/>
        <v>0</v>
      </c>
      <c r="DW38" s="364">
        <f t="shared" ca="1" si="35"/>
        <v>0</v>
      </c>
      <c r="DX38" s="364">
        <f t="shared" ca="1" si="35"/>
        <v>0</v>
      </c>
      <c r="DY38" s="364">
        <f t="shared" ca="1" si="35"/>
        <v>0</v>
      </c>
      <c r="DZ38" s="364">
        <f t="shared" si="35"/>
        <v>495</v>
      </c>
      <c r="EA38" s="364">
        <f t="shared" ca="1" si="35"/>
        <v>0</v>
      </c>
      <c r="EB38" s="364">
        <f t="shared" ca="1" si="35"/>
        <v>0</v>
      </c>
      <c r="EC38" s="364">
        <f t="shared" ca="1" si="35"/>
        <v>0</v>
      </c>
      <c r="ED38" s="364">
        <f t="shared" ca="1" si="35"/>
        <v>0</v>
      </c>
      <c r="EE38" s="364">
        <f t="shared" ca="1" si="35"/>
        <v>0</v>
      </c>
      <c r="EF38" s="364">
        <f t="shared" ca="1" si="35"/>
        <v>0</v>
      </c>
      <c r="EG38" s="364">
        <f t="shared" ca="1" si="35"/>
        <v>0</v>
      </c>
      <c r="EH38" s="364">
        <f t="shared" ca="1" si="35"/>
        <v>0</v>
      </c>
      <c r="EI38" s="364">
        <f t="shared" ca="1" si="35"/>
        <v>0</v>
      </c>
      <c r="EJ38" s="364">
        <f t="shared" ca="1" si="35"/>
        <v>0</v>
      </c>
      <c r="EK38" s="364">
        <f t="shared" ca="1" si="35"/>
        <v>0</v>
      </c>
      <c r="EL38" s="364">
        <f t="shared" ca="1" si="35"/>
        <v>0</v>
      </c>
      <c r="EM38" s="364">
        <f t="shared" ca="1" si="35"/>
        <v>0</v>
      </c>
      <c r="EN38" s="364">
        <f t="shared" ca="1" si="35"/>
        <v>0</v>
      </c>
      <c r="EO38" s="364">
        <f t="shared" ca="1" si="35"/>
        <v>0</v>
      </c>
      <c r="EP38" s="364">
        <f t="shared" ca="1" si="35"/>
        <v>0</v>
      </c>
      <c r="EQ38" s="364">
        <f t="shared" ca="1" si="35"/>
        <v>0</v>
      </c>
      <c r="ER38" s="364">
        <f t="shared" ca="1" si="35"/>
        <v>0</v>
      </c>
      <c r="ES38" s="364">
        <f t="shared" ca="1" si="35"/>
        <v>0</v>
      </c>
      <c r="ET38" s="364">
        <f t="shared" ca="1" si="35"/>
        <v>0</v>
      </c>
      <c r="EU38" s="364">
        <f t="shared" ca="1" si="35"/>
        <v>0</v>
      </c>
      <c r="EV38" s="364">
        <f t="shared" ca="1" si="35"/>
        <v>0</v>
      </c>
      <c r="EW38" s="364">
        <f t="shared" ca="1" si="35"/>
        <v>0</v>
      </c>
      <c r="EX38" s="364">
        <f t="shared" ca="1" si="35"/>
        <v>0</v>
      </c>
      <c r="EY38" s="364">
        <f t="shared" ca="1" si="35"/>
        <v>0</v>
      </c>
      <c r="EZ38" s="364">
        <f t="shared" ca="1" si="35"/>
        <v>0</v>
      </c>
      <c r="FA38" s="364">
        <f t="shared" ca="1" si="35"/>
        <v>0</v>
      </c>
      <c r="FB38" s="364">
        <f t="shared" ca="1" si="35"/>
        <v>0</v>
      </c>
      <c r="FC38" s="364">
        <f t="shared" ca="1" si="35"/>
        <v>0</v>
      </c>
      <c r="FD38" s="364">
        <f t="shared" ca="1" si="35"/>
        <v>0</v>
      </c>
      <c r="FE38" s="364">
        <f t="shared" ca="1" si="35"/>
        <v>0</v>
      </c>
      <c r="FF38" s="364">
        <f t="shared" ca="1" si="35"/>
        <v>0</v>
      </c>
      <c r="FG38" s="364">
        <f t="shared" ca="1" si="35"/>
        <v>930</v>
      </c>
      <c r="FH38" s="364">
        <f t="shared" ca="1" si="35"/>
        <v>0</v>
      </c>
      <c r="FK38" s="389">
        <f>SUM(FK8:FK37)</f>
        <v>0</v>
      </c>
      <c r="FL38" s="389">
        <f ca="1">SUM(FL8:FL37)</f>
        <v>0</v>
      </c>
      <c r="FP38" s="363">
        <f ca="1">SUM(FP8:FP37)</f>
        <v>0</v>
      </c>
      <c r="FQ38" s="364">
        <f t="shared" ref="FQ38:FR38" si="36">SUM(FQ8:FQ37)</f>
        <v>0.08</v>
      </c>
      <c r="FR38" s="364">
        <f t="shared" ca="1" si="36"/>
        <v>0</v>
      </c>
    </row>
    <row r="39" spans="1:211" ht="30" customHeight="1">
      <c r="A39" s="342"/>
      <c r="B39" s="195"/>
      <c r="C39" s="195"/>
      <c r="D39" s="396">
        <f t="shared" ref="D39:AL39" ca="1" si="37">SUM(D8:D37)</f>
        <v>0</v>
      </c>
      <c r="E39" s="396"/>
      <c r="F39" s="396">
        <f t="shared" ca="1" si="37"/>
        <v>0</v>
      </c>
      <c r="G39" s="396"/>
      <c r="H39" s="396"/>
      <c r="I39" s="396"/>
      <c r="J39" s="396"/>
      <c r="K39" s="396"/>
      <c r="L39" s="396"/>
      <c r="M39" s="396">
        <f t="shared" si="37"/>
        <v>0</v>
      </c>
      <c r="N39" s="396">
        <f t="shared" si="37"/>
        <v>0</v>
      </c>
      <c r="O39" s="396">
        <f t="shared" si="37"/>
        <v>0</v>
      </c>
      <c r="P39" s="396">
        <f t="shared" si="37"/>
        <v>0</v>
      </c>
      <c r="Q39" s="396">
        <f t="shared" si="37"/>
        <v>0</v>
      </c>
      <c r="R39" s="396">
        <f>SUM(R8:R37)</f>
        <v>0</v>
      </c>
      <c r="S39" s="396">
        <f t="shared" ref="S39:Y39" si="38">SUM(S8:S37)</f>
        <v>0</v>
      </c>
      <c r="T39" s="396">
        <f t="shared" si="38"/>
        <v>0</v>
      </c>
      <c r="U39" s="396">
        <f t="shared" si="38"/>
        <v>0</v>
      </c>
      <c r="V39" s="396">
        <f t="shared" si="38"/>
        <v>0</v>
      </c>
      <c r="W39" s="396">
        <f t="shared" si="38"/>
        <v>0</v>
      </c>
      <c r="X39" s="396">
        <f t="shared" si="38"/>
        <v>0</v>
      </c>
      <c r="Y39" s="396">
        <f t="shared" si="38"/>
        <v>0</v>
      </c>
      <c r="Z39" s="396">
        <f>SUM(Z8:Z37)</f>
        <v>0</v>
      </c>
      <c r="AA39" s="396">
        <f>SUM(AA8:AA37)</f>
        <v>0</v>
      </c>
      <c r="AB39" s="396">
        <f t="shared" si="37"/>
        <v>0</v>
      </c>
      <c r="AC39" s="396"/>
      <c r="AD39" s="396">
        <f t="shared" si="37"/>
        <v>0</v>
      </c>
      <c r="AE39" s="396">
        <f t="shared" si="37"/>
        <v>0</v>
      </c>
      <c r="AF39" s="396">
        <f t="shared" si="37"/>
        <v>0</v>
      </c>
      <c r="AH39" s="396">
        <f t="shared" ca="1" si="37"/>
        <v>0</v>
      </c>
      <c r="AI39" s="396">
        <f t="shared" si="37"/>
        <v>0</v>
      </c>
      <c r="AJ39" s="364">
        <f t="shared" ca="1" si="37"/>
        <v>0</v>
      </c>
      <c r="AK39" s="364">
        <f t="shared" ca="1" si="37"/>
        <v>0</v>
      </c>
      <c r="AL39" s="364">
        <f t="shared" ca="1" si="37"/>
        <v>0</v>
      </c>
      <c r="AM39" s="364">
        <f t="shared" ref="AM39:CA39" ca="1" si="39">SUM(AM8:AM37)</f>
        <v>0</v>
      </c>
      <c r="AN39" s="364">
        <f t="shared" ca="1" si="39"/>
        <v>0</v>
      </c>
      <c r="AO39" s="364">
        <f t="shared" ca="1" si="39"/>
        <v>0</v>
      </c>
      <c r="AP39" s="364">
        <f t="shared" ca="1" si="39"/>
        <v>0</v>
      </c>
      <c r="AQ39" s="364">
        <f t="shared" ca="1" si="39"/>
        <v>0</v>
      </c>
      <c r="AR39" s="364">
        <f t="shared" si="39"/>
        <v>0</v>
      </c>
      <c r="AS39" s="364">
        <f t="shared" si="39"/>
        <v>0</v>
      </c>
      <c r="AT39" s="364">
        <f t="shared" si="39"/>
        <v>0</v>
      </c>
      <c r="AU39" s="364">
        <f t="shared" si="39"/>
        <v>0</v>
      </c>
      <c r="AV39" s="364">
        <f t="shared" si="39"/>
        <v>0</v>
      </c>
      <c r="AW39" s="364">
        <f t="shared" ca="1" si="39"/>
        <v>0</v>
      </c>
      <c r="AX39" s="364">
        <f t="shared" ca="1" si="39"/>
        <v>0</v>
      </c>
      <c r="AY39" s="364">
        <f t="shared" ca="1" si="39"/>
        <v>0</v>
      </c>
      <c r="AZ39" s="364">
        <f t="shared" si="39"/>
        <v>0</v>
      </c>
      <c r="BA39" s="364">
        <f t="shared" ca="1" si="39"/>
        <v>0</v>
      </c>
      <c r="BB39" s="364">
        <f t="shared" ca="1" si="39"/>
        <v>2.4000000000000008</v>
      </c>
      <c r="BC39" s="364">
        <f t="shared" ca="1" si="39"/>
        <v>0</v>
      </c>
      <c r="BD39" s="364">
        <f t="shared" ca="1" si="39"/>
        <v>0</v>
      </c>
      <c r="BE39" s="364">
        <f t="shared" ca="1" si="39"/>
        <v>0</v>
      </c>
      <c r="BF39" s="364">
        <f t="shared" ca="1" si="39"/>
        <v>0</v>
      </c>
      <c r="BG39" s="364">
        <f t="shared" ca="1" si="39"/>
        <v>0</v>
      </c>
      <c r="BH39" s="364">
        <f t="shared" ca="1" si="39"/>
        <v>0</v>
      </c>
      <c r="BI39" s="364">
        <f t="shared" ca="1" si="39"/>
        <v>0</v>
      </c>
      <c r="BJ39" s="364">
        <f t="shared" ca="1" si="39"/>
        <v>0</v>
      </c>
      <c r="BK39" s="364"/>
      <c r="BL39" s="364">
        <f t="shared" ca="1" si="39"/>
        <v>0</v>
      </c>
      <c r="BM39" s="364">
        <f t="shared" ca="1" si="39"/>
        <v>0</v>
      </c>
      <c r="BN39" s="364">
        <f t="shared" ca="1" si="39"/>
        <v>0</v>
      </c>
      <c r="BO39" s="364">
        <f t="shared" ca="1" si="39"/>
        <v>0</v>
      </c>
      <c r="BP39" s="364">
        <f t="shared" ca="1" si="39"/>
        <v>0</v>
      </c>
      <c r="BQ39" s="364">
        <f t="shared" ca="1" si="39"/>
        <v>2.4000000000000008</v>
      </c>
      <c r="BR39" s="364">
        <f t="shared" ca="1" si="39"/>
        <v>0</v>
      </c>
      <c r="BS39" s="364">
        <f t="shared" ca="1" si="39"/>
        <v>0</v>
      </c>
      <c r="BT39" s="364">
        <f t="shared" ca="1" si="39"/>
        <v>0</v>
      </c>
      <c r="BU39" s="364">
        <f t="shared" ca="1" si="39"/>
        <v>0</v>
      </c>
      <c r="BV39" s="364">
        <f t="shared" ca="1" si="39"/>
        <v>-2.4000000000000008</v>
      </c>
      <c r="BW39" s="364">
        <f t="shared" ca="1" si="39"/>
        <v>-2.4000000000000008</v>
      </c>
      <c r="BX39" s="364">
        <f t="shared" ca="1" si="39"/>
        <v>0</v>
      </c>
      <c r="BY39" s="364">
        <f t="shared" ca="1" si="39"/>
        <v>0</v>
      </c>
      <c r="BZ39" s="364">
        <f t="shared" ca="1" si="39"/>
        <v>0</v>
      </c>
      <c r="CA39" s="364">
        <f t="shared" si="39"/>
        <v>0</v>
      </c>
      <c r="CK39" s="364">
        <f>SUM(CK8:CK37)</f>
        <v>0</v>
      </c>
      <c r="CM39" s="364">
        <f ca="1">SUM(CM8:CM37)</f>
        <v>0</v>
      </c>
      <c r="CN39" s="364">
        <f ca="1">SUM(CN8:CN37)</f>
        <v>0</v>
      </c>
      <c r="CO39" s="364">
        <f ca="1">SUM(CO8:CO37)</f>
        <v>0</v>
      </c>
    </row>
    <row r="40" spans="1:211" ht="30" customHeight="1">
      <c r="A40" s="342"/>
      <c r="B40" s="195"/>
      <c r="C40" s="195"/>
      <c r="D40" s="195"/>
      <c r="E40" s="195"/>
      <c r="F40" s="195"/>
      <c r="G40" s="195"/>
      <c r="H40" s="195"/>
      <c r="I40" s="195"/>
      <c r="J40" s="195"/>
      <c r="K40" s="195"/>
      <c r="L40" s="195"/>
      <c r="M40" s="195"/>
      <c r="N40" s="195"/>
      <c r="O40" s="195"/>
      <c r="P40" s="195"/>
      <c r="Q40" s="195"/>
      <c r="R40" s="195"/>
      <c r="S40" s="195"/>
      <c r="T40" s="195"/>
      <c r="U40" s="195"/>
      <c r="V40" s="195"/>
      <c r="W40" s="195"/>
      <c r="X40" s="195"/>
      <c r="Y40" s="195"/>
      <c r="Z40" s="195"/>
      <c r="AA40" s="195"/>
      <c r="AB40" s="195"/>
      <c r="AC40" s="195"/>
      <c r="AD40" s="195"/>
      <c r="AE40" s="195"/>
      <c r="AF40" s="195"/>
    </row>
    <row r="41" spans="1:211" ht="30" customHeight="1">
      <c r="A41" s="342"/>
      <c r="B41" s="195"/>
      <c r="C41" s="195"/>
      <c r="D41" s="195"/>
      <c r="E41" s="195"/>
      <c r="F41" s="195"/>
      <c r="G41" s="195"/>
      <c r="H41" s="195"/>
      <c r="I41" s="195"/>
      <c r="J41" s="195"/>
      <c r="K41" s="195"/>
      <c r="L41" s="195"/>
      <c r="M41" s="195"/>
      <c r="N41" s="195"/>
      <c r="O41" s="195"/>
      <c r="P41" s="195"/>
      <c r="Q41" s="195"/>
      <c r="R41" s="195"/>
      <c r="S41" s="195"/>
      <c r="T41" s="195"/>
      <c r="U41" s="195"/>
      <c r="V41" s="195"/>
      <c r="W41" s="195"/>
      <c r="X41" s="195"/>
      <c r="Y41" s="195"/>
      <c r="Z41" s="195"/>
      <c r="AA41" s="195"/>
      <c r="AB41" s="195"/>
      <c r="AC41" s="195"/>
      <c r="AD41" s="195"/>
      <c r="AE41" s="195"/>
      <c r="AF41" s="195"/>
    </row>
    <row r="42" spans="1:211" ht="30" customHeight="1">
      <c r="A42" s="342"/>
      <c r="B42" s="195"/>
      <c r="C42" s="195"/>
      <c r="D42" s="195"/>
      <c r="E42" s="195"/>
      <c r="F42" s="195"/>
      <c r="G42" s="195"/>
      <c r="H42" s="195"/>
      <c r="I42" s="195"/>
      <c r="J42" s="195"/>
      <c r="K42" s="195"/>
      <c r="L42" s="195"/>
      <c r="M42" s="195"/>
      <c r="N42" s="195"/>
      <c r="O42" s="195"/>
      <c r="P42" s="195"/>
      <c r="Q42" s="195"/>
      <c r="R42" s="195"/>
      <c r="S42" s="195"/>
      <c r="T42" s="195"/>
      <c r="U42" s="195"/>
      <c r="V42" s="195"/>
      <c r="W42" s="195"/>
      <c r="X42" s="195"/>
      <c r="Y42" s="195"/>
      <c r="Z42" s="195"/>
      <c r="AA42" s="195"/>
      <c r="AB42" s="195"/>
      <c r="AC42" s="195"/>
      <c r="AD42" s="195"/>
      <c r="AE42" s="195"/>
      <c r="AF42" s="195"/>
      <c r="AH42" s="195">
        <f>COLUMN(AE1)</f>
        <v>31</v>
      </c>
      <c r="AI42" s="195">
        <f>COLUMN(AF1)</f>
        <v>32</v>
      </c>
      <c r="AJ42" s="362">
        <f t="shared" ref="AJ42:CF42" si="40">COLUMN(AH1)</f>
        <v>34</v>
      </c>
      <c r="AK42" s="362">
        <f t="shared" si="40"/>
        <v>35</v>
      </c>
      <c r="AL42" s="362">
        <f t="shared" si="40"/>
        <v>36</v>
      </c>
      <c r="AM42" s="362">
        <f t="shared" si="40"/>
        <v>37</v>
      </c>
      <c r="AN42" s="362">
        <f t="shared" si="40"/>
        <v>38</v>
      </c>
      <c r="AO42" s="362">
        <f t="shared" si="40"/>
        <v>39</v>
      </c>
      <c r="AP42" s="362">
        <f t="shared" si="40"/>
        <v>40</v>
      </c>
      <c r="AQ42" s="362">
        <f t="shared" si="40"/>
        <v>41</v>
      </c>
      <c r="AR42" s="362">
        <f t="shared" si="40"/>
        <v>42</v>
      </c>
      <c r="AS42" s="362">
        <f t="shared" si="40"/>
        <v>43</v>
      </c>
      <c r="AT42" s="362">
        <f t="shared" si="40"/>
        <v>44</v>
      </c>
      <c r="AU42" s="362">
        <f t="shared" si="40"/>
        <v>45</v>
      </c>
      <c r="AV42" s="362">
        <f t="shared" si="40"/>
        <v>46</v>
      </c>
      <c r="AW42" s="362">
        <f t="shared" si="40"/>
        <v>47</v>
      </c>
      <c r="AX42" s="362">
        <f t="shared" si="40"/>
        <v>48</v>
      </c>
      <c r="AY42" s="362">
        <f t="shared" si="40"/>
        <v>49</v>
      </c>
      <c r="AZ42" s="362">
        <f t="shared" si="40"/>
        <v>50</v>
      </c>
      <c r="BA42" s="362">
        <f t="shared" si="40"/>
        <v>51</v>
      </c>
      <c r="BB42" s="362">
        <f t="shared" si="40"/>
        <v>52</v>
      </c>
      <c r="BC42" s="362">
        <f t="shared" si="40"/>
        <v>53</v>
      </c>
      <c r="BD42" s="362">
        <f t="shared" si="40"/>
        <v>54</v>
      </c>
      <c r="BE42" s="362">
        <f t="shared" si="40"/>
        <v>55</v>
      </c>
      <c r="BF42" s="362">
        <f t="shared" si="40"/>
        <v>56</v>
      </c>
      <c r="BG42" s="362">
        <f t="shared" si="40"/>
        <v>57</v>
      </c>
      <c r="BH42" s="362">
        <f t="shared" si="40"/>
        <v>58</v>
      </c>
      <c r="BI42" s="362">
        <f t="shared" si="40"/>
        <v>59</v>
      </c>
      <c r="BJ42" s="362">
        <f t="shared" si="40"/>
        <v>60</v>
      </c>
      <c r="BL42" s="362">
        <f>COLUMN(BI1)</f>
        <v>61</v>
      </c>
      <c r="BM42" s="362">
        <f>COLUMN(BJ1)</f>
        <v>62</v>
      </c>
      <c r="BN42" s="362">
        <f t="shared" si="40"/>
        <v>64</v>
      </c>
      <c r="BO42" s="362">
        <f t="shared" si="40"/>
        <v>65</v>
      </c>
      <c r="BP42" s="362">
        <f t="shared" si="40"/>
        <v>66</v>
      </c>
      <c r="BQ42" s="362">
        <f t="shared" si="40"/>
        <v>67</v>
      </c>
      <c r="BR42" s="362">
        <f t="shared" si="40"/>
        <v>68</v>
      </c>
      <c r="BS42" s="362">
        <f t="shared" si="40"/>
        <v>69</v>
      </c>
      <c r="BT42" s="362">
        <f t="shared" si="40"/>
        <v>70</v>
      </c>
      <c r="BU42" s="362">
        <f t="shared" si="40"/>
        <v>71</v>
      </c>
      <c r="BV42" s="362">
        <f t="shared" si="40"/>
        <v>72</v>
      </c>
      <c r="BW42" s="362">
        <f t="shared" si="40"/>
        <v>73</v>
      </c>
      <c r="BX42" s="362">
        <f t="shared" si="40"/>
        <v>74</v>
      </c>
      <c r="BY42" s="362">
        <f t="shared" si="40"/>
        <v>75</v>
      </c>
      <c r="BZ42" s="362">
        <f t="shared" si="40"/>
        <v>76</v>
      </c>
      <c r="CA42" s="362">
        <f t="shared" si="40"/>
        <v>77</v>
      </c>
      <c r="CB42" s="362">
        <f t="shared" si="40"/>
        <v>78</v>
      </c>
      <c r="CC42" s="362">
        <f t="shared" si="40"/>
        <v>79</v>
      </c>
      <c r="CD42" s="362">
        <f t="shared" si="40"/>
        <v>80</v>
      </c>
      <c r="CE42" s="362">
        <f t="shared" si="40"/>
        <v>81</v>
      </c>
      <c r="CF42" s="362">
        <f t="shared" si="40"/>
        <v>82</v>
      </c>
    </row>
    <row r="43" spans="1:211" ht="30" customHeight="1">
      <c r="A43" s="342"/>
      <c r="B43" s="195"/>
      <c r="C43" s="195"/>
      <c r="D43" s="195"/>
      <c r="E43" s="195"/>
      <c r="F43" s="195"/>
      <c r="G43" s="195"/>
      <c r="H43" s="195"/>
      <c r="I43" s="195"/>
      <c r="J43" s="195"/>
      <c r="K43" s="195"/>
      <c r="L43" s="195"/>
      <c r="M43" s="195"/>
      <c r="N43" s="195"/>
      <c r="O43" s="195"/>
      <c r="P43" s="195"/>
      <c r="Q43" s="195"/>
      <c r="R43" s="195"/>
      <c r="S43" s="195"/>
      <c r="T43" s="195"/>
      <c r="U43" s="195"/>
      <c r="V43" s="195"/>
      <c r="W43" s="195"/>
      <c r="X43" s="195"/>
      <c r="Y43" s="195"/>
      <c r="Z43" s="195"/>
      <c r="AA43" s="195"/>
      <c r="AB43" s="195"/>
      <c r="AC43" s="195"/>
      <c r="AD43" s="195"/>
      <c r="AE43" s="195"/>
      <c r="AF43" s="195"/>
    </row>
    <row r="44" spans="1:211" ht="30" customHeight="1">
      <c r="A44" s="342"/>
      <c r="B44" s="195"/>
      <c r="C44" s="195"/>
      <c r="D44" s="195"/>
      <c r="E44" s="195"/>
      <c r="F44" s="195"/>
      <c r="G44" s="195"/>
      <c r="H44" s="195"/>
      <c r="I44" s="195"/>
      <c r="J44" s="195"/>
      <c r="K44" s="195"/>
      <c r="L44" s="195"/>
      <c r="M44" s="195"/>
      <c r="N44" s="195"/>
      <c r="O44" s="195"/>
      <c r="P44" s="195"/>
      <c r="Q44" s="195"/>
      <c r="R44" s="195"/>
      <c r="S44" s="195"/>
      <c r="T44" s="195"/>
      <c r="U44" s="195"/>
      <c r="V44" s="195"/>
      <c r="W44" s="195"/>
      <c r="X44" s="195"/>
      <c r="Y44" s="195"/>
      <c r="Z44" s="195"/>
      <c r="AA44" s="195"/>
      <c r="AB44" s="195"/>
      <c r="AC44" s="195"/>
      <c r="AD44" s="195"/>
      <c r="AE44" s="195"/>
      <c r="AF44" s="195"/>
    </row>
    <row r="45" spans="1:211" ht="30" customHeight="1">
      <c r="A45" s="342"/>
      <c r="B45" s="195"/>
      <c r="C45" s="195"/>
      <c r="D45" s="195"/>
      <c r="E45" s="195"/>
      <c r="F45" s="195"/>
      <c r="G45" s="195"/>
      <c r="H45" s="195"/>
      <c r="I45" s="195"/>
      <c r="J45" s="195"/>
      <c r="K45" s="195"/>
      <c r="L45" s="195"/>
      <c r="M45" s="195"/>
      <c r="N45" s="195"/>
      <c r="O45" s="195"/>
      <c r="P45" s="195"/>
      <c r="Q45" s="195"/>
      <c r="R45" s="195"/>
      <c r="S45" s="195"/>
      <c r="T45" s="195"/>
      <c r="U45" s="195"/>
      <c r="V45" s="195"/>
      <c r="W45" s="195"/>
      <c r="X45" s="195"/>
      <c r="Y45" s="195"/>
      <c r="Z45" s="195"/>
      <c r="AA45" s="195"/>
      <c r="AB45" s="195"/>
      <c r="AC45" s="195"/>
      <c r="AD45" s="195"/>
      <c r="AE45" s="195"/>
      <c r="AF45" s="195"/>
    </row>
    <row r="46" spans="1:211" ht="30" customHeight="1">
      <c r="A46" s="342"/>
      <c r="B46" s="195"/>
      <c r="C46" s="195"/>
      <c r="D46" s="195"/>
      <c r="E46" s="195"/>
      <c r="F46" s="195"/>
      <c r="G46" s="195"/>
      <c r="H46" s="195"/>
      <c r="I46" s="195"/>
      <c r="J46" s="195"/>
      <c r="K46" s="195"/>
      <c r="L46" s="195"/>
      <c r="M46" s="195"/>
      <c r="N46" s="195"/>
      <c r="O46" s="195"/>
      <c r="P46" s="195"/>
      <c r="Q46" s="195"/>
      <c r="R46" s="195"/>
      <c r="S46" s="195"/>
      <c r="T46" s="195"/>
      <c r="U46" s="195"/>
      <c r="V46" s="195"/>
      <c r="W46" s="195"/>
      <c r="X46" s="195"/>
      <c r="Y46" s="195"/>
      <c r="Z46" s="195"/>
      <c r="AA46" s="195"/>
      <c r="AB46" s="195"/>
      <c r="AC46" s="195"/>
      <c r="AD46" s="195"/>
      <c r="AE46" s="195"/>
      <c r="AF46" s="195"/>
    </row>
    <row r="47" spans="1:211" ht="30" customHeight="1">
      <c r="A47" s="342"/>
      <c r="B47" s="195"/>
      <c r="C47" s="195"/>
      <c r="D47" s="195"/>
      <c r="E47" s="195"/>
      <c r="F47" s="195"/>
      <c r="G47" s="195"/>
      <c r="H47" s="195"/>
      <c r="I47" s="195"/>
      <c r="J47" s="195"/>
      <c r="K47" s="195"/>
      <c r="L47" s="195"/>
      <c r="M47" s="195"/>
      <c r="N47" s="195"/>
      <c r="O47" s="195"/>
      <c r="P47" s="195"/>
      <c r="Q47" s="195"/>
      <c r="R47" s="195"/>
      <c r="S47" s="195"/>
      <c r="T47" s="195"/>
      <c r="U47" s="195"/>
      <c r="V47" s="195"/>
      <c r="W47" s="195"/>
      <c r="X47" s="195"/>
      <c r="Y47" s="195"/>
      <c r="Z47" s="195"/>
      <c r="AA47" s="195"/>
      <c r="AB47" s="195"/>
      <c r="AC47" s="195"/>
      <c r="AD47" s="195"/>
      <c r="AE47" s="195"/>
      <c r="AF47" s="195"/>
    </row>
    <row r="48" spans="1:211" ht="30" customHeight="1">
      <c r="A48" s="342"/>
      <c r="B48" s="195"/>
      <c r="C48" s="195"/>
      <c r="D48" s="195"/>
      <c r="E48" s="195"/>
      <c r="F48" s="195"/>
      <c r="G48" s="195"/>
      <c r="H48" s="195"/>
      <c r="I48" s="195"/>
      <c r="J48" s="195"/>
      <c r="K48" s="195"/>
      <c r="L48" s="195"/>
      <c r="M48" s="195"/>
      <c r="N48" s="195"/>
      <c r="O48" s="195"/>
      <c r="P48" s="195"/>
      <c r="Q48" s="195"/>
      <c r="R48" s="195"/>
      <c r="S48" s="195"/>
      <c r="T48" s="195"/>
      <c r="U48" s="195"/>
      <c r="V48" s="195"/>
      <c r="W48" s="195"/>
      <c r="X48" s="195"/>
      <c r="Y48" s="195"/>
      <c r="Z48" s="195"/>
      <c r="AA48" s="195"/>
      <c r="AB48" s="195"/>
      <c r="AC48" s="195"/>
      <c r="AD48" s="195"/>
      <c r="AE48" s="195"/>
      <c r="AF48" s="195"/>
    </row>
    <row r="49" spans="1:32" ht="30" customHeight="1">
      <c r="A49" s="342"/>
      <c r="B49" s="195"/>
      <c r="C49" s="195"/>
      <c r="D49" s="195"/>
      <c r="E49" s="195"/>
      <c r="F49" s="195"/>
      <c r="G49" s="195"/>
      <c r="H49" s="195"/>
      <c r="I49" s="195"/>
      <c r="J49" s="195"/>
      <c r="K49" s="195"/>
      <c r="L49" s="195"/>
      <c r="M49" s="195"/>
      <c r="N49" s="195"/>
      <c r="O49" s="195"/>
      <c r="P49" s="195"/>
      <c r="Q49" s="195"/>
      <c r="R49" s="195"/>
      <c r="S49" s="195"/>
      <c r="T49" s="195"/>
      <c r="U49" s="195"/>
      <c r="V49" s="195"/>
      <c r="W49" s="195"/>
      <c r="X49" s="195"/>
      <c r="Y49" s="195"/>
      <c r="Z49" s="195"/>
      <c r="AA49" s="195"/>
      <c r="AB49" s="195"/>
      <c r="AC49" s="195"/>
      <c r="AD49" s="195"/>
      <c r="AE49" s="195"/>
      <c r="AF49" s="195"/>
    </row>
    <row r="50" spans="1:32" ht="30" customHeight="1">
      <c r="A50" s="342"/>
      <c r="B50" s="195"/>
      <c r="C50" s="195"/>
      <c r="D50" s="195"/>
      <c r="E50" s="195"/>
      <c r="F50" s="195"/>
      <c r="G50" s="195"/>
      <c r="H50" s="195"/>
      <c r="I50" s="195"/>
      <c r="J50" s="195"/>
      <c r="K50" s="195"/>
      <c r="L50" s="195"/>
      <c r="M50" s="195"/>
      <c r="N50" s="195"/>
      <c r="O50" s="195"/>
      <c r="P50" s="195"/>
      <c r="Q50" s="195"/>
      <c r="R50" s="195"/>
      <c r="S50" s="195"/>
      <c r="T50" s="195"/>
      <c r="U50" s="195"/>
      <c r="V50" s="195"/>
      <c r="W50" s="195"/>
      <c r="X50" s="195"/>
      <c r="Y50" s="195"/>
      <c r="Z50" s="195"/>
      <c r="AA50" s="195"/>
      <c r="AB50" s="195"/>
      <c r="AC50" s="195"/>
      <c r="AD50" s="195"/>
      <c r="AE50" s="195"/>
      <c r="AF50" s="195"/>
    </row>
    <row r="51" spans="1:32" ht="30" customHeight="1">
      <c r="A51" s="342"/>
      <c r="B51" s="195"/>
      <c r="C51" s="195"/>
      <c r="D51" s="195"/>
      <c r="E51" s="195"/>
      <c r="F51" s="195"/>
      <c r="G51" s="195"/>
      <c r="H51" s="195"/>
      <c r="I51" s="195"/>
      <c r="J51" s="195"/>
      <c r="K51" s="195"/>
      <c r="L51" s="195"/>
      <c r="M51" s="195"/>
      <c r="N51" s="195"/>
      <c r="O51" s="195"/>
      <c r="P51" s="195"/>
      <c r="Q51" s="195"/>
      <c r="R51" s="195"/>
      <c r="S51" s="195"/>
      <c r="T51" s="195"/>
      <c r="U51" s="195"/>
      <c r="V51" s="195"/>
      <c r="W51" s="195"/>
      <c r="X51" s="195"/>
      <c r="Y51" s="195"/>
      <c r="Z51" s="195"/>
      <c r="AA51" s="195"/>
      <c r="AB51" s="195"/>
      <c r="AC51" s="195"/>
      <c r="AD51" s="195"/>
      <c r="AE51" s="195"/>
      <c r="AF51" s="195"/>
    </row>
    <row r="52" spans="1:32" ht="30" customHeight="1">
      <c r="A52" s="342"/>
      <c r="B52" s="195"/>
      <c r="C52" s="195"/>
      <c r="D52" s="195"/>
      <c r="E52" s="195"/>
      <c r="F52" s="195"/>
      <c r="G52" s="195"/>
      <c r="H52" s="195"/>
      <c r="I52" s="195"/>
      <c r="J52" s="195"/>
      <c r="K52" s="195"/>
      <c r="L52" s="195"/>
      <c r="M52" s="195"/>
      <c r="N52" s="195"/>
      <c r="O52" s="195"/>
      <c r="P52" s="195"/>
      <c r="Q52" s="195"/>
      <c r="R52" s="195"/>
      <c r="S52" s="195"/>
      <c r="T52" s="195"/>
      <c r="U52" s="195"/>
      <c r="V52" s="195"/>
      <c r="W52" s="195"/>
      <c r="X52" s="195"/>
      <c r="Y52" s="195"/>
      <c r="Z52" s="195"/>
      <c r="AA52" s="195"/>
      <c r="AB52" s="195"/>
      <c r="AC52" s="195"/>
      <c r="AD52" s="195"/>
      <c r="AE52" s="195"/>
      <c r="AF52" s="195"/>
    </row>
    <row r="53" spans="1:32" ht="30" customHeight="1">
      <c r="A53" s="342"/>
      <c r="B53" s="195"/>
      <c r="C53" s="195"/>
      <c r="D53" s="195"/>
      <c r="E53" s="195"/>
      <c r="F53" s="195"/>
      <c r="G53" s="195"/>
      <c r="H53" s="195"/>
      <c r="I53" s="195"/>
      <c r="J53" s="195"/>
      <c r="K53" s="195"/>
      <c r="L53" s="195"/>
      <c r="M53" s="195"/>
      <c r="N53" s="195"/>
      <c r="O53" s="195"/>
      <c r="P53" s="195"/>
      <c r="Q53" s="195"/>
      <c r="R53" s="195"/>
      <c r="S53" s="195"/>
      <c r="T53" s="195"/>
      <c r="U53" s="195"/>
      <c r="V53" s="195"/>
      <c r="W53" s="195"/>
      <c r="X53" s="195"/>
      <c r="Y53" s="195"/>
      <c r="Z53" s="195"/>
      <c r="AA53" s="195"/>
      <c r="AB53" s="195"/>
      <c r="AC53" s="195"/>
      <c r="AD53" s="195"/>
      <c r="AE53" s="195"/>
      <c r="AF53" s="195"/>
    </row>
    <row r="54" spans="1:32" ht="30" customHeight="1">
      <c r="A54" s="342"/>
      <c r="B54" s="195"/>
      <c r="C54" s="195"/>
      <c r="D54" s="195"/>
      <c r="E54" s="195"/>
      <c r="F54" s="195"/>
      <c r="G54" s="195"/>
      <c r="H54" s="195"/>
      <c r="I54" s="195"/>
      <c r="J54" s="195"/>
      <c r="K54" s="195"/>
      <c r="L54" s="195"/>
      <c r="M54" s="195"/>
      <c r="N54" s="195"/>
      <c r="O54" s="195"/>
      <c r="P54" s="195"/>
      <c r="Q54" s="195"/>
      <c r="R54" s="195"/>
      <c r="S54" s="195"/>
      <c r="T54" s="195"/>
      <c r="U54" s="195"/>
      <c r="V54" s="195"/>
      <c r="W54" s="195"/>
      <c r="X54" s="195"/>
      <c r="Y54" s="195"/>
      <c r="Z54" s="195"/>
      <c r="AA54" s="195"/>
      <c r="AB54" s="195"/>
      <c r="AC54" s="195"/>
      <c r="AD54" s="195"/>
      <c r="AE54" s="195"/>
      <c r="AF54" s="195"/>
    </row>
    <row r="55" spans="1:32" ht="30" customHeight="1">
      <c r="A55" s="342"/>
      <c r="B55" s="195"/>
      <c r="C55" s="195"/>
      <c r="D55" s="195"/>
      <c r="E55" s="195"/>
      <c r="F55" s="195"/>
      <c r="G55" s="195"/>
      <c r="H55" s="195"/>
      <c r="I55" s="195"/>
      <c r="J55" s="195"/>
      <c r="K55" s="195"/>
      <c r="L55" s="195"/>
      <c r="M55" s="195"/>
      <c r="N55" s="195"/>
      <c r="O55" s="195"/>
      <c r="P55" s="195"/>
      <c r="Q55" s="195"/>
      <c r="R55" s="195"/>
      <c r="S55" s="195"/>
      <c r="T55" s="195"/>
      <c r="U55" s="195"/>
      <c r="V55" s="195"/>
      <c r="W55" s="195"/>
      <c r="X55" s="195"/>
      <c r="Y55" s="195"/>
      <c r="Z55" s="195"/>
      <c r="AA55" s="195"/>
      <c r="AB55" s="195"/>
      <c r="AC55" s="195"/>
      <c r="AD55" s="195"/>
      <c r="AE55" s="195"/>
      <c r="AF55" s="195"/>
    </row>
    <row r="56" spans="1:32" ht="30" customHeight="1">
      <c r="A56" s="342"/>
      <c r="B56" s="195"/>
      <c r="C56" s="195"/>
      <c r="D56" s="195"/>
      <c r="E56" s="195"/>
      <c r="F56" s="195"/>
      <c r="G56" s="195"/>
      <c r="H56" s="195"/>
      <c r="I56" s="195"/>
      <c r="J56" s="195"/>
      <c r="K56" s="195"/>
      <c r="L56" s="195"/>
      <c r="M56" s="195"/>
      <c r="N56" s="195"/>
      <c r="O56" s="195"/>
      <c r="P56" s="195"/>
      <c r="Q56" s="195"/>
      <c r="R56" s="195"/>
      <c r="S56" s="195"/>
      <c r="T56" s="195"/>
      <c r="U56" s="195"/>
      <c r="V56" s="195"/>
      <c r="W56" s="195"/>
      <c r="X56" s="195"/>
      <c r="Y56" s="195"/>
      <c r="Z56" s="195"/>
      <c r="AA56" s="195"/>
      <c r="AB56" s="195"/>
      <c r="AC56" s="195"/>
      <c r="AD56" s="195"/>
      <c r="AE56" s="195"/>
      <c r="AF56" s="195"/>
    </row>
    <row r="57" spans="1:32" ht="30" customHeight="1">
      <c r="A57" s="342"/>
      <c r="B57" s="195"/>
      <c r="C57" s="195"/>
      <c r="D57" s="195"/>
      <c r="E57" s="195"/>
      <c r="F57" s="195"/>
      <c r="G57" s="195"/>
      <c r="H57" s="195"/>
      <c r="I57" s="195"/>
      <c r="J57" s="195"/>
      <c r="K57" s="195"/>
      <c r="L57" s="195"/>
      <c r="M57" s="195"/>
      <c r="N57" s="195"/>
      <c r="O57" s="195"/>
      <c r="P57" s="195"/>
      <c r="Q57" s="195"/>
      <c r="R57" s="195"/>
      <c r="S57" s="195"/>
      <c r="T57" s="195"/>
      <c r="U57" s="195"/>
      <c r="V57" s="195"/>
      <c r="W57" s="195"/>
      <c r="X57" s="195"/>
      <c r="Y57" s="195"/>
      <c r="Z57" s="195"/>
      <c r="AA57" s="195"/>
      <c r="AB57" s="195"/>
      <c r="AC57" s="195"/>
      <c r="AD57" s="195"/>
      <c r="AE57" s="195"/>
      <c r="AF57" s="195"/>
    </row>
    <row r="58" spans="1:32" ht="30" customHeight="1">
      <c r="A58" s="342"/>
      <c r="B58" s="195"/>
      <c r="C58" s="195"/>
      <c r="D58" s="195"/>
      <c r="E58" s="195"/>
      <c r="F58" s="195"/>
      <c r="G58" s="195"/>
      <c r="H58" s="195"/>
      <c r="I58" s="195"/>
      <c r="J58" s="195"/>
      <c r="K58" s="195"/>
      <c r="L58" s="195"/>
      <c r="M58" s="195"/>
      <c r="N58" s="195"/>
      <c r="O58" s="195"/>
      <c r="P58" s="195"/>
      <c r="Q58" s="195"/>
      <c r="R58" s="195"/>
      <c r="S58" s="195"/>
      <c r="T58" s="195"/>
      <c r="U58" s="195"/>
      <c r="V58" s="195"/>
      <c r="W58" s="195"/>
      <c r="X58" s="195"/>
      <c r="Y58" s="195"/>
      <c r="Z58" s="195"/>
      <c r="AA58" s="195"/>
      <c r="AB58" s="195"/>
      <c r="AC58" s="195"/>
      <c r="AD58" s="195"/>
      <c r="AE58" s="195"/>
      <c r="AF58" s="195"/>
    </row>
    <row r="59" spans="1:32" ht="30" customHeight="1">
      <c r="A59" s="342"/>
      <c r="B59" s="195"/>
      <c r="C59" s="195"/>
      <c r="D59" s="195"/>
      <c r="E59" s="195"/>
      <c r="F59" s="195"/>
      <c r="G59" s="195"/>
      <c r="H59" s="195"/>
      <c r="I59" s="195"/>
      <c r="J59" s="195"/>
      <c r="K59" s="195"/>
      <c r="L59" s="195"/>
      <c r="M59" s="195"/>
      <c r="N59" s="195"/>
      <c r="O59" s="195"/>
      <c r="P59" s="195"/>
      <c r="Q59" s="195"/>
      <c r="R59" s="195"/>
      <c r="S59" s="195"/>
      <c r="T59" s="195"/>
      <c r="U59" s="195"/>
      <c r="V59" s="195"/>
      <c r="W59" s="195"/>
      <c r="X59" s="195"/>
      <c r="Y59" s="195"/>
      <c r="Z59" s="195"/>
      <c r="AA59" s="195"/>
      <c r="AB59" s="195"/>
      <c r="AC59" s="195"/>
      <c r="AD59" s="195"/>
      <c r="AE59" s="195"/>
      <c r="AF59" s="195"/>
    </row>
    <row r="60" spans="1:32" ht="30" customHeight="1">
      <c r="A60" s="342"/>
      <c r="B60" s="195"/>
      <c r="C60" s="195"/>
      <c r="D60" s="195"/>
      <c r="E60" s="195"/>
      <c r="F60" s="195"/>
      <c r="G60" s="195"/>
      <c r="H60" s="195"/>
      <c r="I60" s="195"/>
      <c r="J60" s="195"/>
      <c r="K60" s="195"/>
      <c r="L60" s="195"/>
      <c r="M60" s="195"/>
      <c r="N60" s="195"/>
      <c r="O60" s="195"/>
      <c r="P60" s="195"/>
      <c r="Q60" s="195"/>
      <c r="R60" s="195"/>
      <c r="S60" s="195"/>
      <c r="T60" s="195"/>
      <c r="U60" s="195"/>
      <c r="V60" s="195"/>
      <c r="W60" s="195"/>
      <c r="X60" s="195"/>
      <c r="Y60" s="195"/>
      <c r="Z60" s="195"/>
      <c r="AA60" s="195"/>
      <c r="AB60" s="195"/>
      <c r="AC60" s="195"/>
      <c r="AD60" s="195"/>
      <c r="AE60" s="195"/>
      <c r="AF60" s="195"/>
    </row>
    <row r="61" spans="1:32" ht="30" customHeight="1">
      <c r="A61" s="342"/>
      <c r="B61" s="195"/>
      <c r="C61" s="195"/>
      <c r="D61" s="195"/>
      <c r="E61" s="195"/>
      <c r="F61" s="195"/>
      <c r="G61" s="195"/>
      <c r="H61" s="195"/>
      <c r="I61" s="195"/>
      <c r="J61" s="195"/>
      <c r="K61" s="195"/>
      <c r="L61" s="195"/>
      <c r="M61" s="195"/>
      <c r="N61" s="195"/>
      <c r="O61" s="195"/>
      <c r="P61" s="195"/>
      <c r="Q61" s="195"/>
      <c r="R61" s="195"/>
      <c r="S61" s="195"/>
      <c r="T61" s="195"/>
      <c r="U61" s="195"/>
      <c r="V61" s="195"/>
      <c r="W61" s="195"/>
      <c r="X61" s="195"/>
      <c r="Y61" s="195"/>
      <c r="Z61" s="195"/>
      <c r="AA61" s="195"/>
      <c r="AB61" s="195"/>
      <c r="AC61" s="195"/>
      <c r="AD61" s="195"/>
      <c r="AE61" s="195"/>
      <c r="AF61" s="195"/>
    </row>
    <row r="62" spans="1:32" ht="30" customHeight="1">
      <c r="A62" s="342"/>
      <c r="B62" s="195"/>
      <c r="C62" s="195"/>
      <c r="D62" s="195"/>
      <c r="E62" s="195"/>
      <c r="F62" s="195"/>
      <c r="G62" s="195"/>
      <c r="H62" s="195"/>
      <c r="I62" s="195"/>
      <c r="J62" s="195"/>
      <c r="K62" s="195"/>
      <c r="L62" s="195"/>
      <c r="M62" s="195"/>
      <c r="N62" s="195"/>
      <c r="O62" s="195"/>
      <c r="P62" s="195"/>
      <c r="Q62" s="195"/>
      <c r="R62" s="195"/>
      <c r="S62" s="195"/>
      <c r="T62" s="195"/>
      <c r="U62" s="195"/>
      <c r="V62" s="195"/>
      <c r="W62" s="195"/>
      <c r="X62" s="195"/>
      <c r="Y62" s="195"/>
      <c r="Z62" s="195"/>
      <c r="AA62" s="195"/>
      <c r="AB62" s="195"/>
      <c r="AC62" s="195"/>
      <c r="AD62" s="195"/>
      <c r="AE62" s="195"/>
      <c r="AF62" s="195"/>
    </row>
    <row r="63" spans="1:32" ht="30" customHeight="1">
      <c r="A63" s="342"/>
      <c r="B63" s="195"/>
      <c r="C63" s="195"/>
      <c r="D63" s="195"/>
      <c r="E63" s="195"/>
      <c r="F63" s="195"/>
      <c r="G63" s="195"/>
      <c r="H63" s="195"/>
      <c r="I63" s="195"/>
      <c r="J63" s="195"/>
      <c r="K63" s="195"/>
      <c r="L63" s="195"/>
      <c r="M63" s="195"/>
      <c r="N63" s="195"/>
      <c r="O63" s="195"/>
      <c r="P63" s="195"/>
      <c r="Q63" s="195"/>
      <c r="R63" s="195"/>
      <c r="S63" s="195"/>
      <c r="T63" s="195"/>
      <c r="U63" s="195"/>
      <c r="V63" s="195"/>
      <c r="W63" s="195"/>
      <c r="X63" s="195"/>
      <c r="Y63" s="195"/>
      <c r="Z63" s="195"/>
      <c r="AA63" s="195"/>
      <c r="AB63" s="195"/>
      <c r="AC63" s="195"/>
      <c r="AD63" s="195"/>
      <c r="AE63" s="195"/>
      <c r="AF63" s="195"/>
    </row>
    <row r="64" spans="1:32" ht="30" customHeight="1">
      <c r="A64" s="342"/>
      <c r="B64" s="195"/>
      <c r="C64" s="195"/>
      <c r="D64" s="195"/>
      <c r="E64" s="195"/>
      <c r="F64" s="195"/>
      <c r="G64" s="195"/>
      <c r="H64" s="195"/>
      <c r="I64" s="195"/>
      <c r="J64" s="195"/>
      <c r="K64" s="195"/>
      <c r="L64" s="195"/>
      <c r="M64" s="195"/>
      <c r="N64" s="195"/>
      <c r="O64" s="195"/>
      <c r="P64" s="195"/>
      <c r="Q64" s="195"/>
      <c r="R64" s="195"/>
      <c r="S64" s="195"/>
      <c r="T64" s="195"/>
      <c r="U64" s="195"/>
      <c r="V64" s="195"/>
      <c r="W64" s="195"/>
      <c r="X64" s="195"/>
      <c r="Y64" s="195"/>
      <c r="Z64" s="195"/>
      <c r="AA64" s="195"/>
      <c r="AB64" s="195"/>
      <c r="AC64" s="195"/>
      <c r="AD64" s="195"/>
      <c r="AE64" s="195"/>
      <c r="AF64" s="195"/>
    </row>
    <row r="65" spans="1:32" ht="30" customHeight="1">
      <c r="A65" s="342"/>
      <c r="B65" s="195"/>
      <c r="C65" s="195"/>
      <c r="D65" s="195"/>
      <c r="E65" s="195"/>
      <c r="F65" s="195"/>
      <c r="G65" s="195"/>
      <c r="H65" s="195"/>
      <c r="I65" s="195"/>
      <c r="J65" s="195"/>
      <c r="K65" s="195"/>
      <c r="L65" s="195"/>
      <c r="M65" s="195"/>
      <c r="N65" s="195"/>
      <c r="O65" s="195"/>
      <c r="P65" s="195"/>
      <c r="Q65" s="195"/>
      <c r="R65" s="195"/>
      <c r="S65" s="195"/>
      <c r="T65" s="195"/>
      <c r="U65" s="195"/>
      <c r="V65" s="195"/>
      <c r="W65" s="195"/>
      <c r="X65" s="195"/>
      <c r="Y65" s="195"/>
      <c r="Z65" s="195"/>
      <c r="AA65" s="195"/>
      <c r="AB65" s="195"/>
      <c r="AC65" s="195"/>
      <c r="AD65" s="195"/>
      <c r="AE65" s="195"/>
      <c r="AF65" s="195"/>
    </row>
    <row r="66" spans="1:32" ht="30" customHeight="1">
      <c r="A66" s="342"/>
      <c r="B66" s="195"/>
      <c r="C66" s="195"/>
      <c r="D66" s="195"/>
      <c r="E66" s="195"/>
      <c r="F66" s="195"/>
      <c r="G66" s="195"/>
      <c r="H66" s="195"/>
      <c r="I66" s="195"/>
      <c r="J66" s="195"/>
      <c r="K66" s="195"/>
      <c r="L66" s="195"/>
      <c r="M66" s="195"/>
      <c r="N66" s="195"/>
      <c r="O66" s="195"/>
      <c r="P66" s="195"/>
      <c r="Q66" s="195"/>
      <c r="R66" s="195"/>
      <c r="S66" s="195"/>
      <c r="T66" s="195"/>
      <c r="U66" s="195"/>
      <c r="V66" s="195"/>
      <c r="W66" s="195"/>
      <c r="X66" s="195"/>
      <c r="Y66" s="195"/>
      <c r="Z66" s="195"/>
      <c r="AA66" s="195"/>
      <c r="AB66" s="195"/>
      <c r="AC66" s="195"/>
      <c r="AD66" s="195"/>
      <c r="AE66" s="195"/>
      <c r="AF66" s="195"/>
    </row>
    <row r="67" spans="1:32" ht="30" customHeight="1">
      <c r="A67" s="342"/>
      <c r="B67" s="195"/>
      <c r="C67" s="195"/>
      <c r="D67" s="195"/>
      <c r="E67" s="195"/>
      <c r="F67" s="195"/>
      <c r="G67" s="195"/>
      <c r="H67" s="195"/>
      <c r="I67" s="195"/>
      <c r="J67" s="195"/>
      <c r="K67" s="195"/>
      <c r="L67" s="195"/>
      <c r="M67" s="195"/>
      <c r="N67" s="195"/>
      <c r="O67" s="195"/>
      <c r="P67" s="195"/>
      <c r="Q67" s="195"/>
      <c r="R67" s="195"/>
      <c r="S67" s="195"/>
      <c r="T67" s="195"/>
      <c r="U67" s="195"/>
      <c r="V67" s="195"/>
      <c r="W67" s="195"/>
      <c r="X67" s="195"/>
      <c r="Y67" s="195"/>
      <c r="Z67" s="195"/>
      <c r="AA67" s="195"/>
      <c r="AB67" s="195"/>
      <c r="AC67" s="195"/>
      <c r="AD67" s="195"/>
      <c r="AE67" s="195"/>
      <c r="AF67" s="195"/>
    </row>
    <row r="68" spans="1:32" ht="30" customHeight="1">
      <c r="A68" s="342"/>
      <c r="B68" s="195"/>
      <c r="C68" s="195"/>
      <c r="D68" s="195"/>
      <c r="E68" s="195"/>
      <c r="F68" s="195"/>
      <c r="G68" s="195"/>
      <c r="H68" s="195"/>
      <c r="I68" s="195"/>
      <c r="J68" s="195"/>
      <c r="K68" s="195"/>
      <c r="L68" s="195"/>
      <c r="M68" s="195"/>
      <c r="N68" s="195"/>
      <c r="O68" s="195"/>
      <c r="P68" s="195"/>
      <c r="Q68" s="195"/>
      <c r="R68" s="195"/>
      <c r="S68" s="195"/>
      <c r="T68" s="195"/>
      <c r="U68" s="195"/>
      <c r="V68" s="195"/>
      <c r="W68" s="195"/>
      <c r="X68" s="195"/>
      <c r="Y68" s="195"/>
      <c r="Z68" s="195"/>
      <c r="AA68" s="195"/>
      <c r="AB68" s="195"/>
      <c r="AC68" s="195"/>
      <c r="AD68" s="195"/>
      <c r="AE68" s="195"/>
      <c r="AF68" s="195"/>
    </row>
    <row r="69" spans="1:32" ht="30" customHeight="1">
      <c r="A69" s="342"/>
      <c r="B69" s="195"/>
      <c r="C69" s="195"/>
      <c r="D69" s="195"/>
      <c r="E69" s="195"/>
      <c r="F69" s="195"/>
      <c r="G69" s="195"/>
      <c r="H69" s="195"/>
      <c r="I69" s="195"/>
      <c r="J69" s="195"/>
      <c r="K69" s="195"/>
      <c r="L69" s="195"/>
      <c r="M69" s="195"/>
      <c r="N69" s="195"/>
      <c r="O69" s="195"/>
      <c r="P69" s="195"/>
      <c r="Q69" s="195"/>
      <c r="R69" s="195"/>
      <c r="S69" s="195"/>
      <c r="T69" s="195"/>
      <c r="U69" s="195"/>
      <c r="V69" s="195"/>
      <c r="W69" s="195"/>
      <c r="X69" s="195"/>
      <c r="Y69" s="195"/>
      <c r="Z69" s="195"/>
      <c r="AA69" s="195"/>
      <c r="AB69" s="195"/>
      <c r="AC69" s="195"/>
      <c r="AD69" s="195"/>
      <c r="AE69" s="195"/>
      <c r="AF69" s="195"/>
    </row>
    <row r="70" spans="1:32" ht="30" customHeight="1">
      <c r="A70" s="342"/>
      <c r="B70" s="195"/>
      <c r="C70" s="195"/>
      <c r="D70" s="195"/>
      <c r="E70" s="195"/>
      <c r="F70" s="195"/>
      <c r="G70" s="195"/>
      <c r="H70" s="195"/>
      <c r="I70" s="195"/>
      <c r="J70" s="195"/>
      <c r="K70" s="195"/>
      <c r="L70" s="195"/>
      <c r="M70" s="195"/>
      <c r="N70" s="195"/>
      <c r="O70" s="195"/>
      <c r="P70" s="195"/>
      <c r="Q70" s="195"/>
      <c r="R70" s="195"/>
      <c r="S70" s="195"/>
      <c r="T70" s="195"/>
      <c r="U70" s="195"/>
      <c r="V70" s="195"/>
      <c r="W70" s="195"/>
      <c r="X70" s="195"/>
      <c r="Y70" s="195"/>
      <c r="Z70" s="195"/>
      <c r="AA70" s="195"/>
      <c r="AB70" s="195"/>
      <c r="AC70" s="195"/>
      <c r="AD70" s="195"/>
      <c r="AE70" s="195"/>
      <c r="AF70" s="195"/>
    </row>
    <row r="71" spans="1:32" ht="30" customHeight="1">
      <c r="A71" s="342"/>
      <c r="B71" s="195"/>
      <c r="C71" s="195"/>
      <c r="D71" s="195"/>
      <c r="E71" s="195"/>
      <c r="F71" s="195"/>
      <c r="G71" s="195"/>
      <c r="H71" s="195"/>
      <c r="I71" s="195"/>
      <c r="J71" s="195"/>
      <c r="K71" s="195"/>
      <c r="L71" s="195"/>
      <c r="M71" s="195"/>
      <c r="N71" s="195"/>
      <c r="O71" s="195"/>
      <c r="P71" s="195"/>
      <c r="Q71" s="195"/>
      <c r="R71" s="195"/>
      <c r="S71" s="195"/>
      <c r="T71" s="195"/>
      <c r="U71" s="195"/>
      <c r="V71" s="195"/>
      <c r="W71" s="195"/>
      <c r="X71" s="195"/>
      <c r="Y71" s="195"/>
      <c r="Z71" s="195"/>
      <c r="AA71" s="195"/>
      <c r="AB71" s="195"/>
      <c r="AC71" s="195"/>
      <c r="AD71" s="195"/>
      <c r="AE71" s="195"/>
      <c r="AF71" s="195"/>
    </row>
    <row r="72" spans="1:32" ht="30" customHeight="1">
      <c r="A72" s="342"/>
      <c r="B72" s="195"/>
      <c r="C72" s="195"/>
      <c r="D72" s="195"/>
      <c r="E72" s="195"/>
      <c r="F72" s="195"/>
      <c r="G72" s="195"/>
      <c r="H72" s="195"/>
      <c r="I72" s="195"/>
      <c r="J72" s="195"/>
      <c r="K72" s="195"/>
      <c r="L72" s="195"/>
      <c r="M72" s="195"/>
      <c r="N72" s="195"/>
      <c r="O72" s="195"/>
      <c r="P72" s="195"/>
      <c r="Q72" s="195"/>
      <c r="R72" s="195"/>
      <c r="S72" s="195"/>
      <c r="T72" s="195"/>
      <c r="U72" s="195"/>
      <c r="V72" s="195"/>
      <c r="W72" s="195"/>
      <c r="X72" s="195"/>
      <c r="Y72" s="195"/>
      <c r="Z72" s="195"/>
      <c r="AA72" s="195"/>
      <c r="AB72" s="195"/>
      <c r="AC72" s="195"/>
      <c r="AD72" s="195"/>
      <c r="AE72" s="195"/>
      <c r="AF72" s="195"/>
    </row>
    <row r="73" spans="1:32" ht="30" customHeight="1">
      <c r="A73" s="342"/>
      <c r="B73" s="195"/>
      <c r="C73" s="195"/>
      <c r="D73" s="195"/>
      <c r="E73" s="195"/>
      <c r="F73" s="195"/>
      <c r="G73" s="195"/>
      <c r="H73" s="195"/>
      <c r="I73" s="195"/>
      <c r="J73" s="195"/>
      <c r="K73" s="195"/>
      <c r="L73" s="195"/>
      <c r="M73" s="195"/>
      <c r="N73" s="195"/>
      <c r="O73" s="195"/>
      <c r="P73" s="195"/>
      <c r="Q73" s="195"/>
      <c r="R73" s="195"/>
      <c r="S73" s="195"/>
      <c r="T73" s="195"/>
      <c r="U73" s="195"/>
      <c r="V73" s="195"/>
      <c r="W73" s="195"/>
      <c r="X73" s="195"/>
      <c r="Y73" s="195"/>
      <c r="Z73" s="195"/>
      <c r="AA73" s="195"/>
      <c r="AB73" s="195"/>
      <c r="AC73" s="195"/>
      <c r="AD73" s="195"/>
      <c r="AE73" s="195"/>
      <c r="AF73" s="195"/>
    </row>
    <row r="74" spans="1:32" ht="30" customHeight="1">
      <c r="A74" s="342"/>
      <c r="B74" s="195"/>
      <c r="C74" s="195"/>
      <c r="D74" s="195"/>
      <c r="E74" s="195"/>
      <c r="F74" s="195"/>
      <c r="G74" s="195"/>
      <c r="H74" s="195"/>
      <c r="I74" s="195"/>
      <c r="J74" s="195"/>
      <c r="K74" s="195"/>
      <c r="L74" s="195"/>
      <c r="M74" s="195"/>
      <c r="N74" s="195"/>
      <c r="O74" s="195"/>
      <c r="P74" s="195"/>
      <c r="Q74" s="195"/>
      <c r="R74" s="195"/>
      <c r="S74" s="195"/>
      <c r="T74" s="195"/>
      <c r="U74" s="195"/>
      <c r="V74" s="195"/>
      <c r="W74" s="195"/>
      <c r="X74" s="195"/>
      <c r="Y74" s="195"/>
      <c r="Z74" s="195"/>
      <c r="AA74" s="195"/>
      <c r="AB74" s="195"/>
      <c r="AC74" s="195"/>
      <c r="AD74" s="195"/>
      <c r="AE74" s="195"/>
      <c r="AF74" s="195"/>
    </row>
    <row r="75" spans="1:32" ht="30" customHeight="1">
      <c r="A75" s="342"/>
      <c r="B75" s="195"/>
      <c r="C75" s="195"/>
      <c r="D75" s="195"/>
      <c r="E75" s="195"/>
      <c r="F75" s="195"/>
      <c r="G75" s="195"/>
      <c r="H75" s="195"/>
      <c r="I75" s="195"/>
      <c r="J75" s="195"/>
      <c r="K75" s="195"/>
      <c r="L75" s="195"/>
      <c r="M75" s="195"/>
      <c r="N75" s="195"/>
      <c r="O75" s="195"/>
      <c r="P75" s="195"/>
      <c r="Q75" s="195"/>
      <c r="R75" s="195"/>
      <c r="S75" s="195"/>
      <c r="T75" s="195"/>
      <c r="U75" s="195"/>
      <c r="V75" s="195"/>
      <c r="W75" s="195"/>
      <c r="X75" s="195"/>
      <c r="Y75" s="195"/>
      <c r="Z75" s="195"/>
      <c r="AA75" s="195"/>
      <c r="AB75" s="195"/>
      <c r="AC75" s="195"/>
      <c r="AD75" s="195"/>
      <c r="AE75" s="195"/>
      <c r="AF75" s="195"/>
    </row>
    <row r="76" spans="1:32" ht="30" customHeight="1">
      <c r="A76" s="342"/>
      <c r="B76" s="195"/>
      <c r="C76" s="195"/>
      <c r="D76" s="195"/>
      <c r="E76" s="195"/>
      <c r="F76" s="195"/>
      <c r="G76" s="195"/>
      <c r="H76" s="195"/>
      <c r="I76" s="195"/>
      <c r="J76" s="195"/>
      <c r="K76" s="195"/>
      <c r="L76" s="195"/>
      <c r="M76" s="195"/>
      <c r="N76" s="195"/>
      <c r="O76" s="195"/>
      <c r="P76" s="195"/>
      <c r="Q76" s="195"/>
      <c r="R76" s="195"/>
      <c r="S76" s="195"/>
      <c r="T76" s="195"/>
      <c r="U76" s="195"/>
      <c r="V76" s="195"/>
      <c r="W76" s="195"/>
      <c r="X76" s="195"/>
      <c r="Y76" s="195"/>
      <c r="Z76" s="195"/>
      <c r="AA76" s="195"/>
      <c r="AB76" s="195"/>
      <c r="AC76" s="195"/>
      <c r="AD76" s="195"/>
      <c r="AE76" s="195"/>
      <c r="AF76" s="195"/>
    </row>
    <row r="77" spans="1:32" ht="30" customHeight="1">
      <c r="A77" s="342"/>
      <c r="B77" s="195"/>
      <c r="C77" s="195"/>
      <c r="D77" s="195"/>
      <c r="E77" s="195"/>
      <c r="F77" s="195"/>
      <c r="G77" s="195"/>
      <c r="H77" s="195"/>
      <c r="I77" s="195"/>
      <c r="J77" s="195"/>
      <c r="K77" s="195"/>
      <c r="L77" s="195"/>
      <c r="M77" s="195"/>
      <c r="N77" s="195"/>
      <c r="O77" s="195"/>
      <c r="P77" s="195"/>
      <c r="Q77" s="195"/>
      <c r="R77" s="195"/>
      <c r="S77" s="195"/>
      <c r="T77" s="195"/>
      <c r="U77" s="195"/>
      <c r="V77" s="195"/>
      <c r="W77" s="195"/>
      <c r="X77" s="195"/>
      <c r="Y77" s="195"/>
      <c r="Z77" s="195"/>
      <c r="AA77" s="195"/>
      <c r="AB77" s="195"/>
      <c r="AC77" s="195"/>
      <c r="AD77" s="195"/>
      <c r="AE77" s="195"/>
      <c r="AF77" s="195"/>
    </row>
    <row r="78" spans="1:32" ht="30" customHeight="1">
      <c r="A78" s="342"/>
      <c r="B78" s="195"/>
      <c r="C78" s="195"/>
      <c r="D78" s="195"/>
      <c r="E78" s="195"/>
      <c r="F78" s="195"/>
      <c r="G78" s="195"/>
      <c r="H78" s="195"/>
      <c r="I78" s="195"/>
      <c r="J78" s="195"/>
      <c r="K78" s="195"/>
      <c r="L78" s="195"/>
      <c r="M78" s="195"/>
      <c r="N78" s="195"/>
      <c r="O78" s="195"/>
      <c r="P78" s="195"/>
      <c r="Q78" s="195"/>
      <c r="R78" s="195"/>
      <c r="S78" s="195"/>
      <c r="T78" s="195"/>
      <c r="U78" s="195"/>
      <c r="V78" s="195"/>
      <c r="W78" s="195"/>
      <c r="X78" s="195"/>
      <c r="Y78" s="195"/>
      <c r="Z78" s="195"/>
      <c r="AA78" s="195"/>
      <c r="AB78" s="195"/>
      <c r="AC78" s="195"/>
      <c r="AD78" s="195"/>
      <c r="AE78" s="195"/>
      <c r="AF78" s="195"/>
    </row>
    <row r="79" spans="1:32" ht="30" customHeight="1">
      <c r="A79" s="342"/>
      <c r="B79" s="195"/>
      <c r="C79" s="195"/>
      <c r="D79" s="195"/>
      <c r="E79" s="195"/>
      <c r="F79" s="195"/>
      <c r="G79" s="195"/>
      <c r="H79" s="195"/>
      <c r="I79" s="195"/>
      <c r="J79" s="195"/>
      <c r="K79" s="195"/>
      <c r="L79" s="195"/>
      <c r="M79" s="195"/>
      <c r="N79" s="195"/>
      <c r="O79" s="195"/>
      <c r="P79" s="195"/>
      <c r="Q79" s="195"/>
      <c r="R79" s="195"/>
      <c r="S79" s="195"/>
      <c r="T79" s="195"/>
      <c r="U79" s="195"/>
      <c r="V79" s="195"/>
      <c r="W79" s="195"/>
      <c r="X79" s="195"/>
      <c r="Y79" s="195"/>
      <c r="Z79" s="195"/>
      <c r="AA79" s="195"/>
      <c r="AB79" s="195"/>
      <c r="AC79" s="195"/>
      <c r="AD79" s="195"/>
      <c r="AE79" s="195"/>
      <c r="AF79" s="195"/>
    </row>
    <row r="80" spans="1:32" ht="30" customHeight="1">
      <c r="A80" s="342"/>
      <c r="B80" s="195"/>
      <c r="C80" s="195"/>
      <c r="D80" s="195"/>
      <c r="E80" s="195"/>
      <c r="F80" s="195"/>
      <c r="G80" s="195"/>
      <c r="H80" s="195"/>
      <c r="I80" s="195"/>
      <c r="J80" s="195"/>
      <c r="K80" s="195"/>
      <c r="L80" s="195"/>
      <c r="M80" s="195"/>
      <c r="N80" s="195"/>
      <c r="O80" s="195"/>
      <c r="P80" s="195"/>
      <c r="Q80" s="195"/>
      <c r="R80" s="195"/>
      <c r="S80" s="195"/>
      <c r="T80" s="195"/>
      <c r="U80" s="195"/>
      <c r="V80" s="195"/>
      <c r="W80" s="195"/>
      <c r="X80" s="195"/>
      <c r="Y80" s="195"/>
      <c r="Z80" s="195"/>
      <c r="AA80" s="195"/>
      <c r="AB80" s="195"/>
      <c r="AC80" s="195"/>
      <c r="AD80" s="195"/>
      <c r="AE80" s="195"/>
      <c r="AF80" s="195"/>
    </row>
    <row r="81" spans="1:32" ht="30" customHeight="1">
      <c r="A81" s="342"/>
      <c r="B81" s="195"/>
      <c r="C81" s="195"/>
      <c r="D81" s="195"/>
      <c r="E81" s="195"/>
      <c r="F81" s="195"/>
      <c r="G81" s="195"/>
      <c r="H81" s="195"/>
      <c r="I81" s="195"/>
      <c r="J81" s="195"/>
      <c r="K81" s="195"/>
      <c r="L81" s="195"/>
      <c r="M81" s="195"/>
      <c r="N81" s="195"/>
      <c r="O81" s="195"/>
      <c r="P81" s="195"/>
      <c r="Q81" s="195"/>
      <c r="R81" s="195"/>
      <c r="S81" s="195"/>
      <c r="T81" s="195"/>
      <c r="U81" s="195"/>
      <c r="V81" s="195"/>
      <c r="W81" s="195"/>
      <c r="X81" s="195"/>
      <c r="Y81" s="195"/>
      <c r="Z81" s="195"/>
      <c r="AA81" s="195"/>
      <c r="AB81" s="195"/>
      <c r="AC81" s="195"/>
      <c r="AD81" s="195"/>
      <c r="AE81" s="195"/>
      <c r="AF81" s="195"/>
    </row>
    <row r="82" spans="1:32" ht="30" customHeight="1">
      <c r="A82" s="342"/>
      <c r="B82" s="195"/>
      <c r="C82" s="195"/>
      <c r="D82" s="195"/>
      <c r="E82" s="195"/>
      <c r="F82" s="195"/>
      <c r="G82" s="195"/>
      <c r="H82" s="195"/>
      <c r="I82" s="195"/>
      <c r="J82" s="195"/>
      <c r="K82" s="195"/>
      <c r="L82" s="195"/>
      <c r="M82" s="195"/>
      <c r="N82" s="195"/>
      <c r="O82" s="195"/>
      <c r="P82" s="195"/>
      <c r="Q82" s="195"/>
      <c r="R82" s="195"/>
      <c r="S82" s="195"/>
      <c r="T82" s="195"/>
      <c r="U82" s="195"/>
      <c r="V82" s="195"/>
      <c r="W82" s="195"/>
      <c r="X82" s="195"/>
      <c r="Y82" s="195"/>
      <c r="Z82" s="195"/>
      <c r="AA82" s="195"/>
      <c r="AB82" s="195"/>
      <c r="AC82" s="195"/>
      <c r="AD82" s="195"/>
      <c r="AE82" s="195"/>
      <c r="AF82" s="195"/>
    </row>
    <row r="83" spans="1:32" ht="15">
      <c r="A83" s="342"/>
      <c r="B83" s="195"/>
      <c r="C83" s="195"/>
      <c r="D83" s="195"/>
      <c r="E83" s="195"/>
      <c r="F83" s="195"/>
      <c r="G83" s="195"/>
      <c r="H83" s="195"/>
      <c r="I83" s="195"/>
      <c r="J83" s="195"/>
      <c r="K83" s="195"/>
      <c r="L83" s="195"/>
      <c r="M83" s="195"/>
      <c r="N83" s="195"/>
      <c r="O83" s="195"/>
      <c r="P83" s="195"/>
      <c r="Q83" s="195"/>
      <c r="R83" s="195"/>
      <c r="S83" s="195"/>
      <c r="T83" s="195"/>
      <c r="U83" s="195"/>
      <c r="V83" s="195"/>
      <c r="W83" s="195"/>
      <c r="X83" s="195"/>
      <c r="Y83" s="195"/>
      <c r="Z83" s="195"/>
      <c r="AA83" s="195"/>
      <c r="AB83" s="195"/>
      <c r="AC83" s="195"/>
      <c r="AD83" s="195"/>
      <c r="AE83" s="195"/>
      <c r="AF83" s="195"/>
    </row>
    <row r="84" spans="1:32" ht="15">
      <c r="A84" s="342"/>
      <c r="B84" s="195"/>
      <c r="C84" s="195"/>
      <c r="D84" s="195"/>
      <c r="E84" s="195"/>
      <c r="F84" s="195"/>
      <c r="G84" s="195"/>
      <c r="H84" s="195"/>
      <c r="I84" s="195"/>
      <c r="J84" s="195"/>
      <c r="K84" s="195"/>
      <c r="L84" s="195"/>
      <c r="M84" s="195"/>
      <c r="N84" s="195"/>
      <c r="O84" s="195"/>
      <c r="P84" s="195"/>
      <c r="Q84" s="195"/>
      <c r="R84" s="195"/>
      <c r="S84" s="195"/>
      <c r="T84" s="195"/>
      <c r="U84" s="195"/>
      <c r="V84" s="195"/>
      <c r="W84" s="195"/>
      <c r="X84" s="195"/>
      <c r="Y84" s="195"/>
      <c r="Z84" s="195"/>
      <c r="AA84" s="195"/>
      <c r="AB84" s="195"/>
      <c r="AC84" s="195"/>
      <c r="AD84" s="195"/>
      <c r="AE84" s="195"/>
      <c r="AF84" s="195"/>
    </row>
    <row r="85" spans="1:32" ht="15">
      <c r="A85" s="342"/>
      <c r="B85" s="195"/>
      <c r="C85" s="195"/>
      <c r="D85" s="195"/>
      <c r="E85" s="195"/>
      <c r="F85" s="195"/>
      <c r="G85" s="195"/>
      <c r="H85" s="195"/>
      <c r="I85" s="195"/>
      <c r="J85" s="195"/>
      <c r="K85" s="195"/>
      <c r="L85" s="195"/>
      <c r="M85" s="195"/>
      <c r="N85" s="195"/>
      <c r="O85" s="195"/>
      <c r="P85" s="195"/>
      <c r="Q85" s="195"/>
      <c r="R85" s="195"/>
      <c r="S85" s="195"/>
      <c r="T85" s="195"/>
      <c r="U85" s="195"/>
      <c r="V85" s="195"/>
      <c r="W85" s="195"/>
      <c r="X85" s="195"/>
      <c r="Y85" s="195"/>
      <c r="Z85" s="195"/>
      <c r="AA85" s="195"/>
      <c r="AB85" s="195"/>
      <c r="AC85" s="195"/>
      <c r="AD85" s="195"/>
      <c r="AE85" s="195"/>
      <c r="AF85" s="195"/>
    </row>
    <row r="86" spans="1:32" ht="15">
      <c r="A86" s="342"/>
      <c r="B86" s="195"/>
      <c r="C86" s="195"/>
      <c r="D86" s="195"/>
      <c r="E86" s="195"/>
      <c r="F86" s="195"/>
      <c r="G86" s="195"/>
      <c r="H86" s="195"/>
      <c r="I86" s="195"/>
      <c r="J86" s="195"/>
      <c r="K86" s="195"/>
      <c r="L86" s="195"/>
      <c r="M86" s="195"/>
      <c r="N86" s="195"/>
      <c r="O86" s="195"/>
      <c r="P86" s="195"/>
      <c r="Q86" s="195"/>
      <c r="R86" s="195"/>
      <c r="S86" s="195"/>
      <c r="T86" s="195"/>
      <c r="U86" s="195"/>
      <c r="V86" s="195"/>
      <c r="W86" s="195"/>
      <c r="X86" s="195"/>
      <c r="Y86" s="195"/>
      <c r="Z86" s="195"/>
      <c r="AA86" s="195"/>
      <c r="AB86" s="195"/>
      <c r="AC86" s="195"/>
      <c r="AD86" s="195"/>
      <c r="AE86" s="195"/>
      <c r="AF86" s="195"/>
    </row>
    <row r="87" spans="1:32" ht="15">
      <c r="A87" s="342"/>
      <c r="B87" s="195"/>
      <c r="C87" s="195"/>
      <c r="D87" s="195"/>
      <c r="E87" s="195"/>
      <c r="F87" s="195"/>
      <c r="G87" s="195"/>
      <c r="H87" s="195"/>
      <c r="I87" s="195"/>
      <c r="J87" s="195"/>
      <c r="K87" s="195"/>
      <c r="L87" s="195"/>
      <c r="M87" s="195"/>
      <c r="N87" s="195"/>
      <c r="O87" s="195"/>
      <c r="P87" s="195"/>
      <c r="Q87" s="195"/>
      <c r="R87" s="195"/>
      <c r="S87" s="195"/>
      <c r="T87" s="195"/>
      <c r="U87" s="195"/>
      <c r="V87" s="195"/>
      <c r="W87" s="195"/>
      <c r="X87" s="195"/>
      <c r="Y87" s="195"/>
      <c r="Z87" s="195"/>
      <c r="AA87" s="195"/>
      <c r="AB87" s="195"/>
      <c r="AC87" s="195"/>
      <c r="AD87" s="195"/>
      <c r="AE87" s="195"/>
      <c r="AF87" s="195"/>
    </row>
    <row r="88" spans="1:32" ht="15">
      <c r="A88" s="342"/>
      <c r="B88" s="195"/>
      <c r="C88" s="195"/>
      <c r="D88" s="195"/>
      <c r="E88" s="195"/>
      <c r="F88" s="195"/>
      <c r="G88" s="195"/>
      <c r="H88" s="195"/>
      <c r="I88" s="195"/>
      <c r="J88" s="195"/>
      <c r="K88" s="195"/>
      <c r="L88" s="195"/>
      <c r="M88" s="195"/>
      <c r="N88" s="195"/>
      <c r="O88" s="195"/>
      <c r="P88" s="195"/>
      <c r="Q88" s="195"/>
      <c r="R88" s="195"/>
      <c r="S88" s="195"/>
      <c r="T88" s="195"/>
      <c r="U88" s="195"/>
      <c r="V88" s="195"/>
      <c r="W88" s="195"/>
      <c r="X88" s="195"/>
      <c r="Y88" s="195"/>
      <c r="Z88" s="195"/>
      <c r="AA88" s="195"/>
      <c r="AB88" s="195"/>
      <c r="AC88" s="195"/>
      <c r="AD88" s="195"/>
      <c r="AE88" s="195"/>
      <c r="AF88" s="195"/>
    </row>
    <row r="89" spans="1:32" ht="15">
      <c r="A89" s="342"/>
      <c r="B89" s="195"/>
      <c r="C89" s="195"/>
      <c r="D89" s="195"/>
      <c r="E89" s="195"/>
      <c r="F89" s="195"/>
      <c r="G89" s="195"/>
      <c r="H89" s="195"/>
      <c r="I89" s="195"/>
      <c r="J89" s="195"/>
      <c r="K89" s="195"/>
      <c r="L89" s="195"/>
      <c r="M89" s="195"/>
      <c r="N89" s="195"/>
      <c r="O89" s="195"/>
      <c r="P89" s="195"/>
      <c r="Q89" s="195"/>
      <c r="R89" s="195"/>
      <c r="S89" s="195"/>
      <c r="T89" s="195"/>
      <c r="U89" s="195"/>
      <c r="V89" s="195"/>
      <c r="W89" s="195"/>
      <c r="X89" s="195"/>
      <c r="Y89" s="195"/>
      <c r="Z89" s="195"/>
      <c r="AA89" s="195"/>
      <c r="AB89" s="195"/>
      <c r="AC89" s="195"/>
      <c r="AD89" s="195"/>
      <c r="AE89" s="195"/>
      <c r="AF89" s="195"/>
    </row>
    <row r="90" spans="1:32" ht="15">
      <c r="A90" s="342"/>
      <c r="B90" s="195"/>
      <c r="C90" s="195"/>
      <c r="D90" s="195"/>
      <c r="E90" s="195"/>
      <c r="F90" s="195"/>
      <c r="G90" s="195"/>
      <c r="H90" s="195"/>
      <c r="I90" s="195"/>
      <c r="J90" s="195"/>
      <c r="K90" s="195"/>
      <c r="L90" s="195"/>
      <c r="M90" s="195"/>
      <c r="N90" s="195"/>
      <c r="O90" s="195"/>
      <c r="P90" s="195"/>
      <c r="Q90" s="195"/>
      <c r="R90" s="195"/>
      <c r="S90" s="195"/>
      <c r="T90" s="195"/>
      <c r="U90" s="195"/>
      <c r="V90" s="195"/>
      <c r="W90" s="195"/>
      <c r="X90" s="195"/>
      <c r="Y90" s="195"/>
      <c r="Z90" s="195"/>
      <c r="AA90" s="195"/>
      <c r="AB90" s="195"/>
      <c r="AC90" s="195"/>
      <c r="AD90" s="195"/>
      <c r="AE90" s="195"/>
      <c r="AF90" s="195"/>
    </row>
    <row r="91" spans="1:32" ht="15">
      <c r="A91" s="342"/>
      <c r="B91" s="195"/>
      <c r="C91" s="195"/>
      <c r="D91" s="195"/>
      <c r="E91" s="195"/>
      <c r="F91" s="195"/>
      <c r="G91" s="195"/>
      <c r="H91" s="195"/>
      <c r="I91" s="195"/>
      <c r="J91" s="195"/>
      <c r="K91" s="195"/>
      <c r="L91" s="195"/>
      <c r="M91" s="195"/>
      <c r="N91" s="195"/>
      <c r="O91" s="195"/>
      <c r="P91" s="195"/>
      <c r="Q91" s="195"/>
      <c r="R91" s="195"/>
      <c r="S91" s="195"/>
      <c r="T91" s="195"/>
      <c r="U91" s="195"/>
      <c r="V91" s="195"/>
      <c r="W91" s="195"/>
      <c r="X91" s="195"/>
      <c r="Y91" s="195"/>
      <c r="Z91" s="195"/>
      <c r="AA91" s="195"/>
      <c r="AB91" s="195"/>
      <c r="AC91" s="195"/>
      <c r="AD91" s="195"/>
      <c r="AE91" s="195"/>
      <c r="AF91" s="195"/>
    </row>
    <row r="92" spans="1:32" ht="15">
      <c r="A92" s="342"/>
      <c r="B92" s="195"/>
      <c r="C92" s="195"/>
      <c r="D92" s="195"/>
      <c r="E92" s="195"/>
      <c r="F92" s="195"/>
      <c r="G92" s="195"/>
      <c r="H92" s="195"/>
      <c r="I92" s="195"/>
      <c r="J92" s="195"/>
      <c r="K92" s="195"/>
      <c r="L92" s="195"/>
      <c r="M92" s="195"/>
      <c r="N92" s="195"/>
      <c r="O92" s="195"/>
      <c r="P92" s="195"/>
      <c r="Q92" s="195"/>
      <c r="R92" s="195"/>
      <c r="S92" s="195"/>
      <c r="T92" s="195"/>
      <c r="U92" s="195"/>
      <c r="V92" s="195"/>
      <c r="W92" s="195"/>
      <c r="X92" s="195"/>
      <c r="Y92" s="195"/>
      <c r="Z92" s="195"/>
      <c r="AA92" s="195"/>
      <c r="AB92" s="195"/>
      <c r="AC92" s="195"/>
      <c r="AD92" s="195"/>
      <c r="AE92" s="195"/>
      <c r="AF92" s="195"/>
    </row>
    <row r="93" spans="1:32" ht="15">
      <c r="A93" s="342"/>
      <c r="B93" s="195"/>
      <c r="C93" s="195"/>
      <c r="D93" s="195"/>
      <c r="E93" s="195"/>
      <c r="F93" s="195"/>
      <c r="G93" s="195"/>
      <c r="H93" s="195"/>
      <c r="I93" s="195"/>
      <c r="J93" s="195"/>
      <c r="K93" s="195"/>
      <c r="L93" s="195"/>
      <c r="M93" s="195"/>
      <c r="N93" s="195"/>
      <c r="O93" s="195"/>
      <c r="P93" s="195"/>
      <c r="Q93" s="195"/>
      <c r="R93" s="195"/>
      <c r="S93" s="195"/>
      <c r="T93" s="195"/>
      <c r="U93" s="195"/>
      <c r="V93" s="195"/>
      <c r="W93" s="195"/>
      <c r="X93" s="195"/>
      <c r="Y93" s="195"/>
      <c r="Z93" s="195"/>
      <c r="AA93" s="195"/>
      <c r="AB93" s="195"/>
      <c r="AC93" s="195"/>
      <c r="AD93" s="195"/>
      <c r="AE93" s="195"/>
      <c r="AF93" s="195"/>
    </row>
    <row r="94" spans="1:32" ht="15">
      <c r="A94" s="342"/>
      <c r="B94" s="195"/>
      <c r="C94" s="195"/>
      <c r="D94" s="195"/>
      <c r="E94" s="195"/>
      <c r="F94" s="195"/>
      <c r="G94" s="195"/>
      <c r="H94" s="195"/>
      <c r="I94" s="195"/>
      <c r="J94" s="195"/>
      <c r="K94" s="195"/>
      <c r="L94" s="195"/>
      <c r="M94" s="195"/>
      <c r="N94" s="195"/>
      <c r="O94" s="195"/>
      <c r="P94" s="195"/>
      <c r="Q94" s="195"/>
      <c r="R94" s="195"/>
      <c r="S94" s="195"/>
      <c r="T94" s="195"/>
      <c r="U94" s="195"/>
      <c r="V94" s="195"/>
      <c r="W94" s="195"/>
      <c r="X94" s="195"/>
      <c r="Y94" s="195"/>
      <c r="Z94" s="195"/>
      <c r="AA94" s="195"/>
      <c r="AB94" s="195"/>
      <c r="AC94" s="195"/>
      <c r="AD94" s="195"/>
      <c r="AE94" s="195"/>
      <c r="AF94" s="195"/>
    </row>
    <row r="95" spans="1:32" ht="15">
      <c r="A95" s="342"/>
      <c r="B95" s="195"/>
      <c r="C95" s="195"/>
      <c r="D95" s="195"/>
      <c r="E95" s="195"/>
      <c r="F95" s="195"/>
      <c r="G95" s="195"/>
      <c r="H95" s="195"/>
      <c r="I95" s="195"/>
      <c r="J95" s="195"/>
      <c r="K95" s="195"/>
      <c r="L95" s="195"/>
      <c r="M95" s="195"/>
      <c r="N95" s="195"/>
      <c r="O95" s="195"/>
      <c r="P95" s="195"/>
      <c r="Q95" s="195"/>
      <c r="R95" s="195"/>
      <c r="S95" s="195"/>
      <c r="T95" s="195"/>
      <c r="U95" s="195"/>
      <c r="V95" s="195"/>
      <c r="W95" s="195"/>
      <c r="X95" s="195"/>
      <c r="Y95" s="195"/>
      <c r="Z95" s="195"/>
      <c r="AA95" s="195"/>
      <c r="AB95" s="195"/>
      <c r="AC95" s="195"/>
      <c r="AD95" s="195"/>
      <c r="AE95" s="195"/>
      <c r="AF95" s="195"/>
    </row>
    <row r="96" spans="1:32" ht="15">
      <c r="A96" s="342"/>
      <c r="B96" s="195"/>
      <c r="C96" s="195"/>
      <c r="D96" s="195"/>
      <c r="E96" s="195"/>
      <c r="F96" s="195"/>
      <c r="G96" s="195"/>
      <c r="H96" s="195"/>
      <c r="I96" s="195"/>
      <c r="J96" s="195"/>
      <c r="K96" s="195"/>
      <c r="L96" s="195"/>
      <c r="M96" s="195"/>
      <c r="N96" s="195"/>
      <c r="O96" s="195"/>
      <c r="P96" s="195"/>
      <c r="Q96" s="195"/>
      <c r="R96" s="195"/>
      <c r="S96" s="195"/>
      <c r="T96" s="195"/>
      <c r="U96" s="195"/>
      <c r="V96" s="195"/>
      <c r="W96" s="195"/>
      <c r="X96" s="195"/>
      <c r="Y96" s="195"/>
      <c r="Z96" s="195"/>
      <c r="AA96" s="195"/>
      <c r="AB96" s="195"/>
      <c r="AC96" s="195"/>
      <c r="AD96" s="195"/>
      <c r="AE96" s="195"/>
      <c r="AF96" s="195"/>
    </row>
    <row r="97" spans="1:32" ht="15">
      <c r="A97" s="342"/>
      <c r="B97" s="195"/>
      <c r="C97" s="195"/>
      <c r="D97" s="195"/>
      <c r="E97" s="195"/>
      <c r="F97" s="195"/>
      <c r="G97" s="195"/>
      <c r="H97" s="195"/>
      <c r="I97" s="195"/>
      <c r="J97" s="195"/>
      <c r="K97" s="195"/>
      <c r="L97" s="195"/>
      <c r="M97" s="195"/>
      <c r="N97" s="195"/>
      <c r="O97" s="195"/>
      <c r="P97" s="195"/>
      <c r="Q97" s="195"/>
      <c r="R97" s="195"/>
      <c r="S97" s="195"/>
      <c r="T97" s="195"/>
      <c r="U97" s="195"/>
      <c r="V97" s="195"/>
      <c r="W97" s="195"/>
      <c r="X97" s="195"/>
      <c r="Y97" s="195"/>
      <c r="Z97" s="195"/>
      <c r="AA97" s="195"/>
      <c r="AB97" s="195"/>
      <c r="AC97" s="195"/>
      <c r="AD97" s="195"/>
      <c r="AE97" s="195"/>
      <c r="AF97" s="195"/>
    </row>
    <row r="98" spans="1:32" ht="15">
      <c r="A98" s="342"/>
      <c r="B98" s="195"/>
      <c r="C98" s="195"/>
      <c r="D98" s="195"/>
      <c r="E98" s="195"/>
      <c r="F98" s="195"/>
      <c r="G98" s="195"/>
      <c r="H98" s="195"/>
      <c r="I98" s="195"/>
      <c r="J98" s="195"/>
      <c r="K98" s="195"/>
      <c r="L98" s="195"/>
      <c r="M98" s="195"/>
      <c r="N98" s="195"/>
      <c r="O98" s="195"/>
      <c r="P98" s="195"/>
      <c r="Q98" s="195"/>
      <c r="R98" s="195"/>
      <c r="S98" s="195"/>
      <c r="T98" s="195"/>
      <c r="U98" s="195"/>
      <c r="V98" s="195"/>
      <c r="W98" s="195"/>
      <c r="X98" s="195"/>
      <c r="Y98" s="195"/>
      <c r="Z98" s="195"/>
      <c r="AA98" s="195"/>
      <c r="AB98" s="195"/>
      <c r="AC98" s="195"/>
      <c r="AD98" s="195"/>
      <c r="AE98" s="195"/>
      <c r="AF98" s="195"/>
    </row>
    <row r="99" spans="1:32" ht="15">
      <c r="A99" s="342"/>
      <c r="B99" s="195"/>
      <c r="C99" s="195"/>
      <c r="D99" s="195"/>
      <c r="E99" s="195"/>
      <c r="F99" s="195"/>
      <c r="G99" s="195"/>
      <c r="H99" s="195"/>
      <c r="I99" s="195"/>
      <c r="J99" s="195"/>
      <c r="K99" s="195"/>
      <c r="L99" s="195"/>
      <c r="M99" s="195"/>
      <c r="N99" s="195"/>
      <c r="O99" s="195"/>
      <c r="P99" s="195"/>
      <c r="Q99" s="195"/>
      <c r="R99" s="195"/>
      <c r="S99" s="195"/>
      <c r="T99" s="195"/>
      <c r="U99" s="195"/>
      <c r="V99" s="195"/>
      <c r="W99" s="195"/>
      <c r="X99" s="195"/>
      <c r="Y99" s="195"/>
      <c r="Z99" s="195"/>
      <c r="AA99" s="195"/>
      <c r="AB99" s="195"/>
      <c r="AC99" s="195"/>
      <c r="AD99" s="195"/>
      <c r="AE99" s="195"/>
      <c r="AF99" s="195"/>
    </row>
    <row r="100" spans="1:32" ht="15">
      <c r="A100" s="342"/>
      <c r="B100" s="195"/>
      <c r="C100" s="195"/>
      <c r="D100" s="195"/>
      <c r="E100" s="195"/>
      <c r="F100" s="195"/>
      <c r="G100" s="195"/>
      <c r="H100" s="195"/>
      <c r="I100" s="195"/>
      <c r="J100" s="195"/>
      <c r="K100" s="195"/>
      <c r="L100" s="195"/>
      <c r="M100" s="195"/>
      <c r="N100" s="195"/>
      <c r="O100" s="195"/>
      <c r="P100" s="195"/>
      <c r="Q100" s="195"/>
      <c r="R100" s="195"/>
      <c r="S100" s="195"/>
      <c r="T100" s="195"/>
      <c r="U100" s="195"/>
      <c r="V100" s="195"/>
      <c r="W100" s="195"/>
      <c r="X100" s="195"/>
      <c r="Y100" s="195"/>
      <c r="Z100" s="195"/>
      <c r="AA100" s="195"/>
      <c r="AB100" s="195"/>
      <c r="AC100" s="195"/>
      <c r="AD100" s="195"/>
      <c r="AE100" s="195"/>
      <c r="AF100" s="195"/>
    </row>
    <row r="101" spans="1:32" ht="15">
      <c r="A101" s="342"/>
      <c r="B101" s="195"/>
      <c r="C101" s="195"/>
      <c r="D101" s="195"/>
      <c r="E101" s="195"/>
      <c r="F101" s="195"/>
      <c r="G101" s="195"/>
      <c r="H101" s="195"/>
      <c r="I101" s="195"/>
      <c r="J101" s="195"/>
      <c r="K101" s="195"/>
      <c r="L101" s="195"/>
      <c r="M101" s="195"/>
      <c r="N101" s="195"/>
      <c r="O101" s="195"/>
      <c r="P101" s="195"/>
      <c r="Q101" s="195"/>
      <c r="R101" s="195"/>
      <c r="S101" s="195"/>
      <c r="T101" s="195"/>
      <c r="U101" s="195"/>
      <c r="V101" s="195"/>
      <c r="W101" s="195"/>
      <c r="X101" s="195"/>
      <c r="Y101" s="195"/>
      <c r="Z101" s="195"/>
      <c r="AA101" s="195"/>
      <c r="AB101" s="195"/>
      <c r="AC101" s="195"/>
      <c r="AD101" s="195"/>
      <c r="AE101" s="195"/>
      <c r="AF101" s="195"/>
    </row>
    <row r="102" spans="1:32" ht="15">
      <c r="A102" s="342"/>
      <c r="B102" s="195"/>
      <c r="C102" s="195"/>
      <c r="D102" s="195"/>
      <c r="E102" s="195"/>
      <c r="F102" s="195"/>
      <c r="G102" s="195"/>
      <c r="H102" s="195"/>
      <c r="I102" s="195"/>
      <c r="J102" s="195"/>
      <c r="K102" s="195"/>
      <c r="L102" s="195"/>
      <c r="M102" s="195"/>
      <c r="N102" s="195"/>
      <c r="O102" s="195"/>
      <c r="P102" s="195"/>
      <c r="Q102" s="195"/>
      <c r="R102" s="195"/>
      <c r="S102" s="195"/>
      <c r="T102" s="195"/>
      <c r="U102" s="195"/>
      <c r="V102" s="195"/>
      <c r="W102" s="195"/>
      <c r="X102" s="195"/>
      <c r="Y102" s="195"/>
      <c r="Z102" s="195"/>
      <c r="AA102" s="195"/>
      <c r="AB102" s="195"/>
      <c r="AC102" s="195"/>
      <c r="AD102" s="195"/>
      <c r="AE102" s="195"/>
      <c r="AF102" s="195"/>
    </row>
    <row r="103" spans="1:32" ht="15" customHeight="1">
      <c r="A103" s="342"/>
      <c r="B103" s="195"/>
      <c r="C103" s="195"/>
      <c r="D103" s="195"/>
      <c r="E103" s="195"/>
      <c r="F103" s="195"/>
      <c r="G103" s="195"/>
      <c r="H103" s="195"/>
      <c r="I103" s="195"/>
      <c r="J103" s="195"/>
      <c r="K103" s="195"/>
      <c r="L103" s="195"/>
      <c r="M103" s="195"/>
      <c r="N103" s="195"/>
      <c r="O103" s="195"/>
      <c r="P103" s="195"/>
      <c r="Q103" s="195"/>
      <c r="R103" s="195"/>
      <c r="S103" s="195"/>
      <c r="T103" s="195"/>
      <c r="U103" s="195"/>
      <c r="V103" s="195"/>
      <c r="W103" s="195"/>
      <c r="X103" s="195"/>
      <c r="Y103" s="195"/>
      <c r="Z103" s="195"/>
      <c r="AA103" s="195"/>
      <c r="AB103" s="195"/>
      <c r="AC103" s="195"/>
      <c r="AD103" s="195"/>
      <c r="AE103" s="195"/>
      <c r="AF103" s="195"/>
    </row>
  </sheetData>
  <sheetProtection selectLockedCells="1"/>
  <mergeCells count="10">
    <mergeCell ref="GV6:HC6"/>
    <mergeCell ref="C6:L6"/>
    <mergeCell ref="AL4:AV4"/>
    <mergeCell ref="CF4:CK4"/>
    <mergeCell ref="BA6:BH6"/>
    <mergeCell ref="M6:Q6"/>
    <mergeCell ref="Z6:AA6"/>
    <mergeCell ref="AB6:AF6"/>
    <mergeCell ref="AH6:AH7"/>
    <mergeCell ref="R6:Y6"/>
  </mergeCells>
  <dataValidations count="1">
    <dataValidation type="list" allowBlank="1" showInputMessage="1" showErrorMessage="1" sqref="H8:H37">
      <formula1>"Sim,Não"</formula1>
    </dataValidation>
  </dataValidations>
  <pageMargins left="0.511811024" right="0.511811024" top="0.78740157499999996" bottom="0.78740157499999996" header="0.31496062000000002" footer="0.31496062000000002"/>
  <drawing r:id="rId1"/>
  <legacyDrawing r:id="rId2"/>
</worksheet>
</file>

<file path=xl/worksheets/sheet51.xml><?xml version="1.0" encoding="utf-8"?>
<worksheet xmlns="http://schemas.openxmlformats.org/spreadsheetml/2006/main" xmlns:r="http://schemas.openxmlformats.org/officeDocument/2006/relationships">
  <sheetPr codeName="Plan58">
    <pageSetUpPr fitToPage="1"/>
  </sheetPr>
  <dimension ref="A1:R157"/>
  <sheetViews>
    <sheetView showGridLines="0" zoomScale="90" zoomScaleNormal="90" workbookViewId="0">
      <selection activeCell="B1" sqref="B1"/>
    </sheetView>
  </sheetViews>
  <sheetFormatPr defaultRowHeight="15" customHeight="1" zeroHeight="1"/>
  <cols>
    <col min="1" max="1" width="27.7109375" style="42" customWidth="1"/>
    <col min="2" max="2" width="3.85546875" style="194" customWidth="1"/>
    <col min="3" max="8" width="11.7109375" style="194" customWidth="1"/>
    <col min="9" max="11" width="18.85546875" style="194" customWidth="1"/>
    <col min="12" max="12" width="1.85546875" style="194" customWidth="1"/>
    <col min="13" max="13" width="2.85546875" style="194" bestFit="1" customWidth="1"/>
    <col min="14" max="14" width="4.140625" style="194" bestFit="1" customWidth="1"/>
    <col min="15" max="15" width="8.28515625" style="194" customWidth="1"/>
    <col min="16" max="18" width="9.140625" style="195"/>
    <col min="19" max="16384" width="9.140625" style="194"/>
  </cols>
  <sheetData>
    <row r="1" spans="1:18" s="191" customFormat="1" ht="33.950000000000003" customHeight="1">
      <c r="A1" s="498"/>
      <c r="C1" s="192" t="s">
        <v>22</v>
      </c>
      <c r="P1" s="193"/>
      <c r="Q1" s="193"/>
      <c r="R1" s="193"/>
    </row>
    <row r="2" spans="1:18" s="191" customFormat="1" ht="21.6" customHeight="1">
      <c r="A2" s="498"/>
      <c r="P2" s="193"/>
      <c r="Q2" s="193"/>
      <c r="R2" s="193"/>
    </row>
    <row r="3" spans="1:18" s="191" customFormat="1" ht="21.6" customHeight="1">
      <c r="A3" s="498"/>
      <c r="P3" s="193"/>
      <c r="Q3" s="193"/>
      <c r="R3" s="193"/>
    </row>
    <row r="4" spans="1:18" ht="30" customHeight="1"/>
    <row r="5" spans="1:18" ht="30" customHeight="1">
      <c r="C5" s="196" t="s">
        <v>576</v>
      </c>
      <c r="I5" s="671" t="s">
        <v>743</v>
      </c>
      <c r="J5" s="672"/>
      <c r="K5" s="672"/>
      <c r="L5" s="672"/>
      <c r="M5" s="672"/>
      <c r="N5" s="672"/>
      <c r="O5" s="673"/>
      <c r="R5" s="195" t="str">
        <f ca="1">'DB Func'!B3</f>
        <v>Funcionário 1</v>
      </c>
    </row>
    <row r="6" spans="1:18" ht="30" customHeight="1" thickBot="1">
      <c r="C6" s="197"/>
      <c r="D6" s="197"/>
      <c r="E6" s="197"/>
      <c r="F6" s="197"/>
      <c r="G6" s="197"/>
      <c r="H6" s="197"/>
      <c r="I6" s="197"/>
      <c r="J6" s="197"/>
      <c r="K6" s="197"/>
      <c r="L6" s="197"/>
      <c r="M6" s="197"/>
      <c r="N6" s="197"/>
      <c r="O6" s="197"/>
      <c r="R6" s="195" t="str">
        <f ca="1">'DB Func'!B4</f>
        <v>Funcionário 2</v>
      </c>
    </row>
    <row r="7" spans="1:18" ht="30" customHeight="1" thickBot="1">
      <c r="I7" s="195" t="s">
        <v>1031</v>
      </c>
      <c r="R7" s="195" t="str">
        <f ca="1">'DB Func'!B5</f>
        <v>Funcionário 3</v>
      </c>
    </row>
    <row r="8" spans="1:18" ht="20.25" customHeight="1">
      <c r="C8" s="199">
        <f>'P Gerais'!D7</f>
        <v>0</v>
      </c>
      <c r="D8" s="200"/>
      <c r="E8" s="200"/>
      <c r="F8" s="200"/>
      <c r="G8" s="200"/>
      <c r="H8" s="599" t="s">
        <v>557</v>
      </c>
      <c r="I8" s="600"/>
      <c r="J8" s="600"/>
      <c r="K8" s="601"/>
      <c r="L8" s="201"/>
      <c r="M8" s="653" t="s">
        <v>739</v>
      </c>
      <c r="N8" s="202"/>
      <c r="O8" s="203"/>
      <c r="R8" s="195" t="str">
        <f ca="1">'DB Func'!B6</f>
        <v>Funcionário 4</v>
      </c>
    </row>
    <row r="9" spans="1:18">
      <c r="C9" s="204" t="s">
        <v>27</v>
      </c>
      <c r="D9" s="616">
        <f>'P Gerais'!D10</f>
        <v>0</v>
      </c>
      <c r="E9" s="616"/>
      <c r="F9" s="616"/>
      <c r="G9" s="616"/>
      <c r="H9" s="616"/>
      <c r="I9" s="616"/>
      <c r="J9" s="205"/>
      <c r="K9" s="605" t="str">
        <f>"Mar/"&amp;'P Gerais'!D6</f>
        <v>Mar/2015</v>
      </c>
      <c r="L9" s="206"/>
      <c r="M9" s="654"/>
      <c r="N9" s="205"/>
      <c r="O9" s="661"/>
      <c r="R9" s="195" t="str">
        <f ca="1">'DB Func'!B7</f>
        <v>Funcionário 5</v>
      </c>
    </row>
    <row r="10" spans="1:18" ht="15.75" thickBot="1">
      <c r="C10" s="207" t="s">
        <v>26</v>
      </c>
      <c r="D10" s="629">
        <f>'P Gerais'!D9</f>
        <v>0</v>
      </c>
      <c r="E10" s="629"/>
      <c r="F10" s="629"/>
      <c r="G10" s="629"/>
      <c r="H10" s="629"/>
      <c r="I10" s="629"/>
      <c r="J10" s="208"/>
      <c r="K10" s="606"/>
      <c r="L10" s="206"/>
      <c r="M10" s="654"/>
      <c r="N10" s="205"/>
      <c r="O10" s="662"/>
      <c r="R10" s="195" t="str">
        <f ca="1">'DB Func'!B8</f>
        <v>Funcionário 6</v>
      </c>
    </row>
    <row r="11" spans="1:18" ht="8.25" customHeight="1" thickBot="1">
      <c r="C11" s="210"/>
      <c r="D11" s="210"/>
      <c r="E11" s="210"/>
      <c r="F11" s="210"/>
      <c r="G11" s="210"/>
      <c r="H11" s="210"/>
      <c r="I11" s="210"/>
      <c r="J11" s="210"/>
      <c r="K11" s="210"/>
      <c r="L11" s="211"/>
      <c r="M11" s="654"/>
      <c r="N11" s="205"/>
      <c r="O11" s="662"/>
      <c r="R11" s="195" t="str">
        <f ca="1">'DB Func'!B9</f>
        <v>Funcionário 7</v>
      </c>
    </row>
    <row r="12" spans="1:18">
      <c r="C12" s="212" t="s">
        <v>575</v>
      </c>
      <c r="D12" s="213" t="s">
        <v>559</v>
      </c>
      <c r="E12" s="214"/>
      <c r="F12" s="214"/>
      <c r="G12" s="214"/>
      <c r="H12" s="214"/>
      <c r="I12" s="213" t="s">
        <v>560</v>
      </c>
      <c r="J12" s="213" t="s">
        <v>561</v>
      </c>
      <c r="K12" s="215"/>
      <c r="L12" s="206"/>
      <c r="M12" s="654"/>
      <c r="N12" s="205"/>
      <c r="O12" s="662"/>
      <c r="R12" s="195" t="str">
        <f ca="1">'DB Func'!B10</f>
        <v>Funcionário 8</v>
      </c>
    </row>
    <row r="13" spans="1:18" ht="15.75" thickBot="1">
      <c r="C13" s="216">
        <v>1</v>
      </c>
      <c r="D13" s="630" t="str">
        <f>I5</f>
        <v>Rafael Avila</v>
      </c>
      <c r="E13" s="630"/>
      <c r="F13" s="630"/>
      <c r="G13" s="630"/>
      <c r="H13" s="630"/>
      <c r="I13" s="217"/>
      <c r="J13" s="630" t="e">
        <f ca="1">VLOOKUP(D13,dbmar,48,FALSE)</f>
        <v>#N/A</v>
      </c>
      <c r="K13" s="631"/>
      <c r="L13" s="218"/>
      <c r="M13" s="654"/>
      <c r="N13" s="219"/>
      <c r="O13" s="662"/>
      <c r="R13" s="195" t="str">
        <f ca="1">'DB Func'!B11</f>
        <v>Funcionário 9</v>
      </c>
    </row>
    <row r="14" spans="1:18" ht="8.25" customHeight="1">
      <c r="C14" s="220"/>
      <c r="D14" s="220"/>
      <c r="E14" s="220"/>
      <c r="F14" s="220"/>
      <c r="G14" s="220"/>
      <c r="H14" s="220"/>
      <c r="I14" s="220"/>
      <c r="J14" s="220"/>
      <c r="K14" s="220"/>
      <c r="L14" s="211"/>
      <c r="M14" s="654"/>
      <c r="N14" s="205"/>
      <c r="O14" s="662"/>
      <c r="Q14" s="195" t="e">
        <f ca="1">VLOOKUP('Folha Mar'!$I$5,Ferias!C8:AM37,37,FALSE)</f>
        <v>#N/A</v>
      </c>
      <c r="R14" s="195" t="str">
        <f ca="1">'DB Func'!B12</f>
        <v>Funcionário 10</v>
      </c>
    </row>
    <row r="15" spans="1:18">
      <c r="C15" s="588" t="s">
        <v>562</v>
      </c>
      <c r="D15" s="589"/>
      <c r="E15" s="589"/>
      <c r="F15" s="589"/>
      <c r="G15" s="589"/>
      <c r="H15" s="590"/>
      <c r="I15" s="221" t="s">
        <v>563</v>
      </c>
      <c r="J15" s="221" t="s">
        <v>564</v>
      </c>
      <c r="K15" s="221" t="s">
        <v>565</v>
      </c>
      <c r="L15" s="222"/>
      <c r="M15" s="654"/>
      <c r="N15" s="223"/>
      <c r="O15" s="662"/>
      <c r="R15" s="195" t="str">
        <f ca="1">'DB Func'!B13</f>
        <v>Funcionário 11</v>
      </c>
    </row>
    <row r="16" spans="1:18">
      <c r="C16" s="243" t="s">
        <v>1</v>
      </c>
      <c r="D16" s="244"/>
      <c r="E16" s="244"/>
      <c r="F16" s="244"/>
      <c r="G16" s="244"/>
      <c r="H16" s="245"/>
      <c r="I16" s="297" t="e">
        <f ca="1">OFFSET(INDIRECT(I7&amp;"!J8"),Q14-1,)</f>
        <v>#N/A</v>
      </c>
      <c r="J16" s="225" t="e">
        <f ca="1">OFFSET(INDIRECT(I7&amp;"!Fj8"),Q14-1,)</f>
        <v>#N/A</v>
      </c>
      <c r="K16" s="225"/>
      <c r="L16" s="222"/>
      <c r="M16" s="654"/>
      <c r="N16" s="223"/>
      <c r="O16" s="662"/>
      <c r="R16" s="195" t="str">
        <f ca="1">'DB Func'!B14</f>
        <v>Funcionário 12</v>
      </c>
    </row>
    <row r="17" spans="3:18">
      <c r="C17" s="579" t="s">
        <v>957</v>
      </c>
      <c r="D17" s="580"/>
      <c r="E17" s="580"/>
      <c r="F17" s="580"/>
      <c r="G17" s="580"/>
      <c r="H17" s="581"/>
      <c r="I17" s="224"/>
      <c r="J17" s="225" t="e">
        <f ca="1">OFFSET(INDIRECT(I7&amp;"!Z8"),Q14-1,)+OFFSET(INDIRECT(I7&amp;"!AA8"),Q14-1,)</f>
        <v>#N/A</v>
      </c>
      <c r="K17" s="225"/>
      <c r="L17" s="222"/>
      <c r="M17" s="654"/>
      <c r="N17" s="667"/>
      <c r="O17" s="662"/>
      <c r="R17" s="195" t="str">
        <f ca="1">'DB Func'!B16</f>
        <v>Funcionário 14</v>
      </c>
    </row>
    <row r="18" spans="3:18">
      <c r="C18" s="579" t="s">
        <v>522</v>
      </c>
      <c r="D18" s="580"/>
      <c r="E18" s="580"/>
      <c r="F18" s="580"/>
      <c r="G18" s="580"/>
      <c r="H18" s="581"/>
      <c r="I18" s="227" t="e">
        <f ca="1">OFFSET(INDIRECT(I7&amp;"!M8"),Q14-1,)</f>
        <v>#N/A</v>
      </c>
      <c r="J18" s="225" t="e">
        <f ca="1">OFFSET(INDIRECT(I7&amp;"!AR8"),Q14-1,)</f>
        <v>#N/A</v>
      </c>
      <c r="K18" s="225"/>
      <c r="L18" s="222"/>
      <c r="M18" s="654"/>
      <c r="N18" s="667"/>
      <c r="O18" s="662"/>
      <c r="R18" s="195" t="str">
        <f ca="1">'DB Func'!B18</f>
        <v>Funcionário 16</v>
      </c>
    </row>
    <row r="19" spans="3:18">
      <c r="C19" s="579" t="s">
        <v>964</v>
      </c>
      <c r="D19" s="580"/>
      <c r="E19" s="580"/>
      <c r="F19" s="580"/>
      <c r="G19" s="580"/>
      <c r="H19" s="581"/>
      <c r="I19" s="227" t="e">
        <f ca="1">OFFSET(INDIRECT(I7&amp;"!N8"),Q14-1,)</f>
        <v>#N/A</v>
      </c>
      <c r="J19" s="229" t="e">
        <f ca="1">OFFSET(INDIRECT(I7&amp;"!AS8"),Q14-1,)</f>
        <v>#N/A</v>
      </c>
      <c r="K19" s="225"/>
      <c r="L19" s="222"/>
      <c r="M19" s="654"/>
      <c r="N19" s="667"/>
      <c r="O19" s="662"/>
      <c r="R19" s="195" t="str">
        <f ca="1">'DB Func'!B20</f>
        <v>Funcionário 18</v>
      </c>
    </row>
    <row r="20" spans="3:18">
      <c r="C20" s="579" t="s">
        <v>963</v>
      </c>
      <c r="D20" s="580"/>
      <c r="E20" s="580"/>
      <c r="F20" s="580"/>
      <c r="G20" s="580"/>
      <c r="H20" s="581"/>
      <c r="I20" s="227" t="e">
        <f ca="1">OFFSET(INDIRECT(I7&amp;"!O8"),Q14-1,)</f>
        <v>#N/A</v>
      </c>
      <c r="J20" s="229" t="e">
        <f ca="1">OFFSET(INDIRECT(I7&amp;"!AT8"),Q14-1,)</f>
        <v>#N/A</v>
      </c>
      <c r="K20" s="225"/>
      <c r="L20" s="222"/>
      <c r="M20" s="654"/>
      <c r="N20" s="667"/>
      <c r="O20" s="662"/>
      <c r="R20" s="195" t="str">
        <f ca="1">'DB Func'!B21</f>
        <v>Funcionário 19</v>
      </c>
    </row>
    <row r="21" spans="3:18">
      <c r="C21" s="626" t="s">
        <v>962</v>
      </c>
      <c r="D21" s="627"/>
      <c r="E21" s="627"/>
      <c r="F21" s="627"/>
      <c r="G21" s="627"/>
      <c r="H21" s="628"/>
      <c r="I21" s="224" t="e">
        <f ca="1">OFFSET(INDIRECT(I7&amp;"!Q8"),Q14-1,)</f>
        <v>#N/A</v>
      </c>
      <c r="J21" s="225" t="e">
        <f ca="1">OFFSET(INDIRECT(I7&amp;"!AV8"),Q14-1,)</f>
        <v>#N/A</v>
      </c>
      <c r="K21" s="225"/>
      <c r="L21" s="222"/>
      <c r="M21" s="654"/>
      <c r="N21" s="668"/>
      <c r="O21" s="662"/>
      <c r="R21" s="195" t="str">
        <f ca="1">'DB Func'!B22</f>
        <v>Funcionário 20</v>
      </c>
    </row>
    <row r="22" spans="3:18">
      <c r="C22" s="626" t="s">
        <v>961</v>
      </c>
      <c r="D22" s="627"/>
      <c r="E22" s="627"/>
      <c r="F22" s="627"/>
      <c r="G22" s="627"/>
      <c r="H22" s="628"/>
      <c r="I22" s="224" t="e">
        <f ca="1">OFFSET(INDIRECT(I7&amp;"!P8"),Q14-1,)</f>
        <v>#N/A</v>
      </c>
      <c r="J22" s="225" t="e">
        <f ca="1">OFFSET(INDIRECT(I7&amp;"!AU8"),Q14-1,)</f>
        <v>#N/A</v>
      </c>
      <c r="K22" s="225"/>
      <c r="L22" s="222"/>
      <c r="M22" s="654"/>
      <c r="N22" s="223"/>
      <c r="O22" s="662"/>
      <c r="R22" s="195" t="str">
        <f ca="1">'DB Func'!B23</f>
        <v>Funcionário 21</v>
      </c>
    </row>
    <row r="23" spans="3:18">
      <c r="C23" s="626" t="s">
        <v>960</v>
      </c>
      <c r="D23" s="627"/>
      <c r="E23" s="627"/>
      <c r="F23" s="627"/>
      <c r="G23" s="627"/>
      <c r="H23" s="628"/>
      <c r="I23" s="238"/>
      <c r="J23" s="225" t="e">
        <f ca="1">OFFSET(INDIRECT(I7&amp;"!AQ8"),Q14-1,)</f>
        <v>#N/A</v>
      </c>
      <c r="K23" s="225"/>
      <c r="L23" s="222"/>
      <c r="M23" s="654"/>
      <c r="N23" s="223"/>
      <c r="O23" s="662"/>
      <c r="R23" s="195" t="str">
        <f ca="1">'DB Func'!B24</f>
        <v>Funcionário 22</v>
      </c>
    </row>
    <row r="24" spans="3:18">
      <c r="C24" s="658" t="s">
        <v>958</v>
      </c>
      <c r="D24" s="659"/>
      <c r="E24" s="659"/>
      <c r="F24" s="659"/>
      <c r="G24" s="659"/>
      <c r="H24" s="660"/>
      <c r="I24" s="238"/>
      <c r="J24" s="225" t="e">
        <f ca="1">OFFSET(INDIRECT(I7&amp;"!AK8"),Q14-1,)</f>
        <v>#N/A</v>
      </c>
      <c r="K24" s="225"/>
      <c r="L24" s="222"/>
      <c r="M24" s="654"/>
      <c r="N24" s="223"/>
      <c r="O24" s="239"/>
      <c r="R24" s="195" t="str">
        <f ca="1">'DB Func'!B25</f>
        <v>Funcionário 23</v>
      </c>
    </row>
    <row r="25" spans="3:18">
      <c r="C25" s="658" t="s">
        <v>730</v>
      </c>
      <c r="D25" s="659"/>
      <c r="E25" s="659"/>
      <c r="F25" s="659"/>
      <c r="G25" s="659"/>
      <c r="H25" s="660"/>
      <c r="I25" s="240"/>
      <c r="J25" s="225" t="e">
        <f ca="1">OFFSET(INDIRECT(I7&amp;"!FP8"),Q14-1,)</f>
        <v>#N/A</v>
      </c>
      <c r="K25" s="225"/>
      <c r="L25" s="222"/>
      <c r="M25" s="654"/>
      <c r="N25" s="223"/>
      <c r="O25" s="239"/>
      <c r="R25" s="195" t="str">
        <f ca="1">'DB Func'!B26</f>
        <v>Funcionário 24</v>
      </c>
    </row>
    <row r="26" spans="3:18">
      <c r="C26" s="658" t="s">
        <v>606</v>
      </c>
      <c r="D26" s="659"/>
      <c r="E26" s="659"/>
      <c r="F26" s="659"/>
      <c r="G26" s="659"/>
      <c r="H26" s="660"/>
      <c r="I26" s="240"/>
      <c r="J26" s="225" t="e">
        <f ca="1">OFFSET(INDIRECT(I7&amp;"!AW8"),Q14-1,)</f>
        <v>#N/A</v>
      </c>
      <c r="K26" s="225"/>
      <c r="L26" s="222"/>
      <c r="M26" s="654"/>
      <c r="N26" s="223"/>
      <c r="O26" s="239"/>
      <c r="R26" s="195" t="str">
        <f ca="1">'DB Func'!B27</f>
        <v>Funcionário 25</v>
      </c>
    </row>
    <row r="27" spans="3:18">
      <c r="C27" s="579" t="s">
        <v>605</v>
      </c>
      <c r="D27" s="580"/>
      <c r="E27" s="580"/>
      <c r="F27" s="580"/>
      <c r="G27" s="580"/>
      <c r="H27" s="581"/>
      <c r="I27" s="238"/>
      <c r="J27" s="225" t="e">
        <f ca="1">OFFSET(INDIRECT(I7&amp;"!AX8"),Q14-1,)</f>
        <v>#N/A</v>
      </c>
      <c r="K27" s="225"/>
      <c r="L27" s="222"/>
      <c r="M27" s="654"/>
      <c r="N27" s="223"/>
      <c r="O27" s="239"/>
      <c r="R27" s="195" t="str">
        <f ca="1">'DB Func'!B28</f>
        <v>Funcionário 26</v>
      </c>
    </row>
    <row r="28" spans="3:18">
      <c r="C28" s="243" t="s">
        <v>122</v>
      </c>
      <c r="D28" s="244"/>
      <c r="E28" s="244"/>
      <c r="F28" s="244"/>
      <c r="G28" s="244"/>
      <c r="H28" s="245"/>
      <c r="I28" s="238"/>
      <c r="J28" s="225" t="e">
        <f ca="1">OFFSET(INDIRECT(I7&amp;"!AY8"),Q14-1,)</f>
        <v>#N/A</v>
      </c>
      <c r="K28" s="225"/>
      <c r="L28" s="222"/>
      <c r="M28" s="654"/>
      <c r="N28" s="223"/>
      <c r="O28" s="239"/>
      <c r="R28" s="195" t="str">
        <f ca="1">'DB Func'!B29</f>
        <v>Funcionário 27</v>
      </c>
    </row>
    <row r="29" spans="3:18">
      <c r="C29" s="243" t="s">
        <v>159</v>
      </c>
      <c r="D29" s="244"/>
      <c r="E29" s="244"/>
      <c r="F29" s="244"/>
      <c r="G29" s="244"/>
      <c r="H29" s="245"/>
      <c r="I29" s="237" t="e">
        <f ca="1">IF(K29='P Gerais'!$F$25,'P Gerais'!F24,OFFSET(INDIRECT(I7&amp;"!BB8"),Q14-1,))</f>
        <v>#N/A</v>
      </c>
      <c r="J29" s="225"/>
      <c r="K29" s="225" t="e">
        <f ca="1">OFFSET(INDIRECT(I7&amp;"!BC8"),Q14-1,)</f>
        <v>#N/A</v>
      </c>
      <c r="L29" s="222"/>
      <c r="M29" s="654"/>
      <c r="N29" s="223"/>
      <c r="O29" s="239"/>
      <c r="R29" s="195" t="str">
        <f ca="1">'DB Func'!B30</f>
        <v>Funcionário 28</v>
      </c>
    </row>
    <row r="30" spans="3:18">
      <c r="C30" s="579" t="s">
        <v>160</v>
      </c>
      <c r="D30" s="580"/>
      <c r="E30" s="580"/>
      <c r="F30" s="580"/>
      <c r="G30" s="580"/>
      <c r="H30" s="581"/>
      <c r="I30" s="237" t="e">
        <f ca="1">OFFSET(INDIRECT(I7&amp;"!BE8"),Q14-1,)</f>
        <v>#N/A</v>
      </c>
      <c r="J30" s="225"/>
      <c r="K30" s="225" t="e">
        <f ca="1">OFFSET(INDIRECT(I7&amp;"!BF8"),Q14-1,)</f>
        <v>#N/A</v>
      </c>
      <c r="L30" s="222"/>
      <c r="M30" s="654"/>
      <c r="N30" s="246"/>
      <c r="O30" s="239"/>
      <c r="R30" s="195" t="str">
        <f ca="1">'DB Func'!B31</f>
        <v>Funcionário 29</v>
      </c>
    </row>
    <row r="31" spans="3:18">
      <c r="C31" s="579" t="s">
        <v>787</v>
      </c>
      <c r="D31" s="580"/>
      <c r="E31" s="580"/>
      <c r="F31" s="580"/>
      <c r="G31" s="580"/>
      <c r="H31" s="581"/>
      <c r="I31" s="238" t="e">
        <f ca="1">OFFSET(INDIRECT(I7&amp;"!AC8"),Q14-1,)</f>
        <v>#N/A</v>
      </c>
      <c r="J31" s="225"/>
      <c r="K31" s="225" t="e">
        <f ca="1">OFFSET(INDIRECT(I7&amp;"!Fl8"),Q14-1,)</f>
        <v>#N/A</v>
      </c>
      <c r="L31" s="222"/>
      <c r="M31" s="654"/>
      <c r="N31" s="223"/>
      <c r="O31" s="239"/>
      <c r="R31" s="195" t="str">
        <f ca="1">'DB Func'!B32</f>
        <v>Funcionário 30</v>
      </c>
    </row>
    <row r="32" spans="3:18">
      <c r="C32" s="579" t="s">
        <v>843</v>
      </c>
      <c r="D32" s="580"/>
      <c r="E32" s="580"/>
      <c r="F32" s="580"/>
      <c r="G32" s="580"/>
      <c r="H32" s="581"/>
      <c r="I32" s="247" t="e">
        <f ca="1">OFFSET(INDIRECT(I7&amp;"!Ab8"),Q14-1,)</f>
        <v>#N/A</v>
      </c>
      <c r="J32" s="225"/>
      <c r="K32" s="225" t="e">
        <f ca="1">OFFSET(INDIRECT(I7&amp;"!FK8"),Q14-1,)</f>
        <v>#N/A</v>
      </c>
      <c r="L32" s="222"/>
      <c r="M32" s="654"/>
      <c r="N32" s="223"/>
      <c r="O32" s="239"/>
    </row>
    <row r="33" spans="3:18">
      <c r="C33" s="579" t="str">
        <f>Resul!C29</f>
        <v>Empréstimo</v>
      </c>
      <c r="D33" s="580"/>
      <c r="E33" s="580"/>
      <c r="F33" s="580"/>
      <c r="G33" s="580"/>
      <c r="H33" s="581"/>
      <c r="I33" s="247"/>
      <c r="J33" s="225"/>
      <c r="K33" s="225" t="e">
        <f ca="1">OFFSET(INDIRECT(I7&amp;"!AD8"),Q14-1,)</f>
        <v>#N/A</v>
      </c>
      <c r="L33" s="222"/>
      <c r="M33" s="654"/>
      <c r="N33" s="223"/>
      <c r="O33" s="248"/>
      <c r="R33" s="195">
        <f ca="1">IFERROR(VLOOKUP(I5,R5:R31,1,0),-10)</f>
        <v>-10</v>
      </c>
    </row>
    <row r="34" spans="3:18">
      <c r="C34" s="579" t="str">
        <f>Resul!C30</f>
        <v>Pensão</v>
      </c>
      <c r="D34" s="580"/>
      <c r="E34" s="580"/>
      <c r="F34" s="580"/>
      <c r="G34" s="580"/>
      <c r="H34" s="581"/>
      <c r="I34" s="247"/>
      <c r="J34" s="225"/>
      <c r="K34" s="225" t="e">
        <f ca="1">OFFSET(INDIRECT(I7&amp;"!AE8"),Q14-1,)</f>
        <v>#N/A</v>
      </c>
      <c r="L34" s="222"/>
      <c r="M34" s="654"/>
      <c r="N34" s="223"/>
      <c r="O34" s="248"/>
    </row>
    <row r="35" spans="3:18">
      <c r="C35" s="579" t="s">
        <v>965</v>
      </c>
      <c r="D35" s="580"/>
      <c r="E35" s="580"/>
      <c r="F35" s="580"/>
      <c r="G35" s="580"/>
      <c r="H35" s="581"/>
      <c r="I35" s="247"/>
      <c r="J35" s="225"/>
      <c r="K35" s="225" t="e">
        <f ca="1">OFFSET(INDIRECT(I7&amp;"!AF8"),Q14-1,)</f>
        <v>#N/A</v>
      </c>
      <c r="L35" s="222"/>
      <c r="M35" s="654"/>
      <c r="N35" s="223"/>
      <c r="O35" s="248"/>
    </row>
    <row r="36" spans="3:18" ht="15" customHeight="1">
      <c r="C36" s="579" t="str">
        <f>Benef!C6</f>
        <v>-</v>
      </c>
      <c r="D36" s="580"/>
      <c r="E36" s="580"/>
      <c r="F36" s="580"/>
      <c r="G36" s="580"/>
      <c r="H36" s="581"/>
      <c r="I36" s="247"/>
      <c r="J36" s="225" t="e">
        <f ca="1">OFFSET(INDIRECT(I7&amp;"!gv8"),Q14-1,)</f>
        <v>#N/A</v>
      </c>
      <c r="K36" s="225" t="e">
        <f ca="1">OFFSET(INDIRECT(I7&amp;"!R8"),Q14-1,)</f>
        <v>#N/A</v>
      </c>
      <c r="L36" s="222"/>
      <c r="M36" s="654"/>
      <c r="N36" s="632" t="s">
        <v>738</v>
      </c>
      <c r="O36" s="635"/>
    </row>
    <row r="37" spans="3:18">
      <c r="C37" s="579" t="str">
        <f>Benef!C7</f>
        <v>-</v>
      </c>
      <c r="D37" s="580"/>
      <c r="E37" s="580"/>
      <c r="F37" s="580"/>
      <c r="G37" s="580"/>
      <c r="H37" s="581"/>
      <c r="I37" s="247"/>
      <c r="J37" s="225" t="e">
        <f ca="1">OFFSET(INDIRECT(I7&amp;"!gw8"),Q14-1,)</f>
        <v>#N/A</v>
      </c>
      <c r="K37" s="225" t="e">
        <f ca="1">OFFSET(INDIRECT(I7&amp;"!S8"),Q14-1,)</f>
        <v>#N/A</v>
      </c>
      <c r="L37" s="222"/>
      <c r="M37" s="654"/>
      <c r="N37" s="633"/>
      <c r="O37" s="636"/>
    </row>
    <row r="38" spans="3:18">
      <c r="C38" s="579" t="str">
        <f>Benef!C8</f>
        <v>-</v>
      </c>
      <c r="D38" s="580"/>
      <c r="E38" s="580"/>
      <c r="F38" s="580"/>
      <c r="G38" s="580"/>
      <c r="H38" s="581"/>
      <c r="I38" s="247"/>
      <c r="J38" s="225" t="e">
        <f ca="1">OFFSET(INDIRECT(I7&amp;"!gx8"),Q14-1,)</f>
        <v>#N/A</v>
      </c>
      <c r="K38" s="225" t="e">
        <f ca="1">OFFSET(INDIRECT(I7&amp;"!T8"),Q14-1,)</f>
        <v>#N/A</v>
      </c>
      <c r="L38" s="222"/>
      <c r="M38" s="654"/>
      <c r="N38" s="633"/>
      <c r="O38" s="636"/>
    </row>
    <row r="39" spans="3:18">
      <c r="C39" s="328" t="str">
        <f>Benef!C9</f>
        <v>-</v>
      </c>
      <c r="D39" s="324"/>
      <c r="E39" s="324"/>
      <c r="F39" s="324"/>
      <c r="G39" s="324"/>
      <c r="H39" s="325"/>
      <c r="I39" s="247"/>
      <c r="J39" s="225" t="e">
        <f ca="1">OFFSET(INDIRECT(I7&amp;"!gy8"),Q14-1,)</f>
        <v>#N/A</v>
      </c>
      <c r="K39" s="225" t="e">
        <f ca="1">OFFSET(INDIRECT(I7&amp;"!U8"),Q14-1,)</f>
        <v>#N/A</v>
      </c>
      <c r="L39" s="222"/>
      <c r="M39" s="654"/>
      <c r="N39" s="633"/>
      <c r="O39" s="636"/>
    </row>
    <row r="40" spans="3:18">
      <c r="C40" s="328" t="str">
        <f>Benef!C10</f>
        <v>-</v>
      </c>
      <c r="D40" s="324"/>
      <c r="E40" s="324"/>
      <c r="F40" s="324"/>
      <c r="G40" s="324"/>
      <c r="H40" s="325"/>
      <c r="I40" s="247"/>
      <c r="J40" s="225" t="e">
        <f ca="1">OFFSET(INDIRECT(I7&amp;"!gz8"),Q14-1,)</f>
        <v>#N/A</v>
      </c>
      <c r="K40" s="225" t="e">
        <f ca="1">OFFSET(INDIRECT(I7&amp;"!V8"),Q14-1,)</f>
        <v>#N/A</v>
      </c>
      <c r="L40" s="222"/>
      <c r="M40" s="654"/>
      <c r="N40" s="633"/>
      <c r="O40" s="636"/>
    </row>
    <row r="41" spans="3:18">
      <c r="C41" s="328" t="str">
        <f>Benef!C11</f>
        <v>-</v>
      </c>
      <c r="D41" s="324"/>
      <c r="E41" s="324"/>
      <c r="F41" s="324"/>
      <c r="G41" s="324"/>
      <c r="H41" s="325"/>
      <c r="I41" s="247"/>
      <c r="J41" s="225" t="e">
        <f ca="1">OFFSET(INDIRECT(I7&amp;"!ha8"),Q14-1,)</f>
        <v>#N/A</v>
      </c>
      <c r="K41" s="225" t="e">
        <f ca="1">OFFSET(INDIRECT(I7&amp;"!W8"),Q14-1,)</f>
        <v>#N/A</v>
      </c>
      <c r="L41" s="222"/>
      <c r="M41" s="654"/>
      <c r="N41" s="633"/>
      <c r="O41" s="636"/>
    </row>
    <row r="42" spans="3:18">
      <c r="C42" s="328" t="str">
        <f>Benef!C12</f>
        <v>-</v>
      </c>
      <c r="D42" s="324"/>
      <c r="E42" s="324"/>
      <c r="F42" s="324"/>
      <c r="G42" s="324"/>
      <c r="H42" s="325"/>
      <c r="I42" s="247"/>
      <c r="J42" s="225" t="e">
        <f ca="1">OFFSET(INDIRECT(I7&amp;"!hb8"),Q14-1,)</f>
        <v>#N/A</v>
      </c>
      <c r="K42" s="225" t="e">
        <f ca="1">OFFSET(INDIRECT(I7&amp;"!X8"),Q14-1,)</f>
        <v>#N/A</v>
      </c>
      <c r="L42" s="222"/>
      <c r="M42" s="654"/>
      <c r="N42" s="633"/>
      <c r="O42" s="636"/>
    </row>
    <row r="43" spans="3:18">
      <c r="C43" s="585" t="str">
        <f>Benef!C13</f>
        <v>-</v>
      </c>
      <c r="D43" s="586"/>
      <c r="E43" s="586"/>
      <c r="F43" s="586"/>
      <c r="G43" s="586"/>
      <c r="H43" s="587"/>
      <c r="I43" s="249"/>
      <c r="J43" s="250" t="e">
        <f ca="1">OFFSET(INDIRECT(I7&amp;"!hc8"),Q14-1,)</f>
        <v>#N/A</v>
      </c>
      <c r="K43" s="250" t="e">
        <f ca="1">OFFSET(INDIRECT(I7&amp;"!Y8"),Q14-1,)</f>
        <v>#N/A</v>
      </c>
      <c r="L43" s="222"/>
      <c r="M43" s="654"/>
      <c r="N43" s="633"/>
      <c r="O43" s="636"/>
    </row>
    <row r="44" spans="3:18">
      <c r="C44" s="251" t="s">
        <v>566</v>
      </c>
      <c r="D44" s="252"/>
      <c r="E44" s="252"/>
      <c r="F44" s="252"/>
      <c r="G44" s="252"/>
      <c r="H44" s="252"/>
      <c r="I44" s="253"/>
      <c r="J44" s="254" t="s">
        <v>567</v>
      </c>
      <c r="K44" s="254" t="s">
        <v>568</v>
      </c>
      <c r="L44" s="255"/>
      <c r="M44" s="654"/>
      <c r="N44" s="633"/>
      <c r="O44" s="636"/>
    </row>
    <row r="45" spans="3:18">
      <c r="C45" s="615"/>
      <c r="D45" s="616"/>
      <c r="E45" s="616"/>
      <c r="F45" s="616"/>
      <c r="G45" s="616"/>
      <c r="H45" s="616"/>
      <c r="I45" s="618"/>
      <c r="J45" s="256" t="e">
        <f ca="1">SUM(J16:J43)</f>
        <v>#N/A</v>
      </c>
      <c r="K45" s="256" t="e">
        <f ca="1">SUM(K16:K43)</f>
        <v>#N/A</v>
      </c>
      <c r="L45" s="222"/>
      <c r="M45" s="654"/>
      <c r="N45" s="633"/>
      <c r="O45" s="636"/>
    </row>
    <row r="46" spans="3:18" ht="21.75" customHeight="1">
      <c r="C46" s="615"/>
      <c r="D46" s="616"/>
      <c r="E46" s="616"/>
      <c r="F46" s="616"/>
      <c r="G46" s="616"/>
      <c r="H46" s="616"/>
      <c r="I46" s="618"/>
      <c r="J46" s="257" t="s">
        <v>569</v>
      </c>
      <c r="K46" s="258" t="e">
        <f ca="1">OFFSET(INDIRECT(I7&amp;"!BI8"),Q14-1,)</f>
        <v>#N/A</v>
      </c>
      <c r="L46" s="255"/>
      <c r="M46" s="654"/>
      <c r="N46" s="633"/>
      <c r="O46" s="636"/>
    </row>
    <row r="47" spans="3:18" ht="16.5" customHeight="1">
      <c r="C47" s="664" t="s">
        <v>570</v>
      </c>
      <c r="D47" s="665"/>
      <c r="E47" s="259" t="s">
        <v>571</v>
      </c>
      <c r="F47" s="259" t="s">
        <v>572</v>
      </c>
      <c r="G47" s="259"/>
      <c r="H47" s="259" t="s">
        <v>573</v>
      </c>
      <c r="I47" s="259"/>
      <c r="J47" s="259" t="s">
        <v>574</v>
      </c>
      <c r="K47" s="260"/>
      <c r="L47" s="255"/>
      <c r="M47" s="654"/>
      <c r="N47" s="633"/>
      <c r="O47" s="636"/>
    </row>
    <row r="48" spans="3:18">
      <c r="C48" s="648" t="e">
        <f ca="1">OFFSET(INDIRECT(I7&amp;"!BA8"),Q14-1,)</f>
        <v>#N/A</v>
      </c>
      <c r="D48" s="649"/>
      <c r="E48" s="264" t="e">
        <f ca="1">IF(I29='P Gerais'!F25,TEXT(Folha Mar!I29,"R$ 0,00"),I29)</f>
        <v>#N/A</v>
      </c>
      <c r="F48" s="264">
        <f>'P Gerais'!$D$18</f>
        <v>0.08</v>
      </c>
      <c r="G48" s="262"/>
      <c r="H48" s="262" t="e">
        <f ca="1">C48*F48</f>
        <v>#N/A</v>
      </c>
      <c r="I48" s="262"/>
      <c r="J48" s="264" t="e">
        <f ca="1">I30</f>
        <v>#N/A</v>
      </c>
      <c r="K48" s="263"/>
      <c r="L48" s="222"/>
      <c r="M48" s="655"/>
      <c r="N48" s="634"/>
      <c r="O48" s="637"/>
    </row>
    <row r="49" spans="3:15">
      <c r="C49" s="265"/>
      <c r="D49" s="266"/>
      <c r="E49" s="266"/>
      <c r="F49" s="266"/>
      <c r="G49" s="266"/>
      <c r="H49" s="266"/>
      <c r="I49" s="266"/>
      <c r="J49" s="266"/>
      <c r="K49" s="267"/>
      <c r="L49" s="222"/>
      <c r="M49" s="268"/>
      <c r="N49" s="269"/>
      <c r="O49" s="270"/>
    </row>
    <row r="50" spans="3:15" ht="15.75" thickBot="1">
      <c r="C50" s="271"/>
      <c r="D50" s="272"/>
      <c r="E50" s="272"/>
      <c r="F50" s="272"/>
      <c r="G50" s="272"/>
      <c r="H50" s="272"/>
      <c r="I50" s="272"/>
      <c r="J50" s="272"/>
      <c r="K50" s="272"/>
      <c r="L50" s="205"/>
      <c r="M50" s="272"/>
      <c r="N50" s="272"/>
      <c r="O50" s="272"/>
    </row>
    <row r="51" spans="3:15" ht="20.25" customHeight="1">
      <c r="C51" s="199">
        <f t="shared" ref="C51:H51" si="0">C8</f>
        <v>0</v>
      </c>
      <c r="D51" s="200"/>
      <c r="E51" s="200"/>
      <c r="F51" s="200"/>
      <c r="G51" s="200"/>
      <c r="H51" s="599" t="str">
        <f t="shared" si="0"/>
        <v>Recibo de Pagamento e Salário</v>
      </c>
      <c r="I51" s="600"/>
      <c r="J51" s="600"/>
      <c r="K51" s="601"/>
      <c r="L51" s="201"/>
      <c r="M51" s="653" t="s">
        <v>739</v>
      </c>
      <c r="N51" s="202"/>
      <c r="O51" s="203"/>
    </row>
    <row r="52" spans="3:15">
      <c r="C52" s="204" t="str">
        <f t="shared" ref="C52:K52" si="1">C9</f>
        <v>Endereço</v>
      </c>
      <c r="D52" s="602">
        <f t="shared" si="1"/>
        <v>0</v>
      </c>
      <c r="E52" s="603"/>
      <c r="F52" s="603"/>
      <c r="G52" s="603"/>
      <c r="H52" s="603"/>
      <c r="I52" s="604"/>
      <c r="J52" s="205"/>
      <c r="K52" s="605" t="str">
        <f t="shared" si="1"/>
        <v>Mar/2015</v>
      </c>
      <c r="L52" s="206"/>
      <c r="M52" s="654"/>
      <c r="N52" s="205"/>
      <c r="O52" s="661"/>
    </row>
    <row r="53" spans="3:15" ht="15.75" thickBot="1">
      <c r="C53" s="207" t="str">
        <f t="shared" ref="C53:D53" si="2">C10</f>
        <v>CNPJ</v>
      </c>
      <c r="D53" s="607">
        <f t="shared" si="2"/>
        <v>0</v>
      </c>
      <c r="E53" s="608"/>
      <c r="F53" s="608"/>
      <c r="G53" s="608"/>
      <c r="H53" s="608"/>
      <c r="I53" s="609"/>
      <c r="J53" s="208"/>
      <c r="K53" s="606"/>
      <c r="L53" s="206"/>
      <c r="M53" s="654"/>
      <c r="N53" s="205"/>
      <c r="O53" s="662"/>
    </row>
    <row r="54" spans="3:15" ht="8.25" customHeight="1" thickBot="1">
      <c r="C54" s="210"/>
      <c r="D54" s="210"/>
      <c r="E54" s="210"/>
      <c r="F54" s="210"/>
      <c r="G54" s="210"/>
      <c r="H54" s="210"/>
      <c r="I54" s="210"/>
      <c r="J54" s="210"/>
      <c r="K54" s="210"/>
      <c r="L54" s="211"/>
      <c r="M54" s="654"/>
      <c r="N54" s="205"/>
      <c r="O54" s="662"/>
    </row>
    <row r="55" spans="3:15">
      <c r="C55" s="212" t="str">
        <f t="shared" ref="C55:J55" si="3">C12</f>
        <v>CÓDIGO</v>
      </c>
      <c r="D55" s="213" t="str">
        <f t="shared" si="3"/>
        <v>NOME DO FUNCIONÁRIO</v>
      </c>
      <c r="E55" s="214"/>
      <c r="F55" s="214"/>
      <c r="G55" s="214"/>
      <c r="H55" s="214"/>
      <c r="I55" s="213" t="str">
        <f t="shared" si="3"/>
        <v>CBO</v>
      </c>
      <c r="J55" s="213" t="str">
        <f t="shared" si="3"/>
        <v>FUNÇÃO</v>
      </c>
      <c r="K55" s="215"/>
      <c r="L55" s="206"/>
      <c r="M55" s="654"/>
      <c r="N55" s="205"/>
      <c r="O55" s="662"/>
    </row>
    <row r="56" spans="3:15" ht="15.75" thickBot="1">
      <c r="C56" s="216">
        <f t="shared" ref="C56:J56" si="4">C13</f>
        <v>1</v>
      </c>
      <c r="D56" s="610" t="str">
        <f t="shared" si="4"/>
        <v>Rafael Avila</v>
      </c>
      <c r="E56" s="611"/>
      <c r="F56" s="611"/>
      <c r="G56" s="611"/>
      <c r="H56" s="612"/>
      <c r="I56" s="217"/>
      <c r="J56" s="610" t="e">
        <f t="shared" ca="1" si="4"/>
        <v>#N/A</v>
      </c>
      <c r="K56" s="613"/>
      <c r="L56" s="218"/>
      <c r="M56" s="654"/>
      <c r="N56" s="219"/>
      <c r="O56" s="662"/>
    </row>
    <row r="57" spans="3:15" ht="8.25" customHeight="1">
      <c r="C57" s="220"/>
      <c r="D57" s="220"/>
      <c r="E57" s="220"/>
      <c r="F57" s="220"/>
      <c r="G57" s="220"/>
      <c r="H57" s="220"/>
      <c r="I57" s="220"/>
      <c r="J57" s="220"/>
      <c r="K57" s="220"/>
      <c r="L57" s="211"/>
      <c r="M57" s="654"/>
      <c r="N57" s="205"/>
      <c r="O57" s="662"/>
    </row>
    <row r="58" spans="3:15">
      <c r="C58" s="588" t="str">
        <f t="shared" ref="C58:K58" si="5">C15</f>
        <v>Descrição</v>
      </c>
      <c r="D58" s="589"/>
      <c r="E58" s="589"/>
      <c r="F58" s="589"/>
      <c r="G58" s="589"/>
      <c r="H58" s="590"/>
      <c r="I58" s="221" t="str">
        <f t="shared" si="5"/>
        <v>Referência</v>
      </c>
      <c r="J58" s="221" t="str">
        <f t="shared" si="5"/>
        <v>Proventos</v>
      </c>
      <c r="K58" s="221" t="str">
        <f t="shared" si="5"/>
        <v>Descontos</v>
      </c>
      <c r="L58" s="222"/>
      <c r="M58" s="654"/>
      <c r="N58" s="223"/>
      <c r="O58" s="662"/>
    </row>
    <row r="59" spans="3:15" ht="15" customHeight="1">
      <c r="C59" s="243" t="str">
        <f t="shared" ref="C59:J59" si="6">C16</f>
        <v>Salário Bruto</v>
      </c>
      <c r="D59" s="244"/>
      <c r="E59" s="244"/>
      <c r="F59" s="244"/>
      <c r="G59" s="244"/>
      <c r="H59" s="245"/>
      <c r="I59" s="297" t="e">
        <f t="shared" ca="1" si="6"/>
        <v>#N/A</v>
      </c>
      <c r="J59" s="225" t="e">
        <f t="shared" ca="1" si="6"/>
        <v>#N/A</v>
      </c>
      <c r="K59" s="225"/>
      <c r="L59" s="222"/>
      <c r="M59" s="654"/>
      <c r="N59" s="223"/>
      <c r="O59" s="662"/>
    </row>
    <row r="60" spans="3:15" ht="15" customHeight="1">
      <c r="C60" s="579" t="str">
        <f t="shared" ref="C60:J60" si="7">C17</f>
        <v>Gratificação</v>
      </c>
      <c r="D60" s="580"/>
      <c r="E60" s="580"/>
      <c r="F60" s="580"/>
      <c r="G60" s="580"/>
      <c r="H60" s="581"/>
      <c r="I60" s="224">
        <f t="shared" si="7"/>
        <v>0</v>
      </c>
      <c r="J60" s="225" t="e">
        <f t="shared" ca="1" si="7"/>
        <v>#N/A</v>
      </c>
      <c r="K60" s="225"/>
      <c r="L60" s="222"/>
      <c r="M60" s="654"/>
      <c r="N60" s="667"/>
      <c r="O60" s="662"/>
    </row>
    <row r="61" spans="3:15" ht="15" customHeight="1">
      <c r="C61" s="579" t="str">
        <f t="shared" ref="C61:J61" si="8">C18</f>
        <v>Horas Extras</v>
      </c>
      <c r="D61" s="580"/>
      <c r="E61" s="580"/>
      <c r="F61" s="580"/>
      <c r="G61" s="580"/>
      <c r="H61" s="581"/>
      <c r="I61" s="227" t="e">
        <f t="shared" ca="1" si="8"/>
        <v>#N/A</v>
      </c>
      <c r="J61" s="225" t="e">
        <f t="shared" ca="1" si="8"/>
        <v>#N/A</v>
      </c>
      <c r="K61" s="225"/>
      <c r="L61" s="222"/>
      <c r="M61" s="654"/>
      <c r="N61" s="667"/>
      <c r="O61" s="662"/>
    </row>
    <row r="62" spans="3:15" ht="15" customHeight="1">
      <c r="C62" s="579" t="str">
        <f t="shared" ref="C62:J62" si="9">C19</f>
        <v>Horas Extras Noturna</v>
      </c>
      <c r="D62" s="580"/>
      <c r="E62" s="580"/>
      <c r="F62" s="580"/>
      <c r="G62" s="580"/>
      <c r="H62" s="581"/>
      <c r="I62" s="227" t="e">
        <f t="shared" ca="1" si="9"/>
        <v>#N/A</v>
      </c>
      <c r="J62" s="229" t="e">
        <f t="shared" ca="1" si="9"/>
        <v>#N/A</v>
      </c>
      <c r="K62" s="225"/>
      <c r="L62" s="222"/>
      <c r="M62" s="654"/>
      <c r="N62" s="667"/>
      <c r="O62" s="662"/>
    </row>
    <row r="63" spans="3:15" ht="15" customHeight="1">
      <c r="C63" s="579" t="str">
        <f t="shared" ref="C63:J63" si="10">C20</f>
        <v>Horas Extras DSR</v>
      </c>
      <c r="D63" s="580"/>
      <c r="E63" s="580"/>
      <c r="F63" s="580"/>
      <c r="G63" s="580"/>
      <c r="H63" s="581"/>
      <c r="I63" s="227" t="e">
        <f t="shared" ca="1" si="10"/>
        <v>#N/A</v>
      </c>
      <c r="J63" s="229" t="e">
        <f t="shared" ca="1" si="10"/>
        <v>#N/A</v>
      </c>
      <c r="K63" s="225"/>
      <c r="L63" s="222"/>
      <c r="M63" s="654"/>
      <c r="N63" s="667"/>
      <c r="O63" s="662"/>
    </row>
    <row r="64" spans="3:15" ht="15" customHeight="1">
      <c r="C64" s="582" t="str">
        <f t="shared" ref="C64:J64" si="11">C21</f>
        <v>Horas Extra Interjonada</v>
      </c>
      <c r="D64" s="583"/>
      <c r="E64" s="583"/>
      <c r="F64" s="583"/>
      <c r="G64" s="583"/>
      <c r="H64" s="584"/>
      <c r="I64" s="224" t="e">
        <f t="shared" ca="1" si="11"/>
        <v>#N/A</v>
      </c>
      <c r="J64" s="225" t="e">
        <f t="shared" ca="1" si="11"/>
        <v>#N/A</v>
      </c>
      <c r="K64" s="225"/>
      <c r="L64" s="222"/>
      <c r="M64" s="654"/>
      <c r="N64" s="668"/>
      <c r="O64" s="662"/>
    </row>
    <row r="65" spans="3:15" ht="15" customHeight="1">
      <c r="C65" s="582" t="str">
        <f t="shared" ref="C65:J65" si="12">C22</f>
        <v>Horas Extras Intrajornada</v>
      </c>
      <c r="D65" s="583"/>
      <c r="E65" s="583"/>
      <c r="F65" s="583"/>
      <c r="G65" s="583"/>
      <c r="H65" s="584"/>
      <c r="I65" s="224" t="e">
        <f t="shared" ca="1" si="12"/>
        <v>#N/A</v>
      </c>
      <c r="J65" s="225" t="e">
        <f t="shared" ca="1" si="12"/>
        <v>#N/A</v>
      </c>
      <c r="K65" s="225"/>
      <c r="L65" s="222"/>
      <c r="M65" s="654"/>
      <c r="N65" s="223"/>
      <c r="O65" s="662"/>
    </row>
    <row r="66" spans="3:15" ht="15" customHeight="1">
      <c r="C66" s="626" t="str">
        <f t="shared" ref="C66:J66" si="13">C23</f>
        <v>DSR / Horas Extras</v>
      </c>
      <c r="D66" s="627"/>
      <c r="E66" s="627"/>
      <c r="F66" s="627"/>
      <c r="G66" s="627"/>
      <c r="H66" s="628"/>
      <c r="I66" s="238"/>
      <c r="J66" s="225" t="e">
        <f t="shared" ca="1" si="13"/>
        <v>#N/A</v>
      </c>
      <c r="K66" s="225"/>
      <c r="L66" s="222"/>
      <c r="M66" s="654"/>
      <c r="N66" s="223"/>
      <c r="O66" s="662"/>
    </row>
    <row r="67" spans="3:15" ht="15" customHeight="1">
      <c r="C67" s="658" t="str">
        <f t="shared" ref="C67:J67" si="14">C24</f>
        <v>Feriado / DSR</v>
      </c>
      <c r="D67" s="659"/>
      <c r="E67" s="659"/>
      <c r="F67" s="659"/>
      <c r="G67" s="659"/>
      <c r="H67" s="660"/>
      <c r="I67" s="238"/>
      <c r="J67" s="225" t="e">
        <f t="shared" ca="1" si="14"/>
        <v>#N/A</v>
      </c>
      <c r="K67" s="225"/>
      <c r="L67" s="222"/>
      <c r="M67" s="654"/>
      <c r="N67" s="223"/>
      <c r="O67" s="239"/>
    </row>
    <row r="68" spans="3:15" ht="15" customHeight="1">
      <c r="C68" s="582" t="str">
        <f t="shared" ref="C68:J68" si="15">C25</f>
        <v>Adicional Noturno</v>
      </c>
      <c r="D68" s="583"/>
      <c r="E68" s="583"/>
      <c r="F68" s="583"/>
      <c r="G68" s="583"/>
      <c r="H68" s="584"/>
      <c r="I68" s="240">
        <f t="shared" si="15"/>
        <v>0</v>
      </c>
      <c r="J68" s="225" t="e">
        <f t="shared" ca="1" si="15"/>
        <v>#N/A</v>
      </c>
      <c r="K68" s="225"/>
      <c r="L68" s="222"/>
      <c r="M68" s="654"/>
      <c r="N68" s="223"/>
      <c r="O68" s="239"/>
    </row>
    <row r="69" spans="3:15" ht="15" customHeight="1">
      <c r="C69" s="582" t="str">
        <f t="shared" ref="C69:J69" si="16">C26</f>
        <v>Periculosidade</v>
      </c>
      <c r="D69" s="583"/>
      <c r="E69" s="583"/>
      <c r="F69" s="583"/>
      <c r="G69" s="583"/>
      <c r="H69" s="584"/>
      <c r="I69" s="240">
        <f t="shared" si="16"/>
        <v>0</v>
      </c>
      <c r="J69" s="225" t="e">
        <f t="shared" ca="1" si="16"/>
        <v>#N/A</v>
      </c>
      <c r="K69" s="225"/>
      <c r="L69" s="222"/>
      <c r="M69" s="654"/>
      <c r="N69" s="223"/>
      <c r="O69" s="239"/>
    </row>
    <row r="70" spans="3:15" ht="15" customHeight="1">
      <c r="C70" s="579" t="str">
        <f t="shared" ref="C70:J70" si="17">C27</f>
        <v>Insalubridade</v>
      </c>
      <c r="D70" s="580"/>
      <c r="E70" s="580"/>
      <c r="F70" s="580"/>
      <c r="G70" s="580"/>
      <c r="H70" s="581"/>
      <c r="I70" s="238">
        <f t="shared" si="17"/>
        <v>0</v>
      </c>
      <c r="J70" s="225" t="e">
        <f t="shared" ca="1" si="17"/>
        <v>#N/A</v>
      </c>
      <c r="K70" s="225"/>
      <c r="L70" s="222"/>
      <c r="M70" s="654"/>
      <c r="N70" s="223"/>
      <c r="O70" s="239"/>
    </row>
    <row r="71" spans="3:15" ht="15" customHeight="1">
      <c r="C71" s="243" t="str">
        <f t="shared" ref="C71:J71" si="18">C28</f>
        <v>Salário Família</v>
      </c>
      <c r="D71" s="244"/>
      <c r="E71" s="244"/>
      <c r="F71" s="244"/>
      <c r="G71" s="244"/>
      <c r="H71" s="245"/>
      <c r="I71" s="238"/>
      <c r="J71" s="225" t="e">
        <f t="shared" ca="1" si="18"/>
        <v>#N/A</v>
      </c>
      <c r="K71" s="225"/>
      <c r="L71" s="222"/>
      <c r="M71" s="654"/>
      <c r="N71" s="223"/>
      <c r="O71" s="239"/>
    </row>
    <row r="72" spans="3:15" ht="15" customHeight="1">
      <c r="C72" s="243" t="str">
        <f t="shared" ref="C72:K72" si="19">C29</f>
        <v>INSS</v>
      </c>
      <c r="D72" s="244"/>
      <c r="E72" s="244"/>
      <c r="F72" s="244"/>
      <c r="G72" s="244"/>
      <c r="H72" s="245"/>
      <c r="I72" s="237" t="e">
        <f t="shared" ca="1" si="19"/>
        <v>#N/A</v>
      </c>
      <c r="J72" s="225"/>
      <c r="K72" s="225" t="e">
        <f t="shared" ca="1" si="19"/>
        <v>#N/A</v>
      </c>
      <c r="L72" s="222"/>
      <c r="M72" s="654"/>
      <c r="N72" s="223"/>
      <c r="O72" s="239"/>
    </row>
    <row r="73" spans="3:15" ht="15" customHeight="1">
      <c r="C73" s="579" t="str">
        <f t="shared" ref="C73:K73" si="20">C30</f>
        <v>IRRF</v>
      </c>
      <c r="D73" s="580"/>
      <c r="E73" s="580"/>
      <c r="F73" s="580"/>
      <c r="G73" s="580"/>
      <c r="H73" s="581"/>
      <c r="I73" s="237" t="e">
        <f t="shared" ca="1" si="20"/>
        <v>#N/A</v>
      </c>
      <c r="J73" s="225"/>
      <c r="K73" s="225" t="e">
        <f t="shared" ca="1" si="20"/>
        <v>#N/A</v>
      </c>
      <c r="L73" s="222"/>
      <c r="M73" s="654"/>
      <c r="N73" s="246"/>
      <c r="O73" s="239"/>
    </row>
    <row r="74" spans="3:15" ht="15" customHeight="1">
      <c r="C74" s="579" t="str">
        <f t="shared" ref="C74:K74" si="21">C31</f>
        <v>Faltas</v>
      </c>
      <c r="D74" s="580"/>
      <c r="E74" s="580"/>
      <c r="F74" s="580"/>
      <c r="G74" s="580"/>
      <c r="H74" s="581"/>
      <c r="I74" s="238" t="e">
        <f t="shared" ca="1" si="21"/>
        <v>#N/A</v>
      </c>
      <c r="J74" s="225"/>
      <c r="K74" s="225" t="e">
        <f t="shared" ca="1" si="21"/>
        <v>#N/A</v>
      </c>
      <c r="L74" s="222"/>
      <c r="M74" s="654"/>
      <c r="N74" s="223"/>
      <c r="O74" s="239"/>
    </row>
    <row r="75" spans="3:15" ht="15" customHeight="1">
      <c r="C75" s="579" t="str">
        <f t="shared" ref="C75:K75" si="22">C32</f>
        <v>Atrasos</v>
      </c>
      <c r="D75" s="580"/>
      <c r="E75" s="580"/>
      <c r="F75" s="580"/>
      <c r="G75" s="580"/>
      <c r="H75" s="581"/>
      <c r="I75" s="247" t="e">
        <f t="shared" ca="1" si="22"/>
        <v>#N/A</v>
      </c>
      <c r="J75" s="225"/>
      <c r="K75" s="225" t="e">
        <f t="shared" ca="1" si="22"/>
        <v>#N/A</v>
      </c>
      <c r="L75" s="222"/>
      <c r="M75" s="654"/>
      <c r="N75" s="223"/>
      <c r="O75" s="239"/>
    </row>
    <row r="76" spans="3:15" ht="15" customHeight="1">
      <c r="C76" s="579" t="str">
        <f t="shared" ref="C76:K76" si="23">C33</f>
        <v>Empréstimo</v>
      </c>
      <c r="D76" s="580"/>
      <c r="E76" s="580"/>
      <c r="F76" s="580"/>
      <c r="G76" s="580"/>
      <c r="H76" s="581"/>
      <c r="I76" s="247"/>
      <c r="J76" s="225"/>
      <c r="K76" s="225" t="e">
        <f t="shared" ca="1" si="23"/>
        <v>#N/A</v>
      </c>
      <c r="L76" s="222"/>
      <c r="M76" s="654"/>
      <c r="N76" s="223"/>
      <c r="O76" s="248"/>
    </row>
    <row r="77" spans="3:15" ht="15" customHeight="1">
      <c r="C77" s="579" t="str">
        <f t="shared" ref="C77:K77" si="24">C34</f>
        <v>Pensão</v>
      </c>
      <c r="D77" s="580"/>
      <c r="E77" s="580"/>
      <c r="F77" s="580"/>
      <c r="G77" s="580"/>
      <c r="H77" s="581"/>
      <c r="I77" s="247"/>
      <c r="J77" s="225"/>
      <c r="K77" s="225" t="e">
        <f t="shared" ca="1" si="24"/>
        <v>#N/A</v>
      </c>
      <c r="L77" s="222"/>
      <c r="M77" s="654"/>
      <c r="N77" s="223"/>
      <c r="O77" s="248"/>
    </row>
    <row r="78" spans="3:15" ht="15" customHeight="1">
      <c r="C78" s="579" t="str">
        <f t="shared" ref="C78:K78" si="25">C35</f>
        <v>Outros Descontos</v>
      </c>
      <c r="D78" s="580"/>
      <c r="E78" s="580"/>
      <c r="F78" s="580"/>
      <c r="G78" s="580"/>
      <c r="H78" s="581"/>
      <c r="I78" s="247"/>
      <c r="J78" s="225"/>
      <c r="K78" s="225" t="e">
        <f t="shared" ca="1" si="25"/>
        <v>#N/A</v>
      </c>
      <c r="L78" s="222"/>
      <c r="M78" s="654"/>
      <c r="N78" s="223"/>
      <c r="O78" s="248"/>
    </row>
    <row r="79" spans="3:15" ht="15" customHeight="1">
      <c r="C79" s="579" t="str">
        <f t="shared" ref="C79:K79" si="26">C36</f>
        <v>-</v>
      </c>
      <c r="D79" s="580"/>
      <c r="E79" s="580"/>
      <c r="F79" s="580"/>
      <c r="G79" s="580"/>
      <c r="H79" s="581"/>
      <c r="I79" s="247"/>
      <c r="J79" s="225"/>
      <c r="K79" s="225" t="e">
        <f t="shared" ca="1" si="26"/>
        <v>#N/A</v>
      </c>
      <c r="L79" s="222"/>
      <c r="M79" s="654"/>
      <c r="N79" s="632" t="s">
        <v>738</v>
      </c>
      <c r="O79" s="635"/>
    </row>
    <row r="80" spans="3:15" ht="15" customHeight="1">
      <c r="C80" s="579" t="str">
        <f t="shared" ref="C80:K80" si="27">C37</f>
        <v>-</v>
      </c>
      <c r="D80" s="580"/>
      <c r="E80" s="580"/>
      <c r="F80" s="580"/>
      <c r="G80" s="580"/>
      <c r="H80" s="581"/>
      <c r="I80" s="247"/>
      <c r="J80" s="225"/>
      <c r="K80" s="225" t="e">
        <f t="shared" ca="1" si="27"/>
        <v>#N/A</v>
      </c>
      <c r="L80" s="222"/>
      <c r="M80" s="654"/>
      <c r="N80" s="633"/>
      <c r="O80" s="636"/>
    </row>
    <row r="81" spans="3:15" ht="15" customHeight="1">
      <c r="C81" s="579" t="str">
        <f t="shared" ref="C81:K81" si="28">C38</f>
        <v>-</v>
      </c>
      <c r="D81" s="580"/>
      <c r="E81" s="580"/>
      <c r="F81" s="580"/>
      <c r="G81" s="580"/>
      <c r="H81" s="581"/>
      <c r="I81" s="247"/>
      <c r="J81" s="225"/>
      <c r="K81" s="225" t="e">
        <f t="shared" ca="1" si="28"/>
        <v>#N/A</v>
      </c>
      <c r="L81" s="222"/>
      <c r="M81" s="654"/>
      <c r="N81" s="633"/>
      <c r="O81" s="636"/>
    </row>
    <row r="82" spans="3:15" ht="15" customHeight="1">
      <c r="C82" s="328" t="str">
        <f t="shared" ref="C82:K82" si="29">C39</f>
        <v>-</v>
      </c>
      <c r="D82" s="324"/>
      <c r="E82" s="324"/>
      <c r="F82" s="324"/>
      <c r="G82" s="324"/>
      <c r="H82" s="325"/>
      <c r="I82" s="247"/>
      <c r="J82" s="225"/>
      <c r="K82" s="225" t="e">
        <f t="shared" ca="1" si="29"/>
        <v>#N/A</v>
      </c>
      <c r="L82" s="222"/>
      <c r="M82" s="654"/>
      <c r="N82" s="633"/>
      <c r="O82" s="636"/>
    </row>
    <row r="83" spans="3:15" ht="15" customHeight="1">
      <c r="C83" s="328" t="str">
        <f t="shared" ref="C83:K83" si="30">C40</f>
        <v>-</v>
      </c>
      <c r="D83" s="324"/>
      <c r="E83" s="324"/>
      <c r="F83" s="324"/>
      <c r="G83" s="324"/>
      <c r="H83" s="325"/>
      <c r="I83" s="247"/>
      <c r="J83" s="225"/>
      <c r="K83" s="225" t="e">
        <f t="shared" ca="1" si="30"/>
        <v>#N/A</v>
      </c>
      <c r="L83" s="222"/>
      <c r="M83" s="654"/>
      <c r="N83" s="633"/>
      <c r="O83" s="636"/>
    </row>
    <row r="84" spans="3:15" ht="15" customHeight="1">
      <c r="C84" s="328" t="str">
        <f t="shared" ref="C84:K84" si="31">C41</f>
        <v>-</v>
      </c>
      <c r="D84" s="324"/>
      <c r="E84" s="324"/>
      <c r="F84" s="324"/>
      <c r="G84" s="324"/>
      <c r="H84" s="325"/>
      <c r="I84" s="247"/>
      <c r="J84" s="225"/>
      <c r="K84" s="225" t="e">
        <f t="shared" ca="1" si="31"/>
        <v>#N/A</v>
      </c>
      <c r="L84" s="222"/>
      <c r="M84" s="654"/>
      <c r="N84" s="633"/>
      <c r="O84" s="636"/>
    </row>
    <row r="85" spans="3:15" ht="15" customHeight="1">
      <c r="C85" s="328" t="str">
        <f t="shared" ref="C85:K85" si="32">C42</f>
        <v>-</v>
      </c>
      <c r="D85" s="324"/>
      <c r="E85" s="324"/>
      <c r="F85" s="324"/>
      <c r="G85" s="324"/>
      <c r="H85" s="325"/>
      <c r="I85" s="247"/>
      <c r="J85" s="225"/>
      <c r="K85" s="225" t="e">
        <f t="shared" ca="1" si="32"/>
        <v>#N/A</v>
      </c>
      <c r="L85" s="222"/>
      <c r="M85" s="654"/>
      <c r="N85" s="633"/>
      <c r="O85" s="636"/>
    </row>
    <row r="86" spans="3:15" ht="15" customHeight="1">
      <c r="C86" s="585" t="str">
        <f t="shared" ref="C86:K86" si="33">C43</f>
        <v>-</v>
      </c>
      <c r="D86" s="586"/>
      <c r="E86" s="586"/>
      <c r="F86" s="586"/>
      <c r="G86" s="586"/>
      <c r="H86" s="587"/>
      <c r="I86" s="249"/>
      <c r="J86" s="250"/>
      <c r="K86" s="250" t="e">
        <f t="shared" ca="1" si="33"/>
        <v>#N/A</v>
      </c>
      <c r="L86" s="222"/>
      <c r="M86" s="654"/>
      <c r="N86" s="633"/>
      <c r="O86" s="636"/>
    </row>
    <row r="87" spans="3:15">
      <c r="C87" s="251" t="str">
        <f t="shared" ref="C87:K87" si="34">C44</f>
        <v>MENSAGENS</v>
      </c>
      <c r="D87" s="252"/>
      <c r="E87" s="252"/>
      <c r="F87" s="252"/>
      <c r="G87" s="252"/>
      <c r="H87" s="252"/>
      <c r="I87" s="253"/>
      <c r="J87" s="254" t="str">
        <f t="shared" si="34"/>
        <v>Total dos Vencimentos</v>
      </c>
      <c r="K87" s="254" t="str">
        <f t="shared" si="34"/>
        <v>Total dos Descontos</v>
      </c>
      <c r="L87" s="255"/>
      <c r="M87" s="654"/>
      <c r="N87" s="633"/>
      <c r="O87" s="636"/>
    </row>
    <row r="88" spans="3:15">
      <c r="C88" s="641"/>
      <c r="D88" s="603"/>
      <c r="E88" s="603"/>
      <c r="F88" s="603"/>
      <c r="G88" s="603"/>
      <c r="H88" s="603"/>
      <c r="I88" s="642"/>
      <c r="J88" s="256" t="e">
        <f t="shared" ref="J88:K88" ca="1" si="35">J45</f>
        <v>#N/A</v>
      </c>
      <c r="K88" s="256" t="e">
        <f t="shared" ca="1" si="35"/>
        <v>#N/A</v>
      </c>
      <c r="L88" s="222"/>
      <c r="M88" s="654"/>
      <c r="N88" s="633"/>
      <c r="O88" s="636"/>
    </row>
    <row r="89" spans="3:15" ht="21.75" customHeight="1">
      <c r="C89" s="643"/>
      <c r="D89" s="644"/>
      <c r="E89" s="644"/>
      <c r="F89" s="644"/>
      <c r="G89" s="644"/>
      <c r="H89" s="644"/>
      <c r="I89" s="645"/>
      <c r="J89" s="257" t="str">
        <f t="shared" ref="J89:K89" si="36">J46</f>
        <v>Líquido a Receber-&gt;</v>
      </c>
      <c r="K89" s="258" t="e">
        <f t="shared" ca="1" si="36"/>
        <v>#N/A</v>
      </c>
      <c r="L89" s="255"/>
      <c r="M89" s="654"/>
      <c r="N89" s="633"/>
      <c r="O89" s="636"/>
    </row>
    <row r="90" spans="3:15" ht="16.5" customHeight="1">
      <c r="C90" s="646" t="str">
        <f t="shared" ref="C90:J90" si="37">C47</f>
        <v>Salário Base</v>
      </c>
      <c r="D90" s="647"/>
      <c r="E90" s="259" t="str">
        <f t="shared" si="37"/>
        <v>Base Cálc. INSS</v>
      </c>
      <c r="F90" s="259" t="str">
        <f t="shared" si="37"/>
        <v>Base Cálc.FGTS</v>
      </c>
      <c r="G90" s="259"/>
      <c r="H90" s="259" t="str">
        <f t="shared" si="37"/>
        <v>FGTS do Mês</v>
      </c>
      <c r="I90" s="259"/>
      <c r="J90" s="259" t="str">
        <f t="shared" si="37"/>
        <v>Base Cálc. IRRF</v>
      </c>
      <c r="K90" s="260"/>
      <c r="L90" s="255"/>
      <c r="M90" s="654"/>
      <c r="N90" s="633"/>
      <c r="O90" s="636"/>
    </row>
    <row r="91" spans="3:15" ht="16.5" customHeight="1">
      <c r="C91" s="669" t="e">
        <f t="shared" ref="C91:J91" ca="1" si="38">C48</f>
        <v>#N/A</v>
      </c>
      <c r="D91" s="670"/>
      <c r="E91" s="264" t="e">
        <f t="shared" ca="1" si="38"/>
        <v>#N/A</v>
      </c>
      <c r="F91" s="264">
        <f t="shared" si="38"/>
        <v>0.08</v>
      </c>
      <c r="G91" s="262"/>
      <c r="H91" s="262" t="e">
        <f t="shared" ca="1" si="38"/>
        <v>#N/A</v>
      </c>
      <c r="I91" s="262"/>
      <c r="J91" s="264" t="e">
        <f t="shared" ca="1" si="38"/>
        <v>#N/A</v>
      </c>
      <c r="K91" s="263"/>
      <c r="L91" s="222"/>
      <c r="M91" s="655"/>
      <c r="N91" s="634"/>
      <c r="O91" s="637"/>
    </row>
    <row r="92" spans="3:15" ht="30" customHeight="1">
      <c r="C92" s="281"/>
      <c r="D92" s="281"/>
      <c r="E92" s="281"/>
      <c r="F92" s="281"/>
      <c r="G92" s="281"/>
      <c r="H92" s="282"/>
      <c r="I92" s="281"/>
      <c r="J92" s="281"/>
      <c r="K92" s="281"/>
      <c r="L92" s="281"/>
      <c r="M92" s="283"/>
      <c r="N92" s="284"/>
      <c r="O92" s="284"/>
    </row>
    <row r="93" spans="3:15" ht="30" customHeight="1"/>
    <row r="94" spans="3:15" ht="30" customHeight="1"/>
    <row r="95" spans="3:15" ht="30" customHeight="1"/>
    <row r="96" spans="3:15" ht="30" customHeight="1"/>
    <row r="97" ht="30" customHeight="1"/>
    <row r="98" ht="30" customHeight="1"/>
    <row r="99" ht="30" customHeight="1"/>
    <row r="100" ht="30" customHeight="1"/>
    <row r="101" ht="30" customHeight="1"/>
    <row r="102" ht="30" customHeight="1"/>
    <row r="103" ht="30" customHeight="1"/>
    <row r="104" ht="30" customHeight="1"/>
    <row r="105" ht="30" customHeight="1"/>
    <row r="106" ht="30" customHeight="1"/>
    <row r="107" ht="30" customHeight="1"/>
    <row r="108" ht="30" customHeight="1"/>
    <row r="109" ht="30" customHeight="1"/>
    <row r="110" ht="30" customHeight="1"/>
    <row r="111" ht="30" customHeight="1"/>
    <row r="112" ht="30" customHeight="1"/>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ht="15" customHeight="1"/>
    <row r="153" ht="15" customHeight="1"/>
    <row r="154" ht="15" customHeight="1"/>
    <row r="155" ht="15" customHeight="1"/>
    <row r="156" ht="15" customHeight="1"/>
    <row r="157" ht="15" customHeight="1"/>
  </sheetData>
  <sheetProtection selectLockedCells="1"/>
  <mergeCells count="75">
    <mergeCell ref="C80:H80"/>
    <mergeCell ref="C81:H81"/>
    <mergeCell ref="C69:H69"/>
    <mergeCell ref="C70:H70"/>
    <mergeCell ref="C73:H73"/>
    <mergeCell ref="C74:H74"/>
    <mergeCell ref="C79:H79"/>
    <mergeCell ref="C46:I46"/>
    <mergeCell ref="C47:D47"/>
    <mergeCell ref="C48:D48"/>
    <mergeCell ref="H51:K51"/>
    <mergeCell ref="C65:H65"/>
    <mergeCell ref="C37:H37"/>
    <mergeCell ref="C38:H38"/>
    <mergeCell ref="C43:H43"/>
    <mergeCell ref="C45:I45"/>
    <mergeCell ref="O52:O66"/>
    <mergeCell ref="D53:I53"/>
    <mergeCell ref="D56:H56"/>
    <mergeCell ref="J56:K56"/>
    <mergeCell ref="C58:H58"/>
    <mergeCell ref="C60:H60"/>
    <mergeCell ref="C61:H61"/>
    <mergeCell ref="D52:I52"/>
    <mergeCell ref="K52:K53"/>
    <mergeCell ref="C62:H62"/>
    <mergeCell ref="C63:H63"/>
    <mergeCell ref="N60:N64"/>
    <mergeCell ref="C33:H33"/>
    <mergeCell ref="C34:H34"/>
    <mergeCell ref="C31:H31"/>
    <mergeCell ref="C35:H35"/>
    <mergeCell ref="C36:H36"/>
    <mergeCell ref="C25:H25"/>
    <mergeCell ref="C26:H26"/>
    <mergeCell ref="C27:H27"/>
    <mergeCell ref="C30:H30"/>
    <mergeCell ref="C32:H32"/>
    <mergeCell ref="C19:H19"/>
    <mergeCell ref="C20:H20"/>
    <mergeCell ref="C21:H21"/>
    <mergeCell ref="C22:H22"/>
    <mergeCell ref="C23:H23"/>
    <mergeCell ref="O36:O48"/>
    <mergeCell ref="I5:O5"/>
    <mergeCell ref="H8:K8"/>
    <mergeCell ref="M8:M48"/>
    <mergeCell ref="D9:I9"/>
    <mergeCell ref="K9:K10"/>
    <mergeCell ref="O9:O23"/>
    <mergeCell ref="D10:I10"/>
    <mergeCell ref="D13:H13"/>
    <mergeCell ref="J13:K13"/>
    <mergeCell ref="C15:H15"/>
    <mergeCell ref="N17:N21"/>
    <mergeCell ref="C24:H24"/>
    <mergeCell ref="C17:H17"/>
    <mergeCell ref="C18:H18"/>
    <mergeCell ref="N36:N48"/>
    <mergeCell ref="N79:N91"/>
    <mergeCell ref="O79:O91"/>
    <mergeCell ref="C86:H86"/>
    <mergeCell ref="C88:I88"/>
    <mergeCell ref="C89:I89"/>
    <mergeCell ref="C90:D90"/>
    <mergeCell ref="C91:D91"/>
    <mergeCell ref="M51:M91"/>
    <mergeCell ref="C64:H64"/>
    <mergeCell ref="C66:H66"/>
    <mergeCell ref="C67:H67"/>
    <mergeCell ref="C75:H75"/>
    <mergeCell ref="C68:H68"/>
    <mergeCell ref="C76:H76"/>
    <mergeCell ref="C77:H77"/>
    <mergeCell ref="C78:H78"/>
  </mergeCells>
  <conditionalFormatting sqref="D13:K13 I16:K27 J45:K45 K46 I29:K43 K28">
    <cfRule type="expression" dxfId="66" priority="1855">
      <formula>$R$33=-10</formula>
    </cfRule>
  </conditionalFormatting>
  <conditionalFormatting sqref="I28:J28">
    <cfRule type="expression" dxfId="65" priority="9">
      <formula>$R$33=-10</formula>
    </cfRule>
  </conditionalFormatting>
  <conditionalFormatting sqref="I71:J71">
    <cfRule type="expression" dxfId="64" priority="2">
      <formula>$R$33=-10</formula>
    </cfRule>
  </conditionalFormatting>
  <conditionalFormatting sqref="C48:J48">
    <cfRule type="expression" dxfId="63" priority="7">
      <formula>$R$32=-10</formula>
    </cfRule>
  </conditionalFormatting>
  <conditionalFormatting sqref="D56:K56 I59:K70 J88:K88 K89 I72:K86 K71">
    <cfRule type="expression" dxfId="62" priority="3">
      <formula>$R$33=-10</formula>
    </cfRule>
  </conditionalFormatting>
  <conditionalFormatting sqref="C91:J91">
    <cfRule type="expression" dxfId="61" priority="1">
      <formula>$R$32=-10</formula>
    </cfRule>
  </conditionalFormatting>
  <dataValidations count="1">
    <dataValidation type="list" allowBlank="1" showInputMessage="1" showErrorMessage="1" sqref="I5:O5">
      <formula1>$R$5:$R$31</formula1>
    </dataValidation>
  </dataValidations>
  <pageMargins left="0.511811024" right="0.511811024" top="0.78740157499999996" bottom="0.78740157499999996" header="0.31496062000000002" footer="0.31496062000000002"/>
  <pageSetup paperSize="9" scale="62" fitToWidth="0" orientation="portrait" r:id="rId1"/>
  <drawing r:id="rId2"/>
</worksheet>
</file>

<file path=xl/worksheets/sheet52.xml><?xml version="1.0" encoding="utf-8"?>
<worksheet xmlns="http://schemas.openxmlformats.org/spreadsheetml/2006/main" xmlns:r="http://schemas.openxmlformats.org/officeDocument/2006/relationships">
  <sheetPr codeName="Plan48"/>
  <dimension ref="A1:HC103"/>
  <sheetViews>
    <sheetView showGridLines="0" zoomScale="90" zoomScaleNormal="90" workbookViewId="0">
      <selection activeCell="A14" sqref="A14"/>
    </sheetView>
  </sheetViews>
  <sheetFormatPr defaultColWidth="22.140625" defaultRowHeight="0" customHeight="1" zeroHeight="1"/>
  <cols>
    <col min="1" max="1" width="27.7109375" style="42" customWidth="1"/>
    <col min="2" max="2" width="3.85546875" style="194" customWidth="1"/>
    <col min="3" max="3" width="50.140625" style="194" bestFit="1" customWidth="1"/>
    <col min="4" max="5" width="17.5703125" style="194" customWidth="1"/>
    <col min="6" max="12" width="17.140625" style="194" customWidth="1"/>
    <col min="13" max="27" width="20.7109375" style="194" customWidth="1"/>
    <col min="28" max="32" width="22.140625" style="194"/>
    <col min="33" max="35" width="0" style="195" hidden="1" customWidth="1"/>
    <col min="36" max="94" width="0" style="362" hidden="1" customWidth="1"/>
    <col min="95" max="203" width="0" style="363" hidden="1" customWidth="1"/>
    <col min="204" max="16384" width="22.140625" style="195"/>
  </cols>
  <sheetData>
    <row r="1" spans="1:211" s="193" customFormat="1" ht="33.950000000000003" customHeight="1">
      <c r="A1" s="498"/>
      <c r="B1" s="191"/>
      <c r="C1" s="192" t="s">
        <v>18</v>
      </c>
      <c r="D1" s="191"/>
      <c r="E1" s="191"/>
      <c r="F1" s="191"/>
      <c r="G1" s="191"/>
      <c r="H1" s="191"/>
      <c r="I1" s="191"/>
      <c r="J1" s="191"/>
      <c r="K1" s="191"/>
      <c r="L1" s="191"/>
      <c r="M1" s="191"/>
      <c r="N1" s="191"/>
      <c r="O1" s="191"/>
      <c r="P1" s="191"/>
      <c r="Q1" s="191"/>
      <c r="R1" s="191"/>
      <c r="S1" s="191"/>
      <c r="T1" s="191"/>
      <c r="U1" s="191"/>
      <c r="V1" s="191"/>
      <c r="W1" s="191"/>
      <c r="X1" s="191"/>
      <c r="Y1" s="191"/>
      <c r="Z1" s="191"/>
      <c r="AA1" s="191"/>
      <c r="AB1" s="191"/>
      <c r="AC1" s="191"/>
      <c r="AD1" s="191"/>
      <c r="AE1" s="191"/>
      <c r="AF1" s="191"/>
      <c r="AJ1" s="362"/>
      <c r="AK1" s="362"/>
      <c r="AL1" s="362"/>
      <c r="AM1" s="362"/>
      <c r="AN1" s="362"/>
      <c r="AO1" s="362"/>
      <c r="AP1" s="362"/>
      <c r="AQ1" s="362"/>
      <c r="AR1" s="362"/>
      <c r="AS1" s="362"/>
      <c r="AT1" s="362"/>
      <c r="AU1" s="362"/>
      <c r="AV1" s="362"/>
      <c r="AW1" s="362"/>
      <c r="AX1" s="362"/>
      <c r="AY1" s="362"/>
      <c r="AZ1" s="362"/>
      <c r="BA1" s="362"/>
      <c r="BB1" s="362"/>
      <c r="BC1" s="362"/>
      <c r="BD1" s="362"/>
      <c r="BE1" s="362"/>
      <c r="BF1" s="362"/>
      <c r="BG1" s="362"/>
      <c r="BH1" s="362"/>
      <c r="BI1" s="362"/>
      <c r="BJ1" s="362"/>
      <c r="BK1" s="362"/>
      <c r="BL1" s="362"/>
      <c r="BM1" s="362"/>
      <c r="BN1" s="362"/>
      <c r="BO1" s="362"/>
      <c r="BP1" s="362"/>
      <c r="BQ1" s="362"/>
      <c r="BR1" s="362"/>
      <c r="BS1" s="362"/>
      <c r="BT1" s="362"/>
      <c r="BU1" s="362"/>
      <c r="BV1" s="362"/>
      <c r="BW1" s="362"/>
      <c r="BX1" s="362"/>
      <c r="BY1" s="362"/>
      <c r="BZ1" s="362"/>
      <c r="CA1" s="362"/>
      <c r="CB1" s="362"/>
      <c r="CC1" s="362"/>
      <c r="CD1" s="362"/>
      <c r="CE1" s="362"/>
      <c r="CF1" s="362"/>
      <c r="CG1" s="362"/>
      <c r="CH1" s="362"/>
      <c r="CI1" s="362"/>
      <c r="CJ1" s="362"/>
      <c r="CK1" s="362"/>
      <c r="CL1" s="362"/>
      <c r="CM1" s="362"/>
      <c r="CN1" s="362"/>
      <c r="CO1" s="362"/>
      <c r="CP1" s="362"/>
      <c r="CQ1" s="363"/>
      <c r="CR1" s="363"/>
      <c r="CS1" s="363"/>
      <c r="CT1" s="363"/>
      <c r="CU1" s="363"/>
      <c r="CV1" s="363"/>
      <c r="CW1" s="363"/>
      <c r="CX1" s="363"/>
      <c r="CY1" s="363"/>
      <c r="CZ1" s="363"/>
      <c r="DA1" s="363"/>
      <c r="DB1" s="363"/>
      <c r="DC1" s="363"/>
      <c r="DD1" s="363"/>
      <c r="DE1" s="363"/>
      <c r="DF1" s="363"/>
      <c r="DG1" s="363"/>
      <c r="DH1" s="363"/>
      <c r="DI1" s="363"/>
      <c r="DJ1" s="363"/>
      <c r="DK1" s="363"/>
      <c r="DL1" s="363"/>
      <c r="DM1" s="363"/>
      <c r="DN1" s="363"/>
      <c r="DO1" s="363"/>
      <c r="DP1" s="363"/>
      <c r="DQ1" s="363"/>
      <c r="DR1" s="363"/>
      <c r="DS1" s="363"/>
      <c r="DT1" s="363"/>
      <c r="DU1" s="363"/>
      <c r="DV1" s="363"/>
      <c r="DW1" s="363"/>
      <c r="DX1" s="363"/>
      <c r="DY1" s="363"/>
      <c r="DZ1" s="363"/>
      <c r="EA1" s="363"/>
      <c r="EB1" s="363"/>
      <c r="EC1" s="363"/>
      <c r="ED1" s="363"/>
      <c r="EE1" s="363"/>
      <c r="EF1" s="363"/>
      <c r="EG1" s="363"/>
      <c r="EH1" s="363"/>
      <c r="EI1" s="363"/>
      <c r="EJ1" s="363"/>
      <c r="EK1" s="363"/>
      <c r="EL1" s="363"/>
      <c r="EM1" s="363"/>
      <c r="EN1" s="363"/>
      <c r="EO1" s="363"/>
      <c r="EP1" s="363"/>
      <c r="EQ1" s="363"/>
      <c r="ER1" s="363"/>
      <c r="ES1" s="363"/>
      <c r="ET1" s="363"/>
      <c r="EU1" s="363"/>
      <c r="EV1" s="363"/>
      <c r="EW1" s="363"/>
      <c r="EX1" s="363"/>
      <c r="EY1" s="363"/>
      <c r="EZ1" s="363"/>
      <c r="FA1" s="363"/>
      <c r="FB1" s="363"/>
      <c r="FC1" s="363"/>
      <c r="FD1" s="363"/>
      <c r="FE1" s="363"/>
      <c r="FF1" s="363"/>
      <c r="FG1" s="363"/>
      <c r="FH1" s="363"/>
      <c r="FI1" s="363"/>
      <c r="FJ1" s="363"/>
      <c r="FK1" s="363"/>
      <c r="FL1" s="363"/>
      <c r="FM1" s="363"/>
      <c r="FN1" s="363"/>
      <c r="FO1" s="363"/>
      <c r="FP1" s="363"/>
      <c r="FQ1" s="363"/>
      <c r="FR1" s="363"/>
      <c r="FS1" s="363"/>
      <c r="FT1" s="363"/>
      <c r="FU1" s="363"/>
      <c r="FV1" s="363"/>
      <c r="FW1" s="363"/>
      <c r="FX1" s="363"/>
      <c r="FY1" s="363"/>
      <c r="FZ1" s="363"/>
      <c r="GA1" s="363"/>
      <c r="GB1" s="363"/>
      <c r="GC1" s="363"/>
      <c r="GD1" s="363"/>
      <c r="GE1" s="363"/>
      <c r="GF1" s="363"/>
      <c r="GG1" s="363"/>
      <c r="GH1" s="363"/>
      <c r="GI1" s="363"/>
      <c r="GJ1" s="363"/>
      <c r="GK1" s="363"/>
      <c r="GL1" s="363"/>
      <c r="GM1" s="363"/>
      <c r="GN1" s="363"/>
      <c r="GO1" s="363"/>
      <c r="GP1" s="363"/>
      <c r="GQ1" s="363"/>
      <c r="GR1" s="363"/>
      <c r="GS1" s="363"/>
      <c r="GT1" s="363"/>
      <c r="GU1" s="363"/>
    </row>
    <row r="2" spans="1:211" s="193" customFormat="1" ht="21.6" customHeight="1">
      <c r="A2" s="498"/>
      <c r="B2" s="191"/>
      <c r="C2" s="191"/>
      <c r="D2" s="191"/>
      <c r="E2" s="191"/>
      <c r="F2" s="191"/>
      <c r="G2" s="191"/>
      <c r="H2" s="191"/>
      <c r="I2" s="191"/>
      <c r="J2" s="191"/>
      <c r="K2" s="191"/>
      <c r="L2" s="191"/>
      <c r="M2" s="191"/>
      <c r="N2" s="191"/>
      <c r="O2" s="191"/>
      <c r="P2" s="191"/>
      <c r="Q2" s="191"/>
      <c r="R2" s="191"/>
      <c r="S2" s="191"/>
      <c r="T2" s="191"/>
      <c r="U2" s="191"/>
      <c r="V2" s="191"/>
      <c r="W2" s="191"/>
      <c r="X2" s="191"/>
      <c r="Y2" s="191"/>
      <c r="Z2" s="191"/>
      <c r="AA2" s="191"/>
      <c r="AB2" s="191"/>
      <c r="AC2" s="191"/>
      <c r="AD2" s="191"/>
      <c r="AE2" s="191"/>
      <c r="AF2" s="191"/>
      <c r="AJ2" s="362"/>
      <c r="AK2" s="362"/>
      <c r="AL2" s="362"/>
      <c r="AM2" s="362"/>
      <c r="AN2" s="362"/>
      <c r="AO2" s="362"/>
      <c r="AP2" s="362"/>
      <c r="AQ2" s="362"/>
      <c r="AR2" s="362"/>
      <c r="AS2" s="362"/>
      <c r="AT2" s="362"/>
      <c r="AU2" s="362"/>
      <c r="AV2" s="362"/>
      <c r="AW2" s="362"/>
      <c r="AX2" s="362"/>
      <c r="AY2" s="362"/>
      <c r="AZ2" s="362"/>
      <c r="BA2" s="362"/>
      <c r="BB2" s="362"/>
      <c r="BC2" s="362"/>
      <c r="BD2" s="362"/>
      <c r="BE2" s="362"/>
      <c r="BF2" s="362"/>
      <c r="BG2" s="362"/>
      <c r="BH2" s="362"/>
      <c r="BI2" s="362"/>
      <c r="BJ2" s="362"/>
      <c r="BK2" s="362"/>
      <c r="BL2" s="362"/>
      <c r="BM2" s="362"/>
      <c r="BN2" s="362"/>
      <c r="BO2" s="362"/>
      <c r="BP2" s="362"/>
      <c r="BQ2" s="362"/>
      <c r="BR2" s="362"/>
      <c r="BS2" s="362"/>
      <c r="BT2" s="362"/>
      <c r="BU2" s="362"/>
      <c r="BV2" s="362"/>
      <c r="BW2" s="362"/>
      <c r="BX2" s="362"/>
      <c r="BY2" s="362"/>
      <c r="BZ2" s="362"/>
      <c r="CA2" s="362"/>
      <c r="CB2" s="362"/>
      <c r="CC2" s="362"/>
      <c r="CD2" s="362"/>
      <c r="CE2" s="362"/>
      <c r="CF2" s="362"/>
      <c r="CG2" s="362"/>
      <c r="CH2" s="362"/>
      <c r="CI2" s="362"/>
      <c r="CJ2" s="362"/>
      <c r="CK2" s="362"/>
      <c r="CL2" s="362"/>
      <c r="CM2" s="362"/>
      <c r="CN2" s="362"/>
      <c r="CO2" s="362"/>
      <c r="CP2" s="362"/>
      <c r="CQ2" s="363"/>
      <c r="CR2" s="363"/>
      <c r="CS2" s="363"/>
      <c r="CT2" s="363"/>
      <c r="CU2" s="363"/>
      <c r="CV2" s="363"/>
      <c r="CW2" s="363"/>
      <c r="CX2" s="363"/>
      <c r="CY2" s="363"/>
      <c r="CZ2" s="363"/>
      <c r="DA2" s="363"/>
      <c r="DB2" s="363"/>
      <c r="DC2" s="363"/>
      <c r="DD2" s="363"/>
      <c r="DE2" s="363"/>
      <c r="DF2" s="363"/>
      <c r="DG2" s="363"/>
      <c r="DH2" s="363"/>
      <c r="DI2" s="363"/>
      <c r="DJ2" s="363"/>
      <c r="DK2" s="363"/>
      <c r="DL2" s="363"/>
      <c r="DM2" s="363"/>
      <c r="DN2" s="363"/>
      <c r="DO2" s="363"/>
      <c r="DP2" s="363"/>
      <c r="DQ2" s="363"/>
      <c r="DR2" s="363"/>
      <c r="DS2" s="363"/>
      <c r="DT2" s="363"/>
      <c r="DU2" s="363"/>
      <c r="DV2" s="363"/>
      <c r="DW2" s="363"/>
      <c r="DX2" s="363"/>
      <c r="DY2" s="363"/>
      <c r="DZ2" s="363"/>
      <c r="EA2" s="363"/>
      <c r="EB2" s="363"/>
      <c r="EC2" s="363"/>
      <c r="ED2" s="363"/>
      <c r="EE2" s="363"/>
      <c r="EF2" s="363"/>
      <c r="EG2" s="363"/>
      <c r="EH2" s="363"/>
      <c r="EI2" s="363"/>
      <c r="EJ2" s="363"/>
      <c r="EK2" s="363"/>
      <c r="EL2" s="363"/>
      <c r="EM2" s="363"/>
      <c r="EN2" s="363"/>
      <c r="EO2" s="363"/>
      <c r="EP2" s="363"/>
      <c r="EQ2" s="363"/>
      <c r="ER2" s="363"/>
      <c r="ES2" s="363"/>
      <c r="ET2" s="363"/>
      <c r="EU2" s="363"/>
      <c r="EV2" s="363"/>
      <c r="EW2" s="363"/>
      <c r="EX2" s="363"/>
      <c r="EY2" s="363"/>
      <c r="EZ2" s="363"/>
      <c r="FA2" s="363"/>
      <c r="FB2" s="363"/>
      <c r="FC2" s="363"/>
      <c r="FD2" s="363"/>
      <c r="FE2" s="363"/>
      <c r="FF2" s="363"/>
      <c r="FG2" s="363"/>
      <c r="FH2" s="363"/>
      <c r="FI2" s="363"/>
      <c r="FJ2" s="363"/>
      <c r="FK2" s="363"/>
      <c r="FL2" s="363"/>
      <c r="FM2" s="363"/>
      <c r="FN2" s="363"/>
      <c r="FO2" s="363"/>
      <c r="FP2" s="363"/>
      <c r="FQ2" s="363"/>
      <c r="FR2" s="363"/>
      <c r="FS2" s="363"/>
      <c r="FT2" s="363"/>
      <c r="FU2" s="363"/>
      <c r="FV2" s="363"/>
      <c r="FW2" s="363"/>
      <c r="FX2" s="363"/>
      <c r="FY2" s="363"/>
      <c r="FZ2" s="363"/>
      <c r="GA2" s="363"/>
      <c r="GB2" s="363"/>
      <c r="GC2" s="363"/>
      <c r="GD2" s="363"/>
      <c r="GE2" s="363"/>
      <c r="GF2" s="363"/>
      <c r="GG2" s="363"/>
      <c r="GH2" s="363"/>
      <c r="GI2" s="363"/>
      <c r="GJ2" s="363"/>
      <c r="GK2" s="363"/>
      <c r="GL2" s="363"/>
      <c r="GM2" s="363"/>
      <c r="GN2" s="363"/>
      <c r="GO2" s="363"/>
      <c r="GP2" s="363"/>
      <c r="GQ2" s="363"/>
      <c r="GR2" s="363"/>
      <c r="GS2" s="363"/>
      <c r="GT2" s="363"/>
      <c r="GU2" s="363"/>
    </row>
    <row r="3" spans="1:211" s="193" customFormat="1" ht="21.6" customHeight="1">
      <c r="A3" s="498"/>
      <c r="B3" s="191"/>
      <c r="C3" s="191"/>
      <c r="D3" s="191"/>
      <c r="E3" s="191"/>
      <c r="F3" s="191"/>
      <c r="G3" s="191"/>
      <c r="H3" s="191"/>
      <c r="I3" s="191"/>
      <c r="J3" s="191"/>
      <c r="K3" s="191"/>
      <c r="L3" s="191"/>
      <c r="M3" s="191"/>
      <c r="N3" s="191"/>
      <c r="O3" s="191"/>
      <c r="P3" s="191"/>
      <c r="Q3" s="191"/>
      <c r="R3" s="191"/>
      <c r="S3" s="191"/>
      <c r="T3" s="191"/>
      <c r="U3" s="191"/>
      <c r="V3" s="191"/>
      <c r="W3" s="191"/>
      <c r="X3" s="191"/>
      <c r="Y3" s="191"/>
      <c r="Z3" s="191"/>
      <c r="AA3" s="191"/>
      <c r="AB3" s="191"/>
      <c r="AC3" s="191"/>
      <c r="AD3" s="191"/>
      <c r="AE3" s="191"/>
      <c r="AF3" s="191"/>
      <c r="AJ3" s="362"/>
      <c r="AK3" s="362"/>
      <c r="AL3" s="362"/>
      <c r="AM3" s="362"/>
      <c r="AN3" s="362"/>
      <c r="AO3" s="362"/>
      <c r="AP3" s="362"/>
      <c r="AQ3" s="362"/>
      <c r="AR3" s="362"/>
      <c r="AS3" s="362"/>
      <c r="AT3" s="362"/>
      <c r="AU3" s="362"/>
      <c r="AV3" s="362"/>
      <c r="AW3" s="362"/>
      <c r="AX3" s="362"/>
      <c r="AY3" s="362"/>
      <c r="AZ3" s="362"/>
      <c r="BA3" s="362"/>
      <c r="BB3" s="362"/>
      <c r="BC3" s="362"/>
      <c r="BD3" s="362"/>
      <c r="BE3" s="362"/>
      <c r="BF3" s="362"/>
      <c r="BG3" s="362"/>
      <c r="BH3" s="362"/>
      <c r="BI3" s="362"/>
      <c r="BJ3" s="362"/>
      <c r="BK3" s="362"/>
      <c r="BL3" s="362"/>
      <c r="BM3" s="362"/>
      <c r="BN3" s="362"/>
      <c r="BO3" s="362"/>
      <c r="BP3" s="362"/>
      <c r="BQ3" s="362"/>
      <c r="BR3" s="362"/>
      <c r="BS3" s="362"/>
      <c r="BT3" s="362"/>
      <c r="BU3" s="362"/>
      <c r="BV3" s="362"/>
      <c r="BW3" s="362"/>
      <c r="BX3" s="362"/>
      <c r="BY3" s="362"/>
      <c r="BZ3" s="362"/>
      <c r="CA3" s="362"/>
      <c r="CB3" s="362"/>
      <c r="CC3" s="362"/>
      <c r="CD3" s="362"/>
      <c r="CE3" s="362"/>
      <c r="CF3" s="362"/>
      <c r="CG3" s="362"/>
      <c r="CH3" s="362"/>
      <c r="CI3" s="362"/>
      <c r="CJ3" s="362"/>
      <c r="CK3" s="362"/>
      <c r="CL3" s="362"/>
      <c r="CM3" s="362"/>
      <c r="CN3" s="362"/>
      <c r="CO3" s="362"/>
      <c r="CP3" s="362"/>
      <c r="CQ3" s="363"/>
      <c r="CR3" s="363"/>
      <c r="CS3" s="363"/>
      <c r="CT3" s="363"/>
      <c r="CU3" s="363"/>
      <c r="CV3" s="363"/>
      <c r="CW3" s="363"/>
      <c r="CX3" s="363"/>
      <c r="CY3" s="363"/>
      <c r="CZ3" s="363"/>
      <c r="DA3" s="363"/>
      <c r="DB3" s="363"/>
      <c r="DC3" s="363"/>
      <c r="DD3" s="363"/>
      <c r="DE3" s="363"/>
      <c r="DF3" s="363"/>
      <c r="DG3" s="363"/>
      <c r="DH3" s="363"/>
      <c r="DI3" s="363"/>
      <c r="DJ3" s="363"/>
      <c r="DK3" s="363"/>
      <c r="DL3" s="363"/>
      <c r="DM3" s="363"/>
      <c r="DN3" s="363"/>
      <c r="DO3" s="363"/>
      <c r="DP3" s="363"/>
      <c r="DQ3" s="363"/>
      <c r="DR3" s="363"/>
      <c r="DS3" s="363"/>
      <c r="DT3" s="363"/>
      <c r="DU3" s="363"/>
      <c r="DV3" s="363"/>
      <c r="DW3" s="363"/>
      <c r="DX3" s="363"/>
      <c r="DY3" s="363"/>
      <c r="DZ3" s="363"/>
      <c r="EA3" s="363"/>
      <c r="EB3" s="363"/>
      <c r="EC3" s="363"/>
      <c r="ED3" s="363"/>
      <c r="EE3" s="363"/>
      <c r="EF3" s="363"/>
      <c r="EG3" s="363"/>
      <c r="EH3" s="363"/>
      <c r="EI3" s="363"/>
      <c r="EJ3" s="363"/>
      <c r="EK3" s="363"/>
      <c r="EL3" s="363"/>
      <c r="EM3" s="363"/>
      <c r="EN3" s="363"/>
      <c r="EO3" s="363"/>
      <c r="EP3" s="363"/>
      <c r="EQ3" s="363"/>
      <c r="ER3" s="363"/>
      <c r="ES3" s="363"/>
      <c r="ET3" s="363"/>
      <c r="EU3" s="363"/>
      <c r="EV3" s="363"/>
      <c r="EW3" s="363"/>
      <c r="EX3" s="363"/>
      <c r="EY3" s="363"/>
      <c r="EZ3" s="363"/>
      <c r="FA3" s="363"/>
      <c r="FB3" s="363"/>
      <c r="FC3" s="363"/>
      <c r="FD3" s="363"/>
      <c r="FE3" s="363"/>
      <c r="FF3" s="363"/>
      <c r="FG3" s="363"/>
      <c r="FH3" s="363"/>
      <c r="FI3" s="363"/>
      <c r="FJ3" s="363"/>
      <c r="FK3" s="363"/>
      <c r="FL3" s="363"/>
      <c r="FM3" s="363"/>
      <c r="FN3" s="363"/>
      <c r="FO3" s="363"/>
      <c r="FP3" s="363"/>
      <c r="FQ3" s="363"/>
      <c r="FR3" s="363"/>
      <c r="FS3" s="363"/>
      <c r="FT3" s="363"/>
      <c r="FU3" s="363"/>
      <c r="FV3" s="363"/>
      <c r="FW3" s="363"/>
      <c r="FX3" s="363"/>
      <c r="FY3" s="363"/>
      <c r="FZ3" s="363"/>
      <c r="GA3" s="363"/>
      <c r="GB3" s="363"/>
      <c r="GC3" s="363"/>
      <c r="GD3" s="363"/>
      <c r="GE3" s="363"/>
      <c r="GF3" s="363"/>
      <c r="GG3" s="363"/>
      <c r="GH3" s="363"/>
      <c r="GI3" s="363"/>
      <c r="GJ3" s="363"/>
      <c r="GK3" s="363"/>
      <c r="GL3" s="363"/>
      <c r="GM3" s="363"/>
      <c r="GN3" s="363"/>
      <c r="GO3" s="363"/>
      <c r="GP3" s="363"/>
      <c r="GQ3" s="363"/>
      <c r="GR3" s="363"/>
      <c r="GS3" s="363"/>
      <c r="GT3" s="363"/>
      <c r="GU3" s="363"/>
    </row>
    <row r="4" spans="1:211" ht="30" customHeight="1">
      <c r="C4" s="365" t="s">
        <v>548</v>
      </c>
      <c r="AL4" s="725" t="s">
        <v>846</v>
      </c>
      <c r="AM4" s="725"/>
      <c r="AN4" s="725"/>
      <c r="AO4" s="725"/>
      <c r="AP4" s="725"/>
      <c r="AQ4" s="725"/>
      <c r="AR4" s="725"/>
      <c r="AS4" s="725"/>
      <c r="AT4" s="725"/>
      <c r="AU4" s="725"/>
      <c r="AV4" s="725"/>
      <c r="AY4" s="364"/>
      <c r="AZ4" s="364"/>
      <c r="BA4" s="364"/>
      <c r="CF4" s="712"/>
      <c r="CG4" s="712"/>
      <c r="CH4" s="712"/>
      <c r="CI4" s="712"/>
      <c r="CJ4" s="712"/>
      <c r="CK4" s="712"/>
      <c r="CL4" s="369"/>
      <c r="CM4" s="370"/>
      <c r="CN4" s="363"/>
      <c r="CO4" s="363"/>
      <c r="CP4" s="363"/>
      <c r="DP4" s="362"/>
      <c r="DQ4" s="362"/>
      <c r="DR4" s="362"/>
      <c r="DT4" s="362"/>
      <c r="DU4" s="362"/>
      <c r="DV4" s="362"/>
      <c r="DW4" s="362"/>
      <c r="DX4" s="362"/>
      <c r="DY4" s="362"/>
      <c r="DZ4" s="362"/>
      <c r="FE4" s="362"/>
      <c r="FF4" s="362"/>
      <c r="FG4" s="362"/>
      <c r="FH4" s="362"/>
      <c r="FI4" s="362"/>
      <c r="FJ4" s="362"/>
    </row>
    <row r="5" spans="1:211" ht="9.9499999999999993" customHeight="1" thickBot="1">
      <c r="AS5" s="371"/>
      <c r="CK5" s="363"/>
      <c r="CL5" s="362" t="str">
        <f>CL7&amp;"/"&amp;"04"&amp;"/"&amp;'P Gerais'!$D$6</f>
        <v>1/04/2015</v>
      </c>
      <c r="CM5" s="362" t="str">
        <f>CM7&amp;"/"&amp;"04"&amp;"/"&amp;'P Gerais'!$D$6</f>
        <v>2/04/2015</v>
      </c>
      <c r="CN5" s="362" t="str">
        <f>CN7&amp;"/"&amp;"04"&amp;"/"&amp;'P Gerais'!$D$6</f>
        <v>3/04/2015</v>
      </c>
      <c r="CO5" s="362" t="str">
        <f>CO7&amp;"/"&amp;"04"&amp;"/"&amp;'P Gerais'!$D$6</f>
        <v>4/04/2015</v>
      </c>
      <c r="CP5" s="362" t="str">
        <f>CP7&amp;"/"&amp;"04"&amp;"/"&amp;'P Gerais'!$D$6</f>
        <v>5/04/2015</v>
      </c>
      <c r="CQ5" s="362" t="str">
        <f>CQ7&amp;"/"&amp;"04"&amp;"/"&amp;'P Gerais'!$D$6</f>
        <v>6/04/2015</v>
      </c>
      <c r="CR5" s="362" t="str">
        <f>CR7&amp;"/"&amp;"04"&amp;"/"&amp;'P Gerais'!$D$6</f>
        <v>7/04/2015</v>
      </c>
      <c r="CS5" s="362" t="str">
        <f>CS7&amp;"/"&amp;"04"&amp;"/"&amp;'P Gerais'!$D$6</f>
        <v>8/04/2015</v>
      </c>
      <c r="CT5" s="362" t="str">
        <f>CT7&amp;"/"&amp;"04"&amp;"/"&amp;'P Gerais'!$D$6</f>
        <v>9/04/2015</v>
      </c>
      <c r="CU5" s="362" t="str">
        <f>CU7&amp;"/"&amp;"04"&amp;"/"&amp;'P Gerais'!$D$6</f>
        <v>10/04/2015</v>
      </c>
      <c r="CV5" s="362" t="str">
        <f>CV7&amp;"/"&amp;"04"&amp;"/"&amp;'P Gerais'!$D$6</f>
        <v>11/04/2015</v>
      </c>
      <c r="CW5" s="362" t="str">
        <f>CW7&amp;"/"&amp;"04"&amp;"/"&amp;'P Gerais'!$D$6</f>
        <v>12/04/2015</v>
      </c>
      <c r="CX5" s="362" t="str">
        <f>CX7&amp;"/"&amp;"04"&amp;"/"&amp;'P Gerais'!$D$6</f>
        <v>13/04/2015</v>
      </c>
      <c r="CY5" s="362" t="str">
        <f>CY7&amp;"/"&amp;"04"&amp;"/"&amp;'P Gerais'!$D$6</f>
        <v>14/04/2015</v>
      </c>
      <c r="CZ5" s="362" t="str">
        <f>CZ7&amp;"/"&amp;"04"&amp;"/"&amp;'P Gerais'!$D$6</f>
        <v>15/04/2015</v>
      </c>
      <c r="DA5" s="362" t="str">
        <f>DA7&amp;"/"&amp;"04"&amp;"/"&amp;'P Gerais'!$D$6</f>
        <v>16/04/2015</v>
      </c>
      <c r="DB5" s="362" t="str">
        <f>DB7&amp;"/"&amp;"04"&amp;"/"&amp;'P Gerais'!$D$6</f>
        <v>17/04/2015</v>
      </c>
      <c r="DC5" s="362" t="str">
        <f>DC7&amp;"/"&amp;"04"&amp;"/"&amp;'P Gerais'!$D$6</f>
        <v>18/04/2015</v>
      </c>
      <c r="DD5" s="362" t="str">
        <f>DD7&amp;"/"&amp;"04"&amp;"/"&amp;'P Gerais'!$D$6</f>
        <v>19/04/2015</v>
      </c>
      <c r="DE5" s="362" t="str">
        <f>DE7&amp;"/"&amp;"04"&amp;"/"&amp;'P Gerais'!$D$6</f>
        <v>20/04/2015</v>
      </c>
      <c r="DF5" s="362" t="str">
        <f>DF7&amp;"/"&amp;"04"&amp;"/"&amp;'P Gerais'!$D$6</f>
        <v>21/04/2015</v>
      </c>
      <c r="DG5" s="362" t="str">
        <f>DG7&amp;"/"&amp;"04"&amp;"/"&amp;'P Gerais'!$D$6</f>
        <v>22/04/2015</v>
      </c>
      <c r="DH5" s="362" t="str">
        <f>DH7&amp;"/"&amp;"04"&amp;"/"&amp;'P Gerais'!$D$6</f>
        <v>23/04/2015</v>
      </c>
      <c r="DI5" s="362" t="str">
        <f>DI7&amp;"/"&amp;"04"&amp;"/"&amp;'P Gerais'!$D$6</f>
        <v>24/04/2015</v>
      </c>
      <c r="DJ5" s="362" t="str">
        <f>DJ7&amp;"/"&amp;"04"&amp;"/"&amp;'P Gerais'!$D$6</f>
        <v>25/04/2015</v>
      </c>
      <c r="DK5" s="362" t="str">
        <f>DK7&amp;"/"&amp;"04"&amp;"/"&amp;'P Gerais'!$D$6</f>
        <v>26/04/2015</v>
      </c>
      <c r="DL5" s="362" t="str">
        <f>DL7&amp;"/"&amp;"04"&amp;"/"&amp;'P Gerais'!$D$6</f>
        <v>27/04/2015</v>
      </c>
      <c r="DM5" s="362" t="str">
        <f>DM7&amp;"/"&amp;"04"&amp;"/"&amp;'P Gerais'!$D$6</f>
        <v>28/04/2015</v>
      </c>
      <c r="DN5" s="362" t="str">
        <f>DN7&amp;"/"&amp;"04"&amp;"/"&amp;'P Gerais'!$D$6</f>
        <v>29/04/2015</v>
      </c>
      <c r="DO5" s="362" t="str">
        <f>DO7&amp;"/"&amp;"04"&amp;"/"&amp;'P Gerais'!$D$6</f>
        <v>30/04/2015</v>
      </c>
      <c r="DP5" s="362"/>
      <c r="DQ5" s="362"/>
      <c r="DR5" s="362"/>
      <c r="DT5" s="362"/>
      <c r="DU5" s="362"/>
      <c r="DV5" s="362"/>
      <c r="DW5" s="362"/>
      <c r="DX5" s="362"/>
      <c r="DY5" s="362"/>
      <c r="DZ5" s="362"/>
      <c r="EA5" s="362" t="str">
        <f>EA7&amp;"/"&amp;"04"&amp;"/"&amp;'P Gerais'!$D$6</f>
        <v>1/04/2015</v>
      </c>
      <c r="EB5" s="362" t="str">
        <f>EB7&amp;"/"&amp;"04"&amp;"/"&amp;'P Gerais'!$D$6</f>
        <v>2/04/2015</v>
      </c>
      <c r="EC5" s="362" t="str">
        <f>EC7&amp;"/"&amp;"04"&amp;"/"&amp;'P Gerais'!$D$6</f>
        <v>3/04/2015</v>
      </c>
      <c r="ED5" s="362" t="str">
        <f>ED7&amp;"/"&amp;"04"&amp;"/"&amp;'P Gerais'!$D$6</f>
        <v>4/04/2015</v>
      </c>
      <c r="EE5" s="362" t="str">
        <f>EE7&amp;"/"&amp;"04"&amp;"/"&amp;'P Gerais'!$D$6</f>
        <v>5/04/2015</v>
      </c>
      <c r="EF5" s="362" t="str">
        <f>EF7&amp;"/"&amp;"04"&amp;"/"&amp;'P Gerais'!$D$6</f>
        <v>6/04/2015</v>
      </c>
      <c r="EG5" s="362" t="str">
        <f>EG7&amp;"/"&amp;"04"&amp;"/"&amp;'P Gerais'!$D$6</f>
        <v>7/04/2015</v>
      </c>
      <c r="EH5" s="362" t="str">
        <f>EH7&amp;"/"&amp;"04"&amp;"/"&amp;'P Gerais'!$D$6</f>
        <v>8/04/2015</v>
      </c>
      <c r="EI5" s="362" t="str">
        <f>EI7&amp;"/"&amp;"04"&amp;"/"&amp;'P Gerais'!$D$6</f>
        <v>9/04/2015</v>
      </c>
      <c r="EJ5" s="362" t="str">
        <f>EJ7&amp;"/"&amp;"04"&amp;"/"&amp;'P Gerais'!$D$6</f>
        <v>10/04/2015</v>
      </c>
      <c r="EK5" s="362" t="str">
        <f>EK7&amp;"/"&amp;"04"&amp;"/"&amp;'P Gerais'!$D$6</f>
        <v>11/04/2015</v>
      </c>
      <c r="EL5" s="362" t="str">
        <f>EL7&amp;"/"&amp;"04"&amp;"/"&amp;'P Gerais'!$D$6</f>
        <v>12/04/2015</v>
      </c>
      <c r="EM5" s="362" t="str">
        <f>EM7&amp;"/"&amp;"04"&amp;"/"&amp;'P Gerais'!$D$6</f>
        <v>13/04/2015</v>
      </c>
      <c r="EN5" s="362" t="str">
        <f>EN7&amp;"/"&amp;"04"&amp;"/"&amp;'P Gerais'!$D$6</f>
        <v>14/04/2015</v>
      </c>
      <c r="EO5" s="362" t="str">
        <f>EO7&amp;"/"&amp;"04"&amp;"/"&amp;'P Gerais'!$D$6</f>
        <v>15/04/2015</v>
      </c>
      <c r="EP5" s="362" t="str">
        <f>EP7&amp;"/"&amp;"04"&amp;"/"&amp;'P Gerais'!$D$6</f>
        <v>16/04/2015</v>
      </c>
      <c r="EQ5" s="362" t="str">
        <f>EQ7&amp;"/"&amp;"04"&amp;"/"&amp;'P Gerais'!$D$6</f>
        <v>17/04/2015</v>
      </c>
      <c r="ER5" s="362" t="str">
        <f>ER7&amp;"/"&amp;"04"&amp;"/"&amp;'P Gerais'!$D$6</f>
        <v>18/04/2015</v>
      </c>
      <c r="ES5" s="362" t="str">
        <f>ES7&amp;"/"&amp;"04"&amp;"/"&amp;'P Gerais'!$D$6</f>
        <v>19/04/2015</v>
      </c>
      <c r="ET5" s="362" t="str">
        <f>ET7&amp;"/"&amp;"04"&amp;"/"&amp;'P Gerais'!$D$6</f>
        <v>20/04/2015</v>
      </c>
      <c r="EU5" s="362" t="str">
        <f>EU7&amp;"/"&amp;"04"&amp;"/"&amp;'P Gerais'!$D$6</f>
        <v>21/04/2015</v>
      </c>
      <c r="EV5" s="362" t="str">
        <f>EV7&amp;"/"&amp;"04"&amp;"/"&amp;'P Gerais'!$D$6</f>
        <v>22/04/2015</v>
      </c>
      <c r="EW5" s="362" t="str">
        <f>EW7&amp;"/"&amp;"04"&amp;"/"&amp;'P Gerais'!$D$6</f>
        <v>23/04/2015</v>
      </c>
      <c r="EX5" s="362" t="str">
        <f>EX7&amp;"/"&amp;"04"&amp;"/"&amp;'P Gerais'!$D$6</f>
        <v>24/04/2015</v>
      </c>
      <c r="EY5" s="362" t="str">
        <f>EY7&amp;"/"&amp;"04"&amp;"/"&amp;'P Gerais'!$D$6</f>
        <v>25/04/2015</v>
      </c>
      <c r="EZ5" s="362" t="str">
        <f>EZ7&amp;"/"&amp;"04"&amp;"/"&amp;'P Gerais'!$D$6</f>
        <v>26/04/2015</v>
      </c>
      <c r="FA5" s="362" t="str">
        <f>FA7&amp;"/"&amp;"04"&amp;"/"&amp;'P Gerais'!$D$6</f>
        <v>27/04/2015</v>
      </c>
      <c r="FB5" s="362" t="str">
        <f>FB7&amp;"/"&amp;"04"&amp;"/"&amp;'P Gerais'!$D$6</f>
        <v>28/04/2015</v>
      </c>
      <c r="FC5" s="362" t="str">
        <f>FC7&amp;"/"&amp;"04"&amp;"/"&amp;'P Gerais'!$D$6</f>
        <v>29/04/2015</v>
      </c>
      <c r="FD5" s="362" t="str">
        <f>FD7&amp;"/"&amp;"04"&amp;"/"&amp;'P Gerais'!$D$6</f>
        <v>30/04/2015</v>
      </c>
      <c r="FE5" s="362"/>
      <c r="FF5" s="362"/>
      <c r="FG5" s="362"/>
      <c r="FH5" s="362"/>
      <c r="FI5" s="362"/>
      <c r="FJ5" s="362"/>
    </row>
    <row r="6" spans="1:211" ht="30" customHeight="1" thickTop="1" thickBot="1">
      <c r="C6" s="709" t="s">
        <v>151</v>
      </c>
      <c r="D6" s="710"/>
      <c r="E6" s="710"/>
      <c r="F6" s="710"/>
      <c r="G6" s="710"/>
      <c r="H6" s="710"/>
      <c r="I6" s="710"/>
      <c r="J6" s="710"/>
      <c r="K6" s="710"/>
      <c r="L6" s="711"/>
      <c r="M6" s="708" t="s">
        <v>152</v>
      </c>
      <c r="N6" s="708"/>
      <c r="O6" s="708"/>
      <c r="P6" s="708"/>
      <c r="Q6" s="708"/>
      <c r="R6" s="708" t="s">
        <v>866</v>
      </c>
      <c r="S6" s="708"/>
      <c r="T6" s="708"/>
      <c r="U6" s="708"/>
      <c r="V6" s="708"/>
      <c r="W6" s="708"/>
      <c r="X6" s="708"/>
      <c r="Y6" s="708"/>
      <c r="Z6" s="708" t="s">
        <v>153</v>
      </c>
      <c r="AA6" s="708"/>
      <c r="AB6" s="713" t="s">
        <v>154</v>
      </c>
      <c r="AC6" s="713"/>
      <c r="AD6" s="713"/>
      <c r="AE6" s="713"/>
      <c r="AF6" s="713"/>
      <c r="AH6" s="714" t="s">
        <v>165</v>
      </c>
      <c r="AK6" s="362" t="s">
        <v>867</v>
      </c>
      <c r="AL6" s="373" t="s">
        <v>4</v>
      </c>
      <c r="AM6" s="373" t="s">
        <v>848</v>
      </c>
      <c r="AN6" s="373" t="s">
        <v>849</v>
      </c>
      <c r="AO6" s="373" t="s">
        <v>850</v>
      </c>
      <c r="AP6" s="373" t="s">
        <v>851</v>
      </c>
      <c r="AQ6" s="373" t="s">
        <v>157</v>
      </c>
      <c r="AR6" s="371"/>
      <c r="AS6" s="374">
        <v>1</v>
      </c>
      <c r="AT6" s="364"/>
      <c r="AU6" s="364"/>
      <c r="BA6" s="712" t="s">
        <v>854</v>
      </c>
      <c r="BB6" s="712"/>
      <c r="BC6" s="712"/>
      <c r="BD6" s="712"/>
      <c r="BE6" s="712"/>
      <c r="BF6" s="712"/>
      <c r="BG6" s="712"/>
      <c r="BH6" s="712"/>
      <c r="BI6" s="362" t="s">
        <v>869</v>
      </c>
      <c r="BV6" s="362" t="s">
        <v>701</v>
      </c>
      <c r="BW6" s="362" t="s">
        <v>703</v>
      </c>
      <c r="BX6" s="362" t="s">
        <v>704</v>
      </c>
      <c r="BY6" s="362" t="s">
        <v>706</v>
      </c>
      <c r="CF6" s="362" t="s">
        <v>802</v>
      </c>
      <c r="CK6" s="363"/>
      <c r="CL6" s="375" t="str">
        <f>VLOOKUP(WEEKDAY(DATE('P Gerais'!$D$6,4,CL7),1),'P Gerais'!$J$5:$K$11,2,FALSE)</f>
        <v>Qua</v>
      </c>
      <c r="CM6" s="375" t="str">
        <f>VLOOKUP(WEEKDAY(DATE('P Gerais'!$D$6,4,CM7),1),'P Gerais'!$J$5:$K$11,2,FALSE)</f>
        <v>Qui</v>
      </c>
      <c r="CN6" s="375" t="str">
        <f>VLOOKUP(WEEKDAY(DATE('P Gerais'!$D$6,4,CN7),1),'P Gerais'!$J$5:$K$11,2,FALSE)</f>
        <v>Sex</v>
      </c>
      <c r="CO6" s="375" t="str">
        <f>VLOOKUP(WEEKDAY(DATE('P Gerais'!$D$6,4,CO7),1),'P Gerais'!$J$5:$K$11,2,FALSE)</f>
        <v>Sab</v>
      </c>
      <c r="CP6" s="375" t="str">
        <f>VLOOKUP(WEEKDAY(DATE('P Gerais'!$D$6,4,CP7),1),'P Gerais'!$J$5:$K$11,2,FALSE)</f>
        <v>Dom</v>
      </c>
      <c r="CQ6" s="375" t="str">
        <f>VLOOKUP(WEEKDAY(DATE('P Gerais'!$D$6,4,CQ7),1),'P Gerais'!$J$5:$K$11,2,FALSE)</f>
        <v>Seg</v>
      </c>
      <c r="CR6" s="375" t="str">
        <f>VLOOKUP(WEEKDAY(DATE('P Gerais'!$D$6,4,CR7),1),'P Gerais'!$J$5:$K$11,2,FALSE)</f>
        <v>Ter</v>
      </c>
      <c r="CS6" s="375" t="str">
        <f>VLOOKUP(WEEKDAY(DATE('P Gerais'!$D$6,4,CS7),1),'P Gerais'!$J$5:$K$11,2,FALSE)</f>
        <v>Qua</v>
      </c>
      <c r="CT6" s="375" t="str">
        <f>VLOOKUP(WEEKDAY(DATE('P Gerais'!$D$6,4,CT7),1),'P Gerais'!$J$5:$K$11,2,FALSE)</f>
        <v>Qui</v>
      </c>
      <c r="CU6" s="375" t="str">
        <f>VLOOKUP(WEEKDAY(DATE('P Gerais'!$D$6,4,CU7),1),'P Gerais'!$J$5:$K$11,2,FALSE)</f>
        <v>Sex</v>
      </c>
      <c r="CV6" s="375" t="str">
        <f>VLOOKUP(WEEKDAY(DATE('P Gerais'!$D$6,4,CV7),1),'P Gerais'!$J$5:$K$11,2,FALSE)</f>
        <v>Sab</v>
      </c>
      <c r="CW6" s="375" t="str">
        <f>VLOOKUP(WEEKDAY(DATE('P Gerais'!$D$6,4,CW7),1),'P Gerais'!$J$5:$K$11,2,FALSE)</f>
        <v>Dom</v>
      </c>
      <c r="CX6" s="375" t="str">
        <f>VLOOKUP(WEEKDAY(DATE('P Gerais'!$D$6,4,CX7),1),'P Gerais'!$J$5:$K$11,2,FALSE)</f>
        <v>Seg</v>
      </c>
      <c r="CY6" s="375" t="str">
        <f>VLOOKUP(WEEKDAY(DATE('P Gerais'!$D$6,4,CY7),1),'P Gerais'!$J$5:$K$11,2,FALSE)</f>
        <v>Ter</v>
      </c>
      <c r="CZ6" s="375" t="str">
        <f>VLOOKUP(WEEKDAY(DATE('P Gerais'!$D$6,4,CZ7),1),'P Gerais'!$J$5:$K$11,2,FALSE)</f>
        <v>Qua</v>
      </c>
      <c r="DA6" s="375" t="str">
        <f>VLOOKUP(WEEKDAY(DATE('P Gerais'!$D$6,4,DA7),1),'P Gerais'!$J$5:$K$11,2,FALSE)</f>
        <v>Qui</v>
      </c>
      <c r="DB6" s="375" t="str">
        <f>VLOOKUP(WEEKDAY(DATE('P Gerais'!$D$6,4,DB7),1),'P Gerais'!$J$5:$K$11,2,FALSE)</f>
        <v>Sex</v>
      </c>
      <c r="DC6" s="375" t="str">
        <f>VLOOKUP(WEEKDAY(DATE('P Gerais'!$D$6,4,DC7),1),'P Gerais'!$J$5:$K$11,2,FALSE)</f>
        <v>Sab</v>
      </c>
      <c r="DD6" s="375" t="str">
        <f>VLOOKUP(WEEKDAY(DATE('P Gerais'!$D$6,4,DD7),1),'P Gerais'!$J$5:$K$11,2,FALSE)</f>
        <v>Dom</v>
      </c>
      <c r="DE6" s="375" t="str">
        <f>VLOOKUP(WEEKDAY(DATE('P Gerais'!$D$6,4,DE7),1),'P Gerais'!$J$5:$K$11,2,FALSE)</f>
        <v>Seg</v>
      </c>
      <c r="DF6" s="375" t="str">
        <f>VLOOKUP(WEEKDAY(DATE('P Gerais'!$D$6,4,DF7),1),'P Gerais'!$J$5:$K$11,2,FALSE)</f>
        <v>Ter</v>
      </c>
      <c r="DG6" s="375" t="str">
        <f>VLOOKUP(WEEKDAY(DATE('P Gerais'!$D$6,4,DG7),1),'P Gerais'!$J$5:$K$11,2,FALSE)</f>
        <v>Qua</v>
      </c>
      <c r="DH6" s="375" t="str">
        <f>VLOOKUP(WEEKDAY(DATE('P Gerais'!$D$6,4,DH7),1),'P Gerais'!$J$5:$K$11,2,FALSE)</f>
        <v>Qui</v>
      </c>
      <c r="DI6" s="375" t="str">
        <f>VLOOKUP(WEEKDAY(DATE('P Gerais'!$D$6,4,DI7),1),'P Gerais'!$J$5:$K$11,2,FALSE)</f>
        <v>Sex</v>
      </c>
      <c r="DJ6" s="375" t="str">
        <f>VLOOKUP(WEEKDAY(DATE('P Gerais'!$D$6,4,DJ7),1),'P Gerais'!$J$5:$K$11,2,FALSE)</f>
        <v>Sab</v>
      </c>
      <c r="DK6" s="375" t="str">
        <f>VLOOKUP(WEEKDAY(DATE('P Gerais'!$D$6,4,DK7),1),'P Gerais'!$J$5:$K$11,2,FALSE)</f>
        <v>Dom</v>
      </c>
      <c r="DL6" s="375" t="str">
        <f>VLOOKUP(WEEKDAY(DATE('P Gerais'!$D$6,4,DL7),1),'P Gerais'!$J$5:$K$11,2,FALSE)</f>
        <v>Seg</v>
      </c>
      <c r="DM6" s="375" t="str">
        <f>VLOOKUP(WEEKDAY(DATE('P Gerais'!$D$6,4,DM7),1),'P Gerais'!$J$5:$K$11,2,FALSE)</f>
        <v>Ter</v>
      </c>
      <c r="DN6" s="375" t="str">
        <f>VLOOKUP(WEEKDAY(DATE('P Gerais'!$D$6,4,DN7),1),'P Gerais'!$J$5:$K$11,2,FALSE)</f>
        <v>Qua</v>
      </c>
      <c r="DO6" s="375" t="str">
        <f>VLOOKUP(WEEKDAY(DATE('P Gerais'!$D$6,4,DO7),1),'P Gerais'!$J$5:$K$11,2,FALSE)</f>
        <v>Qui</v>
      </c>
      <c r="DP6" s="362"/>
      <c r="DQ6" s="362"/>
      <c r="DR6" s="362" t="s">
        <v>817</v>
      </c>
      <c r="DT6" s="362"/>
      <c r="DU6" s="362"/>
      <c r="DV6" s="362"/>
      <c r="DW6" s="362"/>
      <c r="DX6" s="362"/>
      <c r="DY6" s="362"/>
      <c r="DZ6" s="362"/>
      <c r="EA6" s="375" t="str">
        <f>VLOOKUP(WEEKDAY(DATE('P Gerais'!$D$6,4,EA7),1),'P Gerais'!$J$5:$K$11,2,FALSE)</f>
        <v>Qua</v>
      </c>
      <c r="EB6" s="375" t="str">
        <f>VLOOKUP(WEEKDAY(DATE('P Gerais'!$D$6,4,EB7),1),'P Gerais'!$J$5:$K$11,2,FALSE)</f>
        <v>Qui</v>
      </c>
      <c r="EC6" s="375" t="str">
        <f>VLOOKUP(WEEKDAY(DATE('P Gerais'!$D$6,4,EC7),1),'P Gerais'!$J$5:$K$11,2,FALSE)</f>
        <v>Sex</v>
      </c>
      <c r="ED6" s="375" t="str">
        <f>VLOOKUP(WEEKDAY(DATE('P Gerais'!$D$6,4,ED7),1),'P Gerais'!$J$5:$K$11,2,FALSE)</f>
        <v>Sab</v>
      </c>
      <c r="EE6" s="375" t="str">
        <f>VLOOKUP(WEEKDAY(DATE('P Gerais'!$D$6,4,EE7),1),'P Gerais'!$J$5:$K$11,2,FALSE)</f>
        <v>Dom</v>
      </c>
      <c r="EF6" s="375" t="str">
        <f>VLOOKUP(WEEKDAY(DATE('P Gerais'!$D$6,4,EF7),1),'P Gerais'!$J$5:$K$11,2,FALSE)</f>
        <v>Seg</v>
      </c>
      <c r="EG6" s="375" t="str">
        <f>VLOOKUP(WEEKDAY(DATE('P Gerais'!$D$6,4,EG7),1),'P Gerais'!$J$5:$K$11,2,FALSE)</f>
        <v>Ter</v>
      </c>
      <c r="EH6" s="375" t="str">
        <f>VLOOKUP(WEEKDAY(DATE('P Gerais'!$D$6,4,EH7),1),'P Gerais'!$J$5:$K$11,2,FALSE)</f>
        <v>Qua</v>
      </c>
      <c r="EI6" s="375" t="str">
        <f>VLOOKUP(WEEKDAY(DATE('P Gerais'!$D$6,4,EI7),1),'P Gerais'!$J$5:$K$11,2,FALSE)</f>
        <v>Qui</v>
      </c>
      <c r="EJ6" s="375" t="str">
        <f>VLOOKUP(WEEKDAY(DATE('P Gerais'!$D$6,4,EJ7),1),'P Gerais'!$J$5:$K$11,2,FALSE)</f>
        <v>Sex</v>
      </c>
      <c r="EK6" s="375" t="str">
        <f>VLOOKUP(WEEKDAY(DATE('P Gerais'!$D$6,4,EK7),1),'P Gerais'!$J$5:$K$11,2,FALSE)</f>
        <v>Sab</v>
      </c>
      <c r="EL6" s="375" t="str">
        <f>VLOOKUP(WEEKDAY(DATE('P Gerais'!$D$6,4,EL7),1),'P Gerais'!$J$5:$K$11,2,FALSE)</f>
        <v>Dom</v>
      </c>
      <c r="EM6" s="375" t="str">
        <f>VLOOKUP(WEEKDAY(DATE('P Gerais'!$D$6,4,EM7),1),'P Gerais'!$J$5:$K$11,2,FALSE)</f>
        <v>Seg</v>
      </c>
      <c r="EN6" s="375" t="str">
        <f>VLOOKUP(WEEKDAY(DATE('P Gerais'!$D$6,4,EN7),1),'P Gerais'!$J$5:$K$11,2,FALSE)</f>
        <v>Ter</v>
      </c>
      <c r="EO6" s="375" t="str">
        <f>VLOOKUP(WEEKDAY(DATE('P Gerais'!$D$6,4,EO7),1),'P Gerais'!$J$5:$K$11,2,FALSE)</f>
        <v>Qua</v>
      </c>
      <c r="EP6" s="375" t="str">
        <f>VLOOKUP(WEEKDAY(DATE('P Gerais'!$D$6,4,EP7),1),'P Gerais'!$J$5:$K$11,2,FALSE)</f>
        <v>Qui</v>
      </c>
      <c r="EQ6" s="375" t="str">
        <f>VLOOKUP(WEEKDAY(DATE('P Gerais'!$D$6,4,EQ7),1),'P Gerais'!$J$5:$K$11,2,FALSE)</f>
        <v>Sex</v>
      </c>
      <c r="ER6" s="375" t="str">
        <f>VLOOKUP(WEEKDAY(DATE('P Gerais'!$D$6,4,ER7),1),'P Gerais'!$J$5:$K$11,2,FALSE)</f>
        <v>Sab</v>
      </c>
      <c r="ES6" s="375" t="str">
        <f>VLOOKUP(WEEKDAY(DATE('P Gerais'!$D$6,4,ES7),1),'P Gerais'!$J$5:$K$11,2,FALSE)</f>
        <v>Dom</v>
      </c>
      <c r="ET6" s="375" t="str">
        <f>VLOOKUP(WEEKDAY(DATE('P Gerais'!$D$6,4,ET7),1),'P Gerais'!$J$5:$K$11,2,FALSE)</f>
        <v>Seg</v>
      </c>
      <c r="EU6" s="375" t="str">
        <f>VLOOKUP(WEEKDAY(DATE('P Gerais'!$D$6,4,EU7),1),'P Gerais'!$J$5:$K$11,2,FALSE)</f>
        <v>Ter</v>
      </c>
      <c r="EV6" s="375" t="str">
        <f>VLOOKUP(WEEKDAY(DATE('P Gerais'!$D$6,4,EV7),1),'P Gerais'!$J$5:$K$11,2,FALSE)</f>
        <v>Qua</v>
      </c>
      <c r="EW6" s="375" t="str">
        <f>VLOOKUP(WEEKDAY(DATE('P Gerais'!$D$6,4,EW7),1),'P Gerais'!$J$5:$K$11,2,FALSE)</f>
        <v>Qui</v>
      </c>
      <c r="EX6" s="375" t="str">
        <f>VLOOKUP(WEEKDAY(DATE('P Gerais'!$D$6,4,EX7),1),'P Gerais'!$J$5:$K$11,2,FALSE)</f>
        <v>Sex</v>
      </c>
      <c r="EY6" s="375" t="str">
        <f>VLOOKUP(WEEKDAY(DATE('P Gerais'!$D$6,4,EY7),1),'P Gerais'!$J$5:$K$11,2,FALSE)</f>
        <v>Sab</v>
      </c>
      <c r="EZ6" s="375" t="str">
        <f>VLOOKUP(WEEKDAY(DATE('P Gerais'!$D$6,4,EZ7),1),'P Gerais'!$J$5:$K$11,2,FALSE)</f>
        <v>Dom</v>
      </c>
      <c r="FA6" s="375" t="str">
        <f>VLOOKUP(WEEKDAY(DATE('P Gerais'!$D$6,4,FA7),1),'P Gerais'!$J$5:$K$11,2,FALSE)</f>
        <v>Seg</v>
      </c>
      <c r="FB6" s="375" t="str">
        <f>VLOOKUP(WEEKDAY(DATE('P Gerais'!$D$6,4,FB7),1),'P Gerais'!$J$5:$K$11,2,FALSE)</f>
        <v>Ter</v>
      </c>
      <c r="FC6" s="375" t="str">
        <f>VLOOKUP(WEEKDAY(DATE('P Gerais'!$D$6,4,FC7),1),'P Gerais'!$J$5:$K$11,2,FALSE)</f>
        <v>Qua</v>
      </c>
      <c r="FD6" s="375" t="str">
        <f>VLOOKUP(WEEKDAY(DATE('P Gerais'!$D$6,4,FD7),1),'P Gerais'!$J$5:$K$11,2,FALSE)</f>
        <v>Qui</v>
      </c>
      <c r="FE6" s="362"/>
      <c r="FF6" s="362"/>
      <c r="FG6" s="362"/>
      <c r="FH6" s="362"/>
      <c r="FI6" s="362"/>
      <c r="FJ6" s="362"/>
      <c r="GV6" s="708" t="s">
        <v>1045</v>
      </c>
      <c r="GW6" s="708"/>
      <c r="GX6" s="708"/>
      <c r="GY6" s="708"/>
      <c r="GZ6" s="708"/>
      <c r="HA6" s="708"/>
      <c r="HB6" s="708"/>
      <c r="HC6" s="708"/>
    </row>
    <row r="7" spans="1:211" ht="30" customHeight="1" thickTop="1" thickBot="1">
      <c r="C7" s="376" t="s">
        <v>0</v>
      </c>
      <c r="D7" s="376" t="s">
        <v>1</v>
      </c>
      <c r="E7" s="377" t="s">
        <v>903</v>
      </c>
      <c r="F7" s="376" t="s">
        <v>2</v>
      </c>
      <c r="G7" s="378" t="s">
        <v>896</v>
      </c>
      <c r="H7" s="377" t="s">
        <v>898</v>
      </c>
      <c r="I7" s="378" t="s">
        <v>895</v>
      </c>
      <c r="J7" s="379" t="s">
        <v>788</v>
      </c>
      <c r="K7" s="379" t="s">
        <v>852</v>
      </c>
      <c r="L7" s="379" t="s">
        <v>841</v>
      </c>
      <c r="M7" s="377" t="s">
        <v>840</v>
      </c>
      <c r="N7" s="376" t="s">
        <v>5</v>
      </c>
      <c r="O7" s="376" t="s">
        <v>839</v>
      </c>
      <c r="P7" s="376" t="s">
        <v>145</v>
      </c>
      <c r="Q7" s="376" t="s">
        <v>146</v>
      </c>
      <c r="R7" s="376" t="str">
        <f>IF(OR(Benef!C6="-",Benef!C6=""),"-",Benef!C6)</f>
        <v>-</v>
      </c>
      <c r="S7" s="376" t="str">
        <f>IF(OR(Benef!C7="-",Benef!C7=""),"-",Benef!C7)</f>
        <v>-</v>
      </c>
      <c r="T7" s="376" t="str">
        <f>IF(OR(Benef!C8="-",Benef!C8=""),"-",Benef!C8)</f>
        <v>-</v>
      </c>
      <c r="U7" s="376" t="str">
        <f>IF(OR(Benef!C9="-",Benef!C9=""),"-",Benef!C9)</f>
        <v>-</v>
      </c>
      <c r="V7" s="376" t="str">
        <f>IF(OR(Benef!C10="-",Benef!C10=""),"-",Benef!C10)</f>
        <v>-</v>
      </c>
      <c r="W7" s="376" t="str">
        <f>IF(OR(Benef!C11="-",Benef!C11=""),"-",Benef!C11)</f>
        <v>-</v>
      </c>
      <c r="X7" s="376" t="str">
        <f>IF(OR(Benef!C12="-",Benef!C12=""),"-",Benef!C12)</f>
        <v>-</v>
      </c>
      <c r="Y7" s="376" t="str">
        <f>IF(OR(Benef!C13="-",Benef!C13=""),"-",Benef!C13)</f>
        <v>-</v>
      </c>
      <c r="Z7" s="376" t="s">
        <v>148</v>
      </c>
      <c r="AA7" s="376" t="s">
        <v>147</v>
      </c>
      <c r="AB7" s="376" t="s">
        <v>843</v>
      </c>
      <c r="AC7" s="376" t="s">
        <v>787</v>
      </c>
      <c r="AD7" s="376" t="s">
        <v>149</v>
      </c>
      <c r="AE7" s="376" t="s">
        <v>150</v>
      </c>
      <c r="AF7" s="376" t="s">
        <v>147</v>
      </c>
      <c r="AH7" s="714"/>
      <c r="AJ7" s="362">
        <f ca="1">COUNTIF(F8:F37,"Sim")</f>
        <v>0</v>
      </c>
      <c r="AL7" s="362" t="s">
        <v>842</v>
      </c>
      <c r="AM7" s="362" t="s">
        <v>842</v>
      </c>
      <c r="AN7" s="362" t="s">
        <v>842</v>
      </c>
      <c r="AO7" s="362" t="s">
        <v>842</v>
      </c>
      <c r="AP7" s="362" t="s">
        <v>842</v>
      </c>
      <c r="AQ7" s="362" t="s">
        <v>842</v>
      </c>
      <c r="AR7" s="362" t="s">
        <v>4</v>
      </c>
      <c r="AS7" s="362" t="s">
        <v>5</v>
      </c>
      <c r="AT7" s="362" t="s">
        <v>839</v>
      </c>
      <c r="AU7" s="362" t="s">
        <v>145</v>
      </c>
      <c r="AV7" s="362" t="s">
        <v>146</v>
      </c>
      <c r="AW7" s="362" t="s">
        <v>516</v>
      </c>
      <c r="AX7" s="362" t="s">
        <v>517</v>
      </c>
      <c r="AY7" s="362" t="s">
        <v>518</v>
      </c>
      <c r="AZ7" s="362" t="s">
        <v>522</v>
      </c>
      <c r="BA7" s="362" t="s">
        <v>853</v>
      </c>
      <c r="BB7" s="362" t="s">
        <v>855</v>
      </c>
      <c r="BC7" s="362" t="s">
        <v>857</v>
      </c>
      <c r="BD7" s="362" t="s">
        <v>861</v>
      </c>
      <c r="BE7" s="362" t="s">
        <v>856</v>
      </c>
      <c r="BF7" s="362" t="s">
        <v>858</v>
      </c>
      <c r="BG7" s="362" t="s">
        <v>863</v>
      </c>
      <c r="BH7" s="362" t="s">
        <v>864</v>
      </c>
      <c r="BI7" s="362" t="s">
        <v>868</v>
      </c>
      <c r="BJ7" s="362" t="s">
        <v>529</v>
      </c>
      <c r="BK7" s="362" t="s">
        <v>604</v>
      </c>
      <c r="BL7" s="362" t="s">
        <v>29</v>
      </c>
      <c r="BM7" s="362" t="s">
        <v>30</v>
      </c>
      <c r="BN7" s="362" t="s">
        <v>31</v>
      </c>
      <c r="BO7" s="362" t="s">
        <v>32</v>
      </c>
      <c r="BP7" s="362" t="s">
        <v>33</v>
      </c>
      <c r="BQ7" s="362" t="s">
        <v>159</v>
      </c>
      <c r="BR7" s="362" t="s">
        <v>523</v>
      </c>
      <c r="BS7" s="362" t="s">
        <v>606</v>
      </c>
      <c r="BT7" s="362" t="s">
        <v>605</v>
      </c>
      <c r="BU7" s="362" t="s">
        <v>604</v>
      </c>
      <c r="BV7" s="362" t="s">
        <v>700</v>
      </c>
      <c r="BW7" s="362" t="s">
        <v>702</v>
      </c>
      <c r="BX7" s="362" t="s">
        <v>705</v>
      </c>
      <c r="BY7" s="362" t="s">
        <v>707</v>
      </c>
      <c r="BZ7" s="362" t="s">
        <v>730</v>
      </c>
      <c r="CB7" s="362" t="s">
        <v>1</v>
      </c>
      <c r="CC7" s="362" t="s">
        <v>751</v>
      </c>
      <c r="CD7" s="362" t="s">
        <v>752</v>
      </c>
      <c r="CF7" s="362" t="s">
        <v>803</v>
      </c>
      <c r="CG7" s="362" t="s">
        <v>804</v>
      </c>
      <c r="CH7" s="362" t="s">
        <v>805</v>
      </c>
      <c r="CI7" s="362" t="s">
        <v>806</v>
      </c>
      <c r="CJ7" s="362" t="s">
        <v>807</v>
      </c>
      <c r="CK7" s="363"/>
      <c r="CL7" s="362">
        <v>1</v>
      </c>
      <c r="CM7" s="362">
        <v>2</v>
      </c>
      <c r="CN7" s="362">
        <v>3</v>
      </c>
      <c r="CO7" s="362">
        <v>4</v>
      </c>
      <c r="CP7" s="362">
        <v>5</v>
      </c>
      <c r="CQ7" s="362">
        <v>6</v>
      </c>
      <c r="CR7" s="362">
        <v>7</v>
      </c>
      <c r="CS7" s="362">
        <v>8</v>
      </c>
      <c r="CT7" s="362">
        <v>9</v>
      </c>
      <c r="CU7" s="362">
        <v>10</v>
      </c>
      <c r="CV7" s="362">
        <v>11</v>
      </c>
      <c r="CW7" s="362">
        <v>12</v>
      </c>
      <c r="CX7" s="362">
        <v>13</v>
      </c>
      <c r="CY7" s="362">
        <v>14</v>
      </c>
      <c r="CZ7" s="362">
        <v>15</v>
      </c>
      <c r="DA7" s="362">
        <v>16</v>
      </c>
      <c r="DB7" s="362">
        <v>17</v>
      </c>
      <c r="DC7" s="362">
        <v>18</v>
      </c>
      <c r="DD7" s="362">
        <v>19</v>
      </c>
      <c r="DE7" s="362">
        <v>20</v>
      </c>
      <c r="DF7" s="362">
        <v>21</v>
      </c>
      <c r="DG7" s="362">
        <v>22</v>
      </c>
      <c r="DH7" s="362">
        <v>23</v>
      </c>
      <c r="DI7" s="362">
        <v>24</v>
      </c>
      <c r="DJ7" s="362">
        <v>25</v>
      </c>
      <c r="DK7" s="362">
        <v>26</v>
      </c>
      <c r="DL7" s="362">
        <v>27</v>
      </c>
      <c r="DM7" s="362">
        <v>28</v>
      </c>
      <c r="DN7" s="362">
        <v>29</v>
      </c>
      <c r="DO7" s="362">
        <v>30</v>
      </c>
      <c r="DP7" s="362" t="s">
        <v>157</v>
      </c>
      <c r="DQ7" s="362" t="s">
        <v>847</v>
      </c>
      <c r="DR7" s="362" t="s">
        <v>811</v>
      </c>
      <c r="DS7" s="362" t="s">
        <v>812</v>
      </c>
      <c r="DT7" s="362" t="s">
        <v>813</v>
      </c>
      <c r="DU7" s="362" t="s">
        <v>814</v>
      </c>
      <c r="DV7" s="362" t="s">
        <v>815</v>
      </c>
      <c r="DW7" s="362" t="s">
        <v>818</v>
      </c>
      <c r="DX7" s="362" t="s">
        <v>810</v>
      </c>
      <c r="DY7" s="362" t="s">
        <v>834</v>
      </c>
      <c r="DZ7" s="362" t="s">
        <v>833</v>
      </c>
      <c r="EA7" s="362">
        <v>1</v>
      </c>
      <c r="EB7" s="362">
        <v>2</v>
      </c>
      <c r="EC7" s="362">
        <v>3</v>
      </c>
      <c r="ED7" s="362">
        <v>4</v>
      </c>
      <c r="EE7" s="362">
        <v>5</v>
      </c>
      <c r="EF7" s="362">
        <v>6</v>
      </c>
      <c r="EG7" s="362">
        <v>7</v>
      </c>
      <c r="EH7" s="362">
        <v>8</v>
      </c>
      <c r="EI7" s="362">
        <v>9</v>
      </c>
      <c r="EJ7" s="362">
        <v>10</v>
      </c>
      <c r="EK7" s="362">
        <v>11</v>
      </c>
      <c r="EL7" s="362">
        <v>12</v>
      </c>
      <c r="EM7" s="362">
        <v>13</v>
      </c>
      <c r="EN7" s="362">
        <v>14</v>
      </c>
      <c r="EO7" s="362">
        <v>15</v>
      </c>
      <c r="EP7" s="362">
        <v>16</v>
      </c>
      <c r="EQ7" s="362">
        <v>17</v>
      </c>
      <c r="ER7" s="362">
        <v>18</v>
      </c>
      <c r="ES7" s="362">
        <v>19</v>
      </c>
      <c r="ET7" s="362">
        <v>20</v>
      </c>
      <c r="EU7" s="362">
        <v>21</v>
      </c>
      <c r="EV7" s="362">
        <v>22</v>
      </c>
      <c r="EW7" s="362">
        <v>23</v>
      </c>
      <c r="EX7" s="362">
        <v>24</v>
      </c>
      <c r="EY7" s="362">
        <v>25</v>
      </c>
      <c r="EZ7" s="362">
        <v>26</v>
      </c>
      <c r="FA7" s="362">
        <v>27</v>
      </c>
      <c r="FB7" s="362">
        <v>28</v>
      </c>
      <c r="FC7" s="362">
        <v>29</v>
      </c>
      <c r="FD7" s="362">
        <v>30</v>
      </c>
      <c r="FE7" s="362" t="s">
        <v>835</v>
      </c>
      <c r="FF7" s="362" t="s">
        <v>836</v>
      </c>
      <c r="FG7" s="362" t="s">
        <v>837</v>
      </c>
      <c r="FH7" s="362" t="s">
        <v>883</v>
      </c>
      <c r="FI7" s="362" t="s">
        <v>844</v>
      </c>
      <c r="FJ7" s="362" t="s">
        <v>845</v>
      </c>
      <c r="FP7" s="363" t="s">
        <v>1029</v>
      </c>
      <c r="FQ7" s="363" t="s">
        <v>931</v>
      </c>
      <c r="GV7" s="482" t="str">
        <f t="shared" ref="GV7:HC7" si="0">R7</f>
        <v>-</v>
      </c>
      <c r="GW7" s="482" t="str">
        <f t="shared" si="0"/>
        <v>-</v>
      </c>
      <c r="GX7" s="482" t="str">
        <f t="shared" si="0"/>
        <v>-</v>
      </c>
      <c r="GY7" s="482" t="str">
        <f t="shared" si="0"/>
        <v>-</v>
      </c>
      <c r="GZ7" s="482" t="str">
        <f t="shared" si="0"/>
        <v>-</v>
      </c>
      <c r="HA7" s="482" t="str">
        <f t="shared" si="0"/>
        <v>-</v>
      </c>
      <c r="HB7" s="482" t="str">
        <f t="shared" si="0"/>
        <v>-</v>
      </c>
      <c r="HC7" s="482" t="str">
        <f t="shared" si="0"/>
        <v>-</v>
      </c>
    </row>
    <row r="8" spans="1:211" ht="30" customHeight="1" thickTop="1" thickBot="1">
      <c r="C8" s="380" t="str">
        <f ca="1">IF('DB Func'!B3="Funcionário 1","",'DB Func'!B3)</f>
        <v/>
      </c>
      <c r="D8" s="381">
        <f ca="1">'DB Func'!CG3</f>
        <v>0</v>
      </c>
      <c r="E8" s="382" t="str">
        <f ca="1">IF(C8="","-",IF(OR(terceiro!E8="ABR",terceiro!F8="ABR"),"Sim","Não"))</f>
        <v>-</v>
      </c>
      <c r="F8" s="383" t="str">
        <f ca="1">IF(C8="","-",IF(OR(Ferias!E8="ABR",Ferias!F8="ABR"),"Sim","Não"))</f>
        <v>-</v>
      </c>
      <c r="G8" s="383">
        <f ca="1">IF(C8="",0,IF(F8="Sim",IF(Ferias!E8="ABR",Ferias!I8,Ferias!J8),0))</f>
        <v>0</v>
      </c>
      <c r="H8" s="185" t="s">
        <v>512</v>
      </c>
      <c r="I8" s="185"/>
      <c r="J8" s="398">
        <f ca="1">IF(FG8="S",FF8,DP8)-K8-G8-I8</f>
        <v>0</v>
      </c>
      <c r="K8" s="160"/>
      <c r="L8" s="161"/>
      <c r="M8" s="189"/>
      <c r="N8" s="162"/>
      <c r="O8" s="163"/>
      <c r="P8" s="163"/>
      <c r="Q8" s="163"/>
      <c r="R8" s="164"/>
      <c r="S8" s="164"/>
      <c r="T8" s="164"/>
      <c r="U8" s="164"/>
      <c r="V8" s="164"/>
      <c r="W8" s="164"/>
      <c r="X8" s="164"/>
      <c r="Y8" s="164"/>
      <c r="Z8" s="164"/>
      <c r="AA8" s="164"/>
      <c r="AB8" s="163"/>
      <c r="AC8" s="163"/>
      <c r="AD8" s="164"/>
      <c r="AE8" s="164"/>
      <c r="AF8" s="313"/>
      <c r="AH8" s="399">
        <f ca="1">IF(AND('DB Func'!GE3="Março",'DB Func'!BQ3="2 Parcelas"),(('auxiliar 13 sal'!F4/12*'DB Func'!GF3+AVERAGE('auxiliar 13 sal'!Q4:AB4)+AVERAGE('auxiliar 13 sal'!AE4:AP4)+'auxiliar 13 sal'!F4*'DB Func'!BN3+'auxiliar 13 sal'!F4*'DB Func'!BO3)/2),IF('DB Func'!GE3="Abril",IF('DB Func'!BQ3="Parcela Única",('auxiliar 13 sal'!F4/12*'DB Func'!GF3)+AVERAGE('auxiliar 13 sal'!Q4:AB4)+AVERAGE('auxiliar 13 sal'!AE4:AP4)+('auxiliar 13 sal'!F4*'DB Func'!BN3)+('auxiliar 13 sal'!F4*'DB Func'!BO3),IF('DB Func'!BQ3="2 Parcelas",(('auxiliar 13 sal'!F4/12*'DB Func'!GF3+AVERAGE('auxiliar 13 sal'!Q4:AB4)+AVERAGE('auxiliar 13 sal'!AE4:AP4)+'auxiliar 13 sal'!F4*'DB Func'!BN3+'auxiliar 13 sal'!F4*'DB Func'!BO3)/2))),0))</f>
        <v>0</v>
      </c>
      <c r="AJ8" s="362">
        <f ca="1">COUNTIF(D8:D37,"&gt;0")</f>
        <v>0</v>
      </c>
      <c r="AK8" s="364">
        <f ca="1">(FH8/30*2)*L8</f>
        <v>0</v>
      </c>
      <c r="AL8" s="364">
        <f ca="1">IFERROR((M8/J8)*((IF(FG8="S",FE8-FF8+K8,DQ8+K8))*AR8),0)</f>
        <v>0</v>
      </c>
      <c r="AM8" s="364">
        <f ca="1">IFERROR((N8/J8)*((IF(FG8="S",FE8-FF8+K8,DQ8+K8))*AS8),0)</f>
        <v>0</v>
      </c>
      <c r="AN8" s="364">
        <f ca="1">IFERROR((O8/J8)*((IF(FG8="S",FE8-FF8+K8,DQ8+K8))*AT8),0)</f>
        <v>0</v>
      </c>
      <c r="AO8" s="364">
        <f ca="1">IFERROR((P8/J8)*((IF(FG8="S",FE8-FF8+K8,DQ8+K8))*AU8),0)</f>
        <v>0</v>
      </c>
      <c r="AP8" s="364">
        <f ca="1">IFERROR((Q8/J8)*((IF(FG8="S",FE8-FF8+K8,DQ8+K8))*AV8),0)</f>
        <v>0</v>
      </c>
      <c r="AQ8" s="364">
        <f ca="1">SUM(AL8:AP8)</f>
        <v>0</v>
      </c>
      <c r="AR8" s="364">
        <f>IF(OR(M8="",M8=0),0,((FH8/220)*('Ho Ex'!$C$8+$AS$6))*M8)</f>
        <v>0</v>
      </c>
      <c r="AS8" s="364">
        <f>IF(OR(N8="",N8=0),0,((FH8/220*('DB Func'!GD3+Lanc!$AS$6))*('Ho Ex'!$I$8+$AS$6))*(N8/52.5*60))</f>
        <v>0</v>
      </c>
      <c r="AT8" s="364">
        <f>IF(OR(M8="",M8=0),0,((FH8/220)*('Ho Ex'!$J$8+$AS$6))*O8)</f>
        <v>0</v>
      </c>
      <c r="AU8" s="364">
        <f>IF(OR(M8="",M8=0),0,((FH8/220)*('Ho Ex'!I11+$AS$6))*P8)</f>
        <v>0</v>
      </c>
      <c r="AV8" s="364">
        <f>IF(OR(M8="",M8=0),0,((FH8/220)*('Ho Ex'!C11+$AS$6))*Q8)</f>
        <v>0</v>
      </c>
      <c r="AW8" s="364">
        <f ca="1">FH8*'DB Func'!BN3</f>
        <v>0</v>
      </c>
      <c r="AX8" s="364">
        <f ca="1">FH8*'DB Func'!BO3</f>
        <v>0</v>
      </c>
      <c r="AY8" s="364">
        <f ca="1">IF(FJ8=0,0,VLOOKUP(FJ8,'P Gerais'!$D$39:$G$41,3,TRUE)*Func!$F$68)</f>
        <v>0</v>
      </c>
      <c r="AZ8" s="364">
        <f>SUM(AR8:AV8)</f>
        <v>0</v>
      </c>
      <c r="BA8" s="364">
        <f ca="1">((FH8-FJ8-FI8+AZ8+AQ8+SUM(Z8:AA8)+SUM(AW8:AX8)+AK8)*IF('DB Func'!GG3="ok",'DB Func'!GD3,0))+(FH8-FJ8-FI8+AZ8+AQ8+SUM(Z8:AA8)+SUM(AW8:AX8))+AK8</f>
        <v>0</v>
      </c>
      <c r="BB8" s="385">
        <f ca="1">VLOOKUP(BA8,'P Gerais'!$D$22:$G$25,3,TRUE)</f>
        <v>0.08</v>
      </c>
      <c r="BC8" s="364">
        <f ca="1">IF(BA8&lt;'P Gerais'!$D$25,BA8*BB8,Lanc!BB8)</f>
        <v>0</v>
      </c>
      <c r="BD8" s="364">
        <f ca="1">BA8-BC8-('DB Func'!GB3*'P Gerais'!$D$35)</f>
        <v>0</v>
      </c>
      <c r="BE8" s="386">
        <f ca="1">VLOOKUP(BD8,'P Gerais'!$D$29:$F$33,3,TRUE)</f>
        <v>0</v>
      </c>
      <c r="BF8" s="364">
        <f ca="1">(BD8*BE8/100%)-BG8</f>
        <v>0</v>
      </c>
      <c r="BG8" s="364">
        <f ca="1">VLOOKUP(BD8,'P Gerais'!$D$29:$G$33,4,TRUE)</f>
        <v>0</v>
      </c>
      <c r="BH8" s="364">
        <f ca="1">BA8-BC8-BG8</f>
        <v>0</v>
      </c>
      <c r="BI8" s="364">
        <f t="shared" ref="BI8" ca="1" si="1">BH8-SUM(R8:Y8)-SUM(AD8:AF8)</f>
        <v>0</v>
      </c>
      <c r="BJ8" s="362">
        <f ca="1">'DB Func'!G3</f>
        <v>0</v>
      </c>
      <c r="BK8" s="362">
        <f ca="1">'DB Func'!FW3</f>
        <v>0</v>
      </c>
      <c r="BL8" s="364">
        <f ca="1">D8*'P Gerais'!$D$13</f>
        <v>0</v>
      </c>
      <c r="BM8" s="364">
        <f ca="1">D8*'P Gerais'!$D$14</f>
        <v>0</v>
      </c>
      <c r="BN8" s="364">
        <f ca="1">D8*'P Gerais'!$D$16</f>
        <v>0</v>
      </c>
      <c r="BO8" s="364">
        <f ca="1">D8*'P Gerais'!$D$17</f>
        <v>0</v>
      </c>
      <c r="BP8" s="364">
        <f ca="1">D8*'P Gerais'!$D$18</f>
        <v>0</v>
      </c>
      <c r="BQ8" s="385">
        <f ca="1">VLOOKUP(D8,'P Gerais'!$D$22:$G$24,3,TRUE)</f>
        <v>0.08</v>
      </c>
      <c r="BR8" s="385">
        <f ca="1">VLOOKUP(D8,'P Gerais'!$D$29:$G$33,3,TRUE)</f>
        <v>0</v>
      </c>
      <c r="BS8" s="385">
        <f ca="1">'DB Func'!BN3</f>
        <v>0</v>
      </c>
      <c r="BT8" s="385">
        <f ca="1">'DB Func'!BO3</f>
        <v>0</v>
      </c>
      <c r="BU8" s="385">
        <f ca="1">'DB Func'!FX3</f>
        <v>0</v>
      </c>
      <c r="BV8" s="364">
        <f ca="1">(D8+AZ8+AX8+AW8+Z8+AA8-AB8-AD8-AE8-AF8)-BB8</f>
        <v>-0.08</v>
      </c>
      <c r="BW8" s="364">
        <f ca="1">BV8-'DB Func'!GC3</f>
        <v>-0.08</v>
      </c>
      <c r="BX8" s="362">
        <f ca="1">IFERROR(VLOOKUP(BW8,'P Gerais'!$D$29:$G$33,3,TRUE)*BW8,0)</f>
        <v>0</v>
      </c>
      <c r="BY8" s="364">
        <f ca="1">IFERROR(BX8-VLOOKUP(BW8,'P Gerais'!$D$29:$H$33,4,TRUE),0)</f>
        <v>0</v>
      </c>
      <c r="BZ8" s="364">
        <f ca="1">D8*'DB Func'!GD3</f>
        <v>0</v>
      </c>
      <c r="CB8" s="364">
        <f ca="1">D8</f>
        <v>0</v>
      </c>
      <c r="CC8" s="364">
        <f>AZ8</f>
        <v>0</v>
      </c>
      <c r="CD8" s="364">
        <f t="shared" ref="CD8" si="2">Z8+AA8</f>
        <v>0</v>
      </c>
      <c r="CF8" s="362" t="str">
        <f ca="1">IF(CG8&gt;1,"sim","não")</f>
        <v>não</v>
      </c>
      <c r="CG8" s="362">
        <f ca="1">IF($CH$8=1,DAY('DB Func'!C3),0)</f>
        <v>0</v>
      </c>
      <c r="CH8" s="362">
        <f ca="1">IF(CI8=0,0,MONTH('DB Func'!C3))</f>
        <v>0</v>
      </c>
      <c r="CI8" s="362">
        <f ca="1">IF('P Gerais'!D6=YEAR('DB Func'!C3),YEAR('DB Func'!C3),0)</f>
        <v>0</v>
      </c>
      <c r="CJ8" s="371">
        <v>31</v>
      </c>
      <c r="CK8" s="363"/>
      <c r="CL8" s="362" t="str">
        <f ca="1">IF(ISERROR(HLOOKUP(CL6,$DR$7:$DX8,$DY8,FALSE)),"N",HLOOKUP(CL6,$DR$7:$DX8,$DY8,FALSE))</f>
        <v>N</v>
      </c>
      <c r="CM8" s="362" t="str">
        <f ca="1">IF(ISERROR(HLOOKUP(CM6,$DR$7:$DX8,$DY8,FALSE)),"N",HLOOKUP(CM6,$DR$7:$DX8,$DY8,FALSE))</f>
        <v>N</v>
      </c>
      <c r="CN8" s="362" t="str">
        <f ca="1">IF(ISERROR(HLOOKUP(CN6,$DR$7:$DX8,$DY8,FALSE)),"N",HLOOKUP(CN6,$DR$7:$DX8,$DY8,FALSE))</f>
        <v>N</v>
      </c>
      <c r="CO8" s="362" t="str">
        <f>IF(ISERROR(HLOOKUP(CO6,$DR$7:$DX8,$DY8,FALSE)),"N",HLOOKUP(CO6,$DR$7:$DX8,$DY8,FALSE))</f>
        <v>N</v>
      </c>
      <c r="CP8" s="362" t="str">
        <f ca="1">IF(ISERROR(HLOOKUP(CP6,$DR$7:$DX8,$DY8,FALSE)),"N",HLOOKUP(CP6,$DR$7:$DX8,$DY8,FALSE))</f>
        <v>N</v>
      </c>
      <c r="CQ8" s="362" t="str">
        <f ca="1">IF(ISERROR(HLOOKUP(CQ6,$DR$7:$DX8,$DY8,FALSE)),"N",HLOOKUP(CQ6,$DR$7:$DX8,$DY8,FALSE))</f>
        <v>N</v>
      </c>
      <c r="CR8" s="362" t="str">
        <f ca="1">IF(ISERROR(HLOOKUP(CR6,$DR$7:$DX8,$DY8,FALSE)),"N",HLOOKUP(CR6,$DR$7:$DX8,$DY8,FALSE))</f>
        <v>N</v>
      </c>
      <c r="CS8" s="362" t="str">
        <f ca="1">IF(ISERROR(HLOOKUP(CS6,$DR$7:$DX8,$DY8,FALSE)),"N",HLOOKUP(CS6,$DR$7:$DX8,$DY8,FALSE))</f>
        <v>N</v>
      </c>
      <c r="CT8" s="362" t="str">
        <f ca="1">IF(ISERROR(HLOOKUP(CT6,$DR$7:$DX8,$DY8,FALSE)),"N",HLOOKUP(CT6,$DR$7:$DX8,$DY8,FALSE))</f>
        <v>N</v>
      </c>
      <c r="CU8" s="362" t="str">
        <f ca="1">IF(ISERROR(HLOOKUP(CU6,$DR$7:$DX8,$DY8,FALSE)),"N",HLOOKUP(CU6,$DR$7:$DX8,$DY8,FALSE))</f>
        <v>N</v>
      </c>
      <c r="CV8" s="362" t="str">
        <f>IF(ISERROR(HLOOKUP(CV6,$DR$7:$DX8,$DY8,FALSE)),"N",HLOOKUP(CV6,$DR$7:$DX8,$DY8,FALSE))</f>
        <v>N</v>
      </c>
      <c r="CW8" s="362" t="str">
        <f ca="1">IF(ISERROR(HLOOKUP(CW6,$DR$7:$DX8,$DY8,FALSE)),"N",HLOOKUP(CW6,$DR$7:$DX8,$DY8,FALSE))</f>
        <v>N</v>
      </c>
      <c r="CX8" s="362" t="str">
        <f ca="1">IF(ISERROR(HLOOKUP(CX6,$DR$7:$DX8,$DY8,FALSE)),"N",HLOOKUP(CX6,$DR$7:$DX8,$DY8,FALSE))</f>
        <v>N</v>
      </c>
      <c r="CY8" s="362" t="str">
        <f ca="1">IF(ISERROR(HLOOKUP(CY6,$DR$7:$DX8,$DY8,FALSE)),"N",HLOOKUP(CY6,$DR$7:$DX8,$DY8,FALSE))</f>
        <v>N</v>
      </c>
      <c r="CZ8" s="362" t="str">
        <f ca="1">IF(ISERROR(HLOOKUP(CZ6,$DR$7:$DX8,$DY8,FALSE)),"N",HLOOKUP(CZ6,$DR$7:$DX8,$DY8,FALSE))</f>
        <v>N</v>
      </c>
      <c r="DA8" s="362" t="str">
        <f ca="1">IF(ISERROR(HLOOKUP(DA6,$DR$7:$DX8,$DY8,FALSE)),"N",HLOOKUP(DA6,$DR$7:$DX8,$DY8,FALSE))</f>
        <v>N</v>
      </c>
      <c r="DB8" s="362" t="str">
        <f ca="1">IF(ISERROR(HLOOKUP(DB6,$DR$7:$DX8,$DY8,FALSE)),"N",HLOOKUP(DB6,$DR$7:$DX8,$DY8,FALSE))</f>
        <v>N</v>
      </c>
      <c r="DC8" s="362" t="str">
        <f>IF(ISERROR(HLOOKUP(DC6,$DR$7:$DX8,$DY8,FALSE)),"N",HLOOKUP(DC6,$DR$7:$DX8,$DY8,FALSE))</f>
        <v>N</v>
      </c>
      <c r="DD8" s="362" t="str">
        <f ca="1">IF(ISERROR(HLOOKUP(DD6,$DR$7:$DX8,$DY8,FALSE)),"N",HLOOKUP(DD6,$DR$7:$DX8,$DY8,FALSE))</f>
        <v>N</v>
      </c>
      <c r="DE8" s="362" t="str">
        <f ca="1">IF(ISERROR(HLOOKUP(DE6,$DR$7:$DX8,$DY8,FALSE)),"N",HLOOKUP(DE6,$DR$7:$DX8,$DY8,FALSE))</f>
        <v>N</v>
      </c>
      <c r="DF8" s="362" t="str">
        <f ca="1">IF(ISERROR(HLOOKUP(DF6,$DR$7:$DX8,$DY8,FALSE)),"N",HLOOKUP(DF6,$DR$7:$DX8,$DY8,FALSE))</f>
        <v>N</v>
      </c>
      <c r="DG8" s="362" t="str">
        <f ca="1">IF(ISERROR(HLOOKUP(DG6,$DR$7:$DX8,$DY8,FALSE)),"N",HLOOKUP(DG6,$DR$7:$DX8,$DY8,FALSE))</f>
        <v>N</v>
      </c>
      <c r="DH8" s="362" t="str">
        <f ca="1">IF(ISERROR(HLOOKUP(DH6,$DR$7:$DX8,$DY8,FALSE)),"N",HLOOKUP(DH6,$DR$7:$DX8,$DY8,FALSE))</f>
        <v>N</v>
      </c>
      <c r="DI8" s="362" t="str">
        <f ca="1">IF(ISERROR(HLOOKUP(DI6,$DR$7:$DX8,$DY8,FALSE)),"N",HLOOKUP(DI6,$DR$7:$DX8,$DY8,FALSE))</f>
        <v>N</v>
      </c>
      <c r="DJ8" s="362" t="str">
        <f>IF(ISERROR(HLOOKUP(DJ6,$DR$7:$DX8,$DY8,FALSE)),"N",HLOOKUP(DJ6,$DR$7:$DX8,$DY8,FALSE))</f>
        <v>N</v>
      </c>
      <c r="DK8" s="362" t="str">
        <f ca="1">IF(ISERROR(HLOOKUP(DK6,$DR$7:$DX8,$DY8,FALSE)),"N",HLOOKUP(DK6,$DR$7:$DX8,$DY8,FALSE))</f>
        <v>N</v>
      </c>
      <c r="DL8" s="362" t="str">
        <f ca="1">IF(ISERROR(HLOOKUP(DL6,$DR$7:$DX8,$DY8,FALSE)),"N",HLOOKUP(DL6,$DR$7:$DX8,$DY8,FALSE))</f>
        <v>N</v>
      </c>
      <c r="DM8" s="362" t="str">
        <f ca="1">IF(ISERROR(HLOOKUP(DM6,$DR$7:$DX8,$DY8,FALSE)),"N",HLOOKUP(DM6,$DR$7:$DX8,$DY8,FALSE))</f>
        <v>N</v>
      </c>
      <c r="DN8" s="362" t="str">
        <f ca="1">IF(ISERROR(HLOOKUP(DN6,$DR$7:$DX8,$DY8,FALSE)),"N",HLOOKUP(DN6,$DR$7:$DX8,$DY8,FALSE))</f>
        <v>N</v>
      </c>
      <c r="DO8" s="362" t="str">
        <f ca="1">IF(ISERROR(HLOOKUP(DO6,$DR$7:$DX8,$DY8,FALSE)),"N",HLOOKUP(DO6,$DR$7:$DX8,$DY8,FALSE))</f>
        <v>N</v>
      </c>
      <c r="DP8" s="362">
        <f t="shared" ref="DP8" ca="1" si="3">COUNTIF(CL8:DO8,"S")</f>
        <v>0</v>
      </c>
      <c r="DQ8" s="362">
        <f t="shared" ref="DQ8" ca="1" si="4">COUNTIF(CL8:DO8,"n")</f>
        <v>30</v>
      </c>
      <c r="DR8" s="362" t="str">
        <f ca="1">IF('DB Func'!M3&gt;0,"S","N")</f>
        <v>N</v>
      </c>
      <c r="DS8" s="362" t="str">
        <f ca="1">IF('DB Func'!R3&gt;0,"S","N")</f>
        <v>N</v>
      </c>
      <c r="DT8" s="362" t="str">
        <f ca="1">IF('DB Func'!W3&gt;0,"S","N")</f>
        <v>N</v>
      </c>
      <c r="DU8" s="362" t="str">
        <f ca="1">IF('DB Func'!AB3&gt;0,"S","N")</f>
        <v>N</v>
      </c>
      <c r="DV8" s="362" t="str">
        <f ca="1">IF('DB Func'!AG3&gt;0,"S","N")</f>
        <v>N</v>
      </c>
      <c r="DW8" s="362" t="str">
        <f ca="1">IF('DB Func'!AL3&gt;0,"S","N")</f>
        <v>N</v>
      </c>
      <c r="DX8" s="362" t="str">
        <f ca="1">IF('DB Func'!AQ3&gt;0,"S","N")</f>
        <v>N</v>
      </c>
      <c r="DY8" s="362">
        <v>2</v>
      </c>
      <c r="DZ8" s="369">
        <f ca="1">'DB Func'!C3</f>
        <v>0</v>
      </c>
      <c r="EA8" s="362" t="str">
        <f ca="1">IF(DAY($DZ8)&gt;EA$7,"n","s")</f>
        <v>s</v>
      </c>
      <c r="EB8" s="362" t="str">
        <f t="shared" ref="EB8:FD9" ca="1" si="5">IF(DAY($DZ8)&gt;EB$7,"n","s")</f>
        <v>s</v>
      </c>
      <c r="EC8" s="362" t="str">
        <f t="shared" ca="1" si="5"/>
        <v>s</v>
      </c>
      <c r="ED8" s="362" t="str">
        <f t="shared" ca="1" si="5"/>
        <v>s</v>
      </c>
      <c r="EE8" s="362" t="str">
        <f t="shared" ca="1" si="5"/>
        <v>s</v>
      </c>
      <c r="EF8" s="362" t="str">
        <f t="shared" ca="1" si="5"/>
        <v>s</v>
      </c>
      <c r="EG8" s="362" t="str">
        <f t="shared" ca="1" si="5"/>
        <v>s</v>
      </c>
      <c r="EH8" s="362" t="str">
        <f t="shared" ca="1" si="5"/>
        <v>s</v>
      </c>
      <c r="EI8" s="362" t="str">
        <f t="shared" ca="1" si="5"/>
        <v>s</v>
      </c>
      <c r="EJ8" s="362" t="str">
        <f t="shared" ca="1" si="5"/>
        <v>s</v>
      </c>
      <c r="EK8" s="362" t="str">
        <f t="shared" ca="1" si="5"/>
        <v>s</v>
      </c>
      <c r="EL8" s="362" t="str">
        <f t="shared" ca="1" si="5"/>
        <v>s</v>
      </c>
      <c r="EM8" s="362" t="str">
        <f t="shared" ca="1" si="5"/>
        <v>s</v>
      </c>
      <c r="EN8" s="362" t="str">
        <f t="shared" ca="1" si="5"/>
        <v>s</v>
      </c>
      <c r="EO8" s="362" t="str">
        <f t="shared" ca="1" si="5"/>
        <v>s</v>
      </c>
      <c r="EP8" s="362" t="str">
        <f t="shared" ca="1" si="5"/>
        <v>s</v>
      </c>
      <c r="EQ8" s="362" t="str">
        <f t="shared" ca="1" si="5"/>
        <v>s</v>
      </c>
      <c r="ER8" s="362" t="str">
        <f t="shared" ca="1" si="5"/>
        <v>s</v>
      </c>
      <c r="ES8" s="362" t="str">
        <f t="shared" ca="1" si="5"/>
        <v>s</v>
      </c>
      <c r="ET8" s="362" t="str">
        <f t="shared" ca="1" si="5"/>
        <v>s</v>
      </c>
      <c r="EU8" s="362" t="str">
        <f ca="1">IF(DAY($DZ8)&gt;EU$7,"n","s")</f>
        <v>s</v>
      </c>
      <c r="EV8" s="362" t="str">
        <f t="shared" ca="1" si="5"/>
        <v>s</v>
      </c>
      <c r="EW8" s="362" t="str">
        <f t="shared" ca="1" si="5"/>
        <v>s</v>
      </c>
      <c r="EX8" s="362" t="str">
        <f t="shared" ca="1" si="5"/>
        <v>s</v>
      </c>
      <c r="EY8" s="362" t="str">
        <f t="shared" ca="1" si="5"/>
        <v>s</v>
      </c>
      <c r="EZ8" s="362" t="str">
        <f t="shared" ca="1" si="5"/>
        <v>s</v>
      </c>
      <c r="FA8" s="362" t="str">
        <f t="shared" ca="1" si="5"/>
        <v>s</v>
      </c>
      <c r="FB8" s="362" t="str">
        <f t="shared" ca="1" si="5"/>
        <v>s</v>
      </c>
      <c r="FC8" s="362" t="str">
        <f t="shared" ca="1" si="5"/>
        <v>s</v>
      </c>
      <c r="FD8" s="362" t="str">
        <f t="shared" ca="1" si="5"/>
        <v>s</v>
      </c>
      <c r="FE8" s="362">
        <f t="shared" ref="FE8" ca="1" si="6">COUNTIF(EA8:FD8,"s")</f>
        <v>30</v>
      </c>
      <c r="FF8" s="362">
        <f ca="1">COUNTIFS(OFFSET(DO8,0,0,,-(FE8)),"S")</f>
        <v>0</v>
      </c>
      <c r="FG8" s="362" t="str">
        <f ca="1">IF(AND(YEAR(DZ8)='P Gerais'!D6,MONTH(Lanc!EA8)=4,DAY(Lanc!EA8)&gt;1),"S","N")</f>
        <v>N</v>
      </c>
      <c r="FH8" s="364">
        <f ca="1">IF(FG8="s",(D8/30)*FE8,D8)</f>
        <v>0</v>
      </c>
      <c r="FI8" s="364">
        <f t="shared" ref="FI8" si="7">IF(OR(AB8="",AB8=0),0,(FH8/220)*AB8)</f>
        <v>0</v>
      </c>
      <c r="FJ8" s="387">
        <f ca="1">(D8/30)*AC8</f>
        <v>0</v>
      </c>
      <c r="FP8" s="363">
        <f ca="1">((FH8-FJ8-FI8+AZ8+AQ8+SUM(Z8:AA8)+SUM(AW8:AX8)+AK8)*IF('DB Func'!GG3="ok",'DB Func'!GD3,0))</f>
        <v>0</v>
      </c>
      <c r="FQ8" s="388">
        <f>'P Gerais'!D18</f>
        <v>0.08</v>
      </c>
      <c r="FR8" s="389">
        <f ca="1">$FQ$8*BA8</f>
        <v>0</v>
      </c>
      <c r="GV8" s="164"/>
      <c r="GW8" s="164"/>
      <c r="GX8" s="164"/>
      <c r="GY8" s="164"/>
      <c r="GZ8" s="164"/>
      <c r="HA8" s="164"/>
      <c r="HB8" s="164"/>
      <c r="HC8" s="164"/>
    </row>
    <row r="9" spans="1:211" ht="30" customHeight="1" thickTop="1" thickBot="1">
      <c r="C9" s="390" t="str">
        <f ca="1">IF('DB Func'!B4="Funcionário 2","",'DB Func'!B4)</f>
        <v/>
      </c>
      <c r="D9" s="391">
        <f ca="1">'DB Func'!CG4</f>
        <v>0</v>
      </c>
      <c r="E9" s="382" t="str">
        <f ca="1">IF(C9="","-",IF(OR(terceiro!E9="ABR",terceiro!F9="ABR"),"Sim","Não"))</f>
        <v>-</v>
      </c>
      <c r="F9" s="383" t="str">
        <f ca="1">IF(C9="","-",IF(OR(Ferias!E9="ABR",Ferias!F9="ABR"),"Sim","Não"))</f>
        <v>-</v>
      </c>
      <c r="G9" s="383">
        <f ca="1">IF(C9="",0,IF(F9="Sim",IF(Ferias!E9="ABR",Ferias!I9,Ferias!J9),0))</f>
        <v>0</v>
      </c>
      <c r="H9" s="185"/>
      <c r="I9" s="185"/>
      <c r="J9" s="398">
        <f t="shared" ref="J9:J37" ca="1" si="8">IF(FG9="S",FF9,DP9)-K9-G9-I9</f>
        <v>0</v>
      </c>
      <c r="K9" s="152"/>
      <c r="L9" s="151"/>
      <c r="M9" s="189"/>
      <c r="N9" s="153"/>
      <c r="O9" s="48"/>
      <c r="P9" s="48"/>
      <c r="Q9" s="48"/>
      <c r="R9" s="49"/>
      <c r="S9" s="49"/>
      <c r="T9" s="49"/>
      <c r="U9" s="49"/>
      <c r="V9" s="49"/>
      <c r="W9" s="49"/>
      <c r="X9" s="49"/>
      <c r="Y9" s="49"/>
      <c r="Z9" s="49"/>
      <c r="AA9" s="49"/>
      <c r="AB9" s="48"/>
      <c r="AC9" s="48"/>
      <c r="AD9" s="49"/>
      <c r="AE9" s="49"/>
      <c r="AF9" s="314"/>
      <c r="AH9" s="400">
        <f ca="1">IF(AND('DB Func'!GE4="Março",'DB Func'!BQ4="2 Parcelas"),(('auxiliar 13 sal'!F5/12*'DB Func'!GF4+AVERAGE('auxiliar 13 sal'!Q5:AB5)+AVERAGE('auxiliar 13 sal'!AE5:AP5)+'auxiliar 13 sal'!F5*'DB Func'!BN4+'auxiliar 13 sal'!F5*'DB Func'!BO4)/2),IF('DB Func'!GE4="Abril",IF('DB Func'!BQ4="Parcela Única",('auxiliar 13 sal'!F5/12*'DB Func'!GF4)+AVERAGE('auxiliar 13 sal'!Q5:AB5)+AVERAGE('auxiliar 13 sal'!AE5:AP5)+('auxiliar 13 sal'!F5*'DB Func'!BN4)+('auxiliar 13 sal'!F5*'DB Func'!BO4),IF('DB Func'!BQ4="2 Parcelas",(('auxiliar 13 sal'!F5/12*'DB Func'!GF4+AVERAGE('auxiliar 13 sal'!Q5:AB5)+AVERAGE('auxiliar 13 sal'!AE5:AP5)+'auxiliar 13 sal'!F5*'DB Func'!BN4+'auxiliar 13 sal'!F5*'DB Func'!BO4)/2))),0))</f>
        <v>0</v>
      </c>
      <c r="AK9" s="364">
        <f t="shared" ref="AK9:AK37" ca="1" si="9">(FH9/30*2)*L9</f>
        <v>0</v>
      </c>
      <c r="AL9" s="364">
        <f t="shared" ref="AL9:AL37" ca="1" si="10">IFERROR((M9/J9)*((IF(FG9="S",FE9-FF9+K9,DQ9+K9))*AR9),0)</f>
        <v>0</v>
      </c>
      <c r="AM9" s="364">
        <f t="shared" ref="AM9:AM37" ca="1" si="11">IFERROR((N9/J9)*((IF(FG9="S",FE9-FF9+K9,DQ9+K9))*AS9),0)</f>
        <v>0</v>
      </c>
      <c r="AN9" s="364">
        <f t="shared" ref="AN9:AN37" ca="1" si="12">IFERROR((O9/J9)*((IF(FG9="S",FE9-FF9+K9,DQ9+K9))*AT9),0)</f>
        <v>0</v>
      </c>
      <c r="AO9" s="364">
        <f t="shared" ref="AO9:AO37" ca="1" si="13">IFERROR((P9/J9)*((IF(FG9="S",FE9-FF9+K9,DQ9+K9))*AU9),0)</f>
        <v>0</v>
      </c>
      <c r="AP9" s="364">
        <f t="shared" ref="AP9:AP37" ca="1" si="14">IFERROR((Q9/J9)*((IF(FG9="S",FE9-FF9+K9,DQ9+K9))*AV9),0)</f>
        <v>0</v>
      </c>
      <c r="AQ9" s="364">
        <f t="shared" ref="AQ9:AQ37" ca="1" si="15">SUM(AL9:AP9)</f>
        <v>0</v>
      </c>
      <c r="AR9" s="364">
        <f>IF(OR(M9="",M9=0),0,((FH9/220)*('Ho Ex'!$C$8+$AS$6))*M9)</f>
        <v>0</v>
      </c>
      <c r="AS9" s="364">
        <f>IF(OR(N9="",N9=0),0,((FH9/220*('DB Func'!GD4+Lanc!$AS$6))*('Ho Ex'!$I$8+$AS$6))*(N9/52.5*60))</f>
        <v>0</v>
      </c>
      <c r="AT9" s="364">
        <f>IF(OR(M9="",M9=0),0,((FH9/220)*('Ho Ex'!$J$8+$AS$6))*O9)</f>
        <v>0</v>
      </c>
      <c r="AU9" s="364">
        <f>IF(OR(M9="",M9=0),0,((FH9/220)*('Ho Ex'!I12+$AS$6))*P9)</f>
        <v>0</v>
      </c>
      <c r="AV9" s="364">
        <f>IF(OR(M9="",M9=0),0,((FH9/220)*('Ho Ex'!C12+$AS$6))*Q9)</f>
        <v>0</v>
      </c>
      <c r="AW9" s="364">
        <f ca="1">FH9*'DB Func'!BN4</f>
        <v>0</v>
      </c>
      <c r="AX9" s="364">
        <f ca="1">FH9*'DB Func'!BO4</f>
        <v>0</v>
      </c>
      <c r="AY9" s="364">
        <f ca="1">IF(FJ9=0,0,VLOOKUP(FJ9,'P Gerais'!$D$39:$G$41,3,TRUE)*Func2!$F$68)</f>
        <v>0</v>
      </c>
      <c r="AZ9" s="364">
        <f t="shared" ref="AZ9:AZ37" si="16">SUM(AR9:AV9)</f>
        <v>0</v>
      </c>
      <c r="BA9" s="364">
        <f ca="1">((FH9-FJ9-FI9+AZ9+AQ9+SUM(Z9:AA9)+SUM(AW9:AX9)+AK9)*IF('DB Func'!GG4="ok",'DB Func'!GD4,0))+(FH9-FJ9-FI9+AZ9+AQ9+SUM(Z9:AA9)+SUM(AW9:AX9))+AK9</f>
        <v>0</v>
      </c>
      <c r="BB9" s="385">
        <f ca="1">VLOOKUP(BA9,'P Gerais'!$D$22:$G$25,3,TRUE)</f>
        <v>0.08</v>
      </c>
      <c r="BC9" s="364">
        <f ca="1">IF(BA9&lt;'P Gerais'!$D$25,BA9*BB9,Lanc!BB9)</f>
        <v>0</v>
      </c>
      <c r="BD9" s="364">
        <f ca="1">BA9-BC9-('DB Func'!GB4*'P Gerais'!$D$35)</f>
        <v>0</v>
      </c>
      <c r="BE9" s="386">
        <f ca="1">VLOOKUP(BD9,'P Gerais'!$D$29:$F$33,3,TRUE)</f>
        <v>0</v>
      </c>
      <c r="BF9" s="364">
        <f t="shared" ref="BF9:BF37" ca="1" si="17">(BD9*BE9/100%)-BG9</f>
        <v>0</v>
      </c>
      <c r="BG9" s="364">
        <f ca="1">VLOOKUP(BD9,'P Gerais'!$D$29:$G$33,4,TRUE)</f>
        <v>0</v>
      </c>
      <c r="BH9" s="364">
        <f t="shared" ref="BH9:BH37" ca="1" si="18">BA9-BC9-BG9</f>
        <v>0</v>
      </c>
      <c r="BI9" s="364">
        <f t="shared" ref="BI9:BI37" ca="1" si="19">BH9-SUM(R9:Y9)-SUM(AD9:AF9)</f>
        <v>0</v>
      </c>
      <c r="BJ9" s="362">
        <f ca="1">'DB Func'!G4</f>
        <v>0</v>
      </c>
      <c r="BK9" s="362">
        <f ca="1">'DB Func'!FW4</f>
        <v>0</v>
      </c>
      <c r="BL9" s="364">
        <f ca="1">D9*'P Gerais'!$D$13</f>
        <v>0</v>
      </c>
      <c r="BM9" s="364">
        <f ca="1">D9*'P Gerais'!$D$14</f>
        <v>0</v>
      </c>
      <c r="BN9" s="364">
        <f ca="1">D9*'P Gerais'!$D$16</f>
        <v>0</v>
      </c>
      <c r="BO9" s="364">
        <f ca="1">D9*'P Gerais'!$D$17</f>
        <v>0</v>
      </c>
      <c r="BP9" s="364">
        <f ca="1">D9*'P Gerais'!$D$18</f>
        <v>0</v>
      </c>
      <c r="BQ9" s="385">
        <f ca="1">VLOOKUP(D9,'P Gerais'!$D$22:$G$24,3,TRUE)</f>
        <v>0.08</v>
      </c>
      <c r="BR9" s="385">
        <f ca="1">VLOOKUP(D9,'P Gerais'!$D$29:$G$33,3,TRUE)</f>
        <v>0</v>
      </c>
      <c r="BS9" s="385">
        <f ca="1">'DB Func'!BN4</f>
        <v>0</v>
      </c>
      <c r="BT9" s="385">
        <f ca="1">'DB Func'!BO4</f>
        <v>0</v>
      </c>
      <c r="BU9" s="385">
        <f ca="1">'DB Func'!FX4</f>
        <v>0</v>
      </c>
      <c r="BV9" s="364">
        <f t="shared" ref="BV9:BV37" ca="1" si="20">(D9+AZ9+AX9+AW9+Z9+AA9-AB9-AD9-AE9-AF9)-BB9</f>
        <v>-0.08</v>
      </c>
      <c r="BW9" s="364">
        <f ca="1">BV9-'DB Func'!GC4</f>
        <v>-0.08</v>
      </c>
      <c r="BX9" s="362">
        <f ca="1">IFERROR(VLOOKUP(BW9,'P Gerais'!$D$29:$G$33,3,TRUE)*BW9,0)</f>
        <v>0</v>
      </c>
      <c r="BY9" s="364">
        <f ca="1">IFERROR(BX9-VLOOKUP(BW9,'P Gerais'!$D$29:$H$33,4,TRUE),0)</f>
        <v>0</v>
      </c>
      <c r="BZ9" s="364">
        <f ca="1">D9*'DB Func'!GD4</f>
        <v>0</v>
      </c>
      <c r="CB9" s="364">
        <f t="shared" ref="CB9:CB37" ca="1" si="21">D9</f>
        <v>0</v>
      </c>
      <c r="CC9" s="364">
        <f t="shared" ref="CC9:CC37" si="22">AZ9</f>
        <v>0</v>
      </c>
      <c r="CD9" s="364">
        <f t="shared" ref="CD9:CD37" si="23">Z9+AA9</f>
        <v>0</v>
      </c>
      <c r="CF9" s="362" t="str">
        <f t="shared" ref="CF9:CF37" ca="1" si="24">IF(CG9&gt;1,"sim","não")</f>
        <v>não</v>
      </c>
      <c r="CG9" s="362">
        <f ca="1">IF($CH$8=1,DAY('DB Func'!C4),0)</f>
        <v>0</v>
      </c>
      <c r="CH9" s="362">
        <f ca="1">IF(CI9=0,0,MONTH('DB Func'!C4))</f>
        <v>0</v>
      </c>
      <c r="CI9" s="362">
        <f ca="1">IF('P Gerais'!D7=YEAR('DB Func'!C4),YEAR('DB Func'!C4),0)</f>
        <v>0</v>
      </c>
      <c r="CJ9" s="371">
        <v>32</v>
      </c>
      <c r="CK9" s="363"/>
      <c r="CL9" s="362" t="str">
        <f>IF(ISERROR(HLOOKUP(CL7,$DR$7:$DX9,$DY9,FALSE)),"N",HLOOKUP(CL7,$DR$7:$DX9,$DY9,FALSE))</f>
        <v>N</v>
      </c>
      <c r="CM9" s="362" t="str">
        <f>IF(ISERROR(HLOOKUP(CM7,$DR$7:$DX9,$DY9,FALSE)),"N",HLOOKUP(CM7,$DR$7:$DX9,$DY9,FALSE))</f>
        <v>N</v>
      </c>
      <c r="CN9" s="362" t="str">
        <f>IF(ISERROR(HLOOKUP(CN7,$DR$7:$DX9,$DY9,FALSE)),"N",HLOOKUP(CN7,$DR$7:$DX9,$DY9,FALSE))</f>
        <v>N</v>
      </c>
      <c r="CO9" s="362" t="str">
        <f>IF(ISERROR(HLOOKUP(CO7,$DR$7:$DX9,$DY9,FALSE)),"N",HLOOKUP(CO7,$DR$7:$DX9,$DY9,FALSE))</f>
        <v>N</v>
      </c>
      <c r="CP9" s="362" t="str">
        <f>IF(ISERROR(HLOOKUP(CP7,$DR$7:$DX9,$DY9,FALSE)),"N",HLOOKUP(CP7,$DR$7:$DX9,$DY9,FALSE))</f>
        <v>N</v>
      </c>
      <c r="CQ9" s="362" t="str">
        <f>IF(ISERROR(HLOOKUP(CQ7,$DR$7:$DX9,$DY9,FALSE)),"N",HLOOKUP(CQ7,$DR$7:$DX9,$DY9,FALSE))</f>
        <v>N</v>
      </c>
      <c r="CR9" s="362" t="str">
        <f>IF(ISERROR(HLOOKUP(CR7,$DR$7:$DX9,$DY9,FALSE)),"N",HLOOKUP(CR7,$DR$7:$DX9,$DY9,FALSE))</f>
        <v>N</v>
      </c>
      <c r="CS9" s="362" t="str">
        <f>IF(ISERROR(HLOOKUP(CS7,$DR$7:$DX9,$DY9,FALSE)),"N",HLOOKUP(CS7,$DR$7:$DX9,$DY9,FALSE))</f>
        <v>N</v>
      </c>
      <c r="CT9" s="362" t="str">
        <f>IF(ISERROR(HLOOKUP(CT7,$DR$7:$DX9,$DY9,FALSE)),"N",HLOOKUP(CT7,$DR$7:$DX9,$DY9,FALSE))</f>
        <v>N</v>
      </c>
      <c r="CU9" s="362" t="str">
        <f>IF(ISERROR(HLOOKUP(CU7,$DR$7:$DX9,$DY9,FALSE)),"N",HLOOKUP(CU7,$DR$7:$DX9,$DY9,FALSE))</f>
        <v>N</v>
      </c>
      <c r="CV9" s="362" t="str">
        <f>IF(ISERROR(HLOOKUP(CV7,$DR$7:$DX9,$DY9,FALSE)),"N",HLOOKUP(CV7,$DR$7:$DX9,$DY9,FALSE))</f>
        <v>N</v>
      </c>
      <c r="CW9" s="362" t="str">
        <f>IF(ISERROR(HLOOKUP(CW7,$DR$7:$DX9,$DY9,FALSE)),"N",HLOOKUP(CW7,$DR$7:$DX9,$DY9,FALSE))</f>
        <v>N</v>
      </c>
      <c r="CX9" s="362" t="str">
        <f>IF(ISERROR(HLOOKUP(CX7,$DR$7:$DX9,$DY9,FALSE)),"N",HLOOKUP(CX7,$DR$7:$DX9,$DY9,FALSE))</f>
        <v>N</v>
      </c>
      <c r="CY9" s="362" t="str">
        <f>IF(ISERROR(HLOOKUP(CY7,$DR$7:$DX9,$DY9,FALSE)),"N",HLOOKUP(CY7,$DR$7:$DX9,$DY9,FALSE))</f>
        <v>N</v>
      </c>
      <c r="CZ9" s="362" t="str">
        <f>IF(ISERROR(HLOOKUP(CZ7,$DR$7:$DX9,$DY9,FALSE)),"N",HLOOKUP(CZ7,$DR$7:$DX9,$DY9,FALSE))</f>
        <v>N</v>
      </c>
      <c r="DA9" s="362" t="str">
        <f>IF(ISERROR(HLOOKUP(DA7,$DR$7:$DX9,$DY9,FALSE)),"N",HLOOKUP(DA7,$DR$7:$DX9,$DY9,FALSE))</f>
        <v>N</v>
      </c>
      <c r="DB9" s="362" t="str">
        <f>IF(ISERROR(HLOOKUP(DB7,$DR$7:$DX9,$DY9,FALSE)),"N",HLOOKUP(DB7,$DR$7:$DX9,$DY9,FALSE))</f>
        <v>N</v>
      </c>
      <c r="DC9" s="362" t="str">
        <f>IF(ISERROR(HLOOKUP(DC7,$DR$7:$DX9,$DY9,FALSE)),"N",HLOOKUP(DC7,$DR$7:$DX9,$DY9,FALSE))</f>
        <v>N</v>
      </c>
      <c r="DD9" s="362" t="str">
        <f>IF(ISERROR(HLOOKUP(DD7,$DR$7:$DX9,$DY9,FALSE)),"N",HLOOKUP(DD7,$DR$7:$DX9,$DY9,FALSE))</f>
        <v>N</v>
      </c>
      <c r="DE9" s="362" t="str">
        <f>IF(ISERROR(HLOOKUP(DE7,$DR$7:$DX9,$DY9,FALSE)),"N",HLOOKUP(DE7,$DR$7:$DX9,$DY9,FALSE))</f>
        <v>N</v>
      </c>
      <c r="DF9" s="362" t="str">
        <f>IF(ISERROR(HLOOKUP(DF7,$DR$7:$DX9,$DY9,FALSE)),"N",HLOOKUP(DF7,$DR$7:$DX9,$DY9,FALSE))</f>
        <v>N</v>
      </c>
      <c r="DG9" s="362" t="str">
        <f>IF(ISERROR(HLOOKUP(DG7,$DR$7:$DX9,$DY9,FALSE)),"N",HLOOKUP(DG7,$DR$7:$DX9,$DY9,FALSE))</f>
        <v>N</v>
      </c>
      <c r="DH9" s="362" t="str">
        <f>IF(ISERROR(HLOOKUP(DH7,$DR$7:$DX9,$DY9,FALSE)),"N",HLOOKUP(DH7,$DR$7:$DX9,$DY9,FALSE))</f>
        <v>N</v>
      </c>
      <c r="DI9" s="362" t="str">
        <f>IF(ISERROR(HLOOKUP(DI7,$DR$7:$DX9,$DY9,FALSE)),"N",HLOOKUP(DI7,$DR$7:$DX9,$DY9,FALSE))</f>
        <v>N</v>
      </c>
      <c r="DJ9" s="362" t="str">
        <f>IF(ISERROR(HLOOKUP(DJ7,$DR$7:$DX9,$DY9,FALSE)),"N",HLOOKUP(DJ7,$DR$7:$DX9,$DY9,FALSE))</f>
        <v>N</v>
      </c>
      <c r="DK9" s="362" t="str">
        <f>IF(ISERROR(HLOOKUP(DK7,$DR$7:$DX9,$DY9,FALSE)),"N",HLOOKUP(DK7,$DR$7:$DX9,$DY9,FALSE))</f>
        <v>N</v>
      </c>
      <c r="DL9" s="362" t="str">
        <f>IF(ISERROR(HLOOKUP(DL7,$DR$7:$DX9,$DY9,FALSE)),"N",HLOOKUP(DL7,$DR$7:$DX9,$DY9,FALSE))</f>
        <v>N</v>
      </c>
      <c r="DM9" s="362" t="str">
        <f>IF(ISERROR(HLOOKUP(DM7,$DR$7:$DX9,$DY9,FALSE)),"N",HLOOKUP(DM7,$DR$7:$DX9,$DY9,FALSE))</f>
        <v>N</v>
      </c>
      <c r="DN9" s="362" t="str">
        <f>IF(ISERROR(HLOOKUP(DN7,$DR$7:$DX9,$DY9,FALSE)),"N",HLOOKUP(DN7,$DR$7:$DX9,$DY9,FALSE))</f>
        <v>N</v>
      </c>
      <c r="DO9" s="362" t="str">
        <f>IF(ISERROR(HLOOKUP(DO7,$DR$7:$DX9,$DY9,FALSE)),"N",HLOOKUP(DO7,$DR$7:$DX9,$DY9,FALSE))</f>
        <v>N</v>
      </c>
      <c r="DP9" s="362">
        <f t="shared" ref="DP9:DP37" si="25">COUNTIF(CL9:DO9,"S")</f>
        <v>0</v>
      </c>
      <c r="DQ9" s="362">
        <f t="shared" ref="DQ9:DQ37" si="26">COUNTIF(CL9:DO9,"n")</f>
        <v>30</v>
      </c>
      <c r="DR9" s="362" t="str">
        <f>IF('DB Func'!M4&gt;0,"S","N")</f>
        <v>N</v>
      </c>
      <c r="DS9" s="362" t="str">
        <f>IF('DB Func'!R4&gt;0,"S","N")</f>
        <v>N</v>
      </c>
      <c r="DT9" s="362" t="str">
        <f>IF('DB Func'!W4&gt;0,"S","N")</f>
        <v>N</v>
      </c>
      <c r="DU9" s="362" t="str">
        <f>IF('DB Func'!AB4&gt;0,"S","N")</f>
        <v>N</v>
      </c>
      <c r="DV9" s="362" t="str">
        <f>IF('DB Func'!AG4&gt;0,"S","N")</f>
        <v>N</v>
      </c>
      <c r="DW9" s="362" t="str">
        <f>IF('DB Func'!AL4&gt;0,"S","N")</f>
        <v>N</v>
      </c>
      <c r="DX9" s="362" t="str">
        <f>IF('DB Func'!AQ4&gt;0,"S","N")</f>
        <v>N</v>
      </c>
      <c r="DY9" s="362">
        <v>3</v>
      </c>
      <c r="DZ9" s="369">
        <f ca="1">'DB Func'!C4</f>
        <v>0</v>
      </c>
      <c r="EA9" s="362" t="str">
        <f t="shared" ref="EA9:EP25" ca="1" si="27">IF(DAY($DZ9)&gt;EA$7,"n","s")</f>
        <v>s</v>
      </c>
      <c r="EB9" s="362" t="str">
        <f t="shared" ca="1" si="5"/>
        <v>s</v>
      </c>
      <c r="EC9" s="362" t="str">
        <f t="shared" ca="1" si="5"/>
        <v>s</v>
      </c>
      <c r="ED9" s="362" t="str">
        <f t="shared" ca="1" si="5"/>
        <v>s</v>
      </c>
      <c r="EE9" s="362" t="str">
        <f t="shared" ca="1" si="5"/>
        <v>s</v>
      </c>
      <c r="EF9" s="362" t="str">
        <f t="shared" ca="1" si="5"/>
        <v>s</v>
      </c>
      <c r="EG9" s="362" t="str">
        <f t="shared" ca="1" si="5"/>
        <v>s</v>
      </c>
      <c r="EH9" s="362" t="str">
        <f t="shared" ca="1" si="5"/>
        <v>s</v>
      </c>
      <c r="EI9" s="362" t="str">
        <f t="shared" ca="1" si="5"/>
        <v>s</v>
      </c>
      <c r="EJ9" s="362" t="str">
        <f t="shared" ref="EJ9:EY37" ca="1" si="28">IF(DAY($DZ9)&gt;EJ$7,"n","s")</f>
        <v>s</v>
      </c>
      <c r="EK9" s="362" t="str">
        <f t="shared" ca="1" si="28"/>
        <v>s</v>
      </c>
      <c r="EL9" s="362" t="str">
        <f t="shared" ca="1" si="28"/>
        <v>s</v>
      </c>
      <c r="EM9" s="362" t="str">
        <f t="shared" ca="1" si="28"/>
        <v>s</v>
      </c>
      <c r="EN9" s="362" t="str">
        <f t="shared" ca="1" si="28"/>
        <v>s</v>
      </c>
      <c r="EO9" s="362" t="str">
        <f t="shared" ca="1" si="28"/>
        <v>s</v>
      </c>
      <c r="EP9" s="362" t="str">
        <f t="shared" ca="1" si="28"/>
        <v>s</v>
      </c>
      <c r="EQ9" s="362" t="str">
        <f t="shared" ca="1" si="28"/>
        <v>s</v>
      </c>
      <c r="ER9" s="362" t="str">
        <f t="shared" ca="1" si="28"/>
        <v>s</v>
      </c>
      <c r="ES9" s="362" t="str">
        <f t="shared" ca="1" si="28"/>
        <v>s</v>
      </c>
      <c r="ET9" s="362" t="str">
        <f t="shared" ca="1" si="28"/>
        <v>s</v>
      </c>
      <c r="EU9" s="362" t="str">
        <f t="shared" ca="1" si="28"/>
        <v>s</v>
      </c>
      <c r="EV9" s="362" t="str">
        <f t="shared" ca="1" si="28"/>
        <v>s</v>
      </c>
      <c r="EW9" s="362" t="str">
        <f t="shared" ca="1" si="28"/>
        <v>s</v>
      </c>
      <c r="EX9" s="362" t="str">
        <f t="shared" ca="1" si="28"/>
        <v>s</v>
      </c>
      <c r="EY9" s="362" t="str">
        <f t="shared" ca="1" si="28"/>
        <v>s</v>
      </c>
      <c r="EZ9" s="362" t="str">
        <f t="shared" ref="EZ9:FD24" ca="1" si="29">IF(DAY($DZ9)&gt;EZ$7,"n","s")</f>
        <v>s</v>
      </c>
      <c r="FA9" s="362" t="str">
        <f t="shared" ca="1" si="29"/>
        <v>s</v>
      </c>
      <c r="FB9" s="362" t="str">
        <f t="shared" ca="1" si="29"/>
        <v>s</v>
      </c>
      <c r="FC9" s="362" t="str">
        <f t="shared" ca="1" si="29"/>
        <v>s</v>
      </c>
      <c r="FD9" s="362" t="str">
        <f t="shared" ca="1" si="29"/>
        <v>s</v>
      </c>
      <c r="FE9" s="362">
        <f t="shared" ref="FE9:FE37" ca="1" si="30">COUNTIF(EA9:FD9,"s")</f>
        <v>30</v>
      </c>
      <c r="FF9" s="362">
        <f t="shared" ref="FF9:FF37" ca="1" si="31">COUNTIFS(OFFSET(DO9,0,0,,-(FE9)),"S")</f>
        <v>0</v>
      </c>
      <c r="FG9" s="362" t="str">
        <f ca="1">IF(AND(YEAR(DZ9)='P Gerais'!D7,MONTH(Lanc!EA9)=4,DAY(Lanc!EA9)&gt;1),"S","N")</f>
        <v>N</v>
      </c>
      <c r="FH9" s="364">
        <f t="shared" ref="FH9:FH37" ca="1" si="32">IF(FG9="s",(D9/30)*FE9,D9)</f>
        <v>0</v>
      </c>
      <c r="FI9" s="364">
        <f t="shared" ref="FI9:FI37" si="33">IF(OR(AB9="",AB9=0),0,(FH9/220)*AB9)</f>
        <v>0</v>
      </c>
      <c r="FJ9" s="387">
        <f t="shared" ref="FJ9:FJ37" ca="1" si="34">(D9/30)*AC9</f>
        <v>0</v>
      </c>
      <c r="FP9" s="363">
        <f ca="1">((FH9-FJ9-FI9+AZ9+AQ9+SUM(Z9:AA9)+SUM(AW9:AX9)+AK9)*IF('DB Func'!GG4="ok",'DB Func'!GD4,0))</f>
        <v>0</v>
      </c>
      <c r="FR9" s="389">
        <f t="shared" ref="FR9:FR37" ca="1" si="35">$FQ$8*BA9</f>
        <v>0</v>
      </c>
      <c r="GV9" s="49"/>
      <c r="GW9" s="49"/>
      <c r="GX9" s="49"/>
      <c r="GY9" s="49"/>
      <c r="GZ9" s="49"/>
      <c r="HA9" s="49"/>
      <c r="HB9" s="49"/>
      <c r="HC9" s="49"/>
    </row>
    <row r="10" spans="1:211" ht="30" customHeight="1" thickTop="1" thickBot="1">
      <c r="C10" s="390" t="str">
        <f ca="1">IF('DB Func'!B5="Funcionário 3","",'DB Func'!B5)</f>
        <v/>
      </c>
      <c r="D10" s="391">
        <f ca="1">'DB Func'!CG5</f>
        <v>0</v>
      </c>
      <c r="E10" s="382" t="str">
        <f ca="1">IF(C10="","-",IF(OR(terceiro!E10="ABR",terceiro!F10="ABR"),"Sim","Não"))</f>
        <v>-</v>
      </c>
      <c r="F10" s="383" t="str">
        <f ca="1">IF(C10="","-",IF(OR(Ferias!E10="ABR",Ferias!F10="ABR"),"Sim","Não"))</f>
        <v>-</v>
      </c>
      <c r="G10" s="383">
        <f ca="1">IF(C10="",0,IF(F10="Sim",IF(Ferias!E10="ABR",Ferias!I10,Ferias!J10),0))</f>
        <v>0</v>
      </c>
      <c r="H10" s="185"/>
      <c r="I10" s="185"/>
      <c r="J10" s="398">
        <f t="shared" ca="1" si="8"/>
        <v>0</v>
      </c>
      <c r="K10" s="152"/>
      <c r="L10" s="151"/>
      <c r="M10" s="189"/>
      <c r="N10" s="153"/>
      <c r="O10" s="48"/>
      <c r="P10" s="48"/>
      <c r="Q10" s="48"/>
      <c r="R10" s="49"/>
      <c r="S10" s="49"/>
      <c r="T10" s="49"/>
      <c r="U10" s="49"/>
      <c r="V10" s="49"/>
      <c r="W10" s="49"/>
      <c r="X10" s="49"/>
      <c r="Y10" s="49"/>
      <c r="Z10" s="49"/>
      <c r="AA10" s="49"/>
      <c r="AB10" s="48"/>
      <c r="AC10" s="48"/>
      <c r="AD10" s="49"/>
      <c r="AE10" s="49"/>
      <c r="AF10" s="314"/>
      <c r="AH10" s="400">
        <f ca="1">IF(AND('DB Func'!GE5="Março",'DB Func'!BQ5="2 Parcelas"),(('auxiliar 13 sal'!F6/12*'DB Func'!GF5+AVERAGE('auxiliar 13 sal'!Q6:AB6)+AVERAGE('auxiliar 13 sal'!AE6:AP6)+'auxiliar 13 sal'!F6*'DB Func'!BN5+'auxiliar 13 sal'!F6*'DB Func'!BO5)/2),IF('DB Func'!GE5="Abril",IF('DB Func'!BQ5="Parcela Única",('auxiliar 13 sal'!F6/12*'DB Func'!GF5)+AVERAGE('auxiliar 13 sal'!Q6:AB6)+AVERAGE('auxiliar 13 sal'!AE6:AP6)+('auxiliar 13 sal'!F6*'DB Func'!BN5)+('auxiliar 13 sal'!F6*'DB Func'!BO5),IF('DB Func'!BQ5="2 Parcelas",(('auxiliar 13 sal'!F6/12*'DB Func'!GF5+AVERAGE('auxiliar 13 sal'!Q6:AB6)+AVERAGE('auxiliar 13 sal'!AE6:AP6)+'auxiliar 13 sal'!F6*'DB Func'!BN5+'auxiliar 13 sal'!F6*'DB Func'!BO5)/2))),0))</f>
        <v>0</v>
      </c>
      <c r="AK10" s="364">
        <f t="shared" ca="1" si="9"/>
        <v>0</v>
      </c>
      <c r="AL10" s="364">
        <f t="shared" ca="1" si="10"/>
        <v>0</v>
      </c>
      <c r="AM10" s="364">
        <f t="shared" ca="1" si="11"/>
        <v>0</v>
      </c>
      <c r="AN10" s="364">
        <f t="shared" ca="1" si="12"/>
        <v>0</v>
      </c>
      <c r="AO10" s="364">
        <f t="shared" ca="1" si="13"/>
        <v>0</v>
      </c>
      <c r="AP10" s="364">
        <f t="shared" ca="1" si="14"/>
        <v>0</v>
      </c>
      <c r="AQ10" s="364">
        <f t="shared" ca="1" si="15"/>
        <v>0</v>
      </c>
      <c r="AR10" s="364">
        <f>IF(OR(M10="",M10=0),0,((FH10/220)*('Ho Ex'!$C$8+$AS$6))*M10)</f>
        <v>0</v>
      </c>
      <c r="AS10" s="364">
        <f>IF(OR(N10="",N10=0),0,((FH10/220*('DB Func'!GD5+Lanc!$AS$6))*('Ho Ex'!$I$8+$AS$6))*(N10/52.5*60))</f>
        <v>0</v>
      </c>
      <c r="AT10" s="364">
        <f>IF(OR(M10="",M10=0),0,((FH10/220)*('Ho Ex'!$J$8+$AS$6))*O10)</f>
        <v>0</v>
      </c>
      <c r="AU10" s="364">
        <f>IF(OR(M10="",M10=0),0,((FH10/220)*('Ho Ex'!I13+$AS$6))*P10)</f>
        <v>0</v>
      </c>
      <c r="AV10" s="364">
        <f>IF(OR(M10="",M10=0),0,((FH10/220)*('Ho Ex'!C13+$AS$6))*Q10)</f>
        <v>0</v>
      </c>
      <c r="AW10" s="364">
        <f ca="1">FH10*'DB Func'!BN5</f>
        <v>0</v>
      </c>
      <c r="AX10" s="364">
        <f ca="1">FH10*'DB Func'!BO5</f>
        <v>0</v>
      </c>
      <c r="AY10" s="364">
        <f ca="1">IF(FJ10=0,0,VLOOKUP(FJ10,'P Gerais'!$D$39:$G$41,3,TRUE)*Func3!$F$68)</f>
        <v>0</v>
      </c>
      <c r="AZ10" s="364">
        <f t="shared" si="16"/>
        <v>0</v>
      </c>
      <c r="BA10" s="364">
        <f ca="1">((FH10-FJ10-FI10+AZ10+AQ10+SUM(Z10:AA10)+SUM(AW10:AX10)+AK10)*IF('DB Func'!GG5="ok",'DB Func'!GD5,0))+(FH10-FJ10-FI10+AZ10+AQ10+SUM(Z10:AA10)+SUM(AW10:AX10))+AK10</f>
        <v>0</v>
      </c>
      <c r="BB10" s="385">
        <f ca="1">VLOOKUP(BA10,'P Gerais'!$D$22:$G$25,3,TRUE)</f>
        <v>0.08</v>
      </c>
      <c r="BC10" s="364">
        <f ca="1">IF(BA10&lt;'P Gerais'!$D$25,BA10*BB10,Lanc!BB10)</f>
        <v>0</v>
      </c>
      <c r="BD10" s="364">
        <f ca="1">BA10-BC10-('DB Func'!GB5*'P Gerais'!$D$35)</f>
        <v>0</v>
      </c>
      <c r="BE10" s="386">
        <f ca="1">VLOOKUP(BD10,'P Gerais'!$D$29:$F$33,3,TRUE)</f>
        <v>0</v>
      </c>
      <c r="BF10" s="364">
        <f t="shared" ca="1" si="17"/>
        <v>0</v>
      </c>
      <c r="BG10" s="364">
        <f ca="1">VLOOKUP(BD10,'P Gerais'!$D$29:$G$33,4,TRUE)</f>
        <v>0</v>
      </c>
      <c r="BH10" s="364">
        <f t="shared" ca="1" si="18"/>
        <v>0</v>
      </c>
      <c r="BI10" s="364">
        <f t="shared" ca="1" si="19"/>
        <v>0</v>
      </c>
      <c r="BJ10" s="362">
        <f ca="1">'DB Func'!G5</f>
        <v>0</v>
      </c>
      <c r="BK10" s="362">
        <f ca="1">'DB Func'!FW5</f>
        <v>0</v>
      </c>
      <c r="BL10" s="364">
        <f ca="1">D10*'P Gerais'!$D$13</f>
        <v>0</v>
      </c>
      <c r="BM10" s="364">
        <f ca="1">D10*'P Gerais'!$D$14</f>
        <v>0</v>
      </c>
      <c r="BN10" s="364">
        <f ca="1">D10*'P Gerais'!$D$16</f>
        <v>0</v>
      </c>
      <c r="BO10" s="364">
        <f ca="1">D10*'P Gerais'!$D$17</f>
        <v>0</v>
      </c>
      <c r="BP10" s="364">
        <f ca="1">D10*'P Gerais'!$D$18</f>
        <v>0</v>
      </c>
      <c r="BQ10" s="385">
        <f ca="1">VLOOKUP(D10,'P Gerais'!$D$22:$G$24,3,TRUE)</f>
        <v>0.08</v>
      </c>
      <c r="BR10" s="385">
        <f ca="1">VLOOKUP(D10,'P Gerais'!$D$29:$G$33,3,TRUE)</f>
        <v>0</v>
      </c>
      <c r="BS10" s="385">
        <f ca="1">'DB Func'!BN5</f>
        <v>0</v>
      </c>
      <c r="BT10" s="385">
        <f ca="1">'DB Func'!BO5</f>
        <v>0</v>
      </c>
      <c r="BU10" s="385">
        <f ca="1">'DB Func'!FX5</f>
        <v>0</v>
      </c>
      <c r="BV10" s="364">
        <f t="shared" ca="1" si="20"/>
        <v>-0.08</v>
      </c>
      <c r="BW10" s="364">
        <f ca="1">BV10-'DB Func'!GC5</f>
        <v>-0.08</v>
      </c>
      <c r="BX10" s="362">
        <f ca="1">IFERROR(VLOOKUP(BW10,'P Gerais'!$D$29:$G$33,3,TRUE)*BW10,0)</f>
        <v>0</v>
      </c>
      <c r="BY10" s="364">
        <f ca="1">IFERROR(BX10-VLOOKUP(BW10,'P Gerais'!$D$29:$H$33,4,TRUE),0)</f>
        <v>0</v>
      </c>
      <c r="BZ10" s="364">
        <f ca="1">D10*'DB Func'!GD5</f>
        <v>0</v>
      </c>
      <c r="CB10" s="364">
        <f t="shared" ca="1" si="21"/>
        <v>0</v>
      </c>
      <c r="CC10" s="364">
        <f t="shared" si="22"/>
        <v>0</v>
      </c>
      <c r="CD10" s="364">
        <f t="shared" si="23"/>
        <v>0</v>
      </c>
      <c r="CF10" s="362" t="str">
        <f t="shared" ca="1" si="24"/>
        <v>não</v>
      </c>
      <c r="CG10" s="362">
        <f ca="1">IF($CH$8=1,DAY('DB Func'!C5),0)</f>
        <v>0</v>
      </c>
      <c r="CH10" s="362">
        <f ca="1">IF(CI10=0,0,MONTH('DB Func'!C5))</f>
        <v>0</v>
      </c>
      <c r="CI10" s="362">
        <f ca="1">IF('P Gerais'!D8=YEAR('DB Func'!C5),YEAR('DB Func'!C5),0)</f>
        <v>0</v>
      </c>
      <c r="CJ10" s="371">
        <v>33</v>
      </c>
      <c r="CK10" s="363"/>
      <c r="CL10" s="362" t="str">
        <f ca="1">IF(ISERROR(HLOOKUP(CL8,$DR$7:$DX10,$DY10,FALSE)),"N",HLOOKUP(CL8,$DR$7:$DX10,$DY10,FALSE))</f>
        <v>N</v>
      </c>
      <c r="CM10" s="362" t="str">
        <f ca="1">IF(ISERROR(HLOOKUP(CM8,$DR$7:$DX10,$DY10,FALSE)),"N",HLOOKUP(CM8,$DR$7:$DX10,$DY10,FALSE))</f>
        <v>N</v>
      </c>
      <c r="CN10" s="362" t="str">
        <f ca="1">IF(ISERROR(HLOOKUP(CN8,$DR$7:$DX10,$DY10,FALSE)),"N",HLOOKUP(CN8,$DR$7:$DX10,$DY10,FALSE))</f>
        <v>N</v>
      </c>
      <c r="CO10" s="362" t="str">
        <f>IF(ISERROR(HLOOKUP(CO8,$DR$7:$DX10,$DY10,FALSE)),"N",HLOOKUP(CO8,$DR$7:$DX10,$DY10,FALSE))</f>
        <v>N</v>
      </c>
      <c r="CP10" s="362" t="str">
        <f ca="1">IF(ISERROR(HLOOKUP(CP8,$DR$7:$DX10,$DY10,FALSE)),"N",HLOOKUP(CP8,$DR$7:$DX10,$DY10,FALSE))</f>
        <v>N</v>
      </c>
      <c r="CQ10" s="362" t="str">
        <f ca="1">IF(ISERROR(HLOOKUP(CQ8,$DR$7:$DX10,$DY10,FALSE)),"N",HLOOKUP(CQ8,$DR$7:$DX10,$DY10,FALSE))</f>
        <v>N</v>
      </c>
      <c r="CR10" s="362" t="str">
        <f ca="1">IF(ISERROR(HLOOKUP(CR8,$DR$7:$DX10,$DY10,FALSE)),"N",HLOOKUP(CR8,$DR$7:$DX10,$DY10,FALSE))</f>
        <v>N</v>
      </c>
      <c r="CS10" s="362" t="str">
        <f ca="1">IF(ISERROR(HLOOKUP(CS8,$DR$7:$DX10,$DY10,FALSE)),"N",HLOOKUP(CS8,$DR$7:$DX10,$DY10,FALSE))</f>
        <v>N</v>
      </c>
      <c r="CT10" s="362" t="str">
        <f ca="1">IF(ISERROR(HLOOKUP(CT8,$DR$7:$DX10,$DY10,FALSE)),"N",HLOOKUP(CT8,$DR$7:$DX10,$DY10,FALSE))</f>
        <v>N</v>
      </c>
      <c r="CU10" s="362" t="str">
        <f ca="1">IF(ISERROR(HLOOKUP(CU8,$DR$7:$DX10,$DY10,FALSE)),"N",HLOOKUP(CU8,$DR$7:$DX10,$DY10,FALSE))</f>
        <v>N</v>
      </c>
      <c r="CV10" s="362" t="str">
        <f>IF(ISERROR(HLOOKUP(CV8,$DR$7:$DX10,$DY10,FALSE)),"N",HLOOKUP(CV8,$DR$7:$DX10,$DY10,FALSE))</f>
        <v>N</v>
      </c>
      <c r="CW10" s="362" t="str">
        <f ca="1">IF(ISERROR(HLOOKUP(CW8,$DR$7:$DX10,$DY10,FALSE)),"N",HLOOKUP(CW8,$DR$7:$DX10,$DY10,FALSE))</f>
        <v>N</v>
      </c>
      <c r="CX10" s="362" t="str">
        <f ca="1">IF(ISERROR(HLOOKUP(CX8,$DR$7:$DX10,$DY10,FALSE)),"N",HLOOKUP(CX8,$DR$7:$DX10,$DY10,FALSE))</f>
        <v>N</v>
      </c>
      <c r="CY10" s="362" t="str">
        <f ca="1">IF(ISERROR(HLOOKUP(CY8,$DR$7:$DX10,$DY10,FALSE)),"N",HLOOKUP(CY8,$DR$7:$DX10,$DY10,FALSE))</f>
        <v>N</v>
      </c>
      <c r="CZ10" s="362" t="str">
        <f ca="1">IF(ISERROR(HLOOKUP(CZ8,$DR$7:$DX10,$DY10,FALSE)),"N",HLOOKUP(CZ8,$DR$7:$DX10,$DY10,FALSE))</f>
        <v>N</v>
      </c>
      <c r="DA10" s="362" t="str">
        <f ca="1">IF(ISERROR(HLOOKUP(DA8,$DR$7:$DX10,$DY10,FALSE)),"N",HLOOKUP(DA8,$DR$7:$DX10,$DY10,FALSE))</f>
        <v>N</v>
      </c>
      <c r="DB10" s="362" t="str">
        <f ca="1">IF(ISERROR(HLOOKUP(DB8,$DR$7:$DX10,$DY10,FALSE)),"N",HLOOKUP(DB8,$DR$7:$DX10,$DY10,FALSE))</f>
        <v>N</v>
      </c>
      <c r="DC10" s="362" t="str">
        <f>IF(ISERROR(HLOOKUP(DC8,$DR$7:$DX10,$DY10,FALSE)),"N",HLOOKUP(DC8,$DR$7:$DX10,$DY10,FALSE))</f>
        <v>N</v>
      </c>
      <c r="DD10" s="362" t="str">
        <f ca="1">IF(ISERROR(HLOOKUP(DD8,$DR$7:$DX10,$DY10,FALSE)),"N",HLOOKUP(DD8,$DR$7:$DX10,$DY10,FALSE))</f>
        <v>N</v>
      </c>
      <c r="DE10" s="362" t="str">
        <f ca="1">IF(ISERROR(HLOOKUP(DE8,$DR$7:$DX10,$DY10,FALSE)),"N",HLOOKUP(DE8,$DR$7:$DX10,$DY10,FALSE))</f>
        <v>N</v>
      </c>
      <c r="DF10" s="362" t="str">
        <f ca="1">IF(ISERROR(HLOOKUP(DF8,$DR$7:$DX10,$DY10,FALSE)),"N",HLOOKUP(DF8,$DR$7:$DX10,$DY10,FALSE))</f>
        <v>N</v>
      </c>
      <c r="DG10" s="362" t="str">
        <f ca="1">IF(ISERROR(HLOOKUP(DG8,$DR$7:$DX10,$DY10,FALSE)),"N",HLOOKUP(DG8,$DR$7:$DX10,$DY10,FALSE))</f>
        <v>N</v>
      </c>
      <c r="DH10" s="362" t="str">
        <f ca="1">IF(ISERROR(HLOOKUP(DH8,$DR$7:$DX10,$DY10,FALSE)),"N",HLOOKUP(DH8,$DR$7:$DX10,$DY10,FALSE))</f>
        <v>N</v>
      </c>
      <c r="DI10" s="362" t="str">
        <f ca="1">IF(ISERROR(HLOOKUP(DI8,$DR$7:$DX10,$DY10,FALSE)),"N",HLOOKUP(DI8,$DR$7:$DX10,$DY10,FALSE))</f>
        <v>N</v>
      </c>
      <c r="DJ10" s="362" t="str">
        <f>IF(ISERROR(HLOOKUP(DJ8,$DR$7:$DX10,$DY10,FALSE)),"N",HLOOKUP(DJ8,$DR$7:$DX10,$DY10,FALSE))</f>
        <v>N</v>
      </c>
      <c r="DK10" s="362" t="str">
        <f ca="1">IF(ISERROR(HLOOKUP(DK8,$DR$7:$DX10,$DY10,FALSE)),"N",HLOOKUP(DK8,$DR$7:$DX10,$DY10,FALSE))</f>
        <v>N</v>
      </c>
      <c r="DL10" s="362" t="str">
        <f ca="1">IF(ISERROR(HLOOKUP(DL8,$DR$7:$DX10,$DY10,FALSE)),"N",HLOOKUP(DL8,$DR$7:$DX10,$DY10,FALSE))</f>
        <v>N</v>
      </c>
      <c r="DM10" s="362" t="str">
        <f ca="1">IF(ISERROR(HLOOKUP(DM8,$DR$7:$DX10,$DY10,FALSE)),"N",HLOOKUP(DM8,$DR$7:$DX10,$DY10,FALSE))</f>
        <v>N</v>
      </c>
      <c r="DN10" s="362" t="str">
        <f ca="1">IF(ISERROR(HLOOKUP(DN8,$DR$7:$DX10,$DY10,FALSE)),"N",HLOOKUP(DN8,$DR$7:$DX10,$DY10,FALSE))</f>
        <v>N</v>
      </c>
      <c r="DO10" s="362" t="str">
        <f ca="1">IF(ISERROR(HLOOKUP(DO8,$DR$7:$DX10,$DY10,FALSE)),"N",HLOOKUP(DO8,$DR$7:$DX10,$DY10,FALSE))</f>
        <v>N</v>
      </c>
      <c r="DP10" s="362">
        <f t="shared" ca="1" si="25"/>
        <v>0</v>
      </c>
      <c r="DQ10" s="362">
        <f t="shared" ca="1" si="26"/>
        <v>30</v>
      </c>
      <c r="DR10" s="362" t="str">
        <f>IF('DB Func'!M5&gt;0,"S","N")</f>
        <v>N</v>
      </c>
      <c r="DS10" s="362" t="str">
        <f>IF('DB Func'!R5&gt;0,"S","N")</f>
        <v>N</v>
      </c>
      <c r="DT10" s="362" t="str">
        <f>IF('DB Func'!W5&gt;0,"S","N")</f>
        <v>N</v>
      </c>
      <c r="DU10" s="362" t="str">
        <f>IF('DB Func'!AB5&gt;0,"S","N")</f>
        <v>N</v>
      </c>
      <c r="DV10" s="362" t="str">
        <f>IF('DB Func'!AG5&gt;0,"S","N")</f>
        <v>N</v>
      </c>
      <c r="DW10" s="362" t="str">
        <f>IF('DB Func'!AL5&gt;0,"S","N")</f>
        <v>N</v>
      </c>
      <c r="DX10" s="362" t="str">
        <f>IF('DB Func'!AQ5&gt;0,"S","N")</f>
        <v>N</v>
      </c>
      <c r="DY10" s="362">
        <v>4</v>
      </c>
      <c r="DZ10" s="369">
        <f ca="1">'DB Func'!C5</f>
        <v>0</v>
      </c>
      <c r="EA10" s="362" t="str">
        <f t="shared" ca="1" si="27"/>
        <v>s</v>
      </c>
      <c r="EB10" s="362" t="str">
        <f t="shared" ca="1" si="27"/>
        <v>s</v>
      </c>
      <c r="EC10" s="362" t="str">
        <f t="shared" ca="1" si="27"/>
        <v>s</v>
      </c>
      <c r="ED10" s="362" t="str">
        <f t="shared" ca="1" si="27"/>
        <v>s</v>
      </c>
      <c r="EE10" s="362" t="str">
        <f t="shared" ca="1" si="27"/>
        <v>s</v>
      </c>
      <c r="EF10" s="362" t="str">
        <f t="shared" ca="1" si="27"/>
        <v>s</v>
      </c>
      <c r="EG10" s="362" t="str">
        <f t="shared" ca="1" si="27"/>
        <v>s</v>
      </c>
      <c r="EH10" s="362" t="str">
        <f t="shared" ca="1" si="27"/>
        <v>s</v>
      </c>
      <c r="EI10" s="362" t="str">
        <f t="shared" ca="1" si="27"/>
        <v>s</v>
      </c>
      <c r="EJ10" s="362" t="str">
        <f t="shared" ca="1" si="27"/>
        <v>s</v>
      </c>
      <c r="EK10" s="362" t="str">
        <f t="shared" ca="1" si="27"/>
        <v>s</v>
      </c>
      <c r="EL10" s="362" t="str">
        <f t="shared" ca="1" si="27"/>
        <v>s</v>
      </c>
      <c r="EM10" s="362" t="str">
        <f t="shared" ca="1" si="27"/>
        <v>s</v>
      </c>
      <c r="EN10" s="362" t="str">
        <f t="shared" ca="1" si="27"/>
        <v>s</v>
      </c>
      <c r="EO10" s="362" t="str">
        <f t="shared" ca="1" si="27"/>
        <v>s</v>
      </c>
      <c r="EP10" s="362" t="str">
        <f t="shared" ca="1" si="27"/>
        <v>s</v>
      </c>
      <c r="EQ10" s="362" t="str">
        <f t="shared" ca="1" si="28"/>
        <v>s</v>
      </c>
      <c r="ER10" s="362" t="str">
        <f t="shared" ca="1" si="28"/>
        <v>s</v>
      </c>
      <c r="ES10" s="362" t="str">
        <f t="shared" ca="1" si="28"/>
        <v>s</v>
      </c>
      <c r="ET10" s="362" t="str">
        <f t="shared" ca="1" si="28"/>
        <v>s</v>
      </c>
      <c r="EU10" s="362" t="str">
        <f t="shared" ca="1" si="28"/>
        <v>s</v>
      </c>
      <c r="EV10" s="362" t="str">
        <f t="shared" ca="1" si="28"/>
        <v>s</v>
      </c>
      <c r="EW10" s="362" t="str">
        <f t="shared" ca="1" si="28"/>
        <v>s</v>
      </c>
      <c r="EX10" s="362" t="str">
        <f t="shared" ca="1" si="28"/>
        <v>s</v>
      </c>
      <c r="EY10" s="362" t="str">
        <f t="shared" ca="1" si="28"/>
        <v>s</v>
      </c>
      <c r="EZ10" s="362" t="str">
        <f t="shared" ca="1" si="29"/>
        <v>s</v>
      </c>
      <c r="FA10" s="362" t="str">
        <f t="shared" ca="1" si="29"/>
        <v>s</v>
      </c>
      <c r="FB10" s="362" t="str">
        <f t="shared" ca="1" si="29"/>
        <v>s</v>
      </c>
      <c r="FC10" s="362" t="str">
        <f t="shared" ca="1" si="29"/>
        <v>s</v>
      </c>
      <c r="FD10" s="362" t="str">
        <f t="shared" ca="1" si="29"/>
        <v>s</v>
      </c>
      <c r="FE10" s="362">
        <f t="shared" ca="1" si="30"/>
        <v>30</v>
      </c>
      <c r="FF10" s="362">
        <f t="shared" ca="1" si="31"/>
        <v>0</v>
      </c>
      <c r="FG10" s="362" t="str">
        <f ca="1">IF(AND(YEAR(DZ10)='P Gerais'!D8,MONTH(Lanc!EA10)=4,DAY(Lanc!EA10)&gt;1),"S","N")</f>
        <v>N</v>
      </c>
      <c r="FH10" s="364">
        <f t="shared" ca="1" si="32"/>
        <v>0</v>
      </c>
      <c r="FI10" s="364">
        <f t="shared" si="33"/>
        <v>0</v>
      </c>
      <c r="FJ10" s="387">
        <f t="shared" ca="1" si="34"/>
        <v>0</v>
      </c>
      <c r="FP10" s="363">
        <f ca="1">((FH10-FJ10-FI10+AZ10+AQ10+SUM(Z10:AA10)+SUM(AW10:AX10)+AK10)*IF('DB Func'!GG5="ok",'DB Func'!GD5,0))</f>
        <v>0</v>
      </c>
      <c r="FR10" s="389">
        <f t="shared" ca="1" si="35"/>
        <v>0</v>
      </c>
      <c r="GV10" s="49"/>
      <c r="GW10" s="49"/>
      <c r="GX10" s="49"/>
      <c r="GY10" s="49"/>
      <c r="GZ10" s="49"/>
      <c r="HA10" s="49"/>
      <c r="HB10" s="49"/>
      <c r="HC10" s="49"/>
    </row>
    <row r="11" spans="1:211" ht="30" customHeight="1" thickTop="1" thickBot="1">
      <c r="C11" s="390" t="str">
        <f ca="1">IF('DB Func'!B6="Funcionário 4","",'DB Func'!B6)</f>
        <v/>
      </c>
      <c r="D11" s="391">
        <f ca="1">'DB Func'!CG6</f>
        <v>0</v>
      </c>
      <c r="E11" s="382" t="str">
        <f ca="1">IF(C11="","-",IF(OR(terceiro!E11="ABR",terceiro!F11="ABR"),"Sim","Não"))</f>
        <v>-</v>
      </c>
      <c r="F11" s="383" t="str">
        <f ca="1">IF(C11="","-",IF(OR(Ferias!E11="ABR",Ferias!F11="ABR"),"Sim","Não"))</f>
        <v>-</v>
      </c>
      <c r="G11" s="383">
        <f ca="1">IF(C11="",0,IF(F11="Sim",IF(Ferias!E11="ABR",Ferias!I11,Ferias!J11),0))</f>
        <v>0</v>
      </c>
      <c r="H11" s="185"/>
      <c r="I11" s="185"/>
      <c r="J11" s="398">
        <f t="shared" ca="1" si="8"/>
        <v>0</v>
      </c>
      <c r="K11" s="152"/>
      <c r="L11" s="151"/>
      <c r="M11" s="189"/>
      <c r="N11" s="153"/>
      <c r="O11" s="48"/>
      <c r="P11" s="48"/>
      <c r="Q11" s="48"/>
      <c r="R11" s="49"/>
      <c r="S11" s="49"/>
      <c r="T11" s="49"/>
      <c r="U11" s="49"/>
      <c r="V11" s="49"/>
      <c r="W11" s="49"/>
      <c r="X11" s="49"/>
      <c r="Y11" s="49"/>
      <c r="Z11" s="49"/>
      <c r="AA11" s="49"/>
      <c r="AB11" s="48"/>
      <c r="AC11" s="48"/>
      <c r="AD11" s="49"/>
      <c r="AE11" s="49"/>
      <c r="AF11" s="314"/>
      <c r="AH11" s="400">
        <f ca="1">IF(AND('DB Func'!GE6="Março",'DB Func'!BQ6="2 Parcelas"),(('auxiliar 13 sal'!F7/12*'DB Func'!GF6+AVERAGE('auxiliar 13 sal'!Q7:AB7)+AVERAGE('auxiliar 13 sal'!AE7:AP7)+'auxiliar 13 sal'!F7*'DB Func'!BN6+'auxiliar 13 sal'!F7*'DB Func'!BO6)/2),IF('DB Func'!GE6="Abril",IF('DB Func'!BQ6="Parcela Única",('auxiliar 13 sal'!F7/12*'DB Func'!GF6)+AVERAGE('auxiliar 13 sal'!Q7:AB7)+AVERAGE('auxiliar 13 sal'!AE7:AP7)+('auxiliar 13 sal'!F7*'DB Func'!BN6)+('auxiliar 13 sal'!F7*'DB Func'!BO6),IF('DB Func'!BQ6="2 Parcelas",(('auxiliar 13 sal'!F7/12*'DB Func'!GF6+AVERAGE('auxiliar 13 sal'!Q7:AB7)+AVERAGE('auxiliar 13 sal'!AE7:AP7)+'auxiliar 13 sal'!F7*'DB Func'!BN6+'auxiliar 13 sal'!F7*'DB Func'!BO6)/2))),0))</f>
        <v>0</v>
      </c>
      <c r="AK11" s="364">
        <f t="shared" ca="1" si="9"/>
        <v>0</v>
      </c>
      <c r="AL11" s="364">
        <f t="shared" ca="1" si="10"/>
        <v>0</v>
      </c>
      <c r="AM11" s="364">
        <f t="shared" ca="1" si="11"/>
        <v>0</v>
      </c>
      <c r="AN11" s="364">
        <f t="shared" ca="1" si="12"/>
        <v>0</v>
      </c>
      <c r="AO11" s="364">
        <f t="shared" ca="1" si="13"/>
        <v>0</v>
      </c>
      <c r="AP11" s="364">
        <f t="shared" ca="1" si="14"/>
        <v>0</v>
      </c>
      <c r="AQ11" s="364">
        <f t="shared" ca="1" si="15"/>
        <v>0</v>
      </c>
      <c r="AR11" s="364">
        <f>IF(OR(M11="",M11=0),0,((FH11/220)*('Ho Ex'!$C$8+$AS$6))*M11)</f>
        <v>0</v>
      </c>
      <c r="AS11" s="364">
        <f>IF(OR(N11="",N11=0),0,((FH11/220*('DB Func'!GD6+Lanc!$AS$6))*('Ho Ex'!$I$8+$AS$6))*(N11/52.5*60))</f>
        <v>0</v>
      </c>
      <c r="AT11" s="364">
        <f>IF(OR(M11="",M11=0),0,((FH11/220)*('Ho Ex'!$J$8+$AS$6))*O11)</f>
        <v>0</v>
      </c>
      <c r="AU11" s="364">
        <f>IF(OR(M11="",M11=0),0,((FH11/220)*('Ho Ex'!I14+$AS$6))*P11)</f>
        <v>0</v>
      </c>
      <c r="AV11" s="364">
        <f>IF(OR(M11="",M11=0),0,((FH11/220)*('Ho Ex'!C14+$AS$6))*Q11)</f>
        <v>0</v>
      </c>
      <c r="AW11" s="364">
        <f ca="1">FH11*'DB Func'!BN6</f>
        <v>0</v>
      </c>
      <c r="AX11" s="364">
        <f ca="1">FH11*'DB Func'!BO6</f>
        <v>0</v>
      </c>
      <c r="AY11" s="364">
        <f ca="1">IF(FJ11=0,0,VLOOKUP(FJ11,'P Gerais'!$D$39:$G$41,3,TRUE)*Func4!$F$68)</f>
        <v>0</v>
      </c>
      <c r="AZ11" s="364">
        <f t="shared" si="16"/>
        <v>0</v>
      </c>
      <c r="BA11" s="364">
        <f ca="1">((FH11-FJ11-FI11+AZ11+AQ11+SUM(Z11:AA11)+SUM(AW11:AX11)+AK11)*IF('DB Func'!GG6="ok",'DB Func'!GD6,0))+(FH11-FJ11-FI11+AZ11+AQ11+SUM(Z11:AA11)+SUM(AW11:AX11))+AK11</f>
        <v>0</v>
      </c>
      <c r="BB11" s="385">
        <f ca="1">VLOOKUP(BA11,'P Gerais'!$D$22:$G$25,3,TRUE)</f>
        <v>0.08</v>
      </c>
      <c r="BC11" s="364">
        <f ca="1">IF(BA11&lt;'P Gerais'!$D$25,BA11*BB11,Lanc!BB11)</f>
        <v>0</v>
      </c>
      <c r="BD11" s="364">
        <f ca="1">BA11-BC11-('DB Func'!GB6*'P Gerais'!$D$35)</f>
        <v>0</v>
      </c>
      <c r="BE11" s="386">
        <f ca="1">VLOOKUP(BD11,'P Gerais'!$D$29:$F$33,3,TRUE)</f>
        <v>0</v>
      </c>
      <c r="BF11" s="364">
        <f t="shared" ca="1" si="17"/>
        <v>0</v>
      </c>
      <c r="BG11" s="364">
        <f ca="1">VLOOKUP(BD11,'P Gerais'!$D$29:$G$33,4,TRUE)</f>
        <v>0</v>
      </c>
      <c r="BH11" s="364">
        <f t="shared" ca="1" si="18"/>
        <v>0</v>
      </c>
      <c r="BI11" s="364">
        <f t="shared" ca="1" si="19"/>
        <v>0</v>
      </c>
      <c r="BJ11" s="362">
        <f ca="1">'DB Func'!G6</f>
        <v>0</v>
      </c>
      <c r="BK11" s="362">
        <f ca="1">'DB Func'!FW6</f>
        <v>0</v>
      </c>
      <c r="BL11" s="364">
        <f ca="1">D11*'P Gerais'!$D$13</f>
        <v>0</v>
      </c>
      <c r="BM11" s="364">
        <f ca="1">D11*'P Gerais'!$D$14</f>
        <v>0</v>
      </c>
      <c r="BN11" s="364">
        <f ca="1">D11*'P Gerais'!$D$16</f>
        <v>0</v>
      </c>
      <c r="BO11" s="364">
        <f ca="1">D11*'P Gerais'!$D$17</f>
        <v>0</v>
      </c>
      <c r="BP11" s="364">
        <f ca="1">D11*'P Gerais'!$D$18</f>
        <v>0</v>
      </c>
      <c r="BQ11" s="385">
        <f ca="1">VLOOKUP(D11,'P Gerais'!$D$22:$G$24,3,TRUE)</f>
        <v>0.08</v>
      </c>
      <c r="BR11" s="385">
        <f ca="1">VLOOKUP(D11,'P Gerais'!$D$29:$G$33,3,TRUE)</f>
        <v>0</v>
      </c>
      <c r="BS11" s="385">
        <f ca="1">'DB Func'!BN6</f>
        <v>0</v>
      </c>
      <c r="BT11" s="385">
        <f ca="1">'DB Func'!BO6</f>
        <v>0</v>
      </c>
      <c r="BU11" s="385">
        <f ca="1">'DB Func'!FX6</f>
        <v>0</v>
      </c>
      <c r="BV11" s="364">
        <f t="shared" ca="1" si="20"/>
        <v>-0.08</v>
      </c>
      <c r="BW11" s="364">
        <f ca="1">BV11-'DB Func'!GC6</f>
        <v>-0.08</v>
      </c>
      <c r="BX11" s="362">
        <f ca="1">IFERROR(VLOOKUP(BW11,'P Gerais'!$D$29:$G$33,3,TRUE)*BW11,0)</f>
        <v>0</v>
      </c>
      <c r="BY11" s="364">
        <f ca="1">IFERROR(BX11-VLOOKUP(BW11,'P Gerais'!$D$29:$H$33,4,TRUE),0)</f>
        <v>0</v>
      </c>
      <c r="BZ11" s="364">
        <f ca="1">D11*'DB Func'!GD6</f>
        <v>0</v>
      </c>
      <c r="CB11" s="364">
        <f t="shared" ca="1" si="21"/>
        <v>0</v>
      </c>
      <c r="CC11" s="364">
        <f t="shared" si="22"/>
        <v>0</v>
      </c>
      <c r="CD11" s="364">
        <f t="shared" si="23"/>
        <v>0</v>
      </c>
      <c r="CF11" s="362" t="str">
        <f t="shared" ca="1" si="24"/>
        <v>não</v>
      </c>
      <c r="CG11" s="362">
        <f ca="1">IF($CH$8=1,DAY('DB Func'!C6),0)</f>
        <v>0</v>
      </c>
      <c r="CH11" s="362">
        <f ca="1">IF(CI11=0,0,MONTH('DB Func'!C6))</f>
        <v>0</v>
      </c>
      <c r="CI11" s="362">
        <f ca="1">IF('P Gerais'!D9=YEAR('DB Func'!C6),YEAR('DB Func'!C6),0)</f>
        <v>0</v>
      </c>
      <c r="CJ11" s="371">
        <v>34</v>
      </c>
      <c r="CK11" s="363"/>
      <c r="CL11" s="362" t="str">
        <f>IF(ISERROR(HLOOKUP(CL9,$DR$7:$DX11,$DY11,FALSE)),"N",HLOOKUP(CL9,$DR$7:$DX11,$DY11,FALSE))</f>
        <v>N</v>
      </c>
      <c r="CM11" s="362" t="str">
        <f>IF(ISERROR(HLOOKUP(CM9,$DR$7:$DX11,$DY11,FALSE)),"N",HLOOKUP(CM9,$DR$7:$DX11,$DY11,FALSE))</f>
        <v>N</v>
      </c>
      <c r="CN11" s="362" t="str">
        <f>IF(ISERROR(HLOOKUP(CN9,$DR$7:$DX11,$DY11,FALSE)),"N",HLOOKUP(CN9,$DR$7:$DX11,$DY11,FALSE))</f>
        <v>N</v>
      </c>
      <c r="CO11" s="362" t="str">
        <f>IF(ISERROR(HLOOKUP(CO9,$DR$7:$DX11,$DY11,FALSE)),"N",HLOOKUP(CO9,$DR$7:$DX11,$DY11,FALSE))</f>
        <v>N</v>
      </c>
      <c r="CP11" s="362" t="str">
        <f>IF(ISERROR(HLOOKUP(CP9,$DR$7:$DX11,$DY11,FALSE)),"N",HLOOKUP(CP9,$DR$7:$DX11,$DY11,FALSE))</f>
        <v>N</v>
      </c>
      <c r="CQ11" s="362" t="str">
        <f>IF(ISERROR(HLOOKUP(CQ9,$DR$7:$DX11,$DY11,FALSE)),"N",HLOOKUP(CQ9,$DR$7:$DX11,$DY11,FALSE))</f>
        <v>N</v>
      </c>
      <c r="CR11" s="362" t="str">
        <f>IF(ISERROR(HLOOKUP(CR9,$DR$7:$DX11,$DY11,FALSE)),"N",HLOOKUP(CR9,$DR$7:$DX11,$DY11,FALSE))</f>
        <v>N</v>
      </c>
      <c r="CS11" s="362" t="str">
        <f>IF(ISERROR(HLOOKUP(CS9,$DR$7:$DX11,$DY11,FALSE)),"N",HLOOKUP(CS9,$DR$7:$DX11,$DY11,FALSE))</f>
        <v>N</v>
      </c>
      <c r="CT11" s="362" t="str">
        <f>IF(ISERROR(HLOOKUP(CT9,$DR$7:$DX11,$DY11,FALSE)),"N",HLOOKUP(CT9,$DR$7:$DX11,$DY11,FALSE))</f>
        <v>N</v>
      </c>
      <c r="CU11" s="362" t="str">
        <f>IF(ISERROR(HLOOKUP(CU9,$DR$7:$DX11,$DY11,FALSE)),"N",HLOOKUP(CU9,$DR$7:$DX11,$DY11,FALSE))</f>
        <v>N</v>
      </c>
      <c r="CV11" s="362" t="str">
        <f>IF(ISERROR(HLOOKUP(CV9,$DR$7:$DX11,$DY11,FALSE)),"N",HLOOKUP(CV9,$DR$7:$DX11,$DY11,FALSE))</f>
        <v>N</v>
      </c>
      <c r="CW11" s="362" t="str">
        <f>IF(ISERROR(HLOOKUP(CW9,$DR$7:$DX11,$DY11,FALSE)),"N",HLOOKUP(CW9,$DR$7:$DX11,$DY11,FALSE))</f>
        <v>N</v>
      </c>
      <c r="CX11" s="362" t="str">
        <f>IF(ISERROR(HLOOKUP(CX9,$DR$7:$DX11,$DY11,FALSE)),"N",HLOOKUP(CX9,$DR$7:$DX11,$DY11,FALSE))</f>
        <v>N</v>
      </c>
      <c r="CY11" s="362" t="str">
        <f>IF(ISERROR(HLOOKUP(CY9,$DR$7:$DX11,$DY11,FALSE)),"N",HLOOKUP(CY9,$DR$7:$DX11,$DY11,FALSE))</f>
        <v>N</v>
      </c>
      <c r="CZ11" s="362" t="str">
        <f>IF(ISERROR(HLOOKUP(CZ9,$DR$7:$DX11,$DY11,FALSE)),"N",HLOOKUP(CZ9,$DR$7:$DX11,$DY11,FALSE))</f>
        <v>N</v>
      </c>
      <c r="DA11" s="362" t="str">
        <f>IF(ISERROR(HLOOKUP(DA9,$DR$7:$DX11,$DY11,FALSE)),"N",HLOOKUP(DA9,$DR$7:$DX11,$DY11,FALSE))</f>
        <v>N</v>
      </c>
      <c r="DB11" s="362" t="str">
        <f>IF(ISERROR(HLOOKUP(DB9,$DR$7:$DX11,$DY11,FALSE)),"N",HLOOKUP(DB9,$DR$7:$DX11,$DY11,FALSE))</f>
        <v>N</v>
      </c>
      <c r="DC11" s="362" t="str">
        <f>IF(ISERROR(HLOOKUP(DC9,$DR$7:$DX11,$DY11,FALSE)),"N",HLOOKUP(DC9,$DR$7:$DX11,$DY11,FALSE))</f>
        <v>N</v>
      </c>
      <c r="DD11" s="362" t="str">
        <f>IF(ISERROR(HLOOKUP(DD9,$DR$7:$DX11,$DY11,FALSE)),"N",HLOOKUP(DD9,$DR$7:$DX11,$DY11,FALSE))</f>
        <v>N</v>
      </c>
      <c r="DE11" s="362" t="str">
        <f>IF(ISERROR(HLOOKUP(DE9,$DR$7:$DX11,$DY11,FALSE)),"N",HLOOKUP(DE9,$DR$7:$DX11,$DY11,FALSE))</f>
        <v>N</v>
      </c>
      <c r="DF11" s="362" t="str">
        <f>IF(ISERROR(HLOOKUP(DF9,$DR$7:$DX11,$DY11,FALSE)),"N",HLOOKUP(DF9,$DR$7:$DX11,$DY11,FALSE))</f>
        <v>N</v>
      </c>
      <c r="DG11" s="362" t="str">
        <f>IF(ISERROR(HLOOKUP(DG9,$DR$7:$DX11,$DY11,FALSE)),"N",HLOOKUP(DG9,$DR$7:$DX11,$DY11,FALSE))</f>
        <v>N</v>
      </c>
      <c r="DH11" s="362" t="str">
        <f>IF(ISERROR(HLOOKUP(DH9,$DR$7:$DX11,$DY11,FALSE)),"N",HLOOKUP(DH9,$DR$7:$DX11,$DY11,FALSE))</f>
        <v>N</v>
      </c>
      <c r="DI11" s="362" t="str">
        <f>IF(ISERROR(HLOOKUP(DI9,$DR$7:$DX11,$DY11,FALSE)),"N",HLOOKUP(DI9,$DR$7:$DX11,$DY11,FALSE))</f>
        <v>N</v>
      </c>
      <c r="DJ11" s="362" t="str">
        <f>IF(ISERROR(HLOOKUP(DJ9,$DR$7:$DX11,$DY11,FALSE)),"N",HLOOKUP(DJ9,$DR$7:$DX11,$DY11,FALSE))</f>
        <v>N</v>
      </c>
      <c r="DK11" s="362" t="str">
        <f>IF(ISERROR(HLOOKUP(DK9,$DR$7:$DX11,$DY11,FALSE)),"N",HLOOKUP(DK9,$DR$7:$DX11,$DY11,FALSE))</f>
        <v>N</v>
      </c>
      <c r="DL11" s="362" t="str">
        <f>IF(ISERROR(HLOOKUP(DL9,$DR$7:$DX11,$DY11,FALSE)),"N",HLOOKUP(DL9,$DR$7:$DX11,$DY11,FALSE))</f>
        <v>N</v>
      </c>
      <c r="DM11" s="362" t="str">
        <f>IF(ISERROR(HLOOKUP(DM9,$DR$7:$DX11,$DY11,FALSE)),"N",HLOOKUP(DM9,$DR$7:$DX11,$DY11,FALSE))</f>
        <v>N</v>
      </c>
      <c r="DN11" s="362" t="str">
        <f>IF(ISERROR(HLOOKUP(DN9,$DR$7:$DX11,$DY11,FALSE)),"N",HLOOKUP(DN9,$DR$7:$DX11,$DY11,FALSE))</f>
        <v>N</v>
      </c>
      <c r="DO11" s="362" t="str">
        <f>IF(ISERROR(HLOOKUP(DO9,$DR$7:$DX11,$DY11,FALSE)),"N",HLOOKUP(DO9,$DR$7:$DX11,$DY11,FALSE))</f>
        <v>N</v>
      </c>
      <c r="DP11" s="362">
        <f t="shared" si="25"/>
        <v>0</v>
      </c>
      <c r="DQ11" s="362">
        <f t="shared" si="26"/>
        <v>30</v>
      </c>
      <c r="DR11" s="362" t="str">
        <f>IF('DB Func'!M6&gt;0,"S","N")</f>
        <v>N</v>
      </c>
      <c r="DS11" s="362" t="str">
        <f>IF('DB Func'!R6&gt;0,"S","N")</f>
        <v>N</v>
      </c>
      <c r="DT11" s="362" t="str">
        <f>IF('DB Func'!W6&gt;0,"S","N")</f>
        <v>N</v>
      </c>
      <c r="DU11" s="362" t="str">
        <f>IF('DB Func'!AB6&gt;0,"S","N")</f>
        <v>N</v>
      </c>
      <c r="DV11" s="362" t="str">
        <f>IF('DB Func'!AG6&gt;0,"S","N")</f>
        <v>N</v>
      </c>
      <c r="DW11" s="362" t="str">
        <f>IF('DB Func'!AL6&gt;0,"S","N")</f>
        <v>N</v>
      </c>
      <c r="DX11" s="362" t="str">
        <f>IF('DB Func'!AQ6&gt;0,"S","N")</f>
        <v>N</v>
      </c>
      <c r="DY11" s="362">
        <v>5</v>
      </c>
      <c r="DZ11" s="369">
        <f ca="1">'DB Func'!C6</f>
        <v>0</v>
      </c>
      <c r="EA11" s="362" t="str">
        <f t="shared" ca="1" si="27"/>
        <v>s</v>
      </c>
      <c r="EB11" s="362" t="str">
        <f t="shared" ca="1" si="27"/>
        <v>s</v>
      </c>
      <c r="EC11" s="362" t="str">
        <f t="shared" ca="1" si="27"/>
        <v>s</v>
      </c>
      <c r="ED11" s="362" t="str">
        <f t="shared" ca="1" si="27"/>
        <v>s</v>
      </c>
      <c r="EE11" s="362" t="str">
        <f t="shared" ca="1" si="27"/>
        <v>s</v>
      </c>
      <c r="EF11" s="362" t="str">
        <f t="shared" ca="1" si="27"/>
        <v>s</v>
      </c>
      <c r="EG11" s="362" t="str">
        <f t="shared" ca="1" si="27"/>
        <v>s</v>
      </c>
      <c r="EH11" s="362" t="str">
        <f t="shared" ca="1" si="27"/>
        <v>s</v>
      </c>
      <c r="EI11" s="362" t="str">
        <f t="shared" ca="1" si="27"/>
        <v>s</v>
      </c>
      <c r="EJ11" s="362" t="str">
        <f t="shared" ca="1" si="27"/>
        <v>s</v>
      </c>
      <c r="EK11" s="362" t="str">
        <f t="shared" ca="1" si="27"/>
        <v>s</v>
      </c>
      <c r="EL11" s="362" t="str">
        <f t="shared" ca="1" si="27"/>
        <v>s</v>
      </c>
      <c r="EM11" s="362" t="str">
        <f t="shared" ca="1" si="27"/>
        <v>s</v>
      </c>
      <c r="EN11" s="362" t="str">
        <f t="shared" ca="1" si="27"/>
        <v>s</v>
      </c>
      <c r="EO11" s="362" t="str">
        <f t="shared" ca="1" si="27"/>
        <v>s</v>
      </c>
      <c r="EP11" s="362" t="str">
        <f t="shared" ca="1" si="27"/>
        <v>s</v>
      </c>
      <c r="EQ11" s="362" t="str">
        <f t="shared" ca="1" si="28"/>
        <v>s</v>
      </c>
      <c r="ER11" s="362" t="str">
        <f t="shared" ca="1" si="28"/>
        <v>s</v>
      </c>
      <c r="ES11" s="362" t="str">
        <f t="shared" ca="1" si="28"/>
        <v>s</v>
      </c>
      <c r="ET11" s="362" t="str">
        <f t="shared" ca="1" si="28"/>
        <v>s</v>
      </c>
      <c r="EU11" s="362" t="str">
        <f t="shared" ca="1" si="28"/>
        <v>s</v>
      </c>
      <c r="EV11" s="362" t="str">
        <f t="shared" ca="1" si="28"/>
        <v>s</v>
      </c>
      <c r="EW11" s="362" t="str">
        <f t="shared" ca="1" si="28"/>
        <v>s</v>
      </c>
      <c r="EX11" s="362" t="str">
        <f t="shared" ca="1" si="28"/>
        <v>s</v>
      </c>
      <c r="EY11" s="362" t="str">
        <f t="shared" ca="1" si="28"/>
        <v>s</v>
      </c>
      <c r="EZ11" s="362" t="str">
        <f t="shared" ca="1" si="29"/>
        <v>s</v>
      </c>
      <c r="FA11" s="362" t="str">
        <f t="shared" ca="1" si="29"/>
        <v>s</v>
      </c>
      <c r="FB11" s="362" t="str">
        <f t="shared" ca="1" si="29"/>
        <v>s</v>
      </c>
      <c r="FC11" s="362" t="str">
        <f t="shared" ca="1" si="29"/>
        <v>s</v>
      </c>
      <c r="FD11" s="362" t="str">
        <f t="shared" ca="1" si="29"/>
        <v>s</v>
      </c>
      <c r="FE11" s="362">
        <f t="shared" ca="1" si="30"/>
        <v>30</v>
      </c>
      <c r="FF11" s="362">
        <f t="shared" ca="1" si="31"/>
        <v>0</v>
      </c>
      <c r="FG11" s="362" t="str">
        <f ca="1">IF(AND(YEAR(DZ11)='P Gerais'!D9,MONTH(Lanc!EA11)=4,DAY(Lanc!EA11)&gt;1),"S","N")</f>
        <v>N</v>
      </c>
      <c r="FH11" s="364">
        <f t="shared" ca="1" si="32"/>
        <v>0</v>
      </c>
      <c r="FI11" s="364">
        <f t="shared" si="33"/>
        <v>0</v>
      </c>
      <c r="FJ11" s="387">
        <f t="shared" ca="1" si="34"/>
        <v>0</v>
      </c>
      <c r="FP11" s="363">
        <f ca="1">((FH11-FJ11-FI11+AZ11+AQ11+SUM(Z11:AA11)+SUM(AW11:AX11)+AK11)*IF('DB Func'!GG6="ok",'DB Func'!GD6,0))</f>
        <v>0</v>
      </c>
      <c r="FR11" s="389">
        <f t="shared" ca="1" si="35"/>
        <v>0</v>
      </c>
      <c r="GV11" s="49"/>
      <c r="GW11" s="49"/>
      <c r="GX11" s="49"/>
      <c r="GY11" s="49"/>
      <c r="GZ11" s="49"/>
      <c r="HA11" s="49"/>
      <c r="HB11" s="49"/>
      <c r="HC11" s="49"/>
    </row>
    <row r="12" spans="1:211" ht="30" customHeight="1" thickTop="1" thickBot="1">
      <c r="C12" s="390" t="str">
        <f ca="1">IF('DB Func'!B7="Funcionário 5","",'DB Func'!B7)</f>
        <v/>
      </c>
      <c r="D12" s="391">
        <f ca="1">'DB Func'!CG7</f>
        <v>0</v>
      </c>
      <c r="E12" s="382" t="str">
        <f ca="1">IF(C12="","-",IF(OR(terceiro!E12="ABR",terceiro!F12="ABR"),"Sim","Não"))</f>
        <v>-</v>
      </c>
      <c r="F12" s="383" t="str">
        <f ca="1">IF(C12="","-",IF(OR(Ferias!E12="ABR",Ferias!F12="ABR"),"Sim","Não"))</f>
        <v>-</v>
      </c>
      <c r="G12" s="383">
        <f ca="1">IF(C12="",0,IF(F12="Sim",IF(Ferias!E12="ABR",Ferias!I12,Ferias!J12),0))</f>
        <v>0</v>
      </c>
      <c r="H12" s="185"/>
      <c r="I12" s="185"/>
      <c r="J12" s="398">
        <f t="shared" ca="1" si="8"/>
        <v>0</v>
      </c>
      <c r="K12" s="152"/>
      <c r="L12" s="151"/>
      <c r="M12" s="189"/>
      <c r="N12" s="153"/>
      <c r="O12" s="48"/>
      <c r="P12" s="48"/>
      <c r="Q12" s="48"/>
      <c r="R12" s="49"/>
      <c r="S12" s="49"/>
      <c r="T12" s="49"/>
      <c r="U12" s="49"/>
      <c r="V12" s="49"/>
      <c r="W12" s="49"/>
      <c r="X12" s="49"/>
      <c r="Y12" s="49"/>
      <c r="Z12" s="49"/>
      <c r="AA12" s="49"/>
      <c r="AB12" s="48"/>
      <c r="AC12" s="48"/>
      <c r="AD12" s="49"/>
      <c r="AE12" s="49"/>
      <c r="AF12" s="314"/>
      <c r="AH12" s="400">
        <f ca="1">IF(AND('DB Func'!GE7="Março",'DB Func'!BQ7="2 Parcelas"),(('auxiliar 13 sal'!F8/12*'DB Func'!GF7+AVERAGE('auxiliar 13 sal'!Q8:AB8)+AVERAGE('auxiliar 13 sal'!AE8:AP8)+'auxiliar 13 sal'!F8*'DB Func'!BN7+'auxiliar 13 sal'!F8*'DB Func'!BO7)/2),IF('DB Func'!GE7="Abril",IF('DB Func'!BQ7="Parcela Única",('auxiliar 13 sal'!F8/12*'DB Func'!GF7)+AVERAGE('auxiliar 13 sal'!Q8:AB8)+AVERAGE('auxiliar 13 sal'!AE8:AP8)+('auxiliar 13 sal'!F8*'DB Func'!BN7)+('auxiliar 13 sal'!F8*'DB Func'!BO7),IF('DB Func'!BQ7="2 Parcelas",(('auxiliar 13 sal'!F8/12*'DB Func'!GF7+AVERAGE('auxiliar 13 sal'!Q8:AB8)+AVERAGE('auxiliar 13 sal'!AE8:AP8)+'auxiliar 13 sal'!F8*'DB Func'!BN7+'auxiliar 13 sal'!F8*'DB Func'!BO7)/2))),0))</f>
        <v>0</v>
      </c>
      <c r="AK12" s="364">
        <f t="shared" ca="1" si="9"/>
        <v>0</v>
      </c>
      <c r="AL12" s="364">
        <f t="shared" ca="1" si="10"/>
        <v>0</v>
      </c>
      <c r="AM12" s="364">
        <f t="shared" ca="1" si="11"/>
        <v>0</v>
      </c>
      <c r="AN12" s="364">
        <f t="shared" ca="1" si="12"/>
        <v>0</v>
      </c>
      <c r="AO12" s="364">
        <f t="shared" ca="1" si="13"/>
        <v>0</v>
      </c>
      <c r="AP12" s="364">
        <f t="shared" ca="1" si="14"/>
        <v>0</v>
      </c>
      <c r="AQ12" s="364">
        <f t="shared" ca="1" si="15"/>
        <v>0</v>
      </c>
      <c r="AR12" s="364">
        <f>IF(OR(M12="",M12=0),0,((FH12/220)*('Ho Ex'!$C$8+$AS$6))*M12)</f>
        <v>0</v>
      </c>
      <c r="AS12" s="364">
        <f>IF(OR(N12="",N12=0),0,((FH12/220*('DB Func'!GD7+Lanc!$AS$6))*('Ho Ex'!$I$8+$AS$6))*(N12/52.5*60))</f>
        <v>0</v>
      </c>
      <c r="AT12" s="364">
        <f>IF(OR(M12="",M12=0),0,((FH12/220)*('Ho Ex'!$J$8+$AS$6))*O12)</f>
        <v>0</v>
      </c>
      <c r="AU12" s="364">
        <f>IF(OR(M12="",M12=0),0,((FH12/220)*('Ho Ex'!I15+$AS$6))*P12)</f>
        <v>0</v>
      </c>
      <c r="AV12" s="364">
        <f>IF(OR(M12="",M12=0),0,((FH12/220)*('Ho Ex'!C15+$AS$6))*Q12)</f>
        <v>0</v>
      </c>
      <c r="AW12" s="364">
        <f ca="1">FH12*'DB Func'!BN7</f>
        <v>0</v>
      </c>
      <c r="AX12" s="364">
        <f ca="1">FH12*'DB Func'!BO7</f>
        <v>0</v>
      </c>
      <c r="AY12" s="364">
        <f ca="1">IF(FJ12=0,0,VLOOKUP(FJ12,'P Gerais'!$D$39:$G$41,3,TRUE)*Func5!$F$68)</f>
        <v>0</v>
      </c>
      <c r="AZ12" s="364">
        <f t="shared" si="16"/>
        <v>0</v>
      </c>
      <c r="BA12" s="364">
        <f ca="1">((FH12-FJ12-FI12+AZ12+AQ12+SUM(Z12:AA12)+SUM(AW12:AX12)+AK12)*IF('DB Func'!GG7="ok",'DB Func'!GD7,0))+(FH12-FJ12-FI12+AZ12+AQ12+SUM(Z12:AA12)+SUM(AW12:AX12))+AK12</f>
        <v>0</v>
      </c>
      <c r="BB12" s="385">
        <f ca="1">VLOOKUP(BA12,'P Gerais'!$D$22:$G$25,3,TRUE)</f>
        <v>0.08</v>
      </c>
      <c r="BC12" s="364">
        <f ca="1">IF(BA12&lt;'P Gerais'!$D$25,BA12*BB12,Lanc!BB12)</f>
        <v>0</v>
      </c>
      <c r="BD12" s="364">
        <f ca="1">BA12-BC12-('DB Func'!GB7*'P Gerais'!$D$35)</f>
        <v>0</v>
      </c>
      <c r="BE12" s="386">
        <f ca="1">VLOOKUP(BD12,'P Gerais'!$D$29:$F$33,3,TRUE)</f>
        <v>0</v>
      </c>
      <c r="BF12" s="364">
        <f t="shared" ca="1" si="17"/>
        <v>0</v>
      </c>
      <c r="BG12" s="364">
        <f ca="1">VLOOKUP(BD12,'P Gerais'!$D$29:$G$33,4,TRUE)</f>
        <v>0</v>
      </c>
      <c r="BH12" s="364">
        <f t="shared" ca="1" si="18"/>
        <v>0</v>
      </c>
      <c r="BI12" s="364">
        <f t="shared" ca="1" si="19"/>
        <v>0</v>
      </c>
      <c r="BJ12" s="362">
        <f ca="1">'DB Func'!G7</f>
        <v>0</v>
      </c>
      <c r="BK12" s="362">
        <f ca="1">'DB Func'!FW7</f>
        <v>0</v>
      </c>
      <c r="BL12" s="364">
        <f ca="1">D12*'P Gerais'!$D$13</f>
        <v>0</v>
      </c>
      <c r="BM12" s="364">
        <f ca="1">D12*'P Gerais'!$D$14</f>
        <v>0</v>
      </c>
      <c r="BN12" s="364">
        <f ca="1">D12*'P Gerais'!$D$16</f>
        <v>0</v>
      </c>
      <c r="BO12" s="364">
        <f ca="1">D12*'P Gerais'!$D$17</f>
        <v>0</v>
      </c>
      <c r="BP12" s="364">
        <f ca="1">D12*'P Gerais'!$D$18</f>
        <v>0</v>
      </c>
      <c r="BQ12" s="385">
        <f ca="1">VLOOKUP(D12,'P Gerais'!$D$22:$G$24,3,TRUE)</f>
        <v>0.08</v>
      </c>
      <c r="BR12" s="385">
        <f ca="1">VLOOKUP(D12,'P Gerais'!$D$29:$G$33,3,TRUE)</f>
        <v>0</v>
      </c>
      <c r="BS12" s="385">
        <f ca="1">'DB Func'!BN7</f>
        <v>0</v>
      </c>
      <c r="BT12" s="385">
        <f ca="1">'DB Func'!BO7</f>
        <v>0</v>
      </c>
      <c r="BU12" s="385">
        <f ca="1">'DB Func'!FX7</f>
        <v>0</v>
      </c>
      <c r="BV12" s="364">
        <f t="shared" ca="1" si="20"/>
        <v>-0.08</v>
      </c>
      <c r="BW12" s="364">
        <f ca="1">BV12-'DB Func'!GC7</f>
        <v>-0.08</v>
      </c>
      <c r="BX12" s="362">
        <f ca="1">IFERROR(VLOOKUP(BW12,'P Gerais'!$D$29:$G$33,3,TRUE)*BW12,0)</f>
        <v>0</v>
      </c>
      <c r="BY12" s="364">
        <f ca="1">IFERROR(BX12-VLOOKUP(BW12,'P Gerais'!$D$29:$H$33,4,TRUE),0)</f>
        <v>0</v>
      </c>
      <c r="BZ12" s="364">
        <f ca="1">D12*'DB Func'!GD7</f>
        <v>0</v>
      </c>
      <c r="CB12" s="364">
        <f t="shared" ca="1" si="21"/>
        <v>0</v>
      </c>
      <c r="CC12" s="364">
        <f t="shared" si="22"/>
        <v>0</v>
      </c>
      <c r="CD12" s="364">
        <f t="shared" si="23"/>
        <v>0</v>
      </c>
      <c r="CF12" s="362" t="str">
        <f t="shared" ca="1" si="24"/>
        <v>não</v>
      </c>
      <c r="CG12" s="362">
        <f ca="1">IF($CH$8=1,DAY('DB Func'!C7),0)</f>
        <v>0</v>
      </c>
      <c r="CH12" s="362">
        <f ca="1">IF(CI12=0,0,MONTH('DB Func'!C7))</f>
        <v>0</v>
      </c>
      <c r="CI12" s="362">
        <f ca="1">IF('P Gerais'!D10=YEAR('DB Func'!C7),YEAR('DB Func'!C7),0)</f>
        <v>0</v>
      </c>
      <c r="CJ12" s="371">
        <v>35</v>
      </c>
      <c r="CK12" s="363"/>
      <c r="CL12" s="362" t="str">
        <f ca="1">IF(ISERROR(HLOOKUP(CL10,$DR$7:$DX12,$DY12,FALSE)),"N",HLOOKUP(CL10,$DR$7:$DX12,$DY12,FALSE))</f>
        <v>N</v>
      </c>
      <c r="CM12" s="362" t="str">
        <f ca="1">IF(ISERROR(HLOOKUP(CM10,$DR$7:$DX12,$DY12,FALSE)),"N",HLOOKUP(CM10,$DR$7:$DX12,$DY12,FALSE))</f>
        <v>N</v>
      </c>
      <c r="CN12" s="362" t="str">
        <f ca="1">IF(ISERROR(HLOOKUP(CN10,$DR$7:$DX12,$DY12,FALSE)),"N",HLOOKUP(CN10,$DR$7:$DX12,$DY12,FALSE))</f>
        <v>N</v>
      </c>
      <c r="CO12" s="362" t="str">
        <f>IF(ISERROR(HLOOKUP(CO10,$DR$7:$DX12,$DY12,FALSE)),"N",HLOOKUP(CO10,$DR$7:$DX12,$DY12,FALSE))</f>
        <v>N</v>
      </c>
      <c r="CP12" s="362" t="str">
        <f ca="1">IF(ISERROR(HLOOKUP(CP10,$DR$7:$DX12,$DY12,FALSE)),"N",HLOOKUP(CP10,$DR$7:$DX12,$DY12,FALSE))</f>
        <v>N</v>
      </c>
      <c r="CQ12" s="362" t="str">
        <f ca="1">IF(ISERROR(HLOOKUP(CQ10,$DR$7:$DX12,$DY12,FALSE)),"N",HLOOKUP(CQ10,$DR$7:$DX12,$DY12,FALSE))</f>
        <v>N</v>
      </c>
      <c r="CR12" s="362" t="str">
        <f ca="1">IF(ISERROR(HLOOKUP(CR10,$DR$7:$DX12,$DY12,FALSE)),"N",HLOOKUP(CR10,$DR$7:$DX12,$DY12,FALSE))</f>
        <v>N</v>
      </c>
      <c r="CS12" s="362" t="str">
        <f ca="1">IF(ISERROR(HLOOKUP(CS10,$DR$7:$DX12,$DY12,FALSE)),"N",HLOOKUP(CS10,$DR$7:$DX12,$DY12,FALSE))</f>
        <v>N</v>
      </c>
      <c r="CT12" s="362" t="str">
        <f ca="1">IF(ISERROR(HLOOKUP(CT10,$DR$7:$DX12,$DY12,FALSE)),"N",HLOOKUP(CT10,$DR$7:$DX12,$DY12,FALSE))</f>
        <v>N</v>
      </c>
      <c r="CU12" s="362" t="str">
        <f ca="1">IF(ISERROR(HLOOKUP(CU10,$DR$7:$DX12,$DY12,FALSE)),"N",HLOOKUP(CU10,$DR$7:$DX12,$DY12,FALSE))</f>
        <v>N</v>
      </c>
      <c r="CV12" s="362" t="str">
        <f>IF(ISERROR(HLOOKUP(CV10,$DR$7:$DX12,$DY12,FALSE)),"N",HLOOKUP(CV10,$DR$7:$DX12,$DY12,FALSE))</f>
        <v>N</v>
      </c>
      <c r="CW12" s="362" t="str">
        <f ca="1">IF(ISERROR(HLOOKUP(CW10,$DR$7:$DX12,$DY12,FALSE)),"N",HLOOKUP(CW10,$DR$7:$DX12,$DY12,FALSE))</f>
        <v>N</v>
      </c>
      <c r="CX12" s="362" t="str">
        <f ca="1">IF(ISERROR(HLOOKUP(CX10,$DR$7:$DX12,$DY12,FALSE)),"N",HLOOKUP(CX10,$DR$7:$DX12,$DY12,FALSE))</f>
        <v>N</v>
      </c>
      <c r="CY12" s="362" t="str">
        <f ca="1">IF(ISERROR(HLOOKUP(CY10,$DR$7:$DX12,$DY12,FALSE)),"N",HLOOKUP(CY10,$DR$7:$DX12,$DY12,FALSE))</f>
        <v>N</v>
      </c>
      <c r="CZ12" s="362" t="str">
        <f ca="1">IF(ISERROR(HLOOKUP(CZ10,$DR$7:$DX12,$DY12,FALSE)),"N",HLOOKUP(CZ10,$DR$7:$DX12,$DY12,FALSE))</f>
        <v>N</v>
      </c>
      <c r="DA12" s="362" t="str">
        <f ca="1">IF(ISERROR(HLOOKUP(DA10,$DR$7:$DX12,$DY12,FALSE)),"N",HLOOKUP(DA10,$DR$7:$DX12,$DY12,FALSE))</f>
        <v>N</v>
      </c>
      <c r="DB12" s="362" t="str">
        <f ca="1">IF(ISERROR(HLOOKUP(DB10,$DR$7:$DX12,$DY12,FALSE)),"N",HLOOKUP(DB10,$DR$7:$DX12,$DY12,FALSE))</f>
        <v>N</v>
      </c>
      <c r="DC12" s="362" t="str">
        <f>IF(ISERROR(HLOOKUP(DC10,$DR$7:$DX12,$DY12,FALSE)),"N",HLOOKUP(DC10,$DR$7:$DX12,$DY12,FALSE))</f>
        <v>N</v>
      </c>
      <c r="DD12" s="362" t="str">
        <f ca="1">IF(ISERROR(HLOOKUP(DD10,$DR$7:$DX12,$DY12,FALSE)),"N",HLOOKUP(DD10,$DR$7:$DX12,$DY12,FALSE))</f>
        <v>N</v>
      </c>
      <c r="DE12" s="362" t="str">
        <f ca="1">IF(ISERROR(HLOOKUP(DE10,$DR$7:$DX12,$DY12,FALSE)),"N",HLOOKUP(DE10,$DR$7:$DX12,$DY12,FALSE))</f>
        <v>N</v>
      </c>
      <c r="DF12" s="362" t="str">
        <f ca="1">IF(ISERROR(HLOOKUP(DF10,$DR$7:$DX12,$DY12,FALSE)),"N",HLOOKUP(DF10,$DR$7:$DX12,$DY12,FALSE))</f>
        <v>N</v>
      </c>
      <c r="DG12" s="362" t="str">
        <f ca="1">IF(ISERROR(HLOOKUP(DG10,$DR$7:$DX12,$DY12,FALSE)),"N",HLOOKUP(DG10,$DR$7:$DX12,$DY12,FALSE))</f>
        <v>N</v>
      </c>
      <c r="DH12" s="362" t="str">
        <f ca="1">IF(ISERROR(HLOOKUP(DH10,$DR$7:$DX12,$DY12,FALSE)),"N",HLOOKUP(DH10,$DR$7:$DX12,$DY12,FALSE))</f>
        <v>N</v>
      </c>
      <c r="DI12" s="362" t="str">
        <f ca="1">IF(ISERROR(HLOOKUP(DI10,$DR$7:$DX12,$DY12,FALSE)),"N",HLOOKUP(DI10,$DR$7:$DX12,$DY12,FALSE))</f>
        <v>N</v>
      </c>
      <c r="DJ12" s="362" t="str">
        <f>IF(ISERROR(HLOOKUP(DJ10,$DR$7:$DX12,$DY12,FALSE)),"N",HLOOKUP(DJ10,$DR$7:$DX12,$DY12,FALSE))</f>
        <v>N</v>
      </c>
      <c r="DK12" s="362" t="str">
        <f ca="1">IF(ISERROR(HLOOKUP(DK10,$DR$7:$DX12,$DY12,FALSE)),"N",HLOOKUP(DK10,$DR$7:$DX12,$DY12,FALSE))</f>
        <v>N</v>
      </c>
      <c r="DL12" s="362" t="str">
        <f ca="1">IF(ISERROR(HLOOKUP(DL10,$DR$7:$DX12,$DY12,FALSE)),"N",HLOOKUP(DL10,$DR$7:$DX12,$DY12,FALSE))</f>
        <v>N</v>
      </c>
      <c r="DM12" s="362" t="str">
        <f ca="1">IF(ISERROR(HLOOKUP(DM10,$DR$7:$DX12,$DY12,FALSE)),"N",HLOOKUP(DM10,$DR$7:$DX12,$DY12,FALSE))</f>
        <v>N</v>
      </c>
      <c r="DN12" s="362" t="str">
        <f ca="1">IF(ISERROR(HLOOKUP(DN10,$DR$7:$DX12,$DY12,FALSE)),"N",HLOOKUP(DN10,$DR$7:$DX12,$DY12,FALSE))</f>
        <v>N</v>
      </c>
      <c r="DO12" s="362" t="str">
        <f ca="1">IF(ISERROR(HLOOKUP(DO10,$DR$7:$DX12,$DY12,FALSE)),"N",HLOOKUP(DO10,$DR$7:$DX12,$DY12,FALSE))</f>
        <v>N</v>
      </c>
      <c r="DP12" s="362">
        <f t="shared" ca="1" si="25"/>
        <v>0</v>
      </c>
      <c r="DQ12" s="362">
        <f t="shared" ca="1" si="26"/>
        <v>30</v>
      </c>
      <c r="DR12" s="362" t="str">
        <f>IF('DB Func'!M7&gt;0,"S","N")</f>
        <v>N</v>
      </c>
      <c r="DS12" s="362" t="str">
        <f>IF('DB Func'!R7&gt;0,"S","N")</f>
        <v>N</v>
      </c>
      <c r="DT12" s="362" t="str">
        <f>IF('DB Func'!W7&gt;0,"S","N")</f>
        <v>N</v>
      </c>
      <c r="DU12" s="362" t="str">
        <f>IF('DB Func'!AB7&gt;0,"S","N")</f>
        <v>N</v>
      </c>
      <c r="DV12" s="362" t="str">
        <f>IF('DB Func'!AG7&gt;0,"S","N")</f>
        <v>N</v>
      </c>
      <c r="DW12" s="362" t="str">
        <f>IF('DB Func'!AL7&gt;0,"S","N")</f>
        <v>N</v>
      </c>
      <c r="DX12" s="362" t="str">
        <f>IF('DB Func'!AQ7&gt;0,"S","N")</f>
        <v>N</v>
      </c>
      <c r="DY12" s="362">
        <v>6</v>
      </c>
      <c r="DZ12" s="369">
        <f ca="1">'DB Func'!C7</f>
        <v>0</v>
      </c>
      <c r="EA12" s="362" t="str">
        <f t="shared" ca="1" si="27"/>
        <v>s</v>
      </c>
      <c r="EB12" s="362" t="str">
        <f t="shared" ca="1" si="27"/>
        <v>s</v>
      </c>
      <c r="EC12" s="362" t="str">
        <f t="shared" ca="1" si="27"/>
        <v>s</v>
      </c>
      <c r="ED12" s="362" t="str">
        <f t="shared" ca="1" si="27"/>
        <v>s</v>
      </c>
      <c r="EE12" s="362" t="str">
        <f t="shared" ca="1" si="27"/>
        <v>s</v>
      </c>
      <c r="EF12" s="362" t="str">
        <f t="shared" ca="1" si="27"/>
        <v>s</v>
      </c>
      <c r="EG12" s="362" t="str">
        <f t="shared" ca="1" si="27"/>
        <v>s</v>
      </c>
      <c r="EH12" s="362" t="str">
        <f t="shared" ca="1" si="27"/>
        <v>s</v>
      </c>
      <c r="EI12" s="362" t="str">
        <f t="shared" ca="1" si="27"/>
        <v>s</v>
      </c>
      <c r="EJ12" s="362" t="str">
        <f t="shared" ca="1" si="27"/>
        <v>s</v>
      </c>
      <c r="EK12" s="362" t="str">
        <f t="shared" ca="1" si="27"/>
        <v>s</v>
      </c>
      <c r="EL12" s="362" t="str">
        <f t="shared" ca="1" si="27"/>
        <v>s</v>
      </c>
      <c r="EM12" s="362" t="str">
        <f t="shared" ca="1" si="27"/>
        <v>s</v>
      </c>
      <c r="EN12" s="362" t="str">
        <f t="shared" ca="1" si="27"/>
        <v>s</v>
      </c>
      <c r="EO12" s="362" t="str">
        <f t="shared" ca="1" si="27"/>
        <v>s</v>
      </c>
      <c r="EP12" s="362" t="str">
        <f t="shared" ca="1" si="27"/>
        <v>s</v>
      </c>
      <c r="EQ12" s="362" t="str">
        <f t="shared" ca="1" si="28"/>
        <v>s</v>
      </c>
      <c r="ER12" s="362" t="str">
        <f t="shared" ca="1" si="28"/>
        <v>s</v>
      </c>
      <c r="ES12" s="362" t="str">
        <f t="shared" ca="1" si="28"/>
        <v>s</v>
      </c>
      <c r="ET12" s="362" t="str">
        <f t="shared" ca="1" si="28"/>
        <v>s</v>
      </c>
      <c r="EU12" s="362" t="str">
        <f t="shared" ca="1" si="28"/>
        <v>s</v>
      </c>
      <c r="EV12" s="362" t="str">
        <f t="shared" ca="1" si="28"/>
        <v>s</v>
      </c>
      <c r="EW12" s="362" t="str">
        <f t="shared" ca="1" si="28"/>
        <v>s</v>
      </c>
      <c r="EX12" s="362" t="str">
        <f t="shared" ca="1" si="28"/>
        <v>s</v>
      </c>
      <c r="EY12" s="362" t="str">
        <f t="shared" ca="1" si="28"/>
        <v>s</v>
      </c>
      <c r="EZ12" s="362" t="str">
        <f t="shared" ca="1" si="29"/>
        <v>s</v>
      </c>
      <c r="FA12" s="362" t="str">
        <f t="shared" ca="1" si="29"/>
        <v>s</v>
      </c>
      <c r="FB12" s="362" t="str">
        <f t="shared" ca="1" si="29"/>
        <v>s</v>
      </c>
      <c r="FC12" s="362" t="str">
        <f t="shared" ca="1" si="29"/>
        <v>s</v>
      </c>
      <c r="FD12" s="362" t="str">
        <f t="shared" ca="1" si="29"/>
        <v>s</v>
      </c>
      <c r="FE12" s="362">
        <f t="shared" ca="1" si="30"/>
        <v>30</v>
      </c>
      <c r="FF12" s="362">
        <f t="shared" ca="1" si="31"/>
        <v>0</v>
      </c>
      <c r="FG12" s="362" t="str">
        <f ca="1">IF(AND(YEAR(DZ12)='P Gerais'!D10,MONTH(Lanc!EA12)=4,DAY(Lanc!EA12)&gt;1),"S","N")</f>
        <v>N</v>
      </c>
      <c r="FH12" s="364">
        <f t="shared" ca="1" si="32"/>
        <v>0</v>
      </c>
      <c r="FI12" s="364">
        <f t="shared" si="33"/>
        <v>0</v>
      </c>
      <c r="FJ12" s="387">
        <f t="shared" ca="1" si="34"/>
        <v>0</v>
      </c>
      <c r="FP12" s="363">
        <f ca="1">((FH12-FJ12-FI12+AZ12+AQ12+SUM(Z12:AA12)+SUM(AW12:AX12)+AK12)*IF('DB Func'!GG7="ok",'DB Func'!GD7,0))</f>
        <v>0</v>
      </c>
      <c r="FR12" s="389">
        <f t="shared" ca="1" si="35"/>
        <v>0</v>
      </c>
      <c r="GV12" s="49"/>
      <c r="GW12" s="49"/>
      <c r="GX12" s="49"/>
      <c r="GY12" s="49"/>
      <c r="GZ12" s="49"/>
      <c r="HA12" s="49"/>
      <c r="HB12" s="49"/>
      <c r="HC12" s="49"/>
    </row>
    <row r="13" spans="1:211" ht="30" customHeight="1" thickTop="1" thickBot="1">
      <c r="C13" s="390" t="str">
        <f ca="1">IF('DB Func'!B8="Funcionário 6","",'DB Func'!B8)</f>
        <v/>
      </c>
      <c r="D13" s="391">
        <f ca="1">'DB Func'!CG8</f>
        <v>0</v>
      </c>
      <c r="E13" s="382" t="str">
        <f ca="1">IF(C13="","-",IF(OR(terceiro!E13="ABR",terceiro!F13="ABR"),"Sim","Não"))</f>
        <v>-</v>
      </c>
      <c r="F13" s="383" t="str">
        <f ca="1">IF(C13="","-",IF(OR(Ferias!E13="ABR",Ferias!F13="ABR"),"Sim","Não"))</f>
        <v>-</v>
      </c>
      <c r="G13" s="383">
        <f ca="1">IF(C13="",0,IF(F13="Sim",IF(Ferias!E13="ABR",Ferias!I13,Ferias!J13),0))</f>
        <v>0</v>
      </c>
      <c r="H13" s="185"/>
      <c r="I13" s="185"/>
      <c r="J13" s="398">
        <f t="shared" ca="1" si="8"/>
        <v>0</v>
      </c>
      <c r="K13" s="152"/>
      <c r="L13" s="151"/>
      <c r="M13" s="189"/>
      <c r="N13" s="153"/>
      <c r="O13" s="48"/>
      <c r="P13" s="48"/>
      <c r="Q13" s="48"/>
      <c r="R13" s="49"/>
      <c r="S13" s="49"/>
      <c r="T13" s="49"/>
      <c r="U13" s="49"/>
      <c r="V13" s="49"/>
      <c r="W13" s="49"/>
      <c r="X13" s="49"/>
      <c r="Y13" s="49"/>
      <c r="Z13" s="49"/>
      <c r="AA13" s="49"/>
      <c r="AB13" s="48"/>
      <c r="AC13" s="48"/>
      <c r="AD13" s="49"/>
      <c r="AE13" s="49"/>
      <c r="AF13" s="314"/>
      <c r="AH13" s="400">
        <f ca="1">IF(AND('DB Func'!GE8="Março",'DB Func'!BQ8="2 Parcelas"),(('auxiliar 13 sal'!F9/12*'DB Func'!GF8+AVERAGE('auxiliar 13 sal'!Q9:AB9)+AVERAGE('auxiliar 13 sal'!AE9:AP9)+'auxiliar 13 sal'!F9*'DB Func'!BN8+'auxiliar 13 sal'!F9*'DB Func'!BO8)/2),IF('DB Func'!GE8="Abril",IF('DB Func'!BQ8="Parcela Única",('auxiliar 13 sal'!F9/12*'DB Func'!GF8)+AVERAGE('auxiliar 13 sal'!Q9:AB9)+AVERAGE('auxiliar 13 sal'!AE9:AP9)+('auxiliar 13 sal'!F9*'DB Func'!BN8)+('auxiliar 13 sal'!F9*'DB Func'!BO8),IF('DB Func'!BQ8="2 Parcelas",(('auxiliar 13 sal'!F9/12*'DB Func'!GF8+AVERAGE('auxiliar 13 sal'!Q9:AB9)+AVERAGE('auxiliar 13 sal'!AE9:AP9)+'auxiliar 13 sal'!F9*'DB Func'!BN8+'auxiliar 13 sal'!F9*'DB Func'!BO8)/2))),0))</f>
        <v>0</v>
      </c>
      <c r="AK13" s="364">
        <f t="shared" ca="1" si="9"/>
        <v>0</v>
      </c>
      <c r="AL13" s="364">
        <f t="shared" ca="1" si="10"/>
        <v>0</v>
      </c>
      <c r="AM13" s="364">
        <f t="shared" ca="1" si="11"/>
        <v>0</v>
      </c>
      <c r="AN13" s="364">
        <f t="shared" ca="1" si="12"/>
        <v>0</v>
      </c>
      <c r="AO13" s="364">
        <f t="shared" ca="1" si="13"/>
        <v>0</v>
      </c>
      <c r="AP13" s="364">
        <f t="shared" ca="1" si="14"/>
        <v>0</v>
      </c>
      <c r="AQ13" s="364">
        <f t="shared" ca="1" si="15"/>
        <v>0</v>
      </c>
      <c r="AR13" s="364">
        <f>IF(OR(M13="",M13=0),0,((FH13/220)*('Ho Ex'!$C$8+$AS$6))*M13)</f>
        <v>0</v>
      </c>
      <c r="AS13" s="364">
        <f>IF(OR(N13="",N13=0),0,((FH13/220*('DB Func'!GD8+Lanc!$AS$6))*('Ho Ex'!$I$8+$AS$6))*(N13/52.5*60))</f>
        <v>0</v>
      </c>
      <c r="AT13" s="364">
        <f>IF(OR(M13="",M13=0),0,((FH13/220)*('Ho Ex'!$J$8+$AS$6))*O13)</f>
        <v>0</v>
      </c>
      <c r="AU13" s="364">
        <f>IF(OR(M13="",M13=0),0,((FH13/220)*('Ho Ex'!I16+$AS$6))*P13)</f>
        <v>0</v>
      </c>
      <c r="AV13" s="364">
        <f>IF(OR(M13="",M13=0),0,((FH13/220)*('Ho Ex'!C16+$AS$6))*Q13)</f>
        <v>0</v>
      </c>
      <c r="AW13" s="364">
        <f ca="1">FH13*'DB Func'!BN8</f>
        <v>0</v>
      </c>
      <c r="AX13" s="364">
        <f ca="1">FH13*'DB Func'!BO8</f>
        <v>0</v>
      </c>
      <c r="AY13" s="364">
        <f ca="1">IF(FJ13=0,0,VLOOKUP(FJ13,'P Gerais'!$D$39:$G$41,3,TRUE)*Func6!$F$68)</f>
        <v>0</v>
      </c>
      <c r="AZ13" s="364">
        <f t="shared" si="16"/>
        <v>0</v>
      </c>
      <c r="BA13" s="364">
        <f ca="1">((FH13-FJ13-FI13+AZ13+AQ13+SUM(Z13:AA13)+SUM(AW13:AX13)+AK13)*IF('DB Func'!GG8="ok",'DB Func'!GD8,0))+(FH13-FJ13-FI13+AZ13+AQ13+SUM(Z13:AA13)+SUM(AW13:AX13))+AK13</f>
        <v>0</v>
      </c>
      <c r="BB13" s="385">
        <f ca="1">VLOOKUP(BA13,'P Gerais'!$D$22:$G$25,3,TRUE)</f>
        <v>0.08</v>
      </c>
      <c r="BC13" s="364">
        <f ca="1">IF(BA13&lt;'P Gerais'!$D$25,BA13*BB13,Lanc!BB13)</f>
        <v>0</v>
      </c>
      <c r="BD13" s="364">
        <f ca="1">BA13-BC13-('DB Func'!GB8*'P Gerais'!$D$35)</f>
        <v>0</v>
      </c>
      <c r="BE13" s="386">
        <f ca="1">VLOOKUP(BD13,'P Gerais'!$D$29:$F$33,3,TRUE)</f>
        <v>0</v>
      </c>
      <c r="BF13" s="364">
        <f t="shared" ca="1" si="17"/>
        <v>0</v>
      </c>
      <c r="BG13" s="364">
        <f ca="1">VLOOKUP(BD13,'P Gerais'!$D$29:$G$33,4,TRUE)</f>
        <v>0</v>
      </c>
      <c r="BH13" s="364">
        <f t="shared" ca="1" si="18"/>
        <v>0</v>
      </c>
      <c r="BI13" s="364">
        <f t="shared" ca="1" si="19"/>
        <v>0</v>
      </c>
      <c r="BJ13" s="362">
        <f ca="1">'DB Func'!G8</f>
        <v>0</v>
      </c>
      <c r="BK13" s="362">
        <f ca="1">'DB Func'!FW8</f>
        <v>0</v>
      </c>
      <c r="BL13" s="364">
        <f ca="1">D13*'P Gerais'!$D$13</f>
        <v>0</v>
      </c>
      <c r="BM13" s="364">
        <f ca="1">D13*'P Gerais'!$D$14</f>
        <v>0</v>
      </c>
      <c r="BN13" s="364">
        <f ca="1">D13*'P Gerais'!$D$16</f>
        <v>0</v>
      </c>
      <c r="BO13" s="364">
        <f ca="1">D13*'P Gerais'!$D$17</f>
        <v>0</v>
      </c>
      <c r="BP13" s="364">
        <f ca="1">D13*'P Gerais'!$D$18</f>
        <v>0</v>
      </c>
      <c r="BQ13" s="385">
        <f ca="1">VLOOKUP(D13,'P Gerais'!$D$22:$G$24,3,TRUE)</f>
        <v>0.08</v>
      </c>
      <c r="BR13" s="385">
        <f ca="1">VLOOKUP(D13,'P Gerais'!$D$29:$G$33,3,TRUE)</f>
        <v>0</v>
      </c>
      <c r="BS13" s="385">
        <f ca="1">'DB Func'!BN8</f>
        <v>0</v>
      </c>
      <c r="BT13" s="385">
        <f ca="1">'DB Func'!BO8</f>
        <v>0</v>
      </c>
      <c r="BU13" s="385">
        <f ca="1">'DB Func'!FX8</f>
        <v>0</v>
      </c>
      <c r="BV13" s="364">
        <f t="shared" ca="1" si="20"/>
        <v>-0.08</v>
      </c>
      <c r="BW13" s="364">
        <f ca="1">BV13-'DB Func'!GC8</f>
        <v>-0.08</v>
      </c>
      <c r="BX13" s="362">
        <f ca="1">IFERROR(VLOOKUP(BW13,'P Gerais'!$D$29:$G$33,3,TRUE)*BW13,0)</f>
        <v>0</v>
      </c>
      <c r="BY13" s="364">
        <f ca="1">IFERROR(BX13-VLOOKUP(BW13,'P Gerais'!$D$29:$H$33,4,TRUE),0)</f>
        <v>0</v>
      </c>
      <c r="BZ13" s="364">
        <f ca="1">D13*'DB Func'!GD8</f>
        <v>0</v>
      </c>
      <c r="CB13" s="364">
        <f t="shared" ca="1" si="21"/>
        <v>0</v>
      </c>
      <c r="CC13" s="364">
        <f t="shared" si="22"/>
        <v>0</v>
      </c>
      <c r="CD13" s="364">
        <f t="shared" si="23"/>
        <v>0</v>
      </c>
      <c r="CF13" s="362" t="str">
        <f t="shared" ca="1" si="24"/>
        <v>não</v>
      </c>
      <c r="CG13" s="362">
        <f ca="1">IF($CH$8=1,DAY('DB Func'!C8),0)</f>
        <v>0</v>
      </c>
      <c r="CH13" s="362">
        <f ca="1">IF(CI13=0,0,MONTH('DB Func'!C8))</f>
        <v>0</v>
      </c>
      <c r="CI13" s="362">
        <f ca="1">IF('P Gerais'!D11=YEAR('DB Func'!C8),YEAR('DB Func'!C8),0)</f>
        <v>0</v>
      </c>
      <c r="CJ13" s="371">
        <v>36</v>
      </c>
      <c r="CK13" s="363"/>
      <c r="CL13" s="362" t="str">
        <f>IF(ISERROR(HLOOKUP(CL11,$DR$7:$DX13,$DY13,FALSE)),"N",HLOOKUP(CL11,$DR$7:$DX13,$DY13,FALSE))</f>
        <v>N</v>
      </c>
      <c r="CM13" s="362" t="str">
        <f>IF(ISERROR(HLOOKUP(CM11,$DR$7:$DX13,$DY13,FALSE)),"N",HLOOKUP(CM11,$DR$7:$DX13,$DY13,FALSE))</f>
        <v>N</v>
      </c>
      <c r="CN13" s="362" t="str">
        <f>IF(ISERROR(HLOOKUP(CN11,$DR$7:$DX13,$DY13,FALSE)),"N",HLOOKUP(CN11,$DR$7:$DX13,$DY13,FALSE))</f>
        <v>N</v>
      </c>
      <c r="CO13" s="362" t="str">
        <f>IF(ISERROR(HLOOKUP(CO11,$DR$7:$DX13,$DY13,FALSE)),"N",HLOOKUP(CO11,$DR$7:$DX13,$DY13,FALSE))</f>
        <v>N</v>
      </c>
      <c r="CP13" s="362" t="str">
        <f>IF(ISERROR(HLOOKUP(CP11,$DR$7:$DX13,$DY13,FALSE)),"N",HLOOKUP(CP11,$DR$7:$DX13,$DY13,FALSE))</f>
        <v>N</v>
      </c>
      <c r="CQ13" s="362" t="str">
        <f>IF(ISERROR(HLOOKUP(CQ11,$DR$7:$DX13,$DY13,FALSE)),"N",HLOOKUP(CQ11,$DR$7:$DX13,$DY13,FALSE))</f>
        <v>N</v>
      </c>
      <c r="CR13" s="362" t="str">
        <f>IF(ISERROR(HLOOKUP(CR11,$DR$7:$DX13,$DY13,FALSE)),"N",HLOOKUP(CR11,$DR$7:$DX13,$DY13,FALSE))</f>
        <v>N</v>
      </c>
      <c r="CS13" s="362" t="str">
        <f>IF(ISERROR(HLOOKUP(CS11,$DR$7:$DX13,$DY13,FALSE)),"N",HLOOKUP(CS11,$DR$7:$DX13,$DY13,FALSE))</f>
        <v>N</v>
      </c>
      <c r="CT13" s="362" t="str">
        <f>IF(ISERROR(HLOOKUP(CT11,$DR$7:$DX13,$DY13,FALSE)),"N",HLOOKUP(CT11,$DR$7:$DX13,$DY13,FALSE))</f>
        <v>N</v>
      </c>
      <c r="CU13" s="362" t="str">
        <f>IF(ISERROR(HLOOKUP(CU11,$DR$7:$DX13,$DY13,FALSE)),"N",HLOOKUP(CU11,$DR$7:$DX13,$DY13,FALSE))</f>
        <v>N</v>
      </c>
      <c r="CV13" s="362" t="str">
        <f>IF(ISERROR(HLOOKUP(CV11,$DR$7:$DX13,$DY13,FALSE)),"N",HLOOKUP(CV11,$DR$7:$DX13,$DY13,FALSE))</f>
        <v>N</v>
      </c>
      <c r="CW13" s="362" t="str">
        <f>IF(ISERROR(HLOOKUP(CW11,$DR$7:$DX13,$DY13,FALSE)),"N",HLOOKUP(CW11,$DR$7:$DX13,$DY13,FALSE))</f>
        <v>N</v>
      </c>
      <c r="CX13" s="362" t="str">
        <f>IF(ISERROR(HLOOKUP(CX11,$DR$7:$DX13,$DY13,FALSE)),"N",HLOOKUP(CX11,$DR$7:$DX13,$DY13,FALSE))</f>
        <v>N</v>
      </c>
      <c r="CY13" s="362" t="str">
        <f>IF(ISERROR(HLOOKUP(CY11,$DR$7:$DX13,$DY13,FALSE)),"N",HLOOKUP(CY11,$DR$7:$DX13,$DY13,FALSE))</f>
        <v>N</v>
      </c>
      <c r="CZ13" s="362" t="str">
        <f>IF(ISERROR(HLOOKUP(CZ11,$DR$7:$DX13,$DY13,FALSE)),"N",HLOOKUP(CZ11,$DR$7:$DX13,$DY13,FALSE))</f>
        <v>N</v>
      </c>
      <c r="DA13" s="362" t="str">
        <f>IF(ISERROR(HLOOKUP(DA11,$DR$7:$DX13,$DY13,FALSE)),"N",HLOOKUP(DA11,$DR$7:$DX13,$DY13,FALSE))</f>
        <v>N</v>
      </c>
      <c r="DB13" s="362" t="str">
        <f>IF(ISERROR(HLOOKUP(DB11,$DR$7:$DX13,$DY13,FALSE)),"N",HLOOKUP(DB11,$DR$7:$DX13,$DY13,FALSE))</f>
        <v>N</v>
      </c>
      <c r="DC13" s="362" t="str">
        <f>IF(ISERROR(HLOOKUP(DC11,$DR$7:$DX13,$DY13,FALSE)),"N",HLOOKUP(DC11,$DR$7:$DX13,$DY13,FALSE))</f>
        <v>N</v>
      </c>
      <c r="DD13" s="362" t="str">
        <f>IF(ISERROR(HLOOKUP(DD11,$DR$7:$DX13,$DY13,FALSE)),"N",HLOOKUP(DD11,$DR$7:$DX13,$DY13,FALSE))</f>
        <v>N</v>
      </c>
      <c r="DE13" s="362" t="str">
        <f>IF(ISERROR(HLOOKUP(DE11,$DR$7:$DX13,$DY13,FALSE)),"N",HLOOKUP(DE11,$DR$7:$DX13,$DY13,FALSE))</f>
        <v>N</v>
      </c>
      <c r="DF13" s="362" t="str">
        <f>IF(ISERROR(HLOOKUP(DF11,$DR$7:$DX13,$DY13,FALSE)),"N",HLOOKUP(DF11,$DR$7:$DX13,$DY13,FALSE))</f>
        <v>N</v>
      </c>
      <c r="DG13" s="362" t="str">
        <f>IF(ISERROR(HLOOKUP(DG11,$DR$7:$DX13,$DY13,FALSE)),"N",HLOOKUP(DG11,$DR$7:$DX13,$DY13,FALSE))</f>
        <v>N</v>
      </c>
      <c r="DH13" s="362" t="str">
        <f>IF(ISERROR(HLOOKUP(DH11,$DR$7:$DX13,$DY13,FALSE)),"N",HLOOKUP(DH11,$DR$7:$DX13,$DY13,FALSE))</f>
        <v>N</v>
      </c>
      <c r="DI13" s="362" t="str">
        <f>IF(ISERROR(HLOOKUP(DI11,$DR$7:$DX13,$DY13,FALSE)),"N",HLOOKUP(DI11,$DR$7:$DX13,$DY13,FALSE))</f>
        <v>N</v>
      </c>
      <c r="DJ13" s="362" t="str">
        <f>IF(ISERROR(HLOOKUP(DJ11,$DR$7:$DX13,$DY13,FALSE)),"N",HLOOKUP(DJ11,$DR$7:$DX13,$DY13,FALSE))</f>
        <v>N</v>
      </c>
      <c r="DK13" s="362" t="str">
        <f>IF(ISERROR(HLOOKUP(DK11,$DR$7:$DX13,$DY13,FALSE)),"N",HLOOKUP(DK11,$DR$7:$DX13,$DY13,FALSE))</f>
        <v>N</v>
      </c>
      <c r="DL13" s="362" t="str">
        <f>IF(ISERROR(HLOOKUP(DL11,$DR$7:$DX13,$DY13,FALSE)),"N",HLOOKUP(DL11,$DR$7:$DX13,$DY13,FALSE))</f>
        <v>N</v>
      </c>
      <c r="DM13" s="362" t="str">
        <f>IF(ISERROR(HLOOKUP(DM11,$DR$7:$DX13,$DY13,FALSE)),"N",HLOOKUP(DM11,$DR$7:$DX13,$DY13,FALSE))</f>
        <v>N</v>
      </c>
      <c r="DN13" s="362" t="str">
        <f>IF(ISERROR(HLOOKUP(DN11,$DR$7:$DX13,$DY13,FALSE)),"N",HLOOKUP(DN11,$DR$7:$DX13,$DY13,FALSE))</f>
        <v>N</v>
      </c>
      <c r="DO13" s="362" t="str">
        <f>IF(ISERROR(HLOOKUP(DO11,$DR$7:$DX13,$DY13,FALSE)),"N",HLOOKUP(DO11,$DR$7:$DX13,$DY13,FALSE))</f>
        <v>N</v>
      </c>
      <c r="DP13" s="362">
        <f t="shared" si="25"/>
        <v>0</v>
      </c>
      <c r="DQ13" s="362">
        <f t="shared" si="26"/>
        <v>30</v>
      </c>
      <c r="DR13" s="362" t="str">
        <f>IF('DB Func'!M8&gt;0,"S","N")</f>
        <v>N</v>
      </c>
      <c r="DS13" s="362" t="str">
        <f>IF('DB Func'!R8&gt;0,"S","N")</f>
        <v>N</v>
      </c>
      <c r="DT13" s="362" t="str">
        <f>IF('DB Func'!W8&gt;0,"S","N")</f>
        <v>N</v>
      </c>
      <c r="DU13" s="362" t="str">
        <f>IF('DB Func'!AB8&gt;0,"S","N")</f>
        <v>N</v>
      </c>
      <c r="DV13" s="362" t="str">
        <f>IF('DB Func'!AG8&gt;0,"S","N")</f>
        <v>N</v>
      </c>
      <c r="DW13" s="362" t="str">
        <f>IF('DB Func'!AL8&gt;0,"S","N")</f>
        <v>N</v>
      </c>
      <c r="DX13" s="362" t="str">
        <f>IF('DB Func'!AQ8&gt;0,"S","N")</f>
        <v>N</v>
      </c>
      <c r="DY13" s="362">
        <v>7</v>
      </c>
      <c r="DZ13" s="369">
        <f ca="1">'DB Func'!C8</f>
        <v>0</v>
      </c>
      <c r="EA13" s="362" t="str">
        <f t="shared" ca="1" si="27"/>
        <v>s</v>
      </c>
      <c r="EB13" s="362" t="str">
        <f t="shared" ca="1" si="27"/>
        <v>s</v>
      </c>
      <c r="EC13" s="362" t="str">
        <f t="shared" ca="1" si="27"/>
        <v>s</v>
      </c>
      <c r="ED13" s="362" t="str">
        <f t="shared" ca="1" si="27"/>
        <v>s</v>
      </c>
      <c r="EE13" s="362" t="str">
        <f t="shared" ca="1" si="27"/>
        <v>s</v>
      </c>
      <c r="EF13" s="362" t="str">
        <f t="shared" ca="1" si="27"/>
        <v>s</v>
      </c>
      <c r="EG13" s="362" t="str">
        <f t="shared" ca="1" si="27"/>
        <v>s</v>
      </c>
      <c r="EH13" s="362" t="str">
        <f t="shared" ca="1" si="27"/>
        <v>s</v>
      </c>
      <c r="EI13" s="362" t="str">
        <f t="shared" ca="1" si="27"/>
        <v>s</v>
      </c>
      <c r="EJ13" s="362" t="str">
        <f t="shared" ca="1" si="27"/>
        <v>s</v>
      </c>
      <c r="EK13" s="362" t="str">
        <f t="shared" ca="1" si="27"/>
        <v>s</v>
      </c>
      <c r="EL13" s="362" t="str">
        <f t="shared" ca="1" si="27"/>
        <v>s</v>
      </c>
      <c r="EM13" s="362" t="str">
        <f t="shared" ca="1" si="27"/>
        <v>s</v>
      </c>
      <c r="EN13" s="362" t="str">
        <f t="shared" ca="1" si="27"/>
        <v>s</v>
      </c>
      <c r="EO13" s="362" t="str">
        <f t="shared" ca="1" si="27"/>
        <v>s</v>
      </c>
      <c r="EP13" s="362" t="str">
        <f t="shared" ca="1" si="27"/>
        <v>s</v>
      </c>
      <c r="EQ13" s="362" t="str">
        <f t="shared" ca="1" si="28"/>
        <v>s</v>
      </c>
      <c r="ER13" s="362" t="str">
        <f t="shared" ca="1" si="28"/>
        <v>s</v>
      </c>
      <c r="ES13" s="362" t="str">
        <f t="shared" ca="1" si="28"/>
        <v>s</v>
      </c>
      <c r="ET13" s="362" t="str">
        <f t="shared" ca="1" si="28"/>
        <v>s</v>
      </c>
      <c r="EU13" s="362" t="str">
        <f t="shared" ca="1" si="28"/>
        <v>s</v>
      </c>
      <c r="EV13" s="362" t="str">
        <f t="shared" ca="1" si="28"/>
        <v>s</v>
      </c>
      <c r="EW13" s="362" t="str">
        <f t="shared" ca="1" si="28"/>
        <v>s</v>
      </c>
      <c r="EX13" s="362" t="str">
        <f t="shared" ca="1" si="28"/>
        <v>s</v>
      </c>
      <c r="EY13" s="362" t="str">
        <f t="shared" ca="1" si="28"/>
        <v>s</v>
      </c>
      <c r="EZ13" s="362" t="str">
        <f t="shared" ca="1" si="29"/>
        <v>s</v>
      </c>
      <c r="FA13" s="362" t="str">
        <f t="shared" ca="1" si="29"/>
        <v>s</v>
      </c>
      <c r="FB13" s="362" t="str">
        <f t="shared" ca="1" si="29"/>
        <v>s</v>
      </c>
      <c r="FC13" s="362" t="str">
        <f t="shared" ca="1" si="29"/>
        <v>s</v>
      </c>
      <c r="FD13" s="362" t="str">
        <f t="shared" ca="1" si="29"/>
        <v>s</v>
      </c>
      <c r="FE13" s="362">
        <f t="shared" ca="1" si="30"/>
        <v>30</v>
      </c>
      <c r="FF13" s="362">
        <f t="shared" ca="1" si="31"/>
        <v>0</v>
      </c>
      <c r="FG13" s="362" t="str">
        <f ca="1">IF(AND(YEAR(DZ13)='P Gerais'!D11,MONTH(Lanc!EA13)=4,DAY(Lanc!EA13)&gt;1),"S","N")</f>
        <v>N</v>
      </c>
      <c r="FH13" s="364">
        <f t="shared" ca="1" si="32"/>
        <v>0</v>
      </c>
      <c r="FI13" s="364">
        <f t="shared" si="33"/>
        <v>0</v>
      </c>
      <c r="FJ13" s="387">
        <f t="shared" ca="1" si="34"/>
        <v>0</v>
      </c>
      <c r="FP13" s="363">
        <f ca="1">((FH13-FJ13-FI13+AZ13+AQ13+SUM(Z13:AA13)+SUM(AW13:AX13)+AK13)*IF('DB Func'!GG8="ok",'DB Func'!GD8,0))</f>
        <v>0</v>
      </c>
      <c r="FR13" s="389">
        <f t="shared" ca="1" si="35"/>
        <v>0</v>
      </c>
      <c r="GV13" s="49"/>
      <c r="GW13" s="49"/>
      <c r="GX13" s="49"/>
      <c r="GY13" s="49"/>
      <c r="GZ13" s="49"/>
      <c r="HA13" s="49"/>
      <c r="HB13" s="49"/>
      <c r="HC13" s="49"/>
    </row>
    <row r="14" spans="1:211" ht="30" customHeight="1" thickTop="1" thickBot="1">
      <c r="C14" s="390" t="str">
        <f ca="1">IF('DB Func'!B9="Funcionário 7","",'DB Func'!B9)</f>
        <v/>
      </c>
      <c r="D14" s="391">
        <f ca="1">'DB Func'!CG9</f>
        <v>0</v>
      </c>
      <c r="E14" s="382" t="str">
        <f ca="1">IF(C14="","-",IF(OR(terceiro!E14="ABR",terceiro!F14="ABR"),"Sim","Não"))</f>
        <v>-</v>
      </c>
      <c r="F14" s="383" t="str">
        <f ca="1">IF(C14="","-",IF(OR(Ferias!E14="ABR",Ferias!F14="ABR"),"Sim","Não"))</f>
        <v>-</v>
      </c>
      <c r="G14" s="383">
        <f ca="1">IF(C14="",0,IF(F14="Sim",IF(Ferias!E14="ABR",Ferias!I14,Ferias!J14),0))</f>
        <v>0</v>
      </c>
      <c r="H14" s="185"/>
      <c r="I14" s="185"/>
      <c r="J14" s="398">
        <f t="shared" ca="1" si="8"/>
        <v>0</v>
      </c>
      <c r="K14" s="152"/>
      <c r="L14" s="151"/>
      <c r="M14" s="189"/>
      <c r="N14" s="153"/>
      <c r="O14" s="48"/>
      <c r="P14" s="48"/>
      <c r="Q14" s="48"/>
      <c r="R14" s="49"/>
      <c r="S14" s="49"/>
      <c r="T14" s="49"/>
      <c r="U14" s="49"/>
      <c r="V14" s="49"/>
      <c r="W14" s="49"/>
      <c r="X14" s="49"/>
      <c r="Y14" s="49"/>
      <c r="Z14" s="49"/>
      <c r="AA14" s="49"/>
      <c r="AB14" s="48"/>
      <c r="AC14" s="48"/>
      <c r="AD14" s="49"/>
      <c r="AE14" s="49"/>
      <c r="AF14" s="314"/>
      <c r="AH14" s="400">
        <f ca="1">IF(AND('DB Func'!GE9="Março",'DB Func'!BQ9="2 Parcelas"),(('auxiliar 13 sal'!F10/12*'DB Func'!GF9+AVERAGE('auxiliar 13 sal'!Q10:AB10)+AVERAGE('auxiliar 13 sal'!AE10:AP10)+'auxiliar 13 sal'!F10*'DB Func'!BN9+'auxiliar 13 sal'!F10*'DB Func'!BO9)/2),IF('DB Func'!GE9="Abril",IF('DB Func'!BQ9="Parcela Única",('auxiliar 13 sal'!F10/12*'DB Func'!GF9)+AVERAGE('auxiliar 13 sal'!Q10:AB10)+AVERAGE('auxiliar 13 sal'!AE10:AP10)+('auxiliar 13 sal'!F10*'DB Func'!BN9)+('auxiliar 13 sal'!F10*'DB Func'!BO9),IF('DB Func'!BQ9="2 Parcelas",(('auxiliar 13 sal'!F10/12*'DB Func'!GF9+AVERAGE('auxiliar 13 sal'!Q10:AB10)+AVERAGE('auxiliar 13 sal'!AE10:AP10)+'auxiliar 13 sal'!F10*'DB Func'!BN9+'auxiliar 13 sal'!F10*'DB Func'!BO9)/2))),0))</f>
        <v>0</v>
      </c>
      <c r="AK14" s="364">
        <f t="shared" ca="1" si="9"/>
        <v>0</v>
      </c>
      <c r="AL14" s="364">
        <f t="shared" ca="1" si="10"/>
        <v>0</v>
      </c>
      <c r="AM14" s="364">
        <f t="shared" ca="1" si="11"/>
        <v>0</v>
      </c>
      <c r="AN14" s="364">
        <f t="shared" ca="1" si="12"/>
        <v>0</v>
      </c>
      <c r="AO14" s="364">
        <f t="shared" ca="1" si="13"/>
        <v>0</v>
      </c>
      <c r="AP14" s="364">
        <f t="shared" ca="1" si="14"/>
        <v>0</v>
      </c>
      <c r="AQ14" s="364">
        <f t="shared" ca="1" si="15"/>
        <v>0</v>
      </c>
      <c r="AR14" s="364">
        <f>IF(OR(M14="",M14=0),0,((FH14/220)*('Ho Ex'!$C$8+$AS$6))*M14)</f>
        <v>0</v>
      </c>
      <c r="AS14" s="364">
        <f>IF(OR(N14="",N14=0),0,((FH14/220*('DB Func'!GD9+Lanc!$AS$6))*('Ho Ex'!$I$8+$AS$6))*(N14/52.5*60))</f>
        <v>0</v>
      </c>
      <c r="AT14" s="364">
        <f>IF(OR(M14="",M14=0),0,((FH14/220)*('Ho Ex'!$J$8+$AS$6))*O14)</f>
        <v>0</v>
      </c>
      <c r="AU14" s="364">
        <f>IF(OR(M14="",M14=0),0,((FH14/220)*('Ho Ex'!I17+$AS$6))*P14)</f>
        <v>0</v>
      </c>
      <c r="AV14" s="364">
        <f>IF(OR(M14="",M14=0),0,((FH14/220)*('Ho Ex'!C17+$AS$6))*Q14)</f>
        <v>0</v>
      </c>
      <c r="AW14" s="364">
        <f ca="1">FH14*'DB Func'!BN9</f>
        <v>0</v>
      </c>
      <c r="AX14" s="364">
        <f ca="1">FH14*'DB Func'!BO9</f>
        <v>0</v>
      </c>
      <c r="AY14" s="364">
        <f ca="1">IF(FJ14=0,0,VLOOKUP(FJ14,'P Gerais'!$D$39:$G$41,3,TRUE)*Func7!$F$68)</f>
        <v>0</v>
      </c>
      <c r="AZ14" s="364">
        <f t="shared" si="16"/>
        <v>0</v>
      </c>
      <c r="BA14" s="364">
        <f ca="1">((FH14-FJ14-FI14+AZ14+AQ14+SUM(Z14:AA14)+SUM(AW14:AX14)+AK14)*IF('DB Func'!GG9="ok",'DB Func'!GD9,0))+(FH14-FJ14-FI14+AZ14+AQ14+SUM(Z14:AA14)+SUM(AW14:AX14))+AK14</f>
        <v>0</v>
      </c>
      <c r="BB14" s="385">
        <f ca="1">VLOOKUP(BA14,'P Gerais'!$D$22:$G$25,3,TRUE)</f>
        <v>0.08</v>
      </c>
      <c r="BC14" s="364">
        <f ca="1">IF(BA14&lt;'P Gerais'!$D$25,BA14*BB14,Lanc!BB14)</f>
        <v>0</v>
      </c>
      <c r="BD14" s="364">
        <f ca="1">BA14-BC14-('DB Func'!GB9*'P Gerais'!$D$35)</f>
        <v>0</v>
      </c>
      <c r="BE14" s="386">
        <f ca="1">VLOOKUP(BD14,'P Gerais'!$D$29:$F$33,3,TRUE)</f>
        <v>0</v>
      </c>
      <c r="BF14" s="364">
        <f t="shared" ca="1" si="17"/>
        <v>0</v>
      </c>
      <c r="BG14" s="364">
        <f ca="1">VLOOKUP(BD14,'P Gerais'!$D$29:$G$33,4,TRUE)</f>
        <v>0</v>
      </c>
      <c r="BH14" s="364">
        <f t="shared" ca="1" si="18"/>
        <v>0</v>
      </c>
      <c r="BI14" s="364">
        <f t="shared" ca="1" si="19"/>
        <v>0</v>
      </c>
      <c r="BJ14" s="362">
        <f ca="1">'DB Func'!G9</f>
        <v>0</v>
      </c>
      <c r="BK14" s="362">
        <f ca="1">'DB Func'!FW9</f>
        <v>0</v>
      </c>
      <c r="BL14" s="364">
        <f ca="1">D14*'P Gerais'!$D$13</f>
        <v>0</v>
      </c>
      <c r="BM14" s="364">
        <f ca="1">D14*'P Gerais'!$D$14</f>
        <v>0</v>
      </c>
      <c r="BN14" s="364">
        <f ca="1">D14*'P Gerais'!$D$16</f>
        <v>0</v>
      </c>
      <c r="BO14" s="364">
        <f ca="1">D14*'P Gerais'!$D$17</f>
        <v>0</v>
      </c>
      <c r="BP14" s="364">
        <f ca="1">D14*'P Gerais'!$D$18</f>
        <v>0</v>
      </c>
      <c r="BQ14" s="385">
        <f ca="1">VLOOKUP(D14,'P Gerais'!$D$22:$G$24,3,TRUE)</f>
        <v>0.08</v>
      </c>
      <c r="BR14" s="385">
        <f ca="1">VLOOKUP(D14,'P Gerais'!$D$29:$G$33,3,TRUE)</f>
        <v>0</v>
      </c>
      <c r="BS14" s="385">
        <f ca="1">'DB Func'!BN9</f>
        <v>0</v>
      </c>
      <c r="BT14" s="385">
        <f ca="1">'DB Func'!BO9</f>
        <v>0</v>
      </c>
      <c r="BU14" s="385">
        <f ca="1">'DB Func'!FX9</f>
        <v>0</v>
      </c>
      <c r="BV14" s="364">
        <f t="shared" ca="1" si="20"/>
        <v>-0.08</v>
      </c>
      <c r="BW14" s="364">
        <f ca="1">BV14-'DB Func'!GC9</f>
        <v>-0.08</v>
      </c>
      <c r="BX14" s="362">
        <f ca="1">IFERROR(VLOOKUP(BW14,'P Gerais'!$D$29:$G$33,3,TRUE)*BW14,0)</f>
        <v>0</v>
      </c>
      <c r="BY14" s="364">
        <f ca="1">IFERROR(BX14-VLOOKUP(BW14,'P Gerais'!$D$29:$H$33,4,TRUE),0)</f>
        <v>0</v>
      </c>
      <c r="BZ14" s="364">
        <f ca="1">D14*'DB Func'!GD9</f>
        <v>0</v>
      </c>
      <c r="CB14" s="364">
        <f t="shared" ca="1" si="21"/>
        <v>0</v>
      </c>
      <c r="CC14" s="364">
        <f t="shared" si="22"/>
        <v>0</v>
      </c>
      <c r="CD14" s="364">
        <f t="shared" si="23"/>
        <v>0</v>
      </c>
      <c r="CF14" s="362" t="str">
        <f t="shared" ca="1" si="24"/>
        <v>não</v>
      </c>
      <c r="CG14" s="362">
        <f ca="1">IF($CH$8=1,DAY('DB Func'!C9),0)</f>
        <v>0</v>
      </c>
      <c r="CH14" s="362">
        <f ca="1">IF(CI14=0,0,MONTH('DB Func'!C9))</f>
        <v>0</v>
      </c>
      <c r="CI14" s="362">
        <f ca="1">IF('P Gerais'!D12=YEAR('DB Func'!C9),YEAR('DB Func'!C9),0)</f>
        <v>0</v>
      </c>
      <c r="CJ14" s="371">
        <v>37</v>
      </c>
      <c r="CK14" s="363"/>
      <c r="CL14" s="362" t="str">
        <f ca="1">IF(ISERROR(HLOOKUP(CL12,$DR$7:$DX14,$DY14,FALSE)),"N",HLOOKUP(CL12,$DR$7:$DX14,$DY14,FALSE))</f>
        <v>N</v>
      </c>
      <c r="CM14" s="362" t="str">
        <f ca="1">IF(ISERROR(HLOOKUP(CM12,$DR$7:$DX14,$DY14,FALSE)),"N",HLOOKUP(CM12,$DR$7:$DX14,$DY14,FALSE))</f>
        <v>N</v>
      </c>
      <c r="CN14" s="362" t="str">
        <f ca="1">IF(ISERROR(HLOOKUP(CN12,$DR$7:$DX14,$DY14,FALSE)),"N",HLOOKUP(CN12,$DR$7:$DX14,$DY14,FALSE))</f>
        <v>N</v>
      </c>
      <c r="CO14" s="362" t="str">
        <f>IF(ISERROR(HLOOKUP(CO12,$DR$7:$DX14,$DY14,FALSE)),"N",HLOOKUP(CO12,$DR$7:$DX14,$DY14,FALSE))</f>
        <v>N</v>
      </c>
      <c r="CP14" s="362" t="str">
        <f ca="1">IF(ISERROR(HLOOKUP(CP12,$DR$7:$DX14,$DY14,FALSE)),"N",HLOOKUP(CP12,$DR$7:$DX14,$DY14,FALSE))</f>
        <v>N</v>
      </c>
      <c r="CQ14" s="362" t="str">
        <f ca="1">IF(ISERROR(HLOOKUP(CQ12,$DR$7:$DX14,$DY14,FALSE)),"N",HLOOKUP(CQ12,$DR$7:$DX14,$DY14,FALSE))</f>
        <v>N</v>
      </c>
      <c r="CR14" s="362" t="str">
        <f ca="1">IF(ISERROR(HLOOKUP(CR12,$DR$7:$DX14,$DY14,FALSE)),"N",HLOOKUP(CR12,$DR$7:$DX14,$DY14,FALSE))</f>
        <v>N</v>
      </c>
      <c r="CS14" s="362" t="str">
        <f ca="1">IF(ISERROR(HLOOKUP(CS12,$DR$7:$DX14,$DY14,FALSE)),"N",HLOOKUP(CS12,$DR$7:$DX14,$DY14,FALSE))</f>
        <v>N</v>
      </c>
      <c r="CT14" s="362" t="str">
        <f ca="1">IF(ISERROR(HLOOKUP(CT12,$DR$7:$DX14,$DY14,FALSE)),"N",HLOOKUP(CT12,$DR$7:$DX14,$DY14,FALSE))</f>
        <v>N</v>
      </c>
      <c r="CU14" s="362" t="str">
        <f ca="1">IF(ISERROR(HLOOKUP(CU12,$DR$7:$DX14,$DY14,FALSE)),"N",HLOOKUP(CU12,$DR$7:$DX14,$DY14,FALSE))</f>
        <v>N</v>
      </c>
      <c r="CV14" s="362" t="str">
        <f>IF(ISERROR(HLOOKUP(CV12,$DR$7:$DX14,$DY14,FALSE)),"N",HLOOKUP(CV12,$DR$7:$DX14,$DY14,FALSE))</f>
        <v>N</v>
      </c>
      <c r="CW14" s="362" t="str">
        <f ca="1">IF(ISERROR(HLOOKUP(CW12,$DR$7:$DX14,$DY14,FALSE)),"N",HLOOKUP(CW12,$DR$7:$DX14,$DY14,FALSE))</f>
        <v>N</v>
      </c>
      <c r="CX14" s="362" t="str">
        <f ca="1">IF(ISERROR(HLOOKUP(CX12,$DR$7:$DX14,$DY14,FALSE)),"N",HLOOKUP(CX12,$DR$7:$DX14,$DY14,FALSE))</f>
        <v>N</v>
      </c>
      <c r="CY14" s="362" t="str">
        <f ca="1">IF(ISERROR(HLOOKUP(CY12,$DR$7:$DX14,$DY14,FALSE)),"N",HLOOKUP(CY12,$DR$7:$DX14,$DY14,FALSE))</f>
        <v>N</v>
      </c>
      <c r="CZ14" s="362" t="str">
        <f ca="1">IF(ISERROR(HLOOKUP(CZ12,$DR$7:$DX14,$DY14,FALSE)),"N",HLOOKUP(CZ12,$DR$7:$DX14,$DY14,FALSE))</f>
        <v>N</v>
      </c>
      <c r="DA14" s="362" t="str">
        <f ca="1">IF(ISERROR(HLOOKUP(DA12,$DR$7:$DX14,$DY14,FALSE)),"N",HLOOKUP(DA12,$DR$7:$DX14,$DY14,FALSE))</f>
        <v>N</v>
      </c>
      <c r="DB14" s="362" t="str">
        <f ca="1">IF(ISERROR(HLOOKUP(DB12,$DR$7:$DX14,$DY14,FALSE)),"N",HLOOKUP(DB12,$DR$7:$DX14,$DY14,FALSE))</f>
        <v>N</v>
      </c>
      <c r="DC14" s="362" t="str">
        <f>IF(ISERROR(HLOOKUP(DC12,$DR$7:$DX14,$DY14,FALSE)),"N",HLOOKUP(DC12,$DR$7:$DX14,$DY14,FALSE))</f>
        <v>N</v>
      </c>
      <c r="DD14" s="362" t="str">
        <f ca="1">IF(ISERROR(HLOOKUP(DD12,$DR$7:$DX14,$DY14,FALSE)),"N",HLOOKUP(DD12,$DR$7:$DX14,$DY14,FALSE))</f>
        <v>N</v>
      </c>
      <c r="DE14" s="362" t="str">
        <f ca="1">IF(ISERROR(HLOOKUP(DE12,$DR$7:$DX14,$DY14,FALSE)),"N",HLOOKUP(DE12,$DR$7:$DX14,$DY14,FALSE))</f>
        <v>N</v>
      </c>
      <c r="DF14" s="362" t="str">
        <f ca="1">IF(ISERROR(HLOOKUP(DF12,$DR$7:$DX14,$DY14,FALSE)),"N",HLOOKUP(DF12,$DR$7:$DX14,$DY14,FALSE))</f>
        <v>N</v>
      </c>
      <c r="DG14" s="362" t="str">
        <f ca="1">IF(ISERROR(HLOOKUP(DG12,$DR$7:$DX14,$DY14,FALSE)),"N",HLOOKUP(DG12,$DR$7:$DX14,$DY14,FALSE))</f>
        <v>N</v>
      </c>
      <c r="DH14" s="362" t="str">
        <f ca="1">IF(ISERROR(HLOOKUP(DH12,$DR$7:$DX14,$DY14,FALSE)),"N",HLOOKUP(DH12,$DR$7:$DX14,$DY14,FALSE))</f>
        <v>N</v>
      </c>
      <c r="DI14" s="362" t="str">
        <f ca="1">IF(ISERROR(HLOOKUP(DI12,$DR$7:$DX14,$DY14,FALSE)),"N",HLOOKUP(DI12,$DR$7:$DX14,$DY14,FALSE))</f>
        <v>N</v>
      </c>
      <c r="DJ14" s="362" t="str">
        <f>IF(ISERROR(HLOOKUP(DJ12,$DR$7:$DX14,$DY14,FALSE)),"N",HLOOKUP(DJ12,$DR$7:$DX14,$DY14,FALSE))</f>
        <v>N</v>
      </c>
      <c r="DK14" s="362" t="str">
        <f ca="1">IF(ISERROR(HLOOKUP(DK12,$DR$7:$DX14,$DY14,FALSE)),"N",HLOOKUP(DK12,$DR$7:$DX14,$DY14,FALSE))</f>
        <v>N</v>
      </c>
      <c r="DL14" s="362" t="str">
        <f ca="1">IF(ISERROR(HLOOKUP(DL12,$DR$7:$DX14,$DY14,FALSE)),"N",HLOOKUP(DL12,$DR$7:$DX14,$DY14,FALSE))</f>
        <v>N</v>
      </c>
      <c r="DM14" s="362" t="str">
        <f ca="1">IF(ISERROR(HLOOKUP(DM12,$DR$7:$DX14,$DY14,FALSE)),"N",HLOOKUP(DM12,$DR$7:$DX14,$DY14,FALSE))</f>
        <v>N</v>
      </c>
      <c r="DN14" s="362" t="str">
        <f ca="1">IF(ISERROR(HLOOKUP(DN12,$DR$7:$DX14,$DY14,FALSE)),"N",HLOOKUP(DN12,$DR$7:$DX14,$DY14,FALSE))</f>
        <v>N</v>
      </c>
      <c r="DO14" s="362" t="str">
        <f ca="1">IF(ISERROR(HLOOKUP(DO12,$DR$7:$DX14,$DY14,FALSE)),"N",HLOOKUP(DO12,$DR$7:$DX14,$DY14,FALSE))</f>
        <v>N</v>
      </c>
      <c r="DP14" s="362">
        <f t="shared" ca="1" si="25"/>
        <v>0</v>
      </c>
      <c r="DQ14" s="362">
        <f t="shared" ca="1" si="26"/>
        <v>30</v>
      </c>
      <c r="DR14" s="362" t="str">
        <f>IF('DB Func'!M9&gt;0,"S","N")</f>
        <v>N</v>
      </c>
      <c r="DS14" s="362" t="str">
        <f>IF('DB Func'!R9&gt;0,"S","N")</f>
        <v>N</v>
      </c>
      <c r="DT14" s="362" t="str">
        <f>IF('DB Func'!W9&gt;0,"S","N")</f>
        <v>N</v>
      </c>
      <c r="DU14" s="362" t="str">
        <f>IF('DB Func'!AB9&gt;0,"S","N")</f>
        <v>N</v>
      </c>
      <c r="DV14" s="362" t="str">
        <f>IF('DB Func'!AG9&gt;0,"S","N")</f>
        <v>N</v>
      </c>
      <c r="DW14" s="362" t="str">
        <f>IF('DB Func'!AL9&gt;0,"S","N")</f>
        <v>N</v>
      </c>
      <c r="DX14" s="362" t="str">
        <f>IF('DB Func'!AQ9&gt;0,"S","N")</f>
        <v>N</v>
      </c>
      <c r="DY14" s="362">
        <v>8</v>
      </c>
      <c r="DZ14" s="369">
        <f ca="1">'DB Func'!C9</f>
        <v>0</v>
      </c>
      <c r="EA14" s="362" t="str">
        <f t="shared" ca="1" si="27"/>
        <v>s</v>
      </c>
      <c r="EB14" s="362" t="str">
        <f t="shared" ca="1" si="27"/>
        <v>s</v>
      </c>
      <c r="EC14" s="362" t="str">
        <f t="shared" ca="1" si="27"/>
        <v>s</v>
      </c>
      <c r="ED14" s="362" t="str">
        <f t="shared" ca="1" si="27"/>
        <v>s</v>
      </c>
      <c r="EE14" s="362" t="str">
        <f t="shared" ca="1" si="27"/>
        <v>s</v>
      </c>
      <c r="EF14" s="362" t="str">
        <f t="shared" ca="1" si="27"/>
        <v>s</v>
      </c>
      <c r="EG14" s="362" t="str">
        <f t="shared" ca="1" si="27"/>
        <v>s</v>
      </c>
      <c r="EH14" s="362" t="str">
        <f t="shared" ca="1" si="27"/>
        <v>s</v>
      </c>
      <c r="EI14" s="362" t="str">
        <f t="shared" ca="1" si="27"/>
        <v>s</v>
      </c>
      <c r="EJ14" s="362" t="str">
        <f t="shared" ca="1" si="27"/>
        <v>s</v>
      </c>
      <c r="EK14" s="362" t="str">
        <f t="shared" ca="1" si="27"/>
        <v>s</v>
      </c>
      <c r="EL14" s="362" t="str">
        <f t="shared" ca="1" si="27"/>
        <v>s</v>
      </c>
      <c r="EM14" s="362" t="str">
        <f t="shared" ca="1" si="27"/>
        <v>s</v>
      </c>
      <c r="EN14" s="362" t="str">
        <f t="shared" ca="1" si="27"/>
        <v>s</v>
      </c>
      <c r="EO14" s="362" t="str">
        <f t="shared" ca="1" si="27"/>
        <v>s</v>
      </c>
      <c r="EP14" s="362" t="str">
        <f t="shared" ca="1" si="27"/>
        <v>s</v>
      </c>
      <c r="EQ14" s="362" t="str">
        <f t="shared" ca="1" si="28"/>
        <v>s</v>
      </c>
      <c r="ER14" s="362" t="str">
        <f t="shared" ca="1" si="28"/>
        <v>s</v>
      </c>
      <c r="ES14" s="362" t="str">
        <f t="shared" ca="1" si="28"/>
        <v>s</v>
      </c>
      <c r="ET14" s="362" t="str">
        <f t="shared" ca="1" si="28"/>
        <v>s</v>
      </c>
      <c r="EU14" s="362" t="str">
        <f t="shared" ca="1" si="28"/>
        <v>s</v>
      </c>
      <c r="EV14" s="362" t="str">
        <f t="shared" ca="1" si="28"/>
        <v>s</v>
      </c>
      <c r="EW14" s="362" t="str">
        <f t="shared" ca="1" si="28"/>
        <v>s</v>
      </c>
      <c r="EX14" s="362" t="str">
        <f t="shared" ca="1" si="28"/>
        <v>s</v>
      </c>
      <c r="EY14" s="362" t="str">
        <f t="shared" ca="1" si="28"/>
        <v>s</v>
      </c>
      <c r="EZ14" s="362" t="str">
        <f t="shared" ca="1" si="29"/>
        <v>s</v>
      </c>
      <c r="FA14" s="362" t="str">
        <f t="shared" ca="1" si="29"/>
        <v>s</v>
      </c>
      <c r="FB14" s="362" t="str">
        <f t="shared" ca="1" si="29"/>
        <v>s</v>
      </c>
      <c r="FC14" s="362" t="str">
        <f t="shared" ca="1" si="29"/>
        <v>s</v>
      </c>
      <c r="FD14" s="362" t="str">
        <f t="shared" ca="1" si="29"/>
        <v>s</v>
      </c>
      <c r="FE14" s="362">
        <f t="shared" ca="1" si="30"/>
        <v>30</v>
      </c>
      <c r="FF14" s="362">
        <f t="shared" ca="1" si="31"/>
        <v>0</v>
      </c>
      <c r="FG14" s="362" t="str">
        <f ca="1">IF(AND(YEAR(DZ14)='P Gerais'!D12,MONTH(Lanc!EA14)=4,DAY(Lanc!EA14)&gt;1),"S","N")</f>
        <v>N</v>
      </c>
      <c r="FH14" s="364">
        <f t="shared" ca="1" si="32"/>
        <v>0</v>
      </c>
      <c r="FI14" s="364">
        <f t="shared" si="33"/>
        <v>0</v>
      </c>
      <c r="FJ14" s="387">
        <f t="shared" ca="1" si="34"/>
        <v>0</v>
      </c>
      <c r="FP14" s="363">
        <f ca="1">((FH14-FJ14-FI14+AZ14+AQ14+SUM(Z14:AA14)+SUM(AW14:AX14)+AK14)*IF('DB Func'!GG9="ok",'DB Func'!GD9,0))</f>
        <v>0</v>
      </c>
      <c r="FR14" s="389">
        <f t="shared" ca="1" si="35"/>
        <v>0</v>
      </c>
      <c r="GV14" s="49"/>
      <c r="GW14" s="49"/>
      <c r="GX14" s="49"/>
      <c r="GY14" s="49"/>
      <c r="GZ14" s="49"/>
      <c r="HA14" s="49"/>
      <c r="HB14" s="49"/>
      <c r="HC14" s="49"/>
    </row>
    <row r="15" spans="1:211" ht="30" customHeight="1" thickTop="1" thickBot="1">
      <c r="C15" s="390" t="str">
        <f ca="1">IF('DB Func'!B10="Funcionário 8","",'DB Func'!B10)</f>
        <v/>
      </c>
      <c r="D15" s="391">
        <f ca="1">'DB Func'!CG10</f>
        <v>0</v>
      </c>
      <c r="E15" s="382" t="str">
        <f ca="1">IF(C15="","-",IF(OR(terceiro!E15="ABR",terceiro!F15="ABR"),"Sim","Não"))</f>
        <v>-</v>
      </c>
      <c r="F15" s="383" t="str">
        <f ca="1">IF(C15="","-",IF(OR(Ferias!E15="ABR",Ferias!F15="ABR"),"Sim","Não"))</f>
        <v>-</v>
      </c>
      <c r="G15" s="383">
        <f ca="1">IF(C15="",0,IF(F15="Sim",IF(Ferias!E15="ABR",Ferias!I15,Ferias!J15),0))</f>
        <v>0</v>
      </c>
      <c r="H15" s="185"/>
      <c r="I15" s="185"/>
      <c r="J15" s="398">
        <f t="shared" ca="1" si="8"/>
        <v>0</v>
      </c>
      <c r="K15" s="152"/>
      <c r="L15" s="151"/>
      <c r="M15" s="189"/>
      <c r="N15" s="153"/>
      <c r="O15" s="48"/>
      <c r="P15" s="48"/>
      <c r="Q15" s="48"/>
      <c r="R15" s="49"/>
      <c r="S15" s="49"/>
      <c r="T15" s="49"/>
      <c r="U15" s="49"/>
      <c r="V15" s="49"/>
      <c r="W15" s="49"/>
      <c r="X15" s="49"/>
      <c r="Y15" s="49"/>
      <c r="Z15" s="49"/>
      <c r="AA15" s="49"/>
      <c r="AB15" s="48"/>
      <c r="AC15" s="48"/>
      <c r="AD15" s="49"/>
      <c r="AE15" s="49"/>
      <c r="AF15" s="314"/>
      <c r="AH15" s="400">
        <f ca="1">IF(AND('DB Func'!GE10="Março",'DB Func'!BQ10="2 Parcelas"),(('auxiliar 13 sal'!F11/12*'DB Func'!GF10+AVERAGE('auxiliar 13 sal'!Q11:AB11)+AVERAGE('auxiliar 13 sal'!AE11:AP11)+'auxiliar 13 sal'!F11*'DB Func'!BN10+'auxiliar 13 sal'!F11*'DB Func'!BO10)/2),IF('DB Func'!GE10="Abril",IF('DB Func'!BQ10="Parcela Única",('auxiliar 13 sal'!F11/12*'DB Func'!GF10)+AVERAGE('auxiliar 13 sal'!Q11:AB11)+AVERAGE('auxiliar 13 sal'!AE11:AP11)+('auxiliar 13 sal'!F11*'DB Func'!BN10)+('auxiliar 13 sal'!F11*'DB Func'!BO10),IF('DB Func'!BQ10="2 Parcelas",(('auxiliar 13 sal'!F11/12*'DB Func'!GF10+AVERAGE('auxiliar 13 sal'!Q11:AB11)+AVERAGE('auxiliar 13 sal'!AE11:AP11)+'auxiliar 13 sal'!F11*'DB Func'!BN10+'auxiliar 13 sal'!F11*'DB Func'!BO10)/2))),0))</f>
        <v>0</v>
      </c>
      <c r="AK15" s="364">
        <f t="shared" ca="1" si="9"/>
        <v>0</v>
      </c>
      <c r="AL15" s="364">
        <f t="shared" ca="1" si="10"/>
        <v>0</v>
      </c>
      <c r="AM15" s="364">
        <f t="shared" ca="1" si="11"/>
        <v>0</v>
      </c>
      <c r="AN15" s="364">
        <f t="shared" ca="1" si="12"/>
        <v>0</v>
      </c>
      <c r="AO15" s="364">
        <f t="shared" ca="1" si="13"/>
        <v>0</v>
      </c>
      <c r="AP15" s="364">
        <f t="shared" ca="1" si="14"/>
        <v>0</v>
      </c>
      <c r="AQ15" s="364">
        <f t="shared" ca="1" si="15"/>
        <v>0</v>
      </c>
      <c r="AR15" s="364">
        <f>IF(OR(M15="",M15=0),0,((FH15/220)*('Ho Ex'!$C$8+$AS$6))*M15)</f>
        <v>0</v>
      </c>
      <c r="AS15" s="364">
        <f>IF(OR(N15="",N15=0),0,((FH15/220*('DB Func'!GD10+Lanc!$AS$6))*('Ho Ex'!$I$8+$AS$6))*(N15/52.5*60))</f>
        <v>0</v>
      </c>
      <c r="AT15" s="364">
        <f>IF(OR(M15="",M15=0),0,((FH15/220)*('Ho Ex'!$J$8+$AS$6))*O15)</f>
        <v>0</v>
      </c>
      <c r="AU15" s="364">
        <f>IF(OR(M15="",M15=0),0,((FH15/220)*('Ho Ex'!I18+$AS$6))*P15)</f>
        <v>0</v>
      </c>
      <c r="AV15" s="364">
        <f>IF(OR(M15="",M15=0),0,((FH15/220)*('Ho Ex'!C18+$AS$6))*Q15)</f>
        <v>0</v>
      </c>
      <c r="AW15" s="364">
        <f ca="1">FH15*'DB Func'!BN10</f>
        <v>0</v>
      </c>
      <c r="AX15" s="364">
        <f ca="1">FH15*'DB Func'!BO10</f>
        <v>0</v>
      </c>
      <c r="AY15" s="364">
        <f ca="1">IF(FJ15=0,0,VLOOKUP(FJ15,'P Gerais'!$D$39:$G$41,3,TRUE)*Func8!$F$68)</f>
        <v>0</v>
      </c>
      <c r="AZ15" s="364">
        <f t="shared" si="16"/>
        <v>0</v>
      </c>
      <c r="BA15" s="364">
        <f ca="1">((FH15-FJ15-FI15+AZ15+AQ15+SUM(Z15:AA15)+SUM(AW15:AX15)+AK15)*IF('DB Func'!GG10="ok",'DB Func'!GD10,0))+(FH15-FJ15-FI15+AZ15+AQ15+SUM(Z15:AA15)+SUM(AW15:AX15))+AK15</f>
        <v>0</v>
      </c>
      <c r="BB15" s="385">
        <f ca="1">VLOOKUP(BA15,'P Gerais'!$D$22:$G$25,3,TRUE)</f>
        <v>0.08</v>
      </c>
      <c r="BC15" s="364">
        <f ca="1">IF(BA15&lt;'P Gerais'!$D$25,BA15*BB15,Lanc!BB15)</f>
        <v>0</v>
      </c>
      <c r="BD15" s="364">
        <f ca="1">BA15-BC15-('DB Func'!GB10*'P Gerais'!$D$35)</f>
        <v>0</v>
      </c>
      <c r="BE15" s="386">
        <f ca="1">VLOOKUP(BD15,'P Gerais'!$D$29:$F$33,3,TRUE)</f>
        <v>0</v>
      </c>
      <c r="BF15" s="364">
        <f t="shared" ca="1" si="17"/>
        <v>0</v>
      </c>
      <c r="BG15" s="364">
        <f ca="1">VLOOKUP(BD15,'P Gerais'!$D$29:$G$33,4,TRUE)</f>
        <v>0</v>
      </c>
      <c r="BH15" s="364">
        <f t="shared" ca="1" si="18"/>
        <v>0</v>
      </c>
      <c r="BI15" s="364">
        <f t="shared" ca="1" si="19"/>
        <v>0</v>
      </c>
      <c r="BJ15" s="362">
        <f ca="1">'DB Func'!G10</f>
        <v>0</v>
      </c>
      <c r="BK15" s="362">
        <f ca="1">'DB Func'!FW10</f>
        <v>0</v>
      </c>
      <c r="BL15" s="364">
        <f ca="1">D15*'P Gerais'!$D$13</f>
        <v>0</v>
      </c>
      <c r="BM15" s="364">
        <f ca="1">D15*'P Gerais'!$D$14</f>
        <v>0</v>
      </c>
      <c r="BN15" s="364">
        <f ca="1">D15*'P Gerais'!$D$16</f>
        <v>0</v>
      </c>
      <c r="BO15" s="364">
        <f ca="1">D15*'P Gerais'!$D$17</f>
        <v>0</v>
      </c>
      <c r="BP15" s="364">
        <f ca="1">D15*'P Gerais'!$D$18</f>
        <v>0</v>
      </c>
      <c r="BQ15" s="385">
        <f ca="1">VLOOKUP(D15,'P Gerais'!$D$22:$G$24,3,TRUE)</f>
        <v>0.08</v>
      </c>
      <c r="BR15" s="385">
        <f ca="1">VLOOKUP(D15,'P Gerais'!$D$29:$G$33,3,TRUE)</f>
        <v>0</v>
      </c>
      <c r="BS15" s="385">
        <f ca="1">'DB Func'!BN10</f>
        <v>0</v>
      </c>
      <c r="BT15" s="385">
        <f ca="1">'DB Func'!BO10</f>
        <v>0</v>
      </c>
      <c r="BU15" s="385">
        <f ca="1">'DB Func'!FX10</f>
        <v>0</v>
      </c>
      <c r="BV15" s="364">
        <f t="shared" ca="1" si="20"/>
        <v>-0.08</v>
      </c>
      <c r="BW15" s="364">
        <f ca="1">BV15-'DB Func'!GC10</f>
        <v>-0.08</v>
      </c>
      <c r="BX15" s="362">
        <f ca="1">IFERROR(VLOOKUP(BW15,'P Gerais'!$D$29:$G$33,3,TRUE)*BW15,0)</f>
        <v>0</v>
      </c>
      <c r="BY15" s="364">
        <f ca="1">IFERROR(BX15-VLOOKUP(BW15,'P Gerais'!$D$29:$H$33,4,TRUE),0)</f>
        <v>0</v>
      </c>
      <c r="BZ15" s="364">
        <f ca="1">D15*'DB Func'!GD10</f>
        <v>0</v>
      </c>
      <c r="CB15" s="364">
        <f t="shared" ca="1" si="21"/>
        <v>0</v>
      </c>
      <c r="CC15" s="364">
        <f t="shared" si="22"/>
        <v>0</v>
      </c>
      <c r="CD15" s="364">
        <f t="shared" si="23"/>
        <v>0</v>
      </c>
      <c r="CF15" s="362" t="str">
        <f t="shared" ca="1" si="24"/>
        <v>não</v>
      </c>
      <c r="CG15" s="362">
        <f ca="1">IF($CH$8=1,DAY('DB Func'!C10),0)</f>
        <v>0</v>
      </c>
      <c r="CH15" s="362">
        <f ca="1">IF(CI15=0,0,MONTH('DB Func'!C10))</f>
        <v>0</v>
      </c>
      <c r="CI15" s="362">
        <f ca="1">IF('P Gerais'!D13=YEAR('DB Func'!C10),YEAR('DB Func'!C10),0)</f>
        <v>0</v>
      </c>
      <c r="CJ15" s="371">
        <v>38</v>
      </c>
      <c r="CK15" s="363"/>
      <c r="CL15" s="362" t="str">
        <f>IF(ISERROR(HLOOKUP(CL13,$DR$7:$DX15,$DY15,FALSE)),"N",HLOOKUP(CL13,$DR$7:$DX15,$DY15,FALSE))</f>
        <v>N</v>
      </c>
      <c r="CM15" s="362" t="str">
        <f>IF(ISERROR(HLOOKUP(CM13,$DR$7:$DX15,$DY15,FALSE)),"N",HLOOKUP(CM13,$DR$7:$DX15,$DY15,FALSE))</f>
        <v>N</v>
      </c>
      <c r="CN15" s="362" t="str">
        <f>IF(ISERROR(HLOOKUP(CN13,$DR$7:$DX15,$DY15,FALSE)),"N",HLOOKUP(CN13,$DR$7:$DX15,$DY15,FALSE))</f>
        <v>N</v>
      </c>
      <c r="CO15" s="362" t="str">
        <f>IF(ISERROR(HLOOKUP(CO13,$DR$7:$DX15,$DY15,FALSE)),"N",HLOOKUP(CO13,$DR$7:$DX15,$DY15,FALSE))</f>
        <v>N</v>
      </c>
      <c r="CP15" s="362" t="str">
        <f>IF(ISERROR(HLOOKUP(CP13,$DR$7:$DX15,$DY15,FALSE)),"N",HLOOKUP(CP13,$DR$7:$DX15,$DY15,FALSE))</f>
        <v>N</v>
      </c>
      <c r="CQ15" s="362" t="str">
        <f>IF(ISERROR(HLOOKUP(CQ13,$DR$7:$DX15,$DY15,FALSE)),"N",HLOOKUP(CQ13,$DR$7:$DX15,$DY15,FALSE))</f>
        <v>N</v>
      </c>
      <c r="CR15" s="362" t="str">
        <f>IF(ISERROR(HLOOKUP(CR13,$DR$7:$DX15,$DY15,FALSE)),"N",HLOOKUP(CR13,$DR$7:$DX15,$DY15,FALSE))</f>
        <v>N</v>
      </c>
      <c r="CS15" s="362" t="str">
        <f>IF(ISERROR(HLOOKUP(CS13,$DR$7:$DX15,$DY15,FALSE)),"N",HLOOKUP(CS13,$DR$7:$DX15,$DY15,FALSE))</f>
        <v>N</v>
      </c>
      <c r="CT15" s="362" t="str">
        <f>IF(ISERROR(HLOOKUP(CT13,$DR$7:$DX15,$DY15,FALSE)),"N",HLOOKUP(CT13,$DR$7:$DX15,$DY15,FALSE))</f>
        <v>N</v>
      </c>
      <c r="CU15" s="362" t="str">
        <f>IF(ISERROR(HLOOKUP(CU13,$DR$7:$DX15,$DY15,FALSE)),"N",HLOOKUP(CU13,$DR$7:$DX15,$DY15,FALSE))</f>
        <v>N</v>
      </c>
      <c r="CV15" s="362" t="str">
        <f>IF(ISERROR(HLOOKUP(CV13,$DR$7:$DX15,$DY15,FALSE)),"N",HLOOKUP(CV13,$DR$7:$DX15,$DY15,FALSE))</f>
        <v>N</v>
      </c>
      <c r="CW15" s="362" t="str">
        <f>IF(ISERROR(HLOOKUP(CW13,$DR$7:$DX15,$DY15,FALSE)),"N",HLOOKUP(CW13,$DR$7:$DX15,$DY15,FALSE))</f>
        <v>N</v>
      </c>
      <c r="CX15" s="362" t="str">
        <f>IF(ISERROR(HLOOKUP(CX13,$DR$7:$DX15,$DY15,FALSE)),"N",HLOOKUP(CX13,$DR$7:$DX15,$DY15,FALSE))</f>
        <v>N</v>
      </c>
      <c r="CY15" s="362" t="str">
        <f>IF(ISERROR(HLOOKUP(CY13,$DR$7:$DX15,$DY15,FALSE)),"N",HLOOKUP(CY13,$DR$7:$DX15,$DY15,FALSE))</f>
        <v>N</v>
      </c>
      <c r="CZ15" s="362" t="str">
        <f>IF(ISERROR(HLOOKUP(CZ13,$DR$7:$DX15,$DY15,FALSE)),"N",HLOOKUP(CZ13,$DR$7:$DX15,$DY15,FALSE))</f>
        <v>N</v>
      </c>
      <c r="DA15" s="362" t="str">
        <f>IF(ISERROR(HLOOKUP(DA13,$DR$7:$DX15,$DY15,FALSE)),"N",HLOOKUP(DA13,$DR$7:$DX15,$DY15,FALSE))</f>
        <v>N</v>
      </c>
      <c r="DB15" s="362" t="str">
        <f>IF(ISERROR(HLOOKUP(DB13,$DR$7:$DX15,$DY15,FALSE)),"N",HLOOKUP(DB13,$DR$7:$DX15,$DY15,FALSE))</f>
        <v>N</v>
      </c>
      <c r="DC15" s="362" t="str">
        <f>IF(ISERROR(HLOOKUP(DC13,$DR$7:$DX15,$DY15,FALSE)),"N",HLOOKUP(DC13,$DR$7:$DX15,$DY15,FALSE))</f>
        <v>N</v>
      </c>
      <c r="DD15" s="362" t="str">
        <f>IF(ISERROR(HLOOKUP(DD13,$DR$7:$DX15,$DY15,FALSE)),"N",HLOOKUP(DD13,$DR$7:$DX15,$DY15,FALSE))</f>
        <v>N</v>
      </c>
      <c r="DE15" s="362" t="str">
        <f>IF(ISERROR(HLOOKUP(DE13,$DR$7:$DX15,$DY15,FALSE)),"N",HLOOKUP(DE13,$DR$7:$DX15,$DY15,FALSE))</f>
        <v>N</v>
      </c>
      <c r="DF15" s="362" t="str">
        <f>IF(ISERROR(HLOOKUP(DF13,$DR$7:$DX15,$DY15,FALSE)),"N",HLOOKUP(DF13,$DR$7:$DX15,$DY15,FALSE))</f>
        <v>N</v>
      </c>
      <c r="DG15" s="362" t="str">
        <f>IF(ISERROR(HLOOKUP(DG13,$DR$7:$DX15,$DY15,FALSE)),"N",HLOOKUP(DG13,$DR$7:$DX15,$DY15,FALSE))</f>
        <v>N</v>
      </c>
      <c r="DH15" s="362" t="str">
        <f>IF(ISERROR(HLOOKUP(DH13,$DR$7:$DX15,$DY15,FALSE)),"N",HLOOKUP(DH13,$DR$7:$DX15,$DY15,FALSE))</f>
        <v>N</v>
      </c>
      <c r="DI15" s="362" t="str">
        <f>IF(ISERROR(HLOOKUP(DI13,$DR$7:$DX15,$DY15,FALSE)),"N",HLOOKUP(DI13,$DR$7:$DX15,$DY15,FALSE))</f>
        <v>N</v>
      </c>
      <c r="DJ15" s="362" t="str">
        <f>IF(ISERROR(HLOOKUP(DJ13,$DR$7:$DX15,$DY15,FALSE)),"N",HLOOKUP(DJ13,$DR$7:$DX15,$DY15,FALSE))</f>
        <v>N</v>
      </c>
      <c r="DK15" s="362" t="str">
        <f>IF(ISERROR(HLOOKUP(DK13,$DR$7:$DX15,$DY15,FALSE)),"N",HLOOKUP(DK13,$DR$7:$DX15,$DY15,FALSE))</f>
        <v>N</v>
      </c>
      <c r="DL15" s="362" t="str">
        <f>IF(ISERROR(HLOOKUP(DL13,$DR$7:$DX15,$DY15,FALSE)),"N",HLOOKUP(DL13,$DR$7:$DX15,$DY15,FALSE))</f>
        <v>N</v>
      </c>
      <c r="DM15" s="362" t="str">
        <f>IF(ISERROR(HLOOKUP(DM13,$DR$7:$DX15,$DY15,FALSE)),"N",HLOOKUP(DM13,$DR$7:$DX15,$DY15,FALSE))</f>
        <v>N</v>
      </c>
      <c r="DN15" s="362" t="str">
        <f>IF(ISERROR(HLOOKUP(DN13,$DR$7:$DX15,$DY15,FALSE)),"N",HLOOKUP(DN13,$DR$7:$DX15,$DY15,FALSE))</f>
        <v>N</v>
      </c>
      <c r="DO15" s="362" t="str">
        <f>IF(ISERROR(HLOOKUP(DO13,$DR$7:$DX15,$DY15,FALSE)),"N",HLOOKUP(DO13,$DR$7:$DX15,$DY15,FALSE))</f>
        <v>N</v>
      </c>
      <c r="DP15" s="362">
        <f t="shared" si="25"/>
        <v>0</v>
      </c>
      <c r="DQ15" s="362">
        <f t="shared" si="26"/>
        <v>30</v>
      </c>
      <c r="DR15" s="362" t="str">
        <f>IF('DB Func'!M10&gt;0,"S","N")</f>
        <v>N</v>
      </c>
      <c r="DS15" s="362" t="str">
        <f>IF('DB Func'!R10&gt;0,"S","N")</f>
        <v>N</v>
      </c>
      <c r="DT15" s="362" t="str">
        <f>IF('DB Func'!W10&gt;0,"S","N")</f>
        <v>N</v>
      </c>
      <c r="DU15" s="362" t="str">
        <f>IF('DB Func'!AB10&gt;0,"S","N")</f>
        <v>N</v>
      </c>
      <c r="DV15" s="362" t="str">
        <f>IF('DB Func'!AG10&gt;0,"S","N")</f>
        <v>N</v>
      </c>
      <c r="DW15" s="362" t="str">
        <f>IF('DB Func'!AL10&gt;0,"S","N")</f>
        <v>N</v>
      </c>
      <c r="DX15" s="362" t="str">
        <f>IF('DB Func'!AQ10&gt;0,"S","N")</f>
        <v>N</v>
      </c>
      <c r="DY15" s="362">
        <v>9</v>
      </c>
      <c r="DZ15" s="369">
        <f ca="1">'DB Func'!C10</f>
        <v>0</v>
      </c>
      <c r="EA15" s="362" t="str">
        <f t="shared" ca="1" si="27"/>
        <v>s</v>
      </c>
      <c r="EB15" s="362" t="str">
        <f t="shared" ca="1" si="27"/>
        <v>s</v>
      </c>
      <c r="EC15" s="362" t="str">
        <f t="shared" ca="1" si="27"/>
        <v>s</v>
      </c>
      <c r="ED15" s="362" t="str">
        <f t="shared" ca="1" si="27"/>
        <v>s</v>
      </c>
      <c r="EE15" s="362" t="str">
        <f t="shared" ca="1" si="27"/>
        <v>s</v>
      </c>
      <c r="EF15" s="362" t="str">
        <f t="shared" ca="1" si="27"/>
        <v>s</v>
      </c>
      <c r="EG15" s="362" t="str">
        <f t="shared" ca="1" si="27"/>
        <v>s</v>
      </c>
      <c r="EH15" s="362" t="str">
        <f t="shared" ca="1" si="27"/>
        <v>s</v>
      </c>
      <c r="EI15" s="362" t="str">
        <f t="shared" ca="1" si="27"/>
        <v>s</v>
      </c>
      <c r="EJ15" s="362" t="str">
        <f t="shared" ca="1" si="27"/>
        <v>s</v>
      </c>
      <c r="EK15" s="362" t="str">
        <f t="shared" ca="1" si="27"/>
        <v>s</v>
      </c>
      <c r="EL15" s="362" t="str">
        <f t="shared" ca="1" si="27"/>
        <v>s</v>
      </c>
      <c r="EM15" s="362" t="str">
        <f t="shared" ca="1" si="27"/>
        <v>s</v>
      </c>
      <c r="EN15" s="362" t="str">
        <f t="shared" ca="1" si="27"/>
        <v>s</v>
      </c>
      <c r="EO15" s="362" t="str">
        <f t="shared" ca="1" si="27"/>
        <v>s</v>
      </c>
      <c r="EP15" s="362" t="str">
        <f t="shared" ca="1" si="27"/>
        <v>s</v>
      </c>
      <c r="EQ15" s="362" t="str">
        <f t="shared" ca="1" si="28"/>
        <v>s</v>
      </c>
      <c r="ER15" s="362" t="str">
        <f t="shared" ca="1" si="28"/>
        <v>s</v>
      </c>
      <c r="ES15" s="362" t="str">
        <f t="shared" ca="1" si="28"/>
        <v>s</v>
      </c>
      <c r="ET15" s="362" t="str">
        <f t="shared" ca="1" si="28"/>
        <v>s</v>
      </c>
      <c r="EU15" s="362" t="str">
        <f t="shared" ca="1" si="28"/>
        <v>s</v>
      </c>
      <c r="EV15" s="362" t="str">
        <f t="shared" ca="1" si="28"/>
        <v>s</v>
      </c>
      <c r="EW15" s="362" t="str">
        <f t="shared" ca="1" si="28"/>
        <v>s</v>
      </c>
      <c r="EX15" s="362" t="str">
        <f t="shared" ca="1" si="28"/>
        <v>s</v>
      </c>
      <c r="EY15" s="362" t="str">
        <f t="shared" ca="1" si="28"/>
        <v>s</v>
      </c>
      <c r="EZ15" s="362" t="str">
        <f t="shared" ca="1" si="29"/>
        <v>s</v>
      </c>
      <c r="FA15" s="362" t="str">
        <f t="shared" ca="1" si="29"/>
        <v>s</v>
      </c>
      <c r="FB15" s="362" t="str">
        <f t="shared" ca="1" si="29"/>
        <v>s</v>
      </c>
      <c r="FC15" s="362" t="str">
        <f t="shared" ca="1" si="29"/>
        <v>s</v>
      </c>
      <c r="FD15" s="362" t="str">
        <f t="shared" ca="1" si="29"/>
        <v>s</v>
      </c>
      <c r="FE15" s="362">
        <f t="shared" ca="1" si="30"/>
        <v>30</v>
      </c>
      <c r="FF15" s="362">
        <f t="shared" ca="1" si="31"/>
        <v>0</v>
      </c>
      <c r="FG15" s="362" t="str">
        <f ca="1">IF(AND(YEAR(DZ15)='P Gerais'!D13,MONTH(Lanc!EA15)=4,DAY(Lanc!EA15)&gt;1),"S","N")</f>
        <v>N</v>
      </c>
      <c r="FH15" s="364">
        <f t="shared" ca="1" si="32"/>
        <v>0</v>
      </c>
      <c r="FI15" s="364">
        <f t="shared" si="33"/>
        <v>0</v>
      </c>
      <c r="FJ15" s="387">
        <f t="shared" ca="1" si="34"/>
        <v>0</v>
      </c>
      <c r="FP15" s="363">
        <f ca="1">((FH15-FJ15-FI15+AZ15+AQ15+SUM(Z15:AA15)+SUM(AW15:AX15)+AK15)*IF('DB Func'!GG10="ok",'DB Func'!GD10,0))</f>
        <v>0</v>
      </c>
      <c r="FR15" s="389">
        <f t="shared" ca="1" si="35"/>
        <v>0</v>
      </c>
      <c r="GV15" s="49"/>
      <c r="GW15" s="49"/>
      <c r="GX15" s="49"/>
      <c r="GY15" s="49"/>
      <c r="GZ15" s="49"/>
      <c r="HA15" s="49"/>
      <c r="HB15" s="49"/>
      <c r="HC15" s="49"/>
    </row>
    <row r="16" spans="1:211" ht="30" customHeight="1" thickTop="1" thickBot="1">
      <c r="C16" s="390" t="str">
        <f ca="1">IF('DB Func'!B11="Funcionário 9","",'DB Func'!B11)</f>
        <v/>
      </c>
      <c r="D16" s="391">
        <f ca="1">'DB Func'!CG11</f>
        <v>0</v>
      </c>
      <c r="E16" s="382" t="str">
        <f ca="1">IF(C16="","-",IF(OR(terceiro!E16="ABR",terceiro!F16="ABR"),"Sim","Não"))</f>
        <v>-</v>
      </c>
      <c r="F16" s="383" t="str">
        <f ca="1">IF(C16="","-",IF(OR(Ferias!E16="ABR",Ferias!F16="ABR"),"Sim","Não"))</f>
        <v>-</v>
      </c>
      <c r="G16" s="383">
        <f ca="1">IF(C16="",0,IF(F16="Sim",IF(Ferias!E16="ABR",Ferias!I16,Ferias!J16),0))</f>
        <v>0</v>
      </c>
      <c r="H16" s="185"/>
      <c r="I16" s="185"/>
      <c r="J16" s="398">
        <f t="shared" ca="1" si="8"/>
        <v>0</v>
      </c>
      <c r="K16" s="152"/>
      <c r="L16" s="151"/>
      <c r="M16" s="189"/>
      <c r="N16" s="153"/>
      <c r="O16" s="48"/>
      <c r="P16" s="48"/>
      <c r="Q16" s="48"/>
      <c r="R16" s="49"/>
      <c r="S16" s="49"/>
      <c r="T16" s="49"/>
      <c r="U16" s="49"/>
      <c r="V16" s="49"/>
      <c r="W16" s="49"/>
      <c r="X16" s="49"/>
      <c r="Y16" s="49"/>
      <c r="Z16" s="49"/>
      <c r="AA16" s="49"/>
      <c r="AB16" s="48"/>
      <c r="AC16" s="48"/>
      <c r="AD16" s="49"/>
      <c r="AE16" s="49"/>
      <c r="AF16" s="314"/>
      <c r="AH16" s="400">
        <f ca="1">IF(AND('DB Func'!GE11="Março",'DB Func'!BQ11="2 Parcelas"),(('auxiliar 13 sal'!F12/12*'DB Func'!GF11+AVERAGE('auxiliar 13 sal'!Q12:AB12)+AVERAGE('auxiliar 13 sal'!AE12:AP12)+'auxiliar 13 sal'!F12*'DB Func'!BN11+'auxiliar 13 sal'!F12*'DB Func'!BO11)/2),IF('DB Func'!GE11="Abril",IF('DB Func'!BQ11="Parcela Única",('auxiliar 13 sal'!F12/12*'DB Func'!GF11)+AVERAGE('auxiliar 13 sal'!Q12:AB12)+AVERAGE('auxiliar 13 sal'!AE12:AP12)+('auxiliar 13 sal'!F12*'DB Func'!BN11)+('auxiliar 13 sal'!F12*'DB Func'!BO11),IF('DB Func'!BQ11="2 Parcelas",(('auxiliar 13 sal'!F12/12*'DB Func'!GF11+AVERAGE('auxiliar 13 sal'!Q12:AB12)+AVERAGE('auxiliar 13 sal'!AE12:AP12)+'auxiliar 13 sal'!F12*'DB Func'!BN11+'auxiliar 13 sal'!F12*'DB Func'!BO11)/2))),0))</f>
        <v>0</v>
      </c>
      <c r="AK16" s="364">
        <f t="shared" ca="1" si="9"/>
        <v>0</v>
      </c>
      <c r="AL16" s="364">
        <f t="shared" ca="1" si="10"/>
        <v>0</v>
      </c>
      <c r="AM16" s="364">
        <f t="shared" ca="1" si="11"/>
        <v>0</v>
      </c>
      <c r="AN16" s="364">
        <f t="shared" ca="1" si="12"/>
        <v>0</v>
      </c>
      <c r="AO16" s="364">
        <f t="shared" ca="1" si="13"/>
        <v>0</v>
      </c>
      <c r="AP16" s="364">
        <f t="shared" ca="1" si="14"/>
        <v>0</v>
      </c>
      <c r="AQ16" s="364">
        <f t="shared" ca="1" si="15"/>
        <v>0</v>
      </c>
      <c r="AR16" s="364">
        <f>IF(OR(M16="",M16=0),0,((FH16/220)*('Ho Ex'!$C$8+$AS$6))*M16)</f>
        <v>0</v>
      </c>
      <c r="AS16" s="364">
        <f>IF(OR(N16="",N16=0),0,((FH16/220*('DB Func'!GD11+Lanc!$AS$6))*('Ho Ex'!$I$8+$AS$6))*(N16/52.5*60))</f>
        <v>0</v>
      </c>
      <c r="AT16" s="364">
        <f>IF(OR(M16="",M16=0),0,((FH16/220)*('Ho Ex'!$J$8+$AS$6))*O16)</f>
        <v>0</v>
      </c>
      <c r="AU16" s="364">
        <f>IF(OR(M16="",M16=0),0,((FH16/220)*('Ho Ex'!I19+$AS$6))*P16)</f>
        <v>0</v>
      </c>
      <c r="AV16" s="364">
        <f>IF(OR(M16="",M16=0),0,((FH16/220)*('Ho Ex'!C19+$AS$6))*Q16)</f>
        <v>0</v>
      </c>
      <c r="AW16" s="364">
        <f ca="1">FH16*'DB Func'!BN11</f>
        <v>0</v>
      </c>
      <c r="AX16" s="364">
        <f ca="1">FH16*'DB Func'!BO11</f>
        <v>0</v>
      </c>
      <c r="AY16" s="364">
        <f ca="1">IF(FJ16=0,0,VLOOKUP(FJ16,'P Gerais'!$D$39:$G$41,3,TRUE)*Func9!$F$68)</f>
        <v>0</v>
      </c>
      <c r="AZ16" s="364">
        <f t="shared" si="16"/>
        <v>0</v>
      </c>
      <c r="BA16" s="364">
        <f ca="1">((FH16-FJ16-FI16+AZ16+AQ16+SUM(Z16:AA16)+SUM(AW16:AX16)+AK16)*IF('DB Func'!GG11="ok",'DB Func'!GD11,0))+(FH16-FJ16-FI16+AZ16+AQ16+SUM(Z16:AA16)+SUM(AW16:AX16))+AK16</f>
        <v>0</v>
      </c>
      <c r="BB16" s="385">
        <f ca="1">VLOOKUP(BA16,'P Gerais'!$D$22:$G$25,3,TRUE)</f>
        <v>0.08</v>
      </c>
      <c r="BC16" s="364">
        <f ca="1">IF(BA16&lt;'P Gerais'!$D$25,BA16*BB16,Lanc!BB16)</f>
        <v>0</v>
      </c>
      <c r="BD16" s="364">
        <f ca="1">BA16-BC16-('DB Func'!GB11*'P Gerais'!$D$35)</f>
        <v>0</v>
      </c>
      <c r="BE16" s="386">
        <f ca="1">VLOOKUP(BD16,'P Gerais'!$D$29:$F$33,3,TRUE)</f>
        <v>0</v>
      </c>
      <c r="BF16" s="364">
        <f t="shared" ca="1" si="17"/>
        <v>0</v>
      </c>
      <c r="BG16" s="364">
        <f ca="1">VLOOKUP(BD16,'P Gerais'!$D$29:$G$33,4,TRUE)</f>
        <v>0</v>
      </c>
      <c r="BH16" s="364">
        <f t="shared" ca="1" si="18"/>
        <v>0</v>
      </c>
      <c r="BI16" s="364">
        <f t="shared" ca="1" si="19"/>
        <v>0</v>
      </c>
      <c r="BJ16" s="362">
        <f ca="1">'DB Func'!G11</f>
        <v>0</v>
      </c>
      <c r="BK16" s="362">
        <f ca="1">'DB Func'!FW11</f>
        <v>0</v>
      </c>
      <c r="BL16" s="364">
        <f ca="1">D16*'P Gerais'!$D$13</f>
        <v>0</v>
      </c>
      <c r="BM16" s="364">
        <f ca="1">D16*'P Gerais'!$D$14</f>
        <v>0</v>
      </c>
      <c r="BN16" s="364">
        <f ca="1">D16*'P Gerais'!$D$16</f>
        <v>0</v>
      </c>
      <c r="BO16" s="364">
        <f ca="1">D16*'P Gerais'!$D$17</f>
        <v>0</v>
      </c>
      <c r="BP16" s="364">
        <f ca="1">D16*'P Gerais'!$D$18</f>
        <v>0</v>
      </c>
      <c r="BQ16" s="385">
        <f ca="1">VLOOKUP(D16,'P Gerais'!$D$22:$G$24,3,TRUE)</f>
        <v>0.08</v>
      </c>
      <c r="BR16" s="385">
        <f ca="1">VLOOKUP(D16,'P Gerais'!$D$29:$G$33,3,TRUE)</f>
        <v>0</v>
      </c>
      <c r="BS16" s="385">
        <f ca="1">'DB Func'!BN11</f>
        <v>0</v>
      </c>
      <c r="BT16" s="385">
        <f ca="1">'DB Func'!BO11</f>
        <v>0</v>
      </c>
      <c r="BU16" s="385">
        <f ca="1">'DB Func'!FX11</f>
        <v>0</v>
      </c>
      <c r="BV16" s="364">
        <f t="shared" ca="1" si="20"/>
        <v>-0.08</v>
      </c>
      <c r="BW16" s="364">
        <f ca="1">BV16-'DB Func'!GC11</f>
        <v>-0.08</v>
      </c>
      <c r="BX16" s="362">
        <f ca="1">IFERROR(VLOOKUP(BW16,'P Gerais'!$D$29:$G$33,3,TRUE)*BW16,0)</f>
        <v>0</v>
      </c>
      <c r="BY16" s="364">
        <f ca="1">IFERROR(BX16-VLOOKUP(BW16,'P Gerais'!$D$29:$H$33,4,TRUE),0)</f>
        <v>0</v>
      </c>
      <c r="BZ16" s="364">
        <f ca="1">D16*'DB Func'!GD11</f>
        <v>0</v>
      </c>
      <c r="CB16" s="364">
        <f t="shared" ca="1" si="21"/>
        <v>0</v>
      </c>
      <c r="CC16" s="364">
        <f t="shared" si="22"/>
        <v>0</v>
      </c>
      <c r="CD16" s="364">
        <f t="shared" si="23"/>
        <v>0</v>
      </c>
      <c r="CF16" s="362" t="str">
        <f t="shared" ca="1" si="24"/>
        <v>não</v>
      </c>
      <c r="CG16" s="362">
        <f ca="1">IF($CH$8=1,DAY('DB Func'!C11),0)</f>
        <v>0</v>
      </c>
      <c r="CH16" s="362">
        <f ca="1">IF(CI16=0,0,MONTH('DB Func'!C11))</f>
        <v>0</v>
      </c>
      <c r="CI16" s="362">
        <f ca="1">IF('P Gerais'!D14=YEAR('DB Func'!C11),YEAR('DB Func'!C11),0)</f>
        <v>0</v>
      </c>
      <c r="CJ16" s="371">
        <v>39</v>
      </c>
      <c r="CK16" s="363"/>
      <c r="CL16" s="362" t="str">
        <f ca="1">IF(ISERROR(HLOOKUP(CL14,$DR$7:$DX16,$DY16,FALSE)),"N",HLOOKUP(CL14,$DR$7:$DX16,$DY16,FALSE))</f>
        <v>N</v>
      </c>
      <c r="CM16" s="362" t="str">
        <f ca="1">IF(ISERROR(HLOOKUP(CM14,$DR$7:$DX16,$DY16,FALSE)),"N",HLOOKUP(CM14,$DR$7:$DX16,$DY16,FALSE))</f>
        <v>N</v>
      </c>
      <c r="CN16" s="362" t="str">
        <f ca="1">IF(ISERROR(HLOOKUP(CN14,$DR$7:$DX16,$DY16,FALSE)),"N",HLOOKUP(CN14,$DR$7:$DX16,$DY16,FALSE))</f>
        <v>N</v>
      </c>
      <c r="CO16" s="362" t="str">
        <f>IF(ISERROR(HLOOKUP(CO14,$DR$7:$DX16,$DY16,FALSE)),"N",HLOOKUP(CO14,$DR$7:$DX16,$DY16,FALSE))</f>
        <v>N</v>
      </c>
      <c r="CP16" s="362" t="str">
        <f ca="1">IF(ISERROR(HLOOKUP(CP14,$DR$7:$DX16,$DY16,FALSE)),"N",HLOOKUP(CP14,$DR$7:$DX16,$DY16,FALSE))</f>
        <v>N</v>
      </c>
      <c r="CQ16" s="362" t="str">
        <f ca="1">IF(ISERROR(HLOOKUP(CQ14,$DR$7:$DX16,$DY16,FALSE)),"N",HLOOKUP(CQ14,$DR$7:$DX16,$DY16,FALSE))</f>
        <v>N</v>
      </c>
      <c r="CR16" s="362" t="str">
        <f ca="1">IF(ISERROR(HLOOKUP(CR14,$DR$7:$DX16,$DY16,FALSE)),"N",HLOOKUP(CR14,$DR$7:$DX16,$DY16,FALSE))</f>
        <v>N</v>
      </c>
      <c r="CS16" s="362" t="str">
        <f ca="1">IF(ISERROR(HLOOKUP(CS14,$DR$7:$DX16,$DY16,FALSE)),"N",HLOOKUP(CS14,$DR$7:$DX16,$DY16,FALSE))</f>
        <v>N</v>
      </c>
      <c r="CT16" s="362" t="str">
        <f ca="1">IF(ISERROR(HLOOKUP(CT14,$DR$7:$DX16,$DY16,FALSE)),"N",HLOOKUP(CT14,$DR$7:$DX16,$DY16,FALSE))</f>
        <v>N</v>
      </c>
      <c r="CU16" s="362" t="str">
        <f ca="1">IF(ISERROR(HLOOKUP(CU14,$DR$7:$DX16,$DY16,FALSE)),"N",HLOOKUP(CU14,$DR$7:$DX16,$DY16,FALSE))</f>
        <v>N</v>
      </c>
      <c r="CV16" s="362" t="str">
        <f>IF(ISERROR(HLOOKUP(CV14,$DR$7:$DX16,$DY16,FALSE)),"N",HLOOKUP(CV14,$DR$7:$DX16,$DY16,FALSE))</f>
        <v>N</v>
      </c>
      <c r="CW16" s="362" t="str">
        <f ca="1">IF(ISERROR(HLOOKUP(CW14,$DR$7:$DX16,$DY16,FALSE)),"N",HLOOKUP(CW14,$DR$7:$DX16,$DY16,FALSE))</f>
        <v>N</v>
      </c>
      <c r="CX16" s="362" t="str">
        <f ca="1">IF(ISERROR(HLOOKUP(CX14,$DR$7:$DX16,$DY16,FALSE)),"N",HLOOKUP(CX14,$DR$7:$DX16,$DY16,FALSE))</f>
        <v>N</v>
      </c>
      <c r="CY16" s="362" t="str">
        <f ca="1">IF(ISERROR(HLOOKUP(CY14,$DR$7:$DX16,$DY16,FALSE)),"N",HLOOKUP(CY14,$DR$7:$DX16,$DY16,FALSE))</f>
        <v>N</v>
      </c>
      <c r="CZ16" s="362" t="str">
        <f ca="1">IF(ISERROR(HLOOKUP(CZ14,$DR$7:$DX16,$DY16,FALSE)),"N",HLOOKUP(CZ14,$DR$7:$DX16,$DY16,FALSE))</f>
        <v>N</v>
      </c>
      <c r="DA16" s="362" t="str">
        <f ca="1">IF(ISERROR(HLOOKUP(DA14,$DR$7:$DX16,$DY16,FALSE)),"N",HLOOKUP(DA14,$DR$7:$DX16,$DY16,FALSE))</f>
        <v>N</v>
      </c>
      <c r="DB16" s="362" t="str">
        <f ca="1">IF(ISERROR(HLOOKUP(DB14,$DR$7:$DX16,$DY16,FALSE)),"N",HLOOKUP(DB14,$DR$7:$DX16,$DY16,FALSE))</f>
        <v>N</v>
      </c>
      <c r="DC16" s="362" t="str">
        <f>IF(ISERROR(HLOOKUP(DC14,$DR$7:$DX16,$DY16,FALSE)),"N",HLOOKUP(DC14,$DR$7:$DX16,$DY16,FALSE))</f>
        <v>N</v>
      </c>
      <c r="DD16" s="362" t="str">
        <f ca="1">IF(ISERROR(HLOOKUP(DD14,$DR$7:$DX16,$DY16,FALSE)),"N",HLOOKUP(DD14,$DR$7:$DX16,$DY16,FALSE))</f>
        <v>N</v>
      </c>
      <c r="DE16" s="362" t="str">
        <f ca="1">IF(ISERROR(HLOOKUP(DE14,$DR$7:$DX16,$DY16,FALSE)),"N",HLOOKUP(DE14,$DR$7:$DX16,$DY16,FALSE))</f>
        <v>N</v>
      </c>
      <c r="DF16" s="362" t="str">
        <f ca="1">IF(ISERROR(HLOOKUP(DF14,$DR$7:$DX16,$DY16,FALSE)),"N",HLOOKUP(DF14,$DR$7:$DX16,$DY16,FALSE))</f>
        <v>N</v>
      </c>
      <c r="DG16" s="362" t="str">
        <f ca="1">IF(ISERROR(HLOOKUP(DG14,$DR$7:$DX16,$DY16,FALSE)),"N",HLOOKUP(DG14,$DR$7:$DX16,$DY16,FALSE))</f>
        <v>N</v>
      </c>
      <c r="DH16" s="362" t="str">
        <f ca="1">IF(ISERROR(HLOOKUP(DH14,$DR$7:$DX16,$DY16,FALSE)),"N",HLOOKUP(DH14,$DR$7:$DX16,$DY16,FALSE))</f>
        <v>N</v>
      </c>
      <c r="DI16" s="362" t="str">
        <f ca="1">IF(ISERROR(HLOOKUP(DI14,$DR$7:$DX16,$DY16,FALSE)),"N",HLOOKUP(DI14,$DR$7:$DX16,$DY16,FALSE))</f>
        <v>N</v>
      </c>
      <c r="DJ16" s="362" t="str">
        <f>IF(ISERROR(HLOOKUP(DJ14,$DR$7:$DX16,$DY16,FALSE)),"N",HLOOKUP(DJ14,$DR$7:$DX16,$DY16,FALSE))</f>
        <v>N</v>
      </c>
      <c r="DK16" s="362" t="str">
        <f ca="1">IF(ISERROR(HLOOKUP(DK14,$DR$7:$DX16,$DY16,FALSE)),"N",HLOOKUP(DK14,$DR$7:$DX16,$DY16,FALSE))</f>
        <v>N</v>
      </c>
      <c r="DL16" s="362" t="str">
        <f ca="1">IF(ISERROR(HLOOKUP(DL14,$DR$7:$DX16,$DY16,FALSE)),"N",HLOOKUP(DL14,$DR$7:$DX16,$DY16,FALSE))</f>
        <v>N</v>
      </c>
      <c r="DM16" s="362" t="str">
        <f ca="1">IF(ISERROR(HLOOKUP(DM14,$DR$7:$DX16,$DY16,FALSE)),"N",HLOOKUP(DM14,$DR$7:$DX16,$DY16,FALSE))</f>
        <v>N</v>
      </c>
      <c r="DN16" s="362" t="str">
        <f ca="1">IF(ISERROR(HLOOKUP(DN14,$DR$7:$DX16,$DY16,FALSE)),"N",HLOOKUP(DN14,$DR$7:$DX16,$DY16,FALSE))</f>
        <v>N</v>
      </c>
      <c r="DO16" s="362" t="str">
        <f ca="1">IF(ISERROR(HLOOKUP(DO14,$DR$7:$DX16,$DY16,FALSE)),"N",HLOOKUP(DO14,$DR$7:$DX16,$DY16,FALSE))</f>
        <v>N</v>
      </c>
      <c r="DP16" s="362">
        <f t="shared" ca="1" si="25"/>
        <v>0</v>
      </c>
      <c r="DQ16" s="362">
        <f t="shared" ca="1" si="26"/>
        <v>30</v>
      </c>
      <c r="DR16" s="362" t="str">
        <f>IF('DB Func'!M11&gt;0,"S","N")</f>
        <v>N</v>
      </c>
      <c r="DS16" s="362" t="str">
        <f>IF('DB Func'!R11&gt;0,"S","N")</f>
        <v>N</v>
      </c>
      <c r="DT16" s="362" t="str">
        <f>IF('DB Func'!W11&gt;0,"S","N")</f>
        <v>N</v>
      </c>
      <c r="DU16" s="362" t="str">
        <f>IF('DB Func'!AB11&gt;0,"S","N")</f>
        <v>N</v>
      </c>
      <c r="DV16" s="362" t="str">
        <f>IF('DB Func'!AG11&gt;0,"S","N")</f>
        <v>N</v>
      </c>
      <c r="DW16" s="362" t="str">
        <f>IF('DB Func'!AL11&gt;0,"S","N")</f>
        <v>N</v>
      </c>
      <c r="DX16" s="362" t="str">
        <f>IF('DB Func'!AQ11&gt;0,"S","N")</f>
        <v>N</v>
      </c>
      <c r="DY16" s="362">
        <v>10</v>
      </c>
      <c r="DZ16" s="369">
        <f ca="1">'DB Func'!C11</f>
        <v>0</v>
      </c>
      <c r="EA16" s="362" t="str">
        <f t="shared" ca="1" si="27"/>
        <v>s</v>
      </c>
      <c r="EB16" s="362" t="str">
        <f t="shared" ca="1" si="27"/>
        <v>s</v>
      </c>
      <c r="EC16" s="362" t="str">
        <f t="shared" ca="1" si="27"/>
        <v>s</v>
      </c>
      <c r="ED16" s="362" t="str">
        <f t="shared" ca="1" si="27"/>
        <v>s</v>
      </c>
      <c r="EE16" s="362" t="str">
        <f t="shared" ca="1" si="27"/>
        <v>s</v>
      </c>
      <c r="EF16" s="362" t="str">
        <f t="shared" ca="1" si="27"/>
        <v>s</v>
      </c>
      <c r="EG16" s="362" t="str">
        <f t="shared" ca="1" si="27"/>
        <v>s</v>
      </c>
      <c r="EH16" s="362" t="str">
        <f t="shared" ca="1" si="27"/>
        <v>s</v>
      </c>
      <c r="EI16" s="362" t="str">
        <f t="shared" ca="1" si="27"/>
        <v>s</v>
      </c>
      <c r="EJ16" s="362" t="str">
        <f t="shared" ca="1" si="27"/>
        <v>s</v>
      </c>
      <c r="EK16" s="362" t="str">
        <f t="shared" ca="1" si="27"/>
        <v>s</v>
      </c>
      <c r="EL16" s="362" t="str">
        <f t="shared" ca="1" si="27"/>
        <v>s</v>
      </c>
      <c r="EM16" s="362" t="str">
        <f t="shared" ca="1" si="27"/>
        <v>s</v>
      </c>
      <c r="EN16" s="362" t="str">
        <f t="shared" ca="1" si="27"/>
        <v>s</v>
      </c>
      <c r="EO16" s="362" t="str">
        <f t="shared" ca="1" si="27"/>
        <v>s</v>
      </c>
      <c r="EP16" s="362" t="str">
        <f t="shared" ca="1" si="27"/>
        <v>s</v>
      </c>
      <c r="EQ16" s="362" t="str">
        <f t="shared" ca="1" si="28"/>
        <v>s</v>
      </c>
      <c r="ER16" s="362" t="str">
        <f t="shared" ca="1" si="28"/>
        <v>s</v>
      </c>
      <c r="ES16" s="362" t="str">
        <f t="shared" ca="1" si="28"/>
        <v>s</v>
      </c>
      <c r="ET16" s="362" t="str">
        <f t="shared" ca="1" si="28"/>
        <v>s</v>
      </c>
      <c r="EU16" s="362" t="str">
        <f t="shared" ca="1" si="28"/>
        <v>s</v>
      </c>
      <c r="EV16" s="362" t="str">
        <f t="shared" ca="1" si="28"/>
        <v>s</v>
      </c>
      <c r="EW16" s="362" t="str">
        <f t="shared" ca="1" si="28"/>
        <v>s</v>
      </c>
      <c r="EX16" s="362" t="str">
        <f t="shared" ca="1" si="28"/>
        <v>s</v>
      </c>
      <c r="EY16" s="362" t="str">
        <f t="shared" ca="1" si="28"/>
        <v>s</v>
      </c>
      <c r="EZ16" s="362" t="str">
        <f t="shared" ca="1" si="29"/>
        <v>s</v>
      </c>
      <c r="FA16" s="362" t="str">
        <f t="shared" ca="1" si="29"/>
        <v>s</v>
      </c>
      <c r="FB16" s="362" t="str">
        <f t="shared" ca="1" si="29"/>
        <v>s</v>
      </c>
      <c r="FC16" s="362" t="str">
        <f t="shared" ca="1" si="29"/>
        <v>s</v>
      </c>
      <c r="FD16" s="362" t="str">
        <f t="shared" ca="1" si="29"/>
        <v>s</v>
      </c>
      <c r="FE16" s="362">
        <f t="shared" ca="1" si="30"/>
        <v>30</v>
      </c>
      <c r="FF16" s="362">
        <f t="shared" ca="1" si="31"/>
        <v>0</v>
      </c>
      <c r="FG16" s="362" t="str">
        <f ca="1">IF(AND(YEAR(DZ16)='P Gerais'!D14,MONTH(Lanc!EA16)=4,DAY(Lanc!EA16)&gt;1),"S","N")</f>
        <v>N</v>
      </c>
      <c r="FH16" s="364">
        <f t="shared" ca="1" si="32"/>
        <v>0</v>
      </c>
      <c r="FI16" s="364">
        <f t="shared" si="33"/>
        <v>0</v>
      </c>
      <c r="FJ16" s="387">
        <f t="shared" ca="1" si="34"/>
        <v>0</v>
      </c>
      <c r="FP16" s="363">
        <f ca="1">((FH16-FJ16-FI16+AZ16+AQ16+SUM(Z16:AA16)+SUM(AW16:AX16)+AK16)*IF('DB Func'!GG11="ok",'DB Func'!GD11,0))</f>
        <v>0</v>
      </c>
      <c r="FR16" s="389">
        <f t="shared" ca="1" si="35"/>
        <v>0</v>
      </c>
      <c r="GV16" s="49"/>
      <c r="GW16" s="49"/>
      <c r="GX16" s="49"/>
      <c r="GY16" s="49"/>
      <c r="GZ16" s="49"/>
      <c r="HA16" s="49"/>
      <c r="HB16" s="49"/>
      <c r="HC16" s="49"/>
    </row>
    <row r="17" spans="3:211" ht="30" customHeight="1" thickTop="1" thickBot="1">
      <c r="C17" s="390" t="str">
        <f ca="1">IF('DB Func'!B12="Funcionário 10","",'DB Func'!B12)</f>
        <v/>
      </c>
      <c r="D17" s="391">
        <f ca="1">'DB Func'!CG12</f>
        <v>0</v>
      </c>
      <c r="E17" s="382" t="str">
        <f ca="1">IF(C17="","-",IF(OR(terceiro!E17="ABR",terceiro!F17="ABR"),"Sim","Não"))</f>
        <v>-</v>
      </c>
      <c r="F17" s="383" t="str">
        <f ca="1">IF(C17="","-",IF(OR(Ferias!E17="ABR",Ferias!F17="ABR"),"Sim","Não"))</f>
        <v>-</v>
      </c>
      <c r="G17" s="383">
        <f ca="1">IF(C17="",0,IF(F17="Sim",IF(Ferias!E17="ABR",Ferias!I17,Ferias!J17),0))</f>
        <v>0</v>
      </c>
      <c r="H17" s="185"/>
      <c r="I17" s="185"/>
      <c r="J17" s="398">
        <f t="shared" ca="1" si="8"/>
        <v>0</v>
      </c>
      <c r="K17" s="152"/>
      <c r="L17" s="151"/>
      <c r="M17" s="189"/>
      <c r="N17" s="153"/>
      <c r="O17" s="48"/>
      <c r="P17" s="48"/>
      <c r="Q17" s="48"/>
      <c r="R17" s="49"/>
      <c r="S17" s="49"/>
      <c r="T17" s="49"/>
      <c r="U17" s="49"/>
      <c r="V17" s="49"/>
      <c r="W17" s="49"/>
      <c r="X17" s="49"/>
      <c r="Y17" s="49"/>
      <c r="Z17" s="49"/>
      <c r="AA17" s="49"/>
      <c r="AB17" s="48"/>
      <c r="AC17" s="48"/>
      <c r="AD17" s="49"/>
      <c r="AE17" s="49"/>
      <c r="AF17" s="314"/>
      <c r="AH17" s="400">
        <f ca="1">IF(AND('DB Func'!GE12="Março",'DB Func'!BQ12="2 Parcelas"),(('auxiliar 13 sal'!F13/12*'DB Func'!GF12+AVERAGE('auxiliar 13 sal'!Q13:AB13)+AVERAGE('auxiliar 13 sal'!AE13:AP13)+'auxiliar 13 sal'!F13*'DB Func'!BN12+'auxiliar 13 sal'!F13*'DB Func'!BO12)/2),IF('DB Func'!GE12="Abril",IF('DB Func'!BQ12="Parcela Única",('auxiliar 13 sal'!F13/12*'DB Func'!GF12)+AVERAGE('auxiliar 13 sal'!Q13:AB13)+AVERAGE('auxiliar 13 sal'!AE13:AP13)+('auxiliar 13 sal'!F13*'DB Func'!BN12)+('auxiliar 13 sal'!F13*'DB Func'!BO12),IF('DB Func'!BQ12="2 Parcelas",(('auxiliar 13 sal'!F13/12*'DB Func'!GF12+AVERAGE('auxiliar 13 sal'!Q13:AB13)+AVERAGE('auxiliar 13 sal'!AE13:AP13)+'auxiliar 13 sal'!F13*'DB Func'!BN12+'auxiliar 13 sal'!F13*'DB Func'!BO12)/2))),0))</f>
        <v>0</v>
      </c>
      <c r="AK17" s="364">
        <f t="shared" ca="1" si="9"/>
        <v>0</v>
      </c>
      <c r="AL17" s="364">
        <f t="shared" ca="1" si="10"/>
        <v>0</v>
      </c>
      <c r="AM17" s="364">
        <f t="shared" ca="1" si="11"/>
        <v>0</v>
      </c>
      <c r="AN17" s="364">
        <f t="shared" ca="1" si="12"/>
        <v>0</v>
      </c>
      <c r="AO17" s="364">
        <f t="shared" ca="1" si="13"/>
        <v>0</v>
      </c>
      <c r="AP17" s="364">
        <f t="shared" ca="1" si="14"/>
        <v>0</v>
      </c>
      <c r="AQ17" s="364">
        <f t="shared" ca="1" si="15"/>
        <v>0</v>
      </c>
      <c r="AR17" s="364">
        <f>IF(OR(M17="",M17=0),0,((FH17/220)*('Ho Ex'!$C$8+$AS$6))*M17)</f>
        <v>0</v>
      </c>
      <c r="AS17" s="364">
        <f>IF(OR(N17="",N17=0),0,((FH17/220*('DB Func'!GD12+Lanc!$AS$6))*('Ho Ex'!$I$8+$AS$6))*(N17/52.5*60))</f>
        <v>0</v>
      </c>
      <c r="AT17" s="364">
        <f>IF(OR(M17="",M17=0),0,((FH17/220)*('Ho Ex'!$J$8+$AS$6))*O17)</f>
        <v>0</v>
      </c>
      <c r="AU17" s="364">
        <f>IF(OR(M17="",M17=0),0,((FH17/220)*('Ho Ex'!I20+$AS$6))*P17)</f>
        <v>0</v>
      </c>
      <c r="AV17" s="364">
        <f>IF(OR(M17="",M17=0),0,((FH17/220)*('Ho Ex'!C20+$AS$6))*Q17)</f>
        <v>0</v>
      </c>
      <c r="AW17" s="364">
        <f ca="1">FH17*'DB Func'!BN12</f>
        <v>0</v>
      </c>
      <c r="AX17" s="364">
        <f ca="1">FH17*'DB Func'!BO12</f>
        <v>0</v>
      </c>
      <c r="AY17" s="364">
        <f ca="1">IF(FJ17=0,0,VLOOKUP(FJ17,'P Gerais'!$D$39:$G$41,3,TRUE)*Func10!$F$68)</f>
        <v>0</v>
      </c>
      <c r="AZ17" s="364">
        <f t="shared" si="16"/>
        <v>0</v>
      </c>
      <c r="BA17" s="364">
        <f ca="1">((FH17-FJ17-FI17+AZ17+AQ17+SUM(Z17:AA17)+SUM(AW17:AX17)+AK17)*IF('DB Func'!GG12="ok",'DB Func'!GD12,0))+(FH17-FJ17-FI17+AZ17+AQ17+SUM(Z17:AA17)+SUM(AW17:AX17))+AK17</f>
        <v>0</v>
      </c>
      <c r="BB17" s="385">
        <f ca="1">VLOOKUP(BA17,'P Gerais'!$D$22:$G$25,3,TRUE)</f>
        <v>0.08</v>
      </c>
      <c r="BC17" s="364">
        <f ca="1">IF(BA17&lt;'P Gerais'!$D$25,BA17*BB17,Lanc!BB17)</f>
        <v>0</v>
      </c>
      <c r="BD17" s="364">
        <f ca="1">BA17-BC17-('DB Func'!GB12*'P Gerais'!$D$35)</f>
        <v>0</v>
      </c>
      <c r="BE17" s="386">
        <f ca="1">VLOOKUP(BD17,'P Gerais'!$D$29:$F$33,3,TRUE)</f>
        <v>0</v>
      </c>
      <c r="BF17" s="364">
        <f t="shared" ca="1" si="17"/>
        <v>0</v>
      </c>
      <c r="BG17" s="364">
        <f ca="1">VLOOKUP(BD17,'P Gerais'!$D$29:$G$33,4,TRUE)</f>
        <v>0</v>
      </c>
      <c r="BH17" s="364">
        <f t="shared" ca="1" si="18"/>
        <v>0</v>
      </c>
      <c r="BI17" s="364">
        <f t="shared" ca="1" si="19"/>
        <v>0</v>
      </c>
      <c r="BJ17" s="362">
        <f ca="1">'DB Func'!G12</f>
        <v>0</v>
      </c>
      <c r="BK17" s="362">
        <f ca="1">'DB Func'!FW12</f>
        <v>0</v>
      </c>
      <c r="BL17" s="364">
        <f ca="1">D17*'P Gerais'!$D$13</f>
        <v>0</v>
      </c>
      <c r="BM17" s="364">
        <f ca="1">D17*'P Gerais'!$D$14</f>
        <v>0</v>
      </c>
      <c r="BN17" s="364">
        <f ca="1">D17*'P Gerais'!$D$16</f>
        <v>0</v>
      </c>
      <c r="BO17" s="364">
        <f ca="1">D17*'P Gerais'!$D$17</f>
        <v>0</v>
      </c>
      <c r="BP17" s="364">
        <f ca="1">D17*'P Gerais'!$D$18</f>
        <v>0</v>
      </c>
      <c r="BQ17" s="385">
        <f ca="1">VLOOKUP(D17,'P Gerais'!$D$22:$G$24,3,TRUE)</f>
        <v>0.08</v>
      </c>
      <c r="BR17" s="385">
        <f ca="1">VLOOKUP(D17,'P Gerais'!$D$29:$G$33,3,TRUE)</f>
        <v>0</v>
      </c>
      <c r="BS17" s="385">
        <f ca="1">'DB Func'!BN12</f>
        <v>0</v>
      </c>
      <c r="BT17" s="385">
        <f ca="1">'DB Func'!BO12</f>
        <v>0</v>
      </c>
      <c r="BU17" s="385">
        <f ca="1">'DB Func'!FX12</f>
        <v>0</v>
      </c>
      <c r="BV17" s="364">
        <f t="shared" ca="1" si="20"/>
        <v>-0.08</v>
      </c>
      <c r="BW17" s="364">
        <f ca="1">BV17-'DB Func'!GC12</f>
        <v>-0.08</v>
      </c>
      <c r="BX17" s="362">
        <f ca="1">IFERROR(VLOOKUP(BW17,'P Gerais'!$D$29:$G$33,3,TRUE)*BW17,0)</f>
        <v>0</v>
      </c>
      <c r="BY17" s="364">
        <f ca="1">IFERROR(BX17-VLOOKUP(BW17,'P Gerais'!$D$29:$H$33,4,TRUE),0)</f>
        <v>0</v>
      </c>
      <c r="BZ17" s="364">
        <f ca="1">D17*'DB Func'!GD12</f>
        <v>0</v>
      </c>
      <c r="CB17" s="364">
        <f t="shared" ca="1" si="21"/>
        <v>0</v>
      </c>
      <c r="CC17" s="364">
        <f t="shared" si="22"/>
        <v>0</v>
      </c>
      <c r="CD17" s="364">
        <f t="shared" si="23"/>
        <v>0</v>
      </c>
      <c r="CF17" s="362" t="str">
        <f t="shared" ca="1" si="24"/>
        <v>não</v>
      </c>
      <c r="CG17" s="362">
        <f ca="1">IF($CH$8=1,DAY('DB Func'!C12),0)</f>
        <v>0</v>
      </c>
      <c r="CH17" s="362">
        <f ca="1">IF(CI17=0,0,MONTH('DB Func'!C12))</f>
        <v>0</v>
      </c>
      <c r="CI17" s="362">
        <f ca="1">IF('P Gerais'!D15=YEAR('DB Func'!C12),YEAR('DB Func'!C12),0)</f>
        <v>0</v>
      </c>
      <c r="CJ17" s="371">
        <v>40</v>
      </c>
      <c r="CK17" s="363"/>
      <c r="CL17" s="362" t="str">
        <f>IF(ISERROR(HLOOKUP(CL15,$DR$7:$DX17,$DY17,FALSE)),"N",HLOOKUP(CL15,$DR$7:$DX17,$DY17,FALSE))</f>
        <v>N</v>
      </c>
      <c r="CM17" s="362" t="str">
        <f>IF(ISERROR(HLOOKUP(CM15,$DR$7:$DX17,$DY17,FALSE)),"N",HLOOKUP(CM15,$DR$7:$DX17,$DY17,FALSE))</f>
        <v>N</v>
      </c>
      <c r="CN17" s="362" t="str">
        <f>IF(ISERROR(HLOOKUP(CN15,$DR$7:$DX17,$DY17,FALSE)),"N",HLOOKUP(CN15,$DR$7:$DX17,$DY17,FALSE))</f>
        <v>N</v>
      </c>
      <c r="CO17" s="362" t="str">
        <f>IF(ISERROR(HLOOKUP(CO15,$DR$7:$DX17,$DY17,FALSE)),"N",HLOOKUP(CO15,$DR$7:$DX17,$DY17,FALSE))</f>
        <v>N</v>
      </c>
      <c r="CP17" s="362" t="str">
        <f>IF(ISERROR(HLOOKUP(CP15,$DR$7:$DX17,$DY17,FALSE)),"N",HLOOKUP(CP15,$DR$7:$DX17,$DY17,FALSE))</f>
        <v>N</v>
      </c>
      <c r="CQ17" s="362" t="str">
        <f>IF(ISERROR(HLOOKUP(CQ15,$DR$7:$DX17,$DY17,FALSE)),"N",HLOOKUP(CQ15,$DR$7:$DX17,$DY17,FALSE))</f>
        <v>N</v>
      </c>
      <c r="CR17" s="362" t="str">
        <f>IF(ISERROR(HLOOKUP(CR15,$DR$7:$DX17,$DY17,FALSE)),"N",HLOOKUP(CR15,$DR$7:$DX17,$DY17,FALSE))</f>
        <v>N</v>
      </c>
      <c r="CS17" s="362" t="str">
        <f>IF(ISERROR(HLOOKUP(CS15,$DR$7:$DX17,$DY17,FALSE)),"N",HLOOKUP(CS15,$DR$7:$DX17,$DY17,FALSE))</f>
        <v>N</v>
      </c>
      <c r="CT17" s="362" t="str">
        <f>IF(ISERROR(HLOOKUP(CT15,$DR$7:$DX17,$DY17,FALSE)),"N",HLOOKUP(CT15,$DR$7:$DX17,$DY17,FALSE))</f>
        <v>N</v>
      </c>
      <c r="CU17" s="362" t="str">
        <f>IF(ISERROR(HLOOKUP(CU15,$DR$7:$DX17,$DY17,FALSE)),"N",HLOOKUP(CU15,$DR$7:$DX17,$DY17,FALSE))</f>
        <v>N</v>
      </c>
      <c r="CV17" s="362" t="str">
        <f>IF(ISERROR(HLOOKUP(CV15,$DR$7:$DX17,$DY17,FALSE)),"N",HLOOKUP(CV15,$DR$7:$DX17,$DY17,FALSE))</f>
        <v>N</v>
      </c>
      <c r="CW17" s="362" t="str">
        <f>IF(ISERROR(HLOOKUP(CW15,$DR$7:$DX17,$DY17,FALSE)),"N",HLOOKUP(CW15,$DR$7:$DX17,$DY17,FALSE))</f>
        <v>N</v>
      </c>
      <c r="CX17" s="362" t="str">
        <f>IF(ISERROR(HLOOKUP(CX15,$DR$7:$DX17,$DY17,FALSE)),"N",HLOOKUP(CX15,$DR$7:$DX17,$DY17,FALSE))</f>
        <v>N</v>
      </c>
      <c r="CY17" s="362" t="str">
        <f>IF(ISERROR(HLOOKUP(CY15,$DR$7:$DX17,$DY17,FALSE)),"N",HLOOKUP(CY15,$DR$7:$DX17,$DY17,FALSE))</f>
        <v>N</v>
      </c>
      <c r="CZ17" s="362" t="str">
        <f>IF(ISERROR(HLOOKUP(CZ15,$DR$7:$DX17,$DY17,FALSE)),"N",HLOOKUP(CZ15,$DR$7:$DX17,$DY17,FALSE))</f>
        <v>N</v>
      </c>
      <c r="DA17" s="362" t="str">
        <f>IF(ISERROR(HLOOKUP(DA15,$DR$7:$DX17,$DY17,FALSE)),"N",HLOOKUP(DA15,$DR$7:$DX17,$DY17,FALSE))</f>
        <v>N</v>
      </c>
      <c r="DB17" s="362" t="str">
        <f>IF(ISERROR(HLOOKUP(DB15,$DR$7:$DX17,$DY17,FALSE)),"N",HLOOKUP(DB15,$DR$7:$DX17,$DY17,FALSE))</f>
        <v>N</v>
      </c>
      <c r="DC17" s="362" t="str">
        <f>IF(ISERROR(HLOOKUP(DC15,$DR$7:$DX17,$DY17,FALSE)),"N",HLOOKUP(DC15,$DR$7:$DX17,$DY17,FALSE))</f>
        <v>N</v>
      </c>
      <c r="DD17" s="362" t="str">
        <f>IF(ISERROR(HLOOKUP(DD15,$DR$7:$DX17,$DY17,FALSE)),"N",HLOOKUP(DD15,$DR$7:$DX17,$DY17,FALSE))</f>
        <v>N</v>
      </c>
      <c r="DE17" s="362" t="str">
        <f>IF(ISERROR(HLOOKUP(DE15,$DR$7:$DX17,$DY17,FALSE)),"N",HLOOKUP(DE15,$DR$7:$DX17,$DY17,FALSE))</f>
        <v>N</v>
      </c>
      <c r="DF17" s="362" t="str">
        <f>IF(ISERROR(HLOOKUP(DF15,$DR$7:$DX17,$DY17,FALSE)),"N",HLOOKUP(DF15,$DR$7:$DX17,$DY17,FALSE))</f>
        <v>N</v>
      </c>
      <c r="DG17" s="362" t="str">
        <f>IF(ISERROR(HLOOKUP(DG15,$DR$7:$DX17,$DY17,FALSE)),"N",HLOOKUP(DG15,$DR$7:$DX17,$DY17,FALSE))</f>
        <v>N</v>
      </c>
      <c r="DH17" s="362" t="str">
        <f>IF(ISERROR(HLOOKUP(DH15,$DR$7:$DX17,$DY17,FALSE)),"N",HLOOKUP(DH15,$DR$7:$DX17,$DY17,FALSE))</f>
        <v>N</v>
      </c>
      <c r="DI17" s="362" t="str">
        <f>IF(ISERROR(HLOOKUP(DI15,$DR$7:$DX17,$DY17,FALSE)),"N",HLOOKUP(DI15,$DR$7:$DX17,$DY17,FALSE))</f>
        <v>N</v>
      </c>
      <c r="DJ17" s="362" t="str">
        <f>IF(ISERROR(HLOOKUP(DJ15,$DR$7:$DX17,$DY17,FALSE)),"N",HLOOKUP(DJ15,$DR$7:$DX17,$DY17,FALSE))</f>
        <v>N</v>
      </c>
      <c r="DK17" s="362" t="str">
        <f>IF(ISERROR(HLOOKUP(DK15,$DR$7:$DX17,$DY17,FALSE)),"N",HLOOKUP(DK15,$DR$7:$DX17,$DY17,FALSE))</f>
        <v>N</v>
      </c>
      <c r="DL17" s="362" t="str">
        <f>IF(ISERROR(HLOOKUP(DL15,$DR$7:$DX17,$DY17,FALSE)),"N",HLOOKUP(DL15,$DR$7:$DX17,$DY17,FALSE))</f>
        <v>N</v>
      </c>
      <c r="DM17" s="362" t="str">
        <f>IF(ISERROR(HLOOKUP(DM15,$DR$7:$DX17,$DY17,FALSE)),"N",HLOOKUP(DM15,$DR$7:$DX17,$DY17,FALSE))</f>
        <v>N</v>
      </c>
      <c r="DN17" s="362" t="str">
        <f>IF(ISERROR(HLOOKUP(DN15,$DR$7:$DX17,$DY17,FALSE)),"N",HLOOKUP(DN15,$DR$7:$DX17,$DY17,FALSE))</f>
        <v>N</v>
      </c>
      <c r="DO17" s="362" t="str">
        <f>IF(ISERROR(HLOOKUP(DO15,$DR$7:$DX17,$DY17,FALSE)),"N",HLOOKUP(DO15,$DR$7:$DX17,$DY17,FALSE))</f>
        <v>N</v>
      </c>
      <c r="DP17" s="362">
        <f t="shared" si="25"/>
        <v>0</v>
      </c>
      <c r="DQ17" s="362">
        <f t="shared" si="26"/>
        <v>30</v>
      </c>
      <c r="DR17" s="362" t="str">
        <f>IF('DB Func'!M12&gt;0,"S","N")</f>
        <v>N</v>
      </c>
      <c r="DS17" s="362" t="str">
        <f>IF('DB Func'!R12&gt;0,"S","N")</f>
        <v>N</v>
      </c>
      <c r="DT17" s="362" t="str">
        <f>IF('DB Func'!W12&gt;0,"S","N")</f>
        <v>N</v>
      </c>
      <c r="DU17" s="362" t="str">
        <f>IF('DB Func'!AB12&gt;0,"S","N")</f>
        <v>N</v>
      </c>
      <c r="DV17" s="362" t="str">
        <f>IF('DB Func'!AG12&gt;0,"S","N")</f>
        <v>N</v>
      </c>
      <c r="DW17" s="362" t="str">
        <f>IF('DB Func'!AL12&gt;0,"S","N")</f>
        <v>N</v>
      </c>
      <c r="DX17" s="362" t="str">
        <f>IF('DB Func'!AQ12&gt;0,"S","N")</f>
        <v>N</v>
      </c>
      <c r="DY17" s="362">
        <v>11</v>
      </c>
      <c r="DZ17" s="369">
        <f ca="1">'DB Func'!C12</f>
        <v>0</v>
      </c>
      <c r="EA17" s="362" t="str">
        <f t="shared" ca="1" si="27"/>
        <v>s</v>
      </c>
      <c r="EB17" s="362" t="str">
        <f t="shared" ca="1" si="27"/>
        <v>s</v>
      </c>
      <c r="EC17" s="362" t="str">
        <f t="shared" ca="1" si="27"/>
        <v>s</v>
      </c>
      <c r="ED17" s="362" t="str">
        <f t="shared" ca="1" si="27"/>
        <v>s</v>
      </c>
      <c r="EE17" s="362" t="str">
        <f t="shared" ca="1" si="27"/>
        <v>s</v>
      </c>
      <c r="EF17" s="362" t="str">
        <f t="shared" ca="1" si="27"/>
        <v>s</v>
      </c>
      <c r="EG17" s="362" t="str">
        <f t="shared" ca="1" si="27"/>
        <v>s</v>
      </c>
      <c r="EH17" s="362" t="str">
        <f t="shared" ca="1" si="27"/>
        <v>s</v>
      </c>
      <c r="EI17" s="362" t="str">
        <f t="shared" ca="1" si="27"/>
        <v>s</v>
      </c>
      <c r="EJ17" s="362" t="str">
        <f t="shared" ca="1" si="27"/>
        <v>s</v>
      </c>
      <c r="EK17" s="362" t="str">
        <f t="shared" ca="1" si="27"/>
        <v>s</v>
      </c>
      <c r="EL17" s="362" t="str">
        <f t="shared" ca="1" si="27"/>
        <v>s</v>
      </c>
      <c r="EM17" s="362" t="str">
        <f t="shared" ca="1" si="27"/>
        <v>s</v>
      </c>
      <c r="EN17" s="362" t="str">
        <f t="shared" ca="1" si="27"/>
        <v>s</v>
      </c>
      <c r="EO17" s="362" t="str">
        <f t="shared" ca="1" si="27"/>
        <v>s</v>
      </c>
      <c r="EP17" s="362" t="str">
        <f t="shared" ca="1" si="27"/>
        <v>s</v>
      </c>
      <c r="EQ17" s="362" t="str">
        <f t="shared" ca="1" si="28"/>
        <v>s</v>
      </c>
      <c r="ER17" s="362" t="str">
        <f t="shared" ca="1" si="28"/>
        <v>s</v>
      </c>
      <c r="ES17" s="362" t="str">
        <f t="shared" ca="1" si="28"/>
        <v>s</v>
      </c>
      <c r="ET17" s="362" t="str">
        <f t="shared" ca="1" si="28"/>
        <v>s</v>
      </c>
      <c r="EU17" s="362" t="str">
        <f t="shared" ca="1" si="28"/>
        <v>s</v>
      </c>
      <c r="EV17" s="362" t="str">
        <f t="shared" ca="1" si="28"/>
        <v>s</v>
      </c>
      <c r="EW17" s="362" t="str">
        <f t="shared" ca="1" si="28"/>
        <v>s</v>
      </c>
      <c r="EX17" s="362" t="str">
        <f t="shared" ca="1" si="28"/>
        <v>s</v>
      </c>
      <c r="EY17" s="362" t="str">
        <f t="shared" ca="1" si="28"/>
        <v>s</v>
      </c>
      <c r="EZ17" s="362" t="str">
        <f t="shared" ca="1" si="29"/>
        <v>s</v>
      </c>
      <c r="FA17" s="362" t="str">
        <f t="shared" ca="1" si="29"/>
        <v>s</v>
      </c>
      <c r="FB17" s="362" t="str">
        <f t="shared" ca="1" si="29"/>
        <v>s</v>
      </c>
      <c r="FC17" s="362" t="str">
        <f t="shared" ca="1" si="29"/>
        <v>s</v>
      </c>
      <c r="FD17" s="362" t="str">
        <f t="shared" ca="1" si="29"/>
        <v>s</v>
      </c>
      <c r="FE17" s="362">
        <f t="shared" ca="1" si="30"/>
        <v>30</v>
      </c>
      <c r="FF17" s="362">
        <f t="shared" ca="1" si="31"/>
        <v>0</v>
      </c>
      <c r="FG17" s="362" t="str">
        <f ca="1">IF(AND(YEAR(DZ17)='P Gerais'!D15,MONTH(Lanc!EA17)=4,DAY(Lanc!EA17)&gt;1),"S","N")</f>
        <v>N</v>
      </c>
      <c r="FH17" s="364">
        <f t="shared" ca="1" si="32"/>
        <v>0</v>
      </c>
      <c r="FI17" s="364">
        <f t="shared" si="33"/>
        <v>0</v>
      </c>
      <c r="FJ17" s="387">
        <f t="shared" ca="1" si="34"/>
        <v>0</v>
      </c>
      <c r="FP17" s="363">
        <f ca="1">((FH17-FJ17-FI17+AZ17+AQ17+SUM(Z17:AA17)+SUM(AW17:AX17)+AK17)*IF('DB Func'!GG12="ok",'DB Func'!GD12,0))</f>
        <v>0</v>
      </c>
      <c r="FR17" s="389">
        <f t="shared" ca="1" si="35"/>
        <v>0</v>
      </c>
      <c r="GV17" s="49"/>
      <c r="GW17" s="49"/>
      <c r="GX17" s="49"/>
      <c r="GY17" s="49"/>
      <c r="GZ17" s="49"/>
      <c r="HA17" s="49"/>
      <c r="HB17" s="49"/>
      <c r="HC17" s="49"/>
    </row>
    <row r="18" spans="3:211" ht="30" customHeight="1" thickTop="1" thickBot="1">
      <c r="C18" s="390" t="str">
        <f ca="1">IF('DB Func'!B13="Funcionário 11","",'DB Func'!B13)</f>
        <v/>
      </c>
      <c r="D18" s="391">
        <f ca="1">'DB Func'!CG13</f>
        <v>0</v>
      </c>
      <c r="E18" s="382" t="str">
        <f ca="1">IF(C18="","-",IF(OR(terceiro!E18="ABR",terceiro!F18="ABR"),"Sim","Não"))</f>
        <v>-</v>
      </c>
      <c r="F18" s="383" t="str">
        <f ca="1">IF(C18="","-",IF(OR(Ferias!E18="ABR",Ferias!F18="ABR"),"Sim","Não"))</f>
        <v>-</v>
      </c>
      <c r="G18" s="383">
        <f ca="1">IF(C18="",0,IF(F18="Sim",IF(Ferias!E18="ABR",Ferias!I18,Ferias!J18),0))</f>
        <v>0</v>
      </c>
      <c r="H18" s="185"/>
      <c r="I18" s="185"/>
      <c r="J18" s="398">
        <f t="shared" ca="1" si="8"/>
        <v>0</v>
      </c>
      <c r="K18" s="152"/>
      <c r="L18" s="151"/>
      <c r="M18" s="189"/>
      <c r="N18" s="153"/>
      <c r="O18" s="48"/>
      <c r="P18" s="48"/>
      <c r="Q18" s="48"/>
      <c r="R18" s="49"/>
      <c r="S18" s="49"/>
      <c r="T18" s="49"/>
      <c r="U18" s="49"/>
      <c r="V18" s="49"/>
      <c r="W18" s="49"/>
      <c r="X18" s="49"/>
      <c r="Y18" s="49"/>
      <c r="Z18" s="49"/>
      <c r="AA18" s="49"/>
      <c r="AB18" s="48"/>
      <c r="AC18" s="48"/>
      <c r="AD18" s="49"/>
      <c r="AE18" s="49"/>
      <c r="AF18" s="314"/>
      <c r="AH18" s="400">
        <f ca="1">IF(AND('DB Func'!GE13="Março",'DB Func'!BQ13="2 Parcelas"),(('auxiliar 13 sal'!F14/12*'DB Func'!GF13+AVERAGE('auxiliar 13 sal'!Q14:AB14)+AVERAGE('auxiliar 13 sal'!AE14:AP14)+'auxiliar 13 sal'!F14*'DB Func'!BN13+'auxiliar 13 sal'!F14*'DB Func'!BO13)/2),IF('DB Func'!GE13="Abril",IF('DB Func'!BQ13="Parcela Única",('auxiliar 13 sal'!F14/12*'DB Func'!GF13)+AVERAGE('auxiliar 13 sal'!Q14:AB14)+AVERAGE('auxiliar 13 sal'!AE14:AP14)+('auxiliar 13 sal'!F14*'DB Func'!BN13)+('auxiliar 13 sal'!F14*'DB Func'!BO13),IF('DB Func'!BQ13="2 Parcelas",(('auxiliar 13 sal'!F14/12*'DB Func'!GF13+AVERAGE('auxiliar 13 sal'!Q14:AB14)+AVERAGE('auxiliar 13 sal'!AE14:AP14)+'auxiliar 13 sal'!F14*'DB Func'!BN13+'auxiliar 13 sal'!F14*'DB Func'!BO13)/2))),0))</f>
        <v>0</v>
      </c>
      <c r="AK18" s="364">
        <f t="shared" ca="1" si="9"/>
        <v>0</v>
      </c>
      <c r="AL18" s="364">
        <f t="shared" ca="1" si="10"/>
        <v>0</v>
      </c>
      <c r="AM18" s="364">
        <f t="shared" ca="1" si="11"/>
        <v>0</v>
      </c>
      <c r="AN18" s="364">
        <f t="shared" ca="1" si="12"/>
        <v>0</v>
      </c>
      <c r="AO18" s="364">
        <f t="shared" ca="1" si="13"/>
        <v>0</v>
      </c>
      <c r="AP18" s="364">
        <f t="shared" ca="1" si="14"/>
        <v>0</v>
      </c>
      <c r="AQ18" s="364">
        <f t="shared" ca="1" si="15"/>
        <v>0</v>
      </c>
      <c r="AR18" s="364">
        <f>IF(OR(M18="",M18=0),0,((FH18/220)*('Ho Ex'!$C$8+$AS$6))*M18)</f>
        <v>0</v>
      </c>
      <c r="AS18" s="364">
        <f>IF(OR(N18="",N18=0),0,((FH18/220*('DB Func'!GD13+Lanc!$AS$6))*('Ho Ex'!$I$8+$AS$6))*(N18/52.5*60))</f>
        <v>0</v>
      </c>
      <c r="AT18" s="364">
        <f>IF(OR(M18="",M18=0),0,((FH18/220)*('Ho Ex'!$J$8+$AS$6))*O18)</f>
        <v>0</v>
      </c>
      <c r="AU18" s="364">
        <f>IF(OR(M18="",M18=0),0,((FH18/220)*('Ho Ex'!I21+$AS$6))*P18)</f>
        <v>0</v>
      </c>
      <c r="AV18" s="364">
        <f>IF(OR(M18="",M18=0),0,((FH18/220)*('Ho Ex'!C21+$AS$6))*Q18)</f>
        <v>0</v>
      </c>
      <c r="AW18" s="364">
        <f ca="1">FH18*'DB Func'!BN13</f>
        <v>0</v>
      </c>
      <c r="AX18" s="364">
        <f ca="1">FH18*'DB Func'!BO13</f>
        <v>0</v>
      </c>
      <c r="AY18" s="364">
        <f ca="1">IF(FJ18=0,0,VLOOKUP(FJ18,'P Gerais'!$D$39:$G$41,3,TRUE)*Func11!$F$68)</f>
        <v>0</v>
      </c>
      <c r="AZ18" s="364">
        <f t="shared" si="16"/>
        <v>0</v>
      </c>
      <c r="BA18" s="364">
        <f ca="1">((FH18-FJ18-FI18+AZ18+AQ18+SUM(Z18:AA18)+SUM(AW18:AX18)+AK18)*IF('DB Func'!GG13="ok",'DB Func'!GD13,0))+(FH18-FJ18-FI18+AZ18+AQ18+SUM(Z18:AA18)+SUM(AW18:AX18))+AK18</f>
        <v>0</v>
      </c>
      <c r="BB18" s="385">
        <f ca="1">VLOOKUP(BA18,'P Gerais'!$D$22:$G$25,3,TRUE)</f>
        <v>0.08</v>
      </c>
      <c r="BC18" s="364">
        <f ca="1">IF(BA18&lt;'P Gerais'!$D$25,BA18*BB18,Lanc!BB18)</f>
        <v>0</v>
      </c>
      <c r="BD18" s="364">
        <f ca="1">BA18-BC18-('DB Func'!GB13*'P Gerais'!$D$35)</f>
        <v>0</v>
      </c>
      <c r="BE18" s="386">
        <f ca="1">VLOOKUP(BD18,'P Gerais'!$D$29:$F$33,3,TRUE)</f>
        <v>0</v>
      </c>
      <c r="BF18" s="364">
        <f t="shared" ca="1" si="17"/>
        <v>0</v>
      </c>
      <c r="BG18" s="364">
        <f ca="1">VLOOKUP(BD18,'P Gerais'!$D$29:$G$33,4,TRUE)</f>
        <v>0</v>
      </c>
      <c r="BH18" s="364">
        <f t="shared" ca="1" si="18"/>
        <v>0</v>
      </c>
      <c r="BI18" s="364">
        <f t="shared" ca="1" si="19"/>
        <v>0</v>
      </c>
      <c r="BJ18" s="362">
        <f ca="1">'DB Func'!G13</f>
        <v>0</v>
      </c>
      <c r="BK18" s="362">
        <f ca="1">'DB Func'!FW13</f>
        <v>0</v>
      </c>
      <c r="BL18" s="364">
        <f ca="1">D18*'P Gerais'!$D$13</f>
        <v>0</v>
      </c>
      <c r="BM18" s="364">
        <f ca="1">D18*'P Gerais'!$D$14</f>
        <v>0</v>
      </c>
      <c r="BN18" s="364">
        <f ca="1">D18*'P Gerais'!$D$16</f>
        <v>0</v>
      </c>
      <c r="BO18" s="364">
        <f ca="1">D18*'P Gerais'!$D$17</f>
        <v>0</v>
      </c>
      <c r="BP18" s="364">
        <f ca="1">D18*'P Gerais'!$D$18</f>
        <v>0</v>
      </c>
      <c r="BQ18" s="385">
        <f ca="1">VLOOKUP(D18,'P Gerais'!$D$22:$G$24,3,TRUE)</f>
        <v>0.08</v>
      </c>
      <c r="BR18" s="385">
        <f ca="1">VLOOKUP(D18,'P Gerais'!$D$29:$G$33,3,TRUE)</f>
        <v>0</v>
      </c>
      <c r="BS18" s="385">
        <f ca="1">'DB Func'!BN13</f>
        <v>0</v>
      </c>
      <c r="BT18" s="385">
        <f ca="1">'DB Func'!BO13</f>
        <v>0</v>
      </c>
      <c r="BU18" s="385">
        <f ca="1">'DB Func'!FX13</f>
        <v>0</v>
      </c>
      <c r="BV18" s="364">
        <f t="shared" ca="1" si="20"/>
        <v>-0.08</v>
      </c>
      <c r="BW18" s="364">
        <f ca="1">BV18-'DB Func'!GC13</f>
        <v>-0.08</v>
      </c>
      <c r="BX18" s="362">
        <f ca="1">IFERROR(VLOOKUP(BW18,'P Gerais'!$D$29:$G$33,3,TRUE)*BW18,0)</f>
        <v>0</v>
      </c>
      <c r="BY18" s="364">
        <f ca="1">IFERROR(BX18-VLOOKUP(BW18,'P Gerais'!$D$29:$H$33,4,TRUE),0)</f>
        <v>0</v>
      </c>
      <c r="BZ18" s="364">
        <f ca="1">D18*'DB Func'!GD13</f>
        <v>0</v>
      </c>
      <c r="CB18" s="364">
        <f t="shared" ca="1" si="21"/>
        <v>0</v>
      </c>
      <c r="CC18" s="364">
        <f t="shared" si="22"/>
        <v>0</v>
      </c>
      <c r="CD18" s="364">
        <f t="shared" si="23"/>
        <v>0</v>
      </c>
      <c r="CF18" s="362" t="str">
        <f t="shared" ca="1" si="24"/>
        <v>não</v>
      </c>
      <c r="CG18" s="362">
        <f ca="1">IF($CH$8=1,DAY('DB Func'!C13),0)</f>
        <v>0</v>
      </c>
      <c r="CH18" s="362">
        <f ca="1">IF(CI18=0,0,MONTH('DB Func'!C13))</f>
        <v>0</v>
      </c>
      <c r="CI18" s="362">
        <f ca="1">IF('P Gerais'!D16=YEAR('DB Func'!C13),YEAR('DB Func'!C13),0)</f>
        <v>0</v>
      </c>
      <c r="CJ18" s="371">
        <v>41</v>
      </c>
      <c r="CK18" s="363"/>
      <c r="CL18" s="362" t="str">
        <f ca="1">IF(ISERROR(HLOOKUP(CL16,$DR$7:$DX18,$DY18,FALSE)),"N",HLOOKUP(CL16,$DR$7:$DX18,$DY18,FALSE))</f>
        <v>N</v>
      </c>
      <c r="CM18" s="362" t="str">
        <f ca="1">IF(ISERROR(HLOOKUP(CM16,$DR$7:$DX18,$DY18,FALSE)),"N",HLOOKUP(CM16,$DR$7:$DX18,$DY18,FALSE))</f>
        <v>N</v>
      </c>
      <c r="CN18" s="362" t="str">
        <f ca="1">IF(ISERROR(HLOOKUP(CN16,$DR$7:$DX18,$DY18,FALSE)),"N",HLOOKUP(CN16,$DR$7:$DX18,$DY18,FALSE))</f>
        <v>N</v>
      </c>
      <c r="CO18" s="362" t="str">
        <f>IF(ISERROR(HLOOKUP(CO16,$DR$7:$DX18,$DY18,FALSE)),"N",HLOOKUP(CO16,$DR$7:$DX18,$DY18,FALSE))</f>
        <v>N</v>
      </c>
      <c r="CP18" s="362" t="str">
        <f ca="1">IF(ISERROR(HLOOKUP(CP16,$DR$7:$DX18,$DY18,FALSE)),"N",HLOOKUP(CP16,$DR$7:$DX18,$DY18,FALSE))</f>
        <v>N</v>
      </c>
      <c r="CQ18" s="362" t="str">
        <f ca="1">IF(ISERROR(HLOOKUP(CQ16,$DR$7:$DX18,$DY18,FALSE)),"N",HLOOKUP(CQ16,$DR$7:$DX18,$DY18,FALSE))</f>
        <v>N</v>
      </c>
      <c r="CR18" s="362" t="str">
        <f ca="1">IF(ISERROR(HLOOKUP(CR16,$DR$7:$DX18,$DY18,FALSE)),"N",HLOOKUP(CR16,$DR$7:$DX18,$DY18,FALSE))</f>
        <v>N</v>
      </c>
      <c r="CS18" s="362" t="str">
        <f ca="1">IF(ISERROR(HLOOKUP(CS16,$DR$7:$DX18,$DY18,FALSE)),"N",HLOOKUP(CS16,$DR$7:$DX18,$DY18,FALSE))</f>
        <v>N</v>
      </c>
      <c r="CT18" s="362" t="str">
        <f ca="1">IF(ISERROR(HLOOKUP(CT16,$DR$7:$DX18,$DY18,FALSE)),"N",HLOOKUP(CT16,$DR$7:$DX18,$DY18,FALSE))</f>
        <v>N</v>
      </c>
      <c r="CU18" s="362" t="str">
        <f ca="1">IF(ISERROR(HLOOKUP(CU16,$DR$7:$DX18,$DY18,FALSE)),"N",HLOOKUP(CU16,$DR$7:$DX18,$DY18,FALSE))</f>
        <v>N</v>
      </c>
      <c r="CV18" s="362" t="str">
        <f>IF(ISERROR(HLOOKUP(CV16,$DR$7:$DX18,$DY18,FALSE)),"N",HLOOKUP(CV16,$DR$7:$DX18,$DY18,FALSE))</f>
        <v>N</v>
      </c>
      <c r="CW18" s="362" t="str">
        <f ca="1">IF(ISERROR(HLOOKUP(CW16,$DR$7:$DX18,$DY18,FALSE)),"N",HLOOKUP(CW16,$DR$7:$DX18,$DY18,FALSE))</f>
        <v>N</v>
      </c>
      <c r="CX18" s="362" t="str">
        <f ca="1">IF(ISERROR(HLOOKUP(CX16,$DR$7:$DX18,$DY18,FALSE)),"N",HLOOKUP(CX16,$DR$7:$DX18,$DY18,FALSE))</f>
        <v>N</v>
      </c>
      <c r="CY18" s="362" t="str">
        <f ca="1">IF(ISERROR(HLOOKUP(CY16,$DR$7:$DX18,$DY18,FALSE)),"N",HLOOKUP(CY16,$DR$7:$DX18,$DY18,FALSE))</f>
        <v>N</v>
      </c>
      <c r="CZ18" s="362" t="str">
        <f ca="1">IF(ISERROR(HLOOKUP(CZ16,$DR$7:$DX18,$DY18,FALSE)),"N",HLOOKUP(CZ16,$DR$7:$DX18,$DY18,FALSE))</f>
        <v>N</v>
      </c>
      <c r="DA18" s="362" t="str">
        <f ca="1">IF(ISERROR(HLOOKUP(DA16,$DR$7:$DX18,$DY18,FALSE)),"N",HLOOKUP(DA16,$DR$7:$DX18,$DY18,FALSE))</f>
        <v>N</v>
      </c>
      <c r="DB18" s="362" t="str">
        <f ca="1">IF(ISERROR(HLOOKUP(DB16,$DR$7:$DX18,$DY18,FALSE)),"N",HLOOKUP(DB16,$DR$7:$DX18,$DY18,FALSE))</f>
        <v>N</v>
      </c>
      <c r="DC18" s="362" t="str">
        <f>IF(ISERROR(HLOOKUP(DC16,$DR$7:$DX18,$DY18,FALSE)),"N",HLOOKUP(DC16,$DR$7:$DX18,$DY18,FALSE))</f>
        <v>N</v>
      </c>
      <c r="DD18" s="362" t="str">
        <f ca="1">IF(ISERROR(HLOOKUP(DD16,$DR$7:$DX18,$DY18,FALSE)),"N",HLOOKUP(DD16,$DR$7:$DX18,$DY18,FALSE))</f>
        <v>N</v>
      </c>
      <c r="DE18" s="362" t="str">
        <f ca="1">IF(ISERROR(HLOOKUP(DE16,$DR$7:$DX18,$DY18,FALSE)),"N",HLOOKUP(DE16,$DR$7:$DX18,$DY18,FALSE))</f>
        <v>N</v>
      </c>
      <c r="DF18" s="362" t="str">
        <f ca="1">IF(ISERROR(HLOOKUP(DF16,$DR$7:$DX18,$DY18,FALSE)),"N",HLOOKUP(DF16,$DR$7:$DX18,$DY18,FALSE))</f>
        <v>N</v>
      </c>
      <c r="DG18" s="362" t="str">
        <f ca="1">IF(ISERROR(HLOOKUP(DG16,$DR$7:$DX18,$DY18,FALSE)),"N",HLOOKUP(DG16,$DR$7:$DX18,$DY18,FALSE))</f>
        <v>N</v>
      </c>
      <c r="DH18" s="362" t="str">
        <f ca="1">IF(ISERROR(HLOOKUP(DH16,$DR$7:$DX18,$DY18,FALSE)),"N",HLOOKUP(DH16,$DR$7:$DX18,$DY18,FALSE))</f>
        <v>N</v>
      </c>
      <c r="DI18" s="362" t="str">
        <f ca="1">IF(ISERROR(HLOOKUP(DI16,$DR$7:$DX18,$DY18,FALSE)),"N",HLOOKUP(DI16,$DR$7:$DX18,$DY18,FALSE))</f>
        <v>N</v>
      </c>
      <c r="DJ18" s="362" t="str">
        <f>IF(ISERROR(HLOOKUP(DJ16,$DR$7:$DX18,$DY18,FALSE)),"N",HLOOKUP(DJ16,$DR$7:$DX18,$DY18,FALSE))</f>
        <v>N</v>
      </c>
      <c r="DK18" s="362" t="str">
        <f ca="1">IF(ISERROR(HLOOKUP(DK16,$DR$7:$DX18,$DY18,FALSE)),"N",HLOOKUP(DK16,$DR$7:$DX18,$DY18,FALSE))</f>
        <v>N</v>
      </c>
      <c r="DL18" s="362" t="str">
        <f ca="1">IF(ISERROR(HLOOKUP(DL16,$DR$7:$DX18,$DY18,FALSE)),"N",HLOOKUP(DL16,$DR$7:$DX18,$DY18,FALSE))</f>
        <v>N</v>
      </c>
      <c r="DM18" s="362" t="str">
        <f ca="1">IF(ISERROR(HLOOKUP(DM16,$DR$7:$DX18,$DY18,FALSE)),"N",HLOOKUP(DM16,$DR$7:$DX18,$DY18,FALSE))</f>
        <v>N</v>
      </c>
      <c r="DN18" s="362" t="str">
        <f ca="1">IF(ISERROR(HLOOKUP(DN16,$DR$7:$DX18,$DY18,FALSE)),"N",HLOOKUP(DN16,$DR$7:$DX18,$DY18,FALSE))</f>
        <v>N</v>
      </c>
      <c r="DO18" s="362" t="str">
        <f ca="1">IF(ISERROR(HLOOKUP(DO16,$DR$7:$DX18,$DY18,FALSE)),"N",HLOOKUP(DO16,$DR$7:$DX18,$DY18,FALSE))</f>
        <v>N</v>
      </c>
      <c r="DP18" s="362">
        <f t="shared" ca="1" si="25"/>
        <v>0</v>
      </c>
      <c r="DQ18" s="362">
        <f t="shared" ca="1" si="26"/>
        <v>30</v>
      </c>
      <c r="DR18" s="362" t="str">
        <f>IF('DB Func'!M13&gt;0,"S","N")</f>
        <v>N</v>
      </c>
      <c r="DS18" s="362" t="str">
        <f>IF('DB Func'!R13&gt;0,"S","N")</f>
        <v>N</v>
      </c>
      <c r="DT18" s="362" t="str">
        <f>IF('DB Func'!W13&gt;0,"S","N")</f>
        <v>N</v>
      </c>
      <c r="DU18" s="362" t="str">
        <f>IF('DB Func'!AB13&gt;0,"S","N")</f>
        <v>N</v>
      </c>
      <c r="DV18" s="362" t="str">
        <f>IF('DB Func'!AG13&gt;0,"S","N")</f>
        <v>N</v>
      </c>
      <c r="DW18" s="362" t="str">
        <f>IF('DB Func'!AL13&gt;0,"S","N")</f>
        <v>N</v>
      </c>
      <c r="DX18" s="362" t="str">
        <f>IF('DB Func'!AQ13&gt;0,"S","N")</f>
        <v>N</v>
      </c>
      <c r="DY18" s="362">
        <v>12</v>
      </c>
      <c r="DZ18" s="369">
        <f ca="1">'DB Func'!C13</f>
        <v>0</v>
      </c>
      <c r="EA18" s="362" t="str">
        <f t="shared" ca="1" si="27"/>
        <v>s</v>
      </c>
      <c r="EB18" s="362" t="str">
        <f t="shared" ca="1" si="27"/>
        <v>s</v>
      </c>
      <c r="EC18" s="362" t="str">
        <f t="shared" ca="1" si="27"/>
        <v>s</v>
      </c>
      <c r="ED18" s="362" t="str">
        <f t="shared" ca="1" si="27"/>
        <v>s</v>
      </c>
      <c r="EE18" s="362" t="str">
        <f t="shared" ca="1" si="27"/>
        <v>s</v>
      </c>
      <c r="EF18" s="362" t="str">
        <f t="shared" ca="1" si="27"/>
        <v>s</v>
      </c>
      <c r="EG18" s="362" t="str">
        <f t="shared" ca="1" si="27"/>
        <v>s</v>
      </c>
      <c r="EH18" s="362" t="str">
        <f t="shared" ca="1" si="27"/>
        <v>s</v>
      </c>
      <c r="EI18" s="362" t="str">
        <f t="shared" ca="1" si="27"/>
        <v>s</v>
      </c>
      <c r="EJ18" s="362" t="str">
        <f t="shared" ca="1" si="27"/>
        <v>s</v>
      </c>
      <c r="EK18" s="362" t="str">
        <f t="shared" ca="1" si="27"/>
        <v>s</v>
      </c>
      <c r="EL18" s="362" t="str">
        <f t="shared" ca="1" si="27"/>
        <v>s</v>
      </c>
      <c r="EM18" s="362" t="str">
        <f t="shared" ca="1" si="27"/>
        <v>s</v>
      </c>
      <c r="EN18" s="362" t="str">
        <f t="shared" ca="1" si="27"/>
        <v>s</v>
      </c>
      <c r="EO18" s="362" t="str">
        <f t="shared" ca="1" si="27"/>
        <v>s</v>
      </c>
      <c r="EP18" s="362" t="str">
        <f t="shared" ca="1" si="27"/>
        <v>s</v>
      </c>
      <c r="EQ18" s="362" t="str">
        <f t="shared" ca="1" si="28"/>
        <v>s</v>
      </c>
      <c r="ER18" s="362" t="str">
        <f t="shared" ca="1" si="28"/>
        <v>s</v>
      </c>
      <c r="ES18" s="362" t="str">
        <f t="shared" ca="1" si="28"/>
        <v>s</v>
      </c>
      <c r="ET18" s="362" t="str">
        <f t="shared" ca="1" si="28"/>
        <v>s</v>
      </c>
      <c r="EU18" s="362" t="str">
        <f t="shared" ca="1" si="28"/>
        <v>s</v>
      </c>
      <c r="EV18" s="362" t="str">
        <f t="shared" ca="1" si="28"/>
        <v>s</v>
      </c>
      <c r="EW18" s="362" t="str">
        <f t="shared" ca="1" si="28"/>
        <v>s</v>
      </c>
      <c r="EX18" s="362" t="str">
        <f t="shared" ca="1" si="28"/>
        <v>s</v>
      </c>
      <c r="EY18" s="362" t="str">
        <f t="shared" ca="1" si="28"/>
        <v>s</v>
      </c>
      <c r="EZ18" s="362" t="str">
        <f t="shared" ca="1" si="29"/>
        <v>s</v>
      </c>
      <c r="FA18" s="362" t="str">
        <f t="shared" ca="1" si="29"/>
        <v>s</v>
      </c>
      <c r="FB18" s="362" t="str">
        <f t="shared" ca="1" si="29"/>
        <v>s</v>
      </c>
      <c r="FC18" s="362" t="str">
        <f t="shared" ca="1" si="29"/>
        <v>s</v>
      </c>
      <c r="FD18" s="362" t="str">
        <f t="shared" ca="1" si="29"/>
        <v>s</v>
      </c>
      <c r="FE18" s="362">
        <f t="shared" ca="1" si="30"/>
        <v>30</v>
      </c>
      <c r="FF18" s="362">
        <f t="shared" ca="1" si="31"/>
        <v>0</v>
      </c>
      <c r="FG18" s="362" t="str">
        <f ca="1">IF(AND(YEAR(DZ18)='P Gerais'!D16,MONTH(Lanc!EA18)=4,DAY(Lanc!EA18)&gt;1),"S","N")</f>
        <v>N</v>
      </c>
      <c r="FH18" s="364">
        <f t="shared" ca="1" si="32"/>
        <v>0</v>
      </c>
      <c r="FI18" s="364">
        <f t="shared" si="33"/>
        <v>0</v>
      </c>
      <c r="FJ18" s="387">
        <f t="shared" ca="1" si="34"/>
        <v>0</v>
      </c>
      <c r="FP18" s="363">
        <f ca="1">((FH18-FJ18-FI18+AZ18+AQ18+SUM(Z18:AA18)+SUM(AW18:AX18)+AK18)*IF('DB Func'!GG13="ok",'DB Func'!GD13,0))</f>
        <v>0</v>
      </c>
      <c r="FR18" s="389">
        <f t="shared" ca="1" si="35"/>
        <v>0</v>
      </c>
      <c r="GV18" s="49"/>
      <c r="GW18" s="49"/>
      <c r="GX18" s="49"/>
      <c r="GY18" s="49"/>
      <c r="GZ18" s="49"/>
      <c r="HA18" s="49"/>
      <c r="HB18" s="49"/>
      <c r="HC18" s="49"/>
    </row>
    <row r="19" spans="3:211" ht="30" customHeight="1" thickTop="1" thickBot="1">
      <c r="C19" s="390" t="str">
        <f ca="1">IF('DB Func'!B14="Funcionário 12","",'DB Func'!B14)</f>
        <v/>
      </c>
      <c r="D19" s="391">
        <f ca="1">'DB Func'!CG14</f>
        <v>0</v>
      </c>
      <c r="E19" s="382" t="str">
        <f ca="1">IF(C19="","-",IF(OR(terceiro!E19="ABR",terceiro!F19="ABR"),"Sim","Não"))</f>
        <v>-</v>
      </c>
      <c r="F19" s="383" t="str">
        <f ca="1">IF(C19="","-",IF(OR(Ferias!E19="ABR",Ferias!F19="ABR"),"Sim","Não"))</f>
        <v>-</v>
      </c>
      <c r="G19" s="383">
        <f ca="1">IF(C19="",0,IF(F19="Sim",IF(Ferias!E19="ABR",Ferias!I19,Ferias!J19),0))</f>
        <v>0</v>
      </c>
      <c r="H19" s="185"/>
      <c r="I19" s="185"/>
      <c r="J19" s="398">
        <f t="shared" ca="1" si="8"/>
        <v>0</v>
      </c>
      <c r="K19" s="152"/>
      <c r="L19" s="151"/>
      <c r="M19" s="189"/>
      <c r="N19" s="153"/>
      <c r="O19" s="48"/>
      <c r="P19" s="48"/>
      <c r="Q19" s="48"/>
      <c r="R19" s="49"/>
      <c r="S19" s="49"/>
      <c r="T19" s="49"/>
      <c r="U19" s="49"/>
      <c r="V19" s="49"/>
      <c r="W19" s="49"/>
      <c r="X19" s="49"/>
      <c r="Y19" s="49"/>
      <c r="Z19" s="49"/>
      <c r="AA19" s="49"/>
      <c r="AB19" s="48"/>
      <c r="AC19" s="48"/>
      <c r="AD19" s="49"/>
      <c r="AE19" s="49"/>
      <c r="AF19" s="314"/>
      <c r="AH19" s="400">
        <f ca="1">IF(AND('DB Func'!GE14="Março",'DB Func'!BQ14="2 Parcelas"),(('auxiliar 13 sal'!F15/12*'DB Func'!GF14+AVERAGE('auxiliar 13 sal'!Q15:AB15)+AVERAGE('auxiliar 13 sal'!AE15:AP15)+'auxiliar 13 sal'!F15*'DB Func'!BN14+'auxiliar 13 sal'!F15*'DB Func'!BO14)/2),IF('DB Func'!GE14="Abril",IF('DB Func'!BQ14="Parcela Única",('auxiliar 13 sal'!F15/12*'DB Func'!GF14)+AVERAGE('auxiliar 13 sal'!Q15:AB15)+AVERAGE('auxiliar 13 sal'!AE15:AP15)+('auxiliar 13 sal'!F15*'DB Func'!BN14)+('auxiliar 13 sal'!F15*'DB Func'!BO14),IF('DB Func'!BQ14="2 Parcelas",(('auxiliar 13 sal'!F15/12*'DB Func'!GF14+AVERAGE('auxiliar 13 sal'!Q15:AB15)+AVERAGE('auxiliar 13 sal'!AE15:AP15)+'auxiliar 13 sal'!F15*'DB Func'!BN14+'auxiliar 13 sal'!F15*'DB Func'!BO14)/2))),0))</f>
        <v>0</v>
      </c>
      <c r="AK19" s="364">
        <f t="shared" ca="1" si="9"/>
        <v>0</v>
      </c>
      <c r="AL19" s="364">
        <f t="shared" ca="1" si="10"/>
        <v>0</v>
      </c>
      <c r="AM19" s="364">
        <f t="shared" ca="1" si="11"/>
        <v>0</v>
      </c>
      <c r="AN19" s="364">
        <f t="shared" ca="1" si="12"/>
        <v>0</v>
      </c>
      <c r="AO19" s="364">
        <f t="shared" ca="1" si="13"/>
        <v>0</v>
      </c>
      <c r="AP19" s="364">
        <f t="shared" ca="1" si="14"/>
        <v>0</v>
      </c>
      <c r="AQ19" s="364">
        <f t="shared" ca="1" si="15"/>
        <v>0</v>
      </c>
      <c r="AR19" s="364">
        <f>IF(OR(M19="",M19=0),0,((FH19/220)*('Ho Ex'!$C$8+$AS$6))*M19)</f>
        <v>0</v>
      </c>
      <c r="AS19" s="364">
        <f>IF(OR(N19="",N19=0),0,((FH19/220*('DB Func'!GD14+Lanc!$AS$6))*('Ho Ex'!$I$8+$AS$6))*(N19/52.5*60))</f>
        <v>0</v>
      </c>
      <c r="AT19" s="364">
        <f>IF(OR(M19="",M19=0),0,((FH19/220)*('Ho Ex'!$J$8+$AS$6))*O19)</f>
        <v>0</v>
      </c>
      <c r="AU19" s="364">
        <f>IF(OR(M19="",M19=0),0,((FH19/220)*('Ho Ex'!I22+$AS$6))*P19)</f>
        <v>0</v>
      </c>
      <c r="AV19" s="364">
        <f>IF(OR(M19="",M19=0),0,((FH19/220)*('Ho Ex'!C22+$AS$6))*Q19)</f>
        <v>0</v>
      </c>
      <c r="AW19" s="364">
        <f ca="1">FH19*'DB Func'!BN14</f>
        <v>0</v>
      </c>
      <c r="AX19" s="364">
        <f ca="1">FH19*'DB Func'!BO14</f>
        <v>0</v>
      </c>
      <c r="AY19" s="364">
        <f ca="1">IF(FJ19=0,0,VLOOKUP(FJ19,'P Gerais'!$D$39:$G$41,3,TRUE)*Func12!$F$68)</f>
        <v>0</v>
      </c>
      <c r="AZ19" s="364">
        <f t="shared" si="16"/>
        <v>0</v>
      </c>
      <c r="BA19" s="364">
        <f ca="1">((FH19-FJ19-FI19+AZ19+AQ19+SUM(Z19:AA19)+SUM(AW19:AX19)+AK19)*IF('DB Func'!GG14="ok",'DB Func'!GD14,0))+(FH19-FJ19-FI19+AZ19+AQ19+SUM(Z19:AA19)+SUM(AW19:AX19))+AK19</f>
        <v>0</v>
      </c>
      <c r="BB19" s="385">
        <f ca="1">VLOOKUP(BA19,'P Gerais'!$D$22:$G$25,3,TRUE)</f>
        <v>0.08</v>
      </c>
      <c r="BC19" s="364">
        <f ca="1">IF(BA19&lt;'P Gerais'!$D$25,BA19*BB19,Lanc!BB19)</f>
        <v>0</v>
      </c>
      <c r="BD19" s="364">
        <f ca="1">BA19-BC19-('DB Func'!GB14*'P Gerais'!$D$35)</f>
        <v>0</v>
      </c>
      <c r="BE19" s="386">
        <f ca="1">VLOOKUP(BD19,'P Gerais'!$D$29:$F$33,3,TRUE)</f>
        <v>0</v>
      </c>
      <c r="BF19" s="364">
        <f t="shared" ca="1" si="17"/>
        <v>0</v>
      </c>
      <c r="BG19" s="364">
        <f ca="1">VLOOKUP(BD19,'P Gerais'!$D$29:$G$33,4,TRUE)</f>
        <v>0</v>
      </c>
      <c r="BH19" s="364">
        <f t="shared" ca="1" si="18"/>
        <v>0</v>
      </c>
      <c r="BI19" s="364">
        <f t="shared" ca="1" si="19"/>
        <v>0</v>
      </c>
      <c r="BJ19" s="362">
        <f ca="1">'DB Func'!G14</f>
        <v>0</v>
      </c>
      <c r="BK19" s="362">
        <f ca="1">'DB Func'!FW14</f>
        <v>0</v>
      </c>
      <c r="BL19" s="364">
        <f ca="1">D19*'P Gerais'!$D$13</f>
        <v>0</v>
      </c>
      <c r="BM19" s="364">
        <f ca="1">D19*'P Gerais'!$D$14</f>
        <v>0</v>
      </c>
      <c r="BN19" s="364">
        <f ca="1">D19*'P Gerais'!$D$16</f>
        <v>0</v>
      </c>
      <c r="BO19" s="364">
        <f ca="1">D19*'P Gerais'!$D$17</f>
        <v>0</v>
      </c>
      <c r="BP19" s="364">
        <f ca="1">D19*'P Gerais'!$D$18</f>
        <v>0</v>
      </c>
      <c r="BQ19" s="385">
        <f ca="1">VLOOKUP(D19,'P Gerais'!$D$22:$G$24,3,TRUE)</f>
        <v>0.08</v>
      </c>
      <c r="BR19" s="385">
        <f ca="1">VLOOKUP(D19,'P Gerais'!$D$29:$G$33,3,TRUE)</f>
        <v>0</v>
      </c>
      <c r="BS19" s="385">
        <f ca="1">'DB Func'!BN14</f>
        <v>0</v>
      </c>
      <c r="BT19" s="385">
        <f ca="1">'DB Func'!BO14</f>
        <v>0</v>
      </c>
      <c r="BU19" s="385">
        <f ca="1">'DB Func'!FX14</f>
        <v>0</v>
      </c>
      <c r="BV19" s="364">
        <f t="shared" ca="1" si="20"/>
        <v>-0.08</v>
      </c>
      <c r="BW19" s="364">
        <f ca="1">BV19-'DB Func'!GC14</f>
        <v>-0.08</v>
      </c>
      <c r="BX19" s="362">
        <f ca="1">IFERROR(VLOOKUP(BW19,'P Gerais'!$D$29:$G$33,3,TRUE)*BW19,0)</f>
        <v>0</v>
      </c>
      <c r="BY19" s="364">
        <f ca="1">IFERROR(BX19-VLOOKUP(BW19,'P Gerais'!$D$29:$H$33,4,TRUE),0)</f>
        <v>0</v>
      </c>
      <c r="BZ19" s="364">
        <f ca="1">D19*'DB Func'!GD14</f>
        <v>0</v>
      </c>
      <c r="CB19" s="364">
        <f t="shared" ca="1" si="21"/>
        <v>0</v>
      </c>
      <c r="CC19" s="364">
        <f t="shared" si="22"/>
        <v>0</v>
      </c>
      <c r="CD19" s="364">
        <f t="shared" si="23"/>
        <v>0</v>
      </c>
      <c r="CF19" s="362" t="str">
        <f t="shared" ca="1" si="24"/>
        <v>não</v>
      </c>
      <c r="CG19" s="362">
        <f ca="1">IF($CH$8=1,DAY('DB Func'!C14),0)</f>
        <v>0</v>
      </c>
      <c r="CH19" s="362">
        <f ca="1">IF(CI19=0,0,MONTH('DB Func'!C14))</f>
        <v>0</v>
      </c>
      <c r="CI19" s="362">
        <f ca="1">IF('P Gerais'!D17=YEAR('DB Func'!C14),YEAR('DB Func'!C14),0)</f>
        <v>0</v>
      </c>
      <c r="CJ19" s="371">
        <v>42</v>
      </c>
      <c r="CK19" s="363"/>
      <c r="CL19" s="362" t="str">
        <f>IF(ISERROR(HLOOKUP(CL17,$DR$7:$DX19,$DY19,FALSE)),"N",HLOOKUP(CL17,$DR$7:$DX19,$DY19,FALSE))</f>
        <v>N</v>
      </c>
      <c r="CM19" s="362" t="str">
        <f>IF(ISERROR(HLOOKUP(CM17,$DR$7:$DX19,$DY19,FALSE)),"N",HLOOKUP(CM17,$DR$7:$DX19,$DY19,FALSE))</f>
        <v>N</v>
      </c>
      <c r="CN19" s="362" t="str">
        <f>IF(ISERROR(HLOOKUP(CN17,$DR$7:$DX19,$DY19,FALSE)),"N",HLOOKUP(CN17,$DR$7:$DX19,$DY19,FALSE))</f>
        <v>N</v>
      </c>
      <c r="CO19" s="362" t="str">
        <f>IF(ISERROR(HLOOKUP(CO17,$DR$7:$DX19,$DY19,FALSE)),"N",HLOOKUP(CO17,$DR$7:$DX19,$DY19,FALSE))</f>
        <v>N</v>
      </c>
      <c r="CP19" s="362" t="str">
        <f>IF(ISERROR(HLOOKUP(CP17,$DR$7:$DX19,$DY19,FALSE)),"N",HLOOKUP(CP17,$DR$7:$DX19,$DY19,FALSE))</f>
        <v>N</v>
      </c>
      <c r="CQ19" s="362" t="str">
        <f>IF(ISERROR(HLOOKUP(CQ17,$DR$7:$DX19,$DY19,FALSE)),"N",HLOOKUP(CQ17,$DR$7:$DX19,$DY19,FALSE))</f>
        <v>N</v>
      </c>
      <c r="CR19" s="362" t="str">
        <f>IF(ISERROR(HLOOKUP(CR17,$DR$7:$DX19,$DY19,FALSE)),"N",HLOOKUP(CR17,$DR$7:$DX19,$DY19,FALSE))</f>
        <v>N</v>
      </c>
      <c r="CS19" s="362" t="str">
        <f>IF(ISERROR(HLOOKUP(CS17,$DR$7:$DX19,$DY19,FALSE)),"N",HLOOKUP(CS17,$DR$7:$DX19,$DY19,FALSE))</f>
        <v>N</v>
      </c>
      <c r="CT19" s="362" t="str">
        <f>IF(ISERROR(HLOOKUP(CT17,$DR$7:$DX19,$DY19,FALSE)),"N",HLOOKUP(CT17,$DR$7:$DX19,$DY19,FALSE))</f>
        <v>N</v>
      </c>
      <c r="CU19" s="362" t="str">
        <f>IF(ISERROR(HLOOKUP(CU17,$DR$7:$DX19,$DY19,FALSE)),"N",HLOOKUP(CU17,$DR$7:$DX19,$DY19,FALSE))</f>
        <v>N</v>
      </c>
      <c r="CV19" s="362" t="str">
        <f>IF(ISERROR(HLOOKUP(CV17,$DR$7:$DX19,$DY19,FALSE)),"N",HLOOKUP(CV17,$DR$7:$DX19,$DY19,FALSE))</f>
        <v>N</v>
      </c>
      <c r="CW19" s="362" t="str">
        <f>IF(ISERROR(HLOOKUP(CW17,$DR$7:$DX19,$DY19,FALSE)),"N",HLOOKUP(CW17,$DR$7:$DX19,$DY19,FALSE))</f>
        <v>N</v>
      </c>
      <c r="CX19" s="362" t="str">
        <f>IF(ISERROR(HLOOKUP(CX17,$DR$7:$DX19,$DY19,FALSE)),"N",HLOOKUP(CX17,$DR$7:$DX19,$DY19,FALSE))</f>
        <v>N</v>
      </c>
      <c r="CY19" s="362" t="str">
        <f>IF(ISERROR(HLOOKUP(CY17,$DR$7:$DX19,$DY19,FALSE)),"N",HLOOKUP(CY17,$DR$7:$DX19,$DY19,FALSE))</f>
        <v>N</v>
      </c>
      <c r="CZ19" s="362" t="str">
        <f>IF(ISERROR(HLOOKUP(CZ17,$DR$7:$DX19,$DY19,FALSE)),"N",HLOOKUP(CZ17,$DR$7:$DX19,$DY19,FALSE))</f>
        <v>N</v>
      </c>
      <c r="DA19" s="362" t="str">
        <f>IF(ISERROR(HLOOKUP(DA17,$DR$7:$DX19,$DY19,FALSE)),"N",HLOOKUP(DA17,$DR$7:$DX19,$DY19,FALSE))</f>
        <v>N</v>
      </c>
      <c r="DB19" s="362" t="str">
        <f>IF(ISERROR(HLOOKUP(DB17,$DR$7:$DX19,$DY19,FALSE)),"N",HLOOKUP(DB17,$DR$7:$DX19,$DY19,FALSE))</f>
        <v>N</v>
      </c>
      <c r="DC19" s="362" t="str">
        <f>IF(ISERROR(HLOOKUP(DC17,$DR$7:$DX19,$DY19,FALSE)),"N",HLOOKUP(DC17,$DR$7:$DX19,$DY19,FALSE))</f>
        <v>N</v>
      </c>
      <c r="DD19" s="362" t="str">
        <f>IF(ISERROR(HLOOKUP(DD17,$DR$7:$DX19,$DY19,FALSE)),"N",HLOOKUP(DD17,$DR$7:$DX19,$DY19,FALSE))</f>
        <v>N</v>
      </c>
      <c r="DE19" s="362" t="str">
        <f>IF(ISERROR(HLOOKUP(DE17,$DR$7:$DX19,$DY19,FALSE)),"N",HLOOKUP(DE17,$DR$7:$DX19,$DY19,FALSE))</f>
        <v>N</v>
      </c>
      <c r="DF19" s="362" t="str">
        <f>IF(ISERROR(HLOOKUP(DF17,$DR$7:$DX19,$DY19,FALSE)),"N",HLOOKUP(DF17,$DR$7:$DX19,$DY19,FALSE))</f>
        <v>N</v>
      </c>
      <c r="DG19" s="362" t="str">
        <f>IF(ISERROR(HLOOKUP(DG17,$DR$7:$DX19,$DY19,FALSE)),"N",HLOOKUP(DG17,$DR$7:$DX19,$DY19,FALSE))</f>
        <v>N</v>
      </c>
      <c r="DH19" s="362" t="str">
        <f>IF(ISERROR(HLOOKUP(DH17,$DR$7:$DX19,$DY19,FALSE)),"N",HLOOKUP(DH17,$DR$7:$DX19,$DY19,FALSE))</f>
        <v>N</v>
      </c>
      <c r="DI19" s="362" t="str">
        <f>IF(ISERROR(HLOOKUP(DI17,$DR$7:$DX19,$DY19,FALSE)),"N",HLOOKUP(DI17,$DR$7:$DX19,$DY19,FALSE))</f>
        <v>N</v>
      </c>
      <c r="DJ19" s="362" t="str">
        <f>IF(ISERROR(HLOOKUP(DJ17,$DR$7:$DX19,$DY19,FALSE)),"N",HLOOKUP(DJ17,$DR$7:$DX19,$DY19,FALSE))</f>
        <v>N</v>
      </c>
      <c r="DK19" s="362" t="str">
        <f>IF(ISERROR(HLOOKUP(DK17,$DR$7:$DX19,$DY19,FALSE)),"N",HLOOKUP(DK17,$DR$7:$DX19,$DY19,FALSE))</f>
        <v>N</v>
      </c>
      <c r="DL19" s="362" t="str">
        <f>IF(ISERROR(HLOOKUP(DL17,$DR$7:$DX19,$DY19,FALSE)),"N",HLOOKUP(DL17,$DR$7:$DX19,$DY19,FALSE))</f>
        <v>N</v>
      </c>
      <c r="DM19" s="362" t="str">
        <f>IF(ISERROR(HLOOKUP(DM17,$DR$7:$DX19,$DY19,FALSE)),"N",HLOOKUP(DM17,$DR$7:$DX19,$DY19,FALSE))</f>
        <v>N</v>
      </c>
      <c r="DN19" s="362" t="str">
        <f>IF(ISERROR(HLOOKUP(DN17,$DR$7:$DX19,$DY19,FALSE)),"N",HLOOKUP(DN17,$DR$7:$DX19,$DY19,FALSE))</f>
        <v>N</v>
      </c>
      <c r="DO19" s="362" t="str">
        <f>IF(ISERROR(HLOOKUP(DO17,$DR$7:$DX19,$DY19,FALSE)),"N",HLOOKUP(DO17,$DR$7:$DX19,$DY19,FALSE))</f>
        <v>N</v>
      </c>
      <c r="DP19" s="362">
        <f t="shared" si="25"/>
        <v>0</v>
      </c>
      <c r="DQ19" s="362">
        <f t="shared" si="26"/>
        <v>30</v>
      </c>
      <c r="DR19" s="362" t="str">
        <f>IF('DB Func'!M14&gt;0,"S","N")</f>
        <v>N</v>
      </c>
      <c r="DS19" s="362" t="str">
        <f>IF('DB Func'!R14&gt;0,"S","N")</f>
        <v>N</v>
      </c>
      <c r="DT19" s="362" t="str">
        <f>IF('DB Func'!W14&gt;0,"S","N")</f>
        <v>N</v>
      </c>
      <c r="DU19" s="362" t="str">
        <f>IF('DB Func'!AB14&gt;0,"S","N")</f>
        <v>N</v>
      </c>
      <c r="DV19" s="362" t="str">
        <f>IF('DB Func'!AG14&gt;0,"S","N")</f>
        <v>N</v>
      </c>
      <c r="DW19" s="362" t="str">
        <f>IF('DB Func'!AL14&gt;0,"S","N")</f>
        <v>N</v>
      </c>
      <c r="DX19" s="362" t="str">
        <f>IF('DB Func'!AQ14&gt;0,"S","N")</f>
        <v>N</v>
      </c>
      <c r="DY19" s="362">
        <v>13</v>
      </c>
      <c r="DZ19" s="369">
        <f ca="1">'DB Func'!C14</f>
        <v>0</v>
      </c>
      <c r="EA19" s="362" t="str">
        <f t="shared" ca="1" si="27"/>
        <v>s</v>
      </c>
      <c r="EB19" s="362" t="str">
        <f t="shared" ca="1" si="27"/>
        <v>s</v>
      </c>
      <c r="EC19" s="362" t="str">
        <f t="shared" ca="1" si="27"/>
        <v>s</v>
      </c>
      <c r="ED19" s="362" t="str">
        <f t="shared" ca="1" si="27"/>
        <v>s</v>
      </c>
      <c r="EE19" s="362" t="str">
        <f t="shared" ca="1" si="27"/>
        <v>s</v>
      </c>
      <c r="EF19" s="362" t="str">
        <f t="shared" ca="1" si="27"/>
        <v>s</v>
      </c>
      <c r="EG19" s="362" t="str">
        <f t="shared" ca="1" si="27"/>
        <v>s</v>
      </c>
      <c r="EH19" s="362" t="str">
        <f t="shared" ca="1" si="27"/>
        <v>s</v>
      </c>
      <c r="EI19" s="362" t="str">
        <f t="shared" ca="1" si="27"/>
        <v>s</v>
      </c>
      <c r="EJ19" s="362" t="str">
        <f t="shared" ca="1" si="27"/>
        <v>s</v>
      </c>
      <c r="EK19" s="362" t="str">
        <f t="shared" ca="1" si="27"/>
        <v>s</v>
      </c>
      <c r="EL19" s="362" t="str">
        <f t="shared" ca="1" si="27"/>
        <v>s</v>
      </c>
      <c r="EM19" s="362" t="str">
        <f t="shared" ca="1" si="27"/>
        <v>s</v>
      </c>
      <c r="EN19" s="362" t="str">
        <f t="shared" ca="1" si="27"/>
        <v>s</v>
      </c>
      <c r="EO19" s="362" t="str">
        <f t="shared" ca="1" si="27"/>
        <v>s</v>
      </c>
      <c r="EP19" s="362" t="str">
        <f t="shared" ca="1" si="27"/>
        <v>s</v>
      </c>
      <c r="EQ19" s="362" t="str">
        <f t="shared" ca="1" si="28"/>
        <v>s</v>
      </c>
      <c r="ER19" s="362" t="str">
        <f t="shared" ca="1" si="28"/>
        <v>s</v>
      </c>
      <c r="ES19" s="362" t="str">
        <f t="shared" ca="1" si="28"/>
        <v>s</v>
      </c>
      <c r="ET19" s="362" t="str">
        <f t="shared" ca="1" si="28"/>
        <v>s</v>
      </c>
      <c r="EU19" s="362" t="str">
        <f t="shared" ca="1" si="28"/>
        <v>s</v>
      </c>
      <c r="EV19" s="362" t="str">
        <f t="shared" ca="1" si="28"/>
        <v>s</v>
      </c>
      <c r="EW19" s="362" t="str">
        <f t="shared" ca="1" si="28"/>
        <v>s</v>
      </c>
      <c r="EX19" s="362" t="str">
        <f t="shared" ca="1" si="28"/>
        <v>s</v>
      </c>
      <c r="EY19" s="362" t="str">
        <f t="shared" ca="1" si="28"/>
        <v>s</v>
      </c>
      <c r="EZ19" s="362" t="str">
        <f t="shared" ca="1" si="29"/>
        <v>s</v>
      </c>
      <c r="FA19" s="362" t="str">
        <f t="shared" ca="1" si="29"/>
        <v>s</v>
      </c>
      <c r="FB19" s="362" t="str">
        <f t="shared" ca="1" si="29"/>
        <v>s</v>
      </c>
      <c r="FC19" s="362" t="str">
        <f t="shared" ca="1" si="29"/>
        <v>s</v>
      </c>
      <c r="FD19" s="362" t="str">
        <f t="shared" ca="1" si="29"/>
        <v>s</v>
      </c>
      <c r="FE19" s="362">
        <f t="shared" ca="1" si="30"/>
        <v>30</v>
      </c>
      <c r="FF19" s="362">
        <f t="shared" ca="1" si="31"/>
        <v>0</v>
      </c>
      <c r="FG19" s="362" t="str">
        <f ca="1">IF(AND(YEAR(DZ19)='P Gerais'!D17,MONTH(Lanc!EA19)=4,DAY(Lanc!EA19)&gt;1),"S","N")</f>
        <v>N</v>
      </c>
      <c r="FH19" s="364">
        <f t="shared" ca="1" si="32"/>
        <v>0</v>
      </c>
      <c r="FI19" s="364">
        <f t="shared" si="33"/>
        <v>0</v>
      </c>
      <c r="FJ19" s="387">
        <f t="shared" ca="1" si="34"/>
        <v>0</v>
      </c>
      <c r="FP19" s="363">
        <f ca="1">((FH19-FJ19-FI19+AZ19+AQ19+SUM(Z19:AA19)+SUM(AW19:AX19)+AK19)*IF('DB Func'!GG14="ok",'DB Func'!GD14,0))</f>
        <v>0</v>
      </c>
      <c r="FR19" s="389">
        <f t="shared" ca="1" si="35"/>
        <v>0</v>
      </c>
      <c r="GV19" s="49"/>
      <c r="GW19" s="49"/>
      <c r="GX19" s="49"/>
      <c r="GY19" s="49"/>
      <c r="GZ19" s="49"/>
      <c r="HA19" s="49"/>
      <c r="HB19" s="49"/>
      <c r="HC19" s="49"/>
    </row>
    <row r="20" spans="3:211" ht="30" customHeight="1" thickTop="1" thickBot="1">
      <c r="C20" s="390" t="str">
        <f ca="1">IF('DB Func'!B15="Funcionário 13","",'DB Func'!B15)</f>
        <v/>
      </c>
      <c r="D20" s="391">
        <f ca="1">'DB Func'!CG15</f>
        <v>0</v>
      </c>
      <c r="E20" s="382" t="str">
        <f ca="1">IF(C20="","-",IF(OR(terceiro!E20="ABR",terceiro!F20="ABR"),"Sim","Não"))</f>
        <v>-</v>
      </c>
      <c r="F20" s="383" t="str">
        <f ca="1">IF(C20="","-",IF(OR(Ferias!E20="ABR",Ferias!F20="ABR"),"Sim","Não"))</f>
        <v>-</v>
      </c>
      <c r="G20" s="383">
        <f ca="1">IF(C20="",0,IF(F20="Sim",IF(Ferias!E20="ABR",Ferias!I20,Ferias!J20),0))</f>
        <v>0</v>
      </c>
      <c r="H20" s="185"/>
      <c r="I20" s="185"/>
      <c r="J20" s="398">
        <f t="shared" ca="1" si="8"/>
        <v>0</v>
      </c>
      <c r="K20" s="152"/>
      <c r="L20" s="151"/>
      <c r="M20" s="189"/>
      <c r="N20" s="153"/>
      <c r="O20" s="48"/>
      <c r="P20" s="48"/>
      <c r="Q20" s="48"/>
      <c r="R20" s="49"/>
      <c r="S20" s="49"/>
      <c r="T20" s="49"/>
      <c r="U20" s="49"/>
      <c r="V20" s="49"/>
      <c r="W20" s="49"/>
      <c r="X20" s="49"/>
      <c r="Y20" s="49"/>
      <c r="Z20" s="49"/>
      <c r="AA20" s="49"/>
      <c r="AB20" s="48"/>
      <c r="AC20" s="48"/>
      <c r="AD20" s="49"/>
      <c r="AE20" s="49"/>
      <c r="AF20" s="314"/>
      <c r="AH20" s="400">
        <f ca="1">IF(AND('DB Func'!GE15="Março",'DB Func'!BQ15="2 Parcelas"),(('auxiliar 13 sal'!F16/12*'DB Func'!GF15+AVERAGE('auxiliar 13 sal'!Q16:AB16)+AVERAGE('auxiliar 13 sal'!AE16:AP16)+'auxiliar 13 sal'!F16*'DB Func'!BN15+'auxiliar 13 sal'!F16*'DB Func'!BO15)/2),IF('DB Func'!GE15="Abril",IF('DB Func'!BQ15="Parcela Única",('auxiliar 13 sal'!F16/12*'DB Func'!GF15)+AVERAGE('auxiliar 13 sal'!Q16:AB16)+AVERAGE('auxiliar 13 sal'!AE16:AP16)+('auxiliar 13 sal'!F16*'DB Func'!BN15)+('auxiliar 13 sal'!F16*'DB Func'!BO15),IF('DB Func'!BQ15="2 Parcelas",(('auxiliar 13 sal'!F16/12*'DB Func'!GF15+AVERAGE('auxiliar 13 sal'!Q16:AB16)+AVERAGE('auxiliar 13 sal'!AE16:AP16)+'auxiliar 13 sal'!F16*'DB Func'!BN15+'auxiliar 13 sal'!F16*'DB Func'!BO15)/2))),0))</f>
        <v>0</v>
      </c>
      <c r="AK20" s="364">
        <f t="shared" ca="1" si="9"/>
        <v>0</v>
      </c>
      <c r="AL20" s="364">
        <f t="shared" ca="1" si="10"/>
        <v>0</v>
      </c>
      <c r="AM20" s="364">
        <f t="shared" ca="1" si="11"/>
        <v>0</v>
      </c>
      <c r="AN20" s="364">
        <f t="shared" ca="1" si="12"/>
        <v>0</v>
      </c>
      <c r="AO20" s="364">
        <f t="shared" ca="1" si="13"/>
        <v>0</v>
      </c>
      <c r="AP20" s="364">
        <f t="shared" ca="1" si="14"/>
        <v>0</v>
      </c>
      <c r="AQ20" s="364">
        <f t="shared" ca="1" si="15"/>
        <v>0</v>
      </c>
      <c r="AR20" s="364">
        <f>IF(OR(M20="",M20=0),0,((FH20/220)*('Ho Ex'!$C$8+$AS$6))*M20)</f>
        <v>0</v>
      </c>
      <c r="AS20" s="364">
        <f>IF(OR(N20="",N20=0),0,((FH20/220*('DB Func'!GD15+Lanc!$AS$6))*('Ho Ex'!$I$8+$AS$6))*(N20/52.5*60))</f>
        <v>0</v>
      </c>
      <c r="AT20" s="364">
        <f>IF(OR(M20="",M20=0),0,((FH20/220)*('Ho Ex'!$J$8+$AS$6))*O20)</f>
        <v>0</v>
      </c>
      <c r="AU20" s="364">
        <f>IF(OR(M20="",M20=0),0,((FH20/220)*('Ho Ex'!I26+$AS$6))*P20)</f>
        <v>0</v>
      </c>
      <c r="AV20" s="364">
        <f>IF(OR(M20="",M20=0),0,((FH20/220)*('Ho Ex'!C26+$AS$6))*Q20)</f>
        <v>0</v>
      </c>
      <c r="AW20" s="364">
        <f ca="1">FH20*'DB Func'!BN15</f>
        <v>0</v>
      </c>
      <c r="AX20" s="364">
        <f ca="1">FH20*'DB Func'!BO15</f>
        <v>0</v>
      </c>
      <c r="AY20" s="364">
        <f ca="1">IF(FJ20=0,0,VLOOKUP(FJ20,'P Gerais'!$D$39:$G$41,3,TRUE)*Func13!$F$68)</f>
        <v>0</v>
      </c>
      <c r="AZ20" s="364">
        <f t="shared" si="16"/>
        <v>0</v>
      </c>
      <c r="BA20" s="364">
        <f ca="1">((FH20-FJ20-FI20+AZ20+AQ20+SUM(Z20:AA20)+SUM(AW20:AX20)+AK20)*IF('DB Func'!GG15="ok",'DB Func'!GD15,0))+(FH20-FJ20-FI20+AZ20+AQ20+SUM(Z20:AA20)+SUM(AW20:AX20))+AK20</f>
        <v>0</v>
      </c>
      <c r="BB20" s="385">
        <f ca="1">VLOOKUP(BA20,'P Gerais'!$D$22:$G$25,3,TRUE)</f>
        <v>0.08</v>
      </c>
      <c r="BC20" s="364">
        <f ca="1">IF(BA20&lt;'P Gerais'!$D$25,BA20*BB20,Lanc!BB20)</f>
        <v>0</v>
      </c>
      <c r="BD20" s="364">
        <f ca="1">BA20-BC20-('DB Func'!GB15*'P Gerais'!$D$35)</f>
        <v>0</v>
      </c>
      <c r="BE20" s="386">
        <f ca="1">VLOOKUP(BD20,'P Gerais'!$D$29:$F$33,3,TRUE)</f>
        <v>0</v>
      </c>
      <c r="BF20" s="364">
        <f t="shared" ca="1" si="17"/>
        <v>0</v>
      </c>
      <c r="BG20" s="364">
        <f ca="1">VLOOKUP(BD20,'P Gerais'!$D$29:$G$33,4,TRUE)</f>
        <v>0</v>
      </c>
      <c r="BH20" s="364">
        <f t="shared" ca="1" si="18"/>
        <v>0</v>
      </c>
      <c r="BI20" s="364">
        <f t="shared" ca="1" si="19"/>
        <v>0</v>
      </c>
      <c r="BJ20" s="362">
        <f ca="1">'DB Func'!G15</f>
        <v>0</v>
      </c>
      <c r="BK20" s="362">
        <f ca="1">'DB Func'!FW15</f>
        <v>0</v>
      </c>
      <c r="BL20" s="364">
        <f ca="1">D20*'P Gerais'!$D$13</f>
        <v>0</v>
      </c>
      <c r="BM20" s="364">
        <f ca="1">D20*'P Gerais'!$D$14</f>
        <v>0</v>
      </c>
      <c r="BN20" s="364">
        <f ca="1">D20*'P Gerais'!$D$16</f>
        <v>0</v>
      </c>
      <c r="BO20" s="364">
        <f ca="1">D20*'P Gerais'!$D$17</f>
        <v>0</v>
      </c>
      <c r="BP20" s="364">
        <f ca="1">D20*'P Gerais'!$D$18</f>
        <v>0</v>
      </c>
      <c r="BQ20" s="385">
        <f ca="1">VLOOKUP(D20,'P Gerais'!$D$22:$G$24,3,TRUE)</f>
        <v>0.08</v>
      </c>
      <c r="BR20" s="385">
        <f ca="1">VLOOKUP(D20,'P Gerais'!$D$29:$G$33,3,TRUE)</f>
        <v>0</v>
      </c>
      <c r="BS20" s="385">
        <f ca="1">'DB Func'!BN15</f>
        <v>0</v>
      </c>
      <c r="BT20" s="385">
        <f ca="1">'DB Func'!BO15</f>
        <v>0</v>
      </c>
      <c r="BU20" s="385">
        <f ca="1">'DB Func'!FX15</f>
        <v>0</v>
      </c>
      <c r="BV20" s="364">
        <f t="shared" ca="1" si="20"/>
        <v>-0.08</v>
      </c>
      <c r="BW20" s="364">
        <f ca="1">BV20-'DB Func'!GC15</f>
        <v>-0.08</v>
      </c>
      <c r="BX20" s="362">
        <f ca="1">IFERROR(VLOOKUP(BW20,'P Gerais'!$D$29:$G$33,3,TRUE)*BW20,0)</f>
        <v>0</v>
      </c>
      <c r="BY20" s="364">
        <f ca="1">IFERROR(BX20-VLOOKUP(BW20,'P Gerais'!$D$29:$H$33,4,TRUE),0)</f>
        <v>0</v>
      </c>
      <c r="BZ20" s="364">
        <f ca="1">D20*'DB Func'!GD15</f>
        <v>0</v>
      </c>
      <c r="CB20" s="364">
        <f t="shared" ca="1" si="21"/>
        <v>0</v>
      </c>
      <c r="CC20" s="364">
        <f t="shared" si="22"/>
        <v>0</v>
      </c>
      <c r="CD20" s="364">
        <f t="shared" si="23"/>
        <v>0</v>
      </c>
      <c r="CF20" s="362" t="str">
        <f t="shared" ca="1" si="24"/>
        <v>não</v>
      </c>
      <c r="CG20" s="362">
        <f ca="1">IF($CH$8=1,DAY('DB Func'!C15),0)</f>
        <v>0</v>
      </c>
      <c r="CH20" s="362">
        <f ca="1">IF(CI20=0,0,MONTH('DB Func'!C15))</f>
        <v>0</v>
      </c>
      <c r="CI20" s="362">
        <f ca="1">IF('P Gerais'!D18=YEAR('DB Func'!C15),YEAR('DB Func'!C15),0)</f>
        <v>0</v>
      </c>
      <c r="CJ20" s="371">
        <v>43</v>
      </c>
      <c r="CK20" s="363"/>
      <c r="CL20" s="362" t="str">
        <f ca="1">IF(ISERROR(HLOOKUP(CL18,$DR$7:$DX20,$DY20,FALSE)),"N",HLOOKUP(CL18,$DR$7:$DX20,$DY20,FALSE))</f>
        <v>N</v>
      </c>
      <c r="CM20" s="362" t="str">
        <f ca="1">IF(ISERROR(HLOOKUP(CM18,$DR$7:$DX20,$DY20,FALSE)),"N",HLOOKUP(CM18,$DR$7:$DX20,$DY20,FALSE))</f>
        <v>N</v>
      </c>
      <c r="CN20" s="362" t="str">
        <f ca="1">IF(ISERROR(HLOOKUP(CN18,$DR$7:$DX20,$DY20,FALSE)),"N",HLOOKUP(CN18,$DR$7:$DX20,$DY20,FALSE))</f>
        <v>N</v>
      </c>
      <c r="CO20" s="362" t="str">
        <f>IF(ISERROR(HLOOKUP(CO18,$DR$7:$DX20,$DY20,FALSE)),"N",HLOOKUP(CO18,$DR$7:$DX20,$DY20,FALSE))</f>
        <v>N</v>
      </c>
      <c r="CP20" s="362" t="str">
        <f ca="1">IF(ISERROR(HLOOKUP(CP18,$DR$7:$DX20,$DY20,FALSE)),"N",HLOOKUP(CP18,$DR$7:$DX20,$DY20,FALSE))</f>
        <v>N</v>
      </c>
      <c r="CQ20" s="362" t="str">
        <f ca="1">IF(ISERROR(HLOOKUP(CQ18,$DR$7:$DX20,$DY20,FALSE)),"N",HLOOKUP(CQ18,$DR$7:$DX20,$DY20,FALSE))</f>
        <v>N</v>
      </c>
      <c r="CR20" s="362" t="str">
        <f ca="1">IF(ISERROR(HLOOKUP(CR18,$DR$7:$DX20,$DY20,FALSE)),"N",HLOOKUP(CR18,$DR$7:$DX20,$DY20,FALSE))</f>
        <v>N</v>
      </c>
      <c r="CS20" s="362" t="str">
        <f ca="1">IF(ISERROR(HLOOKUP(CS18,$DR$7:$DX20,$DY20,FALSE)),"N",HLOOKUP(CS18,$DR$7:$DX20,$DY20,FALSE))</f>
        <v>N</v>
      </c>
      <c r="CT20" s="362" t="str">
        <f ca="1">IF(ISERROR(HLOOKUP(CT18,$DR$7:$DX20,$DY20,FALSE)),"N",HLOOKUP(CT18,$DR$7:$DX20,$DY20,FALSE))</f>
        <v>N</v>
      </c>
      <c r="CU20" s="362" t="str">
        <f ca="1">IF(ISERROR(HLOOKUP(CU18,$DR$7:$DX20,$DY20,FALSE)),"N",HLOOKUP(CU18,$DR$7:$DX20,$DY20,FALSE))</f>
        <v>N</v>
      </c>
      <c r="CV20" s="362" t="str">
        <f>IF(ISERROR(HLOOKUP(CV18,$DR$7:$DX20,$DY20,FALSE)),"N",HLOOKUP(CV18,$DR$7:$DX20,$DY20,FALSE))</f>
        <v>N</v>
      </c>
      <c r="CW20" s="362" t="str">
        <f ca="1">IF(ISERROR(HLOOKUP(CW18,$DR$7:$DX20,$DY20,FALSE)),"N",HLOOKUP(CW18,$DR$7:$DX20,$DY20,FALSE))</f>
        <v>N</v>
      </c>
      <c r="CX20" s="362" t="str">
        <f ca="1">IF(ISERROR(HLOOKUP(CX18,$DR$7:$DX20,$DY20,FALSE)),"N",HLOOKUP(CX18,$DR$7:$DX20,$DY20,FALSE))</f>
        <v>N</v>
      </c>
      <c r="CY20" s="362" t="str">
        <f ca="1">IF(ISERROR(HLOOKUP(CY18,$DR$7:$DX20,$DY20,FALSE)),"N",HLOOKUP(CY18,$DR$7:$DX20,$DY20,FALSE))</f>
        <v>N</v>
      </c>
      <c r="CZ20" s="362" t="str">
        <f ca="1">IF(ISERROR(HLOOKUP(CZ18,$DR$7:$DX20,$DY20,FALSE)),"N",HLOOKUP(CZ18,$DR$7:$DX20,$DY20,FALSE))</f>
        <v>N</v>
      </c>
      <c r="DA20" s="362" t="str">
        <f ca="1">IF(ISERROR(HLOOKUP(DA18,$DR$7:$DX20,$DY20,FALSE)),"N",HLOOKUP(DA18,$DR$7:$DX20,$DY20,FALSE))</f>
        <v>N</v>
      </c>
      <c r="DB20" s="362" t="str">
        <f ca="1">IF(ISERROR(HLOOKUP(DB18,$DR$7:$DX20,$DY20,FALSE)),"N",HLOOKUP(DB18,$DR$7:$DX20,$DY20,FALSE))</f>
        <v>N</v>
      </c>
      <c r="DC20" s="362" t="str">
        <f>IF(ISERROR(HLOOKUP(DC18,$DR$7:$DX20,$DY20,FALSE)),"N",HLOOKUP(DC18,$DR$7:$DX20,$DY20,FALSE))</f>
        <v>N</v>
      </c>
      <c r="DD20" s="362" t="str">
        <f ca="1">IF(ISERROR(HLOOKUP(DD18,$DR$7:$DX20,$DY20,FALSE)),"N",HLOOKUP(DD18,$DR$7:$DX20,$DY20,FALSE))</f>
        <v>N</v>
      </c>
      <c r="DE20" s="362" t="str">
        <f ca="1">IF(ISERROR(HLOOKUP(DE18,$DR$7:$DX20,$DY20,FALSE)),"N",HLOOKUP(DE18,$DR$7:$DX20,$DY20,FALSE))</f>
        <v>N</v>
      </c>
      <c r="DF20" s="362" t="str">
        <f ca="1">IF(ISERROR(HLOOKUP(DF18,$DR$7:$DX20,$DY20,FALSE)),"N",HLOOKUP(DF18,$DR$7:$DX20,$DY20,FALSE))</f>
        <v>N</v>
      </c>
      <c r="DG20" s="362" t="str">
        <f ca="1">IF(ISERROR(HLOOKUP(DG18,$DR$7:$DX20,$DY20,FALSE)),"N",HLOOKUP(DG18,$DR$7:$DX20,$DY20,FALSE))</f>
        <v>N</v>
      </c>
      <c r="DH20" s="362" t="str">
        <f ca="1">IF(ISERROR(HLOOKUP(DH18,$DR$7:$DX20,$DY20,FALSE)),"N",HLOOKUP(DH18,$DR$7:$DX20,$DY20,FALSE))</f>
        <v>N</v>
      </c>
      <c r="DI20" s="362" t="str">
        <f ca="1">IF(ISERROR(HLOOKUP(DI18,$DR$7:$DX20,$DY20,FALSE)),"N",HLOOKUP(DI18,$DR$7:$DX20,$DY20,FALSE))</f>
        <v>N</v>
      </c>
      <c r="DJ20" s="362" t="str">
        <f>IF(ISERROR(HLOOKUP(DJ18,$DR$7:$DX20,$DY20,FALSE)),"N",HLOOKUP(DJ18,$DR$7:$DX20,$DY20,FALSE))</f>
        <v>N</v>
      </c>
      <c r="DK20" s="362" t="str">
        <f ca="1">IF(ISERROR(HLOOKUP(DK18,$DR$7:$DX20,$DY20,FALSE)),"N",HLOOKUP(DK18,$DR$7:$DX20,$DY20,FALSE))</f>
        <v>N</v>
      </c>
      <c r="DL20" s="362" t="str">
        <f ca="1">IF(ISERROR(HLOOKUP(DL18,$DR$7:$DX20,$DY20,FALSE)),"N",HLOOKUP(DL18,$DR$7:$DX20,$DY20,FALSE))</f>
        <v>N</v>
      </c>
      <c r="DM20" s="362" t="str">
        <f ca="1">IF(ISERROR(HLOOKUP(DM18,$DR$7:$DX20,$DY20,FALSE)),"N",HLOOKUP(DM18,$DR$7:$DX20,$DY20,FALSE))</f>
        <v>N</v>
      </c>
      <c r="DN20" s="362" t="str">
        <f ca="1">IF(ISERROR(HLOOKUP(DN18,$DR$7:$DX20,$DY20,FALSE)),"N",HLOOKUP(DN18,$DR$7:$DX20,$DY20,FALSE))</f>
        <v>N</v>
      </c>
      <c r="DO20" s="362" t="str">
        <f ca="1">IF(ISERROR(HLOOKUP(DO18,$DR$7:$DX20,$DY20,FALSE)),"N",HLOOKUP(DO18,$DR$7:$DX20,$DY20,FALSE))</f>
        <v>N</v>
      </c>
      <c r="DP20" s="362">
        <f t="shared" ca="1" si="25"/>
        <v>0</v>
      </c>
      <c r="DQ20" s="362">
        <f t="shared" ca="1" si="26"/>
        <v>30</v>
      </c>
      <c r="DR20" s="362" t="str">
        <f>IF('DB Func'!M15&gt;0,"S","N")</f>
        <v>N</v>
      </c>
      <c r="DS20" s="362" t="str">
        <f>IF('DB Func'!R15&gt;0,"S","N")</f>
        <v>N</v>
      </c>
      <c r="DT20" s="362" t="str">
        <f>IF('DB Func'!W15&gt;0,"S","N")</f>
        <v>N</v>
      </c>
      <c r="DU20" s="362" t="str">
        <f>IF('DB Func'!AB15&gt;0,"S","N")</f>
        <v>N</v>
      </c>
      <c r="DV20" s="362" t="str">
        <f>IF('DB Func'!AG15&gt;0,"S","N")</f>
        <v>N</v>
      </c>
      <c r="DW20" s="362" t="str">
        <f>IF('DB Func'!AL15&gt;0,"S","N")</f>
        <v>N</v>
      </c>
      <c r="DX20" s="362" t="str">
        <f>IF('DB Func'!AQ15&gt;0,"S","N")</f>
        <v>N</v>
      </c>
      <c r="DY20" s="362">
        <v>14</v>
      </c>
      <c r="DZ20" s="369">
        <f ca="1">'DB Func'!C15</f>
        <v>0</v>
      </c>
      <c r="EA20" s="362" t="str">
        <f t="shared" ca="1" si="27"/>
        <v>s</v>
      </c>
      <c r="EB20" s="362" t="str">
        <f t="shared" ca="1" si="27"/>
        <v>s</v>
      </c>
      <c r="EC20" s="362" t="str">
        <f t="shared" ca="1" si="27"/>
        <v>s</v>
      </c>
      <c r="ED20" s="362" t="str">
        <f t="shared" ca="1" si="27"/>
        <v>s</v>
      </c>
      <c r="EE20" s="362" t="str">
        <f t="shared" ca="1" si="27"/>
        <v>s</v>
      </c>
      <c r="EF20" s="362" t="str">
        <f t="shared" ca="1" si="27"/>
        <v>s</v>
      </c>
      <c r="EG20" s="362" t="str">
        <f t="shared" ca="1" si="27"/>
        <v>s</v>
      </c>
      <c r="EH20" s="362" t="str">
        <f t="shared" ca="1" si="27"/>
        <v>s</v>
      </c>
      <c r="EI20" s="362" t="str">
        <f t="shared" ca="1" si="27"/>
        <v>s</v>
      </c>
      <c r="EJ20" s="362" t="str">
        <f t="shared" ca="1" si="27"/>
        <v>s</v>
      </c>
      <c r="EK20" s="362" t="str">
        <f t="shared" ca="1" si="27"/>
        <v>s</v>
      </c>
      <c r="EL20" s="362" t="str">
        <f t="shared" ca="1" si="27"/>
        <v>s</v>
      </c>
      <c r="EM20" s="362" t="str">
        <f t="shared" ca="1" si="27"/>
        <v>s</v>
      </c>
      <c r="EN20" s="362" t="str">
        <f t="shared" ca="1" si="27"/>
        <v>s</v>
      </c>
      <c r="EO20" s="362" t="str">
        <f t="shared" ca="1" si="27"/>
        <v>s</v>
      </c>
      <c r="EP20" s="362" t="str">
        <f t="shared" ca="1" si="27"/>
        <v>s</v>
      </c>
      <c r="EQ20" s="362" t="str">
        <f t="shared" ca="1" si="28"/>
        <v>s</v>
      </c>
      <c r="ER20" s="362" t="str">
        <f t="shared" ca="1" si="28"/>
        <v>s</v>
      </c>
      <c r="ES20" s="362" t="str">
        <f t="shared" ca="1" si="28"/>
        <v>s</v>
      </c>
      <c r="ET20" s="362" t="str">
        <f t="shared" ca="1" si="28"/>
        <v>s</v>
      </c>
      <c r="EU20" s="362" t="str">
        <f t="shared" ca="1" si="28"/>
        <v>s</v>
      </c>
      <c r="EV20" s="362" t="str">
        <f t="shared" ca="1" si="28"/>
        <v>s</v>
      </c>
      <c r="EW20" s="362" t="str">
        <f t="shared" ca="1" si="28"/>
        <v>s</v>
      </c>
      <c r="EX20" s="362" t="str">
        <f t="shared" ca="1" si="28"/>
        <v>s</v>
      </c>
      <c r="EY20" s="362" t="str">
        <f t="shared" ca="1" si="28"/>
        <v>s</v>
      </c>
      <c r="EZ20" s="362" t="str">
        <f t="shared" ca="1" si="29"/>
        <v>s</v>
      </c>
      <c r="FA20" s="362" t="str">
        <f t="shared" ca="1" si="29"/>
        <v>s</v>
      </c>
      <c r="FB20" s="362" t="str">
        <f t="shared" ca="1" si="29"/>
        <v>s</v>
      </c>
      <c r="FC20" s="362" t="str">
        <f t="shared" ca="1" si="29"/>
        <v>s</v>
      </c>
      <c r="FD20" s="362" t="str">
        <f t="shared" ca="1" si="29"/>
        <v>s</v>
      </c>
      <c r="FE20" s="362">
        <f t="shared" ca="1" si="30"/>
        <v>30</v>
      </c>
      <c r="FF20" s="362">
        <f t="shared" ca="1" si="31"/>
        <v>0</v>
      </c>
      <c r="FG20" s="362" t="str">
        <f ca="1">IF(AND(YEAR(DZ20)='P Gerais'!D18,MONTH(Lanc!EA20)=4,DAY(Lanc!EA20)&gt;1),"S","N")</f>
        <v>N</v>
      </c>
      <c r="FH20" s="364">
        <f t="shared" ca="1" si="32"/>
        <v>0</v>
      </c>
      <c r="FI20" s="364">
        <f t="shared" si="33"/>
        <v>0</v>
      </c>
      <c r="FJ20" s="387">
        <f t="shared" ca="1" si="34"/>
        <v>0</v>
      </c>
      <c r="FP20" s="363">
        <f ca="1">((FH20-FJ20-FI20+AZ20+AQ20+SUM(Z20:AA20)+SUM(AW20:AX20)+AK20)*IF('DB Func'!GG15="ok",'DB Func'!GD15,0))</f>
        <v>0</v>
      </c>
      <c r="FR20" s="389">
        <f t="shared" ca="1" si="35"/>
        <v>0</v>
      </c>
      <c r="GV20" s="49"/>
      <c r="GW20" s="49"/>
      <c r="GX20" s="49"/>
      <c r="GY20" s="49"/>
      <c r="GZ20" s="49"/>
      <c r="HA20" s="49"/>
      <c r="HB20" s="49"/>
      <c r="HC20" s="49"/>
    </row>
    <row r="21" spans="3:211" ht="30" customHeight="1" thickTop="1" thickBot="1">
      <c r="C21" s="390" t="str">
        <f ca="1">IF('DB Func'!B16="Funcionário 14","",'DB Func'!B16)</f>
        <v/>
      </c>
      <c r="D21" s="391">
        <f ca="1">'DB Func'!CG16</f>
        <v>0</v>
      </c>
      <c r="E21" s="382" t="str">
        <f ca="1">IF(C21="","-",IF(OR(terceiro!E21="ABR",terceiro!F21="ABR"),"Sim","Não"))</f>
        <v>-</v>
      </c>
      <c r="F21" s="383" t="str">
        <f ca="1">IF(C21="","-",IF(OR(Ferias!E21="ABR",Ferias!F21="ABR"),"Sim","Não"))</f>
        <v>-</v>
      </c>
      <c r="G21" s="383">
        <f ca="1">IF(C21="",0,IF(F21="Sim",IF(Ferias!E21="ABR",Ferias!I21,Ferias!J21),0))</f>
        <v>0</v>
      </c>
      <c r="H21" s="185"/>
      <c r="I21" s="185"/>
      <c r="J21" s="398">
        <f t="shared" ca="1" si="8"/>
        <v>0</v>
      </c>
      <c r="K21" s="152"/>
      <c r="L21" s="151"/>
      <c r="M21" s="189"/>
      <c r="N21" s="153"/>
      <c r="O21" s="48"/>
      <c r="P21" s="48"/>
      <c r="Q21" s="48"/>
      <c r="R21" s="49"/>
      <c r="S21" s="49"/>
      <c r="T21" s="49"/>
      <c r="U21" s="49"/>
      <c r="V21" s="49"/>
      <c r="W21" s="49"/>
      <c r="X21" s="49"/>
      <c r="Y21" s="49"/>
      <c r="Z21" s="49"/>
      <c r="AA21" s="49"/>
      <c r="AB21" s="48"/>
      <c r="AC21" s="48"/>
      <c r="AD21" s="49"/>
      <c r="AE21" s="49"/>
      <c r="AF21" s="314"/>
      <c r="AH21" s="400">
        <f ca="1">IF(AND('DB Func'!GE16="Março",'DB Func'!BQ16="2 Parcelas"),(('auxiliar 13 sal'!F17/12*'DB Func'!GF16+AVERAGE('auxiliar 13 sal'!Q17:AB17)+AVERAGE('auxiliar 13 sal'!AE17:AP17)+'auxiliar 13 sal'!F17*'DB Func'!BN16+'auxiliar 13 sal'!F17*'DB Func'!BO16)/2),IF('DB Func'!GE16="Abril",IF('DB Func'!BQ16="Parcela Única",('auxiliar 13 sal'!F17/12*'DB Func'!GF16)+AVERAGE('auxiliar 13 sal'!Q17:AB17)+AVERAGE('auxiliar 13 sal'!AE17:AP17)+('auxiliar 13 sal'!F17*'DB Func'!BN16)+('auxiliar 13 sal'!F17*'DB Func'!BO16),IF('DB Func'!BQ16="2 Parcelas",(('auxiliar 13 sal'!F17/12*'DB Func'!GF16+AVERAGE('auxiliar 13 sal'!Q17:AB17)+AVERAGE('auxiliar 13 sal'!AE17:AP17)+'auxiliar 13 sal'!F17*'DB Func'!BN16+'auxiliar 13 sal'!F17*'DB Func'!BO16)/2))),0))</f>
        <v>0</v>
      </c>
      <c r="AK21" s="364">
        <f t="shared" ca="1" si="9"/>
        <v>0</v>
      </c>
      <c r="AL21" s="364">
        <f t="shared" ca="1" si="10"/>
        <v>0</v>
      </c>
      <c r="AM21" s="364">
        <f t="shared" ca="1" si="11"/>
        <v>0</v>
      </c>
      <c r="AN21" s="364">
        <f t="shared" ca="1" si="12"/>
        <v>0</v>
      </c>
      <c r="AO21" s="364">
        <f t="shared" ca="1" si="13"/>
        <v>0</v>
      </c>
      <c r="AP21" s="364">
        <f t="shared" ca="1" si="14"/>
        <v>0</v>
      </c>
      <c r="AQ21" s="364">
        <f t="shared" ca="1" si="15"/>
        <v>0</v>
      </c>
      <c r="AR21" s="364">
        <f>IF(OR(M21="",M21=0),0,((FH21/220)*('Ho Ex'!$C$8+$AS$6))*M21)</f>
        <v>0</v>
      </c>
      <c r="AS21" s="364">
        <f>IF(OR(N21="",N21=0),0,((FH21/220*('DB Func'!GD16+Lanc!$AS$6))*('Ho Ex'!$I$8+$AS$6))*(N21/52.5*60))</f>
        <v>0</v>
      </c>
      <c r="AT21" s="364">
        <f>IF(OR(M21="",M21=0),0,((FH21/220)*('Ho Ex'!$J$8+$AS$6))*O21)</f>
        <v>0</v>
      </c>
      <c r="AU21" s="364">
        <f>IF(OR(M21="",M21=0),0,((FH21/220)*('Ho Ex'!I27+$AS$6))*P21)</f>
        <v>0</v>
      </c>
      <c r="AV21" s="364">
        <f>IF(OR(M21="",M21=0),0,((FH21/220)*('Ho Ex'!C27+$AS$6))*Q21)</f>
        <v>0</v>
      </c>
      <c r="AW21" s="364">
        <f ca="1">FH21*'DB Func'!BN16</f>
        <v>0</v>
      </c>
      <c r="AX21" s="364">
        <f ca="1">FH21*'DB Func'!BO16</f>
        <v>0</v>
      </c>
      <c r="AY21" s="364">
        <f ca="1">IF(FJ21=0,0,VLOOKUP(FJ21,'P Gerais'!$D$39:$G$41,3,TRUE)*Func14!$F$68)</f>
        <v>0</v>
      </c>
      <c r="AZ21" s="364">
        <f t="shared" si="16"/>
        <v>0</v>
      </c>
      <c r="BA21" s="364">
        <f ca="1">((FH21-FJ21-FI21+AZ21+AQ21+SUM(Z21:AA21)+SUM(AW21:AX21)+AK21)*IF('DB Func'!GG16="ok",'DB Func'!GD16,0))+(FH21-FJ21-FI21+AZ21+AQ21+SUM(Z21:AA21)+SUM(AW21:AX21))+AK21</f>
        <v>0</v>
      </c>
      <c r="BB21" s="385">
        <f ca="1">VLOOKUP(BA21,'P Gerais'!$D$22:$G$25,3,TRUE)</f>
        <v>0.08</v>
      </c>
      <c r="BC21" s="364">
        <f ca="1">IF(BA21&lt;'P Gerais'!$D$25,BA21*BB21,Lanc!BB21)</f>
        <v>0</v>
      </c>
      <c r="BD21" s="364">
        <f ca="1">BA21-BC21-('DB Func'!GB16*'P Gerais'!$D$35)</f>
        <v>0</v>
      </c>
      <c r="BE21" s="386">
        <f ca="1">VLOOKUP(BD21,'P Gerais'!$D$29:$F$33,3,TRUE)</f>
        <v>0</v>
      </c>
      <c r="BF21" s="364">
        <f t="shared" ca="1" si="17"/>
        <v>0</v>
      </c>
      <c r="BG21" s="364">
        <f ca="1">VLOOKUP(BD21,'P Gerais'!$D$29:$G$33,4,TRUE)</f>
        <v>0</v>
      </c>
      <c r="BH21" s="364">
        <f t="shared" ca="1" si="18"/>
        <v>0</v>
      </c>
      <c r="BI21" s="364">
        <f t="shared" ca="1" si="19"/>
        <v>0</v>
      </c>
      <c r="BJ21" s="362">
        <f ca="1">'DB Func'!G16</f>
        <v>0</v>
      </c>
      <c r="BK21" s="362">
        <f ca="1">'DB Func'!FW16</f>
        <v>0</v>
      </c>
      <c r="BL21" s="364">
        <f ca="1">D21*'P Gerais'!$D$13</f>
        <v>0</v>
      </c>
      <c r="BM21" s="364">
        <f ca="1">D21*'P Gerais'!$D$14</f>
        <v>0</v>
      </c>
      <c r="BN21" s="364">
        <f ca="1">D21*'P Gerais'!$D$16</f>
        <v>0</v>
      </c>
      <c r="BO21" s="364">
        <f ca="1">D21*'P Gerais'!$D$17</f>
        <v>0</v>
      </c>
      <c r="BP21" s="364">
        <f ca="1">D21*'P Gerais'!$D$18</f>
        <v>0</v>
      </c>
      <c r="BQ21" s="385">
        <f ca="1">VLOOKUP(D21,'P Gerais'!$D$22:$G$24,3,TRUE)</f>
        <v>0.08</v>
      </c>
      <c r="BR21" s="385">
        <f ca="1">VLOOKUP(D21,'P Gerais'!$D$29:$G$33,3,TRUE)</f>
        <v>0</v>
      </c>
      <c r="BS21" s="385">
        <f ca="1">'DB Func'!BN16</f>
        <v>0</v>
      </c>
      <c r="BT21" s="385">
        <f ca="1">'DB Func'!BO16</f>
        <v>0</v>
      </c>
      <c r="BU21" s="385">
        <f ca="1">'DB Func'!FX16</f>
        <v>0</v>
      </c>
      <c r="BV21" s="364">
        <f t="shared" ca="1" si="20"/>
        <v>-0.08</v>
      </c>
      <c r="BW21" s="364">
        <f ca="1">BV21-'DB Func'!GC16</f>
        <v>-0.08</v>
      </c>
      <c r="BX21" s="362">
        <f ca="1">IFERROR(VLOOKUP(BW21,'P Gerais'!$D$29:$G$33,3,TRUE)*BW21,0)</f>
        <v>0</v>
      </c>
      <c r="BY21" s="364">
        <f ca="1">IFERROR(BX21-VLOOKUP(BW21,'P Gerais'!$D$29:$H$33,4,TRUE),0)</f>
        <v>0</v>
      </c>
      <c r="BZ21" s="364">
        <f ca="1">D21*'DB Func'!GD16</f>
        <v>0</v>
      </c>
      <c r="CB21" s="364">
        <f t="shared" ca="1" si="21"/>
        <v>0</v>
      </c>
      <c r="CC21" s="364">
        <f t="shared" si="22"/>
        <v>0</v>
      </c>
      <c r="CD21" s="364">
        <f t="shared" si="23"/>
        <v>0</v>
      </c>
      <c r="CF21" s="362" t="str">
        <f t="shared" ca="1" si="24"/>
        <v>não</v>
      </c>
      <c r="CG21" s="362">
        <f ca="1">IF($CH$8=1,DAY('DB Func'!C16),0)</f>
        <v>0</v>
      </c>
      <c r="CH21" s="362">
        <f ca="1">IF(CI21=0,0,MONTH('DB Func'!C16))</f>
        <v>0</v>
      </c>
      <c r="CI21" s="362">
        <f ca="1">IF('P Gerais'!D19=YEAR('DB Func'!C16),YEAR('DB Func'!C16),0)</f>
        <v>0</v>
      </c>
      <c r="CJ21" s="371">
        <v>44</v>
      </c>
      <c r="CK21" s="363"/>
      <c r="CL21" s="362" t="str">
        <f>IF(ISERROR(HLOOKUP(CL19,$DR$7:$DX21,$DY21,FALSE)),"N",HLOOKUP(CL19,$DR$7:$DX21,$DY21,FALSE))</f>
        <v>N</v>
      </c>
      <c r="CM21" s="362" t="str">
        <f>IF(ISERROR(HLOOKUP(CM19,$DR$7:$DX21,$DY21,FALSE)),"N",HLOOKUP(CM19,$DR$7:$DX21,$DY21,FALSE))</f>
        <v>N</v>
      </c>
      <c r="CN21" s="362" t="str">
        <f>IF(ISERROR(HLOOKUP(CN19,$DR$7:$DX21,$DY21,FALSE)),"N",HLOOKUP(CN19,$DR$7:$DX21,$DY21,FALSE))</f>
        <v>N</v>
      </c>
      <c r="CO21" s="362" t="str">
        <f>IF(ISERROR(HLOOKUP(CO19,$DR$7:$DX21,$DY21,FALSE)),"N",HLOOKUP(CO19,$DR$7:$DX21,$DY21,FALSE))</f>
        <v>N</v>
      </c>
      <c r="CP21" s="362" t="str">
        <f>IF(ISERROR(HLOOKUP(CP19,$DR$7:$DX21,$DY21,FALSE)),"N",HLOOKUP(CP19,$DR$7:$DX21,$DY21,FALSE))</f>
        <v>N</v>
      </c>
      <c r="CQ21" s="362" t="str">
        <f>IF(ISERROR(HLOOKUP(CQ19,$DR$7:$DX21,$DY21,FALSE)),"N",HLOOKUP(CQ19,$DR$7:$DX21,$DY21,FALSE))</f>
        <v>N</v>
      </c>
      <c r="CR21" s="362" t="str">
        <f>IF(ISERROR(HLOOKUP(CR19,$DR$7:$DX21,$DY21,FALSE)),"N",HLOOKUP(CR19,$DR$7:$DX21,$DY21,FALSE))</f>
        <v>N</v>
      </c>
      <c r="CS21" s="362" t="str">
        <f>IF(ISERROR(HLOOKUP(CS19,$DR$7:$DX21,$DY21,FALSE)),"N",HLOOKUP(CS19,$DR$7:$DX21,$DY21,FALSE))</f>
        <v>N</v>
      </c>
      <c r="CT21" s="362" t="str">
        <f>IF(ISERROR(HLOOKUP(CT19,$DR$7:$DX21,$DY21,FALSE)),"N",HLOOKUP(CT19,$DR$7:$DX21,$DY21,FALSE))</f>
        <v>N</v>
      </c>
      <c r="CU21" s="362" t="str">
        <f>IF(ISERROR(HLOOKUP(CU19,$DR$7:$DX21,$DY21,FALSE)),"N",HLOOKUP(CU19,$DR$7:$DX21,$DY21,FALSE))</f>
        <v>N</v>
      </c>
      <c r="CV21" s="362" t="str">
        <f>IF(ISERROR(HLOOKUP(CV19,$DR$7:$DX21,$DY21,FALSE)),"N",HLOOKUP(CV19,$DR$7:$DX21,$DY21,FALSE))</f>
        <v>N</v>
      </c>
      <c r="CW21" s="362" t="str">
        <f>IF(ISERROR(HLOOKUP(CW19,$DR$7:$DX21,$DY21,FALSE)),"N",HLOOKUP(CW19,$DR$7:$DX21,$DY21,FALSE))</f>
        <v>N</v>
      </c>
      <c r="CX21" s="362" t="str">
        <f>IF(ISERROR(HLOOKUP(CX19,$DR$7:$DX21,$DY21,FALSE)),"N",HLOOKUP(CX19,$DR$7:$DX21,$DY21,FALSE))</f>
        <v>N</v>
      </c>
      <c r="CY21" s="362" t="str">
        <f>IF(ISERROR(HLOOKUP(CY19,$DR$7:$DX21,$DY21,FALSE)),"N",HLOOKUP(CY19,$DR$7:$DX21,$DY21,FALSE))</f>
        <v>N</v>
      </c>
      <c r="CZ21" s="362" t="str">
        <f>IF(ISERROR(HLOOKUP(CZ19,$DR$7:$DX21,$DY21,FALSE)),"N",HLOOKUP(CZ19,$DR$7:$DX21,$DY21,FALSE))</f>
        <v>N</v>
      </c>
      <c r="DA21" s="362" t="str">
        <f>IF(ISERROR(HLOOKUP(DA19,$DR$7:$DX21,$DY21,FALSE)),"N",HLOOKUP(DA19,$DR$7:$DX21,$DY21,FALSE))</f>
        <v>N</v>
      </c>
      <c r="DB21" s="362" t="str">
        <f>IF(ISERROR(HLOOKUP(DB19,$DR$7:$DX21,$DY21,FALSE)),"N",HLOOKUP(DB19,$DR$7:$DX21,$DY21,FALSE))</f>
        <v>N</v>
      </c>
      <c r="DC21" s="362" t="str">
        <f>IF(ISERROR(HLOOKUP(DC19,$DR$7:$DX21,$DY21,FALSE)),"N",HLOOKUP(DC19,$DR$7:$DX21,$DY21,FALSE))</f>
        <v>N</v>
      </c>
      <c r="DD21" s="362" t="str">
        <f>IF(ISERROR(HLOOKUP(DD19,$DR$7:$DX21,$DY21,FALSE)),"N",HLOOKUP(DD19,$DR$7:$DX21,$DY21,FALSE))</f>
        <v>N</v>
      </c>
      <c r="DE21" s="362" t="str">
        <f>IF(ISERROR(HLOOKUP(DE19,$DR$7:$DX21,$DY21,FALSE)),"N",HLOOKUP(DE19,$DR$7:$DX21,$DY21,FALSE))</f>
        <v>N</v>
      </c>
      <c r="DF21" s="362" t="str">
        <f>IF(ISERROR(HLOOKUP(DF19,$DR$7:$DX21,$DY21,FALSE)),"N",HLOOKUP(DF19,$DR$7:$DX21,$DY21,FALSE))</f>
        <v>N</v>
      </c>
      <c r="DG21" s="362" t="str">
        <f>IF(ISERROR(HLOOKUP(DG19,$DR$7:$DX21,$DY21,FALSE)),"N",HLOOKUP(DG19,$DR$7:$DX21,$DY21,FALSE))</f>
        <v>N</v>
      </c>
      <c r="DH21" s="362" t="str">
        <f>IF(ISERROR(HLOOKUP(DH19,$DR$7:$DX21,$DY21,FALSE)),"N",HLOOKUP(DH19,$DR$7:$DX21,$DY21,FALSE))</f>
        <v>N</v>
      </c>
      <c r="DI21" s="362" t="str">
        <f>IF(ISERROR(HLOOKUP(DI19,$DR$7:$DX21,$DY21,FALSE)),"N",HLOOKUP(DI19,$DR$7:$DX21,$DY21,FALSE))</f>
        <v>N</v>
      </c>
      <c r="DJ21" s="362" t="str">
        <f>IF(ISERROR(HLOOKUP(DJ19,$DR$7:$DX21,$DY21,FALSE)),"N",HLOOKUP(DJ19,$DR$7:$DX21,$DY21,FALSE))</f>
        <v>N</v>
      </c>
      <c r="DK21" s="362" t="str">
        <f>IF(ISERROR(HLOOKUP(DK19,$DR$7:$DX21,$DY21,FALSE)),"N",HLOOKUP(DK19,$DR$7:$DX21,$DY21,FALSE))</f>
        <v>N</v>
      </c>
      <c r="DL21" s="362" t="str">
        <f>IF(ISERROR(HLOOKUP(DL19,$DR$7:$DX21,$DY21,FALSE)),"N",HLOOKUP(DL19,$DR$7:$DX21,$DY21,FALSE))</f>
        <v>N</v>
      </c>
      <c r="DM21" s="362" t="str">
        <f>IF(ISERROR(HLOOKUP(DM19,$DR$7:$DX21,$DY21,FALSE)),"N",HLOOKUP(DM19,$DR$7:$DX21,$DY21,FALSE))</f>
        <v>N</v>
      </c>
      <c r="DN21" s="362" t="str">
        <f>IF(ISERROR(HLOOKUP(DN19,$DR$7:$DX21,$DY21,FALSE)),"N",HLOOKUP(DN19,$DR$7:$DX21,$DY21,FALSE))</f>
        <v>N</v>
      </c>
      <c r="DO21" s="362" t="str">
        <f>IF(ISERROR(HLOOKUP(DO19,$DR$7:$DX21,$DY21,FALSE)),"N",HLOOKUP(DO19,$DR$7:$DX21,$DY21,FALSE))</f>
        <v>N</v>
      </c>
      <c r="DP21" s="362">
        <f t="shared" si="25"/>
        <v>0</v>
      </c>
      <c r="DQ21" s="362">
        <f t="shared" si="26"/>
        <v>30</v>
      </c>
      <c r="DR21" s="362" t="str">
        <f>IF('DB Func'!M16&gt;0,"S","N")</f>
        <v>N</v>
      </c>
      <c r="DS21" s="362" t="str">
        <f>IF('DB Func'!R16&gt;0,"S","N")</f>
        <v>N</v>
      </c>
      <c r="DT21" s="362" t="str">
        <f>IF('DB Func'!W16&gt;0,"S","N")</f>
        <v>N</v>
      </c>
      <c r="DU21" s="362" t="str">
        <f>IF('DB Func'!AB16&gt;0,"S","N")</f>
        <v>N</v>
      </c>
      <c r="DV21" s="362" t="str">
        <f>IF('DB Func'!AG16&gt;0,"S","N")</f>
        <v>N</v>
      </c>
      <c r="DW21" s="362" t="str">
        <f>IF('DB Func'!AL16&gt;0,"S","N")</f>
        <v>N</v>
      </c>
      <c r="DX21" s="362" t="str">
        <f>IF('DB Func'!AQ16&gt;0,"S","N")</f>
        <v>N</v>
      </c>
      <c r="DY21" s="362">
        <v>15</v>
      </c>
      <c r="DZ21" s="369">
        <f ca="1">'DB Func'!C16</f>
        <v>0</v>
      </c>
      <c r="EA21" s="362" t="str">
        <f t="shared" ca="1" si="27"/>
        <v>s</v>
      </c>
      <c r="EB21" s="362" t="str">
        <f t="shared" ca="1" si="27"/>
        <v>s</v>
      </c>
      <c r="EC21" s="362" t="str">
        <f t="shared" ca="1" si="27"/>
        <v>s</v>
      </c>
      <c r="ED21" s="362" t="str">
        <f t="shared" ca="1" si="27"/>
        <v>s</v>
      </c>
      <c r="EE21" s="362" t="str">
        <f t="shared" ca="1" si="27"/>
        <v>s</v>
      </c>
      <c r="EF21" s="362" t="str">
        <f t="shared" ca="1" si="27"/>
        <v>s</v>
      </c>
      <c r="EG21" s="362" t="str">
        <f t="shared" ca="1" si="27"/>
        <v>s</v>
      </c>
      <c r="EH21" s="362" t="str">
        <f t="shared" ca="1" si="27"/>
        <v>s</v>
      </c>
      <c r="EI21" s="362" t="str">
        <f t="shared" ca="1" si="27"/>
        <v>s</v>
      </c>
      <c r="EJ21" s="362" t="str">
        <f t="shared" ca="1" si="27"/>
        <v>s</v>
      </c>
      <c r="EK21" s="362" t="str">
        <f t="shared" ca="1" si="27"/>
        <v>s</v>
      </c>
      <c r="EL21" s="362" t="str">
        <f t="shared" ca="1" si="27"/>
        <v>s</v>
      </c>
      <c r="EM21" s="362" t="str">
        <f t="shared" ca="1" si="27"/>
        <v>s</v>
      </c>
      <c r="EN21" s="362" t="str">
        <f t="shared" ca="1" si="27"/>
        <v>s</v>
      </c>
      <c r="EO21" s="362" t="str">
        <f t="shared" ca="1" si="27"/>
        <v>s</v>
      </c>
      <c r="EP21" s="362" t="str">
        <f t="shared" ca="1" si="27"/>
        <v>s</v>
      </c>
      <c r="EQ21" s="362" t="str">
        <f t="shared" ca="1" si="28"/>
        <v>s</v>
      </c>
      <c r="ER21" s="362" t="str">
        <f t="shared" ca="1" si="28"/>
        <v>s</v>
      </c>
      <c r="ES21" s="362" t="str">
        <f t="shared" ca="1" si="28"/>
        <v>s</v>
      </c>
      <c r="ET21" s="362" t="str">
        <f t="shared" ca="1" si="28"/>
        <v>s</v>
      </c>
      <c r="EU21" s="362" t="str">
        <f t="shared" ca="1" si="28"/>
        <v>s</v>
      </c>
      <c r="EV21" s="362" t="str">
        <f t="shared" ca="1" si="28"/>
        <v>s</v>
      </c>
      <c r="EW21" s="362" t="str">
        <f t="shared" ca="1" si="28"/>
        <v>s</v>
      </c>
      <c r="EX21" s="362" t="str">
        <f t="shared" ca="1" si="28"/>
        <v>s</v>
      </c>
      <c r="EY21" s="362" t="str">
        <f t="shared" ca="1" si="28"/>
        <v>s</v>
      </c>
      <c r="EZ21" s="362" t="str">
        <f t="shared" ca="1" si="29"/>
        <v>s</v>
      </c>
      <c r="FA21" s="362" t="str">
        <f t="shared" ca="1" si="29"/>
        <v>s</v>
      </c>
      <c r="FB21" s="362" t="str">
        <f t="shared" ca="1" si="29"/>
        <v>s</v>
      </c>
      <c r="FC21" s="362" t="str">
        <f t="shared" ca="1" si="29"/>
        <v>s</v>
      </c>
      <c r="FD21" s="362" t="str">
        <f t="shared" ca="1" si="29"/>
        <v>s</v>
      </c>
      <c r="FE21" s="362">
        <f t="shared" ca="1" si="30"/>
        <v>30</v>
      </c>
      <c r="FF21" s="362">
        <f t="shared" ca="1" si="31"/>
        <v>0</v>
      </c>
      <c r="FG21" s="362" t="str">
        <f ca="1">IF(AND(YEAR(DZ21)='P Gerais'!D19,MONTH(Lanc!EA21)=4,DAY(Lanc!EA21)&gt;1),"S","N")</f>
        <v>N</v>
      </c>
      <c r="FH21" s="364">
        <f t="shared" ca="1" si="32"/>
        <v>0</v>
      </c>
      <c r="FI21" s="364">
        <f t="shared" si="33"/>
        <v>0</v>
      </c>
      <c r="FJ21" s="387">
        <f t="shared" ca="1" si="34"/>
        <v>0</v>
      </c>
      <c r="FP21" s="363">
        <f ca="1">((FH21-FJ21-FI21+AZ21+AQ21+SUM(Z21:AA21)+SUM(AW21:AX21)+AK21)*IF('DB Func'!GG16="ok",'DB Func'!GD16,0))</f>
        <v>0</v>
      </c>
      <c r="FR21" s="389">
        <f t="shared" ca="1" si="35"/>
        <v>0</v>
      </c>
      <c r="GV21" s="49"/>
      <c r="GW21" s="49"/>
      <c r="GX21" s="49"/>
      <c r="GY21" s="49"/>
      <c r="GZ21" s="49"/>
      <c r="HA21" s="49"/>
      <c r="HB21" s="49"/>
      <c r="HC21" s="49"/>
    </row>
    <row r="22" spans="3:211" ht="30" customHeight="1" thickTop="1" thickBot="1">
      <c r="C22" s="390" t="str">
        <f ca="1">IF('DB Func'!B17="Funcionário 15","",'DB Func'!B17)</f>
        <v/>
      </c>
      <c r="D22" s="391">
        <f ca="1">'DB Func'!CG17</f>
        <v>0</v>
      </c>
      <c r="E22" s="382" t="str">
        <f ca="1">IF(C22="","-",IF(OR(terceiro!E22="ABR",terceiro!F22="ABR"),"Sim","Não"))</f>
        <v>-</v>
      </c>
      <c r="F22" s="383" t="str">
        <f ca="1">IF(C22="","-",IF(OR(Ferias!E22="ABR",Ferias!F22="ABR"),"Sim","Não"))</f>
        <v>-</v>
      </c>
      <c r="G22" s="383">
        <f ca="1">IF(C22="",0,IF(F22="Sim",IF(Ferias!E22="ABR",Ferias!I22,Ferias!J22),0))</f>
        <v>0</v>
      </c>
      <c r="H22" s="185"/>
      <c r="I22" s="185"/>
      <c r="J22" s="398">
        <f t="shared" ca="1" si="8"/>
        <v>0</v>
      </c>
      <c r="K22" s="152"/>
      <c r="L22" s="151"/>
      <c r="M22" s="189"/>
      <c r="N22" s="153"/>
      <c r="O22" s="48"/>
      <c r="P22" s="48"/>
      <c r="Q22" s="48"/>
      <c r="R22" s="49"/>
      <c r="S22" s="49"/>
      <c r="T22" s="49"/>
      <c r="U22" s="49"/>
      <c r="V22" s="49"/>
      <c r="W22" s="49"/>
      <c r="X22" s="49"/>
      <c r="Y22" s="49"/>
      <c r="Z22" s="49"/>
      <c r="AA22" s="49"/>
      <c r="AB22" s="48"/>
      <c r="AC22" s="48"/>
      <c r="AD22" s="49"/>
      <c r="AE22" s="49"/>
      <c r="AF22" s="314"/>
      <c r="AH22" s="400">
        <f ca="1">IF(AND('DB Func'!GE17="Março",'DB Func'!BQ17="2 Parcelas"),(('auxiliar 13 sal'!F18/12*'DB Func'!GF17+AVERAGE('auxiliar 13 sal'!Q18:AB18)+AVERAGE('auxiliar 13 sal'!AE18:AP18)+'auxiliar 13 sal'!F18*'DB Func'!BN17+'auxiliar 13 sal'!F18*'DB Func'!BO17)/2),IF('DB Func'!GE17="Abril",IF('DB Func'!BQ17="Parcela Única",('auxiliar 13 sal'!F18/12*'DB Func'!GF17)+AVERAGE('auxiliar 13 sal'!Q18:AB18)+AVERAGE('auxiliar 13 sal'!AE18:AP18)+('auxiliar 13 sal'!F18*'DB Func'!BN17)+('auxiliar 13 sal'!F18*'DB Func'!BO17),IF('DB Func'!BQ17="2 Parcelas",(('auxiliar 13 sal'!F18/12*'DB Func'!GF17+AVERAGE('auxiliar 13 sal'!Q18:AB18)+AVERAGE('auxiliar 13 sal'!AE18:AP18)+'auxiliar 13 sal'!F18*'DB Func'!BN17+'auxiliar 13 sal'!F18*'DB Func'!BO17)/2))),0))</f>
        <v>0</v>
      </c>
      <c r="AK22" s="364">
        <f t="shared" ca="1" si="9"/>
        <v>0</v>
      </c>
      <c r="AL22" s="364">
        <f t="shared" ca="1" si="10"/>
        <v>0</v>
      </c>
      <c r="AM22" s="364">
        <f t="shared" ca="1" si="11"/>
        <v>0</v>
      </c>
      <c r="AN22" s="364">
        <f t="shared" ca="1" si="12"/>
        <v>0</v>
      </c>
      <c r="AO22" s="364">
        <f t="shared" ca="1" si="13"/>
        <v>0</v>
      </c>
      <c r="AP22" s="364">
        <f t="shared" ca="1" si="14"/>
        <v>0</v>
      </c>
      <c r="AQ22" s="364">
        <f t="shared" ca="1" si="15"/>
        <v>0</v>
      </c>
      <c r="AR22" s="364">
        <f>IF(OR(M22="",M22=0),0,((FH22/220)*('Ho Ex'!$C$8+$AS$6))*M22)</f>
        <v>0</v>
      </c>
      <c r="AS22" s="364">
        <f>IF(OR(N22="",N22=0),0,((FH22/220*('DB Func'!GD17+Lanc!$AS$6))*('Ho Ex'!$I$8+$AS$6))*(N22/52.5*60))</f>
        <v>0</v>
      </c>
      <c r="AT22" s="364">
        <f>IF(OR(M22="",M22=0),0,((FH22/220)*('Ho Ex'!$J$8+$AS$6))*O22)</f>
        <v>0</v>
      </c>
      <c r="AU22" s="364">
        <f>IF(OR(M22="",M22=0),0,((FH22/220)*('Ho Ex'!I28+$AS$6))*P22)</f>
        <v>0</v>
      </c>
      <c r="AV22" s="364">
        <f>IF(OR(M22="",M22=0),0,((FH22/220)*('Ho Ex'!C28+$AS$6))*Q22)</f>
        <v>0</v>
      </c>
      <c r="AW22" s="364">
        <f ca="1">FH22*'DB Func'!BN17</f>
        <v>0</v>
      </c>
      <c r="AX22" s="364">
        <f ca="1">FH22*'DB Func'!BO17</f>
        <v>0</v>
      </c>
      <c r="AY22" s="364">
        <f ca="1">IF(FJ22=0,0,VLOOKUP(FJ22,'P Gerais'!$D$39:$G$41,3,TRUE)*Func15!$F$68)</f>
        <v>0</v>
      </c>
      <c r="AZ22" s="364">
        <f t="shared" si="16"/>
        <v>0</v>
      </c>
      <c r="BA22" s="364">
        <f ca="1">((FH22-FJ22-FI22+AZ22+AQ22+SUM(Z22:AA22)+SUM(AW22:AX22)+AK22)*IF('DB Func'!GG17="ok",'DB Func'!GD17,0))+(FH22-FJ22-FI22+AZ22+AQ22+SUM(Z22:AA22)+SUM(AW22:AX22))+AK22</f>
        <v>0</v>
      </c>
      <c r="BB22" s="385">
        <f ca="1">VLOOKUP(BA22,'P Gerais'!$D$22:$G$25,3,TRUE)</f>
        <v>0.08</v>
      </c>
      <c r="BC22" s="364">
        <f ca="1">IF(BA22&lt;'P Gerais'!$D$25,BA22*BB22,Lanc!BB22)</f>
        <v>0</v>
      </c>
      <c r="BD22" s="364">
        <f ca="1">BA22-BC22-('DB Func'!GB17*'P Gerais'!$D$35)</f>
        <v>0</v>
      </c>
      <c r="BE22" s="386">
        <f ca="1">VLOOKUP(BD22,'P Gerais'!$D$29:$F$33,3,TRUE)</f>
        <v>0</v>
      </c>
      <c r="BF22" s="364">
        <f t="shared" ca="1" si="17"/>
        <v>0</v>
      </c>
      <c r="BG22" s="364">
        <f ca="1">VLOOKUP(BD22,'P Gerais'!$D$29:$G$33,4,TRUE)</f>
        <v>0</v>
      </c>
      <c r="BH22" s="364">
        <f t="shared" ca="1" si="18"/>
        <v>0</v>
      </c>
      <c r="BI22" s="364">
        <f t="shared" ca="1" si="19"/>
        <v>0</v>
      </c>
      <c r="BJ22" s="362">
        <f ca="1">'DB Func'!G17</f>
        <v>0</v>
      </c>
      <c r="BK22" s="362">
        <f ca="1">'DB Func'!FW17</f>
        <v>0</v>
      </c>
      <c r="BL22" s="364">
        <f ca="1">D22*'P Gerais'!$D$13</f>
        <v>0</v>
      </c>
      <c r="BM22" s="364">
        <f ca="1">D22*'P Gerais'!$D$14</f>
        <v>0</v>
      </c>
      <c r="BN22" s="364">
        <f ca="1">D22*'P Gerais'!$D$16</f>
        <v>0</v>
      </c>
      <c r="BO22" s="364">
        <f ca="1">D22*'P Gerais'!$D$17</f>
        <v>0</v>
      </c>
      <c r="BP22" s="364">
        <f ca="1">D22*'P Gerais'!$D$18</f>
        <v>0</v>
      </c>
      <c r="BQ22" s="385">
        <f ca="1">VLOOKUP(D22,'P Gerais'!$D$22:$G$24,3,TRUE)</f>
        <v>0.08</v>
      </c>
      <c r="BR22" s="385">
        <f ca="1">VLOOKUP(D22,'P Gerais'!$D$29:$G$33,3,TRUE)</f>
        <v>0</v>
      </c>
      <c r="BS22" s="385">
        <f ca="1">'DB Func'!BN17</f>
        <v>0</v>
      </c>
      <c r="BT22" s="385">
        <f ca="1">'DB Func'!BO17</f>
        <v>0</v>
      </c>
      <c r="BU22" s="385">
        <f ca="1">'DB Func'!FX17</f>
        <v>0</v>
      </c>
      <c r="BV22" s="364">
        <f t="shared" ca="1" si="20"/>
        <v>-0.08</v>
      </c>
      <c r="BW22" s="364">
        <f ca="1">BV22-'DB Func'!GC17</f>
        <v>-0.08</v>
      </c>
      <c r="BX22" s="362">
        <f ca="1">IFERROR(VLOOKUP(BW22,'P Gerais'!$D$29:$G$33,3,TRUE)*BW22,0)</f>
        <v>0</v>
      </c>
      <c r="BY22" s="364">
        <f ca="1">IFERROR(BX22-VLOOKUP(BW22,'P Gerais'!$D$29:$H$33,4,TRUE),0)</f>
        <v>0</v>
      </c>
      <c r="BZ22" s="364">
        <f ca="1">D22*'DB Func'!GD17</f>
        <v>0</v>
      </c>
      <c r="CB22" s="364">
        <f t="shared" ca="1" si="21"/>
        <v>0</v>
      </c>
      <c r="CC22" s="364">
        <f t="shared" si="22"/>
        <v>0</v>
      </c>
      <c r="CD22" s="364">
        <f t="shared" si="23"/>
        <v>0</v>
      </c>
      <c r="CF22" s="362" t="str">
        <f t="shared" ca="1" si="24"/>
        <v>não</v>
      </c>
      <c r="CG22" s="362">
        <f ca="1">IF($CH$8=1,DAY('DB Func'!C17),0)</f>
        <v>0</v>
      </c>
      <c r="CH22" s="362">
        <f ca="1">IF(CI22=0,0,MONTH('DB Func'!C17))</f>
        <v>0</v>
      </c>
      <c r="CI22" s="362">
        <f ca="1">IF('P Gerais'!D20=YEAR('DB Func'!C17),YEAR('DB Func'!C17),0)</f>
        <v>0</v>
      </c>
      <c r="CJ22" s="371">
        <v>45</v>
      </c>
      <c r="CK22" s="363"/>
      <c r="CL22" s="362" t="str">
        <f ca="1">IF(ISERROR(HLOOKUP(CL20,$DR$7:$DX22,$DY22,FALSE)),"N",HLOOKUP(CL20,$DR$7:$DX22,$DY22,FALSE))</f>
        <v>N</v>
      </c>
      <c r="CM22" s="362" t="str">
        <f ca="1">IF(ISERROR(HLOOKUP(CM20,$DR$7:$DX22,$DY22,FALSE)),"N",HLOOKUP(CM20,$DR$7:$DX22,$DY22,FALSE))</f>
        <v>N</v>
      </c>
      <c r="CN22" s="362" t="str">
        <f ca="1">IF(ISERROR(HLOOKUP(CN20,$DR$7:$DX22,$DY22,FALSE)),"N",HLOOKUP(CN20,$DR$7:$DX22,$DY22,FALSE))</f>
        <v>N</v>
      </c>
      <c r="CO22" s="362" t="str">
        <f>IF(ISERROR(HLOOKUP(CO20,$DR$7:$DX22,$DY22,FALSE)),"N",HLOOKUP(CO20,$DR$7:$DX22,$DY22,FALSE))</f>
        <v>N</v>
      </c>
      <c r="CP22" s="362" t="str">
        <f ca="1">IF(ISERROR(HLOOKUP(CP20,$DR$7:$DX22,$DY22,FALSE)),"N",HLOOKUP(CP20,$DR$7:$DX22,$DY22,FALSE))</f>
        <v>N</v>
      </c>
      <c r="CQ22" s="362" t="str">
        <f ca="1">IF(ISERROR(HLOOKUP(CQ20,$DR$7:$DX22,$DY22,FALSE)),"N",HLOOKUP(CQ20,$DR$7:$DX22,$DY22,FALSE))</f>
        <v>N</v>
      </c>
      <c r="CR22" s="362" t="str">
        <f ca="1">IF(ISERROR(HLOOKUP(CR20,$DR$7:$DX22,$DY22,FALSE)),"N",HLOOKUP(CR20,$DR$7:$DX22,$DY22,FALSE))</f>
        <v>N</v>
      </c>
      <c r="CS22" s="362" t="str">
        <f ca="1">IF(ISERROR(HLOOKUP(CS20,$DR$7:$DX22,$DY22,FALSE)),"N",HLOOKUP(CS20,$DR$7:$DX22,$DY22,FALSE))</f>
        <v>N</v>
      </c>
      <c r="CT22" s="362" t="str">
        <f ca="1">IF(ISERROR(HLOOKUP(CT20,$DR$7:$DX22,$DY22,FALSE)),"N",HLOOKUP(CT20,$DR$7:$DX22,$DY22,FALSE))</f>
        <v>N</v>
      </c>
      <c r="CU22" s="362" t="str">
        <f ca="1">IF(ISERROR(HLOOKUP(CU20,$DR$7:$DX22,$DY22,FALSE)),"N",HLOOKUP(CU20,$DR$7:$DX22,$DY22,FALSE))</f>
        <v>N</v>
      </c>
      <c r="CV22" s="362" t="str">
        <f>IF(ISERROR(HLOOKUP(CV20,$DR$7:$DX22,$DY22,FALSE)),"N",HLOOKUP(CV20,$DR$7:$DX22,$DY22,FALSE))</f>
        <v>N</v>
      </c>
      <c r="CW22" s="362" t="str">
        <f ca="1">IF(ISERROR(HLOOKUP(CW20,$DR$7:$DX22,$DY22,FALSE)),"N",HLOOKUP(CW20,$DR$7:$DX22,$DY22,FALSE))</f>
        <v>N</v>
      </c>
      <c r="CX22" s="362" t="str">
        <f ca="1">IF(ISERROR(HLOOKUP(CX20,$DR$7:$DX22,$DY22,FALSE)),"N",HLOOKUP(CX20,$DR$7:$DX22,$DY22,FALSE))</f>
        <v>N</v>
      </c>
      <c r="CY22" s="362" t="str">
        <f ca="1">IF(ISERROR(HLOOKUP(CY20,$DR$7:$DX22,$DY22,FALSE)),"N",HLOOKUP(CY20,$DR$7:$DX22,$DY22,FALSE))</f>
        <v>N</v>
      </c>
      <c r="CZ22" s="362" t="str">
        <f ca="1">IF(ISERROR(HLOOKUP(CZ20,$DR$7:$DX22,$DY22,FALSE)),"N",HLOOKUP(CZ20,$DR$7:$DX22,$DY22,FALSE))</f>
        <v>N</v>
      </c>
      <c r="DA22" s="362" t="str">
        <f ca="1">IF(ISERROR(HLOOKUP(DA20,$DR$7:$DX22,$DY22,FALSE)),"N",HLOOKUP(DA20,$DR$7:$DX22,$DY22,FALSE))</f>
        <v>N</v>
      </c>
      <c r="DB22" s="362" t="str">
        <f ca="1">IF(ISERROR(HLOOKUP(DB20,$DR$7:$DX22,$DY22,FALSE)),"N",HLOOKUP(DB20,$DR$7:$DX22,$DY22,FALSE))</f>
        <v>N</v>
      </c>
      <c r="DC22" s="362" t="str">
        <f>IF(ISERROR(HLOOKUP(DC20,$DR$7:$DX22,$DY22,FALSE)),"N",HLOOKUP(DC20,$DR$7:$DX22,$DY22,FALSE))</f>
        <v>N</v>
      </c>
      <c r="DD22" s="362" t="str">
        <f ca="1">IF(ISERROR(HLOOKUP(DD20,$DR$7:$DX22,$DY22,FALSE)),"N",HLOOKUP(DD20,$DR$7:$DX22,$DY22,FALSE))</f>
        <v>N</v>
      </c>
      <c r="DE22" s="362" t="str">
        <f ca="1">IF(ISERROR(HLOOKUP(DE20,$DR$7:$DX22,$DY22,FALSE)),"N",HLOOKUP(DE20,$DR$7:$DX22,$DY22,FALSE))</f>
        <v>N</v>
      </c>
      <c r="DF22" s="362" t="str">
        <f ca="1">IF(ISERROR(HLOOKUP(DF20,$DR$7:$DX22,$DY22,FALSE)),"N",HLOOKUP(DF20,$DR$7:$DX22,$DY22,FALSE))</f>
        <v>N</v>
      </c>
      <c r="DG22" s="362" t="str">
        <f ca="1">IF(ISERROR(HLOOKUP(DG20,$DR$7:$DX22,$DY22,FALSE)),"N",HLOOKUP(DG20,$DR$7:$DX22,$DY22,FALSE))</f>
        <v>N</v>
      </c>
      <c r="DH22" s="362" t="str">
        <f ca="1">IF(ISERROR(HLOOKUP(DH20,$DR$7:$DX22,$DY22,FALSE)),"N",HLOOKUP(DH20,$DR$7:$DX22,$DY22,FALSE))</f>
        <v>N</v>
      </c>
      <c r="DI22" s="362" t="str">
        <f ca="1">IF(ISERROR(HLOOKUP(DI20,$DR$7:$DX22,$DY22,FALSE)),"N",HLOOKUP(DI20,$DR$7:$DX22,$DY22,FALSE))</f>
        <v>N</v>
      </c>
      <c r="DJ22" s="362" t="str">
        <f>IF(ISERROR(HLOOKUP(DJ20,$DR$7:$DX22,$DY22,FALSE)),"N",HLOOKUP(DJ20,$DR$7:$DX22,$DY22,FALSE))</f>
        <v>N</v>
      </c>
      <c r="DK22" s="362" t="str">
        <f ca="1">IF(ISERROR(HLOOKUP(DK20,$DR$7:$DX22,$DY22,FALSE)),"N",HLOOKUP(DK20,$DR$7:$DX22,$DY22,FALSE))</f>
        <v>N</v>
      </c>
      <c r="DL22" s="362" t="str">
        <f ca="1">IF(ISERROR(HLOOKUP(DL20,$DR$7:$DX22,$DY22,FALSE)),"N",HLOOKUP(DL20,$DR$7:$DX22,$DY22,FALSE))</f>
        <v>N</v>
      </c>
      <c r="DM22" s="362" t="str">
        <f ca="1">IF(ISERROR(HLOOKUP(DM20,$DR$7:$DX22,$DY22,FALSE)),"N",HLOOKUP(DM20,$DR$7:$DX22,$DY22,FALSE))</f>
        <v>N</v>
      </c>
      <c r="DN22" s="362" t="str">
        <f ca="1">IF(ISERROR(HLOOKUP(DN20,$DR$7:$DX22,$DY22,FALSE)),"N",HLOOKUP(DN20,$DR$7:$DX22,$DY22,FALSE))</f>
        <v>N</v>
      </c>
      <c r="DO22" s="362" t="str">
        <f ca="1">IF(ISERROR(HLOOKUP(DO20,$DR$7:$DX22,$DY22,FALSE)),"N",HLOOKUP(DO20,$DR$7:$DX22,$DY22,FALSE))</f>
        <v>N</v>
      </c>
      <c r="DP22" s="362">
        <f t="shared" ca="1" si="25"/>
        <v>0</v>
      </c>
      <c r="DQ22" s="362">
        <f t="shared" ca="1" si="26"/>
        <v>30</v>
      </c>
      <c r="DR22" s="362" t="str">
        <f>IF('DB Func'!M17&gt;0,"S","N")</f>
        <v>N</v>
      </c>
      <c r="DS22" s="362" t="str">
        <f>IF('DB Func'!R17&gt;0,"S","N")</f>
        <v>N</v>
      </c>
      <c r="DT22" s="362" t="str">
        <f>IF('DB Func'!W17&gt;0,"S","N")</f>
        <v>N</v>
      </c>
      <c r="DU22" s="362" t="str">
        <f>IF('DB Func'!AB17&gt;0,"S","N")</f>
        <v>N</v>
      </c>
      <c r="DV22" s="362" t="str">
        <f>IF('DB Func'!AG17&gt;0,"S","N")</f>
        <v>N</v>
      </c>
      <c r="DW22" s="362" t="str">
        <f>IF('DB Func'!AL17&gt;0,"S","N")</f>
        <v>N</v>
      </c>
      <c r="DX22" s="362" t="str">
        <f>IF('DB Func'!AQ17&gt;0,"S","N")</f>
        <v>N</v>
      </c>
      <c r="DY22" s="362">
        <v>16</v>
      </c>
      <c r="DZ22" s="369">
        <f ca="1">'DB Func'!C17</f>
        <v>0</v>
      </c>
      <c r="EA22" s="362" t="str">
        <f t="shared" ca="1" si="27"/>
        <v>s</v>
      </c>
      <c r="EB22" s="362" t="str">
        <f t="shared" ca="1" si="27"/>
        <v>s</v>
      </c>
      <c r="EC22" s="362" t="str">
        <f t="shared" ca="1" si="27"/>
        <v>s</v>
      </c>
      <c r="ED22" s="362" t="str">
        <f t="shared" ca="1" si="27"/>
        <v>s</v>
      </c>
      <c r="EE22" s="362" t="str">
        <f t="shared" ca="1" si="27"/>
        <v>s</v>
      </c>
      <c r="EF22" s="362" t="str">
        <f t="shared" ca="1" si="27"/>
        <v>s</v>
      </c>
      <c r="EG22" s="362" t="str">
        <f t="shared" ca="1" si="27"/>
        <v>s</v>
      </c>
      <c r="EH22" s="362" t="str">
        <f t="shared" ca="1" si="27"/>
        <v>s</v>
      </c>
      <c r="EI22" s="362" t="str">
        <f t="shared" ca="1" si="27"/>
        <v>s</v>
      </c>
      <c r="EJ22" s="362" t="str">
        <f t="shared" ca="1" si="27"/>
        <v>s</v>
      </c>
      <c r="EK22" s="362" t="str">
        <f t="shared" ca="1" si="27"/>
        <v>s</v>
      </c>
      <c r="EL22" s="362" t="str">
        <f t="shared" ca="1" si="27"/>
        <v>s</v>
      </c>
      <c r="EM22" s="362" t="str">
        <f t="shared" ca="1" si="27"/>
        <v>s</v>
      </c>
      <c r="EN22" s="362" t="str">
        <f t="shared" ca="1" si="27"/>
        <v>s</v>
      </c>
      <c r="EO22" s="362" t="str">
        <f t="shared" ca="1" si="27"/>
        <v>s</v>
      </c>
      <c r="EP22" s="362" t="str">
        <f t="shared" ca="1" si="27"/>
        <v>s</v>
      </c>
      <c r="EQ22" s="362" t="str">
        <f t="shared" ca="1" si="28"/>
        <v>s</v>
      </c>
      <c r="ER22" s="362" t="str">
        <f t="shared" ca="1" si="28"/>
        <v>s</v>
      </c>
      <c r="ES22" s="362" t="str">
        <f t="shared" ca="1" si="28"/>
        <v>s</v>
      </c>
      <c r="ET22" s="362" t="str">
        <f t="shared" ca="1" si="28"/>
        <v>s</v>
      </c>
      <c r="EU22" s="362" t="str">
        <f t="shared" ca="1" si="28"/>
        <v>s</v>
      </c>
      <c r="EV22" s="362" t="str">
        <f t="shared" ca="1" si="28"/>
        <v>s</v>
      </c>
      <c r="EW22" s="362" t="str">
        <f t="shared" ca="1" si="28"/>
        <v>s</v>
      </c>
      <c r="EX22" s="362" t="str">
        <f t="shared" ca="1" si="28"/>
        <v>s</v>
      </c>
      <c r="EY22" s="362" t="str">
        <f t="shared" ca="1" si="28"/>
        <v>s</v>
      </c>
      <c r="EZ22" s="362" t="str">
        <f t="shared" ca="1" si="29"/>
        <v>s</v>
      </c>
      <c r="FA22" s="362" t="str">
        <f t="shared" ca="1" si="29"/>
        <v>s</v>
      </c>
      <c r="FB22" s="362" t="str">
        <f t="shared" ca="1" si="29"/>
        <v>s</v>
      </c>
      <c r="FC22" s="362" t="str">
        <f t="shared" ca="1" si="29"/>
        <v>s</v>
      </c>
      <c r="FD22" s="362" t="str">
        <f t="shared" ca="1" si="29"/>
        <v>s</v>
      </c>
      <c r="FE22" s="362">
        <f t="shared" ca="1" si="30"/>
        <v>30</v>
      </c>
      <c r="FF22" s="362">
        <f t="shared" ca="1" si="31"/>
        <v>0</v>
      </c>
      <c r="FG22" s="362" t="str">
        <f ca="1">IF(AND(YEAR(DZ22)='P Gerais'!D20,MONTH(Lanc!EA22)=4,DAY(Lanc!EA22)&gt;1),"S","N")</f>
        <v>N</v>
      </c>
      <c r="FH22" s="364">
        <f t="shared" ca="1" si="32"/>
        <v>0</v>
      </c>
      <c r="FI22" s="364">
        <f t="shared" si="33"/>
        <v>0</v>
      </c>
      <c r="FJ22" s="387">
        <f t="shared" ca="1" si="34"/>
        <v>0</v>
      </c>
      <c r="FP22" s="363">
        <f ca="1">((FH22-FJ22-FI22+AZ22+AQ22+SUM(Z22:AA22)+SUM(AW22:AX22)+AK22)*IF('DB Func'!GG17="ok",'DB Func'!GD17,0))</f>
        <v>0</v>
      </c>
      <c r="FR22" s="389">
        <f t="shared" ca="1" si="35"/>
        <v>0</v>
      </c>
      <c r="GV22" s="49"/>
      <c r="GW22" s="49"/>
      <c r="GX22" s="49"/>
      <c r="GY22" s="49"/>
      <c r="GZ22" s="49"/>
      <c r="HA22" s="49"/>
      <c r="HB22" s="49"/>
      <c r="HC22" s="49"/>
    </row>
    <row r="23" spans="3:211" ht="30" customHeight="1" thickTop="1" thickBot="1">
      <c r="C23" s="390" t="str">
        <f ca="1">IF('DB Func'!B18="Funcionário 16","",'DB Func'!B18)</f>
        <v/>
      </c>
      <c r="D23" s="391">
        <f ca="1">'DB Func'!CG18</f>
        <v>0</v>
      </c>
      <c r="E23" s="382" t="str">
        <f ca="1">IF(C23="","-",IF(OR(terceiro!E23="ABR",terceiro!F23="ABR"),"Sim","Não"))</f>
        <v>-</v>
      </c>
      <c r="F23" s="383" t="str">
        <f ca="1">IF(C23="","-",IF(OR(Ferias!E23="ABR",Ferias!F23="ABR"),"Sim","Não"))</f>
        <v>-</v>
      </c>
      <c r="G23" s="383">
        <f ca="1">IF(C23="",0,IF(F23="Sim",IF(Ferias!E23="ABR",Ferias!I23,Ferias!J23),0))</f>
        <v>0</v>
      </c>
      <c r="H23" s="185"/>
      <c r="I23" s="185"/>
      <c r="J23" s="398">
        <f t="shared" ca="1" si="8"/>
        <v>0</v>
      </c>
      <c r="K23" s="152"/>
      <c r="L23" s="151"/>
      <c r="M23" s="189"/>
      <c r="N23" s="153"/>
      <c r="O23" s="48"/>
      <c r="P23" s="48"/>
      <c r="Q23" s="48"/>
      <c r="R23" s="49"/>
      <c r="S23" s="49"/>
      <c r="T23" s="49"/>
      <c r="U23" s="49"/>
      <c r="V23" s="49"/>
      <c r="W23" s="49"/>
      <c r="X23" s="49"/>
      <c r="Y23" s="49"/>
      <c r="Z23" s="49"/>
      <c r="AA23" s="49"/>
      <c r="AB23" s="48"/>
      <c r="AC23" s="48"/>
      <c r="AD23" s="49"/>
      <c r="AE23" s="49"/>
      <c r="AF23" s="314"/>
      <c r="AH23" s="400">
        <f ca="1">IF(AND('DB Func'!GE18="Março",'DB Func'!BQ18="2 Parcelas"),(('auxiliar 13 sal'!F19/12*'DB Func'!GF18+AVERAGE('auxiliar 13 sal'!Q19:AB19)+AVERAGE('auxiliar 13 sal'!AE19:AP19)+'auxiliar 13 sal'!F19*'DB Func'!BN18+'auxiliar 13 sal'!F19*'DB Func'!BO18)/2),IF('DB Func'!GE18="Abril",IF('DB Func'!BQ18="Parcela Única",('auxiliar 13 sal'!F19/12*'DB Func'!GF18)+AVERAGE('auxiliar 13 sal'!Q19:AB19)+AVERAGE('auxiliar 13 sal'!AE19:AP19)+('auxiliar 13 sal'!F19*'DB Func'!BN18)+('auxiliar 13 sal'!F19*'DB Func'!BO18),IF('DB Func'!BQ18="2 Parcelas",(('auxiliar 13 sal'!F19/12*'DB Func'!GF18+AVERAGE('auxiliar 13 sal'!Q19:AB19)+AVERAGE('auxiliar 13 sal'!AE19:AP19)+'auxiliar 13 sal'!F19*'DB Func'!BN18+'auxiliar 13 sal'!F19*'DB Func'!BO18)/2))),0))</f>
        <v>0</v>
      </c>
      <c r="AK23" s="364">
        <f t="shared" ca="1" si="9"/>
        <v>0</v>
      </c>
      <c r="AL23" s="364">
        <f t="shared" ca="1" si="10"/>
        <v>0</v>
      </c>
      <c r="AM23" s="364">
        <f t="shared" ca="1" si="11"/>
        <v>0</v>
      </c>
      <c r="AN23" s="364">
        <f t="shared" ca="1" si="12"/>
        <v>0</v>
      </c>
      <c r="AO23" s="364">
        <f t="shared" ca="1" si="13"/>
        <v>0</v>
      </c>
      <c r="AP23" s="364">
        <f t="shared" ca="1" si="14"/>
        <v>0</v>
      </c>
      <c r="AQ23" s="364">
        <f t="shared" ca="1" si="15"/>
        <v>0</v>
      </c>
      <c r="AR23" s="364">
        <f>IF(OR(M23="",M23=0),0,((FH23/220)*('Ho Ex'!$C$8+$AS$6))*M23)</f>
        <v>0</v>
      </c>
      <c r="AS23" s="364">
        <f>IF(OR(N23="",N23=0),0,((FH23/220*('DB Func'!GD18+Lanc!$AS$6))*('Ho Ex'!$I$8+$AS$6))*(N23/52.5*60))</f>
        <v>0</v>
      </c>
      <c r="AT23" s="364">
        <f>IF(OR(M23="",M23=0),0,((FH23/220)*('Ho Ex'!$J$8+$AS$6))*O23)</f>
        <v>0</v>
      </c>
      <c r="AU23" s="364">
        <f>IF(OR(M23="",M23=0),0,((FH23/220)*('Ho Ex'!I29+$AS$6))*P23)</f>
        <v>0</v>
      </c>
      <c r="AV23" s="364">
        <f>IF(OR(M23="",M23=0),0,((FH23/220)*('Ho Ex'!C29+$AS$6))*Q23)</f>
        <v>0</v>
      </c>
      <c r="AW23" s="364">
        <f ca="1">FH23*'DB Func'!BN18</f>
        <v>0</v>
      </c>
      <c r="AX23" s="364">
        <f ca="1">FH23*'DB Func'!BO18</f>
        <v>0</v>
      </c>
      <c r="AY23" s="364">
        <f ca="1">IF(FJ23=0,0,VLOOKUP(FJ23,'P Gerais'!$D$39:$G$41,3,TRUE)*Func16!$F$68)</f>
        <v>0</v>
      </c>
      <c r="AZ23" s="364">
        <f t="shared" si="16"/>
        <v>0</v>
      </c>
      <c r="BA23" s="364">
        <f ca="1">((FH23-FJ23-FI23+AZ23+AQ23+SUM(Z23:AA23)+SUM(AW23:AX23)+AK23)*IF('DB Func'!GG18="ok",'DB Func'!GD18,0))+(FH23-FJ23-FI23+AZ23+AQ23+SUM(Z23:AA23)+SUM(AW23:AX23))+AK23</f>
        <v>0</v>
      </c>
      <c r="BB23" s="385">
        <f ca="1">VLOOKUP(BA23,'P Gerais'!$D$22:$G$25,3,TRUE)</f>
        <v>0.08</v>
      </c>
      <c r="BC23" s="364">
        <f ca="1">IF(BA23&lt;'P Gerais'!$D$25,BA23*BB23,Lanc!BB23)</f>
        <v>0</v>
      </c>
      <c r="BD23" s="364">
        <f ca="1">BA23-BC23-('DB Func'!GB18*'P Gerais'!$D$35)</f>
        <v>0</v>
      </c>
      <c r="BE23" s="386">
        <f ca="1">VLOOKUP(BD23,'P Gerais'!$D$29:$F$33,3,TRUE)</f>
        <v>0</v>
      </c>
      <c r="BF23" s="364">
        <f t="shared" ca="1" si="17"/>
        <v>0</v>
      </c>
      <c r="BG23" s="364">
        <f ca="1">VLOOKUP(BD23,'P Gerais'!$D$29:$G$33,4,TRUE)</f>
        <v>0</v>
      </c>
      <c r="BH23" s="364">
        <f t="shared" ca="1" si="18"/>
        <v>0</v>
      </c>
      <c r="BI23" s="364">
        <f t="shared" ca="1" si="19"/>
        <v>0</v>
      </c>
      <c r="BJ23" s="362">
        <f ca="1">'DB Func'!G18</f>
        <v>0</v>
      </c>
      <c r="BK23" s="362">
        <f ca="1">'DB Func'!FW18</f>
        <v>0</v>
      </c>
      <c r="BL23" s="364">
        <f ca="1">D23*'P Gerais'!$D$13</f>
        <v>0</v>
      </c>
      <c r="BM23" s="364">
        <f ca="1">D23*'P Gerais'!$D$14</f>
        <v>0</v>
      </c>
      <c r="BN23" s="364">
        <f ca="1">D23*'P Gerais'!$D$16</f>
        <v>0</v>
      </c>
      <c r="BO23" s="364">
        <f ca="1">D23*'P Gerais'!$D$17</f>
        <v>0</v>
      </c>
      <c r="BP23" s="364">
        <f ca="1">D23*'P Gerais'!$D$18</f>
        <v>0</v>
      </c>
      <c r="BQ23" s="385">
        <f ca="1">VLOOKUP(D23,'P Gerais'!$D$22:$G$24,3,TRUE)</f>
        <v>0.08</v>
      </c>
      <c r="BR23" s="385">
        <f ca="1">VLOOKUP(D23,'P Gerais'!$D$29:$G$33,3,TRUE)</f>
        <v>0</v>
      </c>
      <c r="BS23" s="385">
        <f ca="1">'DB Func'!BN18</f>
        <v>0</v>
      </c>
      <c r="BT23" s="385">
        <f ca="1">'DB Func'!BO18</f>
        <v>0</v>
      </c>
      <c r="BU23" s="385">
        <f ca="1">'DB Func'!FX18</f>
        <v>0</v>
      </c>
      <c r="BV23" s="364">
        <f t="shared" ca="1" si="20"/>
        <v>-0.08</v>
      </c>
      <c r="BW23" s="364">
        <f ca="1">BV23-'DB Func'!GC18</f>
        <v>-0.08</v>
      </c>
      <c r="BX23" s="362">
        <f ca="1">IFERROR(VLOOKUP(BW23,'P Gerais'!$D$29:$G$33,3,TRUE)*BW23,0)</f>
        <v>0</v>
      </c>
      <c r="BY23" s="364">
        <f ca="1">IFERROR(BX23-VLOOKUP(BW23,'P Gerais'!$D$29:$H$33,4,TRUE),0)</f>
        <v>0</v>
      </c>
      <c r="BZ23" s="364">
        <f ca="1">D23*'DB Func'!GD18</f>
        <v>0</v>
      </c>
      <c r="CB23" s="364">
        <f t="shared" ca="1" si="21"/>
        <v>0</v>
      </c>
      <c r="CC23" s="364">
        <f t="shared" si="22"/>
        <v>0</v>
      </c>
      <c r="CD23" s="364">
        <f t="shared" si="23"/>
        <v>0</v>
      </c>
      <c r="CF23" s="362" t="str">
        <f t="shared" ca="1" si="24"/>
        <v>não</v>
      </c>
      <c r="CG23" s="362">
        <f ca="1">IF($CH$8=1,DAY('DB Func'!C18),0)</f>
        <v>0</v>
      </c>
      <c r="CH23" s="362">
        <f ca="1">IF(CI23=0,0,MONTH('DB Func'!C18))</f>
        <v>0</v>
      </c>
      <c r="CI23" s="362">
        <f ca="1">IF('P Gerais'!D21=YEAR('DB Func'!C18),YEAR('DB Func'!C18),0)</f>
        <v>0</v>
      </c>
      <c r="CJ23" s="371">
        <v>46</v>
      </c>
      <c r="CK23" s="363"/>
      <c r="CL23" s="362" t="str">
        <f>IF(ISERROR(HLOOKUP(CL21,$DR$7:$DX23,$DY23,FALSE)),"N",HLOOKUP(CL21,$DR$7:$DX23,$DY23,FALSE))</f>
        <v>N</v>
      </c>
      <c r="CM23" s="362" t="str">
        <f>IF(ISERROR(HLOOKUP(CM21,$DR$7:$DX23,$DY23,FALSE)),"N",HLOOKUP(CM21,$DR$7:$DX23,$DY23,FALSE))</f>
        <v>N</v>
      </c>
      <c r="CN23" s="362" t="str">
        <f>IF(ISERROR(HLOOKUP(CN21,$DR$7:$DX23,$DY23,FALSE)),"N",HLOOKUP(CN21,$DR$7:$DX23,$DY23,FALSE))</f>
        <v>N</v>
      </c>
      <c r="CO23" s="362" t="str">
        <f>IF(ISERROR(HLOOKUP(CO21,$DR$7:$DX23,$DY23,FALSE)),"N",HLOOKUP(CO21,$DR$7:$DX23,$DY23,FALSE))</f>
        <v>N</v>
      </c>
      <c r="CP23" s="362" t="str">
        <f>IF(ISERROR(HLOOKUP(CP21,$DR$7:$DX23,$DY23,FALSE)),"N",HLOOKUP(CP21,$DR$7:$DX23,$DY23,FALSE))</f>
        <v>N</v>
      </c>
      <c r="CQ23" s="362" t="str">
        <f>IF(ISERROR(HLOOKUP(CQ21,$DR$7:$DX23,$DY23,FALSE)),"N",HLOOKUP(CQ21,$DR$7:$DX23,$DY23,FALSE))</f>
        <v>N</v>
      </c>
      <c r="CR23" s="362" t="str">
        <f>IF(ISERROR(HLOOKUP(CR21,$DR$7:$DX23,$DY23,FALSE)),"N",HLOOKUP(CR21,$DR$7:$DX23,$DY23,FALSE))</f>
        <v>N</v>
      </c>
      <c r="CS23" s="362" t="str">
        <f>IF(ISERROR(HLOOKUP(CS21,$DR$7:$DX23,$DY23,FALSE)),"N",HLOOKUP(CS21,$DR$7:$DX23,$DY23,FALSE))</f>
        <v>N</v>
      </c>
      <c r="CT23" s="362" t="str">
        <f>IF(ISERROR(HLOOKUP(CT21,$DR$7:$DX23,$DY23,FALSE)),"N",HLOOKUP(CT21,$DR$7:$DX23,$DY23,FALSE))</f>
        <v>N</v>
      </c>
      <c r="CU23" s="362" t="str">
        <f>IF(ISERROR(HLOOKUP(CU21,$DR$7:$DX23,$DY23,FALSE)),"N",HLOOKUP(CU21,$DR$7:$DX23,$DY23,FALSE))</f>
        <v>N</v>
      </c>
      <c r="CV23" s="362" t="str">
        <f>IF(ISERROR(HLOOKUP(CV21,$DR$7:$DX23,$DY23,FALSE)),"N",HLOOKUP(CV21,$DR$7:$DX23,$DY23,FALSE))</f>
        <v>N</v>
      </c>
      <c r="CW23" s="362" t="str">
        <f>IF(ISERROR(HLOOKUP(CW21,$DR$7:$DX23,$DY23,FALSE)),"N",HLOOKUP(CW21,$DR$7:$DX23,$DY23,FALSE))</f>
        <v>N</v>
      </c>
      <c r="CX23" s="362" t="str">
        <f>IF(ISERROR(HLOOKUP(CX21,$DR$7:$DX23,$DY23,FALSE)),"N",HLOOKUP(CX21,$DR$7:$DX23,$DY23,FALSE))</f>
        <v>N</v>
      </c>
      <c r="CY23" s="362" t="str">
        <f>IF(ISERROR(HLOOKUP(CY21,$DR$7:$DX23,$DY23,FALSE)),"N",HLOOKUP(CY21,$DR$7:$DX23,$DY23,FALSE))</f>
        <v>N</v>
      </c>
      <c r="CZ23" s="362" t="str">
        <f>IF(ISERROR(HLOOKUP(CZ21,$DR$7:$DX23,$DY23,FALSE)),"N",HLOOKUP(CZ21,$DR$7:$DX23,$DY23,FALSE))</f>
        <v>N</v>
      </c>
      <c r="DA23" s="362" t="str">
        <f>IF(ISERROR(HLOOKUP(DA21,$DR$7:$DX23,$DY23,FALSE)),"N",HLOOKUP(DA21,$DR$7:$DX23,$DY23,FALSE))</f>
        <v>N</v>
      </c>
      <c r="DB23" s="362" t="str">
        <f>IF(ISERROR(HLOOKUP(DB21,$DR$7:$DX23,$DY23,FALSE)),"N",HLOOKUP(DB21,$DR$7:$DX23,$DY23,FALSE))</f>
        <v>N</v>
      </c>
      <c r="DC23" s="362" t="str">
        <f>IF(ISERROR(HLOOKUP(DC21,$DR$7:$DX23,$DY23,FALSE)),"N",HLOOKUP(DC21,$DR$7:$DX23,$DY23,FALSE))</f>
        <v>N</v>
      </c>
      <c r="DD23" s="362" t="str">
        <f>IF(ISERROR(HLOOKUP(DD21,$DR$7:$DX23,$DY23,FALSE)),"N",HLOOKUP(DD21,$DR$7:$DX23,$DY23,FALSE))</f>
        <v>N</v>
      </c>
      <c r="DE23" s="362" t="str">
        <f>IF(ISERROR(HLOOKUP(DE21,$DR$7:$DX23,$DY23,FALSE)),"N",HLOOKUP(DE21,$DR$7:$DX23,$DY23,FALSE))</f>
        <v>N</v>
      </c>
      <c r="DF23" s="362" t="str">
        <f>IF(ISERROR(HLOOKUP(DF21,$DR$7:$DX23,$DY23,FALSE)),"N",HLOOKUP(DF21,$DR$7:$DX23,$DY23,FALSE))</f>
        <v>N</v>
      </c>
      <c r="DG23" s="362" t="str">
        <f>IF(ISERROR(HLOOKUP(DG21,$DR$7:$DX23,$DY23,FALSE)),"N",HLOOKUP(DG21,$DR$7:$DX23,$DY23,FALSE))</f>
        <v>N</v>
      </c>
      <c r="DH23" s="362" t="str">
        <f>IF(ISERROR(HLOOKUP(DH21,$DR$7:$DX23,$DY23,FALSE)),"N",HLOOKUP(DH21,$DR$7:$DX23,$DY23,FALSE))</f>
        <v>N</v>
      </c>
      <c r="DI23" s="362" t="str">
        <f>IF(ISERROR(HLOOKUP(DI21,$DR$7:$DX23,$DY23,FALSE)),"N",HLOOKUP(DI21,$DR$7:$DX23,$DY23,FALSE))</f>
        <v>N</v>
      </c>
      <c r="DJ23" s="362" t="str">
        <f>IF(ISERROR(HLOOKUP(DJ21,$DR$7:$DX23,$DY23,FALSE)),"N",HLOOKUP(DJ21,$DR$7:$DX23,$DY23,FALSE))</f>
        <v>N</v>
      </c>
      <c r="DK23" s="362" t="str">
        <f>IF(ISERROR(HLOOKUP(DK21,$DR$7:$DX23,$DY23,FALSE)),"N",HLOOKUP(DK21,$DR$7:$DX23,$DY23,FALSE))</f>
        <v>N</v>
      </c>
      <c r="DL23" s="362" t="str">
        <f>IF(ISERROR(HLOOKUP(DL21,$DR$7:$DX23,$DY23,FALSE)),"N",HLOOKUP(DL21,$DR$7:$DX23,$DY23,FALSE))</f>
        <v>N</v>
      </c>
      <c r="DM23" s="362" t="str">
        <f>IF(ISERROR(HLOOKUP(DM21,$DR$7:$DX23,$DY23,FALSE)),"N",HLOOKUP(DM21,$DR$7:$DX23,$DY23,FALSE))</f>
        <v>N</v>
      </c>
      <c r="DN23" s="362" t="str">
        <f>IF(ISERROR(HLOOKUP(DN21,$DR$7:$DX23,$DY23,FALSE)),"N",HLOOKUP(DN21,$DR$7:$DX23,$DY23,FALSE))</f>
        <v>N</v>
      </c>
      <c r="DO23" s="362" t="str">
        <f>IF(ISERROR(HLOOKUP(DO21,$DR$7:$DX23,$DY23,FALSE)),"N",HLOOKUP(DO21,$DR$7:$DX23,$DY23,FALSE))</f>
        <v>N</v>
      </c>
      <c r="DP23" s="362">
        <f t="shared" si="25"/>
        <v>0</v>
      </c>
      <c r="DQ23" s="362">
        <f t="shared" si="26"/>
        <v>30</v>
      </c>
      <c r="DR23" s="362" t="str">
        <f>IF('DB Func'!M18&gt;0,"S","N")</f>
        <v>N</v>
      </c>
      <c r="DS23" s="362" t="str">
        <f>IF('DB Func'!R18&gt;0,"S","N")</f>
        <v>N</v>
      </c>
      <c r="DT23" s="362" t="str">
        <f>IF('DB Func'!W18&gt;0,"S","N")</f>
        <v>N</v>
      </c>
      <c r="DU23" s="362" t="str">
        <f>IF('DB Func'!AB18&gt;0,"S","N")</f>
        <v>N</v>
      </c>
      <c r="DV23" s="362" t="str">
        <f>IF('DB Func'!AG18&gt;0,"S","N")</f>
        <v>N</v>
      </c>
      <c r="DW23" s="362" t="str">
        <f>IF('DB Func'!AL18&gt;0,"S","N")</f>
        <v>N</v>
      </c>
      <c r="DX23" s="362" t="str">
        <f>IF('DB Func'!AQ18&gt;0,"S","N")</f>
        <v>N</v>
      </c>
      <c r="DY23" s="362">
        <v>17</v>
      </c>
      <c r="DZ23" s="369">
        <f ca="1">'DB Func'!C18</f>
        <v>0</v>
      </c>
      <c r="EA23" s="362" t="str">
        <f t="shared" ca="1" si="27"/>
        <v>s</v>
      </c>
      <c r="EB23" s="362" t="str">
        <f t="shared" ca="1" si="27"/>
        <v>s</v>
      </c>
      <c r="EC23" s="362" t="str">
        <f t="shared" ca="1" si="27"/>
        <v>s</v>
      </c>
      <c r="ED23" s="362" t="str">
        <f t="shared" ca="1" si="27"/>
        <v>s</v>
      </c>
      <c r="EE23" s="362" t="str">
        <f t="shared" ca="1" si="27"/>
        <v>s</v>
      </c>
      <c r="EF23" s="362" t="str">
        <f t="shared" ca="1" si="27"/>
        <v>s</v>
      </c>
      <c r="EG23" s="362" t="str">
        <f t="shared" ca="1" si="27"/>
        <v>s</v>
      </c>
      <c r="EH23" s="362" t="str">
        <f t="shared" ca="1" si="27"/>
        <v>s</v>
      </c>
      <c r="EI23" s="362" t="str">
        <f t="shared" ca="1" si="27"/>
        <v>s</v>
      </c>
      <c r="EJ23" s="362" t="str">
        <f t="shared" ca="1" si="27"/>
        <v>s</v>
      </c>
      <c r="EK23" s="362" t="str">
        <f t="shared" ca="1" si="27"/>
        <v>s</v>
      </c>
      <c r="EL23" s="362" t="str">
        <f t="shared" ca="1" si="27"/>
        <v>s</v>
      </c>
      <c r="EM23" s="362" t="str">
        <f t="shared" ca="1" si="27"/>
        <v>s</v>
      </c>
      <c r="EN23" s="362" t="str">
        <f t="shared" ca="1" si="27"/>
        <v>s</v>
      </c>
      <c r="EO23" s="362" t="str">
        <f t="shared" ca="1" si="27"/>
        <v>s</v>
      </c>
      <c r="EP23" s="362" t="str">
        <f t="shared" ca="1" si="27"/>
        <v>s</v>
      </c>
      <c r="EQ23" s="362" t="str">
        <f t="shared" ca="1" si="28"/>
        <v>s</v>
      </c>
      <c r="ER23" s="362" t="str">
        <f t="shared" ca="1" si="28"/>
        <v>s</v>
      </c>
      <c r="ES23" s="362" t="str">
        <f t="shared" ca="1" si="28"/>
        <v>s</v>
      </c>
      <c r="ET23" s="362" t="str">
        <f t="shared" ca="1" si="28"/>
        <v>s</v>
      </c>
      <c r="EU23" s="362" t="str">
        <f t="shared" ca="1" si="28"/>
        <v>s</v>
      </c>
      <c r="EV23" s="362" t="str">
        <f t="shared" ca="1" si="28"/>
        <v>s</v>
      </c>
      <c r="EW23" s="362" t="str">
        <f t="shared" ca="1" si="28"/>
        <v>s</v>
      </c>
      <c r="EX23" s="362" t="str">
        <f t="shared" ca="1" si="28"/>
        <v>s</v>
      </c>
      <c r="EY23" s="362" t="str">
        <f t="shared" ca="1" si="28"/>
        <v>s</v>
      </c>
      <c r="EZ23" s="362" t="str">
        <f t="shared" ca="1" si="29"/>
        <v>s</v>
      </c>
      <c r="FA23" s="362" t="str">
        <f t="shared" ca="1" si="29"/>
        <v>s</v>
      </c>
      <c r="FB23" s="362" t="str">
        <f t="shared" ca="1" si="29"/>
        <v>s</v>
      </c>
      <c r="FC23" s="362" t="str">
        <f t="shared" ca="1" si="29"/>
        <v>s</v>
      </c>
      <c r="FD23" s="362" t="str">
        <f t="shared" ca="1" si="29"/>
        <v>s</v>
      </c>
      <c r="FE23" s="362">
        <f t="shared" ca="1" si="30"/>
        <v>30</v>
      </c>
      <c r="FF23" s="362">
        <f t="shared" ca="1" si="31"/>
        <v>0</v>
      </c>
      <c r="FG23" s="362" t="str">
        <f ca="1">IF(AND(YEAR(DZ23)='P Gerais'!D21,MONTH(Lanc!EA23)=4,DAY(Lanc!EA23)&gt;1),"S","N")</f>
        <v>N</v>
      </c>
      <c r="FH23" s="364">
        <f t="shared" ca="1" si="32"/>
        <v>0</v>
      </c>
      <c r="FI23" s="364">
        <f t="shared" si="33"/>
        <v>0</v>
      </c>
      <c r="FJ23" s="387">
        <f t="shared" ca="1" si="34"/>
        <v>0</v>
      </c>
      <c r="FP23" s="363">
        <f ca="1">((FH23-FJ23-FI23+AZ23+AQ23+SUM(Z23:AA23)+SUM(AW23:AX23)+AK23)*IF('DB Func'!GG18="ok",'DB Func'!GD18,0))</f>
        <v>0</v>
      </c>
      <c r="FR23" s="389">
        <f t="shared" ca="1" si="35"/>
        <v>0</v>
      </c>
      <c r="GV23" s="49"/>
      <c r="GW23" s="49"/>
      <c r="GX23" s="49"/>
      <c r="GY23" s="49"/>
      <c r="GZ23" s="49"/>
      <c r="HA23" s="49"/>
      <c r="HB23" s="49"/>
      <c r="HC23" s="49"/>
    </row>
    <row r="24" spans="3:211" ht="30" customHeight="1" thickTop="1" thickBot="1">
      <c r="C24" s="390" t="str">
        <f ca="1">IF('DB Func'!B19="Funcionário 17","",'DB Func'!B19)</f>
        <v/>
      </c>
      <c r="D24" s="391">
        <f ca="1">'DB Func'!CG19</f>
        <v>0</v>
      </c>
      <c r="E24" s="382" t="str">
        <f ca="1">IF(C24="","-",IF(OR(terceiro!E24="ABR",terceiro!F24="ABR"),"Sim","Não"))</f>
        <v>-</v>
      </c>
      <c r="F24" s="383" t="str">
        <f ca="1">IF(C24="","-",IF(OR(Ferias!E24="ABR",Ferias!F24="ABR"),"Sim","Não"))</f>
        <v>-</v>
      </c>
      <c r="G24" s="383">
        <f ca="1">IF(C24="",0,IF(F24="Sim",IF(Ferias!E24="ABR",Ferias!I24,Ferias!J24),0))</f>
        <v>0</v>
      </c>
      <c r="H24" s="185"/>
      <c r="I24" s="185"/>
      <c r="J24" s="398">
        <f t="shared" ca="1" si="8"/>
        <v>0</v>
      </c>
      <c r="K24" s="152"/>
      <c r="L24" s="151"/>
      <c r="M24" s="189"/>
      <c r="N24" s="153"/>
      <c r="O24" s="48"/>
      <c r="P24" s="48"/>
      <c r="Q24" s="48"/>
      <c r="R24" s="49"/>
      <c r="S24" s="49"/>
      <c r="T24" s="49"/>
      <c r="U24" s="49"/>
      <c r="V24" s="49"/>
      <c r="W24" s="49"/>
      <c r="X24" s="49"/>
      <c r="Y24" s="49"/>
      <c r="Z24" s="49"/>
      <c r="AA24" s="49"/>
      <c r="AB24" s="48"/>
      <c r="AC24" s="48"/>
      <c r="AD24" s="49"/>
      <c r="AE24" s="49"/>
      <c r="AF24" s="314"/>
      <c r="AH24" s="400">
        <f ca="1">IF(AND('DB Func'!GE19="Março",'DB Func'!BQ19="2 Parcelas"),(('auxiliar 13 sal'!F20/12*'DB Func'!GF19+AVERAGE('auxiliar 13 sal'!Q20:AB20)+AVERAGE('auxiliar 13 sal'!AE20:AP20)+'auxiliar 13 sal'!F20*'DB Func'!BN19+'auxiliar 13 sal'!F20*'DB Func'!BO19)/2),IF('DB Func'!GE19="Abril",IF('DB Func'!BQ19="Parcela Única",('auxiliar 13 sal'!F20/12*'DB Func'!GF19)+AVERAGE('auxiliar 13 sal'!Q20:AB20)+AVERAGE('auxiliar 13 sal'!AE20:AP20)+('auxiliar 13 sal'!F20*'DB Func'!BN19)+('auxiliar 13 sal'!F20*'DB Func'!BO19),IF('DB Func'!BQ19="2 Parcelas",(('auxiliar 13 sal'!F20/12*'DB Func'!GF19+AVERAGE('auxiliar 13 sal'!Q20:AB20)+AVERAGE('auxiliar 13 sal'!AE20:AP20)+'auxiliar 13 sal'!F20*'DB Func'!BN19+'auxiliar 13 sal'!F20*'DB Func'!BO19)/2))),0))</f>
        <v>0</v>
      </c>
      <c r="AK24" s="364">
        <f t="shared" ca="1" si="9"/>
        <v>0</v>
      </c>
      <c r="AL24" s="364">
        <f t="shared" ca="1" si="10"/>
        <v>0</v>
      </c>
      <c r="AM24" s="364">
        <f t="shared" ca="1" si="11"/>
        <v>0</v>
      </c>
      <c r="AN24" s="364">
        <f t="shared" ca="1" si="12"/>
        <v>0</v>
      </c>
      <c r="AO24" s="364">
        <f t="shared" ca="1" si="13"/>
        <v>0</v>
      </c>
      <c r="AP24" s="364">
        <f t="shared" ca="1" si="14"/>
        <v>0</v>
      </c>
      <c r="AQ24" s="364">
        <f t="shared" ca="1" si="15"/>
        <v>0</v>
      </c>
      <c r="AR24" s="364">
        <f>IF(OR(M24="",M24=0),0,((FH24/220)*('Ho Ex'!$C$8+$AS$6))*M24)</f>
        <v>0</v>
      </c>
      <c r="AS24" s="364">
        <f>IF(OR(N24="",N24=0),0,((FH24/220*('DB Func'!GD19+Lanc!$AS$6))*('Ho Ex'!$I$8+$AS$6))*(N24/52.5*60))</f>
        <v>0</v>
      </c>
      <c r="AT24" s="364">
        <f>IF(OR(M24="",M24=0),0,((FH24/220)*('Ho Ex'!$J$8+$AS$6))*O24)</f>
        <v>0</v>
      </c>
      <c r="AU24" s="364">
        <f>IF(OR(M24="",M24=0),0,((FH24/220)*('Ho Ex'!I30+$AS$6))*P24)</f>
        <v>0</v>
      </c>
      <c r="AV24" s="364">
        <f>IF(OR(M24="",M24=0),0,((FH24/220)*('Ho Ex'!C30+$AS$6))*Q24)</f>
        <v>0</v>
      </c>
      <c r="AW24" s="364">
        <f ca="1">FH24*'DB Func'!BN19</f>
        <v>0</v>
      </c>
      <c r="AX24" s="364">
        <f ca="1">FH24*'DB Func'!BO19</f>
        <v>0</v>
      </c>
      <c r="AY24" s="364">
        <f ca="1">IF(FJ24=0,0,VLOOKUP(FJ24,'P Gerais'!$D$39:$G$41,3,TRUE)*Func17!$F$68)</f>
        <v>0</v>
      </c>
      <c r="AZ24" s="364">
        <f t="shared" si="16"/>
        <v>0</v>
      </c>
      <c r="BA24" s="364">
        <f ca="1">((FH24-FJ24-FI24+AZ24+AQ24+SUM(Z24:AA24)+SUM(AW24:AX24)+AK24)*IF('DB Func'!GG19="ok",'DB Func'!GD19,0))+(FH24-FJ24-FI24+AZ24+AQ24+SUM(Z24:AA24)+SUM(AW24:AX24))+AK24</f>
        <v>0</v>
      </c>
      <c r="BB24" s="385">
        <f ca="1">VLOOKUP(BA24,'P Gerais'!$D$22:$G$25,3,TRUE)</f>
        <v>0.08</v>
      </c>
      <c r="BC24" s="364">
        <f ca="1">IF(BA24&lt;'P Gerais'!$D$25,BA24*BB24,Lanc!BB24)</f>
        <v>0</v>
      </c>
      <c r="BD24" s="364">
        <f ca="1">BA24-BC24-('DB Func'!GB19*'P Gerais'!$D$35)</f>
        <v>0</v>
      </c>
      <c r="BE24" s="386">
        <f ca="1">VLOOKUP(BD24,'P Gerais'!$D$29:$F$33,3,TRUE)</f>
        <v>0</v>
      </c>
      <c r="BF24" s="364">
        <f t="shared" ca="1" si="17"/>
        <v>0</v>
      </c>
      <c r="BG24" s="364">
        <f ca="1">VLOOKUP(BD24,'P Gerais'!$D$29:$G$33,4,TRUE)</f>
        <v>0</v>
      </c>
      <c r="BH24" s="364">
        <f t="shared" ca="1" si="18"/>
        <v>0</v>
      </c>
      <c r="BI24" s="364">
        <f t="shared" ca="1" si="19"/>
        <v>0</v>
      </c>
      <c r="BJ24" s="362">
        <f ca="1">'DB Func'!G19</f>
        <v>0</v>
      </c>
      <c r="BK24" s="362">
        <f ca="1">'DB Func'!FW19</f>
        <v>0</v>
      </c>
      <c r="BL24" s="364">
        <f ca="1">D24*'P Gerais'!$D$13</f>
        <v>0</v>
      </c>
      <c r="BM24" s="364">
        <f ca="1">D24*'P Gerais'!$D$14</f>
        <v>0</v>
      </c>
      <c r="BN24" s="364">
        <f ca="1">D24*'P Gerais'!$D$16</f>
        <v>0</v>
      </c>
      <c r="BO24" s="364">
        <f ca="1">D24*'P Gerais'!$D$17</f>
        <v>0</v>
      </c>
      <c r="BP24" s="364">
        <f ca="1">D24*'P Gerais'!$D$18</f>
        <v>0</v>
      </c>
      <c r="BQ24" s="385">
        <f ca="1">VLOOKUP(D24,'P Gerais'!$D$22:$G$24,3,TRUE)</f>
        <v>0.08</v>
      </c>
      <c r="BR24" s="385">
        <f ca="1">VLOOKUP(D24,'P Gerais'!$D$29:$G$33,3,TRUE)</f>
        <v>0</v>
      </c>
      <c r="BS24" s="385">
        <f ca="1">'DB Func'!BN19</f>
        <v>0</v>
      </c>
      <c r="BT24" s="385">
        <f ca="1">'DB Func'!BO19</f>
        <v>0</v>
      </c>
      <c r="BU24" s="385">
        <f ca="1">'DB Func'!FX19</f>
        <v>0</v>
      </c>
      <c r="BV24" s="364">
        <f t="shared" ca="1" si="20"/>
        <v>-0.08</v>
      </c>
      <c r="BW24" s="364">
        <f ca="1">BV24-'DB Func'!GC19</f>
        <v>-0.08</v>
      </c>
      <c r="BX24" s="362">
        <f ca="1">IFERROR(VLOOKUP(BW24,'P Gerais'!$D$29:$G$33,3,TRUE)*BW24,0)</f>
        <v>0</v>
      </c>
      <c r="BY24" s="364">
        <f ca="1">IFERROR(BX24-VLOOKUP(BW24,'P Gerais'!$D$29:$H$33,4,TRUE),0)</f>
        <v>0</v>
      </c>
      <c r="BZ24" s="364">
        <f ca="1">D24*'DB Func'!GD19</f>
        <v>0</v>
      </c>
      <c r="CB24" s="364">
        <f t="shared" ca="1" si="21"/>
        <v>0</v>
      </c>
      <c r="CC24" s="364">
        <f t="shared" si="22"/>
        <v>0</v>
      </c>
      <c r="CD24" s="364">
        <f t="shared" si="23"/>
        <v>0</v>
      </c>
      <c r="CF24" s="362" t="str">
        <f t="shared" ca="1" si="24"/>
        <v>não</v>
      </c>
      <c r="CG24" s="362">
        <f ca="1">IF($CH$8=1,DAY('DB Func'!C19),0)</f>
        <v>0</v>
      </c>
      <c r="CH24" s="362">
        <f ca="1">IF(CI24=0,0,MONTH('DB Func'!C19))</f>
        <v>0</v>
      </c>
      <c r="CI24" s="362">
        <f ca="1">IF('P Gerais'!D22=YEAR('DB Func'!C19),YEAR('DB Func'!C19),0)</f>
        <v>0</v>
      </c>
      <c r="CJ24" s="371">
        <v>47</v>
      </c>
      <c r="CK24" s="363"/>
      <c r="CL24" s="362" t="str">
        <f ca="1">IF(ISERROR(HLOOKUP(CL22,$DR$7:$DX24,$DY24,FALSE)),"N",HLOOKUP(CL22,$DR$7:$DX24,$DY24,FALSE))</f>
        <v>N</v>
      </c>
      <c r="CM24" s="362" t="str">
        <f ca="1">IF(ISERROR(HLOOKUP(CM22,$DR$7:$DX24,$DY24,FALSE)),"N",HLOOKUP(CM22,$DR$7:$DX24,$DY24,FALSE))</f>
        <v>N</v>
      </c>
      <c r="CN24" s="362" t="str">
        <f ca="1">IF(ISERROR(HLOOKUP(CN22,$DR$7:$DX24,$DY24,FALSE)),"N",HLOOKUP(CN22,$DR$7:$DX24,$DY24,FALSE))</f>
        <v>N</v>
      </c>
      <c r="CO24" s="362" t="str">
        <f>IF(ISERROR(HLOOKUP(CO22,$DR$7:$DX24,$DY24,FALSE)),"N",HLOOKUP(CO22,$DR$7:$DX24,$DY24,FALSE))</f>
        <v>N</v>
      </c>
      <c r="CP24" s="362" t="str">
        <f ca="1">IF(ISERROR(HLOOKUP(CP22,$DR$7:$DX24,$DY24,FALSE)),"N",HLOOKUP(CP22,$DR$7:$DX24,$DY24,FALSE))</f>
        <v>N</v>
      </c>
      <c r="CQ24" s="362" t="str">
        <f ca="1">IF(ISERROR(HLOOKUP(CQ22,$DR$7:$DX24,$DY24,FALSE)),"N",HLOOKUP(CQ22,$DR$7:$DX24,$DY24,FALSE))</f>
        <v>N</v>
      </c>
      <c r="CR24" s="362" t="str">
        <f ca="1">IF(ISERROR(HLOOKUP(CR22,$DR$7:$DX24,$DY24,FALSE)),"N",HLOOKUP(CR22,$DR$7:$DX24,$DY24,FALSE))</f>
        <v>N</v>
      </c>
      <c r="CS24" s="362" t="str">
        <f ca="1">IF(ISERROR(HLOOKUP(CS22,$DR$7:$DX24,$DY24,FALSE)),"N",HLOOKUP(CS22,$DR$7:$DX24,$DY24,FALSE))</f>
        <v>N</v>
      </c>
      <c r="CT24" s="362" t="str">
        <f ca="1">IF(ISERROR(HLOOKUP(CT22,$DR$7:$DX24,$DY24,FALSE)),"N",HLOOKUP(CT22,$DR$7:$DX24,$DY24,FALSE))</f>
        <v>N</v>
      </c>
      <c r="CU24" s="362" t="str">
        <f ca="1">IF(ISERROR(HLOOKUP(CU22,$DR$7:$DX24,$DY24,FALSE)),"N",HLOOKUP(CU22,$DR$7:$DX24,$DY24,FALSE))</f>
        <v>N</v>
      </c>
      <c r="CV24" s="362" t="str">
        <f>IF(ISERROR(HLOOKUP(CV22,$DR$7:$DX24,$DY24,FALSE)),"N",HLOOKUP(CV22,$DR$7:$DX24,$DY24,FALSE))</f>
        <v>N</v>
      </c>
      <c r="CW24" s="362" t="str">
        <f ca="1">IF(ISERROR(HLOOKUP(CW22,$DR$7:$DX24,$DY24,FALSE)),"N",HLOOKUP(CW22,$DR$7:$DX24,$DY24,FALSE))</f>
        <v>N</v>
      </c>
      <c r="CX24" s="362" t="str">
        <f ca="1">IF(ISERROR(HLOOKUP(CX22,$DR$7:$DX24,$DY24,FALSE)),"N",HLOOKUP(CX22,$DR$7:$DX24,$DY24,FALSE))</f>
        <v>N</v>
      </c>
      <c r="CY24" s="362" t="str">
        <f ca="1">IF(ISERROR(HLOOKUP(CY22,$DR$7:$DX24,$DY24,FALSE)),"N",HLOOKUP(CY22,$DR$7:$DX24,$DY24,FALSE))</f>
        <v>N</v>
      </c>
      <c r="CZ24" s="362" t="str">
        <f ca="1">IF(ISERROR(HLOOKUP(CZ22,$DR$7:$DX24,$DY24,FALSE)),"N",HLOOKUP(CZ22,$DR$7:$DX24,$DY24,FALSE))</f>
        <v>N</v>
      </c>
      <c r="DA24" s="362" t="str">
        <f ca="1">IF(ISERROR(HLOOKUP(DA22,$DR$7:$DX24,$DY24,FALSE)),"N",HLOOKUP(DA22,$DR$7:$DX24,$DY24,FALSE))</f>
        <v>N</v>
      </c>
      <c r="DB24" s="362" t="str">
        <f ca="1">IF(ISERROR(HLOOKUP(DB22,$DR$7:$DX24,$DY24,FALSE)),"N",HLOOKUP(DB22,$DR$7:$DX24,$DY24,FALSE))</f>
        <v>N</v>
      </c>
      <c r="DC24" s="362" t="str">
        <f>IF(ISERROR(HLOOKUP(DC22,$DR$7:$DX24,$DY24,FALSE)),"N",HLOOKUP(DC22,$DR$7:$DX24,$DY24,FALSE))</f>
        <v>N</v>
      </c>
      <c r="DD24" s="362" t="str">
        <f ca="1">IF(ISERROR(HLOOKUP(DD22,$DR$7:$DX24,$DY24,FALSE)),"N",HLOOKUP(DD22,$DR$7:$DX24,$DY24,FALSE))</f>
        <v>N</v>
      </c>
      <c r="DE24" s="362" t="str">
        <f ca="1">IF(ISERROR(HLOOKUP(DE22,$DR$7:$DX24,$DY24,FALSE)),"N",HLOOKUP(DE22,$DR$7:$DX24,$DY24,FALSE))</f>
        <v>N</v>
      </c>
      <c r="DF24" s="362" t="str">
        <f ca="1">IF(ISERROR(HLOOKUP(DF22,$DR$7:$DX24,$DY24,FALSE)),"N",HLOOKUP(DF22,$DR$7:$DX24,$DY24,FALSE))</f>
        <v>N</v>
      </c>
      <c r="DG24" s="362" t="str">
        <f ca="1">IF(ISERROR(HLOOKUP(DG22,$DR$7:$DX24,$DY24,FALSE)),"N",HLOOKUP(DG22,$DR$7:$DX24,$DY24,FALSE))</f>
        <v>N</v>
      </c>
      <c r="DH24" s="362" t="str">
        <f ca="1">IF(ISERROR(HLOOKUP(DH22,$DR$7:$DX24,$DY24,FALSE)),"N",HLOOKUP(DH22,$DR$7:$DX24,$DY24,FALSE))</f>
        <v>N</v>
      </c>
      <c r="DI24" s="362" t="str">
        <f ca="1">IF(ISERROR(HLOOKUP(DI22,$DR$7:$DX24,$DY24,FALSE)),"N",HLOOKUP(DI22,$DR$7:$DX24,$DY24,FALSE))</f>
        <v>N</v>
      </c>
      <c r="DJ24" s="362" t="str">
        <f>IF(ISERROR(HLOOKUP(DJ22,$DR$7:$DX24,$DY24,FALSE)),"N",HLOOKUP(DJ22,$DR$7:$DX24,$DY24,FALSE))</f>
        <v>N</v>
      </c>
      <c r="DK24" s="362" t="str">
        <f ca="1">IF(ISERROR(HLOOKUP(DK22,$DR$7:$DX24,$DY24,FALSE)),"N",HLOOKUP(DK22,$DR$7:$DX24,$DY24,FALSE))</f>
        <v>N</v>
      </c>
      <c r="DL24" s="362" t="str">
        <f ca="1">IF(ISERROR(HLOOKUP(DL22,$DR$7:$DX24,$DY24,FALSE)),"N",HLOOKUP(DL22,$DR$7:$DX24,$DY24,FALSE))</f>
        <v>N</v>
      </c>
      <c r="DM24" s="362" t="str">
        <f ca="1">IF(ISERROR(HLOOKUP(DM22,$DR$7:$DX24,$DY24,FALSE)),"N",HLOOKUP(DM22,$DR$7:$DX24,$DY24,FALSE))</f>
        <v>N</v>
      </c>
      <c r="DN24" s="362" t="str">
        <f ca="1">IF(ISERROR(HLOOKUP(DN22,$DR$7:$DX24,$DY24,FALSE)),"N",HLOOKUP(DN22,$DR$7:$DX24,$DY24,FALSE))</f>
        <v>N</v>
      </c>
      <c r="DO24" s="362" t="str">
        <f ca="1">IF(ISERROR(HLOOKUP(DO22,$DR$7:$DX24,$DY24,FALSE)),"N",HLOOKUP(DO22,$DR$7:$DX24,$DY24,FALSE))</f>
        <v>N</v>
      </c>
      <c r="DP24" s="362">
        <f t="shared" ca="1" si="25"/>
        <v>0</v>
      </c>
      <c r="DQ24" s="362">
        <f t="shared" ca="1" si="26"/>
        <v>30</v>
      </c>
      <c r="DR24" s="362" t="str">
        <f>IF('DB Func'!M19&gt;0,"S","N")</f>
        <v>N</v>
      </c>
      <c r="DS24" s="362" t="str">
        <f>IF('DB Func'!R19&gt;0,"S","N")</f>
        <v>N</v>
      </c>
      <c r="DT24" s="362" t="str">
        <f>IF('DB Func'!W19&gt;0,"S","N")</f>
        <v>N</v>
      </c>
      <c r="DU24" s="362" t="str">
        <f>IF('DB Func'!AB19&gt;0,"S","N")</f>
        <v>N</v>
      </c>
      <c r="DV24" s="362" t="str">
        <f>IF('DB Func'!AG19&gt;0,"S","N")</f>
        <v>N</v>
      </c>
      <c r="DW24" s="362" t="str">
        <f>IF('DB Func'!AL19&gt;0,"S","N")</f>
        <v>N</v>
      </c>
      <c r="DX24" s="362" t="str">
        <f>IF('DB Func'!AQ19&gt;0,"S","N")</f>
        <v>N</v>
      </c>
      <c r="DY24" s="362">
        <v>18</v>
      </c>
      <c r="DZ24" s="369">
        <f ca="1">'DB Func'!C19</f>
        <v>0</v>
      </c>
      <c r="EA24" s="362" t="str">
        <f t="shared" ca="1" si="27"/>
        <v>s</v>
      </c>
      <c r="EB24" s="362" t="str">
        <f t="shared" ca="1" si="27"/>
        <v>s</v>
      </c>
      <c r="EC24" s="362" t="str">
        <f t="shared" ca="1" si="27"/>
        <v>s</v>
      </c>
      <c r="ED24" s="362" t="str">
        <f t="shared" ca="1" si="27"/>
        <v>s</v>
      </c>
      <c r="EE24" s="362" t="str">
        <f t="shared" ca="1" si="27"/>
        <v>s</v>
      </c>
      <c r="EF24" s="362" t="str">
        <f t="shared" ca="1" si="27"/>
        <v>s</v>
      </c>
      <c r="EG24" s="362" t="str">
        <f t="shared" ca="1" si="27"/>
        <v>s</v>
      </c>
      <c r="EH24" s="362" t="str">
        <f t="shared" ca="1" si="27"/>
        <v>s</v>
      </c>
      <c r="EI24" s="362" t="str">
        <f t="shared" ca="1" si="27"/>
        <v>s</v>
      </c>
      <c r="EJ24" s="362" t="str">
        <f t="shared" ca="1" si="27"/>
        <v>s</v>
      </c>
      <c r="EK24" s="362" t="str">
        <f t="shared" ca="1" si="27"/>
        <v>s</v>
      </c>
      <c r="EL24" s="362" t="str">
        <f t="shared" ca="1" si="27"/>
        <v>s</v>
      </c>
      <c r="EM24" s="362" t="str">
        <f t="shared" ca="1" si="27"/>
        <v>s</v>
      </c>
      <c r="EN24" s="362" t="str">
        <f t="shared" ca="1" si="27"/>
        <v>s</v>
      </c>
      <c r="EO24" s="362" t="str">
        <f t="shared" ca="1" si="27"/>
        <v>s</v>
      </c>
      <c r="EP24" s="362" t="str">
        <f t="shared" ca="1" si="27"/>
        <v>s</v>
      </c>
      <c r="EQ24" s="362" t="str">
        <f t="shared" ca="1" si="28"/>
        <v>s</v>
      </c>
      <c r="ER24" s="362" t="str">
        <f t="shared" ca="1" si="28"/>
        <v>s</v>
      </c>
      <c r="ES24" s="362" t="str">
        <f t="shared" ca="1" si="28"/>
        <v>s</v>
      </c>
      <c r="ET24" s="362" t="str">
        <f t="shared" ca="1" si="28"/>
        <v>s</v>
      </c>
      <c r="EU24" s="362" t="str">
        <f t="shared" ca="1" si="28"/>
        <v>s</v>
      </c>
      <c r="EV24" s="362" t="str">
        <f t="shared" ca="1" si="28"/>
        <v>s</v>
      </c>
      <c r="EW24" s="362" t="str">
        <f t="shared" ca="1" si="28"/>
        <v>s</v>
      </c>
      <c r="EX24" s="362" t="str">
        <f t="shared" ca="1" si="28"/>
        <v>s</v>
      </c>
      <c r="EY24" s="362" t="str">
        <f t="shared" ca="1" si="28"/>
        <v>s</v>
      </c>
      <c r="EZ24" s="362" t="str">
        <f t="shared" ca="1" si="29"/>
        <v>s</v>
      </c>
      <c r="FA24" s="362" t="str">
        <f t="shared" ca="1" si="29"/>
        <v>s</v>
      </c>
      <c r="FB24" s="362" t="str">
        <f t="shared" ca="1" si="29"/>
        <v>s</v>
      </c>
      <c r="FC24" s="362" t="str">
        <f t="shared" ca="1" si="29"/>
        <v>s</v>
      </c>
      <c r="FD24" s="362" t="str">
        <f t="shared" ca="1" si="29"/>
        <v>s</v>
      </c>
      <c r="FE24" s="362">
        <f t="shared" ca="1" si="30"/>
        <v>30</v>
      </c>
      <c r="FF24" s="362">
        <f t="shared" ca="1" si="31"/>
        <v>0</v>
      </c>
      <c r="FG24" s="362" t="str">
        <f ca="1">IF(AND(YEAR(DZ24)='P Gerais'!D22,MONTH(Lanc!EA24)=4,DAY(Lanc!EA24)&gt;1),"S","N")</f>
        <v>N</v>
      </c>
      <c r="FH24" s="364">
        <f t="shared" ca="1" si="32"/>
        <v>0</v>
      </c>
      <c r="FI24" s="364">
        <f t="shared" si="33"/>
        <v>0</v>
      </c>
      <c r="FJ24" s="387">
        <f t="shared" ca="1" si="34"/>
        <v>0</v>
      </c>
      <c r="FP24" s="363">
        <f ca="1">((FH24-FJ24-FI24+AZ24+AQ24+SUM(Z24:AA24)+SUM(AW24:AX24)+AK24)*IF('DB Func'!GG19="ok",'DB Func'!GD19,0))</f>
        <v>0</v>
      </c>
      <c r="FR24" s="389">
        <f t="shared" ca="1" si="35"/>
        <v>0</v>
      </c>
      <c r="GV24" s="49"/>
      <c r="GW24" s="49"/>
      <c r="GX24" s="49"/>
      <c r="GY24" s="49"/>
      <c r="GZ24" s="49"/>
      <c r="HA24" s="49"/>
      <c r="HB24" s="49"/>
      <c r="HC24" s="49"/>
    </row>
    <row r="25" spans="3:211" ht="30" customHeight="1" thickTop="1" thickBot="1">
      <c r="C25" s="390" t="str">
        <f ca="1">IF('DB Func'!B20="Funcionário 18","",'DB Func'!B20)</f>
        <v/>
      </c>
      <c r="D25" s="391">
        <f ca="1">'DB Func'!CG20</f>
        <v>0</v>
      </c>
      <c r="E25" s="382" t="str">
        <f ca="1">IF(C25="","-",IF(OR(terceiro!E25="ABR",terceiro!F25="ABR"),"Sim","Não"))</f>
        <v>-</v>
      </c>
      <c r="F25" s="383" t="str">
        <f ca="1">IF(C25="","-",IF(OR(Ferias!E25="ABR",Ferias!F25="ABR"),"Sim","Não"))</f>
        <v>-</v>
      </c>
      <c r="G25" s="383">
        <f ca="1">IF(C25="",0,IF(F25="Sim",IF(Ferias!E25="ABR",Ferias!I25,Ferias!J25),0))</f>
        <v>0</v>
      </c>
      <c r="H25" s="185"/>
      <c r="I25" s="185"/>
      <c r="J25" s="398">
        <f t="shared" ca="1" si="8"/>
        <v>0</v>
      </c>
      <c r="K25" s="152"/>
      <c r="L25" s="151"/>
      <c r="M25" s="189"/>
      <c r="N25" s="153"/>
      <c r="O25" s="48"/>
      <c r="P25" s="48"/>
      <c r="Q25" s="48"/>
      <c r="R25" s="49"/>
      <c r="S25" s="49"/>
      <c r="T25" s="49"/>
      <c r="U25" s="49"/>
      <c r="V25" s="49"/>
      <c r="W25" s="49"/>
      <c r="X25" s="49"/>
      <c r="Y25" s="49"/>
      <c r="Z25" s="49"/>
      <c r="AA25" s="49"/>
      <c r="AB25" s="48"/>
      <c r="AC25" s="48"/>
      <c r="AD25" s="49"/>
      <c r="AE25" s="49"/>
      <c r="AF25" s="314"/>
      <c r="AH25" s="400">
        <f ca="1">IF(AND('DB Func'!GE20="Março",'DB Func'!BQ20="2 Parcelas"),(('auxiliar 13 sal'!F21/12*'DB Func'!GF20+AVERAGE('auxiliar 13 sal'!Q21:AB21)+AVERAGE('auxiliar 13 sal'!AE21:AP21)+'auxiliar 13 sal'!F21*'DB Func'!BN20+'auxiliar 13 sal'!F21*'DB Func'!BO20)/2),IF('DB Func'!GE20="Abril",IF('DB Func'!BQ20="Parcela Única",('auxiliar 13 sal'!F21/12*'DB Func'!GF20)+AVERAGE('auxiliar 13 sal'!Q21:AB21)+AVERAGE('auxiliar 13 sal'!AE21:AP21)+('auxiliar 13 sal'!F21*'DB Func'!BN20)+('auxiliar 13 sal'!F21*'DB Func'!BO20),IF('DB Func'!BQ20="2 Parcelas",(('auxiliar 13 sal'!F21/12*'DB Func'!GF20+AVERAGE('auxiliar 13 sal'!Q21:AB21)+AVERAGE('auxiliar 13 sal'!AE21:AP21)+'auxiliar 13 sal'!F21*'DB Func'!BN20+'auxiliar 13 sal'!F21*'DB Func'!BO20)/2))),0))</f>
        <v>0</v>
      </c>
      <c r="AK25" s="364">
        <f t="shared" ca="1" si="9"/>
        <v>0</v>
      </c>
      <c r="AL25" s="364">
        <f t="shared" ca="1" si="10"/>
        <v>0</v>
      </c>
      <c r="AM25" s="364">
        <f t="shared" ca="1" si="11"/>
        <v>0</v>
      </c>
      <c r="AN25" s="364">
        <f t="shared" ca="1" si="12"/>
        <v>0</v>
      </c>
      <c r="AO25" s="364">
        <f t="shared" ca="1" si="13"/>
        <v>0</v>
      </c>
      <c r="AP25" s="364">
        <f t="shared" ca="1" si="14"/>
        <v>0</v>
      </c>
      <c r="AQ25" s="364">
        <f t="shared" ca="1" si="15"/>
        <v>0</v>
      </c>
      <c r="AR25" s="364">
        <f>IF(OR(M25="",M25=0),0,((FH25/220)*('Ho Ex'!$C$8+$AS$6))*M25)</f>
        <v>0</v>
      </c>
      <c r="AS25" s="364">
        <f>IF(OR(N25="",N25=0),0,((FH25/220*('DB Func'!GD20+Lanc!$AS$6))*('Ho Ex'!$I$8+$AS$6))*(N25/52.5*60))</f>
        <v>0</v>
      </c>
      <c r="AT25" s="364">
        <f>IF(OR(M25="",M25=0),0,((FH25/220)*('Ho Ex'!$J$8+$AS$6))*O25)</f>
        <v>0</v>
      </c>
      <c r="AU25" s="364">
        <f>IF(OR(M25="",M25=0),0,((FH25/220)*('Ho Ex'!I31+$AS$6))*P25)</f>
        <v>0</v>
      </c>
      <c r="AV25" s="364">
        <f>IF(OR(M25="",M25=0),0,((FH25/220)*('Ho Ex'!C31+$AS$6))*Q25)</f>
        <v>0</v>
      </c>
      <c r="AW25" s="364">
        <f ca="1">FH25*'DB Func'!BN20</f>
        <v>0</v>
      </c>
      <c r="AX25" s="364">
        <f ca="1">FH25*'DB Func'!BO20</f>
        <v>0</v>
      </c>
      <c r="AY25" s="364">
        <f ca="1">IF(FJ25=0,0,VLOOKUP(FJ25,'P Gerais'!$D$39:$G$41,3,TRUE)*Func18!$F$68)</f>
        <v>0</v>
      </c>
      <c r="AZ25" s="364">
        <f t="shared" si="16"/>
        <v>0</v>
      </c>
      <c r="BA25" s="364">
        <f ca="1">((FH25-FJ25-FI25+AZ25+AQ25+SUM(Z25:AA25)+SUM(AW25:AX25)+AK25)*IF('DB Func'!GG20="ok",'DB Func'!GD20,0))+(FH25-FJ25-FI25+AZ25+AQ25+SUM(Z25:AA25)+SUM(AW25:AX25))+AK25</f>
        <v>0</v>
      </c>
      <c r="BB25" s="385">
        <f ca="1">VLOOKUP(BA25,'P Gerais'!$D$22:$G$25,3,TRUE)</f>
        <v>0.08</v>
      </c>
      <c r="BC25" s="364">
        <f ca="1">IF(BA25&lt;'P Gerais'!$D$25,BA25*BB25,Lanc!BB25)</f>
        <v>0</v>
      </c>
      <c r="BD25" s="364">
        <f ca="1">BA25-BC25-('DB Func'!GB20*'P Gerais'!$D$35)</f>
        <v>0</v>
      </c>
      <c r="BE25" s="386">
        <f ca="1">VLOOKUP(BD25,'P Gerais'!$D$29:$F$33,3,TRUE)</f>
        <v>0</v>
      </c>
      <c r="BF25" s="364">
        <f t="shared" ca="1" si="17"/>
        <v>0</v>
      </c>
      <c r="BG25" s="364">
        <f ca="1">VLOOKUP(BD25,'P Gerais'!$D$29:$G$33,4,TRUE)</f>
        <v>0</v>
      </c>
      <c r="BH25" s="364">
        <f t="shared" ca="1" si="18"/>
        <v>0</v>
      </c>
      <c r="BI25" s="364">
        <f t="shared" ca="1" si="19"/>
        <v>0</v>
      </c>
      <c r="BJ25" s="362">
        <f ca="1">'DB Func'!G20</f>
        <v>0</v>
      </c>
      <c r="BK25" s="362">
        <f ca="1">'DB Func'!FW20</f>
        <v>0</v>
      </c>
      <c r="BL25" s="364">
        <f ca="1">D25*'P Gerais'!$D$13</f>
        <v>0</v>
      </c>
      <c r="BM25" s="364">
        <f ca="1">D25*'P Gerais'!$D$14</f>
        <v>0</v>
      </c>
      <c r="BN25" s="364">
        <f ca="1">D25*'P Gerais'!$D$16</f>
        <v>0</v>
      </c>
      <c r="BO25" s="364">
        <f ca="1">D25*'P Gerais'!$D$17</f>
        <v>0</v>
      </c>
      <c r="BP25" s="364">
        <f ca="1">D25*'P Gerais'!$D$18</f>
        <v>0</v>
      </c>
      <c r="BQ25" s="385">
        <f ca="1">VLOOKUP(D25,'P Gerais'!$D$22:$G$24,3,TRUE)</f>
        <v>0.08</v>
      </c>
      <c r="BR25" s="385">
        <f ca="1">VLOOKUP(D25,'P Gerais'!$D$29:$G$33,3,TRUE)</f>
        <v>0</v>
      </c>
      <c r="BS25" s="385">
        <f ca="1">'DB Func'!BN20</f>
        <v>0</v>
      </c>
      <c r="BT25" s="385">
        <f ca="1">'DB Func'!BO20</f>
        <v>0</v>
      </c>
      <c r="BU25" s="385">
        <f ca="1">'DB Func'!FX20</f>
        <v>0</v>
      </c>
      <c r="BV25" s="364">
        <f t="shared" ca="1" si="20"/>
        <v>-0.08</v>
      </c>
      <c r="BW25" s="364">
        <f ca="1">BV25-'DB Func'!GC20</f>
        <v>-0.08</v>
      </c>
      <c r="BX25" s="362">
        <f ca="1">IFERROR(VLOOKUP(BW25,'P Gerais'!$D$29:$G$33,3,TRUE)*BW25,0)</f>
        <v>0</v>
      </c>
      <c r="BY25" s="364">
        <f ca="1">IFERROR(BX25-VLOOKUP(BW25,'P Gerais'!$D$29:$H$33,4,TRUE),0)</f>
        <v>0</v>
      </c>
      <c r="BZ25" s="364">
        <f ca="1">D25*'DB Func'!GD20</f>
        <v>0</v>
      </c>
      <c r="CB25" s="364">
        <f t="shared" ca="1" si="21"/>
        <v>0</v>
      </c>
      <c r="CC25" s="364">
        <f t="shared" si="22"/>
        <v>0</v>
      </c>
      <c r="CD25" s="364">
        <f t="shared" si="23"/>
        <v>0</v>
      </c>
      <c r="CF25" s="362" t="str">
        <f t="shared" ca="1" si="24"/>
        <v>não</v>
      </c>
      <c r="CG25" s="362">
        <f ca="1">IF($CH$8=1,DAY('DB Func'!C20),0)</f>
        <v>0</v>
      </c>
      <c r="CH25" s="362">
        <f ca="1">IF(CI25=0,0,MONTH('DB Func'!C20))</f>
        <v>0</v>
      </c>
      <c r="CI25" s="362">
        <f ca="1">IF('P Gerais'!D23=YEAR('DB Func'!C20),YEAR('DB Func'!C20),0)</f>
        <v>0</v>
      </c>
      <c r="CJ25" s="371">
        <v>48</v>
      </c>
      <c r="CK25" s="363"/>
      <c r="CL25" s="362" t="str">
        <f>IF(ISERROR(HLOOKUP(CL23,$DR$7:$DX25,$DY25,FALSE)),"N",HLOOKUP(CL23,$DR$7:$DX25,$DY25,FALSE))</f>
        <v>N</v>
      </c>
      <c r="CM25" s="362" t="str">
        <f>IF(ISERROR(HLOOKUP(CM23,$DR$7:$DX25,$DY25,FALSE)),"N",HLOOKUP(CM23,$DR$7:$DX25,$DY25,FALSE))</f>
        <v>N</v>
      </c>
      <c r="CN25" s="362" t="str">
        <f>IF(ISERROR(HLOOKUP(CN23,$DR$7:$DX25,$DY25,FALSE)),"N",HLOOKUP(CN23,$DR$7:$DX25,$DY25,FALSE))</f>
        <v>N</v>
      </c>
      <c r="CO25" s="362" t="str">
        <f>IF(ISERROR(HLOOKUP(CO23,$DR$7:$DX25,$DY25,FALSE)),"N",HLOOKUP(CO23,$DR$7:$DX25,$DY25,FALSE))</f>
        <v>N</v>
      </c>
      <c r="CP25" s="362" t="str">
        <f>IF(ISERROR(HLOOKUP(CP23,$DR$7:$DX25,$DY25,FALSE)),"N",HLOOKUP(CP23,$DR$7:$DX25,$DY25,FALSE))</f>
        <v>N</v>
      </c>
      <c r="CQ25" s="362" t="str">
        <f>IF(ISERROR(HLOOKUP(CQ23,$DR$7:$DX25,$DY25,FALSE)),"N",HLOOKUP(CQ23,$DR$7:$DX25,$DY25,FALSE))</f>
        <v>N</v>
      </c>
      <c r="CR25" s="362" t="str">
        <f>IF(ISERROR(HLOOKUP(CR23,$DR$7:$DX25,$DY25,FALSE)),"N",HLOOKUP(CR23,$DR$7:$DX25,$DY25,FALSE))</f>
        <v>N</v>
      </c>
      <c r="CS25" s="362" t="str">
        <f>IF(ISERROR(HLOOKUP(CS23,$DR$7:$DX25,$DY25,FALSE)),"N",HLOOKUP(CS23,$DR$7:$DX25,$DY25,FALSE))</f>
        <v>N</v>
      </c>
      <c r="CT25" s="362" t="str">
        <f>IF(ISERROR(HLOOKUP(CT23,$DR$7:$DX25,$DY25,FALSE)),"N",HLOOKUP(CT23,$DR$7:$DX25,$DY25,FALSE))</f>
        <v>N</v>
      </c>
      <c r="CU25" s="362" t="str">
        <f>IF(ISERROR(HLOOKUP(CU23,$DR$7:$DX25,$DY25,FALSE)),"N",HLOOKUP(CU23,$DR$7:$DX25,$DY25,FALSE))</f>
        <v>N</v>
      </c>
      <c r="CV25" s="362" t="str">
        <f>IF(ISERROR(HLOOKUP(CV23,$DR$7:$DX25,$DY25,FALSE)),"N",HLOOKUP(CV23,$DR$7:$DX25,$DY25,FALSE))</f>
        <v>N</v>
      </c>
      <c r="CW25" s="362" t="str">
        <f>IF(ISERROR(HLOOKUP(CW23,$DR$7:$DX25,$DY25,FALSE)),"N",HLOOKUP(CW23,$DR$7:$DX25,$DY25,FALSE))</f>
        <v>N</v>
      </c>
      <c r="CX25" s="362" t="str">
        <f>IF(ISERROR(HLOOKUP(CX23,$DR$7:$DX25,$DY25,FALSE)),"N",HLOOKUP(CX23,$DR$7:$DX25,$DY25,FALSE))</f>
        <v>N</v>
      </c>
      <c r="CY25" s="362" t="str">
        <f>IF(ISERROR(HLOOKUP(CY23,$DR$7:$DX25,$DY25,FALSE)),"N",HLOOKUP(CY23,$DR$7:$DX25,$DY25,FALSE))</f>
        <v>N</v>
      </c>
      <c r="CZ25" s="362" t="str">
        <f>IF(ISERROR(HLOOKUP(CZ23,$DR$7:$DX25,$DY25,FALSE)),"N",HLOOKUP(CZ23,$DR$7:$DX25,$DY25,FALSE))</f>
        <v>N</v>
      </c>
      <c r="DA25" s="362" t="str">
        <f>IF(ISERROR(HLOOKUP(DA23,$DR$7:$DX25,$DY25,FALSE)),"N",HLOOKUP(DA23,$DR$7:$DX25,$DY25,FALSE))</f>
        <v>N</v>
      </c>
      <c r="DB25" s="362" t="str">
        <f>IF(ISERROR(HLOOKUP(DB23,$DR$7:$DX25,$DY25,FALSE)),"N",HLOOKUP(DB23,$DR$7:$DX25,$DY25,FALSE))</f>
        <v>N</v>
      </c>
      <c r="DC25" s="362" t="str">
        <f>IF(ISERROR(HLOOKUP(DC23,$DR$7:$DX25,$DY25,FALSE)),"N",HLOOKUP(DC23,$DR$7:$DX25,$DY25,FALSE))</f>
        <v>N</v>
      </c>
      <c r="DD25" s="362" t="str">
        <f>IF(ISERROR(HLOOKUP(DD23,$DR$7:$DX25,$DY25,FALSE)),"N",HLOOKUP(DD23,$DR$7:$DX25,$DY25,FALSE))</f>
        <v>N</v>
      </c>
      <c r="DE25" s="362" t="str">
        <f>IF(ISERROR(HLOOKUP(DE23,$DR$7:$DX25,$DY25,FALSE)),"N",HLOOKUP(DE23,$DR$7:$DX25,$DY25,FALSE))</f>
        <v>N</v>
      </c>
      <c r="DF25" s="362" t="str">
        <f>IF(ISERROR(HLOOKUP(DF23,$DR$7:$DX25,$DY25,FALSE)),"N",HLOOKUP(DF23,$DR$7:$DX25,$DY25,FALSE))</f>
        <v>N</v>
      </c>
      <c r="DG25" s="362" t="str">
        <f>IF(ISERROR(HLOOKUP(DG23,$DR$7:$DX25,$DY25,FALSE)),"N",HLOOKUP(DG23,$DR$7:$DX25,$DY25,FALSE))</f>
        <v>N</v>
      </c>
      <c r="DH25" s="362" t="str">
        <f>IF(ISERROR(HLOOKUP(DH23,$DR$7:$DX25,$DY25,FALSE)),"N",HLOOKUP(DH23,$DR$7:$DX25,$DY25,FALSE))</f>
        <v>N</v>
      </c>
      <c r="DI25" s="362" t="str">
        <f>IF(ISERROR(HLOOKUP(DI23,$DR$7:$DX25,$DY25,FALSE)),"N",HLOOKUP(DI23,$DR$7:$DX25,$DY25,FALSE))</f>
        <v>N</v>
      </c>
      <c r="DJ25" s="362" t="str">
        <f>IF(ISERROR(HLOOKUP(DJ23,$DR$7:$DX25,$DY25,FALSE)),"N",HLOOKUP(DJ23,$DR$7:$DX25,$DY25,FALSE))</f>
        <v>N</v>
      </c>
      <c r="DK25" s="362" t="str">
        <f>IF(ISERROR(HLOOKUP(DK23,$DR$7:$DX25,$DY25,FALSE)),"N",HLOOKUP(DK23,$DR$7:$DX25,$DY25,FALSE))</f>
        <v>N</v>
      </c>
      <c r="DL25" s="362" t="str">
        <f>IF(ISERROR(HLOOKUP(DL23,$DR$7:$DX25,$DY25,FALSE)),"N",HLOOKUP(DL23,$DR$7:$DX25,$DY25,FALSE))</f>
        <v>N</v>
      </c>
      <c r="DM25" s="362" t="str">
        <f>IF(ISERROR(HLOOKUP(DM23,$DR$7:$DX25,$DY25,FALSE)),"N",HLOOKUP(DM23,$DR$7:$DX25,$DY25,FALSE))</f>
        <v>N</v>
      </c>
      <c r="DN25" s="362" t="str">
        <f>IF(ISERROR(HLOOKUP(DN23,$DR$7:$DX25,$DY25,FALSE)),"N",HLOOKUP(DN23,$DR$7:$DX25,$DY25,FALSE))</f>
        <v>N</v>
      </c>
      <c r="DO25" s="362" t="str">
        <f>IF(ISERROR(HLOOKUP(DO23,$DR$7:$DX25,$DY25,FALSE)),"N",HLOOKUP(DO23,$DR$7:$DX25,$DY25,FALSE))</f>
        <v>N</v>
      </c>
      <c r="DP25" s="362">
        <f t="shared" si="25"/>
        <v>0</v>
      </c>
      <c r="DQ25" s="362">
        <f t="shared" si="26"/>
        <v>30</v>
      </c>
      <c r="DR25" s="362" t="str">
        <f>IF('DB Func'!M20&gt;0,"S","N")</f>
        <v>N</v>
      </c>
      <c r="DS25" s="362" t="str">
        <f>IF('DB Func'!R20&gt;0,"S","N")</f>
        <v>N</v>
      </c>
      <c r="DT25" s="362" t="str">
        <f>IF('DB Func'!W20&gt;0,"S","N")</f>
        <v>N</v>
      </c>
      <c r="DU25" s="362" t="str">
        <f>IF('DB Func'!AB20&gt;0,"S","N")</f>
        <v>N</v>
      </c>
      <c r="DV25" s="362" t="str">
        <f>IF('DB Func'!AG20&gt;0,"S","N")</f>
        <v>N</v>
      </c>
      <c r="DW25" s="362" t="str">
        <f>IF('DB Func'!AL20&gt;0,"S","N")</f>
        <v>N</v>
      </c>
      <c r="DX25" s="362" t="str">
        <f>IF('DB Func'!AQ20&gt;0,"S","N")</f>
        <v>N</v>
      </c>
      <c r="DY25" s="362">
        <v>19</v>
      </c>
      <c r="DZ25" s="369">
        <f ca="1">'DB Func'!C20</f>
        <v>0</v>
      </c>
      <c r="EA25" s="362" t="str">
        <f t="shared" ca="1" si="27"/>
        <v>s</v>
      </c>
      <c r="EB25" s="362" t="str">
        <f t="shared" ca="1" si="27"/>
        <v>s</v>
      </c>
      <c r="EC25" s="362" t="str">
        <f t="shared" ca="1" si="27"/>
        <v>s</v>
      </c>
      <c r="ED25" s="362" t="str">
        <f t="shared" ca="1" si="27"/>
        <v>s</v>
      </c>
      <c r="EE25" s="362" t="str">
        <f t="shared" ca="1" si="27"/>
        <v>s</v>
      </c>
      <c r="EF25" s="362" t="str">
        <f t="shared" ca="1" si="27"/>
        <v>s</v>
      </c>
      <c r="EG25" s="362" t="str">
        <f t="shared" ca="1" si="27"/>
        <v>s</v>
      </c>
      <c r="EH25" s="362" t="str">
        <f t="shared" ca="1" si="27"/>
        <v>s</v>
      </c>
      <c r="EI25" s="362" t="str">
        <f t="shared" ca="1" si="27"/>
        <v>s</v>
      </c>
      <c r="EJ25" s="362" t="str">
        <f t="shared" ca="1" si="27"/>
        <v>s</v>
      </c>
      <c r="EK25" s="362" t="str">
        <f t="shared" ca="1" si="27"/>
        <v>s</v>
      </c>
      <c r="EL25" s="362" t="str">
        <f t="shared" ca="1" si="27"/>
        <v>s</v>
      </c>
      <c r="EM25" s="362" t="str">
        <f t="shared" ca="1" si="27"/>
        <v>s</v>
      </c>
      <c r="EN25" s="362" t="str">
        <f t="shared" ca="1" si="27"/>
        <v>s</v>
      </c>
      <c r="EO25" s="362" t="str">
        <f t="shared" ref="EO25:FD37" ca="1" si="36">IF(DAY($DZ25)&gt;EO$7,"n","s")</f>
        <v>s</v>
      </c>
      <c r="EP25" s="362" t="str">
        <f t="shared" ca="1" si="36"/>
        <v>s</v>
      </c>
      <c r="EQ25" s="362" t="str">
        <f t="shared" ca="1" si="36"/>
        <v>s</v>
      </c>
      <c r="ER25" s="362" t="str">
        <f t="shared" ca="1" si="36"/>
        <v>s</v>
      </c>
      <c r="ES25" s="362" t="str">
        <f t="shared" ca="1" si="36"/>
        <v>s</v>
      </c>
      <c r="ET25" s="362" t="str">
        <f t="shared" ca="1" si="36"/>
        <v>s</v>
      </c>
      <c r="EU25" s="362" t="str">
        <f t="shared" ca="1" si="28"/>
        <v>s</v>
      </c>
      <c r="EV25" s="362" t="str">
        <f t="shared" ca="1" si="36"/>
        <v>s</v>
      </c>
      <c r="EW25" s="362" t="str">
        <f t="shared" ca="1" si="36"/>
        <v>s</v>
      </c>
      <c r="EX25" s="362" t="str">
        <f t="shared" ca="1" si="36"/>
        <v>s</v>
      </c>
      <c r="EY25" s="362" t="str">
        <f t="shared" ca="1" si="36"/>
        <v>s</v>
      </c>
      <c r="EZ25" s="362" t="str">
        <f t="shared" ca="1" si="36"/>
        <v>s</v>
      </c>
      <c r="FA25" s="362" t="str">
        <f t="shared" ca="1" si="36"/>
        <v>s</v>
      </c>
      <c r="FB25" s="362" t="str">
        <f t="shared" ca="1" si="36"/>
        <v>s</v>
      </c>
      <c r="FC25" s="362" t="str">
        <f t="shared" ca="1" si="36"/>
        <v>s</v>
      </c>
      <c r="FD25" s="362" t="str">
        <f t="shared" ca="1" si="36"/>
        <v>s</v>
      </c>
      <c r="FE25" s="362">
        <f t="shared" ca="1" si="30"/>
        <v>30</v>
      </c>
      <c r="FF25" s="362">
        <f t="shared" ca="1" si="31"/>
        <v>0</v>
      </c>
      <c r="FG25" s="362" t="str">
        <f ca="1">IF(AND(YEAR(DZ25)='P Gerais'!D23,MONTH(Lanc!EA25)=4,DAY(Lanc!EA25)&gt;1),"S","N")</f>
        <v>N</v>
      </c>
      <c r="FH25" s="364">
        <f t="shared" ca="1" si="32"/>
        <v>0</v>
      </c>
      <c r="FI25" s="364">
        <f t="shared" si="33"/>
        <v>0</v>
      </c>
      <c r="FJ25" s="387">
        <f t="shared" ca="1" si="34"/>
        <v>0</v>
      </c>
      <c r="FP25" s="363">
        <f ca="1">((FH25-FJ25-FI25+AZ25+AQ25+SUM(Z25:AA25)+SUM(AW25:AX25)+AK25)*IF('DB Func'!GG20="ok",'DB Func'!GD20,0))</f>
        <v>0</v>
      </c>
      <c r="FR25" s="389">
        <f t="shared" ca="1" si="35"/>
        <v>0</v>
      </c>
      <c r="GV25" s="49"/>
      <c r="GW25" s="49"/>
      <c r="GX25" s="49"/>
      <c r="GY25" s="49"/>
      <c r="GZ25" s="49"/>
      <c r="HA25" s="49"/>
      <c r="HB25" s="49"/>
      <c r="HC25" s="49"/>
    </row>
    <row r="26" spans="3:211" ht="30" customHeight="1" thickTop="1" thickBot="1">
      <c r="C26" s="390" t="str">
        <f ca="1">IF('DB Func'!B21="Funcionário 19","",'DB Func'!B21)</f>
        <v/>
      </c>
      <c r="D26" s="391">
        <f ca="1">'DB Func'!CG21</f>
        <v>0</v>
      </c>
      <c r="E26" s="382" t="str">
        <f ca="1">IF(C26="","-",IF(OR(terceiro!E26="ABR",terceiro!F26="ABR"),"Sim","Não"))</f>
        <v>-</v>
      </c>
      <c r="F26" s="383" t="str">
        <f ca="1">IF(C26="","-",IF(OR(Ferias!E26="ABR",Ferias!F26="ABR"),"Sim","Não"))</f>
        <v>-</v>
      </c>
      <c r="G26" s="383">
        <f ca="1">IF(C26="",0,IF(F26="Sim",IF(Ferias!E26="ABR",Ferias!I26,Ferias!J26),0))</f>
        <v>0</v>
      </c>
      <c r="H26" s="185"/>
      <c r="I26" s="185"/>
      <c r="J26" s="398">
        <f t="shared" ca="1" si="8"/>
        <v>0</v>
      </c>
      <c r="K26" s="152"/>
      <c r="L26" s="151"/>
      <c r="M26" s="189"/>
      <c r="N26" s="153"/>
      <c r="O26" s="48"/>
      <c r="P26" s="48"/>
      <c r="Q26" s="48"/>
      <c r="R26" s="49"/>
      <c r="S26" s="49"/>
      <c r="T26" s="49"/>
      <c r="U26" s="49"/>
      <c r="V26" s="49"/>
      <c r="W26" s="49"/>
      <c r="X26" s="49"/>
      <c r="Y26" s="49"/>
      <c r="Z26" s="49"/>
      <c r="AA26" s="49"/>
      <c r="AB26" s="48"/>
      <c r="AC26" s="48"/>
      <c r="AD26" s="49"/>
      <c r="AE26" s="49"/>
      <c r="AF26" s="314"/>
      <c r="AH26" s="400">
        <f ca="1">IF(AND('DB Func'!GE21="Março",'DB Func'!BQ21="2 Parcelas"),(('auxiliar 13 sal'!F22/12*'DB Func'!GF21+AVERAGE('auxiliar 13 sal'!Q22:AB22)+AVERAGE('auxiliar 13 sal'!AE22:AP22)+'auxiliar 13 sal'!F22*'DB Func'!BN21+'auxiliar 13 sal'!F22*'DB Func'!BO21)/2),IF('DB Func'!GE21="Abril",IF('DB Func'!BQ21="Parcela Única",('auxiliar 13 sal'!F22/12*'DB Func'!GF21)+AVERAGE('auxiliar 13 sal'!Q22:AB22)+AVERAGE('auxiliar 13 sal'!AE22:AP22)+('auxiliar 13 sal'!F22*'DB Func'!BN21)+('auxiliar 13 sal'!F22*'DB Func'!BO21),IF('DB Func'!BQ21="2 Parcelas",(('auxiliar 13 sal'!F22/12*'DB Func'!GF21+AVERAGE('auxiliar 13 sal'!Q22:AB22)+AVERAGE('auxiliar 13 sal'!AE22:AP22)+'auxiliar 13 sal'!F22*'DB Func'!BN21+'auxiliar 13 sal'!F22*'DB Func'!BO21)/2))),0))</f>
        <v>0</v>
      </c>
      <c r="AK26" s="364">
        <f t="shared" ca="1" si="9"/>
        <v>0</v>
      </c>
      <c r="AL26" s="364">
        <f t="shared" ca="1" si="10"/>
        <v>0</v>
      </c>
      <c r="AM26" s="364">
        <f t="shared" ca="1" si="11"/>
        <v>0</v>
      </c>
      <c r="AN26" s="364">
        <f t="shared" ca="1" si="12"/>
        <v>0</v>
      </c>
      <c r="AO26" s="364">
        <f t="shared" ca="1" si="13"/>
        <v>0</v>
      </c>
      <c r="AP26" s="364">
        <f t="shared" ca="1" si="14"/>
        <v>0</v>
      </c>
      <c r="AQ26" s="364">
        <f t="shared" ca="1" si="15"/>
        <v>0</v>
      </c>
      <c r="AR26" s="364">
        <f>IF(OR(M26="",M26=0),0,((FH26/220)*('Ho Ex'!$C$8+$AS$6))*M26)</f>
        <v>0</v>
      </c>
      <c r="AS26" s="364">
        <f>IF(OR(N26="",N26=0),0,((FH26/220*('DB Func'!GD21+Lanc!$AS$6))*('Ho Ex'!$I$8+$AS$6))*(N26/52.5*60))</f>
        <v>0</v>
      </c>
      <c r="AT26" s="364">
        <f>IF(OR(M26="",M26=0),0,((FH26/220)*('Ho Ex'!$J$8+$AS$6))*O26)</f>
        <v>0</v>
      </c>
      <c r="AU26" s="364">
        <f>IF(OR(M26="",M26=0),0,((FH26/220)*('Ho Ex'!I32+$AS$6))*P26)</f>
        <v>0</v>
      </c>
      <c r="AV26" s="364">
        <f>IF(OR(M26="",M26=0),0,((FH26/220)*('Ho Ex'!C23+$AS$6))*Q26)</f>
        <v>0</v>
      </c>
      <c r="AW26" s="364">
        <f ca="1">FH26*'DB Func'!BN21</f>
        <v>0</v>
      </c>
      <c r="AX26" s="364">
        <f ca="1">FH26*'DB Func'!BO21</f>
        <v>0</v>
      </c>
      <c r="AY26" s="364">
        <f ca="1">IF(FJ26=0,0,VLOOKUP(FJ26,'P Gerais'!$D$39:$G$41,3,TRUE)*Func19!$F$68)</f>
        <v>0</v>
      </c>
      <c r="AZ26" s="364">
        <f t="shared" si="16"/>
        <v>0</v>
      </c>
      <c r="BA26" s="364">
        <f ca="1">((FH26-FJ26-FI26+AZ26+AQ26+SUM(Z26:AA26)+SUM(AW26:AX26)+AK26)*IF('DB Func'!GG21="ok",'DB Func'!GD21,0))+(FH26-FJ26-FI26+AZ26+AQ26+SUM(Z26:AA26)+SUM(AW26:AX26))+AK26</f>
        <v>0</v>
      </c>
      <c r="BB26" s="385">
        <f ca="1">VLOOKUP(BA26,'P Gerais'!$D$22:$G$25,3,TRUE)</f>
        <v>0.08</v>
      </c>
      <c r="BC26" s="364">
        <f ca="1">IF(BA26&lt;'P Gerais'!$D$25,BA26*BB26,Lanc!BB26)</f>
        <v>0</v>
      </c>
      <c r="BD26" s="364">
        <f ca="1">BA26-BC26-('DB Func'!GB21*'P Gerais'!$D$35)</f>
        <v>0</v>
      </c>
      <c r="BE26" s="386">
        <f ca="1">VLOOKUP(BD26,'P Gerais'!$D$29:$F$33,3,TRUE)</f>
        <v>0</v>
      </c>
      <c r="BF26" s="364">
        <f t="shared" ca="1" si="17"/>
        <v>0</v>
      </c>
      <c r="BG26" s="364">
        <f ca="1">VLOOKUP(BD26,'P Gerais'!$D$29:$G$33,4,TRUE)</f>
        <v>0</v>
      </c>
      <c r="BH26" s="364">
        <f t="shared" ca="1" si="18"/>
        <v>0</v>
      </c>
      <c r="BI26" s="364">
        <f t="shared" ca="1" si="19"/>
        <v>0</v>
      </c>
      <c r="BJ26" s="362">
        <f ca="1">'DB Func'!G21</f>
        <v>0</v>
      </c>
      <c r="BK26" s="362">
        <f ca="1">'DB Func'!FW21</f>
        <v>0</v>
      </c>
      <c r="BL26" s="364">
        <f ca="1">D26*'P Gerais'!$D$13</f>
        <v>0</v>
      </c>
      <c r="BM26" s="364">
        <f ca="1">D26*'P Gerais'!$D$14</f>
        <v>0</v>
      </c>
      <c r="BN26" s="364">
        <f ca="1">D26*'P Gerais'!$D$16</f>
        <v>0</v>
      </c>
      <c r="BO26" s="364">
        <f ca="1">D26*'P Gerais'!$D$17</f>
        <v>0</v>
      </c>
      <c r="BP26" s="364">
        <f ca="1">D26*'P Gerais'!$D$18</f>
        <v>0</v>
      </c>
      <c r="BQ26" s="385">
        <f ca="1">VLOOKUP(D26,'P Gerais'!$D$22:$G$24,3,TRUE)</f>
        <v>0.08</v>
      </c>
      <c r="BR26" s="385">
        <f ca="1">VLOOKUP(D26,'P Gerais'!$D$29:$G$33,3,TRUE)</f>
        <v>0</v>
      </c>
      <c r="BS26" s="385">
        <f ca="1">'DB Func'!BN21</f>
        <v>0</v>
      </c>
      <c r="BT26" s="385">
        <f ca="1">'DB Func'!BO21</f>
        <v>0</v>
      </c>
      <c r="BU26" s="385">
        <f ca="1">'DB Func'!FX21</f>
        <v>0</v>
      </c>
      <c r="BV26" s="364">
        <f t="shared" ca="1" si="20"/>
        <v>-0.08</v>
      </c>
      <c r="BW26" s="364">
        <f ca="1">BV26-'DB Func'!GC21</f>
        <v>-0.08</v>
      </c>
      <c r="BX26" s="362">
        <f ca="1">IFERROR(VLOOKUP(BW26,'P Gerais'!$D$29:$G$33,3,TRUE)*BW26,0)</f>
        <v>0</v>
      </c>
      <c r="BY26" s="364">
        <f ca="1">IFERROR(BX26-VLOOKUP(BW26,'P Gerais'!$D$29:$H$33,4,TRUE),0)</f>
        <v>0</v>
      </c>
      <c r="BZ26" s="364">
        <f ca="1">D26*'DB Func'!GD21</f>
        <v>0</v>
      </c>
      <c r="CB26" s="364">
        <f t="shared" ca="1" si="21"/>
        <v>0</v>
      </c>
      <c r="CC26" s="364">
        <f t="shared" si="22"/>
        <v>0</v>
      </c>
      <c r="CD26" s="364">
        <f t="shared" si="23"/>
        <v>0</v>
      </c>
      <c r="CF26" s="362" t="str">
        <f t="shared" ca="1" si="24"/>
        <v>não</v>
      </c>
      <c r="CG26" s="362">
        <f ca="1">IF($CH$8=1,DAY('DB Func'!C21),0)</f>
        <v>0</v>
      </c>
      <c r="CH26" s="362">
        <f ca="1">IF(CI26=0,0,MONTH('DB Func'!C21))</f>
        <v>0</v>
      </c>
      <c r="CI26" s="362">
        <f ca="1">IF('P Gerais'!D24=YEAR('DB Func'!C21),YEAR('DB Func'!C21),0)</f>
        <v>0</v>
      </c>
      <c r="CJ26" s="371">
        <v>49</v>
      </c>
      <c r="CK26" s="363"/>
      <c r="CL26" s="362" t="str">
        <f ca="1">IF(ISERROR(HLOOKUP(CL24,$DR$7:$DX26,$DY26,FALSE)),"N",HLOOKUP(CL24,$DR$7:$DX26,$DY26,FALSE))</f>
        <v>N</v>
      </c>
      <c r="CM26" s="362" t="str">
        <f ca="1">IF(ISERROR(HLOOKUP(CM24,$DR$7:$DX26,$DY26,FALSE)),"N",HLOOKUP(CM24,$DR$7:$DX26,$DY26,FALSE))</f>
        <v>N</v>
      </c>
      <c r="CN26" s="362" t="str">
        <f ca="1">IF(ISERROR(HLOOKUP(CN24,$DR$7:$DX26,$DY26,FALSE)),"N",HLOOKUP(CN24,$DR$7:$DX26,$DY26,FALSE))</f>
        <v>N</v>
      </c>
      <c r="CO26" s="362" t="str">
        <f>IF(ISERROR(HLOOKUP(CO24,$DR$7:$DX26,$DY26,FALSE)),"N",HLOOKUP(CO24,$DR$7:$DX26,$DY26,FALSE))</f>
        <v>N</v>
      </c>
      <c r="CP26" s="362" t="str">
        <f ca="1">IF(ISERROR(HLOOKUP(CP24,$DR$7:$DX26,$DY26,FALSE)),"N",HLOOKUP(CP24,$DR$7:$DX26,$DY26,FALSE))</f>
        <v>N</v>
      </c>
      <c r="CQ26" s="362" t="str">
        <f ca="1">IF(ISERROR(HLOOKUP(CQ24,$DR$7:$DX26,$DY26,FALSE)),"N",HLOOKUP(CQ24,$DR$7:$DX26,$DY26,FALSE))</f>
        <v>N</v>
      </c>
      <c r="CR26" s="362" t="str">
        <f ca="1">IF(ISERROR(HLOOKUP(CR24,$DR$7:$DX26,$DY26,FALSE)),"N",HLOOKUP(CR24,$DR$7:$DX26,$DY26,FALSE))</f>
        <v>N</v>
      </c>
      <c r="CS26" s="362" t="str">
        <f ca="1">IF(ISERROR(HLOOKUP(CS24,$DR$7:$DX26,$DY26,FALSE)),"N",HLOOKUP(CS24,$DR$7:$DX26,$DY26,FALSE))</f>
        <v>N</v>
      </c>
      <c r="CT26" s="362" t="str">
        <f ca="1">IF(ISERROR(HLOOKUP(CT24,$DR$7:$DX26,$DY26,FALSE)),"N",HLOOKUP(CT24,$DR$7:$DX26,$DY26,FALSE))</f>
        <v>N</v>
      </c>
      <c r="CU26" s="362" t="str">
        <f ca="1">IF(ISERROR(HLOOKUP(CU24,$DR$7:$DX26,$DY26,FALSE)),"N",HLOOKUP(CU24,$DR$7:$DX26,$DY26,FALSE))</f>
        <v>N</v>
      </c>
      <c r="CV26" s="362" t="str">
        <f>IF(ISERROR(HLOOKUP(CV24,$DR$7:$DX26,$DY26,FALSE)),"N",HLOOKUP(CV24,$DR$7:$DX26,$DY26,FALSE))</f>
        <v>N</v>
      </c>
      <c r="CW26" s="362" t="str">
        <f ca="1">IF(ISERROR(HLOOKUP(CW24,$DR$7:$DX26,$DY26,FALSE)),"N",HLOOKUP(CW24,$DR$7:$DX26,$DY26,FALSE))</f>
        <v>N</v>
      </c>
      <c r="CX26" s="362" t="str">
        <f ca="1">IF(ISERROR(HLOOKUP(CX24,$DR$7:$DX26,$DY26,FALSE)),"N",HLOOKUP(CX24,$DR$7:$DX26,$DY26,FALSE))</f>
        <v>N</v>
      </c>
      <c r="CY26" s="362" t="str">
        <f ca="1">IF(ISERROR(HLOOKUP(CY24,$DR$7:$DX26,$DY26,FALSE)),"N",HLOOKUP(CY24,$DR$7:$DX26,$DY26,FALSE))</f>
        <v>N</v>
      </c>
      <c r="CZ26" s="362" t="str">
        <f ca="1">IF(ISERROR(HLOOKUP(CZ24,$DR$7:$DX26,$DY26,FALSE)),"N",HLOOKUP(CZ24,$DR$7:$DX26,$DY26,FALSE))</f>
        <v>N</v>
      </c>
      <c r="DA26" s="362" t="str">
        <f ca="1">IF(ISERROR(HLOOKUP(DA24,$DR$7:$DX26,$DY26,FALSE)),"N",HLOOKUP(DA24,$DR$7:$DX26,$DY26,FALSE))</f>
        <v>N</v>
      </c>
      <c r="DB26" s="362" t="str">
        <f ca="1">IF(ISERROR(HLOOKUP(DB24,$DR$7:$DX26,$DY26,FALSE)),"N",HLOOKUP(DB24,$DR$7:$DX26,$DY26,FALSE))</f>
        <v>N</v>
      </c>
      <c r="DC26" s="362" t="str">
        <f>IF(ISERROR(HLOOKUP(DC24,$DR$7:$DX26,$DY26,FALSE)),"N",HLOOKUP(DC24,$DR$7:$DX26,$DY26,FALSE))</f>
        <v>N</v>
      </c>
      <c r="DD26" s="362" t="str">
        <f ca="1">IF(ISERROR(HLOOKUP(DD24,$DR$7:$DX26,$DY26,FALSE)),"N",HLOOKUP(DD24,$DR$7:$DX26,$DY26,FALSE))</f>
        <v>N</v>
      </c>
      <c r="DE26" s="362" t="str">
        <f ca="1">IF(ISERROR(HLOOKUP(DE24,$DR$7:$DX26,$DY26,FALSE)),"N",HLOOKUP(DE24,$DR$7:$DX26,$DY26,FALSE))</f>
        <v>N</v>
      </c>
      <c r="DF26" s="362" t="str">
        <f ca="1">IF(ISERROR(HLOOKUP(DF24,$DR$7:$DX26,$DY26,FALSE)),"N",HLOOKUP(DF24,$DR$7:$DX26,$DY26,FALSE))</f>
        <v>N</v>
      </c>
      <c r="DG26" s="362" t="str">
        <f ca="1">IF(ISERROR(HLOOKUP(DG24,$DR$7:$DX26,$DY26,FALSE)),"N",HLOOKUP(DG24,$DR$7:$DX26,$DY26,FALSE))</f>
        <v>N</v>
      </c>
      <c r="DH26" s="362" t="str">
        <f ca="1">IF(ISERROR(HLOOKUP(DH24,$DR$7:$DX26,$DY26,FALSE)),"N",HLOOKUP(DH24,$DR$7:$DX26,$DY26,FALSE))</f>
        <v>N</v>
      </c>
      <c r="DI26" s="362" t="str">
        <f ca="1">IF(ISERROR(HLOOKUP(DI24,$DR$7:$DX26,$DY26,FALSE)),"N",HLOOKUP(DI24,$DR$7:$DX26,$DY26,FALSE))</f>
        <v>N</v>
      </c>
      <c r="DJ26" s="362" t="str">
        <f>IF(ISERROR(HLOOKUP(DJ24,$DR$7:$DX26,$DY26,FALSE)),"N",HLOOKUP(DJ24,$DR$7:$DX26,$DY26,FALSE))</f>
        <v>N</v>
      </c>
      <c r="DK26" s="362" t="str">
        <f ca="1">IF(ISERROR(HLOOKUP(DK24,$DR$7:$DX26,$DY26,FALSE)),"N",HLOOKUP(DK24,$DR$7:$DX26,$DY26,FALSE))</f>
        <v>N</v>
      </c>
      <c r="DL26" s="362" t="str">
        <f ca="1">IF(ISERROR(HLOOKUP(DL24,$DR$7:$DX26,$DY26,FALSE)),"N",HLOOKUP(DL24,$DR$7:$DX26,$DY26,FALSE))</f>
        <v>N</v>
      </c>
      <c r="DM26" s="362" t="str">
        <f ca="1">IF(ISERROR(HLOOKUP(DM24,$DR$7:$DX26,$DY26,FALSE)),"N",HLOOKUP(DM24,$DR$7:$DX26,$DY26,FALSE))</f>
        <v>N</v>
      </c>
      <c r="DN26" s="362" t="str">
        <f ca="1">IF(ISERROR(HLOOKUP(DN24,$DR$7:$DX26,$DY26,FALSE)),"N",HLOOKUP(DN24,$DR$7:$DX26,$DY26,FALSE))</f>
        <v>N</v>
      </c>
      <c r="DO26" s="362" t="str">
        <f ca="1">IF(ISERROR(HLOOKUP(DO24,$DR$7:$DX26,$DY26,FALSE)),"N",HLOOKUP(DO24,$DR$7:$DX26,$DY26,FALSE))</f>
        <v>N</v>
      </c>
      <c r="DP26" s="362">
        <f t="shared" ca="1" si="25"/>
        <v>0</v>
      </c>
      <c r="DQ26" s="362">
        <f t="shared" ca="1" si="26"/>
        <v>30</v>
      </c>
      <c r="DR26" s="362" t="str">
        <f>IF('DB Func'!M21&gt;0,"S","N")</f>
        <v>N</v>
      </c>
      <c r="DS26" s="362" t="str">
        <f>IF('DB Func'!R21&gt;0,"S","N")</f>
        <v>N</v>
      </c>
      <c r="DT26" s="362" t="str">
        <f>IF('DB Func'!W21&gt;0,"S","N")</f>
        <v>N</v>
      </c>
      <c r="DU26" s="362" t="str">
        <f>IF('DB Func'!AB21&gt;0,"S","N")</f>
        <v>N</v>
      </c>
      <c r="DV26" s="362" t="str">
        <f>IF('DB Func'!AG21&gt;0,"S","N")</f>
        <v>N</v>
      </c>
      <c r="DW26" s="362" t="str">
        <f>IF('DB Func'!AL21&gt;0,"S","N")</f>
        <v>N</v>
      </c>
      <c r="DX26" s="362" t="str">
        <f>IF('DB Func'!AQ21&gt;0,"S","N")</f>
        <v>N</v>
      </c>
      <c r="DY26" s="362">
        <v>20</v>
      </c>
      <c r="DZ26" s="369">
        <f ca="1">'DB Func'!C21</f>
        <v>0</v>
      </c>
      <c r="EA26" s="362" t="str">
        <f t="shared" ref="EA26:EP37" ca="1" si="37">IF(DAY($DZ26)&gt;EA$7,"n","s")</f>
        <v>s</v>
      </c>
      <c r="EB26" s="362" t="str">
        <f t="shared" ca="1" si="37"/>
        <v>s</v>
      </c>
      <c r="EC26" s="362" t="str">
        <f t="shared" ca="1" si="37"/>
        <v>s</v>
      </c>
      <c r="ED26" s="362" t="str">
        <f t="shared" ca="1" si="37"/>
        <v>s</v>
      </c>
      <c r="EE26" s="362" t="str">
        <f t="shared" ca="1" si="37"/>
        <v>s</v>
      </c>
      <c r="EF26" s="362" t="str">
        <f t="shared" ca="1" si="37"/>
        <v>s</v>
      </c>
      <c r="EG26" s="362" t="str">
        <f t="shared" ca="1" si="37"/>
        <v>s</v>
      </c>
      <c r="EH26" s="362" t="str">
        <f t="shared" ca="1" si="37"/>
        <v>s</v>
      </c>
      <c r="EI26" s="362" t="str">
        <f t="shared" ca="1" si="37"/>
        <v>s</v>
      </c>
      <c r="EJ26" s="362" t="str">
        <f t="shared" ca="1" si="37"/>
        <v>s</v>
      </c>
      <c r="EK26" s="362" t="str">
        <f t="shared" ca="1" si="37"/>
        <v>s</v>
      </c>
      <c r="EL26" s="362" t="str">
        <f t="shared" ca="1" si="37"/>
        <v>s</v>
      </c>
      <c r="EM26" s="362" t="str">
        <f t="shared" ca="1" si="37"/>
        <v>s</v>
      </c>
      <c r="EN26" s="362" t="str">
        <f t="shared" ca="1" si="37"/>
        <v>s</v>
      </c>
      <c r="EO26" s="362" t="str">
        <f t="shared" ca="1" si="37"/>
        <v>s</v>
      </c>
      <c r="EP26" s="362" t="str">
        <f t="shared" ca="1" si="37"/>
        <v>s</v>
      </c>
      <c r="EQ26" s="362" t="str">
        <f t="shared" ca="1" si="36"/>
        <v>s</v>
      </c>
      <c r="ER26" s="362" t="str">
        <f t="shared" ca="1" si="36"/>
        <v>s</v>
      </c>
      <c r="ES26" s="362" t="str">
        <f t="shared" ca="1" si="36"/>
        <v>s</v>
      </c>
      <c r="ET26" s="362" t="str">
        <f t="shared" ca="1" si="36"/>
        <v>s</v>
      </c>
      <c r="EU26" s="362" t="str">
        <f t="shared" ca="1" si="28"/>
        <v>s</v>
      </c>
      <c r="EV26" s="362" t="str">
        <f t="shared" ca="1" si="36"/>
        <v>s</v>
      </c>
      <c r="EW26" s="362" t="str">
        <f t="shared" ca="1" si="36"/>
        <v>s</v>
      </c>
      <c r="EX26" s="362" t="str">
        <f t="shared" ca="1" si="36"/>
        <v>s</v>
      </c>
      <c r="EY26" s="362" t="str">
        <f t="shared" ca="1" si="36"/>
        <v>s</v>
      </c>
      <c r="EZ26" s="362" t="str">
        <f t="shared" ca="1" si="36"/>
        <v>s</v>
      </c>
      <c r="FA26" s="362" t="str">
        <f t="shared" ca="1" si="36"/>
        <v>s</v>
      </c>
      <c r="FB26" s="362" t="str">
        <f t="shared" ca="1" si="36"/>
        <v>s</v>
      </c>
      <c r="FC26" s="362" t="str">
        <f t="shared" ca="1" si="36"/>
        <v>s</v>
      </c>
      <c r="FD26" s="362" t="str">
        <f t="shared" ca="1" si="36"/>
        <v>s</v>
      </c>
      <c r="FE26" s="362">
        <f t="shared" ca="1" si="30"/>
        <v>30</v>
      </c>
      <c r="FF26" s="362">
        <f t="shared" ca="1" si="31"/>
        <v>0</v>
      </c>
      <c r="FG26" s="362" t="str">
        <f ca="1">IF(AND(YEAR(DZ26)='P Gerais'!D24,MONTH(Lanc!EA26)=4,DAY(Lanc!EA26)&gt;1),"S","N")</f>
        <v>N</v>
      </c>
      <c r="FH26" s="364">
        <f t="shared" ca="1" si="32"/>
        <v>0</v>
      </c>
      <c r="FI26" s="364">
        <f t="shared" si="33"/>
        <v>0</v>
      </c>
      <c r="FJ26" s="387">
        <f t="shared" ca="1" si="34"/>
        <v>0</v>
      </c>
      <c r="FP26" s="363">
        <f ca="1">((FH26-FJ26-FI26+AZ26+AQ26+SUM(Z26:AA26)+SUM(AW26:AX26)+AK26)*IF('DB Func'!GG21="ok",'DB Func'!GD21,0))</f>
        <v>0</v>
      </c>
      <c r="FR26" s="389">
        <f t="shared" ca="1" si="35"/>
        <v>0</v>
      </c>
      <c r="GV26" s="49"/>
      <c r="GW26" s="49"/>
      <c r="GX26" s="49"/>
      <c r="GY26" s="49"/>
      <c r="GZ26" s="49"/>
      <c r="HA26" s="49"/>
      <c r="HB26" s="49"/>
      <c r="HC26" s="49"/>
    </row>
    <row r="27" spans="3:211" ht="30" customHeight="1" thickTop="1" thickBot="1">
      <c r="C27" s="390" t="str">
        <f ca="1">IF('DB Func'!B22="Funcionário 20","",'DB Func'!B22)</f>
        <v/>
      </c>
      <c r="D27" s="391">
        <f ca="1">'DB Func'!CG22</f>
        <v>0</v>
      </c>
      <c r="E27" s="382" t="str">
        <f ca="1">IF(C27="","-",IF(OR(terceiro!E27="ABR",terceiro!F27="ABR"),"Sim","Não"))</f>
        <v>-</v>
      </c>
      <c r="F27" s="383" t="str">
        <f ca="1">IF(C27="","-",IF(OR(Ferias!E27="ABR",Ferias!F27="ABR"),"Sim","Não"))</f>
        <v>-</v>
      </c>
      <c r="G27" s="383">
        <f ca="1">IF(C27="",0,IF(F27="Sim",IF(Ferias!E27="ABR",Ferias!I27,Ferias!J27),0))</f>
        <v>0</v>
      </c>
      <c r="H27" s="185"/>
      <c r="I27" s="185"/>
      <c r="J27" s="398">
        <f t="shared" ca="1" si="8"/>
        <v>0</v>
      </c>
      <c r="K27" s="152"/>
      <c r="L27" s="151"/>
      <c r="M27" s="189"/>
      <c r="N27" s="153"/>
      <c r="O27" s="48"/>
      <c r="P27" s="48"/>
      <c r="Q27" s="48"/>
      <c r="R27" s="49"/>
      <c r="S27" s="49"/>
      <c r="T27" s="49"/>
      <c r="U27" s="49"/>
      <c r="V27" s="49"/>
      <c r="W27" s="49"/>
      <c r="X27" s="49"/>
      <c r="Y27" s="49"/>
      <c r="Z27" s="49"/>
      <c r="AA27" s="49"/>
      <c r="AB27" s="48"/>
      <c r="AC27" s="48"/>
      <c r="AD27" s="49"/>
      <c r="AE27" s="49"/>
      <c r="AF27" s="314"/>
      <c r="AH27" s="400">
        <f ca="1">IF(AND('DB Func'!GE22="Março",'DB Func'!BQ22="2 Parcelas"),(('auxiliar 13 sal'!F23/12*'DB Func'!GF22+AVERAGE('auxiliar 13 sal'!Q23:AB23)+AVERAGE('auxiliar 13 sal'!AE23:AP23)+'auxiliar 13 sal'!F23*'DB Func'!BN22+'auxiliar 13 sal'!F23*'DB Func'!BO22)/2),IF('DB Func'!GE22="Abril",IF('DB Func'!BQ22="Parcela Única",('auxiliar 13 sal'!F23/12*'DB Func'!GF22)+AVERAGE('auxiliar 13 sal'!Q23:AB23)+AVERAGE('auxiliar 13 sal'!AE23:AP23)+('auxiliar 13 sal'!F23*'DB Func'!BN22)+('auxiliar 13 sal'!F23*'DB Func'!BO22),IF('DB Func'!BQ22="2 Parcelas",(('auxiliar 13 sal'!F23/12*'DB Func'!GF22+AVERAGE('auxiliar 13 sal'!Q23:AB23)+AVERAGE('auxiliar 13 sal'!AE23:AP23)+'auxiliar 13 sal'!F23*'DB Func'!BN22+'auxiliar 13 sal'!F23*'DB Func'!BO22)/2))),0))</f>
        <v>0</v>
      </c>
      <c r="AK27" s="364">
        <f t="shared" ca="1" si="9"/>
        <v>0</v>
      </c>
      <c r="AL27" s="364">
        <f t="shared" ca="1" si="10"/>
        <v>0</v>
      </c>
      <c r="AM27" s="364">
        <f t="shared" ca="1" si="11"/>
        <v>0</v>
      </c>
      <c r="AN27" s="364">
        <f t="shared" ca="1" si="12"/>
        <v>0</v>
      </c>
      <c r="AO27" s="364">
        <f t="shared" ca="1" si="13"/>
        <v>0</v>
      </c>
      <c r="AP27" s="364">
        <f t="shared" ca="1" si="14"/>
        <v>0</v>
      </c>
      <c r="AQ27" s="364">
        <f t="shared" ca="1" si="15"/>
        <v>0</v>
      </c>
      <c r="AR27" s="364">
        <f>IF(OR(M27="",M27=0),0,((FH27/220)*('Ho Ex'!$C$8+$AS$6))*M27)</f>
        <v>0</v>
      </c>
      <c r="AS27" s="364">
        <f>IF(OR(N27="",N27=0),0,((FH27/220*('DB Func'!GD22+Lanc!$AS$6))*('Ho Ex'!$I$8+$AS$6))*(N27/52.5*60))</f>
        <v>0</v>
      </c>
      <c r="AT27" s="364">
        <f>IF(OR(M27="",M27=0),0,((FH27/220)*('Ho Ex'!$J$8+$AS$6))*O27)</f>
        <v>0</v>
      </c>
      <c r="AU27" s="364">
        <f>IF(OR(M27="",M27=0),0,((FH27/220)*('Ho Ex'!I33+$AS$6))*P27)</f>
        <v>0</v>
      </c>
      <c r="AV27" s="364">
        <f>IF(OR(M27="",M27=0),0,((FH27/220)*('Ho Ex'!C24+$AS$6))*Q27)</f>
        <v>0</v>
      </c>
      <c r="AW27" s="364">
        <f ca="1">FH27*'DB Func'!BN22</f>
        <v>0</v>
      </c>
      <c r="AX27" s="364">
        <f ca="1">FH27*'DB Func'!BO22</f>
        <v>0</v>
      </c>
      <c r="AY27" s="364">
        <f ca="1">IF(FJ27=0,0,VLOOKUP(FJ27,'P Gerais'!$D$39:$G$41,3,TRUE)*Func20!$F$68)</f>
        <v>0</v>
      </c>
      <c r="AZ27" s="364">
        <f t="shared" si="16"/>
        <v>0</v>
      </c>
      <c r="BA27" s="364">
        <f ca="1">((FH27-FJ27-FI27+AZ27+AQ27+SUM(Z27:AA27)+SUM(AW27:AX27)+AK27)*IF('DB Func'!GG22="ok",'DB Func'!GD22,0))+(FH27-FJ27-FI27+AZ27+AQ27+SUM(Z27:AA27)+SUM(AW27:AX27))+AK27</f>
        <v>0</v>
      </c>
      <c r="BB27" s="385">
        <f ca="1">VLOOKUP(BA27,'P Gerais'!$D$22:$G$25,3,TRUE)</f>
        <v>0.08</v>
      </c>
      <c r="BC27" s="364">
        <f ca="1">IF(BA27&lt;'P Gerais'!$D$25,BA27*BB27,Lanc!BB27)</f>
        <v>0</v>
      </c>
      <c r="BD27" s="364">
        <f ca="1">BA27-BC27-('DB Func'!GB22*'P Gerais'!$D$35)</f>
        <v>0</v>
      </c>
      <c r="BE27" s="386">
        <f ca="1">VLOOKUP(BD27,'P Gerais'!$D$29:$F$33,3,TRUE)</f>
        <v>0</v>
      </c>
      <c r="BF27" s="364">
        <f t="shared" ca="1" si="17"/>
        <v>0</v>
      </c>
      <c r="BG27" s="364">
        <f ca="1">VLOOKUP(BD27,'P Gerais'!$D$29:$G$33,4,TRUE)</f>
        <v>0</v>
      </c>
      <c r="BH27" s="364">
        <f t="shared" ca="1" si="18"/>
        <v>0</v>
      </c>
      <c r="BI27" s="364">
        <f t="shared" ca="1" si="19"/>
        <v>0</v>
      </c>
      <c r="BJ27" s="362">
        <f ca="1">'DB Func'!G22</f>
        <v>0</v>
      </c>
      <c r="BK27" s="362">
        <f ca="1">'DB Func'!FW22</f>
        <v>0</v>
      </c>
      <c r="BL27" s="364">
        <f ca="1">D27*'P Gerais'!$D$13</f>
        <v>0</v>
      </c>
      <c r="BM27" s="364">
        <f ca="1">D27*'P Gerais'!$D$14</f>
        <v>0</v>
      </c>
      <c r="BN27" s="364">
        <f ca="1">D27*'P Gerais'!$D$16</f>
        <v>0</v>
      </c>
      <c r="BO27" s="364">
        <f ca="1">D27*'P Gerais'!$D$17</f>
        <v>0</v>
      </c>
      <c r="BP27" s="364">
        <f ca="1">D27*'P Gerais'!$D$18</f>
        <v>0</v>
      </c>
      <c r="BQ27" s="385">
        <f ca="1">VLOOKUP(D27,'P Gerais'!$D$22:$G$24,3,TRUE)</f>
        <v>0.08</v>
      </c>
      <c r="BR27" s="385">
        <f ca="1">VLOOKUP(D27,'P Gerais'!$D$29:$G$33,3,TRUE)</f>
        <v>0</v>
      </c>
      <c r="BS27" s="385">
        <f ca="1">'DB Func'!BN22</f>
        <v>0</v>
      </c>
      <c r="BT27" s="385">
        <f ca="1">'DB Func'!BO22</f>
        <v>0</v>
      </c>
      <c r="BU27" s="385">
        <f ca="1">'DB Func'!FX22</f>
        <v>0</v>
      </c>
      <c r="BV27" s="364">
        <f t="shared" ca="1" si="20"/>
        <v>-0.08</v>
      </c>
      <c r="BW27" s="364">
        <f ca="1">BV27-'DB Func'!GC22</f>
        <v>-0.08</v>
      </c>
      <c r="BX27" s="362">
        <f ca="1">IFERROR(VLOOKUP(BW27,'P Gerais'!$D$29:$G$33,3,TRUE)*BW27,0)</f>
        <v>0</v>
      </c>
      <c r="BY27" s="364">
        <f ca="1">IFERROR(BX27-VLOOKUP(BW27,'P Gerais'!$D$29:$H$33,4,TRUE),0)</f>
        <v>0</v>
      </c>
      <c r="BZ27" s="364">
        <f ca="1">D27*'DB Func'!GD22</f>
        <v>0</v>
      </c>
      <c r="CB27" s="364">
        <f t="shared" ca="1" si="21"/>
        <v>0</v>
      </c>
      <c r="CC27" s="364">
        <f t="shared" si="22"/>
        <v>0</v>
      </c>
      <c r="CD27" s="364">
        <f t="shared" si="23"/>
        <v>0</v>
      </c>
      <c r="CF27" s="362" t="str">
        <f t="shared" ca="1" si="24"/>
        <v>não</v>
      </c>
      <c r="CG27" s="362">
        <f ca="1">IF($CH$8=1,DAY('DB Func'!C22),0)</f>
        <v>0</v>
      </c>
      <c r="CH27" s="362">
        <f ca="1">IF(CI27=0,0,MONTH('DB Func'!C22))</f>
        <v>0</v>
      </c>
      <c r="CI27" s="362">
        <f ca="1">IF('P Gerais'!D25=YEAR('DB Func'!C22),YEAR('DB Func'!C22),0)</f>
        <v>0</v>
      </c>
      <c r="CJ27" s="371">
        <v>50</v>
      </c>
      <c r="CK27" s="363"/>
      <c r="CL27" s="362" t="str">
        <f>IF(ISERROR(HLOOKUP(CL25,$DR$7:$DX27,$DY27,FALSE)),"N",HLOOKUP(CL25,$DR$7:$DX27,$DY27,FALSE))</f>
        <v>N</v>
      </c>
      <c r="CM27" s="362" t="str">
        <f>IF(ISERROR(HLOOKUP(CM25,$DR$7:$DX27,$DY27,FALSE)),"N",HLOOKUP(CM25,$DR$7:$DX27,$DY27,FALSE))</f>
        <v>N</v>
      </c>
      <c r="CN27" s="362" t="str">
        <f>IF(ISERROR(HLOOKUP(CN25,$DR$7:$DX27,$DY27,FALSE)),"N",HLOOKUP(CN25,$DR$7:$DX27,$DY27,FALSE))</f>
        <v>N</v>
      </c>
      <c r="CO27" s="362" t="str">
        <f>IF(ISERROR(HLOOKUP(CO25,$DR$7:$DX27,$DY27,FALSE)),"N",HLOOKUP(CO25,$DR$7:$DX27,$DY27,FALSE))</f>
        <v>N</v>
      </c>
      <c r="CP27" s="362" t="str">
        <f>IF(ISERROR(HLOOKUP(CP25,$DR$7:$DX27,$DY27,FALSE)),"N",HLOOKUP(CP25,$DR$7:$DX27,$DY27,FALSE))</f>
        <v>N</v>
      </c>
      <c r="CQ27" s="362" t="str">
        <f>IF(ISERROR(HLOOKUP(CQ25,$DR$7:$DX27,$DY27,FALSE)),"N",HLOOKUP(CQ25,$DR$7:$DX27,$DY27,FALSE))</f>
        <v>N</v>
      </c>
      <c r="CR27" s="362" t="str">
        <f>IF(ISERROR(HLOOKUP(CR25,$DR$7:$DX27,$DY27,FALSE)),"N",HLOOKUP(CR25,$DR$7:$DX27,$DY27,FALSE))</f>
        <v>N</v>
      </c>
      <c r="CS27" s="362" t="str">
        <f>IF(ISERROR(HLOOKUP(CS25,$DR$7:$DX27,$DY27,FALSE)),"N",HLOOKUP(CS25,$DR$7:$DX27,$DY27,FALSE))</f>
        <v>N</v>
      </c>
      <c r="CT27" s="362" t="str">
        <f>IF(ISERROR(HLOOKUP(CT25,$DR$7:$DX27,$DY27,FALSE)),"N",HLOOKUP(CT25,$DR$7:$DX27,$DY27,FALSE))</f>
        <v>N</v>
      </c>
      <c r="CU27" s="362" t="str">
        <f>IF(ISERROR(HLOOKUP(CU25,$DR$7:$DX27,$DY27,FALSE)),"N",HLOOKUP(CU25,$DR$7:$DX27,$DY27,FALSE))</f>
        <v>N</v>
      </c>
      <c r="CV27" s="362" t="str">
        <f>IF(ISERROR(HLOOKUP(CV25,$DR$7:$DX27,$DY27,FALSE)),"N",HLOOKUP(CV25,$DR$7:$DX27,$DY27,FALSE))</f>
        <v>N</v>
      </c>
      <c r="CW27" s="362" t="str">
        <f>IF(ISERROR(HLOOKUP(CW25,$DR$7:$DX27,$DY27,FALSE)),"N",HLOOKUP(CW25,$DR$7:$DX27,$DY27,FALSE))</f>
        <v>N</v>
      </c>
      <c r="CX27" s="362" t="str">
        <f>IF(ISERROR(HLOOKUP(CX25,$DR$7:$DX27,$DY27,FALSE)),"N",HLOOKUP(CX25,$DR$7:$DX27,$DY27,FALSE))</f>
        <v>N</v>
      </c>
      <c r="CY27" s="362" t="str">
        <f>IF(ISERROR(HLOOKUP(CY25,$DR$7:$DX27,$DY27,FALSE)),"N",HLOOKUP(CY25,$DR$7:$DX27,$DY27,FALSE))</f>
        <v>N</v>
      </c>
      <c r="CZ27" s="362" t="str">
        <f>IF(ISERROR(HLOOKUP(CZ25,$DR$7:$DX27,$DY27,FALSE)),"N",HLOOKUP(CZ25,$DR$7:$DX27,$DY27,FALSE))</f>
        <v>N</v>
      </c>
      <c r="DA27" s="362" t="str">
        <f>IF(ISERROR(HLOOKUP(DA25,$DR$7:$DX27,$DY27,FALSE)),"N",HLOOKUP(DA25,$DR$7:$DX27,$DY27,FALSE))</f>
        <v>N</v>
      </c>
      <c r="DB27" s="362" t="str">
        <f>IF(ISERROR(HLOOKUP(DB25,$DR$7:$DX27,$DY27,FALSE)),"N",HLOOKUP(DB25,$DR$7:$DX27,$DY27,FALSE))</f>
        <v>N</v>
      </c>
      <c r="DC27" s="362" t="str">
        <f>IF(ISERROR(HLOOKUP(DC25,$DR$7:$DX27,$DY27,FALSE)),"N",HLOOKUP(DC25,$DR$7:$DX27,$DY27,FALSE))</f>
        <v>N</v>
      </c>
      <c r="DD27" s="362" t="str">
        <f>IF(ISERROR(HLOOKUP(DD25,$DR$7:$DX27,$DY27,FALSE)),"N",HLOOKUP(DD25,$DR$7:$DX27,$DY27,FALSE))</f>
        <v>N</v>
      </c>
      <c r="DE27" s="362" t="str">
        <f>IF(ISERROR(HLOOKUP(DE25,$DR$7:$DX27,$DY27,FALSE)),"N",HLOOKUP(DE25,$DR$7:$DX27,$DY27,FALSE))</f>
        <v>N</v>
      </c>
      <c r="DF27" s="362" t="str">
        <f>IF(ISERROR(HLOOKUP(DF25,$DR$7:$DX27,$DY27,FALSE)),"N",HLOOKUP(DF25,$DR$7:$DX27,$DY27,FALSE))</f>
        <v>N</v>
      </c>
      <c r="DG27" s="362" t="str">
        <f>IF(ISERROR(HLOOKUP(DG25,$DR$7:$DX27,$DY27,FALSE)),"N",HLOOKUP(DG25,$DR$7:$DX27,$DY27,FALSE))</f>
        <v>N</v>
      </c>
      <c r="DH27" s="362" t="str">
        <f>IF(ISERROR(HLOOKUP(DH25,$DR$7:$DX27,$DY27,FALSE)),"N",HLOOKUP(DH25,$DR$7:$DX27,$DY27,FALSE))</f>
        <v>N</v>
      </c>
      <c r="DI27" s="362" t="str">
        <f>IF(ISERROR(HLOOKUP(DI25,$DR$7:$DX27,$DY27,FALSE)),"N",HLOOKUP(DI25,$DR$7:$DX27,$DY27,FALSE))</f>
        <v>N</v>
      </c>
      <c r="DJ27" s="362" t="str">
        <f>IF(ISERROR(HLOOKUP(DJ25,$DR$7:$DX27,$DY27,FALSE)),"N",HLOOKUP(DJ25,$DR$7:$DX27,$DY27,FALSE))</f>
        <v>N</v>
      </c>
      <c r="DK27" s="362" t="str">
        <f>IF(ISERROR(HLOOKUP(DK25,$DR$7:$DX27,$DY27,FALSE)),"N",HLOOKUP(DK25,$DR$7:$DX27,$DY27,FALSE))</f>
        <v>N</v>
      </c>
      <c r="DL27" s="362" t="str">
        <f>IF(ISERROR(HLOOKUP(DL25,$DR$7:$DX27,$DY27,FALSE)),"N",HLOOKUP(DL25,$DR$7:$DX27,$DY27,FALSE))</f>
        <v>N</v>
      </c>
      <c r="DM27" s="362" t="str">
        <f>IF(ISERROR(HLOOKUP(DM25,$DR$7:$DX27,$DY27,FALSE)),"N",HLOOKUP(DM25,$DR$7:$DX27,$DY27,FALSE))</f>
        <v>N</v>
      </c>
      <c r="DN27" s="362" t="str">
        <f>IF(ISERROR(HLOOKUP(DN25,$DR$7:$DX27,$DY27,FALSE)),"N",HLOOKUP(DN25,$DR$7:$DX27,$DY27,FALSE))</f>
        <v>N</v>
      </c>
      <c r="DO27" s="362" t="str">
        <f>IF(ISERROR(HLOOKUP(DO25,$DR$7:$DX27,$DY27,FALSE)),"N",HLOOKUP(DO25,$DR$7:$DX27,$DY27,FALSE))</f>
        <v>N</v>
      </c>
      <c r="DP27" s="362">
        <f t="shared" si="25"/>
        <v>0</v>
      </c>
      <c r="DQ27" s="362">
        <f t="shared" si="26"/>
        <v>30</v>
      </c>
      <c r="DR27" s="362" t="str">
        <f>IF('DB Func'!M22&gt;0,"S","N")</f>
        <v>N</v>
      </c>
      <c r="DS27" s="362" t="str">
        <f>IF('DB Func'!R22&gt;0,"S","N")</f>
        <v>N</v>
      </c>
      <c r="DT27" s="362" t="str">
        <f>IF('DB Func'!W22&gt;0,"S","N")</f>
        <v>N</v>
      </c>
      <c r="DU27" s="362" t="str">
        <f>IF('DB Func'!AB22&gt;0,"S","N")</f>
        <v>N</v>
      </c>
      <c r="DV27" s="362" t="str">
        <f>IF('DB Func'!AG22&gt;0,"S","N")</f>
        <v>N</v>
      </c>
      <c r="DW27" s="362" t="str">
        <f>IF('DB Func'!AL22&gt;0,"S","N")</f>
        <v>N</v>
      </c>
      <c r="DX27" s="362" t="str">
        <f>IF('DB Func'!AQ22&gt;0,"S","N")</f>
        <v>N</v>
      </c>
      <c r="DY27" s="362">
        <v>21</v>
      </c>
      <c r="DZ27" s="369">
        <f ca="1">'DB Func'!C22</f>
        <v>0</v>
      </c>
      <c r="EA27" s="362" t="str">
        <f t="shared" ca="1" si="37"/>
        <v>s</v>
      </c>
      <c r="EB27" s="362" t="str">
        <f t="shared" ca="1" si="37"/>
        <v>s</v>
      </c>
      <c r="EC27" s="362" t="str">
        <f t="shared" ca="1" si="37"/>
        <v>s</v>
      </c>
      <c r="ED27" s="362" t="str">
        <f t="shared" ca="1" si="37"/>
        <v>s</v>
      </c>
      <c r="EE27" s="362" t="str">
        <f t="shared" ca="1" si="37"/>
        <v>s</v>
      </c>
      <c r="EF27" s="362" t="str">
        <f t="shared" ca="1" si="37"/>
        <v>s</v>
      </c>
      <c r="EG27" s="362" t="str">
        <f t="shared" ca="1" si="37"/>
        <v>s</v>
      </c>
      <c r="EH27" s="362" t="str">
        <f t="shared" ca="1" si="37"/>
        <v>s</v>
      </c>
      <c r="EI27" s="362" t="str">
        <f t="shared" ca="1" si="37"/>
        <v>s</v>
      </c>
      <c r="EJ27" s="362" t="str">
        <f t="shared" ca="1" si="37"/>
        <v>s</v>
      </c>
      <c r="EK27" s="362" t="str">
        <f t="shared" ca="1" si="37"/>
        <v>s</v>
      </c>
      <c r="EL27" s="362" t="str">
        <f t="shared" ca="1" si="37"/>
        <v>s</v>
      </c>
      <c r="EM27" s="362" t="str">
        <f t="shared" ca="1" si="37"/>
        <v>s</v>
      </c>
      <c r="EN27" s="362" t="str">
        <f t="shared" ca="1" si="37"/>
        <v>s</v>
      </c>
      <c r="EO27" s="362" t="str">
        <f t="shared" ca="1" si="37"/>
        <v>s</v>
      </c>
      <c r="EP27" s="362" t="str">
        <f t="shared" ca="1" si="37"/>
        <v>s</v>
      </c>
      <c r="EQ27" s="362" t="str">
        <f t="shared" ca="1" si="36"/>
        <v>s</v>
      </c>
      <c r="ER27" s="362" t="str">
        <f t="shared" ca="1" si="36"/>
        <v>s</v>
      </c>
      <c r="ES27" s="362" t="str">
        <f t="shared" ca="1" si="36"/>
        <v>s</v>
      </c>
      <c r="ET27" s="362" t="str">
        <f t="shared" ca="1" si="36"/>
        <v>s</v>
      </c>
      <c r="EU27" s="362" t="str">
        <f t="shared" ca="1" si="28"/>
        <v>s</v>
      </c>
      <c r="EV27" s="362" t="str">
        <f t="shared" ca="1" si="36"/>
        <v>s</v>
      </c>
      <c r="EW27" s="362" t="str">
        <f t="shared" ca="1" si="36"/>
        <v>s</v>
      </c>
      <c r="EX27" s="362" t="str">
        <f t="shared" ca="1" si="36"/>
        <v>s</v>
      </c>
      <c r="EY27" s="362" t="str">
        <f t="shared" ca="1" si="36"/>
        <v>s</v>
      </c>
      <c r="EZ27" s="362" t="str">
        <f t="shared" ca="1" si="36"/>
        <v>s</v>
      </c>
      <c r="FA27" s="362" t="str">
        <f t="shared" ca="1" si="36"/>
        <v>s</v>
      </c>
      <c r="FB27" s="362" t="str">
        <f t="shared" ca="1" si="36"/>
        <v>s</v>
      </c>
      <c r="FC27" s="362" t="str">
        <f t="shared" ca="1" si="36"/>
        <v>s</v>
      </c>
      <c r="FD27" s="362" t="str">
        <f t="shared" ca="1" si="36"/>
        <v>s</v>
      </c>
      <c r="FE27" s="362">
        <f t="shared" ca="1" si="30"/>
        <v>30</v>
      </c>
      <c r="FF27" s="362">
        <f t="shared" ca="1" si="31"/>
        <v>0</v>
      </c>
      <c r="FG27" s="362" t="str">
        <f ca="1">IF(AND(YEAR(DZ27)='P Gerais'!D25,MONTH(Lanc!EA27)=4,DAY(Lanc!EA27)&gt;1),"S","N")</f>
        <v>N</v>
      </c>
      <c r="FH27" s="364">
        <f t="shared" ca="1" si="32"/>
        <v>0</v>
      </c>
      <c r="FI27" s="364">
        <f t="shared" si="33"/>
        <v>0</v>
      </c>
      <c r="FJ27" s="387">
        <f t="shared" ca="1" si="34"/>
        <v>0</v>
      </c>
      <c r="FP27" s="363">
        <f ca="1">((FH27-FJ27-FI27+AZ27+AQ27+SUM(Z27:AA27)+SUM(AW27:AX27)+AK27)*IF('DB Func'!GG22="ok",'DB Func'!GD22,0))</f>
        <v>0</v>
      </c>
      <c r="FR27" s="389">
        <f t="shared" ca="1" si="35"/>
        <v>0</v>
      </c>
      <c r="GV27" s="49"/>
      <c r="GW27" s="49"/>
      <c r="GX27" s="49"/>
      <c r="GY27" s="49"/>
      <c r="GZ27" s="49"/>
      <c r="HA27" s="49"/>
      <c r="HB27" s="49"/>
      <c r="HC27" s="49"/>
    </row>
    <row r="28" spans="3:211" ht="30" customHeight="1" thickTop="1" thickBot="1">
      <c r="C28" s="390" t="str">
        <f ca="1">IF('DB Func'!B23="Funcionário 21","",'DB Func'!B23)</f>
        <v/>
      </c>
      <c r="D28" s="391">
        <f ca="1">'DB Func'!CG23</f>
        <v>0</v>
      </c>
      <c r="E28" s="382" t="str">
        <f ca="1">IF(C28="","-",IF(OR(terceiro!E28="ABR",terceiro!F28="ABR"),"Sim","Não"))</f>
        <v>-</v>
      </c>
      <c r="F28" s="383" t="str">
        <f ca="1">IF(C28="","-",IF(OR(Ferias!E28="ABR",Ferias!F28="ABR"),"Sim","Não"))</f>
        <v>-</v>
      </c>
      <c r="G28" s="383">
        <f ca="1">IF(C28="",0,IF(F28="Sim",IF(Ferias!E28="ABR",Ferias!I28,Ferias!J28),0))</f>
        <v>0</v>
      </c>
      <c r="H28" s="185"/>
      <c r="I28" s="185"/>
      <c r="J28" s="398">
        <f t="shared" ca="1" si="8"/>
        <v>0</v>
      </c>
      <c r="K28" s="152"/>
      <c r="L28" s="151"/>
      <c r="M28" s="189"/>
      <c r="N28" s="153"/>
      <c r="O28" s="48"/>
      <c r="P28" s="48"/>
      <c r="Q28" s="48"/>
      <c r="R28" s="49"/>
      <c r="S28" s="49"/>
      <c r="T28" s="49"/>
      <c r="U28" s="49"/>
      <c r="V28" s="49"/>
      <c r="W28" s="49"/>
      <c r="X28" s="49"/>
      <c r="Y28" s="49"/>
      <c r="Z28" s="49"/>
      <c r="AA28" s="49"/>
      <c r="AB28" s="48"/>
      <c r="AC28" s="48"/>
      <c r="AD28" s="49"/>
      <c r="AE28" s="49"/>
      <c r="AF28" s="314"/>
      <c r="AH28" s="400">
        <f ca="1">IF(AND('DB Func'!GE23="Março",'DB Func'!BQ23="2 Parcelas"),(('auxiliar 13 sal'!F24/12*'DB Func'!GF23+AVERAGE('auxiliar 13 sal'!Q24:AB24)+AVERAGE('auxiliar 13 sal'!AE24:AP24)+'auxiliar 13 sal'!F24*'DB Func'!BN23+'auxiliar 13 sal'!F24*'DB Func'!BO23)/2),IF('DB Func'!GE23="Abril",IF('DB Func'!BQ23="Parcela Única",('auxiliar 13 sal'!F24/12*'DB Func'!GF23)+AVERAGE('auxiliar 13 sal'!Q24:AB24)+AVERAGE('auxiliar 13 sal'!AE24:AP24)+('auxiliar 13 sal'!F24*'DB Func'!BN23)+('auxiliar 13 sal'!F24*'DB Func'!BO23),IF('DB Func'!BQ23="2 Parcelas",(('auxiliar 13 sal'!F24/12*'DB Func'!GF23+AVERAGE('auxiliar 13 sal'!Q24:AB24)+AVERAGE('auxiliar 13 sal'!AE24:AP24)+'auxiliar 13 sal'!F24*'DB Func'!BN23+'auxiliar 13 sal'!F24*'DB Func'!BO23)/2))),0))</f>
        <v>0</v>
      </c>
      <c r="AK28" s="364">
        <f t="shared" ca="1" si="9"/>
        <v>0</v>
      </c>
      <c r="AL28" s="364">
        <f t="shared" ca="1" si="10"/>
        <v>0</v>
      </c>
      <c r="AM28" s="364">
        <f t="shared" ca="1" si="11"/>
        <v>0</v>
      </c>
      <c r="AN28" s="364">
        <f t="shared" ca="1" si="12"/>
        <v>0</v>
      </c>
      <c r="AO28" s="364">
        <f t="shared" ca="1" si="13"/>
        <v>0</v>
      </c>
      <c r="AP28" s="364">
        <f t="shared" ca="1" si="14"/>
        <v>0</v>
      </c>
      <c r="AQ28" s="364">
        <f t="shared" ca="1" si="15"/>
        <v>0</v>
      </c>
      <c r="AR28" s="364">
        <f>IF(OR(M28="",M28=0),0,((FH28/220)*('Ho Ex'!$C$8+$AS$6))*M28)</f>
        <v>0</v>
      </c>
      <c r="AS28" s="364">
        <f>IF(OR(N28="",N28=0),0,((FH28/220*('DB Func'!GD23+Lanc!$AS$6))*('Ho Ex'!$I$8+$AS$6))*(N28/52.5*60))</f>
        <v>0</v>
      </c>
      <c r="AT28" s="364">
        <f>IF(OR(M28="",M28=0),0,((FH28/220)*('Ho Ex'!$J$8+$AS$6))*O28)</f>
        <v>0</v>
      </c>
      <c r="AU28" s="364">
        <f>IF(OR(M28="",M28=0),0,((FH28/220)*('Ho Ex'!I34+$AS$6))*P28)</f>
        <v>0</v>
      </c>
      <c r="AV28" s="364">
        <f>IF(OR(M28="",M28=0),0,((FH28/220)*('Ho Ex'!C34+$AS$6))*Q28)</f>
        <v>0</v>
      </c>
      <c r="AW28" s="364">
        <f ca="1">FH28*'DB Func'!BN23</f>
        <v>0</v>
      </c>
      <c r="AX28" s="364">
        <f ca="1">FH28*'DB Func'!BO23</f>
        <v>0</v>
      </c>
      <c r="AY28" s="364">
        <f ca="1">IF(FJ28=0,0,VLOOKUP(FJ28,'P Gerais'!$D$39:$G$41,3,TRUE)*Func21!$F$68)</f>
        <v>0</v>
      </c>
      <c r="AZ28" s="364">
        <f t="shared" si="16"/>
        <v>0</v>
      </c>
      <c r="BA28" s="364">
        <f ca="1">((FH28-FJ28-FI28+AZ28+AQ28+SUM(Z28:AA28)+SUM(AW28:AX28)+AK28)*IF('DB Func'!GG23="ok",'DB Func'!GD23,0))+(FH28-FJ28-FI28+AZ28+AQ28+SUM(Z28:AA28)+SUM(AW28:AX28))+AK28</f>
        <v>0</v>
      </c>
      <c r="BB28" s="385">
        <f ca="1">VLOOKUP(BA28,'P Gerais'!$D$22:$G$25,3,TRUE)</f>
        <v>0.08</v>
      </c>
      <c r="BC28" s="364">
        <f ca="1">IF(BA28&lt;'P Gerais'!$D$25,BA28*BB28,Lanc!BB28)</f>
        <v>0</v>
      </c>
      <c r="BD28" s="364">
        <f ca="1">BA28-BC28-('DB Func'!GB23*'P Gerais'!$D$35)</f>
        <v>0</v>
      </c>
      <c r="BE28" s="386">
        <f ca="1">VLOOKUP(BD28,'P Gerais'!$D$29:$F$33,3,TRUE)</f>
        <v>0</v>
      </c>
      <c r="BF28" s="364">
        <f t="shared" ca="1" si="17"/>
        <v>0</v>
      </c>
      <c r="BG28" s="364">
        <f ca="1">VLOOKUP(BD28,'P Gerais'!$D$29:$G$33,4,TRUE)</f>
        <v>0</v>
      </c>
      <c r="BH28" s="364">
        <f t="shared" ca="1" si="18"/>
        <v>0</v>
      </c>
      <c r="BI28" s="364">
        <f t="shared" ca="1" si="19"/>
        <v>0</v>
      </c>
      <c r="BJ28" s="362">
        <f ca="1">'DB Func'!G23</f>
        <v>0</v>
      </c>
      <c r="BK28" s="362">
        <f ca="1">'DB Func'!FW23</f>
        <v>0</v>
      </c>
      <c r="BL28" s="364">
        <f ca="1">D28*'P Gerais'!$D$13</f>
        <v>0</v>
      </c>
      <c r="BM28" s="364">
        <f ca="1">D28*'P Gerais'!$D$14</f>
        <v>0</v>
      </c>
      <c r="BN28" s="364">
        <f ca="1">D28*'P Gerais'!$D$16</f>
        <v>0</v>
      </c>
      <c r="BO28" s="364">
        <f ca="1">D28*'P Gerais'!$D$17</f>
        <v>0</v>
      </c>
      <c r="BP28" s="364">
        <f ca="1">D28*'P Gerais'!$D$18</f>
        <v>0</v>
      </c>
      <c r="BQ28" s="385">
        <f ca="1">VLOOKUP(D28,'P Gerais'!$D$22:$G$24,3,TRUE)</f>
        <v>0.08</v>
      </c>
      <c r="BR28" s="385">
        <f ca="1">VLOOKUP(D28,'P Gerais'!$D$29:$G$33,3,TRUE)</f>
        <v>0</v>
      </c>
      <c r="BS28" s="385">
        <f ca="1">'DB Func'!BN23</f>
        <v>0</v>
      </c>
      <c r="BT28" s="385">
        <f ca="1">'DB Func'!BO23</f>
        <v>0</v>
      </c>
      <c r="BU28" s="385">
        <f ca="1">'DB Func'!FX23</f>
        <v>0</v>
      </c>
      <c r="BV28" s="364">
        <f t="shared" ca="1" si="20"/>
        <v>-0.08</v>
      </c>
      <c r="BW28" s="364">
        <f ca="1">BV28-'DB Func'!GC23</f>
        <v>-0.08</v>
      </c>
      <c r="BX28" s="362">
        <f ca="1">IFERROR(VLOOKUP(BW28,'P Gerais'!$D$29:$G$33,3,TRUE)*BW28,0)</f>
        <v>0</v>
      </c>
      <c r="BY28" s="364">
        <f ca="1">IFERROR(BX28-VLOOKUP(BW28,'P Gerais'!$D$29:$H$33,4,TRUE),0)</f>
        <v>0</v>
      </c>
      <c r="BZ28" s="364">
        <f ca="1">D28*'DB Func'!GD23</f>
        <v>0</v>
      </c>
      <c r="CB28" s="364">
        <f t="shared" ca="1" si="21"/>
        <v>0</v>
      </c>
      <c r="CC28" s="364">
        <f t="shared" si="22"/>
        <v>0</v>
      </c>
      <c r="CD28" s="364">
        <f t="shared" si="23"/>
        <v>0</v>
      </c>
      <c r="CF28" s="362" t="str">
        <f t="shared" ca="1" si="24"/>
        <v>não</v>
      </c>
      <c r="CG28" s="362">
        <f ca="1">IF($CH$8=1,DAY('DB Func'!C23),0)</f>
        <v>0</v>
      </c>
      <c r="CH28" s="362">
        <f ca="1">IF(CI28=0,0,MONTH('DB Func'!C23))</f>
        <v>0</v>
      </c>
      <c r="CI28" s="362">
        <f ca="1">IF('P Gerais'!D26=YEAR('DB Func'!C23),YEAR('DB Func'!C23),0)</f>
        <v>0</v>
      </c>
      <c r="CJ28" s="371">
        <v>51</v>
      </c>
      <c r="CK28" s="363"/>
      <c r="CL28" s="362" t="str">
        <f ca="1">IF(ISERROR(HLOOKUP(CL26,$DR$7:$DX28,$DY28,FALSE)),"N",HLOOKUP(CL26,$DR$7:$DX28,$DY28,FALSE))</f>
        <v>N</v>
      </c>
      <c r="CM28" s="362" t="str">
        <f ca="1">IF(ISERROR(HLOOKUP(CM26,$DR$7:$DX28,$DY28,FALSE)),"N",HLOOKUP(CM26,$DR$7:$DX28,$DY28,FALSE))</f>
        <v>N</v>
      </c>
      <c r="CN28" s="362" t="str">
        <f ca="1">IF(ISERROR(HLOOKUP(CN26,$DR$7:$DX28,$DY28,FALSE)),"N",HLOOKUP(CN26,$DR$7:$DX28,$DY28,FALSE))</f>
        <v>N</v>
      </c>
      <c r="CO28" s="362" t="str">
        <f>IF(ISERROR(HLOOKUP(CO26,$DR$7:$DX28,$DY28,FALSE)),"N",HLOOKUP(CO26,$DR$7:$DX28,$DY28,FALSE))</f>
        <v>N</v>
      </c>
      <c r="CP28" s="362" t="str">
        <f ca="1">IF(ISERROR(HLOOKUP(CP26,$DR$7:$DX28,$DY28,FALSE)),"N",HLOOKUP(CP26,$DR$7:$DX28,$DY28,FALSE))</f>
        <v>N</v>
      </c>
      <c r="CQ28" s="362" t="str">
        <f ca="1">IF(ISERROR(HLOOKUP(CQ26,$DR$7:$DX28,$DY28,FALSE)),"N",HLOOKUP(CQ26,$DR$7:$DX28,$DY28,FALSE))</f>
        <v>N</v>
      </c>
      <c r="CR28" s="362" t="str">
        <f ca="1">IF(ISERROR(HLOOKUP(CR26,$DR$7:$DX28,$DY28,FALSE)),"N",HLOOKUP(CR26,$DR$7:$DX28,$DY28,FALSE))</f>
        <v>N</v>
      </c>
      <c r="CS28" s="362" t="str">
        <f ca="1">IF(ISERROR(HLOOKUP(CS26,$DR$7:$DX28,$DY28,FALSE)),"N",HLOOKUP(CS26,$DR$7:$DX28,$DY28,FALSE))</f>
        <v>N</v>
      </c>
      <c r="CT28" s="362" t="str">
        <f ca="1">IF(ISERROR(HLOOKUP(CT26,$DR$7:$DX28,$DY28,FALSE)),"N",HLOOKUP(CT26,$DR$7:$DX28,$DY28,FALSE))</f>
        <v>N</v>
      </c>
      <c r="CU28" s="362" t="str">
        <f ca="1">IF(ISERROR(HLOOKUP(CU26,$DR$7:$DX28,$DY28,FALSE)),"N",HLOOKUP(CU26,$DR$7:$DX28,$DY28,FALSE))</f>
        <v>N</v>
      </c>
      <c r="CV28" s="362" t="str">
        <f>IF(ISERROR(HLOOKUP(CV26,$DR$7:$DX28,$DY28,FALSE)),"N",HLOOKUP(CV26,$DR$7:$DX28,$DY28,FALSE))</f>
        <v>N</v>
      </c>
      <c r="CW28" s="362" t="str">
        <f ca="1">IF(ISERROR(HLOOKUP(CW26,$DR$7:$DX28,$DY28,FALSE)),"N",HLOOKUP(CW26,$DR$7:$DX28,$DY28,FALSE))</f>
        <v>N</v>
      </c>
      <c r="CX28" s="362" t="str">
        <f ca="1">IF(ISERROR(HLOOKUP(CX26,$DR$7:$DX28,$DY28,FALSE)),"N",HLOOKUP(CX26,$DR$7:$DX28,$DY28,FALSE))</f>
        <v>N</v>
      </c>
      <c r="CY28" s="362" t="str">
        <f ca="1">IF(ISERROR(HLOOKUP(CY26,$DR$7:$DX28,$DY28,FALSE)),"N",HLOOKUP(CY26,$DR$7:$DX28,$DY28,FALSE))</f>
        <v>N</v>
      </c>
      <c r="CZ28" s="362" t="str">
        <f ca="1">IF(ISERROR(HLOOKUP(CZ26,$DR$7:$DX28,$DY28,FALSE)),"N",HLOOKUP(CZ26,$DR$7:$DX28,$DY28,FALSE))</f>
        <v>N</v>
      </c>
      <c r="DA28" s="362" t="str">
        <f ca="1">IF(ISERROR(HLOOKUP(DA26,$DR$7:$DX28,$DY28,FALSE)),"N",HLOOKUP(DA26,$DR$7:$DX28,$DY28,FALSE))</f>
        <v>N</v>
      </c>
      <c r="DB28" s="362" t="str">
        <f ca="1">IF(ISERROR(HLOOKUP(DB26,$DR$7:$DX28,$DY28,FALSE)),"N",HLOOKUP(DB26,$DR$7:$DX28,$DY28,FALSE))</f>
        <v>N</v>
      </c>
      <c r="DC28" s="362" t="str">
        <f>IF(ISERROR(HLOOKUP(DC26,$DR$7:$DX28,$DY28,FALSE)),"N",HLOOKUP(DC26,$DR$7:$DX28,$DY28,FALSE))</f>
        <v>N</v>
      </c>
      <c r="DD28" s="362" t="str">
        <f ca="1">IF(ISERROR(HLOOKUP(DD26,$DR$7:$DX28,$DY28,FALSE)),"N",HLOOKUP(DD26,$DR$7:$DX28,$DY28,FALSE))</f>
        <v>N</v>
      </c>
      <c r="DE28" s="362" t="str">
        <f ca="1">IF(ISERROR(HLOOKUP(DE26,$DR$7:$DX28,$DY28,FALSE)),"N",HLOOKUP(DE26,$DR$7:$DX28,$DY28,FALSE))</f>
        <v>N</v>
      </c>
      <c r="DF28" s="362" t="str">
        <f ca="1">IF(ISERROR(HLOOKUP(DF26,$DR$7:$DX28,$DY28,FALSE)),"N",HLOOKUP(DF26,$DR$7:$DX28,$DY28,FALSE))</f>
        <v>N</v>
      </c>
      <c r="DG28" s="362" t="str">
        <f ca="1">IF(ISERROR(HLOOKUP(DG26,$DR$7:$DX28,$DY28,FALSE)),"N",HLOOKUP(DG26,$DR$7:$DX28,$DY28,FALSE))</f>
        <v>N</v>
      </c>
      <c r="DH28" s="362" t="str">
        <f ca="1">IF(ISERROR(HLOOKUP(DH26,$DR$7:$DX28,$DY28,FALSE)),"N",HLOOKUP(DH26,$DR$7:$DX28,$DY28,FALSE))</f>
        <v>N</v>
      </c>
      <c r="DI28" s="362" t="str">
        <f ca="1">IF(ISERROR(HLOOKUP(DI26,$DR$7:$DX28,$DY28,FALSE)),"N",HLOOKUP(DI26,$DR$7:$DX28,$DY28,FALSE))</f>
        <v>N</v>
      </c>
      <c r="DJ28" s="362" t="str">
        <f>IF(ISERROR(HLOOKUP(DJ26,$DR$7:$DX28,$DY28,FALSE)),"N",HLOOKUP(DJ26,$DR$7:$DX28,$DY28,FALSE))</f>
        <v>N</v>
      </c>
      <c r="DK28" s="362" t="str">
        <f ca="1">IF(ISERROR(HLOOKUP(DK26,$DR$7:$DX28,$DY28,FALSE)),"N",HLOOKUP(DK26,$DR$7:$DX28,$DY28,FALSE))</f>
        <v>N</v>
      </c>
      <c r="DL28" s="362" t="str">
        <f ca="1">IF(ISERROR(HLOOKUP(DL26,$DR$7:$DX28,$DY28,FALSE)),"N",HLOOKUP(DL26,$DR$7:$DX28,$DY28,FALSE))</f>
        <v>N</v>
      </c>
      <c r="DM28" s="362" t="str">
        <f ca="1">IF(ISERROR(HLOOKUP(DM26,$DR$7:$DX28,$DY28,FALSE)),"N",HLOOKUP(DM26,$DR$7:$DX28,$DY28,FALSE))</f>
        <v>N</v>
      </c>
      <c r="DN28" s="362" t="str">
        <f ca="1">IF(ISERROR(HLOOKUP(DN26,$DR$7:$DX28,$DY28,FALSE)),"N",HLOOKUP(DN26,$DR$7:$DX28,$DY28,FALSE))</f>
        <v>N</v>
      </c>
      <c r="DO28" s="362" t="str">
        <f ca="1">IF(ISERROR(HLOOKUP(DO26,$DR$7:$DX28,$DY28,FALSE)),"N",HLOOKUP(DO26,$DR$7:$DX28,$DY28,FALSE))</f>
        <v>N</v>
      </c>
      <c r="DP28" s="362">
        <f t="shared" ca="1" si="25"/>
        <v>0</v>
      </c>
      <c r="DQ28" s="362">
        <f t="shared" ca="1" si="26"/>
        <v>30</v>
      </c>
      <c r="DR28" s="362" t="str">
        <f>IF('DB Func'!M23&gt;0,"S","N")</f>
        <v>N</v>
      </c>
      <c r="DS28" s="362" t="str">
        <f>IF('DB Func'!R23&gt;0,"S","N")</f>
        <v>N</v>
      </c>
      <c r="DT28" s="362" t="str">
        <f>IF('DB Func'!W23&gt;0,"S","N")</f>
        <v>N</v>
      </c>
      <c r="DU28" s="362" t="str">
        <f>IF('DB Func'!AB23&gt;0,"S","N")</f>
        <v>N</v>
      </c>
      <c r="DV28" s="362" t="str">
        <f>IF('DB Func'!AG23&gt;0,"S","N")</f>
        <v>N</v>
      </c>
      <c r="DW28" s="362" t="str">
        <f>IF('DB Func'!AL23&gt;0,"S","N")</f>
        <v>N</v>
      </c>
      <c r="DX28" s="362" t="str">
        <f>IF('DB Func'!AQ23&gt;0,"S","N")</f>
        <v>N</v>
      </c>
      <c r="DY28" s="362">
        <v>22</v>
      </c>
      <c r="DZ28" s="369">
        <f ca="1">'DB Func'!C23</f>
        <v>0</v>
      </c>
      <c r="EA28" s="362" t="str">
        <f t="shared" ca="1" si="37"/>
        <v>s</v>
      </c>
      <c r="EB28" s="362" t="str">
        <f t="shared" ca="1" si="37"/>
        <v>s</v>
      </c>
      <c r="EC28" s="362" t="str">
        <f t="shared" ca="1" si="37"/>
        <v>s</v>
      </c>
      <c r="ED28" s="362" t="str">
        <f t="shared" ca="1" si="37"/>
        <v>s</v>
      </c>
      <c r="EE28" s="362" t="str">
        <f t="shared" ca="1" si="37"/>
        <v>s</v>
      </c>
      <c r="EF28" s="362" t="str">
        <f t="shared" ca="1" si="37"/>
        <v>s</v>
      </c>
      <c r="EG28" s="362" t="str">
        <f t="shared" ca="1" si="37"/>
        <v>s</v>
      </c>
      <c r="EH28" s="362" t="str">
        <f t="shared" ca="1" si="37"/>
        <v>s</v>
      </c>
      <c r="EI28" s="362" t="str">
        <f t="shared" ca="1" si="37"/>
        <v>s</v>
      </c>
      <c r="EJ28" s="362" t="str">
        <f t="shared" ca="1" si="37"/>
        <v>s</v>
      </c>
      <c r="EK28" s="362" t="str">
        <f t="shared" ca="1" si="37"/>
        <v>s</v>
      </c>
      <c r="EL28" s="362" t="str">
        <f t="shared" ca="1" si="37"/>
        <v>s</v>
      </c>
      <c r="EM28" s="362" t="str">
        <f t="shared" ca="1" si="37"/>
        <v>s</v>
      </c>
      <c r="EN28" s="362" t="str">
        <f t="shared" ca="1" si="37"/>
        <v>s</v>
      </c>
      <c r="EO28" s="362" t="str">
        <f t="shared" ca="1" si="37"/>
        <v>s</v>
      </c>
      <c r="EP28" s="362" t="str">
        <f t="shared" ca="1" si="37"/>
        <v>s</v>
      </c>
      <c r="EQ28" s="362" t="str">
        <f t="shared" ca="1" si="36"/>
        <v>s</v>
      </c>
      <c r="ER28" s="362" t="str">
        <f t="shared" ca="1" si="36"/>
        <v>s</v>
      </c>
      <c r="ES28" s="362" t="str">
        <f t="shared" ca="1" si="36"/>
        <v>s</v>
      </c>
      <c r="ET28" s="362" t="str">
        <f t="shared" ca="1" si="36"/>
        <v>s</v>
      </c>
      <c r="EU28" s="362" t="str">
        <f t="shared" ca="1" si="28"/>
        <v>s</v>
      </c>
      <c r="EV28" s="362" t="str">
        <f t="shared" ca="1" si="36"/>
        <v>s</v>
      </c>
      <c r="EW28" s="362" t="str">
        <f t="shared" ca="1" si="36"/>
        <v>s</v>
      </c>
      <c r="EX28" s="362" t="str">
        <f t="shared" ca="1" si="36"/>
        <v>s</v>
      </c>
      <c r="EY28" s="362" t="str">
        <f t="shared" ca="1" si="36"/>
        <v>s</v>
      </c>
      <c r="EZ28" s="362" t="str">
        <f t="shared" ca="1" si="36"/>
        <v>s</v>
      </c>
      <c r="FA28" s="362" t="str">
        <f t="shared" ca="1" si="36"/>
        <v>s</v>
      </c>
      <c r="FB28" s="362" t="str">
        <f t="shared" ca="1" si="36"/>
        <v>s</v>
      </c>
      <c r="FC28" s="362" t="str">
        <f t="shared" ca="1" si="36"/>
        <v>s</v>
      </c>
      <c r="FD28" s="362" t="str">
        <f t="shared" ca="1" si="36"/>
        <v>s</v>
      </c>
      <c r="FE28" s="362">
        <f t="shared" ca="1" si="30"/>
        <v>30</v>
      </c>
      <c r="FF28" s="362">
        <f t="shared" ca="1" si="31"/>
        <v>0</v>
      </c>
      <c r="FG28" s="362" t="str">
        <f ca="1">IF(AND(YEAR(DZ28)='P Gerais'!D26,MONTH(Lanc!EA28)=4,DAY(Lanc!EA28)&gt;1),"S","N")</f>
        <v>N</v>
      </c>
      <c r="FH28" s="364">
        <f t="shared" ca="1" si="32"/>
        <v>0</v>
      </c>
      <c r="FI28" s="364">
        <f t="shared" si="33"/>
        <v>0</v>
      </c>
      <c r="FJ28" s="387">
        <f t="shared" ca="1" si="34"/>
        <v>0</v>
      </c>
      <c r="FP28" s="363">
        <f ca="1">((FH28-FJ28-FI28+AZ28+AQ28+SUM(Z28:AA28)+SUM(AW28:AX28)+AK28)*IF('DB Func'!GG23="ok",'DB Func'!GD23,0))</f>
        <v>0</v>
      </c>
      <c r="FR28" s="389">
        <f t="shared" ca="1" si="35"/>
        <v>0</v>
      </c>
      <c r="GV28" s="49"/>
      <c r="GW28" s="49"/>
      <c r="GX28" s="49"/>
      <c r="GY28" s="49"/>
      <c r="GZ28" s="49"/>
      <c r="HA28" s="49"/>
      <c r="HB28" s="49"/>
      <c r="HC28" s="49"/>
    </row>
    <row r="29" spans="3:211" ht="30" customHeight="1" thickTop="1" thickBot="1">
      <c r="C29" s="390" t="str">
        <f ca="1">IF('DB Func'!B24="Funcionário 22","",'DB Func'!B24)</f>
        <v/>
      </c>
      <c r="D29" s="391">
        <f ca="1">'DB Func'!CG24</f>
        <v>0</v>
      </c>
      <c r="E29" s="382" t="str">
        <f ca="1">IF(C29="","-",IF(OR(terceiro!E29="ABR",terceiro!F29="ABR"),"Sim","Não"))</f>
        <v>-</v>
      </c>
      <c r="F29" s="383" t="str">
        <f ca="1">IF(C29="","-",IF(OR(Ferias!E29="ABR",Ferias!F29="ABR"),"Sim","Não"))</f>
        <v>-</v>
      </c>
      <c r="G29" s="383">
        <f ca="1">IF(C29="",0,IF(F29="Sim",IF(Ferias!E29="ABR",Ferias!I29,Ferias!J29),0))</f>
        <v>0</v>
      </c>
      <c r="H29" s="185"/>
      <c r="I29" s="185"/>
      <c r="J29" s="398">
        <f t="shared" ca="1" si="8"/>
        <v>0</v>
      </c>
      <c r="K29" s="152"/>
      <c r="L29" s="151"/>
      <c r="M29" s="189"/>
      <c r="N29" s="153"/>
      <c r="O29" s="48"/>
      <c r="P29" s="48"/>
      <c r="Q29" s="48"/>
      <c r="R29" s="49"/>
      <c r="S29" s="49"/>
      <c r="T29" s="49"/>
      <c r="U29" s="49"/>
      <c r="V29" s="49"/>
      <c r="W29" s="49"/>
      <c r="X29" s="49"/>
      <c r="Y29" s="49"/>
      <c r="Z29" s="49"/>
      <c r="AA29" s="49"/>
      <c r="AB29" s="48"/>
      <c r="AC29" s="48"/>
      <c r="AD29" s="49"/>
      <c r="AE29" s="49"/>
      <c r="AF29" s="314"/>
      <c r="AH29" s="400">
        <f ca="1">IF(AND('DB Func'!GE24="Março",'DB Func'!BQ24="2 Parcelas"),(('auxiliar 13 sal'!F25/12*'DB Func'!GF24+AVERAGE('auxiliar 13 sal'!Q25:AB25)+AVERAGE('auxiliar 13 sal'!AE25:AP25)+'auxiliar 13 sal'!F25*'DB Func'!BN24+'auxiliar 13 sal'!F25*'DB Func'!BO24)/2),IF('DB Func'!GE24="Abril",IF('DB Func'!BQ24="Parcela Única",('auxiliar 13 sal'!F25/12*'DB Func'!GF24)+AVERAGE('auxiliar 13 sal'!Q25:AB25)+AVERAGE('auxiliar 13 sal'!AE25:AP25)+('auxiliar 13 sal'!F25*'DB Func'!BN24)+('auxiliar 13 sal'!F25*'DB Func'!BO24),IF('DB Func'!BQ24="2 Parcelas",(('auxiliar 13 sal'!F25/12*'DB Func'!GF24+AVERAGE('auxiliar 13 sal'!Q25:AB25)+AVERAGE('auxiliar 13 sal'!AE25:AP25)+'auxiliar 13 sal'!F25*'DB Func'!BN24+'auxiliar 13 sal'!F25*'DB Func'!BO24)/2))),0))</f>
        <v>0</v>
      </c>
      <c r="AK29" s="364">
        <f t="shared" ca="1" si="9"/>
        <v>0</v>
      </c>
      <c r="AL29" s="364">
        <f t="shared" ca="1" si="10"/>
        <v>0</v>
      </c>
      <c r="AM29" s="364">
        <f t="shared" ca="1" si="11"/>
        <v>0</v>
      </c>
      <c r="AN29" s="364">
        <f t="shared" ca="1" si="12"/>
        <v>0</v>
      </c>
      <c r="AO29" s="364">
        <f t="shared" ca="1" si="13"/>
        <v>0</v>
      </c>
      <c r="AP29" s="364">
        <f t="shared" ca="1" si="14"/>
        <v>0</v>
      </c>
      <c r="AQ29" s="364">
        <f t="shared" ca="1" si="15"/>
        <v>0</v>
      </c>
      <c r="AR29" s="364">
        <f>IF(OR(M29="",M29=0),0,((FH29/220)*('Ho Ex'!$C$8+$AS$6))*M29)</f>
        <v>0</v>
      </c>
      <c r="AS29" s="364">
        <f>IF(OR(N29="",N29=0),0,((FH29/220*('DB Func'!GD24+Lanc!$AS$6))*('Ho Ex'!$I$8+$AS$6))*(N29/52.5*60))</f>
        <v>0</v>
      </c>
      <c r="AT29" s="364">
        <f>IF(OR(M29="",M29=0),0,((FH29/220)*('Ho Ex'!$J$8+$AS$6))*O29)</f>
        <v>0</v>
      </c>
      <c r="AU29" s="364">
        <f>IF(OR(M29="",M29=0),0,((FH29/220)*('Ho Ex'!I35+$AS$6))*P29)</f>
        <v>0</v>
      </c>
      <c r="AV29" s="364">
        <f>IF(OR(M29="",M29=0),0,((FH29/220)*('Ho Ex'!C35+$AS$6))*Q29)</f>
        <v>0</v>
      </c>
      <c r="AW29" s="364">
        <f ca="1">FH29*'DB Func'!BN24</f>
        <v>0</v>
      </c>
      <c r="AX29" s="364">
        <f ca="1">FH29*'DB Func'!BO24</f>
        <v>0</v>
      </c>
      <c r="AY29" s="364">
        <f ca="1">IF(FJ29=0,0,VLOOKUP(FJ29,'P Gerais'!$D$39:$G$41,3,TRUE)*Func22!$F$68)</f>
        <v>0</v>
      </c>
      <c r="AZ29" s="364">
        <f t="shared" si="16"/>
        <v>0</v>
      </c>
      <c r="BA29" s="364">
        <f ca="1">((FH29-FJ29-FI29+AZ29+AQ29+SUM(Z29:AA29)+SUM(AW29:AX29)+AK29)*IF('DB Func'!GG24="ok",'DB Func'!GD24,0))+(FH29-FJ29-FI29+AZ29+AQ29+SUM(Z29:AA29)+SUM(AW29:AX29))+AK29</f>
        <v>0</v>
      </c>
      <c r="BB29" s="385">
        <f ca="1">VLOOKUP(BA29,'P Gerais'!$D$22:$G$25,3,TRUE)</f>
        <v>0.08</v>
      </c>
      <c r="BC29" s="364">
        <f ca="1">IF(BA29&lt;'P Gerais'!$D$25,BA29*BB29,Lanc!BB29)</f>
        <v>0</v>
      </c>
      <c r="BD29" s="364">
        <f ca="1">BA29-BC29-('DB Func'!GB24*'P Gerais'!$D$35)</f>
        <v>0</v>
      </c>
      <c r="BE29" s="386">
        <f ca="1">VLOOKUP(BD29,'P Gerais'!$D$29:$F$33,3,TRUE)</f>
        <v>0</v>
      </c>
      <c r="BF29" s="364">
        <f t="shared" ca="1" si="17"/>
        <v>0</v>
      </c>
      <c r="BG29" s="364">
        <f ca="1">VLOOKUP(BD29,'P Gerais'!$D$29:$G$33,4,TRUE)</f>
        <v>0</v>
      </c>
      <c r="BH29" s="364">
        <f t="shared" ca="1" si="18"/>
        <v>0</v>
      </c>
      <c r="BI29" s="364">
        <f t="shared" ca="1" si="19"/>
        <v>0</v>
      </c>
      <c r="BJ29" s="362">
        <f ca="1">'DB Func'!G24</f>
        <v>0</v>
      </c>
      <c r="BK29" s="362">
        <f ca="1">'DB Func'!FW24</f>
        <v>0</v>
      </c>
      <c r="BL29" s="364">
        <f ca="1">D29*'P Gerais'!$D$13</f>
        <v>0</v>
      </c>
      <c r="BM29" s="364">
        <f ca="1">D29*'P Gerais'!$D$14</f>
        <v>0</v>
      </c>
      <c r="BN29" s="364">
        <f ca="1">D29*'P Gerais'!$D$16</f>
        <v>0</v>
      </c>
      <c r="BO29" s="364">
        <f ca="1">D29*'P Gerais'!$D$17</f>
        <v>0</v>
      </c>
      <c r="BP29" s="364">
        <f ca="1">D29*'P Gerais'!$D$18</f>
        <v>0</v>
      </c>
      <c r="BQ29" s="385">
        <f ca="1">VLOOKUP(D29,'P Gerais'!$D$22:$G$24,3,TRUE)</f>
        <v>0.08</v>
      </c>
      <c r="BR29" s="385">
        <f ca="1">VLOOKUP(D29,'P Gerais'!$D$29:$G$33,3,TRUE)</f>
        <v>0</v>
      </c>
      <c r="BS29" s="385">
        <f ca="1">'DB Func'!BN24</f>
        <v>0</v>
      </c>
      <c r="BT29" s="385">
        <f ca="1">'DB Func'!BO24</f>
        <v>0</v>
      </c>
      <c r="BU29" s="385">
        <f ca="1">'DB Func'!FX24</f>
        <v>0</v>
      </c>
      <c r="BV29" s="364">
        <f t="shared" ca="1" si="20"/>
        <v>-0.08</v>
      </c>
      <c r="BW29" s="364">
        <f ca="1">BV29-'DB Func'!GC24</f>
        <v>-0.08</v>
      </c>
      <c r="BX29" s="362">
        <f ca="1">IFERROR(VLOOKUP(BW29,'P Gerais'!$D$29:$G$33,3,TRUE)*BW29,0)</f>
        <v>0</v>
      </c>
      <c r="BY29" s="364">
        <f ca="1">IFERROR(BX29-VLOOKUP(BW29,'P Gerais'!$D$29:$H$33,4,TRUE),0)</f>
        <v>0</v>
      </c>
      <c r="BZ29" s="364">
        <f ca="1">D29*'DB Func'!GD24</f>
        <v>0</v>
      </c>
      <c r="CB29" s="364">
        <f t="shared" ca="1" si="21"/>
        <v>0</v>
      </c>
      <c r="CC29" s="364">
        <f t="shared" si="22"/>
        <v>0</v>
      </c>
      <c r="CD29" s="364">
        <f t="shared" si="23"/>
        <v>0</v>
      </c>
      <c r="CF29" s="362" t="str">
        <f t="shared" ca="1" si="24"/>
        <v>não</v>
      </c>
      <c r="CG29" s="362">
        <f ca="1">IF($CH$8=1,DAY('DB Func'!C24),0)</f>
        <v>0</v>
      </c>
      <c r="CH29" s="362">
        <f ca="1">IF(CI29=0,0,MONTH('DB Func'!C24))</f>
        <v>0</v>
      </c>
      <c r="CI29" s="362">
        <f ca="1">IF('P Gerais'!D27=YEAR('DB Func'!C24),YEAR('DB Func'!C24),0)</f>
        <v>0</v>
      </c>
      <c r="CJ29" s="371">
        <v>52</v>
      </c>
      <c r="CK29" s="363"/>
      <c r="CL29" s="362" t="str">
        <f>IF(ISERROR(HLOOKUP(CL27,$DR$7:$DX29,$DY29,FALSE)),"N",HLOOKUP(CL27,$DR$7:$DX29,$DY29,FALSE))</f>
        <v>N</v>
      </c>
      <c r="CM29" s="362" t="str">
        <f>IF(ISERROR(HLOOKUP(CM27,$DR$7:$DX29,$DY29,FALSE)),"N",HLOOKUP(CM27,$DR$7:$DX29,$DY29,FALSE))</f>
        <v>N</v>
      </c>
      <c r="CN29" s="362" t="str">
        <f>IF(ISERROR(HLOOKUP(CN27,$DR$7:$DX29,$DY29,FALSE)),"N",HLOOKUP(CN27,$DR$7:$DX29,$DY29,FALSE))</f>
        <v>N</v>
      </c>
      <c r="CO29" s="362" t="str">
        <f>IF(ISERROR(HLOOKUP(CO27,$DR$7:$DX29,$DY29,FALSE)),"N",HLOOKUP(CO27,$DR$7:$DX29,$DY29,FALSE))</f>
        <v>N</v>
      </c>
      <c r="CP29" s="362" t="str">
        <f>IF(ISERROR(HLOOKUP(CP27,$DR$7:$DX29,$DY29,FALSE)),"N",HLOOKUP(CP27,$DR$7:$DX29,$DY29,FALSE))</f>
        <v>N</v>
      </c>
      <c r="CQ29" s="362" t="str">
        <f>IF(ISERROR(HLOOKUP(CQ27,$DR$7:$DX29,$DY29,FALSE)),"N",HLOOKUP(CQ27,$DR$7:$DX29,$DY29,FALSE))</f>
        <v>N</v>
      </c>
      <c r="CR29" s="362" t="str">
        <f>IF(ISERROR(HLOOKUP(CR27,$DR$7:$DX29,$DY29,FALSE)),"N",HLOOKUP(CR27,$DR$7:$DX29,$DY29,FALSE))</f>
        <v>N</v>
      </c>
      <c r="CS29" s="362" t="str">
        <f>IF(ISERROR(HLOOKUP(CS27,$DR$7:$DX29,$DY29,FALSE)),"N",HLOOKUP(CS27,$DR$7:$DX29,$DY29,FALSE))</f>
        <v>N</v>
      </c>
      <c r="CT29" s="362" t="str">
        <f>IF(ISERROR(HLOOKUP(CT27,$DR$7:$DX29,$DY29,FALSE)),"N",HLOOKUP(CT27,$DR$7:$DX29,$DY29,FALSE))</f>
        <v>N</v>
      </c>
      <c r="CU29" s="362" t="str">
        <f>IF(ISERROR(HLOOKUP(CU27,$DR$7:$DX29,$DY29,FALSE)),"N",HLOOKUP(CU27,$DR$7:$DX29,$DY29,FALSE))</f>
        <v>N</v>
      </c>
      <c r="CV29" s="362" t="str">
        <f>IF(ISERROR(HLOOKUP(CV27,$DR$7:$DX29,$DY29,FALSE)),"N",HLOOKUP(CV27,$DR$7:$DX29,$DY29,FALSE))</f>
        <v>N</v>
      </c>
      <c r="CW29" s="362" t="str">
        <f>IF(ISERROR(HLOOKUP(CW27,$DR$7:$DX29,$DY29,FALSE)),"N",HLOOKUP(CW27,$DR$7:$DX29,$DY29,FALSE))</f>
        <v>N</v>
      </c>
      <c r="CX29" s="362" t="str">
        <f>IF(ISERROR(HLOOKUP(CX27,$DR$7:$DX29,$DY29,FALSE)),"N",HLOOKUP(CX27,$DR$7:$DX29,$DY29,FALSE))</f>
        <v>N</v>
      </c>
      <c r="CY29" s="362" t="str">
        <f>IF(ISERROR(HLOOKUP(CY27,$DR$7:$DX29,$DY29,FALSE)),"N",HLOOKUP(CY27,$DR$7:$DX29,$DY29,FALSE))</f>
        <v>N</v>
      </c>
      <c r="CZ29" s="362" t="str">
        <f>IF(ISERROR(HLOOKUP(CZ27,$DR$7:$DX29,$DY29,FALSE)),"N",HLOOKUP(CZ27,$DR$7:$DX29,$DY29,FALSE))</f>
        <v>N</v>
      </c>
      <c r="DA29" s="362" t="str">
        <f>IF(ISERROR(HLOOKUP(DA27,$DR$7:$DX29,$DY29,FALSE)),"N",HLOOKUP(DA27,$DR$7:$DX29,$DY29,FALSE))</f>
        <v>N</v>
      </c>
      <c r="DB29" s="362" t="str">
        <f>IF(ISERROR(HLOOKUP(DB27,$DR$7:$DX29,$DY29,FALSE)),"N",HLOOKUP(DB27,$DR$7:$DX29,$DY29,FALSE))</f>
        <v>N</v>
      </c>
      <c r="DC29" s="362" t="str">
        <f>IF(ISERROR(HLOOKUP(DC27,$DR$7:$DX29,$DY29,FALSE)),"N",HLOOKUP(DC27,$DR$7:$DX29,$DY29,FALSE))</f>
        <v>N</v>
      </c>
      <c r="DD29" s="362" t="str">
        <f>IF(ISERROR(HLOOKUP(DD27,$DR$7:$DX29,$DY29,FALSE)),"N",HLOOKUP(DD27,$DR$7:$DX29,$DY29,FALSE))</f>
        <v>N</v>
      </c>
      <c r="DE29" s="362" t="str">
        <f>IF(ISERROR(HLOOKUP(DE27,$DR$7:$DX29,$DY29,FALSE)),"N",HLOOKUP(DE27,$DR$7:$DX29,$DY29,FALSE))</f>
        <v>N</v>
      </c>
      <c r="DF29" s="362" t="str">
        <f>IF(ISERROR(HLOOKUP(DF27,$DR$7:$DX29,$DY29,FALSE)),"N",HLOOKUP(DF27,$DR$7:$DX29,$DY29,FALSE))</f>
        <v>N</v>
      </c>
      <c r="DG29" s="362" t="str">
        <f>IF(ISERROR(HLOOKUP(DG27,$DR$7:$DX29,$DY29,FALSE)),"N",HLOOKUP(DG27,$DR$7:$DX29,$DY29,FALSE))</f>
        <v>N</v>
      </c>
      <c r="DH29" s="362" t="str">
        <f>IF(ISERROR(HLOOKUP(DH27,$DR$7:$DX29,$DY29,FALSE)),"N",HLOOKUP(DH27,$DR$7:$DX29,$DY29,FALSE))</f>
        <v>N</v>
      </c>
      <c r="DI29" s="362" t="str">
        <f>IF(ISERROR(HLOOKUP(DI27,$DR$7:$DX29,$DY29,FALSE)),"N",HLOOKUP(DI27,$DR$7:$DX29,$DY29,FALSE))</f>
        <v>N</v>
      </c>
      <c r="DJ29" s="362" t="str">
        <f>IF(ISERROR(HLOOKUP(DJ27,$DR$7:$DX29,$DY29,FALSE)),"N",HLOOKUP(DJ27,$DR$7:$DX29,$DY29,FALSE))</f>
        <v>N</v>
      </c>
      <c r="DK29" s="362" t="str">
        <f>IF(ISERROR(HLOOKUP(DK27,$DR$7:$DX29,$DY29,FALSE)),"N",HLOOKUP(DK27,$DR$7:$DX29,$DY29,FALSE))</f>
        <v>N</v>
      </c>
      <c r="DL29" s="362" t="str">
        <f>IF(ISERROR(HLOOKUP(DL27,$DR$7:$DX29,$DY29,FALSE)),"N",HLOOKUP(DL27,$DR$7:$DX29,$DY29,FALSE))</f>
        <v>N</v>
      </c>
      <c r="DM29" s="362" t="str">
        <f>IF(ISERROR(HLOOKUP(DM27,$DR$7:$DX29,$DY29,FALSE)),"N",HLOOKUP(DM27,$DR$7:$DX29,$DY29,FALSE))</f>
        <v>N</v>
      </c>
      <c r="DN29" s="362" t="str">
        <f>IF(ISERROR(HLOOKUP(DN27,$DR$7:$DX29,$DY29,FALSE)),"N",HLOOKUP(DN27,$DR$7:$DX29,$DY29,FALSE))</f>
        <v>N</v>
      </c>
      <c r="DO29" s="362" t="str">
        <f>IF(ISERROR(HLOOKUP(DO27,$DR$7:$DX29,$DY29,FALSE)),"N",HLOOKUP(DO27,$DR$7:$DX29,$DY29,FALSE))</f>
        <v>N</v>
      </c>
      <c r="DP29" s="362">
        <f t="shared" si="25"/>
        <v>0</v>
      </c>
      <c r="DQ29" s="362">
        <f t="shared" si="26"/>
        <v>30</v>
      </c>
      <c r="DR29" s="362" t="str">
        <f>IF('DB Func'!M24&gt;0,"S","N")</f>
        <v>N</v>
      </c>
      <c r="DS29" s="362" t="str">
        <f>IF('DB Func'!R24&gt;0,"S","N")</f>
        <v>N</v>
      </c>
      <c r="DT29" s="362" t="str">
        <f>IF('DB Func'!W24&gt;0,"S","N")</f>
        <v>N</v>
      </c>
      <c r="DU29" s="362" t="str">
        <f>IF('DB Func'!AB24&gt;0,"S","N")</f>
        <v>N</v>
      </c>
      <c r="DV29" s="362" t="str">
        <f>IF('DB Func'!AG24&gt;0,"S","N")</f>
        <v>N</v>
      </c>
      <c r="DW29" s="362" t="str">
        <f>IF('DB Func'!AL24&gt;0,"S","N")</f>
        <v>N</v>
      </c>
      <c r="DX29" s="362" t="str">
        <f>IF('DB Func'!AQ24&gt;0,"S","N")</f>
        <v>N</v>
      </c>
      <c r="DY29" s="362">
        <v>23</v>
      </c>
      <c r="DZ29" s="369">
        <f ca="1">'DB Func'!C24</f>
        <v>0</v>
      </c>
      <c r="EA29" s="362" t="str">
        <f t="shared" ca="1" si="37"/>
        <v>s</v>
      </c>
      <c r="EB29" s="362" t="str">
        <f t="shared" ca="1" si="37"/>
        <v>s</v>
      </c>
      <c r="EC29" s="362" t="str">
        <f t="shared" ca="1" si="37"/>
        <v>s</v>
      </c>
      <c r="ED29" s="362" t="str">
        <f t="shared" ca="1" si="37"/>
        <v>s</v>
      </c>
      <c r="EE29" s="362" t="str">
        <f t="shared" ca="1" si="37"/>
        <v>s</v>
      </c>
      <c r="EF29" s="362" t="str">
        <f t="shared" ca="1" si="37"/>
        <v>s</v>
      </c>
      <c r="EG29" s="362" t="str">
        <f t="shared" ca="1" si="37"/>
        <v>s</v>
      </c>
      <c r="EH29" s="362" t="str">
        <f t="shared" ca="1" si="37"/>
        <v>s</v>
      </c>
      <c r="EI29" s="362" t="str">
        <f t="shared" ca="1" si="37"/>
        <v>s</v>
      </c>
      <c r="EJ29" s="362" t="str">
        <f t="shared" ca="1" si="37"/>
        <v>s</v>
      </c>
      <c r="EK29" s="362" t="str">
        <f t="shared" ca="1" si="37"/>
        <v>s</v>
      </c>
      <c r="EL29" s="362" t="str">
        <f t="shared" ca="1" si="37"/>
        <v>s</v>
      </c>
      <c r="EM29" s="362" t="str">
        <f t="shared" ca="1" si="37"/>
        <v>s</v>
      </c>
      <c r="EN29" s="362" t="str">
        <f t="shared" ca="1" si="37"/>
        <v>s</v>
      </c>
      <c r="EO29" s="362" t="str">
        <f t="shared" ca="1" si="37"/>
        <v>s</v>
      </c>
      <c r="EP29" s="362" t="str">
        <f t="shared" ca="1" si="37"/>
        <v>s</v>
      </c>
      <c r="EQ29" s="362" t="str">
        <f t="shared" ca="1" si="36"/>
        <v>s</v>
      </c>
      <c r="ER29" s="362" t="str">
        <f t="shared" ca="1" si="36"/>
        <v>s</v>
      </c>
      <c r="ES29" s="362" t="str">
        <f t="shared" ca="1" si="36"/>
        <v>s</v>
      </c>
      <c r="ET29" s="362" t="str">
        <f t="shared" ca="1" si="36"/>
        <v>s</v>
      </c>
      <c r="EU29" s="362" t="str">
        <f t="shared" ca="1" si="28"/>
        <v>s</v>
      </c>
      <c r="EV29" s="362" t="str">
        <f t="shared" ca="1" si="36"/>
        <v>s</v>
      </c>
      <c r="EW29" s="362" t="str">
        <f t="shared" ca="1" si="36"/>
        <v>s</v>
      </c>
      <c r="EX29" s="362" t="str">
        <f t="shared" ca="1" si="36"/>
        <v>s</v>
      </c>
      <c r="EY29" s="362" t="str">
        <f t="shared" ca="1" si="36"/>
        <v>s</v>
      </c>
      <c r="EZ29" s="362" t="str">
        <f t="shared" ca="1" si="36"/>
        <v>s</v>
      </c>
      <c r="FA29" s="362" t="str">
        <f t="shared" ca="1" si="36"/>
        <v>s</v>
      </c>
      <c r="FB29" s="362" t="str">
        <f t="shared" ca="1" si="36"/>
        <v>s</v>
      </c>
      <c r="FC29" s="362" t="str">
        <f t="shared" ca="1" si="36"/>
        <v>s</v>
      </c>
      <c r="FD29" s="362" t="str">
        <f t="shared" ca="1" si="36"/>
        <v>s</v>
      </c>
      <c r="FE29" s="362">
        <f t="shared" ca="1" si="30"/>
        <v>30</v>
      </c>
      <c r="FF29" s="362">
        <f t="shared" ca="1" si="31"/>
        <v>0</v>
      </c>
      <c r="FG29" s="362" t="str">
        <f ca="1">IF(AND(YEAR(DZ29)='P Gerais'!D27,MONTH(Lanc!EA29)=4,DAY(Lanc!EA29)&gt;1),"S","N")</f>
        <v>N</v>
      </c>
      <c r="FH29" s="364">
        <f t="shared" ca="1" si="32"/>
        <v>0</v>
      </c>
      <c r="FI29" s="364">
        <f t="shared" si="33"/>
        <v>0</v>
      </c>
      <c r="FJ29" s="387">
        <f t="shared" ca="1" si="34"/>
        <v>0</v>
      </c>
      <c r="FP29" s="363">
        <f ca="1">((FH29-FJ29-FI29+AZ29+AQ29+SUM(Z29:AA29)+SUM(AW29:AX29)+AK29)*IF('DB Func'!GG24="ok",'DB Func'!GD24,0))</f>
        <v>0</v>
      </c>
      <c r="FR29" s="389">
        <f t="shared" ca="1" si="35"/>
        <v>0</v>
      </c>
      <c r="GV29" s="49"/>
      <c r="GW29" s="49"/>
      <c r="GX29" s="49"/>
      <c r="GY29" s="49"/>
      <c r="GZ29" s="49"/>
      <c r="HA29" s="49"/>
      <c r="HB29" s="49"/>
      <c r="HC29" s="49"/>
    </row>
    <row r="30" spans="3:211" ht="30" customHeight="1" thickTop="1" thickBot="1">
      <c r="C30" s="390" t="str">
        <f ca="1">IF('DB Func'!B25="Funcionário 23","",'DB Func'!B25)</f>
        <v/>
      </c>
      <c r="D30" s="391">
        <f ca="1">'DB Func'!CG25</f>
        <v>0</v>
      </c>
      <c r="E30" s="382" t="str">
        <f ca="1">IF(C30="","-",IF(OR(terceiro!E30="ABR",terceiro!F30="ABR"),"Sim","Não"))</f>
        <v>-</v>
      </c>
      <c r="F30" s="383" t="str">
        <f ca="1">IF(C30="","-",IF(OR(Ferias!E30="ABR",Ferias!F30="ABR"),"Sim","Não"))</f>
        <v>-</v>
      </c>
      <c r="G30" s="383">
        <f ca="1">IF(C30="",0,IF(F30="Sim",IF(Ferias!E30="ABR",Ferias!I30,Ferias!J30),0))</f>
        <v>0</v>
      </c>
      <c r="H30" s="185"/>
      <c r="I30" s="185"/>
      <c r="J30" s="398">
        <f t="shared" ca="1" si="8"/>
        <v>0</v>
      </c>
      <c r="K30" s="152"/>
      <c r="L30" s="151"/>
      <c r="M30" s="189"/>
      <c r="N30" s="153"/>
      <c r="O30" s="48"/>
      <c r="P30" s="48"/>
      <c r="Q30" s="48"/>
      <c r="R30" s="49"/>
      <c r="S30" s="49"/>
      <c r="T30" s="49"/>
      <c r="U30" s="49"/>
      <c r="V30" s="49"/>
      <c r="W30" s="49"/>
      <c r="X30" s="49"/>
      <c r="Y30" s="49"/>
      <c r="Z30" s="49"/>
      <c r="AA30" s="49"/>
      <c r="AB30" s="48"/>
      <c r="AC30" s="48"/>
      <c r="AD30" s="49"/>
      <c r="AE30" s="49"/>
      <c r="AF30" s="314"/>
      <c r="AH30" s="400">
        <f ca="1">IF(AND('DB Func'!GE25="Março",'DB Func'!BQ25="2 Parcelas"),(('auxiliar 13 sal'!F26/12*'DB Func'!GF25+AVERAGE('auxiliar 13 sal'!Q26:AB26)+AVERAGE('auxiliar 13 sal'!AE26:AP26)+'auxiliar 13 sal'!F26*'DB Func'!BN25+'auxiliar 13 sal'!F26*'DB Func'!BO25)/2),IF('DB Func'!GE25="Abril",IF('DB Func'!BQ25="Parcela Única",('auxiliar 13 sal'!F26/12*'DB Func'!GF25)+AVERAGE('auxiliar 13 sal'!Q26:AB26)+AVERAGE('auxiliar 13 sal'!AE26:AP26)+('auxiliar 13 sal'!F26*'DB Func'!BN25)+('auxiliar 13 sal'!F26*'DB Func'!BO25),IF('DB Func'!BQ25="2 Parcelas",(('auxiliar 13 sal'!F26/12*'DB Func'!GF25+AVERAGE('auxiliar 13 sal'!Q26:AB26)+AVERAGE('auxiliar 13 sal'!AE26:AP26)+'auxiliar 13 sal'!F26*'DB Func'!BN25+'auxiliar 13 sal'!F26*'DB Func'!BO25)/2))),0))</f>
        <v>0</v>
      </c>
      <c r="AK30" s="364">
        <f t="shared" ca="1" si="9"/>
        <v>0</v>
      </c>
      <c r="AL30" s="364">
        <f t="shared" ca="1" si="10"/>
        <v>0</v>
      </c>
      <c r="AM30" s="364">
        <f t="shared" ca="1" si="11"/>
        <v>0</v>
      </c>
      <c r="AN30" s="364">
        <f t="shared" ca="1" si="12"/>
        <v>0</v>
      </c>
      <c r="AO30" s="364">
        <f t="shared" ca="1" si="13"/>
        <v>0</v>
      </c>
      <c r="AP30" s="364">
        <f t="shared" ca="1" si="14"/>
        <v>0</v>
      </c>
      <c r="AQ30" s="364">
        <f t="shared" ca="1" si="15"/>
        <v>0</v>
      </c>
      <c r="AR30" s="364">
        <f>IF(OR(M30="",M30=0),0,((FH30/220)*('Ho Ex'!$C$8+$AS$6))*M30)</f>
        <v>0</v>
      </c>
      <c r="AS30" s="364">
        <f>IF(OR(N30="",N30=0),0,((FH30/220*('DB Func'!GD25+Lanc!$AS$6))*('Ho Ex'!$I$8+$AS$6))*(N30/52.5*60))</f>
        <v>0</v>
      </c>
      <c r="AT30" s="364">
        <f>IF(OR(M30="",M30=0),0,((FH30/220)*('Ho Ex'!$J$8+$AS$6))*O30)</f>
        <v>0</v>
      </c>
      <c r="AU30" s="364">
        <f>IF(OR(M30="",M30=0),0,((FH30/220)*('Ho Ex'!I36+$AS$6))*P30)</f>
        <v>0</v>
      </c>
      <c r="AV30" s="364">
        <f>IF(OR(M30="",M30=0),0,((FH30/220)*('Ho Ex'!C36+$AS$6))*Q30)</f>
        <v>0</v>
      </c>
      <c r="AW30" s="364">
        <f ca="1">FH30*'DB Func'!BN25</f>
        <v>0</v>
      </c>
      <c r="AX30" s="364">
        <f ca="1">FH30*'DB Func'!BO25</f>
        <v>0</v>
      </c>
      <c r="AY30" s="364">
        <f ca="1">IF(FJ30=0,0,VLOOKUP(FJ30,'P Gerais'!$D$39:$G$41,3,TRUE)*Func23!$F$68)</f>
        <v>0</v>
      </c>
      <c r="AZ30" s="364">
        <f t="shared" si="16"/>
        <v>0</v>
      </c>
      <c r="BA30" s="364">
        <f ca="1">((FH30-FJ30-FI30+AZ30+AQ30+SUM(Z30:AA30)+SUM(AW30:AX30)+AK30)*IF('DB Func'!GG25="ok",'DB Func'!GD25,0))+(FH30-FJ30-FI30+AZ30+AQ30+SUM(Z30:AA30)+SUM(AW30:AX30))+AK30</f>
        <v>0</v>
      </c>
      <c r="BB30" s="385">
        <f ca="1">VLOOKUP(BA30,'P Gerais'!$D$22:$G$25,3,TRUE)</f>
        <v>0.08</v>
      </c>
      <c r="BC30" s="364">
        <f ca="1">IF(BA30&lt;'P Gerais'!$D$25,BA30*BB30,Lanc!BB30)</f>
        <v>0</v>
      </c>
      <c r="BD30" s="364">
        <f ca="1">BA30-BC30-('DB Func'!GB25*'P Gerais'!$D$35)</f>
        <v>0</v>
      </c>
      <c r="BE30" s="386">
        <f ca="1">VLOOKUP(BD30,'P Gerais'!$D$29:$F$33,3,TRUE)</f>
        <v>0</v>
      </c>
      <c r="BF30" s="364">
        <f t="shared" ca="1" si="17"/>
        <v>0</v>
      </c>
      <c r="BG30" s="364">
        <f ca="1">VLOOKUP(BD30,'P Gerais'!$D$29:$G$33,4,TRUE)</f>
        <v>0</v>
      </c>
      <c r="BH30" s="364">
        <f t="shared" ca="1" si="18"/>
        <v>0</v>
      </c>
      <c r="BI30" s="364">
        <f t="shared" ca="1" si="19"/>
        <v>0</v>
      </c>
      <c r="BJ30" s="362">
        <f ca="1">'DB Func'!G25</f>
        <v>0</v>
      </c>
      <c r="BK30" s="362">
        <f ca="1">'DB Func'!FW25</f>
        <v>0</v>
      </c>
      <c r="BL30" s="364">
        <f ca="1">D30*'P Gerais'!$D$13</f>
        <v>0</v>
      </c>
      <c r="BM30" s="364">
        <f ca="1">D30*'P Gerais'!$D$14</f>
        <v>0</v>
      </c>
      <c r="BN30" s="364">
        <f ca="1">D30*'P Gerais'!$D$16</f>
        <v>0</v>
      </c>
      <c r="BO30" s="364">
        <f ca="1">D30*'P Gerais'!$D$17</f>
        <v>0</v>
      </c>
      <c r="BP30" s="364">
        <f ca="1">D30*'P Gerais'!$D$18</f>
        <v>0</v>
      </c>
      <c r="BQ30" s="385">
        <f ca="1">VLOOKUP(D30,'P Gerais'!$D$22:$G$24,3,TRUE)</f>
        <v>0.08</v>
      </c>
      <c r="BR30" s="385">
        <f ca="1">VLOOKUP(D30,'P Gerais'!$D$29:$G$33,3,TRUE)</f>
        <v>0</v>
      </c>
      <c r="BS30" s="385">
        <f ca="1">'DB Func'!BN25</f>
        <v>0</v>
      </c>
      <c r="BT30" s="385">
        <f ca="1">'DB Func'!BO25</f>
        <v>0</v>
      </c>
      <c r="BU30" s="385">
        <f ca="1">'DB Func'!FX25</f>
        <v>0</v>
      </c>
      <c r="BV30" s="364">
        <f t="shared" ca="1" si="20"/>
        <v>-0.08</v>
      </c>
      <c r="BW30" s="364">
        <f ca="1">BV30-'DB Func'!GC25</f>
        <v>-0.08</v>
      </c>
      <c r="BX30" s="362">
        <f ca="1">IFERROR(VLOOKUP(BW30,'P Gerais'!$D$29:$G$33,3,TRUE)*BW30,0)</f>
        <v>0</v>
      </c>
      <c r="BY30" s="364">
        <f ca="1">IFERROR(BX30-VLOOKUP(BW30,'P Gerais'!$D$29:$H$33,4,TRUE),0)</f>
        <v>0</v>
      </c>
      <c r="BZ30" s="364">
        <f ca="1">D30*'DB Func'!GD25</f>
        <v>0</v>
      </c>
      <c r="CB30" s="364">
        <f t="shared" ca="1" si="21"/>
        <v>0</v>
      </c>
      <c r="CC30" s="364">
        <f t="shared" si="22"/>
        <v>0</v>
      </c>
      <c r="CD30" s="364">
        <f t="shared" si="23"/>
        <v>0</v>
      </c>
      <c r="CF30" s="362" t="str">
        <f t="shared" ca="1" si="24"/>
        <v>não</v>
      </c>
      <c r="CG30" s="362">
        <f ca="1">IF($CH$8=1,DAY('DB Func'!C25),0)</f>
        <v>0</v>
      </c>
      <c r="CH30" s="362">
        <f ca="1">IF(CI30=0,0,MONTH('DB Func'!C25))</f>
        <v>0</v>
      </c>
      <c r="CI30" s="362">
        <f ca="1">IF('P Gerais'!D28=YEAR('DB Func'!C25),YEAR('DB Func'!C25),0)</f>
        <v>0</v>
      </c>
      <c r="CJ30" s="371">
        <v>53</v>
      </c>
      <c r="CK30" s="363"/>
      <c r="CL30" s="362" t="str">
        <f ca="1">IF(ISERROR(HLOOKUP(CL28,$DR$7:$DX30,$DY30,FALSE)),"N",HLOOKUP(CL28,$DR$7:$DX30,$DY30,FALSE))</f>
        <v>N</v>
      </c>
      <c r="CM30" s="362" t="str">
        <f ca="1">IF(ISERROR(HLOOKUP(CM28,$DR$7:$DX30,$DY30,FALSE)),"N",HLOOKUP(CM28,$DR$7:$DX30,$DY30,FALSE))</f>
        <v>N</v>
      </c>
      <c r="CN30" s="362" t="str">
        <f ca="1">IF(ISERROR(HLOOKUP(CN28,$DR$7:$DX30,$DY30,FALSE)),"N",HLOOKUP(CN28,$DR$7:$DX30,$DY30,FALSE))</f>
        <v>N</v>
      </c>
      <c r="CO30" s="362" t="str">
        <f>IF(ISERROR(HLOOKUP(CO28,$DR$7:$DX30,$DY30,FALSE)),"N",HLOOKUP(CO28,$DR$7:$DX30,$DY30,FALSE))</f>
        <v>N</v>
      </c>
      <c r="CP30" s="362" t="str">
        <f ca="1">IF(ISERROR(HLOOKUP(CP28,$DR$7:$DX30,$DY30,FALSE)),"N",HLOOKUP(CP28,$DR$7:$DX30,$DY30,FALSE))</f>
        <v>N</v>
      </c>
      <c r="CQ30" s="362" t="str">
        <f ca="1">IF(ISERROR(HLOOKUP(CQ28,$DR$7:$DX30,$DY30,FALSE)),"N",HLOOKUP(CQ28,$DR$7:$DX30,$DY30,FALSE))</f>
        <v>N</v>
      </c>
      <c r="CR30" s="362" t="str">
        <f ca="1">IF(ISERROR(HLOOKUP(CR28,$DR$7:$DX30,$DY30,FALSE)),"N",HLOOKUP(CR28,$DR$7:$DX30,$DY30,FALSE))</f>
        <v>N</v>
      </c>
      <c r="CS30" s="362" t="str">
        <f ca="1">IF(ISERROR(HLOOKUP(CS28,$DR$7:$DX30,$DY30,FALSE)),"N",HLOOKUP(CS28,$DR$7:$DX30,$DY30,FALSE))</f>
        <v>N</v>
      </c>
      <c r="CT30" s="362" t="str">
        <f ca="1">IF(ISERROR(HLOOKUP(CT28,$DR$7:$DX30,$DY30,FALSE)),"N",HLOOKUP(CT28,$DR$7:$DX30,$DY30,FALSE))</f>
        <v>N</v>
      </c>
      <c r="CU30" s="362" t="str">
        <f ca="1">IF(ISERROR(HLOOKUP(CU28,$DR$7:$DX30,$DY30,FALSE)),"N",HLOOKUP(CU28,$DR$7:$DX30,$DY30,FALSE))</f>
        <v>N</v>
      </c>
      <c r="CV30" s="362" t="str">
        <f>IF(ISERROR(HLOOKUP(CV28,$DR$7:$DX30,$DY30,FALSE)),"N",HLOOKUP(CV28,$DR$7:$DX30,$DY30,FALSE))</f>
        <v>N</v>
      </c>
      <c r="CW30" s="362" t="str">
        <f ca="1">IF(ISERROR(HLOOKUP(CW28,$DR$7:$DX30,$DY30,FALSE)),"N",HLOOKUP(CW28,$DR$7:$DX30,$DY30,FALSE))</f>
        <v>N</v>
      </c>
      <c r="CX30" s="362" t="str">
        <f ca="1">IF(ISERROR(HLOOKUP(CX28,$DR$7:$DX30,$DY30,FALSE)),"N",HLOOKUP(CX28,$DR$7:$DX30,$DY30,FALSE))</f>
        <v>N</v>
      </c>
      <c r="CY30" s="362" t="str">
        <f ca="1">IF(ISERROR(HLOOKUP(CY28,$DR$7:$DX30,$DY30,FALSE)),"N",HLOOKUP(CY28,$DR$7:$DX30,$DY30,FALSE))</f>
        <v>N</v>
      </c>
      <c r="CZ30" s="362" t="str">
        <f ca="1">IF(ISERROR(HLOOKUP(CZ28,$DR$7:$DX30,$DY30,FALSE)),"N",HLOOKUP(CZ28,$DR$7:$DX30,$DY30,FALSE))</f>
        <v>N</v>
      </c>
      <c r="DA30" s="362" t="str">
        <f ca="1">IF(ISERROR(HLOOKUP(DA28,$DR$7:$DX30,$DY30,FALSE)),"N",HLOOKUP(DA28,$DR$7:$DX30,$DY30,FALSE))</f>
        <v>N</v>
      </c>
      <c r="DB30" s="362" t="str">
        <f ca="1">IF(ISERROR(HLOOKUP(DB28,$DR$7:$DX30,$DY30,FALSE)),"N",HLOOKUP(DB28,$DR$7:$DX30,$DY30,FALSE))</f>
        <v>N</v>
      </c>
      <c r="DC30" s="362" t="str">
        <f>IF(ISERROR(HLOOKUP(DC28,$DR$7:$DX30,$DY30,FALSE)),"N",HLOOKUP(DC28,$DR$7:$DX30,$DY30,FALSE))</f>
        <v>N</v>
      </c>
      <c r="DD30" s="362" t="str">
        <f ca="1">IF(ISERROR(HLOOKUP(DD28,$DR$7:$DX30,$DY30,FALSE)),"N",HLOOKUP(DD28,$DR$7:$DX30,$DY30,FALSE))</f>
        <v>N</v>
      </c>
      <c r="DE30" s="362" t="str">
        <f ca="1">IF(ISERROR(HLOOKUP(DE28,$DR$7:$DX30,$DY30,FALSE)),"N",HLOOKUP(DE28,$DR$7:$DX30,$DY30,FALSE))</f>
        <v>N</v>
      </c>
      <c r="DF30" s="362" t="str">
        <f ca="1">IF(ISERROR(HLOOKUP(DF28,$DR$7:$DX30,$DY30,FALSE)),"N",HLOOKUP(DF28,$DR$7:$DX30,$DY30,FALSE))</f>
        <v>N</v>
      </c>
      <c r="DG30" s="362" t="str">
        <f ca="1">IF(ISERROR(HLOOKUP(DG28,$DR$7:$DX30,$DY30,FALSE)),"N",HLOOKUP(DG28,$DR$7:$DX30,$DY30,FALSE))</f>
        <v>N</v>
      </c>
      <c r="DH30" s="362" t="str">
        <f ca="1">IF(ISERROR(HLOOKUP(DH28,$DR$7:$DX30,$DY30,FALSE)),"N",HLOOKUP(DH28,$DR$7:$DX30,$DY30,FALSE))</f>
        <v>N</v>
      </c>
      <c r="DI30" s="362" t="str">
        <f ca="1">IF(ISERROR(HLOOKUP(DI28,$DR$7:$DX30,$DY30,FALSE)),"N",HLOOKUP(DI28,$DR$7:$DX30,$DY30,FALSE))</f>
        <v>N</v>
      </c>
      <c r="DJ30" s="362" t="str">
        <f>IF(ISERROR(HLOOKUP(DJ28,$DR$7:$DX30,$DY30,FALSE)),"N",HLOOKUP(DJ28,$DR$7:$DX30,$DY30,FALSE))</f>
        <v>N</v>
      </c>
      <c r="DK30" s="362" t="str">
        <f ca="1">IF(ISERROR(HLOOKUP(DK28,$DR$7:$DX30,$DY30,FALSE)),"N",HLOOKUP(DK28,$DR$7:$DX30,$DY30,FALSE))</f>
        <v>N</v>
      </c>
      <c r="DL30" s="362" t="str">
        <f ca="1">IF(ISERROR(HLOOKUP(DL28,$DR$7:$DX30,$DY30,FALSE)),"N",HLOOKUP(DL28,$DR$7:$DX30,$DY30,FALSE))</f>
        <v>N</v>
      </c>
      <c r="DM30" s="362" t="str">
        <f ca="1">IF(ISERROR(HLOOKUP(DM28,$DR$7:$DX30,$DY30,FALSE)),"N",HLOOKUP(DM28,$DR$7:$DX30,$DY30,FALSE))</f>
        <v>N</v>
      </c>
      <c r="DN30" s="362" t="str">
        <f ca="1">IF(ISERROR(HLOOKUP(DN28,$DR$7:$DX30,$DY30,FALSE)),"N",HLOOKUP(DN28,$DR$7:$DX30,$DY30,FALSE))</f>
        <v>N</v>
      </c>
      <c r="DO30" s="362" t="str">
        <f ca="1">IF(ISERROR(HLOOKUP(DO28,$DR$7:$DX30,$DY30,FALSE)),"N",HLOOKUP(DO28,$DR$7:$DX30,$DY30,FALSE))</f>
        <v>N</v>
      </c>
      <c r="DP30" s="362">
        <f t="shared" ca="1" si="25"/>
        <v>0</v>
      </c>
      <c r="DQ30" s="362">
        <f t="shared" ca="1" si="26"/>
        <v>30</v>
      </c>
      <c r="DR30" s="362" t="str">
        <f>IF('DB Func'!M25&gt;0,"S","N")</f>
        <v>N</v>
      </c>
      <c r="DS30" s="362" t="str">
        <f>IF('DB Func'!R25&gt;0,"S","N")</f>
        <v>N</v>
      </c>
      <c r="DT30" s="362" t="str">
        <f>IF('DB Func'!W25&gt;0,"S","N")</f>
        <v>N</v>
      </c>
      <c r="DU30" s="362" t="str">
        <f>IF('DB Func'!AB25&gt;0,"S","N")</f>
        <v>N</v>
      </c>
      <c r="DV30" s="362" t="str">
        <f>IF('DB Func'!AG25&gt;0,"S","N")</f>
        <v>N</v>
      </c>
      <c r="DW30" s="362" t="str">
        <f>IF('DB Func'!AL25&gt;0,"S","N")</f>
        <v>N</v>
      </c>
      <c r="DX30" s="362" t="str">
        <f>IF('DB Func'!AQ25&gt;0,"S","N")</f>
        <v>N</v>
      </c>
      <c r="DY30" s="362">
        <v>24</v>
      </c>
      <c r="DZ30" s="369">
        <f ca="1">'DB Func'!C25</f>
        <v>0</v>
      </c>
      <c r="EA30" s="362" t="str">
        <f t="shared" ca="1" si="37"/>
        <v>s</v>
      </c>
      <c r="EB30" s="362" t="str">
        <f t="shared" ca="1" si="37"/>
        <v>s</v>
      </c>
      <c r="EC30" s="362" t="str">
        <f t="shared" ca="1" si="37"/>
        <v>s</v>
      </c>
      <c r="ED30" s="362" t="str">
        <f t="shared" ca="1" si="37"/>
        <v>s</v>
      </c>
      <c r="EE30" s="362" t="str">
        <f t="shared" ca="1" si="37"/>
        <v>s</v>
      </c>
      <c r="EF30" s="362" t="str">
        <f t="shared" ca="1" si="37"/>
        <v>s</v>
      </c>
      <c r="EG30" s="362" t="str">
        <f t="shared" ca="1" si="37"/>
        <v>s</v>
      </c>
      <c r="EH30" s="362" t="str">
        <f t="shared" ca="1" si="37"/>
        <v>s</v>
      </c>
      <c r="EI30" s="362" t="str">
        <f t="shared" ca="1" si="37"/>
        <v>s</v>
      </c>
      <c r="EJ30" s="362" t="str">
        <f t="shared" ca="1" si="37"/>
        <v>s</v>
      </c>
      <c r="EK30" s="362" t="str">
        <f t="shared" ca="1" si="37"/>
        <v>s</v>
      </c>
      <c r="EL30" s="362" t="str">
        <f t="shared" ca="1" si="37"/>
        <v>s</v>
      </c>
      <c r="EM30" s="362" t="str">
        <f t="shared" ca="1" si="37"/>
        <v>s</v>
      </c>
      <c r="EN30" s="362" t="str">
        <f t="shared" ca="1" si="37"/>
        <v>s</v>
      </c>
      <c r="EO30" s="362" t="str">
        <f t="shared" ca="1" si="37"/>
        <v>s</v>
      </c>
      <c r="EP30" s="362" t="str">
        <f t="shared" ca="1" si="37"/>
        <v>s</v>
      </c>
      <c r="EQ30" s="362" t="str">
        <f t="shared" ca="1" si="36"/>
        <v>s</v>
      </c>
      <c r="ER30" s="362" t="str">
        <f t="shared" ca="1" si="36"/>
        <v>s</v>
      </c>
      <c r="ES30" s="362" t="str">
        <f t="shared" ca="1" si="36"/>
        <v>s</v>
      </c>
      <c r="ET30" s="362" t="str">
        <f t="shared" ca="1" si="36"/>
        <v>s</v>
      </c>
      <c r="EU30" s="362" t="str">
        <f t="shared" ca="1" si="28"/>
        <v>s</v>
      </c>
      <c r="EV30" s="362" t="str">
        <f t="shared" ca="1" si="36"/>
        <v>s</v>
      </c>
      <c r="EW30" s="362" t="str">
        <f t="shared" ca="1" si="36"/>
        <v>s</v>
      </c>
      <c r="EX30" s="362" t="str">
        <f t="shared" ca="1" si="36"/>
        <v>s</v>
      </c>
      <c r="EY30" s="362" t="str">
        <f t="shared" ca="1" si="36"/>
        <v>s</v>
      </c>
      <c r="EZ30" s="362" t="str">
        <f t="shared" ca="1" si="36"/>
        <v>s</v>
      </c>
      <c r="FA30" s="362" t="str">
        <f t="shared" ca="1" si="36"/>
        <v>s</v>
      </c>
      <c r="FB30" s="362" t="str">
        <f t="shared" ca="1" si="36"/>
        <v>s</v>
      </c>
      <c r="FC30" s="362" t="str">
        <f t="shared" ca="1" si="36"/>
        <v>s</v>
      </c>
      <c r="FD30" s="362" t="str">
        <f t="shared" ca="1" si="36"/>
        <v>s</v>
      </c>
      <c r="FE30" s="362">
        <f t="shared" ca="1" si="30"/>
        <v>30</v>
      </c>
      <c r="FF30" s="362">
        <f t="shared" ca="1" si="31"/>
        <v>0</v>
      </c>
      <c r="FG30" s="362" t="str">
        <f ca="1">IF(AND(YEAR(DZ30)='P Gerais'!D28,MONTH(Lanc!EA30)=4,DAY(Lanc!EA30)&gt;1),"S","N")</f>
        <v>N</v>
      </c>
      <c r="FH30" s="364">
        <f t="shared" ca="1" si="32"/>
        <v>0</v>
      </c>
      <c r="FI30" s="364">
        <f t="shared" si="33"/>
        <v>0</v>
      </c>
      <c r="FJ30" s="387">
        <f t="shared" ca="1" si="34"/>
        <v>0</v>
      </c>
      <c r="FP30" s="363">
        <f ca="1">((FH30-FJ30-FI30+AZ30+AQ30+SUM(Z30:AA30)+SUM(AW30:AX30)+AK30)*IF('DB Func'!GG25="ok",'DB Func'!GD25,0))</f>
        <v>0</v>
      </c>
      <c r="FR30" s="389">
        <f t="shared" ca="1" si="35"/>
        <v>0</v>
      </c>
      <c r="GV30" s="49"/>
      <c r="GW30" s="49"/>
      <c r="GX30" s="49"/>
      <c r="GY30" s="49"/>
      <c r="GZ30" s="49"/>
      <c r="HA30" s="49"/>
      <c r="HB30" s="49"/>
      <c r="HC30" s="49"/>
    </row>
    <row r="31" spans="3:211" ht="30" customHeight="1" thickTop="1" thickBot="1">
      <c r="C31" s="390" t="str">
        <f ca="1">IF('DB Func'!B26="Funcionário 24","",'DB Func'!B26)</f>
        <v/>
      </c>
      <c r="D31" s="391">
        <f ca="1">'DB Func'!CG26</f>
        <v>0</v>
      </c>
      <c r="E31" s="382" t="str">
        <f ca="1">IF(C31="","-",IF(OR(terceiro!E31="ABR",terceiro!F31="ABR"),"Sim","Não"))</f>
        <v>-</v>
      </c>
      <c r="F31" s="383" t="str">
        <f ca="1">IF(C31="","-",IF(OR(Ferias!E31="ABR",Ferias!F31="ABR"),"Sim","Não"))</f>
        <v>-</v>
      </c>
      <c r="G31" s="383">
        <f ca="1">IF(C31="",0,IF(F31="Sim",IF(Ferias!E31="ABR",Ferias!I31,Ferias!J31),0))</f>
        <v>0</v>
      </c>
      <c r="H31" s="185"/>
      <c r="I31" s="185"/>
      <c r="J31" s="398">
        <f t="shared" ca="1" si="8"/>
        <v>0</v>
      </c>
      <c r="K31" s="152"/>
      <c r="L31" s="151"/>
      <c r="M31" s="189"/>
      <c r="N31" s="153"/>
      <c r="O31" s="48"/>
      <c r="P31" s="48"/>
      <c r="Q31" s="48"/>
      <c r="R31" s="49"/>
      <c r="S31" s="49"/>
      <c r="T31" s="49"/>
      <c r="U31" s="49"/>
      <c r="V31" s="49"/>
      <c r="W31" s="49"/>
      <c r="X31" s="49"/>
      <c r="Y31" s="49"/>
      <c r="Z31" s="49"/>
      <c r="AA31" s="49"/>
      <c r="AB31" s="48"/>
      <c r="AC31" s="48"/>
      <c r="AD31" s="49"/>
      <c r="AE31" s="49"/>
      <c r="AF31" s="314"/>
      <c r="AH31" s="400">
        <f ca="1">IF(AND('DB Func'!GE26="Março",'DB Func'!BQ26="2 Parcelas"),(('auxiliar 13 sal'!F27/12*'DB Func'!GF26+AVERAGE('auxiliar 13 sal'!Q27:AB27)+AVERAGE('auxiliar 13 sal'!AE27:AP27)+'auxiliar 13 sal'!F27*'DB Func'!BN26+'auxiliar 13 sal'!F27*'DB Func'!BO26)/2),IF('DB Func'!GE26="Abril",IF('DB Func'!BQ26="Parcela Única",('auxiliar 13 sal'!F27/12*'DB Func'!GF26)+AVERAGE('auxiliar 13 sal'!Q27:AB27)+AVERAGE('auxiliar 13 sal'!AE27:AP27)+('auxiliar 13 sal'!F27*'DB Func'!BN26)+('auxiliar 13 sal'!F27*'DB Func'!BO26),IF('DB Func'!BQ26="2 Parcelas",(('auxiliar 13 sal'!F27/12*'DB Func'!GF26+AVERAGE('auxiliar 13 sal'!Q27:AB27)+AVERAGE('auxiliar 13 sal'!AE27:AP27)+'auxiliar 13 sal'!F27*'DB Func'!BN26+'auxiliar 13 sal'!F27*'DB Func'!BO26)/2))),0))</f>
        <v>0</v>
      </c>
      <c r="AK31" s="364">
        <f t="shared" ca="1" si="9"/>
        <v>0</v>
      </c>
      <c r="AL31" s="364">
        <f t="shared" ca="1" si="10"/>
        <v>0</v>
      </c>
      <c r="AM31" s="364">
        <f t="shared" ca="1" si="11"/>
        <v>0</v>
      </c>
      <c r="AN31" s="364">
        <f t="shared" ca="1" si="12"/>
        <v>0</v>
      </c>
      <c r="AO31" s="364">
        <f t="shared" ca="1" si="13"/>
        <v>0</v>
      </c>
      <c r="AP31" s="364">
        <f t="shared" ca="1" si="14"/>
        <v>0</v>
      </c>
      <c r="AQ31" s="364">
        <f t="shared" ca="1" si="15"/>
        <v>0</v>
      </c>
      <c r="AR31" s="364">
        <f>IF(OR(M31="",M31=0),0,((FH31/220)*('Ho Ex'!$C$8+$AS$6))*M31)</f>
        <v>0</v>
      </c>
      <c r="AS31" s="364">
        <f>IF(OR(N31="",N31=0),0,((FH31/220*('DB Func'!GD26+Lanc!$AS$6))*('Ho Ex'!$I$8+$AS$6))*(N31/52.5*60))</f>
        <v>0</v>
      </c>
      <c r="AT31" s="364">
        <f>IF(OR(M31="",M31=0),0,((FH31/220)*('Ho Ex'!$J$8+$AS$6))*O31)</f>
        <v>0</v>
      </c>
      <c r="AU31" s="364">
        <f>IF(OR(M31="",M31=0),0,((FH31/220)*('Ho Ex'!I37+$AS$6))*P31)</f>
        <v>0</v>
      </c>
      <c r="AV31" s="364">
        <f>IF(OR(M31="",M31=0),0,((FH31/220)*('Ho Ex'!C37+$AS$6))*Q31)</f>
        <v>0</v>
      </c>
      <c r="AW31" s="364">
        <f ca="1">FH31*'DB Func'!BN26</f>
        <v>0</v>
      </c>
      <c r="AX31" s="364">
        <f ca="1">FH31*'DB Func'!BO26</f>
        <v>0</v>
      </c>
      <c r="AY31" s="364">
        <f ca="1">IF(FJ31=0,0,VLOOKUP(FJ31,'P Gerais'!$D$39:$G$41,3,TRUE)*Func24!$F$68)</f>
        <v>0</v>
      </c>
      <c r="AZ31" s="364">
        <f t="shared" si="16"/>
        <v>0</v>
      </c>
      <c r="BA31" s="364">
        <f ca="1">((FH31-FJ31-FI31+AZ31+AQ31+SUM(Z31:AA31)+SUM(AW31:AX31)+AK31)*IF('DB Func'!GG26="ok",'DB Func'!GD26,0))+(FH31-FJ31-FI31+AZ31+AQ31+SUM(Z31:AA31)+SUM(AW31:AX31))+AK31</f>
        <v>0</v>
      </c>
      <c r="BB31" s="385">
        <f ca="1">VLOOKUP(BA31,'P Gerais'!$D$22:$G$25,3,TRUE)</f>
        <v>0.08</v>
      </c>
      <c r="BC31" s="364">
        <f ca="1">IF(BA31&lt;'P Gerais'!$D$25,BA31*BB31,Lanc!BB31)</f>
        <v>0</v>
      </c>
      <c r="BD31" s="364">
        <f ca="1">BA31-BC31-('DB Func'!GB26*'P Gerais'!$D$35)</f>
        <v>0</v>
      </c>
      <c r="BE31" s="386">
        <f ca="1">VLOOKUP(BD31,'P Gerais'!$D$29:$F$33,3,TRUE)</f>
        <v>0</v>
      </c>
      <c r="BF31" s="364">
        <f t="shared" ca="1" si="17"/>
        <v>0</v>
      </c>
      <c r="BG31" s="364">
        <f ca="1">VLOOKUP(BD31,'P Gerais'!$D$29:$G$33,4,TRUE)</f>
        <v>0</v>
      </c>
      <c r="BH31" s="364">
        <f t="shared" ca="1" si="18"/>
        <v>0</v>
      </c>
      <c r="BI31" s="364">
        <f t="shared" ca="1" si="19"/>
        <v>0</v>
      </c>
      <c r="BJ31" s="362">
        <f ca="1">'DB Func'!G26</f>
        <v>0</v>
      </c>
      <c r="BK31" s="362">
        <f ca="1">'DB Func'!FW26</f>
        <v>0</v>
      </c>
      <c r="BL31" s="364">
        <f ca="1">D31*'P Gerais'!$D$13</f>
        <v>0</v>
      </c>
      <c r="BM31" s="364">
        <f ca="1">D31*'P Gerais'!$D$14</f>
        <v>0</v>
      </c>
      <c r="BN31" s="364">
        <f ca="1">D31*'P Gerais'!$D$16</f>
        <v>0</v>
      </c>
      <c r="BO31" s="364">
        <f ca="1">D31*'P Gerais'!$D$17</f>
        <v>0</v>
      </c>
      <c r="BP31" s="364">
        <f ca="1">D31*'P Gerais'!$D$18</f>
        <v>0</v>
      </c>
      <c r="BQ31" s="385">
        <f ca="1">VLOOKUP(D31,'P Gerais'!$D$22:$G$24,3,TRUE)</f>
        <v>0.08</v>
      </c>
      <c r="BR31" s="385">
        <f ca="1">VLOOKUP(D31,'P Gerais'!$D$29:$G$33,3,TRUE)</f>
        <v>0</v>
      </c>
      <c r="BS31" s="385">
        <f ca="1">'DB Func'!BN26</f>
        <v>0</v>
      </c>
      <c r="BT31" s="385">
        <f ca="1">'DB Func'!BO26</f>
        <v>0</v>
      </c>
      <c r="BU31" s="385">
        <f ca="1">'DB Func'!FX26</f>
        <v>0</v>
      </c>
      <c r="BV31" s="364">
        <f t="shared" ca="1" si="20"/>
        <v>-0.08</v>
      </c>
      <c r="BW31" s="364">
        <f ca="1">BV31-'DB Func'!GC26</f>
        <v>-0.08</v>
      </c>
      <c r="BX31" s="362">
        <f ca="1">IFERROR(VLOOKUP(BW31,'P Gerais'!$D$29:$G$33,3,TRUE)*BW31,0)</f>
        <v>0</v>
      </c>
      <c r="BY31" s="364">
        <f ca="1">IFERROR(BX31-VLOOKUP(BW31,'P Gerais'!$D$29:$H$33,4,TRUE),0)</f>
        <v>0</v>
      </c>
      <c r="BZ31" s="364">
        <f ca="1">D31*'DB Func'!GD26</f>
        <v>0</v>
      </c>
      <c r="CB31" s="364">
        <f t="shared" ca="1" si="21"/>
        <v>0</v>
      </c>
      <c r="CC31" s="364">
        <f t="shared" si="22"/>
        <v>0</v>
      </c>
      <c r="CD31" s="364">
        <f t="shared" si="23"/>
        <v>0</v>
      </c>
      <c r="CF31" s="362" t="str">
        <f t="shared" ca="1" si="24"/>
        <v>não</v>
      </c>
      <c r="CG31" s="362">
        <f ca="1">IF($CH$8=1,DAY('DB Func'!C26),0)</f>
        <v>0</v>
      </c>
      <c r="CH31" s="362">
        <f ca="1">IF(CI31=0,0,MONTH('DB Func'!C26))</f>
        <v>0</v>
      </c>
      <c r="CI31" s="362">
        <f ca="1">IF('P Gerais'!D29=YEAR('DB Func'!C26),YEAR('DB Func'!C26),0)</f>
        <v>0</v>
      </c>
      <c r="CJ31" s="371">
        <v>54</v>
      </c>
      <c r="CK31" s="363"/>
      <c r="CL31" s="362" t="str">
        <f>IF(ISERROR(HLOOKUP(CL29,$DR$7:$DX31,$DY31,FALSE)),"N",HLOOKUP(CL29,$DR$7:$DX31,$DY31,FALSE))</f>
        <v>N</v>
      </c>
      <c r="CM31" s="362" t="str">
        <f>IF(ISERROR(HLOOKUP(CM29,$DR$7:$DX31,$DY31,FALSE)),"N",HLOOKUP(CM29,$DR$7:$DX31,$DY31,FALSE))</f>
        <v>N</v>
      </c>
      <c r="CN31" s="362" t="str">
        <f>IF(ISERROR(HLOOKUP(CN29,$DR$7:$DX31,$DY31,FALSE)),"N",HLOOKUP(CN29,$DR$7:$DX31,$DY31,FALSE))</f>
        <v>N</v>
      </c>
      <c r="CO31" s="362" t="str">
        <f>IF(ISERROR(HLOOKUP(CO29,$DR$7:$DX31,$DY31,FALSE)),"N",HLOOKUP(CO29,$DR$7:$DX31,$DY31,FALSE))</f>
        <v>N</v>
      </c>
      <c r="CP31" s="362" t="str">
        <f>IF(ISERROR(HLOOKUP(CP29,$DR$7:$DX31,$DY31,FALSE)),"N",HLOOKUP(CP29,$DR$7:$DX31,$DY31,FALSE))</f>
        <v>N</v>
      </c>
      <c r="CQ31" s="362" t="str">
        <f>IF(ISERROR(HLOOKUP(CQ29,$DR$7:$DX31,$DY31,FALSE)),"N",HLOOKUP(CQ29,$DR$7:$DX31,$DY31,FALSE))</f>
        <v>N</v>
      </c>
      <c r="CR31" s="362" t="str">
        <f>IF(ISERROR(HLOOKUP(CR29,$DR$7:$DX31,$DY31,FALSE)),"N",HLOOKUP(CR29,$DR$7:$DX31,$DY31,FALSE))</f>
        <v>N</v>
      </c>
      <c r="CS31" s="362" t="str">
        <f>IF(ISERROR(HLOOKUP(CS29,$DR$7:$DX31,$DY31,FALSE)),"N",HLOOKUP(CS29,$DR$7:$DX31,$DY31,FALSE))</f>
        <v>N</v>
      </c>
      <c r="CT31" s="362" t="str">
        <f>IF(ISERROR(HLOOKUP(CT29,$DR$7:$DX31,$DY31,FALSE)),"N",HLOOKUP(CT29,$DR$7:$DX31,$DY31,FALSE))</f>
        <v>N</v>
      </c>
      <c r="CU31" s="362" t="str">
        <f>IF(ISERROR(HLOOKUP(CU29,$DR$7:$DX31,$DY31,FALSE)),"N",HLOOKUP(CU29,$DR$7:$DX31,$DY31,FALSE))</f>
        <v>N</v>
      </c>
      <c r="CV31" s="362" t="str">
        <f>IF(ISERROR(HLOOKUP(CV29,$DR$7:$DX31,$DY31,FALSE)),"N",HLOOKUP(CV29,$DR$7:$DX31,$DY31,FALSE))</f>
        <v>N</v>
      </c>
      <c r="CW31" s="362" t="str">
        <f>IF(ISERROR(HLOOKUP(CW29,$DR$7:$DX31,$DY31,FALSE)),"N",HLOOKUP(CW29,$DR$7:$DX31,$DY31,FALSE))</f>
        <v>N</v>
      </c>
      <c r="CX31" s="362" t="str">
        <f>IF(ISERROR(HLOOKUP(CX29,$DR$7:$DX31,$DY31,FALSE)),"N",HLOOKUP(CX29,$DR$7:$DX31,$DY31,FALSE))</f>
        <v>N</v>
      </c>
      <c r="CY31" s="362" t="str">
        <f>IF(ISERROR(HLOOKUP(CY29,$DR$7:$DX31,$DY31,FALSE)),"N",HLOOKUP(CY29,$DR$7:$DX31,$DY31,FALSE))</f>
        <v>N</v>
      </c>
      <c r="CZ31" s="362" t="str">
        <f>IF(ISERROR(HLOOKUP(CZ29,$DR$7:$DX31,$DY31,FALSE)),"N",HLOOKUP(CZ29,$DR$7:$DX31,$DY31,FALSE))</f>
        <v>N</v>
      </c>
      <c r="DA31" s="362" t="str">
        <f>IF(ISERROR(HLOOKUP(DA29,$DR$7:$DX31,$DY31,FALSE)),"N",HLOOKUP(DA29,$DR$7:$DX31,$DY31,FALSE))</f>
        <v>N</v>
      </c>
      <c r="DB31" s="362" t="str">
        <f>IF(ISERROR(HLOOKUP(DB29,$DR$7:$DX31,$DY31,FALSE)),"N",HLOOKUP(DB29,$DR$7:$DX31,$DY31,FALSE))</f>
        <v>N</v>
      </c>
      <c r="DC31" s="362" t="str">
        <f>IF(ISERROR(HLOOKUP(DC29,$DR$7:$DX31,$DY31,FALSE)),"N",HLOOKUP(DC29,$DR$7:$DX31,$DY31,FALSE))</f>
        <v>N</v>
      </c>
      <c r="DD31" s="362" t="str">
        <f>IF(ISERROR(HLOOKUP(DD29,$DR$7:$DX31,$DY31,FALSE)),"N",HLOOKUP(DD29,$DR$7:$DX31,$DY31,FALSE))</f>
        <v>N</v>
      </c>
      <c r="DE31" s="362" t="str">
        <f>IF(ISERROR(HLOOKUP(DE29,$DR$7:$DX31,$DY31,FALSE)),"N",HLOOKUP(DE29,$DR$7:$DX31,$DY31,FALSE))</f>
        <v>N</v>
      </c>
      <c r="DF31" s="362" t="str">
        <f>IF(ISERROR(HLOOKUP(DF29,$DR$7:$DX31,$DY31,FALSE)),"N",HLOOKUP(DF29,$DR$7:$DX31,$DY31,FALSE))</f>
        <v>N</v>
      </c>
      <c r="DG31" s="362" t="str">
        <f>IF(ISERROR(HLOOKUP(DG29,$DR$7:$DX31,$DY31,FALSE)),"N",HLOOKUP(DG29,$DR$7:$DX31,$DY31,FALSE))</f>
        <v>N</v>
      </c>
      <c r="DH31" s="362" t="str">
        <f>IF(ISERROR(HLOOKUP(DH29,$DR$7:$DX31,$DY31,FALSE)),"N",HLOOKUP(DH29,$DR$7:$DX31,$DY31,FALSE))</f>
        <v>N</v>
      </c>
      <c r="DI31" s="362" t="str">
        <f>IF(ISERROR(HLOOKUP(DI29,$DR$7:$DX31,$DY31,FALSE)),"N",HLOOKUP(DI29,$DR$7:$DX31,$DY31,FALSE))</f>
        <v>N</v>
      </c>
      <c r="DJ31" s="362" t="str">
        <f>IF(ISERROR(HLOOKUP(DJ29,$DR$7:$DX31,$DY31,FALSE)),"N",HLOOKUP(DJ29,$DR$7:$DX31,$DY31,FALSE))</f>
        <v>N</v>
      </c>
      <c r="DK31" s="362" t="str">
        <f>IF(ISERROR(HLOOKUP(DK29,$DR$7:$DX31,$DY31,FALSE)),"N",HLOOKUP(DK29,$DR$7:$DX31,$DY31,FALSE))</f>
        <v>N</v>
      </c>
      <c r="DL31" s="362" t="str">
        <f>IF(ISERROR(HLOOKUP(DL29,$DR$7:$DX31,$DY31,FALSE)),"N",HLOOKUP(DL29,$DR$7:$DX31,$DY31,FALSE))</f>
        <v>N</v>
      </c>
      <c r="DM31" s="362" t="str">
        <f>IF(ISERROR(HLOOKUP(DM29,$DR$7:$DX31,$DY31,FALSE)),"N",HLOOKUP(DM29,$DR$7:$DX31,$DY31,FALSE))</f>
        <v>N</v>
      </c>
      <c r="DN31" s="362" t="str">
        <f>IF(ISERROR(HLOOKUP(DN29,$DR$7:$DX31,$DY31,FALSE)),"N",HLOOKUP(DN29,$DR$7:$DX31,$DY31,FALSE))</f>
        <v>N</v>
      </c>
      <c r="DO31" s="362" t="str">
        <f>IF(ISERROR(HLOOKUP(DO29,$DR$7:$DX31,$DY31,FALSE)),"N",HLOOKUP(DO29,$DR$7:$DX31,$DY31,FALSE))</f>
        <v>N</v>
      </c>
      <c r="DP31" s="362">
        <f t="shared" si="25"/>
        <v>0</v>
      </c>
      <c r="DQ31" s="362">
        <f t="shared" si="26"/>
        <v>30</v>
      </c>
      <c r="DR31" s="362" t="str">
        <f>IF('DB Func'!M26&gt;0,"S","N")</f>
        <v>N</v>
      </c>
      <c r="DS31" s="362" t="str">
        <f>IF('DB Func'!R26&gt;0,"S","N")</f>
        <v>N</v>
      </c>
      <c r="DT31" s="362" t="str">
        <f>IF('DB Func'!W26&gt;0,"S","N")</f>
        <v>N</v>
      </c>
      <c r="DU31" s="362" t="str">
        <f>IF('DB Func'!AB26&gt;0,"S","N")</f>
        <v>N</v>
      </c>
      <c r="DV31" s="362" t="str">
        <f>IF('DB Func'!AG26&gt;0,"S","N")</f>
        <v>N</v>
      </c>
      <c r="DW31" s="362" t="str">
        <f>IF('DB Func'!AL26&gt;0,"S","N")</f>
        <v>N</v>
      </c>
      <c r="DX31" s="362" t="str">
        <f>IF('DB Func'!AQ26&gt;0,"S","N")</f>
        <v>N</v>
      </c>
      <c r="DY31" s="362">
        <v>25</v>
      </c>
      <c r="DZ31" s="369">
        <f ca="1">'DB Func'!C26</f>
        <v>0</v>
      </c>
      <c r="EA31" s="362" t="str">
        <f t="shared" ca="1" si="37"/>
        <v>s</v>
      </c>
      <c r="EB31" s="362" t="str">
        <f t="shared" ca="1" si="37"/>
        <v>s</v>
      </c>
      <c r="EC31" s="362" t="str">
        <f t="shared" ca="1" si="37"/>
        <v>s</v>
      </c>
      <c r="ED31" s="362" t="str">
        <f t="shared" ca="1" si="37"/>
        <v>s</v>
      </c>
      <c r="EE31" s="362" t="str">
        <f t="shared" ca="1" si="37"/>
        <v>s</v>
      </c>
      <c r="EF31" s="362" t="str">
        <f t="shared" ca="1" si="37"/>
        <v>s</v>
      </c>
      <c r="EG31" s="362" t="str">
        <f t="shared" ca="1" si="37"/>
        <v>s</v>
      </c>
      <c r="EH31" s="362" t="str">
        <f t="shared" ca="1" si="37"/>
        <v>s</v>
      </c>
      <c r="EI31" s="362" t="str">
        <f t="shared" ca="1" si="37"/>
        <v>s</v>
      </c>
      <c r="EJ31" s="362" t="str">
        <f t="shared" ca="1" si="37"/>
        <v>s</v>
      </c>
      <c r="EK31" s="362" t="str">
        <f t="shared" ca="1" si="37"/>
        <v>s</v>
      </c>
      <c r="EL31" s="362" t="str">
        <f t="shared" ca="1" si="37"/>
        <v>s</v>
      </c>
      <c r="EM31" s="362" t="str">
        <f t="shared" ca="1" si="37"/>
        <v>s</v>
      </c>
      <c r="EN31" s="362" t="str">
        <f t="shared" ca="1" si="37"/>
        <v>s</v>
      </c>
      <c r="EO31" s="362" t="str">
        <f t="shared" ca="1" si="37"/>
        <v>s</v>
      </c>
      <c r="EP31" s="362" t="str">
        <f t="shared" ca="1" si="37"/>
        <v>s</v>
      </c>
      <c r="EQ31" s="362" t="str">
        <f t="shared" ca="1" si="36"/>
        <v>s</v>
      </c>
      <c r="ER31" s="362" t="str">
        <f t="shared" ca="1" si="36"/>
        <v>s</v>
      </c>
      <c r="ES31" s="362" t="str">
        <f t="shared" ca="1" si="36"/>
        <v>s</v>
      </c>
      <c r="ET31" s="362" t="str">
        <f t="shared" ca="1" si="36"/>
        <v>s</v>
      </c>
      <c r="EU31" s="362" t="str">
        <f t="shared" ca="1" si="28"/>
        <v>s</v>
      </c>
      <c r="EV31" s="362" t="str">
        <f t="shared" ca="1" si="36"/>
        <v>s</v>
      </c>
      <c r="EW31" s="362" t="str">
        <f t="shared" ca="1" si="36"/>
        <v>s</v>
      </c>
      <c r="EX31" s="362" t="str">
        <f t="shared" ca="1" si="36"/>
        <v>s</v>
      </c>
      <c r="EY31" s="362" t="str">
        <f t="shared" ca="1" si="36"/>
        <v>s</v>
      </c>
      <c r="EZ31" s="362" t="str">
        <f t="shared" ca="1" si="36"/>
        <v>s</v>
      </c>
      <c r="FA31" s="362" t="str">
        <f t="shared" ca="1" si="36"/>
        <v>s</v>
      </c>
      <c r="FB31" s="362" t="str">
        <f t="shared" ca="1" si="36"/>
        <v>s</v>
      </c>
      <c r="FC31" s="362" t="str">
        <f t="shared" ca="1" si="36"/>
        <v>s</v>
      </c>
      <c r="FD31" s="362" t="str">
        <f t="shared" ca="1" si="36"/>
        <v>s</v>
      </c>
      <c r="FE31" s="362">
        <f t="shared" ca="1" si="30"/>
        <v>30</v>
      </c>
      <c r="FF31" s="362">
        <f t="shared" ca="1" si="31"/>
        <v>0</v>
      </c>
      <c r="FG31" s="362" t="str">
        <f ca="1">IF(AND(YEAR(DZ31)='P Gerais'!D29,MONTH(Lanc!EA31)=4,DAY(Lanc!EA31)&gt;1),"S","N")</f>
        <v>N</v>
      </c>
      <c r="FH31" s="364">
        <f t="shared" ca="1" si="32"/>
        <v>0</v>
      </c>
      <c r="FI31" s="364">
        <f t="shared" si="33"/>
        <v>0</v>
      </c>
      <c r="FJ31" s="387">
        <f t="shared" ca="1" si="34"/>
        <v>0</v>
      </c>
      <c r="FP31" s="363">
        <f ca="1">((FH31-FJ31-FI31+AZ31+AQ31+SUM(Z31:AA31)+SUM(AW31:AX31)+AK31)*IF('DB Func'!GG26="ok",'DB Func'!GD26,0))</f>
        <v>0</v>
      </c>
      <c r="FR31" s="389">
        <f t="shared" ca="1" si="35"/>
        <v>0</v>
      </c>
      <c r="GV31" s="49"/>
      <c r="GW31" s="49"/>
      <c r="GX31" s="49"/>
      <c r="GY31" s="49"/>
      <c r="GZ31" s="49"/>
      <c r="HA31" s="49"/>
      <c r="HB31" s="49"/>
      <c r="HC31" s="49"/>
    </row>
    <row r="32" spans="3:211" ht="30" customHeight="1" thickTop="1" thickBot="1">
      <c r="C32" s="390" t="str">
        <f ca="1">IF('DB Func'!B27="Funcionário 25","",'DB Func'!B27)</f>
        <v/>
      </c>
      <c r="D32" s="391">
        <f ca="1">'DB Func'!CG27</f>
        <v>0</v>
      </c>
      <c r="E32" s="382" t="str">
        <f ca="1">IF(C32="","-",IF(OR(terceiro!E32="ABR",terceiro!F32="ABR"),"Sim","Não"))</f>
        <v>-</v>
      </c>
      <c r="F32" s="383" t="str">
        <f ca="1">IF(C32="","-",IF(OR(Ferias!E32="ABR",Ferias!F32="ABR"),"Sim","Não"))</f>
        <v>-</v>
      </c>
      <c r="G32" s="383">
        <f ca="1">IF(C32="",0,IF(F32="Sim",IF(Ferias!E32="ABR",Ferias!I32,Ferias!J32),0))</f>
        <v>0</v>
      </c>
      <c r="H32" s="185"/>
      <c r="I32" s="185"/>
      <c r="J32" s="398">
        <f t="shared" ca="1" si="8"/>
        <v>0</v>
      </c>
      <c r="K32" s="152"/>
      <c r="L32" s="151"/>
      <c r="M32" s="189"/>
      <c r="N32" s="153"/>
      <c r="O32" s="48"/>
      <c r="P32" s="48"/>
      <c r="Q32" s="48"/>
      <c r="R32" s="49"/>
      <c r="S32" s="49"/>
      <c r="T32" s="49"/>
      <c r="U32" s="49"/>
      <c r="V32" s="49"/>
      <c r="W32" s="49"/>
      <c r="X32" s="49"/>
      <c r="Y32" s="49"/>
      <c r="Z32" s="49"/>
      <c r="AA32" s="49"/>
      <c r="AB32" s="48"/>
      <c r="AC32" s="48"/>
      <c r="AD32" s="49"/>
      <c r="AE32" s="49"/>
      <c r="AF32" s="314"/>
      <c r="AH32" s="400">
        <f ca="1">IF(AND('DB Func'!GE27="Março",'DB Func'!BQ27="2 Parcelas"),(('auxiliar 13 sal'!F28/12*'DB Func'!GF27+AVERAGE('auxiliar 13 sal'!Q28:AB28)+AVERAGE('auxiliar 13 sal'!AE28:AP28)+'auxiliar 13 sal'!F28*'DB Func'!BN27+'auxiliar 13 sal'!F28*'DB Func'!BO27)/2),IF('DB Func'!GE27="Abril",IF('DB Func'!BQ27="Parcela Única",('auxiliar 13 sal'!F28/12*'DB Func'!GF27)+AVERAGE('auxiliar 13 sal'!Q28:AB28)+AVERAGE('auxiliar 13 sal'!AE28:AP28)+('auxiliar 13 sal'!F28*'DB Func'!BN27)+('auxiliar 13 sal'!F28*'DB Func'!BO27),IF('DB Func'!BQ27="2 Parcelas",(('auxiliar 13 sal'!F28/12*'DB Func'!GF27+AVERAGE('auxiliar 13 sal'!Q28:AB28)+AVERAGE('auxiliar 13 sal'!AE28:AP28)+'auxiliar 13 sal'!F28*'DB Func'!BN27+'auxiliar 13 sal'!F28*'DB Func'!BO27)/2))),0))</f>
        <v>0</v>
      </c>
      <c r="AK32" s="364">
        <f t="shared" ca="1" si="9"/>
        <v>0</v>
      </c>
      <c r="AL32" s="364">
        <f t="shared" ca="1" si="10"/>
        <v>0</v>
      </c>
      <c r="AM32" s="364">
        <f t="shared" ca="1" si="11"/>
        <v>0</v>
      </c>
      <c r="AN32" s="364">
        <f t="shared" ca="1" si="12"/>
        <v>0</v>
      </c>
      <c r="AO32" s="364">
        <f t="shared" ca="1" si="13"/>
        <v>0</v>
      </c>
      <c r="AP32" s="364">
        <f t="shared" ca="1" si="14"/>
        <v>0</v>
      </c>
      <c r="AQ32" s="364">
        <f t="shared" ca="1" si="15"/>
        <v>0</v>
      </c>
      <c r="AR32" s="364">
        <f>IF(OR(M32="",M32=0),0,((FH32/220)*('Ho Ex'!$C$8+$AS$6))*M32)</f>
        <v>0</v>
      </c>
      <c r="AS32" s="364">
        <f>IF(OR(N32="",N32=0),0,((FH32/220*('DB Func'!GD27+Lanc!$AS$6))*('Ho Ex'!$I$8+$AS$6))*(N32/52.5*60))</f>
        <v>0</v>
      </c>
      <c r="AT32" s="364">
        <f>IF(OR(M32="",M32=0),0,((FH32/220)*('Ho Ex'!$J$8+$AS$6))*O32)</f>
        <v>0</v>
      </c>
      <c r="AU32" s="364">
        <f>IF(OR(M32="",M32=0),0,((FH32/220)*('Ho Ex'!I38+$AS$6))*P32)</f>
        <v>0</v>
      </c>
      <c r="AV32" s="364">
        <f>IF(OR(M32="",M32=0),0,((FH32/220)*('Ho Ex'!C38+$AS$6))*Q32)</f>
        <v>0</v>
      </c>
      <c r="AW32" s="364">
        <f ca="1">FH32*'DB Func'!BN27</f>
        <v>0</v>
      </c>
      <c r="AX32" s="364">
        <f ca="1">FH32*'DB Func'!BO27</f>
        <v>0</v>
      </c>
      <c r="AY32" s="364">
        <f ca="1">IF(FJ32=0,0,VLOOKUP(FJ32,'P Gerais'!$D$39:$G$41,3,TRUE)*Func25!$F$68)</f>
        <v>0</v>
      </c>
      <c r="AZ32" s="364">
        <f t="shared" si="16"/>
        <v>0</v>
      </c>
      <c r="BA32" s="364">
        <f ca="1">((FH32-FJ32-FI32+AZ32+AQ32+SUM(Z32:AA32)+SUM(AW32:AX32)+AK32)*IF('DB Func'!GG27="ok",'DB Func'!GD27,0))+(FH32-FJ32-FI32+AZ32+AQ32+SUM(Z32:AA32)+SUM(AW32:AX32))+AK32</f>
        <v>0</v>
      </c>
      <c r="BB32" s="385">
        <f ca="1">VLOOKUP(BA32,'P Gerais'!$D$22:$G$25,3,TRUE)</f>
        <v>0.08</v>
      </c>
      <c r="BC32" s="364">
        <f ca="1">IF(BA32&lt;'P Gerais'!$D$25,BA32*BB32,Lanc!BB32)</f>
        <v>0</v>
      </c>
      <c r="BD32" s="364">
        <f ca="1">BA32-BC32-('DB Func'!GB27*'P Gerais'!$D$35)</f>
        <v>0</v>
      </c>
      <c r="BE32" s="386">
        <f ca="1">VLOOKUP(BD32,'P Gerais'!$D$29:$F$33,3,TRUE)</f>
        <v>0</v>
      </c>
      <c r="BF32" s="364">
        <f t="shared" ca="1" si="17"/>
        <v>0</v>
      </c>
      <c r="BG32" s="364">
        <f ca="1">VLOOKUP(BD32,'P Gerais'!$D$29:$G$33,4,TRUE)</f>
        <v>0</v>
      </c>
      <c r="BH32" s="364">
        <f t="shared" ca="1" si="18"/>
        <v>0</v>
      </c>
      <c r="BI32" s="364">
        <f t="shared" ca="1" si="19"/>
        <v>0</v>
      </c>
      <c r="BJ32" s="362">
        <f ca="1">'DB Func'!G27</f>
        <v>0</v>
      </c>
      <c r="BK32" s="362">
        <f ca="1">'DB Func'!FW27</f>
        <v>0</v>
      </c>
      <c r="BL32" s="364">
        <f ca="1">D32*'P Gerais'!$D$13</f>
        <v>0</v>
      </c>
      <c r="BM32" s="364">
        <f ca="1">D32*'P Gerais'!$D$14</f>
        <v>0</v>
      </c>
      <c r="BN32" s="364">
        <f ca="1">D32*'P Gerais'!$D$16</f>
        <v>0</v>
      </c>
      <c r="BO32" s="364">
        <f ca="1">D32*'P Gerais'!$D$17</f>
        <v>0</v>
      </c>
      <c r="BP32" s="364">
        <f ca="1">D32*'P Gerais'!$D$18</f>
        <v>0</v>
      </c>
      <c r="BQ32" s="385">
        <f ca="1">VLOOKUP(D32,'P Gerais'!$D$22:$G$24,3,TRUE)</f>
        <v>0.08</v>
      </c>
      <c r="BR32" s="385">
        <f ca="1">VLOOKUP(D32,'P Gerais'!$D$29:$G$33,3,TRUE)</f>
        <v>0</v>
      </c>
      <c r="BS32" s="385">
        <f ca="1">'DB Func'!BN27</f>
        <v>0</v>
      </c>
      <c r="BT32" s="385">
        <f ca="1">'DB Func'!BO27</f>
        <v>0</v>
      </c>
      <c r="BU32" s="385">
        <f ca="1">'DB Func'!FX27</f>
        <v>0</v>
      </c>
      <c r="BV32" s="364">
        <f t="shared" ca="1" si="20"/>
        <v>-0.08</v>
      </c>
      <c r="BW32" s="364">
        <f ca="1">BV32-'DB Func'!GC27</f>
        <v>-0.08</v>
      </c>
      <c r="BX32" s="362">
        <f ca="1">IFERROR(VLOOKUP(BW32,'P Gerais'!$D$29:$G$33,3,TRUE)*BW32,0)</f>
        <v>0</v>
      </c>
      <c r="BY32" s="364">
        <f ca="1">IFERROR(BX32-VLOOKUP(BW32,'P Gerais'!$D$29:$H$33,4,TRUE),0)</f>
        <v>0</v>
      </c>
      <c r="BZ32" s="364">
        <f ca="1">D32*'DB Func'!GD27</f>
        <v>0</v>
      </c>
      <c r="CB32" s="364">
        <f t="shared" ca="1" si="21"/>
        <v>0</v>
      </c>
      <c r="CC32" s="364">
        <f t="shared" si="22"/>
        <v>0</v>
      </c>
      <c r="CD32" s="364">
        <f t="shared" si="23"/>
        <v>0</v>
      </c>
      <c r="CF32" s="362" t="str">
        <f t="shared" ca="1" si="24"/>
        <v>não</v>
      </c>
      <c r="CG32" s="362">
        <f ca="1">IF($CH$8=1,DAY('DB Func'!C27),0)</f>
        <v>0</v>
      </c>
      <c r="CH32" s="362">
        <f ca="1">IF(CI32=0,0,MONTH('DB Func'!C27))</f>
        <v>0</v>
      </c>
      <c r="CI32" s="362">
        <f ca="1">IF('P Gerais'!D30=YEAR('DB Func'!C27),YEAR('DB Func'!C27),0)</f>
        <v>0</v>
      </c>
      <c r="CJ32" s="371">
        <v>55</v>
      </c>
      <c r="CK32" s="363"/>
      <c r="CL32" s="362" t="str">
        <f ca="1">IF(ISERROR(HLOOKUP(CL30,$DR$7:$DX32,$DY32,FALSE)),"N",HLOOKUP(CL30,$DR$7:$DX32,$DY32,FALSE))</f>
        <v>N</v>
      </c>
      <c r="CM32" s="362" t="str">
        <f ca="1">IF(ISERROR(HLOOKUP(CM30,$DR$7:$DX32,$DY32,FALSE)),"N",HLOOKUP(CM30,$DR$7:$DX32,$DY32,FALSE))</f>
        <v>N</v>
      </c>
      <c r="CN32" s="362" t="str">
        <f ca="1">IF(ISERROR(HLOOKUP(CN30,$DR$7:$DX32,$DY32,FALSE)),"N",HLOOKUP(CN30,$DR$7:$DX32,$DY32,FALSE))</f>
        <v>N</v>
      </c>
      <c r="CO32" s="362" t="str">
        <f>IF(ISERROR(HLOOKUP(CO30,$DR$7:$DX32,$DY32,FALSE)),"N",HLOOKUP(CO30,$DR$7:$DX32,$DY32,FALSE))</f>
        <v>N</v>
      </c>
      <c r="CP32" s="362" t="str">
        <f ca="1">IF(ISERROR(HLOOKUP(CP30,$DR$7:$DX32,$DY32,FALSE)),"N",HLOOKUP(CP30,$DR$7:$DX32,$DY32,FALSE))</f>
        <v>N</v>
      </c>
      <c r="CQ32" s="362" t="str">
        <f ca="1">IF(ISERROR(HLOOKUP(CQ30,$DR$7:$DX32,$DY32,FALSE)),"N",HLOOKUP(CQ30,$DR$7:$DX32,$DY32,FALSE))</f>
        <v>N</v>
      </c>
      <c r="CR32" s="362" t="str">
        <f ca="1">IF(ISERROR(HLOOKUP(CR30,$DR$7:$DX32,$DY32,FALSE)),"N",HLOOKUP(CR30,$DR$7:$DX32,$DY32,FALSE))</f>
        <v>N</v>
      </c>
      <c r="CS32" s="362" t="str">
        <f ca="1">IF(ISERROR(HLOOKUP(CS30,$DR$7:$DX32,$DY32,FALSE)),"N",HLOOKUP(CS30,$DR$7:$DX32,$DY32,FALSE))</f>
        <v>N</v>
      </c>
      <c r="CT32" s="362" t="str">
        <f ca="1">IF(ISERROR(HLOOKUP(CT30,$DR$7:$DX32,$DY32,FALSE)),"N",HLOOKUP(CT30,$DR$7:$DX32,$DY32,FALSE))</f>
        <v>N</v>
      </c>
      <c r="CU32" s="362" t="str">
        <f ca="1">IF(ISERROR(HLOOKUP(CU30,$DR$7:$DX32,$DY32,FALSE)),"N",HLOOKUP(CU30,$DR$7:$DX32,$DY32,FALSE))</f>
        <v>N</v>
      </c>
      <c r="CV32" s="362" t="str">
        <f>IF(ISERROR(HLOOKUP(CV30,$DR$7:$DX32,$DY32,FALSE)),"N",HLOOKUP(CV30,$DR$7:$DX32,$DY32,FALSE))</f>
        <v>N</v>
      </c>
      <c r="CW32" s="362" t="str">
        <f ca="1">IF(ISERROR(HLOOKUP(CW30,$DR$7:$DX32,$DY32,FALSE)),"N",HLOOKUP(CW30,$DR$7:$DX32,$DY32,FALSE))</f>
        <v>N</v>
      </c>
      <c r="CX32" s="362" t="str">
        <f ca="1">IF(ISERROR(HLOOKUP(CX30,$DR$7:$DX32,$DY32,FALSE)),"N",HLOOKUP(CX30,$DR$7:$DX32,$DY32,FALSE))</f>
        <v>N</v>
      </c>
      <c r="CY32" s="362" t="str">
        <f ca="1">IF(ISERROR(HLOOKUP(CY30,$DR$7:$DX32,$DY32,FALSE)),"N",HLOOKUP(CY30,$DR$7:$DX32,$DY32,FALSE))</f>
        <v>N</v>
      </c>
      <c r="CZ32" s="362" t="str">
        <f ca="1">IF(ISERROR(HLOOKUP(CZ30,$DR$7:$DX32,$DY32,FALSE)),"N",HLOOKUP(CZ30,$DR$7:$DX32,$DY32,FALSE))</f>
        <v>N</v>
      </c>
      <c r="DA32" s="362" t="str">
        <f ca="1">IF(ISERROR(HLOOKUP(DA30,$DR$7:$DX32,$DY32,FALSE)),"N",HLOOKUP(DA30,$DR$7:$DX32,$DY32,FALSE))</f>
        <v>N</v>
      </c>
      <c r="DB32" s="362" t="str">
        <f ca="1">IF(ISERROR(HLOOKUP(DB30,$DR$7:$DX32,$DY32,FALSE)),"N",HLOOKUP(DB30,$DR$7:$DX32,$DY32,FALSE))</f>
        <v>N</v>
      </c>
      <c r="DC32" s="362" t="str">
        <f>IF(ISERROR(HLOOKUP(DC30,$DR$7:$DX32,$DY32,FALSE)),"N",HLOOKUP(DC30,$DR$7:$DX32,$DY32,FALSE))</f>
        <v>N</v>
      </c>
      <c r="DD32" s="362" t="str">
        <f ca="1">IF(ISERROR(HLOOKUP(DD30,$DR$7:$DX32,$DY32,FALSE)),"N",HLOOKUP(DD30,$DR$7:$DX32,$DY32,FALSE))</f>
        <v>N</v>
      </c>
      <c r="DE32" s="362" t="str">
        <f ca="1">IF(ISERROR(HLOOKUP(DE30,$DR$7:$DX32,$DY32,FALSE)),"N",HLOOKUP(DE30,$DR$7:$DX32,$DY32,FALSE))</f>
        <v>N</v>
      </c>
      <c r="DF32" s="362" t="str">
        <f ca="1">IF(ISERROR(HLOOKUP(DF30,$DR$7:$DX32,$DY32,FALSE)),"N",HLOOKUP(DF30,$DR$7:$DX32,$DY32,FALSE))</f>
        <v>N</v>
      </c>
      <c r="DG32" s="362" t="str">
        <f ca="1">IF(ISERROR(HLOOKUP(DG30,$DR$7:$DX32,$DY32,FALSE)),"N",HLOOKUP(DG30,$DR$7:$DX32,$DY32,FALSE))</f>
        <v>N</v>
      </c>
      <c r="DH32" s="362" t="str">
        <f ca="1">IF(ISERROR(HLOOKUP(DH30,$DR$7:$DX32,$DY32,FALSE)),"N",HLOOKUP(DH30,$DR$7:$DX32,$DY32,FALSE))</f>
        <v>N</v>
      </c>
      <c r="DI32" s="362" t="str">
        <f ca="1">IF(ISERROR(HLOOKUP(DI30,$DR$7:$DX32,$DY32,FALSE)),"N",HLOOKUP(DI30,$DR$7:$DX32,$DY32,FALSE))</f>
        <v>N</v>
      </c>
      <c r="DJ32" s="362" t="str">
        <f>IF(ISERROR(HLOOKUP(DJ30,$DR$7:$DX32,$DY32,FALSE)),"N",HLOOKUP(DJ30,$DR$7:$DX32,$DY32,FALSE))</f>
        <v>N</v>
      </c>
      <c r="DK32" s="362" t="str">
        <f ca="1">IF(ISERROR(HLOOKUP(DK30,$DR$7:$DX32,$DY32,FALSE)),"N",HLOOKUP(DK30,$DR$7:$DX32,$DY32,FALSE))</f>
        <v>N</v>
      </c>
      <c r="DL32" s="362" t="str">
        <f ca="1">IF(ISERROR(HLOOKUP(DL30,$DR$7:$DX32,$DY32,FALSE)),"N",HLOOKUP(DL30,$DR$7:$DX32,$DY32,FALSE))</f>
        <v>N</v>
      </c>
      <c r="DM32" s="362" t="str">
        <f ca="1">IF(ISERROR(HLOOKUP(DM30,$DR$7:$DX32,$DY32,FALSE)),"N",HLOOKUP(DM30,$DR$7:$DX32,$DY32,FALSE))</f>
        <v>N</v>
      </c>
      <c r="DN32" s="362" t="str">
        <f ca="1">IF(ISERROR(HLOOKUP(DN30,$DR$7:$DX32,$DY32,FALSE)),"N",HLOOKUP(DN30,$DR$7:$DX32,$DY32,FALSE))</f>
        <v>N</v>
      </c>
      <c r="DO32" s="362" t="str">
        <f ca="1">IF(ISERROR(HLOOKUP(DO30,$DR$7:$DX32,$DY32,FALSE)),"N",HLOOKUP(DO30,$DR$7:$DX32,$DY32,FALSE))</f>
        <v>N</v>
      </c>
      <c r="DP32" s="362">
        <f t="shared" ca="1" si="25"/>
        <v>0</v>
      </c>
      <c r="DQ32" s="362">
        <f t="shared" ca="1" si="26"/>
        <v>30</v>
      </c>
      <c r="DR32" s="362" t="str">
        <f>IF('DB Func'!M27&gt;0,"S","N")</f>
        <v>N</v>
      </c>
      <c r="DS32" s="362" t="str">
        <f>IF('DB Func'!R27&gt;0,"S","N")</f>
        <v>N</v>
      </c>
      <c r="DT32" s="362" t="str">
        <f>IF('DB Func'!W27&gt;0,"S","N")</f>
        <v>N</v>
      </c>
      <c r="DU32" s="362" t="str">
        <f>IF('DB Func'!AB27&gt;0,"S","N")</f>
        <v>N</v>
      </c>
      <c r="DV32" s="362" t="str">
        <f>IF('DB Func'!AG27&gt;0,"S","N")</f>
        <v>N</v>
      </c>
      <c r="DW32" s="362" t="str">
        <f>IF('DB Func'!AL27&gt;0,"S","N")</f>
        <v>N</v>
      </c>
      <c r="DX32" s="362" t="str">
        <f>IF('DB Func'!AQ27&gt;0,"S","N")</f>
        <v>N</v>
      </c>
      <c r="DY32" s="362">
        <v>26</v>
      </c>
      <c r="DZ32" s="369">
        <f ca="1">'DB Func'!C27</f>
        <v>0</v>
      </c>
      <c r="EA32" s="362" t="str">
        <f t="shared" ca="1" si="37"/>
        <v>s</v>
      </c>
      <c r="EB32" s="362" t="str">
        <f t="shared" ca="1" si="37"/>
        <v>s</v>
      </c>
      <c r="EC32" s="362" t="str">
        <f t="shared" ca="1" si="37"/>
        <v>s</v>
      </c>
      <c r="ED32" s="362" t="str">
        <f t="shared" ca="1" si="37"/>
        <v>s</v>
      </c>
      <c r="EE32" s="362" t="str">
        <f t="shared" ca="1" si="37"/>
        <v>s</v>
      </c>
      <c r="EF32" s="362" t="str">
        <f t="shared" ca="1" si="37"/>
        <v>s</v>
      </c>
      <c r="EG32" s="362" t="str">
        <f t="shared" ca="1" si="37"/>
        <v>s</v>
      </c>
      <c r="EH32" s="362" t="str">
        <f t="shared" ca="1" si="37"/>
        <v>s</v>
      </c>
      <c r="EI32" s="362" t="str">
        <f t="shared" ca="1" si="37"/>
        <v>s</v>
      </c>
      <c r="EJ32" s="362" t="str">
        <f t="shared" ca="1" si="37"/>
        <v>s</v>
      </c>
      <c r="EK32" s="362" t="str">
        <f t="shared" ca="1" si="37"/>
        <v>s</v>
      </c>
      <c r="EL32" s="362" t="str">
        <f t="shared" ca="1" si="37"/>
        <v>s</v>
      </c>
      <c r="EM32" s="362" t="str">
        <f t="shared" ca="1" si="37"/>
        <v>s</v>
      </c>
      <c r="EN32" s="362" t="str">
        <f t="shared" ca="1" si="37"/>
        <v>s</v>
      </c>
      <c r="EO32" s="362" t="str">
        <f t="shared" ca="1" si="37"/>
        <v>s</v>
      </c>
      <c r="EP32" s="362" t="str">
        <f t="shared" ca="1" si="37"/>
        <v>s</v>
      </c>
      <c r="EQ32" s="362" t="str">
        <f t="shared" ca="1" si="36"/>
        <v>s</v>
      </c>
      <c r="ER32" s="362" t="str">
        <f t="shared" ca="1" si="36"/>
        <v>s</v>
      </c>
      <c r="ES32" s="362" t="str">
        <f t="shared" ca="1" si="36"/>
        <v>s</v>
      </c>
      <c r="ET32" s="362" t="str">
        <f t="shared" ca="1" si="36"/>
        <v>s</v>
      </c>
      <c r="EU32" s="362" t="str">
        <f t="shared" ca="1" si="28"/>
        <v>s</v>
      </c>
      <c r="EV32" s="362" t="str">
        <f t="shared" ca="1" si="36"/>
        <v>s</v>
      </c>
      <c r="EW32" s="362" t="str">
        <f t="shared" ca="1" si="36"/>
        <v>s</v>
      </c>
      <c r="EX32" s="362" t="str">
        <f t="shared" ca="1" si="36"/>
        <v>s</v>
      </c>
      <c r="EY32" s="362" t="str">
        <f t="shared" ca="1" si="36"/>
        <v>s</v>
      </c>
      <c r="EZ32" s="362" t="str">
        <f t="shared" ca="1" si="36"/>
        <v>s</v>
      </c>
      <c r="FA32" s="362" t="str">
        <f t="shared" ca="1" si="36"/>
        <v>s</v>
      </c>
      <c r="FB32" s="362" t="str">
        <f t="shared" ca="1" si="36"/>
        <v>s</v>
      </c>
      <c r="FC32" s="362" t="str">
        <f t="shared" ca="1" si="36"/>
        <v>s</v>
      </c>
      <c r="FD32" s="362" t="str">
        <f t="shared" ca="1" si="36"/>
        <v>s</v>
      </c>
      <c r="FE32" s="362">
        <f t="shared" ca="1" si="30"/>
        <v>30</v>
      </c>
      <c r="FF32" s="362">
        <f t="shared" ca="1" si="31"/>
        <v>0</v>
      </c>
      <c r="FG32" s="362" t="str">
        <f ca="1">IF(AND(YEAR(DZ32)='P Gerais'!D30,MONTH(Lanc!EA32)=4,DAY(Lanc!EA32)&gt;1),"S","N")</f>
        <v>N</v>
      </c>
      <c r="FH32" s="364">
        <f t="shared" ca="1" si="32"/>
        <v>0</v>
      </c>
      <c r="FI32" s="364">
        <f t="shared" si="33"/>
        <v>0</v>
      </c>
      <c r="FJ32" s="387">
        <f t="shared" ca="1" si="34"/>
        <v>0</v>
      </c>
      <c r="FP32" s="363">
        <f ca="1">((FH32-FJ32-FI32+AZ32+AQ32+SUM(Z32:AA32)+SUM(AW32:AX32)+AK32)*IF('DB Func'!GG27="ok",'DB Func'!GD27,0))</f>
        <v>0</v>
      </c>
      <c r="FR32" s="389">
        <f t="shared" ca="1" si="35"/>
        <v>0</v>
      </c>
      <c r="GV32" s="49"/>
      <c r="GW32" s="49"/>
      <c r="GX32" s="49"/>
      <c r="GY32" s="49"/>
      <c r="GZ32" s="49"/>
      <c r="HA32" s="49"/>
      <c r="HB32" s="49"/>
      <c r="HC32" s="49"/>
    </row>
    <row r="33" spans="1:211" ht="30" customHeight="1" thickTop="1" thickBot="1">
      <c r="C33" s="390" t="str">
        <f ca="1">IF('DB Func'!B28="Funcionário 26","",'DB Func'!B28)</f>
        <v/>
      </c>
      <c r="D33" s="391">
        <f ca="1">'DB Func'!CG28</f>
        <v>0</v>
      </c>
      <c r="E33" s="382" t="str">
        <f ca="1">IF(C33="","-",IF(OR(terceiro!E33="ABR",terceiro!F33="ABR"),"Sim","Não"))</f>
        <v>-</v>
      </c>
      <c r="F33" s="383" t="str">
        <f ca="1">IF(C33="","-",IF(OR(Ferias!E33="ABR",Ferias!F33="ABR"),"Sim","Não"))</f>
        <v>-</v>
      </c>
      <c r="G33" s="383">
        <f ca="1">IF(C33="",0,IF(F33="Sim",IF(Ferias!E33="ABR",Ferias!I33,Ferias!J33),0))</f>
        <v>0</v>
      </c>
      <c r="H33" s="185"/>
      <c r="I33" s="185"/>
      <c r="J33" s="398">
        <f t="shared" ca="1" si="8"/>
        <v>0</v>
      </c>
      <c r="K33" s="152"/>
      <c r="L33" s="151"/>
      <c r="M33" s="189"/>
      <c r="N33" s="153"/>
      <c r="O33" s="48"/>
      <c r="P33" s="48"/>
      <c r="Q33" s="48"/>
      <c r="R33" s="49"/>
      <c r="S33" s="49"/>
      <c r="T33" s="49"/>
      <c r="U33" s="49"/>
      <c r="V33" s="49"/>
      <c r="W33" s="49"/>
      <c r="X33" s="49"/>
      <c r="Y33" s="49"/>
      <c r="Z33" s="49"/>
      <c r="AA33" s="49"/>
      <c r="AB33" s="48"/>
      <c r="AC33" s="48"/>
      <c r="AD33" s="49"/>
      <c r="AE33" s="49"/>
      <c r="AF33" s="314"/>
      <c r="AH33" s="400">
        <f ca="1">IF(AND('DB Func'!GE28="Março",'DB Func'!BQ28="2 Parcelas"),(('auxiliar 13 sal'!F29/12*'DB Func'!GF28+AVERAGE('auxiliar 13 sal'!Q29:AB29)+AVERAGE('auxiliar 13 sal'!AE29:AP29)+'auxiliar 13 sal'!F29*'DB Func'!BN28+'auxiliar 13 sal'!F29*'DB Func'!BO28)/2),IF('DB Func'!GE28="Abril",IF('DB Func'!BQ28="Parcela Única",('auxiliar 13 sal'!F29/12*'DB Func'!GF28)+AVERAGE('auxiliar 13 sal'!Q29:AB29)+AVERAGE('auxiliar 13 sal'!AE29:AP29)+('auxiliar 13 sal'!F29*'DB Func'!BN28)+('auxiliar 13 sal'!F29*'DB Func'!BO28),IF('DB Func'!BQ28="2 Parcelas",(('auxiliar 13 sal'!F29/12*'DB Func'!GF28+AVERAGE('auxiliar 13 sal'!Q29:AB29)+AVERAGE('auxiliar 13 sal'!AE29:AP29)+'auxiliar 13 sal'!F29*'DB Func'!BN28+'auxiliar 13 sal'!F29*'DB Func'!BO28)/2))),0))</f>
        <v>0</v>
      </c>
      <c r="AK33" s="364">
        <f t="shared" ca="1" si="9"/>
        <v>0</v>
      </c>
      <c r="AL33" s="364">
        <f t="shared" ca="1" si="10"/>
        <v>0</v>
      </c>
      <c r="AM33" s="364">
        <f t="shared" ca="1" si="11"/>
        <v>0</v>
      </c>
      <c r="AN33" s="364">
        <f t="shared" ca="1" si="12"/>
        <v>0</v>
      </c>
      <c r="AO33" s="364">
        <f t="shared" ca="1" si="13"/>
        <v>0</v>
      </c>
      <c r="AP33" s="364">
        <f t="shared" ca="1" si="14"/>
        <v>0</v>
      </c>
      <c r="AQ33" s="364">
        <f t="shared" ca="1" si="15"/>
        <v>0</v>
      </c>
      <c r="AR33" s="364">
        <f>IF(OR(M33="",M33=0),0,((FH33/220)*('Ho Ex'!$C$8+$AS$6))*M33)</f>
        <v>0</v>
      </c>
      <c r="AS33" s="364">
        <f>IF(OR(N33="",N33=0),0,((FH33/220*('DB Func'!GD28+Lanc!$AS$6))*('Ho Ex'!$I$8+$AS$6))*(N33/52.5*60))</f>
        <v>0</v>
      </c>
      <c r="AT33" s="364">
        <f>IF(OR(M33="",M33=0),0,((FH33/220)*('Ho Ex'!$J$8+$AS$6))*O33)</f>
        <v>0</v>
      </c>
      <c r="AU33" s="364">
        <f>IF(OR(M33="",M33=0),0,((FH33/220)*('Ho Ex'!I39+$AS$6))*P33)</f>
        <v>0</v>
      </c>
      <c r="AV33" s="364">
        <f>IF(OR(M33="",M33=0),0,((FH33/220)*('Ho Ex'!C39+$AS$6))*Q33)</f>
        <v>0</v>
      </c>
      <c r="AW33" s="364">
        <f ca="1">FH33*'DB Func'!BN28</f>
        <v>0</v>
      </c>
      <c r="AX33" s="364">
        <f ca="1">FH33*'DB Func'!BO28</f>
        <v>0</v>
      </c>
      <c r="AY33" s="364">
        <f ca="1">IF(FJ33=0,0,VLOOKUP(FJ33,'P Gerais'!$D$39:$G$41,3,TRUE)*Func26!$F$68)</f>
        <v>0</v>
      </c>
      <c r="AZ33" s="364">
        <f t="shared" si="16"/>
        <v>0</v>
      </c>
      <c r="BA33" s="364">
        <f ca="1">((FH33-FJ33-FI33+AZ33+AQ33+SUM(Z33:AA33)+SUM(AW33:AX33)+AK33)*IF('DB Func'!GG28="ok",'DB Func'!GD28,0))+(FH33-FJ33-FI33+AZ33+AQ33+SUM(Z33:AA33)+SUM(AW33:AX33))+AK33</f>
        <v>0</v>
      </c>
      <c r="BB33" s="385">
        <f ca="1">VLOOKUP(BA33,'P Gerais'!$D$22:$G$25,3,TRUE)</f>
        <v>0.08</v>
      </c>
      <c r="BC33" s="364">
        <f ca="1">IF(BA33&lt;'P Gerais'!$D$25,BA33*BB33,Lanc!BB33)</f>
        <v>0</v>
      </c>
      <c r="BD33" s="364">
        <f ca="1">BA33-BC33-('DB Func'!GB28*'P Gerais'!$D$35)</f>
        <v>0</v>
      </c>
      <c r="BE33" s="386">
        <f ca="1">VLOOKUP(BD33,'P Gerais'!$D$29:$F$33,3,TRUE)</f>
        <v>0</v>
      </c>
      <c r="BF33" s="364">
        <f t="shared" ca="1" si="17"/>
        <v>0</v>
      </c>
      <c r="BG33" s="364">
        <f ca="1">VLOOKUP(BD33,'P Gerais'!$D$29:$G$33,4,TRUE)</f>
        <v>0</v>
      </c>
      <c r="BH33" s="364">
        <f t="shared" ca="1" si="18"/>
        <v>0</v>
      </c>
      <c r="BI33" s="364">
        <f t="shared" ca="1" si="19"/>
        <v>0</v>
      </c>
      <c r="BJ33" s="362">
        <f ca="1">'DB Func'!G28</f>
        <v>0</v>
      </c>
      <c r="BK33" s="362">
        <f ca="1">'DB Func'!FW28</f>
        <v>0</v>
      </c>
      <c r="BL33" s="364">
        <f ca="1">D33*'P Gerais'!$D$13</f>
        <v>0</v>
      </c>
      <c r="BM33" s="364">
        <f ca="1">D33*'P Gerais'!$D$14</f>
        <v>0</v>
      </c>
      <c r="BN33" s="364">
        <f ca="1">D33*'P Gerais'!$D$16</f>
        <v>0</v>
      </c>
      <c r="BO33" s="364">
        <f ca="1">D33*'P Gerais'!$D$17</f>
        <v>0</v>
      </c>
      <c r="BP33" s="364">
        <f ca="1">D33*'P Gerais'!$D$18</f>
        <v>0</v>
      </c>
      <c r="BQ33" s="385">
        <f ca="1">VLOOKUP(D33,'P Gerais'!$D$22:$G$24,3,TRUE)</f>
        <v>0.08</v>
      </c>
      <c r="BR33" s="385">
        <f ca="1">VLOOKUP(D33,'P Gerais'!$D$29:$G$33,3,TRUE)</f>
        <v>0</v>
      </c>
      <c r="BS33" s="385">
        <f ca="1">'DB Func'!BN28</f>
        <v>0</v>
      </c>
      <c r="BT33" s="385">
        <f ca="1">'DB Func'!BO28</f>
        <v>0</v>
      </c>
      <c r="BU33" s="385">
        <f ca="1">'DB Func'!FX28</f>
        <v>0</v>
      </c>
      <c r="BV33" s="364">
        <f t="shared" ca="1" si="20"/>
        <v>-0.08</v>
      </c>
      <c r="BW33" s="364">
        <f ca="1">BV33-'DB Func'!GC28</f>
        <v>-0.08</v>
      </c>
      <c r="BX33" s="362">
        <f ca="1">IFERROR(VLOOKUP(BW33,'P Gerais'!$D$29:$G$33,3,TRUE)*BW33,0)</f>
        <v>0</v>
      </c>
      <c r="BY33" s="364">
        <f ca="1">IFERROR(BX33-VLOOKUP(BW33,'P Gerais'!$D$29:$H$33,4,TRUE),0)</f>
        <v>0</v>
      </c>
      <c r="BZ33" s="364">
        <f ca="1">D33*'DB Func'!GD28</f>
        <v>0</v>
      </c>
      <c r="CB33" s="364">
        <f t="shared" ca="1" si="21"/>
        <v>0</v>
      </c>
      <c r="CC33" s="364">
        <f t="shared" si="22"/>
        <v>0</v>
      </c>
      <c r="CD33" s="364">
        <f t="shared" si="23"/>
        <v>0</v>
      </c>
      <c r="CF33" s="362" t="str">
        <f t="shared" ca="1" si="24"/>
        <v>não</v>
      </c>
      <c r="CG33" s="362">
        <f ca="1">IF($CH$8=1,DAY('DB Func'!C28),0)</f>
        <v>0</v>
      </c>
      <c r="CH33" s="362">
        <f ca="1">IF(CI33=0,0,MONTH('DB Func'!C28))</f>
        <v>0</v>
      </c>
      <c r="CI33" s="362">
        <f ca="1">IF('P Gerais'!D31=YEAR('DB Func'!C28),YEAR('DB Func'!C28),0)</f>
        <v>0</v>
      </c>
      <c r="CJ33" s="371">
        <v>56</v>
      </c>
      <c r="CK33" s="363"/>
      <c r="CL33" s="362" t="str">
        <f>IF(ISERROR(HLOOKUP(CL31,$DR$7:$DX33,$DY33,FALSE)),"N",HLOOKUP(CL31,$DR$7:$DX33,$DY33,FALSE))</f>
        <v>N</v>
      </c>
      <c r="CM33" s="362" t="str">
        <f>IF(ISERROR(HLOOKUP(CM31,$DR$7:$DX33,$DY33,FALSE)),"N",HLOOKUP(CM31,$DR$7:$DX33,$DY33,FALSE))</f>
        <v>N</v>
      </c>
      <c r="CN33" s="362" t="str">
        <f>IF(ISERROR(HLOOKUP(CN31,$DR$7:$DX33,$DY33,FALSE)),"N",HLOOKUP(CN31,$DR$7:$DX33,$DY33,FALSE))</f>
        <v>N</v>
      </c>
      <c r="CO33" s="362" t="str">
        <f>IF(ISERROR(HLOOKUP(CO31,$DR$7:$DX33,$DY33,FALSE)),"N",HLOOKUP(CO31,$DR$7:$DX33,$DY33,FALSE))</f>
        <v>N</v>
      </c>
      <c r="CP33" s="362" t="str">
        <f>IF(ISERROR(HLOOKUP(CP31,$DR$7:$DX33,$DY33,FALSE)),"N",HLOOKUP(CP31,$DR$7:$DX33,$DY33,FALSE))</f>
        <v>N</v>
      </c>
      <c r="CQ33" s="362" t="str">
        <f>IF(ISERROR(HLOOKUP(CQ31,$DR$7:$DX33,$DY33,FALSE)),"N",HLOOKUP(CQ31,$DR$7:$DX33,$DY33,FALSE))</f>
        <v>N</v>
      </c>
      <c r="CR33" s="362" t="str">
        <f>IF(ISERROR(HLOOKUP(CR31,$DR$7:$DX33,$DY33,FALSE)),"N",HLOOKUP(CR31,$DR$7:$DX33,$DY33,FALSE))</f>
        <v>N</v>
      </c>
      <c r="CS33" s="362" t="str">
        <f>IF(ISERROR(HLOOKUP(CS31,$DR$7:$DX33,$DY33,FALSE)),"N",HLOOKUP(CS31,$DR$7:$DX33,$DY33,FALSE))</f>
        <v>N</v>
      </c>
      <c r="CT33" s="362" t="str">
        <f>IF(ISERROR(HLOOKUP(CT31,$DR$7:$DX33,$DY33,FALSE)),"N",HLOOKUP(CT31,$DR$7:$DX33,$DY33,FALSE))</f>
        <v>N</v>
      </c>
      <c r="CU33" s="362" t="str">
        <f>IF(ISERROR(HLOOKUP(CU31,$DR$7:$DX33,$DY33,FALSE)),"N",HLOOKUP(CU31,$DR$7:$DX33,$DY33,FALSE))</f>
        <v>N</v>
      </c>
      <c r="CV33" s="362" t="str">
        <f>IF(ISERROR(HLOOKUP(CV31,$DR$7:$DX33,$DY33,FALSE)),"N",HLOOKUP(CV31,$DR$7:$DX33,$DY33,FALSE))</f>
        <v>N</v>
      </c>
      <c r="CW33" s="362" t="str">
        <f>IF(ISERROR(HLOOKUP(CW31,$DR$7:$DX33,$DY33,FALSE)),"N",HLOOKUP(CW31,$DR$7:$DX33,$DY33,FALSE))</f>
        <v>N</v>
      </c>
      <c r="CX33" s="362" t="str">
        <f>IF(ISERROR(HLOOKUP(CX31,$DR$7:$DX33,$DY33,FALSE)),"N",HLOOKUP(CX31,$DR$7:$DX33,$DY33,FALSE))</f>
        <v>N</v>
      </c>
      <c r="CY33" s="362" t="str">
        <f>IF(ISERROR(HLOOKUP(CY31,$DR$7:$DX33,$DY33,FALSE)),"N",HLOOKUP(CY31,$DR$7:$DX33,$DY33,FALSE))</f>
        <v>N</v>
      </c>
      <c r="CZ33" s="362" t="str">
        <f>IF(ISERROR(HLOOKUP(CZ31,$DR$7:$DX33,$DY33,FALSE)),"N",HLOOKUP(CZ31,$DR$7:$DX33,$DY33,FALSE))</f>
        <v>N</v>
      </c>
      <c r="DA33" s="362" t="str">
        <f>IF(ISERROR(HLOOKUP(DA31,$DR$7:$DX33,$DY33,FALSE)),"N",HLOOKUP(DA31,$DR$7:$DX33,$DY33,FALSE))</f>
        <v>N</v>
      </c>
      <c r="DB33" s="362" t="str">
        <f>IF(ISERROR(HLOOKUP(DB31,$DR$7:$DX33,$DY33,FALSE)),"N",HLOOKUP(DB31,$DR$7:$DX33,$DY33,FALSE))</f>
        <v>N</v>
      </c>
      <c r="DC33" s="362" t="str">
        <f>IF(ISERROR(HLOOKUP(DC31,$DR$7:$DX33,$DY33,FALSE)),"N",HLOOKUP(DC31,$DR$7:$DX33,$DY33,FALSE))</f>
        <v>N</v>
      </c>
      <c r="DD33" s="362" t="str">
        <f>IF(ISERROR(HLOOKUP(DD31,$DR$7:$DX33,$DY33,FALSE)),"N",HLOOKUP(DD31,$DR$7:$DX33,$DY33,FALSE))</f>
        <v>N</v>
      </c>
      <c r="DE33" s="362" t="str">
        <f>IF(ISERROR(HLOOKUP(DE31,$DR$7:$DX33,$DY33,FALSE)),"N",HLOOKUP(DE31,$DR$7:$DX33,$DY33,FALSE))</f>
        <v>N</v>
      </c>
      <c r="DF33" s="362" t="str">
        <f>IF(ISERROR(HLOOKUP(DF31,$DR$7:$DX33,$DY33,FALSE)),"N",HLOOKUP(DF31,$DR$7:$DX33,$DY33,FALSE))</f>
        <v>N</v>
      </c>
      <c r="DG33" s="362" t="str">
        <f>IF(ISERROR(HLOOKUP(DG31,$DR$7:$DX33,$DY33,FALSE)),"N",HLOOKUP(DG31,$DR$7:$DX33,$DY33,FALSE))</f>
        <v>N</v>
      </c>
      <c r="DH33" s="362" t="str">
        <f>IF(ISERROR(HLOOKUP(DH31,$DR$7:$DX33,$DY33,FALSE)),"N",HLOOKUP(DH31,$DR$7:$DX33,$DY33,FALSE))</f>
        <v>N</v>
      </c>
      <c r="DI33" s="362" t="str">
        <f>IF(ISERROR(HLOOKUP(DI31,$DR$7:$DX33,$DY33,FALSE)),"N",HLOOKUP(DI31,$DR$7:$DX33,$DY33,FALSE))</f>
        <v>N</v>
      </c>
      <c r="DJ33" s="362" t="str">
        <f>IF(ISERROR(HLOOKUP(DJ31,$DR$7:$DX33,$DY33,FALSE)),"N",HLOOKUP(DJ31,$DR$7:$DX33,$DY33,FALSE))</f>
        <v>N</v>
      </c>
      <c r="DK33" s="362" t="str">
        <f>IF(ISERROR(HLOOKUP(DK31,$DR$7:$DX33,$DY33,FALSE)),"N",HLOOKUP(DK31,$DR$7:$DX33,$DY33,FALSE))</f>
        <v>N</v>
      </c>
      <c r="DL33" s="362" t="str">
        <f>IF(ISERROR(HLOOKUP(DL31,$DR$7:$DX33,$DY33,FALSE)),"N",HLOOKUP(DL31,$DR$7:$DX33,$DY33,FALSE))</f>
        <v>N</v>
      </c>
      <c r="DM33" s="362" t="str">
        <f>IF(ISERROR(HLOOKUP(DM31,$DR$7:$DX33,$DY33,FALSE)),"N",HLOOKUP(DM31,$DR$7:$DX33,$DY33,FALSE))</f>
        <v>N</v>
      </c>
      <c r="DN33" s="362" t="str">
        <f>IF(ISERROR(HLOOKUP(DN31,$DR$7:$DX33,$DY33,FALSE)),"N",HLOOKUP(DN31,$DR$7:$DX33,$DY33,FALSE))</f>
        <v>N</v>
      </c>
      <c r="DO33" s="362" t="str">
        <f>IF(ISERROR(HLOOKUP(DO31,$DR$7:$DX33,$DY33,FALSE)),"N",HLOOKUP(DO31,$DR$7:$DX33,$DY33,FALSE))</f>
        <v>N</v>
      </c>
      <c r="DP33" s="362">
        <f t="shared" si="25"/>
        <v>0</v>
      </c>
      <c r="DQ33" s="362">
        <f t="shared" si="26"/>
        <v>30</v>
      </c>
      <c r="DR33" s="362" t="str">
        <f>IF('DB Func'!M28&gt;0,"S","N")</f>
        <v>N</v>
      </c>
      <c r="DS33" s="362" t="str">
        <f>IF('DB Func'!R28&gt;0,"S","N")</f>
        <v>N</v>
      </c>
      <c r="DT33" s="362" t="str">
        <f>IF('DB Func'!W28&gt;0,"S","N")</f>
        <v>N</v>
      </c>
      <c r="DU33" s="362" t="str">
        <f>IF('DB Func'!AB28&gt;0,"S","N")</f>
        <v>N</v>
      </c>
      <c r="DV33" s="362" t="str">
        <f>IF('DB Func'!AG28&gt;0,"S","N")</f>
        <v>N</v>
      </c>
      <c r="DW33" s="362" t="str">
        <f>IF('DB Func'!AL28&gt;0,"S","N")</f>
        <v>N</v>
      </c>
      <c r="DX33" s="362" t="str">
        <f>IF('DB Func'!AQ28&gt;0,"S","N")</f>
        <v>N</v>
      </c>
      <c r="DY33" s="362">
        <v>27</v>
      </c>
      <c r="DZ33" s="369">
        <f ca="1">'DB Func'!C28</f>
        <v>0</v>
      </c>
      <c r="EA33" s="362" t="str">
        <f t="shared" ca="1" si="37"/>
        <v>s</v>
      </c>
      <c r="EB33" s="362" t="str">
        <f t="shared" ca="1" si="37"/>
        <v>s</v>
      </c>
      <c r="EC33" s="362" t="str">
        <f t="shared" ca="1" si="37"/>
        <v>s</v>
      </c>
      <c r="ED33" s="362" t="str">
        <f t="shared" ca="1" si="37"/>
        <v>s</v>
      </c>
      <c r="EE33" s="362" t="str">
        <f t="shared" ca="1" si="37"/>
        <v>s</v>
      </c>
      <c r="EF33" s="362" t="str">
        <f t="shared" ca="1" si="37"/>
        <v>s</v>
      </c>
      <c r="EG33" s="362" t="str">
        <f t="shared" ca="1" si="37"/>
        <v>s</v>
      </c>
      <c r="EH33" s="362" t="str">
        <f t="shared" ca="1" si="37"/>
        <v>s</v>
      </c>
      <c r="EI33" s="362" t="str">
        <f t="shared" ca="1" si="37"/>
        <v>s</v>
      </c>
      <c r="EJ33" s="362" t="str">
        <f t="shared" ca="1" si="37"/>
        <v>s</v>
      </c>
      <c r="EK33" s="362" t="str">
        <f t="shared" ca="1" si="37"/>
        <v>s</v>
      </c>
      <c r="EL33" s="362" t="str">
        <f t="shared" ca="1" si="37"/>
        <v>s</v>
      </c>
      <c r="EM33" s="362" t="str">
        <f t="shared" ca="1" si="37"/>
        <v>s</v>
      </c>
      <c r="EN33" s="362" t="str">
        <f t="shared" ca="1" si="37"/>
        <v>s</v>
      </c>
      <c r="EO33" s="362" t="str">
        <f t="shared" ca="1" si="37"/>
        <v>s</v>
      </c>
      <c r="EP33" s="362" t="str">
        <f t="shared" ca="1" si="37"/>
        <v>s</v>
      </c>
      <c r="EQ33" s="362" t="str">
        <f t="shared" ca="1" si="36"/>
        <v>s</v>
      </c>
      <c r="ER33" s="362" t="str">
        <f t="shared" ca="1" si="36"/>
        <v>s</v>
      </c>
      <c r="ES33" s="362" t="str">
        <f t="shared" ca="1" si="36"/>
        <v>s</v>
      </c>
      <c r="ET33" s="362" t="str">
        <f t="shared" ca="1" si="36"/>
        <v>s</v>
      </c>
      <c r="EU33" s="362" t="str">
        <f t="shared" ca="1" si="28"/>
        <v>s</v>
      </c>
      <c r="EV33" s="362" t="str">
        <f t="shared" ca="1" si="36"/>
        <v>s</v>
      </c>
      <c r="EW33" s="362" t="str">
        <f t="shared" ca="1" si="36"/>
        <v>s</v>
      </c>
      <c r="EX33" s="362" t="str">
        <f t="shared" ca="1" si="36"/>
        <v>s</v>
      </c>
      <c r="EY33" s="362" t="str">
        <f t="shared" ca="1" si="36"/>
        <v>s</v>
      </c>
      <c r="EZ33" s="362" t="str">
        <f t="shared" ca="1" si="36"/>
        <v>s</v>
      </c>
      <c r="FA33" s="362" t="str">
        <f t="shared" ca="1" si="36"/>
        <v>s</v>
      </c>
      <c r="FB33" s="362" t="str">
        <f t="shared" ca="1" si="36"/>
        <v>s</v>
      </c>
      <c r="FC33" s="362" t="str">
        <f t="shared" ca="1" si="36"/>
        <v>s</v>
      </c>
      <c r="FD33" s="362" t="str">
        <f t="shared" ca="1" si="36"/>
        <v>s</v>
      </c>
      <c r="FE33" s="362">
        <f t="shared" ca="1" si="30"/>
        <v>30</v>
      </c>
      <c r="FF33" s="362">
        <f t="shared" ca="1" si="31"/>
        <v>0</v>
      </c>
      <c r="FG33" s="362" t="str">
        <f ca="1">IF(AND(YEAR(DZ33)='P Gerais'!D31,MONTH(Lanc!EA33)=4,DAY(Lanc!EA33)&gt;1),"S","N")</f>
        <v>N</v>
      </c>
      <c r="FH33" s="364">
        <f t="shared" ca="1" si="32"/>
        <v>0</v>
      </c>
      <c r="FI33" s="364">
        <f t="shared" si="33"/>
        <v>0</v>
      </c>
      <c r="FJ33" s="387">
        <f t="shared" ca="1" si="34"/>
        <v>0</v>
      </c>
      <c r="FP33" s="363">
        <f ca="1">((FH33-FJ33-FI33+AZ33+AQ33+SUM(Z33:AA33)+SUM(AW33:AX33)+AK33)*IF('DB Func'!GG28="ok",'DB Func'!GD28,0))</f>
        <v>0</v>
      </c>
      <c r="FR33" s="389">
        <f t="shared" ca="1" si="35"/>
        <v>0</v>
      </c>
      <c r="GV33" s="49"/>
      <c r="GW33" s="49"/>
      <c r="GX33" s="49"/>
      <c r="GY33" s="49"/>
      <c r="GZ33" s="49"/>
      <c r="HA33" s="49"/>
      <c r="HB33" s="49"/>
      <c r="HC33" s="49"/>
    </row>
    <row r="34" spans="1:211" ht="30" customHeight="1" thickTop="1" thickBot="1">
      <c r="C34" s="390" t="str">
        <f ca="1">IF('DB Func'!B29="Funcionário 27","",'DB Func'!B29)</f>
        <v/>
      </c>
      <c r="D34" s="391">
        <f ca="1">'DB Func'!CG29</f>
        <v>0</v>
      </c>
      <c r="E34" s="382" t="str">
        <f ca="1">IF(C34="","-",IF(OR(terceiro!E34="ABR",terceiro!F34="ABR"),"Sim","Não"))</f>
        <v>-</v>
      </c>
      <c r="F34" s="383" t="str">
        <f ca="1">IF(C34="","-",IF(OR(Ferias!E34="ABR",Ferias!F34="ABR"),"Sim","Não"))</f>
        <v>-</v>
      </c>
      <c r="G34" s="383">
        <f ca="1">IF(C34="",0,IF(F34="Sim",IF(Ferias!E34="ABR",Ferias!I34,Ferias!J34),0))</f>
        <v>0</v>
      </c>
      <c r="H34" s="185"/>
      <c r="I34" s="185"/>
      <c r="J34" s="398">
        <f t="shared" ca="1" si="8"/>
        <v>0</v>
      </c>
      <c r="K34" s="152"/>
      <c r="L34" s="151"/>
      <c r="M34" s="189"/>
      <c r="N34" s="153"/>
      <c r="O34" s="48"/>
      <c r="P34" s="48"/>
      <c r="Q34" s="48"/>
      <c r="R34" s="49"/>
      <c r="S34" s="49"/>
      <c r="T34" s="49"/>
      <c r="U34" s="49"/>
      <c r="V34" s="49"/>
      <c r="W34" s="49"/>
      <c r="X34" s="49"/>
      <c r="Y34" s="49"/>
      <c r="Z34" s="49"/>
      <c r="AA34" s="49"/>
      <c r="AB34" s="48"/>
      <c r="AC34" s="48"/>
      <c r="AD34" s="49"/>
      <c r="AE34" s="49"/>
      <c r="AF34" s="314"/>
      <c r="AH34" s="400">
        <f ca="1">IF(AND('DB Func'!GE29="Março",'DB Func'!BQ29="2 Parcelas"),(('auxiliar 13 sal'!F30/12*'DB Func'!GF29+AVERAGE('auxiliar 13 sal'!Q30:AB30)+AVERAGE('auxiliar 13 sal'!AE30:AP30)+'auxiliar 13 sal'!F30*'DB Func'!BN29+'auxiliar 13 sal'!F30*'DB Func'!BO29)/2),IF('DB Func'!GE29="Abril",IF('DB Func'!BQ29="Parcela Única",('auxiliar 13 sal'!F30/12*'DB Func'!GF29)+AVERAGE('auxiliar 13 sal'!Q30:AB30)+AVERAGE('auxiliar 13 sal'!AE30:AP30)+('auxiliar 13 sal'!F30*'DB Func'!BN29)+('auxiliar 13 sal'!F30*'DB Func'!BO29),IF('DB Func'!BQ29="2 Parcelas",(('auxiliar 13 sal'!F30/12*'DB Func'!GF29+AVERAGE('auxiliar 13 sal'!Q30:AB30)+AVERAGE('auxiliar 13 sal'!AE30:AP30)+'auxiliar 13 sal'!F30*'DB Func'!BN29+'auxiliar 13 sal'!F30*'DB Func'!BO29)/2))),0))</f>
        <v>0</v>
      </c>
      <c r="AK34" s="364">
        <f t="shared" ca="1" si="9"/>
        <v>0</v>
      </c>
      <c r="AL34" s="364">
        <f t="shared" ca="1" si="10"/>
        <v>0</v>
      </c>
      <c r="AM34" s="364">
        <f t="shared" ca="1" si="11"/>
        <v>0</v>
      </c>
      <c r="AN34" s="364">
        <f t="shared" ca="1" si="12"/>
        <v>0</v>
      </c>
      <c r="AO34" s="364">
        <f t="shared" ca="1" si="13"/>
        <v>0</v>
      </c>
      <c r="AP34" s="364">
        <f t="shared" ca="1" si="14"/>
        <v>0</v>
      </c>
      <c r="AQ34" s="364">
        <f t="shared" ca="1" si="15"/>
        <v>0</v>
      </c>
      <c r="AR34" s="364">
        <f>IF(OR(M34="",M34=0),0,((FH34/220)*('Ho Ex'!$C$8+$AS$6))*M34)</f>
        <v>0</v>
      </c>
      <c r="AS34" s="364">
        <f>IF(OR(N34="",N34=0),0,((FH34/220*('DB Func'!GD29+Lanc!$AS$6))*('Ho Ex'!$I$8+$AS$6))*(N34/52.5*60))</f>
        <v>0</v>
      </c>
      <c r="AT34" s="364">
        <f>IF(OR(M34="",M34=0),0,((FH34/220)*('Ho Ex'!$J$8+$AS$6))*O34)</f>
        <v>0</v>
      </c>
      <c r="AU34" s="364">
        <f>IF(OR(M34="",M34=0),0,((FH34/220)*('Ho Ex'!I40+$AS$6))*P34)</f>
        <v>0</v>
      </c>
      <c r="AV34" s="364">
        <f>IF(OR(M34="",M34=0),0,((FH34/220)*('Ho Ex'!C40+$AS$6))*Q34)</f>
        <v>0</v>
      </c>
      <c r="AW34" s="364">
        <f ca="1">FH34*'DB Func'!BN29</f>
        <v>0</v>
      </c>
      <c r="AX34" s="364">
        <f ca="1">FH34*'DB Func'!BO29</f>
        <v>0</v>
      </c>
      <c r="AY34" s="364">
        <f ca="1">IF(FJ34=0,0,VLOOKUP(FJ34,'P Gerais'!$D$39:$G$41,3,TRUE)*Func27!$F$68)</f>
        <v>0</v>
      </c>
      <c r="AZ34" s="364">
        <f t="shared" si="16"/>
        <v>0</v>
      </c>
      <c r="BA34" s="364">
        <f ca="1">((FH34-FJ34-FI34+AZ34+AQ34+SUM(Z34:AA34)+SUM(AW34:AX34)+AK34)*IF('DB Func'!GG29="ok",'DB Func'!GD29,0))+(FH34-FJ34-FI34+AZ34+AQ34+SUM(Z34:AA34)+SUM(AW34:AX34))+AK34</f>
        <v>0</v>
      </c>
      <c r="BB34" s="385">
        <f ca="1">VLOOKUP(BA34,'P Gerais'!$D$22:$G$25,3,TRUE)</f>
        <v>0.08</v>
      </c>
      <c r="BC34" s="364">
        <f ca="1">IF(BA34&lt;'P Gerais'!$D$25,BA34*BB34,Lanc!BB34)</f>
        <v>0</v>
      </c>
      <c r="BD34" s="364">
        <f ca="1">BA34-BC34-('DB Func'!GB29*'P Gerais'!$D$35)</f>
        <v>0</v>
      </c>
      <c r="BE34" s="386">
        <f ca="1">VLOOKUP(BD34,'P Gerais'!$D$29:$F$33,3,TRUE)</f>
        <v>0</v>
      </c>
      <c r="BF34" s="364">
        <f t="shared" ca="1" si="17"/>
        <v>0</v>
      </c>
      <c r="BG34" s="364">
        <f ca="1">VLOOKUP(BD34,'P Gerais'!$D$29:$G$33,4,TRUE)</f>
        <v>0</v>
      </c>
      <c r="BH34" s="364">
        <f t="shared" ca="1" si="18"/>
        <v>0</v>
      </c>
      <c r="BI34" s="364">
        <f t="shared" ca="1" si="19"/>
        <v>0</v>
      </c>
      <c r="BJ34" s="362">
        <f ca="1">'DB Func'!G29</f>
        <v>0</v>
      </c>
      <c r="BK34" s="362">
        <f ca="1">'DB Func'!FW29</f>
        <v>0</v>
      </c>
      <c r="BL34" s="364">
        <f ca="1">D34*'P Gerais'!$D$13</f>
        <v>0</v>
      </c>
      <c r="BM34" s="364">
        <f ca="1">D34*'P Gerais'!$D$14</f>
        <v>0</v>
      </c>
      <c r="BN34" s="364">
        <f ca="1">D34*'P Gerais'!$D$16</f>
        <v>0</v>
      </c>
      <c r="BO34" s="364">
        <f ca="1">D34*'P Gerais'!$D$17</f>
        <v>0</v>
      </c>
      <c r="BP34" s="364">
        <f ca="1">D34*'P Gerais'!$D$18</f>
        <v>0</v>
      </c>
      <c r="BQ34" s="385">
        <f ca="1">VLOOKUP(D34,'P Gerais'!$D$22:$G$24,3,TRUE)</f>
        <v>0.08</v>
      </c>
      <c r="BR34" s="385">
        <f ca="1">VLOOKUP(D34,'P Gerais'!$D$29:$G$33,3,TRUE)</f>
        <v>0</v>
      </c>
      <c r="BS34" s="385">
        <f ca="1">'DB Func'!BN29</f>
        <v>0</v>
      </c>
      <c r="BT34" s="385">
        <f ca="1">'DB Func'!BO29</f>
        <v>0</v>
      </c>
      <c r="BU34" s="385">
        <f ca="1">'DB Func'!FX29</f>
        <v>0</v>
      </c>
      <c r="BV34" s="364">
        <f t="shared" ca="1" si="20"/>
        <v>-0.08</v>
      </c>
      <c r="BW34" s="364">
        <f ca="1">BV34-'DB Func'!GC29</f>
        <v>-0.08</v>
      </c>
      <c r="BX34" s="362">
        <f ca="1">IFERROR(VLOOKUP(BW34,'P Gerais'!$D$29:$G$33,3,TRUE)*BW34,0)</f>
        <v>0</v>
      </c>
      <c r="BY34" s="364">
        <f ca="1">IFERROR(BX34-VLOOKUP(BW34,'P Gerais'!$D$29:$H$33,4,TRUE),0)</f>
        <v>0</v>
      </c>
      <c r="BZ34" s="364">
        <f ca="1">D34*'DB Func'!GD29</f>
        <v>0</v>
      </c>
      <c r="CB34" s="364">
        <f t="shared" ca="1" si="21"/>
        <v>0</v>
      </c>
      <c r="CC34" s="364">
        <f t="shared" si="22"/>
        <v>0</v>
      </c>
      <c r="CD34" s="364">
        <f t="shared" si="23"/>
        <v>0</v>
      </c>
      <c r="CF34" s="362" t="str">
        <f t="shared" ca="1" si="24"/>
        <v>não</v>
      </c>
      <c r="CG34" s="362">
        <f ca="1">IF($CH$8=1,DAY('DB Func'!C29),0)</f>
        <v>0</v>
      </c>
      <c r="CH34" s="362">
        <f ca="1">IF(CI34=0,0,MONTH('DB Func'!C29))</f>
        <v>0</v>
      </c>
      <c r="CI34" s="362">
        <f ca="1">IF('P Gerais'!D32=YEAR('DB Func'!C29),YEAR('DB Func'!C29),0)</f>
        <v>0</v>
      </c>
      <c r="CJ34" s="371">
        <v>57</v>
      </c>
      <c r="CK34" s="363"/>
      <c r="CL34" s="362" t="str">
        <f ca="1">IF(ISERROR(HLOOKUP(CL32,$DR$7:$DX34,$DY34,FALSE)),"N",HLOOKUP(CL32,$DR$7:$DX34,$DY34,FALSE))</f>
        <v>N</v>
      </c>
      <c r="CM34" s="362" t="str">
        <f ca="1">IF(ISERROR(HLOOKUP(CM32,$DR$7:$DX34,$DY34,FALSE)),"N",HLOOKUP(CM32,$DR$7:$DX34,$DY34,FALSE))</f>
        <v>N</v>
      </c>
      <c r="CN34" s="362" t="str">
        <f ca="1">IF(ISERROR(HLOOKUP(CN32,$DR$7:$DX34,$DY34,FALSE)),"N",HLOOKUP(CN32,$DR$7:$DX34,$DY34,FALSE))</f>
        <v>N</v>
      </c>
      <c r="CO34" s="362" t="str">
        <f>IF(ISERROR(HLOOKUP(CO32,$DR$7:$DX34,$DY34,FALSE)),"N",HLOOKUP(CO32,$DR$7:$DX34,$DY34,FALSE))</f>
        <v>N</v>
      </c>
      <c r="CP34" s="362" t="str">
        <f ca="1">IF(ISERROR(HLOOKUP(CP32,$DR$7:$DX34,$DY34,FALSE)),"N",HLOOKUP(CP32,$DR$7:$DX34,$DY34,FALSE))</f>
        <v>N</v>
      </c>
      <c r="CQ34" s="362" t="str">
        <f ca="1">IF(ISERROR(HLOOKUP(CQ32,$DR$7:$DX34,$DY34,FALSE)),"N",HLOOKUP(CQ32,$DR$7:$DX34,$DY34,FALSE))</f>
        <v>N</v>
      </c>
      <c r="CR34" s="362" t="str">
        <f ca="1">IF(ISERROR(HLOOKUP(CR32,$DR$7:$DX34,$DY34,FALSE)),"N",HLOOKUP(CR32,$DR$7:$DX34,$DY34,FALSE))</f>
        <v>N</v>
      </c>
      <c r="CS34" s="362" t="str">
        <f ca="1">IF(ISERROR(HLOOKUP(CS32,$DR$7:$DX34,$DY34,FALSE)),"N",HLOOKUP(CS32,$DR$7:$DX34,$DY34,FALSE))</f>
        <v>N</v>
      </c>
      <c r="CT34" s="362" t="str">
        <f ca="1">IF(ISERROR(HLOOKUP(CT32,$DR$7:$DX34,$DY34,FALSE)),"N",HLOOKUP(CT32,$DR$7:$DX34,$DY34,FALSE))</f>
        <v>N</v>
      </c>
      <c r="CU34" s="362" t="str">
        <f ca="1">IF(ISERROR(HLOOKUP(CU32,$DR$7:$DX34,$DY34,FALSE)),"N",HLOOKUP(CU32,$DR$7:$DX34,$DY34,FALSE))</f>
        <v>N</v>
      </c>
      <c r="CV34" s="362" t="str">
        <f>IF(ISERROR(HLOOKUP(CV32,$DR$7:$DX34,$DY34,FALSE)),"N",HLOOKUP(CV32,$DR$7:$DX34,$DY34,FALSE))</f>
        <v>N</v>
      </c>
      <c r="CW34" s="362" t="str">
        <f ca="1">IF(ISERROR(HLOOKUP(CW32,$DR$7:$DX34,$DY34,FALSE)),"N",HLOOKUP(CW32,$DR$7:$DX34,$DY34,FALSE))</f>
        <v>N</v>
      </c>
      <c r="CX34" s="362" t="str">
        <f ca="1">IF(ISERROR(HLOOKUP(CX32,$DR$7:$DX34,$DY34,FALSE)),"N",HLOOKUP(CX32,$DR$7:$DX34,$DY34,FALSE))</f>
        <v>N</v>
      </c>
      <c r="CY34" s="362" t="str">
        <f ca="1">IF(ISERROR(HLOOKUP(CY32,$DR$7:$DX34,$DY34,FALSE)),"N",HLOOKUP(CY32,$DR$7:$DX34,$DY34,FALSE))</f>
        <v>N</v>
      </c>
      <c r="CZ34" s="362" t="str">
        <f ca="1">IF(ISERROR(HLOOKUP(CZ32,$DR$7:$DX34,$DY34,FALSE)),"N",HLOOKUP(CZ32,$DR$7:$DX34,$DY34,FALSE))</f>
        <v>N</v>
      </c>
      <c r="DA34" s="362" t="str">
        <f ca="1">IF(ISERROR(HLOOKUP(DA32,$DR$7:$DX34,$DY34,FALSE)),"N",HLOOKUP(DA32,$DR$7:$DX34,$DY34,FALSE))</f>
        <v>N</v>
      </c>
      <c r="DB34" s="362" t="str">
        <f ca="1">IF(ISERROR(HLOOKUP(DB32,$DR$7:$DX34,$DY34,FALSE)),"N",HLOOKUP(DB32,$DR$7:$DX34,$DY34,FALSE))</f>
        <v>N</v>
      </c>
      <c r="DC34" s="362" t="str">
        <f>IF(ISERROR(HLOOKUP(DC32,$DR$7:$DX34,$DY34,FALSE)),"N",HLOOKUP(DC32,$DR$7:$DX34,$DY34,FALSE))</f>
        <v>N</v>
      </c>
      <c r="DD34" s="362" t="str">
        <f ca="1">IF(ISERROR(HLOOKUP(DD32,$DR$7:$DX34,$DY34,FALSE)),"N",HLOOKUP(DD32,$DR$7:$DX34,$DY34,FALSE))</f>
        <v>N</v>
      </c>
      <c r="DE34" s="362" t="str">
        <f ca="1">IF(ISERROR(HLOOKUP(DE32,$DR$7:$DX34,$DY34,FALSE)),"N",HLOOKUP(DE32,$DR$7:$DX34,$DY34,FALSE))</f>
        <v>N</v>
      </c>
      <c r="DF34" s="362" t="str">
        <f ca="1">IF(ISERROR(HLOOKUP(DF32,$DR$7:$DX34,$DY34,FALSE)),"N",HLOOKUP(DF32,$DR$7:$DX34,$DY34,FALSE))</f>
        <v>N</v>
      </c>
      <c r="DG34" s="362" t="str">
        <f ca="1">IF(ISERROR(HLOOKUP(DG32,$DR$7:$DX34,$DY34,FALSE)),"N",HLOOKUP(DG32,$DR$7:$DX34,$DY34,FALSE))</f>
        <v>N</v>
      </c>
      <c r="DH34" s="362" t="str">
        <f ca="1">IF(ISERROR(HLOOKUP(DH32,$DR$7:$DX34,$DY34,FALSE)),"N",HLOOKUP(DH32,$DR$7:$DX34,$DY34,FALSE))</f>
        <v>N</v>
      </c>
      <c r="DI34" s="362" t="str">
        <f ca="1">IF(ISERROR(HLOOKUP(DI32,$DR$7:$DX34,$DY34,FALSE)),"N",HLOOKUP(DI32,$DR$7:$DX34,$DY34,FALSE))</f>
        <v>N</v>
      </c>
      <c r="DJ34" s="362" t="str">
        <f>IF(ISERROR(HLOOKUP(DJ32,$DR$7:$DX34,$DY34,FALSE)),"N",HLOOKUP(DJ32,$DR$7:$DX34,$DY34,FALSE))</f>
        <v>N</v>
      </c>
      <c r="DK34" s="362" t="str">
        <f ca="1">IF(ISERROR(HLOOKUP(DK32,$DR$7:$DX34,$DY34,FALSE)),"N",HLOOKUP(DK32,$DR$7:$DX34,$DY34,FALSE))</f>
        <v>N</v>
      </c>
      <c r="DL34" s="362" t="str">
        <f ca="1">IF(ISERROR(HLOOKUP(DL32,$DR$7:$DX34,$DY34,FALSE)),"N",HLOOKUP(DL32,$DR$7:$DX34,$DY34,FALSE))</f>
        <v>N</v>
      </c>
      <c r="DM34" s="362" t="str">
        <f ca="1">IF(ISERROR(HLOOKUP(DM32,$DR$7:$DX34,$DY34,FALSE)),"N",HLOOKUP(DM32,$DR$7:$DX34,$DY34,FALSE))</f>
        <v>N</v>
      </c>
      <c r="DN34" s="362" t="str">
        <f ca="1">IF(ISERROR(HLOOKUP(DN32,$DR$7:$DX34,$DY34,FALSE)),"N",HLOOKUP(DN32,$DR$7:$DX34,$DY34,FALSE))</f>
        <v>N</v>
      </c>
      <c r="DO34" s="362" t="str">
        <f ca="1">IF(ISERROR(HLOOKUP(DO32,$DR$7:$DX34,$DY34,FALSE)),"N",HLOOKUP(DO32,$DR$7:$DX34,$DY34,FALSE))</f>
        <v>N</v>
      </c>
      <c r="DP34" s="362">
        <f t="shared" ca="1" si="25"/>
        <v>0</v>
      </c>
      <c r="DQ34" s="362">
        <f t="shared" ca="1" si="26"/>
        <v>30</v>
      </c>
      <c r="DR34" s="362" t="str">
        <f>IF('DB Func'!M29&gt;0,"S","N")</f>
        <v>N</v>
      </c>
      <c r="DS34" s="362" t="str">
        <f>IF('DB Func'!R29&gt;0,"S","N")</f>
        <v>N</v>
      </c>
      <c r="DT34" s="362" t="str">
        <f>IF('DB Func'!W29&gt;0,"S","N")</f>
        <v>N</v>
      </c>
      <c r="DU34" s="362" t="str">
        <f>IF('DB Func'!AB29&gt;0,"S","N")</f>
        <v>N</v>
      </c>
      <c r="DV34" s="362" t="str">
        <f>IF('DB Func'!AG29&gt;0,"S","N")</f>
        <v>N</v>
      </c>
      <c r="DW34" s="362" t="str">
        <f>IF('DB Func'!AL29&gt;0,"S","N")</f>
        <v>N</v>
      </c>
      <c r="DX34" s="362" t="str">
        <f>IF('DB Func'!AQ29&gt;0,"S","N")</f>
        <v>N</v>
      </c>
      <c r="DY34" s="362">
        <v>28</v>
      </c>
      <c r="DZ34" s="369">
        <f ca="1">'DB Func'!C29</f>
        <v>0</v>
      </c>
      <c r="EA34" s="362" t="str">
        <f t="shared" ca="1" si="37"/>
        <v>s</v>
      </c>
      <c r="EB34" s="362" t="str">
        <f t="shared" ca="1" si="37"/>
        <v>s</v>
      </c>
      <c r="EC34" s="362" t="str">
        <f t="shared" ca="1" si="37"/>
        <v>s</v>
      </c>
      <c r="ED34" s="362" t="str">
        <f t="shared" ca="1" si="37"/>
        <v>s</v>
      </c>
      <c r="EE34" s="362" t="str">
        <f t="shared" ca="1" si="37"/>
        <v>s</v>
      </c>
      <c r="EF34" s="362" t="str">
        <f t="shared" ca="1" si="37"/>
        <v>s</v>
      </c>
      <c r="EG34" s="362" t="str">
        <f t="shared" ca="1" si="37"/>
        <v>s</v>
      </c>
      <c r="EH34" s="362" t="str">
        <f t="shared" ca="1" si="37"/>
        <v>s</v>
      </c>
      <c r="EI34" s="362" t="str">
        <f t="shared" ca="1" si="37"/>
        <v>s</v>
      </c>
      <c r="EJ34" s="362" t="str">
        <f t="shared" ca="1" si="37"/>
        <v>s</v>
      </c>
      <c r="EK34" s="362" t="str">
        <f t="shared" ca="1" si="37"/>
        <v>s</v>
      </c>
      <c r="EL34" s="362" t="str">
        <f t="shared" ca="1" si="37"/>
        <v>s</v>
      </c>
      <c r="EM34" s="362" t="str">
        <f t="shared" ca="1" si="37"/>
        <v>s</v>
      </c>
      <c r="EN34" s="362" t="str">
        <f t="shared" ca="1" si="37"/>
        <v>s</v>
      </c>
      <c r="EO34" s="362" t="str">
        <f t="shared" ca="1" si="37"/>
        <v>s</v>
      </c>
      <c r="EP34" s="362" t="str">
        <f t="shared" ca="1" si="37"/>
        <v>s</v>
      </c>
      <c r="EQ34" s="362" t="str">
        <f t="shared" ca="1" si="36"/>
        <v>s</v>
      </c>
      <c r="ER34" s="362" t="str">
        <f t="shared" ca="1" si="36"/>
        <v>s</v>
      </c>
      <c r="ES34" s="362" t="str">
        <f t="shared" ca="1" si="36"/>
        <v>s</v>
      </c>
      <c r="ET34" s="362" t="str">
        <f t="shared" ca="1" si="36"/>
        <v>s</v>
      </c>
      <c r="EU34" s="362" t="str">
        <f t="shared" ca="1" si="28"/>
        <v>s</v>
      </c>
      <c r="EV34" s="362" t="str">
        <f t="shared" ca="1" si="36"/>
        <v>s</v>
      </c>
      <c r="EW34" s="362" t="str">
        <f t="shared" ca="1" si="36"/>
        <v>s</v>
      </c>
      <c r="EX34" s="362" t="str">
        <f t="shared" ca="1" si="36"/>
        <v>s</v>
      </c>
      <c r="EY34" s="362" t="str">
        <f t="shared" ca="1" si="36"/>
        <v>s</v>
      </c>
      <c r="EZ34" s="362" t="str">
        <f t="shared" ca="1" si="36"/>
        <v>s</v>
      </c>
      <c r="FA34" s="362" t="str">
        <f t="shared" ca="1" si="36"/>
        <v>s</v>
      </c>
      <c r="FB34" s="362" t="str">
        <f t="shared" ca="1" si="36"/>
        <v>s</v>
      </c>
      <c r="FC34" s="362" t="str">
        <f t="shared" ca="1" si="36"/>
        <v>s</v>
      </c>
      <c r="FD34" s="362" t="str">
        <f t="shared" ca="1" si="36"/>
        <v>s</v>
      </c>
      <c r="FE34" s="362">
        <f t="shared" ca="1" si="30"/>
        <v>30</v>
      </c>
      <c r="FF34" s="362">
        <f t="shared" ca="1" si="31"/>
        <v>0</v>
      </c>
      <c r="FG34" s="362" t="str">
        <f ca="1">IF(AND(YEAR(DZ34)='P Gerais'!D32,MONTH(Lanc!EA34)=4,DAY(Lanc!EA34)&gt;1),"S","N")</f>
        <v>N</v>
      </c>
      <c r="FH34" s="364">
        <f t="shared" ca="1" si="32"/>
        <v>0</v>
      </c>
      <c r="FI34" s="364">
        <f t="shared" si="33"/>
        <v>0</v>
      </c>
      <c r="FJ34" s="387">
        <f t="shared" ca="1" si="34"/>
        <v>0</v>
      </c>
      <c r="FP34" s="363">
        <f ca="1">((FH34-FJ34-FI34+AZ34+AQ34+SUM(Z34:AA34)+SUM(AW34:AX34)+AK34)*IF('DB Func'!GG29="ok",'DB Func'!GD29,0))</f>
        <v>0</v>
      </c>
      <c r="FR34" s="389">
        <f t="shared" ca="1" si="35"/>
        <v>0</v>
      </c>
      <c r="GV34" s="49"/>
      <c r="GW34" s="49"/>
      <c r="GX34" s="49"/>
      <c r="GY34" s="49"/>
      <c r="GZ34" s="49"/>
      <c r="HA34" s="49"/>
      <c r="HB34" s="49"/>
      <c r="HC34" s="49"/>
    </row>
    <row r="35" spans="1:211" ht="30" customHeight="1" thickTop="1" thickBot="1">
      <c r="C35" s="390" t="str">
        <f ca="1">IF('DB Func'!B30="Funcionário 28","",'DB Func'!B30)</f>
        <v/>
      </c>
      <c r="D35" s="391">
        <f ca="1">'DB Func'!CG30</f>
        <v>0</v>
      </c>
      <c r="E35" s="382" t="str">
        <f ca="1">IF(C35="","-",IF(OR(terceiro!E35="ABR",terceiro!F35="ABR"),"Sim","Não"))</f>
        <v>-</v>
      </c>
      <c r="F35" s="383" t="str">
        <f ca="1">IF(C35="","-",IF(OR(Ferias!E35="ABR",Ferias!F35="ABR"),"Sim","Não"))</f>
        <v>-</v>
      </c>
      <c r="G35" s="383">
        <f ca="1">IF(C35="",0,IF(F35="Sim",IF(Ferias!E35="ABR",Ferias!I35,Ferias!J35),0))</f>
        <v>0</v>
      </c>
      <c r="H35" s="185"/>
      <c r="I35" s="185"/>
      <c r="J35" s="398">
        <f t="shared" ca="1" si="8"/>
        <v>0</v>
      </c>
      <c r="K35" s="152"/>
      <c r="L35" s="151"/>
      <c r="M35" s="189"/>
      <c r="N35" s="153"/>
      <c r="O35" s="48"/>
      <c r="P35" s="48"/>
      <c r="Q35" s="48"/>
      <c r="R35" s="49"/>
      <c r="S35" s="49"/>
      <c r="T35" s="49"/>
      <c r="U35" s="49"/>
      <c r="V35" s="49"/>
      <c r="W35" s="49"/>
      <c r="X35" s="49"/>
      <c r="Y35" s="49"/>
      <c r="Z35" s="49"/>
      <c r="AA35" s="49"/>
      <c r="AB35" s="48"/>
      <c r="AC35" s="48"/>
      <c r="AD35" s="49"/>
      <c r="AE35" s="49"/>
      <c r="AF35" s="314"/>
      <c r="AH35" s="400">
        <f ca="1">IF(AND('DB Func'!GE30="Março",'DB Func'!BQ30="2 Parcelas"),(('auxiliar 13 sal'!F31/12*'DB Func'!GF30+AVERAGE('auxiliar 13 sal'!Q31:AB31)+AVERAGE('auxiliar 13 sal'!AE31:AP31)+'auxiliar 13 sal'!F31*'DB Func'!BN30+'auxiliar 13 sal'!F31*'DB Func'!BO30)/2),IF('DB Func'!GE30="Abril",IF('DB Func'!BQ30="Parcela Única",('auxiliar 13 sal'!F31/12*'DB Func'!GF30)+AVERAGE('auxiliar 13 sal'!Q31:AB31)+AVERAGE('auxiliar 13 sal'!AE31:AP31)+('auxiliar 13 sal'!F31*'DB Func'!BN30)+('auxiliar 13 sal'!F31*'DB Func'!BO30),IF('DB Func'!BQ30="2 Parcelas",(('auxiliar 13 sal'!F31/12*'DB Func'!GF30+AVERAGE('auxiliar 13 sal'!Q31:AB31)+AVERAGE('auxiliar 13 sal'!AE31:AP31)+'auxiliar 13 sal'!F31*'DB Func'!BN30+'auxiliar 13 sal'!F31*'DB Func'!BO30)/2))),0))</f>
        <v>0</v>
      </c>
      <c r="AK35" s="364">
        <f t="shared" ca="1" si="9"/>
        <v>0</v>
      </c>
      <c r="AL35" s="364">
        <f t="shared" ca="1" si="10"/>
        <v>0</v>
      </c>
      <c r="AM35" s="364">
        <f t="shared" ca="1" si="11"/>
        <v>0</v>
      </c>
      <c r="AN35" s="364">
        <f t="shared" ca="1" si="12"/>
        <v>0</v>
      </c>
      <c r="AO35" s="364">
        <f t="shared" ca="1" si="13"/>
        <v>0</v>
      </c>
      <c r="AP35" s="364">
        <f t="shared" ca="1" si="14"/>
        <v>0</v>
      </c>
      <c r="AQ35" s="364">
        <f t="shared" ca="1" si="15"/>
        <v>0</v>
      </c>
      <c r="AR35" s="364">
        <f>IF(OR(M35="",M35=0),0,((FH35/220)*('Ho Ex'!$C$8+$AS$6))*M35)</f>
        <v>0</v>
      </c>
      <c r="AS35" s="364">
        <f>IF(OR(N35="",N35=0),0,((FH35/220*('DB Func'!GD30+Lanc!$AS$6))*('Ho Ex'!$I$8+$AS$6))*(N35/52.5*60))</f>
        <v>0</v>
      </c>
      <c r="AT35" s="364">
        <f>IF(OR(M35="",M35=0),0,((FH35/220)*('Ho Ex'!$J$8+$AS$6))*O35)</f>
        <v>0</v>
      </c>
      <c r="AU35" s="364">
        <f>IF(OR(M35="",M35=0),0,((FH35/220)*('Ho Ex'!I41+$AS$6))*P35)</f>
        <v>0</v>
      </c>
      <c r="AV35" s="364">
        <f>IF(OR(M35="",M35=0),0,((FH35/220)*('Ho Ex'!C41+$AS$6))*Q35)</f>
        <v>0</v>
      </c>
      <c r="AW35" s="364">
        <f ca="1">FH35*'DB Func'!BN30</f>
        <v>0</v>
      </c>
      <c r="AX35" s="364">
        <f ca="1">FH35*'DB Func'!BO30</f>
        <v>0</v>
      </c>
      <c r="AY35" s="364">
        <f ca="1">IF(FJ35=0,0,VLOOKUP(FJ35,'P Gerais'!$D$39:$G$41,3,TRUE)*Func28!$F$68)</f>
        <v>0</v>
      </c>
      <c r="AZ35" s="364">
        <f t="shared" si="16"/>
        <v>0</v>
      </c>
      <c r="BA35" s="364">
        <f ca="1">((FH35-FJ35-FI35+AZ35+AQ35+SUM(Z35:AA35)+SUM(AW35:AX35)+AK35)*IF('DB Func'!GG30="ok",'DB Func'!GD30,0))+(FH35-FJ35-FI35+AZ35+AQ35+SUM(Z35:AA35)+SUM(AW35:AX35))+AK35</f>
        <v>0</v>
      </c>
      <c r="BB35" s="385">
        <f ca="1">VLOOKUP(BA35,'P Gerais'!$D$22:$G$25,3,TRUE)</f>
        <v>0.08</v>
      </c>
      <c r="BC35" s="364">
        <f ca="1">IF(BA35&lt;'P Gerais'!$D$25,BA35*BB35,Lanc!BB35)</f>
        <v>0</v>
      </c>
      <c r="BD35" s="364">
        <f ca="1">BA35-BC35-('DB Func'!GB30*'P Gerais'!$D$35)</f>
        <v>0</v>
      </c>
      <c r="BE35" s="386">
        <f ca="1">VLOOKUP(BD35,'P Gerais'!$D$29:$F$33,3,TRUE)</f>
        <v>0</v>
      </c>
      <c r="BF35" s="364">
        <f t="shared" ca="1" si="17"/>
        <v>0</v>
      </c>
      <c r="BG35" s="364">
        <f ca="1">VLOOKUP(BD35,'P Gerais'!$D$29:$G$33,4,TRUE)</f>
        <v>0</v>
      </c>
      <c r="BH35" s="364">
        <f t="shared" ca="1" si="18"/>
        <v>0</v>
      </c>
      <c r="BI35" s="364">
        <f t="shared" ca="1" si="19"/>
        <v>0</v>
      </c>
      <c r="BJ35" s="362">
        <f ca="1">'DB Func'!G30</f>
        <v>0</v>
      </c>
      <c r="BK35" s="362">
        <f ca="1">'DB Func'!FW30</f>
        <v>0</v>
      </c>
      <c r="BL35" s="364">
        <f ca="1">D35*'P Gerais'!$D$13</f>
        <v>0</v>
      </c>
      <c r="BM35" s="364">
        <f ca="1">D35*'P Gerais'!$D$14</f>
        <v>0</v>
      </c>
      <c r="BN35" s="364">
        <f ca="1">D35*'P Gerais'!$D$16</f>
        <v>0</v>
      </c>
      <c r="BO35" s="364">
        <f ca="1">D35*'P Gerais'!$D$17</f>
        <v>0</v>
      </c>
      <c r="BP35" s="364">
        <f ca="1">D35*'P Gerais'!$D$18</f>
        <v>0</v>
      </c>
      <c r="BQ35" s="385">
        <f ca="1">VLOOKUP(D35,'P Gerais'!$D$22:$G$24,3,TRUE)</f>
        <v>0.08</v>
      </c>
      <c r="BR35" s="385">
        <f ca="1">VLOOKUP(D35,'P Gerais'!$D$29:$G$33,3,TRUE)</f>
        <v>0</v>
      </c>
      <c r="BS35" s="385">
        <f ca="1">'DB Func'!BN30</f>
        <v>0</v>
      </c>
      <c r="BT35" s="385">
        <f ca="1">'DB Func'!BO30</f>
        <v>0</v>
      </c>
      <c r="BU35" s="385">
        <f ca="1">'DB Func'!FX30</f>
        <v>0</v>
      </c>
      <c r="BV35" s="364">
        <f t="shared" ca="1" si="20"/>
        <v>-0.08</v>
      </c>
      <c r="BW35" s="364">
        <f ca="1">BV35-'DB Func'!GC30</f>
        <v>-0.08</v>
      </c>
      <c r="BX35" s="362">
        <f ca="1">IFERROR(VLOOKUP(BW35,'P Gerais'!$D$29:$G$33,3,TRUE)*BW35,0)</f>
        <v>0</v>
      </c>
      <c r="BY35" s="364">
        <f ca="1">IFERROR(BX35-VLOOKUP(BW35,'P Gerais'!$D$29:$H$33,4,TRUE),0)</f>
        <v>0</v>
      </c>
      <c r="BZ35" s="364">
        <f ca="1">D35*'DB Func'!GD30</f>
        <v>0</v>
      </c>
      <c r="CB35" s="364">
        <f t="shared" ca="1" si="21"/>
        <v>0</v>
      </c>
      <c r="CC35" s="364">
        <f t="shared" si="22"/>
        <v>0</v>
      </c>
      <c r="CD35" s="364">
        <f t="shared" si="23"/>
        <v>0</v>
      </c>
      <c r="CF35" s="362" t="str">
        <f t="shared" ca="1" si="24"/>
        <v>não</v>
      </c>
      <c r="CG35" s="362">
        <f ca="1">IF($CH$8=1,DAY('DB Func'!C30),0)</f>
        <v>0</v>
      </c>
      <c r="CH35" s="362">
        <f ca="1">IF(CI35=0,0,MONTH('DB Func'!C30))</f>
        <v>0</v>
      </c>
      <c r="CI35" s="362">
        <f ca="1">IF('P Gerais'!D33=YEAR('DB Func'!C30),YEAR('DB Func'!C30),0)</f>
        <v>0</v>
      </c>
      <c r="CJ35" s="371">
        <v>58</v>
      </c>
      <c r="CK35" s="363"/>
      <c r="CL35" s="362" t="str">
        <f>IF(ISERROR(HLOOKUP(CL33,$DR$7:$DX35,$DY35,FALSE)),"N",HLOOKUP(CL33,$DR$7:$DX35,$DY35,FALSE))</f>
        <v>N</v>
      </c>
      <c r="CM35" s="362" t="str">
        <f>IF(ISERROR(HLOOKUP(CM33,$DR$7:$DX35,$DY35,FALSE)),"N",HLOOKUP(CM33,$DR$7:$DX35,$DY35,FALSE))</f>
        <v>N</v>
      </c>
      <c r="CN35" s="362" t="str">
        <f>IF(ISERROR(HLOOKUP(CN33,$DR$7:$DX35,$DY35,FALSE)),"N",HLOOKUP(CN33,$DR$7:$DX35,$DY35,FALSE))</f>
        <v>N</v>
      </c>
      <c r="CO35" s="362" t="str">
        <f>IF(ISERROR(HLOOKUP(CO33,$DR$7:$DX35,$DY35,FALSE)),"N",HLOOKUP(CO33,$DR$7:$DX35,$DY35,FALSE))</f>
        <v>N</v>
      </c>
      <c r="CP35" s="362" t="str">
        <f>IF(ISERROR(HLOOKUP(CP33,$DR$7:$DX35,$DY35,FALSE)),"N",HLOOKUP(CP33,$DR$7:$DX35,$DY35,FALSE))</f>
        <v>N</v>
      </c>
      <c r="CQ35" s="362" t="str">
        <f>IF(ISERROR(HLOOKUP(CQ33,$DR$7:$DX35,$DY35,FALSE)),"N",HLOOKUP(CQ33,$DR$7:$DX35,$DY35,FALSE))</f>
        <v>N</v>
      </c>
      <c r="CR35" s="362" t="str">
        <f>IF(ISERROR(HLOOKUP(CR33,$DR$7:$DX35,$DY35,FALSE)),"N",HLOOKUP(CR33,$DR$7:$DX35,$DY35,FALSE))</f>
        <v>N</v>
      </c>
      <c r="CS35" s="362" t="str">
        <f>IF(ISERROR(HLOOKUP(CS33,$DR$7:$DX35,$DY35,FALSE)),"N",HLOOKUP(CS33,$DR$7:$DX35,$DY35,FALSE))</f>
        <v>N</v>
      </c>
      <c r="CT35" s="362" t="str">
        <f>IF(ISERROR(HLOOKUP(CT33,$DR$7:$DX35,$DY35,FALSE)),"N",HLOOKUP(CT33,$DR$7:$DX35,$DY35,FALSE))</f>
        <v>N</v>
      </c>
      <c r="CU35" s="362" t="str">
        <f>IF(ISERROR(HLOOKUP(CU33,$DR$7:$DX35,$DY35,FALSE)),"N",HLOOKUP(CU33,$DR$7:$DX35,$DY35,FALSE))</f>
        <v>N</v>
      </c>
      <c r="CV35" s="362" t="str">
        <f>IF(ISERROR(HLOOKUP(CV33,$DR$7:$DX35,$DY35,FALSE)),"N",HLOOKUP(CV33,$DR$7:$DX35,$DY35,FALSE))</f>
        <v>N</v>
      </c>
      <c r="CW35" s="362" t="str">
        <f>IF(ISERROR(HLOOKUP(CW33,$DR$7:$DX35,$DY35,FALSE)),"N",HLOOKUP(CW33,$DR$7:$DX35,$DY35,FALSE))</f>
        <v>N</v>
      </c>
      <c r="CX35" s="362" t="str">
        <f>IF(ISERROR(HLOOKUP(CX33,$DR$7:$DX35,$DY35,FALSE)),"N",HLOOKUP(CX33,$DR$7:$DX35,$DY35,FALSE))</f>
        <v>N</v>
      </c>
      <c r="CY35" s="362" t="str">
        <f>IF(ISERROR(HLOOKUP(CY33,$DR$7:$DX35,$DY35,FALSE)),"N",HLOOKUP(CY33,$DR$7:$DX35,$DY35,FALSE))</f>
        <v>N</v>
      </c>
      <c r="CZ35" s="362" t="str">
        <f>IF(ISERROR(HLOOKUP(CZ33,$DR$7:$DX35,$DY35,FALSE)),"N",HLOOKUP(CZ33,$DR$7:$DX35,$DY35,FALSE))</f>
        <v>N</v>
      </c>
      <c r="DA35" s="362" t="str">
        <f>IF(ISERROR(HLOOKUP(DA33,$DR$7:$DX35,$DY35,FALSE)),"N",HLOOKUP(DA33,$DR$7:$DX35,$DY35,FALSE))</f>
        <v>N</v>
      </c>
      <c r="DB35" s="362" t="str">
        <f>IF(ISERROR(HLOOKUP(DB33,$DR$7:$DX35,$DY35,FALSE)),"N",HLOOKUP(DB33,$DR$7:$DX35,$DY35,FALSE))</f>
        <v>N</v>
      </c>
      <c r="DC35" s="362" t="str">
        <f>IF(ISERROR(HLOOKUP(DC33,$DR$7:$DX35,$DY35,FALSE)),"N",HLOOKUP(DC33,$DR$7:$DX35,$DY35,FALSE))</f>
        <v>N</v>
      </c>
      <c r="DD35" s="362" t="str">
        <f>IF(ISERROR(HLOOKUP(DD33,$DR$7:$DX35,$DY35,FALSE)),"N",HLOOKUP(DD33,$DR$7:$DX35,$DY35,FALSE))</f>
        <v>N</v>
      </c>
      <c r="DE35" s="362" t="str">
        <f>IF(ISERROR(HLOOKUP(DE33,$DR$7:$DX35,$DY35,FALSE)),"N",HLOOKUP(DE33,$DR$7:$DX35,$DY35,FALSE))</f>
        <v>N</v>
      </c>
      <c r="DF35" s="362" t="str">
        <f>IF(ISERROR(HLOOKUP(DF33,$DR$7:$DX35,$DY35,FALSE)),"N",HLOOKUP(DF33,$DR$7:$DX35,$DY35,FALSE))</f>
        <v>N</v>
      </c>
      <c r="DG35" s="362" t="str">
        <f>IF(ISERROR(HLOOKUP(DG33,$DR$7:$DX35,$DY35,FALSE)),"N",HLOOKUP(DG33,$DR$7:$DX35,$DY35,FALSE))</f>
        <v>N</v>
      </c>
      <c r="DH35" s="362" t="str">
        <f>IF(ISERROR(HLOOKUP(DH33,$DR$7:$DX35,$DY35,FALSE)),"N",HLOOKUP(DH33,$DR$7:$DX35,$DY35,FALSE))</f>
        <v>N</v>
      </c>
      <c r="DI35" s="362" t="str">
        <f>IF(ISERROR(HLOOKUP(DI33,$DR$7:$DX35,$DY35,FALSE)),"N",HLOOKUP(DI33,$DR$7:$DX35,$DY35,FALSE))</f>
        <v>N</v>
      </c>
      <c r="DJ35" s="362" t="str">
        <f>IF(ISERROR(HLOOKUP(DJ33,$DR$7:$DX35,$DY35,FALSE)),"N",HLOOKUP(DJ33,$DR$7:$DX35,$DY35,FALSE))</f>
        <v>N</v>
      </c>
      <c r="DK35" s="362" t="str">
        <f>IF(ISERROR(HLOOKUP(DK33,$DR$7:$DX35,$DY35,FALSE)),"N",HLOOKUP(DK33,$DR$7:$DX35,$DY35,FALSE))</f>
        <v>N</v>
      </c>
      <c r="DL35" s="362" t="str">
        <f>IF(ISERROR(HLOOKUP(DL33,$DR$7:$DX35,$DY35,FALSE)),"N",HLOOKUP(DL33,$DR$7:$DX35,$DY35,FALSE))</f>
        <v>N</v>
      </c>
      <c r="DM35" s="362" t="str">
        <f>IF(ISERROR(HLOOKUP(DM33,$DR$7:$DX35,$DY35,FALSE)),"N",HLOOKUP(DM33,$DR$7:$DX35,$DY35,FALSE))</f>
        <v>N</v>
      </c>
      <c r="DN35" s="362" t="str">
        <f>IF(ISERROR(HLOOKUP(DN33,$DR$7:$DX35,$DY35,FALSE)),"N",HLOOKUP(DN33,$DR$7:$DX35,$DY35,FALSE))</f>
        <v>N</v>
      </c>
      <c r="DO35" s="362" t="str">
        <f>IF(ISERROR(HLOOKUP(DO33,$DR$7:$DX35,$DY35,FALSE)),"N",HLOOKUP(DO33,$DR$7:$DX35,$DY35,FALSE))</f>
        <v>N</v>
      </c>
      <c r="DP35" s="362">
        <f t="shared" si="25"/>
        <v>0</v>
      </c>
      <c r="DQ35" s="362">
        <f t="shared" si="26"/>
        <v>30</v>
      </c>
      <c r="DR35" s="362" t="str">
        <f>IF('DB Func'!M30&gt;0,"S","N")</f>
        <v>N</v>
      </c>
      <c r="DS35" s="362" t="str">
        <f>IF('DB Func'!R30&gt;0,"S","N")</f>
        <v>N</v>
      </c>
      <c r="DT35" s="362" t="str">
        <f>IF('DB Func'!W30&gt;0,"S","N")</f>
        <v>N</v>
      </c>
      <c r="DU35" s="362" t="str">
        <f>IF('DB Func'!AB30&gt;0,"S","N")</f>
        <v>N</v>
      </c>
      <c r="DV35" s="362" t="str">
        <f>IF('DB Func'!AG30&gt;0,"S","N")</f>
        <v>N</v>
      </c>
      <c r="DW35" s="362" t="str">
        <f>IF('DB Func'!AL30&gt;0,"S","N")</f>
        <v>N</v>
      </c>
      <c r="DX35" s="362" t="str">
        <f>IF('DB Func'!AQ30&gt;0,"S","N")</f>
        <v>N</v>
      </c>
      <c r="DY35" s="362">
        <v>29</v>
      </c>
      <c r="DZ35" s="369">
        <f ca="1">'DB Func'!C30</f>
        <v>0</v>
      </c>
      <c r="EA35" s="362" t="str">
        <f t="shared" ca="1" si="37"/>
        <v>s</v>
      </c>
      <c r="EB35" s="362" t="str">
        <f t="shared" ca="1" si="37"/>
        <v>s</v>
      </c>
      <c r="EC35" s="362" t="str">
        <f t="shared" ca="1" si="37"/>
        <v>s</v>
      </c>
      <c r="ED35" s="362" t="str">
        <f t="shared" ca="1" si="37"/>
        <v>s</v>
      </c>
      <c r="EE35" s="362" t="str">
        <f t="shared" ca="1" si="37"/>
        <v>s</v>
      </c>
      <c r="EF35" s="362" t="str">
        <f t="shared" ca="1" si="37"/>
        <v>s</v>
      </c>
      <c r="EG35" s="362" t="str">
        <f t="shared" ca="1" si="37"/>
        <v>s</v>
      </c>
      <c r="EH35" s="362" t="str">
        <f t="shared" ca="1" si="37"/>
        <v>s</v>
      </c>
      <c r="EI35" s="362" t="str">
        <f t="shared" ca="1" si="37"/>
        <v>s</v>
      </c>
      <c r="EJ35" s="362" t="str">
        <f t="shared" ca="1" si="37"/>
        <v>s</v>
      </c>
      <c r="EK35" s="362" t="str">
        <f t="shared" ca="1" si="37"/>
        <v>s</v>
      </c>
      <c r="EL35" s="362" t="str">
        <f t="shared" ca="1" si="37"/>
        <v>s</v>
      </c>
      <c r="EM35" s="362" t="str">
        <f t="shared" ca="1" si="37"/>
        <v>s</v>
      </c>
      <c r="EN35" s="362" t="str">
        <f t="shared" ca="1" si="37"/>
        <v>s</v>
      </c>
      <c r="EO35" s="362" t="str">
        <f t="shared" ca="1" si="37"/>
        <v>s</v>
      </c>
      <c r="EP35" s="362" t="str">
        <f t="shared" ca="1" si="37"/>
        <v>s</v>
      </c>
      <c r="EQ35" s="362" t="str">
        <f t="shared" ca="1" si="36"/>
        <v>s</v>
      </c>
      <c r="ER35" s="362" t="str">
        <f t="shared" ca="1" si="36"/>
        <v>s</v>
      </c>
      <c r="ES35" s="362" t="str">
        <f t="shared" ca="1" si="36"/>
        <v>s</v>
      </c>
      <c r="ET35" s="362" t="str">
        <f t="shared" ca="1" si="36"/>
        <v>s</v>
      </c>
      <c r="EU35" s="362" t="str">
        <f t="shared" ca="1" si="28"/>
        <v>s</v>
      </c>
      <c r="EV35" s="362" t="str">
        <f t="shared" ca="1" si="36"/>
        <v>s</v>
      </c>
      <c r="EW35" s="362" t="str">
        <f t="shared" ca="1" si="36"/>
        <v>s</v>
      </c>
      <c r="EX35" s="362" t="str">
        <f t="shared" ca="1" si="36"/>
        <v>s</v>
      </c>
      <c r="EY35" s="362" t="str">
        <f t="shared" ca="1" si="36"/>
        <v>s</v>
      </c>
      <c r="EZ35" s="362" t="str">
        <f t="shared" ca="1" si="36"/>
        <v>s</v>
      </c>
      <c r="FA35" s="362" t="str">
        <f t="shared" ca="1" si="36"/>
        <v>s</v>
      </c>
      <c r="FB35" s="362" t="str">
        <f t="shared" ca="1" si="36"/>
        <v>s</v>
      </c>
      <c r="FC35" s="362" t="str">
        <f t="shared" ca="1" si="36"/>
        <v>s</v>
      </c>
      <c r="FD35" s="362" t="str">
        <f t="shared" ca="1" si="36"/>
        <v>s</v>
      </c>
      <c r="FE35" s="362">
        <f t="shared" ca="1" si="30"/>
        <v>30</v>
      </c>
      <c r="FF35" s="362">
        <f t="shared" ca="1" si="31"/>
        <v>0</v>
      </c>
      <c r="FG35" s="362" t="str">
        <f ca="1">IF(AND(YEAR(DZ35)='P Gerais'!D33,MONTH(Lanc!EA35)=4,DAY(Lanc!EA35)&gt;1),"S","N")</f>
        <v>N</v>
      </c>
      <c r="FH35" s="364">
        <f t="shared" ca="1" si="32"/>
        <v>0</v>
      </c>
      <c r="FI35" s="364">
        <f t="shared" si="33"/>
        <v>0</v>
      </c>
      <c r="FJ35" s="387">
        <f t="shared" ca="1" si="34"/>
        <v>0</v>
      </c>
      <c r="FP35" s="363">
        <f ca="1">((FH35-FJ35-FI35+AZ35+AQ35+SUM(Z35:AA35)+SUM(AW35:AX35)+AK35)*IF('DB Func'!GG30="ok",'DB Func'!GD30,0))</f>
        <v>0</v>
      </c>
      <c r="FR35" s="389">
        <f t="shared" ca="1" si="35"/>
        <v>0</v>
      </c>
      <c r="GV35" s="49"/>
      <c r="GW35" s="49"/>
      <c r="GX35" s="49"/>
      <c r="GY35" s="49"/>
      <c r="GZ35" s="49"/>
      <c r="HA35" s="49"/>
      <c r="HB35" s="49"/>
      <c r="HC35" s="49"/>
    </row>
    <row r="36" spans="1:211" ht="30" customHeight="1" thickTop="1" thickBot="1">
      <c r="C36" s="390" t="str">
        <f ca="1">IF('DB Func'!B31="Funcionário 29","",'DB Func'!B31)</f>
        <v/>
      </c>
      <c r="D36" s="391">
        <f ca="1">'DB Func'!CG31</f>
        <v>0</v>
      </c>
      <c r="E36" s="382" t="str">
        <f ca="1">IF(C36="","-",IF(OR(terceiro!E36="ABR",terceiro!F36="ABR"),"Sim","Não"))</f>
        <v>-</v>
      </c>
      <c r="F36" s="383" t="str">
        <f ca="1">IF(C36="","-",IF(OR(Ferias!E36="ABR",Ferias!F36="ABR"),"Sim","Não"))</f>
        <v>-</v>
      </c>
      <c r="G36" s="383">
        <f ca="1">IF(C36="",0,IF(F36="Sim",IF(Ferias!E36="ABR",Ferias!I36,Ferias!J36),0))</f>
        <v>0</v>
      </c>
      <c r="H36" s="185"/>
      <c r="I36" s="185"/>
      <c r="J36" s="398">
        <f t="shared" ca="1" si="8"/>
        <v>0</v>
      </c>
      <c r="K36" s="152"/>
      <c r="L36" s="151"/>
      <c r="M36" s="189"/>
      <c r="N36" s="153"/>
      <c r="O36" s="48"/>
      <c r="P36" s="48"/>
      <c r="Q36" s="48"/>
      <c r="R36" s="49"/>
      <c r="S36" s="49"/>
      <c r="T36" s="49"/>
      <c r="U36" s="49"/>
      <c r="V36" s="49"/>
      <c r="W36" s="49"/>
      <c r="X36" s="49"/>
      <c r="Y36" s="49"/>
      <c r="Z36" s="49"/>
      <c r="AA36" s="49"/>
      <c r="AB36" s="48"/>
      <c r="AC36" s="48"/>
      <c r="AD36" s="49"/>
      <c r="AE36" s="49"/>
      <c r="AF36" s="314"/>
      <c r="AH36" s="400">
        <f ca="1">IF(AND('DB Func'!GE31="Março",'DB Func'!BQ31="2 Parcelas"),(('auxiliar 13 sal'!F32/12*'DB Func'!GF31+AVERAGE('auxiliar 13 sal'!Q32:AB32)+AVERAGE('auxiliar 13 sal'!AE32:AP32)+'auxiliar 13 sal'!F32*'DB Func'!BN31+'auxiliar 13 sal'!F32*'DB Func'!BO31)/2),IF('DB Func'!GE31="Abril",IF('DB Func'!BQ31="Parcela Única",('auxiliar 13 sal'!F32/12*'DB Func'!GF31)+AVERAGE('auxiliar 13 sal'!Q32:AB32)+AVERAGE('auxiliar 13 sal'!AE32:AP32)+('auxiliar 13 sal'!F32*'DB Func'!BN31)+('auxiliar 13 sal'!F32*'DB Func'!BO31),IF('DB Func'!BQ31="2 Parcelas",(('auxiliar 13 sal'!F32/12*'DB Func'!GF31+AVERAGE('auxiliar 13 sal'!Q32:AB32)+AVERAGE('auxiliar 13 sal'!AE32:AP32)+'auxiliar 13 sal'!F32*'DB Func'!BN31+'auxiliar 13 sal'!F32*'DB Func'!BO31)/2))),0))</f>
        <v>0</v>
      </c>
      <c r="AK36" s="364">
        <f t="shared" ca="1" si="9"/>
        <v>0</v>
      </c>
      <c r="AL36" s="364">
        <f t="shared" ca="1" si="10"/>
        <v>0</v>
      </c>
      <c r="AM36" s="364">
        <f t="shared" ca="1" si="11"/>
        <v>0</v>
      </c>
      <c r="AN36" s="364">
        <f t="shared" ca="1" si="12"/>
        <v>0</v>
      </c>
      <c r="AO36" s="364">
        <f t="shared" ca="1" si="13"/>
        <v>0</v>
      </c>
      <c r="AP36" s="364">
        <f t="shared" ca="1" si="14"/>
        <v>0</v>
      </c>
      <c r="AQ36" s="364">
        <f t="shared" ca="1" si="15"/>
        <v>0</v>
      </c>
      <c r="AR36" s="364">
        <f>IF(OR(M36="",M36=0),0,((FH36/220)*('Ho Ex'!$C$8+$AS$6))*M36)</f>
        <v>0</v>
      </c>
      <c r="AS36" s="364">
        <f>IF(OR(N36="",N36=0),0,((FH36/220*('DB Func'!GD31+Lanc!$AS$6))*('Ho Ex'!$I$8+$AS$6))*(N36/52.5*60))</f>
        <v>0</v>
      </c>
      <c r="AT36" s="364">
        <f>IF(OR(M36="",M36=0),0,((FH36/220)*('Ho Ex'!$J$8+$AS$6))*O36)</f>
        <v>0</v>
      </c>
      <c r="AU36" s="364">
        <f>IF(OR(M36="",M36=0),0,((FH36/220)*('Ho Ex'!I42+$AS$6))*P36)</f>
        <v>0</v>
      </c>
      <c r="AV36" s="364">
        <f>IF(OR(M36="",M36=0),0,((FH36/220)*('Ho Ex'!C42+$AS$6))*Q36)</f>
        <v>0</v>
      </c>
      <c r="AW36" s="364">
        <f ca="1">FH36*'DB Func'!BN31</f>
        <v>0</v>
      </c>
      <c r="AX36" s="364">
        <f ca="1">FH36*'DB Func'!BO31</f>
        <v>0</v>
      </c>
      <c r="AY36" s="364">
        <f ca="1">IF(FJ36=0,0,VLOOKUP(FJ36,'P Gerais'!$D$39:$G$41,3,TRUE)*Func29!$F$68)</f>
        <v>0</v>
      </c>
      <c r="AZ36" s="364">
        <f t="shared" si="16"/>
        <v>0</v>
      </c>
      <c r="BA36" s="364">
        <f ca="1">((FH36-FJ36-FI36+AZ36+AQ36+SUM(Z36:AA36)+SUM(AW36:AX36)+AK36)*IF('DB Func'!GG31="ok",'DB Func'!GD31,0))+(FH36-FJ36-FI36+AZ36+AQ36+SUM(Z36:AA36)+SUM(AW36:AX36))+AK36</f>
        <v>0</v>
      </c>
      <c r="BB36" s="385">
        <f ca="1">VLOOKUP(BA36,'P Gerais'!$D$22:$G$25,3,TRUE)</f>
        <v>0.08</v>
      </c>
      <c r="BC36" s="364">
        <f ca="1">IF(BA36&lt;'P Gerais'!$D$25,BA36*BB36,Lanc!BB36)</f>
        <v>0</v>
      </c>
      <c r="BD36" s="364">
        <f ca="1">BA36-BC36-('DB Func'!GB31*'P Gerais'!$D$35)</f>
        <v>0</v>
      </c>
      <c r="BE36" s="386">
        <f ca="1">VLOOKUP(BD36,'P Gerais'!$D$29:$F$33,3,TRUE)</f>
        <v>0</v>
      </c>
      <c r="BF36" s="364">
        <f t="shared" ca="1" si="17"/>
        <v>0</v>
      </c>
      <c r="BG36" s="364">
        <f ca="1">VLOOKUP(BD36,'P Gerais'!$D$29:$G$33,4,TRUE)</f>
        <v>0</v>
      </c>
      <c r="BH36" s="364">
        <f t="shared" ca="1" si="18"/>
        <v>0</v>
      </c>
      <c r="BI36" s="364">
        <f t="shared" ca="1" si="19"/>
        <v>0</v>
      </c>
      <c r="BJ36" s="362">
        <f ca="1">'DB Func'!G31</f>
        <v>0</v>
      </c>
      <c r="BK36" s="362">
        <f ca="1">'DB Func'!FW31</f>
        <v>0</v>
      </c>
      <c r="BL36" s="364">
        <f ca="1">D36*'P Gerais'!$D$13</f>
        <v>0</v>
      </c>
      <c r="BM36" s="364">
        <f ca="1">D36*'P Gerais'!$D$14</f>
        <v>0</v>
      </c>
      <c r="BN36" s="364">
        <f ca="1">D36*'P Gerais'!$D$16</f>
        <v>0</v>
      </c>
      <c r="BO36" s="364">
        <f ca="1">D36*'P Gerais'!$D$17</f>
        <v>0</v>
      </c>
      <c r="BP36" s="364">
        <f ca="1">D36*'P Gerais'!$D$18</f>
        <v>0</v>
      </c>
      <c r="BQ36" s="385">
        <f ca="1">VLOOKUP(D36,'P Gerais'!$D$22:$G$24,3,TRUE)</f>
        <v>0.08</v>
      </c>
      <c r="BR36" s="385">
        <f ca="1">VLOOKUP(D36,'P Gerais'!$D$29:$G$33,3,TRUE)</f>
        <v>0</v>
      </c>
      <c r="BS36" s="385">
        <f ca="1">'DB Func'!BN31</f>
        <v>0</v>
      </c>
      <c r="BT36" s="385">
        <f ca="1">'DB Func'!BO31</f>
        <v>0</v>
      </c>
      <c r="BU36" s="385">
        <f ca="1">'DB Func'!FX31</f>
        <v>0</v>
      </c>
      <c r="BV36" s="364">
        <f t="shared" ca="1" si="20"/>
        <v>-0.08</v>
      </c>
      <c r="BW36" s="364">
        <f ca="1">BV36-'DB Func'!GC31</f>
        <v>-0.08</v>
      </c>
      <c r="BX36" s="362">
        <f ca="1">IFERROR(VLOOKUP(BW36,'P Gerais'!$D$29:$G$33,3,TRUE)*BW36,0)</f>
        <v>0</v>
      </c>
      <c r="BY36" s="364">
        <f ca="1">IFERROR(BX36-VLOOKUP(BW36,'P Gerais'!$D$29:$H$33,4,TRUE),0)</f>
        <v>0</v>
      </c>
      <c r="BZ36" s="364">
        <f ca="1">D36*'DB Func'!GD31</f>
        <v>0</v>
      </c>
      <c r="CB36" s="364">
        <f t="shared" ca="1" si="21"/>
        <v>0</v>
      </c>
      <c r="CC36" s="364">
        <f t="shared" si="22"/>
        <v>0</v>
      </c>
      <c r="CD36" s="364">
        <f t="shared" si="23"/>
        <v>0</v>
      </c>
      <c r="CF36" s="362" t="str">
        <f t="shared" ca="1" si="24"/>
        <v>não</v>
      </c>
      <c r="CG36" s="362">
        <f ca="1">IF($CH$8=1,DAY('DB Func'!C31),0)</f>
        <v>0</v>
      </c>
      <c r="CH36" s="362">
        <f ca="1">IF(CI36=0,0,MONTH('DB Func'!C31))</f>
        <v>0</v>
      </c>
      <c r="CI36" s="362">
        <f ca="1">IF('P Gerais'!D34=YEAR('DB Func'!C31),YEAR('DB Func'!C31),0)</f>
        <v>0</v>
      </c>
      <c r="CJ36" s="371">
        <v>59</v>
      </c>
      <c r="CK36" s="363"/>
      <c r="CL36" s="362" t="str">
        <f ca="1">IF(ISERROR(HLOOKUP(CL34,$DR$7:$DX36,$DY36,FALSE)),"N",HLOOKUP(CL34,$DR$7:$DX36,$DY36,FALSE))</f>
        <v>N</v>
      </c>
      <c r="CM36" s="362" t="str">
        <f ca="1">IF(ISERROR(HLOOKUP(CM34,$DR$7:$DX36,$DY36,FALSE)),"N",HLOOKUP(CM34,$DR$7:$DX36,$DY36,FALSE))</f>
        <v>N</v>
      </c>
      <c r="CN36" s="362" t="str">
        <f ca="1">IF(ISERROR(HLOOKUP(CN34,$DR$7:$DX36,$DY36,FALSE)),"N",HLOOKUP(CN34,$DR$7:$DX36,$DY36,FALSE))</f>
        <v>N</v>
      </c>
      <c r="CO36" s="362" t="str">
        <f>IF(ISERROR(HLOOKUP(CO34,$DR$7:$DX36,$DY36,FALSE)),"N",HLOOKUP(CO34,$DR$7:$DX36,$DY36,FALSE))</f>
        <v>N</v>
      </c>
      <c r="CP36" s="362" t="str">
        <f ca="1">IF(ISERROR(HLOOKUP(CP34,$DR$7:$DX36,$DY36,FALSE)),"N",HLOOKUP(CP34,$DR$7:$DX36,$DY36,FALSE))</f>
        <v>N</v>
      </c>
      <c r="CQ36" s="362" t="str">
        <f ca="1">IF(ISERROR(HLOOKUP(CQ34,$DR$7:$DX36,$DY36,FALSE)),"N",HLOOKUP(CQ34,$DR$7:$DX36,$DY36,FALSE))</f>
        <v>N</v>
      </c>
      <c r="CR36" s="362" t="str">
        <f ca="1">IF(ISERROR(HLOOKUP(CR34,$DR$7:$DX36,$DY36,FALSE)),"N",HLOOKUP(CR34,$DR$7:$DX36,$DY36,FALSE))</f>
        <v>N</v>
      </c>
      <c r="CS36" s="362" t="str">
        <f ca="1">IF(ISERROR(HLOOKUP(CS34,$DR$7:$DX36,$DY36,FALSE)),"N",HLOOKUP(CS34,$DR$7:$DX36,$DY36,FALSE))</f>
        <v>N</v>
      </c>
      <c r="CT36" s="362" t="str">
        <f ca="1">IF(ISERROR(HLOOKUP(CT34,$DR$7:$DX36,$DY36,FALSE)),"N",HLOOKUP(CT34,$DR$7:$DX36,$DY36,FALSE))</f>
        <v>N</v>
      </c>
      <c r="CU36" s="362" t="str">
        <f ca="1">IF(ISERROR(HLOOKUP(CU34,$DR$7:$DX36,$DY36,FALSE)),"N",HLOOKUP(CU34,$DR$7:$DX36,$DY36,FALSE))</f>
        <v>N</v>
      </c>
      <c r="CV36" s="362" t="str">
        <f>IF(ISERROR(HLOOKUP(CV34,$DR$7:$DX36,$DY36,FALSE)),"N",HLOOKUP(CV34,$DR$7:$DX36,$DY36,FALSE))</f>
        <v>N</v>
      </c>
      <c r="CW36" s="362" t="str">
        <f ca="1">IF(ISERROR(HLOOKUP(CW34,$DR$7:$DX36,$DY36,FALSE)),"N",HLOOKUP(CW34,$DR$7:$DX36,$DY36,FALSE))</f>
        <v>N</v>
      </c>
      <c r="CX36" s="362" t="str">
        <f ca="1">IF(ISERROR(HLOOKUP(CX34,$DR$7:$DX36,$DY36,FALSE)),"N",HLOOKUP(CX34,$DR$7:$DX36,$DY36,FALSE))</f>
        <v>N</v>
      </c>
      <c r="CY36" s="362" t="str">
        <f ca="1">IF(ISERROR(HLOOKUP(CY34,$DR$7:$DX36,$DY36,FALSE)),"N",HLOOKUP(CY34,$DR$7:$DX36,$DY36,FALSE))</f>
        <v>N</v>
      </c>
      <c r="CZ36" s="362" t="str">
        <f ca="1">IF(ISERROR(HLOOKUP(CZ34,$DR$7:$DX36,$DY36,FALSE)),"N",HLOOKUP(CZ34,$DR$7:$DX36,$DY36,FALSE))</f>
        <v>N</v>
      </c>
      <c r="DA36" s="362" t="str">
        <f ca="1">IF(ISERROR(HLOOKUP(DA34,$DR$7:$DX36,$DY36,FALSE)),"N",HLOOKUP(DA34,$DR$7:$DX36,$DY36,FALSE))</f>
        <v>N</v>
      </c>
      <c r="DB36" s="362" t="str">
        <f ca="1">IF(ISERROR(HLOOKUP(DB34,$DR$7:$DX36,$DY36,FALSE)),"N",HLOOKUP(DB34,$DR$7:$DX36,$DY36,FALSE))</f>
        <v>N</v>
      </c>
      <c r="DC36" s="362" t="str">
        <f>IF(ISERROR(HLOOKUP(DC34,$DR$7:$DX36,$DY36,FALSE)),"N",HLOOKUP(DC34,$DR$7:$DX36,$DY36,FALSE))</f>
        <v>N</v>
      </c>
      <c r="DD36" s="362" t="str">
        <f ca="1">IF(ISERROR(HLOOKUP(DD34,$DR$7:$DX36,$DY36,FALSE)),"N",HLOOKUP(DD34,$DR$7:$DX36,$DY36,FALSE))</f>
        <v>N</v>
      </c>
      <c r="DE36" s="362" t="str">
        <f ca="1">IF(ISERROR(HLOOKUP(DE34,$DR$7:$DX36,$DY36,FALSE)),"N",HLOOKUP(DE34,$DR$7:$DX36,$DY36,FALSE))</f>
        <v>N</v>
      </c>
      <c r="DF36" s="362" t="str">
        <f ca="1">IF(ISERROR(HLOOKUP(DF34,$DR$7:$DX36,$DY36,FALSE)),"N",HLOOKUP(DF34,$DR$7:$DX36,$DY36,FALSE))</f>
        <v>N</v>
      </c>
      <c r="DG36" s="362" t="str">
        <f ca="1">IF(ISERROR(HLOOKUP(DG34,$DR$7:$DX36,$DY36,FALSE)),"N",HLOOKUP(DG34,$DR$7:$DX36,$DY36,FALSE))</f>
        <v>N</v>
      </c>
      <c r="DH36" s="362" t="str">
        <f ca="1">IF(ISERROR(HLOOKUP(DH34,$DR$7:$DX36,$DY36,FALSE)),"N",HLOOKUP(DH34,$DR$7:$DX36,$DY36,FALSE))</f>
        <v>N</v>
      </c>
      <c r="DI36" s="362" t="str">
        <f ca="1">IF(ISERROR(HLOOKUP(DI34,$DR$7:$DX36,$DY36,FALSE)),"N",HLOOKUP(DI34,$DR$7:$DX36,$DY36,FALSE))</f>
        <v>N</v>
      </c>
      <c r="DJ36" s="362" t="str">
        <f>IF(ISERROR(HLOOKUP(DJ34,$DR$7:$DX36,$DY36,FALSE)),"N",HLOOKUP(DJ34,$DR$7:$DX36,$DY36,FALSE))</f>
        <v>N</v>
      </c>
      <c r="DK36" s="362" t="str">
        <f ca="1">IF(ISERROR(HLOOKUP(DK34,$DR$7:$DX36,$DY36,FALSE)),"N",HLOOKUP(DK34,$DR$7:$DX36,$DY36,FALSE))</f>
        <v>N</v>
      </c>
      <c r="DL36" s="362" t="str">
        <f ca="1">IF(ISERROR(HLOOKUP(DL34,$DR$7:$DX36,$DY36,FALSE)),"N",HLOOKUP(DL34,$DR$7:$DX36,$DY36,FALSE))</f>
        <v>N</v>
      </c>
      <c r="DM36" s="362" t="str">
        <f ca="1">IF(ISERROR(HLOOKUP(DM34,$DR$7:$DX36,$DY36,FALSE)),"N",HLOOKUP(DM34,$DR$7:$DX36,$DY36,FALSE))</f>
        <v>N</v>
      </c>
      <c r="DN36" s="362" t="str">
        <f ca="1">IF(ISERROR(HLOOKUP(DN34,$DR$7:$DX36,$DY36,FALSE)),"N",HLOOKUP(DN34,$DR$7:$DX36,$DY36,FALSE))</f>
        <v>N</v>
      </c>
      <c r="DO36" s="362" t="str">
        <f ca="1">IF(ISERROR(HLOOKUP(DO34,$DR$7:$DX36,$DY36,FALSE)),"N",HLOOKUP(DO34,$DR$7:$DX36,$DY36,FALSE))</f>
        <v>N</v>
      </c>
      <c r="DP36" s="362">
        <f t="shared" ca="1" si="25"/>
        <v>0</v>
      </c>
      <c r="DQ36" s="362">
        <f t="shared" ca="1" si="26"/>
        <v>30</v>
      </c>
      <c r="DR36" s="362" t="str">
        <f>IF('DB Func'!M31&gt;0,"S","N")</f>
        <v>N</v>
      </c>
      <c r="DS36" s="362" t="str">
        <f>IF('DB Func'!R31&gt;0,"S","N")</f>
        <v>N</v>
      </c>
      <c r="DT36" s="362" t="str">
        <f>IF('DB Func'!W31&gt;0,"S","N")</f>
        <v>N</v>
      </c>
      <c r="DU36" s="362" t="str">
        <f>IF('DB Func'!AB31&gt;0,"S","N")</f>
        <v>N</v>
      </c>
      <c r="DV36" s="362" t="str">
        <f>IF('DB Func'!AG31&gt;0,"S","N")</f>
        <v>N</v>
      </c>
      <c r="DW36" s="362" t="str">
        <f>IF('DB Func'!AL31&gt;0,"S","N")</f>
        <v>N</v>
      </c>
      <c r="DX36" s="362" t="str">
        <f>IF('DB Func'!AQ31&gt;0,"S","N")</f>
        <v>N</v>
      </c>
      <c r="DY36" s="362">
        <v>30</v>
      </c>
      <c r="DZ36" s="369">
        <f ca="1">'DB Func'!C31</f>
        <v>0</v>
      </c>
      <c r="EA36" s="362" t="str">
        <f t="shared" ca="1" si="37"/>
        <v>s</v>
      </c>
      <c r="EB36" s="362" t="str">
        <f t="shared" ca="1" si="37"/>
        <v>s</v>
      </c>
      <c r="EC36" s="362" t="str">
        <f t="shared" ca="1" si="37"/>
        <v>s</v>
      </c>
      <c r="ED36" s="362" t="str">
        <f t="shared" ca="1" si="37"/>
        <v>s</v>
      </c>
      <c r="EE36" s="362" t="str">
        <f t="shared" ca="1" si="37"/>
        <v>s</v>
      </c>
      <c r="EF36" s="362" t="str">
        <f t="shared" ca="1" si="37"/>
        <v>s</v>
      </c>
      <c r="EG36" s="362" t="str">
        <f t="shared" ca="1" si="37"/>
        <v>s</v>
      </c>
      <c r="EH36" s="362" t="str">
        <f t="shared" ca="1" si="37"/>
        <v>s</v>
      </c>
      <c r="EI36" s="362" t="str">
        <f t="shared" ca="1" si="37"/>
        <v>s</v>
      </c>
      <c r="EJ36" s="362" t="str">
        <f t="shared" ca="1" si="37"/>
        <v>s</v>
      </c>
      <c r="EK36" s="362" t="str">
        <f t="shared" ca="1" si="37"/>
        <v>s</v>
      </c>
      <c r="EL36" s="362" t="str">
        <f t="shared" ca="1" si="37"/>
        <v>s</v>
      </c>
      <c r="EM36" s="362" t="str">
        <f t="shared" ca="1" si="37"/>
        <v>s</v>
      </c>
      <c r="EN36" s="362" t="str">
        <f t="shared" ca="1" si="37"/>
        <v>s</v>
      </c>
      <c r="EO36" s="362" t="str">
        <f t="shared" ca="1" si="37"/>
        <v>s</v>
      </c>
      <c r="EP36" s="362" t="str">
        <f t="shared" ca="1" si="37"/>
        <v>s</v>
      </c>
      <c r="EQ36" s="362" t="str">
        <f t="shared" ca="1" si="36"/>
        <v>s</v>
      </c>
      <c r="ER36" s="362" t="str">
        <f t="shared" ca="1" si="36"/>
        <v>s</v>
      </c>
      <c r="ES36" s="362" t="str">
        <f t="shared" ca="1" si="36"/>
        <v>s</v>
      </c>
      <c r="ET36" s="362" t="str">
        <f t="shared" ca="1" si="36"/>
        <v>s</v>
      </c>
      <c r="EU36" s="362" t="str">
        <f t="shared" ca="1" si="28"/>
        <v>s</v>
      </c>
      <c r="EV36" s="362" t="str">
        <f t="shared" ca="1" si="36"/>
        <v>s</v>
      </c>
      <c r="EW36" s="362" t="str">
        <f t="shared" ca="1" si="36"/>
        <v>s</v>
      </c>
      <c r="EX36" s="362" t="str">
        <f t="shared" ca="1" si="36"/>
        <v>s</v>
      </c>
      <c r="EY36" s="362" t="str">
        <f t="shared" ca="1" si="36"/>
        <v>s</v>
      </c>
      <c r="EZ36" s="362" t="str">
        <f t="shared" ca="1" si="36"/>
        <v>s</v>
      </c>
      <c r="FA36" s="362" t="str">
        <f t="shared" ca="1" si="36"/>
        <v>s</v>
      </c>
      <c r="FB36" s="362" t="str">
        <f t="shared" ca="1" si="36"/>
        <v>s</v>
      </c>
      <c r="FC36" s="362" t="str">
        <f t="shared" ca="1" si="36"/>
        <v>s</v>
      </c>
      <c r="FD36" s="362" t="str">
        <f t="shared" ca="1" si="36"/>
        <v>s</v>
      </c>
      <c r="FE36" s="362">
        <f t="shared" ca="1" si="30"/>
        <v>30</v>
      </c>
      <c r="FF36" s="362">
        <f t="shared" ca="1" si="31"/>
        <v>0</v>
      </c>
      <c r="FG36" s="362" t="str">
        <f ca="1">IF(AND(YEAR(DZ36)='P Gerais'!D34,MONTH(Lanc!EA36)=4,DAY(Lanc!EA36)&gt;1),"S","N")</f>
        <v>N</v>
      </c>
      <c r="FH36" s="364">
        <f t="shared" ca="1" si="32"/>
        <v>0</v>
      </c>
      <c r="FI36" s="364">
        <f t="shared" si="33"/>
        <v>0</v>
      </c>
      <c r="FJ36" s="387">
        <f t="shared" ca="1" si="34"/>
        <v>0</v>
      </c>
      <c r="FP36" s="363">
        <f ca="1">((FH36-FJ36-FI36+AZ36+AQ36+SUM(Z36:AA36)+SUM(AW36:AX36)+AK36)*IF('DB Func'!GG31="ok",'DB Func'!GD31,0))</f>
        <v>0</v>
      </c>
      <c r="FR36" s="389">
        <f t="shared" ca="1" si="35"/>
        <v>0</v>
      </c>
      <c r="GV36" s="49"/>
      <c r="GW36" s="49"/>
      <c r="GX36" s="49"/>
      <c r="GY36" s="49"/>
      <c r="GZ36" s="49"/>
      <c r="HA36" s="49"/>
      <c r="HB36" s="49"/>
      <c r="HC36" s="49"/>
    </row>
    <row r="37" spans="1:211" ht="30" customHeight="1" thickTop="1" thickBot="1">
      <c r="C37" s="390" t="str">
        <f ca="1">IF('DB Func'!B32="Funcionário 30","",'DB Func'!B32)</f>
        <v/>
      </c>
      <c r="D37" s="391">
        <f ca="1">'DB Func'!CG32</f>
        <v>0</v>
      </c>
      <c r="E37" s="382" t="str">
        <f ca="1">IF(C37="","-",IF(OR(terceiro!E37="ABR",terceiro!F37="ABR"),"Sim","Não"))</f>
        <v>-</v>
      </c>
      <c r="F37" s="383" t="str">
        <f ca="1">IF(C37="","-",IF(OR(Ferias!E37="ABR",Ferias!F37="ABR"),"Sim","Não"))</f>
        <v>-</v>
      </c>
      <c r="G37" s="383">
        <f ca="1">IF(C37="",0,IF(F37="Sim",IF(Ferias!E37="ABR",Ferias!I37,Ferias!J37),0))</f>
        <v>0</v>
      </c>
      <c r="H37" s="185"/>
      <c r="I37" s="185"/>
      <c r="J37" s="398">
        <f t="shared" ca="1" si="8"/>
        <v>0</v>
      </c>
      <c r="K37" s="152"/>
      <c r="L37" s="151"/>
      <c r="M37" s="189"/>
      <c r="N37" s="153"/>
      <c r="O37" s="48"/>
      <c r="P37" s="48"/>
      <c r="Q37" s="48"/>
      <c r="R37" s="49"/>
      <c r="S37" s="49"/>
      <c r="T37" s="49"/>
      <c r="U37" s="49"/>
      <c r="V37" s="49"/>
      <c r="W37" s="49"/>
      <c r="X37" s="49"/>
      <c r="Y37" s="49"/>
      <c r="Z37" s="49"/>
      <c r="AA37" s="49"/>
      <c r="AB37" s="48"/>
      <c r="AC37" s="48"/>
      <c r="AD37" s="49"/>
      <c r="AE37" s="49"/>
      <c r="AF37" s="314"/>
      <c r="AH37" s="400">
        <f ca="1">IF(AND('DB Func'!GE32="Março",'DB Func'!BQ32="2 Parcelas"),(('auxiliar 13 sal'!F33/12*'DB Func'!GF32+AVERAGE('auxiliar 13 sal'!Q33:AB33)+AVERAGE('auxiliar 13 sal'!AE33:AP33)+'auxiliar 13 sal'!F33*'DB Func'!BN32+'auxiliar 13 sal'!F33*'DB Func'!BO32)/2),IF('DB Func'!GE32="Abril",IF('DB Func'!BQ32="Parcela Única",('auxiliar 13 sal'!F33/12*'DB Func'!GF32)+AVERAGE('auxiliar 13 sal'!Q33:AB33)+AVERAGE('auxiliar 13 sal'!AE33:AP33)+('auxiliar 13 sal'!F33*'DB Func'!BN32)+('auxiliar 13 sal'!F33*'DB Func'!BO32),IF('DB Func'!BQ32="2 Parcelas",(('auxiliar 13 sal'!F33/12*'DB Func'!GF32+AVERAGE('auxiliar 13 sal'!Q33:AB33)+AVERAGE('auxiliar 13 sal'!AE33:AP33)+'auxiliar 13 sal'!F33*'DB Func'!BN32+'auxiliar 13 sal'!F33*'DB Func'!BO32)/2))),0))</f>
        <v>0</v>
      </c>
      <c r="AK37" s="364">
        <f t="shared" ca="1" si="9"/>
        <v>0</v>
      </c>
      <c r="AL37" s="364">
        <f t="shared" ca="1" si="10"/>
        <v>0</v>
      </c>
      <c r="AM37" s="364">
        <f t="shared" ca="1" si="11"/>
        <v>0</v>
      </c>
      <c r="AN37" s="364">
        <f t="shared" ca="1" si="12"/>
        <v>0</v>
      </c>
      <c r="AO37" s="364">
        <f t="shared" ca="1" si="13"/>
        <v>0</v>
      </c>
      <c r="AP37" s="364">
        <f t="shared" ca="1" si="14"/>
        <v>0</v>
      </c>
      <c r="AQ37" s="364">
        <f t="shared" ca="1" si="15"/>
        <v>0</v>
      </c>
      <c r="AR37" s="364">
        <f>IF(OR(M37="",M37=0),0,((FH37/220)*('Ho Ex'!$C$8+$AS$6))*M37)</f>
        <v>0</v>
      </c>
      <c r="AS37" s="364">
        <f>IF(OR(N37="",N37=0),0,((FH37/220*('DB Func'!GD32+Lanc!$AS$6))*('Ho Ex'!$I$8+$AS$6))*(N37/52.5*60))</f>
        <v>0</v>
      </c>
      <c r="AT37" s="364">
        <f>IF(OR(M37="",M37=0),0,((FH37/220)*('Ho Ex'!$J$8+$AS$6))*O37)</f>
        <v>0</v>
      </c>
      <c r="AU37" s="364">
        <f>IF(OR(M37="",M37=0),0,((FH37/220)*('Ho Ex'!I43+$AS$6))*P37)</f>
        <v>0</v>
      </c>
      <c r="AV37" s="364">
        <f>IF(OR(M37="",M37=0),0,((FH37/220)*('Ho Ex'!C43+$AS$6))*Q37)</f>
        <v>0</v>
      </c>
      <c r="AW37" s="364">
        <f ca="1">FH37*'DB Func'!BN32</f>
        <v>0</v>
      </c>
      <c r="AX37" s="364">
        <f ca="1">FH37*'DB Func'!BO32</f>
        <v>0</v>
      </c>
      <c r="AY37" s="364">
        <f ca="1">IF(FJ37=0,0,VLOOKUP(FJ37,'P Gerais'!$D$39:$G$41,3,TRUE)*Func30!$F$68)</f>
        <v>0</v>
      </c>
      <c r="AZ37" s="364">
        <f t="shared" si="16"/>
        <v>0</v>
      </c>
      <c r="BA37" s="364">
        <f ca="1">((FH37-FJ37-FI37+AZ37+AQ37+SUM(Z37:AA37)+SUM(AW37:AX37)+AK37)*IF('DB Func'!GG32="ok",'DB Func'!GD32,0))+(FH37-FJ37-FI37+AZ37+AQ37+SUM(Z37:AA37)+SUM(AW37:AX37))+AK37</f>
        <v>0</v>
      </c>
      <c r="BB37" s="385">
        <f ca="1">VLOOKUP(BA37,'P Gerais'!$D$22:$G$25,3,TRUE)</f>
        <v>0.08</v>
      </c>
      <c r="BC37" s="364">
        <f ca="1">IF(BA37&lt;'P Gerais'!$D$25,BA37*BB37,Lanc!BB37)</f>
        <v>0</v>
      </c>
      <c r="BD37" s="364">
        <f ca="1">BA37-BC37-('DB Func'!GB32*'P Gerais'!$D$35)</f>
        <v>0</v>
      </c>
      <c r="BE37" s="386">
        <f ca="1">VLOOKUP(BD37,'P Gerais'!$D$29:$F$33,3,TRUE)</f>
        <v>0</v>
      </c>
      <c r="BF37" s="364">
        <f t="shared" ca="1" si="17"/>
        <v>0</v>
      </c>
      <c r="BG37" s="364">
        <f ca="1">VLOOKUP(BD37,'P Gerais'!$D$29:$G$33,4,TRUE)</f>
        <v>0</v>
      </c>
      <c r="BH37" s="364">
        <f t="shared" ca="1" si="18"/>
        <v>0</v>
      </c>
      <c r="BI37" s="364">
        <f t="shared" ca="1" si="19"/>
        <v>0</v>
      </c>
      <c r="BJ37" s="362">
        <f ca="1">'DB Func'!G32</f>
        <v>0</v>
      </c>
      <c r="BK37" s="362">
        <f ca="1">'DB Func'!FW32</f>
        <v>0</v>
      </c>
      <c r="BL37" s="364">
        <f ca="1">D37*'P Gerais'!$D$13</f>
        <v>0</v>
      </c>
      <c r="BM37" s="364">
        <f ca="1">D37*'P Gerais'!$D$14</f>
        <v>0</v>
      </c>
      <c r="BN37" s="364">
        <f ca="1">D37*'P Gerais'!$D$16</f>
        <v>0</v>
      </c>
      <c r="BO37" s="364">
        <f ca="1">D37*'P Gerais'!$D$17</f>
        <v>0</v>
      </c>
      <c r="BP37" s="364">
        <f ca="1">D37*'P Gerais'!$D$18</f>
        <v>0</v>
      </c>
      <c r="BQ37" s="385">
        <f ca="1">VLOOKUP(D37,'P Gerais'!$D$22:$G$24,3,TRUE)</f>
        <v>0.08</v>
      </c>
      <c r="BR37" s="385">
        <f ca="1">VLOOKUP(D37,'P Gerais'!$D$29:$G$33,3,TRUE)</f>
        <v>0</v>
      </c>
      <c r="BS37" s="385">
        <f ca="1">'DB Func'!BN32</f>
        <v>0</v>
      </c>
      <c r="BT37" s="385">
        <f ca="1">'DB Func'!BO32</f>
        <v>0</v>
      </c>
      <c r="BU37" s="385">
        <f ca="1">'DB Func'!FX32</f>
        <v>0</v>
      </c>
      <c r="BV37" s="364">
        <f t="shared" ca="1" si="20"/>
        <v>-0.08</v>
      </c>
      <c r="BW37" s="364">
        <f ca="1">BV37-'DB Func'!GC32</f>
        <v>-0.08</v>
      </c>
      <c r="BX37" s="362">
        <f ca="1">IFERROR(VLOOKUP(BW37,'P Gerais'!$D$29:$G$33,3,TRUE)*BW37,0)</f>
        <v>0</v>
      </c>
      <c r="BY37" s="364">
        <f ca="1">IFERROR(BX37-VLOOKUP(BW37,'P Gerais'!$D$29:$H$33,4,TRUE),0)</f>
        <v>0</v>
      </c>
      <c r="BZ37" s="364">
        <f ca="1">D37*'DB Func'!GD32</f>
        <v>0</v>
      </c>
      <c r="CB37" s="364">
        <f t="shared" ca="1" si="21"/>
        <v>0</v>
      </c>
      <c r="CC37" s="364">
        <f t="shared" si="22"/>
        <v>0</v>
      </c>
      <c r="CD37" s="364">
        <f t="shared" si="23"/>
        <v>0</v>
      </c>
      <c r="CF37" s="362" t="str">
        <f t="shared" ca="1" si="24"/>
        <v>não</v>
      </c>
      <c r="CG37" s="362">
        <f ca="1">IF($CH$8=1,DAY('DB Func'!C32),0)</f>
        <v>0</v>
      </c>
      <c r="CH37" s="362">
        <f ca="1">IF(CI37=0,0,MONTH('DB Func'!C32))</f>
        <v>0</v>
      </c>
      <c r="CI37" s="362">
        <f ca="1">IF('P Gerais'!D35=YEAR('DB Func'!C32),YEAR('DB Func'!C32),0)</f>
        <v>0</v>
      </c>
      <c r="CJ37" s="371">
        <v>60</v>
      </c>
      <c r="CK37" s="363"/>
      <c r="CL37" s="362" t="str">
        <f>IF(ISERROR(HLOOKUP(CL35,$DR$7:$DX37,$DY37,FALSE)),"N",HLOOKUP(CL35,$DR$7:$DX37,$DY37,FALSE))</f>
        <v>N</v>
      </c>
      <c r="CM37" s="362" t="str">
        <f>IF(ISERROR(HLOOKUP(CM35,$DR$7:$DX37,$DY37,FALSE)),"N",HLOOKUP(CM35,$DR$7:$DX37,$DY37,FALSE))</f>
        <v>N</v>
      </c>
      <c r="CN37" s="362" t="str">
        <f>IF(ISERROR(HLOOKUP(CN35,$DR$7:$DX37,$DY37,FALSE)),"N",HLOOKUP(CN35,$DR$7:$DX37,$DY37,FALSE))</f>
        <v>N</v>
      </c>
      <c r="CO37" s="362" t="str">
        <f>IF(ISERROR(HLOOKUP(CO35,$DR$7:$DX37,$DY37,FALSE)),"N",HLOOKUP(CO35,$DR$7:$DX37,$DY37,FALSE))</f>
        <v>N</v>
      </c>
      <c r="CP37" s="362" t="str">
        <f>IF(ISERROR(HLOOKUP(CP35,$DR$7:$DX37,$DY37,FALSE)),"N",HLOOKUP(CP35,$DR$7:$DX37,$DY37,FALSE))</f>
        <v>N</v>
      </c>
      <c r="CQ37" s="362" t="str">
        <f>IF(ISERROR(HLOOKUP(CQ35,$DR$7:$DX37,$DY37,FALSE)),"N",HLOOKUP(CQ35,$DR$7:$DX37,$DY37,FALSE))</f>
        <v>N</v>
      </c>
      <c r="CR37" s="362" t="str">
        <f>IF(ISERROR(HLOOKUP(CR35,$DR$7:$DX37,$DY37,FALSE)),"N",HLOOKUP(CR35,$DR$7:$DX37,$DY37,FALSE))</f>
        <v>N</v>
      </c>
      <c r="CS37" s="362" t="str">
        <f>IF(ISERROR(HLOOKUP(CS35,$DR$7:$DX37,$DY37,FALSE)),"N",HLOOKUP(CS35,$DR$7:$DX37,$DY37,FALSE))</f>
        <v>N</v>
      </c>
      <c r="CT37" s="362" t="str">
        <f>IF(ISERROR(HLOOKUP(CT35,$DR$7:$DX37,$DY37,FALSE)),"N",HLOOKUP(CT35,$DR$7:$DX37,$DY37,FALSE))</f>
        <v>N</v>
      </c>
      <c r="CU37" s="362" t="str">
        <f>IF(ISERROR(HLOOKUP(CU35,$DR$7:$DX37,$DY37,FALSE)),"N",HLOOKUP(CU35,$DR$7:$DX37,$DY37,FALSE))</f>
        <v>N</v>
      </c>
      <c r="CV37" s="362" t="str">
        <f>IF(ISERROR(HLOOKUP(CV35,$DR$7:$DX37,$DY37,FALSE)),"N",HLOOKUP(CV35,$DR$7:$DX37,$DY37,FALSE))</f>
        <v>N</v>
      </c>
      <c r="CW37" s="362" t="str">
        <f>IF(ISERROR(HLOOKUP(CW35,$DR$7:$DX37,$DY37,FALSE)),"N",HLOOKUP(CW35,$DR$7:$DX37,$DY37,FALSE))</f>
        <v>N</v>
      </c>
      <c r="CX37" s="362" t="str">
        <f>IF(ISERROR(HLOOKUP(CX35,$DR$7:$DX37,$DY37,FALSE)),"N",HLOOKUP(CX35,$DR$7:$DX37,$DY37,FALSE))</f>
        <v>N</v>
      </c>
      <c r="CY37" s="362" t="str">
        <f>IF(ISERROR(HLOOKUP(CY35,$DR$7:$DX37,$DY37,FALSE)),"N",HLOOKUP(CY35,$DR$7:$DX37,$DY37,FALSE))</f>
        <v>N</v>
      </c>
      <c r="CZ37" s="362" t="str">
        <f>IF(ISERROR(HLOOKUP(CZ35,$DR$7:$DX37,$DY37,FALSE)),"N",HLOOKUP(CZ35,$DR$7:$DX37,$DY37,FALSE))</f>
        <v>N</v>
      </c>
      <c r="DA37" s="362" t="str">
        <f>IF(ISERROR(HLOOKUP(DA35,$DR$7:$DX37,$DY37,FALSE)),"N",HLOOKUP(DA35,$DR$7:$DX37,$DY37,FALSE))</f>
        <v>N</v>
      </c>
      <c r="DB37" s="362" t="str">
        <f>IF(ISERROR(HLOOKUP(DB35,$DR$7:$DX37,$DY37,FALSE)),"N",HLOOKUP(DB35,$DR$7:$DX37,$DY37,FALSE))</f>
        <v>N</v>
      </c>
      <c r="DC37" s="362" t="str">
        <f>IF(ISERROR(HLOOKUP(DC35,$DR$7:$DX37,$DY37,FALSE)),"N",HLOOKUP(DC35,$DR$7:$DX37,$DY37,FALSE))</f>
        <v>N</v>
      </c>
      <c r="DD37" s="362" t="str">
        <f>IF(ISERROR(HLOOKUP(DD35,$DR$7:$DX37,$DY37,FALSE)),"N",HLOOKUP(DD35,$DR$7:$DX37,$DY37,FALSE))</f>
        <v>N</v>
      </c>
      <c r="DE37" s="362" t="str">
        <f>IF(ISERROR(HLOOKUP(DE35,$DR$7:$DX37,$DY37,FALSE)),"N",HLOOKUP(DE35,$DR$7:$DX37,$DY37,FALSE))</f>
        <v>N</v>
      </c>
      <c r="DF37" s="362" t="str">
        <f>IF(ISERROR(HLOOKUP(DF35,$DR$7:$DX37,$DY37,FALSE)),"N",HLOOKUP(DF35,$DR$7:$DX37,$DY37,FALSE))</f>
        <v>N</v>
      </c>
      <c r="DG37" s="362" t="str">
        <f>IF(ISERROR(HLOOKUP(DG35,$DR$7:$DX37,$DY37,FALSE)),"N",HLOOKUP(DG35,$DR$7:$DX37,$DY37,FALSE))</f>
        <v>N</v>
      </c>
      <c r="DH37" s="362" t="str">
        <f>IF(ISERROR(HLOOKUP(DH35,$DR$7:$DX37,$DY37,FALSE)),"N",HLOOKUP(DH35,$DR$7:$DX37,$DY37,FALSE))</f>
        <v>N</v>
      </c>
      <c r="DI37" s="362" t="str">
        <f>IF(ISERROR(HLOOKUP(DI35,$DR$7:$DX37,$DY37,FALSE)),"N",HLOOKUP(DI35,$DR$7:$DX37,$DY37,FALSE))</f>
        <v>N</v>
      </c>
      <c r="DJ37" s="362" t="str">
        <f>IF(ISERROR(HLOOKUP(DJ35,$DR$7:$DX37,$DY37,FALSE)),"N",HLOOKUP(DJ35,$DR$7:$DX37,$DY37,FALSE))</f>
        <v>N</v>
      </c>
      <c r="DK37" s="362" t="str">
        <f>IF(ISERROR(HLOOKUP(DK35,$DR$7:$DX37,$DY37,FALSE)),"N",HLOOKUP(DK35,$DR$7:$DX37,$DY37,FALSE))</f>
        <v>N</v>
      </c>
      <c r="DL37" s="362" t="str">
        <f>IF(ISERROR(HLOOKUP(DL35,$DR$7:$DX37,$DY37,FALSE)),"N",HLOOKUP(DL35,$DR$7:$DX37,$DY37,FALSE))</f>
        <v>N</v>
      </c>
      <c r="DM37" s="362" t="str">
        <f>IF(ISERROR(HLOOKUP(DM35,$DR$7:$DX37,$DY37,FALSE)),"N",HLOOKUP(DM35,$DR$7:$DX37,$DY37,FALSE))</f>
        <v>N</v>
      </c>
      <c r="DN37" s="362" t="str">
        <f>IF(ISERROR(HLOOKUP(DN35,$DR$7:$DX37,$DY37,FALSE)),"N",HLOOKUP(DN35,$DR$7:$DX37,$DY37,FALSE))</f>
        <v>N</v>
      </c>
      <c r="DO37" s="362" t="str">
        <f>IF(ISERROR(HLOOKUP(DO35,$DR$7:$DX37,$DY37,FALSE)),"N",HLOOKUP(DO35,$DR$7:$DX37,$DY37,FALSE))</f>
        <v>N</v>
      </c>
      <c r="DP37" s="362">
        <f t="shared" si="25"/>
        <v>0</v>
      </c>
      <c r="DQ37" s="362">
        <f t="shared" si="26"/>
        <v>30</v>
      </c>
      <c r="DR37" s="362" t="str">
        <f>IF('DB Func'!M32&gt;0,"S","N")</f>
        <v>N</v>
      </c>
      <c r="DS37" s="362" t="str">
        <f>IF('DB Func'!R32&gt;0,"S","N")</f>
        <v>N</v>
      </c>
      <c r="DT37" s="362" t="str">
        <f>IF('DB Func'!W32&gt;0,"S","N")</f>
        <v>N</v>
      </c>
      <c r="DU37" s="362" t="str">
        <f>IF('DB Func'!AB32&gt;0,"S","N")</f>
        <v>N</v>
      </c>
      <c r="DV37" s="362" t="str">
        <f>IF('DB Func'!AG32&gt;0,"S","N")</f>
        <v>N</v>
      </c>
      <c r="DW37" s="362" t="str">
        <f>IF('DB Func'!AL32&gt;0,"S","N")</f>
        <v>N</v>
      </c>
      <c r="DX37" s="362" t="str">
        <f>IF('DB Func'!AQ32&gt;0,"S","N")</f>
        <v>N</v>
      </c>
      <c r="DY37" s="362">
        <v>31</v>
      </c>
      <c r="DZ37" s="369">
        <f ca="1">'DB Func'!C32</f>
        <v>0</v>
      </c>
      <c r="EA37" s="362" t="str">
        <f t="shared" ca="1" si="37"/>
        <v>s</v>
      </c>
      <c r="EB37" s="362" t="str">
        <f t="shared" ca="1" si="37"/>
        <v>s</v>
      </c>
      <c r="EC37" s="362" t="str">
        <f t="shared" ca="1" si="37"/>
        <v>s</v>
      </c>
      <c r="ED37" s="362" t="str">
        <f t="shared" ca="1" si="37"/>
        <v>s</v>
      </c>
      <c r="EE37" s="362" t="str">
        <f t="shared" ca="1" si="37"/>
        <v>s</v>
      </c>
      <c r="EF37" s="362" t="str">
        <f t="shared" ca="1" si="37"/>
        <v>s</v>
      </c>
      <c r="EG37" s="362" t="str">
        <f t="shared" ca="1" si="37"/>
        <v>s</v>
      </c>
      <c r="EH37" s="362" t="str">
        <f t="shared" ca="1" si="37"/>
        <v>s</v>
      </c>
      <c r="EI37" s="362" t="str">
        <f t="shared" ca="1" si="37"/>
        <v>s</v>
      </c>
      <c r="EJ37" s="362" t="str">
        <f t="shared" ca="1" si="37"/>
        <v>s</v>
      </c>
      <c r="EK37" s="362" t="str">
        <f t="shared" ca="1" si="37"/>
        <v>s</v>
      </c>
      <c r="EL37" s="362" t="str">
        <f t="shared" ca="1" si="37"/>
        <v>s</v>
      </c>
      <c r="EM37" s="362" t="str">
        <f t="shared" ca="1" si="37"/>
        <v>s</v>
      </c>
      <c r="EN37" s="362" t="str">
        <f t="shared" ca="1" si="37"/>
        <v>s</v>
      </c>
      <c r="EO37" s="362" t="str">
        <f t="shared" ca="1" si="37"/>
        <v>s</v>
      </c>
      <c r="EP37" s="362" t="str">
        <f t="shared" ca="1" si="37"/>
        <v>s</v>
      </c>
      <c r="EQ37" s="362" t="str">
        <f t="shared" ca="1" si="36"/>
        <v>s</v>
      </c>
      <c r="ER37" s="362" t="str">
        <f t="shared" ca="1" si="36"/>
        <v>s</v>
      </c>
      <c r="ES37" s="362" t="str">
        <f t="shared" ca="1" si="36"/>
        <v>s</v>
      </c>
      <c r="ET37" s="362" t="str">
        <f t="shared" ca="1" si="36"/>
        <v>s</v>
      </c>
      <c r="EU37" s="362" t="str">
        <f t="shared" ca="1" si="28"/>
        <v>s</v>
      </c>
      <c r="EV37" s="362" t="str">
        <f t="shared" ca="1" si="36"/>
        <v>s</v>
      </c>
      <c r="EW37" s="362" t="str">
        <f t="shared" ca="1" si="36"/>
        <v>s</v>
      </c>
      <c r="EX37" s="362" t="str">
        <f t="shared" ca="1" si="36"/>
        <v>s</v>
      </c>
      <c r="EY37" s="362" t="str">
        <f t="shared" ca="1" si="36"/>
        <v>s</v>
      </c>
      <c r="EZ37" s="362" t="str">
        <f t="shared" ca="1" si="36"/>
        <v>s</v>
      </c>
      <c r="FA37" s="362" t="str">
        <f t="shared" ca="1" si="36"/>
        <v>s</v>
      </c>
      <c r="FB37" s="362" t="str">
        <f t="shared" ca="1" si="36"/>
        <v>s</v>
      </c>
      <c r="FC37" s="362" t="str">
        <f t="shared" ca="1" si="36"/>
        <v>s</v>
      </c>
      <c r="FD37" s="362" t="str">
        <f t="shared" ca="1" si="36"/>
        <v>s</v>
      </c>
      <c r="FE37" s="362">
        <f t="shared" ca="1" si="30"/>
        <v>30</v>
      </c>
      <c r="FF37" s="362">
        <f t="shared" ca="1" si="31"/>
        <v>0</v>
      </c>
      <c r="FG37" s="362" t="str">
        <f ca="1">IF(AND(YEAR(DZ37)='P Gerais'!D35,MONTH(Lanc!EA37)=4,DAY(Lanc!EA37)&gt;1),"S","N")</f>
        <v>N</v>
      </c>
      <c r="FH37" s="364">
        <f t="shared" ca="1" si="32"/>
        <v>0</v>
      </c>
      <c r="FI37" s="364">
        <f t="shared" si="33"/>
        <v>0</v>
      </c>
      <c r="FJ37" s="387">
        <f t="shared" ca="1" si="34"/>
        <v>0</v>
      </c>
      <c r="FP37" s="363">
        <f ca="1">((FH37-FJ37-FI37+AZ37+AQ37+SUM(Z37:AA37)+SUM(AW37:AX37)+AK37)*IF('DB Func'!GG32="ok",'DB Func'!GD32,0))</f>
        <v>0</v>
      </c>
      <c r="FR37" s="389">
        <f t="shared" ca="1" si="35"/>
        <v>0</v>
      </c>
      <c r="GV37" s="49"/>
      <c r="GW37" s="49"/>
      <c r="GX37" s="49"/>
      <c r="GY37" s="49"/>
      <c r="GZ37" s="49"/>
      <c r="HA37" s="49"/>
      <c r="HB37" s="49"/>
      <c r="HC37" s="49"/>
    </row>
    <row r="38" spans="1:211" ht="30" customHeight="1" thickTop="1">
      <c r="A38" s="342"/>
      <c r="B38" s="195"/>
      <c r="C38" s="195"/>
      <c r="D38" s="195"/>
      <c r="E38" s="195"/>
      <c r="F38" s="195"/>
      <c r="G38" s="195"/>
      <c r="H38" s="195"/>
      <c r="I38" s="195"/>
      <c r="J38" s="195"/>
      <c r="K38" s="195"/>
      <c r="L38" s="195"/>
      <c r="M38" s="195"/>
      <c r="N38" s="195"/>
      <c r="O38" s="195"/>
      <c r="P38" s="195"/>
      <c r="Q38" s="195"/>
      <c r="R38" s="195"/>
      <c r="S38" s="195"/>
      <c r="T38" s="195"/>
      <c r="U38" s="195"/>
      <c r="V38" s="195"/>
      <c r="W38" s="195"/>
      <c r="X38" s="195"/>
      <c r="Y38" s="195"/>
      <c r="Z38" s="195"/>
      <c r="AA38" s="195"/>
      <c r="AB38" s="195"/>
      <c r="AC38" s="195"/>
      <c r="AD38" s="195"/>
      <c r="AE38" s="195"/>
      <c r="AF38" s="195"/>
      <c r="AK38" s="364">
        <f ca="1">SUM(AK8:AK37)</f>
        <v>0</v>
      </c>
      <c r="AL38" s="364">
        <f t="shared" ref="AL38:CW38" ca="1" si="38">SUM(AL8:AL37)</f>
        <v>0</v>
      </c>
      <c r="AM38" s="364">
        <f t="shared" ca="1" si="38"/>
        <v>0</v>
      </c>
      <c r="AN38" s="364">
        <f t="shared" ca="1" si="38"/>
        <v>0</v>
      </c>
      <c r="AO38" s="364">
        <f t="shared" ca="1" si="38"/>
        <v>0</v>
      </c>
      <c r="AP38" s="364">
        <f t="shared" ca="1" si="38"/>
        <v>0</v>
      </c>
      <c r="AQ38" s="364">
        <f t="shared" ca="1" si="38"/>
        <v>0</v>
      </c>
      <c r="AR38" s="364">
        <f t="shared" si="38"/>
        <v>0</v>
      </c>
      <c r="AS38" s="364">
        <f t="shared" si="38"/>
        <v>0</v>
      </c>
      <c r="AT38" s="364">
        <f t="shared" si="38"/>
        <v>0</v>
      </c>
      <c r="AU38" s="364">
        <f t="shared" si="38"/>
        <v>0</v>
      </c>
      <c r="AV38" s="364">
        <f t="shared" si="38"/>
        <v>0</v>
      </c>
      <c r="AW38" s="364">
        <f t="shared" ca="1" si="38"/>
        <v>0</v>
      </c>
      <c r="AX38" s="364">
        <f t="shared" ca="1" si="38"/>
        <v>0</v>
      </c>
      <c r="AY38" s="364">
        <f t="shared" ca="1" si="38"/>
        <v>0</v>
      </c>
      <c r="AZ38" s="364">
        <f t="shared" si="38"/>
        <v>0</v>
      </c>
      <c r="BA38" s="364">
        <f t="shared" ca="1" si="38"/>
        <v>0</v>
      </c>
      <c r="BB38" s="364">
        <f t="shared" ca="1" si="38"/>
        <v>2.4000000000000008</v>
      </c>
      <c r="BC38" s="364">
        <f t="shared" ca="1" si="38"/>
        <v>0</v>
      </c>
      <c r="BD38" s="364">
        <f t="shared" ca="1" si="38"/>
        <v>0</v>
      </c>
      <c r="BE38" s="364">
        <f t="shared" ca="1" si="38"/>
        <v>0</v>
      </c>
      <c r="BF38" s="364">
        <f t="shared" ca="1" si="38"/>
        <v>0</v>
      </c>
      <c r="BG38" s="364">
        <f t="shared" ca="1" si="38"/>
        <v>0</v>
      </c>
      <c r="BH38" s="364">
        <f t="shared" ca="1" si="38"/>
        <v>0</v>
      </c>
      <c r="BI38" s="364">
        <f t="shared" ca="1" si="38"/>
        <v>0</v>
      </c>
      <c r="BJ38" s="364">
        <f t="shared" ca="1" si="38"/>
        <v>0</v>
      </c>
      <c r="BK38" s="364">
        <f t="shared" ca="1" si="38"/>
        <v>0</v>
      </c>
      <c r="BL38" s="364">
        <f t="shared" ca="1" si="38"/>
        <v>0</v>
      </c>
      <c r="BM38" s="364">
        <f t="shared" ca="1" si="38"/>
        <v>0</v>
      </c>
      <c r="BN38" s="364">
        <f t="shared" ca="1" si="38"/>
        <v>0</v>
      </c>
      <c r="BO38" s="364">
        <f t="shared" ca="1" si="38"/>
        <v>0</v>
      </c>
      <c r="BP38" s="364">
        <f t="shared" ca="1" si="38"/>
        <v>0</v>
      </c>
      <c r="BQ38" s="364">
        <f t="shared" ca="1" si="38"/>
        <v>2.4000000000000008</v>
      </c>
      <c r="BR38" s="364">
        <f t="shared" ca="1" si="38"/>
        <v>0</v>
      </c>
      <c r="BS38" s="364">
        <f t="shared" ca="1" si="38"/>
        <v>0</v>
      </c>
      <c r="BT38" s="364">
        <f t="shared" ca="1" si="38"/>
        <v>0</v>
      </c>
      <c r="BU38" s="364">
        <f t="shared" ca="1" si="38"/>
        <v>0</v>
      </c>
      <c r="BV38" s="364">
        <f t="shared" ca="1" si="38"/>
        <v>-2.4000000000000008</v>
      </c>
      <c r="BW38" s="364">
        <f t="shared" ca="1" si="38"/>
        <v>-2.4000000000000008</v>
      </c>
      <c r="BX38" s="364">
        <f t="shared" ca="1" si="38"/>
        <v>0</v>
      </c>
      <c r="BY38" s="364">
        <f t="shared" ca="1" si="38"/>
        <v>0</v>
      </c>
      <c r="BZ38" s="364">
        <f t="shared" ca="1" si="38"/>
        <v>0</v>
      </c>
      <c r="CA38" s="364">
        <f t="shared" si="38"/>
        <v>0</v>
      </c>
      <c r="CB38" s="364">
        <f t="shared" ca="1" si="38"/>
        <v>0</v>
      </c>
      <c r="CC38" s="364">
        <f t="shared" si="38"/>
        <v>0</v>
      </c>
      <c r="CD38" s="364">
        <f t="shared" si="38"/>
        <v>0</v>
      </c>
      <c r="CE38" s="364">
        <f t="shared" si="38"/>
        <v>0</v>
      </c>
      <c r="CF38" s="364">
        <f t="shared" ca="1" si="38"/>
        <v>0</v>
      </c>
      <c r="CG38" s="364">
        <f t="shared" ca="1" si="38"/>
        <v>0</v>
      </c>
      <c r="CH38" s="364">
        <f t="shared" ca="1" si="38"/>
        <v>0</v>
      </c>
      <c r="CI38" s="364">
        <f t="shared" ca="1" si="38"/>
        <v>0</v>
      </c>
      <c r="CJ38" s="364">
        <f t="shared" si="38"/>
        <v>1365</v>
      </c>
      <c r="CK38" s="364">
        <f t="shared" si="38"/>
        <v>0</v>
      </c>
      <c r="CL38" s="364">
        <f t="shared" ca="1" si="38"/>
        <v>0</v>
      </c>
      <c r="CM38" s="364">
        <f t="shared" ca="1" si="38"/>
        <v>0</v>
      </c>
      <c r="CN38" s="364">
        <f t="shared" ca="1" si="38"/>
        <v>0</v>
      </c>
      <c r="CO38" s="364">
        <f t="shared" si="38"/>
        <v>0</v>
      </c>
      <c r="CP38" s="364">
        <f t="shared" ca="1" si="38"/>
        <v>0</v>
      </c>
      <c r="CQ38" s="364">
        <f t="shared" ca="1" si="38"/>
        <v>0</v>
      </c>
      <c r="CR38" s="364">
        <f t="shared" ca="1" si="38"/>
        <v>0</v>
      </c>
      <c r="CS38" s="364">
        <f t="shared" ca="1" si="38"/>
        <v>0</v>
      </c>
      <c r="CT38" s="364">
        <f t="shared" ca="1" si="38"/>
        <v>0</v>
      </c>
      <c r="CU38" s="364">
        <f t="shared" ca="1" si="38"/>
        <v>0</v>
      </c>
      <c r="CV38" s="364">
        <f t="shared" si="38"/>
        <v>0</v>
      </c>
      <c r="CW38" s="364">
        <f t="shared" ca="1" si="38"/>
        <v>0</v>
      </c>
      <c r="CX38" s="364">
        <f t="shared" ref="CX38:FH38" ca="1" si="39">SUM(CX8:CX37)</f>
        <v>0</v>
      </c>
      <c r="CY38" s="364">
        <f t="shared" ca="1" si="39"/>
        <v>0</v>
      </c>
      <c r="CZ38" s="364">
        <f t="shared" ca="1" si="39"/>
        <v>0</v>
      </c>
      <c r="DA38" s="364">
        <f t="shared" ca="1" si="39"/>
        <v>0</v>
      </c>
      <c r="DB38" s="364">
        <f t="shared" ca="1" si="39"/>
        <v>0</v>
      </c>
      <c r="DC38" s="364">
        <f t="shared" si="39"/>
        <v>0</v>
      </c>
      <c r="DD38" s="364">
        <f t="shared" ca="1" si="39"/>
        <v>0</v>
      </c>
      <c r="DE38" s="364">
        <f t="shared" ca="1" si="39"/>
        <v>0</v>
      </c>
      <c r="DF38" s="364">
        <f t="shared" ca="1" si="39"/>
        <v>0</v>
      </c>
      <c r="DG38" s="364">
        <f t="shared" ca="1" si="39"/>
        <v>0</v>
      </c>
      <c r="DH38" s="364">
        <f t="shared" ca="1" si="39"/>
        <v>0</v>
      </c>
      <c r="DI38" s="364">
        <f t="shared" ca="1" si="39"/>
        <v>0</v>
      </c>
      <c r="DJ38" s="364">
        <f t="shared" si="39"/>
        <v>0</v>
      </c>
      <c r="DK38" s="364">
        <f t="shared" ca="1" si="39"/>
        <v>0</v>
      </c>
      <c r="DL38" s="364">
        <f t="shared" ca="1" si="39"/>
        <v>0</v>
      </c>
      <c r="DM38" s="364">
        <f t="shared" ca="1" si="39"/>
        <v>0</v>
      </c>
      <c r="DN38" s="364">
        <f t="shared" ca="1" si="39"/>
        <v>0</v>
      </c>
      <c r="DO38" s="364">
        <f t="shared" ca="1" si="39"/>
        <v>0</v>
      </c>
      <c r="DP38" s="364">
        <f t="shared" ca="1" si="39"/>
        <v>0</v>
      </c>
      <c r="DQ38" s="364">
        <f t="shared" ca="1" si="39"/>
        <v>900</v>
      </c>
      <c r="DR38" s="364">
        <f t="shared" ca="1" si="39"/>
        <v>0</v>
      </c>
      <c r="DS38" s="364">
        <f t="shared" ca="1" si="39"/>
        <v>0</v>
      </c>
      <c r="DT38" s="364">
        <f t="shared" ca="1" si="39"/>
        <v>0</v>
      </c>
      <c r="DU38" s="364">
        <f t="shared" ca="1" si="39"/>
        <v>0</v>
      </c>
      <c r="DV38" s="364">
        <f t="shared" ca="1" si="39"/>
        <v>0</v>
      </c>
      <c r="DW38" s="364">
        <f t="shared" ca="1" si="39"/>
        <v>0</v>
      </c>
      <c r="DX38" s="364">
        <f t="shared" ca="1" si="39"/>
        <v>0</v>
      </c>
      <c r="DY38" s="364">
        <f t="shared" si="39"/>
        <v>495</v>
      </c>
      <c r="DZ38" s="364">
        <f t="shared" ca="1" si="39"/>
        <v>0</v>
      </c>
      <c r="EA38" s="364">
        <f t="shared" ca="1" si="39"/>
        <v>0</v>
      </c>
      <c r="EB38" s="364">
        <f t="shared" ca="1" si="39"/>
        <v>0</v>
      </c>
      <c r="EC38" s="364">
        <f t="shared" ca="1" si="39"/>
        <v>0</v>
      </c>
      <c r="ED38" s="364">
        <f t="shared" ca="1" si="39"/>
        <v>0</v>
      </c>
      <c r="EE38" s="364">
        <f t="shared" ca="1" si="39"/>
        <v>0</v>
      </c>
      <c r="EF38" s="364">
        <f t="shared" ca="1" si="39"/>
        <v>0</v>
      </c>
      <c r="EG38" s="364">
        <f t="shared" ca="1" si="39"/>
        <v>0</v>
      </c>
      <c r="EH38" s="364">
        <f t="shared" ca="1" si="39"/>
        <v>0</v>
      </c>
      <c r="EI38" s="364">
        <f t="shared" ca="1" si="39"/>
        <v>0</v>
      </c>
      <c r="EJ38" s="364">
        <f t="shared" ca="1" si="39"/>
        <v>0</v>
      </c>
      <c r="EK38" s="364">
        <f t="shared" ca="1" si="39"/>
        <v>0</v>
      </c>
      <c r="EL38" s="364">
        <f t="shared" ca="1" si="39"/>
        <v>0</v>
      </c>
      <c r="EM38" s="364">
        <f t="shared" ca="1" si="39"/>
        <v>0</v>
      </c>
      <c r="EN38" s="364">
        <f t="shared" ca="1" si="39"/>
        <v>0</v>
      </c>
      <c r="EO38" s="364">
        <f t="shared" ca="1" si="39"/>
        <v>0</v>
      </c>
      <c r="EP38" s="364">
        <f t="shared" ca="1" si="39"/>
        <v>0</v>
      </c>
      <c r="EQ38" s="364">
        <f t="shared" ca="1" si="39"/>
        <v>0</v>
      </c>
      <c r="ER38" s="364">
        <f t="shared" ca="1" si="39"/>
        <v>0</v>
      </c>
      <c r="ES38" s="364">
        <f t="shared" ca="1" si="39"/>
        <v>0</v>
      </c>
      <c r="ET38" s="364">
        <f t="shared" ca="1" si="39"/>
        <v>0</v>
      </c>
      <c r="EU38" s="364">
        <f t="shared" ca="1" si="39"/>
        <v>0</v>
      </c>
      <c r="EV38" s="364">
        <f t="shared" ca="1" si="39"/>
        <v>0</v>
      </c>
      <c r="EW38" s="364">
        <f t="shared" ca="1" si="39"/>
        <v>0</v>
      </c>
      <c r="EX38" s="364">
        <f t="shared" ca="1" si="39"/>
        <v>0</v>
      </c>
      <c r="EY38" s="364">
        <f t="shared" ca="1" si="39"/>
        <v>0</v>
      </c>
      <c r="EZ38" s="364">
        <f t="shared" ca="1" si="39"/>
        <v>0</v>
      </c>
      <c r="FA38" s="364">
        <f t="shared" ca="1" si="39"/>
        <v>0</v>
      </c>
      <c r="FB38" s="364">
        <f t="shared" ca="1" si="39"/>
        <v>0</v>
      </c>
      <c r="FC38" s="364">
        <f t="shared" ca="1" si="39"/>
        <v>0</v>
      </c>
      <c r="FD38" s="364">
        <f t="shared" ca="1" si="39"/>
        <v>0</v>
      </c>
      <c r="FE38" s="364">
        <f t="shared" ca="1" si="39"/>
        <v>900</v>
      </c>
      <c r="FF38" s="364">
        <f t="shared" ca="1" si="39"/>
        <v>0</v>
      </c>
      <c r="FG38" s="364">
        <f t="shared" ca="1" si="39"/>
        <v>0</v>
      </c>
      <c r="FH38" s="364">
        <f t="shared" ca="1" si="39"/>
        <v>0</v>
      </c>
      <c r="FI38" s="389">
        <f>SUM(FI8:FI37)</f>
        <v>0</v>
      </c>
      <c r="FJ38" s="389">
        <f ca="1">SUM(FJ8:FJ37)</f>
        <v>0</v>
      </c>
      <c r="FK38" s="363">
        <f>SUM(FK8:FK37)</f>
        <v>0</v>
      </c>
      <c r="FL38" s="363">
        <f>SUM(FL8:FL37)</f>
        <v>0</v>
      </c>
      <c r="FP38" s="363">
        <f ca="1">SUM(FP8:FP37)</f>
        <v>0</v>
      </c>
      <c r="FQ38" s="364">
        <f t="shared" ref="FQ38:FR38" si="40">SUM(FQ8:FQ37)</f>
        <v>0.08</v>
      </c>
      <c r="FR38" s="364">
        <f t="shared" ca="1" si="40"/>
        <v>0</v>
      </c>
    </row>
    <row r="39" spans="1:211" ht="30" customHeight="1">
      <c r="A39" s="342"/>
      <c r="B39" s="195"/>
      <c r="C39" s="195"/>
      <c r="D39" s="396">
        <f t="shared" ref="D39:AL39" ca="1" si="41">SUM(D8:D37)</f>
        <v>0</v>
      </c>
      <c r="E39" s="396"/>
      <c r="F39" s="396">
        <f t="shared" ca="1" si="41"/>
        <v>0</v>
      </c>
      <c r="G39" s="396"/>
      <c r="H39" s="396"/>
      <c r="I39" s="396"/>
      <c r="J39" s="396"/>
      <c r="K39" s="396"/>
      <c r="L39" s="396"/>
      <c r="M39" s="396">
        <f t="shared" si="41"/>
        <v>0</v>
      </c>
      <c r="N39" s="396">
        <f t="shared" si="41"/>
        <v>0</v>
      </c>
      <c r="O39" s="396">
        <f t="shared" si="41"/>
        <v>0</v>
      </c>
      <c r="P39" s="396">
        <f t="shared" si="41"/>
        <v>0</v>
      </c>
      <c r="Q39" s="396">
        <f t="shared" si="41"/>
        <v>0</v>
      </c>
      <c r="R39" s="396">
        <f>SUM(R8:R37)</f>
        <v>0</v>
      </c>
      <c r="S39" s="396">
        <f t="shared" ref="S39:Y39" si="42">SUM(S8:S37)</f>
        <v>0</v>
      </c>
      <c r="T39" s="396">
        <f t="shared" si="42"/>
        <v>0</v>
      </c>
      <c r="U39" s="396">
        <f t="shared" si="42"/>
        <v>0</v>
      </c>
      <c r="V39" s="396">
        <f t="shared" si="42"/>
        <v>0</v>
      </c>
      <c r="W39" s="396">
        <f t="shared" si="42"/>
        <v>0</v>
      </c>
      <c r="X39" s="396">
        <f t="shared" si="42"/>
        <v>0</v>
      </c>
      <c r="Y39" s="396">
        <f t="shared" si="42"/>
        <v>0</v>
      </c>
      <c r="Z39" s="396">
        <f t="shared" si="41"/>
        <v>0</v>
      </c>
      <c r="AA39" s="396">
        <f t="shared" si="41"/>
        <v>0</v>
      </c>
      <c r="AB39" s="396">
        <f t="shared" si="41"/>
        <v>0</v>
      </c>
      <c r="AC39" s="396"/>
      <c r="AD39" s="396">
        <f t="shared" si="41"/>
        <v>0</v>
      </c>
      <c r="AE39" s="396">
        <f t="shared" si="41"/>
        <v>0</v>
      </c>
      <c r="AF39" s="396">
        <f t="shared" si="41"/>
        <v>0</v>
      </c>
      <c r="AH39" s="396">
        <f t="shared" ca="1" si="41"/>
        <v>0</v>
      </c>
      <c r="AI39" s="396">
        <f t="shared" si="41"/>
        <v>0</v>
      </c>
      <c r="AJ39" s="364">
        <f t="shared" ca="1" si="41"/>
        <v>0</v>
      </c>
      <c r="AK39" s="364">
        <f t="shared" ca="1" si="41"/>
        <v>0</v>
      </c>
      <c r="AL39" s="364">
        <f t="shared" ca="1" si="41"/>
        <v>0</v>
      </c>
      <c r="AM39" s="364">
        <f t="shared" ref="AM39:CA39" ca="1" si="43">SUM(AM8:AM37)</f>
        <v>0</v>
      </c>
      <c r="AN39" s="364">
        <f t="shared" ca="1" si="43"/>
        <v>0</v>
      </c>
      <c r="AO39" s="364">
        <f t="shared" ca="1" si="43"/>
        <v>0</v>
      </c>
      <c r="AP39" s="364">
        <f t="shared" ca="1" si="43"/>
        <v>0</v>
      </c>
      <c r="AQ39" s="364">
        <f t="shared" ca="1" si="43"/>
        <v>0</v>
      </c>
      <c r="AR39" s="364">
        <f t="shared" si="43"/>
        <v>0</v>
      </c>
      <c r="AS39" s="364">
        <f t="shared" si="43"/>
        <v>0</v>
      </c>
      <c r="AT39" s="364">
        <f t="shared" si="43"/>
        <v>0</v>
      </c>
      <c r="AU39" s="364">
        <f t="shared" si="43"/>
        <v>0</v>
      </c>
      <c r="AV39" s="364">
        <f t="shared" si="43"/>
        <v>0</v>
      </c>
      <c r="AW39" s="364">
        <f t="shared" ca="1" si="43"/>
        <v>0</v>
      </c>
      <c r="AX39" s="364">
        <f t="shared" ca="1" si="43"/>
        <v>0</v>
      </c>
      <c r="AY39" s="364">
        <f t="shared" ca="1" si="43"/>
        <v>0</v>
      </c>
      <c r="AZ39" s="364">
        <f t="shared" si="43"/>
        <v>0</v>
      </c>
      <c r="BA39" s="364">
        <f t="shared" ca="1" si="43"/>
        <v>0</v>
      </c>
      <c r="BB39" s="364">
        <f t="shared" ca="1" si="43"/>
        <v>2.4000000000000008</v>
      </c>
      <c r="BC39" s="364">
        <f t="shared" ca="1" si="43"/>
        <v>0</v>
      </c>
      <c r="BD39" s="364">
        <f t="shared" ca="1" si="43"/>
        <v>0</v>
      </c>
      <c r="BE39" s="364">
        <f t="shared" ca="1" si="43"/>
        <v>0</v>
      </c>
      <c r="BF39" s="364">
        <f t="shared" ca="1" si="43"/>
        <v>0</v>
      </c>
      <c r="BG39" s="364">
        <f t="shared" ca="1" si="43"/>
        <v>0</v>
      </c>
      <c r="BH39" s="364">
        <f t="shared" ca="1" si="43"/>
        <v>0</v>
      </c>
      <c r="BI39" s="364">
        <f t="shared" ca="1" si="43"/>
        <v>0</v>
      </c>
      <c r="BJ39" s="364">
        <f t="shared" ca="1" si="43"/>
        <v>0</v>
      </c>
      <c r="BK39" s="364"/>
      <c r="BL39" s="364">
        <f t="shared" ca="1" si="43"/>
        <v>0</v>
      </c>
      <c r="BM39" s="364">
        <f t="shared" ca="1" si="43"/>
        <v>0</v>
      </c>
      <c r="BN39" s="364">
        <f t="shared" ca="1" si="43"/>
        <v>0</v>
      </c>
      <c r="BO39" s="364">
        <f t="shared" ca="1" si="43"/>
        <v>0</v>
      </c>
      <c r="BP39" s="364">
        <f t="shared" ca="1" si="43"/>
        <v>0</v>
      </c>
      <c r="BQ39" s="364">
        <f t="shared" ca="1" si="43"/>
        <v>2.4000000000000008</v>
      </c>
      <c r="BR39" s="364">
        <f t="shared" ca="1" si="43"/>
        <v>0</v>
      </c>
      <c r="BS39" s="364">
        <f t="shared" ca="1" si="43"/>
        <v>0</v>
      </c>
      <c r="BT39" s="364">
        <f t="shared" ca="1" si="43"/>
        <v>0</v>
      </c>
      <c r="BU39" s="364">
        <f t="shared" ca="1" si="43"/>
        <v>0</v>
      </c>
      <c r="BV39" s="364">
        <f t="shared" ca="1" si="43"/>
        <v>-2.4000000000000008</v>
      </c>
      <c r="BW39" s="364">
        <f t="shared" ca="1" si="43"/>
        <v>-2.4000000000000008</v>
      </c>
      <c r="BX39" s="364">
        <f t="shared" ca="1" si="43"/>
        <v>0</v>
      </c>
      <c r="BY39" s="364">
        <f t="shared" ca="1" si="43"/>
        <v>0</v>
      </c>
      <c r="BZ39" s="364">
        <f t="shared" ca="1" si="43"/>
        <v>0</v>
      </c>
      <c r="CA39" s="364">
        <f t="shared" si="43"/>
        <v>0</v>
      </c>
      <c r="CK39" s="364">
        <f>SUM(CK8:CK37)</f>
        <v>0</v>
      </c>
      <c r="CM39" s="364">
        <f ca="1">SUM(CM8:CM37)</f>
        <v>0</v>
      </c>
      <c r="CN39" s="364">
        <f ca="1">SUM(CN8:CN37)</f>
        <v>0</v>
      </c>
      <c r="CO39" s="364">
        <f>SUM(CO8:CO37)</f>
        <v>0</v>
      </c>
    </row>
    <row r="40" spans="1:211" ht="30" customHeight="1">
      <c r="A40" s="342"/>
      <c r="B40" s="195"/>
      <c r="C40" s="195"/>
      <c r="D40" s="195"/>
      <c r="E40" s="195"/>
      <c r="F40" s="195"/>
      <c r="G40" s="195"/>
      <c r="H40" s="195"/>
      <c r="I40" s="195"/>
      <c r="J40" s="195"/>
      <c r="K40" s="195"/>
      <c r="L40" s="195"/>
      <c r="M40" s="195"/>
      <c r="N40" s="195"/>
      <c r="O40" s="195"/>
      <c r="P40" s="195"/>
      <c r="Q40" s="195"/>
      <c r="R40" s="195"/>
      <c r="S40" s="195"/>
      <c r="T40" s="195"/>
      <c r="U40" s="195"/>
      <c r="V40" s="195"/>
      <c r="W40" s="195"/>
      <c r="X40" s="195"/>
      <c r="Y40" s="195"/>
      <c r="Z40" s="195"/>
      <c r="AA40" s="195"/>
      <c r="AB40" s="195"/>
      <c r="AC40" s="195"/>
      <c r="AD40" s="195"/>
      <c r="AE40" s="195"/>
      <c r="AF40" s="195"/>
    </row>
    <row r="41" spans="1:211" ht="30" customHeight="1">
      <c r="A41" s="342"/>
      <c r="B41" s="195"/>
      <c r="C41" s="195"/>
      <c r="D41" s="195"/>
      <c r="E41" s="195"/>
      <c r="F41" s="195"/>
      <c r="G41" s="195"/>
      <c r="H41" s="195"/>
      <c r="I41" s="195"/>
      <c r="J41" s="195"/>
      <c r="K41" s="195"/>
      <c r="L41" s="195"/>
      <c r="M41" s="195"/>
      <c r="N41" s="195"/>
      <c r="O41" s="195"/>
      <c r="P41" s="195"/>
      <c r="Q41" s="195"/>
      <c r="R41" s="195"/>
      <c r="S41" s="195"/>
      <c r="T41" s="195"/>
      <c r="U41" s="195"/>
      <c r="V41" s="195"/>
      <c r="W41" s="195"/>
      <c r="X41" s="195"/>
      <c r="Y41" s="195"/>
      <c r="Z41" s="195"/>
      <c r="AA41" s="195"/>
      <c r="AB41" s="195"/>
      <c r="AC41" s="195"/>
      <c r="AD41" s="195"/>
      <c r="AE41" s="195"/>
      <c r="AF41" s="195"/>
    </row>
    <row r="42" spans="1:211" ht="30" customHeight="1">
      <c r="A42" s="342"/>
      <c r="B42" s="195"/>
      <c r="C42" s="195"/>
      <c r="D42" s="195"/>
      <c r="E42" s="195"/>
      <c r="F42" s="195"/>
      <c r="G42" s="195"/>
      <c r="H42" s="195"/>
      <c r="I42" s="195"/>
      <c r="J42" s="195"/>
      <c r="K42" s="195"/>
      <c r="L42" s="195"/>
      <c r="M42" s="195"/>
      <c r="N42" s="195"/>
      <c r="O42" s="195"/>
      <c r="P42" s="195"/>
      <c r="Q42" s="195"/>
      <c r="R42" s="195"/>
      <c r="S42" s="195"/>
      <c r="T42" s="195"/>
      <c r="U42" s="195"/>
      <c r="V42" s="195"/>
      <c r="W42" s="195"/>
      <c r="X42" s="195"/>
      <c r="Y42" s="195"/>
      <c r="Z42" s="195"/>
      <c r="AA42" s="195"/>
      <c r="AB42" s="195"/>
      <c r="AC42" s="195"/>
      <c r="AD42" s="195"/>
      <c r="AE42" s="195"/>
      <c r="AF42" s="195"/>
      <c r="AH42" s="195">
        <f>COLUMN(AE1)</f>
        <v>31</v>
      </c>
      <c r="AI42" s="195">
        <f>COLUMN(AF1)</f>
        <v>32</v>
      </c>
      <c r="AJ42" s="362">
        <f t="shared" ref="AJ42:CF42" si="44">COLUMN(AH1)</f>
        <v>34</v>
      </c>
      <c r="AK42" s="362">
        <f t="shared" si="44"/>
        <v>35</v>
      </c>
      <c r="AL42" s="362">
        <f t="shared" si="44"/>
        <v>36</v>
      </c>
      <c r="AM42" s="362">
        <f t="shared" si="44"/>
        <v>37</v>
      </c>
      <c r="AN42" s="362">
        <f t="shared" si="44"/>
        <v>38</v>
      </c>
      <c r="AO42" s="362">
        <f t="shared" si="44"/>
        <v>39</v>
      </c>
      <c r="AP42" s="362">
        <f t="shared" si="44"/>
        <v>40</v>
      </c>
      <c r="AQ42" s="362">
        <f t="shared" si="44"/>
        <v>41</v>
      </c>
      <c r="AR42" s="362">
        <f t="shared" si="44"/>
        <v>42</v>
      </c>
      <c r="AS42" s="362">
        <f t="shared" si="44"/>
        <v>43</v>
      </c>
      <c r="AT42" s="362">
        <f t="shared" si="44"/>
        <v>44</v>
      </c>
      <c r="AU42" s="362">
        <f t="shared" si="44"/>
        <v>45</v>
      </c>
      <c r="AV42" s="362">
        <f t="shared" si="44"/>
        <v>46</v>
      </c>
      <c r="AW42" s="362">
        <f t="shared" si="44"/>
        <v>47</v>
      </c>
      <c r="AX42" s="362">
        <f t="shared" si="44"/>
        <v>48</v>
      </c>
      <c r="AY42" s="362">
        <f t="shared" si="44"/>
        <v>49</v>
      </c>
      <c r="AZ42" s="362">
        <f t="shared" si="44"/>
        <v>50</v>
      </c>
      <c r="BA42" s="362">
        <f t="shared" si="44"/>
        <v>51</v>
      </c>
      <c r="BB42" s="362">
        <f t="shared" si="44"/>
        <v>52</v>
      </c>
      <c r="BC42" s="362">
        <f t="shared" si="44"/>
        <v>53</v>
      </c>
      <c r="BD42" s="362">
        <f t="shared" si="44"/>
        <v>54</v>
      </c>
      <c r="BE42" s="362">
        <f t="shared" si="44"/>
        <v>55</v>
      </c>
      <c r="BF42" s="362">
        <f t="shared" si="44"/>
        <v>56</v>
      </c>
      <c r="BG42" s="362">
        <f t="shared" si="44"/>
        <v>57</v>
      </c>
      <c r="BH42" s="362">
        <f t="shared" si="44"/>
        <v>58</v>
      </c>
      <c r="BI42" s="362">
        <f t="shared" si="44"/>
        <v>59</v>
      </c>
      <c r="BJ42" s="362">
        <f t="shared" si="44"/>
        <v>60</v>
      </c>
      <c r="BL42" s="362">
        <f>COLUMN(BI1)</f>
        <v>61</v>
      </c>
      <c r="BM42" s="362">
        <f>COLUMN(BJ1)</f>
        <v>62</v>
      </c>
      <c r="BN42" s="362">
        <f t="shared" si="44"/>
        <v>64</v>
      </c>
      <c r="BO42" s="362">
        <f t="shared" si="44"/>
        <v>65</v>
      </c>
      <c r="BP42" s="362">
        <f t="shared" si="44"/>
        <v>66</v>
      </c>
      <c r="BQ42" s="362">
        <f t="shared" si="44"/>
        <v>67</v>
      </c>
      <c r="BR42" s="362">
        <f t="shared" si="44"/>
        <v>68</v>
      </c>
      <c r="BS42" s="362">
        <f t="shared" si="44"/>
        <v>69</v>
      </c>
      <c r="BT42" s="362">
        <f t="shared" si="44"/>
        <v>70</v>
      </c>
      <c r="BU42" s="362">
        <f t="shared" si="44"/>
        <v>71</v>
      </c>
      <c r="BV42" s="362">
        <f t="shared" si="44"/>
        <v>72</v>
      </c>
      <c r="BW42" s="362">
        <f t="shared" si="44"/>
        <v>73</v>
      </c>
      <c r="BX42" s="362">
        <f t="shared" si="44"/>
        <v>74</v>
      </c>
      <c r="BY42" s="362">
        <f t="shared" si="44"/>
        <v>75</v>
      </c>
      <c r="BZ42" s="362">
        <f t="shared" si="44"/>
        <v>76</v>
      </c>
      <c r="CA42" s="362">
        <f t="shared" si="44"/>
        <v>77</v>
      </c>
      <c r="CB42" s="362">
        <f t="shared" si="44"/>
        <v>78</v>
      </c>
      <c r="CC42" s="362">
        <f t="shared" si="44"/>
        <v>79</v>
      </c>
      <c r="CD42" s="362">
        <f t="shared" si="44"/>
        <v>80</v>
      </c>
      <c r="CE42" s="362">
        <f t="shared" si="44"/>
        <v>81</v>
      </c>
      <c r="CF42" s="362">
        <f t="shared" si="44"/>
        <v>82</v>
      </c>
    </row>
    <row r="43" spans="1:211" ht="30" customHeight="1">
      <c r="A43" s="342"/>
      <c r="B43" s="195"/>
      <c r="C43" s="195"/>
      <c r="D43" s="195"/>
      <c r="E43" s="195"/>
      <c r="F43" s="195"/>
      <c r="G43" s="195"/>
      <c r="H43" s="195"/>
      <c r="I43" s="195"/>
      <c r="J43" s="195"/>
      <c r="K43" s="195"/>
      <c r="L43" s="195"/>
      <c r="M43" s="195"/>
      <c r="N43" s="195"/>
      <c r="O43" s="195"/>
      <c r="P43" s="195"/>
      <c r="Q43" s="195"/>
      <c r="R43" s="195"/>
      <c r="S43" s="195"/>
      <c r="T43" s="195"/>
      <c r="U43" s="195"/>
      <c r="V43" s="195"/>
      <c r="W43" s="195"/>
      <c r="X43" s="195"/>
      <c r="Y43" s="195"/>
      <c r="Z43" s="195"/>
      <c r="AA43" s="195"/>
      <c r="AB43" s="195"/>
      <c r="AC43" s="195"/>
      <c r="AD43" s="195"/>
      <c r="AE43" s="195"/>
      <c r="AF43" s="195"/>
    </row>
    <row r="44" spans="1:211" ht="30" customHeight="1">
      <c r="A44" s="342"/>
      <c r="B44" s="195"/>
      <c r="C44" s="195"/>
      <c r="D44" s="195"/>
      <c r="E44" s="195"/>
      <c r="F44" s="195"/>
      <c r="G44" s="195"/>
      <c r="H44" s="195"/>
      <c r="I44" s="195"/>
      <c r="J44" s="195"/>
      <c r="K44" s="195"/>
      <c r="L44" s="195"/>
      <c r="M44" s="195"/>
      <c r="N44" s="195"/>
      <c r="O44" s="195"/>
      <c r="P44" s="195"/>
      <c r="Q44" s="195"/>
      <c r="R44" s="195"/>
      <c r="S44" s="195"/>
      <c r="T44" s="195"/>
      <c r="U44" s="195"/>
      <c r="V44" s="195"/>
      <c r="W44" s="195"/>
      <c r="X44" s="195"/>
      <c r="Y44" s="195"/>
      <c r="Z44" s="195"/>
      <c r="AA44" s="195"/>
      <c r="AB44" s="195"/>
      <c r="AC44" s="195"/>
      <c r="AD44" s="195"/>
      <c r="AE44" s="195"/>
      <c r="AF44" s="195"/>
    </row>
    <row r="45" spans="1:211" ht="30" customHeight="1">
      <c r="A45" s="342"/>
      <c r="B45" s="195"/>
      <c r="C45" s="195"/>
      <c r="D45" s="195"/>
      <c r="E45" s="195"/>
      <c r="F45" s="195"/>
      <c r="G45" s="195"/>
      <c r="H45" s="195"/>
      <c r="I45" s="195"/>
      <c r="J45" s="195"/>
      <c r="K45" s="195"/>
      <c r="L45" s="195"/>
      <c r="M45" s="195"/>
      <c r="N45" s="195"/>
      <c r="O45" s="195"/>
      <c r="P45" s="195"/>
      <c r="Q45" s="195"/>
      <c r="R45" s="195"/>
      <c r="S45" s="195"/>
      <c r="T45" s="195"/>
      <c r="U45" s="195"/>
      <c r="V45" s="195"/>
      <c r="W45" s="195"/>
      <c r="X45" s="195"/>
      <c r="Y45" s="195"/>
      <c r="Z45" s="195"/>
      <c r="AA45" s="195"/>
      <c r="AB45" s="195"/>
      <c r="AC45" s="195"/>
      <c r="AD45" s="195"/>
      <c r="AE45" s="195"/>
      <c r="AF45" s="195"/>
    </row>
    <row r="46" spans="1:211" ht="30" customHeight="1">
      <c r="A46" s="342"/>
      <c r="B46" s="195"/>
      <c r="C46" s="195"/>
      <c r="D46" s="195"/>
      <c r="E46" s="195"/>
      <c r="F46" s="195"/>
      <c r="G46" s="195"/>
      <c r="H46" s="195"/>
      <c r="I46" s="195"/>
      <c r="J46" s="195"/>
      <c r="K46" s="195"/>
      <c r="L46" s="195"/>
      <c r="M46" s="195"/>
      <c r="N46" s="195"/>
      <c r="O46" s="195"/>
      <c r="P46" s="195"/>
      <c r="Q46" s="195"/>
      <c r="R46" s="195"/>
      <c r="S46" s="195"/>
      <c r="T46" s="195"/>
      <c r="U46" s="195"/>
      <c r="V46" s="195"/>
      <c r="W46" s="195"/>
      <c r="X46" s="195"/>
      <c r="Y46" s="195"/>
      <c r="Z46" s="195"/>
      <c r="AA46" s="195"/>
      <c r="AB46" s="195"/>
      <c r="AC46" s="195"/>
      <c r="AD46" s="195"/>
      <c r="AE46" s="195"/>
      <c r="AF46" s="195"/>
    </row>
    <row r="47" spans="1:211" ht="30" customHeight="1">
      <c r="A47" s="342"/>
      <c r="B47" s="195"/>
      <c r="C47" s="195"/>
      <c r="D47" s="195"/>
      <c r="E47" s="195"/>
      <c r="F47" s="195"/>
      <c r="G47" s="195"/>
      <c r="H47" s="195"/>
      <c r="I47" s="195"/>
      <c r="J47" s="195"/>
      <c r="K47" s="195"/>
      <c r="L47" s="195"/>
      <c r="M47" s="195"/>
      <c r="N47" s="195"/>
      <c r="O47" s="195"/>
      <c r="P47" s="195"/>
      <c r="Q47" s="195"/>
      <c r="R47" s="195"/>
      <c r="S47" s="195"/>
      <c r="T47" s="195"/>
      <c r="U47" s="195"/>
      <c r="V47" s="195"/>
      <c r="W47" s="195"/>
      <c r="X47" s="195"/>
      <c r="Y47" s="195"/>
      <c r="Z47" s="195"/>
      <c r="AA47" s="195"/>
      <c r="AB47" s="195"/>
      <c r="AC47" s="195"/>
      <c r="AD47" s="195"/>
      <c r="AE47" s="195"/>
      <c r="AF47" s="195"/>
    </row>
    <row r="48" spans="1:211" ht="30" customHeight="1">
      <c r="A48" s="342"/>
      <c r="B48" s="195"/>
      <c r="C48" s="195"/>
      <c r="D48" s="195"/>
      <c r="E48" s="195"/>
      <c r="F48" s="195"/>
      <c r="G48" s="195"/>
      <c r="H48" s="195"/>
      <c r="I48" s="195"/>
      <c r="J48" s="195"/>
      <c r="K48" s="195"/>
      <c r="L48" s="195"/>
      <c r="M48" s="195"/>
      <c r="N48" s="195"/>
      <c r="O48" s="195"/>
      <c r="P48" s="195"/>
      <c r="Q48" s="195"/>
      <c r="R48" s="195"/>
      <c r="S48" s="195"/>
      <c r="T48" s="195"/>
      <c r="U48" s="195"/>
      <c r="V48" s="195"/>
      <c r="W48" s="195"/>
      <c r="X48" s="195"/>
      <c r="Y48" s="195"/>
      <c r="Z48" s="195"/>
      <c r="AA48" s="195"/>
      <c r="AB48" s="195"/>
      <c r="AC48" s="195"/>
      <c r="AD48" s="195"/>
      <c r="AE48" s="195"/>
      <c r="AF48" s="195"/>
    </row>
    <row r="49" spans="1:32" ht="30" customHeight="1">
      <c r="A49" s="342"/>
      <c r="B49" s="195"/>
      <c r="C49" s="195"/>
      <c r="D49" s="195"/>
      <c r="E49" s="195"/>
      <c r="F49" s="195"/>
      <c r="G49" s="195"/>
      <c r="H49" s="195"/>
      <c r="I49" s="195"/>
      <c r="J49" s="195"/>
      <c r="K49" s="195"/>
      <c r="L49" s="195"/>
      <c r="M49" s="195"/>
      <c r="N49" s="195"/>
      <c r="O49" s="195"/>
      <c r="P49" s="195"/>
      <c r="Q49" s="195"/>
      <c r="R49" s="195"/>
      <c r="S49" s="195"/>
      <c r="T49" s="195"/>
      <c r="U49" s="195"/>
      <c r="V49" s="195"/>
      <c r="W49" s="195"/>
      <c r="X49" s="195"/>
      <c r="Y49" s="195"/>
      <c r="Z49" s="195"/>
      <c r="AA49" s="195"/>
      <c r="AB49" s="195"/>
      <c r="AC49" s="195"/>
      <c r="AD49" s="195"/>
      <c r="AE49" s="195"/>
      <c r="AF49" s="195"/>
    </row>
    <row r="50" spans="1:32" ht="30" customHeight="1">
      <c r="A50" s="342"/>
      <c r="B50" s="195"/>
      <c r="C50" s="195"/>
      <c r="D50" s="195"/>
      <c r="E50" s="195"/>
      <c r="F50" s="195"/>
      <c r="G50" s="195"/>
      <c r="H50" s="195"/>
      <c r="I50" s="195"/>
      <c r="J50" s="195"/>
      <c r="K50" s="195"/>
      <c r="L50" s="195"/>
      <c r="M50" s="195"/>
      <c r="N50" s="195"/>
      <c r="O50" s="195"/>
      <c r="P50" s="195"/>
      <c r="Q50" s="195"/>
      <c r="R50" s="195"/>
      <c r="S50" s="195"/>
      <c r="T50" s="195"/>
      <c r="U50" s="195"/>
      <c r="V50" s="195"/>
      <c r="W50" s="195"/>
      <c r="X50" s="195"/>
      <c r="Y50" s="195"/>
      <c r="Z50" s="195"/>
      <c r="AA50" s="195"/>
      <c r="AB50" s="195"/>
      <c r="AC50" s="195"/>
      <c r="AD50" s="195"/>
      <c r="AE50" s="195"/>
      <c r="AF50" s="195"/>
    </row>
    <row r="51" spans="1:32" ht="30" customHeight="1">
      <c r="A51" s="342"/>
      <c r="B51" s="195"/>
      <c r="C51" s="195"/>
      <c r="D51" s="195"/>
      <c r="E51" s="195"/>
      <c r="F51" s="195"/>
      <c r="G51" s="195"/>
      <c r="H51" s="195"/>
      <c r="I51" s="195"/>
      <c r="J51" s="195"/>
      <c r="K51" s="195"/>
      <c r="L51" s="195"/>
      <c r="M51" s="195"/>
      <c r="N51" s="195"/>
      <c r="O51" s="195"/>
      <c r="P51" s="195"/>
      <c r="Q51" s="195"/>
      <c r="R51" s="195"/>
      <c r="S51" s="195"/>
      <c r="T51" s="195"/>
      <c r="U51" s="195"/>
      <c r="V51" s="195"/>
      <c r="W51" s="195"/>
      <c r="X51" s="195"/>
      <c r="Y51" s="195"/>
      <c r="Z51" s="195"/>
      <c r="AA51" s="195"/>
      <c r="AB51" s="195"/>
      <c r="AC51" s="195"/>
      <c r="AD51" s="195"/>
      <c r="AE51" s="195"/>
      <c r="AF51" s="195"/>
    </row>
    <row r="52" spans="1:32" ht="30" customHeight="1">
      <c r="A52" s="342"/>
      <c r="B52" s="195"/>
      <c r="C52" s="195"/>
      <c r="D52" s="195"/>
      <c r="E52" s="195"/>
      <c r="F52" s="195"/>
      <c r="G52" s="195"/>
      <c r="H52" s="195"/>
      <c r="I52" s="195"/>
      <c r="J52" s="195"/>
      <c r="K52" s="195"/>
      <c r="L52" s="195"/>
      <c r="M52" s="195"/>
      <c r="N52" s="195"/>
      <c r="O52" s="195"/>
      <c r="P52" s="195"/>
      <c r="Q52" s="195"/>
      <c r="R52" s="195"/>
      <c r="S52" s="195"/>
      <c r="T52" s="195"/>
      <c r="U52" s="195"/>
      <c r="V52" s="195"/>
      <c r="W52" s="195"/>
      <c r="X52" s="195"/>
      <c r="Y52" s="195"/>
      <c r="Z52" s="195"/>
      <c r="AA52" s="195"/>
      <c r="AB52" s="195"/>
      <c r="AC52" s="195"/>
      <c r="AD52" s="195"/>
      <c r="AE52" s="195"/>
      <c r="AF52" s="195"/>
    </row>
    <row r="53" spans="1:32" ht="30" customHeight="1">
      <c r="A53" s="342"/>
      <c r="B53" s="195"/>
      <c r="C53" s="195"/>
      <c r="D53" s="195"/>
      <c r="E53" s="195"/>
      <c r="F53" s="195"/>
      <c r="G53" s="195"/>
      <c r="H53" s="195"/>
      <c r="I53" s="195"/>
      <c r="J53" s="195"/>
      <c r="K53" s="195"/>
      <c r="L53" s="195"/>
      <c r="M53" s="195"/>
      <c r="N53" s="195"/>
      <c r="O53" s="195"/>
      <c r="P53" s="195"/>
      <c r="Q53" s="195"/>
      <c r="R53" s="195"/>
      <c r="S53" s="195"/>
      <c r="T53" s="195"/>
      <c r="U53" s="195"/>
      <c r="V53" s="195"/>
      <c r="W53" s="195"/>
      <c r="X53" s="195"/>
      <c r="Y53" s="195"/>
      <c r="Z53" s="195"/>
      <c r="AA53" s="195"/>
      <c r="AB53" s="195"/>
      <c r="AC53" s="195"/>
      <c r="AD53" s="195"/>
      <c r="AE53" s="195"/>
      <c r="AF53" s="195"/>
    </row>
    <row r="54" spans="1:32" ht="30" customHeight="1">
      <c r="A54" s="342"/>
      <c r="B54" s="195"/>
      <c r="C54" s="195"/>
      <c r="D54" s="195"/>
      <c r="E54" s="195"/>
      <c r="F54" s="195"/>
      <c r="G54" s="195"/>
      <c r="H54" s="195"/>
      <c r="I54" s="195"/>
      <c r="J54" s="195"/>
      <c r="K54" s="195"/>
      <c r="L54" s="195"/>
      <c r="M54" s="195"/>
      <c r="N54" s="195"/>
      <c r="O54" s="195"/>
      <c r="P54" s="195"/>
      <c r="Q54" s="195"/>
      <c r="R54" s="195"/>
      <c r="S54" s="195"/>
      <c r="T54" s="195"/>
      <c r="U54" s="195"/>
      <c r="V54" s="195"/>
      <c r="W54" s="195"/>
      <c r="X54" s="195"/>
      <c r="Y54" s="195"/>
      <c r="Z54" s="195"/>
      <c r="AA54" s="195"/>
      <c r="AB54" s="195"/>
      <c r="AC54" s="195"/>
      <c r="AD54" s="195"/>
      <c r="AE54" s="195"/>
      <c r="AF54" s="195"/>
    </row>
    <row r="55" spans="1:32" ht="30" customHeight="1">
      <c r="A55" s="342"/>
      <c r="B55" s="195"/>
      <c r="C55" s="195"/>
      <c r="D55" s="195"/>
      <c r="E55" s="195"/>
      <c r="F55" s="195"/>
      <c r="G55" s="195"/>
      <c r="H55" s="195"/>
      <c r="I55" s="195"/>
      <c r="J55" s="195"/>
      <c r="K55" s="195"/>
      <c r="L55" s="195"/>
      <c r="M55" s="195"/>
      <c r="N55" s="195"/>
      <c r="O55" s="195"/>
      <c r="P55" s="195"/>
      <c r="Q55" s="195"/>
      <c r="R55" s="195"/>
      <c r="S55" s="195"/>
      <c r="T55" s="195"/>
      <c r="U55" s="195"/>
      <c r="V55" s="195"/>
      <c r="W55" s="195"/>
      <c r="X55" s="195"/>
      <c r="Y55" s="195"/>
      <c r="Z55" s="195"/>
      <c r="AA55" s="195"/>
      <c r="AB55" s="195"/>
      <c r="AC55" s="195"/>
      <c r="AD55" s="195"/>
      <c r="AE55" s="195"/>
      <c r="AF55" s="195"/>
    </row>
    <row r="56" spans="1:32" ht="30" customHeight="1">
      <c r="A56" s="342"/>
      <c r="B56" s="195"/>
      <c r="C56" s="195"/>
      <c r="D56" s="195"/>
      <c r="E56" s="195"/>
      <c r="F56" s="195"/>
      <c r="G56" s="195"/>
      <c r="H56" s="195"/>
      <c r="I56" s="195"/>
      <c r="J56" s="195"/>
      <c r="K56" s="195"/>
      <c r="L56" s="195"/>
      <c r="M56" s="195"/>
      <c r="N56" s="195"/>
      <c r="O56" s="195"/>
      <c r="P56" s="195"/>
      <c r="Q56" s="195"/>
      <c r="R56" s="195"/>
      <c r="S56" s="195"/>
      <c r="T56" s="195"/>
      <c r="U56" s="195"/>
      <c r="V56" s="195"/>
      <c r="W56" s="195"/>
      <c r="X56" s="195"/>
      <c r="Y56" s="195"/>
      <c r="Z56" s="195"/>
      <c r="AA56" s="195"/>
      <c r="AB56" s="195"/>
      <c r="AC56" s="195"/>
      <c r="AD56" s="195"/>
      <c r="AE56" s="195"/>
      <c r="AF56" s="195"/>
    </row>
    <row r="57" spans="1:32" ht="30" customHeight="1">
      <c r="A57" s="342"/>
      <c r="B57" s="195"/>
      <c r="C57" s="195"/>
      <c r="D57" s="195"/>
      <c r="E57" s="195"/>
      <c r="F57" s="195"/>
      <c r="G57" s="195"/>
      <c r="H57" s="195"/>
      <c r="I57" s="195"/>
      <c r="J57" s="195"/>
      <c r="K57" s="195"/>
      <c r="L57" s="195"/>
      <c r="M57" s="195"/>
      <c r="N57" s="195"/>
      <c r="O57" s="195"/>
      <c r="P57" s="195"/>
      <c r="Q57" s="195"/>
      <c r="R57" s="195"/>
      <c r="S57" s="195"/>
      <c r="T57" s="195"/>
      <c r="U57" s="195"/>
      <c r="V57" s="195"/>
      <c r="W57" s="195"/>
      <c r="X57" s="195"/>
      <c r="Y57" s="195"/>
      <c r="Z57" s="195"/>
      <c r="AA57" s="195"/>
      <c r="AB57" s="195"/>
      <c r="AC57" s="195"/>
      <c r="AD57" s="195"/>
      <c r="AE57" s="195"/>
      <c r="AF57" s="195"/>
    </row>
    <row r="58" spans="1:32" ht="30" customHeight="1">
      <c r="A58" s="342"/>
      <c r="B58" s="195"/>
      <c r="C58" s="195"/>
      <c r="D58" s="195"/>
      <c r="E58" s="195"/>
      <c r="F58" s="195"/>
      <c r="G58" s="195"/>
      <c r="H58" s="195"/>
      <c r="I58" s="195"/>
      <c r="J58" s="195"/>
      <c r="K58" s="195"/>
      <c r="L58" s="195"/>
      <c r="M58" s="195"/>
      <c r="N58" s="195"/>
      <c r="O58" s="195"/>
      <c r="P58" s="195"/>
      <c r="Q58" s="195"/>
      <c r="R58" s="195"/>
      <c r="S58" s="195"/>
      <c r="T58" s="195"/>
      <c r="U58" s="195"/>
      <c r="V58" s="195"/>
      <c r="W58" s="195"/>
      <c r="X58" s="195"/>
      <c r="Y58" s="195"/>
      <c r="Z58" s="195"/>
      <c r="AA58" s="195"/>
      <c r="AB58" s="195"/>
      <c r="AC58" s="195"/>
      <c r="AD58" s="195"/>
      <c r="AE58" s="195"/>
      <c r="AF58" s="195"/>
    </row>
    <row r="59" spans="1:32" ht="30" customHeight="1">
      <c r="A59" s="342"/>
      <c r="B59" s="195"/>
      <c r="C59" s="195"/>
      <c r="D59" s="195"/>
      <c r="E59" s="195"/>
      <c r="F59" s="195"/>
      <c r="G59" s="195"/>
      <c r="H59" s="195"/>
      <c r="I59" s="195"/>
      <c r="J59" s="195"/>
      <c r="K59" s="195"/>
      <c r="L59" s="195"/>
      <c r="M59" s="195"/>
      <c r="N59" s="195"/>
      <c r="O59" s="195"/>
      <c r="P59" s="195"/>
      <c r="Q59" s="195"/>
      <c r="R59" s="195"/>
      <c r="S59" s="195"/>
      <c r="T59" s="195"/>
      <c r="U59" s="195"/>
      <c r="V59" s="195"/>
      <c r="W59" s="195"/>
      <c r="X59" s="195"/>
      <c r="Y59" s="195"/>
      <c r="Z59" s="195"/>
      <c r="AA59" s="195"/>
      <c r="AB59" s="195"/>
      <c r="AC59" s="195"/>
      <c r="AD59" s="195"/>
      <c r="AE59" s="195"/>
      <c r="AF59" s="195"/>
    </row>
    <row r="60" spans="1:32" ht="30" customHeight="1">
      <c r="A60" s="342"/>
      <c r="B60" s="195"/>
      <c r="C60" s="195"/>
      <c r="D60" s="195"/>
      <c r="E60" s="195"/>
      <c r="F60" s="195"/>
      <c r="G60" s="195"/>
      <c r="H60" s="195"/>
      <c r="I60" s="195"/>
      <c r="J60" s="195"/>
      <c r="K60" s="195"/>
      <c r="L60" s="195"/>
      <c r="M60" s="195"/>
      <c r="N60" s="195"/>
      <c r="O60" s="195"/>
      <c r="P60" s="195"/>
      <c r="Q60" s="195"/>
      <c r="R60" s="195"/>
      <c r="S60" s="195"/>
      <c r="T60" s="195"/>
      <c r="U60" s="195"/>
      <c r="V60" s="195"/>
      <c r="W60" s="195"/>
      <c r="X60" s="195"/>
      <c r="Y60" s="195"/>
      <c r="Z60" s="195"/>
      <c r="AA60" s="195"/>
      <c r="AB60" s="195"/>
      <c r="AC60" s="195"/>
      <c r="AD60" s="195"/>
      <c r="AE60" s="195"/>
      <c r="AF60" s="195"/>
    </row>
    <row r="61" spans="1:32" ht="30" customHeight="1">
      <c r="A61" s="342"/>
      <c r="B61" s="195"/>
      <c r="C61" s="195"/>
      <c r="D61" s="195"/>
      <c r="E61" s="195"/>
      <c r="F61" s="195"/>
      <c r="G61" s="195"/>
      <c r="H61" s="195"/>
      <c r="I61" s="195"/>
      <c r="J61" s="195"/>
      <c r="K61" s="195"/>
      <c r="L61" s="195"/>
      <c r="M61" s="195"/>
      <c r="N61" s="195"/>
      <c r="O61" s="195"/>
      <c r="P61" s="195"/>
      <c r="Q61" s="195"/>
      <c r="R61" s="195"/>
      <c r="S61" s="195"/>
      <c r="T61" s="195"/>
      <c r="U61" s="195"/>
      <c r="V61" s="195"/>
      <c r="W61" s="195"/>
      <c r="X61" s="195"/>
      <c r="Y61" s="195"/>
      <c r="Z61" s="195"/>
      <c r="AA61" s="195"/>
      <c r="AB61" s="195"/>
      <c r="AC61" s="195"/>
      <c r="AD61" s="195"/>
      <c r="AE61" s="195"/>
      <c r="AF61" s="195"/>
    </row>
    <row r="62" spans="1:32" ht="30" customHeight="1">
      <c r="A62" s="342"/>
      <c r="B62" s="195"/>
      <c r="C62" s="195"/>
      <c r="D62" s="195"/>
      <c r="E62" s="195"/>
      <c r="F62" s="195"/>
      <c r="G62" s="195"/>
      <c r="H62" s="195"/>
      <c r="I62" s="195"/>
      <c r="J62" s="195"/>
      <c r="K62" s="195"/>
      <c r="L62" s="195"/>
      <c r="M62" s="195"/>
      <c r="N62" s="195"/>
      <c r="O62" s="195"/>
      <c r="P62" s="195"/>
      <c r="Q62" s="195"/>
      <c r="R62" s="195"/>
      <c r="S62" s="195"/>
      <c r="T62" s="195"/>
      <c r="U62" s="195"/>
      <c r="V62" s="195"/>
      <c r="W62" s="195"/>
      <c r="X62" s="195"/>
      <c r="Y62" s="195"/>
      <c r="Z62" s="195"/>
      <c r="AA62" s="195"/>
      <c r="AB62" s="195"/>
      <c r="AC62" s="195"/>
      <c r="AD62" s="195"/>
      <c r="AE62" s="195"/>
      <c r="AF62" s="195"/>
    </row>
    <row r="63" spans="1:32" ht="30" customHeight="1">
      <c r="A63" s="342"/>
      <c r="B63" s="195"/>
      <c r="C63" s="195"/>
      <c r="D63" s="195"/>
      <c r="E63" s="195"/>
      <c r="F63" s="195"/>
      <c r="G63" s="195"/>
      <c r="H63" s="195"/>
      <c r="I63" s="195"/>
      <c r="J63" s="195"/>
      <c r="K63" s="195"/>
      <c r="L63" s="195"/>
      <c r="M63" s="195"/>
      <c r="N63" s="195"/>
      <c r="O63" s="195"/>
      <c r="P63" s="195"/>
      <c r="Q63" s="195"/>
      <c r="R63" s="195"/>
      <c r="S63" s="195"/>
      <c r="T63" s="195"/>
      <c r="U63" s="195"/>
      <c r="V63" s="195"/>
      <c r="W63" s="195"/>
      <c r="X63" s="195"/>
      <c r="Y63" s="195"/>
      <c r="Z63" s="195"/>
      <c r="AA63" s="195"/>
      <c r="AB63" s="195"/>
      <c r="AC63" s="195"/>
      <c r="AD63" s="195"/>
      <c r="AE63" s="195"/>
      <c r="AF63" s="195"/>
    </row>
    <row r="64" spans="1:32" ht="30" customHeight="1">
      <c r="A64" s="342"/>
      <c r="B64" s="195"/>
      <c r="C64" s="195"/>
      <c r="D64" s="195"/>
      <c r="E64" s="195"/>
      <c r="F64" s="195"/>
      <c r="G64" s="195"/>
      <c r="H64" s="195"/>
      <c r="I64" s="195"/>
      <c r="J64" s="195"/>
      <c r="K64" s="195"/>
      <c r="L64" s="195"/>
      <c r="M64" s="195"/>
      <c r="N64" s="195"/>
      <c r="O64" s="195"/>
      <c r="P64" s="195"/>
      <c r="Q64" s="195"/>
      <c r="R64" s="195"/>
      <c r="S64" s="195"/>
      <c r="T64" s="195"/>
      <c r="U64" s="195"/>
      <c r="V64" s="195"/>
      <c r="W64" s="195"/>
      <c r="X64" s="195"/>
      <c r="Y64" s="195"/>
      <c r="Z64" s="195"/>
      <c r="AA64" s="195"/>
      <c r="AB64" s="195"/>
      <c r="AC64" s="195"/>
      <c r="AD64" s="195"/>
      <c r="AE64" s="195"/>
      <c r="AF64" s="195"/>
    </row>
    <row r="65" spans="1:32" ht="30" customHeight="1">
      <c r="A65" s="342"/>
      <c r="B65" s="195"/>
      <c r="C65" s="195"/>
      <c r="D65" s="195"/>
      <c r="E65" s="195"/>
      <c r="F65" s="195"/>
      <c r="G65" s="195"/>
      <c r="H65" s="195"/>
      <c r="I65" s="195"/>
      <c r="J65" s="195"/>
      <c r="K65" s="195"/>
      <c r="L65" s="195"/>
      <c r="M65" s="195"/>
      <c r="N65" s="195"/>
      <c r="O65" s="195"/>
      <c r="P65" s="195"/>
      <c r="Q65" s="195"/>
      <c r="R65" s="195"/>
      <c r="S65" s="195"/>
      <c r="T65" s="195"/>
      <c r="U65" s="195"/>
      <c r="V65" s="195"/>
      <c r="W65" s="195"/>
      <c r="X65" s="195"/>
      <c r="Y65" s="195"/>
      <c r="Z65" s="195"/>
      <c r="AA65" s="195"/>
      <c r="AB65" s="195"/>
      <c r="AC65" s="195"/>
      <c r="AD65" s="195"/>
      <c r="AE65" s="195"/>
      <c r="AF65" s="195"/>
    </row>
    <row r="66" spans="1:32" ht="30" customHeight="1">
      <c r="A66" s="342"/>
      <c r="B66" s="195"/>
      <c r="C66" s="195"/>
      <c r="D66" s="195"/>
      <c r="E66" s="195"/>
      <c r="F66" s="195"/>
      <c r="G66" s="195"/>
      <c r="H66" s="195"/>
      <c r="I66" s="195"/>
      <c r="J66" s="195"/>
      <c r="K66" s="195"/>
      <c r="L66" s="195"/>
      <c r="M66" s="195"/>
      <c r="N66" s="195"/>
      <c r="O66" s="195"/>
      <c r="P66" s="195"/>
      <c r="Q66" s="195"/>
      <c r="R66" s="195"/>
      <c r="S66" s="195"/>
      <c r="T66" s="195"/>
      <c r="U66" s="195"/>
      <c r="V66" s="195"/>
      <c r="W66" s="195"/>
      <c r="X66" s="195"/>
      <c r="Y66" s="195"/>
      <c r="Z66" s="195"/>
      <c r="AA66" s="195"/>
      <c r="AB66" s="195"/>
      <c r="AC66" s="195"/>
      <c r="AD66" s="195"/>
      <c r="AE66" s="195"/>
      <c r="AF66" s="195"/>
    </row>
    <row r="67" spans="1:32" ht="30" customHeight="1">
      <c r="A67" s="342"/>
      <c r="B67" s="195"/>
      <c r="C67" s="195"/>
      <c r="D67" s="195"/>
      <c r="E67" s="195"/>
      <c r="F67" s="195"/>
      <c r="G67" s="195"/>
      <c r="H67" s="195"/>
      <c r="I67" s="195"/>
      <c r="J67" s="195"/>
      <c r="K67" s="195"/>
      <c r="L67" s="195"/>
      <c r="M67" s="195"/>
      <c r="N67" s="195"/>
      <c r="O67" s="195"/>
      <c r="P67" s="195"/>
      <c r="Q67" s="195"/>
      <c r="R67" s="195"/>
      <c r="S67" s="195"/>
      <c r="T67" s="195"/>
      <c r="U67" s="195"/>
      <c r="V67" s="195"/>
      <c r="W67" s="195"/>
      <c r="X67" s="195"/>
      <c r="Y67" s="195"/>
      <c r="Z67" s="195"/>
      <c r="AA67" s="195"/>
      <c r="AB67" s="195"/>
      <c r="AC67" s="195"/>
      <c r="AD67" s="195"/>
      <c r="AE67" s="195"/>
      <c r="AF67" s="195"/>
    </row>
    <row r="68" spans="1:32" ht="30" customHeight="1">
      <c r="A68" s="342"/>
      <c r="B68" s="195"/>
      <c r="C68" s="195"/>
      <c r="D68" s="195"/>
      <c r="E68" s="195"/>
      <c r="F68" s="195"/>
      <c r="G68" s="195"/>
      <c r="H68" s="195"/>
      <c r="I68" s="195"/>
      <c r="J68" s="195"/>
      <c r="K68" s="195"/>
      <c r="L68" s="195"/>
      <c r="M68" s="195"/>
      <c r="N68" s="195"/>
      <c r="O68" s="195"/>
      <c r="P68" s="195"/>
      <c r="Q68" s="195"/>
      <c r="R68" s="195"/>
      <c r="S68" s="195"/>
      <c r="T68" s="195"/>
      <c r="U68" s="195"/>
      <c r="V68" s="195"/>
      <c r="W68" s="195"/>
      <c r="X68" s="195"/>
      <c r="Y68" s="195"/>
      <c r="Z68" s="195"/>
      <c r="AA68" s="195"/>
      <c r="AB68" s="195"/>
      <c r="AC68" s="195"/>
      <c r="AD68" s="195"/>
      <c r="AE68" s="195"/>
      <c r="AF68" s="195"/>
    </row>
    <row r="69" spans="1:32" ht="30" customHeight="1">
      <c r="A69" s="342"/>
      <c r="B69" s="195"/>
      <c r="C69" s="195"/>
      <c r="D69" s="195"/>
      <c r="E69" s="195"/>
      <c r="F69" s="195"/>
      <c r="G69" s="195"/>
      <c r="H69" s="195"/>
      <c r="I69" s="195"/>
      <c r="J69" s="195"/>
      <c r="K69" s="195"/>
      <c r="L69" s="195"/>
      <c r="M69" s="195"/>
      <c r="N69" s="195"/>
      <c r="O69" s="195"/>
      <c r="P69" s="195"/>
      <c r="Q69" s="195"/>
      <c r="R69" s="195"/>
      <c r="S69" s="195"/>
      <c r="T69" s="195"/>
      <c r="U69" s="195"/>
      <c r="V69" s="195"/>
      <c r="W69" s="195"/>
      <c r="X69" s="195"/>
      <c r="Y69" s="195"/>
      <c r="Z69" s="195"/>
      <c r="AA69" s="195"/>
      <c r="AB69" s="195"/>
      <c r="AC69" s="195"/>
      <c r="AD69" s="195"/>
      <c r="AE69" s="195"/>
      <c r="AF69" s="195"/>
    </row>
    <row r="70" spans="1:32" ht="30" customHeight="1">
      <c r="A70" s="342"/>
      <c r="B70" s="195"/>
      <c r="C70" s="195"/>
      <c r="D70" s="195"/>
      <c r="E70" s="195"/>
      <c r="F70" s="195"/>
      <c r="G70" s="195"/>
      <c r="H70" s="195"/>
      <c r="I70" s="195"/>
      <c r="J70" s="195"/>
      <c r="K70" s="195"/>
      <c r="L70" s="195"/>
      <c r="M70" s="195"/>
      <c r="N70" s="195"/>
      <c r="O70" s="195"/>
      <c r="P70" s="195"/>
      <c r="Q70" s="195"/>
      <c r="R70" s="195"/>
      <c r="S70" s="195"/>
      <c r="T70" s="195"/>
      <c r="U70" s="195"/>
      <c r="V70" s="195"/>
      <c r="W70" s="195"/>
      <c r="X70" s="195"/>
      <c r="Y70" s="195"/>
      <c r="Z70" s="195"/>
      <c r="AA70" s="195"/>
      <c r="AB70" s="195"/>
      <c r="AC70" s="195"/>
      <c r="AD70" s="195"/>
      <c r="AE70" s="195"/>
      <c r="AF70" s="195"/>
    </row>
    <row r="71" spans="1:32" ht="30" customHeight="1">
      <c r="A71" s="342"/>
      <c r="B71" s="195"/>
      <c r="C71" s="195"/>
      <c r="D71" s="195"/>
      <c r="E71" s="195"/>
      <c r="F71" s="195"/>
      <c r="G71" s="195"/>
      <c r="H71" s="195"/>
      <c r="I71" s="195"/>
      <c r="J71" s="195"/>
      <c r="K71" s="195"/>
      <c r="L71" s="195"/>
      <c r="M71" s="195"/>
      <c r="N71" s="195"/>
      <c r="O71" s="195"/>
      <c r="P71" s="195"/>
      <c r="Q71" s="195"/>
      <c r="R71" s="195"/>
      <c r="S71" s="195"/>
      <c r="T71" s="195"/>
      <c r="U71" s="195"/>
      <c r="V71" s="195"/>
      <c r="W71" s="195"/>
      <c r="X71" s="195"/>
      <c r="Y71" s="195"/>
      <c r="Z71" s="195"/>
      <c r="AA71" s="195"/>
      <c r="AB71" s="195"/>
      <c r="AC71" s="195"/>
      <c r="AD71" s="195"/>
      <c r="AE71" s="195"/>
      <c r="AF71" s="195"/>
    </row>
    <row r="72" spans="1:32" ht="30" customHeight="1">
      <c r="A72" s="342"/>
      <c r="B72" s="195"/>
      <c r="C72" s="195"/>
      <c r="D72" s="195"/>
      <c r="E72" s="195"/>
      <c r="F72" s="195"/>
      <c r="G72" s="195"/>
      <c r="H72" s="195"/>
      <c r="I72" s="195"/>
      <c r="J72" s="195"/>
      <c r="K72" s="195"/>
      <c r="L72" s="195"/>
      <c r="M72" s="195"/>
      <c r="N72" s="195"/>
      <c r="O72" s="195"/>
      <c r="P72" s="195"/>
      <c r="Q72" s="195"/>
      <c r="R72" s="195"/>
      <c r="S72" s="195"/>
      <c r="T72" s="195"/>
      <c r="U72" s="195"/>
      <c r="V72" s="195"/>
      <c r="W72" s="195"/>
      <c r="X72" s="195"/>
      <c r="Y72" s="195"/>
      <c r="Z72" s="195"/>
      <c r="AA72" s="195"/>
      <c r="AB72" s="195"/>
      <c r="AC72" s="195"/>
      <c r="AD72" s="195"/>
      <c r="AE72" s="195"/>
      <c r="AF72" s="195"/>
    </row>
    <row r="73" spans="1:32" ht="30" customHeight="1">
      <c r="A73" s="342"/>
      <c r="B73" s="195"/>
      <c r="C73" s="195"/>
      <c r="D73" s="195"/>
      <c r="E73" s="195"/>
      <c r="F73" s="195"/>
      <c r="G73" s="195"/>
      <c r="H73" s="195"/>
      <c r="I73" s="195"/>
      <c r="J73" s="195"/>
      <c r="K73" s="195"/>
      <c r="L73" s="195"/>
      <c r="M73" s="195"/>
      <c r="N73" s="195"/>
      <c r="O73" s="195"/>
      <c r="P73" s="195"/>
      <c r="Q73" s="195"/>
      <c r="R73" s="195"/>
      <c r="S73" s="195"/>
      <c r="T73" s="195"/>
      <c r="U73" s="195"/>
      <c r="V73" s="195"/>
      <c r="W73" s="195"/>
      <c r="X73" s="195"/>
      <c r="Y73" s="195"/>
      <c r="Z73" s="195"/>
      <c r="AA73" s="195"/>
      <c r="AB73" s="195"/>
      <c r="AC73" s="195"/>
      <c r="AD73" s="195"/>
      <c r="AE73" s="195"/>
      <c r="AF73" s="195"/>
    </row>
    <row r="74" spans="1:32" ht="30" customHeight="1">
      <c r="A74" s="342"/>
      <c r="B74" s="195"/>
      <c r="C74" s="195"/>
      <c r="D74" s="195"/>
      <c r="E74" s="195"/>
      <c r="F74" s="195"/>
      <c r="G74" s="195"/>
      <c r="H74" s="195"/>
      <c r="I74" s="195"/>
      <c r="J74" s="195"/>
      <c r="K74" s="195"/>
      <c r="L74" s="195"/>
      <c r="M74" s="195"/>
      <c r="N74" s="195"/>
      <c r="O74" s="195"/>
      <c r="P74" s="195"/>
      <c r="Q74" s="195"/>
      <c r="R74" s="195"/>
      <c r="S74" s="195"/>
      <c r="T74" s="195"/>
      <c r="U74" s="195"/>
      <c r="V74" s="195"/>
      <c r="W74" s="195"/>
      <c r="X74" s="195"/>
      <c r="Y74" s="195"/>
      <c r="Z74" s="195"/>
      <c r="AA74" s="195"/>
      <c r="AB74" s="195"/>
      <c r="AC74" s="195"/>
      <c r="AD74" s="195"/>
      <c r="AE74" s="195"/>
      <c r="AF74" s="195"/>
    </row>
    <row r="75" spans="1:32" ht="30" customHeight="1">
      <c r="A75" s="342"/>
      <c r="B75" s="195"/>
      <c r="C75" s="195"/>
      <c r="D75" s="195"/>
      <c r="E75" s="195"/>
      <c r="F75" s="195"/>
      <c r="G75" s="195"/>
      <c r="H75" s="195"/>
      <c r="I75" s="195"/>
      <c r="J75" s="195"/>
      <c r="K75" s="195"/>
      <c r="L75" s="195"/>
      <c r="M75" s="195"/>
      <c r="N75" s="195"/>
      <c r="O75" s="195"/>
      <c r="P75" s="195"/>
      <c r="Q75" s="195"/>
      <c r="R75" s="195"/>
      <c r="S75" s="195"/>
      <c r="T75" s="195"/>
      <c r="U75" s="195"/>
      <c r="V75" s="195"/>
      <c r="W75" s="195"/>
      <c r="X75" s="195"/>
      <c r="Y75" s="195"/>
      <c r="Z75" s="195"/>
      <c r="AA75" s="195"/>
      <c r="AB75" s="195"/>
      <c r="AC75" s="195"/>
      <c r="AD75" s="195"/>
      <c r="AE75" s="195"/>
      <c r="AF75" s="195"/>
    </row>
    <row r="76" spans="1:32" ht="30" customHeight="1">
      <c r="A76" s="342"/>
      <c r="B76" s="195"/>
      <c r="C76" s="195"/>
      <c r="D76" s="195"/>
      <c r="E76" s="195"/>
      <c r="F76" s="195"/>
      <c r="G76" s="195"/>
      <c r="H76" s="195"/>
      <c r="I76" s="195"/>
      <c r="J76" s="195"/>
      <c r="K76" s="195"/>
      <c r="L76" s="195"/>
      <c r="M76" s="195"/>
      <c r="N76" s="195"/>
      <c r="O76" s="195"/>
      <c r="P76" s="195"/>
      <c r="Q76" s="195"/>
      <c r="R76" s="195"/>
      <c r="S76" s="195"/>
      <c r="T76" s="195"/>
      <c r="U76" s="195"/>
      <c r="V76" s="195"/>
      <c r="W76" s="195"/>
      <c r="X76" s="195"/>
      <c r="Y76" s="195"/>
      <c r="Z76" s="195"/>
      <c r="AA76" s="195"/>
      <c r="AB76" s="195"/>
      <c r="AC76" s="195"/>
      <c r="AD76" s="195"/>
      <c r="AE76" s="195"/>
      <c r="AF76" s="195"/>
    </row>
    <row r="77" spans="1:32" ht="30" customHeight="1">
      <c r="A77" s="342"/>
      <c r="B77" s="195"/>
      <c r="C77" s="195"/>
      <c r="D77" s="195"/>
      <c r="E77" s="195"/>
      <c r="F77" s="195"/>
      <c r="G77" s="195"/>
      <c r="H77" s="195"/>
      <c r="I77" s="195"/>
      <c r="J77" s="195"/>
      <c r="K77" s="195"/>
      <c r="L77" s="195"/>
      <c r="M77" s="195"/>
      <c r="N77" s="195"/>
      <c r="O77" s="195"/>
      <c r="P77" s="195"/>
      <c r="Q77" s="195"/>
      <c r="R77" s="195"/>
      <c r="S77" s="195"/>
      <c r="T77" s="195"/>
      <c r="U77" s="195"/>
      <c r="V77" s="195"/>
      <c r="W77" s="195"/>
      <c r="X77" s="195"/>
      <c r="Y77" s="195"/>
      <c r="Z77" s="195"/>
      <c r="AA77" s="195"/>
      <c r="AB77" s="195"/>
      <c r="AC77" s="195"/>
      <c r="AD77" s="195"/>
      <c r="AE77" s="195"/>
      <c r="AF77" s="195"/>
    </row>
    <row r="78" spans="1:32" ht="30" customHeight="1">
      <c r="A78" s="342"/>
      <c r="B78" s="195"/>
      <c r="C78" s="195"/>
      <c r="D78" s="195"/>
      <c r="E78" s="195"/>
      <c r="F78" s="195"/>
      <c r="G78" s="195"/>
      <c r="H78" s="195"/>
      <c r="I78" s="195"/>
      <c r="J78" s="195"/>
      <c r="K78" s="195"/>
      <c r="L78" s="195"/>
      <c r="M78" s="195"/>
      <c r="N78" s="195"/>
      <c r="O78" s="195"/>
      <c r="P78" s="195"/>
      <c r="Q78" s="195"/>
      <c r="R78" s="195"/>
      <c r="S78" s="195"/>
      <c r="T78" s="195"/>
      <c r="U78" s="195"/>
      <c r="V78" s="195"/>
      <c r="W78" s="195"/>
      <c r="X78" s="195"/>
      <c r="Y78" s="195"/>
      <c r="Z78" s="195"/>
      <c r="AA78" s="195"/>
      <c r="AB78" s="195"/>
      <c r="AC78" s="195"/>
      <c r="AD78" s="195"/>
      <c r="AE78" s="195"/>
      <c r="AF78" s="195"/>
    </row>
    <row r="79" spans="1:32" ht="30" customHeight="1">
      <c r="A79" s="342"/>
      <c r="B79" s="195"/>
      <c r="C79" s="195"/>
      <c r="D79" s="195"/>
      <c r="E79" s="195"/>
      <c r="F79" s="195"/>
      <c r="G79" s="195"/>
      <c r="H79" s="195"/>
      <c r="I79" s="195"/>
      <c r="J79" s="195"/>
      <c r="K79" s="195"/>
      <c r="L79" s="195"/>
      <c r="M79" s="195"/>
      <c r="N79" s="195"/>
      <c r="O79" s="195"/>
      <c r="P79" s="195"/>
      <c r="Q79" s="195"/>
      <c r="R79" s="195"/>
      <c r="S79" s="195"/>
      <c r="T79" s="195"/>
      <c r="U79" s="195"/>
      <c r="V79" s="195"/>
      <c r="W79" s="195"/>
      <c r="X79" s="195"/>
      <c r="Y79" s="195"/>
      <c r="Z79" s="195"/>
      <c r="AA79" s="195"/>
      <c r="AB79" s="195"/>
      <c r="AC79" s="195"/>
      <c r="AD79" s="195"/>
      <c r="AE79" s="195"/>
      <c r="AF79" s="195"/>
    </row>
    <row r="80" spans="1:32" ht="30" customHeight="1">
      <c r="A80" s="342"/>
      <c r="B80" s="195"/>
      <c r="C80" s="195"/>
      <c r="D80" s="195"/>
      <c r="E80" s="195"/>
      <c r="F80" s="195"/>
      <c r="G80" s="195"/>
      <c r="H80" s="195"/>
      <c r="I80" s="195"/>
      <c r="J80" s="195"/>
      <c r="K80" s="195"/>
      <c r="L80" s="195"/>
      <c r="M80" s="195"/>
      <c r="N80" s="195"/>
      <c r="O80" s="195"/>
      <c r="P80" s="195"/>
      <c r="Q80" s="195"/>
      <c r="R80" s="195"/>
      <c r="S80" s="195"/>
      <c r="T80" s="195"/>
      <c r="U80" s="195"/>
      <c r="V80" s="195"/>
      <c r="W80" s="195"/>
      <c r="X80" s="195"/>
      <c r="Y80" s="195"/>
      <c r="Z80" s="195"/>
      <c r="AA80" s="195"/>
      <c r="AB80" s="195"/>
      <c r="AC80" s="195"/>
      <c r="AD80" s="195"/>
      <c r="AE80" s="195"/>
      <c r="AF80" s="195"/>
    </row>
    <row r="81" spans="1:32" ht="30" customHeight="1">
      <c r="A81" s="342"/>
      <c r="B81" s="195"/>
      <c r="C81" s="195"/>
      <c r="D81" s="195"/>
      <c r="E81" s="195"/>
      <c r="F81" s="195"/>
      <c r="G81" s="195"/>
      <c r="H81" s="195"/>
      <c r="I81" s="195"/>
      <c r="J81" s="195"/>
      <c r="K81" s="195"/>
      <c r="L81" s="195"/>
      <c r="M81" s="195"/>
      <c r="N81" s="195"/>
      <c r="O81" s="195"/>
      <c r="P81" s="195"/>
      <c r="Q81" s="195"/>
      <c r="R81" s="195"/>
      <c r="S81" s="195"/>
      <c r="T81" s="195"/>
      <c r="U81" s="195"/>
      <c r="V81" s="195"/>
      <c r="W81" s="195"/>
      <c r="X81" s="195"/>
      <c r="Y81" s="195"/>
      <c r="Z81" s="195"/>
      <c r="AA81" s="195"/>
      <c r="AB81" s="195"/>
      <c r="AC81" s="195"/>
      <c r="AD81" s="195"/>
      <c r="AE81" s="195"/>
      <c r="AF81" s="195"/>
    </row>
    <row r="82" spans="1:32" ht="30" customHeight="1">
      <c r="A82" s="342"/>
      <c r="B82" s="195"/>
      <c r="C82" s="195"/>
      <c r="D82" s="195"/>
      <c r="E82" s="195"/>
      <c r="F82" s="195"/>
      <c r="G82" s="195"/>
      <c r="H82" s="195"/>
      <c r="I82" s="195"/>
      <c r="J82" s="195"/>
      <c r="K82" s="195"/>
      <c r="L82" s="195"/>
      <c r="M82" s="195"/>
      <c r="N82" s="195"/>
      <c r="O82" s="195"/>
      <c r="P82" s="195"/>
      <c r="Q82" s="195"/>
      <c r="R82" s="195"/>
      <c r="S82" s="195"/>
      <c r="T82" s="195"/>
      <c r="U82" s="195"/>
      <c r="V82" s="195"/>
      <c r="W82" s="195"/>
      <c r="X82" s="195"/>
      <c r="Y82" s="195"/>
      <c r="Z82" s="195"/>
      <c r="AA82" s="195"/>
      <c r="AB82" s="195"/>
      <c r="AC82" s="195"/>
      <c r="AD82" s="195"/>
      <c r="AE82" s="195"/>
      <c r="AF82" s="195"/>
    </row>
    <row r="83" spans="1:32" ht="15">
      <c r="A83" s="342"/>
      <c r="B83" s="195"/>
      <c r="C83" s="195"/>
      <c r="D83" s="195"/>
      <c r="E83" s="195"/>
      <c r="F83" s="195"/>
      <c r="G83" s="195"/>
      <c r="H83" s="195"/>
      <c r="I83" s="195"/>
      <c r="J83" s="195"/>
      <c r="K83" s="195"/>
      <c r="L83" s="195"/>
      <c r="M83" s="195"/>
      <c r="N83" s="195"/>
      <c r="O83" s="195"/>
      <c r="P83" s="195"/>
      <c r="Q83" s="195"/>
      <c r="R83" s="195"/>
      <c r="S83" s="195"/>
      <c r="T83" s="195"/>
      <c r="U83" s="195"/>
      <c r="V83" s="195"/>
      <c r="W83" s="195"/>
      <c r="X83" s="195"/>
      <c r="Y83" s="195"/>
      <c r="Z83" s="195"/>
      <c r="AA83" s="195"/>
      <c r="AB83" s="195"/>
      <c r="AC83" s="195"/>
      <c r="AD83" s="195"/>
      <c r="AE83" s="195"/>
      <c r="AF83" s="195"/>
    </row>
    <row r="84" spans="1:32" ht="15">
      <c r="A84" s="342"/>
      <c r="B84" s="195"/>
      <c r="C84" s="195"/>
      <c r="D84" s="195"/>
      <c r="E84" s="195"/>
      <c r="F84" s="195"/>
      <c r="G84" s="195"/>
      <c r="H84" s="195"/>
      <c r="I84" s="195"/>
      <c r="J84" s="195"/>
      <c r="K84" s="195"/>
      <c r="L84" s="195"/>
      <c r="M84" s="195"/>
      <c r="N84" s="195"/>
      <c r="O84" s="195"/>
      <c r="P84" s="195"/>
      <c r="Q84" s="195"/>
      <c r="R84" s="195"/>
      <c r="S84" s="195"/>
      <c r="T84" s="195"/>
      <c r="U84" s="195"/>
      <c r="V84" s="195"/>
      <c r="W84" s="195"/>
      <c r="X84" s="195"/>
      <c r="Y84" s="195"/>
      <c r="Z84" s="195"/>
      <c r="AA84" s="195"/>
      <c r="AB84" s="195"/>
      <c r="AC84" s="195"/>
      <c r="AD84" s="195"/>
      <c r="AE84" s="195"/>
      <c r="AF84" s="195"/>
    </row>
    <row r="85" spans="1:32" ht="15">
      <c r="A85" s="342"/>
      <c r="B85" s="195"/>
      <c r="C85" s="195"/>
      <c r="D85" s="195"/>
      <c r="E85" s="195"/>
      <c r="F85" s="195"/>
      <c r="G85" s="195"/>
      <c r="H85" s="195"/>
      <c r="I85" s="195"/>
      <c r="J85" s="195"/>
      <c r="K85" s="195"/>
      <c r="L85" s="195"/>
      <c r="M85" s="195"/>
      <c r="N85" s="195"/>
      <c r="O85" s="195"/>
      <c r="P85" s="195"/>
      <c r="Q85" s="195"/>
      <c r="R85" s="195"/>
      <c r="S85" s="195"/>
      <c r="T85" s="195"/>
      <c r="U85" s="195"/>
      <c r="V85" s="195"/>
      <c r="W85" s="195"/>
      <c r="X85" s="195"/>
      <c r="Y85" s="195"/>
      <c r="Z85" s="195"/>
      <c r="AA85" s="195"/>
      <c r="AB85" s="195"/>
      <c r="AC85" s="195"/>
      <c r="AD85" s="195"/>
      <c r="AE85" s="195"/>
      <c r="AF85" s="195"/>
    </row>
    <row r="86" spans="1:32" ht="15">
      <c r="A86" s="342"/>
      <c r="B86" s="195"/>
      <c r="C86" s="195"/>
      <c r="D86" s="195"/>
      <c r="E86" s="195"/>
      <c r="F86" s="195"/>
      <c r="G86" s="195"/>
      <c r="H86" s="195"/>
      <c r="I86" s="195"/>
      <c r="J86" s="195"/>
      <c r="K86" s="195"/>
      <c r="L86" s="195"/>
      <c r="M86" s="195"/>
      <c r="N86" s="195"/>
      <c r="O86" s="195"/>
      <c r="P86" s="195"/>
      <c r="Q86" s="195"/>
      <c r="R86" s="195"/>
      <c r="S86" s="195"/>
      <c r="T86" s="195"/>
      <c r="U86" s="195"/>
      <c r="V86" s="195"/>
      <c r="W86" s="195"/>
      <c r="X86" s="195"/>
      <c r="Y86" s="195"/>
      <c r="Z86" s="195"/>
      <c r="AA86" s="195"/>
      <c r="AB86" s="195"/>
      <c r="AC86" s="195"/>
      <c r="AD86" s="195"/>
      <c r="AE86" s="195"/>
      <c r="AF86" s="195"/>
    </row>
    <row r="87" spans="1:32" ht="15">
      <c r="A87" s="342"/>
      <c r="B87" s="195"/>
      <c r="C87" s="195"/>
      <c r="D87" s="195"/>
      <c r="E87" s="195"/>
      <c r="F87" s="195"/>
      <c r="G87" s="195"/>
      <c r="H87" s="195"/>
      <c r="I87" s="195"/>
      <c r="J87" s="195"/>
      <c r="K87" s="195"/>
      <c r="L87" s="195"/>
      <c r="M87" s="195"/>
      <c r="N87" s="195"/>
      <c r="O87" s="195"/>
      <c r="P87" s="195"/>
      <c r="Q87" s="195"/>
      <c r="R87" s="195"/>
      <c r="S87" s="195"/>
      <c r="T87" s="195"/>
      <c r="U87" s="195"/>
      <c r="V87" s="195"/>
      <c r="W87" s="195"/>
      <c r="X87" s="195"/>
      <c r="Y87" s="195"/>
      <c r="Z87" s="195"/>
      <c r="AA87" s="195"/>
      <c r="AB87" s="195"/>
      <c r="AC87" s="195"/>
      <c r="AD87" s="195"/>
      <c r="AE87" s="195"/>
      <c r="AF87" s="195"/>
    </row>
    <row r="88" spans="1:32" ht="15">
      <c r="A88" s="342"/>
      <c r="B88" s="195"/>
      <c r="C88" s="195"/>
      <c r="D88" s="195"/>
      <c r="E88" s="195"/>
      <c r="F88" s="195"/>
      <c r="G88" s="195"/>
      <c r="H88" s="195"/>
      <c r="I88" s="195"/>
      <c r="J88" s="195"/>
      <c r="K88" s="195"/>
      <c r="L88" s="195"/>
      <c r="M88" s="195"/>
      <c r="N88" s="195"/>
      <c r="O88" s="195"/>
      <c r="P88" s="195"/>
      <c r="Q88" s="195"/>
      <c r="R88" s="195"/>
      <c r="S88" s="195"/>
      <c r="T88" s="195"/>
      <c r="U88" s="195"/>
      <c r="V88" s="195"/>
      <c r="W88" s="195"/>
      <c r="X88" s="195"/>
      <c r="Y88" s="195"/>
      <c r="Z88" s="195"/>
      <c r="AA88" s="195"/>
      <c r="AB88" s="195"/>
      <c r="AC88" s="195"/>
      <c r="AD88" s="195"/>
      <c r="AE88" s="195"/>
      <c r="AF88" s="195"/>
    </row>
    <row r="89" spans="1:32" ht="15">
      <c r="A89" s="342"/>
      <c r="B89" s="195"/>
      <c r="C89" s="195"/>
      <c r="D89" s="195"/>
      <c r="E89" s="195"/>
      <c r="F89" s="195"/>
      <c r="G89" s="195"/>
      <c r="H89" s="195"/>
      <c r="I89" s="195"/>
      <c r="J89" s="195"/>
      <c r="K89" s="195"/>
      <c r="L89" s="195"/>
      <c r="M89" s="195"/>
      <c r="N89" s="195"/>
      <c r="O89" s="195"/>
      <c r="P89" s="195"/>
      <c r="Q89" s="195"/>
      <c r="R89" s="195"/>
      <c r="S89" s="195"/>
      <c r="T89" s="195"/>
      <c r="U89" s="195"/>
      <c r="V89" s="195"/>
      <c r="W89" s="195"/>
      <c r="X89" s="195"/>
      <c r="Y89" s="195"/>
      <c r="Z89" s="195"/>
      <c r="AA89" s="195"/>
      <c r="AB89" s="195"/>
      <c r="AC89" s="195"/>
      <c r="AD89" s="195"/>
      <c r="AE89" s="195"/>
      <c r="AF89" s="195"/>
    </row>
    <row r="90" spans="1:32" ht="15">
      <c r="A90" s="342"/>
      <c r="B90" s="195"/>
      <c r="C90" s="195"/>
      <c r="D90" s="195"/>
      <c r="E90" s="195"/>
      <c r="F90" s="195"/>
      <c r="G90" s="195"/>
      <c r="H90" s="195"/>
      <c r="I90" s="195"/>
      <c r="J90" s="195"/>
      <c r="K90" s="195"/>
      <c r="L90" s="195"/>
      <c r="M90" s="195"/>
      <c r="N90" s="195"/>
      <c r="O90" s="195"/>
      <c r="P90" s="195"/>
      <c r="Q90" s="195"/>
      <c r="R90" s="195"/>
      <c r="S90" s="195"/>
      <c r="T90" s="195"/>
      <c r="U90" s="195"/>
      <c r="V90" s="195"/>
      <c r="W90" s="195"/>
      <c r="X90" s="195"/>
      <c r="Y90" s="195"/>
      <c r="Z90" s="195"/>
      <c r="AA90" s="195"/>
      <c r="AB90" s="195"/>
      <c r="AC90" s="195"/>
      <c r="AD90" s="195"/>
      <c r="AE90" s="195"/>
      <c r="AF90" s="195"/>
    </row>
    <row r="91" spans="1:32" ht="15">
      <c r="A91" s="342"/>
      <c r="B91" s="195"/>
      <c r="C91" s="195"/>
      <c r="D91" s="195"/>
      <c r="E91" s="195"/>
      <c r="F91" s="195"/>
      <c r="G91" s="195"/>
      <c r="H91" s="195"/>
      <c r="I91" s="195"/>
      <c r="J91" s="195"/>
      <c r="K91" s="195"/>
      <c r="L91" s="195"/>
      <c r="M91" s="195"/>
      <c r="N91" s="195"/>
      <c r="O91" s="195"/>
      <c r="P91" s="195"/>
      <c r="Q91" s="195"/>
      <c r="R91" s="195"/>
      <c r="S91" s="195"/>
      <c r="T91" s="195"/>
      <c r="U91" s="195"/>
      <c r="V91" s="195"/>
      <c r="W91" s="195"/>
      <c r="X91" s="195"/>
      <c r="Y91" s="195"/>
      <c r="Z91" s="195"/>
      <c r="AA91" s="195"/>
      <c r="AB91" s="195"/>
      <c r="AC91" s="195"/>
      <c r="AD91" s="195"/>
      <c r="AE91" s="195"/>
      <c r="AF91" s="195"/>
    </row>
    <row r="92" spans="1:32" ht="15">
      <c r="A92" s="342"/>
      <c r="B92" s="195"/>
      <c r="C92" s="195"/>
      <c r="D92" s="195"/>
      <c r="E92" s="195"/>
      <c r="F92" s="195"/>
      <c r="G92" s="195"/>
      <c r="H92" s="195"/>
      <c r="I92" s="195"/>
      <c r="J92" s="195"/>
      <c r="K92" s="195"/>
      <c r="L92" s="195"/>
      <c r="M92" s="195"/>
      <c r="N92" s="195"/>
      <c r="O92" s="195"/>
      <c r="P92" s="195"/>
      <c r="Q92" s="195"/>
      <c r="R92" s="195"/>
      <c r="S92" s="195"/>
      <c r="T92" s="195"/>
      <c r="U92" s="195"/>
      <c r="V92" s="195"/>
      <c r="W92" s="195"/>
      <c r="X92" s="195"/>
      <c r="Y92" s="195"/>
      <c r="Z92" s="195"/>
      <c r="AA92" s="195"/>
      <c r="AB92" s="195"/>
      <c r="AC92" s="195"/>
      <c r="AD92" s="195"/>
      <c r="AE92" s="195"/>
      <c r="AF92" s="195"/>
    </row>
    <row r="93" spans="1:32" ht="15">
      <c r="A93" s="342"/>
      <c r="B93" s="195"/>
      <c r="C93" s="195"/>
      <c r="D93" s="195"/>
      <c r="E93" s="195"/>
      <c r="F93" s="195"/>
      <c r="G93" s="195"/>
      <c r="H93" s="195"/>
      <c r="I93" s="195"/>
      <c r="J93" s="195"/>
      <c r="K93" s="195"/>
      <c r="L93" s="195"/>
      <c r="M93" s="195"/>
      <c r="N93" s="195"/>
      <c r="O93" s="195"/>
      <c r="P93" s="195"/>
      <c r="Q93" s="195"/>
      <c r="R93" s="195"/>
      <c r="S93" s="195"/>
      <c r="T93" s="195"/>
      <c r="U93" s="195"/>
      <c r="V93" s="195"/>
      <c r="W93" s="195"/>
      <c r="X93" s="195"/>
      <c r="Y93" s="195"/>
      <c r="Z93" s="195"/>
      <c r="AA93" s="195"/>
      <c r="AB93" s="195"/>
      <c r="AC93" s="195"/>
      <c r="AD93" s="195"/>
      <c r="AE93" s="195"/>
      <c r="AF93" s="195"/>
    </row>
    <row r="94" spans="1:32" ht="15">
      <c r="A94" s="342"/>
      <c r="B94" s="195"/>
      <c r="C94" s="195"/>
      <c r="D94" s="195"/>
      <c r="E94" s="195"/>
      <c r="F94" s="195"/>
      <c r="G94" s="195"/>
      <c r="H94" s="195"/>
      <c r="I94" s="195"/>
      <c r="J94" s="195"/>
      <c r="K94" s="195"/>
      <c r="L94" s="195"/>
      <c r="M94" s="195"/>
      <c r="N94" s="195"/>
      <c r="O94" s="195"/>
      <c r="P94" s="195"/>
      <c r="Q94" s="195"/>
      <c r="R94" s="195"/>
      <c r="S94" s="195"/>
      <c r="T94" s="195"/>
      <c r="U94" s="195"/>
      <c r="V94" s="195"/>
      <c r="W94" s="195"/>
      <c r="X94" s="195"/>
      <c r="Y94" s="195"/>
      <c r="Z94" s="195"/>
      <c r="AA94" s="195"/>
      <c r="AB94" s="195"/>
      <c r="AC94" s="195"/>
      <c r="AD94" s="195"/>
      <c r="AE94" s="195"/>
      <c r="AF94" s="195"/>
    </row>
    <row r="95" spans="1:32" ht="15">
      <c r="A95" s="342"/>
      <c r="B95" s="195"/>
      <c r="C95" s="195"/>
      <c r="D95" s="195"/>
      <c r="E95" s="195"/>
      <c r="F95" s="195"/>
      <c r="G95" s="195"/>
      <c r="H95" s="195"/>
      <c r="I95" s="195"/>
      <c r="J95" s="195"/>
      <c r="K95" s="195"/>
      <c r="L95" s="195"/>
      <c r="M95" s="195"/>
      <c r="N95" s="195"/>
      <c r="O95" s="195"/>
      <c r="P95" s="195"/>
      <c r="Q95" s="195"/>
      <c r="R95" s="195"/>
      <c r="S95" s="195"/>
      <c r="T95" s="195"/>
      <c r="U95" s="195"/>
      <c r="V95" s="195"/>
      <c r="W95" s="195"/>
      <c r="X95" s="195"/>
      <c r="Y95" s="195"/>
      <c r="Z95" s="195"/>
      <c r="AA95" s="195"/>
      <c r="AB95" s="195"/>
      <c r="AC95" s="195"/>
      <c r="AD95" s="195"/>
      <c r="AE95" s="195"/>
      <c r="AF95" s="195"/>
    </row>
    <row r="96" spans="1:32" ht="15">
      <c r="A96" s="342"/>
      <c r="B96" s="195"/>
      <c r="C96" s="195"/>
      <c r="D96" s="195"/>
      <c r="E96" s="195"/>
      <c r="F96" s="195"/>
      <c r="G96" s="195"/>
      <c r="H96" s="195"/>
      <c r="I96" s="195"/>
      <c r="J96" s="195"/>
      <c r="K96" s="195"/>
      <c r="L96" s="195"/>
      <c r="M96" s="195"/>
      <c r="N96" s="195"/>
      <c r="O96" s="195"/>
      <c r="P96" s="195"/>
      <c r="Q96" s="195"/>
      <c r="R96" s="195"/>
      <c r="S96" s="195"/>
      <c r="T96" s="195"/>
      <c r="U96" s="195"/>
      <c r="V96" s="195"/>
      <c r="W96" s="195"/>
      <c r="X96" s="195"/>
      <c r="Y96" s="195"/>
      <c r="Z96" s="195"/>
      <c r="AA96" s="195"/>
      <c r="AB96" s="195"/>
      <c r="AC96" s="195"/>
      <c r="AD96" s="195"/>
      <c r="AE96" s="195"/>
      <c r="AF96" s="195"/>
    </row>
    <row r="97" spans="1:32" ht="15">
      <c r="A97" s="342"/>
      <c r="B97" s="195"/>
      <c r="C97" s="195"/>
      <c r="D97" s="195"/>
      <c r="E97" s="195"/>
      <c r="F97" s="195"/>
      <c r="G97" s="195"/>
      <c r="H97" s="195"/>
      <c r="I97" s="195"/>
      <c r="J97" s="195"/>
      <c r="K97" s="195"/>
      <c r="L97" s="195"/>
      <c r="M97" s="195"/>
      <c r="N97" s="195"/>
      <c r="O97" s="195"/>
      <c r="P97" s="195"/>
      <c r="Q97" s="195"/>
      <c r="R97" s="195"/>
      <c r="S97" s="195"/>
      <c r="T97" s="195"/>
      <c r="U97" s="195"/>
      <c r="V97" s="195"/>
      <c r="W97" s="195"/>
      <c r="X97" s="195"/>
      <c r="Y97" s="195"/>
      <c r="Z97" s="195"/>
      <c r="AA97" s="195"/>
      <c r="AB97" s="195"/>
      <c r="AC97" s="195"/>
      <c r="AD97" s="195"/>
      <c r="AE97" s="195"/>
      <c r="AF97" s="195"/>
    </row>
    <row r="98" spans="1:32" ht="15">
      <c r="A98" s="342"/>
      <c r="B98" s="195"/>
      <c r="C98" s="195"/>
      <c r="D98" s="195"/>
      <c r="E98" s="195"/>
      <c r="F98" s="195"/>
      <c r="G98" s="195"/>
      <c r="H98" s="195"/>
      <c r="I98" s="195"/>
      <c r="J98" s="195"/>
      <c r="K98" s="195"/>
      <c r="L98" s="195"/>
      <c r="M98" s="195"/>
      <c r="N98" s="195"/>
      <c r="O98" s="195"/>
      <c r="P98" s="195"/>
      <c r="Q98" s="195"/>
      <c r="R98" s="195"/>
      <c r="S98" s="195"/>
      <c r="T98" s="195"/>
      <c r="U98" s="195"/>
      <c r="V98" s="195"/>
      <c r="W98" s="195"/>
      <c r="X98" s="195"/>
      <c r="Y98" s="195"/>
      <c r="Z98" s="195"/>
      <c r="AA98" s="195"/>
      <c r="AB98" s="195"/>
      <c r="AC98" s="195"/>
      <c r="AD98" s="195"/>
      <c r="AE98" s="195"/>
      <c r="AF98" s="195"/>
    </row>
    <row r="99" spans="1:32" ht="15">
      <c r="A99" s="342"/>
      <c r="B99" s="195"/>
      <c r="C99" s="195"/>
      <c r="D99" s="195"/>
      <c r="E99" s="195"/>
      <c r="F99" s="195"/>
      <c r="G99" s="195"/>
      <c r="H99" s="195"/>
      <c r="I99" s="195"/>
      <c r="J99" s="195"/>
      <c r="K99" s="195"/>
      <c r="L99" s="195"/>
      <c r="M99" s="195"/>
      <c r="N99" s="195"/>
      <c r="O99" s="195"/>
      <c r="P99" s="195"/>
      <c r="Q99" s="195"/>
      <c r="R99" s="195"/>
      <c r="S99" s="195"/>
      <c r="T99" s="195"/>
      <c r="U99" s="195"/>
      <c r="V99" s="195"/>
      <c r="W99" s="195"/>
      <c r="X99" s="195"/>
      <c r="Y99" s="195"/>
      <c r="Z99" s="195"/>
      <c r="AA99" s="195"/>
      <c r="AB99" s="195"/>
      <c r="AC99" s="195"/>
      <c r="AD99" s="195"/>
      <c r="AE99" s="195"/>
      <c r="AF99" s="195"/>
    </row>
    <row r="100" spans="1:32" ht="15">
      <c r="A100" s="342"/>
      <c r="B100" s="195"/>
      <c r="C100" s="195"/>
      <c r="D100" s="195"/>
      <c r="E100" s="195"/>
      <c r="F100" s="195"/>
      <c r="G100" s="195"/>
      <c r="H100" s="195"/>
      <c r="I100" s="195"/>
      <c r="J100" s="195"/>
      <c r="K100" s="195"/>
      <c r="L100" s="195"/>
      <c r="M100" s="195"/>
      <c r="N100" s="195"/>
      <c r="O100" s="195"/>
      <c r="P100" s="195"/>
      <c r="Q100" s="195"/>
      <c r="R100" s="195"/>
      <c r="S100" s="195"/>
      <c r="T100" s="195"/>
      <c r="U100" s="195"/>
      <c r="V100" s="195"/>
      <c r="W100" s="195"/>
      <c r="X100" s="195"/>
      <c r="Y100" s="195"/>
      <c r="Z100" s="195"/>
      <c r="AA100" s="195"/>
      <c r="AB100" s="195"/>
      <c r="AC100" s="195"/>
      <c r="AD100" s="195"/>
      <c r="AE100" s="195"/>
      <c r="AF100" s="195"/>
    </row>
    <row r="101" spans="1:32" ht="15">
      <c r="A101" s="342"/>
      <c r="B101" s="195"/>
      <c r="C101" s="195"/>
      <c r="D101" s="195"/>
      <c r="E101" s="195"/>
      <c r="F101" s="195"/>
      <c r="G101" s="195"/>
      <c r="H101" s="195"/>
      <c r="I101" s="195"/>
      <c r="J101" s="195"/>
      <c r="K101" s="195"/>
      <c r="L101" s="195"/>
      <c r="M101" s="195"/>
      <c r="N101" s="195"/>
      <c r="O101" s="195"/>
      <c r="P101" s="195"/>
      <c r="Q101" s="195"/>
      <c r="R101" s="195"/>
      <c r="S101" s="195"/>
      <c r="T101" s="195"/>
      <c r="U101" s="195"/>
      <c r="V101" s="195"/>
      <c r="W101" s="195"/>
      <c r="X101" s="195"/>
      <c r="Y101" s="195"/>
      <c r="Z101" s="195"/>
      <c r="AA101" s="195"/>
      <c r="AB101" s="195"/>
      <c r="AC101" s="195"/>
      <c r="AD101" s="195"/>
      <c r="AE101" s="195"/>
      <c r="AF101" s="195"/>
    </row>
    <row r="102" spans="1:32" ht="15">
      <c r="A102" s="342"/>
      <c r="B102" s="195"/>
      <c r="C102" s="195"/>
      <c r="D102" s="195"/>
      <c r="E102" s="195"/>
      <c r="F102" s="195"/>
      <c r="G102" s="195"/>
      <c r="H102" s="195"/>
      <c r="I102" s="195"/>
      <c r="J102" s="195"/>
      <c r="K102" s="195"/>
      <c r="L102" s="195"/>
      <c r="M102" s="195"/>
      <c r="N102" s="195"/>
      <c r="O102" s="195"/>
      <c r="P102" s="195"/>
      <c r="Q102" s="195"/>
      <c r="R102" s="195"/>
      <c r="S102" s="195"/>
      <c r="T102" s="195"/>
      <c r="U102" s="195"/>
      <c r="V102" s="195"/>
      <c r="W102" s="195"/>
      <c r="X102" s="195"/>
      <c r="Y102" s="195"/>
      <c r="Z102" s="195"/>
      <c r="AA102" s="195"/>
      <c r="AB102" s="195"/>
      <c r="AC102" s="195"/>
      <c r="AD102" s="195"/>
      <c r="AE102" s="195"/>
      <c r="AF102" s="195"/>
    </row>
    <row r="103" spans="1:32" ht="15" customHeight="1">
      <c r="A103" s="342"/>
      <c r="B103" s="195"/>
      <c r="C103" s="195"/>
      <c r="D103" s="195"/>
      <c r="E103" s="195"/>
      <c r="F103" s="195"/>
      <c r="G103" s="195"/>
      <c r="H103" s="195"/>
      <c r="I103" s="195"/>
      <c r="J103" s="195"/>
      <c r="K103" s="195"/>
      <c r="L103" s="195"/>
      <c r="M103" s="195"/>
      <c r="N103" s="195"/>
      <c r="O103" s="195"/>
      <c r="P103" s="195"/>
      <c r="Q103" s="195"/>
      <c r="R103" s="195"/>
      <c r="S103" s="195"/>
      <c r="T103" s="195"/>
      <c r="U103" s="195"/>
      <c r="V103" s="195"/>
      <c r="W103" s="195"/>
      <c r="X103" s="195"/>
      <c r="Y103" s="195"/>
      <c r="Z103" s="195"/>
      <c r="AA103" s="195"/>
      <c r="AB103" s="195"/>
      <c r="AC103" s="195"/>
      <c r="AD103" s="195"/>
      <c r="AE103" s="195"/>
      <c r="AF103" s="195"/>
    </row>
  </sheetData>
  <sheetProtection selectLockedCells="1"/>
  <mergeCells count="10">
    <mergeCell ref="GV6:HC6"/>
    <mergeCell ref="C6:L6"/>
    <mergeCell ref="AL4:AV4"/>
    <mergeCell ref="CF4:CK4"/>
    <mergeCell ref="BA6:BH6"/>
    <mergeCell ref="M6:Q6"/>
    <mergeCell ref="Z6:AA6"/>
    <mergeCell ref="AB6:AF6"/>
    <mergeCell ref="AH6:AH7"/>
    <mergeCell ref="R6:Y6"/>
  </mergeCells>
  <dataValidations count="1">
    <dataValidation type="list" allowBlank="1" showInputMessage="1" showErrorMessage="1" sqref="H8:H37">
      <formula1>"Sim,Não"</formula1>
    </dataValidation>
  </dataValidations>
  <pageMargins left="0.511811024" right="0.511811024" top="0.78740157499999996" bottom="0.78740157499999996" header="0.31496062000000002" footer="0.31496062000000002"/>
  <drawing r:id="rId1"/>
  <legacyDrawing r:id="rId2"/>
</worksheet>
</file>

<file path=xl/worksheets/sheet53.xml><?xml version="1.0" encoding="utf-8"?>
<worksheet xmlns="http://schemas.openxmlformats.org/spreadsheetml/2006/main" xmlns:r="http://schemas.openxmlformats.org/officeDocument/2006/relationships">
  <sheetPr codeName="Plan59">
    <pageSetUpPr fitToPage="1"/>
  </sheetPr>
  <dimension ref="A1:R157"/>
  <sheetViews>
    <sheetView showGridLines="0" zoomScale="90" zoomScaleNormal="90" workbookViewId="0">
      <selection activeCell="B1" sqref="B1"/>
    </sheetView>
  </sheetViews>
  <sheetFormatPr defaultRowHeight="15" customHeight="1" zeroHeight="1"/>
  <cols>
    <col min="1" max="1" width="27.7109375" style="42" customWidth="1"/>
    <col min="2" max="2" width="3.85546875" style="194" customWidth="1"/>
    <col min="3" max="8" width="11.7109375" style="194" customWidth="1"/>
    <col min="9" max="11" width="18.85546875" style="194" customWidth="1"/>
    <col min="12" max="12" width="1.85546875" style="194" customWidth="1"/>
    <col min="13" max="13" width="2.85546875" style="194" bestFit="1" customWidth="1"/>
    <col min="14" max="14" width="4.140625" style="194" bestFit="1" customWidth="1"/>
    <col min="15" max="15" width="8.28515625" style="194" customWidth="1"/>
    <col min="16" max="18" width="9.140625" style="195"/>
    <col min="19" max="16384" width="9.140625" style="194"/>
  </cols>
  <sheetData>
    <row r="1" spans="1:18" s="191" customFormat="1" ht="33.950000000000003" customHeight="1">
      <c r="A1" s="498"/>
      <c r="C1" s="192" t="s">
        <v>22</v>
      </c>
      <c r="P1" s="193"/>
      <c r="Q1" s="193"/>
      <c r="R1" s="193"/>
    </row>
    <row r="2" spans="1:18" s="191" customFormat="1" ht="21.6" customHeight="1">
      <c r="A2" s="498"/>
      <c r="P2" s="193"/>
      <c r="Q2" s="193"/>
      <c r="R2" s="193"/>
    </row>
    <row r="3" spans="1:18" s="191" customFormat="1" ht="21.6" customHeight="1">
      <c r="A3" s="498"/>
      <c r="P3" s="193"/>
      <c r="Q3" s="193"/>
      <c r="R3" s="193"/>
    </row>
    <row r="4" spans="1:18" ht="30" customHeight="1"/>
    <row r="5" spans="1:18" ht="30" customHeight="1">
      <c r="C5" s="196" t="s">
        <v>576</v>
      </c>
      <c r="I5" s="671" t="s">
        <v>1043</v>
      </c>
      <c r="J5" s="672"/>
      <c r="K5" s="672"/>
      <c r="L5" s="672"/>
      <c r="M5" s="672"/>
      <c r="N5" s="672"/>
      <c r="O5" s="673"/>
      <c r="R5" s="195" t="str">
        <f ca="1">'DB Func'!B3</f>
        <v>Funcionário 1</v>
      </c>
    </row>
    <row r="6" spans="1:18" ht="30" customHeight="1" thickBot="1">
      <c r="C6" s="197"/>
      <c r="D6" s="197"/>
      <c r="E6" s="197"/>
      <c r="F6" s="197"/>
      <c r="G6" s="197"/>
      <c r="H6" s="197"/>
      <c r="I6" s="197"/>
      <c r="J6" s="197"/>
      <c r="K6" s="197"/>
      <c r="L6" s="197"/>
      <c r="M6" s="197"/>
      <c r="N6" s="197"/>
      <c r="O6" s="197"/>
      <c r="R6" s="195" t="str">
        <f ca="1">'DB Func'!B4</f>
        <v>Funcionário 2</v>
      </c>
    </row>
    <row r="7" spans="1:18" ht="30" customHeight="1" thickBot="1">
      <c r="I7" s="195" t="s">
        <v>1032</v>
      </c>
      <c r="R7" s="195" t="str">
        <f ca="1">'DB Func'!B5</f>
        <v>Funcionário 3</v>
      </c>
    </row>
    <row r="8" spans="1:18" ht="20.25" customHeight="1">
      <c r="C8" s="199">
        <f>'P Gerais'!D7</f>
        <v>0</v>
      </c>
      <c r="D8" s="200"/>
      <c r="E8" s="200"/>
      <c r="F8" s="200"/>
      <c r="G8" s="200"/>
      <c r="H8" s="599" t="s">
        <v>557</v>
      </c>
      <c r="I8" s="600"/>
      <c r="J8" s="600"/>
      <c r="K8" s="601"/>
      <c r="L8" s="201"/>
      <c r="M8" s="653" t="s">
        <v>739</v>
      </c>
      <c r="N8" s="202"/>
      <c r="O8" s="203"/>
      <c r="R8" s="195" t="str">
        <f ca="1">'DB Func'!B6</f>
        <v>Funcionário 4</v>
      </c>
    </row>
    <row r="9" spans="1:18">
      <c r="C9" s="204" t="s">
        <v>27</v>
      </c>
      <c r="D9" s="616">
        <f>'P Gerais'!D10</f>
        <v>0</v>
      </c>
      <c r="E9" s="616"/>
      <c r="F9" s="616"/>
      <c r="G9" s="616"/>
      <c r="H9" s="616"/>
      <c r="I9" s="616"/>
      <c r="J9" s="205"/>
      <c r="K9" s="605" t="str">
        <f>"Abr/"&amp;'P Gerais'!D6</f>
        <v>Abr/2015</v>
      </c>
      <c r="L9" s="206"/>
      <c r="M9" s="654"/>
      <c r="N9" s="205"/>
      <c r="O9" s="661"/>
      <c r="R9" s="195" t="str">
        <f ca="1">'DB Func'!B7</f>
        <v>Funcionário 5</v>
      </c>
    </row>
    <row r="10" spans="1:18" ht="15.75" thickBot="1">
      <c r="C10" s="207" t="s">
        <v>26</v>
      </c>
      <c r="D10" s="629">
        <f>'P Gerais'!D9</f>
        <v>0</v>
      </c>
      <c r="E10" s="629"/>
      <c r="F10" s="629"/>
      <c r="G10" s="629"/>
      <c r="H10" s="629"/>
      <c r="I10" s="629"/>
      <c r="J10" s="208"/>
      <c r="K10" s="606"/>
      <c r="L10" s="206"/>
      <c r="M10" s="654"/>
      <c r="N10" s="205"/>
      <c r="O10" s="662"/>
      <c r="R10" s="195" t="str">
        <f ca="1">'DB Func'!B8</f>
        <v>Funcionário 6</v>
      </c>
    </row>
    <row r="11" spans="1:18" ht="8.25" customHeight="1" thickBot="1">
      <c r="C11" s="210"/>
      <c r="D11" s="210"/>
      <c r="E11" s="210"/>
      <c r="F11" s="210"/>
      <c r="G11" s="210"/>
      <c r="H11" s="210"/>
      <c r="I11" s="210"/>
      <c r="J11" s="210"/>
      <c r="K11" s="210"/>
      <c r="L11" s="211"/>
      <c r="M11" s="654"/>
      <c r="N11" s="205"/>
      <c r="O11" s="662"/>
      <c r="R11" s="195" t="str">
        <f ca="1">'DB Func'!B9</f>
        <v>Funcionário 7</v>
      </c>
    </row>
    <row r="12" spans="1:18">
      <c r="C12" s="212" t="s">
        <v>575</v>
      </c>
      <c r="D12" s="213" t="s">
        <v>559</v>
      </c>
      <c r="E12" s="214"/>
      <c r="F12" s="214"/>
      <c r="G12" s="214"/>
      <c r="H12" s="214"/>
      <c r="I12" s="213" t="s">
        <v>560</v>
      </c>
      <c r="J12" s="213" t="s">
        <v>561</v>
      </c>
      <c r="K12" s="215"/>
      <c r="L12" s="206"/>
      <c r="M12" s="654"/>
      <c r="N12" s="205"/>
      <c r="O12" s="662"/>
      <c r="R12" s="195" t="str">
        <f ca="1">'DB Func'!B10</f>
        <v>Funcionário 8</v>
      </c>
    </row>
    <row r="13" spans="1:18" ht="15.75" thickBot="1">
      <c r="C13" s="216">
        <v>1</v>
      </c>
      <c r="D13" s="630" t="str">
        <f>I5</f>
        <v>Sandro da Silva Sales</v>
      </c>
      <c r="E13" s="630"/>
      <c r="F13" s="630"/>
      <c r="G13" s="630"/>
      <c r="H13" s="630"/>
      <c r="I13" s="217"/>
      <c r="J13" s="630" t="e">
        <f ca="1">VLOOKUP(D13,dbabr,48,FALSE)</f>
        <v>#N/A</v>
      </c>
      <c r="K13" s="631"/>
      <c r="L13" s="218"/>
      <c r="M13" s="654"/>
      <c r="N13" s="219"/>
      <c r="O13" s="662"/>
      <c r="R13" s="195" t="str">
        <f ca="1">'DB Func'!B11</f>
        <v>Funcionário 9</v>
      </c>
    </row>
    <row r="14" spans="1:18" ht="8.25" customHeight="1">
      <c r="C14" s="220"/>
      <c r="D14" s="220"/>
      <c r="E14" s="220"/>
      <c r="F14" s="220"/>
      <c r="G14" s="220"/>
      <c r="H14" s="220"/>
      <c r="I14" s="220"/>
      <c r="J14" s="220"/>
      <c r="K14" s="220"/>
      <c r="L14" s="211"/>
      <c r="M14" s="654"/>
      <c r="N14" s="205"/>
      <c r="O14" s="662"/>
      <c r="Q14" s="195" t="e">
        <f ca="1">VLOOKUP('Folha Abr'!$I$5,Ferias!C8:AM37,37,FALSE)</f>
        <v>#N/A</v>
      </c>
      <c r="R14" s="195" t="str">
        <f ca="1">'DB Func'!B12</f>
        <v>Funcionário 10</v>
      </c>
    </row>
    <row r="15" spans="1:18">
      <c r="C15" s="588" t="s">
        <v>562</v>
      </c>
      <c r="D15" s="589"/>
      <c r="E15" s="589"/>
      <c r="F15" s="589"/>
      <c r="G15" s="589"/>
      <c r="H15" s="590"/>
      <c r="I15" s="221" t="s">
        <v>563</v>
      </c>
      <c r="J15" s="221" t="s">
        <v>564</v>
      </c>
      <c r="K15" s="221" t="s">
        <v>565</v>
      </c>
      <c r="L15" s="222"/>
      <c r="M15" s="654"/>
      <c r="N15" s="223"/>
      <c r="O15" s="662"/>
      <c r="R15" s="195" t="str">
        <f ca="1">'DB Func'!B13</f>
        <v>Funcionário 11</v>
      </c>
    </row>
    <row r="16" spans="1:18">
      <c r="C16" s="243" t="s">
        <v>1</v>
      </c>
      <c r="D16" s="244"/>
      <c r="E16" s="244"/>
      <c r="F16" s="244"/>
      <c r="G16" s="244"/>
      <c r="H16" s="245"/>
      <c r="I16" s="297" t="e">
        <f ca="1">OFFSET(INDIRECT(I7&amp;"!J8"),Q14-1,)</f>
        <v>#N/A</v>
      </c>
      <c r="J16" s="225" t="e">
        <f ca="1">OFFSET(INDIRECT(I7&amp;"!Fh8"),Q14-1,)</f>
        <v>#N/A</v>
      </c>
      <c r="K16" s="225"/>
      <c r="L16" s="222"/>
      <c r="M16" s="654"/>
      <c r="N16" s="223"/>
      <c r="O16" s="662"/>
      <c r="R16" s="195" t="str">
        <f ca="1">'DB Func'!B14</f>
        <v>Funcionário 12</v>
      </c>
    </row>
    <row r="17" spans="3:18">
      <c r="C17" s="579" t="s">
        <v>957</v>
      </c>
      <c r="D17" s="580"/>
      <c r="E17" s="580"/>
      <c r="F17" s="580"/>
      <c r="G17" s="580"/>
      <c r="H17" s="581"/>
      <c r="I17" s="224"/>
      <c r="J17" s="225" t="e">
        <f ca="1">OFFSET(INDIRECT(I7&amp;"!Z8"),Q14-1,)+OFFSET(INDIRECT(I7&amp;"!AA8"),Q14-1,)</f>
        <v>#N/A</v>
      </c>
      <c r="K17" s="225"/>
      <c r="L17" s="222"/>
      <c r="M17" s="654"/>
      <c r="N17" s="667"/>
      <c r="O17" s="662"/>
      <c r="R17" s="195" t="str">
        <f ca="1">'DB Func'!B16</f>
        <v>Funcionário 14</v>
      </c>
    </row>
    <row r="18" spans="3:18">
      <c r="C18" s="579" t="s">
        <v>522</v>
      </c>
      <c r="D18" s="580"/>
      <c r="E18" s="580"/>
      <c r="F18" s="580"/>
      <c r="G18" s="580"/>
      <c r="H18" s="581"/>
      <c r="I18" s="227" t="e">
        <f ca="1">OFFSET(INDIRECT(I7&amp;"!M8"),Q14-1,)</f>
        <v>#N/A</v>
      </c>
      <c r="J18" s="225" t="e">
        <f ca="1">OFFSET(INDIRECT(I7&amp;"!AR8"),Q14-1,)</f>
        <v>#N/A</v>
      </c>
      <c r="K18" s="225"/>
      <c r="L18" s="222"/>
      <c r="M18" s="654"/>
      <c r="N18" s="667"/>
      <c r="O18" s="662"/>
      <c r="R18" s="195" t="str">
        <f ca="1">'DB Func'!B18</f>
        <v>Funcionário 16</v>
      </c>
    </row>
    <row r="19" spans="3:18">
      <c r="C19" s="579" t="s">
        <v>964</v>
      </c>
      <c r="D19" s="580"/>
      <c r="E19" s="580"/>
      <c r="F19" s="580"/>
      <c r="G19" s="580"/>
      <c r="H19" s="581"/>
      <c r="I19" s="227" t="e">
        <f ca="1">OFFSET(INDIRECT(I7&amp;"!N8"),Q14-1,)</f>
        <v>#N/A</v>
      </c>
      <c r="J19" s="229" t="e">
        <f ca="1">OFFSET(INDIRECT(I7&amp;"!AS8"),Q14-1,)</f>
        <v>#N/A</v>
      </c>
      <c r="K19" s="225"/>
      <c r="L19" s="222"/>
      <c r="M19" s="654"/>
      <c r="N19" s="667"/>
      <c r="O19" s="662"/>
      <c r="R19" s="195" t="str">
        <f ca="1">'DB Func'!B20</f>
        <v>Funcionário 18</v>
      </c>
    </row>
    <row r="20" spans="3:18">
      <c r="C20" s="579" t="s">
        <v>963</v>
      </c>
      <c r="D20" s="580"/>
      <c r="E20" s="580"/>
      <c r="F20" s="580"/>
      <c r="G20" s="580"/>
      <c r="H20" s="581"/>
      <c r="I20" s="227" t="e">
        <f ca="1">OFFSET(INDIRECT(I7&amp;"!O8"),Q14-1,)</f>
        <v>#N/A</v>
      </c>
      <c r="J20" s="229" t="e">
        <f ca="1">OFFSET(INDIRECT(I7&amp;"!AT8"),Q14-1,)</f>
        <v>#N/A</v>
      </c>
      <c r="K20" s="225"/>
      <c r="L20" s="222"/>
      <c r="M20" s="654"/>
      <c r="N20" s="667"/>
      <c r="O20" s="662"/>
      <c r="R20" s="195" t="str">
        <f ca="1">'DB Func'!B21</f>
        <v>Funcionário 19</v>
      </c>
    </row>
    <row r="21" spans="3:18">
      <c r="C21" s="626" t="s">
        <v>962</v>
      </c>
      <c r="D21" s="627"/>
      <c r="E21" s="627"/>
      <c r="F21" s="627"/>
      <c r="G21" s="627"/>
      <c r="H21" s="628"/>
      <c r="I21" s="224" t="e">
        <f ca="1">OFFSET(INDIRECT(I7&amp;"!Q8"),Q14-1,)</f>
        <v>#N/A</v>
      </c>
      <c r="J21" s="225" t="e">
        <f ca="1">OFFSET(INDIRECT(I7&amp;"!AV8"),Q14-1,)</f>
        <v>#N/A</v>
      </c>
      <c r="K21" s="225"/>
      <c r="L21" s="222"/>
      <c r="M21" s="654"/>
      <c r="N21" s="668"/>
      <c r="O21" s="662"/>
      <c r="R21" s="195" t="str">
        <f ca="1">'DB Func'!B22</f>
        <v>Funcionário 20</v>
      </c>
    </row>
    <row r="22" spans="3:18">
      <c r="C22" s="626" t="s">
        <v>961</v>
      </c>
      <c r="D22" s="627"/>
      <c r="E22" s="627"/>
      <c r="F22" s="627"/>
      <c r="G22" s="627"/>
      <c r="H22" s="628"/>
      <c r="I22" s="224" t="e">
        <f ca="1">OFFSET(INDIRECT(I7&amp;"!P8"),Q14-1,)</f>
        <v>#N/A</v>
      </c>
      <c r="J22" s="225" t="e">
        <f ca="1">OFFSET(INDIRECT(I7&amp;"!AU8"),Q14-1,)</f>
        <v>#N/A</v>
      </c>
      <c r="K22" s="225"/>
      <c r="L22" s="222"/>
      <c r="M22" s="654"/>
      <c r="N22" s="223"/>
      <c r="O22" s="662"/>
      <c r="R22" s="195" t="str">
        <f ca="1">'DB Func'!B23</f>
        <v>Funcionário 21</v>
      </c>
    </row>
    <row r="23" spans="3:18">
      <c r="C23" s="626" t="s">
        <v>960</v>
      </c>
      <c r="D23" s="627"/>
      <c r="E23" s="627"/>
      <c r="F23" s="627"/>
      <c r="G23" s="627"/>
      <c r="H23" s="628"/>
      <c r="I23" s="238"/>
      <c r="J23" s="225" t="e">
        <f ca="1">OFFSET(INDIRECT(I7&amp;"!AQ8"),Q14-1,)</f>
        <v>#N/A</v>
      </c>
      <c r="K23" s="225"/>
      <c r="L23" s="222"/>
      <c r="M23" s="654"/>
      <c r="N23" s="223"/>
      <c r="O23" s="662"/>
      <c r="R23" s="195" t="str">
        <f ca="1">'DB Func'!B24</f>
        <v>Funcionário 22</v>
      </c>
    </row>
    <row r="24" spans="3:18">
      <c r="C24" s="658" t="s">
        <v>958</v>
      </c>
      <c r="D24" s="659"/>
      <c r="E24" s="659"/>
      <c r="F24" s="659"/>
      <c r="G24" s="659"/>
      <c r="H24" s="660"/>
      <c r="I24" s="238"/>
      <c r="J24" s="225" t="e">
        <f ca="1">OFFSET(INDIRECT(I7&amp;"!AK8"),Q14-1,)</f>
        <v>#N/A</v>
      </c>
      <c r="K24" s="225"/>
      <c r="L24" s="222"/>
      <c r="M24" s="654"/>
      <c r="N24" s="223"/>
      <c r="O24" s="239"/>
      <c r="R24" s="195" t="str">
        <f ca="1">'DB Func'!B25</f>
        <v>Funcionário 23</v>
      </c>
    </row>
    <row r="25" spans="3:18">
      <c r="C25" s="658" t="s">
        <v>730</v>
      </c>
      <c r="D25" s="659"/>
      <c r="E25" s="659"/>
      <c r="F25" s="659"/>
      <c r="G25" s="659"/>
      <c r="H25" s="660"/>
      <c r="I25" s="240"/>
      <c r="J25" s="225" t="e">
        <f ca="1">OFFSET(INDIRECT(I7&amp;"!FP8"),Q14-1,)</f>
        <v>#N/A</v>
      </c>
      <c r="K25" s="225"/>
      <c r="L25" s="222"/>
      <c r="M25" s="654"/>
      <c r="N25" s="223"/>
      <c r="O25" s="239"/>
      <c r="R25" s="195" t="str">
        <f ca="1">'DB Func'!B26</f>
        <v>Funcionário 24</v>
      </c>
    </row>
    <row r="26" spans="3:18">
      <c r="C26" s="658" t="s">
        <v>606</v>
      </c>
      <c r="D26" s="659"/>
      <c r="E26" s="659"/>
      <c r="F26" s="659"/>
      <c r="G26" s="659"/>
      <c r="H26" s="660"/>
      <c r="I26" s="240"/>
      <c r="J26" s="225" t="e">
        <f ca="1">OFFSET(INDIRECT(I7&amp;"!AW8"),Q14-1,)</f>
        <v>#N/A</v>
      </c>
      <c r="K26" s="225"/>
      <c r="L26" s="222"/>
      <c r="M26" s="654"/>
      <c r="N26" s="223"/>
      <c r="O26" s="239"/>
      <c r="R26" s="195" t="str">
        <f ca="1">'DB Func'!B27</f>
        <v>Funcionário 25</v>
      </c>
    </row>
    <row r="27" spans="3:18">
      <c r="C27" s="579" t="s">
        <v>605</v>
      </c>
      <c r="D27" s="580"/>
      <c r="E27" s="580"/>
      <c r="F27" s="580"/>
      <c r="G27" s="580"/>
      <c r="H27" s="581"/>
      <c r="I27" s="238"/>
      <c r="J27" s="225" t="e">
        <f ca="1">OFFSET(INDIRECT(I7&amp;"!AX8"),Q14-1,)</f>
        <v>#N/A</v>
      </c>
      <c r="K27" s="225"/>
      <c r="L27" s="222"/>
      <c r="M27" s="654"/>
      <c r="N27" s="223"/>
      <c r="O27" s="239"/>
      <c r="R27" s="195" t="str">
        <f ca="1">'DB Func'!B28</f>
        <v>Funcionário 26</v>
      </c>
    </row>
    <row r="28" spans="3:18">
      <c r="C28" s="243" t="s">
        <v>122</v>
      </c>
      <c r="D28" s="244"/>
      <c r="E28" s="244"/>
      <c r="F28" s="244"/>
      <c r="G28" s="244"/>
      <c r="H28" s="245"/>
      <c r="I28" s="238"/>
      <c r="J28" s="225" t="e">
        <f ca="1">OFFSET(INDIRECT(I7&amp;"!AY8"),Q14-1,)</f>
        <v>#N/A</v>
      </c>
      <c r="K28" s="225"/>
      <c r="L28" s="222"/>
      <c r="M28" s="654"/>
      <c r="N28" s="223"/>
      <c r="O28" s="239"/>
      <c r="R28" s="195" t="str">
        <f ca="1">'DB Func'!B29</f>
        <v>Funcionário 27</v>
      </c>
    </row>
    <row r="29" spans="3:18">
      <c r="C29" s="243" t="s">
        <v>159</v>
      </c>
      <c r="D29" s="244"/>
      <c r="E29" s="244"/>
      <c r="F29" s="244"/>
      <c r="G29" s="244"/>
      <c r="H29" s="245"/>
      <c r="I29" s="237" t="e">
        <f ca="1">IF(K29='P Gerais'!$F$25,'P Gerais'!F24,OFFSET(INDIRECT(I7&amp;"!BB8"),Q14-1,))</f>
        <v>#N/A</v>
      </c>
      <c r="J29" s="225"/>
      <c r="K29" s="225" t="e">
        <f ca="1">OFFSET(INDIRECT(I7&amp;"!BC8"),Q14-1,)</f>
        <v>#N/A</v>
      </c>
      <c r="L29" s="222"/>
      <c r="M29" s="654"/>
      <c r="N29" s="223"/>
      <c r="O29" s="239"/>
      <c r="R29" s="195" t="str">
        <f ca="1">'DB Func'!B30</f>
        <v>Funcionário 28</v>
      </c>
    </row>
    <row r="30" spans="3:18">
      <c r="C30" s="579" t="s">
        <v>160</v>
      </c>
      <c r="D30" s="580"/>
      <c r="E30" s="580"/>
      <c r="F30" s="580"/>
      <c r="G30" s="580"/>
      <c r="H30" s="581"/>
      <c r="I30" s="237" t="e">
        <f ca="1">OFFSET(INDIRECT(I7&amp;"!BE8"),Q14-1,)</f>
        <v>#N/A</v>
      </c>
      <c r="J30" s="225"/>
      <c r="K30" s="225" t="e">
        <f ca="1">OFFSET(INDIRECT(I7&amp;"!BF8"),Q14-1,)</f>
        <v>#N/A</v>
      </c>
      <c r="L30" s="222"/>
      <c r="M30" s="654"/>
      <c r="N30" s="246"/>
      <c r="O30" s="239"/>
      <c r="R30" s="195" t="str">
        <f ca="1">'DB Func'!B31</f>
        <v>Funcionário 29</v>
      </c>
    </row>
    <row r="31" spans="3:18">
      <c r="C31" s="579" t="s">
        <v>787</v>
      </c>
      <c r="D31" s="580"/>
      <c r="E31" s="580"/>
      <c r="F31" s="580"/>
      <c r="G31" s="580"/>
      <c r="H31" s="581"/>
      <c r="I31" s="238" t="e">
        <f ca="1">OFFSET(INDIRECT(I7&amp;"!AC8"),Q14-1,)</f>
        <v>#N/A</v>
      </c>
      <c r="J31" s="225"/>
      <c r="K31" s="225" t="e">
        <f ca="1">OFFSET(INDIRECT(I7&amp;"!Fi8"),Q14-1,)</f>
        <v>#N/A</v>
      </c>
      <c r="L31" s="222"/>
      <c r="M31" s="654"/>
      <c r="N31" s="223"/>
      <c r="O31" s="239"/>
      <c r="R31" s="195" t="str">
        <f ca="1">'DB Func'!B32</f>
        <v>Funcionário 30</v>
      </c>
    </row>
    <row r="32" spans="3:18">
      <c r="C32" s="579" t="s">
        <v>843</v>
      </c>
      <c r="D32" s="580"/>
      <c r="E32" s="580"/>
      <c r="F32" s="580"/>
      <c r="G32" s="580"/>
      <c r="H32" s="581"/>
      <c r="I32" s="247" t="e">
        <f ca="1">OFFSET(INDIRECT(I7&amp;"!Ab8"),Q14-1,)</f>
        <v>#N/A</v>
      </c>
      <c r="J32" s="225"/>
      <c r="K32" s="225" t="e">
        <f ca="1">OFFSET(INDIRECT(I7&amp;"!Fj8"),Q14-1,)</f>
        <v>#N/A</v>
      </c>
      <c r="L32" s="222"/>
      <c r="M32" s="654"/>
      <c r="N32" s="223"/>
      <c r="O32" s="239"/>
    </row>
    <row r="33" spans="3:18">
      <c r="C33" s="579" t="str">
        <f>Resul!C29</f>
        <v>Empréstimo</v>
      </c>
      <c r="D33" s="580"/>
      <c r="E33" s="580"/>
      <c r="F33" s="580"/>
      <c r="G33" s="580"/>
      <c r="H33" s="581"/>
      <c r="I33" s="247"/>
      <c r="J33" s="225"/>
      <c r="K33" s="225" t="e">
        <f ca="1">OFFSET(INDIRECT(I7&amp;"!AD8"),Q14-1,)</f>
        <v>#N/A</v>
      </c>
      <c r="L33" s="222"/>
      <c r="M33" s="654"/>
      <c r="N33" s="223"/>
      <c r="O33" s="248"/>
      <c r="R33" s="195">
        <f ca="1">IFERROR(VLOOKUP(I5,R5:R31,1,0),-10)</f>
        <v>-10</v>
      </c>
    </row>
    <row r="34" spans="3:18">
      <c r="C34" s="579" t="str">
        <f>Resul!C30</f>
        <v>Pensão</v>
      </c>
      <c r="D34" s="580"/>
      <c r="E34" s="580"/>
      <c r="F34" s="580"/>
      <c r="G34" s="580"/>
      <c r="H34" s="581"/>
      <c r="I34" s="247"/>
      <c r="J34" s="225"/>
      <c r="K34" s="225" t="e">
        <f ca="1">OFFSET(INDIRECT(I7&amp;"!AE8"),Q14-1,)</f>
        <v>#N/A</v>
      </c>
      <c r="L34" s="222"/>
      <c r="M34" s="654"/>
      <c r="N34" s="223"/>
      <c r="O34" s="248"/>
    </row>
    <row r="35" spans="3:18">
      <c r="C35" s="579" t="s">
        <v>965</v>
      </c>
      <c r="D35" s="580"/>
      <c r="E35" s="580"/>
      <c r="F35" s="580"/>
      <c r="G35" s="580"/>
      <c r="H35" s="581"/>
      <c r="I35" s="247"/>
      <c r="J35" s="225"/>
      <c r="K35" s="225" t="e">
        <f ca="1">OFFSET(INDIRECT(I7&amp;"!AF8"),Q14-1,)</f>
        <v>#N/A</v>
      </c>
      <c r="L35" s="222"/>
      <c r="M35" s="654"/>
      <c r="N35" s="223"/>
      <c r="O35" s="248"/>
    </row>
    <row r="36" spans="3:18" ht="15" customHeight="1">
      <c r="C36" s="579" t="str">
        <f>Benef!C6</f>
        <v>-</v>
      </c>
      <c r="D36" s="580"/>
      <c r="E36" s="580"/>
      <c r="F36" s="580"/>
      <c r="G36" s="580"/>
      <c r="H36" s="581"/>
      <c r="I36" s="247"/>
      <c r="J36" s="225" t="e">
        <f ca="1">OFFSET(INDIRECT(I7&amp;"!gv8"),Q14-1,)</f>
        <v>#N/A</v>
      </c>
      <c r="K36" s="225" t="e">
        <f ca="1">OFFSET(INDIRECT(I7&amp;"!R8"),Q14-1,)</f>
        <v>#N/A</v>
      </c>
      <c r="L36" s="222"/>
      <c r="M36" s="654"/>
      <c r="N36" s="632" t="s">
        <v>738</v>
      </c>
      <c r="O36" s="635"/>
    </row>
    <row r="37" spans="3:18">
      <c r="C37" s="579" t="str">
        <f>Benef!C7</f>
        <v>-</v>
      </c>
      <c r="D37" s="580"/>
      <c r="E37" s="580"/>
      <c r="F37" s="580"/>
      <c r="G37" s="580"/>
      <c r="H37" s="581"/>
      <c r="I37" s="247"/>
      <c r="J37" s="225" t="e">
        <f ca="1">OFFSET(INDIRECT(I7&amp;"!gw8"),Q14-1,)</f>
        <v>#N/A</v>
      </c>
      <c r="K37" s="225" t="e">
        <f ca="1">OFFSET(INDIRECT(I7&amp;"!S8"),Q14-1,)</f>
        <v>#N/A</v>
      </c>
      <c r="L37" s="222"/>
      <c r="M37" s="654"/>
      <c r="N37" s="633"/>
      <c r="O37" s="636"/>
    </row>
    <row r="38" spans="3:18">
      <c r="C38" s="579" t="str">
        <f>Benef!C8</f>
        <v>-</v>
      </c>
      <c r="D38" s="580"/>
      <c r="E38" s="580"/>
      <c r="F38" s="580"/>
      <c r="G38" s="580"/>
      <c r="H38" s="581"/>
      <c r="I38" s="247"/>
      <c r="J38" s="225" t="e">
        <f ca="1">OFFSET(INDIRECT(I7&amp;"!gx8"),Q14-1,)</f>
        <v>#N/A</v>
      </c>
      <c r="K38" s="225" t="e">
        <f ca="1">OFFSET(INDIRECT(I7&amp;"!t8"),Q14-1,)</f>
        <v>#N/A</v>
      </c>
      <c r="L38" s="222"/>
      <c r="M38" s="654"/>
      <c r="N38" s="633"/>
      <c r="O38" s="636"/>
    </row>
    <row r="39" spans="3:18">
      <c r="C39" s="328" t="str">
        <f>Benef!C9</f>
        <v>-</v>
      </c>
      <c r="D39" s="324"/>
      <c r="E39" s="324"/>
      <c r="F39" s="324"/>
      <c r="G39" s="324"/>
      <c r="H39" s="325"/>
      <c r="I39" s="247"/>
      <c r="J39" s="225" t="e">
        <f ca="1">OFFSET(INDIRECT(I7&amp;"!gy8"),Q14-1,)</f>
        <v>#N/A</v>
      </c>
      <c r="K39" s="225" t="e">
        <f ca="1">OFFSET(INDIRECT(I7&amp;"!U8"),Q14-1,)</f>
        <v>#N/A</v>
      </c>
      <c r="L39" s="222"/>
      <c r="M39" s="654"/>
      <c r="N39" s="633"/>
      <c r="O39" s="636"/>
    </row>
    <row r="40" spans="3:18">
      <c r="C40" s="328" t="str">
        <f>Benef!C10</f>
        <v>-</v>
      </c>
      <c r="D40" s="324"/>
      <c r="E40" s="324"/>
      <c r="F40" s="324"/>
      <c r="G40" s="324"/>
      <c r="H40" s="325"/>
      <c r="I40" s="247"/>
      <c r="J40" s="225" t="e">
        <f ca="1">OFFSET(INDIRECT(I7&amp;"!gz8"),Q14-1,)</f>
        <v>#N/A</v>
      </c>
      <c r="K40" s="225" t="e">
        <f ca="1">OFFSET(INDIRECT(I7&amp;"!V8"),Q14-1,)</f>
        <v>#N/A</v>
      </c>
      <c r="L40" s="222"/>
      <c r="M40" s="654"/>
      <c r="N40" s="633"/>
      <c r="O40" s="636"/>
    </row>
    <row r="41" spans="3:18">
      <c r="C41" s="328" t="str">
        <f>Benef!C11</f>
        <v>-</v>
      </c>
      <c r="D41" s="324"/>
      <c r="E41" s="324"/>
      <c r="F41" s="324"/>
      <c r="G41" s="324"/>
      <c r="H41" s="325"/>
      <c r="I41" s="247"/>
      <c r="J41" s="225" t="e">
        <f ca="1">OFFSET(INDIRECT(I7&amp;"!ha8"),Q14-1,)</f>
        <v>#N/A</v>
      </c>
      <c r="K41" s="225" t="e">
        <f ca="1">OFFSET(INDIRECT(I7&amp;"!W8"),Q14-1,)</f>
        <v>#N/A</v>
      </c>
      <c r="L41" s="222"/>
      <c r="M41" s="654"/>
      <c r="N41" s="633"/>
      <c r="O41" s="636"/>
    </row>
    <row r="42" spans="3:18">
      <c r="C42" s="328" t="str">
        <f>Benef!C12</f>
        <v>-</v>
      </c>
      <c r="D42" s="324"/>
      <c r="E42" s="324"/>
      <c r="F42" s="324"/>
      <c r="G42" s="324"/>
      <c r="H42" s="325"/>
      <c r="I42" s="247"/>
      <c r="J42" s="225" t="e">
        <f ca="1">OFFSET(INDIRECT(I7&amp;"!hb8"),Q14-1,)</f>
        <v>#N/A</v>
      </c>
      <c r="K42" s="225" t="e">
        <f ca="1">OFFSET(INDIRECT(I7&amp;"!X8"),Q14-1,)</f>
        <v>#N/A</v>
      </c>
      <c r="L42" s="222"/>
      <c r="M42" s="654"/>
      <c r="N42" s="633"/>
      <c r="O42" s="636"/>
    </row>
    <row r="43" spans="3:18">
      <c r="C43" s="585" t="str">
        <f>Benef!C13</f>
        <v>-</v>
      </c>
      <c r="D43" s="586"/>
      <c r="E43" s="586"/>
      <c r="F43" s="586"/>
      <c r="G43" s="586"/>
      <c r="H43" s="587"/>
      <c r="I43" s="249"/>
      <c r="J43" s="250" t="e">
        <f ca="1">OFFSET(INDIRECT(I7&amp;"!hc8"),Q14-1,)</f>
        <v>#N/A</v>
      </c>
      <c r="K43" s="250" t="e">
        <f ca="1">OFFSET(INDIRECT(I7&amp;"!Y8"),Q14-1,)</f>
        <v>#N/A</v>
      </c>
      <c r="L43" s="222"/>
      <c r="M43" s="654"/>
      <c r="N43" s="633"/>
      <c r="O43" s="636"/>
    </row>
    <row r="44" spans="3:18">
      <c r="C44" s="251" t="s">
        <v>566</v>
      </c>
      <c r="D44" s="252"/>
      <c r="E44" s="252"/>
      <c r="F44" s="252"/>
      <c r="G44" s="252"/>
      <c r="H44" s="252"/>
      <c r="I44" s="253"/>
      <c r="J44" s="254" t="s">
        <v>567</v>
      </c>
      <c r="K44" s="254" t="s">
        <v>568</v>
      </c>
      <c r="L44" s="255"/>
      <c r="M44" s="654"/>
      <c r="N44" s="633"/>
      <c r="O44" s="636"/>
    </row>
    <row r="45" spans="3:18">
      <c r="C45" s="615"/>
      <c r="D45" s="616"/>
      <c r="E45" s="616"/>
      <c r="F45" s="616"/>
      <c r="G45" s="616"/>
      <c r="H45" s="616"/>
      <c r="I45" s="618"/>
      <c r="J45" s="256" t="e">
        <f ca="1">SUM(J16:J43)</f>
        <v>#N/A</v>
      </c>
      <c r="K45" s="256" t="e">
        <f ca="1">SUM(K16:K43)</f>
        <v>#N/A</v>
      </c>
      <c r="L45" s="222"/>
      <c r="M45" s="654"/>
      <c r="N45" s="633"/>
      <c r="O45" s="636"/>
    </row>
    <row r="46" spans="3:18" ht="21.75" customHeight="1">
      <c r="C46" s="615"/>
      <c r="D46" s="616"/>
      <c r="E46" s="616"/>
      <c r="F46" s="616"/>
      <c r="G46" s="616"/>
      <c r="H46" s="616"/>
      <c r="I46" s="618"/>
      <c r="J46" s="257" t="s">
        <v>569</v>
      </c>
      <c r="K46" s="258" t="e">
        <f ca="1">OFFSET(INDIRECT(I7&amp;"!BI8"),Q14-1,)</f>
        <v>#N/A</v>
      </c>
      <c r="L46" s="255"/>
      <c r="M46" s="654"/>
      <c r="N46" s="633"/>
      <c r="O46" s="636"/>
    </row>
    <row r="47" spans="3:18" ht="16.5" customHeight="1">
      <c r="C47" s="664" t="s">
        <v>570</v>
      </c>
      <c r="D47" s="665"/>
      <c r="E47" s="259" t="s">
        <v>571</v>
      </c>
      <c r="F47" s="259" t="s">
        <v>572</v>
      </c>
      <c r="G47" s="259"/>
      <c r="H47" s="259" t="s">
        <v>573</v>
      </c>
      <c r="I47" s="259"/>
      <c r="J47" s="259" t="s">
        <v>574</v>
      </c>
      <c r="K47" s="260"/>
      <c r="L47" s="255"/>
      <c r="M47" s="654"/>
      <c r="N47" s="633"/>
      <c r="O47" s="636"/>
    </row>
    <row r="48" spans="3:18">
      <c r="C48" s="648" t="e">
        <f ca="1">OFFSET(INDIRECT(I7&amp;"!BA8"),Q14-1,)</f>
        <v>#N/A</v>
      </c>
      <c r="D48" s="649"/>
      <c r="E48" s="264" t="e">
        <f ca="1">IF(I29='P Gerais'!F25,TEXT(Folha Abr!I29,"R$ 0,00"),I29)</f>
        <v>#N/A</v>
      </c>
      <c r="F48" s="264">
        <f>'P Gerais'!$D$18</f>
        <v>0.08</v>
      </c>
      <c r="G48" s="262"/>
      <c r="H48" s="262" t="e">
        <f ca="1">C48*F48</f>
        <v>#N/A</v>
      </c>
      <c r="I48" s="262"/>
      <c r="J48" s="264" t="e">
        <f ca="1">I30</f>
        <v>#N/A</v>
      </c>
      <c r="K48" s="263" t="s">
        <v>530</v>
      </c>
      <c r="L48" s="222"/>
      <c r="M48" s="655"/>
      <c r="N48" s="634"/>
      <c r="O48" s="637"/>
    </row>
    <row r="49" spans="3:15">
      <c r="C49" s="265"/>
      <c r="D49" s="266"/>
      <c r="E49" s="266"/>
      <c r="F49" s="266"/>
      <c r="G49" s="266"/>
      <c r="H49" s="266"/>
      <c r="I49" s="266"/>
      <c r="J49" s="266"/>
      <c r="K49" s="267"/>
      <c r="L49" s="222"/>
      <c r="M49" s="268"/>
      <c r="N49" s="269"/>
      <c r="O49" s="270"/>
    </row>
    <row r="50" spans="3:15" ht="15.75" thickBot="1">
      <c r="C50" s="271"/>
      <c r="D50" s="272"/>
      <c r="E50" s="272"/>
      <c r="F50" s="272"/>
      <c r="G50" s="272"/>
      <c r="H50" s="272"/>
      <c r="I50" s="272"/>
      <c r="J50" s="272"/>
      <c r="K50" s="272"/>
      <c r="L50" s="205"/>
      <c r="M50" s="272"/>
      <c r="N50" s="272"/>
      <c r="O50" s="272"/>
    </row>
    <row r="51" spans="3:15" ht="20.25" customHeight="1">
      <c r="C51" s="199">
        <f t="shared" ref="C51:H51" si="0">C8</f>
        <v>0</v>
      </c>
      <c r="D51" s="200"/>
      <c r="E51" s="200"/>
      <c r="F51" s="200"/>
      <c r="G51" s="200"/>
      <c r="H51" s="599" t="str">
        <f t="shared" si="0"/>
        <v>Recibo de Pagamento e Salário</v>
      </c>
      <c r="I51" s="600"/>
      <c r="J51" s="600"/>
      <c r="K51" s="601"/>
      <c r="L51" s="201"/>
      <c r="M51" s="653" t="s">
        <v>739</v>
      </c>
      <c r="N51" s="202"/>
      <c r="O51" s="203"/>
    </row>
    <row r="52" spans="3:15">
      <c r="C52" s="204" t="str">
        <f t="shared" ref="C52:K52" si="1">C9</f>
        <v>Endereço</v>
      </c>
      <c r="D52" s="602">
        <f t="shared" si="1"/>
        <v>0</v>
      </c>
      <c r="E52" s="603"/>
      <c r="F52" s="603"/>
      <c r="G52" s="603"/>
      <c r="H52" s="603"/>
      <c r="I52" s="604"/>
      <c r="J52" s="205"/>
      <c r="K52" s="605" t="str">
        <f t="shared" si="1"/>
        <v>Abr/2015</v>
      </c>
      <c r="L52" s="206"/>
      <c r="M52" s="654"/>
      <c r="N52" s="205"/>
      <c r="O52" s="661"/>
    </row>
    <row r="53" spans="3:15" ht="15.75" thickBot="1">
      <c r="C53" s="207" t="str">
        <f t="shared" ref="C53:D53" si="2">C10</f>
        <v>CNPJ</v>
      </c>
      <c r="D53" s="607">
        <f t="shared" si="2"/>
        <v>0</v>
      </c>
      <c r="E53" s="608"/>
      <c r="F53" s="608"/>
      <c r="G53" s="608"/>
      <c r="H53" s="608"/>
      <c r="I53" s="609"/>
      <c r="J53" s="208"/>
      <c r="K53" s="606"/>
      <c r="L53" s="206"/>
      <c r="M53" s="654"/>
      <c r="N53" s="205"/>
      <c r="O53" s="662"/>
    </row>
    <row r="54" spans="3:15" ht="8.25" customHeight="1" thickBot="1">
      <c r="C54" s="210"/>
      <c r="D54" s="210"/>
      <c r="E54" s="210"/>
      <c r="F54" s="210"/>
      <c r="G54" s="210"/>
      <c r="H54" s="210"/>
      <c r="I54" s="210"/>
      <c r="J54" s="210"/>
      <c r="K54" s="210"/>
      <c r="L54" s="211"/>
      <c r="M54" s="654"/>
      <c r="N54" s="205"/>
      <c r="O54" s="662"/>
    </row>
    <row r="55" spans="3:15">
      <c r="C55" s="212" t="str">
        <f t="shared" ref="C55:J55" si="3">C12</f>
        <v>CÓDIGO</v>
      </c>
      <c r="D55" s="213" t="str">
        <f t="shared" si="3"/>
        <v>NOME DO FUNCIONÁRIO</v>
      </c>
      <c r="E55" s="214"/>
      <c r="F55" s="214"/>
      <c r="G55" s="214"/>
      <c r="H55" s="214"/>
      <c r="I55" s="213" t="str">
        <f t="shared" si="3"/>
        <v>CBO</v>
      </c>
      <c r="J55" s="213" t="str">
        <f t="shared" si="3"/>
        <v>FUNÇÃO</v>
      </c>
      <c r="K55" s="215"/>
      <c r="L55" s="206"/>
      <c r="M55" s="654"/>
      <c r="N55" s="205"/>
      <c r="O55" s="662"/>
    </row>
    <row r="56" spans="3:15" ht="15.75" thickBot="1">
      <c r="C56" s="216">
        <f t="shared" ref="C56:J56" si="4">C13</f>
        <v>1</v>
      </c>
      <c r="D56" s="610" t="str">
        <f t="shared" si="4"/>
        <v>Sandro da Silva Sales</v>
      </c>
      <c r="E56" s="611"/>
      <c r="F56" s="611"/>
      <c r="G56" s="611"/>
      <c r="H56" s="612"/>
      <c r="I56" s="217"/>
      <c r="J56" s="610" t="e">
        <f t="shared" ca="1" si="4"/>
        <v>#N/A</v>
      </c>
      <c r="K56" s="613"/>
      <c r="L56" s="218"/>
      <c r="M56" s="654"/>
      <c r="N56" s="219"/>
      <c r="O56" s="662"/>
    </row>
    <row r="57" spans="3:15" ht="8.25" customHeight="1">
      <c r="C57" s="220"/>
      <c r="D57" s="220"/>
      <c r="E57" s="220"/>
      <c r="F57" s="220"/>
      <c r="G57" s="220"/>
      <c r="H57" s="220"/>
      <c r="I57" s="220"/>
      <c r="J57" s="220"/>
      <c r="K57" s="220"/>
      <c r="L57" s="211"/>
      <c r="M57" s="654"/>
      <c r="N57" s="205"/>
      <c r="O57" s="662"/>
    </row>
    <row r="58" spans="3:15">
      <c r="C58" s="588" t="str">
        <f t="shared" ref="C58:K58" si="5">C15</f>
        <v>Descrição</v>
      </c>
      <c r="D58" s="589"/>
      <c r="E58" s="589"/>
      <c r="F58" s="589"/>
      <c r="G58" s="589"/>
      <c r="H58" s="590"/>
      <c r="I58" s="221" t="str">
        <f t="shared" si="5"/>
        <v>Referência</v>
      </c>
      <c r="J58" s="221" t="str">
        <f t="shared" si="5"/>
        <v>Proventos</v>
      </c>
      <c r="K58" s="221" t="str">
        <f t="shared" si="5"/>
        <v>Descontos</v>
      </c>
      <c r="L58" s="222"/>
      <c r="M58" s="654"/>
      <c r="N58" s="223"/>
      <c r="O58" s="662"/>
    </row>
    <row r="59" spans="3:15" ht="15" customHeight="1">
      <c r="C59" s="243" t="str">
        <f t="shared" ref="C59:J59" si="6">C16</f>
        <v>Salário Bruto</v>
      </c>
      <c r="D59" s="244"/>
      <c r="E59" s="244"/>
      <c r="F59" s="244"/>
      <c r="G59" s="244"/>
      <c r="H59" s="245"/>
      <c r="I59" s="297" t="e">
        <f t="shared" ca="1" si="6"/>
        <v>#N/A</v>
      </c>
      <c r="J59" s="225" t="e">
        <f t="shared" ca="1" si="6"/>
        <v>#N/A</v>
      </c>
      <c r="K59" s="225"/>
      <c r="L59" s="222"/>
      <c r="M59" s="654"/>
      <c r="N59" s="223"/>
      <c r="O59" s="662"/>
    </row>
    <row r="60" spans="3:15" ht="15" customHeight="1">
      <c r="C60" s="579" t="str">
        <f t="shared" ref="C60:J60" si="7">C17</f>
        <v>Gratificação</v>
      </c>
      <c r="D60" s="580"/>
      <c r="E60" s="580"/>
      <c r="F60" s="580"/>
      <c r="G60" s="580"/>
      <c r="H60" s="581"/>
      <c r="I60" s="224"/>
      <c r="J60" s="225" t="e">
        <f t="shared" ca="1" si="7"/>
        <v>#N/A</v>
      </c>
      <c r="K60" s="225"/>
      <c r="L60" s="222"/>
      <c r="M60" s="654"/>
      <c r="N60" s="667"/>
      <c r="O60" s="662"/>
    </row>
    <row r="61" spans="3:15" ht="15" customHeight="1">
      <c r="C61" s="579" t="str">
        <f t="shared" ref="C61:J61" si="8">C18</f>
        <v>Horas Extras</v>
      </c>
      <c r="D61" s="580"/>
      <c r="E61" s="580"/>
      <c r="F61" s="580"/>
      <c r="G61" s="580"/>
      <c r="H61" s="581"/>
      <c r="I61" s="227" t="e">
        <f t="shared" ca="1" si="8"/>
        <v>#N/A</v>
      </c>
      <c r="J61" s="225" t="e">
        <f t="shared" ca="1" si="8"/>
        <v>#N/A</v>
      </c>
      <c r="K61" s="225"/>
      <c r="L61" s="222"/>
      <c r="M61" s="654"/>
      <c r="N61" s="667"/>
      <c r="O61" s="662"/>
    </row>
    <row r="62" spans="3:15" ht="15" customHeight="1">
      <c r="C62" s="579" t="str">
        <f t="shared" ref="C62:J62" si="9">C19</f>
        <v>Horas Extras Noturna</v>
      </c>
      <c r="D62" s="580"/>
      <c r="E62" s="580"/>
      <c r="F62" s="580"/>
      <c r="G62" s="580"/>
      <c r="H62" s="581"/>
      <c r="I62" s="227" t="e">
        <f t="shared" ca="1" si="9"/>
        <v>#N/A</v>
      </c>
      <c r="J62" s="229" t="e">
        <f t="shared" ca="1" si="9"/>
        <v>#N/A</v>
      </c>
      <c r="K62" s="225"/>
      <c r="L62" s="222"/>
      <c r="M62" s="654"/>
      <c r="N62" s="667"/>
      <c r="O62" s="662"/>
    </row>
    <row r="63" spans="3:15" ht="15" customHeight="1">
      <c r="C63" s="579" t="str">
        <f t="shared" ref="C63:J63" si="10">C20</f>
        <v>Horas Extras DSR</v>
      </c>
      <c r="D63" s="580"/>
      <c r="E63" s="580"/>
      <c r="F63" s="580"/>
      <c r="G63" s="580"/>
      <c r="H63" s="581"/>
      <c r="I63" s="227" t="e">
        <f t="shared" ca="1" si="10"/>
        <v>#N/A</v>
      </c>
      <c r="J63" s="229" t="e">
        <f t="shared" ca="1" si="10"/>
        <v>#N/A</v>
      </c>
      <c r="K63" s="225"/>
      <c r="L63" s="222"/>
      <c r="M63" s="654"/>
      <c r="N63" s="667"/>
      <c r="O63" s="662"/>
    </row>
    <row r="64" spans="3:15" ht="15" customHeight="1">
      <c r="C64" s="582" t="str">
        <f t="shared" ref="C64:J64" si="11">C21</f>
        <v>Horas Extra Interjonada</v>
      </c>
      <c r="D64" s="583"/>
      <c r="E64" s="583"/>
      <c r="F64" s="583"/>
      <c r="G64" s="583"/>
      <c r="H64" s="584"/>
      <c r="I64" s="224" t="e">
        <f t="shared" ca="1" si="11"/>
        <v>#N/A</v>
      </c>
      <c r="J64" s="225" t="e">
        <f t="shared" ca="1" si="11"/>
        <v>#N/A</v>
      </c>
      <c r="K64" s="225"/>
      <c r="L64" s="222"/>
      <c r="M64" s="654"/>
      <c r="N64" s="668"/>
      <c r="O64" s="662"/>
    </row>
    <row r="65" spans="3:15" ht="15" customHeight="1">
      <c r="C65" s="582" t="str">
        <f t="shared" ref="C65:J65" si="12">C22</f>
        <v>Horas Extras Intrajornada</v>
      </c>
      <c r="D65" s="583"/>
      <c r="E65" s="583"/>
      <c r="F65" s="583"/>
      <c r="G65" s="583"/>
      <c r="H65" s="584"/>
      <c r="I65" s="224" t="e">
        <f t="shared" ca="1" si="12"/>
        <v>#N/A</v>
      </c>
      <c r="J65" s="225" t="e">
        <f t="shared" ca="1" si="12"/>
        <v>#N/A</v>
      </c>
      <c r="K65" s="225"/>
      <c r="L65" s="222"/>
      <c r="M65" s="654"/>
      <c r="N65" s="223"/>
      <c r="O65" s="662"/>
    </row>
    <row r="66" spans="3:15" ht="15" customHeight="1">
      <c r="C66" s="626" t="str">
        <f t="shared" ref="C66:J66" si="13">C23</f>
        <v>DSR / Horas Extras</v>
      </c>
      <c r="D66" s="627"/>
      <c r="E66" s="627"/>
      <c r="F66" s="627"/>
      <c r="G66" s="627"/>
      <c r="H66" s="628"/>
      <c r="I66" s="238"/>
      <c r="J66" s="225" t="e">
        <f t="shared" ca="1" si="13"/>
        <v>#N/A</v>
      </c>
      <c r="K66" s="225"/>
      <c r="L66" s="222"/>
      <c r="M66" s="654"/>
      <c r="N66" s="223"/>
      <c r="O66" s="662"/>
    </row>
    <row r="67" spans="3:15" ht="15" customHeight="1">
      <c r="C67" s="658" t="str">
        <f t="shared" ref="C67:J67" si="14">C24</f>
        <v>Feriado / DSR</v>
      </c>
      <c r="D67" s="659"/>
      <c r="E67" s="659"/>
      <c r="F67" s="659"/>
      <c r="G67" s="659"/>
      <c r="H67" s="660"/>
      <c r="I67" s="238"/>
      <c r="J67" s="225" t="e">
        <f t="shared" ca="1" si="14"/>
        <v>#N/A</v>
      </c>
      <c r="K67" s="225"/>
      <c r="L67" s="222"/>
      <c r="M67" s="654"/>
      <c r="N67" s="223"/>
      <c r="O67" s="239"/>
    </row>
    <row r="68" spans="3:15" ht="15" customHeight="1">
      <c r="C68" s="582" t="str">
        <f t="shared" ref="C68:J68" si="15">C25</f>
        <v>Adicional Noturno</v>
      </c>
      <c r="D68" s="583"/>
      <c r="E68" s="583"/>
      <c r="F68" s="583"/>
      <c r="G68" s="583"/>
      <c r="H68" s="584"/>
      <c r="I68" s="240">
        <f t="shared" si="15"/>
        <v>0</v>
      </c>
      <c r="J68" s="225" t="e">
        <f t="shared" ca="1" si="15"/>
        <v>#N/A</v>
      </c>
      <c r="K68" s="225"/>
      <c r="L68" s="222"/>
      <c r="M68" s="654"/>
      <c r="N68" s="223"/>
      <c r="O68" s="239"/>
    </row>
    <row r="69" spans="3:15" ht="15" customHeight="1">
      <c r="C69" s="582" t="str">
        <f t="shared" ref="C69:J69" si="16">C26</f>
        <v>Periculosidade</v>
      </c>
      <c r="D69" s="583"/>
      <c r="E69" s="583"/>
      <c r="F69" s="583"/>
      <c r="G69" s="583"/>
      <c r="H69" s="584"/>
      <c r="I69" s="240">
        <f t="shared" si="16"/>
        <v>0</v>
      </c>
      <c r="J69" s="225" t="e">
        <f t="shared" ca="1" si="16"/>
        <v>#N/A</v>
      </c>
      <c r="K69" s="225"/>
      <c r="L69" s="222"/>
      <c r="M69" s="654"/>
      <c r="N69" s="223"/>
      <c r="O69" s="239"/>
    </row>
    <row r="70" spans="3:15" ht="15" customHeight="1">
      <c r="C70" s="579" t="str">
        <f t="shared" ref="C70:J70" si="17">C27</f>
        <v>Insalubridade</v>
      </c>
      <c r="D70" s="580"/>
      <c r="E70" s="580"/>
      <c r="F70" s="580"/>
      <c r="G70" s="580"/>
      <c r="H70" s="581"/>
      <c r="I70" s="238">
        <f t="shared" si="17"/>
        <v>0</v>
      </c>
      <c r="J70" s="225" t="e">
        <f t="shared" ca="1" si="17"/>
        <v>#N/A</v>
      </c>
      <c r="K70" s="225"/>
      <c r="L70" s="222"/>
      <c r="M70" s="654"/>
      <c r="N70" s="223"/>
      <c r="O70" s="239"/>
    </row>
    <row r="71" spans="3:15" ht="15" customHeight="1">
      <c r="C71" s="243" t="str">
        <f t="shared" ref="C71:J71" si="18">C28</f>
        <v>Salário Família</v>
      </c>
      <c r="D71" s="244"/>
      <c r="E71" s="244"/>
      <c r="F71" s="244"/>
      <c r="G71" s="244"/>
      <c r="H71" s="245"/>
      <c r="I71" s="238"/>
      <c r="J71" s="225" t="e">
        <f t="shared" ca="1" si="18"/>
        <v>#N/A</v>
      </c>
      <c r="K71" s="225"/>
      <c r="L71" s="222"/>
      <c r="M71" s="654"/>
      <c r="N71" s="223"/>
      <c r="O71" s="239"/>
    </row>
    <row r="72" spans="3:15" ht="15" customHeight="1">
      <c r="C72" s="243" t="str">
        <f t="shared" ref="C72:K72" si="19">C29</f>
        <v>INSS</v>
      </c>
      <c r="D72" s="244"/>
      <c r="E72" s="244"/>
      <c r="F72" s="244"/>
      <c r="G72" s="244"/>
      <c r="H72" s="245"/>
      <c r="I72" s="237" t="e">
        <f t="shared" ca="1" si="19"/>
        <v>#N/A</v>
      </c>
      <c r="J72" s="225"/>
      <c r="K72" s="225" t="e">
        <f t="shared" ca="1" si="19"/>
        <v>#N/A</v>
      </c>
      <c r="L72" s="222"/>
      <c r="M72" s="654"/>
      <c r="N72" s="223"/>
      <c r="O72" s="239"/>
    </row>
    <row r="73" spans="3:15" ht="15" customHeight="1">
      <c r="C73" s="579" t="str">
        <f t="shared" ref="C73:K73" si="20">C30</f>
        <v>IRRF</v>
      </c>
      <c r="D73" s="580"/>
      <c r="E73" s="580"/>
      <c r="F73" s="580"/>
      <c r="G73" s="580"/>
      <c r="H73" s="581"/>
      <c r="I73" s="237" t="e">
        <f t="shared" ca="1" si="20"/>
        <v>#N/A</v>
      </c>
      <c r="J73" s="225"/>
      <c r="K73" s="225" t="e">
        <f t="shared" ca="1" si="20"/>
        <v>#N/A</v>
      </c>
      <c r="L73" s="222"/>
      <c r="M73" s="654"/>
      <c r="N73" s="246"/>
      <c r="O73" s="239"/>
    </row>
    <row r="74" spans="3:15" ht="15" customHeight="1">
      <c r="C74" s="579" t="str">
        <f t="shared" ref="C74:K74" si="21">C31</f>
        <v>Faltas</v>
      </c>
      <c r="D74" s="580"/>
      <c r="E74" s="580"/>
      <c r="F74" s="580"/>
      <c r="G74" s="580"/>
      <c r="H74" s="581"/>
      <c r="I74" s="238" t="e">
        <f t="shared" ca="1" si="21"/>
        <v>#N/A</v>
      </c>
      <c r="J74" s="225"/>
      <c r="K74" s="225" t="e">
        <f t="shared" ca="1" si="21"/>
        <v>#N/A</v>
      </c>
      <c r="L74" s="222"/>
      <c r="M74" s="654"/>
      <c r="N74" s="223"/>
      <c r="O74" s="239"/>
    </row>
    <row r="75" spans="3:15" ht="15" customHeight="1">
      <c r="C75" s="579" t="str">
        <f t="shared" ref="C75:K75" si="22">C32</f>
        <v>Atrasos</v>
      </c>
      <c r="D75" s="580"/>
      <c r="E75" s="580"/>
      <c r="F75" s="580"/>
      <c r="G75" s="580"/>
      <c r="H75" s="581"/>
      <c r="I75" s="247" t="e">
        <f t="shared" ca="1" si="22"/>
        <v>#N/A</v>
      </c>
      <c r="J75" s="225"/>
      <c r="K75" s="225" t="e">
        <f t="shared" ca="1" si="22"/>
        <v>#N/A</v>
      </c>
      <c r="L75" s="222"/>
      <c r="M75" s="654"/>
      <c r="N75" s="223"/>
      <c r="O75" s="239"/>
    </row>
    <row r="76" spans="3:15" ht="15" customHeight="1">
      <c r="C76" s="579" t="str">
        <f t="shared" ref="C76:K76" si="23">C33</f>
        <v>Empréstimo</v>
      </c>
      <c r="D76" s="580"/>
      <c r="E76" s="580"/>
      <c r="F76" s="580"/>
      <c r="G76" s="580"/>
      <c r="H76" s="581"/>
      <c r="I76" s="247"/>
      <c r="J76" s="225"/>
      <c r="K76" s="225" t="e">
        <f t="shared" ca="1" si="23"/>
        <v>#N/A</v>
      </c>
      <c r="L76" s="222"/>
      <c r="M76" s="654"/>
      <c r="N76" s="223"/>
      <c r="O76" s="248"/>
    </row>
    <row r="77" spans="3:15" ht="15" customHeight="1">
      <c r="C77" s="579" t="str">
        <f t="shared" ref="C77:K77" si="24">C34</f>
        <v>Pensão</v>
      </c>
      <c r="D77" s="580"/>
      <c r="E77" s="580"/>
      <c r="F77" s="580"/>
      <c r="G77" s="580"/>
      <c r="H77" s="581"/>
      <c r="I77" s="247"/>
      <c r="J77" s="225"/>
      <c r="K77" s="225" t="e">
        <f t="shared" ca="1" si="24"/>
        <v>#N/A</v>
      </c>
      <c r="L77" s="222"/>
      <c r="M77" s="654"/>
      <c r="N77" s="223"/>
      <c r="O77" s="248"/>
    </row>
    <row r="78" spans="3:15" ht="15" customHeight="1">
      <c r="C78" s="579" t="str">
        <f t="shared" ref="C78:K78" si="25">C35</f>
        <v>Outros Descontos</v>
      </c>
      <c r="D78" s="580"/>
      <c r="E78" s="580"/>
      <c r="F78" s="580"/>
      <c r="G78" s="580"/>
      <c r="H78" s="581"/>
      <c r="I78" s="247"/>
      <c r="J78" s="225"/>
      <c r="K78" s="225" t="e">
        <f t="shared" ca="1" si="25"/>
        <v>#N/A</v>
      </c>
      <c r="L78" s="222"/>
      <c r="M78" s="654"/>
      <c r="N78" s="223"/>
      <c r="O78" s="248"/>
    </row>
    <row r="79" spans="3:15" ht="15" customHeight="1">
      <c r="C79" s="579" t="str">
        <f t="shared" ref="C79:K79" si="26">C36</f>
        <v>-</v>
      </c>
      <c r="D79" s="580"/>
      <c r="E79" s="580"/>
      <c r="F79" s="580"/>
      <c r="G79" s="580"/>
      <c r="H79" s="581"/>
      <c r="I79" s="247"/>
      <c r="J79" s="225"/>
      <c r="K79" s="225" t="e">
        <f t="shared" ca="1" si="26"/>
        <v>#N/A</v>
      </c>
      <c r="L79" s="222"/>
      <c r="M79" s="654"/>
      <c r="N79" s="632" t="s">
        <v>738</v>
      </c>
      <c r="O79" s="635"/>
    </row>
    <row r="80" spans="3:15" ht="15" customHeight="1">
      <c r="C80" s="579" t="str">
        <f t="shared" ref="C80:K80" si="27">C37</f>
        <v>-</v>
      </c>
      <c r="D80" s="580"/>
      <c r="E80" s="580"/>
      <c r="F80" s="580"/>
      <c r="G80" s="580"/>
      <c r="H80" s="581"/>
      <c r="I80" s="247"/>
      <c r="J80" s="225"/>
      <c r="K80" s="225" t="e">
        <f t="shared" ca="1" si="27"/>
        <v>#N/A</v>
      </c>
      <c r="L80" s="222"/>
      <c r="M80" s="654"/>
      <c r="N80" s="633"/>
      <c r="O80" s="636"/>
    </row>
    <row r="81" spans="3:15" ht="15" customHeight="1">
      <c r="C81" s="579" t="str">
        <f t="shared" ref="C81:K81" si="28">C38</f>
        <v>-</v>
      </c>
      <c r="D81" s="580"/>
      <c r="E81" s="580"/>
      <c r="F81" s="580"/>
      <c r="G81" s="580"/>
      <c r="H81" s="581"/>
      <c r="I81" s="247"/>
      <c r="J81" s="225"/>
      <c r="K81" s="225" t="e">
        <f t="shared" ca="1" si="28"/>
        <v>#N/A</v>
      </c>
      <c r="L81" s="222"/>
      <c r="M81" s="654"/>
      <c r="N81" s="633"/>
      <c r="O81" s="636"/>
    </row>
    <row r="82" spans="3:15" ht="15" customHeight="1">
      <c r="C82" s="328" t="str">
        <f t="shared" ref="C82:K82" si="29">C39</f>
        <v>-</v>
      </c>
      <c r="D82" s="324"/>
      <c r="E82" s="324"/>
      <c r="F82" s="324"/>
      <c r="G82" s="324"/>
      <c r="H82" s="325"/>
      <c r="I82" s="247"/>
      <c r="J82" s="225"/>
      <c r="K82" s="225" t="e">
        <f t="shared" ca="1" si="29"/>
        <v>#N/A</v>
      </c>
      <c r="L82" s="222"/>
      <c r="M82" s="654"/>
      <c r="N82" s="633"/>
      <c r="O82" s="636"/>
    </row>
    <row r="83" spans="3:15" ht="15" customHeight="1">
      <c r="C83" s="328" t="str">
        <f t="shared" ref="C83:K83" si="30">C40</f>
        <v>-</v>
      </c>
      <c r="D83" s="324"/>
      <c r="E83" s="324"/>
      <c r="F83" s="324"/>
      <c r="G83" s="324"/>
      <c r="H83" s="325"/>
      <c r="I83" s="247"/>
      <c r="J83" s="225"/>
      <c r="K83" s="225" t="e">
        <f t="shared" ca="1" si="30"/>
        <v>#N/A</v>
      </c>
      <c r="L83" s="222"/>
      <c r="M83" s="654"/>
      <c r="N83" s="633"/>
      <c r="O83" s="636"/>
    </row>
    <row r="84" spans="3:15" ht="15" customHeight="1">
      <c r="C84" s="328" t="str">
        <f t="shared" ref="C84:K84" si="31">C41</f>
        <v>-</v>
      </c>
      <c r="D84" s="324"/>
      <c r="E84" s="324"/>
      <c r="F84" s="324"/>
      <c r="G84" s="324"/>
      <c r="H84" s="325"/>
      <c r="I84" s="247"/>
      <c r="J84" s="225"/>
      <c r="K84" s="225" t="e">
        <f t="shared" ca="1" si="31"/>
        <v>#N/A</v>
      </c>
      <c r="L84" s="222"/>
      <c r="M84" s="654"/>
      <c r="N84" s="633"/>
      <c r="O84" s="636"/>
    </row>
    <row r="85" spans="3:15" ht="15" customHeight="1">
      <c r="C85" s="328" t="str">
        <f t="shared" ref="C85:K85" si="32">C42</f>
        <v>-</v>
      </c>
      <c r="D85" s="324"/>
      <c r="E85" s="324"/>
      <c r="F85" s="324"/>
      <c r="G85" s="324"/>
      <c r="H85" s="325"/>
      <c r="I85" s="247"/>
      <c r="J85" s="225"/>
      <c r="K85" s="225" t="e">
        <f t="shared" ca="1" si="32"/>
        <v>#N/A</v>
      </c>
      <c r="L85" s="222"/>
      <c r="M85" s="654"/>
      <c r="N85" s="633"/>
      <c r="O85" s="636"/>
    </row>
    <row r="86" spans="3:15" ht="15" customHeight="1">
      <c r="C86" s="585" t="str">
        <f t="shared" ref="C86:K86" si="33">C43</f>
        <v>-</v>
      </c>
      <c r="D86" s="586"/>
      <c r="E86" s="586"/>
      <c r="F86" s="586"/>
      <c r="G86" s="586"/>
      <c r="H86" s="587"/>
      <c r="I86" s="249"/>
      <c r="J86" s="250"/>
      <c r="K86" s="250" t="e">
        <f t="shared" ca="1" si="33"/>
        <v>#N/A</v>
      </c>
      <c r="L86" s="222"/>
      <c r="M86" s="654"/>
      <c r="N86" s="633"/>
      <c r="O86" s="636"/>
    </row>
    <row r="87" spans="3:15">
      <c r="C87" s="251" t="str">
        <f t="shared" ref="C87:K87" si="34">C44</f>
        <v>MENSAGENS</v>
      </c>
      <c r="D87" s="252"/>
      <c r="E87" s="252"/>
      <c r="F87" s="252"/>
      <c r="G87" s="252"/>
      <c r="H87" s="252"/>
      <c r="I87" s="253"/>
      <c r="J87" s="254" t="str">
        <f t="shared" si="34"/>
        <v>Total dos Vencimentos</v>
      </c>
      <c r="K87" s="254" t="str">
        <f t="shared" si="34"/>
        <v>Total dos Descontos</v>
      </c>
      <c r="L87" s="255"/>
      <c r="M87" s="654"/>
      <c r="N87" s="633"/>
      <c r="O87" s="636"/>
    </row>
    <row r="88" spans="3:15">
      <c r="C88" s="641"/>
      <c r="D88" s="603"/>
      <c r="E88" s="603"/>
      <c r="F88" s="603"/>
      <c r="G88" s="603"/>
      <c r="H88" s="603"/>
      <c r="I88" s="642"/>
      <c r="J88" s="256" t="e">
        <f t="shared" ref="J88:K88" ca="1" si="35">J45</f>
        <v>#N/A</v>
      </c>
      <c r="K88" s="256" t="e">
        <f t="shared" ca="1" si="35"/>
        <v>#N/A</v>
      </c>
      <c r="L88" s="222"/>
      <c r="M88" s="654"/>
      <c r="N88" s="633"/>
      <c r="O88" s="636"/>
    </row>
    <row r="89" spans="3:15" ht="21.75" customHeight="1">
      <c r="C89" s="643"/>
      <c r="D89" s="644"/>
      <c r="E89" s="644"/>
      <c r="F89" s="644"/>
      <c r="G89" s="644"/>
      <c r="H89" s="644"/>
      <c r="I89" s="645"/>
      <c r="J89" s="257" t="str">
        <f t="shared" ref="J89:K89" si="36">J46</f>
        <v>Líquido a Receber-&gt;</v>
      </c>
      <c r="K89" s="258" t="e">
        <f t="shared" ca="1" si="36"/>
        <v>#N/A</v>
      </c>
      <c r="L89" s="255"/>
      <c r="M89" s="654"/>
      <c r="N89" s="633"/>
      <c r="O89" s="636"/>
    </row>
    <row r="90" spans="3:15" ht="16.5" customHeight="1">
      <c r="C90" s="646" t="str">
        <f t="shared" ref="C90:J90" si="37">C47</f>
        <v>Salário Base</v>
      </c>
      <c r="D90" s="647"/>
      <c r="E90" s="259" t="str">
        <f t="shared" si="37"/>
        <v>Base Cálc. INSS</v>
      </c>
      <c r="F90" s="259" t="str">
        <f t="shared" si="37"/>
        <v>Base Cálc.FGTS</v>
      </c>
      <c r="G90" s="259"/>
      <c r="H90" s="259" t="str">
        <f t="shared" si="37"/>
        <v>FGTS do Mês</v>
      </c>
      <c r="I90" s="259"/>
      <c r="J90" s="259" t="str">
        <f t="shared" si="37"/>
        <v>Base Cálc. IRRF</v>
      </c>
      <c r="K90" s="260"/>
      <c r="L90" s="255"/>
      <c r="M90" s="654"/>
      <c r="N90" s="633"/>
      <c r="O90" s="636"/>
    </row>
    <row r="91" spans="3:15" ht="16.5" customHeight="1">
      <c r="C91" s="669" t="e">
        <f t="shared" ref="C91:K91" ca="1" si="38">C48</f>
        <v>#N/A</v>
      </c>
      <c r="D91" s="670"/>
      <c r="E91" s="264" t="e">
        <f t="shared" ca="1" si="38"/>
        <v>#N/A</v>
      </c>
      <c r="F91" s="264">
        <f t="shared" si="38"/>
        <v>0.08</v>
      </c>
      <c r="G91" s="262"/>
      <c r="H91" s="262" t="e">
        <f t="shared" ca="1" si="38"/>
        <v>#N/A</v>
      </c>
      <c r="I91" s="262"/>
      <c r="J91" s="264" t="e">
        <f t="shared" ca="1" si="38"/>
        <v>#N/A</v>
      </c>
      <c r="K91" s="263" t="str">
        <f t="shared" si="38"/>
        <v/>
      </c>
      <c r="L91" s="222"/>
      <c r="M91" s="655"/>
      <c r="N91" s="634"/>
      <c r="O91" s="637"/>
    </row>
    <row r="92" spans="3:15" ht="30" customHeight="1">
      <c r="C92" s="281"/>
      <c r="D92" s="281"/>
      <c r="E92" s="281"/>
      <c r="F92" s="281"/>
      <c r="G92" s="281"/>
      <c r="H92" s="282"/>
      <c r="I92" s="281"/>
      <c r="J92" s="281"/>
      <c r="K92" s="281"/>
      <c r="L92" s="281"/>
      <c r="M92" s="283"/>
      <c r="N92" s="284"/>
      <c r="O92" s="284"/>
    </row>
    <row r="93" spans="3:15" ht="30" customHeight="1"/>
    <row r="94" spans="3:15" ht="30" customHeight="1"/>
    <row r="95" spans="3:15" ht="30" customHeight="1"/>
    <row r="96" spans="3:15" ht="30" customHeight="1"/>
    <row r="97" ht="30" customHeight="1"/>
    <row r="98" ht="30" customHeight="1"/>
    <row r="99" ht="30" customHeight="1"/>
    <row r="100" ht="30" customHeight="1"/>
    <row r="101" ht="30" customHeight="1"/>
    <row r="102" ht="30" customHeight="1"/>
    <row r="103" ht="30" customHeight="1"/>
    <row r="104" ht="30" customHeight="1"/>
    <row r="105" ht="30" customHeight="1"/>
    <row r="106" ht="30" customHeight="1"/>
    <row r="107" ht="30" customHeight="1"/>
    <row r="108" ht="30" customHeight="1"/>
    <row r="109" ht="30" customHeight="1"/>
    <row r="110" ht="30" customHeight="1"/>
    <row r="111" ht="30" customHeight="1"/>
    <row r="112" ht="30" customHeight="1"/>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ht="15" customHeight="1"/>
    <row r="153" ht="15" customHeight="1"/>
    <row r="154" ht="15" customHeight="1"/>
    <row r="155" ht="15" customHeight="1"/>
    <row r="156" ht="15" customHeight="1"/>
    <row r="157" ht="15" customHeight="1"/>
  </sheetData>
  <sheetProtection selectLockedCells="1"/>
  <mergeCells count="75">
    <mergeCell ref="C80:H80"/>
    <mergeCell ref="C81:H81"/>
    <mergeCell ref="C69:H69"/>
    <mergeCell ref="C70:H70"/>
    <mergeCell ref="C73:H73"/>
    <mergeCell ref="C74:H74"/>
    <mergeCell ref="C79:H79"/>
    <mergeCell ref="C46:I46"/>
    <mergeCell ref="C47:D47"/>
    <mergeCell ref="C48:D48"/>
    <mergeCell ref="H51:K51"/>
    <mergeCell ref="C65:H65"/>
    <mergeCell ref="C37:H37"/>
    <mergeCell ref="C38:H38"/>
    <mergeCell ref="C43:H43"/>
    <mergeCell ref="C45:I45"/>
    <mergeCell ref="O52:O66"/>
    <mergeCell ref="D53:I53"/>
    <mergeCell ref="D56:H56"/>
    <mergeCell ref="J56:K56"/>
    <mergeCell ref="C58:H58"/>
    <mergeCell ref="C60:H60"/>
    <mergeCell ref="C61:H61"/>
    <mergeCell ref="D52:I52"/>
    <mergeCell ref="K52:K53"/>
    <mergeCell ref="C62:H62"/>
    <mergeCell ref="C63:H63"/>
    <mergeCell ref="N60:N64"/>
    <mergeCell ref="C33:H33"/>
    <mergeCell ref="C34:H34"/>
    <mergeCell ref="C31:H31"/>
    <mergeCell ref="C35:H35"/>
    <mergeCell ref="C36:H36"/>
    <mergeCell ref="C25:H25"/>
    <mergeCell ref="C26:H26"/>
    <mergeCell ref="C27:H27"/>
    <mergeCell ref="C30:H30"/>
    <mergeCell ref="C32:H32"/>
    <mergeCell ref="C19:H19"/>
    <mergeCell ref="C20:H20"/>
    <mergeCell ref="C21:H21"/>
    <mergeCell ref="C22:H22"/>
    <mergeCell ref="C23:H23"/>
    <mergeCell ref="O36:O48"/>
    <mergeCell ref="I5:O5"/>
    <mergeCell ref="H8:K8"/>
    <mergeCell ref="M8:M48"/>
    <mergeCell ref="D9:I9"/>
    <mergeCell ref="K9:K10"/>
    <mergeCell ref="O9:O23"/>
    <mergeCell ref="D10:I10"/>
    <mergeCell ref="D13:H13"/>
    <mergeCell ref="J13:K13"/>
    <mergeCell ref="C15:H15"/>
    <mergeCell ref="N17:N21"/>
    <mergeCell ref="C24:H24"/>
    <mergeCell ref="C17:H17"/>
    <mergeCell ref="C18:H18"/>
    <mergeCell ref="N36:N48"/>
    <mergeCell ref="N79:N91"/>
    <mergeCell ref="O79:O91"/>
    <mergeCell ref="C86:H86"/>
    <mergeCell ref="C88:I88"/>
    <mergeCell ref="C89:I89"/>
    <mergeCell ref="C90:D90"/>
    <mergeCell ref="C91:D91"/>
    <mergeCell ref="M51:M91"/>
    <mergeCell ref="C64:H64"/>
    <mergeCell ref="C66:H66"/>
    <mergeCell ref="C67:H67"/>
    <mergeCell ref="C75:H75"/>
    <mergeCell ref="C68:H68"/>
    <mergeCell ref="C76:H76"/>
    <mergeCell ref="C77:H77"/>
    <mergeCell ref="C78:H78"/>
  </mergeCells>
  <conditionalFormatting sqref="D13:K13 I16:K27 J45:K45 K46 I29:K43 K28">
    <cfRule type="expression" dxfId="60" priority="1690">
      <formula>$R$33=-10</formula>
    </cfRule>
  </conditionalFormatting>
  <conditionalFormatting sqref="I28:J28">
    <cfRule type="expression" dxfId="59" priority="9">
      <formula>$R$33=-10</formula>
    </cfRule>
  </conditionalFormatting>
  <conditionalFormatting sqref="I71:J71">
    <cfRule type="expression" dxfId="58" priority="2">
      <formula>$R$33=-10</formula>
    </cfRule>
  </conditionalFormatting>
  <conditionalFormatting sqref="C48:J48">
    <cfRule type="expression" dxfId="57" priority="7">
      <formula>$R$32=-10</formula>
    </cfRule>
  </conditionalFormatting>
  <conditionalFormatting sqref="D56:K56 I59:K70 J88:K88 K89 I72:K86 K71">
    <cfRule type="expression" dxfId="56" priority="3">
      <formula>$R$33=-10</formula>
    </cfRule>
  </conditionalFormatting>
  <conditionalFormatting sqref="C91:J91">
    <cfRule type="expression" dxfId="55" priority="1">
      <formula>$R$32=-10</formula>
    </cfRule>
  </conditionalFormatting>
  <dataValidations count="1">
    <dataValidation type="list" allowBlank="1" showInputMessage="1" showErrorMessage="1" sqref="I5:O5">
      <formula1>$R$5:$R$31</formula1>
    </dataValidation>
  </dataValidations>
  <pageMargins left="0.511811024" right="0.511811024" top="0.78740157499999996" bottom="0.78740157499999996" header="0.31496062000000002" footer="0.31496062000000002"/>
  <pageSetup paperSize="9" scale="62" fitToWidth="0" orientation="portrait" r:id="rId1"/>
  <drawing r:id="rId2"/>
</worksheet>
</file>

<file path=xl/worksheets/sheet54.xml><?xml version="1.0" encoding="utf-8"?>
<worksheet xmlns="http://schemas.openxmlformats.org/spreadsheetml/2006/main" xmlns:r="http://schemas.openxmlformats.org/officeDocument/2006/relationships">
  <sheetPr codeName="Plan49"/>
  <dimension ref="A1:HC103"/>
  <sheetViews>
    <sheetView showGridLines="0" zoomScale="90" zoomScaleNormal="90" workbookViewId="0">
      <selection sqref="A1:A3"/>
    </sheetView>
  </sheetViews>
  <sheetFormatPr defaultColWidth="22.140625" defaultRowHeight="0" customHeight="1" zeroHeight="1"/>
  <cols>
    <col min="1" max="1" width="27.7109375" style="1" customWidth="1"/>
    <col min="2" max="2" width="3.85546875" customWidth="1"/>
    <col min="3" max="3" width="50.140625" bestFit="1" customWidth="1"/>
    <col min="4" max="5" width="17.5703125" customWidth="1"/>
    <col min="6" max="12" width="17.140625" customWidth="1"/>
    <col min="13" max="27" width="20.7109375" customWidth="1"/>
    <col min="33" max="34" width="0" hidden="1" customWidth="1"/>
    <col min="35" max="35" width="0" style="83" hidden="1" customWidth="1"/>
    <col min="36" max="94" width="0" style="348" hidden="1" customWidth="1"/>
    <col min="95" max="203" width="0" style="349" hidden="1" customWidth="1"/>
    <col min="204" max="16384" width="22.140625" style="2"/>
  </cols>
  <sheetData>
    <row r="1" spans="1:211" s="103" customFormat="1" ht="33.950000000000003" customHeight="1">
      <c r="A1" s="187"/>
      <c r="B1" s="98"/>
      <c r="C1" s="102" t="s">
        <v>18</v>
      </c>
      <c r="D1" s="98"/>
      <c r="E1" s="98"/>
      <c r="F1" s="98"/>
      <c r="G1" s="98"/>
      <c r="H1" s="98"/>
      <c r="I1" s="98"/>
      <c r="J1" s="98"/>
      <c r="K1" s="98"/>
      <c r="L1" s="98"/>
      <c r="M1" s="98"/>
      <c r="N1" s="98"/>
      <c r="O1" s="98"/>
      <c r="P1" s="98"/>
      <c r="Q1" s="98"/>
      <c r="R1" s="98"/>
      <c r="S1" s="98"/>
      <c r="T1" s="98"/>
      <c r="U1" s="98"/>
      <c r="V1" s="98"/>
      <c r="W1" s="98"/>
      <c r="X1" s="98"/>
      <c r="Y1" s="98"/>
      <c r="Z1" s="98"/>
      <c r="AA1" s="98"/>
      <c r="AB1" s="98"/>
      <c r="AC1" s="98"/>
      <c r="AD1" s="98"/>
      <c r="AE1" s="98"/>
      <c r="AF1" s="98"/>
      <c r="AG1" s="98"/>
      <c r="AH1" s="98"/>
      <c r="AI1" s="167"/>
      <c r="AJ1" s="348"/>
      <c r="AK1" s="348"/>
      <c r="AL1" s="348"/>
      <c r="AM1" s="348"/>
      <c r="AN1" s="348"/>
      <c r="AO1" s="348"/>
      <c r="AP1" s="348"/>
      <c r="AQ1" s="348"/>
      <c r="AR1" s="348"/>
      <c r="AS1" s="348"/>
      <c r="AT1" s="348"/>
      <c r="AU1" s="348"/>
      <c r="AV1" s="348"/>
      <c r="AW1" s="348"/>
      <c r="AX1" s="348"/>
      <c r="AY1" s="348"/>
      <c r="AZ1" s="348"/>
      <c r="BA1" s="348"/>
      <c r="BB1" s="348"/>
      <c r="BC1" s="348"/>
      <c r="BD1" s="348"/>
      <c r="BE1" s="348"/>
      <c r="BF1" s="348"/>
      <c r="BG1" s="348"/>
      <c r="BH1" s="348"/>
      <c r="BI1" s="348"/>
      <c r="BJ1" s="348"/>
      <c r="BK1" s="348"/>
      <c r="BL1" s="348"/>
      <c r="BM1" s="348"/>
      <c r="BN1" s="348"/>
      <c r="BO1" s="348"/>
      <c r="BP1" s="348"/>
      <c r="BQ1" s="348"/>
      <c r="BR1" s="348"/>
      <c r="BS1" s="348"/>
      <c r="BT1" s="348"/>
      <c r="BU1" s="348"/>
      <c r="BV1" s="348"/>
      <c r="BW1" s="348"/>
      <c r="BX1" s="348"/>
      <c r="BY1" s="348"/>
      <c r="BZ1" s="348"/>
      <c r="CA1" s="348"/>
      <c r="CB1" s="348"/>
      <c r="CC1" s="348"/>
      <c r="CD1" s="348"/>
      <c r="CE1" s="348"/>
      <c r="CF1" s="348"/>
      <c r="CG1" s="348"/>
      <c r="CH1" s="348"/>
      <c r="CI1" s="348"/>
      <c r="CJ1" s="348"/>
      <c r="CK1" s="348"/>
      <c r="CL1" s="348"/>
      <c r="CM1" s="348"/>
      <c r="CN1" s="348"/>
      <c r="CO1" s="348"/>
      <c r="CP1" s="348"/>
      <c r="CQ1" s="349"/>
      <c r="CR1" s="349"/>
      <c r="CS1" s="349"/>
      <c r="CT1" s="349"/>
      <c r="CU1" s="349"/>
      <c r="CV1" s="349"/>
      <c r="CW1" s="349"/>
      <c r="CX1" s="349"/>
      <c r="CY1" s="349"/>
      <c r="CZ1" s="349"/>
      <c r="DA1" s="349"/>
      <c r="DB1" s="349"/>
      <c r="DC1" s="349"/>
      <c r="DD1" s="349"/>
      <c r="DE1" s="349"/>
      <c r="DF1" s="349"/>
      <c r="DG1" s="349"/>
      <c r="DH1" s="349"/>
      <c r="DI1" s="349"/>
      <c r="DJ1" s="349"/>
      <c r="DK1" s="349"/>
      <c r="DL1" s="349"/>
      <c r="DM1" s="349"/>
      <c r="DN1" s="349"/>
      <c r="DO1" s="349"/>
      <c r="DP1" s="349"/>
      <c r="DQ1" s="349"/>
      <c r="DR1" s="349"/>
      <c r="DS1" s="349"/>
      <c r="DT1" s="349"/>
      <c r="DU1" s="349"/>
      <c r="DV1" s="349"/>
      <c r="DW1" s="349"/>
      <c r="DX1" s="349"/>
      <c r="DY1" s="349"/>
      <c r="DZ1" s="349"/>
      <c r="EA1" s="349"/>
      <c r="EB1" s="349"/>
      <c r="EC1" s="349"/>
      <c r="ED1" s="349"/>
      <c r="EE1" s="349"/>
      <c r="EF1" s="349"/>
      <c r="EG1" s="349"/>
      <c r="EH1" s="349"/>
      <c r="EI1" s="349"/>
      <c r="EJ1" s="349"/>
      <c r="EK1" s="349"/>
      <c r="EL1" s="349"/>
      <c r="EM1" s="349"/>
      <c r="EN1" s="349"/>
      <c r="EO1" s="349"/>
      <c r="EP1" s="349"/>
      <c r="EQ1" s="349"/>
      <c r="ER1" s="349"/>
      <c r="ES1" s="349"/>
      <c r="ET1" s="349"/>
      <c r="EU1" s="349"/>
      <c r="EV1" s="349"/>
      <c r="EW1" s="349"/>
      <c r="EX1" s="349"/>
      <c r="EY1" s="349"/>
      <c r="EZ1" s="349"/>
      <c r="FA1" s="349"/>
      <c r="FB1" s="349"/>
      <c r="FC1" s="349"/>
      <c r="FD1" s="349"/>
      <c r="FE1" s="349"/>
      <c r="FF1" s="349"/>
      <c r="FG1" s="349"/>
      <c r="FH1" s="349"/>
      <c r="FI1" s="349"/>
      <c r="FJ1" s="349"/>
      <c r="FK1" s="349"/>
      <c r="FL1" s="349"/>
      <c r="FM1" s="349"/>
      <c r="FN1" s="349"/>
      <c r="FO1" s="349"/>
      <c r="FP1" s="349"/>
      <c r="FQ1" s="349"/>
      <c r="FR1" s="349"/>
      <c r="FS1" s="349"/>
      <c r="FT1" s="349"/>
      <c r="FU1" s="349"/>
      <c r="FV1" s="349"/>
      <c r="FW1" s="349"/>
      <c r="FX1" s="349"/>
      <c r="FY1" s="349"/>
      <c r="FZ1" s="349"/>
      <c r="GA1" s="349"/>
      <c r="GB1" s="349"/>
      <c r="GC1" s="349"/>
      <c r="GD1" s="349"/>
      <c r="GE1" s="349"/>
      <c r="GF1" s="349"/>
      <c r="GG1" s="349"/>
      <c r="GH1" s="349"/>
      <c r="GI1" s="349"/>
      <c r="GJ1" s="349"/>
      <c r="GK1" s="349"/>
      <c r="GL1" s="349"/>
      <c r="GM1" s="349"/>
      <c r="GN1" s="349"/>
      <c r="GO1" s="349"/>
      <c r="GP1" s="349"/>
      <c r="GQ1" s="349"/>
      <c r="GR1" s="349"/>
      <c r="GS1" s="349"/>
      <c r="GT1" s="349"/>
      <c r="GU1" s="349"/>
    </row>
    <row r="2" spans="1:211" s="103" customFormat="1" ht="21.6" customHeight="1">
      <c r="A2" s="187"/>
      <c r="B2" s="98"/>
      <c r="C2" s="98"/>
      <c r="D2" s="98"/>
      <c r="E2" s="98"/>
      <c r="F2" s="98"/>
      <c r="G2" s="98"/>
      <c r="H2" s="98"/>
      <c r="I2" s="98"/>
      <c r="J2" s="98"/>
      <c r="K2" s="98"/>
      <c r="L2" s="98"/>
      <c r="M2" s="98"/>
      <c r="N2" s="98"/>
      <c r="O2" s="98"/>
      <c r="P2" s="98"/>
      <c r="Q2" s="98"/>
      <c r="R2" s="98"/>
      <c r="S2" s="98"/>
      <c r="T2" s="98"/>
      <c r="U2" s="98"/>
      <c r="V2" s="98"/>
      <c r="W2" s="98"/>
      <c r="X2" s="98"/>
      <c r="Y2" s="98"/>
      <c r="Z2" s="98"/>
      <c r="AA2" s="98"/>
      <c r="AB2" s="98"/>
      <c r="AC2" s="98"/>
      <c r="AD2" s="98"/>
      <c r="AE2" s="98"/>
      <c r="AF2" s="98"/>
      <c r="AG2" s="98"/>
      <c r="AH2" s="98"/>
      <c r="AI2" s="167"/>
      <c r="AJ2" s="348"/>
      <c r="AK2" s="348"/>
      <c r="AL2" s="348"/>
      <c r="AM2" s="348"/>
      <c r="AN2" s="348"/>
      <c r="AO2" s="348"/>
      <c r="AP2" s="348"/>
      <c r="AQ2" s="348"/>
      <c r="AR2" s="348"/>
      <c r="AS2" s="348"/>
      <c r="AT2" s="348"/>
      <c r="AU2" s="348"/>
      <c r="AV2" s="348"/>
      <c r="AW2" s="348"/>
      <c r="AX2" s="348"/>
      <c r="AY2" s="348"/>
      <c r="AZ2" s="348"/>
      <c r="BA2" s="348"/>
      <c r="BB2" s="348"/>
      <c r="BC2" s="348"/>
      <c r="BD2" s="348"/>
      <c r="BE2" s="348"/>
      <c r="BF2" s="348"/>
      <c r="BG2" s="348"/>
      <c r="BH2" s="348"/>
      <c r="BI2" s="348"/>
      <c r="BJ2" s="348"/>
      <c r="BK2" s="348"/>
      <c r="BL2" s="348"/>
      <c r="BM2" s="348"/>
      <c r="BN2" s="348"/>
      <c r="BO2" s="348"/>
      <c r="BP2" s="348"/>
      <c r="BQ2" s="348"/>
      <c r="BR2" s="348"/>
      <c r="BS2" s="348"/>
      <c r="BT2" s="348"/>
      <c r="BU2" s="348"/>
      <c r="BV2" s="348"/>
      <c r="BW2" s="348"/>
      <c r="BX2" s="348"/>
      <c r="BY2" s="348"/>
      <c r="BZ2" s="348"/>
      <c r="CA2" s="348"/>
      <c r="CB2" s="348"/>
      <c r="CC2" s="348"/>
      <c r="CD2" s="348"/>
      <c r="CE2" s="348"/>
      <c r="CF2" s="348"/>
      <c r="CG2" s="348"/>
      <c r="CH2" s="348"/>
      <c r="CI2" s="348"/>
      <c r="CJ2" s="348"/>
      <c r="CK2" s="348"/>
      <c r="CL2" s="348"/>
      <c r="CM2" s="348"/>
      <c r="CN2" s="348"/>
      <c r="CO2" s="348"/>
      <c r="CP2" s="348"/>
      <c r="CQ2" s="349"/>
      <c r="CR2" s="349"/>
      <c r="CS2" s="349"/>
      <c r="CT2" s="349"/>
      <c r="CU2" s="349"/>
      <c r="CV2" s="349"/>
      <c r="CW2" s="349"/>
      <c r="CX2" s="349"/>
      <c r="CY2" s="349"/>
      <c r="CZ2" s="349"/>
      <c r="DA2" s="349"/>
      <c r="DB2" s="349"/>
      <c r="DC2" s="349"/>
      <c r="DD2" s="349"/>
      <c r="DE2" s="349"/>
      <c r="DF2" s="349"/>
      <c r="DG2" s="349"/>
      <c r="DH2" s="349"/>
      <c r="DI2" s="349"/>
      <c r="DJ2" s="349"/>
      <c r="DK2" s="349"/>
      <c r="DL2" s="349"/>
      <c r="DM2" s="349"/>
      <c r="DN2" s="349"/>
      <c r="DO2" s="349"/>
      <c r="DP2" s="349"/>
      <c r="DQ2" s="349"/>
      <c r="DR2" s="349"/>
      <c r="DS2" s="349"/>
      <c r="DT2" s="349"/>
      <c r="DU2" s="349"/>
      <c r="DV2" s="349"/>
      <c r="DW2" s="349"/>
      <c r="DX2" s="349"/>
      <c r="DY2" s="349"/>
      <c r="DZ2" s="349"/>
      <c r="EA2" s="349"/>
      <c r="EB2" s="349"/>
      <c r="EC2" s="349"/>
      <c r="ED2" s="349"/>
      <c r="EE2" s="349"/>
      <c r="EF2" s="349"/>
      <c r="EG2" s="349"/>
      <c r="EH2" s="349"/>
      <c r="EI2" s="349"/>
      <c r="EJ2" s="349"/>
      <c r="EK2" s="349"/>
      <c r="EL2" s="349"/>
      <c r="EM2" s="349"/>
      <c r="EN2" s="349"/>
      <c r="EO2" s="349"/>
      <c r="EP2" s="349"/>
      <c r="EQ2" s="349"/>
      <c r="ER2" s="349"/>
      <c r="ES2" s="349"/>
      <c r="ET2" s="349"/>
      <c r="EU2" s="349"/>
      <c r="EV2" s="349"/>
      <c r="EW2" s="349"/>
      <c r="EX2" s="349"/>
      <c r="EY2" s="349"/>
      <c r="EZ2" s="349"/>
      <c r="FA2" s="349"/>
      <c r="FB2" s="349"/>
      <c r="FC2" s="349"/>
      <c r="FD2" s="349"/>
      <c r="FE2" s="349"/>
      <c r="FF2" s="349"/>
      <c r="FG2" s="349"/>
      <c r="FH2" s="349"/>
      <c r="FI2" s="349"/>
      <c r="FJ2" s="349"/>
      <c r="FK2" s="349"/>
      <c r="FL2" s="349"/>
      <c r="FM2" s="349"/>
      <c r="FN2" s="349"/>
      <c r="FO2" s="349"/>
      <c r="FP2" s="349"/>
      <c r="FQ2" s="349"/>
      <c r="FR2" s="349"/>
      <c r="FS2" s="349"/>
      <c r="FT2" s="349"/>
      <c r="FU2" s="349"/>
      <c r="FV2" s="349"/>
      <c r="FW2" s="349"/>
      <c r="FX2" s="349"/>
      <c r="FY2" s="349"/>
      <c r="FZ2" s="349"/>
      <c r="GA2" s="349"/>
      <c r="GB2" s="349"/>
      <c r="GC2" s="349"/>
      <c r="GD2" s="349"/>
      <c r="GE2" s="349"/>
      <c r="GF2" s="349"/>
      <c r="GG2" s="349"/>
      <c r="GH2" s="349"/>
      <c r="GI2" s="349"/>
      <c r="GJ2" s="349"/>
      <c r="GK2" s="349"/>
      <c r="GL2" s="349"/>
      <c r="GM2" s="349"/>
      <c r="GN2" s="349"/>
      <c r="GO2" s="349"/>
      <c r="GP2" s="349"/>
      <c r="GQ2" s="349"/>
      <c r="GR2" s="349"/>
      <c r="GS2" s="349"/>
      <c r="GT2" s="349"/>
      <c r="GU2" s="349"/>
    </row>
    <row r="3" spans="1:211" s="103" customFormat="1" ht="21.6" customHeight="1">
      <c r="A3" s="187"/>
      <c r="B3" s="98"/>
      <c r="C3" s="98"/>
      <c r="D3" s="98"/>
      <c r="E3" s="98"/>
      <c r="F3" s="98"/>
      <c r="G3" s="98"/>
      <c r="H3" s="98"/>
      <c r="I3" s="98"/>
      <c r="J3" s="98"/>
      <c r="K3" s="98"/>
      <c r="L3" s="98"/>
      <c r="M3" s="98"/>
      <c r="N3" s="98"/>
      <c r="O3" s="98"/>
      <c r="P3" s="98"/>
      <c r="Q3" s="98"/>
      <c r="R3" s="98"/>
      <c r="S3" s="98"/>
      <c r="T3" s="98"/>
      <c r="U3" s="98"/>
      <c r="V3" s="98"/>
      <c r="W3" s="98"/>
      <c r="X3" s="98"/>
      <c r="Y3" s="98"/>
      <c r="Z3" s="98"/>
      <c r="AA3" s="98"/>
      <c r="AB3" s="98"/>
      <c r="AC3" s="98"/>
      <c r="AD3" s="98"/>
      <c r="AE3" s="98"/>
      <c r="AF3" s="98"/>
      <c r="AG3" s="98"/>
      <c r="AH3" s="98"/>
      <c r="AI3" s="167"/>
      <c r="AJ3" s="348"/>
      <c r="AK3" s="348"/>
      <c r="AL3" s="348"/>
      <c r="AM3" s="348"/>
      <c r="AN3" s="348"/>
      <c r="AO3" s="348"/>
      <c r="AP3" s="348"/>
      <c r="AQ3" s="348"/>
      <c r="AR3" s="348"/>
      <c r="AS3" s="348"/>
      <c r="AT3" s="348"/>
      <c r="AU3" s="348"/>
      <c r="AV3" s="348"/>
      <c r="AW3" s="348"/>
      <c r="AX3" s="348"/>
      <c r="AY3" s="348"/>
      <c r="AZ3" s="348"/>
      <c r="BA3" s="348"/>
      <c r="BB3" s="348"/>
      <c r="BC3" s="348"/>
      <c r="BD3" s="348"/>
      <c r="BE3" s="348"/>
      <c r="BF3" s="348"/>
      <c r="BG3" s="348"/>
      <c r="BH3" s="348"/>
      <c r="BI3" s="348"/>
      <c r="BJ3" s="348"/>
      <c r="BK3" s="348"/>
      <c r="BL3" s="348"/>
      <c r="BM3" s="348"/>
      <c r="BN3" s="348"/>
      <c r="BO3" s="348"/>
      <c r="BP3" s="348"/>
      <c r="BQ3" s="348"/>
      <c r="BR3" s="348"/>
      <c r="BS3" s="348"/>
      <c r="BT3" s="348"/>
      <c r="BU3" s="348"/>
      <c r="BV3" s="348"/>
      <c r="BW3" s="348"/>
      <c r="BX3" s="348"/>
      <c r="BY3" s="348"/>
      <c r="BZ3" s="348"/>
      <c r="CA3" s="348"/>
      <c r="CB3" s="348"/>
      <c r="CC3" s="348"/>
      <c r="CD3" s="348"/>
      <c r="CE3" s="348"/>
      <c r="CF3" s="348"/>
      <c r="CG3" s="348"/>
      <c r="CH3" s="348"/>
      <c r="CI3" s="348"/>
      <c r="CJ3" s="348"/>
      <c r="CK3" s="348"/>
      <c r="CL3" s="348"/>
      <c r="CM3" s="348"/>
      <c r="CN3" s="348"/>
      <c r="CO3" s="348"/>
      <c r="CP3" s="348"/>
      <c r="CQ3" s="349"/>
      <c r="CR3" s="349"/>
      <c r="CS3" s="349"/>
      <c r="CT3" s="349"/>
      <c r="CU3" s="349"/>
      <c r="CV3" s="349"/>
      <c r="CW3" s="349"/>
      <c r="CX3" s="349"/>
      <c r="CY3" s="349"/>
      <c r="CZ3" s="349"/>
      <c r="DA3" s="349"/>
      <c r="DB3" s="349"/>
      <c r="DC3" s="349"/>
      <c r="DD3" s="349"/>
      <c r="DE3" s="349"/>
      <c r="DF3" s="349"/>
      <c r="DG3" s="349"/>
      <c r="DH3" s="349"/>
      <c r="DI3" s="349"/>
      <c r="DJ3" s="349"/>
      <c r="DK3" s="349"/>
      <c r="DL3" s="349"/>
      <c r="DM3" s="349"/>
      <c r="DN3" s="349"/>
      <c r="DO3" s="349"/>
      <c r="DP3" s="349"/>
      <c r="DQ3" s="349"/>
      <c r="DR3" s="349"/>
      <c r="DS3" s="349"/>
      <c r="DT3" s="349"/>
      <c r="DU3" s="349"/>
      <c r="DV3" s="349"/>
      <c r="DW3" s="349"/>
      <c r="DX3" s="349"/>
      <c r="DY3" s="349"/>
      <c r="DZ3" s="349"/>
      <c r="EA3" s="349"/>
      <c r="EB3" s="349"/>
      <c r="EC3" s="349"/>
      <c r="ED3" s="349"/>
      <c r="EE3" s="349"/>
      <c r="EF3" s="349"/>
      <c r="EG3" s="349"/>
      <c r="EH3" s="349"/>
      <c r="EI3" s="349"/>
      <c r="EJ3" s="349"/>
      <c r="EK3" s="349"/>
      <c r="EL3" s="349"/>
      <c r="EM3" s="349"/>
      <c r="EN3" s="349"/>
      <c r="EO3" s="349"/>
      <c r="EP3" s="349"/>
      <c r="EQ3" s="349"/>
      <c r="ER3" s="349"/>
      <c r="ES3" s="349"/>
      <c r="ET3" s="349"/>
      <c r="EU3" s="349"/>
      <c r="EV3" s="349"/>
      <c r="EW3" s="349"/>
      <c r="EX3" s="349"/>
      <c r="EY3" s="349"/>
      <c r="EZ3" s="349"/>
      <c r="FA3" s="349"/>
      <c r="FB3" s="349"/>
      <c r="FC3" s="349"/>
      <c r="FD3" s="349"/>
      <c r="FE3" s="349"/>
      <c r="FF3" s="349"/>
      <c r="FG3" s="349"/>
      <c r="FH3" s="349"/>
      <c r="FI3" s="349"/>
      <c r="FJ3" s="349"/>
      <c r="FK3" s="349"/>
      <c r="FL3" s="349"/>
      <c r="FM3" s="349"/>
      <c r="FN3" s="349"/>
      <c r="FO3" s="349"/>
      <c r="FP3" s="349"/>
      <c r="FQ3" s="349"/>
      <c r="FR3" s="349"/>
      <c r="FS3" s="349"/>
      <c r="FT3" s="349"/>
      <c r="FU3" s="349"/>
      <c r="FV3" s="349"/>
      <c r="FW3" s="349"/>
      <c r="FX3" s="349"/>
      <c r="FY3" s="349"/>
      <c r="FZ3" s="349"/>
      <c r="GA3" s="349"/>
      <c r="GB3" s="349"/>
      <c r="GC3" s="349"/>
      <c r="GD3" s="349"/>
      <c r="GE3" s="349"/>
      <c r="GF3" s="349"/>
      <c r="GG3" s="349"/>
      <c r="GH3" s="349"/>
      <c r="GI3" s="349"/>
      <c r="GJ3" s="349"/>
      <c r="GK3" s="349"/>
      <c r="GL3" s="349"/>
      <c r="GM3" s="349"/>
      <c r="GN3" s="349"/>
      <c r="GO3" s="349"/>
      <c r="GP3" s="349"/>
      <c r="GQ3" s="349"/>
      <c r="GR3" s="349"/>
      <c r="GS3" s="349"/>
      <c r="GT3" s="349"/>
      <c r="GU3" s="349"/>
    </row>
    <row r="4" spans="1:211" ht="30" customHeight="1">
      <c r="C4" s="30" t="s">
        <v>549</v>
      </c>
      <c r="AL4" s="730" t="s">
        <v>846</v>
      </c>
      <c r="AM4" s="730"/>
      <c r="AN4" s="730"/>
      <c r="AO4" s="730"/>
      <c r="AP4" s="730"/>
      <c r="AQ4" s="730"/>
      <c r="AR4" s="730"/>
      <c r="AS4" s="730"/>
      <c r="AT4" s="730"/>
      <c r="AU4" s="730"/>
      <c r="AV4" s="730"/>
      <c r="AY4" s="350"/>
      <c r="AZ4" s="350"/>
      <c r="BA4" s="350"/>
      <c r="CF4" s="731"/>
      <c r="CG4" s="731"/>
      <c r="CH4" s="731"/>
      <c r="CI4" s="731"/>
      <c r="CJ4" s="731"/>
      <c r="CK4" s="731"/>
      <c r="CL4" s="357"/>
      <c r="CM4" s="351"/>
      <c r="CN4" s="349"/>
      <c r="CO4" s="349"/>
      <c r="CP4" s="349"/>
      <c r="DQ4" s="348"/>
      <c r="DR4" s="348"/>
      <c r="DS4" s="348"/>
      <c r="DU4" s="348"/>
      <c r="DV4" s="348"/>
      <c r="DW4" s="348"/>
      <c r="DX4" s="348"/>
      <c r="DY4" s="348"/>
      <c r="DZ4" s="348"/>
      <c r="EA4" s="348"/>
      <c r="FG4" s="348"/>
      <c r="FH4" s="348"/>
      <c r="FI4" s="348"/>
      <c r="FJ4" s="348"/>
      <c r="FK4" s="348"/>
      <c r="FL4" s="348"/>
    </row>
    <row r="5" spans="1:211" ht="9.9499999999999993" customHeight="1" thickBot="1">
      <c r="AS5" s="352"/>
      <c r="CK5" s="349"/>
      <c r="CL5" s="348" t="str">
        <f>CL7&amp;"/"&amp;"05"&amp;"/"&amp;'P Gerais'!$D$6</f>
        <v>1/05/2015</v>
      </c>
      <c r="CM5" s="348" t="str">
        <f>CM7&amp;"/"&amp;"05"&amp;"/"&amp;'P Gerais'!$D$6</f>
        <v>2/05/2015</v>
      </c>
      <c r="CN5" s="348" t="str">
        <f>CN7&amp;"/"&amp;"05"&amp;"/"&amp;'P Gerais'!$D$6</f>
        <v>3/05/2015</v>
      </c>
      <c r="CO5" s="348" t="str">
        <f>CO7&amp;"/"&amp;"05"&amp;"/"&amp;'P Gerais'!$D$6</f>
        <v>4/05/2015</v>
      </c>
      <c r="CP5" s="348" t="str">
        <f>CP7&amp;"/"&amp;"05"&amp;"/"&amp;'P Gerais'!$D$6</f>
        <v>5/05/2015</v>
      </c>
      <c r="CQ5" s="348" t="str">
        <f>CQ7&amp;"/"&amp;"05"&amp;"/"&amp;'P Gerais'!$D$6</f>
        <v>6/05/2015</v>
      </c>
      <c r="CR5" s="348" t="str">
        <f>CR7&amp;"/"&amp;"05"&amp;"/"&amp;'P Gerais'!$D$6</f>
        <v>7/05/2015</v>
      </c>
      <c r="CS5" s="348" t="str">
        <f>CS7&amp;"/"&amp;"05"&amp;"/"&amp;'P Gerais'!$D$6</f>
        <v>8/05/2015</v>
      </c>
      <c r="CT5" s="348" t="str">
        <f>CT7&amp;"/"&amp;"05"&amp;"/"&amp;'P Gerais'!$D$6</f>
        <v>9/05/2015</v>
      </c>
      <c r="CU5" s="348" t="str">
        <f>CU7&amp;"/"&amp;"05"&amp;"/"&amp;'P Gerais'!$D$6</f>
        <v>10/05/2015</v>
      </c>
      <c r="CV5" s="348" t="str">
        <f>CV7&amp;"/"&amp;"05"&amp;"/"&amp;'P Gerais'!$D$6</f>
        <v>11/05/2015</v>
      </c>
      <c r="CW5" s="348" t="str">
        <f>CW7&amp;"/"&amp;"05"&amp;"/"&amp;'P Gerais'!$D$6</f>
        <v>12/05/2015</v>
      </c>
      <c r="CX5" s="348" t="str">
        <f>CX7&amp;"/"&amp;"05"&amp;"/"&amp;'P Gerais'!$D$6</f>
        <v>13/05/2015</v>
      </c>
      <c r="CY5" s="348" t="str">
        <f>CY7&amp;"/"&amp;"05"&amp;"/"&amp;'P Gerais'!$D$6</f>
        <v>14/05/2015</v>
      </c>
      <c r="CZ5" s="348" t="str">
        <f>CZ7&amp;"/"&amp;"05"&amp;"/"&amp;'P Gerais'!$D$6</f>
        <v>15/05/2015</v>
      </c>
      <c r="DA5" s="348" t="str">
        <f>DA7&amp;"/"&amp;"05"&amp;"/"&amp;'P Gerais'!$D$6</f>
        <v>16/05/2015</v>
      </c>
      <c r="DB5" s="348" t="str">
        <f>DB7&amp;"/"&amp;"05"&amp;"/"&amp;'P Gerais'!$D$6</f>
        <v>17/05/2015</v>
      </c>
      <c r="DC5" s="348" t="str">
        <f>DC7&amp;"/"&amp;"05"&amp;"/"&amp;'P Gerais'!$D$6</f>
        <v>18/05/2015</v>
      </c>
      <c r="DD5" s="348" t="str">
        <f>DD7&amp;"/"&amp;"05"&amp;"/"&amp;'P Gerais'!$D$6</f>
        <v>19/05/2015</v>
      </c>
      <c r="DE5" s="348" t="str">
        <f>DE7&amp;"/"&amp;"05"&amp;"/"&amp;'P Gerais'!$D$6</f>
        <v>20/05/2015</v>
      </c>
      <c r="DF5" s="348" t="str">
        <f>DF7&amp;"/"&amp;"05"&amp;"/"&amp;'P Gerais'!$D$6</f>
        <v>21/05/2015</v>
      </c>
      <c r="DG5" s="348" t="str">
        <f>DG7&amp;"/"&amp;"05"&amp;"/"&amp;'P Gerais'!$D$6</f>
        <v>22/05/2015</v>
      </c>
      <c r="DH5" s="348" t="str">
        <f>DH7&amp;"/"&amp;"05"&amp;"/"&amp;'P Gerais'!$D$6</f>
        <v>23/05/2015</v>
      </c>
      <c r="DI5" s="348" t="str">
        <f>DI7&amp;"/"&amp;"05"&amp;"/"&amp;'P Gerais'!$D$6</f>
        <v>24/05/2015</v>
      </c>
      <c r="DJ5" s="348" t="str">
        <f>DJ7&amp;"/"&amp;"05"&amp;"/"&amp;'P Gerais'!$D$6</f>
        <v>25/05/2015</v>
      </c>
      <c r="DK5" s="348" t="str">
        <f>DK7&amp;"/"&amp;"05"&amp;"/"&amp;'P Gerais'!$D$6</f>
        <v>26/05/2015</v>
      </c>
      <c r="DL5" s="348" t="str">
        <f>DL7&amp;"/"&amp;"05"&amp;"/"&amp;'P Gerais'!$D$6</f>
        <v>27/05/2015</v>
      </c>
      <c r="DM5" s="348" t="str">
        <f>DM7&amp;"/"&amp;"05"&amp;"/"&amp;'P Gerais'!$D$6</f>
        <v>28/05/2015</v>
      </c>
      <c r="DN5" s="348" t="str">
        <f>DN7&amp;"/"&amp;"05"&amp;"/"&amp;'P Gerais'!$D$6</f>
        <v>29/05/2015</v>
      </c>
      <c r="DO5" s="348" t="str">
        <f>DO7&amp;"/"&amp;"05"&amp;"/"&amp;'P Gerais'!$D$6</f>
        <v>30/05/2015</v>
      </c>
      <c r="DP5" s="348" t="str">
        <f>DP7&amp;"/"&amp;"05"&amp;"/"&amp;'P Gerais'!$D$6</f>
        <v>31/05/2015</v>
      </c>
      <c r="DQ5" s="348"/>
      <c r="DR5" s="348"/>
      <c r="DS5" s="348"/>
      <c r="DU5" s="348"/>
      <c r="DV5" s="348"/>
      <c r="DW5" s="348"/>
      <c r="DX5" s="348"/>
      <c r="DY5" s="348"/>
      <c r="DZ5" s="348"/>
      <c r="EA5" s="348"/>
      <c r="EB5" s="348" t="str">
        <f>EB7&amp;"/"&amp;"05"&amp;"/"&amp;'P Gerais'!$D$6</f>
        <v>1/05/2015</v>
      </c>
      <c r="EC5" s="348" t="str">
        <f>EC7&amp;"/"&amp;"05"&amp;"/"&amp;'P Gerais'!$D$6</f>
        <v>2/05/2015</v>
      </c>
      <c r="ED5" s="348" t="str">
        <f>ED7&amp;"/"&amp;"05"&amp;"/"&amp;'P Gerais'!$D$6</f>
        <v>3/05/2015</v>
      </c>
      <c r="EE5" s="348" t="str">
        <f>EE7&amp;"/"&amp;"05"&amp;"/"&amp;'P Gerais'!$D$6</f>
        <v>4/05/2015</v>
      </c>
      <c r="EF5" s="348" t="str">
        <f>EF7&amp;"/"&amp;"05"&amp;"/"&amp;'P Gerais'!$D$6</f>
        <v>5/05/2015</v>
      </c>
      <c r="EG5" s="348" t="str">
        <f>EG7&amp;"/"&amp;"05"&amp;"/"&amp;'P Gerais'!$D$6</f>
        <v>6/05/2015</v>
      </c>
      <c r="EH5" s="348" t="str">
        <f>EH7&amp;"/"&amp;"05"&amp;"/"&amp;'P Gerais'!$D$6</f>
        <v>7/05/2015</v>
      </c>
      <c r="EI5" s="348" t="str">
        <f>EI7&amp;"/"&amp;"05"&amp;"/"&amp;'P Gerais'!$D$6</f>
        <v>8/05/2015</v>
      </c>
      <c r="EJ5" s="348" t="str">
        <f>EJ7&amp;"/"&amp;"05"&amp;"/"&amp;'P Gerais'!$D$6</f>
        <v>9/05/2015</v>
      </c>
      <c r="EK5" s="348" t="str">
        <f>EK7&amp;"/"&amp;"05"&amp;"/"&amp;'P Gerais'!$D$6</f>
        <v>10/05/2015</v>
      </c>
      <c r="EL5" s="348" t="str">
        <f>EL7&amp;"/"&amp;"05"&amp;"/"&amp;'P Gerais'!$D$6</f>
        <v>11/05/2015</v>
      </c>
      <c r="EM5" s="348" t="str">
        <f>EM7&amp;"/"&amp;"05"&amp;"/"&amp;'P Gerais'!$D$6</f>
        <v>12/05/2015</v>
      </c>
      <c r="EN5" s="348" t="str">
        <f>EN7&amp;"/"&amp;"05"&amp;"/"&amp;'P Gerais'!$D$6</f>
        <v>13/05/2015</v>
      </c>
      <c r="EO5" s="348" t="str">
        <f>EO7&amp;"/"&amp;"05"&amp;"/"&amp;'P Gerais'!$D$6</f>
        <v>14/05/2015</v>
      </c>
      <c r="EP5" s="348" t="str">
        <f>EP7&amp;"/"&amp;"05"&amp;"/"&amp;'P Gerais'!$D$6</f>
        <v>15/05/2015</v>
      </c>
      <c r="EQ5" s="348" t="str">
        <f>EQ7&amp;"/"&amp;"05"&amp;"/"&amp;'P Gerais'!$D$6</f>
        <v>16/05/2015</v>
      </c>
      <c r="ER5" s="348" t="str">
        <f>ER7&amp;"/"&amp;"05"&amp;"/"&amp;'P Gerais'!$D$6</f>
        <v>17/05/2015</v>
      </c>
      <c r="ES5" s="348" t="str">
        <f>ES7&amp;"/"&amp;"05"&amp;"/"&amp;'P Gerais'!$D$6</f>
        <v>18/05/2015</v>
      </c>
      <c r="ET5" s="348" t="str">
        <f>ET7&amp;"/"&amp;"05"&amp;"/"&amp;'P Gerais'!$D$6</f>
        <v>19/05/2015</v>
      </c>
      <c r="EU5" s="348" t="str">
        <f>EU7&amp;"/"&amp;"05"&amp;"/"&amp;'P Gerais'!$D$6</f>
        <v>20/05/2015</v>
      </c>
      <c r="EV5" s="348" t="str">
        <f>EV7&amp;"/"&amp;"05"&amp;"/"&amp;'P Gerais'!$D$6</f>
        <v>21/05/2015</v>
      </c>
      <c r="EW5" s="348" t="str">
        <f>EW7&amp;"/"&amp;"05"&amp;"/"&amp;'P Gerais'!$D$6</f>
        <v>22/05/2015</v>
      </c>
      <c r="EX5" s="348" t="str">
        <f>EX7&amp;"/"&amp;"05"&amp;"/"&amp;'P Gerais'!$D$6</f>
        <v>23/05/2015</v>
      </c>
      <c r="EY5" s="348" t="str">
        <f>EY7&amp;"/"&amp;"05"&amp;"/"&amp;'P Gerais'!$D$6</f>
        <v>24/05/2015</v>
      </c>
      <c r="EZ5" s="348" t="str">
        <f>EZ7&amp;"/"&amp;"05"&amp;"/"&amp;'P Gerais'!$D$6</f>
        <v>25/05/2015</v>
      </c>
      <c r="FA5" s="348" t="str">
        <f>FA7&amp;"/"&amp;"05"&amp;"/"&amp;'P Gerais'!$D$6</f>
        <v>26/05/2015</v>
      </c>
      <c r="FB5" s="348" t="str">
        <f>FB7&amp;"/"&amp;"05"&amp;"/"&amp;'P Gerais'!$D$6</f>
        <v>27/05/2015</v>
      </c>
      <c r="FC5" s="348" t="str">
        <f>FC7&amp;"/"&amp;"05"&amp;"/"&amp;'P Gerais'!$D$6</f>
        <v>28/05/2015</v>
      </c>
      <c r="FD5" s="348" t="str">
        <f>FD7&amp;"/"&amp;"05"&amp;"/"&amp;'P Gerais'!$D$6</f>
        <v>29/05/2015</v>
      </c>
      <c r="FE5" s="348" t="str">
        <f>FE7&amp;"/"&amp;"05"&amp;"/"&amp;'P Gerais'!$D$6</f>
        <v>30/05/2015</v>
      </c>
      <c r="FF5" s="348" t="str">
        <f>FF7&amp;"/"&amp;"05"&amp;"/"&amp;'P Gerais'!$D$6</f>
        <v>31/05/2015</v>
      </c>
      <c r="FG5" s="348"/>
      <c r="FH5" s="348"/>
      <c r="FI5" s="348"/>
      <c r="FJ5" s="348"/>
      <c r="FK5" s="348"/>
      <c r="FL5" s="348"/>
    </row>
    <row r="6" spans="1:211" ht="30" customHeight="1" thickTop="1" thickBot="1">
      <c r="C6" s="727" t="s">
        <v>151</v>
      </c>
      <c r="D6" s="728"/>
      <c r="E6" s="728"/>
      <c r="F6" s="728"/>
      <c r="G6" s="728"/>
      <c r="H6" s="728"/>
      <c r="I6" s="728"/>
      <c r="J6" s="728"/>
      <c r="K6" s="728"/>
      <c r="L6" s="729"/>
      <c r="M6" s="726" t="s">
        <v>152</v>
      </c>
      <c r="N6" s="726"/>
      <c r="O6" s="726"/>
      <c r="P6" s="726"/>
      <c r="Q6" s="726"/>
      <c r="R6" s="726" t="s">
        <v>866</v>
      </c>
      <c r="S6" s="726"/>
      <c r="T6" s="726"/>
      <c r="U6" s="726"/>
      <c r="V6" s="726"/>
      <c r="W6" s="726"/>
      <c r="X6" s="726"/>
      <c r="Y6" s="726"/>
      <c r="Z6" s="726" t="s">
        <v>153</v>
      </c>
      <c r="AA6" s="726"/>
      <c r="AB6" s="732" t="s">
        <v>154</v>
      </c>
      <c r="AC6" s="732"/>
      <c r="AD6" s="732"/>
      <c r="AE6" s="732"/>
      <c r="AF6" s="732"/>
      <c r="AH6" s="733" t="s">
        <v>165</v>
      </c>
      <c r="AK6" s="348" t="s">
        <v>867</v>
      </c>
      <c r="AL6" s="353" t="s">
        <v>4</v>
      </c>
      <c r="AM6" s="353" t="s">
        <v>848</v>
      </c>
      <c r="AN6" s="353" t="s">
        <v>849</v>
      </c>
      <c r="AO6" s="353" t="s">
        <v>850</v>
      </c>
      <c r="AP6" s="353" t="s">
        <v>851</v>
      </c>
      <c r="AQ6" s="353" t="s">
        <v>157</v>
      </c>
      <c r="AR6" s="352"/>
      <c r="AS6" s="354">
        <v>1</v>
      </c>
      <c r="AT6" s="350"/>
      <c r="AU6" s="350"/>
      <c r="BA6" s="731" t="s">
        <v>854</v>
      </c>
      <c r="BB6" s="731"/>
      <c r="BC6" s="731"/>
      <c r="BD6" s="731"/>
      <c r="BE6" s="731"/>
      <c r="BF6" s="731"/>
      <c r="BG6" s="731"/>
      <c r="BH6" s="731"/>
      <c r="BI6" s="348" t="s">
        <v>869</v>
      </c>
      <c r="BV6" s="348" t="s">
        <v>701</v>
      </c>
      <c r="BW6" s="348" t="s">
        <v>703</v>
      </c>
      <c r="BX6" s="348" t="s">
        <v>704</v>
      </c>
      <c r="BY6" s="348" t="s">
        <v>706</v>
      </c>
      <c r="CF6" s="348" t="s">
        <v>802</v>
      </c>
      <c r="CK6" s="349"/>
      <c r="CL6" s="358" t="str">
        <f>VLOOKUP(WEEKDAY(DATE('P Gerais'!$D$6,5,CL7),1),'P Gerais'!$J$5:$K$11,2,FALSE)</f>
        <v>Sex</v>
      </c>
      <c r="CM6" s="358" t="str">
        <f>VLOOKUP(WEEKDAY(DATE('P Gerais'!$D$6,5,CM7),1),'P Gerais'!$J$5:$K$11,2,FALSE)</f>
        <v>Sab</v>
      </c>
      <c r="CN6" s="358" t="str">
        <f>VLOOKUP(WEEKDAY(DATE('P Gerais'!$D$6,5,CN7),1),'P Gerais'!$J$5:$K$11,2,FALSE)</f>
        <v>Dom</v>
      </c>
      <c r="CO6" s="358" t="str">
        <f>VLOOKUP(WEEKDAY(DATE('P Gerais'!$D$6,5,CO7),1),'P Gerais'!$J$5:$K$11,2,FALSE)</f>
        <v>Seg</v>
      </c>
      <c r="CP6" s="358" t="str">
        <f>VLOOKUP(WEEKDAY(DATE('P Gerais'!$D$6,5,CP7),1),'P Gerais'!$J$5:$K$11,2,FALSE)</f>
        <v>Ter</v>
      </c>
      <c r="CQ6" s="358" t="str">
        <f>VLOOKUP(WEEKDAY(DATE('P Gerais'!$D$6,5,CQ7),1),'P Gerais'!$J$5:$K$11,2,FALSE)</f>
        <v>Qua</v>
      </c>
      <c r="CR6" s="358" t="str">
        <f>VLOOKUP(WEEKDAY(DATE('P Gerais'!$D$6,5,CR7),1),'P Gerais'!$J$5:$K$11,2,FALSE)</f>
        <v>Qui</v>
      </c>
      <c r="CS6" s="358" t="str">
        <f>VLOOKUP(WEEKDAY(DATE('P Gerais'!$D$6,5,CS7),1),'P Gerais'!$J$5:$K$11,2,FALSE)</f>
        <v>Sex</v>
      </c>
      <c r="CT6" s="358" t="str">
        <f>VLOOKUP(WEEKDAY(DATE('P Gerais'!$D$6,5,CT7),1),'P Gerais'!$J$5:$K$11,2,FALSE)</f>
        <v>Sab</v>
      </c>
      <c r="CU6" s="358" t="str">
        <f>VLOOKUP(WEEKDAY(DATE('P Gerais'!$D$6,5,CU7),1),'P Gerais'!$J$5:$K$11,2,FALSE)</f>
        <v>Dom</v>
      </c>
      <c r="CV6" s="358" t="str">
        <f>VLOOKUP(WEEKDAY(DATE('P Gerais'!$D$6,5,CV7),1),'P Gerais'!$J$5:$K$11,2,FALSE)</f>
        <v>Seg</v>
      </c>
      <c r="CW6" s="358" t="str">
        <f>VLOOKUP(WEEKDAY(DATE('P Gerais'!$D$6,5,CW7),1),'P Gerais'!$J$5:$K$11,2,FALSE)</f>
        <v>Ter</v>
      </c>
      <c r="CX6" s="358" t="str">
        <f>VLOOKUP(WEEKDAY(DATE('P Gerais'!$D$6,5,CX7),1),'P Gerais'!$J$5:$K$11,2,FALSE)</f>
        <v>Qua</v>
      </c>
      <c r="CY6" s="358" t="str">
        <f>VLOOKUP(WEEKDAY(DATE('P Gerais'!$D$6,5,CY7),1),'P Gerais'!$J$5:$K$11,2,FALSE)</f>
        <v>Qui</v>
      </c>
      <c r="CZ6" s="358" t="str">
        <f>VLOOKUP(WEEKDAY(DATE('P Gerais'!$D$6,5,CZ7),1),'P Gerais'!$J$5:$K$11,2,FALSE)</f>
        <v>Sex</v>
      </c>
      <c r="DA6" s="358" t="str">
        <f>VLOOKUP(WEEKDAY(DATE('P Gerais'!$D$6,5,DA7),1),'P Gerais'!$J$5:$K$11,2,FALSE)</f>
        <v>Sab</v>
      </c>
      <c r="DB6" s="358" t="str">
        <f>VLOOKUP(WEEKDAY(DATE('P Gerais'!$D$6,5,DB7),1),'P Gerais'!$J$5:$K$11,2,FALSE)</f>
        <v>Dom</v>
      </c>
      <c r="DC6" s="358" t="str">
        <f>VLOOKUP(WEEKDAY(DATE('P Gerais'!$D$6,5,DC7),1),'P Gerais'!$J$5:$K$11,2,FALSE)</f>
        <v>Seg</v>
      </c>
      <c r="DD6" s="358" t="str">
        <f>VLOOKUP(WEEKDAY(DATE('P Gerais'!$D$6,5,DD7),1),'P Gerais'!$J$5:$K$11,2,FALSE)</f>
        <v>Ter</v>
      </c>
      <c r="DE6" s="358" t="str">
        <f>VLOOKUP(WEEKDAY(DATE('P Gerais'!$D$6,5,DE7),1),'P Gerais'!$J$5:$K$11,2,FALSE)</f>
        <v>Qua</v>
      </c>
      <c r="DF6" s="358" t="str">
        <f>VLOOKUP(WEEKDAY(DATE('P Gerais'!$D$6,5,DF7),1),'P Gerais'!$J$5:$K$11,2,FALSE)</f>
        <v>Qui</v>
      </c>
      <c r="DG6" s="358" t="str">
        <f>VLOOKUP(WEEKDAY(DATE('P Gerais'!$D$6,5,DG7),1),'P Gerais'!$J$5:$K$11,2,FALSE)</f>
        <v>Sex</v>
      </c>
      <c r="DH6" s="358" t="str">
        <f>VLOOKUP(WEEKDAY(DATE('P Gerais'!$D$6,5,DH7),1),'P Gerais'!$J$5:$K$11,2,FALSE)</f>
        <v>Sab</v>
      </c>
      <c r="DI6" s="358" t="str">
        <f>VLOOKUP(WEEKDAY(DATE('P Gerais'!$D$6,5,DI7),1),'P Gerais'!$J$5:$K$11,2,FALSE)</f>
        <v>Dom</v>
      </c>
      <c r="DJ6" s="358" t="str">
        <f>VLOOKUP(WEEKDAY(DATE('P Gerais'!$D$6,5,DJ7),1),'P Gerais'!$J$5:$K$11,2,FALSE)</f>
        <v>Seg</v>
      </c>
      <c r="DK6" s="358" t="str">
        <f>VLOOKUP(WEEKDAY(DATE('P Gerais'!$D$6,5,DK7),1),'P Gerais'!$J$5:$K$11,2,FALSE)</f>
        <v>Ter</v>
      </c>
      <c r="DL6" s="358" t="str">
        <f>VLOOKUP(WEEKDAY(DATE('P Gerais'!$D$6,5,DL7),1),'P Gerais'!$J$5:$K$11,2,FALSE)</f>
        <v>Qua</v>
      </c>
      <c r="DM6" s="358" t="str">
        <f>VLOOKUP(WEEKDAY(DATE('P Gerais'!$D$6,5,DM7),1),'P Gerais'!$J$5:$K$11,2,FALSE)</f>
        <v>Qui</v>
      </c>
      <c r="DN6" s="358" t="str">
        <f>VLOOKUP(WEEKDAY(DATE('P Gerais'!$D$6,5,DN7),1),'P Gerais'!$J$5:$K$11,2,FALSE)</f>
        <v>Sex</v>
      </c>
      <c r="DO6" s="358" t="str">
        <f>VLOOKUP(WEEKDAY(DATE('P Gerais'!$D$6,5,DO7),1),'P Gerais'!$J$5:$K$11,2,FALSE)</f>
        <v>Sab</v>
      </c>
      <c r="DP6" s="358" t="str">
        <f>VLOOKUP(WEEKDAY(DATE('P Gerais'!$D$6,5,DP7),1),'P Gerais'!$J$5:$K$11,2,FALSE)</f>
        <v>Dom</v>
      </c>
      <c r="DQ6" s="348"/>
      <c r="DR6" s="348"/>
      <c r="DS6" s="348" t="s">
        <v>817</v>
      </c>
      <c r="DU6" s="348"/>
      <c r="DV6" s="348"/>
      <c r="DW6" s="348"/>
      <c r="DX6" s="348"/>
      <c r="DY6" s="348"/>
      <c r="DZ6" s="348"/>
      <c r="EA6" s="348"/>
      <c r="EB6" s="358" t="str">
        <f>VLOOKUP(WEEKDAY(DATE('P Gerais'!$D$6,5,EB7),1),'P Gerais'!$J$5:$K$11,2,FALSE)</f>
        <v>Sex</v>
      </c>
      <c r="EC6" s="358" t="str">
        <f>VLOOKUP(WEEKDAY(DATE('P Gerais'!$D$6,5,EC7),1),'P Gerais'!$J$5:$K$11,2,FALSE)</f>
        <v>Sab</v>
      </c>
      <c r="ED6" s="358" t="str">
        <f>VLOOKUP(WEEKDAY(DATE('P Gerais'!$D$6,5,ED7),1),'P Gerais'!$J$5:$K$11,2,FALSE)</f>
        <v>Dom</v>
      </c>
      <c r="EE6" s="358" t="str">
        <f>VLOOKUP(WEEKDAY(DATE('P Gerais'!$D$6,5,EE7),1),'P Gerais'!$J$5:$K$11,2,FALSE)</f>
        <v>Seg</v>
      </c>
      <c r="EF6" s="358" t="str">
        <f>VLOOKUP(WEEKDAY(DATE('P Gerais'!$D$6,5,EF7),1),'P Gerais'!$J$5:$K$11,2,FALSE)</f>
        <v>Ter</v>
      </c>
      <c r="EG6" s="358" t="str">
        <f>VLOOKUP(WEEKDAY(DATE('P Gerais'!$D$6,5,EG7),1),'P Gerais'!$J$5:$K$11,2,FALSE)</f>
        <v>Qua</v>
      </c>
      <c r="EH6" s="358" t="str">
        <f>VLOOKUP(WEEKDAY(DATE('P Gerais'!$D$6,5,EH7),1),'P Gerais'!$J$5:$K$11,2,FALSE)</f>
        <v>Qui</v>
      </c>
      <c r="EI6" s="358" t="str">
        <f>VLOOKUP(WEEKDAY(DATE('P Gerais'!$D$6,5,EI7),1),'P Gerais'!$J$5:$K$11,2,FALSE)</f>
        <v>Sex</v>
      </c>
      <c r="EJ6" s="358" t="str">
        <f>VLOOKUP(WEEKDAY(DATE('P Gerais'!$D$6,5,EJ7),1),'P Gerais'!$J$5:$K$11,2,FALSE)</f>
        <v>Sab</v>
      </c>
      <c r="EK6" s="358" t="str">
        <f>VLOOKUP(WEEKDAY(DATE('P Gerais'!$D$6,5,EK7),1),'P Gerais'!$J$5:$K$11,2,FALSE)</f>
        <v>Dom</v>
      </c>
      <c r="EL6" s="358" t="str">
        <f>VLOOKUP(WEEKDAY(DATE('P Gerais'!$D$6,5,EL7),1),'P Gerais'!$J$5:$K$11,2,FALSE)</f>
        <v>Seg</v>
      </c>
      <c r="EM6" s="358" t="str">
        <f>VLOOKUP(WEEKDAY(DATE('P Gerais'!$D$6,5,EM7),1),'P Gerais'!$J$5:$K$11,2,FALSE)</f>
        <v>Ter</v>
      </c>
      <c r="EN6" s="358" t="str">
        <f>VLOOKUP(WEEKDAY(DATE('P Gerais'!$D$6,5,EN7),1),'P Gerais'!$J$5:$K$11,2,FALSE)</f>
        <v>Qua</v>
      </c>
      <c r="EO6" s="358" t="str">
        <f>VLOOKUP(WEEKDAY(DATE('P Gerais'!$D$6,5,EO7),1),'P Gerais'!$J$5:$K$11,2,FALSE)</f>
        <v>Qui</v>
      </c>
      <c r="EP6" s="358" t="str">
        <f>VLOOKUP(WEEKDAY(DATE('P Gerais'!$D$6,5,EP7),1),'P Gerais'!$J$5:$K$11,2,FALSE)</f>
        <v>Sex</v>
      </c>
      <c r="EQ6" s="358" t="str">
        <f>VLOOKUP(WEEKDAY(DATE('P Gerais'!$D$6,5,EQ7),1),'P Gerais'!$J$5:$K$11,2,FALSE)</f>
        <v>Sab</v>
      </c>
      <c r="ER6" s="358" t="str">
        <f>VLOOKUP(WEEKDAY(DATE('P Gerais'!$D$6,5,ER7),1),'P Gerais'!$J$5:$K$11,2,FALSE)</f>
        <v>Dom</v>
      </c>
      <c r="ES6" s="358" t="str">
        <f>VLOOKUP(WEEKDAY(DATE('P Gerais'!$D$6,5,ES7),1),'P Gerais'!$J$5:$K$11,2,FALSE)</f>
        <v>Seg</v>
      </c>
      <c r="ET6" s="358" t="str">
        <f>VLOOKUP(WEEKDAY(DATE('P Gerais'!$D$6,5,ET7),1),'P Gerais'!$J$5:$K$11,2,FALSE)</f>
        <v>Ter</v>
      </c>
      <c r="EU6" s="358" t="str">
        <f>VLOOKUP(WEEKDAY(DATE('P Gerais'!$D$6,5,EU7),1),'P Gerais'!$J$5:$K$11,2,FALSE)</f>
        <v>Qua</v>
      </c>
      <c r="EV6" s="358" t="str">
        <f>VLOOKUP(WEEKDAY(DATE('P Gerais'!$D$6,5,EV7),1),'P Gerais'!$J$5:$K$11,2,FALSE)</f>
        <v>Qui</v>
      </c>
      <c r="EW6" s="358" t="str">
        <f>VLOOKUP(WEEKDAY(DATE('P Gerais'!$D$6,5,EW7),1),'P Gerais'!$J$5:$K$11,2,FALSE)</f>
        <v>Sex</v>
      </c>
      <c r="EX6" s="358" t="str">
        <f>VLOOKUP(WEEKDAY(DATE('P Gerais'!$D$6,5,EX7),1),'P Gerais'!$J$5:$K$11,2,FALSE)</f>
        <v>Sab</v>
      </c>
      <c r="EY6" s="358" t="str">
        <f>VLOOKUP(WEEKDAY(DATE('P Gerais'!$D$6,5,EY7),1),'P Gerais'!$J$5:$K$11,2,FALSE)</f>
        <v>Dom</v>
      </c>
      <c r="EZ6" s="358" t="str">
        <f>VLOOKUP(WEEKDAY(DATE('P Gerais'!$D$6,5,EZ7),1),'P Gerais'!$J$5:$K$11,2,FALSE)</f>
        <v>Seg</v>
      </c>
      <c r="FA6" s="358" t="str">
        <f>VLOOKUP(WEEKDAY(DATE('P Gerais'!$D$6,5,FA7),1),'P Gerais'!$J$5:$K$11,2,FALSE)</f>
        <v>Ter</v>
      </c>
      <c r="FB6" s="358" t="str">
        <f>VLOOKUP(WEEKDAY(DATE('P Gerais'!$D$6,5,FB7),1),'P Gerais'!$J$5:$K$11,2,FALSE)</f>
        <v>Qua</v>
      </c>
      <c r="FC6" s="358" t="str">
        <f>VLOOKUP(WEEKDAY(DATE('P Gerais'!$D$6,5,FC7),1),'P Gerais'!$J$5:$K$11,2,FALSE)</f>
        <v>Qui</v>
      </c>
      <c r="FD6" s="358" t="str">
        <f>VLOOKUP(WEEKDAY(DATE('P Gerais'!$D$6,5,FD7),1),'P Gerais'!$J$5:$K$11,2,FALSE)</f>
        <v>Sex</v>
      </c>
      <c r="FE6" s="358" t="str">
        <f>VLOOKUP(WEEKDAY(DATE('P Gerais'!$D$6,5,FE7),1),'P Gerais'!$J$5:$K$11,2,FALSE)</f>
        <v>Sab</v>
      </c>
      <c r="FF6" s="358" t="str">
        <f>VLOOKUP(WEEKDAY(DATE('P Gerais'!$D$6,5,FF7),1),'P Gerais'!$J$5:$K$11,2,FALSE)</f>
        <v>Dom</v>
      </c>
      <c r="FG6" s="348"/>
      <c r="FH6" s="348"/>
      <c r="FI6" s="348"/>
      <c r="FJ6" s="348"/>
      <c r="FK6" s="348"/>
      <c r="FL6" s="348"/>
      <c r="GV6" s="726" t="s">
        <v>1045</v>
      </c>
      <c r="GW6" s="726"/>
      <c r="GX6" s="726"/>
      <c r="GY6" s="726"/>
      <c r="GZ6" s="726"/>
      <c r="HA6" s="726"/>
      <c r="HB6" s="726"/>
      <c r="HC6" s="726"/>
    </row>
    <row r="7" spans="1:211" ht="30" customHeight="1" thickTop="1" thickBot="1">
      <c r="C7" s="165" t="s">
        <v>0</v>
      </c>
      <c r="D7" s="165" t="s">
        <v>1</v>
      </c>
      <c r="E7" s="183" t="s">
        <v>903</v>
      </c>
      <c r="F7" s="165" t="s">
        <v>2</v>
      </c>
      <c r="G7" s="184" t="s">
        <v>896</v>
      </c>
      <c r="H7" s="183" t="s">
        <v>898</v>
      </c>
      <c r="I7" s="184" t="s">
        <v>895</v>
      </c>
      <c r="J7" s="166" t="s">
        <v>788</v>
      </c>
      <c r="K7" s="166" t="s">
        <v>852</v>
      </c>
      <c r="L7" s="166" t="s">
        <v>841</v>
      </c>
      <c r="M7" s="183" t="s">
        <v>840</v>
      </c>
      <c r="N7" s="165" t="s">
        <v>5</v>
      </c>
      <c r="O7" s="165" t="s">
        <v>839</v>
      </c>
      <c r="P7" s="165" t="s">
        <v>145</v>
      </c>
      <c r="Q7" s="165" t="s">
        <v>146</v>
      </c>
      <c r="R7" s="165" t="str">
        <f>IF(OR(Benef!C6="-",Benef!C6=""),"-",Benef!C6)</f>
        <v>-</v>
      </c>
      <c r="S7" s="165" t="str">
        <f>IF(OR(Benef!C7="-",Benef!C7=""),"-",Benef!C7)</f>
        <v>-</v>
      </c>
      <c r="T7" s="165" t="str">
        <f>IF(OR(Benef!C8="-",Benef!C8=""),"-",Benef!C8)</f>
        <v>-</v>
      </c>
      <c r="U7" s="165" t="str">
        <f>IF(OR(Benef!C9="-",Benef!C9=""),"-",Benef!C9)</f>
        <v>-</v>
      </c>
      <c r="V7" s="165" t="str">
        <f>IF(OR(Benef!C10="-",Benef!C10=""),"-",Benef!C10)</f>
        <v>-</v>
      </c>
      <c r="W7" s="165" t="str">
        <f>IF(OR(Benef!C11="-",Benef!C11=""),"-",Benef!C11)</f>
        <v>-</v>
      </c>
      <c r="X7" s="165" t="str">
        <f>IF(OR(Benef!C12="-",Benef!C12=""),"-",Benef!C12)</f>
        <v>-</v>
      </c>
      <c r="Y7" s="165" t="str">
        <f>IF(OR(Benef!C13="-",Benef!C13=""),"-",Benef!C13)</f>
        <v>-</v>
      </c>
      <c r="Z7" s="165" t="s">
        <v>148</v>
      </c>
      <c r="AA7" s="165" t="s">
        <v>147</v>
      </c>
      <c r="AB7" s="165" t="s">
        <v>843</v>
      </c>
      <c r="AC7" s="165" t="s">
        <v>787</v>
      </c>
      <c r="AD7" s="165" t="s">
        <v>149</v>
      </c>
      <c r="AE7" s="165" t="s">
        <v>150</v>
      </c>
      <c r="AF7" s="165" t="s">
        <v>147</v>
      </c>
      <c r="AH7" s="733"/>
      <c r="AJ7" s="348">
        <f ca="1">COUNTIF(F8:F37,"Sim")</f>
        <v>0</v>
      </c>
      <c r="AL7" s="348" t="s">
        <v>842</v>
      </c>
      <c r="AM7" s="348" t="s">
        <v>842</v>
      </c>
      <c r="AN7" s="348" t="s">
        <v>842</v>
      </c>
      <c r="AO7" s="348" t="s">
        <v>842</v>
      </c>
      <c r="AP7" s="348" t="s">
        <v>842</v>
      </c>
      <c r="AQ7" s="348" t="s">
        <v>842</v>
      </c>
      <c r="AR7" s="348" t="s">
        <v>4</v>
      </c>
      <c r="AS7" s="348" t="s">
        <v>5</v>
      </c>
      <c r="AT7" s="348" t="s">
        <v>839</v>
      </c>
      <c r="AU7" s="348" t="s">
        <v>145</v>
      </c>
      <c r="AV7" s="348" t="s">
        <v>146</v>
      </c>
      <c r="AW7" s="348" t="s">
        <v>516</v>
      </c>
      <c r="AX7" s="348" t="s">
        <v>517</v>
      </c>
      <c r="AY7" s="348" t="s">
        <v>518</v>
      </c>
      <c r="AZ7" s="348" t="s">
        <v>522</v>
      </c>
      <c r="BA7" s="348" t="s">
        <v>853</v>
      </c>
      <c r="BB7" s="348" t="s">
        <v>855</v>
      </c>
      <c r="BC7" s="348" t="s">
        <v>857</v>
      </c>
      <c r="BD7" s="348" t="s">
        <v>861</v>
      </c>
      <c r="BE7" s="348" t="s">
        <v>856</v>
      </c>
      <c r="BF7" s="348" t="s">
        <v>858</v>
      </c>
      <c r="BG7" s="348" t="s">
        <v>863</v>
      </c>
      <c r="BH7" s="348" t="s">
        <v>864</v>
      </c>
      <c r="BI7" s="348" t="s">
        <v>868</v>
      </c>
      <c r="BJ7" s="348" t="s">
        <v>529</v>
      </c>
      <c r="BK7" s="348" t="s">
        <v>604</v>
      </c>
      <c r="BL7" s="348" t="s">
        <v>29</v>
      </c>
      <c r="BM7" s="348" t="s">
        <v>30</v>
      </c>
      <c r="BN7" s="348" t="s">
        <v>31</v>
      </c>
      <c r="BO7" s="348" t="s">
        <v>32</v>
      </c>
      <c r="BP7" s="348" t="s">
        <v>33</v>
      </c>
      <c r="BQ7" s="348" t="s">
        <v>159</v>
      </c>
      <c r="BR7" s="348" t="s">
        <v>523</v>
      </c>
      <c r="BS7" s="348" t="s">
        <v>606</v>
      </c>
      <c r="BT7" s="348" t="s">
        <v>605</v>
      </c>
      <c r="BU7" s="348" t="s">
        <v>604</v>
      </c>
      <c r="BV7" s="348" t="s">
        <v>700</v>
      </c>
      <c r="BW7" s="348" t="s">
        <v>702</v>
      </c>
      <c r="BX7" s="348" t="s">
        <v>705</v>
      </c>
      <c r="BY7" s="348" t="s">
        <v>707</v>
      </c>
      <c r="BZ7" s="348" t="s">
        <v>730</v>
      </c>
      <c r="CB7" s="348" t="s">
        <v>1</v>
      </c>
      <c r="CC7" s="348" t="s">
        <v>751</v>
      </c>
      <c r="CD7" s="348" t="s">
        <v>752</v>
      </c>
      <c r="CF7" s="348" t="s">
        <v>803</v>
      </c>
      <c r="CG7" s="348" t="s">
        <v>804</v>
      </c>
      <c r="CH7" s="348" t="s">
        <v>805</v>
      </c>
      <c r="CI7" s="348" t="s">
        <v>806</v>
      </c>
      <c r="CJ7" s="348" t="s">
        <v>807</v>
      </c>
      <c r="CK7" s="349"/>
      <c r="CL7" s="348">
        <v>1</v>
      </c>
      <c r="CM7" s="348">
        <v>2</v>
      </c>
      <c r="CN7" s="348">
        <v>3</v>
      </c>
      <c r="CO7" s="348">
        <v>4</v>
      </c>
      <c r="CP7" s="348">
        <v>5</v>
      </c>
      <c r="CQ7" s="348">
        <v>6</v>
      </c>
      <c r="CR7" s="348">
        <v>7</v>
      </c>
      <c r="CS7" s="348">
        <v>8</v>
      </c>
      <c r="CT7" s="348">
        <v>9</v>
      </c>
      <c r="CU7" s="348">
        <v>10</v>
      </c>
      <c r="CV7" s="348">
        <v>11</v>
      </c>
      <c r="CW7" s="348">
        <v>12</v>
      </c>
      <c r="CX7" s="348">
        <v>13</v>
      </c>
      <c r="CY7" s="348">
        <v>14</v>
      </c>
      <c r="CZ7" s="348">
        <v>15</v>
      </c>
      <c r="DA7" s="348">
        <v>16</v>
      </c>
      <c r="DB7" s="348">
        <v>17</v>
      </c>
      <c r="DC7" s="348">
        <v>18</v>
      </c>
      <c r="DD7" s="348">
        <v>19</v>
      </c>
      <c r="DE7" s="348">
        <v>20</v>
      </c>
      <c r="DF7" s="348">
        <v>21</v>
      </c>
      <c r="DG7" s="348">
        <v>22</v>
      </c>
      <c r="DH7" s="348">
        <v>23</v>
      </c>
      <c r="DI7" s="348">
        <v>24</v>
      </c>
      <c r="DJ7" s="348">
        <v>25</v>
      </c>
      <c r="DK7" s="348">
        <v>26</v>
      </c>
      <c r="DL7" s="348">
        <v>27</v>
      </c>
      <c r="DM7" s="348">
        <v>28</v>
      </c>
      <c r="DN7" s="348">
        <v>29</v>
      </c>
      <c r="DO7" s="348">
        <v>30</v>
      </c>
      <c r="DP7" s="348">
        <v>31</v>
      </c>
      <c r="DQ7" s="348" t="s">
        <v>157</v>
      </c>
      <c r="DR7" s="348" t="s">
        <v>847</v>
      </c>
      <c r="DS7" s="348" t="s">
        <v>811</v>
      </c>
      <c r="DT7" s="348" t="s">
        <v>812</v>
      </c>
      <c r="DU7" s="348" t="s">
        <v>813</v>
      </c>
      <c r="DV7" s="348" t="s">
        <v>814</v>
      </c>
      <c r="DW7" s="348" t="s">
        <v>815</v>
      </c>
      <c r="DX7" s="348" t="s">
        <v>818</v>
      </c>
      <c r="DY7" s="348" t="s">
        <v>810</v>
      </c>
      <c r="DZ7" s="348" t="s">
        <v>834</v>
      </c>
      <c r="EA7" s="348" t="s">
        <v>833</v>
      </c>
      <c r="EB7" s="348">
        <v>1</v>
      </c>
      <c r="EC7" s="348">
        <v>2</v>
      </c>
      <c r="ED7" s="348">
        <v>3</v>
      </c>
      <c r="EE7" s="348">
        <v>4</v>
      </c>
      <c r="EF7" s="348">
        <v>5</v>
      </c>
      <c r="EG7" s="348">
        <v>6</v>
      </c>
      <c r="EH7" s="348">
        <v>7</v>
      </c>
      <c r="EI7" s="348">
        <v>8</v>
      </c>
      <c r="EJ7" s="348">
        <v>9</v>
      </c>
      <c r="EK7" s="348">
        <v>10</v>
      </c>
      <c r="EL7" s="348">
        <v>11</v>
      </c>
      <c r="EM7" s="348">
        <v>12</v>
      </c>
      <c r="EN7" s="348">
        <v>13</v>
      </c>
      <c r="EO7" s="348">
        <v>14</v>
      </c>
      <c r="EP7" s="348">
        <v>15</v>
      </c>
      <c r="EQ7" s="348">
        <v>16</v>
      </c>
      <c r="ER7" s="348">
        <v>17</v>
      </c>
      <c r="ES7" s="348">
        <v>18</v>
      </c>
      <c r="ET7" s="348">
        <v>19</v>
      </c>
      <c r="EU7" s="348">
        <v>20</v>
      </c>
      <c r="EV7" s="348">
        <v>21</v>
      </c>
      <c r="EW7" s="348">
        <v>22</v>
      </c>
      <c r="EX7" s="348">
        <v>23</v>
      </c>
      <c r="EY7" s="348">
        <v>24</v>
      </c>
      <c r="EZ7" s="348">
        <v>25</v>
      </c>
      <c r="FA7" s="348">
        <v>26</v>
      </c>
      <c r="FB7" s="348">
        <v>27</v>
      </c>
      <c r="FC7" s="348">
        <v>28</v>
      </c>
      <c r="FD7" s="348">
        <v>29</v>
      </c>
      <c r="FE7" s="348">
        <v>30</v>
      </c>
      <c r="FF7" s="348">
        <v>31</v>
      </c>
      <c r="FG7" s="348" t="s">
        <v>835</v>
      </c>
      <c r="FH7" s="348" t="s">
        <v>836</v>
      </c>
      <c r="FI7" s="348" t="s">
        <v>837</v>
      </c>
      <c r="FJ7" s="348" t="s">
        <v>879</v>
      </c>
      <c r="FK7" s="348" t="s">
        <v>844</v>
      </c>
      <c r="FL7" s="348" t="s">
        <v>845</v>
      </c>
      <c r="FP7" s="349" t="s">
        <v>1029</v>
      </c>
      <c r="FQ7" s="349" t="s">
        <v>931</v>
      </c>
      <c r="GV7" s="482" t="str">
        <f t="shared" ref="GV7:HC7" si="0">R7</f>
        <v>-</v>
      </c>
      <c r="GW7" s="482" t="str">
        <f t="shared" si="0"/>
        <v>-</v>
      </c>
      <c r="GX7" s="482" t="str">
        <f t="shared" si="0"/>
        <v>-</v>
      </c>
      <c r="GY7" s="482" t="str">
        <f t="shared" si="0"/>
        <v>-</v>
      </c>
      <c r="GZ7" s="482" t="str">
        <f t="shared" si="0"/>
        <v>-</v>
      </c>
      <c r="HA7" s="482" t="str">
        <f t="shared" si="0"/>
        <v>-</v>
      </c>
      <c r="HB7" s="482" t="str">
        <f t="shared" si="0"/>
        <v>-</v>
      </c>
      <c r="HC7" s="482" t="str">
        <f t="shared" si="0"/>
        <v>-</v>
      </c>
    </row>
    <row r="8" spans="1:211" ht="30" customHeight="1" thickTop="1" thickBot="1">
      <c r="C8" s="157" t="str">
        <f ca="1">IF('DB Func'!B3="Funcionário 1","",'DB Func'!B3)</f>
        <v/>
      </c>
      <c r="D8" s="180">
        <f ca="1">'DB Func'!CH3</f>
        <v>0</v>
      </c>
      <c r="E8" s="156" t="str">
        <f ca="1">IF(C8="","-",IF(OR(terceiro!E8="MAI",terceiro!F8="MAI"),"Sim","Não"))</f>
        <v>-</v>
      </c>
      <c r="F8" s="182" t="str">
        <f ca="1">IF(C8="","-",IF(OR(Ferias!E8="MAI",Ferias!F8="MAI"),"Sim","Não"))</f>
        <v>-</v>
      </c>
      <c r="G8" s="182">
        <f ca="1">IF(C8="",0,IF(F8="Sim",IF(Ferias!E8="MAI",Ferias!I8,Ferias!J8),0))</f>
        <v>0</v>
      </c>
      <c r="H8" s="185" t="s">
        <v>512</v>
      </c>
      <c r="I8" s="185"/>
      <c r="J8" s="159">
        <f t="shared" ref="J8:J37" ca="1" si="1">IF(FI8="S",FH8,DQ8)-K8-G8-I8</f>
        <v>0</v>
      </c>
      <c r="K8" s="160"/>
      <c r="L8" s="161"/>
      <c r="M8" s="189">
        <v>0</v>
      </c>
      <c r="N8" s="162">
        <v>0</v>
      </c>
      <c r="O8" s="163">
        <v>0</v>
      </c>
      <c r="P8" s="163">
        <v>0</v>
      </c>
      <c r="Q8" s="163">
        <v>0</v>
      </c>
      <c r="R8" s="164"/>
      <c r="S8" s="164"/>
      <c r="T8" s="164"/>
      <c r="U8" s="164"/>
      <c r="V8" s="164"/>
      <c r="W8" s="164"/>
      <c r="X8" s="164"/>
      <c r="Y8" s="164"/>
      <c r="Z8" s="164"/>
      <c r="AA8" s="164"/>
      <c r="AB8" s="163"/>
      <c r="AC8" s="163"/>
      <c r="AD8" s="164"/>
      <c r="AE8" s="164"/>
      <c r="AF8" s="313"/>
      <c r="AH8" s="158">
        <f ca="1">IF(AND('DB Func'!GE3="Abril",'DB Func'!BQ3="2 Parcelas"),(('auxiliar 13 sal'!G4/12*'DB Func'!GF3+AVERAGE('auxiliar 13 sal'!Q4:AB4)+AVERAGE('auxiliar 13 sal'!AE4:AP4)+'auxiliar 13 sal'!G4*'DB Func'!BN3+'auxiliar 13 sal'!G4*'DB Func'!BO3)/2),IF('DB Func'!GE3="Maio",IF('DB Func'!BQ3="Parcela Única",('auxiliar 13 sal'!G4/12*'DB Func'!GF3)+AVERAGE('auxiliar 13 sal'!Q4:AB4)+AVERAGE('auxiliar 13 sal'!AE4:AP4)+('auxiliar 13 sal'!G4*'DB Func'!BN3)+('auxiliar 13 sal'!G4*'DB Func'!BO3),IF('DB Func'!BQ3="2 Parcelas",(('auxiliar 13 sal'!G4/12*'DB Func'!GF3+AVERAGE('auxiliar 13 sal'!Q4:AB4)+AVERAGE('auxiliar 13 sal'!AE4:AP4)+'auxiliar 13 sal'!G4*'DB Func'!BN3+'auxiliar 13 sal'!G4*'DB Func'!BO3)/2))),0))</f>
        <v>0</v>
      </c>
      <c r="AJ8" s="348">
        <f ca="1">COUNTIF(D8:D37,"&gt;0")</f>
        <v>0</v>
      </c>
      <c r="AK8" s="350">
        <f ca="1">(FJ8/30*2)*L8</f>
        <v>0</v>
      </c>
      <c r="AL8" s="350">
        <f ca="1">IFERROR((M8/J8)*((IF(FI8="S",FG8-FH8+K8,DR8+K8))*AR8),0)</f>
        <v>0</v>
      </c>
      <c r="AM8" s="350">
        <f ca="1">IFERROR((N8/J8)*((IF(FI8="S",FG8-FH8+K8,DR8+K8))*AS8),0)</f>
        <v>0</v>
      </c>
      <c r="AN8" s="350">
        <f ca="1">IFERROR((O8/J8)*((IF(FI8="S",FG8-FH8+K8,DR8+K8))*AT8),0)</f>
        <v>0</v>
      </c>
      <c r="AO8" s="350">
        <f ca="1">IFERROR((P8/J8)*((IF(FI8="S",FG8-FH8+K8,DR8+K8))*AU8),0)</f>
        <v>0</v>
      </c>
      <c r="AP8" s="350">
        <f ca="1">IFERROR((Q8/J8)*((IF(FI8="S",FG8-FH8+K8,DR8+K8))*AV8),0)</f>
        <v>0</v>
      </c>
      <c r="AQ8" s="350">
        <f ca="1">SUM(AL8:AP8)</f>
        <v>0</v>
      </c>
      <c r="AR8" s="350">
        <f>IF(OR(M8="",M8=0),0,((FJ8/220)*('Ho Ex'!$C$8+$AS$6))*M8)</f>
        <v>0</v>
      </c>
      <c r="AS8" s="350">
        <f>IF(OR(N8="",N8=0),0,((FJ8/220*('DB Func'!GD3+Lanc!$AS$6))*('Ho Ex'!$I$8+$AS$6))*(N8/52.5*60))</f>
        <v>0</v>
      </c>
      <c r="AT8" s="350">
        <f>IF(OR(M8="",M8=0),0,((FJ8/220)*('Ho Ex'!$J$8+$AS$6))*O8)</f>
        <v>0</v>
      </c>
      <c r="AU8" s="350">
        <f>IF(OR(M8="",M8=0),0,((FJ8/220)*('Ho Ex'!I11+$AS$6))*P8)</f>
        <v>0</v>
      </c>
      <c r="AV8" s="350">
        <f>IF(OR(M8="",M8=0),0,((FJ8/220)*('Ho Ex'!C11+$AS$6))*Q8)</f>
        <v>0</v>
      </c>
      <c r="AW8" s="350">
        <f ca="1">FJ8*'DB Func'!BN3</f>
        <v>0</v>
      </c>
      <c r="AX8" s="350">
        <f ca="1">FJ8*'DB Func'!BO3</f>
        <v>0</v>
      </c>
      <c r="AY8" s="364">
        <f ca="1">IF(FJ8=0,0,VLOOKUP(FJ8,'P Gerais'!$D$39:$G$41,3,TRUE)*Func!$F$68)</f>
        <v>0</v>
      </c>
      <c r="AZ8" s="350">
        <f>SUM(AR8:AV8)</f>
        <v>0</v>
      </c>
      <c r="BA8" s="350">
        <f ca="1">((FJ8-FL8-FK8+AZ8+AQ8+SUM(Z8:AA8)+SUM(AW8:AX8)+AK8)*IF('DB Func'!GG3="ok",'DB Func'!GD3,0))+(FJ8-FL8-FK8+AZ8+AQ8+SUM(Z8:AA8)+SUM(AW8:AX8))+AK8</f>
        <v>0</v>
      </c>
      <c r="BB8" s="355">
        <f ca="1">VLOOKUP(BA8,'P Gerais'!$D$22:$G$25,3,TRUE)</f>
        <v>0.08</v>
      </c>
      <c r="BC8" s="350">
        <f ca="1">IF(BA8&lt;'P Gerais'!$D$25,BA8*BB8,Lanc!BB8)</f>
        <v>0</v>
      </c>
      <c r="BD8" s="350">
        <f ca="1">BA8-BC8-('DB Func'!GB3*'P Gerais'!$D$35)</f>
        <v>0</v>
      </c>
      <c r="BE8" s="356">
        <f ca="1">VLOOKUP(BD8,'P Gerais'!$D$29:$F$33,3,TRUE)</f>
        <v>0</v>
      </c>
      <c r="BF8" s="350">
        <f ca="1">(BD8*BE8/100%)-BG8</f>
        <v>0</v>
      </c>
      <c r="BG8" s="350">
        <f ca="1">VLOOKUP(BD8,'P Gerais'!$D$29:$G$33,4,TRUE)</f>
        <v>0</v>
      </c>
      <c r="BH8" s="350">
        <f ca="1">BA8-BC8-BG8</f>
        <v>0</v>
      </c>
      <c r="BI8" s="350">
        <f t="shared" ref="BI8" ca="1" si="2">BH8-SUM(R8:Y8)-SUM(AD8:AF8)</f>
        <v>0</v>
      </c>
      <c r="BJ8" s="348">
        <f ca="1">'DB Func'!G3</f>
        <v>0</v>
      </c>
      <c r="BK8" s="348">
        <f ca="1">'DB Func'!FW3</f>
        <v>0</v>
      </c>
      <c r="BL8" s="350">
        <f ca="1">D8*'P Gerais'!$D$13</f>
        <v>0</v>
      </c>
      <c r="BM8" s="350">
        <f ca="1">D8*'P Gerais'!$D$14</f>
        <v>0</v>
      </c>
      <c r="BN8" s="350">
        <f ca="1">D8*'P Gerais'!$D$16</f>
        <v>0</v>
      </c>
      <c r="BO8" s="350">
        <f ca="1">D8*'P Gerais'!$D$17</f>
        <v>0</v>
      </c>
      <c r="BP8" s="350">
        <f ca="1">D8*'P Gerais'!$D$18</f>
        <v>0</v>
      </c>
      <c r="BQ8" s="355">
        <f ca="1">VLOOKUP(D8,'P Gerais'!$D$22:$G$24,3,TRUE)</f>
        <v>0.08</v>
      </c>
      <c r="BR8" s="355">
        <f ca="1">VLOOKUP(D8,'P Gerais'!$D$29:$G$33,3,TRUE)</f>
        <v>0</v>
      </c>
      <c r="BS8" s="355">
        <f ca="1">'DB Func'!BN3</f>
        <v>0</v>
      </c>
      <c r="BT8" s="355">
        <f ca="1">'DB Func'!BO3</f>
        <v>0</v>
      </c>
      <c r="BU8" s="355">
        <f ca="1">'DB Func'!FX3</f>
        <v>0</v>
      </c>
      <c r="BV8" s="350">
        <f ca="1">(D8+AZ8+AX8+AW8+Z8+AA8-AB8-AD8-AE8-AF8)-BB8</f>
        <v>-0.08</v>
      </c>
      <c r="BW8" s="350">
        <f ca="1">BV8-'DB Func'!GC3</f>
        <v>-0.08</v>
      </c>
      <c r="BX8" s="348">
        <f ca="1">IFERROR(VLOOKUP(BW8,'P Gerais'!$D$29:$G$33,3,TRUE)*BW8,0)</f>
        <v>0</v>
      </c>
      <c r="BY8" s="350">
        <f ca="1">IFERROR(BX8-VLOOKUP(BW8,'P Gerais'!$D$29:$H$33,4,TRUE),0)</f>
        <v>0</v>
      </c>
      <c r="BZ8" s="350">
        <f ca="1">D8*'DB Func'!GD3</f>
        <v>0</v>
      </c>
      <c r="CB8" s="350">
        <f ca="1">D8</f>
        <v>0</v>
      </c>
      <c r="CC8" s="350">
        <f>AZ8</f>
        <v>0</v>
      </c>
      <c r="CD8" s="350">
        <f t="shared" ref="CD8" si="3">Z8+AA8</f>
        <v>0</v>
      </c>
      <c r="CF8" s="348" t="str">
        <f ca="1">IF(CG8&gt;1,"sim","não")</f>
        <v>não</v>
      </c>
      <c r="CG8" s="348">
        <f ca="1">IF($CH$8=1,DAY('DB Func'!C3),0)</f>
        <v>0</v>
      </c>
      <c r="CH8" s="348">
        <f ca="1">IF(CI8=0,0,MONTH('DB Func'!C3))</f>
        <v>0</v>
      </c>
      <c r="CI8" s="348">
        <f ca="1">IF('P Gerais'!D6=YEAR('DB Func'!C3),YEAR('DB Func'!C3),0)</f>
        <v>0</v>
      </c>
      <c r="CJ8" s="352">
        <v>31</v>
      </c>
      <c r="CK8" s="349"/>
      <c r="CL8" s="348" t="str">
        <f ca="1">IF(ISERROR(HLOOKUP(CL6,$DS$7:$DY8,$DZ8,FALSE)),"N",HLOOKUP(CL6,$DS$7:$DY8,$DZ8,FALSE))</f>
        <v>N</v>
      </c>
      <c r="CM8" s="348" t="str">
        <f>IF(ISERROR(HLOOKUP(CM6,$DS$7:$DY8,$DZ8,FALSE)),"N",HLOOKUP(CM6,$DS$7:$DY8,$DZ8,FALSE))</f>
        <v>N</v>
      </c>
      <c r="CN8" s="348" t="str">
        <f ca="1">IF(ISERROR(HLOOKUP(CN6,$DS$7:$DY8,$DZ8,FALSE)),"N",HLOOKUP(CN6,$DS$7:$DY8,$DZ8,FALSE))</f>
        <v>N</v>
      </c>
      <c r="CO8" s="348" t="str">
        <f ca="1">IF(ISERROR(HLOOKUP(CO6,$DS$7:$DY8,$DZ8,FALSE)),"N",HLOOKUP(CO6,$DS$7:$DY8,$DZ8,FALSE))</f>
        <v>N</v>
      </c>
      <c r="CP8" s="348" t="str">
        <f ca="1">IF(ISERROR(HLOOKUP(CP6,$DS$7:$DY8,$DZ8,FALSE)),"N",HLOOKUP(CP6,$DS$7:$DY8,$DZ8,FALSE))</f>
        <v>N</v>
      </c>
      <c r="CQ8" s="348" t="str">
        <f ca="1">IF(ISERROR(HLOOKUP(CQ6,$DS$7:$DY8,$DZ8,FALSE)),"N",HLOOKUP(CQ6,$DS$7:$DY8,$DZ8,FALSE))</f>
        <v>N</v>
      </c>
      <c r="CR8" s="348" t="str">
        <f ca="1">IF(ISERROR(HLOOKUP(CR6,$DS$7:$DY8,$DZ8,FALSE)),"N",HLOOKUP(CR6,$DS$7:$DY8,$DZ8,FALSE))</f>
        <v>N</v>
      </c>
      <c r="CS8" s="348" t="str">
        <f ca="1">IF(ISERROR(HLOOKUP(CS6,$DS$7:$DY8,$DZ8,FALSE)),"N",HLOOKUP(CS6,$DS$7:$DY8,$DZ8,FALSE))</f>
        <v>N</v>
      </c>
      <c r="CT8" s="348" t="str">
        <f>IF(ISERROR(HLOOKUP(CT6,$DS$7:$DY8,$DZ8,FALSE)),"N",HLOOKUP(CT6,$DS$7:$DY8,$DZ8,FALSE))</f>
        <v>N</v>
      </c>
      <c r="CU8" s="348" t="str">
        <f ca="1">IF(ISERROR(HLOOKUP(CU6,$DS$7:$DY8,$DZ8,FALSE)),"N",HLOOKUP(CU6,$DS$7:$DY8,$DZ8,FALSE))</f>
        <v>N</v>
      </c>
      <c r="CV8" s="348" t="str">
        <f ca="1">IF(ISERROR(HLOOKUP(CV6,$DS$7:$DY8,$DZ8,FALSE)),"N",HLOOKUP(CV6,$DS$7:$DY8,$DZ8,FALSE))</f>
        <v>N</v>
      </c>
      <c r="CW8" s="348" t="str">
        <f ca="1">IF(ISERROR(HLOOKUP(CW6,$DS$7:$DY8,$DZ8,FALSE)),"N",HLOOKUP(CW6,$DS$7:$DY8,$DZ8,FALSE))</f>
        <v>N</v>
      </c>
      <c r="CX8" s="348" t="str">
        <f ca="1">IF(ISERROR(HLOOKUP(CX6,$DS$7:$DY8,$DZ8,FALSE)),"N",HLOOKUP(CX6,$DS$7:$DY8,$DZ8,FALSE))</f>
        <v>N</v>
      </c>
      <c r="CY8" s="348" t="str">
        <f ca="1">IF(ISERROR(HLOOKUP(CY6,$DS$7:$DY8,$DZ8,FALSE)),"N",HLOOKUP(CY6,$DS$7:$DY8,$DZ8,FALSE))</f>
        <v>N</v>
      </c>
      <c r="CZ8" s="348" t="str">
        <f ca="1">IF(ISERROR(HLOOKUP(CZ6,$DS$7:$DY8,$DZ8,FALSE)),"N",HLOOKUP(CZ6,$DS$7:$DY8,$DZ8,FALSE))</f>
        <v>N</v>
      </c>
      <c r="DA8" s="348" t="str">
        <f>IF(ISERROR(HLOOKUP(DA6,$DS$7:$DY8,$DZ8,FALSE)),"N",HLOOKUP(DA6,$DS$7:$DY8,$DZ8,FALSE))</f>
        <v>N</v>
      </c>
      <c r="DB8" s="348" t="str">
        <f ca="1">IF(ISERROR(HLOOKUP(DB6,$DS$7:$DY8,$DZ8,FALSE)),"N",HLOOKUP(DB6,$DS$7:$DY8,$DZ8,FALSE))</f>
        <v>N</v>
      </c>
      <c r="DC8" s="348" t="str">
        <f ca="1">IF(ISERROR(HLOOKUP(DC6,$DS$7:$DY8,$DZ8,FALSE)),"N",HLOOKUP(DC6,$DS$7:$DY8,$DZ8,FALSE))</f>
        <v>N</v>
      </c>
      <c r="DD8" s="348" t="str">
        <f ca="1">IF(ISERROR(HLOOKUP(DD6,$DS$7:$DY8,$DZ8,FALSE)),"N",HLOOKUP(DD6,$DS$7:$DY8,$DZ8,FALSE))</f>
        <v>N</v>
      </c>
      <c r="DE8" s="348" t="str">
        <f ca="1">IF(ISERROR(HLOOKUP(DE6,$DS$7:$DY8,$DZ8,FALSE)),"N",HLOOKUP(DE6,$DS$7:$DY8,$DZ8,FALSE))</f>
        <v>N</v>
      </c>
      <c r="DF8" s="348" t="str">
        <f ca="1">IF(ISERROR(HLOOKUP(DF6,$DS$7:$DY8,$DZ8,FALSE)),"N",HLOOKUP(DF6,$DS$7:$DY8,$DZ8,FALSE))</f>
        <v>N</v>
      </c>
      <c r="DG8" s="348" t="str">
        <f ca="1">IF(ISERROR(HLOOKUP(DG6,$DS$7:$DY8,$DZ8,FALSE)),"N",HLOOKUP(DG6,$DS$7:$DY8,$DZ8,FALSE))</f>
        <v>N</v>
      </c>
      <c r="DH8" s="348" t="str">
        <f>IF(ISERROR(HLOOKUP(DH6,$DS$7:$DY8,$DZ8,FALSE)),"N",HLOOKUP(DH6,$DS$7:$DY8,$DZ8,FALSE))</f>
        <v>N</v>
      </c>
      <c r="DI8" s="348" t="str">
        <f ca="1">IF(ISERROR(HLOOKUP(DI6,$DS$7:$DY8,$DZ8,FALSE)),"N",HLOOKUP(DI6,$DS$7:$DY8,$DZ8,FALSE))</f>
        <v>N</v>
      </c>
      <c r="DJ8" s="348" t="str">
        <f ca="1">IF(ISERROR(HLOOKUP(DJ6,$DS$7:$DY8,$DZ8,FALSE)),"N",HLOOKUP(DJ6,$DS$7:$DY8,$DZ8,FALSE))</f>
        <v>N</v>
      </c>
      <c r="DK8" s="348" t="str">
        <f ca="1">IF(ISERROR(HLOOKUP(DK6,$DS$7:$DY8,$DZ8,FALSE)),"N",HLOOKUP(DK6,$DS$7:$DY8,$DZ8,FALSE))</f>
        <v>N</v>
      </c>
      <c r="DL8" s="348" t="str">
        <f ca="1">IF(ISERROR(HLOOKUP(DL6,$DS$7:$DY8,$DZ8,FALSE)),"N",HLOOKUP(DL6,$DS$7:$DY8,$DZ8,FALSE))</f>
        <v>N</v>
      </c>
      <c r="DM8" s="348" t="str">
        <f ca="1">IF(ISERROR(HLOOKUP(DM6,$DS$7:$DY8,$DZ8,FALSE)),"N",HLOOKUP(DM6,$DS$7:$DY8,$DZ8,FALSE))</f>
        <v>N</v>
      </c>
      <c r="DN8" s="348" t="str">
        <f ca="1">IF(ISERROR(HLOOKUP(DN6,$DS$7:$DY8,$DZ8,FALSE)),"N",HLOOKUP(DN6,$DS$7:$DY8,$DZ8,FALSE))</f>
        <v>N</v>
      </c>
      <c r="DO8" s="348" t="str">
        <f>IF(ISERROR(HLOOKUP(DO6,$DS$7:$DY8,$DZ8,FALSE)),"N",HLOOKUP(DO6,$DS$7:$DY8,$DZ8,FALSE))</f>
        <v>N</v>
      </c>
      <c r="DP8" s="348" t="str">
        <f ca="1">IF(ISERROR(HLOOKUP(DP6,$DS$7:$DY8,$DZ8,FALSE)),"N",HLOOKUP(DP6,$DS$7:$DY8,$DZ8,FALSE))</f>
        <v>N</v>
      </c>
      <c r="DQ8" s="348">
        <f ca="1">COUNTIF(CL8:DP8,"S")</f>
        <v>0</v>
      </c>
      <c r="DR8" s="348">
        <f ca="1">COUNTIF(CL8:DP8,"n")</f>
        <v>31</v>
      </c>
      <c r="DS8" s="348" t="str">
        <f ca="1">IF('DB Func'!M3&gt;0,"S","N")</f>
        <v>N</v>
      </c>
      <c r="DT8" s="348" t="str">
        <f ca="1">IF('DB Func'!R3&gt;0,"S","N")</f>
        <v>N</v>
      </c>
      <c r="DU8" s="348" t="str">
        <f ca="1">IF('DB Func'!W3&gt;0,"S","N")</f>
        <v>N</v>
      </c>
      <c r="DV8" s="348" t="str">
        <f ca="1">IF('DB Func'!AB3&gt;0,"S","N")</f>
        <v>N</v>
      </c>
      <c r="DW8" s="348" t="str">
        <f ca="1">IF('DB Func'!AG3&gt;0,"S","N")</f>
        <v>N</v>
      </c>
      <c r="DX8" s="348" t="str">
        <f ca="1">IF('DB Func'!AL3&gt;0,"S","N")</f>
        <v>N</v>
      </c>
      <c r="DY8" s="348" t="str">
        <f ca="1">IF('DB Func'!AQ3&gt;0,"S","N")</f>
        <v>N</v>
      </c>
      <c r="DZ8" s="348">
        <v>2</v>
      </c>
      <c r="EA8" s="357">
        <f ca="1">'DB Func'!C3</f>
        <v>0</v>
      </c>
      <c r="EB8" s="348" t="str">
        <f ca="1">IF(DAY($EA8)&gt;EB$7,"n","s")</f>
        <v>s</v>
      </c>
      <c r="EC8" s="348" t="str">
        <f t="shared" ref="EC8:FF8" ca="1" si="4">IF(DAY($EA8)&gt;EC$7,"n","s")</f>
        <v>s</v>
      </c>
      <c r="ED8" s="348" t="str">
        <f t="shared" ca="1" si="4"/>
        <v>s</v>
      </c>
      <c r="EE8" s="348" t="str">
        <f t="shared" ca="1" si="4"/>
        <v>s</v>
      </c>
      <c r="EF8" s="348" t="str">
        <f t="shared" ca="1" si="4"/>
        <v>s</v>
      </c>
      <c r="EG8" s="348" t="str">
        <f t="shared" ca="1" si="4"/>
        <v>s</v>
      </c>
      <c r="EH8" s="348" t="str">
        <f t="shared" ca="1" si="4"/>
        <v>s</v>
      </c>
      <c r="EI8" s="348" t="str">
        <f t="shared" ca="1" si="4"/>
        <v>s</v>
      </c>
      <c r="EJ8" s="348" t="str">
        <f t="shared" ca="1" si="4"/>
        <v>s</v>
      </c>
      <c r="EK8" s="348" t="str">
        <f t="shared" ca="1" si="4"/>
        <v>s</v>
      </c>
      <c r="EL8" s="348" t="str">
        <f t="shared" ca="1" si="4"/>
        <v>s</v>
      </c>
      <c r="EM8" s="348" t="str">
        <f t="shared" ca="1" si="4"/>
        <v>s</v>
      </c>
      <c r="EN8" s="348" t="str">
        <f t="shared" ca="1" si="4"/>
        <v>s</v>
      </c>
      <c r="EO8" s="348" t="str">
        <f t="shared" ca="1" si="4"/>
        <v>s</v>
      </c>
      <c r="EP8" s="348" t="str">
        <f t="shared" ca="1" si="4"/>
        <v>s</v>
      </c>
      <c r="EQ8" s="348" t="str">
        <f t="shared" ca="1" si="4"/>
        <v>s</v>
      </c>
      <c r="ER8" s="348" t="str">
        <f t="shared" ca="1" si="4"/>
        <v>s</v>
      </c>
      <c r="ES8" s="348" t="str">
        <f t="shared" ca="1" si="4"/>
        <v>s</v>
      </c>
      <c r="ET8" s="348" t="str">
        <f t="shared" ca="1" si="4"/>
        <v>s</v>
      </c>
      <c r="EU8" s="348" t="str">
        <f t="shared" ca="1" si="4"/>
        <v>s</v>
      </c>
      <c r="EV8" s="348" t="str">
        <f ca="1">IF(DAY($EA8)&gt;EV$7,"n","s")</f>
        <v>s</v>
      </c>
      <c r="EW8" s="348" t="str">
        <f t="shared" ca="1" si="4"/>
        <v>s</v>
      </c>
      <c r="EX8" s="348" t="str">
        <f t="shared" ca="1" si="4"/>
        <v>s</v>
      </c>
      <c r="EY8" s="348" t="str">
        <f t="shared" ca="1" si="4"/>
        <v>s</v>
      </c>
      <c r="EZ8" s="348" t="str">
        <f t="shared" ca="1" si="4"/>
        <v>s</v>
      </c>
      <c r="FA8" s="348" t="str">
        <f t="shared" ca="1" si="4"/>
        <v>s</v>
      </c>
      <c r="FB8" s="348" t="str">
        <f t="shared" ca="1" si="4"/>
        <v>s</v>
      </c>
      <c r="FC8" s="348" t="str">
        <f t="shared" ca="1" si="4"/>
        <v>s</v>
      </c>
      <c r="FD8" s="348" t="str">
        <f t="shared" ca="1" si="4"/>
        <v>s</v>
      </c>
      <c r="FE8" s="348" t="str">
        <f t="shared" ca="1" si="4"/>
        <v>s</v>
      </c>
      <c r="FF8" s="348" t="str">
        <f t="shared" ca="1" si="4"/>
        <v>s</v>
      </c>
      <c r="FG8" s="348">
        <f ca="1">COUNTIF(EB8:FF8,"s")</f>
        <v>31</v>
      </c>
      <c r="FH8" s="348">
        <f ca="1">COUNTIFS(OFFSET(DP8,0,0,,-(FG8)),"S")</f>
        <v>0</v>
      </c>
      <c r="FI8" s="348" t="str">
        <f ca="1">IF(AND(YEAR(EA8)='P Gerais'!D6,MONTH(Lanc!EA8)=5,DAY(Lanc!EA8)&gt;1),"S","N")</f>
        <v>N</v>
      </c>
      <c r="FJ8" s="350">
        <f ca="1">IF(FI8="s",(D8/31)*FG8,D8)</f>
        <v>0</v>
      </c>
      <c r="FK8" s="350">
        <f t="shared" ref="FK8" si="5">IF(OR(AB8="",AB8=0),0,(FJ8/220)*AB8)</f>
        <v>0</v>
      </c>
      <c r="FL8" s="359">
        <f ca="1">(D8/30)*AC8</f>
        <v>0</v>
      </c>
      <c r="FP8" s="349">
        <f ca="1">((FJ8-FL8-FK8+AZ8+AQ8+SUM(Z8:AA8)+SUM(AW8:AX8)+AK8)*IF('DB Func'!GG3="ok",'DB Func'!GD3,0))</f>
        <v>0</v>
      </c>
      <c r="FQ8" s="360">
        <f>'P Gerais'!D18</f>
        <v>0.08</v>
      </c>
      <c r="FR8" s="361">
        <f ca="1">$FQ$8*BA8</f>
        <v>0</v>
      </c>
      <c r="GV8" s="164"/>
      <c r="GW8" s="164"/>
      <c r="GX8" s="164"/>
      <c r="GY8" s="164"/>
      <c r="GZ8" s="164"/>
      <c r="HA8" s="164"/>
      <c r="HB8" s="164"/>
      <c r="HC8" s="164"/>
    </row>
    <row r="9" spans="1:211" ht="30" customHeight="1" thickTop="1" thickBot="1">
      <c r="C9" s="154" t="str">
        <f ca="1">IF('DB Func'!B4="Funcionário 2","",'DB Func'!B4)</f>
        <v/>
      </c>
      <c r="D9" s="181">
        <f ca="1">'DB Func'!CH4</f>
        <v>0</v>
      </c>
      <c r="E9" s="156" t="str">
        <f ca="1">IF(C9="","-",IF(OR(terceiro!E9="MAI",terceiro!F9="MAI"),"Sim","Não"))</f>
        <v>-</v>
      </c>
      <c r="F9" s="182" t="str">
        <f ca="1">IF(C9="","-",IF(OR(Ferias!E9="MAI",Ferias!F9="MAI"),"Sim","Não"))</f>
        <v>-</v>
      </c>
      <c r="G9" s="182">
        <f ca="1">IF(C9="",0,IF(F9="Sim",IF(Ferias!E9="MAI",Ferias!I9,Ferias!J9),0))</f>
        <v>0</v>
      </c>
      <c r="H9" s="185"/>
      <c r="I9" s="185"/>
      <c r="J9" s="159">
        <f t="shared" ca="1" si="1"/>
        <v>0</v>
      </c>
      <c r="K9" s="152"/>
      <c r="L9" s="151"/>
      <c r="M9" s="189">
        <v>0</v>
      </c>
      <c r="N9" s="153">
        <v>0</v>
      </c>
      <c r="O9" s="48">
        <v>0</v>
      </c>
      <c r="P9" s="48">
        <v>0</v>
      </c>
      <c r="Q9" s="48"/>
      <c r="R9" s="49"/>
      <c r="S9" s="49"/>
      <c r="T9" s="49"/>
      <c r="U9" s="49"/>
      <c r="V9" s="49"/>
      <c r="W9" s="49"/>
      <c r="X9" s="49"/>
      <c r="Y9" s="49"/>
      <c r="Z9" s="49"/>
      <c r="AA9" s="49"/>
      <c r="AB9" s="48"/>
      <c r="AC9" s="48"/>
      <c r="AD9" s="49"/>
      <c r="AE9" s="49"/>
      <c r="AF9" s="314"/>
      <c r="AH9" s="155">
        <f ca="1">IF(AND('DB Func'!GE4="Abril",'DB Func'!BQ4="2 Parcelas"),(('auxiliar 13 sal'!G5/12*'DB Func'!GF4+AVERAGE('auxiliar 13 sal'!Q5:AB5)+AVERAGE('auxiliar 13 sal'!AE5:AP5)+'auxiliar 13 sal'!G5*'DB Func'!BN4+'auxiliar 13 sal'!G5*'DB Func'!BO4)/2),IF('DB Func'!GE4="Maio",IF('DB Func'!BQ4="Parcela Única",('auxiliar 13 sal'!G5/12*'DB Func'!GF4)+AVERAGE('auxiliar 13 sal'!Q5:AB5)+AVERAGE('auxiliar 13 sal'!AE5:AP5)+('auxiliar 13 sal'!G5*'DB Func'!BN4)+('auxiliar 13 sal'!G5*'DB Func'!BO4),IF('DB Func'!BQ4="2 Parcelas",(('auxiliar 13 sal'!G5/12*'DB Func'!GF4+AVERAGE('auxiliar 13 sal'!Q5:AB5)+AVERAGE('auxiliar 13 sal'!AE5:AP5)+'auxiliar 13 sal'!G5*'DB Func'!BN4+'auxiliar 13 sal'!G5*'DB Func'!BO4)/2))),0))</f>
        <v>0</v>
      </c>
      <c r="AK9" s="350">
        <f t="shared" ref="AK9:AK37" ca="1" si="6">(FJ9/30*2)*L9</f>
        <v>0</v>
      </c>
      <c r="AL9" s="350">
        <f t="shared" ref="AL9:AL37" ca="1" si="7">IFERROR((M9/J9)*((IF(FI9="S",FG9-FH9+K9,DR9+K9))*AR9),0)</f>
        <v>0</v>
      </c>
      <c r="AM9" s="350">
        <f t="shared" ref="AM9:AM37" ca="1" si="8">IFERROR((N9/J9)*((IF(FI9="S",FG9-FH9+K9,DR9+K9))*AS9),0)</f>
        <v>0</v>
      </c>
      <c r="AN9" s="350">
        <f t="shared" ref="AN9:AN37" ca="1" si="9">IFERROR((O9/J9)*((IF(FI9="S",FG9-FH9+K9,DR9+K9))*AT9),0)</f>
        <v>0</v>
      </c>
      <c r="AO9" s="350">
        <f t="shared" ref="AO9:AO37" ca="1" si="10">IFERROR((P9/J9)*((IF(FI9="S",FG9-FH9+K9,DR9+K9))*AU9),0)</f>
        <v>0</v>
      </c>
      <c r="AP9" s="350">
        <f t="shared" ref="AP9:AP37" ca="1" si="11">IFERROR((Q9/J9)*((IF(FI9="S",FG9-FH9+K9,DR9+K9))*AV9),0)</f>
        <v>0</v>
      </c>
      <c r="AQ9" s="350">
        <f t="shared" ref="AQ9:AQ37" ca="1" si="12">SUM(AL9:AP9)</f>
        <v>0</v>
      </c>
      <c r="AR9" s="350">
        <f>IF(OR(M9="",M9=0),0,((FJ9/220)*('Ho Ex'!$C$8+$AS$6))*M9)</f>
        <v>0</v>
      </c>
      <c r="AS9" s="350">
        <f>IF(OR(N9="",N9=0),0,((FJ9/220*('DB Func'!GD4+Lanc!$AS$6))*('Ho Ex'!$I$8+$AS$6))*(N9/52.5*60))</f>
        <v>0</v>
      </c>
      <c r="AT9" s="350">
        <f>IF(OR(M9="",M9=0),0,((FJ9/220)*('Ho Ex'!$J$8+$AS$6))*O9)</f>
        <v>0</v>
      </c>
      <c r="AU9" s="350">
        <f>IF(OR(M9="",M9=0),0,((FJ9/220)*('Ho Ex'!I12+$AS$6))*P9)</f>
        <v>0</v>
      </c>
      <c r="AV9" s="350">
        <f>IF(OR(M9="",M9=0),0,((FJ9/220)*('Ho Ex'!C12+$AS$6))*Q9)</f>
        <v>0</v>
      </c>
      <c r="AW9" s="350">
        <f ca="1">FJ9*'DB Func'!BN4</f>
        <v>0</v>
      </c>
      <c r="AX9" s="350">
        <f ca="1">FJ9*'DB Func'!BO4</f>
        <v>0</v>
      </c>
      <c r="AY9" s="364">
        <f ca="1">IF(FJ9=0,0,VLOOKUP(FJ9,'P Gerais'!$D$39:$G$41,3,TRUE)*Func2!$F$68)</f>
        <v>0</v>
      </c>
      <c r="AZ9" s="350">
        <f t="shared" ref="AZ9:AZ37" si="13">SUM(AR9:AV9)</f>
        <v>0</v>
      </c>
      <c r="BA9" s="350">
        <f ca="1">((FJ9-FL9-FK9+AZ9+AQ9+SUM(Z9:AA9)+SUM(AW9:AX9)+AK9)*IF('DB Func'!GG4="ok",'DB Func'!GD4,0))+(FJ9-FL9-FK9+AZ9+AQ9+SUM(Z9:AA9)+SUM(AW9:AX9))+AK9</f>
        <v>0</v>
      </c>
      <c r="BB9" s="355">
        <f ca="1">VLOOKUP(BA9,'P Gerais'!$D$22:$G$25,3,TRUE)</f>
        <v>0.08</v>
      </c>
      <c r="BC9" s="350">
        <f ca="1">IF(BA9&lt;'P Gerais'!$D$25,BA9*BB9,Lanc!BB9)</f>
        <v>0</v>
      </c>
      <c r="BD9" s="350">
        <f ca="1">BA9-BC9-('DB Func'!GB4*'P Gerais'!$D$35)</f>
        <v>0</v>
      </c>
      <c r="BE9" s="356">
        <f ca="1">VLOOKUP(BD9,'P Gerais'!$D$29:$F$33,3,TRUE)</f>
        <v>0</v>
      </c>
      <c r="BF9" s="350">
        <f t="shared" ref="BF9:BF37" ca="1" si="14">(BD9*BE9/100%)-BG9</f>
        <v>0</v>
      </c>
      <c r="BG9" s="350">
        <f ca="1">VLOOKUP(BD9,'P Gerais'!$D$29:$G$33,4,TRUE)</f>
        <v>0</v>
      </c>
      <c r="BH9" s="350">
        <f t="shared" ref="BH9:BH37" ca="1" si="15">BA9-BC9-BG9</f>
        <v>0</v>
      </c>
      <c r="BI9" s="350">
        <f t="shared" ref="BI9:BI37" ca="1" si="16">BH9-SUM(R9:Y9)-SUM(AD9:AF9)</f>
        <v>0</v>
      </c>
      <c r="BJ9" s="348">
        <f ca="1">'DB Func'!G4</f>
        <v>0</v>
      </c>
      <c r="BK9" s="348">
        <f ca="1">'DB Func'!FW4</f>
        <v>0</v>
      </c>
      <c r="BL9" s="350">
        <f ca="1">D9*'P Gerais'!$D$13</f>
        <v>0</v>
      </c>
      <c r="BM9" s="350">
        <f ca="1">D9*'P Gerais'!$D$14</f>
        <v>0</v>
      </c>
      <c r="BN9" s="350">
        <f ca="1">D9*'P Gerais'!$D$16</f>
        <v>0</v>
      </c>
      <c r="BO9" s="350">
        <f ca="1">D9*'P Gerais'!$D$17</f>
        <v>0</v>
      </c>
      <c r="BP9" s="350">
        <f ca="1">D9*'P Gerais'!$D$18</f>
        <v>0</v>
      </c>
      <c r="BQ9" s="355">
        <f ca="1">VLOOKUP(D9,'P Gerais'!$D$22:$G$24,3,TRUE)</f>
        <v>0.08</v>
      </c>
      <c r="BR9" s="355">
        <f ca="1">VLOOKUP(D9,'P Gerais'!$D$29:$G$33,3,TRUE)</f>
        <v>0</v>
      </c>
      <c r="BS9" s="355">
        <f ca="1">'DB Func'!BN4</f>
        <v>0</v>
      </c>
      <c r="BT9" s="355">
        <f ca="1">'DB Func'!BO4</f>
        <v>0</v>
      </c>
      <c r="BU9" s="355">
        <f ca="1">'DB Func'!FX4</f>
        <v>0</v>
      </c>
      <c r="BV9" s="350">
        <f t="shared" ref="BV9:BV37" ca="1" si="17">(D9+AZ9+AX9+AW9+Z9+AA9-AB9-AD9-AE9-AF9)-BB9</f>
        <v>-0.08</v>
      </c>
      <c r="BW9" s="350">
        <f ca="1">BV9-'DB Func'!GC4</f>
        <v>-0.08</v>
      </c>
      <c r="BX9" s="348">
        <f ca="1">IFERROR(VLOOKUP(BW9,'P Gerais'!$D$29:$G$33,3,TRUE)*BW9,0)</f>
        <v>0</v>
      </c>
      <c r="BY9" s="350">
        <f ca="1">IFERROR(BX9-VLOOKUP(BW9,'P Gerais'!$D$29:$H$33,4,TRUE),0)</f>
        <v>0</v>
      </c>
      <c r="BZ9" s="350">
        <f ca="1">D9*'DB Func'!GD4</f>
        <v>0</v>
      </c>
      <c r="CB9" s="350">
        <f t="shared" ref="CB9:CB37" ca="1" si="18">D9</f>
        <v>0</v>
      </c>
      <c r="CC9" s="350">
        <f t="shared" ref="CC9:CC37" si="19">AZ9</f>
        <v>0</v>
      </c>
      <c r="CD9" s="350">
        <f t="shared" ref="CD9:CD37" si="20">Z9+AA9</f>
        <v>0</v>
      </c>
      <c r="CF9" s="348" t="str">
        <f t="shared" ref="CF9:CF37" ca="1" si="21">IF(CG9&gt;1,"sim","não")</f>
        <v>não</v>
      </c>
      <c r="CG9" s="348">
        <f ca="1">IF($CH$8=1,DAY('DB Func'!C4),0)</f>
        <v>0</v>
      </c>
      <c r="CH9" s="348">
        <f ca="1">IF(CI9=0,0,MONTH('DB Func'!C4))</f>
        <v>0</v>
      </c>
      <c r="CI9" s="348">
        <f ca="1">IF('P Gerais'!D7=YEAR('DB Func'!C4),YEAR('DB Func'!C4),0)</f>
        <v>0</v>
      </c>
      <c r="CJ9" s="352">
        <v>32</v>
      </c>
      <c r="CK9" s="349"/>
      <c r="CL9" s="348" t="str">
        <f>IF(ISERROR(HLOOKUP(CL7,$DS$7:$DY9,$DZ9,FALSE)),"N",HLOOKUP(CL7,$DS$7:$DY9,$DZ9,FALSE))</f>
        <v>N</v>
      </c>
      <c r="CM9" s="348" t="str">
        <f>IF(ISERROR(HLOOKUP(CM7,$DS$7:$DY9,$DZ9,FALSE)),"N",HLOOKUP(CM7,$DS$7:$DY9,$DZ9,FALSE))</f>
        <v>N</v>
      </c>
      <c r="CN9" s="348" t="str">
        <f>IF(ISERROR(HLOOKUP(CN7,$DS$7:$DY9,$DZ9,FALSE)),"N",HLOOKUP(CN7,$DS$7:$DY9,$DZ9,FALSE))</f>
        <v>N</v>
      </c>
      <c r="CO9" s="348" t="str">
        <f>IF(ISERROR(HLOOKUP(CO7,$DS$7:$DY9,$DZ9,FALSE)),"N",HLOOKUP(CO7,$DS$7:$DY9,$DZ9,FALSE))</f>
        <v>N</v>
      </c>
      <c r="CP9" s="348" t="str">
        <f>IF(ISERROR(HLOOKUP(CP7,$DS$7:$DY9,$DZ9,FALSE)),"N",HLOOKUP(CP7,$DS$7:$DY9,$DZ9,FALSE))</f>
        <v>N</v>
      </c>
      <c r="CQ9" s="348" t="str">
        <f>IF(ISERROR(HLOOKUP(CQ7,$DS$7:$DY9,$DZ9,FALSE)),"N",HLOOKUP(CQ7,$DS$7:$DY9,$DZ9,FALSE))</f>
        <v>N</v>
      </c>
      <c r="CR9" s="348" t="str">
        <f>IF(ISERROR(HLOOKUP(CR7,$DS$7:$DY9,$DZ9,FALSE)),"N",HLOOKUP(CR7,$DS$7:$DY9,$DZ9,FALSE))</f>
        <v>N</v>
      </c>
      <c r="CS9" s="348" t="str">
        <f>IF(ISERROR(HLOOKUP(CS7,$DS$7:$DY9,$DZ9,FALSE)),"N",HLOOKUP(CS7,$DS$7:$DY9,$DZ9,FALSE))</f>
        <v>N</v>
      </c>
      <c r="CT9" s="348" t="str">
        <f>IF(ISERROR(HLOOKUP(CT7,$DS$7:$DY9,$DZ9,FALSE)),"N",HLOOKUP(CT7,$DS$7:$DY9,$DZ9,FALSE))</f>
        <v>N</v>
      </c>
      <c r="CU9" s="348" t="str">
        <f>IF(ISERROR(HLOOKUP(CU7,$DS$7:$DY9,$DZ9,FALSE)),"N",HLOOKUP(CU7,$DS$7:$DY9,$DZ9,FALSE))</f>
        <v>N</v>
      </c>
      <c r="CV9" s="348" t="str">
        <f>IF(ISERROR(HLOOKUP(CV7,$DS$7:$DY9,$DZ9,FALSE)),"N",HLOOKUP(CV7,$DS$7:$DY9,$DZ9,FALSE))</f>
        <v>N</v>
      </c>
      <c r="CW9" s="348" t="str">
        <f>IF(ISERROR(HLOOKUP(CW7,$DS$7:$DY9,$DZ9,FALSE)),"N",HLOOKUP(CW7,$DS$7:$DY9,$DZ9,FALSE))</f>
        <v>N</v>
      </c>
      <c r="CX9" s="348" t="str">
        <f>IF(ISERROR(HLOOKUP(CX7,$DS$7:$DY9,$DZ9,FALSE)),"N",HLOOKUP(CX7,$DS$7:$DY9,$DZ9,FALSE))</f>
        <v>N</v>
      </c>
      <c r="CY9" s="348" t="str">
        <f>IF(ISERROR(HLOOKUP(CY7,$DS$7:$DY9,$DZ9,FALSE)),"N",HLOOKUP(CY7,$DS$7:$DY9,$DZ9,FALSE))</f>
        <v>N</v>
      </c>
      <c r="CZ9" s="348" t="str">
        <f>IF(ISERROR(HLOOKUP(CZ7,$DS$7:$DY9,$DZ9,FALSE)),"N",HLOOKUP(CZ7,$DS$7:$DY9,$DZ9,FALSE))</f>
        <v>N</v>
      </c>
      <c r="DA9" s="348" t="str">
        <f>IF(ISERROR(HLOOKUP(DA7,$DS$7:$DY9,$DZ9,FALSE)),"N",HLOOKUP(DA7,$DS$7:$DY9,$DZ9,FALSE))</f>
        <v>N</v>
      </c>
      <c r="DB9" s="348" t="str">
        <f>IF(ISERROR(HLOOKUP(DB7,$DS$7:$DY9,$DZ9,FALSE)),"N",HLOOKUP(DB7,$DS$7:$DY9,$DZ9,FALSE))</f>
        <v>N</v>
      </c>
      <c r="DC9" s="348" t="str">
        <f>IF(ISERROR(HLOOKUP(DC7,$DS$7:$DY9,$DZ9,FALSE)),"N",HLOOKUP(DC7,$DS$7:$DY9,$DZ9,FALSE))</f>
        <v>N</v>
      </c>
      <c r="DD9" s="348" t="str">
        <f>IF(ISERROR(HLOOKUP(DD7,$DS$7:$DY9,$DZ9,FALSE)),"N",HLOOKUP(DD7,$DS$7:$DY9,$DZ9,FALSE))</f>
        <v>N</v>
      </c>
      <c r="DE9" s="348" t="str">
        <f>IF(ISERROR(HLOOKUP(DE7,$DS$7:$DY9,$DZ9,FALSE)),"N",HLOOKUP(DE7,$DS$7:$DY9,$DZ9,FALSE))</f>
        <v>N</v>
      </c>
      <c r="DF9" s="348" t="str">
        <f>IF(ISERROR(HLOOKUP(DF7,$DS$7:$DY9,$DZ9,FALSE)),"N",HLOOKUP(DF7,$DS$7:$DY9,$DZ9,FALSE))</f>
        <v>N</v>
      </c>
      <c r="DG9" s="348" t="str">
        <f>IF(ISERROR(HLOOKUP(DG7,$DS$7:$DY9,$DZ9,FALSE)),"N",HLOOKUP(DG7,$DS$7:$DY9,$DZ9,FALSE))</f>
        <v>N</v>
      </c>
      <c r="DH9" s="348" t="str">
        <f>IF(ISERROR(HLOOKUP(DH7,$DS$7:$DY9,$DZ9,FALSE)),"N",HLOOKUP(DH7,$DS$7:$DY9,$DZ9,FALSE))</f>
        <v>N</v>
      </c>
      <c r="DI9" s="348" t="str">
        <f>IF(ISERROR(HLOOKUP(DI7,$DS$7:$DY9,$DZ9,FALSE)),"N",HLOOKUP(DI7,$DS$7:$DY9,$DZ9,FALSE))</f>
        <v>N</v>
      </c>
      <c r="DJ9" s="348" t="str">
        <f>IF(ISERROR(HLOOKUP(DJ7,$DS$7:$DY9,$DZ9,FALSE)),"N",HLOOKUP(DJ7,$DS$7:$DY9,$DZ9,FALSE))</f>
        <v>N</v>
      </c>
      <c r="DK9" s="348" t="str">
        <f>IF(ISERROR(HLOOKUP(DK7,$DS$7:$DY9,$DZ9,FALSE)),"N",HLOOKUP(DK7,$DS$7:$DY9,$DZ9,FALSE))</f>
        <v>N</v>
      </c>
      <c r="DL9" s="348" t="str">
        <f>IF(ISERROR(HLOOKUP(DL7,$DS$7:$DY9,$DZ9,FALSE)),"N",HLOOKUP(DL7,$DS$7:$DY9,$DZ9,FALSE))</f>
        <v>N</v>
      </c>
      <c r="DM9" s="348" t="str">
        <f>IF(ISERROR(HLOOKUP(DM7,$DS$7:$DY9,$DZ9,FALSE)),"N",HLOOKUP(DM7,$DS$7:$DY9,$DZ9,FALSE))</f>
        <v>N</v>
      </c>
      <c r="DN9" s="348" t="str">
        <f>IF(ISERROR(HLOOKUP(DN7,$DS$7:$DY9,$DZ9,FALSE)),"N",HLOOKUP(DN7,$DS$7:$DY9,$DZ9,FALSE))</f>
        <v>N</v>
      </c>
      <c r="DO9" s="348" t="str">
        <f>IF(ISERROR(HLOOKUP(DO7,$DS$7:$DY9,$DZ9,FALSE)),"N",HLOOKUP(DO7,$DS$7:$DY9,$DZ9,FALSE))</f>
        <v>N</v>
      </c>
      <c r="DP9" s="348" t="str">
        <f>IF(ISERROR(HLOOKUP(DP7,$DS$7:$DY9,$DZ9,FALSE)),"N",HLOOKUP(DP7,$DS$7:$DY9,$DZ9,FALSE))</f>
        <v>N</v>
      </c>
      <c r="DQ9" s="348">
        <f t="shared" ref="DQ9:DQ37" si="22">COUNTIF(CL9:DP9,"S")</f>
        <v>0</v>
      </c>
      <c r="DR9" s="348">
        <f t="shared" ref="DR9:DR37" si="23">COUNTIF(CL9:DP9,"n")</f>
        <v>31</v>
      </c>
      <c r="DS9" s="348" t="str">
        <f>IF('DB Func'!M4&gt;0,"S","N")</f>
        <v>N</v>
      </c>
      <c r="DT9" s="348" t="str">
        <f>IF('DB Func'!R4&gt;0,"S","N")</f>
        <v>N</v>
      </c>
      <c r="DU9" s="348" t="str">
        <f>IF('DB Func'!W4&gt;0,"S","N")</f>
        <v>N</v>
      </c>
      <c r="DV9" s="348" t="str">
        <f>IF('DB Func'!AB4&gt;0,"S","N")</f>
        <v>N</v>
      </c>
      <c r="DW9" s="348" t="str">
        <f>IF('DB Func'!AG4&gt;0,"S","N")</f>
        <v>N</v>
      </c>
      <c r="DX9" s="348" t="str">
        <f>IF('DB Func'!AL4&gt;0,"S","N")</f>
        <v>N</v>
      </c>
      <c r="DY9" s="348" t="str">
        <f>IF('DB Func'!AQ4&gt;0,"S","N")</f>
        <v>N</v>
      </c>
      <c r="DZ9" s="348">
        <v>3</v>
      </c>
      <c r="EA9" s="357">
        <f ca="1">'DB Func'!C4</f>
        <v>0</v>
      </c>
      <c r="EB9" s="348" t="str">
        <f t="shared" ref="EB9:EQ24" ca="1" si="24">IF(DAY($EA9)&gt;EB$7,"n","s")</f>
        <v>s</v>
      </c>
      <c r="EC9" s="348" t="str">
        <f t="shared" ca="1" si="24"/>
        <v>s</v>
      </c>
      <c r="ED9" s="348" t="str">
        <f t="shared" ca="1" si="24"/>
        <v>s</v>
      </c>
      <c r="EE9" s="348" t="str">
        <f t="shared" ca="1" si="24"/>
        <v>s</v>
      </c>
      <c r="EF9" s="348" t="str">
        <f t="shared" ca="1" si="24"/>
        <v>s</v>
      </c>
      <c r="EG9" s="348" t="str">
        <f t="shared" ca="1" si="24"/>
        <v>s</v>
      </c>
      <c r="EH9" s="348" t="str">
        <f t="shared" ca="1" si="24"/>
        <v>s</v>
      </c>
      <c r="EI9" s="348" t="str">
        <f t="shared" ca="1" si="24"/>
        <v>s</v>
      </c>
      <c r="EJ9" s="348" t="str">
        <f t="shared" ca="1" si="24"/>
        <v>s</v>
      </c>
      <c r="EK9" s="348" t="str">
        <f t="shared" ca="1" si="24"/>
        <v>s</v>
      </c>
      <c r="EL9" s="348" t="str">
        <f t="shared" ca="1" si="24"/>
        <v>s</v>
      </c>
      <c r="EM9" s="348" t="str">
        <f t="shared" ca="1" si="24"/>
        <v>s</v>
      </c>
      <c r="EN9" s="348" t="str">
        <f t="shared" ca="1" si="24"/>
        <v>s</v>
      </c>
      <c r="EO9" s="348" t="str">
        <f t="shared" ca="1" si="24"/>
        <v>s</v>
      </c>
      <c r="EP9" s="348" t="str">
        <f t="shared" ca="1" si="24"/>
        <v>s</v>
      </c>
      <c r="EQ9" s="348" t="str">
        <f t="shared" ca="1" si="24"/>
        <v>s</v>
      </c>
      <c r="ER9" s="348" t="str">
        <f t="shared" ref="ER9:FF37" ca="1" si="25">IF(DAY($EA9)&gt;ER$7,"n","s")</f>
        <v>s</v>
      </c>
      <c r="ES9" s="348" t="str">
        <f t="shared" ca="1" si="25"/>
        <v>s</v>
      </c>
      <c r="ET9" s="348" t="str">
        <f t="shared" ca="1" si="25"/>
        <v>s</v>
      </c>
      <c r="EU9" s="348" t="str">
        <f t="shared" ca="1" si="25"/>
        <v>s</v>
      </c>
      <c r="EV9" s="348" t="str">
        <f t="shared" ca="1" si="25"/>
        <v>s</v>
      </c>
      <c r="EW9" s="348" t="str">
        <f t="shared" ca="1" si="25"/>
        <v>s</v>
      </c>
      <c r="EX9" s="348" t="str">
        <f t="shared" ca="1" si="25"/>
        <v>s</v>
      </c>
      <c r="EY9" s="348" t="str">
        <f t="shared" ca="1" si="25"/>
        <v>s</v>
      </c>
      <c r="EZ9" s="348" t="str">
        <f t="shared" ca="1" si="25"/>
        <v>s</v>
      </c>
      <c r="FA9" s="348" t="str">
        <f t="shared" ca="1" si="25"/>
        <v>s</v>
      </c>
      <c r="FB9" s="348" t="str">
        <f t="shared" ca="1" si="25"/>
        <v>s</v>
      </c>
      <c r="FC9" s="348" t="str">
        <f t="shared" ca="1" si="25"/>
        <v>s</v>
      </c>
      <c r="FD9" s="348" t="str">
        <f t="shared" ca="1" si="25"/>
        <v>s</v>
      </c>
      <c r="FE9" s="348" t="str">
        <f t="shared" ca="1" si="25"/>
        <v>s</v>
      </c>
      <c r="FF9" s="348" t="str">
        <f t="shared" ca="1" si="25"/>
        <v>s</v>
      </c>
      <c r="FG9" s="348">
        <f t="shared" ref="FG9:FG37" ca="1" si="26">COUNTIF(EB9:FF9,"s")</f>
        <v>31</v>
      </c>
      <c r="FH9" s="348">
        <f t="shared" ref="FH9:FH37" ca="1" si="27">COUNTIFS(OFFSET(DP9,0,0,,-(FG9)),"S")</f>
        <v>0</v>
      </c>
      <c r="FI9" s="348" t="str">
        <f ca="1">IF(AND(YEAR(EA9)='P Gerais'!D7,MONTH(Lanc!EA9)=5,DAY(Lanc!EA9)&gt;1),"S","N")</f>
        <v>N</v>
      </c>
      <c r="FJ9" s="350">
        <f t="shared" ref="FJ9:FJ37" ca="1" si="28">IF(FI9="s",(D9/31)*FG9,D9)</f>
        <v>0</v>
      </c>
      <c r="FK9" s="350">
        <f t="shared" ref="FK9:FK37" si="29">IF(OR(AB9="",AB9=0),0,(FJ9/220)*AB9)</f>
        <v>0</v>
      </c>
      <c r="FL9" s="359">
        <f t="shared" ref="FL9:FL37" ca="1" si="30">(D9/30)*AC9</f>
        <v>0</v>
      </c>
      <c r="FP9" s="349">
        <f ca="1">((FJ9-FL9-FK9+AZ9+AQ9+SUM(Z9:AA9)+SUM(AW9:AX9)+AK9)*IF('DB Func'!GG4="ok",'DB Func'!GD4,0))</f>
        <v>0</v>
      </c>
      <c r="FR9" s="361">
        <f t="shared" ref="FR9:FR37" ca="1" si="31">$FQ$8*BA9</f>
        <v>0</v>
      </c>
      <c r="GV9" s="49"/>
      <c r="GW9" s="49"/>
      <c r="GX9" s="49"/>
      <c r="GY9" s="49"/>
      <c r="GZ9" s="49"/>
      <c r="HA9" s="49"/>
      <c r="HB9" s="49"/>
      <c r="HC9" s="49"/>
    </row>
    <row r="10" spans="1:211" ht="30" customHeight="1" thickTop="1" thickBot="1">
      <c r="C10" s="154" t="str">
        <f ca="1">IF('DB Func'!B5="Funcionário 3","",'DB Func'!B5)</f>
        <v/>
      </c>
      <c r="D10" s="181">
        <f ca="1">'DB Func'!CH5</f>
        <v>0</v>
      </c>
      <c r="E10" s="156" t="str">
        <f ca="1">IF(C10="","-",IF(OR(terceiro!E10="MAI",terceiro!F10="MAI"),"Sim","Não"))</f>
        <v>-</v>
      </c>
      <c r="F10" s="182" t="str">
        <f ca="1">IF(C10="","-",IF(OR(Ferias!E10="MAI",Ferias!F10="MAI"),"Sim","Não"))</f>
        <v>-</v>
      </c>
      <c r="G10" s="182">
        <f ca="1">IF(C10="",0,IF(F10="Sim",IF(Ferias!E10="MAI",Ferias!I10,Ferias!J10),0))</f>
        <v>0</v>
      </c>
      <c r="H10" s="185"/>
      <c r="I10" s="185"/>
      <c r="J10" s="159">
        <f t="shared" ca="1" si="1"/>
        <v>0</v>
      </c>
      <c r="K10" s="152"/>
      <c r="L10" s="151"/>
      <c r="M10" s="189"/>
      <c r="N10" s="153"/>
      <c r="O10" s="48"/>
      <c r="P10" s="48"/>
      <c r="Q10" s="48"/>
      <c r="R10" s="49"/>
      <c r="S10" s="49"/>
      <c r="T10" s="49"/>
      <c r="U10" s="49"/>
      <c r="V10" s="49"/>
      <c r="W10" s="49"/>
      <c r="X10" s="49"/>
      <c r="Y10" s="49"/>
      <c r="Z10" s="49"/>
      <c r="AA10" s="49"/>
      <c r="AB10" s="48"/>
      <c r="AC10" s="48"/>
      <c r="AD10" s="49"/>
      <c r="AE10" s="49"/>
      <c r="AF10" s="314"/>
      <c r="AH10" s="155">
        <f ca="1">IF(AND('DB Func'!GE5="Abril",'DB Func'!BQ5="2 Parcelas"),(('auxiliar 13 sal'!G6/12*'DB Func'!GF5+AVERAGE('auxiliar 13 sal'!Q6:AB6)+AVERAGE('auxiliar 13 sal'!AE6:AP6)+'auxiliar 13 sal'!G6*'DB Func'!BN5+'auxiliar 13 sal'!G6*'DB Func'!BO5)/2),IF('DB Func'!GE5="Maio",IF('DB Func'!BQ5="Parcela Única",('auxiliar 13 sal'!G6/12*'DB Func'!GF5)+AVERAGE('auxiliar 13 sal'!Q6:AB6)+AVERAGE('auxiliar 13 sal'!AE6:AP6)+('auxiliar 13 sal'!G6*'DB Func'!BN5)+('auxiliar 13 sal'!G6*'DB Func'!BO5),IF('DB Func'!BQ5="2 Parcelas",(('auxiliar 13 sal'!G6/12*'DB Func'!GF5+AVERAGE('auxiliar 13 sal'!Q6:AB6)+AVERAGE('auxiliar 13 sal'!AE6:AP6)+'auxiliar 13 sal'!G6*'DB Func'!BN5+'auxiliar 13 sal'!G6*'DB Func'!BO5)/2))),0))</f>
        <v>0</v>
      </c>
      <c r="AK10" s="350">
        <f t="shared" ca="1" si="6"/>
        <v>0</v>
      </c>
      <c r="AL10" s="350">
        <f t="shared" ca="1" si="7"/>
        <v>0</v>
      </c>
      <c r="AM10" s="350">
        <f t="shared" ca="1" si="8"/>
        <v>0</v>
      </c>
      <c r="AN10" s="350">
        <f t="shared" ca="1" si="9"/>
        <v>0</v>
      </c>
      <c r="AO10" s="350">
        <f t="shared" ca="1" si="10"/>
        <v>0</v>
      </c>
      <c r="AP10" s="350">
        <f t="shared" ca="1" si="11"/>
        <v>0</v>
      </c>
      <c r="AQ10" s="350">
        <f t="shared" ca="1" si="12"/>
        <v>0</v>
      </c>
      <c r="AR10" s="350">
        <f>IF(OR(M10="",M10=0),0,((FJ10/220)*('Ho Ex'!$C$8+$AS$6))*M10)</f>
        <v>0</v>
      </c>
      <c r="AS10" s="350">
        <f>IF(OR(N10="",N10=0),0,((FJ10/220*('DB Func'!GD5+Lanc!$AS$6))*('Ho Ex'!$I$8+$AS$6))*(N10/52.5*60))</f>
        <v>0</v>
      </c>
      <c r="AT10" s="350">
        <f>IF(OR(M10="",M10=0),0,((FJ10/220)*('Ho Ex'!$J$8+$AS$6))*O10)</f>
        <v>0</v>
      </c>
      <c r="AU10" s="350">
        <f>IF(OR(M10="",M10=0),0,((FJ10/220)*('Ho Ex'!I13+$AS$6))*P10)</f>
        <v>0</v>
      </c>
      <c r="AV10" s="350">
        <f>IF(OR(M10="",M10=0),0,((FJ10/220)*('Ho Ex'!C13+$AS$6))*Q10)</f>
        <v>0</v>
      </c>
      <c r="AW10" s="350">
        <f ca="1">FJ10*'DB Func'!BN5</f>
        <v>0</v>
      </c>
      <c r="AX10" s="350">
        <f ca="1">FJ10*'DB Func'!BO5</f>
        <v>0</v>
      </c>
      <c r="AY10" s="364">
        <f ca="1">IF(FJ10=0,0,VLOOKUP(FJ10,'P Gerais'!$D$39:$G$41,3,TRUE)*Func3!$F$68)</f>
        <v>0</v>
      </c>
      <c r="AZ10" s="350">
        <f t="shared" si="13"/>
        <v>0</v>
      </c>
      <c r="BA10" s="350">
        <f ca="1">((FJ10-FL10-FK10+AZ10+AQ10+SUM(Z10:AA10)+SUM(AW10:AX10)+AK10)*IF('DB Func'!GG5="ok",'DB Func'!GD5,0))+(FJ10-FL10-FK10+AZ10+AQ10+SUM(Z10:AA10)+SUM(AW10:AX10))+AK10</f>
        <v>0</v>
      </c>
      <c r="BB10" s="355">
        <f ca="1">VLOOKUP(BA10,'P Gerais'!$D$22:$G$25,3,TRUE)</f>
        <v>0.08</v>
      </c>
      <c r="BC10" s="350">
        <f ca="1">IF(BA10&lt;'P Gerais'!$D$25,BA10*BB10,Lanc!BB10)</f>
        <v>0</v>
      </c>
      <c r="BD10" s="350">
        <f ca="1">BA10-BC10-('DB Func'!GB5*'P Gerais'!$D$35)</f>
        <v>0</v>
      </c>
      <c r="BE10" s="356">
        <f ca="1">VLOOKUP(BD10,'P Gerais'!$D$29:$F$33,3,TRUE)</f>
        <v>0</v>
      </c>
      <c r="BF10" s="350">
        <f t="shared" ca="1" si="14"/>
        <v>0</v>
      </c>
      <c r="BG10" s="350">
        <f ca="1">VLOOKUP(BD10,'P Gerais'!$D$29:$G$33,4,TRUE)</f>
        <v>0</v>
      </c>
      <c r="BH10" s="350">
        <f t="shared" ca="1" si="15"/>
        <v>0</v>
      </c>
      <c r="BI10" s="350">
        <f t="shared" ca="1" si="16"/>
        <v>0</v>
      </c>
      <c r="BJ10" s="348">
        <f ca="1">'DB Func'!G5</f>
        <v>0</v>
      </c>
      <c r="BK10" s="348">
        <f ca="1">'DB Func'!FW5</f>
        <v>0</v>
      </c>
      <c r="BL10" s="350">
        <f ca="1">D10*'P Gerais'!$D$13</f>
        <v>0</v>
      </c>
      <c r="BM10" s="350">
        <f ca="1">D10*'P Gerais'!$D$14</f>
        <v>0</v>
      </c>
      <c r="BN10" s="350">
        <f ca="1">D10*'P Gerais'!$D$16</f>
        <v>0</v>
      </c>
      <c r="BO10" s="350">
        <f ca="1">D10*'P Gerais'!$D$17</f>
        <v>0</v>
      </c>
      <c r="BP10" s="350">
        <f ca="1">D10*'P Gerais'!$D$18</f>
        <v>0</v>
      </c>
      <c r="BQ10" s="355">
        <f ca="1">VLOOKUP(D10,'P Gerais'!$D$22:$G$24,3,TRUE)</f>
        <v>0.08</v>
      </c>
      <c r="BR10" s="355">
        <f ca="1">VLOOKUP(D10,'P Gerais'!$D$29:$G$33,3,TRUE)</f>
        <v>0</v>
      </c>
      <c r="BS10" s="355">
        <f ca="1">'DB Func'!BN5</f>
        <v>0</v>
      </c>
      <c r="BT10" s="355">
        <f ca="1">'DB Func'!BO5</f>
        <v>0</v>
      </c>
      <c r="BU10" s="355">
        <f ca="1">'DB Func'!FX5</f>
        <v>0</v>
      </c>
      <c r="BV10" s="350">
        <f t="shared" ca="1" si="17"/>
        <v>-0.08</v>
      </c>
      <c r="BW10" s="350">
        <f ca="1">BV10-'DB Func'!GC5</f>
        <v>-0.08</v>
      </c>
      <c r="BX10" s="348">
        <f ca="1">IFERROR(VLOOKUP(BW10,'P Gerais'!$D$29:$G$33,3,TRUE)*BW10,0)</f>
        <v>0</v>
      </c>
      <c r="BY10" s="350">
        <f ca="1">IFERROR(BX10-VLOOKUP(BW10,'P Gerais'!$D$29:$H$33,4,TRUE),0)</f>
        <v>0</v>
      </c>
      <c r="BZ10" s="350">
        <f ca="1">D10*'DB Func'!GD5</f>
        <v>0</v>
      </c>
      <c r="CB10" s="350">
        <f t="shared" ca="1" si="18"/>
        <v>0</v>
      </c>
      <c r="CC10" s="350">
        <f t="shared" si="19"/>
        <v>0</v>
      </c>
      <c r="CD10" s="350">
        <f t="shared" si="20"/>
        <v>0</v>
      </c>
      <c r="CF10" s="348" t="str">
        <f t="shared" ca="1" si="21"/>
        <v>não</v>
      </c>
      <c r="CG10" s="348">
        <f ca="1">IF($CH$8=1,DAY('DB Func'!C5),0)</f>
        <v>0</v>
      </c>
      <c r="CH10" s="348">
        <f ca="1">IF(CI10=0,0,MONTH('DB Func'!C5))</f>
        <v>0</v>
      </c>
      <c r="CI10" s="348">
        <f ca="1">IF('P Gerais'!D8=YEAR('DB Func'!C5),YEAR('DB Func'!C5),0)</f>
        <v>0</v>
      </c>
      <c r="CJ10" s="352">
        <v>33</v>
      </c>
      <c r="CK10" s="349"/>
      <c r="CL10" s="348" t="str">
        <f ca="1">IF(ISERROR(HLOOKUP(CL8,$DS$7:$DY10,$DZ10,FALSE)),"N",HLOOKUP(CL8,$DS$7:$DY10,$DZ10,FALSE))</f>
        <v>N</v>
      </c>
      <c r="CM10" s="348" t="str">
        <f>IF(ISERROR(HLOOKUP(CM8,$DS$7:$DY10,$DZ10,FALSE)),"N",HLOOKUP(CM8,$DS$7:$DY10,$DZ10,FALSE))</f>
        <v>N</v>
      </c>
      <c r="CN10" s="348" t="str">
        <f ca="1">IF(ISERROR(HLOOKUP(CN8,$DS$7:$DY10,$DZ10,FALSE)),"N",HLOOKUP(CN8,$DS$7:$DY10,$DZ10,FALSE))</f>
        <v>N</v>
      </c>
      <c r="CO10" s="348" t="str">
        <f ca="1">IF(ISERROR(HLOOKUP(CO8,$DS$7:$DY10,$DZ10,FALSE)),"N",HLOOKUP(CO8,$DS$7:$DY10,$DZ10,FALSE))</f>
        <v>N</v>
      </c>
      <c r="CP10" s="348" t="str">
        <f ca="1">IF(ISERROR(HLOOKUP(CP8,$DS$7:$DY10,$DZ10,FALSE)),"N",HLOOKUP(CP8,$DS$7:$DY10,$DZ10,FALSE))</f>
        <v>N</v>
      </c>
      <c r="CQ10" s="348" t="str">
        <f ca="1">IF(ISERROR(HLOOKUP(CQ8,$DS$7:$DY10,$DZ10,FALSE)),"N",HLOOKUP(CQ8,$DS$7:$DY10,$DZ10,FALSE))</f>
        <v>N</v>
      </c>
      <c r="CR10" s="348" t="str">
        <f ca="1">IF(ISERROR(HLOOKUP(CR8,$DS$7:$DY10,$DZ10,FALSE)),"N",HLOOKUP(CR8,$DS$7:$DY10,$DZ10,FALSE))</f>
        <v>N</v>
      </c>
      <c r="CS10" s="348" t="str">
        <f ca="1">IF(ISERROR(HLOOKUP(CS8,$DS$7:$DY10,$DZ10,FALSE)),"N",HLOOKUP(CS8,$DS$7:$DY10,$DZ10,FALSE))</f>
        <v>N</v>
      </c>
      <c r="CT10" s="348" t="str">
        <f>IF(ISERROR(HLOOKUP(CT8,$DS$7:$DY10,$DZ10,FALSE)),"N",HLOOKUP(CT8,$DS$7:$DY10,$DZ10,FALSE))</f>
        <v>N</v>
      </c>
      <c r="CU10" s="348" t="str">
        <f ca="1">IF(ISERROR(HLOOKUP(CU8,$DS$7:$DY10,$DZ10,FALSE)),"N",HLOOKUP(CU8,$DS$7:$DY10,$DZ10,FALSE))</f>
        <v>N</v>
      </c>
      <c r="CV10" s="348" t="str">
        <f ca="1">IF(ISERROR(HLOOKUP(CV8,$DS$7:$DY10,$DZ10,FALSE)),"N",HLOOKUP(CV8,$DS$7:$DY10,$DZ10,FALSE))</f>
        <v>N</v>
      </c>
      <c r="CW10" s="348" t="str">
        <f ca="1">IF(ISERROR(HLOOKUP(CW8,$DS$7:$DY10,$DZ10,FALSE)),"N",HLOOKUP(CW8,$DS$7:$DY10,$DZ10,FALSE))</f>
        <v>N</v>
      </c>
      <c r="CX10" s="348" t="str">
        <f ca="1">IF(ISERROR(HLOOKUP(CX8,$DS$7:$DY10,$DZ10,FALSE)),"N",HLOOKUP(CX8,$DS$7:$DY10,$DZ10,FALSE))</f>
        <v>N</v>
      </c>
      <c r="CY10" s="348" t="str">
        <f ca="1">IF(ISERROR(HLOOKUP(CY8,$DS$7:$DY10,$DZ10,FALSE)),"N",HLOOKUP(CY8,$DS$7:$DY10,$DZ10,FALSE))</f>
        <v>N</v>
      </c>
      <c r="CZ10" s="348" t="str">
        <f ca="1">IF(ISERROR(HLOOKUP(CZ8,$DS$7:$DY10,$DZ10,FALSE)),"N",HLOOKUP(CZ8,$DS$7:$DY10,$DZ10,FALSE))</f>
        <v>N</v>
      </c>
      <c r="DA10" s="348" t="str">
        <f>IF(ISERROR(HLOOKUP(DA8,$DS$7:$DY10,$DZ10,FALSE)),"N",HLOOKUP(DA8,$DS$7:$DY10,$DZ10,FALSE))</f>
        <v>N</v>
      </c>
      <c r="DB10" s="348" t="str">
        <f ca="1">IF(ISERROR(HLOOKUP(DB8,$DS$7:$DY10,$DZ10,FALSE)),"N",HLOOKUP(DB8,$DS$7:$DY10,$DZ10,FALSE))</f>
        <v>N</v>
      </c>
      <c r="DC10" s="348" t="str">
        <f ca="1">IF(ISERROR(HLOOKUP(DC8,$DS$7:$DY10,$DZ10,FALSE)),"N",HLOOKUP(DC8,$DS$7:$DY10,$DZ10,FALSE))</f>
        <v>N</v>
      </c>
      <c r="DD10" s="348" t="str">
        <f ca="1">IF(ISERROR(HLOOKUP(DD8,$DS$7:$DY10,$DZ10,FALSE)),"N",HLOOKUP(DD8,$DS$7:$DY10,$DZ10,FALSE))</f>
        <v>N</v>
      </c>
      <c r="DE10" s="348" t="str">
        <f ca="1">IF(ISERROR(HLOOKUP(DE8,$DS$7:$DY10,$DZ10,FALSE)),"N",HLOOKUP(DE8,$DS$7:$DY10,$DZ10,FALSE))</f>
        <v>N</v>
      </c>
      <c r="DF10" s="348" t="str">
        <f ca="1">IF(ISERROR(HLOOKUP(DF8,$DS$7:$DY10,$DZ10,FALSE)),"N",HLOOKUP(DF8,$DS$7:$DY10,$DZ10,FALSE))</f>
        <v>N</v>
      </c>
      <c r="DG10" s="348" t="str">
        <f ca="1">IF(ISERROR(HLOOKUP(DG8,$DS$7:$DY10,$DZ10,FALSE)),"N",HLOOKUP(DG8,$DS$7:$DY10,$DZ10,FALSE))</f>
        <v>N</v>
      </c>
      <c r="DH10" s="348" t="str">
        <f>IF(ISERROR(HLOOKUP(DH8,$DS$7:$DY10,$DZ10,FALSE)),"N",HLOOKUP(DH8,$DS$7:$DY10,$DZ10,FALSE))</f>
        <v>N</v>
      </c>
      <c r="DI10" s="348" t="str">
        <f ca="1">IF(ISERROR(HLOOKUP(DI8,$DS$7:$DY10,$DZ10,FALSE)),"N",HLOOKUP(DI8,$DS$7:$DY10,$DZ10,FALSE))</f>
        <v>N</v>
      </c>
      <c r="DJ10" s="348" t="str">
        <f ca="1">IF(ISERROR(HLOOKUP(DJ8,$DS$7:$DY10,$DZ10,FALSE)),"N",HLOOKUP(DJ8,$DS$7:$DY10,$DZ10,FALSE))</f>
        <v>N</v>
      </c>
      <c r="DK10" s="348" t="str">
        <f ca="1">IF(ISERROR(HLOOKUP(DK8,$DS$7:$DY10,$DZ10,FALSE)),"N",HLOOKUP(DK8,$DS$7:$DY10,$DZ10,FALSE))</f>
        <v>N</v>
      </c>
      <c r="DL10" s="348" t="str">
        <f ca="1">IF(ISERROR(HLOOKUP(DL8,$DS$7:$DY10,$DZ10,FALSE)),"N",HLOOKUP(DL8,$DS$7:$DY10,$DZ10,FALSE))</f>
        <v>N</v>
      </c>
      <c r="DM10" s="348" t="str">
        <f ca="1">IF(ISERROR(HLOOKUP(DM8,$DS$7:$DY10,$DZ10,FALSE)),"N",HLOOKUP(DM8,$DS$7:$DY10,$DZ10,FALSE))</f>
        <v>N</v>
      </c>
      <c r="DN10" s="348" t="str">
        <f ca="1">IF(ISERROR(HLOOKUP(DN8,$DS$7:$DY10,$DZ10,FALSE)),"N",HLOOKUP(DN8,$DS$7:$DY10,$DZ10,FALSE))</f>
        <v>N</v>
      </c>
      <c r="DO10" s="348" t="str">
        <f>IF(ISERROR(HLOOKUP(DO8,$DS$7:$DY10,$DZ10,FALSE)),"N",HLOOKUP(DO8,$DS$7:$DY10,$DZ10,FALSE))</f>
        <v>N</v>
      </c>
      <c r="DP10" s="348" t="str">
        <f ca="1">IF(ISERROR(HLOOKUP(DP8,$DS$7:$DY10,$DZ10,FALSE)),"N",HLOOKUP(DP8,$DS$7:$DY10,$DZ10,FALSE))</f>
        <v>N</v>
      </c>
      <c r="DQ10" s="348">
        <f t="shared" ca="1" si="22"/>
        <v>0</v>
      </c>
      <c r="DR10" s="348">
        <f t="shared" ca="1" si="23"/>
        <v>31</v>
      </c>
      <c r="DS10" s="348" t="str">
        <f>IF('DB Func'!M5&gt;0,"S","N")</f>
        <v>N</v>
      </c>
      <c r="DT10" s="348" t="str">
        <f>IF('DB Func'!R5&gt;0,"S","N")</f>
        <v>N</v>
      </c>
      <c r="DU10" s="348" t="str">
        <f>IF('DB Func'!W5&gt;0,"S","N")</f>
        <v>N</v>
      </c>
      <c r="DV10" s="348" t="str">
        <f>IF('DB Func'!AB5&gt;0,"S","N")</f>
        <v>N</v>
      </c>
      <c r="DW10" s="348" t="str">
        <f>IF('DB Func'!AG5&gt;0,"S","N")</f>
        <v>N</v>
      </c>
      <c r="DX10" s="348" t="str">
        <f>IF('DB Func'!AL5&gt;0,"S","N")</f>
        <v>N</v>
      </c>
      <c r="DY10" s="348" t="str">
        <f>IF('DB Func'!AQ5&gt;0,"S","N")</f>
        <v>N</v>
      </c>
      <c r="DZ10" s="348">
        <v>4</v>
      </c>
      <c r="EA10" s="357">
        <f ca="1">'DB Func'!C5</f>
        <v>0</v>
      </c>
      <c r="EB10" s="348" t="str">
        <f t="shared" ca="1" si="24"/>
        <v>s</v>
      </c>
      <c r="EC10" s="348" t="str">
        <f t="shared" ca="1" si="24"/>
        <v>s</v>
      </c>
      <c r="ED10" s="348" t="str">
        <f t="shared" ca="1" si="24"/>
        <v>s</v>
      </c>
      <c r="EE10" s="348" t="str">
        <f t="shared" ca="1" si="24"/>
        <v>s</v>
      </c>
      <c r="EF10" s="348" t="str">
        <f t="shared" ca="1" si="24"/>
        <v>s</v>
      </c>
      <c r="EG10" s="348" t="str">
        <f t="shared" ca="1" si="24"/>
        <v>s</v>
      </c>
      <c r="EH10" s="348" t="str">
        <f t="shared" ca="1" si="24"/>
        <v>s</v>
      </c>
      <c r="EI10" s="348" t="str">
        <f t="shared" ca="1" si="24"/>
        <v>s</v>
      </c>
      <c r="EJ10" s="348" t="str">
        <f t="shared" ca="1" si="24"/>
        <v>s</v>
      </c>
      <c r="EK10" s="348" t="str">
        <f t="shared" ca="1" si="24"/>
        <v>s</v>
      </c>
      <c r="EL10" s="348" t="str">
        <f t="shared" ca="1" si="24"/>
        <v>s</v>
      </c>
      <c r="EM10" s="348" t="str">
        <f t="shared" ca="1" si="24"/>
        <v>s</v>
      </c>
      <c r="EN10" s="348" t="str">
        <f t="shared" ca="1" si="24"/>
        <v>s</v>
      </c>
      <c r="EO10" s="348" t="str">
        <f t="shared" ca="1" si="24"/>
        <v>s</v>
      </c>
      <c r="EP10" s="348" t="str">
        <f t="shared" ca="1" si="24"/>
        <v>s</v>
      </c>
      <c r="EQ10" s="348" t="str">
        <f t="shared" ca="1" si="24"/>
        <v>s</v>
      </c>
      <c r="ER10" s="348" t="str">
        <f t="shared" ca="1" si="25"/>
        <v>s</v>
      </c>
      <c r="ES10" s="348" t="str">
        <f t="shared" ca="1" si="25"/>
        <v>s</v>
      </c>
      <c r="ET10" s="348" t="str">
        <f t="shared" ca="1" si="25"/>
        <v>s</v>
      </c>
      <c r="EU10" s="348" t="str">
        <f t="shared" ca="1" si="25"/>
        <v>s</v>
      </c>
      <c r="EV10" s="348" t="str">
        <f t="shared" ca="1" si="25"/>
        <v>s</v>
      </c>
      <c r="EW10" s="348" t="str">
        <f t="shared" ca="1" si="25"/>
        <v>s</v>
      </c>
      <c r="EX10" s="348" t="str">
        <f t="shared" ca="1" si="25"/>
        <v>s</v>
      </c>
      <c r="EY10" s="348" t="str">
        <f t="shared" ca="1" si="25"/>
        <v>s</v>
      </c>
      <c r="EZ10" s="348" t="str">
        <f t="shared" ca="1" si="25"/>
        <v>s</v>
      </c>
      <c r="FA10" s="348" t="str">
        <f t="shared" ca="1" si="25"/>
        <v>s</v>
      </c>
      <c r="FB10" s="348" t="str">
        <f t="shared" ca="1" si="25"/>
        <v>s</v>
      </c>
      <c r="FC10" s="348" t="str">
        <f t="shared" ca="1" si="25"/>
        <v>s</v>
      </c>
      <c r="FD10" s="348" t="str">
        <f t="shared" ca="1" si="25"/>
        <v>s</v>
      </c>
      <c r="FE10" s="348" t="str">
        <f t="shared" ca="1" si="25"/>
        <v>s</v>
      </c>
      <c r="FF10" s="348" t="str">
        <f t="shared" ca="1" si="25"/>
        <v>s</v>
      </c>
      <c r="FG10" s="348">
        <f t="shared" ca="1" si="26"/>
        <v>31</v>
      </c>
      <c r="FH10" s="348">
        <f t="shared" ca="1" si="27"/>
        <v>0</v>
      </c>
      <c r="FI10" s="348" t="str">
        <f ca="1">IF(AND(YEAR(EA10)='P Gerais'!D8,MONTH(Lanc!EA10)=5,DAY(Lanc!EA10)&gt;1),"S","N")</f>
        <v>N</v>
      </c>
      <c r="FJ10" s="350">
        <f t="shared" ca="1" si="28"/>
        <v>0</v>
      </c>
      <c r="FK10" s="350">
        <f t="shared" si="29"/>
        <v>0</v>
      </c>
      <c r="FL10" s="359">
        <f t="shared" ca="1" si="30"/>
        <v>0</v>
      </c>
      <c r="FP10" s="349">
        <f ca="1">((FJ10-FL10-FK10+AZ10+AQ10+SUM(Z10:AA10)+SUM(AW10:AX10)+AK10)*IF('DB Func'!GG5="ok",'DB Func'!GD5,0))</f>
        <v>0</v>
      </c>
      <c r="FR10" s="361">
        <f t="shared" ca="1" si="31"/>
        <v>0</v>
      </c>
      <c r="GV10" s="49"/>
      <c r="GW10" s="49"/>
      <c r="GX10" s="49"/>
      <c r="GY10" s="49"/>
      <c r="GZ10" s="49"/>
      <c r="HA10" s="49"/>
      <c r="HB10" s="49"/>
      <c r="HC10" s="49"/>
    </row>
    <row r="11" spans="1:211" ht="30" customHeight="1" thickTop="1" thickBot="1">
      <c r="C11" s="154" t="str">
        <f ca="1">IF('DB Func'!B6="Funcionário 4","",'DB Func'!B6)</f>
        <v/>
      </c>
      <c r="D11" s="181">
        <f ca="1">'DB Func'!CH6</f>
        <v>0</v>
      </c>
      <c r="E11" s="156" t="str">
        <f ca="1">IF(C11="","-",IF(OR(terceiro!E11="MAI",terceiro!F11="MAI"),"Sim","Não"))</f>
        <v>-</v>
      </c>
      <c r="F11" s="182" t="str">
        <f ca="1">IF(C11="","-",IF(OR(Ferias!E11="MAI",Ferias!F11="MAI"),"Sim","Não"))</f>
        <v>-</v>
      </c>
      <c r="G11" s="182">
        <f ca="1">IF(C11="",0,IF(F11="Sim",IF(Ferias!E11="MAI",Ferias!I11,Ferias!J11),0))</f>
        <v>0</v>
      </c>
      <c r="H11" s="185"/>
      <c r="I11" s="185"/>
      <c r="J11" s="159">
        <f t="shared" ca="1" si="1"/>
        <v>0</v>
      </c>
      <c r="K11" s="152"/>
      <c r="L11" s="151"/>
      <c r="M11" s="189"/>
      <c r="N11" s="153"/>
      <c r="O11" s="48"/>
      <c r="P11" s="48"/>
      <c r="Q11" s="48"/>
      <c r="R11" s="49"/>
      <c r="S11" s="49"/>
      <c r="T11" s="49"/>
      <c r="U11" s="49"/>
      <c r="V11" s="49"/>
      <c r="W11" s="49"/>
      <c r="X11" s="49"/>
      <c r="Y11" s="49"/>
      <c r="Z11" s="49"/>
      <c r="AA11" s="49"/>
      <c r="AB11" s="48"/>
      <c r="AC11" s="48"/>
      <c r="AD11" s="49"/>
      <c r="AE11" s="49"/>
      <c r="AF11" s="314"/>
      <c r="AH11" s="155">
        <f ca="1">IF(AND('DB Func'!GE6="Abril",'DB Func'!BQ6="2 Parcelas"),(('auxiliar 13 sal'!G7/12*'DB Func'!GF6+AVERAGE('auxiliar 13 sal'!Q7:AB7)+AVERAGE('auxiliar 13 sal'!AE7:AP7)+'auxiliar 13 sal'!G7*'DB Func'!BN6+'auxiliar 13 sal'!G7*'DB Func'!BO6)/2),IF('DB Func'!GE6="Maio",IF('DB Func'!BQ6="Parcela Única",('auxiliar 13 sal'!G7/12*'DB Func'!GF6)+AVERAGE('auxiliar 13 sal'!Q7:AB7)+AVERAGE('auxiliar 13 sal'!AE7:AP7)+('auxiliar 13 sal'!G7*'DB Func'!BN6)+('auxiliar 13 sal'!G7*'DB Func'!BO6),IF('DB Func'!BQ6="2 Parcelas",(('auxiliar 13 sal'!G7/12*'DB Func'!GF6+AVERAGE('auxiliar 13 sal'!Q7:AB7)+AVERAGE('auxiliar 13 sal'!AE7:AP7)+'auxiliar 13 sal'!G7*'DB Func'!BN6+'auxiliar 13 sal'!G7*'DB Func'!BO6)/2))),0))</f>
        <v>0</v>
      </c>
      <c r="AK11" s="350">
        <f t="shared" ca="1" si="6"/>
        <v>0</v>
      </c>
      <c r="AL11" s="350">
        <f t="shared" ca="1" si="7"/>
        <v>0</v>
      </c>
      <c r="AM11" s="350">
        <f t="shared" ca="1" si="8"/>
        <v>0</v>
      </c>
      <c r="AN11" s="350">
        <f t="shared" ca="1" si="9"/>
        <v>0</v>
      </c>
      <c r="AO11" s="350">
        <f t="shared" ca="1" si="10"/>
        <v>0</v>
      </c>
      <c r="AP11" s="350">
        <f t="shared" ca="1" si="11"/>
        <v>0</v>
      </c>
      <c r="AQ11" s="350">
        <f t="shared" ca="1" si="12"/>
        <v>0</v>
      </c>
      <c r="AR11" s="350">
        <f>IF(OR(M11="",M11=0),0,((FJ11/220)*('Ho Ex'!$C$8+$AS$6))*M11)</f>
        <v>0</v>
      </c>
      <c r="AS11" s="350">
        <f>IF(OR(N11="",N11=0),0,((FJ11/220*('DB Func'!GD6+Lanc!$AS$6))*('Ho Ex'!$I$8+$AS$6))*(N11/52.5*60))</f>
        <v>0</v>
      </c>
      <c r="AT11" s="350">
        <f>IF(OR(M11="",M11=0),0,((FJ11/220)*('Ho Ex'!$J$8+$AS$6))*O11)</f>
        <v>0</v>
      </c>
      <c r="AU11" s="350">
        <f>IF(OR(M11="",M11=0),0,((FJ11/220)*('Ho Ex'!I14+$AS$6))*P11)</f>
        <v>0</v>
      </c>
      <c r="AV11" s="350">
        <f>IF(OR(M11="",M11=0),0,((FJ11/220)*('Ho Ex'!C14+$AS$6))*Q11)</f>
        <v>0</v>
      </c>
      <c r="AW11" s="350">
        <f ca="1">FJ11*'DB Func'!BN6</f>
        <v>0</v>
      </c>
      <c r="AX11" s="350">
        <f ca="1">FJ11*'DB Func'!BO6</f>
        <v>0</v>
      </c>
      <c r="AY11" s="364">
        <f ca="1">IF(FJ11=0,0,VLOOKUP(FJ11,'P Gerais'!$D$39:$G$41,3,TRUE)*Func4!$F$68)</f>
        <v>0</v>
      </c>
      <c r="AZ11" s="350">
        <f t="shared" si="13"/>
        <v>0</v>
      </c>
      <c r="BA11" s="350">
        <f ca="1">((FJ11-FL11-FK11+AZ11+AQ11+SUM(Z11:AA11)+SUM(AW11:AX11)+AK11)*IF('DB Func'!GG6="ok",'DB Func'!GD6,0))+(FJ11-FL11-FK11+AZ11+AQ11+SUM(Z11:AA11)+SUM(AW11:AX11))+AK11</f>
        <v>0</v>
      </c>
      <c r="BB11" s="355">
        <f ca="1">VLOOKUP(BA11,'P Gerais'!$D$22:$G$25,3,TRUE)</f>
        <v>0.08</v>
      </c>
      <c r="BC11" s="350">
        <f ca="1">IF(BA11&lt;'P Gerais'!$D$25,BA11*BB11,Lanc!BB11)</f>
        <v>0</v>
      </c>
      <c r="BD11" s="350">
        <f ca="1">BA11-BC11-('DB Func'!GB6*'P Gerais'!$D$35)</f>
        <v>0</v>
      </c>
      <c r="BE11" s="356">
        <f ca="1">VLOOKUP(BD11,'P Gerais'!$D$29:$F$33,3,TRUE)</f>
        <v>0</v>
      </c>
      <c r="BF11" s="350">
        <f t="shared" ca="1" si="14"/>
        <v>0</v>
      </c>
      <c r="BG11" s="350">
        <f ca="1">VLOOKUP(BD11,'P Gerais'!$D$29:$G$33,4,TRUE)</f>
        <v>0</v>
      </c>
      <c r="BH11" s="350">
        <f t="shared" ca="1" si="15"/>
        <v>0</v>
      </c>
      <c r="BI11" s="350">
        <f t="shared" ca="1" si="16"/>
        <v>0</v>
      </c>
      <c r="BJ11" s="348">
        <f ca="1">'DB Func'!G6</f>
        <v>0</v>
      </c>
      <c r="BK11" s="348">
        <f ca="1">'DB Func'!FW6</f>
        <v>0</v>
      </c>
      <c r="BL11" s="350">
        <f ca="1">D11*'P Gerais'!$D$13</f>
        <v>0</v>
      </c>
      <c r="BM11" s="350">
        <f ca="1">D11*'P Gerais'!$D$14</f>
        <v>0</v>
      </c>
      <c r="BN11" s="350">
        <f ca="1">D11*'P Gerais'!$D$16</f>
        <v>0</v>
      </c>
      <c r="BO11" s="350">
        <f ca="1">D11*'P Gerais'!$D$17</f>
        <v>0</v>
      </c>
      <c r="BP11" s="350">
        <f ca="1">D11*'P Gerais'!$D$18</f>
        <v>0</v>
      </c>
      <c r="BQ11" s="355">
        <f ca="1">VLOOKUP(D11,'P Gerais'!$D$22:$G$24,3,TRUE)</f>
        <v>0.08</v>
      </c>
      <c r="BR11" s="355">
        <f ca="1">VLOOKUP(D11,'P Gerais'!$D$29:$G$33,3,TRUE)</f>
        <v>0</v>
      </c>
      <c r="BS11" s="355">
        <f ca="1">'DB Func'!BN6</f>
        <v>0</v>
      </c>
      <c r="BT11" s="355">
        <f ca="1">'DB Func'!BO6</f>
        <v>0</v>
      </c>
      <c r="BU11" s="355">
        <f ca="1">'DB Func'!FX6</f>
        <v>0</v>
      </c>
      <c r="BV11" s="350">
        <f t="shared" ca="1" si="17"/>
        <v>-0.08</v>
      </c>
      <c r="BW11" s="350">
        <f ca="1">BV11-'DB Func'!GC6</f>
        <v>-0.08</v>
      </c>
      <c r="BX11" s="348">
        <f ca="1">IFERROR(VLOOKUP(BW11,'P Gerais'!$D$29:$G$33,3,TRUE)*BW11,0)</f>
        <v>0</v>
      </c>
      <c r="BY11" s="350">
        <f ca="1">IFERROR(BX11-VLOOKUP(BW11,'P Gerais'!$D$29:$H$33,4,TRUE),0)</f>
        <v>0</v>
      </c>
      <c r="BZ11" s="350">
        <f ca="1">D11*'DB Func'!GD6</f>
        <v>0</v>
      </c>
      <c r="CB11" s="350">
        <f t="shared" ca="1" si="18"/>
        <v>0</v>
      </c>
      <c r="CC11" s="350">
        <f t="shared" si="19"/>
        <v>0</v>
      </c>
      <c r="CD11" s="350">
        <f t="shared" si="20"/>
        <v>0</v>
      </c>
      <c r="CF11" s="348" t="str">
        <f t="shared" ca="1" si="21"/>
        <v>não</v>
      </c>
      <c r="CG11" s="348">
        <f ca="1">IF($CH$8=1,DAY('DB Func'!C6),0)</f>
        <v>0</v>
      </c>
      <c r="CH11" s="348">
        <f ca="1">IF(CI11=0,0,MONTH('DB Func'!C6))</f>
        <v>0</v>
      </c>
      <c r="CI11" s="348">
        <f ca="1">IF('P Gerais'!D9=YEAR('DB Func'!C6),YEAR('DB Func'!C6),0)</f>
        <v>0</v>
      </c>
      <c r="CJ11" s="352">
        <v>34</v>
      </c>
      <c r="CK11" s="349"/>
      <c r="CL11" s="348" t="str">
        <f>IF(ISERROR(HLOOKUP(CL9,$DS$7:$DY11,$DZ11,FALSE)),"N",HLOOKUP(CL9,$DS$7:$DY11,$DZ11,FALSE))</f>
        <v>N</v>
      </c>
      <c r="CM11" s="348" t="str">
        <f>IF(ISERROR(HLOOKUP(CM9,$DS$7:$DY11,$DZ11,FALSE)),"N",HLOOKUP(CM9,$DS$7:$DY11,$DZ11,FALSE))</f>
        <v>N</v>
      </c>
      <c r="CN11" s="348" t="str">
        <f>IF(ISERROR(HLOOKUP(CN9,$DS$7:$DY11,$DZ11,FALSE)),"N",HLOOKUP(CN9,$DS$7:$DY11,$DZ11,FALSE))</f>
        <v>N</v>
      </c>
      <c r="CO11" s="348" t="str">
        <f>IF(ISERROR(HLOOKUP(CO9,$DS$7:$DY11,$DZ11,FALSE)),"N",HLOOKUP(CO9,$DS$7:$DY11,$DZ11,FALSE))</f>
        <v>N</v>
      </c>
      <c r="CP11" s="348" t="str">
        <f>IF(ISERROR(HLOOKUP(CP9,$DS$7:$DY11,$DZ11,FALSE)),"N",HLOOKUP(CP9,$DS$7:$DY11,$DZ11,FALSE))</f>
        <v>N</v>
      </c>
      <c r="CQ11" s="348" t="str">
        <f>IF(ISERROR(HLOOKUP(CQ9,$DS$7:$DY11,$DZ11,FALSE)),"N",HLOOKUP(CQ9,$DS$7:$DY11,$DZ11,FALSE))</f>
        <v>N</v>
      </c>
      <c r="CR11" s="348" t="str">
        <f>IF(ISERROR(HLOOKUP(CR9,$DS$7:$DY11,$DZ11,FALSE)),"N",HLOOKUP(CR9,$DS$7:$DY11,$DZ11,FALSE))</f>
        <v>N</v>
      </c>
      <c r="CS11" s="348" t="str">
        <f>IF(ISERROR(HLOOKUP(CS9,$DS$7:$DY11,$DZ11,FALSE)),"N",HLOOKUP(CS9,$DS$7:$DY11,$DZ11,FALSE))</f>
        <v>N</v>
      </c>
      <c r="CT11" s="348" t="str">
        <f>IF(ISERROR(HLOOKUP(CT9,$DS$7:$DY11,$DZ11,FALSE)),"N",HLOOKUP(CT9,$DS$7:$DY11,$DZ11,FALSE))</f>
        <v>N</v>
      </c>
      <c r="CU11" s="348" t="str">
        <f>IF(ISERROR(HLOOKUP(CU9,$DS$7:$DY11,$DZ11,FALSE)),"N",HLOOKUP(CU9,$DS$7:$DY11,$DZ11,FALSE))</f>
        <v>N</v>
      </c>
      <c r="CV11" s="348" t="str">
        <f>IF(ISERROR(HLOOKUP(CV9,$DS$7:$DY11,$DZ11,FALSE)),"N",HLOOKUP(CV9,$DS$7:$DY11,$DZ11,FALSE))</f>
        <v>N</v>
      </c>
      <c r="CW11" s="348" t="str">
        <f>IF(ISERROR(HLOOKUP(CW9,$DS$7:$DY11,$DZ11,FALSE)),"N",HLOOKUP(CW9,$DS$7:$DY11,$DZ11,FALSE))</f>
        <v>N</v>
      </c>
      <c r="CX11" s="348" t="str">
        <f>IF(ISERROR(HLOOKUP(CX9,$DS$7:$DY11,$DZ11,FALSE)),"N",HLOOKUP(CX9,$DS$7:$DY11,$DZ11,FALSE))</f>
        <v>N</v>
      </c>
      <c r="CY11" s="348" t="str">
        <f>IF(ISERROR(HLOOKUP(CY9,$DS$7:$DY11,$DZ11,FALSE)),"N",HLOOKUP(CY9,$DS$7:$DY11,$DZ11,FALSE))</f>
        <v>N</v>
      </c>
      <c r="CZ11" s="348" t="str">
        <f>IF(ISERROR(HLOOKUP(CZ9,$DS$7:$DY11,$DZ11,FALSE)),"N",HLOOKUP(CZ9,$DS$7:$DY11,$DZ11,FALSE))</f>
        <v>N</v>
      </c>
      <c r="DA11" s="348" t="str">
        <f>IF(ISERROR(HLOOKUP(DA9,$DS$7:$DY11,$DZ11,FALSE)),"N",HLOOKUP(DA9,$DS$7:$DY11,$DZ11,FALSE))</f>
        <v>N</v>
      </c>
      <c r="DB11" s="348" t="str">
        <f>IF(ISERROR(HLOOKUP(DB9,$DS$7:$DY11,$DZ11,FALSE)),"N",HLOOKUP(DB9,$DS$7:$DY11,$DZ11,FALSE))</f>
        <v>N</v>
      </c>
      <c r="DC11" s="348" t="str">
        <f>IF(ISERROR(HLOOKUP(DC9,$DS$7:$DY11,$DZ11,FALSE)),"N",HLOOKUP(DC9,$DS$7:$DY11,$DZ11,FALSE))</f>
        <v>N</v>
      </c>
      <c r="DD11" s="348" t="str">
        <f>IF(ISERROR(HLOOKUP(DD9,$DS$7:$DY11,$DZ11,FALSE)),"N",HLOOKUP(DD9,$DS$7:$DY11,$DZ11,FALSE))</f>
        <v>N</v>
      </c>
      <c r="DE11" s="348" t="str">
        <f>IF(ISERROR(HLOOKUP(DE9,$DS$7:$DY11,$DZ11,FALSE)),"N",HLOOKUP(DE9,$DS$7:$DY11,$DZ11,FALSE))</f>
        <v>N</v>
      </c>
      <c r="DF11" s="348" t="str">
        <f>IF(ISERROR(HLOOKUP(DF9,$DS$7:$DY11,$DZ11,FALSE)),"N",HLOOKUP(DF9,$DS$7:$DY11,$DZ11,FALSE))</f>
        <v>N</v>
      </c>
      <c r="DG11" s="348" t="str">
        <f>IF(ISERROR(HLOOKUP(DG9,$DS$7:$DY11,$DZ11,FALSE)),"N",HLOOKUP(DG9,$DS$7:$DY11,$DZ11,FALSE))</f>
        <v>N</v>
      </c>
      <c r="DH11" s="348" t="str">
        <f>IF(ISERROR(HLOOKUP(DH9,$DS$7:$DY11,$DZ11,FALSE)),"N",HLOOKUP(DH9,$DS$7:$DY11,$DZ11,FALSE))</f>
        <v>N</v>
      </c>
      <c r="DI11" s="348" t="str">
        <f>IF(ISERROR(HLOOKUP(DI9,$DS$7:$DY11,$DZ11,FALSE)),"N",HLOOKUP(DI9,$DS$7:$DY11,$DZ11,FALSE))</f>
        <v>N</v>
      </c>
      <c r="DJ11" s="348" t="str">
        <f>IF(ISERROR(HLOOKUP(DJ9,$DS$7:$DY11,$DZ11,FALSE)),"N",HLOOKUP(DJ9,$DS$7:$DY11,$DZ11,FALSE))</f>
        <v>N</v>
      </c>
      <c r="DK11" s="348" t="str">
        <f>IF(ISERROR(HLOOKUP(DK9,$DS$7:$DY11,$DZ11,FALSE)),"N",HLOOKUP(DK9,$DS$7:$DY11,$DZ11,FALSE))</f>
        <v>N</v>
      </c>
      <c r="DL11" s="348" t="str">
        <f>IF(ISERROR(HLOOKUP(DL9,$DS$7:$DY11,$DZ11,FALSE)),"N",HLOOKUP(DL9,$DS$7:$DY11,$DZ11,FALSE))</f>
        <v>N</v>
      </c>
      <c r="DM11" s="348" t="str">
        <f>IF(ISERROR(HLOOKUP(DM9,$DS$7:$DY11,$DZ11,FALSE)),"N",HLOOKUP(DM9,$DS$7:$DY11,$DZ11,FALSE))</f>
        <v>N</v>
      </c>
      <c r="DN11" s="348" t="str">
        <f>IF(ISERROR(HLOOKUP(DN9,$DS$7:$DY11,$DZ11,FALSE)),"N",HLOOKUP(DN9,$DS$7:$DY11,$DZ11,FALSE))</f>
        <v>N</v>
      </c>
      <c r="DO11" s="348" t="str">
        <f>IF(ISERROR(HLOOKUP(DO9,$DS$7:$DY11,$DZ11,FALSE)),"N",HLOOKUP(DO9,$DS$7:$DY11,$DZ11,FALSE))</f>
        <v>N</v>
      </c>
      <c r="DP11" s="348" t="str">
        <f>IF(ISERROR(HLOOKUP(DP9,$DS$7:$DY11,$DZ11,FALSE)),"N",HLOOKUP(DP9,$DS$7:$DY11,$DZ11,FALSE))</f>
        <v>N</v>
      </c>
      <c r="DQ11" s="348">
        <f t="shared" si="22"/>
        <v>0</v>
      </c>
      <c r="DR11" s="348">
        <f t="shared" si="23"/>
        <v>31</v>
      </c>
      <c r="DS11" s="348" t="str">
        <f>IF('DB Func'!M6&gt;0,"S","N")</f>
        <v>N</v>
      </c>
      <c r="DT11" s="348" t="str">
        <f>IF('DB Func'!R6&gt;0,"S","N")</f>
        <v>N</v>
      </c>
      <c r="DU11" s="348" t="str">
        <f>IF('DB Func'!W6&gt;0,"S","N")</f>
        <v>N</v>
      </c>
      <c r="DV11" s="348" t="str">
        <f>IF('DB Func'!AB6&gt;0,"S","N")</f>
        <v>N</v>
      </c>
      <c r="DW11" s="348" t="str">
        <f>IF('DB Func'!AG6&gt;0,"S","N")</f>
        <v>N</v>
      </c>
      <c r="DX11" s="348" t="str">
        <f>IF('DB Func'!AL6&gt;0,"S","N")</f>
        <v>N</v>
      </c>
      <c r="DY11" s="348" t="str">
        <f>IF('DB Func'!AQ6&gt;0,"S","N")</f>
        <v>N</v>
      </c>
      <c r="DZ11" s="348">
        <v>5</v>
      </c>
      <c r="EA11" s="357">
        <f ca="1">'DB Func'!C6</f>
        <v>0</v>
      </c>
      <c r="EB11" s="348" t="str">
        <f t="shared" ca="1" si="24"/>
        <v>s</v>
      </c>
      <c r="EC11" s="348" t="str">
        <f t="shared" ca="1" si="24"/>
        <v>s</v>
      </c>
      <c r="ED11" s="348" t="str">
        <f t="shared" ca="1" si="24"/>
        <v>s</v>
      </c>
      <c r="EE11" s="348" t="str">
        <f t="shared" ca="1" si="24"/>
        <v>s</v>
      </c>
      <c r="EF11" s="348" t="str">
        <f t="shared" ca="1" si="24"/>
        <v>s</v>
      </c>
      <c r="EG11" s="348" t="str">
        <f t="shared" ca="1" si="24"/>
        <v>s</v>
      </c>
      <c r="EH11" s="348" t="str">
        <f t="shared" ca="1" si="24"/>
        <v>s</v>
      </c>
      <c r="EI11" s="348" t="str">
        <f t="shared" ca="1" si="24"/>
        <v>s</v>
      </c>
      <c r="EJ11" s="348" t="str">
        <f t="shared" ca="1" si="24"/>
        <v>s</v>
      </c>
      <c r="EK11" s="348" t="str">
        <f t="shared" ca="1" si="24"/>
        <v>s</v>
      </c>
      <c r="EL11" s="348" t="str">
        <f t="shared" ca="1" si="24"/>
        <v>s</v>
      </c>
      <c r="EM11" s="348" t="str">
        <f t="shared" ca="1" si="24"/>
        <v>s</v>
      </c>
      <c r="EN11" s="348" t="str">
        <f t="shared" ca="1" si="24"/>
        <v>s</v>
      </c>
      <c r="EO11" s="348" t="str">
        <f t="shared" ca="1" si="24"/>
        <v>s</v>
      </c>
      <c r="EP11" s="348" t="str">
        <f t="shared" ca="1" si="24"/>
        <v>s</v>
      </c>
      <c r="EQ11" s="348" t="str">
        <f t="shared" ca="1" si="24"/>
        <v>s</v>
      </c>
      <c r="ER11" s="348" t="str">
        <f t="shared" ca="1" si="25"/>
        <v>s</v>
      </c>
      <c r="ES11" s="348" t="str">
        <f t="shared" ca="1" si="25"/>
        <v>s</v>
      </c>
      <c r="ET11" s="348" t="str">
        <f t="shared" ca="1" si="25"/>
        <v>s</v>
      </c>
      <c r="EU11" s="348" t="str">
        <f t="shared" ca="1" si="25"/>
        <v>s</v>
      </c>
      <c r="EV11" s="348" t="str">
        <f t="shared" ca="1" si="25"/>
        <v>s</v>
      </c>
      <c r="EW11" s="348" t="str">
        <f t="shared" ca="1" si="25"/>
        <v>s</v>
      </c>
      <c r="EX11" s="348" t="str">
        <f t="shared" ca="1" si="25"/>
        <v>s</v>
      </c>
      <c r="EY11" s="348" t="str">
        <f t="shared" ca="1" si="25"/>
        <v>s</v>
      </c>
      <c r="EZ11" s="348" t="str">
        <f t="shared" ca="1" si="25"/>
        <v>s</v>
      </c>
      <c r="FA11" s="348" t="str">
        <f t="shared" ca="1" si="25"/>
        <v>s</v>
      </c>
      <c r="FB11" s="348" t="str">
        <f t="shared" ca="1" si="25"/>
        <v>s</v>
      </c>
      <c r="FC11" s="348" t="str">
        <f t="shared" ca="1" si="25"/>
        <v>s</v>
      </c>
      <c r="FD11" s="348" t="str">
        <f t="shared" ca="1" si="25"/>
        <v>s</v>
      </c>
      <c r="FE11" s="348" t="str">
        <f t="shared" ca="1" si="25"/>
        <v>s</v>
      </c>
      <c r="FF11" s="348" t="str">
        <f t="shared" ca="1" si="25"/>
        <v>s</v>
      </c>
      <c r="FG11" s="348">
        <f t="shared" ca="1" si="26"/>
        <v>31</v>
      </c>
      <c r="FH11" s="348">
        <f t="shared" ca="1" si="27"/>
        <v>0</v>
      </c>
      <c r="FI11" s="348" t="str">
        <f ca="1">IF(AND(YEAR(EA11)='P Gerais'!D9,MONTH(Lanc!EA11)=5,DAY(Lanc!EA11)&gt;1),"S","N")</f>
        <v>N</v>
      </c>
      <c r="FJ11" s="350">
        <f t="shared" ca="1" si="28"/>
        <v>0</v>
      </c>
      <c r="FK11" s="350">
        <f t="shared" si="29"/>
        <v>0</v>
      </c>
      <c r="FL11" s="359">
        <f t="shared" ca="1" si="30"/>
        <v>0</v>
      </c>
      <c r="FP11" s="349">
        <f ca="1">((FJ11-FL11-FK11+AZ11+AQ11+SUM(Z11:AA11)+SUM(AW11:AX11)+AK11)*IF('DB Func'!GG6="ok",'DB Func'!GD6,0))</f>
        <v>0</v>
      </c>
      <c r="FR11" s="361">
        <f t="shared" ca="1" si="31"/>
        <v>0</v>
      </c>
      <c r="GV11" s="49"/>
      <c r="GW11" s="49"/>
      <c r="GX11" s="49"/>
      <c r="GY11" s="49"/>
      <c r="GZ11" s="49"/>
      <c r="HA11" s="49"/>
      <c r="HB11" s="49"/>
      <c r="HC11" s="49"/>
    </row>
    <row r="12" spans="1:211" ht="30" customHeight="1" thickTop="1" thickBot="1">
      <c r="C12" s="154" t="str">
        <f ca="1">IF('DB Func'!B7="Funcionário 5","",'DB Func'!B7)</f>
        <v/>
      </c>
      <c r="D12" s="181">
        <f ca="1">'DB Func'!CH7</f>
        <v>0</v>
      </c>
      <c r="E12" s="156" t="str">
        <f ca="1">IF(C12="","-",IF(OR(terceiro!E12="MAI",terceiro!F12="MAI"),"Sim","Não"))</f>
        <v>-</v>
      </c>
      <c r="F12" s="182" t="str">
        <f ca="1">IF(C12="","-",IF(OR(Ferias!E12="MAI",Ferias!F12="MAI"),"Sim","Não"))</f>
        <v>-</v>
      </c>
      <c r="G12" s="182">
        <f ca="1">IF(C12="",0,IF(F12="Sim",IF(Ferias!E12="MAI",Ferias!I12,Ferias!J12),0))</f>
        <v>0</v>
      </c>
      <c r="H12" s="185"/>
      <c r="I12" s="185"/>
      <c r="J12" s="159">
        <f t="shared" ca="1" si="1"/>
        <v>0</v>
      </c>
      <c r="K12" s="152"/>
      <c r="L12" s="151"/>
      <c r="M12" s="189"/>
      <c r="N12" s="153"/>
      <c r="O12" s="48"/>
      <c r="P12" s="48"/>
      <c r="Q12" s="48"/>
      <c r="R12" s="49"/>
      <c r="S12" s="49"/>
      <c r="T12" s="49"/>
      <c r="U12" s="49"/>
      <c r="V12" s="49"/>
      <c r="W12" s="49"/>
      <c r="X12" s="49"/>
      <c r="Y12" s="49"/>
      <c r="Z12" s="49"/>
      <c r="AA12" s="49"/>
      <c r="AB12" s="48"/>
      <c r="AC12" s="48"/>
      <c r="AD12" s="49"/>
      <c r="AE12" s="49"/>
      <c r="AF12" s="314"/>
      <c r="AH12" s="155">
        <f ca="1">IF(AND('DB Func'!GE7="Abril",'DB Func'!BQ7="2 Parcelas"),(('auxiliar 13 sal'!G8/12*'DB Func'!GF7+AVERAGE('auxiliar 13 sal'!Q8:AB8)+AVERAGE('auxiliar 13 sal'!AE8:AP8)+'auxiliar 13 sal'!G8*'DB Func'!BN7+'auxiliar 13 sal'!G8*'DB Func'!BO7)/2),IF('DB Func'!GE7="Maio",IF('DB Func'!BQ7="Parcela Única",('auxiliar 13 sal'!G8/12*'DB Func'!GF7)+AVERAGE('auxiliar 13 sal'!Q8:AB8)+AVERAGE('auxiliar 13 sal'!AE8:AP8)+('auxiliar 13 sal'!G8*'DB Func'!BN7)+('auxiliar 13 sal'!G8*'DB Func'!BO7),IF('DB Func'!BQ7="2 Parcelas",(('auxiliar 13 sal'!G8/12*'DB Func'!GF7+AVERAGE('auxiliar 13 sal'!Q8:AB8)+AVERAGE('auxiliar 13 sal'!AE8:AP8)+'auxiliar 13 sal'!G8*'DB Func'!BN7+'auxiliar 13 sal'!G8*'DB Func'!BO7)/2))),0))</f>
        <v>0</v>
      </c>
      <c r="AK12" s="350">
        <f t="shared" ca="1" si="6"/>
        <v>0</v>
      </c>
      <c r="AL12" s="350">
        <f t="shared" ca="1" si="7"/>
        <v>0</v>
      </c>
      <c r="AM12" s="350">
        <f t="shared" ca="1" si="8"/>
        <v>0</v>
      </c>
      <c r="AN12" s="350">
        <f t="shared" ca="1" si="9"/>
        <v>0</v>
      </c>
      <c r="AO12" s="350">
        <f t="shared" ca="1" si="10"/>
        <v>0</v>
      </c>
      <c r="AP12" s="350">
        <f t="shared" ca="1" si="11"/>
        <v>0</v>
      </c>
      <c r="AQ12" s="350">
        <f t="shared" ca="1" si="12"/>
        <v>0</v>
      </c>
      <c r="AR12" s="350">
        <f>IF(OR(M12="",M12=0),0,((FJ12/220)*('Ho Ex'!$C$8+$AS$6))*M12)</f>
        <v>0</v>
      </c>
      <c r="AS12" s="350">
        <f>IF(OR(N12="",N12=0),0,((FJ12/220*('DB Func'!GD7+Lanc!$AS$6))*('Ho Ex'!$I$8+$AS$6))*(N12/52.5*60))</f>
        <v>0</v>
      </c>
      <c r="AT12" s="350">
        <f>IF(OR(M12="",M12=0),0,((FJ12/220)*('Ho Ex'!$J$8+$AS$6))*O12)</f>
        <v>0</v>
      </c>
      <c r="AU12" s="350">
        <f>IF(OR(M12="",M12=0),0,((FJ12/220)*('Ho Ex'!I15+$AS$6))*P12)</f>
        <v>0</v>
      </c>
      <c r="AV12" s="350">
        <f>IF(OR(M12="",M12=0),0,((FJ12/220)*('Ho Ex'!C15+$AS$6))*Q12)</f>
        <v>0</v>
      </c>
      <c r="AW12" s="350">
        <f ca="1">FJ12*'DB Func'!BN7</f>
        <v>0</v>
      </c>
      <c r="AX12" s="350">
        <f ca="1">FJ12*'DB Func'!BO7</f>
        <v>0</v>
      </c>
      <c r="AY12" s="364">
        <f ca="1">IF(FJ12=0,0,VLOOKUP(FJ12,'P Gerais'!$D$39:$G$41,3,TRUE)*Func5!$F$68)</f>
        <v>0</v>
      </c>
      <c r="AZ12" s="350">
        <f t="shared" si="13"/>
        <v>0</v>
      </c>
      <c r="BA12" s="350">
        <f ca="1">((FJ12-FL12-FK12+AZ12+AQ12+SUM(Z12:AA12)+SUM(AW12:AX12)+AK12)*IF('DB Func'!GG7="ok",'DB Func'!GD7,0))+(FJ12-FL12-FK12+AZ12+AQ12+SUM(Z12:AA12)+SUM(AW12:AX12))+AK12</f>
        <v>0</v>
      </c>
      <c r="BB12" s="355">
        <f ca="1">VLOOKUP(BA12,'P Gerais'!$D$22:$G$25,3,TRUE)</f>
        <v>0.08</v>
      </c>
      <c r="BC12" s="350">
        <f ca="1">IF(BA12&lt;'P Gerais'!$D$25,BA12*BB12,Lanc!BB12)</f>
        <v>0</v>
      </c>
      <c r="BD12" s="350">
        <f ca="1">BA12-BC12-('DB Func'!GB7*'P Gerais'!$D$35)</f>
        <v>0</v>
      </c>
      <c r="BE12" s="356">
        <f ca="1">VLOOKUP(BD12,'P Gerais'!$D$29:$F$33,3,TRUE)</f>
        <v>0</v>
      </c>
      <c r="BF12" s="350">
        <f t="shared" ca="1" si="14"/>
        <v>0</v>
      </c>
      <c r="BG12" s="350">
        <f ca="1">VLOOKUP(BD12,'P Gerais'!$D$29:$G$33,4,TRUE)</f>
        <v>0</v>
      </c>
      <c r="BH12" s="350">
        <f t="shared" ca="1" si="15"/>
        <v>0</v>
      </c>
      <c r="BI12" s="350">
        <f t="shared" ca="1" si="16"/>
        <v>0</v>
      </c>
      <c r="BJ12" s="348">
        <f ca="1">'DB Func'!G7</f>
        <v>0</v>
      </c>
      <c r="BK12" s="348">
        <f ca="1">'DB Func'!FW7</f>
        <v>0</v>
      </c>
      <c r="BL12" s="350">
        <f ca="1">D12*'P Gerais'!$D$13</f>
        <v>0</v>
      </c>
      <c r="BM12" s="350">
        <f ca="1">D12*'P Gerais'!$D$14</f>
        <v>0</v>
      </c>
      <c r="BN12" s="350">
        <f ca="1">D12*'P Gerais'!$D$16</f>
        <v>0</v>
      </c>
      <c r="BO12" s="350">
        <f ca="1">D12*'P Gerais'!$D$17</f>
        <v>0</v>
      </c>
      <c r="BP12" s="350">
        <f ca="1">D12*'P Gerais'!$D$18</f>
        <v>0</v>
      </c>
      <c r="BQ12" s="355">
        <f ca="1">VLOOKUP(D12,'P Gerais'!$D$22:$G$24,3,TRUE)</f>
        <v>0.08</v>
      </c>
      <c r="BR12" s="355">
        <f ca="1">VLOOKUP(D12,'P Gerais'!$D$29:$G$33,3,TRUE)</f>
        <v>0</v>
      </c>
      <c r="BS12" s="355">
        <f ca="1">'DB Func'!BN7</f>
        <v>0</v>
      </c>
      <c r="BT12" s="355">
        <f ca="1">'DB Func'!BO7</f>
        <v>0</v>
      </c>
      <c r="BU12" s="355">
        <f ca="1">'DB Func'!FX7</f>
        <v>0</v>
      </c>
      <c r="BV12" s="350">
        <f t="shared" ca="1" si="17"/>
        <v>-0.08</v>
      </c>
      <c r="BW12" s="350">
        <f ca="1">BV12-'DB Func'!GC7</f>
        <v>-0.08</v>
      </c>
      <c r="BX12" s="348">
        <f ca="1">IFERROR(VLOOKUP(BW12,'P Gerais'!$D$29:$G$33,3,TRUE)*BW12,0)</f>
        <v>0</v>
      </c>
      <c r="BY12" s="350">
        <f ca="1">IFERROR(BX12-VLOOKUP(BW12,'P Gerais'!$D$29:$H$33,4,TRUE),0)</f>
        <v>0</v>
      </c>
      <c r="BZ12" s="350">
        <f ca="1">D12*'DB Func'!GD7</f>
        <v>0</v>
      </c>
      <c r="CB12" s="350">
        <f t="shared" ca="1" si="18"/>
        <v>0</v>
      </c>
      <c r="CC12" s="350">
        <f t="shared" si="19"/>
        <v>0</v>
      </c>
      <c r="CD12" s="350">
        <f t="shared" si="20"/>
        <v>0</v>
      </c>
      <c r="CF12" s="348" t="str">
        <f t="shared" ca="1" si="21"/>
        <v>não</v>
      </c>
      <c r="CG12" s="348">
        <f ca="1">IF($CH$8=1,DAY('DB Func'!C7),0)</f>
        <v>0</v>
      </c>
      <c r="CH12" s="348">
        <f ca="1">IF(CI12=0,0,MONTH('DB Func'!C7))</f>
        <v>0</v>
      </c>
      <c r="CI12" s="348">
        <f ca="1">IF('P Gerais'!D10=YEAR('DB Func'!C7),YEAR('DB Func'!C7),0)</f>
        <v>0</v>
      </c>
      <c r="CJ12" s="352">
        <v>35</v>
      </c>
      <c r="CK12" s="349"/>
      <c r="CL12" s="348" t="str">
        <f ca="1">IF(ISERROR(HLOOKUP(CL10,$DS$7:$DY12,$DZ12,FALSE)),"N",HLOOKUP(CL10,$DS$7:$DY12,$DZ12,FALSE))</f>
        <v>N</v>
      </c>
      <c r="CM12" s="348" t="str">
        <f>IF(ISERROR(HLOOKUP(CM10,$DS$7:$DY12,$DZ12,FALSE)),"N",HLOOKUP(CM10,$DS$7:$DY12,$DZ12,FALSE))</f>
        <v>N</v>
      </c>
      <c r="CN12" s="348" t="str">
        <f ca="1">IF(ISERROR(HLOOKUP(CN10,$DS$7:$DY12,$DZ12,FALSE)),"N",HLOOKUP(CN10,$DS$7:$DY12,$DZ12,FALSE))</f>
        <v>N</v>
      </c>
      <c r="CO12" s="348" t="str">
        <f ca="1">IF(ISERROR(HLOOKUP(CO10,$DS$7:$DY12,$DZ12,FALSE)),"N",HLOOKUP(CO10,$DS$7:$DY12,$DZ12,FALSE))</f>
        <v>N</v>
      </c>
      <c r="CP12" s="348" t="str">
        <f ca="1">IF(ISERROR(HLOOKUP(CP10,$DS$7:$DY12,$DZ12,FALSE)),"N",HLOOKUP(CP10,$DS$7:$DY12,$DZ12,FALSE))</f>
        <v>N</v>
      </c>
      <c r="CQ12" s="348" t="str">
        <f ca="1">IF(ISERROR(HLOOKUP(CQ10,$DS$7:$DY12,$DZ12,FALSE)),"N",HLOOKUP(CQ10,$DS$7:$DY12,$DZ12,FALSE))</f>
        <v>N</v>
      </c>
      <c r="CR12" s="348" t="str">
        <f ca="1">IF(ISERROR(HLOOKUP(CR10,$DS$7:$DY12,$DZ12,FALSE)),"N",HLOOKUP(CR10,$DS$7:$DY12,$DZ12,FALSE))</f>
        <v>N</v>
      </c>
      <c r="CS12" s="348" t="str">
        <f ca="1">IF(ISERROR(HLOOKUP(CS10,$DS$7:$DY12,$DZ12,FALSE)),"N",HLOOKUP(CS10,$DS$7:$DY12,$DZ12,FALSE))</f>
        <v>N</v>
      </c>
      <c r="CT12" s="348" t="str">
        <f>IF(ISERROR(HLOOKUP(CT10,$DS$7:$DY12,$DZ12,FALSE)),"N",HLOOKUP(CT10,$DS$7:$DY12,$DZ12,FALSE))</f>
        <v>N</v>
      </c>
      <c r="CU12" s="348" t="str">
        <f ca="1">IF(ISERROR(HLOOKUP(CU10,$DS$7:$DY12,$DZ12,FALSE)),"N",HLOOKUP(CU10,$DS$7:$DY12,$DZ12,FALSE))</f>
        <v>N</v>
      </c>
      <c r="CV12" s="348" t="str">
        <f ca="1">IF(ISERROR(HLOOKUP(CV10,$DS$7:$DY12,$DZ12,FALSE)),"N",HLOOKUP(CV10,$DS$7:$DY12,$DZ12,FALSE))</f>
        <v>N</v>
      </c>
      <c r="CW12" s="348" t="str">
        <f ca="1">IF(ISERROR(HLOOKUP(CW10,$DS$7:$DY12,$DZ12,FALSE)),"N",HLOOKUP(CW10,$DS$7:$DY12,$DZ12,FALSE))</f>
        <v>N</v>
      </c>
      <c r="CX12" s="348" t="str">
        <f ca="1">IF(ISERROR(HLOOKUP(CX10,$DS$7:$DY12,$DZ12,FALSE)),"N",HLOOKUP(CX10,$DS$7:$DY12,$DZ12,FALSE))</f>
        <v>N</v>
      </c>
      <c r="CY12" s="348" t="str">
        <f ca="1">IF(ISERROR(HLOOKUP(CY10,$DS$7:$DY12,$DZ12,FALSE)),"N",HLOOKUP(CY10,$DS$7:$DY12,$DZ12,FALSE))</f>
        <v>N</v>
      </c>
      <c r="CZ12" s="348" t="str">
        <f ca="1">IF(ISERROR(HLOOKUP(CZ10,$DS$7:$DY12,$DZ12,FALSE)),"N",HLOOKUP(CZ10,$DS$7:$DY12,$DZ12,FALSE))</f>
        <v>N</v>
      </c>
      <c r="DA12" s="348" t="str">
        <f>IF(ISERROR(HLOOKUP(DA10,$DS$7:$DY12,$DZ12,FALSE)),"N",HLOOKUP(DA10,$DS$7:$DY12,$DZ12,FALSE))</f>
        <v>N</v>
      </c>
      <c r="DB12" s="348" t="str">
        <f ca="1">IF(ISERROR(HLOOKUP(DB10,$DS$7:$DY12,$DZ12,FALSE)),"N",HLOOKUP(DB10,$DS$7:$DY12,$DZ12,FALSE))</f>
        <v>N</v>
      </c>
      <c r="DC12" s="348" t="str">
        <f ca="1">IF(ISERROR(HLOOKUP(DC10,$DS$7:$DY12,$DZ12,FALSE)),"N",HLOOKUP(DC10,$DS$7:$DY12,$DZ12,FALSE))</f>
        <v>N</v>
      </c>
      <c r="DD12" s="348" t="str">
        <f ca="1">IF(ISERROR(HLOOKUP(DD10,$DS$7:$DY12,$DZ12,FALSE)),"N",HLOOKUP(DD10,$DS$7:$DY12,$DZ12,FALSE))</f>
        <v>N</v>
      </c>
      <c r="DE12" s="348" t="str">
        <f ca="1">IF(ISERROR(HLOOKUP(DE10,$DS$7:$DY12,$DZ12,FALSE)),"N",HLOOKUP(DE10,$DS$7:$DY12,$DZ12,FALSE))</f>
        <v>N</v>
      </c>
      <c r="DF12" s="348" t="str">
        <f ca="1">IF(ISERROR(HLOOKUP(DF10,$DS$7:$DY12,$DZ12,FALSE)),"N",HLOOKUP(DF10,$DS$7:$DY12,$DZ12,FALSE))</f>
        <v>N</v>
      </c>
      <c r="DG12" s="348" t="str">
        <f ca="1">IF(ISERROR(HLOOKUP(DG10,$DS$7:$DY12,$DZ12,FALSE)),"N",HLOOKUP(DG10,$DS$7:$DY12,$DZ12,FALSE))</f>
        <v>N</v>
      </c>
      <c r="DH12" s="348" t="str">
        <f>IF(ISERROR(HLOOKUP(DH10,$DS$7:$DY12,$DZ12,FALSE)),"N",HLOOKUP(DH10,$DS$7:$DY12,$DZ12,FALSE))</f>
        <v>N</v>
      </c>
      <c r="DI12" s="348" t="str">
        <f ca="1">IF(ISERROR(HLOOKUP(DI10,$DS$7:$DY12,$DZ12,FALSE)),"N",HLOOKUP(DI10,$DS$7:$DY12,$DZ12,FALSE))</f>
        <v>N</v>
      </c>
      <c r="DJ12" s="348" t="str">
        <f ca="1">IF(ISERROR(HLOOKUP(DJ10,$DS$7:$DY12,$DZ12,FALSE)),"N",HLOOKUP(DJ10,$DS$7:$DY12,$DZ12,FALSE))</f>
        <v>N</v>
      </c>
      <c r="DK12" s="348" t="str">
        <f ca="1">IF(ISERROR(HLOOKUP(DK10,$DS$7:$DY12,$DZ12,FALSE)),"N",HLOOKUP(DK10,$DS$7:$DY12,$DZ12,FALSE))</f>
        <v>N</v>
      </c>
      <c r="DL12" s="348" t="str">
        <f ca="1">IF(ISERROR(HLOOKUP(DL10,$DS$7:$DY12,$DZ12,FALSE)),"N",HLOOKUP(DL10,$DS$7:$DY12,$DZ12,FALSE))</f>
        <v>N</v>
      </c>
      <c r="DM12" s="348" t="str">
        <f ca="1">IF(ISERROR(HLOOKUP(DM10,$DS$7:$DY12,$DZ12,FALSE)),"N",HLOOKUP(DM10,$DS$7:$DY12,$DZ12,FALSE))</f>
        <v>N</v>
      </c>
      <c r="DN12" s="348" t="str">
        <f ca="1">IF(ISERROR(HLOOKUP(DN10,$DS$7:$DY12,$DZ12,FALSE)),"N",HLOOKUP(DN10,$DS$7:$DY12,$DZ12,FALSE))</f>
        <v>N</v>
      </c>
      <c r="DO12" s="348" t="str">
        <f>IF(ISERROR(HLOOKUP(DO10,$DS$7:$DY12,$DZ12,FALSE)),"N",HLOOKUP(DO10,$DS$7:$DY12,$DZ12,FALSE))</f>
        <v>N</v>
      </c>
      <c r="DP12" s="348" t="str">
        <f ca="1">IF(ISERROR(HLOOKUP(DP10,$DS$7:$DY12,$DZ12,FALSE)),"N",HLOOKUP(DP10,$DS$7:$DY12,$DZ12,FALSE))</f>
        <v>N</v>
      </c>
      <c r="DQ12" s="348">
        <f t="shared" ca="1" si="22"/>
        <v>0</v>
      </c>
      <c r="DR12" s="348">
        <f t="shared" ca="1" si="23"/>
        <v>31</v>
      </c>
      <c r="DS12" s="348" t="str">
        <f>IF('DB Func'!M7&gt;0,"S","N")</f>
        <v>N</v>
      </c>
      <c r="DT12" s="348" t="str">
        <f>IF('DB Func'!R7&gt;0,"S","N")</f>
        <v>N</v>
      </c>
      <c r="DU12" s="348" t="str">
        <f>IF('DB Func'!W7&gt;0,"S","N")</f>
        <v>N</v>
      </c>
      <c r="DV12" s="348" t="str">
        <f>IF('DB Func'!AB7&gt;0,"S","N")</f>
        <v>N</v>
      </c>
      <c r="DW12" s="348" t="str">
        <f>IF('DB Func'!AG7&gt;0,"S","N")</f>
        <v>N</v>
      </c>
      <c r="DX12" s="348" t="str">
        <f>IF('DB Func'!AL7&gt;0,"S","N")</f>
        <v>N</v>
      </c>
      <c r="DY12" s="348" t="str">
        <f>IF('DB Func'!AQ7&gt;0,"S","N")</f>
        <v>N</v>
      </c>
      <c r="DZ12" s="348">
        <v>6</v>
      </c>
      <c r="EA12" s="357">
        <f ca="1">'DB Func'!C7</f>
        <v>0</v>
      </c>
      <c r="EB12" s="348" t="str">
        <f t="shared" ca="1" si="24"/>
        <v>s</v>
      </c>
      <c r="EC12" s="348" t="str">
        <f t="shared" ca="1" si="24"/>
        <v>s</v>
      </c>
      <c r="ED12" s="348" t="str">
        <f t="shared" ca="1" si="24"/>
        <v>s</v>
      </c>
      <c r="EE12" s="348" t="str">
        <f t="shared" ca="1" si="24"/>
        <v>s</v>
      </c>
      <c r="EF12" s="348" t="str">
        <f t="shared" ca="1" si="24"/>
        <v>s</v>
      </c>
      <c r="EG12" s="348" t="str">
        <f t="shared" ca="1" si="24"/>
        <v>s</v>
      </c>
      <c r="EH12" s="348" t="str">
        <f t="shared" ca="1" si="24"/>
        <v>s</v>
      </c>
      <c r="EI12" s="348" t="str">
        <f t="shared" ca="1" si="24"/>
        <v>s</v>
      </c>
      <c r="EJ12" s="348" t="str">
        <f t="shared" ca="1" si="24"/>
        <v>s</v>
      </c>
      <c r="EK12" s="348" t="str">
        <f t="shared" ca="1" si="24"/>
        <v>s</v>
      </c>
      <c r="EL12" s="348" t="str">
        <f t="shared" ca="1" si="24"/>
        <v>s</v>
      </c>
      <c r="EM12" s="348" t="str">
        <f t="shared" ca="1" si="24"/>
        <v>s</v>
      </c>
      <c r="EN12" s="348" t="str">
        <f t="shared" ca="1" si="24"/>
        <v>s</v>
      </c>
      <c r="EO12" s="348" t="str">
        <f t="shared" ca="1" si="24"/>
        <v>s</v>
      </c>
      <c r="EP12" s="348" t="str">
        <f t="shared" ca="1" si="24"/>
        <v>s</v>
      </c>
      <c r="EQ12" s="348" t="str">
        <f t="shared" ca="1" si="24"/>
        <v>s</v>
      </c>
      <c r="ER12" s="348" t="str">
        <f t="shared" ca="1" si="25"/>
        <v>s</v>
      </c>
      <c r="ES12" s="348" t="str">
        <f t="shared" ca="1" si="25"/>
        <v>s</v>
      </c>
      <c r="ET12" s="348" t="str">
        <f t="shared" ca="1" si="25"/>
        <v>s</v>
      </c>
      <c r="EU12" s="348" t="str">
        <f t="shared" ca="1" si="25"/>
        <v>s</v>
      </c>
      <c r="EV12" s="348" t="str">
        <f t="shared" ca="1" si="25"/>
        <v>s</v>
      </c>
      <c r="EW12" s="348" t="str">
        <f t="shared" ca="1" si="25"/>
        <v>s</v>
      </c>
      <c r="EX12" s="348" t="str">
        <f t="shared" ca="1" si="25"/>
        <v>s</v>
      </c>
      <c r="EY12" s="348" t="str">
        <f t="shared" ca="1" si="25"/>
        <v>s</v>
      </c>
      <c r="EZ12" s="348" t="str">
        <f t="shared" ca="1" si="25"/>
        <v>s</v>
      </c>
      <c r="FA12" s="348" t="str">
        <f t="shared" ca="1" si="25"/>
        <v>s</v>
      </c>
      <c r="FB12" s="348" t="str">
        <f t="shared" ca="1" si="25"/>
        <v>s</v>
      </c>
      <c r="FC12" s="348" t="str">
        <f t="shared" ca="1" si="25"/>
        <v>s</v>
      </c>
      <c r="FD12" s="348" t="str">
        <f t="shared" ca="1" si="25"/>
        <v>s</v>
      </c>
      <c r="FE12" s="348" t="str">
        <f t="shared" ca="1" si="25"/>
        <v>s</v>
      </c>
      <c r="FF12" s="348" t="str">
        <f t="shared" ca="1" si="25"/>
        <v>s</v>
      </c>
      <c r="FG12" s="348">
        <f t="shared" ca="1" si="26"/>
        <v>31</v>
      </c>
      <c r="FH12" s="348">
        <f t="shared" ca="1" si="27"/>
        <v>0</v>
      </c>
      <c r="FI12" s="348" t="str">
        <f ca="1">IF(AND(YEAR(EA12)='P Gerais'!D10,MONTH(Lanc!EA12)=5,DAY(Lanc!EA12)&gt;1),"S","N")</f>
        <v>N</v>
      </c>
      <c r="FJ12" s="350">
        <f t="shared" ca="1" si="28"/>
        <v>0</v>
      </c>
      <c r="FK12" s="350">
        <f t="shared" si="29"/>
        <v>0</v>
      </c>
      <c r="FL12" s="359">
        <f t="shared" ca="1" si="30"/>
        <v>0</v>
      </c>
      <c r="FP12" s="349">
        <f ca="1">((FJ12-FL12-FK12+AZ12+AQ12+SUM(Z12:AA12)+SUM(AW12:AX12)+AK12)*IF('DB Func'!GG7="ok",'DB Func'!GD7,0))</f>
        <v>0</v>
      </c>
      <c r="FR12" s="361">
        <f t="shared" ca="1" si="31"/>
        <v>0</v>
      </c>
      <c r="GV12" s="49"/>
      <c r="GW12" s="49"/>
      <c r="GX12" s="49"/>
      <c r="GY12" s="49"/>
      <c r="GZ12" s="49"/>
      <c r="HA12" s="49"/>
      <c r="HB12" s="49"/>
      <c r="HC12" s="49"/>
    </row>
    <row r="13" spans="1:211" ht="30" customHeight="1" thickTop="1" thickBot="1">
      <c r="C13" s="154" t="str">
        <f ca="1">IF('DB Func'!B8="Funcionário 6","",'DB Func'!B8)</f>
        <v/>
      </c>
      <c r="D13" s="181">
        <f ca="1">'DB Func'!CH8</f>
        <v>0</v>
      </c>
      <c r="E13" s="156" t="str">
        <f ca="1">IF(C13="","-",IF(OR(terceiro!E13="MAI",terceiro!F13="MAI"),"Sim","Não"))</f>
        <v>-</v>
      </c>
      <c r="F13" s="182" t="str">
        <f ca="1">IF(C13="","-",IF(OR(Ferias!E13="MAI",Ferias!F13="MAI"),"Sim","Não"))</f>
        <v>-</v>
      </c>
      <c r="G13" s="182">
        <f ca="1">IF(C13="",0,IF(F13="Sim",IF(Ferias!E13="MAI",Ferias!I13,Ferias!J13),0))</f>
        <v>0</v>
      </c>
      <c r="H13" s="185"/>
      <c r="I13" s="185"/>
      <c r="J13" s="159">
        <f t="shared" ca="1" si="1"/>
        <v>0</v>
      </c>
      <c r="K13" s="152"/>
      <c r="L13" s="151"/>
      <c r="M13" s="189"/>
      <c r="N13" s="153"/>
      <c r="O13" s="48"/>
      <c r="P13" s="48"/>
      <c r="Q13" s="48"/>
      <c r="R13" s="49"/>
      <c r="S13" s="49"/>
      <c r="T13" s="49"/>
      <c r="U13" s="49"/>
      <c r="V13" s="49"/>
      <c r="W13" s="49"/>
      <c r="X13" s="49"/>
      <c r="Y13" s="49"/>
      <c r="Z13" s="49"/>
      <c r="AA13" s="49"/>
      <c r="AB13" s="48"/>
      <c r="AC13" s="48"/>
      <c r="AD13" s="49"/>
      <c r="AE13" s="49"/>
      <c r="AF13" s="314"/>
      <c r="AH13" s="155">
        <f ca="1">IF(AND('DB Func'!GE8="Abril",'DB Func'!BQ8="2 Parcelas"),(('auxiliar 13 sal'!G9/12*'DB Func'!GF8+AVERAGE('auxiliar 13 sal'!Q9:AB9)+AVERAGE('auxiliar 13 sal'!AE9:AP9)+'auxiliar 13 sal'!G9*'DB Func'!BN8+'auxiliar 13 sal'!G9*'DB Func'!BO8)/2),IF('DB Func'!GE8="Maio",IF('DB Func'!BQ8="Parcela Única",('auxiliar 13 sal'!G9/12*'DB Func'!GF8)+AVERAGE('auxiliar 13 sal'!Q9:AB9)+AVERAGE('auxiliar 13 sal'!AE9:AP9)+('auxiliar 13 sal'!G9*'DB Func'!BN8)+('auxiliar 13 sal'!G9*'DB Func'!BO8),IF('DB Func'!BQ8="2 Parcelas",(('auxiliar 13 sal'!G9/12*'DB Func'!GF8+AVERAGE('auxiliar 13 sal'!Q9:AB9)+AVERAGE('auxiliar 13 sal'!AE9:AP9)+'auxiliar 13 sal'!G9*'DB Func'!BN8+'auxiliar 13 sal'!G9*'DB Func'!BO8)/2))),0))</f>
        <v>0</v>
      </c>
      <c r="AK13" s="350">
        <f t="shared" ca="1" si="6"/>
        <v>0</v>
      </c>
      <c r="AL13" s="350">
        <f t="shared" ca="1" si="7"/>
        <v>0</v>
      </c>
      <c r="AM13" s="350">
        <f t="shared" ca="1" si="8"/>
        <v>0</v>
      </c>
      <c r="AN13" s="350">
        <f t="shared" ca="1" si="9"/>
        <v>0</v>
      </c>
      <c r="AO13" s="350">
        <f t="shared" ca="1" si="10"/>
        <v>0</v>
      </c>
      <c r="AP13" s="350">
        <f t="shared" ca="1" si="11"/>
        <v>0</v>
      </c>
      <c r="AQ13" s="350">
        <f t="shared" ca="1" si="12"/>
        <v>0</v>
      </c>
      <c r="AR13" s="350">
        <f>IF(OR(M13="",M13=0),0,((FJ13/220)*('Ho Ex'!$C$8+$AS$6))*M13)</f>
        <v>0</v>
      </c>
      <c r="AS13" s="350">
        <f>IF(OR(N13="",N13=0),0,((FJ13/220*('DB Func'!GD8+Lanc!$AS$6))*('Ho Ex'!$I$8+$AS$6))*(N13/52.5*60))</f>
        <v>0</v>
      </c>
      <c r="AT13" s="350">
        <f>IF(OR(M13="",M13=0),0,((FJ13/220)*('Ho Ex'!$J$8+$AS$6))*O13)</f>
        <v>0</v>
      </c>
      <c r="AU13" s="350">
        <f>IF(OR(M13="",M13=0),0,((FJ13/220)*('Ho Ex'!I16+$AS$6))*P13)</f>
        <v>0</v>
      </c>
      <c r="AV13" s="350">
        <f>IF(OR(M13="",M13=0),0,((FJ13/220)*('Ho Ex'!C16+$AS$6))*Q13)</f>
        <v>0</v>
      </c>
      <c r="AW13" s="350">
        <f ca="1">FJ13*'DB Func'!BN8</f>
        <v>0</v>
      </c>
      <c r="AX13" s="350">
        <f ca="1">FJ13*'DB Func'!BO8</f>
        <v>0</v>
      </c>
      <c r="AY13" s="364">
        <f ca="1">IF(FJ13=0,0,VLOOKUP(FJ13,'P Gerais'!$D$39:$G$41,3,TRUE)*Func6!$F$68)</f>
        <v>0</v>
      </c>
      <c r="AZ13" s="350">
        <f t="shared" si="13"/>
        <v>0</v>
      </c>
      <c r="BA13" s="350">
        <f ca="1">((FJ13-FL13-FK13+AZ13+AQ13+SUM(Z13:AA13)+SUM(AW13:AX13)+AK13)*IF('DB Func'!GG8="ok",'DB Func'!GD8,0))+(FJ13-FL13-FK13+AZ13+AQ13+SUM(Z13:AA13)+SUM(AW13:AX13))+AK13</f>
        <v>0</v>
      </c>
      <c r="BB13" s="355">
        <f ca="1">VLOOKUP(BA13,'P Gerais'!$D$22:$G$25,3,TRUE)</f>
        <v>0.08</v>
      </c>
      <c r="BC13" s="350">
        <f ca="1">IF(BA13&lt;'P Gerais'!$D$25,BA13*BB13,Lanc!BB13)</f>
        <v>0</v>
      </c>
      <c r="BD13" s="350">
        <f ca="1">BA13-BC13-('DB Func'!GB8*'P Gerais'!$D$35)</f>
        <v>0</v>
      </c>
      <c r="BE13" s="356">
        <f ca="1">VLOOKUP(BD13,'P Gerais'!$D$29:$F$33,3,TRUE)</f>
        <v>0</v>
      </c>
      <c r="BF13" s="350">
        <f t="shared" ca="1" si="14"/>
        <v>0</v>
      </c>
      <c r="BG13" s="350">
        <f ca="1">VLOOKUP(BD13,'P Gerais'!$D$29:$G$33,4,TRUE)</f>
        <v>0</v>
      </c>
      <c r="BH13" s="350">
        <f t="shared" ca="1" si="15"/>
        <v>0</v>
      </c>
      <c r="BI13" s="350">
        <f t="shared" ca="1" si="16"/>
        <v>0</v>
      </c>
      <c r="BJ13" s="348">
        <f ca="1">'DB Func'!G8</f>
        <v>0</v>
      </c>
      <c r="BK13" s="348">
        <f ca="1">'DB Func'!FW8</f>
        <v>0</v>
      </c>
      <c r="BL13" s="350">
        <f ca="1">D13*'P Gerais'!$D$13</f>
        <v>0</v>
      </c>
      <c r="BM13" s="350">
        <f ca="1">D13*'P Gerais'!$D$14</f>
        <v>0</v>
      </c>
      <c r="BN13" s="350">
        <f ca="1">D13*'P Gerais'!$D$16</f>
        <v>0</v>
      </c>
      <c r="BO13" s="350">
        <f ca="1">D13*'P Gerais'!$D$17</f>
        <v>0</v>
      </c>
      <c r="BP13" s="350">
        <f ca="1">D13*'P Gerais'!$D$18</f>
        <v>0</v>
      </c>
      <c r="BQ13" s="355">
        <f ca="1">VLOOKUP(D13,'P Gerais'!$D$22:$G$24,3,TRUE)</f>
        <v>0.08</v>
      </c>
      <c r="BR13" s="355">
        <f ca="1">VLOOKUP(D13,'P Gerais'!$D$29:$G$33,3,TRUE)</f>
        <v>0</v>
      </c>
      <c r="BS13" s="355">
        <f ca="1">'DB Func'!BN8</f>
        <v>0</v>
      </c>
      <c r="BT13" s="355">
        <f ca="1">'DB Func'!BO8</f>
        <v>0</v>
      </c>
      <c r="BU13" s="355">
        <f ca="1">'DB Func'!FX8</f>
        <v>0</v>
      </c>
      <c r="BV13" s="350">
        <f t="shared" ca="1" si="17"/>
        <v>-0.08</v>
      </c>
      <c r="BW13" s="350">
        <f ca="1">BV13-'DB Func'!GC8</f>
        <v>-0.08</v>
      </c>
      <c r="BX13" s="348">
        <f ca="1">IFERROR(VLOOKUP(BW13,'P Gerais'!$D$29:$G$33,3,TRUE)*BW13,0)</f>
        <v>0</v>
      </c>
      <c r="BY13" s="350">
        <f ca="1">IFERROR(BX13-VLOOKUP(BW13,'P Gerais'!$D$29:$H$33,4,TRUE),0)</f>
        <v>0</v>
      </c>
      <c r="BZ13" s="350">
        <f ca="1">D13*'DB Func'!GD8</f>
        <v>0</v>
      </c>
      <c r="CB13" s="350">
        <f t="shared" ca="1" si="18"/>
        <v>0</v>
      </c>
      <c r="CC13" s="350">
        <f t="shared" si="19"/>
        <v>0</v>
      </c>
      <c r="CD13" s="350">
        <f t="shared" si="20"/>
        <v>0</v>
      </c>
      <c r="CF13" s="348" t="str">
        <f t="shared" ca="1" si="21"/>
        <v>não</v>
      </c>
      <c r="CG13" s="348">
        <f ca="1">IF($CH$8=1,DAY('DB Func'!C8),0)</f>
        <v>0</v>
      </c>
      <c r="CH13" s="348">
        <f ca="1">IF(CI13=0,0,MONTH('DB Func'!C8))</f>
        <v>0</v>
      </c>
      <c r="CI13" s="348">
        <f ca="1">IF('P Gerais'!D11=YEAR('DB Func'!C8),YEAR('DB Func'!C8),0)</f>
        <v>0</v>
      </c>
      <c r="CJ13" s="352">
        <v>36</v>
      </c>
      <c r="CK13" s="349"/>
      <c r="CL13" s="348" t="str">
        <f>IF(ISERROR(HLOOKUP(CL11,$DS$7:$DY13,$DZ13,FALSE)),"N",HLOOKUP(CL11,$DS$7:$DY13,$DZ13,FALSE))</f>
        <v>N</v>
      </c>
      <c r="CM13" s="348" t="str">
        <f>IF(ISERROR(HLOOKUP(CM11,$DS$7:$DY13,$DZ13,FALSE)),"N",HLOOKUP(CM11,$DS$7:$DY13,$DZ13,FALSE))</f>
        <v>N</v>
      </c>
      <c r="CN13" s="348" t="str">
        <f>IF(ISERROR(HLOOKUP(CN11,$DS$7:$DY13,$DZ13,FALSE)),"N",HLOOKUP(CN11,$DS$7:$DY13,$DZ13,FALSE))</f>
        <v>N</v>
      </c>
      <c r="CO13" s="348" t="str">
        <f>IF(ISERROR(HLOOKUP(CO11,$DS$7:$DY13,$DZ13,FALSE)),"N",HLOOKUP(CO11,$DS$7:$DY13,$DZ13,FALSE))</f>
        <v>N</v>
      </c>
      <c r="CP13" s="348" t="str">
        <f>IF(ISERROR(HLOOKUP(CP11,$DS$7:$DY13,$DZ13,FALSE)),"N",HLOOKUP(CP11,$DS$7:$DY13,$DZ13,FALSE))</f>
        <v>N</v>
      </c>
      <c r="CQ13" s="348" t="str">
        <f>IF(ISERROR(HLOOKUP(CQ11,$DS$7:$DY13,$DZ13,FALSE)),"N",HLOOKUP(CQ11,$DS$7:$DY13,$DZ13,FALSE))</f>
        <v>N</v>
      </c>
      <c r="CR13" s="348" t="str">
        <f>IF(ISERROR(HLOOKUP(CR11,$DS$7:$DY13,$DZ13,FALSE)),"N",HLOOKUP(CR11,$DS$7:$DY13,$DZ13,FALSE))</f>
        <v>N</v>
      </c>
      <c r="CS13" s="348" t="str">
        <f>IF(ISERROR(HLOOKUP(CS11,$DS$7:$DY13,$DZ13,FALSE)),"N",HLOOKUP(CS11,$DS$7:$DY13,$DZ13,FALSE))</f>
        <v>N</v>
      </c>
      <c r="CT13" s="348" t="str">
        <f>IF(ISERROR(HLOOKUP(CT11,$DS$7:$DY13,$DZ13,FALSE)),"N",HLOOKUP(CT11,$DS$7:$DY13,$DZ13,FALSE))</f>
        <v>N</v>
      </c>
      <c r="CU13" s="348" t="str">
        <f>IF(ISERROR(HLOOKUP(CU11,$DS$7:$DY13,$DZ13,FALSE)),"N",HLOOKUP(CU11,$DS$7:$DY13,$DZ13,FALSE))</f>
        <v>N</v>
      </c>
      <c r="CV13" s="348" t="str">
        <f>IF(ISERROR(HLOOKUP(CV11,$DS$7:$DY13,$DZ13,FALSE)),"N",HLOOKUP(CV11,$DS$7:$DY13,$DZ13,FALSE))</f>
        <v>N</v>
      </c>
      <c r="CW13" s="348" t="str">
        <f>IF(ISERROR(HLOOKUP(CW11,$DS$7:$DY13,$DZ13,FALSE)),"N",HLOOKUP(CW11,$DS$7:$DY13,$DZ13,FALSE))</f>
        <v>N</v>
      </c>
      <c r="CX13" s="348" t="str">
        <f>IF(ISERROR(HLOOKUP(CX11,$DS$7:$DY13,$DZ13,FALSE)),"N",HLOOKUP(CX11,$DS$7:$DY13,$DZ13,FALSE))</f>
        <v>N</v>
      </c>
      <c r="CY13" s="348" t="str">
        <f>IF(ISERROR(HLOOKUP(CY11,$DS$7:$DY13,$DZ13,FALSE)),"N",HLOOKUP(CY11,$DS$7:$DY13,$DZ13,FALSE))</f>
        <v>N</v>
      </c>
      <c r="CZ13" s="348" t="str">
        <f>IF(ISERROR(HLOOKUP(CZ11,$DS$7:$DY13,$DZ13,FALSE)),"N",HLOOKUP(CZ11,$DS$7:$DY13,$DZ13,FALSE))</f>
        <v>N</v>
      </c>
      <c r="DA13" s="348" t="str">
        <f>IF(ISERROR(HLOOKUP(DA11,$DS$7:$DY13,$DZ13,FALSE)),"N",HLOOKUP(DA11,$DS$7:$DY13,$DZ13,FALSE))</f>
        <v>N</v>
      </c>
      <c r="DB13" s="348" t="str">
        <f>IF(ISERROR(HLOOKUP(DB11,$DS$7:$DY13,$DZ13,FALSE)),"N",HLOOKUP(DB11,$DS$7:$DY13,$DZ13,FALSE))</f>
        <v>N</v>
      </c>
      <c r="DC13" s="348" t="str">
        <f>IF(ISERROR(HLOOKUP(DC11,$DS$7:$DY13,$DZ13,FALSE)),"N",HLOOKUP(DC11,$DS$7:$DY13,$DZ13,FALSE))</f>
        <v>N</v>
      </c>
      <c r="DD13" s="348" t="str">
        <f>IF(ISERROR(HLOOKUP(DD11,$DS$7:$DY13,$DZ13,FALSE)),"N",HLOOKUP(DD11,$DS$7:$DY13,$DZ13,FALSE))</f>
        <v>N</v>
      </c>
      <c r="DE13" s="348" t="str">
        <f>IF(ISERROR(HLOOKUP(DE11,$DS$7:$DY13,$DZ13,FALSE)),"N",HLOOKUP(DE11,$DS$7:$DY13,$DZ13,FALSE))</f>
        <v>N</v>
      </c>
      <c r="DF13" s="348" t="str">
        <f>IF(ISERROR(HLOOKUP(DF11,$DS$7:$DY13,$DZ13,FALSE)),"N",HLOOKUP(DF11,$DS$7:$DY13,$DZ13,FALSE))</f>
        <v>N</v>
      </c>
      <c r="DG13" s="348" t="str">
        <f>IF(ISERROR(HLOOKUP(DG11,$DS$7:$DY13,$DZ13,FALSE)),"N",HLOOKUP(DG11,$DS$7:$DY13,$DZ13,FALSE))</f>
        <v>N</v>
      </c>
      <c r="DH13" s="348" t="str">
        <f>IF(ISERROR(HLOOKUP(DH11,$DS$7:$DY13,$DZ13,FALSE)),"N",HLOOKUP(DH11,$DS$7:$DY13,$DZ13,FALSE))</f>
        <v>N</v>
      </c>
      <c r="DI13" s="348" t="str">
        <f>IF(ISERROR(HLOOKUP(DI11,$DS$7:$DY13,$DZ13,FALSE)),"N",HLOOKUP(DI11,$DS$7:$DY13,$DZ13,FALSE))</f>
        <v>N</v>
      </c>
      <c r="DJ13" s="348" t="str">
        <f>IF(ISERROR(HLOOKUP(DJ11,$DS$7:$DY13,$DZ13,FALSE)),"N",HLOOKUP(DJ11,$DS$7:$DY13,$DZ13,FALSE))</f>
        <v>N</v>
      </c>
      <c r="DK13" s="348" t="str">
        <f>IF(ISERROR(HLOOKUP(DK11,$DS$7:$DY13,$DZ13,FALSE)),"N",HLOOKUP(DK11,$DS$7:$DY13,$DZ13,FALSE))</f>
        <v>N</v>
      </c>
      <c r="DL13" s="348" t="str">
        <f>IF(ISERROR(HLOOKUP(DL11,$DS$7:$DY13,$DZ13,FALSE)),"N",HLOOKUP(DL11,$DS$7:$DY13,$DZ13,FALSE))</f>
        <v>N</v>
      </c>
      <c r="DM13" s="348" t="str">
        <f>IF(ISERROR(HLOOKUP(DM11,$DS$7:$DY13,$DZ13,FALSE)),"N",HLOOKUP(DM11,$DS$7:$DY13,$DZ13,FALSE))</f>
        <v>N</v>
      </c>
      <c r="DN13" s="348" t="str">
        <f>IF(ISERROR(HLOOKUP(DN11,$DS$7:$DY13,$DZ13,FALSE)),"N",HLOOKUP(DN11,$DS$7:$DY13,$DZ13,FALSE))</f>
        <v>N</v>
      </c>
      <c r="DO13" s="348" t="str">
        <f>IF(ISERROR(HLOOKUP(DO11,$DS$7:$DY13,$DZ13,FALSE)),"N",HLOOKUP(DO11,$DS$7:$DY13,$DZ13,FALSE))</f>
        <v>N</v>
      </c>
      <c r="DP13" s="348" t="str">
        <f>IF(ISERROR(HLOOKUP(DP11,$DS$7:$DY13,$DZ13,FALSE)),"N",HLOOKUP(DP11,$DS$7:$DY13,$DZ13,FALSE))</f>
        <v>N</v>
      </c>
      <c r="DQ13" s="348">
        <f t="shared" si="22"/>
        <v>0</v>
      </c>
      <c r="DR13" s="348">
        <f t="shared" si="23"/>
        <v>31</v>
      </c>
      <c r="DS13" s="348" t="str">
        <f>IF('DB Func'!M8&gt;0,"S","N")</f>
        <v>N</v>
      </c>
      <c r="DT13" s="348" t="str">
        <f>IF('DB Func'!R8&gt;0,"S","N")</f>
        <v>N</v>
      </c>
      <c r="DU13" s="348" t="str">
        <f>IF('DB Func'!W8&gt;0,"S","N")</f>
        <v>N</v>
      </c>
      <c r="DV13" s="348" t="str">
        <f>IF('DB Func'!AB8&gt;0,"S","N")</f>
        <v>N</v>
      </c>
      <c r="DW13" s="348" t="str">
        <f>IF('DB Func'!AG8&gt;0,"S","N")</f>
        <v>N</v>
      </c>
      <c r="DX13" s="348" t="str">
        <f>IF('DB Func'!AL8&gt;0,"S","N")</f>
        <v>N</v>
      </c>
      <c r="DY13" s="348" t="str">
        <f>IF('DB Func'!AQ8&gt;0,"S","N")</f>
        <v>N</v>
      </c>
      <c r="DZ13" s="348">
        <v>7</v>
      </c>
      <c r="EA13" s="357">
        <f ca="1">'DB Func'!C8</f>
        <v>0</v>
      </c>
      <c r="EB13" s="348" t="str">
        <f t="shared" ca="1" si="24"/>
        <v>s</v>
      </c>
      <c r="EC13" s="348" t="str">
        <f t="shared" ca="1" si="24"/>
        <v>s</v>
      </c>
      <c r="ED13" s="348" t="str">
        <f t="shared" ca="1" si="24"/>
        <v>s</v>
      </c>
      <c r="EE13" s="348" t="str">
        <f t="shared" ca="1" si="24"/>
        <v>s</v>
      </c>
      <c r="EF13" s="348" t="str">
        <f t="shared" ca="1" si="24"/>
        <v>s</v>
      </c>
      <c r="EG13" s="348" t="str">
        <f t="shared" ca="1" si="24"/>
        <v>s</v>
      </c>
      <c r="EH13" s="348" t="str">
        <f t="shared" ca="1" si="24"/>
        <v>s</v>
      </c>
      <c r="EI13" s="348" t="str">
        <f t="shared" ca="1" si="24"/>
        <v>s</v>
      </c>
      <c r="EJ13" s="348" t="str">
        <f t="shared" ca="1" si="24"/>
        <v>s</v>
      </c>
      <c r="EK13" s="348" t="str">
        <f t="shared" ca="1" si="24"/>
        <v>s</v>
      </c>
      <c r="EL13" s="348" t="str">
        <f t="shared" ca="1" si="24"/>
        <v>s</v>
      </c>
      <c r="EM13" s="348" t="str">
        <f t="shared" ca="1" si="24"/>
        <v>s</v>
      </c>
      <c r="EN13" s="348" t="str">
        <f t="shared" ca="1" si="24"/>
        <v>s</v>
      </c>
      <c r="EO13" s="348" t="str">
        <f t="shared" ca="1" si="24"/>
        <v>s</v>
      </c>
      <c r="EP13" s="348" t="str">
        <f t="shared" ca="1" si="24"/>
        <v>s</v>
      </c>
      <c r="EQ13" s="348" t="str">
        <f t="shared" ca="1" si="24"/>
        <v>s</v>
      </c>
      <c r="ER13" s="348" t="str">
        <f t="shared" ca="1" si="25"/>
        <v>s</v>
      </c>
      <c r="ES13" s="348" t="str">
        <f t="shared" ca="1" si="25"/>
        <v>s</v>
      </c>
      <c r="ET13" s="348" t="str">
        <f t="shared" ca="1" si="25"/>
        <v>s</v>
      </c>
      <c r="EU13" s="348" t="str">
        <f t="shared" ca="1" si="25"/>
        <v>s</v>
      </c>
      <c r="EV13" s="348" t="str">
        <f t="shared" ca="1" si="25"/>
        <v>s</v>
      </c>
      <c r="EW13" s="348" t="str">
        <f t="shared" ca="1" si="25"/>
        <v>s</v>
      </c>
      <c r="EX13" s="348" t="str">
        <f t="shared" ca="1" si="25"/>
        <v>s</v>
      </c>
      <c r="EY13" s="348" t="str">
        <f t="shared" ca="1" si="25"/>
        <v>s</v>
      </c>
      <c r="EZ13" s="348" t="str">
        <f t="shared" ca="1" si="25"/>
        <v>s</v>
      </c>
      <c r="FA13" s="348" t="str">
        <f t="shared" ca="1" si="25"/>
        <v>s</v>
      </c>
      <c r="FB13" s="348" t="str">
        <f t="shared" ca="1" si="25"/>
        <v>s</v>
      </c>
      <c r="FC13" s="348" t="str">
        <f t="shared" ca="1" si="25"/>
        <v>s</v>
      </c>
      <c r="FD13" s="348" t="str">
        <f t="shared" ca="1" si="25"/>
        <v>s</v>
      </c>
      <c r="FE13" s="348" t="str">
        <f t="shared" ca="1" si="25"/>
        <v>s</v>
      </c>
      <c r="FF13" s="348" t="str">
        <f t="shared" ca="1" si="25"/>
        <v>s</v>
      </c>
      <c r="FG13" s="348">
        <f t="shared" ca="1" si="26"/>
        <v>31</v>
      </c>
      <c r="FH13" s="348">
        <f t="shared" ca="1" si="27"/>
        <v>0</v>
      </c>
      <c r="FI13" s="348" t="str">
        <f ca="1">IF(AND(YEAR(EA13)='P Gerais'!D11,MONTH(Lanc!EA13)=5,DAY(Lanc!EA13)&gt;1),"S","N")</f>
        <v>N</v>
      </c>
      <c r="FJ13" s="350">
        <f t="shared" ca="1" si="28"/>
        <v>0</v>
      </c>
      <c r="FK13" s="350">
        <f t="shared" si="29"/>
        <v>0</v>
      </c>
      <c r="FL13" s="359">
        <f t="shared" ca="1" si="30"/>
        <v>0</v>
      </c>
      <c r="FP13" s="349">
        <f ca="1">((FJ13-FL13-FK13+AZ13+AQ13+SUM(Z13:AA13)+SUM(AW13:AX13)+AK13)*IF('DB Func'!GG8="ok",'DB Func'!GD8,0))</f>
        <v>0</v>
      </c>
      <c r="FR13" s="361">
        <f t="shared" ca="1" si="31"/>
        <v>0</v>
      </c>
      <c r="GV13" s="49"/>
      <c r="GW13" s="49"/>
      <c r="GX13" s="49"/>
      <c r="GY13" s="49"/>
      <c r="GZ13" s="49"/>
      <c r="HA13" s="49"/>
      <c r="HB13" s="49"/>
      <c r="HC13" s="49"/>
    </row>
    <row r="14" spans="1:211" ht="30" customHeight="1" thickTop="1" thickBot="1">
      <c r="C14" s="154" t="str">
        <f ca="1">IF('DB Func'!B9="Funcionário 7","",'DB Func'!B9)</f>
        <v/>
      </c>
      <c r="D14" s="181">
        <f ca="1">'DB Func'!CH9</f>
        <v>0</v>
      </c>
      <c r="E14" s="156" t="str">
        <f ca="1">IF(C14="","-",IF(OR(terceiro!E14="MAI",terceiro!F14="MAI"),"Sim","Não"))</f>
        <v>-</v>
      </c>
      <c r="F14" s="182" t="str">
        <f ca="1">IF(C14="","-",IF(OR(Ferias!E14="MAI",Ferias!F14="MAI"),"Sim","Não"))</f>
        <v>-</v>
      </c>
      <c r="G14" s="182">
        <f ca="1">IF(C14="",0,IF(F14="Sim",IF(Ferias!E14="MAI",Ferias!I14,Ferias!J14),0))</f>
        <v>0</v>
      </c>
      <c r="H14" s="185"/>
      <c r="I14" s="185"/>
      <c r="J14" s="159">
        <f t="shared" ca="1" si="1"/>
        <v>0</v>
      </c>
      <c r="K14" s="152"/>
      <c r="L14" s="151"/>
      <c r="M14" s="189"/>
      <c r="N14" s="153"/>
      <c r="O14" s="48"/>
      <c r="P14" s="48"/>
      <c r="Q14" s="48"/>
      <c r="R14" s="49"/>
      <c r="S14" s="49"/>
      <c r="T14" s="49"/>
      <c r="U14" s="49"/>
      <c r="V14" s="49"/>
      <c r="W14" s="49"/>
      <c r="X14" s="49"/>
      <c r="Y14" s="49"/>
      <c r="Z14" s="49"/>
      <c r="AA14" s="49"/>
      <c r="AB14" s="48"/>
      <c r="AC14" s="48"/>
      <c r="AD14" s="49"/>
      <c r="AE14" s="49"/>
      <c r="AF14" s="314"/>
      <c r="AH14" s="155">
        <f ca="1">IF(AND('DB Func'!GE9="Abril",'DB Func'!BQ9="2 Parcelas"),(('auxiliar 13 sal'!G10/12*'DB Func'!GF9+AVERAGE('auxiliar 13 sal'!Q10:AB10)+AVERAGE('auxiliar 13 sal'!AE10:AP10)+'auxiliar 13 sal'!G10*'DB Func'!BN9+'auxiliar 13 sal'!G10*'DB Func'!BO9)/2),IF('DB Func'!GE9="Maio",IF('DB Func'!BQ9="Parcela Única",('auxiliar 13 sal'!G10/12*'DB Func'!GF9)+AVERAGE('auxiliar 13 sal'!Q10:AB10)+AVERAGE('auxiliar 13 sal'!AE10:AP10)+('auxiliar 13 sal'!G10*'DB Func'!BN9)+('auxiliar 13 sal'!G10*'DB Func'!BO9),IF('DB Func'!BQ9="2 Parcelas",(('auxiliar 13 sal'!G10/12*'DB Func'!GF9+AVERAGE('auxiliar 13 sal'!Q10:AB10)+AVERAGE('auxiliar 13 sal'!AE10:AP10)+'auxiliar 13 sal'!G10*'DB Func'!BN9+'auxiliar 13 sal'!G10*'DB Func'!BO9)/2))),0))</f>
        <v>0</v>
      </c>
      <c r="AK14" s="350">
        <f t="shared" ca="1" si="6"/>
        <v>0</v>
      </c>
      <c r="AL14" s="350">
        <f t="shared" ca="1" si="7"/>
        <v>0</v>
      </c>
      <c r="AM14" s="350">
        <f t="shared" ca="1" si="8"/>
        <v>0</v>
      </c>
      <c r="AN14" s="350">
        <f t="shared" ca="1" si="9"/>
        <v>0</v>
      </c>
      <c r="AO14" s="350">
        <f t="shared" ca="1" si="10"/>
        <v>0</v>
      </c>
      <c r="AP14" s="350">
        <f t="shared" ca="1" si="11"/>
        <v>0</v>
      </c>
      <c r="AQ14" s="350">
        <f t="shared" ca="1" si="12"/>
        <v>0</v>
      </c>
      <c r="AR14" s="350">
        <f>IF(OR(M14="",M14=0),0,((FJ14/220)*('Ho Ex'!$C$8+$AS$6))*M14)</f>
        <v>0</v>
      </c>
      <c r="AS14" s="350">
        <f>IF(OR(N14="",N14=0),0,((FJ14/220*('DB Func'!GD9+Lanc!$AS$6))*('Ho Ex'!$I$8+$AS$6))*(N14/52.5*60))</f>
        <v>0</v>
      </c>
      <c r="AT14" s="350">
        <f>IF(OR(M14="",M14=0),0,((FJ14/220)*('Ho Ex'!$J$8+$AS$6))*O14)</f>
        <v>0</v>
      </c>
      <c r="AU14" s="350">
        <f>IF(OR(M14="",M14=0),0,((FJ14/220)*('Ho Ex'!I17+$AS$6))*P14)</f>
        <v>0</v>
      </c>
      <c r="AV14" s="350">
        <f>IF(OR(M14="",M14=0),0,((FJ14/220)*('Ho Ex'!C17+$AS$6))*Q14)</f>
        <v>0</v>
      </c>
      <c r="AW14" s="350">
        <f ca="1">FJ14*'DB Func'!BN9</f>
        <v>0</v>
      </c>
      <c r="AX14" s="350">
        <f ca="1">FJ14*'DB Func'!BO9</f>
        <v>0</v>
      </c>
      <c r="AY14" s="364">
        <f ca="1">IF(FJ14=0,0,VLOOKUP(FJ14,'P Gerais'!$D$39:$G$41,3,TRUE)*Func7!$F$68)</f>
        <v>0</v>
      </c>
      <c r="AZ14" s="350">
        <f t="shared" si="13"/>
        <v>0</v>
      </c>
      <c r="BA14" s="350">
        <f ca="1">((FJ14-FL14-FK14+AZ14+AQ14+SUM(Z14:AA14)+SUM(AW14:AX14)+AK14)*IF('DB Func'!GG9="ok",'DB Func'!GD9,0))+(FJ14-FL14-FK14+AZ14+AQ14+SUM(Z14:AA14)+SUM(AW14:AX14))+AK14</f>
        <v>0</v>
      </c>
      <c r="BB14" s="355">
        <f ca="1">VLOOKUP(BA14,'P Gerais'!$D$22:$G$25,3,TRUE)</f>
        <v>0.08</v>
      </c>
      <c r="BC14" s="350">
        <f ca="1">IF(BA14&lt;'P Gerais'!$D$25,BA14*BB14,Lanc!BB14)</f>
        <v>0</v>
      </c>
      <c r="BD14" s="350">
        <f ca="1">BA14-BC14-('DB Func'!GB9*'P Gerais'!$D$35)</f>
        <v>0</v>
      </c>
      <c r="BE14" s="356">
        <f ca="1">VLOOKUP(BD14,'P Gerais'!$D$29:$F$33,3,TRUE)</f>
        <v>0</v>
      </c>
      <c r="BF14" s="350">
        <f t="shared" ca="1" si="14"/>
        <v>0</v>
      </c>
      <c r="BG14" s="350">
        <f ca="1">VLOOKUP(BD14,'P Gerais'!$D$29:$G$33,4,TRUE)</f>
        <v>0</v>
      </c>
      <c r="BH14" s="350">
        <f t="shared" ca="1" si="15"/>
        <v>0</v>
      </c>
      <c r="BI14" s="350">
        <f t="shared" ca="1" si="16"/>
        <v>0</v>
      </c>
      <c r="BJ14" s="348">
        <f ca="1">'DB Func'!G9</f>
        <v>0</v>
      </c>
      <c r="BK14" s="348">
        <f ca="1">'DB Func'!FW9</f>
        <v>0</v>
      </c>
      <c r="BL14" s="350">
        <f ca="1">D14*'P Gerais'!$D$13</f>
        <v>0</v>
      </c>
      <c r="BM14" s="350">
        <f ca="1">D14*'P Gerais'!$D$14</f>
        <v>0</v>
      </c>
      <c r="BN14" s="350">
        <f ca="1">D14*'P Gerais'!$D$16</f>
        <v>0</v>
      </c>
      <c r="BO14" s="350">
        <f ca="1">D14*'P Gerais'!$D$17</f>
        <v>0</v>
      </c>
      <c r="BP14" s="350">
        <f ca="1">D14*'P Gerais'!$D$18</f>
        <v>0</v>
      </c>
      <c r="BQ14" s="355">
        <f ca="1">VLOOKUP(D14,'P Gerais'!$D$22:$G$24,3,TRUE)</f>
        <v>0.08</v>
      </c>
      <c r="BR14" s="355">
        <f ca="1">VLOOKUP(D14,'P Gerais'!$D$29:$G$33,3,TRUE)</f>
        <v>0</v>
      </c>
      <c r="BS14" s="355">
        <f ca="1">'DB Func'!BN9</f>
        <v>0</v>
      </c>
      <c r="BT14" s="355">
        <f ca="1">'DB Func'!BO9</f>
        <v>0</v>
      </c>
      <c r="BU14" s="355">
        <f ca="1">'DB Func'!FX9</f>
        <v>0</v>
      </c>
      <c r="BV14" s="350">
        <f t="shared" ca="1" si="17"/>
        <v>-0.08</v>
      </c>
      <c r="BW14" s="350">
        <f ca="1">BV14-'DB Func'!GC9</f>
        <v>-0.08</v>
      </c>
      <c r="BX14" s="348">
        <f ca="1">IFERROR(VLOOKUP(BW14,'P Gerais'!$D$29:$G$33,3,TRUE)*BW14,0)</f>
        <v>0</v>
      </c>
      <c r="BY14" s="350">
        <f ca="1">IFERROR(BX14-VLOOKUP(BW14,'P Gerais'!$D$29:$H$33,4,TRUE),0)</f>
        <v>0</v>
      </c>
      <c r="BZ14" s="350">
        <f ca="1">D14*'DB Func'!GD9</f>
        <v>0</v>
      </c>
      <c r="CB14" s="350">
        <f t="shared" ca="1" si="18"/>
        <v>0</v>
      </c>
      <c r="CC14" s="350">
        <f t="shared" si="19"/>
        <v>0</v>
      </c>
      <c r="CD14" s="350">
        <f t="shared" si="20"/>
        <v>0</v>
      </c>
      <c r="CF14" s="348" t="str">
        <f t="shared" ca="1" si="21"/>
        <v>não</v>
      </c>
      <c r="CG14" s="348">
        <f ca="1">IF($CH$8=1,DAY('DB Func'!C9),0)</f>
        <v>0</v>
      </c>
      <c r="CH14" s="348">
        <f ca="1">IF(CI14=0,0,MONTH('DB Func'!C9))</f>
        <v>0</v>
      </c>
      <c r="CI14" s="348">
        <f ca="1">IF('P Gerais'!D12=YEAR('DB Func'!C9),YEAR('DB Func'!C9),0)</f>
        <v>0</v>
      </c>
      <c r="CJ14" s="352">
        <v>37</v>
      </c>
      <c r="CK14" s="349"/>
      <c r="CL14" s="348" t="str">
        <f ca="1">IF(ISERROR(HLOOKUP(CL12,$DS$7:$DY14,$DZ14,FALSE)),"N",HLOOKUP(CL12,$DS$7:$DY14,$DZ14,FALSE))</f>
        <v>N</v>
      </c>
      <c r="CM14" s="348" t="str">
        <f>IF(ISERROR(HLOOKUP(CM12,$DS$7:$DY14,$DZ14,FALSE)),"N",HLOOKUP(CM12,$DS$7:$DY14,$DZ14,FALSE))</f>
        <v>N</v>
      </c>
      <c r="CN14" s="348" t="str">
        <f ca="1">IF(ISERROR(HLOOKUP(CN12,$DS$7:$DY14,$DZ14,FALSE)),"N",HLOOKUP(CN12,$DS$7:$DY14,$DZ14,FALSE))</f>
        <v>N</v>
      </c>
      <c r="CO14" s="348" t="str">
        <f ca="1">IF(ISERROR(HLOOKUP(CO12,$DS$7:$DY14,$DZ14,FALSE)),"N",HLOOKUP(CO12,$DS$7:$DY14,$DZ14,FALSE))</f>
        <v>N</v>
      </c>
      <c r="CP14" s="348" t="str">
        <f ca="1">IF(ISERROR(HLOOKUP(CP12,$DS$7:$DY14,$DZ14,FALSE)),"N",HLOOKUP(CP12,$DS$7:$DY14,$DZ14,FALSE))</f>
        <v>N</v>
      </c>
      <c r="CQ14" s="348" t="str">
        <f ca="1">IF(ISERROR(HLOOKUP(CQ12,$DS$7:$DY14,$DZ14,FALSE)),"N",HLOOKUP(CQ12,$DS$7:$DY14,$DZ14,FALSE))</f>
        <v>N</v>
      </c>
      <c r="CR14" s="348" t="str">
        <f ca="1">IF(ISERROR(HLOOKUP(CR12,$DS$7:$DY14,$DZ14,FALSE)),"N",HLOOKUP(CR12,$DS$7:$DY14,$DZ14,FALSE))</f>
        <v>N</v>
      </c>
      <c r="CS14" s="348" t="str">
        <f ca="1">IF(ISERROR(HLOOKUP(CS12,$DS$7:$DY14,$DZ14,FALSE)),"N",HLOOKUP(CS12,$DS$7:$DY14,$DZ14,FALSE))</f>
        <v>N</v>
      </c>
      <c r="CT14" s="348" t="str">
        <f>IF(ISERROR(HLOOKUP(CT12,$DS$7:$DY14,$DZ14,FALSE)),"N",HLOOKUP(CT12,$DS$7:$DY14,$DZ14,FALSE))</f>
        <v>N</v>
      </c>
      <c r="CU14" s="348" t="str">
        <f ca="1">IF(ISERROR(HLOOKUP(CU12,$DS$7:$DY14,$DZ14,FALSE)),"N",HLOOKUP(CU12,$DS$7:$DY14,$DZ14,FALSE))</f>
        <v>N</v>
      </c>
      <c r="CV14" s="348" t="str">
        <f ca="1">IF(ISERROR(HLOOKUP(CV12,$DS$7:$DY14,$DZ14,FALSE)),"N",HLOOKUP(CV12,$DS$7:$DY14,$DZ14,FALSE))</f>
        <v>N</v>
      </c>
      <c r="CW14" s="348" t="str">
        <f ca="1">IF(ISERROR(HLOOKUP(CW12,$DS$7:$DY14,$DZ14,FALSE)),"N",HLOOKUP(CW12,$DS$7:$DY14,$DZ14,FALSE))</f>
        <v>N</v>
      </c>
      <c r="CX14" s="348" t="str">
        <f ca="1">IF(ISERROR(HLOOKUP(CX12,$DS$7:$DY14,$DZ14,FALSE)),"N",HLOOKUP(CX12,$DS$7:$DY14,$DZ14,FALSE))</f>
        <v>N</v>
      </c>
      <c r="CY14" s="348" t="str">
        <f ca="1">IF(ISERROR(HLOOKUP(CY12,$DS$7:$DY14,$DZ14,FALSE)),"N",HLOOKUP(CY12,$DS$7:$DY14,$DZ14,FALSE))</f>
        <v>N</v>
      </c>
      <c r="CZ14" s="348" t="str">
        <f ca="1">IF(ISERROR(HLOOKUP(CZ12,$DS$7:$DY14,$DZ14,FALSE)),"N",HLOOKUP(CZ12,$DS$7:$DY14,$DZ14,FALSE))</f>
        <v>N</v>
      </c>
      <c r="DA14" s="348" t="str">
        <f>IF(ISERROR(HLOOKUP(DA12,$DS$7:$DY14,$DZ14,FALSE)),"N",HLOOKUP(DA12,$DS$7:$DY14,$DZ14,FALSE))</f>
        <v>N</v>
      </c>
      <c r="DB14" s="348" t="str">
        <f ca="1">IF(ISERROR(HLOOKUP(DB12,$DS$7:$DY14,$DZ14,FALSE)),"N",HLOOKUP(DB12,$DS$7:$DY14,$DZ14,FALSE))</f>
        <v>N</v>
      </c>
      <c r="DC14" s="348" t="str">
        <f ca="1">IF(ISERROR(HLOOKUP(DC12,$DS$7:$DY14,$DZ14,FALSE)),"N",HLOOKUP(DC12,$DS$7:$DY14,$DZ14,FALSE))</f>
        <v>N</v>
      </c>
      <c r="DD14" s="348" t="str">
        <f ca="1">IF(ISERROR(HLOOKUP(DD12,$DS$7:$DY14,$DZ14,FALSE)),"N",HLOOKUP(DD12,$DS$7:$DY14,$DZ14,FALSE))</f>
        <v>N</v>
      </c>
      <c r="DE14" s="348" t="str">
        <f ca="1">IF(ISERROR(HLOOKUP(DE12,$DS$7:$DY14,$DZ14,FALSE)),"N",HLOOKUP(DE12,$DS$7:$DY14,$DZ14,FALSE))</f>
        <v>N</v>
      </c>
      <c r="DF14" s="348" t="str">
        <f ca="1">IF(ISERROR(HLOOKUP(DF12,$DS$7:$DY14,$DZ14,FALSE)),"N",HLOOKUP(DF12,$DS$7:$DY14,$DZ14,FALSE))</f>
        <v>N</v>
      </c>
      <c r="DG14" s="348" t="str">
        <f ca="1">IF(ISERROR(HLOOKUP(DG12,$DS$7:$DY14,$DZ14,FALSE)),"N",HLOOKUP(DG12,$DS$7:$DY14,$DZ14,FALSE))</f>
        <v>N</v>
      </c>
      <c r="DH14" s="348" t="str">
        <f>IF(ISERROR(HLOOKUP(DH12,$DS$7:$DY14,$DZ14,FALSE)),"N",HLOOKUP(DH12,$DS$7:$DY14,$DZ14,FALSE))</f>
        <v>N</v>
      </c>
      <c r="DI14" s="348" t="str">
        <f ca="1">IF(ISERROR(HLOOKUP(DI12,$DS$7:$DY14,$DZ14,FALSE)),"N",HLOOKUP(DI12,$DS$7:$DY14,$DZ14,FALSE))</f>
        <v>N</v>
      </c>
      <c r="DJ14" s="348" t="str">
        <f ca="1">IF(ISERROR(HLOOKUP(DJ12,$DS$7:$DY14,$DZ14,FALSE)),"N",HLOOKUP(DJ12,$DS$7:$DY14,$DZ14,FALSE))</f>
        <v>N</v>
      </c>
      <c r="DK14" s="348" t="str">
        <f ca="1">IF(ISERROR(HLOOKUP(DK12,$DS$7:$DY14,$DZ14,FALSE)),"N",HLOOKUP(DK12,$DS$7:$DY14,$DZ14,FALSE))</f>
        <v>N</v>
      </c>
      <c r="DL14" s="348" t="str">
        <f ca="1">IF(ISERROR(HLOOKUP(DL12,$DS$7:$DY14,$DZ14,FALSE)),"N",HLOOKUP(DL12,$DS$7:$DY14,$DZ14,FALSE))</f>
        <v>N</v>
      </c>
      <c r="DM14" s="348" t="str">
        <f ca="1">IF(ISERROR(HLOOKUP(DM12,$DS$7:$DY14,$DZ14,FALSE)),"N",HLOOKUP(DM12,$DS$7:$DY14,$DZ14,FALSE))</f>
        <v>N</v>
      </c>
      <c r="DN14" s="348" t="str">
        <f ca="1">IF(ISERROR(HLOOKUP(DN12,$DS$7:$DY14,$DZ14,FALSE)),"N",HLOOKUP(DN12,$DS$7:$DY14,$DZ14,FALSE))</f>
        <v>N</v>
      </c>
      <c r="DO14" s="348" t="str">
        <f>IF(ISERROR(HLOOKUP(DO12,$DS$7:$DY14,$DZ14,FALSE)),"N",HLOOKUP(DO12,$DS$7:$DY14,$DZ14,FALSE))</f>
        <v>N</v>
      </c>
      <c r="DP14" s="348" t="str">
        <f ca="1">IF(ISERROR(HLOOKUP(DP12,$DS$7:$DY14,$DZ14,FALSE)),"N",HLOOKUP(DP12,$DS$7:$DY14,$DZ14,FALSE))</f>
        <v>N</v>
      </c>
      <c r="DQ14" s="348">
        <f t="shared" ca="1" si="22"/>
        <v>0</v>
      </c>
      <c r="DR14" s="348">
        <f t="shared" ca="1" si="23"/>
        <v>31</v>
      </c>
      <c r="DS14" s="348" t="str">
        <f>IF('DB Func'!M9&gt;0,"S","N")</f>
        <v>N</v>
      </c>
      <c r="DT14" s="348" t="str">
        <f>IF('DB Func'!R9&gt;0,"S","N")</f>
        <v>N</v>
      </c>
      <c r="DU14" s="348" t="str">
        <f>IF('DB Func'!W9&gt;0,"S","N")</f>
        <v>N</v>
      </c>
      <c r="DV14" s="348" t="str">
        <f>IF('DB Func'!AB9&gt;0,"S","N")</f>
        <v>N</v>
      </c>
      <c r="DW14" s="348" t="str">
        <f>IF('DB Func'!AG9&gt;0,"S","N")</f>
        <v>N</v>
      </c>
      <c r="DX14" s="348" t="str">
        <f>IF('DB Func'!AL9&gt;0,"S","N")</f>
        <v>N</v>
      </c>
      <c r="DY14" s="348" t="str">
        <f>IF('DB Func'!AQ9&gt;0,"S","N")</f>
        <v>N</v>
      </c>
      <c r="DZ14" s="348">
        <v>8</v>
      </c>
      <c r="EA14" s="357">
        <f ca="1">'DB Func'!C9</f>
        <v>0</v>
      </c>
      <c r="EB14" s="348" t="str">
        <f t="shared" ca="1" si="24"/>
        <v>s</v>
      </c>
      <c r="EC14" s="348" t="str">
        <f t="shared" ca="1" si="24"/>
        <v>s</v>
      </c>
      <c r="ED14" s="348" t="str">
        <f t="shared" ca="1" si="24"/>
        <v>s</v>
      </c>
      <c r="EE14" s="348" t="str">
        <f t="shared" ca="1" si="24"/>
        <v>s</v>
      </c>
      <c r="EF14" s="348" t="str">
        <f t="shared" ca="1" si="24"/>
        <v>s</v>
      </c>
      <c r="EG14" s="348" t="str">
        <f t="shared" ca="1" si="24"/>
        <v>s</v>
      </c>
      <c r="EH14" s="348" t="str">
        <f t="shared" ca="1" si="24"/>
        <v>s</v>
      </c>
      <c r="EI14" s="348" t="str">
        <f t="shared" ca="1" si="24"/>
        <v>s</v>
      </c>
      <c r="EJ14" s="348" t="str">
        <f t="shared" ca="1" si="24"/>
        <v>s</v>
      </c>
      <c r="EK14" s="348" t="str">
        <f t="shared" ca="1" si="24"/>
        <v>s</v>
      </c>
      <c r="EL14" s="348" t="str">
        <f t="shared" ca="1" si="24"/>
        <v>s</v>
      </c>
      <c r="EM14" s="348" t="str">
        <f t="shared" ca="1" si="24"/>
        <v>s</v>
      </c>
      <c r="EN14" s="348" t="str">
        <f t="shared" ca="1" si="24"/>
        <v>s</v>
      </c>
      <c r="EO14" s="348" t="str">
        <f t="shared" ca="1" si="24"/>
        <v>s</v>
      </c>
      <c r="EP14" s="348" t="str">
        <f t="shared" ca="1" si="24"/>
        <v>s</v>
      </c>
      <c r="EQ14" s="348" t="str">
        <f t="shared" ca="1" si="24"/>
        <v>s</v>
      </c>
      <c r="ER14" s="348" t="str">
        <f t="shared" ca="1" si="25"/>
        <v>s</v>
      </c>
      <c r="ES14" s="348" t="str">
        <f t="shared" ca="1" si="25"/>
        <v>s</v>
      </c>
      <c r="ET14" s="348" t="str">
        <f t="shared" ca="1" si="25"/>
        <v>s</v>
      </c>
      <c r="EU14" s="348" t="str">
        <f t="shared" ca="1" si="25"/>
        <v>s</v>
      </c>
      <c r="EV14" s="348" t="str">
        <f t="shared" ca="1" si="25"/>
        <v>s</v>
      </c>
      <c r="EW14" s="348" t="str">
        <f t="shared" ca="1" si="25"/>
        <v>s</v>
      </c>
      <c r="EX14" s="348" t="str">
        <f t="shared" ca="1" si="25"/>
        <v>s</v>
      </c>
      <c r="EY14" s="348" t="str">
        <f t="shared" ca="1" si="25"/>
        <v>s</v>
      </c>
      <c r="EZ14" s="348" t="str">
        <f t="shared" ca="1" si="25"/>
        <v>s</v>
      </c>
      <c r="FA14" s="348" t="str">
        <f t="shared" ca="1" si="25"/>
        <v>s</v>
      </c>
      <c r="FB14" s="348" t="str">
        <f t="shared" ca="1" si="25"/>
        <v>s</v>
      </c>
      <c r="FC14" s="348" t="str">
        <f t="shared" ca="1" si="25"/>
        <v>s</v>
      </c>
      <c r="FD14" s="348" t="str">
        <f t="shared" ca="1" si="25"/>
        <v>s</v>
      </c>
      <c r="FE14" s="348" t="str">
        <f t="shared" ca="1" si="25"/>
        <v>s</v>
      </c>
      <c r="FF14" s="348" t="str">
        <f t="shared" ca="1" si="25"/>
        <v>s</v>
      </c>
      <c r="FG14" s="348">
        <f t="shared" ca="1" si="26"/>
        <v>31</v>
      </c>
      <c r="FH14" s="348">
        <f t="shared" ca="1" si="27"/>
        <v>0</v>
      </c>
      <c r="FI14" s="348" t="str">
        <f ca="1">IF(AND(YEAR(EA14)='P Gerais'!D12,MONTH(Lanc!EA14)=5,DAY(Lanc!EA14)&gt;1),"S","N")</f>
        <v>N</v>
      </c>
      <c r="FJ14" s="350">
        <f t="shared" ca="1" si="28"/>
        <v>0</v>
      </c>
      <c r="FK14" s="350">
        <f t="shared" si="29"/>
        <v>0</v>
      </c>
      <c r="FL14" s="359">
        <f t="shared" ca="1" si="30"/>
        <v>0</v>
      </c>
      <c r="FP14" s="349">
        <f ca="1">((FJ14-FL14-FK14+AZ14+AQ14+SUM(Z14:AA14)+SUM(AW14:AX14)+AK14)*IF('DB Func'!GG9="ok",'DB Func'!GD9,0))</f>
        <v>0</v>
      </c>
      <c r="FR14" s="361">
        <f t="shared" ca="1" si="31"/>
        <v>0</v>
      </c>
      <c r="GV14" s="49"/>
      <c r="GW14" s="49"/>
      <c r="GX14" s="49"/>
      <c r="GY14" s="49"/>
      <c r="GZ14" s="49"/>
      <c r="HA14" s="49"/>
      <c r="HB14" s="49"/>
      <c r="HC14" s="49"/>
    </row>
    <row r="15" spans="1:211" ht="30" customHeight="1" thickTop="1" thickBot="1">
      <c r="C15" s="154" t="str">
        <f ca="1">IF('DB Func'!B10="Funcionário 8","",'DB Func'!B10)</f>
        <v/>
      </c>
      <c r="D15" s="181">
        <f ca="1">'DB Func'!CH10</f>
        <v>0</v>
      </c>
      <c r="E15" s="156" t="str">
        <f ca="1">IF(C15="","-",IF(OR(terceiro!E15="MAI",terceiro!F15="MAI"),"Sim","Não"))</f>
        <v>-</v>
      </c>
      <c r="F15" s="182" t="str">
        <f ca="1">IF(C15="","-",IF(OR(Ferias!E15="MAI",Ferias!F15="MAI"),"Sim","Não"))</f>
        <v>-</v>
      </c>
      <c r="G15" s="182">
        <f ca="1">IF(C15="",0,IF(F15="Sim",IF(Ferias!E15="MAI",Ferias!I15,Ferias!J15),0))</f>
        <v>0</v>
      </c>
      <c r="H15" s="185"/>
      <c r="I15" s="185"/>
      <c r="J15" s="159">
        <f t="shared" ca="1" si="1"/>
        <v>0</v>
      </c>
      <c r="K15" s="152"/>
      <c r="L15" s="151"/>
      <c r="M15" s="189"/>
      <c r="N15" s="153"/>
      <c r="O15" s="48"/>
      <c r="P15" s="48"/>
      <c r="Q15" s="48"/>
      <c r="R15" s="49"/>
      <c r="S15" s="49"/>
      <c r="T15" s="49"/>
      <c r="U15" s="49"/>
      <c r="V15" s="49"/>
      <c r="W15" s="49"/>
      <c r="X15" s="49"/>
      <c r="Y15" s="49"/>
      <c r="Z15" s="49"/>
      <c r="AA15" s="49"/>
      <c r="AB15" s="48"/>
      <c r="AC15" s="48"/>
      <c r="AD15" s="49"/>
      <c r="AE15" s="49"/>
      <c r="AF15" s="314"/>
      <c r="AH15" s="155">
        <f ca="1">IF(AND('DB Func'!GE10="Abril",'DB Func'!BQ10="2 Parcelas"),(('auxiliar 13 sal'!G11/12*'DB Func'!GF10+AVERAGE('auxiliar 13 sal'!Q11:AB11)+AVERAGE('auxiliar 13 sal'!AE11:AP11)+'auxiliar 13 sal'!G11*'DB Func'!BN10+'auxiliar 13 sal'!G11*'DB Func'!BO10)/2),IF('DB Func'!GE10="Maio",IF('DB Func'!BQ10="Parcela Única",('auxiliar 13 sal'!G11/12*'DB Func'!GF10)+AVERAGE('auxiliar 13 sal'!Q11:AB11)+AVERAGE('auxiliar 13 sal'!AE11:AP11)+('auxiliar 13 sal'!G11*'DB Func'!BN10)+('auxiliar 13 sal'!G11*'DB Func'!BO10),IF('DB Func'!BQ10="2 Parcelas",(('auxiliar 13 sal'!G11/12*'DB Func'!GF10+AVERAGE('auxiliar 13 sal'!Q11:AB11)+AVERAGE('auxiliar 13 sal'!AE11:AP11)+'auxiliar 13 sal'!G11*'DB Func'!BN10+'auxiliar 13 sal'!G11*'DB Func'!BO10)/2))),0))</f>
        <v>0</v>
      </c>
      <c r="AK15" s="350">
        <f t="shared" ca="1" si="6"/>
        <v>0</v>
      </c>
      <c r="AL15" s="350">
        <f t="shared" ca="1" si="7"/>
        <v>0</v>
      </c>
      <c r="AM15" s="350">
        <f t="shared" ca="1" si="8"/>
        <v>0</v>
      </c>
      <c r="AN15" s="350">
        <f t="shared" ca="1" si="9"/>
        <v>0</v>
      </c>
      <c r="AO15" s="350">
        <f t="shared" ca="1" si="10"/>
        <v>0</v>
      </c>
      <c r="AP15" s="350">
        <f t="shared" ca="1" si="11"/>
        <v>0</v>
      </c>
      <c r="AQ15" s="350">
        <f t="shared" ca="1" si="12"/>
        <v>0</v>
      </c>
      <c r="AR15" s="350">
        <f>IF(OR(M15="",M15=0),0,((FJ15/220)*('Ho Ex'!$C$8+$AS$6))*M15)</f>
        <v>0</v>
      </c>
      <c r="AS15" s="350">
        <f>IF(OR(N15="",N15=0),0,((FJ15/220*('DB Func'!GD10+Lanc!$AS$6))*('Ho Ex'!$I$8+$AS$6))*(N15/52.5*60))</f>
        <v>0</v>
      </c>
      <c r="AT15" s="350">
        <f>IF(OR(M15="",M15=0),0,((FJ15/220)*('Ho Ex'!$J$8+$AS$6))*O15)</f>
        <v>0</v>
      </c>
      <c r="AU15" s="350">
        <f>IF(OR(M15="",M15=0),0,((FJ15/220)*('Ho Ex'!I18+$AS$6))*P15)</f>
        <v>0</v>
      </c>
      <c r="AV15" s="350">
        <f>IF(OR(M15="",M15=0),0,((FJ15/220)*('Ho Ex'!C18+$AS$6))*Q15)</f>
        <v>0</v>
      </c>
      <c r="AW15" s="350">
        <f ca="1">FJ15*'DB Func'!BN10</f>
        <v>0</v>
      </c>
      <c r="AX15" s="350">
        <f ca="1">FJ15*'DB Func'!BO10</f>
        <v>0</v>
      </c>
      <c r="AY15" s="364">
        <f ca="1">IF(FJ15=0,0,VLOOKUP(FJ15,'P Gerais'!$D$39:$G$41,3,TRUE)*Func8!$F$68)</f>
        <v>0</v>
      </c>
      <c r="AZ15" s="350">
        <f t="shared" si="13"/>
        <v>0</v>
      </c>
      <c r="BA15" s="350">
        <f ca="1">((FJ15-FL15-FK15+AZ15+AQ15+SUM(Z15:AA15)+SUM(AW15:AX15)+AK15)*IF('DB Func'!GG10="ok",'DB Func'!GD10,0))+(FJ15-FL15-FK15+AZ15+AQ15+SUM(Z15:AA15)+SUM(AW15:AX15))+AK15</f>
        <v>0</v>
      </c>
      <c r="BB15" s="355">
        <f ca="1">VLOOKUP(BA15,'P Gerais'!$D$22:$G$25,3,TRUE)</f>
        <v>0.08</v>
      </c>
      <c r="BC15" s="350">
        <f ca="1">IF(BA15&lt;'P Gerais'!$D$25,BA15*BB15,Lanc!BB15)</f>
        <v>0</v>
      </c>
      <c r="BD15" s="350">
        <f ca="1">BA15-BC15-('DB Func'!GB10*'P Gerais'!$D$35)</f>
        <v>0</v>
      </c>
      <c r="BE15" s="356">
        <f ca="1">VLOOKUP(BD15,'P Gerais'!$D$29:$F$33,3,TRUE)</f>
        <v>0</v>
      </c>
      <c r="BF15" s="350">
        <f t="shared" ca="1" si="14"/>
        <v>0</v>
      </c>
      <c r="BG15" s="350">
        <f ca="1">VLOOKUP(BD15,'P Gerais'!$D$29:$G$33,4,TRUE)</f>
        <v>0</v>
      </c>
      <c r="BH15" s="350">
        <f t="shared" ca="1" si="15"/>
        <v>0</v>
      </c>
      <c r="BI15" s="350">
        <f t="shared" ca="1" si="16"/>
        <v>0</v>
      </c>
      <c r="BJ15" s="348">
        <f ca="1">'DB Func'!G10</f>
        <v>0</v>
      </c>
      <c r="BK15" s="348">
        <f ca="1">'DB Func'!FW10</f>
        <v>0</v>
      </c>
      <c r="BL15" s="350">
        <f ca="1">D15*'P Gerais'!$D$13</f>
        <v>0</v>
      </c>
      <c r="BM15" s="350">
        <f ca="1">D15*'P Gerais'!$D$14</f>
        <v>0</v>
      </c>
      <c r="BN15" s="350">
        <f ca="1">D15*'P Gerais'!$D$16</f>
        <v>0</v>
      </c>
      <c r="BO15" s="350">
        <f ca="1">D15*'P Gerais'!$D$17</f>
        <v>0</v>
      </c>
      <c r="BP15" s="350">
        <f ca="1">D15*'P Gerais'!$D$18</f>
        <v>0</v>
      </c>
      <c r="BQ15" s="355">
        <f ca="1">VLOOKUP(D15,'P Gerais'!$D$22:$G$24,3,TRUE)</f>
        <v>0.08</v>
      </c>
      <c r="BR15" s="355">
        <f ca="1">VLOOKUP(D15,'P Gerais'!$D$29:$G$33,3,TRUE)</f>
        <v>0</v>
      </c>
      <c r="BS15" s="355">
        <f ca="1">'DB Func'!BN10</f>
        <v>0</v>
      </c>
      <c r="BT15" s="355">
        <f ca="1">'DB Func'!BO10</f>
        <v>0</v>
      </c>
      <c r="BU15" s="355">
        <f ca="1">'DB Func'!FX10</f>
        <v>0</v>
      </c>
      <c r="BV15" s="350">
        <f t="shared" ca="1" si="17"/>
        <v>-0.08</v>
      </c>
      <c r="BW15" s="350">
        <f ca="1">BV15-'DB Func'!GC10</f>
        <v>-0.08</v>
      </c>
      <c r="BX15" s="348">
        <f ca="1">IFERROR(VLOOKUP(BW15,'P Gerais'!$D$29:$G$33,3,TRUE)*BW15,0)</f>
        <v>0</v>
      </c>
      <c r="BY15" s="350">
        <f ca="1">IFERROR(BX15-VLOOKUP(BW15,'P Gerais'!$D$29:$H$33,4,TRUE),0)</f>
        <v>0</v>
      </c>
      <c r="BZ15" s="350">
        <f ca="1">D15*'DB Func'!GD10</f>
        <v>0</v>
      </c>
      <c r="CB15" s="350">
        <f t="shared" ca="1" si="18"/>
        <v>0</v>
      </c>
      <c r="CC15" s="350">
        <f t="shared" si="19"/>
        <v>0</v>
      </c>
      <c r="CD15" s="350">
        <f t="shared" si="20"/>
        <v>0</v>
      </c>
      <c r="CF15" s="348" t="str">
        <f t="shared" ca="1" si="21"/>
        <v>não</v>
      </c>
      <c r="CG15" s="348">
        <f ca="1">IF($CH$8=1,DAY('DB Func'!C10),0)</f>
        <v>0</v>
      </c>
      <c r="CH15" s="348">
        <f ca="1">IF(CI15=0,0,MONTH('DB Func'!C10))</f>
        <v>0</v>
      </c>
      <c r="CI15" s="348">
        <f ca="1">IF('P Gerais'!D13=YEAR('DB Func'!C10),YEAR('DB Func'!C10),0)</f>
        <v>0</v>
      </c>
      <c r="CJ15" s="352">
        <v>38</v>
      </c>
      <c r="CK15" s="349"/>
      <c r="CL15" s="348" t="str">
        <f>IF(ISERROR(HLOOKUP(CL13,$DS$7:$DY15,$DZ15,FALSE)),"N",HLOOKUP(CL13,$DS$7:$DY15,$DZ15,FALSE))</f>
        <v>N</v>
      </c>
      <c r="CM15" s="348" t="str">
        <f>IF(ISERROR(HLOOKUP(CM13,$DS$7:$DY15,$DZ15,FALSE)),"N",HLOOKUP(CM13,$DS$7:$DY15,$DZ15,FALSE))</f>
        <v>N</v>
      </c>
      <c r="CN15" s="348" t="str">
        <f>IF(ISERROR(HLOOKUP(CN13,$DS$7:$DY15,$DZ15,FALSE)),"N",HLOOKUP(CN13,$DS$7:$DY15,$DZ15,FALSE))</f>
        <v>N</v>
      </c>
      <c r="CO15" s="348" t="str">
        <f>IF(ISERROR(HLOOKUP(CO13,$DS$7:$DY15,$DZ15,FALSE)),"N",HLOOKUP(CO13,$DS$7:$DY15,$DZ15,FALSE))</f>
        <v>N</v>
      </c>
      <c r="CP15" s="348" t="str">
        <f>IF(ISERROR(HLOOKUP(CP13,$DS$7:$DY15,$DZ15,FALSE)),"N",HLOOKUP(CP13,$DS$7:$DY15,$DZ15,FALSE))</f>
        <v>N</v>
      </c>
      <c r="CQ15" s="348" t="str">
        <f>IF(ISERROR(HLOOKUP(CQ13,$DS$7:$DY15,$DZ15,FALSE)),"N",HLOOKUP(CQ13,$DS$7:$DY15,$DZ15,FALSE))</f>
        <v>N</v>
      </c>
      <c r="CR15" s="348" t="str">
        <f>IF(ISERROR(HLOOKUP(CR13,$DS$7:$DY15,$DZ15,FALSE)),"N",HLOOKUP(CR13,$DS$7:$DY15,$DZ15,FALSE))</f>
        <v>N</v>
      </c>
      <c r="CS15" s="348" t="str">
        <f>IF(ISERROR(HLOOKUP(CS13,$DS$7:$DY15,$DZ15,FALSE)),"N",HLOOKUP(CS13,$DS$7:$DY15,$DZ15,FALSE))</f>
        <v>N</v>
      </c>
      <c r="CT15" s="348" t="str">
        <f>IF(ISERROR(HLOOKUP(CT13,$DS$7:$DY15,$DZ15,FALSE)),"N",HLOOKUP(CT13,$DS$7:$DY15,$DZ15,FALSE))</f>
        <v>N</v>
      </c>
      <c r="CU15" s="348" t="str">
        <f>IF(ISERROR(HLOOKUP(CU13,$DS$7:$DY15,$DZ15,FALSE)),"N",HLOOKUP(CU13,$DS$7:$DY15,$DZ15,FALSE))</f>
        <v>N</v>
      </c>
      <c r="CV15" s="348" t="str">
        <f>IF(ISERROR(HLOOKUP(CV13,$DS$7:$DY15,$DZ15,FALSE)),"N",HLOOKUP(CV13,$DS$7:$DY15,$DZ15,FALSE))</f>
        <v>N</v>
      </c>
      <c r="CW15" s="348" t="str">
        <f>IF(ISERROR(HLOOKUP(CW13,$DS$7:$DY15,$DZ15,FALSE)),"N",HLOOKUP(CW13,$DS$7:$DY15,$DZ15,FALSE))</f>
        <v>N</v>
      </c>
      <c r="CX15" s="348" t="str">
        <f>IF(ISERROR(HLOOKUP(CX13,$DS$7:$DY15,$DZ15,FALSE)),"N",HLOOKUP(CX13,$DS$7:$DY15,$DZ15,FALSE))</f>
        <v>N</v>
      </c>
      <c r="CY15" s="348" t="str">
        <f>IF(ISERROR(HLOOKUP(CY13,$DS$7:$DY15,$DZ15,FALSE)),"N",HLOOKUP(CY13,$DS$7:$DY15,$DZ15,FALSE))</f>
        <v>N</v>
      </c>
      <c r="CZ15" s="348" t="str">
        <f>IF(ISERROR(HLOOKUP(CZ13,$DS$7:$DY15,$DZ15,FALSE)),"N",HLOOKUP(CZ13,$DS$7:$DY15,$DZ15,FALSE))</f>
        <v>N</v>
      </c>
      <c r="DA15" s="348" t="str">
        <f>IF(ISERROR(HLOOKUP(DA13,$DS$7:$DY15,$DZ15,FALSE)),"N",HLOOKUP(DA13,$DS$7:$DY15,$DZ15,FALSE))</f>
        <v>N</v>
      </c>
      <c r="DB15" s="348" t="str">
        <f>IF(ISERROR(HLOOKUP(DB13,$DS$7:$DY15,$DZ15,FALSE)),"N",HLOOKUP(DB13,$DS$7:$DY15,$DZ15,FALSE))</f>
        <v>N</v>
      </c>
      <c r="DC15" s="348" t="str">
        <f>IF(ISERROR(HLOOKUP(DC13,$DS$7:$DY15,$DZ15,FALSE)),"N",HLOOKUP(DC13,$DS$7:$DY15,$DZ15,FALSE))</f>
        <v>N</v>
      </c>
      <c r="DD15" s="348" t="str">
        <f>IF(ISERROR(HLOOKUP(DD13,$DS$7:$DY15,$DZ15,FALSE)),"N",HLOOKUP(DD13,$DS$7:$DY15,$DZ15,FALSE))</f>
        <v>N</v>
      </c>
      <c r="DE15" s="348" t="str">
        <f>IF(ISERROR(HLOOKUP(DE13,$DS$7:$DY15,$DZ15,FALSE)),"N",HLOOKUP(DE13,$DS$7:$DY15,$DZ15,FALSE))</f>
        <v>N</v>
      </c>
      <c r="DF15" s="348" t="str">
        <f>IF(ISERROR(HLOOKUP(DF13,$DS$7:$DY15,$DZ15,FALSE)),"N",HLOOKUP(DF13,$DS$7:$DY15,$DZ15,FALSE))</f>
        <v>N</v>
      </c>
      <c r="DG15" s="348" t="str">
        <f>IF(ISERROR(HLOOKUP(DG13,$DS$7:$DY15,$DZ15,FALSE)),"N",HLOOKUP(DG13,$DS$7:$DY15,$DZ15,FALSE))</f>
        <v>N</v>
      </c>
      <c r="DH15" s="348" t="str">
        <f>IF(ISERROR(HLOOKUP(DH13,$DS$7:$DY15,$DZ15,FALSE)),"N",HLOOKUP(DH13,$DS$7:$DY15,$DZ15,FALSE))</f>
        <v>N</v>
      </c>
      <c r="DI15" s="348" t="str">
        <f>IF(ISERROR(HLOOKUP(DI13,$DS$7:$DY15,$DZ15,FALSE)),"N",HLOOKUP(DI13,$DS$7:$DY15,$DZ15,FALSE))</f>
        <v>N</v>
      </c>
      <c r="DJ15" s="348" t="str">
        <f>IF(ISERROR(HLOOKUP(DJ13,$DS$7:$DY15,$DZ15,FALSE)),"N",HLOOKUP(DJ13,$DS$7:$DY15,$DZ15,FALSE))</f>
        <v>N</v>
      </c>
      <c r="DK15" s="348" t="str">
        <f>IF(ISERROR(HLOOKUP(DK13,$DS$7:$DY15,$DZ15,FALSE)),"N",HLOOKUP(DK13,$DS$7:$DY15,$DZ15,FALSE))</f>
        <v>N</v>
      </c>
      <c r="DL15" s="348" t="str">
        <f>IF(ISERROR(HLOOKUP(DL13,$DS$7:$DY15,$DZ15,FALSE)),"N",HLOOKUP(DL13,$DS$7:$DY15,$DZ15,FALSE))</f>
        <v>N</v>
      </c>
      <c r="DM15" s="348" t="str">
        <f>IF(ISERROR(HLOOKUP(DM13,$DS$7:$DY15,$DZ15,FALSE)),"N",HLOOKUP(DM13,$DS$7:$DY15,$DZ15,FALSE))</f>
        <v>N</v>
      </c>
      <c r="DN15" s="348" t="str">
        <f>IF(ISERROR(HLOOKUP(DN13,$DS$7:$DY15,$DZ15,FALSE)),"N",HLOOKUP(DN13,$DS$7:$DY15,$DZ15,FALSE))</f>
        <v>N</v>
      </c>
      <c r="DO15" s="348" t="str">
        <f>IF(ISERROR(HLOOKUP(DO13,$DS$7:$DY15,$DZ15,FALSE)),"N",HLOOKUP(DO13,$DS$7:$DY15,$DZ15,FALSE))</f>
        <v>N</v>
      </c>
      <c r="DP15" s="348" t="str">
        <f>IF(ISERROR(HLOOKUP(DP13,$DS$7:$DY15,$DZ15,FALSE)),"N",HLOOKUP(DP13,$DS$7:$DY15,$DZ15,FALSE))</f>
        <v>N</v>
      </c>
      <c r="DQ15" s="348">
        <f t="shared" si="22"/>
        <v>0</v>
      </c>
      <c r="DR15" s="348">
        <f t="shared" si="23"/>
        <v>31</v>
      </c>
      <c r="DS15" s="348" t="str">
        <f>IF('DB Func'!M10&gt;0,"S","N")</f>
        <v>N</v>
      </c>
      <c r="DT15" s="348" t="str">
        <f>IF('DB Func'!R10&gt;0,"S","N")</f>
        <v>N</v>
      </c>
      <c r="DU15" s="348" t="str">
        <f>IF('DB Func'!W10&gt;0,"S","N")</f>
        <v>N</v>
      </c>
      <c r="DV15" s="348" t="str">
        <f>IF('DB Func'!AB10&gt;0,"S","N")</f>
        <v>N</v>
      </c>
      <c r="DW15" s="348" t="str">
        <f>IF('DB Func'!AG10&gt;0,"S","N")</f>
        <v>N</v>
      </c>
      <c r="DX15" s="348" t="str">
        <f>IF('DB Func'!AL10&gt;0,"S","N")</f>
        <v>N</v>
      </c>
      <c r="DY15" s="348" t="str">
        <f>IF('DB Func'!AQ10&gt;0,"S","N")</f>
        <v>N</v>
      </c>
      <c r="DZ15" s="348">
        <v>9</v>
      </c>
      <c r="EA15" s="357">
        <f ca="1">'DB Func'!C10</f>
        <v>0</v>
      </c>
      <c r="EB15" s="348" t="str">
        <f t="shared" ca="1" si="24"/>
        <v>s</v>
      </c>
      <c r="EC15" s="348" t="str">
        <f t="shared" ca="1" si="24"/>
        <v>s</v>
      </c>
      <c r="ED15" s="348" t="str">
        <f t="shared" ca="1" si="24"/>
        <v>s</v>
      </c>
      <c r="EE15" s="348" t="str">
        <f t="shared" ca="1" si="24"/>
        <v>s</v>
      </c>
      <c r="EF15" s="348" t="str">
        <f t="shared" ca="1" si="24"/>
        <v>s</v>
      </c>
      <c r="EG15" s="348" t="str">
        <f t="shared" ca="1" si="24"/>
        <v>s</v>
      </c>
      <c r="EH15" s="348" t="str">
        <f t="shared" ca="1" si="24"/>
        <v>s</v>
      </c>
      <c r="EI15" s="348" t="str">
        <f t="shared" ca="1" si="24"/>
        <v>s</v>
      </c>
      <c r="EJ15" s="348" t="str">
        <f t="shared" ca="1" si="24"/>
        <v>s</v>
      </c>
      <c r="EK15" s="348" t="str">
        <f t="shared" ca="1" si="24"/>
        <v>s</v>
      </c>
      <c r="EL15" s="348" t="str">
        <f t="shared" ca="1" si="24"/>
        <v>s</v>
      </c>
      <c r="EM15" s="348" t="str">
        <f t="shared" ca="1" si="24"/>
        <v>s</v>
      </c>
      <c r="EN15" s="348" t="str">
        <f t="shared" ca="1" si="24"/>
        <v>s</v>
      </c>
      <c r="EO15" s="348" t="str">
        <f t="shared" ca="1" si="24"/>
        <v>s</v>
      </c>
      <c r="EP15" s="348" t="str">
        <f t="shared" ca="1" si="24"/>
        <v>s</v>
      </c>
      <c r="EQ15" s="348" t="str">
        <f t="shared" ca="1" si="24"/>
        <v>s</v>
      </c>
      <c r="ER15" s="348" t="str">
        <f t="shared" ca="1" si="25"/>
        <v>s</v>
      </c>
      <c r="ES15" s="348" t="str">
        <f t="shared" ca="1" si="25"/>
        <v>s</v>
      </c>
      <c r="ET15" s="348" t="str">
        <f t="shared" ca="1" si="25"/>
        <v>s</v>
      </c>
      <c r="EU15" s="348" t="str">
        <f t="shared" ca="1" si="25"/>
        <v>s</v>
      </c>
      <c r="EV15" s="348" t="str">
        <f t="shared" ca="1" si="25"/>
        <v>s</v>
      </c>
      <c r="EW15" s="348" t="str">
        <f t="shared" ca="1" si="25"/>
        <v>s</v>
      </c>
      <c r="EX15" s="348" t="str">
        <f t="shared" ca="1" si="25"/>
        <v>s</v>
      </c>
      <c r="EY15" s="348" t="str">
        <f t="shared" ca="1" si="25"/>
        <v>s</v>
      </c>
      <c r="EZ15" s="348" t="str">
        <f t="shared" ca="1" si="25"/>
        <v>s</v>
      </c>
      <c r="FA15" s="348" t="str">
        <f t="shared" ca="1" si="25"/>
        <v>s</v>
      </c>
      <c r="FB15" s="348" t="str">
        <f t="shared" ca="1" si="25"/>
        <v>s</v>
      </c>
      <c r="FC15" s="348" t="str">
        <f t="shared" ca="1" si="25"/>
        <v>s</v>
      </c>
      <c r="FD15" s="348" t="str">
        <f t="shared" ca="1" si="25"/>
        <v>s</v>
      </c>
      <c r="FE15" s="348" t="str">
        <f t="shared" ca="1" si="25"/>
        <v>s</v>
      </c>
      <c r="FF15" s="348" t="str">
        <f t="shared" ca="1" si="25"/>
        <v>s</v>
      </c>
      <c r="FG15" s="348">
        <f t="shared" ca="1" si="26"/>
        <v>31</v>
      </c>
      <c r="FH15" s="348">
        <f t="shared" ca="1" si="27"/>
        <v>0</v>
      </c>
      <c r="FI15" s="348" t="str">
        <f ca="1">IF(AND(YEAR(EA15)='P Gerais'!D13,MONTH(Lanc!EA15)=5,DAY(Lanc!EA15)&gt;1),"S","N")</f>
        <v>N</v>
      </c>
      <c r="FJ15" s="350">
        <f t="shared" ca="1" si="28"/>
        <v>0</v>
      </c>
      <c r="FK15" s="350">
        <f t="shared" si="29"/>
        <v>0</v>
      </c>
      <c r="FL15" s="359">
        <f t="shared" ca="1" si="30"/>
        <v>0</v>
      </c>
      <c r="FP15" s="349">
        <f ca="1">((FJ15-FL15-FK15+AZ15+AQ15+SUM(Z15:AA15)+SUM(AW15:AX15)+AK15)*IF('DB Func'!GG10="ok",'DB Func'!GD10,0))</f>
        <v>0</v>
      </c>
      <c r="FR15" s="361">
        <f t="shared" ca="1" si="31"/>
        <v>0</v>
      </c>
      <c r="GV15" s="49"/>
      <c r="GW15" s="49"/>
      <c r="GX15" s="49"/>
      <c r="GY15" s="49"/>
      <c r="GZ15" s="49"/>
      <c r="HA15" s="49"/>
      <c r="HB15" s="49"/>
      <c r="HC15" s="49"/>
    </row>
    <row r="16" spans="1:211" ht="30" customHeight="1" thickTop="1" thickBot="1">
      <c r="C16" s="154" t="str">
        <f ca="1">IF('DB Func'!B11="Funcionário 9","",'DB Func'!B11)</f>
        <v/>
      </c>
      <c r="D16" s="181">
        <f ca="1">'DB Func'!CH11</f>
        <v>0</v>
      </c>
      <c r="E16" s="156" t="str">
        <f ca="1">IF(C16="","-",IF(OR(terceiro!E16="MAI",terceiro!F16="MAI"),"Sim","Não"))</f>
        <v>-</v>
      </c>
      <c r="F16" s="182" t="str">
        <f ca="1">IF(C16="","-",IF(OR(Ferias!E16="MAI",Ferias!F16="MAI"),"Sim","Não"))</f>
        <v>-</v>
      </c>
      <c r="G16" s="182">
        <f ca="1">IF(C16="",0,IF(F16="Sim",IF(Ferias!E16="MAI",Ferias!I16,Ferias!J16),0))</f>
        <v>0</v>
      </c>
      <c r="H16" s="185"/>
      <c r="I16" s="185"/>
      <c r="J16" s="159">
        <f t="shared" ca="1" si="1"/>
        <v>0</v>
      </c>
      <c r="K16" s="152"/>
      <c r="L16" s="151"/>
      <c r="M16" s="189"/>
      <c r="N16" s="153"/>
      <c r="O16" s="48"/>
      <c r="P16" s="48"/>
      <c r="Q16" s="48"/>
      <c r="R16" s="49"/>
      <c r="S16" s="49"/>
      <c r="T16" s="49"/>
      <c r="U16" s="49"/>
      <c r="V16" s="49"/>
      <c r="W16" s="49"/>
      <c r="X16" s="49"/>
      <c r="Y16" s="49"/>
      <c r="Z16" s="49"/>
      <c r="AA16" s="49"/>
      <c r="AB16" s="48"/>
      <c r="AC16" s="48"/>
      <c r="AD16" s="49"/>
      <c r="AE16" s="49"/>
      <c r="AF16" s="314"/>
      <c r="AH16" s="155">
        <f ca="1">IF(AND('DB Func'!GE11="Abril",'DB Func'!BQ11="2 Parcelas"),(('auxiliar 13 sal'!G12/12*'DB Func'!GF11+AVERAGE('auxiliar 13 sal'!Q12:AB12)+AVERAGE('auxiliar 13 sal'!AE12:AP12)+'auxiliar 13 sal'!G12*'DB Func'!BN11+'auxiliar 13 sal'!G12*'DB Func'!BO11)/2),IF('DB Func'!GE11="Maio",IF('DB Func'!BQ11="Parcela Única",('auxiliar 13 sal'!G12/12*'DB Func'!GF11)+AVERAGE('auxiliar 13 sal'!Q12:AB12)+AVERAGE('auxiliar 13 sal'!AE12:AP12)+('auxiliar 13 sal'!G12*'DB Func'!BN11)+('auxiliar 13 sal'!G12*'DB Func'!BO11),IF('DB Func'!BQ11="2 Parcelas",(('auxiliar 13 sal'!G12/12*'DB Func'!GF11+AVERAGE('auxiliar 13 sal'!Q12:AB12)+AVERAGE('auxiliar 13 sal'!AE12:AP12)+'auxiliar 13 sal'!G12*'DB Func'!BN11+'auxiliar 13 sal'!G12*'DB Func'!BO11)/2))),0))</f>
        <v>0</v>
      </c>
      <c r="AK16" s="350">
        <f t="shared" ca="1" si="6"/>
        <v>0</v>
      </c>
      <c r="AL16" s="350">
        <f t="shared" ca="1" si="7"/>
        <v>0</v>
      </c>
      <c r="AM16" s="350">
        <f t="shared" ca="1" si="8"/>
        <v>0</v>
      </c>
      <c r="AN16" s="350">
        <f t="shared" ca="1" si="9"/>
        <v>0</v>
      </c>
      <c r="AO16" s="350">
        <f t="shared" ca="1" si="10"/>
        <v>0</v>
      </c>
      <c r="AP16" s="350">
        <f t="shared" ca="1" si="11"/>
        <v>0</v>
      </c>
      <c r="AQ16" s="350">
        <f t="shared" ca="1" si="12"/>
        <v>0</v>
      </c>
      <c r="AR16" s="350">
        <f>IF(OR(M16="",M16=0),0,((FJ16/220)*('Ho Ex'!$C$8+$AS$6))*M16)</f>
        <v>0</v>
      </c>
      <c r="AS16" s="350">
        <f>IF(OR(N16="",N16=0),0,((FJ16/220*('DB Func'!GD11+Lanc!$AS$6))*('Ho Ex'!$I$8+$AS$6))*(N16/52.5*60))</f>
        <v>0</v>
      </c>
      <c r="AT16" s="350">
        <f>IF(OR(M16="",M16=0),0,((FJ16/220)*('Ho Ex'!$J$8+$AS$6))*O16)</f>
        <v>0</v>
      </c>
      <c r="AU16" s="350">
        <f>IF(OR(M16="",M16=0),0,((FJ16/220)*('Ho Ex'!I19+$AS$6))*P16)</f>
        <v>0</v>
      </c>
      <c r="AV16" s="350">
        <f>IF(OR(M16="",M16=0),0,((FJ16/220)*('Ho Ex'!C19+$AS$6))*Q16)</f>
        <v>0</v>
      </c>
      <c r="AW16" s="350">
        <f ca="1">FJ16*'DB Func'!BN11</f>
        <v>0</v>
      </c>
      <c r="AX16" s="350">
        <f ca="1">FJ16*'DB Func'!BO11</f>
        <v>0</v>
      </c>
      <c r="AY16" s="364">
        <f ca="1">IF(FJ16=0,0,VLOOKUP(FJ16,'P Gerais'!$D$39:$G$41,3,TRUE)*Func9!$F$68)</f>
        <v>0</v>
      </c>
      <c r="AZ16" s="350">
        <f t="shared" si="13"/>
        <v>0</v>
      </c>
      <c r="BA16" s="350">
        <f ca="1">((FJ16-FL16-FK16+AZ16+AQ16+SUM(Z16:AA16)+SUM(AW16:AX16)+AK16)*IF('DB Func'!GG11="ok",'DB Func'!GD11,0))+(FJ16-FL16-FK16+AZ16+AQ16+SUM(Z16:AA16)+SUM(AW16:AX16))+AK16</f>
        <v>0</v>
      </c>
      <c r="BB16" s="355">
        <f ca="1">VLOOKUP(BA16,'P Gerais'!$D$22:$G$25,3,TRUE)</f>
        <v>0.08</v>
      </c>
      <c r="BC16" s="350">
        <f ca="1">IF(BA16&lt;'P Gerais'!$D$25,BA16*BB16,Lanc!BB16)</f>
        <v>0</v>
      </c>
      <c r="BD16" s="350">
        <f ca="1">BA16-BC16-('DB Func'!GB11*'P Gerais'!$D$35)</f>
        <v>0</v>
      </c>
      <c r="BE16" s="356">
        <f ca="1">VLOOKUP(BD16,'P Gerais'!$D$29:$F$33,3,TRUE)</f>
        <v>0</v>
      </c>
      <c r="BF16" s="350">
        <f t="shared" ca="1" si="14"/>
        <v>0</v>
      </c>
      <c r="BG16" s="350">
        <f ca="1">VLOOKUP(BD16,'P Gerais'!$D$29:$G$33,4,TRUE)</f>
        <v>0</v>
      </c>
      <c r="BH16" s="350">
        <f t="shared" ca="1" si="15"/>
        <v>0</v>
      </c>
      <c r="BI16" s="350">
        <f t="shared" ca="1" si="16"/>
        <v>0</v>
      </c>
      <c r="BJ16" s="348">
        <f ca="1">'DB Func'!G11</f>
        <v>0</v>
      </c>
      <c r="BK16" s="348">
        <f ca="1">'DB Func'!FW11</f>
        <v>0</v>
      </c>
      <c r="BL16" s="350">
        <f ca="1">D16*'P Gerais'!$D$13</f>
        <v>0</v>
      </c>
      <c r="BM16" s="350">
        <f ca="1">D16*'P Gerais'!$D$14</f>
        <v>0</v>
      </c>
      <c r="BN16" s="350">
        <f ca="1">D16*'P Gerais'!$D$16</f>
        <v>0</v>
      </c>
      <c r="BO16" s="350">
        <f ca="1">D16*'P Gerais'!$D$17</f>
        <v>0</v>
      </c>
      <c r="BP16" s="350">
        <f ca="1">D16*'P Gerais'!$D$18</f>
        <v>0</v>
      </c>
      <c r="BQ16" s="355">
        <f ca="1">VLOOKUP(D16,'P Gerais'!$D$22:$G$24,3,TRUE)</f>
        <v>0.08</v>
      </c>
      <c r="BR16" s="355">
        <f ca="1">VLOOKUP(D16,'P Gerais'!$D$29:$G$33,3,TRUE)</f>
        <v>0</v>
      </c>
      <c r="BS16" s="355">
        <f ca="1">'DB Func'!BN11</f>
        <v>0</v>
      </c>
      <c r="BT16" s="355">
        <f ca="1">'DB Func'!BO11</f>
        <v>0</v>
      </c>
      <c r="BU16" s="355">
        <f ca="1">'DB Func'!FX11</f>
        <v>0</v>
      </c>
      <c r="BV16" s="350">
        <f t="shared" ca="1" si="17"/>
        <v>-0.08</v>
      </c>
      <c r="BW16" s="350">
        <f ca="1">BV16-'DB Func'!GC11</f>
        <v>-0.08</v>
      </c>
      <c r="BX16" s="348">
        <f ca="1">IFERROR(VLOOKUP(BW16,'P Gerais'!$D$29:$G$33,3,TRUE)*BW16,0)</f>
        <v>0</v>
      </c>
      <c r="BY16" s="350">
        <f ca="1">IFERROR(BX16-VLOOKUP(BW16,'P Gerais'!$D$29:$H$33,4,TRUE),0)</f>
        <v>0</v>
      </c>
      <c r="BZ16" s="350">
        <f ca="1">D16*'DB Func'!GD11</f>
        <v>0</v>
      </c>
      <c r="CB16" s="350">
        <f t="shared" ca="1" si="18"/>
        <v>0</v>
      </c>
      <c r="CC16" s="350">
        <f t="shared" si="19"/>
        <v>0</v>
      </c>
      <c r="CD16" s="350">
        <f t="shared" si="20"/>
        <v>0</v>
      </c>
      <c r="CF16" s="348" t="str">
        <f t="shared" ca="1" si="21"/>
        <v>não</v>
      </c>
      <c r="CG16" s="348">
        <f ca="1">IF($CH$8=1,DAY('DB Func'!C11),0)</f>
        <v>0</v>
      </c>
      <c r="CH16" s="348">
        <f ca="1">IF(CI16=0,0,MONTH('DB Func'!C11))</f>
        <v>0</v>
      </c>
      <c r="CI16" s="348">
        <f ca="1">IF('P Gerais'!D14=YEAR('DB Func'!C11),YEAR('DB Func'!C11),0)</f>
        <v>0</v>
      </c>
      <c r="CJ16" s="352">
        <v>39</v>
      </c>
      <c r="CK16" s="349"/>
      <c r="CL16" s="348" t="str">
        <f ca="1">IF(ISERROR(HLOOKUP(CL14,$DS$7:$DY16,$DZ16,FALSE)),"N",HLOOKUP(CL14,$DS$7:$DY16,$DZ16,FALSE))</f>
        <v>N</v>
      </c>
      <c r="CM16" s="348" t="str">
        <f>IF(ISERROR(HLOOKUP(CM14,$DS$7:$DY16,$DZ16,FALSE)),"N",HLOOKUP(CM14,$DS$7:$DY16,$DZ16,FALSE))</f>
        <v>N</v>
      </c>
      <c r="CN16" s="348" t="str">
        <f ca="1">IF(ISERROR(HLOOKUP(CN14,$DS$7:$DY16,$DZ16,FALSE)),"N",HLOOKUP(CN14,$DS$7:$DY16,$DZ16,FALSE))</f>
        <v>N</v>
      </c>
      <c r="CO16" s="348" t="str">
        <f ca="1">IF(ISERROR(HLOOKUP(CO14,$DS$7:$DY16,$DZ16,FALSE)),"N",HLOOKUP(CO14,$DS$7:$DY16,$DZ16,FALSE))</f>
        <v>N</v>
      </c>
      <c r="CP16" s="348" t="str">
        <f ca="1">IF(ISERROR(HLOOKUP(CP14,$DS$7:$DY16,$DZ16,FALSE)),"N",HLOOKUP(CP14,$DS$7:$DY16,$DZ16,FALSE))</f>
        <v>N</v>
      </c>
      <c r="CQ16" s="348" t="str">
        <f ca="1">IF(ISERROR(HLOOKUP(CQ14,$DS$7:$DY16,$DZ16,FALSE)),"N",HLOOKUP(CQ14,$DS$7:$DY16,$DZ16,FALSE))</f>
        <v>N</v>
      </c>
      <c r="CR16" s="348" t="str">
        <f ca="1">IF(ISERROR(HLOOKUP(CR14,$DS$7:$DY16,$DZ16,FALSE)),"N",HLOOKUP(CR14,$DS$7:$DY16,$DZ16,FALSE))</f>
        <v>N</v>
      </c>
      <c r="CS16" s="348" t="str">
        <f ca="1">IF(ISERROR(HLOOKUP(CS14,$DS$7:$DY16,$DZ16,FALSE)),"N",HLOOKUP(CS14,$DS$7:$DY16,$DZ16,FALSE))</f>
        <v>N</v>
      </c>
      <c r="CT16" s="348" t="str">
        <f>IF(ISERROR(HLOOKUP(CT14,$DS$7:$DY16,$DZ16,FALSE)),"N",HLOOKUP(CT14,$DS$7:$DY16,$DZ16,FALSE))</f>
        <v>N</v>
      </c>
      <c r="CU16" s="348" t="str">
        <f ca="1">IF(ISERROR(HLOOKUP(CU14,$DS$7:$DY16,$DZ16,FALSE)),"N",HLOOKUP(CU14,$DS$7:$DY16,$DZ16,FALSE))</f>
        <v>N</v>
      </c>
      <c r="CV16" s="348" t="str">
        <f ca="1">IF(ISERROR(HLOOKUP(CV14,$DS$7:$DY16,$DZ16,FALSE)),"N",HLOOKUP(CV14,$DS$7:$DY16,$DZ16,FALSE))</f>
        <v>N</v>
      </c>
      <c r="CW16" s="348" t="str">
        <f ca="1">IF(ISERROR(HLOOKUP(CW14,$DS$7:$DY16,$DZ16,FALSE)),"N",HLOOKUP(CW14,$DS$7:$DY16,$DZ16,FALSE))</f>
        <v>N</v>
      </c>
      <c r="CX16" s="348" t="str">
        <f ca="1">IF(ISERROR(HLOOKUP(CX14,$DS$7:$DY16,$DZ16,FALSE)),"N",HLOOKUP(CX14,$DS$7:$DY16,$DZ16,FALSE))</f>
        <v>N</v>
      </c>
      <c r="CY16" s="348" t="str">
        <f ca="1">IF(ISERROR(HLOOKUP(CY14,$DS$7:$DY16,$DZ16,FALSE)),"N",HLOOKUP(CY14,$DS$7:$DY16,$DZ16,FALSE))</f>
        <v>N</v>
      </c>
      <c r="CZ16" s="348" t="str">
        <f ca="1">IF(ISERROR(HLOOKUP(CZ14,$DS$7:$DY16,$DZ16,FALSE)),"N",HLOOKUP(CZ14,$DS$7:$DY16,$DZ16,FALSE))</f>
        <v>N</v>
      </c>
      <c r="DA16" s="348" t="str">
        <f>IF(ISERROR(HLOOKUP(DA14,$DS$7:$DY16,$DZ16,FALSE)),"N",HLOOKUP(DA14,$DS$7:$DY16,$DZ16,FALSE))</f>
        <v>N</v>
      </c>
      <c r="DB16" s="348" t="str">
        <f ca="1">IF(ISERROR(HLOOKUP(DB14,$DS$7:$DY16,$DZ16,FALSE)),"N",HLOOKUP(DB14,$DS$7:$DY16,$DZ16,FALSE))</f>
        <v>N</v>
      </c>
      <c r="DC16" s="348" t="str">
        <f ca="1">IF(ISERROR(HLOOKUP(DC14,$DS$7:$DY16,$DZ16,FALSE)),"N",HLOOKUP(DC14,$DS$7:$DY16,$DZ16,FALSE))</f>
        <v>N</v>
      </c>
      <c r="DD16" s="348" t="str">
        <f ca="1">IF(ISERROR(HLOOKUP(DD14,$DS$7:$DY16,$DZ16,FALSE)),"N",HLOOKUP(DD14,$DS$7:$DY16,$DZ16,FALSE))</f>
        <v>N</v>
      </c>
      <c r="DE16" s="348" t="str">
        <f ca="1">IF(ISERROR(HLOOKUP(DE14,$DS$7:$DY16,$DZ16,FALSE)),"N",HLOOKUP(DE14,$DS$7:$DY16,$DZ16,FALSE))</f>
        <v>N</v>
      </c>
      <c r="DF16" s="348" t="str">
        <f ca="1">IF(ISERROR(HLOOKUP(DF14,$DS$7:$DY16,$DZ16,FALSE)),"N",HLOOKUP(DF14,$DS$7:$DY16,$DZ16,FALSE))</f>
        <v>N</v>
      </c>
      <c r="DG16" s="348" t="str">
        <f ca="1">IF(ISERROR(HLOOKUP(DG14,$DS$7:$DY16,$DZ16,FALSE)),"N",HLOOKUP(DG14,$DS$7:$DY16,$DZ16,FALSE))</f>
        <v>N</v>
      </c>
      <c r="DH16" s="348" t="str">
        <f>IF(ISERROR(HLOOKUP(DH14,$DS$7:$DY16,$DZ16,FALSE)),"N",HLOOKUP(DH14,$DS$7:$DY16,$DZ16,FALSE))</f>
        <v>N</v>
      </c>
      <c r="DI16" s="348" t="str">
        <f ca="1">IF(ISERROR(HLOOKUP(DI14,$DS$7:$DY16,$DZ16,FALSE)),"N",HLOOKUP(DI14,$DS$7:$DY16,$DZ16,FALSE))</f>
        <v>N</v>
      </c>
      <c r="DJ16" s="348" t="str">
        <f ca="1">IF(ISERROR(HLOOKUP(DJ14,$DS$7:$DY16,$DZ16,FALSE)),"N",HLOOKUP(DJ14,$DS$7:$DY16,$DZ16,FALSE))</f>
        <v>N</v>
      </c>
      <c r="DK16" s="348" t="str">
        <f ca="1">IF(ISERROR(HLOOKUP(DK14,$DS$7:$DY16,$DZ16,FALSE)),"N",HLOOKUP(DK14,$DS$7:$DY16,$DZ16,FALSE))</f>
        <v>N</v>
      </c>
      <c r="DL16" s="348" t="str">
        <f ca="1">IF(ISERROR(HLOOKUP(DL14,$DS$7:$DY16,$DZ16,FALSE)),"N",HLOOKUP(DL14,$DS$7:$DY16,$DZ16,FALSE))</f>
        <v>N</v>
      </c>
      <c r="DM16" s="348" t="str">
        <f ca="1">IF(ISERROR(HLOOKUP(DM14,$DS$7:$DY16,$DZ16,FALSE)),"N",HLOOKUP(DM14,$DS$7:$DY16,$DZ16,FALSE))</f>
        <v>N</v>
      </c>
      <c r="DN16" s="348" t="str">
        <f ca="1">IF(ISERROR(HLOOKUP(DN14,$DS$7:$DY16,$DZ16,FALSE)),"N",HLOOKUP(DN14,$DS$7:$DY16,$DZ16,FALSE))</f>
        <v>N</v>
      </c>
      <c r="DO16" s="348" t="str">
        <f>IF(ISERROR(HLOOKUP(DO14,$DS$7:$DY16,$DZ16,FALSE)),"N",HLOOKUP(DO14,$DS$7:$DY16,$DZ16,FALSE))</f>
        <v>N</v>
      </c>
      <c r="DP16" s="348" t="str">
        <f ca="1">IF(ISERROR(HLOOKUP(DP14,$DS$7:$DY16,$DZ16,FALSE)),"N",HLOOKUP(DP14,$DS$7:$DY16,$DZ16,FALSE))</f>
        <v>N</v>
      </c>
      <c r="DQ16" s="348">
        <f t="shared" ca="1" si="22"/>
        <v>0</v>
      </c>
      <c r="DR16" s="348">
        <f t="shared" ca="1" si="23"/>
        <v>31</v>
      </c>
      <c r="DS16" s="348" t="str">
        <f>IF('DB Func'!M11&gt;0,"S","N")</f>
        <v>N</v>
      </c>
      <c r="DT16" s="348" t="str">
        <f>IF('DB Func'!R11&gt;0,"S","N")</f>
        <v>N</v>
      </c>
      <c r="DU16" s="348" t="str">
        <f>IF('DB Func'!W11&gt;0,"S","N")</f>
        <v>N</v>
      </c>
      <c r="DV16" s="348" t="str">
        <f>IF('DB Func'!AB11&gt;0,"S","N")</f>
        <v>N</v>
      </c>
      <c r="DW16" s="348" t="str">
        <f>IF('DB Func'!AG11&gt;0,"S","N")</f>
        <v>N</v>
      </c>
      <c r="DX16" s="348" t="str">
        <f>IF('DB Func'!AL11&gt;0,"S","N")</f>
        <v>N</v>
      </c>
      <c r="DY16" s="348" t="str">
        <f>IF('DB Func'!AQ11&gt;0,"S","N")</f>
        <v>N</v>
      </c>
      <c r="DZ16" s="348">
        <v>10</v>
      </c>
      <c r="EA16" s="357">
        <f ca="1">'DB Func'!C11</f>
        <v>0</v>
      </c>
      <c r="EB16" s="348" t="str">
        <f t="shared" ca="1" si="24"/>
        <v>s</v>
      </c>
      <c r="EC16" s="348" t="str">
        <f t="shared" ca="1" si="24"/>
        <v>s</v>
      </c>
      <c r="ED16" s="348" t="str">
        <f t="shared" ca="1" si="24"/>
        <v>s</v>
      </c>
      <c r="EE16" s="348" t="str">
        <f t="shared" ca="1" si="24"/>
        <v>s</v>
      </c>
      <c r="EF16" s="348" t="str">
        <f t="shared" ca="1" si="24"/>
        <v>s</v>
      </c>
      <c r="EG16" s="348" t="str">
        <f t="shared" ca="1" si="24"/>
        <v>s</v>
      </c>
      <c r="EH16" s="348" t="str">
        <f t="shared" ca="1" si="24"/>
        <v>s</v>
      </c>
      <c r="EI16" s="348" t="str">
        <f t="shared" ca="1" si="24"/>
        <v>s</v>
      </c>
      <c r="EJ16" s="348" t="str">
        <f t="shared" ca="1" si="24"/>
        <v>s</v>
      </c>
      <c r="EK16" s="348" t="str">
        <f t="shared" ca="1" si="24"/>
        <v>s</v>
      </c>
      <c r="EL16" s="348" t="str">
        <f t="shared" ca="1" si="24"/>
        <v>s</v>
      </c>
      <c r="EM16" s="348" t="str">
        <f t="shared" ca="1" si="24"/>
        <v>s</v>
      </c>
      <c r="EN16" s="348" t="str">
        <f t="shared" ca="1" si="24"/>
        <v>s</v>
      </c>
      <c r="EO16" s="348" t="str">
        <f t="shared" ca="1" si="24"/>
        <v>s</v>
      </c>
      <c r="EP16" s="348" t="str">
        <f t="shared" ca="1" si="24"/>
        <v>s</v>
      </c>
      <c r="EQ16" s="348" t="str">
        <f t="shared" ca="1" si="24"/>
        <v>s</v>
      </c>
      <c r="ER16" s="348" t="str">
        <f t="shared" ca="1" si="25"/>
        <v>s</v>
      </c>
      <c r="ES16" s="348" t="str">
        <f t="shared" ca="1" si="25"/>
        <v>s</v>
      </c>
      <c r="ET16" s="348" t="str">
        <f t="shared" ca="1" si="25"/>
        <v>s</v>
      </c>
      <c r="EU16" s="348" t="str">
        <f t="shared" ca="1" si="25"/>
        <v>s</v>
      </c>
      <c r="EV16" s="348" t="str">
        <f t="shared" ca="1" si="25"/>
        <v>s</v>
      </c>
      <c r="EW16" s="348" t="str">
        <f t="shared" ca="1" si="25"/>
        <v>s</v>
      </c>
      <c r="EX16" s="348" t="str">
        <f t="shared" ca="1" si="25"/>
        <v>s</v>
      </c>
      <c r="EY16" s="348" t="str">
        <f t="shared" ca="1" si="25"/>
        <v>s</v>
      </c>
      <c r="EZ16" s="348" t="str">
        <f t="shared" ca="1" si="25"/>
        <v>s</v>
      </c>
      <c r="FA16" s="348" t="str">
        <f t="shared" ca="1" si="25"/>
        <v>s</v>
      </c>
      <c r="FB16" s="348" t="str">
        <f t="shared" ca="1" si="25"/>
        <v>s</v>
      </c>
      <c r="FC16" s="348" t="str">
        <f t="shared" ca="1" si="25"/>
        <v>s</v>
      </c>
      <c r="FD16" s="348" t="str">
        <f t="shared" ca="1" si="25"/>
        <v>s</v>
      </c>
      <c r="FE16" s="348" t="str">
        <f t="shared" ca="1" si="25"/>
        <v>s</v>
      </c>
      <c r="FF16" s="348" t="str">
        <f t="shared" ca="1" si="25"/>
        <v>s</v>
      </c>
      <c r="FG16" s="348">
        <f t="shared" ca="1" si="26"/>
        <v>31</v>
      </c>
      <c r="FH16" s="348">
        <f t="shared" ca="1" si="27"/>
        <v>0</v>
      </c>
      <c r="FI16" s="348" t="str">
        <f ca="1">IF(AND(YEAR(EA16)='P Gerais'!D14,MONTH(Lanc!EA16)=5,DAY(Lanc!EA16)&gt;1),"S","N")</f>
        <v>N</v>
      </c>
      <c r="FJ16" s="350">
        <f t="shared" ca="1" si="28"/>
        <v>0</v>
      </c>
      <c r="FK16" s="350">
        <f t="shared" si="29"/>
        <v>0</v>
      </c>
      <c r="FL16" s="359">
        <f t="shared" ca="1" si="30"/>
        <v>0</v>
      </c>
      <c r="FP16" s="349">
        <f ca="1">((FJ16-FL16-FK16+AZ16+AQ16+SUM(Z16:AA16)+SUM(AW16:AX16)+AK16)*IF('DB Func'!GG11="ok",'DB Func'!GD11,0))</f>
        <v>0</v>
      </c>
      <c r="FR16" s="361">
        <f t="shared" ca="1" si="31"/>
        <v>0</v>
      </c>
      <c r="GV16" s="49"/>
      <c r="GW16" s="49"/>
      <c r="GX16" s="49"/>
      <c r="GY16" s="49"/>
      <c r="GZ16" s="49"/>
      <c r="HA16" s="49"/>
      <c r="HB16" s="49"/>
      <c r="HC16" s="49"/>
    </row>
    <row r="17" spans="3:211" ht="30" customHeight="1" thickTop="1" thickBot="1">
      <c r="C17" s="154" t="str">
        <f ca="1">IF('DB Func'!B12="Funcionário 10","",'DB Func'!B12)</f>
        <v/>
      </c>
      <c r="D17" s="181">
        <f ca="1">'DB Func'!CH12</f>
        <v>0</v>
      </c>
      <c r="E17" s="156" t="str">
        <f ca="1">IF(C17="","-",IF(OR(terceiro!E17="MAI",terceiro!F17="MAI"),"Sim","Não"))</f>
        <v>-</v>
      </c>
      <c r="F17" s="182" t="str">
        <f ca="1">IF(C17="","-",IF(OR(Ferias!E17="MAI",Ferias!F17="MAI"),"Sim","Não"))</f>
        <v>-</v>
      </c>
      <c r="G17" s="182">
        <f ca="1">IF(C17="",0,IF(F17="Sim",IF(Ferias!E17="MAI",Ferias!I17,Ferias!J17),0))</f>
        <v>0</v>
      </c>
      <c r="H17" s="185"/>
      <c r="I17" s="185"/>
      <c r="J17" s="159">
        <f t="shared" ca="1" si="1"/>
        <v>0</v>
      </c>
      <c r="K17" s="152"/>
      <c r="L17" s="151"/>
      <c r="M17" s="189"/>
      <c r="N17" s="153"/>
      <c r="O17" s="48"/>
      <c r="P17" s="48"/>
      <c r="Q17" s="48"/>
      <c r="R17" s="49"/>
      <c r="S17" s="49"/>
      <c r="T17" s="49"/>
      <c r="U17" s="49"/>
      <c r="V17" s="49"/>
      <c r="W17" s="49"/>
      <c r="X17" s="49"/>
      <c r="Y17" s="49"/>
      <c r="Z17" s="49"/>
      <c r="AA17" s="49"/>
      <c r="AB17" s="48"/>
      <c r="AC17" s="48"/>
      <c r="AD17" s="49"/>
      <c r="AE17" s="49"/>
      <c r="AF17" s="314"/>
      <c r="AH17" s="155">
        <f ca="1">IF(AND('DB Func'!GE12="Abril",'DB Func'!BQ12="2 Parcelas"),(('auxiliar 13 sal'!G13/12*'DB Func'!GF12+AVERAGE('auxiliar 13 sal'!Q13:AB13)+AVERAGE('auxiliar 13 sal'!AE13:AP13)+'auxiliar 13 sal'!G13*'DB Func'!BN12+'auxiliar 13 sal'!G13*'DB Func'!BO12)/2),IF('DB Func'!GE12="Maio",IF('DB Func'!BQ12="Parcela Única",('auxiliar 13 sal'!G13/12*'DB Func'!GF12)+AVERAGE('auxiliar 13 sal'!Q13:AB13)+AVERAGE('auxiliar 13 sal'!AE13:AP13)+('auxiliar 13 sal'!G13*'DB Func'!BN12)+('auxiliar 13 sal'!G13*'DB Func'!BO12),IF('DB Func'!BQ12="2 Parcelas",(('auxiliar 13 sal'!G13/12*'DB Func'!GF12+AVERAGE('auxiliar 13 sal'!Q13:AB13)+AVERAGE('auxiliar 13 sal'!AE13:AP13)+'auxiliar 13 sal'!G13*'DB Func'!BN12+'auxiliar 13 sal'!G13*'DB Func'!BO12)/2))),0))</f>
        <v>0</v>
      </c>
      <c r="AK17" s="350">
        <f t="shared" ca="1" si="6"/>
        <v>0</v>
      </c>
      <c r="AL17" s="350">
        <f t="shared" ca="1" si="7"/>
        <v>0</v>
      </c>
      <c r="AM17" s="350">
        <f t="shared" ca="1" si="8"/>
        <v>0</v>
      </c>
      <c r="AN17" s="350">
        <f t="shared" ca="1" si="9"/>
        <v>0</v>
      </c>
      <c r="AO17" s="350">
        <f t="shared" ca="1" si="10"/>
        <v>0</v>
      </c>
      <c r="AP17" s="350">
        <f t="shared" ca="1" si="11"/>
        <v>0</v>
      </c>
      <c r="AQ17" s="350">
        <f t="shared" ca="1" si="12"/>
        <v>0</v>
      </c>
      <c r="AR17" s="350">
        <f>IF(OR(M17="",M17=0),0,((FJ17/220)*('Ho Ex'!$C$8+$AS$6))*M17)</f>
        <v>0</v>
      </c>
      <c r="AS17" s="350">
        <f>IF(OR(N17="",N17=0),0,((FJ17/220*('DB Func'!GD12+Lanc!$AS$6))*('Ho Ex'!$I$8+$AS$6))*(N17/52.5*60))</f>
        <v>0</v>
      </c>
      <c r="AT17" s="350">
        <f>IF(OR(M17="",M17=0),0,((FJ17/220)*('Ho Ex'!$J$8+$AS$6))*O17)</f>
        <v>0</v>
      </c>
      <c r="AU17" s="350">
        <f>IF(OR(M17="",M17=0),0,((FJ17/220)*('Ho Ex'!I20+$AS$6))*P17)</f>
        <v>0</v>
      </c>
      <c r="AV17" s="350">
        <f>IF(OR(M17="",M17=0),0,((FJ17/220)*('Ho Ex'!C20+$AS$6))*Q17)</f>
        <v>0</v>
      </c>
      <c r="AW17" s="350">
        <f ca="1">FJ17*'DB Func'!BN12</f>
        <v>0</v>
      </c>
      <c r="AX17" s="350">
        <f ca="1">FJ17*'DB Func'!BO12</f>
        <v>0</v>
      </c>
      <c r="AY17" s="364">
        <f ca="1">IF(FJ17=0,0,VLOOKUP(FJ17,'P Gerais'!$D$39:$G$41,3,TRUE)*Func10!$F$68)</f>
        <v>0</v>
      </c>
      <c r="AZ17" s="350">
        <f t="shared" si="13"/>
        <v>0</v>
      </c>
      <c r="BA17" s="350">
        <f ca="1">((FJ17-FL17-FK17+AZ17+AQ17+SUM(Z17:AA17)+SUM(AW17:AX17)+AK17)*IF('DB Func'!GG12="ok",'DB Func'!GD12,0))+(FJ17-FL17-FK17+AZ17+AQ17+SUM(Z17:AA17)+SUM(AW17:AX17))+AK17</f>
        <v>0</v>
      </c>
      <c r="BB17" s="355">
        <f ca="1">VLOOKUP(BA17,'P Gerais'!$D$22:$G$25,3,TRUE)</f>
        <v>0.08</v>
      </c>
      <c r="BC17" s="350">
        <f ca="1">IF(BA17&lt;'P Gerais'!$D$25,BA17*BB17,Lanc!BB17)</f>
        <v>0</v>
      </c>
      <c r="BD17" s="350">
        <f ca="1">BA17-BC17-('DB Func'!GB12*'P Gerais'!$D$35)</f>
        <v>0</v>
      </c>
      <c r="BE17" s="356">
        <f ca="1">VLOOKUP(BD17,'P Gerais'!$D$29:$F$33,3,TRUE)</f>
        <v>0</v>
      </c>
      <c r="BF17" s="350">
        <f t="shared" ca="1" si="14"/>
        <v>0</v>
      </c>
      <c r="BG17" s="350">
        <f ca="1">VLOOKUP(BD17,'P Gerais'!$D$29:$G$33,4,TRUE)</f>
        <v>0</v>
      </c>
      <c r="BH17" s="350">
        <f t="shared" ca="1" si="15"/>
        <v>0</v>
      </c>
      <c r="BI17" s="350">
        <f t="shared" ca="1" si="16"/>
        <v>0</v>
      </c>
      <c r="BJ17" s="348">
        <f ca="1">'DB Func'!G12</f>
        <v>0</v>
      </c>
      <c r="BK17" s="348">
        <f ca="1">'DB Func'!FW12</f>
        <v>0</v>
      </c>
      <c r="BL17" s="350">
        <f ca="1">D17*'P Gerais'!$D$13</f>
        <v>0</v>
      </c>
      <c r="BM17" s="350">
        <f ca="1">D17*'P Gerais'!$D$14</f>
        <v>0</v>
      </c>
      <c r="BN17" s="350">
        <f ca="1">D17*'P Gerais'!$D$16</f>
        <v>0</v>
      </c>
      <c r="BO17" s="350">
        <f ca="1">D17*'P Gerais'!$D$17</f>
        <v>0</v>
      </c>
      <c r="BP17" s="350">
        <f ca="1">D17*'P Gerais'!$D$18</f>
        <v>0</v>
      </c>
      <c r="BQ17" s="355">
        <f ca="1">VLOOKUP(D17,'P Gerais'!$D$22:$G$24,3,TRUE)</f>
        <v>0.08</v>
      </c>
      <c r="BR17" s="355">
        <f ca="1">VLOOKUP(D17,'P Gerais'!$D$29:$G$33,3,TRUE)</f>
        <v>0</v>
      </c>
      <c r="BS17" s="355">
        <f ca="1">'DB Func'!BN12</f>
        <v>0</v>
      </c>
      <c r="BT17" s="355">
        <f ca="1">'DB Func'!BO12</f>
        <v>0</v>
      </c>
      <c r="BU17" s="355">
        <f ca="1">'DB Func'!FX12</f>
        <v>0</v>
      </c>
      <c r="BV17" s="350">
        <f t="shared" ca="1" si="17"/>
        <v>-0.08</v>
      </c>
      <c r="BW17" s="350">
        <f ca="1">BV17-'DB Func'!GC12</f>
        <v>-0.08</v>
      </c>
      <c r="BX17" s="348">
        <f ca="1">IFERROR(VLOOKUP(BW17,'P Gerais'!$D$29:$G$33,3,TRUE)*BW17,0)</f>
        <v>0</v>
      </c>
      <c r="BY17" s="350">
        <f ca="1">IFERROR(BX17-VLOOKUP(BW17,'P Gerais'!$D$29:$H$33,4,TRUE),0)</f>
        <v>0</v>
      </c>
      <c r="BZ17" s="350">
        <f ca="1">D17*'DB Func'!GD12</f>
        <v>0</v>
      </c>
      <c r="CB17" s="350">
        <f t="shared" ca="1" si="18"/>
        <v>0</v>
      </c>
      <c r="CC17" s="350">
        <f t="shared" si="19"/>
        <v>0</v>
      </c>
      <c r="CD17" s="350">
        <f t="shared" si="20"/>
        <v>0</v>
      </c>
      <c r="CF17" s="348" t="str">
        <f t="shared" ca="1" si="21"/>
        <v>não</v>
      </c>
      <c r="CG17" s="348">
        <f ca="1">IF($CH$8=1,DAY('DB Func'!C12),0)</f>
        <v>0</v>
      </c>
      <c r="CH17" s="348">
        <f ca="1">IF(CI17=0,0,MONTH('DB Func'!C12))</f>
        <v>0</v>
      </c>
      <c r="CI17" s="348">
        <f ca="1">IF('P Gerais'!D15=YEAR('DB Func'!C12),YEAR('DB Func'!C12),0)</f>
        <v>0</v>
      </c>
      <c r="CJ17" s="352">
        <v>40</v>
      </c>
      <c r="CK17" s="349"/>
      <c r="CL17" s="348" t="str">
        <f>IF(ISERROR(HLOOKUP(CL15,$DS$7:$DY17,$DZ17,FALSE)),"N",HLOOKUP(CL15,$DS$7:$DY17,$DZ17,FALSE))</f>
        <v>N</v>
      </c>
      <c r="CM17" s="348" t="str">
        <f>IF(ISERROR(HLOOKUP(CM15,$DS$7:$DY17,$DZ17,FALSE)),"N",HLOOKUP(CM15,$DS$7:$DY17,$DZ17,FALSE))</f>
        <v>N</v>
      </c>
      <c r="CN17" s="348" t="str">
        <f>IF(ISERROR(HLOOKUP(CN15,$DS$7:$DY17,$DZ17,FALSE)),"N",HLOOKUP(CN15,$DS$7:$DY17,$DZ17,FALSE))</f>
        <v>N</v>
      </c>
      <c r="CO17" s="348" t="str">
        <f>IF(ISERROR(HLOOKUP(CO15,$DS$7:$DY17,$DZ17,FALSE)),"N",HLOOKUP(CO15,$DS$7:$DY17,$DZ17,FALSE))</f>
        <v>N</v>
      </c>
      <c r="CP17" s="348" t="str">
        <f>IF(ISERROR(HLOOKUP(CP15,$DS$7:$DY17,$DZ17,FALSE)),"N",HLOOKUP(CP15,$DS$7:$DY17,$DZ17,FALSE))</f>
        <v>N</v>
      </c>
      <c r="CQ17" s="348" t="str">
        <f>IF(ISERROR(HLOOKUP(CQ15,$DS$7:$DY17,$DZ17,FALSE)),"N",HLOOKUP(CQ15,$DS$7:$DY17,$DZ17,FALSE))</f>
        <v>N</v>
      </c>
      <c r="CR17" s="348" t="str">
        <f>IF(ISERROR(HLOOKUP(CR15,$DS$7:$DY17,$DZ17,FALSE)),"N",HLOOKUP(CR15,$DS$7:$DY17,$DZ17,FALSE))</f>
        <v>N</v>
      </c>
      <c r="CS17" s="348" t="str">
        <f>IF(ISERROR(HLOOKUP(CS15,$DS$7:$DY17,$DZ17,FALSE)),"N",HLOOKUP(CS15,$DS$7:$DY17,$DZ17,FALSE))</f>
        <v>N</v>
      </c>
      <c r="CT17" s="348" t="str">
        <f>IF(ISERROR(HLOOKUP(CT15,$DS$7:$DY17,$DZ17,FALSE)),"N",HLOOKUP(CT15,$DS$7:$DY17,$DZ17,FALSE))</f>
        <v>N</v>
      </c>
      <c r="CU17" s="348" t="str">
        <f>IF(ISERROR(HLOOKUP(CU15,$DS$7:$DY17,$DZ17,FALSE)),"N",HLOOKUP(CU15,$DS$7:$DY17,$DZ17,FALSE))</f>
        <v>N</v>
      </c>
      <c r="CV17" s="348" t="str">
        <f>IF(ISERROR(HLOOKUP(CV15,$DS$7:$DY17,$DZ17,FALSE)),"N",HLOOKUP(CV15,$DS$7:$DY17,$DZ17,FALSE))</f>
        <v>N</v>
      </c>
      <c r="CW17" s="348" t="str">
        <f>IF(ISERROR(HLOOKUP(CW15,$DS$7:$DY17,$DZ17,FALSE)),"N",HLOOKUP(CW15,$DS$7:$DY17,$DZ17,FALSE))</f>
        <v>N</v>
      </c>
      <c r="CX17" s="348" t="str">
        <f>IF(ISERROR(HLOOKUP(CX15,$DS$7:$DY17,$DZ17,FALSE)),"N",HLOOKUP(CX15,$DS$7:$DY17,$DZ17,FALSE))</f>
        <v>N</v>
      </c>
      <c r="CY17" s="348" t="str">
        <f>IF(ISERROR(HLOOKUP(CY15,$DS$7:$DY17,$DZ17,FALSE)),"N",HLOOKUP(CY15,$DS$7:$DY17,$DZ17,FALSE))</f>
        <v>N</v>
      </c>
      <c r="CZ17" s="348" t="str">
        <f>IF(ISERROR(HLOOKUP(CZ15,$DS$7:$DY17,$DZ17,FALSE)),"N",HLOOKUP(CZ15,$DS$7:$DY17,$DZ17,FALSE))</f>
        <v>N</v>
      </c>
      <c r="DA17" s="348" t="str">
        <f>IF(ISERROR(HLOOKUP(DA15,$DS$7:$DY17,$DZ17,FALSE)),"N",HLOOKUP(DA15,$DS$7:$DY17,$DZ17,FALSE))</f>
        <v>N</v>
      </c>
      <c r="DB17" s="348" t="str">
        <f>IF(ISERROR(HLOOKUP(DB15,$DS$7:$DY17,$DZ17,FALSE)),"N",HLOOKUP(DB15,$DS$7:$DY17,$DZ17,FALSE))</f>
        <v>N</v>
      </c>
      <c r="DC17" s="348" t="str">
        <f>IF(ISERROR(HLOOKUP(DC15,$DS$7:$DY17,$DZ17,FALSE)),"N",HLOOKUP(DC15,$DS$7:$DY17,$DZ17,FALSE))</f>
        <v>N</v>
      </c>
      <c r="DD17" s="348" t="str">
        <f>IF(ISERROR(HLOOKUP(DD15,$DS$7:$DY17,$DZ17,FALSE)),"N",HLOOKUP(DD15,$DS$7:$DY17,$DZ17,FALSE))</f>
        <v>N</v>
      </c>
      <c r="DE17" s="348" t="str">
        <f>IF(ISERROR(HLOOKUP(DE15,$DS$7:$DY17,$DZ17,FALSE)),"N",HLOOKUP(DE15,$DS$7:$DY17,$DZ17,FALSE))</f>
        <v>N</v>
      </c>
      <c r="DF17" s="348" t="str">
        <f>IF(ISERROR(HLOOKUP(DF15,$DS$7:$DY17,$DZ17,FALSE)),"N",HLOOKUP(DF15,$DS$7:$DY17,$DZ17,FALSE))</f>
        <v>N</v>
      </c>
      <c r="DG17" s="348" t="str">
        <f>IF(ISERROR(HLOOKUP(DG15,$DS$7:$DY17,$DZ17,FALSE)),"N",HLOOKUP(DG15,$DS$7:$DY17,$DZ17,FALSE))</f>
        <v>N</v>
      </c>
      <c r="DH17" s="348" t="str">
        <f>IF(ISERROR(HLOOKUP(DH15,$DS$7:$DY17,$DZ17,FALSE)),"N",HLOOKUP(DH15,$DS$7:$DY17,$DZ17,FALSE))</f>
        <v>N</v>
      </c>
      <c r="DI17" s="348" t="str">
        <f>IF(ISERROR(HLOOKUP(DI15,$DS$7:$DY17,$DZ17,FALSE)),"N",HLOOKUP(DI15,$DS$7:$DY17,$DZ17,FALSE))</f>
        <v>N</v>
      </c>
      <c r="DJ17" s="348" t="str">
        <f>IF(ISERROR(HLOOKUP(DJ15,$DS$7:$DY17,$DZ17,FALSE)),"N",HLOOKUP(DJ15,$DS$7:$DY17,$DZ17,FALSE))</f>
        <v>N</v>
      </c>
      <c r="DK17" s="348" t="str">
        <f>IF(ISERROR(HLOOKUP(DK15,$DS$7:$DY17,$DZ17,FALSE)),"N",HLOOKUP(DK15,$DS$7:$DY17,$DZ17,FALSE))</f>
        <v>N</v>
      </c>
      <c r="DL17" s="348" t="str">
        <f>IF(ISERROR(HLOOKUP(DL15,$DS$7:$DY17,$DZ17,FALSE)),"N",HLOOKUP(DL15,$DS$7:$DY17,$DZ17,FALSE))</f>
        <v>N</v>
      </c>
      <c r="DM17" s="348" t="str">
        <f>IF(ISERROR(HLOOKUP(DM15,$DS$7:$DY17,$DZ17,FALSE)),"N",HLOOKUP(DM15,$DS$7:$DY17,$DZ17,FALSE))</f>
        <v>N</v>
      </c>
      <c r="DN17" s="348" t="str">
        <f>IF(ISERROR(HLOOKUP(DN15,$DS$7:$DY17,$DZ17,FALSE)),"N",HLOOKUP(DN15,$DS$7:$DY17,$DZ17,FALSE))</f>
        <v>N</v>
      </c>
      <c r="DO17" s="348" t="str">
        <f>IF(ISERROR(HLOOKUP(DO15,$DS$7:$DY17,$DZ17,FALSE)),"N",HLOOKUP(DO15,$DS$7:$DY17,$DZ17,FALSE))</f>
        <v>N</v>
      </c>
      <c r="DP17" s="348" t="str">
        <f>IF(ISERROR(HLOOKUP(DP15,$DS$7:$DY17,$DZ17,FALSE)),"N",HLOOKUP(DP15,$DS$7:$DY17,$DZ17,FALSE))</f>
        <v>N</v>
      </c>
      <c r="DQ17" s="348">
        <f t="shared" si="22"/>
        <v>0</v>
      </c>
      <c r="DR17" s="348">
        <f t="shared" si="23"/>
        <v>31</v>
      </c>
      <c r="DS17" s="348" t="str">
        <f>IF('DB Func'!M12&gt;0,"S","N")</f>
        <v>N</v>
      </c>
      <c r="DT17" s="348" t="str">
        <f>IF('DB Func'!R12&gt;0,"S","N")</f>
        <v>N</v>
      </c>
      <c r="DU17" s="348" t="str">
        <f>IF('DB Func'!W12&gt;0,"S","N")</f>
        <v>N</v>
      </c>
      <c r="DV17" s="348" t="str">
        <f>IF('DB Func'!AB12&gt;0,"S","N")</f>
        <v>N</v>
      </c>
      <c r="DW17" s="348" t="str">
        <f>IF('DB Func'!AG12&gt;0,"S","N")</f>
        <v>N</v>
      </c>
      <c r="DX17" s="348" t="str">
        <f>IF('DB Func'!AL12&gt;0,"S","N")</f>
        <v>N</v>
      </c>
      <c r="DY17" s="348" t="str">
        <f>IF('DB Func'!AQ12&gt;0,"S","N")</f>
        <v>N</v>
      </c>
      <c r="DZ17" s="348">
        <v>11</v>
      </c>
      <c r="EA17" s="357">
        <f ca="1">'DB Func'!C12</f>
        <v>0</v>
      </c>
      <c r="EB17" s="348" t="str">
        <f t="shared" ca="1" si="24"/>
        <v>s</v>
      </c>
      <c r="EC17" s="348" t="str">
        <f t="shared" ca="1" si="24"/>
        <v>s</v>
      </c>
      <c r="ED17" s="348" t="str">
        <f t="shared" ca="1" si="24"/>
        <v>s</v>
      </c>
      <c r="EE17" s="348" t="str">
        <f t="shared" ca="1" si="24"/>
        <v>s</v>
      </c>
      <c r="EF17" s="348" t="str">
        <f t="shared" ca="1" si="24"/>
        <v>s</v>
      </c>
      <c r="EG17" s="348" t="str">
        <f t="shared" ca="1" si="24"/>
        <v>s</v>
      </c>
      <c r="EH17" s="348" t="str">
        <f t="shared" ca="1" si="24"/>
        <v>s</v>
      </c>
      <c r="EI17" s="348" t="str">
        <f t="shared" ca="1" si="24"/>
        <v>s</v>
      </c>
      <c r="EJ17" s="348" t="str">
        <f t="shared" ca="1" si="24"/>
        <v>s</v>
      </c>
      <c r="EK17" s="348" t="str">
        <f t="shared" ca="1" si="24"/>
        <v>s</v>
      </c>
      <c r="EL17" s="348" t="str">
        <f t="shared" ca="1" si="24"/>
        <v>s</v>
      </c>
      <c r="EM17" s="348" t="str">
        <f t="shared" ca="1" si="24"/>
        <v>s</v>
      </c>
      <c r="EN17" s="348" t="str">
        <f t="shared" ca="1" si="24"/>
        <v>s</v>
      </c>
      <c r="EO17" s="348" t="str">
        <f t="shared" ca="1" si="24"/>
        <v>s</v>
      </c>
      <c r="EP17" s="348" t="str">
        <f t="shared" ca="1" si="24"/>
        <v>s</v>
      </c>
      <c r="EQ17" s="348" t="str">
        <f t="shared" ca="1" si="24"/>
        <v>s</v>
      </c>
      <c r="ER17" s="348" t="str">
        <f t="shared" ca="1" si="25"/>
        <v>s</v>
      </c>
      <c r="ES17" s="348" t="str">
        <f t="shared" ca="1" si="25"/>
        <v>s</v>
      </c>
      <c r="ET17" s="348" t="str">
        <f t="shared" ca="1" si="25"/>
        <v>s</v>
      </c>
      <c r="EU17" s="348" t="str">
        <f t="shared" ca="1" si="25"/>
        <v>s</v>
      </c>
      <c r="EV17" s="348" t="str">
        <f t="shared" ca="1" si="25"/>
        <v>s</v>
      </c>
      <c r="EW17" s="348" t="str">
        <f t="shared" ca="1" si="25"/>
        <v>s</v>
      </c>
      <c r="EX17" s="348" t="str">
        <f t="shared" ca="1" si="25"/>
        <v>s</v>
      </c>
      <c r="EY17" s="348" t="str">
        <f t="shared" ca="1" si="25"/>
        <v>s</v>
      </c>
      <c r="EZ17" s="348" t="str">
        <f t="shared" ca="1" si="25"/>
        <v>s</v>
      </c>
      <c r="FA17" s="348" t="str">
        <f t="shared" ca="1" si="25"/>
        <v>s</v>
      </c>
      <c r="FB17" s="348" t="str">
        <f t="shared" ca="1" si="25"/>
        <v>s</v>
      </c>
      <c r="FC17" s="348" t="str">
        <f t="shared" ca="1" si="25"/>
        <v>s</v>
      </c>
      <c r="FD17" s="348" t="str">
        <f t="shared" ca="1" si="25"/>
        <v>s</v>
      </c>
      <c r="FE17" s="348" t="str">
        <f t="shared" ca="1" si="25"/>
        <v>s</v>
      </c>
      <c r="FF17" s="348" t="str">
        <f t="shared" ca="1" si="25"/>
        <v>s</v>
      </c>
      <c r="FG17" s="348">
        <f t="shared" ca="1" si="26"/>
        <v>31</v>
      </c>
      <c r="FH17" s="348">
        <f t="shared" ca="1" si="27"/>
        <v>0</v>
      </c>
      <c r="FI17" s="348" t="str">
        <f ca="1">IF(AND(YEAR(EA17)='P Gerais'!D15,MONTH(Lanc!EA17)=5,DAY(Lanc!EA17)&gt;1),"S","N")</f>
        <v>N</v>
      </c>
      <c r="FJ17" s="350">
        <f t="shared" ca="1" si="28"/>
        <v>0</v>
      </c>
      <c r="FK17" s="350">
        <f t="shared" si="29"/>
        <v>0</v>
      </c>
      <c r="FL17" s="359">
        <f t="shared" ca="1" si="30"/>
        <v>0</v>
      </c>
      <c r="FP17" s="349">
        <f ca="1">((FJ17-FL17-FK17+AZ17+AQ17+SUM(Z17:AA17)+SUM(AW17:AX17)+AK17)*IF('DB Func'!GG12="ok",'DB Func'!GD12,0))</f>
        <v>0</v>
      </c>
      <c r="FR17" s="361">
        <f t="shared" ca="1" si="31"/>
        <v>0</v>
      </c>
      <c r="GV17" s="49"/>
      <c r="GW17" s="49"/>
      <c r="GX17" s="49"/>
      <c r="GY17" s="49"/>
      <c r="GZ17" s="49"/>
      <c r="HA17" s="49"/>
      <c r="HB17" s="49"/>
      <c r="HC17" s="49"/>
    </row>
    <row r="18" spans="3:211" ht="30" customHeight="1" thickTop="1" thickBot="1">
      <c r="C18" s="154" t="str">
        <f ca="1">IF('DB Func'!B13="Funcionário 11","",'DB Func'!B13)</f>
        <v/>
      </c>
      <c r="D18" s="181">
        <f ca="1">'DB Func'!CH13</f>
        <v>0</v>
      </c>
      <c r="E18" s="156" t="str">
        <f ca="1">IF(C18="","-",IF(OR(terceiro!E18="MAI",terceiro!F18="MAI"),"Sim","Não"))</f>
        <v>-</v>
      </c>
      <c r="F18" s="182" t="str">
        <f ca="1">IF(C18="","-",IF(OR(Ferias!E18="MAI",Ferias!F18="MAI"),"Sim","Não"))</f>
        <v>-</v>
      </c>
      <c r="G18" s="182">
        <f ca="1">IF(C18="",0,IF(F18="Sim",IF(Ferias!E18="MAI",Ferias!I18,Ferias!J18),0))</f>
        <v>0</v>
      </c>
      <c r="H18" s="185"/>
      <c r="I18" s="185"/>
      <c r="J18" s="159">
        <f t="shared" ca="1" si="1"/>
        <v>0</v>
      </c>
      <c r="K18" s="152"/>
      <c r="L18" s="151"/>
      <c r="M18" s="189"/>
      <c r="N18" s="153"/>
      <c r="O18" s="48"/>
      <c r="P18" s="48"/>
      <c r="Q18" s="48"/>
      <c r="R18" s="49"/>
      <c r="S18" s="49"/>
      <c r="T18" s="49"/>
      <c r="U18" s="49"/>
      <c r="V18" s="49"/>
      <c r="W18" s="49"/>
      <c r="X18" s="49"/>
      <c r="Y18" s="49"/>
      <c r="Z18" s="49"/>
      <c r="AA18" s="49"/>
      <c r="AB18" s="48"/>
      <c r="AC18" s="48"/>
      <c r="AD18" s="49"/>
      <c r="AE18" s="49"/>
      <c r="AF18" s="314"/>
      <c r="AH18" s="155">
        <f ca="1">IF(AND('DB Func'!GE13="Abril",'DB Func'!BQ13="2 Parcelas"),(('auxiliar 13 sal'!G14/12*'DB Func'!GF13+AVERAGE('auxiliar 13 sal'!Q14:AB14)+AVERAGE('auxiliar 13 sal'!AE14:AP14)+'auxiliar 13 sal'!G14*'DB Func'!BN13+'auxiliar 13 sal'!G14*'DB Func'!BO13)/2),IF('DB Func'!GE13="Maio",IF('DB Func'!BQ13="Parcela Única",('auxiliar 13 sal'!G14/12*'DB Func'!GF13)+AVERAGE('auxiliar 13 sal'!Q14:AB14)+AVERAGE('auxiliar 13 sal'!AE14:AP14)+('auxiliar 13 sal'!G14*'DB Func'!BN13)+('auxiliar 13 sal'!G14*'DB Func'!BO13),IF('DB Func'!BQ13="2 Parcelas",(('auxiliar 13 sal'!G14/12*'DB Func'!GF13+AVERAGE('auxiliar 13 sal'!Q14:AB14)+AVERAGE('auxiliar 13 sal'!AE14:AP14)+'auxiliar 13 sal'!G14*'DB Func'!BN13+'auxiliar 13 sal'!G14*'DB Func'!BO13)/2))),0))</f>
        <v>0</v>
      </c>
      <c r="AK18" s="350">
        <f t="shared" ca="1" si="6"/>
        <v>0</v>
      </c>
      <c r="AL18" s="350">
        <f t="shared" ca="1" si="7"/>
        <v>0</v>
      </c>
      <c r="AM18" s="350">
        <f t="shared" ca="1" si="8"/>
        <v>0</v>
      </c>
      <c r="AN18" s="350">
        <f t="shared" ca="1" si="9"/>
        <v>0</v>
      </c>
      <c r="AO18" s="350">
        <f t="shared" ca="1" si="10"/>
        <v>0</v>
      </c>
      <c r="AP18" s="350">
        <f t="shared" ca="1" si="11"/>
        <v>0</v>
      </c>
      <c r="AQ18" s="350">
        <f t="shared" ca="1" si="12"/>
        <v>0</v>
      </c>
      <c r="AR18" s="350">
        <f>IF(OR(M18="",M18=0),0,((FJ18/220)*('Ho Ex'!$C$8+$AS$6))*M18)</f>
        <v>0</v>
      </c>
      <c r="AS18" s="350">
        <f>IF(OR(N18="",N18=0),0,((FJ18/220*('DB Func'!GD13+Lanc!$AS$6))*('Ho Ex'!$I$8+$AS$6))*(N18/52.5*60))</f>
        <v>0</v>
      </c>
      <c r="AT18" s="350">
        <f>IF(OR(M18="",M18=0),0,((FJ18/220)*('Ho Ex'!$J$8+$AS$6))*O18)</f>
        <v>0</v>
      </c>
      <c r="AU18" s="350">
        <f>IF(OR(M18="",M18=0),0,((FJ18/220)*('Ho Ex'!I21+$AS$6))*P18)</f>
        <v>0</v>
      </c>
      <c r="AV18" s="350">
        <f>IF(OR(M18="",M18=0),0,((FJ18/220)*('Ho Ex'!C21+$AS$6))*Q18)</f>
        <v>0</v>
      </c>
      <c r="AW18" s="350">
        <f ca="1">FJ18*'DB Func'!BN13</f>
        <v>0</v>
      </c>
      <c r="AX18" s="350">
        <f ca="1">FJ18*'DB Func'!BO13</f>
        <v>0</v>
      </c>
      <c r="AY18" s="364">
        <f ca="1">IF(FJ18=0,0,VLOOKUP(FJ18,'P Gerais'!$D$39:$G$41,3,TRUE)*Func11!$F$68)</f>
        <v>0</v>
      </c>
      <c r="AZ18" s="350">
        <f t="shared" si="13"/>
        <v>0</v>
      </c>
      <c r="BA18" s="350">
        <f ca="1">((FJ18-FL18-FK18+AZ18+AQ18+SUM(Z18:AA18)+SUM(AW18:AX18)+AK18)*IF('DB Func'!GG13="ok",'DB Func'!GD13,0))+(FJ18-FL18-FK18+AZ18+AQ18+SUM(Z18:AA18)+SUM(AW18:AX18))+AK18</f>
        <v>0</v>
      </c>
      <c r="BB18" s="355">
        <f ca="1">VLOOKUP(BA18,'P Gerais'!$D$22:$G$25,3,TRUE)</f>
        <v>0.08</v>
      </c>
      <c r="BC18" s="350">
        <f ca="1">IF(BA18&lt;'P Gerais'!$D$25,BA18*BB18,Lanc!BB18)</f>
        <v>0</v>
      </c>
      <c r="BD18" s="350">
        <f ca="1">BA18-BC18-('DB Func'!GB13*'P Gerais'!$D$35)</f>
        <v>0</v>
      </c>
      <c r="BE18" s="356">
        <f ca="1">VLOOKUP(BD18,'P Gerais'!$D$29:$F$33,3,TRUE)</f>
        <v>0</v>
      </c>
      <c r="BF18" s="350">
        <f t="shared" ca="1" si="14"/>
        <v>0</v>
      </c>
      <c r="BG18" s="350">
        <f ca="1">VLOOKUP(BD18,'P Gerais'!$D$29:$G$33,4,TRUE)</f>
        <v>0</v>
      </c>
      <c r="BH18" s="350">
        <f t="shared" ca="1" si="15"/>
        <v>0</v>
      </c>
      <c r="BI18" s="350">
        <f t="shared" ca="1" si="16"/>
        <v>0</v>
      </c>
      <c r="BJ18" s="348">
        <f ca="1">'DB Func'!G13</f>
        <v>0</v>
      </c>
      <c r="BK18" s="348">
        <f ca="1">'DB Func'!FW13</f>
        <v>0</v>
      </c>
      <c r="BL18" s="350">
        <f ca="1">D18*'P Gerais'!$D$13</f>
        <v>0</v>
      </c>
      <c r="BM18" s="350">
        <f ca="1">D18*'P Gerais'!$D$14</f>
        <v>0</v>
      </c>
      <c r="BN18" s="350">
        <f ca="1">D18*'P Gerais'!$D$16</f>
        <v>0</v>
      </c>
      <c r="BO18" s="350">
        <f ca="1">D18*'P Gerais'!$D$17</f>
        <v>0</v>
      </c>
      <c r="BP18" s="350">
        <f ca="1">D18*'P Gerais'!$D$18</f>
        <v>0</v>
      </c>
      <c r="BQ18" s="355">
        <f ca="1">VLOOKUP(D18,'P Gerais'!$D$22:$G$24,3,TRUE)</f>
        <v>0.08</v>
      </c>
      <c r="BR18" s="355">
        <f ca="1">VLOOKUP(D18,'P Gerais'!$D$29:$G$33,3,TRUE)</f>
        <v>0</v>
      </c>
      <c r="BS18" s="355">
        <f ca="1">'DB Func'!BN13</f>
        <v>0</v>
      </c>
      <c r="BT18" s="355">
        <f ca="1">'DB Func'!BO13</f>
        <v>0</v>
      </c>
      <c r="BU18" s="355">
        <f ca="1">'DB Func'!FX13</f>
        <v>0</v>
      </c>
      <c r="BV18" s="350">
        <f t="shared" ca="1" si="17"/>
        <v>-0.08</v>
      </c>
      <c r="BW18" s="350">
        <f ca="1">BV18-'DB Func'!GC13</f>
        <v>-0.08</v>
      </c>
      <c r="BX18" s="348">
        <f ca="1">IFERROR(VLOOKUP(BW18,'P Gerais'!$D$29:$G$33,3,TRUE)*BW18,0)</f>
        <v>0</v>
      </c>
      <c r="BY18" s="350">
        <f ca="1">IFERROR(BX18-VLOOKUP(BW18,'P Gerais'!$D$29:$H$33,4,TRUE),0)</f>
        <v>0</v>
      </c>
      <c r="BZ18" s="350">
        <f ca="1">D18*'DB Func'!GD13</f>
        <v>0</v>
      </c>
      <c r="CB18" s="350">
        <f t="shared" ca="1" si="18"/>
        <v>0</v>
      </c>
      <c r="CC18" s="350">
        <f t="shared" si="19"/>
        <v>0</v>
      </c>
      <c r="CD18" s="350">
        <f t="shared" si="20"/>
        <v>0</v>
      </c>
      <c r="CF18" s="348" t="str">
        <f t="shared" ca="1" si="21"/>
        <v>não</v>
      </c>
      <c r="CG18" s="348">
        <f ca="1">IF($CH$8=1,DAY('DB Func'!C13),0)</f>
        <v>0</v>
      </c>
      <c r="CH18" s="348">
        <f ca="1">IF(CI18=0,0,MONTH('DB Func'!C13))</f>
        <v>0</v>
      </c>
      <c r="CI18" s="348">
        <f ca="1">IF('P Gerais'!D16=YEAR('DB Func'!C13),YEAR('DB Func'!C13),0)</f>
        <v>0</v>
      </c>
      <c r="CJ18" s="352">
        <v>41</v>
      </c>
      <c r="CK18" s="349"/>
      <c r="CL18" s="348" t="str">
        <f ca="1">IF(ISERROR(HLOOKUP(CL16,$DS$7:$DY18,$DZ18,FALSE)),"N",HLOOKUP(CL16,$DS$7:$DY18,$DZ18,FALSE))</f>
        <v>N</v>
      </c>
      <c r="CM18" s="348" t="str">
        <f>IF(ISERROR(HLOOKUP(CM16,$DS$7:$DY18,$DZ18,FALSE)),"N",HLOOKUP(CM16,$DS$7:$DY18,$DZ18,FALSE))</f>
        <v>N</v>
      </c>
      <c r="CN18" s="348" t="str">
        <f ca="1">IF(ISERROR(HLOOKUP(CN16,$DS$7:$DY18,$DZ18,FALSE)),"N",HLOOKUP(CN16,$DS$7:$DY18,$DZ18,FALSE))</f>
        <v>N</v>
      </c>
      <c r="CO18" s="348" t="str">
        <f ca="1">IF(ISERROR(HLOOKUP(CO16,$DS$7:$DY18,$DZ18,FALSE)),"N",HLOOKUP(CO16,$DS$7:$DY18,$DZ18,FALSE))</f>
        <v>N</v>
      </c>
      <c r="CP18" s="348" t="str">
        <f ca="1">IF(ISERROR(HLOOKUP(CP16,$DS$7:$DY18,$DZ18,FALSE)),"N",HLOOKUP(CP16,$DS$7:$DY18,$DZ18,FALSE))</f>
        <v>N</v>
      </c>
      <c r="CQ18" s="348" t="str">
        <f ca="1">IF(ISERROR(HLOOKUP(CQ16,$DS$7:$DY18,$DZ18,FALSE)),"N",HLOOKUP(CQ16,$DS$7:$DY18,$DZ18,FALSE))</f>
        <v>N</v>
      </c>
      <c r="CR18" s="348" t="str">
        <f ca="1">IF(ISERROR(HLOOKUP(CR16,$DS$7:$DY18,$DZ18,FALSE)),"N",HLOOKUP(CR16,$DS$7:$DY18,$DZ18,FALSE))</f>
        <v>N</v>
      </c>
      <c r="CS18" s="348" t="str">
        <f ca="1">IF(ISERROR(HLOOKUP(CS16,$DS$7:$DY18,$DZ18,FALSE)),"N",HLOOKUP(CS16,$DS$7:$DY18,$DZ18,FALSE))</f>
        <v>N</v>
      </c>
      <c r="CT18" s="348" t="str">
        <f>IF(ISERROR(HLOOKUP(CT16,$DS$7:$DY18,$DZ18,FALSE)),"N",HLOOKUP(CT16,$DS$7:$DY18,$DZ18,FALSE))</f>
        <v>N</v>
      </c>
      <c r="CU18" s="348" t="str">
        <f ca="1">IF(ISERROR(HLOOKUP(CU16,$DS$7:$DY18,$DZ18,FALSE)),"N",HLOOKUP(CU16,$DS$7:$DY18,$DZ18,FALSE))</f>
        <v>N</v>
      </c>
      <c r="CV18" s="348" t="str">
        <f ca="1">IF(ISERROR(HLOOKUP(CV16,$DS$7:$DY18,$DZ18,FALSE)),"N",HLOOKUP(CV16,$DS$7:$DY18,$DZ18,FALSE))</f>
        <v>N</v>
      </c>
      <c r="CW18" s="348" t="str">
        <f ca="1">IF(ISERROR(HLOOKUP(CW16,$DS$7:$DY18,$DZ18,FALSE)),"N",HLOOKUP(CW16,$DS$7:$DY18,$DZ18,FALSE))</f>
        <v>N</v>
      </c>
      <c r="CX18" s="348" t="str">
        <f ca="1">IF(ISERROR(HLOOKUP(CX16,$DS$7:$DY18,$DZ18,FALSE)),"N",HLOOKUP(CX16,$DS$7:$DY18,$DZ18,FALSE))</f>
        <v>N</v>
      </c>
      <c r="CY18" s="348" t="str">
        <f ca="1">IF(ISERROR(HLOOKUP(CY16,$DS$7:$DY18,$DZ18,FALSE)),"N",HLOOKUP(CY16,$DS$7:$DY18,$DZ18,FALSE))</f>
        <v>N</v>
      </c>
      <c r="CZ18" s="348" t="str">
        <f ca="1">IF(ISERROR(HLOOKUP(CZ16,$DS$7:$DY18,$DZ18,FALSE)),"N",HLOOKUP(CZ16,$DS$7:$DY18,$DZ18,FALSE))</f>
        <v>N</v>
      </c>
      <c r="DA18" s="348" t="str">
        <f>IF(ISERROR(HLOOKUP(DA16,$DS$7:$DY18,$DZ18,FALSE)),"N",HLOOKUP(DA16,$DS$7:$DY18,$DZ18,FALSE))</f>
        <v>N</v>
      </c>
      <c r="DB18" s="348" t="str">
        <f ca="1">IF(ISERROR(HLOOKUP(DB16,$DS$7:$DY18,$DZ18,FALSE)),"N",HLOOKUP(DB16,$DS$7:$DY18,$DZ18,FALSE))</f>
        <v>N</v>
      </c>
      <c r="DC18" s="348" t="str">
        <f ca="1">IF(ISERROR(HLOOKUP(DC16,$DS$7:$DY18,$DZ18,FALSE)),"N",HLOOKUP(DC16,$DS$7:$DY18,$DZ18,FALSE))</f>
        <v>N</v>
      </c>
      <c r="DD18" s="348" t="str">
        <f ca="1">IF(ISERROR(HLOOKUP(DD16,$DS$7:$DY18,$DZ18,FALSE)),"N",HLOOKUP(DD16,$DS$7:$DY18,$DZ18,FALSE))</f>
        <v>N</v>
      </c>
      <c r="DE18" s="348" t="str">
        <f ca="1">IF(ISERROR(HLOOKUP(DE16,$DS$7:$DY18,$DZ18,FALSE)),"N",HLOOKUP(DE16,$DS$7:$DY18,$DZ18,FALSE))</f>
        <v>N</v>
      </c>
      <c r="DF18" s="348" t="str">
        <f ca="1">IF(ISERROR(HLOOKUP(DF16,$DS$7:$DY18,$DZ18,FALSE)),"N",HLOOKUP(DF16,$DS$7:$DY18,$DZ18,FALSE))</f>
        <v>N</v>
      </c>
      <c r="DG18" s="348" t="str">
        <f ca="1">IF(ISERROR(HLOOKUP(DG16,$DS$7:$DY18,$DZ18,FALSE)),"N",HLOOKUP(DG16,$DS$7:$DY18,$DZ18,FALSE))</f>
        <v>N</v>
      </c>
      <c r="DH18" s="348" t="str">
        <f>IF(ISERROR(HLOOKUP(DH16,$DS$7:$DY18,$DZ18,FALSE)),"N",HLOOKUP(DH16,$DS$7:$DY18,$DZ18,FALSE))</f>
        <v>N</v>
      </c>
      <c r="DI18" s="348" t="str">
        <f ca="1">IF(ISERROR(HLOOKUP(DI16,$DS$7:$DY18,$DZ18,FALSE)),"N",HLOOKUP(DI16,$DS$7:$DY18,$DZ18,FALSE))</f>
        <v>N</v>
      </c>
      <c r="DJ18" s="348" t="str">
        <f ca="1">IF(ISERROR(HLOOKUP(DJ16,$DS$7:$DY18,$DZ18,FALSE)),"N",HLOOKUP(DJ16,$DS$7:$DY18,$DZ18,FALSE))</f>
        <v>N</v>
      </c>
      <c r="DK18" s="348" t="str">
        <f ca="1">IF(ISERROR(HLOOKUP(DK16,$DS$7:$DY18,$DZ18,FALSE)),"N",HLOOKUP(DK16,$DS$7:$DY18,$DZ18,FALSE))</f>
        <v>N</v>
      </c>
      <c r="DL18" s="348" t="str">
        <f ca="1">IF(ISERROR(HLOOKUP(DL16,$DS$7:$DY18,$DZ18,FALSE)),"N",HLOOKUP(DL16,$DS$7:$DY18,$DZ18,FALSE))</f>
        <v>N</v>
      </c>
      <c r="DM18" s="348" t="str">
        <f ca="1">IF(ISERROR(HLOOKUP(DM16,$DS$7:$DY18,$DZ18,FALSE)),"N",HLOOKUP(DM16,$DS$7:$DY18,$DZ18,FALSE))</f>
        <v>N</v>
      </c>
      <c r="DN18" s="348" t="str">
        <f ca="1">IF(ISERROR(HLOOKUP(DN16,$DS$7:$DY18,$DZ18,FALSE)),"N",HLOOKUP(DN16,$DS$7:$DY18,$DZ18,FALSE))</f>
        <v>N</v>
      </c>
      <c r="DO18" s="348" t="str">
        <f>IF(ISERROR(HLOOKUP(DO16,$DS$7:$DY18,$DZ18,FALSE)),"N",HLOOKUP(DO16,$DS$7:$DY18,$DZ18,FALSE))</f>
        <v>N</v>
      </c>
      <c r="DP18" s="348" t="str">
        <f ca="1">IF(ISERROR(HLOOKUP(DP16,$DS$7:$DY18,$DZ18,FALSE)),"N",HLOOKUP(DP16,$DS$7:$DY18,$DZ18,FALSE))</f>
        <v>N</v>
      </c>
      <c r="DQ18" s="348">
        <f t="shared" ca="1" si="22"/>
        <v>0</v>
      </c>
      <c r="DR18" s="348">
        <f t="shared" ca="1" si="23"/>
        <v>31</v>
      </c>
      <c r="DS18" s="348" t="str">
        <f>IF('DB Func'!M13&gt;0,"S","N")</f>
        <v>N</v>
      </c>
      <c r="DT18" s="348" t="str">
        <f>IF('DB Func'!R13&gt;0,"S","N")</f>
        <v>N</v>
      </c>
      <c r="DU18" s="348" t="str">
        <f>IF('DB Func'!W13&gt;0,"S","N")</f>
        <v>N</v>
      </c>
      <c r="DV18" s="348" t="str">
        <f>IF('DB Func'!AB13&gt;0,"S","N")</f>
        <v>N</v>
      </c>
      <c r="DW18" s="348" t="str">
        <f>IF('DB Func'!AG13&gt;0,"S","N")</f>
        <v>N</v>
      </c>
      <c r="DX18" s="348" t="str">
        <f>IF('DB Func'!AL13&gt;0,"S","N")</f>
        <v>N</v>
      </c>
      <c r="DY18" s="348" t="str">
        <f>IF('DB Func'!AQ13&gt;0,"S","N")</f>
        <v>N</v>
      </c>
      <c r="DZ18" s="348">
        <v>12</v>
      </c>
      <c r="EA18" s="357">
        <f ca="1">'DB Func'!C13</f>
        <v>0</v>
      </c>
      <c r="EB18" s="348" t="str">
        <f t="shared" ca="1" si="24"/>
        <v>s</v>
      </c>
      <c r="EC18" s="348" t="str">
        <f t="shared" ca="1" si="24"/>
        <v>s</v>
      </c>
      <c r="ED18" s="348" t="str">
        <f t="shared" ca="1" si="24"/>
        <v>s</v>
      </c>
      <c r="EE18" s="348" t="str">
        <f t="shared" ca="1" si="24"/>
        <v>s</v>
      </c>
      <c r="EF18" s="348" t="str">
        <f t="shared" ca="1" si="24"/>
        <v>s</v>
      </c>
      <c r="EG18" s="348" t="str">
        <f t="shared" ca="1" si="24"/>
        <v>s</v>
      </c>
      <c r="EH18" s="348" t="str">
        <f t="shared" ca="1" si="24"/>
        <v>s</v>
      </c>
      <c r="EI18" s="348" t="str">
        <f t="shared" ca="1" si="24"/>
        <v>s</v>
      </c>
      <c r="EJ18" s="348" t="str">
        <f t="shared" ca="1" si="24"/>
        <v>s</v>
      </c>
      <c r="EK18" s="348" t="str">
        <f t="shared" ca="1" si="24"/>
        <v>s</v>
      </c>
      <c r="EL18" s="348" t="str">
        <f t="shared" ca="1" si="24"/>
        <v>s</v>
      </c>
      <c r="EM18" s="348" t="str">
        <f t="shared" ca="1" si="24"/>
        <v>s</v>
      </c>
      <c r="EN18" s="348" t="str">
        <f t="shared" ca="1" si="24"/>
        <v>s</v>
      </c>
      <c r="EO18" s="348" t="str">
        <f t="shared" ca="1" si="24"/>
        <v>s</v>
      </c>
      <c r="EP18" s="348" t="str">
        <f t="shared" ca="1" si="24"/>
        <v>s</v>
      </c>
      <c r="EQ18" s="348" t="str">
        <f t="shared" ca="1" si="24"/>
        <v>s</v>
      </c>
      <c r="ER18" s="348" t="str">
        <f t="shared" ca="1" si="25"/>
        <v>s</v>
      </c>
      <c r="ES18" s="348" t="str">
        <f t="shared" ca="1" si="25"/>
        <v>s</v>
      </c>
      <c r="ET18" s="348" t="str">
        <f t="shared" ca="1" si="25"/>
        <v>s</v>
      </c>
      <c r="EU18" s="348" t="str">
        <f t="shared" ca="1" si="25"/>
        <v>s</v>
      </c>
      <c r="EV18" s="348" t="str">
        <f t="shared" ca="1" si="25"/>
        <v>s</v>
      </c>
      <c r="EW18" s="348" t="str">
        <f t="shared" ca="1" si="25"/>
        <v>s</v>
      </c>
      <c r="EX18" s="348" t="str">
        <f t="shared" ca="1" si="25"/>
        <v>s</v>
      </c>
      <c r="EY18" s="348" t="str">
        <f t="shared" ca="1" si="25"/>
        <v>s</v>
      </c>
      <c r="EZ18" s="348" t="str">
        <f t="shared" ca="1" si="25"/>
        <v>s</v>
      </c>
      <c r="FA18" s="348" t="str">
        <f t="shared" ca="1" si="25"/>
        <v>s</v>
      </c>
      <c r="FB18" s="348" t="str">
        <f t="shared" ca="1" si="25"/>
        <v>s</v>
      </c>
      <c r="FC18" s="348" t="str">
        <f t="shared" ca="1" si="25"/>
        <v>s</v>
      </c>
      <c r="FD18" s="348" t="str">
        <f t="shared" ca="1" si="25"/>
        <v>s</v>
      </c>
      <c r="FE18" s="348" t="str">
        <f t="shared" ca="1" si="25"/>
        <v>s</v>
      </c>
      <c r="FF18" s="348" t="str">
        <f t="shared" ca="1" si="25"/>
        <v>s</v>
      </c>
      <c r="FG18" s="348">
        <f t="shared" ca="1" si="26"/>
        <v>31</v>
      </c>
      <c r="FH18" s="348">
        <f t="shared" ca="1" si="27"/>
        <v>0</v>
      </c>
      <c r="FI18" s="348" t="str">
        <f ca="1">IF(AND(YEAR(EA18)='P Gerais'!D16,MONTH(Lanc!EA18)=5,DAY(Lanc!EA18)&gt;1),"S","N")</f>
        <v>N</v>
      </c>
      <c r="FJ18" s="350">
        <f t="shared" ca="1" si="28"/>
        <v>0</v>
      </c>
      <c r="FK18" s="350">
        <f t="shared" si="29"/>
        <v>0</v>
      </c>
      <c r="FL18" s="359">
        <f t="shared" ca="1" si="30"/>
        <v>0</v>
      </c>
      <c r="FP18" s="349">
        <f ca="1">((FJ18-FL18-FK18+AZ18+AQ18+SUM(Z18:AA18)+SUM(AW18:AX18)+AK18)*IF('DB Func'!GG13="ok",'DB Func'!GD13,0))</f>
        <v>0</v>
      </c>
      <c r="FR18" s="361">
        <f t="shared" ca="1" si="31"/>
        <v>0</v>
      </c>
      <c r="GV18" s="49"/>
      <c r="GW18" s="49"/>
      <c r="GX18" s="49"/>
      <c r="GY18" s="49"/>
      <c r="GZ18" s="49"/>
      <c r="HA18" s="49"/>
      <c r="HB18" s="49"/>
      <c r="HC18" s="49"/>
    </row>
    <row r="19" spans="3:211" ht="30" customHeight="1" thickTop="1" thickBot="1">
      <c r="C19" s="154" t="str">
        <f ca="1">IF('DB Func'!B14="Funcionário 12","",'DB Func'!B14)</f>
        <v/>
      </c>
      <c r="D19" s="181">
        <f ca="1">'DB Func'!CH14</f>
        <v>0</v>
      </c>
      <c r="E19" s="156" t="str">
        <f ca="1">IF(C19="","-",IF(OR(terceiro!E19="MAI",terceiro!F19="MAI"),"Sim","Não"))</f>
        <v>-</v>
      </c>
      <c r="F19" s="182" t="str">
        <f ca="1">IF(C19="","-",IF(OR(Ferias!E19="MAI",Ferias!F19="MAI"),"Sim","Não"))</f>
        <v>-</v>
      </c>
      <c r="G19" s="182">
        <f ca="1">IF(C19="",0,IF(F19="Sim",IF(Ferias!E19="MAI",Ferias!I19,Ferias!J19),0))</f>
        <v>0</v>
      </c>
      <c r="H19" s="185"/>
      <c r="I19" s="185"/>
      <c r="J19" s="159">
        <f t="shared" ca="1" si="1"/>
        <v>0</v>
      </c>
      <c r="K19" s="152"/>
      <c r="L19" s="151"/>
      <c r="M19" s="189"/>
      <c r="N19" s="153"/>
      <c r="O19" s="48"/>
      <c r="P19" s="48"/>
      <c r="Q19" s="48"/>
      <c r="R19" s="49"/>
      <c r="S19" s="49"/>
      <c r="T19" s="49"/>
      <c r="U19" s="49"/>
      <c r="V19" s="49"/>
      <c r="W19" s="49"/>
      <c r="X19" s="49"/>
      <c r="Y19" s="49"/>
      <c r="Z19" s="49"/>
      <c r="AA19" s="49"/>
      <c r="AB19" s="48"/>
      <c r="AC19" s="48"/>
      <c r="AD19" s="49"/>
      <c r="AE19" s="49"/>
      <c r="AF19" s="314"/>
      <c r="AH19" s="155">
        <f ca="1">IF(AND('DB Func'!GE14="Abril",'DB Func'!BQ14="2 Parcelas"),(('auxiliar 13 sal'!G15/12*'DB Func'!GF14+AVERAGE('auxiliar 13 sal'!Q15:AB15)+AVERAGE('auxiliar 13 sal'!AE15:AP15)+'auxiliar 13 sal'!G15*'DB Func'!BN14+'auxiliar 13 sal'!G15*'DB Func'!BO14)/2),IF('DB Func'!GE14="Maio",IF('DB Func'!BQ14="Parcela Única",('auxiliar 13 sal'!G15/12*'DB Func'!GF14)+AVERAGE('auxiliar 13 sal'!Q15:AB15)+AVERAGE('auxiliar 13 sal'!AE15:AP15)+('auxiliar 13 sal'!G15*'DB Func'!BN14)+('auxiliar 13 sal'!G15*'DB Func'!BO14),IF('DB Func'!BQ14="2 Parcelas",(('auxiliar 13 sal'!G15/12*'DB Func'!GF14+AVERAGE('auxiliar 13 sal'!Q15:AB15)+AVERAGE('auxiliar 13 sal'!AE15:AP15)+'auxiliar 13 sal'!G15*'DB Func'!BN14+'auxiliar 13 sal'!G15*'DB Func'!BO14)/2))),0))</f>
        <v>0</v>
      </c>
      <c r="AK19" s="350">
        <f t="shared" ca="1" si="6"/>
        <v>0</v>
      </c>
      <c r="AL19" s="350">
        <f t="shared" ca="1" si="7"/>
        <v>0</v>
      </c>
      <c r="AM19" s="350">
        <f t="shared" ca="1" si="8"/>
        <v>0</v>
      </c>
      <c r="AN19" s="350">
        <f t="shared" ca="1" si="9"/>
        <v>0</v>
      </c>
      <c r="AO19" s="350">
        <f t="shared" ca="1" si="10"/>
        <v>0</v>
      </c>
      <c r="AP19" s="350">
        <f t="shared" ca="1" si="11"/>
        <v>0</v>
      </c>
      <c r="AQ19" s="350">
        <f t="shared" ca="1" si="12"/>
        <v>0</v>
      </c>
      <c r="AR19" s="350">
        <f>IF(OR(M19="",M19=0),0,((FJ19/220)*('Ho Ex'!$C$8+$AS$6))*M19)</f>
        <v>0</v>
      </c>
      <c r="AS19" s="350">
        <f>IF(OR(N19="",N19=0),0,((FJ19/220*('DB Func'!GD14+Lanc!$AS$6))*('Ho Ex'!$I$8+$AS$6))*(N19/52.5*60))</f>
        <v>0</v>
      </c>
      <c r="AT19" s="350">
        <f>IF(OR(M19="",M19=0),0,((FJ19/220)*('Ho Ex'!$J$8+$AS$6))*O19)</f>
        <v>0</v>
      </c>
      <c r="AU19" s="350">
        <f>IF(OR(M19="",M19=0),0,((FJ19/220)*('Ho Ex'!I22+$AS$6))*P19)</f>
        <v>0</v>
      </c>
      <c r="AV19" s="350">
        <f>IF(OR(M19="",M19=0),0,((FJ19/220)*('Ho Ex'!C22+$AS$6))*Q19)</f>
        <v>0</v>
      </c>
      <c r="AW19" s="350">
        <f ca="1">FJ19*'DB Func'!BN14</f>
        <v>0</v>
      </c>
      <c r="AX19" s="350">
        <f ca="1">FJ19*'DB Func'!BO14</f>
        <v>0</v>
      </c>
      <c r="AY19" s="364">
        <f ca="1">IF(FJ19=0,0,VLOOKUP(FJ19,'P Gerais'!$D$39:$G$41,3,TRUE)*Func12!$F$68)</f>
        <v>0</v>
      </c>
      <c r="AZ19" s="350">
        <f t="shared" si="13"/>
        <v>0</v>
      </c>
      <c r="BA19" s="350">
        <f ca="1">((FJ19-FL19-FK19+AZ19+AQ19+SUM(Z19:AA19)+SUM(AW19:AX19)+AK19)*IF('DB Func'!GG14="ok",'DB Func'!GD14,0))+(FJ19-FL19-FK19+AZ19+AQ19+SUM(Z19:AA19)+SUM(AW19:AX19))+AK19</f>
        <v>0</v>
      </c>
      <c r="BB19" s="355">
        <f ca="1">VLOOKUP(BA19,'P Gerais'!$D$22:$G$25,3,TRUE)</f>
        <v>0.08</v>
      </c>
      <c r="BC19" s="350">
        <f ca="1">IF(BA19&lt;'P Gerais'!$D$25,BA19*BB19,Lanc!BB19)</f>
        <v>0</v>
      </c>
      <c r="BD19" s="350">
        <f ca="1">BA19-BC19-('DB Func'!GB14*'P Gerais'!$D$35)</f>
        <v>0</v>
      </c>
      <c r="BE19" s="356">
        <f ca="1">VLOOKUP(BD19,'P Gerais'!$D$29:$F$33,3,TRUE)</f>
        <v>0</v>
      </c>
      <c r="BF19" s="350">
        <f t="shared" ca="1" si="14"/>
        <v>0</v>
      </c>
      <c r="BG19" s="350">
        <f ca="1">VLOOKUP(BD19,'P Gerais'!$D$29:$G$33,4,TRUE)</f>
        <v>0</v>
      </c>
      <c r="BH19" s="350">
        <f t="shared" ca="1" si="15"/>
        <v>0</v>
      </c>
      <c r="BI19" s="350">
        <f t="shared" ca="1" si="16"/>
        <v>0</v>
      </c>
      <c r="BJ19" s="348">
        <f ca="1">'DB Func'!G14</f>
        <v>0</v>
      </c>
      <c r="BK19" s="348">
        <f ca="1">'DB Func'!FW14</f>
        <v>0</v>
      </c>
      <c r="BL19" s="350">
        <f ca="1">D19*'P Gerais'!$D$13</f>
        <v>0</v>
      </c>
      <c r="BM19" s="350">
        <f ca="1">D19*'P Gerais'!$D$14</f>
        <v>0</v>
      </c>
      <c r="BN19" s="350">
        <f ca="1">D19*'P Gerais'!$D$16</f>
        <v>0</v>
      </c>
      <c r="BO19" s="350">
        <f ca="1">D19*'P Gerais'!$D$17</f>
        <v>0</v>
      </c>
      <c r="BP19" s="350">
        <f ca="1">D19*'P Gerais'!$D$18</f>
        <v>0</v>
      </c>
      <c r="BQ19" s="355">
        <f ca="1">VLOOKUP(D19,'P Gerais'!$D$22:$G$24,3,TRUE)</f>
        <v>0.08</v>
      </c>
      <c r="BR19" s="355">
        <f ca="1">VLOOKUP(D19,'P Gerais'!$D$29:$G$33,3,TRUE)</f>
        <v>0</v>
      </c>
      <c r="BS19" s="355">
        <f ca="1">'DB Func'!BN14</f>
        <v>0</v>
      </c>
      <c r="BT19" s="355">
        <f ca="1">'DB Func'!BO14</f>
        <v>0</v>
      </c>
      <c r="BU19" s="355">
        <f ca="1">'DB Func'!FX14</f>
        <v>0</v>
      </c>
      <c r="BV19" s="350">
        <f t="shared" ca="1" si="17"/>
        <v>-0.08</v>
      </c>
      <c r="BW19" s="350">
        <f ca="1">BV19-'DB Func'!GC14</f>
        <v>-0.08</v>
      </c>
      <c r="BX19" s="348">
        <f ca="1">IFERROR(VLOOKUP(BW19,'P Gerais'!$D$29:$G$33,3,TRUE)*BW19,0)</f>
        <v>0</v>
      </c>
      <c r="BY19" s="350">
        <f ca="1">IFERROR(BX19-VLOOKUP(BW19,'P Gerais'!$D$29:$H$33,4,TRUE),0)</f>
        <v>0</v>
      </c>
      <c r="BZ19" s="350">
        <f ca="1">D19*'DB Func'!GD14</f>
        <v>0</v>
      </c>
      <c r="CB19" s="350">
        <f t="shared" ca="1" si="18"/>
        <v>0</v>
      </c>
      <c r="CC19" s="350">
        <f t="shared" si="19"/>
        <v>0</v>
      </c>
      <c r="CD19" s="350">
        <f t="shared" si="20"/>
        <v>0</v>
      </c>
      <c r="CF19" s="348" t="str">
        <f t="shared" ca="1" si="21"/>
        <v>não</v>
      </c>
      <c r="CG19" s="348">
        <f ca="1">IF($CH$8=1,DAY('DB Func'!C14),0)</f>
        <v>0</v>
      </c>
      <c r="CH19" s="348">
        <f ca="1">IF(CI19=0,0,MONTH('DB Func'!C14))</f>
        <v>0</v>
      </c>
      <c r="CI19" s="348">
        <f ca="1">IF('P Gerais'!D17=YEAR('DB Func'!C14),YEAR('DB Func'!C14),0)</f>
        <v>0</v>
      </c>
      <c r="CJ19" s="352">
        <v>42</v>
      </c>
      <c r="CK19" s="349"/>
      <c r="CL19" s="348" t="str">
        <f>IF(ISERROR(HLOOKUP(CL17,$DS$7:$DY19,$DZ19,FALSE)),"N",HLOOKUP(CL17,$DS$7:$DY19,$DZ19,FALSE))</f>
        <v>N</v>
      </c>
      <c r="CM19" s="348" t="str">
        <f>IF(ISERROR(HLOOKUP(CM17,$DS$7:$DY19,$DZ19,FALSE)),"N",HLOOKUP(CM17,$DS$7:$DY19,$DZ19,FALSE))</f>
        <v>N</v>
      </c>
      <c r="CN19" s="348" t="str">
        <f>IF(ISERROR(HLOOKUP(CN17,$DS$7:$DY19,$DZ19,FALSE)),"N",HLOOKUP(CN17,$DS$7:$DY19,$DZ19,FALSE))</f>
        <v>N</v>
      </c>
      <c r="CO19" s="348" t="str">
        <f>IF(ISERROR(HLOOKUP(CO17,$DS$7:$DY19,$DZ19,FALSE)),"N",HLOOKUP(CO17,$DS$7:$DY19,$DZ19,FALSE))</f>
        <v>N</v>
      </c>
      <c r="CP19" s="348" t="str">
        <f>IF(ISERROR(HLOOKUP(CP17,$DS$7:$DY19,$DZ19,FALSE)),"N",HLOOKUP(CP17,$DS$7:$DY19,$DZ19,FALSE))</f>
        <v>N</v>
      </c>
      <c r="CQ19" s="348" t="str">
        <f>IF(ISERROR(HLOOKUP(CQ17,$DS$7:$DY19,$DZ19,FALSE)),"N",HLOOKUP(CQ17,$DS$7:$DY19,$DZ19,FALSE))</f>
        <v>N</v>
      </c>
      <c r="CR19" s="348" t="str">
        <f>IF(ISERROR(HLOOKUP(CR17,$DS$7:$DY19,$DZ19,FALSE)),"N",HLOOKUP(CR17,$DS$7:$DY19,$DZ19,FALSE))</f>
        <v>N</v>
      </c>
      <c r="CS19" s="348" t="str">
        <f>IF(ISERROR(HLOOKUP(CS17,$DS$7:$DY19,$DZ19,FALSE)),"N",HLOOKUP(CS17,$DS$7:$DY19,$DZ19,FALSE))</f>
        <v>N</v>
      </c>
      <c r="CT19" s="348" t="str">
        <f>IF(ISERROR(HLOOKUP(CT17,$DS$7:$DY19,$DZ19,FALSE)),"N",HLOOKUP(CT17,$DS$7:$DY19,$DZ19,FALSE))</f>
        <v>N</v>
      </c>
      <c r="CU19" s="348" t="str">
        <f>IF(ISERROR(HLOOKUP(CU17,$DS$7:$DY19,$DZ19,FALSE)),"N",HLOOKUP(CU17,$DS$7:$DY19,$DZ19,FALSE))</f>
        <v>N</v>
      </c>
      <c r="CV19" s="348" t="str">
        <f>IF(ISERROR(HLOOKUP(CV17,$DS$7:$DY19,$DZ19,FALSE)),"N",HLOOKUP(CV17,$DS$7:$DY19,$DZ19,FALSE))</f>
        <v>N</v>
      </c>
      <c r="CW19" s="348" t="str">
        <f>IF(ISERROR(HLOOKUP(CW17,$DS$7:$DY19,$DZ19,FALSE)),"N",HLOOKUP(CW17,$DS$7:$DY19,$DZ19,FALSE))</f>
        <v>N</v>
      </c>
      <c r="CX19" s="348" t="str">
        <f>IF(ISERROR(HLOOKUP(CX17,$DS$7:$DY19,$DZ19,FALSE)),"N",HLOOKUP(CX17,$DS$7:$DY19,$DZ19,FALSE))</f>
        <v>N</v>
      </c>
      <c r="CY19" s="348" t="str">
        <f>IF(ISERROR(HLOOKUP(CY17,$DS$7:$DY19,$DZ19,FALSE)),"N",HLOOKUP(CY17,$DS$7:$DY19,$DZ19,FALSE))</f>
        <v>N</v>
      </c>
      <c r="CZ19" s="348" t="str">
        <f>IF(ISERROR(HLOOKUP(CZ17,$DS$7:$DY19,$DZ19,FALSE)),"N",HLOOKUP(CZ17,$DS$7:$DY19,$DZ19,FALSE))</f>
        <v>N</v>
      </c>
      <c r="DA19" s="348" t="str">
        <f>IF(ISERROR(HLOOKUP(DA17,$DS$7:$DY19,$DZ19,FALSE)),"N",HLOOKUP(DA17,$DS$7:$DY19,$DZ19,FALSE))</f>
        <v>N</v>
      </c>
      <c r="DB19" s="348" t="str">
        <f>IF(ISERROR(HLOOKUP(DB17,$DS$7:$DY19,$DZ19,FALSE)),"N",HLOOKUP(DB17,$DS$7:$DY19,$DZ19,FALSE))</f>
        <v>N</v>
      </c>
      <c r="DC19" s="348" t="str">
        <f>IF(ISERROR(HLOOKUP(DC17,$DS$7:$DY19,$DZ19,FALSE)),"N",HLOOKUP(DC17,$DS$7:$DY19,$DZ19,FALSE))</f>
        <v>N</v>
      </c>
      <c r="DD19" s="348" t="str">
        <f>IF(ISERROR(HLOOKUP(DD17,$DS$7:$DY19,$DZ19,FALSE)),"N",HLOOKUP(DD17,$DS$7:$DY19,$DZ19,FALSE))</f>
        <v>N</v>
      </c>
      <c r="DE19" s="348" t="str">
        <f>IF(ISERROR(HLOOKUP(DE17,$DS$7:$DY19,$DZ19,FALSE)),"N",HLOOKUP(DE17,$DS$7:$DY19,$DZ19,FALSE))</f>
        <v>N</v>
      </c>
      <c r="DF19" s="348" t="str">
        <f>IF(ISERROR(HLOOKUP(DF17,$DS$7:$DY19,$DZ19,FALSE)),"N",HLOOKUP(DF17,$DS$7:$DY19,$DZ19,FALSE))</f>
        <v>N</v>
      </c>
      <c r="DG19" s="348" t="str">
        <f>IF(ISERROR(HLOOKUP(DG17,$DS$7:$DY19,$DZ19,FALSE)),"N",HLOOKUP(DG17,$DS$7:$DY19,$DZ19,FALSE))</f>
        <v>N</v>
      </c>
      <c r="DH19" s="348" t="str">
        <f>IF(ISERROR(HLOOKUP(DH17,$DS$7:$DY19,$DZ19,FALSE)),"N",HLOOKUP(DH17,$DS$7:$DY19,$DZ19,FALSE))</f>
        <v>N</v>
      </c>
      <c r="DI19" s="348" t="str">
        <f>IF(ISERROR(HLOOKUP(DI17,$DS$7:$DY19,$DZ19,FALSE)),"N",HLOOKUP(DI17,$DS$7:$DY19,$DZ19,FALSE))</f>
        <v>N</v>
      </c>
      <c r="DJ19" s="348" t="str">
        <f>IF(ISERROR(HLOOKUP(DJ17,$DS$7:$DY19,$DZ19,FALSE)),"N",HLOOKUP(DJ17,$DS$7:$DY19,$DZ19,FALSE))</f>
        <v>N</v>
      </c>
      <c r="DK19" s="348" t="str">
        <f>IF(ISERROR(HLOOKUP(DK17,$DS$7:$DY19,$DZ19,FALSE)),"N",HLOOKUP(DK17,$DS$7:$DY19,$DZ19,FALSE))</f>
        <v>N</v>
      </c>
      <c r="DL19" s="348" t="str">
        <f>IF(ISERROR(HLOOKUP(DL17,$DS$7:$DY19,$DZ19,FALSE)),"N",HLOOKUP(DL17,$DS$7:$DY19,$DZ19,FALSE))</f>
        <v>N</v>
      </c>
      <c r="DM19" s="348" t="str">
        <f>IF(ISERROR(HLOOKUP(DM17,$DS$7:$DY19,$DZ19,FALSE)),"N",HLOOKUP(DM17,$DS$7:$DY19,$DZ19,FALSE))</f>
        <v>N</v>
      </c>
      <c r="DN19" s="348" t="str">
        <f>IF(ISERROR(HLOOKUP(DN17,$DS$7:$DY19,$DZ19,FALSE)),"N",HLOOKUP(DN17,$DS$7:$DY19,$DZ19,FALSE))</f>
        <v>N</v>
      </c>
      <c r="DO19" s="348" t="str">
        <f>IF(ISERROR(HLOOKUP(DO17,$DS$7:$DY19,$DZ19,FALSE)),"N",HLOOKUP(DO17,$DS$7:$DY19,$DZ19,FALSE))</f>
        <v>N</v>
      </c>
      <c r="DP19" s="348" t="str">
        <f>IF(ISERROR(HLOOKUP(DP17,$DS$7:$DY19,$DZ19,FALSE)),"N",HLOOKUP(DP17,$DS$7:$DY19,$DZ19,FALSE))</f>
        <v>N</v>
      </c>
      <c r="DQ19" s="348">
        <f t="shared" si="22"/>
        <v>0</v>
      </c>
      <c r="DR19" s="348">
        <f t="shared" si="23"/>
        <v>31</v>
      </c>
      <c r="DS19" s="348" t="str">
        <f>IF('DB Func'!M14&gt;0,"S","N")</f>
        <v>N</v>
      </c>
      <c r="DT19" s="348" t="str">
        <f>IF('DB Func'!R14&gt;0,"S","N")</f>
        <v>N</v>
      </c>
      <c r="DU19" s="348" t="str">
        <f>IF('DB Func'!W14&gt;0,"S","N")</f>
        <v>N</v>
      </c>
      <c r="DV19" s="348" t="str">
        <f>IF('DB Func'!AB14&gt;0,"S","N")</f>
        <v>N</v>
      </c>
      <c r="DW19" s="348" t="str">
        <f>IF('DB Func'!AG14&gt;0,"S","N")</f>
        <v>N</v>
      </c>
      <c r="DX19" s="348" t="str">
        <f>IF('DB Func'!AL14&gt;0,"S","N")</f>
        <v>N</v>
      </c>
      <c r="DY19" s="348" t="str">
        <f>IF('DB Func'!AQ14&gt;0,"S","N")</f>
        <v>N</v>
      </c>
      <c r="DZ19" s="348">
        <v>13</v>
      </c>
      <c r="EA19" s="357">
        <f ca="1">'DB Func'!C14</f>
        <v>0</v>
      </c>
      <c r="EB19" s="348" t="str">
        <f t="shared" ca="1" si="24"/>
        <v>s</v>
      </c>
      <c r="EC19" s="348" t="str">
        <f t="shared" ca="1" si="24"/>
        <v>s</v>
      </c>
      <c r="ED19" s="348" t="str">
        <f t="shared" ca="1" si="24"/>
        <v>s</v>
      </c>
      <c r="EE19" s="348" t="str">
        <f t="shared" ca="1" si="24"/>
        <v>s</v>
      </c>
      <c r="EF19" s="348" t="str">
        <f t="shared" ca="1" si="24"/>
        <v>s</v>
      </c>
      <c r="EG19" s="348" t="str">
        <f t="shared" ca="1" si="24"/>
        <v>s</v>
      </c>
      <c r="EH19" s="348" t="str">
        <f t="shared" ca="1" si="24"/>
        <v>s</v>
      </c>
      <c r="EI19" s="348" t="str">
        <f t="shared" ca="1" si="24"/>
        <v>s</v>
      </c>
      <c r="EJ19" s="348" t="str">
        <f t="shared" ca="1" si="24"/>
        <v>s</v>
      </c>
      <c r="EK19" s="348" t="str">
        <f t="shared" ca="1" si="24"/>
        <v>s</v>
      </c>
      <c r="EL19" s="348" t="str">
        <f t="shared" ca="1" si="24"/>
        <v>s</v>
      </c>
      <c r="EM19" s="348" t="str">
        <f t="shared" ca="1" si="24"/>
        <v>s</v>
      </c>
      <c r="EN19" s="348" t="str">
        <f t="shared" ca="1" si="24"/>
        <v>s</v>
      </c>
      <c r="EO19" s="348" t="str">
        <f t="shared" ca="1" si="24"/>
        <v>s</v>
      </c>
      <c r="EP19" s="348" t="str">
        <f t="shared" ca="1" si="24"/>
        <v>s</v>
      </c>
      <c r="EQ19" s="348" t="str">
        <f t="shared" ca="1" si="24"/>
        <v>s</v>
      </c>
      <c r="ER19" s="348" t="str">
        <f t="shared" ca="1" si="25"/>
        <v>s</v>
      </c>
      <c r="ES19" s="348" t="str">
        <f t="shared" ca="1" si="25"/>
        <v>s</v>
      </c>
      <c r="ET19" s="348" t="str">
        <f t="shared" ca="1" si="25"/>
        <v>s</v>
      </c>
      <c r="EU19" s="348" t="str">
        <f t="shared" ca="1" si="25"/>
        <v>s</v>
      </c>
      <c r="EV19" s="348" t="str">
        <f t="shared" ca="1" si="25"/>
        <v>s</v>
      </c>
      <c r="EW19" s="348" t="str">
        <f t="shared" ca="1" si="25"/>
        <v>s</v>
      </c>
      <c r="EX19" s="348" t="str">
        <f t="shared" ca="1" si="25"/>
        <v>s</v>
      </c>
      <c r="EY19" s="348" t="str">
        <f t="shared" ca="1" si="25"/>
        <v>s</v>
      </c>
      <c r="EZ19" s="348" t="str">
        <f t="shared" ca="1" si="25"/>
        <v>s</v>
      </c>
      <c r="FA19" s="348" t="str">
        <f t="shared" ca="1" si="25"/>
        <v>s</v>
      </c>
      <c r="FB19" s="348" t="str">
        <f t="shared" ca="1" si="25"/>
        <v>s</v>
      </c>
      <c r="FC19" s="348" t="str">
        <f t="shared" ca="1" si="25"/>
        <v>s</v>
      </c>
      <c r="FD19" s="348" t="str">
        <f t="shared" ca="1" si="25"/>
        <v>s</v>
      </c>
      <c r="FE19" s="348" t="str">
        <f t="shared" ca="1" si="25"/>
        <v>s</v>
      </c>
      <c r="FF19" s="348" t="str">
        <f t="shared" ca="1" si="25"/>
        <v>s</v>
      </c>
      <c r="FG19" s="348">
        <f t="shared" ca="1" si="26"/>
        <v>31</v>
      </c>
      <c r="FH19" s="348">
        <f t="shared" ca="1" si="27"/>
        <v>0</v>
      </c>
      <c r="FI19" s="348" t="str">
        <f ca="1">IF(AND(YEAR(EA19)='P Gerais'!D17,MONTH(Lanc!EA19)=5,DAY(Lanc!EA19)&gt;1),"S","N")</f>
        <v>N</v>
      </c>
      <c r="FJ19" s="350">
        <f t="shared" ca="1" si="28"/>
        <v>0</v>
      </c>
      <c r="FK19" s="350">
        <f t="shared" si="29"/>
        <v>0</v>
      </c>
      <c r="FL19" s="359">
        <f t="shared" ca="1" si="30"/>
        <v>0</v>
      </c>
      <c r="FP19" s="349">
        <f ca="1">((FJ19-FL19-FK19+AZ19+AQ19+SUM(Z19:AA19)+SUM(AW19:AX19)+AK19)*IF('DB Func'!GG14="ok",'DB Func'!GD14,0))</f>
        <v>0</v>
      </c>
      <c r="FR19" s="361">
        <f t="shared" ca="1" si="31"/>
        <v>0</v>
      </c>
      <c r="GV19" s="49"/>
      <c r="GW19" s="49"/>
      <c r="GX19" s="49"/>
      <c r="GY19" s="49"/>
      <c r="GZ19" s="49"/>
      <c r="HA19" s="49"/>
      <c r="HB19" s="49"/>
      <c r="HC19" s="49"/>
    </row>
    <row r="20" spans="3:211" ht="30" customHeight="1" thickTop="1" thickBot="1">
      <c r="C20" s="154" t="str">
        <f ca="1">IF('DB Func'!B15="Funcionário 13","",'DB Func'!B15)</f>
        <v/>
      </c>
      <c r="D20" s="181">
        <f ca="1">'DB Func'!CH15</f>
        <v>0</v>
      </c>
      <c r="E20" s="156" t="str">
        <f ca="1">IF(C20="","-",IF(OR(terceiro!E20="MAI",terceiro!F20="MAI"),"Sim","Não"))</f>
        <v>-</v>
      </c>
      <c r="F20" s="182" t="str">
        <f ca="1">IF(C20="","-",IF(OR(Ferias!E20="MAI",Ferias!F20="MAI"),"Sim","Não"))</f>
        <v>-</v>
      </c>
      <c r="G20" s="182">
        <f ca="1">IF(C20="",0,IF(F20="Sim",IF(Ferias!E20="MAI",Ferias!I20,Ferias!J20),0))</f>
        <v>0</v>
      </c>
      <c r="H20" s="185"/>
      <c r="I20" s="185"/>
      <c r="J20" s="159">
        <f t="shared" ca="1" si="1"/>
        <v>0</v>
      </c>
      <c r="K20" s="152"/>
      <c r="L20" s="151"/>
      <c r="M20" s="189"/>
      <c r="N20" s="153"/>
      <c r="O20" s="48"/>
      <c r="P20" s="48"/>
      <c r="Q20" s="48"/>
      <c r="R20" s="49"/>
      <c r="S20" s="49"/>
      <c r="T20" s="49"/>
      <c r="U20" s="49"/>
      <c r="V20" s="49"/>
      <c r="W20" s="49"/>
      <c r="X20" s="49"/>
      <c r="Y20" s="49"/>
      <c r="Z20" s="49"/>
      <c r="AA20" s="49"/>
      <c r="AB20" s="48"/>
      <c r="AC20" s="48"/>
      <c r="AD20" s="49"/>
      <c r="AE20" s="49"/>
      <c r="AF20" s="314"/>
      <c r="AH20" s="155">
        <f ca="1">IF(AND('DB Func'!GE15="Abril",'DB Func'!BQ15="2 Parcelas"),(('auxiliar 13 sal'!G16/12*'DB Func'!GF15+AVERAGE('auxiliar 13 sal'!Q16:AB16)+AVERAGE('auxiliar 13 sal'!AE16:AP16)+'auxiliar 13 sal'!G16*'DB Func'!BN15+'auxiliar 13 sal'!G16*'DB Func'!BO15)/2),IF('DB Func'!GE15="Maio",IF('DB Func'!BQ15="Parcela Única",('auxiliar 13 sal'!G16/12*'DB Func'!GF15)+AVERAGE('auxiliar 13 sal'!Q16:AB16)+AVERAGE('auxiliar 13 sal'!AE16:AP16)+('auxiliar 13 sal'!G16*'DB Func'!BN15)+('auxiliar 13 sal'!G16*'DB Func'!BO15),IF('DB Func'!BQ15="2 Parcelas",(('auxiliar 13 sal'!G16/12*'DB Func'!GF15+AVERAGE('auxiliar 13 sal'!Q16:AB16)+AVERAGE('auxiliar 13 sal'!AE16:AP16)+'auxiliar 13 sal'!G16*'DB Func'!BN15+'auxiliar 13 sal'!G16*'DB Func'!BO15)/2))),0))</f>
        <v>0</v>
      </c>
      <c r="AK20" s="350">
        <f t="shared" ca="1" si="6"/>
        <v>0</v>
      </c>
      <c r="AL20" s="350">
        <f t="shared" ca="1" si="7"/>
        <v>0</v>
      </c>
      <c r="AM20" s="350">
        <f t="shared" ca="1" si="8"/>
        <v>0</v>
      </c>
      <c r="AN20" s="350">
        <f t="shared" ca="1" si="9"/>
        <v>0</v>
      </c>
      <c r="AO20" s="350">
        <f t="shared" ca="1" si="10"/>
        <v>0</v>
      </c>
      <c r="AP20" s="350">
        <f t="shared" ca="1" si="11"/>
        <v>0</v>
      </c>
      <c r="AQ20" s="350">
        <f t="shared" ca="1" si="12"/>
        <v>0</v>
      </c>
      <c r="AR20" s="350">
        <f>IF(OR(M20="",M20=0),0,((FJ20/220)*('Ho Ex'!$C$8+$AS$6))*M20)</f>
        <v>0</v>
      </c>
      <c r="AS20" s="350">
        <f>IF(OR(N20="",N20=0),0,((FJ20/220*('DB Func'!GD15+Lanc!$AS$6))*('Ho Ex'!$I$8+$AS$6))*(N20/52.5*60))</f>
        <v>0</v>
      </c>
      <c r="AT20" s="350">
        <f>IF(OR(M20="",M20=0),0,((FJ20/220)*('Ho Ex'!$J$8+$AS$6))*O20)</f>
        <v>0</v>
      </c>
      <c r="AU20" s="350">
        <f>IF(OR(M20="",M20=0),0,((FJ20/220)*('Ho Ex'!I26+$AS$6))*P20)</f>
        <v>0</v>
      </c>
      <c r="AV20" s="350">
        <f>IF(OR(M20="",M20=0),0,((FJ20/220)*('Ho Ex'!C26+$AS$6))*Q20)</f>
        <v>0</v>
      </c>
      <c r="AW20" s="350">
        <f ca="1">FJ20*'DB Func'!BN15</f>
        <v>0</v>
      </c>
      <c r="AX20" s="350">
        <f ca="1">FJ20*'DB Func'!BO15</f>
        <v>0</v>
      </c>
      <c r="AY20" s="364">
        <f ca="1">IF(FJ20=0,0,VLOOKUP(FJ20,'P Gerais'!$D$39:$G$41,3,TRUE)*Func13!$F$68)</f>
        <v>0</v>
      </c>
      <c r="AZ20" s="350">
        <f t="shared" si="13"/>
        <v>0</v>
      </c>
      <c r="BA20" s="350">
        <f ca="1">((FJ20-FL20-FK20+AZ20+AQ20+SUM(Z20:AA20)+SUM(AW20:AX20)+AK20)*IF('DB Func'!GG15="ok",'DB Func'!GD15,0))+(FJ20-FL20-FK20+AZ20+AQ20+SUM(Z20:AA20)+SUM(AW20:AX20))+AK20</f>
        <v>0</v>
      </c>
      <c r="BB20" s="355">
        <f ca="1">VLOOKUP(BA20,'P Gerais'!$D$22:$G$25,3,TRUE)</f>
        <v>0.08</v>
      </c>
      <c r="BC20" s="350">
        <f ca="1">IF(BA20&lt;'P Gerais'!$D$25,BA20*BB20,Lanc!BB20)</f>
        <v>0</v>
      </c>
      <c r="BD20" s="350">
        <f ca="1">BA20-BC20-('DB Func'!GB15*'P Gerais'!$D$35)</f>
        <v>0</v>
      </c>
      <c r="BE20" s="356">
        <f ca="1">VLOOKUP(BD20,'P Gerais'!$D$29:$F$33,3,TRUE)</f>
        <v>0</v>
      </c>
      <c r="BF20" s="350">
        <f t="shared" ca="1" si="14"/>
        <v>0</v>
      </c>
      <c r="BG20" s="350">
        <f ca="1">VLOOKUP(BD20,'P Gerais'!$D$29:$G$33,4,TRUE)</f>
        <v>0</v>
      </c>
      <c r="BH20" s="350">
        <f t="shared" ca="1" si="15"/>
        <v>0</v>
      </c>
      <c r="BI20" s="350">
        <f t="shared" ca="1" si="16"/>
        <v>0</v>
      </c>
      <c r="BJ20" s="348">
        <f ca="1">'DB Func'!G15</f>
        <v>0</v>
      </c>
      <c r="BK20" s="348">
        <f ca="1">'DB Func'!FW15</f>
        <v>0</v>
      </c>
      <c r="BL20" s="350">
        <f ca="1">D20*'P Gerais'!$D$13</f>
        <v>0</v>
      </c>
      <c r="BM20" s="350">
        <f ca="1">D20*'P Gerais'!$D$14</f>
        <v>0</v>
      </c>
      <c r="BN20" s="350">
        <f ca="1">D20*'P Gerais'!$D$16</f>
        <v>0</v>
      </c>
      <c r="BO20" s="350">
        <f ca="1">D20*'P Gerais'!$D$17</f>
        <v>0</v>
      </c>
      <c r="BP20" s="350">
        <f ca="1">D20*'P Gerais'!$D$18</f>
        <v>0</v>
      </c>
      <c r="BQ20" s="355">
        <f ca="1">VLOOKUP(D20,'P Gerais'!$D$22:$G$24,3,TRUE)</f>
        <v>0.08</v>
      </c>
      <c r="BR20" s="355">
        <f ca="1">VLOOKUP(D20,'P Gerais'!$D$29:$G$33,3,TRUE)</f>
        <v>0</v>
      </c>
      <c r="BS20" s="355">
        <f ca="1">'DB Func'!BN15</f>
        <v>0</v>
      </c>
      <c r="BT20" s="355">
        <f ca="1">'DB Func'!BO15</f>
        <v>0</v>
      </c>
      <c r="BU20" s="355">
        <f ca="1">'DB Func'!FX15</f>
        <v>0</v>
      </c>
      <c r="BV20" s="350">
        <f t="shared" ca="1" si="17"/>
        <v>-0.08</v>
      </c>
      <c r="BW20" s="350">
        <f ca="1">BV20-'DB Func'!GC15</f>
        <v>-0.08</v>
      </c>
      <c r="BX20" s="348">
        <f ca="1">IFERROR(VLOOKUP(BW20,'P Gerais'!$D$29:$G$33,3,TRUE)*BW20,0)</f>
        <v>0</v>
      </c>
      <c r="BY20" s="350">
        <f ca="1">IFERROR(BX20-VLOOKUP(BW20,'P Gerais'!$D$29:$H$33,4,TRUE),0)</f>
        <v>0</v>
      </c>
      <c r="BZ20" s="350">
        <f ca="1">D20*'DB Func'!GD15</f>
        <v>0</v>
      </c>
      <c r="CB20" s="350">
        <f t="shared" ca="1" si="18"/>
        <v>0</v>
      </c>
      <c r="CC20" s="350">
        <f t="shared" si="19"/>
        <v>0</v>
      </c>
      <c r="CD20" s="350">
        <f t="shared" si="20"/>
        <v>0</v>
      </c>
      <c r="CF20" s="348" t="str">
        <f t="shared" ca="1" si="21"/>
        <v>não</v>
      </c>
      <c r="CG20" s="348">
        <f ca="1">IF($CH$8=1,DAY('DB Func'!C15),0)</f>
        <v>0</v>
      </c>
      <c r="CH20" s="348">
        <f ca="1">IF(CI20=0,0,MONTH('DB Func'!C15))</f>
        <v>0</v>
      </c>
      <c r="CI20" s="348">
        <f ca="1">IF('P Gerais'!D18=YEAR('DB Func'!C15),YEAR('DB Func'!C15),0)</f>
        <v>0</v>
      </c>
      <c r="CJ20" s="352">
        <v>43</v>
      </c>
      <c r="CK20" s="349"/>
      <c r="CL20" s="348" t="str">
        <f ca="1">IF(ISERROR(HLOOKUP(CL18,$DS$7:$DY20,$DZ20,FALSE)),"N",HLOOKUP(CL18,$DS$7:$DY20,$DZ20,FALSE))</f>
        <v>N</v>
      </c>
      <c r="CM20" s="348" t="str">
        <f>IF(ISERROR(HLOOKUP(CM18,$DS$7:$DY20,$DZ20,FALSE)),"N",HLOOKUP(CM18,$DS$7:$DY20,$DZ20,FALSE))</f>
        <v>N</v>
      </c>
      <c r="CN20" s="348" t="str">
        <f ca="1">IF(ISERROR(HLOOKUP(CN18,$DS$7:$DY20,$DZ20,FALSE)),"N",HLOOKUP(CN18,$DS$7:$DY20,$DZ20,FALSE))</f>
        <v>N</v>
      </c>
      <c r="CO20" s="348" t="str">
        <f ca="1">IF(ISERROR(HLOOKUP(CO18,$DS$7:$DY20,$DZ20,FALSE)),"N",HLOOKUP(CO18,$DS$7:$DY20,$DZ20,FALSE))</f>
        <v>N</v>
      </c>
      <c r="CP20" s="348" t="str">
        <f ca="1">IF(ISERROR(HLOOKUP(CP18,$DS$7:$DY20,$DZ20,FALSE)),"N",HLOOKUP(CP18,$DS$7:$DY20,$DZ20,FALSE))</f>
        <v>N</v>
      </c>
      <c r="CQ20" s="348" t="str">
        <f ca="1">IF(ISERROR(HLOOKUP(CQ18,$DS$7:$DY20,$DZ20,FALSE)),"N",HLOOKUP(CQ18,$DS$7:$DY20,$DZ20,FALSE))</f>
        <v>N</v>
      </c>
      <c r="CR20" s="348" t="str">
        <f ca="1">IF(ISERROR(HLOOKUP(CR18,$DS$7:$DY20,$DZ20,FALSE)),"N",HLOOKUP(CR18,$DS$7:$DY20,$DZ20,FALSE))</f>
        <v>N</v>
      </c>
      <c r="CS20" s="348" t="str">
        <f ca="1">IF(ISERROR(HLOOKUP(CS18,$DS$7:$DY20,$DZ20,FALSE)),"N",HLOOKUP(CS18,$DS$7:$DY20,$DZ20,FALSE))</f>
        <v>N</v>
      </c>
      <c r="CT20" s="348" t="str">
        <f>IF(ISERROR(HLOOKUP(CT18,$DS$7:$DY20,$DZ20,FALSE)),"N",HLOOKUP(CT18,$DS$7:$DY20,$DZ20,FALSE))</f>
        <v>N</v>
      </c>
      <c r="CU20" s="348" t="str">
        <f ca="1">IF(ISERROR(HLOOKUP(CU18,$DS$7:$DY20,$DZ20,FALSE)),"N",HLOOKUP(CU18,$DS$7:$DY20,$DZ20,FALSE))</f>
        <v>N</v>
      </c>
      <c r="CV20" s="348" t="str">
        <f ca="1">IF(ISERROR(HLOOKUP(CV18,$DS$7:$DY20,$DZ20,FALSE)),"N",HLOOKUP(CV18,$DS$7:$DY20,$DZ20,FALSE))</f>
        <v>N</v>
      </c>
      <c r="CW20" s="348" t="str">
        <f ca="1">IF(ISERROR(HLOOKUP(CW18,$DS$7:$DY20,$DZ20,FALSE)),"N",HLOOKUP(CW18,$DS$7:$DY20,$DZ20,FALSE))</f>
        <v>N</v>
      </c>
      <c r="CX20" s="348" t="str">
        <f ca="1">IF(ISERROR(HLOOKUP(CX18,$DS$7:$DY20,$DZ20,FALSE)),"N",HLOOKUP(CX18,$DS$7:$DY20,$DZ20,FALSE))</f>
        <v>N</v>
      </c>
      <c r="CY20" s="348" t="str">
        <f ca="1">IF(ISERROR(HLOOKUP(CY18,$DS$7:$DY20,$DZ20,FALSE)),"N",HLOOKUP(CY18,$DS$7:$DY20,$DZ20,FALSE))</f>
        <v>N</v>
      </c>
      <c r="CZ20" s="348" t="str">
        <f ca="1">IF(ISERROR(HLOOKUP(CZ18,$DS$7:$DY20,$DZ20,FALSE)),"N",HLOOKUP(CZ18,$DS$7:$DY20,$DZ20,FALSE))</f>
        <v>N</v>
      </c>
      <c r="DA20" s="348" t="str">
        <f>IF(ISERROR(HLOOKUP(DA18,$DS$7:$DY20,$DZ20,FALSE)),"N",HLOOKUP(DA18,$DS$7:$DY20,$DZ20,FALSE))</f>
        <v>N</v>
      </c>
      <c r="DB20" s="348" t="str">
        <f ca="1">IF(ISERROR(HLOOKUP(DB18,$DS$7:$DY20,$DZ20,FALSE)),"N",HLOOKUP(DB18,$DS$7:$DY20,$DZ20,FALSE))</f>
        <v>N</v>
      </c>
      <c r="DC20" s="348" t="str">
        <f ca="1">IF(ISERROR(HLOOKUP(DC18,$DS$7:$DY20,$DZ20,FALSE)),"N",HLOOKUP(DC18,$DS$7:$DY20,$DZ20,FALSE))</f>
        <v>N</v>
      </c>
      <c r="DD20" s="348" t="str">
        <f ca="1">IF(ISERROR(HLOOKUP(DD18,$DS$7:$DY20,$DZ20,FALSE)),"N",HLOOKUP(DD18,$DS$7:$DY20,$DZ20,FALSE))</f>
        <v>N</v>
      </c>
      <c r="DE20" s="348" t="str">
        <f ca="1">IF(ISERROR(HLOOKUP(DE18,$DS$7:$DY20,$DZ20,FALSE)),"N",HLOOKUP(DE18,$DS$7:$DY20,$DZ20,FALSE))</f>
        <v>N</v>
      </c>
      <c r="DF20" s="348" t="str">
        <f ca="1">IF(ISERROR(HLOOKUP(DF18,$DS$7:$DY20,$DZ20,FALSE)),"N",HLOOKUP(DF18,$DS$7:$DY20,$DZ20,FALSE))</f>
        <v>N</v>
      </c>
      <c r="DG20" s="348" t="str">
        <f ca="1">IF(ISERROR(HLOOKUP(DG18,$DS$7:$DY20,$DZ20,FALSE)),"N",HLOOKUP(DG18,$DS$7:$DY20,$DZ20,FALSE))</f>
        <v>N</v>
      </c>
      <c r="DH20" s="348" t="str">
        <f>IF(ISERROR(HLOOKUP(DH18,$DS$7:$DY20,$DZ20,FALSE)),"N",HLOOKUP(DH18,$DS$7:$DY20,$DZ20,FALSE))</f>
        <v>N</v>
      </c>
      <c r="DI20" s="348" t="str">
        <f ca="1">IF(ISERROR(HLOOKUP(DI18,$DS$7:$DY20,$DZ20,FALSE)),"N",HLOOKUP(DI18,$DS$7:$DY20,$DZ20,FALSE))</f>
        <v>N</v>
      </c>
      <c r="DJ20" s="348" t="str">
        <f ca="1">IF(ISERROR(HLOOKUP(DJ18,$DS$7:$DY20,$DZ20,FALSE)),"N",HLOOKUP(DJ18,$DS$7:$DY20,$DZ20,FALSE))</f>
        <v>N</v>
      </c>
      <c r="DK20" s="348" t="str">
        <f ca="1">IF(ISERROR(HLOOKUP(DK18,$DS$7:$DY20,$DZ20,FALSE)),"N",HLOOKUP(DK18,$DS$7:$DY20,$DZ20,FALSE))</f>
        <v>N</v>
      </c>
      <c r="DL20" s="348" t="str">
        <f ca="1">IF(ISERROR(HLOOKUP(DL18,$DS$7:$DY20,$DZ20,FALSE)),"N",HLOOKUP(DL18,$DS$7:$DY20,$DZ20,FALSE))</f>
        <v>N</v>
      </c>
      <c r="DM20" s="348" t="str">
        <f ca="1">IF(ISERROR(HLOOKUP(DM18,$DS$7:$DY20,$DZ20,FALSE)),"N",HLOOKUP(DM18,$DS$7:$DY20,$DZ20,FALSE))</f>
        <v>N</v>
      </c>
      <c r="DN20" s="348" t="str">
        <f ca="1">IF(ISERROR(HLOOKUP(DN18,$DS$7:$DY20,$DZ20,FALSE)),"N",HLOOKUP(DN18,$DS$7:$DY20,$DZ20,FALSE))</f>
        <v>N</v>
      </c>
      <c r="DO20" s="348" t="str">
        <f>IF(ISERROR(HLOOKUP(DO18,$DS$7:$DY20,$DZ20,FALSE)),"N",HLOOKUP(DO18,$DS$7:$DY20,$DZ20,FALSE))</f>
        <v>N</v>
      </c>
      <c r="DP20" s="348" t="str">
        <f ca="1">IF(ISERROR(HLOOKUP(DP18,$DS$7:$DY20,$DZ20,FALSE)),"N",HLOOKUP(DP18,$DS$7:$DY20,$DZ20,FALSE))</f>
        <v>N</v>
      </c>
      <c r="DQ20" s="348">
        <f t="shared" ca="1" si="22"/>
        <v>0</v>
      </c>
      <c r="DR20" s="348">
        <f t="shared" ca="1" si="23"/>
        <v>31</v>
      </c>
      <c r="DS20" s="348" t="str">
        <f>IF('DB Func'!M15&gt;0,"S","N")</f>
        <v>N</v>
      </c>
      <c r="DT20" s="348" t="str">
        <f>IF('DB Func'!R15&gt;0,"S","N")</f>
        <v>N</v>
      </c>
      <c r="DU20" s="348" t="str">
        <f>IF('DB Func'!W15&gt;0,"S","N")</f>
        <v>N</v>
      </c>
      <c r="DV20" s="348" t="str">
        <f>IF('DB Func'!AB15&gt;0,"S","N")</f>
        <v>N</v>
      </c>
      <c r="DW20" s="348" t="str">
        <f>IF('DB Func'!AG15&gt;0,"S","N")</f>
        <v>N</v>
      </c>
      <c r="DX20" s="348" t="str">
        <f>IF('DB Func'!AL15&gt;0,"S","N")</f>
        <v>N</v>
      </c>
      <c r="DY20" s="348" t="str">
        <f>IF('DB Func'!AQ15&gt;0,"S","N")</f>
        <v>N</v>
      </c>
      <c r="DZ20" s="348">
        <v>14</v>
      </c>
      <c r="EA20" s="357">
        <f ca="1">'DB Func'!C15</f>
        <v>0</v>
      </c>
      <c r="EB20" s="348" t="str">
        <f t="shared" ca="1" si="24"/>
        <v>s</v>
      </c>
      <c r="EC20" s="348" t="str">
        <f t="shared" ca="1" si="24"/>
        <v>s</v>
      </c>
      <c r="ED20" s="348" t="str">
        <f t="shared" ca="1" si="24"/>
        <v>s</v>
      </c>
      <c r="EE20" s="348" t="str">
        <f t="shared" ca="1" si="24"/>
        <v>s</v>
      </c>
      <c r="EF20" s="348" t="str">
        <f t="shared" ca="1" si="24"/>
        <v>s</v>
      </c>
      <c r="EG20" s="348" t="str">
        <f t="shared" ca="1" si="24"/>
        <v>s</v>
      </c>
      <c r="EH20" s="348" t="str">
        <f t="shared" ca="1" si="24"/>
        <v>s</v>
      </c>
      <c r="EI20" s="348" t="str">
        <f t="shared" ca="1" si="24"/>
        <v>s</v>
      </c>
      <c r="EJ20" s="348" t="str">
        <f t="shared" ca="1" si="24"/>
        <v>s</v>
      </c>
      <c r="EK20" s="348" t="str">
        <f t="shared" ca="1" si="24"/>
        <v>s</v>
      </c>
      <c r="EL20" s="348" t="str">
        <f t="shared" ca="1" si="24"/>
        <v>s</v>
      </c>
      <c r="EM20" s="348" t="str">
        <f t="shared" ca="1" si="24"/>
        <v>s</v>
      </c>
      <c r="EN20" s="348" t="str">
        <f t="shared" ca="1" si="24"/>
        <v>s</v>
      </c>
      <c r="EO20" s="348" t="str">
        <f t="shared" ca="1" si="24"/>
        <v>s</v>
      </c>
      <c r="EP20" s="348" t="str">
        <f t="shared" ca="1" si="24"/>
        <v>s</v>
      </c>
      <c r="EQ20" s="348" t="str">
        <f t="shared" ca="1" si="24"/>
        <v>s</v>
      </c>
      <c r="ER20" s="348" t="str">
        <f t="shared" ca="1" si="25"/>
        <v>s</v>
      </c>
      <c r="ES20" s="348" t="str">
        <f t="shared" ca="1" si="25"/>
        <v>s</v>
      </c>
      <c r="ET20" s="348" t="str">
        <f t="shared" ca="1" si="25"/>
        <v>s</v>
      </c>
      <c r="EU20" s="348" t="str">
        <f t="shared" ca="1" si="25"/>
        <v>s</v>
      </c>
      <c r="EV20" s="348" t="str">
        <f t="shared" ca="1" si="25"/>
        <v>s</v>
      </c>
      <c r="EW20" s="348" t="str">
        <f t="shared" ca="1" si="25"/>
        <v>s</v>
      </c>
      <c r="EX20" s="348" t="str">
        <f t="shared" ca="1" si="25"/>
        <v>s</v>
      </c>
      <c r="EY20" s="348" t="str">
        <f t="shared" ca="1" si="25"/>
        <v>s</v>
      </c>
      <c r="EZ20" s="348" t="str">
        <f t="shared" ca="1" si="25"/>
        <v>s</v>
      </c>
      <c r="FA20" s="348" t="str">
        <f t="shared" ca="1" si="25"/>
        <v>s</v>
      </c>
      <c r="FB20" s="348" t="str">
        <f t="shared" ca="1" si="25"/>
        <v>s</v>
      </c>
      <c r="FC20" s="348" t="str">
        <f t="shared" ca="1" si="25"/>
        <v>s</v>
      </c>
      <c r="FD20" s="348" t="str">
        <f t="shared" ca="1" si="25"/>
        <v>s</v>
      </c>
      <c r="FE20" s="348" t="str">
        <f t="shared" ca="1" si="25"/>
        <v>s</v>
      </c>
      <c r="FF20" s="348" t="str">
        <f t="shared" ca="1" si="25"/>
        <v>s</v>
      </c>
      <c r="FG20" s="348">
        <f t="shared" ca="1" si="26"/>
        <v>31</v>
      </c>
      <c r="FH20" s="348">
        <f t="shared" ca="1" si="27"/>
        <v>0</v>
      </c>
      <c r="FI20" s="348" t="str">
        <f ca="1">IF(AND(YEAR(EA20)='P Gerais'!D18,MONTH(Lanc!EA20)=5,DAY(Lanc!EA20)&gt;1),"S","N")</f>
        <v>N</v>
      </c>
      <c r="FJ20" s="350">
        <f t="shared" ca="1" si="28"/>
        <v>0</v>
      </c>
      <c r="FK20" s="350">
        <f t="shared" si="29"/>
        <v>0</v>
      </c>
      <c r="FL20" s="359">
        <f t="shared" ca="1" si="30"/>
        <v>0</v>
      </c>
      <c r="FP20" s="349">
        <f ca="1">((FJ20-FL20-FK20+AZ20+AQ20+SUM(Z20:AA20)+SUM(AW20:AX20)+AK20)*IF('DB Func'!GG15="ok",'DB Func'!GD15,0))</f>
        <v>0</v>
      </c>
      <c r="FR20" s="361">
        <f t="shared" ca="1" si="31"/>
        <v>0</v>
      </c>
      <c r="GV20" s="49"/>
      <c r="GW20" s="49"/>
      <c r="GX20" s="49"/>
      <c r="GY20" s="49"/>
      <c r="GZ20" s="49"/>
      <c r="HA20" s="49"/>
      <c r="HB20" s="49"/>
      <c r="HC20" s="49"/>
    </row>
    <row r="21" spans="3:211" ht="30" customHeight="1" thickTop="1" thickBot="1">
      <c r="C21" s="154" t="str">
        <f ca="1">IF('DB Func'!B16="Funcionário 14","",'DB Func'!B16)</f>
        <v/>
      </c>
      <c r="D21" s="181">
        <f ca="1">'DB Func'!CH16</f>
        <v>0</v>
      </c>
      <c r="E21" s="156" t="str">
        <f ca="1">IF(C21="","-",IF(OR(terceiro!E21="MAI",terceiro!F21="MAI"),"Sim","Não"))</f>
        <v>-</v>
      </c>
      <c r="F21" s="182" t="str">
        <f ca="1">IF(C21="","-",IF(OR(Ferias!E21="MAI",Ferias!F21="MAI"),"Sim","Não"))</f>
        <v>-</v>
      </c>
      <c r="G21" s="182">
        <f ca="1">IF(C21="",0,IF(F21="Sim",IF(Ferias!E21="MAI",Ferias!I21,Ferias!J21),0))</f>
        <v>0</v>
      </c>
      <c r="H21" s="185"/>
      <c r="I21" s="185"/>
      <c r="J21" s="159">
        <f t="shared" ca="1" si="1"/>
        <v>0</v>
      </c>
      <c r="K21" s="152"/>
      <c r="L21" s="151"/>
      <c r="M21" s="189"/>
      <c r="N21" s="153"/>
      <c r="O21" s="48"/>
      <c r="P21" s="48"/>
      <c r="Q21" s="48"/>
      <c r="R21" s="49"/>
      <c r="S21" s="49"/>
      <c r="T21" s="49"/>
      <c r="U21" s="49"/>
      <c r="V21" s="49"/>
      <c r="W21" s="49"/>
      <c r="X21" s="49"/>
      <c r="Y21" s="49"/>
      <c r="Z21" s="49"/>
      <c r="AA21" s="49"/>
      <c r="AB21" s="48"/>
      <c r="AC21" s="48"/>
      <c r="AD21" s="49"/>
      <c r="AE21" s="49"/>
      <c r="AF21" s="314"/>
      <c r="AH21" s="155">
        <f ca="1">IF(AND('DB Func'!GE16="Abril",'DB Func'!BQ16="2 Parcelas"),(('auxiliar 13 sal'!G17/12*'DB Func'!GF16+AVERAGE('auxiliar 13 sal'!Q17:AB17)+AVERAGE('auxiliar 13 sal'!AE17:AP17)+'auxiliar 13 sal'!G17*'DB Func'!BN16+'auxiliar 13 sal'!G17*'DB Func'!BO16)/2),IF('DB Func'!GE16="Maio",IF('DB Func'!BQ16="Parcela Única",('auxiliar 13 sal'!G17/12*'DB Func'!GF16)+AVERAGE('auxiliar 13 sal'!Q17:AB17)+AVERAGE('auxiliar 13 sal'!AE17:AP17)+('auxiliar 13 sal'!G17*'DB Func'!BN16)+('auxiliar 13 sal'!G17*'DB Func'!BO16),IF('DB Func'!BQ16="2 Parcelas",(('auxiliar 13 sal'!G17/12*'DB Func'!GF16+AVERAGE('auxiliar 13 sal'!Q17:AB17)+AVERAGE('auxiliar 13 sal'!AE17:AP17)+'auxiliar 13 sal'!G17*'DB Func'!BN16+'auxiliar 13 sal'!G17*'DB Func'!BO16)/2))),0))</f>
        <v>0</v>
      </c>
      <c r="AK21" s="350">
        <f t="shared" ca="1" si="6"/>
        <v>0</v>
      </c>
      <c r="AL21" s="350">
        <f t="shared" ca="1" si="7"/>
        <v>0</v>
      </c>
      <c r="AM21" s="350">
        <f t="shared" ca="1" si="8"/>
        <v>0</v>
      </c>
      <c r="AN21" s="350">
        <f t="shared" ca="1" si="9"/>
        <v>0</v>
      </c>
      <c r="AO21" s="350">
        <f t="shared" ca="1" si="10"/>
        <v>0</v>
      </c>
      <c r="AP21" s="350">
        <f t="shared" ca="1" si="11"/>
        <v>0</v>
      </c>
      <c r="AQ21" s="350">
        <f t="shared" ca="1" si="12"/>
        <v>0</v>
      </c>
      <c r="AR21" s="350">
        <f>IF(OR(M21="",M21=0),0,((FJ21/220)*('Ho Ex'!$C$8+$AS$6))*M21)</f>
        <v>0</v>
      </c>
      <c r="AS21" s="350">
        <f>IF(OR(N21="",N21=0),0,((FJ21/220*('DB Func'!GD16+Lanc!$AS$6))*('Ho Ex'!$I$8+$AS$6))*(N21/52.5*60))</f>
        <v>0</v>
      </c>
      <c r="AT21" s="350">
        <f>IF(OR(M21="",M21=0),0,((FJ21/220)*('Ho Ex'!$J$8+$AS$6))*O21)</f>
        <v>0</v>
      </c>
      <c r="AU21" s="350">
        <f>IF(OR(M21="",M21=0),0,((FJ21/220)*('Ho Ex'!I27+$AS$6))*P21)</f>
        <v>0</v>
      </c>
      <c r="AV21" s="350">
        <f>IF(OR(M21="",M21=0),0,((FJ21/220)*('Ho Ex'!C27+$AS$6))*Q21)</f>
        <v>0</v>
      </c>
      <c r="AW21" s="350">
        <f ca="1">FJ21*'DB Func'!BN16</f>
        <v>0</v>
      </c>
      <c r="AX21" s="350">
        <f ca="1">FJ21*'DB Func'!BO16</f>
        <v>0</v>
      </c>
      <c r="AY21" s="364">
        <f ca="1">IF(FJ21=0,0,VLOOKUP(FJ21,'P Gerais'!$D$39:$G$41,3,TRUE)*Func14!$F$68)</f>
        <v>0</v>
      </c>
      <c r="AZ21" s="350">
        <f t="shared" si="13"/>
        <v>0</v>
      </c>
      <c r="BA21" s="350">
        <f ca="1">((FJ21-FL21-FK21+AZ21+AQ21+SUM(Z21:AA21)+SUM(AW21:AX21)+AK21)*IF('DB Func'!GG16="ok",'DB Func'!GD16,0))+(FJ21-FL21-FK21+AZ21+AQ21+SUM(Z21:AA21)+SUM(AW21:AX21))+AK21</f>
        <v>0</v>
      </c>
      <c r="BB21" s="355">
        <f ca="1">VLOOKUP(BA21,'P Gerais'!$D$22:$G$25,3,TRUE)</f>
        <v>0.08</v>
      </c>
      <c r="BC21" s="350">
        <f ca="1">IF(BA21&lt;'P Gerais'!$D$25,BA21*BB21,Lanc!BB21)</f>
        <v>0</v>
      </c>
      <c r="BD21" s="350">
        <f ca="1">BA21-BC21-('DB Func'!GB16*'P Gerais'!$D$35)</f>
        <v>0</v>
      </c>
      <c r="BE21" s="356">
        <f ca="1">VLOOKUP(BD21,'P Gerais'!$D$29:$F$33,3,TRUE)</f>
        <v>0</v>
      </c>
      <c r="BF21" s="350">
        <f t="shared" ca="1" si="14"/>
        <v>0</v>
      </c>
      <c r="BG21" s="350">
        <f ca="1">VLOOKUP(BD21,'P Gerais'!$D$29:$G$33,4,TRUE)</f>
        <v>0</v>
      </c>
      <c r="BH21" s="350">
        <f t="shared" ca="1" si="15"/>
        <v>0</v>
      </c>
      <c r="BI21" s="350">
        <f t="shared" ca="1" si="16"/>
        <v>0</v>
      </c>
      <c r="BJ21" s="348">
        <f ca="1">'DB Func'!G16</f>
        <v>0</v>
      </c>
      <c r="BK21" s="348">
        <f ca="1">'DB Func'!FW16</f>
        <v>0</v>
      </c>
      <c r="BL21" s="350">
        <f ca="1">D21*'P Gerais'!$D$13</f>
        <v>0</v>
      </c>
      <c r="BM21" s="350">
        <f ca="1">D21*'P Gerais'!$D$14</f>
        <v>0</v>
      </c>
      <c r="BN21" s="350">
        <f ca="1">D21*'P Gerais'!$D$16</f>
        <v>0</v>
      </c>
      <c r="BO21" s="350">
        <f ca="1">D21*'P Gerais'!$D$17</f>
        <v>0</v>
      </c>
      <c r="BP21" s="350">
        <f ca="1">D21*'P Gerais'!$D$18</f>
        <v>0</v>
      </c>
      <c r="BQ21" s="355">
        <f ca="1">VLOOKUP(D21,'P Gerais'!$D$22:$G$24,3,TRUE)</f>
        <v>0.08</v>
      </c>
      <c r="BR21" s="355">
        <f ca="1">VLOOKUP(D21,'P Gerais'!$D$29:$G$33,3,TRUE)</f>
        <v>0</v>
      </c>
      <c r="BS21" s="355">
        <f ca="1">'DB Func'!BN16</f>
        <v>0</v>
      </c>
      <c r="BT21" s="355">
        <f ca="1">'DB Func'!BO16</f>
        <v>0</v>
      </c>
      <c r="BU21" s="355">
        <f ca="1">'DB Func'!FX16</f>
        <v>0</v>
      </c>
      <c r="BV21" s="350">
        <f t="shared" ca="1" si="17"/>
        <v>-0.08</v>
      </c>
      <c r="BW21" s="350">
        <f ca="1">BV21-'DB Func'!GC16</f>
        <v>-0.08</v>
      </c>
      <c r="BX21" s="348">
        <f ca="1">IFERROR(VLOOKUP(BW21,'P Gerais'!$D$29:$G$33,3,TRUE)*BW21,0)</f>
        <v>0</v>
      </c>
      <c r="BY21" s="350">
        <f ca="1">IFERROR(BX21-VLOOKUP(BW21,'P Gerais'!$D$29:$H$33,4,TRUE),0)</f>
        <v>0</v>
      </c>
      <c r="BZ21" s="350">
        <f ca="1">D21*'DB Func'!GD16</f>
        <v>0</v>
      </c>
      <c r="CB21" s="350">
        <f t="shared" ca="1" si="18"/>
        <v>0</v>
      </c>
      <c r="CC21" s="350">
        <f t="shared" si="19"/>
        <v>0</v>
      </c>
      <c r="CD21" s="350">
        <f t="shared" si="20"/>
        <v>0</v>
      </c>
      <c r="CF21" s="348" t="str">
        <f t="shared" ca="1" si="21"/>
        <v>não</v>
      </c>
      <c r="CG21" s="348">
        <f ca="1">IF($CH$8=1,DAY('DB Func'!C16),0)</f>
        <v>0</v>
      </c>
      <c r="CH21" s="348">
        <f ca="1">IF(CI21=0,0,MONTH('DB Func'!C16))</f>
        <v>0</v>
      </c>
      <c r="CI21" s="348">
        <f ca="1">IF('P Gerais'!D19=YEAR('DB Func'!C16),YEAR('DB Func'!C16),0)</f>
        <v>0</v>
      </c>
      <c r="CJ21" s="352">
        <v>44</v>
      </c>
      <c r="CK21" s="349"/>
      <c r="CL21" s="348" t="str">
        <f>IF(ISERROR(HLOOKUP(CL19,$DS$7:$DY21,$DZ21,FALSE)),"N",HLOOKUP(CL19,$DS$7:$DY21,$DZ21,FALSE))</f>
        <v>N</v>
      </c>
      <c r="CM21" s="348" t="str">
        <f>IF(ISERROR(HLOOKUP(CM19,$DS$7:$DY21,$DZ21,FALSE)),"N",HLOOKUP(CM19,$DS$7:$DY21,$DZ21,FALSE))</f>
        <v>N</v>
      </c>
      <c r="CN21" s="348" t="str">
        <f>IF(ISERROR(HLOOKUP(CN19,$DS$7:$DY21,$DZ21,FALSE)),"N",HLOOKUP(CN19,$DS$7:$DY21,$DZ21,FALSE))</f>
        <v>N</v>
      </c>
      <c r="CO21" s="348" t="str">
        <f>IF(ISERROR(HLOOKUP(CO19,$DS$7:$DY21,$DZ21,FALSE)),"N",HLOOKUP(CO19,$DS$7:$DY21,$DZ21,FALSE))</f>
        <v>N</v>
      </c>
      <c r="CP21" s="348" t="str">
        <f>IF(ISERROR(HLOOKUP(CP19,$DS$7:$DY21,$DZ21,FALSE)),"N",HLOOKUP(CP19,$DS$7:$DY21,$DZ21,FALSE))</f>
        <v>N</v>
      </c>
      <c r="CQ21" s="348" t="str">
        <f>IF(ISERROR(HLOOKUP(CQ19,$DS$7:$DY21,$DZ21,FALSE)),"N",HLOOKUP(CQ19,$DS$7:$DY21,$DZ21,FALSE))</f>
        <v>N</v>
      </c>
      <c r="CR21" s="348" t="str">
        <f>IF(ISERROR(HLOOKUP(CR19,$DS$7:$DY21,$DZ21,FALSE)),"N",HLOOKUP(CR19,$DS$7:$DY21,$DZ21,FALSE))</f>
        <v>N</v>
      </c>
      <c r="CS21" s="348" t="str">
        <f>IF(ISERROR(HLOOKUP(CS19,$DS$7:$DY21,$DZ21,FALSE)),"N",HLOOKUP(CS19,$DS$7:$DY21,$DZ21,FALSE))</f>
        <v>N</v>
      </c>
      <c r="CT21" s="348" t="str">
        <f>IF(ISERROR(HLOOKUP(CT19,$DS$7:$DY21,$DZ21,FALSE)),"N",HLOOKUP(CT19,$DS$7:$DY21,$DZ21,FALSE))</f>
        <v>N</v>
      </c>
      <c r="CU21" s="348" t="str">
        <f>IF(ISERROR(HLOOKUP(CU19,$DS$7:$DY21,$DZ21,FALSE)),"N",HLOOKUP(CU19,$DS$7:$DY21,$DZ21,FALSE))</f>
        <v>N</v>
      </c>
      <c r="CV21" s="348" t="str">
        <f>IF(ISERROR(HLOOKUP(CV19,$DS$7:$DY21,$DZ21,FALSE)),"N",HLOOKUP(CV19,$DS$7:$DY21,$DZ21,FALSE))</f>
        <v>N</v>
      </c>
      <c r="CW21" s="348" t="str">
        <f>IF(ISERROR(HLOOKUP(CW19,$DS$7:$DY21,$DZ21,FALSE)),"N",HLOOKUP(CW19,$DS$7:$DY21,$DZ21,FALSE))</f>
        <v>N</v>
      </c>
      <c r="CX21" s="348" t="str">
        <f>IF(ISERROR(HLOOKUP(CX19,$DS$7:$DY21,$DZ21,FALSE)),"N",HLOOKUP(CX19,$DS$7:$DY21,$DZ21,FALSE))</f>
        <v>N</v>
      </c>
      <c r="CY21" s="348" t="str">
        <f>IF(ISERROR(HLOOKUP(CY19,$DS$7:$DY21,$DZ21,FALSE)),"N",HLOOKUP(CY19,$DS$7:$DY21,$DZ21,FALSE))</f>
        <v>N</v>
      </c>
      <c r="CZ21" s="348" t="str">
        <f>IF(ISERROR(HLOOKUP(CZ19,$DS$7:$DY21,$DZ21,FALSE)),"N",HLOOKUP(CZ19,$DS$7:$DY21,$DZ21,FALSE))</f>
        <v>N</v>
      </c>
      <c r="DA21" s="348" t="str">
        <f>IF(ISERROR(HLOOKUP(DA19,$DS$7:$DY21,$DZ21,FALSE)),"N",HLOOKUP(DA19,$DS$7:$DY21,$DZ21,FALSE))</f>
        <v>N</v>
      </c>
      <c r="DB21" s="348" t="str">
        <f>IF(ISERROR(HLOOKUP(DB19,$DS$7:$DY21,$DZ21,FALSE)),"N",HLOOKUP(DB19,$DS$7:$DY21,$DZ21,FALSE))</f>
        <v>N</v>
      </c>
      <c r="DC21" s="348" t="str">
        <f>IF(ISERROR(HLOOKUP(DC19,$DS$7:$DY21,$DZ21,FALSE)),"N",HLOOKUP(DC19,$DS$7:$DY21,$DZ21,FALSE))</f>
        <v>N</v>
      </c>
      <c r="DD21" s="348" t="str">
        <f>IF(ISERROR(HLOOKUP(DD19,$DS$7:$DY21,$DZ21,FALSE)),"N",HLOOKUP(DD19,$DS$7:$DY21,$DZ21,FALSE))</f>
        <v>N</v>
      </c>
      <c r="DE21" s="348" t="str">
        <f>IF(ISERROR(HLOOKUP(DE19,$DS$7:$DY21,$DZ21,FALSE)),"N",HLOOKUP(DE19,$DS$7:$DY21,$DZ21,FALSE))</f>
        <v>N</v>
      </c>
      <c r="DF21" s="348" t="str">
        <f>IF(ISERROR(HLOOKUP(DF19,$DS$7:$DY21,$DZ21,FALSE)),"N",HLOOKUP(DF19,$DS$7:$DY21,$DZ21,FALSE))</f>
        <v>N</v>
      </c>
      <c r="DG21" s="348" t="str">
        <f>IF(ISERROR(HLOOKUP(DG19,$DS$7:$DY21,$DZ21,FALSE)),"N",HLOOKUP(DG19,$DS$7:$DY21,$DZ21,FALSE))</f>
        <v>N</v>
      </c>
      <c r="DH21" s="348" t="str">
        <f>IF(ISERROR(HLOOKUP(DH19,$DS$7:$DY21,$DZ21,FALSE)),"N",HLOOKUP(DH19,$DS$7:$DY21,$DZ21,FALSE))</f>
        <v>N</v>
      </c>
      <c r="DI21" s="348" t="str">
        <f>IF(ISERROR(HLOOKUP(DI19,$DS$7:$DY21,$DZ21,FALSE)),"N",HLOOKUP(DI19,$DS$7:$DY21,$DZ21,FALSE))</f>
        <v>N</v>
      </c>
      <c r="DJ21" s="348" t="str">
        <f>IF(ISERROR(HLOOKUP(DJ19,$DS$7:$DY21,$DZ21,FALSE)),"N",HLOOKUP(DJ19,$DS$7:$DY21,$DZ21,FALSE))</f>
        <v>N</v>
      </c>
      <c r="DK21" s="348" t="str">
        <f>IF(ISERROR(HLOOKUP(DK19,$DS$7:$DY21,$DZ21,FALSE)),"N",HLOOKUP(DK19,$DS$7:$DY21,$DZ21,FALSE))</f>
        <v>N</v>
      </c>
      <c r="DL21" s="348" t="str">
        <f>IF(ISERROR(HLOOKUP(DL19,$DS$7:$DY21,$DZ21,FALSE)),"N",HLOOKUP(DL19,$DS$7:$DY21,$DZ21,FALSE))</f>
        <v>N</v>
      </c>
      <c r="DM21" s="348" t="str">
        <f>IF(ISERROR(HLOOKUP(DM19,$DS$7:$DY21,$DZ21,FALSE)),"N",HLOOKUP(DM19,$DS$7:$DY21,$DZ21,FALSE))</f>
        <v>N</v>
      </c>
      <c r="DN21" s="348" t="str">
        <f>IF(ISERROR(HLOOKUP(DN19,$DS$7:$DY21,$DZ21,FALSE)),"N",HLOOKUP(DN19,$DS$7:$DY21,$DZ21,FALSE))</f>
        <v>N</v>
      </c>
      <c r="DO21" s="348" t="str">
        <f>IF(ISERROR(HLOOKUP(DO19,$DS$7:$DY21,$DZ21,FALSE)),"N",HLOOKUP(DO19,$DS$7:$DY21,$DZ21,FALSE))</f>
        <v>N</v>
      </c>
      <c r="DP21" s="348" t="str">
        <f>IF(ISERROR(HLOOKUP(DP19,$DS$7:$DY21,$DZ21,FALSE)),"N",HLOOKUP(DP19,$DS$7:$DY21,$DZ21,FALSE))</f>
        <v>N</v>
      </c>
      <c r="DQ21" s="348">
        <f t="shared" si="22"/>
        <v>0</v>
      </c>
      <c r="DR21" s="348">
        <f t="shared" si="23"/>
        <v>31</v>
      </c>
      <c r="DS21" s="348" t="str">
        <f>IF('DB Func'!M16&gt;0,"S","N")</f>
        <v>N</v>
      </c>
      <c r="DT21" s="348" t="str">
        <f>IF('DB Func'!R16&gt;0,"S","N")</f>
        <v>N</v>
      </c>
      <c r="DU21" s="348" t="str">
        <f>IF('DB Func'!W16&gt;0,"S","N")</f>
        <v>N</v>
      </c>
      <c r="DV21" s="348" t="str">
        <f>IF('DB Func'!AB16&gt;0,"S","N")</f>
        <v>N</v>
      </c>
      <c r="DW21" s="348" t="str">
        <f>IF('DB Func'!AG16&gt;0,"S","N")</f>
        <v>N</v>
      </c>
      <c r="DX21" s="348" t="str">
        <f>IF('DB Func'!AL16&gt;0,"S","N")</f>
        <v>N</v>
      </c>
      <c r="DY21" s="348" t="str">
        <f>IF('DB Func'!AQ16&gt;0,"S","N")</f>
        <v>N</v>
      </c>
      <c r="DZ21" s="348">
        <v>15</v>
      </c>
      <c r="EA21" s="357">
        <f ca="1">'DB Func'!C16</f>
        <v>0</v>
      </c>
      <c r="EB21" s="348" t="str">
        <f t="shared" ca="1" si="24"/>
        <v>s</v>
      </c>
      <c r="EC21" s="348" t="str">
        <f t="shared" ca="1" si="24"/>
        <v>s</v>
      </c>
      <c r="ED21" s="348" t="str">
        <f t="shared" ca="1" si="24"/>
        <v>s</v>
      </c>
      <c r="EE21" s="348" t="str">
        <f t="shared" ca="1" si="24"/>
        <v>s</v>
      </c>
      <c r="EF21" s="348" t="str">
        <f t="shared" ca="1" si="24"/>
        <v>s</v>
      </c>
      <c r="EG21" s="348" t="str">
        <f t="shared" ca="1" si="24"/>
        <v>s</v>
      </c>
      <c r="EH21" s="348" t="str">
        <f t="shared" ca="1" si="24"/>
        <v>s</v>
      </c>
      <c r="EI21" s="348" t="str">
        <f t="shared" ca="1" si="24"/>
        <v>s</v>
      </c>
      <c r="EJ21" s="348" t="str">
        <f t="shared" ca="1" si="24"/>
        <v>s</v>
      </c>
      <c r="EK21" s="348" t="str">
        <f t="shared" ca="1" si="24"/>
        <v>s</v>
      </c>
      <c r="EL21" s="348" t="str">
        <f t="shared" ca="1" si="24"/>
        <v>s</v>
      </c>
      <c r="EM21" s="348" t="str">
        <f t="shared" ca="1" si="24"/>
        <v>s</v>
      </c>
      <c r="EN21" s="348" t="str">
        <f t="shared" ca="1" si="24"/>
        <v>s</v>
      </c>
      <c r="EO21" s="348" t="str">
        <f t="shared" ca="1" si="24"/>
        <v>s</v>
      </c>
      <c r="EP21" s="348" t="str">
        <f t="shared" ca="1" si="24"/>
        <v>s</v>
      </c>
      <c r="EQ21" s="348" t="str">
        <f t="shared" ca="1" si="24"/>
        <v>s</v>
      </c>
      <c r="ER21" s="348" t="str">
        <f t="shared" ca="1" si="25"/>
        <v>s</v>
      </c>
      <c r="ES21" s="348" t="str">
        <f t="shared" ca="1" si="25"/>
        <v>s</v>
      </c>
      <c r="ET21" s="348" t="str">
        <f t="shared" ca="1" si="25"/>
        <v>s</v>
      </c>
      <c r="EU21" s="348" t="str">
        <f t="shared" ca="1" si="25"/>
        <v>s</v>
      </c>
      <c r="EV21" s="348" t="str">
        <f t="shared" ca="1" si="25"/>
        <v>s</v>
      </c>
      <c r="EW21" s="348" t="str">
        <f t="shared" ca="1" si="25"/>
        <v>s</v>
      </c>
      <c r="EX21" s="348" t="str">
        <f t="shared" ca="1" si="25"/>
        <v>s</v>
      </c>
      <c r="EY21" s="348" t="str">
        <f t="shared" ca="1" si="25"/>
        <v>s</v>
      </c>
      <c r="EZ21" s="348" t="str">
        <f t="shared" ca="1" si="25"/>
        <v>s</v>
      </c>
      <c r="FA21" s="348" t="str">
        <f t="shared" ca="1" si="25"/>
        <v>s</v>
      </c>
      <c r="FB21" s="348" t="str">
        <f t="shared" ca="1" si="25"/>
        <v>s</v>
      </c>
      <c r="FC21" s="348" t="str">
        <f t="shared" ca="1" si="25"/>
        <v>s</v>
      </c>
      <c r="FD21" s="348" t="str">
        <f t="shared" ca="1" si="25"/>
        <v>s</v>
      </c>
      <c r="FE21" s="348" t="str">
        <f t="shared" ca="1" si="25"/>
        <v>s</v>
      </c>
      <c r="FF21" s="348" t="str">
        <f t="shared" ca="1" si="25"/>
        <v>s</v>
      </c>
      <c r="FG21" s="348">
        <f t="shared" ca="1" si="26"/>
        <v>31</v>
      </c>
      <c r="FH21" s="348">
        <f t="shared" ca="1" si="27"/>
        <v>0</v>
      </c>
      <c r="FI21" s="348" t="str">
        <f ca="1">IF(AND(YEAR(EA21)='P Gerais'!D19,MONTH(Lanc!EA21)=5,DAY(Lanc!EA21)&gt;1),"S","N")</f>
        <v>N</v>
      </c>
      <c r="FJ21" s="350">
        <f t="shared" ca="1" si="28"/>
        <v>0</v>
      </c>
      <c r="FK21" s="350">
        <f t="shared" si="29"/>
        <v>0</v>
      </c>
      <c r="FL21" s="359">
        <f t="shared" ca="1" si="30"/>
        <v>0</v>
      </c>
      <c r="FP21" s="349">
        <f ca="1">((FJ21-FL21-FK21+AZ21+AQ21+SUM(Z21:AA21)+SUM(AW21:AX21)+AK21)*IF('DB Func'!GG16="ok",'DB Func'!GD16,0))</f>
        <v>0</v>
      </c>
      <c r="FR21" s="361">
        <f t="shared" ca="1" si="31"/>
        <v>0</v>
      </c>
      <c r="GV21" s="49"/>
      <c r="GW21" s="49"/>
      <c r="GX21" s="49"/>
      <c r="GY21" s="49"/>
      <c r="GZ21" s="49"/>
      <c r="HA21" s="49"/>
      <c r="HB21" s="49"/>
      <c r="HC21" s="49"/>
    </row>
    <row r="22" spans="3:211" ht="30" customHeight="1" thickTop="1" thickBot="1">
      <c r="C22" s="154" t="str">
        <f ca="1">IF('DB Func'!B17="Funcionário 15","",'DB Func'!B17)</f>
        <v/>
      </c>
      <c r="D22" s="181">
        <f ca="1">'DB Func'!CH17</f>
        <v>0</v>
      </c>
      <c r="E22" s="156" t="str">
        <f ca="1">IF(C22="","-",IF(OR(terceiro!E22="MAI",terceiro!F22="MAI"),"Sim","Não"))</f>
        <v>-</v>
      </c>
      <c r="F22" s="182" t="str">
        <f ca="1">IF(C22="","-",IF(OR(Ferias!E22="MAI",Ferias!F22="MAI"),"Sim","Não"))</f>
        <v>-</v>
      </c>
      <c r="G22" s="182">
        <f ca="1">IF(C22="",0,IF(F22="Sim",IF(Ferias!E22="MAI",Ferias!I22,Ferias!J22),0))</f>
        <v>0</v>
      </c>
      <c r="H22" s="185"/>
      <c r="I22" s="185"/>
      <c r="J22" s="159">
        <f t="shared" ca="1" si="1"/>
        <v>0</v>
      </c>
      <c r="K22" s="152"/>
      <c r="L22" s="151"/>
      <c r="M22" s="189"/>
      <c r="N22" s="153"/>
      <c r="O22" s="48"/>
      <c r="P22" s="48"/>
      <c r="Q22" s="48"/>
      <c r="R22" s="49"/>
      <c r="S22" s="49"/>
      <c r="T22" s="49"/>
      <c r="U22" s="49"/>
      <c r="V22" s="49"/>
      <c r="W22" s="49"/>
      <c r="X22" s="49"/>
      <c r="Y22" s="49"/>
      <c r="Z22" s="49"/>
      <c r="AA22" s="49"/>
      <c r="AB22" s="48"/>
      <c r="AC22" s="48"/>
      <c r="AD22" s="49"/>
      <c r="AE22" s="49"/>
      <c r="AF22" s="314"/>
      <c r="AH22" s="155">
        <f ca="1">IF(AND('DB Func'!GE17="Abril",'DB Func'!BQ17="2 Parcelas"),(('auxiliar 13 sal'!G18/12*'DB Func'!GF17+AVERAGE('auxiliar 13 sal'!Q18:AB18)+AVERAGE('auxiliar 13 sal'!AE18:AP18)+'auxiliar 13 sal'!G18*'DB Func'!BN17+'auxiliar 13 sal'!G18*'DB Func'!BO17)/2),IF('DB Func'!GE17="Maio",IF('DB Func'!BQ17="Parcela Única",('auxiliar 13 sal'!G18/12*'DB Func'!GF17)+AVERAGE('auxiliar 13 sal'!Q18:AB18)+AVERAGE('auxiliar 13 sal'!AE18:AP18)+('auxiliar 13 sal'!G18*'DB Func'!BN17)+('auxiliar 13 sal'!G18*'DB Func'!BO17),IF('DB Func'!BQ17="2 Parcelas",(('auxiliar 13 sal'!G18/12*'DB Func'!GF17+AVERAGE('auxiliar 13 sal'!Q18:AB18)+AVERAGE('auxiliar 13 sal'!AE18:AP18)+'auxiliar 13 sal'!G18*'DB Func'!BN17+'auxiliar 13 sal'!G18*'DB Func'!BO17)/2))),0))</f>
        <v>0</v>
      </c>
      <c r="AK22" s="350">
        <f t="shared" ca="1" si="6"/>
        <v>0</v>
      </c>
      <c r="AL22" s="350">
        <f t="shared" ca="1" si="7"/>
        <v>0</v>
      </c>
      <c r="AM22" s="350">
        <f t="shared" ca="1" si="8"/>
        <v>0</v>
      </c>
      <c r="AN22" s="350">
        <f t="shared" ca="1" si="9"/>
        <v>0</v>
      </c>
      <c r="AO22" s="350">
        <f t="shared" ca="1" si="10"/>
        <v>0</v>
      </c>
      <c r="AP22" s="350">
        <f t="shared" ca="1" si="11"/>
        <v>0</v>
      </c>
      <c r="AQ22" s="350">
        <f t="shared" ca="1" si="12"/>
        <v>0</v>
      </c>
      <c r="AR22" s="350">
        <f>IF(OR(M22="",M22=0),0,((FJ22/220)*('Ho Ex'!$C$8+$AS$6))*M22)</f>
        <v>0</v>
      </c>
      <c r="AS22" s="350">
        <f>IF(OR(N22="",N22=0),0,((FJ22/220*('DB Func'!GD17+Lanc!$AS$6))*('Ho Ex'!$I$8+$AS$6))*(N22/52.5*60))</f>
        <v>0</v>
      </c>
      <c r="AT22" s="350">
        <f>IF(OR(M22="",M22=0),0,((FJ22/220)*('Ho Ex'!$J$8+$AS$6))*O22)</f>
        <v>0</v>
      </c>
      <c r="AU22" s="350">
        <f>IF(OR(M22="",M22=0),0,((FJ22/220)*('Ho Ex'!I28+$AS$6))*P22)</f>
        <v>0</v>
      </c>
      <c r="AV22" s="350">
        <f>IF(OR(M22="",M22=0),0,((FJ22/220)*('Ho Ex'!C28+$AS$6))*Q22)</f>
        <v>0</v>
      </c>
      <c r="AW22" s="350">
        <f ca="1">FJ22*'DB Func'!BN17</f>
        <v>0</v>
      </c>
      <c r="AX22" s="350">
        <f ca="1">FJ22*'DB Func'!BO17</f>
        <v>0</v>
      </c>
      <c r="AY22" s="364">
        <f ca="1">IF(FJ22=0,0,VLOOKUP(FJ22,'P Gerais'!$D$39:$G$41,3,TRUE)*Func15!$F$68)</f>
        <v>0</v>
      </c>
      <c r="AZ22" s="350">
        <f t="shared" si="13"/>
        <v>0</v>
      </c>
      <c r="BA22" s="350">
        <f ca="1">((FJ22-FL22-FK22+AZ22+AQ22+SUM(Z22:AA22)+SUM(AW22:AX22)+AK22)*IF('DB Func'!GG17="ok",'DB Func'!GD17,0))+(FJ22-FL22-FK22+AZ22+AQ22+SUM(Z22:AA22)+SUM(AW22:AX22))+AK22</f>
        <v>0</v>
      </c>
      <c r="BB22" s="355">
        <f ca="1">VLOOKUP(BA22,'P Gerais'!$D$22:$G$25,3,TRUE)</f>
        <v>0.08</v>
      </c>
      <c r="BC22" s="350">
        <f ca="1">IF(BA22&lt;'P Gerais'!$D$25,BA22*BB22,Lanc!BB22)</f>
        <v>0</v>
      </c>
      <c r="BD22" s="350">
        <f ca="1">BA22-BC22-('DB Func'!GB17*'P Gerais'!$D$35)</f>
        <v>0</v>
      </c>
      <c r="BE22" s="356">
        <f ca="1">VLOOKUP(BD22,'P Gerais'!$D$29:$F$33,3,TRUE)</f>
        <v>0</v>
      </c>
      <c r="BF22" s="350">
        <f t="shared" ca="1" si="14"/>
        <v>0</v>
      </c>
      <c r="BG22" s="350">
        <f ca="1">VLOOKUP(BD22,'P Gerais'!$D$29:$G$33,4,TRUE)</f>
        <v>0</v>
      </c>
      <c r="BH22" s="350">
        <f t="shared" ca="1" si="15"/>
        <v>0</v>
      </c>
      <c r="BI22" s="350">
        <f t="shared" ca="1" si="16"/>
        <v>0</v>
      </c>
      <c r="BJ22" s="348">
        <f ca="1">'DB Func'!G17</f>
        <v>0</v>
      </c>
      <c r="BK22" s="348">
        <f ca="1">'DB Func'!FW17</f>
        <v>0</v>
      </c>
      <c r="BL22" s="350">
        <f ca="1">D22*'P Gerais'!$D$13</f>
        <v>0</v>
      </c>
      <c r="BM22" s="350">
        <f ca="1">D22*'P Gerais'!$D$14</f>
        <v>0</v>
      </c>
      <c r="BN22" s="350">
        <f ca="1">D22*'P Gerais'!$D$16</f>
        <v>0</v>
      </c>
      <c r="BO22" s="350">
        <f ca="1">D22*'P Gerais'!$D$17</f>
        <v>0</v>
      </c>
      <c r="BP22" s="350">
        <f ca="1">D22*'P Gerais'!$D$18</f>
        <v>0</v>
      </c>
      <c r="BQ22" s="355">
        <f ca="1">VLOOKUP(D22,'P Gerais'!$D$22:$G$24,3,TRUE)</f>
        <v>0.08</v>
      </c>
      <c r="BR22" s="355">
        <f ca="1">VLOOKUP(D22,'P Gerais'!$D$29:$G$33,3,TRUE)</f>
        <v>0</v>
      </c>
      <c r="BS22" s="355">
        <f ca="1">'DB Func'!BN17</f>
        <v>0</v>
      </c>
      <c r="BT22" s="355">
        <f ca="1">'DB Func'!BO17</f>
        <v>0</v>
      </c>
      <c r="BU22" s="355">
        <f ca="1">'DB Func'!FX17</f>
        <v>0</v>
      </c>
      <c r="BV22" s="350">
        <f t="shared" ca="1" si="17"/>
        <v>-0.08</v>
      </c>
      <c r="BW22" s="350">
        <f ca="1">BV22-'DB Func'!GC17</f>
        <v>-0.08</v>
      </c>
      <c r="BX22" s="348">
        <f ca="1">IFERROR(VLOOKUP(BW22,'P Gerais'!$D$29:$G$33,3,TRUE)*BW22,0)</f>
        <v>0</v>
      </c>
      <c r="BY22" s="350">
        <f ca="1">IFERROR(BX22-VLOOKUP(BW22,'P Gerais'!$D$29:$H$33,4,TRUE),0)</f>
        <v>0</v>
      </c>
      <c r="BZ22" s="350">
        <f ca="1">D22*'DB Func'!GD17</f>
        <v>0</v>
      </c>
      <c r="CB22" s="350">
        <f t="shared" ca="1" si="18"/>
        <v>0</v>
      </c>
      <c r="CC22" s="350">
        <f t="shared" si="19"/>
        <v>0</v>
      </c>
      <c r="CD22" s="350">
        <f t="shared" si="20"/>
        <v>0</v>
      </c>
      <c r="CF22" s="348" t="str">
        <f t="shared" ca="1" si="21"/>
        <v>não</v>
      </c>
      <c r="CG22" s="348">
        <f ca="1">IF($CH$8=1,DAY('DB Func'!C17),0)</f>
        <v>0</v>
      </c>
      <c r="CH22" s="348">
        <f ca="1">IF(CI22=0,0,MONTH('DB Func'!C17))</f>
        <v>0</v>
      </c>
      <c r="CI22" s="348">
        <f ca="1">IF('P Gerais'!D20=YEAR('DB Func'!C17),YEAR('DB Func'!C17),0)</f>
        <v>0</v>
      </c>
      <c r="CJ22" s="352">
        <v>45</v>
      </c>
      <c r="CK22" s="349"/>
      <c r="CL22" s="348" t="str">
        <f ca="1">IF(ISERROR(HLOOKUP(CL20,$DS$7:$DY22,$DZ22,FALSE)),"N",HLOOKUP(CL20,$DS$7:$DY22,$DZ22,FALSE))</f>
        <v>N</v>
      </c>
      <c r="CM22" s="348" t="str">
        <f>IF(ISERROR(HLOOKUP(CM20,$DS$7:$DY22,$DZ22,FALSE)),"N",HLOOKUP(CM20,$DS$7:$DY22,$DZ22,FALSE))</f>
        <v>N</v>
      </c>
      <c r="CN22" s="348" t="str">
        <f ca="1">IF(ISERROR(HLOOKUP(CN20,$DS$7:$DY22,$DZ22,FALSE)),"N",HLOOKUP(CN20,$DS$7:$DY22,$DZ22,FALSE))</f>
        <v>N</v>
      </c>
      <c r="CO22" s="348" t="str">
        <f ca="1">IF(ISERROR(HLOOKUP(CO20,$DS$7:$DY22,$DZ22,FALSE)),"N",HLOOKUP(CO20,$DS$7:$DY22,$DZ22,FALSE))</f>
        <v>N</v>
      </c>
      <c r="CP22" s="348" t="str">
        <f ca="1">IF(ISERROR(HLOOKUP(CP20,$DS$7:$DY22,$DZ22,FALSE)),"N",HLOOKUP(CP20,$DS$7:$DY22,$DZ22,FALSE))</f>
        <v>N</v>
      </c>
      <c r="CQ22" s="348" t="str">
        <f ca="1">IF(ISERROR(HLOOKUP(CQ20,$DS$7:$DY22,$DZ22,FALSE)),"N",HLOOKUP(CQ20,$DS$7:$DY22,$DZ22,FALSE))</f>
        <v>N</v>
      </c>
      <c r="CR22" s="348" t="str">
        <f ca="1">IF(ISERROR(HLOOKUP(CR20,$DS$7:$DY22,$DZ22,FALSE)),"N",HLOOKUP(CR20,$DS$7:$DY22,$DZ22,FALSE))</f>
        <v>N</v>
      </c>
      <c r="CS22" s="348" t="str">
        <f ca="1">IF(ISERROR(HLOOKUP(CS20,$DS$7:$DY22,$DZ22,FALSE)),"N",HLOOKUP(CS20,$DS$7:$DY22,$DZ22,FALSE))</f>
        <v>N</v>
      </c>
      <c r="CT22" s="348" t="str">
        <f>IF(ISERROR(HLOOKUP(CT20,$DS$7:$DY22,$DZ22,FALSE)),"N",HLOOKUP(CT20,$DS$7:$DY22,$DZ22,FALSE))</f>
        <v>N</v>
      </c>
      <c r="CU22" s="348" t="str">
        <f ca="1">IF(ISERROR(HLOOKUP(CU20,$DS$7:$DY22,$DZ22,FALSE)),"N",HLOOKUP(CU20,$DS$7:$DY22,$DZ22,FALSE))</f>
        <v>N</v>
      </c>
      <c r="CV22" s="348" t="str">
        <f ca="1">IF(ISERROR(HLOOKUP(CV20,$DS$7:$DY22,$DZ22,FALSE)),"N",HLOOKUP(CV20,$DS$7:$DY22,$DZ22,FALSE))</f>
        <v>N</v>
      </c>
      <c r="CW22" s="348" t="str">
        <f ca="1">IF(ISERROR(HLOOKUP(CW20,$DS$7:$DY22,$DZ22,FALSE)),"N",HLOOKUP(CW20,$DS$7:$DY22,$DZ22,FALSE))</f>
        <v>N</v>
      </c>
      <c r="CX22" s="348" t="str">
        <f ca="1">IF(ISERROR(HLOOKUP(CX20,$DS$7:$DY22,$DZ22,FALSE)),"N",HLOOKUP(CX20,$DS$7:$DY22,$DZ22,FALSE))</f>
        <v>N</v>
      </c>
      <c r="CY22" s="348" t="str">
        <f ca="1">IF(ISERROR(HLOOKUP(CY20,$DS$7:$DY22,$DZ22,FALSE)),"N",HLOOKUP(CY20,$DS$7:$DY22,$DZ22,FALSE))</f>
        <v>N</v>
      </c>
      <c r="CZ22" s="348" t="str">
        <f ca="1">IF(ISERROR(HLOOKUP(CZ20,$DS$7:$DY22,$DZ22,FALSE)),"N",HLOOKUP(CZ20,$DS$7:$DY22,$DZ22,FALSE))</f>
        <v>N</v>
      </c>
      <c r="DA22" s="348" t="str">
        <f>IF(ISERROR(HLOOKUP(DA20,$DS$7:$DY22,$DZ22,FALSE)),"N",HLOOKUP(DA20,$DS$7:$DY22,$DZ22,FALSE))</f>
        <v>N</v>
      </c>
      <c r="DB22" s="348" t="str">
        <f ca="1">IF(ISERROR(HLOOKUP(DB20,$DS$7:$DY22,$DZ22,FALSE)),"N",HLOOKUP(DB20,$DS$7:$DY22,$DZ22,FALSE))</f>
        <v>N</v>
      </c>
      <c r="DC22" s="348" t="str">
        <f ca="1">IF(ISERROR(HLOOKUP(DC20,$DS$7:$DY22,$DZ22,FALSE)),"N",HLOOKUP(DC20,$DS$7:$DY22,$DZ22,FALSE))</f>
        <v>N</v>
      </c>
      <c r="DD22" s="348" t="str">
        <f ca="1">IF(ISERROR(HLOOKUP(DD20,$DS$7:$DY22,$DZ22,FALSE)),"N",HLOOKUP(DD20,$DS$7:$DY22,$DZ22,FALSE))</f>
        <v>N</v>
      </c>
      <c r="DE22" s="348" t="str">
        <f ca="1">IF(ISERROR(HLOOKUP(DE20,$DS$7:$DY22,$DZ22,FALSE)),"N",HLOOKUP(DE20,$DS$7:$DY22,$DZ22,FALSE))</f>
        <v>N</v>
      </c>
      <c r="DF22" s="348" t="str">
        <f ca="1">IF(ISERROR(HLOOKUP(DF20,$DS$7:$DY22,$DZ22,FALSE)),"N",HLOOKUP(DF20,$DS$7:$DY22,$DZ22,FALSE))</f>
        <v>N</v>
      </c>
      <c r="DG22" s="348" t="str">
        <f ca="1">IF(ISERROR(HLOOKUP(DG20,$DS$7:$DY22,$DZ22,FALSE)),"N",HLOOKUP(DG20,$DS$7:$DY22,$DZ22,FALSE))</f>
        <v>N</v>
      </c>
      <c r="DH22" s="348" t="str">
        <f>IF(ISERROR(HLOOKUP(DH20,$DS$7:$DY22,$DZ22,FALSE)),"N",HLOOKUP(DH20,$DS$7:$DY22,$DZ22,FALSE))</f>
        <v>N</v>
      </c>
      <c r="DI22" s="348" t="str">
        <f ca="1">IF(ISERROR(HLOOKUP(DI20,$DS$7:$DY22,$DZ22,FALSE)),"N",HLOOKUP(DI20,$DS$7:$DY22,$DZ22,FALSE))</f>
        <v>N</v>
      </c>
      <c r="DJ22" s="348" t="str">
        <f ca="1">IF(ISERROR(HLOOKUP(DJ20,$DS$7:$DY22,$DZ22,FALSE)),"N",HLOOKUP(DJ20,$DS$7:$DY22,$DZ22,FALSE))</f>
        <v>N</v>
      </c>
      <c r="DK22" s="348" t="str">
        <f ca="1">IF(ISERROR(HLOOKUP(DK20,$DS$7:$DY22,$DZ22,FALSE)),"N",HLOOKUP(DK20,$DS$7:$DY22,$DZ22,FALSE))</f>
        <v>N</v>
      </c>
      <c r="DL22" s="348" t="str">
        <f ca="1">IF(ISERROR(HLOOKUP(DL20,$DS$7:$DY22,$DZ22,FALSE)),"N",HLOOKUP(DL20,$DS$7:$DY22,$DZ22,FALSE))</f>
        <v>N</v>
      </c>
      <c r="DM22" s="348" t="str">
        <f ca="1">IF(ISERROR(HLOOKUP(DM20,$DS$7:$DY22,$DZ22,FALSE)),"N",HLOOKUP(DM20,$DS$7:$DY22,$DZ22,FALSE))</f>
        <v>N</v>
      </c>
      <c r="DN22" s="348" t="str">
        <f ca="1">IF(ISERROR(HLOOKUP(DN20,$DS$7:$DY22,$DZ22,FALSE)),"N",HLOOKUP(DN20,$DS$7:$DY22,$DZ22,FALSE))</f>
        <v>N</v>
      </c>
      <c r="DO22" s="348" t="str">
        <f>IF(ISERROR(HLOOKUP(DO20,$DS$7:$DY22,$DZ22,FALSE)),"N",HLOOKUP(DO20,$DS$7:$DY22,$DZ22,FALSE))</f>
        <v>N</v>
      </c>
      <c r="DP22" s="348" t="str">
        <f ca="1">IF(ISERROR(HLOOKUP(DP20,$DS$7:$DY22,$DZ22,FALSE)),"N",HLOOKUP(DP20,$DS$7:$DY22,$DZ22,FALSE))</f>
        <v>N</v>
      </c>
      <c r="DQ22" s="348">
        <f t="shared" ca="1" si="22"/>
        <v>0</v>
      </c>
      <c r="DR22" s="348">
        <f t="shared" ca="1" si="23"/>
        <v>31</v>
      </c>
      <c r="DS22" s="348" t="str">
        <f>IF('DB Func'!M17&gt;0,"S","N")</f>
        <v>N</v>
      </c>
      <c r="DT22" s="348" t="str">
        <f>IF('DB Func'!R17&gt;0,"S","N")</f>
        <v>N</v>
      </c>
      <c r="DU22" s="348" t="str">
        <f>IF('DB Func'!W17&gt;0,"S","N")</f>
        <v>N</v>
      </c>
      <c r="DV22" s="348" t="str">
        <f>IF('DB Func'!AB17&gt;0,"S","N")</f>
        <v>N</v>
      </c>
      <c r="DW22" s="348" t="str">
        <f>IF('DB Func'!AG17&gt;0,"S","N")</f>
        <v>N</v>
      </c>
      <c r="DX22" s="348" t="str">
        <f>IF('DB Func'!AL17&gt;0,"S","N")</f>
        <v>N</v>
      </c>
      <c r="DY22" s="348" t="str">
        <f>IF('DB Func'!AQ17&gt;0,"S","N")</f>
        <v>N</v>
      </c>
      <c r="DZ22" s="348">
        <v>16</v>
      </c>
      <c r="EA22" s="357">
        <f ca="1">'DB Func'!C17</f>
        <v>0</v>
      </c>
      <c r="EB22" s="348" t="str">
        <f t="shared" ca="1" si="24"/>
        <v>s</v>
      </c>
      <c r="EC22" s="348" t="str">
        <f t="shared" ca="1" si="24"/>
        <v>s</v>
      </c>
      <c r="ED22" s="348" t="str">
        <f t="shared" ca="1" si="24"/>
        <v>s</v>
      </c>
      <c r="EE22" s="348" t="str">
        <f t="shared" ca="1" si="24"/>
        <v>s</v>
      </c>
      <c r="EF22" s="348" t="str">
        <f t="shared" ca="1" si="24"/>
        <v>s</v>
      </c>
      <c r="EG22" s="348" t="str">
        <f t="shared" ca="1" si="24"/>
        <v>s</v>
      </c>
      <c r="EH22" s="348" t="str">
        <f t="shared" ca="1" si="24"/>
        <v>s</v>
      </c>
      <c r="EI22" s="348" t="str">
        <f t="shared" ca="1" si="24"/>
        <v>s</v>
      </c>
      <c r="EJ22" s="348" t="str">
        <f t="shared" ca="1" si="24"/>
        <v>s</v>
      </c>
      <c r="EK22" s="348" t="str">
        <f t="shared" ca="1" si="24"/>
        <v>s</v>
      </c>
      <c r="EL22" s="348" t="str">
        <f t="shared" ca="1" si="24"/>
        <v>s</v>
      </c>
      <c r="EM22" s="348" t="str">
        <f t="shared" ca="1" si="24"/>
        <v>s</v>
      </c>
      <c r="EN22" s="348" t="str">
        <f t="shared" ca="1" si="24"/>
        <v>s</v>
      </c>
      <c r="EO22" s="348" t="str">
        <f t="shared" ca="1" si="24"/>
        <v>s</v>
      </c>
      <c r="EP22" s="348" t="str">
        <f t="shared" ca="1" si="24"/>
        <v>s</v>
      </c>
      <c r="EQ22" s="348" t="str">
        <f t="shared" ca="1" si="24"/>
        <v>s</v>
      </c>
      <c r="ER22" s="348" t="str">
        <f t="shared" ca="1" si="25"/>
        <v>s</v>
      </c>
      <c r="ES22" s="348" t="str">
        <f t="shared" ca="1" si="25"/>
        <v>s</v>
      </c>
      <c r="ET22" s="348" t="str">
        <f t="shared" ca="1" si="25"/>
        <v>s</v>
      </c>
      <c r="EU22" s="348" t="str">
        <f t="shared" ca="1" si="25"/>
        <v>s</v>
      </c>
      <c r="EV22" s="348" t="str">
        <f t="shared" ca="1" si="25"/>
        <v>s</v>
      </c>
      <c r="EW22" s="348" t="str">
        <f t="shared" ca="1" si="25"/>
        <v>s</v>
      </c>
      <c r="EX22" s="348" t="str">
        <f t="shared" ca="1" si="25"/>
        <v>s</v>
      </c>
      <c r="EY22" s="348" t="str">
        <f t="shared" ca="1" si="25"/>
        <v>s</v>
      </c>
      <c r="EZ22" s="348" t="str">
        <f t="shared" ca="1" si="25"/>
        <v>s</v>
      </c>
      <c r="FA22" s="348" t="str">
        <f t="shared" ca="1" si="25"/>
        <v>s</v>
      </c>
      <c r="FB22" s="348" t="str">
        <f t="shared" ca="1" si="25"/>
        <v>s</v>
      </c>
      <c r="FC22" s="348" t="str">
        <f t="shared" ca="1" si="25"/>
        <v>s</v>
      </c>
      <c r="FD22" s="348" t="str">
        <f t="shared" ca="1" si="25"/>
        <v>s</v>
      </c>
      <c r="FE22" s="348" t="str">
        <f t="shared" ca="1" si="25"/>
        <v>s</v>
      </c>
      <c r="FF22" s="348" t="str">
        <f t="shared" ca="1" si="25"/>
        <v>s</v>
      </c>
      <c r="FG22" s="348">
        <f t="shared" ca="1" si="26"/>
        <v>31</v>
      </c>
      <c r="FH22" s="348">
        <f t="shared" ca="1" si="27"/>
        <v>0</v>
      </c>
      <c r="FI22" s="348" t="str">
        <f ca="1">IF(AND(YEAR(EA22)='P Gerais'!D20,MONTH(Lanc!EA22)=5,DAY(Lanc!EA22)&gt;1),"S","N")</f>
        <v>N</v>
      </c>
      <c r="FJ22" s="350">
        <f t="shared" ca="1" si="28"/>
        <v>0</v>
      </c>
      <c r="FK22" s="350">
        <f t="shared" si="29"/>
        <v>0</v>
      </c>
      <c r="FL22" s="359">
        <f t="shared" ca="1" si="30"/>
        <v>0</v>
      </c>
      <c r="FP22" s="349">
        <f ca="1">((FJ22-FL22-FK22+AZ22+AQ22+SUM(Z22:AA22)+SUM(AW22:AX22)+AK22)*IF('DB Func'!GG17="ok",'DB Func'!GD17,0))</f>
        <v>0</v>
      </c>
      <c r="FR22" s="361">
        <f t="shared" ca="1" si="31"/>
        <v>0</v>
      </c>
      <c r="GV22" s="49"/>
      <c r="GW22" s="49"/>
      <c r="GX22" s="49"/>
      <c r="GY22" s="49"/>
      <c r="GZ22" s="49"/>
      <c r="HA22" s="49"/>
      <c r="HB22" s="49"/>
      <c r="HC22" s="49"/>
    </row>
    <row r="23" spans="3:211" ht="30" customHeight="1" thickTop="1" thickBot="1">
      <c r="C23" s="154" t="str">
        <f ca="1">IF('DB Func'!B18="Funcionário 16","",'DB Func'!B18)</f>
        <v/>
      </c>
      <c r="D23" s="181">
        <f ca="1">'DB Func'!CH18</f>
        <v>0</v>
      </c>
      <c r="E23" s="156" t="str">
        <f ca="1">IF(C23="","-",IF(OR(terceiro!E23="MAI",terceiro!F23="MAI"),"Sim","Não"))</f>
        <v>-</v>
      </c>
      <c r="F23" s="182" t="str">
        <f ca="1">IF(C23="","-",IF(OR(Ferias!E23="MAI",Ferias!F23="MAI"),"Sim","Não"))</f>
        <v>-</v>
      </c>
      <c r="G23" s="182">
        <f ca="1">IF(C23="",0,IF(F23="Sim",IF(Ferias!E23="MAI",Ferias!I23,Ferias!J23),0))</f>
        <v>0</v>
      </c>
      <c r="H23" s="185"/>
      <c r="I23" s="185"/>
      <c r="J23" s="159">
        <f t="shared" ca="1" si="1"/>
        <v>0</v>
      </c>
      <c r="K23" s="152"/>
      <c r="L23" s="151"/>
      <c r="M23" s="189"/>
      <c r="N23" s="153"/>
      <c r="O23" s="48"/>
      <c r="P23" s="48"/>
      <c r="Q23" s="48"/>
      <c r="R23" s="49"/>
      <c r="S23" s="49"/>
      <c r="T23" s="49"/>
      <c r="U23" s="49"/>
      <c r="V23" s="49"/>
      <c r="W23" s="49"/>
      <c r="X23" s="49"/>
      <c r="Y23" s="49"/>
      <c r="Z23" s="49"/>
      <c r="AA23" s="49"/>
      <c r="AB23" s="48"/>
      <c r="AC23" s="48"/>
      <c r="AD23" s="49"/>
      <c r="AE23" s="49"/>
      <c r="AF23" s="314"/>
      <c r="AH23" s="155">
        <f ca="1">IF(AND('DB Func'!GE18="Abril",'DB Func'!BQ18="2 Parcelas"),(('auxiliar 13 sal'!G19/12*'DB Func'!GF18+AVERAGE('auxiliar 13 sal'!Q19:AB19)+AVERAGE('auxiliar 13 sal'!AE19:AP19)+'auxiliar 13 sal'!G19*'DB Func'!BN18+'auxiliar 13 sal'!G19*'DB Func'!BO18)/2),IF('DB Func'!GE18="Maio",IF('DB Func'!BQ18="Parcela Única",('auxiliar 13 sal'!G19/12*'DB Func'!GF18)+AVERAGE('auxiliar 13 sal'!Q19:AB19)+AVERAGE('auxiliar 13 sal'!AE19:AP19)+('auxiliar 13 sal'!G19*'DB Func'!BN18)+('auxiliar 13 sal'!G19*'DB Func'!BO18),IF('DB Func'!BQ18="2 Parcelas",(('auxiliar 13 sal'!G19/12*'DB Func'!GF18+AVERAGE('auxiliar 13 sal'!Q19:AB19)+AVERAGE('auxiliar 13 sal'!AE19:AP19)+'auxiliar 13 sal'!G19*'DB Func'!BN18+'auxiliar 13 sal'!G19*'DB Func'!BO18)/2))),0))</f>
        <v>0</v>
      </c>
      <c r="AK23" s="350">
        <f t="shared" ca="1" si="6"/>
        <v>0</v>
      </c>
      <c r="AL23" s="350">
        <f t="shared" ca="1" si="7"/>
        <v>0</v>
      </c>
      <c r="AM23" s="350">
        <f t="shared" ca="1" si="8"/>
        <v>0</v>
      </c>
      <c r="AN23" s="350">
        <f t="shared" ca="1" si="9"/>
        <v>0</v>
      </c>
      <c r="AO23" s="350">
        <f t="shared" ca="1" si="10"/>
        <v>0</v>
      </c>
      <c r="AP23" s="350">
        <f t="shared" ca="1" si="11"/>
        <v>0</v>
      </c>
      <c r="AQ23" s="350">
        <f t="shared" ca="1" si="12"/>
        <v>0</v>
      </c>
      <c r="AR23" s="350">
        <f>IF(OR(M23="",M23=0),0,((FJ23/220)*('Ho Ex'!$C$8+$AS$6))*M23)</f>
        <v>0</v>
      </c>
      <c r="AS23" s="350">
        <f>IF(OR(N23="",N23=0),0,((FJ23/220*('DB Func'!GD18+Lanc!$AS$6))*('Ho Ex'!$I$8+$AS$6))*(N23/52.5*60))</f>
        <v>0</v>
      </c>
      <c r="AT23" s="350">
        <f>IF(OR(M23="",M23=0),0,((FJ23/220)*('Ho Ex'!$J$8+$AS$6))*O23)</f>
        <v>0</v>
      </c>
      <c r="AU23" s="350">
        <f>IF(OR(M23="",M23=0),0,((FJ23/220)*('Ho Ex'!I29+$AS$6))*P23)</f>
        <v>0</v>
      </c>
      <c r="AV23" s="350">
        <f>IF(OR(M23="",M23=0),0,((FJ23/220)*('Ho Ex'!C29+$AS$6))*Q23)</f>
        <v>0</v>
      </c>
      <c r="AW23" s="350">
        <f ca="1">FJ23*'DB Func'!BN18</f>
        <v>0</v>
      </c>
      <c r="AX23" s="350">
        <f ca="1">FJ23*'DB Func'!BO18</f>
        <v>0</v>
      </c>
      <c r="AY23" s="364">
        <f ca="1">IF(FJ23=0,0,VLOOKUP(FJ23,'P Gerais'!$D$39:$G$41,3,TRUE)*Func16!$F$68)</f>
        <v>0</v>
      </c>
      <c r="AZ23" s="350">
        <f t="shared" si="13"/>
        <v>0</v>
      </c>
      <c r="BA23" s="350">
        <f ca="1">((FJ23-FL23-FK23+AZ23+AQ23+SUM(Z23:AA23)+SUM(AW23:AX23)+AK23)*IF('DB Func'!GG18="ok",'DB Func'!GD18,0))+(FJ23-FL23-FK23+AZ23+AQ23+SUM(Z23:AA23)+SUM(AW23:AX23))+AK23</f>
        <v>0</v>
      </c>
      <c r="BB23" s="355">
        <f ca="1">VLOOKUP(BA23,'P Gerais'!$D$22:$G$25,3,TRUE)</f>
        <v>0.08</v>
      </c>
      <c r="BC23" s="350">
        <f ca="1">IF(BA23&lt;'P Gerais'!$D$25,BA23*BB23,Lanc!BB23)</f>
        <v>0</v>
      </c>
      <c r="BD23" s="350">
        <f ca="1">BA23-BC23-('DB Func'!GB18*'P Gerais'!$D$35)</f>
        <v>0</v>
      </c>
      <c r="BE23" s="356">
        <f ca="1">VLOOKUP(BD23,'P Gerais'!$D$29:$F$33,3,TRUE)</f>
        <v>0</v>
      </c>
      <c r="BF23" s="350">
        <f t="shared" ca="1" si="14"/>
        <v>0</v>
      </c>
      <c r="BG23" s="350">
        <f ca="1">VLOOKUP(BD23,'P Gerais'!$D$29:$G$33,4,TRUE)</f>
        <v>0</v>
      </c>
      <c r="BH23" s="350">
        <f t="shared" ca="1" si="15"/>
        <v>0</v>
      </c>
      <c r="BI23" s="350">
        <f t="shared" ca="1" si="16"/>
        <v>0</v>
      </c>
      <c r="BJ23" s="348">
        <f ca="1">'DB Func'!G18</f>
        <v>0</v>
      </c>
      <c r="BK23" s="348">
        <f ca="1">'DB Func'!FW18</f>
        <v>0</v>
      </c>
      <c r="BL23" s="350">
        <f ca="1">D23*'P Gerais'!$D$13</f>
        <v>0</v>
      </c>
      <c r="BM23" s="350">
        <f ca="1">D23*'P Gerais'!$D$14</f>
        <v>0</v>
      </c>
      <c r="BN23" s="350">
        <f ca="1">D23*'P Gerais'!$D$16</f>
        <v>0</v>
      </c>
      <c r="BO23" s="350">
        <f ca="1">D23*'P Gerais'!$D$17</f>
        <v>0</v>
      </c>
      <c r="BP23" s="350">
        <f ca="1">D23*'P Gerais'!$D$18</f>
        <v>0</v>
      </c>
      <c r="BQ23" s="355">
        <f ca="1">VLOOKUP(D23,'P Gerais'!$D$22:$G$24,3,TRUE)</f>
        <v>0.08</v>
      </c>
      <c r="BR23" s="355">
        <f ca="1">VLOOKUP(D23,'P Gerais'!$D$29:$G$33,3,TRUE)</f>
        <v>0</v>
      </c>
      <c r="BS23" s="355">
        <f ca="1">'DB Func'!BN18</f>
        <v>0</v>
      </c>
      <c r="BT23" s="355">
        <f ca="1">'DB Func'!BO18</f>
        <v>0</v>
      </c>
      <c r="BU23" s="355">
        <f ca="1">'DB Func'!FX18</f>
        <v>0</v>
      </c>
      <c r="BV23" s="350">
        <f t="shared" ca="1" si="17"/>
        <v>-0.08</v>
      </c>
      <c r="BW23" s="350">
        <f ca="1">BV23-'DB Func'!GC18</f>
        <v>-0.08</v>
      </c>
      <c r="BX23" s="348">
        <f ca="1">IFERROR(VLOOKUP(BW23,'P Gerais'!$D$29:$G$33,3,TRUE)*BW23,0)</f>
        <v>0</v>
      </c>
      <c r="BY23" s="350">
        <f ca="1">IFERROR(BX23-VLOOKUP(BW23,'P Gerais'!$D$29:$H$33,4,TRUE),0)</f>
        <v>0</v>
      </c>
      <c r="BZ23" s="350">
        <f ca="1">D23*'DB Func'!GD18</f>
        <v>0</v>
      </c>
      <c r="CB23" s="350">
        <f t="shared" ca="1" si="18"/>
        <v>0</v>
      </c>
      <c r="CC23" s="350">
        <f t="shared" si="19"/>
        <v>0</v>
      </c>
      <c r="CD23" s="350">
        <f t="shared" si="20"/>
        <v>0</v>
      </c>
      <c r="CF23" s="348" t="str">
        <f t="shared" ca="1" si="21"/>
        <v>não</v>
      </c>
      <c r="CG23" s="348">
        <f ca="1">IF($CH$8=1,DAY('DB Func'!C18),0)</f>
        <v>0</v>
      </c>
      <c r="CH23" s="348">
        <f ca="1">IF(CI23=0,0,MONTH('DB Func'!C18))</f>
        <v>0</v>
      </c>
      <c r="CI23" s="348">
        <f ca="1">IF('P Gerais'!D21=YEAR('DB Func'!C18),YEAR('DB Func'!C18),0)</f>
        <v>0</v>
      </c>
      <c r="CJ23" s="352">
        <v>46</v>
      </c>
      <c r="CK23" s="349"/>
      <c r="CL23" s="348" t="str">
        <f>IF(ISERROR(HLOOKUP(CL21,$DS$7:$DY23,$DZ23,FALSE)),"N",HLOOKUP(CL21,$DS$7:$DY23,$DZ23,FALSE))</f>
        <v>N</v>
      </c>
      <c r="CM23" s="348" t="str">
        <f>IF(ISERROR(HLOOKUP(CM21,$DS$7:$DY23,$DZ23,FALSE)),"N",HLOOKUP(CM21,$DS$7:$DY23,$DZ23,FALSE))</f>
        <v>N</v>
      </c>
      <c r="CN23" s="348" t="str">
        <f>IF(ISERROR(HLOOKUP(CN21,$DS$7:$DY23,$DZ23,FALSE)),"N",HLOOKUP(CN21,$DS$7:$DY23,$DZ23,FALSE))</f>
        <v>N</v>
      </c>
      <c r="CO23" s="348" t="str">
        <f>IF(ISERROR(HLOOKUP(CO21,$DS$7:$DY23,$DZ23,FALSE)),"N",HLOOKUP(CO21,$DS$7:$DY23,$DZ23,FALSE))</f>
        <v>N</v>
      </c>
      <c r="CP23" s="348" t="str">
        <f>IF(ISERROR(HLOOKUP(CP21,$DS$7:$DY23,$DZ23,FALSE)),"N",HLOOKUP(CP21,$DS$7:$DY23,$DZ23,FALSE))</f>
        <v>N</v>
      </c>
      <c r="CQ23" s="348" t="str">
        <f>IF(ISERROR(HLOOKUP(CQ21,$DS$7:$DY23,$DZ23,FALSE)),"N",HLOOKUP(CQ21,$DS$7:$DY23,$DZ23,FALSE))</f>
        <v>N</v>
      </c>
      <c r="CR23" s="348" t="str">
        <f>IF(ISERROR(HLOOKUP(CR21,$DS$7:$DY23,$DZ23,FALSE)),"N",HLOOKUP(CR21,$DS$7:$DY23,$DZ23,FALSE))</f>
        <v>N</v>
      </c>
      <c r="CS23" s="348" t="str">
        <f>IF(ISERROR(HLOOKUP(CS21,$DS$7:$DY23,$DZ23,FALSE)),"N",HLOOKUP(CS21,$DS$7:$DY23,$DZ23,FALSE))</f>
        <v>N</v>
      </c>
      <c r="CT23" s="348" t="str">
        <f>IF(ISERROR(HLOOKUP(CT21,$DS$7:$DY23,$DZ23,FALSE)),"N",HLOOKUP(CT21,$DS$7:$DY23,$DZ23,FALSE))</f>
        <v>N</v>
      </c>
      <c r="CU23" s="348" t="str">
        <f>IF(ISERROR(HLOOKUP(CU21,$DS$7:$DY23,$DZ23,FALSE)),"N",HLOOKUP(CU21,$DS$7:$DY23,$DZ23,FALSE))</f>
        <v>N</v>
      </c>
      <c r="CV23" s="348" t="str">
        <f>IF(ISERROR(HLOOKUP(CV21,$DS$7:$DY23,$DZ23,FALSE)),"N",HLOOKUP(CV21,$DS$7:$DY23,$DZ23,FALSE))</f>
        <v>N</v>
      </c>
      <c r="CW23" s="348" t="str">
        <f>IF(ISERROR(HLOOKUP(CW21,$DS$7:$DY23,$DZ23,FALSE)),"N",HLOOKUP(CW21,$DS$7:$DY23,$DZ23,FALSE))</f>
        <v>N</v>
      </c>
      <c r="CX23" s="348" t="str">
        <f>IF(ISERROR(HLOOKUP(CX21,$DS$7:$DY23,$DZ23,FALSE)),"N",HLOOKUP(CX21,$DS$7:$DY23,$DZ23,FALSE))</f>
        <v>N</v>
      </c>
      <c r="CY23" s="348" t="str">
        <f>IF(ISERROR(HLOOKUP(CY21,$DS$7:$DY23,$DZ23,FALSE)),"N",HLOOKUP(CY21,$DS$7:$DY23,$DZ23,FALSE))</f>
        <v>N</v>
      </c>
      <c r="CZ23" s="348" t="str">
        <f>IF(ISERROR(HLOOKUP(CZ21,$DS$7:$DY23,$DZ23,FALSE)),"N",HLOOKUP(CZ21,$DS$7:$DY23,$DZ23,FALSE))</f>
        <v>N</v>
      </c>
      <c r="DA23" s="348" t="str">
        <f>IF(ISERROR(HLOOKUP(DA21,$DS$7:$DY23,$DZ23,FALSE)),"N",HLOOKUP(DA21,$DS$7:$DY23,$DZ23,FALSE))</f>
        <v>N</v>
      </c>
      <c r="DB23" s="348" t="str">
        <f>IF(ISERROR(HLOOKUP(DB21,$DS$7:$DY23,$DZ23,FALSE)),"N",HLOOKUP(DB21,$DS$7:$DY23,$DZ23,FALSE))</f>
        <v>N</v>
      </c>
      <c r="DC23" s="348" t="str">
        <f>IF(ISERROR(HLOOKUP(DC21,$DS$7:$DY23,$DZ23,FALSE)),"N",HLOOKUP(DC21,$DS$7:$DY23,$DZ23,FALSE))</f>
        <v>N</v>
      </c>
      <c r="DD23" s="348" t="str">
        <f>IF(ISERROR(HLOOKUP(DD21,$DS$7:$DY23,$DZ23,FALSE)),"N",HLOOKUP(DD21,$DS$7:$DY23,$DZ23,FALSE))</f>
        <v>N</v>
      </c>
      <c r="DE23" s="348" t="str">
        <f>IF(ISERROR(HLOOKUP(DE21,$DS$7:$DY23,$DZ23,FALSE)),"N",HLOOKUP(DE21,$DS$7:$DY23,$DZ23,FALSE))</f>
        <v>N</v>
      </c>
      <c r="DF23" s="348" t="str">
        <f>IF(ISERROR(HLOOKUP(DF21,$DS$7:$DY23,$DZ23,FALSE)),"N",HLOOKUP(DF21,$DS$7:$DY23,$DZ23,FALSE))</f>
        <v>N</v>
      </c>
      <c r="DG23" s="348" t="str">
        <f>IF(ISERROR(HLOOKUP(DG21,$DS$7:$DY23,$DZ23,FALSE)),"N",HLOOKUP(DG21,$DS$7:$DY23,$DZ23,FALSE))</f>
        <v>N</v>
      </c>
      <c r="DH23" s="348" t="str">
        <f>IF(ISERROR(HLOOKUP(DH21,$DS$7:$DY23,$DZ23,FALSE)),"N",HLOOKUP(DH21,$DS$7:$DY23,$DZ23,FALSE))</f>
        <v>N</v>
      </c>
      <c r="DI23" s="348" t="str">
        <f>IF(ISERROR(HLOOKUP(DI21,$DS$7:$DY23,$DZ23,FALSE)),"N",HLOOKUP(DI21,$DS$7:$DY23,$DZ23,FALSE))</f>
        <v>N</v>
      </c>
      <c r="DJ23" s="348" t="str">
        <f>IF(ISERROR(HLOOKUP(DJ21,$DS$7:$DY23,$DZ23,FALSE)),"N",HLOOKUP(DJ21,$DS$7:$DY23,$DZ23,FALSE))</f>
        <v>N</v>
      </c>
      <c r="DK23" s="348" t="str">
        <f>IF(ISERROR(HLOOKUP(DK21,$DS$7:$DY23,$DZ23,FALSE)),"N",HLOOKUP(DK21,$DS$7:$DY23,$DZ23,FALSE))</f>
        <v>N</v>
      </c>
      <c r="DL23" s="348" t="str">
        <f>IF(ISERROR(HLOOKUP(DL21,$DS$7:$DY23,$DZ23,FALSE)),"N",HLOOKUP(DL21,$DS$7:$DY23,$DZ23,FALSE))</f>
        <v>N</v>
      </c>
      <c r="DM23" s="348" t="str">
        <f>IF(ISERROR(HLOOKUP(DM21,$DS$7:$DY23,$DZ23,FALSE)),"N",HLOOKUP(DM21,$DS$7:$DY23,$DZ23,FALSE))</f>
        <v>N</v>
      </c>
      <c r="DN23" s="348" t="str">
        <f>IF(ISERROR(HLOOKUP(DN21,$DS$7:$DY23,$DZ23,FALSE)),"N",HLOOKUP(DN21,$DS$7:$DY23,$DZ23,FALSE))</f>
        <v>N</v>
      </c>
      <c r="DO23" s="348" t="str">
        <f>IF(ISERROR(HLOOKUP(DO21,$DS$7:$DY23,$DZ23,FALSE)),"N",HLOOKUP(DO21,$DS$7:$DY23,$DZ23,FALSE))</f>
        <v>N</v>
      </c>
      <c r="DP23" s="348" t="str">
        <f>IF(ISERROR(HLOOKUP(DP21,$DS$7:$DY23,$DZ23,FALSE)),"N",HLOOKUP(DP21,$DS$7:$DY23,$DZ23,FALSE))</f>
        <v>N</v>
      </c>
      <c r="DQ23" s="348">
        <f t="shared" si="22"/>
        <v>0</v>
      </c>
      <c r="DR23" s="348">
        <f t="shared" si="23"/>
        <v>31</v>
      </c>
      <c r="DS23" s="348" t="str">
        <f>IF('DB Func'!M18&gt;0,"S","N")</f>
        <v>N</v>
      </c>
      <c r="DT23" s="348" t="str">
        <f>IF('DB Func'!R18&gt;0,"S","N")</f>
        <v>N</v>
      </c>
      <c r="DU23" s="348" t="str">
        <f>IF('DB Func'!W18&gt;0,"S","N")</f>
        <v>N</v>
      </c>
      <c r="DV23" s="348" t="str">
        <f>IF('DB Func'!AB18&gt;0,"S","N")</f>
        <v>N</v>
      </c>
      <c r="DW23" s="348" t="str">
        <f>IF('DB Func'!AG18&gt;0,"S","N")</f>
        <v>N</v>
      </c>
      <c r="DX23" s="348" t="str">
        <f>IF('DB Func'!AL18&gt;0,"S","N")</f>
        <v>N</v>
      </c>
      <c r="DY23" s="348" t="str">
        <f>IF('DB Func'!AQ18&gt;0,"S","N")</f>
        <v>N</v>
      </c>
      <c r="DZ23" s="348">
        <v>17</v>
      </c>
      <c r="EA23" s="357">
        <f ca="1">'DB Func'!C18</f>
        <v>0</v>
      </c>
      <c r="EB23" s="348" t="str">
        <f t="shared" ca="1" si="24"/>
        <v>s</v>
      </c>
      <c r="EC23" s="348" t="str">
        <f t="shared" ca="1" si="24"/>
        <v>s</v>
      </c>
      <c r="ED23" s="348" t="str">
        <f t="shared" ca="1" si="24"/>
        <v>s</v>
      </c>
      <c r="EE23" s="348" t="str">
        <f t="shared" ca="1" si="24"/>
        <v>s</v>
      </c>
      <c r="EF23" s="348" t="str">
        <f t="shared" ca="1" si="24"/>
        <v>s</v>
      </c>
      <c r="EG23" s="348" t="str">
        <f t="shared" ca="1" si="24"/>
        <v>s</v>
      </c>
      <c r="EH23" s="348" t="str">
        <f t="shared" ca="1" si="24"/>
        <v>s</v>
      </c>
      <c r="EI23" s="348" t="str">
        <f t="shared" ca="1" si="24"/>
        <v>s</v>
      </c>
      <c r="EJ23" s="348" t="str">
        <f t="shared" ca="1" si="24"/>
        <v>s</v>
      </c>
      <c r="EK23" s="348" t="str">
        <f t="shared" ca="1" si="24"/>
        <v>s</v>
      </c>
      <c r="EL23" s="348" t="str">
        <f t="shared" ca="1" si="24"/>
        <v>s</v>
      </c>
      <c r="EM23" s="348" t="str">
        <f t="shared" ca="1" si="24"/>
        <v>s</v>
      </c>
      <c r="EN23" s="348" t="str">
        <f t="shared" ca="1" si="24"/>
        <v>s</v>
      </c>
      <c r="EO23" s="348" t="str">
        <f t="shared" ca="1" si="24"/>
        <v>s</v>
      </c>
      <c r="EP23" s="348" t="str">
        <f t="shared" ca="1" si="24"/>
        <v>s</v>
      </c>
      <c r="EQ23" s="348" t="str">
        <f t="shared" ca="1" si="24"/>
        <v>s</v>
      </c>
      <c r="ER23" s="348" t="str">
        <f t="shared" ca="1" si="25"/>
        <v>s</v>
      </c>
      <c r="ES23" s="348" t="str">
        <f t="shared" ca="1" si="25"/>
        <v>s</v>
      </c>
      <c r="ET23" s="348" t="str">
        <f t="shared" ca="1" si="25"/>
        <v>s</v>
      </c>
      <c r="EU23" s="348" t="str">
        <f t="shared" ca="1" si="25"/>
        <v>s</v>
      </c>
      <c r="EV23" s="348" t="str">
        <f t="shared" ca="1" si="25"/>
        <v>s</v>
      </c>
      <c r="EW23" s="348" t="str">
        <f t="shared" ca="1" si="25"/>
        <v>s</v>
      </c>
      <c r="EX23" s="348" t="str">
        <f t="shared" ca="1" si="25"/>
        <v>s</v>
      </c>
      <c r="EY23" s="348" t="str">
        <f t="shared" ca="1" si="25"/>
        <v>s</v>
      </c>
      <c r="EZ23" s="348" t="str">
        <f t="shared" ca="1" si="25"/>
        <v>s</v>
      </c>
      <c r="FA23" s="348" t="str">
        <f t="shared" ca="1" si="25"/>
        <v>s</v>
      </c>
      <c r="FB23" s="348" t="str">
        <f t="shared" ca="1" si="25"/>
        <v>s</v>
      </c>
      <c r="FC23" s="348" t="str">
        <f t="shared" ca="1" si="25"/>
        <v>s</v>
      </c>
      <c r="FD23" s="348" t="str">
        <f t="shared" ca="1" si="25"/>
        <v>s</v>
      </c>
      <c r="FE23" s="348" t="str">
        <f t="shared" ca="1" si="25"/>
        <v>s</v>
      </c>
      <c r="FF23" s="348" t="str">
        <f t="shared" ca="1" si="25"/>
        <v>s</v>
      </c>
      <c r="FG23" s="348">
        <f t="shared" ca="1" si="26"/>
        <v>31</v>
      </c>
      <c r="FH23" s="348">
        <f t="shared" ca="1" si="27"/>
        <v>0</v>
      </c>
      <c r="FI23" s="348" t="str">
        <f ca="1">IF(AND(YEAR(EA23)='P Gerais'!D21,MONTH(Lanc!EA23)=5,DAY(Lanc!EA23)&gt;1),"S","N")</f>
        <v>N</v>
      </c>
      <c r="FJ23" s="350">
        <f t="shared" ca="1" si="28"/>
        <v>0</v>
      </c>
      <c r="FK23" s="350">
        <f t="shared" si="29"/>
        <v>0</v>
      </c>
      <c r="FL23" s="359">
        <f t="shared" ca="1" si="30"/>
        <v>0</v>
      </c>
      <c r="FP23" s="349">
        <f ca="1">((FJ23-FL23-FK23+AZ23+AQ23+SUM(Z23:AA23)+SUM(AW23:AX23)+AK23)*IF('DB Func'!GG18="ok",'DB Func'!GD18,0))</f>
        <v>0</v>
      </c>
      <c r="FR23" s="361">
        <f t="shared" ca="1" si="31"/>
        <v>0</v>
      </c>
      <c r="GV23" s="49"/>
      <c r="GW23" s="49"/>
      <c r="GX23" s="49"/>
      <c r="GY23" s="49"/>
      <c r="GZ23" s="49"/>
      <c r="HA23" s="49"/>
      <c r="HB23" s="49"/>
      <c r="HC23" s="49"/>
    </row>
    <row r="24" spans="3:211" ht="30" customHeight="1" thickTop="1" thickBot="1">
      <c r="C24" s="154" t="str">
        <f ca="1">IF('DB Func'!B19="Funcionário 17","",'DB Func'!B19)</f>
        <v/>
      </c>
      <c r="D24" s="181">
        <f ca="1">'DB Func'!CH19</f>
        <v>0</v>
      </c>
      <c r="E24" s="156" t="str">
        <f ca="1">IF(C24="","-",IF(OR(terceiro!E24="MAI",terceiro!F24="MAI"),"Sim","Não"))</f>
        <v>-</v>
      </c>
      <c r="F24" s="182" t="str">
        <f ca="1">IF(C24="","-",IF(OR(Ferias!E24="MAI",Ferias!F24="MAI"),"Sim","Não"))</f>
        <v>-</v>
      </c>
      <c r="G24" s="182">
        <f ca="1">IF(C24="",0,IF(F24="Sim",IF(Ferias!E24="MAI",Ferias!I24,Ferias!J24),0))</f>
        <v>0</v>
      </c>
      <c r="H24" s="185"/>
      <c r="I24" s="185"/>
      <c r="J24" s="159">
        <f t="shared" ca="1" si="1"/>
        <v>0</v>
      </c>
      <c r="K24" s="152"/>
      <c r="L24" s="151"/>
      <c r="M24" s="189"/>
      <c r="N24" s="153"/>
      <c r="O24" s="48"/>
      <c r="P24" s="48"/>
      <c r="Q24" s="48"/>
      <c r="R24" s="49"/>
      <c r="S24" s="49"/>
      <c r="T24" s="49"/>
      <c r="U24" s="49"/>
      <c r="V24" s="49"/>
      <c r="W24" s="49"/>
      <c r="X24" s="49"/>
      <c r="Y24" s="49"/>
      <c r="Z24" s="49"/>
      <c r="AA24" s="49"/>
      <c r="AB24" s="48"/>
      <c r="AC24" s="48"/>
      <c r="AD24" s="49"/>
      <c r="AE24" s="49"/>
      <c r="AF24" s="314"/>
      <c r="AH24" s="155">
        <f ca="1">IF(AND('DB Func'!GE19="Abril",'DB Func'!BQ19="2 Parcelas"),(('auxiliar 13 sal'!G20/12*'DB Func'!GF19+AVERAGE('auxiliar 13 sal'!Q20:AB20)+AVERAGE('auxiliar 13 sal'!AE20:AP20)+'auxiliar 13 sal'!G20*'DB Func'!BN19+'auxiliar 13 sal'!G20*'DB Func'!BO19)/2),IF('DB Func'!GE19="Maio",IF('DB Func'!BQ19="Parcela Única",('auxiliar 13 sal'!G20/12*'DB Func'!GF19)+AVERAGE('auxiliar 13 sal'!Q20:AB20)+AVERAGE('auxiliar 13 sal'!AE20:AP20)+('auxiliar 13 sal'!G20*'DB Func'!BN19)+('auxiliar 13 sal'!G20*'DB Func'!BO19),IF('DB Func'!BQ19="2 Parcelas",(('auxiliar 13 sal'!G20/12*'DB Func'!GF19+AVERAGE('auxiliar 13 sal'!Q20:AB20)+AVERAGE('auxiliar 13 sal'!AE20:AP20)+'auxiliar 13 sal'!G20*'DB Func'!BN19+'auxiliar 13 sal'!G20*'DB Func'!BO19)/2))),0))</f>
        <v>0</v>
      </c>
      <c r="AK24" s="350">
        <f t="shared" ca="1" si="6"/>
        <v>0</v>
      </c>
      <c r="AL24" s="350">
        <f t="shared" ca="1" si="7"/>
        <v>0</v>
      </c>
      <c r="AM24" s="350">
        <f t="shared" ca="1" si="8"/>
        <v>0</v>
      </c>
      <c r="AN24" s="350">
        <f t="shared" ca="1" si="9"/>
        <v>0</v>
      </c>
      <c r="AO24" s="350">
        <f t="shared" ca="1" si="10"/>
        <v>0</v>
      </c>
      <c r="AP24" s="350">
        <f t="shared" ca="1" si="11"/>
        <v>0</v>
      </c>
      <c r="AQ24" s="350">
        <f t="shared" ca="1" si="12"/>
        <v>0</v>
      </c>
      <c r="AR24" s="350">
        <f>IF(OR(M24="",M24=0),0,((FJ24/220)*('Ho Ex'!$C$8+$AS$6))*M24)</f>
        <v>0</v>
      </c>
      <c r="AS24" s="350">
        <f>IF(OR(N24="",N24=0),0,((FJ24/220*('DB Func'!GD19+Lanc!$AS$6))*('Ho Ex'!$I$8+$AS$6))*(N24/52.5*60))</f>
        <v>0</v>
      </c>
      <c r="AT24" s="350">
        <f>IF(OR(M24="",M24=0),0,((FJ24/220)*('Ho Ex'!$J$8+$AS$6))*O24)</f>
        <v>0</v>
      </c>
      <c r="AU24" s="350">
        <f>IF(OR(M24="",M24=0),0,((FJ24/220)*('Ho Ex'!I30+$AS$6))*P24)</f>
        <v>0</v>
      </c>
      <c r="AV24" s="350">
        <f>IF(OR(M24="",M24=0),0,((FJ24/220)*('Ho Ex'!C30+$AS$6))*Q24)</f>
        <v>0</v>
      </c>
      <c r="AW24" s="350">
        <f ca="1">FJ24*'DB Func'!BN19</f>
        <v>0</v>
      </c>
      <c r="AX24" s="350">
        <f ca="1">FJ24*'DB Func'!BO19</f>
        <v>0</v>
      </c>
      <c r="AY24" s="364">
        <f ca="1">IF(FJ24=0,0,VLOOKUP(FJ24,'P Gerais'!$D$39:$G$41,3,TRUE)*Func17!$F$68)</f>
        <v>0</v>
      </c>
      <c r="AZ24" s="350">
        <f t="shared" si="13"/>
        <v>0</v>
      </c>
      <c r="BA24" s="350">
        <f ca="1">((FJ24-FL24-FK24+AZ24+AQ24+SUM(Z24:AA24)+SUM(AW24:AX24)+AK24)*IF('DB Func'!GG19="ok",'DB Func'!GD19,0))+(FJ24-FL24-FK24+AZ24+AQ24+SUM(Z24:AA24)+SUM(AW24:AX24))+AK24</f>
        <v>0</v>
      </c>
      <c r="BB24" s="355">
        <f ca="1">VLOOKUP(BA24,'P Gerais'!$D$22:$G$25,3,TRUE)</f>
        <v>0.08</v>
      </c>
      <c r="BC24" s="350">
        <f ca="1">IF(BA24&lt;'P Gerais'!$D$25,BA24*BB24,Lanc!BB24)</f>
        <v>0</v>
      </c>
      <c r="BD24" s="350">
        <f ca="1">BA24-BC24-('DB Func'!GB19*'P Gerais'!$D$35)</f>
        <v>0</v>
      </c>
      <c r="BE24" s="356">
        <f ca="1">VLOOKUP(BD24,'P Gerais'!$D$29:$F$33,3,TRUE)</f>
        <v>0</v>
      </c>
      <c r="BF24" s="350">
        <f t="shared" ca="1" si="14"/>
        <v>0</v>
      </c>
      <c r="BG24" s="350">
        <f ca="1">VLOOKUP(BD24,'P Gerais'!$D$29:$G$33,4,TRUE)</f>
        <v>0</v>
      </c>
      <c r="BH24" s="350">
        <f t="shared" ca="1" si="15"/>
        <v>0</v>
      </c>
      <c r="BI24" s="350">
        <f t="shared" ca="1" si="16"/>
        <v>0</v>
      </c>
      <c r="BJ24" s="348">
        <f ca="1">'DB Func'!G19</f>
        <v>0</v>
      </c>
      <c r="BK24" s="348">
        <f ca="1">'DB Func'!FW19</f>
        <v>0</v>
      </c>
      <c r="BL24" s="350">
        <f ca="1">D24*'P Gerais'!$D$13</f>
        <v>0</v>
      </c>
      <c r="BM24" s="350">
        <f ca="1">D24*'P Gerais'!$D$14</f>
        <v>0</v>
      </c>
      <c r="BN24" s="350">
        <f ca="1">D24*'P Gerais'!$D$16</f>
        <v>0</v>
      </c>
      <c r="BO24" s="350">
        <f ca="1">D24*'P Gerais'!$D$17</f>
        <v>0</v>
      </c>
      <c r="BP24" s="350">
        <f ca="1">D24*'P Gerais'!$D$18</f>
        <v>0</v>
      </c>
      <c r="BQ24" s="355">
        <f ca="1">VLOOKUP(D24,'P Gerais'!$D$22:$G$24,3,TRUE)</f>
        <v>0.08</v>
      </c>
      <c r="BR24" s="355">
        <f ca="1">VLOOKUP(D24,'P Gerais'!$D$29:$G$33,3,TRUE)</f>
        <v>0</v>
      </c>
      <c r="BS24" s="355">
        <f ca="1">'DB Func'!BN19</f>
        <v>0</v>
      </c>
      <c r="BT24" s="355">
        <f ca="1">'DB Func'!BO19</f>
        <v>0</v>
      </c>
      <c r="BU24" s="355">
        <f ca="1">'DB Func'!FX19</f>
        <v>0</v>
      </c>
      <c r="BV24" s="350">
        <f t="shared" ca="1" si="17"/>
        <v>-0.08</v>
      </c>
      <c r="BW24" s="350">
        <f ca="1">BV24-'DB Func'!GC19</f>
        <v>-0.08</v>
      </c>
      <c r="BX24" s="348">
        <f ca="1">IFERROR(VLOOKUP(BW24,'P Gerais'!$D$29:$G$33,3,TRUE)*BW24,0)</f>
        <v>0</v>
      </c>
      <c r="BY24" s="350">
        <f ca="1">IFERROR(BX24-VLOOKUP(BW24,'P Gerais'!$D$29:$H$33,4,TRUE),0)</f>
        <v>0</v>
      </c>
      <c r="BZ24" s="350">
        <f ca="1">D24*'DB Func'!GD19</f>
        <v>0</v>
      </c>
      <c r="CB24" s="350">
        <f t="shared" ca="1" si="18"/>
        <v>0</v>
      </c>
      <c r="CC24" s="350">
        <f t="shared" si="19"/>
        <v>0</v>
      </c>
      <c r="CD24" s="350">
        <f t="shared" si="20"/>
        <v>0</v>
      </c>
      <c r="CF24" s="348" t="str">
        <f t="shared" ca="1" si="21"/>
        <v>não</v>
      </c>
      <c r="CG24" s="348">
        <f ca="1">IF($CH$8=1,DAY('DB Func'!C19),0)</f>
        <v>0</v>
      </c>
      <c r="CH24" s="348">
        <f ca="1">IF(CI24=0,0,MONTH('DB Func'!C19))</f>
        <v>0</v>
      </c>
      <c r="CI24" s="348">
        <f ca="1">IF('P Gerais'!D22=YEAR('DB Func'!C19),YEAR('DB Func'!C19),0)</f>
        <v>0</v>
      </c>
      <c r="CJ24" s="352">
        <v>47</v>
      </c>
      <c r="CK24" s="349"/>
      <c r="CL24" s="348" t="str">
        <f ca="1">IF(ISERROR(HLOOKUP(CL22,$DS$7:$DY24,$DZ24,FALSE)),"N",HLOOKUP(CL22,$DS$7:$DY24,$DZ24,FALSE))</f>
        <v>N</v>
      </c>
      <c r="CM24" s="348" t="str">
        <f>IF(ISERROR(HLOOKUP(CM22,$DS$7:$DY24,$DZ24,FALSE)),"N",HLOOKUP(CM22,$DS$7:$DY24,$DZ24,FALSE))</f>
        <v>N</v>
      </c>
      <c r="CN24" s="348" t="str">
        <f ca="1">IF(ISERROR(HLOOKUP(CN22,$DS$7:$DY24,$DZ24,FALSE)),"N",HLOOKUP(CN22,$DS$7:$DY24,$DZ24,FALSE))</f>
        <v>N</v>
      </c>
      <c r="CO24" s="348" t="str">
        <f ca="1">IF(ISERROR(HLOOKUP(CO22,$DS$7:$DY24,$DZ24,FALSE)),"N",HLOOKUP(CO22,$DS$7:$DY24,$DZ24,FALSE))</f>
        <v>N</v>
      </c>
      <c r="CP24" s="348" t="str">
        <f ca="1">IF(ISERROR(HLOOKUP(CP22,$DS$7:$DY24,$DZ24,FALSE)),"N",HLOOKUP(CP22,$DS$7:$DY24,$DZ24,FALSE))</f>
        <v>N</v>
      </c>
      <c r="CQ24" s="348" t="str">
        <f ca="1">IF(ISERROR(HLOOKUP(CQ22,$DS$7:$DY24,$DZ24,FALSE)),"N",HLOOKUP(CQ22,$DS$7:$DY24,$DZ24,FALSE))</f>
        <v>N</v>
      </c>
      <c r="CR24" s="348" t="str">
        <f ca="1">IF(ISERROR(HLOOKUP(CR22,$DS$7:$DY24,$DZ24,FALSE)),"N",HLOOKUP(CR22,$DS$7:$DY24,$DZ24,FALSE))</f>
        <v>N</v>
      </c>
      <c r="CS24" s="348" t="str">
        <f ca="1">IF(ISERROR(HLOOKUP(CS22,$DS$7:$DY24,$DZ24,FALSE)),"N",HLOOKUP(CS22,$DS$7:$DY24,$DZ24,FALSE))</f>
        <v>N</v>
      </c>
      <c r="CT24" s="348" t="str">
        <f>IF(ISERROR(HLOOKUP(CT22,$DS$7:$DY24,$DZ24,FALSE)),"N",HLOOKUP(CT22,$DS$7:$DY24,$DZ24,FALSE))</f>
        <v>N</v>
      </c>
      <c r="CU24" s="348" t="str">
        <f ca="1">IF(ISERROR(HLOOKUP(CU22,$DS$7:$DY24,$DZ24,FALSE)),"N",HLOOKUP(CU22,$DS$7:$DY24,$DZ24,FALSE))</f>
        <v>N</v>
      </c>
      <c r="CV24" s="348" t="str">
        <f ca="1">IF(ISERROR(HLOOKUP(CV22,$DS$7:$DY24,$DZ24,FALSE)),"N",HLOOKUP(CV22,$DS$7:$DY24,$DZ24,FALSE))</f>
        <v>N</v>
      </c>
      <c r="CW24" s="348" t="str">
        <f ca="1">IF(ISERROR(HLOOKUP(CW22,$DS$7:$DY24,$DZ24,FALSE)),"N",HLOOKUP(CW22,$DS$7:$DY24,$DZ24,FALSE))</f>
        <v>N</v>
      </c>
      <c r="CX24" s="348" t="str">
        <f ca="1">IF(ISERROR(HLOOKUP(CX22,$DS$7:$DY24,$DZ24,FALSE)),"N",HLOOKUP(CX22,$DS$7:$DY24,$DZ24,FALSE))</f>
        <v>N</v>
      </c>
      <c r="CY24" s="348" t="str">
        <f ca="1">IF(ISERROR(HLOOKUP(CY22,$DS$7:$DY24,$DZ24,FALSE)),"N",HLOOKUP(CY22,$DS$7:$DY24,$DZ24,FALSE))</f>
        <v>N</v>
      </c>
      <c r="CZ24" s="348" t="str">
        <f ca="1">IF(ISERROR(HLOOKUP(CZ22,$DS$7:$DY24,$DZ24,FALSE)),"N",HLOOKUP(CZ22,$DS$7:$DY24,$DZ24,FALSE))</f>
        <v>N</v>
      </c>
      <c r="DA24" s="348" t="str">
        <f>IF(ISERROR(HLOOKUP(DA22,$DS$7:$DY24,$DZ24,FALSE)),"N",HLOOKUP(DA22,$DS$7:$DY24,$DZ24,FALSE))</f>
        <v>N</v>
      </c>
      <c r="DB24" s="348" t="str">
        <f ca="1">IF(ISERROR(HLOOKUP(DB22,$DS$7:$DY24,$DZ24,FALSE)),"N",HLOOKUP(DB22,$DS$7:$DY24,$DZ24,FALSE))</f>
        <v>N</v>
      </c>
      <c r="DC24" s="348" t="str">
        <f ca="1">IF(ISERROR(HLOOKUP(DC22,$DS$7:$DY24,$DZ24,FALSE)),"N",HLOOKUP(DC22,$DS$7:$DY24,$DZ24,FALSE))</f>
        <v>N</v>
      </c>
      <c r="DD24" s="348" t="str">
        <f ca="1">IF(ISERROR(HLOOKUP(DD22,$DS$7:$DY24,$DZ24,FALSE)),"N",HLOOKUP(DD22,$DS$7:$DY24,$DZ24,FALSE))</f>
        <v>N</v>
      </c>
      <c r="DE24" s="348" t="str">
        <f ca="1">IF(ISERROR(HLOOKUP(DE22,$DS$7:$DY24,$DZ24,FALSE)),"N",HLOOKUP(DE22,$DS$7:$DY24,$DZ24,FALSE))</f>
        <v>N</v>
      </c>
      <c r="DF24" s="348" t="str">
        <f ca="1">IF(ISERROR(HLOOKUP(DF22,$DS$7:$DY24,$DZ24,FALSE)),"N",HLOOKUP(DF22,$DS$7:$DY24,$DZ24,FALSE))</f>
        <v>N</v>
      </c>
      <c r="DG24" s="348" t="str">
        <f ca="1">IF(ISERROR(HLOOKUP(DG22,$DS$7:$DY24,$DZ24,FALSE)),"N",HLOOKUP(DG22,$DS$7:$DY24,$DZ24,FALSE))</f>
        <v>N</v>
      </c>
      <c r="DH24" s="348" t="str">
        <f>IF(ISERROR(HLOOKUP(DH22,$DS$7:$DY24,$DZ24,FALSE)),"N",HLOOKUP(DH22,$DS$7:$DY24,$DZ24,FALSE))</f>
        <v>N</v>
      </c>
      <c r="DI24" s="348" t="str">
        <f ca="1">IF(ISERROR(HLOOKUP(DI22,$DS$7:$DY24,$DZ24,FALSE)),"N",HLOOKUP(DI22,$DS$7:$DY24,$DZ24,FALSE))</f>
        <v>N</v>
      </c>
      <c r="DJ24" s="348" t="str">
        <f ca="1">IF(ISERROR(HLOOKUP(DJ22,$DS$7:$DY24,$DZ24,FALSE)),"N",HLOOKUP(DJ22,$DS$7:$DY24,$DZ24,FALSE))</f>
        <v>N</v>
      </c>
      <c r="DK24" s="348" t="str">
        <f ca="1">IF(ISERROR(HLOOKUP(DK22,$DS$7:$DY24,$DZ24,FALSE)),"N",HLOOKUP(DK22,$DS$7:$DY24,$DZ24,FALSE))</f>
        <v>N</v>
      </c>
      <c r="DL24" s="348" t="str">
        <f ca="1">IF(ISERROR(HLOOKUP(DL22,$DS$7:$DY24,$DZ24,FALSE)),"N",HLOOKUP(DL22,$DS$7:$DY24,$DZ24,FALSE))</f>
        <v>N</v>
      </c>
      <c r="DM24" s="348" t="str">
        <f ca="1">IF(ISERROR(HLOOKUP(DM22,$DS$7:$DY24,$DZ24,FALSE)),"N",HLOOKUP(DM22,$DS$7:$DY24,$DZ24,FALSE))</f>
        <v>N</v>
      </c>
      <c r="DN24" s="348" t="str">
        <f ca="1">IF(ISERROR(HLOOKUP(DN22,$DS$7:$DY24,$DZ24,FALSE)),"N",HLOOKUP(DN22,$DS$7:$DY24,$DZ24,FALSE))</f>
        <v>N</v>
      </c>
      <c r="DO24" s="348" t="str">
        <f>IF(ISERROR(HLOOKUP(DO22,$DS$7:$DY24,$DZ24,FALSE)),"N",HLOOKUP(DO22,$DS$7:$DY24,$DZ24,FALSE))</f>
        <v>N</v>
      </c>
      <c r="DP24" s="348" t="str">
        <f ca="1">IF(ISERROR(HLOOKUP(DP22,$DS$7:$DY24,$DZ24,FALSE)),"N",HLOOKUP(DP22,$DS$7:$DY24,$DZ24,FALSE))</f>
        <v>N</v>
      </c>
      <c r="DQ24" s="348">
        <f t="shared" ca="1" si="22"/>
        <v>0</v>
      </c>
      <c r="DR24" s="348">
        <f t="shared" ca="1" si="23"/>
        <v>31</v>
      </c>
      <c r="DS24" s="348" t="str">
        <f>IF('DB Func'!M19&gt;0,"S","N")</f>
        <v>N</v>
      </c>
      <c r="DT24" s="348" t="str">
        <f>IF('DB Func'!R19&gt;0,"S","N")</f>
        <v>N</v>
      </c>
      <c r="DU24" s="348" t="str">
        <f>IF('DB Func'!W19&gt;0,"S","N")</f>
        <v>N</v>
      </c>
      <c r="DV24" s="348" t="str">
        <f>IF('DB Func'!AB19&gt;0,"S","N")</f>
        <v>N</v>
      </c>
      <c r="DW24" s="348" t="str">
        <f>IF('DB Func'!AG19&gt;0,"S","N")</f>
        <v>N</v>
      </c>
      <c r="DX24" s="348" t="str">
        <f>IF('DB Func'!AL19&gt;0,"S","N")</f>
        <v>N</v>
      </c>
      <c r="DY24" s="348" t="str">
        <f>IF('DB Func'!AQ19&gt;0,"S","N")</f>
        <v>N</v>
      </c>
      <c r="DZ24" s="348">
        <v>18</v>
      </c>
      <c r="EA24" s="357">
        <f ca="1">'DB Func'!C19</f>
        <v>0</v>
      </c>
      <c r="EB24" s="348" t="str">
        <f t="shared" ca="1" si="24"/>
        <v>s</v>
      </c>
      <c r="EC24" s="348" t="str">
        <f t="shared" ca="1" si="24"/>
        <v>s</v>
      </c>
      <c r="ED24" s="348" t="str">
        <f t="shared" ca="1" si="24"/>
        <v>s</v>
      </c>
      <c r="EE24" s="348" t="str">
        <f t="shared" ca="1" si="24"/>
        <v>s</v>
      </c>
      <c r="EF24" s="348" t="str">
        <f t="shared" ca="1" si="24"/>
        <v>s</v>
      </c>
      <c r="EG24" s="348" t="str">
        <f t="shared" ca="1" si="24"/>
        <v>s</v>
      </c>
      <c r="EH24" s="348" t="str">
        <f t="shared" ca="1" si="24"/>
        <v>s</v>
      </c>
      <c r="EI24" s="348" t="str">
        <f t="shared" ca="1" si="24"/>
        <v>s</v>
      </c>
      <c r="EJ24" s="348" t="str">
        <f t="shared" ca="1" si="24"/>
        <v>s</v>
      </c>
      <c r="EK24" s="348" t="str">
        <f t="shared" ca="1" si="24"/>
        <v>s</v>
      </c>
      <c r="EL24" s="348" t="str">
        <f t="shared" ca="1" si="24"/>
        <v>s</v>
      </c>
      <c r="EM24" s="348" t="str">
        <f t="shared" ca="1" si="24"/>
        <v>s</v>
      </c>
      <c r="EN24" s="348" t="str">
        <f t="shared" ca="1" si="24"/>
        <v>s</v>
      </c>
      <c r="EO24" s="348" t="str">
        <f t="shared" ca="1" si="24"/>
        <v>s</v>
      </c>
      <c r="EP24" s="348" t="str">
        <f t="shared" ca="1" si="24"/>
        <v>s</v>
      </c>
      <c r="EQ24" s="348" t="str">
        <f t="shared" ref="EQ24:FF37" ca="1" si="32">IF(DAY($EA24)&gt;EQ$7,"n","s")</f>
        <v>s</v>
      </c>
      <c r="ER24" s="348" t="str">
        <f t="shared" ca="1" si="32"/>
        <v>s</v>
      </c>
      <c r="ES24" s="348" t="str">
        <f t="shared" ca="1" si="32"/>
        <v>s</v>
      </c>
      <c r="ET24" s="348" t="str">
        <f t="shared" ca="1" si="32"/>
        <v>s</v>
      </c>
      <c r="EU24" s="348" t="str">
        <f t="shared" ca="1" si="32"/>
        <v>s</v>
      </c>
      <c r="EV24" s="348" t="str">
        <f t="shared" ca="1" si="25"/>
        <v>s</v>
      </c>
      <c r="EW24" s="348" t="str">
        <f t="shared" ca="1" si="32"/>
        <v>s</v>
      </c>
      <c r="EX24" s="348" t="str">
        <f t="shared" ca="1" si="32"/>
        <v>s</v>
      </c>
      <c r="EY24" s="348" t="str">
        <f t="shared" ca="1" si="32"/>
        <v>s</v>
      </c>
      <c r="EZ24" s="348" t="str">
        <f t="shared" ca="1" si="32"/>
        <v>s</v>
      </c>
      <c r="FA24" s="348" t="str">
        <f t="shared" ca="1" si="32"/>
        <v>s</v>
      </c>
      <c r="FB24" s="348" t="str">
        <f t="shared" ca="1" si="32"/>
        <v>s</v>
      </c>
      <c r="FC24" s="348" t="str">
        <f t="shared" ca="1" si="32"/>
        <v>s</v>
      </c>
      <c r="FD24" s="348" t="str">
        <f t="shared" ca="1" si="32"/>
        <v>s</v>
      </c>
      <c r="FE24" s="348" t="str">
        <f t="shared" ca="1" si="32"/>
        <v>s</v>
      </c>
      <c r="FF24" s="348" t="str">
        <f t="shared" ca="1" si="32"/>
        <v>s</v>
      </c>
      <c r="FG24" s="348">
        <f t="shared" ca="1" si="26"/>
        <v>31</v>
      </c>
      <c r="FH24" s="348">
        <f t="shared" ca="1" si="27"/>
        <v>0</v>
      </c>
      <c r="FI24" s="348" t="str">
        <f ca="1">IF(AND(YEAR(EA24)='P Gerais'!D22,MONTH(Lanc!EA24)=5,DAY(Lanc!EA24)&gt;1),"S","N")</f>
        <v>N</v>
      </c>
      <c r="FJ24" s="350">
        <f t="shared" ca="1" si="28"/>
        <v>0</v>
      </c>
      <c r="FK24" s="350">
        <f t="shared" si="29"/>
        <v>0</v>
      </c>
      <c r="FL24" s="359">
        <f t="shared" ca="1" si="30"/>
        <v>0</v>
      </c>
      <c r="FP24" s="349">
        <f ca="1">((FJ24-FL24-FK24+AZ24+AQ24+SUM(Z24:AA24)+SUM(AW24:AX24)+AK24)*IF('DB Func'!GG19="ok",'DB Func'!GD19,0))</f>
        <v>0</v>
      </c>
      <c r="FR24" s="361">
        <f t="shared" ca="1" si="31"/>
        <v>0</v>
      </c>
      <c r="GV24" s="49"/>
      <c r="GW24" s="49"/>
      <c r="GX24" s="49"/>
      <c r="GY24" s="49"/>
      <c r="GZ24" s="49"/>
      <c r="HA24" s="49"/>
      <c r="HB24" s="49"/>
      <c r="HC24" s="49"/>
    </row>
    <row r="25" spans="3:211" ht="30" customHeight="1" thickTop="1" thickBot="1">
      <c r="C25" s="154" t="str">
        <f ca="1">IF('DB Func'!B20="Funcionário 18","",'DB Func'!B20)</f>
        <v/>
      </c>
      <c r="D25" s="181">
        <f ca="1">'DB Func'!CH20</f>
        <v>0</v>
      </c>
      <c r="E25" s="156" t="str">
        <f ca="1">IF(C25="","-",IF(OR(terceiro!E25="MAI",terceiro!F25="MAI"),"Sim","Não"))</f>
        <v>-</v>
      </c>
      <c r="F25" s="182" t="str">
        <f ca="1">IF(C25="","-",IF(OR(Ferias!E25="MAI",Ferias!F25="MAI"),"Sim","Não"))</f>
        <v>-</v>
      </c>
      <c r="G25" s="182">
        <f ca="1">IF(C25="",0,IF(F25="Sim",IF(Ferias!E25="MAI",Ferias!I25,Ferias!J25),0))</f>
        <v>0</v>
      </c>
      <c r="H25" s="185"/>
      <c r="I25" s="185"/>
      <c r="J25" s="159">
        <f t="shared" ca="1" si="1"/>
        <v>0</v>
      </c>
      <c r="K25" s="152"/>
      <c r="L25" s="151"/>
      <c r="M25" s="189"/>
      <c r="N25" s="153"/>
      <c r="O25" s="48"/>
      <c r="P25" s="48"/>
      <c r="Q25" s="48"/>
      <c r="R25" s="49"/>
      <c r="S25" s="49"/>
      <c r="T25" s="49"/>
      <c r="U25" s="49"/>
      <c r="V25" s="49"/>
      <c r="W25" s="49"/>
      <c r="X25" s="49"/>
      <c r="Y25" s="49"/>
      <c r="Z25" s="49"/>
      <c r="AA25" s="49"/>
      <c r="AB25" s="48"/>
      <c r="AC25" s="48"/>
      <c r="AD25" s="49"/>
      <c r="AE25" s="49"/>
      <c r="AF25" s="314"/>
      <c r="AH25" s="155">
        <f ca="1">IF(AND('DB Func'!GE20="Abril",'DB Func'!BQ20="2 Parcelas"),(('auxiliar 13 sal'!G21/12*'DB Func'!GF20+AVERAGE('auxiliar 13 sal'!Q21:AB21)+AVERAGE('auxiliar 13 sal'!AE21:AP21)+'auxiliar 13 sal'!G21*'DB Func'!BN20+'auxiliar 13 sal'!G21*'DB Func'!BO20)/2),IF('DB Func'!GE20="Maio",IF('DB Func'!BQ20="Parcela Única",('auxiliar 13 sal'!G21/12*'DB Func'!GF20)+AVERAGE('auxiliar 13 sal'!Q21:AB21)+AVERAGE('auxiliar 13 sal'!AE21:AP21)+('auxiliar 13 sal'!G21*'DB Func'!BN20)+('auxiliar 13 sal'!G21*'DB Func'!BO20),IF('DB Func'!BQ20="2 Parcelas",(('auxiliar 13 sal'!G21/12*'DB Func'!GF20+AVERAGE('auxiliar 13 sal'!Q21:AB21)+AVERAGE('auxiliar 13 sal'!AE21:AP21)+'auxiliar 13 sal'!G21*'DB Func'!BN20+'auxiliar 13 sal'!G21*'DB Func'!BO20)/2))),0))</f>
        <v>0</v>
      </c>
      <c r="AK25" s="350">
        <f t="shared" ca="1" si="6"/>
        <v>0</v>
      </c>
      <c r="AL25" s="350">
        <f t="shared" ca="1" si="7"/>
        <v>0</v>
      </c>
      <c r="AM25" s="350">
        <f t="shared" ca="1" si="8"/>
        <v>0</v>
      </c>
      <c r="AN25" s="350">
        <f t="shared" ca="1" si="9"/>
        <v>0</v>
      </c>
      <c r="AO25" s="350">
        <f t="shared" ca="1" si="10"/>
        <v>0</v>
      </c>
      <c r="AP25" s="350">
        <f t="shared" ca="1" si="11"/>
        <v>0</v>
      </c>
      <c r="AQ25" s="350">
        <f t="shared" ca="1" si="12"/>
        <v>0</v>
      </c>
      <c r="AR25" s="350">
        <f>IF(OR(M25="",M25=0),0,((FJ25/220)*('Ho Ex'!$C$8+$AS$6))*M25)</f>
        <v>0</v>
      </c>
      <c r="AS25" s="350">
        <f>IF(OR(N25="",N25=0),0,((FJ25/220*('DB Func'!GD20+Lanc!$AS$6))*('Ho Ex'!$I$8+$AS$6))*(N25/52.5*60))</f>
        <v>0</v>
      </c>
      <c r="AT25" s="350">
        <f>IF(OR(M25="",M25=0),0,((FJ25/220)*('Ho Ex'!$J$8+$AS$6))*O25)</f>
        <v>0</v>
      </c>
      <c r="AU25" s="350">
        <f>IF(OR(M25="",M25=0),0,((FJ25/220)*('Ho Ex'!I31+$AS$6))*P25)</f>
        <v>0</v>
      </c>
      <c r="AV25" s="350">
        <f>IF(OR(M25="",M25=0),0,((FJ25/220)*('Ho Ex'!C31+$AS$6))*Q25)</f>
        <v>0</v>
      </c>
      <c r="AW25" s="350">
        <f ca="1">FJ25*'DB Func'!BN20</f>
        <v>0</v>
      </c>
      <c r="AX25" s="350">
        <f ca="1">FJ25*'DB Func'!BO20</f>
        <v>0</v>
      </c>
      <c r="AY25" s="364">
        <f ca="1">IF(FJ25=0,0,VLOOKUP(FJ25,'P Gerais'!$D$39:$G$41,3,TRUE)*Func18!$F$68)</f>
        <v>0</v>
      </c>
      <c r="AZ25" s="350">
        <f t="shared" si="13"/>
        <v>0</v>
      </c>
      <c r="BA25" s="350">
        <f ca="1">((FJ25-FL25-FK25+AZ25+AQ25+SUM(Z25:AA25)+SUM(AW25:AX25)+AK25)*IF('DB Func'!GG20="ok",'DB Func'!GD20,0))+(FJ25-FL25-FK25+AZ25+AQ25+SUM(Z25:AA25)+SUM(AW25:AX25))+AK25</f>
        <v>0</v>
      </c>
      <c r="BB25" s="355">
        <f ca="1">VLOOKUP(BA25,'P Gerais'!$D$22:$G$25,3,TRUE)</f>
        <v>0.08</v>
      </c>
      <c r="BC25" s="350">
        <f ca="1">IF(BA25&lt;'P Gerais'!$D$25,BA25*BB25,Lanc!BB25)</f>
        <v>0</v>
      </c>
      <c r="BD25" s="350">
        <f ca="1">BA25-BC25-('DB Func'!GB20*'P Gerais'!$D$35)</f>
        <v>0</v>
      </c>
      <c r="BE25" s="356">
        <f ca="1">VLOOKUP(BD25,'P Gerais'!$D$29:$F$33,3,TRUE)</f>
        <v>0</v>
      </c>
      <c r="BF25" s="350">
        <f t="shared" ca="1" si="14"/>
        <v>0</v>
      </c>
      <c r="BG25" s="350">
        <f ca="1">VLOOKUP(BD25,'P Gerais'!$D$29:$G$33,4,TRUE)</f>
        <v>0</v>
      </c>
      <c r="BH25" s="350">
        <f t="shared" ca="1" si="15"/>
        <v>0</v>
      </c>
      <c r="BI25" s="350">
        <f t="shared" ca="1" si="16"/>
        <v>0</v>
      </c>
      <c r="BJ25" s="348">
        <f ca="1">'DB Func'!G20</f>
        <v>0</v>
      </c>
      <c r="BK25" s="348">
        <f ca="1">'DB Func'!FW20</f>
        <v>0</v>
      </c>
      <c r="BL25" s="350">
        <f ca="1">D25*'P Gerais'!$D$13</f>
        <v>0</v>
      </c>
      <c r="BM25" s="350">
        <f ca="1">D25*'P Gerais'!$D$14</f>
        <v>0</v>
      </c>
      <c r="BN25" s="350">
        <f ca="1">D25*'P Gerais'!$D$16</f>
        <v>0</v>
      </c>
      <c r="BO25" s="350">
        <f ca="1">D25*'P Gerais'!$D$17</f>
        <v>0</v>
      </c>
      <c r="BP25" s="350">
        <f ca="1">D25*'P Gerais'!$D$18</f>
        <v>0</v>
      </c>
      <c r="BQ25" s="355">
        <f ca="1">VLOOKUP(D25,'P Gerais'!$D$22:$G$24,3,TRUE)</f>
        <v>0.08</v>
      </c>
      <c r="BR25" s="355">
        <f ca="1">VLOOKUP(D25,'P Gerais'!$D$29:$G$33,3,TRUE)</f>
        <v>0</v>
      </c>
      <c r="BS25" s="355">
        <f ca="1">'DB Func'!BN20</f>
        <v>0</v>
      </c>
      <c r="BT25" s="355">
        <f ca="1">'DB Func'!BO20</f>
        <v>0</v>
      </c>
      <c r="BU25" s="355">
        <f ca="1">'DB Func'!FX20</f>
        <v>0</v>
      </c>
      <c r="BV25" s="350">
        <f t="shared" ca="1" si="17"/>
        <v>-0.08</v>
      </c>
      <c r="BW25" s="350">
        <f ca="1">BV25-'DB Func'!GC20</f>
        <v>-0.08</v>
      </c>
      <c r="BX25" s="348">
        <f ca="1">IFERROR(VLOOKUP(BW25,'P Gerais'!$D$29:$G$33,3,TRUE)*BW25,0)</f>
        <v>0</v>
      </c>
      <c r="BY25" s="350">
        <f ca="1">IFERROR(BX25-VLOOKUP(BW25,'P Gerais'!$D$29:$H$33,4,TRUE),0)</f>
        <v>0</v>
      </c>
      <c r="BZ25" s="350">
        <f ca="1">D25*'DB Func'!GD20</f>
        <v>0</v>
      </c>
      <c r="CB25" s="350">
        <f t="shared" ca="1" si="18"/>
        <v>0</v>
      </c>
      <c r="CC25" s="350">
        <f t="shared" si="19"/>
        <v>0</v>
      </c>
      <c r="CD25" s="350">
        <f t="shared" si="20"/>
        <v>0</v>
      </c>
      <c r="CF25" s="348" t="str">
        <f t="shared" ca="1" si="21"/>
        <v>não</v>
      </c>
      <c r="CG25" s="348">
        <f ca="1">IF($CH$8=1,DAY('DB Func'!C20),0)</f>
        <v>0</v>
      </c>
      <c r="CH25" s="348">
        <f ca="1">IF(CI25=0,0,MONTH('DB Func'!C20))</f>
        <v>0</v>
      </c>
      <c r="CI25" s="348">
        <f ca="1">IF('P Gerais'!D23=YEAR('DB Func'!C20),YEAR('DB Func'!C20),0)</f>
        <v>0</v>
      </c>
      <c r="CJ25" s="352">
        <v>48</v>
      </c>
      <c r="CK25" s="349"/>
      <c r="CL25" s="348" t="str">
        <f>IF(ISERROR(HLOOKUP(CL23,$DS$7:$DY25,$DZ25,FALSE)),"N",HLOOKUP(CL23,$DS$7:$DY25,$DZ25,FALSE))</f>
        <v>N</v>
      </c>
      <c r="CM25" s="348" t="str">
        <f>IF(ISERROR(HLOOKUP(CM23,$DS$7:$DY25,$DZ25,FALSE)),"N",HLOOKUP(CM23,$DS$7:$DY25,$DZ25,FALSE))</f>
        <v>N</v>
      </c>
      <c r="CN25" s="348" t="str">
        <f>IF(ISERROR(HLOOKUP(CN23,$DS$7:$DY25,$DZ25,FALSE)),"N",HLOOKUP(CN23,$DS$7:$DY25,$DZ25,FALSE))</f>
        <v>N</v>
      </c>
      <c r="CO25" s="348" t="str">
        <f>IF(ISERROR(HLOOKUP(CO23,$DS$7:$DY25,$DZ25,FALSE)),"N",HLOOKUP(CO23,$DS$7:$DY25,$DZ25,FALSE))</f>
        <v>N</v>
      </c>
      <c r="CP25" s="348" t="str">
        <f>IF(ISERROR(HLOOKUP(CP23,$DS$7:$DY25,$DZ25,FALSE)),"N",HLOOKUP(CP23,$DS$7:$DY25,$DZ25,FALSE))</f>
        <v>N</v>
      </c>
      <c r="CQ25" s="348" t="str">
        <f>IF(ISERROR(HLOOKUP(CQ23,$DS$7:$DY25,$DZ25,FALSE)),"N",HLOOKUP(CQ23,$DS$7:$DY25,$DZ25,FALSE))</f>
        <v>N</v>
      </c>
      <c r="CR25" s="348" t="str">
        <f>IF(ISERROR(HLOOKUP(CR23,$DS$7:$DY25,$DZ25,FALSE)),"N",HLOOKUP(CR23,$DS$7:$DY25,$DZ25,FALSE))</f>
        <v>N</v>
      </c>
      <c r="CS25" s="348" t="str">
        <f>IF(ISERROR(HLOOKUP(CS23,$DS$7:$DY25,$DZ25,FALSE)),"N",HLOOKUP(CS23,$DS$7:$DY25,$DZ25,FALSE))</f>
        <v>N</v>
      </c>
      <c r="CT25" s="348" t="str">
        <f>IF(ISERROR(HLOOKUP(CT23,$DS$7:$DY25,$DZ25,FALSE)),"N",HLOOKUP(CT23,$DS$7:$DY25,$DZ25,FALSE))</f>
        <v>N</v>
      </c>
      <c r="CU25" s="348" t="str">
        <f>IF(ISERROR(HLOOKUP(CU23,$DS$7:$DY25,$DZ25,FALSE)),"N",HLOOKUP(CU23,$DS$7:$DY25,$DZ25,FALSE))</f>
        <v>N</v>
      </c>
      <c r="CV25" s="348" t="str">
        <f>IF(ISERROR(HLOOKUP(CV23,$DS$7:$DY25,$DZ25,FALSE)),"N",HLOOKUP(CV23,$DS$7:$DY25,$DZ25,FALSE))</f>
        <v>N</v>
      </c>
      <c r="CW25" s="348" t="str">
        <f>IF(ISERROR(HLOOKUP(CW23,$DS$7:$DY25,$DZ25,FALSE)),"N",HLOOKUP(CW23,$DS$7:$DY25,$DZ25,FALSE))</f>
        <v>N</v>
      </c>
      <c r="CX25" s="348" t="str">
        <f>IF(ISERROR(HLOOKUP(CX23,$DS$7:$DY25,$DZ25,FALSE)),"N",HLOOKUP(CX23,$DS$7:$DY25,$DZ25,FALSE))</f>
        <v>N</v>
      </c>
      <c r="CY25" s="348" t="str">
        <f>IF(ISERROR(HLOOKUP(CY23,$DS$7:$DY25,$DZ25,FALSE)),"N",HLOOKUP(CY23,$DS$7:$DY25,$DZ25,FALSE))</f>
        <v>N</v>
      </c>
      <c r="CZ25" s="348" t="str">
        <f>IF(ISERROR(HLOOKUP(CZ23,$DS$7:$DY25,$DZ25,FALSE)),"N",HLOOKUP(CZ23,$DS$7:$DY25,$DZ25,FALSE))</f>
        <v>N</v>
      </c>
      <c r="DA25" s="348" t="str">
        <f>IF(ISERROR(HLOOKUP(DA23,$DS$7:$DY25,$DZ25,FALSE)),"N",HLOOKUP(DA23,$DS$7:$DY25,$DZ25,FALSE))</f>
        <v>N</v>
      </c>
      <c r="DB25" s="348" t="str">
        <f>IF(ISERROR(HLOOKUP(DB23,$DS$7:$DY25,$DZ25,FALSE)),"N",HLOOKUP(DB23,$DS$7:$DY25,$DZ25,FALSE))</f>
        <v>N</v>
      </c>
      <c r="DC25" s="348" t="str">
        <f>IF(ISERROR(HLOOKUP(DC23,$DS$7:$DY25,$DZ25,FALSE)),"N",HLOOKUP(DC23,$DS$7:$DY25,$DZ25,FALSE))</f>
        <v>N</v>
      </c>
      <c r="DD25" s="348" t="str">
        <f>IF(ISERROR(HLOOKUP(DD23,$DS$7:$DY25,$DZ25,FALSE)),"N",HLOOKUP(DD23,$DS$7:$DY25,$DZ25,FALSE))</f>
        <v>N</v>
      </c>
      <c r="DE25" s="348" t="str">
        <f>IF(ISERROR(HLOOKUP(DE23,$DS$7:$DY25,$DZ25,FALSE)),"N",HLOOKUP(DE23,$DS$7:$DY25,$DZ25,FALSE))</f>
        <v>N</v>
      </c>
      <c r="DF25" s="348" t="str">
        <f>IF(ISERROR(HLOOKUP(DF23,$DS$7:$DY25,$DZ25,FALSE)),"N",HLOOKUP(DF23,$DS$7:$DY25,$DZ25,FALSE))</f>
        <v>N</v>
      </c>
      <c r="DG25" s="348" t="str">
        <f>IF(ISERROR(HLOOKUP(DG23,$DS$7:$DY25,$DZ25,FALSE)),"N",HLOOKUP(DG23,$DS$7:$DY25,$DZ25,FALSE))</f>
        <v>N</v>
      </c>
      <c r="DH25" s="348" t="str">
        <f>IF(ISERROR(HLOOKUP(DH23,$DS$7:$DY25,$DZ25,FALSE)),"N",HLOOKUP(DH23,$DS$7:$DY25,$DZ25,FALSE))</f>
        <v>N</v>
      </c>
      <c r="DI25" s="348" t="str">
        <f>IF(ISERROR(HLOOKUP(DI23,$DS$7:$DY25,$DZ25,FALSE)),"N",HLOOKUP(DI23,$DS$7:$DY25,$DZ25,FALSE))</f>
        <v>N</v>
      </c>
      <c r="DJ25" s="348" t="str">
        <f>IF(ISERROR(HLOOKUP(DJ23,$DS$7:$DY25,$DZ25,FALSE)),"N",HLOOKUP(DJ23,$DS$7:$DY25,$DZ25,FALSE))</f>
        <v>N</v>
      </c>
      <c r="DK25" s="348" t="str">
        <f>IF(ISERROR(HLOOKUP(DK23,$DS$7:$DY25,$DZ25,FALSE)),"N",HLOOKUP(DK23,$DS$7:$DY25,$DZ25,FALSE))</f>
        <v>N</v>
      </c>
      <c r="DL25" s="348" t="str">
        <f>IF(ISERROR(HLOOKUP(DL23,$DS$7:$DY25,$DZ25,FALSE)),"N",HLOOKUP(DL23,$DS$7:$DY25,$DZ25,FALSE))</f>
        <v>N</v>
      </c>
      <c r="DM25" s="348" t="str">
        <f>IF(ISERROR(HLOOKUP(DM23,$DS$7:$DY25,$DZ25,FALSE)),"N",HLOOKUP(DM23,$DS$7:$DY25,$DZ25,FALSE))</f>
        <v>N</v>
      </c>
      <c r="DN25" s="348" t="str">
        <f>IF(ISERROR(HLOOKUP(DN23,$DS$7:$DY25,$DZ25,FALSE)),"N",HLOOKUP(DN23,$DS$7:$DY25,$DZ25,FALSE))</f>
        <v>N</v>
      </c>
      <c r="DO25" s="348" t="str">
        <f>IF(ISERROR(HLOOKUP(DO23,$DS$7:$DY25,$DZ25,FALSE)),"N",HLOOKUP(DO23,$DS$7:$DY25,$DZ25,FALSE))</f>
        <v>N</v>
      </c>
      <c r="DP25" s="348" t="str">
        <f>IF(ISERROR(HLOOKUP(DP23,$DS$7:$DY25,$DZ25,FALSE)),"N",HLOOKUP(DP23,$DS$7:$DY25,$DZ25,FALSE))</f>
        <v>N</v>
      </c>
      <c r="DQ25" s="348">
        <f t="shared" si="22"/>
        <v>0</v>
      </c>
      <c r="DR25" s="348">
        <f t="shared" si="23"/>
        <v>31</v>
      </c>
      <c r="DS25" s="348" t="str">
        <f>IF('DB Func'!M20&gt;0,"S","N")</f>
        <v>N</v>
      </c>
      <c r="DT25" s="348" t="str">
        <f>IF('DB Func'!R20&gt;0,"S","N")</f>
        <v>N</v>
      </c>
      <c r="DU25" s="348" t="str">
        <f>IF('DB Func'!W20&gt;0,"S","N")</f>
        <v>N</v>
      </c>
      <c r="DV25" s="348" t="str">
        <f>IF('DB Func'!AB20&gt;0,"S","N")</f>
        <v>N</v>
      </c>
      <c r="DW25" s="348" t="str">
        <f>IF('DB Func'!AG20&gt;0,"S","N")</f>
        <v>N</v>
      </c>
      <c r="DX25" s="348" t="str">
        <f>IF('DB Func'!AL20&gt;0,"S","N")</f>
        <v>N</v>
      </c>
      <c r="DY25" s="348" t="str">
        <f>IF('DB Func'!AQ20&gt;0,"S","N")</f>
        <v>N</v>
      </c>
      <c r="DZ25" s="348">
        <v>19</v>
      </c>
      <c r="EA25" s="357">
        <f ca="1">'DB Func'!C20</f>
        <v>0</v>
      </c>
      <c r="EB25" s="348" t="str">
        <f t="shared" ref="EB25:EQ37" ca="1" si="33">IF(DAY($EA25)&gt;EB$7,"n","s")</f>
        <v>s</v>
      </c>
      <c r="EC25" s="348" t="str">
        <f t="shared" ca="1" si="33"/>
        <v>s</v>
      </c>
      <c r="ED25" s="348" t="str">
        <f t="shared" ca="1" si="33"/>
        <v>s</v>
      </c>
      <c r="EE25" s="348" t="str">
        <f t="shared" ca="1" si="33"/>
        <v>s</v>
      </c>
      <c r="EF25" s="348" t="str">
        <f t="shared" ca="1" si="33"/>
        <v>s</v>
      </c>
      <c r="EG25" s="348" t="str">
        <f t="shared" ca="1" si="33"/>
        <v>s</v>
      </c>
      <c r="EH25" s="348" t="str">
        <f t="shared" ca="1" si="33"/>
        <v>s</v>
      </c>
      <c r="EI25" s="348" t="str">
        <f t="shared" ca="1" si="33"/>
        <v>s</v>
      </c>
      <c r="EJ25" s="348" t="str">
        <f t="shared" ca="1" si="33"/>
        <v>s</v>
      </c>
      <c r="EK25" s="348" t="str">
        <f t="shared" ca="1" si="33"/>
        <v>s</v>
      </c>
      <c r="EL25" s="348" t="str">
        <f t="shared" ca="1" si="33"/>
        <v>s</v>
      </c>
      <c r="EM25" s="348" t="str">
        <f t="shared" ca="1" si="33"/>
        <v>s</v>
      </c>
      <c r="EN25" s="348" t="str">
        <f t="shared" ca="1" si="33"/>
        <v>s</v>
      </c>
      <c r="EO25" s="348" t="str">
        <f t="shared" ca="1" si="33"/>
        <v>s</v>
      </c>
      <c r="EP25" s="348" t="str">
        <f t="shared" ca="1" si="33"/>
        <v>s</v>
      </c>
      <c r="EQ25" s="348" t="str">
        <f t="shared" ca="1" si="33"/>
        <v>s</v>
      </c>
      <c r="ER25" s="348" t="str">
        <f t="shared" ca="1" si="32"/>
        <v>s</v>
      </c>
      <c r="ES25" s="348" t="str">
        <f t="shared" ca="1" si="32"/>
        <v>s</v>
      </c>
      <c r="ET25" s="348" t="str">
        <f t="shared" ca="1" si="32"/>
        <v>s</v>
      </c>
      <c r="EU25" s="348" t="str">
        <f t="shared" ca="1" si="32"/>
        <v>s</v>
      </c>
      <c r="EV25" s="348" t="str">
        <f t="shared" ca="1" si="25"/>
        <v>s</v>
      </c>
      <c r="EW25" s="348" t="str">
        <f t="shared" ca="1" si="32"/>
        <v>s</v>
      </c>
      <c r="EX25" s="348" t="str">
        <f t="shared" ca="1" si="32"/>
        <v>s</v>
      </c>
      <c r="EY25" s="348" t="str">
        <f t="shared" ca="1" si="32"/>
        <v>s</v>
      </c>
      <c r="EZ25" s="348" t="str">
        <f t="shared" ca="1" si="32"/>
        <v>s</v>
      </c>
      <c r="FA25" s="348" t="str">
        <f t="shared" ca="1" si="32"/>
        <v>s</v>
      </c>
      <c r="FB25" s="348" t="str">
        <f t="shared" ca="1" si="32"/>
        <v>s</v>
      </c>
      <c r="FC25" s="348" t="str">
        <f t="shared" ca="1" si="32"/>
        <v>s</v>
      </c>
      <c r="FD25" s="348" t="str">
        <f t="shared" ca="1" si="32"/>
        <v>s</v>
      </c>
      <c r="FE25" s="348" t="str">
        <f t="shared" ca="1" si="32"/>
        <v>s</v>
      </c>
      <c r="FF25" s="348" t="str">
        <f t="shared" ca="1" si="32"/>
        <v>s</v>
      </c>
      <c r="FG25" s="348">
        <f t="shared" ca="1" si="26"/>
        <v>31</v>
      </c>
      <c r="FH25" s="348">
        <f t="shared" ca="1" si="27"/>
        <v>0</v>
      </c>
      <c r="FI25" s="348" t="str">
        <f ca="1">IF(AND(YEAR(EA25)='P Gerais'!D23,MONTH(Lanc!EA25)=5,DAY(Lanc!EA25)&gt;1),"S","N")</f>
        <v>N</v>
      </c>
      <c r="FJ25" s="350">
        <f t="shared" ca="1" si="28"/>
        <v>0</v>
      </c>
      <c r="FK25" s="350">
        <f t="shared" si="29"/>
        <v>0</v>
      </c>
      <c r="FL25" s="359">
        <f t="shared" ca="1" si="30"/>
        <v>0</v>
      </c>
      <c r="FP25" s="349">
        <f ca="1">((FJ25-FL25-FK25+AZ25+AQ25+SUM(Z25:AA25)+SUM(AW25:AX25)+AK25)*IF('DB Func'!GG20="ok",'DB Func'!GD20,0))</f>
        <v>0</v>
      </c>
      <c r="FR25" s="361">
        <f t="shared" ca="1" si="31"/>
        <v>0</v>
      </c>
      <c r="GV25" s="49"/>
      <c r="GW25" s="49"/>
      <c r="GX25" s="49"/>
      <c r="GY25" s="49"/>
      <c r="GZ25" s="49"/>
      <c r="HA25" s="49"/>
      <c r="HB25" s="49"/>
      <c r="HC25" s="49"/>
    </row>
    <row r="26" spans="3:211" ht="30" customHeight="1" thickTop="1" thickBot="1">
      <c r="C26" s="154" t="str">
        <f ca="1">IF('DB Func'!B21="Funcionário 19","",'DB Func'!B21)</f>
        <v/>
      </c>
      <c r="D26" s="181">
        <f ca="1">'DB Func'!CH21</f>
        <v>0</v>
      </c>
      <c r="E26" s="156" t="str">
        <f ca="1">IF(C26="","-",IF(OR(terceiro!E26="MAI",terceiro!F26="MAI"),"Sim","Não"))</f>
        <v>-</v>
      </c>
      <c r="F26" s="182" t="str">
        <f ca="1">IF(C26="","-",IF(OR(Ferias!E26="MAI",Ferias!F26="MAI"),"Sim","Não"))</f>
        <v>-</v>
      </c>
      <c r="G26" s="182">
        <f ca="1">IF(C26="",0,IF(F26="Sim",IF(Ferias!E26="MAI",Ferias!I26,Ferias!J26),0))</f>
        <v>0</v>
      </c>
      <c r="H26" s="185"/>
      <c r="I26" s="185"/>
      <c r="J26" s="159">
        <f t="shared" ca="1" si="1"/>
        <v>0</v>
      </c>
      <c r="K26" s="152"/>
      <c r="L26" s="151"/>
      <c r="M26" s="189"/>
      <c r="N26" s="153"/>
      <c r="O26" s="48"/>
      <c r="P26" s="48"/>
      <c r="Q26" s="48"/>
      <c r="R26" s="49"/>
      <c r="S26" s="49"/>
      <c r="T26" s="49"/>
      <c r="U26" s="49"/>
      <c r="V26" s="49"/>
      <c r="W26" s="49"/>
      <c r="X26" s="49"/>
      <c r="Y26" s="49"/>
      <c r="Z26" s="49"/>
      <c r="AA26" s="49"/>
      <c r="AB26" s="48"/>
      <c r="AC26" s="48"/>
      <c r="AD26" s="49"/>
      <c r="AE26" s="49"/>
      <c r="AF26" s="314"/>
      <c r="AH26" s="155">
        <f ca="1">IF(AND('DB Func'!GE21="Abril",'DB Func'!BQ21="2 Parcelas"),(('auxiliar 13 sal'!G22/12*'DB Func'!GF21+AVERAGE('auxiliar 13 sal'!Q22:AB22)+AVERAGE('auxiliar 13 sal'!AE22:AP22)+'auxiliar 13 sal'!G22*'DB Func'!BN21+'auxiliar 13 sal'!G22*'DB Func'!BO21)/2),IF('DB Func'!GE21="Maio",IF('DB Func'!BQ21="Parcela Única",('auxiliar 13 sal'!G22/12*'DB Func'!GF21)+AVERAGE('auxiliar 13 sal'!Q22:AB22)+AVERAGE('auxiliar 13 sal'!AE22:AP22)+('auxiliar 13 sal'!G22*'DB Func'!BN21)+('auxiliar 13 sal'!G22*'DB Func'!BO21),IF('DB Func'!BQ21="2 Parcelas",(('auxiliar 13 sal'!G22/12*'DB Func'!GF21+AVERAGE('auxiliar 13 sal'!Q22:AB22)+AVERAGE('auxiliar 13 sal'!AE22:AP22)+'auxiliar 13 sal'!G22*'DB Func'!BN21+'auxiliar 13 sal'!G22*'DB Func'!BO21)/2))),0))</f>
        <v>0</v>
      </c>
      <c r="AK26" s="350">
        <f t="shared" ca="1" si="6"/>
        <v>0</v>
      </c>
      <c r="AL26" s="350">
        <f t="shared" ca="1" si="7"/>
        <v>0</v>
      </c>
      <c r="AM26" s="350">
        <f t="shared" ca="1" si="8"/>
        <v>0</v>
      </c>
      <c r="AN26" s="350">
        <f t="shared" ca="1" si="9"/>
        <v>0</v>
      </c>
      <c r="AO26" s="350">
        <f t="shared" ca="1" si="10"/>
        <v>0</v>
      </c>
      <c r="AP26" s="350">
        <f t="shared" ca="1" si="11"/>
        <v>0</v>
      </c>
      <c r="AQ26" s="350">
        <f t="shared" ca="1" si="12"/>
        <v>0</v>
      </c>
      <c r="AR26" s="350">
        <f>IF(OR(M26="",M26=0),0,((FJ26/220)*('Ho Ex'!$C$8+$AS$6))*M26)</f>
        <v>0</v>
      </c>
      <c r="AS26" s="350">
        <f>IF(OR(N26="",N26=0),0,((FJ26/220*('DB Func'!GD21+Lanc!$AS$6))*('Ho Ex'!$I$8+$AS$6))*(N26/52.5*60))</f>
        <v>0</v>
      </c>
      <c r="AT26" s="350">
        <f>IF(OR(M26="",M26=0),0,((FJ26/220)*('Ho Ex'!$J$8+$AS$6))*O26)</f>
        <v>0</v>
      </c>
      <c r="AU26" s="350">
        <f>IF(OR(M26="",M26=0),0,((FJ26/220)*('Ho Ex'!I32+$AS$6))*P26)</f>
        <v>0</v>
      </c>
      <c r="AV26" s="350">
        <f>IF(OR(M26="",M26=0),0,((FJ26/220)*('Ho Ex'!C23+$AS$6))*Q26)</f>
        <v>0</v>
      </c>
      <c r="AW26" s="350">
        <f ca="1">FJ26*'DB Func'!BN21</f>
        <v>0</v>
      </c>
      <c r="AX26" s="350">
        <f ca="1">FJ26*'DB Func'!BO21</f>
        <v>0</v>
      </c>
      <c r="AY26" s="364">
        <f ca="1">IF(FJ26=0,0,VLOOKUP(FJ26,'P Gerais'!$D$39:$G$41,3,TRUE)*Func19!$F$68)</f>
        <v>0</v>
      </c>
      <c r="AZ26" s="350">
        <f t="shared" si="13"/>
        <v>0</v>
      </c>
      <c r="BA26" s="350">
        <f ca="1">((FJ26-FL26-FK26+AZ26+AQ26+SUM(Z26:AA26)+SUM(AW26:AX26)+AK26)*IF('DB Func'!GG21="ok",'DB Func'!GD21,0))+(FJ26-FL26-FK26+AZ26+AQ26+SUM(Z26:AA26)+SUM(AW26:AX26))+AK26</f>
        <v>0</v>
      </c>
      <c r="BB26" s="355">
        <f ca="1">VLOOKUP(BA26,'P Gerais'!$D$22:$G$25,3,TRUE)</f>
        <v>0.08</v>
      </c>
      <c r="BC26" s="350">
        <f ca="1">IF(BA26&lt;'P Gerais'!$D$25,BA26*BB26,Lanc!BB26)</f>
        <v>0</v>
      </c>
      <c r="BD26" s="350">
        <f ca="1">BA26-BC26-('DB Func'!GB21*'P Gerais'!$D$35)</f>
        <v>0</v>
      </c>
      <c r="BE26" s="356">
        <f ca="1">VLOOKUP(BD26,'P Gerais'!$D$29:$F$33,3,TRUE)</f>
        <v>0</v>
      </c>
      <c r="BF26" s="350">
        <f t="shared" ca="1" si="14"/>
        <v>0</v>
      </c>
      <c r="BG26" s="350">
        <f ca="1">VLOOKUP(BD26,'P Gerais'!$D$29:$G$33,4,TRUE)</f>
        <v>0</v>
      </c>
      <c r="BH26" s="350">
        <f t="shared" ca="1" si="15"/>
        <v>0</v>
      </c>
      <c r="BI26" s="350">
        <f t="shared" ca="1" si="16"/>
        <v>0</v>
      </c>
      <c r="BJ26" s="348">
        <f ca="1">'DB Func'!G21</f>
        <v>0</v>
      </c>
      <c r="BK26" s="348">
        <f ca="1">'DB Func'!FW21</f>
        <v>0</v>
      </c>
      <c r="BL26" s="350">
        <f ca="1">D26*'P Gerais'!$D$13</f>
        <v>0</v>
      </c>
      <c r="BM26" s="350">
        <f ca="1">D26*'P Gerais'!$D$14</f>
        <v>0</v>
      </c>
      <c r="BN26" s="350">
        <f ca="1">D26*'P Gerais'!$D$16</f>
        <v>0</v>
      </c>
      <c r="BO26" s="350">
        <f ca="1">D26*'P Gerais'!$D$17</f>
        <v>0</v>
      </c>
      <c r="BP26" s="350">
        <f ca="1">D26*'P Gerais'!$D$18</f>
        <v>0</v>
      </c>
      <c r="BQ26" s="355">
        <f ca="1">VLOOKUP(D26,'P Gerais'!$D$22:$G$24,3,TRUE)</f>
        <v>0.08</v>
      </c>
      <c r="BR26" s="355">
        <f ca="1">VLOOKUP(D26,'P Gerais'!$D$29:$G$33,3,TRUE)</f>
        <v>0</v>
      </c>
      <c r="BS26" s="355">
        <f ca="1">'DB Func'!BN21</f>
        <v>0</v>
      </c>
      <c r="BT26" s="355">
        <f ca="1">'DB Func'!BO21</f>
        <v>0</v>
      </c>
      <c r="BU26" s="355">
        <f ca="1">'DB Func'!FX21</f>
        <v>0</v>
      </c>
      <c r="BV26" s="350">
        <f t="shared" ca="1" si="17"/>
        <v>-0.08</v>
      </c>
      <c r="BW26" s="350">
        <f ca="1">BV26-'DB Func'!GC21</f>
        <v>-0.08</v>
      </c>
      <c r="BX26" s="348">
        <f ca="1">IFERROR(VLOOKUP(BW26,'P Gerais'!$D$29:$G$33,3,TRUE)*BW26,0)</f>
        <v>0</v>
      </c>
      <c r="BY26" s="350">
        <f ca="1">IFERROR(BX26-VLOOKUP(BW26,'P Gerais'!$D$29:$H$33,4,TRUE),0)</f>
        <v>0</v>
      </c>
      <c r="BZ26" s="350">
        <f ca="1">D26*'DB Func'!GD21</f>
        <v>0</v>
      </c>
      <c r="CB26" s="350">
        <f t="shared" ca="1" si="18"/>
        <v>0</v>
      </c>
      <c r="CC26" s="350">
        <f t="shared" si="19"/>
        <v>0</v>
      </c>
      <c r="CD26" s="350">
        <f t="shared" si="20"/>
        <v>0</v>
      </c>
      <c r="CF26" s="348" t="str">
        <f t="shared" ca="1" si="21"/>
        <v>não</v>
      </c>
      <c r="CG26" s="348">
        <f ca="1">IF($CH$8=1,DAY('DB Func'!C21),0)</f>
        <v>0</v>
      </c>
      <c r="CH26" s="348">
        <f ca="1">IF(CI26=0,0,MONTH('DB Func'!C21))</f>
        <v>0</v>
      </c>
      <c r="CI26" s="348">
        <f ca="1">IF('P Gerais'!D24=YEAR('DB Func'!C21),YEAR('DB Func'!C21),0)</f>
        <v>0</v>
      </c>
      <c r="CJ26" s="352">
        <v>49</v>
      </c>
      <c r="CK26" s="349"/>
      <c r="CL26" s="348" t="str">
        <f ca="1">IF(ISERROR(HLOOKUP(CL24,$DS$7:$DY26,$DZ26,FALSE)),"N",HLOOKUP(CL24,$DS$7:$DY26,$DZ26,FALSE))</f>
        <v>N</v>
      </c>
      <c r="CM26" s="348" t="str">
        <f>IF(ISERROR(HLOOKUP(CM24,$DS$7:$DY26,$DZ26,FALSE)),"N",HLOOKUP(CM24,$DS$7:$DY26,$DZ26,FALSE))</f>
        <v>N</v>
      </c>
      <c r="CN26" s="348" t="str">
        <f ca="1">IF(ISERROR(HLOOKUP(CN24,$DS$7:$DY26,$DZ26,FALSE)),"N",HLOOKUP(CN24,$DS$7:$DY26,$DZ26,FALSE))</f>
        <v>N</v>
      </c>
      <c r="CO26" s="348" t="str">
        <f ca="1">IF(ISERROR(HLOOKUP(CO24,$DS$7:$DY26,$DZ26,FALSE)),"N",HLOOKUP(CO24,$DS$7:$DY26,$DZ26,FALSE))</f>
        <v>N</v>
      </c>
      <c r="CP26" s="348" t="str">
        <f ca="1">IF(ISERROR(HLOOKUP(CP24,$DS$7:$DY26,$DZ26,FALSE)),"N",HLOOKUP(CP24,$DS$7:$DY26,$DZ26,FALSE))</f>
        <v>N</v>
      </c>
      <c r="CQ26" s="348" t="str">
        <f ca="1">IF(ISERROR(HLOOKUP(CQ24,$DS$7:$DY26,$DZ26,FALSE)),"N",HLOOKUP(CQ24,$DS$7:$DY26,$DZ26,FALSE))</f>
        <v>N</v>
      </c>
      <c r="CR26" s="348" t="str">
        <f ca="1">IF(ISERROR(HLOOKUP(CR24,$DS$7:$DY26,$DZ26,FALSE)),"N",HLOOKUP(CR24,$DS$7:$DY26,$DZ26,FALSE))</f>
        <v>N</v>
      </c>
      <c r="CS26" s="348" t="str">
        <f ca="1">IF(ISERROR(HLOOKUP(CS24,$DS$7:$DY26,$DZ26,FALSE)),"N",HLOOKUP(CS24,$DS$7:$DY26,$DZ26,FALSE))</f>
        <v>N</v>
      </c>
      <c r="CT26" s="348" t="str">
        <f>IF(ISERROR(HLOOKUP(CT24,$DS$7:$DY26,$DZ26,FALSE)),"N",HLOOKUP(CT24,$DS$7:$DY26,$DZ26,FALSE))</f>
        <v>N</v>
      </c>
      <c r="CU26" s="348" t="str">
        <f ca="1">IF(ISERROR(HLOOKUP(CU24,$DS$7:$DY26,$DZ26,FALSE)),"N",HLOOKUP(CU24,$DS$7:$DY26,$DZ26,FALSE))</f>
        <v>N</v>
      </c>
      <c r="CV26" s="348" t="str">
        <f ca="1">IF(ISERROR(HLOOKUP(CV24,$DS$7:$DY26,$DZ26,FALSE)),"N",HLOOKUP(CV24,$DS$7:$DY26,$DZ26,FALSE))</f>
        <v>N</v>
      </c>
      <c r="CW26" s="348" t="str">
        <f ca="1">IF(ISERROR(HLOOKUP(CW24,$DS$7:$DY26,$DZ26,FALSE)),"N",HLOOKUP(CW24,$DS$7:$DY26,$DZ26,FALSE))</f>
        <v>N</v>
      </c>
      <c r="CX26" s="348" t="str">
        <f ca="1">IF(ISERROR(HLOOKUP(CX24,$DS$7:$DY26,$DZ26,FALSE)),"N",HLOOKUP(CX24,$DS$7:$DY26,$DZ26,FALSE))</f>
        <v>N</v>
      </c>
      <c r="CY26" s="348" t="str">
        <f ca="1">IF(ISERROR(HLOOKUP(CY24,$DS$7:$DY26,$DZ26,FALSE)),"N",HLOOKUP(CY24,$DS$7:$DY26,$DZ26,FALSE))</f>
        <v>N</v>
      </c>
      <c r="CZ26" s="348" t="str">
        <f ca="1">IF(ISERROR(HLOOKUP(CZ24,$DS$7:$DY26,$DZ26,FALSE)),"N",HLOOKUP(CZ24,$DS$7:$DY26,$DZ26,FALSE))</f>
        <v>N</v>
      </c>
      <c r="DA26" s="348" t="str">
        <f>IF(ISERROR(HLOOKUP(DA24,$DS$7:$DY26,$DZ26,FALSE)),"N",HLOOKUP(DA24,$DS$7:$DY26,$DZ26,FALSE))</f>
        <v>N</v>
      </c>
      <c r="DB26" s="348" t="str">
        <f ca="1">IF(ISERROR(HLOOKUP(DB24,$DS$7:$DY26,$DZ26,FALSE)),"N",HLOOKUP(DB24,$DS$7:$DY26,$DZ26,FALSE))</f>
        <v>N</v>
      </c>
      <c r="DC26" s="348" t="str">
        <f ca="1">IF(ISERROR(HLOOKUP(DC24,$DS$7:$DY26,$DZ26,FALSE)),"N",HLOOKUP(DC24,$DS$7:$DY26,$DZ26,FALSE))</f>
        <v>N</v>
      </c>
      <c r="DD26" s="348" t="str">
        <f ca="1">IF(ISERROR(HLOOKUP(DD24,$DS$7:$DY26,$DZ26,FALSE)),"N",HLOOKUP(DD24,$DS$7:$DY26,$DZ26,FALSE))</f>
        <v>N</v>
      </c>
      <c r="DE26" s="348" t="str">
        <f ca="1">IF(ISERROR(HLOOKUP(DE24,$DS$7:$DY26,$DZ26,FALSE)),"N",HLOOKUP(DE24,$DS$7:$DY26,$DZ26,FALSE))</f>
        <v>N</v>
      </c>
      <c r="DF26" s="348" t="str">
        <f ca="1">IF(ISERROR(HLOOKUP(DF24,$DS$7:$DY26,$DZ26,FALSE)),"N",HLOOKUP(DF24,$DS$7:$DY26,$DZ26,FALSE))</f>
        <v>N</v>
      </c>
      <c r="DG26" s="348" t="str">
        <f ca="1">IF(ISERROR(HLOOKUP(DG24,$DS$7:$DY26,$DZ26,FALSE)),"N",HLOOKUP(DG24,$DS$7:$DY26,$DZ26,FALSE))</f>
        <v>N</v>
      </c>
      <c r="DH26" s="348" t="str">
        <f>IF(ISERROR(HLOOKUP(DH24,$DS$7:$DY26,$DZ26,FALSE)),"N",HLOOKUP(DH24,$DS$7:$DY26,$DZ26,FALSE))</f>
        <v>N</v>
      </c>
      <c r="DI26" s="348" t="str">
        <f ca="1">IF(ISERROR(HLOOKUP(DI24,$DS$7:$DY26,$DZ26,FALSE)),"N",HLOOKUP(DI24,$DS$7:$DY26,$DZ26,FALSE))</f>
        <v>N</v>
      </c>
      <c r="DJ26" s="348" t="str">
        <f ca="1">IF(ISERROR(HLOOKUP(DJ24,$DS$7:$DY26,$DZ26,FALSE)),"N",HLOOKUP(DJ24,$DS$7:$DY26,$DZ26,FALSE))</f>
        <v>N</v>
      </c>
      <c r="DK26" s="348" t="str">
        <f ca="1">IF(ISERROR(HLOOKUP(DK24,$DS$7:$DY26,$DZ26,FALSE)),"N",HLOOKUP(DK24,$DS$7:$DY26,$DZ26,FALSE))</f>
        <v>N</v>
      </c>
      <c r="DL26" s="348" t="str">
        <f ca="1">IF(ISERROR(HLOOKUP(DL24,$DS$7:$DY26,$DZ26,FALSE)),"N",HLOOKUP(DL24,$DS$7:$DY26,$DZ26,FALSE))</f>
        <v>N</v>
      </c>
      <c r="DM26" s="348" t="str">
        <f ca="1">IF(ISERROR(HLOOKUP(DM24,$DS$7:$DY26,$DZ26,FALSE)),"N",HLOOKUP(DM24,$DS$7:$DY26,$DZ26,FALSE))</f>
        <v>N</v>
      </c>
      <c r="DN26" s="348" t="str">
        <f ca="1">IF(ISERROR(HLOOKUP(DN24,$DS$7:$DY26,$DZ26,FALSE)),"N",HLOOKUP(DN24,$DS$7:$DY26,$DZ26,FALSE))</f>
        <v>N</v>
      </c>
      <c r="DO26" s="348" t="str">
        <f>IF(ISERROR(HLOOKUP(DO24,$DS$7:$DY26,$DZ26,FALSE)),"N",HLOOKUP(DO24,$DS$7:$DY26,$DZ26,FALSE))</f>
        <v>N</v>
      </c>
      <c r="DP26" s="348" t="str">
        <f ca="1">IF(ISERROR(HLOOKUP(DP24,$DS$7:$DY26,$DZ26,FALSE)),"N",HLOOKUP(DP24,$DS$7:$DY26,$DZ26,FALSE))</f>
        <v>N</v>
      </c>
      <c r="DQ26" s="348">
        <f t="shared" ca="1" si="22"/>
        <v>0</v>
      </c>
      <c r="DR26" s="348">
        <f t="shared" ca="1" si="23"/>
        <v>31</v>
      </c>
      <c r="DS26" s="348" t="str">
        <f>IF('DB Func'!M21&gt;0,"S","N")</f>
        <v>N</v>
      </c>
      <c r="DT26" s="348" t="str">
        <f>IF('DB Func'!R21&gt;0,"S","N")</f>
        <v>N</v>
      </c>
      <c r="DU26" s="348" t="str">
        <f>IF('DB Func'!W21&gt;0,"S","N")</f>
        <v>N</v>
      </c>
      <c r="DV26" s="348" t="str">
        <f>IF('DB Func'!AB21&gt;0,"S","N")</f>
        <v>N</v>
      </c>
      <c r="DW26" s="348" t="str">
        <f>IF('DB Func'!AG21&gt;0,"S","N")</f>
        <v>N</v>
      </c>
      <c r="DX26" s="348" t="str">
        <f>IF('DB Func'!AL21&gt;0,"S","N")</f>
        <v>N</v>
      </c>
      <c r="DY26" s="348" t="str">
        <f>IF('DB Func'!AQ21&gt;0,"S","N")</f>
        <v>N</v>
      </c>
      <c r="DZ26" s="348">
        <v>20</v>
      </c>
      <c r="EA26" s="357">
        <f ca="1">'DB Func'!C21</f>
        <v>0</v>
      </c>
      <c r="EB26" s="348" t="str">
        <f t="shared" ca="1" si="33"/>
        <v>s</v>
      </c>
      <c r="EC26" s="348" t="str">
        <f t="shared" ca="1" si="33"/>
        <v>s</v>
      </c>
      <c r="ED26" s="348" t="str">
        <f t="shared" ca="1" si="33"/>
        <v>s</v>
      </c>
      <c r="EE26" s="348" t="str">
        <f t="shared" ca="1" si="33"/>
        <v>s</v>
      </c>
      <c r="EF26" s="348" t="str">
        <f t="shared" ca="1" si="33"/>
        <v>s</v>
      </c>
      <c r="EG26" s="348" t="str">
        <f t="shared" ca="1" si="33"/>
        <v>s</v>
      </c>
      <c r="EH26" s="348" t="str">
        <f t="shared" ca="1" si="33"/>
        <v>s</v>
      </c>
      <c r="EI26" s="348" t="str">
        <f t="shared" ca="1" si="33"/>
        <v>s</v>
      </c>
      <c r="EJ26" s="348" t="str">
        <f t="shared" ca="1" si="33"/>
        <v>s</v>
      </c>
      <c r="EK26" s="348" t="str">
        <f t="shared" ca="1" si="33"/>
        <v>s</v>
      </c>
      <c r="EL26" s="348" t="str">
        <f t="shared" ca="1" si="33"/>
        <v>s</v>
      </c>
      <c r="EM26" s="348" t="str">
        <f t="shared" ca="1" si="33"/>
        <v>s</v>
      </c>
      <c r="EN26" s="348" t="str">
        <f t="shared" ca="1" si="33"/>
        <v>s</v>
      </c>
      <c r="EO26" s="348" t="str">
        <f t="shared" ca="1" si="33"/>
        <v>s</v>
      </c>
      <c r="EP26" s="348" t="str">
        <f t="shared" ca="1" si="33"/>
        <v>s</v>
      </c>
      <c r="EQ26" s="348" t="str">
        <f t="shared" ca="1" si="33"/>
        <v>s</v>
      </c>
      <c r="ER26" s="348" t="str">
        <f t="shared" ca="1" si="32"/>
        <v>s</v>
      </c>
      <c r="ES26" s="348" t="str">
        <f t="shared" ca="1" si="32"/>
        <v>s</v>
      </c>
      <c r="ET26" s="348" t="str">
        <f t="shared" ca="1" si="32"/>
        <v>s</v>
      </c>
      <c r="EU26" s="348" t="str">
        <f t="shared" ca="1" si="32"/>
        <v>s</v>
      </c>
      <c r="EV26" s="348" t="str">
        <f t="shared" ca="1" si="25"/>
        <v>s</v>
      </c>
      <c r="EW26" s="348" t="str">
        <f t="shared" ca="1" si="32"/>
        <v>s</v>
      </c>
      <c r="EX26" s="348" t="str">
        <f t="shared" ca="1" si="32"/>
        <v>s</v>
      </c>
      <c r="EY26" s="348" t="str">
        <f t="shared" ca="1" si="32"/>
        <v>s</v>
      </c>
      <c r="EZ26" s="348" t="str">
        <f t="shared" ca="1" si="32"/>
        <v>s</v>
      </c>
      <c r="FA26" s="348" t="str">
        <f t="shared" ca="1" si="32"/>
        <v>s</v>
      </c>
      <c r="FB26" s="348" t="str">
        <f t="shared" ca="1" si="32"/>
        <v>s</v>
      </c>
      <c r="FC26" s="348" t="str">
        <f t="shared" ca="1" si="32"/>
        <v>s</v>
      </c>
      <c r="FD26" s="348" t="str">
        <f t="shared" ca="1" si="32"/>
        <v>s</v>
      </c>
      <c r="FE26" s="348" t="str">
        <f t="shared" ca="1" si="32"/>
        <v>s</v>
      </c>
      <c r="FF26" s="348" t="str">
        <f t="shared" ca="1" si="32"/>
        <v>s</v>
      </c>
      <c r="FG26" s="348">
        <f t="shared" ca="1" si="26"/>
        <v>31</v>
      </c>
      <c r="FH26" s="348">
        <f t="shared" ca="1" si="27"/>
        <v>0</v>
      </c>
      <c r="FI26" s="348" t="str">
        <f ca="1">IF(AND(YEAR(EA26)='P Gerais'!D24,MONTH(Lanc!EA26)=5,DAY(Lanc!EA26)&gt;1),"S","N")</f>
        <v>N</v>
      </c>
      <c r="FJ26" s="350">
        <f t="shared" ca="1" si="28"/>
        <v>0</v>
      </c>
      <c r="FK26" s="350">
        <f t="shared" si="29"/>
        <v>0</v>
      </c>
      <c r="FL26" s="359">
        <f t="shared" ca="1" si="30"/>
        <v>0</v>
      </c>
      <c r="FP26" s="349">
        <f ca="1">((FJ26-FL26-FK26+AZ26+AQ26+SUM(Z26:AA26)+SUM(AW26:AX26)+AK26)*IF('DB Func'!GG21="ok",'DB Func'!GD21,0))</f>
        <v>0</v>
      </c>
      <c r="FR26" s="361">
        <f t="shared" ca="1" si="31"/>
        <v>0</v>
      </c>
      <c r="GV26" s="49"/>
      <c r="GW26" s="49"/>
      <c r="GX26" s="49"/>
      <c r="GY26" s="49"/>
      <c r="GZ26" s="49"/>
      <c r="HA26" s="49"/>
      <c r="HB26" s="49"/>
      <c r="HC26" s="49"/>
    </row>
    <row r="27" spans="3:211" ht="30" customHeight="1" thickTop="1" thickBot="1">
      <c r="C27" s="154" t="str">
        <f ca="1">IF('DB Func'!B22="Funcionário 20","",'DB Func'!B22)</f>
        <v/>
      </c>
      <c r="D27" s="181">
        <f ca="1">'DB Func'!CH22</f>
        <v>0</v>
      </c>
      <c r="E27" s="156" t="str">
        <f ca="1">IF(C27="","-",IF(OR(terceiro!E27="MAI",terceiro!F27="MAI"),"Sim","Não"))</f>
        <v>-</v>
      </c>
      <c r="F27" s="182" t="str">
        <f ca="1">IF(C27="","-",IF(OR(Ferias!E27="MAI",Ferias!F27="MAI"),"Sim","Não"))</f>
        <v>-</v>
      </c>
      <c r="G27" s="182">
        <f ca="1">IF(C27="",0,IF(F27="Sim",IF(Ferias!E27="MAI",Ferias!I27,Ferias!J27),0))</f>
        <v>0</v>
      </c>
      <c r="H27" s="185"/>
      <c r="I27" s="185"/>
      <c r="J27" s="159">
        <f t="shared" ca="1" si="1"/>
        <v>0</v>
      </c>
      <c r="K27" s="152"/>
      <c r="L27" s="151"/>
      <c r="M27" s="189"/>
      <c r="N27" s="153"/>
      <c r="O27" s="48"/>
      <c r="P27" s="48"/>
      <c r="Q27" s="48"/>
      <c r="R27" s="49"/>
      <c r="S27" s="49"/>
      <c r="T27" s="49"/>
      <c r="U27" s="49"/>
      <c r="V27" s="49"/>
      <c r="W27" s="49"/>
      <c r="X27" s="49"/>
      <c r="Y27" s="49"/>
      <c r="Z27" s="49"/>
      <c r="AA27" s="49"/>
      <c r="AB27" s="48"/>
      <c r="AC27" s="48"/>
      <c r="AD27" s="49"/>
      <c r="AE27" s="49"/>
      <c r="AF27" s="314"/>
      <c r="AH27" s="155">
        <f ca="1">IF(AND('DB Func'!GE22="Abril",'DB Func'!BQ22="2 Parcelas"),(('auxiliar 13 sal'!G23/12*'DB Func'!GF22+AVERAGE('auxiliar 13 sal'!Q23:AB23)+AVERAGE('auxiliar 13 sal'!AE23:AP23)+'auxiliar 13 sal'!G23*'DB Func'!BN22+'auxiliar 13 sal'!G23*'DB Func'!BO22)/2),IF('DB Func'!GE22="Maio",IF('DB Func'!BQ22="Parcela Única",('auxiliar 13 sal'!G23/12*'DB Func'!GF22)+AVERAGE('auxiliar 13 sal'!Q23:AB23)+AVERAGE('auxiliar 13 sal'!AE23:AP23)+('auxiliar 13 sal'!G23*'DB Func'!BN22)+('auxiliar 13 sal'!G23*'DB Func'!BO22),IF('DB Func'!BQ22="2 Parcelas",(('auxiliar 13 sal'!G23/12*'DB Func'!GF22+AVERAGE('auxiliar 13 sal'!Q23:AB23)+AVERAGE('auxiliar 13 sal'!AE23:AP23)+'auxiliar 13 sal'!G23*'DB Func'!BN22+'auxiliar 13 sal'!G23*'DB Func'!BO22)/2))),0))</f>
        <v>0</v>
      </c>
      <c r="AK27" s="350">
        <f t="shared" ca="1" si="6"/>
        <v>0</v>
      </c>
      <c r="AL27" s="350">
        <f t="shared" ca="1" si="7"/>
        <v>0</v>
      </c>
      <c r="AM27" s="350">
        <f t="shared" ca="1" si="8"/>
        <v>0</v>
      </c>
      <c r="AN27" s="350">
        <f t="shared" ca="1" si="9"/>
        <v>0</v>
      </c>
      <c r="AO27" s="350">
        <f t="shared" ca="1" si="10"/>
        <v>0</v>
      </c>
      <c r="AP27" s="350">
        <f t="shared" ca="1" si="11"/>
        <v>0</v>
      </c>
      <c r="AQ27" s="350">
        <f t="shared" ca="1" si="12"/>
        <v>0</v>
      </c>
      <c r="AR27" s="350">
        <f>IF(OR(M27="",M27=0),0,((FJ27/220)*('Ho Ex'!$C$8+$AS$6))*M27)</f>
        <v>0</v>
      </c>
      <c r="AS27" s="350">
        <f>IF(OR(N27="",N27=0),0,((FJ27/220*('DB Func'!GD22+Lanc!$AS$6))*('Ho Ex'!$I$8+$AS$6))*(N27/52.5*60))</f>
        <v>0</v>
      </c>
      <c r="AT27" s="350">
        <f>IF(OR(M27="",M27=0),0,((FJ27/220)*('Ho Ex'!$J$8+$AS$6))*O27)</f>
        <v>0</v>
      </c>
      <c r="AU27" s="350">
        <f>IF(OR(M27="",M27=0),0,((FJ27/220)*('Ho Ex'!I33+$AS$6))*P27)</f>
        <v>0</v>
      </c>
      <c r="AV27" s="350">
        <f>IF(OR(M27="",M27=0),0,((FJ27/220)*('Ho Ex'!C24+$AS$6))*Q27)</f>
        <v>0</v>
      </c>
      <c r="AW27" s="350">
        <f ca="1">FJ27*'DB Func'!BN22</f>
        <v>0</v>
      </c>
      <c r="AX27" s="350">
        <f ca="1">FJ27*'DB Func'!BO22</f>
        <v>0</v>
      </c>
      <c r="AY27" s="364">
        <f ca="1">IF(FJ27=0,0,VLOOKUP(FJ27,'P Gerais'!$D$39:$G$41,3,TRUE)*Func20!$F$68)</f>
        <v>0</v>
      </c>
      <c r="AZ27" s="350">
        <f t="shared" si="13"/>
        <v>0</v>
      </c>
      <c r="BA27" s="350">
        <f ca="1">((FJ27-FL27-FK27+AZ27+AQ27+SUM(Z27:AA27)+SUM(AW27:AX27)+AK27)*IF('DB Func'!GG22="ok",'DB Func'!GD22,0))+(FJ27-FL27-FK27+AZ27+AQ27+SUM(Z27:AA27)+SUM(AW27:AX27))+AK27</f>
        <v>0</v>
      </c>
      <c r="BB27" s="355">
        <f ca="1">VLOOKUP(BA27,'P Gerais'!$D$22:$G$25,3,TRUE)</f>
        <v>0.08</v>
      </c>
      <c r="BC27" s="350">
        <f ca="1">IF(BA27&lt;'P Gerais'!$D$25,BA27*BB27,Lanc!BB27)</f>
        <v>0</v>
      </c>
      <c r="BD27" s="350">
        <f ca="1">BA27-BC27-('DB Func'!GB22*'P Gerais'!$D$35)</f>
        <v>0</v>
      </c>
      <c r="BE27" s="356">
        <f ca="1">VLOOKUP(BD27,'P Gerais'!$D$29:$F$33,3,TRUE)</f>
        <v>0</v>
      </c>
      <c r="BF27" s="350">
        <f t="shared" ca="1" si="14"/>
        <v>0</v>
      </c>
      <c r="BG27" s="350">
        <f ca="1">VLOOKUP(BD27,'P Gerais'!$D$29:$G$33,4,TRUE)</f>
        <v>0</v>
      </c>
      <c r="BH27" s="350">
        <f t="shared" ca="1" si="15"/>
        <v>0</v>
      </c>
      <c r="BI27" s="350">
        <f t="shared" ca="1" si="16"/>
        <v>0</v>
      </c>
      <c r="BJ27" s="348">
        <f ca="1">'DB Func'!G22</f>
        <v>0</v>
      </c>
      <c r="BK27" s="348">
        <f ca="1">'DB Func'!FW22</f>
        <v>0</v>
      </c>
      <c r="BL27" s="350">
        <f ca="1">D27*'P Gerais'!$D$13</f>
        <v>0</v>
      </c>
      <c r="BM27" s="350">
        <f ca="1">D27*'P Gerais'!$D$14</f>
        <v>0</v>
      </c>
      <c r="BN27" s="350">
        <f ca="1">D27*'P Gerais'!$D$16</f>
        <v>0</v>
      </c>
      <c r="BO27" s="350">
        <f ca="1">D27*'P Gerais'!$D$17</f>
        <v>0</v>
      </c>
      <c r="BP27" s="350">
        <f ca="1">D27*'P Gerais'!$D$18</f>
        <v>0</v>
      </c>
      <c r="BQ27" s="355">
        <f ca="1">VLOOKUP(D27,'P Gerais'!$D$22:$G$24,3,TRUE)</f>
        <v>0.08</v>
      </c>
      <c r="BR27" s="355">
        <f ca="1">VLOOKUP(D27,'P Gerais'!$D$29:$G$33,3,TRUE)</f>
        <v>0</v>
      </c>
      <c r="BS27" s="355">
        <f ca="1">'DB Func'!BN22</f>
        <v>0</v>
      </c>
      <c r="BT27" s="355">
        <f ca="1">'DB Func'!BO22</f>
        <v>0</v>
      </c>
      <c r="BU27" s="355">
        <f ca="1">'DB Func'!FX22</f>
        <v>0</v>
      </c>
      <c r="BV27" s="350">
        <f t="shared" ca="1" si="17"/>
        <v>-0.08</v>
      </c>
      <c r="BW27" s="350">
        <f ca="1">BV27-'DB Func'!GC22</f>
        <v>-0.08</v>
      </c>
      <c r="BX27" s="348">
        <f ca="1">IFERROR(VLOOKUP(BW27,'P Gerais'!$D$29:$G$33,3,TRUE)*BW27,0)</f>
        <v>0</v>
      </c>
      <c r="BY27" s="350">
        <f ca="1">IFERROR(BX27-VLOOKUP(BW27,'P Gerais'!$D$29:$H$33,4,TRUE),0)</f>
        <v>0</v>
      </c>
      <c r="BZ27" s="350">
        <f ca="1">D27*'DB Func'!GD22</f>
        <v>0</v>
      </c>
      <c r="CB27" s="350">
        <f t="shared" ca="1" si="18"/>
        <v>0</v>
      </c>
      <c r="CC27" s="350">
        <f t="shared" si="19"/>
        <v>0</v>
      </c>
      <c r="CD27" s="350">
        <f t="shared" si="20"/>
        <v>0</v>
      </c>
      <c r="CF27" s="348" t="str">
        <f t="shared" ca="1" si="21"/>
        <v>não</v>
      </c>
      <c r="CG27" s="348">
        <f ca="1">IF($CH$8=1,DAY('DB Func'!C22),0)</f>
        <v>0</v>
      </c>
      <c r="CH27" s="348">
        <f ca="1">IF(CI27=0,0,MONTH('DB Func'!C22))</f>
        <v>0</v>
      </c>
      <c r="CI27" s="348">
        <f ca="1">IF('P Gerais'!D25=YEAR('DB Func'!C22),YEAR('DB Func'!C22),0)</f>
        <v>0</v>
      </c>
      <c r="CJ27" s="352">
        <v>50</v>
      </c>
      <c r="CK27" s="349"/>
      <c r="CL27" s="348" t="str">
        <f>IF(ISERROR(HLOOKUP(CL25,$DS$7:$DY27,$DZ27,FALSE)),"N",HLOOKUP(CL25,$DS$7:$DY27,$DZ27,FALSE))</f>
        <v>N</v>
      </c>
      <c r="CM27" s="348" t="str">
        <f>IF(ISERROR(HLOOKUP(CM25,$DS$7:$DY27,$DZ27,FALSE)),"N",HLOOKUP(CM25,$DS$7:$DY27,$DZ27,FALSE))</f>
        <v>N</v>
      </c>
      <c r="CN27" s="348" t="str">
        <f>IF(ISERROR(HLOOKUP(CN25,$DS$7:$DY27,$DZ27,FALSE)),"N",HLOOKUP(CN25,$DS$7:$DY27,$DZ27,FALSE))</f>
        <v>N</v>
      </c>
      <c r="CO27" s="348" t="str">
        <f>IF(ISERROR(HLOOKUP(CO25,$DS$7:$DY27,$DZ27,FALSE)),"N",HLOOKUP(CO25,$DS$7:$DY27,$DZ27,FALSE))</f>
        <v>N</v>
      </c>
      <c r="CP27" s="348" t="str">
        <f>IF(ISERROR(HLOOKUP(CP25,$DS$7:$DY27,$DZ27,FALSE)),"N",HLOOKUP(CP25,$DS$7:$DY27,$DZ27,FALSE))</f>
        <v>N</v>
      </c>
      <c r="CQ27" s="348" t="str">
        <f>IF(ISERROR(HLOOKUP(CQ25,$DS$7:$DY27,$DZ27,FALSE)),"N",HLOOKUP(CQ25,$DS$7:$DY27,$DZ27,FALSE))</f>
        <v>N</v>
      </c>
      <c r="CR27" s="348" t="str">
        <f>IF(ISERROR(HLOOKUP(CR25,$DS$7:$DY27,$DZ27,FALSE)),"N",HLOOKUP(CR25,$DS$7:$DY27,$DZ27,FALSE))</f>
        <v>N</v>
      </c>
      <c r="CS27" s="348" t="str">
        <f>IF(ISERROR(HLOOKUP(CS25,$DS$7:$DY27,$DZ27,FALSE)),"N",HLOOKUP(CS25,$DS$7:$DY27,$DZ27,FALSE))</f>
        <v>N</v>
      </c>
      <c r="CT27" s="348" t="str">
        <f>IF(ISERROR(HLOOKUP(CT25,$DS$7:$DY27,$DZ27,FALSE)),"N",HLOOKUP(CT25,$DS$7:$DY27,$DZ27,FALSE))</f>
        <v>N</v>
      </c>
      <c r="CU27" s="348" t="str">
        <f>IF(ISERROR(HLOOKUP(CU25,$DS$7:$DY27,$DZ27,FALSE)),"N",HLOOKUP(CU25,$DS$7:$DY27,$DZ27,FALSE))</f>
        <v>N</v>
      </c>
      <c r="CV27" s="348" t="str">
        <f>IF(ISERROR(HLOOKUP(CV25,$DS$7:$DY27,$DZ27,FALSE)),"N",HLOOKUP(CV25,$DS$7:$DY27,$DZ27,FALSE))</f>
        <v>N</v>
      </c>
      <c r="CW27" s="348" t="str">
        <f>IF(ISERROR(HLOOKUP(CW25,$DS$7:$DY27,$DZ27,FALSE)),"N",HLOOKUP(CW25,$DS$7:$DY27,$DZ27,FALSE))</f>
        <v>N</v>
      </c>
      <c r="CX27" s="348" t="str">
        <f>IF(ISERROR(HLOOKUP(CX25,$DS$7:$DY27,$DZ27,FALSE)),"N",HLOOKUP(CX25,$DS$7:$DY27,$DZ27,FALSE))</f>
        <v>N</v>
      </c>
      <c r="CY27" s="348" t="str">
        <f>IF(ISERROR(HLOOKUP(CY25,$DS$7:$DY27,$DZ27,FALSE)),"N",HLOOKUP(CY25,$DS$7:$DY27,$DZ27,FALSE))</f>
        <v>N</v>
      </c>
      <c r="CZ27" s="348" t="str">
        <f>IF(ISERROR(HLOOKUP(CZ25,$DS$7:$DY27,$DZ27,FALSE)),"N",HLOOKUP(CZ25,$DS$7:$DY27,$DZ27,FALSE))</f>
        <v>N</v>
      </c>
      <c r="DA27" s="348" t="str">
        <f>IF(ISERROR(HLOOKUP(DA25,$DS$7:$DY27,$DZ27,FALSE)),"N",HLOOKUP(DA25,$DS$7:$DY27,$DZ27,FALSE))</f>
        <v>N</v>
      </c>
      <c r="DB27" s="348" t="str">
        <f>IF(ISERROR(HLOOKUP(DB25,$DS$7:$DY27,$DZ27,FALSE)),"N",HLOOKUP(DB25,$DS$7:$DY27,$DZ27,FALSE))</f>
        <v>N</v>
      </c>
      <c r="DC27" s="348" t="str">
        <f>IF(ISERROR(HLOOKUP(DC25,$DS$7:$DY27,$DZ27,FALSE)),"N",HLOOKUP(DC25,$DS$7:$DY27,$DZ27,FALSE))</f>
        <v>N</v>
      </c>
      <c r="DD27" s="348" t="str">
        <f>IF(ISERROR(HLOOKUP(DD25,$DS$7:$DY27,$DZ27,FALSE)),"N",HLOOKUP(DD25,$DS$7:$DY27,$DZ27,FALSE))</f>
        <v>N</v>
      </c>
      <c r="DE27" s="348" t="str">
        <f>IF(ISERROR(HLOOKUP(DE25,$DS$7:$DY27,$DZ27,FALSE)),"N",HLOOKUP(DE25,$DS$7:$DY27,$DZ27,FALSE))</f>
        <v>N</v>
      </c>
      <c r="DF27" s="348" t="str">
        <f>IF(ISERROR(HLOOKUP(DF25,$DS$7:$DY27,$DZ27,FALSE)),"N",HLOOKUP(DF25,$DS$7:$DY27,$DZ27,FALSE))</f>
        <v>N</v>
      </c>
      <c r="DG27" s="348" t="str">
        <f>IF(ISERROR(HLOOKUP(DG25,$DS$7:$DY27,$DZ27,FALSE)),"N",HLOOKUP(DG25,$DS$7:$DY27,$DZ27,FALSE))</f>
        <v>N</v>
      </c>
      <c r="DH27" s="348" t="str">
        <f>IF(ISERROR(HLOOKUP(DH25,$DS$7:$DY27,$DZ27,FALSE)),"N",HLOOKUP(DH25,$DS$7:$DY27,$DZ27,FALSE))</f>
        <v>N</v>
      </c>
      <c r="DI27" s="348" t="str">
        <f>IF(ISERROR(HLOOKUP(DI25,$DS$7:$DY27,$DZ27,FALSE)),"N",HLOOKUP(DI25,$DS$7:$DY27,$DZ27,FALSE))</f>
        <v>N</v>
      </c>
      <c r="DJ27" s="348" t="str">
        <f>IF(ISERROR(HLOOKUP(DJ25,$DS$7:$DY27,$DZ27,FALSE)),"N",HLOOKUP(DJ25,$DS$7:$DY27,$DZ27,FALSE))</f>
        <v>N</v>
      </c>
      <c r="DK27" s="348" t="str">
        <f>IF(ISERROR(HLOOKUP(DK25,$DS$7:$DY27,$DZ27,FALSE)),"N",HLOOKUP(DK25,$DS$7:$DY27,$DZ27,FALSE))</f>
        <v>N</v>
      </c>
      <c r="DL27" s="348" t="str">
        <f>IF(ISERROR(HLOOKUP(DL25,$DS$7:$DY27,$DZ27,FALSE)),"N",HLOOKUP(DL25,$DS$7:$DY27,$DZ27,FALSE))</f>
        <v>N</v>
      </c>
      <c r="DM27" s="348" t="str">
        <f>IF(ISERROR(HLOOKUP(DM25,$DS$7:$DY27,$DZ27,FALSE)),"N",HLOOKUP(DM25,$DS$7:$DY27,$DZ27,FALSE))</f>
        <v>N</v>
      </c>
      <c r="DN27" s="348" t="str">
        <f>IF(ISERROR(HLOOKUP(DN25,$DS$7:$DY27,$DZ27,FALSE)),"N",HLOOKUP(DN25,$DS$7:$DY27,$DZ27,FALSE))</f>
        <v>N</v>
      </c>
      <c r="DO27" s="348" t="str">
        <f>IF(ISERROR(HLOOKUP(DO25,$DS$7:$DY27,$DZ27,FALSE)),"N",HLOOKUP(DO25,$DS$7:$DY27,$DZ27,FALSE))</f>
        <v>N</v>
      </c>
      <c r="DP27" s="348" t="str">
        <f>IF(ISERROR(HLOOKUP(DP25,$DS$7:$DY27,$DZ27,FALSE)),"N",HLOOKUP(DP25,$DS$7:$DY27,$DZ27,FALSE))</f>
        <v>N</v>
      </c>
      <c r="DQ27" s="348">
        <f t="shared" si="22"/>
        <v>0</v>
      </c>
      <c r="DR27" s="348">
        <f t="shared" si="23"/>
        <v>31</v>
      </c>
      <c r="DS27" s="348" t="str">
        <f>IF('DB Func'!M22&gt;0,"S","N")</f>
        <v>N</v>
      </c>
      <c r="DT27" s="348" t="str">
        <f>IF('DB Func'!R22&gt;0,"S","N")</f>
        <v>N</v>
      </c>
      <c r="DU27" s="348" t="str">
        <f>IF('DB Func'!W22&gt;0,"S","N")</f>
        <v>N</v>
      </c>
      <c r="DV27" s="348" t="str">
        <f>IF('DB Func'!AB22&gt;0,"S","N")</f>
        <v>N</v>
      </c>
      <c r="DW27" s="348" t="str">
        <f>IF('DB Func'!AG22&gt;0,"S","N")</f>
        <v>N</v>
      </c>
      <c r="DX27" s="348" t="str">
        <f>IF('DB Func'!AL22&gt;0,"S","N")</f>
        <v>N</v>
      </c>
      <c r="DY27" s="348" t="str">
        <f>IF('DB Func'!AQ22&gt;0,"S","N")</f>
        <v>N</v>
      </c>
      <c r="DZ27" s="348">
        <v>21</v>
      </c>
      <c r="EA27" s="357">
        <f ca="1">'DB Func'!C22</f>
        <v>0</v>
      </c>
      <c r="EB27" s="348" t="str">
        <f t="shared" ca="1" si="33"/>
        <v>s</v>
      </c>
      <c r="EC27" s="348" t="str">
        <f t="shared" ca="1" si="33"/>
        <v>s</v>
      </c>
      <c r="ED27" s="348" t="str">
        <f t="shared" ca="1" si="33"/>
        <v>s</v>
      </c>
      <c r="EE27" s="348" t="str">
        <f t="shared" ca="1" si="33"/>
        <v>s</v>
      </c>
      <c r="EF27" s="348" t="str">
        <f t="shared" ca="1" si="33"/>
        <v>s</v>
      </c>
      <c r="EG27" s="348" t="str">
        <f t="shared" ca="1" si="33"/>
        <v>s</v>
      </c>
      <c r="EH27" s="348" t="str">
        <f t="shared" ca="1" si="33"/>
        <v>s</v>
      </c>
      <c r="EI27" s="348" t="str">
        <f t="shared" ca="1" si="33"/>
        <v>s</v>
      </c>
      <c r="EJ27" s="348" t="str">
        <f t="shared" ca="1" si="33"/>
        <v>s</v>
      </c>
      <c r="EK27" s="348" t="str">
        <f t="shared" ca="1" si="33"/>
        <v>s</v>
      </c>
      <c r="EL27" s="348" t="str">
        <f t="shared" ca="1" si="33"/>
        <v>s</v>
      </c>
      <c r="EM27" s="348" t="str">
        <f t="shared" ca="1" si="33"/>
        <v>s</v>
      </c>
      <c r="EN27" s="348" t="str">
        <f t="shared" ca="1" si="33"/>
        <v>s</v>
      </c>
      <c r="EO27" s="348" t="str">
        <f t="shared" ca="1" si="33"/>
        <v>s</v>
      </c>
      <c r="EP27" s="348" t="str">
        <f t="shared" ca="1" si="33"/>
        <v>s</v>
      </c>
      <c r="EQ27" s="348" t="str">
        <f t="shared" ca="1" si="33"/>
        <v>s</v>
      </c>
      <c r="ER27" s="348" t="str">
        <f t="shared" ca="1" si="32"/>
        <v>s</v>
      </c>
      <c r="ES27" s="348" t="str">
        <f t="shared" ca="1" si="32"/>
        <v>s</v>
      </c>
      <c r="ET27" s="348" t="str">
        <f t="shared" ca="1" si="32"/>
        <v>s</v>
      </c>
      <c r="EU27" s="348" t="str">
        <f t="shared" ca="1" si="32"/>
        <v>s</v>
      </c>
      <c r="EV27" s="348" t="str">
        <f t="shared" ca="1" si="25"/>
        <v>s</v>
      </c>
      <c r="EW27" s="348" t="str">
        <f t="shared" ca="1" si="32"/>
        <v>s</v>
      </c>
      <c r="EX27" s="348" t="str">
        <f t="shared" ca="1" si="32"/>
        <v>s</v>
      </c>
      <c r="EY27" s="348" t="str">
        <f t="shared" ca="1" si="32"/>
        <v>s</v>
      </c>
      <c r="EZ27" s="348" t="str">
        <f t="shared" ca="1" si="32"/>
        <v>s</v>
      </c>
      <c r="FA27" s="348" t="str">
        <f t="shared" ca="1" si="32"/>
        <v>s</v>
      </c>
      <c r="FB27" s="348" t="str">
        <f t="shared" ca="1" si="32"/>
        <v>s</v>
      </c>
      <c r="FC27" s="348" t="str">
        <f t="shared" ca="1" si="32"/>
        <v>s</v>
      </c>
      <c r="FD27" s="348" t="str">
        <f t="shared" ca="1" si="32"/>
        <v>s</v>
      </c>
      <c r="FE27" s="348" t="str">
        <f t="shared" ca="1" si="32"/>
        <v>s</v>
      </c>
      <c r="FF27" s="348" t="str">
        <f t="shared" ca="1" si="32"/>
        <v>s</v>
      </c>
      <c r="FG27" s="348">
        <f t="shared" ca="1" si="26"/>
        <v>31</v>
      </c>
      <c r="FH27" s="348">
        <f t="shared" ca="1" si="27"/>
        <v>0</v>
      </c>
      <c r="FI27" s="348" t="str">
        <f ca="1">IF(AND(YEAR(EA27)='P Gerais'!D25,MONTH(Lanc!EA27)=5,DAY(Lanc!EA27)&gt;1),"S","N")</f>
        <v>N</v>
      </c>
      <c r="FJ27" s="350">
        <f t="shared" ca="1" si="28"/>
        <v>0</v>
      </c>
      <c r="FK27" s="350">
        <f t="shared" si="29"/>
        <v>0</v>
      </c>
      <c r="FL27" s="359">
        <f t="shared" ca="1" si="30"/>
        <v>0</v>
      </c>
      <c r="FP27" s="349">
        <f ca="1">((FJ27-FL27-FK27+AZ27+AQ27+SUM(Z27:AA27)+SUM(AW27:AX27)+AK27)*IF('DB Func'!GG22="ok",'DB Func'!GD22,0))</f>
        <v>0</v>
      </c>
      <c r="FR27" s="361">
        <f t="shared" ca="1" si="31"/>
        <v>0</v>
      </c>
      <c r="GV27" s="49"/>
      <c r="GW27" s="49"/>
      <c r="GX27" s="49"/>
      <c r="GY27" s="49"/>
      <c r="GZ27" s="49"/>
      <c r="HA27" s="49"/>
      <c r="HB27" s="49"/>
      <c r="HC27" s="49"/>
    </row>
    <row r="28" spans="3:211" ht="30" customHeight="1" thickTop="1" thickBot="1">
      <c r="C28" s="154" t="str">
        <f ca="1">IF('DB Func'!B23="Funcionário 21","",'DB Func'!B23)</f>
        <v/>
      </c>
      <c r="D28" s="181">
        <f ca="1">'DB Func'!CH23</f>
        <v>0</v>
      </c>
      <c r="E28" s="156" t="str">
        <f ca="1">IF(C28="","-",IF(OR(terceiro!E28="MAI",terceiro!F28="MAI"),"Sim","Não"))</f>
        <v>-</v>
      </c>
      <c r="F28" s="182" t="str">
        <f ca="1">IF(C28="","-",IF(OR(Ferias!E28="MAI",Ferias!F28="MAI"),"Sim","Não"))</f>
        <v>-</v>
      </c>
      <c r="G28" s="182">
        <f ca="1">IF(C28="",0,IF(F28="Sim",IF(Ferias!E28="MAI",Ferias!I28,Ferias!J28),0))</f>
        <v>0</v>
      </c>
      <c r="H28" s="185"/>
      <c r="I28" s="185"/>
      <c r="J28" s="159">
        <f t="shared" ca="1" si="1"/>
        <v>0</v>
      </c>
      <c r="K28" s="152"/>
      <c r="L28" s="151"/>
      <c r="M28" s="189"/>
      <c r="N28" s="153"/>
      <c r="O28" s="48"/>
      <c r="P28" s="48"/>
      <c r="Q28" s="48"/>
      <c r="R28" s="49"/>
      <c r="S28" s="49"/>
      <c r="T28" s="49"/>
      <c r="U28" s="49"/>
      <c r="V28" s="49"/>
      <c r="W28" s="49"/>
      <c r="X28" s="49"/>
      <c r="Y28" s="49"/>
      <c r="Z28" s="49"/>
      <c r="AA28" s="49"/>
      <c r="AB28" s="48"/>
      <c r="AC28" s="48"/>
      <c r="AD28" s="49"/>
      <c r="AE28" s="49"/>
      <c r="AF28" s="314"/>
      <c r="AH28" s="155">
        <f ca="1">IF(AND('DB Func'!GE23="Abril",'DB Func'!BQ23="2 Parcelas"),(('auxiliar 13 sal'!G24/12*'DB Func'!GF23+AVERAGE('auxiliar 13 sal'!Q24:AB24)+AVERAGE('auxiliar 13 sal'!AE24:AP24)+'auxiliar 13 sal'!G24*'DB Func'!BN23+'auxiliar 13 sal'!G24*'DB Func'!BO23)/2),IF('DB Func'!GE23="Maio",IF('DB Func'!BQ23="Parcela Única",('auxiliar 13 sal'!G24/12*'DB Func'!GF23)+AVERAGE('auxiliar 13 sal'!Q24:AB24)+AVERAGE('auxiliar 13 sal'!AE24:AP24)+('auxiliar 13 sal'!G24*'DB Func'!BN23)+('auxiliar 13 sal'!G24*'DB Func'!BO23),IF('DB Func'!BQ23="2 Parcelas",(('auxiliar 13 sal'!G24/12*'DB Func'!GF23+AVERAGE('auxiliar 13 sal'!Q24:AB24)+AVERAGE('auxiliar 13 sal'!AE24:AP24)+'auxiliar 13 sal'!G24*'DB Func'!BN23+'auxiliar 13 sal'!G24*'DB Func'!BO23)/2))),0))</f>
        <v>0</v>
      </c>
      <c r="AK28" s="350">
        <f t="shared" ca="1" si="6"/>
        <v>0</v>
      </c>
      <c r="AL28" s="350">
        <f t="shared" ca="1" si="7"/>
        <v>0</v>
      </c>
      <c r="AM28" s="350">
        <f t="shared" ca="1" si="8"/>
        <v>0</v>
      </c>
      <c r="AN28" s="350">
        <f t="shared" ca="1" si="9"/>
        <v>0</v>
      </c>
      <c r="AO28" s="350">
        <f t="shared" ca="1" si="10"/>
        <v>0</v>
      </c>
      <c r="AP28" s="350">
        <f t="shared" ca="1" si="11"/>
        <v>0</v>
      </c>
      <c r="AQ28" s="350">
        <f t="shared" ca="1" si="12"/>
        <v>0</v>
      </c>
      <c r="AR28" s="350">
        <f>IF(OR(M28="",M28=0),0,((FJ28/220)*('Ho Ex'!$C$8+$AS$6))*M28)</f>
        <v>0</v>
      </c>
      <c r="AS28" s="350">
        <f>IF(OR(N28="",N28=0),0,((FJ28/220*('DB Func'!GD23+Lanc!$AS$6))*('Ho Ex'!$I$8+$AS$6))*(N28/52.5*60))</f>
        <v>0</v>
      </c>
      <c r="AT28" s="350">
        <f>IF(OR(M28="",M28=0),0,((FJ28/220)*('Ho Ex'!$J$8+$AS$6))*O28)</f>
        <v>0</v>
      </c>
      <c r="AU28" s="350">
        <f>IF(OR(M28="",M28=0),0,((FJ28/220)*('Ho Ex'!I34+$AS$6))*P28)</f>
        <v>0</v>
      </c>
      <c r="AV28" s="350">
        <f>IF(OR(M28="",M28=0),0,((FJ28/220)*('Ho Ex'!C34+$AS$6))*Q28)</f>
        <v>0</v>
      </c>
      <c r="AW28" s="350">
        <f ca="1">FJ28*'DB Func'!BN23</f>
        <v>0</v>
      </c>
      <c r="AX28" s="350">
        <f ca="1">FJ28*'DB Func'!BO23</f>
        <v>0</v>
      </c>
      <c r="AY28" s="364">
        <f ca="1">IF(FJ28=0,0,VLOOKUP(FJ28,'P Gerais'!$D$39:$G$41,3,TRUE)*Func21!$F$68)</f>
        <v>0</v>
      </c>
      <c r="AZ28" s="350">
        <f t="shared" si="13"/>
        <v>0</v>
      </c>
      <c r="BA28" s="350">
        <f ca="1">((FJ28-FL28-FK28+AZ28+AQ28+SUM(Z28:AA28)+SUM(AW28:AX28)+AK28)*IF('DB Func'!GG23="ok",'DB Func'!GD23,0))+(FJ28-FL28-FK28+AZ28+AQ28+SUM(Z28:AA28)+SUM(AW28:AX28))+AK28</f>
        <v>0</v>
      </c>
      <c r="BB28" s="355">
        <f ca="1">VLOOKUP(BA28,'P Gerais'!$D$22:$G$25,3,TRUE)</f>
        <v>0.08</v>
      </c>
      <c r="BC28" s="350">
        <f ca="1">IF(BA28&lt;'P Gerais'!$D$25,BA28*BB28,Lanc!BB28)</f>
        <v>0</v>
      </c>
      <c r="BD28" s="350">
        <f ca="1">BA28-BC28-('DB Func'!GB23*'P Gerais'!$D$35)</f>
        <v>0</v>
      </c>
      <c r="BE28" s="356">
        <f ca="1">VLOOKUP(BD28,'P Gerais'!$D$29:$F$33,3,TRUE)</f>
        <v>0</v>
      </c>
      <c r="BF28" s="350">
        <f t="shared" ca="1" si="14"/>
        <v>0</v>
      </c>
      <c r="BG28" s="350">
        <f ca="1">VLOOKUP(BD28,'P Gerais'!$D$29:$G$33,4,TRUE)</f>
        <v>0</v>
      </c>
      <c r="BH28" s="350">
        <f t="shared" ca="1" si="15"/>
        <v>0</v>
      </c>
      <c r="BI28" s="350">
        <f t="shared" ca="1" si="16"/>
        <v>0</v>
      </c>
      <c r="BJ28" s="348">
        <f ca="1">'DB Func'!G23</f>
        <v>0</v>
      </c>
      <c r="BK28" s="348">
        <f ca="1">'DB Func'!FW23</f>
        <v>0</v>
      </c>
      <c r="BL28" s="350">
        <f ca="1">D28*'P Gerais'!$D$13</f>
        <v>0</v>
      </c>
      <c r="BM28" s="350">
        <f ca="1">D28*'P Gerais'!$D$14</f>
        <v>0</v>
      </c>
      <c r="BN28" s="350">
        <f ca="1">D28*'P Gerais'!$D$16</f>
        <v>0</v>
      </c>
      <c r="BO28" s="350">
        <f ca="1">D28*'P Gerais'!$D$17</f>
        <v>0</v>
      </c>
      <c r="BP28" s="350">
        <f ca="1">D28*'P Gerais'!$D$18</f>
        <v>0</v>
      </c>
      <c r="BQ28" s="355">
        <f ca="1">VLOOKUP(D28,'P Gerais'!$D$22:$G$24,3,TRUE)</f>
        <v>0.08</v>
      </c>
      <c r="BR28" s="355">
        <f ca="1">VLOOKUP(D28,'P Gerais'!$D$29:$G$33,3,TRUE)</f>
        <v>0</v>
      </c>
      <c r="BS28" s="355">
        <f ca="1">'DB Func'!BN23</f>
        <v>0</v>
      </c>
      <c r="BT28" s="355">
        <f ca="1">'DB Func'!BO23</f>
        <v>0</v>
      </c>
      <c r="BU28" s="355">
        <f ca="1">'DB Func'!FX23</f>
        <v>0</v>
      </c>
      <c r="BV28" s="350">
        <f t="shared" ca="1" si="17"/>
        <v>-0.08</v>
      </c>
      <c r="BW28" s="350">
        <f ca="1">BV28-'DB Func'!GC23</f>
        <v>-0.08</v>
      </c>
      <c r="BX28" s="348">
        <f ca="1">IFERROR(VLOOKUP(BW28,'P Gerais'!$D$29:$G$33,3,TRUE)*BW28,0)</f>
        <v>0</v>
      </c>
      <c r="BY28" s="350">
        <f ca="1">IFERROR(BX28-VLOOKUP(BW28,'P Gerais'!$D$29:$H$33,4,TRUE),0)</f>
        <v>0</v>
      </c>
      <c r="BZ28" s="350">
        <f ca="1">D28*'DB Func'!GD23</f>
        <v>0</v>
      </c>
      <c r="CB28" s="350">
        <f t="shared" ca="1" si="18"/>
        <v>0</v>
      </c>
      <c r="CC28" s="350">
        <f t="shared" si="19"/>
        <v>0</v>
      </c>
      <c r="CD28" s="350">
        <f t="shared" si="20"/>
        <v>0</v>
      </c>
      <c r="CF28" s="348" t="str">
        <f t="shared" ca="1" si="21"/>
        <v>não</v>
      </c>
      <c r="CG28" s="348">
        <f ca="1">IF($CH$8=1,DAY('DB Func'!C23),0)</f>
        <v>0</v>
      </c>
      <c r="CH28" s="348">
        <f ca="1">IF(CI28=0,0,MONTH('DB Func'!C23))</f>
        <v>0</v>
      </c>
      <c r="CI28" s="348">
        <f ca="1">IF('P Gerais'!D26=YEAR('DB Func'!C23),YEAR('DB Func'!C23),0)</f>
        <v>0</v>
      </c>
      <c r="CJ28" s="352">
        <v>51</v>
      </c>
      <c r="CK28" s="349"/>
      <c r="CL28" s="348" t="str">
        <f ca="1">IF(ISERROR(HLOOKUP(CL26,$DS$7:$DY28,$DZ28,FALSE)),"N",HLOOKUP(CL26,$DS$7:$DY28,$DZ28,FALSE))</f>
        <v>N</v>
      </c>
      <c r="CM28" s="348" t="str">
        <f>IF(ISERROR(HLOOKUP(CM26,$DS$7:$DY28,$DZ28,FALSE)),"N",HLOOKUP(CM26,$DS$7:$DY28,$DZ28,FALSE))</f>
        <v>N</v>
      </c>
      <c r="CN28" s="348" t="str">
        <f ca="1">IF(ISERROR(HLOOKUP(CN26,$DS$7:$DY28,$DZ28,FALSE)),"N",HLOOKUP(CN26,$DS$7:$DY28,$DZ28,FALSE))</f>
        <v>N</v>
      </c>
      <c r="CO28" s="348" t="str">
        <f ca="1">IF(ISERROR(HLOOKUP(CO26,$DS$7:$DY28,$DZ28,FALSE)),"N",HLOOKUP(CO26,$DS$7:$DY28,$DZ28,FALSE))</f>
        <v>N</v>
      </c>
      <c r="CP28" s="348" t="str">
        <f ca="1">IF(ISERROR(HLOOKUP(CP26,$DS$7:$DY28,$DZ28,FALSE)),"N",HLOOKUP(CP26,$DS$7:$DY28,$DZ28,FALSE))</f>
        <v>N</v>
      </c>
      <c r="CQ28" s="348" t="str">
        <f ca="1">IF(ISERROR(HLOOKUP(CQ26,$DS$7:$DY28,$DZ28,FALSE)),"N",HLOOKUP(CQ26,$DS$7:$DY28,$DZ28,FALSE))</f>
        <v>N</v>
      </c>
      <c r="CR28" s="348" t="str">
        <f ca="1">IF(ISERROR(HLOOKUP(CR26,$DS$7:$DY28,$DZ28,FALSE)),"N",HLOOKUP(CR26,$DS$7:$DY28,$DZ28,FALSE))</f>
        <v>N</v>
      </c>
      <c r="CS28" s="348" t="str">
        <f ca="1">IF(ISERROR(HLOOKUP(CS26,$DS$7:$DY28,$DZ28,FALSE)),"N",HLOOKUP(CS26,$DS$7:$DY28,$DZ28,FALSE))</f>
        <v>N</v>
      </c>
      <c r="CT28" s="348" t="str">
        <f>IF(ISERROR(HLOOKUP(CT26,$DS$7:$DY28,$DZ28,FALSE)),"N",HLOOKUP(CT26,$DS$7:$DY28,$DZ28,FALSE))</f>
        <v>N</v>
      </c>
      <c r="CU28" s="348" t="str">
        <f ca="1">IF(ISERROR(HLOOKUP(CU26,$DS$7:$DY28,$DZ28,FALSE)),"N",HLOOKUP(CU26,$DS$7:$DY28,$DZ28,FALSE))</f>
        <v>N</v>
      </c>
      <c r="CV28" s="348" t="str">
        <f ca="1">IF(ISERROR(HLOOKUP(CV26,$DS$7:$DY28,$DZ28,FALSE)),"N",HLOOKUP(CV26,$DS$7:$DY28,$DZ28,FALSE))</f>
        <v>N</v>
      </c>
      <c r="CW28" s="348" t="str">
        <f ca="1">IF(ISERROR(HLOOKUP(CW26,$DS$7:$DY28,$DZ28,FALSE)),"N",HLOOKUP(CW26,$DS$7:$DY28,$DZ28,FALSE))</f>
        <v>N</v>
      </c>
      <c r="CX28" s="348" t="str">
        <f ca="1">IF(ISERROR(HLOOKUP(CX26,$DS$7:$DY28,$DZ28,FALSE)),"N",HLOOKUP(CX26,$DS$7:$DY28,$DZ28,FALSE))</f>
        <v>N</v>
      </c>
      <c r="CY28" s="348" t="str">
        <f ca="1">IF(ISERROR(HLOOKUP(CY26,$DS$7:$DY28,$DZ28,FALSE)),"N",HLOOKUP(CY26,$DS$7:$DY28,$DZ28,FALSE))</f>
        <v>N</v>
      </c>
      <c r="CZ28" s="348" t="str">
        <f ca="1">IF(ISERROR(HLOOKUP(CZ26,$DS$7:$DY28,$DZ28,FALSE)),"N",HLOOKUP(CZ26,$DS$7:$DY28,$DZ28,FALSE))</f>
        <v>N</v>
      </c>
      <c r="DA28" s="348" t="str">
        <f>IF(ISERROR(HLOOKUP(DA26,$DS$7:$DY28,$DZ28,FALSE)),"N",HLOOKUP(DA26,$DS$7:$DY28,$DZ28,FALSE))</f>
        <v>N</v>
      </c>
      <c r="DB28" s="348" t="str">
        <f ca="1">IF(ISERROR(HLOOKUP(DB26,$DS$7:$DY28,$DZ28,FALSE)),"N",HLOOKUP(DB26,$DS$7:$DY28,$DZ28,FALSE))</f>
        <v>N</v>
      </c>
      <c r="DC28" s="348" t="str">
        <f ca="1">IF(ISERROR(HLOOKUP(DC26,$DS$7:$DY28,$DZ28,FALSE)),"N",HLOOKUP(DC26,$DS$7:$DY28,$DZ28,FALSE))</f>
        <v>N</v>
      </c>
      <c r="DD28" s="348" t="str">
        <f ca="1">IF(ISERROR(HLOOKUP(DD26,$DS$7:$DY28,$DZ28,FALSE)),"N",HLOOKUP(DD26,$DS$7:$DY28,$DZ28,FALSE))</f>
        <v>N</v>
      </c>
      <c r="DE28" s="348" t="str">
        <f ca="1">IF(ISERROR(HLOOKUP(DE26,$DS$7:$DY28,$DZ28,FALSE)),"N",HLOOKUP(DE26,$DS$7:$DY28,$DZ28,FALSE))</f>
        <v>N</v>
      </c>
      <c r="DF28" s="348" t="str">
        <f ca="1">IF(ISERROR(HLOOKUP(DF26,$DS$7:$DY28,$DZ28,FALSE)),"N",HLOOKUP(DF26,$DS$7:$DY28,$DZ28,FALSE))</f>
        <v>N</v>
      </c>
      <c r="DG28" s="348" t="str">
        <f ca="1">IF(ISERROR(HLOOKUP(DG26,$DS$7:$DY28,$DZ28,FALSE)),"N",HLOOKUP(DG26,$DS$7:$DY28,$DZ28,FALSE))</f>
        <v>N</v>
      </c>
      <c r="DH28" s="348" t="str">
        <f>IF(ISERROR(HLOOKUP(DH26,$DS$7:$DY28,$DZ28,FALSE)),"N",HLOOKUP(DH26,$DS$7:$DY28,$DZ28,FALSE))</f>
        <v>N</v>
      </c>
      <c r="DI28" s="348" t="str">
        <f ca="1">IF(ISERROR(HLOOKUP(DI26,$DS$7:$DY28,$DZ28,FALSE)),"N",HLOOKUP(DI26,$DS$7:$DY28,$DZ28,FALSE))</f>
        <v>N</v>
      </c>
      <c r="DJ28" s="348" t="str">
        <f ca="1">IF(ISERROR(HLOOKUP(DJ26,$DS$7:$DY28,$DZ28,FALSE)),"N",HLOOKUP(DJ26,$DS$7:$DY28,$DZ28,FALSE))</f>
        <v>N</v>
      </c>
      <c r="DK28" s="348" t="str">
        <f ca="1">IF(ISERROR(HLOOKUP(DK26,$DS$7:$DY28,$DZ28,FALSE)),"N",HLOOKUP(DK26,$DS$7:$DY28,$DZ28,FALSE))</f>
        <v>N</v>
      </c>
      <c r="DL28" s="348" t="str">
        <f ca="1">IF(ISERROR(HLOOKUP(DL26,$DS$7:$DY28,$DZ28,FALSE)),"N",HLOOKUP(DL26,$DS$7:$DY28,$DZ28,FALSE))</f>
        <v>N</v>
      </c>
      <c r="DM28" s="348" t="str">
        <f ca="1">IF(ISERROR(HLOOKUP(DM26,$DS$7:$DY28,$DZ28,FALSE)),"N",HLOOKUP(DM26,$DS$7:$DY28,$DZ28,FALSE))</f>
        <v>N</v>
      </c>
      <c r="DN28" s="348" t="str">
        <f ca="1">IF(ISERROR(HLOOKUP(DN26,$DS$7:$DY28,$DZ28,FALSE)),"N",HLOOKUP(DN26,$DS$7:$DY28,$DZ28,FALSE))</f>
        <v>N</v>
      </c>
      <c r="DO28" s="348" t="str">
        <f>IF(ISERROR(HLOOKUP(DO26,$DS$7:$DY28,$DZ28,FALSE)),"N",HLOOKUP(DO26,$DS$7:$DY28,$DZ28,FALSE))</f>
        <v>N</v>
      </c>
      <c r="DP28" s="348" t="str">
        <f ca="1">IF(ISERROR(HLOOKUP(DP26,$DS$7:$DY28,$DZ28,FALSE)),"N",HLOOKUP(DP26,$DS$7:$DY28,$DZ28,FALSE))</f>
        <v>N</v>
      </c>
      <c r="DQ28" s="348">
        <f t="shared" ca="1" si="22"/>
        <v>0</v>
      </c>
      <c r="DR28" s="348">
        <f t="shared" ca="1" si="23"/>
        <v>31</v>
      </c>
      <c r="DS28" s="348" t="str">
        <f>IF('DB Func'!M23&gt;0,"S","N")</f>
        <v>N</v>
      </c>
      <c r="DT28" s="348" t="str">
        <f>IF('DB Func'!R23&gt;0,"S","N")</f>
        <v>N</v>
      </c>
      <c r="DU28" s="348" t="str">
        <f>IF('DB Func'!W23&gt;0,"S","N")</f>
        <v>N</v>
      </c>
      <c r="DV28" s="348" t="str">
        <f>IF('DB Func'!AB23&gt;0,"S","N")</f>
        <v>N</v>
      </c>
      <c r="DW28" s="348" t="str">
        <f>IF('DB Func'!AG23&gt;0,"S","N")</f>
        <v>N</v>
      </c>
      <c r="DX28" s="348" t="str">
        <f>IF('DB Func'!AL23&gt;0,"S","N")</f>
        <v>N</v>
      </c>
      <c r="DY28" s="348" t="str">
        <f>IF('DB Func'!AQ23&gt;0,"S","N")</f>
        <v>N</v>
      </c>
      <c r="DZ28" s="348">
        <v>22</v>
      </c>
      <c r="EA28" s="357">
        <f ca="1">'DB Func'!C23</f>
        <v>0</v>
      </c>
      <c r="EB28" s="348" t="str">
        <f t="shared" ca="1" si="33"/>
        <v>s</v>
      </c>
      <c r="EC28" s="348" t="str">
        <f t="shared" ca="1" si="33"/>
        <v>s</v>
      </c>
      <c r="ED28" s="348" t="str">
        <f t="shared" ca="1" si="33"/>
        <v>s</v>
      </c>
      <c r="EE28" s="348" t="str">
        <f t="shared" ca="1" si="33"/>
        <v>s</v>
      </c>
      <c r="EF28" s="348" t="str">
        <f t="shared" ca="1" si="33"/>
        <v>s</v>
      </c>
      <c r="EG28" s="348" t="str">
        <f t="shared" ca="1" si="33"/>
        <v>s</v>
      </c>
      <c r="EH28" s="348" t="str">
        <f t="shared" ca="1" si="33"/>
        <v>s</v>
      </c>
      <c r="EI28" s="348" t="str">
        <f t="shared" ca="1" si="33"/>
        <v>s</v>
      </c>
      <c r="EJ28" s="348" t="str">
        <f t="shared" ca="1" si="33"/>
        <v>s</v>
      </c>
      <c r="EK28" s="348" t="str">
        <f t="shared" ca="1" si="33"/>
        <v>s</v>
      </c>
      <c r="EL28" s="348" t="str">
        <f t="shared" ca="1" si="33"/>
        <v>s</v>
      </c>
      <c r="EM28" s="348" t="str">
        <f t="shared" ca="1" si="33"/>
        <v>s</v>
      </c>
      <c r="EN28" s="348" t="str">
        <f t="shared" ca="1" si="33"/>
        <v>s</v>
      </c>
      <c r="EO28" s="348" t="str">
        <f t="shared" ca="1" si="33"/>
        <v>s</v>
      </c>
      <c r="EP28" s="348" t="str">
        <f t="shared" ca="1" si="33"/>
        <v>s</v>
      </c>
      <c r="EQ28" s="348" t="str">
        <f t="shared" ca="1" si="33"/>
        <v>s</v>
      </c>
      <c r="ER28" s="348" t="str">
        <f t="shared" ca="1" si="32"/>
        <v>s</v>
      </c>
      <c r="ES28" s="348" t="str">
        <f t="shared" ca="1" si="32"/>
        <v>s</v>
      </c>
      <c r="ET28" s="348" t="str">
        <f t="shared" ca="1" si="32"/>
        <v>s</v>
      </c>
      <c r="EU28" s="348" t="str">
        <f t="shared" ca="1" si="32"/>
        <v>s</v>
      </c>
      <c r="EV28" s="348" t="str">
        <f t="shared" ca="1" si="25"/>
        <v>s</v>
      </c>
      <c r="EW28" s="348" t="str">
        <f t="shared" ca="1" si="32"/>
        <v>s</v>
      </c>
      <c r="EX28" s="348" t="str">
        <f t="shared" ca="1" si="32"/>
        <v>s</v>
      </c>
      <c r="EY28" s="348" t="str">
        <f t="shared" ca="1" si="32"/>
        <v>s</v>
      </c>
      <c r="EZ28" s="348" t="str">
        <f t="shared" ca="1" si="32"/>
        <v>s</v>
      </c>
      <c r="FA28" s="348" t="str">
        <f t="shared" ca="1" si="32"/>
        <v>s</v>
      </c>
      <c r="FB28" s="348" t="str">
        <f t="shared" ca="1" si="32"/>
        <v>s</v>
      </c>
      <c r="FC28" s="348" t="str">
        <f t="shared" ca="1" si="32"/>
        <v>s</v>
      </c>
      <c r="FD28" s="348" t="str">
        <f t="shared" ca="1" si="32"/>
        <v>s</v>
      </c>
      <c r="FE28" s="348" t="str">
        <f t="shared" ca="1" si="32"/>
        <v>s</v>
      </c>
      <c r="FF28" s="348" t="str">
        <f t="shared" ca="1" si="32"/>
        <v>s</v>
      </c>
      <c r="FG28" s="348">
        <f t="shared" ca="1" si="26"/>
        <v>31</v>
      </c>
      <c r="FH28" s="348">
        <f t="shared" ca="1" si="27"/>
        <v>0</v>
      </c>
      <c r="FI28" s="348" t="str">
        <f ca="1">IF(AND(YEAR(EA28)='P Gerais'!D26,MONTH(Lanc!EA28)=5,DAY(Lanc!EA28)&gt;1),"S","N")</f>
        <v>N</v>
      </c>
      <c r="FJ28" s="350">
        <f t="shared" ca="1" si="28"/>
        <v>0</v>
      </c>
      <c r="FK28" s="350">
        <f t="shared" si="29"/>
        <v>0</v>
      </c>
      <c r="FL28" s="359">
        <f t="shared" ca="1" si="30"/>
        <v>0</v>
      </c>
      <c r="FP28" s="349">
        <f ca="1">((FJ28-FL28-FK28+AZ28+AQ28+SUM(Z28:AA28)+SUM(AW28:AX28)+AK28)*IF('DB Func'!GG23="ok",'DB Func'!GD23,0))</f>
        <v>0</v>
      </c>
      <c r="FR28" s="361">
        <f t="shared" ca="1" si="31"/>
        <v>0</v>
      </c>
      <c r="GV28" s="49"/>
      <c r="GW28" s="49"/>
      <c r="GX28" s="49"/>
      <c r="GY28" s="49"/>
      <c r="GZ28" s="49"/>
      <c r="HA28" s="49"/>
      <c r="HB28" s="49"/>
      <c r="HC28" s="49"/>
    </row>
    <row r="29" spans="3:211" ht="30" customHeight="1" thickTop="1" thickBot="1">
      <c r="C29" s="154" t="str">
        <f ca="1">IF('DB Func'!B24="Funcionário 22","",'DB Func'!B24)</f>
        <v/>
      </c>
      <c r="D29" s="181">
        <f ca="1">'DB Func'!CH24</f>
        <v>0</v>
      </c>
      <c r="E29" s="156" t="str">
        <f ca="1">IF(C29="","-",IF(OR(terceiro!E29="MAI",terceiro!F29="MAI"),"Sim","Não"))</f>
        <v>-</v>
      </c>
      <c r="F29" s="182" t="str">
        <f ca="1">IF(C29="","-",IF(OR(Ferias!E29="MAI",Ferias!F29="MAI"),"Sim","Não"))</f>
        <v>-</v>
      </c>
      <c r="G29" s="182">
        <f ca="1">IF(C29="",0,IF(F29="Sim",IF(Ferias!E29="MAI",Ferias!I29,Ferias!J29),0))</f>
        <v>0</v>
      </c>
      <c r="H29" s="185"/>
      <c r="I29" s="185"/>
      <c r="J29" s="159">
        <f t="shared" ca="1" si="1"/>
        <v>0</v>
      </c>
      <c r="K29" s="152"/>
      <c r="L29" s="151"/>
      <c r="M29" s="189"/>
      <c r="N29" s="153"/>
      <c r="O29" s="48"/>
      <c r="P29" s="48"/>
      <c r="Q29" s="48"/>
      <c r="R29" s="49"/>
      <c r="S29" s="49"/>
      <c r="T29" s="49"/>
      <c r="U29" s="49"/>
      <c r="V29" s="49"/>
      <c r="W29" s="49"/>
      <c r="X29" s="49"/>
      <c r="Y29" s="49"/>
      <c r="Z29" s="49"/>
      <c r="AA29" s="49"/>
      <c r="AB29" s="48"/>
      <c r="AC29" s="48"/>
      <c r="AD29" s="49"/>
      <c r="AE29" s="49"/>
      <c r="AF29" s="314"/>
      <c r="AH29" s="155">
        <f ca="1">IF(AND('DB Func'!GE24="Abril",'DB Func'!BQ24="2 Parcelas"),(('auxiliar 13 sal'!G25/12*'DB Func'!GF24+AVERAGE('auxiliar 13 sal'!Q25:AB25)+AVERAGE('auxiliar 13 sal'!AE25:AP25)+'auxiliar 13 sal'!G25*'DB Func'!BN24+'auxiliar 13 sal'!G25*'DB Func'!BO24)/2),IF('DB Func'!GE24="Maio",IF('DB Func'!BQ24="Parcela Única",('auxiliar 13 sal'!G25/12*'DB Func'!GF24)+AVERAGE('auxiliar 13 sal'!Q25:AB25)+AVERAGE('auxiliar 13 sal'!AE25:AP25)+('auxiliar 13 sal'!G25*'DB Func'!BN24)+('auxiliar 13 sal'!G25*'DB Func'!BO24),IF('DB Func'!BQ24="2 Parcelas",(('auxiliar 13 sal'!G25/12*'DB Func'!GF24+AVERAGE('auxiliar 13 sal'!Q25:AB25)+AVERAGE('auxiliar 13 sal'!AE25:AP25)+'auxiliar 13 sal'!G25*'DB Func'!BN24+'auxiliar 13 sal'!G25*'DB Func'!BO24)/2))),0))</f>
        <v>0</v>
      </c>
      <c r="AK29" s="350">
        <f t="shared" ca="1" si="6"/>
        <v>0</v>
      </c>
      <c r="AL29" s="350">
        <f t="shared" ca="1" si="7"/>
        <v>0</v>
      </c>
      <c r="AM29" s="350">
        <f t="shared" ca="1" si="8"/>
        <v>0</v>
      </c>
      <c r="AN29" s="350">
        <f t="shared" ca="1" si="9"/>
        <v>0</v>
      </c>
      <c r="AO29" s="350">
        <f t="shared" ca="1" si="10"/>
        <v>0</v>
      </c>
      <c r="AP29" s="350">
        <f t="shared" ca="1" si="11"/>
        <v>0</v>
      </c>
      <c r="AQ29" s="350">
        <f t="shared" ca="1" si="12"/>
        <v>0</v>
      </c>
      <c r="AR29" s="350">
        <f>IF(OR(M29="",M29=0),0,((FJ29/220)*('Ho Ex'!$C$8+$AS$6))*M29)</f>
        <v>0</v>
      </c>
      <c r="AS29" s="350">
        <f>IF(OR(N29="",N29=0),0,((FJ29/220*('DB Func'!GD24+Lanc!$AS$6))*('Ho Ex'!$I$8+$AS$6))*(N29/52.5*60))</f>
        <v>0</v>
      </c>
      <c r="AT29" s="350">
        <f>IF(OR(M29="",M29=0),0,((FJ29/220)*('Ho Ex'!$J$8+$AS$6))*O29)</f>
        <v>0</v>
      </c>
      <c r="AU29" s="350">
        <f>IF(OR(M29="",M29=0),0,((FJ29/220)*('Ho Ex'!I35+$AS$6))*P29)</f>
        <v>0</v>
      </c>
      <c r="AV29" s="350">
        <f>IF(OR(M29="",M29=0),0,((FJ29/220)*('Ho Ex'!C35+$AS$6))*Q29)</f>
        <v>0</v>
      </c>
      <c r="AW29" s="350">
        <f ca="1">FJ29*'DB Func'!BN24</f>
        <v>0</v>
      </c>
      <c r="AX29" s="350">
        <f ca="1">FJ29*'DB Func'!BO24</f>
        <v>0</v>
      </c>
      <c r="AY29" s="364">
        <f ca="1">IF(FJ29=0,0,VLOOKUP(FJ29,'P Gerais'!$D$39:$G$41,3,TRUE)*Func22!$F$68)</f>
        <v>0</v>
      </c>
      <c r="AZ29" s="350">
        <f t="shared" si="13"/>
        <v>0</v>
      </c>
      <c r="BA29" s="350">
        <f ca="1">((FJ29-FL29-FK29+AZ29+AQ29+SUM(Z29:AA29)+SUM(AW29:AX29)+AK29)*IF('DB Func'!GG24="ok",'DB Func'!GD24,0))+(FJ29-FL29-FK29+AZ29+AQ29+SUM(Z29:AA29)+SUM(AW29:AX29))+AK29</f>
        <v>0</v>
      </c>
      <c r="BB29" s="355">
        <f ca="1">VLOOKUP(BA29,'P Gerais'!$D$22:$G$25,3,TRUE)</f>
        <v>0.08</v>
      </c>
      <c r="BC29" s="350">
        <f ca="1">IF(BA29&lt;'P Gerais'!$D$25,BA29*BB29,Lanc!BB29)</f>
        <v>0</v>
      </c>
      <c r="BD29" s="350">
        <f ca="1">BA29-BC29-('DB Func'!GB24*'P Gerais'!$D$35)</f>
        <v>0</v>
      </c>
      <c r="BE29" s="356">
        <f ca="1">VLOOKUP(BD29,'P Gerais'!$D$29:$F$33,3,TRUE)</f>
        <v>0</v>
      </c>
      <c r="BF29" s="350">
        <f t="shared" ca="1" si="14"/>
        <v>0</v>
      </c>
      <c r="BG29" s="350">
        <f ca="1">VLOOKUP(BD29,'P Gerais'!$D$29:$G$33,4,TRUE)</f>
        <v>0</v>
      </c>
      <c r="BH29" s="350">
        <f t="shared" ca="1" si="15"/>
        <v>0</v>
      </c>
      <c r="BI29" s="350">
        <f t="shared" ca="1" si="16"/>
        <v>0</v>
      </c>
      <c r="BJ29" s="348">
        <f ca="1">'DB Func'!G24</f>
        <v>0</v>
      </c>
      <c r="BK29" s="348">
        <f ca="1">'DB Func'!FW24</f>
        <v>0</v>
      </c>
      <c r="BL29" s="350">
        <f ca="1">D29*'P Gerais'!$D$13</f>
        <v>0</v>
      </c>
      <c r="BM29" s="350">
        <f ca="1">D29*'P Gerais'!$D$14</f>
        <v>0</v>
      </c>
      <c r="BN29" s="350">
        <f ca="1">D29*'P Gerais'!$D$16</f>
        <v>0</v>
      </c>
      <c r="BO29" s="350">
        <f ca="1">D29*'P Gerais'!$D$17</f>
        <v>0</v>
      </c>
      <c r="BP29" s="350">
        <f ca="1">D29*'P Gerais'!$D$18</f>
        <v>0</v>
      </c>
      <c r="BQ29" s="355">
        <f ca="1">VLOOKUP(D29,'P Gerais'!$D$22:$G$24,3,TRUE)</f>
        <v>0.08</v>
      </c>
      <c r="BR29" s="355">
        <f ca="1">VLOOKUP(D29,'P Gerais'!$D$29:$G$33,3,TRUE)</f>
        <v>0</v>
      </c>
      <c r="BS29" s="355">
        <f ca="1">'DB Func'!BN24</f>
        <v>0</v>
      </c>
      <c r="BT29" s="355">
        <f ca="1">'DB Func'!BO24</f>
        <v>0</v>
      </c>
      <c r="BU29" s="355">
        <f ca="1">'DB Func'!FX24</f>
        <v>0</v>
      </c>
      <c r="BV29" s="350">
        <f t="shared" ca="1" si="17"/>
        <v>-0.08</v>
      </c>
      <c r="BW29" s="350">
        <f ca="1">BV29-'DB Func'!GC24</f>
        <v>-0.08</v>
      </c>
      <c r="BX29" s="348">
        <f ca="1">IFERROR(VLOOKUP(BW29,'P Gerais'!$D$29:$G$33,3,TRUE)*BW29,0)</f>
        <v>0</v>
      </c>
      <c r="BY29" s="350">
        <f ca="1">IFERROR(BX29-VLOOKUP(BW29,'P Gerais'!$D$29:$H$33,4,TRUE),0)</f>
        <v>0</v>
      </c>
      <c r="BZ29" s="350">
        <f ca="1">D29*'DB Func'!GD24</f>
        <v>0</v>
      </c>
      <c r="CB29" s="350">
        <f t="shared" ca="1" si="18"/>
        <v>0</v>
      </c>
      <c r="CC29" s="350">
        <f t="shared" si="19"/>
        <v>0</v>
      </c>
      <c r="CD29" s="350">
        <f t="shared" si="20"/>
        <v>0</v>
      </c>
      <c r="CF29" s="348" t="str">
        <f t="shared" ca="1" si="21"/>
        <v>não</v>
      </c>
      <c r="CG29" s="348">
        <f ca="1">IF($CH$8=1,DAY('DB Func'!C24),0)</f>
        <v>0</v>
      </c>
      <c r="CH29" s="348">
        <f ca="1">IF(CI29=0,0,MONTH('DB Func'!C24))</f>
        <v>0</v>
      </c>
      <c r="CI29" s="348">
        <f ca="1">IF('P Gerais'!D27=YEAR('DB Func'!C24),YEAR('DB Func'!C24),0)</f>
        <v>0</v>
      </c>
      <c r="CJ29" s="352">
        <v>52</v>
      </c>
      <c r="CK29" s="349"/>
      <c r="CL29" s="348" t="str">
        <f>IF(ISERROR(HLOOKUP(CL27,$DS$7:$DY29,$DZ29,FALSE)),"N",HLOOKUP(CL27,$DS$7:$DY29,$DZ29,FALSE))</f>
        <v>N</v>
      </c>
      <c r="CM29" s="348" t="str">
        <f>IF(ISERROR(HLOOKUP(CM27,$DS$7:$DY29,$DZ29,FALSE)),"N",HLOOKUP(CM27,$DS$7:$DY29,$DZ29,FALSE))</f>
        <v>N</v>
      </c>
      <c r="CN29" s="348" t="str">
        <f>IF(ISERROR(HLOOKUP(CN27,$DS$7:$DY29,$DZ29,FALSE)),"N",HLOOKUP(CN27,$DS$7:$DY29,$DZ29,FALSE))</f>
        <v>N</v>
      </c>
      <c r="CO29" s="348" t="str">
        <f>IF(ISERROR(HLOOKUP(CO27,$DS$7:$DY29,$DZ29,FALSE)),"N",HLOOKUP(CO27,$DS$7:$DY29,$DZ29,FALSE))</f>
        <v>N</v>
      </c>
      <c r="CP29" s="348" t="str">
        <f>IF(ISERROR(HLOOKUP(CP27,$DS$7:$DY29,$DZ29,FALSE)),"N",HLOOKUP(CP27,$DS$7:$DY29,$DZ29,FALSE))</f>
        <v>N</v>
      </c>
      <c r="CQ29" s="348" t="str">
        <f>IF(ISERROR(HLOOKUP(CQ27,$DS$7:$DY29,$DZ29,FALSE)),"N",HLOOKUP(CQ27,$DS$7:$DY29,$DZ29,FALSE))</f>
        <v>N</v>
      </c>
      <c r="CR29" s="348" t="str">
        <f>IF(ISERROR(HLOOKUP(CR27,$DS$7:$DY29,$DZ29,FALSE)),"N",HLOOKUP(CR27,$DS$7:$DY29,$DZ29,FALSE))</f>
        <v>N</v>
      </c>
      <c r="CS29" s="348" t="str">
        <f>IF(ISERROR(HLOOKUP(CS27,$DS$7:$DY29,$DZ29,FALSE)),"N",HLOOKUP(CS27,$DS$7:$DY29,$DZ29,FALSE))</f>
        <v>N</v>
      </c>
      <c r="CT29" s="348" t="str">
        <f>IF(ISERROR(HLOOKUP(CT27,$DS$7:$DY29,$DZ29,FALSE)),"N",HLOOKUP(CT27,$DS$7:$DY29,$DZ29,FALSE))</f>
        <v>N</v>
      </c>
      <c r="CU29" s="348" t="str">
        <f>IF(ISERROR(HLOOKUP(CU27,$DS$7:$DY29,$DZ29,FALSE)),"N",HLOOKUP(CU27,$DS$7:$DY29,$DZ29,FALSE))</f>
        <v>N</v>
      </c>
      <c r="CV29" s="348" t="str">
        <f>IF(ISERROR(HLOOKUP(CV27,$DS$7:$DY29,$DZ29,FALSE)),"N",HLOOKUP(CV27,$DS$7:$DY29,$DZ29,FALSE))</f>
        <v>N</v>
      </c>
      <c r="CW29" s="348" t="str">
        <f>IF(ISERROR(HLOOKUP(CW27,$DS$7:$DY29,$DZ29,FALSE)),"N",HLOOKUP(CW27,$DS$7:$DY29,$DZ29,FALSE))</f>
        <v>N</v>
      </c>
      <c r="CX29" s="348" t="str">
        <f>IF(ISERROR(HLOOKUP(CX27,$DS$7:$DY29,$DZ29,FALSE)),"N",HLOOKUP(CX27,$DS$7:$DY29,$DZ29,FALSE))</f>
        <v>N</v>
      </c>
      <c r="CY29" s="348" t="str">
        <f>IF(ISERROR(HLOOKUP(CY27,$DS$7:$DY29,$DZ29,FALSE)),"N",HLOOKUP(CY27,$DS$7:$DY29,$DZ29,FALSE))</f>
        <v>N</v>
      </c>
      <c r="CZ29" s="348" t="str">
        <f>IF(ISERROR(HLOOKUP(CZ27,$DS$7:$DY29,$DZ29,FALSE)),"N",HLOOKUP(CZ27,$DS$7:$DY29,$DZ29,FALSE))</f>
        <v>N</v>
      </c>
      <c r="DA29" s="348" t="str">
        <f>IF(ISERROR(HLOOKUP(DA27,$DS$7:$DY29,$DZ29,FALSE)),"N",HLOOKUP(DA27,$DS$7:$DY29,$DZ29,FALSE))</f>
        <v>N</v>
      </c>
      <c r="DB29" s="348" t="str">
        <f>IF(ISERROR(HLOOKUP(DB27,$DS$7:$DY29,$DZ29,FALSE)),"N",HLOOKUP(DB27,$DS$7:$DY29,$DZ29,FALSE))</f>
        <v>N</v>
      </c>
      <c r="DC29" s="348" t="str">
        <f>IF(ISERROR(HLOOKUP(DC27,$DS$7:$DY29,$DZ29,FALSE)),"N",HLOOKUP(DC27,$DS$7:$DY29,$DZ29,FALSE))</f>
        <v>N</v>
      </c>
      <c r="DD29" s="348" t="str">
        <f>IF(ISERROR(HLOOKUP(DD27,$DS$7:$DY29,$DZ29,FALSE)),"N",HLOOKUP(DD27,$DS$7:$DY29,$DZ29,FALSE))</f>
        <v>N</v>
      </c>
      <c r="DE29" s="348" t="str">
        <f>IF(ISERROR(HLOOKUP(DE27,$DS$7:$DY29,$DZ29,FALSE)),"N",HLOOKUP(DE27,$DS$7:$DY29,$DZ29,FALSE))</f>
        <v>N</v>
      </c>
      <c r="DF29" s="348" t="str">
        <f>IF(ISERROR(HLOOKUP(DF27,$DS$7:$DY29,$DZ29,FALSE)),"N",HLOOKUP(DF27,$DS$7:$DY29,$DZ29,FALSE))</f>
        <v>N</v>
      </c>
      <c r="DG29" s="348" t="str">
        <f>IF(ISERROR(HLOOKUP(DG27,$DS$7:$DY29,$DZ29,FALSE)),"N",HLOOKUP(DG27,$DS$7:$DY29,$DZ29,FALSE))</f>
        <v>N</v>
      </c>
      <c r="DH29" s="348" t="str">
        <f>IF(ISERROR(HLOOKUP(DH27,$DS$7:$DY29,$DZ29,FALSE)),"N",HLOOKUP(DH27,$DS$7:$DY29,$DZ29,FALSE))</f>
        <v>N</v>
      </c>
      <c r="DI29" s="348" t="str">
        <f>IF(ISERROR(HLOOKUP(DI27,$DS$7:$DY29,$DZ29,FALSE)),"N",HLOOKUP(DI27,$DS$7:$DY29,$DZ29,FALSE))</f>
        <v>N</v>
      </c>
      <c r="DJ29" s="348" t="str">
        <f>IF(ISERROR(HLOOKUP(DJ27,$DS$7:$DY29,$DZ29,FALSE)),"N",HLOOKUP(DJ27,$DS$7:$DY29,$DZ29,FALSE))</f>
        <v>N</v>
      </c>
      <c r="DK29" s="348" t="str">
        <f>IF(ISERROR(HLOOKUP(DK27,$DS$7:$DY29,$DZ29,FALSE)),"N",HLOOKUP(DK27,$DS$7:$DY29,$DZ29,FALSE))</f>
        <v>N</v>
      </c>
      <c r="DL29" s="348" t="str">
        <f>IF(ISERROR(HLOOKUP(DL27,$DS$7:$DY29,$DZ29,FALSE)),"N",HLOOKUP(DL27,$DS$7:$DY29,$DZ29,FALSE))</f>
        <v>N</v>
      </c>
      <c r="DM29" s="348" t="str">
        <f>IF(ISERROR(HLOOKUP(DM27,$DS$7:$DY29,$DZ29,FALSE)),"N",HLOOKUP(DM27,$DS$7:$DY29,$DZ29,FALSE))</f>
        <v>N</v>
      </c>
      <c r="DN29" s="348" t="str">
        <f>IF(ISERROR(HLOOKUP(DN27,$DS$7:$DY29,$DZ29,FALSE)),"N",HLOOKUP(DN27,$DS$7:$DY29,$DZ29,FALSE))</f>
        <v>N</v>
      </c>
      <c r="DO29" s="348" t="str">
        <f>IF(ISERROR(HLOOKUP(DO27,$DS$7:$DY29,$DZ29,FALSE)),"N",HLOOKUP(DO27,$DS$7:$DY29,$DZ29,FALSE))</f>
        <v>N</v>
      </c>
      <c r="DP29" s="348" t="str">
        <f>IF(ISERROR(HLOOKUP(DP27,$DS$7:$DY29,$DZ29,FALSE)),"N",HLOOKUP(DP27,$DS$7:$DY29,$DZ29,FALSE))</f>
        <v>N</v>
      </c>
      <c r="DQ29" s="348">
        <f t="shared" si="22"/>
        <v>0</v>
      </c>
      <c r="DR29" s="348">
        <f t="shared" si="23"/>
        <v>31</v>
      </c>
      <c r="DS29" s="348" t="str">
        <f>IF('DB Func'!M24&gt;0,"S","N")</f>
        <v>N</v>
      </c>
      <c r="DT29" s="348" t="str">
        <f>IF('DB Func'!R24&gt;0,"S","N")</f>
        <v>N</v>
      </c>
      <c r="DU29" s="348" t="str">
        <f>IF('DB Func'!W24&gt;0,"S","N")</f>
        <v>N</v>
      </c>
      <c r="DV29" s="348" t="str">
        <f>IF('DB Func'!AB24&gt;0,"S","N")</f>
        <v>N</v>
      </c>
      <c r="DW29" s="348" t="str">
        <f>IF('DB Func'!AG24&gt;0,"S","N")</f>
        <v>N</v>
      </c>
      <c r="DX29" s="348" t="str">
        <f>IF('DB Func'!AL24&gt;0,"S","N")</f>
        <v>N</v>
      </c>
      <c r="DY29" s="348" t="str">
        <f>IF('DB Func'!AQ24&gt;0,"S","N")</f>
        <v>N</v>
      </c>
      <c r="DZ29" s="348">
        <v>23</v>
      </c>
      <c r="EA29" s="357">
        <f ca="1">'DB Func'!C24</f>
        <v>0</v>
      </c>
      <c r="EB29" s="348" t="str">
        <f t="shared" ca="1" si="33"/>
        <v>s</v>
      </c>
      <c r="EC29" s="348" t="str">
        <f t="shared" ca="1" si="33"/>
        <v>s</v>
      </c>
      <c r="ED29" s="348" t="str">
        <f t="shared" ca="1" si="33"/>
        <v>s</v>
      </c>
      <c r="EE29" s="348" t="str">
        <f t="shared" ca="1" si="33"/>
        <v>s</v>
      </c>
      <c r="EF29" s="348" t="str">
        <f t="shared" ca="1" si="33"/>
        <v>s</v>
      </c>
      <c r="EG29" s="348" t="str">
        <f t="shared" ca="1" si="33"/>
        <v>s</v>
      </c>
      <c r="EH29" s="348" t="str">
        <f t="shared" ca="1" si="33"/>
        <v>s</v>
      </c>
      <c r="EI29" s="348" t="str">
        <f t="shared" ca="1" si="33"/>
        <v>s</v>
      </c>
      <c r="EJ29" s="348" t="str">
        <f t="shared" ca="1" si="33"/>
        <v>s</v>
      </c>
      <c r="EK29" s="348" t="str">
        <f t="shared" ca="1" si="33"/>
        <v>s</v>
      </c>
      <c r="EL29" s="348" t="str">
        <f t="shared" ca="1" si="33"/>
        <v>s</v>
      </c>
      <c r="EM29" s="348" t="str">
        <f t="shared" ca="1" si="33"/>
        <v>s</v>
      </c>
      <c r="EN29" s="348" t="str">
        <f t="shared" ca="1" si="33"/>
        <v>s</v>
      </c>
      <c r="EO29" s="348" t="str">
        <f t="shared" ca="1" si="33"/>
        <v>s</v>
      </c>
      <c r="EP29" s="348" t="str">
        <f t="shared" ca="1" si="33"/>
        <v>s</v>
      </c>
      <c r="EQ29" s="348" t="str">
        <f t="shared" ca="1" si="33"/>
        <v>s</v>
      </c>
      <c r="ER29" s="348" t="str">
        <f t="shared" ca="1" si="32"/>
        <v>s</v>
      </c>
      <c r="ES29" s="348" t="str">
        <f t="shared" ca="1" si="32"/>
        <v>s</v>
      </c>
      <c r="ET29" s="348" t="str">
        <f t="shared" ca="1" si="32"/>
        <v>s</v>
      </c>
      <c r="EU29" s="348" t="str">
        <f t="shared" ca="1" si="32"/>
        <v>s</v>
      </c>
      <c r="EV29" s="348" t="str">
        <f t="shared" ca="1" si="25"/>
        <v>s</v>
      </c>
      <c r="EW29" s="348" t="str">
        <f t="shared" ca="1" si="32"/>
        <v>s</v>
      </c>
      <c r="EX29" s="348" t="str">
        <f t="shared" ca="1" si="32"/>
        <v>s</v>
      </c>
      <c r="EY29" s="348" t="str">
        <f t="shared" ca="1" si="32"/>
        <v>s</v>
      </c>
      <c r="EZ29" s="348" t="str">
        <f t="shared" ca="1" si="32"/>
        <v>s</v>
      </c>
      <c r="FA29" s="348" t="str">
        <f t="shared" ca="1" si="32"/>
        <v>s</v>
      </c>
      <c r="FB29" s="348" t="str">
        <f t="shared" ca="1" si="32"/>
        <v>s</v>
      </c>
      <c r="FC29" s="348" t="str">
        <f t="shared" ca="1" si="32"/>
        <v>s</v>
      </c>
      <c r="FD29" s="348" t="str">
        <f t="shared" ca="1" si="32"/>
        <v>s</v>
      </c>
      <c r="FE29" s="348" t="str">
        <f t="shared" ca="1" si="32"/>
        <v>s</v>
      </c>
      <c r="FF29" s="348" t="str">
        <f t="shared" ca="1" si="32"/>
        <v>s</v>
      </c>
      <c r="FG29" s="348">
        <f t="shared" ca="1" si="26"/>
        <v>31</v>
      </c>
      <c r="FH29" s="348">
        <f t="shared" ca="1" si="27"/>
        <v>0</v>
      </c>
      <c r="FI29" s="348" t="str">
        <f ca="1">IF(AND(YEAR(EA29)='P Gerais'!D27,MONTH(Lanc!EA29)=5,DAY(Lanc!EA29)&gt;1),"S","N")</f>
        <v>N</v>
      </c>
      <c r="FJ29" s="350">
        <f t="shared" ca="1" si="28"/>
        <v>0</v>
      </c>
      <c r="FK29" s="350">
        <f t="shared" si="29"/>
        <v>0</v>
      </c>
      <c r="FL29" s="359">
        <f t="shared" ca="1" si="30"/>
        <v>0</v>
      </c>
      <c r="FP29" s="349">
        <f ca="1">((FJ29-FL29-FK29+AZ29+AQ29+SUM(Z29:AA29)+SUM(AW29:AX29)+AK29)*IF('DB Func'!GG24="ok",'DB Func'!GD24,0))</f>
        <v>0</v>
      </c>
      <c r="FR29" s="361">
        <f t="shared" ca="1" si="31"/>
        <v>0</v>
      </c>
      <c r="GV29" s="49"/>
      <c r="GW29" s="49"/>
      <c r="GX29" s="49"/>
      <c r="GY29" s="49"/>
      <c r="GZ29" s="49"/>
      <c r="HA29" s="49"/>
      <c r="HB29" s="49"/>
      <c r="HC29" s="49"/>
    </row>
    <row r="30" spans="3:211" ht="30" customHeight="1" thickTop="1" thickBot="1">
      <c r="C30" s="154" t="str">
        <f ca="1">IF('DB Func'!B25="Funcionário 23","",'DB Func'!B25)</f>
        <v/>
      </c>
      <c r="D30" s="181">
        <f ca="1">'DB Func'!CH25</f>
        <v>0</v>
      </c>
      <c r="E30" s="156" t="str">
        <f ca="1">IF(C30="","-",IF(OR(terceiro!E30="MAI",terceiro!F30="MAI"),"Sim","Não"))</f>
        <v>-</v>
      </c>
      <c r="F30" s="182" t="str">
        <f ca="1">IF(C30="","-",IF(OR(Ferias!E30="MAI",Ferias!F30="MAI"),"Sim","Não"))</f>
        <v>-</v>
      </c>
      <c r="G30" s="182">
        <f ca="1">IF(C30="",0,IF(F30="Sim",IF(Ferias!E30="MAI",Ferias!I30,Ferias!J30),0))</f>
        <v>0</v>
      </c>
      <c r="H30" s="185"/>
      <c r="I30" s="185"/>
      <c r="J30" s="159">
        <f t="shared" ca="1" si="1"/>
        <v>0</v>
      </c>
      <c r="K30" s="152"/>
      <c r="L30" s="151"/>
      <c r="M30" s="189"/>
      <c r="N30" s="153"/>
      <c r="O30" s="48"/>
      <c r="P30" s="48"/>
      <c r="Q30" s="48"/>
      <c r="R30" s="49"/>
      <c r="S30" s="49"/>
      <c r="T30" s="49"/>
      <c r="U30" s="49"/>
      <c r="V30" s="49"/>
      <c r="W30" s="49"/>
      <c r="X30" s="49"/>
      <c r="Y30" s="49"/>
      <c r="Z30" s="49"/>
      <c r="AA30" s="49"/>
      <c r="AB30" s="48"/>
      <c r="AC30" s="48"/>
      <c r="AD30" s="49"/>
      <c r="AE30" s="49"/>
      <c r="AF30" s="314"/>
      <c r="AH30" s="155">
        <f ca="1">IF(AND('DB Func'!GE25="Abril",'DB Func'!BQ25="2 Parcelas"),(('auxiliar 13 sal'!G26/12*'DB Func'!GF25+AVERAGE('auxiliar 13 sal'!Q26:AB26)+AVERAGE('auxiliar 13 sal'!AE26:AP26)+'auxiliar 13 sal'!G26*'DB Func'!BN25+'auxiliar 13 sal'!G26*'DB Func'!BO25)/2),IF('DB Func'!GE25="Maio",IF('DB Func'!BQ25="Parcela Única",('auxiliar 13 sal'!G26/12*'DB Func'!GF25)+AVERAGE('auxiliar 13 sal'!Q26:AB26)+AVERAGE('auxiliar 13 sal'!AE26:AP26)+('auxiliar 13 sal'!G26*'DB Func'!BN25)+('auxiliar 13 sal'!G26*'DB Func'!BO25),IF('DB Func'!BQ25="2 Parcelas",(('auxiliar 13 sal'!G26/12*'DB Func'!GF25+AVERAGE('auxiliar 13 sal'!Q26:AB26)+AVERAGE('auxiliar 13 sal'!AE26:AP26)+'auxiliar 13 sal'!G26*'DB Func'!BN25+'auxiliar 13 sal'!G26*'DB Func'!BO25)/2))),0))</f>
        <v>0</v>
      </c>
      <c r="AK30" s="350">
        <f t="shared" ca="1" si="6"/>
        <v>0</v>
      </c>
      <c r="AL30" s="350">
        <f t="shared" ca="1" si="7"/>
        <v>0</v>
      </c>
      <c r="AM30" s="350">
        <f t="shared" ca="1" si="8"/>
        <v>0</v>
      </c>
      <c r="AN30" s="350">
        <f t="shared" ca="1" si="9"/>
        <v>0</v>
      </c>
      <c r="AO30" s="350">
        <f t="shared" ca="1" si="10"/>
        <v>0</v>
      </c>
      <c r="AP30" s="350">
        <f t="shared" ca="1" si="11"/>
        <v>0</v>
      </c>
      <c r="AQ30" s="350">
        <f t="shared" ca="1" si="12"/>
        <v>0</v>
      </c>
      <c r="AR30" s="350">
        <f>IF(OR(M30="",M30=0),0,((FJ30/220)*('Ho Ex'!$C$8+$AS$6))*M30)</f>
        <v>0</v>
      </c>
      <c r="AS30" s="350">
        <f>IF(OR(N30="",N30=0),0,((FJ30/220*('DB Func'!GD25+Lanc!$AS$6))*('Ho Ex'!$I$8+$AS$6))*(N30/52.5*60))</f>
        <v>0</v>
      </c>
      <c r="AT30" s="350">
        <f>IF(OR(M30="",M30=0),0,((FJ30/220)*('Ho Ex'!$J$8+$AS$6))*O30)</f>
        <v>0</v>
      </c>
      <c r="AU30" s="350">
        <f>IF(OR(M30="",M30=0),0,((FJ30/220)*('Ho Ex'!I36+$AS$6))*P30)</f>
        <v>0</v>
      </c>
      <c r="AV30" s="350">
        <f>IF(OR(M30="",M30=0),0,((FJ30/220)*('Ho Ex'!C36+$AS$6))*Q30)</f>
        <v>0</v>
      </c>
      <c r="AW30" s="350">
        <f ca="1">FJ30*'DB Func'!BN25</f>
        <v>0</v>
      </c>
      <c r="AX30" s="350">
        <f ca="1">FJ30*'DB Func'!BO25</f>
        <v>0</v>
      </c>
      <c r="AY30" s="364">
        <f ca="1">IF(FJ30=0,0,VLOOKUP(FJ30,'P Gerais'!$D$39:$G$41,3,TRUE)*Func23!$F$68)</f>
        <v>0</v>
      </c>
      <c r="AZ30" s="350">
        <f t="shared" si="13"/>
        <v>0</v>
      </c>
      <c r="BA30" s="350">
        <f ca="1">((FJ30-FL30-FK30+AZ30+AQ30+SUM(Z30:AA30)+SUM(AW30:AX30)+AK30)*IF('DB Func'!GG25="ok",'DB Func'!GD25,0))+(FJ30-FL30-FK30+AZ30+AQ30+SUM(Z30:AA30)+SUM(AW30:AX30))+AK30</f>
        <v>0</v>
      </c>
      <c r="BB30" s="355">
        <f ca="1">VLOOKUP(BA30,'P Gerais'!$D$22:$G$25,3,TRUE)</f>
        <v>0.08</v>
      </c>
      <c r="BC30" s="350">
        <f ca="1">IF(BA30&lt;'P Gerais'!$D$25,BA30*BB30,Lanc!BB30)</f>
        <v>0</v>
      </c>
      <c r="BD30" s="350">
        <f ca="1">BA30-BC30-('DB Func'!GB25*'P Gerais'!$D$35)</f>
        <v>0</v>
      </c>
      <c r="BE30" s="356">
        <f ca="1">VLOOKUP(BD30,'P Gerais'!$D$29:$F$33,3,TRUE)</f>
        <v>0</v>
      </c>
      <c r="BF30" s="350">
        <f t="shared" ca="1" si="14"/>
        <v>0</v>
      </c>
      <c r="BG30" s="350">
        <f ca="1">VLOOKUP(BD30,'P Gerais'!$D$29:$G$33,4,TRUE)</f>
        <v>0</v>
      </c>
      <c r="BH30" s="350">
        <f t="shared" ca="1" si="15"/>
        <v>0</v>
      </c>
      <c r="BI30" s="350">
        <f t="shared" ca="1" si="16"/>
        <v>0</v>
      </c>
      <c r="BJ30" s="348">
        <f ca="1">'DB Func'!G25</f>
        <v>0</v>
      </c>
      <c r="BK30" s="348">
        <f ca="1">'DB Func'!FW25</f>
        <v>0</v>
      </c>
      <c r="BL30" s="350">
        <f ca="1">D30*'P Gerais'!$D$13</f>
        <v>0</v>
      </c>
      <c r="BM30" s="350">
        <f ca="1">D30*'P Gerais'!$D$14</f>
        <v>0</v>
      </c>
      <c r="BN30" s="350">
        <f ca="1">D30*'P Gerais'!$D$16</f>
        <v>0</v>
      </c>
      <c r="BO30" s="350">
        <f ca="1">D30*'P Gerais'!$D$17</f>
        <v>0</v>
      </c>
      <c r="BP30" s="350">
        <f ca="1">D30*'P Gerais'!$D$18</f>
        <v>0</v>
      </c>
      <c r="BQ30" s="355">
        <f ca="1">VLOOKUP(D30,'P Gerais'!$D$22:$G$24,3,TRUE)</f>
        <v>0.08</v>
      </c>
      <c r="BR30" s="355">
        <f ca="1">VLOOKUP(D30,'P Gerais'!$D$29:$G$33,3,TRUE)</f>
        <v>0</v>
      </c>
      <c r="BS30" s="355">
        <f ca="1">'DB Func'!BN25</f>
        <v>0</v>
      </c>
      <c r="BT30" s="355">
        <f ca="1">'DB Func'!BO25</f>
        <v>0</v>
      </c>
      <c r="BU30" s="355">
        <f ca="1">'DB Func'!FX25</f>
        <v>0</v>
      </c>
      <c r="BV30" s="350">
        <f t="shared" ca="1" si="17"/>
        <v>-0.08</v>
      </c>
      <c r="BW30" s="350">
        <f ca="1">BV30-'DB Func'!GC25</f>
        <v>-0.08</v>
      </c>
      <c r="BX30" s="348">
        <f ca="1">IFERROR(VLOOKUP(BW30,'P Gerais'!$D$29:$G$33,3,TRUE)*BW30,0)</f>
        <v>0</v>
      </c>
      <c r="BY30" s="350">
        <f ca="1">IFERROR(BX30-VLOOKUP(BW30,'P Gerais'!$D$29:$H$33,4,TRUE),0)</f>
        <v>0</v>
      </c>
      <c r="BZ30" s="350">
        <f ca="1">D30*'DB Func'!GD25</f>
        <v>0</v>
      </c>
      <c r="CB30" s="350">
        <f t="shared" ca="1" si="18"/>
        <v>0</v>
      </c>
      <c r="CC30" s="350">
        <f t="shared" si="19"/>
        <v>0</v>
      </c>
      <c r="CD30" s="350">
        <f t="shared" si="20"/>
        <v>0</v>
      </c>
      <c r="CF30" s="348" t="str">
        <f t="shared" ca="1" si="21"/>
        <v>não</v>
      </c>
      <c r="CG30" s="348">
        <f ca="1">IF($CH$8=1,DAY('DB Func'!C25),0)</f>
        <v>0</v>
      </c>
      <c r="CH30" s="348">
        <f ca="1">IF(CI30=0,0,MONTH('DB Func'!C25))</f>
        <v>0</v>
      </c>
      <c r="CI30" s="348">
        <f ca="1">IF('P Gerais'!D28=YEAR('DB Func'!C25),YEAR('DB Func'!C25),0)</f>
        <v>0</v>
      </c>
      <c r="CJ30" s="352">
        <v>53</v>
      </c>
      <c r="CK30" s="349"/>
      <c r="CL30" s="348" t="str">
        <f ca="1">IF(ISERROR(HLOOKUP(CL28,$DS$7:$DY30,$DZ30,FALSE)),"N",HLOOKUP(CL28,$DS$7:$DY30,$DZ30,FALSE))</f>
        <v>N</v>
      </c>
      <c r="CM30" s="348" t="str">
        <f>IF(ISERROR(HLOOKUP(CM28,$DS$7:$DY30,$DZ30,FALSE)),"N",HLOOKUP(CM28,$DS$7:$DY30,$DZ30,FALSE))</f>
        <v>N</v>
      </c>
      <c r="CN30" s="348" t="str">
        <f ca="1">IF(ISERROR(HLOOKUP(CN28,$DS$7:$DY30,$DZ30,FALSE)),"N",HLOOKUP(CN28,$DS$7:$DY30,$DZ30,FALSE))</f>
        <v>N</v>
      </c>
      <c r="CO30" s="348" t="str">
        <f ca="1">IF(ISERROR(HLOOKUP(CO28,$DS$7:$DY30,$DZ30,FALSE)),"N",HLOOKUP(CO28,$DS$7:$DY30,$DZ30,FALSE))</f>
        <v>N</v>
      </c>
      <c r="CP30" s="348" t="str">
        <f ca="1">IF(ISERROR(HLOOKUP(CP28,$DS$7:$DY30,$DZ30,FALSE)),"N",HLOOKUP(CP28,$DS$7:$DY30,$DZ30,FALSE))</f>
        <v>N</v>
      </c>
      <c r="CQ30" s="348" t="str">
        <f ca="1">IF(ISERROR(HLOOKUP(CQ28,$DS$7:$DY30,$DZ30,FALSE)),"N",HLOOKUP(CQ28,$DS$7:$DY30,$DZ30,FALSE))</f>
        <v>N</v>
      </c>
      <c r="CR30" s="348" t="str">
        <f ca="1">IF(ISERROR(HLOOKUP(CR28,$DS$7:$DY30,$DZ30,FALSE)),"N",HLOOKUP(CR28,$DS$7:$DY30,$DZ30,FALSE))</f>
        <v>N</v>
      </c>
      <c r="CS30" s="348" t="str">
        <f ca="1">IF(ISERROR(HLOOKUP(CS28,$DS$7:$DY30,$DZ30,FALSE)),"N",HLOOKUP(CS28,$DS$7:$DY30,$DZ30,FALSE))</f>
        <v>N</v>
      </c>
      <c r="CT30" s="348" t="str">
        <f>IF(ISERROR(HLOOKUP(CT28,$DS$7:$DY30,$DZ30,FALSE)),"N",HLOOKUP(CT28,$DS$7:$DY30,$DZ30,FALSE))</f>
        <v>N</v>
      </c>
      <c r="CU30" s="348" t="str">
        <f ca="1">IF(ISERROR(HLOOKUP(CU28,$DS$7:$DY30,$DZ30,FALSE)),"N",HLOOKUP(CU28,$DS$7:$DY30,$DZ30,FALSE))</f>
        <v>N</v>
      </c>
      <c r="CV30" s="348" t="str">
        <f ca="1">IF(ISERROR(HLOOKUP(CV28,$DS$7:$DY30,$DZ30,FALSE)),"N",HLOOKUP(CV28,$DS$7:$DY30,$DZ30,FALSE))</f>
        <v>N</v>
      </c>
      <c r="CW30" s="348" t="str">
        <f ca="1">IF(ISERROR(HLOOKUP(CW28,$DS$7:$DY30,$DZ30,FALSE)),"N",HLOOKUP(CW28,$DS$7:$DY30,$DZ30,FALSE))</f>
        <v>N</v>
      </c>
      <c r="CX30" s="348" t="str">
        <f ca="1">IF(ISERROR(HLOOKUP(CX28,$DS$7:$DY30,$DZ30,FALSE)),"N",HLOOKUP(CX28,$DS$7:$DY30,$DZ30,FALSE))</f>
        <v>N</v>
      </c>
      <c r="CY30" s="348" t="str">
        <f ca="1">IF(ISERROR(HLOOKUP(CY28,$DS$7:$DY30,$DZ30,FALSE)),"N",HLOOKUP(CY28,$DS$7:$DY30,$DZ30,FALSE))</f>
        <v>N</v>
      </c>
      <c r="CZ30" s="348" t="str">
        <f ca="1">IF(ISERROR(HLOOKUP(CZ28,$DS$7:$DY30,$DZ30,FALSE)),"N",HLOOKUP(CZ28,$DS$7:$DY30,$DZ30,FALSE))</f>
        <v>N</v>
      </c>
      <c r="DA30" s="348" t="str">
        <f>IF(ISERROR(HLOOKUP(DA28,$DS$7:$DY30,$DZ30,FALSE)),"N",HLOOKUP(DA28,$DS$7:$DY30,$DZ30,FALSE))</f>
        <v>N</v>
      </c>
      <c r="DB30" s="348" t="str">
        <f ca="1">IF(ISERROR(HLOOKUP(DB28,$DS$7:$DY30,$DZ30,FALSE)),"N",HLOOKUP(DB28,$DS$7:$DY30,$DZ30,FALSE))</f>
        <v>N</v>
      </c>
      <c r="DC30" s="348" t="str">
        <f ca="1">IF(ISERROR(HLOOKUP(DC28,$DS$7:$DY30,$DZ30,FALSE)),"N",HLOOKUP(DC28,$DS$7:$DY30,$DZ30,FALSE))</f>
        <v>N</v>
      </c>
      <c r="DD30" s="348" t="str">
        <f ca="1">IF(ISERROR(HLOOKUP(DD28,$DS$7:$DY30,$DZ30,FALSE)),"N",HLOOKUP(DD28,$DS$7:$DY30,$DZ30,FALSE))</f>
        <v>N</v>
      </c>
      <c r="DE30" s="348" t="str">
        <f ca="1">IF(ISERROR(HLOOKUP(DE28,$DS$7:$DY30,$DZ30,FALSE)),"N",HLOOKUP(DE28,$DS$7:$DY30,$DZ30,FALSE))</f>
        <v>N</v>
      </c>
      <c r="DF30" s="348" t="str">
        <f ca="1">IF(ISERROR(HLOOKUP(DF28,$DS$7:$DY30,$DZ30,FALSE)),"N",HLOOKUP(DF28,$DS$7:$DY30,$DZ30,FALSE))</f>
        <v>N</v>
      </c>
      <c r="DG30" s="348" t="str">
        <f ca="1">IF(ISERROR(HLOOKUP(DG28,$DS$7:$DY30,$DZ30,FALSE)),"N",HLOOKUP(DG28,$DS$7:$DY30,$DZ30,FALSE))</f>
        <v>N</v>
      </c>
      <c r="DH30" s="348" t="str">
        <f>IF(ISERROR(HLOOKUP(DH28,$DS$7:$DY30,$DZ30,FALSE)),"N",HLOOKUP(DH28,$DS$7:$DY30,$DZ30,FALSE))</f>
        <v>N</v>
      </c>
      <c r="DI30" s="348" t="str">
        <f ca="1">IF(ISERROR(HLOOKUP(DI28,$DS$7:$DY30,$DZ30,FALSE)),"N",HLOOKUP(DI28,$DS$7:$DY30,$DZ30,FALSE))</f>
        <v>N</v>
      </c>
      <c r="DJ30" s="348" t="str">
        <f ca="1">IF(ISERROR(HLOOKUP(DJ28,$DS$7:$DY30,$DZ30,FALSE)),"N",HLOOKUP(DJ28,$DS$7:$DY30,$DZ30,FALSE))</f>
        <v>N</v>
      </c>
      <c r="DK30" s="348" t="str">
        <f ca="1">IF(ISERROR(HLOOKUP(DK28,$DS$7:$DY30,$DZ30,FALSE)),"N",HLOOKUP(DK28,$DS$7:$DY30,$DZ30,FALSE))</f>
        <v>N</v>
      </c>
      <c r="DL30" s="348" t="str">
        <f ca="1">IF(ISERROR(HLOOKUP(DL28,$DS$7:$DY30,$DZ30,FALSE)),"N",HLOOKUP(DL28,$DS$7:$DY30,$DZ30,FALSE))</f>
        <v>N</v>
      </c>
      <c r="DM30" s="348" t="str">
        <f ca="1">IF(ISERROR(HLOOKUP(DM28,$DS$7:$DY30,$DZ30,FALSE)),"N",HLOOKUP(DM28,$DS$7:$DY30,$DZ30,FALSE))</f>
        <v>N</v>
      </c>
      <c r="DN30" s="348" t="str">
        <f ca="1">IF(ISERROR(HLOOKUP(DN28,$DS$7:$DY30,$DZ30,FALSE)),"N",HLOOKUP(DN28,$DS$7:$DY30,$DZ30,FALSE))</f>
        <v>N</v>
      </c>
      <c r="DO30" s="348" t="str">
        <f>IF(ISERROR(HLOOKUP(DO28,$DS$7:$DY30,$DZ30,FALSE)),"N",HLOOKUP(DO28,$DS$7:$DY30,$DZ30,FALSE))</f>
        <v>N</v>
      </c>
      <c r="DP30" s="348" t="str">
        <f ca="1">IF(ISERROR(HLOOKUP(DP28,$DS$7:$DY30,$DZ30,FALSE)),"N",HLOOKUP(DP28,$DS$7:$DY30,$DZ30,FALSE))</f>
        <v>N</v>
      </c>
      <c r="DQ30" s="348">
        <f t="shared" ca="1" si="22"/>
        <v>0</v>
      </c>
      <c r="DR30" s="348">
        <f t="shared" ca="1" si="23"/>
        <v>31</v>
      </c>
      <c r="DS30" s="348" t="str">
        <f>IF('DB Func'!M25&gt;0,"S","N")</f>
        <v>N</v>
      </c>
      <c r="DT30" s="348" t="str">
        <f>IF('DB Func'!R25&gt;0,"S","N")</f>
        <v>N</v>
      </c>
      <c r="DU30" s="348" t="str">
        <f>IF('DB Func'!W25&gt;0,"S","N")</f>
        <v>N</v>
      </c>
      <c r="DV30" s="348" t="str">
        <f>IF('DB Func'!AB25&gt;0,"S","N")</f>
        <v>N</v>
      </c>
      <c r="DW30" s="348" t="str">
        <f>IF('DB Func'!AG25&gt;0,"S","N")</f>
        <v>N</v>
      </c>
      <c r="DX30" s="348" t="str">
        <f>IF('DB Func'!AL25&gt;0,"S","N")</f>
        <v>N</v>
      </c>
      <c r="DY30" s="348" t="str">
        <f>IF('DB Func'!AQ25&gt;0,"S","N")</f>
        <v>N</v>
      </c>
      <c r="DZ30" s="348">
        <v>24</v>
      </c>
      <c r="EA30" s="357">
        <f ca="1">'DB Func'!C25</f>
        <v>0</v>
      </c>
      <c r="EB30" s="348" t="str">
        <f t="shared" ca="1" si="33"/>
        <v>s</v>
      </c>
      <c r="EC30" s="348" t="str">
        <f t="shared" ca="1" si="33"/>
        <v>s</v>
      </c>
      <c r="ED30" s="348" t="str">
        <f t="shared" ca="1" si="33"/>
        <v>s</v>
      </c>
      <c r="EE30" s="348" t="str">
        <f t="shared" ca="1" si="33"/>
        <v>s</v>
      </c>
      <c r="EF30" s="348" t="str">
        <f t="shared" ca="1" si="33"/>
        <v>s</v>
      </c>
      <c r="EG30" s="348" t="str">
        <f t="shared" ca="1" si="33"/>
        <v>s</v>
      </c>
      <c r="EH30" s="348" t="str">
        <f t="shared" ca="1" si="33"/>
        <v>s</v>
      </c>
      <c r="EI30" s="348" t="str">
        <f t="shared" ca="1" si="33"/>
        <v>s</v>
      </c>
      <c r="EJ30" s="348" t="str">
        <f t="shared" ca="1" si="33"/>
        <v>s</v>
      </c>
      <c r="EK30" s="348" t="str">
        <f t="shared" ca="1" si="33"/>
        <v>s</v>
      </c>
      <c r="EL30" s="348" t="str">
        <f t="shared" ca="1" si="33"/>
        <v>s</v>
      </c>
      <c r="EM30" s="348" t="str">
        <f t="shared" ca="1" si="33"/>
        <v>s</v>
      </c>
      <c r="EN30" s="348" t="str">
        <f t="shared" ca="1" si="33"/>
        <v>s</v>
      </c>
      <c r="EO30" s="348" t="str">
        <f t="shared" ca="1" si="33"/>
        <v>s</v>
      </c>
      <c r="EP30" s="348" t="str">
        <f t="shared" ca="1" si="33"/>
        <v>s</v>
      </c>
      <c r="EQ30" s="348" t="str">
        <f t="shared" ca="1" si="33"/>
        <v>s</v>
      </c>
      <c r="ER30" s="348" t="str">
        <f t="shared" ca="1" si="32"/>
        <v>s</v>
      </c>
      <c r="ES30" s="348" t="str">
        <f t="shared" ca="1" si="32"/>
        <v>s</v>
      </c>
      <c r="ET30" s="348" t="str">
        <f t="shared" ca="1" si="32"/>
        <v>s</v>
      </c>
      <c r="EU30" s="348" t="str">
        <f t="shared" ca="1" si="32"/>
        <v>s</v>
      </c>
      <c r="EV30" s="348" t="str">
        <f t="shared" ca="1" si="25"/>
        <v>s</v>
      </c>
      <c r="EW30" s="348" t="str">
        <f t="shared" ca="1" si="32"/>
        <v>s</v>
      </c>
      <c r="EX30" s="348" t="str">
        <f t="shared" ca="1" si="32"/>
        <v>s</v>
      </c>
      <c r="EY30" s="348" t="str">
        <f t="shared" ca="1" si="32"/>
        <v>s</v>
      </c>
      <c r="EZ30" s="348" t="str">
        <f t="shared" ca="1" si="32"/>
        <v>s</v>
      </c>
      <c r="FA30" s="348" t="str">
        <f t="shared" ca="1" si="32"/>
        <v>s</v>
      </c>
      <c r="FB30" s="348" t="str">
        <f t="shared" ca="1" si="32"/>
        <v>s</v>
      </c>
      <c r="FC30" s="348" t="str">
        <f t="shared" ca="1" si="32"/>
        <v>s</v>
      </c>
      <c r="FD30" s="348" t="str">
        <f t="shared" ca="1" si="32"/>
        <v>s</v>
      </c>
      <c r="FE30" s="348" t="str">
        <f t="shared" ca="1" si="32"/>
        <v>s</v>
      </c>
      <c r="FF30" s="348" t="str">
        <f t="shared" ca="1" si="32"/>
        <v>s</v>
      </c>
      <c r="FG30" s="348">
        <f t="shared" ca="1" si="26"/>
        <v>31</v>
      </c>
      <c r="FH30" s="348">
        <f t="shared" ca="1" si="27"/>
        <v>0</v>
      </c>
      <c r="FI30" s="348" t="str">
        <f ca="1">IF(AND(YEAR(EA30)='P Gerais'!D28,MONTH(Lanc!EA30)=5,DAY(Lanc!EA30)&gt;1),"S","N")</f>
        <v>N</v>
      </c>
      <c r="FJ30" s="350">
        <f t="shared" ca="1" si="28"/>
        <v>0</v>
      </c>
      <c r="FK30" s="350">
        <f t="shared" si="29"/>
        <v>0</v>
      </c>
      <c r="FL30" s="359">
        <f t="shared" ca="1" si="30"/>
        <v>0</v>
      </c>
      <c r="FP30" s="349">
        <f ca="1">((FJ30-FL30-FK30+AZ30+AQ30+SUM(Z30:AA30)+SUM(AW30:AX30)+AK30)*IF('DB Func'!GG25="ok",'DB Func'!GD25,0))</f>
        <v>0</v>
      </c>
      <c r="FR30" s="361">
        <f t="shared" ca="1" si="31"/>
        <v>0</v>
      </c>
      <c r="GV30" s="49"/>
      <c r="GW30" s="49"/>
      <c r="GX30" s="49"/>
      <c r="GY30" s="49"/>
      <c r="GZ30" s="49"/>
      <c r="HA30" s="49"/>
      <c r="HB30" s="49"/>
      <c r="HC30" s="49"/>
    </row>
    <row r="31" spans="3:211" ht="30" customHeight="1" thickTop="1" thickBot="1">
      <c r="C31" s="154" t="str">
        <f ca="1">IF('DB Func'!B26="Funcionário 24","",'DB Func'!B26)</f>
        <v/>
      </c>
      <c r="D31" s="181">
        <f ca="1">'DB Func'!CH26</f>
        <v>0</v>
      </c>
      <c r="E31" s="156" t="str">
        <f ca="1">IF(C31="","-",IF(OR(terceiro!E31="MAI",terceiro!F31="MAI"),"Sim","Não"))</f>
        <v>-</v>
      </c>
      <c r="F31" s="182" t="str">
        <f ca="1">IF(C31="","-",IF(OR(Ferias!E31="MAI",Ferias!F31="MAI"),"Sim","Não"))</f>
        <v>-</v>
      </c>
      <c r="G31" s="182">
        <f ca="1">IF(C31="",0,IF(F31="Sim",IF(Ferias!E31="MAI",Ferias!I31,Ferias!J31),0))</f>
        <v>0</v>
      </c>
      <c r="H31" s="185"/>
      <c r="I31" s="185"/>
      <c r="J31" s="159">
        <f t="shared" ca="1" si="1"/>
        <v>0</v>
      </c>
      <c r="K31" s="152"/>
      <c r="L31" s="151"/>
      <c r="M31" s="189"/>
      <c r="N31" s="153"/>
      <c r="O31" s="48"/>
      <c r="P31" s="48"/>
      <c r="Q31" s="48"/>
      <c r="R31" s="49"/>
      <c r="S31" s="49"/>
      <c r="T31" s="49"/>
      <c r="U31" s="49"/>
      <c r="V31" s="49"/>
      <c r="W31" s="49"/>
      <c r="X31" s="49"/>
      <c r="Y31" s="49"/>
      <c r="Z31" s="49"/>
      <c r="AA31" s="49"/>
      <c r="AB31" s="48"/>
      <c r="AC31" s="48"/>
      <c r="AD31" s="49"/>
      <c r="AE31" s="49"/>
      <c r="AF31" s="314"/>
      <c r="AH31" s="155">
        <f ca="1">IF(AND('DB Func'!GE26="Abril",'DB Func'!BQ26="2 Parcelas"),(('auxiliar 13 sal'!G27/12*'DB Func'!GF26+AVERAGE('auxiliar 13 sal'!Q27:AB27)+AVERAGE('auxiliar 13 sal'!AE27:AP27)+'auxiliar 13 sal'!G27*'DB Func'!BN26+'auxiliar 13 sal'!G27*'DB Func'!BO26)/2),IF('DB Func'!GE26="Maio",IF('DB Func'!BQ26="Parcela Única",('auxiliar 13 sal'!G27/12*'DB Func'!GF26)+AVERAGE('auxiliar 13 sal'!Q27:AB27)+AVERAGE('auxiliar 13 sal'!AE27:AP27)+('auxiliar 13 sal'!G27*'DB Func'!BN26)+('auxiliar 13 sal'!G27*'DB Func'!BO26),IF('DB Func'!BQ26="2 Parcelas",(('auxiliar 13 sal'!G27/12*'DB Func'!GF26+AVERAGE('auxiliar 13 sal'!Q27:AB27)+AVERAGE('auxiliar 13 sal'!AE27:AP27)+'auxiliar 13 sal'!G27*'DB Func'!BN26+'auxiliar 13 sal'!G27*'DB Func'!BO26)/2))),0))</f>
        <v>0</v>
      </c>
      <c r="AK31" s="350">
        <f t="shared" ca="1" si="6"/>
        <v>0</v>
      </c>
      <c r="AL31" s="350">
        <f t="shared" ca="1" si="7"/>
        <v>0</v>
      </c>
      <c r="AM31" s="350">
        <f t="shared" ca="1" si="8"/>
        <v>0</v>
      </c>
      <c r="AN31" s="350">
        <f t="shared" ca="1" si="9"/>
        <v>0</v>
      </c>
      <c r="AO31" s="350">
        <f t="shared" ca="1" si="10"/>
        <v>0</v>
      </c>
      <c r="AP31" s="350">
        <f t="shared" ca="1" si="11"/>
        <v>0</v>
      </c>
      <c r="AQ31" s="350">
        <f t="shared" ca="1" si="12"/>
        <v>0</v>
      </c>
      <c r="AR31" s="350">
        <f>IF(OR(M31="",M31=0),0,((FJ31/220)*('Ho Ex'!$C$8+$AS$6))*M31)</f>
        <v>0</v>
      </c>
      <c r="AS31" s="350">
        <f>IF(OR(N31="",N31=0),0,((FJ31/220*('DB Func'!GD26+Lanc!$AS$6))*('Ho Ex'!$I$8+$AS$6))*(N31/52.5*60))</f>
        <v>0</v>
      </c>
      <c r="AT31" s="350">
        <f>IF(OR(M31="",M31=0),0,((FJ31/220)*('Ho Ex'!$J$8+$AS$6))*O31)</f>
        <v>0</v>
      </c>
      <c r="AU31" s="350">
        <f>IF(OR(M31="",M31=0),0,((FJ31/220)*('Ho Ex'!I37+$AS$6))*P31)</f>
        <v>0</v>
      </c>
      <c r="AV31" s="350">
        <f>IF(OR(M31="",M31=0),0,((FJ31/220)*('Ho Ex'!C37+$AS$6))*Q31)</f>
        <v>0</v>
      </c>
      <c r="AW31" s="350">
        <f ca="1">FJ31*'DB Func'!BN26</f>
        <v>0</v>
      </c>
      <c r="AX31" s="350">
        <f ca="1">FJ31*'DB Func'!BO26</f>
        <v>0</v>
      </c>
      <c r="AY31" s="364">
        <f ca="1">IF(FJ31=0,0,VLOOKUP(FJ31,'P Gerais'!$D$39:$G$41,3,TRUE)*Func24!$F$68)</f>
        <v>0</v>
      </c>
      <c r="AZ31" s="350">
        <f t="shared" si="13"/>
        <v>0</v>
      </c>
      <c r="BA31" s="350">
        <f ca="1">((FJ31-FL31-FK31+AZ31+AQ31+SUM(Z31:AA31)+SUM(AW31:AX31)+AK31)*IF('DB Func'!GG26="ok",'DB Func'!GD26,0))+(FJ31-FL31-FK31+AZ31+AQ31+SUM(Z31:AA31)+SUM(AW31:AX31))+AK31</f>
        <v>0</v>
      </c>
      <c r="BB31" s="355">
        <f ca="1">VLOOKUP(BA31,'P Gerais'!$D$22:$G$25,3,TRUE)</f>
        <v>0.08</v>
      </c>
      <c r="BC31" s="350">
        <f ca="1">IF(BA31&lt;'P Gerais'!$D$25,BA31*BB31,Lanc!BB31)</f>
        <v>0</v>
      </c>
      <c r="BD31" s="350">
        <f ca="1">BA31-BC31-('DB Func'!GB26*'P Gerais'!$D$35)</f>
        <v>0</v>
      </c>
      <c r="BE31" s="356">
        <f ca="1">VLOOKUP(BD31,'P Gerais'!$D$29:$F$33,3,TRUE)</f>
        <v>0</v>
      </c>
      <c r="BF31" s="350">
        <f t="shared" ca="1" si="14"/>
        <v>0</v>
      </c>
      <c r="BG31" s="350">
        <f ca="1">VLOOKUP(BD31,'P Gerais'!$D$29:$G$33,4,TRUE)</f>
        <v>0</v>
      </c>
      <c r="BH31" s="350">
        <f t="shared" ca="1" si="15"/>
        <v>0</v>
      </c>
      <c r="BI31" s="350">
        <f t="shared" ca="1" si="16"/>
        <v>0</v>
      </c>
      <c r="BJ31" s="348">
        <f ca="1">'DB Func'!G26</f>
        <v>0</v>
      </c>
      <c r="BK31" s="348">
        <f ca="1">'DB Func'!FW26</f>
        <v>0</v>
      </c>
      <c r="BL31" s="350">
        <f ca="1">D31*'P Gerais'!$D$13</f>
        <v>0</v>
      </c>
      <c r="BM31" s="350">
        <f ca="1">D31*'P Gerais'!$D$14</f>
        <v>0</v>
      </c>
      <c r="BN31" s="350">
        <f ca="1">D31*'P Gerais'!$D$16</f>
        <v>0</v>
      </c>
      <c r="BO31" s="350">
        <f ca="1">D31*'P Gerais'!$D$17</f>
        <v>0</v>
      </c>
      <c r="BP31" s="350">
        <f ca="1">D31*'P Gerais'!$D$18</f>
        <v>0</v>
      </c>
      <c r="BQ31" s="355">
        <f ca="1">VLOOKUP(D31,'P Gerais'!$D$22:$G$24,3,TRUE)</f>
        <v>0.08</v>
      </c>
      <c r="BR31" s="355">
        <f ca="1">VLOOKUP(D31,'P Gerais'!$D$29:$G$33,3,TRUE)</f>
        <v>0</v>
      </c>
      <c r="BS31" s="355">
        <f ca="1">'DB Func'!BN26</f>
        <v>0</v>
      </c>
      <c r="BT31" s="355">
        <f ca="1">'DB Func'!BO26</f>
        <v>0</v>
      </c>
      <c r="BU31" s="355">
        <f ca="1">'DB Func'!FX26</f>
        <v>0</v>
      </c>
      <c r="BV31" s="350">
        <f t="shared" ca="1" si="17"/>
        <v>-0.08</v>
      </c>
      <c r="BW31" s="350">
        <f ca="1">BV31-'DB Func'!GC26</f>
        <v>-0.08</v>
      </c>
      <c r="BX31" s="348">
        <f ca="1">IFERROR(VLOOKUP(BW31,'P Gerais'!$D$29:$G$33,3,TRUE)*BW31,0)</f>
        <v>0</v>
      </c>
      <c r="BY31" s="350">
        <f ca="1">IFERROR(BX31-VLOOKUP(BW31,'P Gerais'!$D$29:$H$33,4,TRUE),0)</f>
        <v>0</v>
      </c>
      <c r="BZ31" s="350">
        <f ca="1">D31*'DB Func'!GD26</f>
        <v>0</v>
      </c>
      <c r="CB31" s="350">
        <f t="shared" ca="1" si="18"/>
        <v>0</v>
      </c>
      <c r="CC31" s="350">
        <f t="shared" si="19"/>
        <v>0</v>
      </c>
      <c r="CD31" s="350">
        <f t="shared" si="20"/>
        <v>0</v>
      </c>
      <c r="CF31" s="348" t="str">
        <f t="shared" ca="1" si="21"/>
        <v>não</v>
      </c>
      <c r="CG31" s="348">
        <f ca="1">IF($CH$8=1,DAY('DB Func'!C26),0)</f>
        <v>0</v>
      </c>
      <c r="CH31" s="348">
        <f ca="1">IF(CI31=0,0,MONTH('DB Func'!C26))</f>
        <v>0</v>
      </c>
      <c r="CI31" s="348">
        <f ca="1">IF('P Gerais'!D29=YEAR('DB Func'!C26),YEAR('DB Func'!C26),0)</f>
        <v>0</v>
      </c>
      <c r="CJ31" s="352">
        <v>54</v>
      </c>
      <c r="CK31" s="349"/>
      <c r="CL31" s="348" t="str">
        <f>IF(ISERROR(HLOOKUP(CL29,$DS$7:$DY31,$DZ31,FALSE)),"N",HLOOKUP(CL29,$DS$7:$DY31,$DZ31,FALSE))</f>
        <v>N</v>
      </c>
      <c r="CM31" s="348" t="str">
        <f>IF(ISERROR(HLOOKUP(CM29,$DS$7:$DY31,$DZ31,FALSE)),"N",HLOOKUP(CM29,$DS$7:$DY31,$DZ31,FALSE))</f>
        <v>N</v>
      </c>
      <c r="CN31" s="348" t="str">
        <f>IF(ISERROR(HLOOKUP(CN29,$DS$7:$DY31,$DZ31,FALSE)),"N",HLOOKUP(CN29,$DS$7:$DY31,$DZ31,FALSE))</f>
        <v>N</v>
      </c>
      <c r="CO31" s="348" t="str">
        <f>IF(ISERROR(HLOOKUP(CO29,$DS$7:$DY31,$DZ31,FALSE)),"N",HLOOKUP(CO29,$DS$7:$DY31,$DZ31,FALSE))</f>
        <v>N</v>
      </c>
      <c r="CP31" s="348" t="str">
        <f>IF(ISERROR(HLOOKUP(CP29,$DS$7:$DY31,$DZ31,FALSE)),"N",HLOOKUP(CP29,$DS$7:$DY31,$DZ31,FALSE))</f>
        <v>N</v>
      </c>
      <c r="CQ31" s="348" t="str">
        <f>IF(ISERROR(HLOOKUP(CQ29,$DS$7:$DY31,$DZ31,FALSE)),"N",HLOOKUP(CQ29,$DS$7:$DY31,$DZ31,FALSE))</f>
        <v>N</v>
      </c>
      <c r="CR31" s="348" t="str">
        <f>IF(ISERROR(HLOOKUP(CR29,$DS$7:$DY31,$DZ31,FALSE)),"N",HLOOKUP(CR29,$DS$7:$DY31,$DZ31,FALSE))</f>
        <v>N</v>
      </c>
      <c r="CS31" s="348" t="str">
        <f>IF(ISERROR(HLOOKUP(CS29,$DS$7:$DY31,$DZ31,FALSE)),"N",HLOOKUP(CS29,$DS$7:$DY31,$DZ31,FALSE))</f>
        <v>N</v>
      </c>
      <c r="CT31" s="348" t="str">
        <f>IF(ISERROR(HLOOKUP(CT29,$DS$7:$DY31,$DZ31,FALSE)),"N",HLOOKUP(CT29,$DS$7:$DY31,$DZ31,FALSE))</f>
        <v>N</v>
      </c>
      <c r="CU31" s="348" t="str">
        <f>IF(ISERROR(HLOOKUP(CU29,$DS$7:$DY31,$DZ31,FALSE)),"N",HLOOKUP(CU29,$DS$7:$DY31,$DZ31,FALSE))</f>
        <v>N</v>
      </c>
      <c r="CV31" s="348" t="str">
        <f>IF(ISERROR(HLOOKUP(CV29,$DS$7:$DY31,$DZ31,FALSE)),"N",HLOOKUP(CV29,$DS$7:$DY31,$DZ31,FALSE))</f>
        <v>N</v>
      </c>
      <c r="CW31" s="348" t="str">
        <f>IF(ISERROR(HLOOKUP(CW29,$DS$7:$DY31,$DZ31,FALSE)),"N",HLOOKUP(CW29,$DS$7:$DY31,$DZ31,FALSE))</f>
        <v>N</v>
      </c>
      <c r="CX31" s="348" t="str">
        <f>IF(ISERROR(HLOOKUP(CX29,$DS$7:$DY31,$DZ31,FALSE)),"N",HLOOKUP(CX29,$DS$7:$DY31,$DZ31,FALSE))</f>
        <v>N</v>
      </c>
      <c r="CY31" s="348" t="str">
        <f>IF(ISERROR(HLOOKUP(CY29,$DS$7:$DY31,$DZ31,FALSE)),"N",HLOOKUP(CY29,$DS$7:$DY31,$DZ31,FALSE))</f>
        <v>N</v>
      </c>
      <c r="CZ31" s="348" t="str">
        <f>IF(ISERROR(HLOOKUP(CZ29,$DS$7:$DY31,$DZ31,FALSE)),"N",HLOOKUP(CZ29,$DS$7:$DY31,$DZ31,FALSE))</f>
        <v>N</v>
      </c>
      <c r="DA31" s="348" t="str">
        <f>IF(ISERROR(HLOOKUP(DA29,$DS$7:$DY31,$DZ31,FALSE)),"N",HLOOKUP(DA29,$DS$7:$DY31,$DZ31,FALSE))</f>
        <v>N</v>
      </c>
      <c r="DB31" s="348" t="str">
        <f>IF(ISERROR(HLOOKUP(DB29,$DS$7:$DY31,$DZ31,FALSE)),"N",HLOOKUP(DB29,$DS$7:$DY31,$DZ31,FALSE))</f>
        <v>N</v>
      </c>
      <c r="DC31" s="348" t="str">
        <f>IF(ISERROR(HLOOKUP(DC29,$DS$7:$DY31,$DZ31,FALSE)),"N",HLOOKUP(DC29,$DS$7:$DY31,$DZ31,FALSE))</f>
        <v>N</v>
      </c>
      <c r="DD31" s="348" t="str">
        <f>IF(ISERROR(HLOOKUP(DD29,$DS$7:$DY31,$DZ31,FALSE)),"N",HLOOKUP(DD29,$DS$7:$DY31,$DZ31,FALSE))</f>
        <v>N</v>
      </c>
      <c r="DE31" s="348" t="str">
        <f>IF(ISERROR(HLOOKUP(DE29,$DS$7:$DY31,$DZ31,FALSE)),"N",HLOOKUP(DE29,$DS$7:$DY31,$DZ31,FALSE))</f>
        <v>N</v>
      </c>
      <c r="DF31" s="348" t="str">
        <f>IF(ISERROR(HLOOKUP(DF29,$DS$7:$DY31,$DZ31,FALSE)),"N",HLOOKUP(DF29,$DS$7:$DY31,$DZ31,FALSE))</f>
        <v>N</v>
      </c>
      <c r="DG31" s="348" t="str">
        <f>IF(ISERROR(HLOOKUP(DG29,$DS$7:$DY31,$DZ31,FALSE)),"N",HLOOKUP(DG29,$DS$7:$DY31,$DZ31,FALSE))</f>
        <v>N</v>
      </c>
      <c r="DH31" s="348" t="str">
        <f>IF(ISERROR(HLOOKUP(DH29,$DS$7:$DY31,$DZ31,FALSE)),"N",HLOOKUP(DH29,$DS$7:$DY31,$DZ31,FALSE))</f>
        <v>N</v>
      </c>
      <c r="DI31" s="348" t="str">
        <f>IF(ISERROR(HLOOKUP(DI29,$DS$7:$DY31,$DZ31,FALSE)),"N",HLOOKUP(DI29,$DS$7:$DY31,$DZ31,FALSE))</f>
        <v>N</v>
      </c>
      <c r="DJ31" s="348" t="str">
        <f>IF(ISERROR(HLOOKUP(DJ29,$DS$7:$DY31,$DZ31,FALSE)),"N",HLOOKUP(DJ29,$DS$7:$DY31,$DZ31,FALSE))</f>
        <v>N</v>
      </c>
      <c r="DK31" s="348" t="str">
        <f>IF(ISERROR(HLOOKUP(DK29,$DS$7:$DY31,$DZ31,FALSE)),"N",HLOOKUP(DK29,$DS$7:$DY31,$DZ31,FALSE))</f>
        <v>N</v>
      </c>
      <c r="DL31" s="348" t="str">
        <f>IF(ISERROR(HLOOKUP(DL29,$DS$7:$DY31,$DZ31,FALSE)),"N",HLOOKUP(DL29,$DS$7:$DY31,$DZ31,FALSE))</f>
        <v>N</v>
      </c>
      <c r="DM31" s="348" t="str">
        <f>IF(ISERROR(HLOOKUP(DM29,$DS$7:$DY31,$DZ31,FALSE)),"N",HLOOKUP(DM29,$DS$7:$DY31,$DZ31,FALSE))</f>
        <v>N</v>
      </c>
      <c r="DN31" s="348" t="str">
        <f>IF(ISERROR(HLOOKUP(DN29,$DS$7:$DY31,$DZ31,FALSE)),"N",HLOOKUP(DN29,$DS$7:$DY31,$DZ31,FALSE))</f>
        <v>N</v>
      </c>
      <c r="DO31" s="348" t="str">
        <f>IF(ISERROR(HLOOKUP(DO29,$DS$7:$DY31,$DZ31,FALSE)),"N",HLOOKUP(DO29,$DS$7:$DY31,$DZ31,FALSE))</f>
        <v>N</v>
      </c>
      <c r="DP31" s="348" t="str">
        <f>IF(ISERROR(HLOOKUP(DP29,$DS$7:$DY31,$DZ31,FALSE)),"N",HLOOKUP(DP29,$DS$7:$DY31,$DZ31,FALSE))</f>
        <v>N</v>
      </c>
      <c r="DQ31" s="348">
        <f t="shared" si="22"/>
        <v>0</v>
      </c>
      <c r="DR31" s="348">
        <f t="shared" si="23"/>
        <v>31</v>
      </c>
      <c r="DS31" s="348" t="str">
        <f>IF('DB Func'!M26&gt;0,"S","N")</f>
        <v>N</v>
      </c>
      <c r="DT31" s="348" t="str">
        <f>IF('DB Func'!R26&gt;0,"S","N")</f>
        <v>N</v>
      </c>
      <c r="DU31" s="348" t="str">
        <f>IF('DB Func'!W26&gt;0,"S","N")</f>
        <v>N</v>
      </c>
      <c r="DV31" s="348" t="str">
        <f>IF('DB Func'!AB26&gt;0,"S","N")</f>
        <v>N</v>
      </c>
      <c r="DW31" s="348" t="str">
        <f>IF('DB Func'!AG26&gt;0,"S","N")</f>
        <v>N</v>
      </c>
      <c r="DX31" s="348" t="str">
        <f>IF('DB Func'!AL26&gt;0,"S","N")</f>
        <v>N</v>
      </c>
      <c r="DY31" s="348" t="str">
        <f>IF('DB Func'!AQ26&gt;0,"S","N")</f>
        <v>N</v>
      </c>
      <c r="DZ31" s="348">
        <v>25</v>
      </c>
      <c r="EA31" s="357">
        <f ca="1">'DB Func'!C26</f>
        <v>0</v>
      </c>
      <c r="EB31" s="348" t="str">
        <f t="shared" ca="1" si="33"/>
        <v>s</v>
      </c>
      <c r="EC31" s="348" t="str">
        <f t="shared" ca="1" si="33"/>
        <v>s</v>
      </c>
      <c r="ED31" s="348" t="str">
        <f t="shared" ca="1" si="33"/>
        <v>s</v>
      </c>
      <c r="EE31" s="348" t="str">
        <f t="shared" ca="1" si="33"/>
        <v>s</v>
      </c>
      <c r="EF31" s="348" t="str">
        <f t="shared" ca="1" si="33"/>
        <v>s</v>
      </c>
      <c r="EG31" s="348" t="str">
        <f t="shared" ca="1" si="33"/>
        <v>s</v>
      </c>
      <c r="EH31" s="348" t="str">
        <f t="shared" ca="1" si="33"/>
        <v>s</v>
      </c>
      <c r="EI31" s="348" t="str">
        <f t="shared" ca="1" si="33"/>
        <v>s</v>
      </c>
      <c r="EJ31" s="348" t="str">
        <f t="shared" ca="1" si="33"/>
        <v>s</v>
      </c>
      <c r="EK31" s="348" t="str">
        <f t="shared" ca="1" si="33"/>
        <v>s</v>
      </c>
      <c r="EL31" s="348" t="str">
        <f t="shared" ca="1" si="33"/>
        <v>s</v>
      </c>
      <c r="EM31" s="348" t="str">
        <f t="shared" ca="1" si="33"/>
        <v>s</v>
      </c>
      <c r="EN31" s="348" t="str">
        <f t="shared" ca="1" si="33"/>
        <v>s</v>
      </c>
      <c r="EO31" s="348" t="str">
        <f t="shared" ca="1" si="33"/>
        <v>s</v>
      </c>
      <c r="EP31" s="348" t="str">
        <f t="shared" ca="1" si="33"/>
        <v>s</v>
      </c>
      <c r="EQ31" s="348" t="str">
        <f t="shared" ca="1" si="33"/>
        <v>s</v>
      </c>
      <c r="ER31" s="348" t="str">
        <f t="shared" ca="1" si="32"/>
        <v>s</v>
      </c>
      <c r="ES31" s="348" t="str">
        <f t="shared" ca="1" si="32"/>
        <v>s</v>
      </c>
      <c r="ET31" s="348" t="str">
        <f t="shared" ca="1" si="32"/>
        <v>s</v>
      </c>
      <c r="EU31" s="348" t="str">
        <f t="shared" ca="1" si="32"/>
        <v>s</v>
      </c>
      <c r="EV31" s="348" t="str">
        <f t="shared" ca="1" si="25"/>
        <v>s</v>
      </c>
      <c r="EW31" s="348" t="str">
        <f t="shared" ca="1" si="32"/>
        <v>s</v>
      </c>
      <c r="EX31" s="348" t="str">
        <f t="shared" ca="1" si="32"/>
        <v>s</v>
      </c>
      <c r="EY31" s="348" t="str">
        <f t="shared" ca="1" si="32"/>
        <v>s</v>
      </c>
      <c r="EZ31" s="348" t="str">
        <f t="shared" ca="1" si="32"/>
        <v>s</v>
      </c>
      <c r="FA31" s="348" t="str">
        <f t="shared" ca="1" si="32"/>
        <v>s</v>
      </c>
      <c r="FB31" s="348" t="str">
        <f t="shared" ca="1" si="32"/>
        <v>s</v>
      </c>
      <c r="FC31" s="348" t="str">
        <f t="shared" ca="1" si="32"/>
        <v>s</v>
      </c>
      <c r="FD31" s="348" t="str">
        <f t="shared" ca="1" si="32"/>
        <v>s</v>
      </c>
      <c r="FE31" s="348" t="str">
        <f t="shared" ca="1" si="32"/>
        <v>s</v>
      </c>
      <c r="FF31" s="348" t="str">
        <f t="shared" ca="1" si="32"/>
        <v>s</v>
      </c>
      <c r="FG31" s="348">
        <f t="shared" ca="1" si="26"/>
        <v>31</v>
      </c>
      <c r="FH31" s="348">
        <f t="shared" ca="1" si="27"/>
        <v>0</v>
      </c>
      <c r="FI31" s="348" t="str">
        <f ca="1">IF(AND(YEAR(EA31)='P Gerais'!D29,MONTH(Lanc!EA31)=5,DAY(Lanc!EA31)&gt;1),"S","N")</f>
        <v>N</v>
      </c>
      <c r="FJ31" s="350">
        <f t="shared" ca="1" si="28"/>
        <v>0</v>
      </c>
      <c r="FK31" s="350">
        <f t="shared" si="29"/>
        <v>0</v>
      </c>
      <c r="FL31" s="359">
        <f t="shared" ca="1" si="30"/>
        <v>0</v>
      </c>
      <c r="FP31" s="349">
        <f ca="1">((FJ31-FL31-FK31+AZ31+AQ31+SUM(Z31:AA31)+SUM(AW31:AX31)+AK31)*IF('DB Func'!GG26="ok",'DB Func'!GD26,0))</f>
        <v>0</v>
      </c>
      <c r="FR31" s="361">
        <f t="shared" ca="1" si="31"/>
        <v>0</v>
      </c>
      <c r="GV31" s="49"/>
      <c r="GW31" s="49"/>
      <c r="GX31" s="49"/>
      <c r="GY31" s="49"/>
      <c r="GZ31" s="49"/>
      <c r="HA31" s="49"/>
      <c r="HB31" s="49"/>
      <c r="HC31" s="49"/>
    </row>
    <row r="32" spans="3:211" ht="30" customHeight="1" thickTop="1" thickBot="1">
      <c r="C32" s="154" t="str">
        <f ca="1">IF('DB Func'!B27="Funcionário 25","",'DB Func'!B27)</f>
        <v/>
      </c>
      <c r="D32" s="181">
        <f ca="1">'DB Func'!CH27</f>
        <v>0</v>
      </c>
      <c r="E32" s="156" t="str">
        <f ca="1">IF(C32="","-",IF(OR(terceiro!E32="MAI",terceiro!F32="MAI"),"Sim","Não"))</f>
        <v>-</v>
      </c>
      <c r="F32" s="182" t="str">
        <f ca="1">IF(C32="","-",IF(OR(Ferias!E32="MAI",Ferias!F32="MAI"),"Sim","Não"))</f>
        <v>-</v>
      </c>
      <c r="G32" s="182">
        <f ca="1">IF(C32="",0,IF(F32="Sim",IF(Ferias!E32="MAI",Ferias!I32,Ferias!J32),0))</f>
        <v>0</v>
      </c>
      <c r="H32" s="185"/>
      <c r="I32" s="185"/>
      <c r="J32" s="159">
        <f t="shared" ca="1" si="1"/>
        <v>0</v>
      </c>
      <c r="K32" s="152"/>
      <c r="L32" s="151"/>
      <c r="M32" s="189"/>
      <c r="N32" s="153"/>
      <c r="O32" s="48"/>
      <c r="P32" s="48"/>
      <c r="Q32" s="48"/>
      <c r="R32" s="49"/>
      <c r="S32" s="49"/>
      <c r="T32" s="49"/>
      <c r="U32" s="49"/>
      <c r="V32" s="49"/>
      <c r="W32" s="49"/>
      <c r="X32" s="49"/>
      <c r="Y32" s="49"/>
      <c r="Z32" s="49"/>
      <c r="AA32" s="49"/>
      <c r="AB32" s="48"/>
      <c r="AC32" s="48"/>
      <c r="AD32" s="49"/>
      <c r="AE32" s="49"/>
      <c r="AF32" s="314"/>
      <c r="AH32" s="155">
        <f ca="1">IF(AND('DB Func'!GE27="Abril",'DB Func'!BQ27="2 Parcelas"),(('auxiliar 13 sal'!G28/12*'DB Func'!GF27+AVERAGE('auxiliar 13 sal'!Q28:AB28)+AVERAGE('auxiliar 13 sal'!AE28:AP28)+'auxiliar 13 sal'!G28*'DB Func'!BN27+'auxiliar 13 sal'!G28*'DB Func'!BO27)/2),IF('DB Func'!GE27="Maio",IF('DB Func'!BQ27="Parcela Única",('auxiliar 13 sal'!G28/12*'DB Func'!GF27)+AVERAGE('auxiliar 13 sal'!Q28:AB28)+AVERAGE('auxiliar 13 sal'!AE28:AP28)+('auxiliar 13 sal'!G28*'DB Func'!BN27)+('auxiliar 13 sal'!G28*'DB Func'!BO27),IF('DB Func'!BQ27="2 Parcelas",(('auxiliar 13 sal'!G28/12*'DB Func'!GF27+AVERAGE('auxiliar 13 sal'!Q28:AB28)+AVERAGE('auxiliar 13 sal'!AE28:AP28)+'auxiliar 13 sal'!G28*'DB Func'!BN27+'auxiliar 13 sal'!G28*'DB Func'!BO27)/2))),0))</f>
        <v>0</v>
      </c>
      <c r="AK32" s="350">
        <f t="shared" ca="1" si="6"/>
        <v>0</v>
      </c>
      <c r="AL32" s="350">
        <f t="shared" ca="1" si="7"/>
        <v>0</v>
      </c>
      <c r="AM32" s="350">
        <f t="shared" ca="1" si="8"/>
        <v>0</v>
      </c>
      <c r="AN32" s="350">
        <f t="shared" ca="1" si="9"/>
        <v>0</v>
      </c>
      <c r="AO32" s="350">
        <f t="shared" ca="1" si="10"/>
        <v>0</v>
      </c>
      <c r="AP32" s="350">
        <f t="shared" ca="1" si="11"/>
        <v>0</v>
      </c>
      <c r="AQ32" s="350">
        <f t="shared" ca="1" si="12"/>
        <v>0</v>
      </c>
      <c r="AR32" s="350">
        <f>IF(OR(M32="",M32=0),0,((FJ32/220)*('Ho Ex'!$C$8+$AS$6))*M32)</f>
        <v>0</v>
      </c>
      <c r="AS32" s="350">
        <f>IF(OR(N32="",N32=0),0,((FJ32/220*('DB Func'!GD27+Lanc!$AS$6))*('Ho Ex'!$I$8+$AS$6))*(N32/52.5*60))</f>
        <v>0</v>
      </c>
      <c r="AT32" s="350">
        <f>IF(OR(M32="",M32=0),0,((FJ32/220)*('Ho Ex'!$J$8+$AS$6))*O32)</f>
        <v>0</v>
      </c>
      <c r="AU32" s="350">
        <f>IF(OR(M32="",M32=0),0,((FJ32/220)*('Ho Ex'!I38+$AS$6))*P32)</f>
        <v>0</v>
      </c>
      <c r="AV32" s="350">
        <f>IF(OR(M32="",M32=0),0,((FJ32/220)*('Ho Ex'!C38+$AS$6))*Q32)</f>
        <v>0</v>
      </c>
      <c r="AW32" s="350">
        <f ca="1">FJ32*'DB Func'!BN27</f>
        <v>0</v>
      </c>
      <c r="AX32" s="350">
        <f ca="1">FJ32*'DB Func'!BO27</f>
        <v>0</v>
      </c>
      <c r="AY32" s="364">
        <f ca="1">IF(FJ32=0,0,VLOOKUP(FJ32,'P Gerais'!$D$39:$G$41,3,TRUE)*Func25!$F$68)</f>
        <v>0</v>
      </c>
      <c r="AZ32" s="350">
        <f t="shared" si="13"/>
        <v>0</v>
      </c>
      <c r="BA32" s="350">
        <f ca="1">((FJ32-FL32-FK32+AZ32+AQ32+SUM(Z32:AA32)+SUM(AW32:AX32)+AK32)*IF('DB Func'!GG27="ok",'DB Func'!GD27,0))+(FJ32-FL32-FK32+AZ32+AQ32+SUM(Z32:AA32)+SUM(AW32:AX32))+AK32</f>
        <v>0</v>
      </c>
      <c r="BB32" s="355">
        <f ca="1">VLOOKUP(BA32,'P Gerais'!$D$22:$G$25,3,TRUE)</f>
        <v>0.08</v>
      </c>
      <c r="BC32" s="350">
        <f ca="1">IF(BA32&lt;'P Gerais'!$D$25,BA32*BB32,Lanc!BB32)</f>
        <v>0</v>
      </c>
      <c r="BD32" s="350">
        <f ca="1">BA32-BC32-('DB Func'!GB27*'P Gerais'!$D$35)</f>
        <v>0</v>
      </c>
      <c r="BE32" s="356">
        <f ca="1">VLOOKUP(BD32,'P Gerais'!$D$29:$F$33,3,TRUE)</f>
        <v>0</v>
      </c>
      <c r="BF32" s="350">
        <f t="shared" ca="1" si="14"/>
        <v>0</v>
      </c>
      <c r="BG32" s="350">
        <f ca="1">VLOOKUP(BD32,'P Gerais'!$D$29:$G$33,4,TRUE)</f>
        <v>0</v>
      </c>
      <c r="BH32" s="350">
        <f t="shared" ca="1" si="15"/>
        <v>0</v>
      </c>
      <c r="BI32" s="350">
        <f t="shared" ca="1" si="16"/>
        <v>0</v>
      </c>
      <c r="BJ32" s="348">
        <f ca="1">'DB Func'!G27</f>
        <v>0</v>
      </c>
      <c r="BK32" s="348">
        <f ca="1">'DB Func'!FW27</f>
        <v>0</v>
      </c>
      <c r="BL32" s="350">
        <f ca="1">D32*'P Gerais'!$D$13</f>
        <v>0</v>
      </c>
      <c r="BM32" s="350">
        <f ca="1">D32*'P Gerais'!$D$14</f>
        <v>0</v>
      </c>
      <c r="BN32" s="350">
        <f ca="1">D32*'P Gerais'!$D$16</f>
        <v>0</v>
      </c>
      <c r="BO32" s="350">
        <f ca="1">D32*'P Gerais'!$D$17</f>
        <v>0</v>
      </c>
      <c r="BP32" s="350">
        <f ca="1">D32*'P Gerais'!$D$18</f>
        <v>0</v>
      </c>
      <c r="BQ32" s="355">
        <f ca="1">VLOOKUP(D32,'P Gerais'!$D$22:$G$24,3,TRUE)</f>
        <v>0.08</v>
      </c>
      <c r="BR32" s="355">
        <f ca="1">VLOOKUP(D32,'P Gerais'!$D$29:$G$33,3,TRUE)</f>
        <v>0</v>
      </c>
      <c r="BS32" s="355">
        <f ca="1">'DB Func'!BN27</f>
        <v>0</v>
      </c>
      <c r="BT32" s="355">
        <f ca="1">'DB Func'!BO27</f>
        <v>0</v>
      </c>
      <c r="BU32" s="355">
        <f ca="1">'DB Func'!FX27</f>
        <v>0</v>
      </c>
      <c r="BV32" s="350">
        <f t="shared" ca="1" si="17"/>
        <v>-0.08</v>
      </c>
      <c r="BW32" s="350">
        <f ca="1">BV32-'DB Func'!GC27</f>
        <v>-0.08</v>
      </c>
      <c r="BX32" s="348">
        <f ca="1">IFERROR(VLOOKUP(BW32,'P Gerais'!$D$29:$G$33,3,TRUE)*BW32,0)</f>
        <v>0</v>
      </c>
      <c r="BY32" s="350">
        <f ca="1">IFERROR(BX32-VLOOKUP(BW32,'P Gerais'!$D$29:$H$33,4,TRUE),0)</f>
        <v>0</v>
      </c>
      <c r="BZ32" s="350">
        <f ca="1">D32*'DB Func'!GD27</f>
        <v>0</v>
      </c>
      <c r="CB32" s="350">
        <f t="shared" ca="1" si="18"/>
        <v>0</v>
      </c>
      <c r="CC32" s="350">
        <f t="shared" si="19"/>
        <v>0</v>
      </c>
      <c r="CD32" s="350">
        <f t="shared" si="20"/>
        <v>0</v>
      </c>
      <c r="CF32" s="348" t="str">
        <f t="shared" ca="1" si="21"/>
        <v>não</v>
      </c>
      <c r="CG32" s="348">
        <f ca="1">IF($CH$8=1,DAY('DB Func'!C27),0)</f>
        <v>0</v>
      </c>
      <c r="CH32" s="348">
        <f ca="1">IF(CI32=0,0,MONTH('DB Func'!C27))</f>
        <v>0</v>
      </c>
      <c r="CI32" s="348">
        <f ca="1">IF('P Gerais'!D30=YEAR('DB Func'!C27),YEAR('DB Func'!C27),0)</f>
        <v>0</v>
      </c>
      <c r="CJ32" s="352">
        <v>55</v>
      </c>
      <c r="CK32" s="349"/>
      <c r="CL32" s="348" t="str">
        <f ca="1">IF(ISERROR(HLOOKUP(CL30,$DS$7:$DY32,$DZ32,FALSE)),"N",HLOOKUP(CL30,$DS$7:$DY32,$DZ32,FALSE))</f>
        <v>N</v>
      </c>
      <c r="CM32" s="348" t="str">
        <f>IF(ISERROR(HLOOKUP(CM30,$DS$7:$DY32,$DZ32,FALSE)),"N",HLOOKUP(CM30,$DS$7:$DY32,$DZ32,FALSE))</f>
        <v>N</v>
      </c>
      <c r="CN32" s="348" t="str">
        <f ca="1">IF(ISERROR(HLOOKUP(CN30,$DS$7:$DY32,$DZ32,FALSE)),"N",HLOOKUP(CN30,$DS$7:$DY32,$DZ32,FALSE))</f>
        <v>N</v>
      </c>
      <c r="CO32" s="348" t="str">
        <f ca="1">IF(ISERROR(HLOOKUP(CO30,$DS$7:$DY32,$DZ32,FALSE)),"N",HLOOKUP(CO30,$DS$7:$DY32,$DZ32,FALSE))</f>
        <v>N</v>
      </c>
      <c r="CP32" s="348" t="str">
        <f ca="1">IF(ISERROR(HLOOKUP(CP30,$DS$7:$DY32,$DZ32,FALSE)),"N",HLOOKUP(CP30,$DS$7:$DY32,$DZ32,FALSE))</f>
        <v>N</v>
      </c>
      <c r="CQ32" s="348" t="str">
        <f ca="1">IF(ISERROR(HLOOKUP(CQ30,$DS$7:$DY32,$DZ32,FALSE)),"N",HLOOKUP(CQ30,$DS$7:$DY32,$DZ32,FALSE))</f>
        <v>N</v>
      </c>
      <c r="CR32" s="348" t="str">
        <f ca="1">IF(ISERROR(HLOOKUP(CR30,$DS$7:$DY32,$DZ32,FALSE)),"N",HLOOKUP(CR30,$DS$7:$DY32,$DZ32,FALSE))</f>
        <v>N</v>
      </c>
      <c r="CS32" s="348" t="str">
        <f ca="1">IF(ISERROR(HLOOKUP(CS30,$DS$7:$DY32,$DZ32,FALSE)),"N",HLOOKUP(CS30,$DS$7:$DY32,$DZ32,FALSE))</f>
        <v>N</v>
      </c>
      <c r="CT32" s="348" t="str">
        <f>IF(ISERROR(HLOOKUP(CT30,$DS$7:$DY32,$DZ32,FALSE)),"N",HLOOKUP(CT30,$DS$7:$DY32,$DZ32,FALSE))</f>
        <v>N</v>
      </c>
      <c r="CU32" s="348" t="str">
        <f ca="1">IF(ISERROR(HLOOKUP(CU30,$DS$7:$DY32,$DZ32,FALSE)),"N",HLOOKUP(CU30,$DS$7:$DY32,$DZ32,FALSE))</f>
        <v>N</v>
      </c>
      <c r="CV32" s="348" t="str">
        <f ca="1">IF(ISERROR(HLOOKUP(CV30,$DS$7:$DY32,$DZ32,FALSE)),"N",HLOOKUP(CV30,$DS$7:$DY32,$DZ32,FALSE))</f>
        <v>N</v>
      </c>
      <c r="CW32" s="348" t="str">
        <f ca="1">IF(ISERROR(HLOOKUP(CW30,$DS$7:$DY32,$DZ32,FALSE)),"N",HLOOKUP(CW30,$DS$7:$DY32,$DZ32,FALSE))</f>
        <v>N</v>
      </c>
      <c r="CX32" s="348" t="str">
        <f ca="1">IF(ISERROR(HLOOKUP(CX30,$DS$7:$DY32,$DZ32,FALSE)),"N",HLOOKUP(CX30,$DS$7:$DY32,$DZ32,FALSE))</f>
        <v>N</v>
      </c>
      <c r="CY32" s="348" t="str">
        <f ca="1">IF(ISERROR(HLOOKUP(CY30,$DS$7:$DY32,$DZ32,FALSE)),"N",HLOOKUP(CY30,$DS$7:$DY32,$DZ32,FALSE))</f>
        <v>N</v>
      </c>
      <c r="CZ32" s="348" t="str">
        <f ca="1">IF(ISERROR(HLOOKUP(CZ30,$DS$7:$DY32,$DZ32,FALSE)),"N",HLOOKUP(CZ30,$DS$7:$DY32,$DZ32,FALSE))</f>
        <v>N</v>
      </c>
      <c r="DA32" s="348" t="str">
        <f>IF(ISERROR(HLOOKUP(DA30,$DS$7:$DY32,$DZ32,FALSE)),"N",HLOOKUP(DA30,$DS$7:$DY32,$DZ32,FALSE))</f>
        <v>N</v>
      </c>
      <c r="DB32" s="348" t="str">
        <f ca="1">IF(ISERROR(HLOOKUP(DB30,$DS$7:$DY32,$DZ32,FALSE)),"N",HLOOKUP(DB30,$DS$7:$DY32,$DZ32,FALSE))</f>
        <v>N</v>
      </c>
      <c r="DC32" s="348" t="str">
        <f ca="1">IF(ISERROR(HLOOKUP(DC30,$DS$7:$DY32,$DZ32,FALSE)),"N",HLOOKUP(DC30,$DS$7:$DY32,$DZ32,FALSE))</f>
        <v>N</v>
      </c>
      <c r="DD32" s="348" t="str">
        <f ca="1">IF(ISERROR(HLOOKUP(DD30,$DS$7:$DY32,$DZ32,FALSE)),"N",HLOOKUP(DD30,$DS$7:$DY32,$DZ32,FALSE))</f>
        <v>N</v>
      </c>
      <c r="DE32" s="348" t="str">
        <f ca="1">IF(ISERROR(HLOOKUP(DE30,$DS$7:$DY32,$DZ32,FALSE)),"N",HLOOKUP(DE30,$DS$7:$DY32,$DZ32,FALSE))</f>
        <v>N</v>
      </c>
      <c r="DF32" s="348" t="str">
        <f ca="1">IF(ISERROR(HLOOKUP(DF30,$DS$7:$DY32,$DZ32,FALSE)),"N",HLOOKUP(DF30,$DS$7:$DY32,$DZ32,FALSE))</f>
        <v>N</v>
      </c>
      <c r="DG32" s="348" t="str">
        <f ca="1">IF(ISERROR(HLOOKUP(DG30,$DS$7:$DY32,$DZ32,FALSE)),"N",HLOOKUP(DG30,$DS$7:$DY32,$DZ32,FALSE))</f>
        <v>N</v>
      </c>
      <c r="DH32" s="348" t="str">
        <f>IF(ISERROR(HLOOKUP(DH30,$DS$7:$DY32,$DZ32,FALSE)),"N",HLOOKUP(DH30,$DS$7:$DY32,$DZ32,FALSE))</f>
        <v>N</v>
      </c>
      <c r="DI32" s="348" t="str">
        <f ca="1">IF(ISERROR(HLOOKUP(DI30,$DS$7:$DY32,$DZ32,FALSE)),"N",HLOOKUP(DI30,$DS$7:$DY32,$DZ32,FALSE))</f>
        <v>N</v>
      </c>
      <c r="DJ32" s="348" t="str">
        <f ca="1">IF(ISERROR(HLOOKUP(DJ30,$DS$7:$DY32,$DZ32,FALSE)),"N",HLOOKUP(DJ30,$DS$7:$DY32,$DZ32,FALSE))</f>
        <v>N</v>
      </c>
      <c r="DK32" s="348" t="str">
        <f ca="1">IF(ISERROR(HLOOKUP(DK30,$DS$7:$DY32,$DZ32,FALSE)),"N",HLOOKUP(DK30,$DS$7:$DY32,$DZ32,FALSE))</f>
        <v>N</v>
      </c>
      <c r="DL32" s="348" t="str">
        <f ca="1">IF(ISERROR(HLOOKUP(DL30,$DS$7:$DY32,$DZ32,FALSE)),"N",HLOOKUP(DL30,$DS$7:$DY32,$DZ32,FALSE))</f>
        <v>N</v>
      </c>
      <c r="DM32" s="348" t="str">
        <f ca="1">IF(ISERROR(HLOOKUP(DM30,$DS$7:$DY32,$DZ32,FALSE)),"N",HLOOKUP(DM30,$DS$7:$DY32,$DZ32,FALSE))</f>
        <v>N</v>
      </c>
      <c r="DN32" s="348" t="str">
        <f ca="1">IF(ISERROR(HLOOKUP(DN30,$DS$7:$DY32,$DZ32,FALSE)),"N",HLOOKUP(DN30,$DS$7:$DY32,$DZ32,FALSE))</f>
        <v>N</v>
      </c>
      <c r="DO32" s="348" t="str">
        <f>IF(ISERROR(HLOOKUP(DO30,$DS$7:$DY32,$DZ32,FALSE)),"N",HLOOKUP(DO30,$DS$7:$DY32,$DZ32,FALSE))</f>
        <v>N</v>
      </c>
      <c r="DP32" s="348" t="str">
        <f ca="1">IF(ISERROR(HLOOKUP(DP30,$DS$7:$DY32,$DZ32,FALSE)),"N",HLOOKUP(DP30,$DS$7:$DY32,$DZ32,FALSE))</f>
        <v>N</v>
      </c>
      <c r="DQ32" s="348">
        <f t="shared" ca="1" si="22"/>
        <v>0</v>
      </c>
      <c r="DR32" s="348">
        <f t="shared" ca="1" si="23"/>
        <v>31</v>
      </c>
      <c r="DS32" s="348" t="str">
        <f>IF('DB Func'!M27&gt;0,"S","N")</f>
        <v>N</v>
      </c>
      <c r="DT32" s="348" t="str">
        <f>IF('DB Func'!R27&gt;0,"S","N")</f>
        <v>N</v>
      </c>
      <c r="DU32" s="348" t="str">
        <f>IF('DB Func'!W27&gt;0,"S","N")</f>
        <v>N</v>
      </c>
      <c r="DV32" s="348" t="str">
        <f>IF('DB Func'!AB27&gt;0,"S","N")</f>
        <v>N</v>
      </c>
      <c r="DW32" s="348" t="str">
        <f>IF('DB Func'!AG27&gt;0,"S","N")</f>
        <v>N</v>
      </c>
      <c r="DX32" s="348" t="str">
        <f>IF('DB Func'!AL27&gt;0,"S","N")</f>
        <v>N</v>
      </c>
      <c r="DY32" s="348" t="str">
        <f>IF('DB Func'!AQ27&gt;0,"S","N")</f>
        <v>N</v>
      </c>
      <c r="DZ32" s="348">
        <v>26</v>
      </c>
      <c r="EA32" s="357">
        <f ca="1">'DB Func'!C27</f>
        <v>0</v>
      </c>
      <c r="EB32" s="348" t="str">
        <f t="shared" ca="1" si="33"/>
        <v>s</v>
      </c>
      <c r="EC32" s="348" t="str">
        <f t="shared" ca="1" si="33"/>
        <v>s</v>
      </c>
      <c r="ED32" s="348" t="str">
        <f t="shared" ca="1" si="33"/>
        <v>s</v>
      </c>
      <c r="EE32" s="348" t="str">
        <f t="shared" ca="1" si="33"/>
        <v>s</v>
      </c>
      <c r="EF32" s="348" t="str">
        <f t="shared" ca="1" si="33"/>
        <v>s</v>
      </c>
      <c r="EG32" s="348" t="str">
        <f t="shared" ca="1" si="33"/>
        <v>s</v>
      </c>
      <c r="EH32" s="348" t="str">
        <f t="shared" ca="1" si="33"/>
        <v>s</v>
      </c>
      <c r="EI32" s="348" t="str">
        <f t="shared" ca="1" si="33"/>
        <v>s</v>
      </c>
      <c r="EJ32" s="348" t="str">
        <f t="shared" ca="1" si="33"/>
        <v>s</v>
      </c>
      <c r="EK32" s="348" t="str">
        <f t="shared" ca="1" si="33"/>
        <v>s</v>
      </c>
      <c r="EL32" s="348" t="str">
        <f t="shared" ca="1" si="33"/>
        <v>s</v>
      </c>
      <c r="EM32" s="348" t="str">
        <f t="shared" ca="1" si="33"/>
        <v>s</v>
      </c>
      <c r="EN32" s="348" t="str">
        <f t="shared" ca="1" si="33"/>
        <v>s</v>
      </c>
      <c r="EO32" s="348" t="str">
        <f t="shared" ca="1" si="33"/>
        <v>s</v>
      </c>
      <c r="EP32" s="348" t="str">
        <f t="shared" ca="1" si="33"/>
        <v>s</v>
      </c>
      <c r="EQ32" s="348" t="str">
        <f t="shared" ca="1" si="33"/>
        <v>s</v>
      </c>
      <c r="ER32" s="348" t="str">
        <f t="shared" ca="1" si="32"/>
        <v>s</v>
      </c>
      <c r="ES32" s="348" t="str">
        <f t="shared" ca="1" si="32"/>
        <v>s</v>
      </c>
      <c r="ET32" s="348" t="str">
        <f t="shared" ca="1" si="32"/>
        <v>s</v>
      </c>
      <c r="EU32" s="348" t="str">
        <f t="shared" ca="1" si="32"/>
        <v>s</v>
      </c>
      <c r="EV32" s="348" t="str">
        <f t="shared" ca="1" si="25"/>
        <v>s</v>
      </c>
      <c r="EW32" s="348" t="str">
        <f t="shared" ca="1" si="32"/>
        <v>s</v>
      </c>
      <c r="EX32" s="348" t="str">
        <f t="shared" ca="1" si="32"/>
        <v>s</v>
      </c>
      <c r="EY32" s="348" t="str">
        <f t="shared" ca="1" si="32"/>
        <v>s</v>
      </c>
      <c r="EZ32" s="348" t="str">
        <f t="shared" ca="1" si="32"/>
        <v>s</v>
      </c>
      <c r="FA32" s="348" t="str">
        <f t="shared" ca="1" si="32"/>
        <v>s</v>
      </c>
      <c r="FB32" s="348" t="str">
        <f t="shared" ca="1" si="32"/>
        <v>s</v>
      </c>
      <c r="FC32" s="348" t="str">
        <f t="shared" ca="1" si="32"/>
        <v>s</v>
      </c>
      <c r="FD32" s="348" t="str">
        <f t="shared" ca="1" si="32"/>
        <v>s</v>
      </c>
      <c r="FE32" s="348" t="str">
        <f t="shared" ca="1" si="32"/>
        <v>s</v>
      </c>
      <c r="FF32" s="348" t="str">
        <f t="shared" ca="1" si="32"/>
        <v>s</v>
      </c>
      <c r="FG32" s="348">
        <f t="shared" ca="1" si="26"/>
        <v>31</v>
      </c>
      <c r="FH32" s="348">
        <f t="shared" ca="1" si="27"/>
        <v>0</v>
      </c>
      <c r="FI32" s="348" t="str">
        <f ca="1">IF(AND(YEAR(EA32)='P Gerais'!D30,MONTH(Lanc!EA32)=5,DAY(Lanc!EA32)&gt;1),"S","N")</f>
        <v>N</v>
      </c>
      <c r="FJ32" s="350">
        <f t="shared" ca="1" si="28"/>
        <v>0</v>
      </c>
      <c r="FK32" s="350">
        <f t="shared" si="29"/>
        <v>0</v>
      </c>
      <c r="FL32" s="359">
        <f t="shared" ca="1" si="30"/>
        <v>0</v>
      </c>
      <c r="FP32" s="349">
        <f ca="1">((FJ32-FL32-FK32+AZ32+AQ32+SUM(Z32:AA32)+SUM(AW32:AX32)+AK32)*IF('DB Func'!GG27="ok",'DB Func'!GD27,0))</f>
        <v>0</v>
      </c>
      <c r="FR32" s="361">
        <f t="shared" ca="1" si="31"/>
        <v>0</v>
      </c>
      <c r="GV32" s="49"/>
      <c r="GW32" s="49"/>
      <c r="GX32" s="49"/>
      <c r="GY32" s="49"/>
      <c r="GZ32" s="49"/>
      <c r="HA32" s="49"/>
      <c r="HB32" s="49"/>
      <c r="HC32" s="49"/>
    </row>
    <row r="33" spans="1:211" ht="30" customHeight="1" thickTop="1" thickBot="1">
      <c r="C33" s="154" t="str">
        <f ca="1">IF('DB Func'!B28="Funcionário 26","",'DB Func'!B28)</f>
        <v/>
      </c>
      <c r="D33" s="181">
        <f ca="1">'DB Func'!CH28</f>
        <v>0</v>
      </c>
      <c r="E33" s="156" t="str">
        <f ca="1">IF(C33="","-",IF(OR(terceiro!E33="MAI",terceiro!F33="MAI"),"Sim","Não"))</f>
        <v>-</v>
      </c>
      <c r="F33" s="182" t="str">
        <f ca="1">IF(C33="","-",IF(OR(Ferias!E33="MAI",Ferias!F33="MAI"),"Sim","Não"))</f>
        <v>-</v>
      </c>
      <c r="G33" s="182">
        <f ca="1">IF(C33="",0,IF(F33="Sim",IF(Ferias!E33="MAI",Ferias!I33,Ferias!J33),0))</f>
        <v>0</v>
      </c>
      <c r="H33" s="185"/>
      <c r="I33" s="185"/>
      <c r="J33" s="159">
        <f t="shared" ca="1" si="1"/>
        <v>0</v>
      </c>
      <c r="K33" s="152"/>
      <c r="L33" s="151"/>
      <c r="M33" s="189"/>
      <c r="N33" s="153"/>
      <c r="O33" s="48"/>
      <c r="P33" s="48"/>
      <c r="Q33" s="48"/>
      <c r="R33" s="49"/>
      <c r="S33" s="49"/>
      <c r="T33" s="49"/>
      <c r="U33" s="49"/>
      <c r="V33" s="49"/>
      <c r="W33" s="49"/>
      <c r="X33" s="49"/>
      <c r="Y33" s="49"/>
      <c r="Z33" s="49"/>
      <c r="AA33" s="49"/>
      <c r="AB33" s="48"/>
      <c r="AC33" s="48"/>
      <c r="AD33" s="49"/>
      <c r="AE33" s="49"/>
      <c r="AF33" s="314"/>
      <c r="AH33" s="155">
        <f ca="1">IF(AND('DB Func'!GE28="Abril",'DB Func'!BQ28="2 Parcelas"),(('auxiliar 13 sal'!G29/12*'DB Func'!GF28+AVERAGE('auxiliar 13 sal'!Q29:AB29)+AVERAGE('auxiliar 13 sal'!AE29:AP29)+'auxiliar 13 sal'!G29*'DB Func'!BN28+'auxiliar 13 sal'!G29*'DB Func'!BO28)/2),IF('DB Func'!GE28="Maio",IF('DB Func'!BQ28="Parcela Única",('auxiliar 13 sal'!G29/12*'DB Func'!GF28)+AVERAGE('auxiliar 13 sal'!Q29:AB29)+AVERAGE('auxiliar 13 sal'!AE29:AP29)+('auxiliar 13 sal'!G29*'DB Func'!BN28)+('auxiliar 13 sal'!G29*'DB Func'!BO28),IF('DB Func'!BQ28="2 Parcelas",(('auxiliar 13 sal'!G29/12*'DB Func'!GF28+AVERAGE('auxiliar 13 sal'!Q29:AB29)+AVERAGE('auxiliar 13 sal'!AE29:AP29)+'auxiliar 13 sal'!G29*'DB Func'!BN28+'auxiliar 13 sal'!G29*'DB Func'!BO28)/2))),0))</f>
        <v>0</v>
      </c>
      <c r="AK33" s="350">
        <f t="shared" ca="1" si="6"/>
        <v>0</v>
      </c>
      <c r="AL33" s="350">
        <f t="shared" ca="1" si="7"/>
        <v>0</v>
      </c>
      <c r="AM33" s="350">
        <f t="shared" ca="1" si="8"/>
        <v>0</v>
      </c>
      <c r="AN33" s="350">
        <f t="shared" ca="1" si="9"/>
        <v>0</v>
      </c>
      <c r="AO33" s="350">
        <f t="shared" ca="1" si="10"/>
        <v>0</v>
      </c>
      <c r="AP33" s="350">
        <f t="shared" ca="1" si="11"/>
        <v>0</v>
      </c>
      <c r="AQ33" s="350">
        <f t="shared" ca="1" si="12"/>
        <v>0</v>
      </c>
      <c r="AR33" s="350">
        <f>IF(OR(M33="",M33=0),0,((FJ33/220)*('Ho Ex'!$C$8+$AS$6))*M33)</f>
        <v>0</v>
      </c>
      <c r="AS33" s="350">
        <f>IF(OR(N33="",N33=0),0,((FJ33/220*('DB Func'!GD28+Lanc!$AS$6))*('Ho Ex'!$I$8+$AS$6))*(N33/52.5*60))</f>
        <v>0</v>
      </c>
      <c r="AT33" s="350">
        <f>IF(OR(M33="",M33=0),0,((FJ33/220)*('Ho Ex'!$J$8+$AS$6))*O33)</f>
        <v>0</v>
      </c>
      <c r="AU33" s="350">
        <f>IF(OR(M33="",M33=0),0,((FJ33/220)*('Ho Ex'!I39+$AS$6))*P33)</f>
        <v>0</v>
      </c>
      <c r="AV33" s="350">
        <f>IF(OR(M33="",M33=0),0,((FJ33/220)*('Ho Ex'!C39+$AS$6))*Q33)</f>
        <v>0</v>
      </c>
      <c r="AW33" s="350">
        <f ca="1">FJ33*'DB Func'!BN28</f>
        <v>0</v>
      </c>
      <c r="AX33" s="350">
        <f ca="1">FJ33*'DB Func'!BO28</f>
        <v>0</v>
      </c>
      <c r="AY33" s="364">
        <f ca="1">IF(FJ33=0,0,VLOOKUP(FJ33,'P Gerais'!$D$39:$G$41,3,TRUE)*Func26!$F$68)</f>
        <v>0</v>
      </c>
      <c r="AZ33" s="350">
        <f t="shared" si="13"/>
        <v>0</v>
      </c>
      <c r="BA33" s="350">
        <f ca="1">((FJ33-FL33-FK33+AZ33+AQ33+SUM(Z33:AA33)+SUM(AW33:AX33)+AK33)*IF('DB Func'!GG28="ok",'DB Func'!GD28,0))+(FJ33-FL33-FK33+AZ33+AQ33+SUM(Z33:AA33)+SUM(AW33:AX33))+AK33</f>
        <v>0</v>
      </c>
      <c r="BB33" s="355">
        <f ca="1">VLOOKUP(BA33,'P Gerais'!$D$22:$G$25,3,TRUE)</f>
        <v>0.08</v>
      </c>
      <c r="BC33" s="350">
        <f ca="1">IF(BA33&lt;'P Gerais'!$D$25,BA33*BB33,Lanc!BB33)</f>
        <v>0</v>
      </c>
      <c r="BD33" s="350">
        <f ca="1">BA33-BC33-('DB Func'!GB28*'P Gerais'!$D$35)</f>
        <v>0</v>
      </c>
      <c r="BE33" s="356">
        <f ca="1">VLOOKUP(BD33,'P Gerais'!$D$29:$F$33,3,TRUE)</f>
        <v>0</v>
      </c>
      <c r="BF33" s="350">
        <f t="shared" ca="1" si="14"/>
        <v>0</v>
      </c>
      <c r="BG33" s="350">
        <f ca="1">VLOOKUP(BD33,'P Gerais'!$D$29:$G$33,4,TRUE)</f>
        <v>0</v>
      </c>
      <c r="BH33" s="350">
        <f t="shared" ca="1" si="15"/>
        <v>0</v>
      </c>
      <c r="BI33" s="350">
        <f t="shared" ca="1" si="16"/>
        <v>0</v>
      </c>
      <c r="BJ33" s="348">
        <f ca="1">'DB Func'!G28</f>
        <v>0</v>
      </c>
      <c r="BK33" s="348">
        <f ca="1">'DB Func'!FW28</f>
        <v>0</v>
      </c>
      <c r="BL33" s="350">
        <f ca="1">D33*'P Gerais'!$D$13</f>
        <v>0</v>
      </c>
      <c r="BM33" s="350">
        <f ca="1">D33*'P Gerais'!$D$14</f>
        <v>0</v>
      </c>
      <c r="BN33" s="350">
        <f ca="1">D33*'P Gerais'!$D$16</f>
        <v>0</v>
      </c>
      <c r="BO33" s="350">
        <f ca="1">D33*'P Gerais'!$D$17</f>
        <v>0</v>
      </c>
      <c r="BP33" s="350">
        <f ca="1">D33*'P Gerais'!$D$18</f>
        <v>0</v>
      </c>
      <c r="BQ33" s="355">
        <f ca="1">VLOOKUP(D33,'P Gerais'!$D$22:$G$24,3,TRUE)</f>
        <v>0.08</v>
      </c>
      <c r="BR33" s="355">
        <f ca="1">VLOOKUP(D33,'P Gerais'!$D$29:$G$33,3,TRUE)</f>
        <v>0</v>
      </c>
      <c r="BS33" s="355">
        <f ca="1">'DB Func'!BN28</f>
        <v>0</v>
      </c>
      <c r="BT33" s="355">
        <f ca="1">'DB Func'!BO28</f>
        <v>0</v>
      </c>
      <c r="BU33" s="355">
        <f ca="1">'DB Func'!FX28</f>
        <v>0</v>
      </c>
      <c r="BV33" s="350">
        <f t="shared" ca="1" si="17"/>
        <v>-0.08</v>
      </c>
      <c r="BW33" s="350">
        <f ca="1">BV33-'DB Func'!GC28</f>
        <v>-0.08</v>
      </c>
      <c r="BX33" s="348">
        <f ca="1">IFERROR(VLOOKUP(BW33,'P Gerais'!$D$29:$G$33,3,TRUE)*BW33,0)</f>
        <v>0</v>
      </c>
      <c r="BY33" s="350">
        <f ca="1">IFERROR(BX33-VLOOKUP(BW33,'P Gerais'!$D$29:$H$33,4,TRUE),0)</f>
        <v>0</v>
      </c>
      <c r="BZ33" s="350">
        <f ca="1">D33*'DB Func'!GD28</f>
        <v>0</v>
      </c>
      <c r="CB33" s="350">
        <f t="shared" ca="1" si="18"/>
        <v>0</v>
      </c>
      <c r="CC33" s="350">
        <f t="shared" si="19"/>
        <v>0</v>
      </c>
      <c r="CD33" s="350">
        <f t="shared" si="20"/>
        <v>0</v>
      </c>
      <c r="CF33" s="348" t="str">
        <f t="shared" ca="1" si="21"/>
        <v>não</v>
      </c>
      <c r="CG33" s="348">
        <f ca="1">IF($CH$8=1,DAY('DB Func'!C28),0)</f>
        <v>0</v>
      </c>
      <c r="CH33" s="348">
        <f ca="1">IF(CI33=0,0,MONTH('DB Func'!C28))</f>
        <v>0</v>
      </c>
      <c r="CI33" s="348">
        <f ca="1">IF('P Gerais'!D31=YEAR('DB Func'!C28),YEAR('DB Func'!C28),0)</f>
        <v>0</v>
      </c>
      <c r="CJ33" s="352">
        <v>56</v>
      </c>
      <c r="CK33" s="349"/>
      <c r="CL33" s="348" t="str">
        <f>IF(ISERROR(HLOOKUP(CL31,$DS$7:$DY33,$DZ33,FALSE)),"N",HLOOKUP(CL31,$DS$7:$DY33,$DZ33,FALSE))</f>
        <v>N</v>
      </c>
      <c r="CM33" s="348" t="str">
        <f>IF(ISERROR(HLOOKUP(CM31,$DS$7:$DY33,$DZ33,FALSE)),"N",HLOOKUP(CM31,$DS$7:$DY33,$DZ33,FALSE))</f>
        <v>N</v>
      </c>
      <c r="CN33" s="348" t="str">
        <f>IF(ISERROR(HLOOKUP(CN31,$DS$7:$DY33,$DZ33,FALSE)),"N",HLOOKUP(CN31,$DS$7:$DY33,$DZ33,FALSE))</f>
        <v>N</v>
      </c>
      <c r="CO33" s="348" t="str">
        <f>IF(ISERROR(HLOOKUP(CO31,$DS$7:$DY33,$DZ33,FALSE)),"N",HLOOKUP(CO31,$DS$7:$DY33,$DZ33,FALSE))</f>
        <v>N</v>
      </c>
      <c r="CP33" s="348" t="str">
        <f>IF(ISERROR(HLOOKUP(CP31,$DS$7:$DY33,$DZ33,FALSE)),"N",HLOOKUP(CP31,$DS$7:$DY33,$DZ33,FALSE))</f>
        <v>N</v>
      </c>
      <c r="CQ33" s="348" t="str">
        <f>IF(ISERROR(HLOOKUP(CQ31,$DS$7:$DY33,$DZ33,FALSE)),"N",HLOOKUP(CQ31,$DS$7:$DY33,$DZ33,FALSE))</f>
        <v>N</v>
      </c>
      <c r="CR33" s="348" t="str">
        <f>IF(ISERROR(HLOOKUP(CR31,$DS$7:$DY33,$DZ33,FALSE)),"N",HLOOKUP(CR31,$DS$7:$DY33,$DZ33,FALSE))</f>
        <v>N</v>
      </c>
      <c r="CS33" s="348" t="str">
        <f>IF(ISERROR(HLOOKUP(CS31,$DS$7:$DY33,$DZ33,FALSE)),"N",HLOOKUP(CS31,$DS$7:$DY33,$DZ33,FALSE))</f>
        <v>N</v>
      </c>
      <c r="CT33" s="348" t="str">
        <f>IF(ISERROR(HLOOKUP(CT31,$DS$7:$DY33,$DZ33,FALSE)),"N",HLOOKUP(CT31,$DS$7:$DY33,$DZ33,FALSE))</f>
        <v>N</v>
      </c>
      <c r="CU33" s="348" t="str">
        <f>IF(ISERROR(HLOOKUP(CU31,$DS$7:$DY33,$DZ33,FALSE)),"N",HLOOKUP(CU31,$DS$7:$DY33,$DZ33,FALSE))</f>
        <v>N</v>
      </c>
      <c r="CV33" s="348" t="str">
        <f>IF(ISERROR(HLOOKUP(CV31,$DS$7:$DY33,$DZ33,FALSE)),"N",HLOOKUP(CV31,$DS$7:$DY33,$DZ33,FALSE))</f>
        <v>N</v>
      </c>
      <c r="CW33" s="348" t="str">
        <f>IF(ISERROR(HLOOKUP(CW31,$DS$7:$DY33,$DZ33,FALSE)),"N",HLOOKUP(CW31,$DS$7:$DY33,$DZ33,FALSE))</f>
        <v>N</v>
      </c>
      <c r="CX33" s="348" t="str">
        <f>IF(ISERROR(HLOOKUP(CX31,$DS$7:$DY33,$DZ33,FALSE)),"N",HLOOKUP(CX31,$DS$7:$DY33,$DZ33,FALSE))</f>
        <v>N</v>
      </c>
      <c r="CY33" s="348" t="str">
        <f>IF(ISERROR(HLOOKUP(CY31,$DS$7:$DY33,$DZ33,FALSE)),"N",HLOOKUP(CY31,$DS$7:$DY33,$DZ33,FALSE))</f>
        <v>N</v>
      </c>
      <c r="CZ33" s="348" t="str">
        <f>IF(ISERROR(HLOOKUP(CZ31,$DS$7:$DY33,$DZ33,FALSE)),"N",HLOOKUP(CZ31,$DS$7:$DY33,$DZ33,FALSE))</f>
        <v>N</v>
      </c>
      <c r="DA33" s="348" t="str">
        <f>IF(ISERROR(HLOOKUP(DA31,$DS$7:$DY33,$DZ33,FALSE)),"N",HLOOKUP(DA31,$DS$7:$DY33,$DZ33,FALSE))</f>
        <v>N</v>
      </c>
      <c r="DB33" s="348" t="str">
        <f>IF(ISERROR(HLOOKUP(DB31,$DS$7:$DY33,$DZ33,FALSE)),"N",HLOOKUP(DB31,$DS$7:$DY33,$DZ33,FALSE))</f>
        <v>N</v>
      </c>
      <c r="DC33" s="348" t="str">
        <f>IF(ISERROR(HLOOKUP(DC31,$DS$7:$DY33,$DZ33,FALSE)),"N",HLOOKUP(DC31,$DS$7:$DY33,$DZ33,FALSE))</f>
        <v>N</v>
      </c>
      <c r="DD33" s="348" t="str">
        <f>IF(ISERROR(HLOOKUP(DD31,$DS$7:$DY33,$DZ33,FALSE)),"N",HLOOKUP(DD31,$DS$7:$DY33,$DZ33,FALSE))</f>
        <v>N</v>
      </c>
      <c r="DE33" s="348" t="str">
        <f>IF(ISERROR(HLOOKUP(DE31,$DS$7:$DY33,$DZ33,FALSE)),"N",HLOOKUP(DE31,$DS$7:$DY33,$DZ33,FALSE))</f>
        <v>N</v>
      </c>
      <c r="DF33" s="348" t="str">
        <f>IF(ISERROR(HLOOKUP(DF31,$DS$7:$DY33,$DZ33,FALSE)),"N",HLOOKUP(DF31,$DS$7:$DY33,$DZ33,FALSE))</f>
        <v>N</v>
      </c>
      <c r="DG33" s="348" t="str">
        <f>IF(ISERROR(HLOOKUP(DG31,$DS$7:$DY33,$DZ33,FALSE)),"N",HLOOKUP(DG31,$DS$7:$DY33,$DZ33,FALSE))</f>
        <v>N</v>
      </c>
      <c r="DH33" s="348" t="str">
        <f>IF(ISERROR(HLOOKUP(DH31,$DS$7:$DY33,$DZ33,FALSE)),"N",HLOOKUP(DH31,$DS$7:$DY33,$DZ33,FALSE))</f>
        <v>N</v>
      </c>
      <c r="DI33" s="348" t="str">
        <f>IF(ISERROR(HLOOKUP(DI31,$DS$7:$DY33,$DZ33,FALSE)),"N",HLOOKUP(DI31,$DS$7:$DY33,$DZ33,FALSE))</f>
        <v>N</v>
      </c>
      <c r="DJ33" s="348" t="str">
        <f>IF(ISERROR(HLOOKUP(DJ31,$DS$7:$DY33,$DZ33,FALSE)),"N",HLOOKUP(DJ31,$DS$7:$DY33,$DZ33,FALSE))</f>
        <v>N</v>
      </c>
      <c r="DK33" s="348" t="str">
        <f>IF(ISERROR(HLOOKUP(DK31,$DS$7:$DY33,$DZ33,FALSE)),"N",HLOOKUP(DK31,$DS$7:$DY33,$DZ33,FALSE))</f>
        <v>N</v>
      </c>
      <c r="DL33" s="348" t="str">
        <f>IF(ISERROR(HLOOKUP(DL31,$DS$7:$DY33,$DZ33,FALSE)),"N",HLOOKUP(DL31,$DS$7:$DY33,$DZ33,FALSE))</f>
        <v>N</v>
      </c>
      <c r="DM33" s="348" t="str">
        <f>IF(ISERROR(HLOOKUP(DM31,$DS$7:$DY33,$DZ33,FALSE)),"N",HLOOKUP(DM31,$DS$7:$DY33,$DZ33,FALSE))</f>
        <v>N</v>
      </c>
      <c r="DN33" s="348" t="str">
        <f>IF(ISERROR(HLOOKUP(DN31,$DS$7:$DY33,$DZ33,FALSE)),"N",HLOOKUP(DN31,$DS$7:$DY33,$DZ33,FALSE))</f>
        <v>N</v>
      </c>
      <c r="DO33" s="348" t="str">
        <f>IF(ISERROR(HLOOKUP(DO31,$DS$7:$DY33,$DZ33,FALSE)),"N",HLOOKUP(DO31,$DS$7:$DY33,$DZ33,FALSE))</f>
        <v>N</v>
      </c>
      <c r="DP33" s="348" t="str">
        <f>IF(ISERROR(HLOOKUP(DP31,$DS$7:$DY33,$DZ33,FALSE)),"N",HLOOKUP(DP31,$DS$7:$DY33,$DZ33,FALSE))</f>
        <v>N</v>
      </c>
      <c r="DQ33" s="348">
        <f t="shared" si="22"/>
        <v>0</v>
      </c>
      <c r="DR33" s="348">
        <f t="shared" si="23"/>
        <v>31</v>
      </c>
      <c r="DS33" s="348" t="str">
        <f>IF('DB Func'!M28&gt;0,"S","N")</f>
        <v>N</v>
      </c>
      <c r="DT33" s="348" t="str">
        <f>IF('DB Func'!R28&gt;0,"S","N")</f>
        <v>N</v>
      </c>
      <c r="DU33" s="348" t="str">
        <f>IF('DB Func'!W28&gt;0,"S","N")</f>
        <v>N</v>
      </c>
      <c r="DV33" s="348" t="str">
        <f>IF('DB Func'!AB28&gt;0,"S","N")</f>
        <v>N</v>
      </c>
      <c r="DW33" s="348" t="str">
        <f>IF('DB Func'!AG28&gt;0,"S","N")</f>
        <v>N</v>
      </c>
      <c r="DX33" s="348" t="str">
        <f>IF('DB Func'!AL28&gt;0,"S","N")</f>
        <v>N</v>
      </c>
      <c r="DY33" s="348" t="str">
        <f>IF('DB Func'!AQ28&gt;0,"S","N")</f>
        <v>N</v>
      </c>
      <c r="DZ33" s="348">
        <v>27</v>
      </c>
      <c r="EA33" s="357">
        <f ca="1">'DB Func'!C28</f>
        <v>0</v>
      </c>
      <c r="EB33" s="348" t="str">
        <f t="shared" ca="1" si="33"/>
        <v>s</v>
      </c>
      <c r="EC33" s="348" t="str">
        <f t="shared" ca="1" si="33"/>
        <v>s</v>
      </c>
      <c r="ED33" s="348" t="str">
        <f t="shared" ca="1" si="33"/>
        <v>s</v>
      </c>
      <c r="EE33" s="348" t="str">
        <f t="shared" ca="1" si="33"/>
        <v>s</v>
      </c>
      <c r="EF33" s="348" t="str">
        <f t="shared" ca="1" si="33"/>
        <v>s</v>
      </c>
      <c r="EG33" s="348" t="str">
        <f t="shared" ca="1" si="33"/>
        <v>s</v>
      </c>
      <c r="EH33" s="348" t="str">
        <f t="shared" ca="1" si="33"/>
        <v>s</v>
      </c>
      <c r="EI33" s="348" t="str">
        <f t="shared" ca="1" si="33"/>
        <v>s</v>
      </c>
      <c r="EJ33" s="348" t="str">
        <f t="shared" ca="1" si="33"/>
        <v>s</v>
      </c>
      <c r="EK33" s="348" t="str">
        <f t="shared" ca="1" si="33"/>
        <v>s</v>
      </c>
      <c r="EL33" s="348" t="str">
        <f t="shared" ca="1" si="33"/>
        <v>s</v>
      </c>
      <c r="EM33" s="348" t="str">
        <f t="shared" ca="1" si="33"/>
        <v>s</v>
      </c>
      <c r="EN33" s="348" t="str">
        <f t="shared" ca="1" si="33"/>
        <v>s</v>
      </c>
      <c r="EO33" s="348" t="str">
        <f t="shared" ca="1" si="33"/>
        <v>s</v>
      </c>
      <c r="EP33" s="348" t="str">
        <f t="shared" ca="1" si="33"/>
        <v>s</v>
      </c>
      <c r="EQ33" s="348" t="str">
        <f t="shared" ca="1" si="33"/>
        <v>s</v>
      </c>
      <c r="ER33" s="348" t="str">
        <f t="shared" ca="1" si="32"/>
        <v>s</v>
      </c>
      <c r="ES33" s="348" t="str">
        <f t="shared" ca="1" si="32"/>
        <v>s</v>
      </c>
      <c r="ET33" s="348" t="str">
        <f t="shared" ca="1" si="32"/>
        <v>s</v>
      </c>
      <c r="EU33" s="348" t="str">
        <f t="shared" ca="1" si="32"/>
        <v>s</v>
      </c>
      <c r="EV33" s="348" t="str">
        <f t="shared" ca="1" si="25"/>
        <v>s</v>
      </c>
      <c r="EW33" s="348" t="str">
        <f t="shared" ca="1" si="32"/>
        <v>s</v>
      </c>
      <c r="EX33" s="348" t="str">
        <f t="shared" ca="1" si="32"/>
        <v>s</v>
      </c>
      <c r="EY33" s="348" t="str">
        <f t="shared" ca="1" si="32"/>
        <v>s</v>
      </c>
      <c r="EZ33" s="348" t="str">
        <f t="shared" ca="1" si="32"/>
        <v>s</v>
      </c>
      <c r="FA33" s="348" t="str">
        <f t="shared" ca="1" si="32"/>
        <v>s</v>
      </c>
      <c r="FB33" s="348" t="str">
        <f t="shared" ca="1" si="32"/>
        <v>s</v>
      </c>
      <c r="FC33" s="348" t="str">
        <f t="shared" ca="1" si="32"/>
        <v>s</v>
      </c>
      <c r="FD33" s="348" t="str">
        <f t="shared" ca="1" si="32"/>
        <v>s</v>
      </c>
      <c r="FE33" s="348" t="str">
        <f t="shared" ca="1" si="32"/>
        <v>s</v>
      </c>
      <c r="FF33" s="348" t="str">
        <f t="shared" ca="1" si="32"/>
        <v>s</v>
      </c>
      <c r="FG33" s="348">
        <f t="shared" ca="1" si="26"/>
        <v>31</v>
      </c>
      <c r="FH33" s="348">
        <f t="shared" ca="1" si="27"/>
        <v>0</v>
      </c>
      <c r="FI33" s="348" t="str">
        <f ca="1">IF(AND(YEAR(EA33)='P Gerais'!D31,MONTH(Lanc!EA33)=5,DAY(Lanc!EA33)&gt;1),"S","N")</f>
        <v>N</v>
      </c>
      <c r="FJ33" s="350">
        <f t="shared" ca="1" si="28"/>
        <v>0</v>
      </c>
      <c r="FK33" s="350">
        <f t="shared" si="29"/>
        <v>0</v>
      </c>
      <c r="FL33" s="359">
        <f t="shared" ca="1" si="30"/>
        <v>0</v>
      </c>
      <c r="FP33" s="349">
        <f ca="1">((FJ33-FL33-FK33+AZ33+AQ33+SUM(Z33:AA33)+SUM(AW33:AX33)+AK33)*IF('DB Func'!GG28="ok",'DB Func'!GD28,0))</f>
        <v>0</v>
      </c>
      <c r="FR33" s="361">
        <f t="shared" ca="1" si="31"/>
        <v>0</v>
      </c>
      <c r="GV33" s="49"/>
      <c r="GW33" s="49"/>
      <c r="GX33" s="49"/>
      <c r="GY33" s="49"/>
      <c r="GZ33" s="49"/>
      <c r="HA33" s="49"/>
      <c r="HB33" s="49"/>
      <c r="HC33" s="49"/>
    </row>
    <row r="34" spans="1:211" ht="30" customHeight="1" thickTop="1" thickBot="1">
      <c r="C34" s="154" t="str">
        <f ca="1">IF('DB Func'!B29="Funcionário 27","",'DB Func'!B29)</f>
        <v/>
      </c>
      <c r="D34" s="181">
        <f ca="1">'DB Func'!CH29</f>
        <v>0</v>
      </c>
      <c r="E34" s="156" t="str">
        <f ca="1">IF(C34="","-",IF(OR(terceiro!E34="MAI",terceiro!F34="MAI"),"Sim","Não"))</f>
        <v>-</v>
      </c>
      <c r="F34" s="182" t="str">
        <f ca="1">IF(C34="","-",IF(OR(Ferias!E34="MAI",Ferias!F34="MAI"),"Sim","Não"))</f>
        <v>-</v>
      </c>
      <c r="G34" s="182">
        <f ca="1">IF(C34="",0,IF(F34="Sim",IF(Ferias!E34="MAI",Ferias!I34,Ferias!J34),0))</f>
        <v>0</v>
      </c>
      <c r="H34" s="185"/>
      <c r="I34" s="185"/>
      <c r="J34" s="159">
        <f t="shared" ca="1" si="1"/>
        <v>0</v>
      </c>
      <c r="K34" s="152"/>
      <c r="L34" s="151"/>
      <c r="M34" s="189"/>
      <c r="N34" s="153"/>
      <c r="O34" s="48"/>
      <c r="P34" s="48"/>
      <c r="Q34" s="48"/>
      <c r="R34" s="49"/>
      <c r="S34" s="49"/>
      <c r="T34" s="49"/>
      <c r="U34" s="49"/>
      <c r="V34" s="49"/>
      <c r="W34" s="49"/>
      <c r="X34" s="49"/>
      <c r="Y34" s="49"/>
      <c r="Z34" s="49"/>
      <c r="AA34" s="49"/>
      <c r="AB34" s="48"/>
      <c r="AC34" s="48"/>
      <c r="AD34" s="49"/>
      <c r="AE34" s="49"/>
      <c r="AF34" s="314"/>
      <c r="AH34" s="155">
        <f ca="1">IF(AND('DB Func'!GE29="Abril",'DB Func'!BQ29="2 Parcelas"),(('auxiliar 13 sal'!G30/12*'DB Func'!GF29+AVERAGE('auxiliar 13 sal'!Q30:AB30)+AVERAGE('auxiliar 13 sal'!AE30:AP30)+'auxiliar 13 sal'!G30*'DB Func'!BN29+'auxiliar 13 sal'!G30*'DB Func'!BO29)/2),IF('DB Func'!GE29="Maio",IF('DB Func'!BQ29="Parcela Única",('auxiliar 13 sal'!G30/12*'DB Func'!GF29)+AVERAGE('auxiliar 13 sal'!Q30:AB30)+AVERAGE('auxiliar 13 sal'!AE30:AP30)+('auxiliar 13 sal'!G30*'DB Func'!BN29)+('auxiliar 13 sal'!G30*'DB Func'!BO29),IF('DB Func'!BQ29="2 Parcelas",(('auxiliar 13 sal'!G30/12*'DB Func'!GF29+AVERAGE('auxiliar 13 sal'!Q30:AB30)+AVERAGE('auxiliar 13 sal'!AE30:AP30)+'auxiliar 13 sal'!G30*'DB Func'!BN29+'auxiliar 13 sal'!G30*'DB Func'!BO29)/2))),0))</f>
        <v>0</v>
      </c>
      <c r="AK34" s="350">
        <f t="shared" ca="1" si="6"/>
        <v>0</v>
      </c>
      <c r="AL34" s="350">
        <f t="shared" ca="1" si="7"/>
        <v>0</v>
      </c>
      <c r="AM34" s="350">
        <f t="shared" ca="1" si="8"/>
        <v>0</v>
      </c>
      <c r="AN34" s="350">
        <f t="shared" ca="1" si="9"/>
        <v>0</v>
      </c>
      <c r="AO34" s="350">
        <f t="shared" ca="1" si="10"/>
        <v>0</v>
      </c>
      <c r="AP34" s="350">
        <f t="shared" ca="1" si="11"/>
        <v>0</v>
      </c>
      <c r="AQ34" s="350">
        <f t="shared" ca="1" si="12"/>
        <v>0</v>
      </c>
      <c r="AR34" s="350">
        <f>IF(OR(M34="",M34=0),0,((FJ34/220)*('Ho Ex'!$C$8+$AS$6))*M34)</f>
        <v>0</v>
      </c>
      <c r="AS34" s="350">
        <f>IF(OR(N34="",N34=0),0,((FJ34/220*('DB Func'!GD29+Lanc!$AS$6))*('Ho Ex'!$I$8+$AS$6))*(N34/52.5*60))</f>
        <v>0</v>
      </c>
      <c r="AT34" s="350">
        <f>IF(OR(M34="",M34=0),0,((FJ34/220)*('Ho Ex'!$J$8+$AS$6))*O34)</f>
        <v>0</v>
      </c>
      <c r="AU34" s="350">
        <f>IF(OR(M34="",M34=0),0,((FJ34/220)*('Ho Ex'!I40+$AS$6))*P34)</f>
        <v>0</v>
      </c>
      <c r="AV34" s="350">
        <f>IF(OR(M34="",M34=0),0,((FJ34/220)*('Ho Ex'!C40+$AS$6))*Q34)</f>
        <v>0</v>
      </c>
      <c r="AW34" s="350">
        <f ca="1">FJ34*'DB Func'!BN29</f>
        <v>0</v>
      </c>
      <c r="AX34" s="350">
        <f ca="1">FJ34*'DB Func'!BO29</f>
        <v>0</v>
      </c>
      <c r="AY34" s="364">
        <f ca="1">IF(FJ34=0,0,VLOOKUP(FJ34,'P Gerais'!$D$39:$G$41,3,TRUE)*Func27!$F$68)</f>
        <v>0</v>
      </c>
      <c r="AZ34" s="350">
        <f t="shared" si="13"/>
        <v>0</v>
      </c>
      <c r="BA34" s="350">
        <f ca="1">((FJ34-FL34-FK34+AZ34+AQ34+SUM(Z34:AA34)+SUM(AW34:AX34)+AK34)*IF('DB Func'!GG29="ok",'DB Func'!GD29,0))+(FJ34-FL34-FK34+AZ34+AQ34+SUM(Z34:AA34)+SUM(AW34:AX34))+AK34</f>
        <v>0</v>
      </c>
      <c r="BB34" s="355">
        <f ca="1">VLOOKUP(BA34,'P Gerais'!$D$22:$G$25,3,TRUE)</f>
        <v>0.08</v>
      </c>
      <c r="BC34" s="350">
        <f ca="1">IF(BA34&lt;'P Gerais'!$D$25,BA34*BB34,Lanc!BB34)</f>
        <v>0</v>
      </c>
      <c r="BD34" s="350">
        <f ca="1">BA34-BC34-('DB Func'!GB29*'P Gerais'!$D$35)</f>
        <v>0</v>
      </c>
      <c r="BE34" s="356">
        <f ca="1">VLOOKUP(BD34,'P Gerais'!$D$29:$F$33,3,TRUE)</f>
        <v>0</v>
      </c>
      <c r="BF34" s="350">
        <f t="shared" ca="1" si="14"/>
        <v>0</v>
      </c>
      <c r="BG34" s="350">
        <f ca="1">VLOOKUP(BD34,'P Gerais'!$D$29:$G$33,4,TRUE)</f>
        <v>0</v>
      </c>
      <c r="BH34" s="350">
        <f t="shared" ca="1" si="15"/>
        <v>0</v>
      </c>
      <c r="BI34" s="350">
        <f t="shared" ca="1" si="16"/>
        <v>0</v>
      </c>
      <c r="BJ34" s="348">
        <f ca="1">'DB Func'!G29</f>
        <v>0</v>
      </c>
      <c r="BK34" s="348">
        <f ca="1">'DB Func'!FW29</f>
        <v>0</v>
      </c>
      <c r="BL34" s="350">
        <f ca="1">D34*'P Gerais'!$D$13</f>
        <v>0</v>
      </c>
      <c r="BM34" s="350">
        <f ca="1">D34*'P Gerais'!$D$14</f>
        <v>0</v>
      </c>
      <c r="BN34" s="350">
        <f ca="1">D34*'P Gerais'!$D$16</f>
        <v>0</v>
      </c>
      <c r="BO34" s="350">
        <f ca="1">D34*'P Gerais'!$D$17</f>
        <v>0</v>
      </c>
      <c r="BP34" s="350">
        <f ca="1">D34*'P Gerais'!$D$18</f>
        <v>0</v>
      </c>
      <c r="BQ34" s="355">
        <f ca="1">VLOOKUP(D34,'P Gerais'!$D$22:$G$24,3,TRUE)</f>
        <v>0.08</v>
      </c>
      <c r="BR34" s="355">
        <f ca="1">VLOOKUP(D34,'P Gerais'!$D$29:$G$33,3,TRUE)</f>
        <v>0</v>
      </c>
      <c r="BS34" s="355">
        <f ca="1">'DB Func'!BN29</f>
        <v>0</v>
      </c>
      <c r="BT34" s="355">
        <f ca="1">'DB Func'!BO29</f>
        <v>0</v>
      </c>
      <c r="BU34" s="355">
        <f ca="1">'DB Func'!FX29</f>
        <v>0</v>
      </c>
      <c r="BV34" s="350">
        <f t="shared" ca="1" si="17"/>
        <v>-0.08</v>
      </c>
      <c r="BW34" s="350">
        <f ca="1">BV34-'DB Func'!GC29</f>
        <v>-0.08</v>
      </c>
      <c r="BX34" s="348">
        <f ca="1">IFERROR(VLOOKUP(BW34,'P Gerais'!$D$29:$G$33,3,TRUE)*BW34,0)</f>
        <v>0</v>
      </c>
      <c r="BY34" s="350">
        <f ca="1">IFERROR(BX34-VLOOKUP(BW34,'P Gerais'!$D$29:$H$33,4,TRUE),0)</f>
        <v>0</v>
      </c>
      <c r="BZ34" s="350">
        <f ca="1">D34*'DB Func'!GD29</f>
        <v>0</v>
      </c>
      <c r="CB34" s="350">
        <f t="shared" ca="1" si="18"/>
        <v>0</v>
      </c>
      <c r="CC34" s="350">
        <f t="shared" si="19"/>
        <v>0</v>
      </c>
      <c r="CD34" s="350">
        <f t="shared" si="20"/>
        <v>0</v>
      </c>
      <c r="CF34" s="348" t="str">
        <f t="shared" ca="1" si="21"/>
        <v>não</v>
      </c>
      <c r="CG34" s="348">
        <f ca="1">IF($CH$8=1,DAY('DB Func'!C29),0)</f>
        <v>0</v>
      </c>
      <c r="CH34" s="348">
        <f ca="1">IF(CI34=0,0,MONTH('DB Func'!C29))</f>
        <v>0</v>
      </c>
      <c r="CI34" s="348">
        <f ca="1">IF('P Gerais'!D32=YEAR('DB Func'!C29),YEAR('DB Func'!C29),0)</f>
        <v>0</v>
      </c>
      <c r="CJ34" s="352">
        <v>57</v>
      </c>
      <c r="CK34" s="349"/>
      <c r="CL34" s="348" t="str">
        <f ca="1">IF(ISERROR(HLOOKUP(CL32,$DS$7:$DY34,$DZ34,FALSE)),"N",HLOOKUP(CL32,$DS$7:$DY34,$DZ34,FALSE))</f>
        <v>N</v>
      </c>
      <c r="CM34" s="348" t="str">
        <f>IF(ISERROR(HLOOKUP(CM32,$DS$7:$DY34,$DZ34,FALSE)),"N",HLOOKUP(CM32,$DS$7:$DY34,$DZ34,FALSE))</f>
        <v>N</v>
      </c>
      <c r="CN34" s="348" t="str">
        <f ca="1">IF(ISERROR(HLOOKUP(CN32,$DS$7:$DY34,$DZ34,FALSE)),"N",HLOOKUP(CN32,$DS$7:$DY34,$DZ34,FALSE))</f>
        <v>N</v>
      </c>
      <c r="CO34" s="348" t="str">
        <f ca="1">IF(ISERROR(HLOOKUP(CO32,$DS$7:$DY34,$DZ34,FALSE)),"N",HLOOKUP(CO32,$DS$7:$DY34,$DZ34,FALSE))</f>
        <v>N</v>
      </c>
      <c r="CP34" s="348" t="str">
        <f ca="1">IF(ISERROR(HLOOKUP(CP32,$DS$7:$DY34,$DZ34,FALSE)),"N",HLOOKUP(CP32,$DS$7:$DY34,$DZ34,FALSE))</f>
        <v>N</v>
      </c>
      <c r="CQ34" s="348" t="str">
        <f ca="1">IF(ISERROR(HLOOKUP(CQ32,$DS$7:$DY34,$DZ34,FALSE)),"N",HLOOKUP(CQ32,$DS$7:$DY34,$DZ34,FALSE))</f>
        <v>N</v>
      </c>
      <c r="CR34" s="348" t="str">
        <f ca="1">IF(ISERROR(HLOOKUP(CR32,$DS$7:$DY34,$DZ34,FALSE)),"N",HLOOKUP(CR32,$DS$7:$DY34,$DZ34,FALSE))</f>
        <v>N</v>
      </c>
      <c r="CS34" s="348" t="str">
        <f ca="1">IF(ISERROR(HLOOKUP(CS32,$DS$7:$DY34,$DZ34,FALSE)),"N",HLOOKUP(CS32,$DS$7:$DY34,$DZ34,FALSE))</f>
        <v>N</v>
      </c>
      <c r="CT34" s="348" t="str">
        <f>IF(ISERROR(HLOOKUP(CT32,$DS$7:$DY34,$DZ34,FALSE)),"N",HLOOKUP(CT32,$DS$7:$DY34,$DZ34,FALSE))</f>
        <v>N</v>
      </c>
      <c r="CU34" s="348" t="str">
        <f ca="1">IF(ISERROR(HLOOKUP(CU32,$DS$7:$DY34,$DZ34,FALSE)),"N",HLOOKUP(CU32,$DS$7:$DY34,$DZ34,FALSE))</f>
        <v>N</v>
      </c>
      <c r="CV34" s="348" t="str">
        <f ca="1">IF(ISERROR(HLOOKUP(CV32,$DS$7:$DY34,$DZ34,FALSE)),"N",HLOOKUP(CV32,$DS$7:$DY34,$DZ34,FALSE))</f>
        <v>N</v>
      </c>
      <c r="CW34" s="348" t="str">
        <f ca="1">IF(ISERROR(HLOOKUP(CW32,$DS$7:$DY34,$DZ34,FALSE)),"N",HLOOKUP(CW32,$DS$7:$DY34,$DZ34,FALSE))</f>
        <v>N</v>
      </c>
      <c r="CX34" s="348" t="str">
        <f ca="1">IF(ISERROR(HLOOKUP(CX32,$DS$7:$DY34,$DZ34,FALSE)),"N",HLOOKUP(CX32,$DS$7:$DY34,$DZ34,FALSE))</f>
        <v>N</v>
      </c>
      <c r="CY34" s="348" t="str">
        <f ca="1">IF(ISERROR(HLOOKUP(CY32,$DS$7:$DY34,$DZ34,FALSE)),"N",HLOOKUP(CY32,$DS$7:$DY34,$DZ34,FALSE))</f>
        <v>N</v>
      </c>
      <c r="CZ34" s="348" t="str">
        <f ca="1">IF(ISERROR(HLOOKUP(CZ32,$DS$7:$DY34,$DZ34,FALSE)),"N",HLOOKUP(CZ32,$DS$7:$DY34,$DZ34,FALSE))</f>
        <v>N</v>
      </c>
      <c r="DA34" s="348" t="str">
        <f>IF(ISERROR(HLOOKUP(DA32,$DS$7:$DY34,$DZ34,FALSE)),"N",HLOOKUP(DA32,$DS$7:$DY34,$DZ34,FALSE))</f>
        <v>N</v>
      </c>
      <c r="DB34" s="348" t="str">
        <f ca="1">IF(ISERROR(HLOOKUP(DB32,$DS$7:$DY34,$DZ34,FALSE)),"N",HLOOKUP(DB32,$DS$7:$DY34,$DZ34,FALSE))</f>
        <v>N</v>
      </c>
      <c r="DC34" s="348" t="str">
        <f ca="1">IF(ISERROR(HLOOKUP(DC32,$DS$7:$DY34,$DZ34,FALSE)),"N",HLOOKUP(DC32,$DS$7:$DY34,$DZ34,FALSE))</f>
        <v>N</v>
      </c>
      <c r="DD34" s="348" t="str">
        <f ca="1">IF(ISERROR(HLOOKUP(DD32,$DS$7:$DY34,$DZ34,FALSE)),"N",HLOOKUP(DD32,$DS$7:$DY34,$DZ34,FALSE))</f>
        <v>N</v>
      </c>
      <c r="DE34" s="348" t="str">
        <f ca="1">IF(ISERROR(HLOOKUP(DE32,$DS$7:$DY34,$DZ34,FALSE)),"N",HLOOKUP(DE32,$DS$7:$DY34,$DZ34,FALSE))</f>
        <v>N</v>
      </c>
      <c r="DF34" s="348" t="str">
        <f ca="1">IF(ISERROR(HLOOKUP(DF32,$DS$7:$DY34,$DZ34,FALSE)),"N",HLOOKUP(DF32,$DS$7:$DY34,$DZ34,FALSE))</f>
        <v>N</v>
      </c>
      <c r="DG34" s="348" t="str">
        <f ca="1">IF(ISERROR(HLOOKUP(DG32,$DS$7:$DY34,$DZ34,FALSE)),"N",HLOOKUP(DG32,$DS$7:$DY34,$DZ34,FALSE))</f>
        <v>N</v>
      </c>
      <c r="DH34" s="348" t="str">
        <f>IF(ISERROR(HLOOKUP(DH32,$DS$7:$DY34,$DZ34,FALSE)),"N",HLOOKUP(DH32,$DS$7:$DY34,$DZ34,FALSE))</f>
        <v>N</v>
      </c>
      <c r="DI34" s="348" t="str">
        <f ca="1">IF(ISERROR(HLOOKUP(DI32,$DS$7:$DY34,$DZ34,FALSE)),"N",HLOOKUP(DI32,$DS$7:$DY34,$DZ34,FALSE))</f>
        <v>N</v>
      </c>
      <c r="DJ34" s="348" t="str">
        <f ca="1">IF(ISERROR(HLOOKUP(DJ32,$DS$7:$DY34,$DZ34,FALSE)),"N",HLOOKUP(DJ32,$DS$7:$DY34,$DZ34,FALSE))</f>
        <v>N</v>
      </c>
      <c r="DK34" s="348" t="str">
        <f ca="1">IF(ISERROR(HLOOKUP(DK32,$DS$7:$DY34,$DZ34,FALSE)),"N",HLOOKUP(DK32,$DS$7:$DY34,$DZ34,FALSE))</f>
        <v>N</v>
      </c>
      <c r="DL34" s="348" t="str">
        <f ca="1">IF(ISERROR(HLOOKUP(DL32,$DS$7:$DY34,$DZ34,FALSE)),"N",HLOOKUP(DL32,$DS$7:$DY34,$DZ34,FALSE))</f>
        <v>N</v>
      </c>
      <c r="DM34" s="348" t="str">
        <f ca="1">IF(ISERROR(HLOOKUP(DM32,$DS$7:$DY34,$DZ34,FALSE)),"N",HLOOKUP(DM32,$DS$7:$DY34,$DZ34,FALSE))</f>
        <v>N</v>
      </c>
      <c r="DN34" s="348" t="str">
        <f ca="1">IF(ISERROR(HLOOKUP(DN32,$DS$7:$DY34,$DZ34,FALSE)),"N",HLOOKUP(DN32,$DS$7:$DY34,$DZ34,FALSE))</f>
        <v>N</v>
      </c>
      <c r="DO34" s="348" t="str">
        <f>IF(ISERROR(HLOOKUP(DO32,$DS$7:$DY34,$DZ34,FALSE)),"N",HLOOKUP(DO32,$DS$7:$DY34,$DZ34,FALSE))</f>
        <v>N</v>
      </c>
      <c r="DP34" s="348" t="str">
        <f ca="1">IF(ISERROR(HLOOKUP(DP32,$DS$7:$DY34,$DZ34,FALSE)),"N",HLOOKUP(DP32,$DS$7:$DY34,$DZ34,FALSE))</f>
        <v>N</v>
      </c>
      <c r="DQ34" s="348">
        <f t="shared" ca="1" si="22"/>
        <v>0</v>
      </c>
      <c r="DR34" s="348">
        <f t="shared" ca="1" si="23"/>
        <v>31</v>
      </c>
      <c r="DS34" s="348" t="str">
        <f>IF('DB Func'!M29&gt;0,"S","N")</f>
        <v>N</v>
      </c>
      <c r="DT34" s="348" t="str">
        <f>IF('DB Func'!R29&gt;0,"S","N")</f>
        <v>N</v>
      </c>
      <c r="DU34" s="348" t="str">
        <f>IF('DB Func'!W29&gt;0,"S","N")</f>
        <v>N</v>
      </c>
      <c r="DV34" s="348" t="str">
        <f>IF('DB Func'!AB29&gt;0,"S","N")</f>
        <v>N</v>
      </c>
      <c r="DW34" s="348" t="str">
        <f>IF('DB Func'!AG29&gt;0,"S","N")</f>
        <v>N</v>
      </c>
      <c r="DX34" s="348" t="str">
        <f>IF('DB Func'!AL29&gt;0,"S","N")</f>
        <v>N</v>
      </c>
      <c r="DY34" s="348" t="str">
        <f>IF('DB Func'!AQ29&gt;0,"S","N")</f>
        <v>N</v>
      </c>
      <c r="DZ34" s="348">
        <v>28</v>
      </c>
      <c r="EA34" s="357">
        <f ca="1">'DB Func'!C29</f>
        <v>0</v>
      </c>
      <c r="EB34" s="348" t="str">
        <f t="shared" ca="1" si="33"/>
        <v>s</v>
      </c>
      <c r="EC34" s="348" t="str">
        <f t="shared" ca="1" si="33"/>
        <v>s</v>
      </c>
      <c r="ED34" s="348" t="str">
        <f t="shared" ca="1" si="33"/>
        <v>s</v>
      </c>
      <c r="EE34" s="348" t="str">
        <f t="shared" ca="1" si="33"/>
        <v>s</v>
      </c>
      <c r="EF34" s="348" t="str">
        <f t="shared" ca="1" si="33"/>
        <v>s</v>
      </c>
      <c r="EG34" s="348" t="str">
        <f t="shared" ca="1" si="33"/>
        <v>s</v>
      </c>
      <c r="EH34" s="348" t="str">
        <f t="shared" ca="1" si="33"/>
        <v>s</v>
      </c>
      <c r="EI34" s="348" t="str">
        <f t="shared" ca="1" si="33"/>
        <v>s</v>
      </c>
      <c r="EJ34" s="348" t="str">
        <f t="shared" ca="1" si="33"/>
        <v>s</v>
      </c>
      <c r="EK34" s="348" t="str">
        <f t="shared" ca="1" si="33"/>
        <v>s</v>
      </c>
      <c r="EL34" s="348" t="str">
        <f t="shared" ca="1" si="33"/>
        <v>s</v>
      </c>
      <c r="EM34" s="348" t="str">
        <f t="shared" ca="1" si="33"/>
        <v>s</v>
      </c>
      <c r="EN34" s="348" t="str">
        <f t="shared" ca="1" si="33"/>
        <v>s</v>
      </c>
      <c r="EO34" s="348" t="str">
        <f t="shared" ca="1" si="33"/>
        <v>s</v>
      </c>
      <c r="EP34" s="348" t="str">
        <f t="shared" ca="1" si="33"/>
        <v>s</v>
      </c>
      <c r="EQ34" s="348" t="str">
        <f t="shared" ca="1" si="33"/>
        <v>s</v>
      </c>
      <c r="ER34" s="348" t="str">
        <f t="shared" ca="1" si="32"/>
        <v>s</v>
      </c>
      <c r="ES34" s="348" t="str">
        <f t="shared" ca="1" si="32"/>
        <v>s</v>
      </c>
      <c r="ET34" s="348" t="str">
        <f t="shared" ca="1" si="32"/>
        <v>s</v>
      </c>
      <c r="EU34" s="348" t="str">
        <f t="shared" ca="1" si="32"/>
        <v>s</v>
      </c>
      <c r="EV34" s="348" t="str">
        <f t="shared" ca="1" si="25"/>
        <v>s</v>
      </c>
      <c r="EW34" s="348" t="str">
        <f t="shared" ca="1" si="32"/>
        <v>s</v>
      </c>
      <c r="EX34" s="348" t="str">
        <f t="shared" ca="1" si="32"/>
        <v>s</v>
      </c>
      <c r="EY34" s="348" t="str">
        <f t="shared" ca="1" si="32"/>
        <v>s</v>
      </c>
      <c r="EZ34" s="348" t="str">
        <f t="shared" ca="1" si="32"/>
        <v>s</v>
      </c>
      <c r="FA34" s="348" t="str">
        <f t="shared" ca="1" si="32"/>
        <v>s</v>
      </c>
      <c r="FB34" s="348" t="str">
        <f t="shared" ca="1" si="32"/>
        <v>s</v>
      </c>
      <c r="FC34" s="348" t="str">
        <f t="shared" ca="1" si="32"/>
        <v>s</v>
      </c>
      <c r="FD34" s="348" t="str">
        <f t="shared" ca="1" si="32"/>
        <v>s</v>
      </c>
      <c r="FE34" s="348" t="str">
        <f t="shared" ca="1" si="32"/>
        <v>s</v>
      </c>
      <c r="FF34" s="348" t="str">
        <f t="shared" ca="1" si="32"/>
        <v>s</v>
      </c>
      <c r="FG34" s="348">
        <f t="shared" ca="1" si="26"/>
        <v>31</v>
      </c>
      <c r="FH34" s="348">
        <f t="shared" ca="1" si="27"/>
        <v>0</v>
      </c>
      <c r="FI34" s="348" t="str">
        <f ca="1">IF(AND(YEAR(EA34)='P Gerais'!D32,MONTH(Lanc!EA34)=5,DAY(Lanc!EA34)&gt;1),"S","N")</f>
        <v>N</v>
      </c>
      <c r="FJ34" s="350">
        <f t="shared" ca="1" si="28"/>
        <v>0</v>
      </c>
      <c r="FK34" s="350">
        <f t="shared" si="29"/>
        <v>0</v>
      </c>
      <c r="FL34" s="359">
        <f t="shared" ca="1" si="30"/>
        <v>0</v>
      </c>
      <c r="FP34" s="349">
        <f ca="1">((FJ34-FL34-FK34+AZ34+AQ34+SUM(Z34:AA34)+SUM(AW34:AX34)+AK34)*IF('DB Func'!GG29="ok",'DB Func'!GD29,0))</f>
        <v>0</v>
      </c>
      <c r="FR34" s="361">
        <f t="shared" ca="1" si="31"/>
        <v>0</v>
      </c>
      <c r="GV34" s="49"/>
      <c r="GW34" s="49"/>
      <c r="GX34" s="49"/>
      <c r="GY34" s="49"/>
      <c r="GZ34" s="49"/>
      <c r="HA34" s="49"/>
      <c r="HB34" s="49"/>
      <c r="HC34" s="49"/>
    </row>
    <row r="35" spans="1:211" ht="30" customHeight="1" thickTop="1" thickBot="1">
      <c r="C35" s="154" t="str">
        <f ca="1">IF('DB Func'!B30="Funcionário 28","",'DB Func'!B30)</f>
        <v/>
      </c>
      <c r="D35" s="181">
        <f ca="1">'DB Func'!CH30</f>
        <v>0</v>
      </c>
      <c r="E35" s="156" t="str">
        <f ca="1">IF(C35="","-",IF(OR(terceiro!E35="MAI",terceiro!F35="MAI"),"Sim","Não"))</f>
        <v>-</v>
      </c>
      <c r="F35" s="182" t="str">
        <f ca="1">IF(C35="","-",IF(OR(Ferias!E35="MAI",Ferias!F35="MAI"),"Sim","Não"))</f>
        <v>-</v>
      </c>
      <c r="G35" s="182">
        <f ca="1">IF(C35="",0,IF(F35="Sim",IF(Ferias!E35="MAI",Ferias!I35,Ferias!J35),0))</f>
        <v>0</v>
      </c>
      <c r="H35" s="185"/>
      <c r="I35" s="185"/>
      <c r="J35" s="159">
        <f t="shared" ca="1" si="1"/>
        <v>0</v>
      </c>
      <c r="K35" s="152"/>
      <c r="L35" s="151"/>
      <c r="M35" s="189"/>
      <c r="N35" s="153"/>
      <c r="O35" s="48"/>
      <c r="P35" s="48"/>
      <c r="Q35" s="48"/>
      <c r="R35" s="49"/>
      <c r="S35" s="49"/>
      <c r="T35" s="49"/>
      <c r="U35" s="49"/>
      <c r="V35" s="49"/>
      <c r="W35" s="49"/>
      <c r="X35" s="49"/>
      <c r="Y35" s="49"/>
      <c r="Z35" s="49"/>
      <c r="AA35" s="49"/>
      <c r="AB35" s="48"/>
      <c r="AC35" s="48"/>
      <c r="AD35" s="49"/>
      <c r="AE35" s="49"/>
      <c r="AF35" s="314"/>
      <c r="AH35" s="155">
        <f ca="1">IF(AND('DB Func'!GE30="Abril",'DB Func'!BQ30="2 Parcelas"),(('auxiliar 13 sal'!G31/12*'DB Func'!GF30+AVERAGE('auxiliar 13 sal'!Q31:AB31)+AVERAGE('auxiliar 13 sal'!AE31:AP31)+'auxiliar 13 sal'!G31*'DB Func'!BN30+'auxiliar 13 sal'!G31*'DB Func'!BO30)/2),IF('DB Func'!GE30="Maio",IF('DB Func'!BQ30="Parcela Única",('auxiliar 13 sal'!G31/12*'DB Func'!GF30)+AVERAGE('auxiliar 13 sal'!Q31:AB31)+AVERAGE('auxiliar 13 sal'!AE31:AP31)+('auxiliar 13 sal'!G31*'DB Func'!BN30)+('auxiliar 13 sal'!G31*'DB Func'!BO30),IF('DB Func'!BQ30="2 Parcelas",(('auxiliar 13 sal'!G31/12*'DB Func'!GF30+AVERAGE('auxiliar 13 sal'!Q31:AB31)+AVERAGE('auxiliar 13 sal'!AE31:AP31)+'auxiliar 13 sal'!G31*'DB Func'!BN30+'auxiliar 13 sal'!G31*'DB Func'!BO30)/2))),0))</f>
        <v>0</v>
      </c>
      <c r="AK35" s="350">
        <f t="shared" ca="1" si="6"/>
        <v>0</v>
      </c>
      <c r="AL35" s="350">
        <f t="shared" ca="1" si="7"/>
        <v>0</v>
      </c>
      <c r="AM35" s="350">
        <f t="shared" ca="1" si="8"/>
        <v>0</v>
      </c>
      <c r="AN35" s="350">
        <f t="shared" ca="1" si="9"/>
        <v>0</v>
      </c>
      <c r="AO35" s="350">
        <f t="shared" ca="1" si="10"/>
        <v>0</v>
      </c>
      <c r="AP35" s="350">
        <f t="shared" ca="1" si="11"/>
        <v>0</v>
      </c>
      <c r="AQ35" s="350">
        <f t="shared" ca="1" si="12"/>
        <v>0</v>
      </c>
      <c r="AR35" s="350">
        <f>IF(OR(M35="",M35=0),0,((FJ35/220)*('Ho Ex'!$C$8+$AS$6))*M35)</f>
        <v>0</v>
      </c>
      <c r="AS35" s="350">
        <f>IF(OR(N35="",N35=0),0,((FJ35/220*('DB Func'!GD30+Lanc!$AS$6))*('Ho Ex'!$I$8+$AS$6))*(N35/52.5*60))</f>
        <v>0</v>
      </c>
      <c r="AT35" s="350">
        <f>IF(OR(M35="",M35=0),0,((FJ35/220)*('Ho Ex'!$J$8+$AS$6))*O35)</f>
        <v>0</v>
      </c>
      <c r="AU35" s="350">
        <f>IF(OR(M35="",M35=0),0,((FJ35/220)*('Ho Ex'!I41+$AS$6))*P35)</f>
        <v>0</v>
      </c>
      <c r="AV35" s="350">
        <f>IF(OR(M35="",M35=0),0,((FJ35/220)*('Ho Ex'!C41+$AS$6))*Q35)</f>
        <v>0</v>
      </c>
      <c r="AW35" s="350">
        <f ca="1">FJ35*'DB Func'!BN30</f>
        <v>0</v>
      </c>
      <c r="AX35" s="350">
        <f ca="1">FJ35*'DB Func'!BO30</f>
        <v>0</v>
      </c>
      <c r="AY35" s="364">
        <f ca="1">IF(FJ35=0,0,VLOOKUP(FJ35,'P Gerais'!$D$39:$G$41,3,TRUE)*Func28!$F$68)</f>
        <v>0</v>
      </c>
      <c r="AZ35" s="350">
        <f t="shared" si="13"/>
        <v>0</v>
      </c>
      <c r="BA35" s="350">
        <f ca="1">((FJ35-FL35-FK35+AZ35+AQ35+SUM(Z35:AA35)+SUM(AW35:AX35)+AK35)*IF('DB Func'!GG30="ok",'DB Func'!GD30,0))+(FJ35-FL35-FK35+AZ35+AQ35+SUM(Z35:AA35)+SUM(AW35:AX35))+AK35</f>
        <v>0</v>
      </c>
      <c r="BB35" s="355">
        <f ca="1">VLOOKUP(BA35,'P Gerais'!$D$22:$G$25,3,TRUE)</f>
        <v>0.08</v>
      </c>
      <c r="BC35" s="350">
        <f ca="1">IF(BA35&lt;'P Gerais'!$D$25,BA35*BB35,Lanc!BB35)</f>
        <v>0</v>
      </c>
      <c r="BD35" s="350">
        <f ca="1">BA35-BC35-('DB Func'!GB30*'P Gerais'!$D$35)</f>
        <v>0</v>
      </c>
      <c r="BE35" s="356">
        <f ca="1">VLOOKUP(BD35,'P Gerais'!$D$29:$F$33,3,TRUE)</f>
        <v>0</v>
      </c>
      <c r="BF35" s="350">
        <f t="shared" ca="1" si="14"/>
        <v>0</v>
      </c>
      <c r="BG35" s="350">
        <f ca="1">VLOOKUP(BD35,'P Gerais'!$D$29:$G$33,4,TRUE)</f>
        <v>0</v>
      </c>
      <c r="BH35" s="350">
        <f t="shared" ca="1" si="15"/>
        <v>0</v>
      </c>
      <c r="BI35" s="350">
        <f t="shared" ca="1" si="16"/>
        <v>0</v>
      </c>
      <c r="BJ35" s="348">
        <f ca="1">'DB Func'!G30</f>
        <v>0</v>
      </c>
      <c r="BK35" s="348">
        <f ca="1">'DB Func'!FW30</f>
        <v>0</v>
      </c>
      <c r="BL35" s="350">
        <f ca="1">D35*'P Gerais'!$D$13</f>
        <v>0</v>
      </c>
      <c r="BM35" s="350">
        <f ca="1">D35*'P Gerais'!$D$14</f>
        <v>0</v>
      </c>
      <c r="BN35" s="350">
        <f ca="1">D35*'P Gerais'!$D$16</f>
        <v>0</v>
      </c>
      <c r="BO35" s="350">
        <f ca="1">D35*'P Gerais'!$D$17</f>
        <v>0</v>
      </c>
      <c r="BP35" s="350">
        <f ca="1">D35*'P Gerais'!$D$18</f>
        <v>0</v>
      </c>
      <c r="BQ35" s="355">
        <f ca="1">VLOOKUP(D35,'P Gerais'!$D$22:$G$24,3,TRUE)</f>
        <v>0.08</v>
      </c>
      <c r="BR35" s="355">
        <f ca="1">VLOOKUP(D35,'P Gerais'!$D$29:$G$33,3,TRUE)</f>
        <v>0</v>
      </c>
      <c r="BS35" s="355">
        <f ca="1">'DB Func'!BN30</f>
        <v>0</v>
      </c>
      <c r="BT35" s="355">
        <f ca="1">'DB Func'!BO30</f>
        <v>0</v>
      </c>
      <c r="BU35" s="355">
        <f ca="1">'DB Func'!FX30</f>
        <v>0</v>
      </c>
      <c r="BV35" s="350">
        <f t="shared" ca="1" si="17"/>
        <v>-0.08</v>
      </c>
      <c r="BW35" s="350">
        <f ca="1">BV35-'DB Func'!GC30</f>
        <v>-0.08</v>
      </c>
      <c r="BX35" s="348">
        <f ca="1">IFERROR(VLOOKUP(BW35,'P Gerais'!$D$29:$G$33,3,TRUE)*BW35,0)</f>
        <v>0</v>
      </c>
      <c r="BY35" s="350">
        <f ca="1">IFERROR(BX35-VLOOKUP(BW35,'P Gerais'!$D$29:$H$33,4,TRUE),0)</f>
        <v>0</v>
      </c>
      <c r="BZ35" s="350">
        <f ca="1">D35*'DB Func'!GD30</f>
        <v>0</v>
      </c>
      <c r="CB35" s="350">
        <f t="shared" ca="1" si="18"/>
        <v>0</v>
      </c>
      <c r="CC35" s="350">
        <f t="shared" si="19"/>
        <v>0</v>
      </c>
      <c r="CD35" s="350">
        <f t="shared" si="20"/>
        <v>0</v>
      </c>
      <c r="CF35" s="348" t="str">
        <f t="shared" ca="1" si="21"/>
        <v>não</v>
      </c>
      <c r="CG35" s="348">
        <f ca="1">IF($CH$8=1,DAY('DB Func'!C30),0)</f>
        <v>0</v>
      </c>
      <c r="CH35" s="348">
        <f ca="1">IF(CI35=0,0,MONTH('DB Func'!C30))</f>
        <v>0</v>
      </c>
      <c r="CI35" s="348">
        <f ca="1">IF('P Gerais'!D33=YEAR('DB Func'!C30),YEAR('DB Func'!C30),0)</f>
        <v>0</v>
      </c>
      <c r="CJ35" s="352">
        <v>58</v>
      </c>
      <c r="CK35" s="349"/>
      <c r="CL35" s="348" t="str">
        <f>IF(ISERROR(HLOOKUP(CL33,$DS$7:$DY35,$DZ35,FALSE)),"N",HLOOKUP(CL33,$DS$7:$DY35,$DZ35,FALSE))</f>
        <v>N</v>
      </c>
      <c r="CM35" s="348" t="str">
        <f>IF(ISERROR(HLOOKUP(CM33,$DS$7:$DY35,$DZ35,FALSE)),"N",HLOOKUP(CM33,$DS$7:$DY35,$DZ35,FALSE))</f>
        <v>N</v>
      </c>
      <c r="CN35" s="348" t="str">
        <f>IF(ISERROR(HLOOKUP(CN33,$DS$7:$DY35,$DZ35,FALSE)),"N",HLOOKUP(CN33,$DS$7:$DY35,$DZ35,FALSE))</f>
        <v>N</v>
      </c>
      <c r="CO35" s="348" t="str">
        <f>IF(ISERROR(HLOOKUP(CO33,$DS$7:$DY35,$DZ35,FALSE)),"N",HLOOKUP(CO33,$DS$7:$DY35,$DZ35,FALSE))</f>
        <v>N</v>
      </c>
      <c r="CP35" s="348" t="str">
        <f>IF(ISERROR(HLOOKUP(CP33,$DS$7:$DY35,$DZ35,FALSE)),"N",HLOOKUP(CP33,$DS$7:$DY35,$DZ35,FALSE))</f>
        <v>N</v>
      </c>
      <c r="CQ35" s="348" t="str">
        <f>IF(ISERROR(HLOOKUP(CQ33,$DS$7:$DY35,$DZ35,FALSE)),"N",HLOOKUP(CQ33,$DS$7:$DY35,$DZ35,FALSE))</f>
        <v>N</v>
      </c>
      <c r="CR35" s="348" t="str">
        <f>IF(ISERROR(HLOOKUP(CR33,$DS$7:$DY35,$DZ35,FALSE)),"N",HLOOKUP(CR33,$DS$7:$DY35,$DZ35,FALSE))</f>
        <v>N</v>
      </c>
      <c r="CS35" s="348" t="str">
        <f>IF(ISERROR(HLOOKUP(CS33,$DS$7:$DY35,$DZ35,FALSE)),"N",HLOOKUP(CS33,$DS$7:$DY35,$DZ35,FALSE))</f>
        <v>N</v>
      </c>
      <c r="CT35" s="348" t="str">
        <f>IF(ISERROR(HLOOKUP(CT33,$DS$7:$DY35,$DZ35,FALSE)),"N",HLOOKUP(CT33,$DS$7:$DY35,$DZ35,FALSE))</f>
        <v>N</v>
      </c>
      <c r="CU35" s="348" t="str">
        <f>IF(ISERROR(HLOOKUP(CU33,$DS$7:$DY35,$DZ35,FALSE)),"N",HLOOKUP(CU33,$DS$7:$DY35,$DZ35,FALSE))</f>
        <v>N</v>
      </c>
      <c r="CV35" s="348" t="str">
        <f>IF(ISERROR(HLOOKUP(CV33,$DS$7:$DY35,$DZ35,FALSE)),"N",HLOOKUP(CV33,$DS$7:$DY35,$DZ35,FALSE))</f>
        <v>N</v>
      </c>
      <c r="CW35" s="348" t="str">
        <f>IF(ISERROR(HLOOKUP(CW33,$DS$7:$DY35,$DZ35,FALSE)),"N",HLOOKUP(CW33,$DS$7:$DY35,$DZ35,FALSE))</f>
        <v>N</v>
      </c>
      <c r="CX35" s="348" t="str">
        <f>IF(ISERROR(HLOOKUP(CX33,$DS$7:$DY35,$DZ35,FALSE)),"N",HLOOKUP(CX33,$DS$7:$DY35,$DZ35,FALSE))</f>
        <v>N</v>
      </c>
      <c r="CY35" s="348" t="str">
        <f>IF(ISERROR(HLOOKUP(CY33,$DS$7:$DY35,$DZ35,FALSE)),"N",HLOOKUP(CY33,$DS$7:$DY35,$DZ35,FALSE))</f>
        <v>N</v>
      </c>
      <c r="CZ35" s="348" t="str">
        <f>IF(ISERROR(HLOOKUP(CZ33,$DS$7:$DY35,$DZ35,FALSE)),"N",HLOOKUP(CZ33,$DS$7:$DY35,$DZ35,FALSE))</f>
        <v>N</v>
      </c>
      <c r="DA35" s="348" t="str">
        <f>IF(ISERROR(HLOOKUP(DA33,$DS$7:$DY35,$DZ35,FALSE)),"N",HLOOKUP(DA33,$DS$7:$DY35,$DZ35,FALSE))</f>
        <v>N</v>
      </c>
      <c r="DB35" s="348" t="str">
        <f>IF(ISERROR(HLOOKUP(DB33,$DS$7:$DY35,$DZ35,FALSE)),"N",HLOOKUP(DB33,$DS$7:$DY35,$DZ35,FALSE))</f>
        <v>N</v>
      </c>
      <c r="DC35" s="348" t="str">
        <f>IF(ISERROR(HLOOKUP(DC33,$DS$7:$DY35,$DZ35,FALSE)),"N",HLOOKUP(DC33,$DS$7:$DY35,$DZ35,FALSE))</f>
        <v>N</v>
      </c>
      <c r="DD35" s="348" t="str">
        <f>IF(ISERROR(HLOOKUP(DD33,$DS$7:$DY35,$DZ35,FALSE)),"N",HLOOKUP(DD33,$DS$7:$DY35,$DZ35,FALSE))</f>
        <v>N</v>
      </c>
      <c r="DE35" s="348" t="str">
        <f>IF(ISERROR(HLOOKUP(DE33,$DS$7:$DY35,$DZ35,FALSE)),"N",HLOOKUP(DE33,$DS$7:$DY35,$DZ35,FALSE))</f>
        <v>N</v>
      </c>
      <c r="DF35" s="348" t="str">
        <f>IF(ISERROR(HLOOKUP(DF33,$DS$7:$DY35,$DZ35,FALSE)),"N",HLOOKUP(DF33,$DS$7:$DY35,$DZ35,FALSE))</f>
        <v>N</v>
      </c>
      <c r="DG35" s="348" t="str">
        <f>IF(ISERROR(HLOOKUP(DG33,$DS$7:$DY35,$DZ35,FALSE)),"N",HLOOKUP(DG33,$DS$7:$DY35,$DZ35,FALSE))</f>
        <v>N</v>
      </c>
      <c r="DH35" s="348" t="str">
        <f>IF(ISERROR(HLOOKUP(DH33,$DS$7:$DY35,$DZ35,FALSE)),"N",HLOOKUP(DH33,$DS$7:$DY35,$DZ35,FALSE))</f>
        <v>N</v>
      </c>
      <c r="DI35" s="348" t="str">
        <f>IF(ISERROR(HLOOKUP(DI33,$DS$7:$DY35,$DZ35,FALSE)),"N",HLOOKUP(DI33,$DS$7:$DY35,$DZ35,FALSE))</f>
        <v>N</v>
      </c>
      <c r="DJ35" s="348" t="str">
        <f>IF(ISERROR(HLOOKUP(DJ33,$DS$7:$DY35,$DZ35,FALSE)),"N",HLOOKUP(DJ33,$DS$7:$DY35,$DZ35,FALSE))</f>
        <v>N</v>
      </c>
      <c r="DK35" s="348" t="str">
        <f>IF(ISERROR(HLOOKUP(DK33,$DS$7:$DY35,$DZ35,FALSE)),"N",HLOOKUP(DK33,$DS$7:$DY35,$DZ35,FALSE))</f>
        <v>N</v>
      </c>
      <c r="DL35" s="348" t="str">
        <f>IF(ISERROR(HLOOKUP(DL33,$DS$7:$DY35,$DZ35,FALSE)),"N",HLOOKUP(DL33,$DS$7:$DY35,$DZ35,FALSE))</f>
        <v>N</v>
      </c>
      <c r="DM35" s="348" t="str">
        <f>IF(ISERROR(HLOOKUP(DM33,$DS$7:$DY35,$DZ35,FALSE)),"N",HLOOKUP(DM33,$DS$7:$DY35,$DZ35,FALSE))</f>
        <v>N</v>
      </c>
      <c r="DN35" s="348" t="str">
        <f>IF(ISERROR(HLOOKUP(DN33,$DS$7:$DY35,$DZ35,FALSE)),"N",HLOOKUP(DN33,$DS$7:$DY35,$DZ35,FALSE))</f>
        <v>N</v>
      </c>
      <c r="DO35" s="348" t="str">
        <f>IF(ISERROR(HLOOKUP(DO33,$DS$7:$DY35,$DZ35,FALSE)),"N",HLOOKUP(DO33,$DS$7:$DY35,$DZ35,FALSE))</f>
        <v>N</v>
      </c>
      <c r="DP35" s="348" t="str">
        <f>IF(ISERROR(HLOOKUP(DP33,$DS$7:$DY35,$DZ35,FALSE)),"N",HLOOKUP(DP33,$DS$7:$DY35,$DZ35,FALSE))</f>
        <v>N</v>
      </c>
      <c r="DQ35" s="348">
        <f t="shared" si="22"/>
        <v>0</v>
      </c>
      <c r="DR35" s="348">
        <f t="shared" si="23"/>
        <v>31</v>
      </c>
      <c r="DS35" s="348" t="str">
        <f>IF('DB Func'!M30&gt;0,"S","N")</f>
        <v>N</v>
      </c>
      <c r="DT35" s="348" t="str">
        <f>IF('DB Func'!R30&gt;0,"S","N")</f>
        <v>N</v>
      </c>
      <c r="DU35" s="348" t="str">
        <f>IF('DB Func'!W30&gt;0,"S","N")</f>
        <v>N</v>
      </c>
      <c r="DV35" s="348" t="str">
        <f>IF('DB Func'!AB30&gt;0,"S","N")</f>
        <v>N</v>
      </c>
      <c r="DW35" s="348" t="str">
        <f>IF('DB Func'!AG30&gt;0,"S","N")</f>
        <v>N</v>
      </c>
      <c r="DX35" s="348" t="str">
        <f>IF('DB Func'!AL30&gt;0,"S","N")</f>
        <v>N</v>
      </c>
      <c r="DY35" s="348" t="str">
        <f>IF('DB Func'!AQ30&gt;0,"S","N")</f>
        <v>N</v>
      </c>
      <c r="DZ35" s="348">
        <v>29</v>
      </c>
      <c r="EA35" s="357">
        <f ca="1">'DB Func'!C30</f>
        <v>0</v>
      </c>
      <c r="EB35" s="348" t="str">
        <f t="shared" ca="1" si="33"/>
        <v>s</v>
      </c>
      <c r="EC35" s="348" t="str">
        <f t="shared" ca="1" si="33"/>
        <v>s</v>
      </c>
      <c r="ED35" s="348" t="str">
        <f t="shared" ca="1" si="33"/>
        <v>s</v>
      </c>
      <c r="EE35" s="348" t="str">
        <f t="shared" ca="1" si="33"/>
        <v>s</v>
      </c>
      <c r="EF35" s="348" t="str">
        <f t="shared" ca="1" si="33"/>
        <v>s</v>
      </c>
      <c r="EG35" s="348" t="str">
        <f t="shared" ca="1" si="33"/>
        <v>s</v>
      </c>
      <c r="EH35" s="348" t="str">
        <f t="shared" ca="1" si="33"/>
        <v>s</v>
      </c>
      <c r="EI35" s="348" t="str">
        <f t="shared" ca="1" si="33"/>
        <v>s</v>
      </c>
      <c r="EJ35" s="348" t="str">
        <f t="shared" ca="1" si="33"/>
        <v>s</v>
      </c>
      <c r="EK35" s="348" t="str">
        <f t="shared" ca="1" si="33"/>
        <v>s</v>
      </c>
      <c r="EL35" s="348" t="str">
        <f t="shared" ca="1" si="33"/>
        <v>s</v>
      </c>
      <c r="EM35" s="348" t="str">
        <f t="shared" ca="1" si="33"/>
        <v>s</v>
      </c>
      <c r="EN35" s="348" t="str">
        <f t="shared" ca="1" si="33"/>
        <v>s</v>
      </c>
      <c r="EO35" s="348" t="str">
        <f t="shared" ca="1" si="33"/>
        <v>s</v>
      </c>
      <c r="EP35" s="348" t="str">
        <f t="shared" ca="1" si="33"/>
        <v>s</v>
      </c>
      <c r="EQ35" s="348" t="str">
        <f t="shared" ca="1" si="33"/>
        <v>s</v>
      </c>
      <c r="ER35" s="348" t="str">
        <f t="shared" ca="1" si="32"/>
        <v>s</v>
      </c>
      <c r="ES35" s="348" t="str">
        <f t="shared" ca="1" si="32"/>
        <v>s</v>
      </c>
      <c r="ET35" s="348" t="str">
        <f t="shared" ca="1" si="32"/>
        <v>s</v>
      </c>
      <c r="EU35" s="348" t="str">
        <f t="shared" ca="1" si="32"/>
        <v>s</v>
      </c>
      <c r="EV35" s="348" t="str">
        <f t="shared" ca="1" si="25"/>
        <v>s</v>
      </c>
      <c r="EW35" s="348" t="str">
        <f t="shared" ca="1" si="32"/>
        <v>s</v>
      </c>
      <c r="EX35" s="348" t="str">
        <f t="shared" ca="1" si="32"/>
        <v>s</v>
      </c>
      <c r="EY35" s="348" t="str">
        <f t="shared" ca="1" si="32"/>
        <v>s</v>
      </c>
      <c r="EZ35" s="348" t="str">
        <f t="shared" ca="1" si="32"/>
        <v>s</v>
      </c>
      <c r="FA35" s="348" t="str">
        <f t="shared" ca="1" si="32"/>
        <v>s</v>
      </c>
      <c r="FB35" s="348" t="str">
        <f t="shared" ca="1" si="32"/>
        <v>s</v>
      </c>
      <c r="FC35" s="348" t="str">
        <f t="shared" ca="1" si="32"/>
        <v>s</v>
      </c>
      <c r="FD35" s="348" t="str">
        <f t="shared" ca="1" si="32"/>
        <v>s</v>
      </c>
      <c r="FE35" s="348" t="str">
        <f t="shared" ca="1" si="32"/>
        <v>s</v>
      </c>
      <c r="FF35" s="348" t="str">
        <f t="shared" ca="1" si="32"/>
        <v>s</v>
      </c>
      <c r="FG35" s="348">
        <f t="shared" ca="1" si="26"/>
        <v>31</v>
      </c>
      <c r="FH35" s="348">
        <f t="shared" ca="1" si="27"/>
        <v>0</v>
      </c>
      <c r="FI35" s="348" t="str">
        <f ca="1">IF(AND(YEAR(EA35)='P Gerais'!D33,MONTH(Lanc!EA35)=5,DAY(Lanc!EA35)&gt;1),"S","N")</f>
        <v>N</v>
      </c>
      <c r="FJ35" s="350">
        <f t="shared" ca="1" si="28"/>
        <v>0</v>
      </c>
      <c r="FK35" s="350">
        <f t="shared" si="29"/>
        <v>0</v>
      </c>
      <c r="FL35" s="359">
        <f t="shared" ca="1" si="30"/>
        <v>0</v>
      </c>
      <c r="FP35" s="349">
        <f ca="1">((FJ35-FL35-FK35+AZ35+AQ35+SUM(Z35:AA35)+SUM(AW35:AX35)+AK35)*IF('DB Func'!GG30="ok",'DB Func'!GD30,0))</f>
        <v>0</v>
      </c>
      <c r="FR35" s="361">
        <f t="shared" ca="1" si="31"/>
        <v>0</v>
      </c>
      <c r="GV35" s="49"/>
      <c r="GW35" s="49"/>
      <c r="GX35" s="49"/>
      <c r="GY35" s="49"/>
      <c r="GZ35" s="49"/>
      <c r="HA35" s="49"/>
      <c r="HB35" s="49"/>
      <c r="HC35" s="49"/>
    </row>
    <row r="36" spans="1:211" ht="30" customHeight="1" thickTop="1" thickBot="1">
      <c r="C36" s="154" t="str">
        <f ca="1">IF('DB Func'!B31="Funcionário 29","",'DB Func'!B31)</f>
        <v/>
      </c>
      <c r="D36" s="181">
        <f ca="1">'DB Func'!CH31</f>
        <v>0</v>
      </c>
      <c r="E36" s="156" t="str">
        <f ca="1">IF(C36="","-",IF(OR(terceiro!E36="MAI",terceiro!F36="MAI"),"Sim","Não"))</f>
        <v>-</v>
      </c>
      <c r="F36" s="182" t="str">
        <f ca="1">IF(C36="","-",IF(OR(Ferias!E36="MAI",Ferias!F36="MAI"),"Sim","Não"))</f>
        <v>-</v>
      </c>
      <c r="G36" s="182">
        <f ca="1">IF(C36="",0,IF(F36="Sim",IF(Ferias!E36="MAI",Ferias!I36,Ferias!J36),0))</f>
        <v>0</v>
      </c>
      <c r="H36" s="185"/>
      <c r="I36" s="185"/>
      <c r="J36" s="159">
        <f t="shared" ca="1" si="1"/>
        <v>0</v>
      </c>
      <c r="K36" s="152"/>
      <c r="L36" s="151"/>
      <c r="M36" s="189"/>
      <c r="N36" s="153"/>
      <c r="O36" s="48"/>
      <c r="P36" s="48"/>
      <c r="Q36" s="48"/>
      <c r="R36" s="49"/>
      <c r="S36" s="49"/>
      <c r="T36" s="49"/>
      <c r="U36" s="49"/>
      <c r="V36" s="49"/>
      <c r="W36" s="49"/>
      <c r="X36" s="49"/>
      <c r="Y36" s="49"/>
      <c r="Z36" s="49"/>
      <c r="AA36" s="49"/>
      <c r="AB36" s="48"/>
      <c r="AC36" s="48"/>
      <c r="AD36" s="49"/>
      <c r="AE36" s="49"/>
      <c r="AF36" s="314"/>
      <c r="AH36" s="155">
        <f ca="1">IF(AND('DB Func'!GE31="Abril",'DB Func'!BQ31="2 Parcelas"),(('auxiliar 13 sal'!G32/12*'DB Func'!GF31+AVERAGE('auxiliar 13 sal'!Q32:AB32)+AVERAGE('auxiliar 13 sal'!AE32:AP32)+'auxiliar 13 sal'!G32*'DB Func'!BN31+'auxiliar 13 sal'!G32*'DB Func'!BO31)/2),IF('DB Func'!GE31="Maio",IF('DB Func'!BQ31="Parcela Única",('auxiliar 13 sal'!G32/12*'DB Func'!GF31)+AVERAGE('auxiliar 13 sal'!Q32:AB32)+AVERAGE('auxiliar 13 sal'!AE32:AP32)+('auxiliar 13 sal'!G32*'DB Func'!BN31)+('auxiliar 13 sal'!G32*'DB Func'!BO31),IF('DB Func'!BQ31="2 Parcelas",(('auxiliar 13 sal'!G32/12*'DB Func'!GF31+AVERAGE('auxiliar 13 sal'!Q32:AB32)+AVERAGE('auxiliar 13 sal'!AE32:AP32)+'auxiliar 13 sal'!G32*'DB Func'!BN31+'auxiliar 13 sal'!G32*'DB Func'!BO31)/2))),0))</f>
        <v>0</v>
      </c>
      <c r="AK36" s="350">
        <f t="shared" ca="1" si="6"/>
        <v>0</v>
      </c>
      <c r="AL36" s="350">
        <f t="shared" ca="1" si="7"/>
        <v>0</v>
      </c>
      <c r="AM36" s="350">
        <f t="shared" ca="1" si="8"/>
        <v>0</v>
      </c>
      <c r="AN36" s="350">
        <f t="shared" ca="1" si="9"/>
        <v>0</v>
      </c>
      <c r="AO36" s="350">
        <f t="shared" ca="1" si="10"/>
        <v>0</v>
      </c>
      <c r="AP36" s="350">
        <f t="shared" ca="1" si="11"/>
        <v>0</v>
      </c>
      <c r="AQ36" s="350">
        <f t="shared" ca="1" si="12"/>
        <v>0</v>
      </c>
      <c r="AR36" s="350">
        <f>IF(OR(M36="",M36=0),0,((FJ36/220)*('Ho Ex'!$C$8+$AS$6))*M36)</f>
        <v>0</v>
      </c>
      <c r="AS36" s="350">
        <f>IF(OR(N36="",N36=0),0,((FJ36/220*('DB Func'!GD31+Lanc!$AS$6))*('Ho Ex'!$I$8+$AS$6))*(N36/52.5*60))</f>
        <v>0</v>
      </c>
      <c r="AT36" s="350">
        <f>IF(OR(M36="",M36=0),0,((FJ36/220)*('Ho Ex'!$J$8+$AS$6))*O36)</f>
        <v>0</v>
      </c>
      <c r="AU36" s="350">
        <f>IF(OR(M36="",M36=0),0,((FJ36/220)*('Ho Ex'!I42+$AS$6))*P36)</f>
        <v>0</v>
      </c>
      <c r="AV36" s="350">
        <f>IF(OR(M36="",M36=0),0,((FJ36/220)*('Ho Ex'!C42+$AS$6))*Q36)</f>
        <v>0</v>
      </c>
      <c r="AW36" s="350">
        <f ca="1">FJ36*'DB Func'!BN31</f>
        <v>0</v>
      </c>
      <c r="AX36" s="350">
        <f ca="1">FJ36*'DB Func'!BO31</f>
        <v>0</v>
      </c>
      <c r="AY36" s="364">
        <f ca="1">IF(FJ36=0,0,VLOOKUP(FJ36,'P Gerais'!$D$39:$G$41,3,TRUE)*Func29!$F$68)</f>
        <v>0</v>
      </c>
      <c r="AZ36" s="350">
        <f t="shared" si="13"/>
        <v>0</v>
      </c>
      <c r="BA36" s="350">
        <f ca="1">((FJ36-FL36-FK36+AZ36+AQ36+SUM(Z36:AA36)+SUM(AW36:AX36)+AK36)*IF('DB Func'!GG31="ok",'DB Func'!GD31,0))+(FJ36-FL36-FK36+AZ36+AQ36+SUM(Z36:AA36)+SUM(AW36:AX36))+AK36</f>
        <v>0</v>
      </c>
      <c r="BB36" s="355">
        <f ca="1">VLOOKUP(BA36,'P Gerais'!$D$22:$G$25,3,TRUE)</f>
        <v>0.08</v>
      </c>
      <c r="BC36" s="350">
        <f ca="1">IF(BA36&lt;'P Gerais'!$D$25,BA36*BB36,Lanc!BB36)</f>
        <v>0</v>
      </c>
      <c r="BD36" s="350">
        <f ca="1">BA36-BC36-('DB Func'!GB31*'P Gerais'!$D$35)</f>
        <v>0</v>
      </c>
      <c r="BE36" s="356">
        <f ca="1">VLOOKUP(BD36,'P Gerais'!$D$29:$F$33,3,TRUE)</f>
        <v>0</v>
      </c>
      <c r="BF36" s="350">
        <f t="shared" ca="1" si="14"/>
        <v>0</v>
      </c>
      <c r="BG36" s="350">
        <f ca="1">VLOOKUP(BD36,'P Gerais'!$D$29:$G$33,4,TRUE)</f>
        <v>0</v>
      </c>
      <c r="BH36" s="350">
        <f t="shared" ca="1" si="15"/>
        <v>0</v>
      </c>
      <c r="BI36" s="350">
        <f t="shared" ca="1" si="16"/>
        <v>0</v>
      </c>
      <c r="BJ36" s="348">
        <f ca="1">'DB Func'!G31</f>
        <v>0</v>
      </c>
      <c r="BK36" s="348">
        <f ca="1">'DB Func'!FW31</f>
        <v>0</v>
      </c>
      <c r="BL36" s="350">
        <f ca="1">D36*'P Gerais'!$D$13</f>
        <v>0</v>
      </c>
      <c r="BM36" s="350">
        <f ca="1">D36*'P Gerais'!$D$14</f>
        <v>0</v>
      </c>
      <c r="BN36" s="350">
        <f ca="1">D36*'P Gerais'!$D$16</f>
        <v>0</v>
      </c>
      <c r="BO36" s="350">
        <f ca="1">D36*'P Gerais'!$D$17</f>
        <v>0</v>
      </c>
      <c r="BP36" s="350">
        <f ca="1">D36*'P Gerais'!$D$18</f>
        <v>0</v>
      </c>
      <c r="BQ36" s="355">
        <f ca="1">VLOOKUP(D36,'P Gerais'!$D$22:$G$24,3,TRUE)</f>
        <v>0.08</v>
      </c>
      <c r="BR36" s="355">
        <f ca="1">VLOOKUP(D36,'P Gerais'!$D$29:$G$33,3,TRUE)</f>
        <v>0</v>
      </c>
      <c r="BS36" s="355">
        <f ca="1">'DB Func'!BN31</f>
        <v>0</v>
      </c>
      <c r="BT36" s="355">
        <f ca="1">'DB Func'!BO31</f>
        <v>0</v>
      </c>
      <c r="BU36" s="355">
        <f ca="1">'DB Func'!FX31</f>
        <v>0</v>
      </c>
      <c r="BV36" s="350">
        <f t="shared" ca="1" si="17"/>
        <v>-0.08</v>
      </c>
      <c r="BW36" s="350">
        <f ca="1">BV36-'DB Func'!GC31</f>
        <v>-0.08</v>
      </c>
      <c r="BX36" s="348">
        <f ca="1">IFERROR(VLOOKUP(BW36,'P Gerais'!$D$29:$G$33,3,TRUE)*BW36,0)</f>
        <v>0</v>
      </c>
      <c r="BY36" s="350">
        <f ca="1">IFERROR(BX36-VLOOKUP(BW36,'P Gerais'!$D$29:$H$33,4,TRUE),0)</f>
        <v>0</v>
      </c>
      <c r="BZ36" s="350">
        <f ca="1">D36*'DB Func'!GD31</f>
        <v>0</v>
      </c>
      <c r="CB36" s="350">
        <f t="shared" ca="1" si="18"/>
        <v>0</v>
      </c>
      <c r="CC36" s="350">
        <f t="shared" si="19"/>
        <v>0</v>
      </c>
      <c r="CD36" s="350">
        <f t="shared" si="20"/>
        <v>0</v>
      </c>
      <c r="CF36" s="348" t="str">
        <f t="shared" ca="1" si="21"/>
        <v>não</v>
      </c>
      <c r="CG36" s="348">
        <f ca="1">IF($CH$8=1,DAY('DB Func'!C31),0)</f>
        <v>0</v>
      </c>
      <c r="CH36" s="348">
        <f ca="1">IF(CI36=0,0,MONTH('DB Func'!C31))</f>
        <v>0</v>
      </c>
      <c r="CI36" s="348">
        <f ca="1">IF('P Gerais'!D34=YEAR('DB Func'!C31),YEAR('DB Func'!C31),0)</f>
        <v>0</v>
      </c>
      <c r="CJ36" s="352">
        <v>59</v>
      </c>
      <c r="CK36" s="349"/>
      <c r="CL36" s="348" t="str">
        <f ca="1">IF(ISERROR(HLOOKUP(CL34,$DS$7:$DY36,$DZ36,FALSE)),"N",HLOOKUP(CL34,$DS$7:$DY36,$DZ36,FALSE))</f>
        <v>N</v>
      </c>
      <c r="CM36" s="348" t="str">
        <f>IF(ISERROR(HLOOKUP(CM34,$DS$7:$DY36,$DZ36,FALSE)),"N",HLOOKUP(CM34,$DS$7:$DY36,$DZ36,FALSE))</f>
        <v>N</v>
      </c>
      <c r="CN36" s="348" t="str">
        <f ca="1">IF(ISERROR(HLOOKUP(CN34,$DS$7:$DY36,$DZ36,FALSE)),"N",HLOOKUP(CN34,$DS$7:$DY36,$DZ36,FALSE))</f>
        <v>N</v>
      </c>
      <c r="CO36" s="348" t="str">
        <f ca="1">IF(ISERROR(HLOOKUP(CO34,$DS$7:$DY36,$DZ36,FALSE)),"N",HLOOKUP(CO34,$DS$7:$DY36,$DZ36,FALSE))</f>
        <v>N</v>
      </c>
      <c r="CP36" s="348" t="str">
        <f ca="1">IF(ISERROR(HLOOKUP(CP34,$DS$7:$DY36,$DZ36,FALSE)),"N",HLOOKUP(CP34,$DS$7:$DY36,$DZ36,FALSE))</f>
        <v>N</v>
      </c>
      <c r="CQ36" s="348" t="str">
        <f ca="1">IF(ISERROR(HLOOKUP(CQ34,$DS$7:$DY36,$DZ36,FALSE)),"N",HLOOKUP(CQ34,$DS$7:$DY36,$DZ36,FALSE))</f>
        <v>N</v>
      </c>
      <c r="CR36" s="348" t="str">
        <f ca="1">IF(ISERROR(HLOOKUP(CR34,$DS$7:$DY36,$DZ36,FALSE)),"N",HLOOKUP(CR34,$DS$7:$DY36,$DZ36,FALSE))</f>
        <v>N</v>
      </c>
      <c r="CS36" s="348" t="str">
        <f ca="1">IF(ISERROR(HLOOKUP(CS34,$DS$7:$DY36,$DZ36,FALSE)),"N",HLOOKUP(CS34,$DS$7:$DY36,$DZ36,FALSE))</f>
        <v>N</v>
      </c>
      <c r="CT36" s="348" t="str">
        <f>IF(ISERROR(HLOOKUP(CT34,$DS$7:$DY36,$DZ36,FALSE)),"N",HLOOKUP(CT34,$DS$7:$DY36,$DZ36,FALSE))</f>
        <v>N</v>
      </c>
      <c r="CU36" s="348" t="str">
        <f ca="1">IF(ISERROR(HLOOKUP(CU34,$DS$7:$DY36,$DZ36,FALSE)),"N",HLOOKUP(CU34,$DS$7:$DY36,$DZ36,FALSE))</f>
        <v>N</v>
      </c>
      <c r="CV36" s="348" t="str">
        <f ca="1">IF(ISERROR(HLOOKUP(CV34,$DS$7:$DY36,$DZ36,FALSE)),"N",HLOOKUP(CV34,$DS$7:$DY36,$DZ36,FALSE))</f>
        <v>N</v>
      </c>
      <c r="CW36" s="348" t="str">
        <f ca="1">IF(ISERROR(HLOOKUP(CW34,$DS$7:$DY36,$DZ36,FALSE)),"N",HLOOKUP(CW34,$DS$7:$DY36,$DZ36,FALSE))</f>
        <v>N</v>
      </c>
      <c r="CX36" s="348" t="str">
        <f ca="1">IF(ISERROR(HLOOKUP(CX34,$DS$7:$DY36,$DZ36,FALSE)),"N",HLOOKUP(CX34,$DS$7:$DY36,$DZ36,FALSE))</f>
        <v>N</v>
      </c>
      <c r="CY36" s="348" t="str">
        <f ca="1">IF(ISERROR(HLOOKUP(CY34,$DS$7:$DY36,$DZ36,FALSE)),"N",HLOOKUP(CY34,$DS$7:$DY36,$DZ36,FALSE))</f>
        <v>N</v>
      </c>
      <c r="CZ36" s="348" t="str">
        <f ca="1">IF(ISERROR(HLOOKUP(CZ34,$DS$7:$DY36,$DZ36,FALSE)),"N",HLOOKUP(CZ34,$DS$7:$DY36,$DZ36,FALSE))</f>
        <v>N</v>
      </c>
      <c r="DA36" s="348" t="str">
        <f>IF(ISERROR(HLOOKUP(DA34,$DS$7:$DY36,$DZ36,FALSE)),"N",HLOOKUP(DA34,$DS$7:$DY36,$DZ36,FALSE))</f>
        <v>N</v>
      </c>
      <c r="DB36" s="348" t="str">
        <f ca="1">IF(ISERROR(HLOOKUP(DB34,$DS$7:$DY36,$DZ36,FALSE)),"N",HLOOKUP(DB34,$DS$7:$DY36,$DZ36,FALSE))</f>
        <v>N</v>
      </c>
      <c r="DC36" s="348" t="str">
        <f ca="1">IF(ISERROR(HLOOKUP(DC34,$DS$7:$DY36,$DZ36,FALSE)),"N",HLOOKUP(DC34,$DS$7:$DY36,$DZ36,FALSE))</f>
        <v>N</v>
      </c>
      <c r="DD36" s="348" t="str">
        <f ca="1">IF(ISERROR(HLOOKUP(DD34,$DS$7:$DY36,$DZ36,FALSE)),"N",HLOOKUP(DD34,$DS$7:$DY36,$DZ36,FALSE))</f>
        <v>N</v>
      </c>
      <c r="DE36" s="348" t="str">
        <f ca="1">IF(ISERROR(HLOOKUP(DE34,$DS$7:$DY36,$DZ36,FALSE)),"N",HLOOKUP(DE34,$DS$7:$DY36,$DZ36,FALSE))</f>
        <v>N</v>
      </c>
      <c r="DF36" s="348" t="str">
        <f ca="1">IF(ISERROR(HLOOKUP(DF34,$DS$7:$DY36,$DZ36,FALSE)),"N",HLOOKUP(DF34,$DS$7:$DY36,$DZ36,FALSE))</f>
        <v>N</v>
      </c>
      <c r="DG36" s="348" t="str">
        <f ca="1">IF(ISERROR(HLOOKUP(DG34,$DS$7:$DY36,$DZ36,FALSE)),"N",HLOOKUP(DG34,$DS$7:$DY36,$DZ36,FALSE))</f>
        <v>N</v>
      </c>
      <c r="DH36" s="348" t="str">
        <f>IF(ISERROR(HLOOKUP(DH34,$DS$7:$DY36,$DZ36,FALSE)),"N",HLOOKUP(DH34,$DS$7:$DY36,$DZ36,FALSE))</f>
        <v>N</v>
      </c>
      <c r="DI36" s="348" t="str">
        <f ca="1">IF(ISERROR(HLOOKUP(DI34,$DS$7:$DY36,$DZ36,FALSE)),"N",HLOOKUP(DI34,$DS$7:$DY36,$DZ36,FALSE))</f>
        <v>N</v>
      </c>
      <c r="DJ36" s="348" t="str">
        <f ca="1">IF(ISERROR(HLOOKUP(DJ34,$DS$7:$DY36,$DZ36,FALSE)),"N",HLOOKUP(DJ34,$DS$7:$DY36,$DZ36,FALSE))</f>
        <v>N</v>
      </c>
      <c r="DK36" s="348" t="str">
        <f ca="1">IF(ISERROR(HLOOKUP(DK34,$DS$7:$DY36,$DZ36,FALSE)),"N",HLOOKUP(DK34,$DS$7:$DY36,$DZ36,FALSE))</f>
        <v>N</v>
      </c>
      <c r="DL36" s="348" t="str">
        <f ca="1">IF(ISERROR(HLOOKUP(DL34,$DS$7:$DY36,$DZ36,FALSE)),"N",HLOOKUP(DL34,$DS$7:$DY36,$DZ36,FALSE))</f>
        <v>N</v>
      </c>
      <c r="DM36" s="348" t="str">
        <f ca="1">IF(ISERROR(HLOOKUP(DM34,$DS$7:$DY36,$DZ36,FALSE)),"N",HLOOKUP(DM34,$DS$7:$DY36,$DZ36,FALSE))</f>
        <v>N</v>
      </c>
      <c r="DN36" s="348" t="str">
        <f ca="1">IF(ISERROR(HLOOKUP(DN34,$DS$7:$DY36,$DZ36,FALSE)),"N",HLOOKUP(DN34,$DS$7:$DY36,$DZ36,FALSE))</f>
        <v>N</v>
      </c>
      <c r="DO36" s="348" t="str">
        <f>IF(ISERROR(HLOOKUP(DO34,$DS$7:$DY36,$DZ36,FALSE)),"N",HLOOKUP(DO34,$DS$7:$DY36,$DZ36,FALSE))</f>
        <v>N</v>
      </c>
      <c r="DP36" s="348" t="str">
        <f ca="1">IF(ISERROR(HLOOKUP(DP34,$DS$7:$DY36,$DZ36,FALSE)),"N",HLOOKUP(DP34,$DS$7:$DY36,$DZ36,FALSE))</f>
        <v>N</v>
      </c>
      <c r="DQ36" s="348">
        <f t="shared" ca="1" si="22"/>
        <v>0</v>
      </c>
      <c r="DR36" s="348">
        <f t="shared" ca="1" si="23"/>
        <v>31</v>
      </c>
      <c r="DS36" s="348" t="str">
        <f>IF('DB Func'!M31&gt;0,"S","N")</f>
        <v>N</v>
      </c>
      <c r="DT36" s="348" t="str">
        <f>IF('DB Func'!R31&gt;0,"S","N")</f>
        <v>N</v>
      </c>
      <c r="DU36" s="348" t="str">
        <f>IF('DB Func'!W31&gt;0,"S","N")</f>
        <v>N</v>
      </c>
      <c r="DV36" s="348" t="str">
        <f>IF('DB Func'!AB31&gt;0,"S","N")</f>
        <v>N</v>
      </c>
      <c r="DW36" s="348" t="str">
        <f>IF('DB Func'!AG31&gt;0,"S","N")</f>
        <v>N</v>
      </c>
      <c r="DX36" s="348" t="str">
        <f>IF('DB Func'!AL31&gt;0,"S","N")</f>
        <v>N</v>
      </c>
      <c r="DY36" s="348" t="str">
        <f>IF('DB Func'!AQ31&gt;0,"S","N")</f>
        <v>N</v>
      </c>
      <c r="DZ36" s="348">
        <v>30</v>
      </c>
      <c r="EA36" s="357">
        <f ca="1">'DB Func'!C31</f>
        <v>0</v>
      </c>
      <c r="EB36" s="348" t="str">
        <f t="shared" ca="1" si="33"/>
        <v>s</v>
      </c>
      <c r="EC36" s="348" t="str">
        <f t="shared" ca="1" si="33"/>
        <v>s</v>
      </c>
      <c r="ED36" s="348" t="str">
        <f t="shared" ca="1" si="33"/>
        <v>s</v>
      </c>
      <c r="EE36" s="348" t="str">
        <f t="shared" ca="1" si="33"/>
        <v>s</v>
      </c>
      <c r="EF36" s="348" t="str">
        <f t="shared" ca="1" si="33"/>
        <v>s</v>
      </c>
      <c r="EG36" s="348" t="str">
        <f t="shared" ca="1" si="33"/>
        <v>s</v>
      </c>
      <c r="EH36" s="348" t="str">
        <f t="shared" ca="1" si="33"/>
        <v>s</v>
      </c>
      <c r="EI36" s="348" t="str">
        <f t="shared" ca="1" si="33"/>
        <v>s</v>
      </c>
      <c r="EJ36" s="348" t="str">
        <f t="shared" ca="1" si="33"/>
        <v>s</v>
      </c>
      <c r="EK36" s="348" t="str">
        <f t="shared" ca="1" si="33"/>
        <v>s</v>
      </c>
      <c r="EL36" s="348" t="str">
        <f t="shared" ca="1" si="33"/>
        <v>s</v>
      </c>
      <c r="EM36" s="348" t="str">
        <f t="shared" ca="1" si="33"/>
        <v>s</v>
      </c>
      <c r="EN36" s="348" t="str">
        <f t="shared" ca="1" si="33"/>
        <v>s</v>
      </c>
      <c r="EO36" s="348" t="str">
        <f t="shared" ca="1" si="33"/>
        <v>s</v>
      </c>
      <c r="EP36" s="348" t="str">
        <f t="shared" ca="1" si="33"/>
        <v>s</v>
      </c>
      <c r="EQ36" s="348" t="str">
        <f t="shared" ca="1" si="33"/>
        <v>s</v>
      </c>
      <c r="ER36" s="348" t="str">
        <f t="shared" ca="1" si="32"/>
        <v>s</v>
      </c>
      <c r="ES36" s="348" t="str">
        <f t="shared" ca="1" si="32"/>
        <v>s</v>
      </c>
      <c r="ET36" s="348" t="str">
        <f t="shared" ca="1" si="32"/>
        <v>s</v>
      </c>
      <c r="EU36" s="348" t="str">
        <f t="shared" ca="1" si="32"/>
        <v>s</v>
      </c>
      <c r="EV36" s="348" t="str">
        <f t="shared" ca="1" si="25"/>
        <v>s</v>
      </c>
      <c r="EW36" s="348" t="str">
        <f t="shared" ca="1" si="32"/>
        <v>s</v>
      </c>
      <c r="EX36" s="348" t="str">
        <f t="shared" ca="1" si="32"/>
        <v>s</v>
      </c>
      <c r="EY36" s="348" t="str">
        <f t="shared" ca="1" si="32"/>
        <v>s</v>
      </c>
      <c r="EZ36" s="348" t="str">
        <f t="shared" ca="1" si="32"/>
        <v>s</v>
      </c>
      <c r="FA36" s="348" t="str">
        <f t="shared" ca="1" si="32"/>
        <v>s</v>
      </c>
      <c r="FB36" s="348" t="str">
        <f t="shared" ca="1" si="32"/>
        <v>s</v>
      </c>
      <c r="FC36" s="348" t="str">
        <f t="shared" ca="1" si="32"/>
        <v>s</v>
      </c>
      <c r="FD36" s="348" t="str">
        <f t="shared" ca="1" si="32"/>
        <v>s</v>
      </c>
      <c r="FE36" s="348" t="str">
        <f t="shared" ca="1" si="32"/>
        <v>s</v>
      </c>
      <c r="FF36" s="348" t="str">
        <f t="shared" ca="1" si="32"/>
        <v>s</v>
      </c>
      <c r="FG36" s="348">
        <f t="shared" ca="1" si="26"/>
        <v>31</v>
      </c>
      <c r="FH36" s="348">
        <f t="shared" ca="1" si="27"/>
        <v>0</v>
      </c>
      <c r="FI36" s="348" t="str">
        <f ca="1">IF(AND(YEAR(EA36)='P Gerais'!D34,MONTH(Lanc!EA36)=5,DAY(Lanc!EA36)&gt;1),"S","N")</f>
        <v>N</v>
      </c>
      <c r="FJ36" s="350">
        <f t="shared" ca="1" si="28"/>
        <v>0</v>
      </c>
      <c r="FK36" s="350">
        <f t="shared" si="29"/>
        <v>0</v>
      </c>
      <c r="FL36" s="359">
        <f t="shared" ca="1" si="30"/>
        <v>0</v>
      </c>
      <c r="FP36" s="349">
        <f ca="1">((FJ36-FL36-FK36+AZ36+AQ36+SUM(Z36:AA36)+SUM(AW36:AX36)+AK36)*IF('DB Func'!GG31="ok",'DB Func'!GD31,0))</f>
        <v>0</v>
      </c>
      <c r="FR36" s="361">
        <f t="shared" ca="1" si="31"/>
        <v>0</v>
      </c>
      <c r="GV36" s="49"/>
      <c r="GW36" s="49"/>
      <c r="GX36" s="49"/>
      <c r="GY36" s="49"/>
      <c r="GZ36" s="49"/>
      <c r="HA36" s="49"/>
      <c r="HB36" s="49"/>
      <c r="HC36" s="49"/>
    </row>
    <row r="37" spans="1:211" ht="30" customHeight="1" thickTop="1" thickBot="1">
      <c r="C37" s="154" t="str">
        <f ca="1">IF('DB Func'!B32="Funcionário 30","",'DB Func'!B32)</f>
        <v/>
      </c>
      <c r="D37" s="181">
        <f ca="1">'DB Func'!CH32</f>
        <v>0</v>
      </c>
      <c r="E37" s="156" t="str">
        <f ca="1">IF(C37="","-",IF(OR(terceiro!E37="MAI",terceiro!F37="MAI"),"Sim","Não"))</f>
        <v>-</v>
      </c>
      <c r="F37" s="182" t="str">
        <f ca="1">IF(C37="","-",IF(OR(Ferias!E37="MAI",Ferias!F37="MAI"),"Sim","Não"))</f>
        <v>-</v>
      </c>
      <c r="G37" s="182">
        <f ca="1">IF(C37="",0,IF(F37="Sim",IF(Ferias!E37="MAI",Ferias!I37,Ferias!J37),0))</f>
        <v>0</v>
      </c>
      <c r="H37" s="185"/>
      <c r="I37" s="185"/>
      <c r="J37" s="159">
        <f t="shared" ca="1" si="1"/>
        <v>0</v>
      </c>
      <c r="K37" s="152"/>
      <c r="L37" s="151"/>
      <c r="M37" s="189"/>
      <c r="N37" s="153"/>
      <c r="O37" s="48"/>
      <c r="P37" s="48"/>
      <c r="Q37" s="48"/>
      <c r="R37" s="49"/>
      <c r="S37" s="49"/>
      <c r="T37" s="49"/>
      <c r="U37" s="49"/>
      <c r="V37" s="49"/>
      <c r="W37" s="49"/>
      <c r="X37" s="49"/>
      <c r="Y37" s="49"/>
      <c r="Z37" s="49"/>
      <c r="AA37" s="49"/>
      <c r="AB37" s="48"/>
      <c r="AC37" s="48"/>
      <c r="AD37" s="49"/>
      <c r="AE37" s="49"/>
      <c r="AF37" s="314"/>
      <c r="AH37" s="155">
        <f ca="1">IF(AND('DB Func'!GE32="Abril",'DB Func'!BQ32="2 Parcelas"),(('auxiliar 13 sal'!G33/12*'DB Func'!GF32+AVERAGE('auxiliar 13 sal'!Q33:AB33)+AVERAGE('auxiliar 13 sal'!AE33:AP33)+'auxiliar 13 sal'!G33*'DB Func'!BN32+'auxiliar 13 sal'!G33*'DB Func'!BO32)/2),IF('DB Func'!GE32="Maio",IF('DB Func'!BQ32="Parcela Única",('auxiliar 13 sal'!G33/12*'DB Func'!GF32)+AVERAGE('auxiliar 13 sal'!Q33:AB33)+AVERAGE('auxiliar 13 sal'!AE33:AP33)+('auxiliar 13 sal'!G33*'DB Func'!BN32)+('auxiliar 13 sal'!G33*'DB Func'!BO32),IF('DB Func'!BQ32="2 Parcelas",(('auxiliar 13 sal'!G33/12*'DB Func'!GF32+AVERAGE('auxiliar 13 sal'!Q33:AB33)+AVERAGE('auxiliar 13 sal'!AE33:AP33)+'auxiliar 13 sal'!G33*'DB Func'!BN32+'auxiliar 13 sal'!G33*'DB Func'!BO32)/2))),0))</f>
        <v>0</v>
      </c>
      <c r="AK37" s="350">
        <f t="shared" ca="1" si="6"/>
        <v>0</v>
      </c>
      <c r="AL37" s="350">
        <f t="shared" ca="1" si="7"/>
        <v>0</v>
      </c>
      <c r="AM37" s="350">
        <f t="shared" ca="1" si="8"/>
        <v>0</v>
      </c>
      <c r="AN37" s="350">
        <f t="shared" ca="1" si="9"/>
        <v>0</v>
      </c>
      <c r="AO37" s="350">
        <f t="shared" ca="1" si="10"/>
        <v>0</v>
      </c>
      <c r="AP37" s="350">
        <f t="shared" ca="1" si="11"/>
        <v>0</v>
      </c>
      <c r="AQ37" s="350">
        <f t="shared" ca="1" si="12"/>
        <v>0</v>
      </c>
      <c r="AR37" s="350">
        <f>IF(OR(M37="",M37=0),0,((FJ37/220)*('Ho Ex'!$C$8+$AS$6))*M37)</f>
        <v>0</v>
      </c>
      <c r="AS37" s="350">
        <f>IF(OR(N37="",N37=0),0,((FJ37/220*('DB Func'!GD32+Lanc!$AS$6))*('Ho Ex'!$I$8+$AS$6))*(N37/52.5*60))</f>
        <v>0</v>
      </c>
      <c r="AT37" s="350">
        <f>IF(OR(M37="",M37=0),0,((FJ37/220)*('Ho Ex'!$J$8+$AS$6))*O37)</f>
        <v>0</v>
      </c>
      <c r="AU37" s="350">
        <f>IF(OR(M37="",M37=0),0,((FJ37/220)*('Ho Ex'!I43+$AS$6))*P37)</f>
        <v>0</v>
      </c>
      <c r="AV37" s="350">
        <f>IF(OR(M37="",M37=0),0,((FJ37/220)*('Ho Ex'!C43+$AS$6))*Q37)</f>
        <v>0</v>
      </c>
      <c r="AW37" s="350">
        <f ca="1">FJ37*'DB Func'!BN32</f>
        <v>0</v>
      </c>
      <c r="AX37" s="350">
        <f ca="1">FJ37*'DB Func'!BO32</f>
        <v>0</v>
      </c>
      <c r="AY37" s="364">
        <f ca="1">IF(FJ37=0,0,VLOOKUP(FJ37,'P Gerais'!$D$39:$G$41,3,TRUE)*Func30!$F$68)</f>
        <v>0</v>
      </c>
      <c r="AZ37" s="350">
        <f t="shared" si="13"/>
        <v>0</v>
      </c>
      <c r="BA37" s="350">
        <f ca="1">((FJ37-FL37-FK37+AZ37+AQ37+SUM(Z37:AA37)+SUM(AW37:AX37)+AK37)*IF('DB Func'!GG32="ok",'DB Func'!GD32,0))+(FJ37-FL37-FK37+AZ37+AQ37+SUM(Z37:AA37)+SUM(AW37:AX37))+AK37</f>
        <v>0</v>
      </c>
      <c r="BB37" s="355">
        <f ca="1">VLOOKUP(BA37,'P Gerais'!$D$22:$G$25,3,TRUE)</f>
        <v>0.08</v>
      </c>
      <c r="BC37" s="350">
        <f ca="1">IF(BA37&lt;'P Gerais'!$D$25,BA37*BB37,Lanc!BB37)</f>
        <v>0</v>
      </c>
      <c r="BD37" s="350">
        <f ca="1">BA37-BC37-('DB Func'!GB32*'P Gerais'!$D$35)</f>
        <v>0</v>
      </c>
      <c r="BE37" s="356">
        <f ca="1">VLOOKUP(BD37,'P Gerais'!$D$29:$F$33,3,TRUE)</f>
        <v>0</v>
      </c>
      <c r="BF37" s="350">
        <f t="shared" ca="1" si="14"/>
        <v>0</v>
      </c>
      <c r="BG37" s="350">
        <f ca="1">VLOOKUP(BD37,'P Gerais'!$D$29:$G$33,4,TRUE)</f>
        <v>0</v>
      </c>
      <c r="BH37" s="350">
        <f t="shared" ca="1" si="15"/>
        <v>0</v>
      </c>
      <c r="BI37" s="350">
        <f t="shared" ca="1" si="16"/>
        <v>0</v>
      </c>
      <c r="BJ37" s="348">
        <f ca="1">'DB Func'!G32</f>
        <v>0</v>
      </c>
      <c r="BK37" s="348">
        <f ca="1">'DB Func'!FW32</f>
        <v>0</v>
      </c>
      <c r="BL37" s="350">
        <f ca="1">D37*'P Gerais'!$D$13</f>
        <v>0</v>
      </c>
      <c r="BM37" s="350">
        <f ca="1">D37*'P Gerais'!$D$14</f>
        <v>0</v>
      </c>
      <c r="BN37" s="350">
        <f ca="1">D37*'P Gerais'!$D$16</f>
        <v>0</v>
      </c>
      <c r="BO37" s="350">
        <f ca="1">D37*'P Gerais'!$D$17</f>
        <v>0</v>
      </c>
      <c r="BP37" s="350">
        <f ca="1">D37*'P Gerais'!$D$18</f>
        <v>0</v>
      </c>
      <c r="BQ37" s="355">
        <f ca="1">VLOOKUP(D37,'P Gerais'!$D$22:$G$24,3,TRUE)</f>
        <v>0.08</v>
      </c>
      <c r="BR37" s="355">
        <f ca="1">VLOOKUP(D37,'P Gerais'!$D$29:$G$33,3,TRUE)</f>
        <v>0</v>
      </c>
      <c r="BS37" s="355">
        <f ca="1">'DB Func'!BN32</f>
        <v>0</v>
      </c>
      <c r="BT37" s="355">
        <f ca="1">'DB Func'!BO32</f>
        <v>0</v>
      </c>
      <c r="BU37" s="355">
        <f ca="1">'DB Func'!FX32</f>
        <v>0</v>
      </c>
      <c r="BV37" s="350">
        <f t="shared" ca="1" si="17"/>
        <v>-0.08</v>
      </c>
      <c r="BW37" s="350">
        <f ca="1">BV37-'DB Func'!GC32</f>
        <v>-0.08</v>
      </c>
      <c r="BX37" s="348">
        <f ca="1">IFERROR(VLOOKUP(BW37,'P Gerais'!$D$29:$G$33,3,TRUE)*BW37,0)</f>
        <v>0</v>
      </c>
      <c r="BY37" s="350">
        <f ca="1">IFERROR(BX37-VLOOKUP(BW37,'P Gerais'!$D$29:$H$33,4,TRUE),0)</f>
        <v>0</v>
      </c>
      <c r="BZ37" s="350">
        <f ca="1">D37*'DB Func'!GD32</f>
        <v>0</v>
      </c>
      <c r="CB37" s="350">
        <f t="shared" ca="1" si="18"/>
        <v>0</v>
      </c>
      <c r="CC37" s="350">
        <f t="shared" si="19"/>
        <v>0</v>
      </c>
      <c r="CD37" s="350">
        <f t="shared" si="20"/>
        <v>0</v>
      </c>
      <c r="CF37" s="348" t="str">
        <f t="shared" ca="1" si="21"/>
        <v>não</v>
      </c>
      <c r="CG37" s="348">
        <f ca="1">IF($CH$8=1,DAY('DB Func'!C32),0)</f>
        <v>0</v>
      </c>
      <c r="CH37" s="348">
        <f ca="1">IF(CI37=0,0,MONTH('DB Func'!C32))</f>
        <v>0</v>
      </c>
      <c r="CI37" s="348">
        <f ca="1">IF('P Gerais'!D35=YEAR('DB Func'!C32),YEAR('DB Func'!C32),0)</f>
        <v>0</v>
      </c>
      <c r="CJ37" s="352">
        <v>60</v>
      </c>
      <c r="CK37" s="349"/>
      <c r="CL37" s="348" t="str">
        <f>IF(ISERROR(HLOOKUP(CL35,$DS$7:$DY37,$DZ37,FALSE)),"N",HLOOKUP(CL35,$DS$7:$DY37,$DZ37,FALSE))</f>
        <v>N</v>
      </c>
      <c r="CM37" s="348" t="str">
        <f>IF(ISERROR(HLOOKUP(CM35,$DS$7:$DY37,$DZ37,FALSE)),"N",HLOOKUP(CM35,$DS$7:$DY37,$DZ37,FALSE))</f>
        <v>N</v>
      </c>
      <c r="CN37" s="348" t="str">
        <f>IF(ISERROR(HLOOKUP(CN35,$DS$7:$DY37,$DZ37,FALSE)),"N",HLOOKUP(CN35,$DS$7:$DY37,$DZ37,FALSE))</f>
        <v>N</v>
      </c>
      <c r="CO37" s="348" t="str">
        <f>IF(ISERROR(HLOOKUP(CO35,$DS$7:$DY37,$DZ37,FALSE)),"N",HLOOKUP(CO35,$DS$7:$DY37,$DZ37,FALSE))</f>
        <v>N</v>
      </c>
      <c r="CP37" s="348" t="str">
        <f>IF(ISERROR(HLOOKUP(CP35,$DS$7:$DY37,$DZ37,FALSE)),"N",HLOOKUP(CP35,$DS$7:$DY37,$DZ37,FALSE))</f>
        <v>N</v>
      </c>
      <c r="CQ37" s="348" t="str">
        <f>IF(ISERROR(HLOOKUP(CQ35,$DS$7:$DY37,$DZ37,FALSE)),"N",HLOOKUP(CQ35,$DS$7:$DY37,$DZ37,FALSE))</f>
        <v>N</v>
      </c>
      <c r="CR37" s="348" t="str">
        <f>IF(ISERROR(HLOOKUP(CR35,$DS$7:$DY37,$DZ37,FALSE)),"N",HLOOKUP(CR35,$DS$7:$DY37,$DZ37,FALSE))</f>
        <v>N</v>
      </c>
      <c r="CS37" s="348" t="str">
        <f>IF(ISERROR(HLOOKUP(CS35,$DS$7:$DY37,$DZ37,FALSE)),"N",HLOOKUP(CS35,$DS$7:$DY37,$DZ37,FALSE))</f>
        <v>N</v>
      </c>
      <c r="CT37" s="348" t="str">
        <f>IF(ISERROR(HLOOKUP(CT35,$DS$7:$DY37,$DZ37,FALSE)),"N",HLOOKUP(CT35,$DS$7:$DY37,$DZ37,FALSE))</f>
        <v>N</v>
      </c>
      <c r="CU37" s="348" t="str">
        <f>IF(ISERROR(HLOOKUP(CU35,$DS$7:$DY37,$DZ37,FALSE)),"N",HLOOKUP(CU35,$DS$7:$DY37,$DZ37,FALSE))</f>
        <v>N</v>
      </c>
      <c r="CV37" s="348" t="str">
        <f>IF(ISERROR(HLOOKUP(CV35,$DS$7:$DY37,$DZ37,FALSE)),"N",HLOOKUP(CV35,$DS$7:$DY37,$DZ37,FALSE))</f>
        <v>N</v>
      </c>
      <c r="CW37" s="348" t="str">
        <f>IF(ISERROR(HLOOKUP(CW35,$DS$7:$DY37,$DZ37,FALSE)),"N",HLOOKUP(CW35,$DS$7:$DY37,$DZ37,FALSE))</f>
        <v>N</v>
      </c>
      <c r="CX37" s="348" t="str">
        <f>IF(ISERROR(HLOOKUP(CX35,$DS$7:$DY37,$DZ37,FALSE)),"N",HLOOKUP(CX35,$DS$7:$DY37,$DZ37,FALSE))</f>
        <v>N</v>
      </c>
      <c r="CY37" s="348" t="str">
        <f>IF(ISERROR(HLOOKUP(CY35,$DS$7:$DY37,$DZ37,FALSE)),"N",HLOOKUP(CY35,$DS$7:$DY37,$DZ37,FALSE))</f>
        <v>N</v>
      </c>
      <c r="CZ37" s="348" t="str">
        <f>IF(ISERROR(HLOOKUP(CZ35,$DS$7:$DY37,$DZ37,FALSE)),"N",HLOOKUP(CZ35,$DS$7:$DY37,$DZ37,FALSE))</f>
        <v>N</v>
      </c>
      <c r="DA37" s="348" t="str">
        <f>IF(ISERROR(HLOOKUP(DA35,$DS$7:$DY37,$DZ37,FALSE)),"N",HLOOKUP(DA35,$DS$7:$DY37,$DZ37,FALSE))</f>
        <v>N</v>
      </c>
      <c r="DB37" s="348" t="str">
        <f>IF(ISERROR(HLOOKUP(DB35,$DS$7:$DY37,$DZ37,FALSE)),"N",HLOOKUP(DB35,$DS$7:$DY37,$DZ37,FALSE))</f>
        <v>N</v>
      </c>
      <c r="DC37" s="348" t="str">
        <f>IF(ISERROR(HLOOKUP(DC35,$DS$7:$DY37,$DZ37,FALSE)),"N",HLOOKUP(DC35,$DS$7:$DY37,$DZ37,FALSE))</f>
        <v>N</v>
      </c>
      <c r="DD37" s="348" t="str">
        <f>IF(ISERROR(HLOOKUP(DD35,$DS$7:$DY37,$DZ37,FALSE)),"N",HLOOKUP(DD35,$DS$7:$DY37,$DZ37,FALSE))</f>
        <v>N</v>
      </c>
      <c r="DE37" s="348" t="str">
        <f>IF(ISERROR(HLOOKUP(DE35,$DS$7:$DY37,$DZ37,FALSE)),"N",HLOOKUP(DE35,$DS$7:$DY37,$DZ37,FALSE))</f>
        <v>N</v>
      </c>
      <c r="DF37" s="348" t="str">
        <f>IF(ISERROR(HLOOKUP(DF35,$DS$7:$DY37,$DZ37,FALSE)),"N",HLOOKUP(DF35,$DS$7:$DY37,$DZ37,FALSE))</f>
        <v>N</v>
      </c>
      <c r="DG37" s="348" t="str">
        <f>IF(ISERROR(HLOOKUP(DG35,$DS$7:$DY37,$DZ37,FALSE)),"N",HLOOKUP(DG35,$DS$7:$DY37,$DZ37,FALSE))</f>
        <v>N</v>
      </c>
      <c r="DH37" s="348" t="str">
        <f>IF(ISERROR(HLOOKUP(DH35,$DS$7:$DY37,$DZ37,FALSE)),"N",HLOOKUP(DH35,$DS$7:$DY37,$DZ37,FALSE))</f>
        <v>N</v>
      </c>
      <c r="DI37" s="348" t="str">
        <f>IF(ISERROR(HLOOKUP(DI35,$DS$7:$DY37,$DZ37,FALSE)),"N",HLOOKUP(DI35,$DS$7:$DY37,$DZ37,FALSE))</f>
        <v>N</v>
      </c>
      <c r="DJ37" s="348" t="str">
        <f>IF(ISERROR(HLOOKUP(DJ35,$DS$7:$DY37,$DZ37,FALSE)),"N",HLOOKUP(DJ35,$DS$7:$DY37,$DZ37,FALSE))</f>
        <v>N</v>
      </c>
      <c r="DK37" s="348" t="str">
        <f>IF(ISERROR(HLOOKUP(DK35,$DS$7:$DY37,$DZ37,FALSE)),"N",HLOOKUP(DK35,$DS$7:$DY37,$DZ37,FALSE))</f>
        <v>N</v>
      </c>
      <c r="DL37" s="348" t="str">
        <f>IF(ISERROR(HLOOKUP(DL35,$DS$7:$DY37,$DZ37,FALSE)),"N",HLOOKUP(DL35,$DS$7:$DY37,$DZ37,FALSE))</f>
        <v>N</v>
      </c>
      <c r="DM37" s="348" t="str">
        <f>IF(ISERROR(HLOOKUP(DM35,$DS$7:$DY37,$DZ37,FALSE)),"N",HLOOKUP(DM35,$DS$7:$DY37,$DZ37,FALSE))</f>
        <v>N</v>
      </c>
      <c r="DN37" s="348" t="str">
        <f>IF(ISERROR(HLOOKUP(DN35,$DS$7:$DY37,$DZ37,FALSE)),"N",HLOOKUP(DN35,$DS$7:$DY37,$DZ37,FALSE))</f>
        <v>N</v>
      </c>
      <c r="DO37" s="348" t="str">
        <f>IF(ISERROR(HLOOKUP(DO35,$DS$7:$DY37,$DZ37,FALSE)),"N",HLOOKUP(DO35,$DS$7:$DY37,$DZ37,FALSE))</f>
        <v>N</v>
      </c>
      <c r="DP37" s="348" t="str">
        <f>IF(ISERROR(HLOOKUP(DP35,$DS$7:$DY37,$DZ37,FALSE)),"N",HLOOKUP(DP35,$DS$7:$DY37,$DZ37,FALSE))</f>
        <v>N</v>
      </c>
      <c r="DQ37" s="348">
        <f t="shared" si="22"/>
        <v>0</v>
      </c>
      <c r="DR37" s="348">
        <f t="shared" si="23"/>
        <v>31</v>
      </c>
      <c r="DS37" s="348" t="str">
        <f>IF('DB Func'!M32&gt;0,"S","N")</f>
        <v>N</v>
      </c>
      <c r="DT37" s="348" t="str">
        <f>IF('DB Func'!R32&gt;0,"S","N")</f>
        <v>N</v>
      </c>
      <c r="DU37" s="348" t="str">
        <f>IF('DB Func'!W32&gt;0,"S","N")</f>
        <v>N</v>
      </c>
      <c r="DV37" s="348" t="str">
        <f>IF('DB Func'!AB32&gt;0,"S","N")</f>
        <v>N</v>
      </c>
      <c r="DW37" s="348" t="str">
        <f>IF('DB Func'!AG32&gt;0,"S","N")</f>
        <v>N</v>
      </c>
      <c r="DX37" s="348" t="str">
        <f>IF('DB Func'!AL32&gt;0,"S","N")</f>
        <v>N</v>
      </c>
      <c r="DY37" s="348" t="str">
        <f>IF('DB Func'!AQ32&gt;0,"S","N")</f>
        <v>N</v>
      </c>
      <c r="DZ37" s="348">
        <v>31</v>
      </c>
      <c r="EA37" s="357">
        <f ca="1">'DB Func'!C32</f>
        <v>0</v>
      </c>
      <c r="EB37" s="348" t="str">
        <f t="shared" ca="1" si="33"/>
        <v>s</v>
      </c>
      <c r="EC37" s="348" t="str">
        <f t="shared" ca="1" si="33"/>
        <v>s</v>
      </c>
      <c r="ED37" s="348" t="str">
        <f t="shared" ca="1" si="33"/>
        <v>s</v>
      </c>
      <c r="EE37" s="348" t="str">
        <f t="shared" ca="1" si="33"/>
        <v>s</v>
      </c>
      <c r="EF37" s="348" t="str">
        <f t="shared" ca="1" si="33"/>
        <v>s</v>
      </c>
      <c r="EG37" s="348" t="str">
        <f t="shared" ca="1" si="33"/>
        <v>s</v>
      </c>
      <c r="EH37" s="348" t="str">
        <f t="shared" ca="1" si="33"/>
        <v>s</v>
      </c>
      <c r="EI37" s="348" t="str">
        <f t="shared" ca="1" si="33"/>
        <v>s</v>
      </c>
      <c r="EJ37" s="348" t="str">
        <f t="shared" ca="1" si="33"/>
        <v>s</v>
      </c>
      <c r="EK37" s="348" t="str">
        <f t="shared" ca="1" si="33"/>
        <v>s</v>
      </c>
      <c r="EL37" s="348" t="str">
        <f t="shared" ca="1" si="33"/>
        <v>s</v>
      </c>
      <c r="EM37" s="348" t="str">
        <f t="shared" ca="1" si="33"/>
        <v>s</v>
      </c>
      <c r="EN37" s="348" t="str">
        <f t="shared" ca="1" si="33"/>
        <v>s</v>
      </c>
      <c r="EO37" s="348" t="str">
        <f t="shared" ca="1" si="33"/>
        <v>s</v>
      </c>
      <c r="EP37" s="348" t="str">
        <f t="shared" ca="1" si="33"/>
        <v>s</v>
      </c>
      <c r="EQ37" s="348" t="str">
        <f t="shared" ca="1" si="33"/>
        <v>s</v>
      </c>
      <c r="ER37" s="348" t="str">
        <f t="shared" ca="1" si="32"/>
        <v>s</v>
      </c>
      <c r="ES37" s="348" t="str">
        <f t="shared" ca="1" si="32"/>
        <v>s</v>
      </c>
      <c r="ET37" s="348" t="str">
        <f t="shared" ca="1" si="32"/>
        <v>s</v>
      </c>
      <c r="EU37" s="348" t="str">
        <f t="shared" ca="1" si="32"/>
        <v>s</v>
      </c>
      <c r="EV37" s="348" t="str">
        <f t="shared" ca="1" si="25"/>
        <v>s</v>
      </c>
      <c r="EW37" s="348" t="str">
        <f t="shared" ca="1" si="32"/>
        <v>s</v>
      </c>
      <c r="EX37" s="348" t="str">
        <f t="shared" ca="1" si="32"/>
        <v>s</v>
      </c>
      <c r="EY37" s="348" t="str">
        <f t="shared" ca="1" si="32"/>
        <v>s</v>
      </c>
      <c r="EZ37" s="348" t="str">
        <f t="shared" ca="1" si="32"/>
        <v>s</v>
      </c>
      <c r="FA37" s="348" t="str">
        <f t="shared" ca="1" si="32"/>
        <v>s</v>
      </c>
      <c r="FB37" s="348" t="str">
        <f t="shared" ca="1" si="32"/>
        <v>s</v>
      </c>
      <c r="FC37" s="348" t="str">
        <f t="shared" ca="1" si="32"/>
        <v>s</v>
      </c>
      <c r="FD37" s="348" t="str">
        <f t="shared" ca="1" si="32"/>
        <v>s</v>
      </c>
      <c r="FE37" s="348" t="str">
        <f t="shared" ca="1" si="32"/>
        <v>s</v>
      </c>
      <c r="FF37" s="348" t="str">
        <f t="shared" ca="1" si="32"/>
        <v>s</v>
      </c>
      <c r="FG37" s="348">
        <f t="shared" ca="1" si="26"/>
        <v>31</v>
      </c>
      <c r="FH37" s="348">
        <f t="shared" ca="1" si="27"/>
        <v>0</v>
      </c>
      <c r="FI37" s="348" t="str">
        <f ca="1">IF(AND(YEAR(EA37)='P Gerais'!D35,MONTH(Lanc!EA37)=5,DAY(Lanc!EA37)&gt;1),"S","N")</f>
        <v>N</v>
      </c>
      <c r="FJ37" s="350">
        <f t="shared" ca="1" si="28"/>
        <v>0</v>
      </c>
      <c r="FK37" s="350">
        <f t="shared" si="29"/>
        <v>0</v>
      </c>
      <c r="FL37" s="359">
        <f t="shared" ca="1" si="30"/>
        <v>0</v>
      </c>
      <c r="FP37" s="349">
        <f ca="1">((FJ37-FL37-FK37+AZ37+AQ37+SUM(Z37:AA37)+SUM(AW37:AX37)+AK37)*IF('DB Func'!GG32="ok",'DB Func'!GD32,0))</f>
        <v>0</v>
      </c>
      <c r="FR37" s="361">
        <f t="shared" ca="1" si="31"/>
        <v>0</v>
      </c>
      <c r="GV37" s="49"/>
      <c r="GW37" s="49"/>
      <c r="GX37" s="49"/>
      <c r="GY37" s="49"/>
      <c r="GZ37" s="49"/>
      <c r="HA37" s="49"/>
      <c r="HB37" s="49"/>
      <c r="HC37" s="49"/>
    </row>
    <row r="38" spans="1:211" ht="30" customHeight="1" thickTop="1">
      <c r="AK38" s="350">
        <f ca="1">SUM(AK8:AK37)</f>
        <v>0</v>
      </c>
      <c r="AL38" s="350">
        <f t="shared" ref="AL38:CW38" ca="1" si="34">SUM(AL8:AL37)</f>
        <v>0</v>
      </c>
      <c r="AM38" s="350">
        <f t="shared" ca="1" si="34"/>
        <v>0</v>
      </c>
      <c r="AN38" s="350">
        <f t="shared" ca="1" si="34"/>
        <v>0</v>
      </c>
      <c r="AO38" s="350">
        <f t="shared" ca="1" si="34"/>
        <v>0</v>
      </c>
      <c r="AP38" s="350">
        <f t="shared" ca="1" si="34"/>
        <v>0</v>
      </c>
      <c r="AQ38" s="350">
        <f t="shared" ca="1" si="34"/>
        <v>0</v>
      </c>
      <c r="AR38" s="350">
        <f t="shared" si="34"/>
        <v>0</v>
      </c>
      <c r="AS38" s="350">
        <f t="shared" si="34"/>
        <v>0</v>
      </c>
      <c r="AT38" s="350">
        <f t="shared" si="34"/>
        <v>0</v>
      </c>
      <c r="AU38" s="350">
        <f t="shared" si="34"/>
        <v>0</v>
      </c>
      <c r="AV38" s="350">
        <f t="shared" si="34"/>
        <v>0</v>
      </c>
      <c r="AW38" s="350">
        <f t="shared" ca="1" si="34"/>
        <v>0</v>
      </c>
      <c r="AX38" s="350">
        <f t="shared" ca="1" si="34"/>
        <v>0</v>
      </c>
      <c r="AY38" s="364">
        <f t="shared" ca="1" si="34"/>
        <v>0</v>
      </c>
      <c r="AZ38" s="350">
        <f t="shared" si="34"/>
        <v>0</v>
      </c>
      <c r="BA38" s="350">
        <f t="shared" ca="1" si="34"/>
        <v>0</v>
      </c>
      <c r="BB38" s="350">
        <f t="shared" ca="1" si="34"/>
        <v>2.4000000000000008</v>
      </c>
      <c r="BC38" s="350">
        <f t="shared" ca="1" si="34"/>
        <v>0</v>
      </c>
      <c r="BD38" s="350">
        <f t="shared" ca="1" si="34"/>
        <v>0</v>
      </c>
      <c r="BE38" s="350">
        <f t="shared" ca="1" si="34"/>
        <v>0</v>
      </c>
      <c r="BF38" s="350">
        <f t="shared" ca="1" si="34"/>
        <v>0</v>
      </c>
      <c r="BG38" s="350">
        <f t="shared" ca="1" si="34"/>
        <v>0</v>
      </c>
      <c r="BH38" s="350">
        <f t="shared" ca="1" si="34"/>
        <v>0</v>
      </c>
      <c r="BI38" s="350">
        <f t="shared" ca="1" si="34"/>
        <v>0</v>
      </c>
      <c r="BJ38" s="350">
        <f t="shared" ca="1" si="34"/>
        <v>0</v>
      </c>
      <c r="BK38" s="350">
        <f t="shared" ca="1" si="34"/>
        <v>0</v>
      </c>
      <c r="BL38" s="350">
        <f t="shared" ca="1" si="34"/>
        <v>0</v>
      </c>
      <c r="BM38" s="350">
        <f t="shared" ca="1" si="34"/>
        <v>0</v>
      </c>
      <c r="BN38" s="350">
        <f t="shared" ca="1" si="34"/>
        <v>0</v>
      </c>
      <c r="BO38" s="350">
        <f t="shared" ca="1" si="34"/>
        <v>0</v>
      </c>
      <c r="BP38" s="350">
        <f t="shared" ca="1" si="34"/>
        <v>0</v>
      </c>
      <c r="BQ38" s="350">
        <f t="shared" ca="1" si="34"/>
        <v>2.4000000000000008</v>
      </c>
      <c r="BR38" s="350">
        <f t="shared" ca="1" si="34"/>
        <v>0</v>
      </c>
      <c r="BS38" s="350">
        <f t="shared" ca="1" si="34"/>
        <v>0</v>
      </c>
      <c r="BT38" s="350">
        <f t="shared" ca="1" si="34"/>
        <v>0</v>
      </c>
      <c r="BU38" s="350">
        <f t="shared" ca="1" si="34"/>
        <v>0</v>
      </c>
      <c r="BV38" s="350">
        <f t="shared" ca="1" si="34"/>
        <v>-2.4000000000000008</v>
      </c>
      <c r="BW38" s="350">
        <f t="shared" ca="1" si="34"/>
        <v>-2.4000000000000008</v>
      </c>
      <c r="BX38" s="350">
        <f t="shared" ca="1" si="34"/>
        <v>0</v>
      </c>
      <c r="BY38" s="350">
        <f t="shared" ca="1" si="34"/>
        <v>0</v>
      </c>
      <c r="BZ38" s="350">
        <f t="shared" ca="1" si="34"/>
        <v>0</v>
      </c>
      <c r="CA38" s="350">
        <f t="shared" si="34"/>
        <v>0</v>
      </c>
      <c r="CB38" s="350">
        <f t="shared" ca="1" si="34"/>
        <v>0</v>
      </c>
      <c r="CC38" s="350">
        <f t="shared" si="34"/>
        <v>0</v>
      </c>
      <c r="CD38" s="350">
        <f t="shared" si="34"/>
        <v>0</v>
      </c>
      <c r="CE38" s="350">
        <f t="shared" si="34"/>
        <v>0</v>
      </c>
      <c r="CF38" s="350">
        <f t="shared" ca="1" si="34"/>
        <v>0</v>
      </c>
      <c r="CG38" s="350">
        <f t="shared" ca="1" si="34"/>
        <v>0</v>
      </c>
      <c r="CH38" s="350">
        <f t="shared" ca="1" si="34"/>
        <v>0</v>
      </c>
      <c r="CI38" s="350">
        <f t="shared" ca="1" si="34"/>
        <v>0</v>
      </c>
      <c r="CJ38" s="350">
        <f t="shared" si="34"/>
        <v>1365</v>
      </c>
      <c r="CK38" s="350">
        <f t="shared" si="34"/>
        <v>0</v>
      </c>
      <c r="CL38" s="350">
        <f t="shared" ca="1" si="34"/>
        <v>0</v>
      </c>
      <c r="CM38" s="350">
        <f t="shared" si="34"/>
        <v>0</v>
      </c>
      <c r="CN38" s="350">
        <f t="shared" ca="1" si="34"/>
        <v>0</v>
      </c>
      <c r="CO38" s="350">
        <f t="shared" ca="1" si="34"/>
        <v>0</v>
      </c>
      <c r="CP38" s="350">
        <f t="shared" ca="1" si="34"/>
        <v>0</v>
      </c>
      <c r="CQ38" s="350">
        <f t="shared" ca="1" si="34"/>
        <v>0</v>
      </c>
      <c r="CR38" s="350">
        <f t="shared" ca="1" si="34"/>
        <v>0</v>
      </c>
      <c r="CS38" s="350">
        <f t="shared" ca="1" si="34"/>
        <v>0</v>
      </c>
      <c r="CT38" s="350">
        <f t="shared" si="34"/>
        <v>0</v>
      </c>
      <c r="CU38" s="350">
        <f t="shared" ca="1" si="34"/>
        <v>0</v>
      </c>
      <c r="CV38" s="350">
        <f t="shared" ca="1" si="34"/>
        <v>0</v>
      </c>
      <c r="CW38" s="350">
        <f t="shared" ca="1" si="34"/>
        <v>0</v>
      </c>
      <c r="CX38" s="350">
        <f t="shared" ref="CX38:FH38" ca="1" si="35">SUM(CX8:CX37)</f>
        <v>0</v>
      </c>
      <c r="CY38" s="350">
        <f t="shared" ca="1" si="35"/>
        <v>0</v>
      </c>
      <c r="CZ38" s="350">
        <f t="shared" ca="1" si="35"/>
        <v>0</v>
      </c>
      <c r="DA38" s="350">
        <f t="shared" si="35"/>
        <v>0</v>
      </c>
      <c r="DB38" s="350">
        <f t="shared" ca="1" si="35"/>
        <v>0</v>
      </c>
      <c r="DC38" s="350">
        <f t="shared" ca="1" si="35"/>
        <v>0</v>
      </c>
      <c r="DD38" s="350">
        <f t="shared" ca="1" si="35"/>
        <v>0</v>
      </c>
      <c r="DE38" s="350">
        <f t="shared" ca="1" si="35"/>
        <v>0</v>
      </c>
      <c r="DF38" s="350">
        <f t="shared" ca="1" si="35"/>
        <v>0</v>
      </c>
      <c r="DG38" s="350">
        <f t="shared" ca="1" si="35"/>
        <v>0</v>
      </c>
      <c r="DH38" s="350">
        <f t="shared" si="35"/>
        <v>0</v>
      </c>
      <c r="DI38" s="350">
        <f t="shared" ca="1" si="35"/>
        <v>0</v>
      </c>
      <c r="DJ38" s="350">
        <f t="shared" ca="1" si="35"/>
        <v>0</v>
      </c>
      <c r="DK38" s="350">
        <f t="shared" ca="1" si="35"/>
        <v>0</v>
      </c>
      <c r="DL38" s="350">
        <f t="shared" ca="1" si="35"/>
        <v>0</v>
      </c>
      <c r="DM38" s="350">
        <f t="shared" ca="1" si="35"/>
        <v>0</v>
      </c>
      <c r="DN38" s="350">
        <f t="shared" ca="1" si="35"/>
        <v>0</v>
      </c>
      <c r="DO38" s="350">
        <f t="shared" si="35"/>
        <v>0</v>
      </c>
      <c r="DP38" s="350">
        <f t="shared" ca="1" si="35"/>
        <v>0</v>
      </c>
      <c r="DQ38" s="350">
        <f t="shared" ca="1" si="35"/>
        <v>0</v>
      </c>
      <c r="DR38" s="350">
        <f t="shared" ca="1" si="35"/>
        <v>930</v>
      </c>
      <c r="DS38" s="350">
        <f t="shared" ca="1" si="35"/>
        <v>0</v>
      </c>
      <c r="DT38" s="350">
        <f t="shared" ca="1" si="35"/>
        <v>0</v>
      </c>
      <c r="DU38" s="350">
        <f t="shared" ca="1" si="35"/>
        <v>0</v>
      </c>
      <c r="DV38" s="350">
        <f t="shared" ca="1" si="35"/>
        <v>0</v>
      </c>
      <c r="DW38" s="350">
        <f t="shared" ca="1" si="35"/>
        <v>0</v>
      </c>
      <c r="DX38" s="350">
        <f t="shared" ca="1" si="35"/>
        <v>0</v>
      </c>
      <c r="DY38" s="350">
        <f t="shared" ca="1" si="35"/>
        <v>0</v>
      </c>
      <c r="DZ38" s="350">
        <f t="shared" si="35"/>
        <v>495</v>
      </c>
      <c r="EA38" s="350">
        <f t="shared" ca="1" si="35"/>
        <v>0</v>
      </c>
      <c r="EB38" s="350">
        <f t="shared" ca="1" si="35"/>
        <v>0</v>
      </c>
      <c r="EC38" s="350">
        <f t="shared" ca="1" si="35"/>
        <v>0</v>
      </c>
      <c r="ED38" s="350">
        <f t="shared" ca="1" si="35"/>
        <v>0</v>
      </c>
      <c r="EE38" s="350">
        <f t="shared" ca="1" si="35"/>
        <v>0</v>
      </c>
      <c r="EF38" s="350">
        <f t="shared" ca="1" si="35"/>
        <v>0</v>
      </c>
      <c r="EG38" s="350">
        <f t="shared" ca="1" si="35"/>
        <v>0</v>
      </c>
      <c r="EH38" s="350">
        <f t="shared" ca="1" si="35"/>
        <v>0</v>
      </c>
      <c r="EI38" s="350">
        <f t="shared" ca="1" si="35"/>
        <v>0</v>
      </c>
      <c r="EJ38" s="350">
        <f t="shared" ca="1" si="35"/>
        <v>0</v>
      </c>
      <c r="EK38" s="350">
        <f t="shared" ca="1" si="35"/>
        <v>0</v>
      </c>
      <c r="EL38" s="350">
        <f t="shared" ca="1" si="35"/>
        <v>0</v>
      </c>
      <c r="EM38" s="350">
        <f t="shared" ca="1" si="35"/>
        <v>0</v>
      </c>
      <c r="EN38" s="350">
        <f t="shared" ca="1" si="35"/>
        <v>0</v>
      </c>
      <c r="EO38" s="350">
        <f t="shared" ca="1" si="35"/>
        <v>0</v>
      </c>
      <c r="EP38" s="350">
        <f t="shared" ca="1" si="35"/>
        <v>0</v>
      </c>
      <c r="EQ38" s="350">
        <f t="shared" ca="1" si="35"/>
        <v>0</v>
      </c>
      <c r="ER38" s="350">
        <f t="shared" ca="1" si="35"/>
        <v>0</v>
      </c>
      <c r="ES38" s="350">
        <f t="shared" ca="1" si="35"/>
        <v>0</v>
      </c>
      <c r="ET38" s="350">
        <f t="shared" ca="1" si="35"/>
        <v>0</v>
      </c>
      <c r="EU38" s="350">
        <f t="shared" ca="1" si="35"/>
        <v>0</v>
      </c>
      <c r="EV38" s="350">
        <f t="shared" ca="1" si="35"/>
        <v>0</v>
      </c>
      <c r="EW38" s="350">
        <f t="shared" ca="1" si="35"/>
        <v>0</v>
      </c>
      <c r="EX38" s="350">
        <f t="shared" ca="1" si="35"/>
        <v>0</v>
      </c>
      <c r="EY38" s="350">
        <f t="shared" ca="1" si="35"/>
        <v>0</v>
      </c>
      <c r="EZ38" s="350">
        <f t="shared" ca="1" si="35"/>
        <v>0</v>
      </c>
      <c r="FA38" s="350">
        <f t="shared" ca="1" si="35"/>
        <v>0</v>
      </c>
      <c r="FB38" s="350">
        <f t="shared" ca="1" si="35"/>
        <v>0</v>
      </c>
      <c r="FC38" s="350">
        <f t="shared" ca="1" si="35"/>
        <v>0</v>
      </c>
      <c r="FD38" s="350">
        <f t="shared" ca="1" si="35"/>
        <v>0</v>
      </c>
      <c r="FE38" s="350">
        <f t="shared" ca="1" si="35"/>
        <v>0</v>
      </c>
      <c r="FF38" s="350">
        <f t="shared" ca="1" si="35"/>
        <v>0</v>
      </c>
      <c r="FG38" s="350">
        <f t="shared" ca="1" si="35"/>
        <v>930</v>
      </c>
      <c r="FH38" s="350">
        <f t="shared" ca="1" si="35"/>
        <v>0</v>
      </c>
      <c r="FK38" s="361">
        <f>SUM(FK8:FK37)</f>
        <v>0</v>
      </c>
      <c r="FL38" s="361">
        <f ca="1">SUM(FL8:FL37)</f>
        <v>0</v>
      </c>
      <c r="FP38" s="349">
        <f ca="1">SUM(FP8:FP37)</f>
        <v>0</v>
      </c>
      <c r="FQ38" s="350">
        <f t="shared" ref="FQ38:FR38" si="36">SUM(FQ8:FQ37)</f>
        <v>0.08</v>
      </c>
      <c r="FR38" s="350">
        <f t="shared" ca="1" si="36"/>
        <v>0</v>
      </c>
    </row>
    <row r="39" spans="1:211" ht="30" customHeight="1">
      <c r="A39" s="3"/>
      <c r="B39" s="2"/>
      <c r="C39" s="2"/>
      <c r="D39" s="26">
        <f t="shared" ref="D39:AL39" ca="1" si="37">SUM(D8:D37)</f>
        <v>0</v>
      </c>
      <c r="E39" s="26"/>
      <c r="F39" s="26">
        <f t="shared" ca="1" si="37"/>
        <v>0</v>
      </c>
      <c r="G39" s="26"/>
      <c r="H39" s="26"/>
      <c r="I39" s="26"/>
      <c r="J39" s="26"/>
      <c r="K39" s="26"/>
      <c r="L39" s="26"/>
      <c r="M39" s="26">
        <f t="shared" si="37"/>
        <v>0</v>
      </c>
      <c r="N39" s="26">
        <f t="shared" si="37"/>
        <v>0</v>
      </c>
      <c r="O39" s="26">
        <f t="shared" si="37"/>
        <v>0</v>
      </c>
      <c r="P39" s="26">
        <f t="shared" si="37"/>
        <v>0</v>
      </c>
      <c r="Q39" s="26">
        <f t="shared" si="37"/>
        <v>0</v>
      </c>
      <c r="R39" s="26">
        <f>SUM(R8:R37)</f>
        <v>0</v>
      </c>
      <c r="S39" s="26">
        <f t="shared" ref="S39:Y39" si="38">SUM(S8:S37)</f>
        <v>0</v>
      </c>
      <c r="T39" s="26">
        <f t="shared" si="38"/>
        <v>0</v>
      </c>
      <c r="U39" s="26">
        <f t="shared" si="38"/>
        <v>0</v>
      </c>
      <c r="V39" s="26">
        <f t="shared" si="38"/>
        <v>0</v>
      </c>
      <c r="W39" s="26">
        <f t="shared" si="38"/>
        <v>0</v>
      </c>
      <c r="X39" s="26">
        <f t="shared" si="38"/>
        <v>0</v>
      </c>
      <c r="Y39" s="26">
        <f t="shared" si="38"/>
        <v>0</v>
      </c>
      <c r="Z39" s="26">
        <f t="shared" si="37"/>
        <v>0</v>
      </c>
      <c r="AA39" s="26">
        <f t="shared" si="37"/>
        <v>0</v>
      </c>
      <c r="AB39" s="26">
        <f t="shared" si="37"/>
        <v>0</v>
      </c>
      <c r="AC39" s="26"/>
      <c r="AD39" s="26">
        <f t="shared" si="37"/>
        <v>0</v>
      </c>
      <c r="AE39" s="26">
        <f t="shared" si="37"/>
        <v>0</v>
      </c>
      <c r="AF39" s="26">
        <f t="shared" si="37"/>
        <v>0</v>
      </c>
      <c r="AH39" s="26">
        <f t="shared" ca="1" si="37"/>
        <v>0</v>
      </c>
      <c r="AI39" s="168">
        <f t="shared" si="37"/>
        <v>0</v>
      </c>
      <c r="AJ39" s="350">
        <f t="shared" ca="1" si="37"/>
        <v>0</v>
      </c>
      <c r="AK39" s="350">
        <f t="shared" ca="1" si="37"/>
        <v>0</v>
      </c>
      <c r="AL39" s="350">
        <f t="shared" ca="1" si="37"/>
        <v>0</v>
      </c>
      <c r="AM39" s="350">
        <f t="shared" ref="AM39:CA39" ca="1" si="39">SUM(AM8:AM37)</f>
        <v>0</v>
      </c>
      <c r="AN39" s="350">
        <f t="shared" ca="1" si="39"/>
        <v>0</v>
      </c>
      <c r="AO39" s="350">
        <f t="shared" ca="1" si="39"/>
        <v>0</v>
      </c>
      <c r="AP39" s="350">
        <f t="shared" ca="1" si="39"/>
        <v>0</v>
      </c>
      <c r="AQ39" s="350">
        <f t="shared" ca="1" si="39"/>
        <v>0</v>
      </c>
      <c r="AR39" s="350">
        <f t="shared" si="39"/>
        <v>0</v>
      </c>
      <c r="AS39" s="350">
        <f t="shared" si="39"/>
        <v>0</v>
      </c>
      <c r="AT39" s="350">
        <f t="shared" si="39"/>
        <v>0</v>
      </c>
      <c r="AU39" s="350">
        <f t="shared" si="39"/>
        <v>0</v>
      </c>
      <c r="AV39" s="350">
        <f t="shared" si="39"/>
        <v>0</v>
      </c>
      <c r="AW39" s="350">
        <f t="shared" ca="1" si="39"/>
        <v>0</v>
      </c>
      <c r="AX39" s="350">
        <f t="shared" ca="1" si="39"/>
        <v>0</v>
      </c>
      <c r="AY39" s="364">
        <f t="shared" ca="1" si="39"/>
        <v>0</v>
      </c>
      <c r="AZ39" s="350">
        <f t="shared" si="39"/>
        <v>0</v>
      </c>
      <c r="BA39" s="350">
        <f t="shared" ca="1" si="39"/>
        <v>0</v>
      </c>
      <c r="BB39" s="350">
        <f t="shared" ca="1" si="39"/>
        <v>2.4000000000000008</v>
      </c>
      <c r="BC39" s="350">
        <f t="shared" ca="1" si="39"/>
        <v>0</v>
      </c>
      <c r="BD39" s="350">
        <f t="shared" ca="1" si="39"/>
        <v>0</v>
      </c>
      <c r="BE39" s="350">
        <f t="shared" ca="1" si="39"/>
        <v>0</v>
      </c>
      <c r="BF39" s="350">
        <f t="shared" ca="1" si="39"/>
        <v>0</v>
      </c>
      <c r="BG39" s="350">
        <f t="shared" ca="1" si="39"/>
        <v>0</v>
      </c>
      <c r="BH39" s="350">
        <f t="shared" ca="1" si="39"/>
        <v>0</v>
      </c>
      <c r="BI39" s="350">
        <f t="shared" ca="1" si="39"/>
        <v>0</v>
      </c>
      <c r="BJ39" s="350">
        <f t="shared" ca="1" si="39"/>
        <v>0</v>
      </c>
      <c r="BK39" s="350"/>
      <c r="BL39" s="350">
        <f t="shared" ca="1" si="39"/>
        <v>0</v>
      </c>
      <c r="BM39" s="350">
        <f t="shared" ca="1" si="39"/>
        <v>0</v>
      </c>
      <c r="BN39" s="350">
        <f t="shared" ca="1" si="39"/>
        <v>0</v>
      </c>
      <c r="BO39" s="350">
        <f t="shared" ca="1" si="39"/>
        <v>0</v>
      </c>
      <c r="BP39" s="350">
        <f t="shared" ca="1" si="39"/>
        <v>0</v>
      </c>
      <c r="BQ39" s="350">
        <f t="shared" ca="1" si="39"/>
        <v>2.4000000000000008</v>
      </c>
      <c r="BR39" s="350">
        <f t="shared" ca="1" si="39"/>
        <v>0</v>
      </c>
      <c r="BS39" s="350">
        <f t="shared" ca="1" si="39"/>
        <v>0</v>
      </c>
      <c r="BT39" s="350">
        <f t="shared" ca="1" si="39"/>
        <v>0</v>
      </c>
      <c r="BU39" s="350">
        <f t="shared" ca="1" si="39"/>
        <v>0</v>
      </c>
      <c r="BV39" s="350">
        <f t="shared" ca="1" si="39"/>
        <v>-2.4000000000000008</v>
      </c>
      <c r="BW39" s="350">
        <f t="shared" ca="1" si="39"/>
        <v>-2.4000000000000008</v>
      </c>
      <c r="BX39" s="350">
        <f t="shared" ca="1" si="39"/>
        <v>0</v>
      </c>
      <c r="BY39" s="350">
        <f t="shared" ca="1" si="39"/>
        <v>0</v>
      </c>
      <c r="BZ39" s="350">
        <f t="shared" ca="1" si="39"/>
        <v>0</v>
      </c>
      <c r="CA39" s="350">
        <f t="shared" si="39"/>
        <v>0</v>
      </c>
      <c r="CK39" s="350">
        <f>SUM(CK8:CK37)</f>
        <v>0</v>
      </c>
      <c r="CM39" s="350">
        <f>SUM(CM8:CM37)</f>
        <v>0</v>
      </c>
      <c r="CN39" s="350">
        <f ca="1">SUM(CN8:CN37)</f>
        <v>0</v>
      </c>
      <c r="CO39" s="350">
        <f ca="1">SUM(CO8:CO37)</f>
        <v>0</v>
      </c>
    </row>
    <row r="40" spans="1:211" ht="30" customHeight="1">
      <c r="A40" s="3"/>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c r="AH40" s="2"/>
    </row>
    <row r="41" spans="1:211" ht="30" customHeight="1">
      <c r="A41" s="3"/>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H41" s="2"/>
    </row>
    <row r="42" spans="1:211" ht="30" customHeight="1">
      <c r="A42" s="3"/>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H42" s="2">
        <f>COLUMN(AE1)</f>
        <v>31</v>
      </c>
      <c r="AI42" s="83">
        <f>COLUMN(AF1)</f>
        <v>32</v>
      </c>
      <c r="AJ42" s="348">
        <f t="shared" ref="AJ42:CF42" si="40">COLUMN(AH1)</f>
        <v>34</v>
      </c>
      <c r="AK42" s="348">
        <f t="shared" si="40"/>
        <v>35</v>
      </c>
      <c r="AL42" s="348">
        <f t="shared" si="40"/>
        <v>36</v>
      </c>
      <c r="AM42" s="348">
        <f t="shared" si="40"/>
        <v>37</v>
      </c>
      <c r="AN42" s="348">
        <f t="shared" si="40"/>
        <v>38</v>
      </c>
      <c r="AO42" s="348">
        <f t="shared" si="40"/>
        <v>39</v>
      </c>
      <c r="AP42" s="348">
        <f t="shared" si="40"/>
        <v>40</v>
      </c>
      <c r="AQ42" s="348">
        <f t="shared" si="40"/>
        <v>41</v>
      </c>
      <c r="AR42" s="348">
        <f t="shared" si="40"/>
        <v>42</v>
      </c>
      <c r="AS42" s="348">
        <f t="shared" si="40"/>
        <v>43</v>
      </c>
      <c r="AT42" s="348">
        <f t="shared" si="40"/>
        <v>44</v>
      </c>
      <c r="AU42" s="348">
        <f t="shared" si="40"/>
        <v>45</v>
      </c>
      <c r="AV42" s="348">
        <f t="shared" si="40"/>
        <v>46</v>
      </c>
      <c r="AW42" s="348">
        <f t="shared" si="40"/>
        <v>47</v>
      </c>
      <c r="AX42" s="348">
        <f t="shared" si="40"/>
        <v>48</v>
      </c>
      <c r="AY42" s="348">
        <f t="shared" si="40"/>
        <v>49</v>
      </c>
      <c r="AZ42" s="348">
        <f t="shared" si="40"/>
        <v>50</v>
      </c>
      <c r="BA42" s="348">
        <f t="shared" si="40"/>
        <v>51</v>
      </c>
      <c r="BB42" s="348">
        <f t="shared" si="40"/>
        <v>52</v>
      </c>
      <c r="BC42" s="348">
        <f t="shared" si="40"/>
        <v>53</v>
      </c>
      <c r="BD42" s="348">
        <f t="shared" si="40"/>
        <v>54</v>
      </c>
      <c r="BE42" s="348">
        <f t="shared" si="40"/>
        <v>55</v>
      </c>
      <c r="BF42" s="348">
        <f t="shared" si="40"/>
        <v>56</v>
      </c>
      <c r="BG42" s="348">
        <f t="shared" si="40"/>
        <v>57</v>
      </c>
      <c r="BH42" s="348">
        <f t="shared" si="40"/>
        <v>58</v>
      </c>
      <c r="BI42" s="348">
        <f t="shared" si="40"/>
        <v>59</v>
      </c>
      <c r="BJ42" s="348">
        <f t="shared" si="40"/>
        <v>60</v>
      </c>
      <c r="BL42" s="348">
        <f>COLUMN(BI1)</f>
        <v>61</v>
      </c>
      <c r="BM42" s="348">
        <f>COLUMN(BJ1)</f>
        <v>62</v>
      </c>
      <c r="BN42" s="348">
        <f t="shared" si="40"/>
        <v>64</v>
      </c>
      <c r="BO42" s="348">
        <f t="shared" si="40"/>
        <v>65</v>
      </c>
      <c r="BP42" s="348">
        <f t="shared" si="40"/>
        <v>66</v>
      </c>
      <c r="BQ42" s="348">
        <f t="shared" si="40"/>
        <v>67</v>
      </c>
      <c r="BR42" s="348">
        <f t="shared" si="40"/>
        <v>68</v>
      </c>
      <c r="BS42" s="348">
        <f t="shared" si="40"/>
        <v>69</v>
      </c>
      <c r="BT42" s="348">
        <f t="shared" si="40"/>
        <v>70</v>
      </c>
      <c r="BU42" s="348">
        <f t="shared" si="40"/>
        <v>71</v>
      </c>
      <c r="BV42" s="348">
        <f t="shared" si="40"/>
        <v>72</v>
      </c>
      <c r="BW42" s="348">
        <f t="shared" si="40"/>
        <v>73</v>
      </c>
      <c r="BX42" s="348">
        <f t="shared" si="40"/>
        <v>74</v>
      </c>
      <c r="BY42" s="348">
        <f t="shared" si="40"/>
        <v>75</v>
      </c>
      <c r="BZ42" s="348">
        <f t="shared" si="40"/>
        <v>76</v>
      </c>
      <c r="CA42" s="348">
        <f t="shared" si="40"/>
        <v>77</v>
      </c>
      <c r="CB42" s="348">
        <f t="shared" si="40"/>
        <v>78</v>
      </c>
      <c r="CC42" s="348">
        <f t="shared" si="40"/>
        <v>79</v>
      </c>
      <c r="CD42" s="348">
        <f t="shared" si="40"/>
        <v>80</v>
      </c>
      <c r="CE42" s="348">
        <f t="shared" si="40"/>
        <v>81</v>
      </c>
      <c r="CF42" s="348">
        <f t="shared" si="40"/>
        <v>82</v>
      </c>
    </row>
    <row r="43" spans="1:211" ht="30" customHeight="1">
      <c r="A43" s="3"/>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H43" s="2"/>
    </row>
    <row r="44" spans="1:211" ht="30" customHeight="1">
      <c r="A44" s="3"/>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H44" s="2"/>
    </row>
    <row r="45" spans="1:211" ht="30" customHeight="1">
      <c r="A45" s="3"/>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H45" s="2"/>
    </row>
    <row r="46" spans="1:211" ht="30" customHeight="1">
      <c r="A46" s="3"/>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H46" s="2"/>
    </row>
    <row r="47" spans="1:211" ht="30" customHeight="1">
      <c r="A47" s="3"/>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H47" s="2"/>
    </row>
    <row r="48" spans="1:211" ht="30" customHeight="1">
      <c r="A48" s="3"/>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H48" s="2"/>
    </row>
    <row r="49" spans="1:34" ht="30" customHeight="1">
      <c r="A49" s="3"/>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H49" s="2"/>
    </row>
    <row r="50" spans="1:34" ht="30" customHeight="1">
      <c r="A50" s="3"/>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H50" s="2"/>
    </row>
    <row r="51" spans="1:34" ht="30" customHeight="1">
      <c r="A51" s="3"/>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H51" s="2"/>
    </row>
    <row r="52" spans="1:34" ht="30" customHeight="1">
      <c r="A52" s="3"/>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H52" s="2"/>
    </row>
    <row r="53" spans="1:34" ht="30" customHeight="1">
      <c r="A53" s="3"/>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H53" s="2"/>
    </row>
    <row r="54" spans="1:34" ht="30" customHeight="1">
      <c r="A54" s="3"/>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H54" s="2"/>
    </row>
    <row r="55" spans="1:34" ht="30" customHeight="1">
      <c r="A55" s="3"/>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H55" s="2"/>
    </row>
    <row r="56" spans="1:34" ht="30" customHeight="1">
      <c r="A56" s="3"/>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H56" s="2"/>
    </row>
    <row r="57" spans="1:34" ht="30" customHeight="1">
      <c r="A57" s="3"/>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H57" s="2"/>
    </row>
    <row r="58" spans="1:34" ht="30" customHeight="1">
      <c r="A58" s="3"/>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H58" s="2"/>
    </row>
    <row r="59" spans="1:34" ht="30" customHeight="1">
      <c r="A59" s="3"/>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H59" s="2"/>
    </row>
    <row r="60" spans="1:34" ht="30" customHeight="1">
      <c r="A60" s="3"/>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H60" s="2"/>
    </row>
    <row r="61" spans="1:34" ht="30" customHeight="1">
      <c r="A61" s="3"/>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c r="AH61" s="2"/>
    </row>
    <row r="62" spans="1:34" ht="30" customHeight="1">
      <c r="A62" s="3"/>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H62" s="2"/>
    </row>
    <row r="63" spans="1:34" ht="30" customHeight="1">
      <c r="A63" s="3"/>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c r="AH63" s="2"/>
    </row>
    <row r="64" spans="1:34" ht="30" customHeight="1">
      <c r="A64" s="3"/>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c r="AH64" s="2"/>
    </row>
    <row r="65" spans="1:34" ht="30" customHeight="1">
      <c r="A65" s="3"/>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c r="AH65" s="2"/>
    </row>
    <row r="66" spans="1:34" ht="30" customHeight="1">
      <c r="A66" s="3"/>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c r="AH66" s="2"/>
    </row>
    <row r="67" spans="1:34" ht="30" customHeight="1">
      <c r="A67" s="3"/>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H67" s="2"/>
    </row>
    <row r="68" spans="1:34" ht="30" customHeight="1">
      <c r="A68" s="3"/>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H68" s="2"/>
    </row>
    <row r="69" spans="1:34" ht="30" customHeight="1">
      <c r="A69" s="3"/>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H69" s="2"/>
    </row>
    <row r="70" spans="1:34" ht="30" customHeight="1">
      <c r="A70" s="3"/>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H70" s="2"/>
    </row>
    <row r="71" spans="1:34" ht="30" customHeight="1">
      <c r="A71" s="3"/>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H71" s="2"/>
    </row>
    <row r="72" spans="1:34" ht="30" customHeight="1">
      <c r="A72" s="3"/>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H72" s="2"/>
    </row>
    <row r="73" spans="1:34" ht="30" customHeight="1">
      <c r="A73" s="3"/>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H73" s="2"/>
    </row>
    <row r="74" spans="1:34" ht="30" customHeight="1">
      <c r="A74" s="3"/>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H74" s="2"/>
    </row>
    <row r="75" spans="1:34" ht="30" customHeight="1">
      <c r="A75" s="3"/>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H75" s="2"/>
    </row>
    <row r="76" spans="1:34" ht="30" customHeight="1">
      <c r="A76" s="3"/>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H76" s="2"/>
    </row>
    <row r="77" spans="1:34" ht="30" customHeight="1">
      <c r="A77" s="3"/>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H77" s="2"/>
    </row>
    <row r="78" spans="1:34" ht="30" customHeight="1">
      <c r="A78" s="3"/>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H78" s="2"/>
    </row>
    <row r="79" spans="1:34" ht="30" customHeight="1">
      <c r="A79" s="3"/>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H79" s="2"/>
    </row>
    <row r="80" spans="1:34" ht="30" customHeight="1">
      <c r="A80" s="3"/>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H80" s="2"/>
    </row>
    <row r="81" spans="1:34" ht="30" customHeight="1">
      <c r="A81" s="3"/>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H81" s="2"/>
    </row>
    <row r="82" spans="1:34" ht="30" customHeight="1">
      <c r="A82" s="3"/>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H82" s="2"/>
    </row>
    <row r="83" spans="1:34" ht="15">
      <c r="A83" s="3"/>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H83" s="2"/>
    </row>
    <row r="84" spans="1:34" ht="15">
      <c r="A84" s="3"/>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H84" s="2"/>
    </row>
    <row r="85" spans="1:34" ht="15">
      <c r="A85" s="3"/>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H85" s="2"/>
    </row>
    <row r="86" spans="1:34" ht="15">
      <c r="A86" s="3"/>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H86" s="2"/>
    </row>
    <row r="87" spans="1:34" ht="15">
      <c r="A87" s="3"/>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H87" s="2"/>
    </row>
    <row r="88" spans="1:34" ht="15">
      <c r="A88" s="3"/>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H88" s="2"/>
    </row>
    <row r="89" spans="1:34" ht="15">
      <c r="A89" s="3"/>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H89" s="2"/>
    </row>
    <row r="90" spans="1:34" ht="15">
      <c r="A90" s="3"/>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H90" s="2"/>
    </row>
    <row r="91" spans="1:34" ht="15">
      <c r="A91" s="3"/>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H91" s="2"/>
    </row>
    <row r="92" spans="1:34" ht="15">
      <c r="A92" s="3"/>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H92" s="2"/>
    </row>
    <row r="93" spans="1:34" ht="15">
      <c r="A93" s="3"/>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H93" s="2"/>
    </row>
    <row r="94" spans="1:34" ht="15">
      <c r="A94" s="3"/>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H94" s="2"/>
    </row>
    <row r="95" spans="1:34" ht="15">
      <c r="A95" s="3"/>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H95" s="2"/>
    </row>
    <row r="96" spans="1:34" ht="15">
      <c r="A96" s="3"/>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H96" s="2"/>
    </row>
    <row r="97" spans="1:34" ht="15">
      <c r="A97" s="3"/>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H97" s="2"/>
    </row>
    <row r="98" spans="1:34" ht="15">
      <c r="A98" s="3"/>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H98" s="2"/>
    </row>
    <row r="99" spans="1:34" ht="15">
      <c r="A99" s="3"/>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H99" s="2"/>
    </row>
    <row r="100" spans="1:34" ht="15">
      <c r="A100" s="3"/>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H100" s="2"/>
    </row>
    <row r="101" spans="1:34" ht="15">
      <c r="A101" s="3"/>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H101" s="2"/>
    </row>
    <row r="102" spans="1:34" ht="15">
      <c r="A102" s="3"/>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H102" s="2"/>
    </row>
    <row r="103" spans="1:34" ht="15" customHeight="1">
      <c r="A103" s="3"/>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H103" s="2"/>
    </row>
  </sheetData>
  <sheetProtection selectLockedCells="1"/>
  <mergeCells count="10">
    <mergeCell ref="GV6:HC6"/>
    <mergeCell ref="C6:L6"/>
    <mergeCell ref="AL4:AV4"/>
    <mergeCell ref="CF4:CK4"/>
    <mergeCell ref="BA6:BH6"/>
    <mergeCell ref="M6:Q6"/>
    <mergeCell ref="Z6:AA6"/>
    <mergeCell ref="AB6:AF6"/>
    <mergeCell ref="AH6:AH7"/>
    <mergeCell ref="R6:Y6"/>
  </mergeCells>
  <dataValidations count="1">
    <dataValidation type="list" allowBlank="1" showInputMessage="1" showErrorMessage="1" sqref="H8:H37">
      <formula1>"Sim,Não"</formula1>
    </dataValidation>
  </dataValidations>
  <pageMargins left="0.511811024" right="0.511811024" top="0.78740157499999996" bottom="0.78740157499999996" header="0.31496062000000002" footer="0.31496062000000002"/>
  <drawing r:id="rId1"/>
  <legacyDrawing r:id="rId2"/>
</worksheet>
</file>

<file path=xl/worksheets/sheet55.xml><?xml version="1.0" encoding="utf-8"?>
<worksheet xmlns="http://schemas.openxmlformats.org/spreadsheetml/2006/main" xmlns:r="http://schemas.openxmlformats.org/officeDocument/2006/relationships">
  <sheetPr codeName="Plan60">
    <pageSetUpPr fitToPage="1"/>
  </sheetPr>
  <dimension ref="A1:R157"/>
  <sheetViews>
    <sheetView showGridLines="0" zoomScale="90" zoomScaleNormal="90" workbookViewId="0">
      <selection activeCell="B1" sqref="B1"/>
    </sheetView>
  </sheetViews>
  <sheetFormatPr defaultRowHeight="15" customHeight="1" zeroHeight="1"/>
  <cols>
    <col min="1" max="1" width="27.7109375" style="42" customWidth="1"/>
    <col min="2" max="2" width="3.85546875" style="194" customWidth="1"/>
    <col min="3" max="8" width="11.7109375" style="194" customWidth="1"/>
    <col min="9" max="11" width="18.85546875" style="194" customWidth="1"/>
    <col min="12" max="12" width="1.85546875" style="194" customWidth="1"/>
    <col min="13" max="13" width="2.85546875" style="194" bestFit="1" customWidth="1"/>
    <col min="14" max="14" width="4.140625" style="194" bestFit="1" customWidth="1"/>
    <col min="15" max="15" width="8.28515625" style="194" customWidth="1"/>
    <col min="16" max="18" width="9.140625" style="195"/>
    <col min="19" max="16384" width="9.140625" style="194"/>
  </cols>
  <sheetData>
    <row r="1" spans="1:18" s="191" customFormat="1" ht="33.950000000000003" customHeight="1">
      <c r="A1" s="498"/>
      <c r="C1" s="192" t="s">
        <v>22</v>
      </c>
      <c r="P1" s="193"/>
      <c r="Q1" s="193"/>
      <c r="R1" s="193"/>
    </row>
    <row r="2" spans="1:18" s="191" customFormat="1" ht="21.6" customHeight="1">
      <c r="A2" s="498"/>
      <c r="P2" s="193"/>
      <c r="Q2" s="193"/>
      <c r="R2" s="193"/>
    </row>
    <row r="3" spans="1:18" s="191" customFormat="1" ht="21.6" customHeight="1">
      <c r="A3" s="498"/>
      <c r="P3" s="193"/>
      <c r="Q3" s="193"/>
      <c r="R3" s="193"/>
    </row>
    <row r="4" spans="1:18" ht="30" customHeight="1"/>
    <row r="5" spans="1:18" ht="30" customHeight="1">
      <c r="C5" s="196" t="s">
        <v>576</v>
      </c>
      <c r="I5" s="671" t="s">
        <v>743</v>
      </c>
      <c r="J5" s="672"/>
      <c r="K5" s="672"/>
      <c r="L5" s="672"/>
      <c r="M5" s="672"/>
      <c r="N5" s="672"/>
      <c r="O5" s="673"/>
      <c r="R5" s="195" t="str">
        <f ca="1">'DB Func'!B3</f>
        <v>Funcionário 1</v>
      </c>
    </row>
    <row r="6" spans="1:18" ht="30" customHeight="1" thickBot="1">
      <c r="C6" s="197"/>
      <c r="D6" s="197"/>
      <c r="E6" s="197"/>
      <c r="F6" s="197"/>
      <c r="G6" s="197"/>
      <c r="H6" s="197"/>
      <c r="I6" s="197"/>
      <c r="J6" s="197"/>
      <c r="K6" s="197"/>
      <c r="L6" s="197"/>
      <c r="M6" s="197"/>
      <c r="N6" s="197"/>
      <c r="O6" s="197"/>
      <c r="R6" s="195" t="str">
        <f ca="1">'DB Func'!B4</f>
        <v>Funcionário 2</v>
      </c>
    </row>
    <row r="7" spans="1:18" ht="30" customHeight="1" thickBot="1">
      <c r="I7" s="195" t="s">
        <v>1033</v>
      </c>
      <c r="R7" s="195" t="str">
        <f ca="1">'DB Func'!B5</f>
        <v>Funcionário 3</v>
      </c>
    </row>
    <row r="8" spans="1:18" ht="20.25" customHeight="1">
      <c r="C8" s="199">
        <f>'P Gerais'!D7</f>
        <v>0</v>
      </c>
      <c r="D8" s="200"/>
      <c r="E8" s="200"/>
      <c r="F8" s="200"/>
      <c r="G8" s="200"/>
      <c r="H8" s="599" t="s">
        <v>557</v>
      </c>
      <c r="I8" s="600"/>
      <c r="J8" s="600"/>
      <c r="K8" s="601"/>
      <c r="L8" s="201"/>
      <c r="M8" s="653" t="s">
        <v>739</v>
      </c>
      <c r="N8" s="202"/>
      <c r="O8" s="203"/>
      <c r="R8" s="195" t="str">
        <f ca="1">'DB Func'!B6</f>
        <v>Funcionário 4</v>
      </c>
    </row>
    <row r="9" spans="1:18">
      <c r="C9" s="204" t="s">
        <v>27</v>
      </c>
      <c r="D9" s="616">
        <f>'P Gerais'!D10</f>
        <v>0</v>
      </c>
      <c r="E9" s="616"/>
      <c r="F9" s="616"/>
      <c r="G9" s="616"/>
      <c r="H9" s="616"/>
      <c r="I9" s="616"/>
      <c r="J9" s="205"/>
      <c r="K9" s="605" t="str">
        <f>"Mai/"&amp;'P Gerais'!D6</f>
        <v>Mai/2015</v>
      </c>
      <c r="L9" s="206"/>
      <c r="M9" s="654"/>
      <c r="N9" s="205"/>
      <c r="O9" s="661"/>
      <c r="R9" s="195" t="str">
        <f ca="1">'DB Func'!B7</f>
        <v>Funcionário 5</v>
      </c>
    </row>
    <row r="10" spans="1:18" ht="15.75" thickBot="1">
      <c r="C10" s="207" t="s">
        <v>26</v>
      </c>
      <c r="D10" s="629">
        <f>'P Gerais'!D9</f>
        <v>0</v>
      </c>
      <c r="E10" s="629"/>
      <c r="F10" s="629"/>
      <c r="G10" s="629"/>
      <c r="H10" s="629"/>
      <c r="I10" s="629"/>
      <c r="J10" s="208"/>
      <c r="K10" s="606"/>
      <c r="L10" s="206"/>
      <c r="M10" s="654"/>
      <c r="N10" s="205"/>
      <c r="O10" s="662"/>
      <c r="R10" s="195" t="str">
        <f ca="1">'DB Func'!B8</f>
        <v>Funcionário 6</v>
      </c>
    </row>
    <row r="11" spans="1:18" ht="8.25" customHeight="1" thickBot="1">
      <c r="C11" s="210"/>
      <c r="D11" s="210"/>
      <c r="E11" s="210"/>
      <c r="F11" s="210"/>
      <c r="G11" s="210"/>
      <c r="H11" s="210"/>
      <c r="I11" s="210"/>
      <c r="J11" s="210"/>
      <c r="K11" s="210"/>
      <c r="L11" s="211"/>
      <c r="M11" s="654"/>
      <c r="N11" s="205"/>
      <c r="O11" s="662"/>
      <c r="R11" s="195" t="str">
        <f ca="1">'DB Func'!B9</f>
        <v>Funcionário 7</v>
      </c>
    </row>
    <row r="12" spans="1:18">
      <c r="C12" s="212" t="s">
        <v>575</v>
      </c>
      <c r="D12" s="213" t="s">
        <v>559</v>
      </c>
      <c r="E12" s="214"/>
      <c r="F12" s="214"/>
      <c r="G12" s="214"/>
      <c r="H12" s="214"/>
      <c r="I12" s="213" t="s">
        <v>560</v>
      </c>
      <c r="J12" s="213" t="s">
        <v>561</v>
      </c>
      <c r="K12" s="215"/>
      <c r="L12" s="206"/>
      <c r="M12" s="654"/>
      <c r="N12" s="205"/>
      <c r="O12" s="662"/>
      <c r="R12" s="195" t="str">
        <f ca="1">'DB Func'!B10</f>
        <v>Funcionário 8</v>
      </c>
    </row>
    <row r="13" spans="1:18" ht="15.75" thickBot="1">
      <c r="C13" s="216">
        <v>1</v>
      </c>
      <c r="D13" s="630" t="str">
        <f>I5</f>
        <v>Rafael Avila</v>
      </c>
      <c r="E13" s="630"/>
      <c r="F13" s="630"/>
      <c r="G13" s="630"/>
      <c r="H13" s="630"/>
      <c r="I13" s="217"/>
      <c r="J13" s="630" t="e">
        <f ca="1">VLOOKUP(D13,dbmai,48,FALSE)</f>
        <v>#N/A</v>
      </c>
      <c r="K13" s="631"/>
      <c r="L13" s="218"/>
      <c r="M13" s="654"/>
      <c r="N13" s="219"/>
      <c r="O13" s="662"/>
      <c r="R13" s="195" t="str">
        <f ca="1">'DB Func'!B11</f>
        <v>Funcionário 9</v>
      </c>
    </row>
    <row r="14" spans="1:18" ht="8.25" customHeight="1">
      <c r="C14" s="220"/>
      <c r="D14" s="220"/>
      <c r="E14" s="220"/>
      <c r="F14" s="220"/>
      <c r="G14" s="220"/>
      <c r="H14" s="220"/>
      <c r="I14" s="220"/>
      <c r="J14" s="220"/>
      <c r="K14" s="220"/>
      <c r="L14" s="211"/>
      <c r="M14" s="654"/>
      <c r="N14" s="205"/>
      <c r="O14" s="662"/>
      <c r="Q14" s="195" t="e">
        <f ca="1">VLOOKUP('Folha Mai'!$I$5,Ferias!C8:AM37,37,FALSE)</f>
        <v>#N/A</v>
      </c>
      <c r="R14" s="195" t="str">
        <f ca="1">'DB Func'!B12</f>
        <v>Funcionário 10</v>
      </c>
    </row>
    <row r="15" spans="1:18">
      <c r="C15" s="588" t="s">
        <v>562</v>
      </c>
      <c r="D15" s="589"/>
      <c r="E15" s="589"/>
      <c r="F15" s="589"/>
      <c r="G15" s="589"/>
      <c r="H15" s="590"/>
      <c r="I15" s="221" t="s">
        <v>563</v>
      </c>
      <c r="J15" s="221" t="s">
        <v>564</v>
      </c>
      <c r="K15" s="221" t="s">
        <v>565</v>
      </c>
      <c r="L15" s="222"/>
      <c r="M15" s="654"/>
      <c r="N15" s="223"/>
      <c r="O15" s="662"/>
      <c r="R15" s="195" t="str">
        <f ca="1">'DB Func'!B13</f>
        <v>Funcionário 11</v>
      </c>
    </row>
    <row r="16" spans="1:18">
      <c r="C16" s="243" t="s">
        <v>1</v>
      </c>
      <c r="D16" s="244"/>
      <c r="E16" s="244"/>
      <c r="F16" s="244"/>
      <c r="G16" s="244"/>
      <c r="H16" s="245"/>
      <c r="I16" s="297" t="e">
        <f ca="1">OFFSET(INDIRECT(I7&amp;"!J8"),Q14-1,)</f>
        <v>#N/A</v>
      </c>
      <c r="J16" s="225" t="e">
        <f ca="1">OFFSET(INDIRECT(I7&amp;"!Fj8"),Q14-1,)</f>
        <v>#N/A</v>
      </c>
      <c r="K16" s="225"/>
      <c r="L16" s="222"/>
      <c r="M16" s="654"/>
      <c r="N16" s="223"/>
      <c r="O16" s="662"/>
      <c r="R16" s="195" t="str">
        <f ca="1">'DB Func'!B14</f>
        <v>Funcionário 12</v>
      </c>
    </row>
    <row r="17" spans="3:18">
      <c r="C17" s="579" t="s">
        <v>957</v>
      </c>
      <c r="D17" s="580"/>
      <c r="E17" s="580"/>
      <c r="F17" s="580"/>
      <c r="G17" s="580"/>
      <c r="H17" s="581"/>
      <c r="I17" s="224"/>
      <c r="J17" s="225" t="e">
        <f ca="1">OFFSET(INDIRECT(I7&amp;"!Z8"),Q14-1,)+OFFSET(INDIRECT(I7&amp;"!AA8"),Q14-1,)</f>
        <v>#N/A</v>
      </c>
      <c r="K17" s="225"/>
      <c r="L17" s="222"/>
      <c r="M17" s="654"/>
      <c r="N17" s="667"/>
      <c r="O17" s="662"/>
      <c r="R17" s="195" t="str">
        <f ca="1">'DB Func'!B16</f>
        <v>Funcionário 14</v>
      </c>
    </row>
    <row r="18" spans="3:18">
      <c r="C18" s="579" t="s">
        <v>522</v>
      </c>
      <c r="D18" s="580"/>
      <c r="E18" s="580"/>
      <c r="F18" s="580"/>
      <c r="G18" s="580"/>
      <c r="H18" s="581"/>
      <c r="I18" s="227" t="e">
        <f ca="1">OFFSET(INDIRECT(I7&amp;"!M8"),Q14-1,)</f>
        <v>#N/A</v>
      </c>
      <c r="J18" s="225" t="e">
        <f ca="1">OFFSET(INDIRECT(I7&amp;"!AR8"),Q14-1,)</f>
        <v>#N/A</v>
      </c>
      <c r="K18" s="225"/>
      <c r="L18" s="222"/>
      <c r="M18" s="654"/>
      <c r="N18" s="667"/>
      <c r="O18" s="662"/>
      <c r="R18" s="195" t="str">
        <f ca="1">'DB Func'!B18</f>
        <v>Funcionário 16</v>
      </c>
    </row>
    <row r="19" spans="3:18">
      <c r="C19" s="579" t="s">
        <v>964</v>
      </c>
      <c r="D19" s="580"/>
      <c r="E19" s="580"/>
      <c r="F19" s="580"/>
      <c r="G19" s="580"/>
      <c r="H19" s="581"/>
      <c r="I19" s="227" t="e">
        <f ca="1">OFFSET(INDIRECT(I7&amp;"!N8"),Q14-1,)</f>
        <v>#N/A</v>
      </c>
      <c r="J19" s="229" t="e">
        <f ca="1">OFFSET(INDIRECT(I7&amp;"!AS8"),Q14-1,)</f>
        <v>#N/A</v>
      </c>
      <c r="K19" s="225"/>
      <c r="L19" s="222"/>
      <c r="M19" s="654"/>
      <c r="N19" s="667"/>
      <c r="O19" s="662"/>
      <c r="R19" s="195" t="str">
        <f ca="1">'DB Func'!B20</f>
        <v>Funcionário 18</v>
      </c>
    </row>
    <row r="20" spans="3:18">
      <c r="C20" s="579" t="s">
        <v>963</v>
      </c>
      <c r="D20" s="580"/>
      <c r="E20" s="580"/>
      <c r="F20" s="580"/>
      <c r="G20" s="580"/>
      <c r="H20" s="581"/>
      <c r="I20" s="227" t="e">
        <f ca="1">OFFSET(INDIRECT(I7&amp;"!O8"),Q14-1,)</f>
        <v>#N/A</v>
      </c>
      <c r="J20" s="229" t="e">
        <f ca="1">OFFSET(INDIRECT(I7&amp;"!AT8"),Q14-1,)</f>
        <v>#N/A</v>
      </c>
      <c r="K20" s="225"/>
      <c r="L20" s="222"/>
      <c r="M20" s="654"/>
      <c r="N20" s="667"/>
      <c r="O20" s="662"/>
      <c r="R20" s="195" t="str">
        <f ca="1">'DB Func'!B21</f>
        <v>Funcionário 19</v>
      </c>
    </row>
    <row r="21" spans="3:18">
      <c r="C21" s="626" t="s">
        <v>962</v>
      </c>
      <c r="D21" s="627"/>
      <c r="E21" s="627"/>
      <c r="F21" s="627"/>
      <c r="G21" s="627"/>
      <c r="H21" s="628"/>
      <c r="I21" s="224" t="e">
        <f ca="1">OFFSET(INDIRECT(I7&amp;"!Q8"),Q14-1,)</f>
        <v>#N/A</v>
      </c>
      <c r="J21" s="225" t="e">
        <f ca="1">OFFSET(INDIRECT(I7&amp;"!AV8"),Q14-1,)</f>
        <v>#N/A</v>
      </c>
      <c r="K21" s="225"/>
      <c r="L21" s="222"/>
      <c r="M21" s="654"/>
      <c r="N21" s="668"/>
      <c r="O21" s="662"/>
      <c r="R21" s="195" t="str">
        <f ca="1">'DB Func'!B22</f>
        <v>Funcionário 20</v>
      </c>
    </row>
    <row r="22" spans="3:18">
      <c r="C22" s="626" t="s">
        <v>961</v>
      </c>
      <c r="D22" s="627"/>
      <c r="E22" s="627"/>
      <c r="F22" s="627"/>
      <c r="G22" s="627"/>
      <c r="H22" s="628"/>
      <c r="I22" s="224" t="e">
        <f ca="1">OFFSET(INDIRECT(I7&amp;"!P8"),Q14-1,)</f>
        <v>#N/A</v>
      </c>
      <c r="J22" s="225" t="e">
        <f ca="1">OFFSET(INDIRECT(I7&amp;"!AU8"),Q14-1,)</f>
        <v>#N/A</v>
      </c>
      <c r="K22" s="225"/>
      <c r="L22" s="222"/>
      <c r="M22" s="654"/>
      <c r="N22" s="223"/>
      <c r="O22" s="662"/>
      <c r="R22" s="195" t="str">
        <f ca="1">'DB Func'!B23</f>
        <v>Funcionário 21</v>
      </c>
    </row>
    <row r="23" spans="3:18">
      <c r="C23" s="626" t="s">
        <v>960</v>
      </c>
      <c r="D23" s="627"/>
      <c r="E23" s="627"/>
      <c r="F23" s="627"/>
      <c r="G23" s="627"/>
      <c r="H23" s="628"/>
      <c r="I23" s="238"/>
      <c r="J23" s="225" t="e">
        <f ca="1">OFFSET(INDIRECT(I7&amp;"!AQ8"),Q14-1,)</f>
        <v>#N/A</v>
      </c>
      <c r="K23" s="225"/>
      <c r="L23" s="222"/>
      <c r="M23" s="654"/>
      <c r="N23" s="223"/>
      <c r="O23" s="662"/>
      <c r="R23" s="195" t="str">
        <f ca="1">'DB Func'!B24</f>
        <v>Funcionário 22</v>
      </c>
    </row>
    <row r="24" spans="3:18">
      <c r="C24" s="658" t="s">
        <v>958</v>
      </c>
      <c r="D24" s="659"/>
      <c r="E24" s="659"/>
      <c r="F24" s="659"/>
      <c r="G24" s="659"/>
      <c r="H24" s="660"/>
      <c r="I24" s="238"/>
      <c r="J24" s="225" t="e">
        <f ca="1">OFFSET(INDIRECT(I7&amp;"!AK8"),Q14-1,)</f>
        <v>#N/A</v>
      </c>
      <c r="K24" s="225"/>
      <c r="L24" s="222"/>
      <c r="M24" s="654"/>
      <c r="N24" s="223"/>
      <c r="O24" s="239"/>
      <c r="R24" s="195" t="str">
        <f ca="1">'DB Func'!B25</f>
        <v>Funcionário 23</v>
      </c>
    </row>
    <row r="25" spans="3:18">
      <c r="C25" s="658" t="s">
        <v>730</v>
      </c>
      <c r="D25" s="659"/>
      <c r="E25" s="659"/>
      <c r="F25" s="659"/>
      <c r="G25" s="659"/>
      <c r="H25" s="660"/>
      <c r="I25" s="240"/>
      <c r="J25" s="225" t="e">
        <f ca="1">OFFSET(INDIRECT(I7&amp;"!FP8"),Q14-1,)</f>
        <v>#N/A</v>
      </c>
      <c r="K25" s="225"/>
      <c r="L25" s="222"/>
      <c r="M25" s="654"/>
      <c r="N25" s="223"/>
      <c r="O25" s="239"/>
      <c r="R25" s="195" t="str">
        <f ca="1">'DB Func'!B26</f>
        <v>Funcionário 24</v>
      </c>
    </row>
    <row r="26" spans="3:18">
      <c r="C26" s="658" t="s">
        <v>606</v>
      </c>
      <c r="D26" s="659"/>
      <c r="E26" s="659"/>
      <c r="F26" s="659"/>
      <c r="G26" s="659"/>
      <c r="H26" s="660"/>
      <c r="I26" s="240"/>
      <c r="J26" s="225" t="e">
        <f ca="1">OFFSET(INDIRECT(I7&amp;"!AW8"),Q14-1,)</f>
        <v>#N/A</v>
      </c>
      <c r="K26" s="225"/>
      <c r="L26" s="222"/>
      <c r="M26" s="654"/>
      <c r="N26" s="223"/>
      <c r="O26" s="239"/>
      <c r="R26" s="195" t="str">
        <f ca="1">'DB Func'!B27</f>
        <v>Funcionário 25</v>
      </c>
    </row>
    <row r="27" spans="3:18">
      <c r="C27" s="579" t="s">
        <v>605</v>
      </c>
      <c r="D27" s="580"/>
      <c r="E27" s="580"/>
      <c r="F27" s="580"/>
      <c r="G27" s="580"/>
      <c r="H27" s="581"/>
      <c r="I27" s="238"/>
      <c r="J27" s="225" t="e">
        <f ca="1">OFFSET(INDIRECT(I7&amp;"!AX8"),Q14-1,)</f>
        <v>#N/A</v>
      </c>
      <c r="K27" s="225"/>
      <c r="L27" s="222"/>
      <c r="M27" s="654"/>
      <c r="N27" s="223"/>
      <c r="O27" s="239"/>
      <c r="R27" s="195" t="str">
        <f ca="1">'DB Func'!B28</f>
        <v>Funcionário 26</v>
      </c>
    </row>
    <row r="28" spans="3:18">
      <c r="C28" s="243" t="s">
        <v>122</v>
      </c>
      <c r="D28" s="244"/>
      <c r="E28" s="244"/>
      <c r="F28" s="244"/>
      <c r="G28" s="244"/>
      <c r="H28" s="245"/>
      <c r="I28" s="238"/>
      <c r="J28" s="225" t="e">
        <f ca="1">OFFSET(INDIRECT(I7&amp;"!AY8"),Q14-1,)</f>
        <v>#N/A</v>
      </c>
      <c r="K28" s="225"/>
      <c r="L28" s="222"/>
      <c r="M28" s="654"/>
      <c r="N28" s="223"/>
      <c r="O28" s="239"/>
      <c r="R28" s="195" t="str">
        <f ca="1">'DB Func'!B29</f>
        <v>Funcionário 27</v>
      </c>
    </row>
    <row r="29" spans="3:18">
      <c r="C29" s="243" t="s">
        <v>159</v>
      </c>
      <c r="D29" s="244"/>
      <c r="E29" s="244"/>
      <c r="F29" s="244"/>
      <c r="G29" s="244"/>
      <c r="H29" s="245"/>
      <c r="I29" s="237" t="e">
        <f ca="1">IF(K29='P Gerais'!$F$25,'P Gerais'!F24,OFFSET(INDIRECT(I7&amp;"!BB8"),Q14-1,))</f>
        <v>#N/A</v>
      </c>
      <c r="J29" s="225"/>
      <c r="K29" s="225" t="e">
        <f ca="1">OFFSET(INDIRECT(I7&amp;"!BC8"),Q14-1,)</f>
        <v>#N/A</v>
      </c>
      <c r="L29" s="222"/>
      <c r="M29" s="654"/>
      <c r="N29" s="223"/>
      <c r="O29" s="239"/>
      <c r="R29" s="195" t="str">
        <f ca="1">'DB Func'!B30</f>
        <v>Funcionário 28</v>
      </c>
    </row>
    <row r="30" spans="3:18">
      <c r="C30" s="579" t="s">
        <v>160</v>
      </c>
      <c r="D30" s="580"/>
      <c r="E30" s="580"/>
      <c r="F30" s="580"/>
      <c r="G30" s="580"/>
      <c r="H30" s="581"/>
      <c r="I30" s="237" t="e">
        <f ca="1">OFFSET(INDIRECT(I7&amp;"!BE8"),Q14-1,)</f>
        <v>#N/A</v>
      </c>
      <c r="J30" s="225"/>
      <c r="K30" s="225" t="e">
        <f ca="1">OFFSET(INDIRECT(I7&amp;"!BF8"),Q14-1,)</f>
        <v>#N/A</v>
      </c>
      <c r="L30" s="222"/>
      <c r="M30" s="654"/>
      <c r="N30" s="246"/>
      <c r="O30" s="239"/>
      <c r="R30" s="195" t="str">
        <f ca="1">'DB Func'!B31</f>
        <v>Funcionário 29</v>
      </c>
    </row>
    <row r="31" spans="3:18">
      <c r="C31" s="579" t="s">
        <v>787</v>
      </c>
      <c r="D31" s="580"/>
      <c r="E31" s="580"/>
      <c r="F31" s="580"/>
      <c r="G31" s="580"/>
      <c r="H31" s="581"/>
      <c r="I31" s="238" t="e">
        <f ca="1">OFFSET(INDIRECT(I7&amp;"!AC8"),Q14-1,)</f>
        <v>#N/A</v>
      </c>
      <c r="J31" s="225"/>
      <c r="K31" s="225" t="e">
        <f ca="1">OFFSET(INDIRECT(I7&amp;"!Fl8"),Q14-1,)</f>
        <v>#N/A</v>
      </c>
      <c r="L31" s="222"/>
      <c r="M31" s="654"/>
      <c r="N31" s="223"/>
      <c r="O31" s="239"/>
      <c r="R31" s="195" t="str">
        <f ca="1">'DB Func'!B32</f>
        <v>Funcionário 30</v>
      </c>
    </row>
    <row r="32" spans="3:18">
      <c r="C32" s="579" t="s">
        <v>843</v>
      </c>
      <c r="D32" s="580"/>
      <c r="E32" s="580"/>
      <c r="F32" s="580"/>
      <c r="G32" s="580"/>
      <c r="H32" s="581"/>
      <c r="I32" s="247" t="e">
        <f ca="1">OFFSET(INDIRECT(I7&amp;"!Ab8"),Q14-1,)</f>
        <v>#N/A</v>
      </c>
      <c r="J32" s="225"/>
      <c r="K32" s="225" t="e">
        <f ca="1">OFFSET(INDIRECT(I7&amp;"!FK8"),Q14-1,)</f>
        <v>#N/A</v>
      </c>
      <c r="L32" s="222"/>
      <c r="M32" s="654"/>
      <c r="N32" s="223"/>
      <c r="O32" s="239"/>
    </row>
    <row r="33" spans="3:18">
      <c r="C33" s="579" t="str">
        <f>Resul!C29</f>
        <v>Empréstimo</v>
      </c>
      <c r="D33" s="580"/>
      <c r="E33" s="580"/>
      <c r="F33" s="580"/>
      <c r="G33" s="580"/>
      <c r="H33" s="581"/>
      <c r="I33" s="247"/>
      <c r="J33" s="225"/>
      <c r="K33" s="225" t="e">
        <f ca="1">OFFSET(INDIRECT(I7&amp;"!AD8"),Q14-1,)</f>
        <v>#N/A</v>
      </c>
      <c r="L33" s="222"/>
      <c r="M33" s="654"/>
      <c r="N33" s="223"/>
      <c r="O33" s="248"/>
      <c r="R33" s="195">
        <f ca="1">IFERROR(VLOOKUP(I5,R5:R31,1,0),-10)</f>
        <v>-10</v>
      </c>
    </row>
    <row r="34" spans="3:18">
      <c r="C34" s="579" t="str">
        <f>Resul!C30</f>
        <v>Pensão</v>
      </c>
      <c r="D34" s="580"/>
      <c r="E34" s="580"/>
      <c r="F34" s="580"/>
      <c r="G34" s="580"/>
      <c r="H34" s="581"/>
      <c r="I34" s="247"/>
      <c r="J34" s="225"/>
      <c r="K34" s="225" t="e">
        <f ca="1">OFFSET(INDIRECT(I7&amp;"!AE8"),Q14-1,)</f>
        <v>#N/A</v>
      </c>
      <c r="L34" s="222"/>
      <c r="M34" s="654"/>
      <c r="N34" s="223"/>
      <c r="O34" s="248"/>
    </row>
    <row r="35" spans="3:18">
      <c r="C35" s="579" t="s">
        <v>965</v>
      </c>
      <c r="D35" s="580"/>
      <c r="E35" s="580"/>
      <c r="F35" s="580"/>
      <c r="G35" s="580"/>
      <c r="H35" s="581"/>
      <c r="I35" s="247"/>
      <c r="J35" s="225"/>
      <c r="K35" s="225" t="e">
        <f ca="1">OFFSET(INDIRECT(I7&amp;"!AF8"),Q14-1,)</f>
        <v>#N/A</v>
      </c>
      <c r="L35" s="222"/>
      <c r="M35" s="654"/>
      <c r="N35" s="223"/>
      <c r="O35" s="248"/>
    </row>
    <row r="36" spans="3:18" ht="15" customHeight="1">
      <c r="C36" s="579" t="str">
        <f>Benef!C6</f>
        <v>-</v>
      </c>
      <c r="D36" s="580"/>
      <c r="E36" s="580"/>
      <c r="F36" s="580"/>
      <c r="G36" s="580"/>
      <c r="H36" s="581"/>
      <c r="I36" s="247"/>
      <c r="J36" s="225" t="e">
        <f ca="1">OFFSET(INDIRECT(I7&amp;"!gv8"),Q14-1,)</f>
        <v>#N/A</v>
      </c>
      <c r="K36" s="225" t="e">
        <f ca="1">OFFSET(INDIRECT(I7&amp;"!R8"),Q14-1,)</f>
        <v>#N/A</v>
      </c>
      <c r="L36" s="222"/>
      <c r="M36" s="654"/>
      <c r="N36" s="632" t="s">
        <v>738</v>
      </c>
      <c r="O36" s="635"/>
    </row>
    <row r="37" spans="3:18">
      <c r="C37" s="579" t="str">
        <f>Benef!C7</f>
        <v>-</v>
      </c>
      <c r="D37" s="580"/>
      <c r="E37" s="580"/>
      <c r="F37" s="580"/>
      <c r="G37" s="580"/>
      <c r="H37" s="581"/>
      <c r="I37" s="247"/>
      <c r="J37" s="225" t="e">
        <f ca="1">OFFSET(INDIRECT(I7&amp;"!gw8"),Q14-1,)</f>
        <v>#N/A</v>
      </c>
      <c r="K37" s="225" t="e">
        <f ca="1">OFFSET(INDIRECT(I7&amp;"!S8"),Q14-1,)</f>
        <v>#N/A</v>
      </c>
      <c r="L37" s="222"/>
      <c r="M37" s="654"/>
      <c r="N37" s="633"/>
      <c r="O37" s="636"/>
    </row>
    <row r="38" spans="3:18">
      <c r="C38" s="579" t="str">
        <f>Benef!C8</f>
        <v>-</v>
      </c>
      <c r="D38" s="580"/>
      <c r="E38" s="580"/>
      <c r="F38" s="580"/>
      <c r="G38" s="580"/>
      <c r="H38" s="581"/>
      <c r="I38" s="247"/>
      <c r="J38" s="225" t="e">
        <f ca="1">OFFSET(INDIRECT(I7&amp;"!gx8"),Q14-1,)</f>
        <v>#N/A</v>
      </c>
      <c r="K38" s="225" t="e">
        <f ca="1">OFFSET(INDIRECT(I7&amp;"!t8"),Q14-1,)</f>
        <v>#N/A</v>
      </c>
      <c r="L38" s="222"/>
      <c r="M38" s="654"/>
      <c r="N38" s="633"/>
      <c r="O38" s="636"/>
    </row>
    <row r="39" spans="3:18">
      <c r="C39" s="328" t="str">
        <f>Benef!C9</f>
        <v>-</v>
      </c>
      <c r="D39" s="324"/>
      <c r="E39" s="324"/>
      <c r="F39" s="324"/>
      <c r="G39" s="324"/>
      <c r="H39" s="325"/>
      <c r="I39" s="247"/>
      <c r="J39" s="225" t="e">
        <f ca="1">OFFSET(INDIRECT(I7&amp;"!gy8"),Q14-1,)</f>
        <v>#N/A</v>
      </c>
      <c r="K39" s="225" t="e">
        <f ca="1">OFFSET(INDIRECT(I7&amp;"!U8"),Q14-1,)</f>
        <v>#N/A</v>
      </c>
      <c r="L39" s="222"/>
      <c r="M39" s="654"/>
      <c r="N39" s="633"/>
      <c r="O39" s="636"/>
    </row>
    <row r="40" spans="3:18">
      <c r="C40" s="328" t="str">
        <f>Benef!C10</f>
        <v>-</v>
      </c>
      <c r="D40" s="324"/>
      <c r="E40" s="324"/>
      <c r="F40" s="324"/>
      <c r="G40" s="324"/>
      <c r="H40" s="325"/>
      <c r="I40" s="247"/>
      <c r="J40" s="225" t="e">
        <f ca="1">OFFSET(INDIRECT(I7&amp;"!gz8"),Q14-1,)</f>
        <v>#N/A</v>
      </c>
      <c r="K40" s="225" t="e">
        <f ca="1">OFFSET(INDIRECT(I7&amp;"!V8"),Q14-1,)</f>
        <v>#N/A</v>
      </c>
      <c r="L40" s="222"/>
      <c r="M40" s="654"/>
      <c r="N40" s="633"/>
      <c r="O40" s="636"/>
    </row>
    <row r="41" spans="3:18">
      <c r="C41" s="328" t="str">
        <f>Benef!C11</f>
        <v>-</v>
      </c>
      <c r="D41" s="324"/>
      <c r="E41" s="324"/>
      <c r="F41" s="324"/>
      <c r="G41" s="324"/>
      <c r="H41" s="325"/>
      <c r="I41" s="247"/>
      <c r="J41" s="225" t="e">
        <f ca="1">OFFSET(INDIRECT(I7&amp;"!ha8"),Q14-1,)</f>
        <v>#N/A</v>
      </c>
      <c r="K41" s="225" t="e">
        <f ca="1">OFFSET(INDIRECT(I7&amp;"!W8"),Q14-1,)</f>
        <v>#N/A</v>
      </c>
      <c r="L41" s="222"/>
      <c r="M41" s="654"/>
      <c r="N41" s="633"/>
      <c r="O41" s="636"/>
    </row>
    <row r="42" spans="3:18">
      <c r="C42" s="328" t="str">
        <f>Benef!C12</f>
        <v>-</v>
      </c>
      <c r="D42" s="324"/>
      <c r="E42" s="324"/>
      <c r="F42" s="324"/>
      <c r="G42" s="324"/>
      <c r="H42" s="325"/>
      <c r="I42" s="247"/>
      <c r="J42" s="225" t="e">
        <f ca="1">OFFSET(INDIRECT(I7&amp;"!hb8"),Q14-1,)</f>
        <v>#N/A</v>
      </c>
      <c r="K42" s="225" t="e">
        <f ca="1">OFFSET(INDIRECT(I7&amp;"!X8"),Q14-1,)</f>
        <v>#N/A</v>
      </c>
      <c r="L42" s="222"/>
      <c r="M42" s="654"/>
      <c r="N42" s="633"/>
      <c r="O42" s="636"/>
    </row>
    <row r="43" spans="3:18">
      <c r="C43" s="585" t="str">
        <f>Benef!C13</f>
        <v>-</v>
      </c>
      <c r="D43" s="586"/>
      <c r="E43" s="586"/>
      <c r="F43" s="586"/>
      <c r="G43" s="586"/>
      <c r="H43" s="587"/>
      <c r="I43" s="249"/>
      <c r="J43" s="250" t="e">
        <f ca="1">OFFSET(INDIRECT(I7&amp;"!hc8"),Q14-1,)</f>
        <v>#N/A</v>
      </c>
      <c r="K43" s="250" t="e">
        <f ca="1">OFFSET(INDIRECT(I7&amp;"!Y8"),Q14-1,)</f>
        <v>#N/A</v>
      </c>
      <c r="L43" s="222"/>
      <c r="M43" s="654"/>
      <c r="N43" s="633"/>
      <c r="O43" s="636"/>
    </row>
    <row r="44" spans="3:18">
      <c r="C44" s="251" t="s">
        <v>566</v>
      </c>
      <c r="D44" s="252"/>
      <c r="E44" s="252"/>
      <c r="F44" s="252"/>
      <c r="G44" s="252"/>
      <c r="H44" s="252"/>
      <c r="I44" s="253"/>
      <c r="J44" s="254" t="s">
        <v>567</v>
      </c>
      <c r="K44" s="254" t="s">
        <v>568</v>
      </c>
      <c r="L44" s="255"/>
      <c r="M44" s="654"/>
      <c r="N44" s="633"/>
      <c r="O44" s="636"/>
    </row>
    <row r="45" spans="3:18">
      <c r="C45" s="615"/>
      <c r="D45" s="616"/>
      <c r="E45" s="616"/>
      <c r="F45" s="616"/>
      <c r="G45" s="616"/>
      <c r="H45" s="616"/>
      <c r="I45" s="618"/>
      <c r="J45" s="256" t="e">
        <f ca="1">SUM(J16:J43)</f>
        <v>#N/A</v>
      </c>
      <c r="K45" s="256" t="e">
        <f ca="1">SUM(K16:K43)</f>
        <v>#N/A</v>
      </c>
      <c r="L45" s="222"/>
      <c r="M45" s="654"/>
      <c r="N45" s="633"/>
      <c r="O45" s="636"/>
    </row>
    <row r="46" spans="3:18" ht="21.75" customHeight="1">
      <c r="C46" s="615"/>
      <c r="D46" s="616"/>
      <c r="E46" s="616"/>
      <c r="F46" s="616"/>
      <c r="G46" s="616"/>
      <c r="H46" s="616"/>
      <c r="I46" s="618"/>
      <c r="J46" s="257" t="s">
        <v>569</v>
      </c>
      <c r="K46" s="258" t="e">
        <f ca="1">OFFSET(INDIRECT(I7&amp;"!BI8"),Q14-1,)</f>
        <v>#N/A</v>
      </c>
      <c r="L46" s="255"/>
      <c r="M46" s="654"/>
      <c r="N46" s="633"/>
      <c r="O46" s="636"/>
    </row>
    <row r="47" spans="3:18" ht="16.5" customHeight="1">
      <c r="C47" s="664" t="s">
        <v>570</v>
      </c>
      <c r="D47" s="665"/>
      <c r="E47" s="259" t="s">
        <v>571</v>
      </c>
      <c r="F47" s="259" t="s">
        <v>572</v>
      </c>
      <c r="G47" s="259"/>
      <c r="H47" s="259" t="s">
        <v>573</v>
      </c>
      <c r="I47" s="259"/>
      <c r="J47" s="259" t="s">
        <v>574</v>
      </c>
      <c r="K47" s="260"/>
      <c r="L47" s="255"/>
      <c r="M47" s="654"/>
      <c r="N47" s="633"/>
      <c r="O47" s="636"/>
    </row>
    <row r="48" spans="3:18">
      <c r="C48" s="648" t="e">
        <f ca="1">OFFSET(INDIRECT(I7&amp;"!BA8"),Q14-1,)</f>
        <v>#N/A</v>
      </c>
      <c r="D48" s="649"/>
      <c r="E48" s="264" t="e">
        <f ca="1">IF(I29='P Gerais'!F25,TEXT(Folha Mai!I29,"R$ 0,00"),I29)</f>
        <v>#N/A</v>
      </c>
      <c r="F48" s="264">
        <f>'P Gerais'!$D$18</f>
        <v>0.08</v>
      </c>
      <c r="G48" s="262"/>
      <c r="H48" s="262" t="e">
        <f ca="1">C48*F48</f>
        <v>#N/A</v>
      </c>
      <c r="I48" s="262"/>
      <c r="J48" s="264" t="e">
        <f ca="1">I30</f>
        <v>#N/A</v>
      </c>
      <c r="K48" s="263" t="s">
        <v>530</v>
      </c>
      <c r="L48" s="222"/>
      <c r="M48" s="655"/>
      <c r="N48" s="634"/>
      <c r="O48" s="637"/>
    </row>
    <row r="49" spans="3:15">
      <c r="C49" s="265"/>
      <c r="D49" s="266"/>
      <c r="E49" s="266"/>
      <c r="F49" s="266"/>
      <c r="G49" s="266"/>
      <c r="H49" s="266"/>
      <c r="I49" s="266"/>
      <c r="J49" s="266"/>
      <c r="K49" s="267"/>
      <c r="L49" s="222"/>
      <c r="M49" s="268"/>
      <c r="N49" s="269"/>
      <c r="O49" s="270"/>
    </row>
    <row r="50" spans="3:15" ht="15.75" thickBot="1">
      <c r="C50" s="271"/>
      <c r="D50" s="272"/>
      <c r="E50" s="272"/>
      <c r="F50" s="272"/>
      <c r="G50" s="272"/>
      <c r="H50" s="272"/>
      <c r="I50" s="272"/>
      <c r="J50" s="272"/>
      <c r="K50" s="272"/>
      <c r="L50" s="205"/>
      <c r="M50" s="272"/>
      <c r="N50" s="272"/>
      <c r="O50" s="272"/>
    </row>
    <row r="51" spans="3:15" ht="20.25" customHeight="1">
      <c r="C51" s="199">
        <f t="shared" ref="C51:H51" si="0">C8</f>
        <v>0</v>
      </c>
      <c r="D51" s="200"/>
      <c r="E51" s="200"/>
      <c r="F51" s="200"/>
      <c r="G51" s="200"/>
      <c r="H51" s="599" t="str">
        <f t="shared" si="0"/>
        <v>Recibo de Pagamento e Salário</v>
      </c>
      <c r="I51" s="600"/>
      <c r="J51" s="600"/>
      <c r="K51" s="601"/>
      <c r="L51" s="201"/>
      <c r="M51" s="653" t="s">
        <v>739</v>
      </c>
      <c r="N51" s="202"/>
      <c r="O51" s="203"/>
    </row>
    <row r="52" spans="3:15">
      <c r="C52" s="204" t="str">
        <f t="shared" ref="C52:K52" si="1">C9</f>
        <v>Endereço</v>
      </c>
      <c r="D52" s="602">
        <f t="shared" si="1"/>
        <v>0</v>
      </c>
      <c r="E52" s="603"/>
      <c r="F52" s="603"/>
      <c r="G52" s="603"/>
      <c r="H52" s="603"/>
      <c r="I52" s="604"/>
      <c r="J52" s="205"/>
      <c r="K52" s="605" t="str">
        <f t="shared" si="1"/>
        <v>Mai/2015</v>
      </c>
      <c r="L52" s="206"/>
      <c r="M52" s="654"/>
      <c r="N52" s="205"/>
      <c r="O52" s="661"/>
    </row>
    <row r="53" spans="3:15" ht="15.75" thickBot="1">
      <c r="C53" s="207" t="str">
        <f t="shared" ref="C53:D53" si="2">C10</f>
        <v>CNPJ</v>
      </c>
      <c r="D53" s="607">
        <f t="shared" si="2"/>
        <v>0</v>
      </c>
      <c r="E53" s="608"/>
      <c r="F53" s="608"/>
      <c r="G53" s="608"/>
      <c r="H53" s="608"/>
      <c r="I53" s="609"/>
      <c r="J53" s="208"/>
      <c r="K53" s="606"/>
      <c r="L53" s="206"/>
      <c r="M53" s="654"/>
      <c r="N53" s="205"/>
      <c r="O53" s="662"/>
    </row>
    <row r="54" spans="3:15" ht="8.25" customHeight="1" thickBot="1">
      <c r="C54" s="210"/>
      <c r="D54" s="210"/>
      <c r="E54" s="210"/>
      <c r="F54" s="210"/>
      <c r="G54" s="210"/>
      <c r="H54" s="210"/>
      <c r="I54" s="210"/>
      <c r="J54" s="210"/>
      <c r="K54" s="210"/>
      <c r="L54" s="211"/>
      <c r="M54" s="654"/>
      <c r="N54" s="205"/>
      <c r="O54" s="662"/>
    </row>
    <row r="55" spans="3:15">
      <c r="C55" s="212" t="str">
        <f t="shared" ref="C55:J55" si="3">C12</f>
        <v>CÓDIGO</v>
      </c>
      <c r="D55" s="213" t="str">
        <f t="shared" si="3"/>
        <v>NOME DO FUNCIONÁRIO</v>
      </c>
      <c r="E55" s="214"/>
      <c r="F55" s="214"/>
      <c r="G55" s="214"/>
      <c r="H55" s="214"/>
      <c r="I55" s="213" t="str">
        <f t="shared" si="3"/>
        <v>CBO</v>
      </c>
      <c r="J55" s="213" t="str">
        <f t="shared" si="3"/>
        <v>FUNÇÃO</v>
      </c>
      <c r="K55" s="215"/>
      <c r="L55" s="206"/>
      <c r="M55" s="654"/>
      <c r="N55" s="205"/>
      <c r="O55" s="662"/>
    </row>
    <row r="56" spans="3:15" ht="15.75" thickBot="1">
      <c r="C56" s="216">
        <f t="shared" ref="C56:J56" si="4">C13</f>
        <v>1</v>
      </c>
      <c r="D56" s="610" t="str">
        <f t="shared" si="4"/>
        <v>Rafael Avila</v>
      </c>
      <c r="E56" s="611"/>
      <c r="F56" s="611"/>
      <c r="G56" s="611"/>
      <c r="H56" s="612"/>
      <c r="I56" s="217"/>
      <c r="J56" s="610" t="e">
        <f t="shared" ca="1" si="4"/>
        <v>#N/A</v>
      </c>
      <c r="K56" s="613"/>
      <c r="L56" s="218"/>
      <c r="M56" s="654"/>
      <c r="N56" s="219"/>
      <c r="O56" s="662"/>
    </row>
    <row r="57" spans="3:15" ht="8.25" customHeight="1">
      <c r="C57" s="220"/>
      <c r="D57" s="220"/>
      <c r="E57" s="220"/>
      <c r="F57" s="220"/>
      <c r="G57" s="220"/>
      <c r="H57" s="220"/>
      <c r="I57" s="220"/>
      <c r="J57" s="220"/>
      <c r="K57" s="220"/>
      <c r="L57" s="211"/>
      <c r="M57" s="654"/>
      <c r="N57" s="205"/>
      <c r="O57" s="662"/>
    </row>
    <row r="58" spans="3:15">
      <c r="C58" s="588" t="str">
        <f t="shared" ref="C58:K58" si="5">C15</f>
        <v>Descrição</v>
      </c>
      <c r="D58" s="589"/>
      <c r="E58" s="589"/>
      <c r="F58" s="589"/>
      <c r="G58" s="589"/>
      <c r="H58" s="590"/>
      <c r="I58" s="221" t="str">
        <f t="shared" si="5"/>
        <v>Referência</v>
      </c>
      <c r="J58" s="221" t="str">
        <f t="shared" si="5"/>
        <v>Proventos</v>
      </c>
      <c r="K58" s="221" t="str">
        <f t="shared" si="5"/>
        <v>Descontos</v>
      </c>
      <c r="L58" s="222"/>
      <c r="M58" s="654"/>
      <c r="N58" s="223"/>
      <c r="O58" s="662"/>
    </row>
    <row r="59" spans="3:15" ht="15" customHeight="1">
      <c r="C59" s="243" t="str">
        <f t="shared" ref="C59:J59" si="6">C16</f>
        <v>Salário Bruto</v>
      </c>
      <c r="D59" s="244"/>
      <c r="E59" s="244"/>
      <c r="F59" s="244"/>
      <c r="G59" s="244"/>
      <c r="H59" s="245"/>
      <c r="I59" s="297" t="e">
        <f t="shared" ca="1" si="6"/>
        <v>#N/A</v>
      </c>
      <c r="J59" s="225" t="e">
        <f t="shared" ca="1" si="6"/>
        <v>#N/A</v>
      </c>
      <c r="K59" s="225"/>
      <c r="L59" s="222"/>
      <c r="M59" s="654"/>
      <c r="N59" s="223"/>
      <c r="O59" s="662"/>
    </row>
    <row r="60" spans="3:15" ht="15" customHeight="1">
      <c r="C60" s="579" t="str">
        <f t="shared" ref="C60:J60" si="7">C17</f>
        <v>Gratificação</v>
      </c>
      <c r="D60" s="580"/>
      <c r="E60" s="580"/>
      <c r="F60" s="580"/>
      <c r="G60" s="580"/>
      <c r="H60" s="581"/>
      <c r="I60" s="224"/>
      <c r="J60" s="225" t="e">
        <f t="shared" ca="1" si="7"/>
        <v>#N/A</v>
      </c>
      <c r="K60" s="225"/>
      <c r="L60" s="222"/>
      <c r="M60" s="654"/>
      <c r="N60" s="667"/>
      <c r="O60" s="662"/>
    </row>
    <row r="61" spans="3:15" ht="15" customHeight="1">
      <c r="C61" s="579" t="str">
        <f t="shared" ref="C61:J61" si="8">C18</f>
        <v>Horas Extras</v>
      </c>
      <c r="D61" s="580"/>
      <c r="E61" s="580"/>
      <c r="F61" s="580"/>
      <c r="G61" s="580"/>
      <c r="H61" s="581"/>
      <c r="I61" s="227" t="e">
        <f t="shared" ca="1" si="8"/>
        <v>#N/A</v>
      </c>
      <c r="J61" s="225" t="e">
        <f t="shared" ca="1" si="8"/>
        <v>#N/A</v>
      </c>
      <c r="K61" s="225"/>
      <c r="L61" s="222"/>
      <c r="M61" s="654"/>
      <c r="N61" s="667"/>
      <c r="O61" s="662"/>
    </row>
    <row r="62" spans="3:15" ht="15" customHeight="1">
      <c r="C62" s="579" t="str">
        <f t="shared" ref="C62:J62" si="9">C19</f>
        <v>Horas Extras Noturna</v>
      </c>
      <c r="D62" s="580"/>
      <c r="E62" s="580"/>
      <c r="F62" s="580"/>
      <c r="G62" s="580"/>
      <c r="H62" s="581"/>
      <c r="I62" s="227" t="e">
        <f t="shared" ca="1" si="9"/>
        <v>#N/A</v>
      </c>
      <c r="J62" s="229" t="e">
        <f t="shared" ca="1" si="9"/>
        <v>#N/A</v>
      </c>
      <c r="K62" s="225"/>
      <c r="L62" s="222"/>
      <c r="M62" s="654"/>
      <c r="N62" s="667"/>
      <c r="O62" s="662"/>
    </row>
    <row r="63" spans="3:15" ht="15" customHeight="1">
      <c r="C63" s="579" t="str">
        <f t="shared" ref="C63:J63" si="10">C20</f>
        <v>Horas Extras DSR</v>
      </c>
      <c r="D63" s="580"/>
      <c r="E63" s="580"/>
      <c r="F63" s="580"/>
      <c r="G63" s="580"/>
      <c r="H63" s="581"/>
      <c r="I63" s="227" t="e">
        <f t="shared" ca="1" si="10"/>
        <v>#N/A</v>
      </c>
      <c r="J63" s="229" t="e">
        <f t="shared" ca="1" si="10"/>
        <v>#N/A</v>
      </c>
      <c r="K63" s="225"/>
      <c r="L63" s="222"/>
      <c r="M63" s="654"/>
      <c r="N63" s="667"/>
      <c r="O63" s="662"/>
    </row>
    <row r="64" spans="3:15" ht="15" customHeight="1">
      <c r="C64" s="582" t="str">
        <f t="shared" ref="C64:J64" si="11">C21</f>
        <v>Horas Extra Interjonada</v>
      </c>
      <c r="D64" s="583"/>
      <c r="E64" s="583"/>
      <c r="F64" s="583"/>
      <c r="G64" s="583"/>
      <c r="H64" s="584"/>
      <c r="I64" s="224" t="e">
        <f t="shared" ca="1" si="11"/>
        <v>#N/A</v>
      </c>
      <c r="J64" s="225" t="e">
        <f t="shared" ca="1" si="11"/>
        <v>#N/A</v>
      </c>
      <c r="K64" s="225"/>
      <c r="L64" s="222"/>
      <c r="M64" s="654"/>
      <c r="N64" s="668"/>
      <c r="O64" s="662"/>
    </row>
    <row r="65" spans="3:15" ht="15" customHeight="1">
      <c r="C65" s="582" t="str">
        <f t="shared" ref="C65:J65" si="12">C22</f>
        <v>Horas Extras Intrajornada</v>
      </c>
      <c r="D65" s="583"/>
      <c r="E65" s="583"/>
      <c r="F65" s="583"/>
      <c r="G65" s="583"/>
      <c r="H65" s="584"/>
      <c r="I65" s="224" t="e">
        <f t="shared" ca="1" si="12"/>
        <v>#N/A</v>
      </c>
      <c r="J65" s="225" t="e">
        <f t="shared" ca="1" si="12"/>
        <v>#N/A</v>
      </c>
      <c r="K65" s="225"/>
      <c r="L65" s="222"/>
      <c r="M65" s="654"/>
      <c r="N65" s="223"/>
      <c r="O65" s="662"/>
    </row>
    <row r="66" spans="3:15" ht="15" customHeight="1">
      <c r="C66" s="626" t="str">
        <f t="shared" ref="C66:J66" si="13">C23</f>
        <v>DSR / Horas Extras</v>
      </c>
      <c r="D66" s="627"/>
      <c r="E66" s="627"/>
      <c r="F66" s="627"/>
      <c r="G66" s="627"/>
      <c r="H66" s="628"/>
      <c r="I66" s="238"/>
      <c r="J66" s="225" t="e">
        <f t="shared" ca="1" si="13"/>
        <v>#N/A</v>
      </c>
      <c r="K66" s="225"/>
      <c r="L66" s="222"/>
      <c r="M66" s="654"/>
      <c r="N66" s="223"/>
      <c r="O66" s="662"/>
    </row>
    <row r="67" spans="3:15" ht="15" customHeight="1">
      <c r="C67" s="658" t="str">
        <f t="shared" ref="C67:J67" si="14">C24</f>
        <v>Feriado / DSR</v>
      </c>
      <c r="D67" s="659"/>
      <c r="E67" s="659"/>
      <c r="F67" s="659"/>
      <c r="G67" s="659"/>
      <c r="H67" s="660"/>
      <c r="I67" s="238"/>
      <c r="J67" s="225" t="e">
        <f t="shared" ca="1" si="14"/>
        <v>#N/A</v>
      </c>
      <c r="K67" s="225"/>
      <c r="L67" s="222"/>
      <c r="M67" s="654"/>
      <c r="N67" s="223"/>
      <c r="O67" s="239"/>
    </row>
    <row r="68" spans="3:15" ht="15" customHeight="1">
      <c r="C68" s="582" t="str">
        <f t="shared" ref="C68:J68" si="15">C25</f>
        <v>Adicional Noturno</v>
      </c>
      <c r="D68" s="583"/>
      <c r="E68" s="583"/>
      <c r="F68" s="583"/>
      <c r="G68" s="583"/>
      <c r="H68" s="584"/>
      <c r="I68" s="240">
        <f t="shared" si="15"/>
        <v>0</v>
      </c>
      <c r="J68" s="225" t="e">
        <f t="shared" ca="1" si="15"/>
        <v>#N/A</v>
      </c>
      <c r="K68" s="225"/>
      <c r="L68" s="222"/>
      <c r="M68" s="654"/>
      <c r="N68" s="223"/>
      <c r="O68" s="239"/>
    </row>
    <row r="69" spans="3:15" ht="15" customHeight="1">
      <c r="C69" s="582" t="str">
        <f t="shared" ref="C69:J69" si="16">C26</f>
        <v>Periculosidade</v>
      </c>
      <c r="D69" s="583"/>
      <c r="E69" s="583"/>
      <c r="F69" s="583"/>
      <c r="G69" s="583"/>
      <c r="H69" s="584"/>
      <c r="I69" s="240">
        <f t="shared" si="16"/>
        <v>0</v>
      </c>
      <c r="J69" s="225" t="e">
        <f t="shared" ca="1" si="16"/>
        <v>#N/A</v>
      </c>
      <c r="K69" s="225"/>
      <c r="L69" s="222"/>
      <c r="M69" s="654"/>
      <c r="N69" s="223"/>
      <c r="O69" s="239"/>
    </row>
    <row r="70" spans="3:15" ht="15" customHeight="1">
      <c r="C70" s="579" t="str">
        <f t="shared" ref="C70:J70" si="17">C27</f>
        <v>Insalubridade</v>
      </c>
      <c r="D70" s="580"/>
      <c r="E70" s="580"/>
      <c r="F70" s="580"/>
      <c r="G70" s="580"/>
      <c r="H70" s="581"/>
      <c r="I70" s="238">
        <f t="shared" si="17"/>
        <v>0</v>
      </c>
      <c r="J70" s="225" t="e">
        <f t="shared" ca="1" si="17"/>
        <v>#N/A</v>
      </c>
      <c r="K70" s="225"/>
      <c r="L70" s="222"/>
      <c r="M70" s="654"/>
      <c r="N70" s="223"/>
      <c r="O70" s="239"/>
    </row>
    <row r="71" spans="3:15" ht="15" customHeight="1">
      <c r="C71" s="243" t="str">
        <f t="shared" ref="C71:J71" si="18">C28</f>
        <v>Salário Família</v>
      </c>
      <c r="D71" s="244"/>
      <c r="E71" s="244"/>
      <c r="F71" s="244"/>
      <c r="G71" s="244"/>
      <c r="H71" s="245"/>
      <c r="I71" s="238"/>
      <c r="J71" s="225" t="e">
        <f t="shared" ca="1" si="18"/>
        <v>#N/A</v>
      </c>
      <c r="K71" s="225"/>
      <c r="L71" s="222"/>
      <c r="M71" s="654"/>
      <c r="N71" s="223"/>
      <c r="O71" s="239"/>
    </row>
    <row r="72" spans="3:15" ht="15" customHeight="1">
      <c r="C72" s="243" t="str">
        <f t="shared" ref="C72:K72" si="19">C29</f>
        <v>INSS</v>
      </c>
      <c r="D72" s="244"/>
      <c r="E72" s="244"/>
      <c r="F72" s="244"/>
      <c r="G72" s="244"/>
      <c r="H72" s="245"/>
      <c r="I72" s="237" t="e">
        <f t="shared" ca="1" si="19"/>
        <v>#N/A</v>
      </c>
      <c r="J72" s="225"/>
      <c r="K72" s="225" t="e">
        <f t="shared" ca="1" si="19"/>
        <v>#N/A</v>
      </c>
      <c r="L72" s="222"/>
      <c r="M72" s="654"/>
      <c r="N72" s="223"/>
      <c r="O72" s="239"/>
    </row>
    <row r="73" spans="3:15" ht="15" customHeight="1">
      <c r="C73" s="579" t="str">
        <f t="shared" ref="C73:K73" si="20">C30</f>
        <v>IRRF</v>
      </c>
      <c r="D73" s="580"/>
      <c r="E73" s="580"/>
      <c r="F73" s="580"/>
      <c r="G73" s="580"/>
      <c r="H73" s="581"/>
      <c r="I73" s="237" t="e">
        <f t="shared" ca="1" si="20"/>
        <v>#N/A</v>
      </c>
      <c r="J73" s="225"/>
      <c r="K73" s="225" t="e">
        <f t="shared" ca="1" si="20"/>
        <v>#N/A</v>
      </c>
      <c r="L73" s="222"/>
      <c r="M73" s="654"/>
      <c r="N73" s="246"/>
      <c r="O73" s="239"/>
    </row>
    <row r="74" spans="3:15" ht="15" customHeight="1">
      <c r="C74" s="579" t="str">
        <f t="shared" ref="C74:K74" si="21">C31</f>
        <v>Faltas</v>
      </c>
      <c r="D74" s="580"/>
      <c r="E74" s="580"/>
      <c r="F74" s="580"/>
      <c r="G74" s="580"/>
      <c r="H74" s="581"/>
      <c r="I74" s="238" t="e">
        <f t="shared" ca="1" si="21"/>
        <v>#N/A</v>
      </c>
      <c r="J74" s="225"/>
      <c r="K74" s="225" t="e">
        <f t="shared" ca="1" si="21"/>
        <v>#N/A</v>
      </c>
      <c r="L74" s="222"/>
      <c r="M74" s="654"/>
      <c r="N74" s="223"/>
      <c r="O74" s="239"/>
    </row>
    <row r="75" spans="3:15" ht="15" customHeight="1">
      <c r="C75" s="579" t="str">
        <f t="shared" ref="C75:K75" si="22">C32</f>
        <v>Atrasos</v>
      </c>
      <c r="D75" s="580"/>
      <c r="E75" s="580"/>
      <c r="F75" s="580"/>
      <c r="G75" s="580"/>
      <c r="H75" s="581"/>
      <c r="I75" s="247" t="e">
        <f t="shared" ca="1" si="22"/>
        <v>#N/A</v>
      </c>
      <c r="J75" s="225"/>
      <c r="K75" s="225" t="e">
        <f t="shared" ca="1" si="22"/>
        <v>#N/A</v>
      </c>
      <c r="L75" s="222"/>
      <c r="M75" s="654"/>
      <c r="N75" s="223"/>
      <c r="O75" s="239"/>
    </row>
    <row r="76" spans="3:15" ht="15" customHeight="1">
      <c r="C76" s="579" t="str">
        <f t="shared" ref="C76:K76" si="23">C33</f>
        <v>Empréstimo</v>
      </c>
      <c r="D76" s="580"/>
      <c r="E76" s="580"/>
      <c r="F76" s="580"/>
      <c r="G76" s="580"/>
      <c r="H76" s="581"/>
      <c r="I76" s="247"/>
      <c r="J76" s="225"/>
      <c r="K76" s="225" t="e">
        <f t="shared" ca="1" si="23"/>
        <v>#N/A</v>
      </c>
      <c r="L76" s="222"/>
      <c r="M76" s="654"/>
      <c r="N76" s="223"/>
      <c r="O76" s="248"/>
    </row>
    <row r="77" spans="3:15" ht="15" customHeight="1">
      <c r="C77" s="579" t="str">
        <f t="shared" ref="C77:K77" si="24">C34</f>
        <v>Pensão</v>
      </c>
      <c r="D77" s="580"/>
      <c r="E77" s="580"/>
      <c r="F77" s="580"/>
      <c r="G77" s="580"/>
      <c r="H77" s="581"/>
      <c r="I77" s="247"/>
      <c r="J77" s="225"/>
      <c r="K77" s="225" t="e">
        <f t="shared" ca="1" si="24"/>
        <v>#N/A</v>
      </c>
      <c r="L77" s="222"/>
      <c r="M77" s="654"/>
      <c r="N77" s="223"/>
      <c r="O77" s="248"/>
    </row>
    <row r="78" spans="3:15" ht="15" customHeight="1">
      <c r="C78" s="579" t="str">
        <f t="shared" ref="C78:K78" si="25">C35</f>
        <v>Outros Descontos</v>
      </c>
      <c r="D78" s="580"/>
      <c r="E78" s="580"/>
      <c r="F78" s="580"/>
      <c r="G78" s="580"/>
      <c r="H78" s="581"/>
      <c r="I78" s="247"/>
      <c r="J78" s="225"/>
      <c r="K78" s="225" t="e">
        <f t="shared" ca="1" si="25"/>
        <v>#N/A</v>
      </c>
      <c r="L78" s="222"/>
      <c r="M78" s="654"/>
      <c r="N78" s="223"/>
      <c r="O78" s="248"/>
    </row>
    <row r="79" spans="3:15" ht="15" customHeight="1">
      <c r="C79" s="579" t="str">
        <f t="shared" ref="C79:K79" si="26">C36</f>
        <v>-</v>
      </c>
      <c r="D79" s="580"/>
      <c r="E79" s="580"/>
      <c r="F79" s="580"/>
      <c r="G79" s="580"/>
      <c r="H79" s="581"/>
      <c r="I79" s="247"/>
      <c r="J79" s="225"/>
      <c r="K79" s="225" t="e">
        <f t="shared" ca="1" si="26"/>
        <v>#N/A</v>
      </c>
      <c r="L79" s="222"/>
      <c r="M79" s="654"/>
      <c r="N79" s="632" t="s">
        <v>738</v>
      </c>
      <c r="O79" s="635"/>
    </row>
    <row r="80" spans="3:15" ht="15" customHeight="1">
      <c r="C80" s="579" t="str">
        <f t="shared" ref="C80:K80" si="27">C37</f>
        <v>-</v>
      </c>
      <c r="D80" s="580"/>
      <c r="E80" s="580"/>
      <c r="F80" s="580"/>
      <c r="G80" s="580"/>
      <c r="H80" s="581"/>
      <c r="I80" s="247"/>
      <c r="J80" s="225"/>
      <c r="K80" s="225" t="e">
        <f t="shared" ca="1" si="27"/>
        <v>#N/A</v>
      </c>
      <c r="L80" s="222"/>
      <c r="M80" s="654"/>
      <c r="N80" s="633"/>
      <c r="O80" s="636"/>
    </row>
    <row r="81" spans="3:15" ht="15" customHeight="1">
      <c r="C81" s="579" t="str">
        <f t="shared" ref="C81:K81" si="28">C38</f>
        <v>-</v>
      </c>
      <c r="D81" s="580"/>
      <c r="E81" s="580"/>
      <c r="F81" s="580"/>
      <c r="G81" s="580"/>
      <c r="H81" s="581"/>
      <c r="I81" s="247"/>
      <c r="J81" s="225"/>
      <c r="K81" s="225" t="e">
        <f t="shared" ca="1" si="28"/>
        <v>#N/A</v>
      </c>
      <c r="L81" s="222"/>
      <c r="M81" s="654"/>
      <c r="N81" s="633"/>
      <c r="O81" s="636"/>
    </row>
    <row r="82" spans="3:15" ht="15" customHeight="1">
      <c r="C82" s="328" t="str">
        <f t="shared" ref="C82:K82" si="29">C39</f>
        <v>-</v>
      </c>
      <c r="D82" s="324"/>
      <c r="E82" s="324"/>
      <c r="F82" s="324"/>
      <c r="G82" s="324"/>
      <c r="H82" s="325"/>
      <c r="I82" s="247"/>
      <c r="J82" s="225"/>
      <c r="K82" s="225" t="e">
        <f t="shared" ca="1" si="29"/>
        <v>#N/A</v>
      </c>
      <c r="L82" s="222"/>
      <c r="M82" s="654"/>
      <c r="N82" s="633"/>
      <c r="O82" s="636"/>
    </row>
    <row r="83" spans="3:15" ht="15" customHeight="1">
      <c r="C83" s="328" t="str">
        <f t="shared" ref="C83:K83" si="30">C40</f>
        <v>-</v>
      </c>
      <c r="D83" s="324"/>
      <c r="E83" s="324"/>
      <c r="F83" s="324"/>
      <c r="G83" s="324"/>
      <c r="H83" s="325"/>
      <c r="I83" s="247"/>
      <c r="J83" s="225"/>
      <c r="K83" s="225" t="e">
        <f t="shared" ca="1" si="30"/>
        <v>#N/A</v>
      </c>
      <c r="L83" s="222"/>
      <c r="M83" s="654"/>
      <c r="N83" s="633"/>
      <c r="O83" s="636"/>
    </row>
    <row r="84" spans="3:15" ht="15" customHeight="1">
      <c r="C84" s="328" t="str">
        <f t="shared" ref="C84:K84" si="31">C41</f>
        <v>-</v>
      </c>
      <c r="D84" s="324"/>
      <c r="E84" s="324"/>
      <c r="F84" s="324"/>
      <c r="G84" s="324"/>
      <c r="H84" s="325"/>
      <c r="I84" s="247"/>
      <c r="J84" s="225"/>
      <c r="K84" s="225" t="e">
        <f t="shared" ca="1" si="31"/>
        <v>#N/A</v>
      </c>
      <c r="L84" s="222"/>
      <c r="M84" s="654"/>
      <c r="N84" s="633"/>
      <c r="O84" s="636"/>
    </row>
    <row r="85" spans="3:15" ht="15" customHeight="1">
      <c r="C85" s="328" t="str">
        <f t="shared" ref="C85:K85" si="32">C42</f>
        <v>-</v>
      </c>
      <c r="D85" s="324"/>
      <c r="E85" s="324"/>
      <c r="F85" s="324"/>
      <c r="G85" s="324"/>
      <c r="H85" s="325"/>
      <c r="I85" s="247"/>
      <c r="J85" s="225"/>
      <c r="K85" s="225" t="e">
        <f t="shared" ca="1" si="32"/>
        <v>#N/A</v>
      </c>
      <c r="L85" s="222"/>
      <c r="M85" s="654"/>
      <c r="N85" s="633"/>
      <c r="O85" s="636"/>
    </row>
    <row r="86" spans="3:15" ht="15" customHeight="1">
      <c r="C86" s="585" t="str">
        <f t="shared" ref="C86:K86" si="33">C43</f>
        <v>-</v>
      </c>
      <c r="D86" s="586"/>
      <c r="E86" s="586"/>
      <c r="F86" s="586"/>
      <c r="G86" s="586"/>
      <c r="H86" s="587"/>
      <c r="I86" s="249"/>
      <c r="J86" s="250"/>
      <c r="K86" s="250" t="e">
        <f t="shared" ca="1" si="33"/>
        <v>#N/A</v>
      </c>
      <c r="L86" s="222"/>
      <c r="M86" s="654"/>
      <c r="N86" s="633"/>
      <c r="O86" s="636"/>
    </row>
    <row r="87" spans="3:15">
      <c r="C87" s="251" t="str">
        <f t="shared" ref="C87:K87" si="34">C44</f>
        <v>MENSAGENS</v>
      </c>
      <c r="D87" s="252"/>
      <c r="E87" s="252"/>
      <c r="F87" s="252"/>
      <c r="G87" s="252"/>
      <c r="H87" s="252"/>
      <c r="I87" s="253"/>
      <c r="J87" s="254" t="str">
        <f t="shared" si="34"/>
        <v>Total dos Vencimentos</v>
      </c>
      <c r="K87" s="254" t="str">
        <f t="shared" si="34"/>
        <v>Total dos Descontos</v>
      </c>
      <c r="L87" s="255"/>
      <c r="M87" s="654"/>
      <c r="N87" s="633"/>
      <c r="O87" s="636"/>
    </row>
    <row r="88" spans="3:15">
      <c r="C88" s="641"/>
      <c r="D88" s="603"/>
      <c r="E88" s="603"/>
      <c r="F88" s="603"/>
      <c r="G88" s="603"/>
      <c r="H88" s="603"/>
      <c r="I88" s="642"/>
      <c r="J88" s="256" t="e">
        <f t="shared" ref="J88:K88" ca="1" si="35">J45</f>
        <v>#N/A</v>
      </c>
      <c r="K88" s="256" t="e">
        <f t="shared" ca="1" si="35"/>
        <v>#N/A</v>
      </c>
      <c r="L88" s="222"/>
      <c r="M88" s="654"/>
      <c r="N88" s="633"/>
      <c r="O88" s="636"/>
    </row>
    <row r="89" spans="3:15" ht="21.75" customHeight="1">
      <c r="C89" s="643"/>
      <c r="D89" s="644"/>
      <c r="E89" s="644"/>
      <c r="F89" s="644"/>
      <c r="G89" s="644"/>
      <c r="H89" s="644"/>
      <c r="I89" s="645"/>
      <c r="J89" s="257" t="str">
        <f t="shared" ref="J89:K89" si="36">J46</f>
        <v>Líquido a Receber-&gt;</v>
      </c>
      <c r="K89" s="258" t="e">
        <f t="shared" ca="1" si="36"/>
        <v>#N/A</v>
      </c>
      <c r="L89" s="255"/>
      <c r="M89" s="654"/>
      <c r="N89" s="633"/>
      <c r="O89" s="636"/>
    </row>
    <row r="90" spans="3:15" ht="16.5" customHeight="1">
      <c r="C90" s="646" t="str">
        <f t="shared" ref="C90:J90" si="37">C47</f>
        <v>Salário Base</v>
      </c>
      <c r="D90" s="647"/>
      <c r="E90" s="259" t="str">
        <f t="shared" si="37"/>
        <v>Base Cálc. INSS</v>
      </c>
      <c r="F90" s="259" t="str">
        <f t="shared" si="37"/>
        <v>Base Cálc.FGTS</v>
      </c>
      <c r="G90" s="259"/>
      <c r="H90" s="259" t="str">
        <f t="shared" si="37"/>
        <v>FGTS do Mês</v>
      </c>
      <c r="I90" s="259"/>
      <c r="J90" s="259" t="str">
        <f t="shared" si="37"/>
        <v>Base Cálc. IRRF</v>
      </c>
      <c r="K90" s="260"/>
      <c r="L90" s="255"/>
      <c r="M90" s="654"/>
      <c r="N90" s="633"/>
      <c r="O90" s="636"/>
    </row>
    <row r="91" spans="3:15" ht="16.5" customHeight="1">
      <c r="C91" s="669" t="e">
        <f t="shared" ref="C91:K91" ca="1" si="38">C48</f>
        <v>#N/A</v>
      </c>
      <c r="D91" s="670"/>
      <c r="E91" s="264" t="e">
        <f t="shared" ca="1" si="38"/>
        <v>#N/A</v>
      </c>
      <c r="F91" s="264">
        <f t="shared" si="38"/>
        <v>0.08</v>
      </c>
      <c r="G91" s="262"/>
      <c r="H91" s="262" t="e">
        <f t="shared" ca="1" si="38"/>
        <v>#N/A</v>
      </c>
      <c r="I91" s="262"/>
      <c r="J91" s="264" t="e">
        <f t="shared" ca="1" si="38"/>
        <v>#N/A</v>
      </c>
      <c r="K91" s="263" t="str">
        <f t="shared" si="38"/>
        <v/>
      </c>
      <c r="L91" s="222"/>
      <c r="M91" s="655"/>
      <c r="N91" s="634"/>
      <c r="O91" s="637"/>
    </row>
    <row r="92" spans="3:15" ht="30" customHeight="1">
      <c r="C92" s="281"/>
      <c r="D92" s="281"/>
      <c r="E92" s="281"/>
      <c r="F92" s="281"/>
      <c r="G92" s="281"/>
      <c r="H92" s="282"/>
      <c r="I92" s="281"/>
      <c r="J92" s="281"/>
      <c r="K92" s="281"/>
      <c r="L92" s="281"/>
      <c r="M92" s="283"/>
      <c r="N92" s="284"/>
      <c r="O92" s="284"/>
    </row>
    <row r="93" spans="3:15" ht="30" customHeight="1"/>
    <row r="94" spans="3:15" ht="30" customHeight="1"/>
    <row r="95" spans="3:15" ht="30" customHeight="1"/>
    <row r="96" spans="3:15" ht="30" customHeight="1"/>
    <row r="97" ht="30" customHeight="1"/>
    <row r="98" ht="30" customHeight="1"/>
    <row r="99" ht="30" customHeight="1"/>
    <row r="100" ht="30" customHeight="1"/>
    <row r="101" ht="30" customHeight="1"/>
    <row r="102" ht="30" customHeight="1"/>
    <row r="103" ht="30" customHeight="1"/>
    <row r="104" ht="30" customHeight="1"/>
    <row r="105" ht="30" customHeight="1"/>
    <row r="106" ht="30" customHeight="1"/>
    <row r="107" ht="30" customHeight="1"/>
    <row r="108" ht="30" customHeight="1"/>
    <row r="109" ht="30" customHeight="1"/>
    <row r="110" ht="30" customHeight="1"/>
    <row r="111" ht="30" customHeight="1"/>
    <row r="112" ht="30" customHeight="1"/>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ht="15" customHeight="1"/>
    <row r="153" ht="15" customHeight="1"/>
    <row r="154" ht="15" customHeight="1"/>
    <row r="155" ht="15" customHeight="1"/>
    <row r="156" ht="15" customHeight="1"/>
    <row r="157" ht="15" customHeight="1"/>
  </sheetData>
  <sheetProtection selectLockedCells="1"/>
  <mergeCells count="75">
    <mergeCell ref="C80:H80"/>
    <mergeCell ref="C81:H81"/>
    <mergeCell ref="C69:H69"/>
    <mergeCell ref="C70:H70"/>
    <mergeCell ref="C73:H73"/>
    <mergeCell ref="C74:H74"/>
    <mergeCell ref="C79:H79"/>
    <mergeCell ref="C46:I46"/>
    <mergeCell ref="C47:D47"/>
    <mergeCell ref="C48:D48"/>
    <mergeCell ref="H51:K51"/>
    <mergeCell ref="C65:H65"/>
    <mergeCell ref="C37:H37"/>
    <mergeCell ref="C38:H38"/>
    <mergeCell ref="C43:H43"/>
    <mergeCell ref="C45:I45"/>
    <mergeCell ref="O52:O66"/>
    <mergeCell ref="D53:I53"/>
    <mergeCell ref="D56:H56"/>
    <mergeCell ref="J56:K56"/>
    <mergeCell ref="C58:H58"/>
    <mergeCell ref="C60:H60"/>
    <mergeCell ref="C61:H61"/>
    <mergeCell ref="D52:I52"/>
    <mergeCell ref="K52:K53"/>
    <mergeCell ref="C62:H62"/>
    <mergeCell ref="C63:H63"/>
    <mergeCell ref="N60:N64"/>
    <mergeCell ref="C33:H33"/>
    <mergeCell ref="C34:H34"/>
    <mergeCell ref="C31:H31"/>
    <mergeCell ref="C35:H35"/>
    <mergeCell ref="C36:H36"/>
    <mergeCell ref="C25:H25"/>
    <mergeCell ref="C26:H26"/>
    <mergeCell ref="C27:H27"/>
    <mergeCell ref="C30:H30"/>
    <mergeCell ref="C32:H32"/>
    <mergeCell ref="C19:H19"/>
    <mergeCell ref="C20:H20"/>
    <mergeCell ref="C21:H21"/>
    <mergeCell ref="C22:H22"/>
    <mergeCell ref="C23:H23"/>
    <mergeCell ref="O36:O48"/>
    <mergeCell ref="I5:O5"/>
    <mergeCell ref="H8:K8"/>
    <mergeCell ref="M8:M48"/>
    <mergeCell ref="D9:I9"/>
    <mergeCell ref="K9:K10"/>
    <mergeCell ref="O9:O23"/>
    <mergeCell ref="D10:I10"/>
    <mergeCell ref="D13:H13"/>
    <mergeCell ref="J13:K13"/>
    <mergeCell ref="C15:H15"/>
    <mergeCell ref="N17:N21"/>
    <mergeCell ref="C24:H24"/>
    <mergeCell ref="C17:H17"/>
    <mergeCell ref="C18:H18"/>
    <mergeCell ref="N36:N48"/>
    <mergeCell ref="N79:N91"/>
    <mergeCell ref="O79:O91"/>
    <mergeCell ref="C86:H86"/>
    <mergeCell ref="C88:I88"/>
    <mergeCell ref="C89:I89"/>
    <mergeCell ref="C90:D90"/>
    <mergeCell ref="C91:D91"/>
    <mergeCell ref="M51:M91"/>
    <mergeCell ref="C64:H64"/>
    <mergeCell ref="C66:H66"/>
    <mergeCell ref="C67:H67"/>
    <mergeCell ref="C75:H75"/>
    <mergeCell ref="C68:H68"/>
    <mergeCell ref="C76:H76"/>
    <mergeCell ref="C77:H77"/>
    <mergeCell ref="C78:H78"/>
  </mergeCells>
  <conditionalFormatting sqref="D13:K13 I16:K27 J45:K45 K46 I29:K43 K28">
    <cfRule type="expression" dxfId="54" priority="1525">
      <formula>$R$33=-10</formula>
    </cfRule>
  </conditionalFormatting>
  <conditionalFormatting sqref="I28:J28">
    <cfRule type="expression" dxfId="53" priority="9">
      <formula>$R$33=-10</formula>
    </cfRule>
  </conditionalFormatting>
  <conditionalFormatting sqref="I71:J71">
    <cfRule type="expression" dxfId="52" priority="2">
      <formula>$R$33=-10</formula>
    </cfRule>
  </conditionalFormatting>
  <conditionalFormatting sqref="C48:J48">
    <cfRule type="expression" dxfId="51" priority="7">
      <formula>$R$32=-10</formula>
    </cfRule>
  </conditionalFormatting>
  <conditionalFormatting sqref="D56:K56 I59:K70 J88:K88 K89 I72:K86 K71">
    <cfRule type="expression" dxfId="50" priority="3">
      <formula>$R$33=-10</formula>
    </cfRule>
  </conditionalFormatting>
  <conditionalFormatting sqref="C91:J91">
    <cfRule type="expression" dxfId="49" priority="1">
      <formula>$R$32=-10</formula>
    </cfRule>
  </conditionalFormatting>
  <pageMargins left="0.511811024" right="0.511811024" top="0.78740157499999996" bottom="0.78740157499999996" header="0.31496062000000002" footer="0.31496062000000002"/>
  <pageSetup paperSize="9" scale="62" fitToWidth="0"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x14:formula1>
            <xm:f>'DB Func'!$B$3:$B$32</xm:f>
          </x14:formula1>
          <xm:sqref>I5:O5</xm:sqref>
        </x14:dataValidation>
      </x14:dataValidations>
    </ext>
  </extLst>
</worksheet>
</file>

<file path=xl/worksheets/sheet56.xml><?xml version="1.0" encoding="utf-8"?>
<worksheet xmlns="http://schemas.openxmlformats.org/spreadsheetml/2006/main" xmlns:r="http://schemas.openxmlformats.org/officeDocument/2006/relationships">
  <sheetPr codeName="Plan50"/>
  <dimension ref="A1:HC103"/>
  <sheetViews>
    <sheetView showGridLines="0" zoomScale="90" zoomScaleNormal="90" workbookViewId="0">
      <selection sqref="A1:A3"/>
    </sheetView>
  </sheetViews>
  <sheetFormatPr defaultColWidth="22.140625" defaultRowHeight="0" customHeight="1" zeroHeight="1"/>
  <cols>
    <col min="1" max="1" width="27.7109375" style="42" customWidth="1"/>
    <col min="2" max="2" width="3.85546875" style="194" customWidth="1"/>
    <col min="3" max="3" width="50.140625" style="194" bestFit="1" customWidth="1"/>
    <col min="4" max="5" width="17.5703125" style="194" customWidth="1"/>
    <col min="6" max="12" width="17.140625" style="194" customWidth="1"/>
    <col min="13" max="27" width="20.7109375" style="194" customWidth="1"/>
    <col min="28" max="32" width="22.140625" style="194"/>
    <col min="33" max="35" width="0" style="195" hidden="1" customWidth="1"/>
    <col min="36" max="94" width="0" style="362" hidden="1" customWidth="1"/>
    <col min="95" max="203" width="0" style="363" hidden="1" customWidth="1"/>
    <col min="204" max="16384" width="22.140625" style="195"/>
  </cols>
  <sheetData>
    <row r="1" spans="1:211" s="193" customFormat="1" ht="33.950000000000003" customHeight="1">
      <c r="A1" s="498"/>
      <c r="B1" s="191"/>
      <c r="C1" s="192" t="s">
        <v>18</v>
      </c>
      <c r="D1" s="191"/>
      <c r="E1" s="191"/>
      <c r="F1" s="191"/>
      <c r="G1" s="191"/>
      <c r="H1" s="191"/>
      <c r="I1" s="191"/>
      <c r="J1" s="191"/>
      <c r="K1" s="191"/>
      <c r="L1" s="191"/>
      <c r="M1" s="191"/>
      <c r="N1" s="191"/>
      <c r="O1" s="191"/>
      <c r="P1" s="191"/>
      <c r="Q1" s="191"/>
      <c r="R1" s="191"/>
      <c r="S1" s="191"/>
      <c r="T1" s="191"/>
      <c r="U1" s="191"/>
      <c r="V1" s="191"/>
      <c r="W1" s="191"/>
      <c r="X1" s="191"/>
      <c r="Y1" s="191"/>
      <c r="Z1" s="191"/>
      <c r="AA1" s="191"/>
      <c r="AB1" s="191"/>
      <c r="AC1" s="191"/>
      <c r="AD1" s="191"/>
      <c r="AE1" s="191"/>
      <c r="AF1" s="191"/>
      <c r="AJ1" s="362"/>
      <c r="AK1" s="362"/>
      <c r="AL1" s="362"/>
      <c r="AM1" s="362"/>
      <c r="AN1" s="362"/>
      <c r="AO1" s="362"/>
      <c r="AP1" s="362"/>
      <c r="AQ1" s="362"/>
      <c r="AR1" s="362"/>
      <c r="AS1" s="362"/>
      <c r="AT1" s="362"/>
      <c r="AU1" s="362"/>
      <c r="AV1" s="362"/>
      <c r="AW1" s="362"/>
      <c r="AX1" s="362"/>
      <c r="AY1" s="362"/>
      <c r="AZ1" s="362"/>
      <c r="BA1" s="362"/>
      <c r="BB1" s="362"/>
      <c r="BC1" s="362"/>
      <c r="BD1" s="362"/>
      <c r="BE1" s="362"/>
      <c r="BF1" s="362"/>
      <c r="BG1" s="362"/>
      <c r="BH1" s="362"/>
      <c r="BI1" s="362"/>
      <c r="BJ1" s="362"/>
      <c r="BK1" s="362"/>
      <c r="BL1" s="362"/>
      <c r="BM1" s="362"/>
      <c r="BN1" s="362"/>
      <c r="BO1" s="362"/>
      <c r="BP1" s="362"/>
      <c r="BQ1" s="362"/>
      <c r="BR1" s="362"/>
      <c r="BS1" s="362"/>
      <c r="BT1" s="362"/>
      <c r="BU1" s="362"/>
      <c r="BV1" s="362"/>
      <c r="BW1" s="362"/>
      <c r="BX1" s="362"/>
      <c r="BY1" s="362"/>
      <c r="BZ1" s="362"/>
      <c r="CA1" s="362"/>
      <c r="CB1" s="362"/>
      <c r="CC1" s="362"/>
      <c r="CD1" s="362"/>
      <c r="CE1" s="362"/>
      <c r="CF1" s="362"/>
      <c r="CG1" s="362"/>
      <c r="CH1" s="362"/>
      <c r="CI1" s="362"/>
      <c r="CJ1" s="362"/>
      <c r="CK1" s="362"/>
      <c r="CL1" s="362"/>
      <c r="CM1" s="362"/>
      <c r="CN1" s="362"/>
      <c r="CO1" s="362"/>
      <c r="CP1" s="362"/>
      <c r="CQ1" s="363"/>
      <c r="CR1" s="363"/>
      <c r="CS1" s="363"/>
      <c r="CT1" s="363"/>
      <c r="CU1" s="363"/>
      <c r="CV1" s="363"/>
      <c r="CW1" s="363"/>
      <c r="CX1" s="363"/>
      <c r="CY1" s="363"/>
      <c r="CZ1" s="363"/>
      <c r="DA1" s="363"/>
      <c r="DB1" s="363"/>
      <c r="DC1" s="363"/>
      <c r="DD1" s="363"/>
      <c r="DE1" s="363"/>
      <c r="DF1" s="363"/>
      <c r="DG1" s="363"/>
      <c r="DH1" s="363"/>
      <c r="DI1" s="363"/>
      <c r="DJ1" s="363"/>
      <c r="DK1" s="363"/>
      <c r="DL1" s="363"/>
      <c r="DM1" s="363"/>
      <c r="DN1" s="363"/>
      <c r="DO1" s="363"/>
      <c r="DP1" s="363"/>
      <c r="DQ1" s="363"/>
      <c r="DR1" s="363"/>
      <c r="DS1" s="363"/>
      <c r="DT1" s="363"/>
      <c r="DU1" s="363"/>
      <c r="DV1" s="363"/>
      <c r="DW1" s="363"/>
      <c r="DX1" s="363"/>
      <c r="DY1" s="363"/>
      <c r="DZ1" s="363"/>
      <c r="EA1" s="363"/>
      <c r="EB1" s="363"/>
      <c r="EC1" s="363"/>
      <c r="ED1" s="363"/>
      <c r="EE1" s="363"/>
      <c r="EF1" s="363"/>
      <c r="EG1" s="363"/>
      <c r="EH1" s="363"/>
      <c r="EI1" s="363"/>
      <c r="EJ1" s="363"/>
      <c r="EK1" s="363"/>
      <c r="EL1" s="363"/>
      <c r="EM1" s="363"/>
      <c r="EN1" s="363"/>
      <c r="EO1" s="363"/>
      <c r="EP1" s="363"/>
      <c r="EQ1" s="363"/>
      <c r="ER1" s="363"/>
      <c r="ES1" s="363"/>
      <c r="ET1" s="363"/>
      <c r="EU1" s="363"/>
      <c r="EV1" s="363"/>
      <c r="EW1" s="363"/>
      <c r="EX1" s="363"/>
      <c r="EY1" s="363"/>
      <c r="EZ1" s="363"/>
      <c r="FA1" s="363"/>
      <c r="FB1" s="363"/>
      <c r="FC1" s="363"/>
      <c r="FD1" s="363"/>
      <c r="FE1" s="363"/>
      <c r="FF1" s="363"/>
      <c r="FG1" s="363"/>
      <c r="FH1" s="363"/>
      <c r="FI1" s="363"/>
      <c r="FJ1" s="363"/>
      <c r="FK1" s="363"/>
      <c r="FL1" s="363"/>
      <c r="FM1" s="363"/>
      <c r="FN1" s="363"/>
      <c r="FO1" s="363"/>
      <c r="FP1" s="363"/>
      <c r="FQ1" s="363"/>
      <c r="FR1" s="363"/>
      <c r="FS1" s="363"/>
      <c r="FT1" s="363"/>
      <c r="FU1" s="363"/>
      <c r="FV1" s="363"/>
      <c r="FW1" s="363"/>
      <c r="FX1" s="363"/>
      <c r="FY1" s="363"/>
      <c r="FZ1" s="363"/>
      <c r="GA1" s="363"/>
      <c r="GB1" s="363"/>
      <c r="GC1" s="363"/>
      <c r="GD1" s="363"/>
      <c r="GE1" s="363"/>
      <c r="GF1" s="363"/>
      <c r="GG1" s="363"/>
      <c r="GH1" s="363"/>
      <c r="GI1" s="363"/>
      <c r="GJ1" s="363"/>
      <c r="GK1" s="363"/>
      <c r="GL1" s="363"/>
      <c r="GM1" s="363"/>
      <c r="GN1" s="363"/>
      <c r="GO1" s="363"/>
      <c r="GP1" s="363"/>
      <c r="GQ1" s="363"/>
      <c r="GR1" s="363"/>
      <c r="GS1" s="363"/>
      <c r="GT1" s="363"/>
      <c r="GU1" s="363"/>
    </row>
    <row r="2" spans="1:211" s="193" customFormat="1" ht="21.6" customHeight="1">
      <c r="A2" s="498"/>
      <c r="B2" s="191"/>
      <c r="C2" s="191"/>
      <c r="D2" s="191"/>
      <c r="E2" s="191"/>
      <c r="F2" s="191"/>
      <c r="G2" s="191"/>
      <c r="H2" s="191"/>
      <c r="I2" s="191"/>
      <c r="J2" s="191"/>
      <c r="K2" s="191"/>
      <c r="L2" s="191"/>
      <c r="M2" s="191"/>
      <c r="N2" s="191"/>
      <c r="O2" s="191"/>
      <c r="P2" s="191"/>
      <c r="Q2" s="191"/>
      <c r="R2" s="191"/>
      <c r="S2" s="191"/>
      <c r="T2" s="191"/>
      <c r="U2" s="191"/>
      <c r="V2" s="191"/>
      <c r="W2" s="191"/>
      <c r="X2" s="191"/>
      <c r="Y2" s="191"/>
      <c r="Z2" s="191"/>
      <c r="AA2" s="191"/>
      <c r="AB2" s="191"/>
      <c r="AC2" s="191"/>
      <c r="AD2" s="191"/>
      <c r="AE2" s="191"/>
      <c r="AF2" s="191"/>
      <c r="AJ2" s="362"/>
      <c r="AK2" s="362"/>
      <c r="AL2" s="362"/>
      <c r="AM2" s="362"/>
      <c r="AN2" s="362"/>
      <c r="AO2" s="362"/>
      <c r="AP2" s="362"/>
      <c r="AQ2" s="362"/>
      <c r="AR2" s="362"/>
      <c r="AS2" s="362"/>
      <c r="AT2" s="362"/>
      <c r="AU2" s="362"/>
      <c r="AV2" s="362"/>
      <c r="AW2" s="362"/>
      <c r="AX2" s="362"/>
      <c r="AY2" s="362"/>
      <c r="AZ2" s="362"/>
      <c r="BA2" s="362"/>
      <c r="BB2" s="362"/>
      <c r="BC2" s="362"/>
      <c r="BD2" s="362"/>
      <c r="BE2" s="362"/>
      <c r="BF2" s="362"/>
      <c r="BG2" s="362"/>
      <c r="BH2" s="362"/>
      <c r="BI2" s="362"/>
      <c r="BJ2" s="362"/>
      <c r="BK2" s="362"/>
      <c r="BL2" s="362"/>
      <c r="BM2" s="362"/>
      <c r="BN2" s="362"/>
      <c r="BO2" s="362"/>
      <c r="BP2" s="362"/>
      <c r="BQ2" s="362"/>
      <c r="BR2" s="362"/>
      <c r="BS2" s="362"/>
      <c r="BT2" s="362"/>
      <c r="BU2" s="362"/>
      <c r="BV2" s="362"/>
      <c r="BW2" s="362"/>
      <c r="BX2" s="362"/>
      <c r="BY2" s="362"/>
      <c r="BZ2" s="362"/>
      <c r="CA2" s="362"/>
      <c r="CB2" s="362"/>
      <c r="CC2" s="362"/>
      <c r="CD2" s="362"/>
      <c r="CE2" s="362"/>
      <c r="CF2" s="362"/>
      <c r="CG2" s="362"/>
      <c r="CH2" s="362"/>
      <c r="CI2" s="362"/>
      <c r="CJ2" s="362"/>
      <c r="CK2" s="362"/>
      <c r="CL2" s="362"/>
      <c r="CM2" s="362"/>
      <c r="CN2" s="362"/>
      <c r="CO2" s="362"/>
      <c r="CP2" s="362"/>
      <c r="CQ2" s="363"/>
      <c r="CR2" s="363"/>
      <c r="CS2" s="363"/>
      <c r="CT2" s="363"/>
      <c r="CU2" s="363"/>
      <c r="CV2" s="363"/>
      <c r="CW2" s="363"/>
      <c r="CX2" s="363"/>
      <c r="CY2" s="363"/>
      <c r="CZ2" s="363"/>
      <c r="DA2" s="363"/>
      <c r="DB2" s="363"/>
      <c r="DC2" s="363"/>
      <c r="DD2" s="363"/>
      <c r="DE2" s="363"/>
      <c r="DF2" s="363"/>
      <c r="DG2" s="363"/>
      <c r="DH2" s="363"/>
      <c r="DI2" s="363"/>
      <c r="DJ2" s="363"/>
      <c r="DK2" s="363"/>
      <c r="DL2" s="363"/>
      <c r="DM2" s="363"/>
      <c r="DN2" s="363"/>
      <c r="DO2" s="363"/>
      <c r="DP2" s="363"/>
      <c r="DQ2" s="363"/>
      <c r="DR2" s="363"/>
      <c r="DS2" s="363"/>
      <c r="DT2" s="363"/>
      <c r="DU2" s="363"/>
      <c r="DV2" s="363"/>
      <c r="DW2" s="363"/>
      <c r="DX2" s="363"/>
      <c r="DY2" s="363"/>
      <c r="DZ2" s="363"/>
      <c r="EA2" s="363"/>
      <c r="EB2" s="363"/>
      <c r="EC2" s="363"/>
      <c r="ED2" s="363"/>
      <c r="EE2" s="363"/>
      <c r="EF2" s="363"/>
      <c r="EG2" s="363"/>
      <c r="EH2" s="363"/>
      <c r="EI2" s="363"/>
      <c r="EJ2" s="363"/>
      <c r="EK2" s="363"/>
      <c r="EL2" s="363"/>
      <c r="EM2" s="363"/>
      <c r="EN2" s="363"/>
      <c r="EO2" s="363"/>
      <c r="EP2" s="363"/>
      <c r="EQ2" s="363"/>
      <c r="ER2" s="363"/>
      <c r="ES2" s="363"/>
      <c r="ET2" s="363"/>
      <c r="EU2" s="363"/>
      <c r="EV2" s="363"/>
      <c r="EW2" s="363"/>
      <c r="EX2" s="363"/>
      <c r="EY2" s="363"/>
      <c r="EZ2" s="363"/>
      <c r="FA2" s="363"/>
      <c r="FB2" s="363"/>
      <c r="FC2" s="363"/>
      <c r="FD2" s="363"/>
      <c r="FE2" s="363"/>
      <c r="FF2" s="363"/>
      <c r="FG2" s="363"/>
      <c r="FH2" s="363"/>
      <c r="FI2" s="363"/>
      <c r="FJ2" s="363"/>
      <c r="FK2" s="363"/>
      <c r="FL2" s="363"/>
      <c r="FM2" s="363"/>
      <c r="FN2" s="363"/>
      <c r="FO2" s="363"/>
      <c r="FP2" s="363"/>
      <c r="FQ2" s="363"/>
      <c r="FR2" s="363"/>
      <c r="FS2" s="363"/>
      <c r="FT2" s="363"/>
      <c r="FU2" s="363"/>
      <c r="FV2" s="363"/>
      <c r="FW2" s="363"/>
      <c r="FX2" s="363"/>
      <c r="FY2" s="363"/>
      <c r="FZ2" s="363"/>
      <c r="GA2" s="363"/>
      <c r="GB2" s="363"/>
      <c r="GC2" s="363"/>
      <c r="GD2" s="363"/>
      <c r="GE2" s="363"/>
      <c r="GF2" s="363"/>
      <c r="GG2" s="363"/>
      <c r="GH2" s="363"/>
      <c r="GI2" s="363"/>
      <c r="GJ2" s="363"/>
      <c r="GK2" s="363"/>
      <c r="GL2" s="363"/>
      <c r="GM2" s="363"/>
      <c r="GN2" s="363"/>
      <c r="GO2" s="363"/>
      <c r="GP2" s="363"/>
      <c r="GQ2" s="363"/>
      <c r="GR2" s="363"/>
      <c r="GS2" s="363"/>
      <c r="GT2" s="363"/>
      <c r="GU2" s="363"/>
    </row>
    <row r="3" spans="1:211" s="193" customFormat="1" ht="21.6" customHeight="1">
      <c r="A3" s="498"/>
      <c r="B3" s="191"/>
      <c r="C3" s="191"/>
      <c r="D3" s="191"/>
      <c r="E3" s="191"/>
      <c r="F3" s="191"/>
      <c r="G3" s="191"/>
      <c r="H3" s="191"/>
      <c r="I3" s="191"/>
      <c r="J3" s="191"/>
      <c r="K3" s="191"/>
      <c r="L3" s="191"/>
      <c r="M3" s="191"/>
      <c r="N3" s="191"/>
      <c r="O3" s="191"/>
      <c r="P3" s="191"/>
      <c r="Q3" s="191"/>
      <c r="R3" s="191"/>
      <c r="S3" s="191"/>
      <c r="T3" s="191"/>
      <c r="U3" s="191"/>
      <c r="V3" s="191"/>
      <c r="W3" s="191"/>
      <c r="X3" s="191"/>
      <c r="Y3" s="191"/>
      <c r="Z3" s="191"/>
      <c r="AA3" s="191"/>
      <c r="AB3" s="191"/>
      <c r="AC3" s="191"/>
      <c r="AD3" s="191"/>
      <c r="AE3" s="191"/>
      <c r="AF3" s="191"/>
      <c r="AJ3" s="362"/>
      <c r="AK3" s="362"/>
      <c r="AL3" s="362"/>
      <c r="AM3" s="362"/>
      <c r="AN3" s="362"/>
      <c r="AO3" s="362"/>
      <c r="AP3" s="362"/>
      <c r="AQ3" s="362"/>
      <c r="AR3" s="362"/>
      <c r="AS3" s="362"/>
      <c r="AT3" s="362"/>
      <c r="AU3" s="362"/>
      <c r="AV3" s="362"/>
      <c r="AW3" s="362"/>
      <c r="AX3" s="362"/>
      <c r="AY3" s="362"/>
      <c r="AZ3" s="362"/>
      <c r="BA3" s="362"/>
      <c r="BB3" s="362"/>
      <c r="BC3" s="362"/>
      <c r="BD3" s="362"/>
      <c r="BE3" s="362"/>
      <c r="BF3" s="362"/>
      <c r="BG3" s="362"/>
      <c r="BH3" s="362"/>
      <c r="BI3" s="362"/>
      <c r="BJ3" s="362"/>
      <c r="BK3" s="362"/>
      <c r="BL3" s="362"/>
      <c r="BM3" s="362"/>
      <c r="BN3" s="362"/>
      <c r="BO3" s="362"/>
      <c r="BP3" s="362"/>
      <c r="BQ3" s="362"/>
      <c r="BR3" s="362"/>
      <c r="BS3" s="362"/>
      <c r="BT3" s="362"/>
      <c r="BU3" s="362"/>
      <c r="BV3" s="362"/>
      <c r="BW3" s="362"/>
      <c r="BX3" s="362"/>
      <c r="BY3" s="362"/>
      <c r="BZ3" s="362"/>
      <c r="CA3" s="362"/>
      <c r="CB3" s="362"/>
      <c r="CC3" s="362"/>
      <c r="CD3" s="362"/>
      <c r="CE3" s="362"/>
      <c r="CF3" s="362"/>
      <c r="CG3" s="362"/>
      <c r="CH3" s="362"/>
      <c r="CI3" s="362"/>
      <c r="CJ3" s="362"/>
      <c r="CK3" s="362"/>
      <c r="CL3" s="362"/>
      <c r="CM3" s="362"/>
      <c r="CN3" s="362"/>
      <c r="CO3" s="362"/>
      <c r="CP3" s="362"/>
      <c r="CQ3" s="363"/>
      <c r="CR3" s="363"/>
      <c r="CS3" s="363"/>
      <c r="CT3" s="363"/>
      <c r="CU3" s="363"/>
      <c r="CV3" s="363"/>
      <c r="CW3" s="363"/>
      <c r="CX3" s="363"/>
      <c r="CY3" s="363"/>
      <c r="CZ3" s="363"/>
      <c r="DA3" s="363"/>
      <c r="DB3" s="363"/>
      <c r="DC3" s="363"/>
      <c r="DD3" s="363"/>
      <c r="DE3" s="363"/>
      <c r="DF3" s="363"/>
      <c r="DG3" s="363"/>
      <c r="DH3" s="363"/>
      <c r="DI3" s="363"/>
      <c r="DJ3" s="363"/>
      <c r="DK3" s="363"/>
      <c r="DL3" s="363"/>
      <c r="DM3" s="363"/>
      <c r="DN3" s="363"/>
      <c r="DO3" s="363"/>
      <c r="DP3" s="363"/>
      <c r="DQ3" s="363"/>
      <c r="DR3" s="363"/>
      <c r="DS3" s="363"/>
      <c r="DT3" s="363"/>
      <c r="DU3" s="363"/>
      <c r="DV3" s="363"/>
      <c r="DW3" s="363"/>
      <c r="DX3" s="363"/>
      <c r="DY3" s="363"/>
      <c r="DZ3" s="363"/>
      <c r="EA3" s="363"/>
      <c r="EB3" s="363"/>
      <c r="EC3" s="363"/>
      <c r="ED3" s="363"/>
      <c r="EE3" s="363"/>
      <c r="EF3" s="363"/>
      <c r="EG3" s="363"/>
      <c r="EH3" s="363"/>
      <c r="EI3" s="363"/>
      <c r="EJ3" s="363"/>
      <c r="EK3" s="363"/>
      <c r="EL3" s="363"/>
      <c r="EM3" s="363"/>
      <c r="EN3" s="363"/>
      <c r="EO3" s="363"/>
      <c r="EP3" s="363"/>
      <c r="EQ3" s="363"/>
      <c r="ER3" s="363"/>
      <c r="ES3" s="363"/>
      <c r="ET3" s="363"/>
      <c r="EU3" s="363"/>
      <c r="EV3" s="363"/>
      <c r="EW3" s="363"/>
      <c r="EX3" s="363"/>
      <c r="EY3" s="363"/>
      <c r="EZ3" s="363"/>
      <c r="FA3" s="363"/>
      <c r="FB3" s="363"/>
      <c r="FC3" s="363"/>
      <c r="FD3" s="363"/>
      <c r="FE3" s="363"/>
      <c r="FF3" s="363"/>
      <c r="FG3" s="363"/>
      <c r="FH3" s="363"/>
      <c r="FI3" s="363"/>
      <c r="FJ3" s="363"/>
      <c r="FK3" s="363"/>
      <c r="FL3" s="363"/>
      <c r="FM3" s="363"/>
      <c r="FN3" s="363"/>
      <c r="FO3" s="363"/>
      <c r="FP3" s="363"/>
      <c r="FQ3" s="363"/>
      <c r="FR3" s="363"/>
      <c r="FS3" s="363"/>
      <c r="FT3" s="363"/>
      <c r="FU3" s="363"/>
      <c r="FV3" s="363"/>
      <c r="FW3" s="363"/>
      <c r="FX3" s="363"/>
      <c r="FY3" s="363"/>
      <c r="FZ3" s="363"/>
      <c r="GA3" s="363"/>
      <c r="GB3" s="363"/>
      <c r="GC3" s="363"/>
      <c r="GD3" s="363"/>
      <c r="GE3" s="363"/>
      <c r="GF3" s="363"/>
      <c r="GG3" s="363"/>
      <c r="GH3" s="363"/>
      <c r="GI3" s="363"/>
      <c r="GJ3" s="363"/>
      <c r="GK3" s="363"/>
      <c r="GL3" s="363"/>
      <c r="GM3" s="363"/>
      <c r="GN3" s="363"/>
      <c r="GO3" s="363"/>
      <c r="GP3" s="363"/>
      <c r="GQ3" s="363"/>
      <c r="GR3" s="363"/>
      <c r="GS3" s="363"/>
      <c r="GT3" s="363"/>
      <c r="GU3" s="363"/>
    </row>
    <row r="4" spans="1:211" ht="30" customHeight="1">
      <c r="C4" s="365" t="s">
        <v>550</v>
      </c>
      <c r="AL4" s="725" t="s">
        <v>846</v>
      </c>
      <c r="AM4" s="725"/>
      <c r="AN4" s="725"/>
      <c r="AO4" s="725"/>
      <c r="AP4" s="725"/>
      <c r="AQ4" s="725"/>
      <c r="AR4" s="725"/>
      <c r="AS4" s="725"/>
      <c r="AT4" s="725"/>
      <c r="AU4" s="725"/>
      <c r="AV4" s="725"/>
      <c r="AY4" s="364"/>
      <c r="AZ4" s="364"/>
      <c r="BA4" s="364"/>
      <c r="CF4" s="712"/>
      <c r="CG4" s="712"/>
      <c r="CH4" s="712"/>
      <c r="CI4" s="712"/>
      <c r="CJ4" s="712"/>
      <c r="CK4" s="712"/>
      <c r="CL4" s="369"/>
      <c r="CM4" s="370"/>
      <c r="CN4" s="363"/>
      <c r="CO4" s="363"/>
      <c r="CP4" s="363"/>
      <c r="DP4" s="362"/>
      <c r="DQ4" s="362"/>
      <c r="DR4" s="362"/>
      <c r="DT4" s="362"/>
      <c r="DU4" s="362"/>
      <c r="DV4" s="362"/>
      <c r="DW4" s="362"/>
      <c r="DX4" s="362"/>
      <c r="DY4" s="362"/>
      <c r="DZ4" s="362"/>
      <c r="FE4" s="362"/>
      <c r="FF4" s="362"/>
      <c r="FG4" s="362"/>
      <c r="FH4" s="362"/>
      <c r="FI4" s="362"/>
      <c r="FJ4" s="362"/>
    </row>
    <row r="5" spans="1:211" ht="9.9499999999999993" customHeight="1" thickBot="1">
      <c r="AS5" s="371"/>
      <c r="CK5" s="363"/>
      <c r="CL5" s="362" t="str">
        <f>CL7&amp;"/"&amp;"06"&amp;"/"&amp;'P Gerais'!$D$6</f>
        <v>1/06/2015</v>
      </c>
      <c r="CM5" s="362" t="str">
        <f>CM7&amp;"/"&amp;"06"&amp;"/"&amp;'P Gerais'!$D$6</f>
        <v>2/06/2015</v>
      </c>
      <c r="CN5" s="362" t="str">
        <f>CN7&amp;"/"&amp;"06"&amp;"/"&amp;'P Gerais'!$D$6</f>
        <v>3/06/2015</v>
      </c>
      <c r="CO5" s="362" t="str">
        <f>CO7&amp;"/"&amp;"06"&amp;"/"&amp;'P Gerais'!$D$6</f>
        <v>4/06/2015</v>
      </c>
      <c r="CP5" s="362" t="str">
        <f>CP7&amp;"/"&amp;"06"&amp;"/"&amp;'P Gerais'!$D$6</f>
        <v>5/06/2015</v>
      </c>
      <c r="CQ5" s="362" t="str">
        <f>CQ7&amp;"/"&amp;"06"&amp;"/"&amp;'P Gerais'!$D$6</f>
        <v>6/06/2015</v>
      </c>
      <c r="CR5" s="362" t="str">
        <f>CR7&amp;"/"&amp;"06"&amp;"/"&amp;'P Gerais'!$D$6</f>
        <v>7/06/2015</v>
      </c>
      <c r="CS5" s="362" t="str">
        <f>CS7&amp;"/"&amp;"06"&amp;"/"&amp;'P Gerais'!$D$6</f>
        <v>8/06/2015</v>
      </c>
      <c r="CT5" s="362" t="str">
        <f>CT7&amp;"/"&amp;"06"&amp;"/"&amp;'P Gerais'!$D$6</f>
        <v>9/06/2015</v>
      </c>
      <c r="CU5" s="362" t="str">
        <f>CU7&amp;"/"&amp;"06"&amp;"/"&amp;'P Gerais'!$D$6</f>
        <v>10/06/2015</v>
      </c>
      <c r="CV5" s="362" t="str">
        <f>CV7&amp;"/"&amp;"06"&amp;"/"&amp;'P Gerais'!$D$6</f>
        <v>11/06/2015</v>
      </c>
      <c r="CW5" s="362" t="str">
        <f>CW7&amp;"/"&amp;"06"&amp;"/"&amp;'P Gerais'!$D$6</f>
        <v>12/06/2015</v>
      </c>
      <c r="CX5" s="362" t="str">
        <f>CX7&amp;"/"&amp;"06"&amp;"/"&amp;'P Gerais'!$D$6</f>
        <v>13/06/2015</v>
      </c>
      <c r="CY5" s="362" t="str">
        <f>CY7&amp;"/"&amp;"06"&amp;"/"&amp;'P Gerais'!$D$6</f>
        <v>14/06/2015</v>
      </c>
      <c r="CZ5" s="362" t="str">
        <f>CZ7&amp;"/"&amp;"06"&amp;"/"&amp;'P Gerais'!$D$6</f>
        <v>15/06/2015</v>
      </c>
      <c r="DA5" s="362" t="str">
        <f>DA7&amp;"/"&amp;"06"&amp;"/"&amp;'P Gerais'!$D$6</f>
        <v>16/06/2015</v>
      </c>
      <c r="DB5" s="362" t="str">
        <f>DB7&amp;"/"&amp;"06"&amp;"/"&amp;'P Gerais'!$D$6</f>
        <v>17/06/2015</v>
      </c>
      <c r="DC5" s="362" t="str">
        <f>DC7&amp;"/"&amp;"06"&amp;"/"&amp;'P Gerais'!$D$6</f>
        <v>18/06/2015</v>
      </c>
      <c r="DD5" s="362" t="str">
        <f>DD7&amp;"/"&amp;"06"&amp;"/"&amp;'P Gerais'!$D$6</f>
        <v>19/06/2015</v>
      </c>
      <c r="DE5" s="362" t="str">
        <f>DE7&amp;"/"&amp;"06"&amp;"/"&amp;'P Gerais'!$D$6</f>
        <v>20/06/2015</v>
      </c>
      <c r="DF5" s="362" t="str">
        <f>DF7&amp;"/"&amp;"06"&amp;"/"&amp;'P Gerais'!$D$6</f>
        <v>21/06/2015</v>
      </c>
      <c r="DG5" s="362" t="str">
        <f>DG7&amp;"/"&amp;"06"&amp;"/"&amp;'P Gerais'!$D$6</f>
        <v>22/06/2015</v>
      </c>
      <c r="DH5" s="362" t="str">
        <f>DH7&amp;"/"&amp;"06"&amp;"/"&amp;'P Gerais'!$D$6</f>
        <v>23/06/2015</v>
      </c>
      <c r="DI5" s="362" t="str">
        <f>DI7&amp;"/"&amp;"06"&amp;"/"&amp;'P Gerais'!$D$6</f>
        <v>24/06/2015</v>
      </c>
      <c r="DJ5" s="362" t="str">
        <f>DJ7&amp;"/"&amp;"06"&amp;"/"&amp;'P Gerais'!$D$6</f>
        <v>25/06/2015</v>
      </c>
      <c r="DK5" s="362" t="str">
        <f>DK7&amp;"/"&amp;"06"&amp;"/"&amp;'P Gerais'!$D$6</f>
        <v>26/06/2015</v>
      </c>
      <c r="DL5" s="362" t="str">
        <f>DL7&amp;"/"&amp;"06"&amp;"/"&amp;'P Gerais'!$D$6</f>
        <v>27/06/2015</v>
      </c>
      <c r="DM5" s="362" t="str">
        <f>DM7&amp;"/"&amp;"06"&amp;"/"&amp;'P Gerais'!$D$6</f>
        <v>28/06/2015</v>
      </c>
      <c r="DN5" s="362" t="str">
        <f>DN7&amp;"/"&amp;"06"&amp;"/"&amp;'P Gerais'!$D$6</f>
        <v>29/06/2015</v>
      </c>
      <c r="DO5" s="362" t="str">
        <f>DO7&amp;"/"&amp;"06"&amp;"/"&amp;'P Gerais'!$D$6</f>
        <v>30/06/2015</v>
      </c>
      <c r="DP5" s="362"/>
      <c r="DQ5" s="362"/>
      <c r="DR5" s="362"/>
      <c r="DT5" s="362"/>
      <c r="DU5" s="362"/>
      <c r="DV5" s="362"/>
      <c r="DW5" s="362"/>
      <c r="DX5" s="362"/>
      <c r="DY5" s="362"/>
      <c r="DZ5" s="362"/>
      <c r="EA5" s="362" t="str">
        <f>EA7&amp;"/"&amp;"06"&amp;"/"&amp;'P Gerais'!$D$6</f>
        <v>1/06/2015</v>
      </c>
      <c r="EB5" s="362" t="str">
        <f>EB7&amp;"/"&amp;"06"&amp;"/"&amp;'P Gerais'!$D$6</f>
        <v>2/06/2015</v>
      </c>
      <c r="EC5" s="362" t="str">
        <f>EC7&amp;"/"&amp;"06"&amp;"/"&amp;'P Gerais'!$D$6</f>
        <v>3/06/2015</v>
      </c>
      <c r="ED5" s="362" t="str">
        <f>ED7&amp;"/"&amp;"06"&amp;"/"&amp;'P Gerais'!$D$6</f>
        <v>4/06/2015</v>
      </c>
      <c r="EE5" s="362" t="str">
        <f>EE7&amp;"/"&amp;"06"&amp;"/"&amp;'P Gerais'!$D$6</f>
        <v>5/06/2015</v>
      </c>
      <c r="EF5" s="362" t="str">
        <f>EF7&amp;"/"&amp;"06"&amp;"/"&amp;'P Gerais'!$D$6</f>
        <v>6/06/2015</v>
      </c>
      <c r="EG5" s="362" t="str">
        <f>EG7&amp;"/"&amp;"06"&amp;"/"&amp;'P Gerais'!$D$6</f>
        <v>7/06/2015</v>
      </c>
      <c r="EH5" s="362" t="str">
        <f>EH7&amp;"/"&amp;"06"&amp;"/"&amp;'P Gerais'!$D$6</f>
        <v>8/06/2015</v>
      </c>
      <c r="EI5" s="362" t="str">
        <f>EI7&amp;"/"&amp;"06"&amp;"/"&amp;'P Gerais'!$D$6</f>
        <v>9/06/2015</v>
      </c>
      <c r="EJ5" s="362" t="str">
        <f>EJ7&amp;"/"&amp;"06"&amp;"/"&amp;'P Gerais'!$D$6</f>
        <v>10/06/2015</v>
      </c>
      <c r="EK5" s="362" t="str">
        <f>EK7&amp;"/"&amp;"06"&amp;"/"&amp;'P Gerais'!$D$6</f>
        <v>11/06/2015</v>
      </c>
      <c r="EL5" s="362" t="str">
        <f>EL7&amp;"/"&amp;"06"&amp;"/"&amp;'P Gerais'!$D$6</f>
        <v>12/06/2015</v>
      </c>
      <c r="EM5" s="362" t="str">
        <f>EM7&amp;"/"&amp;"06"&amp;"/"&amp;'P Gerais'!$D$6</f>
        <v>13/06/2015</v>
      </c>
      <c r="EN5" s="362" t="str">
        <f>EN7&amp;"/"&amp;"06"&amp;"/"&amp;'P Gerais'!$D$6</f>
        <v>14/06/2015</v>
      </c>
      <c r="EO5" s="362" t="str">
        <f>EO7&amp;"/"&amp;"06"&amp;"/"&amp;'P Gerais'!$D$6</f>
        <v>15/06/2015</v>
      </c>
      <c r="EP5" s="362" t="str">
        <f>EP7&amp;"/"&amp;"06"&amp;"/"&amp;'P Gerais'!$D$6</f>
        <v>16/06/2015</v>
      </c>
      <c r="EQ5" s="362" t="str">
        <f>EQ7&amp;"/"&amp;"06"&amp;"/"&amp;'P Gerais'!$D$6</f>
        <v>17/06/2015</v>
      </c>
      <c r="ER5" s="362" t="str">
        <f>ER7&amp;"/"&amp;"06"&amp;"/"&amp;'P Gerais'!$D$6</f>
        <v>18/06/2015</v>
      </c>
      <c r="ES5" s="362" t="str">
        <f>ES7&amp;"/"&amp;"06"&amp;"/"&amp;'P Gerais'!$D$6</f>
        <v>19/06/2015</v>
      </c>
      <c r="ET5" s="362" t="str">
        <f>ET7&amp;"/"&amp;"06"&amp;"/"&amp;'P Gerais'!$D$6</f>
        <v>20/06/2015</v>
      </c>
      <c r="EU5" s="362" t="str">
        <f>EU7&amp;"/"&amp;"06"&amp;"/"&amp;'P Gerais'!$D$6</f>
        <v>21/06/2015</v>
      </c>
      <c r="EV5" s="362" t="str">
        <f>EV7&amp;"/"&amp;"06"&amp;"/"&amp;'P Gerais'!$D$6</f>
        <v>22/06/2015</v>
      </c>
      <c r="EW5" s="362" t="str">
        <f>EW7&amp;"/"&amp;"06"&amp;"/"&amp;'P Gerais'!$D$6</f>
        <v>23/06/2015</v>
      </c>
      <c r="EX5" s="362" t="str">
        <f>EX7&amp;"/"&amp;"06"&amp;"/"&amp;'P Gerais'!$D$6</f>
        <v>24/06/2015</v>
      </c>
      <c r="EY5" s="362" t="str">
        <f>EY7&amp;"/"&amp;"06"&amp;"/"&amp;'P Gerais'!$D$6</f>
        <v>25/06/2015</v>
      </c>
      <c r="EZ5" s="362" t="str">
        <f>EZ7&amp;"/"&amp;"06"&amp;"/"&amp;'P Gerais'!$D$6</f>
        <v>26/06/2015</v>
      </c>
      <c r="FA5" s="362" t="str">
        <f>FA7&amp;"/"&amp;"06"&amp;"/"&amp;'P Gerais'!$D$6</f>
        <v>27/06/2015</v>
      </c>
      <c r="FB5" s="362" t="str">
        <f>FB7&amp;"/"&amp;"06"&amp;"/"&amp;'P Gerais'!$D$6</f>
        <v>28/06/2015</v>
      </c>
      <c r="FC5" s="362" t="str">
        <f>FC7&amp;"/"&amp;"06"&amp;"/"&amp;'P Gerais'!$D$6</f>
        <v>29/06/2015</v>
      </c>
      <c r="FD5" s="362" t="str">
        <f>FD7&amp;"/"&amp;"06"&amp;"/"&amp;'P Gerais'!$D$6</f>
        <v>30/06/2015</v>
      </c>
      <c r="FE5" s="362"/>
      <c r="FF5" s="362"/>
      <c r="FG5" s="362"/>
      <c r="FH5" s="362"/>
      <c r="FI5" s="362"/>
      <c r="FJ5" s="362"/>
    </row>
    <row r="6" spans="1:211" ht="30" customHeight="1" thickTop="1" thickBot="1">
      <c r="C6" s="709" t="s">
        <v>151</v>
      </c>
      <c r="D6" s="710"/>
      <c r="E6" s="710"/>
      <c r="F6" s="710"/>
      <c r="G6" s="710"/>
      <c r="H6" s="710"/>
      <c r="I6" s="710"/>
      <c r="J6" s="710"/>
      <c r="K6" s="710"/>
      <c r="L6" s="711"/>
      <c r="M6" s="708" t="s">
        <v>152</v>
      </c>
      <c r="N6" s="708"/>
      <c r="O6" s="708"/>
      <c r="P6" s="708"/>
      <c r="Q6" s="708"/>
      <c r="R6" s="708" t="s">
        <v>866</v>
      </c>
      <c r="S6" s="708"/>
      <c r="T6" s="708"/>
      <c r="U6" s="708"/>
      <c r="V6" s="708"/>
      <c r="W6" s="708"/>
      <c r="X6" s="708"/>
      <c r="Y6" s="708"/>
      <c r="Z6" s="708" t="s">
        <v>153</v>
      </c>
      <c r="AA6" s="708"/>
      <c r="AB6" s="713" t="s">
        <v>154</v>
      </c>
      <c r="AC6" s="713"/>
      <c r="AD6" s="713"/>
      <c r="AE6" s="713"/>
      <c r="AF6" s="713"/>
      <c r="AH6" s="714" t="s">
        <v>165</v>
      </c>
      <c r="AK6" s="362" t="s">
        <v>867</v>
      </c>
      <c r="AL6" s="373" t="s">
        <v>4</v>
      </c>
      <c r="AM6" s="373" t="s">
        <v>848</v>
      </c>
      <c r="AN6" s="373" t="s">
        <v>849</v>
      </c>
      <c r="AO6" s="373" t="s">
        <v>850</v>
      </c>
      <c r="AP6" s="373" t="s">
        <v>851</v>
      </c>
      <c r="AQ6" s="373" t="s">
        <v>157</v>
      </c>
      <c r="AR6" s="371"/>
      <c r="AS6" s="374">
        <v>1</v>
      </c>
      <c r="AT6" s="364"/>
      <c r="AU6" s="364"/>
      <c r="BA6" s="712" t="s">
        <v>854</v>
      </c>
      <c r="BB6" s="712"/>
      <c r="BC6" s="712"/>
      <c r="BD6" s="712"/>
      <c r="BE6" s="712"/>
      <c r="BF6" s="712"/>
      <c r="BG6" s="712"/>
      <c r="BH6" s="712"/>
      <c r="BI6" s="362" t="s">
        <v>869</v>
      </c>
      <c r="BV6" s="362" t="s">
        <v>701</v>
      </c>
      <c r="BW6" s="362" t="s">
        <v>703</v>
      </c>
      <c r="BX6" s="362" t="s">
        <v>704</v>
      </c>
      <c r="BY6" s="362" t="s">
        <v>706</v>
      </c>
      <c r="CF6" s="362" t="s">
        <v>802</v>
      </c>
      <c r="CK6" s="363"/>
      <c r="CL6" s="375" t="str">
        <f>VLOOKUP(WEEKDAY(DATE('P Gerais'!$D$6,6,CL7),1),'P Gerais'!$J$5:$K$11,2,FALSE)</f>
        <v>Seg</v>
      </c>
      <c r="CM6" s="375" t="str">
        <f>VLOOKUP(WEEKDAY(DATE('P Gerais'!$D$6,6,CM7),1),'P Gerais'!$J$5:$K$11,2,FALSE)</f>
        <v>Ter</v>
      </c>
      <c r="CN6" s="375" t="str">
        <f>VLOOKUP(WEEKDAY(DATE('P Gerais'!$D$6,6,CN7),1),'P Gerais'!$J$5:$K$11,2,FALSE)</f>
        <v>Qua</v>
      </c>
      <c r="CO6" s="375" t="str">
        <f>VLOOKUP(WEEKDAY(DATE('P Gerais'!$D$6,6,CO7),1),'P Gerais'!$J$5:$K$11,2,FALSE)</f>
        <v>Qui</v>
      </c>
      <c r="CP6" s="375" t="str">
        <f>VLOOKUP(WEEKDAY(DATE('P Gerais'!$D$6,6,CP7),1),'P Gerais'!$J$5:$K$11,2,FALSE)</f>
        <v>Sex</v>
      </c>
      <c r="CQ6" s="375" t="str">
        <f>VLOOKUP(WEEKDAY(DATE('P Gerais'!$D$6,6,CQ7),1),'P Gerais'!$J$5:$K$11,2,FALSE)</f>
        <v>Sab</v>
      </c>
      <c r="CR6" s="375" t="str">
        <f>VLOOKUP(WEEKDAY(DATE('P Gerais'!$D$6,6,CR7),1),'P Gerais'!$J$5:$K$11,2,FALSE)</f>
        <v>Dom</v>
      </c>
      <c r="CS6" s="375" t="str">
        <f>VLOOKUP(WEEKDAY(DATE('P Gerais'!$D$6,6,CS7),1),'P Gerais'!$J$5:$K$11,2,FALSE)</f>
        <v>Seg</v>
      </c>
      <c r="CT6" s="375" t="str">
        <f>VLOOKUP(WEEKDAY(DATE('P Gerais'!$D$6,6,CT7),1),'P Gerais'!$J$5:$K$11,2,FALSE)</f>
        <v>Ter</v>
      </c>
      <c r="CU6" s="375" t="str">
        <f>VLOOKUP(WEEKDAY(DATE('P Gerais'!$D$6,6,CU7),1),'P Gerais'!$J$5:$K$11,2,FALSE)</f>
        <v>Qua</v>
      </c>
      <c r="CV6" s="375" t="str">
        <f>VLOOKUP(WEEKDAY(DATE('P Gerais'!$D$6,6,CV7),1),'P Gerais'!$J$5:$K$11,2,FALSE)</f>
        <v>Qui</v>
      </c>
      <c r="CW6" s="375" t="str">
        <f>VLOOKUP(WEEKDAY(DATE('P Gerais'!$D$6,6,CW7),1),'P Gerais'!$J$5:$K$11,2,FALSE)</f>
        <v>Sex</v>
      </c>
      <c r="CX6" s="375" t="str">
        <f>VLOOKUP(WEEKDAY(DATE('P Gerais'!$D$6,6,CX7),1),'P Gerais'!$J$5:$K$11,2,FALSE)</f>
        <v>Sab</v>
      </c>
      <c r="CY6" s="375" t="str">
        <f>VLOOKUP(WEEKDAY(DATE('P Gerais'!$D$6,6,CY7),1),'P Gerais'!$J$5:$K$11,2,FALSE)</f>
        <v>Dom</v>
      </c>
      <c r="CZ6" s="375" t="str">
        <f>VLOOKUP(WEEKDAY(DATE('P Gerais'!$D$6,6,CZ7),1),'P Gerais'!$J$5:$K$11,2,FALSE)</f>
        <v>Seg</v>
      </c>
      <c r="DA6" s="375" t="str">
        <f>VLOOKUP(WEEKDAY(DATE('P Gerais'!$D$6,6,DA7),1),'P Gerais'!$J$5:$K$11,2,FALSE)</f>
        <v>Ter</v>
      </c>
      <c r="DB6" s="375" t="str">
        <f>VLOOKUP(WEEKDAY(DATE('P Gerais'!$D$6,6,DB7),1),'P Gerais'!$J$5:$K$11,2,FALSE)</f>
        <v>Qua</v>
      </c>
      <c r="DC6" s="375" t="str">
        <f>VLOOKUP(WEEKDAY(DATE('P Gerais'!$D$6,6,DC7),1),'P Gerais'!$J$5:$K$11,2,FALSE)</f>
        <v>Qui</v>
      </c>
      <c r="DD6" s="375" t="str">
        <f>VLOOKUP(WEEKDAY(DATE('P Gerais'!$D$6,6,DD7),1),'P Gerais'!$J$5:$K$11,2,FALSE)</f>
        <v>Sex</v>
      </c>
      <c r="DE6" s="375" t="str">
        <f>VLOOKUP(WEEKDAY(DATE('P Gerais'!$D$6,6,DE7),1),'P Gerais'!$J$5:$K$11,2,FALSE)</f>
        <v>Sab</v>
      </c>
      <c r="DF6" s="375" t="str">
        <f>VLOOKUP(WEEKDAY(DATE('P Gerais'!$D$6,6,DF7),1),'P Gerais'!$J$5:$K$11,2,FALSE)</f>
        <v>Dom</v>
      </c>
      <c r="DG6" s="375" t="str">
        <f>VLOOKUP(WEEKDAY(DATE('P Gerais'!$D$6,6,DG7),1),'P Gerais'!$J$5:$K$11,2,FALSE)</f>
        <v>Seg</v>
      </c>
      <c r="DH6" s="375" t="str">
        <f>VLOOKUP(WEEKDAY(DATE('P Gerais'!$D$6,6,DH7),1),'P Gerais'!$J$5:$K$11,2,FALSE)</f>
        <v>Ter</v>
      </c>
      <c r="DI6" s="375" t="str">
        <f>VLOOKUP(WEEKDAY(DATE('P Gerais'!$D$6,6,DI7),1),'P Gerais'!$J$5:$K$11,2,FALSE)</f>
        <v>Qua</v>
      </c>
      <c r="DJ6" s="375" t="str">
        <f>VLOOKUP(WEEKDAY(DATE('P Gerais'!$D$6,6,DJ7),1),'P Gerais'!$J$5:$K$11,2,FALSE)</f>
        <v>Qui</v>
      </c>
      <c r="DK6" s="375" t="str">
        <f>VLOOKUP(WEEKDAY(DATE('P Gerais'!$D$6,6,DK7),1),'P Gerais'!$J$5:$K$11,2,FALSE)</f>
        <v>Sex</v>
      </c>
      <c r="DL6" s="375" t="str">
        <f>VLOOKUP(WEEKDAY(DATE('P Gerais'!$D$6,6,DL7),1),'P Gerais'!$J$5:$K$11,2,FALSE)</f>
        <v>Sab</v>
      </c>
      <c r="DM6" s="375" t="str">
        <f>VLOOKUP(WEEKDAY(DATE('P Gerais'!$D$6,6,DM7),1),'P Gerais'!$J$5:$K$11,2,FALSE)</f>
        <v>Dom</v>
      </c>
      <c r="DN6" s="375" t="str">
        <f>VLOOKUP(WEEKDAY(DATE('P Gerais'!$D$6,6,DN7),1),'P Gerais'!$J$5:$K$11,2,FALSE)</f>
        <v>Seg</v>
      </c>
      <c r="DO6" s="375" t="str">
        <f>VLOOKUP(WEEKDAY(DATE('P Gerais'!$D$6,6,DO7),1),'P Gerais'!$J$5:$K$11,2,FALSE)</f>
        <v>Ter</v>
      </c>
      <c r="DP6" s="362"/>
      <c r="DQ6" s="362"/>
      <c r="DR6" s="362" t="s">
        <v>817</v>
      </c>
      <c r="DT6" s="362"/>
      <c r="DU6" s="362"/>
      <c r="DV6" s="362"/>
      <c r="DW6" s="362"/>
      <c r="DX6" s="362"/>
      <c r="DY6" s="362"/>
      <c r="DZ6" s="362"/>
      <c r="EA6" s="375" t="str">
        <f>VLOOKUP(WEEKDAY(DATE('P Gerais'!$D$6,6,EA7),1),'P Gerais'!$J$5:$K$11,2,FALSE)</f>
        <v>Seg</v>
      </c>
      <c r="EB6" s="375" t="str">
        <f>VLOOKUP(WEEKDAY(DATE('P Gerais'!$D$6,6,EB7),1),'P Gerais'!$J$5:$K$11,2,FALSE)</f>
        <v>Ter</v>
      </c>
      <c r="EC6" s="375" t="str">
        <f>VLOOKUP(WEEKDAY(DATE('P Gerais'!$D$6,6,EC7),1),'P Gerais'!$J$5:$K$11,2,FALSE)</f>
        <v>Qua</v>
      </c>
      <c r="ED6" s="375" t="str">
        <f>VLOOKUP(WEEKDAY(DATE('P Gerais'!$D$6,6,ED7),1),'P Gerais'!$J$5:$K$11,2,FALSE)</f>
        <v>Qui</v>
      </c>
      <c r="EE6" s="375" t="str">
        <f>VLOOKUP(WEEKDAY(DATE('P Gerais'!$D$6,6,EE7),1),'P Gerais'!$J$5:$K$11,2,FALSE)</f>
        <v>Sex</v>
      </c>
      <c r="EF6" s="375" t="str">
        <f>VLOOKUP(WEEKDAY(DATE('P Gerais'!$D$6,6,EF7),1),'P Gerais'!$J$5:$K$11,2,FALSE)</f>
        <v>Sab</v>
      </c>
      <c r="EG6" s="375" t="str">
        <f>VLOOKUP(WEEKDAY(DATE('P Gerais'!$D$6,6,EG7),1),'P Gerais'!$J$5:$K$11,2,FALSE)</f>
        <v>Dom</v>
      </c>
      <c r="EH6" s="375" t="str">
        <f>VLOOKUP(WEEKDAY(DATE('P Gerais'!$D$6,6,EH7),1),'P Gerais'!$J$5:$K$11,2,FALSE)</f>
        <v>Seg</v>
      </c>
      <c r="EI6" s="375" t="str">
        <f>VLOOKUP(WEEKDAY(DATE('P Gerais'!$D$6,6,EI7),1),'P Gerais'!$J$5:$K$11,2,FALSE)</f>
        <v>Ter</v>
      </c>
      <c r="EJ6" s="375" t="str">
        <f>VLOOKUP(WEEKDAY(DATE('P Gerais'!$D$6,6,EJ7),1),'P Gerais'!$J$5:$K$11,2,FALSE)</f>
        <v>Qua</v>
      </c>
      <c r="EK6" s="375" t="str">
        <f>VLOOKUP(WEEKDAY(DATE('P Gerais'!$D$6,6,EK7),1),'P Gerais'!$J$5:$K$11,2,FALSE)</f>
        <v>Qui</v>
      </c>
      <c r="EL6" s="375" t="str">
        <f>VLOOKUP(WEEKDAY(DATE('P Gerais'!$D$6,6,EL7),1),'P Gerais'!$J$5:$K$11,2,FALSE)</f>
        <v>Sex</v>
      </c>
      <c r="EM6" s="375" t="str">
        <f>VLOOKUP(WEEKDAY(DATE('P Gerais'!$D$6,6,EM7),1),'P Gerais'!$J$5:$K$11,2,FALSE)</f>
        <v>Sab</v>
      </c>
      <c r="EN6" s="375" t="str">
        <f>VLOOKUP(WEEKDAY(DATE('P Gerais'!$D$6,6,EN7),1),'P Gerais'!$J$5:$K$11,2,FALSE)</f>
        <v>Dom</v>
      </c>
      <c r="EO6" s="375" t="str">
        <f>VLOOKUP(WEEKDAY(DATE('P Gerais'!$D$6,6,EO7),1),'P Gerais'!$J$5:$K$11,2,FALSE)</f>
        <v>Seg</v>
      </c>
      <c r="EP6" s="375" t="str">
        <f>VLOOKUP(WEEKDAY(DATE('P Gerais'!$D$6,6,EP7),1),'P Gerais'!$J$5:$K$11,2,FALSE)</f>
        <v>Ter</v>
      </c>
      <c r="EQ6" s="375" t="str">
        <f>VLOOKUP(WEEKDAY(DATE('P Gerais'!$D$6,6,EQ7),1),'P Gerais'!$J$5:$K$11,2,FALSE)</f>
        <v>Qua</v>
      </c>
      <c r="ER6" s="375" t="str">
        <f>VLOOKUP(WEEKDAY(DATE('P Gerais'!$D$6,6,ER7),1),'P Gerais'!$J$5:$K$11,2,FALSE)</f>
        <v>Qui</v>
      </c>
      <c r="ES6" s="375" t="str">
        <f>VLOOKUP(WEEKDAY(DATE('P Gerais'!$D$6,6,ES7),1),'P Gerais'!$J$5:$K$11,2,FALSE)</f>
        <v>Sex</v>
      </c>
      <c r="ET6" s="375" t="str">
        <f>VLOOKUP(WEEKDAY(DATE('P Gerais'!$D$6,6,ET7),1),'P Gerais'!$J$5:$K$11,2,FALSE)</f>
        <v>Sab</v>
      </c>
      <c r="EU6" s="375" t="str">
        <f>VLOOKUP(WEEKDAY(DATE('P Gerais'!$D$6,6,EU7),1),'P Gerais'!$J$5:$K$11,2,FALSE)</f>
        <v>Dom</v>
      </c>
      <c r="EV6" s="375" t="str">
        <f>VLOOKUP(WEEKDAY(DATE('P Gerais'!$D$6,6,EV7),1),'P Gerais'!$J$5:$K$11,2,FALSE)</f>
        <v>Seg</v>
      </c>
      <c r="EW6" s="375" t="str">
        <f>VLOOKUP(WEEKDAY(DATE('P Gerais'!$D$6,6,EW7),1),'P Gerais'!$J$5:$K$11,2,FALSE)</f>
        <v>Ter</v>
      </c>
      <c r="EX6" s="375" t="str">
        <f>VLOOKUP(WEEKDAY(DATE('P Gerais'!$D$6,6,EX7),1),'P Gerais'!$J$5:$K$11,2,FALSE)</f>
        <v>Qua</v>
      </c>
      <c r="EY6" s="375" t="str">
        <f>VLOOKUP(WEEKDAY(DATE('P Gerais'!$D$6,6,EY7),1),'P Gerais'!$J$5:$K$11,2,FALSE)</f>
        <v>Qui</v>
      </c>
      <c r="EZ6" s="375" t="str">
        <f>VLOOKUP(WEEKDAY(DATE('P Gerais'!$D$6,6,EZ7),1),'P Gerais'!$J$5:$K$11,2,FALSE)</f>
        <v>Sex</v>
      </c>
      <c r="FA6" s="375" t="str">
        <f>VLOOKUP(WEEKDAY(DATE('P Gerais'!$D$6,6,FA7),1),'P Gerais'!$J$5:$K$11,2,FALSE)</f>
        <v>Sab</v>
      </c>
      <c r="FB6" s="375" t="str">
        <f>VLOOKUP(WEEKDAY(DATE('P Gerais'!$D$6,6,FB7),1),'P Gerais'!$J$5:$K$11,2,FALSE)</f>
        <v>Dom</v>
      </c>
      <c r="FC6" s="375" t="str">
        <f>VLOOKUP(WEEKDAY(DATE('P Gerais'!$D$6,6,FC7),1),'P Gerais'!$J$5:$K$11,2,FALSE)</f>
        <v>Seg</v>
      </c>
      <c r="FD6" s="375" t="str">
        <f>VLOOKUP(WEEKDAY(DATE('P Gerais'!$D$6,6,FD7),1),'P Gerais'!$J$5:$K$11,2,FALSE)</f>
        <v>Ter</v>
      </c>
      <c r="FE6" s="362"/>
      <c r="FF6" s="362"/>
      <c r="FG6" s="362"/>
      <c r="FH6" s="362"/>
      <c r="FI6" s="362"/>
      <c r="FJ6" s="362"/>
      <c r="GV6" s="708" t="s">
        <v>1045</v>
      </c>
      <c r="GW6" s="708"/>
      <c r="GX6" s="708"/>
      <c r="GY6" s="708"/>
      <c r="GZ6" s="708"/>
      <c r="HA6" s="708"/>
      <c r="HB6" s="708"/>
      <c r="HC6" s="708"/>
    </row>
    <row r="7" spans="1:211" ht="30" customHeight="1" thickTop="1" thickBot="1">
      <c r="C7" s="376" t="s">
        <v>0</v>
      </c>
      <c r="D7" s="376" t="s">
        <v>1</v>
      </c>
      <c r="E7" s="377" t="s">
        <v>903</v>
      </c>
      <c r="F7" s="376" t="s">
        <v>2</v>
      </c>
      <c r="G7" s="378" t="s">
        <v>896</v>
      </c>
      <c r="H7" s="377" t="s">
        <v>898</v>
      </c>
      <c r="I7" s="378" t="s">
        <v>895</v>
      </c>
      <c r="J7" s="379" t="s">
        <v>788</v>
      </c>
      <c r="K7" s="379" t="s">
        <v>852</v>
      </c>
      <c r="L7" s="379" t="s">
        <v>841</v>
      </c>
      <c r="M7" s="377" t="s">
        <v>840</v>
      </c>
      <c r="N7" s="376" t="s">
        <v>5</v>
      </c>
      <c r="O7" s="376" t="s">
        <v>839</v>
      </c>
      <c r="P7" s="376" t="s">
        <v>145</v>
      </c>
      <c r="Q7" s="376" t="s">
        <v>146</v>
      </c>
      <c r="R7" s="376" t="str">
        <f>IF(OR(Benef!C6="-",Benef!C6=""),"-",Benef!C6)</f>
        <v>-</v>
      </c>
      <c r="S7" s="376" t="str">
        <f>IF(OR(Benef!C7="-",Benef!C7=""),"-",Benef!C7)</f>
        <v>-</v>
      </c>
      <c r="T7" s="376" t="str">
        <f>IF(OR(Benef!C8="-",Benef!C8=""),"-",Benef!C8)</f>
        <v>-</v>
      </c>
      <c r="U7" s="376" t="str">
        <f>IF(OR(Benef!C9="-",Benef!C9=""),"-",Benef!C9)</f>
        <v>-</v>
      </c>
      <c r="V7" s="376" t="str">
        <f>IF(OR(Benef!C10="-",Benef!C10=""),"-",Benef!C10)</f>
        <v>-</v>
      </c>
      <c r="W7" s="376" t="str">
        <f>IF(OR(Benef!C11="-",Benef!C11=""),"-",Benef!C11)</f>
        <v>-</v>
      </c>
      <c r="X7" s="376" t="str">
        <f>IF(OR(Benef!C12="-",Benef!C12=""),"-",Benef!C12)</f>
        <v>-</v>
      </c>
      <c r="Y7" s="376" t="str">
        <f>IF(OR(Benef!C13="-",Benef!C13=""),"-",Benef!C13)</f>
        <v>-</v>
      </c>
      <c r="Z7" s="376" t="s">
        <v>148</v>
      </c>
      <c r="AA7" s="376" t="s">
        <v>147</v>
      </c>
      <c r="AB7" s="376" t="s">
        <v>843</v>
      </c>
      <c r="AC7" s="376" t="s">
        <v>787</v>
      </c>
      <c r="AD7" s="376" t="s">
        <v>149</v>
      </c>
      <c r="AE7" s="376" t="s">
        <v>150</v>
      </c>
      <c r="AF7" s="376" t="s">
        <v>147</v>
      </c>
      <c r="AH7" s="714"/>
      <c r="AJ7" s="362">
        <f ca="1">COUNTIF(F8:F37,"Sim")</f>
        <v>0</v>
      </c>
      <c r="AL7" s="362" t="s">
        <v>842</v>
      </c>
      <c r="AM7" s="362" t="s">
        <v>842</v>
      </c>
      <c r="AN7" s="362" t="s">
        <v>842</v>
      </c>
      <c r="AO7" s="362" t="s">
        <v>842</v>
      </c>
      <c r="AP7" s="362" t="s">
        <v>842</v>
      </c>
      <c r="AQ7" s="362" t="s">
        <v>842</v>
      </c>
      <c r="AR7" s="362" t="s">
        <v>4</v>
      </c>
      <c r="AS7" s="362" t="s">
        <v>5</v>
      </c>
      <c r="AT7" s="362" t="s">
        <v>839</v>
      </c>
      <c r="AU7" s="362" t="s">
        <v>145</v>
      </c>
      <c r="AV7" s="362" t="s">
        <v>146</v>
      </c>
      <c r="AW7" s="362" t="s">
        <v>516</v>
      </c>
      <c r="AX7" s="362" t="s">
        <v>517</v>
      </c>
      <c r="AY7" s="362" t="s">
        <v>518</v>
      </c>
      <c r="AZ7" s="362" t="s">
        <v>522</v>
      </c>
      <c r="BA7" s="362" t="s">
        <v>853</v>
      </c>
      <c r="BB7" s="362" t="s">
        <v>855</v>
      </c>
      <c r="BC7" s="362" t="s">
        <v>857</v>
      </c>
      <c r="BD7" s="362" t="s">
        <v>861</v>
      </c>
      <c r="BE7" s="362" t="s">
        <v>856</v>
      </c>
      <c r="BF7" s="362" t="s">
        <v>858</v>
      </c>
      <c r="BG7" s="362" t="s">
        <v>863</v>
      </c>
      <c r="BH7" s="362" t="s">
        <v>864</v>
      </c>
      <c r="BI7" s="362" t="s">
        <v>868</v>
      </c>
      <c r="BJ7" s="362" t="s">
        <v>529</v>
      </c>
      <c r="BK7" s="362" t="s">
        <v>604</v>
      </c>
      <c r="BL7" s="362" t="s">
        <v>29</v>
      </c>
      <c r="BM7" s="362" t="s">
        <v>30</v>
      </c>
      <c r="BN7" s="362" t="s">
        <v>31</v>
      </c>
      <c r="BO7" s="362" t="s">
        <v>32</v>
      </c>
      <c r="BP7" s="362" t="s">
        <v>33</v>
      </c>
      <c r="BQ7" s="362" t="s">
        <v>159</v>
      </c>
      <c r="BR7" s="362" t="s">
        <v>523</v>
      </c>
      <c r="BS7" s="362" t="s">
        <v>606</v>
      </c>
      <c r="BT7" s="362" t="s">
        <v>605</v>
      </c>
      <c r="BU7" s="362" t="s">
        <v>604</v>
      </c>
      <c r="BV7" s="362" t="s">
        <v>700</v>
      </c>
      <c r="BW7" s="362" t="s">
        <v>702</v>
      </c>
      <c r="BX7" s="362" t="s">
        <v>705</v>
      </c>
      <c r="BY7" s="362" t="s">
        <v>707</v>
      </c>
      <c r="BZ7" s="362" t="s">
        <v>730</v>
      </c>
      <c r="CB7" s="362" t="s">
        <v>1</v>
      </c>
      <c r="CC7" s="362" t="s">
        <v>751</v>
      </c>
      <c r="CD7" s="362" t="s">
        <v>752</v>
      </c>
      <c r="CF7" s="362" t="s">
        <v>803</v>
      </c>
      <c r="CG7" s="362" t="s">
        <v>804</v>
      </c>
      <c r="CH7" s="362" t="s">
        <v>805</v>
      </c>
      <c r="CI7" s="362" t="s">
        <v>806</v>
      </c>
      <c r="CJ7" s="362" t="s">
        <v>807</v>
      </c>
      <c r="CK7" s="363"/>
      <c r="CL7" s="362">
        <v>1</v>
      </c>
      <c r="CM7" s="362">
        <v>2</v>
      </c>
      <c r="CN7" s="362">
        <v>3</v>
      </c>
      <c r="CO7" s="362">
        <v>4</v>
      </c>
      <c r="CP7" s="362">
        <v>5</v>
      </c>
      <c r="CQ7" s="362">
        <v>6</v>
      </c>
      <c r="CR7" s="362">
        <v>7</v>
      </c>
      <c r="CS7" s="362">
        <v>8</v>
      </c>
      <c r="CT7" s="362">
        <v>9</v>
      </c>
      <c r="CU7" s="362">
        <v>10</v>
      </c>
      <c r="CV7" s="362">
        <v>11</v>
      </c>
      <c r="CW7" s="362">
        <v>12</v>
      </c>
      <c r="CX7" s="362">
        <v>13</v>
      </c>
      <c r="CY7" s="362">
        <v>14</v>
      </c>
      <c r="CZ7" s="362">
        <v>15</v>
      </c>
      <c r="DA7" s="362">
        <v>16</v>
      </c>
      <c r="DB7" s="362">
        <v>17</v>
      </c>
      <c r="DC7" s="362">
        <v>18</v>
      </c>
      <c r="DD7" s="362">
        <v>19</v>
      </c>
      <c r="DE7" s="362">
        <v>20</v>
      </c>
      <c r="DF7" s="362">
        <v>21</v>
      </c>
      <c r="DG7" s="362">
        <v>22</v>
      </c>
      <c r="DH7" s="362">
        <v>23</v>
      </c>
      <c r="DI7" s="362">
        <v>24</v>
      </c>
      <c r="DJ7" s="362">
        <v>25</v>
      </c>
      <c r="DK7" s="362">
        <v>26</v>
      </c>
      <c r="DL7" s="362">
        <v>27</v>
      </c>
      <c r="DM7" s="362">
        <v>28</v>
      </c>
      <c r="DN7" s="362">
        <v>29</v>
      </c>
      <c r="DO7" s="362">
        <v>30</v>
      </c>
      <c r="DP7" s="362" t="s">
        <v>157</v>
      </c>
      <c r="DQ7" s="362" t="s">
        <v>847</v>
      </c>
      <c r="DR7" s="362" t="s">
        <v>811</v>
      </c>
      <c r="DS7" s="362" t="s">
        <v>812</v>
      </c>
      <c r="DT7" s="362" t="s">
        <v>813</v>
      </c>
      <c r="DU7" s="362" t="s">
        <v>814</v>
      </c>
      <c r="DV7" s="362" t="s">
        <v>815</v>
      </c>
      <c r="DW7" s="362" t="s">
        <v>818</v>
      </c>
      <c r="DX7" s="362" t="s">
        <v>810</v>
      </c>
      <c r="DY7" s="362" t="s">
        <v>834</v>
      </c>
      <c r="DZ7" s="362" t="s">
        <v>833</v>
      </c>
      <c r="EA7" s="362">
        <v>1</v>
      </c>
      <c r="EB7" s="362">
        <v>2</v>
      </c>
      <c r="EC7" s="362">
        <v>3</v>
      </c>
      <c r="ED7" s="362">
        <v>4</v>
      </c>
      <c r="EE7" s="362">
        <v>5</v>
      </c>
      <c r="EF7" s="362">
        <v>6</v>
      </c>
      <c r="EG7" s="362">
        <v>7</v>
      </c>
      <c r="EH7" s="362">
        <v>8</v>
      </c>
      <c r="EI7" s="362">
        <v>9</v>
      </c>
      <c r="EJ7" s="362">
        <v>10</v>
      </c>
      <c r="EK7" s="362">
        <v>11</v>
      </c>
      <c r="EL7" s="362">
        <v>12</v>
      </c>
      <c r="EM7" s="362">
        <v>13</v>
      </c>
      <c r="EN7" s="362">
        <v>14</v>
      </c>
      <c r="EO7" s="362">
        <v>15</v>
      </c>
      <c r="EP7" s="362">
        <v>16</v>
      </c>
      <c r="EQ7" s="362">
        <v>17</v>
      </c>
      <c r="ER7" s="362">
        <v>18</v>
      </c>
      <c r="ES7" s="362">
        <v>19</v>
      </c>
      <c r="ET7" s="362">
        <v>20</v>
      </c>
      <c r="EU7" s="362">
        <v>21</v>
      </c>
      <c r="EV7" s="362">
        <v>22</v>
      </c>
      <c r="EW7" s="362">
        <v>23</v>
      </c>
      <c r="EX7" s="362">
        <v>24</v>
      </c>
      <c r="EY7" s="362">
        <v>25</v>
      </c>
      <c r="EZ7" s="362">
        <v>26</v>
      </c>
      <c r="FA7" s="362">
        <v>27</v>
      </c>
      <c r="FB7" s="362">
        <v>28</v>
      </c>
      <c r="FC7" s="362">
        <v>29</v>
      </c>
      <c r="FD7" s="362">
        <v>30</v>
      </c>
      <c r="FE7" s="362" t="s">
        <v>835</v>
      </c>
      <c r="FF7" s="362" t="s">
        <v>836</v>
      </c>
      <c r="FG7" s="362" t="s">
        <v>837</v>
      </c>
      <c r="FH7" s="362" t="s">
        <v>882</v>
      </c>
      <c r="FI7" s="362" t="s">
        <v>844</v>
      </c>
      <c r="FJ7" s="362" t="s">
        <v>845</v>
      </c>
      <c r="FP7" s="363" t="s">
        <v>1029</v>
      </c>
      <c r="FQ7" s="363" t="s">
        <v>931</v>
      </c>
      <c r="GV7" s="482" t="str">
        <f t="shared" ref="GV7:HC7" si="0">R7</f>
        <v>-</v>
      </c>
      <c r="GW7" s="482" t="str">
        <f t="shared" si="0"/>
        <v>-</v>
      </c>
      <c r="GX7" s="482" t="str">
        <f t="shared" si="0"/>
        <v>-</v>
      </c>
      <c r="GY7" s="482" t="str">
        <f t="shared" si="0"/>
        <v>-</v>
      </c>
      <c r="GZ7" s="482" t="str">
        <f t="shared" si="0"/>
        <v>-</v>
      </c>
      <c r="HA7" s="482" t="str">
        <f t="shared" si="0"/>
        <v>-</v>
      </c>
      <c r="HB7" s="482" t="str">
        <f t="shared" si="0"/>
        <v>-</v>
      </c>
      <c r="HC7" s="482" t="str">
        <f t="shared" si="0"/>
        <v>-</v>
      </c>
    </row>
    <row r="8" spans="1:211" ht="30" customHeight="1" thickTop="1" thickBot="1">
      <c r="C8" s="380" t="str">
        <f ca="1">IF('DB Func'!B3="Funcionário 1","",'DB Func'!B3)</f>
        <v/>
      </c>
      <c r="D8" s="381">
        <f ca="1">'DB Func'!CI3</f>
        <v>0</v>
      </c>
      <c r="E8" s="382" t="str">
        <f ca="1">IF(C8="","-",IF(OR(terceiro!E8="jUN",terceiro!F8="jUN"),"Sim","Não"))</f>
        <v>-</v>
      </c>
      <c r="F8" s="383" t="str">
        <f ca="1">IF(C8="","-",IF(OR(Ferias!E8="jUN",Ferias!F8="jUN"),"Sim","Não"))</f>
        <v>-</v>
      </c>
      <c r="G8" s="383">
        <f ca="1">IF(C8="",0,IF(F8="Sim",IF(Ferias!E8="JUN",Ferias!I8,Ferias!J8),0))</f>
        <v>0</v>
      </c>
      <c r="H8" s="185" t="s">
        <v>512</v>
      </c>
      <c r="I8" s="185"/>
      <c r="J8" s="398">
        <f ca="1">IF(FG8="S",FF8,DP8)-K8-G8-I8</f>
        <v>0</v>
      </c>
      <c r="K8" s="160"/>
      <c r="L8" s="161"/>
      <c r="M8" s="189"/>
      <c r="N8" s="162"/>
      <c r="O8" s="163"/>
      <c r="P8" s="163"/>
      <c r="Q8" s="163"/>
      <c r="R8" s="164"/>
      <c r="S8" s="164"/>
      <c r="T8" s="164"/>
      <c r="U8" s="164"/>
      <c r="V8" s="164"/>
      <c r="W8" s="164"/>
      <c r="X8" s="164"/>
      <c r="Y8" s="164"/>
      <c r="Z8" s="164"/>
      <c r="AA8" s="164"/>
      <c r="AB8" s="163"/>
      <c r="AC8" s="163"/>
      <c r="AD8" s="164"/>
      <c r="AE8" s="164"/>
      <c r="AF8" s="313"/>
      <c r="AH8" s="399">
        <f ca="1">IF(AND('DB Func'!GE3="Maio",'DB Func'!BQ3="2 Parcelas"),(('auxiliar 13 sal'!H4/12*'DB Func'!GF3+AVERAGE('auxiliar 13 sal'!Q4:AB4)+AVERAGE('auxiliar 13 sal'!AE4:AP4)+'auxiliar 13 sal'!H4*'DB Func'!BN3+'auxiliar 13 sal'!H4*'DB Func'!BO3)/2),IF('DB Func'!GE3="Junho",IF('DB Func'!BQ3="Parcela Única",('auxiliar 13 sal'!H4/12*'DB Func'!GF3)+AVERAGE('auxiliar 13 sal'!Q4:AB4)+AVERAGE('auxiliar 13 sal'!AE4:AP4)+('auxiliar 13 sal'!H4*'DB Func'!BN3)+('auxiliar 13 sal'!H4*'DB Func'!BO3),IF('DB Func'!BQ3="2 Parcelas",(('auxiliar 13 sal'!H4/12*'DB Func'!GF3+AVERAGE('auxiliar 13 sal'!Q4:AB4)+AVERAGE('auxiliar 13 sal'!AE4:AP4)+'auxiliar 13 sal'!H4*'DB Func'!BN3+'auxiliar 13 sal'!H4*'DB Func'!BO3)/2))),0))</f>
        <v>0</v>
      </c>
      <c r="AJ8" s="362">
        <f ca="1">COUNTIF(D8:D37,"&gt;0")</f>
        <v>0</v>
      </c>
      <c r="AK8" s="364">
        <f ca="1">(FH8/30*2)*L8</f>
        <v>0</v>
      </c>
      <c r="AL8" s="364">
        <f ca="1">IFERROR((M8/J8)*((IF(FG8="S",FE8-FF8+K8,DQ8+K8))*AR8),0)</f>
        <v>0</v>
      </c>
      <c r="AM8" s="364">
        <f ca="1">IFERROR((N8/J8)*((IF(FG8="S",FE8-FF8+K8,DQ8+K8))*AS8),0)</f>
        <v>0</v>
      </c>
      <c r="AN8" s="364">
        <f ca="1">IFERROR((O8/J8)*((IF(FG8="S",FE8-FF8+K8,DQ8+K8))*AT8),0)</f>
        <v>0</v>
      </c>
      <c r="AO8" s="364">
        <f ca="1">IFERROR((P8/J8)*((IF(FG8="S",FE8-FF8+K8,DQ8+K8))*AU8),0)</f>
        <v>0</v>
      </c>
      <c r="AP8" s="364">
        <f ca="1">IFERROR((Q8/J8)*((IF(FG8="S",FE8-FF8+K8,DQ8+K8))*AV8),0)</f>
        <v>0</v>
      </c>
      <c r="AQ8" s="364">
        <f ca="1">SUM(AL8:AP8)</f>
        <v>0</v>
      </c>
      <c r="AR8" s="364">
        <f>IF(OR(M8="",M8=0),0,((FH8/220)*('Ho Ex'!$C$8+$AS$6))*M8)</f>
        <v>0</v>
      </c>
      <c r="AS8" s="364">
        <f>IF(OR(N8="",N8=0),0,((FH8/220*('DB Func'!GD3+Lanc!$AS$6))*('Ho Ex'!$I$8+$AS$6))*(N8/52.5*60))</f>
        <v>0</v>
      </c>
      <c r="AT8" s="364">
        <f>IF(OR(M8="",M8=0),0,((FH8/220)*('Ho Ex'!$J$8+$AS$6))*O8)</f>
        <v>0</v>
      </c>
      <c r="AU8" s="364">
        <f>IF(OR(M8="",M8=0),0,((FH8/220)*('Ho Ex'!I11+$AS$6))*P8)</f>
        <v>0</v>
      </c>
      <c r="AV8" s="364">
        <f>IF(OR(M8="",M8=0),0,((FH8/220)*('Ho Ex'!C11+$AS$6))*Q8)</f>
        <v>0</v>
      </c>
      <c r="AW8" s="364">
        <f ca="1">FH8*'DB Func'!BN3</f>
        <v>0</v>
      </c>
      <c r="AX8" s="364">
        <f ca="1">FH8*'DB Func'!BO3</f>
        <v>0</v>
      </c>
      <c r="AY8" s="364">
        <f ca="1">IF(FJ8=0,0,VLOOKUP(FJ8,'P Gerais'!$D$39:$G$41,3,TRUE)*Func!$F$68)</f>
        <v>0</v>
      </c>
      <c r="AZ8" s="364">
        <f>SUM(AR8:AV8)</f>
        <v>0</v>
      </c>
      <c r="BA8" s="364">
        <f ca="1">((FH8-FJ8-FI8+AZ8+AQ8+SUM(Z8:AA8)+SUM(AW8:AX8)+AK8)*IF('DB Func'!GG3="ok",'DB Func'!GD3,0))+(FH8-FJ8-FI8+AZ8+AQ8+SUM(Z8:AA8)+SUM(AW8:AX8))+AK8</f>
        <v>0</v>
      </c>
      <c r="BB8" s="385">
        <f ca="1">VLOOKUP(BA8,'P Gerais'!$D$22:$G$25,3,TRUE)</f>
        <v>0.08</v>
      </c>
      <c r="BC8" s="364">
        <f ca="1">IF(BA8&lt;'P Gerais'!$D$25,BA8*BB8,Lanc!BB8)</f>
        <v>0</v>
      </c>
      <c r="BD8" s="364">
        <f ca="1">BA8-BC8-('DB Func'!GB3*'P Gerais'!$D$35)</f>
        <v>0</v>
      </c>
      <c r="BE8" s="386">
        <f ca="1">VLOOKUP(BD8,'P Gerais'!$D$29:$F$33,3,TRUE)</f>
        <v>0</v>
      </c>
      <c r="BF8" s="364">
        <f ca="1">(BD8*BE8/100%)-BG8</f>
        <v>0</v>
      </c>
      <c r="BG8" s="364">
        <f ca="1">VLOOKUP(BD8,'P Gerais'!$D$29:$G$33,4,TRUE)</f>
        <v>0</v>
      </c>
      <c r="BH8" s="364">
        <f ca="1">BA8-BC8-BG8</f>
        <v>0</v>
      </c>
      <c r="BI8" s="364">
        <f t="shared" ref="BI8" ca="1" si="1">BH8-SUM(R8:Y8)-SUM(AD8:AF8)</f>
        <v>0</v>
      </c>
      <c r="BJ8" s="362">
        <f ca="1">'DB Func'!G3</f>
        <v>0</v>
      </c>
      <c r="BK8" s="362">
        <f ca="1">'DB Func'!FW3</f>
        <v>0</v>
      </c>
      <c r="BL8" s="364">
        <f ca="1">D8*'P Gerais'!$D$13</f>
        <v>0</v>
      </c>
      <c r="BM8" s="364">
        <f ca="1">D8*'P Gerais'!$D$14</f>
        <v>0</v>
      </c>
      <c r="BN8" s="364">
        <f ca="1">D8*'P Gerais'!$D$16</f>
        <v>0</v>
      </c>
      <c r="BO8" s="364">
        <f ca="1">D8*'P Gerais'!$D$17</f>
        <v>0</v>
      </c>
      <c r="BP8" s="364">
        <f ca="1">D8*'P Gerais'!$D$18</f>
        <v>0</v>
      </c>
      <c r="BQ8" s="385">
        <f ca="1">VLOOKUP(D8,'P Gerais'!$D$22:$G$24,3,TRUE)</f>
        <v>0.08</v>
      </c>
      <c r="BR8" s="385">
        <f ca="1">VLOOKUP(D8,'P Gerais'!$D$29:$G$33,3,TRUE)</f>
        <v>0</v>
      </c>
      <c r="BS8" s="385">
        <f ca="1">'DB Func'!BN3</f>
        <v>0</v>
      </c>
      <c r="BT8" s="385">
        <f ca="1">'DB Func'!BO3</f>
        <v>0</v>
      </c>
      <c r="BU8" s="385">
        <f ca="1">'DB Func'!FX3</f>
        <v>0</v>
      </c>
      <c r="BV8" s="364">
        <f ca="1">(D8+AZ8+AX8+AW8+Z8+AA8-AB8-AD8-AE8-AF8)-BB8</f>
        <v>-0.08</v>
      </c>
      <c r="BW8" s="364">
        <f ca="1">BV8-'DB Func'!GC3</f>
        <v>-0.08</v>
      </c>
      <c r="BX8" s="362">
        <f ca="1">IFERROR(VLOOKUP(BW8,'P Gerais'!$D$29:$G$33,3,TRUE)*BW8,0)</f>
        <v>0</v>
      </c>
      <c r="BY8" s="364">
        <f ca="1">IFERROR(BX8-VLOOKUP(BW8,'P Gerais'!$D$29:$H$33,4,TRUE),0)</f>
        <v>0</v>
      </c>
      <c r="BZ8" s="364">
        <f ca="1">D8*'DB Func'!GD3</f>
        <v>0</v>
      </c>
      <c r="CB8" s="364">
        <f ca="1">D8</f>
        <v>0</v>
      </c>
      <c r="CC8" s="364">
        <f>AZ8</f>
        <v>0</v>
      </c>
      <c r="CD8" s="364">
        <f t="shared" ref="CD8" si="2">Z8+AA8</f>
        <v>0</v>
      </c>
      <c r="CF8" s="362" t="str">
        <f ca="1">IF(CG8&gt;1,"sim","não")</f>
        <v>não</v>
      </c>
      <c r="CG8" s="362">
        <f ca="1">IF($CH$8=1,DAY('DB Func'!C3),0)</f>
        <v>0</v>
      </c>
      <c r="CH8" s="362">
        <f ca="1">IF(CI8=0,0,MONTH('DB Func'!C3))</f>
        <v>0</v>
      </c>
      <c r="CI8" s="362">
        <f ca="1">IF('P Gerais'!D6=YEAR('DB Func'!C3),YEAR('DB Func'!C3),0)</f>
        <v>0</v>
      </c>
      <c r="CJ8" s="371">
        <v>31</v>
      </c>
      <c r="CK8" s="363"/>
      <c r="CL8" s="362" t="str">
        <f ca="1">IF(ISERROR(HLOOKUP(CL6,$DR$7:$DX8,$DY8,FALSE)),"N",HLOOKUP(CL6,$DR$7:$DX8,$DY8,FALSE))</f>
        <v>N</v>
      </c>
      <c r="CM8" s="362" t="str">
        <f ca="1">IF(ISERROR(HLOOKUP(CM6,$DR$7:$DX8,$DY8,FALSE)),"N",HLOOKUP(CM6,$DR$7:$DX8,$DY8,FALSE))</f>
        <v>N</v>
      </c>
      <c r="CN8" s="362" t="str">
        <f ca="1">IF(ISERROR(HLOOKUP(CN6,$DR$7:$DX8,$DY8,FALSE)),"N",HLOOKUP(CN6,$DR$7:$DX8,$DY8,FALSE))</f>
        <v>N</v>
      </c>
      <c r="CO8" s="362" t="str">
        <f ca="1">IF(ISERROR(HLOOKUP(CO6,$DR$7:$DX8,$DY8,FALSE)),"N",HLOOKUP(CO6,$DR$7:$DX8,$DY8,FALSE))</f>
        <v>N</v>
      </c>
      <c r="CP8" s="362" t="str">
        <f ca="1">IF(ISERROR(HLOOKUP(CP6,$DR$7:$DX8,$DY8,FALSE)),"N",HLOOKUP(CP6,$DR$7:$DX8,$DY8,FALSE))</f>
        <v>N</v>
      </c>
      <c r="CQ8" s="362" t="str">
        <f>IF(ISERROR(HLOOKUP(CQ6,$DR$7:$DX8,$DY8,FALSE)),"N",HLOOKUP(CQ6,$DR$7:$DX8,$DY8,FALSE))</f>
        <v>N</v>
      </c>
      <c r="CR8" s="362" t="str">
        <f ca="1">IF(ISERROR(HLOOKUP(CR6,$DR$7:$DX8,$DY8,FALSE)),"N",HLOOKUP(CR6,$DR$7:$DX8,$DY8,FALSE))</f>
        <v>N</v>
      </c>
      <c r="CS8" s="362" t="str">
        <f ca="1">IF(ISERROR(HLOOKUP(CS6,$DR$7:$DX8,$DY8,FALSE)),"N",HLOOKUP(CS6,$DR$7:$DX8,$DY8,FALSE))</f>
        <v>N</v>
      </c>
      <c r="CT8" s="362" t="str">
        <f ca="1">IF(ISERROR(HLOOKUP(CT6,$DR$7:$DX8,$DY8,FALSE)),"N",HLOOKUP(CT6,$DR$7:$DX8,$DY8,FALSE))</f>
        <v>N</v>
      </c>
      <c r="CU8" s="362" t="str">
        <f ca="1">IF(ISERROR(HLOOKUP(CU6,$DR$7:$DX8,$DY8,FALSE)),"N",HLOOKUP(CU6,$DR$7:$DX8,$DY8,FALSE))</f>
        <v>N</v>
      </c>
      <c r="CV8" s="362" t="str">
        <f ca="1">IF(ISERROR(HLOOKUP(CV6,$DR$7:$DX8,$DY8,FALSE)),"N",HLOOKUP(CV6,$DR$7:$DX8,$DY8,FALSE))</f>
        <v>N</v>
      </c>
      <c r="CW8" s="362" t="str">
        <f ca="1">IF(ISERROR(HLOOKUP(CW6,$DR$7:$DX8,$DY8,FALSE)),"N",HLOOKUP(CW6,$DR$7:$DX8,$DY8,FALSE))</f>
        <v>N</v>
      </c>
      <c r="CX8" s="362" t="str">
        <f>IF(ISERROR(HLOOKUP(CX6,$DR$7:$DX8,$DY8,FALSE)),"N",HLOOKUP(CX6,$DR$7:$DX8,$DY8,FALSE))</f>
        <v>N</v>
      </c>
      <c r="CY8" s="362" t="str">
        <f ca="1">IF(ISERROR(HLOOKUP(CY6,$DR$7:$DX8,$DY8,FALSE)),"N",HLOOKUP(CY6,$DR$7:$DX8,$DY8,FALSE))</f>
        <v>N</v>
      </c>
      <c r="CZ8" s="362" t="str">
        <f ca="1">IF(ISERROR(HLOOKUP(CZ6,$DR$7:$DX8,$DY8,FALSE)),"N",HLOOKUP(CZ6,$DR$7:$DX8,$DY8,FALSE))</f>
        <v>N</v>
      </c>
      <c r="DA8" s="362" t="str">
        <f ca="1">IF(ISERROR(HLOOKUP(DA6,$DR$7:$DX8,$DY8,FALSE)),"N",HLOOKUP(DA6,$DR$7:$DX8,$DY8,FALSE))</f>
        <v>N</v>
      </c>
      <c r="DB8" s="362" t="str">
        <f ca="1">IF(ISERROR(HLOOKUP(DB6,$DR$7:$DX8,$DY8,FALSE)),"N",HLOOKUP(DB6,$DR$7:$DX8,$DY8,FALSE))</f>
        <v>N</v>
      </c>
      <c r="DC8" s="362" t="str">
        <f ca="1">IF(ISERROR(HLOOKUP(DC6,$DR$7:$DX8,$DY8,FALSE)),"N",HLOOKUP(DC6,$DR$7:$DX8,$DY8,FALSE))</f>
        <v>N</v>
      </c>
      <c r="DD8" s="362" t="str">
        <f ca="1">IF(ISERROR(HLOOKUP(DD6,$DR$7:$DX8,$DY8,FALSE)),"N",HLOOKUP(DD6,$DR$7:$DX8,$DY8,FALSE))</f>
        <v>N</v>
      </c>
      <c r="DE8" s="362" t="str">
        <f>IF(ISERROR(HLOOKUP(DE6,$DR$7:$DX8,$DY8,FALSE)),"N",HLOOKUP(DE6,$DR$7:$DX8,$DY8,FALSE))</f>
        <v>N</v>
      </c>
      <c r="DF8" s="362" t="str">
        <f ca="1">IF(ISERROR(HLOOKUP(DF6,$DR$7:$DX8,$DY8,FALSE)),"N",HLOOKUP(DF6,$DR$7:$DX8,$DY8,FALSE))</f>
        <v>N</v>
      </c>
      <c r="DG8" s="362" t="str">
        <f ca="1">IF(ISERROR(HLOOKUP(DG6,$DR$7:$DX8,$DY8,FALSE)),"N",HLOOKUP(DG6,$DR$7:$DX8,$DY8,FALSE))</f>
        <v>N</v>
      </c>
      <c r="DH8" s="362" t="str">
        <f ca="1">IF(ISERROR(HLOOKUP(DH6,$DR$7:$DX8,$DY8,FALSE)),"N",HLOOKUP(DH6,$DR$7:$DX8,$DY8,FALSE))</f>
        <v>N</v>
      </c>
      <c r="DI8" s="362" t="str">
        <f ca="1">IF(ISERROR(HLOOKUP(DI6,$DR$7:$DX8,$DY8,FALSE)),"N",HLOOKUP(DI6,$DR$7:$DX8,$DY8,FALSE))</f>
        <v>N</v>
      </c>
      <c r="DJ8" s="362" t="str">
        <f ca="1">IF(ISERROR(HLOOKUP(DJ6,$DR$7:$DX8,$DY8,FALSE)),"N",HLOOKUP(DJ6,$DR$7:$DX8,$DY8,FALSE))</f>
        <v>N</v>
      </c>
      <c r="DK8" s="362" t="str">
        <f ca="1">IF(ISERROR(HLOOKUP(DK6,$DR$7:$DX8,$DY8,FALSE)),"N",HLOOKUP(DK6,$DR$7:$DX8,$DY8,FALSE))</f>
        <v>N</v>
      </c>
      <c r="DL8" s="362" t="str">
        <f>IF(ISERROR(HLOOKUP(DL6,$DR$7:$DX8,$DY8,FALSE)),"N",HLOOKUP(DL6,$DR$7:$DX8,$DY8,FALSE))</f>
        <v>N</v>
      </c>
      <c r="DM8" s="362" t="str">
        <f ca="1">IF(ISERROR(HLOOKUP(DM6,$DR$7:$DX8,$DY8,FALSE)),"N",HLOOKUP(DM6,$DR$7:$DX8,$DY8,FALSE))</f>
        <v>N</v>
      </c>
      <c r="DN8" s="362" t="str">
        <f ca="1">IF(ISERROR(HLOOKUP(DN6,$DR$7:$DX8,$DY8,FALSE)),"N",HLOOKUP(DN6,$DR$7:$DX8,$DY8,FALSE))</f>
        <v>N</v>
      </c>
      <c r="DO8" s="362" t="str">
        <f ca="1">IF(ISERROR(HLOOKUP(DO6,$DR$7:$DX8,$DY8,FALSE)),"N",HLOOKUP(DO6,$DR$7:$DX8,$DY8,FALSE))</f>
        <v>N</v>
      </c>
      <c r="DP8" s="362">
        <f t="shared" ref="DP8" ca="1" si="3">COUNTIF(CL8:DO8,"S")</f>
        <v>0</v>
      </c>
      <c r="DQ8" s="362">
        <f t="shared" ref="DQ8" ca="1" si="4">COUNTIF(CL8:DO8,"n")</f>
        <v>30</v>
      </c>
      <c r="DR8" s="362" t="str">
        <f ca="1">IF('DB Func'!M3&gt;0,"S","N")</f>
        <v>N</v>
      </c>
      <c r="DS8" s="362" t="str">
        <f ca="1">IF('DB Func'!R3&gt;0,"S","N")</f>
        <v>N</v>
      </c>
      <c r="DT8" s="362" t="str">
        <f ca="1">IF('DB Func'!W3&gt;0,"S","N")</f>
        <v>N</v>
      </c>
      <c r="DU8" s="362" t="str">
        <f ca="1">IF('DB Func'!AB3&gt;0,"S","N")</f>
        <v>N</v>
      </c>
      <c r="DV8" s="362" t="str">
        <f ca="1">IF('DB Func'!AG3&gt;0,"S","N")</f>
        <v>N</v>
      </c>
      <c r="DW8" s="362" t="str">
        <f ca="1">IF('DB Func'!AL3&gt;0,"S","N")</f>
        <v>N</v>
      </c>
      <c r="DX8" s="362" t="str">
        <f ca="1">IF('DB Func'!AQ3&gt;0,"S","N")</f>
        <v>N</v>
      </c>
      <c r="DY8" s="362">
        <v>2</v>
      </c>
      <c r="DZ8" s="369">
        <f ca="1">'DB Func'!C3</f>
        <v>0</v>
      </c>
      <c r="EA8" s="362" t="str">
        <f ca="1">IF(DAY($DZ8)&gt;EA$7,"n","s")</f>
        <v>s</v>
      </c>
      <c r="EB8" s="362" t="str">
        <f t="shared" ref="EB8:FD9" ca="1" si="5">IF(DAY($DZ8)&gt;EB$7,"n","s")</f>
        <v>s</v>
      </c>
      <c r="EC8" s="362" t="str">
        <f t="shared" ca="1" si="5"/>
        <v>s</v>
      </c>
      <c r="ED8" s="362" t="str">
        <f t="shared" ca="1" si="5"/>
        <v>s</v>
      </c>
      <c r="EE8" s="362" t="str">
        <f t="shared" ca="1" si="5"/>
        <v>s</v>
      </c>
      <c r="EF8" s="362" t="str">
        <f t="shared" ca="1" si="5"/>
        <v>s</v>
      </c>
      <c r="EG8" s="362" t="str">
        <f t="shared" ca="1" si="5"/>
        <v>s</v>
      </c>
      <c r="EH8" s="362" t="str">
        <f t="shared" ca="1" si="5"/>
        <v>s</v>
      </c>
      <c r="EI8" s="362" t="str">
        <f t="shared" ca="1" si="5"/>
        <v>s</v>
      </c>
      <c r="EJ8" s="362" t="str">
        <f t="shared" ca="1" si="5"/>
        <v>s</v>
      </c>
      <c r="EK8" s="362" t="str">
        <f t="shared" ca="1" si="5"/>
        <v>s</v>
      </c>
      <c r="EL8" s="362" t="str">
        <f t="shared" ca="1" si="5"/>
        <v>s</v>
      </c>
      <c r="EM8" s="362" t="str">
        <f t="shared" ca="1" si="5"/>
        <v>s</v>
      </c>
      <c r="EN8" s="362" t="str">
        <f t="shared" ca="1" si="5"/>
        <v>s</v>
      </c>
      <c r="EO8" s="362" t="str">
        <f t="shared" ca="1" si="5"/>
        <v>s</v>
      </c>
      <c r="EP8" s="362" t="str">
        <f t="shared" ca="1" si="5"/>
        <v>s</v>
      </c>
      <c r="EQ8" s="362" t="str">
        <f t="shared" ca="1" si="5"/>
        <v>s</v>
      </c>
      <c r="ER8" s="362" t="str">
        <f t="shared" ca="1" si="5"/>
        <v>s</v>
      </c>
      <c r="ES8" s="362" t="str">
        <f t="shared" ca="1" si="5"/>
        <v>s</v>
      </c>
      <c r="ET8" s="362" t="str">
        <f t="shared" ca="1" si="5"/>
        <v>s</v>
      </c>
      <c r="EU8" s="362" t="str">
        <f ca="1">IF(DAY($DZ8)&gt;EU$7,"n","s")</f>
        <v>s</v>
      </c>
      <c r="EV8" s="362" t="str">
        <f t="shared" ca="1" si="5"/>
        <v>s</v>
      </c>
      <c r="EW8" s="362" t="str">
        <f t="shared" ca="1" si="5"/>
        <v>s</v>
      </c>
      <c r="EX8" s="362" t="str">
        <f t="shared" ca="1" si="5"/>
        <v>s</v>
      </c>
      <c r="EY8" s="362" t="str">
        <f t="shared" ca="1" si="5"/>
        <v>s</v>
      </c>
      <c r="EZ8" s="362" t="str">
        <f t="shared" ca="1" si="5"/>
        <v>s</v>
      </c>
      <c r="FA8" s="362" t="str">
        <f t="shared" ca="1" si="5"/>
        <v>s</v>
      </c>
      <c r="FB8" s="362" t="str">
        <f t="shared" ca="1" si="5"/>
        <v>s</v>
      </c>
      <c r="FC8" s="362" t="str">
        <f t="shared" ca="1" si="5"/>
        <v>s</v>
      </c>
      <c r="FD8" s="362" t="str">
        <f t="shared" ca="1" si="5"/>
        <v>s</v>
      </c>
      <c r="FE8" s="362">
        <f t="shared" ref="FE8" ca="1" si="6">COUNTIF(EA8:FD8,"s")</f>
        <v>30</v>
      </c>
      <c r="FF8" s="362">
        <f ca="1">COUNTIFS(OFFSET(DO8,0,0,,-(FE8)),"S")</f>
        <v>0</v>
      </c>
      <c r="FG8" s="362" t="str">
        <f ca="1">IF(AND(YEAR(DZ8)='P Gerais'!D6,MONTH(Lanc!EA8)=6,DAY(Lanc!EA8)&gt;1),"S","N")</f>
        <v>N</v>
      </c>
      <c r="FH8" s="364">
        <f ca="1">IF(FG8="s",(D8/30)*FE8,D8)</f>
        <v>0</v>
      </c>
      <c r="FI8" s="364">
        <f t="shared" ref="FI8" si="7">IF(OR(AB8="",AB8=0),0,(FH8/220)*AB8)</f>
        <v>0</v>
      </c>
      <c r="FJ8" s="387">
        <f ca="1">(D8/30)*AC8</f>
        <v>0</v>
      </c>
      <c r="FP8" s="363">
        <f ca="1">((FH8-FJ8-FI8+AZ8+AQ8+SUM(Z8:AA8)+SUM(AW8:AX8)+AK8)*IF('DB Func'!GG3="ok",'DB Func'!GD3,0))</f>
        <v>0</v>
      </c>
      <c r="FQ8" s="388">
        <f>'P Gerais'!D18</f>
        <v>0.08</v>
      </c>
      <c r="FR8" s="389">
        <f ca="1">$FQ$8*BA8</f>
        <v>0</v>
      </c>
      <c r="GV8" s="164"/>
      <c r="GW8" s="164"/>
      <c r="GX8" s="164"/>
      <c r="GY8" s="164"/>
      <c r="GZ8" s="164"/>
      <c r="HA8" s="164"/>
      <c r="HB8" s="164"/>
      <c r="HC8" s="164"/>
    </row>
    <row r="9" spans="1:211" ht="30" customHeight="1" thickTop="1" thickBot="1">
      <c r="C9" s="390" t="str">
        <f ca="1">IF('DB Func'!B4="Funcionário 2","",'DB Func'!B4)</f>
        <v/>
      </c>
      <c r="D9" s="391">
        <f ca="1">'DB Func'!CI4</f>
        <v>0</v>
      </c>
      <c r="E9" s="382" t="str">
        <f ca="1">IF(C9="","-",IF(OR(terceiro!E9="jUN",terceiro!F9="jUN"),"Sim","Não"))</f>
        <v>-</v>
      </c>
      <c r="F9" s="383" t="str">
        <f ca="1">IF(C9="","-",IF(OR(Ferias!E9="jUN",Ferias!F9="jUN"),"Sim","Não"))</f>
        <v>-</v>
      </c>
      <c r="G9" s="383">
        <f ca="1">IF(C9="",0,IF(F9="Sim",IF(Ferias!E9="JUN",Ferias!I9,Ferias!J9),0))</f>
        <v>0</v>
      </c>
      <c r="H9" s="185"/>
      <c r="I9" s="185"/>
      <c r="J9" s="398">
        <f t="shared" ref="J9:J37" ca="1" si="8">IF(FG9="S",FF9,DP9)-K9-G9-I9</f>
        <v>0</v>
      </c>
      <c r="K9" s="152"/>
      <c r="L9" s="151"/>
      <c r="M9" s="189"/>
      <c r="N9" s="153"/>
      <c r="O9" s="48"/>
      <c r="P9" s="48"/>
      <c r="Q9" s="48"/>
      <c r="R9" s="49"/>
      <c r="S9" s="49"/>
      <c r="T9" s="49"/>
      <c r="U9" s="49"/>
      <c r="V9" s="49"/>
      <c r="W9" s="49"/>
      <c r="X9" s="49"/>
      <c r="Y9" s="49"/>
      <c r="Z9" s="49"/>
      <c r="AA9" s="49"/>
      <c r="AB9" s="48"/>
      <c r="AC9" s="48"/>
      <c r="AD9" s="49"/>
      <c r="AE9" s="49"/>
      <c r="AF9" s="314"/>
      <c r="AH9" s="400">
        <f ca="1">IF(AND('DB Func'!GE4="Maio",'DB Func'!BQ4="2 Parcelas"),(('auxiliar 13 sal'!H5/12*'DB Func'!GF4+AVERAGE('auxiliar 13 sal'!Q5:AB5)+AVERAGE('auxiliar 13 sal'!AE5:AP5)+'auxiliar 13 sal'!H5*'DB Func'!BN4+'auxiliar 13 sal'!H5*'DB Func'!BO4)/2),IF('DB Func'!GE4="Junho",IF('DB Func'!BQ4="Parcela Única",('auxiliar 13 sal'!H5/12*'DB Func'!GF4)+AVERAGE('auxiliar 13 sal'!Q5:AB5)+AVERAGE('auxiliar 13 sal'!AE5:AP5)+('auxiliar 13 sal'!H5*'DB Func'!BN4)+('auxiliar 13 sal'!H5*'DB Func'!BO4),IF('DB Func'!BQ4="2 Parcelas",(('auxiliar 13 sal'!H5/12*'DB Func'!GF4+AVERAGE('auxiliar 13 sal'!Q5:AB5)+AVERAGE('auxiliar 13 sal'!AE5:AP5)+'auxiliar 13 sal'!H5*'DB Func'!BN4+'auxiliar 13 sal'!H5*'DB Func'!BO4)/2))),0))</f>
        <v>0</v>
      </c>
      <c r="AK9" s="364">
        <f t="shared" ref="AK9:AK37" ca="1" si="9">(FH9/30*2)*L9</f>
        <v>0</v>
      </c>
      <c r="AL9" s="364">
        <f t="shared" ref="AL9:AL37" ca="1" si="10">IFERROR((M9/J9)*((IF(FG9="S",FE9-FF9+K9,DQ9+K9))*AR9),0)</f>
        <v>0</v>
      </c>
      <c r="AM9" s="364">
        <f t="shared" ref="AM9:AM37" ca="1" si="11">IFERROR((N9/J9)*((IF(FG9="S",FE9-FF9+K9,DQ9+K9))*AS9),0)</f>
        <v>0</v>
      </c>
      <c r="AN9" s="364">
        <f t="shared" ref="AN9:AN37" ca="1" si="12">IFERROR((O9/J9)*((IF(FG9="S",FE9-FF9+K9,DQ9+K9))*AT9),0)</f>
        <v>0</v>
      </c>
      <c r="AO9" s="364">
        <f t="shared" ref="AO9:AO37" ca="1" si="13">IFERROR((P9/J9)*((IF(FG9="S",FE9-FF9+K9,DQ9+K9))*AU9),0)</f>
        <v>0</v>
      </c>
      <c r="AP9" s="364">
        <f t="shared" ref="AP9:AP37" ca="1" si="14">IFERROR((Q9/J9)*((IF(FG9="S",FE9-FF9+K9,DQ9+K9))*AV9),0)</f>
        <v>0</v>
      </c>
      <c r="AQ9" s="364">
        <f t="shared" ref="AQ9:AQ37" ca="1" si="15">SUM(AL9:AP9)</f>
        <v>0</v>
      </c>
      <c r="AR9" s="364">
        <f>IF(OR(M9="",M9=0),0,((FH9/220)*('Ho Ex'!$C$8+$AS$6))*M9)</f>
        <v>0</v>
      </c>
      <c r="AS9" s="364">
        <f>IF(OR(N9="",N9=0),0,((FH9/220*('DB Func'!GD4+Lanc!$AS$6))*('Ho Ex'!$I$8+$AS$6))*(N9/52.5*60))</f>
        <v>0</v>
      </c>
      <c r="AT9" s="364">
        <f>IF(OR(M9="",M9=0),0,((FH9/220)*('Ho Ex'!$J$8+$AS$6))*O9)</f>
        <v>0</v>
      </c>
      <c r="AU9" s="364">
        <f>IF(OR(M9="",M9=0),0,((FH9/220)*('Ho Ex'!I12+$AS$6))*P9)</f>
        <v>0</v>
      </c>
      <c r="AV9" s="364">
        <f>IF(OR(M9="",M9=0),0,((FH9/220)*('Ho Ex'!C12+$AS$6))*Q9)</f>
        <v>0</v>
      </c>
      <c r="AW9" s="364">
        <f ca="1">FH9*'DB Func'!BN4</f>
        <v>0</v>
      </c>
      <c r="AX9" s="364">
        <f ca="1">FH9*'DB Func'!BO4</f>
        <v>0</v>
      </c>
      <c r="AY9" s="364">
        <f ca="1">IF(FJ9=0,0,VLOOKUP(FJ9,'P Gerais'!$D$39:$G$41,3,TRUE)*Func2!$F$68)</f>
        <v>0</v>
      </c>
      <c r="AZ9" s="364">
        <f t="shared" ref="AZ9:AZ37" si="16">SUM(AR9:AV9)</f>
        <v>0</v>
      </c>
      <c r="BA9" s="364">
        <f ca="1">((FH9-FJ9-FI9+AZ9+AQ9+SUM(Z9:AA9)+SUM(AW9:AX9)+AK9)*IF('DB Func'!GG4="ok",'DB Func'!GD4,0))+(FH9-FJ9-FI9+AZ9+AQ9+SUM(Z9:AA9)+SUM(AW9:AX9))+AK9</f>
        <v>0</v>
      </c>
      <c r="BB9" s="385">
        <f ca="1">VLOOKUP(BA9,'P Gerais'!$D$22:$G$25,3,TRUE)</f>
        <v>0.08</v>
      </c>
      <c r="BC9" s="364">
        <f ca="1">IF(BA9&lt;'P Gerais'!$D$25,BA9*BB9,Lanc!BB9)</f>
        <v>0</v>
      </c>
      <c r="BD9" s="364">
        <f ca="1">BA9-BC9-('DB Func'!GB4*'P Gerais'!$D$35)</f>
        <v>0</v>
      </c>
      <c r="BE9" s="386">
        <f ca="1">VLOOKUP(BD9,'P Gerais'!$D$29:$F$33,3,TRUE)</f>
        <v>0</v>
      </c>
      <c r="BF9" s="364">
        <f t="shared" ref="BF9:BF37" ca="1" si="17">(BD9*BE9/100%)-BG9</f>
        <v>0</v>
      </c>
      <c r="BG9" s="364">
        <f ca="1">VLOOKUP(BD9,'P Gerais'!$D$29:$G$33,4,TRUE)</f>
        <v>0</v>
      </c>
      <c r="BH9" s="364">
        <f t="shared" ref="BH9:BH37" ca="1" si="18">BA9-BC9-BG9</f>
        <v>0</v>
      </c>
      <c r="BI9" s="364">
        <f t="shared" ref="BI9:BI37" ca="1" si="19">BH9-SUM(R9:Y9)-SUM(AD9:AF9)</f>
        <v>0</v>
      </c>
      <c r="BJ9" s="362">
        <f ca="1">'DB Func'!G4</f>
        <v>0</v>
      </c>
      <c r="BK9" s="362">
        <f ca="1">'DB Func'!FW4</f>
        <v>0</v>
      </c>
      <c r="BL9" s="364">
        <f ca="1">D9*'P Gerais'!$D$13</f>
        <v>0</v>
      </c>
      <c r="BM9" s="364">
        <f ca="1">D9*'P Gerais'!$D$14</f>
        <v>0</v>
      </c>
      <c r="BN9" s="364">
        <f ca="1">D9*'P Gerais'!$D$16</f>
        <v>0</v>
      </c>
      <c r="BO9" s="364">
        <f ca="1">D9*'P Gerais'!$D$17</f>
        <v>0</v>
      </c>
      <c r="BP9" s="364">
        <f ca="1">D9*'P Gerais'!$D$18</f>
        <v>0</v>
      </c>
      <c r="BQ9" s="385">
        <f ca="1">VLOOKUP(D9,'P Gerais'!$D$22:$G$24,3,TRUE)</f>
        <v>0.08</v>
      </c>
      <c r="BR9" s="385">
        <f ca="1">VLOOKUP(D9,'P Gerais'!$D$29:$G$33,3,TRUE)</f>
        <v>0</v>
      </c>
      <c r="BS9" s="385">
        <f ca="1">'DB Func'!BN4</f>
        <v>0</v>
      </c>
      <c r="BT9" s="385">
        <f ca="1">'DB Func'!BO4</f>
        <v>0</v>
      </c>
      <c r="BU9" s="385">
        <f ca="1">'DB Func'!FX4</f>
        <v>0</v>
      </c>
      <c r="BV9" s="364">
        <f t="shared" ref="BV9:BV37" ca="1" si="20">(D9+AZ9+AX9+AW9+Z9+AA9-AB9-AD9-AE9-AF9)-BB9</f>
        <v>-0.08</v>
      </c>
      <c r="BW9" s="364">
        <f ca="1">BV9-'DB Func'!GC4</f>
        <v>-0.08</v>
      </c>
      <c r="BX9" s="362">
        <f ca="1">IFERROR(VLOOKUP(BW9,'P Gerais'!$D$29:$G$33,3,TRUE)*BW9,0)</f>
        <v>0</v>
      </c>
      <c r="BY9" s="364">
        <f ca="1">IFERROR(BX9-VLOOKUP(BW9,'P Gerais'!$D$29:$H$33,4,TRUE),0)</f>
        <v>0</v>
      </c>
      <c r="BZ9" s="364">
        <f ca="1">D9*'DB Func'!GD4</f>
        <v>0</v>
      </c>
      <c r="CB9" s="364">
        <f t="shared" ref="CB9:CB37" ca="1" si="21">D9</f>
        <v>0</v>
      </c>
      <c r="CC9" s="364">
        <f t="shared" ref="CC9:CC37" si="22">AZ9</f>
        <v>0</v>
      </c>
      <c r="CD9" s="364">
        <f t="shared" ref="CD9:CD37" si="23">Z9+AA9</f>
        <v>0</v>
      </c>
      <c r="CF9" s="362" t="str">
        <f t="shared" ref="CF9:CF37" ca="1" si="24">IF(CG9&gt;1,"sim","não")</f>
        <v>não</v>
      </c>
      <c r="CG9" s="362">
        <f ca="1">IF($CH$8=1,DAY('DB Func'!C4),0)</f>
        <v>0</v>
      </c>
      <c r="CH9" s="362">
        <f ca="1">IF(CI9=0,0,MONTH('DB Func'!C4))</f>
        <v>0</v>
      </c>
      <c r="CI9" s="362">
        <f ca="1">IF('P Gerais'!D7=YEAR('DB Func'!C4),YEAR('DB Func'!C4),0)</f>
        <v>0</v>
      </c>
      <c r="CJ9" s="371">
        <v>32</v>
      </c>
      <c r="CK9" s="363"/>
      <c r="CL9" s="362" t="str">
        <f>IF(ISERROR(HLOOKUP(CL7,$DR$7:$DX9,$DY9,FALSE)),"N",HLOOKUP(CL7,$DR$7:$DX9,$DY9,FALSE))</f>
        <v>N</v>
      </c>
      <c r="CM9" s="362" t="str">
        <f>IF(ISERROR(HLOOKUP(CM7,$DR$7:$DX9,$DY9,FALSE)),"N",HLOOKUP(CM7,$DR$7:$DX9,$DY9,FALSE))</f>
        <v>N</v>
      </c>
      <c r="CN9" s="362" t="str">
        <f>IF(ISERROR(HLOOKUP(CN7,$DR$7:$DX9,$DY9,FALSE)),"N",HLOOKUP(CN7,$DR$7:$DX9,$DY9,FALSE))</f>
        <v>N</v>
      </c>
      <c r="CO9" s="362" t="str">
        <f>IF(ISERROR(HLOOKUP(CO7,$DR$7:$DX9,$DY9,FALSE)),"N",HLOOKUP(CO7,$DR$7:$DX9,$DY9,FALSE))</f>
        <v>N</v>
      </c>
      <c r="CP9" s="362" t="str">
        <f>IF(ISERROR(HLOOKUP(CP7,$DR$7:$DX9,$DY9,FALSE)),"N",HLOOKUP(CP7,$DR$7:$DX9,$DY9,FALSE))</f>
        <v>N</v>
      </c>
      <c r="CQ9" s="362" t="str">
        <f>IF(ISERROR(HLOOKUP(CQ7,$DR$7:$DX9,$DY9,FALSE)),"N",HLOOKUP(CQ7,$DR$7:$DX9,$DY9,FALSE))</f>
        <v>N</v>
      </c>
      <c r="CR9" s="362" t="str">
        <f>IF(ISERROR(HLOOKUP(CR7,$DR$7:$DX9,$DY9,FALSE)),"N",HLOOKUP(CR7,$DR$7:$DX9,$DY9,FALSE))</f>
        <v>N</v>
      </c>
      <c r="CS9" s="362" t="str">
        <f>IF(ISERROR(HLOOKUP(CS7,$DR$7:$DX9,$DY9,FALSE)),"N",HLOOKUP(CS7,$DR$7:$DX9,$DY9,FALSE))</f>
        <v>N</v>
      </c>
      <c r="CT9" s="362" t="str">
        <f>IF(ISERROR(HLOOKUP(CT7,$DR$7:$DX9,$DY9,FALSE)),"N",HLOOKUP(CT7,$DR$7:$DX9,$DY9,FALSE))</f>
        <v>N</v>
      </c>
      <c r="CU9" s="362" t="str">
        <f>IF(ISERROR(HLOOKUP(CU7,$DR$7:$DX9,$DY9,FALSE)),"N",HLOOKUP(CU7,$DR$7:$DX9,$DY9,FALSE))</f>
        <v>N</v>
      </c>
      <c r="CV9" s="362" t="str">
        <f>IF(ISERROR(HLOOKUP(CV7,$DR$7:$DX9,$DY9,FALSE)),"N",HLOOKUP(CV7,$DR$7:$DX9,$DY9,FALSE))</f>
        <v>N</v>
      </c>
      <c r="CW9" s="362" t="str">
        <f>IF(ISERROR(HLOOKUP(CW7,$DR$7:$DX9,$DY9,FALSE)),"N",HLOOKUP(CW7,$DR$7:$DX9,$DY9,FALSE))</f>
        <v>N</v>
      </c>
      <c r="CX9" s="362" t="str">
        <f>IF(ISERROR(HLOOKUP(CX7,$DR$7:$DX9,$DY9,FALSE)),"N",HLOOKUP(CX7,$DR$7:$DX9,$DY9,FALSE))</f>
        <v>N</v>
      </c>
      <c r="CY9" s="362" t="str">
        <f>IF(ISERROR(HLOOKUP(CY7,$DR$7:$DX9,$DY9,FALSE)),"N",HLOOKUP(CY7,$DR$7:$DX9,$DY9,FALSE))</f>
        <v>N</v>
      </c>
      <c r="CZ9" s="362" t="str">
        <f>IF(ISERROR(HLOOKUP(CZ7,$DR$7:$DX9,$DY9,FALSE)),"N",HLOOKUP(CZ7,$DR$7:$DX9,$DY9,FALSE))</f>
        <v>N</v>
      </c>
      <c r="DA9" s="362" t="str">
        <f>IF(ISERROR(HLOOKUP(DA7,$DR$7:$DX9,$DY9,FALSE)),"N",HLOOKUP(DA7,$DR$7:$DX9,$DY9,FALSE))</f>
        <v>N</v>
      </c>
      <c r="DB9" s="362" t="str">
        <f>IF(ISERROR(HLOOKUP(DB7,$DR$7:$DX9,$DY9,FALSE)),"N",HLOOKUP(DB7,$DR$7:$DX9,$DY9,FALSE))</f>
        <v>N</v>
      </c>
      <c r="DC9" s="362" t="str">
        <f>IF(ISERROR(HLOOKUP(DC7,$DR$7:$DX9,$DY9,FALSE)),"N",HLOOKUP(DC7,$DR$7:$DX9,$DY9,FALSE))</f>
        <v>N</v>
      </c>
      <c r="DD9" s="362" t="str">
        <f>IF(ISERROR(HLOOKUP(DD7,$DR$7:$DX9,$DY9,FALSE)),"N",HLOOKUP(DD7,$DR$7:$DX9,$DY9,FALSE))</f>
        <v>N</v>
      </c>
      <c r="DE9" s="362" t="str">
        <f>IF(ISERROR(HLOOKUP(DE7,$DR$7:$DX9,$DY9,FALSE)),"N",HLOOKUP(DE7,$DR$7:$DX9,$DY9,FALSE))</f>
        <v>N</v>
      </c>
      <c r="DF9" s="362" t="str">
        <f>IF(ISERROR(HLOOKUP(DF7,$DR$7:$DX9,$DY9,FALSE)),"N",HLOOKUP(DF7,$DR$7:$DX9,$DY9,FALSE))</f>
        <v>N</v>
      </c>
      <c r="DG9" s="362" t="str">
        <f>IF(ISERROR(HLOOKUP(DG7,$DR$7:$DX9,$DY9,FALSE)),"N",HLOOKUP(DG7,$DR$7:$DX9,$DY9,FALSE))</f>
        <v>N</v>
      </c>
      <c r="DH9" s="362" t="str">
        <f>IF(ISERROR(HLOOKUP(DH7,$DR$7:$DX9,$DY9,FALSE)),"N",HLOOKUP(DH7,$DR$7:$DX9,$DY9,FALSE))</f>
        <v>N</v>
      </c>
      <c r="DI9" s="362" t="str">
        <f>IF(ISERROR(HLOOKUP(DI7,$DR$7:$DX9,$DY9,FALSE)),"N",HLOOKUP(DI7,$DR$7:$DX9,$DY9,FALSE))</f>
        <v>N</v>
      </c>
      <c r="DJ9" s="362" t="str">
        <f>IF(ISERROR(HLOOKUP(DJ7,$DR$7:$DX9,$DY9,FALSE)),"N",HLOOKUP(DJ7,$DR$7:$DX9,$DY9,FALSE))</f>
        <v>N</v>
      </c>
      <c r="DK9" s="362" t="str">
        <f>IF(ISERROR(HLOOKUP(DK7,$DR$7:$DX9,$DY9,FALSE)),"N",HLOOKUP(DK7,$DR$7:$DX9,$DY9,FALSE))</f>
        <v>N</v>
      </c>
      <c r="DL9" s="362" t="str">
        <f>IF(ISERROR(HLOOKUP(DL7,$DR$7:$DX9,$DY9,FALSE)),"N",HLOOKUP(DL7,$DR$7:$DX9,$DY9,FALSE))</f>
        <v>N</v>
      </c>
      <c r="DM9" s="362" t="str">
        <f>IF(ISERROR(HLOOKUP(DM7,$DR$7:$DX9,$DY9,FALSE)),"N",HLOOKUP(DM7,$DR$7:$DX9,$DY9,FALSE))</f>
        <v>N</v>
      </c>
      <c r="DN9" s="362" t="str">
        <f>IF(ISERROR(HLOOKUP(DN7,$DR$7:$DX9,$DY9,FALSE)),"N",HLOOKUP(DN7,$DR$7:$DX9,$DY9,FALSE))</f>
        <v>N</v>
      </c>
      <c r="DO9" s="362" t="str">
        <f>IF(ISERROR(HLOOKUP(DO7,$DR$7:$DX9,$DY9,FALSE)),"N",HLOOKUP(DO7,$DR$7:$DX9,$DY9,FALSE))</f>
        <v>N</v>
      </c>
      <c r="DP9" s="362">
        <f t="shared" ref="DP9:DP37" si="25">COUNTIF(CL9:DO9,"S")</f>
        <v>0</v>
      </c>
      <c r="DQ9" s="362">
        <f t="shared" ref="DQ9:DQ37" si="26">COUNTIF(CL9:DO9,"n")</f>
        <v>30</v>
      </c>
      <c r="DR9" s="362" t="str">
        <f>IF('DB Func'!M4&gt;0,"S","N")</f>
        <v>N</v>
      </c>
      <c r="DS9" s="362" t="str">
        <f>IF('DB Func'!R4&gt;0,"S","N")</f>
        <v>N</v>
      </c>
      <c r="DT9" s="362" t="str">
        <f>IF('DB Func'!W4&gt;0,"S","N")</f>
        <v>N</v>
      </c>
      <c r="DU9" s="362" t="str">
        <f>IF('DB Func'!AB4&gt;0,"S","N")</f>
        <v>N</v>
      </c>
      <c r="DV9" s="362" t="str">
        <f>IF('DB Func'!AG4&gt;0,"S","N")</f>
        <v>N</v>
      </c>
      <c r="DW9" s="362" t="str">
        <f>IF('DB Func'!AL4&gt;0,"S","N")</f>
        <v>N</v>
      </c>
      <c r="DX9" s="362" t="str">
        <f>IF('DB Func'!AQ4&gt;0,"S","N")</f>
        <v>N</v>
      </c>
      <c r="DY9" s="362">
        <v>3</v>
      </c>
      <c r="DZ9" s="369">
        <f ca="1">'DB Func'!C4</f>
        <v>0</v>
      </c>
      <c r="EA9" s="362" t="str">
        <f t="shared" ref="EA9:EP25" ca="1" si="27">IF(DAY($DZ9)&gt;EA$7,"n","s")</f>
        <v>s</v>
      </c>
      <c r="EB9" s="362" t="str">
        <f t="shared" ca="1" si="5"/>
        <v>s</v>
      </c>
      <c r="EC9" s="362" t="str">
        <f t="shared" ca="1" si="5"/>
        <v>s</v>
      </c>
      <c r="ED9" s="362" t="str">
        <f t="shared" ca="1" si="5"/>
        <v>s</v>
      </c>
      <c r="EE9" s="362" t="str">
        <f t="shared" ca="1" si="5"/>
        <v>s</v>
      </c>
      <c r="EF9" s="362" t="str">
        <f t="shared" ca="1" si="5"/>
        <v>s</v>
      </c>
      <c r="EG9" s="362" t="str">
        <f t="shared" ca="1" si="5"/>
        <v>s</v>
      </c>
      <c r="EH9" s="362" t="str">
        <f t="shared" ca="1" si="5"/>
        <v>s</v>
      </c>
      <c r="EI9" s="362" t="str">
        <f t="shared" ca="1" si="5"/>
        <v>s</v>
      </c>
      <c r="EJ9" s="362" t="str">
        <f t="shared" ref="EJ9:EY37" ca="1" si="28">IF(DAY($DZ9)&gt;EJ$7,"n","s")</f>
        <v>s</v>
      </c>
      <c r="EK9" s="362" t="str">
        <f t="shared" ca="1" si="28"/>
        <v>s</v>
      </c>
      <c r="EL9" s="362" t="str">
        <f t="shared" ca="1" si="28"/>
        <v>s</v>
      </c>
      <c r="EM9" s="362" t="str">
        <f t="shared" ca="1" si="28"/>
        <v>s</v>
      </c>
      <c r="EN9" s="362" t="str">
        <f t="shared" ca="1" si="28"/>
        <v>s</v>
      </c>
      <c r="EO9" s="362" t="str">
        <f t="shared" ca="1" si="28"/>
        <v>s</v>
      </c>
      <c r="EP9" s="362" t="str">
        <f t="shared" ca="1" si="28"/>
        <v>s</v>
      </c>
      <c r="EQ9" s="362" t="str">
        <f t="shared" ca="1" si="28"/>
        <v>s</v>
      </c>
      <c r="ER9" s="362" t="str">
        <f t="shared" ca="1" si="28"/>
        <v>s</v>
      </c>
      <c r="ES9" s="362" t="str">
        <f t="shared" ca="1" si="28"/>
        <v>s</v>
      </c>
      <c r="ET9" s="362" t="str">
        <f t="shared" ca="1" si="28"/>
        <v>s</v>
      </c>
      <c r="EU9" s="362" t="str">
        <f t="shared" ca="1" si="28"/>
        <v>s</v>
      </c>
      <c r="EV9" s="362" t="str">
        <f t="shared" ca="1" si="28"/>
        <v>s</v>
      </c>
      <c r="EW9" s="362" t="str">
        <f t="shared" ca="1" si="28"/>
        <v>s</v>
      </c>
      <c r="EX9" s="362" t="str">
        <f t="shared" ca="1" si="28"/>
        <v>s</v>
      </c>
      <c r="EY9" s="362" t="str">
        <f t="shared" ca="1" si="28"/>
        <v>s</v>
      </c>
      <c r="EZ9" s="362" t="str">
        <f t="shared" ref="EZ9:FD24" ca="1" si="29">IF(DAY($DZ9)&gt;EZ$7,"n","s")</f>
        <v>s</v>
      </c>
      <c r="FA9" s="362" t="str">
        <f t="shared" ca="1" si="29"/>
        <v>s</v>
      </c>
      <c r="FB9" s="362" t="str">
        <f t="shared" ca="1" si="29"/>
        <v>s</v>
      </c>
      <c r="FC9" s="362" t="str">
        <f t="shared" ca="1" si="29"/>
        <v>s</v>
      </c>
      <c r="FD9" s="362" t="str">
        <f t="shared" ca="1" si="29"/>
        <v>s</v>
      </c>
      <c r="FE9" s="362">
        <f t="shared" ref="FE9:FE37" ca="1" si="30">COUNTIF(EA9:FD9,"s")</f>
        <v>30</v>
      </c>
      <c r="FF9" s="362">
        <f t="shared" ref="FF9:FF37" ca="1" si="31">COUNTIFS(OFFSET(DO9,0,0,,-(FE9)),"S")</f>
        <v>0</v>
      </c>
      <c r="FG9" s="362" t="str">
        <f ca="1">IF(AND(YEAR(DZ9)='P Gerais'!D7,MONTH(Lanc!EA9)=6,DAY(Lanc!EA9)&gt;1),"S","N")</f>
        <v>N</v>
      </c>
      <c r="FH9" s="364">
        <f t="shared" ref="FH9:FH37" ca="1" si="32">IF(FG9="s",(D9/30)*FE9,D9)</f>
        <v>0</v>
      </c>
      <c r="FI9" s="364">
        <f t="shared" ref="FI9:FI37" si="33">IF(OR(AB9="",AB9=0),0,(FH9/220)*AB9)</f>
        <v>0</v>
      </c>
      <c r="FJ9" s="387">
        <f t="shared" ref="FJ9:FJ37" ca="1" si="34">(D9/30)*AC9</f>
        <v>0</v>
      </c>
      <c r="FP9" s="363">
        <f ca="1">((FH9-FJ9-FI9+AZ9+AQ9+SUM(Z9:AA9)+SUM(AW9:AX9)+AK9)*IF('DB Func'!GG4="ok",'DB Func'!GD4,0))</f>
        <v>0</v>
      </c>
      <c r="FR9" s="389">
        <f t="shared" ref="FR9:FR37" ca="1" si="35">$FQ$8*BA9</f>
        <v>0</v>
      </c>
      <c r="GV9" s="49"/>
      <c r="GW9" s="49"/>
      <c r="GX9" s="49"/>
      <c r="GY9" s="49"/>
      <c r="GZ9" s="49"/>
      <c r="HA9" s="49"/>
      <c r="HB9" s="49"/>
      <c r="HC9" s="49"/>
    </row>
    <row r="10" spans="1:211" ht="30" customHeight="1" thickTop="1" thickBot="1">
      <c r="C10" s="390" t="str">
        <f ca="1">IF('DB Func'!B5="Funcionário 3","",'DB Func'!B5)</f>
        <v/>
      </c>
      <c r="D10" s="391">
        <f ca="1">'DB Func'!CI5</f>
        <v>0</v>
      </c>
      <c r="E10" s="382" t="str">
        <f ca="1">IF(C10="","-",IF(OR(terceiro!E10="jUN",terceiro!F10="jUN"),"Sim","Não"))</f>
        <v>-</v>
      </c>
      <c r="F10" s="383" t="str">
        <f ca="1">IF(C10="","-",IF(OR(Ferias!E10="jUN",Ferias!F10="jUN"),"Sim","Não"))</f>
        <v>-</v>
      </c>
      <c r="G10" s="383">
        <f ca="1">IF(C10="",0,IF(F10="Sim",IF(Ferias!E10="JUN",Ferias!I10,Ferias!J10),0))</f>
        <v>0</v>
      </c>
      <c r="H10" s="185"/>
      <c r="I10" s="185"/>
      <c r="J10" s="398">
        <f t="shared" ca="1" si="8"/>
        <v>0</v>
      </c>
      <c r="K10" s="152"/>
      <c r="L10" s="151"/>
      <c r="M10" s="189"/>
      <c r="N10" s="153"/>
      <c r="O10" s="48"/>
      <c r="P10" s="48"/>
      <c r="Q10" s="48"/>
      <c r="R10" s="49"/>
      <c r="S10" s="49"/>
      <c r="T10" s="49"/>
      <c r="U10" s="49"/>
      <c r="V10" s="49"/>
      <c r="W10" s="49"/>
      <c r="X10" s="49"/>
      <c r="Y10" s="49"/>
      <c r="Z10" s="49"/>
      <c r="AA10" s="49"/>
      <c r="AB10" s="48"/>
      <c r="AC10" s="48"/>
      <c r="AD10" s="49"/>
      <c r="AE10" s="49"/>
      <c r="AF10" s="314"/>
      <c r="AH10" s="400">
        <f ca="1">IF(AND('DB Func'!GE5="Maio",'DB Func'!BQ5="2 Parcelas"),(('auxiliar 13 sal'!H6/12*'DB Func'!GF5+AVERAGE('auxiliar 13 sal'!Q6:AB6)+AVERAGE('auxiliar 13 sal'!AE6:AP6)+'auxiliar 13 sal'!H6*'DB Func'!BN5+'auxiliar 13 sal'!H6*'DB Func'!BO5)/2),IF('DB Func'!GE5="Junho",IF('DB Func'!BQ5="Parcela Única",('auxiliar 13 sal'!H6/12*'DB Func'!GF5)+AVERAGE('auxiliar 13 sal'!Q6:AB6)+AVERAGE('auxiliar 13 sal'!AE6:AP6)+('auxiliar 13 sal'!H6*'DB Func'!BN5)+('auxiliar 13 sal'!H6*'DB Func'!BO5),IF('DB Func'!BQ5="2 Parcelas",(('auxiliar 13 sal'!H6/12*'DB Func'!GF5+AVERAGE('auxiliar 13 sal'!Q6:AB6)+AVERAGE('auxiliar 13 sal'!AE6:AP6)+'auxiliar 13 sal'!H6*'DB Func'!BN5+'auxiliar 13 sal'!H6*'DB Func'!BO5)/2))),0))</f>
        <v>0</v>
      </c>
      <c r="AK10" s="364">
        <f t="shared" ca="1" si="9"/>
        <v>0</v>
      </c>
      <c r="AL10" s="364">
        <f t="shared" ca="1" si="10"/>
        <v>0</v>
      </c>
      <c r="AM10" s="364">
        <f t="shared" ca="1" si="11"/>
        <v>0</v>
      </c>
      <c r="AN10" s="364">
        <f t="shared" ca="1" si="12"/>
        <v>0</v>
      </c>
      <c r="AO10" s="364">
        <f t="shared" ca="1" si="13"/>
        <v>0</v>
      </c>
      <c r="AP10" s="364">
        <f t="shared" ca="1" si="14"/>
        <v>0</v>
      </c>
      <c r="AQ10" s="364">
        <f t="shared" ca="1" si="15"/>
        <v>0</v>
      </c>
      <c r="AR10" s="364">
        <f>IF(OR(M10="",M10=0),0,((FH10/220)*('Ho Ex'!$C$8+$AS$6))*M10)</f>
        <v>0</v>
      </c>
      <c r="AS10" s="364">
        <f>IF(OR(N10="",N10=0),0,((FH10/220*('DB Func'!GD5+Lanc!$AS$6))*('Ho Ex'!$I$8+$AS$6))*(N10/52.5*60))</f>
        <v>0</v>
      </c>
      <c r="AT10" s="364">
        <f>IF(OR(M10="",M10=0),0,((FH10/220)*('Ho Ex'!$J$8+$AS$6))*O10)</f>
        <v>0</v>
      </c>
      <c r="AU10" s="364">
        <f>IF(OR(M10="",M10=0),0,((FH10/220)*('Ho Ex'!I13+$AS$6))*P10)</f>
        <v>0</v>
      </c>
      <c r="AV10" s="364">
        <f>IF(OR(M10="",M10=0),0,((FH10/220)*('Ho Ex'!C13+$AS$6))*Q10)</f>
        <v>0</v>
      </c>
      <c r="AW10" s="364">
        <f ca="1">FH10*'DB Func'!BN5</f>
        <v>0</v>
      </c>
      <c r="AX10" s="364">
        <f ca="1">FH10*'DB Func'!BO5</f>
        <v>0</v>
      </c>
      <c r="AY10" s="364">
        <f ca="1">IF(FJ10=0,0,VLOOKUP(FJ10,'P Gerais'!$D$39:$G$41,3,TRUE)*Func3!$F$68)</f>
        <v>0</v>
      </c>
      <c r="AZ10" s="364">
        <f t="shared" si="16"/>
        <v>0</v>
      </c>
      <c r="BA10" s="364">
        <f ca="1">((FH10-FJ10-FI10+AZ10+AQ10+SUM(Z10:AA10)+SUM(AW10:AX10)+AK10)*IF('DB Func'!GG5="ok",'DB Func'!GD5,0))+(FH10-FJ10-FI10+AZ10+AQ10+SUM(Z10:AA10)+SUM(AW10:AX10))+AK10</f>
        <v>0</v>
      </c>
      <c r="BB10" s="385">
        <f ca="1">VLOOKUP(BA10,'P Gerais'!$D$22:$G$25,3,TRUE)</f>
        <v>0.08</v>
      </c>
      <c r="BC10" s="364">
        <f ca="1">IF(BA10&lt;'P Gerais'!$D$25,BA10*BB10,Lanc!BB10)</f>
        <v>0</v>
      </c>
      <c r="BD10" s="364">
        <f ca="1">BA10-BC10-('DB Func'!GB5*'P Gerais'!$D$35)</f>
        <v>0</v>
      </c>
      <c r="BE10" s="386">
        <f ca="1">VLOOKUP(BD10,'P Gerais'!$D$29:$F$33,3,TRUE)</f>
        <v>0</v>
      </c>
      <c r="BF10" s="364">
        <f t="shared" ca="1" si="17"/>
        <v>0</v>
      </c>
      <c r="BG10" s="364">
        <f ca="1">VLOOKUP(BD10,'P Gerais'!$D$29:$G$33,4,TRUE)</f>
        <v>0</v>
      </c>
      <c r="BH10" s="364">
        <f t="shared" ca="1" si="18"/>
        <v>0</v>
      </c>
      <c r="BI10" s="364">
        <f t="shared" ca="1" si="19"/>
        <v>0</v>
      </c>
      <c r="BJ10" s="362">
        <f ca="1">'DB Func'!G5</f>
        <v>0</v>
      </c>
      <c r="BK10" s="362">
        <f ca="1">'DB Func'!FW5</f>
        <v>0</v>
      </c>
      <c r="BL10" s="364">
        <f ca="1">D10*'P Gerais'!$D$13</f>
        <v>0</v>
      </c>
      <c r="BM10" s="364">
        <f ca="1">D10*'P Gerais'!$D$14</f>
        <v>0</v>
      </c>
      <c r="BN10" s="364">
        <f ca="1">D10*'P Gerais'!$D$16</f>
        <v>0</v>
      </c>
      <c r="BO10" s="364">
        <f ca="1">D10*'P Gerais'!$D$17</f>
        <v>0</v>
      </c>
      <c r="BP10" s="364">
        <f ca="1">D10*'P Gerais'!$D$18</f>
        <v>0</v>
      </c>
      <c r="BQ10" s="385">
        <f ca="1">VLOOKUP(D10,'P Gerais'!$D$22:$G$24,3,TRUE)</f>
        <v>0.08</v>
      </c>
      <c r="BR10" s="385">
        <f ca="1">VLOOKUP(D10,'P Gerais'!$D$29:$G$33,3,TRUE)</f>
        <v>0</v>
      </c>
      <c r="BS10" s="385">
        <f ca="1">'DB Func'!BN5</f>
        <v>0</v>
      </c>
      <c r="BT10" s="385">
        <f ca="1">'DB Func'!BO5</f>
        <v>0</v>
      </c>
      <c r="BU10" s="385">
        <f ca="1">'DB Func'!FX5</f>
        <v>0</v>
      </c>
      <c r="BV10" s="364">
        <f t="shared" ca="1" si="20"/>
        <v>-0.08</v>
      </c>
      <c r="BW10" s="364">
        <f ca="1">BV10-'DB Func'!GC5</f>
        <v>-0.08</v>
      </c>
      <c r="BX10" s="362">
        <f ca="1">IFERROR(VLOOKUP(BW10,'P Gerais'!$D$29:$G$33,3,TRUE)*BW10,0)</f>
        <v>0</v>
      </c>
      <c r="BY10" s="364">
        <f ca="1">IFERROR(BX10-VLOOKUP(BW10,'P Gerais'!$D$29:$H$33,4,TRUE),0)</f>
        <v>0</v>
      </c>
      <c r="BZ10" s="364">
        <f ca="1">D10*'DB Func'!GD5</f>
        <v>0</v>
      </c>
      <c r="CB10" s="364">
        <f t="shared" ca="1" si="21"/>
        <v>0</v>
      </c>
      <c r="CC10" s="364">
        <f t="shared" si="22"/>
        <v>0</v>
      </c>
      <c r="CD10" s="364">
        <f t="shared" si="23"/>
        <v>0</v>
      </c>
      <c r="CF10" s="362" t="str">
        <f t="shared" ca="1" si="24"/>
        <v>não</v>
      </c>
      <c r="CG10" s="362">
        <f ca="1">IF($CH$8=1,DAY('DB Func'!C5),0)</f>
        <v>0</v>
      </c>
      <c r="CH10" s="362">
        <f ca="1">IF(CI10=0,0,MONTH('DB Func'!C5))</f>
        <v>0</v>
      </c>
      <c r="CI10" s="362">
        <f ca="1">IF('P Gerais'!D8=YEAR('DB Func'!C5),YEAR('DB Func'!C5),0)</f>
        <v>0</v>
      </c>
      <c r="CJ10" s="371">
        <v>33</v>
      </c>
      <c r="CK10" s="363"/>
      <c r="CL10" s="362" t="str">
        <f ca="1">IF(ISERROR(HLOOKUP(CL8,$DR$7:$DX10,$DY10,FALSE)),"N",HLOOKUP(CL8,$DR$7:$DX10,$DY10,FALSE))</f>
        <v>N</v>
      </c>
      <c r="CM10" s="362" t="str">
        <f ca="1">IF(ISERROR(HLOOKUP(CM8,$DR$7:$DX10,$DY10,FALSE)),"N",HLOOKUP(CM8,$DR$7:$DX10,$DY10,FALSE))</f>
        <v>N</v>
      </c>
      <c r="CN10" s="362" t="str">
        <f ca="1">IF(ISERROR(HLOOKUP(CN8,$DR$7:$DX10,$DY10,FALSE)),"N",HLOOKUP(CN8,$DR$7:$DX10,$DY10,FALSE))</f>
        <v>N</v>
      </c>
      <c r="CO10" s="362" t="str">
        <f ca="1">IF(ISERROR(HLOOKUP(CO8,$DR$7:$DX10,$DY10,FALSE)),"N",HLOOKUP(CO8,$DR$7:$DX10,$DY10,FALSE))</f>
        <v>N</v>
      </c>
      <c r="CP10" s="362" t="str">
        <f ca="1">IF(ISERROR(HLOOKUP(CP8,$DR$7:$DX10,$DY10,FALSE)),"N",HLOOKUP(CP8,$DR$7:$DX10,$DY10,FALSE))</f>
        <v>N</v>
      </c>
      <c r="CQ10" s="362" t="str">
        <f>IF(ISERROR(HLOOKUP(CQ8,$DR$7:$DX10,$DY10,FALSE)),"N",HLOOKUP(CQ8,$DR$7:$DX10,$DY10,FALSE))</f>
        <v>N</v>
      </c>
      <c r="CR10" s="362" t="str">
        <f ca="1">IF(ISERROR(HLOOKUP(CR8,$DR$7:$DX10,$DY10,FALSE)),"N",HLOOKUP(CR8,$DR$7:$DX10,$DY10,FALSE))</f>
        <v>N</v>
      </c>
      <c r="CS10" s="362" t="str">
        <f ca="1">IF(ISERROR(HLOOKUP(CS8,$DR$7:$DX10,$DY10,FALSE)),"N",HLOOKUP(CS8,$DR$7:$DX10,$DY10,FALSE))</f>
        <v>N</v>
      </c>
      <c r="CT10" s="362" t="str">
        <f ca="1">IF(ISERROR(HLOOKUP(CT8,$DR$7:$DX10,$DY10,FALSE)),"N",HLOOKUP(CT8,$DR$7:$DX10,$DY10,FALSE))</f>
        <v>N</v>
      </c>
      <c r="CU10" s="362" t="str">
        <f ca="1">IF(ISERROR(HLOOKUP(CU8,$DR$7:$DX10,$DY10,FALSE)),"N",HLOOKUP(CU8,$DR$7:$DX10,$DY10,FALSE))</f>
        <v>N</v>
      </c>
      <c r="CV10" s="362" t="str">
        <f ca="1">IF(ISERROR(HLOOKUP(CV8,$DR$7:$DX10,$DY10,FALSE)),"N",HLOOKUP(CV8,$DR$7:$DX10,$DY10,FALSE))</f>
        <v>N</v>
      </c>
      <c r="CW10" s="362" t="str">
        <f ca="1">IF(ISERROR(HLOOKUP(CW8,$DR$7:$DX10,$DY10,FALSE)),"N",HLOOKUP(CW8,$DR$7:$DX10,$DY10,FALSE))</f>
        <v>N</v>
      </c>
      <c r="CX10" s="362" t="str">
        <f>IF(ISERROR(HLOOKUP(CX8,$DR$7:$DX10,$DY10,FALSE)),"N",HLOOKUP(CX8,$DR$7:$DX10,$DY10,FALSE))</f>
        <v>N</v>
      </c>
      <c r="CY10" s="362" t="str">
        <f ca="1">IF(ISERROR(HLOOKUP(CY8,$DR$7:$DX10,$DY10,FALSE)),"N",HLOOKUP(CY8,$DR$7:$DX10,$DY10,FALSE))</f>
        <v>N</v>
      </c>
      <c r="CZ10" s="362" t="str">
        <f ca="1">IF(ISERROR(HLOOKUP(CZ8,$DR$7:$DX10,$DY10,FALSE)),"N",HLOOKUP(CZ8,$DR$7:$DX10,$DY10,FALSE))</f>
        <v>N</v>
      </c>
      <c r="DA10" s="362" t="str">
        <f ca="1">IF(ISERROR(HLOOKUP(DA8,$DR$7:$DX10,$DY10,FALSE)),"N",HLOOKUP(DA8,$DR$7:$DX10,$DY10,FALSE))</f>
        <v>N</v>
      </c>
      <c r="DB10" s="362" t="str">
        <f ca="1">IF(ISERROR(HLOOKUP(DB8,$DR$7:$DX10,$DY10,FALSE)),"N",HLOOKUP(DB8,$DR$7:$DX10,$DY10,FALSE))</f>
        <v>N</v>
      </c>
      <c r="DC10" s="362" t="str">
        <f ca="1">IF(ISERROR(HLOOKUP(DC8,$DR$7:$DX10,$DY10,FALSE)),"N",HLOOKUP(DC8,$DR$7:$DX10,$DY10,FALSE))</f>
        <v>N</v>
      </c>
      <c r="DD10" s="362" t="str">
        <f ca="1">IF(ISERROR(HLOOKUP(DD8,$DR$7:$DX10,$DY10,FALSE)),"N",HLOOKUP(DD8,$DR$7:$DX10,$DY10,FALSE))</f>
        <v>N</v>
      </c>
      <c r="DE10" s="362" t="str">
        <f>IF(ISERROR(HLOOKUP(DE8,$DR$7:$DX10,$DY10,FALSE)),"N",HLOOKUP(DE8,$DR$7:$DX10,$DY10,FALSE))</f>
        <v>N</v>
      </c>
      <c r="DF10" s="362" t="str">
        <f ca="1">IF(ISERROR(HLOOKUP(DF8,$DR$7:$DX10,$DY10,FALSE)),"N",HLOOKUP(DF8,$DR$7:$DX10,$DY10,FALSE))</f>
        <v>N</v>
      </c>
      <c r="DG10" s="362" t="str">
        <f ca="1">IF(ISERROR(HLOOKUP(DG8,$DR$7:$DX10,$DY10,FALSE)),"N",HLOOKUP(DG8,$DR$7:$DX10,$DY10,FALSE))</f>
        <v>N</v>
      </c>
      <c r="DH10" s="362" t="str">
        <f ca="1">IF(ISERROR(HLOOKUP(DH8,$DR$7:$DX10,$DY10,FALSE)),"N",HLOOKUP(DH8,$DR$7:$DX10,$DY10,FALSE))</f>
        <v>N</v>
      </c>
      <c r="DI10" s="362" t="str">
        <f ca="1">IF(ISERROR(HLOOKUP(DI8,$DR$7:$DX10,$DY10,FALSE)),"N",HLOOKUP(DI8,$DR$7:$DX10,$DY10,FALSE))</f>
        <v>N</v>
      </c>
      <c r="DJ10" s="362" t="str">
        <f ca="1">IF(ISERROR(HLOOKUP(DJ8,$DR$7:$DX10,$DY10,FALSE)),"N",HLOOKUP(DJ8,$DR$7:$DX10,$DY10,FALSE))</f>
        <v>N</v>
      </c>
      <c r="DK10" s="362" t="str">
        <f ca="1">IF(ISERROR(HLOOKUP(DK8,$DR$7:$DX10,$DY10,FALSE)),"N",HLOOKUP(DK8,$DR$7:$DX10,$DY10,FALSE))</f>
        <v>N</v>
      </c>
      <c r="DL10" s="362" t="str">
        <f>IF(ISERROR(HLOOKUP(DL8,$DR$7:$DX10,$DY10,FALSE)),"N",HLOOKUP(DL8,$DR$7:$DX10,$DY10,FALSE))</f>
        <v>N</v>
      </c>
      <c r="DM10" s="362" t="str">
        <f ca="1">IF(ISERROR(HLOOKUP(DM8,$DR$7:$DX10,$DY10,FALSE)),"N",HLOOKUP(DM8,$DR$7:$DX10,$DY10,FALSE))</f>
        <v>N</v>
      </c>
      <c r="DN10" s="362" t="str">
        <f ca="1">IF(ISERROR(HLOOKUP(DN8,$DR$7:$DX10,$DY10,FALSE)),"N",HLOOKUP(DN8,$DR$7:$DX10,$DY10,FALSE))</f>
        <v>N</v>
      </c>
      <c r="DO10" s="362" t="str">
        <f ca="1">IF(ISERROR(HLOOKUP(DO8,$DR$7:$DX10,$DY10,FALSE)),"N",HLOOKUP(DO8,$DR$7:$DX10,$DY10,FALSE))</f>
        <v>N</v>
      </c>
      <c r="DP10" s="362">
        <f t="shared" ca="1" si="25"/>
        <v>0</v>
      </c>
      <c r="DQ10" s="362">
        <f t="shared" ca="1" si="26"/>
        <v>30</v>
      </c>
      <c r="DR10" s="362" t="str">
        <f>IF('DB Func'!M5&gt;0,"S","N")</f>
        <v>N</v>
      </c>
      <c r="DS10" s="362" t="str">
        <f>IF('DB Func'!R5&gt;0,"S","N")</f>
        <v>N</v>
      </c>
      <c r="DT10" s="362" t="str">
        <f>IF('DB Func'!W5&gt;0,"S","N")</f>
        <v>N</v>
      </c>
      <c r="DU10" s="362" t="str">
        <f>IF('DB Func'!AB5&gt;0,"S","N")</f>
        <v>N</v>
      </c>
      <c r="DV10" s="362" t="str">
        <f>IF('DB Func'!AG5&gt;0,"S","N")</f>
        <v>N</v>
      </c>
      <c r="DW10" s="362" t="str">
        <f>IF('DB Func'!AL5&gt;0,"S","N")</f>
        <v>N</v>
      </c>
      <c r="DX10" s="362" t="str">
        <f>IF('DB Func'!AQ5&gt;0,"S","N")</f>
        <v>N</v>
      </c>
      <c r="DY10" s="362">
        <v>4</v>
      </c>
      <c r="DZ10" s="369">
        <f ca="1">'DB Func'!C5</f>
        <v>0</v>
      </c>
      <c r="EA10" s="362" t="str">
        <f t="shared" ca="1" si="27"/>
        <v>s</v>
      </c>
      <c r="EB10" s="362" t="str">
        <f t="shared" ca="1" si="27"/>
        <v>s</v>
      </c>
      <c r="EC10" s="362" t="str">
        <f t="shared" ca="1" si="27"/>
        <v>s</v>
      </c>
      <c r="ED10" s="362" t="str">
        <f t="shared" ca="1" si="27"/>
        <v>s</v>
      </c>
      <c r="EE10" s="362" t="str">
        <f t="shared" ca="1" si="27"/>
        <v>s</v>
      </c>
      <c r="EF10" s="362" t="str">
        <f t="shared" ca="1" si="27"/>
        <v>s</v>
      </c>
      <c r="EG10" s="362" t="str">
        <f t="shared" ca="1" si="27"/>
        <v>s</v>
      </c>
      <c r="EH10" s="362" t="str">
        <f t="shared" ca="1" si="27"/>
        <v>s</v>
      </c>
      <c r="EI10" s="362" t="str">
        <f t="shared" ca="1" si="27"/>
        <v>s</v>
      </c>
      <c r="EJ10" s="362" t="str">
        <f t="shared" ca="1" si="27"/>
        <v>s</v>
      </c>
      <c r="EK10" s="362" t="str">
        <f t="shared" ca="1" si="27"/>
        <v>s</v>
      </c>
      <c r="EL10" s="362" t="str">
        <f t="shared" ca="1" si="27"/>
        <v>s</v>
      </c>
      <c r="EM10" s="362" t="str">
        <f t="shared" ca="1" si="27"/>
        <v>s</v>
      </c>
      <c r="EN10" s="362" t="str">
        <f t="shared" ca="1" si="27"/>
        <v>s</v>
      </c>
      <c r="EO10" s="362" t="str">
        <f t="shared" ca="1" si="27"/>
        <v>s</v>
      </c>
      <c r="EP10" s="362" t="str">
        <f t="shared" ca="1" si="27"/>
        <v>s</v>
      </c>
      <c r="EQ10" s="362" t="str">
        <f t="shared" ca="1" si="28"/>
        <v>s</v>
      </c>
      <c r="ER10" s="362" t="str">
        <f t="shared" ca="1" si="28"/>
        <v>s</v>
      </c>
      <c r="ES10" s="362" t="str">
        <f t="shared" ca="1" si="28"/>
        <v>s</v>
      </c>
      <c r="ET10" s="362" t="str">
        <f t="shared" ca="1" si="28"/>
        <v>s</v>
      </c>
      <c r="EU10" s="362" t="str">
        <f t="shared" ca="1" si="28"/>
        <v>s</v>
      </c>
      <c r="EV10" s="362" t="str">
        <f t="shared" ca="1" si="28"/>
        <v>s</v>
      </c>
      <c r="EW10" s="362" t="str">
        <f t="shared" ca="1" si="28"/>
        <v>s</v>
      </c>
      <c r="EX10" s="362" t="str">
        <f t="shared" ca="1" si="28"/>
        <v>s</v>
      </c>
      <c r="EY10" s="362" t="str">
        <f t="shared" ca="1" si="28"/>
        <v>s</v>
      </c>
      <c r="EZ10" s="362" t="str">
        <f t="shared" ca="1" si="29"/>
        <v>s</v>
      </c>
      <c r="FA10" s="362" t="str">
        <f t="shared" ca="1" si="29"/>
        <v>s</v>
      </c>
      <c r="FB10" s="362" t="str">
        <f t="shared" ca="1" si="29"/>
        <v>s</v>
      </c>
      <c r="FC10" s="362" t="str">
        <f t="shared" ca="1" si="29"/>
        <v>s</v>
      </c>
      <c r="FD10" s="362" t="str">
        <f t="shared" ca="1" si="29"/>
        <v>s</v>
      </c>
      <c r="FE10" s="362">
        <f t="shared" ca="1" si="30"/>
        <v>30</v>
      </c>
      <c r="FF10" s="362">
        <f t="shared" ca="1" si="31"/>
        <v>0</v>
      </c>
      <c r="FG10" s="362" t="str">
        <f ca="1">IF(AND(YEAR(DZ10)='P Gerais'!D8,MONTH(Lanc!EA10)=6,DAY(Lanc!EA10)&gt;1),"S","N")</f>
        <v>N</v>
      </c>
      <c r="FH10" s="364">
        <f t="shared" ca="1" si="32"/>
        <v>0</v>
      </c>
      <c r="FI10" s="364">
        <f t="shared" si="33"/>
        <v>0</v>
      </c>
      <c r="FJ10" s="387">
        <f t="shared" ca="1" si="34"/>
        <v>0</v>
      </c>
      <c r="FP10" s="363">
        <f ca="1">((FH10-FJ10-FI10+AZ10+AQ10+SUM(Z10:AA10)+SUM(AW10:AX10)+AK10)*IF('DB Func'!GG5="ok",'DB Func'!GD5,0))</f>
        <v>0</v>
      </c>
      <c r="FR10" s="389">
        <f t="shared" ca="1" si="35"/>
        <v>0</v>
      </c>
      <c r="GV10" s="49"/>
      <c r="GW10" s="49"/>
      <c r="GX10" s="49"/>
      <c r="GY10" s="49"/>
      <c r="GZ10" s="49"/>
      <c r="HA10" s="49"/>
      <c r="HB10" s="49"/>
      <c r="HC10" s="49"/>
    </row>
    <row r="11" spans="1:211" ht="30" customHeight="1" thickTop="1" thickBot="1">
      <c r="C11" s="390" t="str">
        <f ca="1">IF('DB Func'!B6="Funcionário 4","",'DB Func'!B6)</f>
        <v/>
      </c>
      <c r="D11" s="391">
        <f ca="1">'DB Func'!CI6</f>
        <v>0</v>
      </c>
      <c r="E11" s="382" t="str">
        <f ca="1">IF(C11="","-",IF(OR(terceiro!E11="jUN",terceiro!F11="jUN"),"Sim","Não"))</f>
        <v>-</v>
      </c>
      <c r="F11" s="383" t="str">
        <f ca="1">IF(C11="","-",IF(OR(Ferias!E11="jUN",Ferias!F11="jUN"),"Sim","Não"))</f>
        <v>-</v>
      </c>
      <c r="G11" s="383">
        <f ca="1">IF(C11="",0,IF(F11="Sim",IF(Ferias!E11="JUN",Ferias!I11,Ferias!J11),0))</f>
        <v>0</v>
      </c>
      <c r="H11" s="185"/>
      <c r="I11" s="185"/>
      <c r="J11" s="398">
        <f t="shared" ca="1" si="8"/>
        <v>0</v>
      </c>
      <c r="K11" s="152"/>
      <c r="L11" s="151"/>
      <c r="M11" s="189"/>
      <c r="N11" s="153"/>
      <c r="O11" s="48"/>
      <c r="P11" s="48"/>
      <c r="Q11" s="48"/>
      <c r="R11" s="49"/>
      <c r="S11" s="49"/>
      <c r="T11" s="49"/>
      <c r="U11" s="49"/>
      <c r="V11" s="49"/>
      <c r="W11" s="49"/>
      <c r="X11" s="49"/>
      <c r="Y11" s="49"/>
      <c r="Z11" s="49"/>
      <c r="AA11" s="49"/>
      <c r="AB11" s="48"/>
      <c r="AC11" s="48"/>
      <c r="AD11" s="49"/>
      <c r="AE11" s="49"/>
      <c r="AF11" s="314"/>
      <c r="AH11" s="400">
        <f ca="1">IF(AND('DB Func'!GE6="Maio",'DB Func'!BQ6="2 Parcelas"),(('auxiliar 13 sal'!H7/12*'DB Func'!GF6+AVERAGE('auxiliar 13 sal'!Q7:AB7)+AVERAGE('auxiliar 13 sal'!AE7:AP7)+'auxiliar 13 sal'!H7*'DB Func'!BN6+'auxiliar 13 sal'!H7*'DB Func'!BO6)/2),IF('DB Func'!GE6="Junho",IF('DB Func'!BQ6="Parcela Única",('auxiliar 13 sal'!H7/12*'DB Func'!GF6)+AVERAGE('auxiliar 13 sal'!Q7:AB7)+AVERAGE('auxiliar 13 sal'!AE7:AP7)+('auxiliar 13 sal'!H7*'DB Func'!BN6)+('auxiliar 13 sal'!H7*'DB Func'!BO6),IF('DB Func'!BQ6="2 Parcelas",(('auxiliar 13 sal'!H7/12*'DB Func'!GF6+AVERAGE('auxiliar 13 sal'!Q7:AB7)+AVERAGE('auxiliar 13 sal'!AE7:AP7)+'auxiliar 13 sal'!H7*'DB Func'!BN6+'auxiliar 13 sal'!H7*'DB Func'!BO6)/2))),0))</f>
        <v>0</v>
      </c>
      <c r="AK11" s="364">
        <f t="shared" ca="1" si="9"/>
        <v>0</v>
      </c>
      <c r="AL11" s="364">
        <f t="shared" ca="1" si="10"/>
        <v>0</v>
      </c>
      <c r="AM11" s="364">
        <f t="shared" ca="1" si="11"/>
        <v>0</v>
      </c>
      <c r="AN11" s="364">
        <f t="shared" ca="1" si="12"/>
        <v>0</v>
      </c>
      <c r="AO11" s="364">
        <f t="shared" ca="1" si="13"/>
        <v>0</v>
      </c>
      <c r="AP11" s="364">
        <f t="shared" ca="1" si="14"/>
        <v>0</v>
      </c>
      <c r="AQ11" s="364">
        <f t="shared" ca="1" si="15"/>
        <v>0</v>
      </c>
      <c r="AR11" s="364">
        <f>IF(OR(M11="",M11=0),0,((FH11/220)*('Ho Ex'!$C$8+$AS$6))*M11)</f>
        <v>0</v>
      </c>
      <c r="AS11" s="364">
        <f>IF(OR(N11="",N11=0),0,((FH11/220*('DB Func'!GD6+Lanc!$AS$6))*('Ho Ex'!$I$8+$AS$6))*(N11/52.5*60))</f>
        <v>0</v>
      </c>
      <c r="AT11" s="364">
        <f>IF(OR(M11="",M11=0),0,((FH11/220)*('Ho Ex'!$J$8+$AS$6))*O11)</f>
        <v>0</v>
      </c>
      <c r="AU11" s="364">
        <f>IF(OR(M11="",M11=0),0,((FH11/220)*('Ho Ex'!I14+$AS$6))*P11)</f>
        <v>0</v>
      </c>
      <c r="AV11" s="364">
        <f>IF(OR(M11="",M11=0),0,((FH11/220)*('Ho Ex'!C14+$AS$6))*Q11)</f>
        <v>0</v>
      </c>
      <c r="AW11" s="364">
        <f ca="1">FH11*'DB Func'!BN6</f>
        <v>0</v>
      </c>
      <c r="AX11" s="364">
        <f ca="1">FH11*'DB Func'!BO6</f>
        <v>0</v>
      </c>
      <c r="AY11" s="364">
        <f ca="1">IF(FJ11=0,0,VLOOKUP(FJ11,'P Gerais'!$D$39:$G$41,3,TRUE)*Func4!$F$68)</f>
        <v>0</v>
      </c>
      <c r="AZ11" s="364">
        <f t="shared" si="16"/>
        <v>0</v>
      </c>
      <c r="BA11" s="364">
        <f ca="1">((FH11-FJ11-FI11+AZ11+AQ11+SUM(Z11:AA11)+SUM(AW11:AX11)+AK11)*IF('DB Func'!GG6="ok",'DB Func'!GD6,0))+(FH11-FJ11-FI11+AZ11+AQ11+SUM(Z11:AA11)+SUM(AW11:AX11))+AK11</f>
        <v>0</v>
      </c>
      <c r="BB11" s="385">
        <f ca="1">VLOOKUP(BA11,'P Gerais'!$D$22:$G$25,3,TRUE)</f>
        <v>0.08</v>
      </c>
      <c r="BC11" s="364">
        <f ca="1">IF(BA11&lt;'P Gerais'!$D$25,BA11*BB11,Lanc!BB11)</f>
        <v>0</v>
      </c>
      <c r="BD11" s="364">
        <f ca="1">BA11-BC11-('DB Func'!GB6*'P Gerais'!$D$35)</f>
        <v>0</v>
      </c>
      <c r="BE11" s="386">
        <f ca="1">VLOOKUP(BD11,'P Gerais'!$D$29:$F$33,3,TRUE)</f>
        <v>0</v>
      </c>
      <c r="BF11" s="364">
        <f t="shared" ca="1" si="17"/>
        <v>0</v>
      </c>
      <c r="BG11" s="364">
        <f ca="1">VLOOKUP(BD11,'P Gerais'!$D$29:$G$33,4,TRUE)</f>
        <v>0</v>
      </c>
      <c r="BH11" s="364">
        <f t="shared" ca="1" si="18"/>
        <v>0</v>
      </c>
      <c r="BI11" s="364">
        <f t="shared" ca="1" si="19"/>
        <v>0</v>
      </c>
      <c r="BJ11" s="362">
        <f ca="1">'DB Func'!G6</f>
        <v>0</v>
      </c>
      <c r="BK11" s="362">
        <f ca="1">'DB Func'!FW6</f>
        <v>0</v>
      </c>
      <c r="BL11" s="364">
        <f ca="1">D11*'P Gerais'!$D$13</f>
        <v>0</v>
      </c>
      <c r="BM11" s="364">
        <f ca="1">D11*'P Gerais'!$D$14</f>
        <v>0</v>
      </c>
      <c r="BN11" s="364">
        <f ca="1">D11*'P Gerais'!$D$16</f>
        <v>0</v>
      </c>
      <c r="BO11" s="364">
        <f ca="1">D11*'P Gerais'!$D$17</f>
        <v>0</v>
      </c>
      <c r="BP11" s="364">
        <f ca="1">D11*'P Gerais'!$D$18</f>
        <v>0</v>
      </c>
      <c r="BQ11" s="385">
        <f ca="1">VLOOKUP(D11,'P Gerais'!$D$22:$G$24,3,TRUE)</f>
        <v>0.08</v>
      </c>
      <c r="BR11" s="385">
        <f ca="1">VLOOKUP(D11,'P Gerais'!$D$29:$G$33,3,TRUE)</f>
        <v>0</v>
      </c>
      <c r="BS11" s="385">
        <f ca="1">'DB Func'!BN6</f>
        <v>0</v>
      </c>
      <c r="BT11" s="385">
        <f ca="1">'DB Func'!BO6</f>
        <v>0</v>
      </c>
      <c r="BU11" s="385">
        <f ca="1">'DB Func'!FX6</f>
        <v>0</v>
      </c>
      <c r="BV11" s="364">
        <f t="shared" ca="1" si="20"/>
        <v>-0.08</v>
      </c>
      <c r="BW11" s="364">
        <f ca="1">BV11-'DB Func'!GC6</f>
        <v>-0.08</v>
      </c>
      <c r="BX11" s="362">
        <f ca="1">IFERROR(VLOOKUP(BW11,'P Gerais'!$D$29:$G$33,3,TRUE)*BW11,0)</f>
        <v>0</v>
      </c>
      <c r="BY11" s="364">
        <f ca="1">IFERROR(BX11-VLOOKUP(BW11,'P Gerais'!$D$29:$H$33,4,TRUE),0)</f>
        <v>0</v>
      </c>
      <c r="BZ11" s="364">
        <f ca="1">D11*'DB Func'!GD6</f>
        <v>0</v>
      </c>
      <c r="CB11" s="364">
        <f t="shared" ca="1" si="21"/>
        <v>0</v>
      </c>
      <c r="CC11" s="364">
        <f t="shared" si="22"/>
        <v>0</v>
      </c>
      <c r="CD11" s="364">
        <f t="shared" si="23"/>
        <v>0</v>
      </c>
      <c r="CF11" s="362" t="str">
        <f t="shared" ca="1" si="24"/>
        <v>não</v>
      </c>
      <c r="CG11" s="362">
        <f ca="1">IF($CH$8=1,DAY('DB Func'!C6),0)</f>
        <v>0</v>
      </c>
      <c r="CH11" s="362">
        <f ca="1">IF(CI11=0,0,MONTH('DB Func'!C6))</f>
        <v>0</v>
      </c>
      <c r="CI11" s="362">
        <f ca="1">IF('P Gerais'!D9=YEAR('DB Func'!C6),YEAR('DB Func'!C6),0)</f>
        <v>0</v>
      </c>
      <c r="CJ11" s="371">
        <v>34</v>
      </c>
      <c r="CK11" s="363"/>
      <c r="CL11" s="362" t="str">
        <f>IF(ISERROR(HLOOKUP(CL9,$DR$7:$DX11,$DY11,FALSE)),"N",HLOOKUP(CL9,$DR$7:$DX11,$DY11,FALSE))</f>
        <v>N</v>
      </c>
      <c r="CM11" s="362" t="str">
        <f>IF(ISERROR(HLOOKUP(CM9,$DR$7:$DX11,$DY11,FALSE)),"N",HLOOKUP(CM9,$DR$7:$DX11,$DY11,FALSE))</f>
        <v>N</v>
      </c>
      <c r="CN11" s="362" t="str">
        <f>IF(ISERROR(HLOOKUP(CN9,$DR$7:$DX11,$DY11,FALSE)),"N",HLOOKUP(CN9,$DR$7:$DX11,$DY11,FALSE))</f>
        <v>N</v>
      </c>
      <c r="CO11" s="362" t="str">
        <f>IF(ISERROR(HLOOKUP(CO9,$DR$7:$DX11,$DY11,FALSE)),"N",HLOOKUP(CO9,$DR$7:$DX11,$DY11,FALSE))</f>
        <v>N</v>
      </c>
      <c r="CP11" s="362" t="str">
        <f>IF(ISERROR(HLOOKUP(CP9,$DR$7:$DX11,$DY11,FALSE)),"N",HLOOKUP(CP9,$DR$7:$DX11,$DY11,FALSE))</f>
        <v>N</v>
      </c>
      <c r="CQ11" s="362" t="str">
        <f>IF(ISERROR(HLOOKUP(CQ9,$DR$7:$DX11,$DY11,FALSE)),"N",HLOOKUP(CQ9,$DR$7:$DX11,$DY11,FALSE))</f>
        <v>N</v>
      </c>
      <c r="CR11" s="362" t="str">
        <f>IF(ISERROR(HLOOKUP(CR9,$DR$7:$DX11,$DY11,FALSE)),"N",HLOOKUP(CR9,$DR$7:$DX11,$DY11,FALSE))</f>
        <v>N</v>
      </c>
      <c r="CS11" s="362" t="str">
        <f>IF(ISERROR(HLOOKUP(CS9,$DR$7:$DX11,$DY11,FALSE)),"N",HLOOKUP(CS9,$DR$7:$DX11,$DY11,FALSE))</f>
        <v>N</v>
      </c>
      <c r="CT11" s="362" t="str">
        <f>IF(ISERROR(HLOOKUP(CT9,$DR$7:$DX11,$DY11,FALSE)),"N",HLOOKUP(CT9,$DR$7:$DX11,$DY11,FALSE))</f>
        <v>N</v>
      </c>
      <c r="CU11" s="362" t="str">
        <f>IF(ISERROR(HLOOKUP(CU9,$DR$7:$DX11,$DY11,FALSE)),"N",HLOOKUP(CU9,$DR$7:$DX11,$DY11,FALSE))</f>
        <v>N</v>
      </c>
      <c r="CV11" s="362" t="str">
        <f>IF(ISERROR(HLOOKUP(CV9,$DR$7:$DX11,$DY11,FALSE)),"N",HLOOKUP(CV9,$DR$7:$DX11,$DY11,FALSE))</f>
        <v>N</v>
      </c>
      <c r="CW11" s="362" t="str">
        <f>IF(ISERROR(HLOOKUP(CW9,$DR$7:$DX11,$DY11,FALSE)),"N",HLOOKUP(CW9,$DR$7:$DX11,$DY11,FALSE))</f>
        <v>N</v>
      </c>
      <c r="CX11" s="362" t="str">
        <f>IF(ISERROR(HLOOKUP(CX9,$DR$7:$DX11,$DY11,FALSE)),"N",HLOOKUP(CX9,$DR$7:$DX11,$DY11,FALSE))</f>
        <v>N</v>
      </c>
      <c r="CY11" s="362" t="str">
        <f>IF(ISERROR(HLOOKUP(CY9,$DR$7:$DX11,$DY11,FALSE)),"N",HLOOKUP(CY9,$DR$7:$DX11,$DY11,FALSE))</f>
        <v>N</v>
      </c>
      <c r="CZ11" s="362" t="str">
        <f>IF(ISERROR(HLOOKUP(CZ9,$DR$7:$DX11,$DY11,FALSE)),"N",HLOOKUP(CZ9,$DR$7:$DX11,$DY11,FALSE))</f>
        <v>N</v>
      </c>
      <c r="DA11" s="362" t="str">
        <f>IF(ISERROR(HLOOKUP(DA9,$DR$7:$DX11,$DY11,FALSE)),"N",HLOOKUP(DA9,$DR$7:$DX11,$DY11,FALSE))</f>
        <v>N</v>
      </c>
      <c r="DB11" s="362" t="str">
        <f>IF(ISERROR(HLOOKUP(DB9,$DR$7:$DX11,$DY11,FALSE)),"N",HLOOKUP(DB9,$DR$7:$DX11,$DY11,FALSE))</f>
        <v>N</v>
      </c>
      <c r="DC11" s="362" t="str">
        <f>IF(ISERROR(HLOOKUP(DC9,$DR$7:$DX11,$DY11,FALSE)),"N",HLOOKUP(DC9,$DR$7:$DX11,$DY11,FALSE))</f>
        <v>N</v>
      </c>
      <c r="DD11" s="362" t="str">
        <f>IF(ISERROR(HLOOKUP(DD9,$DR$7:$DX11,$DY11,FALSE)),"N",HLOOKUP(DD9,$DR$7:$DX11,$DY11,FALSE))</f>
        <v>N</v>
      </c>
      <c r="DE11" s="362" t="str">
        <f>IF(ISERROR(HLOOKUP(DE9,$DR$7:$DX11,$DY11,FALSE)),"N",HLOOKUP(DE9,$DR$7:$DX11,$DY11,FALSE))</f>
        <v>N</v>
      </c>
      <c r="DF11" s="362" t="str">
        <f>IF(ISERROR(HLOOKUP(DF9,$DR$7:$DX11,$DY11,FALSE)),"N",HLOOKUP(DF9,$DR$7:$DX11,$DY11,FALSE))</f>
        <v>N</v>
      </c>
      <c r="DG11" s="362" t="str">
        <f>IF(ISERROR(HLOOKUP(DG9,$DR$7:$DX11,$DY11,FALSE)),"N",HLOOKUP(DG9,$DR$7:$DX11,$DY11,FALSE))</f>
        <v>N</v>
      </c>
      <c r="DH11" s="362" t="str">
        <f>IF(ISERROR(HLOOKUP(DH9,$DR$7:$DX11,$DY11,FALSE)),"N",HLOOKUP(DH9,$DR$7:$DX11,$DY11,FALSE))</f>
        <v>N</v>
      </c>
      <c r="DI11" s="362" t="str">
        <f>IF(ISERROR(HLOOKUP(DI9,$DR$7:$DX11,$DY11,FALSE)),"N",HLOOKUP(DI9,$DR$7:$DX11,$DY11,FALSE))</f>
        <v>N</v>
      </c>
      <c r="DJ11" s="362" t="str">
        <f>IF(ISERROR(HLOOKUP(DJ9,$DR$7:$DX11,$DY11,FALSE)),"N",HLOOKUP(DJ9,$DR$7:$DX11,$DY11,FALSE))</f>
        <v>N</v>
      </c>
      <c r="DK11" s="362" t="str">
        <f>IF(ISERROR(HLOOKUP(DK9,$DR$7:$DX11,$DY11,FALSE)),"N",HLOOKUP(DK9,$DR$7:$DX11,$DY11,FALSE))</f>
        <v>N</v>
      </c>
      <c r="DL11" s="362" t="str">
        <f>IF(ISERROR(HLOOKUP(DL9,$DR$7:$DX11,$DY11,FALSE)),"N",HLOOKUP(DL9,$DR$7:$DX11,$DY11,FALSE))</f>
        <v>N</v>
      </c>
      <c r="DM11" s="362" t="str">
        <f>IF(ISERROR(HLOOKUP(DM9,$DR$7:$DX11,$DY11,FALSE)),"N",HLOOKUP(DM9,$DR$7:$DX11,$DY11,FALSE))</f>
        <v>N</v>
      </c>
      <c r="DN11" s="362" t="str">
        <f>IF(ISERROR(HLOOKUP(DN9,$DR$7:$DX11,$DY11,FALSE)),"N",HLOOKUP(DN9,$DR$7:$DX11,$DY11,FALSE))</f>
        <v>N</v>
      </c>
      <c r="DO11" s="362" t="str">
        <f>IF(ISERROR(HLOOKUP(DO9,$DR$7:$DX11,$DY11,FALSE)),"N",HLOOKUP(DO9,$DR$7:$DX11,$DY11,FALSE))</f>
        <v>N</v>
      </c>
      <c r="DP11" s="362">
        <f t="shared" si="25"/>
        <v>0</v>
      </c>
      <c r="DQ11" s="362">
        <f t="shared" si="26"/>
        <v>30</v>
      </c>
      <c r="DR11" s="362" t="str">
        <f>IF('DB Func'!M6&gt;0,"S","N")</f>
        <v>N</v>
      </c>
      <c r="DS11" s="362" t="str">
        <f>IF('DB Func'!R6&gt;0,"S","N")</f>
        <v>N</v>
      </c>
      <c r="DT11" s="362" t="str">
        <f>IF('DB Func'!W6&gt;0,"S","N")</f>
        <v>N</v>
      </c>
      <c r="DU11" s="362" t="str">
        <f>IF('DB Func'!AB6&gt;0,"S","N")</f>
        <v>N</v>
      </c>
      <c r="DV11" s="362" t="str">
        <f>IF('DB Func'!AG6&gt;0,"S","N")</f>
        <v>N</v>
      </c>
      <c r="DW11" s="362" t="str">
        <f>IF('DB Func'!AL6&gt;0,"S","N")</f>
        <v>N</v>
      </c>
      <c r="DX11" s="362" t="str">
        <f>IF('DB Func'!AQ6&gt;0,"S","N")</f>
        <v>N</v>
      </c>
      <c r="DY11" s="362">
        <v>5</v>
      </c>
      <c r="DZ11" s="369">
        <f ca="1">'DB Func'!C6</f>
        <v>0</v>
      </c>
      <c r="EA11" s="362" t="str">
        <f t="shared" ca="1" si="27"/>
        <v>s</v>
      </c>
      <c r="EB11" s="362" t="str">
        <f t="shared" ca="1" si="27"/>
        <v>s</v>
      </c>
      <c r="EC11" s="362" t="str">
        <f t="shared" ca="1" si="27"/>
        <v>s</v>
      </c>
      <c r="ED11" s="362" t="str">
        <f t="shared" ca="1" si="27"/>
        <v>s</v>
      </c>
      <c r="EE11" s="362" t="str">
        <f t="shared" ca="1" si="27"/>
        <v>s</v>
      </c>
      <c r="EF11" s="362" t="str">
        <f t="shared" ca="1" si="27"/>
        <v>s</v>
      </c>
      <c r="EG11" s="362" t="str">
        <f t="shared" ca="1" si="27"/>
        <v>s</v>
      </c>
      <c r="EH11" s="362" t="str">
        <f t="shared" ca="1" si="27"/>
        <v>s</v>
      </c>
      <c r="EI11" s="362" t="str">
        <f t="shared" ca="1" si="27"/>
        <v>s</v>
      </c>
      <c r="EJ11" s="362" t="str">
        <f t="shared" ca="1" si="27"/>
        <v>s</v>
      </c>
      <c r="EK11" s="362" t="str">
        <f t="shared" ca="1" si="27"/>
        <v>s</v>
      </c>
      <c r="EL11" s="362" t="str">
        <f t="shared" ca="1" si="27"/>
        <v>s</v>
      </c>
      <c r="EM11" s="362" t="str">
        <f t="shared" ca="1" si="27"/>
        <v>s</v>
      </c>
      <c r="EN11" s="362" t="str">
        <f t="shared" ca="1" si="27"/>
        <v>s</v>
      </c>
      <c r="EO11" s="362" t="str">
        <f t="shared" ca="1" si="27"/>
        <v>s</v>
      </c>
      <c r="EP11" s="362" t="str">
        <f t="shared" ca="1" si="27"/>
        <v>s</v>
      </c>
      <c r="EQ11" s="362" t="str">
        <f t="shared" ca="1" si="28"/>
        <v>s</v>
      </c>
      <c r="ER11" s="362" t="str">
        <f t="shared" ca="1" si="28"/>
        <v>s</v>
      </c>
      <c r="ES11" s="362" t="str">
        <f t="shared" ca="1" si="28"/>
        <v>s</v>
      </c>
      <c r="ET11" s="362" t="str">
        <f t="shared" ca="1" si="28"/>
        <v>s</v>
      </c>
      <c r="EU11" s="362" t="str">
        <f t="shared" ca="1" si="28"/>
        <v>s</v>
      </c>
      <c r="EV11" s="362" t="str">
        <f t="shared" ca="1" si="28"/>
        <v>s</v>
      </c>
      <c r="EW11" s="362" t="str">
        <f t="shared" ca="1" si="28"/>
        <v>s</v>
      </c>
      <c r="EX11" s="362" t="str">
        <f t="shared" ca="1" si="28"/>
        <v>s</v>
      </c>
      <c r="EY11" s="362" t="str">
        <f t="shared" ca="1" si="28"/>
        <v>s</v>
      </c>
      <c r="EZ11" s="362" t="str">
        <f t="shared" ca="1" si="29"/>
        <v>s</v>
      </c>
      <c r="FA11" s="362" t="str">
        <f t="shared" ca="1" si="29"/>
        <v>s</v>
      </c>
      <c r="FB11" s="362" t="str">
        <f t="shared" ca="1" si="29"/>
        <v>s</v>
      </c>
      <c r="FC11" s="362" t="str">
        <f t="shared" ca="1" si="29"/>
        <v>s</v>
      </c>
      <c r="FD11" s="362" t="str">
        <f t="shared" ca="1" si="29"/>
        <v>s</v>
      </c>
      <c r="FE11" s="362">
        <f t="shared" ca="1" si="30"/>
        <v>30</v>
      </c>
      <c r="FF11" s="362">
        <f t="shared" ca="1" si="31"/>
        <v>0</v>
      </c>
      <c r="FG11" s="362" t="str">
        <f ca="1">IF(AND(YEAR(DZ11)='P Gerais'!D9,MONTH(Lanc!EA11)=6,DAY(Lanc!EA11)&gt;1),"S","N")</f>
        <v>N</v>
      </c>
      <c r="FH11" s="364">
        <f t="shared" ca="1" si="32"/>
        <v>0</v>
      </c>
      <c r="FI11" s="364">
        <f t="shared" si="33"/>
        <v>0</v>
      </c>
      <c r="FJ11" s="387">
        <f t="shared" ca="1" si="34"/>
        <v>0</v>
      </c>
      <c r="FP11" s="363">
        <f ca="1">((FH11-FJ11-FI11+AZ11+AQ11+SUM(Z11:AA11)+SUM(AW11:AX11)+AK11)*IF('DB Func'!GG6="ok",'DB Func'!GD6,0))</f>
        <v>0</v>
      </c>
      <c r="FR11" s="389">
        <f t="shared" ca="1" si="35"/>
        <v>0</v>
      </c>
      <c r="GV11" s="49"/>
      <c r="GW11" s="49"/>
      <c r="GX11" s="49"/>
      <c r="GY11" s="49"/>
      <c r="GZ11" s="49"/>
      <c r="HA11" s="49"/>
      <c r="HB11" s="49"/>
      <c r="HC11" s="49"/>
    </row>
    <row r="12" spans="1:211" ht="30" customHeight="1" thickTop="1" thickBot="1">
      <c r="C12" s="390" t="str">
        <f ca="1">IF('DB Func'!B7="Funcionário 5","",'DB Func'!B7)</f>
        <v/>
      </c>
      <c r="D12" s="391">
        <f ca="1">'DB Func'!CI7</f>
        <v>0</v>
      </c>
      <c r="E12" s="382" t="str">
        <f ca="1">IF(C12="","-",IF(OR(terceiro!E12="jUN",terceiro!F12="jUN"),"Sim","Não"))</f>
        <v>-</v>
      </c>
      <c r="F12" s="383" t="str">
        <f ca="1">IF(C12="","-",IF(OR(Ferias!E12="jUN",Ferias!F12="jUN"),"Sim","Não"))</f>
        <v>-</v>
      </c>
      <c r="G12" s="383">
        <f ca="1">IF(C12="",0,IF(F12="Sim",IF(Ferias!E12="JUN",Ferias!I12,Ferias!J12),0))</f>
        <v>0</v>
      </c>
      <c r="H12" s="185"/>
      <c r="I12" s="185"/>
      <c r="J12" s="398">
        <f t="shared" ca="1" si="8"/>
        <v>0</v>
      </c>
      <c r="K12" s="152"/>
      <c r="L12" s="151"/>
      <c r="M12" s="189"/>
      <c r="N12" s="153"/>
      <c r="O12" s="48"/>
      <c r="P12" s="48"/>
      <c r="Q12" s="48"/>
      <c r="R12" s="49"/>
      <c r="S12" s="49"/>
      <c r="T12" s="49"/>
      <c r="U12" s="49"/>
      <c r="V12" s="49"/>
      <c r="W12" s="49"/>
      <c r="X12" s="49"/>
      <c r="Y12" s="49"/>
      <c r="Z12" s="49"/>
      <c r="AA12" s="49"/>
      <c r="AB12" s="48"/>
      <c r="AC12" s="48"/>
      <c r="AD12" s="49"/>
      <c r="AE12" s="49"/>
      <c r="AF12" s="314"/>
      <c r="AH12" s="400">
        <f ca="1">IF(AND('DB Func'!GE7="Maio",'DB Func'!BQ7="2 Parcelas"),(('auxiliar 13 sal'!H8/12*'DB Func'!GF7+AVERAGE('auxiliar 13 sal'!Q8:AB8)+AVERAGE('auxiliar 13 sal'!AE8:AP8)+'auxiliar 13 sal'!H8*'DB Func'!BN7+'auxiliar 13 sal'!H8*'DB Func'!BO7)/2),IF('DB Func'!GE7="Junho",IF('DB Func'!BQ7="Parcela Única",('auxiliar 13 sal'!H8/12*'DB Func'!GF7)+AVERAGE('auxiliar 13 sal'!Q8:AB8)+AVERAGE('auxiliar 13 sal'!AE8:AP8)+('auxiliar 13 sal'!H8*'DB Func'!BN7)+('auxiliar 13 sal'!H8*'DB Func'!BO7),IF('DB Func'!BQ7="2 Parcelas",(('auxiliar 13 sal'!H8/12*'DB Func'!GF7+AVERAGE('auxiliar 13 sal'!Q8:AB8)+AVERAGE('auxiliar 13 sal'!AE8:AP8)+'auxiliar 13 sal'!H8*'DB Func'!BN7+'auxiliar 13 sal'!H8*'DB Func'!BO7)/2))),0))</f>
        <v>0</v>
      </c>
      <c r="AK12" s="364">
        <f t="shared" ca="1" si="9"/>
        <v>0</v>
      </c>
      <c r="AL12" s="364">
        <f t="shared" ca="1" si="10"/>
        <v>0</v>
      </c>
      <c r="AM12" s="364">
        <f t="shared" ca="1" si="11"/>
        <v>0</v>
      </c>
      <c r="AN12" s="364">
        <f t="shared" ca="1" si="12"/>
        <v>0</v>
      </c>
      <c r="AO12" s="364">
        <f t="shared" ca="1" si="13"/>
        <v>0</v>
      </c>
      <c r="AP12" s="364">
        <f t="shared" ca="1" si="14"/>
        <v>0</v>
      </c>
      <c r="AQ12" s="364">
        <f t="shared" ca="1" si="15"/>
        <v>0</v>
      </c>
      <c r="AR12" s="364">
        <f>IF(OR(M12="",M12=0),0,((FH12/220)*('Ho Ex'!$C$8+$AS$6))*M12)</f>
        <v>0</v>
      </c>
      <c r="AS12" s="364">
        <f>IF(OR(N12="",N12=0),0,((FH12/220*('DB Func'!GD7+Lanc!$AS$6))*('Ho Ex'!$I$8+$AS$6))*(N12/52.5*60))</f>
        <v>0</v>
      </c>
      <c r="AT12" s="364">
        <f>IF(OR(M12="",M12=0),0,((FH12/220)*('Ho Ex'!$J$8+$AS$6))*O12)</f>
        <v>0</v>
      </c>
      <c r="AU12" s="364">
        <f>IF(OR(M12="",M12=0),0,((FH12/220)*('Ho Ex'!I15+$AS$6))*P12)</f>
        <v>0</v>
      </c>
      <c r="AV12" s="364">
        <f>IF(OR(M12="",M12=0),0,((FH12/220)*('Ho Ex'!C15+$AS$6))*Q12)</f>
        <v>0</v>
      </c>
      <c r="AW12" s="364">
        <f ca="1">FH12*'DB Func'!BN7</f>
        <v>0</v>
      </c>
      <c r="AX12" s="364">
        <f ca="1">FH12*'DB Func'!BO7</f>
        <v>0</v>
      </c>
      <c r="AY12" s="364">
        <f ca="1">IF(FJ12=0,0,VLOOKUP(FJ12,'P Gerais'!$D$39:$G$41,3,TRUE)*Func5!$F$68)</f>
        <v>0</v>
      </c>
      <c r="AZ12" s="364">
        <f t="shared" si="16"/>
        <v>0</v>
      </c>
      <c r="BA12" s="364">
        <f ca="1">((FH12-FJ12-FI12+AZ12+AQ12+SUM(Z12:AA12)+SUM(AW12:AX12)+AK12)*IF('DB Func'!GG7="ok",'DB Func'!GD7,0))+(FH12-FJ12-FI12+AZ12+AQ12+SUM(Z12:AA12)+SUM(AW12:AX12))+AK12</f>
        <v>0</v>
      </c>
      <c r="BB12" s="385">
        <f ca="1">VLOOKUP(BA12,'P Gerais'!$D$22:$G$25,3,TRUE)</f>
        <v>0.08</v>
      </c>
      <c r="BC12" s="364">
        <f ca="1">IF(BA12&lt;'P Gerais'!$D$25,BA12*BB12,Lanc!BB12)</f>
        <v>0</v>
      </c>
      <c r="BD12" s="364">
        <f ca="1">BA12-BC12-('DB Func'!GB7*'P Gerais'!$D$35)</f>
        <v>0</v>
      </c>
      <c r="BE12" s="386">
        <f ca="1">VLOOKUP(BD12,'P Gerais'!$D$29:$F$33,3,TRUE)</f>
        <v>0</v>
      </c>
      <c r="BF12" s="364">
        <f t="shared" ca="1" si="17"/>
        <v>0</v>
      </c>
      <c r="BG12" s="364">
        <f ca="1">VLOOKUP(BD12,'P Gerais'!$D$29:$G$33,4,TRUE)</f>
        <v>0</v>
      </c>
      <c r="BH12" s="364">
        <f t="shared" ca="1" si="18"/>
        <v>0</v>
      </c>
      <c r="BI12" s="364">
        <f t="shared" ca="1" si="19"/>
        <v>0</v>
      </c>
      <c r="BJ12" s="362">
        <f ca="1">'DB Func'!G7</f>
        <v>0</v>
      </c>
      <c r="BK12" s="362">
        <f ca="1">'DB Func'!FW7</f>
        <v>0</v>
      </c>
      <c r="BL12" s="364">
        <f ca="1">D12*'P Gerais'!$D$13</f>
        <v>0</v>
      </c>
      <c r="BM12" s="364">
        <f ca="1">D12*'P Gerais'!$D$14</f>
        <v>0</v>
      </c>
      <c r="BN12" s="364">
        <f ca="1">D12*'P Gerais'!$D$16</f>
        <v>0</v>
      </c>
      <c r="BO12" s="364">
        <f ca="1">D12*'P Gerais'!$D$17</f>
        <v>0</v>
      </c>
      <c r="BP12" s="364">
        <f ca="1">D12*'P Gerais'!$D$18</f>
        <v>0</v>
      </c>
      <c r="BQ12" s="385">
        <f ca="1">VLOOKUP(D12,'P Gerais'!$D$22:$G$24,3,TRUE)</f>
        <v>0.08</v>
      </c>
      <c r="BR12" s="385">
        <f ca="1">VLOOKUP(D12,'P Gerais'!$D$29:$G$33,3,TRUE)</f>
        <v>0</v>
      </c>
      <c r="BS12" s="385">
        <f ca="1">'DB Func'!BN7</f>
        <v>0</v>
      </c>
      <c r="BT12" s="385">
        <f ca="1">'DB Func'!BO7</f>
        <v>0</v>
      </c>
      <c r="BU12" s="385">
        <f ca="1">'DB Func'!FX7</f>
        <v>0</v>
      </c>
      <c r="BV12" s="364">
        <f t="shared" ca="1" si="20"/>
        <v>-0.08</v>
      </c>
      <c r="BW12" s="364">
        <f ca="1">BV12-'DB Func'!GC7</f>
        <v>-0.08</v>
      </c>
      <c r="BX12" s="362">
        <f ca="1">IFERROR(VLOOKUP(BW12,'P Gerais'!$D$29:$G$33,3,TRUE)*BW12,0)</f>
        <v>0</v>
      </c>
      <c r="BY12" s="364">
        <f ca="1">IFERROR(BX12-VLOOKUP(BW12,'P Gerais'!$D$29:$H$33,4,TRUE),0)</f>
        <v>0</v>
      </c>
      <c r="BZ12" s="364">
        <f ca="1">D12*'DB Func'!GD7</f>
        <v>0</v>
      </c>
      <c r="CB12" s="364">
        <f t="shared" ca="1" si="21"/>
        <v>0</v>
      </c>
      <c r="CC12" s="364">
        <f t="shared" si="22"/>
        <v>0</v>
      </c>
      <c r="CD12" s="364">
        <f t="shared" si="23"/>
        <v>0</v>
      </c>
      <c r="CF12" s="362" t="str">
        <f t="shared" ca="1" si="24"/>
        <v>não</v>
      </c>
      <c r="CG12" s="362">
        <f ca="1">IF($CH$8=1,DAY('DB Func'!C7),0)</f>
        <v>0</v>
      </c>
      <c r="CH12" s="362">
        <f ca="1">IF(CI12=0,0,MONTH('DB Func'!C7))</f>
        <v>0</v>
      </c>
      <c r="CI12" s="362">
        <f ca="1">IF('P Gerais'!D10=YEAR('DB Func'!C7),YEAR('DB Func'!C7),0)</f>
        <v>0</v>
      </c>
      <c r="CJ12" s="371">
        <v>35</v>
      </c>
      <c r="CK12" s="363"/>
      <c r="CL12" s="362" t="str">
        <f ca="1">IF(ISERROR(HLOOKUP(CL10,$DR$7:$DX12,$DY12,FALSE)),"N",HLOOKUP(CL10,$DR$7:$DX12,$DY12,FALSE))</f>
        <v>N</v>
      </c>
      <c r="CM12" s="362" t="str">
        <f ca="1">IF(ISERROR(HLOOKUP(CM10,$DR$7:$DX12,$DY12,FALSE)),"N",HLOOKUP(CM10,$DR$7:$DX12,$DY12,FALSE))</f>
        <v>N</v>
      </c>
      <c r="CN12" s="362" t="str">
        <f ca="1">IF(ISERROR(HLOOKUP(CN10,$DR$7:$DX12,$DY12,FALSE)),"N",HLOOKUP(CN10,$DR$7:$DX12,$DY12,FALSE))</f>
        <v>N</v>
      </c>
      <c r="CO12" s="362" t="str">
        <f ca="1">IF(ISERROR(HLOOKUP(CO10,$DR$7:$DX12,$DY12,FALSE)),"N",HLOOKUP(CO10,$DR$7:$DX12,$DY12,FALSE))</f>
        <v>N</v>
      </c>
      <c r="CP12" s="362" t="str">
        <f ca="1">IF(ISERROR(HLOOKUP(CP10,$DR$7:$DX12,$DY12,FALSE)),"N",HLOOKUP(CP10,$DR$7:$DX12,$DY12,FALSE))</f>
        <v>N</v>
      </c>
      <c r="CQ12" s="362" t="str">
        <f>IF(ISERROR(HLOOKUP(CQ10,$DR$7:$DX12,$DY12,FALSE)),"N",HLOOKUP(CQ10,$DR$7:$DX12,$DY12,FALSE))</f>
        <v>N</v>
      </c>
      <c r="CR12" s="362" t="str">
        <f ca="1">IF(ISERROR(HLOOKUP(CR10,$DR$7:$DX12,$DY12,FALSE)),"N",HLOOKUP(CR10,$DR$7:$DX12,$DY12,FALSE))</f>
        <v>N</v>
      </c>
      <c r="CS12" s="362" t="str">
        <f ca="1">IF(ISERROR(HLOOKUP(CS10,$DR$7:$DX12,$DY12,FALSE)),"N",HLOOKUP(CS10,$DR$7:$DX12,$DY12,FALSE))</f>
        <v>N</v>
      </c>
      <c r="CT12" s="362" t="str">
        <f ca="1">IF(ISERROR(HLOOKUP(CT10,$DR$7:$DX12,$DY12,FALSE)),"N",HLOOKUP(CT10,$DR$7:$DX12,$DY12,FALSE))</f>
        <v>N</v>
      </c>
      <c r="CU12" s="362" t="str">
        <f ca="1">IF(ISERROR(HLOOKUP(CU10,$DR$7:$DX12,$DY12,FALSE)),"N",HLOOKUP(CU10,$DR$7:$DX12,$DY12,FALSE))</f>
        <v>N</v>
      </c>
      <c r="CV12" s="362" t="str">
        <f ca="1">IF(ISERROR(HLOOKUP(CV10,$DR$7:$DX12,$DY12,FALSE)),"N",HLOOKUP(CV10,$DR$7:$DX12,$DY12,FALSE))</f>
        <v>N</v>
      </c>
      <c r="CW12" s="362" t="str">
        <f ca="1">IF(ISERROR(HLOOKUP(CW10,$DR$7:$DX12,$DY12,FALSE)),"N",HLOOKUP(CW10,$DR$7:$DX12,$DY12,FALSE))</f>
        <v>N</v>
      </c>
      <c r="CX12" s="362" t="str">
        <f>IF(ISERROR(HLOOKUP(CX10,$DR$7:$DX12,$DY12,FALSE)),"N",HLOOKUP(CX10,$DR$7:$DX12,$DY12,FALSE))</f>
        <v>N</v>
      </c>
      <c r="CY12" s="362" t="str">
        <f ca="1">IF(ISERROR(HLOOKUP(CY10,$DR$7:$DX12,$DY12,FALSE)),"N",HLOOKUP(CY10,$DR$7:$DX12,$DY12,FALSE))</f>
        <v>N</v>
      </c>
      <c r="CZ12" s="362" t="str">
        <f ca="1">IF(ISERROR(HLOOKUP(CZ10,$DR$7:$DX12,$DY12,FALSE)),"N",HLOOKUP(CZ10,$DR$7:$DX12,$DY12,FALSE))</f>
        <v>N</v>
      </c>
      <c r="DA12" s="362" t="str">
        <f ca="1">IF(ISERROR(HLOOKUP(DA10,$DR$7:$DX12,$DY12,FALSE)),"N",HLOOKUP(DA10,$DR$7:$DX12,$DY12,FALSE))</f>
        <v>N</v>
      </c>
      <c r="DB12" s="362" t="str">
        <f ca="1">IF(ISERROR(HLOOKUP(DB10,$DR$7:$DX12,$DY12,FALSE)),"N",HLOOKUP(DB10,$DR$7:$DX12,$DY12,FALSE))</f>
        <v>N</v>
      </c>
      <c r="DC12" s="362" t="str">
        <f ca="1">IF(ISERROR(HLOOKUP(DC10,$DR$7:$DX12,$DY12,FALSE)),"N",HLOOKUP(DC10,$DR$7:$DX12,$DY12,FALSE))</f>
        <v>N</v>
      </c>
      <c r="DD12" s="362" t="str">
        <f ca="1">IF(ISERROR(HLOOKUP(DD10,$DR$7:$DX12,$DY12,FALSE)),"N",HLOOKUP(DD10,$DR$7:$DX12,$DY12,FALSE))</f>
        <v>N</v>
      </c>
      <c r="DE12" s="362" t="str">
        <f>IF(ISERROR(HLOOKUP(DE10,$DR$7:$DX12,$DY12,FALSE)),"N",HLOOKUP(DE10,$DR$7:$DX12,$DY12,FALSE))</f>
        <v>N</v>
      </c>
      <c r="DF12" s="362" t="str">
        <f ca="1">IF(ISERROR(HLOOKUP(DF10,$DR$7:$DX12,$DY12,FALSE)),"N",HLOOKUP(DF10,$DR$7:$DX12,$DY12,FALSE))</f>
        <v>N</v>
      </c>
      <c r="DG12" s="362" t="str">
        <f ca="1">IF(ISERROR(HLOOKUP(DG10,$DR$7:$DX12,$DY12,FALSE)),"N",HLOOKUP(DG10,$DR$7:$DX12,$DY12,FALSE))</f>
        <v>N</v>
      </c>
      <c r="DH12" s="362" t="str">
        <f ca="1">IF(ISERROR(HLOOKUP(DH10,$DR$7:$DX12,$DY12,FALSE)),"N",HLOOKUP(DH10,$DR$7:$DX12,$DY12,FALSE))</f>
        <v>N</v>
      </c>
      <c r="DI12" s="362" t="str">
        <f ca="1">IF(ISERROR(HLOOKUP(DI10,$DR$7:$DX12,$DY12,FALSE)),"N",HLOOKUP(DI10,$DR$7:$DX12,$DY12,FALSE))</f>
        <v>N</v>
      </c>
      <c r="DJ12" s="362" t="str">
        <f ca="1">IF(ISERROR(HLOOKUP(DJ10,$DR$7:$DX12,$DY12,FALSE)),"N",HLOOKUP(DJ10,$DR$7:$DX12,$DY12,FALSE))</f>
        <v>N</v>
      </c>
      <c r="DK12" s="362" t="str">
        <f ca="1">IF(ISERROR(HLOOKUP(DK10,$DR$7:$DX12,$DY12,FALSE)),"N",HLOOKUP(DK10,$DR$7:$DX12,$DY12,FALSE))</f>
        <v>N</v>
      </c>
      <c r="DL12" s="362" t="str">
        <f>IF(ISERROR(HLOOKUP(DL10,$DR$7:$DX12,$DY12,FALSE)),"N",HLOOKUP(DL10,$DR$7:$DX12,$DY12,FALSE))</f>
        <v>N</v>
      </c>
      <c r="DM12" s="362" t="str">
        <f ca="1">IF(ISERROR(HLOOKUP(DM10,$DR$7:$DX12,$DY12,FALSE)),"N",HLOOKUP(DM10,$DR$7:$DX12,$DY12,FALSE))</f>
        <v>N</v>
      </c>
      <c r="DN12" s="362" t="str">
        <f ca="1">IF(ISERROR(HLOOKUP(DN10,$DR$7:$DX12,$DY12,FALSE)),"N",HLOOKUP(DN10,$DR$7:$DX12,$DY12,FALSE))</f>
        <v>N</v>
      </c>
      <c r="DO12" s="362" t="str">
        <f ca="1">IF(ISERROR(HLOOKUP(DO10,$DR$7:$DX12,$DY12,FALSE)),"N",HLOOKUP(DO10,$DR$7:$DX12,$DY12,FALSE))</f>
        <v>N</v>
      </c>
      <c r="DP12" s="362">
        <f t="shared" ca="1" si="25"/>
        <v>0</v>
      </c>
      <c r="DQ12" s="362">
        <f t="shared" ca="1" si="26"/>
        <v>30</v>
      </c>
      <c r="DR12" s="362" t="str">
        <f>IF('DB Func'!M7&gt;0,"S","N")</f>
        <v>N</v>
      </c>
      <c r="DS12" s="362" t="str">
        <f>IF('DB Func'!R7&gt;0,"S","N")</f>
        <v>N</v>
      </c>
      <c r="DT12" s="362" t="str">
        <f>IF('DB Func'!W7&gt;0,"S","N")</f>
        <v>N</v>
      </c>
      <c r="DU12" s="362" t="str">
        <f>IF('DB Func'!AB7&gt;0,"S","N")</f>
        <v>N</v>
      </c>
      <c r="DV12" s="362" t="str">
        <f>IF('DB Func'!AG7&gt;0,"S","N")</f>
        <v>N</v>
      </c>
      <c r="DW12" s="362" t="str">
        <f>IF('DB Func'!AL7&gt;0,"S","N")</f>
        <v>N</v>
      </c>
      <c r="DX12" s="362" t="str">
        <f>IF('DB Func'!AQ7&gt;0,"S","N")</f>
        <v>N</v>
      </c>
      <c r="DY12" s="362">
        <v>6</v>
      </c>
      <c r="DZ12" s="369">
        <f ca="1">'DB Func'!C7</f>
        <v>0</v>
      </c>
      <c r="EA12" s="362" t="str">
        <f t="shared" ca="1" si="27"/>
        <v>s</v>
      </c>
      <c r="EB12" s="362" t="str">
        <f t="shared" ca="1" si="27"/>
        <v>s</v>
      </c>
      <c r="EC12" s="362" t="str">
        <f t="shared" ca="1" si="27"/>
        <v>s</v>
      </c>
      <c r="ED12" s="362" t="str">
        <f t="shared" ca="1" si="27"/>
        <v>s</v>
      </c>
      <c r="EE12" s="362" t="str">
        <f t="shared" ca="1" si="27"/>
        <v>s</v>
      </c>
      <c r="EF12" s="362" t="str">
        <f t="shared" ca="1" si="27"/>
        <v>s</v>
      </c>
      <c r="EG12" s="362" t="str">
        <f t="shared" ca="1" si="27"/>
        <v>s</v>
      </c>
      <c r="EH12" s="362" t="str">
        <f t="shared" ca="1" si="27"/>
        <v>s</v>
      </c>
      <c r="EI12" s="362" t="str">
        <f t="shared" ca="1" si="27"/>
        <v>s</v>
      </c>
      <c r="EJ12" s="362" t="str">
        <f t="shared" ca="1" si="27"/>
        <v>s</v>
      </c>
      <c r="EK12" s="362" t="str">
        <f t="shared" ca="1" si="27"/>
        <v>s</v>
      </c>
      <c r="EL12" s="362" t="str">
        <f t="shared" ca="1" si="27"/>
        <v>s</v>
      </c>
      <c r="EM12" s="362" t="str">
        <f t="shared" ca="1" si="27"/>
        <v>s</v>
      </c>
      <c r="EN12" s="362" t="str">
        <f t="shared" ca="1" si="27"/>
        <v>s</v>
      </c>
      <c r="EO12" s="362" t="str">
        <f t="shared" ca="1" si="27"/>
        <v>s</v>
      </c>
      <c r="EP12" s="362" t="str">
        <f t="shared" ca="1" si="27"/>
        <v>s</v>
      </c>
      <c r="EQ12" s="362" t="str">
        <f t="shared" ca="1" si="28"/>
        <v>s</v>
      </c>
      <c r="ER12" s="362" t="str">
        <f t="shared" ca="1" si="28"/>
        <v>s</v>
      </c>
      <c r="ES12" s="362" t="str">
        <f t="shared" ca="1" si="28"/>
        <v>s</v>
      </c>
      <c r="ET12" s="362" t="str">
        <f t="shared" ca="1" si="28"/>
        <v>s</v>
      </c>
      <c r="EU12" s="362" t="str">
        <f t="shared" ca="1" si="28"/>
        <v>s</v>
      </c>
      <c r="EV12" s="362" t="str">
        <f t="shared" ca="1" si="28"/>
        <v>s</v>
      </c>
      <c r="EW12" s="362" t="str">
        <f t="shared" ca="1" si="28"/>
        <v>s</v>
      </c>
      <c r="EX12" s="362" t="str">
        <f t="shared" ca="1" si="28"/>
        <v>s</v>
      </c>
      <c r="EY12" s="362" t="str">
        <f t="shared" ca="1" si="28"/>
        <v>s</v>
      </c>
      <c r="EZ12" s="362" t="str">
        <f t="shared" ca="1" si="29"/>
        <v>s</v>
      </c>
      <c r="FA12" s="362" t="str">
        <f t="shared" ca="1" si="29"/>
        <v>s</v>
      </c>
      <c r="FB12" s="362" t="str">
        <f t="shared" ca="1" si="29"/>
        <v>s</v>
      </c>
      <c r="FC12" s="362" t="str">
        <f t="shared" ca="1" si="29"/>
        <v>s</v>
      </c>
      <c r="FD12" s="362" t="str">
        <f t="shared" ca="1" si="29"/>
        <v>s</v>
      </c>
      <c r="FE12" s="362">
        <f t="shared" ca="1" si="30"/>
        <v>30</v>
      </c>
      <c r="FF12" s="362">
        <f t="shared" ca="1" si="31"/>
        <v>0</v>
      </c>
      <c r="FG12" s="362" t="str">
        <f ca="1">IF(AND(YEAR(DZ12)='P Gerais'!D10,MONTH(Lanc!EA12)=6,DAY(Lanc!EA12)&gt;1),"S","N")</f>
        <v>N</v>
      </c>
      <c r="FH12" s="364">
        <f t="shared" ca="1" si="32"/>
        <v>0</v>
      </c>
      <c r="FI12" s="364">
        <f t="shared" si="33"/>
        <v>0</v>
      </c>
      <c r="FJ12" s="387">
        <f t="shared" ca="1" si="34"/>
        <v>0</v>
      </c>
      <c r="FP12" s="363">
        <f ca="1">((FH12-FJ12-FI12+AZ12+AQ12+SUM(Z12:AA12)+SUM(AW12:AX12)+AK12)*IF('DB Func'!GG7="ok",'DB Func'!GD7,0))</f>
        <v>0</v>
      </c>
      <c r="FR12" s="389">
        <f t="shared" ca="1" si="35"/>
        <v>0</v>
      </c>
      <c r="GV12" s="49"/>
      <c r="GW12" s="49"/>
      <c r="GX12" s="49"/>
      <c r="GY12" s="49"/>
      <c r="GZ12" s="49"/>
      <c r="HA12" s="49"/>
      <c r="HB12" s="49"/>
      <c r="HC12" s="49"/>
    </row>
    <row r="13" spans="1:211" ht="30" customHeight="1" thickTop="1" thickBot="1">
      <c r="C13" s="390" t="str">
        <f ca="1">IF('DB Func'!B8="Funcionário 6","",'DB Func'!B8)</f>
        <v/>
      </c>
      <c r="D13" s="391">
        <f ca="1">'DB Func'!CI8</f>
        <v>0</v>
      </c>
      <c r="E13" s="382" t="str">
        <f ca="1">IF(C13="","-",IF(OR(terceiro!E13="jUN",terceiro!F13="jUN"),"Sim","Não"))</f>
        <v>-</v>
      </c>
      <c r="F13" s="383" t="str">
        <f ca="1">IF(C13="","-",IF(OR(Ferias!E13="jUN",Ferias!F13="jUN"),"Sim","Não"))</f>
        <v>-</v>
      </c>
      <c r="G13" s="383">
        <f ca="1">IF(C13="",0,IF(F13="Sim",IF(Ferias!E13="JUN",Ferias!I13,Ferias!J13),0))</f>
        <v>0</v>
      </c>
      <c r="H13" s="185"/>
      <c r="I13" s="185"/>
      <c r="J13" s="398">
        <f t="shared" ca="1" si="8"/>
        <v>0</v>
      </c>
      <c r="K13" s="152"/>
      <c r="L13" s="151"/>
      <c r="M13" s="189"/>
      <c r="N13" s="153"/>
      <c r="O13" s="48"/>
      <c r="P13" s="48"/>
      <c r="Q13" s="48"/>
      <c r="R13" s="49"/>
      <c r="S13" s="49"/>
      <c r="T13" s="49"/>
      <c r="U13" s="49"/>
      <c r="V13" s="49"/>
      <c r="W13" s="49"/>
      <c r="X13" s="49"/>
      <c r="Y13" s="49"/>
      <c r="Z13" s="49"/>
      <c r="AA13" s="49"/>
      <c r="AB13" s="48"/>
      <c r="AC13" s="48"/>
      <c r="AD13" s="49"/>
      <c r="AE13" s="49"/>
      <c r="AF13" s="314"/>
      <c r="AH13" s="400">
        <f ca="1">IF(AND('DB Func'!GE8="Maio",'DB Func'!BQ8="2 Parcelas"),(('auxiliar 13 sal'!H9/12*'DB Func'!GF8+AVERAGE('auxiliar 13 sal'!Q9:AB9)+AVERAGE('auxiliar 13 sal'!AE9:AP9)+'auxiliar 13 sal'!H9*'DB Func'!BN8+'auxiliar 13 sal'!H9*'DB Func'!BO8)/2),IF('DB Func'!GE8="Junho",IF('DB Func'!BQ8="Parcela Única",('auxiliar 13 sal'!H9/12*'DB Func'!GF8)+AVERAGE('auxiliar 13 sal'!Q9:AB9)+AVERAGE('auxiliar 13 sal'!AE9:AP9)+('auxiliar 13 sal'!H9*'DB Func'!BN8)+('auxiliar 13 sal'!H9*'DB Func'!BO8),IF('DB Func'!BQ8="2 Parcelas",(('auxiliar 13 sal'!H9/12*'DB Func'!GF8+AVERAGE('auxiliar 13 sal'!Q9:AB9)+AVERAGE('auxiliar 13 sal'!AE9:AP9)+'auxiliar 13 sal'!H9*'DB Func'!BN8+'auxiliar 13 sal'!H9*'DB Func'!BO8)/2))),0))</f>
        <v>0</v>
      </c>
      <c r="AK13" s="364">
        <f t="shared" ca="1" si="9"/>
        <v>0</v>
      </c>
      <c r="AL13" s="364">
        <f t="shared" ca="1" si="10"/>
        <v>0</v>
      </c>
      <c r="AM13" s="364">
        <f t="shared" ca="1" si="11"/>
        <v>0</v>
      </c>
      <c r="AN13" s="364">
        <f t="shared" ca="1" si="12"/>
        <v>0</v>
      </c>
      <c r="AO13" s="364">
        <f t="shared" ca="1" si="13"/>
        <v>0</v>
      </c>
      <c r="AP13" s="364">
        <f t="shared" ca="1" si="14"/>
        <v>0</v>
      </c>
      <c r="AQ13" s="364">
        <f t="shared" ca="1" si="15"/>
        <v>0</v>
      </c>
      <c r="AR13" s="364">
        <f>IF(OR(M13="",M13=0),0,((FH13/220)*('Ho Ex'!$C$8+$AS$6))*M13)</f>
        <v>0</v>
      </c>
      <c r="AS13" s="364">
        <f>IF(OR(N13="",N13=0),0,((FH13/220*('DB Func'!GD8+Lanc!$AS$6))*('Ho Ex'!$I$8+$AS$6))*(N13/52.5*60))</f>
        <v>0</v>
      </c>
      <c r="AT13" s="364">
        <f>IF(OR(M13="",M13=0),0,((FH13/220)*('Ho Ex'!$J$8+$AS$6))*O13)</f>
        <v>0</v>
      </c>
      <c r="AU13" s="364">
        <f>IF(OR(M13="",M13=0),0,((FH13/220)*('Ho Ex'!I16+$AS$6))*P13)</f>
        <v>0</v>
      </c>
      <c r="AV13" s="364">
        <f>IF(OR(M13="",M13=0),0,((FH13/220)*('Ho Ex'!C16+$AS$6))*Q13)</f>
        <v>0</v>
      </c>
      <c r="AW13" s="364">
        <f ca="1">FH13*'DB Func'!BN8</f>
        <v>0</v>
      </c>
      <c r="AX13" s="364">
        <f ca="1">FH13*'DB Func'!BO8</f>
        <v>0</v>
      </c>
      <c r="AY13" s="364">
        <f ca="1">IF(FJ13=0,0,VLOOKUP(FJ13,'P Gerais'!$D$39:$G$41,3,TRUE)*Func6!$F$68)</f>
        <v>0</v>
      </c>
      <c r="AZ13" s="364">
        <f t="shared" si="16"/>
        <v>0</v>
      </c>
      <c r="BA13" s="364">
        <f ca="1">((FH13-FJ13-FI13+AZ13+AQ13+SUM(Z13:AA13)+SUM(AW13:AX13)+AK13)*IF('DB Func'!GG8="ok",'DB Func'!GD8,0))+(FH13-FJ13-FI13+AZ13+AQ13+SUM(Z13:AA13)+SUM(AW13:AX13))+AK13</f>
        <v>0</v>
      </c>
      <c r="BB13" s="385">
        <f ca="1">VLOOKUP(BA13,'P Gerais'!$D$22:$G$25,3,TRUE)</f>
        <v>0.08</v>
      </c>
      <c r="BC13" s="364">
        <f ca="1">IF(BA13&lt;'P Gerais'!$D$25,BA13*BB13,Lanc!BB13)</f>
        <v>0</v>
      </c>
      <c r="BD13" s="364">
        <f ca="1">BA13-BC13-('DB Func'!GB8*'P Gerais'!$D$35)</f>
        <v>0</v>
      </c>
      <c r="BE13" s="386">
        <f ca="1">VLOOKUP(BD13,'P Gerais'!$D$29:$F$33,3,TRUE)</f>
        <v>0</v>
      </c>
      <c r="BF13" s="364">
        <f t="shared" ca="1" si="17"/>
        <v>0</v>
      </c>
      <c r="BG13" s="364">
        <f ca="1">VLOOKUP(BD13,'P Gerais'!$D$29:$G$33,4,TRUE)</f>
        <v>0</v>
      </c>
      <c r="BH13" s="364">
        <f t="shared" ca="1" si="18"/>
        <v>0</v>
      </c>
      <c r="BI13" s="364">
        <f t="shared" ca="1" si="19"/>
        <v>0</v>
      </c>
      <c r="BJ13" s="362">
        <f ca="1">'DB Func'!G8</f>
        <v>0</v>
      </c>
      <c r="BK13" s="362">
        <f ca="1">'DB Func'!FW8</f>
        <v>0</v>
      </c>
      <c r="BL13" s="364">
        <f ca="1">D13*'P Gerais'!$D$13</f>
        <v>0</v>
      </c>
      <c r="BM13" s="364">
        <f ca="1">D13*'P Gerais'!$D$14</f>
        <v>0</v>
      </c>
      <c r="BN13" s="364">
        <f ca="1">D13*'P Gerais'!$D$16</f>
        <v>0</v>
      </c>
      <c r="BO13" s="364">
        <f ca="1">D13*'P Gerais'!$D$17</f>
        <v>0</v>
      </c>
      <c r="BP13" s="364">
        <f ca="1">D13*'P Gerais'!$D$18</f>
        <v>0</v>
      </c>
      <c r="BQ13" s="385">
        <f ca="1">VLOOKUP(D13,'P Gerais'!$D$22:$G$24,3,TRUE)</f>
        <v>0.08</v>
      </c>
      <c r="BR13" s="385">
        <f ca="1">VLOOKUP(D13,'P Gerais'!$D$29:$G$33,3,TRUE)</f>
        <v>0</v>
      </c>
      <c r="BS13" s="385">
        <f ca="1">'DB Func'!BN8</f>
        <v>0</v>
      </c>
      <c r="BT13" s="385">
        <f ca="1">'DB Func'!BO8</f>
        <v>0</v>
      </c>
      <c r="BU13" s="385">
        <f ca="1">'DB Func'!FX8</f>
        <v>0</v>
      </c>
      <c r="BV13" s="364">
        <f t="shared" ca="1" si="20"/>
        <v>-0.08</v>
      </c>
      <c r="BW13" s="364">
        <f ca="1">BV13-'DB Func'!GC8</f>
        <v>-0.08</v>
      </c>
      <c r="BX13" s="362">
        <f ca="1">IFERROR(VLOOKUP(BW13,'P Gerais'!$D$29:$G$33,3,TRUE)*BW13,0)</f>
        <v>0</v>
      </c>
      <c r="BY13" s="364">
        <f ca="1">IFERROR(BX13-VLOOKUP(BW13,'P Gerais'!$D$29:$H$33,4,TRUE),0)</f>
        <v>0</v>
      </c>
      <c r="BZ13" s="364">
        <f ca="1">D13*'DB Func'!GD8</f>
        <v>0</v>
      </c>
      <c r="CB13" s="364">
        <f t="shared" ca="1" si="21"/>
        <v>0</v>
      </c>
      <c r="CC13" s="364">
        <f t="shared" si="22"/>
        <v>0</v>
      </c>
      <c r="CD13" s="364">
        <f t="shared" si="23"/>
        <v>0</v>
      </c>
      <c r="CF13" s="362" t="str">
        <f t="shared" ca="1" si="24"/>
        <v>não</v>
      </c>
      <c r="CG13" s="362">
        <f ca="1">IF($CH$8=1,DAY('DB Func'!C8),0)</f>
        <v>0</v>
      </c>
      <c r="CH13" s="362">
        <f ca="1">IF(CI13=0,0,MONTH('DB Func'!C8))</f>
        <v>0</v>
      </c>
      <c r="CI13" s="362">
        <f ca="1">IF('P Gerais'!D11=YEAR('DB Func'!C8),YEAR('DB Func'!C8),0)</f>
        <v>0</v>
      </c>
      <c r="CJ13" s="371">
        <v>36</v>
      </c>
      <c r="CK13" s="363"/>
      <c r="CL13" s="362" t="str">
        <f>IF(ISERROR(HLOOKUP(CL11,$DR$7:$DX13,$DY13,FALSE)),"N",HLOOKUP(CL11,$DR$7:$DX13,$DY13,FALSE))</f>
        <v>N</v>
      </c>
      <c r="CM13" s="362" t="str">
        <f>IF(ISERROR(HLOOKUP(CM11,$DR$7:$DX13,$DY13,FALSE)),"N",HLOOKUP(CM11,$DR$7:$DX13,$DY13,FALSE))</f>
        <v>N</v>
      </c>
      <c r="CN13" s="362" t="str">
        <f>IF(ISERROR(HLOOKUP(CN11,$DR$7:$DX13,$DY13,FALSE)),"N",HLOOKUP(CN11,$DR$7:$DX13,$DY13,FALSE))</f>
        <v>N</v>
      </c>
      <c r="CO13" s="362" t="str">
        <f>IF(ISERROR(HLOOKUP(CO11,$DR$7:$DX13,$DY13,FALSE)),"N",HLOOKUP(CO11,$DR$7:$DX13,$DY13,FALSE))</f>
        <v>N</v>
      </c>
      <c r="CP13" s="362" t="str">
        <f>IF(ISERROR(HLOOKUP(CP11,$DR$7:$DX13,$DY13,FALSE)),"N",HLOOKUP(CP11,$DR$7:$DX13,$DY13,FALSE))</f>
        <v>N</v>
      </c>
      <c r="CQ13" s="362" t="str">
        <f>IF(ISERROR(HLOOKUP(CQ11,$DR$7:$DX13,$DY13,FALSE)),"N",HLOOKUP(CQ11,$DR$7:$DX13,$DY13,FALSE))</f>
        <v>N</v>
      </c>
      <c r="CR13" s="362" t="str">
        <f>IF(ISERROR(HLOOKUP(CR11,$DR$7:$DX13,$DY13,FALSE)),"N",HLOOKUP(CR11,$DR$7:$DX13,$DY13,FALSE))</f>
        <v>N</v>
      </c>
      <c r="CS13" s="362" t="str">
        <f>IF(ISERROR(HLOOKUP(CS11,$DR$7:$DX13,$DY13,FALSE)),"N",HLOOKUP(CS11,$DR$7:$DX13,$DY13,FALSE))</f>
        <v>N</v>
      </c>
      <c r="CT13" s="362" t="str">
        <f>IF(ISERROR(HLOOKUP(CT11,$DR$7:$DX13,$DY13,FALSE)),"N",HLOOKUP(CT11,$DR$7:$DX13,$DY13,FALSE))</f>
        <v>N</v>
      </c>
      <c r="CU13" s="362" t="str">
        <f>IF(ISERROR(HLOOKUP(CU11,$DR$7:$DX13,$DY13,FALSE)),"N",HLOOKUP(CU11,$DR$7:$DX13,$DY13,FALSE))</f>
        <v>N</v>
      </c>
      <c r="CV13" s="362" t="str">
        <f>IF(ISERROR(HLOOKUP(CV11,$DR$7:$DX13,$DY13,FALSE)),"N",HLOOKUP(CV11,$DR$7:$DX13,$DY13,FALSE))</f>
        <v>N</v>
      </c>
      <c r="CW13" s="362" t="str">
        <f>IF(ISERROR(HLOOKUP(CW11,$DR$7:$DX13,$DY13,FALSE)),"N",HLOOKUP(CW11,$DR$7:$DX13,$DY13,FALSE))</f>
        <v>N</v>
      </c>
      <c r="CX13" s="362" t="str">
        <f>IF(ISERROR(HLOOKUP(CX11,$DR$7:$DX13,$DY13,FALSE)),"N",HLOOKUP(CX11,$DR$7:$DX13,$DY13,FALSE))</f>
        <v>N</v>
      </c>
      <c r="CY13" s="362" t="str">
        <f>IF(ISERROR(HLOOKUP(CY11,$DR$7:$DX13,$DY13,FALSE)),"N",HLOOKUP(CY11,$DR$7:$DX13,$DY13,FALSE))</f>
        <v>N</v>
      </c>
      <c r="CZ13" s="362" t="str">
        <f>IF(ISERROR(HLOOKUP(CZ11,$DR$7:$DX13,$DY13,FALSE)),"N",HLOOKUP(CZ11,$DR$7:$DX13,$DY13,FALSE))</f>
        <v>N</v>
      </c>
      <c r="DA13" s="362" t="str">
        <f>IF(ISERROR(HLOOKUP(DA11,$DR$7:$DX13,$DY13,FALSE)),"N",HLOOKUP(DA11,$DR$7:$DX13,$DY13,FALSE))</f>
        <v>N</v>
      </c>
      <c r="DB13" s="362" t="str">
        <f>IF(ISERROR(HLOOKUP(DB11,$DR$7:$DX13,$DY13,FALSE)),"N",HLOOKUP(DB11,$DR$7:$DX13,$DY13,FALSE))</f>
        <v>N</v>
      </c>
      <c r="DC13" s="362" t="str">
        <f>IF(ISERROR(HLOOKUP(DC11,$DR$7:$DX13,$DY13,FALSE)),"N",HLOOKUP(DC11,$DR$7:$DX13,$DY13,FALSE))</f>
        <v>N</v>
      </c>
      <c r="DD13" s="362" t="str">
        <f>IF(ISERROR(HLOOKUP(DD11,$DR$7:$DX13,$DY13,FALSE)),"N",HLOOKUP(DD11,$DR$7:$DX13,$DY13,FALSE))</f>
        <v>N</v>
      </c>
      <c r="DE13" s="362" t="str">
        <f>IF(ISERROR(HLOOKUP(DE11,$DR$7:$DX13,$DY13,FALSE)),"N",HLOOKUP(DE11,$DR$7:$DX13,$DY13,FALSE))</f>
        <v>N</v>
      </c>
      <c r="DF13" s="362" t="str">
        <f>IF(ISERROR(HLOOKUP(DF11,$DR$7:$DX13,$DY13,FALSE)),"N",HLOOKUP(DF11,$DR$7:$DX13,$DY13,FALSE))</f>
        <v>N</v>
      </c>
      <c r="DG13" s="362" t="str">
        <f>IF(ISERROR(HLOOKUP(DG11,$DR$7:$DX13,$DY13,FALSE)),"N",HLOOKUP(DG11,$DR$7:$DX13,$DY13,FALSE))</f>
        <v>N</v>
      </c>
      <c r="DH13" s="362" t="str">
        <f>IF(ISERROR(HLOOKUP(DH11,$DR$7:$DX13,$DY13,FALSE)),"N",HLOOKUP(DH11,$DR$7:$DX13,$DY13,FALSE))</f>
        <v>N</v>
      </c>
      <c r="DI13" s="362" t="str">
        <f>IF(ISERROR(HLOOKUP(DI11,$DR$7:$DX13,$DY13,FALSE)),"N",HLOOKUP(DI11,$DR$7:$DX13,$DY13,FALSE))</f>
        <v>N</v>
      </c>
      <c r="DJ13" s="362" t="str">
        <f>IF(ISERROR(HLOOKUP(DJ11,$DR$7:$DX13,$DY13,FALSE)),"N",HLOOKUP(DJ11,$DR$7:$DX13,$DY13,FALSE))</f>
        <v>N</v>
      </c>
      <c r="DK13" s="362" t="str">
        <f>IF(ISERROR(HLOOKUP(DK11,$DR$7:$DX13,$DY13,FALSE)),"N",HLOOKUP(DK11,$DR$7:$DX13,$DY13,FALSE))</f>
        <v>N</v>
      </c>
      <c r="DL13" s="362" t="str">
        <f>IF(ISERROR(HLOOKUP(DL11,$DR$7:$DX13,$DY13,FALSE)),"N",HLOOKUP(DL11,$DR$7:$DX13,$DY13,FALSE))</f>
        <v>N</v>
      </c>
      <c r="DM13" s="362" t="str">
        <f>IF(ISERROR(HLOOKUP(DM11,$DR$7:$DX13,$DY13,FALSE)),"N",HLOOKUP(DM11,$DR$7:$DX13,$DY13,FALSE))</f>
        <v>N</v>
      </c>
      <c r="DN13" s="362" t="str">
        <f>IF(ISERROR(HLOOKUP(DN11,$DR$7:$DX13,$DY13,FALSE)),"N",HLOOKUP(DN11,$DR$7:$DX13,$DY13,FALSE))</f>
        <v>N</v>
      </c>
      <c r="DO13" s="362" t="str">
        <f>IF(ISERROR(HLOOKUP(DO11,$DR$7:$DX13,$DY13,FALSE)),"N",HLOOKUP(DO11,$DR$7:$DX13,$DY13,FALSE))</f>
        <v>N</v>
      </c>
      <c r="DP13" s="362">
        <f t="shared" si="25"/>
        <v>0</v>
      </c>
      <c r="DQ13" s="362">
        <f t="shared" si="26"/>
        <v>30</v>
      </c>
      <c r="DR13" s="362" t="str">
        <f>IF('DB Func'!M8&gt;0,"S","N")</f>
        <v>N</v>
      </c>
      <c r="DS13" s="362" t="str">
        <f>IF('DB Func'!R8&gt;0,"S","N")</f>
        <v>N</v>
      </c>
      <c r="DT13" s="362" t="str">
        <f>IF('DB Func'!W8&gt;0,"S","N")</f>
        <v>N</v>
      </c>
      <c r="DU13" s="362" t="str">
        <f>IF('DB Func'!AB8&gt;0,"S","N")</f>
        <v>N</v>
      </c>
      <c r="DV13" s="362" t="str">
        <f>IF('DB Func'!AG8&gt;0,"S","N")</f>
        <v>N</v>
      </c>
      <c r="DW13" s="362" t="str">
        <f>IF('DB Func'!AL8&gt;0,"S","N")</f>
        <v>N</v>
      </c>
      <c r="DX13" s="362" t="str">
        <f>IF('DB Func'!AQ8&gt;0,"S","N")</f>
        <v>N</v>
      </c>
      <c r="DY13" s="362">
        <v>7</v>
      </c>
      <c r="DZ13" s="369">
        <f ca="1">'DB Func'!C8</f>
        <v>0</v>
      </c>
      <c r="EA13" s="362" t="str">
        <f t="shared" ca="1" si="27"/>
        <v>s</v>
      </c>
      <c r="EB13" s="362" t="str">
        <f t="shared" ca="1" si="27"/>
        <v>s</v>
      </c>
      <c r="EC13" s="362" t="str">
        <f t="shared" ca="1" si="27"/>
        <v>s</v>
      </c>
      <c r="ED13" s="362" t="str">
        <f t="shared" ca="1" si="27"/>
        <v>s</v>
      </c>
      <c r="EE13" s="362" t="str">
        <f t="shared" ca="1" si="27"/>
        <v>s</v>
      </c>
      <c r="EF13" s="362" t="str">
        <f t="shared" ca="1" si="27"/>
        <v>s</v>
      </c>
      <c r="EG13" s="362" t="str">
        <f t="shared" ca="1" si="27"/>
        <v>s</v>
      </c>
      <c r="EH13" s="362" t="str">
        <f t="shared" ca="1" si="27"/>
        <v>s</v>
      </c>
      <c r="EI13" s="362" t="str">
        <f t="shared" ca="1" si="27"/>
        <v>s</v>
      </c>
      <c r="EJ13" s="362" t="str">
        <f t="shared" ca="1" si="27"/>
        <v>s</v>
      </c>
      <c r="EK13" s="362" t="str">
        <f t="shared" ca="1" si="27"/>
        <v>s</v>
      </c>
      <c r="EL13" s="362" t="str">
        <f t="shared" ca="1" si="27"/>
        <v>s</v>
      </c>
      <c r="EM13" s="362" t="str">
        <f t="shared" ca="1" si="27"/>
        <v>s</v>
      </c>
      <c r="EN13" s="362" t="str">
        <f t="shared" ca="1" si="27"/>
        <v>s</v>
      </c>
      <c r="EO13" s="362" t="str">
        <f t="shared" ca="1" si="27"/>
        <v>s</v>
      </c>
      <c r="EP13" s="362" t="str">
        <f t="shared" ca="1" si="27"/>
        <v>s</v>
      </c>
      <c r="EQ13" s="362" t="str">
        <f t="shared" ca="1" si="28"/>
        <v>s</v>
      </c>
      <c r="ER13" s="362" t="str">
        <f t="shared" ca="1" si="28"/>
        <v>s</v>
      </c>
      <c r="ES13" s="362" t="str">
        <f t="shared" ca="1" si="28"/>
        <v>s</v>
      </c>
      <c r="ET13" s="362" t="str">
        <f t="shared" ca="1" si="28"/>
        <v>s</v>
      </c>
      <c r="EU13" s="362" t="str">
        <f t="shared" ca="1" si="28"/>
        <v>s</v>
      </c>
      <c r="EV13" s="362" t="str">
        <f t="shared" ca="1" si="28"/>
        <v>s</v>
      </c>
      <c r="EW13" s="362" t="str">
        <f t="shared" ca="1" si="28"/>
        <v>s</v>
      </c>
      <c r="EX13" s="362" t="str">
        <f t="shared" ca="1" si="28"/>
        <v>s</v>
      </c>
      <c r="EY13" s="362" t="str">
        <f t="shared" ca="1" si="28"/>
        <v>s</v>
      </c>
      <c r="EZ13" s="362" t="str">
        <f t="shared" ca="1" si="29"/>
        <v>s</v>
      </c>
      <c r="FA13" s="362" t="str">
        <f t="shared" ca="1" si="29"/>
        <v>s</v>
      </c>
      <c r="FB13" s="362" t="str">
        <f t="shared" ca="1" si="29"/>
        <v>s</v>
      </c>
      <c r="FC13" s="362" t="str">
        <f t="shared" ca="1" si="29"/>
        <v>s</v>
      </c>
      <c r="FD13" s="362" t="str">
        <f t="shared" ca="1" si="29"/>
        <v>s</v>
      </c>
      <c r="FE13" s="362">
        <f t="shared" ca="1" si="30"/>
        <v>30</v>
      </c>
      <c r="FF13" s="362">
        <f t="shared" ca="1" si="31"/>
        <v>0</v>
      </c>
      <c r="FG13" s="362" t="str">
        <f ca="1">IF(AND(YEAR(DZ13)='P Gerais'!D11,MONTH(Lanc!EA13)=6,DAY(Lanc!EA13)&gt;1),"S","N")</f>
        <v>N</v>
      </c>
      <c r="FH13" s="364">
        <f t="shared" ca="1" si="32"/>
        <v>0</v>
      </c>
      <c r="FI13" s="364">
        <f t="shared" si="33"/>
        <v>0</v>
      </c>
      <c r="FJ13" s="387">
        <f t="shared" ca="1" si="34"/>
        <v>0</v>
      </c>
      <c r="FP13" s="363">
        <f ca="1">((FH13-FJ13-FI13+AZ13+AQ13+SUM(Z13:AA13)+SUM(AW13:AX13)+AK13)*IF('DB Func'!GG8="ok",'DB Func'!GD8,0))</f>
        <v>0</v>
      </c>
      <c r="FR13" s="389">
        <f t="shared" ca="1" si="35"/>
        <v>0</v>
      </c>
      <c r="GV13" s="49"/>
      <c r="GW13" s="49"/>
      <c r="GX13" s="49"/>
      <c r="GY13" s="49"/>
      <c r="GZ13" s="49"/>
      <c r="HA13" s="49"/>
      <c r="HB13" s="49"/>
      <c r="HC13" s="49"/>
    </row>
    <row r="14" spans="1:211" ht="30" customHeight="1" thickTop="1" thickBot="1">
      <c r="C14" s="390" t="str">
        <f ca="1">IF('DB Func'!B9="Funcionário 7","",'DB Func'!B9)</f>
        <v/>
      </c>
      <c r="D14" s="391">
        <f ca="1">'DB Func'!CI9</f>
        <v>0</v>
      </c>
      <c r="E14" s="382" t="str">
        <f ca="1">IF(C14="","-",IF(OR(terceiro!E14="jUN",terceiro!F14="jUN"),"Sim","Não"))</f>
        <v>-</v>
      </c>
      <c r="F14" s="383" t="str">
        <f ca="1">IF(C14="","-",IF(OR(Ferias!E14="jUN",Ferias!F14="jUN"),"Sim","Não"))</f>
        <v>-</v>
      </c>
      <c r="G14" s="383">
        <f ca="1">IF(C14="",0,IF(F14="Sim",IF(Ferias!E14="JUN",Ferias!I14,Ferias!J14),0))</f>
        <v>0</v>
      </c>
      <c r="H14" s="185"/>
      <c r="I14" s="185"/>
      <c r="J14" s="398">
        <f t="shared" ca="1" si="8"/>
        <v>0</v>
      </c>
      <c r="K14" s="152"/>
      <c r="L14" s="151"/>
      <c r="M14" s="189"/>
      <c r="N14" s="153"/>
      <c r="O14" s="48"/>
      <c r="P14" s="48"/>
      <c r="Q14" s="48"/>
      <c r="R14" s="49"/>
      <c r="S14" s="49"/>
      <c r="T14" s="49"/>
      <c r="U14" s="49"/>
      <c r="V14" s="49"/>
      <c r="W14" s="49"/>
      <c r="X14" s="49"/>
      <c r="Y14" s="49"/>
      <c r="Z14" s="49"/>
      <c r="AA14" s="49"/>
      <c r="AB14" s="48"/>
      <c r="AC14" s="48"/>
      <c r="AD14" s="49"/>
      <c r="AE14" s="49"/>
      <c r="AF14" s="314"/>
      <c r="AH14" s="400">
        <f ca="1">IF(AND('DB Func'!GE9="Maio",'DB Func'!BQ9="2 Parcelas"),(('auxiliar 13 sal'!H10/12*'DB Func'!GF9+AVERAGE('auxiliar 13 sal'!Q10:AB10)+AVERAGE('auxiliar 13 sal'!AE10:AP10)+'auxiliar 13 sal'!H10*'DB Func'!BN9+'auxiliar 13 sal'!H10*'DB Func'!BO9)/2),IF('DB Func'!GE9="Junho",IF('DB Func'!BQ9="Parcela Única",('auxiliar 13 sal'!H10/12*'DB Func'!GF9)+AVERAGE('auxiliar 13 sal'!Q10:AB10)+AVERAGE('auxiliar 13 sal'!AE10:AP10)+('auxiliar 13 sal'!H10*'DB Func'!BN9)+('auxiliar 13 sal'!H10*'DB Func'!BO9),IF('DB Func'!BQ9="2 Parcelas",(('auxiliar 13 sal'!H10/12*'DB Func'!GF9+AVERAGE('auxiliar 13 sal'!Q10:AB10)+AVERAGE('auxiliar 13 sal'!AE10:AP10)+'auxiliar 13 sal'!H10*'DB Func'!BN9+'auxiliar 13 sal'!H10*'DB Func'!BO9)/2))),0))</f>
        <v>0</v>
      </c>
      <c r="AK14" s="364">
        <f t="shared" ca="1" si="9"/>
        <v>0</v>
      </c>
      <c r="AL14" s="364">
        <f t="shared" ca="1" si="10"/>
        <v>0</v>
      </c>
      <c r="AM14" s="364">
        <f t="shared" ca="1" si="11"/>
        <v>0</v>
      </c>
      <c r="AN14" s="364">
        <f t="shared" ca="1" si="12"/>
        <v>0</v>
      </c>
      <c r="AO14" s="364">
        <f t="shared" ca="1" si="13"/>
        <v>0</v>
      </c>
      <c r="AP14" s="364">
        <f t="shared" ca="1" si="14"/>
        <v>0</v>
      </c>
      <c r="AQ14" s="364">
        <f t="shared" ca="1" si="15"/>
        <v>0</v>
      </c>
      <c r="AR14" s="364">
        <f>IF(OR(M14="",M14=0),0,((FH14/220)*('Ho Ex'!$C$8+$AS$6))*M14)</f>
        <v>0</v>
      </c>
      <c r="AS14" s="364">
        <f>IF(OR(N14="",N14=0),0,((FH14/220*('DB Func'!GD9+Lanc!$AS$6))*('Ho Ex'!$I$8+$AS$6))*(N14/52.5*60))</f>
        <v>0</v>
      </c>
      <c r="AT14" s="364">
        <f>IF(OR(M14="",M14=0),0,((FH14/220)*('Ho Ex'!$J$8+$AS$6))*O14)</f>
        <v>0</v>
      </c>
      <c r="AU14" s="364">
        <f>IF(OR(M14="",M14=0),0,((FH14/220)*('Ho Ex'!I17+$AS$6))*P14)</f>
        <v>0</v>
      </c>
      <c r="AV14" s="364">
        <f>IF(OR(M14="",M14=0),0,((FH14/220)*('Ho Ex'!C17+$AS$6))*Q14)</f>
        <v>0</v>
      </c>
      <c r="AW14" s="364">
        <f ca="1">FH14*'DB Func'!BN9</f>
        <v>0</v>
      </c>
      <c r="AX14" s="364">
        <f ca="1">FH14*'DB Func'!BO9</f>
        <v>0</v>
      </c>
      <c r="AY14" s="364">
        <f ca="1">IF(FJ14=0,0,VLOOKUP(FJ14,'P Gerais'!$D$39:$G$41,3,TRUE)*Func7!$F$68)</f>
        <v>0</v>
      </c>
      <c r="AZ14" s="364">
        <f t="shared" si="16"/>
        <v>0</v>
      </c>
      <c r="BA14" s="364">
        <f ca="1">((FH14-FJ14-FI14+AZ14+AQ14+SUM(Z14:AA14)+SUM(AW14:AX14)+AK14)*IF('DB Func'!GG9="ok",'DB Func'!GD9,0))+(FH14-FJ14-FI14+AZ14+AQ14+SUM(Z14:AA14)+SUM(AW14:AX14))+AK14</f>
        <v>0</v>
      </c>
      <c r="BB14" s="385">
        <f ca="1">VLOOKUP(BA14,'P Gerais'!$D$22:$G$25,3,TRUE)</f>
        <v>0.08</v>
      </c>
      <c r="BC14" s="364">
        <f ca="1">IF(BA14&lt;'P Gerais'!$D$25,BA14*BB14,Lanc!BB14)</f>
        <v>0</v>
      </c>
      <c r="BD14" s="364">
        <f ca="1">BA14-BC14-('DB Func'!GB9*'P Gerais'!$D$35)</f>
        <v>0</v>
      </c>
      <c r="BE14" s="386">
        <f ca="1">VLOOKUP(BD14,'P Gerais'!$D$29:$F$33,3,TRUE)</f>
        <v>0</v>
      </c>
      <c r="BF14" s="364">
        <f t="shared" ca="1" si="17"/>
        <v>0</v>
      </c>
      <c r="BG14" s="364">
        <f ca="1">VLOOKUP(BD14,'P Gerais'!$D$29:$G$33,4,TRUE)</f>
        <v>0</v>
      </c>
      <c r="BH14" s="364">
        <f t="shared" ca="1" si="18"/>
        <v>0</v>
      </c>
      <c r="BI14" s="364">
        <f t="shared" ca="1" si="19"/>
        <v>0</v>
      </c>
      <c r="BJ14" s="362">
        <f ca="1">'DB Func'!G9</f>
        <v>0</v>
      </c>
      <c r="BK14" s="362">
        <f ca="1">'DB Func'!FW9</f>
        <v>0</v>
      </c>
      <c r="BL14" s="364">
        <f ca="1">D14*'P Gerais'!$D$13</f>
        <v>0</v>
      </c>
      <c r="BM14" s="364">
        <f ca="1">D14*'P Gerais'!$D$14</f>
        <v>0</v>
      </c>
      <c r="BN14" s="364">
        <f ca="1">D14*'P Gerais'!$D$16</f>
        <v>0</v>
      </c>
      <c r="BO14" s="364">
        <f ca="1">D14*'P Gerais'!$D$17</f>
        <v>0</v>
      </c>
      <c r="BP14" s="364">
        <f ca="1">D14*'P Gerais'!$D$18</f>
        <v>0</v>
      </c>
      <c r="BQ14" s="385">
        <f ca="1">VLOOKUP(D14,'P Gerais'!$D$22:$G$24,3,TRUE)</f>
        <v>0.08</v>
      </c>
      <c r="BR14" s="385">
        <f ca="1">VLOOKUP(D14,'P Gerais'!$D$29:$G$33,3,TRUE)</f>
        <v>0</v>
      </c>
      <c r="BS14" s="385">
        <f ca="1">'DB Func'!BN9</f>
        <v>0</v>
      </c>
      <c r="BT14" s="385">
        <f ca="1">'DB Func'!BO9</f>
        <v>0</v>
      </c>
      <c r="BU14" s="385">
        <f ca="1">'DB Func'!FX9</f>
        <v>0</v>
      </c>
      <c r="BV14" s="364">
        <f t="shared" ca="1" si="20"/>
        <v>-0.08</v>
      </c>
      <c r="BW14" s="364">
        <f ca="1">BV14-'DB Func'!GC9</f>
        <v>-0.08</v>
      </c>
      <c r="BX14" s="362">
        <f ca="1">IFERROR(VLOOKUP(BW14,'P Gerais'!$D$29:$G$33,3,TRUE)*BW14,0)</f>
        <v>0</v>
      </c>
      <c r="BY14" s="364">
        <f ca="1">IFERROR(BX14-VLOOKUP(BW14,'P Gerais'!$D$29:$H$33,4,TRUE),0)</f>
        <v>0</v>
      </c>
      <c r="BZ14" s="364">
        <f ca="1">D14*'DB Func'!GD9</f>
        <v>0</v>
      </c>
      <c r="CB14" s="364">
        <f t="shared" ca="1" si="21"/>
        <v>0</v>
      </c>
      <c r="CC14" s="364">
        <f t="shared" si="22"/>
        <v>0</v>
      </c>
      <c r="CD14" s="364">
        <f t="shared" si="23"/>
        <v>0</v>
      </c>
      <c r="CF14" s="362" t="str">
        <f t="shared" ca="1" si="24"/>
        <v>não</v>
      </c>
      <c r="CG14" s="362">
        <f ca="1">IF($CH$8=1,DAY('DB Func'!C9),0)</f>
        <v>0</v>
      </c>
      <c r="CH14" s="362">
        <f ca="1">IF(CI14=0,0,MONTH('DB Func'!C9))</f>
        <v>0</v>
      </c>
      <c r="CI14" s="362">
        <f ca="1">IF('P Gerais'!D12=YEAR('DB Func'!C9),YEAR('DB Func'!C9),0)</f>
        <v>0</v>
      </c>
      <c r="CJ14" s="371">
        <v>37</v>
      </c>
      <c r="CK14" s="363"/>
      <c r="CL14" s="362" t="str">
        <f ca="1">IF(ISERROR(HLOOKUP(CL12,$DR$7:$DX14,$DY14,FALSE)),"N",HLOOKUP(CL12,$DR$7:$DX14,$DY14,FALSE))</f>
        <v>N</v>
      </c>
      <c r="CM14" s="362" t="str">
        <f ca="1">IF(ISERROR(HLOOKUP(CM12,$DR$7:$DX14,$DY14,FALSE)),"N",HLOOKUP(CM12,$DR$7:$DX14,$DY14,FALSE))</f>
        <v>N</v>
      </c>
      <c r="CN14" s="362" t="str">
        <f ca="1">IF(ISERROR(HLOOKUP(CN12,$DR$7:$DX14,$DY14,FALSE)),"N",HLOOKUP(CN12,$DR$7:$DX14,$DY14,FALSE))</f>
        <v>N</v>
      </c>
      <c r="CO14" s="362" t="str">
        <f ca="1">IF(ISERROR(HLOOKUP(CO12,$DR$7:$DX14,$DY14,FALSE)),"N",HLOOKUP(CO12,$DR$7:$DX14,$DY14,FALSE))</f>
        <v>N</v>
      </c>
      <c r="CP14" s="362" t="str">
        <f ca="1">IF(ISERROR(HLOOKUP(CP12,$DR$7:$DX14,$DY14,FALSE)),"N",HLOOKUP(CP12,$DR$7:$DX14,$DY14,FALSE))</f>
        <v>N</v>
      </c>
      <c r="CQ14" s="362" t="str">
        <f>IF(ISERROR(HLOOKUP(CQ12,$DR$7:$DX14,$DY14,FALSE)),"N",HLOOKUP(CQ12,$DR$7:$DX14,$DY14,FALSE))</f>
        <v>N</v>
      </c>
      <c r="CR14" s="362" t="str">
        <f ca="1">IF(ISERROR(HLOOKUP(CR12,$DR$7:$DX14,$DY14,FALSE)),"N",HLOOKUP(CR12,$DR$7:$DX14,$DY14,FALSE))</f>
        <v>N</v>
      </c>
      <c r="CS14" s="362" t="str">
        <f ca="1">IF(ISERROR(HLOOKUP(CS12,$DR$7:$DX14,$DY14,FALSE)),"N",HLOOKUP(CS12,$DR$7:$DX14,$DY14,FALSE))</f>
        <v>N</v>
      </c>
      <c r="CT14" s="362" t="str">
        <f ca="1">IF(ISERROR(HLOOKUP(CT12,$DR$7:$DX14,$DY14,FALSE)),"N",HLOOKUP(CT12,$DR$7:$DX14,$DY14,FALSE))</f>
        <v>N</v>
      </c>
      <c r="CU14" s="362" t="str">
        <f ca="1">IF(ISERROR(HLOOKUP(CU12,$DR$7:$DX14,$DY14,FALSE)),"N",HLOOKUP(CU12,$DR$7:$DX14,$DY14,FALSE))</f>
        <v>N</v>
      </c>
      <c r="CV14" s="362" t="str">
        <f ca="1">IF(ISERROR(HLOOKUP(CV12,$DR$7:$DX14,$DY14,FALSE)),"N",HLOOKUP(CV12,$DR$7:$DX14,$DY14,FALSE))</f>
        <v>N</v>
      </c>
      <c r="CW14" s="362" t="str">
        <f ca="1">IF(ISERROR(HLOOKUP(CW12,$DR$7:$DX14,$DY14,FALSE)),"N",HLOOKUP(CW12,$DR$7:$DX14,$DY14,FALSE))</f>
        <v>N</v>
      </c>
      <c r="CX14" s="362" t="str">
        <f>IF(ISERROR(HLOOKUP(CX12,$DR$7:$DX14,$DY14,FALSE)),"N",HLOOKUP(CX12,$DR$7:$DX14,$DY14,FALSE))</f>
        <v>N</v>
      </c>
      <c r="CY14" s="362" t="str">
        <f ca="1">IF(ISERROR(HLOOKUP(CY12,$DR$7:$DX14,$DY14,FALSE)),"N",HLOOKUP(CY12,$DR$7:$DX14,$DY14,FALSE))</f>
        <v>N</v>
      </c>
      <c r="CZ14" s="362" t="str">
        <f ca="1">IF(ISERROR(HLOOKUP(CZ12,$DR$7:$DX14,$DY14,FALSE)),"N",HLOOKUP(CZ12,$DR$7:$DX14,$DY14,FALSE))</f>
        <v>N</v>
      </c>
      <c r="DA14" s="362" t="str">
        <f ca="1">IF(ISERROR(HLOOKUP(DA12,$DR$7:$DX14,$DY14,FALSE)),"N",HLOOKUP(DA12,$DR$7:$DX14,$DY14,FALSE))</f>
        <v>N</v>
      </c>
      <c r="DB14" s="362" t="str">
        <f ca="1">IF(ISERROR(HLOOKUP(DB12,$DR$7:$DX14,$DY14,FALSE)),"N",HLOOKUP(DB12,$DR$7:$DX14,$DY14,FALSE))</f>
        <v>N</v>
      </c>
      <c r="DC14" s="362" t="str">
        <f ca="1">IF(ISERROR(HLOOKUP(DC12,$DR$7:$DX14,$DY14,FALSE)),"N",HLOOKUP(DC12,$DR$7:$DX14,$DY14,FALSE))</f>
        <v>N</v>
      </c>
      <c r="DD14" s="362" t="str">
        <f ca="1">IF(ISERROR(HLOOKUP(DD12,$DR$7:$DX14,$DY14,FALSE)),"N",HLOOKUP(DD12,$DR$7:$DX14,$DY14,FALSE))</f>
        <v>N</v>
      </c>
      <c r="DE14" s="362" t="str">
        <f>IF(ISERROR(HLOOKUP(DE12,$DR$7:$DX14,$DY14,FALSE)),"N",HLOOKUP(DE12,$DR$7:$DX14,$DY14,FALSE))</f>
        <v>N</v>
      </c>
      <c r="DF14" s="362" t="str">
        <f ca="1">IF(ISERROR(HLOOKUP(DF12,$DR$7:$DX14,$DY14,FALSE)),"N",HLOOKUP(DF12,$DR$7:$DX14,$DY14,FALSE))</f>
        <v>N</v>
      </c>
      <c r="DG14" s="362" t="str">
        <f ca="1">IF(ISERROR(HLOOKUP(DG12,$DR$7:$DX14,$DY14,FALSE)),"N",HLOOKUP(DG12,$DR$7:$DX14,$DY14,FALSE))</f>
        <v>N</v>
      </c>
      <c r="DH14" s="362" t="str">
        <f ca="1">IF(ISERROR(HLOOKUP(DH12,$DR$7:$DX14,$DY14,FALSE)),"N",HLOOKUP(DH12,$DR$7:$DX14,$DY14,FALSE))</f>
        <v>N</v>
      </c>
      <c r="DI14" s="362" t="str">
        <f ca="1">IF(ISERROR(HLOOKUP(DI12,$DR$7:$DX14,$DY14,FALSE)),"N",HLOOKUP(DI12,$DR$7:$DX14,$DY14,FALSE))</f>
        <v>N</v>
      </c>
      <c r="DJ14" s="362" t="str">
        <f ca="1">IF(ISERROR(HLOOKUP(DJ12,$DR$7:$DX14,$DY14,FALSE)),"N",HLOOKUP(DJ12,$DR$7:$DX14,$DY14,FALSE))</f>
        <v>N</v>
      </c>
      <c r="DK14" s="362" t="str">
        <f ca="1">IF(ISERROR(HLOOKUP(DK12,$DR$7:$DX14,$DY14,FALSE)),"N",HLOOKUP(DK12,$DR$7:$DX14,$DY14,FALSE))</f>
        <v>N</v>
      </c>
      <c r="DL14" s="362" t="str">
        <f>IF(ISERROR(HLOOKUP(DL12,$DR$7:$DX14,$DY14,FALSE)),"N",HLOOKUP(DL12,$DR$7:$DX14,$DY14,FALSE))</f>
        <v>N</v>
      </c>
      <c r="DM14" s="362" t="str">
        <f ca="1">IF(ISERROR(HLOOKUP(DM12,$DR$7:$DX14,$DY14,FALSE)),"N",HLOOKUP(DM12,$DR$7:$DX14,$DY14,FALSE))</f>
        <v>N</v>
      </c>
      <c r="DN14" s="362" t="str">
        <f ca="1">IF(ISERROR(HLOOKUP(DN12,$DR$7:$DX14,$DY14,FALSE)),"N",HLOOKUP(DN12,$DR$7:$DX14,$DY14,FALSE))</f>
        <v>N</v>
      </c>
      <c r="DO14" s="362" t="str">
        <f ca="1">IF(ISERROR(HLOOKUP(DO12,$DR$7:$DX14,$DY14,FALSE)),"N",HLOOKUP(DO12,$DR$7:$DX14,$DY14,FALSE))</f>
        <v>N</v>
      </c>
      <c r="DP14" s="362">
        <f t="shared" ca="1" si="25"/>
        <v>0</v>
      </c>
      <c r="DQ14" s="362">
        <f t="shared" ca="1" si="26"/>
        <v>30</v>
      </c>
      <c r="DR14" s="362" t="str">
        <f>IF('DB Func'!M9&gt;0,"S","N")</f>
        <v>N</v>
      </c>
      <c r="DS14" s="362" t="str">
        <f>IF('DB Func'!R9&gt;0,"S","N")</f>
        <v>N</v>
      </c>
      <c r="DT14" s="362" t="str">
        <f>IF('DB Func'!W9&gt;0,"S","N")</f>
        <v>N</v>
      </c>
      <c r="DU14" s="362" t="str">
        <f>IF('DB Func'!AB9&gt;0,"S","N")</f>
        <v>N</v>
      </c>
      <c r="DV14" s="362" t="str">
        <f>IF('DB Func'!AG9&gt;0,"S","N")</f>
        <v>N</v>
      </c>
      <c r="DW14" s="362" t="str">
        <f>IF('DB Func'!AL9&gt;0,"S","N")</f>
        <v>N</v>
      </c>
      <c r="DX14" s="362" t="str">
        <f>IF('DB Func'!AQ9&gt;0,"S","N")</f>
        <v>N</v>
      </c>
      <c r="DY14" s="362">
        <v>8</v>
      </c>
      <c r="DZ14" s="369">
        <f ca="1">'DB Func'!C9</f>
        <v>0</v>
      </c>
      <c r="EA14" s="362" t="str">
        <f t="shared" ca="1" si="27"/>
        <v>s</v>
      </c>
      <c r="EB14" s="362" t="str">
        <f t="shared" ca="1" si="27"/>
        <v>s</v>
      </c>
      <c r="EC14" s="362" t="str">
        <f t="shared" ca="1" si="27"/>
        <v>s</v>
      </c>
      <c r="ED14" s="362" t="str">
        <f t="shared" ca="1" si="27"/>
        <v>s</v>
      </c>
      <c r="EE14" s="362" t="str">
        <f t="shared" ca="1" si="27"/>
        <v>s</v>
      </c>
      <c r="EF14" s="362" t="str">
        <f t="shared" ca="1" si="27"/>
        <v>s</v>
      </c>
      <c r="EG14" s="362" t="str">
        <f t="shared" ca="1" si="27"/>
        <v>s</v>
      </c>
      <c r="EH14" s="362" t="str">
        <f t="shared" ca="1" si="27"/>
        <v>s</v>
      </c>
      <c r="EI14" s="362" t="str">
        <f t="shared" ca="1" si="27"/>
        <v>s</v>
      </c>
      <c r="EJ14" s="362" t="str">
        <f t="shared" ca="1" si="27"/>
        <v>s</v>
      </c>
      <c r="EK14" s="362" t="str">
        <f t="shared" ca="1" si="27"/>
        <v>s</v>
      </c>
      <c r="EL14" s="362" t="str">
        <f t="shared" ca="1" si="27"/>
        <v>s</v>
      </c>
      <c r="EM14" s="362" t="str">
        <f t="shared" ca="1" si="27"/>
        <v>s</v>
      </c>
      <c r="EN14" s="362" t="str">
        <f t="shared" ca="1" si="27"/>
        <v>s</v>
      </c>
      <c r="EO14" s="362" t="str">
        <f t="shared" ca="1" si="27"/>
        <v>s</v>
      </c>
      <c r="EP14" s="362" t="str">
        <f t="shared" ca="1" si="27"/>
        <v>s</v>
      </c>
      <c r="EQ14" s="362" t="str">
        <f t="shared" ca="1" si="28"/>
        <v>s</v>
      </c>
      <c r="ER14" s="362" t="str">
        <f t="shared" ca="1" si="28"/>
        <v>s</v>
      </c>
      <c r="ES14" s="362" t="str">
        <f t="shared" ca="1" si="28"/>
        <v>s</v>
      </c>
      <c r="ET14" s="362" t="str">
        <f t="shared" ca="1" si="28"/>
        <v>s</v>
      </c>
      <c r="EU14" s="362" t="str">
        <f t="shared" ca="1" si="28"/>
        <v>s</v>
      </c>
      <c r="EV14" s="362" t="str">
        <f t="shared" ca="1" si="28"/>
        <v>s</v>
      </c>
      <c r="EW14" s="362" t="str">
        <f t="shared" ca="1" si="28"/>
        <v>s</v>
      </c>
      <c r="EX14" s="362" t="str">
        <f t="shared" ca="1" si="28"/>
        <v>s</v>
      </c>
      <c r="EY14" s="362" t="str">
        <f t="shared" ca="1" si="28"/>
        <v>s</v>
      </c>
      <c r="EZ14" s="362" t="str">
        <f t="shared" ca="1" si="29"/>
        <v>s</v>
      </c>
      <c r="FA14" s="362" t="str">
        <f t="shared" ca="1" si="29"/>
        <v>s</v>
      </c>
      <c r="FB14" s="362" t="str">
        <f t="shared" ca="1" si="29"/>
        <v>s</v>
      </c>
      <c r="FC14" s="362" t="str">
        <f t="shared" ca="1" si="29"/>
        <v>s</v>
      </c>
      <c r="FD14" s="362" t="str">
        <f t="shared" ca="1" si="29"/>
        <v>s</v>
      </c>
      <c r="FE14" s="362">
        <f t="shared" ca="1" si="30"/>
        <v>30</v>
      </c>
      <c r="FF14" s="362">
        <f t="shared" ca="1" si="31"/>
        <v>0</v>
      </c>
      <c r="FG14" s="362" t="str">
        <f ca="1">IF(AND(YEAR(DZ14)='P Gerais'!D12,MONTH(Lanc!EA14)=6,DAY(Lanc!EA14)&gt;1),"S","N")</f>
        <v>N</v>
      </c>
      <c r="FH14" s="364">
        <f t="shared" ca="1" si="32"/>
        <v>0</v>
      </c>
      <c r="FI14" s="364">
        <f t="shared" si="33"/>
        <v>0</v>
      </c>
      <c r="FJ14" s="387">
        <f t="shared" ca="1" si="34"/>
        <v>0</v>
      </c>
      <c r="FP14" s="363">
        <f ca="1">((FH14-FJ14-FI14+AZ14+AQ14+SUM(Z14:AA14)+SUM(AW14:AX14)+AK14)*IF('DB Func'!GG9="ok",'DB Func'!GD9,0))</f>
        <v>0</v>
      </c>
      <c r="FR14" s="389">
        <f t="shared" ca="1" si="35"/>
        <v>0</v>
      </c>
      <c r="GV14" s="49"/>
      <c r="GW14" s="49"/>
      <c r="GX14" s="49"/>
      <c r="GY14" s="49"/>
      <c r="GZ14" s="49"/>
      <c r="HA14" s="49"/>
      <c r="HB14" s="49"/>
      <c r="HC14" s="49"/>
    </row>
    <row r="15" spans="1:211" ht="30" customHeight="1" thickTop="1" thickBot="1">
      <c r="C15" s="390" t="str">
        <f ca="1">IF('DB Func'!B10="Funcionário 8","",'DB Func'!B10)</f>
        <v/>
      </c>
      <c r="D15" s="391">
        <f ca="1">'DB Func'!CI10</f>
        <v>0</v>
      </c>
      <c r="E15" s="382" t="str">
        <f ca="1">IF(C15="","-",IF(OR(terceiro!E15="jUN",terceiro!F15="jUN"),"Sim","Não"))</f>
        <v>-</v>
      </c>
      <c r="F15" s="383" t="str">
        <f ca="1">IF(C15="","-",IF(OR(Ferias!E15="jUN",Ferias!F15="jUN"),"Sim","Não"))</f>
        <v>-</v>
      </c>
      <c r="G15" s="383">
        <f ca="1">IF(C15="",0,IF(F15="Sim",IF(Ferias!E15="JUN",Ferias!I15,Ferias!J15),0))</f>
        <v>0</v>
      </c>
      <c r="H15" s="185"/>
      <c r="I15" s="185"/>
      <c r="J15" s="398">
        <f t="shared" ca="1" si="8"/>
        <v>0</v>
      </c>
      <c r="K15" s="152"/>
      <c r="L15" s="151"/>
      <c r="M15" s="189"/>
      <c r="N15" s="153"/>
      <c r="O15" s="48"/>
      <c r="P15" s="48"/>
      <c r="Q15" s="48"/>
      <c r="R15" s="49"/>
      <c r="S15" s="49"/>
      <c r="T15" s="49"/>
      <c r="U15" s="49"/>
      <c r="V15" s="49"/>
      <c r="W15" s="49"/>
      <c r="X15" s="49"/>
      <c r="Y15" s="49"/>
      <c r="Z15" s="49"/>
      <c r="AA15" s="49"/>
      <c r="AB15" s="48"/>
      <c r="AC15" s="48"/>
      <c r="AD15" s="49"/>
      <c r="AE15" s="49"/>
      <c r="AF15" s="314"/>
      <c r="AH15" s="400">
        <f ca="1">IF(AND('DB Func'!GE10="Maio",'DB Func'!BQ10="2 Parcelas"),(('auxiliar 13 sal'!H11/12*'DB Func'!GF10+AVERAGE('auxiliar 13 sal'!Q11:AB11)+AVERAGE('auxiliar 13 sal'!AE11:AP11)+'auxiliar 13 sal'!H11*'DB Func'!BN10+'auxiliar 13 sal'!H11*'DB Func'!BO10)/2),IF('DB Func'!GE10="Junho",IF('DB Func'!BQ10="Parcela Única",('auxiliar 13 sal'!H11/12*'DB Func'!GF10)+AVERAGE('auxiliar 13 sal'!Q11:AB11)+AVERAGE('auxiliar 13 sal'!AE11:AP11)+('auxiliar 13 sal'!H11*'DB Func'!BN10)+('auxiliar 13 sal'!H11*'DB Func'!BO10),IF('DB Func'!BQ10="2 Parcelas",(('auxiliar 13 sal'!H11/12*'DB Func'!GF10+AVERAGE('auxiliar 13 sal'!Q11:AB11)+AVERAGE('auxiliar 13 sal'!AE11:AP11)+'auxiliar 13 sal'!H11*'DB Func'!BN10+'auxiliar 13 sal'!H11*'DB Func'!BO10)/2))),0))</f>
        <v>0</v>
      </c>
      <c r="AK15" s="364">
        <f t="shared" ca="1" si="9"/>
        <v>0</v>
      </c>
      <c r="AL15" s="364">
        <f t="shared" ca="1" si="10"/>
        <v>0</v>
      </c>
      <c r="AM15" s="364">
        <f t="shared" ca="1" si="11"/>
        <v>0</v>
      </c>
      <c r="AN15" s="364">
        <f t="shared" ca="1" si="12"/>
        <v>0</v>
      </c>
      <c r="AO15" s="364">
        <f t="shared" ca="1" si="13"/>
        <v>0</v>
      </c>
      <c r="AP15" s="364">
        <f t="shared" ca="1" si="14"/>
        <v>0</v>
      </c>
      <c r="AQ15" s="364">
        <f t="shared" ca="1" si="15"/>
        <v>0</v>
      </c>
      <c r="AR15" s="364">
        <f>IF(OR(M15="",M15=0),0,((FH15/220)*('Ho Ex'!$C$8+$AS$6))*M15)</f>
        <v>0</v>
      </c>
      <c r="AS15" s="364">
        <f>IF(OR(N15="",N15=0),0,((FH15/220*('DB Func'!GD10+Lanc!$AS$6))*('Ho Ex'!$I$8+$AS$6))*(N15/52.5*60))</f>
        <v>0</v>
      </c>
      <c r="AT15" s="364">
        <f>IF(OR(M15="",M15=0),0,((FH15/220)*('Ho Ex'!$J$8+$AS$6))*O15)</f>
        <v>0</v>
      </c>
      <c r="AU15" s="364">
        <f>IF(OR(M15="",M15=0),0,((FH15/220)*('Ho Ex'!I18+$AS$6))*P15)</f>
        <v>0</v>
      </c>
      <c r="AV15" s="364">
        <f>IF(OR(M15="",M15=0),0,((FH15/220)*('Ho Ex'!C18+$AS$6))*Q15)</f>
        <v>0</v>
      </c>
      <c r="AW15" s="364">
        <f ca="1">FH15*'DB Func'!BN10</f>
        <v>0</v>
      </c>
      <c r="AX15" s="364">
        <f ca="1">FH15*'DB Func'!BO10</f>
        <v>0</v>
      </c>
      <c r="AY15" s="364">
        <f ca="1">IF(FJ15=0,0,VLOOKUP(FJ15,'P Gerais'!$D$39:$G$41,3,TRUE)*Func8!$F$68)</f>
        <v>0</v>
      </c>
      <c r="AZ15" s="364">
        <f t="shared" si="16"/>
        <v>0</v>
      </c>
      <c r="BA15" s="364">
        <f ca="1">((FH15-FJ15-FI15+AZ15+AQ15+SUM(Z15:AA15)+SUM(AW15:AX15)+AK15)*IF('DB Func'!GG10="ok",'DB Func'!GD10,0))+(FH15-FJ15-FI15+AZ15+AQ15+SUM(Z15:AA15)+SUM(AW15:AX15))+AK15</f>
        <v>0</v>
      </c>
      <c r="BB15" s="385">
        <f ca="1">VLOOKUP(BA15,'P Gerais'!$D$22:$G$25,3,TRUE)</f>
        <v>0.08</v>
      </c>
      <c r="BC15" s="364">
        <f ca="1">IF(BA15&lt;'P Gerais'!$D$25,BA15*BB15,Lanc!BB15)</f>
        <v>0</v>
      </c>
      <c r="BD15" s="364">
        <f ca="1">BA15-BC15-('DB Func'!GB10*'P Gerais'!$D$35)</f>
        <v>0</v>
      </c>
      <c r="BE15" s="386">
        <f ca="1">VLOOKUP(BD15,'P Gerais'!$D$29:$F$33,3,TRUE)</f>
        <v>0</v>
      </c>
      <c r="BF15" s="364">
        <f t="shared" ca="1" si="17"/>
        <v>0</v>
      </c>
      <c r="BG15" s="364">
        <f ca="1">VLOOKUP(BD15,'P Gerais'!$D$29:$G$33,4,TRUE)</f>
        <v>0</v>
      </c>
      <c r="BH15" s="364">
        <f t="shared" ca="1" si="18"/>
        <v>0</v>
      </c>
      <c r="BI15" s="364">
        <f t="shared" ca="1" si="19"/>
        <v>0</v>
      </c>
      <c r="BJ15" s="362">
        <f ca="1">'DB Func'!G10</f>
        <v>0</v>
      </c>
      <c r="BK15" s="362">
        <f ca="1">'DB Func'!FW10</f>
        <v>0</v>
      </c>
      <c r="BL15" s="364">
        <f ca="1">D15*'P Gerais'!$D$13</f>
        <v>0</v>
      </c>
      <c r="BM15" s="364">
        <f ca="1">D15*'P Gerais'!$D$14</f>
        <v>0</v>
      </c>
      <c r="BN15" s="364">
        <f ca="1">D15*'P Gerais'!$D$16</f>
        <v>0</v>
      </c>
      <c r="BO15" s="364">
        <f ca="1">D15*'P Gerais'!$D$17</f>
        <v>0</v>
      </c>
      <c r="BP15" s="364">
        <f ca="1">D15*'P Gerais'!$D$18</f>
        <v>0</v>
      </c>
      <c r="BQ15" s="385">
        <f ca="1">VLOOKUP(D15,'P Gerais'!$D$22:$G$24,3,TRUE)</f>
        <v>0.08</v>
      </c>
      <c r="BR15" s="385">
        <f ca="1">VLOOKUP(D15,'P Gerais'!$D$29:$G$33,3,TRUE)</f>
        <v>0</v>
      </c>
      <c r="BS15" s="385">
        <f ca="1">'DB Func'!BN10</f>
        <v>0</v>
      </c>
      <c r="BT15" s="385">
        <f ca="1">'DB Func'!BO10</f>
        <v>0</v>
      </c>
      <c r="BU15" s="385">
        <f ca="1">'DB Func'!FX10</f>
        <v>0</v>
      </c>
      <c r="BV15" s="364">
        <f t="shared" ca="1" si="20"/>
        <v>-0.08</v>
      </c>
      <c r="BW15" s="364">
        <f ca="1">BV15-'DB Func'!GC10</f>
        <v>-0.08</v>
      </c>
      <c r="BX15" s="362">
        <f ca="1">IFERROR(VLOOKUP(BW15,'P Gerais'!$D$29:$G$33,3,TRUE)*BW15,0)</f>
        <v>0</v>
      </c>
      <c r="BY15" s="364">
        <f ca="1">IFERROR(BX15-VLOOKUP(BW15,'P Gerais'!$D$29:$H$33,4,TRUE),0)</f>
        <v>0</v>
      </c>
      <c r="BZ15" s="364">
        <f ca="1">D15*'DB Func'!GD10</f>
        <v>0</v>
      </c>
      <c r="CB15" s="364">
        <f t="shared" ca="1" si="21"/>
        <v>0</v>
      </c>
      <c r="CC15" s="364">
        <f t="shared" si="22"/>
        <v>0</v>
      </c>
      <c r="CD15" s="364">
        <f t="shared" si="23"/>
        <v>0</v>
      </c>
      <c r="CF15" s="362" t="str">
        <f t="shared" ca="1" si="24"/>
        <v>não</v>
      </c>
      <c r="CG15" s="362">
        <f ca="1">IF($CH$8=1,DAY('DB Func'!C10),0)</f>
        <v>0</v>
      </c>
      <c r="CH15" s="362">
        <f ca="1">IF(CI15=0,0,MONTH('DB Func'!C10))</f>
        <v>0</v>
      </c>
      <c r="CI15" s="362">
        <f ca="1">IF('P Gerais'!D13=YEAR('DB Func'!C10),YEAR('DB Func'!C10),0)</f>
        <v>0</v>
      </c>
      <c r="CJ15" s="371">
        <v>38</v>
      </c>
      <c r="CK15" s="363"/>
      <c r="CL15" s="362" t="str">
        <f>IF(ISERROR(HLOOKUP(CL13,$DR$7:$DX15,$DY15,FALSE)),"N",HLOOKUP(CL13,$DR$7:$DX15,$DY15,FALSE))</f>
        <v>N</v>
      </c>
      <c r="CM15" s="362" t="str">
        <f>IF(ISERROR(HLOOKUP(CM13,$DR$7:$DX15,$DY15,FALSE)),"N",HLOOKUP(CM13,$DR$7:$DX15,$DY15,FALSE))</f>
        <v>N</v>
      </c>
      <c r="CN15" s="362" t="str">
        <f>IF(ISERROR(HLOOKUP(CN13,$DR$7:$DX15,$DY15,FALSE)),"N",HLOOKUP(CN13,$DR$7:$DX15,$DY15,FALSE))</f>
        <v>N</v>
      </c>
      <c r="CO15" s="362" t="str">
        <f>IF(ISERROR(HLOOKUP(CO13,$DR$7:$DX15,$DY15,FALSE)),"N",HLOOKUP(CO13,$DR$7:$DX15,$DY15,FALSE))</f>
        <v>N</v>
      </c>
      <c r="CP15" s="362" t="str">
        <f>IF(ISERROR(HLOOKUP(CP13,$DR$7:$DX15,$DY15,FALSE)),"N",HLOOKUP(CP13,$DR$7:$DX15,$DY15,FALSE))</f>
        <v>N</v>
      </c>
      <c r="CQ15" s="362" t="str">
        <f>IF(ISERROR(HLOOKUP(CQ13,$DR$7:$DX15,$DY15,FALSE)),"N",HLOOKUP(CQ13,$DR$7:$DX15,$DY15,FALSE))</f>
        <v>N</v>
      </c>
      <c r="CR15" s="362" t="str">
        <f>IF(ISERROR(HLOOKUP(CR13,$DR$7:$DX15,$DY15,FALSE)),"N",HLOOKUP(CR13,$DR$7:$DX15,$DY15,FALSE))</f>
        <v>N</v>
      </c>
      <c r="CS15" s="362" t="str">
        <f>IF(ISERROR(HLOOKUP(CS13,$DR$7:$DX15,$DY15,FALSE)),"N",HLOOKUP(CS13,$DR$7:$DX15,$DY15,FALSE))</f>
        <v>N</v>
      </c>
      <c r="CT15" s="362" t="str">
        <f>IF(ISERROR(HLOOKUP(CT13,$DR$7:$DX15,$DY15,FALSE)),"N",HLOOKUP(CT13,$DR$7:$DX15,$DY15,FALSE))</f>
        <v>N</v>
      </c>
      <c r="CU15" s="362" t="str">
        <f>IF(ISERROR(HLOOKUP(CU13,$DR$7:$DX15,$DY15,FALSE)),"N",HLOOKUP(CU13,$DR$7:$DX15,$DY15,FALSE))</f>
        <v>N</v>
      </c>
      <c r="CV15" s="362" t="str">
        <f>IF(ISERROR(HLOOKUP(CV13,$DR$7:$DX15,$DY15,FALSE)),"N",HLOOKUP(CV13,$DR$7:$DX15,$DY15,FALSE))</f>
        <v>N</v>
      </c>
      <c r="CW15" s="362" t="str">
        <f>IF(ISERROR(HLOOKUP(CW13,$DR$7:$DX15,$DY15,FALSE)),"N",HLOOKUP(CW13,$DR$7:$DX15,$DY15,FALSE))</f>
        <v>N</v>
      </c>
      <c r="CX15" s="362" t="str">
        <f>IF(ISERROR(HLOOKUP(CX13,$DR$7:$DX15,$DY15,FALSE)),"N",HLOOKUP(CX13,$DR$7:$DX15,$DY15,FALSE))</f>
        <v>N</v>
      </c>
      <c r="CY15" s="362" t="str">
        <f>IF(ISERROR(HLOOKUP(CY13,$DR$7:$DX15,$DY15,FALSE)),"N",HLOOKUP(CY13,$DR$7:$DX15,$DY15,FALSE))</f>
        <v>N</v>
      </c>
      <c r="CZ15" s="362" t="str">
        <f>IF(ISERROR(HLOOKUP(CZ13,$DR$7:$DX15,$DY15,FALSE)),"N",HLOOKUP(CZ13,$DR$7:$DX15,$DY15,FALSE))</f>
        <v>N</v>
      </c>
      <c r="DA15" s="362" t="str">
        <f>IF(ISERROR(HLOOKUP(DA13,$DR$7:$DX15,$DY15,FALSE)),"N",HLOOKUP(DA13,$DR$7:$DX15,$DY15,FALSE))</f>
        <v>N</v>
      </c>
      <c r="DB15" s="362" t="str">
        <f>IF(ISERROR(HLOOKUP(DB13,$DR$7:$DX15,$DY15,FALSE)),"N",HLOOKUP(DB13,$DR$7:$DX15,$DY15,FALSE))</f>
        <v>N</v>
      </c>
      <c r="DC15" s="362" t="str">
        <f>IF(ISERROR(HLOOKUP(DC13,$DR$7:$DX15,$DY15,FALSE)),"N",HLOOKUP(DC13,$DR$7:$DX15,$DY15,FALSE))</f>
        <v>N</v>
      </c>
      <c r="DD15" s="362" t="str">
        <f>IF(ISERROR(HLOOKUP(DD13,$DR$7:$DX15,$DY15,FALSE)),"N",HLOOKUP(DD13,$DR$7:$DX15,$DY15,FALSE))</f>
        <v>N</v>
      </c>
      <c r="DE15" s="362" t="str">
        <f>IF(ISERROR(HLOOKUP(DE13,$DR$7:$DX15,$DY15,FALSE)),"N",HLOOKUP(DE13,$DR$7:$DX15,$DY15,FALSE))</f>
        <v>N</v>
      </c>
      <c r="DF15" s="362" t="str">
        <f>IF(ISERROR(HLOOKUP(DF13,$DR$7:$DX15,$DY15,FALSE)),"N",HLOOKUP(DF13,$DR$7:$DX15,$DY15,FALSE))</f>
        <v>N</v>
      </c>
      <c r="DG15" s="362" t="str">
        <f>IF(ISERROR(HLOOKUP(DG13,$DR$7:$DX15,$DY15,FALSE)),"N",HLOOKUP(DG13,$DR$7:$DX15,$DY15,FALSE))</f>
        <v>N</v>
      </c>
      <c r="DH15" s="362" t="str">
        <f>IF(ISERROR(HLOOKUP(DH13,$DR$7:$DX15,$DY15,FALSE)),"N",HLOOKUP(DH13,$DR$7:$DX15,$DY15,FALSE))</f>
        <v>N</v>
      </c>
      <c r="DI15" s="362" t="str">
        <f>IF(ISERROR(HLOOKUP(DI13,$DR$7:$DX15,$DY15,FALSE)),"N",HLOOKUP(DI13,$DR$7:$DX15,$DY15,FALSE))</f>
        <v>N</v>
      </c>
      <c r="DJ15" s="362" t="str">
        <f>IF(ISERROR(HLOOKUP(DJ13,$DR$7:$DX15,$DY15,FALSE)),"N",HLOOKUP(DJ13,$DR$7:$DX15,$DY15,FALSE))</f>
        <v>N</v>
      </c>
      <c r="DK15" s="362" t="str">
        <f>IF(ISERROR(HLOOKUP(DK13,$DR$7:$DX15,$DY15,FALSE)),"N",HLOOKUP(DK13,$DR$7:$DX15,$DY15,FALSE))</f>
        <v>N</v>
      </c>
      <c r="DL15" s="362" t="str">
        <f>IF(ISERROR(HLOOKUP(DL13,$DR$7:$DX15,$DY15,FALSE)),"N",HLOOKUP(DL13,$DR$7:$DX15,$DY15,FALSE))</f>
        <v>N</v>
      </c>
      <c r="DM15" s="362" t="str">
        <f>IF(ISERROR(HLOOKUP(DM13,$DR$7:$DX15,$DY15,FALSE)),"N",HLOOKUP(DM13,$DR$7:$DX15,$DY15,FALSE))</f>
        <v>N</v>
      </c>
      <c r="DN15" s="362" t="str">
        <f>IF(ISERROR(HLOOKUP(DN13,$DR$7:$DX15,$DY15,FALSE)),"N",HLOOKUP(DN13,$DR$7:$DX15,$DY15,FALSE))</f>
        <v>N</v>
      </c>
      <c r="DO15" s="362" t="str">
        <f>IF(ISERROR(HLOOKUP(DO13,$DR$7:$DX15,$DY15,FALSE)),"N",HLOOKUP(DO13,$DR$7:$DX15,$DY15,FALSE))</f>
        <v>N</v>
      </c>
      <c r="DP15" s="362">
        <f t="shared" si="25"/>
        <v>0</v>
      </c>
      <c r="DQ15" s="362">
        <f t="shared" si="26"/>
        <v>30</v>
      </c>
      <c r="DR15" s="362" t="str">
        <f>IF('DB Func'!M10&gt;0,"S","N")</f>
        <v>N</v>
      </c>
      <c r="DS15" s="362" t="str">
        <f>IF('DB Func'!R10&gt;0,"S","N")</f>
        <v>N</v>
      </c>
      <c r="DT15" s="362" t="str">
        <f>IF('DB Func'!W10&gt;0,"S","N")</f>
        <v>N</v>
      </c>
      <c r="DU15" s="362" t="str">
        <f>IF('DB Func'!AB10&gt;0,"S","N")</f>
        <v>N</v>
      </c>
      <c r="DV15" s="362" t="str">
        <f>IF('DB Func'!AG10&gt;0,"S","N")</f>
        <v>N</v>
      </c>
      <c r="DW15" s="362" t="str">
        <f>IF('DB Func'!AL10&gt;0,"S","N")</f>
        <v>N</v>
      </c>
      <c r="DX15" s="362" t="str">
        <f>IF('DB Func'!AQ10&gt;0,"S","N")</f>
        <v>N</v>
      </c>
      <c r="DY15" s="362">
        <v>9</v>
      </c>
      <c r="DZ15" s="369">
        <f ca="1">'DB Func'!C10</f>
        <v>0</v>
      </c>
      <c r="EA15" s="362" t="str">
        <f t="shared" ca="1" si="27"/>
        <v>s</v>
      </c>
      <c r="EB15" s="362" t="str">
        <f t="shared" ca="1" si="27"/>
        <v>s</v>
      </c>
      <c r="EC15" s="362" t="str">
        <f t="shared" ca="1" si="27"/>
        <v>s</v>
      </c>
      <c r="ED15" s="362" t="str">
        <f t="shared" ca="1" si="27"/>
        <v>s</v>
      </c>
      <c r="EE15" s="362" t="str">
        <f t="shared" ca="1" si="27"/>
        <v>s</v>
      </c>
      <c r="EF15" s="362" t="str">
        <f t="shared" ca="1" si="27"/>
        <v>s</v>
      </c>
      <c r="EG15" s="362" t="str">
        <f t="shared" ca="1" si="27"/>
        <v>s</v>
      </c>
      <c r="EH15" s="362" t="str">
        <f t="shared" ca="1" si="27"/>
        <v>s</v>
      </c>
      <c r="EI15" s="362" t="str">
        <f t="shared" ca="1" si="27"/>
        <v>s</v>
      </c>
      <c r="EJ15" s="362" t="str">
        <f t="shared" ca="1" si="27"/>
        <v>s</v>
      </c>
      <c r="EK15" s="362" t="str">
        <f t="shared" ca="1" si="27"/>
        <v>s</v>
      </c>
      <c r="EL15" s="362" t="str">
        <f t="shared" ca="1" si="27"/>
        <v>s</v>
      </c>
      <c r="EM15" s="362" t="str">
        <f t="shared" ca="1" si="27"/>
        <v>s</v>
      </c>
      <c r="EN15" s="362" t="str">
        <f t="shared" ca="1" si="27"/>
        <v>s</v>
      </c>
      <c r="EO15" s="362" t="str">
        <f t="shared" ca="1" si="27"/>
        <v>s</v>
      </c>
      <c r="EP15" s="362" t="str">
        <f t="shared" ca="1" si="27"/>
        <v>s</v>
      </c>
      <c r="EQ15" s="362" t="str">
        <f t="shared" ca="1" si="28"/>
        <v>s</v>
      </c>
      <c r="ER15" s="362" t="str">
        <f t="shared" ca="1" si="28"/>
        <v>s</v>
      </c>
      <c r="ES15" s="362" t="str">
        <f t="shared" ca="1" si="28"/>
        <v>s</v>
      </c>
      <c r="ET15" s="362" t="str">
        <f t="shared" ca="1" si="28"/>
        <v>s</v>
      </c>
      <c r="EU15" s="362" t="str">
        <f t="shared" ca="1" si="28"/>
        <v>s</v>
      </c>
      <c r="EV15" s="362" t="str">
        <f t="shared" ca="1" si="28"/>
        <v>s</v>
      </c>
      <c r="EW15" s="362" t="str">
        <f t="shared" ca="1" si="28"/>
        <v>s</v>
      </c>
      <c r="EX15" s="362" t="str">
        <f t="shared" ca="1" si="28"/>
        <v>s</v>
      </c>
      <c r="EY15" s="362" t="str">
        <f t="shared" ca="1" si="28"/>
        <v>s</v>
      </c>
      <c r="EZ15" s="362" t="str">
        <f t="shared" ca="1" si="29"/>
        <v>s</v>
      </c>
      <c r="FA15" s="362" t="str">
        <f t="shared" ca="1" si="29"/>
        <v>s</v>
      </c>
      <c r="FB15" s="362" t="str">
        <f t="shared" ca="1" si="29"/>
        <v>s</v>
      </c>
      <c r="FC15" s="362" t="str">
        <f t="shared" ca="1" si="29"/>
        <v>s</v>
      </c>
      <c r="FD15" s="362" t="str">
        <f t="shared" ca="1" si="29"/>
        <v>s</v>
      </c>
      <c r="FE15" s="362">
        <f t="shared" ca="1" si="30"/>
        <v>30</v>
      </c>
      <c r="FF15" s="362">
        <f t="shared" ca="1" si="31"/>
        <v>0</v>
      </c>
      <c r="FG15" s="362" t="str">
        <f ca="1">IF(AND(YEAR(DZ15)='P Gerais'!D13,MONTH(Lanc!EA15)=6,DAY(Lanc!EA15)&gt;1),"S","N")</f>
        <v>N</v>
      </c>
      <c r="FH15" s="364">
        <f t="shared" ca="1" si="32"/>
        <v>0</v>
      </c>
      <c r="FI15" s="364">
        <f t="shared" si="33"/>
        <v>0</v>
      </c>
      <c r="FJ15" s="387">
        <f t="shared" ca="1" si="34"/>
        <v>0</v>
      </c>
      <c r="FP15" s="363">
        <f ca="1">((FH15-FJ15-FI15+AZ15+AQ15+SUM(Z15:AA15)+SUM(AW15:AX15)+AK15)*IF('DB Func'!GG10="ok",'DB Func'!GD10,0))</f>
        <v>0</v>
      </c>
      <c r="FR15" s="389">
        <f t="shared" ca="1" si="35"/>
        <v>0</v>
      </c>
      <c r="GV15" s="49"/>
      <c r="GW15" s="49"/>
      <c r="GX15" s="49"/>
      <c r="GY15" s="49"/>
      <c r="GZ15" s="49"/>
      <c r="HA15" s="49"/>
      <c r="HB15" s="49"/>
      <c r="HC15" s="49"/>
    </row>
    <row r="16" spans="1:211" ht="30" customHeight="1" thickTop="1" thickBot="1">
      <c r="C16" s="390" t="str">
        <f ca="1">IF('DB Func'!B11="Funcionário 9","",'DB Func'!B11)</f>
        <v/>
      </c>
      <c r="D16" s="391">
        <f ca="1">'DB Func'!CI11</f>
        <v>0</v>
      </c>
      <c r="E16" s="382" t="str">
        <f ca="1">IF(C16="","-",IF(OR(terceiro!E16="jUN",terceiro!F16="jUN"),"Sim","Não"))</f>
        <v>-</v>
      </c>
      <c r="F16" s="383" t="str">
        <f ca="1">IF(C16="","-",IF(OR(Ferias!E16="jUN",Ferias!F16="jUN"),"Sim","Não"))</f>
        <v>-</v>
      </c>
      <c r="G16" s="383">
        <f ca="1">IF(C16="",0,IF(F16="Sim",IF(Ferias!E16="JUN",Ferias!I16,Ferias!J16),0))</f>
        <v>0</v>
      </c>
      <c r="H16" s="185"/>
      <c r="I16" s="185"/>
      <c r="J16" s="398">
        <f t="shared" ca="1" si="8"/>
        <v>0</v>
      </c>
      <c r="K16" s="152"/>
      <c r="L16" s="151"/>
      <c r="M16" s="189"/>
      <c r="N16" s="153"/>
      <c r="O16" s="48"/>
      <c r="P16" s="48"/>
      <c r="Q16" s="48"/>
      <c r="R16" s="49"/>
      <c r="S16" s="49"/>
      <c r="T16" s="49"/>
      <c r="U16" s="49"/>
      <c r="V16" s="49"/>
      <c r="W16" s="49"/>
      <c r="X16" s="49"/>
      <c r="Y16" s="49"/>
      <c r="Z16" s="49"/>
      <c r="AA16" s="49"/>
      <c r="AB16" s="48"/>
      <c r="AC16" s="48"/>
      <c r="AD16" s="49"/>
      <c r="AE16" s="49"/>
      <c r="AF16" s="314"/>
      <c r="AH16" s="400">
        <f ca="1">IF(AND('DB Func'!GE11="Maio",'DB Func'!BQ11="2 Parcelas"),(('auxiliar 13 sal'!H12/12*'DB Func'!GF11+AVERAGE('auxiliar 13 sal'!Q12:AB12)+AVERAGE('auxiliar 13 sal'!AE12:AP12)+'auxiliar 13 sal'!H12*'DB Func'!BN11+'auxiliar 13 sal'!H12*'DB Func'!BO11)/2),IF('DB Func'!GE11="Junho",IF('DB Func'!BQ11="Parcela Única",('auxiliar 13 sal'!H12/12*'DB Func'!GF11)+AVERAGE('auxiliar 13 sal'!Q12:AB12)+AVERAGE('auxiliar 13 sal'!AE12:AP12)+('auxiliar 13 sal'!H12*'DB Func'!BN11)+('auxiliar 13 sal'!H12*'DB Func'!BO11),IF('DB Func'!BQ11="2 Parcelas",(('auxiliar 13 sal'!H12/12*'DB Func'!GF11+AVERAGE('auxiliar 13 sal'!Q12:AB12)+AVERAGE('auxiliar 13 sal'!AE12:AP12)+'auxiliar 13 sal'!H12*'DB Func'!BN11+'auxiliar 13 sal'!H12*'DB Func'!BO11)/2))),0))</f>
        <v>0</v>
      </c>
      <c r="AK16" s="364">
        <f t="shared" ca="1" si="9"/>
        <v>0</v>
      </c>
      <c r="AL16" s="364">
        <f t="shared" ca="1" si="10"/>
        <v>0</v>
      </c>
      <c r="AM16" s="364">
        <f t="shared" ca="1" si="11"/>
        <v>0</v>
      </c>
      <c r="AN16" s="364">
        <f t="shared" ca="1" si="12"/>
        <v>0</v>
      </c>
      <c r="AO16" s="364">
        <f t="shared" ca="1" si="13"/>
        <v>0</v>
      </c>
      <c r="AP16" s="364">
        <f t="shared" ca="1" si="14"/>
        <v>0</v>
      </c>
      <c r="AQ16" s="364">
        <f t="shared" ca="1" si="15"/>
        <v>0</v>
      </c>
      <c r="AR16" s="364">
        <f>IF(OR(M16="",M16=0),0,((FH16/220)*('Ho Ex'!$C$8+$AS$6))*M16)</f>
        <v>0</v>
      </c>
      <c r="AS16" s="364">
        <f>IF(OR(N16="",N16=0),0,((FH16/220*('DB Func'!GD11+Lanc!$AS$6))*('Ho Ex'!$I$8+$AS$6))*(N16/52.5*60))</f>
        <v>0</v>
      </c>
      <c r="AT16" s="364">
        <f>IF(OR(M16="",M16=0),0,((FH16/220)*('Ho Ex'!$J$8+$AS$6))*O16)</f>
        <v>0</v>
      </c>
      <c r="AU16" s="364">
        <f>IF(OR(M16="",M16=0),0,((FH16/220)*('Ho Ex'!I19+$AS$6))*P16)</f>
        <v>0</v>
      </c>
      <c r="AV16" s="364">
        <f>IF(OR(M16="",M16=0),0,((FH16/220)*('Ho Ex'!C19+$AS$6))*Q16)</f>
        <v>0</v>
      </c>
      <c r="AW16" s="364">
        <f ca="1">FH16*'DB Func'!BN11</f>
        <v>0</v>
      </c>
      <c r="AX16" s="364">
        <f ca="1">FH16*'DB Func'!BO11</f>
        <v>0</v>
      </c>
      <c r="AY16" s="364">
        <f ca="1">IF(FJ16=0,0,VLOOKUP(FJ16,'P Gerais'!$D$39:$G$41,3,TRUE)*Func9!$F$68)</f>
        <v>0</v>
      </c>
      <c r="AZ16" s="364">
        <f t="shared" si="16"/>
        <v>0</v>
      </c>
      <c r="BA16" s="364">
        <f ca="1">((FH16-FJ16-FI16+AZ16+AQ16+SUM(Z16:AA16)+SUM(AW16:AX16)+AK16)*IF('DB Func'!GG11="ok",'DB Func'!GD11,0))+(FH16-FJ16-FI16+AZ16+AQ16+SUM(Z16:AA16)+SUM(AW16:AX16))+AK16</f>
        <v>0</v>
      </c>
      <c r="BB16" s="385">
        <f ca="1">VLOOKUP(BA16,'P Gerais'!$D$22:$G$25,3,TRUE)</f>
        <v>0.08</v>
      </c>
      <c r="BC16" s="364">
        <f ca="1">IF(BA16&lt;'P Gerais'!$D$25,BA16*BB16,Lanc!BB16)</f>
        <v>0</v>
      </c>
      <c r="BD16" s="364">
        <f ca="1">BA16-BC16-('DB Func'!GB11*'P Gerais'!$D$35)</f>
        <v>0</v>
      </c>
      <c r="BE16" s="386">
        <f ca="1">VLOOKUP(BD16,'P Gerais'!$D$29:$F$33,3,TRUE)</f>
        <v>0</v>
      </c>
      <c r="BF16" s="364">
        <f t="shared" ca="1" si="17"/>
        <v>0</v>
      </c>
      <c r="BG16" s="364">
        <f ca="1">VLOOKUP(BD16,'P Gerais'!$D$29:$G$33,4,TRUE)</f>
        <v>0</v>
      </c>
      <c r="BH16" s="364">
        <f t="shared" ca="1" si="18"/>
        <v>0</v>
      </c>
      <c r="BI16" s="364">
        <f t="shared" ca="1" si="19"/>
        <v>0</v>
      </c>
      <c r="BJ16" s="362">
        <f ca="1">'DB Func'!G11</f>
        <v>0</v>
      </c>
      <c r="BK16" s="362">
        <f ca="1">'DB Func'!FW11</f>
        <v>0</v>
      </c>
      <c r="BL16" s="364">
        <f ca="1">D16*'P Gerais'!$D$13</f>
        <v>0</v>
      </c>
      <c r="BM16" s="364">
        <f ca="1">D16*'P Gerais'!$D$14</f>
        <v>0</v>
      </c>
      <c r="BN16" s="364">
        <f ca="1">D16*'P Gerais'!$D$16</f>
        <v>0</v>
      </c>
      <c r="BO16" s="364">
        <f ca="1">D16*'P Gerais'!$D$17</f>
        <v>0</v>
      </c>
      <c r="BP16" s="364">
        <f ca="1">D16*'P Gerais'!$D$18</f>
        <v>0</v>
      </c>
      <c r="BQ16" s="385">
        <f ca="1">VLOOKUP(D16,'P Gerais'!$D$22:$G$24,3,TRUE)</f>
        <v>0.08</v>
      </c>
      <c r="BR16" s="385">
        <f ca="1">VLOOKUP(D16,'P Gerais'!$D$29:$G$33,3,TRUE)</f>
        <v>0</v>
      </c>
      <c r="BS16" s="385">
        <f ca="1">'DB Func'!BN11</f>
        <v>0</v>
      </c>
      <c r="BT16" s="385">
        <f ca="1">'DB Func'!BO11</f>
        <v>0</v>
      </c>
      <c r="BU16" s="385">
        <f ca="1">'DB Func'!FX11</f>
        <v>0</v>
      </c>
      <c r="BV16" s="364">
        <f t="shared" ca="1" si="20"/>
        <v>-0.08</v>
      </c>
      <c r="BW16" s="364">
        <f ca="1">BV16-'DB Func'!GC11</f>
        <v>-0.08</v>
      </c>
      <c r="BX16" s="362">
        <f ca="1">IFERROR(VLOOKUP(BW16,'P Gerais'!$D$29:$G$33,3,TRUE)*BW16,0)</f>
        <v>0</v>
      </c>
      <c r="BY16" s="364">
        <f ca="1">IFERROR(BX16-VLOOKUP(BW16,'P Gerais'!$D$29:$H$33,4,TRUE),0)</f>
        <v>0</v>
      </c>
      <c r="BZ16" s="364">
        <f ca="1">D16*'DB Func'!GD11</f>
        <v>0</v>
      </c>
      <c r="CB16" s="364">
        <f t="shared" ca="1" si="21"/>
        <v>0</v>
      </c>
      <c r="CC16" s="364">
        <f t="shared" si="22"/>
        <v>0</v>
      </c>
      <c r="CD16" s="364">
        <f t="shared" si="23"/>
        <v>0</v>
      </c>
      <c r="CF16" s="362" t="str">
        <f t="shared" ca="1" si="24"/>
        <v>não</v>
      </c>
      <c r="CG16" s="362">
        <f ca="1">IF($CH$8=1,DAY('DB Func'!C11),0)</f>
        <v>0</v>
      </c>
      <c r="CH16" s="362">
        <f ca="1">IF(CI16=0,0,MONTH('DB Func'!C11))</f>
        <v>0</v>
      </c>
      <c r="CI16" s="362">
        <f ca="1">IF('P Gerais'!D14=YEAR('DB Func'!C11),YEAR('DB Func'!C11),0)</f>
        <v>0</v>
      </c>
      <c r="CJ16" s="371">
        <v>39</v>
      </c>
      <c r="CK16" s="363"/>
      <c r="CL16" s="362" t="str">
        <f ca="1">IF(ISERROR(HLOOKUP(CL14,$DR$7:$DX16,$DY16,FALSE)),"N",HLOOKUP(CL14,$DR$7:$DX16,$DY16,FALSE))</f>
        <v>N</v>
      </c>
      <c r="CM16" s="362" t="str">
        <f ca="1">IF(ISERROR(HLOOKUP(CM14,$DR$7:$DX16,$DY16,FALSE)),"N",HLOOKUP(CM14,$DR$7:$DX16,$DY16,FALSE))</f>
        <v>N</v>
      </c>
      <c r="CN16" s="362" t="str">
        <f ca="1">IF(ISERROR(HLOOKUP(CN14,$DR$7:$DX16,$DY16,FALSE)),"N",HLOOKUP(CN14,$DR$7:$DX16,$DY16,FALSE))</f>
        <v>N</v>
      </c>
      <c r="CO16" s="362" t="str">
        <f ca="1">IF(ISERROR(HLOOKUP(CO14,$DR$7:$DX16,$DY16,FALSE)),"N",HLOOKUP(CO14,$DR$7:$DX16,$DY16,FALSE))</f>
        <v>N</v>
      </c>
      <c r="CP16" s="362" t="str">
        <f ca="1">IF(ISERROR(HLOOKUP(CP14,$DR$7:$DX16,$DY16,FALSE)),"N",HLOOKUP(CP14,$DR$7:$DX16,$DY16,FALSE))</f>
        <v>N</v>
      </c>
      <c r="CQ16" s="362" t="str">
        <f>IF(ISERROR(HLOOKUP(CQ14,$DR$7:$DX16,$DY16,FALSE)),"N",HLOOKUP(CQ14,$DR$7:$DX16,$DY16,FALSE))</f>
        <v>N</v>
      </c>
      <c r="CR16" s="362" t="str">
        <f ca="1">IF(ISERROR(HLOOKUP(CR14,$DR$7:$DX16,$DY16,FALSE)),"N",HLOOKUP(CR14,$DR$7:$DX16,$DY16,FALSE))</f>
        <v>N</v>
      </c>
      <c r="CS16" s="362" t="str">
        <f ca="1">IF(ISERROR(HLOOKUP(CS14,$DR$7:$DX16,$DY16,FALSE)),"N",HLOOKUP(CS14,$DR$7:$DX16,$DY16,FALSE))</f>
        <v>N</v>
      </c>
      <c r="CT16" s="362" t="str">
        <f ca="1">IF(ISERROR(HLOOKUP(CT14,$DR$7:$DX16,$DY16,FALSE)),"N",HLOOKUP(CT14,$DR$7:$DX16,$DY16,FALSE))</f>
        <v>N</v>
      </c>
      <c r="CU16" s="362" t="str">
        <f ca="1">IF(ISERROR(HLOOKUP(CU14,$DR$7:$DX16,$DY16,FALSE)),"N",HLOOKUP(CU14,$DR$7:$DX16,$DY16,FALSE))</f>
        <v>N</v>
      </c>
      <c r="CV16" s="362" t="str">
        <f ca="1">IF(ISERROR(HLOOKUP(CV14,$DR$7:$DX16,$DY16,FALSE)),"N",HLOOKUP(CV14,$DR$7:$DX16,$DY16,FALSE))</f>
        <v>N</v>
      </c>
      <c r="CW16" s="362" t="str">
        <f ca="1">IF(ISERROR(HLOOKUP(CW14,$DR$7:$DX16,$DY16,FALSE)),"N",HLOOKUP(CW14,$DR$7:$DX16,$DY16,FALSE))</f>
        <v>N</v>
      </c>
      <c r="CX16" s="362" t="str">
        <f>IF(ISERROR(HLOOKUP(CX14,$DR$7:$DX16,$DY16,FALSE)),"N",HLOOKUP(CX14,$DR$7:$DX16,$DY16,FALSE))</f>
        <v>N</v>
      </c>
      <c r="CY16" s="362" t="str">
        <f ca="1">IF(ISERROR(HLOOKUP(CY14,$DR$7:$DX16,$DY16,FALSE)),"N",HLOOKUP(CY14,$DR$7:$DX16,$DY16,FALSE))</f>
        <v>N</v>
      </c>
      <c r="CZ16" s="362" t="str">
        <f ca="1">IF(ISERROR(HLOOKUP(CZ14,$DR$7:$DX16,$DY16,FALSE)),"N",HLOOKUP(CZ14,$DR$7:$DX16,$DY16,FALSE))</f>
        <v>N</v>
      </c>
      <c r="DA16" s="362" t="str">
        <f ca="1">IF(ISERROR(HLOOKUP(DA14,$DR$7:$DX16,$DY16,FALSE)),"N",HLOOKUP(DA14,$DR$7:$DX16,$DY16,FALSE))</f>
        <v>N</v>
      </c>
      <c r="DB16" s="362" t="str">
        <f ca="1">IF(ISERROR(HLOOKUP(DB14,$DR$7:$DX16,$DY16,FALSE)),"N",HLOOKUP(DB14,$DR$7:$DX16,$DY16,FALSE))</f>
        <v>N</v>
      </c>
      <c r="DC16" s="362" t="str">
        <f ca="1">IF(ISERROR(HLOOKUP(DC14,$DR$7:$DX16,$DY16,FALSE)),"N",HLOOKUP(DC14,$DR$7:$DX16,$DY16,FALSE))</f>
        <v>N</v>
      </c>
      <c r="DD16" s="362" t="str">
        <f ca="1">IF(ISERROR(HLOOKUP(DD14,$DR$7:$DX16,$DY16,FALSE)),"N",HLOOKUP(DD14,$DR$7:$DX16,$DY16,FALSE))</f>
        <v>N</v>
      </c>
      <c r="DE16" s="362" t="str">
        <f>IF(ISERROR(HLOOKUP(DE14,$DR$7:$DX16,$DY16,FALSE)),"N",HLOOKUP(DE14,$DR$7:$DX16,$DY16,FALSE))</f>
        <v>N</v>
      </c>
      <c r="DF16" s="362" t="str">
        <f ca="1">IF(ISERROR(HLOOKUP(DF14,$DR$7:$DX16,$DY16,FALSE)),"N",HLOOKUP(DF14,$DR$7:$DX16,$DY16,FALSE))</f>
        <v>N</v>
      </c>
      <c r="DG16" s="362" t="str">
        <f ca="1">IF(ISERROR(HLOOKUP(DG14,$DR$7:$DX16,$DY16,FALSE)),"N",HLOOKUP(DG14,$DR$7:$DX16,$DY16,FALSE))</f>
        <v>N</v>
      </c>
      <c r="DH16" s="362" t="str">
        <f ca="1">IF(ISERROR(HLOOKUP(DH14,$DR$7:$DX16,$DY16,FALSE)),"N",HLOOKUP(DH14,$DR$7:$DX16,$DY16,FALSE))</f>
        <v>N</v>
      </c>
      <c r="DI16" s="362" t="str">
        <f ca="1">IF(ISERROR(HLOOKUP(DI14,$DR$7:$DX16,$DY16,FALSE)),"N",HLOOKUP(DI14,$DR$7:$DX16,$DY16,FALSE))</f>
        <v>N</v>
      </c>
      <c r="DJ16" s="362" t="str">
        <f ca="1">IF(ISERROR(HLOOKUP(DJ14,$DR$7:$DX16,$DY16,FALSE)),"N",HLOOKUP(DJ14,$DR$7:$DX16,$DY16,FALSE))</f>
        <v>N</v>
      </c>
      <c r="DK16" s="362" t="str">
        <f ca="1">IF(ISERROR(HLOOKUP(DK14,$DR$7:$DX16,$DY16,FALSE)),"N",HLOOKUP(DK14,$DR$7:$DX16,$DY16,FALSE))</f>
        <v>N</v>
      </c>
      <c r="DL16" s="362" t="str">
        <f>IF(ISERROR(HLOOKUP(DL14,$DR$7:$DX16,$DY16,FALSE)),"N",HLOOKUP(DL14,$DR$7:$DX16,$DY16,FALSE))</f>
        <v>N</v>
      </c>
      <c r="DM16" s="362" t="str">
        <f ca="1">IF(ISERROR(HLOOKUP(DM14,$DR$7:$DX16,$DY16,FALSE)),"N",HLOOKUP(DM14,$DR$7:$DX16,$DY16,FALSE))</f>
        <v>N</v>
      </c>
      <c r="DN16" s="362" t="str">
        <f ca="1">IF(ISERROR(HLOOKUP(DN14,$DR$7:$DX16,$DY16,FALSE)),"N",HLOOKUP(DN14,$DR$7:$DX16,$DY16,FALSE))</f>
        <v>N</v>
      </c>
      <c r="DO16" s="362" t="str">
        <f ca="1">IF(ISERROR(HLOOKUP(DO14,$DR$7:$DX16,$DY16,FALSE)),"N",HLOOKUP(DO14,$DR$7:$DX16,$DY16,FALSE))</f>
        <v>N</v>
      </c>
      <c r="DP16" s="362">
        <f t="shared" ca="1" si="25"/>
        <v>0</v>
      </c>
      <c r="DQ16" s="362">
        <f t="shared" ca="1" si="26"/>
        <v>30</v>
      </c>
      <c r="DR16" s="362" t="str">
        <f>IF('DB Func'!M11&gt;0,"S","N")</f>
        <v>N</v>
      </c>
      <c r="DS16" s="362" t="str">
        <f>IF('DB Func'!R11&gt;0,"S","N")</f>
        <v>N</v>
      </c>
      <c r="DT16" s="362" t="str">
        <f>IF('DB Func'!W11&gt;0,"S","N")</f>
        <v>N</v>
      </c>
      <c r="DU16" s="362" t="str">
        <f>IF('DB Func'!AB11&gt;0,"S","N")</f>
        <v>N</v>
      </c>
      <c r="DV16" s="362" t="str">
        <f>IF('DB Func'!AG11&gt;0,"S","N")</f>
        <v>N</v>
      </c>
      <c r="DW16" s="362" t="str">
        <f>IF('DB Func'!AL11&gt;0,"S","N")</f>
        <v>N</v>
      </c>
      <c r="DX16" s="362" t="str">
        <f>IF('DB Func'!AQ11&gt;0,"S","N")</f>
        <v>N</v>
      </c>
      <c r="DY16" s="362">
        <v>10</v>
      </c>
      <c r="DZ16" s="369">
        <f ca="1">'DB Func'!C11</f>
        <v>0</v>
      </c>
      <c r="EA16" s="362" t="str">
        <f t="shared" ca="1" si="27"/>
        <v>s</v>
      </c>
      <c r="EB16" s="362" t="str">
        <f t="shared" ca="1" si="27"/>
        <v>s</v>
      </c>
      <c r="EC16" s="362" t="str">
        <f t="shared" ca="1" si="27"/>
        <v>s</v>
      </c>
      <c r="ED16" s="362" t="str">
        <f t="shared" ca="1" si="27"/>
        <v>s</v>
      </c>
      <c r="EE16" s="362" t="str">
        <f t="shared" ca="1" si="27"/>
        <v>s</v>
      </c>
      <c r="EF16" s="362" t="str">
        <f t="shared" ca="1" si="27"/>
        <v>s</v>
      </c>
      <c r="EG16" s="362" t="str">
        <f t="shared" ca="1" si="27"/>
        <v>s</v>
      </c>
      <c r="EH16" s="362" t="str">
        <f t="shared" ca="1" si="27"/>
        <v>s</v>
      </c>
      <c r="EI16" s="362" t="str">
        <f t="shared" ca="1" si="27"/>
        <v>s</v>
      </c>
      <c r="EJ16" s="362" t="str">
        <f t="shared" ca="1" si="27"/>
        <v>s</v>
      </c>
      <c r="EK16" s="362" t="str">
        <f t="shared" ca="1" si="27"/>
        <v>s</v>
      </c>
      <c r="EL16" s="362" t="str">
        <f t="shared" ca="1" si="27"/>
        <v>s</v>
      </c>
      <c r="EM16" s="362" t="str">
        <f t="shared" ca="1" si="27"/>
        <v>s</v>
      </c>
      <c r="EN16" s="362" t="str">
        <f t="shared" ca="1" si="27"/>
        <v>s</v>
      </c>
      <c r="EO16" s="362" t="str">
        <f t="shared" ca="1" si="27"/>
        <v>s</v>
      </c>
      <c r="EP16" s="362" t="str">
        <f t="shared" ca="1" si="27"/>
        <v>s</v>
      </c>
      <c r="EQ16" s="362" t="str">
        <f t="shared" ca="1" si="28"/>
        <v>s</v>
      </c>
      <c r="ER16" s="362" t="str">
        <f t="shared" ca="1" si="28"/>
        <v>s</v>
      </c>
      <c r="ES16" s="362" t="str">
        <f t="shared" ca="1" si="28"/>
        <v>s</v>
      </c>
      <c r="ET16" s="362" t="str">
        <f t="shared" ca="1" si="28"/>
        <v>s</v>
      </c>
      <c r="EU16" s="362" t="str">
        <f t="shared" ca="1" si="28"/>
        <v>s</v>
      </c>
      <c r="EV16" s="362" t="str">
        <f t="shared" ca="1" si="28"/>
        <v>s</v>
      </c>
      <c r="EW16" s="362" t="str">
        <f t="shared" ca="1" si="28"/>
        <v>s</v>
      </c>
      <c r="EX16" s="362" t="str">
        <f t="shared" ca="1" si="28"/>
        <v>s</v>
      </c>
      <c r="EY16" s="362" t="str">
        <f t="shared" ca="1" si="28"/>
        <v>s</v>
      </c>
      <c r="EZ16" s="362" t="str">
        <f t="shared" ca="1" si="29"/>
        <v>s</v>
      </c>
      <c r="FA16" s="362" t="str">
        <f t="shared" ca="1" si="29"/>
        <v>s</v>
      </c>
      <c r="FB16" s="362" t="str">
        <f t="shared" ca="1" si="29"/>
        <v>s</v>
      </c>
      <c r="FC16" s="362" t="str">
        <f t="shared" ca="1" si="29"/>
        <v>s</v>
      </c>
      <c r="FD16" s="362" t="str">
        <f t="shared" ca="1" si="29"/>
        <v>s</v>
      </c>
      <c r="FE16" s="362">
        <f t="shared" ca="1" si="30"/>
        <v>30</v>
      </c>
      <c r="FF16" s="362">
        <f t="shared" ca="1" si="31"/>
        <v>0</v>
      </c>
      <c r="FG16" s="362" t="str">
        <f ca="1">IF(AND(YEAR(DZ16)='P Gerais'!D14,MONTH(Lanc!EA16)=6,DAY(Lanc!EA16)&gt;1),"S","N")</f>
        <v>N</v>
      </c>
      <c r="FH16" s="364">
        <f t="shared" ca="1" si="32"/>
        <v>0</v>
      </c>
      <c r="FI16" s="364">
        <f t="shared" si="33"/>
        <v>0</v>
      </c>
      <c r="FJ16" s="387">
        <f t="shared" ca="1" si="34"/>
        <v>0</v>
      </c>
      <c r="FP16" s="363">
        <f ca="1">((FH16-FJ16-FI16+AZ16+AQ16+SUM(Z16:AA16)+SUM(AW16:AX16)+AK16)*IF('DB Func'!GG11="ok",'DB Func'!GD11,0))</f>
        <v>0</v>
      </c>
      <c r="FR16" s="389">
        <f t="shared" ca="1" si="35"/>
        <v>0</v>
      </c>
      <c r="GV16" s="49"/>
      <c r="GW16" s="49"/>
      <c r="GX16" s="49"/>
      <c r="GY16" s="49"/>
      <c r="GZ16" s="49"/>
      <c r="HA16" s="49"/>
      <c r="HB16" s="49"/>
      <c r="HC16" s="49"/>
    </row>
    <row r="17" spans="3:211" ht="30" customHeight="1" thickTop="1" thickBot="1">
      <c r="C17" s="390" t="str">
        <f ca="1">IF('DB Func'!B12="Funcionário 10","",'DB Func'!B12)</f>
        <v/>
      </c>
      <c r="D17" s="391">
        <f ca="1">'DB Func'!CI12</f>
        <v>0</v>
      </c>
      <c r="E17" s="382" t="str">
        <f ca="1">IF(C17="","-",IF(OR(terceiro!E17="jUN",terceiro!F17="jUN"),"Sim","Não"))</f>
        <v>-</v>
      </c>
      <c r="F17" s="383" t="str">
        <f ca="1">IF(C17="","-",IF(OR(Ferias!E17="jUN",Ferias!F17="jUN"),"Sim","Não"))</f>
        <v>-</v>
      </c>
      <c r="G17" s="383">
        <f ca="1">IF(C17="",0,IF(F17="Sim",IF(Ferias!E17="JUN",Ferias!I17,Ferias!J17),0))</f>
        <v>0</v>
      </c>
      <c r="H17" s="185"/>
      <c r="I17" s="185"/>
      <c r="J17" s="398">
        <f t="shared" ca="1" si="8"/>
        <v>0</v>
      </c>
      <c r="K17" s="152"/>
      <c r="L17" s="151"/>
      <c r="M17" s="189"/>
      <c r="N17" s="153"/>
      <c r="O17" s="48"/>
      <c r="P17" s="48"/>
      <c r="Q17" s="48"/>
      <c r="R17" s="49"/>
      <c r="S17" s="49"/>
      <c r="T17" s="49"/>
      <c r="U17" s="49"/>
      <c r="V17" s="49"/>
      <c r="W17" s="49"/>
      <c r="X17" s="49"/>
      <c r="Y17" s="49"/>
      <c r="Z17" s="49"/>
      <c r="AA17" s="49"/>
      <c r="AB17" s="48"/>
      <c r="AC17" s="48"/>
      <c r="AD17" s="49"/>
      <c r="AE17" s="49"/>
      <c r="AF17" s="314"/>
      <c r="AH17" s="400">
        <f ca="1">IF(AND('DB Func'!GE12="Maio",'DB Func'!BQ12="2 Parcelas"),(('auxiliar 13 sal'!H13/12*'DB Func'!GF12+AVERAGE('auxiliar 13 sal'!Q13:AB13)+AVERAGE('auxiliar 13 sal'!AE13:AP13)+'auxiliar 13 sal'!H13*'DB Func'!BN12+'auxiliar 13 sal'!H13*'DB Func'!BO12)/2),IF('DB Func'!GE12="Junho",IF('DB Func'!BQ12="Parcela Única",('auxiliar 13 sal'!H13/12*'DB Func'!GF12)+AVERAGE('auxiliar 13 sal'!Q13:AB13)+AVERAGE('auxiliar 13 sal'!AE13:AP13)+('auxiliar 13 sal'!H13*'DB Func'!BN12)+('auxiliar 13 sal'!H13*'DB Func'!BO12),IF('DB Func'!BQ12="2 Parcelas",(('auxiliar 13 sal'!H13/12*'DB Func'!GF12+AVERAGE('auxiliar 13 sal'!Q13:AB13)+AVERAGE('auxiliar 13 sal'!AE13:AP13)+'auxiliar 13 sal'!H13*'DB Func'!BN12+'auxiliar 13 sal'!H13*'DB Func'!BO12)/2))),0))</f>
        <v>0</v>
      </c>
      <c r="AK17" s="364">
        <f t="shared" ca="1" si="9"/>
        <v>0</v>
      </c>
      <c r="AL17" s="364">
        <f t="shared" ca="1" si="10"/>
        <v>0</v>
      </c>
      <c r="AM17" s="364">
        <f t="shared" ca="1" si="11"/>
        <v>0</v>
      </c>
      <c r="AN17" s="364">
        <f t="shared" ca="1" si="12"/>
        <v>0</v>
      </c>
      <c r="AO17" s="364">
        <f t="shared" ca="1" si="13"/>
        <v>0</v>
      </c>
      <c r="AP17" s="364">
        <f t="shared" ca="1" si="14"/>
        <v>0</v>
      </c>
      <c r="AQ17" s="364">
        <f t="shared" ca="1" si="15"/>
        <v>0</v>
      </c>
      <c r="AR17" s="364">
        <f>IF(OR(M17="",M17=0),0,((FH17/220)*('Ho Ex'!$C$8+$AS$6))*M17)</f>
        <v>0</v>
      </c>
      <c r="AS17" s="364">
        <f>IF(OR(N17="",N17=0),0,((FH17/220*('DB Func'!GD12+Lanc!$AS$6))*('Ho Ex'!$I$8+$AS$6))*(N17/52.5*60))</f>
        <v>0</v>
      </c>
      <c r="AT17" s="364">
        <f>IF(OR(M17="",M17=0),0,((FH17/220)*('Ho Ex'!$J$8+$AS$6))*O17)</f>
        <v>0</v>
      </c>
      <c r="AU17" s="364">
        <f>IF(OR(M17="",M17=0),0,((FH17/220)*('Ho Ex'!I20+$AS$6))*P17)</f>
        <v>0</v>
      </c>
      <c r="AV17" s="364">
        <f>IF(OR(M17="",M17=0),0,((FH17/220)*('Ho Ex'!C20+$AS$6))*Q17)</f>
        <v>0</v>
      </c>
      <c r="AW17" s="364">
        <f ca="1">FH17*'DB Func'!BN12</f>
        <v>0</v>
      </c>
      <c r="AX17" s="364">
        <f ca="1">FH17*'DB Func'!BO12</f>
        <v>0</v>
      </c>
      <c r="AY17" s="364">
        <f ca="1">IF(FJ17=0,0,VLOOKUP(FJ17,'P Gerais'!$D$39:$G$41,3,TRUE)*Func10!$F$68)</f>
        <v>0</v>
      </c>
      <c r="AZ17" s="364">
        <f t="shared" si="16"/>
        <v>0</v>
      </c>
      <c r="BA17" s="364">
        <f ca="1">((FH17-FJ17-FI17+AZ17+AQ17+SUM(Z17:AA17)+SUM(AW17:AX17)+AK17)*IF('DB Func'!GG12="ok",'DB Func'!GD12,0))+(FH17-FJ17-FI17+AZ17+AQ17+SUM(Z17:AA17)+SUM(AW17:AX17))+AK17</f>
        <v>0</v>
      </c>
      <c r="BB17" s="385">
        <f ca="1">VLOOKUP(BA17,'P Gerais'!$D$22:$G$25,3,TRUE)</f>
        <v>0.08</v>
      </c>
      <c r="BC17" s="364">
        <f ca="1">IF(BA17&lt;'P Gerais'!$D$25,BA17*BB17,Lanc!BB17)</f>
        <v>0</v>
      </c>
      <c r="BD17" s="364">
        <f ca="1">BA17-BC17-('DB Func'!GB12*'P Gerais'!$D$35)</f>
        <v>0</v>
      </c>
      <c r="BE17" s="386">
        <f ca="1">VLOOKUP(BD17,'P Gerais'!$D$29:$F$33,3,TRUE)</f>
        <v>0</v>
      </c>
      <c r="BF17" s="364">
        <f t="shared" ca="1" si="17"/>
        <v>0</v>
      </c>
      <c r="BG17" s="364">
        <f ca="1">VLOOKUP(BD17,'P Gerais'!$D$29:$G$33,4,TRUE)</f>
        <v>0</v>
      </c>
      <c r="BH17" s="364">
        <f t="shared" ca="1" si="18"/>
        <v>0</v>
      </c>
      <c r="BI17" s="364">
        <f t="shared" ca="1" si="19"/>
        <v>0</v>
      </c>
      <c r="BJ17" s="362">
        <f ca="1">'DB Func'!G12</f>
        <v>0</v>
      </c>
      <c r="BK17" s="362">
        <f ca="1">'DB Func'!FW12</f>
        <v>0</v>
      </c>
      <c r="BL17" s="364">
        <f ca="1">D17*'P Gerais'!$D$13</f>
        <v>0</v>
      </c>
      <c r="BM17" s="364">
        <f ca="1">D17*'P Gerais'!$D$14</f>
        <v>0</v>
      </c>
      <c r="BN17" s="364">
        <f ca="1">D17*'P Gerais'!$D$16</f>
        <v>0</v>
      </c>
      <c r="BO17" s="364">
        <f ca="1">D17*'P Gerais'!$D$17</f>
        <v>0</v>
      </c>
      <c r="BP17" s="364">
        <f ca="1">D17*'P Gerais'!$D$18</f>
        <v>0</v>
      </c>
      <c r="BQ17" s="385">
        <f ca="1">VLOOKUP(D17,'P Gerais'!$D$22:$G$24,3,TRUE)</f>
        <v>0.08</v>
      </c>
      <c r="BR17" s="385">
        <f ca="1">VLOOKUP(D17,'P Gerais'!$D$29:$G$33,3,TRUE)</f>
        <v>0</v>
      </c>
      <c r="BS17" s="385">
        <f ca="1">'DB Func'!BN12</f>
        <v>0</v>
      </c>
      <c r="BT17" s="385">
        <f ca="1">'DB Func'!BO12</f>
        <v>0</v>
      </c>
      <c r="BU17" s="385">
        <f ca="1">'DB Func'!FX12</f>
        <v>0</v>
      </c>
      <c r="BV17" s="364">
        <f t="shared" ca="1" si="20"/>
        <v>-0.08</v>
      </c>
      <c r="BW17" s="364">
        <f ca="1">BV17-'DB Func'!GC12</f>
        <v>-0.08</v>
      </c>
      <c r="BX17" s="362">
        <f ca="1">IFERROR(VLOOKUP(BW17,'P Gerais'!$D$29:$G$33,3,TRUE)*BW17,0)</f>
        <v>0</v>
      </c>
      <c r="BY17" s="364">
        <f ca="1">IFERROR(BX17-VLOOKUP(BW17,'P Gerais'!$D$29:$H$33,4,TRUE),0)</f>
        <v>0</v>
      </c>
      <c r="BZ17" s="364">
        <f ca="1">D17*'DB Func'!GD12</f>
        <v>0</v>
      </c>
      <c r="CB17" s="364">
        <f t="shared" ca="1" si="21"/>
        <v>0</v>
      </c>
      <c r="CC17" s="364">
        <f t="shared" si="22"/>
        <v>0</v>
      </c>
      <c r="CD17" s="364">
        <f t="shared" si="23"/>
        <v>0</v>
      </c>
      <c r="CF17" s="362" t="str">
        <f t="shared" ca="1" si="24"/>
        <v>não</v>
      </c>
      <c r="CG17" s="362">
        <f ca="1">IF($CH$8=1,DAY('DB Func'!C12),0)</f>
        <v>0</v>
      </c>
      <c r="CH17" s="362">
        <f ca="1">IF(CI17=0,0,MONTH('DB Func'!C12))</f>
        <v>0</v>
      </c>
      <c r="CI17" s="362">
        <f ca="1">IF('P Gerais'!D15=YEAR('DB Func'!C12),YEAR('DB Func'!C12),0)</f>
        <v>0</v>
      </c>
      <c r="CJ17" s="371">
        <v>40</v>
      </c>
      <c r="CK17" s="363"/>
      <c r="CL17" s="362" t="str">
        <f>IF(ISERROR(HLOOKUP(CL15,$DR$7:$DX17,$DY17,FALSE)),"N",HLOOKUP(CL15,$DR$7:$DX17,$DY17,FALSE))</f>
        <v>N</v>
      </c>
      <c r="CM17" s="362" t="str">
        <f>IF(ISERROR(HLOOKUP(CM15,$DR$7:$DX17,$DY17,FALSE)),"N",HLOOKUP(CM15,$DR$7:$DX17,$DY17,FALSE))</f>
        <v>N</v>
      </c>
      <c r="CN17" s="362" t="str">
        <f>IF(ISERROR(HLOOKUP(CN15,$DR$7:$DX17,$DY17,FALSE)),"N",HLOOKUP(CN15,$DR$7:$DX17,$DY17,FALSE))</f>
        <v>N</v>
      </c>
      <c r="CO17" s="362" t="str">
        <f>IF(ISERROR(HLOOKUP(CO15,$DR$7:$DX17,$DY17,FALSE)),"N",HLOOKUP(CO15,$DR$7:$DX17,$DY17,FALSE))</f>
        <v>N</v>
      </c>
      <c r="CP17" s="362" t="str">
        <f>IF(ISERROR(HLOOKUP(CP15,$DR$7:$DX17,$DY17,FALSE)),"N",HLOOKUP(CP15,$DR$7:$DX17,$DY17,FALSE))</f>
        <v>N</v>
      </c>
      <c r="CQ17" s="362" t="str">
        <f>IF(ISERROR(HLOOKUP(CQ15,$DR$7:$DX17,$DY17,FALSE)),"N",HLOOKUP(CQ15,$DR$7:$DX17,$DY17,FALSE))</f>
        <v>N</v>
      </c>
      <c r="CR17" s="362" t="str">
        <f>IF(ISERROR(HLOOKUP(CR15,$DR$7:$DX17,$DY17,FALSE)),"N",HLOOKUP(CR15,$DR$7:$DX17,$DY17,FALSE))</f>
        <v>N</v>
      </c>
      <c r="CS17" s="362" t="str">
        <f>IF(ISERROR(HLOOKUP(CS15,$DR$7:$DX17,$DY17,FALSE)),"N",HLOOKUP(CS15,$DR$7:$DX17,$DY17,FALSE))</f>
        <v>N</v>
      </c>
      <c r="CT17" s="362" t="str">
        <f>IF(ISERROR(HLOOKUP(CT15,$DR$7:$DX17,$DY17,FALSE)),"N",HLOOKUP(CT15,$DR$7:$DX17,$DY17,FALSE))</f>
        <v>N</v>
      </c>
      <c r="CU17" s="362" t="str">
        <f>IF(ISERROR(HLOOKUP(CU15,$DR$7:$DX17,$DY17,FALSE)),"N",HLOOKUP(CU15,$DR$7:$DX17,$DY17,FALSE))</f>
        <v>N</v>
      </c>
      <c r="CV17" s="362" t="str">
        <f>IF(ISERROR(HLOOKUP(CV15,$DR$7:$DX17,$DY17,FALSE)),"N",HLOOKUP(CV15,$DR$7:$DX17,$DY17,FALSE))</f>
        <v>N</v>
      </c>
      <c r="CW17" s="362" t="str">
        <f>IF(ISERROR(HLOOKUP(CW15,$DR$7:$DX17,$DY17,FALSE)),"N",HLOOKUP(CW15,$DR$7:$DX17,$DY17,FALSE))</f>
        <v>N</v>
      </c>
      <c r="CX17" s="362" t="str">
        <f>IF(ISERROR(HLOOKUP(CX15,$DR$7:$DX17,$DY17,FALSE)),"N",HLOOKUP(CX15,$DR$7:$DX17,$DY17,FALSE))</f>
        <v>N</v>
      </c>
      <c r="CY17" s="362" t="str">
        <f>IF(ISERROR(HLOOKUP(CY15,$DR$7:$DX17,$DY17,FALSE)),"N",HLOOKUP(CY15,$DR$7:$DX17,$DY17,FALSE))</f>
        <v>N</v>
      </c>
      <c r="CZ17" s="362" t="str">
        <f>IF(ISERROR(HLOOKUP(CZ15,$DR$7:$DX17,$DY17,FALSE)),"N",HLOOKUP(CZ15,$DR$7:$DX17,$DY17,FALSE))</f>
        <v>N</v>
      </c>
      <c r="DA17" s="362" t="str">
        <f>IF(ISERROR(HLOOKUP(DA15,$DR$7:$DX17,$DY17,FALSE)),"N",HLOOKUP(DA15,$DR$7:$DX17,$DY17,FALSE))</f>
        <v>N</v>
      </c>
      <c r="DB17" s="362" t="str">
        <f>IF(ISERROR(HLOOKUP(DB15,$DR$7:$DX17,$DY17,FALSE)),"N",HLOOKUP(DB15,$DR$7:$DX17,$DY17,FALSE))</f>
        <v>N</v>
      </c>
      <c r="DC17" s="362" t="str">
        <f>IF(ISERROR(HLOOKUP(DC15,$DR$7:$DX17,$DY17,FALSE)),"N",HLOOKUP(DC15,$DR$7:$DX17,$DY17,FALSE))</f>
        <v>N</v>
      </c>
      <c r="DD17" s="362" t="str">
        <f>IF(ISERROR(HLOOKUP(DD15,$DR$7:$DX17,$DY17,FALSE)),"N",HLOOKUP(DD15,$DR$7:$DX17,$DY17,FALSE))</f>
        <v>N</v>
      </c>
      <c r="DE17" s="362" t="str">
        <f>IF(ISERROR(HLOOKUP(DE15,$DR$7:$DX17,$DY17,FALSE)),"N",HLOOKUP(DE15,$DR$7:$DX17,$DY17,FALSE))</f>
        <v>N</v>
      </c>
      <c r="DF17" s="362" t="str">
        <f>IF(ISERROR(HLOOKUP(DF15,$DR$7:$DX17,$DY17,FALSE)),"N",HLOOKUP(DF15,$DR$7:$DX17,$DY17,FALSE))</f>
        <v>N</v>
      </c>
      <c r="DG17" s="362" t="str">
        <f>IF(ISERROR(HLOOKUP(DG15,$DR$7:$DX17,$DY17,FALSE)),"N",HLOOKUP(DG15,$DR$7:$DX17,$DY17,FALSE))</f>
        <v>N</v>
      </c>
      <c r="DH17" s="362" t="str">
        <f>IF(ISERROR(HLOOKUP(DH15,$DR$7:$DX17,$DY17,FALSE)),"N",HLOOKUP(DH15,$DR$7:$DX17,$DY17,FALSE))</f>
        <v>N</v>
      </c>
      <c r="DI17" s="362" t="str">
        <f>IF(ISERROR(HLOOKUP(DI15,$DR$7:$DX17,$DY17,FALSE)),"N",HLOOKUP(DI15,$DR$7:$DX17,$DY17,FALSE))</f>
        <v>N</v>
      </c>
      <c r="DJ17" s="362" t="str">
        <f>IF(ISERROR(HLOOKUP(DJ15,$DR$7:$DX17,$DY17,FALSE)),"N",HLOOKUP(DJ15,$DR$7:$DX17,$DY17,FALSE))</f>
        <v>N</v>
      </c>
      <c r="DK17" s="362" t="str">
        <f>IF(ISERROR(HLOOKUP(DK15,$DR$7:$DX17,$DY17,FALSE)),"N",HLOOKUP(DK15,$DR$7:$DX17,$DY17,FALSE))</f>
        <v>N</v>
      </c>
      <c r="DL17" s="362" t="str">
        <f>IF(ISERROR(HLOOKUP(DL15,$DR$7:$DX17,$DY17,FALSE)),"N",HLOOKUP(DL15,$DR$7:$DX17,$DY17,FALSE))</f>
        <v>N</v>
      </c>
      <c r="DM17" s="362" t="str">
        <f>IF(ISERROR(HLOOKUP(DM15,$DR$7:$DX17,$DY17,FALSE)),"N",HLOOKUP(DM15,$DR$7:$DX17,$DY17,FALSE))</f>
        <v>N</v>
      </c>
      <c r="DN17" s="362" t="str">
        <f>IF(ISERROR(HLOOKUP(DN15,$DR$7:$DX17,$DY17,FALSE)),"N",HLOOKUP(DN15,$DR$7:$DX17,$DY17,FALSE))</f>
        <v>N</v>
      </c>
      <c r="DO17" s="362" t="str">
        <f>IF(ISERROR(HLOOKUP(DO15,$DR$7:$DX17,$DY17,FALSE)),"N",HLOOKUP(DO15,$DR$7:$DX17,$DY17,FALSE))</f>
        <v>N</v>
      </c>
      <c r="DP17" s="362">
        <f t="shared" si="25"/>
        <v>0</v>
      </c>
      <c r="DQ17" s="362">
        <f t="shared" si="26"/>
        <v>30</v>
      </c>
      <c r="DR17" s="362" t="str">
        <f>IF('DB Func'!M12&gt;0,"S","N")</f>
        <v>N</v>
      </c>
      <c r="DS17" s="362" t="str">
        <f>IF('DB Func'!R12&gt;0,"S","N")</f>
        <v>N</v>
      </c>
      <c r="DT17" s="362" t="str">
        <f>IF('DB Func'!W12&gt;0,"S","N")</f>
        <v>N</v>
      </c>
      <c r="DU17" s="362" t="str">
        <f>IF('DB Func'!AB12&gt;0,"S","N")</f>
        <v>N</v>
      </c>
      <c r="DV17" s="362" t="str">
        <f>IF('DB Func'!AG12&gt;0,"S","N")</f>
        <v>N</v>
      </c>
      <c r="DW17" s="362" t="str">
        <f>IF('DB Func'!AL12&gt;0,"S","N")</f>
        <v>N</v>
      </c>
      <c r="DX17" s="362" t="str">
        <f>IF('DB Func'!AQ12&gt;0,"S","N")</f>
        <v>N</v>
      </c>
      <c r="DY17" s="362">
        <v>11</v>
      </c>
      <c r="DZ17" s="369">
        <f ca="1">'DB Func'!C12</f>
        <v>0</v>
      </c>
      <c r="EA17" s="362" t="str">
        <f t="shared" ca="1" si="27"/>
        <v>s</v>
      </c>
      <c r="EB17" s="362" t="str">
        <f t="shared" ca="1" si="27"/>
        <v>s</v>
      </c>
      <c r="EC17" s="362" t="str">
        <f t="shared" ca="1" si="27"/>
        <v>s</v>
      </c>
      <c r="ED17" s="362" t="str">
        <f t="shared" ca="1" si="27"/>
        <v>s</v>
      </c>
      <c r="EE17" s="362" t="str">
        <f t="shared" ca="1" si="27"/>
        <v>s</v>
      </c>
      <c r="EF17" s="362" t="str">
        <f t="shared" ca="1" si="27"/>
        <v>s</v>
      </c>
      <c r="EG17" s="362" t="str">
        <f t="shared" ca="1" si="27"/>
        <v>s</v>
      </c>
      <c r="EH17" s="362" t="str">
        <f t="shared" ca="1" si="27"/>
        <v>s</v>
      </c>
      <c r="EI17" s="362" t="str">
        <f t="shared" ca="1" si="27"/>
        <v>s</v>
      </c>
      <c r="EJ17" s="362" t="str">
        <f t="shared" ca="1" si="27"/>
        <v>s</v>
      </c>
      <c r="EK17" s="362" t="str">
        <f t="shared" ca="1" si="27"/>
        <v>s</v>
      </c>
      <c r="EL17" s="362" t="str">
        <f t="shared" ca="1" si="27"/>
        <v>s</v>
      </c>
      <c r="EM17" s="362" t="str">
        <f t="shared" ca="1" si="27"/>
        <v>s</v>
      </c>
      <c r="EN17" s="362" t="str">
        <f t="shared" ca="1" si="27"/>
        <v>s</v>
      </c>
      <c r="EO17" s="362" t="str">
        <f t="shared" ca="1" si="27"/>
        <v>s</v>
      </c>
      <c r="EP17" s="362" t="str">
        <f t="shared" ca="1" si="27"/>
        <v>s</v>
      </c>
      <c r="EQ17" s="362" t="str">
        <f t="shared" ca="1" si="28"/>
        <v>s</v>
      </c>
      <c r="ER17" s="362" t="str">
        <f t="shared" ca="1" si="28"/>
        <v>s</v>
      </c>
      <c r="ES17" s="362" t="str">
        <f t="shared" ca="1" si="28"/>
        <v>s</v>
      </c>
      <c r="ET17" s="362" t="str">
        <f t="shared" ca="1" si="28"/>
        <v>s</v>
      </c>
      <c r="EU17" s="362" t="str">
        <f t="shared" ca="1" si="28"/>
        <v>s</v>
      </c>
      <c r="EV17" s="362" t="str">
        <f t="shared" ca="1" si="28"/>
        <v>s</v>
      </c>
      <c r="EW17" s="362" t="str">
        <f t="shared" ca="1" si="28"/>
        <v>s</v>
      </c>
      <c r="EX17" s="362" t="str">
        <f t="shared" ca="1" si="28"/>
        <v>s</v>
      </c>
      <c r="EY17" s="362" t="str">
        <f t="shared" ca="1" si="28"/>
        <v>s</v>
      </c>
      <c r="EZ17" s="362" t="str">
        <f t="shared" ca="1" si="29"/>
        <v>s</v>
      </c>
      <c r="FA17" s="362" t="str">
        <f t="shared" ca="1" si="29"/>
        <v>s</v>
      </c>
      <c r="FB17" s="362" t="str">
        <f t="shared" ca="1" si="29"/>
        <v>s</v>
      </c>
      <c r="FC17" s="362" t="str">
        <f t="shared" ca="1" si="29"/>
        <v>s</v>
      </c>
      <c r="FD17" s="362" t="str">
        <f t="shared" ca="1" si="29"/>
        <v>s</v>
      </c>
      <c r="FE17" s="362">
        <f t="shared" ca="1" si="30"/>
        <v>30</v>
      </c>
      <c r="FF17" s="362">
        <f t="shared" ca="1" si="31"/>
        <v>0</v>
      </c>
      <c r="FG17" s="362" t="str">
        <f ca="1">IF(AND(YEAR(DZ17)='P Gerais'!D15,MONTH(Lanc!EA17)=6,DAY(Lanc!EA17)&gt;1),"S","N")</f>
        <v>N</v>
      </c>
      <c r="FH17" s="364">
        <f t="shared" ca="1" si="32"/>
        <v>0</v>
      </c>
      <c r="FI17" s="364">
        <f t="shared" si="33"/>
        <v>0</v>
      </c>
      <c r="FJ17" s="387">
        <f t="shared" ca="1" si="34"/>
        <v>0</v>
      </c>
      <c r="FP17" s="363">
        <f ca="1">((FH17-FJ17-FI17+AZ17+AQ17+SUM(Z17:AA17)+SUM(AW17:AX17)+AK17)*IF('DB Func'!GG12="ok",'DB Func'!GD12,0))</f>
        <v>0</v>
      </c>
      <c r="FR17" s="389">
        <f t="shared" ca="1" si="35"/>
        <v>0</v>
      </c>
      <c r="GV17" s="49"/>
      <c r="GW17" s="49"/>
      <c r="GX17" s="49"/>
      <c r="GY17" s="49"/>
      <c r="GZ17" s="49"/>
      <c r="HA17" s="49"/>
      <c r="HB17" s="49"/>
      <c r="HC17" s="49"/>
    </row>
    <row r="18" spans="3:211" ht="30" customHeight="1" thickTop="1" thickBot="1">
      <c r="C18" s="390" t="str">
        <f ca="1">IF('DB Func'!B13="Funcionário 11","",'DB Func'!B13)</f>
        <v/>
      </c>
      <c r="D18" s="391">
        <f ca="1">'DB Func'!CI13</f>
        <v>0</v>
      </c>
      <c r="E18" s="382" t="str">
        <f ca="1">IF(C18="","-",IF(OR(terceiro!E18="jUN",terceiro!F18="jUN"),"Sim","Não"))</f>
        <v>-</v>
      </c>
      <c r="F18" s="383" t="str">
        <f ca="1">IF(C18="","-",IF(OR(Ferias!E18="jUN",Ferias!F18="jUN"),"Sim","Não"))</f>
        <v>-</v>
      </c>
      <c r="G18" s="383">
        <f ca="1">IF(C18="",0,IF(F18="Sim",IF(Ferias!E18="JUN",Ferias!I18,Ferias!J18),0))</f>
        <v>0</v>
      </c>
      <c r="H18" s="185"/>
      <c r="I18" s="185"/>
      <c r="J18" s="398">
        <f t="shared" ca="1" si="8"/>
        <v>0</v>
      </c>
      <c r="K18" s="152"/>
      <c r="L18" s="151"/>
      <c r="M18" s="189"/>
      <c r="N18" s="153"/>
      <c r="O18" s="48"/>
      <c r="P18" s="48"/>
      <c r="Q18" s="48"/>
      <c r="R18" s="49"/>
      <c r="S18" s="49"/>
      <c r="T18" s="49"/>
      <c r="U18" s="49"/>
      <c r="V18" s="49"/>
      <c r="W18" s="49"/>
      <c r="X18" s="49"/>
      <c r="Y18" s="49"/>
      <c r="Z18" s="49"/>
      <c r="AA18" s="49"/>
      <c r="AB18" s="48"/>
      <c r="AC18" s="48"/>
      <c r="AD18" s="49"/>
      <c r="AE18" s="49"/>
      <c r="AF18" s="314"/>
      <c r="AH18" s="400">
        <f ca="1">IF(AND('DB Func'!GE13="Maio",'DB Func'!BQ13="2 Parcelas"),(('auxiliar 13 sal'!H14/12*'DB Func'!GF13+AVERAGE('auxiliar 13 sal'!Q14:AB14)+AVERAGE('auxiliar 13 sal'!AE14:AP14)+'auxiliar 13 sal'!H14*'DB Func'!BN13+'auxiliar 13 sal'!H14*'DB Func'!BO13)/2),IF('DB Func'!GE13="Junho",IF('DB Func'!BQ13="Parcela Única",('auxiliar 13 sal'!H14/12*'DB Func'!GF13)+AVERAGE('auxiliar 13 sal'!Q14:AB14)+AVERAGE('auxiliar 13 sal'!AE14:AP14)+('auxiliar 13 sal'!H14*'DB Func'!BN13)+('auxiliar 13 sal'!H14*'DB Func'!BO13),IF('DB Func'!BQ13="2 Parcelas",(('auxiliar 13 sal'!H14/12*'DB Func'!GF13+AVERAGE('auxiliar 13 sal'!Q14:AB14)+AVERAGE('auxiliar 13 sal'!AE14:AP14)+'auxiliar 13 sal'!H14*'DB Func'!BN13+'auxiliar 13 sal'!H14*'DB Func'!BO13)/2))),0))</f>
        <v>0</v>
      </c>
      <c r="AK18" s="364">
        <f t="shared" ca="1" si="9"/>
        <v>0</v>
      </c>
      <c r="AL18" s="364">
        <f t="shared" ca="1" si="10"/>
        <v>0</v>
      </c>
      <c r="AM18" s="364">
        <f t="shared" ca="1" si="11"/>
        <v>0</v>
      </c>
      <c r="AN18" s="364">
        <f t="shared" ca="1" si="12"/>
        <v>0</v>
      </c>
      <c r="AO18" s="364">
        <f t="shared" ca="1" si="13"/>
        <v>0</v>
      </c>
      <c r="AP18" s="364">
        <f t="shared" ca="1" si="14"/>
        <v>0</v>
      </c>
      <c r="AQ18" s="364">
        <f t="shared" ca="1" si="15"/>
        <v>0</v>
      </c>
      <c r="AR18" s="364">
        <f>IF(OR(M18="",M18=0),0,((FH18/220)*('Ho Ex'!$C$8+$AS$6))*M18)</f>
        <v>0</v>
      </c>
      <c r="AS18" s="364">
        <f>IF(OR(N18="",N18=0),0,((FH18/220*('DB Func'!GD13+Lanc!$AS$6))*('Ho Ex'!$I$8+$AS$6))*(N18/52.5*60))</f>
        <v>0</v>
      </c>
      <c r="AT18" s="364">
        <f>IF(OR(M18="",M18=0),0,((FH18/220)*('Ho Ex'!$J$8+$AS$6))*O18)</f>
        <v>0</v>
      </c>
      <c r="AU18" s="364">
        <f>IF(OR(M18="",M18=0),0,((FH18/220)*('Ho Ex'!I21+$AS$6))*P18)</f>
        <v>0</v>
      </c>
      <c r="AV18" s="364">
        <f>IF(OR(M18="",M18=0),0,((FH18/220)*('Ho Ex'!C21+$AS$6))*Q18)</f>
        <v>0</v>
      </c>
      <c r="AW18" s="364">
        <f ca="1">FH18*'DB Func'!BN13</f>
        <v>0</v>
      </c>
      <c r="AX18" s="364">
        <f ca="1">FH18*'DB Func'!BO13</f>
        <v>0</v>
      </c>
      <c r="AY18" s="364">
        <f ca="1">IF(FJ18=0,0,VLOOKUP(FJ18,'P Gerais'!$D$39:$G$41,3,TRUE)*Func11!$F$68)</f>
        <v>0</v>
      </c>
      <c r="AZ18" s="364">
        <f t="shared" si="16"/>
        <v>0</v>
      </c>
      <c r="BA18" s="364">
        <f ca="1">((FH18-FJ18-FI18+AZ18+AQ18+SUM(Z18:AA18)+SUM(AW18:AX18)+AK18)*IF('DB Func'!GG13="ok",'DB Func'!GD13,0))+(FH18-FJ18-FI18+AZ18+AQ18+SUM(Z18:AA18)+SUM(AW18:AX18))+AK18</f>
        <v>0</v>
      </c>
      <c r="BB18" s="385">
        <f ca="1">VLOOKUP(BA18,'P Gerais'!$D$22:$G$25,3,TRUE)</f>
        <v>0.08</v>
      </c>
      <c r="BC18" s="364">
        <f ca="1">IF(BA18&lt;'P Gerais'!$D$25,BA18*BB18,Lanc!BB18)</f>
        <v>0</v>
      </c>
      <c r="BD18" s="364">
        <f ca="1">BA18-BC18-('DB Func'!GB13*'P Gerais'!$D$35)</f>
        <v>0</v>
      </c>
      <c r="BE18" s="386">
        <f ca="1">VLOOKUP(BD18,'P Gerais'!$D$29:$F$33,3,TRUE)</f>
        <v>0</v>
      </c>
      <c r="BF18" s="364">
        <f t="shared" ca="1" si="17"/>
        <v>0</v>
      </c>
      <c r="BG18" s="364">
        <f ca="1">VLOOKUP(BD18,'P Gerais'!$D$29:$G$33,4,TRUE)</f>
        <v>0</v>
      </c>
      <c r="BH18" s="364">
        <f t="shared" ca="1" si="18"/>
        <v>0</v>
      </c>
      <c r="BI18" s="364">
        <f t="shared" ca="1" si="19"/>
        <v>0</v>
      </c>
      <c r="BJ18" s="362">
        <f ca="1">'DB Func'!G13</f>
        <v>0</v>
      </c>
      <c r="BK18" s="362">
        <f ca="1">'DB Func'!FW13</f>
        <v>0</v>
      </c>
      <c r="BL18" s="364">
        <f ca="1">D18*'P Gerais'!$D$13</f>
        <v>0</v>
      </c>
      <c r="BM18" s="364">
        <f ca="1">D18*'P Gerais'!$D$14</f>
        <v>0</v>
      </c>
      <c r="BN18" s="364">
        <f ca="1">D18*'P Gerais'!$D$16</f>
        <v>0</v>
      </c>
      <c r="BO18" s="364">
        <f ca="1">D18*'P Gerais'!$D$17</f>
        <v>0</v>
      </c>
      <c r="BP18" s="364">
        <f ca="1">D18*'P Gerais'!$D$18</f>
        <v>0</v>
      </c>
      <c r="BQ18" s="385">
        <f ca="1">VLOOKUP(D18,'P Gerais'!$D$22:$G$24,3,TRUE)</f>
        <v>0.08</v>
      </c>
      <c r="BR18" s="385">
        <f ca="1">VLOOKUP(D18,'P Gerais'!$D$29:$G$33,3,TRUE)</f>
        <v>0</v>
      </c>
      <c r="BS18" s="385">
        <f ca="1">'DB Func'!BN13</f>
        <v>0</v>
      </c>
      <c r="BT18" s="385">
        <f ca="1">'DB Func'!BO13</f>
        <v>0</v>
      </c>
      <c r="BU18" s="385">
        <f ca="1">'DB Func'!FX13</f>
        <v>0</v>
      </c>
      <c r="BV18" s="364">
        <f t="shared" ca="1" si="20"/>
        <v>-0.08</v>
      </c>
      <c r="BW18" s="364">
        <f ca="1">BV18-'DB Func'!GC13</f>
        <v>-0.08</v>
      </c>
      <c r="BX18" s="362">
        <f ca="1">IFERROR(VLOOKUP(BW18,'P Gerais'!$D$29:$G$33,3,TRUE)*BW18,0)</f>
        <v>0</v>
      </c>
      <c r="BY18" s="364">
        <f ca="1">IFERROR(BX18-VLOOKUP(BW18,'P Gerais'!$D$29:$H$33,4,TRUE),0)</f>
        <v>0</v>
      </c>
      <c r="BZ18" s="364">
        <f ca="1">D18*'DB Func'!GD13</f>
        <v>0</v>
      </c>
      <c r="CB18" s="364">
        <f t="shared" ca="1" si="21"/>
        <v>0</v>
      </c>
      <c r="CC18" s="364">
        <f t="shared" si="22"/>
        <v>0</v>
      </c>
      <c r="CD18" s="364">
        <f t="shared" si="23"/>
        <v>0</v>
      </c>
      <c r="CF18" s="362" t="str">
        <f t="shared" ca="1" si="24"/>
        <v>não</v>
      </c>
      <c r="CG18" s="362">
        <f ca="1">IF($CH$8=1,DAY('DB Func'!C13),0)</f>
        <v>0</v>
      </c>
      <c r="CH18" s="362">
        <f ca="1">IF(CI18=0,0,MONTH('DB Func'!C13))</f>
        <v>0</v>
      </c>
      <c r="CI18" s="362">
        <f ca="1">IF('P Gerais'!D16=YEAR('DB Func'!C13),YEAR('DB Func'!C13),0)</f>
        <v>0</v>
      </c>
      <c r="CJ18" s="371">
        <v>41</v>
      </c>
      <c r="CK18" s="363"/>
      <c r="CL18" s="362" t="str">
        <f ca="1">IF(ISERROR(HLOOKUP(CL16,$DR$7:$DX18,$DY18,FALSE)),"N",HLOOKUP(CL16,$DR$7:$DX18,$DY18,FALSE))</f>
        <v>N</v>
      </c>
      <c r="CM18" s="362" t="str">
        <f ca="1">IF(ISERROR(HLOOKUP(CM16,$DR$7:$DX18,$DY18,FALSE)),"N",HLOOKUP(CM16,$DR$7:$DX18,$DY18,FALSE))</f>
        <v>N</v>
      </c>
      <c r="CN18" s="362" t="str">
        <f ca="1">IF(ISERROR(HLOOKUP(CN16,$DR$7:$DX18,$DY18,FALSE)),"N",HLOOKUP(CN16,$DR$7:$DX18,$DY18,FALSE))</f>
        <v>N</v>
      </c>
      <c r="CO18" s="362" t="str">
        <f ca="1">IF(ISERROR(HLOOKUP(CO16,$DR$7:$DX18,$DY18,FALSE)),"N",HLOOKUP(CO16,$DR$7:$DX18,$DY18,FALSE))</f>
        <v>N</v>
      </c>
      <c r="CP18" s="362" t="str">
        <f ca="1">IF(ISERROR(HLOOKUP(CP16,$DR$7:$DX18,$DY18,FALSE)),"N",HLOOKUP(CP16,$DR$7:$DX18,$DY18,FALSE))</f>
        <v>N</v>
      </c>
      <c r="CQ18" s="362" t="str">
        <f>IF(ISERROR(HLOOKUP(CQ16,$DR$7:$DX18,$DY18,FALSE)),"N",HLOOKUP(CQ16,$DR$7:$DX18,$DY18,FALSE))</f>
        <v>N</v>
      </c>
      <c r="CR18" s="362" t="str">
        <f ca="1">IF(ISERROR(HLOOKUP(CR16,$DR$7:$DX18,$DY18,FALSE)),"N",HLOOKUP(CR16,$DR$7:$DX18,$DY18,FALSE))</f>
        <v>N</v>
      </c>
      <c r="CS18" s="362" t="str">
        <f ca="1">IF(ISERROR(HLOOKUP(CS16,$DR$7:$DX18,$DY18,FALSE)),"N",HLOOKUP(CS16,$DR$7:$DX18,$DY18,FALSE))</f>
        <v>N</v>
      </c>
      <c r="CT18" s="362" t="str">
        <f ca="1">IF(ISERROR(HLOOKUP(CT16,$DR$7:$DX18,$DY18,FALSE)),"N",HLOOKUP(CT16,$DR$7:$DX18,$DY18,FALSE))</f>
        <v>N</v>
      </c>
      <c r="CU18" s="362" t="str">
        <f ca="1">IF(ISERROR(HLOOKUP(CU16,$DR$7:$DX18,$DY18,FALSE)),"N",HLOOKUP(CU16,$DR$7:$DX18,$DY18,FALSE))</f>
        <v>N</v>
      </c>
      <c r="CV18" s="362" t="str">
        <f ca="1">IF(ISERROR(HLOOKUP(CV16,$DR$7:$DX18,$DY18,FALSE)),"N",HLOOKUP(CV16,$DR$7:$DX18,$DY18,FALSE))</f>
        <v>N</v>
      </c>
      <c r="CW18" s="362" t="str">
        <f ca="1">IF(ISERROR(HLOOKUP(CW16,$DR$7:$DX18,$DY18,FALSE)),"N",HLOOKUP(CW16,$DR$7:$DX18,$DY18,FALSE))</f>
        <v>N</v>
      </c>
      <c r="CX18" s="362" t="str">
        <f>IF(ISERROR(HLOOKUP(CX16,$DR$7:$DX18,$DY18,FALSE)),"N",HLOOKUP(CX16,$DR$7:$DX18,$DY18,FALSE))</f>
        <v>N</v>
      </c>
      <c r="CY18" s="362" t="str">
        <f ca="1">IF(ISERROR(HLOOKUP(CY16,$DR$7:$DX18,$DY18,FALSE)),"N",HLOOKUP(CY16,$DR$7:$DX18,$DY18,FALSE))</f>
        <v>N</v>
      </c>
      <c r="CZ18" s="362" t="str">
        <f ca="1">IF(ISERROR(HLOOKUP(CZ16,$DR$7:$DX18,$DY18,FALSE)),"N",HLOOKUP(CZ16,$DR$7:$DX18,$DY18,FALSE))</f>
        <v>N</v>
      </c>
      <c r="DA18" s="362" t="str">
        <f ca="1">IF(ISERROR(HLOOKUP(DA16,$DR$7:$DX18,$DY18,FALSE)),"N",HLOOKUP(DA16,$DR$7:$DX18,$DY18,FALSE))</f>
        <v>N</v>
      </c>
      <c r="DB18" s="362" t="str">
        <f ca="1">IF(ISERROR(HLOOKUP(DB16,$DR$7:$DX18,$DY18,FALSE)),"N",HLOOKUP(DB16,$DR$7:$DX18,$DY18,FALSE))</f>
        <v>N</v>
      </c>
      <c r="DC18" s="362" t="str">
        <f ca="1">IF(ISERROR(HLOOKUP(DC16,$DR$7:$DX18,$DY18,FALSE)),"N",HLOOKUP(DC16,$DR$7:$DX18,$DY18,FALSE))</f>
        <v>N</v>
      </c>
      <c r="DD18" s="362" t="str">
        <f ca="1">IF(ISERROR(HLOOKUP(DD16,$DR$7:$DX18,$DY18,FALSE)),"N",HLOOKUP(DD16,$DR$7:$DX18,$DY18,FALSE))</f>
        <v>N</v>
      </c>
      <c r="DE18" s="362" t="str">
        <f>IF(ISERROR(HLOOKUP(DE16,$DR$7:$DX18,$DY18,FALSE)),"N",HLOOKUP(DE16,$DR$7:$DX18,$DY18,FALSE))</f>
        <v>N</v>
      </c>
      <c r="DF18" s="362" t="str">
        <f ca="1">IF(ISERROR(HLOOKUP(DF16,$DR$7:$DX18,$DY18,FALSE)),"N",HLOOKUP(DF16,$DR$7:$DX18,$DY18,FALSE))</f>
        <v>N</v>
      </c>
      <c r="DG18" s="362" t="str">
        <f ca="1">IF(ISERROR(HLOOKUP(DG16,$DR$7:$DX18,$DY18,FALSE)),"N",HLOOKUP(DG16,$DR$7:$DX18,$DY18,FALSE))</f>
        <v>N</v>
      </c>
      <c r="DH18" s="362" t="str">
        <f ca="1">IF(ISERROR(HLOOKUP(DH16,$DR$7:$DX18,$DY18,FALSE)),"N",HLOOKUP(DH16,$DR$7:$DX18,$DY18,FALSE))</f>
        <v>N</v>
      </c>
      <c r="DI18" s="362" t="str">
        <f ca="1">IF(ISERROR(HLOOKUP(DI16,$DR$7:$DX18,$DY18,FALSE)),"N",HLOOKUP(DI16,$DR$7:$DX18,$DY18,FALSE))</f>
        <v>N</v>
      </c>
      <c r="DJ18" s="362" t="str">
        <f ca="1">IF(ISERROR(HLOOKUP(DJ16,$DR$7:$DX18,$DY18,FALSE)),"N",HLOOKUP(DJ16,$DR$7:$DX18,$DY18,FALSE))</f>
        <v>N</v>
      </c>
      <c r="DK18" s="362" t="str">
        <f ca="1">IF(ISERROR(HLOOKUP(DK16,$DR$7:$DX18,$DY18,FALSE)),"N",HLOOKUP(DK16,$DR$7:$DX18,$DY18,FALSE))</f>
        <v>N</v>
      </c>
      <c r="DL18" s="362" t="str">
        <f>IF(ISERROR(HLOOKUP(DL16,$DR$7:$DX18,$DY18,FALSE)),"N",HLOOKUP(DL16,$DR$7:$DX18,$DY18,FALSE))</f>
        <v>N</v>
      </c>
      <c r="DM18" s="362" t="str">
        <f ca="1">IF(ISERROR(HLOOKUP(DM16,$DR$7:$DX18,$DY18,FALSE)),"N",HLOOKUP(DM16,$DR$7:$DX18,$DY18,FALSE))</f>
        <v>N</v>
      </c>
      <c r="DN18" s="362" t="str">
        <f ca="1">IF(ISERROR(HLOOKUP(DN16,$DR$7:$DX18,$DY18,FALSE)),"N",HLOOKUP(DN16,$DR$7:$DX18,$DY18,FALSE))</f>
        <v>N</v>
      </c>
      <c r="DO18" s="362" t="str">
        <f ca="1">IF(ISERROR(HLOOKUP(DO16,$DR$7:$DX18,$DY18,FALSE)),"N",HLOOKUP(DO16,$DR$7:$DX18,$DY18,FALSE))</f>
        <v>N</v>
      </c>
      <c r="DP18" s="362">
        <f t="shared" ca="1" si="25"/>
        <v>0</v>
      </c>
      <c r="DQ18" s="362">
        <f t="shared" ca="1" si="26"/>
        <v>30</v>
      </c>
      <c r="DR18" s="362" t="str">
        <f>IF('DB Func'!M13&gt;0,"S","N")</f>
        <v>N</v>
      </c>
      <c r="DS18" s="362" t="str">
        <f>IF('DB Func'!R13&gt;0,"S","N")</f>
        <v>N</v>
      </c>
      <c r="DT18" s="362" t="str">
        <f>IF('DB Func'!W13&gt;0,"S","N")</f>
        <v>N</v>
      </c>
      <c r="DU18" s="362" t="str">
        <f>IF('DB Func'!AB13&gt;0,"S","N")</f>
        <v>N</v>
      </c>
      <c r="DV18" s="362" t="str">
        <f>IF('DB Func'!AG13&gt;0,"S","N")</f>
        <v>N</v>
      </c>
      <c r="DW18" s="362" t="str">
        <f>IF('DB Func'!AL13&gt;0,"S","N")</f>
        <v>N</v>
      </c>
      <c r="DX18" s="362" t="str">
        <f>IF('DB Func'!AQ13&gt;0,"S","N")</f>
        <v>N</v>
      </c>
      <c r="DY18" s="362">
        <v>12</v>
      </c>
      <c r="DZ18" s="369">
        <f ca="1">'DB Func'!C13</f>
        <v>0</v>
      </c>
      <c r="EA18" s="362" t="str">
        <f t="shared" ca="1" si="27"/>
        <v>s</v>
      </c>
      <c r="EB18" s="362" t="str">
        <f t="shared" ca="1" si="27"/>
        <v>s</v>
      </c>
      <c r="EC18" s="362" t="str">
        <f t="shared" ca="1" si="27"/>
        <v>s</v>
      </c>
      <c r="ED18" s="362" t="str">
        <f t="shared" ca="1" si="27"/>
        <v>s</v>
      </c>
      <c r="EE18" s="362" t="str">
        <f t="shared" ca="1" si="27"/>
        <v>s</v>
      </c>
      <c r="EF18" s="362" t="str">
        <f t="shared" ca="1" si="27"/>
        <v>s</v>
      </c>
      <c r="EG18" s="362" t="str">
        <f t="shared" ca="1" si="27"/>
        <v>s</v>
      </c>
      <c r="EH18" s="362" t="str">
        <f t="shared" ca="1" si="27"/>
        <v>s</v>
      </c>
      <c r="EI18" s="362" t="str">
        <f t="shared" ca="1" si="27"/>
        <v>s</v>
      </c>
      <c r="EJ18" s="362" t="str">
        <f t="shared" ca="1" si="27"/>
        <v>s</v>
      </c>
      <c r="EK18" s="362" t="str">
        <f t="shared" ca="1" si="27"/>
        <v>s</v>
      </c>
      <c r="EL18" s="362" t="str">
        <f t="shared" ca="1" si="27"/>
        <v>s</v>
      </c>
      <c r="EM18" s="362" t="str">
        <f t="shared" ca="1" si="27"/>
        <v>s</v>
      </c>
      <c r="EN18" s="362" t="str">
        <f t="shared" ca="1" si="27"/>
        <v>s</v>
      </c>
      <c r="EO18" s="362" t="str">
        <f t="shared" ca="1" si="27"/>
        <v>s</v>
      </c>
      <c r="EP18" s="362" t="str">
        <f t="shared" ca="1" si="27"/>
        <v>s</v>
      </c>
      <c r="EQ18" s="362" t="str">
        <f t="shared" ca="1" si="28"/>
        <v>s</v>
      </c>
      <c r="ER18" s="362" t="str">
        <f t="shared" ca="1" si="28"/>
        <v>s</v>
      </c>
      <c r="ES18" s="362" t="str">
        <f t="shared" ca="1" si="28"/>
        <v>s</v>
      </c>
      <c r="ET18" s="362" t="str">
        <f t="shared" ca="1" si="28"/>
        <v>s</v>
      </c>
      <c r="EU18" s="362" t="str">
        <f t="shared" ca="1" si="28"/>
        <v>s</v>
      </c>
      <c r="EV18" s="362" t="str">
        <f t="shared" ca="1" si="28"/>
        <v>s</v>
      </c>
      <c r="EW18" s="362" t="str">
        <f t="shared" ca="1" si="28"/>
        <v>s</v>
      </c>
      <c r="EX18" s="362" t="str">
        <f t="shared" ca="1" si="28"/>
        <v>s</v>
      </c>
      <c r="EY18" s="362" t="str">
        <f t="shared" ca="1" si="28"/>
        <v>s</v>
      </c>
      <c r="EZ18" s="362" t="str">
        <f t="shared" ca="1" si="29"/>
        <v>s</v>
      </c>
      <c r="FA18" s="362" t="str">
        <f t="shared" ca="1" si="29"/>
        <v>s</v>
      </c>
      <c r="FB18" s="362" t="str">
        <f t="shared" ca="1" si="29"/>
        <v>s</v>
      </c>
      <c r="FC18" s="362" t="str">
        <f t="shared" ca="1" si="29"/>
        <v>s</v>
      </c>
      <c r="FD18" s="362" t="str">
        <f t="shared" ca="1" si="29"/>
        <v>s</v>
      </c>
      <c r="FE18" s="362">
        <f t="shared" ca="1" si="30"/>
        <v>30</v>
      </c>
      <c r="FF18" s="362">
        <f t="shared" ca="1" si="31"/>
        <v>0</v>
      </c>
      <c r="FG18" s="362" t="str">
        <f ca="1">IF(AND(YEAR(DZ18)='P Gerais'!D16,MONTH(Lanc!EA18)=6,DAY(Lanc!EA18)&gt;1),"S","N")</f>
        <v>N</v>
      </c>
      <c r="FH18" s="364">
        <f t="shared" ca="1" si="32"/>
        <v>0</v>
      </c>
      <c r="FI18" s="364">
        <f t="shared" si="33"/>
        <v>0</v>
      </c>
      <c r="FJ18" s="387">
        <f t="shared" ca="1" si="34"/>
        <v>0</v>
      </c>
      <c r="FP18" s="363">
        <f ca="1">((FH18-FJ18-FI18+AZ18+AQ18+SUM(Z18:AA18)+SUM(AW18:AX18)+AK18)*IF('DB Func'!GG13="ok",'DB Func'!GD13,0))</f>
        <v>0</v>
      </c>
      <c r="FR18" s="389">
        <f t="shared" ca="1" si="35"/>
        <v>0</v>
      </c>
      <c r="GV18" s="49"/>
      <c r="GW18" s="49"/>
      <c r="GX18" s="49"/>
      <c r="GY18" s="49"/>
      <c r="GZ18" s="49"/>
      <c r="HA18" s="49"/>
      <c r="HB18" s="49"/>
      <c r="HC18" s="49"/>
    </row>
    <row r="19" spans="3:211" ht="30" customHeight="1" thickTop="1" thickBot="1">
      <c r="C19" s="390" t="str">
        <f ca="1">IF('DB Func'!B14="Funcionário 12","",'DB Func'!B14)</f>
        <v/>
      </c>
      <c r="D19" s="391">
        <f ca="1">'DB Func'!CI14</f>
        <v>0</v>
      </c>
      <c r="E19" s="382" t="str">
        <f ca="1">IF(C19="","-",IF(OR(terceiro!E19="jUN",terceiro!F19="jUN"),"Sim","Não"))</f>
        <v>-</v>
      </c>
      <c r="F19" s="383" t="str">
        <f ca="1">IF(C19="","-",IF(OR(Ferias!E19="jUN",Ferias!F19="jUN"),"Sim","Não"))</f>
        <v>-</v>
      </c>
      <c r="G19" s="383">
        <f ca="1">IF(C19="",0,IF(F19="Sim",IF(Ferias!E19="JUN",Ferias!I19,Ferias!J19),0))</f>
        <v>0</v>
      </c>
      <c r="H19" s="185"/>
      <c r="I19" s="185"/>
      <c r="J19" s="398">
        <f t="shared" ca="1" si="8"/>
        <v>0</v>
      </c>
      <c r="K19" s="152"/>
      <c r="L19" s="151"/>
      <c r="M19" s="189"/>
      <c r="N19" s="153"/>
      <c r="O19" s="48"/>
      <c r="P19" s="48"/>
      <c r="Q19" s="48"/>
      <c r="R19" s="49"/>
      <c r="S19" s="49"/>
      <c r="T19" s="49"/>
      <c r="U19" s="49"/>
      <c r="V19" s="49"/>
      <c r="W19" s="49"/>
      <c r="X19" s="49"/>
      <c r="Y19" s="49"/>
      <c r="Z19" s="49"/>
      <c r="AA19" s="49"/>
      <c r="AB19" s="48"/>
      <c r="AC19" s="48"/>
      <c r="AD19" s="49"/>
      <c r="AE19" s="49"/>
      <c r="AF19" s="314"/>
      <c r="AH19" s="400">
        <f ca="1">IF(AND('DB Func'!GE14="Maio",'DB Func'!BQ14="2 Parcelas"),(('auxiliar 13 sal'!H15/12*'DB Func'!GF14+AVERAGE('auxiliar 13 sal'!Q15:AB15)+AVERAGE('auxiliar 13 sal'!AE15:AP15)+'auxiliar 13 sal'!H15*'DB Func'!BN14+'auxiliar 13 sal'!H15*'DB Func'!BO14)/2),IF('DB Func'!GE14="Junho",IF('DB Func'!BQ14="Parcela Única",('auxiliar 13 sal'!H15/12*'DB Func'!GF14)+AVERAGE('auxiliar 13 sal'!Q15:AB15)+AVERAGE('auxiliar 13 sal'!AE15:AP15)+('auxiliar 13 sal'!H15*'DB Func'!BN14)+('auxiliar 13 sal'!H15*'DB Func'!BO14),IF('DB Func'!BQ14="2 Parcelas",(('auxiliar 13 sal'!H15/12*'DB Func'!GF14+AVERAGE('auxiliar 13 sal'!Q15:AB15)+AVERAGE('auxiliar 13 sal'!AE15:AP15)+'auxiliar 13 sal'!H15*'DB Func'!BN14+'auxiliar 13 sal'!H15*'DB Func'!BO14)/2))),0))</f>
        <v>0</v>
      </c>
      <c r="AK19" s="364">
        <f t="shared" ca="1" si="9"/>
        <v>0</v>
      </c>
      <c r="AL19" s="364">
        <f t="shared" ca="1" si="10"/>
        <v>0</v>
      </c>
      <c r="AM19" s="364">
        <f t="shared" ca="1" si="11"/>
        <v>0</v>
      </c>
      <c r="AN19" s="364">
        <f t="shared" ca="1" si="12"/>
        <v>0</v>
      </c>
      <c r="AO19" s="364">
        <f t="shared" ca="1" si="13"/>
        <v>0</v>
      </c>
      <c r="AP19" s="364">
        <f t="shared" ca="1" si="14"/>
        <v>0</v>
      </c>
      <c r="AQ19" s="364">
        <f t="shared" ca="1" si="15"/>
        <v>0</v>
      </c>
      <c r="AR19" s="364">
        <f>IF(OR(M19="",M19=0),0,((FH19/220)*('Ho Ex'!$C$8+$AS$6))*M19)</f>
        <v>0</v>
      </c>
      <c r="AS19" s="364">
        <f>IF(OR(N19="",N19=0),0,((FH19/220*('DB Func'!GD14+Lanc!$AS$6))*('Ho Ex'!$I$8+$AS$6))*(N19/52.5*60))</f>
        <v>0</v>
      </c>
      <c r="AT19" s="364">
        <f>IF(OR(M19="",M19=0),0,((FH19/220)*('Ho Ex'!$J$8+$AS$6))*O19)</f>
        <v>0</v>
      </c>
      <c r="AU19" s="364">
        <f>IF(OR(M19="",M19=0),0,((FH19/220)*('Ho Ex'!I22+$AS$6))*P19)</f>
        <v>0</v>
      </c>
      <c r="AV19" s="364">
        <f>IF(OR(M19="",M19=0),0,((FH19/220)*('Ho Ex'!C22+$AS$6))*Q19)</f>
        <v>0</v>
      </c>
      <c r="AW19" s="364">
        <f ca="1">FH19*'DB Func'!BN14</f>
        <v>0</v>
      </c>
      <c r="AX19" s="364">
        <f ca="1">FH19*'DB Func'!BO14</f>
        <v>0</v>
      </c>
      <c r="AY19" s="364">
        <f ca="1">IF(FJ19=0,0,VLOOKUP(FJ19,'P Gerais'!$D$39:$G$41,3,TRUE)*Func12!$F$68)</f>
        <v>0</v>
      </c>
      <c r="AZ19" s="364">
        <f t="shared" si="16"/>
        <v>0</v>
      </c>
      <c r="BA19" s="364">
        <f ca="1">((FH19-FJ19-FI19+AZ19+AQ19+SUM(Z19:AA19)+SUM(AW19:AX19)+AK19)*IF('DB Func'!GG14="ok",'DB Func'!GD14,0))+(FH19-FJ19-FI19+AZ19+AQ19+SUM(Z19:AA19)+SUM(AW19:AX19))+AK19</f>
        <v>0</v>
      </c>
      <c r="BB19" s="385">
        <f ca="1">VLOOKUP(BA19,'P Gerais'!$D$22:$G$25,3,TRUE)</f>
        <v>0.08</v>
      </c>
      <c r="BC19" s="364">
        <f ca="1">IF(BA19&lt;'P Gerais'!$D$25,BA19*BB19,Lanc!BB19)</f>
        <v>0</v>
      </c>
      <c r="BD19" s="364">
        <f ca="1">BA19-BC19-('DB Func'!GB14*'P Gerais'!$D$35)</f>
        <v>0</v>
      </c>
      <c r="BE19" s="386">
        <f ca="1">VLOOKUP(BD19,'P Gerais'!$D$29:$F$33,3,TRUE)</f>
        <v>0</v>
      </c>
      <c r="BF19" s="364">
        <f t="shared" ca="1" si="17"/>
        <v>0</v>
      </c>
      <c r="BG19" s="364">
        <f ca="1">VLOOKUP(BD19,'P Gerais'!$D$29:$G$33,4,TRUE)</f>
        <v>0</v>
      </c>
      <c r="BH19" s="364">
        <f t="shared" ca="1" si="18"/>
        <v>0</v>
      </c>
      <c r="BI19" s="364">
        <f t="shared" ca="1" si="19"/>
        <v>0</v>
      </c>
      <c r="BJ19" s="362">
        <f ca="1">'DB Func'!G14</f>
        <v>0</v>
      </c>
      <c r="BK19" s="362">
        <f ca="1">'DB Func'!FW14</f>
        <v>0</v>
      </c>
      <c r="BL19" s="364">
        <f ca="1">D19*'P Gerais'!$D$13</f>
        <v>0</v>
      </c>
      <c r="BM19" s="364">
        <f ca="1">D19*'P Gerais'!$D$14</f>
        <v>0</v>
      </c>
      <c r="BN19" s="364">
        <f ca="1">D19*'P Gerais'!$D$16</f>
        <v>0</v>
      </c>
      <c r="BO19" s="364">
        <f ca="1">D19*'P Gerais'!$D$17</f>
        <v>0</v>
      </c>
      <c r="BP19" s="364">
        <f ca="1">D19*'P Gerais'!$D$18</f>
        <v>0</v>
      </c>
      <c r="BQ19" s="385">
        <f ca="1">VLOOKUP(D19,'P Gerais'!$D$22:$G$24,3,TRUE)</f>
        <v>0.08</v>
      </c>
      <c r="BR19" s="385">
        <f ca="1">VLOOKUP(D19,'P Gerais'!$D$29:$G$33,3,TRUE)</f>
        <v>0</v>
      </c>
      <c r="BS19" s="385">
        <f ca="1">'DB Func'!BN14</f>
        <v>0</v>
      </c>
      <c r="BT19" s="385">
        <f ca="1">'DB Func'!BO14</f>
        <v>0</v>
      </c>
      <c r="BU19" s="385">
        <f ca="1">'DB Func'!FX14</f>
        <v>0</v>
      </c>
      <c r="BV19" s="364">
        <f t="shared" ca="1" si="20"/>
        <v>-0.08</v>
      </c>
      <c r="BW19" s="364">
        <f ca="1">BV19-'DB Func'!GC14</f>
        <v>-0.08</v>
      </c>
      <c r="BX19" s="362">
        <f ca="1">IFERROR(VLOOKUP(BW19,'P Gerais'!$D$29:$G$33,3,TRUE)*BW19,0)</f>
        <v>0</v>
      </c>
      <c r="BY19" s="364">
        <f ca="1">IFERROR(BX19-VLOOKUP(BW19,'P Gerais'!$D$29:$H$33,4,TRUE),0)</f>
        <v>0</v>
      </c>
      <c r="BZ19" s="364">
        <f ca="1">D19*'DB Func'!GD14</f>
        <v>0</v>
      </c>
      <c r="CB19" s="364">
        <f t="shared" ca="1" si="21"/>
        <v>0</v>
      </c>
      <c r="CC19" s="364">
        <f t="shared" si="22"/>
        <v>0</v>
      </c>
      <c r="CD19" s="364">
        <f t="shared" si="23"/>
        <v>0</v>
      </c>
      <c r="CF19" s="362" t="str">
        <f t="shared" ca="1" si="24"/>
        <v>não</v>
      </c>
      <c r="CG19" s="362">
        <f ca="1">IF($CH$8=1,DAY('DB Func'!C14),0)</f>
        <v>0</v>
      </c>
      <c r="CH19" s="362">
        <f ca="1">IF(CI19=0,0,MONTH('DB Func'!C14))</f>
        <v>0</v>
      </c>
      <c r="CI19" s="362">
        <f ca="1">IF('P Gerais'!D17=YEAR('DB Func'!C14),YEAR('DB Func'!C14),0)</f>
        <v>0</v>
      </c>
      <c r="CJ19" s="371">
        <v>42</v>
      </c>
      <c r="CK19" s="363"/>
      <c r="CL19" s="362" t="str">
        <f>IF(ISERROR(HLOOKUP(CL17,$DR$7:$DX19,$DY19,FALSE)),"N",HLOOKUP(CL17,$DR$7:$DX19,$DY19,FALSE))</f>
        <v>N</v>
      </c>
      <c r="CM19" s="362" t="str">
        <f>IF(ISERROR(HLOOKUP(CM17,$DR$7:$DX19,$DY19,FALSE)),"N",HLOOKUP(CM17,$DR$7:$DX19,$DY19,FALSE))</f>
        <v>N</v>
      </c>
      <c r="CN19" s="362" t="str">
        <f>IF(ISERROR(HLOOKUP(CN17,$DR$7:$DX19,$DY19,FALSE)),"N",HLOOKUP(CN17,$DR$7:$DX19,$DY19,FALSE))</f>
        <v>N</v>
      </c>
      <c r="CO19" s="362" t="str">
        <f>IF(ISERROR(HLOOKUP(CO17,$DR$7:$DX19,$DY19,FALSE)),"N",HLOOKUP(CO17,$DR$7:$DX19,$DY19,FALSE))</f>
        <v>N</v>
      </c>
      <c r="CP19" s="362" t="str">
        <f>IF(ISERROR(HLOOKUP(CP17,$DR$7:$DX19,$DY19,FALSE)),"N",HLOOKUP(CP17,$DR$7:$DX19,$DY19,FALSE))</f>
        <v>N</v>
      </c>
      <c r="CQ19" s="362" t="str">
        <f>IF(ISERROR(HLOOKUP(CQ17,$DR$7:$DX19,$DY19,FALSE)),"N",HLOOKUP(CQ17,$DR$7:$DX19,$DY19,FALSE))</f>
        <v>N</v>
      </c>
      <c r="CR19" s="362" t="str">
        <f>IF(ISERROR(HLOOKUP(CR17,$DR$7:$DX19,$DY19,FALSE)),"N",HLOOKUP(CR17,$DR$7:$DX19,$DY19,FALSE))</f>
        <v>N</v>
      </c>
      <c r="CS19" s="362" t="str">
        <f>IF(ISERROR(HLOOKUP(CS17,$DR$7:$DX19,$DY19,FALSE)),"N",HLOOKUP(CS17,$DR$7:$DX19,$DY19,FALSE))</f>
        <v>N</v>
      </c>
      <c r="CT19" s="362" t="str">
        <f>IF(ISERROR(HLOOKUP(CT17,$DR$7:$DX19,$DY19,FALSE)),"N",HLOOKUP(CT17,$DR$7:$DX19,$DY19,FALSE))</f>
        <v>N</v>
      </c>
      <c r="CU19" s="362" t="str">
        <f>IF(ISERROR(HLOOKUP(CU17,$DR$7:$DX19,$DY19,FALSE)),"N",HLOOKUP(CU17,$DR$7:$DX19,$DY19,FALSE))</f>
        <v>N</v>
      </c>
      <c r="CV19" s="362" t="str">
        <f>IF(ISERROR(HLOOKUP(CV17,$DR$7:$DX19,$DY19,FALSE)),"N",HLOOKUP(CV17,$DR$7:$DX19,$DY19,FALSE))</f>
        <v>N</v>
      </c>
      <c r="CW19" s="362" t="str">
        <f>IF(ISERROR(HLOOKUP(CW17,$DR$7:$DX19,$DY19,FALSE)),"N",HLOOKUP(CW17,$DR$7:$DX19,$DY19,FALSE))</f>
        <v>N</v>
      </c>
      <c r="CX19" s="362" t="str">
        <f>IF(ISERROR(HLOOKUP(CX17,$DR$7:$DX19,$DY19,FALSE)),"N",HLOOKUP(CX17,$DR$7:$DX19,$DY19,FALSE))</f>
        <v>N</v>
      </c>
      <c r="CY19" s="362" t="str">
        <f>IF(ISERROR(HLOOKUP(CY17,$DR$7:$DX19,$DY19,FALSE)),"N",HLOOKUP(CY17,$DR$7:$DX19,$DY19,FALSE))</f>
        <v>N</v>
      </c>
      <c r="CZ19" s="362" t="str">
        <f>IF(ISERROR(HLOOKUP(CZ17,$DR$7:$DX19,$DY19,FALSE)),"N",HLOOKUP(CZ17,$DR$7:$DX19,$DY19,FALSE))</f>
        <v>N</v>
      </c>
      <c r="DA19" s="362" t="str">
        <f>IF(ISERROR(HLOOKUP(DA17,$DR$7:$DX19,$DY19,FALSE)),"N",HLOOKUP(DA17,$DR$7:$DX19,$DY19,FALSE))</f>
        <v>N</v>
      </c>
      <c r="DB19" s="362" t="str">
        <f>IF(ISERROR(HLOOKUP(DB17,$DR$7:$DX19,$DY19,FALSE)),"N",HLOOKUP(DB17,$DR$7:$DX19,$DY19,FALSE))</f>
        <v>N</v>
      </c>
      <c r="DC19" s="362" t="str">
        <f>IF(ISERROR(HLOOKUP(DC17,$DR$7:$DX19,$DY19,FALSE)),"N",HLOOKUP(DC17,$DR$7:$DX19,$DY19,FALSE))</f>
        <v>N</v>
      </c>
      <c r="DD19" s="362" t="str">
        <f>IF(ISERROR(HLOOKUP(DD17,$DR$7:$DX19,$DY19,FALSE)),"N",HLOOKUP(DD17,$DR$7:$DX19,$DY19,FALSE))</f>
        <v>N</v>
      </c>
      <c r="DE19" s="362" t="str">
        <f>IF(ISERROR(HLOOKUP(DE17,$DR$7:$DX19,$DY19,FALSE)),"N",HLOOKUP(DE17,$DR$7:$DX19,$DY19,FALSE))</f>
        <v>N</v>
      </c>
      <c r="DF19" s="362" t="str">
        <f>IF(ISERROR(HLOOKUP(DF17,$DR$7:$DX19,$DY19,FALSE)),"N",HLOOKUP(DF17,$DR$7:$DX19,$DY19,FALSE))</f>
        <v>N</v>
      </c>
      <c r="DG19" s="362" t="str">
        <f>IF(ISERROR(HLOOKUP(DG17,$DR$7:$DX19,$DY19,FALSE)),"N",HLOOKUP(DG17,$DR$7:$DX19,$DY19,FALSE))</f>
        <v>N</v>
      </c>
      <c r="DH19" s="362" t="str">
        <f>IF(ISERROR(HLOOKUP(DH17,$DR$7:$DX19,$DY19,FALSE)),"N",HLOOKUP(DH17,$DR$7:$DX19,$DY19,FALSE))</f>
        <v>N</v>
      </c>
      <c r="DI19" s="362" t="str">
        <f>IF(ISERROR(HLOOKUP(DI17,$DR$7:$DX19,$DY19,FALSE)),"N",HLOOKUP(DI17,$DR$7:$DX19,$DY19,FALSE))</f>
        <v>N</v>
      </c>
      <c r="DJ19" s="362" t="str">
        <f>IF(ISERROR(HLOOKUP(DJ17,$DR$7:$DX19,$DY19,FALSE)),"N",HLOOKUP(DJ17,$DR$7:$DX19,$DY19,FALSE))</f>
        <v>N</v>
      </c>
      <c r="DK19" s="362" t="str">
        <f>IF(ISERROR(HLOOKUP(DK17,$DR$7:$DX19,$DY19,FALSE)),"N",HLOOKUP(DK17,$DR$7:$DX19,$DY19,FALSE))</f>
        <v>N</v>
      </c>
      <c r="DL19" s="362" t="str">
        <f>IF(ISERROR(HLOOKUP(DL17,$DR$7:$DX19,$DY19,FALSE)),"N",HLOOKUP(DL17,$DR$7:$DX19,$DY19,FALSE))</f>
        <v>N</v>
      </c>
      <c r="DM19" s="362" t="str">
        <f>IF(ISERROR(HLOOKUP(DM17,$DR$7:$DX19,$DY19,FALSE)),"N",HLOOKUP(DM17,$DR$7:$DX19,$DY19,FALSE))</f>
        <v>N</v>
      </c>
      <c r="DN19" s="362" t="str">
        <f>IF(ISERROR(HLOOKUP(DN17,$DR$7:$DX19,$DY19,FALSE)),"N",HLOOKUP(DN17,$DR$7:$DX19,$DY19,FALSE))</f>
        <v>N</v>
      </c>
      <c r="DO19" s="362" t="str">
        <f>IF(ISERROR(HLOOKUP(DO17,$DR$7:$DX19,$DY19,FALSE)),"N",HLOOKUP(DO17,$DR$7:$DX19,$DY19,FALSE))</f>
        <v>N</v>
      </c>
      <c r="DP19" s="362">
        <f t="shared" si="25"/>
        <v>0</v>
      </c>
      <c r="DQ19" s="362">
        <f t="shared" si="26"/>
        <v>30</v>
      </c>
      <c r="DR19" s="362" t="str">
        <f>IF('DB Func'!M14&gt;0,"S","N")</f>
        <v>N</v>
      </c>
      <c r="DS19" s="362" t="str">
        <f>IF('DB Func'!R14&gt;0,"S","N")</f>
        <v>N</v>
      </c>
      <c r="DT19" s="362" t="str">
        <f>IF('DB Func'!W14&gt;0,"S","N")</f>
        <v>N</v>
      </c>
      <c r="DU19" s="362" t="str">
        <f>IF('DB Func'!AB14&gt;0,"S","N")</f>
        <v>N</v>
      </c>
      <c r="DV19" s="362" t="str">
        <f>IF('DB Func'!AG14&gt;0,"S","N")</f>
        <v>N</v>
      </c>
      <c r="DW19" s="362" t="str">
        <f>IF('DB Func'!AL14&gt;0,"S","N")</f>
        <v>N</v>
      </c>
      <c r="DX19" s="362" t="str">
        <f>IF('DB Func'!AQ14&gt;0,"S","N")</f>
        <v>N</v>
      </c>
      <c r="DY19" s="362">
        <v>13</v>
      </c>
      <c r="DZ19" s="369">
        <f ca="1">'DB Func'!C14</f>
        <v>0</v>
      </c>
      <c r="EA19" s="362" t="str">
        <f t="shared" ca="1" si="27"/>
        <v>s</v>
      </c>
      <c r="EB19" s="362" t="str">
        <f t="shared" ca="1" si="27"/>
        <v>s</v>
      </c>
      <c r="EC19" s="362" t="str">
        <f t="shared" ca="1" si="27"/>
        <v>s</v>
      </c>
      <c r="ED19" s="362" t="str">
        <f t="shared" ca="1" si="27"/>
        <v>s</v>
      </c>
      <c r="EE19" s="362" t="str">
        <f t="shared" ca="1" si="27"/>
        <v>s</v>
      </c>
      <c r="EF19" s="362" t="str">
        <f t="shared" ca="1" si="27"/>
        <v>s</v>
      </c>
      <c r="EG19" s="362" t="str">
        <f t="shared" ca="1" si="27"/>
        <v>s</v>
      </c>
      <c r="EH19" s="362" t="str">
        <f t="shared" ca="1" si="27"/>
        <v>s</v>
      </c>
      <c r="EI19" s="362" t="str">
        <f t="shared" ca="1" si="27"/>
        <v>s</v>
      </c>
      <c r="EJ19" s="362" t="str">
        <f t="shared" ca="1" si="27"/>
        <v>s</v>
      </c>
      <c r="EK19" s="362" t="str">
        <f t="shared" ca="1" si="27"/>
        <v>s</v>
      </c>
      <c r="EL19" s="362" t="str">
        <f t="shared" ca="1" si="27"/>
        <v>s</v>
      </c>
      <c r="EM19" s="362" t="str">
        <f t="shared" ca="1" si="27"/>
        <v>s</v>
      </c>
      <c r="EN19" s="362" t="str">
        <f t="shared" ca="1" si="27"/>
        <v>s</v>
      </c>
      <c r="EO19" s="362" t="str">
        <f t="shared" ca="1" si="27"/>
        <v>s</v>
      </c>
      <c r="EP19" s="362" t="str">
        <f t="shared" ca="1" si="27"/>
        <v>s</v>
      </c>
      <c r="EQ19" s="362" t="str">
        <f t="shared" ca="1" si="28"/>
        <v>s</v>
      </c>
      <c r="ER19" s="362" t="str">
        <f t="shared" ca="1" si="28"/>
        <v>s</v>
      </c>
      <c r="ES19" s="362" t="str">
        <f t="shared" ca="1" si="28"/>
        <v>s</v>
      </c>
      <c r="ET19" s="362" t="str">
        <f t="shared" ca="1" si="28"/>
        <v>s</v>
      </c>
      <c r="EU19" s="362" t="str">
        <f t="shared" ca="1" si="28"/>
        <v>s</v>
      </c>
      <c r="EV19" s="362" t="str">
        <f t="shared" ca="1" si="28"/>
        <v>s</v>
      </c>
      <c r="EW19" s="362" t="str">
        <f t="shared" ca="1" si="28"/>
        <v>s</v>
      </c>
      <c r="EX19" s="362" t="str">
        <f t="shared" ca="1" si="28"/>
        <v>s</v>
      </c>
      <c r="EY19" s="362" t="str">
        <f t="shared" ca="1" si="28"/>
        <v>s</v>
      </c>
      <c r="EZ19" s="362" t="str">
        <f t="shared" ca="1" si="29"/>
        <v>s</v>
      </c>
      <c r="FA19" s="362" t="str">
        <f t="shared" ca="1" si="29"/>
        <v>s</v>
      </c>
      <c r="FB19" s="362" t="str">
        <f t="shared" ca="1" si="29"/>
        <v>s</v>
      </c>
      <c r="FC19" s="362" t="str">
        <f t="shared" ca="1" si="29"/>
        <v>s</v>
      </c>
      <c r="FD19" s="362" t="str">
        <f t="shared" ca="1" si="29"/>
        <v>s</v>
      </c>
      <c r="FE19" s="362">
        <f t="shared" ca="1" si="30"/>
        <v>30</v>
      </c>
      <c r="FF19" s="362">
        <f t="shared" ca="1" si="31"/>
        <v>0</v>
      </c>
      <c r="FG19" s="362" t="str">
        <f ca="1">IF(AND(YEAR(DZ19)='P Gerais'!D17,MONTH(Lanc!EA19)=6,DAY(Lanc!EA19)&gt;1),"S","N")</f>
        <v>N</v>
      </c>
      <c r="FH19" s="364">
        <f t="shared" ca="1" si="32"/>
        <v>0</v>
      </c>
      <c r="FI19" s="364">
        <f t="shared" si="33"/>
        <v>0</v>
      </c>
      <c r="FJ19" s="387">
        <f t="shared" ca="1" si="34"/>
        <v>0</v>
      </c>
      <c r="FP19" s="363">
        <f ca="1">((FH19-FJ19-FI19+AZ19+AQ19+SUM(Z19:AA19)+SUM(AW19:AX19)+AK19)*IF('DB Func'!GG14="ok",'DB Func'!GD14,0))</f>
        <v>0</v>
      </c>
      <c r="FR19" s="389">
        <f t="shared" ca="1" si="35"/>
        <v>0</v>
      </c>
      <c r="GV19" s="49"/>
      <c r="GW19" s="49"/>
      <c r="GX19" s="49"/>
      <c r="GY19" s="49"/>
      <c r="GZ19" s="49"/>
      <c r="HA19" s="49"/>
      <c r="HB19" s="49"/>
      <c r="HC19" s="49"/>
    </row>
    <row r="20" spans="3:211" ht="30" customHeight="1" thickTop="1" thickBot="1">
      <c r="C20" s="390" t="str">
        <f ca="1">IF('DB Func'!B15="Funcionário 13","",'DB Func'!B15)</f>
        <v/>
      </c>
      <c r="D20" s="391">
        <f ca="1">'DB Func'!CI15</f>
        <v>0</v>
      </c>
      <c r="E20" s="382" t="str">
        <f ca="1">IF(C20="","-",IF(OR(terceiro!E20="jUN",terceiro!F20="jUN"),"Sim","Não"))</f>
        <v>-</v>
      </c>
      <c r="F20" s="383" t="str">
        <f ca="1">IF(C20="","-",IF(OR(Ferias!E20="jUN",Ferias!F20="jUN"),"Sim","Não"))</f>
        <v>-</v>
      </c>
      <c r="G20" s="383">
        <f ca="1">IF(C20="",0,IF(F20="Sim",IF(Ferias!E20="JUN",Ferias!I20,Ferias!J20),0))</f>
        <v>0</v>
      </c>
      <c r="H20" s="185"/>
      <c r="I20" s="185"/>
      <c r="J20" s="398">
        <f t="shared" ca="1" si="8"/>
        <v>0</v>
      </c>
      <c r="K20" s="152"/>
      <c r="L20" s="151"/>
      <c r="M20" s="189"/>
      <c r="N20" s="153"/>
      <c r="O20" s="48"/>
      <c r="P20" s="48"/>
      <c r="Q20" s="48"/>
      <c r="R20" s="49"/>
      <c r="S20" s="49"/>
      <c r="T20" s="49"/>
      <c r="U20" s="49"/>
      <c r="V20" s="49"/>
      <c r="W20" s="49"/>
      <c r="X20" s="49"/>
      <c r="Y20" s="49"/>
      <c r="Z20" s="49"/>
      <c r="AA20" s="49"/>
      <c r="AB20" s="48"/>
      <c r="AC20" s="48"/>
      <c r="AD20" s="49"/>
      <c r="AE20" s="49"/>
      <c r="AF20" s="314"/>
      <c r="AH20" s="400">
        <f ca="1">IF(AND('DB Func'!GE15="Maio",'DB Func'!BQ15="2 Parcelas"),(('auxiliar 13 sal'!H16/12*'DB Func'!GF15+AVERAGE('auxiliar 13 sal'!Q16:AB16)+AVERAGE('auxiliar 13 sal'!AE16:AP16)+'auxiliar 13 sal'!H16*'DB Func'!BN15+'auxiliar 13 sal'!H16*'DB Func'!BO15)/2),IF('DB Func'!GE15="Junho",IF('DB Func'!BQ15="Parcela Única",('auxiliar 13 sal'!H16/12*'DB Func'!GF15)+AVERAGE('auxiliar 13 sal'!Q16:AB16)+AVERAGE('auxiliar 13 sal'!AE16:AP16)+('auxiliar 13 sal'!H16*'DB Func'!BN15)+('auxiliar 13 sal'!H16*'DB Func'!BO15),IF('DB Func'!BQ15="2 Parcelas",(('auxiliar 13 sal'!H16/12*'DB Func'!GF15+AVERAGE('auxiliar 13 sal'!Q16:AB16)+AVERAGE('auxiliar 13 sal'!AE16:AP16)+'auxiliar 13 sal'!H16*'DB Func'!BN15+'auxiliar 13 sal'!H16*'DB Func'!BO15)/2))),0))</f>
        <v>0</v>
      </c>
      <c r="AK20" s="364">
        <f t="shared" ca="1" si="9"/>
        <v>0</v>
      </c>
      <c r="AL20" s="364">
        <f t="shared" ca="1" si="10"/>
        <v>0</v>
      </c>
      <c r="AM20" s="364">
        <f t="shared" ca="1" si="11"/>
        <v>0</v>
      </c>
      <c r="AN20" s="364">
        <f t="shared" ca="1" si="12"/>
        <v>0</v>
      </c>
      <c r="AO20" s="364">
        <f t="shared" ca="1" si="13"/>
        <v>0</v>
      </c>
      <c r="AP20" s="364">
        <f t="shared" ca="1" si="14"/>
        <v>0</v>
      </c>
      <c r="AQ20" s="364">
        <f t="shared" ca="1" si="15"/>
        <v>0</v>
      </c>
      <c r="AR20" s="364">
        <f>IF(OR(M20="",M20=0),0,((FH20/220)*('Ho Ex'!$C$8+$AS$6))*M20)</f>
        <v>0</v>
      </c>
      <c r="AS20" s="364">
        <f>IF(OR(N20="",N20=0),0,((FH20/220*('DB Func'!GD15+Lanc!$AS$6))*('Ho Ex'!$I$8+$AS$6))*(N20/52.5*60))</f>
        <v>0</v>
      </c>
      <c r="AT20" s="364">
        <f>IF(OR(M20="",M20=0),0,((FH20/220)*('Ho Ex'!$J$8+$AS$6))*O20)</f>
        <v>0</v>
      </c>
      <c r="AU20" s="364">
        <f>IF(OR(M20="",M20=0),0,((FH20/220)*('Ho Ex'!I26+$AS$6))*P20)</f>
        <v>0</v>
      </c>
      <c r="AV20" s="364">
        <f>IF(OR(M20="",M20=0),0,((FH20/220)*('Ho Ex'!C26+$AS$6))*Q20)</f>
        <v>0</v>
      </c>
      <c r="AW20" s="364">
        <f ca="1">FH20*'DB Func'!BN15</f>
        <v>0</v>
      </c>
      <c r="AX20" s="364">
        <f ca="1">FH20*'DB Func'!BO15</f>
        <v>0</v>
      </c>
      <c r="AY20" s="364">
        <f ca="1">IF(FJ20=0,0,VLOOKUP(FJ20,'P Gerais'!$D$39:$G$41,3,TRUE)*Func13!$F$68)</f>
        <v>0</v>
      </c>
      <c r="AZ20" s="364">
        <f t="shared" si="16"/>
        <v>0</v>
      </c>
      <c r="BA20" s="364">
        <f ca="1">((FH20-FJ20-FI20+AZ20+AQ20+SUM(Z20:AA20)+SUM(AW20:AX20)+AK20)*IF('DB Func'!GG15="ok",'DB Func'!GD15,0))+(FH20-FJ20-FI20+AZ20+AQ20+SUM(Z20:AA20)+SUM(AW20:AX20))+AK20</f>
        <v>0</v>
      </c>
      <c r="BB20" s="385">
        <f ca="1">VLOOKUP(BA20,'P Gerais'!$D$22:$G$25,3,TRUE)</f>
        <v>0.08</v>
      </c>
      <c r="BC20" s="364">
        <f ca="1">IF(BA20&lt;'P Gerais'!$D$25,BA20*BB20,Lanc!BB20)</f>
        <v>0</v>
      </c>
      <c r="BD20" s="364">
        <f ca="1">BA20-BC20-('DB Func'!GB15*'P Gerais'!$D$35)</f>
        <v>0</v>
      </c>
      <c r="BE20" s="386">
        <f ca="1">VLOOKUP(BD20,'P Gerais'!$D$29:$F$33,3,TRUE)</f>
        <v>0</v>
      </c>
      <c r="BF20" s="364">
        <f t="shared" ca="1" si="17"/>
        <v>0</v>
      </c>
      <c r="BG20" s="364">
        <f ca="1">VLOOKUP(BD20,'P Gerais'!$D$29:$G$33,4,TRUE)</f>
        <v>0</v>
      </c>
      <c r="BH20" s="364">
        <f t="shared" ca="1" si="18"/>
        <v>0</v>
      </c>
      <c r="BI20" s="364">
        <f t="shared" ca="1" si="19"/>
        <v>0</v>
      </c>
      <c r="BJ20" s="362">
        <f ca="1">'DB Func'!G15</f>
        <v>0</v>
      </c>
      <c r="BK20" s="362">
        <f ca="1">'DB Func'!FW15</f>
        <v>0</v>
      </c>
      <c r="BL20" s="364">
        <f ca="1">D20*'P Gerais'!$D$13</f>
        <v>0</v>
      </c>
      <c r="BM20" s="364">
        <f ca="1">D20*'P Gerais'!$D$14</f>
        <v>0</v>
      </c>
      <c r="BN20" s="364">
        <f ca="1">D20*'P Gerais'!$D$16</f>
        <v>0</v>
      </c>
      <c r="BO20" s="364">
        <f ca="1">D20*'P Gerais'!$D$17</f>
        <v>0</v>
      </c>
      <c r="BP20" s="364">
        <f ca="1">D20*'P Gerais'!$D$18</f>
        <v>0</v>
      </c>
      <c r="BQ20" s="385">
        <f ca="1">VLOOKUP(D20,'P Gerais'!$D$22:$G$24,3,TRUE)</f>
        <v>0.08</v>
      </c>
      <c r="BR20" s="385">
        <f ca="1">VLOOKUP(D20,'P Gerais'!$D$29:$G$33,3,TRUE)</f>
        <v>0</v>
      </c>
      <c r="BS20" s="385">
        <f ca="1">'DB Func'!BN15</f>
        <v>0</v>
      </c>
      <c r="BT20" s="385">
        <f ca="1">'DB Func'!BO15</f>
        <v>0</v>
      </c>
      <c r="BU20" s="385">
        <f ca="1">'DB Func'!FX15</f>
        <v>0</v>
      </c>
      <c r="BV20" s="364">
        <f t="shared" ca="1" si="20"/>
        <v>-0.08</v>
      </c>
      <c r="BW20" s="364">
        <f ca="1">BV20-'DB Func'!GC15</f>
        <v>-0.08</v>
      </c>
      <c r="BX20" s="362">
        <f ca="1">IFERROR(VLOOKUP(BW20,'P Gerais'!$D$29:$G$33,3,TRUE)*BW20,0)</f>
        <v>0</v>
      </c>
      <c r="BY20" s="364">
        <f ca="1">IFERROR(BX20-VLOOKUP(BW20,'P Gerais'!$D$29:$H$33,4,TRUE),0)</f>
        <v>0</v>
      </c>
      <c r="BZ20" s="364">
        <f ca="1">D20*'DB Func'!GD15</f>
        <v>0</v>
      </c>
      <c r="CB20" s="364">
        <f t="shared" ca="1" si="21"/>
        <v>0</v>
      </c>
      <c r="CC20" s="364">
        <f t="shared" si="22"/>
        <v>0</v>
      </c>
      <c r="CD20" s="364">
        <f t="shared" si="23"/>
        <v>0</v>
      </c>
      <c r="CF20" s="362" t="str">
        <f t="shared" ca="1" si="24"/>
        <v>não</v>
      </c>
      <c r="CG20" s="362">
        <f ca="1">IF($CH$8=1,DAY('DB Func'!C15),0)</f>
        <v>0</v>
      </c>
      <c r="CH20" s="362">
        <f ca="1">IF(CI20=0,0,MONTH('DB Func'!C15))</f>
        <v>0</v>
      </c>
      <c r="CI20" s="362">
        <f ca="1">IF('P Gerais'!D18=YEAR('DB Func'!C15),YEAR('DB Func'!C15),0)</f>
        <v>0</v>
      </c>
      <c r="CJ20" s="371">
        <v>43</v>
      </c>
      <c r="CK20" s="363"/>
      <c r="CL20" s="362" t="str">
        <f ca="1">IF(ISERROR(HLOOKUP(CL18,$DR$7:$DX20,$DY20,FALSE)),"N",HLOOKUP(CL18,$DR$7:$DX20,$DY20,FALSE))</f>
        <v>N</v>
      </c>
      <c r="CM20" s="362" t="str">
        <f ca="1">IF(ISERROR(HLOOKUP(CM18,$DR$7:$DX20,$DY20,FALSE)),"N",HLOOKUP(CM18,$DR$7:$DX20,$DY20,FALSE))</f>
        <v>N</v>
      </c>
      <c r="CN20" s="362" t="str">
        <f ca="1">IF(ISERROR(HLOOKUP(CN18,$DR$7:$DX20,$DY20,FALSE)),"N",HLOOKUP(CN18,$DR$7:$DX20,$DY20,FALSE))</f>
        <v>N</v>
      </c>
      <c r="CO20" s="362" t="str">
        <f ca="1">IF(ISERROR(HLOOKUP(CO18,$DR$7:$DX20,$DY20,FALSE)),"N",HLOOKUP(CO18,$DR$7:$DX20,$DY20,FALSE))</f>
        <v>N</v>
      </c>
      <c r="CP20" s="362" t="str">
        <f ca="1">IF(ISERROR(HLOOKUP(CP18,$DR$7:$DX20,$DY20,FALSE)),"N",HLOOKUP(CP18,$DR$7:$DX20,$DY20,FALSE))</f>
        <v>N</v>
      </c>
      <c r="CQ20" s="362" t="str">
        <f>IF(ISERROR(HLOOKUP(CQ18,$DR$7:$DX20,$DY20,FALSE)),"N",HLOOKUP(CQ18,$DR$7:$DX20,$DY20,FALSE))</f>
        <v>N</v>
      </c>
      <c r="CR20" s="362" t="str">
        <f ca="1">IF(ISERROR(HLOOKUP(CR18,$DR$7:$DX20,$DY20,FALSE)),"N",HLOOKUP(CR18,$DR$7:$DX20,$DY20,FALSE))</f>
        <v>N</v>
      </c>
      <c r="CS20" s="362" t="str">
        <f ca="1">IF(ISERROR(HLOOKUP(CS18,$DR$7:$DX20,$DY20,FALSE)),"N",HLOOKUP(CS18,$DR$7:$DX20,$DY20,FALSE))</f>
        <v>N</v>
      </c>
      <c r="CT20" s="362" t="str">
        <f ca="1">IF(ISERROR(HLOOKUP(CT18,$DR$7:$DX20,$DY20,FALSE)),"N",HLOOKUP(CT18,$DR$7:$DX20,$DY20,FALSE))</f>
        <v>N</v>
      </c>
      <c r="CU20" s="362" t="str">
        <f ca="1">IF(ISERROR(HLOOKUP(CU18,$DR$7:$DX20,$DY20,FALSE)),"N",HLOOKUP(CU18,$DR$7:$DX20,$DY20,FALSE))</f>
        <v>N</v>
      </c>
      <c r="CV20" s="362" t="str">
        <f ca="1">IF(ISERROR(HLOOKUP(CV18,$DR$7:$DX20,$DY20,FALSE)),"N",HLOOKUP(CV18,$DR$7:$DX20,$DY20,FALSE))</f>
        <v>N</v>
      </c>
      <c r="CW20" s="362" t="str">
        <f ca="1">IF(ISERROR(HLOOKUP(CW18,$DR$7:$DX20,$DY20,FALSE)),"N",HLOOKUP(CW18,$DR$7:$DX20,$DY20,FALSE))</f>
        <v>N</v>
      </c>
      <c r="CX20" s="362" t="str">
        <f>IF(ISERROR(HLOOKUP(CX18,$DR$7:$DX20,$DY20,FALSE)),"N",HLOOKUP(CX18,$DR$7:$DX20,$DY20,FALSE))</f>
        <v>N</v>
      </c>
      <c r="CY20" s="362" t="str">
        <f ca="1">IF(ISERROR(HLOOKUP(CY18,$DR$7:$DX20,$DY20,FALSE)),"N",HLOOKUP(CY18,$DR$7:$DX20,$DY20,FALSE))</f>
        <v>N</v>
      </c>
      <c r="CZ20" s="362" t="str">
        <f ca="1">IF(ISERROR(HLOOKUP(CZ18,$DR$7:$DX20,$DY20,FALSE)),"N",HLOOKUP(CZ18,$DR$7:$DX20,$DY20,FALSE))</f>
        <v>N</v>
      </c>
      <c r="DA20" s="362" t="str">
        <f ca="1">IF(ISERROR(HLOOKUP(DA18,$DR$7:$DX20,$DY20,FALSE)),"N",HLOOKUP(DA18,$DR$7:$DX20,$DY20,FALSE))</f>
        <v>N</v>
      </c>
      <c r="DB20" s="362" t="str">
        <f ca="1">IF(ISERROR(HLOOKUP(DB18,$DR$7:$DX20,$DY20,FALSE)),"N",HLOOKUP(DB18,$DR$7:$DX20,$DY20,FALSE))</f>
        <v>N</v>
      </c>
      <c r="DC20" s="362" t="str">
        <f ca="1">IF(ISERROR(HLOOKUP(DC18,$DR$7:$DX20,$DY20,FALSE)),"N",HLOOKUP(DC18,$DR$7:$DX20,$DY20,FALSE))</f>
        <v>N</v>
      </c>
      <c r="DD20" s="362" t="str">
        <f ca="1">IF(ISERROR(HLOOKUP(DD18,$DR$7:$DX20,$DY20,FALSE)),"N",HLOOKUP(DD18,$DR$7:$DX20,$DY20,FALSE))</f>
        <v>N</v>
      </c>
      <c r="DE20" s="362" t="str">
        <f>IF(ISERROR(HLOOKUP(DE18,$DR$7:$DX20,$DY20,FALSE)),"N",HLOOKUP(DE18,$DR$7:$DX20,$DY20,FALSE))</f>
        <v>N</v>
      </c>
      <c r="DF20" s="362" t="str">
        <f ca="1">IF(ISERROR(HLOOKUP(DF18,$DR$7:$DX20,$DY20,FALSE)),"N",HLOOKUP(DF18,$DR$7:$DX20,$DY20,FALSE))</f>
        <v>N</v>
      </c>
      <c r="DG20" s="362" t="str">
        <f ca="1">IF(ISERROR(HLOOKUP(DG18,$DR$7:$DX20,$DY20,FALSE)),"N",HLOOKUP(DG18,$DR$7:$DX20,$DY20,FALSE))</f>
        <v>N</v>
      </c>
      <c r="DH20" s="362" t="str">
        <f ca="1">IF(ISERROR(HLOOKUP(DH18,$DR$7:$DX20,$DY20,FALSE)),"N",HLOOKUP(DH18,$DR$7:$DX20,$DY20,FALSE))</f>
        <v>N</v>
      </c>
      <c r="DI20" s="362" t="str">
        <f ca="1">IF(ISERROR(HLOOKUP(DI18,$DR$7:$DX20,$DY20,FALSE)),"N",HLOOKUP(DI18,$DR$7:$DX20,$DY20,FALSE))</f>
        <v>N</v>
      </c>
      <c r="DJ20" s="362" t="str">
        <f ca="1">IF(ISERROR(HLOOKUP(DJ18,$DR$7:$DX20,$DY20,FALSE)),"N",HLOOKUP(DJ18,$DR$7:$DX20,$DY20,FALSE))</f>
        <v>N</v>
      </c>
      <c r="DK20" s="362" t="str">
        <f ca="1">IF(ISERROR(HLOOKUP(DK18,$DR$7:$DX20,$DY20,FALSE)),"N",HLOOKUP(DK18,$DR$7:$DX20,$DY20,FALSE))</f>
        <v>N</v>
      </c>
      <c r="DL20" s="362" t="str">
        <f>IF(ISERROR(HLOOKUP(DL18,$DR$7:$DX20,$DY20,FALSE)),"N",HLOOKUP(DL18,$DR$7:$DX20,$DY20,FALSE))</f>
        <v>N</v>
      </c>
      <c r="DM20" s="362" t="str">
        <f ca="1">IF(ISERROR(HLOOKUP(DM18,$DR$7:$DX20,$DY20,FALSE)),"N",HLOOKUP(DM18,$DR$7:$DX20,$DY20,FALSE))</f>
        <v>N</v>
      </c>
      <c r="DN20" s="362" t="str">
        <f ca="1">IF(ISERROR(HLOOKUP(DN18,$DR$7:$DX20,$DY20,FALSE)),"N",HLOOKUP(DN18,$DR$7:$DX20,$DY20,FALSE))</f>
        <v>N</v>
      </c>
      <c r="DO20" s="362" t="str">
        <f ca="1">IF(ISERROR(HLOOKUP(DO18,$DR$7:$DX20,$DY20,FALSE)),"N",HLOOKUP(DO18,$DR$7:$DX20,$DY20,FALSE))</f>
        <v>N</v>
      </c>
      <c r="DP20" s="362">
        <f t="shared" ca="1" si="25"/>
        <v>0</v>
      </c>
      <c r="DQ20" s="362">
        <f t="shared" ca="1" si="26"/>
        <v>30</v>
      </c>
      <c r="DR20" s="362" t="str">
        <f>IF('DB Func'!M15&gt;0,"S","N")</f>
        <v>N</v>
      </c>
      <c r="DS20" s="362" t="str">
        <f>IF('DB Func'!R15&gt;0,"S","N")</f>
        <v>N</v>
      </c>
      <c r="DT20" s="362" t="str">
        <f>IF('DB Func'!W15&gt;0,"S","N")</f>
        <v>N</v>
      </c>
      <c r="DU20" s="362" t="str">
        <f>IF('DB Func'!AB15&gt;0,"S","N")</f>
        <v>N</v>
      </c>
      <c r="DV20" s="362" t="str">
        <f>IF('DB Func'!AG15&gt;0,"S","N")</f>
        <v>N</v>
      </c>
      <c r="DW20" s="362" t="str">
        <f>IF('DB Func'!AL15&gt;0,"S","N")</f>
        <v>N</v>
      </c>
      <c r="DX20" s="362" t="str">
        <f>IF('DB Func'!AQ15&gt;0,"S","N")</f>
        <v>N</v>
      </c>
      <c r="DY20" s="362">
        <v>14</v>
      </c>
      <c r="DZ20" s="369">
        <f ca="1">'DB Func'!C15</f>
        <v>0</v>
      </c>
      <c r="EA20" s="362" t="str">
        <f t="shared" ca="1" si="27"/>
        <v>s</v>
      </c>
      <c r="EB20" s="362" t="str">
        <f t="shared" ca="1" si="27"/>
        <v>s</v>
      </c>
      <c r="EC20" s="362" t="str">
        <f t="shared" ca="1" si="27"/>
        <v>s</v>
      </c>
      <c r="ED20" s="362" t="str">
        <f t="shared" ca="1" si="27"/>
        <v>s</v>
      </c>
      <c r="EE20" s="362" t="str">
        <f t="shared" ca="1" si="27"/>
        <v>s</v>
      </c>
      <c r="EF20" s="362" t="str">
        <f t="shared" ca="1" si="27"/>
        <v>s</v>
      </c>
      <c r="EG20" s="362" t="str">
        <f t="shared" ca="1" si="27"/>
        <v>s</v>
      </c>
      <c r="EH20" s="362" t="str">
        <f t="shared" ca="1" si="27"/>
        <v>s</v>
      </c>
      <c r="EI20" s="362" t="str">
        <f t="shared" ca="1" si="27"/>
        <v>s</v>
      </c>
      <c r="EJ20" s="362" t="str">
        <f t="shared" ca="1" si="27"/>
        <v>s</v>
      </c>
      <c r="EK20" s="362" t="str">
        <f t="shared" ca="1" si="27"/>
        <v>s</v>
      </c>
      <c r="EL20" s="362" t="str">
        <f t="shared" ca="1" si="27"/>
        <v>s</v>
      </c>
      <c r="EM20" s="362" t="str">
        <f t="shared" ca="1" si="27"/>
        <v>s</v>
      </c>
      <c r="EN20" s="362" t="str">
        <f t="shared" ca="1" si="27"/>
        <v>s</v>
      </c>
      <c r="EO20" s="362" t="str">
        <f t="shared" ca="1" si="27"/>
        <v>s</v>
      </c>
      <c r="EP20" s="362" t="str">
        <f t="shared" ca="1" si="27"/>
        <v>s</v>
      </c>
      <c r="EQ20" s="362" t="str">
        <f t="shared" ca="1" si="28"/>
        <v>s</v>
      </c>
      <c r="ER20" s="362" t="str">
        <f t="shared" ca="1" si="28"/>
        <v>s</v>
      </c>
      <c r="ES20" s="362" t="str">
        <f t="shared" ca="1" si="28"/>
        <v>s</v>
      </c>
      <c r="ET20" s="362" t="str">
        <f t="shared" ca="1" si="28"/>
        <v>s</v>
      </c>
      <c r="EU20" s="362" t="str">
        <f t="shared" ca="1" si="28"/>
        <v>s</v>
      </c>
      <c r="EV20" s="362" t="str">
        <f t="shared" ca="1" si="28"/>
        <v>s</v>
      </c>
      <c r="EW20" s="362" t="str">
        <f t="shared" ca="1" si="28"/>
        <v>s</v>
      </c>
      <c r="EX20" s="362" t="str">
        <f t="shared" ca="1" si="28"/>
        <v>s</v>
      </c>
      <c r="EY20" s="362" t="str">
        <f t="shared" ca="1" si="28"/>
        <v>s</v>
      </c>
      <c r="EZ20" s="362" t="str">
        <f t="shared" ca="1" si="29"/>
        <v>s</v>
      </c>
      <c r="FA20" s="362" t="str">
        <f t="shared" ca="1" si="29"/>
        <v>s</v>
      </c>
      <c r="FB20" s="362" t="str">
        <f t="shared" ca="1" si="29"/>
        <v>s</v>
      </c>
      <c r="FC20" s="362" t="str">
        <f t="shared" ca="1" si="29"/>
        <v>s</v>
      </c>
      <c r="FD20" s="362" t="str">
        <f t="shared" ca="1" si="29"/>
        <v>s</v>
      </c>
      <c r="FE20" s="362">
        <f t="shared" ca="1" si="30"/>
        <v>30</v>
      </c>
      <c r="FF20" s="362">
        <f t="shared" ca="1" si="31"/>
        <v>0</v>
      </c>
      <c r="FG20" s="362" t="str">
        <f ca="1">IF(AND(YEAR(DZ20)='P Gerais'!D18,MONTH(Lanc!EA20)=6,DAY(Lanc!EA20)&gt;1),"S","N")</f>
        <v>N</v>
      </c>
      <c r="FH20" s="364">
        <f t="shared" ca="1" si="32"/>
        <v>0</v>
      </c>
      <c r="FI20" s="364">
        <f t="shared" si="33"/>
        <v>0</v>
      </c>
      <c r="FJ20" s="387">
        <f t="shared" ca="1" si="34"/>
        <v>0</v>
      </c>
      <c r="FP20" s="363">
        <f ca="1">((FH20-FJ20-FI20+AZ20+AQ20+SUM(Z20:AA20)+SUM(AW20:AX20)+AK20)*IF('DB Func'!GG15="ok",'DB Func'!GD15,0))</f>
        <v>0</v>
      </c>
      <c r="FR20" s="389">
        <f t="shared" ca="1" si="35"/>
        <v>0</v>
      </c>
      <c r="GV20" s="49"/>
      <c r="GW20" s="49"/>
      <c r="GX20" s="49"/>
      <c r="GY20" s="49"/>
      <c r="GZ20" s="49"/>
      <c r="HA20" s="49"/>
      <c r="HB20" s="49"/>
      <c r="HC20" s="49"/>
    </row>
    <row r="21" spans="3:211" ht="30" customHeight="1" thickTop="1" thickBot="1">
      <c r="C21" s="390" t="str">
        <f ca="1">IF('DB Func'!B16="Funcionário 14","",'DB Func'!B16)</f>
        <v/>
      </c>
      <c r="D21" s="391">
        <f ca="1">'DB Func'!CI16</f>
        <v>0</v>
      </c>
      <c r="E21" s="382" t="str">
        <f ca="1">IF(C21="","-",IF(OR(terceiro!E21="jUN",terceiro!F21="jUN"),"Sim","Não"))</f>
        <v>-</v>
      </c>
      <c r="F21" s="383" t="str">
        <f ca="1">IF(C21="","-",IF(OR(Ferias!E21="jUN",Ferias!F21="jUN"),"Sim","Não"))</f>
        <v>-</v>
      </c>
      <c r="G21" s="383">
        <f ca="1">IF(C21="",0,IF(F21="Sim",IF(Ferias!E21="JUN",Ferias!I21,Ferias!J21),0))</f>
        <v>0</v>
      </c>
      <c r="H21" s="185"/>
      <c r="I21" s="185"/>
      <c r="J21" s="398">
        <f t="shared" ca="1" si="8"/>
        <v>0</v>
      </c>
      <c r="K21" s="152"/>
      <c r="L21" s="151"/>
      <c r="M21" s="189"/>
      <c r="N21" s="153"/>
      <c r="O21" s="48"/>
      <c r="P21" s="48"/>
      <c r="Q21" s="48"/>
      <c r="R21" s="49"/>
      <c r="S21" s="49"/>
      <c r="T21" s="49"/>
      <c r="U21" s="49"/>
      <c r="V21" s="49"/>
      <c r="W21" s="49"/>
      <c r="X21" s="49"/>
      <c r="Y21" s="49"/>
      <c r="Z21" s="49"/>
      <c r="AA21" s="49"/>
      <c r="AB21" s="48"/>
      <c r="AC21" s="48"/>
      <c r="AD21" s="49"/>
      <c r="AE21" s="49"/>
      <c r="AF21" s="314"/>
      <c r="AH21" s="400">
        <f ca="1">IF(AND('DB Func'!GE16="Maio",'DB Func'!BQ16="2 Parcelas"),(('auxiliar 13 sal'!H17/12*'DB Func'!GF16+AVERAGE('auxiliar 13 sal'!Q17:AB17)+AVERAGE('auxiliar 13 sal'!AE17:AP17)+'auxiliar 13 sal'!H17*'DB Func'!BN16+'auxiliar 13 sal'!H17*'DB Func'!BO16)/2),IF('DB Func'!GE16="Junho",IF('DB Func'!BQ16="Parcela Única",('auxiliar 13 sal'!H17/12*'DB Func'!GF16)+AVERAGE('auxiliar 13 sal'!Q17:AB17)+AVERAGE('auxiliar 13 sal'!AE17:AP17)+('auxiliar 13 sal'!H17*'DB Func'!BN16)+('auxiliar 13 sal'!H17*'DB Func'!BO16),IF('DB Func'!BQ16="2 Parcelas",(('auxiliar 13 sal'!H17/12*'DB Func'!GF16+AVERAGE('auxiliar 13 sal'!Q17:AB17)+AVERAGE('auxiliar 13 sal'!AE17:AP17)+'auxiliar 13 sal'!H17*'DB Func'!BN16+'auxiliar 13 sal'!H17*'DB Func'!BO16)/2))),0))</f>
        <v>0</v>
      </c>
      <c r="AK21" s="364">
        <f t="shared" ca="1" si="9"/>
        <v>0</v>
      </c>
      <c r="AL21" s="364">
        <f t="shared" ca="1" si="10"/>
        <v>0</v>
      </c>
      <c r="AM21" s="364">
        <f t="shared" ca="1" si="11"/>
        <v>0</v>
      </c>
      <c r="AN21" s="364">
        <f t="shared" ca="1" si="12"/>
        <v>0</v>
      </c>
      <c r="AO21" s="364">
        <f t="shared" ca="1" si="13"/>
        <v>0</v>
      </c>
      <c r="AP21" s="364">
        <f t="shared" ca="1" si="14"/>
        <v>0</v>
      </c>
      <c r="AQ21" s="364">
        <f t="shared" ca="1" si="15"/>
        <v>0</v>
      </c>
      <c r="AR21" s="364">
        <f>IF(OR(M21="",M21=0),0,((FH21/220)*('Ho Ex'!$C$8+$AS$6))*M21)</f>
        <v>0</v>
      </c>
      <c r="AS21" s="364">
        <f>IF(OR(N21="",N21=0),0,((FH21/220*('DB Func'!GD16+Lanc!$AS$6))*('Ho Ex'!$I$8+$AS$6))*(N21/52.5*60))</f>
        <v>0</v>
      </c>
      <c r="AT21" s="364">
        <f>IF(OR(M21="",M21=0),0,((FH21/220)*('Ho Ex'!$J$8+$AS$6))*O21)</f>
        <v>0</v>
      </c>
      <c r="AU21" s="364">
        <f>IF(OR(M21="",M21=0),0,((FH21/220)*('Ho Ex'!I27+$AS$6))*P21)</f>
        <v>0</v>
      </c>
      <c r="AV21" s="364">
        <f>IF(OR(M21="",M21=0),0,((FH21/220)*('Ho Ex'!C27+$AS$6))*Q21)</f>
        <v>0</v>
      </c>
      <c r="AW21" s="364">
        <f ca="1">FH21*'DB Func'!BN16</f>
        <v>0</v>
      </c>
      <c r="AX21" s="364">
        <f ca="1">FH21*'DB Func'!BO16</f>
        <v>0</v>
      </c>
      <c r="AY21" s="364">
        <f ca="1">IF(FJ21=0,0,VLOOKUP(FJ21,'P Gerais'!$D$39:$G$41,3,TRUE)*Func14!$F$68)</f>
        <v>0</v>
      </c>
      <c r="AZ21" s="364">
        <f t="shared" si="16"/>
        <v>0</v>
      </c>
      <c r="BA21" s="364">
        <f ca="1">((FH21-FJ21-FI21+AZ21+AQ21+SUM(Z21:AA21)+SUM(AW21:AX21)+AK21)*IF('DB Func'!GG16="ok",'DB Func'!GD16,0))+(FH21-FJ21-FI21+AZ21+AQ21+SUM(Z21:AA21)+SUM(AW21:AX21))+AK21</f>
        <v>0</v>
      </c>
      <c r="BB21" s="385">
        <f ca="1">VLOOKUP(BA21,'P Gerais'!$D$22:$G$25,3,TRUE)</f>
        <v>0.08</v>
      </c>
      <c r="BC21" s="364">
        <f ca="1">IF(BA21&lt;'P Gerais'!$D$25,BA21*BB21,Lanc!BB21)</f>
        <v>0</v>
      </c>
      <c r="BD21" s="364">
        <f ca="1">BA21-BC21-('DB Func'!GB16*'P Gerais'!$D$35)</f>
        <v>0</v>
      </c>
      <c r="BE21" s="386">
        <f ca="1">VLOOKUP(BD21,'P Gerais'!$D$29:$F$33,3,TRUE)</f>
        <v>0</v>
      </c>
      <c r="BF21" s="364">
        <f t="shared" ca="1" si="17"/>
        <v>0</v>
      </c>
      <c r="BG21" s="364">
        <f ca="1">VLOOKUP(BD21,'P Gerais'!$D$29:$G$33,4,TRUE)</f>
        <v>0</v>
      </c>
      <c r="BH21" s="364">
        <f t="shared" ca="1" si="18"/>
        <v>0</v>
      </c>
      <c r="BI21" s="364">
        <f t="shared" ca="1" si="19"/>
        <v>0</v>
      </c>
      <c r="BJ21" s="362">
        <f ca="1">'DB Func'!G16</f>
        <v>0</v>
      </c>
      <c r="BK21" s="362">
        <f ca="1">'DB Func'!FW16</f>
        <v>0</v>
      </c>
      <c r="BL21" s="364">
        <f ca="1">D21*'P Gerais'!$D$13</f>
        <v>0</v>
      </c>
      <c r="BM21" s="364">
        <f ca="1">D21*'P Gerais'!$D$14</f>
        <v>0</v>
      </c>
      <c r="BN21" s="364">
        <f ca="1">D21*'P Gerais'!$D$16</f>
        <v>0</v>
      </c>
      <c r="BO21" s="364">
        <f ca="1">D21*'P Gerais'!$D$17</f>
        <v>0</v>
      </c>
      <c r="BP21" s="364">
        <f ca="1">D21*'P Gerais'!$D$18</f>
        <v>0</v>
      </c>
      <c r="BQ21" s="385">
        <f ca="1">VLOOKUP(D21,'P Gerais'!$D$22:$G$24,3,TRUE)</f>
        <v>0.08</v>
      </c>
      <c r="BR21" s="385">
        <f ca="1">VLOOKUP(D21,'P Gerais'!$D$29:$G$33,3,TRUE)</f>
        <v>0</v>
      </c>
      <c r="BS21" s="385">
        <f ca="1">'DB Func'!BN16</f>
        <v>0</v>
      </c>
      <c r="BT21" s="385">
        <f ca="1">'DB Func'!BO16</f>
        <v>0</v>
      </c>
      <c r="BU21" s="385">
        <f ca="1">'DB Func'!FX16</f>
        <v>0</v>
      </c>
      <c r="BV21" s="364">
        <f t="shared" ca="1" si="20"/>
        <v>-0.08</v>
      </c>
      <c r="BW21" s="364">
        <f ca="1">BV21-'DB Func'!GC16</f>
        <v>-0.08</v>
      </c>
      <c r="BX21" s="362">
        <f ca="1">IFERROR(VLOOKUP(BW21,'P Gerais'!$D$29:$G$33,3,TRUE)*BW21,0)</f>
        <v>0</v>
      </c>
      <c r="BY21" s="364">
        <f ca="1">IFERROR(BX21-VLOOKUP(BW21,'P Gerais'!$D$29:$H$33,4,TRUE),0)</f>
        <v>0</v>
      </c>
      <c r="BZ21" s="364">
        <f ca="1">D21*'DB Func'!GD16</f>
        <v>0</v>
      </c>
      <c r="CB21" s="364">
        <f t="shared" ca="1" si="21"/>
        <v>0</v>
      </c>
      <c r="CC21" s="364">
        <f t="shared" si="22"/>
        <v>0</v>
      </c>
      <c r="CD21" s="364">
        <f t="shared" si="23"/>
        <v>0</v>
      </c>
      <c r="CF21" s="362" t="str">
        <f t="shared" ca="1" si="24"/>
        <v>não</v>
      </c>
      <c r="CG21" s="362">
        <f ca="1">IF($CH$8=1,DAY('DB Func'!C16),0)</f>
        <v>0</v>
      </c>
      <c r="CH21" s="362">
        <f ca="1">IF(CI21=0,0,MONTH('DB Func'!C16))</f>
        <v>0</v>
      </c>
      <c r="CI21" s="362">
        <f ca="1">IF('P Gerais'!D19=YEAR('DB Func'!C16),YEAR('DB Func'!C16),0)</f>
        <v>0</v>
      </c>
      <c r="CJ21" s="371">
        <v>44</v>
      </c>
      <c r="CK21" s="363"/>
      <c r="CL21" s="362" t="str">
        <f>IF(ISERROR(HLOOKUP(CL19,$DR$7:$DX21,$DY21,FALSE)),"N",HLOOKUP(CL19,$DR$7:$DX21,$DY21,FALSE))</f>
        <v>N</v>
      </c>
      <c r="CM21" s="362" t="str">
        <f>IF(ISERROR(HLOOKUP(CM19,$DR$7:$DX21,$DY21,FALSE)),"N",HLOOKUP(CM19,$DR$7:$DX21,$DY21,FALSE))</f>
        <v>N</v>
      </c>
      <c r="CN21" s="362" t="str">
        <f>IF(ISERROR(HLOOKUP(CN19,$DR$7:$DX21,$DY21,FALSE)),"N",HLOOKUP(CN19,$DR$7:$DX21,$DY21,FALSE))</f>
        <v>N</v>
      </c>
      <c r="CO21" s="362" t="str">
        <f>IF(ISERROR(HLOOKUP(CO19,$DR$7:$DX21,$DY21,FALSE)),"N",HLOOKUP(CO19,$DR$7:$DX21,$DY21,FALSE))</f>
        <v>N</v>
      </c>
      <c r="CP21" s="362" t="str">
        <f>IF(ISERROR(HLOOKUP(CP19,$DR$7:$DX21,$DY21,FALSE)),"N",HLOOKUP(CP19,$DR$7:$DX21,$DY21,FALSE))</f>
        <v>N</v>
      </c>
      <c r="CQ21" s="362" t="str">
        <f>IF(ISERROR(HLOOKUP(CQ19,$DR$7:$DX21,$DY21,FALSE)),"N",HLOOKUP(CQ19,$DR$7:$DX21,$DY21,FALSE))</f>
        <v>N</v>
      </c>
      <c r="CR21" s="362" t="str">
        <f>IF(ISERROR(HLOOKUP(CR19,$DR$7:$DX21,$DY21,FALSE)),"N",HLOOKUP(CR19,$DR$7:$DX21,$DY21,FALSE))</f>
        <v>N</v>
      </c>
      <c r="CS21" s="362" t="str">
        <f>IF(ISERROR(HLOOKUP(CS19,$DR$7:$DX21,$DY21,FALSE)),"N",HLOOKUP(CS19,$DR$7:$DX21,$DY21,FALSE))</f>
        <v>N</v>
      </c>
      <c r="CT21" s="362" t="str">
        <f>IF(ISERROR(HLOOKUP(CT19,$DR$7:$DX21,$DY21,FALSE)),"N",HLOOKUP(CT19,$DR$7:$DX21,$DY21,FALSE))</f>
        <v>N</v>
      </c>
      <c r="CU21" s="362" t="str">
        <f>IF(ISERROR(HLOOKUP(CU19,$DR$7:$DX21,$DY21,FALSE)),"N",HLOOKUP(CU19,$DR$7:$DX21,$DY21,FALSE))</f>
        <v>N</v>
      </c>
      <c r="CV21" s="362" t="str">
        <f>IF(ISERROR(HLOOKUP(CV19,$DR$7:$DX21,$DY21,FALSE)),"N",HLOOKUP(CV19,$DR$7:$DX21,$DY21,FALSE))</f>
        <v>N</v>
      </c>
      <c r="CW21" s="362" t="str">
        <f>IF(ISERROR(HLOOKUP(CW19,$DR$7:$DX21,$DY21,FALSE)),"N",HLOOKUP(CW19,$DR$7:$DX21,$DY21,FALSE))</f>
        <v>N</v>
      </c>
      <c r="CX21" s="362" t="str">
        <f>IF(ISERROR(HLOOKUP(CX19,$DR$7:$DX21,$DY21,FALSE)),"N",HLOOKUP(CX19,$DR$7:$DX21,$DY21,FALSE))</f>
        <v>N</v>
      </c>
      <c r="CY21" s="362" t="str">
        <f>IF(ISERROR(HLOOKUP(CY19,$DR$7:$DX21,$DY21,FALSE)),"N",HLOOKUP(CY19,$DR$7:$DX21,$DY21,FALSE))</f>
        <v>N</v>
      </c>
      <c r="CZ21" s="362" t="str">
        <f>IF(ISERROR(HLOOKUP(CZ19,$DR$7:$DX21,$DY21,FALSE)),"N",HLOOKUP(CZ19,$DR$7:$DX21,$DY21,FALSE))</f>
        <v>N</v>
      </c>
      <c r="DA21" s="362" t="str">
        <f>IF(ISERROR(HLOOKUP(DA19,$DR$7:$DX21,$DY21,FALSE)),"N",HLOOKUP(DA19,$DR$7:$DX21,$DY21,FALSE))</f>
        <v>N</v>
      </c>
      <c r="DB21" s="362" t="str">
        <f>IF(ISERROR(HLOOKUP(DB19,$DR$7:$DX21,$DY21,FALSE)),"N",HLOOKUP(DB19,$DR$7:$DX21,$DY21,FALSE))</f>
        <v>N</v>
      </c>
      <c r="DC21" s="362" t="str">
        <f>IF(ISERROR(HLOOKUP(DC19,$DR$7:$DX21,$DY21,FALSE)),"N",HLOOKUP(DC19,$DR$7:$DX21,$DY21,FALSE))</f>
        <v>N</v>
      </c>
      <c r="DD21" s="362" t="str">
        <f>IF(ISERROR(HLOOKUP(DD19,$DR$7:$DX21,$DY21,FALSE)),"N",HLOOKUP(DD19,$DR$7:$DX21,$DY21,FALSE))</f>
        <v>N</v>
      </c>
      <c r="DE21" s="362" t="str">
        <f>IF(ISERROR(HLOOKUP(DE19,$DR$7:$DX21,$DY21,FALSE)),"N",HLOOKUP(DE19,$DR$7:$DX21,$DY21,FALSE))</f>
        <v>N</v>
      </c>
      <c r="DF21" s="362" t="str">
        <f>IF(ISERROR(HLOOKUP(DF19,$DR$7:$DX21,$DY21,FALSE)),"N",HLOOKUP(DF19,$DR$7:$DX21,$DY21,FALSE))</f>
        <v>N</v>
      </c>
      <c r="DG21" s="362" t="str">
        <f>IF(ISERROR(HLOOKUP(DG19,$DR$7:$DX21,$DY21,FALSE)),"N",HLOOKUP(DG19,$DR$7:$DX21,$DY21,FALSE))</f>
        <v>N</v>
      </c>
      <c r="DH21" s="362" t="str">
        <f>IF(ISERROR(HLOOKUP(DH19,$DR$7:$DX21,$DY21,FALSE)),"N",HLOOKUP(DH19,$DR$7:$DX21,$DY21,FALSE))</f>
        <v>N</v>
      </c>
      <c r="DI21" s="362" t="str">
        <f>IF(ISERROR(HLOOKUP(DI19,$DR$7:$DX21,$DY21,FALSE)),"N",HLOOKUP(DI19,$DR$7:$DX21,$DY21,FALSE))</f>
        <v>N</v>
      </c>
      <c r="DJ21" s="362" t="str">
        <f>IF(ISERROR(HLOOKUP(DJ19,$DR$7:$DX21,$DY21,FALSE)),"N",HLOOKUP(DJ19,$DR$7:$DX21,$DY21,FALSE))</f>
        <v>N</v>
      </c>
      <c r="DK21" s="362" t="str">
        <f>IF(ISERROR(HLOOKUP(DK19,$DR$7:$DX21,$DY21,FALSE)),"N",HLOOKUP(DK19,$DR$7:$DX21,$DY21,FALSE))</f>
        <v>N</v>
      </c>
      <c r="DL21" s="362" t="str">
        <f>IF(ISERROR(HLOOKUP(DL19,$DR$7:$DX21,$DY21,FALSE)),"N",HLOOKUP(DL19,$DR$7:$DX21,$DY21,FALSE))</f>
        <v>N</v>
      </c>
      <c r="DM21" s="362" t="str">
        <f>IF(ISERROR(HLOOKUP(DM19,$DR$7:$DX21,$DY21,FALSE)),"N",HLOOKUP(DM19,$DR$7:$DX21,$DY21,FALSE))</f>
        <v>N</v>
      </c>
      <c r="DN21" s="362" t="str">
        <f>IF(ISERROR(HLOOKUP(DN19,$DR$7:$DX21,$DY21,FALSE)),"N",HLOOKUP(DN19,$DR$7:$DX21,$DY21,FALSE))</f>
        <v>N</v>
      </c>
      <c r="DO21" s="362" t="str">
        <f>IF(ISERROR(HLOOKUP(DO19,$DR$7:$DX21,$DY21,FALSE)),"N",HLOOKUP(DO19,$DR$7:$DX21,$DY21,FALSE))</f>
        <v>N</v>
      </c>
      <c r="DP21" s="362">
        <f t="shared" si="25"/>
        <v>0</v>
      </c>
      <c r="DQ21" s="362">
        <f t="shared" si="26"/>
        <v>30</v>
      </c>
      <c r="DR21" s="362" t="str">
        <f>IF('DB Func'!M16&gt;0,"S","N")</f>
        <v>N</v>
      </c>
      <c r="DS21" s="362" t="str">
        <f>IF('DB Func'!R16&gt;0,"S","N")</f>
        <v>N</v>
      </c>
      <c r="DT21" s="362" t="str">
        <f>IF('DB Func'!W16&gt;0,"S","N")</f>
        <v>N</v>
      </c>
      <c r="DU21" s="362" t="str">
        <f>IF('DB Func'!AB16&gt;0,"S","N")</f>
        <v>N</v>
      </c>
      <c r="DV21" s="362" t="str">
        <f>IF('DB Func'!AG16&gt;0,"S","N")</f>
        <v>N</v>
      </c>
      <c r="DW21" s="362" t="str">
        <f>IF('DB Func'!AL16&gt;0,"S","N")</f>
        <v>N</v>
      </c>
      <c r="DX21" s="362" t="str">
        <f>IF('DB Func'!AQ16&gt;0,"S","N")</f>
        <v>N</v>
      </c>
      <c r="DY21" s="362">
        <v>15</v>
      </c>
      <c r="DZ21" s="369">
        <f ca="1">'DB Func'!C16</f>
        <v>0</v>
      </c>
      <c r="EA21" s="362" t="str">
        <f t="shared" ca="1" si="27"/>
        <v>s</v>
      </c>
      <c r="EB21" s="362" t="str">
        <f t="shared" ca="1" si="27"/>
        <v>s</v>
      </c>
      <c r="EC21" s="362" t="str">
        <f t="shared" ca="1" si="27"/>
        <v>s</v>
      </c>
      <c r="ED21" s="362" t="str">
        <f t="shared" ca="1" si="27"/>
        <v>s</v>
      </c>
      <c r="EE21" s="362" t="str">
        <f t="shared" ca="1" si="27"/>
        <v>s</v>
      </c>
      <c r="EF21" s="362" t="str">
        <f t="shared" ca="1" si="27"/>
        <v>s</v>
      </c>
      <c r="EG21" s="362" t="str">
        <f t="shared" ca="1" si="27"/>
        <v>s</v>
      </c>
      <c r="EH21" s="362" t="str">
        <f t="shared" ca="1" si="27"/>
        <v>s</v>
      </c>
      <c r="EI21" s="362" t="str">
        <f t="shared" ca="1" si="27"/>
        <v>s</v>
      </c>
      <c r="EJ21" s="362" t="str">
        <f t="shared" ca="1" si="27"/>
        <v>s</v>
      </c>
      <c r="EK21" s="362" t="str">
        <f t="shared" ca="1" si="27"/>
        <v>s</v>
      </c>
      <c r="EL21" s="362" t="str">
        <f t="shared" ca="1" si="27"/>
        <v>s</v>
      </c>
      <c r="EM21" s="362" t="str">
        <f t="shared" ca="1" si="27"/>
        <v>s</v>
      </c>
      <c r="EN21" s="362" t="str">
        <f t="shared" ca="1" si="27"/>
        <v>s</v>
      </c>
      <c r="EO21" s="362" t="str">
        <f t="shared" ca="1" si="27"/>
        <v>s</v>
      </c>
      <c r="EP21" s="362" t="str">
        <f t="shared" ca="1" si="27"/>
        <v>s</v>
      </c>
      <c r="EQ21" s="362" t="str">
        <f t="shared" ca="1" si="28"/>
        <v>s</v>
      </c>
      <c r="ER21" s="362" t="str">
        <f t="shared" ca="1" si="28"/>
        <v>s</v>
      </c>
      <c r="ES21" s="362" t="str">
        <f t="shared" ca="1" si="28"/>
        <v>s</v>
      </c>
      <c r="ET21" s="362" t="str">
        <f t="shared" ca="1" si="28"/>
        <v>s</v>
      </c>
      <c r="EU21" s="362" t="str">
        <f t="shared" ca="1" si="28"/>
        <v>s</v>
      </c>
      <c r="EV21" s="362" t="str">
        <f t="shared" ca="1" si="28"/>
        <v>s</v>
      </c>
      <c r="EW21" s="362" t="str">
        <f t="shared" ca="1" si="28"/>
        <v>s</v>
      </c>
      <c r="EX21" s="362" t="str">
        <f t="shared" ca="1" si="28"/>
        <v>s</v>
      </c>
      <c r="EY21" s="362" t="str">
        <f t="shared" ca="1" si="28"/>
        <v>s</v>
      </c>
      <c r="EZ21" s="362" t="str">
        <f t="shared" ca="1" si="29"/>
        <v>s</v>
      </c>
      <c r="FA21" s="362" t="str">
        <f t="shared" ca="1" si="29"/>
        <v>s</v>
      </c>
      <c r="FB21" s="362" t="str">
        <f t="shared" ca="1" si="29"/>
        <v>s</v>
      </c>
      <c r="FC21" s="362" t="str">
        <f t="shared" ca="1" si="29"/>
        <v>s</v>
      </c>
      <c r="FD21" s="362" t="str">
        <f t="shared" ca="1" si="29"/>
        <v>s</v>
      </c>
      <c r="FE21" s="362">
        <f t="shared" ca="1" si="30"/>
        <v>30</v>
      </c>
      <c r="FF21" s="362">
        <f t="shared" ca="1" si="31"/>
        <v>0</v>
      </c>
      <c r="FG21" s="362" t="str">
        <f ca="1">IF(AND(YEAR(DZ21)='P Gerais'!D19,MONTH(Lanc!EA21)=6,DAY(Lanc!EA21)&gt;1),"S","N")</f>
        <v>N</v>
      </c>
      <c r="FH21" s="364">
        <f t="shared" ca="1" si="32"/>
        <v>0</v>
      </c>
      <c r="FI21" s="364">
        <f t="shared" si="33"/>
        <v>0</v>
      </c>
      <c r="FJ21" s="387">
        <f t="shared" ca="1" si="34"/>
        <v>0</v>
      </c>
      <c r="FP21" s="363">
        <f ca="1">((FH21-FJ21-FI21+AZ21+AQ21+SUM(Z21:AA21)+SUM(AW21:AX21)+AK21)*IF('DB Func'!GG16="ok",'DB Func'!GD16,0))</f>
        <v>0</v>
      </c>
      <c r="FR21" s="389">
        <f t="shared" ca="1" si="35"/>
        <v>0</v>
      </c>
      <c r="GV21" s="49"/>
      <c r="GW21" s="49"/>
      <c r="GX21" s="49"/>
      <c r="GY21" s="49"/>
      <c r="GZ21" s="49"/>
      <c r="HA21" s="49"/>
      <c r="HB21" s="49"/>
      <c r="HC21" s="49"/>
    </row>
    <row r="22" spans="3:211" ht="30" customHeight="1" thickTop="1" thickBot="1">
      <c r="C22" s="390" t="str">
        <f ca="1">IF('DB Func'!B17="Funcionário 15","",'DB Func'!B17)</f>
        <v/>
      </c>
      <c r="D22" s="391">
        <f ca="1">'DB Func'!CI17</f>
        <v>0</v>
      </c>
      <c r="E22" s="382" t="str">
        <f ca="1">IF(C22="","-",IF(OR(terceiro!E22="jUN",terceiro!F22="jUN"),"Sim","Não"))</f>
        <v>-</v>
      </c>
      <c r="F22" s="383" t="str">
        <f ca="1">IF(C22="","-",IF(OR(Ferias!E22="jUN",Ferias!F22="jUN"),"Sim","Não"))</f>
        <v>-</v>
      </c>
      <c r="G22" s="383">
        <f ca="1">IF(C22="",0,IF(F22="Sim",IF(Ferias!E22="JUN",Ferias!I22,Ferias!J22),0))</f>
        <v>0</v>
      </c>
      <c r="H22" s="185"/>
      <c r="I22" s="185"/>
      <c r="J22" s="398">
        <f t="shared" ca="1" si="8"/>
        <v>0</v>
      </c>
      <c r="K22" s="152"/>
      <c r="L22" s="151"/>
      <c r="M22" s="189"/>
      <c r="N22" s="153"/>
      <c r="O22" s="48"/>
      <c r="P22" s="48"/>
      <c r="Q22" s="48"/>
      <c r="R22" s="49"/>
      <c r="S22" s="49"/>
      <c r="T22" s="49"/>
      <c r="U22" s="49"/>
      <c r="V22" s="49"/>
      <c r="W22" s="49"/>
      <c r="X22" s="49"/>
      <c r="Y22" s="49"/>
      <c r="Z22" s="49"/>
      <c r="AA22" s="49"/>
      <c r="AB22" s="48"/>
      <c r="AC22" s="48"/>
      <c r="AD22" s="49"/>
      <c r="AE22" s="49"/>
      <c r="AF22" s="314"/>
      <c r="AH22" s="400">
        <f ca="1">IF(AND('DB Func'!GE17="Maio",'DB Func'!BQ17="2 Parcelas"),(('auxiliar 13 sal'!H18/12*'DB Func'!GF17+AVERAGE('auxiliar 13 sal'!Q18:AB18)+AVERAGE('auxiliar 13 sal'!AE18:AP18)+'auxiliar 13 sal'!H18*'DB Func'!BN17+'auxiliar 13 sal'!H18*'DB Func'!BO17)/2),IF('DB Func'!GE17="Junho",IF('DB Func'!BQ17="Parcela Única",('auxiliar 13 sal'!H18/12*'DB Func'!GF17)+AVERAGE('auxiliar 13 sal'!Q18:AB18)+AVERAGE('auxiliar 13 sal'!AE18:AP18)+('auxiliar 13 sal'!H18*'DB Func'!BN17)+('auxiliar 13 sal'!H18*'DB Func'!BO17),IF('DB Func'!BQ17="2 Parcelas",(('auxiliar 13 sal'!H18/12*'DB Func'!GF17+AVERAGE('auxiliar 13 sal'!Q18:AB18)+AVERAGE('auxiliar 13 sal'!AE18:AP18)+'auxiliar 13 sal'!H18*'DB Func'!BN17+'auxiliar 13 sal'!H18*'DB Func'!BO17)/2))),0))</f>
        <v>0</v>
      </c>
      <c r="AK22" s="364">
        <f t="shared" ca="1" si="9"/>
        <v>0</v>
      </c>
      <c r="AL22" s="364">
        <f t="shared" ca="1" si="10"/>
        <v>0</v>
      </c>
      <c r="AM22" s="364">
        <f t="shared" ca="1" si="11"/>
        <v>0</v>
      </c>
      <c r="AN22" s="364">
        <f t="shared" ca="1" si="12"/>
        <v>0</v>
      </c>
      <c r="AO22" s="364">
        <f t="shared" ca="1" si="13"/>
        <v>0</v>
      </c>
      <c r="AP22" s="364">
        <f t="shared" ca="1" si="14"/>
        <v>0</v>
      </c>
      <c r="AQ22" s="364">
        <f t="shared" ca="1" si="15"/>
        <v>0</v>
      </c>
      <c r="AR22" s="364">
        <f>IF(OR(M22="",M22=0),0,((FH22/220)*('Ho Ex'!$C$8+$AS$6))*M22)</f>
        <v>0</v>
      </c>
      <c r="AS22" s="364">
        <f>IF(OR(N22="",N22=0),0,((FH22/220*('DB Func'!GD17+Lanc!$AS$6))*('Ho Ex'!$I$8+$AS$6))*(N22/52.5*60))</f>
        <v>0</v>
      </c>
      <c r="AT22" s="364">
        <f>IF(OR(M22="",M22=0),0,((FH22/220)*('Ho Ex'!$J$8+$AS$6))*O22)</f>
        <v>0</v>
      </c>
      <c r="AU22" s="364">
        <f>IF(OR(M22="",M22=0),0,((FH22/220)*('Ho Ex'!I28+$AS$6))*P22)</f>
        <v>0</v>
      </c>
      <c r="AV22" s="364">
        <f>IF(OR(M22="",M22=0),0,((FH22/220)*('Ho Ex'!C28+$AS$6))*Q22)</f>
        <v>0</v>
      </c>
      <c r="AW22" s="364">
        <f ca="1">FH22*'DB Func'!BN17</f>
        <v>0</v>
      </c>
      <c r="AX22" s="364">
        <f ca="1">FH22*'DB Func'!BO17</f>
        <v>0</v>
      </c>
      <c r="AY22" s="364">
        <f ca="1">IF(FJ22=0,0,VLOOKUP(FJ22,'P Gerais'!$D$39:$G$41,3,TRUE)*Func15!$F$68)</f>
        <v>0</v>
      </c>
      <c r="AZ22" s="364">
        <f t="shared" si="16"/>
        <v>0</v>
      </c>
      <c r="BA22" s="364">
        <f ca="1">((FH22-FJ22-FI22+AZ22+AQ22+SUM(Z22:AA22)+SUM(AW22:AX22)+AK22)*IF('DB Func'!GG17="ok",'DB Func'!GD17,0))+(FH22-FJ22-FI22+AZ22+AQ22+SUM(Z22:AA22)+SUM(AW22:AX22))+AK22</f>
        <v>0</v>
      </c>
      <c r="BB22" s="385">
        <f ca="1">VLOOKUP(BA22,'P Gerais'!$D$22:$G$25,3,TRUE)</f>
        <v>0.08</v>
      </c>
      <c r="BC22" s="364">
        <f ca="1">IF(BA22&lt;'P Gerais'!$D$25,BA22*BB22,Lanc!BB22)</f>
        <v>0</v>
      </c>
      <c r="BD22" s="364">
        <f ca="1">BA22-BC22-('DB Func'!GB17*'P Gerais'!$D$35)</f>
        <v>0</v>
      </c>
      <c r="BE22" s="386">
        <f ca="1">VLOOKUP(BD22,'P Gerais'!$D$29:$F$33,3,TRUE)</f>
        <v>0</v>
      </c>
      <c r="BF22" s="364">
        <f t="shared" ca="1" si="17"/>
        <v>0</v>
      </c>
      <c r="BG22" s="364">
        <f ca="1">VLOOKUP(BD22,'P Gerais'!$D$29:$G$33,4,TRUE)</f>
        <v>0</v>
      </c>
      <c r="BH22" s="364">
        <f t="shared" ca="1" si="18"/>
        <v>0</v>
      </c>
      <c r="BI22" s="364">
        <f t="shared" ca="1" si="19"/>
        <v>0</v>
      </c>
      <c r="BJ22" s="362">
        <f ca="1">'DB Func'!G17</f>
        <v>0</v>
      </c>
      <c r="BK22" s="362">
        <f ca="1">'DB Func'!FW17</f>
        <v>0</v>
      </c>
      <c r="BL22" s="364">
        <f ca="1">D22*'P Gerais'!$D$13</f>
        <v>0</v>
      </c>
      <c r="BM22" s="364">
        <f ca="1">D22*'P Gerais'!$D$14</f>
        <v>0</v>
      </c>
      <c r="BN22" s="364">
        <f ca="1">D22*'P Gerais'!$D$16</f>
        <v>0</v>
      </c>
      <c r="BO22" s="364">
        <f ca="1">D22*'P Gerais'!$D$17</f>
        <v>0</v>
      </c>
      <c r="BP22" s="364">
        <f ca="1">D22*'P Gerais'!$D$18</f>
        <v>0</v>
      </c>
      <c r="BQ22" s="385">
        <f ca="1">VLOOKUP(D22,'P Gerais'!$D$22:$G$24,3,TRUE)</f>
        <v>0.08</v>
      </c>
      <c r="BR22" s="385">
        <f ca="1">VLOOKUP(D22,'P Gerais'!$D$29:$G$33,3,TRUE)</f>
        <v>0</v>
      </c>
      <c r="BS22" s="385">
        <f ca="1">'DB Func'!BN17</f>
        <v>0</v>
      </c>
      <c r="BT22" s="385">
        <f ca="1">'DB Func'!BO17</f>
        <v>0</v>
      </c>
      <c r="BU22" s="385">
        <f ca="1">'DB Func'!FX17</f>
        <v>0</v>
      </c>
      <c r="BV22" s="364">
        <f t="shared" ca="1" si="20"/>
        <v>-0.08</v>
      </c>
      <c r="BW22" s="364">
        <f ca="1">BV22-'DB Func'!GC17</f>
        <v>-0.08</v>
      </c>
      <c r="BX22" s="362">
        <f ca="1">IFERROR(VLOOKUP(BW22,'P Gerais'!$D$29:$G$33,3,TRUE)*BW22,0)</f>
        <v>0</v>
      </c>
      <c r="BY22" s="364">
        <f ca="1">IFERROR(BX22-VLOOKUP(BW22,'P Gerais'!$D$29:$H$33,4,TRUE),0)</f>
        <v>0</v>
      </c>
      <c r="BZ22" s="364">
        <f ca="1">D22*'DB Func'!GD17</f>
        <v>0</v>
      </c>
      <c r="CB22" s="364">
        <f t="shared" ca="1" si="21"/>
        <v>0</v>
      </c>
      <c r="CC22" s="364">
        <f t="shared" si="22"/>
        <v>0</v>
      </c>
      <c r="CD22" s="364">
        <f t="shared" si="23"/>
        <v>0</v>
      </c>
      <c r="CF22" s="362" t="str">
        <f t="shared" ca="1" si="24"/>
        <v>não</v>
      </c>
      <c r="CG22" s="362">
        <f ca="1">IF($CH$8=1,DAY('DB Func'!C17),0)</f>
        <v>0</v>
      </c>
      <c r="CH22" s="362">
        <f ca="1">IF(CI22=0,0,MONTH('DB Func'!C17))</f>
        <v>0</v>
      </c>
      <c r="CI22" s="362">
        <f ca="1">IF('P Gerais'!D20=YEAR('DB Func'!C17),YEAR('DB Func'!C17),0)</f>
        <v>0</v>
      </c>
      <c r="CJ22" s="371">
        <v>45</v>
      </c>
      <c r="CK22" s="363"/>
      <c r="CL22" s="362" t="str">
        <f ca="1">IF(ISERROR(HLOOKUP(CL20,$DR$7:$DX22,$DY22,FALSE)),"N",HLOOKUP(CL20,$DR$7:$DX22,$DY22,FALSE))</f>
        <v>N</v>
      </c>
      <c r="CM22" s="362" t="str">
        <f ca="1">IF(ISERROR(HLOOKUP(CM20,$DR$7:$DX22,$DY22,FALSE)),"N",HLOOKUP(CM20,$DR$7:$DX22,$DY22,FALSE))</f>
        <v>N</v>
      </c>
      <c r="CN22" s="362" t="str">
        <f ca="1">IF(ISERROR(HLOOKUP(CN20,$DR$7:$DX22,$DY22,FALSE)),"N",HLOOKUP(CN20,$DR$7:$DX22,$DY22,FALSE))</f>
        <v>N</v>
      </c>
      <c r="CO22" s="362" t="str">
        <f ca="1">IF(ISERROR(HLOOKUP(CO20,$DR$7:$DX22,$DY22,FALSE)),"N",HLOOKUP(CO20,$DR$7:$DX22,$DY22,FALSE))</f>
        <v>N</v>
      </c>
      <c r="CP22" s="362" t="str">
        <f ca="1">IF(ISERROR(HLOOKUP(CP20,$DR$7:$DX22,$DY22,FALSE)),"N",HLOOKUP(CP20,$DR$7:$DX22,$DY22,FALSE))</f>
        <v>N</v>
      </c>
      <c r="CQ22" s="362" t="str">
        <f>IF(ISERROR(HLOOKUP(CQ20,$DR$7:$DX22,$DY22,FALSE)),"N",HLOOKUP(CQ20,$DR$7:$DX22,$DY22,FALSE))</f>
        <v>N</v>
      </c>
      <c r="CR22" s="362" t="str">
        <f ca="1">IF(ISERROR(HLOOKUP(CR20,$DR$7:$DX22,$DY22,FALSE)),"N",HLOOKUP(CR20,$DR$7:$DX22,$DY22,FALSE))</f>
        <v>N</v>
      </c>
      <c r="CS22" s="362" t="str">
        <f ca="1">IF(ISERROR(HLOOKUP(CS20,$DR$7:$DX22,$DY22,FALSE)),"N",HLOOKUP(CS20,$DR$7:$DX22,$DY22,FALSE))</f>
        <v>N</v>
      </c>
      <c r="CT22" s="362" t="str">
        <f ca="1">IF(ISERROR(HLOOKUP(CT20,$DR$7:$DX22,$DY22,FALSE)),"N",HLOOKUP(CT20,$DR$7:$DX22,$DY22,FALSE))</f>
        <v>N</v>
      </c>
      <c r="CU22" s="362" t="str">
        <f ca="1">IF(ISERROR(HLOOKUP(CU20,$DR$7:$DX22,$DY22,FALSE)),"N",HLOOKUP(CU20,$DR$7:$DX22,$DY22,FALSE))</f>
        <v>N</v>
      </c>
      <c r="CV22" s="362" t="str">
        <f ca="1">IF(ISERROR(HLOOKUP(CV20,$DR$7:$DX22,$DY22,FALSE)),"N",HLOOKUP(CV20,$DR$7:$DX22,$DY22,FALSE))</f>
        <v>N</v>
      </c>
      <c r="CW22" s="362" t="str">
        <f ca="1">IF(ISERROR(HLOOKUP(CW20,$DR$7:$DX22,$DY22,FALSE)),"N",HLOOKUP(CW20,$DR$7:$DX22,$DY22,FALSE))</f>
        <v>N</v>
      </c>
      <c r="CX22" s="362" t="str">
        <f>IF(ISERROR(HLOOKUP(CX20,$DR$7:$DX22,$DY22,FALSE)),"N",HLOOKUP(CX20,$DR$7:$DX22,$DY22,FALSE))</f>
        <v>N</v>
      </c>
      <c r="CY22" s="362" t="str">
        <f ca="1">IF(ISERROR(HLOOKUP(CY20,$DR$7:$DX22,$DY22,FALSE)),"N",HLOOKUP(CY20,$DR$7:$DX22,$DY22,FALSE))</f>
        <v>N</v>
      </c>
      <c r="CZ22" s="362" t="str">
        <f ca="1">IF(ISERROR(HLOOKUP(CZ20,$DR$7:$DX22,$DY22,FALSE)),"N",HLOOKUP(CZ20,$DR$7:$DX22,$DY22,FALSE))</f>
        <v>N</v>
      </c>
      <c r="DA22" s="362" t="str">
        <f ca="1">IF(ISERROR(HLOOKUP(DA20,$DR$7:$DX22,$DY22,FALSE)),"N",HLOOKUP(DA20,$DR$7:$DX22,$DY22,FALSE))</f>
        <v>N</v>
      </c>
      <c r="DB22" s="362" t="str">
        <f ca="1">IF(ISERROR(HLOOKUP(DB20,$DR$7:$DX22,$DY22,FALSE)),"N",HLOOKUP(DB20,$DR$7:$DX22,$DY22,FALSE))</f>
        <v>N</v>
      </c>
      <c r="DC22" s="362" t="str">
        <f ca="1">IF(ISERROR(HLOOKUP(DC20,$DR$7:$DX22,$DY22,FALSE)),"N",HLOOKUP(DC20,$DR$7:$DX22,$DY22,FALSE))</f>
        <v>N</v>
      </c>
      <c r="DD22" s="362" t="str">
        <f ca="1">IF(ISERROR(HLOOKUP(DD20,$DR$7:$DX22,$DY22,FALSE)),"N",HLOOKUP(DD20,$DR$7:$DX22,$DY22,FALSE))</f>
        <v>N</v>
      </c>
      <c r="DE22" s="362" t="str">
        <f>IF(ISERROR(HLOOKUP(DE20,$DR$7:$DX22,$DY22,FALSE)),"N",HLOOKUP(DE20,$DR$7:$DX22,$DY22,FALSE))</f>
        <v>N</v>
      </c>
      <c r="DF22" s="362" t="str">
        <f ca="1">IF(ISERROR(HLOOKUP(DF20,$DR$7:$DX22,$DY22,FALSE)),"N",HLOOKUP(DF20,$DR$7:$DX22,$DY22,FALSE))</f>
        <v>N</v>
      </c>
      <c r="DG22" s="362" t="str">
        <f ca="1">IF(ISERROR(HLOOKUP(DG20,$DR$7:$DX22,$DY22,FALSE)),"N",HLOOKUP(DG20,$DR$7:$DX22,$DY22,FALSE))</f>
        <v>N</v>
      </c>
      <c r="DH22" s="362" t="str">
        <f ca="1">IF(ISERROR(HLOOKUP(DH20,$DR$7:$DX22,$DY22,FALSE)),"N",HLOOKUP(DH20,$DR$7:$DX22,$DY22,FALSE))</f>
        <v>N</v>
      </c>
      <c r="DI22" s="362" t="str">
        <f ca="1">IF(ISERROR(HLOOKUP(DI20,$DR$7:$DX22,$DY22,FALSE)),"N",HLOOKUP(DI20,$DR$7:$DX22,$DY22,FALSE))</f>
        <v>N</v>
      </c>
      <c r="DJ22" s="362" t="str">
        <f ca="1">IF(ISERROR(HLOOKUP(DJ20,$DR$7:$DX22,$DY22,FALSE)),"N",HLOOKUP(DJ20,$DR$7:$DX22,$DY22,FALSE))</f>
        <v>N</v>
      </c>
      <c r="DK22" s="362" t="str">
        <f ca="1">IF(ISERROR(HLOOKUP(DK20,$DR$7:$DX22,$DY22,FALSE)),"N",HLOOKUP(DK20,$DR$7:$DX22,$DY22,FALSE))</f>
        <v>N</v>
      </c>
      <c r="DL22" s="362" t="str">
        <f>IF(ISERROR(HLOOKUP(DL20,$DR$7:$DX22,$DY22,FALSE)),"N",HLOOKUP(DL20,$DR$7:$DX22,$DY22,FALSE))</f>
        <v>N</v>
      </c>
      <c r="DM22" s="362" t="str">
        <f ca="1">IF(ISERROR(HLOOKUP(DM20,$DR$7:$DX22,$DY22,FALSE)),"N",HLOOKUP(DM20,$DR$7:$DX22,$DY22,FALSE))</f>
        <v>N</v>
      </c>
      <c r="DN22" s="362" t="str">
        <f ca="1">IF(ISERROR(HLOOKUP(DN20,$DR$7:$DX22,$DY22,FALSE)),"N",HLOOKUP(DN20,$DR$7:$DX22,$DY22,FALSE))</f>
        <v>N</v>
      </c>
      <c r="DO22" s="362" t="str">
        <f ca="1">IF(ISERROR(HLOOKUP(DO20,$DR$7:$DX22,$DY22,FALSE)),"N",HLOOKUP(DO20,$DR$7:$DX22,$DY22,FALSE))</f>
        <v>N</v>
      </c>
      <c r="DP22" s="362">
        <f t="shared" ca="1" si="25"/>
        <v>0</v>
      </c>
      <c r="DQ22" s="362">
        <f t="shared" ca="1" si="26"/>
        <v>30</v>
      </c>
      <c r="DR22" s="362" t="str">
        <f>IF('DB Func'!M17&gt;0,"S","N")</f>
        <v>N</v>
      </c>
      <c r="DS22" s="362" t="str">
        <f>IF('DB Func'!R17&gt;0,"S","N")</f>
        <v>N</v>
      </c>
      <c r="DT22" s="362" t="str">
        <f>IF('DB Func'!W17&gt;0,"S","N")</f>
        <v>N</v>
      </c>
      <c r="DU22" s="362" t="str">
        <f>IF('DB Func'!AB17&gt;0,"S","N")</f>
        <v>N</v>
      </c>
      <c r="DV22" s="362" t="str">
        <f>IF('DB Func'!AG17&gt;0,"S","N")</f>
        <v>N</v>
      </c>
      <c r="DW22" s="362" t="str">
        <f>IF('DB Func'!AL17&gt;0,"S","N")</f>
        <v>N</v>
      </c>
      <c r="DX22" s="362" t="str">
        <f>IF('DB Func'!AQ17&gt;0,"S","N")</f>
        <v>N</v>
      </c>
      <c r="DY22" s="362">
        <v>16</v>
      </c>
      <c r="DZ22" s="369">
        <f ca="1">'DB Func'!C17</f>
        <v>0</v>
      </c>
      <c r="EA22" s="362" t="str">
        <f t="shared" ca="1" si="27"/>
        <v>s</v>
      </c>
      <c r="EB22" s="362" t="str">
        <f t="shared" ca="1" si="27"/>
        <v>s</v>
      </c>
      <c r="EC22" s="362" t="str">
        <f t="shared" ca="1" si="27"/>
        <v>s</v>
      </c>
      <c r="ED22" s="362" t="str">
        <f t="shared" ca="1" si="27"/>
        <v>s</v>
      </c>
      <c r="EE22" s="362" t="str">
        <f t="shared" ca="1" si="27"/>
        <v>s</v>
      </c>
      <c r="EF22" s="362" t="str">
        <f t="shared" ca="1" si="27"/>
        <v>s</v>
      </c>
      <c r="EG22" s="362" t="str">
        <f t="shared" ca="1" si="27"/>
        <v>s</v>
      </c>
      <c r="EH22" s="362" t="str">
        <f t="shared" ca="1" si="27"/>
        <v>s</v>
      </c>
      <c r="EI22" s="362" t="str">
        <f t="shared" ca="1" si="27"/>
        <v>s</v>
      </c>
      <c r="EJ22" s="362" t="str">
        <f t="shared" ca="1" si="27"/>
        <v>s</v>
      </c>
      <c r="EK22" s="362" t="str">
        <f t="shared" ca="1" si="27"/>
        <v>s</v>
      </c>
      <c r="EL22" s="362" t="str">
        <f t="shared" ca="1" si="27"/>
        <v>s</v>
      </c>
      <c r="EM22" s="362" t="str">
        <f t="shared" ca="1" si="27"/>
        <v>s</v>
      </c>
      <c r="EN22" s="362" t="str">
        <f t="shared" ca="1" si="27"/>
        <v>s</v>
      </c>
      <c r="EO22" s="362" t="str">
        <f t="shared" ca="1" si="27"/>
        <v>s</v>
      </c>
      <c r="EP22" s="362" t="str">
        <f t="shared" ca="1" si="27"/>
        <v>s</v>
      </c>
      <c r="EQ22" s="362" t="str">
        <f t="shared" ca="1" si="28"/>
        <v>s</v>
      </c>
      <c r="ER22" s="362" t="str">
        <f t="shared" ca="1" si="28"/>
        <v>s</v>
      </c>
      <c r="ES22" s="362" t="str">
        <f t="shared" ca="1" si="28"/>
        <v>s</v>
      </c>
      <c r="ET22" s="362" t="str">
        <f t="shared" ca="1" si="28"/>
        <v>s</v>
      </c>
      <c r="EU22" s="362" t="str">
        <f t="shared" ca="1" si="28"/>
        <v>s</v>
      </c>
      <c r="EV22" s="362" t="str">
        <f t="shared" ca="1" si="28"/>
        <v>s</v>
      </c>
      <c r="EW22" s="362" t="str">
        <f t="shared" ca="1" si="28"/>
        <v>s</v>
      </c>
      <c r="EX22" s="362" t="str">
        <f t="shared" ca="1" si="28"/>
        <v>s</v>
      </c>
      <c r="EY22" s="362" t="str">
        <f t="shared" ca="1" si="28"/>
        <v>s</v>
      </c>
      <c r="EZ22" s="362" t="str">
        <f t="shared" ca="1" si="29"/>
        <v>s</v>
      </c>
      <c r="FA22" s="362" t="str">
        <f t="shared" ca="1" si="29"/>
        <v>s</v>
      </c>
      <c r="FB22" s="362" t="str">
        <f t="shared" ca="1" si="29"/>
        <v>s</v>
      </c>
      <c r="FC22" s="362" t="str">
        <f t="shared" ca="1" si="29"/>
        <v>s</v>
      </c>
      <c r="FD22" s="362" t="str">
        <f t="shared" ca="1" si="29"/>
        <v>s</v>
      </c>
      <c r="FE22" s="362">
        <f t="shared" ca="1" si="30"/>
        <v>30</v>
      </c>
      <c r="FF22" s="362">
        <f t="shared" ca="1" si="31"/>
        <v>0</v>
      </c>
      <c r="FG22" s="362" t="str">
        <f ca="1">IF(AND(YEAR(DZ22)='P Gerais'!D20,MONTH(Lanc!EA22)=6,DAY(Lanc!EA22)&gt;1),"S","N")</f>
        <v>N</v>
      </c>
      <c r="FH22" s="364">
        <f t="shared" ca="1" si="32"/>
        <v>0</v>
      </c>
      <c r="FI22" s="364">
        <f t="shared" si="33"/>
        <v>0</v>
      </c>
      <c r="FJ22" s="387">
        <f t="shared" ca="1" si="34"/>
        <v>0</v>
      </c>
      <c r="FP22" s="363">
        <f ca="1">((FH22-FJ22-FI22+AZ22+AQ22+SUM(Z22:AA22)+SUM(AW22:AX22)+AK22)*IF('DB Func'!GG17="ok",'DB Func'!GD17,0))</f>
        <v>0</v>
      </c>
      <c r="FR22" s="389">
        <f t="shared" ca="1" si="35"/>
        <v>0</v>
      </c>
      <c r="GV22" s="49"/>
      <c r="GW22" s="49"/>
      <c r="GX22" s="49"/>
      <c r="GY22" s="49"/>
      <c r="GZ22" s="49"/>
      <c r="HA22" s="49"/>
      <c r="HB22" s="49"/>
      <c r="HC22" s="49"/>
    </row>
    <row r="23" spans="3:211" ht="30" customHeight="1" thickTop="1" thickBot="1">
      <c r="C23" s="390" t="str">
        <f ca="1">IF('DB Func'!B18="Funcionário 16","",'DB Func'!B18)</f>
        <v/>
      </c>
      <c r="D23" s="391">
        <f ca="1">'DB Func'!CI18</f>
        <v>0</v>
      </c>
      <c r="E23" s="382" t="str">
        <f ca="1">IF(C23="","-",IF(OR(terceiro!E23="jUN",terceiro!F23="jUN"),"Sim","Não"))</f>
        <v>-</v>
      </c>
      <c r="F23" s="383" t="str">
        <f ca="1">IF(C23="","-",IF(OR(Ferias!E23="jUN",Ferias!F23="jUN"),"Sim","Não"))</f>
        <v>-</v>
      </c>
      <c r="G23" s="383">
        <f ca="1">IF(C23="",0,IF(F23="Sim",IF(Ferias!E23="JUN",Ferias!I23,Ferias!J23),0))</f>
        <v>0</v>
      </c>
      <c r="H23" s="185"/>
      <c r="I23" s="185"/>
      <c r="J23" s="398">
        <f t="shared" ca="1" si="8"/>
        <v>0</v>
      </c>
      <c r="K23" s="152"/>
      <c r="L23" s="151"/>
      <c r="M23" s="189"/>
      <c r="N23" s="153"/>
      <c r="O23" s="48"/>
      <c r="P23" s="48"/>
      <c r="Q23" s="48"/>
      <c r="R23" s="49"/>
      <c r="S23" s="49"/>
      <c r="T23" s="49"/>
      <c r="U23" s="49"/>
      <c r="V23" s="49"/>
      <c r="W23" s="49"/>
      <c r="X23" s="49"/>
      <c r="Y23" s="49"/>
      <c r="Z23" s="49"/>
      <c r="AA23" s="49"/>
      <c r="AB23" s="48"/>
      <c r="AC23" s="48"/>
      <c r="AD23" s="49"/>
      <c r="AE23" s="49"/>
      <c r="AF23" s="314"/>
      <c r="AH23" s="400">
        <f ca="1">IF(AND('DB Func'!GE18="Maio",'DB Func'!BQ18="2 Parcelas"),(('auxiliar 13 sal'!H19/12*'DB Func'!GF18+AVERAGE('auxiliar 13 sal'!Q19:AB19)+AVERAGE('auxiliar 13 sal'!AE19:AP19)+'auxiliar 13 sal'!H19*'DB Func'!BN18+'auxiliar 13 sal'!H19*'DB Func'!BO18)/2),IF('DB Func'!GE18="Junho",IF('DB Func'!BQ18="Parcela Única",('auxiliar 13 sal'!H19/12*'DB Func'!GF18)+AVERAGE('auxiliar 13 sal'!Q19:AB19)+AVERAGE('auxiliar 13 sal'!AE19:AP19)+('auxiliar 13 sal'!H19*'DB Func'!BN18)+('auxiliar 13 sal'!H19*'DB Func'!BO18),IF('DB Func'!BQ18="2 Parcelas",(('auxiliar 13 sal'!H19/12*'DB Func'!GF18+AVERAGE('auxiliar 13 sal'!Q19:AB19)+AVERAGE('auxiliar 13 sal'!AE19:AP19)+'auxiliar 13 sal'!H19*'DB Func'!BN18+'auxiliar 13 sal'!H19*'DB Func'!BO18)/2))),0))</f>
        <v>0</v>
      </c>
      <c r="AK23" s="364">
        <f t="shared" ca="1" si="9"/>
        <v>0</v>
      </c>
      <c r="AL23" s="364">
        <f t="shared" ca="1" si="10"/>
        <v>0</v>
      </c>
      <c r="AM23" s="364">
        <f t="shared" ca="1" si="11"/>
        <v>0</v>
      </c>
      <c r="AN23" s="364">
        <f t="shared" ca="1" si="12"/>
        <v>0</v>
      </c>
      <c r="AO23" s="364">
        <f t="shared" ca="1" si="13"/>
        <v>0</v>
      </c>
      <c r="AP23" s="364">
        <f t="shared" ca="1" si="14"/>
        <v>0</v>
      </c>
      <c r="AQ23" s="364">
        <f t="shared" ca="1" si="15"/>
        <v>0</v>
      </c>
      <c r="AR23" s="364">
        <f>IF(OR(M23="",M23=0),0,((FH23/220)*('Ho Ex'!$C$8+$AS$6))*M23)</f>
        <v>0</v>
      </c>
      <c r="AS23" s="364">
        <f>IF(OR(N23="",N23=0),0,((FH23/220*('DB Func'!GD18+Lanc!$AS$6))*('Ho Ex'!$I$8+$AS$6))*(N23/52.5*60))</f>
        <v>0</v>
      </c>
      <c r="AT23" s="364">
        <f>IF(OR(M23="",M23=0),0,((FH23/220)*('Ho Ex'!$J$8+$AS$6))*O23)</f>
        <v>0</v>
      </c>
      <c r="AU23" s="364">
        <f>IF(OR(M23="",M23=0),0,((FH23/220)*('Ho Ex'!I29+$AS$6))*P23)</f>
        <v>0</v>
      </c>
      <c r="AV23" s="364">
        <f>IF(OR(M23="",M23=0),0,((FH23/220)*('Ho Ex'!C29+$AS$6))*Q23)</f>
        <v>0</v>
      </c>
      <c r="AW23" s="364">
        <f ca="1">FH23*'DB Func'!BN18</f>
        <v>0</v>
      </c>
      <c r="AX23" s="364">
        <f ca="1">FH23*'DB Func'!BO18</f>
        <v>0</v>
      </c>
      <c r="AY23" s="364">
        <f ca="1">IF(FJ23=0,0,VLOOKUP(FJ23,'P Gerais'!$D$39:$G$41,3,TRUE)*Func16!$F$68)</f>
        <v>0</v>
      </c>
      <c r="AZ23" s="364">
        <f t="shared" si="16"/>
        <v>0</v>
      </c>
      <c r="BA23" s="364">
        <f ca="1">((FH23-FJ23-FI23+AZ23+AQ23+SUM(Z23:AA23)+SUM(AW23:AX23)+AK23)*IF('DB Func'!GG18="ok",'DB Func'!GD18,0))+(FH23-FJ23-FI23+AZ23+AQ23+SUM(Z23:AA23)+SUM(AW23:AX23))+AK23</f>
        <v>0</v>
      </c>
      <c r="BB23" s="385">
        <f ca="1">VLOOKUP(BA23,'P Gerais'!$D$22:$G$25,3,TRUE)</f>
        <v>0.08</v>
      </c>
      <c r="BC23" s="364">
        <f ca="1">IF(BA23&lt;'P Gerais'!$D$25,BA23*BB23,Lanc!BB23)</f>
        <v>0</v>
      </c>
      <c r="BD23" s="364">
        <f ca="1">BA23-BC23-('DB Func'!GB18*'P Gerais'!$D$35)</f>
        <v>0</v>
      </c>
      <c r="BE23" s="386">
        <f ca="1">VLOOKUP(BD23,'P Gerais'!$D$29:$F$33,3,TRUE)</f>
        <v>0</v>
      </c>
      <c r="BF23" s="364">
        <f t="shared" ca="1" si="17"/>
        <v>0</v>
      </c>
      <c r="BG23" s="364">
        <f ca="1">VLOOKUP(BD23,'P Gerais'!$D$29:$G$33,4,TRUE)</f>
        <v>0</v>
      </c>
      <c r="BH23" s="364">
        <f t="shared" ca="1" si="18"/>
        <v>0</v>
      </c>
      <c r="BI23" s="364">
        <f t="shared" ca="1" si="19"/>
        <v>0</v>
      </c>
      <c r="BJ23" s="362">
        <f ca="1">'DB Func'!G18</f>
        <v>0</v>
      </c>
      <c r="BK23" s="362">
        <f ca="1">'DB Func'!FW18</f>
        <v>0</v>
      </c>
      <c r="BL23" s="364">
        <f ca="1">D23*'P Gerais'!$D$13</f>
        <v>0</v>
      </c>
      <c r="BM23" s="364">
        <f ca="1">D23*'P Gerais'!$D$14</f>
        <v>0</v>
      </c>
      <c r="BN23" s="364">
        <f ca="1">D23*'P Gerais'!$D$16</f>
        <v>0</v>
      </c>
      <c r="BO23" s="364">
        <f ca="1">D23*'P Gerais'!$D$17</f>
        <v>0</v>
      </c>
      <c r="BP23" s="364">
        <f ca="1">D23*'P Gerais'!$D$18</f>
        <v>0</v>
      </c>
      <c r="BQ23" s="385">
        <f ca="1">VLOOKUP(D23,'P Gerais'!$D$22:$G$24,3,TRUE)</f>
        <v>0.08</v>
      </c>
      <c r="BR23" s="385">
        <f ca="1">VLOOKUP(D23,'P Gerais'!$D$29:$G$33,3,TRUE)</f>
        <v>0</v>
      </c>
      <c r="BS23" s="385">
        <f ca="1">'DB Func'!BN18</f>
        <v>0</v>
      </c>
      <c r="BT23" s="385">
        <f ca="1">'DB Func'!BO18</f>
        <v>0</v>
      </c>
      <c r="BU23" s="385">
        <f ca="1">'DB Func'!FX18</f>
        <v>0</v>
      </c>
      <c r="BV23" s="364">
        <f t="shared" ca="1" si="20"/>
        <v>-0.08</v>
      </c>
      <c r="BW23" s="364">
        <f ca="1">BV23-'DB Func'!GC18</f>
        <v>-0.08</v>
      </c>
      <c r="BX23" s="362">
        <f ca="1">IFERROR(VLOOKUP(BW23,'P Gerais'!$D$29:$G$33,3,TRUE)*BW23,0)</f>
        <v>0</v>
      </c>
      <c r="BY23" s="364">
        <f ca="1">IFERROR(BX23-VLOOKUP(BW23,'P Gerais'!$D$29:$H$33,4,TRUE),0)</f>
        <v>0</v>
      </c>
      <c r="BZ23" s="364">
        <f ca="1">D23*'DB Func'!GD18</f>
        <v>0</v>
      </c>
      <c r="CB23" s="364">
        <f t="shared" ca="1" si="21"/>
        <v>0</v>
      </c>
      <c r="CC23" s="364">
        <f t="shared" si="22"/>
        <v>0</v>
      </c>
      <c r="CD23" s="364">
        <f t="shared" si="23"/>
        <v>0</v>
      </c>
      <c r="CF23" s="362" t="str">
        <f t="shared" ca="1" si="24"/>
        <v>não</v>
      </c>
      <c r="CG23" s="362">
        <f ca="1">IF($CH$8=1,DAY('DB Func'!C18),0)</f>
        <v>0</v>
      </c>
      <c r="CH23" s="362">
        <f ca="1">IF(CI23=0,0,MONTH('DB Func'!C18))</f>
        <v>0</v>
      </c>
      <c r="CI23" s="362">
        <f ca="1">IF('P Gerais'!D21=YEAR('DB Func'!C18),YEAR('DB Func'!C18),0)</f>
        <v>0</v>
      </c>
      <c r="CJ23" s="371">
        <v>46</v>
      </c>
      <c r="CK23" s="363"/>
      <c r="CL23" s="362" t="str">
        <f>IF(ISERROR(HLOOKUP(CL21,$DR$7:$DX23,$DY23,FALSE)),"N",HLOOKUP(CL21,$DR$7:$DX23,$DY23,FALSE))</f>
        <v>N</v>
      </c>
      <c r="CM23" s="362" t="str">
        <f>IF(ISERROR(HLOOKUP(CM21,$DR$7:$DX23,$DY23,FALSE)),"N",HLOOKUP(CM21,$DR$7:$DX23,$DY23,FALSE))</f>
        <v>N</v>
      </c>
      <c r="CN23" s="362" t="str">
        <f>IF(ISERROR(HLOOKUP(CN21,$DR$7:$DX23,$DY23,FALSE)),"N",HLOOKUP(CN21,$DR$7:$DX23,$DY23,FALSE))</f>
        <v>N</v>
      </c>
      <c r="CO23" s="362" t="str">
        <f>IF(ISERROR(HLOOKUP(CO21,$DR$7:$DX23,$DY23,FALSE)),"N",HLOOKUP(CO21,$DR$7:$DX23,$DY23,FALSE))</f>
        <v>N</v>
      </c>
      <c r="CP23" s="362" t="str">
        <f>IF(ISERROR(HLOOKUP(CP21,$DR$7:$DX23,$DY23,FALSE)),"N",HLOOKUP(CP21,$DR$7:$DX23,$DY23,FALSE))</f>
        <v>N</v>
      </c>
      <c r="CQ23" s="362" t="str">
        <f>IF(ISERROR(HLOOKUP(CQ21,$DR$7:$DX23,$DY23,FALSE)),"N",HLOOKUP(CQ21,$DR$7:$DX23,$DY23,FALSE))</f>
        <v>N</v>
      </c>
      <c r="CR23" s="362" t="str">
        <f>IF(ISERROR(HLOOKUP(CR21,$DR$7:$DX23,$DY23,FALSE)),"N",HLOOKUP(CR21,$DR$7:$DX23,$DY23,FALSE))</f>
        <v>N</v>
      </c>
      <c r="CS23" s="362" t="str">
        <f>IF(ISERROR(HLOOKUP(CS21,$DR$7:$DX23,$DY23,FALSE)),"N",HLOOKUP(CS21,$DR$7:$DX23,$DY23,FALSE))</f>
        <v>N</v>
      </c>
      <c r="CT23" s="362" t="str">
        <f>IF(ISERROR(HLOOKUP(CT21,$DR$7:$DX23,$DY23,FALSE)),"N",HLOOKUP(CT21,$DR$7:$DX23,$DY23,FALSE))</f>
        <v>N</v>
      </c>
      <c r="CU23" s="362" t="str">
        <f>IF(ISERROR(HLOOKUP(CU21,$DR$7:$DX23,$DY23,FALSE)),"N",HLOOKUP(CU21,$DR$7:$DX23,$DY23,FALSE))</f>
        <v>N</v>
      </c>
      <c r="CV23" s="362" t="str">
        <f>IF(ISERROR(HLOOKUP(CV21,$DR$7:$DX23,$DY23,FALSE)),"N",HLOOKUP(CV21,$DR$7:$DX23,$DY23,FALSE))</f>
        <v>N</v>
      </c>
      <c r="CW23" s="362" t="str">
        <f>IF(ISERROR(HLOOKUP(CW21,$DR$7:$DX23,$DY23,FALSE)),"N",HLOOKUP(CW21,$DR$7:$DX23,$DY23,FALSE))</f>
        <v>N</v>
      </c>
      <c r="CX23" s="362" t="str">
        <f>IF(ISERROR(HLOOKUP(CX21,$DR$7:$DX23,$DY23,FALSE)),"N",HLOOKUP(CX21,$DR$7:$DX23,$DY23,FALSE))</f>
        <v>N</v>
      </c>
      <c r="CY23" s="362" t="str">
        <f>IF(ISERROR(HLOOKUP(CY21,$DR$7:$DX23,$DY23,FALSE)),"N",HLOOKUP(CY21,$DR$7:$DX23,$DY23,FALSE))</f>
        <v>N</v>
      </c>
      <c r="CZ23" s="362" t="str">
        <f>IF(ISERROR(HLOOKUP(CZ21,$DR$7:$DX23,$DY23,FALSE)),"N",HLOOKUP(CZ21,$DR$7:$DX23,$DY23,FALSE))</f>
        <v>N</v>
      </c>
      <c r="DA23" s="362" t="str">
        <f>IF(ISERROR(HLOOKUP(DA21,$DR$7:$DX23,$DY23,FALSE)),"N",HLOOKUP(DA21,$DR$7:$DX23,$DY23,FALSE))</f>
        <v>N</v>
      </c>
      <c r="DB23" s="362" t="str">
        <f>IF(ISERROR(HLOOKUP(DB21,$DR$7:$DX23,$DY23,FALSE)),"N",HLOOKUP(DB21,$DR$7:$DX23,$DY23,FALSE))</f>
        <v>N</v>
      </c>
      <c r="DC23" s="362" t="str">
        <f>IF(ISERROR(HLOOKUP(DC21,$DR$7:$DX23,$DY23,FALSE)),"N",HLOOKUP(DC21,$DR$7:$DX23,$DY23,FALSE))</f>
        <v>N</v>
      </c>
      <c r="DD23" s="362" t="str">
        <f>IF(ISERROR(HLOOKUP(DD21,$DR$7:$DX23,$DY23,FALSE)),"N",HLOOKUP(DD21,$DR$7:$DX23,$DY23,FALSE))</f>
        <v>N</v>
      </c>
      <c r="DE23" s="362" t="str">
        <f>IF(ISERROR(HLOOKUP(DE21,$DR$7:$DX23,$DY23,FALSE)),"N",HLOOKUP(DE21,$DR$7:$DX23,$DY23,FALSE))</f>
        <v>N</v>
      </c>
      <c r="DF23" s="362" t="str">
        <f>IF(ISERROR(HLOOKUP(DF21,$DR$7:$DX23,$DY23,FALSE)),"N",HLOOKUP(DF21,$DR$7:$DX23,$DY23,FALSE))</f>
        <v>N</v>
      </c>
      <c r="DG23" s="362" t="str">
        <f>IF(ISERROR(HLOOKUP(DG21,$DR$7:$DX23,$DY23,FALSE)),"N",HLOOKUP(DG21,$DR$7:$DX23,$DY23,FALSE))</f>
        <v>N</v>
      </c>
      <c r="DH23" s="362" t="str">
        <f>IF(ISERROR(HLOOKUP(DH21,$DR$7:$DX23,$DY23,FALSE)),"N",HLOOKUP(DH21,$DR$7:$DX23,$DY23,FALSE))</f>
        <v>N</v>
      </c>
      <c r="DI23" s="362" t="str">
        <f>IF(ISERROR(HLOOKUP(DI21,$DR$7:$DX23,$DY23,FALSE)),"N",HLOOKUP(DI21,$DR$7:$DX23,$DY23,FALSE))</f>
        <v>N</v>
      </c>
      <c r="DJ23" s="362" t="str">
        <f>IF(ISERROR(HLOOKUP(DJ21,$DR$7:$DX23,$DY23,FALSE)),"N",HLOOKUP(DJ21,$DR$7:$DX23,$DY23,FALSE))</f>
        <v>N</v>
      </c>
      <c r="DK23" s="362" t="str">
        <f>IF(ISERROR(HLOOKUP(DK21,$DR$7:$DX23,$DY23,FALSE)),"N",HLOOKUP(DK21,$DR$7:$DX23,$DY23,FALSE))</f>
        <v>N</v>
      </c>
      <c r="DL23" s="362" t="str">
        <f>IF(ISERROR(HLOOKUP(DL21,$DR$7:$DX23,$DY23,FALSE)),"N",HLOOKUP(DL21,$DR$7:$DX23,$DY23,FALSE))</f>
        <v>N</v>
      </c>
      <c r="DM23" s="362" t="str">
        <f>IF(ISERROR(HLOOKUP(DM21,$DR$7:$DX23,$DY23,FALSE)),"N",HLOOKUP(DM21,$DR$7:$DX23,$DY23,FALSE))</f>
        <v>N</v>
      </c>
      <c r="DN23" s="362" t="str">
        <f>IF(ISERROR(HLOOKUP(DN21,$DR$7:$DX23,$DY23,FALSE)),"N",HLOOKUP(DN21,$DR$7:$DX23,$DY23,FALSE))</f>
        <v>N</v>
      </c>
      <c r="DO23" s="362" t="str">
        <f>IF(ISERROR(HLOOKUP(DO21,$DR$7:$DX23,$DY23,FALSE)),"N",HLOOKUP(DO21,$DR$7:$DX23,$DY23,FALSE))</f>
        <v>N</v>
      </c>
      <c r="DP23" s="362">
        <f t="shared" si="25"/>
        <v>0</v>
      </c>
      <c r="DQ23" s="362">
        <f t="shared" si="26"/>
        <v>30</v>
      </c>
      <c r="DR23" s="362" t="str">
        <f>IF('DB Func'!M18&gt;0,"S","N")</f>
        <v>N</v>
      </c>
      <c r="DS23" s="362" t="str">
        <f>IF('DB Func'!R18&gt;0,"S","N")</f>
        <v>N</v>
      </c>
      <c r="DT23" s="362" t="str">
        <f>IF('DB Func'!W18&gt;0,"S","N")</f>
        <v>N</v>
      </c>
      <c r="DU23" s="362" t="str">
        <f>IF('DB Func'!AB18&gt;0,"S","N")</f>
        <v>N</v>
      </c>
      <c r="DV23" s="362" t="str">
        <f>IF('DB Func'!AG18&gt;0,"S","N")</f>
        <v>N</v>
      </c>
      <c r="DW23" s="362" t="str">
        <f>IF('DB Func'!AL18&gt;0,"S","N")</f>
        <v>N</v>
      </c>
      <c r="DX23" s="362" t="str">
        <f>IF('DB Func'!AQ18&gt;0,"S","N")</f>
        <v>N</v>
      </c>
      <c r="DY23" s="362">
        <v>17</v>
      </c>
      <c r="DZ23" s="369">
        <f ca="1">'DB Func'!C18</f>
        <v>0</v>
      </c>
      <c r="EA23" s="362" t="str">
        <f t="shared" ca="1" si="27"/>
        <v>s</v>
      </c>
      <c r="EB23" s="362" t="str">
        <f t="shared" ca="1" si="27"/>
        <v>s</v>
      </c>
      <c r="EC23" s="362" t="str">
        <f t="shared" ca="1" si="27"/>
        <v>s</v>
      </c>
      <c r="ED23" s="362" t="str">
        <f t="shared" ca="1" si="27"/>
        <v>s</v>
      </c>
      <c r="EE23" s="362" t="str">
        <f t="shared" ca="1" si="27"/>
        <v>s</v>
      </c>
      <c r="EF23" s="362" t="str">
        <f t="shared" ca="1" si="27"/>
        <v>s</v>
      </c>
      <c r="EG23" s="362" t="str">
        <f t="shared" ca="1" si="27"/>
        <v>s</v>
      </c>
      <c r="EH23" s="362" t="str">
        <f t="shared" ca="1" si="27"/>
        <v>s</v>
      </c>
      <c r="EI23" s="362" t="str">
        <f t="shared" ca="1" si="27"/>
        <v>s</v>
      </c>
      <c r="EJ23" s="362" t="str">
        <f t="shared" ca="1" si="27"/>
        <v>s</v>
      </c>
      <c r="EK23" s="362" t="str">
        <f t="shared" ca="1" si="27"/>
        <v>s</v>
      </c>
      <c r="EL23" s="362" t="str">
        <f t="shared" ca="1" si="27"/>
        <v>s</v>
      </c>
      <c r="EM23" s="362" t="str">
        <f t="shared" ca="1" si="27"/>
        <v>s</v>
      </c>
      <c r="EN23" s="362" t="str">
        <f t="shared" ca="1" si="27"/>
        <v>s</v>
      </c>
      <c r="EO23" s="362" t="str">
        <f t="shared" ca="1" si="27"/>
        <v>s</v>
      </c>
      <c r="EP23" s="362" t="str">
        <f t="shared" ca="1" si="27"/>
        <v>s</v>
      </c>
      <c r="EQ23" s="362" t="str">
        <f t="shared" ca="1" si="28"/>
        <v>s</v>
      </c>
      <c r="ER23" s="362" t="str">
        <f t="shared" ca="1" si="28"/>
        <v>s</v>
      </c>
      <c r="ES23" s="362" t="str">
        <f t="shared" ca="1" si="28"/>
        <v>s</v>
      </c>
      <c r="ET23" s="362" t="str">
        <f t="shared" ca="1" si="28"/>
        <v>s</v>
      </c>
      <c r="EU23" s="362" t="str">
        <f t="shared" ca="1" si="28"/>
        <v>s</v>
      </c>
      <c r="EV23" s="362" t="str">
        <f t="shared" ca="1" si="28"/>
        <v>s</v>
      </c>
      <c r="EW23" s="362" t="str">
        <f t="shared" ca="1" si="28"/>
        <v>s</v>
      </c>
      <c r="EX23" s="362" t="str">
        <f t="shared" ca="1" si="28"/>
        <v>s</v>
      </c>
      <c r="EY23" s="362" t="str">
        <f t="shared" ca="1" si="28"/>
        <v>s</v>
      </c>
      <c r="EZ23" s="362" t="str">
        <f t="shared" ca="1" si="29"/>
        <v>s</v>
      </c>
      <c r="FA23" s="362" t="str">
        <f t="shared" ca="1" si="29"/>
        <v>s</v>
      </c>
      <c r="FB23" s="362" t="str">
        <f t="shared" ca="1" si="29"/>
        <v>s</v>
      </c>
      <c r="FC23" s="362" t="str">
        <f t="shared" ca="1" si="29"/>
        <v>s</v>
      </c>
      <c r="FD23" s="362" t="str">
        <f t="shared" ca="1" si="29"/>
        <v>s</v>
      </c>
      <c r="FE23" s="362">
        <f t="shared" ca="1" si="30"/>
        <v>30</v>
      </c>
      <c r="FF23" s="362">
        <f t="shared" ca="1" si="31"/>
        <v>0</v>
      </c>
      <c r="FG23" s="362" t="str">
        <f ca="1">IF(AND(YEAR(DZ23)='P Gerais'!D21,MONTH(Lanc!EA23)=6,DAY(Lanc!EA23)&gt;1),"S","N")</f>
        <v>N</v>
      </c>
      <c r="FH23" s="364">
        <f t="shared" ca="1" si="32"/>
        <v>0</v>
      </c>
      <c r="FI23" s="364">
        <f t="shared" si="33"/>
        <v>0</v>
      </c>
      <c r="FJ23" s="387">
        <f t="shared" ca="1" si="34"/>
        <v>0</v>
      </c>
      <c r="FP23" s="363">
        <f ca="1">((FH23-FJ23-FI23+AZ23+AQ23+SUM(Z23:AA23)+SUM(AW23:AX23)+AK23)*IF('DB Func'!GG18="ok",'DB Func'!GD18,0))</f>
        <v>0</v>
      </c>
      <c r="FR23" s="389">
        <f t="shared" ca="1" si="35"/>
        <v>0</v>
      </c>
      <c r="GV23" s="49"/>
      <c r="GW23" s="49"/>
      <c r="GX23" s="49"/>
      <c r="GY23" s="49"/>
      <c r="GZ23" s="49"/>
      <c r="HA23" s="49"/>
      <c r="HB23" s="49"/>
      <c r="HC23" s="49"/>
    </row>
    <row r="24" spans="3:211" ht="30" customHeight="1" thickTop="1" thickBot="1">
      <c r="C24" s="390" t="str">
        <f ca="1">IF('DB Func'!B19="Funcionário 17","",'DB Func'!B19)</f>
        <v/>
      </c>
      <c r="D24" s="391">
        <f ca="1">'DB Func'!CI19</f>
        <v>0</v>
      </c>
      <c r="E24" s="382" t="str">
        <f ca="1">IF(C24="","-",IF(OR(terceiro!E24="jUN",terceiro!F24="jUN"),"Sim","Não"))</f>
        <v>-</v>
      </c>
      <c r="F24" s="383" t="str">
        <f ca="1">IF(C24="","-",IF(OR(Ferias!E24="jUN",Ferias!F24="jUN"),"Sim","Não"))</f>
        <v>-</v>
      </c>
      <c r="G24" s="383">
        <f ca="1">IF(C24="",0,IF(F24="Sim",IF(Ferias!E24="JUN",Ferias!I24,Ferias!J24),0))</f>
        <v>0</v>
      </c>
      <c r="H24" s="185"/>
      <c r="I24" s="185"/>
      <c r="J24" s="398">
        <f t="shared" ca="1" si="8"/>
        <v>0</v>
      </c>
      <c r="K24" s="152"/>
      <c r="L24" s="151"/>
      <c r="M24" s="189"/>
      <c r="N24" s="153"/>
      <c r="O24" s="48"/>
      <c r="P24" s="48"/>
      <c r="Q24" s="48"/>
      <c r="R24" s="49"/>
      <c r="S24" s="49"/>
      <c r="T24" s="49"/>
      <c r="U24" s="49"/>
      <c r="V24" s="49"/>
      <c r="W24" s="49"/>
      <c r="X24" s="49"/>
      <c r="Y24" s="49"/>
      <c r="Z24" s="49"/>
      <c r="AA24" s="49"/>
      <c r="AB24" s="48"/>
      <c r="AC24" s="48"/>
      <c r="AD24" s="49"/>
      <c r="AE24" s="49"/>
      <c r="AF24" s="314"/>
      <c r="AH24" s="400">
        <f ca="1">IF(AND('DB Func'!GE19="Maio",'DB Func'!BQ19="2 Parcelas"),(('auxiliar 13 sal'!H20/12*'DB Func'!GF19+AVERAGE('auxiliar 13 sal'!Q20:AB20)+AVERAGE('auxiliar 13 sal'!AE20:AP20)+'auxiliar 13 sal'!H20*'DB Func'!BN19+'auxiliar 13 sal'!H20*'DB Func'!BO19)/2),IF('DB Func'!GE19="Junho",IF('DB Func'!BQ19="Parcela Única",('auxiliar 13 sal'!H20/12*'DB Func'!GF19)+AVERAGE('auxiliar 13 sal'!Q20:AB20)+AVERAGE('auxiliar 13 sal'!AE20:AP20)+('auxiliar 13 sal'!H20*'DB Func'!BN19)+('auxiliar 13 sal'!H20*'DB Func'!BO19),IF('DB Func'!BQ19="2 Parcelas",(('auxiliar 13 sal'!H20/12*'DB Func'!GF19+AVERAGE('auxiliar 13 sal'!Q20:AB20)+AVERAGE('auxiliar 13 sal'!AE20:AP20)+'auxiliar 13 sal'!H20*'DB Func'!BN19+'auxiliar 13 sal'!H20*'DB Func'!BO19)/2))),0))</f>
        <v>0</v>
      </c>
      <c r="AK24" s="364">
        <f t="shared" ca="1" si="9"/>
        <v>0</v>
      </c>
      <c r="AL24" s="364">
        <f t="shared" ca="1" si="10"/>
        <v>0</v>
      </c>
      <c r="AM24" s="364">
        <f t="shared" ca="1" si="11"/>
        <v>0</v>
      </c>
      <c r="AN24" s="364">
        <f t="shared" ca="1" si="12"/>
        <v>0</v>
      </c>
      <c r="AO24" s="364">
        <f t="shared" ca="1" si="13"/>
        <v>0</v>
      </c>
      <c r="AP24" s="364">
        <f t="shared" ca="1" si="14"/>
        <v>0</v>
      </c>
      <c r="AQ24" s="364">
        <f t="shared" ca="1" si="15"/>
        <v>0</v>
      </c>
      <c r="AR24" s="364">
        <f>IF(OR(M24="",M24=0),0,((FH24/220)*('Ho Ex'!$C$8+$AS$6))*M24)</f>
        <v>0</v>
      </c>
      <c r="AS24" s="364">
        <f>IF(OR(N24="",N24=0),0,((FH24/220*('DB Func'!GD19+Lanc!$AS$6))*('Ho Ex'!$I$8+$AS$6))*(N24/52.5*60))</f>
        <v>0</v>
      </c>
      <c r="AT24" s="364">
        <f>IF(OR(M24="",M24=0),0,((FH24/220)*('Ho Ex'!$J$8+$AS$6))*O24)</f>
        <v>0</v>
      </c>
      <c r="AU24" s="364">
        <f>IF(OR(M24="",M24=0),0,((FH24/220)*('Ho Ex'!I30+$AS$6))*P24)</f>
        <v>0</v>
      </c>
      <c r="AV24" s="364">
        <f>IF(OR(M24="",M24=0),0,((FH24/220)*('Ho Ex'!C30+$AS$6))*Q24)</f>
        <v>0</v>
      </c>
      <c r="AW24" s="364">
        <f ca="1">FH24*'DB Func'!BN19</f>
        <v>0</v>
      </c>
      <c r="AX24" s="364">
        <f ca="1">FH24*'DB Func'!BO19</f>
        <v>0</v>
      </c>
      <c r="AY24" s="364">
        <f ca="1">IF(FJ24=0,0,VLOOKUP(FJ24,'P Gerais'!$D$39:$G$41,3,TRUE)*Func17!$F$68)</f>
        <v>0</v>
      </c>
      <c r="AZ24" s="364">
        <f t="shared" si="16"/>
        <v>0</v>
      </c>
      <c r="BA24" s="364">
        <f ca="1">((FH24-FJ24-FI24+AZ24+AQ24+SUM(Z24:AA24)+SUM(AW24:AX24)+AK24)*IF('DB Func'!GG19="ok",'DB Func'!GD19,0))+(FH24-FJ24-FI24+AZ24+AQ24+SUM(Z24:AA24)+SUM(AW24:AX24))+AK24</f>
        <v>0</v>
      </c>
      <c r="BB24" s="385">
        <f ca="1">VLOOKUP(BA24,'P Gerais'!$D$22:$G$25,3,TRUE)</f>
        <v>0.08</v>
      </c>
      <c r="BC24" s="364">
        <f ca="1">IF(BA24&lt;'P Gerais'!$D$25,BA24*BB24,Lanc!BB24)</f>
        <v>0</v>
      </c>
      <c r="BD24" s="364">
        <f ca="1">BA24-BC24-('DB Func'!GB19*'P Gerais'!$D$35)</f>
        <v>0</v>
      </c>
      <c r="BE24" s="386">
        <f ca="1">VLOOKUP(BD24,'P Gerais'!$D$29:$F$33,3,TRUE)</f>
        <v>0</v>
      </c>
      <c r="BF24" s="364">
        <f t="shared" ca="1" si="17"/>
        <v>0</v>
      </c>
      <c r="BG24" s="364">
        <f ca="1">VLOOKUP(BD24,'P Gerais'!$D$29:$G$33,4,TRUE)</f>
        <v>0</v>
      </c>
      <c r="BH24" s="364">
        <f t="shared" ca="1" si="18"/>
        <v>0</v>
      </c>
      <c r="BI24" s="364">
        <f t="shared" ca="1" si="19"/>
        <v>0</v>
      </c>
      <c r="BJ24" s="362">
        <f ca="1">'DB Func'!G19</f>
        <v>0</v>
      </c>
      <c r="BK24" s="362">
        <f ca="1">'DB Func'!FW19</f>
        <v>0</v>
      </c>
      <c r="BL24" s="364">
        <f ca="1">D24*'P Gerais'!$D$13</f>
        <v>0</v>
      </c>
      <c r="BM24" s="364">
        <f ca="1">D24*'P Gerais'!$D$14</f>
        <v>0</v>
      </c>
      <c r="BN24" s="364">
        <f ca="1">D24*'P Gerais'!$D$16</f>
        <v>0</v>
      </c>
      <c r="BO24" s="364">
        <f ca="1">D24*'P Gerais'!$D$17</f>
        <v>0</v>
      </c>
      <c r="BP24" s="364">
        <f ca="1">D24*'P Gerais'!$D$18</f>
        <v>0</v>
      </c>
      <c r="BQ24" s="385">
        <f ca="1">VLOOKUP(D24,'P Gerais'!$D$22:$G$24,3,TRUE)</f>
        <v>0.08</v>
      </c>
      <c r="BR24" s="385">
        <f ca="1">VLOOKUP(D24,'P Gerais'!$D$29:$G$33,3,TRUE)</f>
        <v>0</v>
      </c>
      <c r="BS24" s="385">
        <f ca="1">'DB Func'!BN19</f>
        <v>0</v>
      </c>
      <c r="BT24" s="385">
        <f ca="1">'DB Func'!BO19</f>
        <v>0</v>
      </c>
      <c r="BU24" s="385">
        <f ca="1">'DB Func'!FX19</f>
        <v>0</v>
      </c>
      <c r="BV24" s="364">
        <f t="shared" ca="1" si="20"/>
        <v>-0.08</v>
      </c>
      <c r="BW24" s="364">
        <f ca="1">BV24-'DB Func'!GC19</f>
        <v>-0.08</v>
      </c>
      <c r="BX24" s="362">
        <f ca="1">IFERROR(VLOOKUP(BW24,'P Gerais'!$D$29:$G$33,3,TRUE)*BW24,0)</f>
        <v>0</v>
      </c>
      <c r="BY24" s="364">
        <f ca="1">IFERROR(BX24-VLOOKUP(BW24,'P Gerais'!$D$29:$H$33,4,TRUE),0)</f>
        <v>0</v>
      </c>
      <c r="BZ24" s="364">
        <f ca="1">D24*'DB Func'!GD19</f>
        <v>0</v>
      </c>
      <c r="CB24" s="364">
        <f t="shared" ca="1" si="21"/>
        <v>0</v>
      </c>
      <c r="CC24" s="364">
        <f t="shared" si="22"/>
        <v>0</v>
      </c>
      <c r="CD24" s="364">
        <f t="shared" si="23"/>
        <v>0</v>
      </c>
      <c r="CF24" s="362" t="str">
        <f t="shared" ca="1" si="24"/>
        <v>não</v>
      </c>
      <c r="CG24" s="362">
        <f ca="1">IF($CH$8=1,DAY('DB Func'!C19),0)</f>
        <v>0</v>
      </c>
      <c r="CH24" s="362">
        <f ca="1">IF(CI24=0,0,MONTH('DB Func'!C19))</f>
        <v>0</v>
      </c>
      <c r="CI24" s="362">
        <f ca="1">IF('P Gerais'!D22=YEAR('DB Func'!C19),YEAR('DB Func'!C19),0)</f>
        <v>0</v>
      </c>
      <c r="CJ24" s="371">
        <v>47</v>
      </c>
      <c r="CK24" s="363"/>
      <c r="CL24" s="362" t="str">
        <f ca="1">IF(ISERROR(HLOOKUP(CL22,$DR$7:$DX24,$DY24,FALSE)),"N",HLOOKUP(CL22,$DR$7:$DX24,$DY24,FALSE))</f>
        <v>N</v>
      </c>
      <c r="CM24" s="362" t="str">
        <f ca="1">IF(ISERROR(HLOOKUP(CM22,$DR$7:$DX24,$DY24,FALSE)),"N",HLOOKUP(CM22,$DR$7:$DX24,$DY24,FALSE))</f>
        <v>N</v>
      </c>
      <c r="CN24" s="362" t="str">
        <f ca="1">IF(ISERROR(HLOOKUP(CN22,$DR$7:$DX24,$DY24,FALSE)),"N",HLOOKUP(CN22,$DR$7:$DX24,$DY24,FALSE))</f>
        <v>N</v>
      </c>
      <c r="CO24" s="362" t="str">
        <f ca="1">IF(ISERROR(HLOOKUP(CO22,$DR$7:$DX24,$DY24,FALSE)),"N",HLOOKUP(CO22,$DR$7:$DX24,$DY24,FALSE))</f>
        <v>N</v>
      </c>
      <c r="CP24" s="362" t="str">
        <f ca="1">IF(ISERROR(HLOOKUP(CP22,$DR$7:$DX24,$DY24,FALSE)),"N",HLOOKUP(CP22,$DR$7:$DX24,$DY24,FALSE))</f>
        <v>N</v>
      </c>
      <c r="CQ24" s="362" t="str">
        <f>IF(ISERROR(HLOOKUP(CQ22,$DR$7:$DX24,$DY24,FALSE)),"N",HLOOKUP(CQ22,$DR$7:$DX24,$DY24,FALSE))</f>
        <v>N</v>
      </c>
      <c r="CR24" s="362" t="str">
        <f ca="1">IF(ISERROR(HLOOKUP(CR22,$DR$7:$DX24,$DY24,FALSE)),"N",HLOOKUP(CR22,$DR$7:$DX24,$DY24,FALSE))</f>
        <v>N</v>
      </c>
      <c r="CS24" s="362" t="str">
        <f ca="1">IF(ISERROR(HLOOKUP(CS22,$DR$7:$DX24,$DY24,FALSE)),"N",HLOOKUP(CS22,$DR$7:$DX24,$DY24,FALSE))</f>
        <v>N</v>
      </c>
      <c r="CT24" s="362" t="str">
        <f ca="1">IF(ISERROR(HLOOKUP(CT22,$DR$7:$DX24,$DY24,FALSE)),"N",HLOOKUP(CT22,$DR$7:$DX24,$DY24,FALSE))</f>
        <v>N</v>
      </c>
      <c r="CU24" s="362" t="str">
        <f ca="1">IF(ISERROR(HLOOKUP(CU22,$DR$7:$DX24,$DY24,FALSE)),"N",HLOOKUP(CU22,$DR$7:$DX24,$DY24,FALSE))</f>
        <v>N</v>
      </c>
      <c r="CV24" s="362" t="str">
        <f ca="1">IF(ISERROR(HLOOKUP(CV22,$DR$7:$DX24,$DY24,FALSE)),"N",HLOOKUP(CV22,$DR$7:$DX24,$DY24,FALSE))</f>
        <v>N</v>
      </c>
      <c r="CW24" s="362" t="str">
        <f ca="1">IF(ISERROR(HLOOKUP(CW22,$DR$7:$DX24,$DY24,FALSE)),"N",HLOOKUP(CW22,$DR$7:$DX24,$DY24,FALSE))</f>
        <v>N</v>
      </c>
      <c r="CX24" s="362" t="str">
        <f>IF(ISERROR(HLOOKUP(CX22,$DR$7:$DX24,$DY24,FALSE)),"N",HLOOKUP(CX22,$DR$7:$DX24,$DY24,FALSE))</f>
        <v>N</v>
      </c>
      <c r="CY24" s="362" t="str">
        <f ca="1">IF(ISERROR(HLOOKUP(CY22,$DR$7:$DX24,$DY24,FALSE)),"N",HLOOKUP(CY22,$DR$7:$DX24,$DY24,FALSE))</f>
        <v>N</v>
      </c>
      <c r="CZ24" s="362" t="str">
        <f ca="1">IF(ISERROR(HLOOKUP(CZ22,$DR$7:$DX24,$DY24,FALSE)),"N",HLOOKUP(CZ22,$DR$7:$DX24,$DY24,FALSE))</f>
        <v>N</v>
      </c>
      <c r="DA24" s="362" t="str">
        <f ca="1">IF(ISERROR(HLOOKUP(DA22,$DR$7:$DX24,$DY24,FALSE)),"N",HLOOKUP(DA22,$DR$7:$DX24,$DY24,FALSE))</f>
        <v>N</v>
      </c>
      <c r="DB24" s="362" t="str">
        <f ca="1">IF(ISERROR(HLOOKUP(DB22,$DR$7:$DX24,$DY24,FALSE)),"N",HLOOKUP(DB22,$DR$7:$DX24,$DY24,FALSE))</f>
        <v>N</v>
      </c>
      <c r="DC24" s="362" t="str">
        <f ca="1">IF(ISERROR(HLOOKUP(DC22,$DR$7:$DX24,$DY24,FALSE)),"N",HLOOKUP(DC22,$DR$7:$DX24,$DY24,FALSE))</f>
        <v>N</v>
      </c>
      <c r="DD24" s="362" t="str">
        <f ca="1">IF(ISERROR(HLOOKUP(DD22,$DR$7:$DX24,$DY24,FALSE)),"N",HLOOKUP(DD22,$DR$7:$DX24,$DY24,FALSE))</f>
        <v>N</v>
      </c>
      <c r="DE24" s="362" t="str">
        <f>IF(ISERROR(HLOOKUP(DE22,$DR$7:$DX24,$DY24,FALSE)),"N",HLOOKUP(DE22,$DR$7:$DX24,$DY24,FALSE))</f>
        <v>N</v>
      </c>
      <c r="DF24" s="362" t="str">
        <f ca="1">IF(ISERROR(HLOOKUP(DF22,$DR$7:$DX24,$DY24,FALSE)),"N",HLOOKUP(DF22,$DR$7:$DX24,$DY24,FALSE))</f>
        <v>N</v>
      </c>
      <c r="DG24" s="362" t="str">
        <f ca="1">IF(ISERROR(HLOOKUP(DG22,$DR$7:$DX24,$DY24,FALSE)),"N",HLOOKUP(DG22,$DR$7:$DX24,$DY24,FALSE))</f>
        <v>N</v>
      </c>
      <c r="DH24" s="362" t="str">
        <f ca="1">IF(ISERROR(HLOOKUP(DH22,$DR$7:$DX24,$DY24,FALSE)),"N",HLOOKUP(DH22,$DR$7:$DX24,$DY24,FALSE))</f>
        <v>N</v>
      </c>
      <c r="DI24" s="362" t="str">
        <f ca="1">IF(ISERROR(HLOOKUP(DI22,$DR$7:$DX24,$DY24,FALSE)),"N",HLOOKUP(DI22,$DR$7:$DX24,$DY24,FALSE))</f>
        <v>N</v>
      </c>
      <c r="DJ24" s="362" t="str">
        <f ca="1">IF(ISERROR(HLOOKUP(DJ22,$DR$7:$DX24,$DY24,FALSE)),"N",HLOOKUP(DJ22,$DR$7:$DX24,$DY24,FALSE))</f>
        <v>N</v>
      </c>
      <c r="DK24" s="362" t="str">
        <f ca="1">IF(ISERROR(HLOOKUP(DK22,$DR$7:$DX24,$DY24,FALSE)),"N",HLOOKUP(DK22,$DR$7:$DX24,$DY24,FALSE))</f>
        <v>N</v>
      </c>
      <c r="DL24" s="362" t="str">
        <f>IF(ISERROR(HLOOKUP(DL22,$DR$7:$DX24,$DY24,FALSE)),"N",HLOOKUP(DL22,$DR$7:$DX24,$DY24,FALSE))</f>
        <v>N</v>
      </c>
      <c r="DM24" s="362" t="str">
        <f ca="1">IF(ISERROR(HLOOKUP(DM22,$DR$7:$DX24,$DY24,FALSE)),"N",HLOOKUP(DM22,$DR$7:$DX24,$DY24,FALSE))</f>
        <v>N</v>
      </c>
      <c r="DN24" s="362" t="str">
        <f ca="1">IF(ISERROR(HLOOKUP(DN22,$DR$7:$DX24,$DY24,FALSE)),"N",HLOOKUP(DN22,$DR$7:$DX24,$DY24,FALSE))</f>
        <v>N</v>
      </c>
      <c r="DO24" s="362" t="str">
        <f ca="1">IF(ISERROR(HLOOKUP(DO22,$DR$7:$DX24,$DY24,FALSE)),"N",HLOOKUP(DO22,$DR$7:$DX24,$DY24,FALSE))</f>
        <v>N</v>
      </c>
      <c r="DP24" s="362">
        <f t="shared" ca="1" si="25"/>
        <v>0</v>
      </c>
      <c r="DQ24" s="362">
        <f t="shared" ca="1" si="26"/>
        <v>30</v>
      </c>
      <c r="DR24" s="362" t="str">
        <f>IF('DB Func'!M19&gt;0,"S","N")</f>
        <v>N</v>
      </c>
      <c r="DS24" s="362" t="str">
        <f>IF('DB Func'!R19&gt;0,"S","N")</f>
        <v>N</v>
      </c>
      <c r="DT24" s="362" t="str">
        <f>IF('DB Func'!W19&gt;0,"S","N")</f>
        <v>N</v>
      </c>
      <c r="DU24" s="362" t="str">
        <f>IF('DB Func'!AB19&gt;0,"S","N")</f>
        <v>N</v>
      </c>
      <c r="DV24" s="362" t="str">
        <f>IF('DB Func'!AG19&gt;0,"S","N")</f>
        <v>N</v>
      </c>
      <c r="DW24" s="362" t="str">
        <f>IF('DB Func'!AL19&gt;0,"S","N")</f>
        <v>N</v>
      </c>
      <c r="DX24" s="362" t="str">
        <f>IF('DB Func'!AQ19&gt;0,"S","N")</f>
        <v>N</v>
      </c>
      <c r="DY24" s="362">
        <v>18</v>
      </c>
      <c r="DZ24" s="369">
        <f ca="1">'DB Func'!C19</f>
        <v>0</v>
      </c>
      <c r="EA24" s="362" t="str">
        <f t="shared" ca="1" si="27"/>
        <v>s</v>
      </c>
      <c r="EB24" s="362" t="str">
        <f t="shared" ca="1" si="27"/>
        <v>s</v>
      </c>
      <c r="EC24" s="362" t="str">
        <f t="shared" ca="1" si="27"/>
        <v>s</v>
      </c>
      <c r="ED24" s="362" t="str">
        <f t="shared" ca="1" si="27"/>
        <v>s</v>
      </c>
      <c r="EE24" s="362" t="str">
        <f t="shared" ca="1" si="27"/>
        <v>s</v>
      </c>
      <c r="EF24" s="362" t="str">
        <f t="shared" ca="1" si="27"/>
        <v>s</v>
      </c>
      <c r="EG24" s="362" t="str">
        <f t="shared" ca="1" si="27"/>
        <v>s</v>
      </c>
      <c r="EH24" s="362" t="str">
        <f t="shared" ca="1" si="27"/>
        <v>s</v>
      </c>
      <c r="EI24" s="362" t="str">
        <f t="shared" ca="1" si="27"/>
        <v>s</v>
      </c>
      <c r="EJ24" s="362" t="str">
        <f t="shared" ca="1" si="27"/>
        <v>s</v>
      </c>
      <c r="EK24" s="362" t="str">
        <f t="shared" ca="1" si="27"/>
        <v>s</v>
      </c>
      <c r="EL24" s="362" t="str">
        <f t="shared" ca="1" si="27"/>
        <v>s</v>
      </c>
      <c r="EM24" s="362" t="str">
        <f t="shared" ca="1" si="27"/>
        <v>s</v>
      </c>
      <c r="EN24" s="362" t="str">
        <f t="shared" ca="1" si="27"/>
        <v>s</v>
      </c>
      <c r="EO24" s="362" t="str">
        <f t="shared" ca="1" si="27"/>
        <v>s</v>
      </c>
      <c r="EP24" s="362" t="str">
        <f t="shared" ca="1" si="27"/>
        <v>s</v>
      </c>
      <c r="EQ24" s="362" t="str">
        <f t="shared" ca="1" si="28"/>
        <v>s</v>
      </c>
      <c r="ER24" s="362" t="str">
        <f t="shared" ca="1" si="28"/>
        <v>s</v>
      </c>
      <c r="ES24" s="362" t="str">
        <f t="shared" ca="1" si="28"/>
        <v>s</v>
      </c>
      <c r="ET24" s="362" t="str">
        <f t="shared" ca="1" si="28"/>
        <v>s</v>
      </c>
      <c r="EU24" s="362" t="str">
        <f t="shared" ca="1" si="28"/>
        <v>s</v>
      </c>
      <c r="EV24" s="362" t="str">
        <f t="shared" ca="1" si="28"/>
        <v>s</v>
      </c>
      <c r="EW24" s="362" t="str">
        <f t="shared" ca="1" si="28"/>
        <v>s</v>
      </c>
      <c r="EX24" s="362" t="str">
        <f t="shared" ca="1" si="28"/>
        <v>s</v>
      </c>
      <c r="EY24" s="362" t="str">
        <f t="shared" ca="1" si="28"/>
        <v>s</v>
      </c>
      <c r="EZ24" s="362" t="str">
        <f t="shared" ca="1" si="29"/>
        <v>s</v>
      </c>
      <c r="FA24" s="362" t="str">
        <f t="shared" ca="1" si="29"/>
        <v>s</v>
      </c>
      <c r="FB24" s="362" t="str">
        <f t="shared" ca="1" si="29"/>
        <v>s</v>
      </c>
      <c r="FC24" s="362" t="str">
        <f t="shared" ca="1" si="29"/>
        <v>s</v>
      </c>
      <c r="FD24" s="362" t="str">
        <f t="shared" ca="1" si="29"/>
        <v>s</v>
      </c>
      <c r="FE24" s="362">
        <f t="shared" ca="1" si="30"/>
        <v>30</v>
      </c>
      <c r="FF24" s="362">
        <f t="shared" ca="1" si="31"/>
        <v>0</v>
      </c>
      <c r="FG24" s="362" t="str">
        <f ca="1">IF(AND(YEAR(DZ24)='P Gerais'!D22,MONTH(Lanc!EA24)=6,DAY(Lanc!EA24)&gt;1),"S","N")</f>
        <v>N</v>
      </c>
      <c r="FH24" s="364">
        <f t="shared" ca="1" si="32"/>
        <v>0</v>
      </c>
      <c r="FI24" s="364">
        <f t="shared" si="33"/>
        <v>0</v>
      </c>
      <c r="FJ24" s="387">
        <f t="shared" ca="1" si="34"/>
        <v>0</v>
      </c>
      <c r="FP24" s="363">
        <f ca="1">((FH24-FJ24-FI24+AZ24+AQ24+SUM(Z24:AA24)+SUM(AW24:AX24)+AK24)*IF('DB Func'!GG19="ok",'DB Func'!GD19,0))</f>
        <v>0</v>
      </c>
      <c r="FR24" s="389">
        <f t="shared" ca="1" si="35"/>
        <v>0</v>
      </c>
      <c r="GV24" s="49"/>
      <c r="GW24" s="49"/>
      <c r="GX24" s="49"/>
      <c r="GY24" s="49"/>
      <c r="GZ24" s="49"/>
      <c r="HA24" s="49"/>
      <c r="HB24" s="49"/>
      <c r="HC24" s="49"/>
    </row>
    <row r="25" spans="3:211" ht="30" customHeight="1" thickTop="1" thickBot="1">
      <c r="C25" s="390" t="str">
        <f ca="1">IF('DB Func'!B20="Funcionário 18","",'DB Func'!B20)</f>
        <v/>
      </c>
      <c r="D25" s="391">
        <f ca="1">'DB Func'!CI20</f>
        <v>0</v>
      </c>
      <c r="E25" s="382" t="str">
        <f ca="1">IF(C25="","-",IF(OR(terceiro!E25="jUN",terceiro!F25="jUN"),"Sim","Não"))</f>
        <v>-</v>
      </c>
      <c r="F25" s="383" t="str">
        <f ca="1">IF(C25="","-",IF(OR(Ferias!E25="jUN",Ferias!F25="jUN"),"Sim","Não"))</f>
        <v>-</v>
      </c>
      <c r="G25" s="383">
        <f ca="1">IF(C25="",0,IF(F25="Sim",IF(Ferias!E25="JUN",Ferias!I25,Ferias!J25),0))</f>
        <v>0</v>
      </c>
      <c r="H25" s="185"/>
      <c r="I25" s="185"/>
      <c r="J25" s="398">
        <f t="shared" ca="1" si="8"/>
        <v>0</v>
      </c>
      <c r="K25" s="152"/>
      <c r="L25" s="151"/>
      <c r="M25" s="189"/>
      <c r="N25" s="153"/>
      <c r="O25" s="48"/>
      <c r="P25" s="48"/>
      <c r="Q25" s="48"/>
      <c r="R25" s="49"/>
      <c r="S25" s="49"/>
      <c r="T25" s="49"/>
      <c r="U25" s="49"/>
      <c r="V25" s="49"/>
      <c r="W25" s="49"/>
      <c r="X25" s="49"/>
      <c r="Y25" s="49"/>
      <c r="Z25" s="49"/>
      <c r="AA25" s="49"/>
      <c r="AB25" s="48"/>
      <c r="AC25" s="48"/>
      <c r="AD25" s="49"/>
      <c r="AE25" s="49"/>
      <c r="AF25" s="314"/>
      <c r="AH25" s="400">
        <f ca="1">IF(AND('DB Func'!GE20="Maio",'DB Func'!BQ20="2 Parcelas"),(('auxiliar 13 sal'!H21/12*'DB Func'!GF20+AVERAGE('auxiliar 13 sal'!Q21:AB21)+AVERAGE('auxiliar 13 sal'!AE21:AP21)+'auxiliar 13 sal'!H21*'DB Func'!BN20+'auxiliar 13 sal'!H21*'DB Func'!BO20)/2),IF('DB Func'!GE20="Junho",IF('DB Func'!BQ20="Parcela Única",('auxiliar 13 sal'!H21/12*'DB Func'!GF20)+AVERAGE('auxiliar 13 sal'!Q21:AB21)+AVERAGE('auxiliar 13 sal'!AE21:AP21)+('auxiliar 13 sal'!H21*'DB Func'!BN20)+('auxiliar 13 sal'!H21*'DB Func'!BO20),IF('DB Func'!BQ20="2 Parcelas",(('auxiliar 13 sal'!H21/12*'DB Func'!GF20+AVERAGE('auxiliar 13 sal'!Q21:AB21)+AVERAGE('auxiliar 13 sal'!AE21:AP21)+'auxiliar 13 sal'!H21*'DB Func'!BN20+'auxiliar 13 sal'!H21*'DB Func'!BO20)/2))),0))</f>
        <v>0</v>
      </c>
      <c r="AK25" s="364">
        <f t="shared" ca="1" si="9"/>
        <v>0</v>
      </c>
      <c r="AL25" s="364">
        <f t="shared" ca="1" si="10"/>
        <v>0</v>
      </c>
      <c r="AM25" s="364">
        <f t="shared" ca="1" si="11"/>
        <v>0</v>
      </c>
      <c r="AN25" s="364">
        <f t="shared" ca="1" si="12"/>
        <v>0</v>
      </c>
      <c r="AO25" s="364">
        <f t="shared" ca="1" si="13"/>
        <v>0</v>
      </c>
      <c r="AP25" s="364">
        <f t="shared" ca="1" si="14"/>
        <v>0</v>
      </c>
      <c r="AQ25" s="364">
        <f t="shared" ca="1" si="15"/>
        <v>0</v>
      </c>
      <c r="AR25" s="364">
        <f>IF(OR(M25="",M25=0),0,((FH25/220)*('Ho Ex'!$C$8+$AS$6))*M25)</f>
        <v>0</v>
      </c>
      <c r="AS25" s="364">
        <f>IF(OR(N25="",N25=0),0,((FH25/220*('DB Func'!GD20+Lanc!$AS$6))*('Ho Ex'!$I$8+$AS$6))*(N25/52.5*60))</f>
        <v>0</v>
      </c>
      <c r="AT25" s="364">
        <f>IF(OR(M25="",M25=0),0,((FH25/220)*('Ho Ex'!$J$8+$AS$6))*O25)</f>
        <v>0</v>
      </c>
      <c r="AU25" s="364">
        <f>IF(OR(M25="",M25=0),0,((FH25/220)*('Ho Ex'!I31+$AS$6))*P25)</f>
        <v>0</v>
      </c>
      <c r="AV25" s="364">
        <f>IF(OR(M25="",M25=0),0,((FH25/220)*('Ho Ex'!C31+$AS$6))*Q25)</f>
        <v>0</v>
      </c>
      <c r="AW25" s="364">
        <f ca="1">FH25*'DB Func'!BN20</f>
        <v>0</v>
      </c>
      <c r="AX25" s="364">
        <f ca="1">FH25*'DB Func'!BO20</f>
        <v>0</v>
      </c>
      <c r="AY25" s="364">
        <f ca="1">IF(FJ25=0,0,VLOOKUP(FJ25,'P Gerais'!$D$39:$G$41,3,TRUE)*Func18!$F$68)</f>
        <v>0</v>
      </c>
      <c r="AZ25" s="364">
        <f t="shared" si="16"/>
        <v>0</v>
      </c>
      <c r="BA25" s="364">
        <f ca="1">((FH25-FJ25-FI25+AZ25+AQ25+SUM(Z25:AA25)+SUM(AW25:AX25)+AK25)*IF('DB Func'!GG20="ok",'DB Func'!GD20,0))+(FH25-FJ25-FI25+AZ25+AQ25+SUM(Z25:AA25)+SUM(AW25:AX25))+AK25</f>
        <v>0</v>
      </c>
      <c r="BB25" s="385">
        <f ca="1">VLOOKUP(BA25,'P Gerais'!$D$22:$G$25,3,TRUE)</f>
        <v>0.08</v>
      </c>
      <c r="BC25" s="364">
        <f ca="1">IF(BA25&lt;'P Gerais'!$D$25,BA25*BB25,Lanc!BB25)</f>
        <v>0</v>
      </c>
      <c r="BD25" s="364">
        <f ca="1">BA25-BC25-('DB Func'!GB20*'P Gerais'!$D$35)</f>
        <v>0</v>
      </c>
      <c r="BE25" s="386">
        <f ca="1">VLOOKUP(BD25,'P Gerais'!$D$29:$F$33,3,TRUE)</f>
        <v>0</v>
      </c>
      <c r="BF25" s="364">
        <f t="shared" ca="1" si="17"/>
        <v>0</v>
      </c>
      <c r="BG25" s="364">
        <f ca="1">VLOOKUP(BD25,'P Gerais'!$D$29:$G$33,4,TRUE)</f>
        <v>0</v>
      </c>
      <c r="BH25" s="364">
        <f t="shared" ca="1" si="18"/>
        <v>0</v>
      </c>
      <c r="BI25" s="364">
        <f t="shared" ca="1" si="19"/>
        <v>0</v>
      </c>
      <c r="BJ25" s="362">
        <f ca="1">'DB Func'!G20</f>
        <v>0</v>
      </c>
      <c r="BK25" s="362">
        <f ca="1">'DB Func'!FW20</f>
        <v>0</v>
      </c>
      <c r="BL25" s="364">
        <f ca="1">D25*'P Gerais'!$D$13</f>
        <v>0</v>
      </c>
      <c r="BM25" s="364">
        <f ca="1">D25*'P Gerais'!$D$14</f>
        <v>0</v>
      </c>
      <c r="BN25" s="364">
        <f ca="1">D25*'P Gerais'!$D$16</f>
        <v>0</v>
      </c>
      <c r="BO25" s="364">
        <f ca="1">D25*'P Gerais'!$D$17</f>
        <v>0</v>
      </c>
      <c r="BP25" s="364">
        <f ca="1">D25*'P Gerais'!$D$18</f>
        <v>0</v>
      </c>
      <c r="BQ25" s="385">
        <f ca="1">VLOOKUP(D25,'P Gerais'!$D$22:$G$24,3,TRUE)</f>
        <v>0.08</v>
      </c>
      <c r="BR25" s="385">
        <f ca="1">VLOOKUP(D25,'P Gerais'!$D$29:$G$33,3,TRUE)</f>
        <v>0</v>
      </c>
      <c r="BS25" s="385">
        <f ca="1">'DB Func'!BN20</f>
        <v>0</v>
      </c>
      <c r="BT25" s="385">
        <f ca="1">'DB Func'!BO20</f>
        <v>0</v>
      </c>
      <c r="BU25" s="385">
        <f ca="1">'DB Func'!FX20</f>
        <v>0</v>
      </c>
      <c r="BV25" s="364">
        <f t="shared" ca="1" si="20"/>
        <v>-0.08</v>
      </c>
      <c r="BW25" s="364">
        <f ca="1">BV25-'DB Func'!GC20</f>
        <v>-0.08</v>
      </c>
      <c r="BX25" s="362">
        <f ca="1">IFERROR(VLOOKUP(BW25,'P Gerais'!$D$29:$G$33,3,TRUE)*BW25,0)</f>
        <v>0</v>
      </c>
      <c r="BY25" s="364">
        <f ca="1">IFERROR(BX25-VLOOKUP(BW25,'P Gerais'!$D$29:$H$33,4,TRUE),0)</f>
        <v>0</v>
      </c>
      <c r="BZ25" s="364">
        <f ca="1">D25*'DB Func'!GD20</f>
        <v>0</v>
      </c>
      <c r="CB25" s="364">
        <f t="shared" ca="1" si="21"/>
        <v>0</v>
      </c>
      <c r="CC25" s="364">
        <f t="shared" si="22"/>
        <v>0</v>
      </c>
      <c r="CD25" s="364">
        <f t="shared" si="23"/>
        <v>0</v>
      </c>
      <c r="CF25" s="362" t="str">
        <f t="shared" ca="1" si="24"/>
        <v>não</v>
      </c>
      <c r="CG25" s="362">
        <f ca="1">IF($CH$8=1,DAY('DB Func'!C20),0)</f>
        <v>0</v>
      </c>
      <c r="CH25" s="362">
        <f ca="1">IF(CI25=0,0,MONTH('DB Func'!C20))</f>
        <v>0</v>
      </c>
      <c r="CI25" s="362">
        <f ca="1">IF('P Gerais'!D23=YEAR('DB Func'!C20),YEAR('DB Func'!C20),0)</f>
        <v>0</v>
      </c>
      <c r="CJ25" s="371">
        <v>48</v>
      </c>
      <c r="CK25" s="363"/>
      <c r="CL25" s="362" t="str">
        <f>IF(ISERROR(HLOOKUP(CL23,$DR$7:$DX25,$DY25,FALSE)),"N",HLOOKUP(CL23,$DR$7:$DX25,$DY25,FALSE))</f>
        <v>N</v>
      </c>
      <c r="CM25" s="362" t="str">
        <f>IF(ISERROR(HLOOKUP(CM23,$DR$7:$DX25,$DY25,FALSE)),"N",HLOOKUP(CM23,$DR$7:$DX25,$DY25,FALSE))</f>
        <v>N</v>
      </c>
      <c r="CN25" s="362" t="str">
        <f>IF(ISERROR(HLOOKUP(CN23,$DR$7:$DX25,$DY25,FALSE)),"N",HLOOKUP(CN23,$DR$7:$DX25,$DY25,FALSE))</f>
        <v>N</v>
      </c>
      <c r="CO25" s="362" t="str">
        <f>IF(ISERROR(HLOOKUP(CO23,$DR$7:$DX25,$DY25,FALSE)),"N",HLOOKUP(CO23,$DR$7:$DX25,$DY25,FALSE))</f>
        <v>N</v>
      </c>
      <c r="CP25" s="362" t="str">
        <f>IF(ISERROR(HLOOKUP(CP23,$DR$7:$DX25,$DY25,FALSE)),"N",HLOOKUP(CP23,$DR$7:$DX25,$DY25,FALSE))</f>
        <v>N</v>
      </c>
      <c r="CQ25" s="362" t="str">
        <f>IF(ISERROR(HLOOKUP(CQ23,$DR$7:$DX25,$DY25,FALSE)),"N",HLOOKUP(CQ23,$DR$7:$DX25,$DY25,FALSE))</f>
        <v>N</v>
      </c>
      <c r="CR25" s="362" t="str">
        <f>IF(ISERROR(HLOOKUP(CR23,$DR$7:$DX25,$DY25,FALSE)),"N",HLOOKUP(CR23,$DR$7:$DX25,$DY25,FALSE))</f>
        <v>N</v>
      </c>
      <c r="CS25" s="362" t="str">
        <f>IF(ISERROR(HLOOKUP(CS23,$DR$7:$DX25,$DY25,FALSE)),"N",HLOOKUP(CS23,$DR$7:$DX25,$DY25,FALSE))</f>
        <v>N</v>
      </c>
      <c r="CT25" s="362" t="str">
        <f>IF(ISERROR(HLOOKUP(CT23,$DR$7:$DX25,$DY25,FALSE)),"N",HLOOKUP(CT23,$DR$7:$DX25,$DY25,FALSE))</f>
        <v>N</v>
      </c>
      <c r="CU25" s="362" t="str">
        <f>IF(ISERROR(HLOOKUP(CU23,$DR$7:$DX25,$DY25,FALSE)),"N",HLOOKUP(CU23,$DR$7:$DX25,$DY25,FALSE))</f>
        <v>N</v>
      </c>
      <c r="CV25" s="362" t="str">
        <f>IF(ISERROR(HLOOKUP(CV23,$DR$7:$DX25,$DY25,FALSE)),"N",HLOOKUP(CV23,$DR$7:$DX25,$DY25,FALSE))</f>
        <v>N</v>
      </c>
      <c r="CW25" s="362" t="str">
        <f>IF(ISERROR(HLOOKUP(CW23,$DR$7:$DX25,$DY25,FALSE)),"N",HLOOKUP(CW23,$DR$7:$DX25,$DY25,FALSE))</f>
        <v>N</v>
      </c>
      <c r="CX25" s="362" t="str">
        <f>IF(ISERROR(HLOOKUP(CX23,$DR$7:$DX25,$DY25,FALSE)),"N",HLOOKUP(CX23,$DR$7:$DX25,$DY25,FALSE))</f>
        <v>N</v>
      </c>
      <c r="CY25" s="362" t="str">
        <f>IF(ISERROR(HLOOKUP(CY23,$DR$7:$DX25,$DY25,FALSE)),"N",HLOOKUP(CY23,$DR$7:$DX25,$DY25,FALSE))</f>
        <v>N</v>
      </c>
      <c r="CZ25" s="362" t="str">
        <f>IF(ISERROR(HLOOKUP(CZ23,$DR$7:$DX25,$DY25,FALSE)),"N",HLOOKUP(CZ23,$DR$7:$DX25,$DY25,FALSE))</f>
        <v>N</v>
      </c>
      <c r="DA25" s="362" t="str">
        <f>IF(ISERROR(HLOOKUP(DA23,$DR$7:$DX25,$DY25,FALSE)),"N",HLOOKUP(DA23,$DR$7:$DX25,$DY25,FALSE))</f>
        <v>N</v>
      </c>
      <c r="DB25" s="362" t="str">
        <f>IF(ISERROR(HLOOKUP(DB23,$DR$7:$DX25,$DY25,FALSE)),"N",HLOOKUP(DB23,$DR$7:$DX25,$DY25,FALSE))</f>
        <v>N</v>
      </c>
      <c r="DC25" s="362" t="str">
        <f>IF(ISERROR(HLOOKUP(DC23,$DR$7:$DX25,$DY25,FALSE)),"N",HLOOKUP(DC23,$DR$7:$DX25,$DY25,FALSE))</f>
        <v>N</v>
      </c>
      <c r="DD25" s="362" t="str">
        <f>IF(ISERROR(HLOOKUP(DD23,$DR$7:$DX25,$DY25,FALSE)),"N",HLOOKUP(DD23,$DR$7:$DX25,$DY25,FALSE))</f>
        <v>N</v>
      </c>
      <c r="DE25" s="362" t="str">
        <f>IF(ISERROR(HLOOKUP(DE23,$DR$7:$DX25,$DY25,FALSE)),"N",HLOOKUP(DE23,$DR$7:$DX25,$DY25,FALSE))</f>
        <v>N</v>
      </c>
      <c r="DF25" s="362" t="str">
        <f>IF(ISERROR(HLOOKUP(DF23,$DR$7:$DX25,$DY25,FALSE)),"N",HLOOKUP(DF23,$DR$7:$DX25,$DY25,FALSE))</f>
        <v>N</v>
      </c>
      <c r="DG25" s="362" t="str">
        <f>IF(ISERROR(HLOOKUP(DG23,$DR$7:$DX25,$DY25,FALSE)),"N",HLOOKUP(DG23,$DR$7:$DX25,$DY25,FALSE))</f>
        <v>N</v>
      </c>
      <c r="DH25" s="362" t="str">
        <f>IF(ISERROR(HLOOKUP(DH23,$DR$7:$DX25,$DY25,FALSE)),"N",HLOOKUP(DH23,$DR$7:$DX25,$DY25,FALSE))</f>
        <v>N</v>
      </c>
      <c r="DI25" s="362" t="str">
        <f>IF(ISERROR(HLOOKUP(DI23,$DR$7:$DX25,$DY25,FALSE)),"N",HLOOKUP(DI23,$DR$7:$DX25,$DY25,FALSE))</f>
        <v>N</v>
      </c>
      <c r="DJ25" s="362" t="str">
        <f>IF(ISERROR(HLOOKUP(DJ23,$DR$7:$DX25,$DY25,FALSE)),"N",HLOOKUP(DJ23,$DR$7:$DX25,$DY25,FALSE))</f>
        <v>N</v>
      </c>
      <c r="DK25" s="362" t="str">
        <f>IF(ISERROR(HLOOKUP(DK23,$DR$7:$DX25,$DY25,FALSE)),"N",HLOOKUP(DK23,$DR$7:$DX25,$DY25,FALSE))</f>
        <v>N</v>
      </c>
      <c r="DL25" s="362" t="str">
        <f>IF(ISERROR(HLOOKUP(DL23,$DR$7:$DX25,$DY25,FALSE)),"N",HLOOKUP(DL23,$DR$7:$DX25,$DY25,FALSE))</f>
        <v>N</v>
      </c>
      <c r="DM25" s="362" t="str">
        <f>IF(ISERROR(HLOOKUP(DM23,$DR$7:$DX25,$DY25,FALSE)),"N",HLOOKUP(DM23,$DR$7:$DX25,$DY25,FALSE))</f>
        <v>N</v>
      </c>
      <c r="DN25" s="362" t="str">
        <f>IF(ISERROR(HLOOKUP(DN23,$DR$7:$DX25,$DY25,FALSE)),"N",HLOOKUP(DN23,$DR$7:$DX25,$DY25,FALSE))</f>
        <v>N</v>
      </c>
      <c r="DO25" s="362" t="str">
        <f>IF(ISERROR(HLOOKUP(DO23,$DR$7:$DX25,$DY25,FALSE)),"N",HLOOKUP(DO23,$DR$7:$DX25,$DY25,FALSE))</f>
        <v>N</v>
      </c>
      <c r="DP25" s="362">
        <f t="shared" si="25"/>
        <v>0</v>
      </c>
      <c r="DQ25" s="362">
        <f t="shared" si="26"/>
        <v>30</v>
      </c>
      <c r="DR25" s="362" t="str">
        <f>IF('DB Func'!M20&gt;0,"S","N")</f>
        <v>N</v>
      </c>
      <c r="DS25" s="362" t="str">
        <f>IF('DB Func'!R20&gt;0,"S","N")</f>
        <v>N</v>
      </c>
      <c r="DT25" s="362" t="str">
        <f>IF('DB Func'!W20&gt;0,"S","N")</f>
        <v>N</v>
      </c>
      <c r="DU25" s="362" t="str">
        <f>IF('DB Func'!AB20&gt;0,"S","N")</f>
        <v>N</v>
      </c>
      <c r="DV25" s="362" t="str">
        <f>IF('DB Func'!AG20&gt;0,"S","N")</f>
        <v>N</v>
      </c>
      <c r="DW25" s="362" t="str">
        <f>IF('DB Func'!AL20&gt;0,"S","N")</f>
        <v>N</v>
      </c>
      <c r="DX25" s="362" t="str">
        <f>IF('DB Func'!AQ20&gt;0,"S","N")</f>
        <v>N</v>
      </c>
      <c r="DY25" s="362">
        <v>19</v>
      </c>
      <c r="DZ25" s="369">
        <f ca="1">'DB Func'!C20</f>
        <v>0</v>
      </c>
      <c r="EA25" s="362" t="str">
        <f t="shared" ca="1" si="27"/>
        <v>s</v>
      </c>
      <c r="EB25" s="362" t="str">
        <f t="shared" ca="1" si="27"/>
        <v>s</v>
      </c>
      <c r="EC25" s="362" t="str">
        <f t="shared" ca="1" si="27"/>
        <v>s</v>
      </c>
      <c r="ED25" s="362" t="str">
        <f t="shared" ca="1" si="27"/>
        <v>s</v>
      </c>
      <c r="EE25" s="362" t="str">
        <f t="shared" ca="1" si="27"/>
        <v>s</v>
      </c>
      <c r="EF25" s="362" t="str">
        <f t="shared" ca="1" si="27"/>
        <v>s</v>
      </c>
      <c r="EG25" s="362" t="str">
        <f t="shared" ca="1" si="27"/>
        <v>s</v>
      </c>
      <c r="EH25" s="362" t="str">
        <f t="shared" ca="1" si="27"/>
        <v>s</v>
      </c>
      <c r="EI25" s="362" t="str">
        <f t="shared" ca="1" si="27"/>
        <v>s</v>
      </c>
      <c r="EJ25" s="362" t="str">
        <f t="shared" ca="1" si="27"/>
        <v>s</v>
      </c>
      <c r="EK25" s="362" t="str">
        <f t="shared" ca="1" si="27"/>
        <v>s</v>
      </c>
      <c r="EL25" s="362" t="str">
        <f t="shared" ca="1" si="27"/>
        <v>s</v>
      </c>
      <c r="EM25" s="362" t="str">
        <f t="shared" ca="1" si="27"/>
        <v>s</v>
      </c>
      <c r="EN25" s="362" t="str">
        <f t="shared" ca="1" si="27"/>
        <v>s</v>
      </c>
      <c r="EO25" s="362" t="str">
        <f t="shared" ref="EO25:FD37" ca="1" si="36">IF(DAY($DZ25)&gt;EO$7,"n","s")</f>
        <v>s</v>
      </c>
      <c r="EP25" s="362" t="str">
        <f t="shared" ca="1" si="36"/>
        <v>s</v>
      </c>
      <c r="EQ25" s="362" t="str">
        <f t="shared" ca="1" si="36"/>
        <v>s</v>
      </c>
      <c r="ER25" s="362" t="str">
        <f t="shared" ca="1" si="36"/>
        <v>s</v>
      </c>
      <c r="ES25" s="362" t="str">
        <f t="shared" ca="1" si="36"/>
        <v>s</v>
      </c>
      <c r="ET25" s="362" t="str">
        <f t="shared" ca="1" si="36"/>
        <v>s</v>
      </c>
      <c r="EU25" s="362" t="str">
        <f t="shared" ca="1" si="28"/>
        <v>s</v>
      </c>
      <c r="EV25" s="362" t="str">
        <f t="shared" ca="1" si="36"/>
        <v>s</v>
      </c>
      <c r="EW25" s="362" t="str">
        <f t="shared" ca="1" si="36"/>
        <v>s</v>
      </c>
      <c r="EX25" s="362" t="str">
        <f t="shared" ca="1" si="36"/>
        <v>s</v>
      </c>
      <c r="EY25" s="362" t="str">
        <f t="shared" ca="1" si="36"/>
        <v>s</v>
      </c>
      <c r="EZ25" s="362" t="str">
        <f t="shared" ca="1" si="36"/>
        <v>s</v>
      </c>
      <c r="FA25" s="362" t="str">
        <f t="shared" ca="1" si="36"/>
        <v>s</v>
      </c>
      <c r="FB25" s="362" t="str">
        <f t="shared" ca="1" si="36"/>
        <v>s</v>
      </c>
      <c r="FC25" s="362" t="str">
        <f t="shared" ca="1" si="36"/>
        <v>s</v>
      </c>
      <c r="FD25" s="362" t="str">
        <f t="shared" ca="1" si="36"/>
        <v>s</v>
      </c>
      <c r="FE25" s="362">
        <f t="shared" ca="1" si="30"/>
        <v>30</v>
      </c>
      <c r="FF25" s="362">
        <f t="shared" ca="1" si="31"/>
        <v>0</v>
      </c>
      <c r="FG25" s="362" t="str">
        <f ca="1">IF(AND(YEAR(DZ25)='P Gerais'!D23,MONTH(Lanc!EA25)=6,DAY(Lanc!EA25)&gt;1),"S","N")</f>
        <v>N</v>
      </c>
      <c r="FH25" s="364">
        <f t="shared" ca="1" si="32"/>
        <v>0</v>
      </c>
      <c r="FI25" s="364">
        <f t="shared" si="33"/>
        <v>0</v>
      </c>
      <c r="FJ25" s="387">
        <f t="shared" ca="1" si="34"/>
        <v>0</v>
      </c>
      <c r="FP25" s="363">
        <f ca="1">((FH25-FJ25-FI25+AZ25+AQ25+SUM(Z25:AA25)+SUM(AW25:AX25)+AK25)*IF('DB Func'!GG20="ok",'DB Func'!GD20,0))</f>
        <v>0</v>
      </c>
      <c r="FR25" s="389">
        <f t="shared" ca="1" si="35"/>
        <v>0</v>
      </c>
      <c r="GV25" s="49"/>
      <c r="GW25" s="49"/>
      <c r="GX25" s="49"/>
      <c r="GY25" s="49"/>
      <c r="GZ25" s="49"/>
      <c r="HA25" s="49"/>
      <c r="HB25" s="49"/>
      <c r="HC25" s="49"/>
    </row>
    <row r="26" spans="3:211" ht="30" customHeight="1" thickTop="1" thickBot="1">
      <c r="C26" s="390" t="str">
        <f ca="1">IF('DB Func'!B21="Funcionário 19","",'DB Func'!B21)</f>
        <v/>
      </c>
      <c r="D26" s="391">
        <f ca="1">'DB Func'!CI21</f>
        <v>0</v>
      </c>
      <c r="E26" s="382" t="str">
        <f ca="1">IF(C26="","-",IF(OR(terceiro!E26="jUN",terceiro!F26="jUN"),"Sim","Não"))</f>
        <v>-</v>
      </c>
      <c r="F26" s="383" t="str">
        <f ca="1">IF(C26="","-",IF(OR(Ferias!E26="jUN",Ferias!F26="jUN"),"Sim","Não"))</f>
        <v>-</v>
      </c>
      <c r="G26" s="383">
        <f ca="1">IF(C26="",0,IF(F26="Sim",IF(Ferias!E26="JUN",Ferias!I26,Ferias!J26),0))</f>
        <v>0</v>
      </c>
      <c r="H26" s="185"/>
      <c r="I26" s="185"/>
      <c r="J26" s="398">
        <f t="shared" ca="1" si="8"/>
        <v>0</v>
      </c>
      <c r="K26" s="152"/>
      <c r="L26" s="151"/>
      <c r="M26" s="189"/>
      <c r="N26" s="153"/>
      <c r="O26" s="48"/>
      <c r="P26" s="48"/>
      <c r="Q26" s="48"/>
      <c r="R26" s="49"/>
      <c r="S26" s="49"/>
      <c r="T26" s="49"/>
      <c r="U26" s="49"/>
      <c r="V26" s="49"/>
      <c r="W26" s="49"/>
      <c r="X26" s="49"/>
      <c r="Y26" s="49"/>
      <c r="Z26" s="49"/>
      <c r="AA26" s="49"/>
      <c r="AB26" s="48"/>
      <c r="AC26" s="48"/>
      <c r="AD26" s="49"/>
      <c r="AE26" s="49"/>
      <c r="AF26" s="314"/>
      <c r="AH26" s="400">
        <f ca="1">IF(AND('DB Func'!GE21="Maio",'DB Func'!BQ21="2 Parcelas"),(('auxiliar 13 sal'!H22/12*'DB Func'!GF21+AVERAGE('auxiliar 13 sal'!Q22:AB22)+AVERAGE('auxiliar 13 sal'!AE22:AP22)+'auxiliar 13 sal'!H22*'DB Func'!BN21+'auxiliar 13 sal'!H22*'DB Func'!BO21)/2),IF('DB Func'!GE21="Junho",IF('DB Func'!BQ21="Parcela Única",('auxiliar 13 sal'!H22/12*'DB Func'!GF21)+AVERAGE('auxiliar 13 sal'!Q22:AB22)+AVERAGE('auxiliar 13 sal'!AE22:AP22)+('auxiliar 13 sal'!H22*'DB Func'!BN21)+('auxiliar 13 sal'!H22*'DB Func'!BO21),IF('DB Func'!BQ21="2 Parcelas",(('auxiliar 13 sal'!H22/12*'DB Func'!GF21+AVERAGE('auxiliar 13 sal'!Q22:AB22)+AVERAGE('auxiliar 13 sal'!AE22:AP22)+'auxiliar 13 sal'!H22*'DB Func'!BN21+'auxiliar 13 sal'!H22*'DB Func'!BO21)/2))),0))</f>
        <v>0</v>
      </c>
      <c r="AK26" s="364">
        <f t="shared" ca="1" si="9"/>
        <v>0</v>
      </c>
      <c r="AL26" s="364">
        <f t="shared" ca="1" si="10"/>
        <v>0</v>
      </c>
      <c r="AM26" s="364">
        <f t="shared" ca="1" si="11"/>
        <v>0</v>
      </c>
      <c r="AN26" s="364">
        <f t="shared" ca="1" si="12"/>
        <v>0</v>
      </c>
      <c r="AO26" s="364">
        <f t="shared" ca="1" si="13"/>
        <v>0</v>
      </c>
      <c r="AP26" s="364">
        <f t="shared" ca="1" si="14"/>
        <v>0</v>
      </c>
      <c r="AQ26" s="364">
        <f t="shared" ca="1" si="15"/>
        <v>0</v>
      </c>
      <c r="AR26" s="364">
        <f>IF(OR(M26="",M26=0),0,((FH26/220)*('Ho Ex'!$C$8+$AS$6))*M26)</f>
        <v>0</v>
      </c>
      <c r="AS26" s="364">
        <f>IF(OR(N26="",N26=0),0,((FH26/220*('DB Func'!GD21+Lanc!$AS$6))*('Ho Ex'!$I$8+$AS$6))*(N26/52.5*60))</f>
        <v>0</v>
      </c>
      <c r="AT26" s="364">
        <f>IF(OR(M26="",M26=0),0,((FH26/220)*('Ho Ex'!$J$8+$AS$6))*O26)</f>
        <v>0</v>
      </c>
      <c r="AU26" s="364">
        <f>IF(OR(M26="",M26=0),0,((FH26/220)*('Ho Ex'!I32+$AS$6))*P26)</f>
        <v>0</v>
      </c>
      <c r="AV26" s="364">
        <f>IF(OR(M26="",M26=0),0,((FH26/220)*('Ho Ex'!C23+$AS$6))*Q26)</f>
        <v>0</v>
      </c>
      <c r="AW26" s="364">
        <f ca="1">FH26*'DB Func'!BN21</f>
        <v>0</v>
      </c>
      <c r="AX26" s="364">
        <f ca="1">FH26*'DB Func'!BO21</f>
        <v>0</v>
      </c>
      <c r="AY26" s="364">
        <f ca="1">IF(FJ26=0,0,VLOOKUP(FJ26,'P Gerais'!$D$39:$G$41,3,TRUE)*Func19!$F$68)</f>
        <v>0</v>
      </c>
      <c r="AZ26" s="364">
        <f t="shared" si="16"/>
        <v>0</v>
      </c>
      <c r="BA26" s="364">
        <f ca="1">((FH26-FJ26-FI26+AZ26+AQ26+SUM(Z26:AA26)+SUM(AW26:AX26)+AK26)*IF('DB Func'!GG21="ok",'DB Func'!GD21,0))+(FH26-FJ26-FI26+AZ26+AQ26+SUM(Z26:AA26)+SUM(AW26:AX26))+AK26</f>
        <v>0</v>
      </c>
      <c r="BB26" s="385">
        <f ca="1">VLOOKUP(BA26,'P Gerais'!$D$22:$G$25,3,TRUE)</f>
        <v>0.08</v>
      </c>
      <c r="BC26" s="364">
        <f ca="1">IF(BA26&lt;'P Gerais'!$D$25,BA26*BB26,Lanc!BB26)</f>
        <v>0</v>
      </c>
      <c r="BD26" s="364">
        <f ca="1">BA26-BC26-('DB Func'!GB21*'P Gerais'!$D$35)</f>
        <v>0</v>
      </c>
      <c r="BE26" s="386">
        <f ca="1">VLOOKUP(BD26,'P Gerais'!$D$29:$F$33,3,TRUE)</f>
        <v>0</v>
      </c>
      <c r="BF26" s="364">
        <f t="shared" ca="1" si="17"/>
        <v>0</v>
      </c>
      <c r="BG26" s="364">
        <f ca="1">VLOOKUP(BD26,'P Gerais'!$D$29:$G$33,4,TRUE)</f>
        <v>0</v>
      </c>
      <c r="BH26" s="364">
        <f t="shared" ca="1" si="18"/>
        <v>0</v>
      </c>
      <c r="BI26" s="364">
        <f t="shared" ca="1" si="19"/>
        <v>0</v>
      </c>
      <c r="BJ26" s="362">
        <f ca="1">'DB Func'!G21</f>
        <v>0</v>
      </c>
      <c r="BK26" s="362">
        <f ca="1">'DB Func'!FW21</f>
        <v>0</v>
      </c>
      <c r="BL26" s="364">
        <f ca="1">D26*'P Gerais'!$D$13</f>
        <v>0</v>
      </c>
      <c r="BM26" s="364">
        <f ca="1">D26*'P Gerais'!$D$14</f>
        <v>0</v>
      </c>
      <c r="BN26" s="364">
        <f ca="1">D26*'P Gerais'!$D$16</f>
        <v>0</v>
      </c>
      <c r="BO26" s="364">
        <f ca="1">D26*'P Gerais'!$D$17</f>
        <v>0</v>
      </c>
      <c r="BP26" s="364">
        <f ca="1">D26*'P Gerais'!$D$18</f>
        <v>0</v>
      </c>
      <c r="BQ26" s="385">
        <f ca="1">VLOOKUP(D26,'P Gerais'!$D$22:$G$24,3,TRUE)</f>
        <v>0.08</v>
      </c>
      <c r="BR26" s="385">
        <f ca="1">VLOOKUP(D26,'P Gerais'!$D$29:$G$33,3,TRUE)</f>
        <v>0</v>
      </c>
      <c r="BS26" s="385">
        <f ca="1">'DB Func'!BN21</f>
        <v>0</v>
      </c>
      <c r="BT26" s="385">
        <f ca="1">'DB Func'!BO21</f>
        <v>0</v>
      </c>
      <c r="BU26" s="385">
        <f ca="1">'DB Func'!FX21</f>
        <v>0</v>
      </c>
      <c r="BV26" s="364">
        <f t="shared" ca="1" si="20"/>
        <v>-0.08</v>
      </c>
      <c r="BW26" s="364">
        <f ca="1">BV26-'DB Func'!GC21</f>
        <v>-0.08</v>
      </c>
      <c r="BX26" s="362">
        <f ca="1">IFERROR(VLOOKUP(BW26,'P Gerais'!$D$29:$G$33,3,TRUE)*BW26,0)</f>
        <v>0</v>
      </c>
      <c r="BY26" s="364">
        <f ca="1">IFERROR(BX26-VLOOKUP(BW26,'P Gerais'!$D$29:$H$33,4,TRUE),0)</f>
        <v>0</v>
      </c>
      <c r="BZ26" s="364">
        <f ca="1">D26*'DB Func'!GD21</f>
        <v>0</v>
      </c>
      <c r="CB26" s="364">
        <f t="shared" ca="1" si="21"/>
        <v>0</v>
      </c>
      <c r="CC26" s="364">
        <f t="shared" si="22"/>
        <v>0</v>
      </c>
      <c r="CD26" s="364">
        <f t="shared" si="23"/>
        <v>0</v>
      </c>
      <c r="CF26" s="362" t="str">
        <f t="shared" ca="1" si="24"/>
        <v>não</v>
      </c>
      <c r="CG26" s="362">
        <f ca="1">IF($CH$8=1,DAY('DB Func'!C21),0)</f>
        <v>0</v>
      </c>
      <c r="CH26" s="362">
        <f ca="1">IF(CI26=0,0,MONTH('DB Func'!C21))</f>
        <v>0</v>
      </c>
      <c r="CI26" s="362">
        <f ca="1">IF('P Gerais'!D24=YEAR('DB Func'!C21),YEAR('DB Func'!C21),0)</f>
        <v>0</v>
      </c>
      <c r="CJ26" s="371">
        <v>49</v>
      </c>
      <c r="CK26" s="363"/>
      <c r="CL26" s="362" t="str">
        <f ca="1">IF(ISERROR(HLOOKUP(CL24,$DR$7:$DX26,$DY26,FALSE)),"N",HLOOKUP(CL24,$DR$7:$DX26,$DY26,FALSE))</f>
        <v>N</v>
      </c>
      <c r="CM26" s="362" t="str">
        <f ca="1">IF(ISERROR(HLOOKUP(CM24,$DR$7:$DX26,$DY26,FALSE)),"N",HLOOKUP(CM24,$DR$7:$DX26,$DY26,FALSE))</f>
        <v>N</v>
      </c>
      <c r="CN26" s="362" t="str">
        <f ca="1">IF(ISERROR(HLOOKUP(CN24,$DR$7:$DX26,$DY26,FALSE)),"N",HLOOKUP(CN24,$DR$7:$DX26,$DY26,FALSE))</f>
        <v>N</v>
      </c>
      <c r="CO26" s="362" t="str">
        <f ca="1">IF(ISERROR(HLOOKUP(CO24,$DR$7:$DX26,$DY26,FALSE)),"N",HLOOKUP(CO24,$DR$7:$DX26,$DY26,FALSE))</f>
        <v>N</v>
      </c>
      <c r="CP26" s="362" t="str">
        <f ca="1">IF(ISERROR(HLOOKUP(CP24,$DR$7:$DX26,$DY26,FALSE)),"N",HLOOKUP(CP24,$DR$7:$DX26,$DY26,FALSE))</f>
        <v>N</v>
      </c>
      <c r="CQ26" s="362" t="str">
        <f>IF(ISERROR(HLOOKUP(CQ24,$DR$7:$DX26,$DY26,FALSE)),"N",HLOOKUP(CQ24,$DR$7:$DX26,$DY26,FALSE))</f>
        <v>N</v>
      </c>
      <c r="CR26" s="362" t="str">
        <f ca="1">IF(ISERROR(HLOOKUP(CR24,$DR$7:$DX26,$DY26,FALSE)),"N",HLOOKUP(CR24,$DR$7:$DX26,$DY26,FALSE))</f>
        <v>N</v>
      </c>
      <c r="CS26" s="362" t="str">
        <f ca="1">IF(ISERROR(HLOOKUP(CS24,$DR$7:$DX26,$DY26,FALSE)),"N",HLOOKUP(CS24,$DR$7:$DX26,$DY26,FALSE))</f>
        <v>N</v>
      </c>
      <c r="CT26" s="362" t="str">
        <f ca="1">IF(ISERROR(HLOOKUP(CT24,$DR$7:$DX26,$DY26,FALSE)),"N",HLOOKUP(CT24,$DR$7:$DX26,$DY26,FALSE))</f>
        <v>N</v>
      </c>
      <c r="CU26" s="362" t="str">
        <f ca="1">IF(ISERROR(HLOOKUP(CU24,$DR$7:$DX26,$DY26,FALSE)),"N",HLOOKUP(CU24,$DR$7:$DX26,$DY26,FALSE))</f>
        <v>N</v>
      </c>
      <c r="CV26" s="362" t="str">
        <f ca="1">IF(ISERROR(HLOOKUP(CV24,$DR$7:$DX26,$DY26,FALSE)),"N",HLOOKUP(CV24,$DR$7:$DX26,$DY26,FALSE))</f>
        <v>N</v>
      </c>
      <c r="CW26" s="362" t="str">
        <f ca="1">IF(ISERROR(HLOOKUP(CW24,$DR$7:$DX26,$DY26,FALSE)),"N",HLOOKUP(CW24,$DR$7:$DX26,$DY26,FALSE))</f>
        <v>N</v>
      </c>
      <c r="CX26" s="362" t="str">
        <f>IF(ISERROR(HLOOKUP(CX24,$DR$7:$DX26,$DY26,FALSE)),"N",HLOOKUP(CX24,$DR$7:$DX26,$DY26,FALSE))</f>
        <v>N</v>
      </c>
      <c r="CY26" s="362" t="str">
        <f ca="1">IF(ISERROR(HLOOKUP(CY24,$DR$7:$DX26,$DY26,FALSE)),"N",HLOOKUP(CY24,$DR$7:$DX26,$DY26,FALSE))</f>
        <v>N</v>
      </c>
      <c r="CZ26" s="362" t="str">
        <f ca="1">IF(ISERROR(HLOOKUP(CZ24,$DR$7:$DX26,$DY26,FALSE)),"N",HLOOKUP(CZ24,$DR$7:$DX26,$DY26,FALSE))</f>
        <v>N</v>
      </c>
      <c r="DA26" s="362" t="str">
        <f ca="1">IF(ISERROR(HLOOKUP(DA24,$DR$7:$DX26,$DY26,FALSE)),"N",HLOOKUP(DA24,$DR$7:$DX26,$DY26,FALSE))</f>
        <v>N</v>
      </c>
      <c r="DB26" s="362" t="str">
        <f ca="1">IF(ISERROR(HLOOKUP(DB24,$DR$7:$DX26,$DY26,FALSE)),"N",HLOOKUP(DB24,$DR$7:$DX26,$DY26,FALSE))</f>
        <v>N</v>
      </c>
      <c r="DC26" s="362" t="str">
        <f ca="1">IF(ISERROR(HLOOKUP(DC24,$DR$7:$DX26,$DY26,FALSE)),"N",HLOOKUP(DC24,$DR$7:$DX26,$DY26,FALSE))</f>
        <v>N</v>
      </c>
      <c r="DD26" s="362" t="str">
        <f ca="1">IF(ISERROR(HLOOKUP(DD24,$DR$7:$DX26,$DY26,FALSE)),"N",HLOOKUP(DD24,$DR$7:$DX26,$DY26,FALSE))</f>
        <v>N</v>
      </c>
      <c r="DE26" s="362" t="str">
        <f>IF(ISERROR(HLOOKUP(DE24,$DR$7:$DX26,$DY26,FALSE)),"N",HLOOKUP(DE24,$DR$7:$DX26,$DY26,FALSE))</f>
        <v>N</v>
      </c>
      <c r="DF26" s="362" t="str">
        <f ca="1">IF(ISERROR(HLOOKUP(DF24,$DR$7:$DX26,$DY26,FALSE)),"N",HLOOKUP(DF24,$DR$7:$DX26,$DY26,FALSE))</f>
        <v>N</v>
      </c>
      <c r="DG26" s="362" t="str">
        <f ca="1">IF(ISERROR(HLOOKUP(DG24,$DR$7:$DX26,$DY26,FALSE)),"N",HLOOKUP(DG24,$DR$7:$DX26,$DY26,FALSE))</f>
        <v>N</v>
      </c>
      <c r="DH26" s="362" t="str">
        <f ca="1">IF(ISERROR(HLOOKUP(DH24,$DR$7:$DX26,$DY26,FALSE)),"N",HLOOKUP(DH24,$DR$7:$DX26,$DY26,FALSE))</f>
        <v>N</v>
      </c>
      <c r="DI26" s="362" t="str">
        <f ca="1">IF(ISERROR(HLOOKUP(DI24,$DR$7:$DX26,$DY26,FALSE)),"N",HLOOKUP(DI24,$DR$7:$DX26,$DY26,FALSE))</f>
        <v>N</v>
      </c>
      <c r="DJ26" s="362" t="str">
        <f ca="1">IF(ISERROR(HLOOKUP(DJ24,$DR$7:$DX26,$DY26,FALSE)),"N",HLOOKUP(DJ24,$DR$7:$DX26,$DY26,FALSE))</f>
        <v>N</v>
      </c>
      <c r="DK26" s="362" t="str">
        <f ca="1">IF(ISERROR(HLOOKUP(DK24,$DR$7:$DX26,$DY26,FALSE)),"N",HLOOKUP(DK24,$DR$7:$DX26,$DY26,FALSE))</f>
        <v>N</v>
      </c>
      <c r="DL26" s="362" t="str">
        <f>IF(ISERROR(HLOOKUP(DL24,$DR$7:$DX26,$DY26,FALSE)),"N",HLOOKUP(DL24,$DR$7:$DX26,$DY26,FALSE))</f>
        <v>N</v>
      </c>
      <c r="DM26" s="362" t="str">
        <f ca="1">IF(ISERROR(HLOOKUP(DM24,$DR$7:$DX26,$DY26,FALSE)),"N",HLOOKUP(DM24,$DR$7:$DX26,$DY26,FALSE))</f>
        <v>N</v>
      </c>
      <c r="DN26" s="362" t="str">
        <f ca="1">IF(ISERROR(HLOOKUP(DN24,$DR$7:$DX26,$DY26,FALSE)),"N",HLOOKUP(DN24,$DR$7:$DX26,$DY26,FALSE))</f>
        <v>N</v>
      </c>
      <c r="DO26" s="362" t="str">
        <f ca="1">IF(ISERROR(HLOOKUP(DO24,$DR$7:$DX26,$DY26,FALSE)),"N",HLOOKUP(DO24,$DR$7:$DX26,$DY26,FALSE))</f>
        <v>N</v>
      </c>
      <c r="DP26" s="362">
        <f t="shared" ca="1" si="25"/>
        <v>0</v>
      </c>
      <c r="DQ26" s="362">
        <f t="shared" ca="1" si="26"/>
        <v>30</v>
      </c>
      <c r="DR26" s="362" t="str">
        <f>IF('DB Func'!M21&gt;0,"S","N")</f>
        <v>N</v>
      </c>
      <c r="DS26" s="362" t="str">
        <f>IF('DB Func'!R21&gt;0,"S","N")</f>
        <v>N</v>
      </c>
      <c r="DT26" s="362" t="str">
        <f>IF('DB Func'!W21&gt;0,"S","N")</f>
        <v>N</v>
      </c>
      <c r="DU26" s="362" t="str">
        <f>IF('DB Func'!AB21&gt;0,"S","N")</f>
        <v>N</v>
      </c>
      <c r="DV26" s="362" t="str">
        <f>IF('DB Func'!AG21&gt;0,"S","N")</f>
        <v>N</v>
      </c>
      <c r="DW26" s="362" t="str">
        <f>IF('DB Func'!AL21&gt;0,"S","N")</f>
        <v>N</v>
      </c>
      <c r="DX26" s="362" t="str">
        <f>IF('DB Func'!AQ21&gt;0,"S","N")</f>
        <v>N</v>
      </c>
      <c r="DY26" s="362">
        <v>20</v>
      </c>
      <c r="DZ26" s="369">
        <f ca="1">'DB Func'!C21</f>
        <v>0</v>
      </c>
      <c r="EA26" s="362" t="str">
        <f t="shared" ref="EA26:EP37" ca="1" si="37">IF(DAY($DZ26)&gt;EA$7,"n","s")</f>
        <v>s</v>
      </c>
      <c r="EB26" s="362" t="str">
        <f t="shared" ca="1" si="37"/>
        <v>s</v>
      </c>
      <c r="EC26" s="362" t="str">
        <f t="shared" ca="1" si="37"/>
        <v>s</v>
      </c>
      <c r="ED26" s="362" t="str">
        <f t="shared" ca="1" si="37"/>
        <v>s</v>
      </c>
      <c r="EE26" s="362" t="str">
        <f t="shared" ca="1" si="37"/>
        <v>s</v>
      </c>
      <c r="EF26" s="362" t="str">
        <f t="shared" ca="1" si="37"/>
        <v>s</v>
      </c>
      <c r="EG26" s="362" t="str">
        <f t="shared" ca="1" si="37"/>
        <v>s</v>
      </c>
      <c r="EH26" s="362" t="str">
        <f t="shared" ca="1" si="37"/>
        <v>s</v>
      </c>
      <c r="EI26" s="362" t="str">
        <f t="shared" ca="1" si="37"/>
        <v>s</v>
      </c>
      <c r="EJ26" s="362" t="str">
        <f t="shared" ca="1" si="37"/>
        <v>s</v>
      </c>
      <c r="EK26" s="362" t="str">
        <f t="shared" ca="1" si="37"/>
        <v>s</v>
      </c>
      <c r="EL26" s="362" t="str">
        <f t="shared" ca="1" si="37"/>
        <v>s</v>
      </c>
      <c r="EM26" s="362" t="str">
        <f t="shared" ca="1" si="37"/>
        <v>s</v>
      </c>
      <c r="EN26" s="362" t="str">
        <f t="shared" ca="1" si="37"/>
        <v>s</v>
      </c>
      <c r="EO26" s="362" t="str">
        <f t="shared" ca="1" si="37"/>
        <v>s</v>
      </c>
      <c r="EP26" s="362" t="str">
        <f t="shared" ca="1" si="37"/>
        <v>s</v>
      </c>
      <c r="EQ26" s="362" t="str">
        <f t="shared" ca="1" si="36"/>
        <v>s</v>
      </c>
      <c r="ER26" s="362" t="str">
        <f t="shared" ca="1" si="36"/>
        <v>s</v>
      </c>
      <c r="ES26" s="362" t="str">
        <f t="shared" ca="1" si="36"/>
        <v>s</v>
      </c>
      <c r="ET26" s="362" t="str">
        <f t="shared" ca="1" si="36"/>
        <v>s</v>
      </c>
      <c r="EU26" s="362" t="str">
        <f t="shared" ca="1" si="28"/>
        <v>s</v>
      </c>
      <c r="EV26" s="362" t="str">
        <f t="shared" ca="1" si="36"/>
        <v>s</v>
      </c>
      <c r="EW26" s="362" t="str">
        <f t="shared" ca="1" si="36"/>
        <v>s</v>
      </c>
      <c r="EX26" s="362" t="str">
        <f t="shared" ca="1" si="36"/>
        <v>s</v>
      </c>
      <c r="EY26" s="362" t="str">
        <f t="shared" ca="1" si="36"/>
        <v>s</v>
      </c>
      <c r="EZ26" s="362" t="str">
        <f t="shared" ca="1" si="36"/>
        <v>s</v>
      </c>
      <c r="FA26" s="362" t="str">
        <f t="shared" ca="1" si="36"/>
        <v>s</v>
      </c>
      <c r="FB26" s="362" t="str">
        <f t="shared" ca="1" si="36"/>
        <v>s</v>
      </c>
      <c r="FC26" s="362" t="str">
        <f t="shared" ca="1" si="36"/>
        <v>s</v>
      </c>
      <c r="FD26" s="362" t="str">
        <f t="shared" ca="1" si="36"/>
        <v>s</v>
      </c>
      <c r="FE26" s="362">
        <f t="shared" ca="1" si="30"/>
        <v>30</v>
      </c>
      <c r="FF26" s="362">
        <f t="shared" ca="1" si="31"/>
        <v>0</v>
      </c>
      <c r="FG26" s="362" t="str">
        <f ca="1">IF(AND(YEAR(DZ26)='P Gerais'!D24,MONTH(Lanc!EA26)=6,DAY(Lanc!EA26)&gt;1),"S","N")</f>
        <v>N</v>
      </c>
      <c r="FH26" s="364">
        <f t="shared" ca="1" si="32"/>
        <v>0</v>
      </c>
      <c r="FI26" s="364">
        <f t="shared" si="33"/>
        <v>0</v>
      </c>
      <c r="FJ26" s="387">
        <f t="shared" ca="1" si="34"/>
        <v>0</v>
      </c>
      <c r="FP26" s="363">
        <f ca="1">((FH26-FJ26-FI26+AZ26+AQ26+SUM(Z26:AA26)+SUM(AW26:AX26)+AK26)*IF('DB Func'!GG21="ok",'DB Func'!GD21,0))</f>
        <v>0</v>
      </c>
      <c r="FR26" s="389">
        <f t="shared" ca="1" si="35"/>
        <v>0</v>
      </c>
      <c r="GV26" s="49"/>
      <c r="GW26" s="49"/>
      <c r="GX26" s="49"/>
      <c r="GY26" s="49"/>
      <c r="GZ26" s="49"/>
      <c r="HA26" s="49"/>
      <c r="HB26" s="49"/>
      <c r="HC26" s="49"/>
    </row>
    <row r="27" spans="3:211" ht="30" customHeight="1" thickTop="1" thickBot="1">
      <c r="C27" s="390" t="str">
        <f ca="1">IF('DB Func'!B22="Funcionário 20","",'DB Func'!B22)</f>
        <v/>
      </c>
      <c r="D27" s="391">
        <f ca="1">'DB Func'!CI22</f>
        <v>0</v>
      </c>
      <c r="E27" s="382" t="str">
        <f ca="1">IF(C27="","-",IF(OR(terceiro!E27="jUN",terceiro!F27="jUN"),"Sim","Não"))</f>
        <v>-</v>
      </c>
      <c r="F27" s="383" t="str">
        <f ca="1">IF(C27="","-",IF(OR(Ferias!E27="jUN",Ferias!F27="jUN"),"Sim","Não"))</f>
        <v>-</v>
      </c>
      <c r="G27" s="383">
        <f ca="1">IF(C27="",0,IF(F27="Sim",IF(Ferias!E27="JUN",Ferias!I27,Ferias!J27),0))</f>
        <v>0</v>
      </c>
      <c r="H27" s="185"/>
      <c r="I27" s="185"/>
      <c r="J27" s="398">
        <f t="shared" ca="1" si="8"/>
        <v>0</v>
      </c>
      <c r="K27" s="152"/>
      <c r="L27" s="151"/>
      <c r="M27" s="189"/>
      <c r="N27" s="153"/>
      <c r="O27" s="48"/>
      <c r="P27" s="48"/>
      <c r="Q27" s="48"/>
      <c r="R27" s="49"/>
      <c r="S27" s="49"/>
      <c r="T27" s="49"/>
      <c r="U27" s="49"/>
      <c r="V27" s="49"/>
      <c r="W27" s="49"/>
      <c r="X27" s="49"/>
      <c r="Y27" s="49"/>
      <c r="Z27" s="49"/>
      <c r="AA27" s="49"/>
      <c r="AB27" s="48"/>
      <c r="AC27" s="48"/>
      <c r="AD27" s="49"/>
      <c r="AE27" s="49"/>
      <c r="AF27" s="314"/>
      <c r="AH27" s="400">
        <f ca="1">IF(AND('DB Func'!GE22="Maio",'DB Func'!BQ22="2 Parcelas"),(('auxiliar 13 sal'!H23/12*'DB Func'!GF22+AVERAGE('auxiliar 13 sal'!Q23:AB23)+AVERAGE('auxiliar 13 sal'!AE23:AP23)+'auxiliar 13 sal'!H23*'DB Func'!BN22+'auxiliar 13 sal'!H23*'DB Func'!BO22)/2),IF('DB Func'!GE22="Junho",IF('DB Func'!BQ22="Parcela Única",('auxiliar 13 sal'!H23/12*'DB Func'!GF22)+AVERAGE('auxiliar 13 sal'!Q23:AB23)+AVERAGE('auxiliar 13 sal'!AE23:AP23)+('auxiliar 13 sal'!H23*'DB Func'!BN22)+('auxiliar 13 sal'!H23*'DB Func'!BO22),IF('DB Func'!BQ22="2 Parcelas",(('auxiliar 13 sal'!H23/12*'DB Func'!GF22+AVERAGE('auxiliar 13 sal'!Q23:AB23)+AVERAGE('auxiliar 13 sal'!AE23:AP23)+'auxiliar 13 sal'!H23*'DB Func'!BN22+'auxiliar 13 sal'!H23*'DB Func'!BO22)/2))),0))</f>
        <v>0</v>
      </c>
      <c r="AK27" s="364">
        <f t="shared" ca="1" si="9"/>
        <v>0</v>
      </c>
      <c r="AL27" s="364">
        <f t="shared" ca="1" si="10"/>
        <v>0</v>
      </c>
      <c r="AM27" s="364">
        <f t="shared" ca="1" si="11"/>
        <v>0</v>
      </c>
      <c r="AN27" s="364">
        <f t="shared" ca="1" si="12"/>
        <v>0</v>
      </c>
      <c r="AO27" s="364">
        <f t="shared" ca="1" si="13"/>
        <v>0</v>
      </c>
      <c r="AP27" s="364">
        <f t="shared" ca="1" si="14"/>
        <v>0</v>
      </c>
      <c r="AQ27" s="364">
        <f t="shared" ca="1" si="15"/>
        <v>0</v>
      </c>
      <c r="AR27" s="364">
        <f>IF(OR(M27="",M27=0),0,((FH27/220)*('Ho Ex'!$C$8+$AS$6))*M27)</f>
        <v>0</v>
      </c>
      <c r="AS27" s="364">
        <f>IF(OR(N27="",N27=0),0,((FH27/220*('DB Func'!GD22+Lanc!$AS$6))*('Ho Ex'!$I$8+$AS$6))*(N27/52.5*60))</f>
        <v>0</v>
      </c>
      <c r="AT27" s="364">
        <f>IF(OR(M27="",M27=0),0,((FH27/220)*('Ho Ex'!$J$8+$AS$6))*O27)</f>
        <v>0</v>
      </c>
      <c r="AU27" s="364">
        <f>IF(OR(M27="",M27=0),0,((FH27/220)*('Ho Ex'!I33+$AS$6))*P27)</f>
        <v>0</v>
      </c>
      <c r="AV27" s="364">
        <f>IF(OR(M27="",M27=0),0,((FH27/220)*('Ho Ex'!C24+$AS$6))*Q27)</f>
        <v>0</v>
      </c>
      <c r="AW27" s="364">
        <f ca="1">FH27*'DB Func'!BN22</f>
        <v>0</v>
      </c>
      <c r="AX27" s="364">
        <f ca="1">FH27*'DB Func'!BO22</f>
        <v>0</v>
      </c>
      <c r="AY27" s="364">
        <f ca="1">IF(FJ27=0,0,VLOOKUP(FJ27,'P Gerais'!$D$39:$G$41,3,TRUE)*Func20!$F$68)</f>
        <v>0</v>
      </c>
      <c r="AZ27" s="364">
        <f t="shared" si="16"/>
        <v>0</v>
      </c>
      <c r="BA27" s="364">
        <f ca="1">((FH27-FJ27-FI27+AZ27+AQ27+SUM(Z27:AA27)+SUM(AW27:AX27)+AK27)*IF('DB Func'!GG22="ok",'DB Func'!GD22,0))+(FH27-FJ27-FI27+AZ27+AQ27+SUM(Z27:AA27)+SUM(AW27:AX27))+AK27</f>
        <v>0</v>
      </c>
      <c r="BB27" s="385">
        <f ca="1">VLOOKUP(BA27,'P Gerais'!$D$22:$G$25,3,TRUE)</f>
        <v>0.08</v>
      </c>
      <c r="BC27" s="364">
        <f ca="1">IF(BA27&lt;'P Gerais'!$D$25,BA27*BB27,Lanc!BB27)</f>
        <v>0</v>
      </c>
      <c r="BD27" s="364">
        <f ca="1">BA27-BC27-('DB Func'!GB22*'P Gerais'!$D$35)</f>
        <v>0</v>
      </c>
      <c r="BE27" s="386">
        <f ca="1">VLOOKUP(BD27,'P Gerais'!$D$29:$F$33,3,TRUE)</f>
        <v>0</v>
      </c>
      <c r="BF27" s="364">
        <f t="shared" ca="1" si="17"/>
        <v>0</v>
      </c>
      <c r="BG27" s="364">
        <f ca="1">VLOOKUP(BD27,'P Gerais'!$D$29:$G$33,4,TRUE)</f>
        <v>0</v>
      </c>
      <c r="BH27" s="364">
        <f t="shared" ca="1" si="18"/>
        <v>0</v>
      </c>
      <c r="BI27" s="364">
        <f t="shared" ca="1" si="19"/>
        <v>0</v>
      </c>
      <c r="BJ27" s="362">
        <f ca="1">'DB Func'!G22</f>
        <v>0</v>
      </c>
      <c r="BK27" s="362">
        <f ca="1">'DB Func'!FW22</f>
        <v>0</v>
      </c>
      <c r="BL27" s="364">
        <f ca="1">D27*'P Gerais'!$D$13</f>
        <v>0</v>
      </c>
      <c r="BM27" s="364">
        <f ca="1">D27*'P Gerais'!$D$14</f>
        <v>0</v>
      </c>
      <c r="BN27" s="364">
        <f ca="1">D27*'P Gerais'!$D$16</f>
        <v>0</v>
      </c>
      <c r="BO27" s="364">
        <f ca="1">D27*'P Gerais'!$D$17</f>
        <v>0</v>
      </c>
      <c r="BP27" s="364">
        <f ca="1">D27*'P Gerais'!$D$18</f>
        <v>0</v>
      </c>
      <c r="BQ27" s="385">
        <f ca="1">VLOOKUP(D27,'P Gerais'!$D$22:$G$24,3,TRUE)</f>
        <v>0.08</v>
      </c>
      <c r="BR27" s="385">
        <f ca="1">VLOOKUP(D27,'P Gerais'!$D$29:$G$33,3,TRUE)</f>
        <v>0</v>
      </c>
      <c r="BS27" s="385">
        <f ca="1">'DB Func'!BN22</f>
        <v>0</v>
      </c>
      <c r="BT27" s="385">
        <f ca="1">'DB Func'!BO22</f>
        <v>0</v>
      </c>
      <c r="BU27" s="385">
        <f ca="1">'DB Func'!FX22</f>
        <v>0</v>
      </c>
      <c r="BV27" s="364">
        <f t="shared" ca="1" si="20"/>
        <v>-0.08</v>
      </c>
      <c r="BW27" s="364">
        <f ca="1">BV27-'DB Func'!GC22</f>
        <v>-0.08</v>
      </c>
      <c r="BX27" s="362">
        <f ca="1">IFERROR(VLOOKUP(BW27,'P Gerais'!$D$29:$G$33,3,TRUE)*BW27,0)</f>
        <v>0</v>
      </c>
      <c r="BY27" s="364">
        <f ca="1">IFERROR(BX27-VLOOKUP(BW27,'P Gerais'!$D$29:$H$33,4,TRUE),0)</f>
        <v>0</v>
      </c>
      <c r="BZ27" s="364">
        <f ca="1">D27*'DB Func'!GD22</f>
        <v>0</v>
      </c>
      <c r="CB27" s="364">
        <f t="shared" ca="1" si="21"/>
        <v>0</v>
      </c>
      <c r="CC27" s="364">
        <f t="shared" si="22"/>
        <v>0</v>
      </c>
      <c r="CD27" s="364">
        <f t="shared" si="23"/>
        <v>0</v>
      </c>
      <c r="CF27" s="362" t="str">
        <f t="shared" ca="1" si="24"/>
        <v>não</v>
      </c>
      <c r="CG27" s="362">
        <f ca="1">IF($CH$8=1,DAY('DB Func'!C22),0)</f>
        <v>0</v>
      </c>
      <c r="CH27" s="362">
        <f ca="1">IF(CI27=0,0,MONTH('DB Func'!C22))</f>
        <v>0</v>
      </c>
      <c r="CI27" s="362">
        <f ca="1">IF('P Gerais'!D25=YEAR('DB Func'!C22),YEAR('DB Func'!C22),0)</f>
        <v>0</v>
      </c>
      <c r="CJ27" s="371">
        <v>50</v>
      </c>
      <c r="CK27" s="363"/>
      <c r="CL27" s="362" t="str">
        <f>IF(ISERROR(HLOOKUP(CL25,$DR$7:$DX27,$DY27,FALSE)),"N",HLOOKUP(CL25,$DR$7:$DX27,$DY27,FALSE))</f>
        <v>N</v>
      </c>
      <c r="CM27" s="362" t="str">
        <f>IF(ISERROR(HLOOKUP(CM25,$DR$7:$DX27,$DY27,FALSE)),"N",HLOOKUP(CM25,$DR$7:$DX27,$DY27,FALSE))</f>
        <v>N</v>
      </c>
      <c r="CN27" s="362" t="str">
        <f>IF(ISERROR(HLOOKUP(CN25,$DR$7:$DX27,$DY27,FALSE)),"N",HLOOKUP(CN25,$DR$7:$DX27,$DY27,FALSE))</f>
        <v>N</v>
      </c>
      <c r="CO27" s="362" t="str">
        <f>IF(ISERROR(HLOOKUP(CO25,$DR$7:$DX27,$DY27,FALSE)),"N",HLOOKUP(CO25,$DR$7:$DX27,$DY27,FALSE))</f>
        <v>N</v>
      </c>
      <c r="CP27" s="362" t="str">
        <f>IF(ISERROR(HLOOKUP(CP25,$DR$7:$DX27,$DY27,FALSE)),"N",HLOOKUP(CP25,$DR$7:$DX27,$DY27,FALSE))</f>
        <v>N</v>
      </c>
      <c r="CQ27" s="362" t="str">
        <f>IF(ISERROR(HLOOKUP(CQ25,$DR$7:$DX27,$DY27,FALSE)),"N",HLOOKUP(CQ25,$DR$7:$DX27,$DY27,FALSE))</f>
        <v>N</v>
      </c>
      <c r="CR27" s="362" t="str">
        <f>IF(ISERROR(HLOOKUP(CR25,$DR$7:$DX27,$DY27,FALSE)),"N",HLOOKUP(CR25,$DR$7:$DX27,$DY27,FALSE))</f>
        <v>N</v>
      </c>
      <c r="CS27" s="362" t="str">
        <f>IF(ISERROR(HLOOKUP(CS25,$DR$7:$DX27,$DY27,FALSE)),"N",HLOOKUP(CS25,$DR$7:$DX27,$DY27,FALSE))</f>
        <v>N</v>
      </c>
      <c r="CT27" s="362" t="str">
        <f>IF(ISERROR(HLOOKUP(CT25,$DR$7:$DX27,$DY27,FALSE)),"N",HLOOKUP(CT25,$DR$7:$DX27,$DY27,FALSE))</f>
        <v>N</v>
      </c>
      <c r="CU27" s="362" t="str">
        <f>IF(ISERROR(HLOOKUP(CU25,$DR$7:$DX27,$DY27,FALSE)),"N",HLOOKUP(CU25,$DR$7:$DX27,$DY27,FALSE))</f>
        <v>N</v>
      </c>
      <c r="CV27" s="362" t="str">
        <f>IF(ISERROR(HLOOKUP(CV25,$DR$7:$DX27,$DY27,FALSE)),"N",HLOOKUP(CV25,$DR$7:$DX27,$DY27,FALSE))</f>
        <v>N</v>
      </c>
      <c r="CW27" s="362" t="str">
        <f>IF(ISERROR(HLOOKUP(CW25,$DR$7:$DX27,$DY27,FALSE)),"N",HLOOKUP(CW25,$DR$7:$DX27,$DY27,FALSE))</f>
        <v>N</v>
      </c>
      <c r="CX27" s="362" t="str">
        <f>IF(ISERROR(HLOOKUP(CX25,$DR$7:$DX27,$DY27,FALSE)),"N",HLOOKUP(CX25,$DR$7:$DX27,$DY27,FALSE))</f>
        <v>N</v>
      </c>
      <c r="CY27" s="362" t="str">
        <f>IF(ISERROR(HLOOKUP(CY25,$DR$7:$DX27,$DY27,FALSE)),"N",HLOOKUP(CY25,$DR$7:$DX27,$DY27,FALSE))</f>
        <v>N</v>
      </c>
      <c r="CZ27" s="362" t="str">
        <f>IF(ISERROR(HLOOKUP(CZ25,$DR$7:$DX27,$DY27,FALSE)),"N",HLOOKUP(CZ25,$DR$7:$DX27,$DY27,FALSE))</f>
        <v>N</v>
      </c>
      <c r="DA27" s="362" t="str">
        <f>IF(ISERROR(HLOOKUP(DA25,$DR$7:$DX27,$DY27,FALSE)),"N",HLOOKUP(DA25,$DR$7:$DX27,$DY27,FALSE))</f>
        <v>N</v>
      </c>
      <c r="DB27" s="362" t="str">
        <f>IF(ISERROR(HLOOKUP(DB25,$DR$7:$DX27,$DY27,FALSE)),"N",HLOOKUP(DB25,$DR$7:$DX27,$DY27,FALSE))</f>
        <v>N</v>
      </c>
      <c r="DC27" s="362" t="str">
        <f>IF(ISERROR(HLOOKUP(DC25,$DR$7:$DX27,$DY27,FALSE)),"N",HLOOKUP(DC25,$DR$7:$DX27,$DY27,FALSE))</f>
        <v>N</v>
      </c>
      <c r="DD27" s="362" t="str">
        <f>IF(ISERROR(HLOOKUP(DD25,$DR$7:$DX27,$DY27,FALSE)),"N",HLOOKUP(DD25,$DR$7:$DX27,$DY27,FALSE))</f>
        <v>N</v>
      </c>
      <c r="DE27" s="362" t="str">
        <f>IF(ISERROR(HLOOKUP(DE25,$DR$7:$DX27,$DY27,FALSE)),"N",HLOOKUP(DE25,$DR$7:$DX27,$DY27,FALSE))</f>
        <v>N</v>
      </c>
      <c r="DF27" s="362" t="str">
        <f>IF(ISERROR(HLOOKUP(DF25,$DR$7:$DX27,$DY27,FALSE)),"N",HLOOKUP(DF25,$DR$7:$DX27,$DY27,FALSE))</f>
        <v>N</v>
      </c>
      <c r="DG27" s="362" t="str">
        <f>IF(ISERROR(HLOOKUP(DG25,$DR$7:$DX27,$DY27,FALSE)),"N",HLOOKUP(DG25,$DR$7:$DX27,$DY27,FALSE))</f>
        <v>N</v>
      </c>
      <c r="DH27" s="362" t="str">
        <f>IF(ISERROR(HLOOKUP(DH25,$DR$7:$DX27,$DY27,FALSE)),"N",HLOOKUP(DH25,$DR$7:$DX27,$DY27,FALSE))</f>
        <v>N</v>
      </c>
      <c r="DI27" s="362" t="str">
        <f>IF(ISERROR(HLOOKUP(DI25,$DR$7:$DX27,$DY27,FALSE)),"N",HLOOKUP(DI25,$DR$7:$DX27,$DY27,FALSE))</f>
        <v>N</v>
      </c>
      <c r="DJ27" s="362" t="str">
        <f>IF(ISERROR(HLOOKUP(DJ25,$DR$7:$DX27,$DY27,FALSE)),"N",HLOOKUP(DJ25,$DR$7:$DX27,$DY27,FALSE))</f>
        <v>N</v>
      </c>
      <c r="DK27" s="362" t="str">
        <f>IF(ISERROR(HLOOKUP(DK25,$DR$7:$DX27,$DY27,FALSE)),"N",HLOOKUP(DK25,$DR$7:$DX27,$DY27,FALSE))</f>
        <v>N</v>
      </c>
      <c r="DL27" s="362" t="str">
        <f>IF(ISERROR(HLOOKUP(DL25,$DR$7:$DX27,$DY27,FALSE)),"N",HLOOKUP(DL25,$DR$7:$DX27,$DY27,FALSE))</f>
        <v>N</v>
      </c>
      <c r="DM27" s="362" t="str">
        <f>IF(ISERROR(HLOOKUP(DM25,$DR$7:$DX27,$DY27,FALSE)),"N",HLOOKUP(DM25,$DR$7:$DX27,$DY27,FALSE))</f>
        <v>N</v>
      </c>
      <c r="DN27" s="362" t="str">
        <f>IF(ISERROR(HLOOKUP(DN25,$DR$7:$DX27,$DY27,FALSE)),"N",HLOOKUP(DN25,$DR$7:$DX27,$DY27,FALSE))</f>
        <v>N</v>
      </c>
      <c r="DO27" s="362" t="str">
        <f>IF(ISERROR(HLOOKUP(DO25,$DR$7:$DX27,$DY27,FALSE)),"N",HLOOKUP(DO25,$DR$7:$DX27,$DY27,FALSE))</f>
        <v>N</v>
      </c>
      <c r="DP27" s="362">
        <f t="shared" si="25"/>
        <v>0</v>
      </c>
      <c r="DQ27" s="362">
        <f t="shared" si="26"/>
        <v>30</v>
      </c>
      <c r="DR27" s="362" t="str">
        <f>IF('DB Func'!M22&gt;0,"S","N")</f>
        <v>N</v>
      </c>
      <c r="DS27" s="362" t="str">
        <f>IF('DB Func'!R22&gt;0,"S","N")</f>
        <v>N</v>
      </c>
      <c r="DT27" s="362" t="str">
        <f>IF('DB Func'!W22&gt;0,"S","N")</f>
        <v>N</v>
      </c>
      <c r="DU27" s="362" t="str">
        <f>IF('DB Func'!AB22&gt;0,"S","N")</f>
        <v>N</v>
      </c>
      <c r="DV27" s="362" t="str">
        <f>IF('DB Func'!AG22&gt;0,"S","N")</f>
        <v>N</v>
      </c>
      <c r="DW27" s="362" t="str">
        <f>IF('DB Func'!AL22&gt;0,"S","N")</f>
        <v>N</v>
      </c>
      <c r="DX27" s="362" t="str">
        <f>IF('DB Func'!AQ22&gt;0,"S","N")</f>
        <v>N</v>
      </c>
      <c r="DY27" s="362">
        <v>21</v>
      </c>
      <c r="DZ27" s="369">
        <f ca="1">'DB Func'!C22</f>
        <v>0</v>
      </c>
      <c r="EA27" s="362" t="str">
        <f t="shared" ca="1" si="37"/>
        <v>s</v>
      </c>
      <c r="EB27" s="362" t="str">
        <f t="shared" ca="1" si="37"/>
        <v>s</v>
      </c>
      <c r="EC27" s="362" t="str">
        <f t="shared" ca="1" si="37"/>
        <v>s</v>
      </c>
      <c r="ED27" s="362" t="str">
        <f t="shared" ca="1" si="37"/>
        <v>s</v>
      </c>
      <c r="EE27" s="362" t="str">
        <f t="shared" ca="1" si="37"/>
        <v>s</v>
      </c>
      <c r="EF27" s="362" t="str">
        <f t="shared" ca="1" si="37"/>
        <v>s</v>
      </c>
      <c r="EG27" s="362" t="str">
        <f t="shared" ca="1" si="37"/>
        <v>s</v>
      </c>
      <c r="EH27" s="362" t="str">
        <f t="shared" ca="1" si="37"/>
        <v>s</v>
      </c>
      <c r="EI27" s="362" t="str">
        <f t="shared" ca="1" si="37"/>
        <v>s</v>
      </c>
      <c r="EJ27" s="362" t="str">
        <f t="shared" ca="1" si="37"/>
        <v>s</v>
      </c>
      <c r="EK27" s="362" t="str">
        <f t="shared" ca="1" si="37"/>
        <v>s</v>
      </c>
      <c r="EL27" s="362" t="str">
        <f t="shared" ca="1" si="37"/>
        <v>s</v>
      </c>
      <c r="EM27" s="362" t="str">
        <f t="shared" ca="1" si="37"/>
        <v>s</v>
      </c>
      <c r="EN27" s="362" t="str">
        <f t="shared" ca="1" si="37"/>
        <v>s</v>
      </c>
      <c r="EO27" s="362" t="str">
        <f t="shared" ca="1" si="37"/>
        <v>s</v>
      </c>
      <c r="EP27" s="362" t="str">
        <f t="shared" ca="1" si="37"/>
        <v>s</v>
      </c>
      <c r="EQ27" s="362" t="str">
        <f t="shared" ca="1" si="36"/>
        <v>s</v>
      </c>
      <c r="ER27" s="362" t="str">
        <f t="shared" ca="1" si="36"/>
        <v>s</v>
      </c>
      <c r="ES27" s="362" t="str">
        <f t="shared" ca="1" si="36"/>
        <v>s</v>
      </c>
      <c r="ET27" s="362" t="str">
        <f t="shared" ca="1" si="36"/>
        <v>s</v>
      </c>
      <c r="EU27" s="362" t="str">
        <f t="shared" ca="1" si="28"/>
        <v>s</v>
      </c>
      <c r="EV27" s="362" t="str">
        <f t="shared" ca="1" si="36"/>
        <v>s</v>
      </c>
      <c r="EW27" s="362" t="str">
        <f t="shared" ca="1" si="36"/>
        <v>s</v>
      </c>
      <c r="EX27" s="362" t="str">
        <f t="shared" ca="1" si="36"/>
        <v>s</v>
      </c>
      <c r="EY27" s="362" t="str">
        <f t="shared" ca="1" si="36"/>
        <v>s</v>
      </c>
      <c r="EZ27" s="362" t="str">
        <f t="shared" ca="1" si="36"/>
        <v>s</v>
      </c>
      <c r="FA27" s="362" t="str">
        <f t="shared" ca="1" si="36"/>
        <v>s</v>
      </c>
      <c r="FB27" s="362" t="str">
        <f t="shared" ca="1" si="36"/>
        <v>s</v>
      </c>
      <c r="FC27" s="362" t="str">
        <f t="shared" ca="1" si="36"/>
        <v>s</v>
      </c>
      <c r="FD27" s="362" t="str">
        <f t="shared" ca="1" si="36"/>
        <v>s</v>
      </c>
      <c r="FE27" s="362">
        <f t="shared" ca="1" si="30"/>
        <v>30</v>
      </c>
      <c r="FF27" s="362">
        <f t="shared" ca="1" si="31"/>
        <v>0</v>
      </c>
      <c r="FG27" s="362" t="str">
        <f ca="1">IF(AND(YEAR(DZ27)='P Gerais'!D25,MONTH(Lanc!EA27)=6,DAY(Lanc!EA27)&gt;1),"S","N")</f>
        <v>N</v>
      </c>
      <c r="FH27" s="364">
        <f t="shared" ca="1" si="32"/>
        <v>0</v>
      </c>
      <c r="FI27" s="364">
        <f t="shared" si="33"/>
        <v>0</v>
      </c>
      <c r="FJ27" s="387">
        <f t="shared" ca="1" si="34"/>
        <v>0</v>
      </c>
      <c r="FP27" s="363">
        <f ca="1">((FH27-FJ27-FI27+AZ27+AQ27+SUM(Z27:AA27)+SUM(AW27:AX27)+AK27)*IF('DB Func'!GG22="ok",'DB Func'!GD22,0))</f>
        <v>0</v>
      </c>
      <c r="FR27" s="389">
        <f t="shared" ca="1" si="35"/>
        <v>0</v>
      </c>
      <c r="GV27" s="49"/>
      <c r="GW27" s="49"/>
      <c r="GX27" s="49"/>
      <c r="GY27" s="49"/>
      <c r="GZ27" s="49"/>
      <c r="HA27" s="49"/>
      <c r="HB27" s="49"/>
      <c r="HC27" s="49"/>
    </row>
    <row r="28" spans="3:211" ht="30" customHeight="1" thickTop="1" thickBot="1">
      <c r="C28" s="390" t="str">
        <f ca="1">IF('DB Func'!B23="Funcionário 21","",'DB Func'!B23)</f>
        <v/>
      </c>
      <c r="D28" s="391">
        <f ca="1">'DB Func'!CI23</f>
        <v>0</v>
      </c>
      <c r="E28" s="382" t="str">
        <f ca="1">IF(C28="","-",IF(OR(terceiro!E28="jUN",terceiro!F28="jUN"),"Sim","Não"))</f>
        <v>-</v>
      </c>
      <c r="F28" s="383" t="str">
        <f ca="1">IF(C28="","-",IF(OR(Ferias!E28="jUN",Ferias!F28="jUN"),"Sim","Não"))</f>
        <v>-</v>
      </c>
      <c r="G28" s="383">
        <f ca="1">IF(C28="",0,IF(F28="Sim",IF(Ferias!E28="JUN",Ferias!I28,Ferias!J28),0))</f>
        <v>0</v>
      </c>
      <c r="H28" s="185"/>
      <c r="I28" s="185"/>
      <c r="J28" s="398">
        <f t="shared" ca="1" si="8"/>
        <v>0</v>
      </c>
      <c r="K28" s="152"/>
      <c r="L28" s="151"/>
      <c r="M28" s="189"/>
      <c r="N28" s="153"/>
      <c r="O28" s="48"/>
      <c r="P28" s="48"/>
      <c r="Q28" s="48"/>
      <c r="R28" s="49"/>
      <c r="S28" s="49"/>
      <c r="T28" s="49"/>
      <c r="U28" s="49"/>
      <c r="V28" s="49"/>
      <c r="W28" s="49"/>
      <c r="X28" s="49"/>
      <c r="Y28" s="49"/>
      <c r="Z28" s="49"/>
      <c r="AA28" s="49"/>
      <c r="AB28" s="48"/>
      <c r="AC28" s="48"/>
      <c r="AD28" s="49"/>
      <c r="AE28" s="49"/>
      <c r="AF28" s="314"/>
      <c r="AH28" s="400">
        <f ca="1">IF(AND('DB Func'!GE23="Maio",'DB Func'!BQ23="2 Parcelas"),(('auxiliar 13 sal'!H24/12*'DB Func'!GF23+AVERAGE('auxiliar 13 sal'!Q24:AB24)+AVERAGE('auxiliar 13 sal'!AE24:AP24)+'auxiliar 13 sal'!H24*'DB Func'!BN23+'auxiliar 13 sal'!H24*'DB Func'!BO23)/2),IF('DB Func'!GE23="Junho",IF('DB Func'!BQ23="Parcela Única",('auxiliar 13 sal'!H24/12*'DB Func'!GF23)+AVERAGE('auxiliar 13 sal'!Q24:AB24)+AVERAGE('auxiliar 13 sal'!AE24:AP24)+('auxiliar 13 sal'!H24*'DB Func'!BN23)+('auxiliar 13 sal'!H24*'DB Func'!BO23),IF('DB Func'!BQ23="2 Parcelas",(('auxiliar 13 sal'!H24/12*'DB Func'!GF23+AVERAGE('auxiliar 13 sal'!Q24:AB24)+AVERAGE('auxiliar 13 sal'!AE24:AP24)+'auxiliar 13 sal'!H24*'DB Func'!BN23+'auxiliar 13 sal'!H24*'DB Func'!BO23)/2))),0))</f>
        <v>0</v>
      </c>
      <c r="AK28" s="364">
        <f t="shared" ca="1" si="9"/>
        <v>0</v>
      </c>
      <c r="AL28" s="364">
        <f t="shared" ca="1" si="10"/>
        <v>0</v>
      </c>
      <c r="AM28" s="364">
        <f t="shared" ca="1" si="11"/>
        <v>0</v>
      </c>
      <c r="AN28" s="364">
        <f t="shared" ca="1" si="12"/>
        <v>0</v>
      </c>
      <c r="AO28" s="364">
        <f t="shared" ca="1" si="13"/>
        <v>0</v>
      </c>
      <c r="AP28" s="364">
        <f t="shared" ca="1" si="14"/>
        <v>0</v>
      </c>
      <c r="AQ28" s="364">
        <f t="shared" ca="1" si="15"/>
        <v>0</v>
      </c>
      <c r="AR28" s="364">
        <f>IF(OR(M28="",M28=0),0,((FH28/220)*('Ho Ex'!$C$8+$AS$6))*M28)</f>
        <v>0</v>
      </c>
      <c r="AS28" s="364">
        <f>IF(OR(N28="",N28=0),0,((FH28/220*('DB Func'!GD23+Lanc!$AS$6))*('Ho Ex'!$I$8+$AS$6))*(N28/52.5*60))</f>
        <v>0</v>
      </c>
      <c r="AT28" s="364">
        <f>IF(OR(M28="",M28=0),0,((FH28/220)*('Ho Ex'!$J$8+$AS$6))*O28)</f>
        <v>0</v>
      </c>
      <c r="AU28" s="364">
        <f>IF(OR(M28="",M28=0),0,((FH28/220)*('Ho Ex'!I34+$AS$6))*P28)</f>
        <v>0</v>
      </c>
      <c r="AV28" s="364">
        <f>IF(OR(M28="",M28=0),0,((FH28/220)*('Ho Ex'!C34+$AS$6))*Q28)</f>
        <v>0</v>
      </c>
      <c r="AW28" s="364">
        <f ca="1">FH28*'DB Func'!BN23</f>
        <v>0</v>
      </c>
      <c r="AX28" s="364">
        <f ca="1">FH28*'DB Func'!BO23</f>
        <v>0</v>
      </c>
      <c r="AY28" s="364">
        <f ca="1">IF(FJ28=0,0,VLOOKUP(FJ28,'P Gerais'!$D$39:$G$41,3,TRUE)*Func21!$F$68)</f>
        <v>0</v>
      </c>
      <c r="AZ28" s="364">
        <f t="shared" si="16"/>
        <v>0</v>
      </c>
      <c r="BA28" s="364">
        <f ca="1">((FH28-FJ28-FI28+AZ28+AQ28+SUM(Z28:AA28)+SUM(AW28:AX28)+AK28)*IF('DB Func'!GG23="ok",'DB Func'!GD23,0))+(FH28-FJ28-FI28+AZ28+AQ28+SUM(Z28:AA28)+SUM(AW28:AX28))+AK28</f>
        <v>0</v>
      </c>
      <c r="BB28" s="385">
        <f ca="1">VLOOKUP(BA28,'P Gerais'!$D$22:$G$25,3,TRUE)</f>
        <v>0.08</v>
      </c>
      <c r="BC28" s="364">
        <f ca="1">IF(BA28&lt;'P Gerais'!$D$25,BA28*BB28,Lanc!BB28)</f>
        <v>0</v>
      </c>
      <c r="BD28" s="364">
        <f ca="1">BA28-BC28-('DB Func'!GB23*'P Gerais'!$D$35)</f>
        <v>0</v>
      </c>
      <c r="BE28" s="386">
        <f ca="1">VLOOKUP(BD28,'P Gerais'!$D$29:$F$33,3,TRUE)</f>
        <v>0</v>
      </c>
      <c r="BF28" s="364">
        <f t="shared" ca="1" si="17"/>
        <v>0</v>
      </c>
      <c r="BG28" s="364">
        <f ca="1">VLOOKUP(BD28,'P Gerais'!$D$29:$G$33,4,TRUE)</f>
        <v>0</v>
      </c>
      <c r="BH28" s="364">
        <f t="shared" ca="1" si="18"/>
        <v>0</v>
      </c>
      <c r="BI28" s="364">
        <f t="shared" ca="1" si="19"/>
        <v>0</v>
      </c>
      <c r="BJ28" s="362">
        <f ca="1">'DB Func'!G23</f>
        <v>0</v>
      </c>
      <c r="BK28" s="362">
        <f ca="1">'DB Func'!FW23</f>
        <v>0</v>
      </c>
      <c r="BL28" s="364">
        <f ca="1">D28*'P Gerais'!$D$13</f>
        <v>0</v>
      </c>
      <c r="BM28" s="364">
        <f ca="1">D28*'P Gerais'!$D$14</f>
        <v>0</v>
      </c>
      <c r="BN28" s="364">
        <f ca="1">D28*'P Gerais'!$D$16</f>
        <v>0</v>
      </c>
      <c r="BO28" s="364">
        <f ca="1">D28*'P Gerais'!$D$17</f>
        <v>0</v>
      </c>
      <c r="BP28" s="364">
        <f ca="1">D28*'P Gerais'!$D$18</f>
        <v>0</v>
      </c>
      <c r="BQ28" s="385">
        <f ca="1">VLOOKUP(D28,'P Gerais'!$D$22:$G$24,3,TRUE)</f>
        <v>0.08</v>
      </c>
      <c r="BR28" s="385">
        <f ca="1">VLOOKUP(D28,'P Gerais'!$D$29:$G$33,3,TRUE)</f>
        <v>0</v>
      </c>
      <c r="BS28" s="385">
        <f ca="1">'DB Func'!BN23</f>
        <v>0</v>
      </c>
      <c r="BT28" s="385">
        <f ca="1">'DB Func'!BO23</f>
        <v>0</v>
      </c>
      <c r="BU28" s="385">
        <f ca="1">'DB Func'!FX23</f>
        <v>0</v>
      </c>
      <c r="BV28" s="364">
        <f t="shared" ca="1" si="20"/>
        <v>-0.08</v>
      </c>
      <c r="BW28" s="364">
        <f ca="1">BV28-'DB Func'!GC23</f>
        <v>-0.08</v>
      </c>
      <c r="BX28" s="362">
        <f ca="1">IFERROR(VLOOKUP(BW28,'P Gerais'!$D$29:$G$33,3,TRUE)*BW28,0)</f>
        <v>0</v>
      </c>
      <c r="BY28" s="364">
        <f ca="1">IFERROR(BX28-VLOOKUP(BW28,'P Gerais'!$D$29:$H$33,4,TRUE),0)</f>
        <v>0</v>
      </c>
      <c r="BZ28" s="364">
        <f ca="1">D28*'DB Func'!GD23</f>
        <v>0</v>
      </c>
      <c r="CB28" s="364">
        <f t="shared" ca="1" si="21"/>
        <v>0</v>
      </c>
      <c r="CC28" s="364">
        <f t="shared" si="22"/>
        <v>0</v>
      </c>
      <c r="CD28" s="364">
        <f t="shared" si="23"/>
        <v>0</v>
      </c>
      <c r="CF28" s="362" t="str">
        <f t="shared" ca="1" si="24"/>
        <v>não</v>
      </c>
      <c r="CG28" s="362">
        <f ca="1">IF($CH$8=1,DAY('DB Func'!C23),0)</f>
        <v>0</v>
      </c>
      <c r="CH28" s="362">
        <f ca="1">IF(CI28=0,0,MONTH('DB Func'!C23))</f>
        <v>0</v>
      </c>
      <c r="CI28" s="362">
        <f ca="1">IF('P Gerais'!D26=YEAR('DB Func'!C23),YEAR('DB Func'!C23),0)</f>
        <v>0</v>
      </c>
      <c r="CJ28" s="371">
        <v>51</v>
      </c>
      <c r="CK28" s="363"/>
      <c r="CL28" s="362" t="str">
        <f ca="1">IF(ISERROR(HLOOKUP(CL26,$DR$7:$DX28,$DY28,FALSE)),"N",HLOOKUP(CL26,$DR$7:$DX28,$DY28,FALSE))</f>
        <v>N</v>
      </c>
      <c r="CM28" s="362" t="str">
        <f ca="1">IF(ISERROR(HLOOKUP(CM26,$DR$7:$DX28,$DY28,FALSE)),"N",HLOOKUP(CM26,$DR$7:$DX28,$DY28,FALSE))</f>
        <v>N</v>
      </c>
      <c r="CN28" s="362" t="str">
        <f ca="1">IF(ISERROR(HLOOKUP(CN26,$DR$7:$DX28,$DY28,FALSE)),"N",HLOOKUP(CN26,$DR$7:$DX28,$DY28,FALSE))</f>
        <v>N</v>
      </c>
      <c r="CO28" s="362" t="str">
        <f ca="1">IF(ISERROR(HLOOKUP(CO26,$DR$7:$DX28,$DY28,FALSE)),"N",HLOOKUP(CO26,$DR$7:$DX28,$DY28,FALSE))</f>
        <v>N</v>
      </c>
      <c r="CP28" s="362" t="str">
        <f ca="1">IF(ISERROR(HLOOKUP(CP26,$DR$7:$DX28,$DY28,FALSE)),"N",HLOOKUP(CP26,$DR$7:$DX28,$DY28,FALSE))</f>
        <v>N</v>
      </c>
      <c r="CQ28" s="362" t="str">
        <f>IF(ISERROR(HLOOKUP(CQ26,$DR$7:$DX28,$DY28,FALSE)),"N",HLOOKUP(CQ26,$DR$7:$DX28,$DY28,FALSE))</f>
        <v>N</v>
      </c>
      <c r="CR28" s="362" t="str">
        <f ca="1">IF(ISERROR(HLOOKUP(CR26,$DR$7:$DX28,$DY28,FALSE)),"N",HLOOKUP(CR26,$DR$7:$DX28,$DY28,FALSE))</f>
        <v>N</v>
      </c>
      <c r="CS28" s="362" t="str">
        <f ca="1">IF(ISERROR(HLOOKUP(CS26,$DR$7:$DX28,$DY28,FALSE)),"N",HLOOKUP(CS26,$DR$7:$DX28,$DY28,FALSE))</f>
        <v>N</v>
      </c>
      <c r="CT28" s="362" t="str">
        <f ca="1">IF(ISERROR(HLOOKUP(CT26,$DR$7:$DX28,$DY28,FALSE)),"N",HLOOKUP(CT26,$DR$7:$DX28,$DY28,FALSE))</f>
        <v>N</v>
      </c>
      <c r="CU28" s="362" t="str">
        <f ca="1">IF(ISERROR(HLOOKUP(CU26,$DR$7:$DX28,$DY28,FALSE)),"N",HLOOKUP(CU26,$DR$7:$DX28,$DY28,FALSE))</f>
        <v>N</v>
      </c>
      <c r="CV28" s="362" t="str">
        <f ca="1">IF(ISERROR(HLOOKUP(CV26,$DR$7:$DX28,$DY28,FALSE)),"N",HLOOKUP(CV26,$DR$7:$DX28,$DY28,FALSE))</f>
        <v>N</v>
      </c>
      <c r="CW28" s="362" t="str">
        <f ca="1">IF(ISERROR(HLOOKUP(CW26,$DR$7:$DX28,$DY28,FALSE)),"N",HLOOKUP(CW26,$DR$7:$DX28,$DY28,FALSE))</f>
        <v>N</v>
      </c>
      <c r="CX28" s="362" t="str">
        <f>IF(ISERROR(HLOOKUP(CX26,$DR$7:$DX28,$DY28,FALSE)),"N",HLOOKUP(CX26,$DR$7:$DX28,$DY28,FALSE))</f>
        <v>N</v>
      </c>
      <c r="CY28" s="362" t="str">
        <f ca="1">IF(ISERROR(HLOOKUP(CY26,$DR$7:$DX28,$DY28,FALSE)),"N",HLOOKUP(CY26,$DR$7:$DX28,$DY28,FALSE))</f>
        <v>N</v>
      </c>
      <c r="CZ28" s="362" t="str">
        <f ca="1">IF(ISERROR(HLOOKUP(CZ26,$DR$7:$DX28,$DY28,FALSE)),"N",HLOOKUP(CZ26,$DR$7:$DX28,$DY28,FALSE))</f>
        <v>N</v>
      </c>
      <c r="DA28" s="362" t="str">
        <f ca="1">IF(ISERROR(HLOOKUP(DA26,$DR$7:$DX28,$DY28,FALSE)),"N",HLOOKUP(DA26,$DR$7:$DX28,$DY28,FALSE))</f>
        <v>N</v>
      </c>
      <c r="DB28" s="362" t="str">
        <f ca="1">IF(ISERROR(HLOOKUP(DB26,$DR$7:$DX28,$DY28,FALSE)),"N",HLOOKUP(DB26,$DR$7:$DX28,$DY28,FALSE))</f>
        <v>N</v>
      </c>
      <c r="DC28" s="362" t="str">
        <f ca="1">IF(ISERROR(HLOOKUP(DC26,$DR$7:$DX28,$DY28,FALSE)),"N",HLOOKUP(DC26,$DR$7:$DX28,$DY28,FALSE))</f>
        <v>N</v>
      </c>
      <c r="DD28" s="362" t="str">
        <f ca="1">IF(ISERROR(HLOOKUP(DD26,$DR$7:$DX28,$DY28,FALSE)),"N",HLOOKUP(DD26,$DR$7:$DX28,$DY28,FALSE))</f>
        <v>N</v>
      </c>
      <c r="DE28" s="362" t="str">
        <f>IF(ISERROR(HLOOKUP(DE26,$DR$7:$DX28,$DY28,FALSE)),"N",HLOOKUP(DE26,$DR$7:$DX28,$DY28,FALSE))</f>
        <v>N</v>
      </c>
      <c r="DF28" s="362" t="str">
        <f ca="1">IF(ISERROR(HLOOKUP(DF26,$DR$7:$DX28,$DY28,FALSE)),"N",HLOOKUP(DF26,$DR$7:$DX28,$DY28,FALSE))</f>
        <v>N</v>
      </c>
      <c r="DG28" s="362" t="str">
        <f ca="1">IF(ISERROR(HLOOKUP(DG26,$DR$7:$DX28,$DY28,FALSE)),"N",HLOOKUP(DG26,$DR$7:$DX28,$DY28,FALSE))</f>
        <v>N</v>
      </c>
      <c r="DH28" s="362" t="str">
        <f ca="1">IF(ISERROR(HLOOKUP(DH26,$DR$7:$DX28,$DY28,FALSE)),"N",HLOOKUP(DH26,$DR$7:$DX28,$DY28,FALSE))</f>
        <v>N</v>
      </c>
      <c r="DI28" s="362" t="str">
        <f ca="1">IF(ISERROR(HLOOKUP(DI26,$DR$7:$DX28,$DY28,FALSE)),"N",HLOOKUP(DI26,$DR$7:$DX28,$DY28,FALSE))</f>
        <v>N</v>
      </c>
      <c r="DJ28" s="362" t="str">
        <f ca="1">IF(ISERROR(HLOOKUP(DJ26,$DR$7:$DX28,$DY28,FALSE)),"N",HLOOKUP(DJ26,$DR$7:$DX28,$DY28,FALSE))</f>
        <v>N</v>
      </c>
      <c r="DK28" s="362" t="str">
        <f ca="1">IF(ISERROR(HLOOKUP(DK26,$DR$7:$DX28,$DY28,FALSE)),"N",HLOOKUP(DK26,$DR$7:$DX28,$DY28,FALSE))</f>
        <v>N</v>
      </c>
      <c r="DL28" s="362" t="str">
        <f>IF(ISERROR(HLOOKUP(DL26,$DR$7:$DX28,$DY28,FALSE)),"N",HLOOKUP(DL26,$DR$7:$DX28,$DY28,FALSE))</f>
        <v>N</v>
      </c>
      <c r="DM28" s="362" t="str">
        <f ca="1">IF(ISERROR(HLOOKUP(DM26,$DR$7:$DX28,$DY28,FALSE)),"N",HLOOKUP(DM26,$DR$7:$DX28,$DY28,FALSE))</f>
        <v>N</v>
      </c>
      <c r="DN28" s="362" t="str">
        <f ca="1">IF(ISERROR(HLOOKUP(DN26,$DR$7:$DX28,$DY28,FALSE)),"N",HLOOKUP(DN26,$DR$7:$DX28,$DY28,FALSE))</f>
        <v>N</v>
      </c>
      <c r="DO28" s="362" t="str">
        <f ca="1">IF(ISERROR(HLOOKUP(DO26,$DR$7:$DX28,$DY28,FALSE)),"N",HLOOKUP(DO26,$DR$7:$DX28,$DY28,FALSE))</f>
        <v>N</v>
      </c>
      <c r="DP28" s="362">
        <f t="shared" ca="1" si="25"/>
        <v>0</v>
      </c>
      <c r="DQ28" s="362">
        <f t="shared" ca="1" si="26"/>
        <v>30</v>
      </c>
      <c r="DR28" s="362" t="str">
        <f>IF('DB Func'!M23&gt;0,"S","N")</f>
        <v>N</v>
      </c>
      <c r="DS28" s="362" t="str">
        <f>IF('DB Func'!R23&gt;0,"S","N")</f>
        <v>N</v>
      </c>
      <c r="DT28" s="362" t="str">
        <f>IF('DB Func'!W23&gt;0,"S","N")</f>
        <v>N</v>
      </c>
      <c r="DU28" s="362" t="str">
        <f>IF('DB Func'!AB23&gt;0,"S","N")</f>
        <v>N</v>
      </c>
      <c r="DV28" s="362" t="str">
        <f>IF('DB Func'!AG23&gt;0,"S","N")</f>
        <v>N</v>
      </c>
      <c r="DW28" s="362" t="str">
        <f>IF('DB Func'!AL23&gt;0,"S","N")</f>
        <v>N</v>
      </c>
      <c r="DX28" s="362" t="str">
        <f>IF('DB Func'!AQ23&gt;0,"S","N")</f>
        <v>N</v>
      </c>
      <c r="DY28" s="362">
        <v>22</v>
      </c>
      <c r="DZ28" s="369">
        <f ca="1">'DB Func'!C23</f>
        <v>0</v>
      </c>
      <c r="EA28" s="362" t="str">
        <f t="shared" ca="1" si="37"/>
        <v>s</v>
      </c>
      <c r="EB28" s="362" t="str">
        <f t="shared" ca="1" si="37"/>
        <v>s</v>
      </c>
      <c r="EC28" s="362" t="str">
        <f t="shared" ca="1" si="37"/>
        <v>s</v>
      </c>
      <c r="ED28" s="362" t="str">
        <f t="shared" ca="1" si="37"/>
        <v>s</v>
      </c>
      <c r="EE28" s="362" t="str">
        <f t="shared" ca="1" si="37"/>
        <v>s</v>
      </c>
      <c r="EF28" s="362" t="str">
        <f t="shared" ca="1" si="37"/>
        <v>s</v>
      </c>
      <c r="EG28" s="362" t="str">
        <f t="shared" ca="1" si="37"/>
        <v>s</v>
      </c>
      <c r="EH28" s="362" t="str">
        <f t="shared" ca="1" si="37"/>
        <v>s</v>
      </c>
      <c r="EI28" s="362" t="str">
        <f t="shared" ca="1" si="37"/>
        <v>s</v>
      </c>
      <c r="EJ28" s="362" t="str">
        <f t="shared" ca="1" si="37"/>
        <v>s</v>
      </c>
      <c r="EK28" s="362" t="str">
        <f t="shared" ca="1" si="37"/>
        <v>s</v>
      </c>
      <c r="EL28" s="362" t="str">
        <f t="shared" ca="1" si="37"/>
        <v>s</v>
      </c>
      <c r="EM28" s="362" t="str">
        <f t="shared" ca="1" si="37"/>
        <v>s</v>
      </c>
      <c r="EN28" s="362" t="str">
        <f t="shared" ca="1" si="37"/>
        <v>s</v>
      </c>
      <c r="EO28" s="362" t="str">
        <f t="shared" ca="1" si="37"/>
        <v>s</v>
      </c>
      <c r="EP28" s="362" t="str">
        <f t="shared" ca="1" si="37"/>
        <v>s</v>
      </c>
      <c r="EQ28" s="362" t="str">
        <f t="shared" ca="1" si="36"/>
        <v>s</v>
      </c>
      <c r="ER28" s="362" t="str">
        <f t="shared" ca="1" si="36"/>
        <v>s</v>
      </c>
      <c r="ES28" s="362" t="str">
        <f t="shared" ca="1" si="36"/>
        <v>s</v>
      </c>
      <c r="ET28" s="362" t="str">
        <f t="shared" ca="1" si="36"/>
        <v>s</v>
      </c>
      <c r="EU28" s="362" t="str">
        <f t="shared" ca="1" si="28"/>
        <v>s</v>
      </c>
      <c r="EV28" s="362" t="str">
        <f t="shared" ca="1" si="36"/>
        <v>s</v>
      </c>
      <c r="EW28" s="362" t="str">
        <f t="shared" ca="1" si="36"/>
        <v>s</v>
      </c>
      <c r="EX28" s="362" t="str">
        <f t="shared" ca="1" si="36"/>
        <v>s</v>
      </c>
      <c r="EY28" s="362" t="str">
        <f t="shared" ca="1" si="36"/>
        <v>s</v>
      </c>
      <c r="EZ28" s="362" t="str">
        <f t="shared" ca="1" si="36"/>
        <v>s</v>
      </c>
      <c r="FA28" s="362" t="str">
        <f t="shared" ca="1" si="36"/>
        <v>s</v>
      </c>
      <c r="FB28" s="362" t="str">
        <f t="shared" ca="1" si="36"/>
        <v>s</v>
      </c>
      <c r="FC28" s="362" t="str">
        <f t="shared" ca="1" si="36"/>
        <v>s</v>
      </c>
      <c r="FD28" s="362" t="str">
        <f t="shared" ca="1" si="36"/>
        <v>s</v>
      </c>
      <c r="FE28" s="362">
        <f t="shared" ca="1" si="30"/>
        <v>30</v>
      </c>
      <c r="FF28" s="362">
        <f t="shared" ca="1" si="31"/>
        <v>0</v>
      </c>
      <c r="FG28" s="362" t="str">
        <f ca="1">IF(AND(YEAR(DZ28)='P Gerais'!D26,MONTH(Lanc!EA28)=6,DAY(Lanc!EA28)&gt;1),"S","N")</f>
        <v>N</v>
      </c>
      <c r="FH28" s="364">
        <f t="shared" ca="1" si="32"/>
        <v>0</v>
      </c>
      <c r="FI28" s="364">
        <f t="shared" si="33"/>
        <v>0</v>
      </c>
      <c r="FJ28" s="387">
        <f t="shared" ca="1" si="34"/>
        <v>0</v>
      </c>
      <c r="FP28" s="363">
        <f ca="1">((FH28-FJ28-FI28+AZ28+AQ28+SUM(Z28:AA28)+SUM(AW28:AX28)+AK28)*IF('DB Func'!GG23="ok",'DB Func'!GD23,0))</f>
        <v>0</v>
      </c>
      <c r="FR28" s="389">
        <f t="shared" ca="1" si="35"/>
        <v>0</v>
      </c>
      <c r="GV28" s="49"/>
      <c r="GW28" s="49"/>
      <c r="GX28" s="49"/>
      <c r="GY28" s="49"/>
      <c r="GZ28" s="49"/>
      <c r="HA28" s="49"/>
      <c r="HB28" s="49"/>
      <c r="HC28" s="49"/>
    </row>
    <row r="29" spans="3:211" ht="30" customHeight="1" thickTop="1" thickBot="1">
      <c r="C29" s="390" t="str">
        <f ca="1">IF('DB Func'!B24="Funcionário 22","",'DB Func'!B24)</f>
        <v/>
      </c>
      <c r="D29" s="391">
        <f ca="1">'DB Func'!CI24</f>
        <v>0</v>
      </c>
      <c r="E29" s="382" t="str">
        <f ca="1">IF(C29="","-",IF(OR(terceiro!E29="jUN",terceiro!F29="jUN"),"Sim","Não"))</f>
        <v>-</v>
      </c>
      <c r="F29" s="383" t="str">
        <f ca="1">IF(C29="","-",IF(OR(Ferias!E29="jUN",Ferias!F29="jUN"),"Sim","Não"))</f>
        <v>-</v>
      </c>
      <c r="G29" s="383">
        <f ca="1">IF(C29="",0,IF(F29="Sim",IF(Ferias!E29="JUN",Ferias!I29,Ferias!J29),0))</f>
        <v>0</v>
      </c>
      <c r="H29" s="185"/>
      <c r="I29" s="185"/>
      <c r="J29" s="398">
        <f t="shared" ca="1" si="8"/>
        <v>0</v>
      </c>
      <c r="K29" s="152"/>
      <c r="L29" s="151"/>
      <c r="M29" s="189"/>
      <c r="N29" s="153"/>
      <c r="O29" s="48"/>
      <c r="P29" s="48"/>
      <c r="Q29" s="48"/>
      <c r="R29" s="49"/>
      <c r="S29" s="49"/>
      <c r="T29" s="49"/>
      <c r="U29" s="49"/>
      <c r="V29" s="49"/>
      <c r="W29" s="49"/>
      <c r="X29" s="49"/>
      <c r="Y29" s="49"/>
      <c r="Z29" s="49"/>
      <c r="AA29" s="49"/>
      <c r="AB29" s="48"/>
      <c r="AC29" s="48"/>
      <c r="AD29" s="49"/>
      <c r="AE29" s="49"/>
      <c r="AF29" s="314"/>
      <c r="AH29" s="400">
        <f ca="1">IF(AND('DB Func'!GE24="Maio",'DB Func'!BQ24="2 Parcelas"),(('auxiliar 13 sal'!H25/12*'DB Func'!GF24+AVERAGE('auxiliar 13 sal'!Q25:AB25)+AVERAGE('auxiliar 13 sal'!AE25:AP25)+'auxiliar 13 sal'!H25*'DB Func'!BN24+'auxiliar 13 sal'!H25*'DB Func'!BO24)/2),IF('DB Func'!GE24="Junho",IF('DB Func'!BQ24="Parcela Única",('auxiliar 13 sal'!H25/12*'DB Func'!GF24)+AVERAGE('auxiliar 13 sal'!Q25:AB25)+AVERAGE('auxiliar 13 sal'!AE25:AP25)+('auxiliar 13 sal'!H25*'DB Func'!BN24)+('auxiliar 13 sal'!H25*'DB Func'!BO24),IF('DB Func'!BQ24="2 Parcelas",(('auxiliar 13 sal'!H25/12*'DB Func'!GF24+AVERAGE('auxiliar 13 sal'!Q25:AB25)+AVERAGE('auxiliar 13 sal'!AE25:AP25)+'auxiliar 13 sal'!H25*'DB Func'!BN24+'auxiliar 13 sal'!H25*'DB Func'!BO24)/2))),0))</f>
        <v>0</v>
      </c>
      <c r="AK29" s="364">
        <f t="shared" ca="1" si="9"/>
        <v>0</v>
      </c>
      <c r="AL29" s="364">
        <f t="shared" ca="1" si="10"/>
        <v>0</v>
      </c>
      <c r="AM29" s="364">
        <f t="shared" ca="1" si="11"/>
        <v>0</v>
      </c>
      <c r="AN29" s="364">
        <f t="shared" ca="1" si="12"/>
        <v>0</v>
      </c>
      <c r="AO29" s="364">
        <f t="shared" ca="1" si="13"/>
        <v>0</v>
      </c>
      <c r="AP29" s="364">
        <f t="shared" ca="1" si="14"/>
        <v>0</v>
      </c>
      <c r="AQ29" s="364">
        <f t="shared" ca="1" si="15"/>
        <v>0</v>
      </c>
      <c r="AR29" s="364">
        <f>IF(OR(M29="",M29=0),0,((FH29/220)*('Ho Ex'!$C$8+$AS$6))*M29)</f>
        <v>0</v>
      </c>
      <c r="AS29" s="364">
        <f>IF(OR(N29="",N29=0),0,((FH29/220*('DB Func'!GD24+Lanc!$AS$6))*('Ho Ex'!$I$8+$AS$6))*(N29/52.5*60))</f>
        <v>0</v>
      </c>
      <c r="AT29" s="364">
        <f>IF(OR(M29="",M29=0),0,((FH29/220)*('Ho Ex'!$J$8+$AS$6))*O29)</f>
        <v>0</v>
      </c>
      <c r="AU29" s="364">
        <f>IF(OR(M29="",M29=0),0,((FH29/220)*('Ho Ex'!I35+$AS$6))*P29)</f>
        <v>0</v>
      </c>
      <c r="AV29" s="364">
        <f>IF(OR(M29="",M29=0),0,((FH29/220)*('Ho Ex'!C35+$AS$6))*Q29)</f>
        <v>0</v>
      </c>
      <c r="AW29" s="364">
        <f ca="1">FH29*'DB Func'!BN24</f>
        <v>0</v>
      </c>
      <c r="AX29" s="364">
        <f ca="1">FH29*'DB Func'!BO24</f>
        <v>0</v>
      </c>
      <c r="AY29" s="364">
        <f ca="1">IF(FJ29=0,0,VLOOKUP(FJ29,'P Gerais'!$D$39:$G$41,3,TRUE)*Func22!$F$68)</f>
        <v>0</v>
      </c>
      <c r="AZ29" s="364">
        <f t="shared" si="16"/>
        <v>0</v>
      </c>
      <c r="BA29" s="364">
        <f ca="1">((FH29-FJ29-FI29+AZ29+AQ29+SUM(Z29:AA29)+SUM(AW29:AX29)+AK29)*IF('DB Func'!GG24="ok",'DB Func'!GD24,0))+(FH29-FJ29-FI29+AZ29+AQ29+SUM(Z29:AA29)+SUM(AW29:AX29))+AK29</f>
        <v>0</v>
      </c>
      <c r="BB29" s="385">
        <f ca="1">VLOOKUP(BA29,'P Gerais'!$D$22:$G$25,3,TRUE)</f>
        <v>0.08</v>
      </c>
      <c r="BC29" s="364">
        <f ca="1">IF(BA29&lt;'P Gerais'!$D$25,BA29*BB29,Lanc!BB29)</f>
        <v>0</v>
      </c>
      <c r="BD29" s="364">
        <f ca="1">BA29-BC29-('DB Func'!GB24*'P Gerais'!$D$35)</f>
        <v>0</v>
      </c>
      <c r="BE29" s="386">
        <f ca="1">VLOOKUP(BD29,'P Gerais'!$D$29:$F$33,3,TRUE)</f>
        <v>0</v>
      </c>
      <c r="BF29" s="364">
        <f t="shared" ca="1" si="17"/>
        <v>0</v>
      </c>
      <c r="BG29" s="364">
        <f ca="1">VLOOKUP(BD29,'P Gerais'!$D$29:$G$33,4,TRUE)</f>
        <v>0</v>
      </c>
      <c r="BH29" s="364">
        <f t="shared" ca="1" si="18"/>
        <v>0</v>
      </c>
      <c r="BI29" s="364">
        <f t="shared" ca="1" si="19"/>
        <v>0</v>
      </c>
      <c r="BJ29" s="362">
        <f ca="1">'DB Func'!G24</f>
        <v>0</v>
      </c>
      <c r="BK29" s="362">
        <f ca="1">'DB Func'!FW24</f>
        <v>0</v>
      </c>
      <c r="BL29" s="364">
        <f ca="1">D29*'P Gerais'!$D$13</f>
        <v>0</v>
      </c>
      <c r="BM29" s="364">
        <f ca="1">D29*'P Gerais'!$D$14</f>
        <v>0</v>
      </c>
      <c r="BN29" s="364">
        <f ca="1">D29*'P Gerais'!$D$16</f>
        <v>0</v>
      </c>
      <c r="BO29" s="364">
        <f ca="1">D29*'P Gerais'!$D$17</f>
        <v>0</v>
      </c>
      <c r="BP29" s="364">
        <f ca="1">D29*'P Gerais'!$D$18</f>
        <v>0</v>
      </c>
      <c r="BQ29" s="385">
        <f ca="1">VLOOKUP(D29,'P Gerais'!$D$22:$G$24,3,TRUE)</f>
        <v>0.08</v>
      </c>
      <c r="BR29" s="385">
        <f ca="1">VLOOKUP(D29,'P Gerais'!$D$29:$G$33,3,TRUE)</f>
        <v>0</v>
      </c>
      <c r="BS29" s="385">
        <f ca="1">'DB Func'!BN24</f>
        <v>0</v>
      </c>
      <c r="BT29" s="385">
        <f ca="1">'DB Func'!BO24</f>
        <v>0</v>
      </c>
      <c r="BU29" s="385">
        <f ca="1">'DB Func'!FX24</f>
        <v>0</v>
      </c>
      <c r="BV29" s="364">
        <f t="shared" ca="1" si="20"/>
        <v>-0.08</v>
      </c>
      <c r="BW29" s="364">
        <f ca="1">BV29-'DB Func'!GC24</f>
        <v>-0.08</v>
      </c>
      <c r="BX29" s="362">
        <f ca="1">IFERROR(VLOOKUP(BW29,'P Gerais'!$D$29:$G$33,3,TRUE)*BW29,0)</f>
        <v>0</v>
      </c>
      <c r="BY29" s="364">
        <f ca="1">IFERROR(BX29-VLOOKUP(BW29,'P Gerais'!$D$29:$H$33,4,TRUE),0)</f>
        <v>0</v>
      </c>
      <c r="BZ29" s="364">
        <f ca="1">D29*'DB Func'!GD24</f>
        <v>0</v>
      </c>
      <c r="CB29" s="364">
        <f t="shared" ca="1" si="21"/>
        <v>0</v>
      </c>
      <c r="CC29" s="364">
        <f t="shared" si="22"/>
        <v>0</v>
      </c>
      <c r="CD29" s="364">
        <f t="shared" si="23"/>
        <v>0</v>
      </c>
      <c r="CF29" s="362" t="str">
        <f t="shared" ca="1" si="24"/>
        <v>não</v>
      </c>
      <c r="CG29" s="362">
        <f ca="1">IF($CH$8=1,DAY('DB Func'!C24),0)</f>
        <v>0</v>
      </c>
      <c r="CH29" s="362">
        <f ca="1">IF(CI29=0,0,MONTH('DB Func'!C24))</f>
        <v>0</v>
      </c>
      <c r="CI29" s="362">
        <f ca="1">IF('P Gerais'!D27=YEAR('DB Func'!C24),YEAR('DB Func'!C24),0)</f>
        <v>0</v>
      </c>
      <c r="CJ29" s="371">
        <v>52</v>
      </c>
      <c r="CK29" s="363"/>
      <c r="CL29" s="362" t="str">
        <f>IF(ISERROR(HLOOKUP(CL27,$DR$7:$DX29,$DY29,FALSE)),"N",HLOOKUP(CL27,$DR$7:$DX29,$DY29,FALSE))</f>
        <v>N</v>
      </c>
      <c r="CM29" s="362" t="str">
        <f>IF(ISERROR(HLOOKUP(CM27,$DR$7:$DX29,$DY29,FALSE)),"N",HLOOKUP(CM27,$DR$7:$DX29,$DY29,FALSE))</f>
        <v>N</v>
      </c>
      <c r="CN29" s="362" t="str">
        <f>IF(ISERROR(HLOOKUP(CN27,$DR$7:$DX29,$DY29,FALSE)),"N",HLOOKUP(CN27,$DR$7:$DX29,$DY29,FALSE))</f>
        <v>N</v>
      </c>
      <c r="CO29" s="362" t="str">
        <f>IF(ISERROR(HLOOKUP(CO27,$DR$7:$DX29,$DY29,FALSE)),"N",HLOOKUP(CO27,$DR$7:$DX29,$DY29,FALSE))</f>
        <v>N</v>
      </c>
      <c r="CP29" s="362" t="str">
        <f>IF(ISERROR(HLOOKUP(CP27,$DR$7:$DX29,$DY29,FALSE)),"N",HLOOKUP(CP27,$DR$7:$DX29,$DY29,FALSE))</f>
        <v>N</v>
      </c>
      <c r="CQ29" s="362" t="str">
        <f>IF(ISERROR(HLOOKUP(CQ27,$DR$7:$DX29,$DY29,FALSE)),"N",HLOOKUP(CQ27,$DR$7:$DX29,$DY29,FALSE))</f>
        <v>N</v>
      </c>
      <c r="CR29" s="362" t="str">
        <f>IF(ISERROR(HLOOKUP(CR27,$DR$7:$DX29,$DY29,FALSE)),"N",HLOOKUP(CR27,$DR$7:$DX29,$DY29,FALSE))</f>
        <v>N</v>
      </c>
      <c r="CS29" s="362" t="str">
        <f>IF(ISERROR(HLOOKUP(CS27,$DR$7:$DX29,$DY29,FALSE)),"N",HLOOKUP(CS27,$DR$7:$DX29,$DY29,FALSE))</f>
        <v>N</v>
      </c>
      <c r="CT29" s="362" t="str">
        <f>IF(ISERROR(HLOOKUP(CT27,$DR$7:$DX29,$DY29,FALSE)),"N",HLOOKUP(CT27,$DR$7:$DX29,$DY29,FALSE))</f>
        <v>N</v>
      </c>
      <c r="CU29" s="362" t="str">
        <f>IF(ISERROR(HLOOKUP(CU27,$DR$7:$DX29,$DY29,FALSE)),"N",HLOOKUP(CU27,$DR$7:$DX29,$DY29,FALSE))</f>
        <v>N</v>
      </c>
      <c r="CV29" s="362" t="str">
        <f>IF(ISERROR(HLOOKUP(CV27,$DR$7:$DX29,$DY29,FALSE)),"N",HLOOKUP(CV27,$DR$7:$DX29,$DY29,FALSE))</f>
        <v>N</v>
      </c>
      <c r="CW29" s="362" t="str">
        <f>IF(ISERROR(HLOOKUP(CW27,$DR$7:$DX29,$DY29,FALSE)),"N",HLOOKUP(CW27,$DR$7:$DX29,$DY29,FALSE))</f>
        <v>N</v>
      </c>
      <c r="CX29" s="362" t="str">
        <f>IF(ISERROR(HLOOKUP(CX27,$DR$7:$DX29,$DY29,FALSE)),"N",HLOOKUP(CX27,$DR$7:$DX29,$DY29,FALSE))</f>
        <v>N</v>
      </c>
      <c r="CY29" s="362" t="str">
        <f>IF(ISERROR(HLOOKUP(CY27,$DR$7:$DX29,$DY29,FALSE)),"N",HLOOKUP(CY27,$DR$7:$DX29,$DY29,FALSE))</f>
        <v>N</v>
      </c>
      <c r="CZ29" s="362" t="str">
        <f>IF(ISERROR(HLOOKUP(CZ27,$DR$7:$DX29,$DY29,FALSE)),"N",HLOOKUP(CZ27,$DR$7:$DX29,$DY29,FALSE))</f>
        <v>N</v>
      </c>
      <c r="DA29" s="362" t="str">
        <f>IF(ISERROR(HLOOKUP(DA27,$DR$7:$DX29,$DY29,FALSE)),"N",HLOOKUP(DA27,$DR$7:$DX29,$DY29,FALSE))</f>
        <v>N</v>
      </c>
      <c r="DB29" s="362" t="str">
        <f>IF(ISERROR(HLOOKUP(DB27,$DR$7:$DX29,$DY29,FALSE)),"N",HLOOKUP(DB27,$DR$7:$DX29,$DY29,FALSE))</f>
        <v>N</v>
      </c>
      <c r="DC29" s="362" t="str">
        <f>IF(ISERROR(HLOOKUP(DC27,$DR$7:$DX29,$DY29,FALSE)),"N",HLOOKUP(DC27,$DR$7:$DX29,$DY29,FALSE))</f>
        <v>N</v>
      </c>
      <c r="DD29" s="362" t="str">
        <f>IF(ISERROR(HLOOKUP(DD27,$DR$7:$DX29,$DY29,FALSE)),"N",HLOOKUP(DD27,$DR$7:$DX29,$DY29,FALSE))</f>
        <v>N</v>
      </c>
      <c r="DE29" s="362" t="str">
        <f>IF(ISERROR(HLOOKUP(DE27,$DR$7:$DX29,$DY29,FALSE)),"N",HLOOKUP(DE27,$DR$7:$DX29,$DY29,FALSE))</f>
        <v>N</v>
      </c>
      <c r="DF29" s="362" t="str">
        <f>IF(ISERROR(HLOOKUP(DF27,$DR$7:$DX29,$DY29,FALSE)),"N",HLOOKUP(DF27,$DR$7:$DX29,$DY29,FALSE))</f>
        <v>N</v>
      </c>
      <c r="DG29" s="362" t="str">
        <f>IF(ISERROR(HLOOKUP(DG27,$DR$7:$DX29,$DY29,FALSE)),"N",HLOOKUP(DG27,$DR$7:$DX29,$DY29,FALSE))</f>
        <v>N</v>
      </c>
      <c r="DH29" s="362" t="str">
        <f>IF(ISERROR(HLOOKUP(DH27,$DR$7:$DX29,$DY29,FALSE)),"N",HLOOKUP(DH27,$DR$7:$DX29,$DY29,FALSE))</f>
        <v>N</v>
      </c>
      <c r="DI29" s="362" t="str">
        <f>IF(ISERROR(HLOOKUP(DI27,$DR$7:$DX29,$DY29,FALSE)),"N",HLOOKUP(DI27,$DR$7:$DX29,$DY29,FALSE))</f>
        <v>N</v>
      </c>
      <c r="DJ29" s="362" t="str">
        <f>IF(ISERROR(HLOOKUP(DJ27,$DR$7:$DX29,$DY29,FALSE)),"N",HLOOKUP(DJ27,$DR$7:$DX29,$DY29,FALSE))</f>
        <v>N</v>
      </c>
      <c r="DK29" s="362" t="str">
        <f>IF(ISERROR(HLOOKUP(DK27,$DR$7:$DX29,$DY29,FALSE)),"N",HLOOKUP(DK27,$DR$7:$DX29,$DY29,FALSE))</f>
        <v>N</v>
      </c>
      <c r="DL29" s="362" t="str">
        <f>IF(ISERROR(HLOOKUP(DL27,$DR$7:$DX29,$DY29,FALSE)),"N",HLOOKUP(DL27,$DR$7:$DX29,$DY29,FALSE))</f>
        <v>N</v>
      </c>
      <c r="DM29" s="362" t="str">
        <f>IF(ISERROR(HLOOKUP(DM27,$DR$7:$DX29,$DY29,FALSE)),"N",HLOOKUP(DM27,$DR$7:$DX29,$DY29,FALSE))</f>
        <v>N</v>
      </c>
      <c r="DN29" s="362" t="str">
        <f>IF(ISERROR(HLOOKUP(DN27,$DR$7:$DX29,$DY29,FALSE)),"N",HLOOKUP(DN27,$DR$7:$DX29,$DY29,FALSE))</f>
        <v>N</v>
      </c>
      <c r="DO29" s="362" t="str">
        <f>IF(ISERROR(HLOOKUP(DO27,$DR$7:$DX29,$DY29,FALSE)),"N",HLOOKUP(DO27,$DR$7:$DX29,$DY29,FALSE))</f>
        <v>N</v>
      </c>
      <c r="DP29" s="362">
        <f t="shared" si="25"/>
        <v>0</v>
      </c>
      <c r="DQ29" s="362">
        <f t="shared" si="26"/>
        <v>30</v>
      </c>
      <c r="DR29" s="362" t="str">
        <f>IF('DB Func'!M24&gt;0,"S","N")</f>
        <v>N</v>
      </c>
      <c r="DS29" s="362" t="str">
        <f>IF('DB Func'!R24&gt;0,"S","N")</f>
        <v>N</v>
      </c>
      <c r="DT29" s="362" t="str">
        <f>IF('DB Func'!W24&gt;0,"S","N")</f>
        <v>N</v>
      </c>
      <c r="DU29" s="362" t="str">
        <f>IF('DB Func'!AB24&gt;0,"S","N")</f>
        <v>N</v>
      </c>
      <c r="DV29" s="362" t="str">
        <f>IF('DB Func'!AG24&gt;0,"S","N")</f>
        <v>N</v>
      </c>
      <c r="DW29" s="362" t="str">
        <f>IF('DB Func'!AL24&gt;0,"S","N")</f>
        <v>N</v>
      </c>
      <c r="DX29" s="362" t="str">
        <f>IF('DB Func'!AQ24&gt;0,"S","N")</f>
        <v>N</v>
      </c>
      <c r="DY29" s="362">
        <v>23</v>
      </c>
      <c r="DZ29" s="369">
        <f ca="1">'DB Func'!C24</f>
        <v>0</v>
      </c>
      <c r="EA29" s="362" t="str">
        <f t="shared" ca="1" si="37"/>
        <v>s</v>
      </c>
      <c r="EB29" s="362" t="str">
        <f t="shared" ca="1" si="37"/>
        <v>s</v>
      </c>
      <c r="EC29" s="362" t="str">
        <f t="shared" ca="1" si="37"/>
        <v>s</v>
      </c>
      <c r="ED29" s="362" t="str">
        <f t="shared" ca="1" si="37"/>
        <v>s</v>
      </c>
      <c r="EE29" s="362" t="str">
        <f t="shared" ca="1" si="37"/>
        <v>s</v>
      </c>
      <c r="EF29" s="362" t="str">
        <f t="shared" ca="1" si="37"/>
        <v>s</v>
      </c>
      <c r="EG29" s="362" t="str">
        <f t="shared" ca="1" si="37"/>
        <v>s</v>
      </c>
      <c r="EH29" s="362" t="str">
        <f t="shared" ca="1" si="37"/>
        <v>s</v>
      </c>
      <c r="EI29" s="362" t="str">
        <f t="shared" ca="1" si="37"/>
        <v>s</v>
      </c>
      <c r="EJ29" s="362" t="str">
        <f t="shared" ca="1" si="37"/>
        <v>s</v>
      </c>
      <c r="EK29" s="362" t="str">
        <f t="shared" ca="1" si="37"/>
        <v>s</v>
      </c>
      <c r="EL29" s="362" t="str">
        <f t="shared" ca="1" si="37"/>
        <v>s</v>
      </c>
      <c r="EM29" s="362" t="str">
        <f t="shared" ca="1" si="37"/>
        <v>s</v>
      </c>
      <c r="EN29" s="362" t="str">
        <f t="shared" ca="1" si="37"/>
        <v>s</v>
      </c>
      <c r="EO29" s="362" t="str">
        <f t="shared" ca="1" si="37"/>
        <v>s</v>
      </c>
      <c r="EP29" s="362" t="str">
        <f t="shared" ca="1" si="37"/>
        <v>s</v>
      </c>
      <c r="EQ29" s="362" t="str">
        <f t="shared" ca="1" si="36"/>
        <v>s</v>
      </c>
      <c r="ER29" s="362" t="str">
        <f t="shared" ca="1" si="36"/>
        <v>s</v>
      </c>
      <c r="ES29" s="362" t="str">
        <f t="shared" ca="1" si="36"/>
        <v>s</v>
      </c>
      <c r="ET29" s="362" t="str">
        <f t="shared" ca="1" si="36"/>
        <v>s</v>
      </c>
      <c r="EU29" s="362" t="str">
        <f t="shared" ca="1" si="28"/>
        <v>s</v>
      </c>
      <c r="EV29" s="362" t="str">
        <f t="shared" ca="1" si="36"/>
        <v>s</v>
      </c>
      <c r="EW29" s="362" t="str">
        <f t="shared" ca="1" si="36"/>
        <v>s</v>
      </c>
      <c r="EX29" s="362" t="str">
        <f t="shared" ca="1" si="36"/>
        <v>s</v>
      </c>
      <c r="EY29" s="362" t="str">
        <f t="shared" ca="1" si="36"/>
        <v>s</v>
      </c>
      <c r="EZ29" s="362" t="str">
        <f t="shared" ca="1" si="36"/>
        <v>s</v>
      </c>
      <c r="FA29" s="362" t="str">
        <f t="shared" ca="1" si="36"/>
        <v>s</v>
      </c>
      <c r="FB29" s="362" t="str">
        <f t="shared" ca="1" si="36"/>
        <v>s</v>
      </c>
      <c r="FC29" s="362" t="str">
        <f t="shared" ca="1" si="36"/>
        <v>s</v>
      </c>
      <c r="FD29" s="362" t="str">
        <f t="shared" ca="1" si="36"/>
        <v>s</v>
      </c>
      <c r="FE29" s="362">
        <f t="shared" ca="1" si="30"/>
        <v>30</v>
      </c>
      <c r="FF29" s="362">
        <f t="shared" ca="1" si="31"/>
        <v>0</v>
      </c>
      <c r="FG29" s="362" t="str">
        <f ca="1">IF(AND(YEAR(DZ29)='P Gerais'!D27,MONTH(Lanc!EA29)=6,DAY(Lanc!EA29)&gt;1),"S","N")</f>
        <v>N</v>
      </c>
      <c r="FH29" s="364">
        <f t="shared" ca="1" si="32"/>
        <v>0</v>
      </c>
      <c r="FI29" s="364">
        <f t="shared" si="33"/>
        <v>0</v>
      </c>
      <c r="FJ29" s="387">
        <f t="shared" ca="1" si="34"/>
        <v>0</v>
      </c>
      <c r="FP29" s="363">
        <f ca="1">((FH29-FJ29-FI29+AZ29+AQ29+SUM(Z29:AA29)+SUM(AW29:AX29)+AK29)*IF('DB Func'!GG24="ok",'DB Func'!GD24,0))</f>
        <v>0</v>
      </c>
      <c r="FR29" s="389">
        <f t="shared" ca="1" si="35"/>
        <v>0</v>
      </c>
      <c r="GV29" s="49"/>
      <c r="GW29" s="49"/>
      <c r="GX29" s="49"/>
      <c r="GY29" s="49"/>
      <c r="GZ29" s="49"/>
      <c r="HA29" s="49"/>
      <c r="HB29" s="49"/>
      <c r="HC29" s="49"/>
    </row>
    <row r="30" spans="3:211" ht="30" customHeight="1" thickTop="1" thickBot="1">
      <c r="C30" s="390" t="str">
        <f ca="1">IF('DB Func'!B25="Funcionário 23","",'DB Func'!B25)</f>
        <v/>
      </c>
      <c r="D30" s="391">
        <f ca="1">'DB Func'!CI25</f>
        <v>0</v>
      </c>
      <c r="E30" s="382" t="str">
        <f ca="1">IF(C30="","-",IF(OR(terceiro!E30="jUN",terceiro!F30="jUN"),"Sim","Não"))</f>
        <v>-</v>
      </c>
      <c r="F30" s="383" t="str">
        <f ca="1">IF(C30="","-",IF(OR(Ferias!E30="jUN",Ferias!F30="jUN"),"Sim","Não"))</f>
        <v>-</v>
      </c>
      <c r="G30" s="383">
        <f ca="1">IF(C30="",0,IF(F30="Sim",IF(Ferias!E30="JUN",Ferias!I30,Ferias!J30),0))</f>
        <v>0</v>
      </c>
      <c r="H30" s="185"/>
      <c r="I30" s="185"/>
      <c r="J30" s="398">
        <f t="shared" ca="1" si="8"/>
        <v>0</v>
      </c>
      <c r="K30" s="152"/>
      <c r="L30" s="151"/>
      <c r="M30" s="189"/>
      <c r="N30" s="153"/>
      <c r="O30" s="48"/>
      <c r="P30" s="48"/>
      <c r="Q30" s="48"/>
      <c r="R30" s="49"/>
      <c r="S30" s="49"/>
      <c r="T30" s="49"/>
      <c r="U30" s="49"/>
      <c r="V30" s="49"/>
      <c r="W30" s="49"/>
      <c r="X30" s="49"/>
      <c r="Y30" s="49"/>
      <c r="Z30" s="49"/>
      <c r="AA30" s="49"/>
      <c r="AB30" s="48"/>
      <c r="AC30" s="48"/>
      <c r="AD30" s="49"/>
      <c r="AE30" s="49"/>
      <c r="AF30" s="314"/>
      <c r="AH30" s="400">
        <f ca="1">IF(AND('DB Func'!GE25="Maio",'DB Func'!BQ25="2 Parcelas"),(('auxiliar 13 sal'!H26/12*'DB Func'!GF25+AVERAGE('auxiliar 13 sal'!Q26:AB26)+AVERAGE('auxiliar 13 sal'!AE26:AP26)+'auxiliar 13 sal'!H26*'DB Func'!BN25+'auxiliar 13 sal'!H26*'DB Func'!BO25)/2),IF('DB Func'!GE25="Junho",IF('DB Func'!BQ25="Parcela Única",('auxiliar 13 sal'!H26/12*'DB Func'!GF25)+AVERAGE('auxiliar 13 sal'!Q26:AB26)+AVERAGE('auxiliar 13 sal'!AE26:AP26)+('auxiliar 13 sal'!H26*'DB Func'!BN25)+('auxiliar 13 sal'!H26*'DB Func'!BO25),IF('DB Func'!BQ25="2 Parcelas",(('auxiliar 13 sal'!H26/12*'DB Func'!GF25+AVERAGE('auxiliar 13 sal'!Q26:AB26)+AVERAGE('auxiliar 13 sal'!AE26:AP26)+'auxiliar 13 sal'!H26*'DB Func'!BN25+'auxiliar 13 sal'!H26*'DB Func'!BO25)/2))),0))</f>
        <v>0</v>
      </c>
      <c r="AK30" s="364">
        <f t="shared" ca="1" si="9"/>
        <v>0</v>
      </c>
      <c r="AL30" s="364">
        <f t="shared" ca="1" si="10"/>
        <v>0</v>
      </c>
      <c r="AM30" s="364">
        <f t="shared" ca="1" si="11"/>
        <v>0</v>
      </c>
      <c r="AN30" s="364">
        <f t="shared" ca="1" si="12"/>
        <v>0</v>
      </c>
      <c r="AO30" s="364">
        <f t="shared" ca="1" si="13"/>
        <v>0</v>
      </c>
      <c r="AP30" s="364">
        <f t="shared" ca="1" si="14"/>
        <v>0</v>
      </c>
      <c r="AQ30" s="364">
        <f t="shared" ca="1" si="15"/>
        <v>0</v>
      </c>
      <c r="AR30" s="364">
        <f>IF(OR(M30="",M30=0),0,((FH30/220)*('Ho Ex'!$C$8+$AS$6))*M30)</f>
        <v>0</v>
      </c>
      <c r="AS30" s="364">
        <f>IF(OR(N30="",N30=0),0,((FH30/220*('DB Func'!GD25+Lanc!$AS$6))*('Ho Ex'!$I$8+$AS$6))*(N30/52.5*60))</f>
        <v>0</v>
      </c>
      <c r="AT30" s="364">
        <f>IF(OR(M30="",M30=0),0,((FH30/220)*('Ho Ex'!$J$8+$AS$6))*O30)</f>
        <v>0</v>
      </c>
      <c r="AU30" s="364">
        <f>IF(OR(M30="",M30=0),0,((FH30/220)*('Ho Ex'!I36+$AS$6))*P30)</f>
        <v>0</v>
      </c>
      <c r="AV30" s="364">
        <f>IF(OR(M30="",M30=0),0,((FH30/220)*('Ho Ex'!C36+$AS$6))*Q30)</f>
        <v>0</v>
      </c>
      <c r="AW30" s="364">
        <f ca="1">FH30*'DB Func'!BN25</f>
        <v>0</v>
      </c>
      <c r="AX30" s="364">
        <f ca="1">FH30*'DB Func'!BO25</f>
        <v>0</v>
      </c>
      <c r="AY30" s="364">
        <f ca="1">IF(FJ30=0,0,VLOOKUP(FJ30,'P Gerais'!$D$39:$G$41,3,TRUE)*Func23!$F$68)</f>
        <v>0</v>
      </c>
      <c r="AZ30" s="364">
        <f t="shared" si="16"/>
        <v>0</v>
      </c>
      <c r="BA30" s="364">
        <f ca="1">((FH30-FJ30-FI30+AZ30+AQ30+SUM(Z30:AA30)+SUM(AW30:AX30)+AK30)*IF('DB Func'!GG25="ok",'DB Func'!GD25,0))+(FH30-FJ30-FI30+AZ30+AQ30+SUM(Z30:AA30)+SUM(AW30:AX30))+AK30</f>
        <v>0</v>
      </c>
      <c r="BB30" s="385">
        <f ca="1">VLOOKUP(BA30,'P Gerais'!$D$22:$G$25,3,TRUE)</f>
        <v>0.08</v>
      </c>
      <c r="BC30" s="364">
        <f ca="1">IF(BA30&lt;'P Gerais'!$D$25,BA30*BB30,Lanc!BB30)</f>
        <v>0</v>
      </c>
      <c r="BD30" s="364">
        <f ca="1">BA30-BC30-('DB Func'!GB25*'P Gerais'!$D$35)</f>
        <v>0</v>
      </c>
      <c r="BE30" s="386">
        <f ca="1">VLOOKUP(BD30,'P Gerais'!$D$29:$F$33,3,TRUE)</f>
        <v>0</v>
      </c>
      <c r="BF30" s="364">
        <f t="shared" ca="1" si="17"/>
        <v>0</v>
      </c>
      <c r="BG30" s="364">
        <f ca="1">VLOOKUP(BD30,'P Gerais'!$D$29:$G$33,4,TRUE)</f>
        <v>0</v>
      </c>
      <c r="BH30" s="364">
        <f t="shared" ca="1" si="18"/>
        <v>0</v>
      </c>
      <c r="BI30" s="364">
        <f t="shared" ca="1" si="19"/>
        <v>0</v>
      </c>
      <c r="BJ30" s="362">
        <f ca="1">'DB Func'!G25</f>
        <v>0</v>
      </c>
      <c r="BK30" s="362">
        <f ca="1">'DB Func'!FW25</f>
        <v>0</v>
      </c>
      <c r="BL30" s="364">
        <f ca="1">D30*'P Gerais'!$D$13</f>
        <v>0</v>
      </c>
      <c r="BM30" s="364">
        <f ca="1">D30*'P Gerais'!$D$14</f>
        <v>0</v>
      </c>
      <c r="BN30" s="364">
        <f ca="1">D30*'P Gerais'!$D$16</f>
        <v>0</v>
      </c>
      <c r="BO30" s="364">
        <f ca="1">D30*'P Gerais'!$D$17</f>
        <v>0</v>
      </c>
      <c r="BP30" s="364">
        <f ca="1">D30*'P Gerais'!$D$18</f>
        <v>0</v>
      </c>
      <c r="BQ30" s="385">
        <f ca="1">VLOOKUP(D30,'P Gerais'!$D$22:$G$24,3,TRUE)</f>
        <v>0.08</v>
      </c>
      <c r="BR30" s="385">
        <f ca="1">VLOOKUP(D30,'P Gerais'!$D$29:$G$33,3,TRUE)</f>
        <v>0</v>
      </c>
      <c r="BS30" s="385">
        <f ca="1">'DB Func'!BN25</f>
        <v>0</v>
      </c>
      <c r="BT30" s="385">
        <f ca="1">'DB Func'!BO25</f>
        <v>0</v>
      </c>
      <c r="BU30" s="385">
        <f ca="1">'DB Func'!FX25</f>
        <v>0</v>
      </c>
      <c r="BV30" s="364">
        <f t="shared" ca="1" si="20"/>
        <v>-0.08</v>
      </c>
      <c r="BW30" s="364">
        <f ca="1">BV30-'DB Func'!GC25</f>
        <v>-0.08</v>
      </c>
      <c r="BX30" s="362">
        <f ca="1">IFERROR(VLOOKUP(BW30,'P Gerais'!$D$29:$G$33,3,TRUE)*BW30,0)</f>
        <v>0</v>
      </c>
      <c r="BY30" s="364">
        <f ca="1">IFERROR(BX30-VLOOKUP(BW30,'P Gerais'!$D$29:$H$33,4,TRUE),0)</f>
        <v>0</v>
      </c>
      <c r="BZ30" s="364">
        <f ca="1">D30*'DB Func'!GD25</f>
        <v>0</v>
      </c>
      <c r="CB30" s="364">
        <f t="shared" ca="1" si="21"/>
        <v>0</v>
      </c>
      <c r="CC30" s="364">
        <f t="shared" si="22"/>
        <v>0</v>
      </c>
      <c r="CD30" s="364">
        <f t="shared" si="23"/>
        <v>0</v>
      </c>
      <c r="CF30" s="362" t="str">
        <f t="shared" ca="1" si="24"/>
        <v>não</v>
      </c>
      <c r="CG30" s="362">
        <f ca="1">IF($CH$8=1,DAY('DB Func'!C25),0)</f>
        <v>0</v>
      </c>
      <c r="CH30" s="362">
        <f ca="1">IF(CI30=0,0,MONTH('DB Func'!C25))</f>
        <v>0</v>
      </c>
      <c r="CI30" s="362">
        <f ca="1">IF('P Gerais'!D28=YEAR('DB Func'!C25),YEAR('DB Func'!C25),0)</f>
        <v>0</v>
      </c>
      <c r="CJ30" s="371">
        <v>53</v>
      </c>
      <c r="CK30" s="363"/>
      <c r="CL30" s="362" t="str">
        <f ca="1">IF(ISERROR(HLOOKUP(CL28,$DR$7:$DX30,$DY30,FALSE)),"N",HLOOKUP(CL28,$DR$7:$DX30,$DY30,FALSE))</f>
        <v>N</v>
      </c>
      <c r="CM30" s="362" t="str">
        <f ca="1">IF(ISERROR(HLOOKUP(CM28,$DR$7:$DX30,$DY30,FALSE)),"N",HLOOKUP(CM28,$DR$7:$DX30,$DY30,FALSE))</f>
        <v>N</v>
      </c>
      <c r="CN30" s="362" t="str">
        <f ca="1">IF(ISERROR(HLOOKUP(CN28,$DR$7:$DX30,$DY30,FALSE)),"N",HLOOKUP(CN28,$DR$7:$DX30,$DY30,FALSE))</f>
        <v>N</v>
      </c>
      <c r="CO30" s="362" t="str">
        <f ca="1">IF(ISERROR(HLOOKUP(CO28,$DR$7:$DX30,$DY30,FALSE)),"N",HLOOKUP(CO28,$DR$7:$DX30,$DY30,FALSE))</f>
        <v>N</v>
      </c>
      <c r="CP30" s="362" t="str">
        <f ca="1">IF(ISERROR(HLOOKUP(CP28,$DR$7:$DX30,$DY30,FALSE)),"N",HLOOKUP(CP28,$DR$7:$DX30,$DY30,FALSE))</f>
        <v>N</v>
      </c>
      <c r="CQ30" s="362" t="str">
        <f>IF(ISERROR(HLOOKUP(CQ28,$DR$7:$DX30,$DY30,FALSE)),"N",HLOOKUP(CQ28,$DR$7:$DX30,$DY30,FALSE))</f>
        <v>N</v>
      </c>
      <c r="CR30" s="362" t="str">
        <f ca="1">IF(ISERROR(HLOOKUP(CR28,$DR$7:$DX30,$DY30,FALSE)),"N",HLOOKUP(CR28,$DR$7:$DX30,$DY30,FALSE))</f>
        <v>N</v>
      </c>
      <c r="CS30" s="362" t="str">
        <f ca="1">IF(ISERROR(HLOOKUP(CS28,$DR$7:$DX30,$DY30,FALSE)),"N",HLOOKUP(CS28,$DR$7:$DX30,$DY30,FALSE))</f>
        <v>N</v>
      </c>
      <c r="CT30" s="362" t="str">
        <f ca="1">IF(ISERROR(HLOOKUP(CT28,$DR$7:$DX30,$DY30,FALSE)),"N",HLOOKUP(CT28,$DR$7:$DX30,$DY30,FALSE))</f>
        <v>N</v>
      </c>
      <c r="CU30" s="362" t="str">
        <f ca="1">IF(ISERROR(HLOOKUP(CU28,$DR$7:$DX30,$DY30,FALSE)),"N",HLOOKUP(CU28,$DR$7:$DX30,$DY30,FALSE))</f>
        <v>N</v>
      </c>
      <c r="CV30" s="362" t="str">
        <f ca="1">IF(ISERROR(HLOOKUP(CV28,$DR$7:$DX30,$DY30,FALSE)),"N",HLOOKUP(CV28,$DR$7:$DX30,$DY30,FALSE))</f>
        <v>N</v>
      </c>
      <c r="CW30" s="362" t="str">
        <f ca="1">IF(ISERROR(HLOOKUP(CW28,$DR$7:$DX30,$DY30,FALSE)),"N",HLOOKUP(CW28,$DR$7:$DX30,$DY30,FALSE))</f>
        <v>N</v>
      </c>
      <c r="CX30" s="362" t="str">
        <f>IF(ISERROR(HLOOKUP(CX28,$DR$7:$DX30,$DY30,FALSE)),"N",HLOOKUP(CX28,$DR$7:$DX30,$DY30,FALSE))</f>
        <v>N</v>
      </c>
      <c r="CY30" s="362" t="str">
        <f ca="1">IF(ISERROR(HLOOKUP(CY28,$DR$7:$DX30,$DY30,FALSE)),"N",HLOOKUP(CY28,$DR$7:$DX30,$DY30,FALSE))</f>
        <v>N</v>
      </c>
      <c r="CZ30" s="362" t="str">
        <f ca="1">IF(ISERROR(HLOOKUP(CZ28,$DR$7:$DX30,$DY30,FALSE)),"N",HLOOKUP(CZ28,$DR$7:$DX30,$DY30,FALSE))</f>
        <v>N</v>
      </c>
      <c r="DA30" s="362" t="str">
        <f ca="1">IF(ISERROR(HLOOKUP(DA28,$DR$7:$DX30,$DY30,FALSE)),"N",HLOOKUP(DA28,$DR$7:$DX30,$DY30,FALSE))</f>
        <v>N</v>
      </c>
      <c r="DB30" s="362" t="str">
        <f ca="1">IF(ISERROR(HLOOKUP(DB28,$DR$7:$DX30,$DY30,FALSE)),"N",HLOOKUP(DB28,$DR$7:$DX30,$DY30,FALSE))</f>
        <v>N</v>
      </c>
      <c r="DC30" s="362" t="str">
        <f ca="1">IF(ISERROR(HLOOKUP(DC28,$DR$7:$DX30,$DY30,FALSE)),"N",HLOOKUP(DC28,$DR$7:$DX30,$DY30,FALSE))</f>
        <v>N</v>
      </c>
      <c r="DD30" s="362" t="str">
        <f ca="1">IF(ISERROR(HLOOKUP(DD28,$DR$7:$DX30,$DY30,FALSE)),"N",HLOOKUP(DD28,$DR$7:$DX30,$DY30,FALSE))</f>
        <v>N</v>
      </c>
      <c r="DE30" s="362" t="str">
        <f>IF(ISERROR(HLOOKUP(DE28,$DR$7:$DX30,$DY30,FALSE)),"N",HLOOKUP(DE28,$DR$7:$DX30,$DY30,FALSE))</f>
        <v>N</v>
      </c>
      <c r="DF30" s="362" t="str">
        <f ca="1">IF(ISERROR(HLOOKUP(DF28,$DR$7:$DX30,$DY30,FALSE)),"N",HLOOKUP(DF28,$DR$7:$DX30,$DY30,FALSE))</f>
        <v>N</v>
      </c>
      <c r="DG30" s="362" t="str">
        <f ca="1">IF(ISERROR(HLOOKUP(DG28,$DR$7:$DX30,$DY30,FALSE)),"N",HLOOKUP(DG28,$DR$7:$DX30,$DY30,FALSE))</f>
        <v>N</v>
      </c>
      <c r="DH30" s="362" t="str">
        <f ca="1">IF(ISERROR(HLOOKUP(DH28,$DR$7:$DX30,$DY30,FALSE)),"N",HLOOKUP(DH28,$DR$7:$DX30,$DY30,FALSE))</f>
        <v>N</v>
      </c>
      <c r="DI30" s="362" t="str">
        <f ca="1">IF(ISERROR(HLOOKUP(DI28,$DR$7:$DX30,$DY30,FALSE)),"N",HLOOKUP(DI28,$DR$7:$DX30,$DY30,FALSE))</f>
        <v>N</v>
      </c>
      <c r="DJ30" s="362" t="str">
        <f ca="1">IF(ISERROR(HLOOKUP(DJ28,$DR$7:$DX30,$DY30,FALSE)),"N",HLOOKUP(DJ28,$DR$7:$DX30,$DY30,FALSE))</f>
        <v>N</v>
      </c>
      <c r="DK30" s="362" t="str">
        <f ca="1">IF(ISERROR(HLOOKUP(DK28,$DR$7:$DX30,$DY30,FALSE)),"N",HLOOKUP(DK28,$DR$7:$DX30,$DY30,FALSE))</f>
        <v>N</v>
      </c>
      <c r="DL30" s="362" t="str">
        <f>IF(ISERROR(HLOOKUP(DL28,$DR$7:$DX30,$DY30,FALSE)),"N",HLOOKUP(DL28,$DR$7:$DX30,$DY30,FALSE))</f>
        <v>N</v>
      </c>
      <c r="DM30" s="362" t="str">
        <f ca="1">IF(ISERROR(HLOOKUP(DM28,$DR$7:$DX30,$DY30,FALSE)),"N",HLOOKUP(DM28,$DR$7:$DX30,$DY30,FALSE))</f>
        <v>N</v>
      </c>
      <c r="DN30" s="362" t="str">
        <f ca="1">IF(ISERROR(HLOOKUP(DN28,$DR$7:$DX30,$DY30,FALSE)),"N",HLOOKUP(DN28,$DR$7:$DX30,$DY30,FALSE))</f>
        <v>N</v>
      </c>
      <c r="DO30" s="362" t="str">
        <f ca="1">IF(ISERROR(HLOOKUP(DO28,$DR$7:$DX30,$DY30,FALSE)),"N",HLOOKUP(DO28,$DR$7:$DX30,$DY30,FALSE))</f>
        <v>N</v>
      </c>
      <c r="DP30" s="362">
        <f t="shared" ca="1" si="25"/>
        <v>0</v>
      </c>
      <c r="DQ30" s="362">
        <f t="shared" ca="1" si="26"/>
        <v>30</v>
      </c>
      <c r="DR30" s="362" t="str">
        <f>IF('DB Func'!M25&gt;0,"S","N")</f>
        <v>N</v>
      </c>
      <c r="DS30" s="362" t="str">
        <f>IF('DB Func'!R25&gt;0,"S","N")</f>
        <v>N</v>
      </c>
      <c r="DT30" s="362" t="str">
        <f>IF('DB Func'!W25&gt;0,"S","N")</f>
        <v>N</v>
      </c>
      <c r="DU30" s="362" t="str">
        <f>IF('DB Func'!AB25&gt;0,"S","N")</f>
        <v>N</v>
      </c>
      <c r="DV30" s="362" t="str">
        <f>IF('DB Func'!AG25&gt;0,"S","N")</f>
        <v>N</v>
      </c>
      <c r="DW30" s="362" t="str">
        <f>IF('DB Func'!AL25&gt;0,"S","N")</f>
        <v>N</v>
      </c>
      <c r="DX30" s="362" t="str">
        <f>IF('DB Func'!AQ25&gt;0,"S","N")</f>
        <v>N</v>
      </c>
      <c r="DY30" s="362">
        <v>24</v>
      </c>
      <c r="DZ30" s="369">
        <f ca="1">'DB Func'!C25</f>
        <v>0</v>
      </c>
      <c r="EA30" s="362" t="str">
        <f t="shared" ca="1" si="37"/>
        <v>s</v>
      </c>
      <c r="EB30" s="362" t="str">
        <f t="shared" ca="1" si="37"/>
        <v>s</v>
      </c>
      <c r="EC30" s="362" t="str">
        <f t="shared" ca="1" si="37"/>
        <v>s</v>
      </c>
      <c r="ED30" s="362" t="str">
        <f t="shared" ca="1" si="37"/>
        <v>s</v>
      </c>
      <c r="EE30" s="362" t="str">
        <f t="shared" ca="1" si="37"/>
        <v>s</v>
      </c>
      <c r="EF30" s="362" t="str">
        <f t="shared" ca="1" si="37"/>
        <v>s</v>
      </c>
      <c r="EG30" s="362" t="str">
        <f t="shared" ca="1" si="37"/>
        <v>s</v>
      </c>
      <c r="EH30" s="362" t="str">
        <f t="shared" ca="1" si="37"/>
        <v>s</v>
      </c>
      <c r="EI30" s="362" t="str">
        <f t="shared" ca="1" si="37"/>
        <v>s</v>
      </c>
      <c r="EJ30" s="362" t="str">
        <f t="shared" ca="1" si="37"/>
        <v>s</v>
      </c>
      <c r="EK30" s="362" t="str">
        <f t="shared" ca="1" si="37"/>
        <v>s</v>
      </c>
      <c r="EL30" s="362" t="str">
        <f t="shared" ca="1" si="37"/>
        <v>s</v>
      </c>
      <c r="EM30" s="362" t="str">
        <f t="shared" ca="1" si="37"/>
        <v>s</v>
      </c>
      <c r="EN30" s="362" t="str">
        <f t="shared" ca="1" si="37"/>
        <v>s</v>
      </c>
      <c r="EO30" s="362" t="str">
        <f t="shared" ca="1" si="37"/>
        <v>s</v>
      </c>
      <c r="EP30" s="362" t="str">
        <f t="shared" ca="1" si="37"/>
        <v>s</v>
      </c>
      <c r="EQ30" s="362" t="str">
        <f t="shared" ca="1" si="36"/>
        <v>s</v>
      </c>
      <c r="ER30" s="362" t="str">
        <f t="shared" ca="1" si="36"/>
        <v>s</v>
      </c>
      <c r="ES30" s="362" t="str">
        <f t="shared" ca="1" si="36"/>
        <v>s</v>
      </c>
      <c r="ET30" s="362" t="str">
        <f t="shared" ca="1" si="36"/>
        <v>s</v>
      </c>
      <c r="EU30" s="362" t="str">
        <f t="shared" ca="1" si="28"/>
        <v>s</v>
      </c>
      <c r="EV30" s="362" t="str">
        <f t="shared" ca="1" si="36"/>
        <v>s</v>
      </c>
      <c r="EW30" s="362" t="str">
        <f t="shared" ca="1" si="36"/>
        <v>s</v>
      </c>
      <c r="EX30" s="362" t="str">
        <f t="shared" ca="1" si="36"/>
        <v>s</v>
      </c>
      <c r="EY30" s="362" t="str">
        <f t="shared" ca="1" si="36"/>
        <v>s</v>
      </c>
      <c r="EZ30" s="362" t="str">
        <f t="shared" ca="1" si="36"/>
        <v>s</v>
      </c>
      <c r="FA30" s="362" t="str">
        <f t="shared" ca="1" si="36"/>
        <v>s</v>
      </c>
      <c r="FB30" s="362" t="str">
        <f t="shared" ca="1" si="36"/>
        <v>s</v>
      </c>
      <c r="FC30" s="362" t="str">
        <f t="shared" ca="1" si="36"/>
        <v>s</v>
      </c>
      <c r="FD30" s="362" t="str">
        <f t="shared" ca="1" si="36"/>
        <v>s</v>
      </c>
      <c r="FE30" s="362">
        <f t="shared" ca="1" si="30"/>
        <v>30</v>
      </c>
      <c r="FF30" s="362">
        <f t="shared" ca="1" si="31"/>
        <v>0</v>
      </c>
      <c r="FG30" s="362" t="str">
        <f ca="1">IF(AND(YEAR(DZ30)='P Gerais'!D28,MONTH(Lanc!EA30)=6,DAY(Lanc!EA30)&gt;1),"S","N")</f>
        <v>N</v>
      </c>
      <c r="FH30" s="364">
        <f t="shared" ca="1" si="32"/>
        <v>0</v>
      </c>
      <c r="FI30" s="364">
        <f t="shared" si="33"/>
        <v>0</v>
      </c>
      <c r="FJ30" s="387">
        <f t="shared" ca="1" si="34"/>
        <v>0</v>
      </c>
      <c r="FP30" s="363">
        <f ca="1">((FH30-FJ30-FI30+AZ30+AQ30+SUM(Z30:AA30)+SUM(AW30:AX30)+AK30)*IF('DB Func'!GG25="ok",'DB Func'!GD25,0))</f>
        <v>0</v>
      </c>
      <c r="FR30" s="389">
        <f t="shared" ca="1" si="35"/>
        <v>0</v>
      </c>
      <c r="GV30" s="49"/>
      <c r="GW30" s="49"/>
      <c r="GX30" s="49"/>
      <c r="GY30" s="49"/>
      <c r="GZ30" s="49"/>
      <c r="HA30" s="49"/>
      <c r="HB30" s="49"/>
      <c r="HC30" s="49"/>
    </row>
    <row r="31" spans="3:211" ht="30" customHeight="1" thickTop="1" thickBot="1">
      <c r="C31" s="390" t="str">
        <f ca="1">IF('DB Func'!B26="Funcionário 24","",'DB Func'!B26)</f>
        <v/>
      </c>
      <c r="D31" s="391">
        <f ca="1">'DB Func'!CI26</f>
        <v>0</v>
      </c>
      <c r="E31" s="382" t="str">
        <f ca="1">IF(C31="","-",IF(OR(terceiro!E31="jUN",terceiro!F31="jUN"),"Sim","Não"))</f>
        <v>-</v>
      </c>
      <c r="F31" s="383" t="str">
        <f ca="1">IF(C31="","-",IF(OR(Ferias!E31="jUN",Ferias!F31="jUN"),"Sim","Não"))</f>
        <v>-</v>
      </c>
      <c r="G31" s="383">
        <f ca="1">IF(C31="",0,IF(F31="Sim",IF(Ferias!E31="JUN",Ferias!I31,Ferias!J31),0))</f>
        <v>0</v>
      </c>
      <c r="H31" s="185"/>
      <c r="I31" s="185"/>
      <c r="J31" s="398">
        <f t="shared" ca="1" si="8"/>
        <v>0</v>
      </c>
      <c r="K31" s="152"/>
      <c r="L31" s="151"/>
      <c r="M31" s="189"/>
      <c r="N31" s="153"/>
      <c r="O31" s="48"/>
      <c r="P31" s="48"/>
      <c r="Q31" s="48"/>
      <c r="R31" s="49"/>
      <c r="S31" s="49"/>
      <c r="T31" s="49"/>
      <c r="U31" s="49"/>
      <c r="V31" s="49"/>
      <c r="W31" s="49"/>
      <c r="X31" s="49"/>
      <c r="Y31" s="49"/>
      <c r="Z31" s="49"/>
      <c r="AA31" s="49"/>
      <c r="AB31" s="48"/>
      <c r="AC31" s="48"/>
      <c r="AD31" s="49"/>
      <c r="AE31" s="49"/>
      <c r="AF31" s="314"/>
      <c r="AH31" s="400">
        <f ca="1">IF(AND('DB Func'!GE26="Maio",'DB Func'!BQ26="2 Parcelas"),(('auxiliar 13 sal'!H27/12*'DB Func'!GF26+AVERAGE('auxiliar 13 sal'!Q27:AB27)+AVERAGE('auxiliar 13 sal'!AE27:AP27)+'auxiliar 13 sal'!H27*'DB Func'!BN26+'auxiliar 13 sal'!H27*'DB Func'!BO26)/2),IF('DB Func'!GE26="Junho",IF('DB Func'!BQ26="Parcela Única",('auxiliar 13 sal'!H27/12*'DB Func'!GF26)+AVERAGE('auxiliar 13 sal'!Q27:AB27)+AVERAGE('auxiliar 13 sal'!AE27:AP27)+('auxiliar 13 sal'!H27*'DB Func'!BN26)+('auxiliar 13 sal'!H27*'DB Func'!BO26),IF('DB Func'!BQ26="2 Parcelas",(('auxiliar 13 sal'!H27/12*'DB Func'!GF26+AVERAGE('auxiliar 13 sal'!Q27:AB27)+AVERAGE('auxiliar 13 sal'!AE27:AP27)+'auxiliar 13 sal'!H27*'DB Func'!BN26+'auxiliar 13 sal'!H27*'DB Func'!BO26)/2))),0))</f>
        <v>0</v>
      </c>
      <c r="AK31" s="364">
        <f t="shared" ca="1" si="9"/>
        <v>0</v>
      </c>
      <c r="AL31" s="364">
        <f t="shared" ca="1" si="10"/>
        <v>0</v>
      </c>
      <c r="AM31" s="364">
        <f t="shared" ca="1" si="11"/>
        <v>0</v>
      </c>
      <c r="AN31" s="364">
        <f t="shared" ca="1" si="12"/>
        <v>0</v>
      </c>
      <c r="AO31" s="364">
        <f t="shared" ca="1" si="13"/>
        <v>0</v>
      </c>
      <c r="AP31" s="364">
        <f t="shared" ca="1" si="14"/>
        <v>0</v>
      </c>
      <c r="AQ31" s="364">
        <f t="shared" ca="1" si="15"/>
        <v>0</v>
      </c>
      <c r="AR31" s="364">
        <f>IF(OR(M31="",M31=0),0,((FH31/220)*('Ho Ex'!$C$8+$AS$6))*M31)</f>
        <v>0</v>
      </c>
      <c r="AS31" s="364">
        <f>IF(OR(N31="",N31=0),0,((FH31/220*('DB Func'!GD26+Lanc!$AS$6))*('Ho Ex'!$I$8+$AS$6))*(N31/52.5*60))</f>
        <v>0</v>
      </c>
      <c r="AT31" s="364">
        <f>IF(OR(M31="",M31=0),0,((FH31/220)*('Ho Ex'!$J$8+$AS$6))*O31)</f>
        <v>0</v>
      </c>
      <c r="AU31" s="364">
        <f>IF(OR(M31="",M31=0),0,((FH31/220)*('Ho Ex'!I37+$AS$6))*P31)</f>
        <v>0</v>
      </c>
      <c r="AV31" s="364">
        <f>IF(OR(M31="",M31=0),0,((FH31/220)*('Ho Ex'!C37+$AS$6))*Q31)</f>
        <v>0</v>
      </c>
      <c r="AW31" s="364">
        <f ca="1">FH31*'DB Func'!BN26</f>
        <v>0</v>
      </c>
      <c r="AX31" s="364">
        <f ca="1">FH31*'DB Func'!BO26</f>
        <v>0</v>
      </c>
      <c r="AY31" s="364">
        <f ca="1">IF(FJ31=0,0,VLOOKUP(FJ31,'P Gerais'!$D$39:$G$41,3,TRUE)*Func24!$F$68)</f>
        <v>0</v>
      </c>
      <c r="AZ31" s="364">
        <f t="shared" si="16"/>
        <v>0</v>
      </c>
      <c r="BA31" s="364">
        <f ca="1">((FH31-FJ31-FI31+AZ31+AQ31+SUM(Z31:AA31)+SUM(AW31:AX31)+AK31)*IF('DB Func'!GG26="ok",'DB Func'!GD26,0))+(FH31-FJ31-FI31+AZ31+AQ31+SUM(Z31:AA31)+SUM(AW31:AX31))+AK31</f>
        <v>0</v>
      </c>
      <c r="BB31" s="385">
        <f ca="1">VLOOKUP(BA31,'P Gerais'!$D$22:$G$25,3,TRUE)</f>
        <v>0.08</v>
      </c>
      <c r="BC31" s="364">
        <f ca="1">IF(BA31&lt;'P Gerais'!$D$25,BA31*BB31,Lanc!BB31)</f>
        <v>0</v>
      </c>
      <c r="BD31" s="364">
        <f ca="1">BA31-BC31-('DB Func'!GB26*'P Gerais'!$D$35)</f>
        <v>0</v>
      </c>
      <c r="BE31" s="386">
        <f ca="1">VLOOKUP(BD31,'P Gerais'!$D$29:$F$33,3,TRUE)</f>
        <v>0</v>
      </c>
      <c r="BF31" s="364">
        <f t="shared" ca="1" si="17"/>
        <v>0</v>
      </c>
      <c r="BG31" s="364">
        <f ca="1">VLOOKUP(BD31,'P Gerais'!$D$29:$G$33,4,TRUE)</f>
        <v>0</v>
      </c>
      <c r="BH31" s="364">
        <f t="shared" ca="1" si="18"/>
        <v>0</v>
      </c>
      <c r="BI31" s="364">
        <f t="shared" ca="1" si="19"/>
        <v>0</v>
      </c>
      <c r="BJ31" s="362">
        <f ca="1">'DB Func'!G26</f>
        <v>0</v>
      </c>
      <c r="BK31" s="362">
        <f ca="1">'DB Func'!FW26</f>
        <v>0</v>
      </c>
      <c r="BL31" s="364">
        <f ca="1">D31*'P Gerais'!$D$13</f>
        <v>0</v>
      </c>
      <c r="BM31" s="364">
        <f ca="1">D31*'P Gerais'!$D$14</f>
        <v>0</v>
      </c>
      <c r="BN31" s="364">
        <f ca="1">D31*'P Gerais'!$D$16</f>
        <v>0</v>
      </c>
      <c r="BO31" s="364">
        <f ca="1">D31*'P Gerais'!$D$17</f>
        <v>0</v>
      </c>
      <c r="BP31" s="364">
        <f ca="1">D31*'P Gerais'!$D$18</f>
        <v>0</v>
      </c>
      <c r="BQ31" s="385">
        <f ca="1">VLOOKUP(D31,'P Gerais'!$D$22:$G$24,3,TRUE)</f>
        <v>0.08</v>
      </c>
      <c r="BR31" s="385">
        <f ca="1">VLOOKUP(D31,'P Gerais'!$D$29:$G$33,3,TRUE)</f>
        <v>0</v>
      </c>
      <c r="BS31" s="385">
        <f ca="1">'DB Func'!BN26</f>
        <v>0</v>
      </c>
      <c r="BT31" s="385">
        <f ca="1">'DB Func'!BO26</f>
        <v>0</v>
      </c>
      <c r="BU31" s="385">
        <f ca="1">'DB Func'!FX26</f>
        <v>0</v>
      </c>
      <c r="BV31" s="364">
        <f t="shared" ca="1" si="20"/>
        <v>-0.08</v>
      </c>
      <c r="BW31" s="364">
        <f ca="1">BV31-'DB Func'!GC26</f>
        <v>-0.08</v>
      </c>
      <c r="BX31" s="362">
        <f ca="1">IFERROR(VLOOKUP(BW31,'P Gerais'!$D$29:$G$33,3,TRUE)*BW31,0)</f>
        <v>0</v>
      </c>
      <c r="BY31" s="364">
        <f ca="1">IFERROR(BX31-VLOOKUP(BW31,'P Gerais'!$D$29:$H$33,4,TRUE),0)</f>
        <v>0</v>
      </c>
      <c r="BZ31" s="364">
        <f ca="1">D31*'DB Func'!GD26</f>
        <v>0</v>
      </c>
      <c r="CB31" s="364">
        <f t="shared" ca="1" si="21"/>
        <v>0</v>
      </c>
      <c r="CC31" s="364">
        <f t="shared" si="22"/>
        <v>0</v>
      </c>
      <c r="CD31" s="364">
        <f t="shared" si="23"/>
        <v>0</v>
      </c>
      <c r="CF31" s="362" t="str">
        <f t="shared" ca="1" si="24"/>
        <v>não</v>
      </c>
      <c r="CG31" s="362">
        <f ca="1">IF($CH$8=1,DAY('DB Func'!C26),0)</f>
        <v>0</v>
      </c>
      <c r="CH31" s="362">
        <f ca="1">IF(CI31=0,0,MONTH('DB Func'!C26))</f>
        <v>0</v>
      </c>
      <c r="CI31" s="362">
        <f ca="1">IF('P Gerais'!D29=YEAR('DB Func'!C26),YEAR('DB Func'!C26),0)</f>
        <v>0</v>
      </c>
      <c r="CJ31" s="371">
        <v>54</v>
      </c>
      <c r="CK31" s="363"/>
      <c r="CL31" s="362" t="str">
        <f>IF(ISERROR(HLOOKUP(CL29,$DR$7:$DX31,$DY31,FALSE)),"N",HLOOKUP(CL29,$DR$7:$DX31,$DY31,FALSE))</f>
        <v>N</v>
      </c>
      <c r="CM31" s="362" t="str">
        <f>IF(ISERROR(HLOOKUP(CM29,$DR$7:$DX31,$DY31,FALSE)),"N",HLOOKUP(CM29,$DR$7:$DX31,$DY31,FALSE))</f>
        <v>N</v>
      </c>
      <c r="CN31" s="362" t="str">
        <f>IF(ISERROR(HLOOKUP(CN29,$DR$7:$DX31,$DY31,FALSE)),"N",HLOOKUP(CN29,$DR$7:$DX31,$DY31,FALSE))</f>
        <v>N</v>
      </c>
      <c r="CO31" s="362" t="str">
        <f>IF(ISERROR(HLOOKUP(CO29,$DR$7:$DX31,$DY31,FALSE)),"N",HLOOKUP(CO29,$DR$7:$DX31,$DY31,FALSE))</f>
        <v>N</v>
      </c>
      <c r="CP31" s="362" t="str">
        <f>IF(ISERROR(HLOOKUP(CP29,$DR$7:$DX31,$DY31,FALSE)),"N",HLOOKUP(CP29,$DR$7:$DX31,$DY31,FALSE))</f>
        <v>N</v>
      </c>
      <c r="CQ31" s="362" t="str">
        <f>IF(ISERROR(HLOOKUP(CQ29,$DR$7:$DX31,$DY31,FALSE)),"N",HLOOKUP(CQ29,$DR$7:$DX31,$DY31,FALSE))</f>
        <v>N</v>
      </c>
      <c r="CR31" s="362" t="str">
        <f>IF(ISERROR(HLOOKUP(CR29,$DR$7:$DX31,$DY31,FALSE)),"N",HLOOKUP(CR29,$DR$7:$DX31,$DY31,FALSE))</f>
        <v>N</v>
      </c>
      <c r="CS31" s="362" t="str">
        <f>IF(ISERROR(HLOOKUP(CS29,$DR$7:$DX31,$DY31,FALSE)),"N",HLOOKUP(CS29,$DR$7:$DX31,$DY31,FALSE))</f>
        <v>N</v>
      </c>
      <c r="CT31" s="362" t="str">
        <f>IF(ISERROR(HLOOKUP(CT29,$DR$7:$DX31,$DY31,FALSE)),"N",HLOOKUP(CT29,$DR$7:$DX31,$DY31,FALSE))</f>
        <v>N</v>
      </c>
      <c r="CU31" s="362" t="str">
        <f>IF(ISERROR(HLOOKUP(CU29,$DR$7:$DX31,$DY31,FALSE)),"N",HLOOKUP(CU29,$DR$7:$DX31,$DY31,FALSE))</f>
        <v>N</v>
      </c>
      <c r="CV31" s="362" t="str">
        <f>IF(ISERROR(HLOOKUP(CV29,$DR$7:$DX31,$DY31,FALSE)),"N",HLOOKUP(CV29,$DR$7:$DX31,$DY31,FALSE))</f>
        <v>N</v>
      </c>
      <c r="CW31" s="362" t="str">
        <f>IF(ISERROR(HLOOKUP(CW29,$DR$7:$DX31,$DY31,FALSE)),"N",HLOOKUP(CW29,$DR$7:$DX31,$DY31,FALSE))</f>
        <v>N</v>
      </c>
      <c r="CX31" s="362" t="str">
        <f>IF(ISERROR(HLOOKUP(CX29,$DR$7:$DX31,$DY31,FALSE)),"N",HLOOKUP(CX29,$DR$7:$DX31,$DY31,FALSE))</f>
        <v>N</v>
      </c>
      <c r="CY31" s="362" t="str">
        <f>IF(ISERROR(HLOOKUP(CY29,$DR$7:$DX31,$DY31,FALSE)),"N",HLOOKUP(CY29,$DR$7:$DX31,$DY31,FALSE))</f>
        <v>N</v>
      </c>
      <c r="CZ31" s="362" t="str">
        <f>IF(ISERROR(HLOOKUP(CZ29,$DR$7:$DX31,$DY31,FALSE)),"N",HLOOKUP(CZ29,$DR$7:$DX31,$DY31,FALSE))</f>
        <v>N</v>
      </c>
      <c r="DA31" s="362" t="str">
        <f>IF(ISERROR(HLOOKUP(DA29,$DR$7:$DX31,$DY31,FALSE)),"N",HLOOKUP(DA29,$DR$7:$DX31,$DY31,FALSE))</f>
        <v>N</v>
      </c>
      <c r="DB31" s="362" t="str">
        <f>IF(ISERROR(HLOOKUP(DB29,$DR$7:$DX31,$DY31,FALSE)),"N",HLOOKUP(DB29,$DR$7:$DX31,$DY31,FALSE))</f>
        <v>N</v>
      </c>
      <c r="DC31" s="362" t="str">
        <f>IF(ISERROR(HLOOKUP(DC29,$DR$7:$DX31,$DY31,FALSE)),"N",HLOOKUP(DC29,$DR$7:$DX31,$DY31,FALSE))</f>
        <v>N</v>
      </c>
      <c r="DD31" s="362" t="str">
        <f>IF(ISERROR(HLOOKUP(DD29,$DR$7:$DX31,$DY31,FALSE)),"N",HLOOKUP(DD29,$DR$7:$DX31,$DY31,FALSE))</f>
        <v>N</v>
      </c>
      <c r="DE31" s="362" t="str">
        <f>IF(ISERROR(HLOOKUP(DE29,$DR$7:$DX31,$DY31,FALSE)),"N",HLOOKUP(DE29,$DR$7:$DX31,$DY31,FALSE))</f>
        <v>N</v>
      </c>
      <c r="DF31" s="362" t="str">
        <f>IF(ISERROR(HLOOKUP(DF29,$DR$7:$DX31,$DY31,FALSE)),"N",HLOOKUP(DF29,$DR$7:$DX31,$DY31,FALSE))</f>
        <v>N</v>
      </c>
      <c r="DG31" s="362" t="str">
        <f>IF(ISERROR(HLOOKUP(DG29,$DR$7:$DX31,$DY31,FALSE)),"N",HLOOKUP(DG29,$DR$7:$DX31,$DY31,FALSE))</f>
        <v>N</v>
      </c>
      <c r="DH31" s="362" t="str">
        <f>IF(ISERROR(HLOOKUP(DH29,$DR$7:$DX31,$DY31,FALSE)),"N",HLOOKUP(DH29,$DR$7:$DX31,$DY31,FALSE))</f>
        <v>N</v>
      </c>
      <c r="DI31" s="362" t="str">
        <f>IF(ISERROR(HLOOKUP(DI29,$DR$7:$DX31,$DY31,FALSE)),"N",HLOOKUP(DI29,$DR$7:$DX31,$DY31,FALSE))</f>
        <v>N</v>
      </c>
      <c r="DJ31" s="362" t="str">
        <f>IF(ISERROR(HLOOKUP(DJ29,$DR$7:$DX31,$DY31,FALSE)),"N",HLOOKUP(DJ29,$DR$7:$DX31,$DY31,FALSE))</f>
        <v>N</v>
      </c>
      <c r="DK31" s="362" t="str">
        <f>IF(ISERROR(HLOOKUP(DK29,$DR$7:$DX31,$DY31,FALSE)),"N",HLOOKUP(DK29,$DR$7:$DX31,$DY31,FALSE))</f>
        <v>N</v>
      </c>
      <c r="DL31" s="362" t="str">
        <f>IF(ISERROR(HLOOKUP(DL29,$DR$7:$DX31,$DY31,FALSE)),"N",HLOOKUP(DL29,$DR$7:$DX31,$DY31,FALSE))</f>
        <v>N</v>
      </c>
      <c r="DM31" s="362" t="str">
        <f>IF(ISERROR(HLOOKUP(DM29,$DR$7:$DX31,$DY31,FALSE)),"N",HLOOKUP(DM29,$DR$7:$DX31,$DY31,FALSE))</f>
        <v>N</v>
      </c>
      <c r="DN31" s="362" t="str">
        <f>IF(ISERROR(HLOOKUP(DN29,$DR$7:$DX31,$DY31,FALSE)),"N",HLOOKUP(DN29,$DR$7:$DX31,$DY31,FALSE))</f>
        <v>N</v>
      </c>
      <c r="DO31" s="362" t="str">
        <f>IF(ISERROR(HLOOKUP(DO29,$DR$7:$DX31,$DY31,FALSE)),"N",HLOOKUP(DO29,$DR$7:$DX31,$DY31,FALSE))</f>
        <v>N</v>
      </c>
      <c r="DP31" s="362">
        <f t="shared" si="25"/>
        <v>0</v>
      </c>
      <c r="DQ31" s="362">
        <f t="shared" si="26"/>
        <v>30</v>
      </c>
      <c r="DR31" s="362" t="str">
        <f>IF('DB Func'!M26&gt;0,"S","N")</f>
        <v>N</v>
      </c>
      <c r="DS31" s="362" t="str">
        <f>IF('DB Func'!R26&gt;0,"S","N")</f>
        <v>N</v>
      </c>
      <c r="DT31" s="362" t="str">
        <f>IF('DB Func'!W26&gt;0,"S","N")</f>
        <v>N</v>
      </c>
      <c r="DU31" s="362" t="str">
        <f>IF('DB Func'!AB26&gt;0,"S","N")</f>
        <v>N</v>
      </c>
      <c r="DV31" s="362" t="str">
        <f>IF('DB Func'!AG26&gt;0,"S","N")</f>
        <v>N</v>
      </c>
      <c r="DW31" s="362" t="str">
        <f>IF('DB Func'!AL26&gt;0,"S","N")</f>
        <v>N</v>
      </c>
      <c r="DX31" s="362" t="str">
        <f>IF('DB Func'!AQ26&gt;0,"S","N")</f>
        <v>N</v>
      </c>
      <c r="DY31" s="362">
        <v>25</v>
      </c>
      <c r="DZ31" s="369">
        <f ca="1">'DB Func'!C26</f>
        <v>0</v>
      </c>
      <c r="EA31" s="362" t="str">
        <f t="shared" ca="1" si="37"/>
        <v>s</v>
      </c>
      <c r="EB31" s="362" t="str">
        <f t="shared" ca="1" si="37"/>
        <v>s</v>
      </c>
      <c r="EC31" s="362" t="str">
        <f t="shared" ca="1" si="37"/>
        <v>s</v>
      </c>
      <c r="ED31" s="362" t="str">
        <f t="shared" ca="1" si="37"/>
        <v>s</v>
      </c>
      <c r="EE31" s="362" t="str">
        <f t="shared" ca="1" si="37"/>
        <v>s</v>
      </c>
      <c r="EF31" s="362" t="str">
        <f t="shared" ca="1" si="37"/>
        <v>s</v>
      </c>
      <c r="EG31" s="362" t="str">
        <f t="shared" ca="1" si="37"/>
        <v>s</v>
      </c>
      <c r="EH31" s="362" t="str">
        <f t="shared" ca="1" si="37"/>
        <v>s</v>
      </c>
      <c r="EI31" s="362" t="str">
        <f t="shared" ca="1" si="37"/>
        <v>s</v>
      </c>
      <c r="EJ31" s="362" t="str">
        <f t="shared" ca="1" si="37"/>
        <v>s</v>
      </c>
      <c r="EK31" s="362" t="str">
        <f t="shared" ca="1" si="37"/>
        <v>s</v>
      </c>
      <c r="EL31" s="362" t="str">
        <f t="shared" ca="1" si="37"/>
        <v>s</v>
      </c>
      <c r="EM31" s="362" t="str">
        <f t="shared" ca="1" si="37"/>
        <v>s</v>
      </c>
      <c r="EN31" s="362" t="str">
        <f t="shared" ca="1" si="37"/>
        <v>s</v>
      </c>
      <c r="EO31" s="362" t="str">
        <f t="shared" ca="1" si="37"/>
        <v>s</v>
      </c>
      <c r="EP31" s="362" t="str">
        <f t="shared" ca="1" si="37"/>
        <v>s</v>
      </c>
      <c r="EQ31" s="362" t="str">
        <f t="shared" ca="1" si="36"/>
        <v>s</v>
      </c>
      <c r="ER31" s="362" t="str">
        <f t="shared" ca="1" si="36"/>
        <v>s</v>
      </c>
      <c r="ES31" s="362" t="str">
        <f t="shared" ca="1" si="36"/>
        <v>s</v>
      </c>
      <c r="ET31" s="362" t="str">
        <f t="shared" ca="1" si="36"/>
        <v>s</v>
      </c>
      <c r="EU31" s="362" t="str">
        <f t="shared" ca="1" si="28"/>
        <v>s</v>
      </c>
      <c r="EV31" s="362" t="str">
        <f t="shared" ca="1" si="36"/>
        <v>s</v>
      </c>
      <c r="EW31" s="362" t="str">
        <f t="shared" ca="1" si="36"/>
        <v>s</v>
      </c>
      <c r="EX31" s="362" t="str">
        <f t="shared" ca="1" si="36"/>
        <v>s</v>
      </c>
      <c r="EY31" s="362" t="str">
        <f t="shared" ca="1" si="36"/>
        <v>s</v>
      </c>
      <c r="EZ31" s="362" t="str">
        <f t="shared" ca="1" si="36"/>
        <v>s</v>
      </c>
      <c r="FA31" s="362" t="str">
        <f t="shared" ca="1" si="36"/>
        <v>s</v>
      </c>
      <c r="FB31" s="362" t="str">
        <f t="shared" ca="1" si="36"/>
        <v>s</v>
      </c>
      <c r="FC31" s="362" t="str">
        <f t="shared" ca="1" si="36"/>
        <v>s</v>
      </c>
      <c r="FD31" s="362" t="str">
        <f t="shared" ca="1" si="36"/>
        <v>s</v>
      </c>
      <c r="FE31" s="362">
        <f t="shared" ca="1" si="30"/>
        <v>30</v>
      </c>
      <c r="FF31" s="362">
        <f t="shared" ca="1" si="31"/>
        <v>0</v>
      </c>
      <c r="FG31" s="362" t="str">
        <f ca="1">IF(AND(YEAR(DZ31)='P Gerais'!D29,MONTH(Lanc!EA31)=6,DAY(Lanc!EA31)&gt;1),"S","N")</f>
        <v>N</v>
      </c>
      <c r="FH31" s="364">
        <f t="shared" ca="1" si="32"/>
        <v>0</v>
      </c>
      <c r="FI31" s="364">
        <f t="shared" si="33"/>
        <v>0</v>
      </c>
      <c r="FJ31" s="387">
        <f t="shared" ca="1" si="34"/>
        <v>0</v>
      </c>
      <c r="FP31" s="363">
        <f ca="1">((FH31-FJ31-FI31+AZ31+AQ31+SUM(Z31:AA31)+SUM(AW31:AX31)+AK31)*IF('DB Func'!GG26="ok",'DB Func'!GD26,0))</f>
        <v>0</v>
      </c>
      <c r="FR31" s="389">
        <f t="shared" ca="1" si="35"/>
        <v>0</v>
      </c>
      <c r="GV31" s="49"/>
      <c r="GW31" s="49"/>
      <c r="GX31" s="49"/>
      <c r="GY31" s="49"/>
      <c r="GZ31" s="49"/>
      <c r="HA31" s="49"/>
      <c r="HB31" s="49"/>
      <c r="HC31" s="49"/>
    </row>
    <row r="32" spans="3:211" ht="30" customHeight="1" thickTop="1" thickBot="1">
      <c r="C32" s="390" t="str">
        <f ca="1">IF('DB Func'!B27="Funcionário 25","",'DB Func'!B27)</f>
        <v/>
      </c>
      <c r="D32" s="391">
        <f ca="1">'DB Func'!CI27</f>
        <v>0</v>
      </c>
      <c r="E32" s="382" t="str">
        <f ca="1">IF(C32="","-",IF(OR(terceiro!E32="jUN",terceiro!F32="jUN"),"Sim","Não"))</f>
        <v>-</v>
      </c>
      <c r="F32" s="383" t="str">
        <f ca="1">IF(C32="","-",IF(OR(Ferias!E32="jUN",Ferias!F32="jUN"),"Sim","Não"))</f>
        <v>-</v>
      </c>
      <c r="G32" s="383">
        <f ca="1">IF(C32="",0,IF(F32="Sim",IF(Ferias!E32="JUN",Ferias!I32,Ferias!J32),0))</f>
        <v>0</v>
      </c>
      <c r="H32" s="185"/>
      <c r="I32" s="185"/>
      <c r="J32" s="398">
        <f t="shared" ca="1" si="8"/>
        <v>0</v>
      </c>
      <c r="K32" s="152"/>
      <c r="L32" s="151"/>
      <c r="M32" s="189"/>
      <c r="N32" s="153"/>
      <c r="O32" s="48"/>
      <c r="P32" s="48"/>
      <c r="Q32" s="48"/>
      <c r="R32" s="49"/>
      <c r="S32" s="49"/>
      <c r="T32" s="49"/>
      <c r="U32" s="49"/>
      <c r="V32" s="49"/>
      <c r="W32" s="49"/>
      <c r="X32" s="49"/>
      <c r="Y32" s="49"/>
      <c r="Z32" s="49"/>
      <c r="AA32" s="49"/>
      <c r="AB32" s="48"/>
      <c r="AC32" s="48"/>
      <c r="AD32" s="49"/>
      <c r="AE32" s="49"/>
      <c r="AF32" s="314"/>
      <c r="AH32" s="400">
        <f ca="1">IF(AND('DB Func'!GE27="Maio",'DB Func'!BQ27="2 Parcelas"),(('auxiliar 13 sal'!H28/12*'DB Func'!GF27+AVERAGE('auxiliar 13 sal'!Q28:AB28)+AVERAGE('auxiliar 13 sal'!AE28:AP28)+'auxiliar 13 sal'!H28*'DB Func'!BN27+'auxiliar 13 sal'!H28*'DB Func'!BO27)/2),IF('DB Func'!GE27="Junho",IF('DB Func'!BQ27="Parcela Única",('auxiliar 13 sal'!H28/12*'DB Func'!GF27)+AVERAGE('auxiliar 13 sal'!Q28:AB28)+AVERAGE('auxiliar 13 sal'!AE28:AP28)+('auxiliar 13 sal'!H28*'DB Func'!BN27)+('auxiliar 13 sal'!H28*'DB Func'!BO27),IF('DB Func'!BQ27="2 Parcelas",(('auxiliar 13 sal'!H28/12*'DB Func'!GF27+AVERAGE('auxiliar 13 sal'!Q28:AB28)+AVERAGE('auxiliar 13 sal'!AE28:AP28)+'auxiliar 13 sal'!H28*'DB Func'!BN27+'auxiliar 13 sal'!H28*'DB Func'!BO27)/2))),0))</f>
        <v>0</v>
      </c>
      <c r="AK32" s="364">
        <f t="shared" ca="1" si="9"/>
        <v>0</v>
      </c>
      <c r="AL32" s="364">
        <f t="shared" ca="1" si="10"/>
        <v>0</v>
      </c>
      <c r="AM32" s="364">
        <f t="shared" ca="1" si="11"/>
        <v>0</v>
      </c>
      <c r="AN32" s="364">
        <f t="shared" ca="1" si="12"/>
        <v>0</v>
      </c>
      <c r="AO32" s="364">
        <f t="shared" ca="1" si="13"/>
        <v>0</v>
      </c>
      <c r="AP32" s="364">
        <f t="shared" ca="1" si="14"/>
        <v>0</v>
      </c>
      <c r="AQ32" s="364">
        <f t="shared" ca="1" si="15"/>
        <v>0</v>
      </c>
      <c r="AR32" s="364">
        <f>IF(OR(M32="",M32=0),0,((FH32/220)*('Ho Ex'!$C$8+$AS$6))*M32)</f>
        <v>0</v>
      </c>
      <c r="AS32" s="364">
        <f>IF(OR(N32="",N32=0),0,((FH32/220*('DB Func'!GD27+Lanc!$AS$6))*('Ho Ex'!$I$8+$AS$6))*(N32/52.5*60))</f>
        <v>0</v>
      </c>
      <c r="AT32" s="364">
        <f>IF(OR(M32="",M32=0),0,((FH32/220)*('Ho Ex'!$J$8+$AS$6))*O32)</f>
        <v>0</v>
      </c>
      <c r="AU32" s="364">
        <f>IF(OR(M32="",M32=0),0,((FH32/220)*('Ho Ex'!I38+$AS$6))*P32)</f>
        <v>0</v>
      </c>
      <c r="AV32" s="364">
        <f>IF(OR(M32="",M32=0),0,((FH32/220)*('Ho Ex'!C38+$AS$6))*Q32)</f>
        <v>0</v>
      </c>
      <c r="AW32" s="364">
        <f ca="1">FH32*'DB Func'!BN27</f>
        <v>0</v>
      </c>
      <c r="AX32" s="364">
        <f ca="1">FH32*'DB Func'!BO27</f>
        <v>0</v>
      </c>
      <c r="AY32" s="364">
        <f ca="1">IF(FJ32=0,0,VLOOKUP(FJ32,'P Gerais'!$D$39:$G$41,3,TRUE)*Func25!$F$68)</f>
        <v>0</v>
      </c>
      <c r="AZ32" s="364">
        <f t="shared" si="16"/>
        <v>0</v>
      </c>
      <c r="BA32" s="364">
        <f ca="1">((FH32-FJ32-FI32+AZ32+AQ32+SUM(Z32:AA32)+SUM(AW32:AX32)+AK32)*IF('DB Func'!GG27="ok",'DB Func'!GD27,0))+(FH32-FJ32-FI32+AZ32+AQ32+SUM(Z32:AA32)+SUM(AW32:AX32))+AK32</f>
        <v>0</v>
      </c>
      <c r="BB32" s="385">
        <f ca="1">VLOOKUP(BA32,'P Gerais'!$D$22:$G$25,3,TRUE)</f>
        <v>0.08</v>
      </c>
      <c r="BC32" s="364">
        <f ca="1">IF(BA32&lt;'P Gerais'!$D$25,BA32*BB32,Lanc!BB32)</f>
        <v>0</v>
      </c>
      <c r="BD32" s="364">
        <f ca="1">BA32-BC32-('DB Func'!GB27*'P Gerais'!$D$35)</f>
        <v>0</v>
      </c>
      <c r="BE32" s="386">
        <f ca="1">VLOOKUP(BD32,'P Gerais'!$D$29:$F$33,3,TRUE)</f>
        <v>0</v>
      </c>
      <c r="BF32" s="364">
        <f t="shared" ca="1" si="17"/>
        <v>0</v>
      </c>
      <c r="BG32" s="364">
        <f ca="1">VLOOKUP(BD32,'P Gerais'!$D$29:$G$33,4,TRUE)</f>
        <v>0</v>
      </c>
      <c r="BH32" s="364">
        <f t="shared" ca="1" si="18"/>
        <v>0</v>
      </c>
      <c r="BI32" s="364">
        <f t="shared" ca="1" si="19"/>
        <v>0</v>
      </c>
      <c r="BJ32" s="362">
        <f ca="1">'DB Func'!G27</f>
        <v>0</v>
      </c>
      <c r="BK32" s="362">
        <f ca="1">'DB Func'!FW27</f>
        <v>0</v>
      </c>
      <c r="BL32" s="364">
        <f ca="1">D32*'P Gerais'!$D$13</f>
        <v>0</v>
      </c>
      <c r="BM32" s="364">
        <f ca="1">D32*'P Gerais'!$D$14</f>
        <v>0</v>
      </c>
      <c r="BN32" s="364">
        <f ca="1">D32*'P Gerais'!$D$16</f>
        <v>0</v>
      </c>
      <c r="BO32" s="364">
        <f ca="1">D32*'P Gerais'!$D$17</f>
        <v>0</v>
      </c>
      <c r="BP32" s="364">
        <f ca="1">D32*'P Gerais'!$D$18</f>
        <v>0</v>
      </c>
      <c r="BQ32" s="385">
        <f ca="1">VLOOKUP(D32,'P Gerais'!$D$22:$G$24,3,TRUE)</f>
        <v>0.08</v>
      </c>
      <c r="BR32" s="385">
        <f ca="1">VLOOKUP(D32,'P Gerais'!$D$29:$G$33,3,TRUE)</f>
        <v>0</v>
      </c>
      <c r="BS32" s="385">
        <f ca="1">'DB Func'!BN27</f>
        <v>0</v>
      </c>
      <c r="BT32" s="385">
        <f ca="1">'DB Func'!BO27</f>
        <v>0</v>
      </c>
      <c r="BU32" s="385">
        <f ca="1">'DB Func'!FX27</f>
        <v>0</v>
      </c>
      <c r="BV32" s="364">
        <f t="shared" ca="1" si="20"/>
        <v>-0.08</v>
      </c>
      <c r="BW32" s="364">
        <f ca="1">BV32-'DB Func'!GC27</f>
        <v>-0.08</v>
      </c>
      <c r="BX32" s="362">
        <f ca="1">IFERROR(VLOOKUP(BW32,'P Gerais'!$D$29:$G$33,3,TRUE)*BW32,0)</f>
        <v>0</v>
      </c>
      <c r="BY32" s="364">
        <f ca="1">IFERROR(BX32-VLOOKUP(BW32,'P Gerais'!$D$29:$H$33,4,TRUE),0)</f>
        <v>0</v>
      </c>
      <c r="BZ32" s="364">
        <f ca="1">D32*'DB Func'!GD27</f>
        <v>0</v>
      </c>
      <c r="CB32" s="364">
        <f t="shared" ca="1" si="21"/>
        <v>0</v>
      </c>
      <c r="CC32" s="364">
        <f t="shared" si="22"/>
        <v>0</v>
      </c>
      <c r="CD32" s="364">
        <f t="shared" si="23"/>
        <v>0</v>
      </c>
      <c r="CF32" s="362" t="str">
        <f t="shared" ca="1" si="24"/>
        <v>não</v>
      </c>
      <c r="CG32" s="362">
        <f ca="1">IF($CH$8=1,DAY('DB Func'!C27),0)</f>
        <v>0</v>
      </c>
      <c r="CH32" s="362">
        <f ca="1">IF(CI32=0,0,MONTH('DB Func'!C27))</f>
        <v>0</v>
      </c>
      <c r="CI32" s="362">
        <f ca="1">IF('P Gerais'!D30=YEAR('DB Func'!C27),YEAR('DB Func'!C27),0)</f>
        <v>0</v>
      </c>
      <c r="CJ32" s="371">
        <v>55</v>
      </c>
      <c r="CK32" s="363"/>
      <c r="CL32" s="362" t="str">
        <f ca="1">IF(ISERROR(HLOOKUP(CL30,$DR$7:$DX32,$DY32,FALSE)),"N",HLOOKUP(CL30,$DR$7:$DX32,$DY32,FALSE))</f>
        <v>N</v>
      </c>
      <c r="CM32" s="362" t="str">
        <f ca="1">IF(ISERROR(HLOOKUP(CM30,$DR$7:$DX32,$DY32,FALSE)),"N",HLOOKUP(CM30,$DR$7:$DX32,$DY32,FALSE))</f>
        <v>N</v>
      </c>
      <c r="CN32" s="362" t="str">
        <f ca="1">IF(ISERROR(HLOOKUP(CN30,$DR$7:$DX32,$DY32,FALSE)),"N",HLOOKUP(CN30,$DR$7:$DX32,$DY32,FALSE))</f>
        <v>N</v>
      </c>
      <c r="CO32" s="362" t="str">
        <f ca="1">IF(ISERROR(HLOOKUP(CO30,$DR$7:$DX32,$DY32,FALSE)),"N",HLOOKUP(CO30,$DR$7:$DX32,$DY32,FALSE))</f>
        <v>N</v>
      </c>
      <c r="CP32" s="362" t="str">
        <f ca="1">IF(ISERROR(HLOOKUP(CP30,$DR$7:$DX32,$DY32,FALSE)),"N",HLOOKUP(CP30,$DR$7:$DX32,$DY32,FALSE))</f>
        <v>N</v>
      </c>
      <c r="CQ32" s="362" t="str">
        <f>IF(ISERROR(HLOOKUP(CQ30,$DR$7:$DX32,$DY32,FALSE)),"N",HLOOKUP(CQ30,$DR$7:$DX32,$DY32,FALSE))</f>
        <v>N</v>
      </c>
      <c r="CR32" s="362" t="str">
        <f ca="1">IF(ISERROR(HLOOKUP(CR30,$DR$7:$DX32,$DY32,FALSE)),"N",HLOOKUP(CR30,$DR$7:$DX32,$DY32,FALSE))</f>
        <v>N</v>
      </c>
      <c r="CS32" s="362" t="str">
        <f ca="1">IF(ISERROR(HLOOKUP(CS30,$DR$7:$DX32,$DY32,FALSE)),"N",HLOOKUP(CS30,$DR$7:$DX32,$DY32,FALSE))</f>
        <v>N</v>
      </c>
      <c r="CT32" s="362" t="str">
        <f ca="1">IF(ISERROR(HLOOKUP(CT30,$DR$7:$DX32,$DY32,FALSE)),"N",HLOOKUP(CT30,$DR$7:$DX32,$DY32,FALSE))</f>
        <v>N</v>
      </c>
      <c r="CU32" s="362" t="str">
        <f ca="1">IF(ISERROR(HLOOKUP(CU30,$DR$7:$DX32,$DY32,FALSE)),"N",HLOOKUP(CU30,$DR$7:$DX32,$DY32,FALSE))</f>
        <v>N</v>
      </c>
      <c r="CV32" s="362" t="str">
        <f ca="1">IF(ISERROR(HLOOKUP(CV30,$DR$7:$DX32,$DY32,FALSE)),"N",HLOOKUP(CV30,$DR$7:$DX32,$DY32,FALSE))</f>
        <v>N</v>
      </c>
      <c r="CW32" s="362" t="str">
        <f ca="1">IF(ISERROR(HLOOKUP(CW30,$DR$7:$DX32,$DY32,FALSE)),"N",HLOOKUP(CW30,$DR$7:$DX32,$DY32,FALSE))</f>
        <v>N</v>
      </c>
      <c r="CX32" s="362" t="str">
        <f>IF(ISERROR(HLOOKUP(CX30,$DR$7:$DX32,$DY32,FALSE)),"N",HLOOKUP(CX30,$DR$7:$DX32,$DY32,FALSE))</f>
        <v>N</v>
      </c>
      <c r="CY32" s="362" t="str">
        <f ca="1">IF(ISERROR(HLOOKUP(CY30,$DR$7:$DX32,$DY32,FALSE)),"N",HLOOKUP(CY30,$DR$7:$DX32,$DY32,FALSE))</f>
        <v>N</v>
      </c>
      <c r="CZ32" s="362" t="str">
        <f ca="1">IF(ISERROR(HLOOKUP(CZ30,$DR$7:$DX32,$DY32,FALSE)),"N",HLOOKUP(CZ30,$DR$7:$DX32,$DY32,FALSE))</f>
        <v>N</v>
      </c>
      <c r="DA32" s="362" t="str">
        <f ca="1">IF(ISERROR(HLOOKUP(DA30,$DR$7:$DX32,$DY32,FALSE)),"N",HLOOKUP(DA30,$DR$7:$DX32,$DY32,FALSE))</f>
        <v>N</v>
      </c>
      <c r="DB32" s="362" t="str">
        <f ca="1">IF(ISERROR(HLOOKUP(DB30,$DR$7:$DX32,$DY32,FALSE)),"N",HLOOKUP(DB30,$DR$7:$DX32,$DY32,FALSE))</f>
        <v>N</v>
      </c>
      <c r="DC32" s="362" t="str">
        <f ca="1">IF(ISERROR(HLOOKUP(DC30,$DR$7:$DX32,$DY32,FALSE)),"N",HLOOKUP(DC30,$DR$7:$DX32,$DY32,FALSE))</f>
        <v>N</v>
      </c>
      <c r="DD32" s="362" t="str">
        <f ca="1">IF(ISERROR(HLOOKUP(DD30,$DR$7:$DX32,$DY32,FALSE)),"N",HLOOKUP(DD30,$DR$7:$DX32,$DY32,FALSE))</f>
        <v>N</v>
      </c>
      <c r="DE32" s="362" t="str">
        <f>IF(ISERROR(HLOOKUP(DE30,$DR$7:$DX32,$DY32,FALSE)),"N",HLOOKUP(DE30,$DR$7:$DX32,$DY32,FALSE))</f>
        <v>N</v>
      </c>
      <c r="DF32" s="362" t="str">
        <f ca="1">IF(ISERROR(HLOOKUP(DF30,$DR$7:$DX32,$DY32,FALSE)),"N",HLOOKUP(DF30,$DR$7:$DX32,$DY32,FALSE))</f>
        <v>N</v>
      </c>
      <c r="DG32" s="362" t="str">
        <f ca="1">IF(ISERROR(HLOOKUP(DG30,$DR$7:$DX32,$DY32,FALSE)),"N",HLOOKUP(DG30,$DR$7:$DX32,$DY32,FALSE))</f>
        <v>N</v>
      </c>
      <c r="DH32" s="362" t="str">
        <f ca="1">IF(ISERROR(HLOOKUP(DH30,$DR$7:$DX32,$DY32,FALSE)),"N",HLOOKUP(DH30,$DR$7:$DX32,$DY32,FALSE))</f>
        <v>N</v>
      </c>
      <c r="DI32" s="362" t="str">
        <f ca="1">IF(ISERROR(HLOOKUP(DI30,$DR$7:$DX32,$DY32,FALSE)),"N",HLOOKUP(DI30,$DR$7:$DX32,$DY32,FALSE))</f>
        <v>N</v>
      </c>
      <c r="DJ32" s="362" t="str">
        <f ca="1">IF(ISERROR(HLOOKUP(DJ30,$DR$7:$DX32,$DY32,FALSE)),"N",HLOOKUP(DJ30,$DR$7:$DX32,$DY32,FALSE))</f>
        <v>N</v>
      </c>
      <c r="DK32" s="362" t="str">
        <f ca="1">IF(ISERROR(HLOOKUP(DK30,$DR$7:$DX32,$DY32,FALSE)),"N",HLOOKUP(DK30,$DR$7:$DX32,$DY32,FALSE))</f>
        <v>N</v>
      </c>
      <c r="DL32" s="362" t="str">
        <f>IF(ISERROR(HLOOKUP(DL30,$DR$7:$DX32,$DY32,FALSE)),"N",HLOOKUP(DL30,$DR$7:$DX32,$DY32,FALSE))</f>
        <v>N</v>
      </c>
      <c r="DM32" s="362" t="str">
        <f ca="1">IF(ISERROR(HLOOKUP(DM30,$DR$7:$DX32,$DY32,FALSE)),"N",HLOOKUP(DM30,$DR$7:$DX32,$DY32,FALSE))</f>
        <v>N</v>
      </c>
      <c r="DN32" s="362" t="str">
        <f ca="1">IF(ISERROR(HLOOKUP(DN30,$DR$7:$DX32,$DY32,FALSE)),"N",HLOOKUP(DN30,$DR$7:$DX32,$DY32,FALSE))</f>
        <v>N</v>
      </c>
      <c r="DO32" s="362" t="str">
        <f ca="1">IF(ISERROR(HLOOKUP(DO30,$DR$7:$DX32,$DY32,FALSE)),"N",HLOOKUP(DO30,$DR$7:$DX32,$DY32,FALSE))</f>
        <v>N</v>
      </c>
      <c r="DP32" s="362">
        <f t="shared" ca="1" si="25"/>
        <v>0</v>
      </c>
      <c r="DQ32" s="362">
        <f t="shared" ca="1" si="26"/>
        <v>30</v>
      </c>
      <c r="DR32" s="362" t="str">
        <f>IF('DB Func'!M27&gt;0,"S","N")</f>
        <v>N</v>
      </c>
      <c r="DS32" s="362" t="str">
        <f>IF('DB Func'!R27&gt;0,"S","N")</f>
        <v>N</v>
      </c>
      <c r="DT32" s="362" t="str">
        <f>IF('DB Func'!W27&gt;0,"S","N")</f>
        <v>N</v>
      </c>
      <c r="DU32" s="362" t="str">
        <f>IF('DB Func'!AB27&gt;0,"S","N")</f>
        <v>N</v>
      </c>
      <c r="DV32" s="362" t="str">
        <f>IF('DB Func'!AG27&gt;0,"S","N")</f>
        <v>N</v>
      </c>
      <c r="DW32" s="362" t="str">
        <f>IF('DB Func'!AL27&gt;0,"S","N")</f>
        <v>N</v>
      </c>
      <c r="DX32" s="362" t="str">
        <f>IF('DB Func'!AQ27&gt;0,"S","N")</f>
        <v>N</v>
      </c>
      <c r="DY32" s="362">
        <v>26</v>
      </c>
      <c r="DZ32" s="369">
        <f ca="1">'DB Func'!C27</f>
        <v>0</v>
      </c>
      <c r="EA32" s="362" t="str">
        <f t="shared" ca="1" si="37"/>
        <v>s</v>
      </c>
      <c r="EB32" s="362" t="str">
        <f t="shared" ca="1" si="37"/>
        <v>s</v>
      </c>
      <c r="EC32" s="362" t="str">
        <f t="shared" ca="1" si="37"/>
        <v>s</v>
      </c>
      <c r="ED32" s="362" t="str">
        <f t="shared" ca="1" si="37"/>
        <v>s</v>
      </c>
      <c r="EE32" s="362" t="str">
        <f t="shared" ca="1" si="37"/>
        <v>s</v>
      </c>
      <c r="EF32" s="362" t="str">
        <f t="shared" ca="1" si="37"/>
        <v>s</v>
      </c>
      <c r="EG32" s="362" t="str">
        <f t="shared" ca="1" si="37"/>
        <v>s</v>
      </c>
      <c r="EH32" s="362" t="str">
        <f t="shared" ca="1" si="37"/>
        <v>s</v>
      </c>
      <c r="EI32" s="362" t="str">
        <f t="shared" ca="1" si="37"/>
        <v>s</v>
      </c>
      <c r="EJ32" s="362" t="str">
        <f t="shared" ca="1" si="37"/>
        <v>s</v>
      </c>
      <c r="EK32" s="362" t="str">
        <f t="shared" ca="1" si="37"/>
        <v>s</v>
      </c>
      <c r="EL32" s="362" t="str">
        <f t="shared" ca="1" si="37"/>
        <v>s</v>
      </c>
      <c r="EM32" s="362" t="str">
        <f t="shared" ca="1" si="37"/>
        <v>s</v>
      </c>
      <c r="EN32" s="362" t="str">
        <f t="shared" ca="1" si="37"/>
        <v>s</v>
      </c>
      <c r="EO32" s="362" t="str">
        <f t="shared" ca="1" si="37"/>
        <v>s</v>
      </c>
      <c r="EP32" s="362" t="str">
        <f t="shared" ca="1" si="37"/>
        <v>s</v>
      </c>
      <c r="EQ32" s="362" t="str">
        <f t="shared" ca="1" si="36"/>
        <v>s</v>
      </c>
      <c r="ER32" s="362" t="str">
        <f t="shared" ca="1" si="36"/>
        <v>s</v>
      </c>
      <c r="ES32" s="362" t="str">
        <f t="shared" ca="1" si="36"/>
        <v>s</v>
      </c>
      <c r="ET32" s="362" t="str">
        <f t="shared" ca="1" si="36"/>
        <v>s</v>
      </c>
      <c r="EU32" s="362" t="str">
        <f t="shared" ca="1" si="28"/>
        <v>s</v>
      </c>
      <c r="EV32" s="362" t="str">
        <f t="shared" ca="1" si="36"/>
        <v>s</v>
      </c>
      <c r="EW32" s="362" t="str">
        <f t="shared" ca="1" si="36"/>
        <v>s</v>
      </c>
      <c r="EX32" s="362" t="str">
        <f t="shared" ca="1" si="36"/>
        <v>s</v>
      </c>
      <c r="EY32" s="362" t="str">
        <f t="shared" ca="1" si="36"/>
        <v>s</v>
      </c>
      <c r="EZ32" s="362" t="str">
        <f t="shared" ca="1" si="36"/>
        <v>s</v>
      </c>
      <c r="FA32" s="362" t="str">
        <f t="shared" ca="1" si="36"/>
        <v>s</v>
      </c>
      <c r="FB32" s="362" t="str">
        <f t="shared" ca="1" si="36"/>
        <v>s</v>
      </c>
      <c r="FC32" s="362" t="str">
        <f t="shared" ca="1" si="36"/>
        <v>s</v>
      </c>
      <c r="FD32" s="362" t="str">
        <f t="shared" ca="1" si="36"/>
        <v>s</v>
      </c>
      <c r="FE32" s="362">
        <f t="shared" ca="1" si="30"/>
        <v>30</v>
      </c>
      <c r="FF32" s="362">
        <f t="shared" ca="1" si="31"/>
        <v>0</v>
      </c>
      <c r="FG32" s="362" t="str">
        <f ca="1">IF(AND(YEAR(DZ32)='P Gerais'!D30,MONTH(Lanc!EA32)=6,DAY(Lanc!EA32)&gt;1),"S","N")</f>
        <v>N</v>
      </c>
      <c r="FH32" s="364">
        <f t="shared" ca="1" si="32"/>
        <v>0</v>
      </c>
      <c r="FI32" s="364">
        <f t="shared" si="33"/>
        <v>0</v>
      </c>
      <c r="FJ32" s="387">
        <f t="shared" ca="1" si="34"/>
        <v>0</v>
      </c>
      <c r="FP32" s="363">
        <f ca="1">((FH32-FJ32-FI32+AZ32+AQ32+SUM(Z32:AA32)+SUM(AW32:AX32)+AK32)*IF('DB Func'!GG27="ok",'DB Func'!GD27,0))</f>
        <v>0</v>
      </c>
      <c r="FR32" s="389">
        <f t="shared" ca="1" si="35"/>
        <v>0</v>
      </c>
      <c r="GV32" s="49"/>
      <c r="GW32" s="49"/>
      <c r="GX32" s="49"/>
      <c r="GY32" s="49"/>
      <c r="GZ32" s="49"/>
      <c r="HA32" s="49"/>
      <c r="HB32" s="49"/>
      <c r="HC32" s="49"/>
    </row>
    <row r="33" spans="1:211" ht="30" customHeight="1" thickTop="1" thickBot="1">
      <c r="C33" s="390" t="str">
        <f ca="1">IF('DB Func'!B28="Funcionário 26","",'DB Func'!B28)</f>
        <v/>
      </c>
      <c r="D33" s="391">
        <f ca="1">'DB Func'!CI28</f>
        <v>0</v>
      </c>
      <c r="E33" s="382" t="str">
        <f ca="1">IF(C33="","-",IF(OR(terceiro!E33="jUN",terceiro!F33="jUN"),"Sim","Não"))</f>
        <v>-</v>
      </c>
      <c r="F33" s="383" t="str">
        <f ca="1">IF(C33="","-",IF(OR(Ferias!E33="jUN",Ferias!F33="jUN"),"Sim","Não"))</f>
        <v>-</v>
      </c>
      <c r="G33" s="383">
        <f ca="1">IF(C33="",0,IF(F33="Sim",IF(Ferias!E33="JUN",Ferias!I33,Ferias!J33),0))</f>
        <v>0</v>
      </c>
      <c r="H33" s="185"/>
      <c r="I33" s="185"/>
      <c r="J33" s="398">
        <f t="shared" ca="1" si="8"/>
        <v>0</v>
      </c>
      <c r="K33" s="152"/>
      <c r="L33" s="151"/>
      <c r="M33" s="189"/>
      <c r="N33" s="153"/>
      <c r="O33" s="48"/>
      <c r="P33" s="48"/>
      <c r="Q33" s="48"/>
      <c r="R33" s="49"/>
      <c r="S33" s="49"/>
      <c r="T33" s="49"/>
      <c r="U33" s="49"/>
      <c r="V33" s="49"/>
      <c r="W33" s="49"/>
      <c r="X33" s="49"/>
      <c r="Y33" s="49"/>
      <c r="Z33" s="49"/>
      <c r="AA33" s="49"/>
      <c r="AB33" s="48"/>
      <c r="AC33" s="48"/>
      <c r="AD33" s="49"/>
      <c r="AE33" s="49"/>
      <c r="AF33" s="314"/>
      <c r="AH33" s="400">
        <f ca="1">IF(AND('DB Func'!GE28="Maio",'DB Func'!BQ28="2 Parcelas"),(('auxiliar 13 sal'!H29/12*'DB Func'!GF28+AVERAGE('auxiliar 13 sal'!Q29:AB29)+AVERAGE('auxiliar 13 sal'!AE29:AP29)+'auxiliar 13 sal'!H29*'DB Func'!BN28+'auxiliar 13 sal'!H29*'DB Func'!BO28)/2),IF('DB Func'!GE28="Junho",IF('DB Func'!BQ28="Parcela Única",('auxiliar 13 sal'!H29/12*'DB Func'!GF28)+AVERAGE('auxiliar 13 sal'!Q29:AB29)+AVERAGE('auxiliar 13 sal'!AE29:AP29)+('auxiliar 13 sal'!H29*'DB Func'!BN28)+('auxiliar 13 sal'!H29*'DB Func'!BO28),IF('DB Func'!BQ28="2 Parcelas",(('auxiliar 13 sal'!H29/12*'DB Func'!GF28+AVERAGE('auxiliar 13 sal'!Q29:AB29)+AVERAGE('auxiliar 13 sal'!AE29:AP29)+'auxiliar 13 sal'!H29*'DB Func'!BN28+'auxiliar 13 sal'!H29*'DB Func'!BO28)/2))),0))</f>
        <v>0</v>
      </c>
      <c r="AK33" s="364">
        <f t="shared" ca="1" si="9"/>
        <v>0</v>
      </c>
      <c r="AL33" s="364">
        <f t="shared" ca="1" si="10"/>
        <v>0</v>
      </c>
      <c r="AM33" s="364">
        <f t="shared" ca="1" si="11"/>
        <v>0</v>
      </c>
      <c r="AN33" s="364">
        <f t="shared" ca="1" si="12"/>
        <v>0</v>
      </c>
      <c r="AO33" s="364">
        <f t="shared" ca="1" si="13"/>
        <v>0</v>
      </c>
      <c r="AP33" s="364">
        <f t="shared" ca="1" si="14"/>
        <v>0</v>
      </c>
      <c r="AQ33" s="364">
        <f t="shared" ca="1" si="15"/>
        <v>0</v>
      </c>
      <c r="AR33" s="364">
        <f>IF(OR(M33="",M33=0),0,((FH33/220)*('Ho Ex'!$C$8+$AS$6))*M33)</f>
        <v>0</v>
      </c>
      <c r="AS33" s="364">
        <f>IF(OR(N33="",N33=0),0,((FH33/220*('DB Func'!GD28+Lanc!$AS$6))*('Ho Ex'!$I$8+$AS$6))*(N33/52.5*60))</f>
        <v>0</v>
      </c>
      <c r="AT33" s="364">
        <f>IF(OR(M33="",M33=0),0,((FH33/220)*('Ho Ex'!$J$8+$AS$6))*O33)</f>
        <v>0</v>
      </c>
      <c r="AU33" s="364">
        <f>IF(OR(M33="",M33=0),0,((FH33/220)*('Ho Ex'!I39+$AS$6))*P33)</f>
        <v>0</v>
      </c>
      <c r="AV33" s="364">
        <f>IF(OR(M33="",M33=0),0,((FH33/220)*('Ho Ex'!C39+$AS$6))*Q33)</f>
        <v>0</v>
      </c>
      <c r="AW33" s="364">
        <f ca="1">FH33*'DB Func'!BN28</f>
        <v>0</v>
      </c>
      <c r="AX33" s="364">
        <f ca="1">FH33*'DB Func'!BO28</f>
        <v>0</v>
      </c>
      <c r="AY33" s="364">
        <f ca="1">IF(FJ33=0,0,VLOOKUP(FJ33,'P Gerais'!$D$39:$G$41,3,TRUE)*Func26!$F$68)</f>
        <v>0</v>
      </c>
      <c r="AZ33" s="364">
        <f t="shared" si="16"/>
        <v>0</v>
      </c>
      <c r="BA33" s="364">
        <f ca="1">((FH33-FJ33-FI33+AZ33+AQ33+SUM(Z33:AA33)+SUM(AW33:AX33)+AK33)*IF('DB Func'!GG28="ok",'DB Func'!GD28,0))+(FH33-FJ33-FI33+AZ33+AQ33+SUM(Z33:AA33)+SUM(AW33:AX33))+AK33</f>
        <v>0</v>
      </c>
      <c r="BB33" s="385">
        <f ca="1">VLOOKUP(BA33,'P Gerais'!$D$22:$G$25,3,TRUE)</f>
        <v>0.08</v>
      </c>
      <c r="BC33" s="364">
        <f ca="1">IF(BA33&lt;'P Gerais'!$D$25,BA33*BB33,Lanc!BB33)</f>
        <v>0</v>
      </c>
      <c r="BD33" s="364">
        <f ca="1">BA33-BC33-('DB Func'!GB28*'P Gerais'!$D$35)</f>
        <v>0</v>
      </c>
      <c r="BE33" s="386">
        <f ca="1">VLOOKUP(BD33,'P Gerais'!$D$29:$F$33,3,TRUE)</f>
        <v>0</v>
      </c>
      <c r="BF33" s="364">
        <f t="shared" ca="1" si="17"/>
        <v>0</v>
      </c>
      <c r="BG33" s="364">
        <f ca="1">VLOOKUP(BD33,'P Gerais'!$D$29:$G$33,4,TRUE)</f>
        <v>0</v>
      </c>
      <c r="BH33" s="364">
        <f t="shared" ca="1" si="18"/>
        <v>0</v>
      </c>
      <c r="BI33" s="364">
        <f t="shared" ca="1" si="19"/>
        <v>0</v>
      </c>
      <c r="BJ33" s="362">
        <f ca="1">'DB Func'!G28</f>
        <v>0</v>
      </c>
      <c r="BK33" s="362">
        <f ca="1">'DB Func'!FW28</f>
        <v>0</v>
      </c>
      <c r="BL33" s="364">
        <f ca="1">D33*'P Gerais'!$D$13</f>
        <v>0</v>
      </c>
      <c r="BM33" s="364">
        <f ca="1">D33*'P Gerais'!$D$14</f>
        <v>0</v>
      </c>
      <c r="BN33" s="364">
        <f ca="1">D33*'P Gerais'!$D$16</f>
        <v>0</v>
      </c>
      <c r="BO33" s="364">
        <f ca="1">D33*'P Gerais'!$D$17</f>
        <v>0</v>
      </c>
      <c r="BP33" s="364">
        <f ca="1">D33*'P Gerais'!$D$18</f>
        <v>0</v>
      </c>
      <c r="BQ33" s="385">
        <f ca="1">VLOOKUP(D33,'P Gerais'!$D$22:$G$24,3,TRUE)</f>
        <v>0.08</v>
      </c>
      <c r="BR33" s="385">
        <f ca="1">VLOOKUP(D33,'P Gerais'!$D$29:$G$33,3,TRUE)</f>
        <v>0</v>
      </c>
      <c r="BS33" s="385">
        <f ca="1">'DB Func'!BN28</f>
        <v>0</v>
      </c>
      <c r="BT33" s="385">
        <f ca="1">'DB Func'!BO28</f>
        <v>0</v>
      </c>
      <c r="BU33" s="385">
        <f ca="1">'DB Func'!FX28</f>
        <v>0</v>
      </c>
      <c r="BV33" s="364">
        <f t="shared" ca="1" si="20"/>
        <v>-0.08</v>
      </c>
      <c r="BW33" s="364">
        <f ca="1">BV33-'DB Func'!GC28</f>
        <v>-0.08</v>
      </c>
      <c r="BX33" s="362">
        <f ca="1">IFERROR(VLOOKUP(BW33,'P Gerais'!$D$29:$G$33,3,TRUE)*BW33,0)</f>
        <v>0</v>
      </c>
      <c r="BY33" s="364">
        <f ca="1">IFERROR(BX33-VLOOKUP(BW33,'P Gerais'!$D$29:$H$33,4,TRUE),0)</f>
        <v>0</v>
      </c>
      <c r="BZ33" s="364">
        <f ca="1">D33*'DB Func'!GD28</f>
        <v>0</v>
      </c>
      <c r="CB33" s="364">
        <f t="shared" ca="1" si="21"/>
        <v>0</v>
      </c>
      <c r="CC33" s="364">
        <f t="shared" si="22"/>
        <v>0</v>
      </c>
      <c r="CD33" s="364">
        <f t="shared" si="23"/>
        <v>0</v>
      </c>
      <c r="CF33" s="362" t="str">
        <f t="shared" ca="1" si="24"/>
        <v>não</v>
      </c>
      <c r="CG33" s="362">
        <f ca="1">IF($CH$8=1,DAY('DB Func'!C28),0)</f>
        <v>0</v>
      </c>
      <c r="CH33" s="362">
        <f ca="1">IF(CI33=0,0,MONTH('DB Func'!C28))</f>
        <v>0</v>
      </c>
      <c r="CI33" s="362">
        <f ca="1">IF('P Gerais'!D31=YEAR('DB Func'!C28),YEAR('DB Func'!C28),0)</f>
        <v>0</v>
      </c>
      <c r="CJ33" s="371">
        <v>56</v>
      </c>
      <c r="CK33" s="363"/>
      <c r="CL33" s="362" t="str">
        <f>IF(ISERROR(HLOOKUP(CL31,$DR$7:$DX33,$DY33,FALSE)),"N",HLOOKUP(CL31,$DR$7:$DX33,$DY33,FALSE))</f>
        <v>N</v>
      </c>
      <c r="CM33" s="362" t="str">
        <f>IF(ISERROR(HLOOKUP(CM31,$DR$7:$DX33,$DY33,FALSE)),"N",HLOOKUP(CM31,$DR$7:$DX33,$DY33,FALSE))</f>
        <v>N</v>
      </c>
      <c r="CN33" s="362" t="str">
        <f>IF(ISERROR(HLOOKUP(CN31,$DR$7:$DX33,$DY33,FALSE)),"N",HLOOKUP(CN31,$DR$7:$DX33,$DY33,FALSE))</f>
        <v>N</v>
      </c>
      <c r="CO33" s="362" t="str">
        <f>IF(ISERROR(HLOOKUP(CO31,$DR$7:$DX33,$DY33,FALSE)),"N",HLOOKUP(CO31,$DR$7:$DX33,$DY33,FALSE))</f>
        <v>N</v>
      </c>
      <c r="CP33" s="362" t="str">
        <f>IF(ISERROR(HLOOKUP(CP31,$DR$7:$DX33,$DY33,FALSE)),"N",HLOOKUP(CP31,$DR$7:$DX33,$DY33,FALSE))</f>
        <v>N</v>
      </c>
      <c r="CQ33" s="362" t="str">
        <f>IF(ISERROR(HLOOKUP(CQ31,$DR$7:$DX33,$DY33,FALSE)),"N",HLOOKUP(CQ31,$DR$7:$DX33,$DY33,FALSE))</f>
        <v>N</v>
      </c>
      <c r="CR33" s="362" t="str">
        <f>IF(ISERROR(HLOOKUP(CR31,$DR$7:$DX33,$DY33,FALSE)),"N",HLOOKUP(CR31,$DR$7:$DX33,$DY33,FALSE))</f>
        <v>N</v>
      </c>
      <c r="CS33" s="362" t="str">
        <f>IF(ISERROR(HLOOKUP(CS31,$DR$7:$DX33,$DY33,FALSE)),"N",HLOOKUP(CS31,$DR$7:$DX33,$DY33,FALSE))</f>
        <v>N</v>
      </c>
      <c r="CT33" s="362" t="str">
        <f>IF(ISERROR(HLOOKUP(CT31,$DR$7:$DX33,$DY33,FALSE)),"N",HLOOKUP(CT31,$DR$7:$DX33,$DY33,FALSE))</f>
        <v>N</v>
      </c>
      <c r="CU33" s="362" t="str">
        <f>IF(ISERROR(HLOOKUP(CU31,$DR$7:$DX33,$DY33,FALSE)),"N",HLOOKUP(CU31,$DR$7:$DX33,$DY33,FALSE))</f>
        <v>N</v>
      </c>
      <c r="CV33" s="362" t="str">
        <f>IF(ISERROR(HLOOKUP(CV31,$DR$7:$DX33,$DY33,FALSE)),"N",HLOOKUP(CV31,$DR$7:$DX33,$DY33,FALSE))</f>
        <v>N</v>
      </c>
      <c r="CW33" s="362" t="str">
        <f>IF(ISERROR(HLOOKUP(CW31,$DR$7:$DX33,$DY33,FALSE)),"N",HLOOKUP(CW31,$DR$7:$DX33,$DY33,FALSE))</f>
        <v>N</v>
      </c>
      <c r="CX33" s="362" t="str">
        <f>IF(ISERROR(HLOOKUP(CX31,$DR$7:$DX33,$DY33,FALSE)),"N",HLOOKUP(CX31,$DR$7:$DX33,$DY33,FALSE))</f>
        <v>N</v>
      </c>
      <c r="CY33" s="362" t="str">
        <f>IF(ISERROR(HLOOKUP(CY31,$DR$7:$DX33,$DY33,FALSE)),"N",HLOOKUP(CY31,$DR$7:$DX33,$DY33,FALSE))</f>
        <v>N</v>
      </c>
      <c r="CZ33" s="362" t="str">
        <f>IF(ISERROR(HLOOKUP(CZ31,$DR$7:$DX33,$DY33,FALSE)),"N",HLOOKUP(CZ31,$DR$7:$DX33,$DY33,FALSE))</f>
        <v>N</v>
      </c>
      <c r="DA33" s="362" t="str">
        <f>IF(ISERROR(HLOOKUP(DA31,$DR$7:$DX33,$DY33,FALSE)),"N",HLOOKUP(DA31,$DR$7:$DX33,$DY33,FALSE))</f>
        <v>N</v>
      </c>
      <c r="DB33" s="362" t="str">
        <f>IF(ISERROR(HLOOKUP(DB31,$DR$7:$DX33,$DY33,FALSE)),"N",HLOOKUP(DB31,$DR$7:$DX33,$DY33,FALSE))</f>
        <v>N</v>
      </c>
      <c r="DC33" s="362" t="str">
        <f>IF(ISERROR(HLOOKUP(DC31,$DR$7:$DX33,$DY33,FALSE)),"N",HLOOKUP(DC31,$DR$7:$DX33,$DY33,FALSE))</f>
        <v>N</v>
      </c>
      <c r="DD33" s="362" t="str">
        <f>IF(ISERROR(HLOOKUP(DD31,$DR$7:$DX33,$DY33,FALSE)),"N",HLOOKUP(DD31,$DR$7:$DX33,$DY33,FALSE))</f>
        <v>N</v>
      </c>
      <c r="DE33" s="362" t="str">
        <f>IF(ISERROR(HLOOKUP(DE31,$DR$7:$DX33,$DY33,FALSE)),"N",HLOOKUP(DE31,$DR$7:$DX33,$DY33,FALSE))</f>
        <v>N</v>
      </c>
      <c r="DF33" s="362" t="str">
        <f>IF(ISERROR(HLOOKUP(DF31,$DR$7:$DX33,$DY33,FALSE)),"N",HLOOKUP(DF31,$DR$7:$DX33,$DY33,FALSE))</f>
        <v>N</v>
      </c>
      <c r="DG33" s="362" t="str">
        <f>IF(ISERROR(HLOOKUP(DG31,$DR$7:$DX33,$DY33,FALSE)),"N",HLOOKUP(DG31,$DR$7:$DX33,$DY33,FALSE))</f>
        <v>N</v>
      </c>
      <c r="DH33" s="362" t="str">
        <f>IF(ISERROR(HLOOKUP(DH31,$DR$7:$DX33,$DY33,FALSE)),"N",HLOOKUP(DH31,$DR$7:$DX33,$DY33,FALSE))</f>
        <v>N</v>
      </c>
      <c r="DI33" s="362" t="str">
        <f>IF(ISERROR(HLOOKUP(DI31,$DR$7:$DX33,$DY33,FALSE)),"N",HLOOKUP(DI31,$DR$7:$DX33,$DY33,FALSE))</f>
        <v>N</v>
      </c>
      <c r="DJ33" s="362" t="str">
        <f>IF(ISERROR(HLOOKUP(DJ31,$DR$7:$DX33,$DY33,FALSE)),"N",HLOOKUP(DJ31,$DR$7:$DX33,$DY33,FALSE))</f>
        <v>N</v>
      </c>
      <c r="DK33" s="362" t="str">
        <f>IF(ISERROR(HLOOKUP(DK31,$DR$7:$DX33,$DY33,FALSE)),"N",HLOOKUP(DK31,$DR$7:$DX33,$DY33,FALSE))</f>
        <v>N</v>
      </c>
      <c r="DL33" s="362" t="str">
        <f>IF(ISERROR(HLOOKUP(DL31,$DR$7:$DX33,$DY33,FALSE)),"N",HLOOKUP(DL31,$DR$7:$DX33,$DY33,FALSE))</f>
        <v>N</v>
      </c>
      <c r="DM33" s="362" t="str">
        <f>IF(ISERROR(HLOOKUP(DM31,$DR$7:$DX33,$DY33,FALSE)),"N",HLOOKUP(DM31,$DR$7:$DX33,$DY33,FALSE))</f>
        <v>N</v>
      </c>
      <c r="DN33" s="362" t="str">
        <f>IF(ISERROR(HLOOKUP(DN31,$DR$7:$DX33,$DY33,FALSE)),"N",HLOOKUP(DN31,$DR$7:$DX33,$DY33,FALSE))</f>
        <v>N</v>
      </c>
      <c r="DO33" s="362" t="str">
        <f>IF(ISERROR(HLOOKUP(DO31,$DR$7:$DX33,$DY33,FALSE)),"N",HLOOKUP(DO31,$DR$7:$DX33,$DY33,FALSE))</f>
        <v>N</v>
      </c>
      <c r="DP33" s="362">
        <f t="shared" si="25"/>
        <v>0</v>
      </c>
      <c r="DQ33" s="362">
        <f t="shared" si="26"/>
        <v>30</v>
      </c>
      <c r="DR33" s="362" t="str">
        <f>IF('DB Func'!M28&gt;0,"S","N")</f>
        <v>N</v>
      </c>
      <c r="DS33" s="362" t="str">
        <f>IF('DB Func'!R28&gt;0,"S","N")</f>
        <v>N</v>
      </c>
      <c r="DT33" s="362" t="str">
        <f>IF('DB Func'!W28&gt;0,"S","N")</f>
        <v>N</v>
      </c>
      <c r="DU33" s="362" t="str">
        <f>IF('DB Func'!AB28&gt;0,"S","N")</f>
        <v>N</v>
      </c>
      <c r="DV33" s="362" t="str">
        <f>IF('DB Func'!AG28&gt;0,"S","N")</f>
        <v>N</v>
      </c>
      <c r="DW33" s="362" t="str">
        <f>IF('DB Func'!AL28&gt;0,"S","N")</f>
        <v>N</v>
      </c>
      <c r="DX33" s="362" t="str">
        <f>IF('DB Func'!AQ28&gt;0,"S","N")</f>
        <v>N</v>
      </c>
      <c r="DY33" s="362">
        <v>27</v>
      </c>
      <c r="DZ33" s="369">
        <f ca="1">'DB Func'!C28</f>
        <v>0</v>
      </c>
      <c r="EA33" s="362" t="str">
        <f t="shared" ca="1" si="37"/>
        <v>s</v>
      </c>
      <c r="EB33" s="362" t="str">
        <f t="shared" ca="1" si="37"/>
        <v>s</v>
      </c>
      <c r="EC33" s="362" t="str">
        <f t="shared" ca="1" si="37"/>
        <v>s</v>
      </c>
      <c r="ED33" s="362" t="str">
        <f t="shared" ca="1" si="37"/>
        <v>s</v>
      </c>
      <c r="EE33" s="362" t="str">
        <f t="shared" ca="1" si="37"/>
        <v>s</v>
      </c>
      <c r="EF33" s="362" t="str">
        <f t="shared" ca="1" si="37"/>
        <v>s</v>
      </c>
      <c r="EG33" s="362" t="str">
        <f t="shared" ca="1" si="37"/>
        <v>s</v>
      </c>
      <c r="EH33" s="362" t="str">
        <f t="shared" ca="1" si="37"/>
        <v>s</v>
      </c>
      <c r="EI33" s="362" t="str">
        <f t="shared" ca="1" si="37"/>
        <v>s</v>
      </c>
      <c r="EJ33" s="362" t="str">
        <f t="shared" ca="1" si="37"/>
        <v>s</v>
      </c>
      <c r="EK33" s="362" t="str">
        <f t="shared" ca="1" si="37"/>
        <v>s</v>
      </c>
      <c r="EL33" s="362" t="str">
        <f t="shared" ca="1" si="37"/>
        <v>s</v>
      </c>
      <c r="EM33" s="362" t="str">
        <f t="shared" ca="1" si="37"/>
        <v>s</v>
      </c>
      <c r="EN33" s="362" t="str">
        <f t="shared" ca="1" si="37"/>
        <v>s</v>
      </c>
      <c r="EO33" s="362" t="str">
        <f t="shared" ca="1" si="37"/>
        <v>s</v>
      </c>
      <c r="EP33" s="362" t="str">
        <f t="shared" ca="1" si="37"/>
        <v>s</v>
      </c>
      <c r="EQ33" s="362" t="str">
        <f t="shared" ca="1" si="36"/>
        <v>s</v>
      </c>
      <c r="ER33" s="362" t="str">
        <f t="shared" ca="1" si="36"/>
        <v>s</v>
      </c>
      <c r="ES33" s="362" t="str">
        <f t="shared" ca="1" si="36"/>
        <v>s</v>
      </c>
      <c r="ET33" s="362" t="str">
        <f t="shared" ca="1" si="36"/>
        <v>s</v>
      </c>
      <c r="EU33" s="362" t="str">
        <f t="shared" ca="1" si="28"/>
        <v>s</v>
      </c>
      <c r="EV33" s="362" t="str">
        <f t="shared" ca="1" si="36"/>
        <v>s</v>
      </c>
      <c r="EW33" s="362" t="str">
        <f t="shared" ca="1" si="36"/>
        <v>s</v>
      </c>
      <c r="EX33" s="362" t="str">
        <f t="shared" ca="1" si="36"/>
        <v>s</v>
      </c>
      <c r="EY33" s="362" t="str">
        <f t="shared" ca="1" si="36"/>
        <v>s</v>
      </c>
      <c r="EZ33" s="362" t="str">
        <f t="shared" ca="1" si="36"/>
        <v>s</v>
      </c>
      <c r="FA33" s="362" t="str">
        <f t="shared" ca="1" si="36"/>
        <v>s</v>
      </c>
      <c r="FB33" s="362" t="str">
        <f t="shared" ca="1" si="36"/>
        <v>s</v>
      </c>
      <c r="FC33" s="362" t="str">
        <f t="shared" ca="1" si="36"/>
        <v>s</v>
      </c>
      <c r="FD33" s="362" t="str">
        <f t="shared" ca="1" si="36"/>
        <v>s</v>
      </c>
      <c r="FE33" s="362">
        <f t="shared" ca="1" si="30"/>
        <v>30</v>
      </c>
      <c r="FF33" s="362">
        <f t="shared" ca="1" si="31"/>
        <v>0</v>
      </c>
      <c r="FG33" s="362" t="str">
        <f ca="1">IF(AND(YEAR(DZ33)='P Gerais'!D31,MONTH(Lanc!EA33)=6,DAY(Lanc!EA33)&gt;1),"S","N")</f>
        <v>N</v>
      </c>
      <c r="FH33" s="364">
        <f t="shared" ca="1" si="32"/>
        <v>0</v>
      </c>
      <c r="FI33" s="364">
        <f t="shared" si="33"/>
        <v>0</v>
      </c>
      <c r="FJ33" s="387">
        <f t="shared" ca="1" si="34"/>
        <v>0</v>
      </c>
      <c r="FP33" s="363">
        <f ca="1">((FH33-FJ33-FI33+AZ33+AQ33+SUM(Z33:AA33)+SUM(AW33:AX33)+AK33)*IF('DB Func'!GG28="ok",'DB Func'!GD28,0))</f>
        <v>0</v>
      </c>
      <c r="FR33" s="389">
        <f t="shared" ca="1" si="35"/>
        <v>0</v>
      </c>
      <c r="GV33" s="49"/>
      <c r="GW33" s="49"/>
      <c r="GX33" s="49"/>
      <c r="GY33" s="49"/>
      <c r="GZ33" s="49"/>
      <c r="HA33" s="49"/>
      <c r="HB33" s="49"/>
      <c r="HC33" s="49"/>
    </row>
    <row r="34" spans="1:211" ht="30" customHeight="1" thickTop="1" thickBot="1">
      <c r="C34" s="390" t="str">
        <f ca="1">IF('DB Func'!B29="Funcionário 27","",'DB Func'!B29)</f>
        <v/>
      </c>
      <c r="D34" s="391">
        <f ca="1">'DB Func'!CI29</f>
        <v>0</v>
      </c>
      <c r="E34" s="382" t="str">
        <f ca="1">IF(C34="","-",IF(OR(terceiro!E34="jUN",terceiro!F34="jUN"),"Sim","Não"))</f>
        <v>-</v>
      </c>
      <c r="F34" s="383" t="str">
        <f ca="1">IF(C34="","-",IF(OR(Ferias!E34="jUN",Ferias!F34="jUN"),"Sim","Não"))</f>
        <v>-</v>
      </c>
      <c r="G34" s="383">
        <f ca="1">IF(C34="",0,IF(F34="Sim",IF(Ferias!E34="JUN",Ferias!I34,Ferias!J34),0))</f>
        <v>0</v>
      </c>
      <c r="H34" s="185"/>
      <c r="I34" s="185"/>
      <c r="J34" s="398">
        <f t="shared" ca="1" si="8"/>
        <v>0</v>
      </c>
      <c r="K34" s="152"/>
      <c r="L34" s="151"/>
      <c r="M34" s="189"/>
      <c r="N34" s="153"/>
      <c r="O34" s="48"/>
      <c r="P34" s="48"/>
      <c r="Q34" s="48"/>
      <c r="R34" s="49"/>
      <c r="S34" s="49"/>
      <c r="T34" s="49"/>
      <c r="U34" s="49"/>
      <c r="V34" s="49"/>
      <c r="W34" s="49"/>
      <c r="X34" s="49"/>
      <c r="Y34" s="49"/>
      <c r="Z34" s="49"/>
      <c r="AA34" s="49"/>
      <c r="AB34" s="48"/>
      <c r="AC34" s="48"/>
      <c r="AD34" s="49"/>
      <c r="AE34" s="49"/>
      <c r="AF34" s="314"/>
      <c r="AH34" s="400">
        <f ca="1">IF(AND('DB Func'!GE29="Maio",'DB Func'!BQ29="2 Parcelas"),(('auxiliar 13 sal'!H30/12*'DB Func'!GF29+AVERAGE('auxiliar 13 sal'!Q30:AB30)+AVERAGE('auxiliar 13 sal'!AE30:AP30)+'auxiliar 13 sal'!H30*'DB Func'!BN29+'auxiliar 13 sal'!H30*'DB Func'!BO29)/2),IF('DB Func'!GE29="Junho",IF('DB Func'!BQ29="Parcela Única",('auxiliar 13 sal'!H30/12*'DB Func'!GF29)+AVERAGE('auxiliar 13 sal'!Q30:AB30)+AVERAGE('auxiliar 13 sal'!AE30:AP30)+('auxiliar 13 sal'!H30*'DB Func'!BN29)+('auxiliar 13 sal'!H30*'DB Func'!BO29),IF('DB Func'!BQ29="2 Parcelas",(('auxiliar 13 sal'!H30/12*'DB Func'!GF29+AVERAGE('auxiliar 13 sal'!Q30:AB30)+AVERAGE('auxiliar 13 sal'!AE30:AP30)+'auxiliar 13 sal'!H30*'DB Func'!BN29+'auxiliar 13 sal'!H30*'DB Func'!BO29)/2))),0))</f>
        <v>0</v>
      </c>
      <c r="AK34" s="364">
        <f t="shared" ca="1" si="9"/>
        <v>0</v>
      </c>
      <c r="AL34" s="364">
        <f t="shared" ca="1" si="10"/>
        <v>0</v>
      </c>
      <c r="AM34" s="364">
        <f t="shared" ca="1" si="11"/>
        <v>0</v>
      </c>
      <c r="AN34" s="364">
        <f t="shared" ca="1" si="12"/>
        <v>0</v>
      </c>
      <c r="AO34" s="364">
        <f t="shared" ca="1" si="13"/>
        <v>0</v>
      </c>
      <c r="AP34" s="364">
        <f t="shared" ca="1" si="14"/>
        <v>0</v>
      </c>
      <c r="AQ34" s="364">
        <f t="shared" ca="1" si="15"/>
        <v>0</v>
      </c>
      <c r="AR34" s="364">
        <f>IF(OR(M34="",M34=0),0,((FH34/220)*('Ho Ex'!$C$8+$AS$6))*M34)</f>
        <v>0</v>
      </c>
      <c r="AS34" s="364">
        <f>IF(OR(N34="",N34=0),0,((FH34/220*('DB Func'!GD29+Lanc!$AS$6))*('Ho Ex'!$I$8+$AS$6))*(N34/52.5*60))</f>
        <v>0</v>
      </c>
      <c r="AT34" s="364">
        <f>IF(OR(M34="",M34=0),0,((FH34/220)*('Ho Ex'!$J$8+$AS$6))*O34)</f>
        <v>0</v>
      </c>
      <c r="AU34" s="364">
        <f>IF(OR(M34="",M34=0),0,((FH34/220)*('Ho Ex'!I40+$AS$6))*P34)</f>
        <v>0</v>
      </c>
      <c r="AV34" s="364">
        <f>IF(OR(M34="",M34=0),0,((FH34/220)*('Ho Ex'!C40+$AS$6))*Q34)</f>
        <v>0</v>
      </c>
      <c r="AW34" s="364">
        <f ca="1">FH34*'DB Func'!BN29</f>
        <v>0</v>
      </c>
      <c r="AX34" s="364">
        <f ca="1">FH34*'DB Func'!BO29</f>
        <v>0</v>
      </c>
      <c r="AY34" s="364">
        <f ca="1">IF(FJ34=0,0,VLOOKUP(FJ34,'P Gerais'!$D$39:$G$41,3,TRUE)*Func27!$F$68)</f>
        <v>0</v>
      </c>
      <c r="AZ34" s="364">
        <f t="shared" si="16"/>
        <v>0</v>
      </c>
      <c r="BA34" s="364">
        <f ca="1">((FH34-FJ34-FI34+AZ34+AQ34+SUM(Z34:AA34)+SUM(AW34:AX34)+AK34)*IF('DB Func'!GG29="ok",'DB Func'!GD29,0))+(FH34-FJ34-FI34+AZ34+AQ34+SUM(Z34:AA34)+SUM(AW34:AX34))+AK34</f>
        <v>0</v>
      </c>
      <c r="BB34" s="385">
        <f ca="1">VLOOKUP(BA34,'P Gerais'!$D$22:$G$25,3,TRUE)</f>
        <v>0.08</v>
      </c>
      <c r="BC34" s="364">
        <f ca="1">IF(BA34&lt;'P Gerais'!$D$25,BA34*BB34,Lanc!BB34)</f>
        <v>0</v>
      </c>
      <c r="BD34" s="364">
        <f ca="1">BA34-BC34-('DB Func'!GB29*'P Gerais'!$D$35)</f>
        <v>0</v>
      </c>
      <c r="BE34" s="386">
        <f ca="1">VLOOKUP(BD34,'P Gerais'!$D$29:$F$33,3,TRUE)</f>
        <v>0</v>
      </c>
      <c r="BF34" s="364">
        <f t="shared" ca="1" si="17"/>
        <v>0</v>
      </c>
      <c r="BG34" s="364">
        <f ca="1">VLOOKUP(BD34,'P Gerais'!$D$29:$G$33,4,TRUE)</f>
        <v>0</v>
      </c>
      <c r="BH34" s="364">
        <f t="shared" ca="1" si="18"/>
        <v>0</v>
      </c>
      <c r="BI34" s="364">
        <f t="shared" ca="1" si="19"/>
        <v>0</v>
      </c>
      <c r="BJ34" s="362">
        <f ca="1">'DB Func'!G29</f>
        <v>0</v>
      </c>
      <c r="BK34" s="362">
        <f ca="1">'DB Func'!FW29</f>
        <v>0</v>
      </c>
      <c r="BL34" s="364">
        <f ca="1">D34*'P Gerais'!$D$13</f>
        <v>0</v>
      </c>
      <c r="BM34" s="364">
        <f ca="1">D34*'P Gerais'!$D$14</f>
        <v>0</v>
      </c>
      <c r="BN34" s="364">
        <f ca="1">D34*'P Gerais'!$D$16</f>
        <v>0</v>
      </c>
      <c r="BO34" s="364">
        <f ca="1">D34*'P Gerais'!$D$17</f>
        <v>0</v>
      </c>
      <c r="BP34" s="364">
        <f ca="1">D34*'P Gerais'!$D$18</f>
        <v>0</v>
      </c>
      <c r="BQ34" s="385">
        <f ca="1">VLOOKUP(D34,'P Gerais'!$D$22:$G$24,3,TRUE)</f>
        <v>0.08</v>
      </c>
      <c r="BR34" s="385">
        <f ca="1">VLOOKUP(D34,'P Gerais'!$D$29:$G$33,3,TRUE)</f>
        <v>0</v>
      </c>
      <c r="BS34" s="385">
        <f ca="1">'DB Func'!BN29</f>
        <v>0</v>
      </c>
      <c r="BT34" s="385">
        <f ca="1">'DB Func'!BO29</f>
        <v>0</v>
      </c>
      <c r="BU34" s="385">
        <f ca="1">'DB Func'!FX29</f>
        <v>0</v>
      </c>
      <c r="BV34" s="364">
        <f t="shared" ca="1" si="20"/>
        <v>-0.08</v>
      </c>
      <c r="BW34" s="364">
        <f ca="1">BV34-'DB Func'!GC29</f>
        <v>-0.08</v>
      </c>
      <c r="BX34" s="362">
        <f ca="1">IFERROR(VLOOKUP(BW34,'P Gerais'!$D$29:$G$33,3,TRUE)*BW34,0)</f>
        <v>0</v>
      </c>
      <c r="BY34" s="364">
        <f ca="1">IFERROR(BX34-VLOOKUP(BW34,'P Gerais'!$D$29:$H$33,4,TRUE),0)</f>
        <v>0</v>
      </c>
      <c r="BZ34" s="364">
        <f ca="1">D34*'DB Func'!GD29</f>
        <v>0</v>
      </c>
      <c r="CB34" s="364">
        <f t="shared" ca="1" si="21"/>
        <v>0</v>
      </c>
      <c r="CC34" s="364">
        <f t="shared" si="22"/>
        <v>0</v>
      </c>
      <c r="CD34" s="364">
        <f t="shared" si="23"/>
        <v>0</v>
      </c>
      <c r="CF34" s="362" t="str">
        <f t="shared" ca="1" si="24"/>
        <v>não</v>
      </c>
      <c r="CG34" s="362">
        <f ca="1">IF($CH$8=1,DAY('DB Func'!C29),0)</f>
        <v>0</v>
      </c>
      <c r="CH34" s="362">
        <f ca="1">IF(CI34=0,0,MONTH('DB Func'!C29))</f>
        <v>0</v>
      </c>
      <c r="CI34" s="362">
        <f ca="1">IF('P Gerais'!D32=YEAR('DB Func'!C29),YEAR('DB Func'!C29),0)</f>
        <v>0</v>
      </c>
      <c r="CJ34" s="371">
        <v>57</v>
      </c>
      <c r="CK34" s="363"/>
      <c r="CL34" s="362" t="str">
        <f ca="1">IF(ISERROR(HLOOKUP(CL32,$DR$7:$DX34,$DY34,FALSE)),"N",HLOOKUP(CL32,$DR$7:$DX34,$DY34,FALSE))</f>
        <v>N</v>
      </c>
      <c r="CM34" s="362" t="str">
        <f ca="1">IF(ISERROR(HLOOKUP(CM32,$DR$7:$DX34,$DY34,FALSE)),"N",HLOOKUP(CM32,$DR$7:$DX34,$DY34,FALSE))</f>
        <v>N</v>
      </c>
      <c r="CN34" s="362" t="str">
        <f ca="1">IF(ISERROR(HLOOKUP(CN32,$DR$7:$DX34,$DY34,FALSE)),"N",HLOOKUP(CN32,$DR$7:$DX34,$DY34,FALSE))</f>
        <v>N</v>
      </c>
      <c r="CO34" s="362" t="str">
        <f ca="1">IF(ISERROR(HLOOKUP(CO32,$DR$7:$DX34,$DY34,FALSE)),"N",HLOOKUP(CO32,$DR$7:$DX34,$DY34,FALSE))</f>
        <v>N</v>
      </c>
      <c r="CP34" s="362" t="str">
        <f ca="1">IF(ISERROR(HLOOKUP(CP32,$DR$7:$DX34,$DY34,FALSE)),"N",HLOOKUP(CP32,$DR$7:$DX34,$DY34,FALSE))</f>
        <v>N</v>
      </c>
      <c r="CQ34" s="362" t="str">
        <f>IF(ISERROR(HLOOKUP(CQ32,$DR$7:$DX34,$DY34,FALSE)),"N",HLOOKUP(CQ32,$DR$7:$DX34,$DY34,FALSE))</f>
        <v>N</v>
      </c>
      <c r="CR34" s="362" t="str">
        <f ca="1">IF(ISERROR(HLOOKUP(CR32,$DR$7:$DX34,$DY34,FALSE)),"N",HLOOKUP(CR32,$DR$7:$DX34,$DY34,FALSE))</f>
        <v>N</v>
      </c>
      <c r="CS34" s="362" t="str">
        <f ca="1">IF(ISERROR(HLOOKUP(CS32,$DR$7:$DX34,$DY34,FALSE)),"N",HLOOKUP(CS32,$DR$7:$DX34,$DY34,FALSE))</f>
        <v>N</v>
      </c>
      <c r="CT34" s="362" t="str">
        <f ca="1">IF(ISERROR(HLOOKUP(CT32,$DR$7:$DX34,$DY34,FALSE)),"N",HLOOKUP(CT32,$DR$7:$DX34,$DY34,FALSE))</f>
        <v>N</v>
      </c>
      <c r="CU34" s="362" t="str">
        <f ca="1">IF(ISERROR(HLOOKUP(CU32,$DR$7:$DX34,$DY34,FALSE)),"N",HLOOKUP(CU32,$DR$7:$DX34,$DY34,FALSE))</f>
        <v>N</v>
      </c>
      <c r="CV34" s="362" t="str">
        <f ca="1">IF(ISERROR(HLOOKUP(CV32,$DR$7:$DX34,$DY34,FALSE)),"N",HLOOKUP(CV32,$DR$7:$DX34,$DY34,FALSE))</f>
        <v>N</v>
      </c>
      <c r="CW34" s="362" t="str">
        <f ca="1">IF(ISERROR(HLOOKUP(CW32,$DR$7:$DX34,$DY34,FALSE)),"N",HLOOKUP(CW32,$DR$7:$DX34,$DY34,FALSE))</f>
        <v>N</v>
      </c>
      <c r="CX34" s="362" t="str">
        <f>IF(ISERROR(HLOOKUP(CX32,$DR$7:$DX34,$DY34,FALSE)),"N",HLOOKUP(CX32,$DR$7:$DX34,$DY34,FALSE))</f>
        <v>N</v>
      </c>
      <c r="CY34" s="362" t="str">
        <f ca="1">IF(ISERROR(HLOOKUP(CY32,$DR$7:$DX34,$DY34,FALSE)),"N",HLOOKUP(CY32,$DR$7:$DX34,$DY34,FALSE))</f>
        <v>N</v>
      </c>
      <c r="CZ34" s="362" t="str">
        <f ca="1">IF(ISERROR(HLOOKUP(CZ32,$DR$7:$DX34,$DY34,FALSE)),"N",HLOOKUP(CZ32,$DR$7:$DX34,$DY34,FALSE))</f>
        <v>N</v>
      </c>
      <c r="DA34" s="362" t="str">
        <f ca="1">IF(ISERROR(HLOOKUP(DA32,$DR$7:$DX34,$DY34,FALSE)),"N",HLOOKUP(DA32,$DR$7:$DX34,$DY34,FALSE))</f>
        <v>N</v>
      </c>
      <c r="DB34" s="362" t="str">
        <f ca="1">IF(ISERROR(HLOOKUP(DB32,$DR$7:$DX34,$DY34,FALSE)),"N",HLOOKUP(DB32,$DR$7:$DX34,$DY34,FALSE))</f>
        <v>N</v>
      </c>
      <c r="DC34" s="362" t="str">
        <f ca="1">IF(ISERROR(HLOOKUP(DC32,$DR$7:$DX34,$DY34,FALSE)),"N",HLOOKUP(DC32,$DR$7:$DX34,$DY34,FALSE))</f>
        <v>N</v>
      </c>
      <c r="DD34" s="362" t="str">
        <f ca="1">IF(ISERROR(HLOOKUP(DD32,$DR$7:$DX34,$DY34,FALSE)),"N",HLOOKUP(DD32,$DR$7:$DX34,$DY34,FALSE))</f>
        <v>N</v>
      </c>
      <c r="DE34" s="362" t="str">
        <f>IF(ISERROR(HLOOKUP(DE32,$DR$7:$DX34,$DY34,FALSE)),"N",HLOOKUP(DE32,$DR$7:$DX34,$DY34,FALSE))</f>
        <v>N</v>
      </c>
      <c r="DF34" s="362" t="str">
        <f ca="1">IF(ISERROR(HLOOKUP(DF32,$DR$7:$DX34,$DY34,FALSE)),"N",HLOOKUP(DF32,$DR$7:$DX34,$DY34,FALSE))</f>
        <v>N</v>
      </c>
      <c r="DG34" s="362" t="str">
        <f ca="1">IF(ISERROR(HLOOKUP(DG32,$DR$7:$DX34,$DY34,FALSE)),"N",HLOOKUP(DG32,$DR$7:$DX34,$DY34,FALSE))</f>
        <v>N</v>
      </c>
      <c r="DH34" s="362" t="str">
        <f ca="1">IF(ISERROR(HLOOKUP(DH32,$DR$7:$DX34,$DY34,FALSE)),"N",HLOOKUP(DH32,$DR$7:$DX34,$DY34,FALSE))</f>
        <v>N</v>
      </c>
      <c r="DI34" s="362" t="str">
        <f ca="1">IF(ISERROR(HLOOKUP(DI32,$DR$7:$DX34,$DY34,FALSE)),"N",HLOOKUP(DI32,$DR$7:$DX34,$DY34,FALSE))</f>
        <v>N</v>
      </c>
      <c r="DJ34" s="362" t="str">
        <f ca="1">IF(ISERROR(HLOOKUP(DJ32,$DR$7:$DX34,$DY34,FALSE)),"N",HLOOKUP(DJ32,$DR$7:$DX34,$DY34,FALSE))</f>
        <v>N</v>
      </c>
      <c r="DK34" s="362" t="str">
        <f ca="1">IF(ISERROR(HLOOKUP(DK32,$DR$7:$DX34,$DY34,FALSE)),"N",HLOOKUP(DK32,$DR$7:$DX34,$DY34,FALSE))</f>
        <v>N</v>
      </c>
      <c r="DL34" s="362" t="str">
        <f>IF(ISERROR(HLOOKUP(DL32,$DR$7:$DX34,$DY34,FALSE)),"N",HLOOKUP(DL32,$DR$7:$DX34,$DY34,FALSE))</f>
        <v>N</v>
      </c>
      <c r="DM34" s="362" t="str">
        <f ca="1">IF(ISERROR(HLOOKUP(DM32,$DR$7:$DX34,$DY34,FALSE)),"N",HLOOKUP(DM32,$DR$7:$DX34,$DY34,FALSE))</f>
        <v>N</v>
      </c>
      <c r="DN34" s="362" t="str">
        <f ca="1">IF(ISERROR(HLOOKUP(DN32,$DR$7:$DX34,$DY34,FALSE)),"N",HLOOKUP(DN32,$DR$7:$DX34,$DY34,FALSE))</f>
        <v>N</v>
      </c>
      <c r="DO34" s="362" t="str">
        <f ca="1">IF(ISERROR(HLOOKUP(DO32,$DR$7:$DX34,$DY34,FALSE)),"N",HLOOKUP(DO32,$DR$7:$DX34,$DY34,FALSE))</f>
        <v>N</v>
      </c>
      <c r="DP34" s="362">
        <f t="shared" ca="1" si="25"/>
        <v>0</v>
      </c>
      <c r="DQ34" s="362">
        <f t="shared" ca="1" si="26"/>
        <v>30</v>
      </c>
      <c r="DR34" s="362" t="str">
        <f>IF('DB Func'!M29&gt;0,"S","N")</f>
        <v>N</v>
      </c>
      <c r="DS34" s="362" t="str">
        <f>IF('DB Func'!R29&gt;0,"S","N")</f>
        <v>N</v>
      </c>
      <c r="DT34" s="362" t="str">
        <f>IF('DB Func'!W29&gt;0,"S","N")</f>
        <v>N</v>
      </c>
      <c r="DU34" s="362" t="str">
        <f>IF('DB Func'!AB29&gt;0,"S","N")</f>
        <v>N</v>
      </c>
      <c r="DV34" s="362" t="str">
        <f>IF('DB Func'!AG29&gt;0,"S","N")</f>
        <v>N</v>
      </c>
      <c r="DW34" s="362" t="str">
        <f>IF('DB Func'!AL29&gt;0,"S","N")</f>
        <v>N</v>
      </c>
      <c r="DX34" s="362" t="str">
        <f>IF('DB Func'!AQ29&gt;0,"S","N")</f>
        <v>N</v>
      </c>
      <c r="DY34" s="362">
        <v>28</v>
      </c>
      <c r="DZ34" s="369">
        <f ca="1">'DB Func'!C29</f>
        <v>0</v>
      </c>
      <c r="EA34" s="362" t="str">
        <f t="shared" ca="1" si="37"/>
        <v>s</v>
      </c>
      <c r="EB34" s="362" t="str">
        <f t="shared" ca="1" si="37"/>
        <v>s</v>
      </c>
      <c r="EC34" s="362" t="str">
        <f t="shared" ca="1" si="37"/>
        <v>s</v>
      </c>
      <c r="ED34" s="362" t="str">
        <f t="shared" ca="1" si="37"/>
        <v>s</v>
      </c>
      <c r="EE34" s="362" t="str">
        <f t="shared" ca="1" si="37"/>
        <v>s</v>
      </c>
      <c r="EF34" s="362" t="str">
        <f t="shared" ca="1" si="37"/>
        <v>s</v>
      </c>
      <c r="EG34" s="362" t="str">
        <f t="shared" ca="1" si="37"/>
        <v>s</v>
      </c>
      <c r="EH34" s="362" t="str">
        <f t="shared" ca="1" si="37"/>
        <v>s</v>
      </c>
      <c r="EI34" s="362" t="str">
        <f t="shared" ca="1" si="37"/>
        <v>s</v>
      </c>
      <c r="EJ34" s="362" t="str">
        <f t="shared" ca="1" si="37"/>
        <v>s</v>
      </c>
      <c r="EK34" s="362" t="str">
        <f t="shared" ca="1" si="37"/>
        <v>s</v>
      </c>
      <c r="EL34" s="362" t="str">
        <f t="shared" ca="1" si="37"/>
        <v>s</v>
      </c>
      <c r="EM34" s="362" t="str">
        <f t="shared" ca="1" si="37"/>
        <v>s</v>
      </c>
      <c r="EN34" s="362" t="str">
        <f t="shared" ca="1" si="37"/>
        <v>s</v>
      </c>
      <c r="EO34" s="362" t="str">
        <f t="shared" ca="1" si="37"/>
        <v>s</v>
      </c>
      <c r="EP34" s="362" t="str">
        <f t="shared" ca="1" si="37"/>
        <v>s</v>
      </c>
      <c r="EQ34" s="362" t="str">
        <f t="shared" ca="1" si="36"/>
        <v>s</v>
      </c>
      <c r="ER34" s="362" t="str">
        <f t="shared" ca="1" si="36"/>
        <v>s</v>
      </c>
      <c r="ES34" s="362" t="str">
        <f t="shared" ca="1" si="36"/>
        <v>s</v>
      </c>
      <c r="ET34" s="362" t="str">
        <f t="shared" ca="1" si="36"/>
        <v>s</v>
      </c>
      <c r="EU34" s="362" t="str">
        <f t="shared" ca="1" si="28"/>
        <v>s</v>
      </c>
      <c r="EV34" s="362" t="str">
        <f t="shared" ca="1" si="36"/>
        <v>s</v>
      </c>
      <c r="EW34" s="362" t="str">
        <f t="shared" ca="1" si="36"/>
        <v>s</v>
      </c>
      <c r="EX34" s="362" t="str">
        <f t="shared" ca="1" si="36"/>
        <v>s</v>
      </c>
      <c r="EY34" s="362" t="str">
        <f t="shared" ca="1" si="36"/>
        <v>s</v>
      </c>
      <c r="EZ34" s="362" t="str">
        <f t="shared" ca="1" si="36"/>
        <v>s</v>
      </c>
      <c r="FA34" s="362" t="str">
        <f t="shared" ca="1" si="36"/>
        <v>s</v>
      </c>
      <c r="FB34" s="362" t="str">
        <f t="shared" ca="1" si="36"/>
        <v>s</v>
      </c>
      <c r="FC34" s="362" t="str">
        <f t="shared" ca="1" si="36"/>
        <v>s</v>
      </c>
      <c r="FD34" s="362" t="str">
        <f t="shared" ca="1" si="36"/>
        <v>s</v>
      </c>
      <c r="FE34" s="362">
        <f t="shared" ca="1" si="30"/>
        <v>30</v>
      </c>
      <c r="FF34" s="362">
        <f t="shared" ca="1" si="31"/>
        <v>0</v>
      </c>
      <c r="FG34" s="362" t="str">
        <f ca="1">IF(AND(YEAR(DZ34)='P Gerais'!D32,MONTH(Lanc!EA34)=6,DAY(Lanc!EA34)&gt;1),"S","N")</f>
        <v>N</v>
      </c>
      <c r="FH34" s="364">
        <f t="shared" ca="1" si="32"/>
        <v>0</v>
      </c>
      <c r="FI34" s="364">
        <f t="shared" si="33"/>
        <v>0</v>
      </c>
      <c r="FJ34" s="387">
        <f t="shared" ca="1" si="34"/>
        <v>0</v>
      </c>
      <c r="FP34" s="363">
        <f ca="1">((FH34-FJ34-FI34+AZ34+AQ34+SUM(Z34:AA34)+SUM(AW34:AX34)+AK34)*IF('DB Func'!GG29="ok",'DB Func'!GD29,0))</f>
        <v>0</v>
      </c>
      <c r="FR34" s="389">
        <f t="shared" ca="1" si="35"/>
        <v>0</v>
      </c>
      <c r="GV34" s="49"/>
      <c r="GW34" s="49"/>
      <c r="GX34" s="49"/>
      <c r="GY34" s="49"/>
      <c r="GZ34" s="49"/>
      <c r="HA34" s="49"/>
      <c r="HB34" s="49"/>
      <c r="HC34" s="49"/>
    </row>
    <row r="35" spans="1:211" ht="30" customHeight="1" thickTop="1" thickBot="1">
      <c r="C35" s="390" t="str">
        <f ca="1">IF('DB Func'!B30="Funcionário 28","",'DB Func'!B30)</f>
        <v/>
      </c>
      <c r="D35" s="391">
        <f ca="1">'DB Func'!CI30</f>
        <v>0</v>
      </c>
      <c r="E35" s="382" t="str">
        <f ca="1">IF(C35="","-",IF(OR(terceiro!E35="jUN",terceiro!F35="jUN"),"Sim","Não"))</f>
        <v>-</v>
      </c>
      <c r="F35" s="383" t="str">
        <f ca="1">IF(C35="","-",IF(OR(Ferias!E35="jUN",Ferias!F35="jUN"),"Sim","Não"))</f>
        <v>-</v>
      </c>
      <c r="G35" s="383">
        <f ca="1">IF(C35="",0,IF(F35="Sim",IF(Ferias!E35="JUN",Ferias!I35,Ferias!J35),0))</f>
        <v>0</v>
      </c>
      <c r="H35" s="185"/>
      <c r="I35" s="185"/>
      <c r="J35" s="398">
        <f t="shared" ca="1" si="8"/>
        <v>0</v>
      </c>
      <c r="K35" s="152"/>
      <c r="L35" s="151"/>
      <c r="M35" s="189"/>
      <c r="N35" s="153"/>
      <c r="O35" s="48"/>
      <c r="P35" s="48"/>
      <c r="Q35" s="48"/>
      <c r="R35" s="49"/>
      <c r="S35" s="49"/>
      <c r="T35" s="49"/>
      <c r="U35" s="49"/>
      <c r="V35" s="49"/>
      <c r="W35" s="49"/>
      <c r="X35" s="49"/>
      <c r="Y35" s="49"/>
      <c r="Z35" s="49"/>
      <c r="AA35" s="49"/>
      <c r="AB35" s="48"/>
      <c r="AC35" s="48"/>
      <c r="AD35" s="49"/>
      <c r="AE35" s="49"/>
      <c r="AF35" s="314"/>
      <c r="AH35" s="400">
        <f ca="1">IF(AND('DB Func'!GE30="Maio",'DB Func'!BQ30="2 Parcelas"),(('auxiliar 13 sal'!H31/12*'DB Func'!GF30+AVERAGE('auxiliar 13 sal'!Q31:AB31)+AVERAGE('auxiliar 13 sal'!AE31:AP31)+'auxiliar 13 sal'!H31*'DB Func'!BN30+'auxiliar 13 sal'!H31*'DB Func'!BO30)/2),IF('DB Func'!GE30="Junho",IF('DB Func'!BQ30="Parcela Única",('auxiliar 13 sal'!H31/12*'DB Func'!GF30)+AVERAGE('auxiliar 13 sal'!Q31:AB31)+AVERAGE('auxiliar 13 sal'!AE31:AP31)+('auxiliar 13 sal'!H31*'DB Func'!BN30)+('auxiliar 13 sal'!H31*'DB Func'!BO30),IF('DB Func'!BQ30="2 Parcelas",(('auxiliar 13 sal'!H31/12*'DB Func'!GF30+AVERAGE('auxiliar 13 sal'!Q31:AB31)+AVERAGE('auxiliar 13 sal'!AE31:AP31)+'auxiliar 13 sal'!H31*'DB Func'!BN30+'auxiliar 13 sal'!H31*'DB Func'!BO30)/2))),0))</f>
        <v>0</v>
      </c>
      <c r="AK35" s="364">
        <f t="shared" ca="1" si="9"/>
        <v>0</v>
      </c>
      <c r="AL35" s="364">
        <f t="shared" ca="1" si="10"/>
        <v>0</v>
      </c>
      <c r="AM35" s="364">
        <f t="shared" ca="1" si="11"/>
        <v>0</v>
      </c>
      <c r="AN35" s="364">
        <f t="shared" ca="1" si="12"/>
        <v>0</v>
      </c>
      <c r="AO35" s="364">
        <f t="shared" ca="1" si="13"/>
        <v>0</v>
      </c>
      <c r="AP35" s="364">
        <f t="shared" ca="1" si="14"/>
        <v>0</v>
      </c>
      <c r="AQ35" s="364">
        <f t="shared" ca="1" si="15"/>
        <v>0</v>
      </c>
      <c r="AR35" s="364">
        <f>IF(OR(M35="",M35=0),0,((FH35/220)*('Ho Ex'!$C$8+$AS$6))*M35)</f>
        <v>0</v>
      </c>
      <c r="AS35" s="364">
        <f>IF(OR(N35="",N35=0),0,((FH35/220*('DB Func'!GD30+Lanc!$AS$6))*('Ho Ex'!$I$8+$AS$6))*(N35/52.5*60))</f>
        <v>0</v>
      </c>
      <c r="AT35" s="364">
        <f>IF(OR(M35="",M35=0),0,((FH35/220)*('Ho Ex'!$J$8+$AS$6))*O35)</f>
        <v>0</v>
      </c>
      <c r="AU35" s="364">
        <f>IF(OR(M35="",M35=0),0,((FH35/220)*('Ho Ex'!I41+$AS$6))*P35)</f>
        <v>0</v>
      </c>
      <c r="AV35" s="364">
        <f>IF(OR(M35="",M35=0),0,((FH35/220)*('Ho Ex'!C41+$AS$6))*Q35)</f>
        <v>0</v>
      </c>
      <c r="AW35" s="364">
        <f ca="1">FH35*'DB Func'!BN30</f>
        <v>0</v>
      </c>
      <c r="AX35" s="364">
        <f ca="1">FH35*'DB Func'!BO30</f>
        <v>0</v>
      </c>
      <c r="AY35" s="364">
        <f ca="1">IF(FJ35=0,0,VLOOKUP(FJ35,'P Gerais'!$D$39:$G$41,3,TRUE)*Func28!$F$68)</f>
        <v>0</v>
      </c>
      <c r="AZ35" s="364">
        <f t="shared" si="16"/>
        <v>0</v>
      </c>
      <c r="BA35" s="364">
        <f ca="1">((FH35-FJ35-FI35+AZ35+AQ35+SUM(Z35:AA35)+SUM(AW35:AX35)+AK35)*IF('DB Func'!GG30="ok",'DB Func'!GD30,0))+(FH35-FJ35-FI35+AZ35+AQ35+SUM(Z35:AA35)+SUM(AW35:AX35))+AK35</f>
        <v>0</v>
      </c>
      <c r="BB35" s="385">
        <f ca="1">VLOOKUP(BA35,'P Gerais'!$D$22:$G$25,3,TRUE)</f>
        <v>0.08</v>
      </c>
      <c r="BC35" s="364">
        <f ca="1">IF(BA35&lt;'P Gerais'!$D$25,BA35*BB35,Lanc!BB35)</f>
        <v>0</v>
      </c>
      <c r="BD35" s="364">
        <f ca="1">BA35-BC35-('DB Func'!GB30*'P Gerais'!$D$35)</f>
        <v>0</v>
      </c>
      <c r="BE35" s="386">
        <f ca="1">VLOOKUP(BD35,'P Gerais'!$D$29:$F$33,3,TRUE)</f>
        <v>0</v>
      </c>
      <c r="BF35" s="364">
        <f t="shared" ca="1" si="17"/>
        <v>0</v>
      </c>
      <c r="BG35" s="364">
        <f ca="1">VLOOKUP(BD35,'P Gerais'!$D$29:$G$33,4,TRUE)</f>
        <v>0</v>
      </c>
      <c r="BH35" s="364">
        <f t="shared" ca="1" si="18"/>
        <v>0</v>
      </c>
      <c r="BI35" s="364">
        <f t="shared" ca="1" si="19"/>
        <v>0</v>
      </c>
      <c r="BJ35" s="362">
        <f ca="1">'DB Func'!G30</f>
        <v>0</v>
      </c>
      <c r="BK35" s="362">
        <f ca="1">'DB Func'!FW30</f>
        <v>0</v>
      </c>
      <c r="BL35" s="364">
        <f ca="1">D35*'P Gerais'!$D$13</f>
        <v>0</v>
      </c>
      <c r="BM35" s="364">
        <f ca="1">D35*'P Gerais'!$D$14</f>
        <v>0</v>
      </c>
      <c r="BN35" s="364">
        <f ca="1">D35*'P Gerais'!$D$16</f>
        <v>0</v>
      </c>
      <c r="BO35" s="364">
        <f ca="1">D35*'P Gerais'!$D$17</f>
        <v>0</v>
      </c>
      <c r="BP35" s="364">
        <f ca="1">D35*'P Gerais'!$D$18</f>
        <v>0</v>
      </c>
      <c r="BQ35" s="385">
        <f ca="1">VLOOKUP(D35,'P Gerais'!$D$22:$G$24,3,TRUE)</f>
        <v>0.08</v>
      </c>
      <c r="BR35" s="385">
        <f ca="1">VLOOKUP(D35,'P Gerais'!$D$29:$G$33,3,TRUE)</f>
        <v>0</v>
      </c>
      <c r="BS35" s="385">
        <f ca="1">'DB Func'!BN30</f>
        <v>0</v>
      </c>
      <c r="BT35" s="385">
        <f ca="1">'DB Func'!BO30</f>
        <v>0</v>
      </c>
      <c r="BU35" s="385">
        <f ca="1">'DB Func'!FX30</f>
        <v>0</v>
      </c>
      <c r="BV35" s="364">
        <f t="shared" ca="1" si="20"/>
        <v>-0.08</v>
      </c>
      <c r="BW35" s="364">
        <f ca="1">BV35-'DB Func'!GC30</f>
        <v>-0.08</v>
      </c>
      <c r="BX35" s="362">
        <f ca="1">IFERROR(VLOOKUP(BW35,'P Gerais'!$D$29:$G$33,3,TRUE)*BW35,0)</f>
        <v>0</v>
      </c>
      <c r="BY35" s="364">
        <f ca="1">IFERROR(BX35-VLOOKUP(BW35,'P Gerais'!$D$29:$H$33,4,TRUE),0)</f>
        <v>0</v>
      </c>
      <c r="BZ35" s="364">
        <f ca="1">D35*'DB Func'!GD30</f>
        <v>0</v>
      </c>
      <c r="CB35" s="364">
        <f t="shared" ca="1" si="21"/>
        <v>0</v>
      </c>
      <c r="CC35" s="364">
        <f t="shared" si="22"/>
        <v>0</v>
      </c>
      <c r="CD35" s="364">
        <f t="shared" si="23"/>
        <v>0</v>
      </c>
      <c r="CF35" s="362" t="str">
        <f t="shared" ca="1" si="24"/>
        <v>não</v>
      </c>
      <c r="CG35" s="362">
        <f ca="1">IF($CH$8=1,DAY('DB Func'!C30),0)</f>
        <v>0</v>
      </c>
      <c r="CH35" s="362">
        <f ca="1">IF(CI35=0,0,MONTH('DB Func'!C30))</f>
        <v>0</v>
      </c>
      <c r="CI35" s="362">
        <f ca="1">IF('P Gerais'!D33=YEAR('DB Func'!C30),YEAR('DB Func'!C30),0)</f>
        <v>0</v>
      </c>
      <c r="CJ35" s="371">
        <v>58</v>
      </c>
      <c r="CK35" s="363"/>
      <c r="CL35" s="362" t="str">
        <f>IF(ISERROR(HLOOKUP(CL33,$DR$7:$DX35,$DY35,FALSE)),"N",HLOOKUP(CL33,$DR$7:$DX35,$DY35,FALSE))</f>
        <v>N</v>
      </c>
      <c r="CM35" s="362" t="str">
        <f>IF(ISERROR(HLOOKUP(CM33,$DR$7:$DX35,$DY35,FALSE)),"N",HLOOKUP(CM33,$DR$7:$DX35,$DY35,FALSE))</f>
        <v>N</v>
      </c>
      <c r="CN35" s="362" t="str">
        <f>IF(ISERROR(HLOOKUP(CN33,$DR$7:$DX35,$DY35,FALSE)),"N",HLOOKUP(CN33,$DR$7:$DX35,$DY35,FALSE))</f>
        <v>N</v>
      </c>
      <c r="CO35" s="362" t="str">
        <f>IF(ISERROR(HLOOKUP(CO33,$DR$7:$DX35,$DY35,FALSE)),"N",HLOOKUP(CO33,$DR$7:$DX35,$DY35,FALSE))</f>
        <v>N</v>
      </c>
      <c r="CP35" s="362" t="str">
        <f>IF(ISERROR(HLOOKUP(CP33,$DR$7:$DX35,$DY35,FALSE)),"N",HLOOKUP(CP33,$DR$7:$DX35,$DY35,FALSE))</f>
        <v>N</v>
      </c>
      <c r="CQ35" s="362" t="str">
        <f>IF(ISERROR(HLOOKUP(CQ33,$DR$7:$DX35,$DY35,FALSE)),"N",HLOOKUP(CQ33,$DR$7:$DX35,$DY35,FALSE))</f>
        <v>N</v>
      </c>
      <c r="CR35" s="362" t="str">
        <f>IF(ISERROR(HLOOKUP(CR33,$DR$7:$DX35,$DY35,FALSE)),"N",HLOOKUP(CR33,$DR$7:$DX35,$DY35,FALSE))</f>
        <v>N</v>
      </c>
      <c r="CS35" s="362" t="str">
        <f>IF(ISERROR(HLOOKUP(CS33,$DR$7:$DX35,$DY35,FALSE)),"N",HLOOKUP(CS33,$DR$7:$DX35,$DY35,FALSE))</f>
        <v>N</v>
      </c>
      <c r="CT35" s="362" t="str">
        <f>IF(ISERROR(HLOOKUP(CT33,$DR$7:$DX35,$DY35,FALSE)),"N",HLOOKUP(CT33,$DR$7:$DX35,$DY35,FALSE))</f>
        <v>N</v>
      </c>
      <c r="CU35" s="362" t="str">
        <f>IF(ISERROR(HLOOKUP(CU33,$DR$7:$DX35,$DY35,FALSE)),"N",HLOOKUP(CU33,$DR$7:$DX35,$DY35,FALSE))</f>
        <v>N</v>
      </c>
      <c r="CV35" s="362" t="str">
        <f>IF(ISERROR(HLOOKUP(CV33,$DR$7:$DX35,$DY35,FALSE)),"N",HLOOKUP(CV33,$DR$7:$DX35,$DY35,FALSE))</f>
        <v>N</v>
      </c>
      <c r="CW35" s="362" t="str">
        <f>IF(ISERROR(HLOOKUP(CW33,$DR$7:$DX35,$DY35,FALSE)),"N",HLOOKUP(CW33,$DR$7:$DX35,$DY35,FALSE))</f>
        <v>N</v>
      </c>
      <c r="CX35" s="362" t="str">
        <f>IF(ISERROR(HLOOKUP(CX33,$DR$7:$DX35,$DY35,FALSE)),"N",HLOOKUP(CX33,$DR$7:$DX35,$DY35,FALSE))</f>
        <v>N</v>
      </c>
      <c r="CY35" s="362" t="str">
        <f>IF(ISERROR(HLOOKUP(CY33,$DR$7:$DX35,$DY35,FALSE)),"N",HLOOKUP(CY33,$DR$7:$DX35,$DY35,FALSE))</f>
        <v>N</v>
      </c>
      <c r="CZ35" s="362" t="str">
        <f>IF(ISERROR(HLOOKUP(CZ33,$DR$7:$DX35,$DY35,FALSE)),"N",HLOOKUP(CZ33,$DR$7:$DX35,$DY35,FALSE))</f>
        <v>N</v>
      </c>
      <c r="DA35" s="362" t="str">
        <f>IF(ISERROR(HLOOKUP(DA33,$DR$7:$DX35,$DY35,FALSE)),"N",HLOOKUP(DA33,$DR$7:$DX35,$DY35,FALSE))</f>
        <v>N</v>
      </c>
      <c r="DB35" s="362" t="str">
        <f>IF(ISERROR(HLOOKUP(DB33,$DR$7:$DX35,$DY35,FALSE)),"N",HLOOKUP(DB33,$DR$7:$DX35,$DY35,FALSE))</f>
        <v>N</v>
      </c>
      <c r="DC35" s="362" t="str">
        <f>IF(ISERROR(HLOOKUP(DC33,$DR$7:$DX35,$DY35,FALSE)),"N",HLOOKUP(DC33,$DR$7:$DX35,$DY35,FALSE))</f>
        <v>N</v>
      </c>
      <c r="DD35" s="362" t="str">
        <f>IF(ISERROR(HLOOKUP(DD33,$DR$7:$DX35,$DY35,FALSE)),"N",HLOOKUP(DD33,$DR$7:$DX35,$DY35,FALSE))</f>
        <v>N</v>
      </c>
      <c r="DE35" s="362" t="str">
        <f>IF(ISERROR(HLOOKUP(DE33,$DR$7:$DX35,$DY35,FALSE)),"N",HLOOKUP(DE33,$DR$7:$DX35,$DY35,FALSE))</f>
        <v>N</v>
      </c>
      <c r="DF35" s="362" t="str">
        <f>IF(ISERROR(HLOOKUP(DF33,$DR$7:$DX35,$DY35,FALSE)),"N",HLOOKUP(DF33,$DR$7:$DX35,$DY35,FALSE))</f>
        <v>N</v>
      </c>
      <c r="DG35" s="362" t="str">
        <f>IF(ISERROR(HLOOKUP(DG33,$DR$7:$DX35,$DY35,FALSE)),"N",HLOOKUP(DG33,$DR$7:$DX35,$DY35,FALSE))</f>
        <v>N</v>
      </c>
      <c r="DH35" s="362" t="str">
        <f>IF(ISERROR(HLOOKUP(DH33,$DR$7:$DX35,$DY35,FALSE)),"N",HLOOKUP(DH33,$DR$7:$DX35,$DY35,FALSE))</f>
        <v>N</v>
      </c>
      <c r="DI35" s="362" t="str">
        <f>IF(ISERROR(HLOOKUP(DI33,$DR$7:$DX35,$DY35,FALSE)),"N",HLOOKUP(DI33,$DR$7:$DX35,$DY35,FALSE))</f>
        <v>N</v>
      </c>
      <c r="DJ35" s="362" t="str">
        <f>IF(ISERROR(HLOOKUP(DJ33,$DR$7:$DX35,$DY35,FALSE)),"N",HLOOKUP(DJ33,$DR$7:$DX35,$DY35,FALSE))</f>
        <v>N</v>
      </c>
      <c r="DK35" s="362" t="str">
        <f>IF(ISERROR(HLOOKUP(DK33,$DR$7:$DX35,$DY35,FALSE)),"N",HLOOKUP(DK33,$DR$7:$DX35,$DY35,FALSE))</f>
        <v>N</v>
      </c>
      <c r="DL35" s="362" t="str">
        <f>IF(ISERROR(HLOOKUP(DL33,$DR$7:$DX35,$DY35,FALSE)),"N",HLOOKUP(DL33,$DR$7:$DX35,$DY35,FALSE))</f>
        <v>N</v>
      </c>
      <c r="DM35" s="362" t="str">
        <f>IF(ISERROR(HLOOKUP(DM33,$DR$7:$DX35,$DY35,FALSE)),"N",HLOOKUP(DM33,$DR$7:$DX35,$DY35,FALSE))</f>
        <v>N</v>
      </c>
      <c r="DN35" s="362" t="str">
        <f>IF(ISERROR(HLOOKUP(DN33,$DR$7:$DX35,$DY35,FALSE)),"N",HLOOKUP(DN33,$DR$7:$DX35,$DY35,FALSE))</f>
        <v>N</v>
      </c>
      <c r="DO35" s="362" t="str">
        <f>IF(ISERROR(HLOOKUP(DO33,$DR$7:$DX35,$DY35,FALSE)),"N",HLOOKUP(DO33,$DR$7:$DX35,$DY35,FALSE))</f>
        <v>N</v>
      </c>
      <c r="DP35" s="362">
        <f t="shared" si="25"/>
        <v>0</v>
      </c>
      <c r="DQ35" s="362">
        <f t="shared" si="26"/>
        <v>30</v>
      </c>
      <c r="DR35" s="362" t="str">
        <f>IF('DB Func'!M30&gt;0,"S","N")</f>
        <v>N</v>
      </c>
      <c r="DS35" s="362" t="str">
        <f>IF('DB Func'!R30&gt;0,"S","N")</f>
        <v>N</v>
      </c>
      <c r="DT35" s="362" t="str">
        <f>IF('DB Func'!W30&gt;0,"S","N")</f>
        <v>N</v>
      </c>
      <c r="DU35" s="362" t="str">
        <f>IF('DB Func'!AB30&gt;0,"S","N")</f>
        <v>N</v>
      </c>
      <c r="DV35" s="362" t="str">
        <f>IF('DB Func'!AG30&gt;0,"S","N")</f>
        <v>N</v>
      </c>
      <c r="DW35" s="362" t="str">
        <f>IF('DB Func'!AL30&gt;0,"S","N")</f>
        <v>N</v>
      </c>
      <c r="DX35" s="362" t="str">
        <f>IF('DB Func'!AQ30&gt;0,"S","N")</f>
        <v>N</v>
      </c>
      <c r="DY35" s="362">
        <v>29</v>
      </c>
      <c r="DZ35" s="369">
        <f ca="1">'DB Func'!C30</f>
        <v>0</v>
      </c>
      <c r="EA35" s="362" t="str">
        <f t="shared" ca="1" si="37"/>
        <v>s</v>
      </c>
      <c r="EB35" s="362" t="str">
        <f t="shared" ca="1" si="37"/>
        <v>s</v>
      </c>
      <c r="EC35" s="362" t="str">
        <f t="shared" ca="1" si="37"/>
        <v>s</v>
      </c>
      <c r="ED35" s="362" t="str">
        <f t="shared" ca="1" si="37"/>
        <v>s</v>
      </c>
      <c r="EE35" s="362" t="str">
        <f t="shared" ca="1" si="37"/>
        <v>s</v>
      </c>
      <c r="EF35" s="362" t="str">
        <f t="shared" ca="1" si="37"/>
        <v>s</v>
      </c>
      <c r="EG35" s="362" t="str">
        <f t="shared" ca="1" si="37"/>
        <v>s</v>
      </c>
      <c r="EH35" s="362" t="str">
        <f t="shared" ca="1" si="37"/>
        <v>s</v>
      </c>
      <c r="EI35" s="362" t="str">
        <f t="shared" ca="1" si="37"/>
        <v>s</v>
      </c>
      <c r="EJ35" s="362" t="str">
        <f t="shared" ca="1" si="37"/>
        <v>s</v>
      </c>
      <c r="EK35" s="362" t="str">
        <f t="shared" ca="1" si="37"/>
        <v>s</v>
      </c>
      <c r="EL35" s="362" t="str">
        <f t="shared" ca="1" si="37"/>
        <v>s</v>
      </c>
      <c r="EM35" s="362" t="str">
        <f t="shared" ca="1" si="37"/>
        <v>s</v>
      </c>
      <c r="EN35" s="362" t="str">
        <f t="shared" ca="1" si="37"/>
        <v>s</v>
      </c>
      <c r="EO35" s="362" t="str">
        <f t="shared" ca="1" si="37"/>
        <v>s</v>
      </c>
      <c r="EP35" s="362" t="str">
        <f t="shared" ca="1" si="37"/>
        <v>s</v>
      </c>
      <c r="EQ35" s="362" t="str">
        <f t="shared" ca="1" si="36"/>
        <v>s</v>
      </c>
      <c r="ER35" s="362" t="str">
        <f t="shared" ca="1" si="36"/>
        <v>s</v>
      </c>
      <c r="ES35" s="362" t="str">
        <f t="shared" ca="1" si="36"/>
        <v>s</v>
      </c>
      <c r="ET35" s="362" t="str">
        <f t="shared" ca="1" si="36"/>
        <v>s</v>
      </c>
      <c r="EU35" s="362" t="str">
        <f t="shared" ca="1" si="28"/>
        <v>s</v>
      </c>
      <c r="EV35" s="362" t="str">
        <f t="shared" ca="1" si="36"/>
        <v>s</v>
      </c>
      <c r="EW35" s="362" t="str">
        <f t="shared" ca="1" si="36"/>
        <v>s</v>
      </c>
      <c r="EX35" s="362" t="str">
        <f t="shared" ca="1" si="36"/>
        <v>s</v>
      </c>
      <c r="EY35" s="362" t="str">
        <f t="shared" ca="1" si="36"/>
        <v>s</v>
      </c>
      <c r="EZ35" s="362" t="str">
        <f t="shared" ca="1" si="36"/>
        <v>s</v>
      </c>
      <c r="FA35" s="362" t="str">
        <f t="shared" ca="1" si="36"/>
        <v>s</v>
      </c>
      <c r="FB35" s="362" t="str">
        <f t="shared" ca="1" si="36"/>
        <v>s</v>
      </c>
      <c r="FC35" s="362" t="str">
        <f t="shared" ca="1" si="36"/>
        <v>s</v>
      </c>
      <c r="FD35" s="362" t="str">
        <f t="shared" ca="1" si="36"/>
        <v>s</v>
      </c>
      <c r="FE35" s="362">
        <f t="shared" ca="1" si="30"/>
        <v>30</v>
      </c>
      <c r="FF35" s="362">
        <f t="shared" ca="1" si="31"/>
        <v>0</v>
      </c>
      <c r="FG35" s="362" t="str">
        <f ca="1">IF(AND(YEAR(DZ35)='P Gerais'!D33,MONTH(Lanc!EA35)=6,DAY(Lanc!EA35)&gt;1),"S","N")</f>
        <v>N</v>
      </c>
      <c r="FH35" s="364">
        <f t="shared" ca="1" si="32"/>
        <v>0</v>
      </c>
      <c r="FI35" s="364">
        <f t="shared" si="33"/>
        <v>0</v>
      </c>
      <c r="FJ35" s="387">
        <f t="shared" ca="1" si="34"/>
        <v>0</v>
      </c>
      <c r="FP35" s="363">
        <f ca="1">((FH35-FJ35-FI35+AZ35+AQ35+SUM(Z35:AA35)+SUM(AW35:AX35)+AK35)*IF('DB Func'!GG30="ok",'DB Func'!GD30,0))</f>
        <v>0</v>
      </c>
      <c r="FR35" s="389">
        <f t="shared" ca="1" si="35"/>
        <v>0</v>
      </c>
      <c r="GV35" s="49"/>
      <c r="GW35" s="49"/>
      <c r="GX35" s="49"/>
      <c r="GY35" s="49"/>
      <c r="GZ35" s="49"/>
      <c r="HA35" s="49"/>
      <c r="HB35" s="49"/>
      <c r="HC35" s="49"/>
    </row>
    <row r="36" spans="1:211" ht="30" customHeight="1" thickTop="1" thickBot="1">
      <c r="C36" s="390" t="str">
        <f ca="1">IF('DB Func'!B31="Funcionário 29","",'DB Func'!B31)</f>
        <v/>
      </c>
      <c r="D36" s="391">
        <f ca="1">'DB Func'!CI31</f>
        <v>0</v>
      </c>
      <c r="E36" s="382" t="str">
        <f ca="1">IF(C36="","-",IF(OR(terceiro!E36="jUN",terceiro!F36="jUN"),"Sim","Não"))</f>
        <v>-</v>
      </c>
      <c r="F36" s="383" t="str">
        <f ca="1">IF(C36="","-",IF(OR(Ferias!E36="jUN",Ferias!F36="jUN"),"Sim","Não"))</f>
        <v>-</v>
      </c>
      <c r="G36" s="383">
        <f ca="1">IF(C36="",0,IF(F36="Sim",IF(Ferias!E36="JUN",Ferias!I36,Ferias!J36),0))</f>
        <v>0</v>
      </c>
      <c r="H36" s="185"/>
      <c r="I36" s="185"/>
      <c r="J36" s="398">
        <f t="shared" ca="1" si="8"/>
        <v>0</v>
      </c>
      <c r="K36" s="152"/>
      <c r="L36" s="151"/>
      <c r="M36" s="189"/>
      <c r="N36" s="153"/>
      <c r="O36" s="48"/>
      <c r="P36" s="48"/>
      <c r="Q36" s="48"/>
      <c r="R36" s="49"/>
      <c r="S36" s="49"/>
      <c r="T36" s="49"/>
      <c r="U36" s="49"/>
      <c r="V36" s="49"/>
      <c r="W36" s="49"/>
      <c r="X36" s="49"/>
      <c r="Y36" s="49"/>
      <c r="Z36" s="49"/>
      <c r="AA36" s="49"/>
      <c r="AB36" s="48"/>
      <c r="AC36" s="48"/>
      <c r="AD36" s="49"/>
      <c r="AE36" s="49"/>
      <c r="AF36" s="314"/>
      <c r="AH36" s="400">
        <f ca="1">IF(AND('DB Func'!GE31="Maio",'DB Func'!BQ31="2 Parcelas"),(('auxiliar 13 sal'!H32/12*'DB Func'!GF31+AVERAGE('auxiliar 13 sal'!Q32:AB32)+AVERAGE('auxiliar 13 sal'!AE32:AP32)+'auxiliar 13 sal'!H32*'DB Func'!BN31+'auxiliar 13 sal'!H32*'DB Func'!BO31)/2),IF('DB Func'!GE31="Junho",IF('DB Func'!BQ31="Parcela Única",('auxiliar 13 sal'!H32/12*'DB Func'!GF31)+AVERAGE('auxiliar 13 sal'!Q32:AB32)+AVERAGE('auxiliar 13 sal'!AE32:AP32)+('auxiliar 13 sal'!H32*'DB Func'!BN31)+('auxiliar 13 sal'!H32*'DB Func'!BO31),IF('DB Func'!BQ31="2 Parcelas",(('auxiliar 13 sal'!H32/12*'DB Func'!GF31+AVERAGE('auxiliar 13 sal'!Q32:AB32)+AVERAGE('auxiliar 13 sal'!AE32:AP32)+'auxiliar 13 sal'!H32*'DB Func'!BN31+'auxiliar 13 sal'!H32*'DB Func'!BO31)/2))),0))</f>
        <v>0</v>
      </c>
      <c r="AK36" s="364">
        <f t="shared" ca="1" si="9"/>
        <v>0</v>
      </c>
      <c r="AL36" s="364">
        <f t="shared" ca="1" si="10"/>
        <v>0</v>
      </c>
      <c r="AM36" s="364">
        <f t="shared" ca="1" si="11"/>
        <v>0</v>
      </c>
      <c r="AN36" s="364">
        <f t="shared" ca="1" si="12"/>
        <v>0</v>
      </c>
      <c r="AO36" s="364">
        <f t="shared" ca="1" si="13"/>
        <v>0</v>
      </c>
      <c r="AP36" s="364">
        <f t="shared" ca="1" si="14"/>
        <v>0</v>
      </c>
      <c r="AQ36" s="364">
        <f t="shared" ca="1" si="15"/>
        <v>0</v>
      </c>
      <c r="AR36" s="364">
        <f>IF(OR(M36="",M36=0),0,((FH36/220)*('Ho Ex'!$C$8+$AS$6))*M36)</f>
        <v>0</v>
      </c>
      <c r="AS36" s="364">
        <f>IF(OR(N36="",N36=0),0,((FH36/220*('DB Func'!GD31+Lanc!$AS$6))*('Ho Ex'!$I$8+$AS$6))*(N36/52.5*60))</f>
        <v>0</v>
      </c>
      <c r="AT36" s="364">
        <f>IF(OR(M36="",M36=0),0,((FH36/220)*('Ho Ex'!$J$8+$AS$6))*O36)</f>
        <v>0</v>
      </c>
      <c r="AU36" s="364">
        <f>IF(OR(M36="",M36=0),0,((FH36/220)*('Ho Ex'!I42+$AS$6))*P36)</f>
        <v>0</v>
      </c>
      <c r="AV36" s="364">
        <f>IF(OR(M36="",M36=0),0,((FH36/220)*('Ho Ex'!C42+$AS$6))*Q36)</f>
        <v>0</v>
      </c>
      <c r="AW36" s="364">
        <f ca="1">FH36*'DB Func'!BN31</f>
        <v>0</v>
      </c>
      <c r="AX36" s="364">
        <f ca="1">FH36*'DB Func'!BO31</f>
        <v>0</v>
      </c>
      <c r="AY36" s="364">
        <f ca="1">IF(FJ36=0,0,VLOOKUP(FJ36,'P Gerais'!$D$39:$G$41,3,TRUE)*Func29!$F$68)</f>
        <v>0</v>
      </c>
      <c r="AZ36" s="364">
        <f t="shared" si="16"/>
        <v>0</v>
      </c>
      <c r="BA36" s="364">
        <f ca="1">((FH36-FJ36-FI36+AZ36+AQ36+SUM(Z36:AA36)+SUM(AW36:AX36)+AK36)*IF('DB Func'!GG31="ok",'DB Func'!GD31,0))+(FH36-FJ36-FI36+AZ36+AQ36+SUM(Z36:AA36)+SUM(AW36:AX36))+AK36</f>
        <v>0</v>
      </c>
      <c r="BB36" s="385">
        <f ca="1">VLOOKUP(BA36,'P Gerais'!$D$22:$G$25,3,TRUE)</f>
        <v>0.08</v>
      </c>
      <c r="BC36" s="364">
        <f ca="1">IF(BA36&lt;'P Gerais'!$D$25,BA36*BB36,Lanc!BB36)</f>
        <v>0</v>
      </c>
      <c r="BD36" s="364">
        <f ca="1">BA36-BC36-('DB Func'!GB31*'P Gerais'!$D$35)</f>
        <v>0</v>
      </c>
      <c r="BE36" s="386">
        <f ca="1">VLOOKUP(BD36,'P Gerais'!$D$29:$F$33,3,TRUE)</f>
        <v>0</v>
      </c>
      <c r="BF36" s="364">
        <f t="shared" ca="1" si="17"/>
        <v>0</v>
      </c>
      <c r="BG36" s="364">
        <f ca="1">VLOOKUP(BD36,'P Gerais'!$D$29:$G$33,4,TRUE)</f>
        <v>0</v>
      </c>
      <c r="BH36" s="364">
        <f t="shared" ca="1" si="18"/>
        <v>0</v>
      </c>
      <c r="BI36" s="364">
        <f t="shared" ca="1" si="19"/>
        <v>0</v>
      </c>
      <c r="BJ36" s="362">
        <f ca="1">'DB Func'!G31</f>
        <v>0</v>
      </c>
      <c r="BK36" s="362">
        <f ca="1">'DB Func'!FW31</f>
        <v>0</v>
      </c>
      <c r="BL36" s="364">
        <f ca="1">D36*'P Gerais'!$D$13</f>
        <v>0</v>
      </c>
      <c r="BM36" s="364">
        <f ca="1">D36*'P Gerais'!$D$14</f>
        <v>0</v>
      </c>
      <c r="BN36" s="364">
        <f ca="1">D36*'P Gerais'!$D$16</f>
        <v>0</v>
      </c>
      <c r="BO36" s="364">
        <f ca="1">D36*'P Gerais'!$D$17</f>
        <v>0</v>
      </c>
      <c r="BP36" s="364">
        <f ca="1">D36*'P Gerais'!$D$18</f>
        <v>0</v>
      </c>
      <c r="BQ36" s="385">
        <f ca="1">VLOOKUP(D36,'P Gerais'!$D$22:$G$24,3,TRUE)</f>
        <v>0.08</v>
      </c>
      <c r="BR36" s="385">
        <f ca="1">VLOOKUP(D36,'P Gerais'!$D$29:$G$33,3,TRUE)</f>
        <v>0</v>
      </c>
      <c r="BS36" s="385">
        <f ca="1">'DB Func'!BN31</f>
        <v>0</v>
      </c>
      <c r="BT36" s="385">
        <f ca="1">'DB Func'!BO31</f>
        <v>0</v>
      </c>
      <c r="BU36" s="385">
        <f ca="1">'DB Func'!FX31</f>
        <v>0</v>
      </c>
      <c r="BV36" s="364">
        <f t="shared" ca="1" si="20"/>
        <v>-0.08</v>
      </c>
      <c r="BW36" s="364">
        <f ca="1">BV36-'DB Func'!GC31</f>
        <v>-0.08</v>
      </c>
      <c r="BX36" s="362">
        <f ca="1">IFERROR(VLOOKUP(BW36,'P Gerais'!$D$29:$G$33,3,TRUE)*BW36,0)</f>
        <v>0</v>
      </c>
      <c r="BY36" s="364">
        <f ca="1">IFERROR(BX36-VLOOKUP(BW36,'P Gerais'!$D$29:$H$33,4,TRUE),0)</f>
        <v>0</v>
      </c>
      <c r="BZ36" s="364">
        <f ca="1">D36*'DB Func'!GD31</f>
        <v>0</v>
      </c>
      <c r="CB36" s="364">
        <f t="shared" ca="1" si="21"/>
        <v>0</v>
      </c>
      <c r="CC36" s="364">
        <f t="shared" si="22"/>
        <v>0</v>
      </c>
      <c r="CD36" s="364">
        <f t="shared" si="23"/>
        <v>0</v>
      </c>
      <c r="CF36" s="362" t="str">
        <f t="shared" ca="1" si="24"/>
        <v>não</v>
      </c>
      <c r="CG36" s="362">
        <f ca="1">IF($CH$8=1,DAY('DB Func'!C31),0)</f>
        <v>0</v>
      </c>
      <c r="CH36" s="362">
        <f ca="1">IF(CI36=0,0,MONTH('DB Func'!C31))</f>
        <v>0</v>
      </c>
      <c r="CI36" s="362">
        <f ca="1">IF('P Gerais'!D34=YEAR('DB Func'!C31),YEAR('DB Func'!C31),0)</f>
        <v>0</v>
      </c>
      <c r="CJ36" s="371">
        <v>59</v>
      </c>
      <c r="CK36" s="363"/>
      <c r="CL36" s="362" t="str">
        <f ca="1">IF(ISERROR(HLOOKUP(CL34,$DR$7:$DX36,$DY36,FALSE)),"N",HLOOKUP(CL34,$DR$7:$DX36,$DY36,FALSE))</f>
        <v>N</v>
      </c>
      <c r="CM36" s="362" t="str">
        <f ca="1">IF(ISERROR(HLOOKUP(CM34,$DR$7:$DX36,$DY36,FALSE)),"N",HLOOKUP(CM34,$DR$7:$DX36,$DY36,FALSE))</f>
        <v>N</v>
      </c>
      <c r="CN36" s="362" t="str">
        <f ca="1">IF(ISERROR(HLOOKUP(CN34,$DR$7:$DX36,$DY36,FALSE)),"N",HLOOKUP(CN34,$DR$7:$DX36,$DY36,FALSE))</f>
        <v>N</v>
      </c>
      <c r="CO36" s="362" t="str">
        <f ca="1">IF(ISERROR(HLOOKUP(CO34,$DR$7:$DX36,$DY36,FALSE)),"N",HLOOKUP(CO34,$DR$7:$DX36,$DY36,FALSE))</f>
        <v>N</v>
      </c>
      <c r="CP36" s="362" t="str">
        <f ca="1">IF(ISERROR(HLOOKUP(CP34,$DR$7:$DX36,$DY36,FALSE)),"N",HLOOKUP(CP34,$DR$7:$DX36,$DY36,FALSE))</f>
        <v>N</v>
      </c>
      <c r="CQ36" s="362" t="str">
        <f>IF(ISERROR(HLOOKUP(CQ34,$DR$7:$DX36,$DY36,FALSE)),"N",HLOOKUP(CQ34,$DR$7:$DX36,$DY36,FALSE))</f>
        <v>N</v>
      </c>
      <c r="CR36" s="362" t="str">
        <f ca="1">IF(ISERROR(HLOOKUP(CR34,$DR$7:$DX36,$DY36,FALSE)),"N",HLOOKUP(CR34,$DR$7:$DX36,$DY36,FALSE))</f>
        <v>N</v>
      </c>
      <c r="CS36" s="362" t="str">
        <f ca="1">IF(ISERROR(HLOOKUP(CS34,$DR$7:$DX36,$DY36,FALSE)),"N",HLOOKUP(CS34,$DR$7:$DX36,$DY36,FALSE))</f>
        <v>N</v>
      </c>
      <c r="CT36" s="362" t="str">
        <f ca="1">IF(ISERROR(HLOOKUP(CT34,$DR$7:$DX36,$DY36,FALSE)),"N",HLOOKUP(CT34,$DR$7:$DX36,$DY36,FALSE))</f>
        <v>N</v>
      </c>
      <c r="CU36" s="362" t="str">
        <f ca="1">IF(ISERROR(HLOOKUP(CU34,$DR$7:$DX36,$DY36,FALSE)),"N",HLOOKUP(CU34,$DR$7:$DX36,$DY36,FALSE))</f>
        <v>N</v>
      </c>
      <c r="CV36" s="362" t="str">
        <f ca="1">IF(ISERROR(HLOOKUP(CV34,$DR$7:$DX36,$DY36,FALSE)),"N",HLOOKUP(CV34,$DR$7:$DX36,$DY36,FALSE))</f>
        <v>N</v>
      </c>
      <c r="CW36" s="362" t="str">
        <f ca="1">IF(ISERROR(HLOOKUP(CW34,$DR$7:$DX36,$DY36,FALSE)),"N",HLOOKUP(CW34,$DR$7:$DX36,$DY36,FALSE))</f>
        <v>N</v>
      </c>
      <c r="CX36" s="362" t="str">
        <f>IF(ISERROR(HLOOKUP(CX34,$DR$7:$DX36,$DY36,FALSE)),"N",HLOOKUP(CX34,$DR$7:$DX36,$DY36,FALSE))</f>
        <v>N</v>
      </c>
      <c r="CY36" s="362" t="str">
        <f ca="1">IF(ISERROR(HLOOKUP(CY34,$DR$7:$DX36,$DY36,FALSE)),"N",HLOOKUP(CY34,$DR$7:$DX36,$DY36,FALSE))</f>
        <v>N</v>
      </c>
      <c r="CZ36" s="362" t="str">
        <f ca="1">IF(ISERROR(HLOOKUP(CZ34,$DR$7:$DX36,$DY36,FALSE)),"N",HLOOKUP(CZ34,$DR$7:$DX36,$DY36,FALSE))</f>
        <v>N</v>
      </c>
      <c r="DA36" s="362" t="str">
        <f ca="1">IF(ISERROR(HLOOKUP(DA34,$DR$7:$DX36,$DY36,FALSE)),"N",HLOOKUP(DA34,$DR$7:$DX36,$DY36,FALSE))</f>
        <v>N</v>
      </c>
      <c r="DB36" s="362" t="str">
        <f ca="1">IF(ISERROR(HLOOKUP(DB34,$DR$7:$DX36,$DY36,FALSE)),"N",HLOOKUP(DB34,$DR$7:$DX36,$DY36,FALSE))</f>
        <v>N</v>
      </c>
      <c r="DC36" s="362" t="str">
        <f ca="1">IF(ISERROR(HLOOKUP(DC34,$DR$7:$DX36,$DY36,FALSE)),"N",HLOOKUP(DC34,$DR$7:$DX36,$DY36,FALSE))</f>
        <v>N</v>
      </c>
      <c r="DD36" s="362" t="str">
        <f ca="1">IF(ISERROR(HLOOKUP(DD34,$DR$7:$DX36,$DY36,FALSE)),"N",HLOOKUP(DD34,$DR$7:$DX36,$DY36,FALSE))</f>
        <v>N</v>
      </c>
      <c r="DE36" s="362" t="str">
        <f>IF(ISERROR(HLOOKUP(DE34,$DR$7:$DX36,$DY36,FALSE)),"N",HLOOKUP(DE34,$DR$7:$DX36,$DY36,FALSE))</f>
        <v>N</v>
      </c>
      <c r="DF36" s="362" t="str">
        <f ca="1">IF(ISERROR(HLOOKUP(DF34,$DR$7:$DX36,$DY36,FALSE)),"N",HLOOKUP(DF34,$DR$7:$DX36,$DY36,FALSE))</f>
        <v>N</v>
      </c>
      <c r="DG36" s="362" t="str">
        <f ca="1">IF(ISERROR(HLOOKUP(DG34,$DR$7:$DX36,$DY36,FALSE)),"N",HLOOKUP(DG34,$DR$7:$DX36,$DY36,FALSE))</f>
        <v>N</v>
      </c>
      <c r="DH36" s="362" t="str">
        <f ca="1">IF(ISERROR(HLOOKUP(DH34,$DR$7:$DX36,$DY36,FALSE)),"N",HLOOKUP(DH34,$DR$7:$DX36,$DY36,FALSE))</f>
        <v>N</v>
      </c>
      <c r="DI36" s="362" t="str">
        <f ca="1">IF(ISERROR(HLOOKUP(DI34,$DR$7:$DX36,$DY36,FALSE)),"N",HLOOKUP(DI34,$DR$7:$DX36,$DY36,FALSE))</f>
        <v>N</v>
      </c>
      <c r="DJ36" s="362" t="str">
        <f ca="1">IF(ISERROR(HLOOKUP(DJ34,$DR$7:$DX36,$DY36,FALSE)),"N",HLOOKUP(DJ34,$DR$7:$DX36,$DY36,FALSE))</f>
        <v>N</v>
      </c>
      <c r="DK36" s="362" t="str">
        <f ca="1">IF(ISERROR(HLOOKUP(DK34,$DR$7:$DX36,$DY36,FALSE)),"N",HLOOKUP(DK34,$DR$7:$DX36,$DY36,FALSE))</f>
        <v>N</v>
      </c>
      <c r="DL36" s="362" t="str">
        <f>IF(ISERROR(HLOOKUP(DL34,$DR$7:$DX36,$DY36,FALSE)),"N",HLOOKUP(DL34,$DR$7:$DX36,$DY36,FALSE))</f>
        <v>N</v>
      </c>
      <c r="DM36" s="362" t="str">
        <f ca="1">IF(ISERROR(HLOOKUP(DM34,$DR$7:$DX36,$DY36,FALSE)),"N",HLOOKUP(DM34,$DR$7:$DX36,$DY36,FALSE))</f>
        <v>N</v>
      </c>
      <c r="DN36" s="362" t="str">
        <f ca="1">IF(ISERROR(HLOOKUP(DN34,$DR$7:$DX36,$DY36,FALSE)),"N",HLOOKUP(DN34,$DR$7:$DX36,$DY36,FALSE))</f>
        <v>N</v>
      </c>
      <c r="DO36" s="362" t="str">
        <f ca="1">IF(ISERROR(HLOOKUP(DO34,$DR$7:$DX36,$DY36,FALSE)),"N",HLOOKUP(DO34,$DR$7:$DX36,$DY36,FALSE))</f>
        <v>N</v>
      </c>
      <c r="DP36" s="362">
        <f t="shared" ca="1" si="25"/>
        <v>0</v>
      </c>
      <c r="DQ36" s="362">
        <f t="shared" ca="1" si="26"/>
        <v>30</v>
      </c>
      <c r="DR36" s="362" t="str">
        <f>IF('DB Func'!M31&gt;0,"S","N")</f>
        <v>N</v>
      </c>
      <c r="DS36" s="362" t="str">
        <f>IF('DB Func'!R31&gt;0,"S","N")</f>
        <v>N</v>
      </c>
      <c r="DT36" s="362" t="str">
        <f>IF('DB Func'!W31&gt;0,"S","N")</f>
        <v>N</v>
      </c>
      <c r="DU36" s="362" t="str">
        <f>IF('DB Func'!AB31&gt;0,"S","N")</f>
        <v>N</v>
      </c>
      <c r="DV36" s="362" t="str">
        <f>IF('DB Func'!AG31&gt;0,"S","N")</f>
        <v>N</v>
      </c>
      <c r="DW36" s="362" t="str">
        <f>IF('DB Func'!AL31&gt;0,"S","N")</f>
        <v>N</v>
      </c>
      <c r="DX36" s="362" t="str">
        <f>IF('DB Func'!AQ31&gt;0,"S","N")</f>
        <v>N</v>
      </c>
      <c r="DY36" s="362">
        <v>30</v>
      </c>
      <c r="DZ36" s="369">
        <f ca="1">'DB Func'!C31</f>
        <v>0</v>
      </c>
      <c r="EA36" s="362" t="str">
        <f t="shared" ca="1" si="37"/>
        <v>s</v>
      </c>
      <c r="EB36" s="362" t="str">
        <f t="shared" ca="1" si="37"/>
        <v>s</v>
      </c>
      <c r="EC36" s="362" t="str">
        <f t="shared" ca="1" si="37"/>
        <v>s</v>
      </c>
      <c r="ED36" s="362" t="str">
        <f t="shared" ca="1" si="37"/>
        <v>s</v>
      </c>
      <c r="EE36" s="362" t="str">
        <f t="shared" ca="1" si="37"/>
        <v>s</v>
      </c>
      <c r="EF36" s="362" t="str">
        <f t="shared" ca="1" si="37"/>
        <v>s</v>
      </c>
      <c r="EG36" s="362" t="str">
        <f t="shared" ca="1" si="37"/>
        <v>s</v>
      </c>
      <c r="EH36" s="362" t="str">
        <f t="shared" ca="1" si="37"/>
        <v>s</v>
      </c>
      <c r="EI36" s="362" t="str">
        <f t="shared" ca="1" si="37"/>
        <v>s</v>
      </c>
      <c r="EJ36" s="362" t="str">
        <f t="shared" ca="1" si="37"/>
        <v>s</v>
      </c>
      <c r="EK36" s="362" t="str">
        <f t="shared" ca="1" si="37"/>
        <v>s</v>
      </c>
      <c r="EL36" s="362" t="str">
        <f t="shared" ca="1" si="37"/>
        <v>s</v>
      </c>
      <c r="EM36" s="362" t="str">
        <f t="shared" ca="1" si="37"/>
        <v>s</v>
      </c>
      <c r="EN36" s="362" t="str">
        <f t="shared" ca="1" si="37"/>
        <v>s</v>
      </c>
      <c r="EO36" s="362" t="str">
        <f t="shared" ca="1" si="37"/>
        <v>s</v>
      </c>
      <c r="EP36" s="362" t="str">
        <f t="shared" ca="1" si="37"/>
        <v>s</v>
      </c>
      <c r="EQ36" s="362" t="str">
        <f t="shared" ca="1" si="36"/>
        <v>s</v>
      </c>
      <c r="ER36" s="362" t="str">
        <f t="shared" ca="1" si="36"/>
        <v>s</v>
      </c>
      <c r="ES36" s="362" t="str">
        <f t="shared" ca="1" si="36"/>
        <v>s</v>
      </c>
      <c r="ET36" s="362" t="str">
        <f t="shared" ca="1" si="36"/>
        <v>s</v>
      </c>
      <c r="EU36" s="362" t="str">
        <f t="shared" ca="1" si="28"/>
        <v>s</v>
      </c>
      <c r="EV36" s="362" t="str">
        <f t="shared" ca="1" si="36"/>
        <v>s</v>
      </c>
      <c r="EW36" s="362" t="str">
        <f t="shared" ca="1" si="36"/>
        <v>s</v>
      </c>
      <c r="EX36" s="362" t="str">
        <f t="shared" ca="1" si="36"/>
        <v>s</v>
      </c>
      <c r="EY36" s="362" t="str">
        <f t="shared" ca="1" si="36"/>
        <v>s</v>
      </c>
      <c r="EZ36" s="362" t="str">
        <f t="shared" ca="1" si="36"/>
        <v>s</v>
      </c>
      <c r="FA36" s="362" t="str">
        <f t="shared" ca="1" si="36"/>
        <v>s</v>
      </c>
      <c r="FB36" s="362" t="str">
        <f t="shared" ca="1" si="36"/>
        <v>s</v>
      </c>
      <c r="FC36" s="362" t="str">
        <f t="shared" ca="1" si="36"/>
        <v>s</v>
      </c>
      <c r="FD36" s="362" t="str">
        <f t="shared" ca="1" si="36"/>
        <v>s</v>
      </c>
      <c r="FE36" s="362">
        <f t="shared" ca="1" si="30"/>
        <v>30</v>
      </c>
      <c r="FF36" s="362">
        <f t="shared" ca="1" si="31"/>
        <v>0</v>
      </c>
      <c r="FG36" s="362" t="str">
        <f ca="1">IF(AND(YEAR(DZ36)='P Gerais'!D34,MONTH(Lanc!EA36)=6,DAY(Lanc!EA36)&gt;1),"S","N")</f>
        <v>N</v>
      </c>
      <c r="FH36" s="364">
        <f t="shared" ca="1" si="32"/>
        <v>0</v>
      </c>
      <c r="FI36" s="364">
        <f t="shared" si="33"/>
        <v>0</v>
      </c>
      <c r="FJ36" s="387">
        <f t="shared" ca="1" si="34"/>
        <v>0</v>
      </c>
      <c r="FP36" s="363">
        <f ca="1">((FH36-FJ36-FI36+AZ36+AQ36+SUM(Z36:AA36)+SUM(AW36:AX36)+AK36)*IF('DB Func'!GG31="ok",'DB Func'!GD31,0))</f>
        <v>0</v>
      </c>
      <c r="FR36" s="389">
        <f t="shared" ca="1" si="35"/>
        <v>0</v>
      </c>
      <c r="GV36" s="49"/>
      <c r="GW36" s="49"/>
      <c r="GX36" s="49"/>
      <c r="GY36" s="49"/>
      <c r="GZ36" s="49"/>
      <c r="HA36" s="49"/>
      <c r="HB36" s="49"/>
      <c r="HC36" s="49"/>
    </row>
    <row r="37" spans="1:211" ht="30" customHeight="1" thickTop="1" thickBot="1">
      <c r="C37" s="390" t="str">
        <f ca="1">IF('DB Func'!B32="Funcionário 30","",'DB Func'!B32)</f>
        <v/>
      </c>
      <c r="D37" s="391">
        <f ca="1">'DB Func'!CI32</f>
        <v>0</v>
      </c>
      <c r="E37" s="382" t="str">
        <f ca="1">IF(C37="","-",IF(OR(terceiro!E37="jUN",terceiro!F37="jUN"),"Sim","Não"))</f>
        <v>-</v>
      </c>
      <c r="F37" s="383" t="str">
        <f ca="1">IF(C37="","-",IF(OR(Ferias!E37="jUN",Ferias!F37="jUN"),"Sim","Não"))</f>
        <v>-</v>
      </c>
      <c r="G37" s="383">
        <f ca="1">IF(C37="",0,IF(F37="Sim",IF(Ferias!E37="JUN",Ferias!I37,Ferias!J37),0))</f>
        <v>0</v>
      </c>
      <c r="H37" s="185"/>
      <c r="I37" s="185"/>
      <c r="J37" s="398">
        <f t="shared" ca="1" si="8"/>
        <v>0</v>
      </c>
      <c r="K37" s="152"/>
      <c r="L37" s="151"/>
      <c r="M37" s="189"/>
      <c r="N37" s="153"/>
      <c r="O37" s="48"/>
      <c r="P37" s="48"/>
      <c r="Q37" s="48"/>
      <c r="R37" s="49"/>
      <c r="S37" s="49"/>
      <c r="T37" s="49"/>
      <c r="U37" s="49"/>
      <c r="V37" s="49"/>
      <c r="W37" s="49"/>
      <c r="X37" s="49"/>
      <c r="Y37" s="49"/>
      <c r="Z37" s="49"/>
      <c r="AA37" s="49"/>
      <c r="AB37" s="48"/>
      <c r="AC37" s="48"/>
      <c r="AD37" s="49"/>
      <c r="AE37" s="49"/>
      <c r="AF37" s="314"/>
      <c r="AH37" s="400">
        <f ca="1">IF(AND('DB Func'!GE32="Maio",'DB Func'!BQ32="2 Parcelas"),(('auxiliar 13 sal'!H33/12*'DB Func'!GF32+AVERAGE('auxiliar 13 sal'!Q33:AB33)+AVERAGE('auxiliar 13 sal'!AE33:AP33)+'auxiliar 13 sal'!H33*'DB Func'!BN32+'auxiliar 13 sal'!H33*'DB Func'!BO32)/2),IF('DB Func'!GE32="Junho",IF('DB Func'!BQ32="Parcela Única",('auxiliar 13 sal'!H33/12*'DB Func'!GF32)+AVERAGE('auxiliar 13 sal'!Q33:AB33)+AVERAGE('auxiliar 13 sal'!AE33:AP33)+('auxiliar 13 sal'!H33*'DB Func'!BN32)+('auxiliar 13 sal'!H33*'DB Func'!BO32),IF('DB Func'!BQ32="2 Parcelas",(('auxiliar 13 sal'!H33/12*'DB Func'!GF32+AVERAGE('auxiliar 13 sal'!Q33:AB33)+AVERAGE('auxiliar 13 sal'!AE33:AP33)+'auxiliar 13 sal'!H33*'DB Func'!BN32+'auxiliar 13 sal'!H33*'DB Func'!BO32)/2))),0))</f>
        <v>0</v>
      </c>
      <c r="AK37" s="364">
        <f t="shared" ca="1" si="9"/>
        <v>0</v>
      </c>
      <c r="AL37" s="364">
        <f t="shared" ca="1" si="10"/>
        <v>0</v>
      </c>
      <c r="AM37" s="364">
        <f t="shared" ca="1" si="11"/>
        <v>0</v>
      </c>
      <c r="AN37" s="364">
        <f t="shared" ca="1" si="12"/>
        <v>0</v>
      </c>
      <c r="AO37" s="364">
        <f t="shared" ca="1" si="13"/>
        <v>0</v>
      </c>
      <c r="AP37" s="364">
        <f t="shared" ca="1" si="14"/>
        <v>0</v>
      </c>
      <c r="AQ37" s="364">
        <f t="shared" ca="1" si="15"/>
        <v>0</v>
      </c>
      <c r="AR37" s="364">
        <f>IF(OR(M37="",M37=0),0,((FH37/220)*('Ho Ex'!$C$8+$AS$6))*M37)</f>
        <v>0</v>
      </c>
      <c r="AS37" s="364">
        <f>IF(OR(N37="",N37=0),0,((FH37/220*('DB Func'!GD32+Lanc!$AS$6))*('Ho Ex'!$I$8+$AS$6))*(N37/52.5*60))</f>
        <v>0</v>
      </c>
      <c r="AT37" s="364">
        <f>IF(OR(M37="",M37=0),0,((FH37/220)*('Ho Ex'!$J$8+$AS$6))*O37)</f>
        <v>0</v>
      </c>
      <c r="AU37" s="364">
        <f>IF(OR(M37="",M37=0),0,((FH37/220)*('Ho Ex'!I43+$AS$6))*P37)</f>
        <v>0</v>
      </c>
      <c r="AV37" s="364">
        <f>IF(OR(M37="",M37=0),0,((FH37/220)*('Ho Ex'!C43+$AS$6))*Q37)</f>
        <v>0</v>
      </c>
      <c r="AW37" s="364">
        <f ca="1">FH37*'DB Func'!BN32</f>
        <v>0</v>
      </c>
      <c r="AX37" s="364">
        <f ca="1">FH37*'DB Func'!BO32</f>
        <v>0</v>
      </c>
      <c r="AY37" s="364">
        <f ca="1">IF(FJ37=0,0,VLOOKUP(FJ37,'P Gerais'!$D$39:$G$41,3,TRUE)*Func30!$F$68)</f>
        <v>0</v>
      </c>
      <c r="AZ37" s="364">
        <f t="shared" si="16"/>
        <v>0</v>
      </c>
      <c r="BA37" s="364">
        <f ca="1">((FH37-FJ37-FI37+AZ37+AQ37+SUM(Z37:AA37)+SUM(AW37:AX37)+AK37)*IF('DB Func'!GG32="ok",'DB Func'!GD32,0))+(FH37-FJ37-FI37+AZ37+AQ37+SUM(Z37:AA37)+SUM(AW37:AX37))+AK37</f>
        <v>0</v>
      </c>
      <c r="BB37" s="385">
        <f ca="1">VLOOKUP(BA37,'P Gerais'!$D$22:$G$25,3,TRUE)</f>
        <v>0.08</v>
      </c>
      <c r="BC37" s="364">
        <f ca="1">IF(BA37&lt;'P Gerais'!$D$25,BA37*BB37,Lanc!BB37)</f>
        <v>0</v>
      </c>
      <c r="BD37" s="364">
        <f ca="1">BA37-BC37-('DB Func'!GB32*'P Gerais'!$D$35)</f>
        <v>0</v>
      </c>
      <c r="BE37" s="386">
        <f ca="1">VLOOKUP(BD37,'P Gerais'!$D$29:$F$33,3,TRUE)</f>
        <v>0</v>
      </c>
      <c r="BF37" s="364">
        <f t="shared" ca="1" si="17"/>
        <v>0</v>
      </c>
      <c r="BG37" s="364">
        <f ca="1">VLOOKUP(BD37,'P Gerais'!$D$29:$G$33,4,TRUE)</f>
        <v>0</v>
      </c>
      <c r="BH37" s="364">
        <f t="shared" ca="1" si="18"/>
        <v>0</v>
      </c>
      <c r="BI37" s="364">
        <f t="shared" ca="1" si="19"/>
        <v>0</v>
      </c>
      <c r="BJ37" s="362">
        <f ca="1">'DB Func'!G32</f>
        <v>0</v>
      </c>
      <c r="BK37" s="362">
        <f ca="1">'DB Func'!FW32</f>
        <v>0</v>
      </c>
      <c r="BL37" s="364">
        <f ca="1">D37*'P Gerais'!$D$13</f>
        <v>0</v>
      </c>
      <c r="BM37" s="364">
        <f ca="1">D37*'P Gerais'!$D$14</f>
        <v>0</v>
      </c>
      <c r="BN37" s="364">
        <f ca="1">D37*'P Gerais'!$D$16</f>
        <v>0</v>
      </c>
      <c r="BO37" s="364">
        <f ca="1">D37*'P Gerais'!$D$17</f>
        <v>0</v>
      </c>
      <c r="BP37" s="364">
        <f ca="1">D37*'P Gerais'!$D$18</f>
        <v>0</v>
      </c>
      <c r="BQ37" s="385">
        <f ca="1">VLOOKUP(D37,'P Gerais'!$D$22:$G$24,3,TRUE)</f>
        <v>0.08</v>
      </c>
      <c r="BR37" s="385">
        <f ca="1">VLOOKUP(D37,'P Gerais'!$D$29:$G$33,3,TRUE)</f>
        <v>0</v>
      </c>
      <c r="BS37" s="385">
        <f ca="1">'DB Func'!BN32</f>
        <v>0</v>
      </c>
      <c r="BT37" s="385">
        <f ca="1">'DB Func'!BO32</f>
        <v>0</v>
      </c>
      <c r="BU37" s="385">
        <f ca="1">'DB Func'!FX32</f>
        <v>0</v>
      </c>
      <c r="BV37" s="364">
        <f t="shared" ca="1" si="20"/>
        <v>-0.08</v>
      </c>
      <c r="BW37" s="364">
        <f ca="1">BV37-'DB Func'!GC32</f>
        <v>-0.08</v>
      </c>
      <c r="BX37" s="362">
        <f ca="1">IFERROR(VLOOKUP(BW37,'P Gerais'!$D$29:$G$33,3,TRUE)*BW37,0)</f>
        <v>0</v>
      </c>
      <c r="BY37" s="364">
        <f ca="1">IFERROR(BX37-VLOOKUP(BW37,'P Gerais'!$D$29:$H$33,4,TRUE),0)</f>
        <v>0</v>
      </c>
      <c r="BZ37" s="364">
        <f ca="1">D37*'DB Func'!GD32</f>
        <v>0</v>
      </c>
      <c r="CB37" s="364">
        <f t="shared" ca="1" si="21"/>
        <v>0</v>
      </c>
      <c r="CC37" s="364">
        <f t="shared" si="22"/>
        <v>0</v>
      </c>
      <c r="CD37" s="364">
        <f t="shared" si="23"/>
        <v>0</v>
      </c>
      <c r="CF37" s="362" t="str">
        <f t="shared" ca="1" si="24"/>
        <v>não</v>
      </c>
      <c r="CG37" s="362">
        <f ca="1">IF($CH$8=1,DAY('DB Func'!C32),0)</f>
        <v>0</v>
      </c>
      <c r="CH37" s="362">
        <f ca="1">IF(CI37=0,0,MONTH('DB Func'!C32))</f>
        <v>0</v>
      </c>
      <c r="CI37" s="362">
        <f ca="1">IF('P Gerais'!D35=YEAR('DB Func'!C32),YEAR('DB Func'!C32),0)</f>
        <v>0</v>
      </c>
      <c r="CJ37" s="371">
        <v>60</v>
      </c>
      <c r="CK37" s="363"/>
      <c r="CL37" s="362" t="str">
        <f>IF(ISERROR(HLOOKUP(CL35,$DR$7:$DX37,$DY37,FALSE)),"N",HLOOKUP(CL35,$DR$7:$DX37,$DY37,FALSE))</f>
        <v>N</v>
      </c>
      <c r="CM37" s="362" t="str">
        <f>IF(ISERROR(HLOOKUP(CM35,$DR$7:$DX37,$DY37,FALSE)),"N",HLOOKUP(CM35,$DR$7:$DX37,$DY37,FALSE))</f>
        <v>N</v>
      </c>
      <c r="CN37" s="362" t="str">
        <f>IF(ISERROR(HLOOKUP(CN35,$DR$7:$DX37,$DY37,FALSE)),"N",HLOOKUP(CN35,$DR$7:$DX37,$DY37,FALSE))</f>
        <v>N</v>
      </c>
      <c r="CO37" s="362" t="str">
        <f>IF(ISERROR(HLOOKUP(CO35,$DR$7:$DX37,$DY37,FALSE)),"N",HLOOKUP(CO35,$DR$7:$DX37,$DY37,FALSE))</f>
        <v>N</v>
      </c>
      <c r="CP37" s="362" t="str">
        <f>IF(ISERROR(HLOOKUP(CP35,$DR$7:$DX37,$DY37,FALSE)),"N",HLOOKUP(CP35,$DR$7:$DX37,$DY37,FALSE))</f>
        <v>N</v>
      </c>
      <c r="CQ37" s="362" t="str">
        <f>IF(ISERROR(HLOOKUP(CQ35,$DR$7:$DX37,$DY37,FALSE)),"N",HLOOKUP(CQ35,$DR$7:$DX37,$DY37,FALSE))</f>
        <v>N</v>
      </c>
      <c r="CR37" s="362" t="str">
        <f>IF(ISERROR(HLOOKUP(CR35,$DR$7:$DX37,$DY37,FALSE)),"N",HLOOKUP(CR35,$DR$7:$DX37,$DY37,FALSE))</f>
        <v>N</v>
      </c>
      <c r="CS37" s="362" t="str">
        <f>IF(ISERROR(HLOOKUP(CS35,$DR$7:$DX37,$DY37,FALSE)),"N",HLOOKUP(CS35,$DR$7:$DX37,$DY37,FALSE))</f>
        <v>N</v>
      </c>
      <c r="CT37" s="362" t="str">
        <f>IF(ISERROR(HLOOKUP(CT35,$DR$7:$DX37,$DY37,FALSE)),"N",HLOOKUP(CT35,$DR$7:$DX37,$DY37,FALSE))</f>
        <v>N</v>
      </c>
      <c r="CU37" s="362" t="str">
        <f>IF(ISERROR(HLOOKUP(CU35,$DR$7:$DX37,$DY37,FALSE)),"N",HLOOKUP(CU35,$DR$7:$DX37,$DY37,FALSE))</f>
        <v>N</v>
      </c>
      <c r="CV37" s="362" t="str">
        <f>IF(ISERROR(HLOOKUP(CV35,$DR$7:$DX37,$DY37,FALSE)),"N",HLOOKUP(CV35,$DR$7:$DX37,$DY37,FALSE))</f>
        <v>N</v>
      </c>
      <c r="CW37" s="362" t="str">
        <f>IF(ISERROR(HLOOKUP(CW35,$DR$7:$DX37,$DY37,FALSE)),"N",HLOOKUP(CW35,$DR$7:$DX37,$DY37,FALSE))</f>
        <v>N</v>
      </c>
      <c r="CX37" s="362" t="str">
        <f>IF(ISERROR(HLOOKUP(CX35,$DR$7:$DX37,$DY37,FALSE)),"N",HLOOKUP(CX35,$DR$7:$DX37,$DY37,FALSE))</f>
        <v>N</v>
      </c>
      <c r="CY37" s="362" t="str">
        <f>IF(ISERROR(HLOOKUP(CY35,$DR$7:$DX37,$DY37,FALSE)),"N",HLOOKUP(CY35,$DR$7:$DX37,$DY37,FALSE))</f>
        <v>N</v>
      </c>
      <c r="CZ37" s="362" t="str">
        <f>IF(ISERROR(HLOOKUP(CZ35,$DR$7:$DX37,$DY37,FALSE)),"N",HLOOKUP(CZ35,$DR$7:$DX37,$DY37,FALSE))</f>
        <v>N</v>
      </c>
      <c r="DA37" s="362" t="str">
        <f>IF(ISERROR(HLOOKUP(DA35,$DR$7:$DX37,$DY37,FALSE)),"N",HLOOKUP(DA35,$DR$7:$DX37,$DY37,FALSE))</f>
        <v>N</v>
      </c>
      <c r="DB37" s="362" t="str">
        <f>IF(ISERROR(HLOOKUP(DB35,$DR$7:$DX37,$DY37,FALSE)),"N",HLOOKUP(DB35,$DR$7:$DX37,$DY37,FALSE))</f>
        <v>N</v>
      </c>
      <c r="DC37" s="362" t="str">
        <f>IF(ISERROR(HLOOKUP(DC35,$DR$7:$DX37,$DY37,FALSE)),"N",HLOOKUP(DC35,$DR$7:$DX37,$DY37,FALSE))</f>
        <v>N</v>
      </c>
      <c r="DD37" s="362" t="str">
        <f>IF(ISERROR(HLOOKUP(DD35,$DR$7:$DX37,$DY37,FALSE)),"N",HLOOKUP(DD35,$DR$7:$DX37,$DY37,FALSE))</f>
        <v>N</v>
      </c>
      <c r="DE37" s="362" t="str">
        <f>IF(ISERROR(HLOOKUP(DE35,$DR$7:$DX37,$DY37,FALSE)),"N",HLOOKUP(DE35,$DR$7:$DX37,$DY37,FALSE))</f>
        <v>N</v>
      </c>
      <c r="DF37" s="362" t="str">
        <f>IF(ISERROR(HLOOKUP(DF35,$DR$7:$DX37,$DY37,FALSE)),"N",HLOOKUP(DF35,$DR$7:$DX37,$DY37,FALSE))</f>
        <v>N</v>
      </c>
      <c r="DG37" s="362" t="str">
        <f>IF(ISERROR(HLOOKUP(DG35,$DR$7:$DX37,$DY37,FALSE)),"N",HLOOKUP(DG35,$DR$7:$DX37,$DY37,FALSE))</f>
        <v>N</v>
      </c>
      <c r="DH37" s="362" t="str">
        <f>IF(ISERROR(HLOOKUP(DH35,$DR$7:$DX37,$DY37,FALSE)),"N",HLOOKUP(DH35,$DR$7:$DX37,$DY37,FALSE))</f>
        <v>N</v>
      </c>
      <c r="DI37" s="362" t="str">
        <f>IF(ISERROR(HLOOKUP(DI35,$DR$7:$DX37,$DY37,FALSE)),"N",HLOOKUP(DI35,$DR$7:$DX37,$DY37,FALSE))</f>
        <v>N</v>
      </c>
      <c r="DJ37" s="362" t="str">
        <f>IF(ISERROR(HLOOKUP(DJ35,$DR$7:$DX37,$DY37,FALSE)),"N",HLOOKUP(DJ35,$DR$7:$DX37,$DY37,FALSE))</f>
        <v>N</v>
      </c>
      <c r="DK37" s="362" t="str">
        <f>IF(ISERROR(HLOOKUP(DK35,$DR$7:$DX37,$DY37,FALSE)),"N",HLOOKUP(DK35,$DR$7:$DX37,$DY37,FALSE))</f>
        <v>N</v>
      </c>
      <c r="DL37" s="362" t="str">
        <f>IF(ISERROR(HLOOKUP(DL35,$DR$7:$DX37,$DY37,FALSE)),"N",HLOOKUP(DL35,$DR$7:$DX37,$DY37,FALSE))</f>
        <v>N</v>
      </c>
      <c r="DM37" s="362" t="str">
        <f>IF(ISERROR(HLOOKUP(DM35,$DR$7:$DX37,$DY37,FALSE)),"N",HLOOKUP(DM35,$DR$7:$DX37,$DY37,FALSE))</f>
        <v>N</v>
      </c>
      <c r="DN37" s="362" t="str">
        <f>IF(ISERROR(HLOOKUP(DN35,$DR$7:$DX37,$DY37,FALSE)),"N",HLOOKUP(DN35,$DR$7:$DX37,$DY37,FALSE))</f>
        <v>N</v>
      </c>
      <c r="DO37" s="362" t="str">
        <f>IF(ISERROR(HLOOKUP(DO35,$DR$7:$DX37,$DY37,FALSE)),"N",HLOOKUP(DO35,$DR$7:$DX37,$DY37,FALSE))</f>
        <v>N</v>
      </c>
      <c r="DP37" s="362">
        <f t="shared" si="25"/>
        <v>0</v>
      </c>
      <c r="DQ37" s="362">
        <f t="shared" si="26"/>
        <v>30</v>
      </c>
      <c r="DR37" s="362" t="str">
        <f>IF('DB Func'!M32&gt;0,"S","N")</f>
        <v>N</v>
      </c>
      <c r="DS37" s="362" t="str">
        <f>IF('DB Func'!R32&gt;0,"S","N")</f>
        <v>N</v>
      </c>
      <c r="DT37" s="362" t="str">
        <f>IF('DB Func'!W32&gt;0,"S","N")</f>
        <v>N</v>
      </c>
      <c r="DU37" s="362" t="str">
        <f>IF('DB Func'!AB32&gt;0,"S","N")</f>
        <v>N</v>
      </c>
      <c r="DV37" s="362" t="str">
        <f>IF('DB Func'!AG32&gt;0,"S","N")</f>
        <v>N</v>
      </c>
      <c r="DW37" s="362" t="str">
        <f>IF('DB Func'!AL32&gt;0,"S","N")</f>
        <v>N</v>
      </c>
      <c r="DX37" s="362" t="str">
        <f>IF('DB Func'!AQ32&gt;0,"S","N")</f>
        <v>N</v>
      </c>
      <c r="DY37" s="362">
        <v>31</v>
      </c>
      <c r="DZ37" s="369">
        <f ca="1">'DB Func'!C32</f>
        <v>0</v>
      </c>
      <c r="EA37" s="362" t="str">
        <f t="shared" ca="1" si="37"/>
        <v>s</v>
      </c>
      <c r="EB37" s="362" t="str">
        <f t="shared" ca="1" si="37"/>
        <v>s</v>
      </c>
      <c r="EC37" s="362" t="str">
        <f t="shared" ca="1" si="37"/>
        <v>s</v>
      </c>
      <c r="ED37" s="362" t="str">
        <f t="shared" ca="1" si="37"/>
        <v>s</v>
      </c>
      <c r="EE37" s="362" t="str">
        <f t="shared" ca="1" si="37"/>
        <v>s</v>
      </c>
      <c r="EF37" s="362" t="str">
        <f t="shared" ca="1" si="37"/>
        <v>s</v>
      </c>
      <c r="EG37" s="362" t="str">
        <f t="shared" ca="1" si="37"/>
        <v>s</v>
      </c>
      <c r="EH37" s="362" t="str">
        <f t="shared" ca="1" si="37"/>
        <v>s</v>
      </c>
      <c r="EI37" s="362" t="str">
        <f t="shared" ca="1" si="37"/>
        <v>s</v>
      </c>
      <c r="EJ37" s="362" t="str">
        <f t="shared" ca="1" si="37"/>
        <v>s</v>
      </c>
      <c r="EK37" s="362" t="str">
        <f t="shared" ca="1" si="37"/>
        <v>s</v>
      </c>
      <c r="EL37" s="362" t="str">
        <f t="shared" ca="1" si="37"/>
        <v>s</v>
      </c>
      <c r="EM37" s="362" t="str">
        <f t="shared" ca="1" si="37"/>
        <v>s</v>
      </c>
      <c r="EN37" s="362" t="str">
        <f t="shared" ca="1" si="37"/>
        <v>s</v>
      </c>
      <c r="EO37" s="362" t="str">
        <f t="shared" ca="1" si="37"/>
        <v>s</v>
      </c>
      <c r="EP37" s="362" t="str">
        <f t="shared" ca="1" si="37"/>
        <v>s</v>
      </c>
      <c r="EQ37" s="362" t="str">
        <f t="shared" ca="1" si="36"/>
        <v>s</v>
      </c>
      <c r="ER37" s="362" t="str">
        <f t="shared" ca="1" si="36"/>
        <v>s</v>
      </c>
      <c r="ES37" s="362" t="str">
        <f t="shared" ca="1" si="36"/>
        <v>s</v>
      </c>
      <c r="ET37" s="362" t="str">
        <f t="shared" ca="1" si="36"/>
        <v>s</v>
      </c>
      <c r="EU37" s="362" t="str">
        <f t="shared" ca="1" si="28"/>
        <v>s</v>
      </c>
      <c r="EV37" s="362" t="str">
        <f t="shared" ca="1" si="36"/>
        <v>s</v>
      </c>
      <c r="EW37" s="362" t="str">
        <f t="shared" ca="1" si="36"/>
        <v>s</v>
      </c>
      <c r="EX37" s="362" t="str">
        <f t="shared" ca="1" si="36"/>
        <v>s</v>
      </c>
      <c r="EY37" s="362" t="str">
        <f t="shared" ca="1" si="36"/>
        <v>s</v>
      </c>
      <c r="EZ37" s="362" t="str">
        <f t="shared" ca="1" si="36"/>
        <v>s</v>
      </c>
      <c r="FA37" s="362" t="str">
        <f t="shared" ca="1" si="36"/>
        <v>s</v>
      </c>
      <c r="FB37" s="362" t="str">
        <f t="shared" ca="1" si="36"/>
        <v>s</v>
      </c>
      <c r="FC37" s="362" t="str">
        <f t="shared" ca="1" si="36"/>
        <v>s</v>
      </c>
      <c r="FD37" s="362" t="str">
        <f t="shared" ca="1" si="36"/>
        <v>s</v>
      </c>
      <c r="FE37" s="362">
        <f t="shared" ca="1" si="30"/>
        <v>30</v>
      </c>
      <c r="FF37" s="362">
        <f t="shared" ca="1" si="31"/>
        <v>0</v>
      </c>
      <c r="FG37" s="362" t="str">
        <f ca="1">IF(AND(YEAR(DZ37)='P Gerais'!D35,MONTH(Lanc!EA37)=6,DAY(Lanc!EA37)&gt;1),"S","N")</f>
        <v>N</v>
      </c>
      <c r="FH37" s="364">
        <f t="shared" ca="1" si="32"/>
        <v>0</v>
      </c>
      <c r="FI37" s="364">
        <f t="shared" si="33"/>
        <v>0</v>
      </c>
      <c r="FJ37" s="387">
        <f t="shared" ca="1" si="34"/>
        <v>0</v>
      </c>
      <c r="FP37" s="363">
        <f ca="1">((FH37-FJ37-FI37+AZ37+AQ37+SUM(Z37:AA37)+SUM(AW37:AX37)+AK37)*IF('DB Func'!GG32="ok",'DB Func'!GD32,0))</f>
        <v>0</v>
      </c>
      <c r="FR37" s="389">
        <f t="shared" ca="1" si="35"/>
        <v>0</v>
      </c>
      <c r="GV37" s="49"/>
      <c r="GW37" s="49"/>
      <c r="GX37" s="49"/>
      <c r="GY37" s="49"/>
      <c r="GZ37" s="49"/>
      <c r="HA37" s="49"/>
      <c r="HB37" s="49"/>
      <c r="HC37" s="49"/>
    </row>
    <row r="38" spans="1:211" ht="30" customHeight="1" thickTop="1">
      <c r="A38" s="342"/>
      <c r="B38" s="195"/>
      <c r="C38" s="195"/>
      <c r="D38" s="195"/>
      <c r="E38" s="195"/>
      <c r="F38" s="195"/>
      <c r="G38" s="195"/>
      <c r="H38" s="195"/>
      <c r="I38" s="195"/>
      <c r="J38" s="195"/>
      <c r="K38" s="195"/>
      <c r="L38" s="195"/>
      <c r="M38" s="195"/>
      <c r="N38" s="195"/>
      <c r="O38" s="195"/>
      <c r="P38" s="195"/>
      <c r="Q38" s="195"/>
      <c r="R38" s="195"/>
      <c r="S38" s="195"/>
      <c r="T38" s="195"/>
      <c r="U38" s="195"/>
      <c r="V38" s="195"/>
      <c r="W38" s="195"/>
      <c r="X38" s="195"/>
      <c r="Y38" s="195"/>
      <c r="Z38" s="195"/>
      <c r="AA38" s="195"/>
      <c r="AB38" s="195"/>
      <c r="AC38" s="195"/>
      <c r="AD38" s="195"/>
      <c r="AE38" s="195"/>
      <c r="AF38" s="195"/>
      <c r="AK38" s="364">
        <f ca="1">SUM(AK8:AK37)</f>
        <v>0</v>
      </c>
      <c r="AL38" s="364">
        <f t="shared" ref="AL38:CW38" ca="1" si="38">SUM(AL8:AL37)</f>
        <v>0</v>
      </c>
      <c r="AM38" s="364">
        <f t="shared" ca="1" si="38"/>
        <v>0</v>
      </c>
      <c r="AN38" s="364">
        <f t="shared" ca="1" si="38"/>
        <v>0</v>
      </c>
      <c r="AO38" s="364">
        <f t="shared" ca="1" si="38"/>
        <v>0</v>
      </c>
      <c r="AP38" s="364">
        <f t="shared" ca="1" si="38"/>
        <v>0</v>
      </c>
      <c r="AQ38" s="364">
        <f t="shared" ca="1" si="38"/>
        <v>0</v>
      </c>
      <c r="AR38" s="364">
        <f t="shared" si="38"/>
        <v>0</v>
      </c>
      <c r="AS38" s="364">
        <f t="shared" si="38"/>
        <v>0</v>
      </c>
      <c r="AT38" s="364">
        <f t="shared" si="38"/>
        <v>0</v>
      </c>
      <c r="AU38" s="364">
        <f t="shared" si="38"/>
        <v>0</v>
      </c>
      <c r="AV38" s="364">
        <f t="shared" si="38"/>
        <v>0</v>
      </c>
      <c r="AW38" s="364">
        <f t="shared" ca="1" si="38"/>
        <v>0</v>
      </c>
      <c r="AX38" s="364">
        <f t="shared" ca="1" si="38"/>
        <v>0</v>
      </c>
      <c r="AY38" s="364">
        <f t="shared" ca="1" si="38"/>
        <v>0</v>
      </c>
      <c r="AZ38" s="364">
        <f t="shared" si="38"/>
        <v>0</v>
      </c>
      <c r="BA38" s="364">
        <f t="shared" ca="1" si="38"/>
        <v>0</v>
      </c>
      <c r="BB38" s="364">
        <f t="shared" ca="1" si="38"/>
        <v>2.4000000000000008</v>
      </c>
      <c r="BC38" s="364">
        <f t="shared" ca="1" si="38"/>
        <v>0</v>
      </c>
      <c r="BD38" s="364">
        <f t="shared" ca="1" si="38"/>
        <v>0</v>
      </c>
      <c r="BE38" s="364">
        <f t="shared" ca="1" si="38"/>
        <v>0</v>
      </c>
      <c r="BF38" s="364">
        <f t="shared" ca="1" si="38"/>
        <v>0</v>
      </c>
      <c r="BG38" s="364">
        <f t="shared" ca="1" si="38"/>
        <v>0</v>
      </c>
      <c r="BH38" s="364">
        <f t="shared" ca="1" si="38"/>
        <v>0</v>
      </c>
      <c r="BI38" s="364">
        <f t="shared" ca="1" si="38"/>
        <v>0</v>
      </c>
      <c r="BJ38" s="364">
        <f t="shared" ca="1" si="38"/>
        <v>0</v>
      </c>
      <c r="BK38" s="364">
        <f t="shared" ca="1" si="38"/>
        <v>0</v>
      </c>
      <c r="BL38" s="364">
        <f t="shared" ca="1" si="38"/>
        <v>0</v>
      </c>
      <c r="BM38" s="364">
        <f t="shared" ca="1" si="38"/>
        <v>0</v>
      </c>
      <c r="BN38" s="364">
        <f t="shared" ca="1" si="38"/>
        <v>0</v>
      </c>
      <c r="BO38" s="364">
        <f t="shared" ca="1" si="38"/>
        <v>0</v>
      </c>
      <c r="BP38" s="364">
        <f t="shared" ca="1" si="38"/>
        <v>0</v>
      </c>
      <c r="BQ38" s="364">
        <f t="shared" ca="1" si="38"/>
        <v>2.4000000000000008</v>
      </c>
      <c r="BR38" s="364">
        <f t="shared" ca="1" si="38"/>
        <v>0</v>
      </c>
      <c r="BS38" s="364">
        <f t="shared" ca="1" si="38"/>
        <v>0</v>
      </c>
      <c r="BT38" s="364">
        <f t="shared" ca="1" si="38"/>
        <v>0</v>
      </c>
      <c r="BU38" s="364">
        <f t="shared" ca="1" si="38"/>
        <v>0</v>
      </c>
      <c r="BV38" s="364">
        <f t="shared" ca="1" si="38"/>
        <v>-2.4000000000000008</v>
      </c>
      <c r="BW38" s="364">
        <f t="shared" ca="1" si="38"/>
        <v>-2.4000000000000008</v>
      </c>
      <c r="BX38" s="364">
        <f t="shared" ca="1" si="38"/>
        <v>0</v>
      </c>
      <c r="BY38" s="364">
        <f t="shared" ca="1" si="38"/>
        <v>0</v>
      </c>
      <c r="BZ38" s="364">
        <f t="shared" ca="1" si="38"/>
        <v>0</v>
      </c>
      <c r="CA38" s="364">
        <f t="shared" si="38"/>
        <v>0</v>
      </c>
      <c r="CB38" s="364">
        <f t="shared" ca="1" si="38"/>
        <v>0</v>
      </c>
      <c r="CC38" s="364">
        <f t="shared" si="38"/>
        <v>0</v>
      </c>
      <c r="CD38" s="364">
        <f t="shared" si="38"/>
        <v>0</v>
      </c>
      <c r="CE38" s="364">
        <f t="shared" si="38"/>
        <v>0</v>
      </c>
      <c r="CF38" s="364">
        <f t="shared" ca="1" si="38"/>
        <v>0</v>
      </c>
      <c r="CG38" s="364">
        <f t="shared" ca="1" si="38"/>
        <v>0</v>
      </c>
      <c r="CH38" s="364">
        <f t="shared" ca="1" si="38"/>
        <v>0</v>
      </c>
      <c r="CI38" s="364">
        <f t="shared" ca="1" si="38"/>
        <v>0</v>
      </c>
      <c r="CJ38" s="364">
        <f t="shared" si="38"/>
        <v>1365</v>
      </c>
      <c r="CK38" s="364">
        <f t="shared" si="38"/>
        <v>0</v>
      </c>
      <c r="CL38" s="364">
        <f t="shared" ca="1" si="38"/>
        <v>0</v>
      </c>
      <c r="CM38" s="364">
        <f t="shared" ca="1" si="38"/>
        <v>0</v>
      </c>
      <c r="CN38" s="364">
        <f t="shared" ca="1" si="38"/>
        <v>0</v>
      </c>
      <c r="CO38" s="364">
        <f t="shared" ca="1" si="38"/>
        <v>0</v>
      </c>
      <c r="CP38" s="364">
        <f t="shared" ca="1" si="38"/>
        <v>0</v>
      </c>
      <c r="CQ38" s="364">
        <f t="shared" si="38"/>
        <v>0</v>
      </c>
      <c r="CR38" s="364">
        <f t="shared" ca="1" si="38"/>
        <v>0</v>
      </c>
      <c r="CS38" s="364">
        <f t="shared" ca="1" si="38"/>
        <v>0</v>
      </c>
      <c r="CT38" s="364">
        <f t="shared" ca="1" si="38"/>
        <v>0</v>
      </c>
      <c r="CU38" s="364">
        <f t="shared" ca="1" si="38"/>
        <v>0</v>
      </c>
      <c r="CV38" s="364">
        <f t="shared" ca="1" si="38"/>
        <v>0</v>
      </c>
      <c r="CW38" s="364">
        <f t="shared" ca="1" si="38"/>
        <v>0</v>
      </c>
      <c r="CX38" s="364">
        <f t="shared" ref="CX38:FH38" si="39">SUM(CX8:CX37)</f>
        <v>0</v>
      </c>
      <c r="CY38" s="364">
        <f t="shared" ca="1" si="39"/>
        <v>0</v>
      </c>
      <c r="CZ38" s="364">
        <f t="shared" ca="1" si="39"/>
        <v>0</v>
      </c>
      <c r="DA38" s="364">
        <f t="shared" ca="1" si="39"/>
        <v>0</v>
      </c>
      <c r="DB38" s="364">
        <f t="shared" ca="1" si="39"/>
        <v>0</v>
      </c>
      <c r="DC38" s="364">
        <f t="shared" ca="1" si="39"/>
        <v>0</v>
      </c>
      <c r="DD38" s="364">
        <f t="shared" ca="1" si="39"/>
        <v>0</v>
      </c>
      <c r="DE38" s="364">
        <f t="shared" si="39"/>
        <v>0</v>
      </c>
      <c r="DF38" s="364">
        <f t="shared" ca="1" si="39"/>
        <v>0</v>
      </c>
      <c r="DG38" s="364">
        <f t="shared" ca="1" si="39"/>
        <v>0</v>
      </c>
      <c r="DH38" s="364">
        <f t="shared" ca="1" si="39"/>
        <v>0</v>
      </c>
      <c r="DI38" s="364">
        <f t="shared" ca="1" si="39"/>
        <v>0</v>
      </c>
      <c r="DJ38" s="364">
        <f t="shared" ca="1" si="39"/>
        <v>0</v>
      </c>
      <c r="DK38" s="364">
        <f t="shared" ca="1" si="39"/>
        <v>0</v>
      </c>
      <c r="DL38" s="364">
        <f t="shared" si="39"/>
        <v>0</v>
      </c>
      <c r="DM38" s="364">
        <f t="shared" ca="1" si="39"/>
        <v>0</v>
      </c>
      <c r="DN38" s="364">
        <f t="shared" ca="1" si="39"/>
        <v>0</v>
      </c>
      <c r="DO38" s="364">
        <f t="shared" ca="1" si="39"/>
        <v>0</v>
      </c>
      <c r="DP38" s="364">
        <f t="shared" ca="1" si="39"/>
        <v>0</v>
      </c>
      <c r="DQ38" s="364">
        <f t="shared" ca="1" si="39"/>
        <v>900</v>
      </c>
      <c r="DR38" s="364">
        <f t="shared" ca="1" si="39"/>
        <v>0</v>
      </c>
      <c r="DS38" s="364">
        <f t="shared" ca="1" si="39"/>
        <v>0</v>
      </c>
      <c r="DT38" s="364">
        <f t="shared" ca="1" si="39"/>
        <v>0</v>
      </c>
      <c r="DU38" s="364">
        <f t="shared" ca="1" si="39"/>
        <v>0</v>
      </c>
      <c r="DV38" s="364">
        <f t="shared" ca="1" si="39"/>
        <v>0</v>
      </c>
      <c r="DW38" s="364">
        <f t="shared" ca="1" si="39"/>
        <v>0</v>
      </c>
      <c r="DX38" s="364">
        <f t="shared" ca="1" si="39"/>
        <v>0</v>
      </c>
      <c r="DY38" s="364">
        <f t="shared" si="39"/>
        <v>495</v>
      </c>
      <c r="DZ38" s="364">
        <f t="shared" ca="1" si="39"/>
        <v>0</v>
      </c>
      <c r="EA38" s="364">
        <f t="shared" ca="1" si="39"/>
        <v>0</v>
      </c>
      <c r="EB38" s="364">
        <f t="shared" ca="1" si="39"/>
        <v>0</v>
      </c>
      <c r="EC38" s="364">
        <f t="shared" ca="1" si="39"/>
        <v>0</v>
      </c>
      <c r="ED38" s="364">
        <f t="shared" ca="1" si="39"/>
        <v>0</v>
      </c>
      <c r="EE38" s="364">
        <f t="shared" ca="1" si="39"/>
        <v>0</v>
      </c>
      <c r="EF38" s="364">
        <f t="shared" ca="1" si="39"/>
        <v>0</v>
      </c>
      <c r="EG38" s="364">
        <f t="shared" ca="1" si="39"/>
        <v>0</v>
      </c>
      <c r="EH38" s="364">
        <f t="shared" ca="1" si="39"/>
        <v>0</v>
      </c>
      <c r="EI38" s="364">
        <f t="shared" ca="1" si="39"/>
        <v>0</v>
      </c>
      <c r="EJ38" s="364">
        <f t="shared" ca="1" si="39"/>
        <v>0</v>
      </c>
      <c r="EK38" s="364">
        <f t="shared" ca="1" si="39"/>
        <v>0</v>
      </c>
      <c r="EL38" s="364">
        <f t="shared" ca="1" si="39"/>
        <v>0</v>
      </c>
      <c r="EM38" s="364">
        <f t="shared" ca="1" si="39"/>
        <v>0</v>
      </c>
      <c r="EN38" s="364">
        <f t="shared" ca="1" si="39"/>
        <v>0</v>
      </c>
      <c r="EO38" s="364">
        <f t="shared" ca="1" si="39"/>
        <v>0</v>
      </c>
      <c r="EP38" s="364">
        <f t="shared" ca="1" si="39"/>
        <v>0</v>
      </c>
      <c r="EQ38" s="364">
        <f t="shared" ca="1" si="39"/>
        <v>0</v>
      </c>
      <c r="ER38" s="364">
        <f t="shared" ca="1" si="39"/>
        <v>0</v>
      </c>
      <c r="ES38" s="364">
        <f t="shared" ca="1" si="39"/>
        <v>0</v>
      </c>
      <c r="ET38" s="364">
        <f t="shared" ca="1" si="39"/>
        <v>0</v>
      </c>
      <c r="EU38" s="364">
        <f t="shared" ca="1" si="39"/>
        <v>0</v>
      </c>
      <c r="EV38" s="364">
        <f t="shared" ca="1" si="39"/>
        <v>0</v>
      </c>
      <c r="EW38" s="364">
        <f t="shared" ca="1" si="39"/>
        <v>0</v>
      </c>
      <c r="EX38" s="364">
        <f t="shared" ca="1" si="39"/>
        <v>0</v>
      </c>
      <c r="EY38" s="364">
        <f t="shared" ca="1" si="39"/>
        <v>0</v>
      </c>
      <c r="EZ38" s="364">
        <f t="shared" ca="1" si="39"/>
        <v>0</v>
      </c>
      <c r="FA38" s="364">
        <f t="shared" ca="1" si="39"/>
        <v>0</v>
      </c>
      <c r="FB38" s="364">
        <f t="shared" ca="1" si="39"/>
        <v>0</v>
      </c>
      <c r="FC38" s="364">
        <f t="shared" ca="1" si="39"/>
        <v>0</v>
      </c>
      <c r="FD38" s="364">
        <f t="shared" ca="1" si="39"/>
        <v>0</v>
      </c>
      <c r="FE38" s="364">
        <f t="shared" ca="1" si="39"/>
        <v>900</v>
      </c>
      <c r="FF38" s="364">
        <f t="shared" ca="1" si="39"/>
        <v>0</v>
      </c>
      <c r="FG38" s="364">
        <f t="shared" ca="1" si="39"/>
        <v>0</v>
      </c>
      <c r="FH38" s="364">
        <f t="shared" ca="1" si="39"/>
        <v>0</v>
      </c>
      <c r="FI38" s="389">
        <f>SUM(FI8:FI37)</f>
        <v>0</v>
      </c>
      <c r="FJ38" s="389">
        <f ca="1">SUM(FJ8:FJ37)</f>
        <v>0</v>
      </c>
      <c r="FK38" s="363">
        <f>SUM(FK8:FK37)</f>
        <v>0</v>
      </c>
      <c r="FL38" s="363">
        <f>SUM(FL8:FL37)</f>
        <v>0</v>
      </c>
      <c r="FP38" s="363">
        <f ca="1">SUM(FP8:FP37)</f>
        <v>0</v>
      </c>
      <c r="FQ38" s="364">
        <f t="shared" ref="FQ38:FR38" si="40">SUM(FQ8:FQ37)</f>
        <v>0.08</v>
      </c>
      <c r="FR38" s="364">
        <f t="shared" ca="1" si="40"/>
        <v>0</v>
      </c>
    </row>
    <row r="39" spans="1:211" ht="30" customHeight="1">
      <c r="A39" s="342"/>
      <c r="B39" s="195"/>
      <c r="C39" s="195"/>
      <c r="D39" s="396">
        <f t="shared" ref="D39:AL39" ca="1" si="41">SUM(D8:D37)</f>
        <v>0</v>
      </c>
      <c r="E39" s="396"/>
      <c r="F39" s="396">
        <f t="shared" ca="1" si="41"/>
        <v>0</v>
      </c>
      <c r="G39" s="396"/>
      <c r="H39" s="396"/>
      <c r="I39" s="396"/>
      <c r="J39" s="396"/>
      <c r="K39" s="396"/>
      <c r="L39" s="396"/>
      <c r="M39" s="396">
        <f t="shared" si="41"/>
        <v>0</v>
      </c>
      <c r="N39" s="396">
        <f t="shared" si="41"/>
        <v>0</v>
      </c>
      <c r="O39" s="396">
        <f t="shared" si="41"/>
        <v>0</v>
      </c>
      <c r="P39" s="396">
        <f t="shared" si="41"/>
        <v>0</v>
      </c>
      <c r="Q39" s="396">
        <f t="shared" si="41"/>
        <v>0</v>
      </c>
      <c r="R39" s="396">
        <f>SUM(R8:R37)</f>
        <v>0</v>
      </c>
      <c r="S39" s="396">
        <f t="shared" ref="S39:Y39" si="42">SUM(S8:S37)</f>
        <v>0</v>
      </c>
      <c r="T39" s="396">
        <f t="shared" si="42"/>
        <v>0</v>
      </c>
      <c r="U39" s="396">
        <f t="shared" si="42"/>
        <v>0</v>
      </c>
      <c r="V39" s="396">
        <f t="shared" si="42"/>
        <v>0</v>
      </c>
      <c r="W39" s="396">
        <f t="shared" si="42"/>
        <v>0</v>
      </c>
      <c r="X39" s="396">
        <f t="shared" si="42"/>
        <v>0</v>
      </c>
      <c r="Y39" s="396">
        <f t="shared" si="42"/>
        <v>0</v>
      </c>
      <c r="Z39" s="396">
        <f t="shared" si="41"/>
        <v>0</v>
      </c>
      <c r="AA39" s="396">
        <f t="shared" si="41"/>
        <v>0</v>
      </c>
      <c r="AB39" s="396">
        <f t="shared" si="41"/>
        <v>0</v>
      </c>
      <c r="AC39" s="396"/>
      <c r="AD39" s="396">
        <f t="shared" si="41"/>
        <v>0</v>
      </c>
      <c r="AE39" s="396">
        <f t="shared" si="41"/>
        <v>0</v>
      </c>
      <c r="AF39" s="396">
        <f t="shared" si="41"/>
        <v>0</v>
      </c>
      <c r="AH39" s="396">
        <f t="shared" ca="1" si="41"/>
        <v>0</v>
      </c>
      <c r="AI39" s="396">
        <f t="shared" si="41"/>
        <v>0</v>
      </c>
      <c r="AJ39" s="364">
        <f t="shared" ca="1" si="41"/>
        <v>0</v>
      </c>
      <c r="AK39" s="364">
        <f t="shared" ca="1" si="41"/>
        <v>0</v>
      </c>
      <c r="AL39" s="364">
        <f t="shared" ca="1" si="41"/>
        <v>0</v>
      </c>
      <c r="AM39" s="364">
        <f t="shared" ref="AM39:CA39" ca="1" si="43">SUM(AM8:AM37)</f>
        <v>0</v>
      </c>
      <c r="AN39" s="364">
        <f t="shared" ca="1" si="43"/>
        <v>0</v>
      </c>
      <c r="AO39" s="364">
        <f t="shared" ca="1" si="43"/>
        <v>0</v>
      </c>
      <c r="AP39" s="364">
        <f t="shared" ca="1" si="43"/>
        <v>0</v>
      </c>
      <c r="AQ39" s="364">
        <f t="shared" ca="1" si="43"/>
        <v>0</v>
      </c>
      <c r="AR39" s="364">
        <f t="shared" si="43"/>
        <v>0</v>
      </c>
      <c r="AS39" s="364">
        <f t="shared" si="43"/>
        <v>0</v>
      </c>
      <c r="AT39" s="364">
        <f t="shared" si="43"/>
        <v>0</v>
      </c>
      <c r="AU39" s="364">
        <f t="shared" si="43"/>
        <v>0</v>
      </c>
      <c r="AV39" s="364">
        <f t="shared" si="43"/>
        <v>0</v>
      </c>
      <c r="AW39" s="364">
        <f t="shared" ca="1" si="43"/>
        <v>0</v>
      </c>
      <c r="AX39" s="364">
        <f t="shared" ca="1" si="43"/>
        <v>0</v>
      </c>
      <c r="AY39" s="364">
        <f t="shared" ca="1" si="43"/>
        <v>0</v>
      </c>
      <c r="AZ39" s="364">
        <f t="shared" si="43"/>
        <v>0</v>
      </c>
      <c r="BA39" s="364">
        <f t="shared" ca="1" si="43"/>
        <v>0</v>
      </c>
      <c r="BB39" s="364">
        <f t="shared" ca="1" si="43"/>
        <v>2.4000000000000008</v>
      </c>
      <c r="BC39" s="364">
        <f t="shared" ca="1" si="43"/>
        <v>0</v>
      </c>
      <c r="BD39" s="364">
        <f t="shared" ca="1" si="43"/>
        <v>0</v>
      </c>
      <c r="BE39" s="364">
        <f t="shared" ca="1" si="43"/>
        <v>0</v>
      </c>
      <c r="BF39" s="364">
        <f t="shared" ca="1" si="43"/>
        <v>0</v>
      </c>
      <c r="BG39" s="364">
        <f t="shared" ca="1" si="43"/>
        <v>0</v>
      </c>
      <c r="BH39" s="364">
        <f t="shared" ca="1" si="43"/>
        <v>0</v>
      </c>
      <c r="BI39" s="364">
        <f t="shared" ca="1" si="43"/>
        <v>0</v>
      </c>
      <c r="BJ39" s="364">
        <f t="shared" ca="1" si="43"/>
        <v>0</v>
      </c>
      <c r="BK39" s="364"/>
      <c r="BL39" s="364">
        <f t="shared" ca="1" si="43"/>
        <v>0</v>
      </c>
      <c r="BM39" s="364">
        <f t="shared" ca="1" si="43"/>
        <v>0</v>
      </c>
      <c r="BN39" s="364">
        <f t="shared" ca="1" si="43"/>
        <v>0</v>
      </c>
      <c r="BO39" s="364">
        <f t="shared" ca="1" si="43"/>
        <v>0</v>
      </c>
      <c r="BP39" s="364">
        <f t="shared" ca="1" si="43"/>
        <v>0</v>
      </c>
      <c r="BQ39" s="364">
        <f t="shared" ca="1" si="43"/>
        <v>2.4000000000000008</v>
      </c>
      <c r="BR39" s="364">
        <f t="shared" ca="1" si="43"/>
        <v>0</v>
      </c>
      <c r="BS39" s="364">
        <f t="shared" ca="1" si="43"/>
        <v>0</v>
      </c>
      <c r="BT39" s="364">
        <f t="shared" ca="1" si="43"/>
        <v>0</v>
      </c>
      <c r="BU39" s="364">
        <f t="shared" ca="1" si="43"/>
        <v>0</v>
      </c>
      <c r="BV39" s="364">
        <f t="shared" ca="1" si="43"/>
        <v>-2.4000000000000008</v>
      </c>
      <c r="BW39" s="364">
        <f t="shared" ca="1" si="43"/>
        <v>-2.4000000000000008</v>
      </c>
      <c r="BX39" s="364">
        <f t="shared" ca="1" si="43"/>
        <v>0</v>
      </c>
      <c r="BY39" s="364">
        <f t="shared" ca="1" si="43"/>
        <v>0</v>
      </c>
      <c r="BZ39" s="364">
        <f t="shared" ca="1" si="43"/>
        <v>0</v>
      </c>
      <c r="CA39" s="364">
        <f t="shared" si="43"/>
        <v>0</v>
      </c>
      <c r="CK39" s="364">
        <f>SUM(CK8:CK37)</f>
        <v>0</v>
      </c>
      <c r="CM39" s="364">
        <f ca="1">SUM(CM8:CM37)</f>
        <v>0</v>
      </c>
      <c r="CN39" s="364">
        <f ca="1">SUM(CN8:CN37)</f>
        <v>0</v>
      </c>
      <c r="CO39" s="364">
        <f ca="1">SUM(CO8:CO37)</f>
        <v>0</v>
      </c>
    </row>
    <row r="40" spans="1:211" ht="30" customHeight="1">
      <c r="A40" s="342"/>
      <c r="B40" s="195"/>
      <c r="C40" s="195"/>
      <c r="D40" s="195"/>
      <c r="E40" s="195"/>
      <c r="F40" s="195"/>
      <c r="G40" s="195"/>
      <c r="H40" s="195"/>
      <c r="I40" s="195"/>
      <c r="J40" s="195"/>
      <c r="K40" s="195"/>
      <c r="L40" s="195"/>
      <c r="M40" s="195"/>
      <c r="N40" s="195"/>
      <c r="O40" s="195"/>
      <c r="P40" s="195"/>
      <c r="Q40" s="195"/>
      <c r="R40" s="195"/>
      <c r="S40" s="195"/>
      <c r="T40" s="195"/>
      <c r="U40" s="195"/>
      <c r="V40" s="195"/>
      <c r="W40" s="195"/>
      <c r="X40" s="195"/>
      <c r="Y40" s="195"/>
      <c r="Z40" s="195"/>
      <c r="AA40" s="195"/>
      <c r="AB40" s="195"/>
      <c r="AC40" s="195"/>
      <c r="AD40" s="195"/>
      <c r="AE40" s="195"/>
      <c r="AF40" s="195"/>
    </row>
    <row r="41" spans="1:211" ht="30" customHeight="1">
      <c r="A41" s="342"/>
      <c r="B41" s="195"/>
      <c r="C41" s="195"/>
      <c r="D41" s="195"/>
      <c r="E41" s="195"/>
      <c r="F41" s="195"/>
      <c r="G41" s="195"/>
      <c r="H41" s="195"/>
      <c r="I41" s="195"/>
      <c r="J41" s="195"/>
      <c r="K41" s="195"/>
      <c r="L41" s="195"/>
      <c r="M41" s="195"/>
      <c r="N41" s="195"/>
      <c r="O41" s="195"/>
      <c r="P41" s="195"/>
      <c r="Q41" s="195"/>
      <c r="R41" s="195"/>
      <c r="S41" s="195"/>
      <c r="T41" s="195"/>
      <c r="U41" s="195"/>
      <c r="V41" s="195"/>
      <c r="W41" s="195"/>
      <c r="X41" s="195"/>
      <c r="Y41" s="195"/>
      <c r="Z41" s="195"/>
      <c r="AA41" s="195"/>
      <c r="AB41" s="195"/>
      <c r="AC41" s="195"/>
      <c r="AD41" s="195"/>
      <c r="AE41" s="195"/>
      <c r="AF41" s="195"/>
    </row>
    <row r="42" spans="1:211" ht="30" customHeight="1">
      <c r="A42" s="342"/>
      <c r="B42" s="195"/>
      <c r="C42" s="195"/>
      <c r="D42" s="195"/>
      <c r="E42" s="195"/>
      <c r="F42" s="195"/>
      <c r="G42" s="195"/>
      <c r="H42" s="195"/>
      <c r="I42" s="195"/>
      <c r="J42" s="195"/>
      <c r="K42" s="195"/>
      <c r="L42" s="195"/>
      <c r="M42" s="195"/>
      <c r="N42" s="195"/>
      <c r="O42" s="195"/>
      <c r="P42" s="195"/>
      <c r="Q42" s="195"/>
      <c r="R42" s="195"/>
      <c r="S42" s="195"/>
      <c r="T42" s="195"/>
      <c r="U42" s="195"/>
      <c r="V42" s="195"/>
      <c r="W42" s="195"/>
      <c r="X42" s="195"/>
      <c r="Y42" s="195"/>
      <c r="Z42" s="195"/>
      <c r="AA42" s="195"/>
      <c r="AB42" s="195"/>
      <c r="AC42" s="195"/>
      <c r="AD42" s="195"/>
      <c r="AE42" s="195"/>
      <c r="AF42" s="195"/>
      <c r="AH42" s="195">
        <f>COLUMN(AE1)</f>
        <v>31</v>
      </c>
      <c r="AI42" s="195">
        <f>COLUMN(AF1)</f>
        <v>32</v>
      </c>
      <c r="AJ42" s="362">
        <f t="shared" ref="AJ42:CF42" si="44">COLUMN(AH1)</f>
        <v>34</v>
      </c>
      <c r="AK42" s="362">
        <f t="shared" si="44"/>
        <v>35</v>
      </c>
      <c r="AL42" s="362">
        <f t="shared" si="44"/>
        <v>36</v>
      </c>
      <c r="AM42" s="362">
        <f t="shared" si="44"/>
        <v>37</v>
      </c>
      <c r="AN42" s="362">
        <f t="shared" si="44"/>
        <v>38</v>
      </c>
      <c r="AO42" s="362">
        <f t="shared" si="44"/>
        <v>39</v>
      </c>
      <c r="AP42" s="362">
        <f t="shared" si="44"/>
        <v>40</v>
      </c>
      <c r="AQ42" s="362">
        <f t="shared" si="44"/>
        <v>41</v>
      </c>
      <c r="AR42" s="362">
        <f t="shared" si="44"/>
        <v>42</v>
      </c>
      <c r="AS42" s="362">
        <f t="shared" si="44"/>
        <v>43</v>
      </c>
      <c r="AT42" s="362">
        <f t="shared" si="44"/>
        <v>44</v>
      </c>
      <c r="AU42" s="362">
        <f t="shared" si="44"/>
        <v>45</v>
      </c>
      <c r="AV42" s="362">
        <f t="shared" si="44"/>
        <v>46</v>
      </c>
      <c r="AW42" s="362">
        <f t="shared" si="44"/>
        <v>47</v>
      </c>
      <c r="AX42" s="362">
        <f t="shared" si="44"/>
        <v>48</v>
      </c>
      <c r="AY42" s="362">
        <f t="shared" si="44"/>
        <v>49</v>
      </c>
      <c r="AZ42" s="362">
        <f t="shared" si="44"/>
        <v>50</v>
      </c>
      <c r="BA42" s="362">
        <f t="shared" si="44"/>
        <v>51</v>
      </c>
      <c r="BB42" s="362">
        <f t="shared" si="44"/>
        <v>52</v>
      </c>
      <c r="BC42" s="362">
        <f t="shared" si="44"/>
        <v>53</v>
      </c>
      <c r="BD42" s="362">
        <f t="shared" si="44"/>
        <v>54</v>
      </c>
      <c r="BE42" s="362">
        <f t="shared" si="44"/>
        <v>55</v>
      </c>
      <c r="BF42" s="362">
        <f t="shared" si="44"/>
        <v>56</v>
      </c>
      <c r="BG42" s="362">
        <f t="shared" si="44"/>
        <v>57</v>
      </c>
      <c r="BH42" s="362">
        <f t="shared" si="44"/>
        <v>58</v>
      </c>
      <c r="BI42" s="362">
        <f t="shared" si="44"/>
        <v>59</v>
      </c>
      <c r="BJ42" s="362">
        <f t="shared" si="44"/>
        <v>60</v>
      </c>
      <c r="BL42" s="362">
        <f>COLUMN(BI1)</f>
        <v>61</v>
      </c>
      <c r="BM42" s="362">
        <f>COLUMN(BJ1)</f>
        <v>62</v>
      </c>
      <c r="BN42" s="362">
        <f t="shared" si="44"/>
        <v>64</v>
      </c>
      <c r="BO42" s="362">
        <f t="shared" si="44"/>
        <v>65</v>
      </c>
      <c r="BP42" s="362">
        <f t="shared" si="44"/>
        <v>66</v>
      </c>
      <c r="BQ42" s="362">
        <f t="shared" si="44"/>
        <v>67</v>
      </c>
      <c r="BR42" s="362">
        <f t="shared" si="44"/>
        <v>68</v>
      </c>
      <c r="BS42" s="362">
        <f t="shared" si="44"/>
        <v>69</v>
      </c>
      <c r="BT42" s="362">
        <f t="shared" si="44"/>
        <v>70</v>
      </c>
      <c r="BU42" s="362">
        <f t="shared" si="44"/>
        <v>71</v>
      </c>
      <c r="BV42" s="362">
        <f t="shared" si="44"/>
        <v>72</v>
      </c>
      <c r="BW42" s="362">
        <f t="shared" si="44"/>
        <v>73</v>
      </c>
      <c r="BX42" s="362">
        <f t="shared" si="44"/>
        <v>74</v>
      </c>
      <c r="BY42" s="362">
        <f t="shared" si="44"/>
        <v>75</v>
      </c>
      <c r="BZ42" s="362">
        <f t="shared" si="44"/>
        <v>76</v>
      </c>
      <c r="CA42" s="362">
        <f t="shared" si="44"/>
        <v>77</v>
      </c>
      <c r="CB42" s="362">
        <f t="shared" si="44"/>
        <v>78</v>
      </c>
      <c r="CC42" s="362">
        <f t="shared" si="44"/>
        <v>79</v>
      </c>
      <c r="CD42" s="362">
        <f t="shared" si="44"/>
        <v>80</v>
      </c>
      <c r="CE42" s="362">
        <f t="shared" si="44"/>
        <v>81</v>
      </c>
      <c r="CF42" s="362">
        <f t="shared" si="44"/>
        <v>82</v>
      </c>
    </row>
    <row r="43" spans="1:211" ht="30" customHeight="1">
      <c r="A43" s="342"/>
      <c r="B43" s="195"/>
      <c r="C43" s="195"/>
      <c r="D43" s="195"/>
      <c r="E43" s="195"/>
      <c r="F43" s="195"/>
      <c r="G43" s="195"/>
      <c r="H43" s="195"/>
      <c r="I43" s="195"/>
      <c r="J43" s="195"/>
      <c r="K43" s="195"/>
      <c r="L43" s="195"/>
      <c r="M43" s="195"/>
      <c r="N43" s="195"/>
      <c r="O43" s="195"/>
      <c r="P43" s="195"/>
      <c r="Q43" s="195"/>
      <c r="R43" s="195"/>
      <c r="S43" s="195"/>
      <c r="T43" s="195"/>
      <c r="U43" s="195"/>
      <c r="V43" s="195"/>
      <c r="W43" s="195"/>
      <c r="X43" s="195"/>
      <c r="Y43" s="195"/>
      <c r="Z43" s="195"/>
      <c r="AA43" s="195"/>
      <c r="AB43" s="195"/>
      <c r="AC43" s="195"/>
      <c r="AD43" s="195"/>
      <c r="AE43" s="195"/>
      <c r="AF43" s="195"/>
    </row>
    <row r="44" spans="1:211" ht="30" customHeight="1">
      <c r="A44" s="342"/>
      <c r="B44" s="195"/>
      <c r="C44" s="195"/>
      <c r="D44" s="195"/>
      <c r="E44" s="195"/>
      <c r="F44" s="195"/>
      <c r="G44" s="195"/>
      <c r="H44" s="195"/>
      <c r="I44" s="195"/>
      <c r="J44" s="195"/>
      <c r="K44" s="195"/>
      <c r="L44" s="195"/>
      <c r="M44" s="195"/>
      <c r="N44" s="195"/>
      <c r="O44" s="195"/>
      <c r="P44" s="195"/>
      <c r="Q44" s="195"/>
      <c r="R44" s="195"/>
      <c r="S44" s="195"/>
      <c r="T44" s="195"/>
      <c r="U44" s="195"/>
      <c r="V44" s="195"/>
      <c r="W44" s="195"/>
      <c r="X44" s="195"/>
      <c r="Y44" s="195"/>
      <c r="Z44" s="195"/>
      <c r="AA44" s="195"/>
      <c r="AB44" s="195"/>
      <c r="AC44" s="195"/>
      <c r="AD44" s="195"/>
      <c r="AE44" s="195"/>
      <c r="AF44" s="195"/>
    </row>
    <row r="45" spans="1:211" ht="30" customHeight="1">
      <c r="A45" s="342"/>
      <c r="B45" s="195"/>
      <c r="C45" s="195"/>
      <c r="D45" s="195"/>
      <c r="E45" s="195"/>
      <c r="F45" s="195"/>
      <c r="G45" s="195"/>
      <c r="H45" s="195"/>
      <c r="I45" s="195"/>
      <c r="J45" s="195"/>
      <c r="K45" s="195"/>
      <c r="L45" s="195"/>
      <c r="M45" s="195"/>
      <c r="N45" s="195"/>
      <c r="O45" s="195"/>
      <c r="P45" s="195"/>
      <c r="Q45" s="195"/>
      <c r="R45" s="195"/>
      <c r="S45" s="195"/>
      <c r="T45" s="195"/>
      <c r="U45" s="195"/>
      <c r="V45" s="195"/>
      <c r="W45" s="195"/>
      <c r="X45" s="195"/>
      <c r="Y45" s="195"/>
      <c r="Z45" s="195"/>
      <c r="AA45" s="195"/>
      <c r="AB45" s="195"/>
      <c r="AC45" s="195"/>
      <c r="AD45" s="195"/>
      <c r="AE45" s="195"/>
      <c r="AF45" s="195"/>
    </row>
    <row r="46" spans="1:211" ht="30" customHeight="1">
      <c r="A46" s="342"/>
      <c r="B46" s="195"/>
      <c r="C46" s="195"/>
      <c r="D46" s="195"/>
      <c r="E46" s="195"/>
      <c r="F46" s="195"/>
      <c r="G46" s="195"/>
      <c r="H46" s="195"/>
      <c r="I46" s="195"/>
      <c r="J46" s="195"/>
      <c r="K46" s="195"/>
      <c r="L46" s="195"/>
      <c r="M46" s="195"/>
      <c r="N46" s="195"/>
      <c r="O46" s="195"/>
      <c r="P46" s="195"/>
      <c r="Q46" s="195"/>
      <c r="R46" s="195"/>
      <c r="S46" s="195"/>
      <c r="T46" s="195"/>
      <c r="U46" s="195"/>
      <c r="V46" s="195"/>
      <c r="W46" s="195"/>
      <c r="X46" s="195"/>
      <c r="Y46" s="195"/>
      <c r="Z46" s="195"/>
      <c r="AA46" s="195"/>
      <c r="AB46" s="195"/>
      <c r="AC46" s="195"/>
      <c r="AD46" s="195"/>
      <c r="AE46" s="195"/>
      <c r="AF46" s="195"/>
    </row>
    <row r="47" spans="1:211" ht="30" customHeight="1">
      <c r="A47" s="342"/>
      <c r="B47" s="195"/>
      <c r="C47" s="195"/>
      <c r="D47" s="195"/>
      <c r="E47" s="195"/>
      <c r="F47" s="195"/>
      <c r="G47" s="195"/>
      <c r="H47" s="195"/>
      <c r="I47" s="195"/>
      <c r="J47" s="195"/>
      <c r="K47" s="195"/>
      <c r="L47" s="195"/>
      <c r="M47" s="195"/>
      <c r="N47" s="195"/>
      <c r="O47" s="195"/>
      <c r="P47" s="195"/>
      <c r="Q47" s="195"/>
      <c r="R47" s="195"/>
      <c r="S47" s="195"/>
      <c r="T47" s="195"/>
      <c r="U47" s="195"/>
      <c r="V47" s="195"/>
      <c r="W47" s="195"/>
      <c r="X47" s="195"/>
      <c r="Y47" s="195"/>
      <c r="Z47" s="195"/>
      <c r="AA47" s="195"/>
      <c r="AB47" s="195"/>
      <c r="AC47" s="195"/>
      <c r="AD47" s="195"/>
      <c r="AE47" s="195"/>
      <c r="AF47" s="195"/>
    </row>
    <row r="48" spans="1:211" ht="30" customHeight="1">
      <c r="A48" s="342"/>
      <c r="B48" s="195"/>
      <c r="C48" s="195"/>
      <c r="D48" s="195"/>
      <c r="E48" s="195"/>
      <c r="F48" s="195"/>
      <c r="G48" s="195"/>
      <c r="H48" s="195"/>
      <c r="I48" s="195"/>
      <c r="J48" s="195"/>
      <c r="K48" s="195"/>
      <c r="L48" s="195"/>
      <c r="M48" s="195"/>
      <c r="N48" s="195"/>
      <c r="O48" s="195"/>
      <c r="P48" s="195"/>
      <c r="Q48" s="195"/>
      <c r="R48" s="195"/>
      <c r="S48" s="195"/>
      <c r="T48" s="195"/>
      <c r="U48" s="195"/>
      <c r="V48" s="195"/>
      <c r="W48" s="195"/>
      <c r="X48" s="195"/>
      <c r="Y48" s="195"/>
      <c r="Z48" s="195"/>
      <c r="AA48" s="195"/>
      <c r="AB48" s="195"/>
      <c r="AC48" s="195"/>
      <c r="AD48" s="195"/>
      <c r="AE48" s="195"/>
      <c r="AF48" s="195"/>
    </row>
    <row r="49" spans="1:32" ht="30" customHeight="1">
      <c r="A49" s="342"/>
      <c r="B49" s="195"/>
      <c r="C49" s="195"/>
      <c r="D49" s="195"/>
      <c r="E49" s="195"/>
      <c r="F49" s="195"/>
      <c r="G49" s="195"/>
      <c r="H49" s="195"/>
      <c r="I49" s="195"/>
      <c r="J49" s="195"/>
      <c r="K49" s="195"/>
      <c r="L49" s="195"/>
      <c r="M49" s="195"/>
      <c r="N49" s="195"/>
      <c r="O49" s="195"/>
      <c r="P49" s="195"/>
      <c r="Q49" s="195"/>
      <c r="R49" s="195"/>
      <c r="S49" s="195"/>
      <c r="T49" s="195"/>
      <c r="U49" s="195"/>
      <c r="V49" s="195"/>
      <c r="W49" s="195"/>
      <c r="X49" s="195"/>
      <c r="Y49" s="195"/>
      <c r="Z49" s="195"/>
      <c r="AA49" s="195"/>
      <c r="AB49" s="195"/>
      <c r="AC49" s="195"/>
      <c r="AD49" s="195"/>
      <c r="AE49" s="195"/>
      <c r="AF49" s="195"/>
    </row>
    <row r="50" spans="1:32" ht="30" customHeight="1">
      <c r="A50" s="342"/>
      <c r="B50" s="195"/>
      <c r="C50" s="195"/>
      <c r="D50" s="195"/>
      <c r="E50" s="195"/>
      <c r="F50" s="195"/>
      <c r="G50" s="195"/>
      <c r="H50" s="195"/>
      <c r="I50" s="195"/>
      <c r="J50" s="195"/>
      <c r="K50" s="195"/>
      <c r="L50" s="195"/>
      <c r="M50" s="195"/>
      <c r="N50" s="195"/>
      <c r="O50" s="195"/>
      <c r="P50" s="195"/>
      <c r="Q50" s="195"/>
      <c r="R50" s="195"/>
      <c r="S50" s="195"/>
      <c r="T50" s="195"/>
      <c r="U50" s="195"/>
      <c r="V50" s="195"/>
      <c r="W50" s="195"/>
      <c r="X50" s="195"/>
      <c r="Y50" s="195"/>
      <c r="Z50" s="195"/>
      <c r="AA50" s="195"/>
      <c r="AB50" s="195"/>
      <c r="AC50" s="195"/>
      <c r="AD50" s="195"/>
      <c r="AE50" s="195"/>
      <c r="AF50" s="195"/>
    </row>
    <row r="51" spans="1:32" ht="30" customHeight="1">
      <c r="A51" s="342"/>
      <c r="B51" s="195"/>
      <c r="C51" s="195"/>
      <c r="D51" s="195"/>
      <c r="E51" s="195"/>
      <c r="F51" s="195"/>
      <c r="G51" s="195"/>
      <c r="H51" s="195"/>
      <c r="I51" s="195"/>
      <c r="J51" s="195"/>
      <c r="K51" s="195"/>
      <c r="L51" s="195"/>
      <c r="M51" s="195"/>
      <c r="N51" s="195"/>
      <c r="O51" s="195"/>
      <c r="P51" s="195"/>
      <c r="Q51" s="195"/>
      <c r="R51" s="195"/>
      <c r="S51" s="195"/>
      <c r="T51" s="195"/>
      <c r="U51" s="195"/>
      <c r="V51" s="195"/>
      <c r="W51" s="195"/>
      <c r="X51" s="195"/>
      <c r="Y51" s="195"/>
      <c r="Z51" s="195"/>
      <c r="AA51" s="195"/>
      <c r="AB51" s="195"/>
      <c r="AC51" s="195"/>
      <c r="AD51" s="195"/>
      <c r="AE51" s="195"/>
      <c r="AF51" s="195"/>
    </row>
    <row r="52" spans="1:32" ht="30" customHeight="1">
      <c r="A52" s="342"/>
      <c r="B52" s="195"/>
      <c r="C52" s="195"/>
      <c r="D52" s="195"/>
      <c r="E52" s="195"/>
      <c r="F52" s="195"/>
      <c r="G52" s="195"/>
      <c r="H52" s="195"/>
      <c r="I52" s="195"/>
      <c r="J52" s="195"/>
      <c r="K52" s="195"/>
      <c r="L52" s="195"/>
      <c r="M52" s="195"/>
      <c r="N52" s="195"/>
      <c r="O52" s="195"/>
      <c r="P52" s="195"/>
      <c r="Q52" s="195"/>
      <c r="R52" s="195"/>
      <c r="S52" s="195"/>
      <c r="T52" s="195"/>
      <c r="U52" s="195"/>
      <c r="V52" s="195"/>
      <c r="W52" s="195"/>
      <c r="X52" s="195"/>
      <c r="Y52" s="195"/>
      <c r="Z52" s="195"/>
      <c r="AA52" s="195"/>
      <c r="AB52" s="195"/>
      <c r="AC52" s="195"/>
      <c r="AD52" s="195"/>
      <c r="AE52" s="195"/>
      <c r="AF52" s="195"/>
    </row>
    <row r="53" spans="1:32" ht="30" customHeight="1">
      <c r="A53" s="342"/>
      <c r="B53" s="195"/>
      <c r="C53" s="195"/>
      <c r="D53" s="195"/>
      <c r="E53" s="195"/>
      <c r="F53" s="195"/>
      <c r="G53" s="195"/>
      <c r="H53" s="195"/>
      <c r="I53" s="195"/>
      <c r="J53" s="195"/>
      <c r="K53" s="195"/>
      <c r="L53" s="195"/>
      <c r="M53" s="195"/>
      <c r="N53" s="195"/>
      <c r="O53" s="195"/>
      <c r="P53" s="195"/>
      <c r="Q53" s="195"/>
      <c r="R53" s="195"/>
      <c r="S53" s="195"/>
      <c r="T53" s="195"/>
      <c r="U53" s="195"/>
      <c r="V53" s="195"/>
      <c r="W53" s="195"/>
      <c r="X53" s="195"/>
      <c r="Y53" s="195"/>
      <c r="Z53" s="195"/>
      <c r="AA53" s="195"/>
      <c r="AB53" s="195"/>
      <c r="AC53" s="195"/>
      <c r="AD53" s="195"/>
      <c r="AE53" s="195"/>
      <c r="AF53" s="195"/>
    </row>
    <row r="54" spans="1:32" ht="30" customHeight="1">
      <c r="A54" s="342"/>
      <c r="B54" s="195"/>
      <c r="C54" s="195"/>
      <c r="D54" s="195"/>
      <c r="E54" s="195"/>
      <c r="F54" s="195"/>
      <c r="G54" s="195"/>
      <c r="H54" s="195"/>
      <c r="I54" s="195"/>
      <c r="J54" s="195"/>
      <c r="K54" s="195"/>
      <c r="L54" s="195"/>
      <c r="M54" s="195"/>
      <c r="N54" s="195"/>
      <c r="O54" s="195"/>
      <c r="P54" s="195"/>
      <c r="Q54" s="195"/>
      <c r="R54" s="195"/>
      <c r="S54" s="195"/>
      <c r="T54" s="195"/>
      <c r="U54" s="195"/>
      <c r="V54" s="195"/>
      <c r="W54" s="195"/>
      <c r="X54" s="195"/>
      <c r="Y54" s="195"/>
      <c r="Z54" s="195"/>
      <c r="AA54" s="195"/>
      <c r="AB54" s="195"/>
      <c r="AC54" s="195"/>
      <c r="AD54" s="195"/>
      <c r="AE54" s="195"/>
      <c r="AF54" s="195"/>
    </row>
    <row r="55" spans="1:32" ht="30" customHeight="1">
      <c r="A55" s="342"/>
      <c r="B55" s="195"/>
      <c r="C55" s="195"/>
      <c r="D55" s="195"/>
      <c r="E55" s="195"/>
      <c r="F55" s="195"/>
      <c r="G55" s="195"/>
      <c r="H55" s="195"/>
      <c r="I55" s="195"/>
      <c r="J55" s="195"/>
      <c r="K55" s="195"/>
      <c r="L55" s="195"/>
      <c r="M55" s="195"/>
      <c r="N55" s="195"/>
      <c r="O55" s="195"/>
      <c r="P55" s="195"/>
      <c r="Q55" s="195"/>
      <c r="R55" s="195"/>
      <c r="S55" s="195"/>
      <c r="T55" s="195"/>
      <c r="U55" s="195"/>
      <c r="V55" s="195"/>
      <c r="W55" s="195"/>
      <c r="X55" s="195"/>
      <c r="Y55" s="195"/>
      <c r="Z55" s="195"/>
      <c r="AA55" s="195"/>
      <c r="AB55" s="195"/>
      <c r="AC55" s="195"/>
      <c r="AD55" s="195"/>
      <c r="AE55" s="195"/>
      <c r="AF55" s="195"/>
    </row>
    <row r="56" spans="1:32" ht="30" customHeight="1">
      <c r="A56" s="342"/>
      <c r="B56" s="195"/>
      <c r="C56" s="195"/>
      <c r="D56" s="195"/>
      <c r="E56" s="195"/>
      <c r="F56" s="195"/>
      <c r="G56" s="195"/>
      <c r="H56" s="195"/>
      <c r="I56" s="195"/>
      <c r="J56" s="195"/>
      <c r="K56" s="195"/>
      <c r="L56" s="195"/>
      <c r="M56" s="195"/>
      <c r="N56" s="195"/>
      <c r="O56" s="195"/>
      <c r="P56" s="195"/>
      <c r="Q56" s="195"/>
      <c r="R56" s="195"/>
      <c r="S56" s="195"/>
      <c r="T56" s="195"/>
      <c r="U56" s="195"/>
      <c r="V56" s="195"/>
      <c r="W56" s="195"/>
      <c r="X56" s="195"/>
      <c r="Y56" s="195"/>
      <c r="Z56" s="195"/>
      <c r="AA56" s="195"/>
      <c r="AB56" s="195"/>
      <c r="AC56" s="195"/>
      <c r="AD56" s="195"/>
      <c r="AE56" s="195"/>
      <c r="AF56" s="195"/>
    </row>
    <row r="57" spans="1:32" ht="30" customHeight="1">
      <c r="A57" s="342"/>
      <c r="B57" s="195"/>
      <c r="C57" s="195"/>
      <c r="D57" s="195"/>
      <c r="E57" s="195"/>
      <c r="F57" s="195"/>
      <c r="G57" s="195"/>
      <c r="H57" s="195"/>
      <c r="I57" s="195"/>
      <c r="J57" s="195"/>
      <c r="K57" s="195"/>
      <c r="L57" s="195"/>
      <c r="M57" s="195"/>
      <c r="N57" s="195"/>
      <c r="O57" s="195"/>
      <c r="P57" s="195"/>
      <c r="Q57" s="195"/>
      <c r="R57" s="195"/>
      <c r="S57" s="195"/>
      <c r="T57" s="195"/>
      <c r="U57" s="195"/>
      <c r="V57" s="195"/>
      <c r="W57" s="195"/>
      <c r="X57" s="195"/>
      <c r="Y57" s="195"/>
      <c r="Z57" s="195"/>
      <c r="AA57" s="195"/>
      <c r="AB57" s="195"/>
      <c r="AC57" s="195"/>
      <c r="AD57" s="195"/>
      <c r="AE57" s="195"/>
      <c r="AF57" s="195"/>
    </row>
    <row r="58" spans="1:32" ht="30" customHeight="1">
      <c r="A58" s="342"/>
      <c r="B58" s="195"/>
      <c r="C58" s="195"/>
      <c r="D58" s="195"/>
      <c r="E58" s="195"/>
      <c r="F58" s="195"/>
      <c r="G58" s="195"/>
      <c r="H58" s="195"/>
      <c r="I58" s="195"/>
      <c r="J58" s="195"/>
      <c r="K58" s="195"/>
      <c r="L58" s="195"/>
      <c r="M58" s="195"/>
      <c r="N58" s="195"/>
      <c r="O58" s="195"/>
      <c r="P58" s="195"/>
      <c r="Q58" s="195"/>
      <c r="R58" s="195"/>
      <c r="S58" s="195"/>
      <c r="T58" s="195"/>
      <c r="U58" s="195"/>
      <c r="V58" s="195"/>
      <c r="W58" s="195"/>
      <c r="X58" s="195"/>
      <c r="Y58" s="195"/>
      <c r="Z58" s="195"/>
      <c r="AA58" s="195"/>
      <c r="AB58" s="195"/>
      <c r="AC58" s="195"/>
      <c r="AD58" s="195"/>
      <c r="AE58" s="195"/>
      <c r="AF58" s="195"/>
    </row>
    <row r="59" spans="1:32" ht="30" customHeight="1">
      <c r="A59" s="342"/>
      <c r="B59" s="195"/>
      <c r="C59" s="195"/>
      <c r="D59" s="195"/>
      <c r="E59" s="195"/>
      <c r="F59" s="195"/>
      <c r="G59" s="195"/>
      <c r="H59" s="195"/>
      <c r="I59" s="195"/>
      <c r="J59" s="195"/>
      <c r="K59" s="195"/>
      <c r="L59" s="195"/>
      <c r="M59" s="195"/>
      <c r="N59" s="195"/>
      <c r="O59" s="195"/>
      <c r="P59" s="195"/>
      <c r="Q59" s="195"/>
      <c r="R59" s="195"/>
      <c r="S59" s="195"/>
      <c r="T59" s="195"/>
      <c r="U59" s="195"/>
      <c r="V59" s="195"/>
      <c r="W59" s="195"/>
      <c r="X59" s="195"/>
      <c r="Y59" s="195"/>
      <c r="Z59" s="195"/>
      <c r="AA59" s="195"/>
      <c r="AB59" s="195"/>
      <c r="AC59" s="195"/>
      <c r="AD59" s="195"/>
      <c r="AE59" s="195"/>
      <c r="AF59" s="195"/>
    </row>
    <row r="60" spans="1:32" ht="30" customHeight="1">
      <c r="A60" s="342"/>
      <c r="B60" s="195"/>
      <c r="C60" s="195"/>
      <c r="D60" s="195"/>
      <c r="E60" s="195"/>
      <c r="F60" s="195"/>
      <c r="G60" s="195"/>
      <c r="H60" s="195"/>
      <c r="I60" s="195"/>
      <c r="J60" s="195"/>
      <c r="K60" s="195"/>
      <c r="L60" s="195"/>
      <c r="M60" s="195"/>
      <c r="N60" s="195"/>
      <c r="O60" s="195"/>
      <c r="P60" s="195"/>
      <c r="Q60" s="195"/>
      <c r="R60" s="195"/>
      <c r="S60" s="195"/>
      <c r="T60" s="195"/>
      <c r="U60" s="195"/>
      <c r="V60" s="195"/>
      <c r="W60" s="195"/>
      <c r="X60" s="195"/>
      <c r="Y60" s="195"/>
      <c r="Z60" s="195"/>
      <c r="AA60" s="195"/>
      <c r="AB60" s="195"/>
      <c r="AC60" s="195"/>
      <c r="AD60" s="195"/>
      <c r="AE60" s="195"/>
      <c r="AF60" s="195"/>
    </row>
    <row r="61" spans="1:32" ht="30" customHeight="1">
      <c r="A61" s="342"/>
      <c r="B61" s="195"/>
      <c r="C61" s="195"/>
      <c r="D61" s="195"/>
      <c r="E61" s="195"/>
      <c r="F61" s="195"/>
      <c r="G61" s="195"/>
      <c r="H61" s="195"/>
      <c r="I61" s="195"/>
      <c r="J61" s="195"/>
      <c r="K61" s="195"/>
      <c r="L61" s="195"/>
      <c r="M61" s="195"/>
      <c r="N61" s="195"/>
      <c r="O61" s="195"/>
      <c r="P61" s="195"/>
      <c r="Q61" s="195"/>
      <c r="R61" s="195"/>
      <c r="S61" s="195"/>
      <c r="T61" s="195"/>
      <c r="U61" s="195"/>
      <c r="V61" s="195"/>
      <c r="W61" s="195"/>
      <c r="X61" s="195"/>
      <c r="Y61" s="195"/>
      <c r="Z61" s="195"/>
      <c r="AA61" s="195"/>
      <c r="AB61" s="195"/>
      <c r="AC61" s="195"/>
      <c r="AD61" s="195"/>
      <c r="AE61" s="195"/>
      <c r="AF61" s="195"/>
    </row>
    <row r="62" spans="1:32" ht="30" customHeight="1">
      <c r="A62" s="342"/>
      <c r="B62" s="195"/>
      <c r="C62" s="195"/>
      <c r="D62" s="195"/>
      <c r="E62" s="195"/>
      <c r="F62" s="195"/>
      <c r="G62" s="195"/>
      <c r="H62" s="195"/>
      <c r="I62" s="195"/>
      <c r="J62" s="195"/>
      <c r="K62" s="195"/>
      <c r="L62" s="195"/>
      <c r="M62" s="195"/>
      <c r="N62" s="195"/>
      <c r="O62" s="195"/>
      <c r="P62" s="195"/>
      <c r="Q62" s="195"/>
      <c r="R62" s="195"/>
      <c r="S62" s="195"/>
      <c r="T62" s="195"/>
      <c r="U62" s="195"/>
      <c r="V62" s="195"/>
      <c r="W62" s="195"/>
      <c r="X62" s="195"/>
      <c r="Y62" s="195"/>
      <c r="Z62" s="195"/>
      <c r="AA62" s="195"/>
      <c r="AB62" s="195"/>
      <c r="AC62" s="195"/>
      <c r="AD62" s="195"/>
      <c r="AE62" s="195"/>
      <c r="AF62" s="195"/>
    </row>
    <row r="63" spans="1:32" ht="30" customHeight="1">
      <c r="A63" s="342"/>
      <c r="B63" s="195"/>
      <c r="C63" s="195"/>
      <c r="D63" s="195"/>
      <c r="E63" s="195"/>
      <c r="F63" s="195"/>
      <c r="G63" s="195"/>
      <c r="H63" s="195"/>
      <c r="I63" s="195"/>
      <c r="J63" s="195"/>
      <c r="K63" s="195"/>
      <c r="L63" s="195"/>
      <c r="M63" s="195"/>
      <c r="N63" s="195"/>
      <c r="O63" s="195"/>
      <c r="P63" s="195"/>
      <c r="Q63" s="195"/>
      <c r="R63" s="195"/>
      <c r="S63" s="195"/>
      <c r="T63" s="195"/>
      <c r="U63" s="195"/>
      <c r="V63" s="195"/>
      <c r="W63" s="195"/>
      <c r="X63" s="195"/>
      <c r="Y63" s="195"/>
      <c r="Z63" s="195"/>
      <c r="AA63" s="195"/>
      <c r="AB63" s="195"/>
      <c r="AC63" s="195"/>
      <c r="AD63" s="195"/>
      <c r="AE63" s="195"/>
      <c r="AF63" s="195"/>
    </row>
    <row r="64" spans="1:32" ht="30" customHeight="1">
      <c r="A64" s="342"/>
      <c r="B64" s="195"/>
      <c r="C64" s="195"/>
      <c r="D64" s="195"/>
      <c r="E64" s="195"/>
      <c r="F64" s="195"/>
      <c r="G64" s="195"/>
      <c r="H64" s="195"/>
      <c r="I64" s="195"/>
      <c r="J64" s="195"/>
      <c r="K64" s="195"/>
      <c r="L64" s="195"/>
      <c r="M64" s="195"/>
      <c r="N64" s="195"/>
      <c r="O64" s="195"/>
      <c r="P64" s="195"/>
      <c r="Q64" s="195"/>
      <c r="R64" s="195"/>
      <c r="S64" s="195"/>
      <c r="T64" s="195"/>
      <c r="U64" s="195"/>
      <c r="V64" s="195"/>
      <c r="W64" s="195"/>
      <c r="X64" s="195"/>
      <c r="Y64" s="195"/>
      <c r="Z64" s="195"/>
      <c r="AA64" s="195"/>
      <c r="AB64" s="195"/>
      <c r="AC64" s="195"/>
      <c r="AD64" s="195"/>
      <c r="AE64" s="195"/>
      <c r="AF64" s="195"/>
    </row>
    <row r="65" spans="1:32" ht="30" customHeight="1">
      <c r="A65" s="342"/>
      <c r="B65" s="195"/>
      <c r="C65" s="195"/>
      <c r="D65" s="195"/>
      <c r="E65" s="195"/>
      <c r="F65" s="195"/>
      <c r="G65" s="195"/>
      <c r="H65" s="195"/>
      <c r="I65" s="195"/>
      <c r="J65" s="195"/>
      <c r="K65" s="195"/>
      <c r="L65" s="195"/>
      <c r="M65" s="195"/>
      <c r="N65" s="195"/>
      <c r="O65" s="195"/>
      <c r="P65" s="195"/>
      <c r="Q65" s="195"/>
      <c r="R65" s="195"/>
      <c r="S65" s="195"/>
      <c r="T65" s="195"/>
      <c r="U65" s="195"/>
      <c r="V65" s="195"/>
      <c r="W65" s="195"/>
      <c r="X65" s="195"/>
      <c r="Y65" s="195"/>
      <c r="Z65" s="195"/>
      <c r="AA65" s="195"/>
      <c r="AB65" s="195"/>
      <c r="AC65" s="195"/>
      <c r="AD65" s="195"/>
      <c r="AE65" s="195"/>
      <c r="AF65" s="195"/>
    </row>
    <row r="66" spans="1:32" ht="30" customHeight="1">
      <c r="A66" s="342"/>
      <c r="B66" s="195"/>
      <c r="C66" s="195"/>
      <c r="D66" s="195"/>
      <c r="E66" s="195"/>
      <c r="F66" s="195"/>
      <c r="G66" s="195"/>
      <c r="H66" s="195"/>
      <c r="I66" s="195"/>
      <c r="J66" s="195"/>
      <c r="K66" s="195"/>
      <c r="L66" s="195"/>
      <c r="M66" s="195"/>
      <c r="N66" s="195"/>
      <c r="O66" s="195"/>
      <c r="P66" s="195"/>
      <c r="Q66" s="195"/>
      <c r="R66" s="195"/>
      <c r="S66" s="195"/>
      <c r="T66" s="195"/>
      <c r="U66" s="195"/>
      <c r="V66" s="195"/>
      <c r="W66" s="195"/>
      <c r="X66" s="195"/>
      <c r="Y66" s="195"/>
      <c r="Z66" s="195"/>
      <c r="AA66" s="195"/>
      <c r="AB66" s="195"/>
      <c r="AC66" s="195"/>
      <c r="AD66" s="195"/>
      <c r="AE66" s="195"/>
      <c r="AF66" s="195"/>
    </row>
    <row r="67" spans="1:32" ht="30" customHeight="1">
      <c r="A67" s="342"/>
      <c r="B67" s="195"/>
      <c r="C67" s="195"/>
      <c r="D67" s="195"/>
      <c r="E67" s="195"/>
      <c r="F67" s="195"/>
      <c r="G67" s="195"/>
      <c r="H67" s="195"/>
      <c r="I67" s="195"/>
      <c r="J67" s="195"/>
      <c r="K67" s="195"/>
      <c r="L67" s="195"/>
      <c r="M67" s="195"/>
      <c r="N67" s="195"/>
      <c r="O67" s="195"/>
      <c r="P67" s="195"/>
      <c r="Q67" s="195"/>
      <c r="R67" s="195"/>
      <c r="S67" s="195"/>
      <c r="T67" s="195"/>
      <c r="U67" s="195"/>
      <c r="V67" s="195"/>
      <c r="W67" s="195"/>
      <c r="X67" s="195"/>
      <c r="Y67" s="195"/>
      <c r="Z67" s="195"/>
      <c r="AA67" s="195"/>
      <c r="AB67" s="195"/>
      <c r="AC67" s="195"/>
      <c r="AD67" s="195"/>
      <c r="AE67" s="195"/>
      <c r="AF67" s="195"/>
    </row>
    <row r="68" spans="1:32" ht="30" customHeight="1">
      <c r="A68" s="342"/>
      <c r="B68" s="195"/>
      <c r="C68" s="195"/>
      <c r="D68" s="195"/>
      <c r="E68" s="195"/>
      <c r="F68" s="195"/>
      <c r="G68" s="195"/>
      <c r="H68" s="195"/>
      <c r="I68" s="195"/>
      <c r="J68" s="195"/>
      <c r="K68" s="195"/>
      <c r="L68" s="195"/>
      <c r="M68" s="195"/>
      <c r="N68" s="195"/>
      <c r="O68" s="195"/>
      <c r="P68" s="195"/>
      <c r="Q68" s="195"/>
      <c r="R68" s="195"/>
      <c r="S68" s="195"/>
      <c r="T68" s="195"/>
      <c r="U68" s="195"/>
      <c r="V68" s="195"/>
      <c r="W68" s="195"/>
      <c r="X68" s="195"/>
      <c r="Y68" s="195"/>
      <c r="Z68" s="195"/>
      <c r="AA68" s="195"/>
      <c r="AB68" s="195"/>
      <c r="AC68" s="195"/>
      <c r="AD68" s="195"/>
      <c r="AE68" s="195"/>
      <c r="AF68" s="195"/>
    </row>
    <row r="69" spans="1:32" ht="30" customHeight="1">
      <c r="A69" s="342"/>
      <c r="B69" s="195"/>
      <c r="C69" s="195"/>
      <c r="D69" s="195"/>
      <c r="E69" s="195"/>
      <c r="F69" s="195"/>
      <c r="G69" s="195"/>
      <c r="H69" s="195"/>
      <c r="I69" s="195"/>
      <c r="J69" s="195"/>
      <c r="K69" s="195"/>
      <c r="L69" s="195"/>
      <c r="M69" s="195"/>
      <c r="N69" s="195"/>
      <c r="O69" s="195"/>
      <c r="P69" s="195"/>
      <c r="Q69" s="195"/>
      <c r="R69" s="195"/>
      <c r="S69" s="195"/>
      <c r="T69" s="195"/>
      <c r="U69" s="195"/>
      <c r="V69" s="195"/>
      <c r="W69" s="195"/>
      <c r="X69" s="195"/>
      <c r="Y69" s="195"/>
      <c r="Z69" s="195"/>
      <c r="AA69" s="195"/>
      <c r="AB69" s="195"/>
      <c r="AC69" s="195"/>
      <c r="AD69" s="195"/>
      <c r="AE69" s="195"/>
      <c r="AF69" s="195"/>
    </row>
    <row r="70" spans="1:32" ht="30" customHeight="1">
      <c r="A70" s="342"/>
      <c r="B70" s="195"/>
      <c r="C70" s="195"/>
      <c r="D70" s="195"/>
      <c r="E70" s="195"/>
      <c r="F70" s="195"/>
      <c r="G70" s="195"/>
      <c r="H70" s="195"/>
      <c r="I70" s="195"/>
      <c r="J70" s="195"/>
      <c r="K70" s="195"/>
      <c r="L70" s="195"/>
      <c r="M70" s="195"/>
      <c r="N70" s="195"/>
      <c r="O70" s="195"/>
      <c r="P70" s="195"/>
      <c r="Q70" s="195"/>
      <c r="R70" s="195"/>
      <c r="S70" s="195"/>
      <c r="T70" s="195"/>
      <c r="U70" s="195"/>
      <c r="V70" s="195"/>
      <c r="W70" s="195"/>
      <c r="X70" s="195"/>
      <c r="Y70" s="195"/>
      <c r="Z70" s="195"/>
      <c r="AA70" s="195"/>
      <c r="AB70" s="195"/>
      <c r="AC70" s="195"/>
      <c r="AD70" s="195"/>
      <c r="AE70" s="195"/>
      <c r="AF70" s="195"/>
    </row>
    <row r="71" spans="1:32" ht="30" customHeight="1">
      <c r="A71" s="342"/>
      <c r="B71" s="195"/>
      <c r="C71" s="195"/>
      <c r="D71" s="195"/>
      <c r="E71" s="195"/>
      <c r="F71" s="195"/>
      <c r="G71" s="195"/>
      <c r="H71" s="195"/>
      <c r="I71" s="195"/>
      <c r="J71" s="195"/>
      <c r="K71" s="195"/>
      <c r="L71" s="195"/>
      <c r="M71" s="195"/>
      <c r="N71" s="195"/>
      <c r="O71" s="195"/>
      <c r="P71" s="195"/>
      <c r="Q71" s="195"/>
      <c r="R71" s="195"/>
      <c r="S71" s="195"/>
      <c r="T71" s="195"/>
      <c r="U71" s="195"/>
      <c r="V71" s="195"/>
      <c r="W71" s="195"/>
      <c r="X71" s="195"/>
      <c r="Y71" s="195"/>
      <c r="Z71" s="195"/>
      <c r="AA71" s="195"/>
      <c r="AB71" s="195"/>
      <c r="AC71" s="195"/>
      <c r="AD71" s="195"/>
      <c r="AE71" s="195"/>
      <c r="AF71" s="195"/>
    </row>
    <row r="72" spans="1:32" ht="30" customHeight="1">
      <c r="A72" s="342"/>
      <c r="B72" s="195"/>
      <c r="C72" s="195"/>
      <c r="D72" s="195"/>
      <c r="E72" s="195"/>
      <c r="F72" s="195"/>
      <c r="G72" s="195"/>
      <c r="H72" s="195"/>
      <c r="I72" s="195"/>
      <c r="J72" s="195"/>
      <c r="K72" s="195"/>
      <c r="L72" s="195"/>
      <c r="M72" s="195"/>
      <c r="N72" s="195"/>
      <c r="O72" s="195"/>
      <c r="P72" s="195"/>
      <c r="Q72" s="195"/>
      <c r="R72" s="195"/>
      <c r="S72" s="195"/>
      <c r="T72" s="195"/>
      <c r="U72" s="195"/>
      <c r="V72" s="195"/>
      <c r="W72" s="195"/>
      <c r="X72" s="195"/>
      <c r="Y72" s="195"/>
      <c r="Z72" s="195"/>
      <c r="AA72" s="195"/>
      <c r="AB72" s="195"/>
      <c r="AC72" s="195"/>
      <c r="AD72" s="195"/>
      <c r="AE72" s="195"/>
      <c r="AF72" s="195"/>
    </row>
    <row r="73" spans="1:32" ht="30" customHeight="1">
      <c r="A73" s="342"/>
      <c r="B73" s="195"/>
      <c r="C73" s="195"/>
      <c r="D73" s="195"/>
      <c r="E73" s="195"/>
      <c r="F73" s="195"/>
      <c r="G73" s="195"/>
      <c r="H73" s="195"/>
      <c r="I73" s="195"/>
      <c r="J73" s="195"/>
      <c r="K73" s="195"/>
      <c r="L73" s="195"/>
      <c r="M73" s="195"/>
      <c r="N73" s="195"/>
      <c r="O73" s="195"/>
      <c r="P73" s="195"/>
      <c r="Q73" s="195"/>
      <c r="R73" s="195"/>
      <c r="S73" s="195"/>
      <c r="T73" s="195"/>
      <c r="U73" s="195"/>
      <c r="V73" s="195"/>
      <c r="W73" s="195"/>
      <c r="X73" s="195"/>
      <c r="Y73" s="195"/>
      <c r="Z73" s="195"/>
      <c r="AA73" s="195"/>
      <c r="AB73" s="195"/>
      <c r="AC73" s="195"/>
      <c r="AD73" s="195"/>
      <c r="AE73" s="195"/>
      <c r="AF73" s="195"/>
    </row>
    <row r="74" spans="1:32" ht="30" customHeight="1">
      <c r="A74" s="342"/>
      <c r="B74" s="195"/>
      <c r="C74" s="195"/>
      <c r="D74" s="195"/>
      <c r="E74" s="195"/>
      <c r="F74" s="195"/>
      <c r="G74" s="195"/>
      <c r="H74" s="195"/>
      <c r="I74" s="195"/>
      <c r="J74" s="195"/>
      <c r="K74" s="195"/>
      <c r="L74" s="195"/>
      <c r="M74" s="195"/>
      <c r="N74" s="195"/>
      <c r="O74" s="195"/>
      <c r="P74" s="195"/>
      <c r="Q74" s="195"/>
      <c r="R74" s="195"/>
      <c r="S74" s="195"/>
      <c r="T74" s="195"/>
      <c r="U74" s="195"/>
      <c r="V74" s="195"/>
      <c r="W74" s="195"/>
      <c r="X74" s="195"/>
      <c r="Y74" s="195"/>
      <c r="Z74" s="195"/>
      <c r="AA74" s="195"/>
      <c r="AB74" s="195"/>
      <c r="AC74" s="195"/>
      <c r="AD74" s="195"/>
      <c r="AE74" s="195"/>
      <c r="AF74" s="195"/>
    </row>
    <row r="75" spans="1:32" ht="30" customHeight="1">
      <c r="A75" s="342"/>
      <c r="B75" s="195"/>
      <c r="C75" s="195"/>
      <c r="D75" s="195"/>
      <c r="E75" s="195"/>
      <c r="F75" s="195"/>
      <c r="G75" s="195"/>
      <c r="H75" s="195"/>
      <c r="I75" s="195"/>
      <c r="J75" s="195"/>
      <c r="K75" s="195"/>
      <c r="L75" s="195"/>
      <c r="M75" s="195"/>
      <c r="N75" s="195"/>
      <c r="O75" s="195"/>
      <c r="P75" s="195"/>
      <c r="Q75" s="195"/>
      <c r="R75" s="195"/>
      <c r="S75" s="195"/>
      <c r="T75" s="195"/>
      <c r="U75" s="195"/>
      <c r="V75" s="195"/>
      <c r="W75" s="195"/>
      <c r="X75" s="195"/>
      <c r="Y75" s="195"/>
      <c r="Z75" s="195"/>
      <c r="AA75" s="195"/>
      <c r="AB75" s="195"/>
      <c r="AC75" s="195"/>
      <c r="AD75" s="195"/>
      <c r="AE75" s="195"/>
      <c r="AF75" s="195"/>
    </row>
    <row r="76" spans="1:32" ht="30" customHeight="1">
      <c r="A76" s="342"/>
      <c r="B76" s="195"/>
      <c r="C76" s="195"/>
      <c r="D76" s="195"/>
      <c r="E76" s="195"/>
      <c r="F76" s="195"/>
      <c r="G76" s="195"/>
      <c r="H76" s="195"/>
      <c r="I76" s="195"/>
      <c r="J76" s="195"/>
      <c r="K76" s="195"/>
      <c r="L76" s="195"/>
      <c r="M76" s="195"/>
      <c r="N76" s="195"/>
      <c r="O76" s="195"/>
      <c r="P76" s="195"/>
      <c r="Q76" s="195"/>
      <c r="R76" s="195"/>
      <c r="S76" s="195"/>
      <c r="T76" s="195"/>
      <c r="U76" s="195"/>
      <c r="V76" s="195"/>
      <c r="W76" s="195"/>
      <c r="X76" s="195"/>
      <c r="Y76" s="195"/>
      <c r="Z76" s="195"/>
      <c r="AA76" s="195"/>
      <c r="AB76" s="195"/>
      <c r="AC76" s="195"/>
      <c r="AD76" s="195"/>
      <c r="AE76" s="195"/>
      <c r="AF76" s="195"/>
    </row>
    <row r="77" spans="1:32" ht="30" customHeight="1">
      <c r="A77" s="342"/>
      <c r="B77" s="195"/>
      <c r="C77" s="195"/>
      <c r="D77" s="195"/>
      <c r="E77" s="195"/>
      <c r="F77" s="195"/>
      <c r="G77" s="195"/>
      <c r="H77" s="195"/>
      <c r="I77" s="195"/>
      <c r="J77" s="195"/>
      <c r="K77" s="195"/>
      <c r="L77" s="195"/>
      <c r="M77" s="195"/>
      <c r="N77" s="195"/>
      <c r="O77" s="195"/>
      <c r="P77" s="195"/>
      <c r="Q77" s="195"/>
      <c r="R77" s="195"/>
      <c r="S77" s="195"/>
      <c r="T77" s="195"/>
      <c r="U77" s="195"/>
      <c r="V77" s="195"/>
      <c r="W77" s="195"/>
      <c r="X77" s="195"/>
      <c r="Y77" s="195"/>
      <c r="Z77" s="195"/>
      <c r="AA77" s="195"/>
      <c r="AB77" s="195"/>
      <c r="AC77" s="195"/>
      <c r="AD77" s="195"/>
      <c r="AE77" s="195"/>
      <c r="AF77" s="195"/>
    </row>
    <row r="78" spans="1:32" ht="30" customHeight="1">
      <c r="A78" s="342"/>
      <c r="B78" s="195"/>
      <c r="C78" s="195"/>
      <c r="D78" s="195"/>
      <c r="E78" s="195"/>
      <c r="F78" s="195"/>
      <c r="G78" s="195"/>
      <c r="H78" s="195"/>
      <c r="I78" s="195"/>
      <c r="J78" s="195"/>
      <c r="K78" s="195"/>
      <c r="L78" s="195"/>
      <c r="M78" s="195"/>
      <c r="N78" s="195"/>
      <c r="O78" s="195"/>
      <c r="P78" s="195"/>
      <c r="Q78" s="195"/>
      <c r="R78" s="195"/>
      <c r="S78" s="195"/>
      <c r="T78" s="195"/>
      <c r="U78" s="195"/>
      <c r="V78" s="195"/>
      <c r="W78" s="195"/>
      <c r="X78" s="195"/>
      <c r="Y78" s="195"/>
      <c r="Z78" s="195"/>
      <c r="AA78" s="195"/>
      <c r="AB78" s="195"/>
      <c r="AC78" s="195"/>
      <c r="AD78" s="195"/>
      <c r="AE78" s="195"/>
      <c r="AF78" s="195"/>
    </row>
    <row r="79" spans="1:32" ht="30" customHeight="1">
      <c r="A79" s="342"/>
      <c r="B79" s="195"/>
      <c r="C79" s="195"/>
      <c r="D79" s="195"/>
      <c r="E79" s="195"/>
      <c r="F79" s="195"/>
      <c r="G79" s="195"/>
      <c r="H79" s="195"/>
      <c r="I79" s="195"/>
      <c r="J79" s="195"/>
      <c r="K79" s="195"/>
      <c r="L79" s="195"/>
      <c r="M79" s="195"/>
      <c r="N79" s="195"/>
      <c r="O79" s="195"/>
      <c r="P79" s="195"/>
      <c r="Q79" s="195"/>
      <c r="R79" s="195"/>
      <c r="S79" s="195"/>
      <c r="T79" s="195"/>
      <c r="U79" s="195"/>
      <c r="V79" s="195"/>
      <c r="W79" s="195"/>
      <c r="X79" s="195"/>
      <c r="Y79" s="195"/>
      <c r="Z79" s="195"/>
      <c r="AA79" s="195"/>
      <c r="AB79" s="195"/>
      <c r="AC79" s="195"/>
      <c r="AD79" s="195"/>
      <c r="AE79" s="195"/>
      <c r="AF79" s="195"/>
    </row>
    <row r="80" spans="1:32" ht="30" customHeight="1">
      <c r="A80" s="342"/>
      <c r="B80" s="195"/>
      <c r="C80" s="195"/>
      <c r="D80" s="195"/>
      <c r="E80" s="195"/>
      <c r="F80" s="195"/>
      <c r="G80" s="195"/>
      <c r="H80" s="195"/>
      <c r="I80" s="195"/>
      <c r="J80" s="195"/>
      <c r="K80" s="195"/>
      <c r="L80" s="195"/>
      <c r="M80" s="195"/>
      <c r="N80" s="195"/>
      <c r="O80" s="195"/>
      <c r="P80" s="195"/>
      <c r="Q80" s="195"/>
      <c r="R80" s="195"/>
      <c r="S80" s="195"/>
      <c r="T80" s="195"/>
      <c r="U80" s="195"/>
      <c r="V80" s="195"/>
      <c r="W80" s="195"/>
      <c r="X80" s="195"/>
      <c r="Y80" s="195"/>
      <c r="Z80" s="195"/>
      <c r="AA80" s="195"/>
      <c r="AB80" s="195"/>
      <c r="AC80" s="195"/>
      <c r="AD80" s="195"/>
      <c r="AE80" s="195"/>
      <c r="AF80" s="195"/>
    </row>
    <row r="81" spans="1:32" ht="30" customHeight="1">
      <c r="A81" s="342"/>
      <c r="B81" s="195"/>
      <c r="C81" s="195"/>
      <c r="D81" s="195"/>
      <c r="E81" s="195"/>
      <c r="F81" s="195"/>
      <c r="G81" s="195"/>
      <c r="H81" s="195"/>
      <c r="I81" s="195"/>
      <c r="J81" s="195"/>
      <c r="K81" s="195"/>
      <c r="L81" s="195"/>
      <c r="M81" s="195"/>
      <c r="N81" s="195"/>
      <c r="O81" s="195"/>
      <c r="P81" s="195"/>
      <c r="Q81" s="195"/>
      <c r="R81" s="195"/>
      <c r="S81" s="195"/>
      <c r="T81" s="195"/>
      <c r="U81" s="195"/>
      <c r="V81" s="195"/>
      <c r="W81" s="195"/>
      <c r="X81" s="195"/>
      <c r="Y81" s="195"/>
      <c r="Z81" s="195"/>
      <c r="AA81" s="195"/>
      <c r="AB81" s="195"/>
      <c r="AC81" s="195"/>
      <c r="AD81" s="195"/>
      <c r="AE81" s="195"/>
      <c r="AF81" s="195"/>
    </row>
    <row r="82" spans="1:32" ht="30" customHeight="1">
      <c r="A82" s="342"/>
      <c r="B82" s="195"/>
      <c r="C82" s="195"/>
      <c r="D82" s="195"/>
      <c r="E82" s="195"/>
      <c r="F82" s="195"/>
      <c r="G82" s="195"/>
      <c r="H82" s="195"/>
      <c r="I82" s="195"/>
      <c r="J82" s="195"/>
      <c r="K82" s="195"/>
      <c r="L82" s="195"/>
      <c r="M82" s="195"/>
      <c r="N82" s="195"/>
      <c r="O82" s="195"/>
      <c r="P82" s="195"/>
      <c r="Q82" s="195"/>
      <c r="R82" s="195"/>
      <c r="S82" s="195"/>
      <c r="T82" s="195"/>
      <c r="U82" s="195"/>
      <c r="V82" s="195"/>
      <c r="W82" s="195"/>
      <c r="X82" s="195"/>
      <c r="Y82" s="195"/>
      <c r="Z82" s="195"/>
      <c r="AA82" s="195"/>
      <c r="AB82" s="195"/>
      <c r="AC82" s="195"/>
      <c r="AD82" s="195"/>
      <c r="AE82" s="195"/>
      <c r="AF82" s="195"/>
    </row>
    <row r="83" spans="1:32" ht="15">
      <c r="A83" s="342"/>
      <c r="B83" s="195"/>
      <c r="C83" s="195"/>
      <c r="D83" s="195"/>
      <c r="E83" s="195"/>
      <c r="F83" s="195"/>
      <c r="G83" s="195"/>
      <c r="H83" s="195"/>
      <c r="I83" s="195"/>
      <c r="J83" s="195"/>
      <c r="K83" s="195"/>
      <c r="L83" s="195"/>
      <c r="M83" s="195"/>
      <c r="N83" s="195"/>
      <c r="O83" s="195"/>
      <c r="P83" s="195"/>
      <c r="Q83" s="195"/>
      <c r="R83" s="195"/>
      <c r="S83" s="195"/>
      <c r="T83" s="195"/>
      <c r="U83" s="195"/>
      <c r="V83" s="195"/>
      <c r="W83" s="195"/>
      <c r="X83" s="195"/>
      <c r="Y83" s="195"/>
      <c r="Z83" s="195"/>
      <c r="AA83" s="195"/>
      <c r="AB83" s="195"/>
      <c r="AC83" s="195"/>
      <c r="AD83" s="195"/>
      <c r="AE83" s="195"/>
      <c r="AF83" s="195"/>
    </row>
    <row r="84" spans="1:32" ht="15">
      <c r="A84" s="342"/>
      <c r="B84" s="195"/>
      <c r="C84" s="195"/>
      <c r="D84" s="195"/>
      <c r="E84" s="195"/>
      <c r="F84" s="195"/>
      <c r="G84" s="195"/>
      <c r="H84" s="195"/>
      <c r="I84" s="195"/>
      <c r="J84" s="195"/>
      <c r="K84" s="195"/>
      <c r="L84" s="195"/>
      <c r="M84" s="195"/>
      <c r="N84" s="195"/>
      <c r="O84" s="195"/>
      <c r="P84" s="195"/>
      <c r="Q84" s="195"/>
      <c r="R84" s="195"/>
      <c r="S84" s="195"/>
      <c r="T84" s="195"/>
      <c r="U84" s="195"/>
      <c r="V84" s="195"/>
      <c r="W84" s="195"/>
      <c r="X84" s="195"/>
      <c r="Y84" s="195"/>
      <c r="Z84" s="195"/>
      <c r="AA84" s="195"/>
      <c r="AB84" s="195"/>
      <c r="AC84" s="195"/>
      <c r="AD84" s="195"/>
      <c r="AE84" s="195"/>
      <c r="AF84" s="195"/>
    </row>
    <row r="85" spans="1:32" ht="15">
      <c r="A85" s="342"/>
      <c r="B85" s="195"/>
      <c r="C85" s="195"/>
      <c r="D85" s="195"/>
      <c r="E85" s="195"/>
      <c r="F85" s="195"/>
      <c r="G85" s="195"/>
      <c r="H85" s="195"/>
      <c r="I85" s="195"/>
      <c r="J85" s="195"/>
      <c r="K85" s="195"/>
      <c r="L85" s="195"/>
      <c r="M85" s="195"/>
      <c r="N85" s="195"/>
      <c r="O85" s="195"/>
      <c r="P85" s="195"/>
      <c r="Q85" s="195"/>
      <c r="R85" s="195"/>
      <c r="S85" s="195"/>
      <c r="T85" s="195"/>
      <c r="U85" s="195"/>
      <c r="V85" s="195"/>
      <c r="W85" s="195"/>
      <c r="X85" s="195"/>
      <c r="Y85" s="195"/>
      <c r="Z85" s="195"/>
      <c r="AA85" s="195"/>
      <c r="AB85" s="195"/>
      <c r="AC85" s="195"/>
      <c r="AD85" s="195"/>
      <c r="AE85" s="195"/>
      <c r="AF85" s="195"/>
    </row>
    <row r="86" spans="1:32" ht="15">
      <c r="A86" s="342"/>
      <c r="B86" s="195"/>
      <c r="C86" s="195"/>
      <c r="D86" s="195"/>
      <c r="E86" s="195"/>
      <c r="F86" s="195"/>
      <c r="G86" s="195"/>
      <c r="H86" s="195"/>
      <c r="I86" s="195"/>
      <c r="J86" s="195"/>
      <c r="K86" s="195"/>
      <c r="L86" s="195"/>
      <c r="M86" s="195"/>
      <c r="N86" s="195"/>
      <c r="O86" s="195"/>
      <c r="P86" s="195"/>
      <c r="Q86" s="195"/>
      <c r="R86" s="195"/>
      <c r="S86" s="195"/>
      <c r="T86" s="195"/>
      <c r="U86" s="195"/>
      <c r="V86" s="195"/>
      <c r="W86" s="195"/>
      <c r="X86" s="195"/>
      <c r="Y86" s="195"/>
      <c r="Z86" s="195"/>
      <c r="AA86" s="195"/>
      <c r="AB86" s="195"/>
      <c r="AC86" s="195"/>
      <c r="AD86" s="195"/>
      <c r="AE86" s="195"/>
      <c r="AF86" s="195"/>
    </row>
    <row r="87" spans="1:32" ht="15">
      <c r="A87" s="342"/>
      <c r="B87" s="195"/>
      <c r="C87" s="195"/>
      <c r="D87" s="195"/>
      <c r="E87" s="195"/>
      <c r="F87" s="195"/>
      <c r="G87" s="195"/>
      <c r="H87" s="195"/>
      <c r="I87" s="195"/>
      <c r="J87" s="195"/>
      <c r="K87" s="195"/>
      <c r="L87" s="195"/>
      <c r="M87" s="195"/>
      <c r="N87" s="195"/>
      <c r="O87" s="195"/>
      <c r="P87" s="195"/>
      <c r="Q87" s="195"/>
      <c r="R87" s="195"/>
      <c r="S87" s="195"/>
      <c r="T87" s="195"/>
      <c r="U87" s="195"/>
      <c r="V87" s="195"/>
      <c r="W87" s="195"/>
      <c r="X87" s="195"/>
      <c r="Y87" s="195"/>
      <c r="Z87" s="195"/>
      <c r="AA87" s="195"/>
      <c r="AB87" s="195"/>
      <c r="AC87" s="195"/>
      <c r="AD87" s="195"/>
      <c r="AE87" s="195"/>
      <c r="AF87" s="195"/>
    </row>
    <row r="88" spans="1:32" ht="15">
      <c r="A88" s="342"/>
      <c r="B88" s="195"/>
      <c r="C88" s="195"/>
      <c r="D88" s="195"/>
      <c r="E88" s="195"/>
      <c r="F88" s="195"/>
      <c r="G88" s="195"/>
      <c r="H88" s="195"/>
      <c r="I88" s="195"/>
      <c r="J88" s="195"/>
      <c r="K88" s="195"/>
      <c r="L88" s="195"/>
      <c r="M88" s="195"/>
      <c r="N88" s="195"/>
      <c r="O88" s="195"/>
      <c r="P88" s="195"/>
      <c r="Q88" s="195"/>
      <c r="R88" s="195"/>
      <c r="S88" s="195"/>
      <c r="T88" s="195"/>
      <c r="U88" s="195"/>
      <c r="V88" s="195"/>
      <c r="W88" s="195"/>
      <c r="X88" s="195"/>
      <c r="Y88" s="195"/>
      <c r="Z88" s="195"/>
      <c r="AA88" s="195"/>
      <c r="AB88" s="195"/>
      <c r="AC88" s="195"/>
      <c r="AD88" s="195"/>
      <c r="AE88" s="195"/>
      <c r="AF88" s="195"/>
    </row>
    <row r="89" spans="1:32" ht="15">
      <c r="A89" s="342"/>
      <c r="B89" s="195"/>
      <c r="C89" s="195"/>
      <c r="D89" s="195"/>
      <c r="E89" s="195"/>
      <c r="F89" s="195"/>
      <c r="G89" s="195"/>
      <c r="H89" s="195"/>
      <c r="I89" s="195"/>
      <c r="J89" s="195"/>
      <c r="K89" s="195"/>
      <c r="L89" s="195"/>
      <c r="M89" s="195"/>
      <c r="N89" s="195"/>
      <c r="O89" s="195"/>
      <c r="P89" s="195"/>
      <c r="Q89" s="195"/>
      <c r="R89" s="195"/>
      <c r="S89" s="195"/>
      <c r="T89" s="195"/>
      <c r="U89" s="195"/>
      <c r="V89" s="195"/>
      <c r="W89" s="195"/>
      <c r="X89" s="195"/>
      <c r="Y89" s="195"/>
      <c r="Z89" s="195"/>
      <c r="AA89" s="195"/>
      <c r="AB89" s="195"/>
      <c r="AC89" s="195"/>
      <c r="AD89" s="195"/>
      <c r="AE89" s="195"/>
      <c r="AF89" s="195"/>
    </row>
    <row r="90" spans="1:32" ht="15">
      <c r="A90" s="342"/>
      <c r="B90" s="195"/>
      <c r="C90" s="195"/>
      <c r="D90" s="195"/>
      <c r="E90" s="195"/>
      <c r="F90" s="195"/>
      <c r="G90" s="195"/>
      <c r="H90" s="195"/>
      <c r="I90" s="195"/>
      <c r="J90" s="195"/>
      <c r="K90" s="195"/>
      <c r="L90" s="195"/>
      <c r="M90" s="195"/>
      <c r="N90" s="195"/>
      <c r="O90" s="195"/>
      <c r="P90" s="195"/>
      <c r="Q90" s="195"/>
      <c r="R90" s="195"/>
      <c r="S90" s="195"/>
      <c r="T90" s="195"/>
      <c r="U90" s="195"/>
      <c r="V90" s="195"/>
      <c r="W90" s="195"/>
      <c r="X90" s="195"/>
      <c r="Y90" s="195"/>
      <c r="Z90" s="195"/>
      <c r="AA90" s="195"/>
      <c r="AB90" s="195"/>
      <c r="AC90" s="195"/>
      <c r="AD90" s="195"/>
      <c r="AE90" s="195"/>
      <c r="AF90" s="195"/>
    </row>
    <row r="91" spans="1:32" ht="15">
      <c r="A91" s="342"/>
      <c r="B91" s="195"/>
      <c r="C91" s="195"/>
      <c r="D91" s="195"/>
      <c r="E91" s="195"/>
      <c r="F91" s="195"/>
      <c r="G91" s="195"/>
      <c r="H91" s="195"/>
      <c r="I91" s="195"/>
      <c r="J91" s="195"/>
      <c r="K91" s="195"/>
      <c r="L91" s="195"/>
      <c r="M91" s="195"/>
      <c r="N91" s="195"/>
      <c r="O91" s="195"/>
      <c r="P91" s="195"/>
      <c r="Q91" s="195"/>
      <c r="R91" s="195"/>
      <c r="S91" s="195"/>
      <c r="T91" s="195"/>
      <c r="U91" s="195"/>
      <c r="V91" s="195"/>
      <c r="W91" s="195"/>
      <c r="X91" s="195"/>
      <c r="Y91" s="195"/>
      <c r="Z91" s="195"/>
      <c r="AA91" s="195"/>
      <c r="AB91" s="195"/>
      <c r="AC91" s="195"/>
      <c r="AD91" s="195"/>
      <c r="AE91" s="195"/>
      <c r="AF91" s="195"/>
    </row>
    <row r="92" spans="1:32" ht="15">
      <c r="A92" s="342"/>
      <c r="B92" s="195"/>
      <c r="C92" s="195"/>
      <c r="D92" s="195"/>
      <c r="E92" s="195"/>
      <c r="F92" s="195"/>
      <c r="G92" s="195"/>
      <c r="H92" s="195"/>
      <c r="I92" s="195"/>
      <c r="J92" s="195"/>
      <c r="K92" s="195"/>
      <c r="L92" s="195"/>
      <c r="M92" s="195"/>
      <c r="N92" s="195"/>
      <c r="O92" s="195"/>
      <c r="P92" s="195"/>
      <c r="Q92" s="195"/>
      <c r="R92" s="195"/>
      <c r="S92" s="195"/>
      <c r="T92" s="195"/>
      <c r="U92" s="195"/>
      <c r="V92" s="195"/>
      <c r="W92" s="195"/>
      <c r="X92" s="195"/>
      <c r="Y92" s="195"/>
      <c r="Z92" s="195"/>
      <c r="AA92" s="195"/>
      <c r="AB92" s="195"/>
      <c r="AC92" s="195"/>
      <c r="AD92" s="195"/>
      <c r="AE92" s="195"/>
      <c r="AF92" s="195"/>
    </row>
    <row r="93" spans="1:32" ht="15">
      <c r="A93" s="342"/>
      <c r="B93" s="195"/>
      <c r="C93" s="195"/>
      <c r="D93" s="195"/>
      <c r="E93" s="195"/>
      <c r="F93" s="195"/>
      <c r="G93" s="195"/>
      <c r="H93" s="195"/>
      <c r="I93" s="195"/>
      <c r="J93" s="195"/>
      <c r="K93" s="195"/>
      <c r="L93" s="195"/>
      <c r="M93" s="195"/>
      <c r="N93" s="195"/>
      <c r="O93" s="195"/>
      <c r="P93" s="195"/>
      <c r="Q93" s="195"/>
      <c r="R93" s="195"/>
      <c r="S93" s="195"/>
      <c r="T93" s="195"/>
      <c r="U93" s="195"/>
      <c r="V93" s="195"/>
      <c r="W93" s="195"/>
      <c r="X93" s="195"/>
      <c r="Y93" s="195"/>
      <c r="Z93" s="195"/>
      <c r="AA93" s="195"/>
      <c r="AB93" s="195"/>
      <c r="AC93" s="195"/>
      <c r="AD93" s="195"/>
      <c r="AE93" s="195"/>
      <c r="AF93" s="195"/>
    </row>
    <row r="94" spans="1:32" ht="15">
      <c r="A94" s="342"/>
      <c r="B94" s="195"/>
      <c r="C94" s="195"/>
      <c r="D94" s="195"/>
      <c r="E94" s="195"/>
      <c r="F94" s="195"/>
      <c r="G94" s="195"/>
      <c r="H94" s="195"/>
      <c r="I94" s="195"/>
      <c r="J94" s="195"/>
      <c r="K94" s="195"/>
      <c r="L94" s="195"/>
      <c r="M94" s="195"/>
      <c r="N94" s="195"/>
      <c r="O94" s="195"/>
      <c r="P94" s="195"/>
      <c r="Q94" s="195"/>
      <c r="R94" s="195"/>
      <c r="S94" s="195"/>
      <c r="T94" s="195"/>
      <c r="U94" s="195"/>
      <c r="V94" s="195"/>
      <c r="W94" s="195"/>
      <c r="X94" s="195"/>
      <c r="Y94" s="195"/>
      <c r="Z94" s="195"/>
      <c r="AA94" s="195"/>
      <c r="AB94" s="195"/>
      <c r="AC94" s="195"/>
      <c r="AD94" s="195"/>
      <c r="AE94" s="195"/>
      <c r="AF94" s="195"/>
    </row>
    <row r="95" spans="1:32" ht="15">
      <c r="A95" s="342"/>
      <c r="B95" s="195"/>
      <c r="C95" s="195"/>
      <c r="D95" s="195"/>
      <c r="E95" s="195"/>
      <c r="F95" s="195"/>
      <c r="G95" s="195"/>
      <c r="H95" s="195"/>
      <c r="I95" s="195"/>
      <c r="J95" s="195"/>
      <c r="K95" s="195"/>
      <c r="L95" s="195"/>
      <c r="M95" s="195"/>
      <c r="N95" s="195"/>
      <c r="O95" s="195"/>
      <c r="P95" s="195"/>
      <c r="Q95" s="195"/>
      <c r="R95" s="195"/>
      <c r="S95" s="195"/>
      <c r="T95" s="195"/>
      <c r="U95" s="195"/>
      <c r="V95" s="195"/>
      <c r="W95" s="195"/>
      <c r="X95" s="195"/>
      <c r="Y95" s="195"/>
      <c r="Z95" s="195"/>
      <c r="AA95" s="195"/>
      <c r="AB95" s="195"/>
      <c r="AC95" s="195"/>
      <c r="AD95" s="195"/>
      <c r="AE95" s="195"/>
      <c r="AF95" s="195"/>
    </row>
    <row r="96" spans="1:32" ht="15">
      <c r="A96" s="342"/>
      <c r="B96" s="195"/>
      <c r="C96" s="195"/>
      <c r="D96" s="195"/>
      <c r="E96" s="195"/>
      <c r="F96" s="195"/>
      <c r="G96" s="195"/>
      <c r="H96" s="195"/>
      <c r="I96" s="195"/>
      <c r="J96" s="195"/>
      <c r="K96" s="195"/>
      <c r="L96" s="195"/>
      <c r="M96" s="195"/>
      <c r="N96" s="195"/>
      <c r="O96" s="195"/>
      <c r="P96" s="195"/>
      <c r="Q96" s="195"/>
      <c r="R96" s="195"/>
      <c r="S96" s="195"/>
      <c r="T96" s="195"/>
      <c r="U96" s="195"/>
      <c r="V96" s="195"/>
      <c r="W96" s="195"/>
      <c r="X96" s="195"/>
      <c r="Y96" s="195"/>
      <c r="Z96" s="195"/>
      <c r="AA96" s="195"/>
      <c r="AB96" s="195"/>
      <c r="AC96" s="195"/>
      <c r="AD96" s="195"/>
      <c r="AE96" s="195"/>
      <c r="AF96" s="195"/>
    </row>
    <row r="97" spans="1:32" ht="15">
      <c r="A97" s="342"/>
      <c r="B97" s="195"/>
      <c r="C97" s="195"/>
      <c r="D97" s="195"/>
      <c r="E97" s="195"/>
      <c r="F97" s="195"/>
      <c r="G97" s="195"/>
      <c r="H97" s="195"/>
      <c r="I97" s="195"/>
      <c r="J97" s="195"/>
      <c r="K97" s="195"/>
      <c r="L97" s="195"/>
      <c r="M97" s="195"/>
      <c r="N97" s="195"/>
      <c r="O97" s="195"/>
      <c r="P97" s="195"/>
      <c r="Q97" s="195"/>
      <c r="R97" s="195"/>
      <c r="S97" s="195"/>
      <c r="T97" s="195"/>
      <c r="U97" s="195"/>
      <c r="V97" s="195"/>
      <c r="W97" s="195"/>
      <c r="X97" s="195"/>
      <c r="Y97" s="195"/>
      <c r="Z97" s="195"/>
      <c r="AA97" s="195"/>
      <c r="AB97" s="195"/>
      <c r="AC97" s="195"/>
      <c r="AD97" s="195"/>
      <c r="AE97" s="195"/>
      <c r="AF97" s="195"/>
    </row>
    <row r="98" spans="1:32" ht="15">
      <c r="A98" s="342"/>
      <c r="B98" s="195"/>
      <c r="C98" s="195"/>
      <c r="D98" s="195"/>
      <c r="E98" s="195"/>
      <c r="F98" s="195"/>
      <c r="G98" s="195"/>
      <c r="H98" s="195"/>
      <c r="I98" s="195"/>
      <c r="J98" s="195"/>
      <c r="K98" s="195"/>
      <c r="L98" s="195"/>
      <c r="M98" s="195"/>
      <c r="N98" s="195"/>
      <c r="O98" s="195"/>
      <c r="P98" s="195"/>
      <c r="Q98" s="195"/>
      <c r="R98" s="195"/>
      <c r="S98" s="195"/>
      <c r="T98" s="195"/>
      <c r="U98" s="195"/>
      <c r="V98" s="195"/>
      <c r="W98" s="195"/>
      <c r="X98" s="195"/>
      <c r="Y98" s="195"/>
      <c r="Z98" s="195"/>
      <c r="AA98" s="195"/>
      <c r="AB98" s="195"/>
      <c r="AC98" s="195"/>
      <c r="AD98" s="195"/>
      <c r="AE98" s="195"/>
      <c r="AF98" s="195"/>
    </row>
    <row r="99" spans="1:32" ht="15">
      <c r="A99" s="342"/>
      <c r="B99" s="195"/>
      <c r="C99" s="195"/>
      <c r="D99" s="195"/>
      <c r="E99" s="195"/>
      <c r="F99" s="195"/>
      <c r="G99" s="195"/>
      <c r="H99" s="195"/>
      <c r="I99" s="195"/>
      <c r="J99" s="195"/>
      <c r="K99" s="195"/>
      <c r="L99" s="195"/>
      <c r="M99" s="195"/>
      <c r="N99" s="195"/>
      <c r="O99" s="195"/>
      <c r="P99" s="195"/>
      <c r="Q99" s="195"/>
      <c r="R99" s="195"/>
      <c r="S99" s="195"/>
      <c r="T99" s="195"/>
      <c r="U99" s="195"/>
      <c r="V99" s="195"/>
      <c r="W99" s="195"/>
      <c r="X99" s="195"/>
      <c r="Y99" s="195"/>
      <c r="Z99" s="195"/>
      <c r="AA99" s="195"/>
      <c r="AB99" s="195"/>
      <c r="AC99" s="195"/>
      <c r="AD99" s="195"/>
      <c r="AE99" s="195"/>
      <c r="AF99" s="195"/>
    </row>
    <row r="100" spans="1:32" ht="15">
      <c r="A100" s="342"/>
      <c r="B100" s="195"/>
      <c r="C100" s="195"/>
      <c r="D100" s="195"/>
      <c r="E100" s="195"/>
      <c r="F100" s="195"/>
      <c r="G100" s="195"/>
      <c r="H100" s="195"/>
      <c r="I100" s="195"/>
      <c r="J100" s="195"/>
      <c r="K100" s="195"/>
      <c r="L100" s="195"/>
      <c r="M100" s="195"/>
      <c r="N100" s="195"/>
      <c r="O100" s="195"/>
      <c r="P100" s="195"/>
      <c r="Q100" s="195"/>
      <c r="R100" s="195"/>
      <c r="S100" s="195"/>
      <c r="T100" s="195"/>
      <c r="U100" s="195"/>
      <c r="V100" s="195"/>
      <c r="W100" s="195"/>
      <c r="X100" s="195"/>
      <c r="Y100" s="195"/>
      <c r="Z100" s="195"/>
      <c r="AA100" s="195"/>
      <c r="AB100" s="195"/>
      <c r="AC100" s="195"/>
      <c r="AD100" s="195"/>
      <c r="AE100" s="195"/>
      <c r="AF100" s="195"/>
    </row>
    <row r="101" spans="1:32" ht="15">
      <c r="A101" s="342"/>
      <c r="B101" s="195"/>
      <c r="C101" s="195"/>
      <c r="D101" s="195"/>
      <c r="E101" s="195"/>
      <c r="F101" s="195"/>
      <c r="G101" s="195"/>
      <c r="H101" s="195"/>
      <c r="I101" s="195"/>
      <c r="J101" s="195"/>
      <c r="K101" s="195"/>
      <c r="L101" s="195"/>
      <c r="M101" s="195"/>
      <c r="N101" s="195"/>
      <c r="O101" s="195"/>
      <c r="P101" s="195"/>
      <c r="Q101" s="195"/>
      <c r="R101" s="195"/>
      <c r="S101" s="195"/>
      <c r="T101" s="195"/>
      <c r="U101" s="195"/>
      <c r="V101" s="195"/>
      <c r="W101" s="195"/>
      <c r="X101" s="195"/>
      <c r="Y101" s="195"/>
      <c r="Z101" s="195"/>
      <c r="AA101" s="195"/>
      <c r="AB101" s="195"/>
      <c r="AC101" s="195"/>
      <c r="AD101" s="195"/>
      <c r="AE101" s="195"/>
      <c r="AF101" s="195"/>
    </row>
    <row r="102" spans="1:32" ht="15">
      <c r="A102" s="342"/>
      <c r="B102" s="195"/>
      <c r="C102" s="195"/>
      <c r="D102" s="195"/>
      <c r="E102" s="195"/>
      <c r="F102" s="195"/>
      <c r="G102" s="195"/>
      <c r="H102" s="195"/>
      <c r="I102" s="195"/>
      <c r="J102" s="195"/>
      <c r="K102" s="195"/>
      <c r="L102" s="195"/>
      <c r="M102" s="195"/>
      <c r="N102" s="195"/>
      <c r="O102" s="195"/>
      <c r="P102" s="195"/>
      <c r="Q102" s="195"/>
      <c r="R102" s="195"/>
      <c r="S102" s="195"/>
      <c r="T102" s="195"/>
      <c r="U102" s="195"/>
      <c r="V102" s="195"/>
      <c r="W102" s="195"/>
      <c r="X102" s="195"/>
      <c r="Y102" s="195"/>
      <c r="Z102" s="195"/>
      <c r="AA102" s="195"/>
      <c r="AB102" s="195"/>
      <c r="AC102" s="195"/>
      <c r="AD102" s="195"/>
      <c r="AE102" s="195"/>
      <c r="AF102" s="195"/>
    </row>
    <row r="103" spans="1:32" ht="15" customHeight="1">
      <c r="A103" s="342"/>
      <c r="B103" s="195"/>
      <c r="C103" s="195"/>
      <c r="D103" s="195"/>
      <c r="E103" s="195"/>
      <c r="F103" s="195"/>
      <c r="G103" s="195"/>
      <c r="H103" s="195"/>
      <c r="I103" s="195"/>
      <c r="J103" s="195"/>
      <c r="K103" s="195"/>
      <c r="L103" s="195"/>
      <c r="M103" s="195"/>
      <c r="N103" s="195"/>
      <c r="O103" s="195"/>
      <c r="P103" s="195"/>
      <c r="Q103" s="195"/>
      <c r="R103" s="195"/>
      <c r="S103" s="195"/>
      <c r="T103" s="195"/>
      <c r="U103" s="195"/>
      <c r="V103" s="195"/>
      <c r="W103" s="195"/>
      <c r="X103" s="195"/>
      <c r="Y103" s="195"/>
      <c r="Z103" s="195"/>
      <c r="AA103" s="195"/>
      <c r="AB103" s="195"/>
      <c r="AC103" s="195"/>
      <c r="AD103" s="195"/>
      <c r="AE103" s="195"/>
      <c r="AF103" s="195"/>
    </row>
  </sheetData>
  <sheetProtection selectLockedCells="1"/>
  <mergeCells count="10">
    <mergeCell ref="GV6:HC6"/>
    <mergeCell ref="C6:L6"/>
    <mergeCell ref="AL4:AV4"/>
    <mergeCell ref="CF4:CK4"/>
    <mergeCell ref="BA6:BH6"/>
    <mergeCell ref="M6:Q6"/>
    <mergeCell ref="Z6:AA6"/>
    <mergeCell ref="AB6:AF6"/>
    <mergeCell ref="AH6:AH7"/>
    <mergeCell ref="R6:Y6"/>
  </mergeCells>
  <dataValidations count="1">
    <dataValidation type="list" allowBlank="1" showInputMessage="1" showErrorMessage="1" sqref="H8:H37">
      <formula1>"Sim,Não"</formula1>
    </dataValidation>
  </dataValidations>
  <pageMargins left="0.511811024" right="0.511811024" top="0.78740157499999996" bottom="0.78740157499999996" header="0.31496062000000002" footer="0.31496062000000002"/>
  <drawing r:id="rId1"/>
  <legacyDrawing r:id="rId2"/>
</worksheet>
</file>

<file path=xl/worksheets/sheet57.xml><?xml version="1.0" encoding="utf-8"?>
<worksheet xmlns="http://schemas.openxmlformats.org/spreadsheetml/2006/main" xmlns:r="http://schemas.openxmlformats.org/officeDocument/2006/relationships">
  <sheetPr codeName="Plan61">
    <pageSetUpPr fitToPage="1"/>
  </sheetPr>
  <dimension ref="A1:R157"/>
  <sheetViews>
    <sheetView showGridLines="0" zoomScale="90" zoomScaleNormal="90" workbookViewId="0">
      <selection activeCell="B1" sqref="B1"/>
    </sheetView>
  </sheetViews>
  <sheetFormatPr defaultRowHeight="15" customHeight="1" zeroHeight="1"/>
  <cols>
    <col min="1" max="1" width="27.7109375" style="42" customWidth="1"/>
    <col min="2" max="2" width="3.85546875" style="194" customWidth="1"/>
    <col min="3" max="8" width="11.7109375" style="194" customWidth="1"/>
    <col min="9" max="11" width="18.85546875" style="194" customWidth="1"/>
    <col min="12" max="12" width="1.85546875" style="194" customWidth="1"/>
    <col min="13" max="13" width="2.85546875" style="194" bestFit="1" customWidth="1"/>
    <col min="14" max="14" width="4.140625" style="194" bestFit="1" customWidth="1"/>
    <col min="15" max="15" width="8.28515625" style="194" customWidth="1"/>
    <col min="16" max="18" width="9.140625" style="195"/>
    <col min="19" max="16384" width="9.140625" style="194"/>
  </cols>
  <sheetData>
    <row r="1" spans="1:18" s="191" customFormat="1" ht="33.950000000000003" customHeight="1">
      <c r="A1" s="498"/>
      <c r="C1" s="192" t="s">
        <v>22</v>
      </c>
      <c r="P1" s="193"/>
      <c r="Q1" s="193"/>
      <c r="R1" s="193"/>
    </row>
    <row r="2" spans="1:18" s="191" customFormat="1" ht="21.6" customHeight="1">
      <c r="A2" s="498"/>
      <c r="P2" s="193"/>
      <c r="Q2" s="193"/>
      <c r="R2" s="193"/>
    </row>
    <row r="3" spans="1:18" s="191" customFormat="1" ht="21.6" customHeight="1">
      <c r="A3" s="498"/>
      <c r="P3" s="193"/>
      <c r="Q3" s="193"/>
      <c r="R3" s="193"/>
    </row>
    <row r="4" spans="1:18" ht="30" customHeight="1"/>
    <row r="5" spans="1:18" ht="30" customHeight="1">
      <c r="C5" s="196" t="s">
        <v>576</v>
      </c>
      <c r="I5" s="671" t="s">
        <v>743</v>
      </c>
      <c r="J5" s="672"/>
      <c r="K5" s="672"/>
      <c r="L5" s="672"/>
      <c r="M5" s="672"/>
      <c r="N5" s="672"/>
      <c r="O5" s="673"/>
      <c r="R5" s="195" t="str">
        <f ca="1">'DB Func'!B3</f>
        <v>Funcionário 1</v>
      </c>
    </row>
    <row r="6" spans="1:18" ht="30" customHeight="1" thickBot="1">
      <c r="C6" s="197"/>
      <c r="D6" s="197"/>
      <c r="E6" s="197"/>
      <c r="F6" s="197"/>
      <c r="G6" s="197"/>
      <c r="H6" s="197"/>
      <c r="I6" s="197"/>
      <c r="J6" s="197"/>
      <c r="K6" s="197"/>
      <c r="L6" s="197"/>
      <c r="M6" s="197"/>
      <c r="N6" s="197"/>
      <c r="O6" s="197"/>
      <c r="R6" s="195" t="str">
        <f ca="1">'DB Func'!B4</f>
        <v>Funcionário 2</v>
      </c>
    </row>
    <row r="7" spans="1:18" ht="30" customHeight="1" thickBot="1">
      <c r="I7" s="195" t="s">
        <v>1034</v>
      </c>
      <c r="R7" s="195" t="str">
        <f ca="1">'DB Func'!B5</f>
        <v>Funcionário 3</v>
      </c>
    </row>
    <row r="8" spans="1:18" ht="20.25" customHeight="1">
      <c r="C8" s="199">
        <f>'P Gerais'!D7</f>
        <v>0</v>
      </c>
      <c r="D8" s="200"/>
      <c r="E8" s="200"/>
      <c r="F8" s="200"/>
      <c r="G8" s="200"/>
      <c r="H8" s="599" t="s">
        <v>557</v>
      </c>
      <c r="I8" s="600"/>
      <c r="J8" s="600"/>
      <c r="K8" s="601"/>
      <c r="L8" s="201"/>
      <c r="M8" s="653" t="s">
        <v>739</v>
      </c>
      <c r="N8" s="202"/>
      <c r="O8" s="203"/>
      <c r="R8" s="195" t="str">
        <f ca="1">'DB Func'!B6</f>
        <v>Funcionário 4</v>
      </c>
    </row>
    <row r="9" spans="1:18">
      <c r="C9" s="204" t="s">
        <v>27</v>
      </c>
      <c r="D9" s="616">
        <f>'P Gerais'!D10</f>
        <v>0</v>
      </c>
      <c r="E9" s="616"/>
      <c r="F9" s="616"/>
      <c r="G9" s="616"/>
      <c r="H9" s="616"/>
      <c r="I9" s="616"/>
      <c r="J9" s="205"/>
      <c r="K9" s="605" t="str">
        <f>"Jun/"&amp;'P Gerais'!D6</f>
        <v>Jun/2015</v>
      </c>
      <c r="L9" s="206"/>
      <c r="M9" s="654"/>
      <c r="N9" s="205"/>
      <c r="O9" s="661"/>
      <c r="R9" s="195" t="str">
        <f ca="1">'DB Func'!B7</f>
        <v>Funcionário 5</v>
      </c>
    </row>
    <row r="10" spans="1:18" ht="15.75" thickBot="1">
      <c r="C10" s="207" t="s">
        <v>26</v>
      </c>
      <c r="D10" s="629">
        <f>'P Gerais'!D9</f>
        <v>0</v>
      </c>
      <c r="E10" s="629"/>
      <c r="F10" s="629"/>
      <c r="G10" s="629"/>
      <c r="H10" s="629"/>
      <c r="I10" s="629"/>
      <c r="J10" s="208"/>
      <c r="K10" s="606"/>
      <c r="L10" s="206"/>
      <c r="M10" s="654"/>
      <c r="N10" s="205"/>
      <c r="O10" s="662"/>
      <c r="R10" s="195" t="str">
        <f ca="1">'DB Func'!B8</f>
        <v>Funcionário 6</v>
      </c>
    </row>
    <row r="11" spans="1:18" ht="8.25" customHeight="1" thickBot="1">
      <c r="C11" s="210"/>
      <c r="D11" s="210"/>
      <c r="E11" s="210"/>
      <c r="F11" s="210"/>
      <c r="G11" s="210"/>
      <c r="H11" s="210"/>
      <c r="I11" s="210"/>
      <c r="J11" s="210"/>
      <c r="K11" s="210"/>
      <c r="L11" s="211"/>
      <c r="M11" s="654"/>
      <c r="N11" s="205"/>
      <c r="O11" s="662"/>
      <c r="R11" s="195" t="str">
        <f ca="1">'DB Func'!B9</f>
        <v>Funcionário 7</v>
      </c>
    </row>
    <row r="12" spans="1:18">
      <c r="C12" s="212" t="s">
        <v>575</v>
      </c>
      <c r="D12" s="213" t="s">
        <v>559</v>
      </c>
      <c r="E12" s="214"/>
      <c r="F12" s="214"/>
      <c r="G12" s="214"/>
      <c r="H12" s="214"/>
      <c r="I12" s="213" t="s">
        <v>560</v>
      </c>
      <c r="J12" s="213" t="s">
        <v>561</v>
      </c>
      <c r="K12" s="215"/>
      <c r="L12" s="206"/>
      <c r="M12" s="654"/>
      <c r="N12" s="205"/>
      <c r="O12" s="662"/>
      <c r="R12" s="195" t="str">
        <f ca="1">'DB Func'!B10</f>
        <v>Funcionário 8</v>
      </c>
    </row>
    <row r="13" spans="1:18" ht="15.75" thickBot="1">
      <c r="C13" s="216">
        <v>1</v>
      </c>
      <c r="D13" s="630" t="str">
        <f>I5</f>
        <v>Rafael Avila</v>
      </c>
      <c r="E13" s="630"/>
      <c r="F13" s="630"/>
      <c r="G13" s="630"/>
      <c r="H13" s="630"/>
      <c r="I13" s="217"/>
      <c r="J13" s="630" t="e">
        <f ca="1">VLOOKUP(D13,dbjun,48,FALSE)</f>
        <v>#N/A</v>
      </c>
      <c r="K13" s="631"/>
      <c r="L13" s="218"/>
      <c r="M13" s="654"/>
      <c r="N13" s="219"/>
      <c r="O13" s="662"/>
      <c r="R13" s="195" t="str">
        <f ca="1">'DB Func'!B11</f>
        <v>Funcionário 9</v>
      </c>
    </row>
    <row r="14" spans="1:18" ht="8.25" customHeight="1">
      <c r="C14" s="220"/>
      <c r="D14" s="220"/>
      <c r="E14" s="220"/>
      <c r="F14" s="220"/>
      <c r="G14" s="220"/>
      <c r="H14" s="220"/>
      <c r="I14" s="220"/>
      <c r="J14" s="220"/>
      <c r="K14" s="220"/>
      <c r="L14" s="211"/>
      <c r="M14" s="654"/>
      <c r="N14" s="205"/>
      <c r="O14" s="662"/>
      <c r="Q14" s="195" t="e">
        <f ca="1">VLOOKUP('Folha Jun'!$I$5,Ferias!C8:AM37,37,FALSE)</f>
        <v>#N/A</v>
      </c>
      <c r="R14" s="195" t="str">
        <f ca="1">'DB Func'!B12</f>
        <v>Funcionário 10</v>
      </c>
    </row>
    <row r="15" spans="1:18">
      <c r="C15" s="588" t="s">
        <v>562</v>
      </c>
      <c r="D15" s="589"/>
      <c r="E15" s="589"/>
      <c r="F15" s="589"/>
      <c r="G15" s="589"/>
      <c r="H15" s="590"/>
      <c r="I15" s="221" t="s">
        <v>563</v>
      </c>
      <c r="J15" s="221" t="s">
        <v>564</v>
      </c>
      <c r="K15" s="221" t="s">
        <v>565</v>
      </c>
      <c r="L15" s="222"/>
      <c r="M15" s="654"/>
      <c r="N15" s="223"/>
      <c r="O15" s="662"/>
      <c r="R15" s="195" t="str">
        <f ca="1">'DB Func'!B13</f>
        <v>Funcionário 11</v>
      </c>
    </row>
    <row r="16" spans="1:18">
      <c r="C16" s="243" t="s">
        <v>1</v>
      </c>
      <c r="D16" s="244"/>
      <c r="E16" s="244"/>
      <c r="F16" s="244"/>
      <c r="G16" s="244"/>
      <c r="H16" s="245"/>
      <c r="I16" s="297" t="e">
        <f ca="1">OFFSET(INDIRECT(I7&amp;"!J8"),Q14-1,)</f>
        <v>#N/A</v>
      </c>
      <c r="J16" s="225" t="e">
        <f ca="1">OFFSET(INDIRECT(I7&amp;"!Fh8"),Q14-1,)</f>
        <v>#N/A</v>
      </c>
      <c r="K16" s="225"/>
      <c r="L16" s="222"/>
      <c r="M16" s="654"/>
      <c r="N16" s="223"/>
      <c r="O16" s="662"/>
      <c r="R16" s="195" t="str">
        <f ca="1">'DB Func'!B14</f>
        <v>Funcionário 12</v>
      </c>
    </row>
    <row r="17" spans="3:18">
      <c r="C17" s="579" t="s">
        <v>957</v>
      </c>
      <c r="D17" s="580"/>
      <c r="E17" s="580"/>
      <c r="F17" s="580"/>
      <c r="G17" s="580"/>
      <c r="H17" s="581"/>
      <c r="I17" s="224"/>
      <c r="J17" s="225" t="e">
        <f ca="1">OFFSET(INDIRECT(I7&amp;"!Z8"),Q14-1,)+OFFSET(INDIRECT(I7&amp;"!AA8"),Q14-1,)</f>
        <v>#N/A</v>
      </c>
      <c r="K17" s="225"/>
      <c r="L17" s="222"/>
      <c r="M17" s="654"/>
      <c r="N17" s="667"/>
      <c r="O17" s="662"/>
      <c r="R17" s="195" t="str">
        <f ca="1">'DB Func'!B16</f>
        <v>Funcionário 14</v>
      </c>
    </row>
    <row r="18" spans="3:18">
      <c r="C18" s="579" t="s">
        <v>522</v>
      </c>
      <c r="D18" s="580"/>
      <c r="E18" s="580"/>
      <c r="F18" s="580"/>
      <c r="G18" s="580"/>
      <c r="H18" s="581"/>
      <c r="I18" s="227" t="e">
        <f ca="1">OFFSET(INDIRECT(I7&amp;"!M8"),Q14-1,)</f>
        <v>#N/A</v>
      </c>
      <c r="J18" s="225" t="e">
        <f ca="1">OFFSET(INDIRECT(I7&amp;"!AR8"),Q14-1,)</f>
        <v>#N/A</v>
      </c>
      <c r="K18" s="225"/>
      <c r="L18" s="222"/>
      <c r="M18" s="654"/>
      <c r="N18" s="667"/>
      <c r="O18" s="662"/>
      <c r="R18" s="195" t="str">
        <f ca="1">'DB Func'!B18</f>
        <v>Funcionário 16</v>
      </c>
    </row>
    <row r="19" spans="3:18">
      <c r="C19" s="579" t="s">
        <v>964</v>
      </c>
      <c r="D19" s="580"/>
      <c r="E19" s="580"/>
      <c r="F19" s="580"/>
      <c r="G19" s="580"/>
      <c r="H19" s="581"/>
      <c r="I19" s="227" t="e">
        <f ca="1">OFFSET(INDIRECT(I7&amp;"!N8"),Q14-1,)</f>
        <v>#N/A</v>
      </c>
      <c r="J19" s="229" t="e">
        <f ca="1">OFFSET(INDIRECT(I7&amp;"!AS8"),Q14-1,)</f>
        <v>#N/A</v>
      </c>
      <c r="K19" s="225"/>
      <c r="L19" s="222"/>
      <c r="M19" s="654"/>
      <c r="N19" s="667"/>
      <c r="O19" s="662"/>
      <c r="R19" s="195" t="str">
        <f ca="1">'DB Func'!B20</f>
        <v>Funcionário 18</v>
      </c>
    </row>
    <row r="20" spans="3:18">
      <c r="C20" s="579" t="s">
        <v>963</v>
      </c>
      <c r="D20" s="580"/>
      <c r="E20" s="580"/>
      <c r="F20" s="580"/>
      <c r="G20" s="580"/>
      <c r="H20" s="581"/>
      <c r="I20" s="227" t="e">
        <f ca="1">OFFSET(INDIRECT(I7&amp;"!O8"),Q14-1,)</f>
        <v>#N/A</v>
      </c>
      <c r="J20" s="229" t="e">
        <f ca="1">OFFSET(INDIRECT(I7&amp;"!AT8"),Q14-1,)</f>
        <v>#N/A</v>
      </c>
      <c r="K20" s="225"/>
      <c r="L20" s="222"/>
      <c r="M20" s="654"/>
      <c r="N20" s="667"/>
      <c r="O20" s="662"/>
      <c r="R20" s="195" t="str">
        <f ca="1">'DB Func'!B21</f>
        <v>Funcionário 19</v>
      </c>
    </row>
    <row r="21" spans="3:18">
      <c r="C21" s="626" t="s">
        <v>962</v>
      </c>
      <c r="D21" s="627"/>
      <c r="E21" s="627"/>
      <c r="F21" s="627"/>
      <c r="G21" s="627"/>
      <c r="H21" s="628"/>
      <c r="I21" s="224" t="e">
        <f ca="1">OFFSET(INDIRECT(I7&amp;"!Q8"),Q14-1,)</f>
        <v>#N/A</v>
      </c>
      <c r="J21" s="225" t="e">
        <f ca="1">OFFSET(INDIRECT(I7&amp;"!AV8"),Q14-1,)</f>
        <v>#N/A</v>
      </c>
      <c r="K21" s="225"/>
      <c r="L21" s="222"/>
      <c r="M21" s="654"/>
      <c r="N21" s="668"/>
      <c r="O21" s="662"/>
      <c r="R21" s="195" t="str">
        <f ca="1">'DB Func'!B22</f>
        <v>Funcionário 20</v>
      </c>
    </row>
    <row r="22" spans="3:18">
      <c r="C22" s="626" t="s">
        <v>961</v>
      </c>
      <c r="D22" s="627"/>
      <c r="E22" s="627"/>
      <c r="F22" s="627"/>
      <c r="G22" s="627"/>
      <c r="H22" s="628"/>
      <c r="I22" s="224" t="e">
        <f ca="1">OFFSET(INDIRECT(I7&amp;"!P8"),Q14-1,)</f>
        <v>#N/A</v>
      </c>
      <c r="J22" s="225" t="e">
        <f ca="1">OFFSET(INDIRECT(I7&amp;"!AU8"),Q14-1,)</f>
        <v>#N/A</v>
      </c>
      <c r="K22" s="225"/>
      <c r="L22" s="222"/>
      <c r="M22" s="654"/>
      <c r="N22" s="223"/>
      <c r="O22" s="662"/>
      <c r="R22" s="195" t="str">
        <f ca="1">'DB Func'!B23</f>
        <v>Funcionário 21</v>
      </c>
    </row>
    <row r="23" spans="3:18">
      <c r="C23" s="626" t="s">
        <v>960</v>
      </c>
      <c r="D23" s="627"/>
      <c r="E23" s="627"/>
      <c r="F23" s="627"/>
      <c r="G23" s="627"/>
      <c r="H23" s="628"/>
      <c r="I23" s="238"/>
      <c r="J23" s="225" t="e">
        <f ca="1">OFFSET(INDIRECT(I7&amp;"!AQ8"),Q14-1,)</f>
        <v>#N/A</v>
      </c>
      <c r="K23" s="225"/>
      <c r="L23" s="222"/>
      <c r="M23" s="654"/>
      <c r="N23" s="223"/>
      <c r="O23" s="662"/>
      <c r="R23" s="195" t="str">
        <f ca="1">'DB Func'!B24</f>
        <v>Funcionário 22</v>
      </c>
    </row>
    <row r="24" spans="3:18">
      <c r="C24" s="658" t="s">
        <v>958</v>
      </c>
      <c r="D24" s="659"/>
      <c r="E24" s="659"/>
      <c r="F24" s="659"/>
      <c r="G24" s="659"/>
      <c r="H24" s="660"/>
      <c r="I24" s="238"/>
      <c r="J24" s="225" t="e">
        <f ca="1">OFFSET(INDIRECT(I7&amp;"!AK8"),Q14-1,)</f>
        <v>#N/A</v>
      </c>
      <c r="K24" s="225"/>
      <c r="L24" s="222"/>
      <c r="M24" s="654"/>
      <c r="N24" s="223"/>
      <c r="O24" s="239"/>
      <c r="R24" s="195" t="str">
        <f ca="1">'DB Func'!B25</f>
        <v>Funcionário 23</v>
      </c>
    </row>
    <row r="25" spans="3:18">
      <c r="C25" s="658" t="s">
        <v>730</v>
      </c>
      <c r="D25" s="659"/>
      <c r="E25" s="659"/>
      <c r="F25" s="659"/>
      <c r="G25" s="659"/>
      <c r="H25" s="660"/>
      <c r="I25" s="240"/>
      <c r="J25" s="225" t="e">
        <f ca="1">OFFSET(INDIRECT(I7&amp;"!FP8"),Q14-1,)</f>
        <v>#N/A</v>
      </c>
      <c r="K25" s="225"/>
      <c r="L25" s="222"/>
      <c r="M25" s="654"/>
      <c r="N25" s="223"/>
      <c r="O25" s="239"/>
      <c r="R25" s="195" t="str">
        <f ca="1">'DB Func'!B26</f>
        <v>Funcionário 24</v>
      </c>
    </row>
    <row r="26" spans="3:18">
      <c r="C26" s="658" t="s">
        <v>606</v>
      </c>
      <c r="D26" s="659"/>
      <c r="E26" s="659"/>
      <c r="F26" s="659"/>
      <c r="G26" s="659"/>
      <c r="H26" s="660"/>
      <c r="I26" s="240"/>
      <c r="J26" s="225" t="e">
        <f ca="1">OFFSET(INDIRECT(I7&amp;"!AW8"),Q14-1,)</f>
        <v>#N/A</v>
      </c>
      <c r="K26" s="225"/>
      <c r="L26" s="222"/>
      <c r="M26" s="654"/>
      <c r="N26" s="223"/>
      <c r="O26" s="239"/>
      <c r="R26" s="195" t="str">
        <f ca="1">'DB Func'!B27</f>
        <v>Funcionário 25</v>
      </c>
    </row>
    <row r="27" spans="3:18">
      <c r="C27" s="579" t="s">
        <v>605</v>
      </c>
      <c r="D27" s="580"/>
      <c r="E27" s="580"/>
      <c r="F27" s="580"/>
      <c r="G27" s="580"/>
      <c r="H27" s="581"/>
      <c r="I27" s="238"/>
      <c r="J27" s="225" t="e">
        <f ca="1">OFFSET(INDIRECT(I7&amp;"!AX8"),Q14-1,)</f>
        <v>#N/A</v>
      </c>
      <c r="K27" s="225"/>
      <c r="L27" s="222"/>
      <c r="M27" s="654"/>
      <c r="N27" s="223"/>
      <c r="O27" s="239"/>
      <c r="R27" s="195" t="str">
        <f ca="1">'DB Func'!B28</f>
        <v>Funcionário 26</v>
      </c>
    </row>
    <row r="28" spans="3:18">
      <c r="C28" s="243" t="s">
        <v>122</v>
      </c>
      <c r="D28" s="244"/>
      <c r="E28" s="244"/>
      <c r="F28" s="244"/>
      <c r="G28" s="244"/>
      <c r="H28" s="245"/>
      <c r="I28" s="238"/>
      <c r="J28" s="225" t="e">
        <f ca="1">OFFSET(INDIRECT(I7&amp;"!AY8"),Q14-1,)</f>
        <v>#N/A</v>
      </c>
      <c r="K28" s="225"/>
      <c r="L28" s="222"/>
      <c r="M28" s="654"/>
      <c r="N28" s="223"/>
      <c r="O28" s="239"/>
      <c r="R28" s="195" t="str">
        <f ca="1">'DB Func'!B29</f>
        <v>Funcionário 27</v>
      </c>
    </row>
    <row r="29" spans="3:18">
      <c r="C29" s="243" t="s">
        <v>159</v>
      </c>
      <c r="D29" s="244"/>
      <c r="E29" s="244"/>
      <c r="F29" s="244"/>
      <c r="G29" s="244"/>
      <c r="H29" s="245"/>
      <c r="I29" s="237" t="e">
        <f ca="1">IF(K29='P Gerais'!$F$25,'P Gerais'!F24,OFFSET(INDIRECT(I7&amp;"!BB8"),Q14-1,))</f>
        <v>#N/A</v>
      </c>
      <c r="J29" s="225"/>
      <c r="K29" s="225" t="e">
        <f ca="1">OFFSET(INDIRECT(I7&amp;"!BC8"),Q14-1,)</f>
        <v>#N/A</v>
      </c>
      <c r="L29" s="222"/>
      <c r="M29" s="654"/>
      <c r="N29" s="223"/>
      <c r="O29" s="239"/>
      <c r="R29" s="195" t="str">
        <f ca="1">'DB Func'!B30</f>
        <v>Funcionário 28</v>
      </c>
    </row>
    <row r="30" spans="3:18">
      <c r="C30" s="579" t="s">
        <v>160</v>
      </c>
      <c r="D30" s="580"/>
      <c r="E30" s="580"/>
      <c r="F30" s="580"/>
      <c r="G30" s="580"/>
      <c r="H30" s="581"/>
      <c r="I30" s="237" t="e">
        <f ca="1">OFFSET(INDIRECT(I7&amp;"!BE8"),Q14-1,)</f>
        <v>#N/A</v>
      </c>
      <c r="J30" s="225"/>
      <c r="K30" s="225" t="e">
        <f ca="1">OFFSET(INDIRECT(I7&amp;"!BF8"),Q14-1,)</f>
        <v>#N/A</v>
      </c>
      <c r="L30" s="222"/>
      <c r="M30" s="654"/>
      <c r="N30" s="246"/>
      <c r="O30" s="239"/>
      <c r="R30" s="195" t="str">
        <f ca="1">'DB Func'!B31</f>
        <v>Funcionário 29</v>
      </c>
    </row>
    <row r="31" spans="3:18">
      <c r="C31" s="579" t="s">
        <v>787</v>
      </c>
      <c r="D31" s="580"/>
      <c r="E31" s="580"/>
      <c r="F31" s="580"/>
      <c r="G31" s="580"/>
      <c r="H31" s="581"/>
      <c r="I31" s="238" t="e">
        <f ca="1">OFFSET(INDIRECT(I7&amp;"!AC8"),Q14-1,)</f>
        <v>#N/A</v>
      </c>
      <c r="J31" s="225"/>
      <c r="K31" s="225" t="e">
        <f ca="1">OFFSET(INDIRECT(I7&amp;"!Fj8"),Q14-1,)</f>
        <v>#N/A</v>
      </c>
      <c r="L31" s="222"/>
      <c r="M31" s="654"/>
      <c r="N31" s="223"/>
      <c r="O31" s="239"/>
      <c r="R31" s="195" t="str">
        <f ca="1">'DB Func'!B32</f>
        <v>Funcionário 30</v>
      </c>
    </row>
    <row r="32" spans="3:18">
      <c r="C32" s="579" t="s">
        <v>843</v>
      </c>
      <c r="D32" s="580"/>
      <c r="E32" s="580"/>
      <c r="F32" s="580"/>
      <c r="G32" s="580"/>
      <c r="H32" s="581"/>
      <c r="I32" s="247" t="e">
        <f ca="1">OFFSET(INDIRECT(I7&amp;"!Ab8"),Q14-1,)</f>
        <v>#N/A</v>
      </c>
      <c r="J32" s="225"/>
      <c r="K32" s="225" t="e">
        <f ca="1">OFFSET(INDIRECT(I7&amp;"!Fi8"),Q14-1,)</f>
        <v>#N/A</v>
      </c>
      <c r="L32" s="222"/>
      <c r="M32" s="654"/>
      <c r="N32" s="223"/>
      <c r="O32" s="239"/>
    </row>
    <row r="33" spans="3:18">
      <c r="C33" s="579" t="str">
        <f>Resul!C29</f>
        <v>Empréstimo</v>
      </c>
      <c r="D33" s="580"/>
      <c r="E33" s="580"/>
      <c r="F33" s="580"/>
      <c r="G33" s="580"/>
      <c r="H33" s="581"/>
      <c r="I33" s="247"/>
      <c r="J33" s="225"/>
      <c r="K33" s="225" t="e">
        <f ca="1">OFFSET(INDIRECT(I7&amp;"!AD8"),Q14-1,)</f>
        <v>#N/A</v>
      </c>
      <c r="L33" s="222"/>
      <c r="M33" s="654"/>
      <c r="N33" s="223"/>
      <c r="O33" s="248"/>
      <c r="R33" s="195">
        <f ca="1">IFERROR(VLOOKUP(I5,R5:R31,1,0),-10)</f>
        <v>-10</v>
      </c>
    </row>
    <row r="34" spans="3:18">
      <c r="C34" s="579" t="str">
        <f>Resul!C30</f>
        <v>Pensão</v>
      </c>
      <c r="D34" s="580"/>
      <c r="E34" s="580"/>
      <c r="F34" s="580"/>
      <c r="G34" s="580"/>
      <c r="H34" s="581"/>
      <c r="I34" s="247"/>
      <c r="J34" s="225"/>
      <c r="K34" s="225" t="e">
        <f ca="1">OFFSET(INDIRECT(I7&amp;"!AE8"),Q14-1,)</f>
        <v>#N/A</v>
      </c>
      <c r="L34" s="222"/>
      <c r="M34" s="654"/>
      <c r="N34" s="223"/>
      <c r="O34" s="248"/>
    </row>
    <row r="35" spans="3:18">
      <c r="C35" s="579" t="s">
        <v>965</v>
      </c>
      <c r="D35" s="580"/>
      <c r="E35" s="580"/>
      <c r="F35" s="580"/>
      <c r="G35" s="580"/>
      <c r="H35" s="581"/>
      <c r="I35" s="247"/>
      <c r="J35" s="225"/>
      <c r="K35" s="225" t="e">
        <f ca="1">OFFSET(INDIRECT(I7&amp;"!AF8"),Q14-1,)</f>
        <v>#N/A</v>
      </c>
      <c r="L35" s="222"/>
      <c r="M35" s="654"/>
      <c r="N35" s="223"/>
      <c r="O35" s="248"/>
    </row>
    <row r="36" spans="3:18" ht="15" customHeight="1">
      <c r="C36" s="579" t="str">
        <f>Benef!C6</f>
        <v>-</v>
      </c>
      <c r="D36" s="580"/>
      <c r="E36" s="580"/>
      <c r="F36" s="580"/>
      <c r="G36" s="580"/>
      <c r="H36" s="581"/>
      <c r="I36" s="247"/>
      <c r="J36" s="225" t="e">
        <f ca="1">OFFSET(INDIRECT(I7&amp;"!gv8"),Q14-1,)</f>
        <v>#N/A</v>
      </c>
      <c r="K36" s="225" t="e">
        <f ca="1">OFFSET(INDIRECT(I7&amp;"!R8"),Q14-1,)</f>
        <v>#N/A</v>
      </c>
      <c r="L36" s="222"/>
      <c r="M36" s="654"/>
      <c r="N36" s="632" t="s">
        <v>738</v>
      </c>
      <c r="O36" s="635"/>
    </row>
    <row r="37" spans="3:18">
      <c r="C37" s="579" t="str">
        <f>Benef!C7</f>
        <v>-</v>
      </c>
      <c r="D37" s="580"/>
      <c r="E37" s="580"/>
      <c r="F37" s="580"/>
      <c r="G37" s="580"/>
      <c r="H37" s="581"/>
      <c r="I37" s="247"/>
      <c r="J37" s="225" t="e">
        <f ca="1">OFFSET(INDIRECT(I7&amp;"!gw8"),Q14-1,)</f>
        <v>#N/A</v>
      </c>
      <c r="K37" s="225" t="e">
        <f ca="1">OFFSET(INDIRECT(I7&amp;"!S8"),Q14-1,)</f>
        <v>#N/A</v>
      </c>
      <c r="L37" s="222"/>
      <c r="M37" s="654"/>
      <c r="N37" s="633"/>
      <c r="O37" s="636"/>
    </row>
    <row r="38" spans="3:18">
      <c r="C38" s="579" t="str">
        <f>Benef!C8</f>
        <v>-</v>
      </c>
      <c r="D38" s="580"/>
      <c r="E38" s="580"/>
      <c r="F38" s="580"/>
      <c r="G38" s="580"/>
      <c r="H38" s="581"/>
      <c r="I38" s="247"/>
      <c r="J38" s="225" t="e">
        <f ca="1">OFFSET(INDIRECT(I7&amp;"!gx8"),Q14-1,)</f>
        <v>#N/A</v>
      </c>
      <c r="K38" s="225" t="e">
        <f ca="1">OFFSET(INDIRECT(I7&amp;"!t8"),Q14-1,)</f>
        <v>#N/A</v>
      </c>
      <c r="L38" s="222"/>
      <c r="M38" s="654"/>
      <c r="N38" s="633"/>
      <c r="O38" s="636"/>
    </row>
    <row r="39" spans="3:18">
      <c r="C39" s="328" t="str">
        <f>Benef!C9</f>
        <v>-</v>
      </c>
      <c r="D39" s="324"/>
      <c r="E39" s="324"/>
      <c r="F39" s="324"/>
      <c r="G39" s="324"/>
      <c r="H39" s="325"/>
      <c r="I39" s="247"/>
      <c r="J39" s="225" t="e">
        <f ca="1">OFFSET(INDIRECT(I7&amp;"!gy8"),Q14-1,)</f>
        <v>#N/A</v>
      </c>
      <c r="K39" s="225" t="e">
        <f ca="1">OFFSET(INDIRECT(I7&amp;"!U8"),Q14-1,)</f>
        <v>#N/A</v>
      </c>
      <c r="L39" s="222"/>
      <c r="M39" s="654"/>
      <c r="N39" s="633"/>
      <c r="O39" s="636"/>
    </row>
    <row r="40" spans="3:18">
      <c r="C40" s="328" t="str">
        <f>Benef!C10</f>
        <v>-</v>
      </c>
      <c r="D40" s="324"/>
      <c r="E40" s="324"/>
      <c r="F40" s="324"/>
      <c r="G40" s="324"/>
      <c r="H40" s="325"/>
      <c r="I40" s="247"/>
      <c r="J40" s="225" t="e">
        <f ca="1">OFFSET(INDIRECT(I7&amp;"!gz8"),Q14-1,)</f>
        <v>#N/A</v>
      </c>
      <c r="K40" s="225" t="e">
        <f ca="1">OFFSET(INDIRECT(I7&amp;"!V8"),Q14-1,)</f>
        <v>#N/A</v>
      </c>
      <c r="L40" s="222"/>
      <c r="M40" s="654"/>
      <c r="N40" s="633"/>
      <c r="O40" s="636"/>
    </row>
    <row r="41" spans="3:18">
      <c r="C41" s="328" t="str">
        <f>Benef!C11</f>
        <v>-</v>
      </c>
      <c r="D41" s="324"/>
      <c r="E41" s="324"/>
      <c r="F41" s="324"/>
      <c r="G41" s="324"/>
      <c r="H41" s="325"/>
      <c r="I41" s="247"/>
      <c r="J41" s="225" t="e">
        <f ca="1">OFFSET(INDIRECT(I7&amp;"!ha8"),Q14-1,)</f>
        <v>#N/A</v>
      </c>
      <c r="K41" s="225" t="e">
        <f ca="1">OFFSET(INDIRECT(I7&amp;"!W8"),Q14-1,)</f>
        <v>#N/A</v>
      </c>
      <c r="L41" s="222"/>
      <c r="M41" s="654"/>
      <c r="N41" s="633"/>
      <c r="O41" s="636"/>
    </row>
    <row r="42" spans="3:18">
      <c r="C42" s="328" t="str">
        <f>Benef!C12</f>
        <v>-</v>
      </c>
      <c r="D42" s="324"/>
      <c r="E42" s="324"/>
      <c r="F42" s="324"/>
      <c r="G42" s="324"/>
      <c r="H42" s="325"/>
      <c r="I42" s="247"/>
      <c r="J42" s="225" t="e">
        <f ca="1">OFFSET(INDIRECT(I7&amp;"!hb8"),Q14-1,)</f>
        <v>#N/A</v>
      </c>
      <c r="K42" s="225" t="e">
        <f ca="1">OFFSET(INDIRECT(I7&amp;"!X8"),Q14-1,)</f>
        <v>#N/A</v>
      </c>
      <c r="L42" s="222"/>
      <c r="M42" s="654"/>
      <c r="N42" s="633"/>
      <c r="O42" s="636"/>
    </row>
    <row r="43" spans="3:18">
      <c r="C43" s="585" t="str">
        <f>Benef!C13</f>
        <v>-</v>
      </c>
      <c r="D43" s="586"/>
      <c r="E43" s="586"/>
      <c r="F43" s="586"/>
      <c r="G43" s="586"/>
      <c r="H43" s="587"/>
      <c r="I43" s="249"/>
      <c r="J43" s="250" t="e">
        <f ca="1">OFFSET(INDIRECT(I7&amp;"!hc8"),Q14-1,)</f>
        <v>#N/A</v>
      </c>
      <c r="K43" s="250" t="e">
        <f ca="1">OFFSET(INDIRECT(I7&amp;"!Y8"),Q14-1,)</f>
        <v>#N/A</v>
      </c>
      <c r="L43" s="222"/>
      <c r="M43" s="654"/>
      <c r="N43" s="633"/>
      <c r="O43" s="636"/>
    </row>
    <row r="44" spans="3:18">
      <c r="C44" s="251" t="s">
        <v>566</v>
      </c>
      <c r="D44" s="252"/>
      <c r="E44" s="252"/>
      <c r="F44" s="252"/>
      <c r="G44" s="252"/>
      <c r="H44" s="252"/>
      <c r="I44" s="253"/>
      <c r="J44" s="254" t="s">
        <v>567</v>
      </c>
      <c r="K44" s="254" t="s">
        <v>568</v>
      </c>
      <c r="L44" s="255"/>
      <c r="M44" s="654"/>
      <c r="N44" s="633"/>
      <c r="O44" s="636"/>
    </row>
    <row r="45" spans="3:18">
      <c r="C45" s="615"/>
      <c r="D45" s="616"/>
      <c r="E45" s="616"/>
      <c r="F45" s="616"/>
      <c r="G45" s="616"/>
      <c r="H45" s="616"/>
      <c r="I45" s="618"/>
      <c r="J45" s="256" t="e">
        <f ca="1">SUM(J16:J43)</f>
        <v>#N/A</v>
      </c>
      <c r="K45" s="256" t="e">
        <f ca="1">SUM(K16:K43)</f>
        <v>#N/A</v>
      </c>
      <c r="L45" s="222"/>
      <c r="M45" s="654"/>
      <c r="N45" s="633"/>
      <c r="O45" s="636"/>
    </row>
    <row r="46" spans="3:18" ht="21.75" customHeight="1">
      <c r="C46" s="615"/>
      <c r="D46" s="616"/>
      <c r="E46" s="616"/>
      <c r="F46" s="616"/>
      <c r="G46" s="616"/>
      <c r="H46" s="616"/>
      <c r="I46" s="618"/>
      <c r="J46" s="257" t="s">
        <v>569</v>
      </c>
      <c r="K46" s="258" t="e">
        <f ca="1">OFFSET(INDIRECT(I7&amp;"!BI8"),Q14-1,)</f>
        <v>#N/A</v>
      </c>
      <c r="L46" s="255"/>
      <c r="M46" s="654"/>
      <c r="N46" s="633"/>
      <c r="O46" s="636"/>
    </row>
    <row r="47" spans="3:18" ht="16.5" customHeight="1">
      <c r="C47" s="664" t="s">
        <v>570</v>
      </c>
      <c r="D47" s="665"/>
      <c r="E47" s="259" t="s">
        <v>571</v>
      </c>
      <c r="F47" s="259" t="s">
        <v>572</v>
      </c>
      <c r="G47" s="259"/>
      <c r="H47" s="259" t="s">
        <v>573</v>
      </c>
      <c r="I47" s="259"/>
      <c r="J47" s="259" t="s">
        <v>574</v>
      </c>
      <c r="K47" s="260"/>
      <c r="L47" s="255"/>
      <c r="M47" s="654"/>
      <c r="N47" s="633"/>
      <c r="O47" s="636"/>
    </row>
    <row r="48" spans="3:18">
      <c r="C48" s="648" t="e">
        <f ca="1">OFFSET(INDIRECT(I7&amp;"!BA8"),Q14-1,)</f>
        <v>#N/A</v>
      </c>
      <c r="D48" s="649"/>
      <c r="E48" s="264" t="e">
        <f ca="1">IF(I29='P Gerais'!F25,TEXT(Folha Jun!I29,"R$ 0,00"),I29)</f>
        <v>#N/A</v>
      </c>
      <c r="F48" s="264">
        <f>'P Gerais'!$D$18</f>
        <v>0.08</v>
      </c>
      <c r="G48" s="262"/>
      <c r="H48" s="262" t="e">
        <f ca="1">C48*F48</f>
        <v>#N/A</v>
      </c>
      <c r="I48" s="262"/>
      <c r="J48" s="264" t="e">
        <f ca="1">I30</f>
        <v>#N/A</v>
      </c>
      <c r="K48" s="263" t="s">
        <v>530</v>
      </c>
      <c r="L48" s="222"/>
      <c r="M48" s="655"/>
      <c r="N48" s="634"/>
      <c r="O48" s="637"/>
    </row>
    <row r="49" spans="3:15">
      <c r="C49" s="265"/>
      <c r="D49" s="266"/>
      <c r="E49" s="266"/>
      <c r="F49" s="266"/>
      <c r="G49" s="266"/>
      <c r="H49" s="266"/>
      <c r="I49" s="266"/>
      <c r="J49" s="266"/>
      <c r="K49" s="267"/>
      <c r="L49" s="222"/>
      <c r="M49" s="268"/>
      <c r="N49" s="269"/>
      <c r="O49" s="270"/>
    </row>
    <row r="50" spans="3:15" ht="15.75" thickBot="1">
      <c r="C50" s="271"/>
      <c r="D50" s="272"/>
      <c r="E50" s="272"/>
      <c r="F50" s="272"/>
      <c r="G50" s="272"/>
      <c r="H50" s="272"/>
      <c r="I50" s="272"/>
      <c r="J50" s="272"/>
      <c r="K50" s="272"/>
      <c r="L50" s="205"/>
      <c r="M50" s="272"/>
      <c r="N50" s="272"/>
      <c r="O50" s="272"/>
    </row>
    <row r="51" spans="3:15" ht="20.25" customHeight="1">
      <c r="C51" s="199">
        <f t="shared" ref="C51:H51" si="0">C8</f>
        <v>0</v>
      </c>
      <c r="D51" s="200"/>
      <c r="E51" s="200"/>
      <c r="F51" s="200"/>
      <c r="G51" s="200"/>
      <c r="H51" s="599" t="str">
        <f t="shared" si="0"/>
        <v>Recibo de Pagamento e Salário</v>
      </c>
      <c r="I51" s="600"/>
      <c r="J51" s="600"/>
      <c r="K51" s="601"/>
      <c r="L51" s="201"/>
      <c r="M51" s="653" t="s">
        <v>739</v>
      </c>
      <c r="N51" s="202"/>
      <c r="O51" s="203"/>
    </row>
    <row r="52" spans="3:15">
      <c r="C52" s="204" t="str">
        <f t="shared" ref="C52:K52" si="1">C9</f>
        <v>Endereço</v>
      </c>
      <c r="D52" s="602">
        <f t="shared" si="1"/>
        <v>0</v>
      </c>
      <c r="E52" s="603"/>
      <c r="F52" s="603"/>
      <c r="G52" s="603"/>
      <c r="H52" s="603"/>
      <c r="I52" s="604"/>
      <c r="J52" s="205"/>
      <c r="K52" s="605" t="str">
        <f t="shared" si="1"/>
        <v>Jun/2015</v>
      </c>
      <c r="L52" s="206"/>
      <c r="M52" s="654"/>
      <c r="N52" s="205"/>
      <c r="O52" s="661"/>
    </row>
    <row r="53" spans="3:15" ht="15.75" thickBot="1">
      <c r="C53" s="207" t="str">
        <f t="shared" ref="C53:D53" si="2">C10</f>
        <v>CNPJ</v>
      </c>
      <c r="D53" s="607">
        <f t="shared" si="2"/>
        <v>0</v>
      </c>
      <c r="E53" s="608"/>
      <c r="F53" s="608"/>
      <c r="G53" s="608"/>
      <c r="H53" s="608"/>
      <c r="I53" s="609"/>
      <c r="J53" s="208"/>
      <c r="K53" s="606"/>
      <c r="L53" s="206"/>
      <c r="M53" s="654"/>
      <c r="N53" s="205"/>
      <c r="O53" s="662"/>
    </row>
    <row r="54" spans="3:15" ht="8.25" customHeight="1" thickBot="1">
      <c r="C54" s="210"/>
      <c r="D54" s="210"/>
      <c r="E54" s="210"/>
      <c r="F54" s="210"/>
      <c r="G54" s="210"/>
      <c r="H54" s="210"/>
      <c r="I54" s="210"/>
      <c r="J54" s="210"/>
      <c r="K54" s="210"/>
      <c r="L54" s="211"/>
      <c r="M54" s="654"/>
      <c r="N54" s="205"/>
      <c r="O54" s="662"/>
    </row>
    <row r="55" spans="3:15">
      <c r="C55" s="212" t="str">
        <f t="shared" ref="C55:J55" si="3">C12</f>
        <v>CÓDIGO</v>
      </c>
      <c r="D55" s="213" t="str">
        <f t="shared" si="3"/>
        <v>NOME DO FUNCIONÁRIO</v>
      </c>
      <c r="E55" s="214"/>
      <c r="F55" s="214"/>
      <c r="G55" s="214"/>
      <c r="H55" s="214"/>
      <c r="I55" s="213" t="str">
        <f t="shared" si="3"/>
        <v>CBO</v>
      </c>
      <c r="J55" s="213" t="str">
        <f t="shared" si="3"/>
        <v>FUNÇÃO</v>
      </c>
      <c r="K55" s="215"/>
      <c r="L55" s="206"/>
      <c r="M55" s="654"/>
      <c r="N55" s="205"/>
      <c r="O55" s="662"/>
    </row>
    <row r="56" spans="3:15" ht="15.75" thickBot="1">
      <c r="C56" s="216">
        <f t="shared" ref="C56:J56" si="4">C13</f>
        <v>1</v>
      </c>
      <c r="D56" s="610" t="str">
        <f t="shared" si="4"/>
        <v>Rafael Avila</v>
      </c>
      <c r="E56" s="611"/>
      <c r="F56" s="611"/>
      <c r="G56" s="611"/>
      <c r="H56" s="612"/>
      <c r="I56" s="217"/>
      <c r="J56" s="610" t="e">
        <f t="shared" ca="1" si="4"/>
        <v>#N/A</v>
      </c>
      <c r="K56" s="613"/>
      <c r="L56" s="218"/>
      <c r="M56" s="654"/>
      <c r="N56" s="219"/>
      <c r="O56" s="662"/>
    </row>
    <row r="57" spans="3:15" ht="8.25" customHeight="1">
      <c r="C57" s="220"/>
      <c r="D57" s="220"/>
      <c r="E57" s="220"/>
      <c r="F57" s="220"/>
      <c r="G57" s="220"/>
      <c r="H57" s="220"/>
      <c r="I57" s="220"/>
      <c r="J57" s="220"/>
      <c r="K57" s="220"/>
      <c r="L57" s="211"/>
      <c r="M57" s="654"/>
      <c r="N57" s="205"/>
      <c r="O57" s="662"/>
    </row>
    <row r="58" spans="3:15">
      <c r="C58" s="588" t="str">
        <f t="shared" ref="C58:K58" si="5">C15</f>
        <v>Descrição</v>
      </c>
      <c r="D58" s="589"/>
      <c r="E58" s="589"/>
      <c r="F58" s="589"/>
      <c r="G58" s="589"/>
      <c r="H58" s="590"/>
      <c r="I58" s="221" t="str">
        <f t="shared" si="5"/>
        <v>Referência</v>
      </c>
      <c r="J58" s="221" t="str">
        <f t="shared" si="5"/>
        <v>Proventos</v>
      </c>
      <c r="K58" s="221" t="str">
        <f t="shared" si="5"/>
        <v>Descontos</v>
      </c>
      <c r="L58" s="222"/>
      <c r="M58" s="654"/>
      <c r="N58" s="223"/>
      <c r="O58" s="662"/>
    </row>
    <row r="59" spans="3:15" ht="15" customHeight="1">
      <c r="C59" s="243" t="str">
        <f t="shared" ref="C59:J59" si="6">C16</f>
        <v>Salário Bruto</v>
      </c>
      <c r="D59" s="244"/>
      <c r="E59" s="244"/>
      <c r="F59" s="244"/>
      <c r="G59" s="244"/>
      <c r="H59" s="245"/>
      <c r="I59" s="297" t="e">
        <f t="shared" ca="1" si="6"/>
        <v>#N/A</v>
      </c>
      <c r="J59" s="225" t="e">
        <f t="shared" ca="1" si="6"/>
        <v>#N/A</v>
      </c>
      <c r="K59" s="225"/>
      <c r="L59" s="222"/>
      <c r="M59" s="654"/>
      <c r="N59" s="223"/>
      <c r="O59" s="662"/>
    </row>
    <row r="60" spans="3:15" ht="15" customHeight="1">
      <c r="C60" s="579" t="str">
        <f t="shared" ref="C60:J60" si="7">C17</f>
        <v>Gratificação</v>
      </c>
      <c r="D60" s="580"/>
      <c r="E60" s="580"/>
      <c r="F60" s="580"/>
      <c r="G60" s="580"/>
      <c r="H60" s="581"/>
      <c r="I60" s="224"/>
      <c r="J60" s="225" t="e">
        <f t="shared" ca="1" si="7"/>
        <v>#N/A</v>
      </c>
      <c r="K60" s="225"/>
      <c r="L60" s="222"/>
      <c r="M60" s="654"/>
      <c r="N60" s="667"/>
      <c r="O60" s="662"/>
    </row>
    <row r="61" spans="3:15" ht="15" customHeight="1">
      <c r="C61" s="579" t="str">
        <f t="shared" ref="C61:J61" si="8">C18</f>
        <v>Horas Extras</v>
      </c>
      <c r="D61" s="580"/>
      <c r="E61" s="580"/>
      <c r="F61" s="580"/>
      <c r="G61" s="580"/>
      <c r="H61" s="581"/>
      <c r="I61" s="227" t="e">
        <f t="shared" ca="1" si="8"/>
        <v>#N/A</v>
      </c>
      <c r="J61" s="225" t="e">
        <f t="shared" ca="1" si="8"/>
        <v>#N/A</v>
      </c>
      <c r="K61" s="225"/>
      <c r="L61" s="222"/>
      <c r="M61" s="654"/>
      <c r="N61" s="667"/>
      <c r="O61" s="662"/>
    </row>
    <row r="62" spans="3:15" ht="15" customHeight="1">
      <c r="C62" s="579" t="str">
        <f t="shared" ref="C62:J62" si="9">C19</f>
        <v>Horas Extras Noturna</v>
      </c>
      <c r="D62" s="580"/>
      <c r="E62" s="580"/>
      <c r="F62" s="580"/>
      <c r="G62" s="580"/>
      <c r="H62" s="581"/>
      <c r="I62" s="227" t="e">
        <f t="shared" ca="1" si="9"/>
        <v>#N/A</v>
      </c>
      <c r="J62" s="229" t="e">
        <f t="shared" ca="1" si="9"/>
        <v>#N/A</v>
      </c>
      <c r="K62" s="225"/>
      <c r="L62" s="222"/>
      <c r="M62" s="654"/>
      <c r="N62" s="667"/>
      <c r="O62" s="662"/>
    </row>
    <row r="63" spans="3:15" ht="15" customHeight="1">
      <c r="C63" s="579" t="str">
        <f t="shared" ref="C63:J63" si="10">C20</f>
        <v>Horas Extras DSR</v>
      </c>
      <c r="D63" s="580"/>
      <c r="E63" s="580"/>
      <c r="F63" s="580"/>
      <c r="G63" s="580"/>
      <c r="H63" s="581"/>
      <c r="I63" s="227" t="e">
        <f t="shared" ca="1" si="10"/>
        <v>#N/A</v>
      </c>
      <c r="J63" s="229" t="e">
        <f t="shared" ca="1" si="10"/>
        <v>#N/A</v>
      </c>
      <c r="K63" s="225"/>
      <c r="L63" s="222"/>
      <c r="M63" s="654"/>
      <c r="N63" s="667"/>
      <c r="O63" s="662"/>
    </row>
    <row r="64" spans="3:15" ht="15" customHeight="1">
      <c r="C64" s="582" t="str">
        <f t="shared" ref="C64:J64" si="11">C21</f>
        <v>Horas Extra Interjonada</v>
      </c>
      <c r="D64" s="583"/>
      <c r="E64" s="583"/>
      <c r="F64" s="583"/>
      <c r="G64" s="583"/>
      <c r="H64" s="584"/>
      <c r="I64" s="224" t="e">
        <f t="shared" ca="1" si="11"/>
        <v>#N/A</v>
      </c>
      <c r="J64" s="225" t="e">
        <f t="shared" ca="1" si="11"/>
        <v>#N/A</v>
      </c>
      <c r="K64" s="225"/>
      <c r="L64" s="222"/>
      <c r="M64" s="654"/>
      <c r="N64" s="668"/>
      <c r="O64" s="662"/>
    </row>
    <row r="65" spans="3:15" ht="15" customHeight="1">
      <c r="C65" s="582" t="str">
        <f t="shared" ref="C65:J65" si="12">C22</f>
        <v>Horas Extras Intrajornada</v>
      </c>
      <c r="D65" s="583"/>
      <c r="E65" s="583"/>
      <c r="F65" s="583"/>
      <c r="G65" s="583"/>
      <c r="H65" s="584"/>
      <c r="I65" s="224" t="e">
        <f t="shared" ca="1" si="12"/>
        <v>#N/A</v>
      </c>
      <c r="J65" s="225" t="e">
        <f t="shared" ca="1" si="12"/>
        <v>#N/A</v>
      </c>
      <c r="K65" s="225"/>
      <c r="L65" s="222"/>
      <c r="M65" s="654"/>
      <c r="N65" s="223"/>
      <c r="O65" s="662"/>
    </row>
    <row r="66" spans="3:15" ht="15" customHeight="1">
      <c r="C66" s="626" t="str">
        <f t="shared" ref="C66:J66" si="13">C23</f>
        <v>DSR / Horas Extras</v>
      </c>
      <c r="D66" s="627"/>
      <c r="E66" s="627"/>
      <c r="F66" s="627"/>
      <c r="G66" s="627"/>
      <c r="H66" s="628"/>
      <c r="I66" s="238"/>
      <c r="J66" s="225" t="e">
        <f t="shared" ca="1" si="13"/>
        <v>#N/A</v>
      </c>
      <c r="K66" s="225"/>
      <c r="L66" s="222"/>
      <c r="M66" s="654"/>
      <c r="N66" s="223"/>
      <c r="O66" s="662"/>
    </row>
    <row r="67" spans="3:15" ht="15" customHeight="1">
      <c r="C67" s="658" t="str">
        <f t="shared" ref="C67:J67" si="14">C24</f>
        <v>Feriado / DSR</v>
      </c>
      <c r="D67" s="659"/>
      <c r="E67" s="659"/>
      <c r="F67" s="659"/>
      <c r="G67" s="659"/>
      <c r="H67" s="660"/>
      <c r="I67" s="238"/>
      <c r="J67" s="225" t="e">
        <f t="shared" ca="1" si="14"/>
        <v>#N/A</v>
      </c>
      <c r="K67" s="225"/>
      <c r="L67" s="222"/>
      <c r="M67" s="654"/>
      <c r="N67" s="223"/>
      <c r="O67" s="239"/>
    </row>
    <row r="68" spans="3:15" ht="15" customHeight="1">
      <c r="C68" s="582" t="str">
        <f t="shared" ref="C68:J68" si="15">C25</f>
        <v>Adicional Noturno</v>
      </c>
      <c r="D68" s="583"/>
      <c r="E68" s="583"/>
      <c r="F68" s="583"/>
      <c r="G68" s="583"/>
      <c r="H68" s="584"/>
      <c r="I68" s="240">
        <f t="shared" si="15"/>
        <v>0</v>
      </c>
      <c r="J68" s="225" t="e">
        <f t="shared" ca="1" si="15"/>
        <v>#N/A</v>
      </c>
      <c r="K68" s="225"/>
      <c r="L68" s="222"/>
      <c r="M68" s="654"/>
      <c r="N68" s="223"/>
      <c r="O68" s="239"/>
    </row>
    <row r="69" spans="3:15" ht="15" customHeight="1">
      <c r="C69" s="582" t="str">
        <f t="shared" ref="C69:J69" si="16">C26</f>
        <v>Periculosidade</v>
      </c>
      <c r="D69" s="583"/>
      <c r="E69" s="583"/>
      <c r="F69" s="583"/>
      <c r="G69" s="583"/>
      <c r="H69" s="584"/>
      <c r="I69" s="240">
        <f t="shared" si="16"/>
        <v>0</v>
      </c>
      <c r="J69" s="225" t="e">
        <f t="shared" ca="1" si="16"/>
        <v>#N/A</v>
      </c>
      <c r="K69" s="225"/>
      <c r="L69" s="222"/>
      <c r="M69" s="654"/>
      <c r="N69" s="223"/>
      <c r="O69" s="239"/>
    </row>
    <row r="70" spans="3:15" ht="15" customHeight="1">
      <c r="C70" s="579" t="str">
        <f t="shared" ref="C70:J70" si="17">C27</f>
        <v>Insalubridade</v>
      </c>
      <c r="D70" s="580"/>
      <c r="E70" s="580"/>
      <c r="F70" s="580"/>
      <c r="G70" s="580"/>
      <c r="H70" s="581"/>
      <c r="I70" s="238">
        <f t="shared" si="17"/>
        <v>0</v>
      </c>
      <c r="J70" s="225" t="e">
        <f t="shared" ca="1" si="17"/>
        <v>#N/A</v>
      </c>
      <c r="K70" s="225"/>
      <c r="L70" s="222"/>
      <c r="M70" s="654"/>
      <c r="N70" s="223"/>
      <c r="O70" s="239"/>
    </row>
    <row r="71" spans="3:15" ht="15" customHeight="1">
      <c r="C71" s="243" t="str">
        <f t="shared" ref="C71:J71" si="18">C28</f>
        <v>Salário Família</v>
      </c>
      <c r="D71" s="244"/>
      <c r="E71" s="244"/>
      <c r="F71" s="244"/>
      <c r="G71" s="244"/>
      <c r="H71" s="245"/>
      <c r="I71" s="238"/>
      <c r="J71" s="225" t="e">
        <f t="shared" ca="1" si="18"/>
        <v>#N/A</v>
      </c>
      <c r="K71" s="225"/>
      <c r="L71" s="222"/>
      <c r="M71" s="654"/>
      <c r="N71" s="223"/>
      <c r="O71" s="239"/>
    </row>
    <row r="72" spans="3:15" ht="15" customHeight="1">
      <c r="C72" s="243" t="str">
        <f t="shared" ref="C72:K72" si="19">C29</f>
        <v>INSS</v>
      </c>
      <c r="D72" s="244"/>
      <c r="E72" s="244"/>
      <c r="F72" s="244"/>
      <c r="G72" s="244"/>
      <c r="H72" s="245"/>
      <c r="I72" s="237" t="e">
        <f t="shared" ca="1" si="19"/>
        <v>#N/A</v>
      </c>
      <c r="J72" s="225"/>
      <c r="K72" s="225" t="e">
        <f t="shared" ca="1" si="19"/>
        <v>#N/A</v>
      </c>
      <c r="L72" s="222"/>
      <c r="M72" s="654"/>
      <c r="N72" s="223"/>
      <c r="O72" s="239"/>
    </row>
    <row r="73" spans="3:15" ht="15" customHeight="1">
      <c r="C73" s="579" t="str">
        <f t="shared" ref="C73:K73" si="20">C30</f>
        <v>IRRF</v>
      </c>
      <c r="D73" s="580"/>
      <c r="E73" s="580"/>
      <c r="F73" s="580"/>
      <c r="G73" s="580"/>
      <c r="H73" s="581"/>
      <c r="I73" s="237" t="e">
        <f t="shared" ca="1" si="20"/>
        <v>#N/A</v>
      </c>
      <c r="J73" s="225"/>
      <c r="K73" s="225" t="e">
        <f t="shared" ca="1" si="20"/>
        <v>#N/A</v>
      </c>
      <c r="L73" s="222"/>
      <c r="M73" s="654"/>
      <c r="N73" s="246"/>
      <c r="O73" s="239"/>
    </row>
    <row r="74" spans="3:15" ht="15" customHeight="1">
      <c r="C74" s="579" t="str">
        <f t="shared" ref="C74:K74" si="21">C31</f>
        <v>Faltas</v>
      </c>
      <c r="D74" s="580"/>
      <c r="E74" s="580"/>
      <c r="F74" s="580"/>
      <c r="G74" s="580"/>
      <c r="H74" s="581"/>
      <c r="I74" s="238" t="e">
        <f t="shared" ca="1" si="21"/>
        <v>#N/A</v>
      </c>
      <c r="J74" s="225"/>
      <c r="K74" s="225" t="e">
        <f t="shared" ca="1" si="21"/>
        <v>#N/A</v>
      </c>
      <c r="L74" s="222"/>
      <c r="M74" s="654"/>
      <c r="N74" s="223"/>
      <c r="O74" s="239"/>
    </row>
    <row r="75" spans="3:15" ht="15" customHeight="1">
      <c r="C75" s="579" t="str">
        <f t="shared" ref="C75:K75" si="22">C32</f>
        <v>Atrasos</v>
      </c>
      <c r="D75" s="580"/>
      <c r="E75" s="580"/>
      <c r="F75" s="580"/>
      <c r="G75" s="580"/>
      <c r="H75" s="581"/>
      <c r="I75" s="247" t="e">
        <f t="shared" ca="1" si="22"/>
        <v>#N/A</v>
      </c>
      <c r="J75" s="225"/>
      <c r="K75" s="225" t="e">
        <f t="shared" ca="1" si="22"/>
        <v>#N/A</v>
      </c>
      <c r="L75" s="222"/>
      <c r="M75" s="654"/>
      <c r="N75" s="223"/>
      <c r="O75" s="239"/>
    </row>
    <row r="76" spans="3:15" ht="15" customHeight="1">
      <c r="C76" s="579" t="str">
        <f t="shared" ref="C76:K76" si="23">C33</f>
        <v>Empréstimo</v>
      </c>
      <c r="D76" s="580"/>
      <c r="E76" s="580"/>
      <c r="F76" s="580"/>
      <c r="G76" s="580"/>
      <c r="H76" s="581"/>
      <c r="I76" s="247"/>
      <c r="J76" s="225"/>
      <c r="K76" s="225" t="e">
        <f t="shared" ca="1" si="23"/>
        <v>#N/A</v>
      </c>
      <c r="L76" s="222"/>
      <c r="M76" s="654"/>
      <c r="N76" s="223"/>
      <c r="O76" s="248"/>
    </row>
    <row r="77" spans="3:15" ht="15" customHeight="1">
      <c r="C77" s="579" t="str">
        <f t="shared" ref="C77:K77" si="24">C34</f>
        <v>Pensão</v>
      </c>
      <c r="D77" s="580"/>
      <c r="E77" s="580"/>
      <c r="F77" s="580"/>
      <c r="G77" s="580"/>
      <c r="H77" s="581"/>
      <c r="I77" s="247"/>
      <c r="J77" s="225"/>
      <c r="K77" s="225" t="e">
        <f t="shared" ca="1" si="24"/>
        <v>#N/A</v>
      </c>
      <c r="L77" s="222"/>
      <c r="M77" s="654"/>
      <c r="N77" s="223"/>
      <c r="O77" s="248"/>
    </row>
    <row r="78" spans="3:15" ht="15" customHeight="1">
      <c r="C78" s="579" t="str">
        <f t="shared" ref="C78:K78" si="25">C35</f>
        <v>Outros Descontos</v>
      </c>
      <c r="D78" s="580"/>
      <c r="E78" s="580"/>
      <c r="F78" s="580"/>
      <c r="G78" s="580"/>
      <c r="H78" s="581"/>
      <c r="I78" s="247"/>
      <c r="J78" s="225"/>
      <c r="K78" s="225" t="e">
        <f t="shared" ca="1" si="25"/>
        <v>#N/A</v>
      </c>
      <c r="L78" s="222"/>
      <c r="M78" s="654"/>
      <c r="N78" s="223"/>
      <c r="O78" s="248"/>
    </row>
    <row r="79" spans="3:15" ht="15" customHeight="1">
      <c r="C79" s="579" t="str">
        <f t="shared" ref="C79:K79" si="26">C36</f>
        <v>-</v>
      </c>
      <c r="D79" s="580"/>
      <c r="E79" s="580"/>
      <c r="F79" s="580"/>
      <c r="G79" s="580"/>
      <c r="H79" s="581"/>
      <c r="I79" s="247"/>
      <c r="J79" s="225"/>
      <c r="K79" s="225" t="e">
        <f t="shared" ca="1" si="26"/>
        <v>#N/A</v>
      </c>
      <c r="L79" s="222"/>
      <c r="M79" s="654"/>
      <c r="N79" s="632" t="s">
        <v>738</v>
      </c>
      <c r="O79" s="635"/>
    </row>
    <row r="80" spans="3:15" ht="15" customHeight="1">
      <c r="C80" s="579" t="str">
        <f t="shared" ref="C80:K80" si="27">C37</f>
        <v>-</v>
      </c>
      <c r="D80" s="580"/>
      <c r="E80" s="580"/>
      <c r="F80" s="580"/>
      <c r="G80" s="580"/>
      <c r="H80" s="581"/>
      <c r="I80" s="247"/>
      <c r="J80" s="225"/>
      <c r="K80" s="225" t="e">
        <f t="shared" ca="1" si="27"/>
        <v>#N/A</v>
      </c>
      <c r="L80" s="222"/>
      <c r="M80" s="654"/>
      <c r="N80" s="633"/>
      <c r="O80" s="636"/>
    </row>
    <row r="81" spans="3:15" ht="15" customHeight="1">
      <c r="C81" s="579" t="str">
        <f t="shared" ref="C81:K81" si="28">C38</f>
        <v>-</v>
      </c>
      <c r="D81" s="580"/>
      <c r="E81" s="580"/>
      <c r="F81" s="580"/>
      <c r="G81" s="580"/>
      <c r="H81" s="581"/>
      <c r="I81" s="247"/>
      <c r="J81" s="225"/>
      <c r="K81" s="225" t="e">
        <f t="shared" ca="1" si="28"/>
        <v>#N/A</v>
      </c>
      <c r="L81" s="222"/>
      <c r="M81" s="654"/>
      <c r="N81" s="633"/>
      <c r="O81" s="636"/>
    </row>
    <row r="82" spans="3:15" ht="15" customHeight="1">
      <c r="C82" s="328" t="str">
        <f t="shared" ref="C82:K82" si="29">C39</f>
        <v>-</v>
      </c>
      <c r="D82" s="324"/>
      <c r="E82" s="324"/>
      <c r="F82" s="324"/>
      <c r="G82" s="324"/>
      <c r="H82" s="325"/>
      <c r="I82" s="247"/>
      <c r="J82" s="225"/>
      <c r="K82" s="225" t="e">
        <f t="shared" ca="1" si="29"/>
        <v>#N/A</v>
      </c>
      <c r="L82" s="222"/>
      <c r="M82" s="654"/>
      <c r="N82" s="633"/>
      <c r="O82" s="636"/>
    </row>
    <row r="83" spans="3:15" ht="15" customHeight="1">
      <c r="C83" s="328" t="str">
        <f t="shared" ref="C83:K83" si="30">C40</f>
        <v>-</v>
      </c>
      <c r="D83" s="324"/>
      <c r="E83" s="324"/>
      <c r="F83" s="324"/>
      <c r="G83" s="324"/>
      <c r="H83" s="325"/>
      <c r="I83" s="247"/>
      <c r="J83" s="225"/>
      <c r="K83" s="225" t="e">
        <f t="shared" ca="1" si="30"/>
        <v>#N/A</v>
      </c>
      <c r="L83" s="222"/>
      <c r="M83" s="654"/>
      <c r="N83" s="633"/>
      <c r="O83" s="636"/>
    </row>
    <row r="84" spans="3:15" ht="15" customHeight="1">
      <c r="C84" s="328" t="str">
        <f t="shared" ref="C84:K84" si="31">C41</f>
        <v>-</v>
      </c>
      <c r="D84" s="324"/>
      <c r="E84" s="324"/>
      <c r="F84" s="324"/>
      <c r="G84" s="324"/>
      <c r="H84" s="325"/>
      <c r="I84" s="247"/>
      <c r="J84" s="225"/>
      <c r="K84" s="225" t="e">
        <f t="shared" ca="1" si="31"/>
        <v>#N/A</v>
      </c>
      <c r="L84" s="222"/>
      <c r="M84" s="654"/>
      <c r="N84" s="633"/>
      <c r="O84" s="636"/>
    </row>
    <row r="85" spans="3:15" ht="15" customHeight="1">
      <c r="C85" s="328" t="str">
        <f t="shared" ref="C85:K85" si="32">C42</f>
        <v>-</v>
      </c>
      <c r="D85" s="324"/>
      <c r="E85" s="324"/>
      <c r="F85" s="324"/>
      <c r="G85" s="324"/>
      <c r="H85" s="325"/>
      <c r="I85" s="247"/>
      <c r="J85" s="225"/>
      <c r="K85" s="225" t="e">
        <f t="shared" ca="1" si="32"/>
        <v>#N/A</v>
      </c>
      <c r="L85" s="222"/>
      <c r="M85" s="654"/>
      <c r="N85" s="633"/>
      <c r="O85" s="636"/>
    </row>
    <row r="86" spans="3:15" ht="15" customHeight="1">
      <c r="C86" s="585" t="str">
        <f t="shared" ref="C86:K86" si="33">C43</f>
        <v>-</v>
      </c>
      <c r="D86" s="586"/>
      <c r="E86" s="586"/>
      <c r="F86" s="586"/>
      <c r="G86" s="586"/>
      <c r="H86" s="587"/>
      <c r="I86" s="249"/>
      <c r="J86" s="250"/>
      <c r="K86" s="250" t="e">
        <f t="shared" ca="1" si="33"/>
        <v>#N/A</v>
      </c>
      <c r="L86" s="222"/>
      <c r="M86" s="654"/>
      <c r="N86" s="633"/>
      <c r="O86" s="636"/>
    </row>
    <row r="87" spans="3:15">
      <c r="C87" s="251" t="str">
        <f t="shared" ref="C87:K87" si="34">C44</f>
        <v>MENSAGENS</v>
      </c>
      <c r="D87" s="252"/>
      <c r="E87" s="252"/>
      <c r="F87" s="252"/>
      <c r="G87" s="252"/>
      <c r="H87" s="252"/>
      <c r="I87" s="253"/>
      <c r="J87" s="254" t="str">
        <f t="shared" si="34"/>
        <v>Total dos Vencimentos</v>
      </c>
      <c r="K87" s="254" t="str">
        <f t="shared" si="34"/>
        <v>Total dos Descontos</v>
      </c>
      <c r="L87" s="255"/>
      <c r="M87" s="654"/>
      <c r="N87" s="633"/>
      <c r="O87" s="636"/>
    </row>
    <row r="88" spans="3:15">
      <c r="C88" s="641"/>
      <c r="D88" s="603"/>
      <c r="E88" s="603"/>
      <c r="F88" s="603"/>
      <c r="G88" s="603"/>
      <c r="H88" s="603"/>
      <c r="I88" s="642"/>
      <c r="J88" s="256" t="e">
        <f t="shared" ref="J88:K88" ca="1" si="35">J45</f>
        <v>#N/A</v>
      </c>
      <c r="K88" s="256" t="e">
        <f t="shared" ca="1" si="35"/>
        <v>#N/A</v>
      </c>
      <c r="L88" s="222"/>
      <c r="M88" s="654"/>
      <c r="N88" s="633"/>
      <c r="O88" s="636"/>
    </row>
    <row r="89" spans="3:15" ht="21.75" customHeight="1">
      <c r="C89" s="643"/>
      <c r="D89" s="644"/>
      <c r="E89" s="644"/>
      <c r="F89" s="644"/>
      <c r="G89" s="644"/>
      <c r="H89" s="644"/>
      <c r="I89" s="645"/>
      <c r="J89" s="257" t="str">
        <f t="shared" ref="J89:K89" si="36">J46</f>
        <v>Líquido a Receber-&gt;</v>
      </c>
      <c r="K89" s="258" t="e">
        <f t="shared" ca="1" si="36"/>
        <v>#N/A</v>
      </c>
      <c r="L89" s="255"/>
      <c r="M89" s="654"/>
      <c r="N89" s="633"/>
      <c r="O89" s="636"/>
    </row>
    <row r="90" spans="3:15" ht="16.5" customHeight="1">
      <c r="C90" s="646" t="str">
        <f t="shared" ref="C90:J90" si="37">C47</f>
        <v>Salário Base</v>
      </c>
      <c r="D90" s="647"/>
      <c r="E90" s="259" t="str">
        <f t="shared" si="37"/>
        <v>Base Cálc. INSS</v>
      </c>
      <c r="F90" s="259" t="str">
        <f t="shared" si="37"/>
        <v>Base Cálc.FGTS</v>
      </c>
      <c r="G90" s="259"/>
      <c r="H90" s="259" t="str">
        <f t="shared" si="37"/>
        <v>FGTS do Mês</v>
      </c>
      <c r="I90" s="259"/>
      <c r="J90" s="259" t="str">
        <f t="shared" si="37"/>
        <v>Base Cálc. IRRF</v>
      </c>
      <c r="K90" s="260"/>
      <c r="L90" s="255"/>
      <c r="M90" s="654"/>
      <c r="N90" s="633"/>
      <c r="O90" s="636"/>
    </row>
    <row r="91" spans="3:15" ht="16.5" customHeight="1">
      <c r="C91" s="669" t="e">
        <f t="shared" ref="C91:K91" ca="1" si="38">C48</f>
        <v>#N/A</v>
      </c>
      <c r="D91" s="670"/>
      <c r="E91" s="264" t="e">
        <f t="shared" ca="1" si="38"/>
        <v>#N/A</v>
      </c>
      <c r="F91" s="264">
        <f t="shared" si="38"/>
        <v>0.08</v>
      </c>
      <c r="G91" s="262"/>
      <c r="H91" s="262" t="e">
        <f t="shared" ca="1" si="38"/>
        <v>#N/A</v>
      </c>
      <c r="I91" s="262"/>
      <c r="J91" s="264" t="e">
        <f t="shared" ca="1" si="38"/>
        <v>#N/A</v>
      </c>
      <c r="K91" s="263" t="str">
        <f t="shared" si="38"/>
        <v/>
      </c>
      <c r="L91" s="222"/>
      <c r="M91" s="655"/>
      <c r="N91" s="634"/>
      <c r="O91" s="637"/>
    </row>
    <row r="92" spans="3:15" ht="30" customHeight="1">
      <c r="C92" s="281"/>
      <c r="D92" s="281"/>
      <c r="E92" s="281"/>
      <c r="F92" s="281"/>
      <c r="G92" s="281"/>
      <c r="H92" s="282"/>
      <c r="I92" s="281"/>
      <c r="J92" s="281"/>
      <c r="K92" s="281"/>
      <c r="L92" s="281"/>
      <c r="M92" s="283"/>
      <c r="N92" s="284"/>
      <c r="O92" s="284"/>
    </row>
    <row r="93" spans="3:15" ht="30" customHeight="1"/>
    <row r="94" spans="3:15" ht="30" customHeight="1"/>
    <row r="95" spans="3:15" ht="30" customHeight="1"/>
    <row r="96" spans="3:15" ht="30" customHeight="1"/>
    <row r="97" ht="30" customHeight="1"/>
    <row r="98" ht="30" customHeight="1"/>
    <row r="99" ht="30" customHeight="1"/>
    <row r="100" ht="30" customHeight="1"/>
    <row r="101" ht="30" customHeight="1"/>
    <row r="102" ht="30" customHeight="1"/>
    <row r="103" ht="30" customHeight="1"/>
    <row r="104" ht="30" customHeight="1"/>
    <row r="105" ht="30" customHeight="1"/>
    <row r="106" ht="30" customHeight="1"/>
    <row r="107" ht="30" customHeight="1"/>
    <row r="108" ht="30" customHeight="1"/>
    <row r="109" ht="30" customHeight="1"/>
    <row r="110" ht="30" customHeight="1"/>
    <row r="111" ht="30" customHeight="1"/>
    <row r="112" ht="30" customHeight="1"/>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ht="15" customHeight="1"/>
    <row r="153" ht="15" customHeight="1"/>
    <row r="154" ht="15" customHeight="1"/>
    <row r="155" ht="15" customHeight="1"/>
    <row r="156" ht="15" customHeight="1"/>
    <row r="157" ht="15" customHeight="1"/>
  </sheetData>
  <sheetProtection selectLockedCells="1"/>
  <mergeCells count="75">
    <mergeCell ref="C80:H80"/>
    <mergeCell ref="C81:H81"/>
    <mergeCell ref="C69:H69"/>
    <mergeCell ref="C70:H70"/>
    <mergeCell ref="C73:H73"/>
    <mergeCell ref="C74:H74"/>
    <mergeCell ref="C79:H79"/>
    <mergeCell ref="C46:I46"/>
    <mergeCell ref="C47:D47"/>
    <mergeCell ref="C48:D48"/>
    <mergeCell ref="H51:K51"/>
    <mergeCell ref="C65:H65"/>
    <mergeCell ref="C37:H37"/>
    <mergeCell ref="C38:H38"/>
    <mergeCell ref="C43:H43"/>
    <mergeCell ref="C45:I45"/>
    <mergeCell ref="O52:O66"/>
    <mergeCell ref="D53:I53"/>
    <mergeCell ref="D56:H56"/>
    <mergeCell ref="J56:K56"/>
    <mergeCell ref="C58:H58"/>
    <mergeCell ref="C60:H60"/>
    <mergeCell ref="C61:H61"/>
    <mergeCell ref="D52:I52"/>
    <mergeCell ref="K52:K53"/>
    <mergeCell ref="C62:H62"/>
    <mergeCell ref="C63:H63"/>
    <mergeCell ref="N60:N64"/>
    <mergeCell ref="C33:H33"/>
    <mergeCell ref="C34:H34"/>
    <mergeCell ref="C31:H31"/>
    <mergeCell ref="C35:H35"/>
    <mergeCell ref="C36:H36"/>
    <mergeCell ref="C25:H25"/>
    <mergeCell ref="C26:H26"/>
    <mergeCell ref="C27:H27"/>
    <mergeCell ref="C30:H30"/>
    <mergeCell ref="C32:H32"/>
    <mergeCell ref="C19:H19"/>
    <mergeCell ref="C20:H20"/>
    <mergeCell ref="C21:H21"/>
    <mergeCell ref="C22:H22"/>
    <mergeCell ref="C23:H23"/>
    <mergeCell ref="O36:O48"/>
    <mergeCell ref="I5:O5"/>
    <mergeCell ref="H8:K8"/>
    <mergeCell ref="M8:M48"/>
    <mergeCell ref="D9:I9"/>
    <mergeCell ref="K9:K10"/>
    <mergeCell ref="O9:O23"/>
    <mergeCell ref="D10:I10"/>
    <mergeCell ref="D13:H13"/>
    <mergeCell ref="J13:K13"/>
    <mergeCell ref="C15:H15"/>
    <mergeCell ref="N17:N21"/>
    <mergeCell ref="C24:H24"/>
    <mergeCell ref="C17:H17"/>
    <mergeCell ref="C18:H18"/>
    <mergeCell ref="N36:N48"/>
    <mergeCell ref="N79:N91"/>
    <mergeCell ref="O79:O91"/>
    <mergeCell ref="C86:H86"/>
    <mergeCell ref="C88:I88"/>
    <mergeCell ref="C89:I89"/>
    <mergeCell ref="C90:D90"/>
    <mergeCell ref="C91:D91"/>
    <mergeCell ref="M51:M91"/>
    <mergeCell ref="C64:H64"/>
    <mergeCell ref="C66:H66"/>
    <mergeCell ref="C67:H67"/>
    <mergeCell ref="C75:H75"/>
    <mergeCell ref="C68:H68"/>
    <mergeCell ref="C76:H76"/>
    <mergeCell ref="C77:H77"/>
    <mergeCell ref="C78:H78"/>
  </mergeCells>
  <conditionalFormatting sqref="D13:K13 I16:K27 J45:K45 K46 I29:K35 K28 I36:I43 K36:K43">
    <cfRule type="expression" dxfId="48" priority="1361">
      <formula>$R$33=-10</formula>
    </cfRule>
  </conditionalFormatting>
  <conditionalFormatting sqref="I28:J28">
    <cfRule type="expression" dxfId="47" priority="10">
      <formula>$R$33=-10</formula>
    </cfRule>
  </conditionalFormatting>
  <conditionalFormatting sqref="I71:J71">
    <cfRule type="expression" dxfId="46" priority="3">
      <formula>$R$33=-10</formula>
    </cfRule>
  </conditionalFormatting>
  <conditionalFormatting sqref="C48:J48">
    <cfRule type="expression" dxfId="45" priority="8">
      <formula>$R$32=-10</formula>
    </cfRule>
  </conditionalFormatting>
  <conditionalFormatting sqref="D56:K56 I59:K70 J88:K88 K89 I72:K86 K71">
    <cfRule type="expression" dxfId="44" priority="4">
      <formula>$R$33=-10</formula>
    </cfRule>
  </conditionalFormatting>
  <conditionalFormatting sqref="C91:J91">
    <cfRule type="expression" dxfId="43" priority="2">
      <formula>$R$32=-10</formula>
    </cfRule>
  </conditionalFormatting>
  <conditionalFormatting sqref="J36:J43">
    <cfRule type="expression" dxfId="42" priority="1">
      <formula>$R$33=-10</formula>
    </cfRule>
  </conditionalFormatting>
  <pageMargins left="0.511811024" right="0.511811024" top="0.78740157499999996" bottom="0.78740157499999996" header="0.31496062000000002" footer="0.31496062000000002"/>
  <pageSetup paperSize="9" scale="62" fitToWidth="0"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x14:formula1>
            <xm:f>'DB Func'!$B$3:$B$32</xm:f>
          </x14:formula1>
          <xm:sqref>I5:O5</xm:sqref>
        </x14:dataValidation>
      </x14:dataValidations>
    </ext>
  </extLst>
</worksheet>
</file>

<file path=xl/worksheets/sheet58.xml><?xml version="1.0" encoding="utf-8"?>
<worksheet xmlns="http://schemas.openxmlformats.org/spreadsheetml/2006/main" xmlns:r="http://schemas.openxmlformats.org/officeDocument/2006/relationships">
  <sheetPr codeName="Plan51"/>
  <dimension ref="A1:HC103"/>
  <sheetViews>
    <sheetView showGridLines="0" zoomScale="90" zoomScaleNormal="90" workbookViewId="0">
      <selection sqref="A1:A3"/>
    </sheetView>
  </sheetViews>
  <sheetFormatPr defaultColWidth="22.140625" defaultRowHeight="0" customHeight="1" zeroHeight="1"/>
  <cols>
    <col min="1" max="1" width="27.7109375" style="42" customWidth="1"/>
    <col min="2" max="2" width="3.85546875" style="194" customWidth="1"/>
    <col min="3" max="3" width="50.140625" style="194" bestFit="1" customWidth="1"/>
    <col min="4" max="5" width="17.5703125" style="194" customWidth="1"/>
    <col min="6" max="12" width="17.140625" style="194" customWidth="1"/>
    <col min="13" max="27" width="20.7109375" style="194" customWidth="1"/>
    <col min="28" max="32" width="22.140625" style="194"/>
    <col min="33" max="35" width="0" style="195" hidden="1" customWidth="1"/>
    <col min="36" max="94" width="0" style="362" hidden="1" customWidth="1"/>
    <col min="95" max="203" width="0" style="363" hidden="1" customWidth="1"/>
    <col min="204" max="16384" width="22.140625" style="195"/>
  </cols>
  <sheetData>
    <row r="1" spans="1:211" s="193" customFormat="1" ht="33.950000000000003" customHeight="1">
      <c r="A1" s="498"/>
      <c r="B1" s="191"/>
      <c r="C1" s="192" t="s">
        <v>18</v>
      </c>
      <c r="D1" s="191"/>
      <c r="E1" s="191"/>
      <c r="F1" s="191"/>
      <c r="G1" s="191"/>
      <c r="H1" s="191"/>
      <c r="I1" s="191"/>
      <c r="J1" s="191"/>
      <c r="K1" s="191"/>
      <c r="L1" s="191"/>
      <c r="M1" s="191"/>
      <c r="N1" s="191"/>
      <c r="O1" s="191"/>
      <c r="P1" s="191"/>
      <c r="Q1" s="191"/>
      <c r="R1" s="191"/>
      <c r="S1" s="191"/>
      <c r="T1" s="191"/>
      <c r="U1" s="191"/>
      <c r="V1" s="191"/>
      <c r="W1" s="191"/>
      <c r="X1" s="191"/>
      <c r="Y1" s="191"/>
      <c r="Z1" s="191"/>
      <c r="AA1" s="191"/>
      <c r="AB1" s="191"/>
      <c r="AC1" s="191"/>
      <c r="AD1" s="191"/>
      <c r="AE1" s="191"/>
      <c r="AF1" s="191"/>
      <c r="AJ1" s="362"/>
      <c r="AK1" s="362"/>
      <c r="AL1" s="362"/>
      <c r="AM1" s="362"/>
      <c r="AN1" s="362"/>
      <c r="AO1" s="362"/>
      <c r="AP1" s="362"/>
      <c r="AQ1" s="362"/>
      <c r="AR1" s="362"/>
      <c r="AS1" s="362"/>
      <c r="AT1" s="362"/>
      <c r="AU1" s="362"/>
      <c r="AV1" s="362"/>
      <c r="AW1" s="362"/>
      <c r="AX1" s="362"/>
      <c r="AY1" s="362"/>
      <c r="AZ1" s="362"/>
      <c r="BA1" s="362"/>
      <c r="BB1" s="362"/>
      <c r="BC1" s="362"/>
      <c r="BD1" s="362"/>
      <c r="BE1" s="362"/>
      <c r="BF1" s="362"/>
      <c r="BG1" s="362"/>
      <c r="BH1" s="362"/>
      <c r="BI1" s="362"/>
      <c r="BJ1" s="362"/>
      <c r="BK1" s="362"/>
      <c r="BL1" s="362"/>
      <c r="BM1" s="362"/>
      <c r="BN1" s="362"/>
      <c r="BO1" s="362"/>
      <c r="BP1" s="362"/>
      <c r="BQ1" s="362"/>
      <c r="BR1" s="362"/>
      <c r="BS1" s="362"/>
      <c r="BT1" s="362"/>
      <c r="BU1" s="362"/>
      <c r="BV1" s="362"/>
      <c r="BW1" s="362"/>
      <c r="BX1" s="362"/>
      <c r="BY1" s="362"/>
      <c r="BZ1" s="362"/>
      <c r="CA1" s="362"/>
      <c r="CB1" s="362"/>
      <c r="CC1" s="362"/>
      <c r="CD1" s="362"/>
      <c r="CE1" s="362"/>
      <c r="CF1" s="362"/>
      <c r="CG1" s="362"/>
      <c r="CH1" s="362"/>
      <c r="CI1" s="362"/>
      <c r="CJ1" s="362"/>
      <c r="CK1" s="362"/>
      <c r="CL1" s="362"/>
      <c r="CM1" s="362"/>
      <c r="CN1" s="362"/>
      <c r="CO1" s="362"/>
      <c r="CP1" s="362"/>
      <c r="CQ1" s="363"/>
      <c r="CR1" s="363"/>
      <c r="CS1" s="363"/>
      <c r="CT1" s="363"/>
      <c r="CU1" s="363"/>
      <c r="CV1" s="363"/>
      <c r="CW1" s="363"/>
      <c r="CX1" s="363"/>
      <c r="CY1" s="363"/>
      <c r="CZ1" s="363"/>
      <c r="DA1" s="363"/>
      <c r="DB1" s="363"/>
      <c r="DC1" s="363"/>
      <c r="DD1" s="363"/>
      <c r="DE1" s="363"/>
      <c r="DF1" s="363"/>
      <c r="DG1" s="363"/>
      <c r="DH1" s="363"/>
      <c r="DI1" s="363"/>
      <c r="DJ1" s="363"/>
      <c r="DK1" s="363"/>
      <c r="DL1" s="363"/>
      <c r="DM1" s="363"/>
      <c r="DN1" s="363"/>
      <c r="DO1" s="363"/>
      <c r="DP1" s="363"/>
      <c r="DQ1" s="363"/>
      <c r="DR1" s="363"/>
      <c r="DS1" s="363"/>
      <c r="DT1" s="363"/>
      <c r="DU1" s="363"/>
      <c r="DV1" s="363"/>
      <c r="DW1" s="363"/>
      <c r="DX1" s="363"/>
      <c r="DY1" s="363"/>
      <c r="DZ1" s="363"/>
      <c r="EA1" s="363"/>
      <c r="EB1" s="363"/>
      <c r="EC1" s="363"/>
      <c r="ED1" s="363"/>
      <c r="EE1" s="363"/>
      <c r="EF1" s="363"/>
      <c r="EG1" s="363"/>
      <c r="EH1" s="363"/>
      <c r="EI1" s="363"/>
      <c r="EJ1" s="363"/>
      <c r="EK1" s="363"/>
      <c r="EL1" s="363"/>
      <c r="EM1" s="363"/>
      <c r="EN1" s="363"/>
      <c r="EO1" s="363"/>
      <c r="EP1" s="363"/>
      <c r="EQ1" s="363"/>
      <c r="ER1" s="363"/>
      <c r="ES1" s="363"/>
      <c r="ET1" s="363"/>
      <c r="EU1" s="363"/>
      <c r="EV1" s="363"/>
      <c r="EW1" s="363"/>
      <c r="EX1" s="363"/>
      <c r="EY1" s="363"/>
      <c r="EZ1" s="363"/>
      <c r="FA1" s="363"/>
      <c r="FB1" s="363"/>
      <c r="FC1" s="363"/>
      <c r="FD1" s="363"/>
      <c r="FE1" s="363"/>
      <c r="FF1" s="363"/>
      <c r="FG1" s="363"/>
      <c r="FH1" s="363"/>
      <c r="FI1" s="363"/>
      <c r="FJ1" s="363"/>
      <c r="FK1" s="363"/>
      <c r="FL1" s="363"/>
      <c r="FM1" s="363"/>
      <c r="FN1" s="363"/>
      <c r="FO1" s="363"/>
      <c r="FP1" s="363"/>
      <c r="FQ1" s="363"/>
      <c r="FR1" s="363"/>
      <c r="FS1" s="363"/>
      <c r="FT1" s="363"/>
      <c r="FU1" s="363"/>
      <c r="FV1" s="363"/>
      <c r="FW1" s="363"/>
      <c r="FX1" s="363"/>
      <c r="FY1" s="363"/>
      <c r="FZ1" s="363"/>
      <c r="GA1" s="363"/>
      <c r="GB1" s="363"/>
      <c r="GC1" s="363"/>
      <c r="GD1" s="363"/>
      <c r="GE1" s="363"/>
      <c r="GF1" s="363"/>
      <c r="GG1" s="363"/>
      <c r="GH1" s="363"/>
      <c r="GI1" s="363"/>
      <c r="GJ1" s="363"/>
      <c r="GK1" s="363"/>
      <c r="GL1" s="363"/>
      <c r="GM1" s="363"/>
      <c r="GN1" s="363"/>
      <c r="GO1" s="363"/>
      <c r="GP1" s="363"/>
      <c r="GQ1" s="363"/>
      <c r="GR1" s="363"/>
      <c r="GS1" s="363"/>
      <c r="GT1" s="363"/>
      <c r="GU1" s="363"/>
    </row>
    <row r="2" spans="1:211" s="193" customFormat="1" ht="21.6" customHeight="1">
      <c r="A2" s="498"/>
      <c r="B2" s="191"/>
      <c r="C2" s="191"/>
      <c r="D2" s="191"/>
      <c r="E2" s="191"/>
      <c r="F2" s="191"/>
      <c r="G2" s="191"/>
      <c r="H2" s="191"/>
      <c r="I2" s="191"/>
      <c r="J2" s="191"/>
      <c r="K2" s="191"/>
      <c r="L2" s="191"/>
      <c r="M2" s="191"/>
      <c r="N2" s="191"/>
      <c r="O2" s="191"/>
      <c r="P2" s="191"/>
      <c r="Q2" s="191"/>
      <c r="R2" s="191"/>
      <c r="S2" s="191"/>
      <c r="T2" s="191"/>
      <c r="U2" s="191"/>
      <c r="V2" s="191"/>
      <c r="W2" s="191"/>
      <c r="X2" s="191"/>
      <c r="Y2" s="191"/>
      <c r="Z2" s="191"/>
      <c r="AA2" s="191"/>
      <c r="AB2" s="191"/>
      <c r="AC2" s="191"/>
      <c r="AD2" s="191"/>
      <c r="AE2" s="191"/>
      <c r="AF2" s="191"/>
      <c r="AJ2" s="362"/>
      <c r="AK2" s="362"/>
      <c r="AL2" s="362"/>
      <c r="AM2" s="362"/>
      <c r="AN2" s="362"/>
      <c r="AO2" s="362"/>
      <c r="AP2" s="362"/>
      <c r="AQ2" s="362"/>
      <c r="AR2" s="362"/>
      <c r="AS2" s="362"/>
      <c r="AT2" s="362"/>
      <c r="AU2" s="362"/>
      <c r="AV2" s="362"/>
      <c r="AW2" s="362"/>
      <c r="AX2" s="362"/>
      <c r="AY2" s="362"/>
      <c r="AZ2" s="362"/>
      <c r="BA2" s="362"/>
      <c r="BB2" s="362"/>
      <c r="BC2" s="362"/>
      <c r="BD2" s="362"/>
      <c r="BE2" s="362"/>
      <c r="BF2" s="362"/>
      <c r="BG2" s="362"/>
      <c r="BH2" s="362"/>
      <c r="BI2" s="362"/>
      <c r="BJ2" s="362"/>
      <c r="BK2" s="362"/>
      <c r="BL2" s="362"/>
      <c r="BM2" s="362"/>
      <c r="BN2" s="362"/>
      <c r="BO2" s="362"/>
      <c r="BP2" s="362"/>
      <c r="BQ2" s="362"/>
      <c r="BR2" s="362"/>
      <c r="BS2" s="362"/>
      <c r="BT2" s="362"/>
      <c r="BU2" s="362"/>
      <c r="BV2" s="362"/>
      <c r="BW2" s="362"/>
      <c r="BX2" s="362"/>
      <c r="BY2" s="362"/>
      <c r="BZ2" s="362"/>
      <c r="CA2" s="362"/>
      <c r="CB2" s="362"/>
      <c r="CC2" s="362"/>
      <c r="CD2" s="362"/>
      <c r="CE2" s="362"/>
      <c r="CF2" s="362"/>
      <c r="CG2" s="362"/>
      <c r="CH2" s="362"/>
      <c r="CI2" s="362"/>
      <c r="CJ2" s="362"/>
      <c r="CK2" s="362"/>
      <c r="CL2" s="362"/>
      <c r="CM2" s="362"/>
      <c r="CN2" s="362"/>
      <c r="CO2" s="362"/>
      <c r="CP2" s="362"/>
      <c r="CQ2" s="363"/>
      <c r="CR2" s="363"/>
      <c r="CS2" s="363"/>
      <c r="CT2" s="363"/>
      <c r="CU2" s="363"/>
      <c r="CV2" s="363"/>
      <c r="CW2" s="363"/>
      <c r="CX2" s="363"/>
      <c r="CY2" s="363"/>
      <c r="CZ2" s="363"/>
      <c r="DA2" s="363"/>
      <c r="DB2" s="363"/>
      <c r="DC2" s="363"/>
      <c r="DD2" s="363"/>
      <c r="DE2" s="363"/>
      <c r="DF2" s="363"/>
      <c r="DG2" s="363"/>
      <c r="DH2" s="363"/>
      <c r="DI2" s="363"/>
      <c r="DJ2" s="363"/>
      <c r="DK2" s="363"/>
      <c r="DL2" s="363"/>
      <c r="DM2" s="363"/>
      <c r="DN2" s="363"/>
      <c r="DO2" s="363"/>
      <c r="DP2" s="363"/>
      <c r="DQ2" s="363"/>
      <c r="DR2" s="363"/>
      <c r="DS2" s="363"/>
      <c r="DT2" s="363"/>
      <c r="DU2" s="363"/>
      <c r="DV2" s="363"/>
      <c r="DW2" s="363"/>
      <c r="DX2" s="363"/>
      <c r="DY2" s="363"/>
      <c r="DZ2" s="363"/>
      <c r="EA2" s="363"/>
      <c r="EB2" s="363"/>
      <c r="EC2" s="363"/>
      <c r="ED2" s="363"/>
      <c r="EE2" s="363"/>
      <c r="EF2" s="363"/>
      <c r="EG2" s="363"/>
      <c r="EH2" s="363"/>
      <c r="EI2" s="363"/>
      <c r="EJ2" s="363"/>
      <c r="EK2" s="363"/>
      <c r="EL2" s="363"/>
      <c r="EM2" s="363"/>
      <c r="EN2" s="363"/>
      <c r="EO2" s="363"/>
      <c r="EP2" s="363"/>
      <c r="EQ2" s="363"/>
      <c r="ER2" s="363"/>
      <c r="ES2" s="363"/>
      <c r="ET2" s="363"/>
      <c r="EU2" s="363"/>
      <c r="EV2" s="363"/>
      <c r="EW2" s="363"/>
      <c r="EX2" s="363"/>
      <c r="EY2" s="363"/>
      <c r="EZ2" s="363"/>
      <c r="FA2" s="363"/>
      <c r="FB2" s="363"/>
      <c r="FC2" s="363"/>
      <c r="FD2" s="363"/>
      <c r="FE2" s="363"/>
      <c r="FF2" s="363"/>
      <c r="FG2" s="363"/>
      <c r="FH2" s="363"/>
      <c r="FI2" s="363"/>
      <c r="FJ2" s="363"/>
      <c r="FK2" s="363"/>
      <c r="FL2" s="363"/>
      <c r="FM2" s="363"/>
      <c r="FN2" s="363"/>
      <c r="FO2" s="363"/>
      <c r="FP2" s="363"/>
      <c r="FQ2" s="363"/>
      <c r="FR2" s="363"/>
      <c r="FS2" s="363"/>
      <c r="FT2" s="363"/>
      <c r="FU2" s="363"/>
      <c r="FV2" s="363"/>
      <c r="FW2" s="363"/>
      <c r="FX2" s="363"/>
      <c r="FY2" s="363"/>
      <c r="FZ2" s="363"/>
      <c r="GA2" s="363"/>
      <c r="GB2" s="363"/>
      <c r="GC2" s="363"/>
      <c r="GD2" s="363"/>
      <c r="GE2" s="363"/>
      <c r="GF2" s="363"/>
      <c r="GG2" s="363"/>
      <c r="GH2" s="363"/>
      <c r="GI2" s="363"/>
      <c r="GJ2" s="363"/>
      <c r="GK2" s="363"/>
      <c r="GL2" s="363"/>
      <c r="GM2" s="363"/>
      <c r="GN2" s="363"/>
      <c r="GO2" s="363"/>
      <c r="GP2" s="363"/>
      <c r="GQ2" s="363"/>
      <c r="GR2" s="363"/>
      <c r="GS2" s="363"/>
      <c r="GT2" s="363"/>
      <c r="GU2" s="363"/>
    </row>
    <row r="3" spans="1:211" s="193" customFormat="1" ht="21.6" customHeight="1">
      <c r="A3" s="498"/>
      <c r="B3" s="191"/>
      <c r="C3" s="191"/>
      <c r="D3" s="191"/>
      <c r="E3" s="191"/>
      <c r="F3" s="191"/>
      <c r="G3" s="191"/>
      <c r="H3" s="191"/>
      <c r="I3" s="191"/>
      <c r="J3" s="191"/>
      <c r="K3" s="191"/>
      <c r="L3" s="191"/>
      <c r="M3" s="191"/>
      <c r="N3" s="191"/>
      <c r="O3" s="191"/>
      <c r="P3" s="191"/>
      <c r="Q3" s="191"/>
      <c r="R3" s="191"/>
      <c r="S3" s="191"/>
      <c r="T3" s="191"/>
      <c r="U3" s="191"/>
      <c r="V3" s="191"/>
      <c r="W3" s="191"/>
      <c r="X3" s="191"/>
      <c r="Y3" s="191"/>
      <c r="Z3" s="191"/>
      <c r="AA3" s="191"/>
      <c r="AB3" s="191"/>
      <c r="AC3" s="191"/>
      <c r="AD3" s="191"/>
      <c r="AE3" s="191"/>
      <c r="AF3" s="191"/>
      <c r="AJ3" s="362"/>
      <c r="AK3" s="362"/>
      <c r="AL3" s="362"/>
      <c r="AM3" s="362"/>
      <c r="AN3" s="362"/>
      <c r="AO3" s="362"/>
      <c r="AP3" s="362"/>
      <c r="AQ3" s="362"/>
      <c r="AR3" s="362"/>
      <c r="AS3" s="362"/>
      <c r="AT3" s="362"/>
      <c r="AU3" s="362"/>
      <c r="AV3" s="362"/>
      <c r="AW3" s="362"/>
      <c r="AX3" s="362"/>
      <c r="AY3" s="362"/>
      <c r="AZ3" s="362"/>
      <c r="BA3" s="362"/>
      <c r="BB3" s="362"/>
      <c r="BC3" s="362"/>
      <c r="BD3" s="362"/>
      <c r="BE3" s="362"/>
      <c r="BF3" s="362"/>
      <c r="BG3" s="362"/>
      <c r="BH3" s="362"/>
      <c r="BI3" s="362"/>
      <c r="BJ3" s="362"/>
      <c r="BK3" s="362"/>
      <c r="BL3" s="362"/>
      <c r="BM3" s="362"/>
      <c r="BN3" s="362"/>
      <c r="BO3" s="362"/>
      <c r="BP3" s="362"/>
      <c r="BQ3" s="362"/>
      <c r="BR3" s="362"/>
      <c r="BS3" s="362"/>
      <c r="BT3" s="362"/>
      <c r="BU3" s="362"/>
      <c r="BV3" s="362"/>
      <c r="BW3" s="362"/>
      <c r="BX3" s="362"/>
      <c r="BY3" s="362"/>
      <c r="BZ3" s="362"/>
      <c r="CA3" s="362"/>
      <c r="CB3" s="362"/>
      <c r="CC3" s="362"/>
      <c r="CD3" s="362"/>
      <c r="CE3" s="362"/>
      <c r="CF3" s="362"/>
      <c r="CG3" s="362"/>
      <c r="CH3" s="362"/>
      <c r="CI3" s="362"/>
      <c r="CJ3" s="362"/>
      <c r="CK3" s="362"/>
      <c r="CL3" s="362"/>
      <c r="CM3" s="362"/>
      <c r="CN3" s="362"/>
      <c r="CO3" s="362"/>
      <c r="CP3" s="362"/>
      <c r="CQ3" s="363"/>
      <c r="CR3" s="363"/>
      <c r="CS3" s="363"/>
      <c r="CT3" s="363"/>
      <c r="CU3" s="363"/>
      <c r="CV3" s="363"/>
      <c r="CW3" s="363"/>
      <c r="CX3" s="363"/>
      <c r="CY3" s="363"/>
      <c r="CZ3" s="363"/>
      <c r="DA3" s="363"/>
      <c r="DB3" s="363"/>
      <c r="DC3" s="363"/>
      <c r="DD3" s="363"/>
      <c r="DE3" s="363"/>
      <c r="DF3" s="363"/>
      <c r="DG3" s="363"/>
      <c r="DH3" s="363"/>
      <c r="DI3" s="363"/>
      <c r="DJ3" s="363"/>
      <c r="DK3" s="363"/>
      <c r="DL3" s="363"/>
      <c r="DM3" s="363"/>
      <c r="DN3" s="363"/>
      <c r="DO3" s="363"/>
      <c r="DP3" s="363"/>
      <c r="DQ3" s="363"/>
      <c r="DR3" s="363"/>
      <c r="DS3" s="363"/>
      <c r="DT3" s="363"/>
      <c r="DU3" s="363"/>
      <c r="DV3" s="363"/>
      <c r="DW3" s="363"/>
      <c r="DX3" s="363"/>
      <c r="DY3" s="363"/>
      <c r="DZ3" s="363"/>
      <c r="EA3" s="363"/>
      <c r="EB3" s="363"/>
      <c r="EC3" s="363"/>
      <c r="ED3" s="363"/>
      <c r="EE3" s="363"/>
      <c r="EF3" s="363"/>
      <c r="EG3" s="363"/>
      <c r="EH3" s="363"/>
      <c r="EI3" s="363"/>
      <c r="EJ3" s="363"/>
      <c r="EK3" s="363"/>
      <c r="EL3" s="363"/>
      <c r="EM3" s="363"/>
      <c r="EN3" s="363"/>
      <c r="EO3" s="363"/>
      <c r="EP3" s="363"/>
      <c r="EQ3" s="363"/>
      <c r="ER3" s="363"/>
      <c r="ES3" s="363"/>
      <c r="ET3" s="363"/>
      <c r="EU3" s="363"/>
      <c r="EV3" s="363"/>
      <c r="EW3" s="363"/>
      <c r="EX3" s="363"/>
      <c r="EY3" s="363"/>
      <c r="EZ3" s="363"/>
      <c r="FA3" s="363"/>
      <c r="FB3" s="363"/>
      <c r="FC3" s="363"/>
      <c r="FD3" s="363"/>
      <c r="FE3" s="363"/>
      <c r="FF3" s="363"/>
      <c r="FG3" s="363"/>
      <c r="FH3" s="363"/>
      <c r="FI3" s="363"/>
      <c r="FJ3" s="363"/>
      <c r="FK3" s="363"/>
      <c r="FL3" s="363"/>
      <c r="FM3" s="363"/>
      <c r="FN3" s="363"/>
      <c r="FO3" s="363"/>
      <c r="FP3" s="363"/>
      <c r="FQ3" s="363"/>
      <c r="FR3" s="363"/>
      <c r="FS3" s="363"/>
      <c r="FT3" s="363"/>
      <c r="FU3" s="363"/>
      <c r="FV3" s="363"/>
      <c r="FW3" s="363"/>
      <c r="FX3" s="363"/>
      <c r="FY3" s="363"/>
      <c r="FZ3" s="363"/>
      <c r="GA3" s="363"/>
      <c r="GB3" s="363"/>
      <c r="GC3" s="363"/>
      <c r="GD3" s="363"/>
      <c r="GE3" s="363"/>
      <c r="GF3" s="363"/>
      <c r="GG3" s="363"/>
      <c r="GH3" s="363"/>
      <c r="GI3" s="363"/>
      <c r="GJ3" s="363"/>
      <c r="GK3" s="363"/>
      <c r="GL3" s="363"/>
      <c r="GM3" s="363"/>
      <c r="GN3" s="363"/>
      <c r="GO3" s="363"/>
      <c r="GP3" s="363"/>
      <c r="GQ3" s="363"/>
      <c r="GR3" s="363"/>
      <c r="GS3" s="363"/>
      <c r="GT3" s="363"/>
      <c r="GU3" s="363"/>
    </row>
    <row r="4" spans="1:211" ht="30" customHeight="1">
      <c r="C4" s="365" t="s">
        <v>551</v>
      </c>
      <c r="AL4" s="725" t="s">
        <v>846</v>
      </c>
      <c r="AM4" s="725"/>
      <c r="AN4" s="725"/>
      <c r="AO4" s="725"/>
      <c r="AP4" s="725"/>
      <c r="AQ4" s="725"/>
      <c r="AR4" s="725"/>
      <c r="AS4" s="725"/>
      <c r="AT4" s="725"/>
      <c r="AU4" s="725"/>
      <c r="AV4" s="725"/>
      <c r="AY4" s="364"/>
      <c r="AZ4" s="364"/>
      <c r="BA4" s="364"/>
      <c r="CF4" s="712"/>
      <c r="CG4" s="712"/>
      <c r="CH4" s="712"/>
      <c r="CI4" s="712"/>
      <c r="CJ4" s="712"/>
      <c r="CK4" s="712"/>
      <c r="CL4" s="369"/>
      <c r="CM4" s="370"/>
      <c r="CN4" s="363"/>
      <c r="CO4" s="363"/>
      <c r="CP4" s="363"/>
      <c r="DQ4" s="362"/>
      <c r="DR4" s="362"/>
      <c r="DS4" s="362"/>
      <c r="DU4" s="362"/>
      <c r="DV4" s="362"/>
      <c r="DW4" s="362"/>
      <c r="DX4" s="362"/>
      <c r="DY4" s="362"/>
      <c r="DZ4" s="362"/>
      <c r="EA4" s="362"/>
      <c r="FG4" s="362"/>
      <c r="FH4" s="362"/>
      <c r="FI4" s="362"/>
      <c r="FJ4" s="362"/>
      <c r="FK4" s="362"/>
      <c r="FL4" s="362"/>
    </row>
    <row r="5" spans="1:211" ht="9.9499999999999993" customHeight="1" thickBot="1">
      <c r="AS5" s="371"/>
      <c r="CK5" s="363"/>
      <c r="CL5" s="362" t="str">
        <f>CL7&amp;"/"&amp;"07"&amp;"/"&amp;'P Gerais'!$D$6</f>
        <v>1/07/2015</v>
      </c>
      <c r="CM5" s="362" t="str">
        <f>CM7&amp;"/"&amp;"07"&amp;"/"&amp;'P Gerais'!$D$6</f>
        <v>2/07/2015</v>
      </c>
      <c r="CN5" s="362" t="str">
        <f>CN7&amp;"/"&amp;"07"&amp;"/"&amp;'P Gerais'!$D$6</f>
        <v>3/07/2015</v>
      </c>
      <c r="CO5" s="362" t="str">
        <f>CO7&amp;"/"&amp;"07"&amp;"/"&amp;'P Gerais'!$D$6</f>
        <v>4/07/2015</v>
      </c>
      <c r="CP5" s="362" t="str">
        <f>CP7&amp;"/"&amp;"07"&amp;"/"&amp;'P Gerais'!$D$6</f>
        <v>5/07/2015</v>
      </c>
      <c r="CQ5" s="362" t="str">
        <f>CQ7&amp;"/"&amp;"07"&amp;"/"&amp;'P Gerais'!$D$6</f>
        <v>6/07/2015</v>
      </c>
      <c r="CR5" s="362" t="str">
        <f>CR7&amp;"/"&amp;"07"&amp;"/"&amp;'P Gerais'!$D$6</f>
        <v>7/07/2015</v>
      </c>
      <c r="CS5" s="362" t="str">
        <f>CS7&amp;"/"&amp;"07"&amp;"/"&amp;'P Gerais'!$D$6</f>
        <v>8/07/2015</v>
      </c>
      <c r="CT5" s="362" t="str">
        <f>CT7&amp;"/"&amp;"07"&amp;"/"&amp;'P Gerais'!$D$6</f>
        <v>9/07/2015</v>
      </c>
      <c r="CU5" s="362" t="str">
        <f>CU7&amp;"/"&amp;"07"&amp;"/"&amp;'P Gerais'!$D$6</f>
        <v>10/07/2015</v>
      </c>
      <c r="CV5" s="362" t="str">
        <f>CV7&amp;"/"&amp;"07"&amp;"/"&amp;'P Gerais'!$D$6</f>
        <v>11/07/2015</v>
      </c>
      <c r="CW5" s="362" t="str">
        <f>CW7&amp;"/"&amp;"07"&amp;"/"&amp;'P Gerais'!$D$6</f>
        <v>12/07/2015</v>
      </c>
      <c r="CX5" s="362" t="str">
        <f>CX7&amp;"/"&amp;"07"&amp;"/"&amp;'P Gerais'!$D$6</f>
        <v>13/07/2015</v>
      </c>
      <c r="CY5" s="362" t="str">
        <f>CY7&amp;"/"&amp;"07"&amp;"/"&amp;'P Gerais'!$D$6</f>
        <v>14/07/2015</v>
      </c>
      <c r="CZ5" s="362" t="str">
        <f>CZ7&amp;"/"&amp;"07"&amp;"/"&amp;'P Gerais'!$D$6</f>
        <v>15/07/2015</v>
      </c>
      <c r="DA5" s="362" t="str">
        <f>DA7&amp;"/"&amp;"07"&amp;"/"&amp;'P Gerais'!$D$6</f>
        <v>16/07/2015</v>
      </c>
      <c r="DB5" s="362" t="str">
        <f>DB7&amp;"/"&amp;"07"&amp;"/"&amp;'P Gerais'!$D$6</f>
        <v>17/07/2015</v>
      </c>
      <c r="DC5" s="362" t="str">
        <f>DC7&amp;"/"&amp;"07"&amp;"/"&amp;'P Gerais'!$D$6</f>
        <v>18/07/2015</v>
      </c>
      <c r="DD5" s="362" t="str">
        <f>DD7&amp;"/"&amp;"07"&amp;"/"&amp;'P Gerais'!$D$6</f>
        <v>19/07/2015</v>
      </c>
      <c r="DE5" s="362" t="str">
        <f>DE7&amp;"/"&amp;"07"&amp;"/"&amp;'P Gerais'!$D$6</f>
        <v>20/07/2015</v>
      </c>
      <c r="DF5" s="362" t="str">
        <f>DF7&amp;"/"&amp;"07"&amp;"/"&amp;'P Gerais'!$D$6</f>
        <v>21/07/2015</v>
      </c>
      <c r="DG5" s="362" t="str">
        <f>DG7&amp;"/"&amp;"07"&amp;"/"&amp;'P Gerais'!$D$6</f>
        <v>22/07/2015</v>
      </c>
      <c r="DH5" s="362" t="str">
        <f>DH7&amp;"/"&amp;"07"&amp;"/"&amp;'P Gerais'!$D$6</f>
        <v>23/07/2015</v>
      </c>
      <c r="DI5" s="362" t="str">
        <f>DI7&amp;"/"&amp;"07"&amp;"/"&amp;'P Gerais'!$D$6</f>
        <v>24/07/2015</v>
      </c>
      <c r="DJ5" s="362" t="str">
        <f>DJ7&amp;"/"&amp;"07"&amp;"/"&amp;'P Gerais'!$D$6</f>
        <v>25/07/2015</v>
      </c>
      <c r="DK5" s="362" t="str">
        <f>DK7&amp;"/"&amp;"07"&amp;"/"&amp;'P Gerais'!$D$6</f>
        <v>26/07/2015</v>
      </c>
      <c r="DL5" s="362" t="str">
        <f>DL7&amp;"/"&amp;"07"&amp;"/"&amp;'P Gerais'!$D$6</f>
        <v>27/07/2015</v>
      </c>
      <c r="DM5" s="362" t="str">
        <f>DM7&amp;"/"&amp;"07"&amp;"/"&amp;'P Gerais'!$D$6</f>
        <v>28/07/2015</v>
      </c>
      <c r="DN5" s="362" t="str">
        <f>DN7&amp;"/"&amp;"07"&amp;"/"&amp;'P Gerais'!$D$6</f>
        <v>29/07/2015</v>
      </c>
      <c r="DO5" s="362" t="str">
        <f>DO7&amp;"/"&amp;"07"&amp;"/"&amp;'P Gerais'!$D$6</f>
        <v>30/07/2015</v>
      </c>
      <c r="DP5" s="362" t="str">
        <f>DP7&amp;"/"&amp;"07"&amp;"/"&amp;'P Gerais'!$D$6</f>
        <v>31/07/2015</v>
      </c>
      <c r="DQ5" s="362"/>
      <c r="DR5" s="362"/>
      <c r="DS5" s="362"/>
      <c r="DU5" s="362"/>
      <c r="DV5" s="362"/>
      <c r="DW5" s="362"/>
      <c r="DX5" s="362"/>
      <c r="DY5" s="362"/>
      <c r="DZ5" s="362"/>
      <c r="EA5" s="362"/>
      <c r="EB5" s="362" t="str">
        <f>EB7&amp;"/"&amp;"07"&amp;"/"&amp;'P Gerais'!$D$6</f>
        <v>1/07/2015</v>
      </c>
      <c r="EC5" s="362" t="str">
        <f>EC7&amp;"/"&amp;"07"&amp;"/"&amp;'P Gerais'!$D$6</f>
        <v>2/07/2015</v>
      </c>
      <c r="ED5" s="362" t="str">
        <f>ED7&amp;"/"&amp;"07"&amp;"/"&amp;'P Gerais'!$D$6</f>
        <v>3/07/2015</v>
      </c>
      <c r="EE5" s="362" t="str">
        <f>EE7&amp;"/"&amp;"07"&amp;"/"&amp;'P Gerais'!$D$6</f>
        <v>4/07/2015</v>
      </c>
      <c r="EF5" s="362" t="str">
        <f>EF7&amp;"/"&amp;"07"&amp;"/"&amp;'P Gerais'!$D$6</f>
        <v>5/07/2015</v>
      </c>
      <c r="EG5" s="362" t="str">
        <f>EG7&amp;"/"&amp;"07"&amp;"/"&amp;'P Gerais'!$D$6</f>
        <v>6/07/2015</v>
      </c>
      <c r="EH5" s="362" t="str">
        <f>EH7&amp;"/"&amp;"07"&amp;"/"&amp;'P Gerais'!$D$6</f>
        <v>7/07/2015</v>
      </c>
      <c r="EI5" s="362" t="str">
        <f>EI7&amp;"/"&amp;"07"&amp;"/"&amp;'P Gerais'!$D$6</f>
        <v>8/07/2015</v>
      </c>
      <c r="EJ5" s="362" t="str">
        <f>EJ7&amp;"/"&amp;"07"&amp;"/"&amp;'P Gerais'!$D$6</f>
        <v>9/07/2015</v>
      </c>
      <c r="EK5" s="362" t="str">
        <f>EK7&amp;"/"&amp;"07"&amp;"/"&amp;'P Gerais'!$D$6</f>
        <v>10/07/2015</v>
      </c>
      <c r="EL5" s="362" t="str">
        <f>EL7&amp;"/"&amp;"07"&amp;"/"&amp;'P Gerais'!$D$6</f>
        <v>11/07/2015</v>
      </c>
      <c r="EM5" s="362" t="str">
        <f>EM7&amp;"/"&amp;"07"&amp;"/"&amp;'P Gerais'!$D$6</f>
        <v>12/07/2015</v>
      </c>
      <c r="EN5" s="362" t="str">
        <f>EN7&amp;"/"&amp;"07"&amp;"/"&amp;'P Gerais'!$D$6</f>
        <v>13/07/2015</v>
      </c>
      <c r="EO5" s="362" t="str">
        <f>EO7&amp;"/"&amp;"07"&amp;"/"&amp;'P Gerais'!$D$6</f>
        <v>14/07/2015</v>
      </c>
      <c r="EP5" s="362" t="str">
        <f>EP7&amp;"/"&amp;"07"&amp;"/"&amp;'P Gerais'!$D$6</f>
        <v>15/07/2015</v>
      </c>
      <c r="EQ5" s="362" t="str">
        <f>EQ7&amp;"/"&amp;"07"&amp;"/"&amp;'P Gerais'!$D$6</f>
        <v>16/07/2015</v>
      </c>
      <c r="ER5" s="362" t="str">
        <f>ER7&amp;"/"&amp;"07"&amp;"/"&amp;'P Gerais'!$D$6</f>
        <v>17/07/2015</v>
      </c>
      <c r="ES5" s="362" t="str">
        <f>ES7&amp;"/"&amp;"07"&amp;"/"&amp;'P Gerais'!$D$6</f>
        <v>18/07/2015</v>
      </c>
      <c r="ET5" s="362" t="str">
        <f>ET7&amp;"/"&amp;"07"&amp;"/"&amp;'P Gerais'!$D$6</f>
        <v>19/07/2015</v>
      </c>
      <c r="EU5" s="362" t="str">
        <f>EU7&amp;"/"&amp;"07"&amp;"/"&amp;'P Gerais'!$D$6</f>
        <v>20/07/2015</v>
      </c>
      <c r="EV5" s="362" t="str">
        <f>EV7&amp;"/"&amp;"07"&amp;"/"&amp;'P Gerais'!$D$6</f>
        <v>21/07/2015</v>
      </c>
      <c r="EW5" s="362" t="str">
        <f>EW7&amp;"/"&amp;"07"&amp;"/"&amp;'P Gerais'!$D$6</f>
        <v>22/07/2015</v>
      </c>
      <c r="EX5" s="362" t="str">
        <f>EX7&amp;"/"&amp;"07"&amp;"/"&amp;'P Gerais'!$D$6</f>
        <v>23/07/2015</v>
      </c>
      <c r="EY5" s="362" t="str">
        <f>EY7&amp;"/"&amp;"07"&amp;"/"&amp;'P Gerais'!$D$6</f>
        <v>24/07/2015</v>
      </c>
      <c r="EZ5" s="362" t="str">
        <f>EZ7&amp;"/"&amp;"07"&amp;"/"&amp;'P Gerais'!$D$6</f>
        <v>25/07/2015</v>
      </c>
      <c r="FA5" s="362" t="str">
        <f>FA7&amp;"/"&amp;"07"&amp;"/"&amp;'P Gerais'!$D$6</f>
        <v>26/07/2015</v>
      </c>
      <c r="FB5" s="362" t="str">
        <f>FB7&amp;"/"&amp;"07"&amp;"/"&amp;'P Gerais'!$D$6</f>
        <v>27/07/2015</v>
      </c>
      <c r="FC5" s="362" t="str">
        <f>FC7&amp;"/"&amp;"07"&amp;"/"&amp;'P Gerais'!$D$6</f>
        <v>28/07/2015</v>
      </c>
      <c r="FD5" s="362" t="str">
        <f>FD7&amp;"/"&amp;"07"&amp;"/"&amp;'P Gerais'!$D$6</f>
        <v>29/07/2015</v>
      </c>
      <c r="FE5" s="362" t="str">
        <f>FE7&amp;"/"&amp;"07"&amp;"/"&amp;'P Gerais'!$D$6</f>
        <v>30/07/2015</v>
      </c>
      <c r="FF5" s="362" t="str">
        <f>FF7&amp;"/"&amp;"07"&amp;"/"&amp;'P Gerais'!$D$6</f>
        <v>31/07/2015</v>
      </c>
      <c r="FG5" s="362"/>
      <c r="FH5" s="362"/>
      <c r="FI5" s="362"/>
      <c r="FJ5" s="362"/>
      <c r="FK5" s="362"/>
      <c r="FL5" s="362"/>
    </row>
    <row r="6" spans="1:211" ht="30" customHeight="1" thickTop="1" thickBot="1">
      <c r="C6" s="709" t="s">
        <v>151</v>
      </c>
      <c r="D6" s="710"/>
      <c r="E6" s="710"/>
      <c r="F6" s="710"/>
      <c r="G6" s="710"/>
      <c r="H6" s="710"/>
      <c r="I6" s="710"/>
      <c r="J6" s="710"/>
      <c r="K6" s="710"/>
      <c r="L6" s="711"/>
      <c r="M6" s="708" t="s">
        <v>152</v>
      </c>
      <c r="N6" s="708"/>
      <c r="O6" s="708"/>
      <c r="P6" s="708"/>
      <c r="Q6" s="708"/>
      <c r="R6" s="708" t="s">
        <v>866</v>
      </c>
      <c r="S6" s="708"/>
      <c r="T6" s="708"/>
      <c r="U6" s="708"/>
      <c r="V6" s="708"/>
      <c r="W6" s="708"/>
      <c r="X6" s="708"/>
      <c r="Y6" s="708"/>
      <c r="Z6" s="708" t="s">
        <v>153</v>
      </c>
      <c r="AA6" s="708"/>
      <c r="AB6" s="713" t="s">
        <v>154</v>
      </c>
      <c r="AC6" s="713"/>
      <c r="AD6" s="713"/>
      <c r="AE6" s="713"/>
      <c r="AF6" s="713"/>
      <c r="AH6" s="714" t="s">
        <v>165</v>
      </c>
      <c r="AK6" s="362" t="s">
        <v>867</v>
      </c>
      <c r="AL6" s="373" t="s">
        <v>4</v>
      </c>
      <c r="AM6" s="373" t="s">
        <v>848</v>
      </c>
      <c r="AN6" s="373" t="s">
        <v>849</v>
      </c>
      <c r="AO6" s="373" t="s">
        <v>850</v>
      </c>
      <c r="AP6" s="373" t="s">
        <v>851</v>
      </c>
      <c r="AQ6" s="373" t="s">
        <v>157</v>
      </c>
      <c r="AR6" s="371"/>
      <c r="AS6" s="374">
        <v>1</v>
      </c>
      <c r="AT6" s="364"/>
      <c r="AU6" s="364"/>
      <c r="BA6" s="712" t="s">
        <v>854</v>
      </c>
      <c r="BB6" s="712"/>
      <c r="BC6" s="712"/>
      <c r="BD6" s="712"/>
      <c r="BE6" s="712"/>
      <c r="BF6" s="712"/>
      <c r="BG6" s="712"/>
      <c r="BH6" s="712"/>
      <c r="BI6" s="362" t="s">
        <v>869</v>
      </c>
      <c r="BV6" s="362" t="s">
        <v>701</v>
      </c>
      <c r="BW6" s="362" t="s">
        <v>703</v>
      </c>
      <c r="BX6" s="362" t="s">
        <v>704</v>
      </c>
      <c r="BY6" s="362" t="s">
        <v>706</v>
      </c>
      <c r="CF6" s="362" t="s">
        <v>802</v>
      </c>
      <c r="CK6" s="363"/>
      <c r="CL6" s="375" t="str">
        <f>VLOOKUP(WEEKDAY(DATE('P Gerais'!$D$6,7,CL7),1),'P Gerais'!$J$5:$K$11,2,FALSE)</f>
        <v>Qua</v>
      </c>
      <c r="CM6" s="375" t="str">
        <f>VLOOKUP(WEEKDAY(DATE('P Gerais'!$D$6,7,CM7),1),'P Gerais'!$J$5:$K$11,2,FALSE)</f>
        <v>Qui</v>
      </c>
      <c r="CN6" s="375" t="str">
        <f>VLOOKUP(WEEKDAY(DATE('P Gerais'!$D$6,7,CN7),1),'P Gerais'!$J$5:$K$11,2,FALSE)</f>
        <v>Sex</v>
      </c>
      <c r="CO6" s="375" t="str">
        <f>VLOOKUP(WEEKDAY(DATE('P Gerais'!$D$6,7,CO7),1),'P Gerais'!$J$5:$K$11,2,FALSE)</f>
        <v>Sab</v>
      </c>
      <c r="CP6" s="375" t="str">
        <f>VLOOKUP(WEEKDAY(DATE('P Gerais'!$D$6,7,CP7),1),'P Gerais'!$J$5:$K$11,2,FALSE)</f>
        <v>Dom</v>
      </c>
      <c r="CQ6" s="375" t="str">
        <f>VLOOKUP(WEEKDAY(DATE('P Gerais'!$D$6,7,CQ7),1),'P Gerais'!$J$5:$K$11,2,FALSE)</f>
        <v>Seg</v>
      </c>
      <c r="CR6" s="375" t="str">
        <f>VLOOKUP(WEEKDAY(DATE('P Gerais'!$D$6,7,CR7),1),'P Gerais'!$J$5:$K$11,2,FALSE)</f>
        <v>Ter</v>
      </c>
      <c r="CS6" s="375" t="str">
        <f>VLOOKUP(WEEKDAY(DATE('P Gerais'!$D$6,7,CS7),1),'P Gerais'!$J$5:$K$11,2,FALSE)</f>
        <v>Qua</v>
      </c>
      <c r="CT6" s="375" t="str">
        <f>VLOOKUP(WEEKDAY(DATE('P Gerais'!$D$6,7,CT7),1),'P Gerais'!$J$5:$K$11,2,FALSE)</f>
        <v>Qui</v>
      </c>
      <c r="CU6" s="375" t="str">
        <f>VLOOKUP(WEEKDAY(DATE('P Gerais'!$D$6,7,CU7),1),'P Gerais'!$J$5:$K$11,2,FALSE)</f>
        <v>Sex</v>
      </c>
      <c r="CV6" s="375" t="str">
        <f>VLOOKUP(WEEKDAY(DATE('P Gerais'!$D$6,7,CV7),1),'P Gerais'!$J$5:$K$11,2,FALSE)</f>
        <v>Sab</v>
      </c>
      <c r="CW6" s="375" t="str">
        <f>VLOOKUP(WEEKDAY(DATE('P Gerais'!$D$6,7,CW7),1),'P Gerais'!$J$5:$K$11,2,FALSE)</f>
        <v>Dom</v>
      </c>
      <c r="CX6" s="375" t="str">
        <f>VLOOKUP(WEEKDAY(DATE('P Gerais'!$D$6,7,CX7),1),'P Gerais'!$J$5:$K$11,2,FALSE)</f>
        <v>Seg</v>
      </c>
      <c r="CY6" s="375" t="str">
        <f>VLOOKUP(WEEKDAY(DATE('P Gerais'!$D$6,7,CY7),1),'P Gerais'!$J$5:$K$11,2,FALSE)</f>
        <v>Ter</v>
      </c>
      <c r="CZ6" s="375" t="str">
        <f>VLOOKUP(WEEKDAY(DATE('P Gerais'!$D$6,7,CZ7),1),'P Gerais'!$J$5:$K$11,2,FALSE)</f>
        <v>Qua</v>
      </c>
      <c r="DA6" s="375" t="str">
        <f>VLOOKUP(WEEKDAY(DATE('P Gerais'!$D$6,7,DA7),1),'P Gerais'!$J$5:$K$11,2,FALSE)</f>
        <v>Qui</v>
      </c>
      <c r="DB6" s="375" t="str">
        <f>VLOOKUP(WEEKDAY(DATE('P Gerais'!$D$6,7,DB7),1),'P Gerais'!$J$5:$K$11,2,FALSE)</f>
        <v>Sex</v>
      </c>
      <c r="DC6" s="375" t="str">
        <f>VLOOKUP(WEEKDAY(DATE('P Gerais'!$D$6,7,DC7),1),'P Gerais'!$J$5:$K$11,2,FALSE)</f>
        <v>Sab</v>
      </c>
      <c r="DD6" s="375" t="str">
        <f>VLOOKUP(WEEKDAY(DATE('P Gerais'!$D$6,7,DD7),1),'P Gerais'!$J$5:$K$11,2,FALSE)</f>
        <v>Dom</v>
      </c>
      <c r="DE6" s="375" t="str">
        <f>VLOOKUP(WEEKDAY(DATE('P Gerais'!$D$6,7,DE7),1),'P Gerais'!$J$5:$K$11,2,FALSE)</f>
        <v>Seg</v>
      </c>
      <c r="DF6" s="375" t="str">
        <f>VLOOKUP(WEEKDAY(DATE('P Gerais'!$D$6,7,DF7),1),'P Gerais'!$J$5:$K$11,2,FALSE)</f>
        <v>Ter</v>
      </c>
      <c r="DG6" s="375" t="str">
        <f>VLOOKUP(WEEKDAY(DATE('P Gerais'!$D$6,7,DG7),1),'P Gerais'!$J$5:$K$11,2,FALSE)</f>
        <v>Qua</v>
      </c>
      <c r="DH6" s="375" t="str">
        <f>VLOOKUP(WEEKDAY(DATE('P Gerais'!$D$6,7,DH7),1),'P Gerais'!$J$5:$K$11,2,FALSE)</f>
        <v>Qui</v>
      </c>
      <c r="DI6" s="375" t="str">
        <f>VLOOKUP(WEEKDAY(DATE('P Gerais'!$D$6,7,DI7),1),'P Gerais'!$J$5:$K$11,2,FALSE)</f>
        <v>Sex</v>
      </c>
      <c r="DJ6" s="375" t="str">
        <f>VLOOKUP(WEEKDAY(DATE('P Gerais'!$D$6,7,DJ7),1),'P Gerais'!$J$5:$K$11,2,FALSE)</f>
        <v>Sab</v>
      </c>
      <c r="DK6" s="375" t="str">
        <f>VLOOKUP(WEEKDAY(DATE('P Gerais'!$D$6,7,DK7),1),'P Gerais'!$J$5:$K$11,2,FALSE)</f>
        <v>Dom</v>
      </c>
      <c r="DL6" s="375" t="str">
        <f>VLOOKUP(WEEKDAY(DATE('P Gerais'!$D$6,7,DL7),1),'P Gerais'!$J$5:$K$11,2,FALSE)</f>
        <v>Seg</v>
      </c>
      <c r="DM6" s="375" t="str">
        <f>VLOOKUP(WEEKDAY(DATE('P Gerais'!$D$6,7,DM7),1),'P Gerais'!$J$5:$K$11,2,FALSE)</f>
        <v>Ter</v>
      </c>
      <c r="DN6" s="375" t="str">
        <f>VLOOKUP(WEEKDAY(DATE('P Gerais'!$D$6,7,DN7),1),'P Gerais'!$J$5:$K$11,2,FALSE)</f>
        <v>Qua</v>
      </c>
      <c r="DO6" s="375" t="str">
        <f>VLOOKUP(WEEKDAY(DATE('P Gerais'!$D$6,7,DO7),1),'P Gerais'!$J$5:$K$11,2,FALSE)</f>
        <v>Qui</v>
      </c>
      <c r="DP6" s="375" t="str">
        <f>VLOOKUP(WEEKDAY(DATE('P Gerais'!$D$6,7,DP7),1),'P Gerais'!$J$5:$K$11,2,FALSE)</f>
        <v>Sex</v>
      </c>
      <c r="DQ6" s="362"/>
      <c r="DR6" s="362"/>
      <c r="DS6" s="362" t="s">
        <v>817</v>
      </c>
      <c r="DU6" s="362"/>
      <c r="DV6" s="362"/>
      <c r="DW6" s="362"/>
      <c r="DX6" s="362"/>
      <c r="DY6" s="362"/>
      <c r="DZ6" s="362"/>
      <c r="EA6" s="362"/>
      <c r="EB6" s="375" t="str">
        <f>VLOOKUP(WEEKDAY(DATE('P Gerais'!$D$6,7,EB7),1),'P Gerais'!$J$5:$K$11,2,FALSE)</f>
        <v>Qua</v>
      </c>
      <c r="EC6" s="375" t="str">
        <f>VLOOKUP(WEEKDAY(DATE('P Gerais'!$D$6,7,EC7),1),'P Gerais'!$J$5:$K$11,2,FALSE)</f>
        <v>Qui</v>
      </c>
      <c r="ED6" s="375" t="str">
        <f>VLOOKUP(WEEKDAY(DATE('P Gerais'!$D$6,7,ED7),1),'P Gerais'!$J$5:$K$11,2,FALSE)</f>
        <v>Sex</v>
      </c>
      <c r="EE6" s="375" t="str">
        <f>VLOOKUP(WEEKDAY(DATE('P Gerais'!$D$6,7,EE7),1),'P Gerais'!$J$5:$K$11,2,FALSE)</f>
        <v>Sab</v>
      </c>
      <c r="EF6" s="375" t="str">
        <f>VLOOKUP(WEEKDAY(DATE('P Gerais'!$D$6,7,EF7),1),'P Gerais'!$J$5:$K$11,2,FALSE)</f>
        <v>Dom</v>
      </c>
      <c r="EG6" s="375" t="str">
        <f>VLOOKUP(WEEKDAY(DATE('P Gerais'!$D$6,7,EG7),1),'P Gerais'!$J$5:$K$11,2,FALSE)</f>
        <v>Seg</v>
      </c>
      <c r="EH6" s="375" t="str">
        <f>VLOOKUP(WEEKDAY(DATE('P Gerais'!$D$6,7,EH7),1),'P Gerais'!$J$5:$K$11,2,FALSE)</f>
        <v>Ter</v>
      </c>
      <c r="EI6" s="375" t="str">
        <f>VLOOKUP(WEEKDAY(DATE('P Gerais'!$D$6,7,EI7),1),'P Gerais'!$J$5:$K$11,2,FALSE)</f>
        <v>Qua</v>
      </c>
      <c r="EJ6" s="375" t="str">
        <f>VLOOKUP(WEEKDAY(DATE('P Gerais'!$D$6,7,EJ7),1),'P Gerais'!$J$5:$K$11,2,FALSE)</f>
        <v>Qui</v>
      </c>
      <c r="EK6" s="375" t="str">
        <f>VLOOKUP(WEEKDAY(DATE('P Gerais'!$D$6,7,EK7),1),'P Gerais'!$J$5:$K$11,2,FALSE)</f>
        <v>Sex</v>
      </c>
      <c r="EL6" s="375" t="str">
        <f>VLOOKUP(WEEKDAY(DATE('P Gerais'!$D$6,7,EL7),1),'P Gerais'!$J$5:$K$11,2,FALSE)</f>
        <v>Sab</v>
      </c>
      <c r="EM6" s="375" t="str">
        <f>VLOOKUP(WEEKDAY(DATE('P Gerais'!$D$6,7,EM7),1),'P Gerais'!$J$5:$K$11,2,FALSE)</f>
        <v>Dom</v>
      </c>
      <c r="EN6" s="375" t="str">
        <f>VLOOKUP(WEEKDAY(DATE('P Gerais'!$D$6,7,EN7),1),'P Gerais'!$J$5:$K$11,2,FALSE)</f>
        <v>Seg</v>
      </c>
      <c r="EO6" s="375" t="str">
        <f>VLOOKUP(WEEKDAY(DATE('P Gerais'!$D$6,7,EO7),1),'P Gerais'!$J$5:$K$11,2,FALSE)</f>
        <v>Ter</v>
      </c>
      <c r="EP6" s="375" t="str">
        <f>VLOOKUP(WEEKDAY(DATE('P Gerais'!$D$6,7,EP7),1),'P Gerais'!$J$5:$K$11,2,FALSE)</f>
        <v>Qua</v>
      </c>
      <c r="EQ6" s="375" t="str">
        <f>VLOOKUP(WEEKDAY(DATE('P Gerais'!$D$6,7,EQ7),1),'P Gerais'!$J$5:$K$11,2,FALSE)</f>
        <v>Qui</v>
      </c>
      <c r="ER6" s="375" t="str">
        <f>VLOOKUP(WEEKDAY(DATE('P Gerais'!$D$6,7,ER7),1),'P Gerais'!$J$5:$K$11,2,FALSE)</f>
        <v>Sex</v>
      </c>
      <c r="ES6" s="375" t="str">
        <f>VLOOKUP(WEEKDAY(DATE('P Gerais'!$D$6,7,ES7),1),'P Gerais'!$J$5:$K$11,2,FALSE)</f>
        <v>Sab</v>
      </c>
      <c r="ET6" s="375" t="str">
        <f>VLOOKUP(WEEKDAY(DATE('P Gerais'!$D$6,7,ET7),1),'P Gerais'!$J$5:$K$11,2,FALSE)</f>
        <v>Dom</v>
      </c>
      <c r="EU6" s="375" t="str">
        <f>VLOOKUP(WEEKDAY(DATE('P Gerais'!$D$6,7,EU7),1),'P Gerais'!$J$5:$K$11,2,FALSE)</f>
        <v>Seg</v>
      </c>
      <c r="EV6" s="375" t="str">
        <f>VLOOKUP(WEEKDAY(DATE('P Gerais'!$D$6,7,EV7),1),'P Gerais'!$J$5:$K$11,2,FALSE)</f>
        <v>Ter</v>
      </c>
      <c r="EW6" s="375" t="str">
        <f>VLOOKUP(WEEKDAY(DATE('P Gerais'!$D$6,7,EW7),1),'P Gerais'!$J$5:$K$11,2,FALSE)</f>
        <v>Qua</v>
      </c>
      <c r="EX6" s="375" t="str">
        <f>VLOOKUP(WEEKDAY(DATE('P Gerais'!$D$6,7,EX7),1),'P Gerais'!$J$5:$K$11,2,FALSE)</f>
        <v>Qui</v>
      </c>
      <c r="EY6" s="375" t="str">
        <f>VLOOKUP(WEEKDAY(DATE('P Gerais'!$D$6,7,EY7),1),'P Gerais'!$J$5:$K$11,2,FALSE)</f>
        <v>Sex</v>
      </c>
      <c r="EZ6" s="375" t="str">
        <f>VLOOKUP(WEEKDAY(DATE('P Gerais'!$D$6,7,EZ7),1),'P Gerais'!$J$5:$K$11,2,FALSE)</f>
        <v>Sab</v>
      </c>
      <c r="FA6" s="375" t="str">
        <f>VLOOKUP(WEEKDAY(DATE('P Gerais'!$D$6,7,FA7),1),'P Gerais'!$J$5:$K$11,2,FALSE)</f>
        <v>Dom</v>
      </c>
      <c r="FB6" s="375" t="str">
        <f>VLOOKUP(WEEKDAY(DATE('P Gerais'!$D$6,7,FB7),1),'P Gerais'!$J$5:$K$11,2,FALSE)</f>
        <v>Seg</v>
      </c>
      <c r="FC6" s="375" t="str">
        <f>VLOOKUP(WEEKDAY(DATE('P Gerais'!$D$6,7,FC7),1),'P Gerais'!$J$5:$K$11,2,FALSE)</f>
        <v>Ter</v>
      </c>
      <c r="FD6" s="375" t="str">
        <f>VLOOKUP(WEEKDAY(DATE('P Gerais'!$D$6,7,FD7),1),'P Gerais'!$J$5:$K$11,2,FALSE)</f>
        <v>Qua</v>
      </c>
      <c r="FE6" s="375" t="str">
        <f>VLOOKUP(WEEKDAY(DATE('P Gerais'!$D$6,7,FE7),1),'P Gerais'!$J$5:$K$11,2,FALSE)</f>
        <v>Qui</v>
      </c>
      <c r="FF6" s="375" t="str">
        <f>VLOOKUP(WEEKDAY(DATE('P Gerais'!$D$6,7,FF7),1),'P Gerais'!$J$5:$K$11,2,FALSE)</f>
        <v>Sex</v>
      </c>
      <c r="FG6" s="362"/>
      <c r="FH6" s="362"/>
      <c r="FI6" s="362"/>
      <c r="FJ6" s="362"/>
      <c r="FK6" s="362"/>
      <c r="FL6" s="362"/>
      <c r="GV6" s="708" t="s">
        <v>1045</v>
      </c>
      <c r="GW6" s="708"/>
      <c r="GX6" s="708"/>
      <c r="GY6" s="708"/>
      <c r="GZ6" s="708"/>
      <c r="HA6" s="708"/>
      <c r="HB6" s="708"/>
      <c r="HC6" s="708"/>
    </row>
    <row r="7" spans="1:211" ht="30" customHeight="1" thickTop="1" thickBot="1">
      <c r="C7" s="376" t="s">
        <v>0</v>
      </c>
      <c r="D7" s="376" t="s">
        <v>1</v>
      </c>
      <c r="E7" s="377" t="s">
        <v>903</v>
      </c>
      <c r="F7" s="376" t="s">
        <v>2</v>
      </c>
      <c r="G7" s="378" t="s">
        <v>896</v>
      </c>
      <c r="H7" s="377" t="s">
        <v>898</v>
      </c>
      <c r="I7" s="378" t="s">
        <v>895</v>
      </c>
      <c r="J7" s="379" t="s">
        <v>788</v>
      </c>
      <c r="K7" s="379" t="s">
        <v>852</v>
      </c>
      <c r="L7" s="379" t="s">
        <v>841</v>
      </c>
      <c r="M7" s="377" t="s">
        <v>840</v>
      </c>
      <c r="N7" s="376" t="s">
        <v>5</v>
      </c>
      <c r="O7" s="376" t="s">
        <v>839</v>
      </c>
      <c r="P7" s="376" t="s">
        <v>145</v>
      </c>
      <c r="Q7" s="376" t="s">
        <v>146</v>
      </c>
      <c r="R7" s="376" t="str">
        <f>IF(OR(Benef!C6="-",Benef!C6=""),"-",Benef!C6)</f>
        <v>-</v>
      </c>
      <c r="S7" s="376" t="str">
        <f>IF(OR(Benef!C7="-",Benef!C7=""),"-",Benef!C7)</f>
        <v>-</v>
      </c>
      <c r="T7" s="376" t="str">
        <f>IF(OR(Benef!C8="-",Benef!C8=""),"-",Benef!C8)</f>
        <v>-</v>
      </c>
      <c r="U7" s="376" t="str">
        <f>IF(OR(Benef!C9="-",Benef!C9=""),"-",Benef!C9)</f>
        <v>-</v>
      </c>
      <c r="V7" s="376" t="str">
        <f>IF(OR(Benef!C10="-",Benef!C10=""),"-",Benef!C10)</f>
        <v>-</v>
      </c>
      <c r="W7" s="376" t="str">
        <f>IF(OR(Benef!C11="-",Benef!C11=""),"-",Benef!C11)</f>
        <v>-</v>
      </c>
      <c r="X7" s="376" t="str">
        <f>IF(OR(Benef!C12="-",Benef!C12=""),"-",Benef!C12)</f>
        <v>-</v>
      </c>
      <c r="Y7" s="376" t="str">
        <f>IF(OR(Benef!C13="-",Benef!C13=""),"-",Benef!C13)</f>
        <v>-</v>
      </c>
      <c r="Z7" s="376" t="s">
        <v>148</v>
      </c>
      <c r="AA7" s="376" t="s">
        <v>147</v>
      </c>
      <c r="AB7" s="376" t="s">
        <v>843</v>
      </c>
      <c r="AC7" s="376" t="s">
        <v>787</v>
      </c>
      <c r="AD7" s="376" t="s">
        <v>149</v>
      </c>
      <c r="AE7" s="376" t="s">
        <v>150</v>
      </c>
      <c r="AF7" s="376" t="s">
        <v>147</v>
      </c>
      <c r="AH7" s="714"/>
      <c r="AJ7" s="362">
        <f ca="1">COUNTIF(F8:F37,"Sim")</f>
        <v>0</v>
      </c>
      <c r="AL7" s="362" t="s">
        <v>842</v>
      </c>
      <c r="AM7" s="362" t="s">
        <v>842</v>
      </c>
      <c r="AN7" s="362" t="s">
        <v>842</v>
      </c>
      <c r="AO7" s="362" t="s">
        <v>842</v>
      </c>
      <c r="AP7" s="362" t="s">
        <v>842</v>
      </c>
      <c r="AQ7" s="362" t="s">
        <v>842</v>
      </c>
      <c r="AR7" s="362" t="s">
        <v>4</v>
      </c>
      <c r="AS7" s="362" t="s">
        <v>5</v>
      </c>
      <c r="AT7" s="362" t="s">
        <v>839</v>
      </c>
      <c r="AU7" s="362" t="s">
        <v>145</v>
      </c>
      <c r="AV7" s="362" t="s">
        <v>146</v>
      </c>
      <c r="AW7" s="362" t="s">
        <v>516</v>
      </c>
      <c r="AX7" s="362" t="s">
        <v>517</v>
      </c>
      <c r="AY7" s="362" t="s">
        <v>518</v>
      </c>
      <c r="AZ7" s="362" t="s">
        <v>522</v>
      </c>
      <c r="BA7" s="362" t="s">
        <v>853</v>
      </c>
      <c r="BB7" s="362" t="s">
        <v>855</v>
      </c>
      <c r="BC7" s="362" t="s">
        <v>857</v>
      </c>
      <c r="BD7" s="362" t="s">
        <v>861</v>
      </c>
      <c r="BE7" s="362" t="s">
        <v>856</v>
      </c>
      <c r="BF7" s="362" t="s">
        <v>858</v>
      </c>
      <c r="BG7" s="362" t="s">
        <v>863</v>
      </c>
      <c r="BH7" s="362" t="s">
        <v>864</v>
      </c>
      <c r="BI7" s="362" t="s">
        <v>868</v>
      </c>
      <c r="BJ7" s="362" t="s">
        <v>529</v>
      </c>
      <c r="BK7" s="362" t="s">
        <v>604</v>
      </c>
      <c r="BL7" s="362" t="s">
        <v>29</v>
      </c>
      <c r="BM7" s="362" t="s">
        <v>30</v>
      </c>
      <c r="BN7" s="362" t="s">
        <v>31</v>
      </c>
      <c r="BO7" s="362" t="s">
        <v>32</v>
      </c>
      <c r="BP7" s="362" t="s">
        <v>33</v>
      </c>
      <c r="BQ7" s="362" t="s">
        <v>159</v>
      </c>
      <c r="BR7" s="362" t="s">
        <v>523</v>
      </c>
      <c r="BS7" s="362" t="s">
        <v>606</v>
      </c>
      <c r="BT7" s="362" t="s">
        <v>605</v>
      </c>
      <c r="BU7" s="362" t="s">
        <v>604</v>
      </c>
      <c r="BV7" s="362" t="s">
        <v>700</v>
      </c>
      <c r="BW7" s="362" t="s">
        <v>702</v>
      </c>
      <c r="BX7" s="362" t="s">
        <v>705</v>
      </c>
      <c r="BY7" s="362" t="s">
        <v>707</v>
      </c>
      <c r="BZ7" s="362" t="s">
        <v>730</v>
      </c>
      <c r="CB7" s="362" t="s">
        <v>1</v>
      </c>
      <c r="CC7" s="362" t="s">
        <v>751</v>
      </c>
      <c r="CD7" s="362" t="s">
        <v>752</v>
      </c>
      <c r="CF7" s="362" t="s">
        <v>803</v>
      </c>
      <c r="CG7" s="362" t="s">
        <v>804</v>
      </c>
      <c r="CH7" s="362" t="s">
        <v>805</v>
      </c>
      <c r="CI7" s="362" t="s">
        <v>806</v>
      </c>
      <c r="CJ7" s="362" t="s">
        <v>807</v>
      </c>
      <c r="CK7" s="363"/>
      <c r="CL7" s="362">
        <v>1</v>
      </c>
      <c r="CM7" s="362">
        <v>2</v>
      </c>
      <c r="CN7" s="362">
        <v>3</v>
      </c>
      <c r="CO7" s="362">
        <v>4</v>
      </c>
      <c r="CP7" s="362">
        <v>5</v>
      </c>
      <c r="CQ7" s="362">
        <v>6</v>
      </c>
      <c r="CR7" s="362">
        <v>7</v>
      </c>
      <c r="CS7" s="362">
        <v>8</v>
      </c>
      <c r="CT7" s="362">
        <v>9</v>
      </c>
      <c r="CU7" s="362">
        <v>10</v>
      </c>
      <c r="CV7" s="362">
        <v>11</v>
      </c>
      <c r="CW7" s="362">
        <v>12</v>
      </c>
      <c r="CX7" s="362">
        <v>13</v>
      </c>
      <c r="CY7" s="362">
        <v>14</v>
      </c>
      <c r="CZ7" s="362">
        <v>15</v>
      </c>
      <c r="DA7" s="362">
        <v>16</v>
      </c>
      <c r="DB7" s="362">
        <v>17</v>
      </c>
      <c r="DC7" s="362">
        <v>18</v>
      </c>
      <c r="DD7" s="362">
        <v>19</v>
      </c>
      <c r="DE7" s="362">
        <v>20</v>
      </c>
      <c r="DF7" s="362">
        <v>21</v>
      </c>
      <c r="DG7" s="362">
        <v>22</v>
      </c>
      <c r="DH7" s="362">
        <v>23</v>
      </c>
      <c r="DI7" s="362">
        <v>24</v>
      </c>
      <c r="DJ7" s="362">
        <v>25</v>
      </c>
      <c r="DK7" s="362">
        <v>26</v>
      </c>
      <c r="DL7" s="362">
        <v>27</v>
      </c>
      <c r="DM7" s="362">
        <v>28</v>
      </c>
      <c r="DN7" s="362">
        <v>29</v>
      </c>
      <c r="DO7" s="362">
        <v>30</v>
      </c>
      <c r="DP7" s="362">
        <v>31</v>
      </c>
      <c r="DQ7" s="362" t="s">
        <v>157</v>
      </c>
      <c r="DR7" s="362" t="s">
        <v>847</v>
      </c>
      <c r="DS7" s="362" t="s">
        <v>811</v>
      </c>
      <c r="DT7" s="362" t="s">
        <v>812</v>
      </c>
      <c r="DU7" s="362" t="s">
        <v>813</v>
      </c>
      <c r="DV7" s="362" t="s">
        <v>814</v>
      </c>
      <c r="DW7" s="362" t="s">
        <v>815</v>
      </c>
      <c r="DX7" s="362" t="s">
        <v>818</v>
      </c>
      <c r="DY7" s="362" t="s">
        <v>810</v>
      </c>
      <c r="DZ7" s="362" t="s">
        <v>834</v>
      </c>
      <c r="EA7" s="362" t="s">
        <v>833</v>
      </c>
      <c r="EB7" s="362">
        <v>1</v>
      </c>
      <c r="EC7" s="362">
        <v>2</v>
      </c>
      <c r="ED7" s="362">
        <v>3</v>
      </c>
      <c r="EE7" s="362">
        <v>4</v>
      </c>
      <c r="EF7" s="362">
        <v>5</v>
      </c>
      <c r="EG7" s="362">
        <v>6</v>
      </c>
      <c r="EH7" s="362">
        <v>7</v>
      </c>
      <c r="EI7" s="362">
        <v>8</v>
      </c>
      <c r="EJ7" s="362">
        <v>9</v>
      </c>
      <c r="EK7" s="362">
        <v>10</v>
      </c>
      <c r="EL7" s="362">
        <v>11</v>
      </c>
      <c r="EM7" s="362">
        <v>12</v>
      </c>
      <c r="EN7" s="362">
        <v>13</v>
      </c>
      <c r="EO7" s="362">
        <v>14</v>
      </c>
      <c r="EP7" s="362">
        <v>15</v>
      </c>
      <c r="EQ7" s="362">
        <v>16</v>
      </c>
      <c r="ER7" s="362">
        <v>17</v>
      </c>
      <c r="ES7" s="362">
        <v>18</v>
      </c>
      <c r="ET7" s="362">
        <v>19</v>
      </c>
      <c r="EU7" s="362">
        <v>20</v>
      </c>
      <c r="EV7" s="362">
        <v>21</v>
      </c>
      <c r="EW7" s="362">
        <v>22</v>
      </c>
      <c r="EX7" s="362">
        <v>23</v>
      </c>
      <c r="EY7" s="362">
        <v>24</v>
      </c>
      <c r="EZ7" s="362">
        <v>25</v>
      </c>
      <c r="FA7" s="362">
        <v>26</v>
      </c>
      <c r="FB7" s="362">
        <v>27</v>
      </c>
      <c r="FC7" s="362">
        <v>28</v>
      </c>
      <c r="FD7" s="362">
        <v>29</v>
      </c>
      <c r="FE7" s="362">
        <v>30</v>
      </c>
      <c r="FF7" s="362">
        <v>31</v>
      </c>
      <c r="FG7" s="362" t="s">
        <v>835</v>
      </c>
      <c r="FH7" s="362" t="s">
        <v>836</v>
      </c>
      <c r="FI7" s="362" t="s">
        <v>837</v>
      </c>
      <c r="FJ7" s="362" t="s">
        <v>878</v>
      </c>
      <c r="FK7" s="362" t="s">
        <v>844</v>
      </c>
      <c r="FL7" s="362" t="s">
        <v>845</v>
      </c>
      <c r="FP7" s="363" t="s">
        <v>1029</v>
      </c>
      <c r="FQ7" s="363" t="s">
        <v>931</v>
      </c>
      <c r="GV7" s="482" t="str">
        <f t="shared" ref="GV7:HC7" si="0">R7</f>
        <v>-</v>
      </c>
      <c r="GW7" s="482" t="str">
        <f t="shared" si="0"/>
        <v>-</v>
      </c>
      <c r="GX7" s="482" t="str">
        <f t="shared" si="0"/>
        <v>-</v>
      </c>
      <c r="GY7" s="482" t="str">
        <f t="shared" si="0"/>
        <v>-</v>
      </c>
      <c r="GZ7" s="482" t="str">
        <f t="shared" si="0"/>
        <v>-</v>
      </c>
      <c r="HA7" s="482" t="str">
        <f t="shared" si="0"/>
        <v>-</v>
      </c>
      <c r="HB7" s="482" t="str">
        <f t="shared" si="0"/>
        <v>-</v>
      </c>
      <c r="HC7" s="482" t="str">
        <f t="shared" si="0"/>
        <v>-</v>
      </c>
    </row>
    <row r="8" spans="1:211" ht="30" customHeight="1" thickTop="1" thickBot="1">
      <c r="C8" s="380" t="str">
        <f ca="1">IF('DB Func'!B3="Funcionário 1","",'DB Func'!B3)</f>
        <v/>
      </c>
      <c r="D8" s="381">
        <f ca="1">'DB Func'!CJ3</f>
        <v>0</v>
      </c>
      <c r="E8" s="382" t="str">
        <f ca="1">IF(C8="","-",IF(OR(terceiro!E8="jUL",terceiro!F8="jUL"),"Sim","Não"))</f>
        <v>-</v>
      </c>
      <c r="F8" s="383" t="str">
        <f ca="1">IF(C8="","-",IF(OR(Ferias!E8="jUL",Ferias!F8="jUL"),"Sim","Não"))</f>
        <v>-</v>
      </c>
      <c r="G8" s="383">
        <f ca="1">IF(C8="",0,IF(F8="Sim",IF(Ferias!E8="JUL",Ferias!I8,Ferias!J8),0))</f>
        <v>0</v>
      </c>
      <c r="H8" s="185" t="s">
        <v>512</v>
      </c>
      <c r="I8" s="185"/>
      <c r="J8" s="398">
        <f t="shared" ref="J8:J37" ca="1" si="1">IF(FI8="S",FH8,DQ8)-K8-G8-I8</f>
        <v>0</v>
      </c>
      <c r="K8" s="160"/>
      <c r="L8" s="161"/>
      <c r="M8" s="189"/>
      <c r="N8" s="162"/>
      <c r="O8" s="163"/>
      <c r="P8" s="163"/>
      <c r="Q8" s="163"/>
      <c r="R8" s="164"/>
      <c r="S8" s="164"/>
      <c r="T8" s="164"/>
      <c r="U8" s="164"/>
      <c r="V8" s="164"/>
      <c r="W8" s="164"/>
      <c r="X8" s="164"/>
      <c r="Y8" s="164"/>
      <c r="Z8" s="164"/>
      <c r="AA8" s="164"/>
      <c r="AB8" s="163"/>
      <c r="AC8" s="163"/>
      <c r="AD8" s="164"/>
      <c r="AE8" s="164"/>
      <c r="AF8" s="313"/>
      <c r="AH8" s="399">
        <f ca="1">IF(AND('DB Func'!GE3="Junho",'DB Func'!BQ3="2 Parcelas"),(('auxiliar 13 sal'!I4/12*'DB Func'!GF3+AVERAGE('auxiliar 13 sal'!Q4:AB4)+AVERAGE('auxiliar 13 sal'!AE4:AP4)+'auxiliar 13 sal'!I4*'DB Func'!BN3+'auxiliar 13 sal'!I4*'DB Func'!BO3)/2),IF('DB Func'!GE3="Julho",IF('DB Func'!BQ3="Parcela Única",('auxiliar 13 sal'!I4/12*'DB Func'!GF3)+AVERAGE('auxiliar 13 sal'!Q4:AB4)+AVERAGE('auxiliar 13 sal'!AE4:AP4)+('auxiliar 13 sal'!I4*'DB Func'!BN3)+('auxiliar 13 sal'!I4*'DB Func'!BO3),IF('DB Func'!BQ3="2 Parcelas",(('auxiliar 13 sal'!I4/12*'DB Func'!GF3+AVERAGE('auxiliar 13 sal'!Q4:AB4)+AVERAGE('auxiliar 13 sal'!AE4:AP4)+'auxiliar 13 sal'!I4*'DB Func'!BN3+'auxiliar 13 sal'!I4*'DB Func'!BO3)/2))),0))</f>
        <v>0</v>
      </c>
      <c r="AJ8" s="362">
        <f ca="1">COUNTIF(D8:D37,"&gt;0")</f>
        <v>0</v>
      </c>
      <c r="AK8" s="364">
        <f ca="1">(FJ8/30*2)*L8</f>
        <v>0</v>
      </c>
      <c r="AL8" s="364">
        <f ca="1">IFERROR((M8/J8)*((IF(FI8="S",FG8-FH8+K8,DR8+K8))*AR8),0)</f>
        <v>0</v>
      </c>
      <c r="AM8" s="364">
        <f ca="1">IFERROR((N8/J8)*((IF(FI8="S",FG8-FH8+K8,DR8+K8))*AS8),0)</f>
        <v>0</v>
      </c>
      <c r="AN8" s="364">
        <f ca="1">IFERROR((O8/J8)*((IF(FI8="S",FG8-FH8+K8,DR8+K8))*AT8),0)</f>
        <v>0</v>
      </c>
      <c r="AO8" s="364">
        <f ca="1">IFERROR((P8/J8)*((IF(FI8="S",FG8-FH8+K8,DR8+K8))*AU8),0)</f>
        <v>0</v>
      </c>
      <c r="AP8" s="364">
        <f ca="1">IFERROR((Q8/J8)*((IF(FI8="S",FG8-FH8+K8,DR8+K8))*AV8),0)</f>
        <v>0</v>
      </c>
      <c r="AQ8" s="364">
        <f ca="1">SUM(AL8:AP8)</f>
        <v>0</v>
      </c>
      <c r="AR8" s="364">
        <f>IF(OR(M8="",M8=0),0,((FJ8/220)*('Ho Ex'!$C$8+$AS$6))*M8)</f>
        <v>0</v>
      </c>
      <c r="AS8" s="364">
        <f>IF(OR(N8="",N8=0),0,((FJ8/220*('DB Func'!GD3+Lanc!$AS$6))*('Ho Ex'!$I$8+$AS$6))*(N8/52.5*60))</f>
        <v>0</v>
      </c>
      <c r="AT8" s="364">
        <f>IF(OR(M8="",M8=0),0,((FJ8/220)*('Ho Ex'!$J$8+$AS$6))*O8)</f>
        <v>0</v>
      </c>
      <c r="AU8" s="364">
        <f>IF(OR(M8="",M8=0),0,((FJ8/220)*('Ho Ex'!I11+$AS$6))*P8)</f>
        <v>0</v>
      </c>
      <c r="AV8" s="364">
        <f>IF(OR(M8="",M8=0),0,((FJ8/220)*('Ho Ex'!C11+$AS$6))*Q8)</f>
        <v>0</v>
      </c>
      <c r="AW8" s="364">
        <f ca="1">FJ8*'DB Func'!BN3</f>
        <v>0</v>
      </c>
      <c r="AX8" s="364">
        <f ca="1">FJ8*'DB Func'!BO3</f>
        <v>0</v>
      </c>
      <c r="AY8" s="364">
        <f ca="1">IF(FJ8=0,0,VLOOKUP(FJ8,'P Gerais'!$D$39:$G$41,3,TRUE)*Func!$F$68)</f>
        <v>0</v>
      </c>
      <c r="AZ8" s="364">
        <f>SUM(AR8:AV8)</f>
        <v>0</v>
      </c>
      <c r="BA8" s="364">
        <f ca="1">((FJ8-FL8-FK8+AZ8+AQ8+SUM(Z8:AA8)+SUM(AW8:AX8)+AK8)*IF('DB Func'!GG3="ok",'DB Func'!GD3,0))+(FJ8-FL8-FK8+AZ8+AQ8+SUM(Z8:AA8)+SUM(AW8:AX8))+AK8</f>
        <v>0</v>
      </c>
      <c r="BB8" s="385">
        <f ca="1">VLOOKUP(BA8,'P Gerais'!$D$22:$G$25,3,TRUE)</f>
        <v>0.08</v>
      </c>
      <c r="BC8" s="364">
        <f ca="1">IF(BA8&lt;'P Gerais'!$D$25,BA8*BB8,Lanc!BB8)</f>
        <v>0</v>
      </c>
      <c r="BD8" s="364">
        <f ca="1">BA8-BC8-('DB Func'!GB3*'P Gerais'!$D$35)</f>
        <v>0</v>
      </c>
      <c r="BE8" s="386">
        <f ca="1">VLOOKUP(BD8,'P Gerais'!$D$29:$F$33,3,TRUE)</f>
        <v>0</v>
      </c>
      <c r="BF8" s="364">
        <f ca="1">(BD8*BE8/100%)-BG8</f>
        <v>0</v>
      </c>
      <c r="BG8" s="364">
        <f ca="1">VLOOKUP(BD8,'P Gerais'!$D$29:$G$33,4,TRUE)</f>
        <v>0</v>
      </c>
      <c r="BH8" s="364">
        <f ca="1">BA8-BC8-BG8</f>
        <v>0</v>
      </c>
      <c r="BI8" s="364">
        <f t="shared" ref="BI8" ca="1" si="2">BH8-SUM(R8:Y8)-SUM(AD8:AF8)</f>
        <v>0</v>
      </c>
      <c r="BJ8" s="362">
        <f ca="1">'DB Func'!G3</f>
        <v>0</v>
      </c>
      <c r="BK8" s="362">
        <f ca="1">'DB Func'!FW3</f>
        <v>0</v>
      </c>
      <c r="BL8" s="364">
        <f ca="1">D8*'P Gerais'!$D$13</f>
        <v>0</v>
      </c>
      <c r="BM8" s="364">
        <f ca="1">D8*'P Gerais'!$D$14</f>
        <v>0</v>
      </c>
      <c r="BN8" s="364">
        <f ca="1">D8*'P Gerais'!$D$16</f>
        <v>0</v>
      </c>
      <c r="BO8" s="364">
        <f ca="1">D8*'P Gerais'!$D$17</f>
        <v>0</v>
      </c>
      <c r="BP8" s="364">
        <f ca="1">D8*'P Gerais'!$D$18</f>
        <v>0</v>
      </c>
      <c r="BQ8" s="385">
        <f ca="1">VLOOKUP(D8,'P Gerais'!$D$22:$G$24,3,TRUE)</f>
        <v>0.08</v>
      </c>
      <c r="BR8" s="385">
        <f ca="1">VLOOKUP(D8,'P Gerais'!$D$29:$G$33,3,TRUE)</f>
        <v>0</v>
      </c>
      <c r="BS8" s="385">
        <f ca="1">'DB Func'!BN3</f>
        <v>0</v>
      </c>
      <c r="BT8" s="385">
        <f ca="1">'DB Func'!BO3</f>
        <v>0</v>
      </c>
      <c r="BU8" s="385">
        <f ca="1">'DB Func'!FX3</f>
        <v>0</v>
      </c>
      <c r="BV8" s="364">
        <f ca="1">(D8+AZ8+AX8+AW8+Z8+AA8-AB8-AD8-AE8-AF8)-BB8</f>
        <v>-0.08</v>
      </c>
      <c r="BW8" s="364">
        <f ca="1">BV8-'DB Func'!GC3</f>
        <v>-0.08</v>
      </c>
      <c r="BX8" s="362">
        <f ca="1">IFERROR(VLOOKUP(BW8,'P Gerais'!$D$29:$G$33,3,TRUE)*BW8,0)</f>
        <v>0</v>
      </c>
      <c r="BY8" s="364">
        <f ca="1">IFERROR(BX8-VLOOKUP(BW8,'P Gerais'!$D$29:$H$33,4,TRUE),0)</f>
        <v>0</v>
      </c>
      <c r="BZ8" s="364">
        <f ca="1">D8*'DB Func'!GD3</f>
        <v>0</v>
      </c>
      <c r="CB8" s="364">
        <f ca="1">D8</f>
        <v>0</v>
      </c>
      <c r="CC8" s="364">
        <f>AZ8</f>
        <v>0</v>
      </c>
      <c r="CD8" s="364">
        <f t="shared" ref="CD8" si="3">Z8+AA8</f>
        <v>0</v>
      </c>
      <c r="CF8" s="362" t="str">
        <f ca="1">IF(CG8&gt;1,"sim","não")</f>
        <v>não</v>
      </c>
      <c r="CG8" s="362">
        <f ca="1">IF($CH$8=1,DAY('DB Func'!C3),0)</f>
        <v>0</v>
      </c>
      <c r="CH8" s="362">
        <f ca="1">IF(CI8=0,0,MONTH('DB Func'!C3))</f>
        <v>0</v>
      </c>
      <c r="CI8" s="362">
        <f ca="1">IF('P Gerais'!D6=YEAR('DB Func'!C3),YEAR('DB Func'!C3),0)</f>
        <v>0</v>
      </c>
      <c r="CJ8" s="371">
        <v>31</v>
      </c>
      <c r="CK8" s="363"/>
      <c r="CL8" s="362" t="str">
        <f ca="1">IF(ISERROR(HLOOKUP(CL6,$DS$7:$DY8,$DZ8,FALSE)),"N",HLOOKUP(CL6,$DS$7:$DY8,$DZ8,FALSE))</f>
        <v>N</v>
      </c>
      <c r="CM8" s="362" t="str">
        <f ca="1">IF(ISERROR(HLOOKUP(CM6,$DS$7:$DY8,$DZ8,FALSE)),"N",HLOOKUP(CM6,$DS$7:$DY8,$DZ8,FALSE))</f>
        <v>N</v>
      </c>
      <c r="CN8" s="362" t="str">
        <f ca="1">IF(ISERROR(HLOOKUP(CN6,$DS$7:$DY8,$DZ8,FALSE)),"N",HLOOKUP(CN6,$DS$7:$DY8,$DZ8,FALSE))</f>
        <v>N</v>
      </c>
      <c r="CO8" s="362" t="str">
        <f>IF(ISERROR(HLOOKUP(CO6,$DS$7:$DY8,$DZ8,FALSE)),"N",HLOOKUP(CO6,$DS$7:$DY8,$DZ8,FALSE))</f>
        <v>N</v>
      </c>
      <c r="CP8" s="362" t="str">
        <f ca="1">IF(ISERROR(HLOOKUP(CP6,$DS$7:$DY8,$DZ8,FALSE)),"N",HLOOKUP(CP6,$DS$7:$DY8,$DZ8,FALSE))</f>
        <v>N</v>
      </c>
      <c r="CQ8" s="362" t="str">
        <f ca="1">IF(ISERROR(HLOOKUP(CQ6,$DS$7:$DY8,$DZ8,FALSE)),"N",HLOOKUP(CQ6,$DS$7:$DY8,$DZ8,FALSE))</f>
        <v>N</v>
      </c>
      <c r="CR8" s="362" t="str">
        <f ca="1">IF(ISERROR(HLOOKUP(CR6,$DS$7:$DY8,$DZ8,FALSE)),"N",HLOOKUP(CR6,$DS$7:$DY8,$DZ8,FALSE))</f>
        <v>N</v>
      </c>
      <c r="CS8" s="362" t="str">
        <f ca="1">IF(ISERROR(HLOOKUP(CS6,$DS$7:$DY8,$DZ8,FALSE)),"N",HLOOKUP(CS6,$DS$7:$DY8,$DZ8,FALSE))</f>
        <v>N</v>
      </c>
      <c r="CT8" s="362" t="str">
        <f ca="1">IF(ISERROR(HLOOKUP(CT6,$DS$7:$DY8,$DZ8,FALSE)),"N",HLOOKUP(CT6,$DS$7:$DY8,$DZ8,FALSE))</f>
        <v>N</v>
      </c>
      <c r="CU8" s="362" t="str">
        <f ca="1">IF(ISERROR(HLOOKUP(CU6,$DS$7:$DY8,$DZ8,FALSE)),"N",HLOOKUP(CU6,$DS$7:$DY8,$DZ8,FALSE))</f>
        <v>N</v>
      </c>
      <c r="CV8" s="362" t="str">
        <f>IF(ISERROR(HLOOKUP(CV6,$DS$7:$DY8,$DZ8,FALSE)),"N",HLOOKUP(CV6,$DS$7:$DY8,$DZ8,FALSE))</f>
        <v>N</v>
      </c>
      <c r="CW8" s="362" t="str">
        <f ca="1">IF(ISERROR(HLOOKUP(CW6,$DS$7:$DY8,$DZ8,FALSE)),"N",HLOOKUP(CW6,$DS$7:$DY8,$DZ8,FALSE))</f>
        <v>N</v>
      </c>
      <c r="CX8" s="362" t="str">
        <f ca="1">IF(ISERROR(HLOOKUP(CX6,$DS$7:$DY8,$DZ8,FALSE)),"N",HLOOKUP(CX6,$DS$7:$DY8,$DZ8,FALSE))</f>
        <v>N</v>
      </c>
      <c r="CY8" s="362" t="str">
        <f ca="1">IF(ISERROR(HLOOKUP(CY6,$DS$7:$DY8,$DZ8,FALSE)),"N",HLOOKUP(CY6,$DS$7:$DY8,$DZ8,FALSE))</f>
        <v>N</v>
      </c>
      <c r="CZ8" s="362" t="str">
        <f ca="1">IF(ISERROR(HLOOKUP(CZ6,$DS$7:$DY8,$DZ8,FALSE)),"N",HLOOKUP(CZ6,$DS$7:$DY8,$DZ8,FALSE))</f>
        <v>N</v>
      </c>
      <c r="DA8" s="362" t="str">
        <f ca="1">IF(ISERROR(HLOOKUP(DA6,$DS$7:$DY8,$DZ8,FALSE)),"N",HLOOKUP(DA6,$DS$7:$DY8,$DZ8,FALSE))</f>
        <v>N</v>
      </c>
      <c r="DB8" s="362" t="str">
        <f ca="1">IF(ISERROR(HLOOKUP(DB6,$DS$7:$DY8,$DZ8,FALSE)),"N",HLOOKUP(DB6,$DS$7:$DY8,$DZ8,FALSE))</f>
        <v>N</v>
      </c>
      <c r="DC8" s="362" t="str">
        <f>IF(ISERROR(HLOOKUP(DC6,$DS$7:$DY8,$DZ8,FALSE)),"N",HLOOKUP(DC6,$DS$7:$DY8,$DZ8,FALSE))</f>
        <v>N</v>
      </c>
      <c r="DD8" s="362" t="str">
        <f ca="1">IF(ISERROR(HLOOKUP(DD6,$DS$7:$DY8,$DZ8,FALSE)),"N",HLOOKUP(DD6,$DS$7:$DY8,$DZ8,FALSE))</f>
        <v>N</v>
      </c>
      <c r="DE8" s="362" t="str">
        <f ca="1">IF(ISERROR(HLOOKUP(DE6,$DS$7:$DY8,$DZ8,FALSE)),"N",HLOOKUP(DE6,$DS$7:$DY8,$DZ8,FALSE))</f>
        <v>N</v>
      </c>
      <c r="DF8" s="362" t="str">
        <f ca="1">IF(ISERROR(HLOOKUP(DF6,$DS$7:$DY8,$DZ8,FALSE)),"N",HLOOKUP(DF6,$DS$7:$DY8,$DZ8,FALSE))</f>
        <v>N</v>
      </c>
      <c r="DG8" s="362" t="str">
        <f ca="1">IF(ISERROR(HLOOKUP(DG6,$DS$7:$DY8,$DZ8,FALSE)),"N",HLOOKUP(DG6,$DS$7:$DY8,$DZ8,FALSE))</f>
        <v>N</v>
      </c>
      <c r="DH8" s="362" t="str">
        <f ca="1">IF(ISERROR(HLOOKUP(DH6,$DS$7:$DY8,$DZ8,FALSE)),"N",HLOOKUP(DH6,$DS$7:$DY8,$DZ8,FALSE))</f>
        <v>N</v>
      </c>
      <c r="DI8" s="362" t="str">
        <f ca="1">IF(ISERROR(HLOOKUP(DI6,$DS$7:$DY8,$DZ8,FALSE)),"N",HLOOKUP(DI6,$DS$7:$DY8,$DZ8,FALSE))</f>
        <v>N</v>
      </c>
      <c r="DJ8" s="362" t="str">
        <f>IF(ISERROR(HLOOKUP(DJ6,$DS$7:$DY8,$DZ8,FALSE)),"N",HLOOKUP(DJ6,$DS$7:$DY8,$DZ8,FALSE))</f>
        <v>N</v>
      </c>
      <c r="DK8" s="362" t="str">
        <f ca="1">IF(ISERROR(HLOOKUP(DK6,$DS$7:$DY8,$DZ8,FALSE)),"N",HLOOKUP(DK6,$DS$7:$DY8,$DZ8,FALSE))</f>
        <v>N</v>
      </c>
      <c r="DL8" s="362" t="str">
        <f ca="1">IF(ISERROR(HLOOKUP(DL6,$DS$7:$DY8,$DZ8,FALSE)),"N",HLOOKUP(DL6,$DS$7:$DY8,$DZ8,FALSE))</f>
        <v>N</v>
      </c>
      <c r="DM8" s="362" t="str">
        <f ca="1">IF(ISERROR(HLOOKUP(DM6,$DS$7:$DY8,$DZ8,FALSE)),"N",HLOOKUP(DM6,$DS$7:$DY8,$DZ8,FALSE))</f>
        <v>N</v>
      </c>
      <c r="DN8" s="362" t="str">
        <f ca="1">IF(ISERROR(HLOOKUP(DN6,$DS$7:$DY8,$DZ8,FALSE)),"N",HLOOKUP(DN6,$DS$7:$DY8,$DZ8,FALSE))</f>
        <v>N</v>
      </c>
      <c r="DO8" s="362" t="str">
        <f ca="1">IF(ISERROR(HLOOKUP(DO6,$DS$7:$DY8,$DZ8,FALSE)),"N",HLOOKUP(DO6,$DS$7:$DY8,$DZ8,FALSE))</f>
        <v>N</v>
      </c>
      <c r="DP8" s="362" t="str">
        <f ca="1">IF(ISERROR(HLOOKUP(DP6,$DS$7:$DY8,$DZ8,FALSE)),"N",HLOOKUP(DP6,$DS$7:$DY8,$DZ8,FALSE))</f>
        <v>N</v>
      </c>
      <c r="DQ8" s="362">
        <f ca="1">COUNTIF(CL8:DP8,"S")</f>
        <v>0</v>
      </c>
      <c r="DR8" s="362">
        <f ca="1">COUNTIF(CL8:DP8,"n")</f>
        <v>31</v>
      </c>
      <c r="DS8" s="362" t="str">
        <f ca="1">IF('DB Func'!M3&gt;0,"S","N")</f>
        <v>N</v>
      </c>
      <c r="DT8" s="362" t="str">
        <f ca="1">IF('DB Func'!R3&gt;0,"S","N")</f>
        <v>N</v>
      </c>
      <c r="DU8" s="362" t="str">
        <f ca="1">IF('DB Func'!W3&gt;0,"S","N")</f>
        <v>N</v>
      </c>
      <c r="DV8" s="362" t="str">
        <f ca="1">IF('DB Func'!AB3&gt;0,"S","N")</f>
        <v>N</v>
      </c>
      <c r="DW8" s="362" t="str">
        <f ca="1">IF('DB Func'!AG3&gt;0,"S","N")</f>
        <v>N</v>
      </c>
      <c r="DX8" s="362" t="str">
        <f ca="1">IF('DB Func'!AL3&gt;0,"S","N")</f>
        <v>N</v>
      </c>
      <c r="DY8" s="362" t="str">
        <f ca="1">IF('DB Func'!AQ3&gt;0,"S","N")</f>
        <v>N</v>
      </c>
      <c r="DZ8" s="362">
        <v>2</v>
      </c>
      <c r="EA8" s="369">
        <f ca="1">'DB Func'!C3</f>
        <v>0</v>
      </c>
      <c r="EB8" s="362" t="str">
        <f ca="1">IF(DAY($EA8)&gt;EB$7,"n","s")</f>
        <v>s</v>
      </c>
      <c r="EC8" s="362" t="str">
        <f t="shared" ref="EC8:FF8" ca="1" si="4">IF(DAY($EA8)&gt;EC$7,"n","s")</f>
        <v>s</v>
      </c>
      <c r="ED8" s="362" t="str">
        <f t="shared" ca="1" si="4"/>
        <v>s</v>
      </c>
      <c r="EE8" s="362" t="str">
        <f t="shared" ca="1" si="4"/>
        <v>s</v>
      </c>
      <c r="EF8" s="362" t="str">
        <f t="shared" ca="1" si="4"/>
        <v>s</v>
      </c>
      <c r="EG8" s="362" t="str">
        <f t="shared" ca="1" si="4"/>
        <v>s</v>
      </c>
      <c r="EH8" s="362" t="str">
        <f t="shared" ca="1" si="4"/>
        <v>s</v>
      </c>
      <c r="EI8" s="362" t="str">
        <f t="shared" ca="1" si="4"/>
        <v>s</v>
      </c>
      <c r="EJ8" s="362" t="str">
        <f t="shared" ca="1" si="4"/>
        <v>s</v>
      </c>
      <c r="EK8" s="362" t="str">
        <f t="shared" ca="1" si="4"/>
        <v>s</v>
      </c>
      <c r="EL8" s="362" t="str">
        <f t="shared" ca="1" si="4"/>
        <v>s</v>
      </c>
      <c r="EM8" s="362" t="str">
        <f t="shared" ca="1" si="4"/>
        <v>s</v>
      </c>
      <c r="EN8" s="362" t="str">
        <f t="shared" ca="1" si="4"/>
        <v>s</v>
      </c>
      <c r="EO8" s="362" t="str">
        <f t="shared" ca="1" si="4"/>
        <v>s</v>
      </c>
      <c r="EP8" s="362" t="str">
        <f t="shared" ca="1" si="4"/>
        <v>s</v>
      </c>
      <c r="EQ8" s="362" t="str">
        <f t="shared" ca="1" si="4"/>
        <v>s</v>
      </c>
      <c r="ER8" s="362" t="str">
        <f t="shared" ca="1" si="4"/>
        <v>s</v>
      </c>
      <c r="ES8" s="362" t="str">
        <f t="shared" ca="1" si="4"/>
        <v>s</v>
      </c>
      <c r="ET8" s="362" t="str">
        <f t="shared" ca="1" si="4"/>
        <v>s</v>
      </c>
      <c r="EU8" s="362" t="str">
        <f t="shared" ca="1" si="4"/>
        <v>s</v>
      </c>
      <c r="EV8" s="362" t="str">
        <f ca="1">IF(DAY($EA8)&gt;EV$7,"n","s")</f>
        <v>s</v>
      </c>
      <c r="EW8" s="362" t="str">
        <f t="shared" ca="1" si="4"/>
        <v>s</v>
      </c>
      <c r="EX8" s="362" t="str">
        <f t="shared" ca="1" si="4"/>
        <v>s</v>
      </c>
      <c r="EY8" s="362" t="str">
        <f t="shared" ca="1" si="4"/>
        <v>s</v>
      </c>
      <c r="EZ8" s="362" t="str">
        <f t="shared" ca="1" si="4"/>
        <v>s</v>
      </c>
      <c r="FA8" s="362" t="str">
        <f t="shared" ca="1" si="4"/>
        <v>s</v>
      </c>
      <c r="FB8" s="362" t="str">
        <f t="shared" ca="1" si="4"/>
        <v>s</v>
      </c>
      <c r="FC8" s="362" t="str">
        <f t="shared" ca="1" si="4"/>
        <v>s</v>
      </c>
      <c r="FD8" s="362" t="str">
        <f t="shared" ca="1" si="4"/>
        <v>s</v>
      </c>
      <c r="FE8" s="362" t="str">
        <f t="shared" ca="1" si="4"/>
        <v>s</v>
      </c>
      <c r="FF8" s="362" t="str">
        <f t="shared" ca="1" si="4"/>
        <v>s</v>
      </c>
      <c r="FG8" s="362">
        <f ca="1">COUNTIF(EB8:FF8,"s")</f>
        <v>31</v>
      </c>
      <c r="FH8" s="362">
        <f ca="1">COUNTIFS(OFFSET(DP8,0,0,,-(FG8)),"S")</f>
        <v>0</v>
      </c>
      <c r="FI8" s="362" t="str">
        <f ca="1">IF(AND(YEAR(EA8)='P Gerais'!D6,MONTH(Lanc!EA8)=7,DAY(Lanc!EA8)&gt;1),"S","N")</f>
        <v>N</v>
      </c>
      <c r="FJ8" s="364">
        <f ca="1">IF(FI8="s",(D8/31)*FG8,D8)</f>
        <v>0</v>
      </c>
      <c r="FK8" s="364">
        <f t="shared" ref="FK8" si="5">IF(OR(AB8="",AB8=0),0,(FJ8/220)*AB8)</f>
        <v>0</v>
      </c>
      <c r="FL8" s="387">
        <f ca="1">(D8/30)*AC8</f>
        <v>0</v>
      </c>
      <c r="FP8" s="363">
        <f ca="1">((FJ8-FL8-FK8+AZ8+AQ8+SUM(Z8:AA8)+SUM(AW8:AX8)+AK8)*IF('DB Func'!GG3="ok",'DB Func'!GD3,0))</f>
        <v>0</v>
      </c>
      <c r="FQ8" s="388">
        <f>'P Gerais'!D18</f>
        <v>0.08</v>
      </c>
      <c r="FR8" s="389">
        <f ca="1">$FQ$8*BA8</f>
        <v>0</v>
      </c>
      <c r="GV8" s="164"/>
      <c r="GW8" s="164"/>
      <c r="GX8" s="164"/>
      <c r="GY8" s="164"/>
      <c r="GZ8" s="164"/>
      <c r="HA8" s="164"/>
      <c r="HB8" s="164"/>
      <c r="HC8" s="164"/>
    </row>
    <row r="9" spans="1:211" ht="30" customHeight="1" thickTop="1" thickBot="1">
      <c r="C9" s="390" t="str">
        <f ca="1">IF('DB Func'!B4="Funcionário 2","",'DB Func'!B4)</f>
        <v/>
      </c>
      <c r="D9" s="391">
        <f ca="1">'DB Func'!CJ4</f>
        <v>0</v>
      </c>
      <c r="E9" s="382" t="str">
        <f ca="1">IF(C9="","-",IF(OR(terceiro!E9="jUL",terceiro!F9="jUL"),"Sim","Não"))</f>
        <v>-</v>
      </c>
      <c r="F9" s="383" t="str">
        <f ca="1">IF(C9="","-",IF(OR(Ferias!E9="jUL",Ferias!F9="jUL"),"Sim","Não"))</f>
        <v>-</v>
      </c>
      <c r="G9" s="383">
        <f ca="1">IF(C9="",0,IF(F9="Sim",IF(Ferias!E9="JUL",Ferias!I9,Ferias!J9),0))</f>
        <v>0</v>
      </c>
      <c r="H9" s="185"/>
      <c r="I9" s="185"/>
      <c r="J9" s="398">
        <f t="shared" ca="1" si="1"/>
        <v>0</v>
      </c>
      <c r="K9" s="152"/>
      <c r="L9" s="151"/>
      <c r="M9" s="189"/>
      <c r="N9" s="153"/>
      <c r="O9" s="48"/>
      <c r="P9" s="48"/>
      <c r="Q9" s="48"/>
      <c r="R9" s="49"/>
      <c r="S9" s="49"/>
      <c r="T9" s="49"/>
      <c r="U9" s="49"/>
      <c r="V9" s="49"/>
      <c r="W9" s="49"/>
      <c r="X9" s="49"/>
      <c r="Y9" s="49"/>
      <c r="Z9" s="49"/>
      <c r="AA9" s="49"/>
      <c r="AB9" s="48"/>
      <c r="AC9" s="48"/>
      <c r="AD9" s="49"/>
      <c r="AE9" s="49"/>
      <c r="AF9" s="314"/>
      <c r="AH9" s="400">
        <f ca="1">IF(AND('DB Func'!GE4="Junho",'DB Func'!BQ4="2 Parcelas"),(('auxiliar 13 sal'!I5/12*'DB Func'!GF4+AVERAGE('auxiliar 13 sal'!Q5:AB5)+AVERAGE('auxiliar 13 sal'!AE5:AP5)+'auxiliar 13 sal'!I5*'DB Func'!BN4+'auxiliar 13 sal'!I5*'DB Func'!BO4)/2),IF('DB Func'!GE4="Julho",IF('DB Func'!BQ4="Parcela Única",('auxiliar 13 sal'!I5/12*'DB Func'!GF4)+AVERAGE('auxiliar 13 sal'!Q5:AB5)+AVERAGE('auxiliar 13 sal'!AE5:AP5)+('auxiliar 13 sal'!I5*'DB Func'!BN4)+('auxiliar 13 sal'!I5*'DB Func'!BO4),IF('DB Func'!BQ4="2 Parcelas",(('auxiliar 13 sal'!I5/12*'DB Func'!GF4+AVERAGE('auxiliar 13 sal'!Q5:AB5)+AVERAGE('auxiliar 13 sal'!AE5:AP5)+'auxiliar 13 sal'!I5*'DB Func'!BN4+'auxiliar 13 sal'!I5*'DB Func'!BO4)/2))),0))</f>
        <v>0</v>
      </c>
      <c r="AK9" s="364">
        <f t="shared" ref="AK9:AK37" ca="1" si="6">(FJ9/30*2)*L9</f>
        <v>0</v>
      </c>
      <c r="AL9" s="364">
        <f t="shared" ref="AL9:AL37" ca="1" si="7">IFERROR((M9/J9)*((IF(FI9="S",FG9-FH9+K9,DR9+K9))*AR9),0)</f>
        <v>0</v>
      </c>
      <c r="AM9" s="364">
        <f t="shared" ref="AM9:AM37" ca="1" si="8">IFERROR((N9/J9)*((IF(FI9="S",FG9-FH9+K9,DR9+K9))*AS9),0)</f>
        <v>0</v>
      </c>
      <c r="AN9" s="364">
        <f t="shared" ref="AN9:AN37" ca="1" si="9">IFERROR((O9/J9)*((IF(FI9="S",FG9-FH9+K9,DR9+K9))*AT9),0)</f>
        <v>0</v>
      </c>
      <c r="AO9" s="364">
        <f t="shared" ref="AO9:AO37" ca="1" si="10">IFERROR((P9/J9)*((IF(FI9="S",FG9-FH9+K9,DR9+K9))*AU9),0)</f>
        <v>0</v>
      </c>
      <c r="AP9" s="364">
        <f t="shared" ref="AP9:AP37" ca="1" si="11">IFERROR((Q9/J9)*((IF(FI9="S",FG9-FH9+K9,DR9+K9))*AV9),0)</f>
        <v>0</v>
      </c>
      <c r="AQ9" s="364">
        <f t="shared" ref="AQ9:AQ37" ca="1" si="12">SUM(AL9:AP9)</f>
        <v>0</v>
      </c>
      <c r="AR9" s="364">
        <f>IF(OR(M9="",M9=0),0,((FJ9/220)*('Ho Ex'!$C$8+$AS$6))*M9)</f>
        <v>0</v>
      </c>
      <c r="AS9" s="364">
        <f>IF(OR(N9="",N9=0),0,((FJ9/220*('DB Func'!GD4+Lanc!$AS$6))*('Ho Ex'!$I$8+$AS$6))*(N9/52.5*60))</f>
        <v>0</v>
      </c>
      <c r="AT9" s="364">
        <f>IF(OR(M9="",M9=0),0,((FJ9/220)*('Ho Ex'!$J$8+$AS$6))*O9)</f>
        <v>0</v>
      </c>
      <c r="AU9" s="364">
        <f>IF(OR(M9="",M9=0),0,((FJ9/220)*('Ho Ex'!I12+$AS$6))*P9)</f>
        <v>0</v>
      </c>
      <c r="AV9" s="364">
        <f>IF(OR(M9="",M9=0),0,((FJ9/220)*('Ho Ex'!C12+$AS$6))*Q9)</f>
        <v>0</v>
      </c>
      <c r="AW9" s="364">
        <f ca="1">FJ9*'DB Func'!BN4</f>
        <v>0</v>
      </c>
      <c r="AX9" s="364">
        <f ca="1">FJ9*'DB Func'!BO4</f>
        <v>0</v>
      </c>
      <c r="AY9" s="364">
        <f ca="1">IF(FJ9=0,0,VLOOKUP(FJ9,'P Gerais'!$D$39:$G$41,3,TRUE)*Func2!$F$68)</f>
        <v>0</v>
      </c>
      <c r="AZ9" s="364">
        <f t="shared" ref="AZ9:AZ37" si="13">SUM(AR9:AV9)</f>
        <v>0</v>
      </c>
      <c r="BA9" s="364">
        <f ca="1">((FJ9-FL9-FK9+AZ9+AQ9+SUM(Z9:AA9)+SUM(AW9:AX9)+AK9)*IF('DB Func'!GG4="ok",'DB Func'!GD4,0))+(FJ9-FL9-FK9+AZ9+AQ9+SUM(Z9:AA9)+SUM(AW9:AX9))+AK9</f>
        <v>0</v>
      </c>
      <c r="BB9" s="385">
        <f ca="1">VLOOKUP(BA9,'P Gerais'!$D$22:$G$25,3,TRUE)</f>
        <v>0.08</v>
      </c>
      <c r="BC9" s="364">
        <f ca="1">IF(BA9&lt;'P Gerais'!$D$25,BA9*BB9,Lanc!BB9)</f>
        <v>0</v>
      </c>
      <c r="BD9" s="364">
        <f ca="1">BA9-BC9-('DB Func'!GB4*'P Gerais'!$D$35)</f>
        <v>0</v>
      </c>
      <c r="BE9" s="386">
        <f ca="1">VLOOKUP(BD9,'P Gerais'!$D$29:$F$33,3,TRUE)</f>
        <v>0</v>
      </c>
      <c r="BF9" s="364">
        <f t="shared" ref="BF9:BF37" ca="1" si="14">(BD9*BE9/100%)-BG9</f>
        <v>0</v>
      </c>
      <c r="BG9" s="364">
        <f ca="1">VLOOKUP(BD9,'P Gerais'!$D$29:$G$33,4,TRUE)</f>
        <v>0</v>
      </c>
      <c r="BH9" s="364">
        <f t="shared" ref="BH9:BH37" ca="1" si="15">BA9-BC9-BG9</f>
        <v>0</v>
      </c>
      <c r="BI9" s="364">
        <f t="shared" ref="BI9:BI37" ca="1" si="16">BH9-SUM(R9:Y9)-SUM(AD9:AF9)</f>
        <v>0</v>
      </c>
      <c r="BJ9" s="362">
        <f ca="1">'DB Func'!G4</f>
        <v>0</v>
      </c>
      <c r="BK9" s="362">
        <f ca="1">'DB Func'!FW4</f>
        <v>0</v>
      </c>
      <c r="BL9" s="364">
        <f ca="1">D9*'P Gerais'!$D$13</f>
        <v>0</v>
      </c>
      <c r="BM9" s="364">
        <f ca="1">D9*'P Gerais'!$D$14</f>
        <v>0</v>
      </c>
      <c r="BN9" s="364">
        <f ca="1">D9*'P Gerais'!$D$16</f>
        <v>0</v>
      </c>
      <c r="BO9" s="364">
        <f ca="1">D9*'P Gerais'!$D$17</f>
        <v>0</v>
      </c>
      <c r="BP9" s="364">
        <f ca="1">D9*'P Gerais'!$D$18</f>
        <v>0</v>
      </c>
      <c r="BQ9" s="385">
        <f ca="1">VLOOKUP(D9,'P Gerais'!$D$22:$G$24,3,TRUE)</f>
        <v>0.08</v>
      </c>
      <c r="BR9" s="385">
        <f ca="1">VLOOKUP(D9,'P Gerais'!$D$29:$G$33,3,TRUE)</f>
        <v>0</v>
      </c>
      <c r="BS9" s="385">
        <f ca="1">'DB Func'!BN4</f>
        <v>0</v>
      </c>
      <c r="BT9" s="385">
        <f ca="1">'DB Func'!BO4</f>
        <v>0</v>
      </c>
      <c r="BU9" s="385">
        <f ca="1">'DB Func'!FX4</f>
        <v>0</v>
      </c>
      <c r="BV9" s="364">
        <f t="shared" ref="BV9:BV37" ca="1" si="17">(D9+AZ9+AX9+AW9+Z9+AA9-AB9-AD9-AE9-AF9)-BB9</f>
        <v>-0.08</v>
      </c>
      <c r="BW9" s="364">
        <f ca="1">BV9-'DB Func'!GC4</f>
        <v>-0.08</v>
      </c>
      <c r="BX9" s="362">
        <f ca="1">IFERROR(VLOOKUP(BW9,'P Gerais'!$D$29:$G$33,3,TRUE)*BW9,0)</f>
        <v>0</v>
      </c>
      <c r="BY9" s="364">
        <f ca="1">IFERROR(BX9-VLOOKUP(BW9,'P Gerais'!$D$29:$H$33,4,TRUE),0)</f>
        <v>0</v>
      </c>
      <c r="BZ9" s="364">
        <f ca="1">D9*'DB Func'!GD4</f>
        <v>0</v>
      </c>
      <c r="CB9" s="364">
        <f t="shared" ref="CB9:CB37" ca="1" si="18">D9</f>
        <v>0</v>
      </c>
      <c r="CC9" s="364">
        <f t="shared" ref="CC9:CC37" si="19">AZ9</f>
        <v>0</v>
      </c>
      <c r="CD9" s="364">
        <f t="shared" ref="CD9:CD37" si="20">Z9+AA9</f>
        <v>0</v>
      </c>
      <c r="CF9" s="362" t="str">
        <f t="shared" ref="CF9:CF37" ca="1" si="21">IF(CG9&gt;1,"sim","não")</f>
        <v>não</v>
      </c>
      <c r="CG9" s="362">
        <f ca="1">IF($CH$8=1,DAY('DB Func'!C4),0)</f>
        <v>0</v>
      </c>
      <c r="CH9" s="362">
        <f ca="1">IF(CI9=0,0,MONTH('DB Func'!C4))</f>
        <v>0</v>
      </c>
      <c r="CI9" s="362">
        <f ca="1">IF('P Gerais'!D7=YEAR('DB Func'!C4),YEAR('DB Func'!C4),0)</f>
        <v>0</v>
      </c>
      <c r="CJ9" s="371">
        <v>32</v>
      </c>
      <c r="CK9" s="363"/>
      <c r="CL9" s="362" t="str">
        <f>IF(ISERROR(HLOOKUP(CL7,$DS$7:$DY9,$DZ9,FALSE)),"N",HLOOKUP(CL7,$DS$7:$DY9,$DZ9,FALSE))</f>
        <v>N</v>
      </c>
      <c r="CM9" s="362" t="str">
        <f>IF(ISERROR(HLOOKUP(CM7,$DS$7:$DY9,$DZ9,FALSE)),"N",HLOOKUP(CM7,$DS$7:$DY9,$DZ9,FALSE))</f>
        <v>N</v>
      </c>
      <c r="CN9" s="362" t="str">
        <f>IF(ISERROR(HLOOKUP(CN7,$DS$7:$DY9,$DZ9,FALSE)),"N",HLOOKUP(CN7,$DS$7:$DY9,$DZ9,FALSE))</f>
        <v>N</v>
      </c>
      <c r="CO9" s="362" t="str">
        <f>IF(ISERROR(HLOOKUP(CO7,$DS$7:$DY9,$DZ9,FALSE)),"N",HLOOKUP(CO7,$DS$7:$DY9,$DZ9,FALSE))</f>
        <v>N</v>
      </c>
      <c r="CP9" s="362" t="str">
        <f>IF(ISERROR(HLOOKUP(CP7,$DS$7:$DY9,$DZ9,FALSE)),"N",HLOOKUP(CP7,$DS$7:$DY9,$DZ9,FALSE))</f>
        <v>N</v>
      </c>
      <c r="CQ9" s="362" t="str">
        <f>IF(ISERROR(HLOOKUP(CQ7,$DS$7:$DY9,$DZ9,FALSE)),"N",HLOOKUP(CQ7,$DS$7:$DY9,$DZ9,FALSE))</f>
        <v>N</v>
      </c>
      <c r="CR9" s="362" t="str">
        <f>IF(ISERROR(HLOOKUP(CR7,$DS$7:$DY9,$DZ9,FALSE)),"N",HLOOKUP(CR7,$DS$7:$DY9,$DZ9,FALSE))</f>
        <v>N</v>
      </c>
      <c r="CS9" s="362" t="str">
        <f>IF(ISERROR(HLOOKUP(CS7,$DS$7:$DY9,$DZ9,FALSE)),"N",HLOOKUP(CS7,$DS$7:$DY9,$DZ9,FALSE))</f>
        <v>N</v>
      </c>
      <c r="CT9" s="362" t="str">
        <f>IF(ISERROR(HLOOKUP(CT7,$DS$7:$DY9,$DZ9,FALSE)),"N",HLOOKUP(CT7,$DS$7:$DY9,$DZ9,FALSE))</f>
        <v>N</v>
      </c>
      <c r="CU9" s="362" t="str">
        <f>IF(ISERROR(HLOOKUP(CU7,$DS$7:$DY9,$DZ9,FALSE)),"N",HLOOKUP(CU7,$DS$7:$DY9,$DZ9,FALSE))</f>
        <v>N</v>
      </c>
      <c r="CV9" s="362" t="str">
        <f>IF(ISERROR(HLOOKUP(CV7,$DS$7:$DY9,$DZ9,FALSE)),"N",HLOOKUP(CV7,$DS$7:$DY9,$DZ9,FALSE))</f>
        <v>N</v>
      </c>
      <c r="CW9" s="362" t="str">
        <f>IF(ISERROR(HLOOKUP(CW7,$DS$7:$DY9,$DZ9,FALSE)),"N",HLOOKUP(CW7,$DS$7:$DY9,$DZ9,FALSE))</f>
        <v>N</v>
      </c>
      <c r="CX9" s="362" t="str">
        <f>IF(ISERROR(HLOOKUP(CX7,$DS$7:$DY9,$DZ9,FALSE)),"N",HLOOKUP(CX7,$DS$7:$DY9,$DZ9,FALSE))</f>
        <v>N</v>
      </c>
      <c r="CY9" s="362" t="str">
        <f>IF(ISERROR(HLOOKUP(CY7,$DS$7:$DY9,$DZ9,FALSE)),"N",HLOOKUP(CY7,$DS$7:$DY9,$DZ9,FALSE))</f>
        <v>N</v>
      </c>
      <c r="CZ9" s="362" t="str">
        <f>IF(ISERROR(HLOOKUP(CZ7,$DS$7:$DY9,$DZ9,FALSE)),"N",HLOOKUP(CZ7,$DS$7:$DY9,$DZ9,FALSE))</f>
        <v>N</v>
      </c>
      <c r="DA9" s="362" t="str">
        <f>IF(ISERROR(HLOOKUP(DA7,$DS$7:$DY9,$DZ9,FALSE)),"N",HLOOKUP(DA7,$DS$7:$DY9,$DZ9,FALSE))</f>
        <v>N</v>
      </c>
      <c r="DB9" s="362" t="str">
        <f>IF(ISERROR(HLOOKUP(DB7,$DS$7:$DY9,$DZ9,FALSE)),"N",HLOOKUP(DB7,$DS$7:$DY9,$DZ9,FALSE))</f>
        <v>N</v>
      </c>
      <c r="DC9" s="362" t="str">
        <f>IF(ISERROR(HLOOKUP(DC7,$DS$7:$DY9,$DZ9,FALSE)),"N",HLOOKUP(DC7,$DS$7:$DY9,$DZ9,FALSE))</f>
        <v>N</v>
      </c>
      <c r="DD9" s="362" t="str">
        <f>IF(ISERROR(HLOOKUP(DD7,$DS$7:$DY9,$DZ9,FALSE)),"N",HLOOKUP(DD7,$DS$7:$DY9,$DZ9,FALSE))</f>
        <v>N</v>
      </c>
      <c r="DE9" s="362" t="str">
        <f>IF(ISERROR(HLOOKUP(DE7,$DS$7:$DY9,$DZ9,FALSE)),"N",HLOOKUP(DE7,$DS$7:$DY9,$DZ9,FALSE))</f>
        <v>N</v>
      </c>
      <c r="DF9" s="362" t="str">
        <f>IF(ISERROR(HLOOKUP(DF7,$DS$7:$DY9,$DZ9,FALSE)),"N",HLOOKUP(DF7,$DS$7:$DY9,$DZ9,FALSE))</f>
        <v>N</v>
      </c>
      <c r="DG9" s="362" t="str">
        <f>IF(ISERROR(HLOOKUP(DG7,$DS$7:$DY9,$DZ9,FALSE)),"N",HLOOKUP(DG7,$DS$7:$DY9,$DZ9,FALSE))</f>
        <v>N</v>
      </c>
      <c r="DH9" s="362" t="str">
        <f>IF(ISERROR(HLOOKUP(DH7,$DS$7:$DY9,$DZ9,FALSE)),"N",HLOOKUP(DH7,$DS$7:$DY9,$DZ9,FALSE))</f>
        <v>N</v>
      </c>
      <c r="DI9" s="362" t="str">
        <f>IF(ISERROR(HLOOKUP(DI7,$DS$7:$DY9,$DZ9,FALSE)),"N",HLOOKUP(DI7,$DS$7:$DY9,$DZ9,FALSE))</f>
        <v>N</v>
      </c>
      <c r="DJ9" s="362" t="str">
        <f>IF(ISERROR(HLOOKUP(DJ7,$DS$7:$DY9,$DZ9,FALSE)),"N",HLOOKUP(DJ7,$DS$7:$DY9,$DZ9,FALSE))</f>
        <v>N</v>
      </c>
      <c r="DK9" s="362" t="str">
        <f>IF(ISERROR(HLOOKUP(DK7,$DS$7:$DY9,$DZ9,FALSE)),"N",HLOOKUP(DK7,$DS$7:$DY9,$DZ9,FALSE))</f>
        <v>N</v>
      </c>
      <c r="DL9" s="362" t="str">
        <f>IF(ISERROR(HLOOKUP(DL7,$DS$7:$DY9,$DZ9,FALSE)),"N",HLOOKUP(DL7,$DS$7:$DY9,$DZ9,FALSE))</f>
        <v>N</v>
      </c>
      <c r="DM9" s="362" t="str">
        <f>IF(ISERROR(HLOOKUP(DM7,$DS$7:$DY9,$DZ9,FALSE)),"N",HLOOKUP(DM7,$DS$7:$DY9,$DZ9,FALSE))</f>
        <v>N</v>
      </c>
      <c r="DN9" s="362" t="str">
        <f>IF(ISERROR(HLOOKUP(DN7,$DS$7:$DY9,$DZ9,FALSE)),"N",HLOOKUP(DN7,$DS$7:$DY9,$DZ9,FALSE))</f>
        <v>N</v>
      </c>
      <c r="DO9" s="362" t="str">
        <f>IF(ISERROR(HLOOKUP(DO7,$DS$7:$DY9,$DZ9,FALSE)),"N",HLOOKUP(DO7,$DS$7:$DY9,$DZ9,FALSE))</f>
        <v>N</v>
      </c>
      <c r="DP9" s="362" t="str">
        <f>IF(ISERROR(HLOOKUP(DP7,$DS$7:$DY9,$DZ9,FALSE)),"N",HLOOKUP(DP7,$DS$7:$DY9,$DZ9,FALSE))</f>
        <v>N</v>
      </c>
      <c r="DQ9" s="362">
        <f t="shared" ref="DQ9:DQ37" si="22">COUNTIF(CL9:DP9,"S")</f>
        <v>0</v>
      </c>
      <c r="DR9" s="362">
        <f t="shared" ref="DR9:DR37" si="23">COUNTIF(CL9:DP9,"n")</f>
        <v>31</v>
      </c>
      <c r="DS9" s="362" t="str">
        <f>IF('DB Func'!M4&gt;0,"S","N")</f>
        <v>N</v>
      </c>
      <c r="DT9" s="362" t="str">
        <f>IF('DB Func'!R4&gt;0,"S","N")</f>
        <v>N</v>
      </c>
      <c r="DU9" s="362" t="str">
        <f>IF('DB Func'!W4&gt;0,"S","N")</f>
        <v>N</v>
      </c>
      <c r="DV9" s="362" t="str">
        <f>IF('DB Func'!AB4&gt;0,"S","N")</f>
        <v>N</v>
      </c>
      <c r="DW9" s="362" t="str">
        <f>IF('DB Func'!AG4&gt;0,"S","N")</f>
        <v>N</v>
      </c>
      <c r="DX9" s="362" t="str">
        <f>IF('DB Func'!AL4&gt;0,"S","N")</f>
        <v>N</v>
      </c>
      <c r="DY9" s="362" t="str">
        <f>IF('DB Func'!AQ4&gt;0,"S","N")</f>
        <v>N</v>
      </c>
      <c r="DZ9" s="362">
        <v>3</v>
      </c>
      <c r="EA9" s="369">
        <f ca="1">'DB Func'!C4</f>
        <v>0</v>
      </c>
      <c r="EB9" s="362" t="str">
        <f t="shared" ref="EB9:EQ24" ca="1" si="24">IF(DAY($EA9)&gt;EB$7,"n","s")</f>
        <v>s</v>
      </c>
      <c r="EC9" s="362" t="str">
        <f t="shared" ca="1" si="24"/>
        <v>s</v>
      </c>
      <c r="ED9" s="362" t="str">
        <f t="shared" ca="1" si="24"/>
        <v>s</v>
      </c>
      <c r="EE9" s="362" t="str">
        <f t="shared" ca="1" si="24"/>
        <v>s</v>
      </c>
      <c r="EF9" s="362" t="str">
        <f t="shared" ca="1" si="24"/>
        <v>s</v>
      </c>
      <c r="EG9" s="362" t="str">
        <f t="shared" ca="1" si="24"/>
        <v>s</v>
      </c>
      <c r="EH9" s="362" t="str">
        <f t="shared" ca="1" si="24"/>
        <v>s</v>
      </c>
      <c r="EI9" s="362" t="str">
        <f t="shared" ca="1" si="24"/>
        <v>s</v>
      </c>
      <c r="EJ9" s="362" t="str">
        <f t="shared" ca="1" si="24"/>
        <v>s</v>
      </c>
      <c r="EK9" s="362" t="str">
        <f t="shared" ca="1" si="24"/>
        <v>s</v>
      </c>
      <c r="EL9" s="362" t="str">
        <f t="shared" ca="1" si="24"/>
        <v>s</v>
      </c>
      <c r="EM9" s="362" t="str">
        <f t="shared" ca="1" si="24"/>
        <v>s</v>
      </c>
      <c r="EN9" s="362" t="str">
        <f t="shared" ca="1" si="24"/>
        <v>s</v>
      </c>
      <c r="EO9" s="362" t="str">
        <f t="shared" ca="1" si="24"/>
        <v>s</v>
      </c>
      <c r="EP9" s="362" t="str">
        <f t="shared" ca="1" si="24"/>
        <v>s</v>
      </c>
      <c r="EQ9" s="362" t="str">
        <f t="shared" ca="1" si="24"/>
        <v>s</v>
      </c>
      <c r="ER9" s="362" t="str">
        <f t="shared" ref="ER9:FF37" ca="1" si="25">IF(DAY($EA9)&gt;ER$7,"n","s")</f>
        <v>s</v>
      </c>
      <c r="ES9" s="362" t="str">
        <f t="shared" ca="1" si="25"/>
        <v>s</v>
      </c>
      <c r="ET9" s="362" t="str">
        <f t="shared" ca="1" si="25"/>
        <v>s</v>
      </c>
      <c r="EU9" s="362" t="str">
        <f t="shared" ca="1" si="25"/>
        <v>s</v>
      </c>
      <c r="EV9" s="362" t="str">
        <f t="shared" ca="1" si="25"/>
        <v>s</v>
      </c>
      <c r="EW9" s="362" t="str">
        <f t="shared" ca="1" si="25"/>
        <v>s</v>
      </c>
      <c r="EX9" s="362" t="str">
        <f t="shared" ca="1" si="25"/>
        <v>s</v>
      </c>
      <c r="EY9" s="362" t="str">
        <f t="shared" ca="1" si="25"/>
        <v>s</v>
      </c>
      <c r="EZ9" s="362" t="str">
        <f t="shared" ca="1" si="25"/>
        <v>s</v>
      </c>
      <c r="FA9" s="362" t="str">
        <f t="shared" ca="1" si="25"/>
        <v>s</v>
      </c>
      <c r="FB9" s="362" t="str">
        <f t="shared" ca="1" si="25"/>
        <v>s</v>
      </c>
      <c r="FC9" s="362" t="str">
        <f t="shared" ca="1" si="25"/>
        <v>s</v>
      </c>
      <c r="FD9" s="362" t="str">
        <f t="shared" ca="1" si="25"/>
        <v>s</v>
      </c>
      <c r="FE9" s="362" t="str">
        <f t="shared" ca="1" si="25"/>
        <v>s</v>
      </c>
      <c r="FF9" s="362" t="str">
        <f t="shared" ca="1" si="25"/>
        <v>s</v>
      </c>
      <c r="FG9" s="362">
        <f t="shared" ref="FG9:FG37" ca="1" si="26">COUNTIF(EB9:FF9,"s")</f>
        <v>31</v>
      </c>
      <c r="FH9" s="362">
        <f t="shared" ref="FH9:FH37" ca="1" si="27">COUNTIFS(OFFSET(DP9,0,0,,-(FG9)),"S")</f>
        <v>0</v>
      </c>
      <c r="FI9" s="362" t="str">
        <f ca="1">IF(AND(YEAR(EA9)='P Gerais'!D7,MONTH(Lanc!EA9)=7,DAY(Lanc!EA9)&gt;1),"S","N")</f>
        <v>N</v>
      </c>
      <c r="FJ9" s="364">
        <f t="shared" ref="FJ9:FJ37" ca="1" si="28">IF(FI9="s",(D9/31)*FG9,D9)</f>
        <v>0</v>
      </c>
      <c r="FK9" s="364">
        <f t="shared" ref="FK9:FK37" si="29">IF(OR(AB9="",AB9=0),0,(FJ9/220)*AB9)</f>
        <v>0</v>
      </c>
      <c r="FL9" s="387">
        <f t="shared" ref="FL9:FL37" ca="1" si="30">(D9/30)*AC9</f>
        <v>0</v>
      </c>
      <c r="FP9" s="363">
        <f ca="1">((FJ9-FL9-FK9+AZ9+AQ9+SUM(Z9:AA9)+SUM(AW9:AX9)+AK9)*IF('DB Func'!GG4="ok",'DB Func'!GD4,0))</f>
        <v>0</v>
      </c>
      <c r="FR9" s="389">
        <f t="shared" ref="FR9:FR37" ca="1" si="31">$FQ$8*BA9</f>
        <v>0</v>
      </c>
      <c r="GV9" s="49"/>
      <c r="GW9" s="49"/>
      <c r="GX9" s="49"/>
      <c r="GY9" s="49"/>
      <c r="GZ9" s="49"/>
      <c r="HA9" s="49"/>
      <c r="HB9" s="49"/>
      <c r="HC9" s="49"/>
    </row>
    <row r="10" spans="1:211" ht="30" customHeight="1" thickTop="1" thickBot="1">
      <c r="C10" s="390" t="str">
        <f ca="1">IF('DB Func'!B5="Funcionário 3","",'DB Func'!B5)</f>
        <v/>
      </c>
      <c r="D10" s="391">
        <f ca="1">'DB Func'!CJ5</f>
        <v>0</v>
      </c>
      <c r="E10" s="382" t="str">
        <f ca="1">IF(C10="","-",IF(OR(terceiro!E10="jUL",terceiro!F10="jUL"),"Sim","Não"))</f>
        <v>-</v>
      </c>
      <c r="F10" s="383" t="str">
        <f ca="1">IF(C10="","-",IF(OR(Ferias!E10="jUL",Ferias!F10="jUL"),"Sim","Não"))</f>
        <v>-</v>
      </c>
      <c r="G10" s="383">
        <f ca="1">IF(C10="",0,IF(F10="Sim",IF(Ferias!E10="JUL",Ferias!I10,Ferias!J10),0))</f>
        <v>0</v>
      </c>
      <c r="H10" s="185"/>
      <c r="I10" s="185"/>
      <c r="J10" s="398">
        <f t="shared" ca="1" si="1"/>
        <v>0</v>
      </c>
      <c r="K10" s="152"/>
      <c r="L10" s="151"/>
      <c r="M10" s="189"/>
      <c r="N10" s="153"/>
      <c r="O10" s="48"/>
      <c r="P10" s="48"/>
      <c r="Q10" s="48"/>
      <c r="R10" s="49"/>
      <c r="S10" s="49"/>
      <c r="T10" s="49"/>
      <c r="U10" s="49"/>
      <c r="V10" s="49"/>
      <c r="W10" s="49"/>
      <c r="X10" s="49"/>
      <c r="Y10" s="49"/>
      <c r="Z10" s="49"/>
      <c r="AA10" s="49"/>
      <c r="AB10" s="48"/>
      <c r="AC10" s="48"/>
      <c r="AD10" s="49"/>
      <c r="AE10" s="49"/>
      <c r="AF10" s="314"/>
      <c r="AH10" s="400">
        <f ca="1">IF(AND('DB Func'!GE5="Junho",'DB Func'!BQ5="2 Parcelas"),(('auxiliar 13 sal'!I6/12*'DB Func'!GF5+AVERAGE('auxiliar 13 sal'!Q6:AB6)+AVERAGE('auxiliar 13 sal'!AE6:AP6)+'auxiliar 13 sal'!I6*'DB Func'!BN5+'auxiliar 13 sal'!I6*'DB Func'!BO5)/2),IF('DB Func'!GE5="Julho",IF('DB Func'!BQ5="Parcela Única",('auxiliar 13 sal'!I6/12*'DB Func'!GF5)+AVERAGE('auxiliar 13 sal'!Q6:AB6)+AVERAGE('auxiliar 13 sal'!AE6:AP6)+('auxiliar 13 sal'!I6*'DB Func'!BN5)+('auxiliar 13 sal'!I6*'DB Func'!BO5),IF('DB Func'!BQ5="2 Parcelas",(('auxiliar 13 sal'!I6/12*'DB Func'!GF5+AVERAGE('auxiliar 13 sal'!Q6:AB6)+AVERAGE('auxiliar 13 sal'!AE6:AP6)+'auxiliar 13 sal'!I6*'DB Func'!BN5+'auxiliar 13 sal'!I6*'DB Func'!BO5)/2))),0))</f>
        <v>0</v>
      </c>
      <c r="AK10" s="364">
        <f t="shared" ca="1" si="6"/>
        <v>0</v>
      </c>
      <c r="AL10" s="364">
        <f t="shared" ca="1" si="7"/>
        <v>0</v>
      </c>
      <c r="AM10" s="364">
        <f t="shared" ca="1" si="8"/>
        <v>0</v>
      </c>
      <c r="AN10" s="364">
        <f t="shared" ca="1" si="9"/>
        <v>0</v>
      </c>
      <c r="AO10" s="364">
        <f t="shared" ca="1" si="10"/>
        <v>0</v>
      </c>
      <c r="AP10" s="364">
        <f t="shared" ca="1" si="11"/>
        <v>0</v>
      </c>
      <c r="AQ10" s="364">
        <f t="shared" ca="1" si="12"/>
        <v>0</v>
      </c>
      <c r="AR10" s="364">
        <f>IF(OR(M10="",M10=0),0,((FJ10/220)*('Ho Ex'!$C$8+$AS$6))*M10)</f>
        <v>0</v>
      </c>
      <c r="AS10" s="364">
        <f>IF(OR(N10="",N10=0),0,((FJ10/220*('DB Func'!GD5+Lanc!$AS$6))*('Ho Ex'!$I$8+$AS$6))*(N10/52.5*60))</f>
        <v>0</v>
      </c>
      <c r="AT10" s="364">
        <f>IF(OR(M10="",M10=0),0,((FJ10/220)*('Ho Ex'!$J$8+$AS$6))*O10)</f>
        <v>0</v>
      </c>
      <c r="AU10" s="364">
        <f>IF(OR(M10="",M10=0),0,((FJ10/220)*('Ho Ex'!I13+$AS$6))*P10)</f>
        <v>0</v>
      </c>
      <c r="AV10" s="364">
        <f>IF(OR(M10="",M10=0),0,((FJ10/220)*('Ho Ex'!C13+$AS$6))*Q10)</f>
        <v>0</v>
      </c>
      <c r="AW10" s="364">
        <f ca="1">FJ10*'DB Func'!BN5</f>
        <v>0</v>
      </c>
      <c r="AX10" s="364">
        <f ca="1">FJ10*'DB Func'!BO5</f>
        <v>0</v>
      </c>
      <c r="AY10" s="364">
        <f ca="1">IF(FJ10=0,0,VLOOKUP(FJ10,'P Gerais'!$D$39:$G$41,3,TRUE)*Func3!$F$68)</f>
        <v>0</v>
      </c>
      <c r="AZ10" s="364">
        <f t="shared" si="13"/>
        <v>0</v>
      </c>
      <c r="BA10" s="364">
        <f ca="1">((FJ10-FL10-FK10+AZ10+AQ10+SUM(Z10:AA10)+SUM(AW10:AX10)+AK10)*IF('DB Func'!GG5="ok",'DB Func'!GD5,0))+(FJ10-FL10-FK10+AZ10+AQ10+SUM(Z10:AA10)+SUM(AW10:AX10))+AK10</f>
        <v>0</v>
      </c>
      <c r="BB10" s="385">
        <f ca="1">VLOOKUP(BA10,'P Gerais'!$D$22:$G$25,3,TRUE)</f>
        <v>0.08</v>
      </c>
      <c r="BC10" s="364">
        <f ca="1">IF(BA10&lt;'P Gerais'!$D$25,BA10*BB10,Lanc!BB10)</f>
        <v>0</v>
      </c>
      <c r="BD10" s="364">
        <f ca="1">BA10-BC10-('DB Func'!GB5*'P Gerais'!$D$35)</f>
        <v>0</v>
      </c>
      <c r="BE10" s="386">
        <f ca="1">VLOOKUP(BD10,'P Gerais'!$D$29:$F$33,3,TRUE)</f>
        <v>0</v>
      </c>
      <c r="BF10" s="364">
        <f t="shared" ca="1" si="14"/>
        <v>0</v>
      </c>
      <c r="BG10" s="364">
        <f ca="1">VLOOKUP(BD10,'P Gerais'!$D$29:$G$33,4,TRUE)</f>
        <v>0</v>
      </c>
      <c r="BH10" s="364">
        <f t="shared" ca="1" si="15"/>
        <v>0</v>
      </c>
      <c r="BI10" s="364">
        <f t="shared" ca="1" si="16"/>
        <v>0</v>
      </c>
      <c r="BJ10" s="362">
        <f ca="1">'DB Func'!G5</f>
        <v>0</v>
      </c>
      <c r="BK10" s="362">
        <f ca="1">'DB Func'!FW5</f>
        <v>0</v>
      </c>
      <c r="BL10" s="364">
        <f ca="1">D10*'P Gerais'!$D$13</f>
        <v>0</v>
      </c>
      <c r="BM10" s="364">
        <f ca="1">D10*'P Gerais'!$D$14</f>
        <v>0</v>
      </c>
      <c r="BN10" s="364">
        <f ca="1">D10*'P Gerais'!$D$16</f>
        <v>0</v>
      </c>
      <c r="BO10" s="364">
        <f ca="1">D10*'P Gerais'!$D$17</f>
        <v>0</v>
      </c>
      <c r="BP10" s="364">
        <f ca="1">D10*'P Gerais'!$D$18</f>
        <v>0</v>
      </c>
      <c r="BQ10" s="385">
        <f ca="1">VLOOKUP(D10,'P Gerais'!$D$22:$G$24,3,TRUE)</f>
        <v>0.08</v>
      </c>
      <c r="BR10" s="385">
        <f ca="1">VLOOKUP(D10,'P Gerais'!$D$29:$G$33,3,TRUE)</f>
        <v>0</v>
      </c>
      <c r="BS10" s="385">
        <f ca="1">'DB Func'!BN5</f>
        <v>0</v>
      </c>
      <c r="BT10" s="385">
        <f ca="1">'DB Func'!BO5</f>
        <v>0</v>
      </c>
      <c r="BU10" s="385">
        <f ca="1">'DB Func'!FX5</f>
        <v>0</v>
      </c>
      <c r="BV10" s="364">
        <f t="shared" ca="1" si="17"/>
        <v>-0.08</v>
      </c>
      <c r="BW10" s="364">
        <f ca="1">BV10-'DB Func'!GC5</f>
        <v>-0.08</v>
      </c>
      <c r="BX10" s="362">
        <f ca="1">IFERROR(VLOOKUP(BW10,'P Gerais'!$D$29:$G$33,3,TRUE)*BW10,0)</f>
        <v>0</v>
      </c>
      <c r="BY10" s="364">
        <f ca="1">IFERROR(BX10-VLOOKUP(BW10,'P Gerais'!$D$29:$H$33,4,TRUE),0)</f>
        <v>0</v>
      </c>
      <c r="BZ10" s="364">
        <f ca="1">D10*'DB Func'!GD5</f>
        <v>0</v>
      </c>
      <c r="CB10" s="364">
        <f t="shared" ca="1" si="18"/>
        <v>0</v>
      </c>
      <c r="CC10" s="364">
        <f t="shared" si="19"/>
        <v>0</v>
      </c>
      <c r="CD10" s="364">
        <f t="shared" si="20"/>
        <v>0</v>
      </c>
      <c r="CF10" s="362" t="str">
        <f t="shared" ca="1" si="21"/>
        <v>não</v>
      </c>
      <c r="CG10" s="362">
        <f ca="1">IF($CH$8=1,DAY('DB Func'!C5),0)</f>
        <v>0</v>
      </c>
      <c r="CH10" s="362">
        <f ca="1">IF(CI10=0,0,MONTH('DB Func'!C5))</f>
        <v>0</v>
      </c>
      <c r="CI10" s="362">
        <f ca="1">IF('P Gerais'!D8=YEAR('DB Func'!C5),YEAR('DB Func'!C5),0)</f>
        <v>0</v>
      </c>
      <c r="CJ10" s="371">
        <v>33</v>
      </c>
      <c r="CK10" s="363"/>
      <c r="CL10" s="362" t="str">
        <f ca="1">IF(ISERROR(HLOOKUP(CL8,$DS$7:$DY10,$DZ10,FALSE)),"N",HLOOKUP(CL8,$DS$7:$DY10,$DZ10,FALSE))</f>
        <v>N</v>
      </c>
      <c r="CM10" s="362" t="str">
        <f ca="1">IF(ISERROR(HLOOKUP(CM8,$DS$7:$DY10,$DZ10,FALSE)),"N",HLOOKUP(CM8,$DS$7:$DY10,$DZ10,FALSE))</f>
        <v>N</v>
      </c>
      <c r="CN10" s="362" t="str">
        <f ca="1">IF(ISERROR(HLOOKUP(CN8,$DS$7:$DY10,$DZ10,FALSE)),"N",HLOOKUP(CN8,$DS$7:$DY10,$DZ10,FALSE))</f>
        <v>N</v>
      </c>
      <c r="CO10" s="362" t="str">
        <f>IF(ISERROR(HLOOKUP(CO8,$DS$7:$DY10,$DZ10,FALSE)),"N",HLOOKUP(CO8,$DS$7:$DY10,$DZ10,FALSE))</f>
        <v>N</v>
      </c>
      <c r="CP10" s="362" t="str">
        <f ca="1">IF(ISERROR(HLOOKUP(CP8,$DS$7:$DY10,$DZ10,FALSE)),"N",HLOOKUP(CP8,$DS$7:$DY10,$DZ10,FALSE))</f>
        <v>N</v>
      </c>
      <c r="CQ10" s="362" t="str">
        <f ca="1">IF(ISERROR(HLOOKUP(CQ8,$DS$7:$DY10,$DZ10,FALSE)),"N",HLOOKUP(CQ8,$DS$7:$DY10,$DZ10,FALSE))</f>
        <v>N</v>
      </c>
      <c r="CR10" s="362" t="str">
        <f ca="1">IF(ISERROR(HLOOKUP(CR8,$DS$7:$DY10,$DZ10,FALSE)),"N",HLOOKUP(CR8,$DS$7:$DY10,$DZ10,FALSE))</f>
        <v>N</v>
      </c>
      <c r="CS10" s="362" t="str">
        <f ca="1">IF(ISERROR(HLOOKUP(CS8,$DS$7:$DY10,$DZ10,FALSE)),"N",HLOOKUP(CS8,$DS$7:$DY10,$DZ10,FALSE))</f>
        <v>N</v>
      </c>
      <c r="CT10" s="362" t="str">
        <f ca="1">IF(ISERROR(HLOOKUP(CT8,$DS$7:$DY10,$DZ10,FALSE)),"N",HLOOKUP(CT8,$DS$7:$DY10,$DZ10,FALSE))</f>
        <v>N</v>
      </c>
      <c r="CU10" s="362" t="str">
        <f ca="1">IF(ISERROR(HLOOKUP(CU8,$DS$7:$DY10,$DZ10,FALSE)),"N",HLOOKUP(CU8,$DS$7:$DY10,$DZ10,FALSE))</f>
        <v>N</v>
      </c>
      <c r="CV10" s="362" t="str">
        <f>IF(ISERROR(HLOOKUP(CV8,$DS$7:$DY10,$DZ10,FALSE)),"N",HLOOKUP(CV8,$DS$7:$DY10,$DZ10,FALSE))</f>
        <v>N</v>
      </c>
      <c r="CW10" s="362" t="str">
        <f ca="1">IF(ISERROR(HLOOKUP(CW8,$DS$7:$DY10,$DZ10,FALSE)),"N",HLOOKUP(CW8,$DS$7:$DY10,$DZ10,FALSE))</f>
        <v>N</v>
      </c>
      <c r="CX10" s="362" t="str">
        <f ca="1">IF(ISERROR(HLOOKUP(CX8,$DS$7:$DY10,$DZ10,FALSE)),"N",HLOOKUP(CX8,$DS$7:$DY10,$DZ10,FALSE))</f>
        <v>N</v>
      </c>
      <c r="CY10" s="362" t="str">
        <f ca="1">IF(ISERROR(HLOOKUP(CY8,$DS$7:$DY10,$DZ10,FALSE)),"N",HLOOKUP(CY8,$DS$7:$DY10,$DZ10,FALSE))</f>
        <v>N</v>
      </c>
      <c r="CZ10" s="362" t="str">
        <f ca="1">IF(ISERROR(HLOOKUP(CZ8,$DS$7:$DY10,$DZ10,FALSE)),"N",HLOOKUP(CZ8,$DS$7:$DY10,$DZ10,FALSE))</f>
        <v>N</v>
      </c>
      <c r="DA10" s="362" t="str">
        <f ca="1">IF(ISERROR(HLOOKUP(DA8,$DS$7:$DY10,$DZ10,FALSE)),"N",HLOOKUP(DA8,$DS$7:$DY10,$DZ10,FALSE))</f>
        <v>N</v>
      </c>
      <c r="DB10" s="362" t="str">
        <f ca="1">IF(ISERROR(HLOOKUP(DB8,$DS$7:$DY10,$DZ10,FALSE)),"N",HLOOKUP(DB8,$DS$7:$DY10,$DZ10,FALSE))</f>
        <v>N</v>
      </c>
      <c r="DC10" s="362" t="str">
        <f>IF(ISERROR(HLOOKUP(DC8,$DS$7:$DY10,$DZ10,FALSE)),"N",HLOOKUP(DC8,$DS$7:$DY10,$DZ10,FALSE))</f>
        <v>N</v>
      </c>
      <c r="DD10" s="362" t="str">
        <f ca="1">IF(ISERROR(HLOOKUP(DD8,$DS$7:$DY10,$DZ10,FALSE)),"N",HLOOKUP(DD8,$DS$7:$DY10,$DZ10,FALSE))</f>
        <v>N</v>
      </c>
      <c r="DE10" s="362" t="str">
        <f ca="1">IF(ISERROR(HLOOKUP(DE8,$DS$7:$DY10,$DZ10,FALSE)),"N",HLOOKUP(DE8,$DS$7:$DY10,$DZ10,FALSE))</f>
        <v>N</v>
      </c>
      <c r="DF10" s="362" t="str">
        <f ca="1">IF(ISERROR(HLOOKUP(DF8,$DS$7:$DY10,$DZ10,FALSE)),"N",HLOOKUP(DF8,$DS$7:$DY10,$DZ10,FALSE))</f>
        <v>N</v>
      </c>
      <c r="DG10" s="362" t="str">
        <f ca="1">IF(ISERROR(HLOOKUP(DG8,$DS$7:$DY10,$DZ10,FALSE)),"N",HLOOKUP(DG8,$DS$7:$DY10,$DZ10,FALSE))</f>
        <v>N</v>
      </c>
      <c r="DH10" s="362" t="str">
        <f ca="1">IF(ISERROR(HLOOKUP(DH8,$DS$7:$DY10,$DZ10,FALSE)),"N",HLOOKUP(DH8,$DS$7:$DY10,$DZ10,FALSE))</f>
        <v>N</v>
      </c>
      <c r="DI10" s="362" t="str">
        <f ca="1">IF(ISERROR(HLOOKUP(DI8,$DS$7:$DY10,$DZ10,FALSE)),"N",HLOOKUP(DI8,$DS$7:$DY10,$DZ10,FALSE))</f>
        <v>N</v>
      </c>
      <c r="DJ10" s="362" t="str">
        <f>IF(ISERROR(HLOOKUP(DJ8,$DS$7:$DY10,$DZ10,FALSE)),"N",HLOOKUP(DJ8,$DS$7:$DY10,$DZ10,FALSE))</f>
        <v>N</v>
      </c>
      <c r="DK10" s="362" t="str">
        <f ca="1">IF(ISERROR(HLOOKUP(DK8,$DS$7:$DY10,$DZ10,FALSE)),"N",HLOOKUP(DK8,$DS$7:$DY10,$DZ10,FALSE))</f>
        <v>N</v>
      </c>
      <c r="DL10" s="362" t="str">
        <f ca="1">IF(ISERROR(HLOOKUP(DL8,$DS$7:$DY10,$DZ10,FALSE)),"N",HLOOKUP(DL8,$DS$7:$DY10,$DZ10,FALSE))</f>
        <v>N</v>
      </c>
      <c r="DM10" s="362" t="str">
        <f ca="1">IF(ISERROR(HLOOKUP(DM8,$DS$7:$DY10,$DZ10,FALSE)),"N",HLOOKUP(DM8,$DS$7:$DY10,$DZ10,FALSE))</f>
        <v>N</v>
      </c>
      <c r="DN10" s="362" t="str">
        <f ca="1">IF(ISERROR(HLOOKUP(DN8,$DS$7:$DY10,$DZ10,FALSE)),"N",HLOOKUP(DN8,$DS$7:$DY10,$DZ10,FALSE))</f>
        <v>N</v>
      </c>
      <c r="DO10" s="362" t="str">
        <f ca="1">IF(ISERROR(HLOOKUP(DO8,$DS$7:$DY10,$DZ10,FALSE)),"N",HLOOKUP(DO8,$DS$7:$DY10,$DZ10,FALSE))</f>
        <v>N</v>
      </c>
      <c r="DP10" s="362" t="str">
        <f ca="1">IF(ISERROR(HLOOKUP(DP8,$DS$7:$DY10,$DZ10,FALSE)),"N",HLOOKUP(DP8,$DS$7:$DY10,$DZ10,FALSE))</f>
        <v>N</v>
      </c>
      <c r="DQ10" s="362">
        <f t="shared" ca="1" si="22"/>
        <v>0</v>
      </c>
      <c r="DR10" s="362">
        <f t="shared" ca="1" si="23"/>
        <v>31</v>
      </c>
      <c r="DS10" s="362" t="str">
        <f>IF('DB Func'!M5&gt;0,"S","N")</f>
        <v>N</v>
      </c>
      <c r="DT10" s="362" t="str">
        <f>IF('DB Func'!R5&gt;0,"S","N")</f>
        <v>N</v>
      </c>
      <c r="DU10" s="362" t="str">
        <f>IF('DB Func'!W5&gt;0,"S","N")</f>
        <v>N</v>
      </c>
      <c r="DV10" s="362" t="str">
        <f>IF('DB Func'!AB5&gt;0,"S","N")</f>
        <v>N</v>
      </c>
      <c r="DW10" s="362" t="str">
        <f>IF('DB Func'!AG5&gt;0,"S","N")</f>
        <v>N</v>
      </c>
      <c r="DX10" s="362" t="str">
        <f>IF('DB Func'!AL5&gt;0,"S","N")</f>
        <v>N</v>
      </c>
      <c r="DY10" s="362" t="str">
        <f>IF('DB Func'!AQ5&gt;0,"S","N")</f>
        <v>N</v>
      </c>
      <c r="DZ10" s="362">
        <v>4</v>
      </c>
      <c r="EA10" s="369">
        <f ca="1">'DB Func'!C5</f>
        <v>0</v>
      </c>
      <c r="EB10" s="362" t="str">
        <f t="shared" ca="1" si="24"/>
        <v>s</v>
      </c>
      <c r="EC10" s="362" t="str">
        <f t="shared" ca="1" si="24"/>
        <v>s</v>
      </c>
      <c r="ED10" s="362" t="str">
        <f t="shared" ca="1" si="24"/>
        <v>s</v>
      </c>
      <c r="EE10" s="362" t="str">
        <f t="shared" ca="1" si="24"/>
        <v>s</v>
      </c>
      <c r="EF10" s="362" t="str">
        <f t="shared" ca="1" si="24"/>
        <v>s</v>
      </c>
      <c r="EG10" s="362" t="str">
        <f t="shared" ca="1" si="24"/>
        <v>s</v>
      </c>
      <c r="EH10" s="362" t="str">
        <f t="shared" ca="1" si="24"/>
        <v>s</v>
      </c>
      <c r="EI10" s="362" t="str">
        <f t="shared" ca="1" si="24"/>
        <v>s</v>
      </c>
      <c r="EJ10" s="362" t="str">
        <f t="shared" ca="1" si="24"/>
        <v>s</v>
      </c>
      <c r="EK10" s="362" t="str">
        <f t="shared" ca="1" si="24"/>
        <v>s</v>
      </c>
      <c r="EL10" s="362" t="str">
        <f t="shared" ca="1" si="24"/>
        <v>s</v>
      </c>
      <c r="EM10" s="362" t="str">
        <f t="shared" ca="1" si="24"/>
        <v>s</v>
      </c>
      <c r="EN10" s="362" t="str">
        <f t="shared" ca="1" si="24"/>
        <v>s</v>
      </c>
      <c r="EO10" s="362" t="str">
        <f t="shared" ca="1" si="24"/>
        <v>s</v>
      </c>
      <c r="EP10" s="362" t="str">
        <f t="shared" ca="1" si="24"/>
        <v>s</v>
      </c>
      <c r="EQ10" s="362" t="str">
        <f t="shared" ca="1" si="24"/>
        <v>s</v>
      </c>
      <c r="ER10" s="362" t="str">
        <f t="shared" ca="1" si="25"/>
        <v>s</v>
      </c>
      <c r="ES10" s="362" t="str">
        <f t="shared" ca="1" si="25"/>
        <v>s</v>
      </c>
      <c r="ET10" s="362" t="str">
        <f t="shared" ca="1" si="25"/>
        <v>s</v>
      </c>
      <c r="EU10" s="362" t="str">
        <f t="shared" ca="1" si="25"/>
        <v>s</v>
      </c>
      <c r="EV10" s="362" t="str">
        <f t="shared" ca="1" si="25"/>
        <v>s</v>
      </c>
      <c r="EW10" s="362" t="str">
        <f t="shared" ca="1" si="25"/>
        <v>s</v>
      </c>
      <c r="EX10" s="362" t="str">
        <f t="shared" ca="1" si="25"/>
        <v>s</v>
      </c>
      <c r="EY10" s="362" t="str">
        <f t="shared" ca="1" si="25"/>
        <v>s</v>
      </c>
      <c r="EZ10" s="362" t="str">
        <f t="shared" ca="1" si="25"/>
        <v>s</v>
      </c>
      <c r="FA10" s="362" t="str">
        <f t="shared" ca="1" si="25"/>
        <v>s</v>
      </c>
      <c r="FB10" s="362" t="str">
        <f t="shared" ca="1" si="25"/>
        <v>s</v>
      </c>
      <c r="FC10" s="362" t="str">
        <f t="shared" ca="1" si="25"/>
        <v>s</v>
      </c>
      <c r="FD10" s="362" t="str">
        <f t="shared" ca="1" si="25"/>
        <v>s</v>
      </c>
      <c r="FE10" s="362" t="str">
        <f t="shared" ca="1" si="25"/>
        <v>s</v>
      </c>
      <c r="FF10" s="362" t="str">
        <f t="shared" ca="1" si="25"/>
        <v>s</v>
      </c>
      <c r="FG10" s="362">
        <f t="shared" ca="1" si="26"/>
        <v>31</v>
      </c>
      <c r="FH10" s="362">
        <f t="shared" ca="1" si="27"/>
        <v>0</v>
      </c>
      <c r="FI10" s="362" t="str">
        <f ca="1">IF(AND(YEAR(EA10)='P Gerais'!D8,MONTH(Lanc!EA10)=7,DAY(Lanc!EA10)&gt;1),"S","N")</f>
        <v>N</v>
      </c>
      <c r="FJ10" s="364">
        <f t="shared" ca="1" si="28"/>
        <v>0</v>
      </c>
      <c r="FK10" s="364">
        <f t="shared" si="29"/>
        <v>0</v>
      </c>
      <c r="FL10" s="387">
        <f t="shared" ca="1" si="30"/>
        <v>0</v>
      </c>
      <c r="FP10" s="363">
        <f ca="1">((FJ10-FL10-FK10+AZ10+AQ10+SUM(Z10:AA10)+SUM(AW10:AX10)+AK10)*IF('DB Func'!GG5="ok",'DB Func'!GD5,0))</f>
        <v>0</v>
      </c>
      <c r="FR10" s="389">
        <f t="shared" ca="1" si="31"/>
        <v>0</v>
      </c>
      <c r="GV10" s="49"/>
      <c r="GW10" s="49"/>
      <c r="GX10" s="49"/>
      <c r="GY10" s="49"/>
      <c r="GZ10" s="49"/>
      <c r="HA10" s="49"/>
      <c r="HB10" s="49"/>
      <c r="HC10" s="49"/>
    </row>
    <row r="11" spans="1:211" ht="30" customHeight="1" thickTop="1" thickBot="1">
      <c r="C11" s="390" t="str">
        <f ca="1">IF('DB Func'!B6="Funcionário 4","",'DB Func'!B6)</f>
        <v/>
      </c>
      <c r="D11" s="391">
        <f ca="1">'DB Func'!CJ6</f>
        <v>0</v>
      </c>
      <c r="E11" s="382" t="str">
        <f ca="1">IF(C11="","-",IF(OR(terceiro!E11="jUL",terceiro!F11="jUL"),"Sim","Não"))</f>
        <v>-</v>
      </c>
      <c r="F11" s="383" t="str">
        <f ca="1">IF(C11="","-",IF(OR(Ferias!E11="jUL",Ferias!F11="jUL"),"Sim","Não"))</f>
        <v>-</v>
      </c>
      <c r="G11" s="383">
        <f ca="1">IF(C11="",0,IF(F11="Sim",IF(Ferias!E11="JUL",Ferias!I11,Ferias!J11),0))</f>
        <v>0</v>
      </c>
      <c r="H11" s="185"/>
      <c r="I11" s="185"/>
      <c r="J11" s="398">
        <f t="shared" ca="1" si="1"/>
        <v>0</v>
      </c>
      <c r="K11" s="152"/>
      <c r="L11" s="151"/>
      <c r="M11" s="189"/>
      <c r="N11" s="153"/>
      <c r="O11" s="48"/>
      <c r="P11" s="48"/>
      <c r="Q11" s="48"/>
      <c r="R11" s="49"/>
      <c r="S11" s="49"/>
      <c r="T11" s="49"/>
      <c r="U11" s="49"/>
      <c r="V11" s="49"/>
      <c r="W11" s="49"/>
      <c r="X11" s="49"/>
      <c r="Y11" s="49"/>
      <c r="Z11" s="49"/>
      <c r="AA11" s="49"/>
      <c r="AB11" s="48"/>
      <c r="AC11" s="48"/>
      <c r="AD11" s="49"/>
      <c r="AE11" s="49"/>
      <c r="AF11" s="314"/>
      <c r="AH11" s="400">
        <f ca="1">IF(AND('DB Func'!GE6="Junho",'DB Func'!BQ6="2 Parcelas"),(('auxiliar 13 sal'!I7/12*'DB Func'!GF6+AVERAGE('auxiliar 13 sal'!Q7:AB7)+AVERAGE('auxiliar 13 sal'!AE7:AP7)+'auxiliar 13 sal'!I7*'DB Func'!BN6+'auxiliar 13 sal'!I7*'DB Func'!BO6)/2),IF('DB Func'!GE6="Julho",IF('DB Func'!BQ6="Parcela Única",('auxiliar 13 sal'!I7/12*'DB Func'!GF6)+AVERAGE('auxiliar 13 sal'!Q7:AB7)+AVERAGE('auxiliar 13 sal'!AE7:AP7)+('auxiliar 13 sal'!I7*'DB Func'!BN6)+('auxiliar 13 sal'!I7*'DB Func'!BO6),IF('DB Func'!BQ6="2 Parcelas",(('auxiliar 13 sal'!I7/12*'DB Func'!GF6+AVERAGE('auxiliar 13 sal'!Q7:AB7)+AVERAGE('auxiliar 13 sal'!AE7:AP7)+'auxiliar 13 sal'!I7*'DB Func'!BN6+'auxiliar 13 sal'!I7*'DB Func'!BO6)/2))),0))</f>
        <v>0</v>
      </c>
      <c r="AK11" s="364">
        <f t="shared" ca="1" si="6"/>
        <v>0</v>
      </c>
      <c r="AL11" s="364">
        <f t="shared" ca="1" si="7"/>
        <v>0</v>
      </c>
      <c r="AM11" s="364">
        <f t="shared" ca="1" si="8"/>
        <v>0</v>
      </c>
      <c r="AN11" s="364">
        <f t="shared" ca="1" si="9"/>
        <v>0</v>
      </c>
      <c r="AO11" s="364">
        <f t="shared" ca="1" si="10"/>
        <v>0</v>
      </c>
      <c r="AP11" s="364">
        <f t="shared" ca="1" si="11"/>
        <v>0</v>
      </c>
      <c r="AQ11" s="364">
        <f t="shared" ca="1" si="12"/>
        <v>0</v>
      </c>
      <c r="AR11" s="364">
        <f>IF(OR(M11="",M11=0),0,((FJ11/220)*('Ho Ex'!$C$8+$AS$6))*M11)</f>
        <v>0</v>
      </c>
      <c r="AS11" s="364">
        <f>IF(OR(N11="",N11=0),0,((FJ11/220*('DB Func'!GD6+Lanc!$AS$6))*('Ho Ex'!$I$8+$AS$6))*(N11/52.5*60))</f>
        <v>0</v>
      </c>
      <c r="AT11" s="364">
        <f>IF(OR(M11="",M11=0),0,((FJ11/220)*('Ho Ex'!$J$8+$AS$6))*O11)</f>
        <v>0</v>
      </c>
      <c r="AU11" s="364">
        <f>IF(OR(M11="",M11=0),0,((FJ11/220)*('Ho Ex'!I14+$AS$6))*P11)</f>
        <v>0</v>
      </c>
      <c r="AV11" s="364">
        <f>IF(OR(M11="",M11=0),0,((FJ11/220)*('Ho Ex'!C14+$AS$6))*Q11)</f>
        <v>0</v>
      </c>
      <c r="AW11" s="364">
        <f ca="1">FJ11*'DB Func'!BN6</f>
        <v>0</v>
      </c>
      <c r="AX11" s="364">
        <f ca="1">FJ11*'DB Func'!BO6</f>
        <v>0</v>
      </c>
      <c r="AY11" s="364">
        <f ca="1">IF(FJ11=0,0,VLOOKUP(FJ11,'P Gerais'!$D$39:$G$41,3,TRUE)*Func4!$F$68)</f>
        <v>0</v>
      </c>
      <c r="AZ11" s="364">
        <f t="shared" si="13"/>
        <v>0</v>
      </c>
      <c r="BA11" s="364">
        <f ca="1">((FJ11-FL11-FK11+AZ11+AQ11+SUM(Z11:AA11)+SUM(AW11:AX11)+AK11)*IF('DB Func'!GG6="ok",'DB Func'!GD6,0))+(FJ11-FL11-FK11+AZ11+AQ11+SUM(Z11:AA11)+SUM(AW11:AX11))+AK11</f>
        <v>0</v>
      </c>
      <c r="BB11" s="385">
        <f ca="1">VLOOKUP(BA11,'P Gerais'!$D$22:$G$25,3,TRUE)</f>
        <v>0.08</v>
      </c>
      <c r="BC11" s="364">
        <f ca="1">IF(BA11&lt;'P Gerais'!$D$25,BA11*BB11,Lanc!BB11)</f>
        <v>0</v>
      </c>
      <c r="BD11" s="364">
        <f ca="1">BA11-BC11-('DB Func'!GB6*'P Gerais'!$D$35)</f>
        <v>0</v>
      </c>
      <c r="BE11" s="386">
        <f ca="1">VLOOKUP(BD11,'P Gerais'!$D$29:$F$33,3,TRUE)</f>
        <v>0</v>
      </c>
      <c r="BF11" s="364">
        <f t="shared" ca="1" si="14"/>
        <v>0</v>
      </c>
      <c r="BG11" s="364">
        <f ca="1">VLOOKUP(BD11,'P Gerais'!$D$29:$G$33,4,TRUE)</f>
        <v>0</v>
      </c>
      <c r="BH11" s="364">
        <f t="shared" ca="1" si="15"/>
        <v>0</v>
      </c>
      <c r="BI11" s="364">
        <f t="shared" ca="1" si="16"/>
        <v>0</v>
      </c>
      <c r="BJ11" s="362">
        <f ca="1">'DB Func'!G6</f>
        <v>0</v>
      </c>
      <c r="BK11" s="362">
        <f ca="1">'DB Func'!FW6</f>
        <v>0</v>
      </c>
      <c r="BL11" s="364">
        <f ca="1">D11*'P Gerais'!$D$13</f>
        <v>0</v>
      </c>
      <c r="BM11" s="364">
        <f ca="1">D11*'P Gerais'!$D$14</f>
        <v>0</v>
      </c>
      <c r="BN11" s="364">
        <f ca="1">D11*'P Gerais'!$D$16</f>
        <v>0</v>
      </c>
      <c r="BO11" s="364">
        <f ca="1">D11*'P Gerais'!$D$17</f>
        <v>0</v>
      </c>
      <c r="BP11" s="364">
        <f ca="1">D11*'P Gerais'!$D$18</f>
        <v>0</v>
      </c>
      <c r="BQ11" s="385">
        <f ca="1">VLOOKUP(D11,'P Gerais'!$D$22:$G$24,3,TRUE)</f>
        <v>0.08</v>
      </c>
      <c r="BR11" s="385">
        <f ca="1">VLOOKUP(D11,'P Gerais'!$D$29:$G$33,3,TRUE)</f>
        <v>0</v>
      </c>
      <c r="BS11" s="385">
        <f ca="1">'DB Func'!BN6</f>
        <v>0</v>
      </c>
      <c r="BT11" s="385">
        <f ca="1">'DB Func'!BO6</f>
        <v>0</v>
      </c>
      <c r="BU11" s="385">
        <f ca="1">'DB Func'!FX6</f>
        <v>0</v>
      </c>
      <c r="BV11" s="364">
        <f t="shared" ca="1" si="17"/>
        <v>-0.08</v>
      </c>
      <c r="BW11" s="364">
        <f ca="1">BV11-'DB Func'!GC6</f>
        <v>-0.08</v>
      </c>
      <c r="BX11" s="362">
        <f ca="1">IFERROR(VLOOKUP(BW11,'P Gerais'!$D$29:$G$33,3,TRUE)*BW11,0)</f>
        <v>0</v>
      </c>
      <c r="BY11" s="364">
        <f ca="1">IFERROR(BX11-VLOOKUP(BW11,'P Gerais'!$D$29:$H$33,4,TRUE),0)</f>
        <v>0</v>
      </c>
      <c r="BZ11" s="364">
        <f ca="1">D11*'DB Func'!GD6</f>
        <v>0</v>
      </c>
      <c r="CB11" s="364">
        <f t="shared" ca="1" si="18"/>
        <v>0</v>
      </c>
      <c r="CC11" s="364">
        <f t="shared" si="19"/>
        <v>0</v>
      </c>
      <c r="CD11" s="364">
        <f t="shared" si="20"/>
        <v>0</v>
      </c>
      <c r="CF11" s="362" t="str">
        <f t="shared" ca="1" si="21"/>
        <v>não</v>
      </c>
      <c r="CG11" s="362">
        <f ca="1">IF($CH$8=1,DAY('DB Func'!C6),0)</f>
        <v>0</v>
      </c>
      <c r="CH11" s="362">
        <f ca="1">IF(CI11=0,0,MONTH('DB Func'!C6))</f>
        <v>0</v>
      </c>
      <c r="CI11" s="362">
        <f ca="1">IF('P Gerais'!D9=YEAR('DB Func'!C6),YEAR('DB Func'!C6),0)</f>
        <v>0</v>
      </c>
      <c r="CJ11" s="371">
        <v>34</v>
      </c>
      <c r="CK11" s="363"/>
      <c r="CL11" s="362" t="str">
        <f>IF(ISERROR(HLOOKUP(CL9,$DS$7:$DY11,$DZ11,FALSE)),"N",HLOOKUP(CL9,$DS$7:$DY11,$DZ11,FALSE))</f>
        <v>N</v>
      </c>
      <c r="CM11" s="362" t="str">
        <f>IF(ISERROR(HLOOKUP(CM9,$DS$7:$DY11,$DZ11,FALSE)),"N",HLOOKUP(CM9,$DS$7:$DY11,$DZ11,FALSE))</f>
        <v>N</v>
      </c>
      <c r="CN11" s="362" t="str">
        <f>IF(ISERROR(HLOOKUP(CN9,$DS$7:$DY11,$DZ11,FALSE)),"N",HLOOKUP(CN9,$DS$7:$DY11,$DZ11,FALSE))</f>
        <v>N</v>
      </c>
      <c r="CO11" s="362" t="str">
        <f>IF(ISERROR(HLOOKUP(CO9,$DS$7:$DY11,$DZ11,FALSE)),"N",HLOOKUP(CO9,$DS$7:$DY11,$DZ11,FALSE))</f>
        <v>N</v>
      </c>
      <c r="CP11" s="362" t="str">
        <f>IF(ISERROR(HLOOKUP(CP9,$DS$7:$DY11,$DZ11,FALSE)),"N",HLOOKUP(CP9,$DS$7:$DY11,$DZ11,FALSE))</f>
        <v>N</v>
      </c>
      <c r="CQ11" s="362" t="str">
        <f>IF(ISERROR(HLOOKUP(CQ9,$DS$7:$DY11,$DZ11,FALSE)),"N",HLOOKUP(CQ9,$DS$7:$DY11,$DZ11,FALSE))</f>
        <v>N</v>
      </c>
      <c r="CR11" s="362" t="str">
        <f>IF(ISERROR(HLOOKUP(CR9,$DS$7:$DY11,$DZ11,FALSE)),"N",HLOOKUP(CR9,$DS$7:$DY11,$DZ11,FALSE))</f>
        <v>N</v>
      </c>
      <c r="CS11" s="362" t="str">
        <f>IF(ISERROR(HLOOKUP(CS9,$DS$7:$DY11,$DZ11,FALSE)),"N",HLOOKUP(CS9,$DS$7:$DY11,$DZ11,FALSE))</f>
        <v>N</v>
      </c>
      <c r="CT11" s="362" t="str">
        <f>IF(ISERROR(HLOOKUP(CT9,$DS$7:$DY11,$DZ11,FALSE)),"N",HLOOKUP(CT9,$DS$7:$DY11,$DZ11,FALSE))</f>
        <v>N</v>
      </c>
      <c r="CU11" s="362" t="str">
        <f>IF(ISERROR(HLOOKUP(CU9,$DS$7:$DY11,$DZ11,FALSE)),"N",HLOOKUP(CU9,$DS$7:$DY11,$DZ11,FALSE))</f>
        <v>N</v>
      </c>
      <c r="CV11" s="362" t="str">
        <f>IF(ISERROR(HLOOKUP(CV9,$DS$7:$DY11,$DZ11,FALSE)),"N",HLOOKUP(CV9,$DS$7:$DY11,$DZ11,FALSE))</f>
        <v>N</v>
      </c>
      <c r="CW11" s="362" t="str">
        <f>IF(ISERROR(HLOOKUP(CW9,$DS$7:$DY11,$DZ11,FALSE)),"N",HLOOKUP(CW9,$DS$7:$DY11,$DZ11,FALSE))</f>
        <v>N</v>
      </c>
      <c r="CX11" s="362" t="str">
        <f>IF(ISERROR(HLOOKUP(CX9,$DS$7:$DY11,$DZ11,FALSE)),"N",HLOOKUP(CX9,$DS$7:$DY11,$DZ11,FALSE))</f>
        <v>N</v>
      </c>
      <c r="CY11" s="362" t="str">
        <f>IF(ISERROR(HLOOKUP(CY9,$DS$7:$DY11,$DZ11,FALSE)),"N",HLOOKUP(CY9,$DS$7:$DY11,$DZ11,FALSE))</f>
        <v>N</v>
      </c>
      <c r="CZ11" s="362" t="str">
        <f>IF(ISERROR(HLOOKUP(CZ9,$DS$7:$DY11,$DZ11,FALSE)),"N",HLOOKUP(CZ9,$DS$7:$DY11,$DZ11,FALSE))</f>
        <v>N</v>
      </c>
      <c r="DA11" s="362" t="str">
        <f>IF(ISERROR(HLOOKUP(DA9,$DS$7:$DY11,$DZ11,FALSE)),"N",HLOOKUP(DA9,$DS$7:$DY11,$DZ11,FALSE))</f>
        <v>N</v>
      </c>
      <c r="DB11" s="362" t="str">
        <f>IF(ISERROR(HLOOKUP(DB9,$DS$7:$DY11,$DZ11,FALSE)),"N",HLOOKUP(DB9,$DS$7:$DY11,$DZ11,FALSE))</f>
        <v>N</v>
      </c>
      <c r="DC11" s="362" t="str">
        <f>IF(ISERROR(HLOOKUP(DC9,$DS$7:$DY11,$DZ11,FALSE)),"N",HLOOKUP(DC9,$DS$7:$DY11,$DZ11,FALSE))</f>
        <v>N</v>
      </c>
      <c r="DD11" s="362" t="str">
        <f>IF(ISERROR(HLOOKUP(DD9,$DS$7:$DY11,$DZ11,FALSE)),"N",HLOOKUP(DD9,$DS$7:$DY11,$DZ11,FALSE))</f>
        <v>N</v>
      </c>
      <c r="DE11" s="362" t="str">
        <f>IF(ISERROR(HLOOKUP(DE9,$DS$7:$DY11,$DZ11,FALSE)),"N",HLOOKUP(DE9,$DS$7:$DY11,$DZ11,FALSE))</f>
        <v>N</v>
      </c>
      <c r="DF11" s="362" t="str">
        <f>IF(ISERROR(HLOOKUP(DF9,$DS$7:$DY11,$DZ11,FALSE)),"N",HLOOKUP(DF9,$DS$7:$DY11,$DZ11,FALSE))</f>
        <v>N</v>
      </c>
      <c r="DG11" s="362" t="str">
        <f>IF(ISERROR(HLOOKUP(DG9,$DS$7:$DY11,$DZ11,FALSE)),"N",HLOOKUP(DG9,$DS$7:$DY11,$DZ11,FALSE))</f>
        <v>N</v>
      </c>
      <c r="DH11" s="362" t="str">
        <f>IF(ISERROR(HLOOKUP(DH9,$DS$7:$DY11,$DZ11,FALSE)),"N",HLOOKUP(DH9,$DS$7:$DY11,$DZ11,FALSE))</f>
        <v>N</v>
      </c>
      <c r="DI11" s="362" t="str">
        <f>IF(ISERROR(HLOOKUP(DI9,$DS$7:$DY11,$DZ11,FALSE)),"N",HLOOKUP(DI9,$DS$7:$DY11,$DZ11,FALSE))</f>
        <v>N</v>
      </c>
      <c r="DJ11" s="362" t="str">
        <f>IF(ISERROR(HLOOKUP(DJ9,$DS$7:$DY11,$DZ11,FALSE)),"N",HLOOKUP(DJ9,$DS$7:$DY11,$DZ11,FALSE))</f>
        <v>N</v>
      </c>
      <c r="DK11" s="362" t="str">
        <f>IF(ISERROR(HLOOKUP(DK9,$DS$7:$DY11,$DZ11,FALSE)),"N",HLOOKUP(DK9,$DS$7:$DY11,$DZ11,FALSE))</f>
        <v>N</v>
      </c>
      <c r="DL11" s="362" t="str">
        <f>IF(ISERROR(HLOOKUP(DL9,$DS$7:$DY11,$DZ11,FALSE)),"N",HLOOKUP(DL9,$DS$7:$DY11,$DZ11,FALSE))</f>
        <v>N</v>
      </c>
      <c r="DM11" s="362" t="str">
        <f>IF(ISERROR(HLOOKUP(DM9,$DS$7:$DY11,$DZ11,FALSE)),"N",HLOOKUP(DM9,$DS$7:$DY11,$DZ11,FALSE))</f>
        <v>N</v>
      </c>
      <c r="DN11" s="362" t="str">
        <f>IF(ISERROR(HLOOKUP(DN9,$DS$7:$DY11,$DZ11,FALSE)),"N",HLOOKUP(DN9,$DS$7:$DY11,$DZ11,FALSE))</f>
        <v>N</v>
      </c>
      <c r="DO11" s="362" t="str">
        <f>IF(ISERROR(HLOOKUP(DO9,$DS$7:$DY11,$DZ11,FALSE)),"N",HLOOKUP(DO9,$DS$7:$DY11,$DZ11,FALSE))</f>
        <v>N</v>
      </c>
      <c r="DP11" s="362" t="str">
        <f>IF(ISERROR(HLOOKUP(DP9,$DS$7:$DY11,$DZ11,FALSE)),"N",HLOOKUP(DP9,$DS$7:$DY11,$DZ11,FALSE))</f>
        <v>N</v>
      </c>
      <c r="DQ11" s="362">
        <f t="shared" si="22"/>
        <v>0</v>
      </c>
      <c r="DR11" s="362">
        <f t="shared" si="23"/>
        <v>31</v>
      </c>
      <c r="DS11" s="362" t="str">
        <f>IF('DB Func'!M6&gt;0,"S","N")</f>
        <v>N</v>
      </c>
      <c r="DT11" s="362" t="str">
        <f>IF('DB Func'!R6&gt;0,"S","N")</f>
        <v>N</v>
      </c>
      <c r="DU11" s="362" t="str">
        <f>IF('DB Func'!W6&gt;0,"S","N")</f>
        <v>N</v>
      </c>
      <c r="DV11" s="362" t="str">
        <f>IF('DB Func'!AB6&gt;0,"S","N")</f>
        <v>N</v>
      </c>
      <c r="DW11" s="362" t="str">
        <f>IF('DB Func'!AG6&gt;0,"S","N")</f>
        <v>N</v>
      </c>
      <c r="DX11" s="362" t="str">
        <f>IF('DB Func'!AL6&gt;0,"S","N")</f>
        <v>N</v>
      </c>
      <c r="DY11" s="362" t="str">
        <f>IF('DB Func'!AQ6&gt;0,"S","N")</f>
        <v>N</v>
      </c>
      <c r="DZ11" s="362">
        <v>5</v>
      </c>
      <c r="EA11" s="369">
        <f ca="1">'DB Func'!C6</f>
        <v>0</v>
      </c>
      <c r="EB11" s="362" t="str">
        <f t="shared" ca="1" si="24"/>
        <v>s</v>
      </c>
      <c r="EC11" s="362" t="str">
        <f t="shared" ca="1" si="24"/>
        <v>s</v>
      </c>
      <c r="ED11" s="362" t="str">
        <f t="shared" ca="1" si="24"/>
        <v>s</v>
      </c>
      <c r="EE11" s="362" t="str">
        <f t="shared" ca="1" si="24"/>
        <v>s</v>
      </c>
      <c r="EF11" s="362" t="str">
        <f t="shared" ca="1" si="24"/>
        <v>s</v>
      </c>
      <c r="EG11" s="362" t="str">
        <f t="shared" ca="1" si="24"/>
        <v>s</v>
      </c>
      <c r="EH11" s="362" t="str">
        <f t="shared" ca="1" si="24"/>
        <v>s</v>
      </c>
      <c r="EI11" s="362" t="str">
        <f t="shared" ca="1" si="24"/>
        <v>s</v>
      </c>
      <c r="EJ11" s="362" t="str">
        <f t="shared" ca="1" si="24"/>
        <v>s</v>
      </c>
      <c r="EK11" s="362" t="str">
        <f t="shared" ca="1" si="24"/>
        <v>s</v>
      </c>
      <c r="EL11" s="362" t="str">
        <f t="shared" ca="1" si="24"/>
        <v>s</v>
      </c>
      <c r="EM11" s="362" t="str">
        <f t="shared" ca="1" si="24"/>
        <v>s</v>
      </c>
      <c r="EN11" s="362" t="str">
        <f t="shared" ca="1" si="24"/>
        <v>s</v>
      </c>
      <c r="EO11" s="362" t="str">
        <f t="shared" ca="1" si="24"/>
        <v>s</v>
      </c>
      <c r="EP11" s="362" t="str">
        <f t="shared" ca="1" si="24"/>
        <v>s</v>
      </c>
      <c r="EQ11" s="362" t="str">
        <f t="shared" ca="1" si="24"/>
        <v>s</v>
      </c>
      <c r="ER11" s="362" t="str">
        <f t="shared" ca="1" si="25"/>
        <v>s</v>
      </c>
      <c r="ES11" s="362" t="str">
        <f t="shared" ca="1" si="25"/>
        <v>s</v>
      </c>
      <c r="ET11" s="362" t="str">
        <f t="shared" ca="1" si="25"/>
        <v>s</v>
      </c>
      <c r="EU11" s="362" t="str">
        <f t="shared" ca="1" si="25"/>
        <v>s</v>
      </c>
      <c r="EV11" s="362" t="str">
        <f t="shared" ca="1" si="25"/>
        <v>s</v>
      </c>
      <c r="EW11" s="362" t="str">
        <f t="shared" ca="1" si="25"/>
        <v>s</v>
      </c>
      <c r="EX11" s="362" t="str">
        <f t="shared" ca="1" si="25"/>
        <v>s</v>
      </c>
      <c r="EY11" s="362" t="str">
        <f t="shared" ca="1" si="25"/>
        <v>s</v>
      </c>
      <c r="EZ11" s="362" t="str">
        <f t="shared" ca="1" si="25"/>
        <v>s</v>
      </c>
      <c r="FA11" s="362" t="str">
        <f t="shared" ca="1" si="25"/>
        <v>s</v>
      </c>
      <c r="FB11" s="362" t="str">
        <f t="shared" ca="1" si="25"/>
        <v>s</v>
      </c>
      <c r="FC11" s="362" t="str">
        <f t="shared" ca="1" si="25"/>
        <v>s</v>
      </c>
      <c r="FD11" s="362" t="str">
        <f t="shared" ca="1" si="25"/>
        <v>s</v>
      </c>
      <c r="FE11" s="362" t="str">
        <f t="shared" ca="1" si="25"/>
        <v>s</v>
      </c>
      <c r="FF11" s="362" t="str">
        <f t="shared" ca="1" si="25"/>
        <v>s</v>
      </c>
      <c r="FG11" s="362">
        <f t="shared" ca="1" si="26"/>
        <v>31</v>
      </c>
      <c r="FH11" s="362">
        <f t="shared" ca="1" si="27"/>
        <v>0</v>
      </c>
      <c r="FI11" s="362" t="str">
        <f ca="1">IF(AND(YEAR(EA11)='P Gerais'!D9,MONTH(Lanc!EA11)=7,DAY(Lanc!EA11)&gt;1),"S","N")</f>
        <v>N</v>
      </c>
      <c r="FJ11" s="364">
        <f t="shared" ca="1" si="28"/>
        <v>0</v>
      </c>
      <c r="FK11" s="364">
        <f t="shared" si="29"/>
        <v>0</v>
      </c>
      <c r="FL11" s="387">
        <f t="shared" ca="1" si="30"/>
        <v>0</v>
      </c>
      <c r="FP11" s="363">
        <f ca="1">((FJ11-FL11-FK11+AZ11+AQ11+SUM(Z11:AA11)+SUM(AW11:AX11)+AK11)*IF('DB Func'!GG6="ok",'DB Func'!GD6,0))</f>
        <v>0</v>
      </c>
      <c r="FR11" s="389">
        <f t="shared" ca="1" si="31"/>
        <v>0</v>
      </c>
      <c r="GV11" s="49"/>
      <c r="GW11" s="49"/>
      <c r="GX11" s="49"/>
      <c r="GY11" s="49"/>
      <c r="GZ11" s="49"/>
      <c r="HA11" s="49"/>
      <c r="HB11" s="49"/>
      <c r="HC11" s="49"/>
    </row>
    <row r="12" spans="1:211" ht="30" customHeight="1" thickTop="1" thickBot="1">
      <c r="C12" s="390" t="str">
        <f ca="1">IF('DB Func'!B7="Funcionário 5","",'DB Func'!B7)</f>
        <v/>
      </c>
      <c r="D12" s="391">
        <f ca="1">'DB Func'!CJ7</f>
        <v>0</v>
      </c>
      <c r="E12" s="382" t="str">
        <f ca="1">IF(C12="","-",IF(OR(terceiro!E12="jUL",terceiro!F12="jUL"),"Sim","Não"))</f>
        <v>-</v>
      </c>
      <c r="F12" s="383" t="str">
        <f ca="1">IF(C12="","-",IF(OR(Ferias!E12="jUL",Ferias!F12="jUL"),"Sim","Não"))</f>
        <v>-</v>
      </c>
      <c r="G12" s="383">
        <f ca="1">IF(C12="",0,IF(F12="Sim",IF(Ferias!E12="JUL",Ferias!I12,Ferias!J12),0))</f>
        <v>0</v>
      </c>
      <c r="H12" s="185"/>
      <c r="I12" s="185"/>
      <c r="J12" s="398">
        <f t="shared" ca="1" si="1"/>
        <v>0</v>
      </c>
      <c r="K12" s="152"/>
      <c r="L12" s="151"/>
      <c r="M12" s="189"/>
      <c r="N12" s="153"/>
      <c r="O12" s="48"/>
      <c r="P12" s="48"/>
      <c r="Q12" s="48"/>
      <c r="R12" s="49"/>
      <c r="S12" s="49"/>
      <c r="T12" s="49"/>
      <c r="U12" s="49"/>
      <c r="V12" s="49"/>
      <c r="W12" s="49"/>
      <c r="X12" s="49"/>
      <c r="Y12" s="49"/>
      <c r="Z12" s="49"/>
      <c r="AA12" s="49"/>
      <c r="AB12" s="48"/>
      <c r="AC12" s="48"/>
      <c r="AD12" s="49"/>
      <c r="AE12" s="49"/>
      <c r="AF12" s="314"/>
      <c r="AH12" s="400">
        <f ca="1">IF(AND('DB Func'!GE7="Junho",'DB Func'!BQ7="2 Parcelas"),(('auxiliar 13 sal'!I8/12*'DB Func'!GF7+AVERAGE('auxiliar 13 sal'!Q8:AB8)+AVERAGE('auxiliar 13 sal'!AE8:AP8)+'auxiliar 13 sal'!I8*'DB Func'!BN7+'auxiliar 13 sal'!I8*'DB Func'!BO7)/2),IF('DB Func'!GE7="Julho",IF('DB Func'!BQ7="Parcela Única",('auxiliar 13 sal'!I8/12*'DB Func'!GF7)+AVERAGE('auxiliar 13 sal'!Q8:AB8)+AVERAGE('auxiliar 13 sal'!AE8:AP8)+('auxiliar 13 sal'!I8*'DB Func'!BN7)+('auxiliar 13 sal'!I8*'DB Func'!BO7),IF('DB Func'!BQ7="2 Parcelas",(('auxiliar 13 sal'!I8/12*'DB Func'!GF7+AVERAGE('auxiliar 13 sal'!Q8:AB8)+AVERAGE('auxiliar 13 sal'!AE8:AP8)+'auxiliar 13 sal'!I8*'DB Func'!BN7+'auxiliar 13 sal'!I8*'DB Func'!BO7)/2))),0))</f>
        <v>0</v>
      </c>
      <c r="AK12" s="364">
        <f t="shared" ca="1" si="6"/>
        <v>0</v>
      </c>
      <c r="AL12" s="364">
        <f t="shared" ca="1" si="7"/>
        <v>0</v>
      </c>
      <c r="AM12" s="364">
        <f t="shared" ca="1" si="8"/>
        <v>0</v>
      </c>
      <c r="AN12" s="364">
        <f t="shared" ca="1" si="9"/>
        <v>0</v>
      </c>
      <c r="AO12" s="364">
        <f t="shared" ca="1" si="10"/>
        <v>0</v>
      </c>
      <c r="AP12" s="364">
        <f t="shared" ca="1" si="11"/>
        <v>0</v>
      </c>
      <c r="AQ12" s="364">
        <f t="shared" ca="1" si="12"/>
        <v>0</v>
      </c>
      <c r="AR12" s="364">
        <f>IF(OR(M12="",M12=0),0,((FJ12/220)*('Ho Ex'!$C$8+$AS$6))*M12)</f>
        <v>0</v>
      </c>
      <c r="AS12" s="364">
        <f>IF(OR(N12="",N12=0),0,((FJ12/220*('DB Func'!GD7+Lanc!$AS$6))*('Ho Ex'!$I$8+$AS$6))*(N12/52.5*60))</f>
        <v>0</v>
      </c>
      <c r="AT12" s="364">
        <f>IF(OR(M12="",M12=0),0,((FJ12/220)*('Ho Ex'!$J$8+$AS$6))*O12)</f>
        <v>0</v>
      </c>
      <c r="AU12" s="364">
        <f>IF(OR(M12="",M12=0),0,((FJ12/220)*('Ho Ex'!I15+$AS$6))*P12)</f>
        <v>0</v>
      </c>
      <c r="AV12" s="364">
        <f>IF(OR(M12="",M12=0),0,((FJ12/220)*('Ho Ex'!C15+$AS$6))*Q12)</f>
        <v>0</v>
      </c>
      <c r="AW12" s="364">
        <f ca="1">FJ12*'DB Func'!BN7</f>
        <v>0</v>
      </c>
      <c r="AX12" s="364">
        <f ca="1">FJ12*'DB Func'!BO7</f>
        <v>0</v>
      </c>
      <c r="AY12" s="364">
        <f ca="1">IF(FJ12=0,0,VLOOKUP(FJ12,'P Gerais'!$D$39:$G$41,3,TRUE)*Func5!$F$68)</f>
        <v>0</v>
      </c>
      <c r="AZ12" s="364">
        <f t="shared" si="13"/>
        <v>0</v>
      </c>
      <c r="BA12" s="364">
        <f ca="1">((FJ12-FL12-FK12+AZ12+AQ12+SUM(Z12:AA12)+SUM(AW12:AX12)+AK12)*IF('DB Func'!GG7="ok",'DB Func'!GD7,0))+(FJ12-FL12-FK12+AZ12+AQ12+SUM(Z12:AA12)+SUM(AW12:AX12))+AK12</f>
        <v>0</v>
      </c>
      <c r="BB12" s="385">
        <f ca="1">VLOOKUP(BA12,'P Gerais'!$D$22:$G$25,3,TRUE)</f>
        <v>0.08</v>
      </c>
      <c r="BC12" s="364">
        <f ca="1">IF(BA12&lt;'P Gerais'!$D$25,BA12*BB12,Lanc!BB12)</f>
        <v>0</v>
      </c>
      <c r="BD12" s="364">
        <f ca="1">BA12-BC12-('DB Func'!GB7*'P Gerais'!$D$35)</f>
        <v>0</v>
      </c>
      <c r="BE12" s="386">
        <f ca="1">VLOOKUP(BD12,'P Gerais'!$D$29:$F$33,3,TRUE)</f>
        <v>0</v>
      </c>
      <c r="BF12" s="364">
        <f t="shared" ca="1" si="14"/>
        <v>0</v>
      </c>
      <c r="BG12" s="364">
        <f ca="1">VLOOKUP(BD12,'P Gerais'!$D$29:$G$33,4,TRUE)</f>
        <v>0</v>
      </c>
      <c r="BH12" s="364">
        <f t="shared" ca="1" si="15"/>
        <v>0</v>
      </c>
      <c r="BI12" s="364">
        <f t="shared" ca="1" si="16"/>
        <v>0</v>
      </c>
      <c r="BJ12" s="362">
        <f ca="1">'DB Func'!G7</f>
        <v>0</v>
      </c>
      <c r="BK12" s="362">
        <f ca="1">'DB Func'!FW7</f>
        <v>0</v>
      </c>
      <c r="BL12" s="364">
        <f ca="1">D12*'P Gerais'!$D$13</f>
        <v>0</v>
      </c>
      <c r="BM12" s="364">
        <f ca="1">D12*'P Gerais'!$D$14</f>
        <v>0</v>
      </c>
      <c r="BN12" s="364">
        <f ca="1">D12*'P Gerais'!$D$16</f>
        <v>0</v>
      </c>
      <c r="BO12" s="364">
        <f ca="1">D12*'P Gerais'!$D$17</f>
        <v>0</v>
      </c>
      <c r="BP12" s="364">
        <f ca="1">D12*'P Gerais'!$D$18</f>
        <v>0</v>
      </c>
      <c r="BQ12" s="385">
        <f ca="1">VLOOKUP(D12,'P Gerais'!$D$22:$G$24,3,TRUE)</f>
        <v>0.08</v>
      </c>
      <c r="BR12" s="385">
        <f ca="1">VLOOKUP(D12,'P Gerais'!$D$29:$G$33,3,TRUE)</f>
        <v>0</v>
      </c>
      <c r="BS12" s="385">
        <f ca="1">'DB Func'!BN7</f>
        <v>0</v>
      </c>
      <c r="BT12" s="385">
        <f ca="1">'DB Func'!BO7</f>
        <v>0</v>
      </c>
      <c r="BU12" s="385">
        <f ca="1">'DB Func'!FX7</f>
        <v>0</v>
      </c>
      <c r="BV12" s="364">
        <f t="shared" ca="1" si="17"/>
        <v>-0.08</v>
      </c>
      <c r="BW12" s="364">
        <f ca="1">BV12-'DB Func'!GC7</f>
        <v>-0.08</v>
      </c>
      <c r="BX12" s="362">
        <f ca="1">IFERROR(VLOOKUP(BW12,'P Gerais'!$D$29:$G$33,3,TRUE)*BW12,0)</f>
        <v>0</v>
      </c>
      <c r="BY12" s="364">
        <f ca="1">IFERROR(BX12-VLOOKUP(BW12,'P Gerais'!$D$29:$H$33,4,TRUE),0)</f>
        <v>0</v>
      </c>
      <c r="BZ12" s="364">
        <f ca="1">D12*'DB Func'!GD7</f>
        <v>0</v>
      </c>
      <c r="CB12" s="364">
        <f t="shared" ca="1" si="18"/>
        <v>0</v>
      </c>
      <c r="CC12" s="364">
        <f t="shared" si="19"/>
        <v>0</v>
      </c>
      <c r="CD12" s="364">
        <f t="shared" si="20"/>
        <v>0</v>
      </c>
      <c r="CF12" s="362" t="str">
        <f t="shared" ca="1" si="21"/>
        <v>não</v>
      </c>
      <c r="CG12" s="362">
        <f ca="1">IF($CH$8=1,DAY('DB Func'!C7),0)</f>
        <v>0</v>
      </c>
      <c r="CH12" s="362">
        <f ca="1">IF(CI12=0,0,MONTH('DB Func'!C7))</f>
        <v>0</v>
      </c>
      <c r="CI12" s="362">
        <f ca="1">IF('P Gerais'!D10=YEAR('DB Func'!C7),YEAR('DB Func'!C7),0)</f>
        <v>0</v>
      </c>
      <c r="CJ12" s="371">
        <v>35</v>
      </c>
      <c r="CK12" s="363"/>
      <c r="CL12" s="362" t="str">
        <f ca="1">IF(ISERROR(HLOOKUP(CL10,$DS$7:$DY12,$DZ12,FALSE)),"N",HLOOKUP(CL10,$DS$7:$DY12,$DZ12,FALSE))</f>
        <v>N</v>
      </c>
      <c r="CM12" s="362" t="str">
        <f ca="1">IF(ISERROR(HLOOKUP(CM10,$DS$7:$DY12,$DZ12,FALSE)),"N",HLOOKUP(CM10,$DS$7:$DY12,$DZ12,FALSE))</f>
        <v>N</v>
      </c>
      <c r="CN12" s="362" t="str">
        <f ca="1">IF(ISERROR(HLOOKUP(CN10,$DS$7:$DY12,$DZ12,FALSE)),"N",HLOOKUP(CN10,$DS$7:$DY12,$DZ12,FALSE))</f>
        <v>N</v>
      </c>
      <c r="CO12" s="362" t="str">
        <f>IF(ISERROR(HLOOKUP(CO10,$DS$7:$DY12,$DZ12,FALSE)),"N",HLOOKUP(CO10,$DS$7:$DY12,$DZ12,FALSE))</f>
        <v>N</v>
      </c>
      <c r="CP12" s="362" t="str">
        <f ca="1">IF(ISERROR(HLOOKUP(CP10,$DS$7:$DY12,$DZ12,FALSE)),"N",HLOOKUP(CP10,$DS$7:$DY12,$DZ12,FALSE))</f>
        <v>N</v>
      </c>
      <c r="CQ12" s="362" t="str">
        <f ca="1">IF(ISERROR(HLOOKUP(CQ10,$DS$7:$DY12,$DZ12,FALSE)),"N",HLOOKUP(CQ10,$DS$7:$DY12,$DZ12,FALSE))</f>
        <v>N</v>
      </c>
      <c r="CR12" s="362" t="str">
        <f ca="1">IF(ISERROR(HLOOKUP(CR10,$DS$7:$DY12,$DZ12,FALSE)),"N",HLOOKUP(CR10,$DS$7:$DY12,$DZ12,FALSE))</f>
        <v>N</v>
      </c>
      <c r="CS12" s="362" t="str">
        <f ca="1">IF(ISERROR(HLOOKUP(CS10,$DS$7:$DY12,$DZ12,FALSE)),"N",HLOOKUP(CS10,$DS$7:$DY12,$DZ12,FALSE))</f>
        <v>N</v>
      </c>
      <c r="CT12" s="362" t="str">
        <f ca="1">IF(ISERROR(HLOOKUP(CT10,$DS$7:$DY12,$DZ12,FALSE)),"N",HLOOKUP(CT10,$DS$7:$DY12,$DZ12,FALSE))</f>
        <v>N</v>
      </c>
      <c r="CU12" s="362" t="str">
        <f ca="1">IF(ISERROR(HLOOKUP(CU10,$DS$7:$DY12,$DZ12,FALSE)),"N",HLOOKUP(CU10,$DS$7:$DY12,$DZ12,FALSE))</f>
        <v>N</v>
      </c>
      <c r="CV12" s="362" t="str">
        <f>IF(ISERROR(HLOOKUP(CV10,$DS$7:$DY12,$DZ12,FALSE)),"N",HLOOKUP(CV10,$DS$7:$DY12,$DZ12,FALSE))</f>
        <v>N</v>
      </c>
      <c r="CW12" s="362" t="str">
        <f ca="1">IF(ISERROR(HLOOKUP(CW10,$DS$7:$DY12,$DZ12,FALSE)),"N",HLOOKUP(CW10,$DS$7:$DY12,$DZ12,FALSE))</f>
        <v>N</v>
      </c>
      <c r="CX12" s="362" t="str">
        <f ca="1">IF(ISERROR(HLOOKUP(CX10,$DS$7:$DY12,$DZ12,FALSE)),"N",HLOOKUP(CX10,$DS$7:$DY12,$DZ12,FALSE))</f>
        <v>N</v>
      </c>
      <c r="CY12" s="362" t="str">
        <f ca="1">IF(ISERROR(HLOOKUP(CY10,$DS$7:$DY12,$DZ12,FALSE)),"N",HLOOKUP(CY10,$DS$7:$DY12,$DZ12,FALSE))</f>
        <v>N</v>
      </c>
      <c r="CZ12" s="362" t="str">
        <f ca="1">IF(ISERROR(HLOOKUP(CZ10,$DS$7:$DY12,$DZ12,FALSE)),"N",HLOOKUP(CZ10,$DS$7:$DY12,$DZ12,FALSE))</f>
        <v>N</v>
      </c>
      <c r="DA12" s="362" t="str">
        <f ca="1">IF(ISERROR(HLOOKUP(DA10,$DS$7:$DY12,$DZ12,FALSE)),"N",HLOOKUP(DA10,$DS$7:$DY12,$DZ12,FALSE))</f>
        <v>N</v>
      </c>
      <c r="DB12" s="362" t="str">
        <f ca="1">IF(ISERROR(HLOOKUP(DB10,$DS$7:$DY12,$DZ12,FALSE)),"N",HLOOKUP(DB10,$DS$7:$DY12,$DZ12,FALSE))</f>
        <v>N</v>
      </c>
      <c r="DC12" s="362" t="str">
        <f>IF(ISERROR(HLOOKUP(DC10,$DS$7:$DY12,$DZ12,FALSE)),"N",HLOOKUP(DC10,$DS$7:$DY12,$DZ12,FALSE))</f>
        <v>N</v>
      </c>
      <c r="DD12" s="362" t="str">
        <f ca="1">IF(ISERROR(HLOOKUP(DD10,$DS$7:$DY12,$DZ12,FALSE)),"N",HLOOKUP(DD10,$DS$7:$DY12,$DZ12,FALSE))</f>
        <v>N</v>
      </c>
      <c r="DE12" s="362" t="str">
        <f ca="1">IF(ISERROR(HLOOKUP(DE10,$DS$7:$DY12,$DZ12,FALSE)),"N",HLOOKUP(DE10,$DS$7:$DY12,$DZ12,FALSE))</f>
        <v>N</v>
      </c>
      <c r="DF12" s="362" t="str">
        <f ca="1">IF(ISERROR(HLOOKUP(DF10,$DS$7:$DY12,$DZ12,FALSE)),"N",HLOOKUP(DF10,$DS$7:$DY12,$DZ12,FALSE))</f>
        <v>N</v>
      </c>
      <c r="DG12" s="362" t="str">
        <f ca="1">IF(ISERROR(HLOOKUP(DG10,$DS$7:$DY12,$DZ12,FALSE)),"N",HLOOKUP(DG10,$DS$7:$DY12,$DZ12,FALSE))</f>
        <v>N</v>
      </c>
      <c r="DH12" s="362" t="str">
        <f ca="1">IF(ISERROR(HLOOKUP(DH10,$DS$7:$DY12,$DZ12,FALSE)),"N",HLOOKUP(DH10,$DS$7:$DY12,$DZ12,FALSE))</f>
        <v>N</v>
      </c>
      <c r="DI12" s="362" t="str">
        <f ca="1">IF(ISERROR(HLOOKUP(DI10,$DS$7:$DY12,$DZ12,FALSE)),"N",HLOOKUP(DI10,$DS$7:$DY12,$DZ12,FALSE))</f>
        <v>N</v>
      </c>
      <c r="DJ12" s="362" t="str">
        <f>IF(ISERROR(HLOOKUP(DJ10,$DS$7:$DY12,$DZ12,FALSE)),"N",HLOOKUP(DJ10,$DS$7:$DY12,$DZ12,FALSE))</f>
        <v>N</v>
      </c>
      <c r="DK12" s="362" t="str">
        <f ca="1">IF(ISERROR(HLOOKUP(DK10,$DS$7:$DY12,$DZ12,FALSE)),"N",HLOOKUP(DK10,$DS$7:$DY12,$DZ12,FALSE))</f>
        <v>N</v>
      </c>
      <c r="DL12" s="362" t="str">
        <f ca="1">IF(ISERROR(HLOOKUP(DL10,$DS$7:$DY12,$DZ12,FALSE)),"N",HLOOKUP(DL10,$DS$7:$DY12,$DZ12,FALSE))</f>
        <v>N</v>
      </c>
      <c r="DM12" s="362" t="str">
        <f ca="1">IF(ISERROR(HLOOKUP(DM10,$DS$7:$DY12,$DZ12,FALSE)),"N",HLOOKUP(DM10,$DS$7:$DY12,$DZ12,FALSE))</f>
        <v>N</v>
      </c>
      <c r="DN12" s="362" t="str">
        <f ca="1">IF(ISERROR(HLOOKUP(DN10,$DS$7:$DY12,$DZ12,FALSE)),"N",HLOOKUP(DN10,$DS$7:$DY12,$DZ12,FALSE))</f>
        <v>N</v>
      </c>
      <c r="DO12" s="362" t="str">
        <f ca="1">IF(ISERROR(HLOOKUP(DO10,$DS$7:$DY12,$DZ12,FALSE)),"N",HLOOKUP(DO10,$DS$7:$DY12,$DZ12,FALSE))</f>
        <v>N</v>
      </c>
      <c r="DP12" s="362" t="str">
        <f ca="1">IF(ISERROR(HLOOKUP(DP10,$DS$7:$DY12,$DZ12,FALSE)),"N",HLOOKUP(DP10,$DS$7:$DY12,$DZ12,FALSE))</f>
        <v>N</v>
      </c>
      <c r="DQ12" s="362">
        <f t="shared" ca="1" si="22"/>
        <v>0</v>
      </c>
      <c r="DR12" s="362">
        <f t="shared" ca="1" si="23"/>
        <v>31</v>
      </c>
      <c r="DS12" s="362" t="str">
        <f>IF('DB Func'!M7&gt;0,"S","N")</f>
        <v>N</v>
      </c>
      <c r="DT12" s="362" t="str">
        <f>IF('DB Func'!R7&gt;0,"S","N")</f>
        <v>N</v>
      </c>
      <c r="DU12" s="362" t="str">
        <f>IF('DB Func'!W7&gt;0,"S","N")</f>
        <v>N</v>
      </c>
      <c r="DV12" s="362" t="str">
        <f>IF('DB Func'!AB7&gt;0,"S","N")</f>
        <v>N</v>
      </c>
      <c r="DW12" s="362" t="str">
        <f>IF('DB Func'!AG7&gt;0,"S","N")</f>
        <v>N</v>
      </c>
      <c r="DX12" s="362" t="str">
        <f>IF('DB Func'!AL7&gt;0,"S","N")</f>
        <v>N</v>
      </c>
      <c r="DY12" s="362" t="str">
        <f>IF('DB Func'!AQ7&gt;0,"S","N")</f>
        <v>N</v>
      </c>
      <c r="DZ12" s="362">
        <v>6</v>
      </c>
      <c r="EA12" s="369">
        <f ca="1">'DB Func'!C7</f>
        <v>0</v>
      </c>
      <c r="EB12" s="362" t="str">
        <f t="shared" ca="1" si="24"/>
        <v>s</v>
      </c>
      <c r="EC12" s="362" t="str">
        <f t="shared" ca="1" si="24"/>
        <v>s</v>
      </c>
      <c r="ED12" s="362" t="str">
        <f t="shared" ca="1" si="24"/>
        <v>s</v>
      </c>
      <c r="EE12" s="362" t="str">
        <f t="shared" ca="1" si="24"/>
        <v>s</v>
      </c>
      <c r="EF12" s="362" t="str">
        <f t="shared" ca="1" si="24"/>
        <v>s</v>
      </c>
      <c r="EG12" s="362" t="str">
        <f t="shared" ca="1" si="24"/>
        <v>s</v>
      </c>
      <c r="EH12" s="362" t="str">
        <f t="shared" ca="1" si="24"/>
        <v>s</v>
      </c>
      <c r="EI12" s="362" t="str">
        <f t="shared" ca="1" si="24"/>
        <v>s</v>
      </c>
      <c r="EJ12" s="362" t="str">
        <f t="shared" ca="1" si="24"/>
        <v>s</v>
      </c>
      <c r="EK12" s="362" t="str">
        <f t="shared" ca="1" si="24"/>
        <v>s</v>
      </c>
      <c r="EL12" s="362" t="str">
        <f t="shared" ca="1" si="24"/>
        <v>s</v>
      </c>
      <c r="EM12" s="362" t="str">
        <f t="shared" ca="1" si="24"/>
        <v>s</v>
      </c>
      <c r="EN12" s="362" t="str">
        <f t="shared" ca="1" si="24"/>
        <v>s</v>
      </c>
      <c r="EO12" s="362" t="str">
        <f t="shared" ca="1" si="24"/>
        <v>s</v>
      </c>
      <c r="EP12" s="362" t="str">
        <f t="shared" ca="1" si="24"/>
        <v>s</v>
      </c>
      <c r="EQ12" s="362" t="str">
        <f t="shared" ca="1" si="24"/>
        <v>s</v>
      </c>
      <c r="ER12" s="362" t="str">
        <f t="shared" ca="1" si="25"/>
        <v>s</v>
      </c>
      <c r="ES12" s="362" t="str">
        <f t="shared" ca="1" si="25"/>
        <v>s</v>
      </c>
      <c r="ET12" s="362" t="str">
        <f t="shared" ca="1" si="25"/>
        <v>s</v>
      </c>
      <c r="EU12" s="362" t="str">
        <f t="shared" ca="1" si="25"/>
        <v>s</v>
      </c>
      <c r="EV12" s="362" t="str">
        <f t="shared" ca="1" si="25"/>
        <v>s</v>
      </c>
      <c r="EW12" s="362" t="str">
        <f t="shared" ca="1" si="25"/>
        <v>s</v>
      </c>
      <c r="EX12" s="362" t="str">
        <f t="shared" ca="1" si="25"/>
        <v>s</v>
      </c>
      <c r="EY12" s="362" t="str">
        <f t="shared" ca="1" si="25"/>
        <v>s</v>
      </c>
      <c r="EZ12" s="362" t="str">
        <f t="shared" ca="1" si="25"/>
        <v>s</v>
      </c>
      <c r="FA12" s="362" t="str">
        <f t="shared" ca="1" si="25"/>
        <v>s</v>
      </c>
      <c r="FB12" s="362" t="str">
        <f t="shared" ca="1" si="25"/>
        <v>s</v>
      </c>
      <c r="FC12" s="362" t="str">
        <f t="shared" ca="1" si="25"/>
        <v>s</v>
      </c>
      <c r="FD12" s="362" t="str">
        <f t="shared" ca="1" si="25"/>
        <v>s</v>
      </c>
      <c r="FE12" s="362" t="str">
        <f t="shared" ca="1" si="25"/>
        <v>s</v>
      </c>
      <c r="FF12" s="362" t="str">
        <f t="shared" ca="1" si="25"/>
        <v>s</v>
      </c>
      <c r="FG12" s="362">
        <f t="shared" ca="1" si="26"/>
        <v>31</v>
      </c>
      <c r="FH12" s="362">
        <f t="shared" ca="1" si="27"/>
        <v>0</v>
      </c>
      <c r="FI12" s="362" t="str">
        <f ca="1">IF(AND(YEAR(EA12)='P Gerais'!D10,MONTH(Lanc!EA12)=7,DAY(Lanc!EA12)&gt;1),"S","N")</f>
        <v>N</v>
      </c>
      <c r="FJ12" s="364">
        <f t="shared" ca="1" si="28"/>
        <v>0</v>
      </c>
      <c r="FK12" s="364">
        <f t="shared" si="29"/>
        <v>0</v>
      </c>
      <c r="FL12" s="387">
        <f t="shared" ca="1" si="30"/>
        <v>0</v>
      </c>
      <c r="FP12" s="363">
        <f ca="1">((FJ12-FL12-FK12+AZ12+AQ12+SUM(Z12:AA12)+SUM(AW12:AX12)+AK12)*IF('DB Func'!GG7="ok",'DB Func'!GD7,0))</f>
        <v>0</v>
      </c>
      <c r="FR12" s="389">
        <f t="shared" ca="1" si="31"/>
        <v>0</v>
      </c>
      <c r="GV12" s="49"/>
      <c r="GW12" s="49"/>
      <c r="GX12" s="49"/>
      <c r="GY12" s="49"/>
      <c r="GZ12" s="49"/>
      <c r="HA12" s="49"/>
      <c r="HB12" s="49"/>
      <c r="HC12" s="49"/>
    </row>
    <row r="13" spans="1:211" ht="30" customHeight="1" thickTop="1" thickBot="1">
      <c r="C13" s="390" t="str">
        <f ca="1">IF('DB Func'!B8="Funcionário 6","",'DB Func'!B8)</f>
        <v/>
      </c>
      <c r="D13" s="391">
        <f ca="1">'DB Func'!CJ8</f>
        <v>0</v>
      </c>
      <c r="E13" s="382" t="str">
        <f ca="1">IF(C13="","-",IF(OR(terceiro!E13="jUL",terceiro!F13="jUL"),"Sim","Não"))</f>
        <v>-</v>
      </c>
      <c r="F13" s="383" t="str">
        <f ca="1">IF(C13="","-",IF(OR(Ferias!E13="jUL",Ferias!F13="jUL"),"Sim","Não"))</f>
        <v>-</v>
      </c>
      <c r="G13" s="383">
        <f ca="1">IF(C13="",0,IF(F13="Sim",IF(Ferias!E13="JUL",Ferias!I13,Ferias!J13),0))</f>
        <v>0</v>
      </c>
      <c r="H13" s="185"/>
      <c r="I13" s="185"/>
      <c r="J13" s="398">
        <f t="shared" ca="1" si="1"/>
        <v>0</v>
      </c>
      <c r="K13" s="152"/>
      <c r="L13" s="151"/>
      <c r="M13" s="189"/>
      <c r="N13" s="153"/>
      <c r="O13" s="48"/>
      <c r="P13" s="48"/>
      <c r="Q13" s="48"/>
      <c r="R13" s="49"/>
      <c r="S13" s="49"/>
      <c r="T13" s="49"/>
      <c r="U13" s="49"/>
      <c r="V13" s="49"/>
      <c r="W13" s="49"/>
      <c r="X13" s="49"/>
      <c r="Y13" s="49"/>
      <c r="Z13" s="49"/>
      <c r="AA13" s="49"/>
      <c r="AB13" s="48"/>
      <c r="AC13" s="48"/>
      <c r="AD13" s="49"/>
      <c r="AE13" s="49"/>
      <c r="AF13" s="314"/>
      <c r="AH13" s="400">
        <f ca="1">IF(AND('DB Func'!GE8="Junho",'DB Func'!BQ8="2 Parcelas"),(('auxiliar 13 sal'!I9/12*'DB Func'!GF8+AVERAGE('auxiliar 13 sal'!Q9:AB9)+AVERAGE('auxiliar 13 sal'!AE9:AP9)+'auxiliar 13 sal'!I9*'DB Func'!BN8+'auxiliar 13 sal'!I9*'DB Func'!BO8)/2),IF('DB Func'!GE8="Julho",IF('DB Func'!BQ8="Parcela Única",('auxiliar 13 sal'!I9/12*'DB Func'!GF8)+AVERAGE('auxiliar 13 sal'!Q9:AB9)+AVERAGE('auxiliar 13 sal'!AE9:AP9)+('auxiliar 13 sal'!I9*'DB Func'!BN8)+('auxiliar 13 sal'!I9*'DB Func'!BO8),IF('DB Func'!BQ8="2 Parcelas",(('auxiliar 13 sal'!I9/12*'DB Func'!GF8+AVERAGE('auxiliar 13 sal'!Q9:AB9)+AVERAGE('auxiliar 13 sal'!AE9:AP9)+'auxiliar 13 sal'!I9*'DB Func'!BN8+'auxiliar 13 sal'!I9*'DB Func'!BO8)/2))),0))</f>
        <v>0</v>
      </c>
      <c r="AK13" s="364">
        <f t="shared" ca="1" si="6"/>
        <v>0</v>
      </c>
      <c r="AL13" s="364">
        <f t="shared" ca="1" si="7"/>
        <v>0</v>
      </c>
      <c r="AM13" s="364">
        <f t="shared" ca="1" si="8"/>
        <v>0</v>
      </c>
      <c r="AN13" s="364">
        <f t="shared" ca="1" si="9"/>
        <v>0</v>
      </c>
      <c r="AO13" s="364">
        <f t="shared" ca="1" si="10"/>
        <v>0</v>
      </c>
      <c r="AP13" s="364">
        <f t="shared" ca="1" si="11"/>
        <v>0</v>
      </c>
      <c r="AQ13" s="364">
        <f t="shared" ca="1" si="12"/>
        <v>0</v>
      </c>
      <c r="AR13" s="364">
        <f>IF(OR(M13="",M13=0),0,((FJ13/220)*('Ho Ex'!$C$8+$AS$6))*M13)</f>
        <v>0</v>
      </c>
      <c r="AS13" s="364">
        <f>IF(OR(N13="",N13=0),0,((FJ13/220*('DB Func'!GD8+Lanc!$AS$6))*('Ho Ex'!$I$8+$AS$6))*(N13/52.5*60))</f>
        <v>0</v>
      </c>
      <c r="AT13" s="364">
        <f>IF(OR(M13="",M13=0),0,((FJ13/220)*('Ho Ex'!$J$8+$AS$6))*O13)</f>
        <v>0</v>
      </c>
      <c r="AU13" s="364">
        <f>IF(OR(M13="",M13=0),0,((FJ13/220)*('Ho Ex'!I16+$AS$6))*P13)</f>
        <v>0</v>
      </c>
      <c r="AV13" s="364">
        <f>IF(OR(M13="",M13=0),0,((FJ13/220)*('Ho Ex'!C16+$AS$6))*Q13)</f>
        <v>0</v>
      </c>
      <c r="AW13" s="364">
        <f ca="1">FJ13*'DB Func'!BN8</f>
        <v>0</v>
      </c>
      <c r="AX13" s="364">
        <f ca="1">FJ13*'DB Func'!BO8</f>
        <v>0</v>
      </c>
      <c r="AY13" s="364">
        <f ca="1">IF(FJ13=0,0,VLOOKUP(FJ13,'P Gerais'!$D$39:$G$41,3,TRUE)*Func6!$F$68)</f>
        <v>0</v>
      </c>
      <c r="AZ13" s="364">
        <f t="shared" si="13"/>
        <v>0</v>
      </c>
      <c r="BA13" s="364">
        <f ca="1">((FJ13-FL13-FK13+AZ13+AQ13+SUM(Z13:AA13)+SUM(AW13:AX13)+AK13)*IF('DB Func'!GG8="ok",'DB Func'!GD8,0))+(FJ13-FL13-FK13+AZ13+AQ13+SUM(Z13:AA13)+SUM(AW13:AX13))+AK13</f>
        <v>0</v>
      </c>
      <c r="BB13" s="385">
        <f ca="1">VLOOKUP(BA13,'P Gerais'!$D$22:$G$25,3,TRUE)</f>
        <v>0.08</v>
      </c>
      <c r="BC13" s="364">
        <f ca="1">IF(BA13&lt;'P Gerais'!$D$25,BA13*BB13,Lanc!BB13)</f>
        <v>0</v>
      </c>
      <c r="BD13" s="364">
        <f ca="1">BA13-BC13-('DB Func'!GB8*'P Gerais'!$D$35)</f>
        <v>0</v>
      </c>
      <c r="BE13" s="386">
        <f ca="1">VLOOKUP(BD13,'P Gerais'!$D$29:$F$33,3,TRUE)</f>
        <v>0</v>
      </c>
      <c r="BF13" s="364">
        <f t="shared" ca="1" si="14"/>
        <v>0</v>
      </c>
      <c r="BG13" s="364">
        <f ca="1">VLOOKUP(BD13,'P Gerais'!$D$29:$G$33,4,TRUE)</f>
        <v>0</v>
      </c>
      <c r="BH13" s="364">
        <f t="shared" ca="1" si="15"/>
        <v>0</v>
      </c>
      <c r="BI13" s="364">
        <f t="shared" ca="1" si="16"/>
        <v>0</v>
      </c>
      <c r="BJ13" s="362">
        <f ca="1">'DB Func'!G8</f>
        <v>0</v>
      </c>
      <c r="BK13" s="362">
        <f ca="1">'DB Func'!FW8</f>
        <v>0</v>
      </c>
      <c r="BL13" s="364">
        <f ca="1">D13*'P Gerais'!$D$13</f>
        <v>0</v>
      </c>
      <c r="BM13" s="364">
        <f ca="1">D13*'P Gerais'!$D$14</f>
        <v>0</v>
      </c>
      <c r="BN13" s="364">
        <f ca="1">D13*'P Gerais'!$D$16</f>
        <v>0</v>
      </c>
      <c r="BO13" s="364">
        <f ca="1">D13*'P Gerais'!$D$17</f>
        <v>0</v>
      </c>
      <c r="BP13" s="364">
        <f ca="1">D13*'P Gerais'!$D$18</f>
        <v>0</v>
      </c>
      <c r="BQ13" s="385">
        <f ca="1">VLOOKUP(D13,'P Gerais'!$D$22:$G$24,3,TRUE)</f>
        <v>0.08</v>
      </c>
      <c r="BR13" s="385">
        <f ca="1">VLOOKUP(D13,'P Gerais'!$D$29:$G$33,3,TRUE)</f>
        <v>0</v>
      </c>
      <c r="BS13" s="385">
        <f ca="1">'DB Func'!BN8</f>
        <v>0</v>
      </c>
      <c r="BT13" s="385">
        <f ca="1">'DB Func'!BO8</f>
        <v>0</v>
      </c>
      <c r="BU13" s="385">
        <f ca="1">'DB Func'!FX8</f>
        <v>0</v>
      </c>
      <c r="BV13" s="364">
        <f t="shared" ca="1" si="17"/>
        <v>-0.08</v>
      </c>
      <c r="BW13" s="364">
        <f ca="1">BV13-'DB Func'!GC8</f>
        <v>-0.08</v>
      </c>
      <c r="BX13" s="362">
        <f ca="1">IFERROR(VLOOKUP(BW13,'P Gerais'!$D$29:$G$33,3,TRUE)*BW13,0)</f>
        <v>0</v>
      </c>
      <c r="BY13" s="364">
        <f ca="1">IFERROR(BX13-VLOOKUP(BW13,'P Gerais'!$D$29:$H$33,4,TRUE),0)</f>
        <v>0</v>
      </c>
      <c r="BZ13" s="364">
        <f ca="1">D13*'DB Func'!GD8</f>
        <v>0</v>
      </c>
      <c r="CB13" s="364">
        <f t="shared" ca="1" si="18"/>
        <v>0</v>
      </c>
      <c r="CC13" s="364">
        <f t="shared" si="19"/>
        <v>0</v>
      </c>
      <c r="CD13" s="364">
        <f t="shared" si="20"/>
        <v>0</v>
      </c>
      <c r="CF13" s="362" t="str">
        <f t="shared" ca="1" si="21"/>
        <v>não</v>
      </c>
      <c r="CG13" s="362">
        <f ca="1">IF($CH$8=1,DAY('DB Func'!C8),0)</f>
        <v>0</v>
      </c>
      <c r="CH13" s="362">
        <f ca="1">IF(CI13=0,0,MONTH('DB Func'!C8))</f>
        <v>0</v>
      </c>
      <c r="CI13" s="362">
        <f ca="1">IF('P Gerais'!D11=YEAR('DB Func'!C8),YEAR('DB Func'!C8),0)</f>
        <v>0</v>
      </c>
      <c r="CJ13" s="371">
        <v>36</v>
      </c>
      <c r="CK13" s="363"/>
      <c r="CL13" s="362" t="str">
        <f>IF(ISERROR(HLOOKUP(CL11,$DS$7:$DY13,$DZ13,FALSE)),"N",HLOOKUP(CL11,$DS$7:$DY13,$DZ13,FALSE))</f>
        <v>N</v>
      </c>
      <c r="CM13" s="362" t="str">
        <f>IF(ISERROR(HLOOKUP(CM11,$DS$7:$DY13,$DZ13,FALSE)),"N",HLOOKUP(CM11,$DS$7:$DY13,$DZ13,FALSE))</f>
        <v>N</v>
      </c>
      <c r="CN13" s="362" t="str">
        <f>IF(ISERROR(HLOOKUP(CN11,$DS$7:$DY13,$DZ13,FALSE)),"N",HLOOKUP(CN11,$DS$7:$DY13,$DZ13,FALSE))</f>
        <v>N</v>
      </c>
      <c r="CO13" s="362" t="str">
        <f>IF(ISERROR(HLOOKUP(CO11,$DS$7:$DY13,$DZ13,FALSE)),"N",HLOOKUP(CO11,$DS$7:$DY13,$DZ13,FALSE))</f>
        <v>N</v>
      </c>
      <c r="CP13" s="362" t="str">
        <f>IF(ISERROR(HLOOKUP(CP11,$DS$7:$DY13,$DZ13,FALSE)),"N",HLOOKUP(CP11,$DS$7:$DY13,$DZ13,FALSE))</f>
        <v>N</v>
      </c>
      <c r="CQ13" s="362" t="str">
        <f>IF(ISERROR(HLOOKUP(CQ11,$DS$7:$DY13,$DZ13,FALSE)),"N",HLOOKUP(CQ11,$DS$7:$DY13,$DZ13,FALSE))</f>
        <v>N</v>
      </c>
      <c r="CR13" s="362" t="str">
        <f>IF(ISERROR(HLOOKUP(CR11,$DS$7:$DY13,$DZ13,FALSE)),"N",HLOOKUP(CR11,$DS$7:$DY13,$DZ13,FALSE))</f>
        <v>N</v>
      </c>
      <c r="CS13" s="362" t="str">
        <f>IF(ISERROR(HLOOKUP(CS11,$DS$7:$DY13,$DZ13,FALSE)),"N",HLOOKUP(CS11,$DS$7:$DY13,$DZ13,FALSE))</f>
        <v>N</v>
      </c>
      <c r="CT13" s="362" t="str">
        <f>IF(ISERROR(HLOOKUP(CT11,$DS$7:$DY13,$DZ13,FALSE)),"N",HLOOKUP(CT11,$DS$7:$DY13,$DZ13,FALSE))</f>
        <v>N</v>
      </c>
      <c r="CU13" s="362" t="str">
        <f>IF(ISERROR(HLOOKUP(CU11,$DS$7:$DY13,$DZ13,FALSE)),"N",HLOOKUP(CU11,$DS$7:$DY13,$DZ13,FALSE))</f>
        <v>N</v>
      </c>
      <c r="CV13" s="362" t="str">
        <f>IF(ISERROR(HLOOKUP(CV11,$DS$7:$DY13,$DZ13,FALSE)),"N",HLOOKUP(CV11,$DS$7:$DY13,$DZ13,FALSE))</f>
        <v>N</v>
      </c>
      <c r="CW13" s="362" t="str">
        <f>IF(ISERROR(HLOOKUP(CW11,$DS$7:$DY13,$DZ13,FALSE)),"N",HLOOKUP(CW11,$DS$7:$DY13,$DZ13,FALSE))</f>
        <v>N</v>
      </c>
      <c r="CX13" s="362" t="str">
        <f>IF(ISERROR(HLOOKUP(CX11,$DS$7:$DY13,$DZ13,FALSE)),"N",HLOOKUP(CX11,$DS$7:$DY13,$DZ13,FALSE))</f>
        <v>N</v>
      </c>
      <c r="CY13" s="362" t="str">
        <f>IF(ISERROR(HLOOKUP(CY11,$DS$7:$DY13,$DZ13,FALSE)),"N",HLOOKUP(CY11,$DS$7:$DY13,$DZ13,FALSE))</f>
        <v>N</v>
      </c>
      <c r="CZ13" s="362" t="str">
        <f>IF(ISERROR(HLOOKUP(CZ11,$DS$7:$DY13,$DZ13,FALSE)),"N",HLOOKUP(CZ11,$DS$7:$DY13,$DZ13,FALSE))</f>
        <v>N</v>
      </c>
      <c r="DA13" s="362" t="str">
        <f>IF(ISERROR(HLOOKUP(DA11,$DS$7:$DY13,$DZ13,FALSE)),"N",HLOOKUP(DA11,$DS$7:$DY13,$DZ13,FALSE))</f>
        <v>N</v>
      </c>
      <c r="DB13" s="362" t="str">
        <f>IF(ISERROR(HLOOKUP(DB11,$DS$7:$DY13,$DZ13,FALSE)),"N",HLOOKUP(DB11,$DS$7:$DY13,$DZ13,FALSE))</f>
        <v>N</v>
      </c>
      <c r="DC13" s="362" t="str">
        <f>IF(ISERROR(HLOOKUP(DC11,$DS$7:$DY13,$DZ13,FALSE)),"N",HLOOKUP(DC11,$DS$7:$DY13,$DZ13,FALSE))</f>
        <v>N</v>
      </c>
      <c r="DD13" s="362" t="str">
        <f>IF(ISERROR(HLOOKUP(DD11,$DS$7:$DY13,$DZ13,FALSE)),"N",HLOOKUP(DD11,$DS$7:$DY13,$DZ13,FALSE))</f>
        <v>N</v>
      </c>
      <c r="DE13" s="362" t="str">
        <f>IF(ISERROR(HLOOKUP(DE11,$DS$7:$DY13,$DZ13,FALSE)),"N",HLOOKUP(DE11,$DS$7:$DY13,$DZ13,FALSE))</f>
        <v>N</v>
      </c>
      <c r="DF13" s="362" t="str">
        <f>IF(ISERROR(HLOOKUP(DF11,$DS$7:$DY13,$DZ13,FALSE)),"N",HLOOKUP(DF11,$DS$7:$DY13,$DZ13,FALSE))</f>
        <v>N</v>
      </c>
      <c r="DG13" s="362" t="str">
        <f>IF(ISERROR(HLOOKUP(DG11,$DS$7:$DY13,$DZ13,FALSE)),"N",HLOOKUP(DG11,$DS$7:$DY13,$DZ13,FALSE))</f>
        <v>N</v>
      </c>
      <c r="DH13" s="362" t="str">
        <f>IF(ISERROR(HLOOKUP(DH11,$DS$7:$DY13,$DZ13,FALSE)),"N",HLOOKUP(DH11,$DS$7:$DY13,$DZ13,FALSE))</f>
        <v>N</v>
      </c>
      <c r="DI13" s="362" t="str">
        <f>IF(ISERROR(HLOOKUP(DI11,$DS$7:$DY13,$DZ13,FALSE)),"N",HLOOKUP(DI11,$DS$7:$DY13,$DZ13,FALSE))</f>
        <v>N</v>
      </c>
      <c r="DJ13" s="362" t="str">
        <f>IF(ISERROR(HLOOKUP(DJ11,$DS$7:$DY13,$DZ13,FALSE)),"N",HLOOKUP(DJ11,$DS$7:$DY13,$DZ13,FALSE))</f>
        <v>N</v>
      </c>
      <c r="DK13" s="362" t="str">
        <f>IF(ISERROR(HLOOKUP(DK11,$DS$7:$DY13,$DZ13,FALSE)),"N",HLOOKUP(DK11,$DS$7:$DY13,$DZ13,FALSE))</f>
        <v>N</v>
      </c>
      <c r="DL13" s="362" t="str">
        <f>IF(ISERROR(HLOOKUP(DL11,$DS$7:$DY13,$DZ13,FALSE)),"N",HLOOKUP(DL11,$DS$7:$DY13,$DZ13,FALSE))</f>
        <v>N</v>
      </c>
      <c r="DM13" s="362" t="str">
        <f>IF(ISERROR(HLOOKUP(DM11,$DS$7:$DY13,$DZ13,FALSE)),"N",HLOOKUP(DM11,$DS$7:$DY13,$DZ13,FALSE))</f>
        <v>N</v>
      </c>
      <c r="DN13" s="362" t="str">
        <f>IF(ISERROR(HLOOKUP(DN11,$DS$7:$DY13,$DZ13,FALSE)),"N",HLOOKUP(DN11,$DS$7:$DY13,$DZ13,FALSE))</f>
        <v>N</v>
      </c>
      <c r="DO13" s="362" t="str">
        <f>IF(ISERROR(HLOOKUP(DO11,$DS$7:$DY13,$DZ13,FALSE)),"N",HLOOKUP(DO11,$DS$7:$DY13,$DZ13,FALSE))</f>
        <v>N</v>
      </c>
      <c r="DP13" s="362" t="str">
        <f>IF(ISERROR(HLOOKUP(DP11,$DS$7:$DY13,$DZ13,FALSE)),"N",HLOOKUP(DP11,$DS$7:$DY13,$DZ13,FALSE))</f>
        <v>N</v>
      </c>
      <c r="DQ13" s="362">
        <f t="shared" si="22"/>
        <v>0</v>
      </c>
      <c r="DR13" s="362">
        <f t="shared" si="23"/>
        <v>31</v>
      </c>
      <c r="DS13" s="362" t="str">
        <f>IF('DB Func'!M8&gt;0,"S","N")</f>
        <v>N</v>
      </c>
      <c r="DT13" s="362" t="str">
        <f>IF('DB Func'!R8&gt;0,"S","N")</f>
        <v>N</v>
      </c>
      <c r="DU13" s="362" t="str">
        <f>IF('DB Func'!W8&gt;0,"S","N")</f>
        <v>N</v>
      </c>
      <c r="DV13" s="362" t="str">
        <f>IF('DB Func'!AB8&gt;0,"S","N")</f>
        <v>N</v>
      </c>
      <c r="DW13" s="362" t="str">
        <f>IF('DB Func'!AG8&gt;0,"S","N")</f>
        <v>N</v>
      </c>
      <c r="DX13" s="362" t="str">
        <f>IF('DB Func'!AL8&gt;0,"S","N")</f>
        <v>N</v>
      </c>
      <c r="DY13" s="362" t="str">
        <f>IF('DB Func'!AQ8&gt;0,"S","N")</f>
        <v>N</v>
      </c>
      <c r="DZ13" s="362">
        <v>7</v>
      </c>
      <c r="EA13" s="369">
        <f ca="1">'DB Func'!C8</f>
        <v>0</v>
      </c>
      <c r="EB13" s="362" t="str">
        <f t="shared" ca="1" si="24"/>
        <v>s</v>
      </c>
      <c r="EC13" s="362" t="str">
        <f t="shared" ca="1" si="24"/>
        <v>s</v>
      </c>
      <c r="ED13" s="362" t="str">
        <f t="shared" ca="1" si="24"/>
        <v>s</v>
      </c>
      <c r="EE13" s="362" t="str">
        <f t="shared" ca="1" si="24"/>
        <v>s</v>
      </c>
      <c r="EF13" s="362" t="str">
        <f t="shared" ca="1" si="24"/>
        <v>s</v>
      </c>
      <c r="EG13" s="362" t="str">
        <f t="shared" ca="1" si="24"/>
        <v>s</v>
      </c>
      <c r="EH13" s="362" t="str">
        <f t="shared" ca="1" si="24"/>
        <v>s</v>
      </c>
      <c r="EI13" s="362" t="str">
        <f t="shared" ca="1" si="24"/>
        <v>s</v>
      </c>
      <c r="EJ13" s="362" t="str">
        <f t="shared" ca="1" si="24"/>
        <v>s</v>
      </c>
      <c r="EK13" s="362" t="str">
        <f t="shared" ca="1" si="24"/>
        <v>s</v>
      </c>
      <c r="EL13" s="362" t="str">
        <f t="shared" ca="1" si="24"/>
        <v>s</v>
      </c>
      <c r="EM13" s="362" t="str">
        <f t="shared" ca="1" si="24"/>
        <v>s</v>
      </c>
      <c r="EN13" s="362" t="str">
        <f t="shared" ca="1" si="24"/>
        <v>s</v>
      </c>
      <c r="EO13" s="362" t="str">
        <f t="shared" ca="1" si="24"/>
        <v>s</v>
      </c>
      <c r="EP13" s="362" t="str">
        <f t="shared" ca="1" si="24"/>
        <v>s</v>
      </c>
      <c r="EQ13" s="362" t="str">
        <f t="shared" ca="1" si="24"/>
        <v>s</v>
      </c>
      <c r="ER13" s="362" t="str">
        <f t="shared" ca="1" si="25"/>
        <v>s</v>
      </c>
      <c r="ES13" s="362" t="str">
        <f t="shared" ca="1" si="25"/>
        <v>s</v>
      </c>
      <c r="ET13" s="362" t="str">
        <f t="shared" ca="1" si="25"/>
        <v>s</v>
      </c>
      <c r="EU13" s="362" t="str">
        <f t="shared" ca="1" si="25"/>
        <v>s</v>
      </c>
      <c r="EV13" s="362" t="str">
        <f t="shared" ca="1" si="25"/>
        <v>s</v>
      </c>
      <c r="EW13" s="362" t="str">
        <f t="shared" ca="1" si="25"/>
        <v>s</v>
      </c>
      <c r="EX13" s="362" t="str">
        <f t="shared" ca="1" si="25"/>
        <v>s</v>
      </c>
      <c r="EY13" s="362" t="str">
        <f t="shared" ca="1" si="25"/>
        <v>s</v>
      </c>
      <c r="EZ13" s="362" t="str">
        <f t="shared" ca="1" si="25"/>
        <v>s</v>
      </c>
      <c r="FA13" s="362" t="str">
        <f t="shared" ca="1" si="25"/>
        <v>s</v>
      </c>
      <c r="FB13" s="362" t="str">
        <f t="shared" ca="1" si="25"/>
        <v>s</v>
      </c>
      <c r="FC13" s="362" t="str">
        <f t="shared" ca="1" si="25"/>
        <v>s</v>
      </c>
      <c r="FD13" s="362" t="str">
        <f t="shared" ca="1" si="25"/>
        <v>s</v>
      </c>
      <c r="FE13" s="362" t="str">
        <f t="shared" ca="1" si="25"/>
        <v>s</v>
      </c>
      <c r="FF13" s="362" t="str">
        <f t="shared" ca="1" si="25"/>
        <v>s</v>
      </c>
      <c r="FG13" s="362">
        <f t="shared" ca="1" si="26"/>
        <v>31</v>
      </c>
      <c r="FH13" s="362">
        <f t="shared" ca="1" si="27"/>
        <v>0</v>
      </c>
      <c r="FI13" s="362" t="str">
        <f ca="1">IF(AND(YEAR(EA13)='P Gerais'!D11,MONTH(Lanc!EA13)=7,DAY(Lanc!EA13)&gt;1),"S","N")</f>
        <v>N</v>
      </c>
      <c r="FJ13" s="364">
        <f t="shared" ca="1" si="28"/>
        <v>0</v>
      </c>
      <c r="FK13" s="364">
        <f t="shared" si="29"/>
        <v>0</v>
      </c>
      <c r="FL13" s="387">
        <f t="shared" ca="1" si="30"/>
        <v>0</v>
      </c>
      <c r="FP13" s="363">
        <f ca="1">((FJ13-FL13-FK13+AZ13+AQ13+SUM(Z13:AA13)+SUM(AW13:AX13)+AK13)*IF('DB Func'!GG8="ok",'DB Func'!GD8,0))</f>
        <v>0</v>
      </c>
      <c r="FR13" s="389">
        <f t="shared" ca="1" si="31"/>
        <v>0</v>
      </c>
      <c r="GV13" s="49"/>
      <c r="GW13" s="49"/>
      <c r="GX13" s="49"/>
      <c r="GY13" s="49"/>
      <c r="GZ13" s="49"/>
      <c r="HA13" s="49"/>
      <c r="HB13" s="49"/>
      <c r="HC13" s="49"/>
    </row>
    <row r="14" spans="1:211" ht="30" customHeight="1" thickTop="1" thickBot="1">
      <c r="C14" s="390" t="str">
        <f ca="1">IF('DB Func'!B9="Funcionário 7","",'DB Func'!B9)</f>
        <v/>
      </c>
      <c r="D14" s="391">
        <f ca="1">'DB Func'!CJ9</f>
        <v>0</v>
      </c>
      <c r="E14" s="382" t="str">
        <f ca="1">IF(C14="","-",IF(OR(terceiro!E14="jUL",terceiro!F14="jUL"),"Sim","Não"))</f>
        <v>-</v>
      </c>
      <c r="F14" s="383" t="str">
        <f ca="1">IF(C14="","-",IF(OR(Ferias!E14="jUL",Ferias!F14="jUL"),"Sim","Não"))</f>
        <v>-</v>
      </c>
      <c r="G14" s="383">
        <f ca="1">IF(C14="",0,IF(F14="Sim",IF(Ferias!E14="JUL",Ferias!I14,Ferias!J14),0))</f>
        <v>0</v>
      </c>
      <c r="H14" s="185"/>
      <c r="I14" s="185"/>
      <c r="J14" s="398">
        <f t="shared" ca="1" si="1"/>
        <v>0</v>
      </c>
      <c r="K14" s="152"/>
      <c r="L14" s="151"/>
      <c r="M14" s="189"/>
      <c r="N14" s="153"/>
      <c r="O14" s="48"/>
      <c r="P14" s="48"/>
      <c r="Q14" s="48"/>
      <c r="R14" s="49"/>
      <c r="S14" s="49"/>
      <c r="T14" s="49"/>
      <c r="U14" s="49"/>
      <c r="V14" s="49"/>
      <c r="W14" s="49"/>
      <c r="X14" s="49"/>
      <c r="Y14" s="49"/>
      <c r="Z14" s="49"/>
      <c r="AA14" s="49"/>
      <c r="AB14" s="48"/>
      <c r="AC14" s="48"/>
      <c r="AD14" s="49"/>
      <c r="AE14" s="49"/>
      <c r="AF14" s="314"/>
      <c r="AH14" s="400">
        <f ca="1">IF(AND('DB Func'!GE9="Junho",'DB Func'!BQ9="2 Parcelas"),(('auxiliar 13 sal'!I10/12*'DB Func'!GF9+AVERAGE('auxiliar 13 sal'!Q10:AB10)+AVERAGE('auxiliar 13 sal'!AE10:AP10)+'auxiliar 13 sal'!I10*'DB Func'!BN9+'auxiliar 13 sal'!I10*'DB Func'!BO9)/2),IF('DB Func'!GE9="Julho",IF('DB Func'!BQ9="Parcela Única",('auxiliar 13 sal'!I10/12*'DB Func'!GF9)+AVERAGE('auxiliar 13 sal'!Q10:AB10)+AVERAGE('auxiliar 13 sal'!AE10:AP10)+('auxiliar 13 sal'!I10*'DB Func'!BN9)+('auxiliar 13 sal'!I10*'DB Func'!BO9),IF('DB Func'!BQ9="2 Parcelas",(('auxiliar 13 sal'!I10/12*'DB Func'!GF9+AVERAGE('auxiliar 13 sal'!Q10:AB10)+AVERAGE('auxiliar 13 sal'!AE10:AP10)+'auxiliar 13 sal'!I10*'DB Func'!BN9+'auxiliar 13 sal'!I10*'DB Func'!BO9)/2))),0))</f>
        <v>0</v>
      </c>
      <c r="AK14" s="364">
        <f t="shared" ca="1" si="6"/>
        <v>0</v>
      </c>
      <c r="AL14" s="364">
        <f t="shared" ca="1" si="7"/>
        <v>0</v>
      </c>
      <c r="AM14" s="364">
        <f t="shared" ca="1" si="8"/>
        <v>0</v>
      </c>
      <c r="AN14" s="364">
        <f t="shared" ca="1" si="9"/>
        <v>0</v>
      </c>
      <c r="AO14" s="364">
        <f t="shared" ca="1" si="10"/>
        <v>0</v>
      </c>
      <c r="AP14" s="364">
        <f t="shared" ca="1" si="11"/>
        <v>0</v>
      </c>
      <c r="AQ14" s="364">
        <f t="shared" ca="1" si="12"/>
        <v>0</v>
      </c>
      <c r="AR14" s="364">
        <f>IF(OR(M14="",M14=0),0,((FJ14/220)*('Ho Ex'!$C$8+$AS$6))*M14)</f>
        <v>0</v>
      </c>
      <c r="AS14" s="364">
        <f>IF(OR(N14="",N14=0),0,((FJ14/220*('DB Func'!GD9+Lanc!$AS$6))*('Ho Ex'!$I$8+$AS$6))*(N14/52.5*60))</f>
        <v>0</v>
      </c>
      <c r="AT14" s="364">
        <f>IF(OR(M14="",M14=0),0,((FJ14/220)*('Ho Ex'!$J$8+$AS$6))*O14)</f>
        <v>0</v>
      </c>
      <c r="AU14" s="364">
        <f>IF(OR(M14="",M14=0),0,((FJ14/220)*('Ho Ex'!I17+$AS$6))*P14)</f>
        <v>0</v>
      </c>
      <c r="AV14" s="364">
        <f>IF(OR(M14="",M14=0),0,((FJ14/220)*('Ho Ex'!C17+$AS$6))*Q14)</f>
        <v>0</v>
      </c>
      <c r="AW14" s="364">
        <f ca="1">FJ14*'DB Func'!BN9</f>
        <v>0</v>
      </c>
      <c r="AX14" s="364">
        <f ca="1">FJ14*'DB Func'!BO9</f>
        <v>0</v>
      </c>
      <c r="AY14" s="364">
        <f ca="1">IF(FJ14=0,0,VLOOKUP(FJ14,'P Gerais'!$D$39:$G$41,3,TRUE)*Func7!$F$68)</f>
        <v>0</v>
      </c>
      <c r="AZ14" s="364">
        <f t="shared" si="13"/>
        <v>0</v>
      </c>
      <c r="BA14" s="364">
        <f ca="1">((FJ14-FL14-FK14+AZ14+AQ14+SUM(Z14:AA14)+SUM(AW14:AX14)+AK14)*IF('DB Func'!GG9="ok",'DB Func'!GD9,0))+(FJ14-FL14-FK14+AZ14+AQ14+SUM(Z14:AA14)+SUM(AW14:AX14))+AK14</f>
        <v>0</v>
      </c>
      <c r="BB14" s="385">
        <f ca="1">VLOOKUP(BA14,'P Gerais'!$D$22:$G$25,3,TRUE)</f>
        <v>0.08</v>
      </c>
      <c r="BC14" s="364">
        <f ca="1">IF(BA14&lt;'P Gerais'!$D$25,BA14*BB14,Lanc!BB14)</f>
        <v>0</v>
      </c>
      <c r="BD14" s="364">
        <f ca="1">BA14-BC14-('DB Func'!GB9*'P Gerais'!$D$35)</f>
        <v>0</v>
      </c>
      <c r="BE14" s="386">
        <f ca="1">VLOOKUP(BD14,'P Gerais'!$D$29:$F$33,3,TRUE)</f>
        <v>0</v>
      </c>
      <c r="BF14" s="364">
        <f t="shared" ca="1" si="14"/>
        <v>0</v>
      </c>
      <c r="BG14" s="364">
        <f ca="1">VLOOKUP(BD14,'P Gerais'!$D$29:$G$33,4,TRUE)</f>
        <v>0</v>
      </c>
      <c r="BH14" s="364">
        <f t="shared" ca="1" si="15"/>
        <v>0</v>
      </c>
      <c r="BI14" s="364">
        <f t="shared" ca="1" si="16"/>
        <v>0</v>
      </c>
      <c r="BJ14" s="362">
        <f ca="1">'DB Func'!G9</f>
        <v>0</v>
      </c>
      <c r="BK14" s="362">
        <f ca="1">'DB Func'!FW9</f>
        <v>0</v>
      </c>
      <c r="BL14" s="364">
        <f ca="1">D14*'P Gerais'!$D$13</f>
        <v>0</v>
      </c>
      <c r="BM14" s="364">
        <f ca="1">D14*'P Gerais'!$D$14</f>
        <v>0</v>
      </c>
      <c r="BN14" s="364">
        <f ca="1">D14*'P Gerais'!$D$16</f>
        <v>0</v>
      </c>
      <c r="BO14" s="364">
        <f ca="1">D14*'P Gerais'!$D$17</f>
        <v>0</v>
      </c>
      <c r="BP14" s="364">
        <f ca="1">D14*'P Gerais'!$D$18</f>
        <v>0</v>
      </c>
      <c r="BQ14" s="385">
        <f ca="1">VLOOKUP(D14,'P Gerais'!$D$22:$G$24,3,TRUE)</f>
        <v>0.08</v>
      </c>
      <c r="BR14" s="385">
        <f ca="1">VLOOKUP(D14,'P Gerais'!$D$29:$G$33,3,TRUE)</f>
        <v>0</v>
      </c>
      <c r="BS14" s="385">
        <f ca="1">'DB Func'!BN9</f>
        <v>0</v>
      </c>
      <c r="BT14" s="385">
        <f ca="1">'DB Func'!BO9</f>
        <v>0</v>
      </c>
      <c r="BU14" s="385">
        <f ca="1">'DB Func'!FX9</f>
        <v>0</v>
      </c>
      <c r="BV14" s="364">
        <f t="shared" ca="1" si="17"/>
        <v>-0.08</v>
      </c>
      <c r="BW14" s="364">
        <f ca="1">BV14-'DB Func'!GC9</f>
        <v>-0.08</v>
      </c>
      <c r="BX14" s="362">
        <f ca="1">IFERROR(VLOOKUP(BW14,'P Gerais'!$D$29:$G$33,3,TRUE)*BW14,0)</f>
        <v>0</v>
      </c>
      <c r="BY14" s="364">
        <f ca="1">IFERROR(BX14-VLOOKUP(BW14,'P Gerais'!$D$29:$H$33,4,TRUE),0)</f>
        <v>0</v>
      </c>
      <c r="BZ14" s="364">
        <f ca="1">D14*'DB Func'!GD9</f>
        <v>0</v>
      </c>
      <c r="CB14" s="364">
        <f t="shared" ca="1" si="18"/>
        <v>0</v>
      </c>
      <c r="CC14" s="364">
        <f t="shared" si="19"/>
        <v>0</v>
      </c>
      <c r="CD14" s="364">
        <f t="shared" si="20"/>
        <v>0</v>
      </c>
      <c r="CF14" s="362" t="str">
        <f t="shared" ca="1" si="21"/>
        <v>não</v>
      </c>
      <c r="CG14" s="362">
        <f ca="1">IF($CH$8=1,DAY('DB Func'!C9),0)</f>
        <v>0</v>
      </c>
      <c r="CH14" s="362">
        <f ca="1">IF(CI14=0,0,MONTH('DB Func'!C9))</f>
        <v>0</v>
      </c>
      <c r="CI14" s="362">
        <f ca="1">IF('P Gerais'!D12=YEAR('DB Func'!C9),YEAR('DB Func'!C9),0)</f>
        <v>0</v>
      </c>
      <c r="CJ14" s="371">
        <v>37</v>
      </c>
      <c r="CK14" s="363"/>
      <c r="CL14" s="362" t="str">
        <f ca="1">IF(ISERROR(HLOOKUP(CL12,$DS$7:$DY14,$DZ14,FALSE)),"N",HLOOKUP(CL12,$DS$7:$DY14,$DZ14,FALSE))</f>
        <v>N</v>
      </c>
      <c r="CM14" s="362" t="str">
        <f ca="1">IF(ISERROR(HLOOKUP(CM12,$DS$7:$DY14,$DZ14,FALSE)),"N",HLOOKUP(CM12,$DS$7:$DY14,$DZ14,FALSE))</f>
        <v>N</v>
      </c>
      <c r="CN14" s="362" t="str">
        <f ca="1">IF(ISERROR(HLOOKUP(CN12,$DS$7:$DY14,$DZ14,FALSE)),"N",HLOOKUP(CN12,$DS$7:$DY14,$DZ14,FALSE))</f>
        <v>N</v>
      </c>
      <c r="CO14" s="362" t="str">
        <f>IF(ISERROR(HLOOKUP(CO12,$DS$7:$DY14,$DZ14,FALSE)),"N",HLOOKUP(CO12,$DS$7:$DY14,$DZ14,FALSE))</f>
        <v>N</v>
      </c>
      <c r="CP14" s="362" t="str">
        <f ca="1">IF(ISERROR(HLOOKUP(CP12,$DS$7:$DY14,$DZ14,FALSE)),"N",HLOOKUP(CP12,$DS$7:$DY14,$DZ14,FALSE))</f>
        <v>N</v>
      </c>
      <c r="CQ14" s="362" t="str">
        <f ca="1">IF(ISERROR(HLOOKUP(CQ12,$DS$7:$DY14,$DZ14,FALSE)),"N",HLOOKUP(CQ12,$DS$7:$DY14,$DZ14,FALSE))</f>
        <v>N</v>
      </c>
      <c r="CR14" s="362" t="str">
        <f ca="1">IF(ISERROR(HLOOKUP(CR12,$DS$7:$DY14,$DZ14,FALSE)),"N",HLOOKUP(CR12,$DS$7:$DY14,$DZ14,FALSE))</f>
        <v>N</v>
      </c>
      <c r="CS14" s="362" t="str">
        <f ca="1">IF(ISERROR(HLOOKUP(CS12,$DS$7:$DY14,$DZ14,FALSE)),"N",HLOOKUP(CS12,$DS$7:$DY14,$DZ14,FALSE))</f>
        <v>N</v>
      </c>
      <c r="CT14" s="362" t="str">
        <f ca="1">IF(ISERROR(HLOOKUP(CT12,$DS$7:$DY14,$DZ14,FALSE)),"N",HLOOKUP(CT12,$DS$7:$DY14,$DZ14,FALSE))</f>
        <v>N</v>
      </c>
      <c r="CU14" s="362" t="str">
        <f ca="1">IF(ISERROR(HLOOKUP(CU12,$DS$7:$DY14,$DZ14,FALSE)),"N",HLOOKUP(CU12,$DS$7:$DY14,$DZ14,FALSE))</f>
        <v>N</v>
      </c>
      <c r="CV14" s="362" t="str">
        <f>IF(ISERROR(HLOOKUP(CV12,$DS$7:$DY14,$DZ14,FALSE)),"N",HLOOKUP(CV12,$DS$7:$DY14,$DZ14,FALSE))</f>
        <v>N</v>
      </c>
      <c r="CW14" s="362" t="str">
        <f ca="1">IF(ISERROR(HLOOKUP(CW12,$DS$7:$DY14,$DZ14,FALSE)),"N",HLOOKUP(CW12,$DS$7:$DY14,$DZ14,FALSE))</f>
        <v>N</v>
      </c>
      <c r="CX14" s="362" t="str">
        <f ca="1">IF(ISERROR(HLOOKUP(CX12,$DS$7:$DY14,$DZ14,FALSE)),"N",HLOOKUP(CX12,$DS$7:$DY14,$DZ14,FALSE))</f>
        <v>N</v>
      </c>
      <c r="CY14" s="362" t="str">
        <f ca="1">IF(ISERROR(HLOOKUP(CY12,$DS$7:$DY14,$DZ14,FALSE)),"N",HLOOKUP(CY12,$DS$7:$DY14,$DZ14,FALSE))</f>
        <v>N</v>
      </c>
      <c r="CZ14" s="362" t="str">
        <f ca="1">IF(ISERROR(HLOOKUP(CZ12,$DS$7:$DY14,$DZ14,FALSE)),"N",HLOOKUP(CZ12,$DS$7:$DY14,$DZ14,FALSE))</f>
        <v>N</v>
      </c>
      <c r="DA14" s="362" t="str">
        <f ca="1">IF(ISERROR(HLOOKUP(DA12,$DS$7:$DY14,$DZ14,FALSE)),"N",HLOOKUP(DA12,$DS$7:$DY14,$DZ14,FALSE))</f>
        <v>N</v>
      </c>
      <c r="DB14" s="362" t="str">
        <f ca="1">IF(ISERROR(HLOOKUP(DB12,$DS$7:$DY14,$DZ14,FALSE)),"N",HLOOKUP(DB12,$DS$7:$DY14,$DZ14,FALSE))</f>
        <v>N</v>
      </c>
      <c r="DC14" s="362" t="str">
        <f>IF(ISERROR(HLOOKUP(DC12,$DS$7:$DY14,$DZ14,FALSE)),"N",HLOOKUP(DC12,$DS$7:$DY14,$DZ14,FALSE))</f>
        <v>N</v>
      </c>
      <c r="DD14" s="362" t="str">
        <f ca="1">IF(ISERROR(HLOOKUP(DD12,$DS$7:$DY14,$DZ14,FALSE)),"N",HLOOKUP(DD12,$DS$7:$DY14,$DZ14,FALSE))</f>
        <v>N</v>
      </c>
      <c r="DE14" s="362" t="str">
        <f ca="1">IF(ISERROR(HLOOKUP(DE12,$DS$7:$DY14,$DZ14,FALSE)),"N",HLOOKUP(DE12,$DS$7:$DY14,$DZ14,FALSE))</f>
        <v>N</v>
      </c>
      <c r="DF14" s="362" t="str">
        <f ca="1">IF(ISERROR(HLOOKUP(DF12,$DS$7:$DY14,$DZ14,FALSE)),"N",HLOOKUP(DF12,$DS$7:$DY14,$DZ14,FALSE))</f>
        <v>N</v>
      </c>
      <c r="DG14" s="362" t="str">
        <f ca="1">IF(ISERROR(HLOOKUP(DG12,$DS$7:$DY14,$DZ14,FALSE)),"N",HLOOKUP(DG12,$DS$7:$DY14,$DZ14,FALSE))</f>
        <v>N</v>
      </c>
      <c r="DH14" s="362" t="str">
        <f ca="1">IF(ISERROR(HLOOKUP(DH12,$DS$7:$DY14,$DZ14,FALSE)),"N",HLOOKUP(DH12,$DS$7:$DY14,$DZ14,FALSE))</f>
        <v>N</v>
      </c>
      <c r="DI14" s="362" t="str">
        <f ca="1">IF(ISERROR(HLOOKUP(DI12,$DS$7:$DY14,$DZ14,FALSE)),"N",HLOOKUP(DI12,$DS$7:$DY14,$DZ14,FALSE))</f>
        <v>N</v>
      </c>
      <c r="DJ14" s="362" t="str">
        <f>IF(ISERROR(HLOOKUP(DJ12,$DS$7:$DY14,$DZ14,FALSE)),"N",HLOOKUP(DJ12,$DS$7:$DY14,$DZ14,FALSE))</f>
        <v>N</v>
      </c>
      <c r="DK14" s="362" t="str">
        <f ca="1">IF(ISERROR(HLOOKUP(DK12,$DS$7:$DY14,$DZ14,FALSE)),"N",HLOOKUP(DK12,$DS$7:$DY14,$DZ14,FALSE))</f>
        <v>N</v>
      </c>
      <c r="DL14" s="362" t="str">
        <f ca="1">IF(ISERROR(HLOOKUP(DL12,$DS$7:$DY14,$DZ14,FALSE)),"N",HLOOKUP(DL12,$DS$7:$DY14,$DZ14,FALSE))</f>
        <v>N</v>
      </c>
      <c r="DM14" s="362" t="str">
        <f ca="1">IF(ISERROR(HLOOKUP(DM12,$DS$7:$DY14,$DZ14,FALSE)),"N",HLOOKUP(DM12,$DS$7:$DY14,$DZ14,FALSE))</f>
        <v>N</v>
      </c>
      <c r="DN14" s="362" t="str">
        <f ca="1">IF(ISERROR(HLOOKUP(DN12,$DS$7:$DY14,$DZ14,FALSE)),"N",HLOOKUP(DN12,$DS$7:$DY14,$DZ14,FALSE))</f>
        <v>N</v>
      </c>
      <c r="DO14" s="362" t="str">
        <f ca="1">IF(ISERROR(HLOOKUP(DO12,$DS$7:$DY14,$DZ14,FALSE)),"N",HLOOKUP(DO12,$DS$7:$DY14,$DZ14,FALSE))</f>
        <v>N</v>
      </c>
      <c r="DP14" s="362" t="str">
        <f ca="1">IF(ISERROR(HLOOKUP(DP12,$DS$7:$DY14,$DZ14,FALSE)),"N",HLOOKUP(DP12,$DS$7:$DY14,$DZ14,FALSE))</f>
        <v>N</v>
      </c>
      <c r="DQ14" s="362">
        <f t="shared" ca="1" si="22"/>
        <v>0</v>
      </c>
      <c r="DR14" s="362">
        <f t="shared" ca="1" si="23"/>
        <v>31</v>
      </c>
      <c r="DS14" s="362" t="str">
        <f>IF('DB Func'!M9&gt;0,"S","N")</f>
        <v>N</v>
      </c>
      <c r="DT14" s="362" t="str">
        <f>IF('DB Func'!R9&gt;0,"S","N")</f>
        <v>N</v>
      </c>
      <c r="DU14" s="362" t="str">
        <f>IF('DB Func'!W9&gt;0,"S","N")</f>
        <v>N</v>
      </c>
      <c r="DV14" s="362" t="str">
        <f>IF('DB Func'!AB9&gt;0,"S","N")</f>
        <v>N</v>
      </c>
      <c r="DW14" s="362" t="str">
        <f>IF('DB Func'!AG9&gt;0,"S","N")</f>
        <v>N</v>
      </c>
      <c r="DX14" s="362" t="str">
        <f>IF('DB Func'!AL9&gt;0,"S","N")</f>
        <v>N</v>
      </c>
      <c r="DY14" s="362" t="str">
        <f>IF('DB Func'!AQ9&gt;0,"S","N")</f>
        <v>N</v>
      </c>
      <c r="DZ14" s="362">
        <v>8</v>
      </c>
      <c r="EA14" s="369">
        <f ca="1">'DB Func'!C9</f>
        <v>0</v>
      </c>
      <c r="EB14" s="362" t="str">
        <f t="shared" ca="1" si="24"/>
        <v>s</v>
      </c>
      <c r="EC14" s="362" t="str">
        <f t="shared" ca="1" si="24"/>
        <v>s</v>
      </c>
      <c r="ED14" s="362" t="str">
        <f t="shared" ca="1" si="24"/>
        <v>s</v>
      </c>
      <c r="EE14" s="362" t="str">
        <f t="shared" ca="1" si="24"/>
        <v>s</v>
      </c>
      <c r="EF14" s="362" t="str">
        <f t="shared" ca="1" si="24"/>
        <v>s</v>
      </c>
      <c r="EG14" s="362" t="str">
        <f t="shared" ca="1" si="24"/>
        <v>s</v>
      </c>
      <c r="EH14" s="362" t="str">
        <f t="shared" ca="1" si="24"/>
        <v>s</v>
      </c>
      <c r="EI14" s="362" t="str">
        <f t="shared" ca="1" si="24"/>
        <v>s</v>
      </c>
      <c r="EJ14" s="362" t="str">
        <f t="shared" ca="1" si="24"/>
        <v>s</v>
      </c>
      <c r="EK14" s="362" t="str">
        <f t="shared" ca="1" si="24"/>
        <v>s</v>
      </c>
      <c r="EL14" s="362" t="str">
        <f t="shared" ca="1" si="24"/>
        <v>s</v>
      </c>
      <c r="EM14" s="362" t="str">
        <f t="shared" ca="1" si="24"/>
        <v>s</v>
      </c>
      <c r="EN14" s="362" t="str">
        <f t="shared" ca="1" si="24"/>
        <v>s</v>
      </c>
      <c r="EO14" s="362" t="str">
        <f t="shared" ca="1" si="24"/>
        <v>s</v>
      </c>
      <c r="EP14" s="362" t="str">
        <f t="shared" ca="1" si="24"/>
        <v>s</v>
      </c>
      <c r="EQ14" s="362" t="str">
        <f t="shared" ca="1" si="24"/>
        <v>s</v>
      </c>
      <c r="ER14" s="362" t="str">
        <f t="shared" ca="1" si="25"/>
        <v>s</v>
      </c>
      <c r="ES14" s="362" t="str">
        <f t="shared" ca="1" si="25"/>
        <v>s</v>
      </c>
      <c r="ET14" s="362" t="str">
        <f t="shared" ca="1" si="25"/>
        <v>s</v>
      </c>
      <c r="EU14" s="362" t="str">
        <f t="shared" ca="1" si="25"/>
        <v>s</v>
      </c>
      <c r="EV14" s="362" t="str">
        <f t="shared" ca="1" si="25"/>
        <v>s</v>
      </c>
      <c r="EW14" s="362" t="str">
        <f t="shared" ca="1" si="25"/>
        <v>s</v>
      </c>
      <c r="EX14" s="362" t="str">
        <f t="shared" ca="1" si="25"/>
        <v>s</v>
      </c>
      <c r="EY14" s="362" t="str">
        <f t="shared" ca="1" si="25"/>
        <v>s</v>
      </c>
      <c r="EZ14" s="362" t="str">
        <f t="shared" ca="1" si="25"/>
        <v>s</v>
      </c>
      <c r="FA14" s="362" t="str">
        <f t="shared" ca="1" si="25"/>
        <v>s</v>
      </c>
      <c r="FB14" s="362" t="str">
        <f t="shared" ca="1" si="25"/>
        <v>s</v>
      </c>
      <c r="FC14" s="362" t="str">
        <f t="shared" ca="1" si="25"/>
        <v>s</v>
      </c>
      <c r="FD14" s="362" t="str">
        <f t="shared" ca="1" si="25"/>
        <v>s</v>
      </c>
      <c r="FE14" s="362" t="str">
        <f t="shared" ca="1" si="25"/>
        <v>s</v>
      </c>
      <c r="FF14" s="362" t="str">
        <f t="shared" ca="1" si="25"/>
        <v>s</v>
      </c>
      <c r="FG14" s="362">
        <f t="shared" ca="1" si="26"/>
        <v>31</v>
      </c>
      <c r="FH14" s="362">
        <f t="shared" ca="1" si="27"/>
        <v>0</v>
      </c>
      <c r="FI14" s="362" t="str">
        <f ca="1">IF(AND(YEAR(EA14)='P Gerais'!D12,MONTH(Lanc!EA14)=7,DAY(Lanc!EA14)&gt;1),"S","N")</f>
        <v>N</v>
      </c>
      <c r="FJ14" s="364">
        <f t="shared" ca="1" si="28"/>
        <v>0</v>
      </c>
      <c r="FK14" s="364">
        <f t="shared" si="29"/>
        <v>0</v>
      </c>
      <c r="FL14" s="387">
        <f t="shared" ca="1" si="30"/>
        <v>0</v>
      </c>
      <c r="FP14" s="363">
        <f ca="1">((FJ14-FL14-FK14+AZ14+AQ14+SUM(Z14:AA14)+SUM(AW14:AX14)+AK14)*IF('DB Func'!GG9="ok",'DB Func'!GD9,0))</f>
        <v>0</v>
      </c>
      <c r="FR14" s="389">
        <f t="shared" ca="1" si="31"/>
        <v>0</v>
      </c>
      <c r="GV14" s="49"/>
      <c r="GW14" s="49"/>
      <c r="GX14" s="49"/>
      <c r="GY14" s="49"/>
      <c r="GZ14" s="49"/>
      <c r="HA14" s="49"/>
      <c r="HB14" s="49"/>
      <c r="HC14" s="49"/>
    </row>
    <row r="15" spans="1:211" ht="30" customHeight="1" thickTop="1" thickBot="1">
      <c r="C15" s="390" t="str">
        <f ca="1">IF('DB Func'!B10="Funcionário 8","",'DB Func'!B10)</f>
        <v/>
      </c>
      <c r="D15" s="391">
        <f ca="1">'DB Func'!CJ10</f>
        <v>0</v>
      </c>
      <c r="E15" s="382" t="str">
        <f ca="1">IF(C15="","-",IF(OR(terceiro!E15="jUL",terceiro!F15="jUL"),"Sim","Não"))</f>
        <v>-</v>
      </c>
      <c r="F15" s="383" t="str">
        <f ca="1">IF(C15="","-",IF(OR(Ferias!E15="jUL",Ferias!F15="jUL"),"Sim","Não"))</f>
        <v>-</v>
      </c>
      <c r="G15" s="383">
        <f ca="1">IF(C15="",0,IF(F15="Sim",IF(Ferias!E15="JUL",Ferias!I15,Ferias!J15),0))</f>
        <v>0</v>
      </c>
      <c r="H15" s="185"/>
      <c r="I15" s="185"/>
      <c r="J15" s="398">
        <f t="shared" ca="1" si="1"/>
        <v>0</v>
      </c>
      <c r="K15" s="152"/>
      <c r="L15" s="151"/>
      <c r="M15" s="189"/>
      <c r="N15" s="153"/>
      <c r="O15" s="48"/>
      <c r="P15" s="48"/>
      <c r="Q15" s="48"/>
      <c r="R15" s="49"/>
      <c r="S15" s="49"/>
      <c r="T15" s="49"/>
      <c r="U15" s="49"/>
      <c r="V15" s="49"/>
      <c r="W15" s="49"/>
      <c r="X15" s="49"/>
      <c r="Y15" s="49"/>
      <c r="Z15" s="49"/>
      <c r="AA15" s="49"/>
      <c r="AB15" s="48"/>
      <c r="AC15" s="48"/>
      <c r="AD15" s="49"/>
      <c r="AE15" s="49"/>
      <c r="AF15" s="314"/>
      <c r="AH15" s="400">
        <f ca="1">IF(AND('DB Func'!GE10="Junho",'DB Func'!BQ10="2 Parcelas"),(('auxiliar 13 sal'!I11/12*'DB Func'!GF10+AVERAGE('auxiliar 13 sal'!Q11:AB11)+AVERAGE('auxiliar 13 sal'!AE11:AP11)+'auxiliar 13 sal'!I11*'DB Func'!BN10+'auxiliar 13 sal'!I11*'DB Func'!BO10)/2),IF('DB Func'!GE10="Julho",IF('DB Func'!BQ10="Parcela Única",('auxiliar 13 sal'!I11/12*'DB Func'!GF10)+AVERAGE('auxiliar 13 sal'!Q11:AB11)+AVERAGE('auxiliar 13 sal'!AE11:AP11)+('auxiliar 13 sal'!I11*'DB Func'!BN10)+('auxiliar 13 sal'!I11*'DB Func'!BO10),IF('DB Func'!BQ10="2 Parcelas",(('auxiliar 13 sal'!I11/12*'DB Func'!GF10+AVERAGE('auxiliar 13 sal'!Q11:AB11)+AVERAGE('auxiliar 13 sal'!AE11:AP11)+'auxiliar 13 sal'!I11*'DB Func'!BN10+'auxiliar 13 sal'!I11*'DB Func'!BO10)/2))),0))</f>
        <v>0</v>
      </c>
      <c r="AK15" s="364">
        <f t="shared" ca="1" si="6"/>
        <v>0</v>
      </c>
      <c r="AL15" s="364">
        <f t="shared" ca="1" si="7"/>
        <v>0</v>
      </c>
      <c r="AM15" s="364">
        <f t="shared" ca="1" si="8"/>
        <v>0</v>
      </c>
      <c r="AN15" s="364">
        <f t="shared" ca="1" si="9"/>
        <v>0</v>
      </c>
      <c r="AO15" s="364">
        <f t="shared" ca="1" si="10"/>
        <v>0</v>
      </c>
      <c r="AP15" s="364">
        <f t="shared" ca="1" si="11"/>
        <v>0</v>
      </c>
      <c r="AQ15" s="364">
        <f t="shared" ca="1" si="12"/>
        <v>0</v>
      </c>
      <c r="AR15" s="364">
        <f>IF(OR(M15="",M15=0),0,((FJ15/220)*('Ho Ex'!$C$8+$AS$6))*M15)</f>
        <v>0</v>
      </c>
      <c r="AS15" s="364">
        <f>IF(OR(N15="",N15=0),0,((FJ15/220*('DB Func'!GD10+Lanc!$AS$6))*('Ho Ex'!$I$8+$AS$6))*(N15/52.5*60))</f>
        <v>0</v>
      </c>
      <c r="AT15" s="364">
        <f>IF(OR(M15="",M15=0),0,((FJ15/220)*('Ho Ex'!$J$8+$AS$6))*O15)</f>
        <v>0</v>
      </c>
      <c r="AU15" s="364">
        <f>IF(OR(M15="",M15=0),0,((FJ15/220)*('Ho Ex'!I18+$AS$6))*P15)</f>
        <v>0</v>
      </c>
      <c r="AV15" s="364">
        <f>IF(OR(M15="",M15=0),0,((FJ15/220)*('Ho Ex'!C18+$AS$6))*Q15)</f>
        <v>0</v>
      </c>
      <c r="AW15" s="364">
        <f ca="1">FJ15*'DB Func'!BN10</f>
        <v>0</v>
      </c>
      <c r="AX15" s="364">
        <f ca="1">FJ15*'DB Func'!BO10</f>
        <v>0</v>
      </c>
      <c r="AY15" s="364">
        <f ca="1">IF(FJ15=0,0,VLOOKUP(FJ15,'P Gerais'!$D$39:$G$41,3,TRUE)*Func8!$F$68)</f>
        <v>0</v>
      </c>
      <c r="AZ15" s="364">
        <f t="shared" si="13"/>
        <v>0</v>
      </c>
      <c r="BA15" s="364">
        <f ca="1">((FJ15-FL15-FK15+AZ15+AQ15+SUM(Z15:AA15)+SUM(AW15:AX15)+AK15)*IF('DB Func'!GG10="ok",'DB Func'!GD10,0))+(FJ15-FL15-FK15+AZ15+AQ15+SUM(Z15:AA15)+SUM(AW15:AX15))+AK15</f>
        <v>0</v>
      </c>
      <c r="BB15" s="385">
        <f ca="1">VLOOKUP(BA15,'P Gerais'!$D$22:$G$25,3,TRUE)</f>
        <v>0.08</v>
      </c>
      <c r="BC15" s="364">
        <f ca="1">IF(BA15&lt;'P Gerais'!$D$25,BA15*BB15,Lanc!BB15)</f>
        <v>0</v>
      </c>
      <c r="BD15" s="364">
        <f ca="1">BA15-BC15-('DB Func'!GB10*'P Gerais'!$D$35)</f>
        <v>0</v>
      </c>
      <c r="BE15" s="386">
        <f ca="1">VLOOKUP(BD15,'P Gerais'!$D$29:$F$33,3,TRUE)</f>
        <v>0</v>
      </c>
      <c r="BF15" s="364">
        <f t="shared" ca="1" si="14"/>
        <v>0</v>
      </c>
      <c r="BG15" s="364">
        <f ca="1">VLOOKUP(BD15,'P Gerais'!$D$29:$G$33,4,TRUE)</f>
        <v>0</v>
      </c>
      <c r="BH15" s="364">
        <f t="shared" ca="1" si="15"/>
        <v>0</v>
      </c>
      <c r="BI15" s="364">
        <f t="shared" ca="1" si="16"/>
        <v>0</v>
      </c>
      <c r="BJ15" s="362">
        <f ca="1">'DB Func'!G10</f>
        <v>0</v>
      </c>
      <c r="BK15" s="362">
        <f ca="1">'DB Func'!FW10</f>
        <v>0</v>
      </c>
      <c r="BL15" s="364">
        <f ca="1">D15*'P Gerais'!$D$13</f>
        <v>0</v>
      </c>
      <c r="BM15" s="364">
        <f ca="1">D15*'P Gerais'!$D$14</f>
        <v>0</v>
      </c>
      <c r="BN15" s="364">
        <f ca="1">D15*'P Gerais'!$D$16</f>
        <v>0</v>
      </c>
      <c r="BO15" s="364">
        <f ca="1">D15*'P Gerais'!$D$17</f>
        <v>0</v>
      </c>
      <c r="BP15" s="364">
        <f ca="1">D15*'P Gerais'!$D$18</f>
        <v>0</v>
      </c>
      <c r="BQ15" s="385">
        <f ca="1">VLOOKUP(D15,'P Gerais'!$D$22:$G$24,3,TRUE)</f>
        <v>0.08</v>
      </c>
      <c r="BR15" s="385">
        <f ca="1">VLOOKUP(D15,'P Gerais'!$D$29:$G$33,3,TRUE)</f>
        <v>0</v>
      </c>
      <c r="BS15" s="385">
        <f ca="1">'DB Func'!BN10</f>
        <v>0</v>
      </c>
      <c r="BT15" s="385">
        <f ca="1">'DB Func'!BO10</f>
        <v>0</v>
      </c>
      <c r="BU15" s="385">
        <f ca="1">'DB Func'!FX10</f>
        <v>0</v>
      </c>
      <c r="BV15" s="364">
        <f t="shared" ca="1" si="17"/>
        <v>-0.08</v>
      </c>
      <c r="BW15" s="364">
        <f ca="1">BV15-'DB Func'!GC10</f>
        <v>-0.08</v>
      </c>
      <c r="BX15" s="362">
        <f ca="1">IFERROR(VLOOKUP(BW15,'P Gerais'!$D$29:$G$33,3,TRUE)*BW15,0)</f>
        <v>0</v>
      </c>
      <c r="BY15" s="364">
        <f ca="1">IFERROR(BX15-VLOOKUP(BW15,'P Gerais'!$D$29:$H$33,4,TRUE),0)</f>
        <v>0</v>
      </c>
      <c r="BZ15" s="364">
        <f ca="1">D15*'DB Func'!GD10</f>
        <v>0</v>
      </c>
      <c r="CB15" s="364">
        <f t="shared" ca="1" si="18"/>
        <v>0</v>
      </c>
      <c r="CC15" s="364">
        <f t="shared" si="19"/>
        <v>0</v>
      </c>
      <c r="CD15" s="364">
        <f t="shared" si="20"/>
        <v>0</v>
      </c>
      <c r="CF15" s="362" t="str">
        <f t="shared" ca="1" si="21"/>
        <v>não</v>
      </c>
      <c r="CG15" s="362">
        <f ca="1">IF($CH$8=1,DAY('DB Func'!C10),0)</f>
        <v>0</v>
      </c>
      <c r="CH15" s="362">
        <f ca="1">IF(CI15=0,0,MONTH('DB Func'!C10))</f>
        <v>0</v>
      </c>
      <c r="CI15" s="362">
        <f ca="1">IF('P Gerais'!D13=YEAR('DB Func'!C10),YEAR('DB Func'!C10),0)</f>
        <v>0</v>
      </c>
      <c r="CJ15" s="371">
        <v>38</v>
      </c>
      <c r="CK15" s="363"/>
      <c r="CL15" s="362" t="str">
        <f>IF(ISERROR(HLOOKUP(CL13,$DS$7:$DY15,$DZ15,FALSE)),"N",HLOOKUP(CL13,$DS$7:$DY15,$DZ15,FALSE))</f>
        <v>N</v>
      </c>
      <c r="CM15" s="362" t="str">
        <f>IF(ISERROR(HLOOKUP(CM13,$DS$7:$DY15,$DZ15,FALSE)),"N",HLOOKUP(CM13,$DS$7:$DY15,$DZ15,FALSE))</f>
        <v>N</v>
      </c>
      <c r="CN15" s="362" t="str">
        <f>IF(ISERROR(HLOOKUP(CN13,$DS$7:$DY15,$DZ15,FALSE)),"N",HLOOKUP(CN13,$DS$7:$DY15,$DZ15,FALSE))</f>
        <v>N</v>
      </c>
      <c r="CO15" s="362" t="str">
        <f>IF(ISERROR(HLOOKUP(CO13,$DS$7:$DY15,$DZ15,FALSE)),"N",HLOOKUP(CO13,$DS$7:$DY15,$DZ15,FALSE))</f>
        <v>N</v>
      </c>
      <c r="CP15" s="362" t="str">
        <f>IF(ISERROR(HLOOKUP(CP13,$DS$7:$DY15,$DZ15,FALSE)),"N",HLOOKUP(CP13,$DS$7:$DY15,$DZ15,FALSE))</f>
        <v>N</v>
      </c>
      <c r="CQ15" s="362" t="str">
        <f>IF(ISERROR(HLOOKUP(CQ13,$DS$7:$DY15,$DZ15,FALSE)),"N",HLOOKUP(CQ13,$DS$7:$DY15,$DZ15,FALSE))</f>
        <v>N</v>
      </c>
      <c r="CR15" s="362" t="str">
        <f>IF(ISERROR(HLOOKUP(CR13,$DS$7:$DY15,$DZ15,FALSE)),"N",HLOOKUP(CR13,$DS$7:$DY15,$DZ15,FALSE))</f>
        <v>N</v>
      </c>
      <c r="CS15" s="362" t="str">
        <f>IF(ISERROR(HLOOKUP(CS13,$DS$7:$DY15,$DZ15,FALSE)),"N",HLOOKUP(CS13,$DS$7:$DY15,$DZ15,FALSE))</f>
        <v>N</v>
      </c>
      <c r="CT15" s="362" t="str">
        <f>IF(ISERROR(HLOOKUP(CT13,$DS$7:$DY15,$DZ15,FALSE)),"N",HLOOKUP(CT13,$DS$7:$DY15,$DZ15,FALSE))</f>
        <v>N</v>
      </c>
      <c r="CU15" s="362" t="str">
        <f>IF(ISERROR(HLOOKUP(CU13,$DS$7:$DY15,$DZ15,FALSE)),"N",HLOOKUP(CU13,$DS$7:$DY15,$DZ15,FALSE))</f>
        <v>N</v>
      </c>
      <c r="CV15" s="362" t="str">
        <f>IF(ISERROR(HLOOKUP(CV13,$DS$7:$DY15,$DZ15,FALSE)),"N",HLOOKUP(CV13,$DS$7:$DY15,$DZ15,FALSE))</f>
        <v>N</v>
      </c>
      <c r="CW15" s="362" t="str">
        <f>IF(ISERROR(HLOOKUP(CW13,$DS$7:$DY15,$DZ15,FALSE)),"N",HLOOKUP(CW13,$DS$7:$DY15,$DZ15,FALSE))</f>
        <v>N</v>
      </c>
      <c r="CX15" s="362" t="str">
        <f>IF(ISERROR(HLOOKUP(CX13,$DS$7:$DY15,$DZ15,FALSE)),"N",HLOOKUP(CX13,$DS$7:$DY15,$DZ15,FALSE))</f>
        <v>N</v>
      </c>
      <c r="CY15" s="362" t="str">
        <f>IF(ISERROR(HLOOKUP(CY13,$DS$7:$DY15,$DZ15,FALSE)),"N",HLOOKUP(CY13,$DS$7:$DY15,$DZ15,FALSE))</f>
        <v>N</v>
      </c>
      <c r="CZ15" s="362" t="str">
        <f>IF(ISERROR(HLOOKUP(CZ13,$DS$7:$DY15,$DZ15,FALSE)),"N",HLOOKUP(CZ13,$DS$7:$DY15,$DZ15,FALSE))</f>
        <v>N</v>
      </c>
      <c r="DA15" s="362" t="str">
        <f>IF(ISERROR(HLOOKUP(DA13,$DS$7:$DY15,$DZ15,FALSE)),"N",HLOOKUP(DA13,$DS$7:$DY15,$DZ15,FALSE))</f>
        <v>N</v>
      </c>
      <c r="DB15" s="362" t="str">
        <f>IF(ISERROR(HLOOKUP(DB13,$DS$7:$DY15,$DZ15,FALSE)),"N",HLOOKUP(DB13,$DS$7:$DY15,$DZ15,FALSE))</f>
        <v>N</v>
      </c>
      <c r="DC15" s="362" t="str">
        <f>IF(ISERROR(HLOOKUP(DC13,$DS$7:$DY15,$DZ15,FALSE)),"N",HLOOKUP(DC13,$DS$7:$DY15,$DZ15,FALSE))</f>
        <v>N</v>
      </c>
      <c r="DD15" s="362" t="str">
        <f>IF(ISERROR(HLOOKUP(DD13,$DS$7:$DY15,$DZ15,FALSE)),"N",HLOOKUP(DD13,$DS$7:$DY15,$DZ15,FALSE))</f>
        <v>N</v>
      </c>
      <c r="DE15" s="362" t="str">
        <f>IF(ISERROR(HLOOKUP(DE13,$DS$7:$DY15,$DZ15,FALSE)),"N",HLOOKUP(DE13,$DS$7:$DY15,$DZ15,FALSE))</f>
        <v>N</v>
      </c>
      <c r="DF15" s="362" t="str">
        <f>IF(ISERROR(HLOOKUP(DF13,$DS$7:$DY15,$DZ15,FALSE)),"N",HLOOKUP(DF13,$DS$7:$DY15,$DZ15,FALSE))</f>
        <v>N</v>
      </c>
      <c r="DG15" s="362" t="str">
        <f>IF(ISERROR(HLOOKUP(DG13,$DS$7:$DY15,$DZ15,FALSE)),"N",HLOOKUP(DG13,$DS$7:$DY15,$DZ15,FALSE))</f>
        <v>N</v>
      </c>
      <c r="DH15" s="362" t="str">
        <f>IF(ISERROR(HLOOKUP(DH13,$DS$7:$DY15,$DZ15,FALSE)),"N",HLOOKUP(DH13,$DS$7:$DY15,$DZ15,FALSE))</f>
        <v>N</v>
      </c>
      <c r="DI15" s="362" t="str">
        <f>IF(ISERROR(HLOOKUP(DI13,$DS$7:$DY15,$DZ15,FALSE)),"N",HLOOKUP(DI13,$DS$7:$DY15,$DZ15,FALSE))</f>
        <v>N</v>
      </c>
      <c r="DJ15" s="362" t="str">
        <f>IF(ISERROR(HLOOKUP(DJ13,$DS$7:$DY15,$DZ15,FALSE)),"N",HLOOKUP(DJ13,$DS$7:$DY15,$DZ15,FALSE))</f>
        <v>N</v>
      </c>
      <c r="DK15" s="362" t="str">
        <f>IF(ISERROR(HLOOKUP(DK13,$DS$7:$DY15,$DZ15,FALSE)),"N",HLOOKUP(DK13,$DS$7:$DY15,$DZ15,FALSE))</f>
        <v>N</v>
      </c>
      <c r="DL15" s="362" t="str">
        <f>IF(ISERROR(HLOOKUP(DL13,$DS$7:$DY15,$DZ15,FALSE)),"N",HLOOKUP(DL13,$DS$7:$DY15,$DZ15,FALSE))</f>
        <v>N</v>
      </c>
      <c r="DM15" s="362" t="str">
        <f>IF(ISERROR(HLOOKUP(DM13,$DS$7:$DY15,$DZ15,FALSE)),"N",HLOOKUP(DM13,$DS$7:$DY15,$DZ15,FALSE))</f>
        <v>N</v>
      </c>
      <c r="DN15" s="362" t="str">
        <f>IF(ISERROR(HLOOKUP(DN13,$DS$7:$DY15,$DZ15,FALSE)),"N",HLOOKUP(DN13,$DS$7:$DY15,$DZ15,FALSE))</f>
        <v>N</v>
      </c>
      <c r="DO15" s="362" t="str">
        <f>IF(ISERROR(HLOOKUP(DO13,$DS$7:$DY15,$DZ15,FALSE)),"N",HLOOKUP(DO13,$DS$7:$DY15,$DZ15,FALSE))</f>
        <v>N</v>
      </c>
      <c r="DP15" s="362" t="str">
        <f>IF(ISERROR(HLOOKUP(DP13,$DS$7:$DY15,$DZ15,FALSE)),"N",HLOOKUP(DP13,$DS$7:$DY15,$DZ15,FALSE))</f>
        <v>N</v>
      </c>
      <c r="DQ15" s="362">
        <f t="shared" si="22"/>
        <v>0</v>
      </c>
      <c r="DR15" s="362">
        <f t="shared" si="23"/>
        <v>31</v>
      </c>
      <c r="DS15" s="362" t="str">
        <f>IF('DB Func'!M10&gt;0,"S","N")</f>
        <v>N</v>
      </c>
      <c r="DT15" s="362" t="str">
        <f>IF('DB Func'!R10&gt;0,"S","N")</f>
        <v>N</v>
      </c>
      <c r="DU15" s="362" t="str">
        <f>IF('DB Func'!W10&gt;0,"S","N")</f>
        <v>N</v>
      </c>
      <c r="DV15" s="362" t="str">
        <f>IF('DB Func'!AB10&gt;0,"S","N")</f>
        <v>N</v>
      </c>
      <c r="DW15" s="362" t="str">
        <f>IF('DB Func'!AG10&gt;0,"S","N")</f>
        <v>N</v>
      </c>
      <c r="DX15" s="362" t="str">
        <f>IF('DB Func'!AL10&gt;0,"S","N")</f>
        <v>N</v>
      </c>
      <c r="DY15" s="362" t="str">
        <f>IF('DB Func'!AQ10&gt;0,"S","N")</f>
        <v>N</v>
      </c>
      <c r="DZ15" s="362">
        <v>9</v>
      </c>
      <c r="EA15" s="369">
        <f ca="1">'DB Func'!C10</f>
        <v>0</v>
      </c>
      <c r="EB15" s="362" t="str">
        <f t="shared" ca="1" si="24"/>
        <v>s</v>
      </c>
      <c r="EC15" s="362" t="str">
        <f t="shared" ca="1" si="24"/>
        <v>s</v>
      </c>
      <c r="ED15" s="362" t="str">
        <f t="shared" ca="1" si="24"/>
        <v>s</v>
      </c>
      <c r="EE15" s="362" t="str">
        <f t="shared" ca="1" si="24"/>
        <v>s</v>
      </c>
      <c r="EF15" s="362" t="str">
        <f t="shared" ca="1" si="24"/>
        <v>s</v>
      </c>
      <c r="EG15" s="362" t="str">
        <f t="shared" ca="1" si="24"/>
        <v>s</v>
      </c>
      <c r="EH15" s="362" t="str">
        <f t="shared" ca="1" si="24"/>
        <v>s</v>
      </c>
      <c r="EI15" s="362" t="str">
        <f t="shared" ca="1" si="24"/>
        <v>s</v>
      </c>
      <c r="EJ15" s="362" t="str">
        <f t="shared" ca="1" si="24"/>
        <v>s</v>
      </c>
      <c r="EK15" s="362" t="str">
        <f t="shared" ca="1" si="24"/>
        <v>s</v>
      </c>
      <c r="EL15" s="362" t="str">
        <f t="shared" ca="1" si="24"/>
        <v>s</v>
      </c>
      <c r="EM15" s="362" t="str">
        <f t="shared" ca="1" si="24"/>
        <v>s</v>
      </c>
      <c r="EN15" s="362" t="str">
        <f t="shared" ca="1" si="24"/>
        <v>s</v>
      </c>
      <c r="EO15" s="362" t="str">
        <f t="shared" ca="1" si="24"/>
        <v>s</v>
      </c>
      <c r="EP15" s="362" t="str">
        <f t="shared" ca="1" si="24"/>
        <v>s</v>
      </c>
      <c r="EQ15" s="362" t="str">
        <f t="shared" ca="1" si="24"/>
        <v>s</v>
      </c>
      <c r="ER15" s="362" t="str">
        <f t="shared" ca="1" si="25"/>
        <v>s</v>
      </c>
      <c r="ES15" s="362" t="str">
        <f t="shared" ca="1" si="25"/>
        <v>s</v>
      </c>
      <c r="ET15" s="362" t="str">
        <f t="shared" ca="1" si="25"/>
        <v>s</v>
      </c>
      <c r="EU15" s="362" t="str">
        <f t="shared" ca="1" si="25"/>
        <v>s</v>
      </c>
      <c r="EV15" s="362" t="str">
        <f t="shared" ca="1" si="25"/>
        <v>s</v>
      </c>
      <c r="EW15" s="362" t="str">
        <f t="shared" ca="1" si="25"/>
        <v>s</v>
      </c>
      <c r="EX15" s="362" t="str">
        <f t="shared" ca="1" si="25"/>
        <v>s</v>
      </c>
      <c r="EY15" s="362" t="str">
        <f t="shared" ca="1" si="25"/>
        <v>s</v>
      </c>
      <c r="EZ15" s="362" t="str">
        <f t="shared" ca="1" si="25"/>
        <v>s</v>
      </c>
      <c r="FA15" s="362" t="str">
        <f t="shared" ca="1" si="25"/>
        <v>s</v>
      </c>
      <c r="FB15" s="362" t="str">
        <f t="shared" ca="1" si="25"/>
        <v>s</v>
      </c>
      <c r="FC15" s="362" t="str">
        <f t="shared" ca="1" si="25"/>
        <v>s</v>
      </c>
      <c r="FD15" s="362" t="str">
        <f t="shared" ca="1" si="25"/>
        <v>s</v>
      </c>
      <c r="FE15" s="362" t="str">
        <f t="shared" ca="1" si="25"/>
        <v>s</v>
      </c>
      <c r="FF15" s="362" t="str">
        <f t="shared" ca="1" si="25"/>
        <v>s</v>
      </c>
      <c r="FG15" s="362">
        <f t="shared" ca="1" si="26"/>
        <v>31</v>
      </c>
      <c r="FH15" s="362">
        <f t="shared" ca="1" si="27"/>
        <v>0</v>
      </c>
      <c r="FI15" s="362" t="str">
        <f ca="1">IF(AND(YEAR(EA15)='P Gerais'!D13,MONTH(Lanc!EA15)=7,DAY(Lanc!EA15)&gt;1),"S","N")</f>
        <v>N</v>
      </c>
      <c r="FJ15" s="364">
        <f t="shared" ca="1" si="28"/>
        <v>0</v>
      </c>
      <c r="FK15" s="364">
        <f t="shared" si="29"/>
        <v>0</v>
      </c>
      <c r="FL15" s="387">
        <f t="shared" ca="1" si="30"/>
        <v>0</v>
      </c>
      <c r="FP15" s="363">
        <f ca="1">((FJ15-FL15-FK15+AZ15+AQ15+SUM(Z15:AA15)+SUM(AW15:AX15)+AK15)*IF('DB Func'!GG10="ok",'DB Func'!GD10,0))</f>
        <v>0</v>
      </c>
      <c r="FR15" s="389">
        <f t="shared" ca="1" si="31"/>
        <v>0</v>
      </c>
      <c r="GV15" s="49"/>
      <c r="GW15" s="49"/>
      <c r="GX15" s="49"/>
      <c r="GY15" s="49"/>
      <c r="GZ15" s="49"/>
      <c r="HA15" s="49"/>
      <c r="HB15" s="49"/>
      <c r="HC15" s="49"/>
    </row>
    <row r="16" spans="1:211" ht="30" customHeight="1" thickTop="1" thickBot="1">
      <c r="C16" s="390" t="str">
        <f ca="1">IF('DB Func'!B11="Funcionário 9","",'DB Func'!B11)</f>
        <v/>
      </c>
      <c r="D16" s="391">
        <f ca="1">'DB Func'!CJ11</f>
        <v>0</v>
      </c>
      <c r="E16" s="382" t="str">
        <f ca="1">IF(C16="","-",IF(OR(terceiro!E16="jUL",terceiro!F16="jUL"),"Sim","Não"))</f>
        <v>-</v>
      </c>
      <c r="F16" s="383" t="str">
        <f ca="1">IF(C16="","-",IF(OR(Ferias!E16="jUL",Ferias!F16="jUL"),"Sim","Não"))</f>
        <v>-</v>
      </c>
      <c r="G16" s="383">
        <f ca="1">IF(C16="",0,IF(F16="Sim",IF(Ferias!E16="JUL",Ferias!I16,Ferias!J16),0))</f>
        <v>0</v>
      </c>
      <c r="H16" s="185"/>
      <c r="I16" s="185"/>
      <c r="J16" s="398">
        <f t="shared" ca="1" si="1"/>
        <v>0</v>
      </c>
      <c r="K16" s="152"/>
      <c r="L16" s="151"/>
      <c r="M16" s="189"/>
      <c r="N16" s="153"/>
      <c r="O16" s="48"/>
      <c r="P16" s="48"/>
      <c r="Q16" s="48"/>
      <c r="R16" s="49"/>
      <c r="S16" s="49"/>
      <c r="T16" s="49"/>
      <c r="U16" s="49"/>
      <c r="V16" s="49"/>
      <c r="W16" s="49"/>
      <c r="X16" s="49"/>
      <c r="Y16" s="49"/>
      <c r="Z16" s="49"/>
      <c r="AA16" s="49"/>
      <c r="AB16" s="48"/>
      <c r="AC16" s="48"/>
      <c r="AD16" s="49"/>
      <c r="AE16" s="49"/>
      <c r="AF16" s="314"/>
      <c r="AH16" s="400">
        <f ca="1">IF(AND('DB Func'!GE11="Junho",'DB Func'!BQ11="2 Parcelas"),(('auxiliar 13 sal'!I12/12*'DB Func'!GF11+AVERAGE('auxiliar 13 sal'!Q12:AB12)+AVERAGE('auxiliar 13 sal'!AE12:AP12)+'auxiliar 13 sal'!I12*'DB Func'!BN11+'auxiliar 13 sal'!I12*'DB Func'!BO11)/2),IF('DB Func'!GE11="Julho",IF('DB Func'!BQ11="Parcela Única",('auxiliar 13 sal'!I12/12*'DB Func'!GF11)+AVERAGE('auxiliar 13 sal'!Q12:AB12)+AVERAGE('auxiliar 13 sal'!AE12:AP12)+('auxiliar 13 sal'!I12*'DB Func'!BN11)+('auxiliar 13 sal'!I12*'DB Func'!BO11),IF('DB Func'!BQ11="2 Parcelas",(('auxiliar 13 sal'!I12/12*'DB Func'!GF11+AVERAGE('auxiliar 13 sal'!Q12:AB12)+AVERAGE('auxiliar 13 sal'!AE12:AP12)+'auxiliar 13 sal'!I12*'DB Func'!BN11+'auxiliar 13 sal'!I12*'DB Func'!BO11)/2))),0))</f>
        <v>0</v>
      </c>
      <c r="AK16" s="364">
        <f t="shared" ca="1" si="6"/>
        <v>0</v>
      </c>
      <c r="AL16" s="364">
        <f t="shared" ca="1" si="7"/>
        <v>0</v>
      </c>
      <c r="AM16" s="364">
        <f t="shared" ca="1" si="8"/>
        <v>0</v>
      </c>
      <c r="AN16" s="364">
        <f t="shared" ca="1" si="9"/>
        <v>0</v>
      </c>
      <c r="AO16" s="364">
        <f t="shared" ca="1" si="10"/>
        <v>0</v>
      </c>
      <c r="AP16" s="364">
        <f t="shared" ca="1" si="11"/>
        <v>0</v>
      </c>
      <c r="AQ16" s="364">
        <f t="shared" ca="1" si="12"/>
        <v>0</v>
      </c>
      <c r="AR16" s="364">
        <f>IF(OR(M16="",M16=0),0,((FJ16/220)*('Ho Ex'!$C$8+$AS$6))*M16)</f>
        <v>0</v>
      </c>
      <c r="AS16" s="364">
        <f>IF(OR(N16="",N16=0),0,((FJ16/220*('DB Func'!GD11+Lanc!$AS$6))*('Ho Ex'!$I$8+$AS$6))*(N16/52.5*60))</f>
        <v>0</v>
      </c>
      <c r="AT16" s="364">
        <f>IF(OR(M16="",M16=0),0,((FJ16/220)*('Ho Ex'!$J$8+$AS$6))*O16)</f>
        <v>0</v>
      </c>
      <c r="AU16" s="364">
        <f>IF(OR(M16="",M16=0),0,((FJ16/220)*('Ho Ex'!I19+$AS$6))*P16)</f>
        <v>0</v>
      </c>
      <c r="AV16" s="364">
        <f>IF(OR(M16="",M16=0),0,((FJ16/220)*('Ho Ex'!C19+$AS$6))*Q16)</f>
        <v>0</v>
      </c>
      <c r="AW16" s="364">
        <f ca="1">FJ16*'DB Func'!BN11</f>
        <v>0</v>
      </c>
      <c r="AX16" s="364">
        <f ca="1">FJ16*'DB Func'!BO11</f>
        <v>0</v>
      </c>
      <c r="AY16" s="364">
        <f ca="1">IF(FJ16=0,0,VLOOKUP(FJ16,'P Gerais'!$D$39:$G$41,3,TRUE)*Func9!$F$68)</f>
        <v>0</v>
      </c>
      <c r="AZ16" s="364">
        <f t="shared" si="13"/>
        <v>0</v>
      </c>
      <c r="BA16" s="364">
        <f ca="1">((FJ16-FL16-FK16+AZ16+AQ16+SUM(Z16:AA16)+SUM(AW16:AX16)+AK16)*IF('DB Func'!GG11="ok",'DB Func'!GD11,0))+(FJ16-FL16-FK16+AZ16+AQ16+SUM(Z16:AA16)+SUM(AW16:AX16))+AK16</f>
        <v>0</v>
      </c>
      <c r="BB16" s="385">
        <f ca="1">VLOOKUP(BA16,'P Gerais'!$D$22:$G$25,3,TRUE)</f>
        <v>0.08</v>
      </c>
      <c r="BC16" s="364">
        <f ca="1">IF(BA16&lt;'P Gerais'!$D$25,BA16*BB16,Lanc!BB16)</f>
        <v>0</v>
      </c>
      <c r="BD16" s="364">
        <f ca="1">BA16-BC16-('DB Func'!GB11*'P Gerais'!$D$35)</f>
        <v>0</v>
      </c>
      <c r="BE16" s="386">
        <f ca="1">VLOOKUP(BD16,'P Gerais'!$D$29:$F$33,3,TRUE)</f>
        <v>0</v>
      </c>
      <c r="BF16" s="364">
        <f t="shared" ca="1" si="14"/>
        <v>0</v>
      </c>
      <c r="BG16" s="364">
        <f ca="1">VLOOKUP(BD16,'P Gerais'!$D$29:$G$33,4,TRUE)</f>
        <v>0</v>
      </c>
      <c r="BH16" s="364">
        <f t="shared" ca="1" si="15"/>
        <v>0</v>
      </c>
      <c r="BI16" s="364">
        <f t="shared" ca="1" si="16"/>
        <v>0</v>
      </c>
      <c r="BJ16" s="362">
        <f ca="1">'DB Func'!G11</f>
        <v>0</v>
      </c>
      <c r="BK16" s="362">
        <f ca="1">'DB Func'!FW11</f>
        <v>0</v>
      </c>
      <c r="BL16" s="364">
        <f ca="1">D16*'P Gerais'!$D$13</f>
        <v>0</v>
      </c>
      <c r="BM16" s="364">
        <f ca="1">D16*'P Gerais'!$D$14</f>
        <v>0</v>
      </c>
      <c r="BN16" s="364">
        <f ca="1">D16*'P Gerais'!$D$16</f>
        <v>0</v>
      </c>
      <c r="BO16" s="364">
        <f ca="1">D16*'P Gerais'!$D$17</f>
        <v>0</v>
      </c>
      <c r="BP16" s="364">
        <f ca="1">D16*'P Gerais'!$D$18</f>
        <v>0</v>
      </c>
      <c r="BQ16" s="385">
        <f ca="1">VLOOKUP(D16,'P Gerais'!$D$22:$G$24,3,TRUE)</f>
        <v>0.08</v>
      </c>
      <c r="BR16" s="385">
        <f ca="1">VLOOKUP(D16,'P Gerais'!$D$29:$G$33,3,TRUE)</f>
        <v>0</v>
      </c>
      <c r="BS16" s="385">
        <f ca="1">'DB Func'!BN11</f>
        <v>0</v>
      </c>
      <c r="BT16" s="385">
        <f ca="1">'DB Func'!BO11</f>
        <v>0</v>
      </c>
      <c r="BU16" s="385">
        <f ca="1">'DB Func'!FX11</f>
        <v>0</v>
      </c>
      <c r="BV16" s="364">
        <f t="shared" ca="1" si="17"/>
        <v>-0.08</v>
      </c>
      <c r="BW16" s="364">
        <f ca="1">BV16-'DB Func'!GC11</f>
        <v>-0.08</v>
      </c>
      <c r="BX16" s="362">
        <f ca="1">IFERROR(VLOOKUP(BW16,'P Gerais'!$D$29:$G$33,3,TRUE)*BW16,0)</f>
        <v>0</v>
      </c>
      <c r="BY16" s="364">
        <f ca="1">IFERROR(BX16-VLOOKUP(BW16,'P Gerais'!$D$29:$H$33,4,TRUE),0)</f>
        <v>0</v>
      </c>
      <c r="BZ16" s="364">
        <f ca="1">D16*'DB Func'!GD11</f>
        <v>0</v>
      </c>
      <c r="CB16" s="364">
        <f t="shared" ca="1" si="18"/>
        <v>0</v>
      </c>
      <c r="CC16" s="364">
        <f t="shared" si="19"/>
        <v>0</v>
      </c>
      <c r="CD16" s="364">
        <f t="shared" si="20"/>
        <v>0</v>
      </c>
      <c r="CF16" s="362" t="str">
        <f t="shared" ca="1" si="21"/>
        <v>não</v>
      </c>
      <c r="CG16" s="362">
        <f ca="1">IF($CH$8=1,DAY('DB Func'!C11),0)</f>
        <v>0</v>
      </c>
      <c r="CH16" s="362">
        <f ca="1">IF(CI16=0,0,MONTH('DB Func'!C11))</f>
        <v>0</v>
      </c>
      <c r="CI16" s="362">
        <f ca="1">IF('P Gerais'!D14=YEAR('DB Func'!C11),YEAR('DB Func'!C11),0)</f>
        <v>0</v>
      </c>
      <c r="CJ16" s="371">
        <v>39</v>
      </c>
      <c r="CK16" s="363"/>
      <c r="CL16" s="362" t="str">
        <f ca="1">IF(ISERROR(HLOOKUP(CL14,$DS$7:$DY16,$DZ16,FALSE)),"N",HLOOKUP(CL14,$DS$7:$DY16,$DZ16,FALSE))</f>
        <v>N</v>
      </c>
      <c r="CM16" s="362" t="str">
        <f ca="1">IF(ISERROR(HLOOKUP(CM14,$DS$7:$DY16,$DZ16,FALSE)),"N",HLOOKUP(CM14,$DS$7:$DY16,$DZ16,FALSE))</f>
        <v>N</v>
      </c>
      <c r="CN16" s="362" t="str">
        <f ca="1">IF(ISERROR(HLOOKUP(CN14,$DS$7:$DY16,$DZ16,FALSE)),"N",HLOOKUP(CN14,$DS$7:$DY16,$DZ16,FALSE))</f>
        <v>N</v>
      </c>
      <c r="CO16" s="362" t="str">
        <f>IF(ISERROR(HLOOKUP(CO14,$DS$7:$DY16,$DZ16,FALSE)),"N",HLOOKUP(CO14,$DS$7:$DY16,$DZ16,FALSE))</f>
        <v>N</v>
      </c>
      <c r="CP16" s="362" t="str">
        <f ca="1">IF(ISERROR(HLOOKUP(CP14,$DS$7:$DY16,$DZ16,FALSE)),"N",HLOOKUP(CP14,$DS$7:$DY16,$DZ16,FALSE))</f>
        <v>N</v>
      </c>
      <c r="CQ16" s="362" t="str">
        <f ca="1">IF(ISERROR(HLOOKUP(CQ14,$DS$7:$DY16,$DZ16,FALSE)),"N",HLOOKUP(CQ14,$DS$7:$DY16,$DZ16,FALSE))</f>
        <v>N</v>
      </c>
      <c r="CR16" s="362" t="str">
        <f ca="1">IF(ISERROR(HLOOKUP(CR14,$DS$7:$DY16,$DZ16,FALSE)),"N",HLOOKUP(CR14,$DS$7:$DY16,$DZ16,FALSE))</f>
        <v>N</v>
      </c>
      <c r="CS16" s="362" t="str">
        <f ca="1">IF(ISERROR(HLOOKUP(CS14,$DS$7:$DY16,$DZ16,FALSE)),"N",HLOOKUP(CS14,$DS$7:$DY16,$DZ16,FALSE))</f>
        <v>N</v>
      </c>
      <c r="CT16" s="362" t="str">
        <f ca="1">IF(ISERROR(HLOOKUP(CT14,$DS$7:$DY16,$DZ16,FALSE)),"N",HLOOKUP(CT14,$DS$7:$DY16,$DZ16,FALSE))</f>
        <v>N</v>
      </c>
      <c r="CU16" s="362" t="str">
        <f ca="1">IF(ISERROR(HLOOKUP(CU14,$DS$7:$DY16,$DZ16,FALSE)),"N",HLOOKUP(CU14,$DS$7:$DY16,$DZ16,FALSE))</f>
        <v>N</v>
      </c>
      <c r="CV16" s="362" t="str">
        <f>IF(ISERROR(HLOOKUP(CV14,$DS$7:$DY16,$DZ16,FALSE)),"N",HLOOKUP(CV14,$DS$7:$DY16,$DZ16,FALSE))</f>
        <v>N</v>
      </c>
      <c r="CW16" s="362" t="str">
        <f ca="1">IF(ISERROR(HLOOKUP(CW14,$DS$7:$DY16,$DZ16,FALSE)),"N",HLOOKUP(CW14,$DS$7:$DY16,$DZ16,FALSE))</f>
        <v>N</v>
      </c>
      <c r="CX16" s="362" t="str">
        <f ca="1">IF(ISERROR(HLOOKUP(CX14,$DS$7:$DY16,$DZ16,FALSE)),"N",HLOOKUP(CX14,$DS$7:$DY16,$DZ16,FALSE))</f>
        <v>N</v>
      </c>
      <c r="CY16" s="362" t="str">
        <f ca="1">IF(ISERROR(HLOOKUP(CY14,$DS$7:$DY16,$DZ16,FALSE)),"N",HLOOKUP(CY14,$DS$7:$DY16,$DZ16,FALSE))</f>
        <v>N</v>
      </c>
      <c r="CZ16" s="362" t="str">
        <f ca="1">IF(ISERROR(HLOOKUP(CZ14,$DS$7:$DY16,$DZ16,FALSE)),"N",HLOOKUP(CZ14,$DS$7:$DY16,$DZ16,FALSE))</f>
        <v>N</v>
      </c>
      <c r="DA16" s="362" t="str">
        <f ca="1">IF(ISERROR(HLOOKUP(DA14,$DS$7:$DY16,$DZ16,FALSE)),"N",HLOOKUP(DA14,$DS$7:$DY16,$DZ16,FALSE))</f>
        <v>N</v>
      </c>
      <c r="DB16" s="362" t="str">
        <f ca="1">IF(ISERROR(HLOOKUP(DB14,$DS$7:$DY16,$DZ16,FALSE)),"N",HLOOKUP(DB14,$DS$7:$DY16,$DZ16,FALSE))</f>
        <v>N</v>
      </c>
      <c r="DC16" s="362" t="str">
        <f>IF(ISERROR(HLOOKUP(DC14,$DS$7:$DY16,$DZ16,FALSE)),"N",HLOOKUP(DC14,$DS$7:$DY16,$DZ16,FALSE))</f>
        <v>N</v>
      </c>
      <c r="DD16" s="362" t="str">
        <f ca="1">IF(ISERROR(HLOOKUP(DD14,$DS$7:$DY16,$DZ16,FALSE)),"N",HLOOKUP(DD14,$DS$7:$DY16,$DZ16,FALSE))</f>
        <v>N</v>
      </c>
      <c r="DE16" s="362" t="str">
        <f ca="1">IF(ISERROR(HLOOKUP(DE14,$DS$7:$DY16,$DZ16,FALSE)),"N",HLOOKUP(DE14,$DS$7:$DY16,$DZ16,FALSE))</f>
        <v>N</v>
      </c>
      <c r="DF16" s="362" t="str">
        <f ca="1">IF(ISERROR(HLOOKUP(DF14,$DS$7:$DY16,$DZ16,FALSE)),"N",HLOOKUP(DF14,$DS$7:$DY16,$DZ16,FALSE))</f>
        <v>N</v>
      </c>
      <c r="DG16" s="362" t="str">
        <f ca="1">IF(ISERROR(HLOOKUP(DG14,$DS$7:$DY16,$DZ16,FALSE)),"N",HLOOKUP(DG14,$DS$7:$DY16,$DZ16,FALSE))</f>
        <v>N</v>
      </c>
      <c r="DH16" s="362" t="str">
        <f ca="1">IF(ISERROR(HLOOKUP(DH14,$DS$7:$DY16,$DZ16,FALSE)),"N",HLOOKUP(DH14,$DS$7:$DY16,$DZ16,FALSE))</f>
        <v>N</v>
      </c>
      <c r="DI16" s="362" t="str">
        <f ca="1">IF(ISERROR(HLOOKUP(DI14,$DS$7:$DY16,$DZ16,FALSE)),"N",HLOOKUP(DI14,$DS$7:$DY16,$DZ16,FALSE))</f>
        <v>N</v>
      </c>
      <c r="DJ16" s="362" t="str">
        <f>IF(ISERROR(HLOOKUP(DJ14,$DS$7:$DY16,$DZ16,FALSE)),"N",HLOOKUP(DJ14,$DS$7:$DY16,$DZ16,FALSE))</f>
        <v>N</v>
      </c>
      <c r="DK16" s="362" t="str">
        <f ca="1">IF(ISERROR(HLOOKUP(DK14,$DS$7:$DY16,$DZ16,FALSE)),"N",HLOOKUP(DK14,$DS$7:$DY16,$DZ16,FALSE))</f>
        <v>N</v>
      </c>
      <c r="DL16" s="362" t="str">
        <f ca="1">IF(ISERROR(HLOOKUP(DL14,$DS$7:$DY16,$DZ16,FALSE)),"N",HLOOKUP(DL14,$DS$7:$DY16,$DZ16,FALSE))</f>
        <v>N</v>
      </c>
      <c r="DM16" s="362" t="str">
        <f ca="1">IF(ISERROR(HLOOKUP(DM14,$DS$7:$DY16,$DZ16,FALSE)),"N",HLOOKUP(DM14,$DS$7:$DY16,$DZ16,FALSE))</f>
        <v>N</v>
      </c>
      <c r="DN16" s="362" t="str">
        <f ca="1">IF(ISERROR(HLOOKUP(DN14,$DS$7:$DY16,$DZ16,FALSE)),"N",HLOOKUP(DN14,$DS$7:$DY16,$DZ16,FALSE))</f>
        <v>N</v>
      </c>
      <c r="DO16" s="362" t="str">
        <f ca="1">IF(ISERROR(HLOOKUP(DO14,$DS$7:$DY16,$DZ16,FALSE)),"N",HLOOKUP(DO14,$DS$7:$DY16,$DZ16,FALSE))</f>
        <v>N</v>
      </c>
      <c r="DP16" s="362" t="str">
        <f ca="1">IF(ISERROR(HLOOKUP(DP14,$DS$7:$DY16,$DZ16,FALSE)),"N",HLOOKUP(DP14,$DS$7:$DY16,$DZ16,FALSE))</f>
        <v>N</v>
      </c>
      <c r="DQ16" s="362">
        <f t="shared" ca="1" si="22"/>
        <v>0</v>
      </c>
      <c r="DR16" s="362">
        <f t="shared" ca="1" si="23"/>
        <v>31</v>
      </c>
      <c r="DS16" s="362" t="str">
        <f>IF('DB Func'!M11&gt;0,"S","N")</f>
        <v>N</v>
      </c>
      <c r="DT16" s="362" t="str">
        <f>IF('DB Func'!R11&gt;0,"S","N")</f>
        <v>N</v>
      </c>
      <c r="DU16" s="362" t="str">
        <f>IF('DB Func'!W11&gt;0,"S","N")</f>
        <v>N</v>
      </c>
      <c r="DV16" s="362" t="str">
        <f>IF('DB Func'!AB11&gt;0,"S","N")</f>
        <v>N</v>
      </c>
      <c r="DW16" s="362" t="str">
        <f>IF('DB Func'!AG11&gt;0,"S","N")</f>
        <v>N</v>
      </c>
      <c r="DX16" s="362" t="str">
        <f>IF('DB Func'!AL11&gt;0,"S","N")</f>
        <v>N</v>
      </c>
      <c r="DY16" s="362" t="str">
        <f>IF('DB Func'!AQ11&gt;0,"S","N")</f>
        <v>N</v>
      </c>
      <c r="DZ16" s="362">
        <v>10</v>
      </c>
      <c r="EA16" s="369">
        <f ca="1">'DB Func'!C11</f>
        <v>0</v>
      </c>
      <c r="EB16" s="362" t="str">
        <f t="shared" ca="1" si="24"/>
        <v>s</v>
      </c>
      <c r="EC16" s="362" t="str">
        <f t="shared" ca="1" si="24"/>
        <v>s</v>
      </c>
      <c r="ED16" s="362" t="str">
        <f t="shared" ca="1" si="24"/>
        <v>s</v>
      </c>
      <c r="EE16" s="362" t="str">
        <f t="shared" ca="1" si="24"/>
        <v>s</v>
      </c>
      <c r="EF16" s="362" t="str">
        <f t="shared" ca="1" si="24"/>
        <v>s</v>
      </c>
      <c r="EG16" s="362" t="str">
        <f t="shared" ca="1" si="24"/>
        <v>s</v>
      </c>
      <c r="EH16" s="362" t="str">
        <f t="shared" ca="1" si="24"/>
        <v>s</v>
      </c>
      <c r="EI16" s="362" t="str">
        <f t="shared" ca="1" si="24"/>
        <v>s</v>
      </c>
      <c r="EJ16" s="362" t="str">
        <f t="shared" ca="1" si="24"/>
        <v>s</v>
      </c>
      <c r="EK16" s="362" t="str">
        <f t="shared" ca="1" si="24"/>
        <v>s</v>
      </c>
      <c r="EL16" s="362" t="str">
        <f t="shared" ca="1" si="24"/>
        <v>s</v>
      </c>
      <c r="EM16" s="362" t="str">
        <f t="shared" ca="1" si="24"/>
        <v>s</v>
      </c>
      <c r="EN16" s="362" t="str">
        <f t="shared" ca="1" si="24"/>
        <v>s</v>
      </c>
      <c r="EO16" s="362" t="str">
        <f t="shared" ca="1" si="24"/>
        <v>s</v>
      </c>
      <c r="EP16" s="362" t="str">
        <f t="shared" ca="1" si="24"/>
        <v>s</v>
      </c>
      <c r="EQ16" s="362" t="str">
        <f t="shared" ca="1" si="24"/>
        <v>s</v>
      </c>
      <c r="ER16" s="362" t="str">
        <f t="shared" ca="1" si="25"/>
        <v>s</v>
      </c>
      <c r="ES16" s="362" t="str">
        <f t="shared" ca="1" si="25"/>
        <v>s</v>
      </c>
      <c r="ET16" s="362" t="str">
        <f t="shared" ca="1" si="25"/>
        <v>s</v>
      </c>
      <c r="EU16" s="362" t="str">
        <f t="shared" ca="1" si="25"/>
        <v>s</v>
      </c>
      <c r="EV16" s="362" t="str">
        <f t="shared" ca="1" si="25"/>
        <v>s</v>
      </c>
      <c r="EW16" s="362" t="str">
        <f t="shared" ca="1" si="25"/>
        <v>s</v>
      </c>
      <c r="EX16" s="362" t="str">
        <f t="shared" ca="1" si="25"/>
        <v>s</v>
      </c>
      <c r="EY16" s="362" t="str">
        <f t="shared" ca="1" si="25"/>
        <v>s</v>
      </c>
      <c r="EZ16" s="362" t="str">
        <f t="shared" ca="1" si="25"/>
        <v>s</v>
      </c>
      <c r="FA16" s="362" t="str">
        <f t="shared" ca="1" si="25"/>
        <v>s</v>
      </c>
      <c r="FB16" s="362" t="str">
        <f t="shared" ca="1" si="25"/>
        <v>s</v>
      </c>
      <c r="FC16" s="362" t="str">
        <f t="shared" ca="1" si="25"/>
        <v>s</v>
      </c>
      <c r="FD16" s="362" t="str">
        <f t="shared" ca="1" si="25"/>
        <v>s</v>
      </c>
      <c r="FE16" s="362" t="str">
        <f t="shared" ca="1" si="25"/>
        <v>s</v>
      </c>
      <c r="FF16" s="362" t="str">
        <f t="shared" ca="1" si="25"/>
        <v>s</v>
      </c>
      <c r="FG16" s="362">
        <f t="shared" ca="1" si="26"/>
        <v>31</v>
      </c>
      <c r="FH16" s="362">
        <f t="shared" ca="1" si="27"/>
        <v>0</v>
      </c>
      <c r="FI16" s="362" t="str">
        <f ca="1">IF(AND(YEAR(EA16)='P Gerais'!D14,MONTH(Lanc!EA16)=7,DAY(Lanc!EA16)&gt;1),"S","N")</f>
        <v>N</v>
      </c>
      <c r="FJ16" s="364">
        <f t="shared" ca="1" si="28"/>
        <v>0</v>
      </c>
      <c r="FK16" s="364">
        <f t="shared" si="29"/>
        <v>0</v>
      </c>
      <c r="FL16" s="387">
        <f t="shared" ca="1" si="30"/>
        <v>0</v>
      </c>
      <c r="FP16" s="363">
        <f ca="1">((FJ16-FL16-FK16+AZ16+AQ16+SUM(Z16:AA16)+SUM(AW16:AX16)+AK16)*IF('DB Func'!GG11="ok",'DB Func'!GD11,0))</f>
        <v>0</v>
      </c>
      <c r="FR16" s="389">
        <f t="shared" ca="1" si="31"/>
        <v>0</v>
      </c>
      <c r="GV16" s="49"/>
      <c r="GW16" s="49"/>
      <c r="GX16" s="49"/>
      <c r="GY16" s="49"/>
      <c r="GZ16" s="49"/>
      <c r="HA16" s="49"/>
      <c r="HB16" s="49"/>
      <c r="HC16" s="49"/>
    </row>
    <row r="17" spans="3:211" ht="30" customHeight="1" thickTop="1" thickBot="1">
      <c r="C17" s="390" t="str">
        <f ca="1">IF('DB Func'!B12="Funcionário 10","",'DB Func'!B12)</f>
        <v/>
      </c>
      <c r="D17" s="391">
        <f ca="1">'DB Func'!CJ12</f>
        <v>0</v>
      </c>
      <c r="E17" s="382" t="str">
        <f ca="1">IF(C17="","-",IF(OR(terceiro!E17="jUL",terceiro!F17="jUL"),"Sim","Não"))</f>
        <v>-</v>
      </c>
      <c r="F17" s="383" t="str">
        <f ca="1">IF(C17="","-",IF(OR(Ferias!E17="jUL",Ferias!F17="jUL"),"Sim","Não"))</f>
        <v>-</v>
      </c>
      <c r="G17" s="383">
        <f ca="1">IF(C17="",0,IF(F17="Sim",IF(Ferias!E17="JUL",Ferias!I17,Ferias!J17),0))</f>
        <v>0</v>
      </c>
      <c r="H17" s="185"/>
      <c r="I17" s="185"/>
      <c r="J17" s="398">
        <f t="shared" ca="1" si="1"/>
        <v>0</v>
      </c>
      <c r="K17" s="152"/>
      <c r="L17" s="151"/>
      <c r="M17" s="189"/>
      <c r="N17" s="153"/>
      <c r="O17" s="48"/>
      <c r="P17" s="48"/>
      <c r="Q17" s="48"/>
      <c r="R17" s="49"/>
      <c r="S17" s="49"/>
      <c r="T17" s="49"/>
      <c r="U17" s="49"/>
      <c r="V17" s="49"/>
      <c r="W17" s="49"/>
      <c r="X17" s="49"/>
      <c r="Y17" s="49"/>
      <c r="Z17" s="49"/>
      <c r="AA17" s="49"/>
      <c r="AB17" s="48"/>
      <c r="AC17" s="48"/>
      <c r="AD17" s="49"/>
      <c r="AE17" s="49"/>
      <c r="AF17" s="314"/>
      <c r="AH17" s="400">
        <f ca="1">IF(AND('DB Func'!GE12="Junho",'DB Func'!BQ12="2 Parcelas"),(('auxiliar 13 sal'!I13/12*'DB Func'!GF12+AVERAGE('auxiliar 13 sal'!Q13:AB13)+AVERAGE('auxiliar 13 sal'!AE13:AP13)+'auxiliar 13 sal'!I13*'DB Func'!BN12+'auxiliar 13 sal'!I13*'DB Func'!BO12)/2),IF('DB Func'!GE12="Julho",IF('DB Func'!BQ12="Parcela Única",('auxiliar 13 sal'!I13/12*'DB Func'!GF12)+AVERAGE('auxiliar 13 sal'!Q13:AB13)+AVERAGE('auxiliar 13 sal'!AE13:AP13)+('auxiliar 13 sal'!I13*'DB Func'!BN12)+('auxiliar 13 sal'!I13*'DB Func'!BO12),IF('DB Func'!BQ12="2 Parcelas",(('auxiliar 13 sal'!I13/12*'DB Func'!GF12+AVERAGE('auxiliar 13 sal'!Q13:AB13)+AVERAGE('auxiliar 13 sal'!AE13:AP13)+'auxiliar 13 sal'!I13*'DB Func'!BN12+'auxiliar 13 sal'!I13*'DB Func'!BO12)/2))),0))</f>
        <v>0</v>
      </c>
      <c r="AK17" s="364">
        <f t="shared" ca="1" si="6"/>
        <v>0</v>
      </c>
      <c r="AL17" s="364">
        <f t="shared" ca="1" si="7"/>
        <v>0</v>
      </c>
      <c r="AM17" s="364">
        <f t="shared" ca="1" si="8"/>
        <v>0</v>
      </c>
      <c r="AN17" s="364">
        <f t="shared" ca="1" si="9"/>
        <v>0</v>
      </c>
      <c r="AO17" s="364">
        <f t="shared" ca="1" si="10"/>
        <v>0</v>
      </c>
      <c r="AP17" s="364">
        <f t="shared" ca="1" si="11"/>
        <v>0</v>
      </c>
      <c r="AQ17" s="364">
        <f t="shared" ca="1" si="12"/>
        <v>0</v>
      </c>
      <c r="AR17" s="364">
        <f>IF(OR(M17="",M17=0),0,((FJ17/220)*('Ho Ex'!$C$8+$AS$6))*M17)</f>
        <v>0</v>
      </c>
      <c r="AS17" s="364">
        <f>IF(OR(N17="",N17=0),0,((FJ17/220*('DB Func'!GD12+Lanc!$AS$6))*('Ho Ex'!$I$8+$AS$6))*(N17/52.5*60))</f>
        <v>0</v>
      </c>
      <c r="AT17" s="364">
        <f>IF(OR(M17="",M17=0),0,((FJ17/220)*('Ho Ex'!$J$8+$AS$6))*O17)</f>
        <v>0</v>
      </c>
      <c r="AU17" s="364">
        <f>IF(OR(M17="",M17=0),0,((FJ17/220)*('Ho Ex'!I20+$AS$6))*P17)</f>
        <v>0</v>
      </c>
      <c r="AV17" s="364">
        <f>IF(OR(M17="",M17=0),0,((FJ17/220)*('Ho Ex'!C20+$AS$6))*Q17)</f>
        <v>0</v>
      </c>
      <c r="AW17" s="364">
        <f ca="1">FJ17*'DB Func'!BN12</f>
        <v>0</v>
      </c>
      <c r="AX17" s="364">
        <f ca="1">FJ17*'DB Func'!BO12</f>
        <v>0</v>
      </c>
      <c r="AY17" s="364">
        <f ca="1">IF(FJ17=0,0,VLOOKUP(FJ17,'P Gerais'!$D$39:$G$41,3,TRUE)*Func10!$F$68)</f>
        <v>0</v>
      </c>
      <c r="AZ17" s="364">
        <f t="shared" si="13"/>
        <v>0</v>
      </c>
      <c r="BA17" s="364">
        <f ca="1">((FJ17-FL17-FK17+AZ17+AQ17+SUM(Z17:AA17)+SUM(AW17:AX17)+AK17)*IF('DB Func'!GG12="ok",'DB Func'!GD12,0))+(FJ17-FL17-FK17+AZ17+AQ17+SUM(Z17:AA17)+SUM(AW17:AX17))+AK17</f>
        <v>0</v>
      </c>
      <c r="BB17" s="385">
        <f ca="1">VLOOKUP(BA17,'P Gerais'!$D$22:$G$25,3,TRUE)</f>
        <v>0.08</v>
      </c>
      <c r="BC17" s="364">
        <f ca="1">IF(BA17&lt;'P Gerais'!$D$25,BA17*BB17,Lanc!BB17)</f>
        <v>0</v>
      </c>
      <c r="BD17" s="364">
        <f ca="1">BA17-BC17-('DB Func'!GB12*'P Gerais'!$D$35)</f>
        <v>0</v>
      </c>
      <c r="BE17" s="386">
        <f ca="1">VLOOKUP(BD17,'P Gerais'!$D$29:$F$33,3,TRUE)</f>
        <v>0</v>
      </c>
      <c r="BF17" s="364">
        <f t="shared" ca="1" si="14"/>
        <v>0</v>
      </c>
      <c r="BG17" s="364">
        <f ca="1">VLOOKUP(BD17,'P Gerais'!$D$29:$G$33,4,TRUE)</f>
        <v>0</v>
      </c>
      <c r="BH17" s="364">
        <f t="shared" ca="1" si="15"/>
        <v>0</v>
      </c>
      <c r="BI17" s="364">
        <f t="shared" ca="1" si="16"/>
        <v>0</v>
      </c>
      <c r="BJ17" s="362">
        <f ca="1">'DB Func'!G12</f>
        <v>0</v>
      </c>
      <c r="BK17" s="362">
        <f ca="1">'DB Func'!FW12</f>
        <v>0</v>
      </c>
      <c r="BL17" s="364">
        <f ca="1">D17*'P Gerais'!$D$13</f>
        <v>0</v>
      </c>
      <c r="BM17" s="364">
        <f ca="1">D17*'P Gerais'!$D$14</f>
        <v>0</v>
      </c>
      <c r="BN17" s="364">
        <f ca="1">D17*'P Gerais'!$D$16</f>
        <v>0</v>
      </c>
      <c r="BO17" s="364">
        <f ca="1">D17*'P Gerais'!$D$17</f>
        <v>0</v>
      </c>
      <c r="BP17" s="364">
        <f ca="1">D17*'P Gerais'!$D$18</f>
        <v>0</v>
      </c>
      <c r="BQ17" s="385">
        <f ca="1">VLOOKUP(D17,'P Gerais'!$D$22:$G$24,3,TRUE)</f>
        <v>0.08</v>
      </c>
      <c r="BR17" s="385">
        <f ca="1">VLOOKUP(D17,'P Gerais'!$D$29:$G$33,3,TRUE)</f>
        <v>0</v>
      </c>
      <c r="BS17" s="385">
        <f ca="1">'DB Func'!BN12</f>
        <v>0</v>
      </c>
      <c r="BT17" s="385">
        <f ca="1">'DB Func'!BO12</f>
        <v>0</v>
      </c>
      <c r="BU17" s="385">
        <f ca="1">'DB Func'!FX12</f>
        <v>0</v>
      </c>
      <c r="BV17" s="364">
        <f t="shared" ca="1" si="17"/>
        <v>-0.08</v>
      </c>
      <c r="BW17" s="364">
        <f ca="1">BV17-'DB Func'!GC12</f>
        <v>-0.08</v>
      </c>
      <c r="BX17" s="362">
        <f ca="1">IFERROR(VLOOKUP(BW17,'P Gerais'!$D$29:$G$33,3,TRUE)*BW17,0)</f>
        <v>0</v>
      </c>
      <c r="BY17" s="364">
        <f ca="1">IFERROR(BX17-VLOOKUP(BW17,'P Gerais'!$D$29:$H$33,4,TRUE),0)</f>
        <v>0</v>
      </c>
      <c r="BZ17" s="364">
        <f ca="1">D17*'DB Func'!GD12</f>
        <v>0</v>
      </c>
      <c r="CB17" s="364">
        <f t="shared" ca="1" si="18"/>
        <v>0</v>
      </c>
      <c r="CC17" s="364">
        <f t="shared" si="19"/>
        <v>0</v>
      </c>
      <c r="CD17" s="364">
        <f t="shared" si="20"/>
        <v>0</v>
      </c>
      <c r="CF17" s="362" t="str">
        <f t="shared" ca="1" si="21"/>
        <v>não</v>
      </c>
      <c r="CG17" s="362">
        <f ca="1">IF($CH$8=1,DAY('DB Func'!C12),0)</f>
        <v>0</v>
      </c>
      <c r="CH17" s="362">
        <f ca="1">IF(CI17=0,0,MONTH('DB Func'!C12))</f>
        <v>0</v>
      </c>
      <c r="CI17" s="362">
        <f ca="1">IF('P Gerais'!D15=YEAR('DB Func'!C12),YEAR('DB Func'!C12),0)</f>
        <v>0</v>
      </c>
      <c r="CJ17" s="371">
        <v>40</v>
      </c>
      <c r="CK17" s="363"/>
      <c r="CL17" s="362" t="str">
        <f>IF(ISERROR(HLOOKUP(CL15,$DS$7:$DY17,$DZ17,FALSE)),"N",HLOOKUP(CL15,$DS$7:$DY17,$DZ17,FALSE))</f>
        <v>N</v>
      </c>
      <c r="CM17" s="362" t="str">
        <f>IF(ISERROR(HLOOKUP(CM15,$DS$7:$DY17,$DZ17,FALSE)),"N",HLOOKUP(CM15,$DS$7:$DY17,$DZ17,FALSE))</f>
        <v>N</v>
      </c>
      <c r="CN17" s="362" t="str">
        <f>IF(ISERROR(HLOOKUP(CN15,$DS$7:$DY17,$DZ17,FALSE)),"N",HLOOKUP(CN15,$DS$7:$DY17,$DZ17,FALSE))</f>
        <v>N</v>
      </c>
      <c r="CO17" s="362" t="str">
        <f>IF(ISERROR(HLOOKUP(CO15,$DS$7:$DY17,$DZ17,FALSE)),"N",HLOOKUP(CO15,$DS$7:$DY17,$DZ17,FALSE))</f>
        <v>N</v>
      </c>
      <c r="CP17" s="362" t="str">
        <f>IF(ISERROR(HLOOKUP(CP15,$DS$7:$DY17,$DZ17,FALSE)),"N",HLOOKUP(CP15,$DS$7:$DY17,$DZ17,FALSE))</f>
        <v>N</v>
      </c>
      <c r="CQ17" s="362" t="str">
        <f>IF(ISERROR(HLOOKUP(CQ15,$DS$7:$DY17,$DZ17,FALSE)),"N",HLOOKUP(CQ15,$DS$7:$DY17,$DZ17,FALSE))</f>
        <v>N</v>
      </c>
      <c r="CR17" s="362" t="str">
        <f>IF(ISERROR(HLOOKUP(CR15,$DS$7:$DY17,$DZ17,FALSE)),"N",HLOOKUP(CR15,$DS$7:$DY17,$DZ17,FALSE))</f>
        <v>N</v>
      </c>
      <c r="CS17" s="362" t="str">
        <f>IF(ISERROR(HLOOKUP(CS15,$DS$7:$DY17,$DZ17,FALSE)),"N",HLOOKUP(CS15,$DS$7:$DY17,$DZ17,FALSE))</f>
        <v>N</v>
      </c>
      <c r="CT17" s="362" t="str">
        <f>IF(ISERROR(HLOOKUP(CT15,$DS$7:$DY17,$DZ17,FALSE)),"N",HLOOKUP(CT15,$DS$7:$DY17,$DZ17,FALSE))</f>
        <v>N</v>
      </c>
      <c r="CU17" s="362" t="str">
        <f>IF(ISERROR(HLOOKUP(CU15,$DS$7:$DY17,$DZ17,FALSE)),"N",HLOOKUP(CU15,$DS$7:$DY17,$DZ17,FALSE))</f>
        <v>N</v>
      </c>
      <c r="CV17" s="362" t="str">
        <f>IF(ISERROR(HLOOKUP(CV15,$DS$7:$DY17,$DZ17,FALSE)),"N",HLOOKUP(CV15,$DS$7:$DY17,$DZ17,FALSE))</f>
        <v>N</v>
      </c>
      <c r="CW17" s="362" t="str">
        <f>IF(ISERROR(HLOOKUP(CW15,$DS$7:$DY17,$DZ17,FALSE)),"N",HLOOKUP(CW15,$DS$7:$DY17,$DZ17,FALSE))</f>
        <v>N</v>
      </c>
      <c r="CX17" s="362" t="str">
        <f>IF(ISERROR(HLOOKUP(CX15,$DS$7:$DY17,$DZ17,FALSE)),"N",HLOOKUP(CX15,$DS$7:$DY17,$DZ17,FALSE))</f>
        <v>N</v>
      </c>
      <c r="CY17" s="362" t="str">
        <f>IF(ISERROR(HLOOKUP(CY15,$DS$7:$DY17,$DZ17,FALSE)),"N",HLOOKUP(CY15,$DS$7:$DY17,$DZ17,FALSE))</f>
        <v>N</v>
      </c>
      <c r="CZ17" s="362" t="str">
        <f>IF(ISERROR(HLOOKUP(CZ15,$DS$7:$DY17,$DZ17,FALSE)),"N",HLOOKUP(CZ15,$DS$7:$DY17,$DZ17,FALSE))</f>
        <v>N</v>
      </c>
      <c r="DA17" s="362" t="str">
        <f>IF(ISERROR(HLOOKUP(DA15,$DS$7:$DY17,$DZ17,FALSE)),"N",HLOOKUP(DA15,$DS$7:$DY17,$DZ17,FALSE))</f>
        <v>N</v>
      </c>
      <c r="DB17" s="362" t="str">
        <f>IF(ISERROR(HLOOKUP(DB15,$DS$7:$DY17,$DZ17,FALSE)),"N",HLOOKUP(DB15,$DS$7:$DY17,$DZ17,FALSE))</f>
        <v>N</v>
      </c>
      <c r="DC17" s="362" t="str">
        <f>IF(ISERROR(HLOOKUP(DC15,$DS$7:$DY17,$DZ17,FALSE)),"N",HLOOKUP(DC15,$DS$7:$DY17,$DZ17,FALSE))</f>
        <v>N</v>
      </c>
      <c r="DD17" s="362" t="str">
        <f>IF(ISERROR(HLOOKUP(DD15,$DS$7:$DY17,$DZ17,FALSE)),"N",HLOOKUP(DD15,$DS$7:$DY17,$DZ17,FALSE))</f>
        <v>N</v>
      </c>
      <c r="DE17" s="362" t="str">
        <f>IF(ISERROR(HLOOKUP(DE15,$DS$7:$DY17,$DZ17,FALSE)),"N",HLOOKUP(DE15,$DS$7:$DY17,$DZ17,FALSE))</f>
        <v>N</v>
      </c>
      <c r="DF17" s="362" t="str">
        <f>IF(ISERROR(HLOOKUP(DF15,$DS$7:$DY17,$DZ17,FALSE)),"N",HLOOKUP(DF15,$DS$7:$DY17,$DZ17,FALSE))</f>
        <v>N</v>
      </c>
      <c r="DG17" s="362" t="str">
        <f>IF(ISERROR(HLOOKUP(DG15,$DS$7:$DY17,$DZ17,FALSE)),"N",HLOOKUP(DG15,$DS$7:$DY17,$DZ17,FALSE))</f>
        <v>N</v>
      </c>
      <c r="DH17" s="362" t="str">
        <f>IF(ISERROR(HLOOKUP(DH15,$DS$7:$DY17,$DZ17,FALSE)),"N",HLOOKUP(DH15,$DS$7:$DY17,$DZ17,FALSE))</f>
        <v>N</v>
      </c>
      <c r="DI17" s="362" t="str">
        <f>IF(ISERROR(HLOOKUP(DI15,$DS$7:$DY17,$DZ17,FALSE)),"N",HLOOKUP(DI15,$DS$7:$DY17,$DZ17,FALSE))</f>
        <v>N</v>
      </c>
      <c r="DJ17" s="362" t="str">
        <f>IF(ISERROR(HLOOKUP(DJ15,$DS$7:$DY17,$DZ17,FALSE)),"N",HLOOKUP(DJ15,$DS$7:$DY17,$DZ17,FALSE))</f>
        <v>N</v>
      </c>
      <c r="DK17" s="362" t="str">
        <f>IF(ISERROR(HLOOKUP(DK15,$DS$7:$DY17,$DZ17,FALSE)),"N",HLOOKUP(DK15,$DS$7:$DY17,$DZ17,FALSE))</f>
        <v>N</v>
      </c>
      <c r="DL17" s="362" t="str">
        <f>IF(ISERROR(HLOOKUP(DL15,$DS$7:$DY17,$DZ17,FALSE)),"N",HLOOKUP(DL15,$DS$7:$DY17,$DZ17,FALSE))</f>
        <v>N</v>
      </c>
      <c r="DM17" s="362" t="str">
        <f>IF(ISERROR(HLOOKUP(DM15,$DS$7:$DY17,$DZ17,FALSE)),"N",HLOOKUP(DM15,$DS$7:$DY17,$DZ17,FALSE))</f>
        <v>N</v>
      </c>
      <c r="DN17" s="362" t="str">
        <f>IF(ISERROR(HLOOKUP(DN15,$DS$7:$DY17,$DZ17,FALSE)),"N",HLOOKUP(DN15,$DS$7:$DY17,$DZ17,FALSE))</f>
        <v>N</v>
      </c>
      <c r="DO17" s="362" t="str">
        <f>IF(ISERROR(HLOOKUP(DO15,$DS$7:$DY17,$DZ17,FALSE)),"N",HLOOKUP(DO15,$DS$7:$DY17,$DZ17,FALSE))</f>
        <v>N</v>
      </c>
      <c r="DP17" s="362" t="str">
        <f>IF(ISERROR(HLOOKUP(DP15,$DS$7:$DY17,$DZ17,FALSE)),"N",HLOOKUP(DP15,$DS$7:$DY17,$DZ17,FALSE))</f>
        <v>N</v>
      </c>
      <c r="DQ17" s="362">
        <f t="shared" si="22"/>
        <v>0</v>
      </c>
      <c r="DR17" s="362">
        <f t="shared" si="23"/>
        <v>31</v>
      </c>
      <c r="DS17" s="362" t="str">
        <f>IF('DB Func'!M12&gt;0,"S","N")</f>
        <v>N</v>
      </c>
      <c r="DT17" s="362" t="str">
        <f>IF('DB Func'!R12&gt;0,"S","N")</f>
        <v>N</v>
      </c>
      <c r="DU17" s="362" t="str">
        <f>IF('DB Func'!W12&gt;0,"S","N")</f>
        <v>N</v>
      </c>
      <c r="DV17" s="362" t="str">
        <f>IF('DB Func'!AB12&gt;0,"S","N")</f>
        <v>N</v>
      </c>
      <c r="DW17" s="362" t="str">
        <f>IF('DB Func'!AG12&gt;0,"S","N")</f>
        <v>N</v>
      </c>
      <c r="DX17" s="362" t="str">
        <f>IF('DB Func'!AL12&gt;0,"S","N")</f>
        <v>N</v>
      </c>
      <c r="DY17" s="362" t="str">
        <f>IF('DB Func'!AQ12&gt;0,"S","N")</f>
        <v>N</v>
      </c>
      <c r="DZ17" s="362">
        <v>11</v>
      </c>
      <c r="EA17" s="369">
        <f ca="1">'DB Func'!C12</f>
        <v>0</v>
      </c>
      <c r="EB17" s="362" t="str">
        <f t="shared" ca="1" si="24"/>
        <v>s</v>
      </c>
      <c r="EC17" s="362" t="str">
        <f t="shared" ca="1" si="24"/>
        <v>s</v>
      </c>
      <c r="ED17" s="362" t="str">
        <f t="shared" ca="1" si="24"/>
        <v>s</v>
      </c>
      <c r="EE17" s="362" t="str">
        <f t="shared" ca="1" si="24"/>
        <v>s</v>
      </c>
      <c r="EF17" s="362" t="str">
        <f t="shared" ca="1" si="24"/>
        <v>s</v>
      </c>
      <c r="EG17" s="362" t="str">
        <f t="shared" ca="1" si="24"/>
        <v>s</v>
      </c>
      <c r="EH17" s="362" t="str">
        <f t="shared" ca="1" si="24"/>
        <v>s</v>
      </c>
      <c r="EI17" s="362" t="str">
        <f t="shared" ca="1" si="24"/>
        <v>s</v>
      </c>
      <c r="EJ17" s="362" t="str">
        <f t="shared" ca="1" si="24"/>
        <v>s</v>
      </c>
      <c r="EK17" s="362" t="str">
        <f t="shared" ca="1" si="24"/>
        <v>s</v>
      </c>
      <c r="EL17" s="362" t="str">
        <f t="shared" ca="1" si="24"/>
        <v>s</v>
      </c>
      <c r="EM17" s="362" t="str">
        <f t="shared" ca="1" si="24"/>
        <v>s</v>
      </c>
      <c r="EN17" s="362" t="str">
        <f t="shared" ca="1" si="24"/>
        <v>s</v>
      </c>
      <c r="EO17" s="362" t="str">
        <f t="shared" ca="1" si="24"/>
        <v>s</v>
      </c>
      <c r="EP17" s="362" t="str">
        <f t="shared" ca="1" si="24"/>
        <v>s</v>
      </c>
      <c r="EQ17" s="362" t="str">
        <f t="shared" ca="1" si="24"/>
        <v>s</v>
      </c>
      <c r="ER17" s="362" t="str">
        <f t="shared" ca="1" si="25"/>
        <v>s</v>
      </c>
      <c r="ES17" s="362" t="str">
        <f t="shared" ca="1" si="25"/>
        <v>s</v>
      </c>
      <c r="ET17" s="362" t="str">
        <f t="shared" ca="1" si="25"/>
        <v>s</v>
      </c>
      <c r="EU17" s="362" t="str">
        <f t="shared" ca="1" si="25"/>
        <v>s</v>
      </c>
      <c r="EV17" s="362" t="str">
        <f t="shared" ca="1" si="25"/>
        <v>s</v>
      </c>
      <c r="EW17" s="362" t="str">
        <f t="shared" ca="1" si="25"/>
        <v>s</v>
      </c>
      <c r="EX17" s="362" t="str">
        <f t="shared" ca="1" si="25"/>
        <v>s</v>
      </c>
      <c r="EY17" s="362" t="str">
        <f t="shared" ca="1" si="25"/>
        <v>s</v>
      </c>
      <c r="EZ17" s="362" t="str">
        <f t="shared" ca="1" si="25"/>
        <v>s</v>
      </c>
      <c r="FA17" s="362" t="str">
        <f t="shared" ca="1" si="25"/>
        <v>s</v>
      </c>
      <c r="FB17" s="362" t="str">
        <f t="shared" ca="1" si="25"/>
        <v>s</v>
      </c>
      <c r="FC17" s="362" t="str">
        <f t="shared" ca="1" si="25"/>
        <v>s</v>
      </c>
      <c r="FD17" s="362" t="str">
        <f t="shared" ca="1" si="25"/>
        <v>s</v>
      </c>
      <c r="FE17" s="362" t="str">
        <f t="shared" ca="1" si="25"/>
        <v>s</v>
      </c>
      <c r="FF17" s="362" t="str">
        <f t="shared" ca="1" si="25"/>
        <v>s</v>
      </c>
      <c r="FG17" s="362">
        <f t="shared" ca="1" si="26"/>
        <v>31</v>
      </c>
      <c r="FH17" s="362">
        <f t="shared" ca="1" si="27"/>
        <v>0</v>
      </c>
      <c r="FI17" s="362" t="str">
        <f ca="1">IF(AND(YEAR(EA17)='P Gerais'!D15,MONTH(Lanc!EA17)=7,DAY(Lanc!EA17)&gt;1),"S","N")</f>
        <v>N</v>
      </c>
      <c r="FJ17" s="364">
        <f t="shared" ca="1" si="28"/>
        <v>0</v>
      </c>
      <c r="FK17" s="364">
        <f t="shared" si="29"/>
        <v>0</v>
      </c>
      <c r="FL17" s="387">
        <f t="shared" ca="1" si="30"/>
        <v>0</v>
      </c>
      <c r="FP17" s="363">
        <f ca="1">((FJ17-FL17-FK17+AZ17+AQ17+SUM(Z17:AA17)+SUM(AW17:AX17)+AK17)*IF('DB Func'!GG12="ok",'DB Func'!GD12,0))</f>
        <v>0</v>
      </c>
      <c r="FR17" s="389">
        <f t="shared" ca="1" si="31"/>
        <v>0</v>
      </c>
      <c r="GV17" s="49"/>
      <c r="GW17" s="49"/>
      <c r="GX17" s="49"/>
      <c r="GY17" s="49"/>
      <c r="GZ17" s="49"/>
      <c r="HA17" s="49"/>
      <c r="HB17" s="49"/>
      <c r="HC17" s="49"/>
    </row>
    <row r="18" spans="3:211" ht="30" customHeight="1" thickTop="1" thickBot="1">
      <c r="C18" s="390" t="str">
        <f ca="1">IF('DB Func'!B13="Funcionário 11","",'DB Func'!B13)</f>
        <v/>
      </c>
      <c r="D18" s="391">
        <f ca="1">'DB Func'!CJ13</f>
        <v>0</v>
      </c>
      <c r="E18" s="382" t="str">
        <f ca="1">IF(C18="","-",IF(OR(terceiro!E18="jUL",terceiro!F18="jUL"),"Sim","Não"))</f>
        <v>-</v>
      </c>
      <c r="F18" s="383" t="str">
        <f ca="1">IF(C18="","-",IF(OR(Ferias!E18="jUL",Ferias!F18="jUL"),"Sim","Não"))</f>
        <v>-</v>
      </c>
      <c r="G18" s="383">
        <f ca="1">IF(C18="",0,IF(F18="Sim",IF(Ferias!E18="JUL",Ferias!I18,Ferias!J18),0))</f>
        <v>0</v>
      </c>
      <c r="H18" s="185"/>
      <c r="I18" s="185"/>
      <c r="J18" s="398">
        <f t="shared" ca="1" si="1"/>
        <v>0</v>
      </c>
      <c r="K18" s="152"/>
      <c r="L18" s="151"/>
      <c r="M18" s="189"/>
      <c r="N18" s="153"/>
      <c r="O18" s="48"/>
      <c r="P18" s="48"/>
      <c r="Q18" s="48"/>
      <c r="R18" s="49"/>
      <c r="S18" s="49"/>
      <c r="T18" s="49"/>
      <c r="U18" s="49"/>
      <c r="V18" s="49"/>
      <c r="W18" s="49"/>
      <c r="X18" s="49"/>
      <c r="Y18" s="49"/>
      <c r="Z18" s="49"/>
      <c r="AA18" s="49"/>
      <c r="AB18" s="48"/>
      <c r="AC18" s="48"/>
      <c r="AD18" s="49"/>
      <c r="AE18" s="49"/>
      <c r="AF18" s="314"/>
      <c r="AH18" s="400">
        <f ca="1">IF(AND('DB Func'!GE13="Junho",'DB Func'!BQ13="2 Parcelas"),(('auxiliar 13 sal'!I14/12*'DB Func'!GF13+AVERAGE('auxiliar 13 sal'!Q14:AB14)+AVERAGE('auxiliar 13 sal'!AE14:AP14)+'auxiliar 13 sal'!I14*'DB Func'!BN13+'auxiliar 13 sal'!I14*'DB Func'!BO13)/2),IF('DB Func'!GE13="Julho",IF('DB Func'!BQ13="Parcela Única",('auxiliar 13 sal'!I14/12*'DB Func'!GF13)+AVERAGE('auxiliar 13 sal'!Q14:AB14)+AVERAGE('auxiliar 13 sal'!AE14:AP14)+('auxiliar 13 sal'!I14*'DB Func'!BN13)+('auxiliar 13 sal'!I14*'DB Func'!BO13),IF('DB Func'!BQ13="2 Parcelas",(('auxiliar 13 sal'!I14/12*'DB Func'!GF13+AVERAGE('auxiliar 13 sal'!Q14:AB14)+AVERAGE('auxiliar 13 sal'!AE14:AP14)+'auxiliar 13 sal'!I14*'DB Func'!BN13+'auxiliar 13 sal'!I14*'DB Func'!BO13)/2))),0))</f>
        <v>0</v>
      </c>
      <c r="AK18" s="364">
        <f t="shared" ca="1" si="6"/>
        <v>0</v>
      </c>
      <c r="AL18" s="364">
        <f t="shared" ca="1" si="7"/>
        <v>0</v>
      </c>
      <c r="AM18" s="364">
        <f t="shared" ca="1" si="8"/>
        <v>0</v>
      </c>
      <c r="AN18" s="364">
        <f t="shared" ca="1" si="9"/>
        <v>0</v>
      </c>
      <c r="AO18" s="364">
        <f t="shared" ca="1" si="10"/>
        <v>0</v>
      </c>
      <c r="AP18" s="364">
        <f t="shared" ca="1" si="11"/>
        <v>0</v>
      </c>
      <c r="AQ18" s="364">
        <f t="shared" ca="1" si="12"/>
        <v>0</v>
      </c>
      <c r="AR18" s="364">
        <f>IF(OR(M18="",M18=0),0,((FJ18/220)*('Ho Ex'!$C$8+$AS$6))*M18)</f>
        <v>0</v>
      </c>
      <c r="AS18" s="364">
        <f>IF(OR(N18="",N18=0),0,((FJ18/220*('DB Func'!GD13+Lanc!$AS$6))*('Ho Ex'!$I$8+$AS$6))*(N18/52.5*60))</f>
        <v>0</v>
      </c>
      <c r="AT18" s="364">
        <f>IF(OR(M18="",M18=0),0,((FJ18/220)*('Ho Ex'!$J$8+$AS$6))*O18)</f>
        <v>0</v>
      </c>
      <c r="AU18" s="364">
        <f>IF(OR(M18="",M18=0),0,((FJ18/220)*('Ho Ex'!I21+$AS$6))*P18)</f>
        <v>0</v>
      </c>
      <c r="AV18" s="364">
        <f>IF(OR(M18="",M18=0),0,((FJ18/220)*('Ho Ex'!C21+$AS$6))*Q18)</f>
        <v>0</v>
      </c>
      <c r="AW18" s="364">
        <f ca="1">FJ18*'DB Func'!BN13</f>
        <v>0</v>
      </c>
      <c r="AX18" s="364">
        <f ca="1">FJ18*'DB Func'!BO13</f>
        <v>0</v>
      </c>
      <c r="AY18" s="364">
        <f ca="1">IF(FJ18=0,0,VLOOKUP(FJ18,'P Gerais'!$D$39:$G$41,3,TRUE)*Func11!$F$68)</f>
        <v>0</v>
      </c>
      <c r="AZ18" s="364">
        <f t="shared" si="13"/>
        <v>0</v>
      </c>
      <c r="BA18" s="364">
        <f ca="1">((FJ18-FL18-FK18+AZ18+AQ18+SUM(Z18:AA18)+SUM(AW18:AX18)+AK18)*IF('DB Func'!GG13="ok",'DB Func'!GD13,0))+(FJ18-FL18-FK18+AZ18+AQ18+SUM(Z18:AA18)+SUM(AW18:AX18))+AK18</f>
        <v>0</v>
      </c>
      <c r="BB18" s="385">
        <f ca="1">VLOOKUP(BA18,'P Gerais'!$D$22:$G$25,3,TRUE)</f>
        <v>0.08</v>
      </c>
      <c r="BC18" s="364">
        <f ca="1">IF(BA18&lt;'P Gerais'!$D$25,BA18*BB18,Lanc!BB18)</f>
        <v>0</v>
      </c>
      <c r="BD18" s="364">
        <f ca="1">BA18-BC18-('DB Func'!GB13*'P Gerais'!$D$35)</f>
        <v>0</v>
      </c>
      <c r="BE18" s="386">
        <f ca="1">VLOOKUP(BD18,'P Gerais'!$D$29:$F$33,3,TRUE)</f>
        <v>0</v>
      </c>
      <c r="BF18" s="364">
        <f t="shared" ca="1" si="14"/>
        <v>0</v>
      </c>
      <c r="BG18" s="364">
        <f ca="1">VLOOKUP(BD18,'P Gerais'!$D$29:$G$33,4,TRUE)</f>
        <v>0</v>
      </c>
      <c r="BH18" s="364">
        <f t="shared" ca="1" si="15"/>
        <v>0</v>
      </c>
      <c r="BI18" s="364">
        <f t="shared" ca="1" si="16"/>
        <v>0</v>
      </c>
      <c r="BJ18" s="362">
        <f ca="1">'DB Func'!G13</f>
        <v>0</v>
      </c>
      <c r="BK18" s="362">
        <f ca="1">'DB Func'!FW13</f>
        <v>0</v>
      </c>
      <c r="BL18" s="364">
        <f ca="1">D18*'P Gerais'!$D$13</f>
        <v>0</v>
      </c>
      <c r="BM18" s="364">
        <f ca="1">D18*'P Gerais'!$D$14</f>
        <v>0</v>
      </c>
      <c r="BN18" s="364">
        <f ca="1">D18*'P Gerais'!$D$16</f>
        <v>0</v>
      </c>
      <c r="BO18" s="364">
        <f ca="1">D18*'P Gerais'!$D$17</f>
        <v>0</v>
      </c>
      <c r="BP18" s="364">
        <f ca="1">D18*'P Gerais'!$D$18</f>
        <v>0</v>
      </c>
      <c r="BQ18" s="385">
        <f ca="1">VLOOKUP(D18,'P Gerais'!$D$22:$G$24,3,TRUE)</f>
        <v>0.08</v>
      </c>
      <c r="BR18" s="385">
        <f ca="1">VLOOKUP(D18,'P Gerais'!$D$29:$G$33,3,TRUE)</f>
        <v>0</v>
      </c>
      <c r="BS18" s="385">
        <f ca="1">'DB Func'!BN13</f>
        <v>0</v>
      </c>
      <c r="BT18" s="385">
        <f ca="1">'DB Func'!BO13</f>
        <v>0</v>
      </c>
      <c r="BU18" s="385">
        <f ca="1">'DB Func'!FX13</f>
        <v>0</v>
      </c>
      <c r="BV18" s="364">
        <f t="shared" ca="1" si="17"/>
        <v>-0.08</v>
      </c>
      <c r="BW18" s="364">
        <f ca="1">BV18-'DB Func'!GC13</f>
        <v>-0.08</v>
      </c>
      <c r="BX18" s="362">
        <f ca="1">IFERROR(VLOOKUP(BW18,'P Gerais'!$D$29:$G$33,3,TRUE)*BW18,0)</f>
        <v>0</v>
      </c>
      <c r="BY18" s="364">
        <f ca="1">IFERROR(BX18-VLOOKUP(BW18,'P Gerais'!$D$29:$H$33,4,TRUE),0)</f>
        <v>0</v>
      </c>
      <c r="BZ18" s="364">
        <f ca="1">D18*'DB Func'!GD13</f>
        <v>0</v>
      </c>
      <c r="CB18" s="364">
        <f t="shared" ca="1" si="18"/>
        <v>0</v>
      </c>
      <c r="CC18" s="364">
        <f t="shared" si="19"/>
        <v>0</v>
      </c>
      <c r="CD18" s="364">
        <f t="shared" si="20"/>
        <v>0</v>
      </c>
      <c r="CF18" s="362" t="str">
        <f t="shared" ca="1" si="21"/>
        <v>não</v>
      </c>
      <c r="CG18" s="362">
        <f ca="1">IF($CH$8=1,DAY('DB Func'!C13),0)</f>
        <v>0</v>
      </c>
      <c r="CH18" s="362">
        <f ca="1">IF(CI18=0,0,MONTH('DB Func'!C13))</f>
        <v>0</v>
      </c>
      <c r="CI18" s="362">
        <f ca="1">IF('P Gerais'!D16=YEAR('DB Func'!C13),YEAR('DB Func'!C13),0)</f>
        <v>0</v>
      </c>
      <c r="CJ18" s="371">
        <v>41</v>
      </c>
      <c r="CK18" s="363"/>
      <c r="CL18" s="362" t="str">
        <f ca="1">IF(ISERROR(HLOOKUP(CL16,$DS$7:$DY18,$DZ18,FALSE)),"N",HLOOKUP(CL16,$DS$7:$DY18,$DZ18,FALSE))</f>
        <v>N</v>
      </c>
      <c r="CM18" s="362" t="str">
        <f ca="1">IF(ISERROR(HLOOKUP(CM16,$DS$7:$DY18,$DZ18,FALSE)),"N",HLOOKUP(CM16,$DS$7:$DY18,$DZ18,FALSE))</f>
        <v>N</v>
      </c>
      <c r="CN18" s="362" t="str">
        <f ca="1">IF(ISERROR(HLOOKUP(CN16,$DS$7:$DY18,$DZ18,FALSE)),"N",HLOOKUP(CN16,$DS$7:$DY18,$DZ18,FALSE))</f>
        <v>N</v>
      </c>
      <c r="CO18" s="362" t="str">
        <f>IF(ISERROR(HLOOKUP(CO16,$DS$7:$DY18,$DZ18,FALSE)),"N",HLOOKUP(CO16,$DS$7:$DY18,$DZ18,FALSE))</f>
        <v>N</v>
      </c>
      <c r="CP18" s="362" t="str">
        <f ca="1">IF(ISERROR(HLOOKUP(CP16,$DS$7:$DY18,$DZ18,FALSE)),"N",HLOOKUP(CP16,$DS$7:$DY18,$DZ18,FALSE))</f>
        <v>N</v>
      </c>
      <c r="CQ18" s="362" t="str">
        <f ca="1">IF(ISERROR(HLOOKUP(CQ16,$DS$7:$DY18,$DZ18,FALSE)),"N",HLOOKUP(CQ16,$DS$7:$DY18,$DZ18,FALSE))</f>
        <v>N</v>
      </c>
      <c r="CR18" s="362" t="str">
        <f ca="1">IF(ISERROR(HLOOKUP(CR16,$DS$7:$DY18,$DZ18,FALSE)),"N",HLOOKUP(CR16,$DS$7:$DY18,$DZ18,FALSE))</f>
        <v>N</v>
      </c>
      <c r="CS18" s="362" t="str">
        <f ca="1">IF(ISERROR(HLOOKUP(CS16,$DS$7:$DY18,$DZ18,FALSE)),"N",HLOOKUP(CS16,$DS$7:$DY18,$DZ18,FALSE))</f>
        <v>N</v>
      </c>
      <c r="CT18" s="362" t="str">
        <f ca="1">IF(ISERROR(HLOOKUP(CT16,$DS$7:$DY18,$DZ18,FALSE)),"N",HLOOKUP(CT16,$DS$7:$DY18,$DZ18,FALSE))</f>
        <v>N</v>
      </c>
      <c r="CU18" s="362" t="str">
        <f ca="1">IF(ISERROR(HLOOKUP(CU16,$DS$7:$DY18,$DZ18,FALSE)),"N",HLOOKUP(CU16,$DS$7:$DY18,$DZ18,FALSE))</f>
        <v>N</v>
      </c>
      <c r="CV18" s="362" t="str">
        <f>IF(ISERROR(HLOOKUP(CV16,$DS$7:$DY18,$DZ18,FALSE)),"N",HLOOKUP(CV16,$DS$7:$DY18,$DZ18,FALSE))</f>
        <v>N</v>
      </c>
      <c r="CW18" s="362" t="str">
        <f ca="1">IF(ISERROR(HLOOKUP(CW16,$DS$7:$DY18,$DZ18,FALSE)),"N",HLOOKUP(CW16,$DS$7:$DY18,$DZ18,FALSE))</f>
        <v>N</v>
      </c>
      <c r="CX18" s="362" t="str">
        <f ca="1">IF(ISERROR(HLOOKUP(CX16,$DS$7:$DY18,$DZ18,FALSE)),"N",HLOOKUP(CX16,$DS$7:$DY18,$DZ18,FALSE))</f>
        <v>N</v>
      </c>
      <c r="CY18" s="362" t="str">
        <f ca="1">IF(ISERROR(HLOOKUP(CY16,$DS$7:$DY18,$DZ18,FALSE)),"N",HLOOKUP(CY16,$DS$7:$DY18,$DZ18,FALSE))</f>
        <v>N</v>
      </c>
      <c r="CZ18" s="362" t="str">
        <f ca="1">IF(ISERROR(HLOOKUP(CZ16,$DS$7:$DY18,$DZ18,FALSE)),"N",HLOOKUP(CZ16,$DS$7:$DY18,$DZ18,FALSE))</f>
        <v>N</v>
      </c>
      <c r="DA18" s="362" t="str">
        <f ca="1">IF(ISERROR(HLOOKUP(DA16,$DS$7:$DY18,$DZ18,FALSE)),"N",HLOOKUP(DA16,$DS$7:$DY18,$DZ18,FALSE))</f>
        <v>N</v>
      </c>
      <c r="DB18" s="362" t="str">
        <f ca="1">IF(ISERROR(HLOOKUP(DB16,$DS$7:$DY18,$DZ18,FALSE)),"N",HLOOKUP(DB16,$DS$7:$DY18,$DZ18,FALSE))</f>
        <v>N</v>
      </c>
      <c r="DC18" s="362" t="str">
        <f>IF(ISERROR(HLOOKUP(DC16,$DS$7:$DY18,$DZ18,FALSE)),"N",HLOOKUP(DC16,$DS$7:$DY18,$DZ18,FALSE))</f>
        <v>N</v>
      </c>
      <c r="DD18" s="362" t="str">
        <f ca="1">IF(ISERROR(HLOOKUP(DD16,$DS$7:$DY18,$DZ18,FALSE)),"N",HLOOKUP(DD16,$DS$7:$DY18,$DZ18,FALSE))</f>
        <v>N</v>
      </c>
      <c r="DE18" s="362" t="str">
        <f ca="1">IF(ISERROR(HLOOKUP(DE16,$DS$7:$DY18,$DZ18,FALSE)),"N",HLOOKUP(DE16,$DS$7:$DY18,$DZ18,FALSE))</f>
        <v>N</v>
      </c>
      <c r="DF18" s="362" t="str">
        <f ca="1">IF(ISERROR(HLOOKUP(DF16,$DS$7:$DY18,$DZ18,FALSE)),"N",HLOOKUP(DF16,$DS$7:$DY18,$DZ18,FALSE))</f>
        <v>N</v>
      </c>
      <c r="DG18" s="362" t="str">
        <f ca="1">IF(ISERROR(HLOOKUP(DG16,$DS$7:$DY18,$DZ18,FALSE)),"N",HLOOKUP(DG16,$DS$7:$DY18,$DZ18,FALSE))</f>
        <v>N</v>
      </c>
      <c r="DH18" s="362" t="str">
        <f ca="1">IF(ISERROR(HLOOKUP(DH16,$DS$7:$DY18,$DZ18,FALSE)),"N",HLOOKUP(DH16,$DS$7:$DY18,$DZ18,FALSE))</f>
        <v>N</v>
      </c>
      <c r="DI18" s="362" t="str">
        <f ca="1">IF(ISERROR(HLOOKUP(DI16,$DS$7:$DY18,$DZ18,FALSE)),"N",HLOOKUP(DI16,$DS$7:$DY18,$DZ18,FALSE))</f>
        <v>N</v>
      </c>
      <c r="DJ18" s="362" t="str">
        <f>IF(ISERROR(HLOOKUP(DJ16,$DS$7:$DY18,$DZ18,FALSE)),"N",HLOOKUP(DJ16,$DS$7:$DY18,$DZ18,FALSE))</f>
        <v>N</v>
      </c>
      <c r="DK18" s="362" t="str">
        <f ca="1">IF(ISERROR(HLOOKUP(DK16,$DS$7:$DY18,$DZ18,FALSE)),"N",HLOOKUP(DK16,$DS$7:$DY18,$DZ18,FALSE))</f>
        <v>N</v>
      </c>
      <c r="DL18" s="362" t="str">
        <f ca="1">IF(ISERROR(HLOOKUP(DL16,$DS$7:$DY18,$DZ18,FALSE)),"N",HLOOKUP(DL16,$DS$7:$DY18,$DZ18,FALSE))</f>
        <v>N</v>
      </c>
      <c r="DM18" s="362" t="str">
        <f ca="1">IF(ISERROR(HLOOKUP(DM16,$DS$7:$DY18,$DZ18,FALSE)),"N",HLOOKUP(DM16,$DS$7:$DY18,$DZ18,FALSE))</f>
        <v>N</v>
      </c>
      <c r="DN18" s="362" t="str">
        <f ca="1">IF(ISERROR(HLOOKUP(DN16,$DS$7:$DY18,$DZ18,FALSE)),"N",HLOOKUP(DN16,$DS$7:$DY18,$DZ18,FALSE))</f>
        <v>N</v>
      </c>
      <c r="DO18" s="362" t="str">
        <f ca="1">IF(ISERROR(HLOOKUP(DO16,$DS$7:$DY18,$DZ18,FALSE)),"N",HLOOKUP(DO16,$DS$7:$DY18,$DZ18,FALSE))</f>
        <v>N</v>
      </c>
      <c r="DP18" s="362" t="str">
        <f ca="1">IF(ISERROR(HLOOKUP(DP16,$DS$7:$DY18,$DZ18,FALSE)),"N",HLOOKUP(DP16,$DS$7:$DY18,$DZ18,FALSE))</f>
        <v>N</v>
      </c>
      <c r="DQ18" s="362">
        <f t="shared" ca="1" si="22"/>
        <v>0</v>
      </c>
      <c r="DR18" s="362">
        <f t="shared" ca="1" si="23"/>
        <v>31</v>
      </c>
      <c r="DS18" s="362" t="str">
        <f>IF('DB Func'!M13&gt;0,"S","N")</f>
        <v>N</v>
      </c>
      <c r="DT18" s="362" t="str">
        <f>IF('DB Func'!R13&gt;0,"S","N")</f>
        <v>N</v>
      </c>
      <c r="DU18" s="362" t="str">
        <f>IF('DB Func'!W13&gt;0,"S","N")</f>
        <v>N</v>
      </c>
      <c r="DV18" s="362" t="str">
        <f>IF('DB Func'!AB13&gt;0,"S","N")</f>
        <v>N</v>
      </c>
      <c r="DW18" s="362" t="str">
        <f>IF('DB Func'!AG13&gt;0,"S","N")</f>
        <v>N</v>
      </c>
      <c r="DX18" s="362" t="str">
        <f>IF('DB Func'!AL13&gt;0,"S","N")</f>
        <v>N</v>
      </c>
      <c r="DY18" s="362" t="str">
        <f>IF('DB Func'!AQ13&gt;0,"S","N")</f>
        <v>N</v>
      </c>
      <c r="DZ18" s="362">
        <v>12</v>
      </c>
      <c r="EA18" s="369">
        <f ca="1">'DB Func'!C13</f>
        <v>0</v>
      </c>
      <c r="EB18" s="362" t="str">
        <f t="shared" ca="1" si="24"/>
        <v>s</v>
      </c>
      <c r="EC18" s="362" t="str">
        <f t="shared" ca="1" si="24"/>
        <v>s</v>
      </c>
      <c r="ED18" s="362" t="str">
        <f t="shared" ca="1" si="24"/>
        <v>s</v>
      </c>
      <c r="EE18" s="362" t="str">
        <f t="shared" ca="1" si="24"/>
        <v>s</v>
      </c>
      <c r="EF18" s="362" t="str">
        <f t="shared" ca="1" si="24"/>
        <v>s</v>
      </c>
      <c r="EG18" s="362" t="str">
        <f t="shared" ca="1" si="24"/>
        <v>s</v>
      </c>
      <c r="EH18" s="362" t="str">
        <f t="shared" ca="1" si="24"/>
        <v>s</v>
      </c>
      <c r="EI18" s="362" t="str">
        <f t="shared" ca="1" si="24"/>
        <v>s</v>
      </c>
      <c r="EJ18" s="362" t="str">
        <f t="shared" ca="1" si="24"/>
        <v>s</v>
      </c>
      <c r="EK18" s="362" t="str">
        <f t="shared" ca="1" si="24"/>
        <v>s</v>
      </c>
      <c r="EL18" s="362" t="str">
        <f t="shared" ca="1" si="24"/>
        <v>s</v>
      </c>
      <c r="EM18" s="362" t="str">
        <f t="shared" ca="1" si="24"/>
        <v>s</v>
      </c>
      <c r="EN18" s="362" t="str">
        <f t="shared" ca="1" si="24"/>
        <v>s</v>
      </c>
      <c r="EO18" s="362" t="str">
        <f t="shared" ca="1" si="24"/>
        <v>s</v>
      </c>
      <c r="EP18" s="362" t="str">
        <f t="shared" ca="1" si="24"/>
        <v>s</v>
      </c>
      <c r="EQ18" s="362" t="str">
        <f t="shared" ca="1" si="24"/>
        <v>s</v>
      </c>
      <c r="ER18" s="362" t="str">
        <f t="shared" ca="1" si="25"/>
        <v>s</v>
      </c>
      <c r="ES18" s="362" t="str">
        <f t="shared" ca="1" si="25"/>
        <v>s</v>
      </c>
      <c r="ET18" s="362" t="str">
        <f t="shared" ca="1" si="25"/>
        <v>s</v>
      </c>
      <c r="EU18" s="362" t="str">
        <f t="shared" ca="1" si="25"/>
        <v>s</v>
      </c>
      <c r="EV18" s="362" t="str">
        <f t="shared" ca="1" si="25"/>
        <v>s</v>
      </c>
      <c r="EW18" s="362" t="str">
        <f t="shared" ca="1" si="25"/>
        <v>s</v>
      </c>
      <c r="EX18" s="362" t="str">
        <f t="shared" ca="1" si="25"/>
        <v>s</v>
      </c>
      <c r="EY18" s="362" t="str">
        <f t="shared" ca="1" si="25"/>
        <v>s</v>
      </c>
      <c r="EZ18" s="362" t="str">
        <f t="shared" ca="1" si="25"/>
        <v>s</v>
      </c>
      <c r="FA18" s="362" t="str">
        <f t="shared" ca="1" si="25"/>
        <v>s</v>
      </c>
      <c r="FB18" s="362" t="str">
        <f t="shared" ca="1" si="25"/>
        <v>s</v>
      </c>
      <c r="FC18" s="362" t="str">
        <f t="shared" ca="1" si="25"/>
        <v>s</v>
      </c>
      <c r="FD18" s="362" t="str">
        <f t="shared" ca="1" si="25"/>
        <v>s</v>
      </c>
      <c r="FE18" s="362" t="str">
        <f t="shared" ca="1" si="25"/>
        <v>s</v>
      </c>
      <c r="FF18" s="362" t="str">
        <f t="shared" ca="1" si="25"/>
        <v>s</v>
      </c>
      <c r="FG18" s="362">
        <f t="shared" ca="1" si="26"/>
        <v>31</v>
      </c>
      <c r="FH18" s="362">
        <f t="shared" ca="1" si="27"/>
        <v>0</v>
      </c>
      <c r="FI18" s="362" t="str">
        <f ca="1">IF(AND(YEAR(EA18)='P Gerais'!D16,MONTH(Lanc!EA18)=7,DAY(Lanc!EA18)&gt;1),"S","N")</f>
        <v>N</v>
      </c>
      <c r="FJ18" s="364">
        <f t="shared" ca="1" si="28"/>
        <v>0</v>
      </c>
      <c r="FK18" s="364">
        <f t="shared" si="29"/>
        <v>0</v>
      </c>
      <c r="FL18" s="387">
        <f t="shared" ca="1" si="30"/>
        <v>0</v>
      </c>
      <c r="FP18" s="363">
        <f ca="1">((FJ18-FL18-FK18+AZ18+AQ18+SUM(Z18:AA18)+SUM(AW18:AX18)+AK18)*IF('DB Func'!GG13="ok",'DB Func'!GD13,0))</f>
        <v>0</v>
      </c>
      <c r="FR18" s="389">
        <f t="shared" ca="1" si="31"/>
        <v>0</v>
      </c>
      <c r="GV18" s="49"/>
      <c r="GW18" s="49"/>
      <c r="GX18" s="49"/>
      <c r="GY18" s="49"/>
      <c r="GZ18" s="49"/>
      <c r="HA18" s="49"/>
      <c r="HB18" s="49"/>
      <c r="HC18" s="49"/>
    </row>
    <row r="19" spans="3:211" ht="30" customHeight="1" thickTop="1" thickBot="1">
      <c r="C19" s="390" t="str">
        <f ca="1">IF('DB Func'!B14="Funcionário 12","",'DB Func'!B14)</f>
        <v/>
      </c>
      <c r="D19" s="391">
        <f ca="1">'DB Func'!CJ14</f>
        <v>0</v>
      </c>
      <c r="E19" s="382" t="str">
        <f ca="1">IF(C19="","-",IF(OR(terceiro!E19="jUL",terceiro!F19="jUL"),"Sim","Não"))</f>
        <v>-</v>
      </c>
      <c r="F19" s="383" t="str">
        <f ca="1">IF(C19="","-",IF(OR(Ferias!E19="jUL",Ferias!F19="jUL"),"Sim","Não"))</f>
        <v>-</v>
      </c>
      <c r="G19" s="383">
        <f ca="1">IF(C19="",0,IF(F19="Sim",IF(Ferias!E19="JUL",Ferias!I19,Ferias!J19),0))</f>
        <v>0</v>
      </c>
      <c r="H19" s="185"/>
      <c r="I19" s="185"/>
      <c r="J19" s="398">
        <f t="shared" ca="1" si="1"/>
        <v>0</v>
      </c>
      <c r="K19" s="152"/>
      <c r="L19" s="151"/>
      <c r="M19" s="189"/>
      <c r="N19" s="153"/>
      <c r="O19" s="48"/>
      <c r="P19" s="48"/>
      <c r="Q19" s="48"/>
      <c r="R19" s="49"/>
      <c r="S19" s="49"/>
      <c r="T19" s="49"/>
      <c r="U19" s="49"/>
      <c r="V19" s="49"/>
      <c r="W19" s="49"/>
      <c r="X19" s="49"/>
      <c r="Y19" s="49"/>
      <c r="Z19" s="49"/>
      <c r="AA19" s="49"/>
      <c r="AB19" s="48"/>
      <c r="AC19" s="48"/>
      <c r="AD19" s="49"/>
      <c r="AE19" s="49"/>
      <c r="AF19" s="314"/>
      <c r="AH19" s="400">
        <f ca="1">IF(AND('DB Func'!GE14="Junho",'DB Func'!BQ14="2 Parcelas"),(('auxiliar 13 sal'!I15/12*'DB Func'!GF14+AVERAGE('auxiliar 13 sal'!Q15:AB15)+AVERAGE('auxiliar 13 sal'!AE15:AP15)+'auxiliar 13 sal'!I15*'DB Func'!BN14+'auxiliar 13 sal'!I15*'DB Func'!BO14)/2),IF('DB Func'!GE14="Julho",IF('DB Func'!BQ14="Parcela Única",('auxiliar 13 sal'!I15/12*'DB Func'!GF14)+AVERAGE('auxiliar 13 sal'!Q15:AB15)+AVERAGE('auxiliar 13 sal'!AE15:AP15)+('auxiliar 13 sal'!I15*'DB Func'!BN14)+('auxiliar 13 sal'!I15*'DB Func'!BO14),IF('DB Func'!BQ14="2 Parcelas",(('auxiliar 13 sal'!I15/12*'DB Func'!GF14+AVERAGE('auxiliar 13 sal'!Q15:AB15)+AVERAGE('auxiliar 13 sal'!AE15:AP15)+'auxiliar 13 sal'!I15*'DB Func'!BN14+'auxiliar 13 sal'!I15*'DB Func'!BO14)/2))),0))</f>
        <v>0</v>
      </c>
      <c r="AK19" s="364">
        <f t="shared" ca="1" si="6"/>
        <v>0</v>
      </c>
      <c r="AL19" s="364">
        <f t="shared" ca="1" si="7"/>
        <v>0</v>
      </c>
      <c r="AM19" s="364">
        <f t="shared" ca="1" si="8"/>
        <v>0</v>
      </c>
      <c r="AN19" s="364">
        <f t="shared" ca="1" si="9"/>
        <v>0</v>
      </c>
      <c r="AO19" s="364">
        <f t="shared" ca="1" si="10"/>
        <v>0</v>
      </c>
      <c r="AP19" s="364">
        <f t="shared" ca="1" si="11"/>
        <v>0</v>
      </c>
      <c r="AQ19" s="364">
        <f t="shared" ca="1" si="12"/>
        <v>0</v>
      </c>
      <c r="AR19" s="364">
        <f>IF(OR(M19="",M19=0),0,((FJ19/220)*('Ho Ex'!$C$8+$AS$6))*M19)</f>
        <v>0</v>
      </c>
      <c r="AS19" s="364">
        <f>IF(OR(N19="",N19=0),0,((FJ19/220*('DB Func'!GD14+Lanc!$AS$6))*('Ho Ex'!$I$8+$AS$6))*(N19/52.5*60))</f>
        <v>0</v>
      </c>
      <c r="AT19" s="364">
        <f>IF(OR(M19="",M19=0),0,((FJ19/220)*('Ho Ex'!$J$8+$AS$6))*O19)</f>
        <v>0</v>
      </c>
      <c r="AU19" s="364">
        <f>IF(OR(M19="",M19=0),0,((FJ19/220)*('Ho Ex'!I22+$AS$6))*P19)</f>
        <v>0</v>
      </c>
      <c r="AV19" s="364">
        <f>IF(OR(M19="",M19=0),0,((FJ19/220)*('Ho Ex'!C22+$AS$6))*Q19)</f>
        <v>0</v>
      </c>
      <c r="AW19" s="364">
        <f ca="1">FJ19*'DB Func'!BN14</f>
        <v>0</v>
      </c>
      <c r="AX19" s="364">
        <f ca="1">FJ19*'DB Func'!BO14</f>
        <v>0</v>
      </c>
      <c r="AY19" s="364">
        <f ca="1">IF(FJ19=0,0,VLOOKUP(FJ19,'P Gerais'!$D$39:$G$41,3,TRUE)*Func12!$F$68)</f>
        <v>0</v>
      </c>
      <c r="AZ19" s="364">
        <f t="shared" si="13"/>
        <v>0</v>
      </c>
      <c r="BA19" s="364">
        <f ca="1">((FJ19-FL19-FK19+AZ19+AQ19+SUM(Z19:AA19)+SUM(AW19:AX19)+AK19)*IF('DB Func'!GG14="ok",'DB Func'!GD14,0))+(FJ19-FL19-FK19+AZ19+AQ19+SUM(Z19:AA19)+SUM(AW19:AX19))+AK19</f>
        <v>0</v>
      </c>
      <c r="BB19" s="385">
        <f ca="1">VLOOKUP(BA19,'P Gerais'!$D$22:$G$25,3,TRUE)</f>
        <v>0.08</v>
      </c>
      <c r="BC19" s="364">
        <f ca="1">IF(BA19&lt;'P Gerais'!$D$25,BA19*BB19,Lanc!BB19)</f>
        <v>0</v>
      </c>
      <c r="BD19" s="364">
        <f ca="1">BA19-BC19-('DB Func'!GB14*'P Gerais'!$D$35)</f>
        <v>0</v>
      </c>
      <c r="BE19" s="386">
        <f ca="1">VLOOKUP(BD19,'P Gerais'!$D$29:$F$33,3,TRUE)</f>
        <v>0</v>
      </c>
      <c r="BF19" s="364">
        <f t="shared" ca="1" si="14"/>
        <v>0</v>
      </c>
      <c r="BG19" s="364">
        <f ca="1">VLOOKUP(BD19,'P Gerais'!$D$29:$G$33,4,TRUE)</f>
        <v>0</v>
      </c>
      <c r="BH19" s="364">
        <f t="shared" ca="1" si="15"/>
        <v>0</v>
      </c>
      <c r="BI19" s="364">
        <f t="shared" ca="1" si="16"/>
        <v>0</v>
      </c>
      <c r="BJ19" s="362">
        <f ca="1">'DB Func'!G14</f>
        <v>0</v>
      </c>
      <c r="BK19" s="362">
        <f ca="1">'DB Func'!FW14</f>
        <v>0</v>
      </c>
      <c r="BL19" s="364">
        <f ca="1">D19*'P Gerais'!$D$13</f>
        <v>0</v>
      </c>
      <c r="BM19" s="364">
        <f ca="1">D19*'P Gerais'!$D$14</f>
        <v>0</v>
      </c>
      <c r="BN19" s="364">
        <f ca="1">D19*'P Gerais'!$D$16</f>
        <v>0</v>
      </c>
      <c r="BO19" s="364">
        <f ca="1">D19*'P Gerais'!$D$17</f>
        <v>0</v>
      </c>
      <c r="BP19" s="364">
        <f ca="1">D19*'P Gerais'!$D$18</f>
        <v>0</v>
      </c>
      <c r="BQ19" s="385">
        <f ca="1">VLOOKUP(D19,'P Gerais'!$D$22:$G$24,3,TRUE)</f>
        <v>0.08</v>
      </c>
      <c r="BR19" s="385">
        <f ca="1">VLOOKUP(D19,'P Gerais'!$D$29:$G$33,3,TRUE)</f>
        <v>0</v>
      </c>
      <c r="BS19" s="385">
        <f ca="1">'DB Func'!BN14</f>
        <v>0</v>
      </c>
      <c r="BT19" s="385">
        <f ca="1">'DB Func'!BO14</f>
        <v>0</v>
      </c>
      <c r="BU19" s="385">
        <f ca="1">'DB Func'!FX14</f>
        <v>0</v>
      </c>
      <c r="BV19" s="364">
        <f t="shared" ca="1" si="17"/>
        <v>-0.08</v>
      </c>
      <c r="BW19" s="364">
        <f ca="1">BV19-'DB Func'!GC14</f>
        <v>-0.08</v>
      </c>
      <c r="BX19" s="362">
        <f ca="1">IFERROR(VLOOKUP(BW19,'P Gerais'!$D$29:$G$33,3,TRUE)*BW19,0)</f>
        <v>0</v>
      </c>
      <c r="BY19" s="364">
        <f ca="1">IFERROR(BX19-VLOOKUP(BW19,'P Gerais'!$D$29:$H$33,4,TRUE),0)</f>
        <v>0</v>
      </c>
      <c r="BZ19" s="364">
        <f ca="1">D19*'DB Func'!GD14</f>
        <v>0</v>
      </c>
      <c r="CB19" s="364">
        <f t="shared" ca="1" si="18"/>
        <v>0</v>
      </c>
      <c r="CC19" s="364">
        <f t="shared" si="19"/>
        <v>0</v>
      </c>
      <c r="CD19" s="364">
        <f t="shared" si="20"/>
        <v>0</v>
      </c>
      <c r="CF19" s="362" t="str">
        <f t="shared" ca="1" si="21"/>
        <v>não</v>
      </c>
      <c r="CG19" s="362">
        <f ca="1">IF($CH$8=1,DAY('DB Func'!C14),0)</f>
        <v>0</v>
      </c>
      <c r="CH19" s="362">
        <f ca="1">IF(CI19=0,0,MONTH('DB Func'!C14))</f>
        <v>0</v>
      </c>
      <c r="CI19" s="362">
        <f ca="1">IF('P Gerais'!D17=YEAR('DB Func'!C14),YEAR('DB Func'!C14),0)</f>
        <v>0</v>
      </c>
      <c r="CJ19" s="371">
        <v>42</v>
      </c>
      <c r="CK19" s="363"/>
      <c r="CL19" s="362" t="str">
        <f>IF(ISERROR(HLOOKUP(CL17,$DS$7:$DY19,$DZ19,FALSE)),"N",HLOOKUP(CL17,$DS$7:$DY19,$DZ19,FALSE))</f>
        <v>N</v>
      </c>
      <c r="CM19" s="362" t="str">
        <f>IF(ISERROR(HLOOKUP(CM17,$DS$7:$DY19,$DZ19,FALSE)),"N",HLOOKUP(CM17,$DS$7:$DY19,$DZ19,FALSE))</f>
        <v>N</v>
      </c>
      <c r="CN19" s="362" t="str">
        <f>IF(ISERROR(HLOOKUP(CN17,$DS$7:$DY19,$DZ19,FALSE)),"N",HLOOKUP(CN17,$DS$7:$DY19,$DZ19,FALSE))</f>
        <v>N</v>
      </c>
      <c r="CO19" s="362" t="str">
        <f>IF(ISERROR(HLOOKUP(CO17,$DS$7:$DY19,$DZ19,FALSE)),"N",HLOOKUP(CO17,$DS$7:$DY19,$DZ19,FALSE))</f>
        <v>N</v>
      </c>
      <c r="CP19" s="362" t="str">
        <f>IF(ISERROR(HLOOKUP(CP17,$DS$7:$DY19,$DZ19,FALSE)),"N",HLOOKUP(CP17,$DS$7:$DY19,$DZ19,FALSE))</f>
        <v>N</v>
      </c>
      <c r="CQ19" s="362" t="str">
        <f>IF(ISERROR(HLOOKUP(CQ17,$DS$7:$DY19,$DZ19,FALSE)),"N",HLOOKUP(CQ17,$DS$7:$DY19,$DZ19,FALSE))</f>
        <v>N</v>
      </c>
      <c r="CR19" s="362" t="str">
        <f>IF(ISERROR(HLOOKUP(CR17,$DS$7:$DY19,$DZ19,FALSE)),"N",HLOOKUP(CR17,$DS$7:$DY19,$DZ19,FALSE))</f>
        <v>N</v>
      </c>
      <c r="CS19" s="362" t="str">
        <f>IF(ISERROR(HLOOKUP(CS17,$DS$7:$DY19,$DZ19,FALSE)),"N",HLOOKUP(CS17,$DS$7:$DY19,$DZ19,FALSE))</f>
        <v>N</v>
      </c>
      <c r="CT19" s="362" t="str">
        <f>IF(ISERROR(HLOOKUP(CT17,$DS$7:$DY19,$DZ19,FALSE)),"N",HLOOKUP(CT17,$DS$7:$DY19,$DZ19,FALSE))</f>
        <v>N</v>
      </c>
      <c r="CU19" s="362" t="str">
        <f>IF(ISERROR(HLOOKUP(CU17,$DS$7:$DY19,$DZ19,FALSE)),"N",HLOOKUP(CU17,$DS$7:$DY19,$DZ19,FALSE))</f>
        <v>N</v>
      </c>
      <c r="CV19" s="362" t="str">
        <f>IF(ISERROR(HLOOKUP(CV17,$DS$7:$DY19,$DZ19,FALSE)),"N",HLOOKUP(CV17,$DS$7:$DY19,$DZ19,FALSE))</f>
        <v>N</v>
      </c>
      <c r="CW19" s="362" t="str">
        <f>IF(ISERROR(HLOOKUP(CW17,$DS$7:$DY19,$DZ19,FALSE)),"N",HLOOKUP(CW17,$DS$7:$DY19,$DZ19,FALSE))</f>
        <v>N</v>
      </c>
      <c r="CX19" s="362" t="str">
        <f>IF(ISERROR(HLOOKUP(CX17,$DS$7:$DY19,$DZ19,FALSE)),"N",HLOOKUP(CX17,$DS$7:$DY19,$DZ19,FALSE))</f>
        <v>N</v>
      </c>
      <c r="CY19" s="362" t="str">
        <f>IF(ISERROR(HLOOKUP(CY17,$DS$7:$DY19,$DZ19,FALSE)),"N",HLOOKUP(CY17,$DS$7:$DY19,$DZ19,FALSE))</f>
        <v>N</v>
      </c>
      <c r="CZ19" s="362" t="str">
        <f>IF(ISERROR(HLOOKUP(CZ17,$DS$7:$DY19,$DZ19,FALSE)),"N",HLOOKUP(CZ17,$DS$7:$DY19,$DZ19,FALSE))</f>
        <v>N</v>
      </c>
      <c r="DA19" s="362" t="str">
        <f>IF(ISERROR(HLOOKUP(DA17,$DS$7:$DY19,$DZ19,FALSE)),"N",HLOOKUP(DA17,$DS$7:$DY19,$DZ19,FALSE))</f>
        <v>N</v>
      </c>
      <c r="DB19" s="362" t="str">
        <f>IF(ISERROR(HLOOKUP(DB17,$DS$7:$DY19,$DZ19,FALSE)),"N",HLOOKUP(DB17,$DS$7:$DY19,$DZ19,FALSE))</f>
        <v>N</v>
      </c>
      <c r="DC19" s="362" t="str">
        <f>IF(ISERROR(HLOOKUP(DC17,$DS$7:$DY19,$DZ19,FALSE)),"N",HLOOKUP(DC17,$DS$7:$DY19,$DZ19,FALSE))</f>
        <v>N</v>
      </c>
      <c r="DD19" s="362" t="str">
        <f>IF(ISERROR(HLOOKUP(DD17,$DS$7:$DY19,$DZ19,FALSE)),"N",HLOOKUP(DD17,$DS$7:$DY19,$DZ19,FALSE))</f>
        <v>N</v>
      </c>
      <c r="DE19" s="362" t="str">
        <f>IF(ISERROR(HLOOKUP(DE17,$DS$7:$DY19,$DZ19,FALSE)),"N",HLOOKUP(DE17,$DS$7:$DY19,$DZ19,FALSE))</f>
        <v>N</v>
      </c>
      <c r="DF19" s="362" t="str">
        <f>IF(ISERROR(HLOOKUP(DF17,$DS$7:$DY19,$DZ19,FALSE)),"N",HLOOKUP(DF17,$DS$7:$DY19,$DZ19,FALSE))</f>
        <v>N</v>
      </c>
      <c r="DG19" s="362" t="str">
        <f>IF(ISERROR(HLOOKUP(DG17,$DS$7:$DY19,$DZ19,FALSE)),"N",HLOOKUP(DG17,$DS$7:$DY19,$DZ19,FALSE))</f>
        <v>N</v>
      </c>
      <c r="DH19" s="362" t="str">
        <f>IF(ISERROR(HLOOKUP(DH17,$DS$7:$DY19,$DZ19,FALSE)),"N",HLOOKUP(DH17,$DS$7:$DY19,$DZ19,FALSE))</f>
        <v>N</v>
      </c>
      <c r="DI19" s="362" t="str">
        <f>IF(ISERROR(HLOOKUP(DI17,$DS$7:$DY19,$DZ19,FALSE)),"N",HLOOKUP(DI17,$DS$7:$DY19,$DZ19,FALSE))</f>
        <v>N</v>
      </c>
      <c r="DJ19" s="362" t="str">
        <f>IF(ISERROR(HLOOKUP(DJ17,$DS$7:$DY19,$DZ19,FALSE)),"N",HLOOKUP(DJ17,$DS$7:$DY19,$DZ19,FALSE))</f>
        <v>N</v>
      </c>
      <c r="DK19" s="362" t="str">
        <f>IF(ISERROR(HLOOKUP(DK17,$DS$7:$DY19,$DZ19,FALSE)),"N",HLOOKUP(DK17,$DS$7:$DY19,$DZ19,FALSE))</f>
        <v>N</v>
      </c>
      <c r="DL19" s="362" t="str">
        <f>IF(ISERROR(HLOOKUP(DL17,$DS$7:$DY19,$DZ19,FALSE)),"N",HLOOKUP(DL17,$DS$7:$DY19,$DZ19,FALSE))</f>
        <v>N</v>
      </c>
      <c r="DM19" s="362" t="str">
        <f>IF(ISERROR(HLOOKUP(DM17,$DS$7:$DY19,$DZ19,FALSE)),"N",HLOOKUP(DM17,$DS$7:$DY19,$DZ19,FALSE))</f>
        <v>N</v>
      </c>
      <c r="DN19" s="362" t="str">
        <f>IF(ISERROR(HLOOKUP(DN17,$DS$7:$DY19,$DZ19,FALSE)),"N",HLOOKUP(DN17,$DS$7:$DY19,$DZ19,FALSE))</f>
        <v>N</v>
      </c>
      <c r="DO19" s="362" t="str">
        <f>IF(ISERROR(HLOOKUP(DO17,$DS$7:$DY19,$DZ19,FALSE)),"N",HLOOKUP(DO17,$DS$7:$DY19,$DZ19,FALSE))</f>
        <v>N</v>
      </c>
      <c r="DP19" s="362" t="str">
        <f>IF(ISERROR(HLOOKUP(DP17,$DS$7:$DY19,$DZ19,FALSE)),"N",HLOOKUP(DP17,$DS$7:$DY19,$DZ19,FALSE))</f>
        <v>N</v>
      </c>
      <c r="DQ19" s="362">
        <f t="shared" si="22"/>
        <v>0</v>
      </c>
      <c r="DR19" s="362">
        <f t="shared" si="23"/>
        <v>31</v>
      </c>
      <c r="DS19" s="362" t="str">
        <f>IF('DB Func'!M14&gt;0,"S","N")</f>
        <v>N</v>
      </c>
      <c r="DT19" s="362" t="str">
        <f>IF('DB Func'!R14&gt;0,"S","N")</f>
        <v>N</v>
      </c>
      <c r="DU19" s="362" t="str">
        <f>IF('DB Func'!W14&gt;0,"S","N")</f>
        <v>N</v>
      </c>
      <c r="DV19" s="362" t="str">
        <f>IF('DB Func'!AB14&gt;0,"S","N")</f>
        <v>N</v>
      </c>
      <c r="DW19" s="362" t="str">
        <f>IF('DB Func'!AG14&gt;0,"S","N")</f>
        <v>N</v>
      </c>
      <c r="DX19" s="362" t="str">
        <f>IF('DB Func'!AL14&gt;0,"S","N")</f>
        <v>N</v>
      </c>
      <c r="DY19" s="362" t="str">
        <f>IF('DB Func'!AQ14&gt;0,"S","N")</f>
        <v>N</v>
      </c>
      <c r="DZ19" s="362">
        <v>13</v>
      </c>
      <c r="EA19" s="369">
        <f ca="1">'DB Func'!C14</f>
        <v>0</v>
      </c>
      <c r="EB19" s="362" t="str">
        <f t="shared" ca="1" si="24"/>
        <v>s</v>
      </c>
      <c r="EC19" s="362" t="str">
        <f t="shared" ca="1" si="24"/>
        <v>s</v>
      </c>
      <c r="ED19" s="362" t="str">
        <f t="shared" ca="1" si="24"/>
        <v>s</v>
      </c>
      <c r="EE19" s="362" t="str">
        <f t="shared" ca="1" si="24"/>
        <v>s</v>
      </c>
      <c r="EF19" s="362" t="str">
        <f t="shared" ca="1" si="24"/>
        <v>s</v>
      </c>
      <c r="EG19" s="362" t="str">
        <f t="shared" ca="1" si="24"/>
        <v>s</v>
      </c>
      <c r="EH19" s="362" t="str">
        <f t="shared" ca="1" si="24"/>
        <v>s</v>
      </c>
      <c r="EI19" s="362" t="str">
        <f t="shared" ca="1" si="24"/>
        <v>s</v>
      </c>
      <c r="EJ19" s="362" t="str">
        <f t="shared" ca="1" si="24"/>
        <v>s</v>
      </c>
      <c r="EK19" s="362" t="str">
        <f t="shared" ca="1" si="24"/>
        <v>s</v>
      </c>
      <c r="EL19" s="362" t="str">
        <f t="shared" ca="1" si="24"/>
        <v>s</v>
      </c>
      <c r="EM19" s="362" t="str">
        <f t="shared" ca="1" si="24"/>
        <v>s</v>
      </c>
      <c r="EN19" s="362" t="str">
        <f t="shared" ca="1" si="24"/>
        <v>s</v>
      </c>
      <c r="EO19" s="362" t="str">
        <f t="shared" ca="1" si="24"/>
        <v>s</v>
      </c>
      <c r="EP19" s="362" t="str">
        <f t="shared" ca="1" si="24"/>
        <v>s</v>
      </c>
      <c r="EQ19" s="362" t="str">
        <f t="shared" ca="1" si="24"/>
        <v>s</v>
      </c>
      <c r="ER19" s="362" t="str">
        <f t="shared" ca="1" si="25"/>
        <v>s</v>
      </c>
      <c r="ES19" s="362" t="str">
        <f t="shared" ca="1" si="25"/>
        <v>s</v>
      </c>
      <c r="ET19" s="362" t="str">
        <f t="shared" ca="1" si="25"/>
        <v>s</v>
      </c>
      <c r="EU19" s="362" t="str">
        <f t="shared" ca="1" si="25"/>
        <v>s</v>
      </c>
      <c r="EV19" s="362" t="str">
        <f t="shared" ca="1" si="25"/>
        <v>s</v>
      </c>
      <c r="EW19" s="362" t="str">
        <f t="shared" ca="1" si="25"/>
        <v>s</v>
      </c>
      <c r="EX19" s="362" t="str">
        <f t="shared" ca="1" si="25"/>
        <v>s</v>
      </c>
      <c r="EY19" s="362" t="str">
        <f t="shared" ca="1" si="25"/>
        <v>s</v>
      </c>
      <c r="EZ19" s="362" t="str">
        <f t="shared" ca="1" si="25"/>
        <v>s</v>
      </c>
      <c r="FA19" s="362" t="str">
        <f t="shared" ca="1" si="25"/>
        <v>s</v>
      </c>
      <c r="FB19" s="362" t="str">
        <f t="shared" ca="1" si="25"/>
        <v>s</v>
      </c>
      <c r="FC19" s="362" t="str">
        <f t="shared" ca="1" si="25"/>
        <v>s</v>
      </c>
      <c r="FD19" s="362" t="str">
        <f t="shared" ca="1" si="25"/>
        <v>s</v>
      </c>
      <c r="FE19" s="362" t="str">
        <f t="shared" ca="1" si="25"/>
        <v>s</v>
      </c>
      <c r="FF19" s="362" t="str">
        <f t="shared" ca="1" si="25"/>
        <v>s</v>
      </c>
      <c r="FG19" s="362">
        <f t="shared" ca="1" si="26"/>
        <v>31</v>
      </c>
      <c r="FH19" s="362">
        <f t="shared" ca="1" si="27"/>
        <v>0</v>
      </c>
      <c r="FI19" s="362" t="str">
        <f ca="1">IF(AND(YEAR(EA19)='P Gerais'!D17,MONTH(Lanc!EA19)=7,DAY(Lanc!EA19)&gt;1),"S","N")</f>
        <v>N</v>
      </c>
      <c r="FJ19" s="364">
        <f t="shared" ca="1" si="28"/>
        <v>0</v>
      </c>
      <c r="FK19" s="364">
        <f t="shared" si="29"/>
        <v>0</v>
      </c>
      <c r="FL19" s="387">
        <f t="shared" ca="1" si="30"/>
        <v>0</v>
      </c>
      <c r="FP19" s="363">
        <f ca="1">((FJ19-FL19-FK19+AZ19+AQ19+SUM(Z19:AA19)+SUM(AW19:AX19)+AK19)*IF('DB Func'!GG14="ok",'DB Func'!GD14,0))</f>
        <v>0</v>
      </c>
      <c r="FR19" s="389">
        <f t="shared" ca="1" si="31"/>
        <v>0</v>
      </c>
      <c r="GV19" s="49"/>
      <c r="GW19" s="49"/>
      <c r="GX19" s="49"/>
      <c r="GY19" s="49"/>
      <c r="GZ19" s="49"/>
      <c r="HA19" s="49"/>
      <c r="HB19" s="49"/>
      <c r="HC19" s="49"/>
    </row>
    <row r="20" spans="3:211" ht="30" customHeight="1" thickTop="1" thickBot="1">
      <c r="C20" s="390" t="str">
        <f ca="1">IF('DB Func'!B15="Funcionário 13","",'DB Func'!B15)</f>
        <v/>
      </c>
      <c r="D20" s="391">
        <f ca="1">'DB Func'!CJ15</f>
        <v>0</v>
      </c>
      <c r="E20" s="382" t="str">
        <f ca="1">IF(C20="","-",IF(OR(terceiro!E20="jUL",terceiro!F20="jUL"),"Sim","Não"))</f>
        <v>-</v>
      </c>
      <c r="F20" s="383" t="str">
        <f ca="1">IF(C20="","-",IF(OR(Ferias!E20="jUL",Ferias!F20="jUL"),"Sim","Não"))</f>
        <v>-</v>
      </c>
      <c r="G20" s="383">
        <f ca="1">IF(C20="",0,IF(F20="Sim",IF(Ferias!E20="JUL",Ferias!I20,Ferias!J20),0))</f>
        <v>0</v>
      </c>
      <c r="H20" s="185"/>
      <c r="I20" s="185"/>
      <c r="J20" s="398">
        <f t="shared" ca="1" si="1"/>
        <v>0</v>
      </c>
      <c r="K20" s="152"/>
      <c r="L20" s="151"/>
      <c r="M20" s="189"/>
      <c r="N20" s="153"/>
      <c r="O20" s="48"/>
      <c r="P20" s="48"/>
      <c r="Q20" s="48"/>
      <c r="R20" s="49"/>
      <c r="S20" s="49"/>
      <c r="T20" s="49"/>
      <c r="U20" s="49"/>
      <c r="V20" s="49"/>
      <c r="W20" s="49"/>
      <c r="X20" s="49"/>
      <c r="Y20" s="49"/>
      <c r="Z20" s="49"/>
      <c r="AA20" s="49"/>
      <c r="AB20" s="48"/>
      <c r="AC20" s="48"/>
      <c r="AD20" s="49"/>
      <c r="AE20" s="49"/>
      <c r="AF20" s="314"/>
      <c r="AH20" s="400">
        <f ca="1">IF(AND('DB Func'!GE15="Junho",'DB Func'!BQ15="2 Parcelas"),(('auxiliar 13 sal'!I16/12*'DB Func'!GF15+AVERAGE('auxiliar 13 sal'!Q16:AB16)+AVERAGE('auxiliar 13 sal'!AE16:AP16)+'auxiliar 13 sal'!I16*'DB Func'!BN15+'auxiliar 13 sal'!I16*'DB Func'!BO15)/2),IF('DB Func'!GE15="Julho",IF('DB Func'!BQ15="Parcela Única",('auxiliar 13 sal'!I16/12*'DB Func'!GF15)+AVERAGE('auxiliar 13 sal'!Q16:AB16)+AVERAGE('auxiliar 13 sal'!AE16:AP16)+('auxiliar 13 sal'!I16*'DB Func'!BN15)+('auxiliar 13 sal'!I16*'DB Func'!BO15),IF('DB Func'!BQ15="2 Parcelas",(('auxiliar 13 sal'!I16/12*'DB Func'!GF15+AVERAGE('auxiliar 13 sal'!Q16:AB16)+AVERAGE('auxiliar 13 sal'!AE16:AP16)+'auxiliar 13 sal'!I16*'DB Func'!BN15+'auxiliar 13 sal'!I16*'DB Func'!BO15)/2))),0))</f>
        <v>0</v>
      </c>
      <c r="AK20" s="364">
        <f t="shared" ca="1" si="6"/>
        <v>0</v>
      </c>
      <c r="AL20" s="364">
        <f t="shared" ca="1" si="7"/>
        <v>0</v>
      </c>
      <c r="AM20" s="364">
        <f t="shared" ca="1" si="8"/>
        <v>0</v>
      </c>
      <c r="AN20" s="364">
        <f t="shared" ca="1" si="9"/>
        <v>0</v>
      </c>
      <c r="AO20" s="364">
        <f t="shared" ca="1" si="10"/>
        <v>0</v>
      </c>
      <c r="AP20" s="364">
        <f t="shared" ca="1" si="11"/>
        <v>0</v>
      </c>
      <c r="AQ20" s="364">
        <f t="shared" ca="1" si="12"/>
        <v>0</v>
      </c>
      <c r="AR20" s="364">
        <f>IF(OR(M20="",M20=0),0,((FJ20/220)*('Ho Ex'!$C$8+$AS$6))*M20)</f>
        <v>0</v>
      </c>
      <c r="AS20" s="364">
        <f>IF(OR(N20="",N20=0),0,((FJ20/220*('DB Func'!GD15+Lanc!$AS$6))*('Ho Ex'!$I$8+$AS$6))*(N20/52.5*60))</f>
        <v>0</v>
      </c>
      <c r="AT20" s="364">
        <f>IF(OR(M20="",M20=0),0,((FJ20/220)*('Ho Ex'!$J$8+$AS$6))*O20)</f>
        <v>0</v>
      </c>
      <c r="AU20" s="364">
        <f>IF(OR(M20="",M20=0),0,((FJ20/220)*('Ho Ex'!I26+$AS$6))*P20)</f>
        <v>0</v>
      </c>
      <c r="AV20" s="364">
        <f>IF(OR(M20="",M20=0),0,((FJ20/220)*('Ho Ex'!C26+$AS$6))*Q20)</f>
        <v>0</v>
      </c>
      <c r="AW20" s="364">
        <f ca="1">FJ20*'DB Func'!BN15</f>
        <v>0</v>
      </c>
      <c r="AX20" s="364">
        <f ca="1">FJ20*'DB Func'!BO15</f>
        <v>0</v>
      </c>
      <c r="AY20" s="364">
        <f ca="1">IF(FJ20=0,0,VLOOKUP(FJ20,'P Gerais'!$D$39:$G$41,3,TRUE)*Func13!$F$68)</f>
        <v>0</v>
      </c>
      <c r="AZ20" s="364">
        <f t="shared" si="13"/>
        <v>0</v>
      </c>
      <c r="BA20" s="364">
        <f ca="1">((FJ20-FL20-FK20+AZ20+AQ20+SUM(Z20:AA20)+SUM(AW20:AX20)+AK20)*IF('DB Func'!GG15="ok",'DB Func'!GD15,0))+(FJ20-FL20-FK20+AZ20+AQ20+SUM(Z20:AA20)+SUM(AW20:AX20))+AK20</f>
        <v>0</v>
      </c>
      <c r="BB20" s="385">
        <f ca="1">VLOOKUP(BA20,'P Gerais'!$D$22:$G$25,3,TRUE)</f>
        <v>0.08</v>
      </c>
      <c r="BC20" s="364">
        <f ca="1">IF(BA20&lt;'P Gerais'!$D$25,BA20*BB20,Lanc!BB20)</f>
        <v>0</v>
      </c>
      <c r="BD20" s="364">
        <f ca="1">BA20-BC20-('DB Func'!GB15*'P Gerais'!$D$35)</f>
        <v>0</v>
      </c>
      <c r="BE20" s="386">
        <f ca="1">VLOOKUP(BD20,'P Gerais'!$D$29:$F$33,3,TRUE)</f>
        <v>0</v>
      </c>
      <c r="BF20" s="364">
        <f t="shared" ca="1" si="14"/>
        <v>0</v>
      </c>
      <c r="BG20" s="364">
        <f ca="1">VLOOKUP(BD20,'P Gerais'!$D$29:$G$33,4,TRUE)</f>
        <v>0</v>
      </c>
      <c r="BH20" s="364">
        <f t="shared" ca="1" si="15"/>
        <v>0</v>
      </c>
      <c r="BI20" s="364">
        <f t="shared" ca="1" si="16"/>
        <v>0</v>
      </c>
      <c r="BJ20" s="362">
        <f ca="1">'DB Func'!G15</f>
        <v>0</v>
      </c>
      <c r="BK20" s="362">
        <f ca="1">'DB Func'!FW15</f>
        <v>0</v>
      </c>
      <c r="BL20" s="364">
        <f ca="1">D20*'P Gerais'!$D$13</f>
        <v>0</v>
      </c>
      <c r="BM20" s="364">
        <f ca="1">D20*'P Gerais'!$D$14</f>
        <v>0</v>
      </c>
      <c r="BN20" s="364">
        <f ca="1">D20*'P Gerais'!$D$16</f>
        <v>0</v>
      </c>
      <c r="BO20" s="364">
        <f ca="1">D20*'P Gerais'!$D$17</f>
        <v>0</v>
      </c>
      <c r="BP20" s="364">
        <f ca="1">D20*'P Gerais'!$D$18</f>
        <v>0</v>
      </c>
      <c r="BQ20" s="385">
        <f ca="1">VLOOKUP(D20,'P Gerais'!$D$22:$G$24,3,TRUE)</f>
        <v>0.08</v>
      </c>
      <c r="BR20" s="385">
        <f ca="1">VLOOKUP(D20,'P Gerais'!$D$29:$G$33,3,TRUE)</f>
        <v>0</v>
      </c>
      <c r="BS20" s="385">
        <f ca="1">'DB Func'!BN15</f>
        <v>0</v>
      </c>
      <c r="BT20" s="385">
        <f ca="1">'DB Func'!BO15</f>
        <v>0</v>
      </c>
      <c r="BU20" s="385">
        <f ca="1">'DB Func'!FX15</f>
        <v>0</v>
      </c>
      <c r="BV20" s="364">
        <f t="shared" ca="1" si="17"/>
        <v>-0.08</v>
      </c>
      <c r="BW20" s="364">
        <f ca="1">BV20-'DB Func'!GC15</f>
        <v>-0.08</v>
      </c>
      <c r="BX20" s="362">
        <f ca="1">IFERROR(VLOOKUP(BW20,'P Gerais'!$D$29:$G$33,3,TRUE)*BW20,0)</f>
        <v>0</v>
      </c>
      <c r="BY20" s="364">
        <f ca="1">IFERROR(BX20-VLOOKUP(BW20,'P Gerais'!$D$29:$H$33,4,TRUE),0)</f>
        <v>0</v>
      </c>
      <c r="BZ20" s="364">
        <f ca="1">D20*'DB Func'!GD15</f>
        <v>0</v>
      </c>
      <c r="CB20" s="364">
        <f t="shared" ca="1" si="18"/>
        <v>0</v>
      </c>
      <c r="CC20" s="364">
        <f t="shared" si="19"/>
        <v>0</v>
      </c>
      <c r="CD20" s="364">
        <f t="shared" si="20"/>
        <v>0</v>
      </c>
      <c r="CF20" s="362" t="str">
        <f t="shared" ca="1" si="21"/>
        <v>não</v>
      </c>
      <c r="CG20" s="362">
        <f ca="1">IF($CH$8=1,DAY('DB Func'!C15),0)</f>
        <v>0</v>
      </c>
      <c r="CH20" s="362">
        <f ca="1">IF(CI20=0,0,MONTH('DB Func'!C15))</f>
        <v>0</v>
      </c>
      <c r="CI20" s="362">
        <f ca="1">IF('P Gerais'!D18=YEAR('DB Func'!C15),YEAR('DB Func'!C15),0)</f>
        <v>0</v>
      </c>
      <c r="CJ20" s="371">
        <v>43</v>
      </c>
      <c r="CK20" s="363"/>
      <c r="CL20" s="362" t="str">
        <f ca="1">IF(ISERROR(HLOOKUP(CL18,$DS$7:$DY20,$DZ20,FALSE)),"N",HLOOKUP(CL18,$DS$7:$DY20,$DZ20,FALSE))</f>
        <v>N</v>
      </c>
      <c r="CM20" s="362" t="str">
        <f ca="1">IF(ISERROR(HLOOKUP(CM18,$DS$7:$DY20,$DZ20,FALSE)),"N",HLOOKUP(CM18,$DS$7:$DY20,$DZ20,FALSE))</f>
        <v>N</v>
      </c>
      <c r="CN20" s="362" t="str">
        <f ca="1">IF(ISERROR(HLOOKUP(CN18,$DS$7:$DY20,$DZ20,FALSE)),"N",HLOOKUP(CN18,$DS$7:$DY20,$DZ20,FALSE))</f>
        <v>N</v>
      </c>
      <c r="CO20" s="362" t="str">
        <f>IF(ISERROR(HLOOKUP(CO18,$DS$7:$DY20,$DZ20,FALSE)),"N",HLOOKUP(CO18,$DS$7:$DY20,$DZ20,FALSE))</f>
        <v>N</v>
      </c>
      <c r="CP20" s="362" t="str">
        <f ca="1">IF(ISERROR(HLOOKUP(CP18,$DS$7:$DY20,$DZ20,FALSE)),"N",HLOOKUP(CP18,$DS$7:$DY20,$DZ20,FALSE))</f>
        <v>N</v>
      </c>
      <c r="CQ20" s="362" t="str">
        <f ca="1">IF(ISERROR(HLOOKUP(CQ18,$DS$7:$DY20,$DZ20,FALSE)),"N",HLOOKUP(CQ18,$DS$7:$DY20,$DZ20,FALSE))</f>
        <v>N</v>
      </c>
      <c r="CR20" s="362" t="str">
        <f ca="1">IF(ISERROR(HLOOKUP(CR18,$DS$7:$DY20,$DZ20,FALSE)),"N",HLOOKUP(CR18,$DS$7:$DY20,$DZ20,FALSE))</f>
        <v>N</v>
      </c>
      <c r="CS20" s="362" t="str">
        <f ca="1">IF(ISERROR(HLOOKUP(CS18,$DS$7:$DY20,$DZ20,FALSE)),"N",HLOOKUP(CS18,$DS$7:$DY20,$DZ20,FALSE))</f>
        <v>N</v>
      </c>
      <c r="CT20" s="362" t="str">
        <f ca="1">IF(ISERROR(HLOOKUP(CT18,$DS$7:$DY20,$DZ20,FALSE)),"N",HLOOKUP(CT18,$DS$7:$DY20,$DZ20,FALSE))</f>
        <v>N</v>
      </c>
      <c r="CU20" s="362" t="str">
        <f ca="1">IF(ISERROR(HLOOKUP(CU18,$DS$7:$DY20,$DZ20,FALSE)),"N",HLOOKUP(CU18,$DS$7:$DY20,$DZ20,FALSE))</f>
        <v>N</v>
      </c>
      <c r="CV20" s="362" t="str">
        <f>IF(ISERROR(HLOOKUP(CV18,$DS$7:$DY20,$DZ20,FALSE)),"N",HLOOKUP(CV18,$DS$7:$DY20,$DZ20,FALSE))</f>
        <v>N</v>
      </c>
      <c r="CW20" s="362" t="str">
        <f ca="1">IF(ISERROR(HLOOKUP(CW18,$DS$7:$DY20,$DZ20,FALSE)),"N",HLOOKUP(CW18,$DS$7:$DY20,$DZ20,FALSE))</f>
        <v>N</v>
      </c>
      <c r="CX20" s="362" t="str">
        <f ca="1">IF(ISERROR(HLOOKUP(CX18,$DS$7:$DY20,$DZ20,FALSE)),"N",HLOOKUP(CX18,$DS$7:$DY20,$DZ20,FALSE))</f>
        <v>N</v>
      </c>
      <c r="CY20" s="362" t="str">
        <f ca="1">IF(ISERROR(HLOOKUP(CY18,$DS$7:$DY20,$DZ20,FALSE)),"N",HLOOKUP(CY18,$DS$7:$DY20,$DZ20,FALSE))</f>
        <v>N</v>
      </c>
      <c r="CZ20" s="362" t="str">
        <f ca="1">IF(ISERROR(HLOOKUP(CZ18,$DS$7:$DY20,$DZ20,FALSE)),"N",HLOOKUP(CZ18,$DS$7:$DY20,$DZ20,FALSE))</f>
        <v>N</v>
      </c>
      <c r="DA20" s="362" t="str">
        <f ca="1">IF(ISERROR(HLOOKUP(DA18,$DS$7:$DY20,$DZ20,FALSE)),"N",HLOOKUP(DA18,$DS$7:$DY20,$DZ20,FALSE))</f>
        <v>N</v>
      </c>
      <c r="DB20" s="362" t="str">
        <f ca="1">IF(ISERROR(HLOOKUP(DB18,$DS$7:$DY20,$DZ20,FALSE)),"N",HLOOKUP(DB18,$DS$7:$DY20,$DZ20,FALSE))</f>
        <v>N</v>
      </c>
      <c r="DC20" s="362" t="str">
        <f>IF(ISERROR(HLOOKUP(DC18,$DS$7:$DY20,$DZ20,FALSE)),"N",HLOOKUP(DC18,$DS$7:$DY20,$DZ20,FALSE))</f>
        <v>N</v>
      </c>
      <c r="DD20" s="362" t="str">
        <f ca="1">IF(ISERROR(HLOOKUP(DD18,$DS$7:$DY20,$DZ20,FALSE)),"N",HLOOKUP(DD18,$DS$7:$DY20,$DZ20,FALSE))</f>
        <v>N</v>
      </c>
      <c r="DE20" s="362" t="str">
        <f ca="1">IF(ISERROR(HLOOKUP(DE18,$DS$7:$DY20,$DZ20,FALSE)),"N",HLOOKUP(DE18,$DS$7:$DY20,$DZ20,FALSE))</f>
        <v>N</v>
      </c>
      <c r="DF20" s="362" t="str">
        <f ca="1">IF(ISERROR(HLOOKUP(DF18,$DS$7:$DY20,$DZ20,FALSE)),"N",HLOOKUP(DF18,$DS$7:$DY20,$DZ20,FALSE))</f>
        <v>N</v>
      </c>
      <c r="DG20" s="362" t="str">
        <f ca="1">IF(ISERROR(HLOOKUP(DG18,$DS$7:$DY20,$DZ20,FALSE)),"N",HLOOKUP(DG18,$DS$7:$DY20,$DZ20,FALSE))</f>
        <v>N</v>
      </c>
      <c r="DH20" s="362" t="str">
        <f ca="1">IF(ISERROR(HLOOKUP(DH18,$DS$7:$DY20,$DZ20,FALSE)),"N",HLOOKUP(DH18,$DS$7:$DY20,$DZ20,FALSE))</f>
        <v>N</v>
      </c>
      <c r="DI20" s="362" t="str">
        <f ca="1">IF(ISERROR(HLOOKUP(DI18,$DS$7:$DY20,$DZ20,FALSE)),"N",HLOOKUP(DI18,$DS$7:$DY20,$DZ20,FALSE))</f>
        <v>N</v>
      </c>
      <c r="DJ20" s="362" t="str">
        <f>IF(ISERROR(HLOOKUP(DJ18,$DS$7:$DY20,$DZ20,FALSE)),"N",HLOOKUP(DJ18,$DS$7:$DY20,$DZ20,FALSE))</f>
        <v>N</v>
      </c>
      <c r="DK20" s="362" t="str">
        <f ca="1">IF(ISERROR(HLOOKUP(DK18,$DS$7:$DY20,$DZ20,FALSE)),"N",HLOOKUP(DK18,$DS$7:$DY20,$DZ20,FALSE))</f>
        <v>N</v>
      </c>
      <c r="DL20" s="362" t="str">
        <f ca="1">IF(ISERROR(HLOOKUP(DL18,$DS$7:$DY20,$DZ20,FALSE)),"N",HLOOKUP(DL18,$DS$7:$DY20,$DZ20,FALSE))</f>
        <v>N</v>
      </c>
      <c r="DM20" s="362" t="str">
        <f ca="1">IF(ISERROR(HLOOKUP(DM18,$DS$7:$DY20,$DZ20,FALSE)),"N",HLOOKUP(DM18,$DS$7:$DY20,$DZ20,FALSE))</f>
        <v>N</v>
      </c>
      <c r="DN20" s="362" t="str">
        <f ca="1">IF(ISERROR(HLOOKUP(DN18,$DS$7:$DY20,$DZ20,FALSE)),"N",HLOOKUP(DN18,$DS$7:$DY20,$DZ20,FALSE))</f>
        <v>N</v>
      </c>
      <c r="DO20" s="362" t="str">
        <f ca="1">IF(ISERROR(HLOOKUP(DO18,$DS$7:$DY20,$DZ20,FALSE)),"N",HLOOKUP(DO18,$DS$7:$DY20,$DZ20,FALSE))</f>
        <v>N</v>
      </c>
      <c r="DP20" s="362" t="str">
        <f ca="1">IF(ISERROR(HLOOKUP(DP18,$DS$7:$DY20,$DZ20,FALSE)),"N",HLOOKUP(DP18,$DS$7:$DY20,$DZ20,FALSE))</f>
        <v>N</v>
      </c>
      <c r="DQ20" s="362">
        <f t="shared" ca="1" si="22"/>
        <v>0</v>
      </c>
      <c r="DR20" s="362">
        <f t="shared" ca="1" si="23"/>
        <v>31</v>
      </c>
      <c r="DS20" s="362" t="str">
        <f>IF('DB Func'!M15&gt;0,"S","N")</f>
        <v>N</v>
      </c>
      <c r="DT20" s="362" t="str">
        <f>IF('DB Func'!R15&gt;0,"S","N")</f>
        <v>N</v>
      </c>
      <c r="DU20" s="362" t="str">
        <f>IF('DB Func'!W15&gt;0,"S","N")</f>
        <v>N</v>
      </c>
      <c r="DV20" s="362" t="str">
        <f>IF('DB Func'!AB15&gt;0,"S","N")</f>
        <v>N</v>
      </c>
      <c r="DW20" s="362" t="str">
        <f>IF('DB Func'!AG15&gt;0,"S","N")</f>
        <v>N</v>
      </c>
      <c r="DX20" s="362" t="str">
        <f>IF('DB Func'!AL15&gt;0,"S","N")</f>
        <v>N</v>
      </c>
      <c r="DY20" s="362" t="str">
        <f>IF('DB Func'!AQ15&gt;0,"S","N")</f>
        <v>N</v>
      </c>
      <c r="DZ20" s="362">
        <v>14</v>
      </c>
      <c r="EA20" s="369">
        <f ca="1">'DB Func'!C15</f>
        <v>0</v>
      </c>
      <c r="EB20" s="362" t="str">
        <f t="shared" ca="1" si="24"/>
        <v>s</v>
      </c>
      <c r="EC20" s="362" t="str">
        <f t="shared" ca="1" si="24"/>
        <v>s</v>
      </c>
      <c r="ED20" s="362" t="str">
        <f t="shared" ca="1" si="24"/>
        <v>s</v>
      </c>
      <c r="EE20" s="362" t="str">
        <f t="shared" ca="1" si="24"/>
        <v>s</v>
      </c>
      <c r="EF20" s="362" t="str">
        <f t="shared" ca="1" si="24"/>
        <v>s</v>
      </c>
      <c r="EG20" s="362" t="str">
        <f t="shared" ca="1" si="24"/>
        <v>s</v>
      </c>
      <c r="EH20" s="362" t="str">
        <f t="shared" ca="1" si="24"/>
        <v>s</v>
      </c>
      <c r="EI20" s="362" t="str">
        <f t="shared" ca="1" si="24"/>
        <v>s</v>
      </c>
      <c r="EJ20" s="362" t="str">
        <f t="shared" ca="1" si="24"/>
        <v>s</v>
      </c>
      <c r="EK20" s="362" t="str">
        <f t="shared" ca="1" si="24"/>
        <v>s</v>
      </c>
      <c r="EL20" s="362" t="str">
        <f t="shared" ca="1" si="24"/>
        <v>s</v>
      </c>
      <c r="EM20" s="362" t="str">
        <f t="shared" ca="1" si="24"/>
        <v>s</v>
      </c>
      <c r="EN20" s="362" t="str">
        <f t="shared" ca="1" si="24"/>
        <v>s</v>
      </c>
      <c r="EO20" s="362" t="str">
        <f t="shared" ca="1" si="24"/>
        <v>s</v>
      </c>
      <c r="EP20" s="362" t="str">
        <f t="shared" ca="1" si="24"/>
        <v>s</v>
      </c>
      <c r="EQ20" s="362" t="str">
        <f t="shared" ca="1" si="24"/>
        <v>s</v>
      </c>
      <c r="ER20" s="362" t="str">
        <f t="shared" ca="1" si="25"/>
        <v>s</v>
      </c>
      <c r="ES20" s="362" t="str">
        <f t="shared" ca="1" si="25"/>
        <v>s</v>
      </c>
      <c r="ET20" s="362" t="str">
        <f t="shared" ca="1" si="25"/>
        <v>s</v>
      </c>
      <c r="EU20" s="362" t="str">
        <f t="shared" ca="1" si="25"/>
        <v>s</v>
      </c>
      <c r="EV20" s="362" t="str">
        <f t="shared" ca="1" si="25"/>
        <v>s</v>
      </c>
      <c r="EW20" s="362" t="str">
        <f t="shared" ca="1" si="25"/>
        <v>s</v>
      </c>
      <c r="EX20" s="362" t="str">
        <f t="shared" ca="1" si="25"/>
        <v>s</v>
      </c>
      <c r="EY20" s="362" t="str">
        <f t="shared" ca="1" si="25"/>
        <v>s</v>
      </c>
      <c r="EZ20" s="362" t="str">
        <f t="shared" ca="1" si="25"/>
        <v>s</v>
      </c>
      <c r="FA20" s="362" t="str">
        <f t="shared" ca="1" si="25"/>
        <v>s</v>
      </c>
      <c r="FB20" s="362" t="str">
        <f t="shared" ca="1" si="25"/>
        <v>s</v>
      </c>
      <c r="FC20" s="362" t="str">
        <f t="shared" ca="1" si="25"/>
        <v>s</v>
      </c>
      <c r="FD20" s="362" t="str">
        <f t="shared" ca="1" si="25"/>
        <v>s</v>
      </c>
      <c r="FE20" s="362" t="str">
        <f t="shared" ca="1" si="25"/>
        <v>s</v>
      </c>
      <c r="FF20" s="362" t="str">
        <f t="shared" ca="1" si="25"/>
        <v>s</v>
      </c>
      <c r="FG20" s="362">
        <f t="shared" ca="1" si="26"/>
        <v>31</v>
      </c>
      <c r="FH20" s="362">
        <f t="shared" ca="1" si="27"/>
        <v>0</v>
      </c>
      <c r="FI20" s="362" t="str">
        <f ca="1">IF(AND(YEAR(EA20)='P Gerais'!D18,MONTH(Lanc!EA20)=7,DAY(Lanc!EA20)&gt;1),"S","N")</f>
        <v>N</v>
      </c>
      <c r="FJ20" s="364">
        <f t="shared" ca="1" si="28"/>
        <v>0</v>
      </c>
      <c r="FK20" s="364">
        <f t="shared" si="29"/>
        <v>0</v>
      </c>
      <c r="FL20" s="387">
        <f t="shared" ca="1" si="30"/>
        <v>0</v>
      </c>
      <c r="FP20" s="363">
        <f ca="1">((FJ20-FL20-FK20+AZ20+AQ20+SUM(Z20:AA20)+SUM(AW20:AX20)+AK20)*IF('DB Func'!GG15="ok",'DB Func'!GD15,0))</f>
        <v>0</v>
      </c>
      <c r="FR20" s="389">
        <f t="shared" ca="1" si="31"/>
        <v>0</v>
      </c>
      <c r="GV20" s="49"/>
      <c r="GW20" s="49"/>
      <c r="GX20" s="49"/>
      <c r="GY20" s="49"/>
      <c r="GZ20" s="49"/>
      <c r="HA20" s="49"/>
      <c r="HB20" s="49"/>
      <c r="HC20" s="49"/>
    </row>
    <row r="21" spans="3:211" ht="30" customHeight="1" thickTop="1" thickBot="1">
      <c r="C21" s="390" t="str">
        <f ca="1">IF('DB Func'!B16="Funcionário 14","",'DB Func'!B16)</f>
        <v/>
      </c>
      <c r="D21" s="391">
        <f ca="1">'DB Func'!CJ16</f>
        <v>0</v>
      </c>
      <c r="E21" s="382" t="str">
        <f ca="1">IF(C21="","-",IF(OR(terceiro!E21="jUL",terceiro!F21="jUL"),"Sim","Não"))</f>
        <v>-</v>
      </c>
      <c r="F21" s="383" t="str">
        <f ca="1">IF(C21="","-",IF(OR(Ferias!E21="jUL",Ferias!F21="jUL"),"Sim","Não"))</f>
        <v>-</v>
      </c>
      <c r="G21" s="383">
        <f ca="1">IF(C21="",0,IF(F21="Sim",IF(Ferias!E21="JUL",Ferias!I21,Ferias!J21),0))</f>
        <v>0</v>
      </c>
      <c r="H21" s="185"/>
      <c r="I21" s="185"/>
      <c r="J21" s="398">
        <f t="shared" ca="1" si="1"/>
        <v>0</v>
      </c>
      <c r="K21" s="152"/>
      <c r="L21" s="151"/>
      <c r="M21" s="189"/>
      <c r="N21" s="153"/>
      <c r="O21" s="48"/>
      <c r="P21" s="48"/>
      <c r="Q21" s="48"/>
      <c r="R21" s="49"/>
      <c r="S21" s="49"/>
      <c r="T21" s="49"/>
      <c r="U21" s="49"/>
      <c r="V21" s="49"/>
      <c r="W21" s="49"/>
      <c r="X21" s="49"/>
      <c r="Y21" s="49"/>
      <c r="Z21" s="49"/>
      <c r="AA21" s="49"/>
      <c r="AB21" s="48"/>
      <c r="AC21" s="48"/>
      <c r="AD21" s="49"/>
      <c r="AE21" s="49"/>
      <c r="AF21" s="314"/>
      <c r="AH21" s="400">
        <f ca="1">IF(AND('DB Func'!GE16="Junho",'DB Func'!BQ16="2 Parcelas"),(('auxiliar 13 sal'!I17/12*'DB Func'!GF16+AVERAGE('auxiliar 13 sal'!Q17:AB17)+AVERAGE('auxiliar 13 sal'!AE17:AP17)+'auxiliar 13 sal'!I17*'DB Func'!BN16+'auxiliar 13 sal'!I17*'DB Func'!BO16)/2),IF('DB Func'!GE16="Julho",IF('DB Func'!BQ16="Parcela Única",('auxiliar 13 sal'!I17/12*'DB Func'!GF16)+AVERAGE('auxiliar 13 sal'!Q17:AB17)+AVERAGE('auxiliar 13 sal'!AE17:AP17)+('auxiliar 13 sal'!I17*'DB Func'!BN16)+('auxiliar 13 sal'!I17*'DB Func'!BO16),IF('DB Func'!BQ16="2 Parcelas",(('auxiliar 13 sal'!I17/12*'DB Func'!GF16+AVERAGE('auxiliar 13 sal'!Q17:AB17)+AVERAGE('auxiliar 13 sal'!AE17:AP17)+'auxiliar 13 sal'!I17*'DB Func'!BN16+'auxiliar 13 sal'!I17*'DB Func'!BO16)/2))),0))</f>
        <v>0</v>
      </c>
      <c r="AK21" s="364">
        <f t="shared" ca="1" si="6"/>
        <v>0</v>
      </c>
      <c r="AL21" s="364">
        <f t="shared" ca="1" si="7"/>
        <v>0</v>
      </c>
      <c r="AM21" s="364">
        <f t="shared" ca="1" si="8"/>
        <v>0</v>
      </c>
      <c r="AN21" s="364">
        <f t="shared" ca="1" si="9"/>
        <v>0</v>
      </c>
      <c r="AO21" s="364">
        <f t="shared" ca="1" si="10"/>
        <v>0</v>
      </c>
      <c r="AP21" s="364">
        <f t="shared" ca="1" si="11"/>
        <v>0</v>
      </c>
      <c r="AQ21" s="364">
        <f t="shared" ca="1" si="12"/>
        <v>0</v>
      </c>
      <c r="AR21" s="364">
        <f>IF(OR(M21="",M21=0),0,((FJ21/220)*('Ho Ex'!$C$8+$AS$6))*M21)</f>
        <v>0</v>
      </c>
      <c r="AS21" s="364">
        <f>IF(OR(N21="",N21=0),0,((FJ21/220*('DB Func'!GD16+Lanc!$AS$6))*('Ho Ex'!$I$8+$AS$6))*(N21/52.5*60))</f>
        <v>0</v>
      </c>
      <c r="AT21" s="364">
        <f>IF(OR(M21="",M21=0),0,((FJ21/220)*('Ho Ex'!$J$8+$AS$6))*O21)</f>
        <v>0</v>
      </c>
      <c r="AU21" s="364">
        <f>IF(OR(M21="",M21=0),0,((FJ21/220)*('Ho Ex'!I27+$AS$6))*P21)</f>
        <v>0</v>
      </c>
      <c r="AV21" s="364">
        <f>IF(OR(M21="",M21=0),0,((FJ21/220)*('Ho Ex'!C27+$AS$6))*Q21)</f>
        <v>0</v>
      </c>
      <c r="AW21" s="364">
        <f ca="1">FJ21*'DB Func'!BN16</f>
        <v>0</v>
      </c>
      <c r="AX21" s="364">
        <f ca="1">FJ21*'DB Func'!BO16</f>
        <v>0</v>
      </c>
      <c r="AY21" s="364">
        <f ca="1">IF(FJ21=0,0,VLOOKUP(FJ21,'P Gerais'!$D$39:$G$41,3,TRUE)*Func14!$F$68)</f>
        <v>0</v>
      </c>
      <c r="AZ21" s="364">
        <f t="shared" si="13"/>
        <v>0</v>
      </c>
      <c r="BA21" s="364">
        <f ca="1">((FJ21-FL21-FK21+AZ21+AQ21+SUM(Z21:AA21)+SUM(AW21:AX21)+AK21)*IF('DB Func'!GG16="ok",'DB Func'!GD16,0))+(FJ21-FL21-FK21+AZ21+AQ21+SUM(Z21:AA21)+SUM(AW21:AX21))+AK21</f>
        <v>0</v>
      </c>
      <c r="BB21" s="385">
        <f ca="1">VLOOKUP(BA21,'P Gerais'!$D$22:$G$25,3,TRUE)</f>
        <v>0.08</v>
      </c>
      <c r="BC21" s="364">
        <f ca="1">IF(BA21&lt;'P Gerais'!$D$25,BA21*BB21,Lanc!BB21)</f>
        <v>0</v>
      </c>
      <c r="BD21" s="364">
        <f ca="1">BA21-BC21-('DB Func'!GB16*'P Gerais'!$D$35)</f>
        <v>0</v>
      </c>
      <c r="BE21" s="386">
        <f ca="1">VLOOKUP(BD21,'P Gerais'!$D$29:$F$33,3,TRUE)</f>
        <v>0</v>
      </c>
      <c r="BF21" s="364">
        <f t="shared" ca="1" si="14"/>
        <v>0</v>
      </c>
      <c r="BG21" s="364">
        <f ca="1">VLOOKUP(BD21,'P Gerais'!$D$29:$G$33,4,TRUE)</f>
        <v>0</v>
      </c>
      <c r="BH21" s="364">
        <f t="shared" ca="1" si="15"/>
        <v>0</v>
      </c>
      <c r="BI21" s="364">
        <f t="shared" ca="1" si="16"/>
        <v>0</v>
      </c>
      <c r="BJ21" s="362">
        <f ca="1">'DB Func'!G16</f>
        <v>0</v>
      </c>
      <c r="BK21" s="362">
        <f ca="1">'DB Func'!FW16</f>
        <v>0</v>
      </c>
      <c r="BL21" s="364">
        <f ca="1">D21*'P Gerais'!$D$13</f>
        <v>0</v>
      </c>
      <c r="BM21" s="364">
        <f ca="1">D21*'P Gerais'!$D$14</f>
        <v>0</v>
      </c>
      <c r="BN21" s="364">
        <f ca="1">D21*'P Gerais'!$D$16</f>
        <v>0</v>
      </c>
      <c r="BO21" s="364">
        <f ca="1">D21*'P Gerais'!$D$17</f>
        <v>0</v>
      </c>
      <c r="BP21" s="364">
        <f ca="1">D21*'P Gerais'!$D$18</f>
        <v>0</v>
      </c>
      <c r="BQ21" s="385">
        <f ca="1">VLOOKUP(D21,'P Gerais'!$D$22:$G$24,3,TRUE)</f>
        <v>0.08</v>
      </c>
      <c r="BR21" s="385">
        <f ca="1">VLOOKUP(D21,'P Gerais'!$D$29:$G$33,3,TRUE)</f>
        <v>0</v>
      </c>
      <c r="BS21" s="385">
        <f ca="1">'DB Func'!BN16</f>
        <v>0</v>
      </c>
      <c r="BT21" s="385">
        <f ca="1">'DB Func'!BO16</f>
        <v>0</v>
      </c>
      <c r="BU21" s="385">
        <f ca="1">'DB Func'!FX16</f>
        <v>0</v>
      </c>
      <c r="BV21" s="364">
        <f t="shared" ca="1" si="17"/>
        <v>-0.08</v>
      </c>
      <c r="BW21" s="364">
        <f ca="1">BV21-'DB Func'!GC16</f>
        <v>-0.08</v>
      </c>
      <c r="BX21" s="362">
        <f ca="1">IFERROR(VLOOKUP(BW21,'P Gerais'!$D$29:$G$33,3,TRUE)*BW21,0)</f>
        <v>0</v>
      </c>
      <c r="BY21" s="364">
        <f ca="1">IFERROR(BX21-VLOOKUP(BW21,'P Gerais'!$D$29:$H$33,4,TRUE),0)</f>
        <v>0</v>
      </c>
      <c r="BZ21" s="364">
        <f ca="1">D21*'DB Func'!GD16</f>
        <v>0</v>
      </c>
      <c r="CB21" s="364">
        <f t="shared" ca="1" si="18"/>
        <v>0</v>
      </c>
      <c r="CC21" s="364">
        <f t="shared" si="19"/>
        <v>0</v>
      </c>
      <c r="CD21" s="364">
        <f t="shared" si="20"/>
        <v>0</v>
      </c>
      <c r="CF21" s="362" t="str">
        <f t="shared" ca="1" si="21"/>
        <v>não</v>
      </c>
      <c r="CG21" s="362">
        <f ca="1">IF($CH$8=1,DAY('DB Func'!C16),0)</f>
        <v>0</v>
      </c>
      <c r="CH21" s="362">
        <f ca="1">IF(CI21=0,0,MONTH('DB Func'!C16))</f>
        <v>0</v>
      </c>
      <c r="CI21" s="362">
        <f ca="1">IF('P Gerais'!D19=YEAR('DB Func'!C16),YEAR('DB Func'!C16),0)</f>
        <v>0</v>
      </c>
      <c r="CJ21" s="371">
        <v>44</v>
      </c>
      <c r="CK21" s="363"/>
      <c r="CL21" s="362" t="str">
        <f>IF(ISERROR(HLOOKUP(CL19,$DS$7:$DY21,$DZ21,FALSE)),"N",HLOOKUP(CL19,$DS$7:$DY21,$DZ21,FALSE))</f>
        <v>N</v>
      </c>
      <c r="CM21" s="362" t="str">
        <f>IF(ISERROR(HLOOKUP(CM19,$DS$7:$DY21,$DZ21,FALSE)),"N",HLOOKUP(CM19,$DS$7:$DY21,$DZ21,FALSE))</f>
        <v>N</v>
      </c>
      <c r="CN21" s="362" t="str">
        <f>IF(ISERROR(HLOOKUP(CN19,$DS$7:$DY21,$DZ21,FALSE)),"N",HLOOKUP(CN19,$DS$7:$DY21,$DZ21,FALSE))</f>
        <v>N</v>
      </c>
      <c r="CO21" s="362" t="str">
        <f>IF(ISERROR(HLOOKUP(CO19,$DS$7:$DY21,$DZ21,FALSE)),"N",HLOOKUP(CO19,$DS$7:$DY21,$DZ21,FALSE))</f>
        <v>N</v>
      </c>
      <c r="CP21" s="362" t="str">
        <f>IF(ISERROR(HLOOKUP(CP19,$DS$7:$DY21,$DZ21,FALSE)),"N",HLOOKUP(CP19,$DS$7:$DY21,$DZ21,FALSE))</f>
        <v>N</v>
      </c>
      <c r="CQ21" s="362" t="str">
        <f>IF(ISERROR(HLOOKUP(CQ19,$DS$7:$DY21,$DZ21,FALSE)),"N",HLOOKUP(CQ19,$DS$7:$DY21,$DZ21,FALSE))</f>
        <v>N</v>
      </c>
      <c r="CR21" s="362" t="str">
        <f>IF(ISERROR(HLOOKUP(CR19,$DS$7:$DY21,$DZ21,FALSE)),"N",HLOOKUP(CR19,$DS$7:$DY21,$DZ21,FALSE))</f>
        <v>N</v>
      </c>
      <c r="CS21" s="362" t="str">
        <f>IF(ISERROR(HLOOKUP(CS19,$DS$7:$DY21,$DZ21,FALSE)),"N",HLOOKUP(CS19,$DS$7:$DY21,$DZ21,FALSE))</f>
        <v>N</v>
      </c>
      <c r="CT21" s="362" t="str">
        <f>IF(ISERROR(HLOOKUP(CT19,$DS$7:$DY21,$DZ21,FALSE)),"N",HLOOKUP(CT19,$DS$7:$DY21,$DZ21,FALSE))</f>
        <v>N</v>
      </c>
      <c r="CU21" s="362" t="str">
        <f>IF(ISERROR(HLOOKUP(CU19,$DS$7:$DY21,$DZ21,FALSE)),"N",HLOOKUP(CU19,$DS$7:$DY21,$DZ21,FALSE))</f>
        <v>N</v>
      </c>
      <c r="CV21" s="362" t="str">
        <f>IF(ISERROR(HLOOKUP(CV19,$DS$7:$DY21,$DZ21,FALSE)),"N",HLOOKUP(CV19,$DS$7:$DY21,$DZ21,FALSE))</f>
        <v>N</v>
      </c>
      <c r="CW21" s="362" t="str">
        <f>IF(ISERROR(HLOOKUP(CW19,$DS$7:$DY21,$DZ21,FALSE)),"N",HLOOKUP(CW19,$DS$7:$DY21,$DZ21,FALSE))</f>
        <v>N</v>
      </c>
      <c r="CX21" s="362" t="str">
        <f>IF(ISERROR(HLOOKUP(CX19,$DS$7:$DY21,$DZ21,FALSE)),"N",HLOOKUP(CX19,$DS$7:$DY21,$DZ21,FALSE))</f>
        <v>N</v>
      </c>
      <c r="CY21" s="362" t="str">
        <f>IF(ISERROR(HLOOKUP(CY19,$DS$7:$DY21,$DZ21,FALSE)),"N",HLOOKUP(CY19,$DS$7:$DY21,$DZ21,FALSE))</f>
        <v>N</v>
      </c>
      <c r="CZ21" s="362" t="str">
        <f>IF(ISERROR(HLOOKUP(CZ19,$DS$7:$DY21,$DZ21,FALSE)),"N",HLOOKUP(CZ19,$DS$7:$DY21,$DZ21,FALSE))</f>
        <v>N</v>
      </c>
      <c r="DA21" s="362" t="str">
        <f>IF(ISERROR(HLOOKUP(DA19,$DS$7:$DY21,$DZ21,FALSE)),"N",HLOOKUP(DA19,$DS$7:$DY21,$DZ21,FALSE))</f>
        <v>N</v>
      </c>
      <c r="DB21" s="362" t="str">
        <f>IF(ISERROR(HLOOKUP(DB19,$DS$7:$DY21,$DZ21,FALSE)),"N",HLOOKUP(DB19,$DS$7:$DY21,$DZ21,FALSE))</f>
        <v>N</v>
      </c>
      <c r="DC21" s="362" t="str">
        <f>IF(ISERROR(HLOOKUP(DC19,$DS$7:$DY21,$DZ21,FALSE)),"N",HLOOKUP(DC19,$DS$7:$DY21,$DZ21,FALSE))</f>
        <v>N</v>
      </c>
      <c r="DD21" s="362" t="str">
        <f>IF(ISERROR(HLOOKUP(DD19,$DS$7:$DY21,$DZ21,FALSE)),"N",HLOOKUP(DD19,$DS$7:$DY21,$DZ21,FALSE))</f>
        <v>N</v>
      </c>
      <c r="DE21" s="362" t="str">
        <f>IF(ISERROR(HLOOKUP(DE19,$DS$7:$DY21,$DZ21,FALSE)),"N",HLOOKUP(DE19,$DS$7:$DY21,$DZ21,FALSE))</f>
        <v>N</v>
      </c>
      <c r="DF21" s="362" t="str">
        <f>IF(ISERROR(HLOOKUP(DF19,$DS$7:$DY21,$DZ21,FALSE)),"N",HLOOKUP(DF19,$DS$7:$DY21,$DZ21,FALSE))</f>
        <v>N</v>
      </c>
      <c r="DG21" s="362" t="str">
        <f>IF(ISERROR(HLOOKUP(DG19,$DS$7:$DY21,$DZ21,FALSE)),"N",HLOOKUP(DG19,$DS$7:$DY21,$DZ21,FALSE))</f>
        <v>N</v>
      </c>
      <c r="DH21" s="362" t="str">
        <f>IF(ISERROR(HLOOKUP(DH19,$DS$7:$DY21,$DZ21,FALSE)),"N",HLOOKUP(DH19,$DS$7:$DY21,$DZ21,FALSE))</f>
        <v>N</v>
      </c>
      <c r="DI21" s="362" t="str">
        <f>IF(ISERROR(HLOOKUP(DI19,$DS$7:$DY21,$DZ21,FALSE)),"N",HLOOKUP(DI19,$DS$7:$DY21,$DZ21,FALSE))</f>
        <v>N</v>
      </c>
      <c r="DJ21" s="362" t="str">
        <f>IF(ISERROR(HLOOKUP(DJ19,$DS$7:$DY21,$DZ21,FALSE)),"N",HLOOKUP(DJ19,$DS$7:$DY21,$DZ21,FALSE))</f>
        <v>N</v>
      </c>
      <c r="DK21" s="362" t="str">
        <f>IF(ISERROR(HLOOKUP(DK19,$DS$7:$DY21,$DZ21,FALSE)),"N",HLOOKUP(DK19,$DS$7:$DY21,$DZ21,FALSE))</f>
        <v>N</v>
      </c>
      <c r="DL21" s="362" t="str">
        <f>IF(ISERROR(HLOOKUP(DL19,$DS$7:$DY21,$DZ21,FALSE)),"N",HLOOKUP(DL19,$DS$7:$DY21,$DZ21,FALSE))</f>
        <v>N</v>
      </c>
      <c r="DM21" s="362" t="str">
        <f>IF(ISERROR(HLOOKUP(DM19,$DS$7:$DY21,$DZ21,FALSE)),"N",HLOOKUP(DM19,$DS$7:$DY21,$DZ21,FALSE))</f>
        <v>N</v>
      </c>
      <c r="DN21" s="362" t="str">
        <f>IF(ISERROR(HLOOKUP(DN19,$DS$7:$DY21,$DZ21,FALSE)),"N",HLOOKUP(DN19,$DS$7:$DY21,$DZ21,FALSE))</f>
        <v>N</v>
      </c>
      <c r="DO21" s="362" t="str">
        <f>IF(ISERROR(HLOOKUP(DO19,$DS$7:$DY21,$DZ21,FALSE)),"N",HLOOKUP(DO19,$DS$7:$DY21,$DZ21,FALSE))</f>
        <v>N</v>
      </c>
      <c r="DP21" s="362" t="str">
        <f>IF(ISERROR(HLOOKUP(DP19,$DS$7:$DY21,$DZ21,FALSE)),"N",HLOOKUP(DP19,$DS$7:$DY21,$DZ21,FALSE))</f>
        <v>N</v>
      </c>
      <c r="DQ21" s="362">
        <f t="shared" si="22"/>
        <v>0</v>
      </c>
      <c r="DR21" s="362">
        <f t="shared" si="23"/>
        <v>31</v>
      </c>
      <c r="DS21" s="362" t="str">
        <f>IF('DB Func'!M16&gt;0,"S","N")</f>
        <v>N</v>
      </c>
      <c r="DT21" s="362" t="str">
        <f>IF('DB Func'!R16&gt;0,"S","N")</f>
        <v>N</v>
      </c>
      <c r="DU21" s="362" t="str">
        <f>IF('DB Func'!W16&gt;0,"S","N")</f>
        <v>N</v>
      </c>
      <c r="DV21" s="362" t="str">
        <f>IF('DB Func'!AB16&gt;0,"S","N")</f>
        <v>N</v>
      </c>
      <c r="DW21" s="362" t="str">
        <f>IF('DB Func'!AG16&gt;0,"S","N")</f>
        <v>N</v>
      </c>
      <c r="DX21" s="362" t="str">
        <f>IF('DB Func'!AL16&gt;0,"S","N")</f>
        <v>N</v>
      </c>
      <c r="DY21" s="362" t="str">
        <f>IF('DB Func'!AQ16&gt;0,"S","N")</f>
        <v>N</v>
      </c>
      <c r="DZ21" s="362">
        <v>15</v>
      </c>
      <c r="EA21" s="369">
        <f ca="1">'DB Func'!C16</f>
        <v>0</v>
      </c>
      <c r="EB21" s="362" t="str">
        <f t="shared" ca="1" si="24"/>
        <v>s</v>
      </c>
      <c r="EC21" s="362" t="str">
        <f t="shared" ca="1" si="24"/>
        <v>s</v>
      </c>
      <c r="ED21" s="362" t="str">
        <f t="shared" ca="1" si="24"/>
        <v>s</v>
      </c>
      <c r="EE21" s="362" t="str">
        <f t="shared" ca="1" si="24"/>
        <v>s</v>
      </c>
      <c r="EF21" s="362" t="str">
        <f t="shared" ca="1" si="24"/>
        <v>s</v>
      </c>
      <c r="EG21" s="362" t="str">
        <f t="shared" ca="1" si="24"/>
        <v>s</v>
      </c>
      <c r="EH21" s="362" t="str">
        <f t="shared" ca="1" si="24"/>
        <v>s</v>
      </c>
      <c r="EI21" s="362" t="str">
        <f t="shared" ca="1" si="24"/>
        <v>s</v>
      </c>
      <c r="EJ21" s="362" t="str">
        <f t="shared" ca="1" si="24"/>
        <v>s</v>
      </c>
      <c r="EK21" s="362" t="str">
        <f t="shared" ca="1" si="24"/>
        <v>s</v>
      </c>
      <c r="EL21" s="362" t="str">
        <f t="shared" ca="1" si="24"/>
        <v>s</v>
      </c>
      <c r="EM21" s="362" t="str">
        <f t="shared" ca="1" si="24"/>
        <v>s</v>
      </c>
      <c r="EN21" s="362" t="str">
        <f t="shared" ca="1" si="24"/>
        <v>s</v>
      </c>
      <c r="EO21" s="362" t="str">
        <f t="shared" ca="1" si="24"/>
        <v>s</v>
      </c>
      <c r="EP21" s="362" t="str">
        <f t="shared" ca="1" si="24"/>
        <v>s</v>
      </c>
      <c r="EQ21" s="362" t="str">
        <f t="shared" ca="1" si="24"/>
        <v>s</v>
      </c>
      <c r="ER21" s="362" t="str">
        <f t="shared" ca="1" si="25"/>
        <v>s</v>
      </c>
      <c r="ES21" s="362" t="str">
        <f t="shared" ca="1" si="25"/>
        <v>s</v>
      </c>
      <c r="ET21" s="362" t="str">
        <f t="shared" ca="1" si="25"/>
        <v>s</v>
      </c>
      <c r="EU21" s="362" t="str">
        <f t="shared" ca="1" si="25"/>
        <v>s</v>
      </c>
      <c r="EV21" s="362" t="str">
        <f t="shared" ca="1" si="25"/>
        <v>s</v>
      </c>
      <c r="EW21" s="362" t="str">
        <f t="shared" ca="1" si="25"/>
        <v>s</v>
      </c>
      <c r="EX21" s="362" t="str">
        <f t="shared" ca="1" si="25"/>
        <v>s</v>
      </c>
      <c r="EY21" s="362" t="str">
        <f t="shared" ca="1" si="25"/>
        <v>s</v>
      </c>
      <c r="EZ21" s="362" t="str">
        <f t="shared" ca="1" si="25"/>
        <v>s</v>
      </c>
      <c r="FA21" s="362" t="str">
        <f t="shared" ca="1" si="25"/>
        <v>s</v>
      </c>
      <c r="FB21" s="362" t="str">
        <f t="shared" ca="1" si="25"/>
        <v>s</v>
      </c>
      <c r="FC21" s="362" t="str">
        <f t="shared" ca="1" si="25"/>
        <v>s</v>
      </c>
      <c r="FD21" s="362" t="str">
        <f t="shared" ca="1" si="25"/>
        <v>s</v>
      </c>
      <c r="FE21" s="362" t="str">
        <f t="shared" ca="1" si="25"/>
        <v>s</v>
      </c>
      <c r="FF21" s="362" t="str">
        <f t="shared" ca="1" si="25"/>
        <v>s</v>
      </c>
      <c r="FG21" s="362">
        <f t="shared" ca="1" si="26"/>
        <v>31</v>
      </c>
      <c r="FH21" s="362">
        <f t="shared" ca="1" si="27"/>
        <v>0</v>
      </c>
      <c r="FI21" s="362" t="str">
        <f ca="1">IF(AND(YEAR(EA21)='P Gerais'!D19,MONTH(Lanc!EA21)=7,DAY(Lanc!EA21)&gt;1),"S","N")</f>
        <v>N</v>
      </c>
      <c r="FJ21" s="364">
        <f t="shared" ca="1" si="28"/>
        <v>0</v>
      </c>
      <c r="FK21" s="364">
        <f t="shared" si="29"/>
        <v>0</v>
      </c>
      <c r="FL21" s="387">
        <f t="shared" ca="1" si="30"/>
        <v>0</v>
      </c>
      <c r="FP21" s="363">
        <f ca="1">((FJ21-FL21-FK21+AZ21+AQ21+SUM(Z21:AA21)+SUM(AW21:AX21)+AK21)*IF('DB Func'!GG16="ok",'DB Func'!GD16,0))</f>
        <v>0</v>
      </c>
      <c r="FR21" s="389">
        <f t="shared" ca="1" si="31"/>
        <v>0</v>
      </c>
      <c r="GV21" s="49"/>
      <c r="GW21" s="49"/>
      <c r="GX21" s="49"/>
      <c r="GY21" s="49"/>
      <c r="GZ21" s="49"/>
      <c r="HA21" s="49"/>
      <c r="HB21" s="49"/>
      <c r="HC21" s="49"/>
    </row>
    <row r="22" spans="3:211" ht="30" customHeight="1" thickTop="1" thickBot="1">
      <c r="C22" s="390" t="str">
        <f ca="1">IF('DB Func'!B17="Funcionário 15","",'DB Func'!B17)</f>
        <v/>
      </c>
      <c r="D22" s="391">
        <f ca="1">'DB Func'!CJ17</f>
        <v>0</v>
      </c>
      <c r="E22" s="382" t="str">
        <f ca="1">IF(C22="","-",IF(OR(terceiro!E22="jUL",terceiro!F22="jUL"),"Sim","Não"))</f>
        <v>-</v>
      </c>
      <c r="F22" s="383" t="str">
        <f ca="1">IF(C22="","-",IF(OR(Ferias!E22="jUL",Ferias!F22="jUL"),"Sim","Não"))</f>
        <v>-</v>
      </c>
      <c r="G22" s="383">
        <f ca="1">IF(C22="",0,IF(F22="Sim",IF(Ferias!E22="JUL",Ferias!I22,Ferias!J22),0))</f>
        <v>0</v>
      </c>
      <c r="H22" s="185"/>
      <c r="I22" s="185"/>
      <c r="J22" s="398">
        <f t="shared" ca="1" si="1"/>
        <v>0</v>
      </c>
      <c r="K22" s="152"/>
      <c r="L22" s="151"/>
      <c r="M22" s="189"/>
      <c r="N22" s="153"/>
      <c r="O22" s="48"/>
      <c r="P22" s="48"/>
      <c r="Q22" s="48"/>
      <c r="R22" s="49"/>
      <c r="S22" s="49"/>
      <c r="T22" s="49"/>
      <c r="U22" s="49"/>
      <c r="V22" s="49"/>
      <c r="W22" s="49"/>
      <c r="X22" s="49"/>
      <c r="Y22" s="49"/>
      <c r="Z22" s="49"/>
      <c r="AA22" s="49"/>
      <c r="AB22" s="48"/>
      <c r="AC22" s="48"/>
      <c r="AD22" s="49"/>
      <c r="AE22" s="49"/>
      <c r="AF22" s="314"/>
      <c r="AH22" s="400">
        <f ca="1">IF(AND('DB Func'!GE17="Junho",'DB Func'!BQ17="2 Parcelas"),(('auxiliar 13 sal'!I18/12*'DB Func'!GF17+AVERAGE('auxiliar 13 sal'!Q18:AB18)+AVERAGE('auxiliar 13 sal'!AE18:AP18)+'auxiliar 13 sal'!I18*'DB Func'!BN17+'auxiliar 13 sal'!I18*'DB Func'!BO17)/2),IF('DB Func'!GE17="Julho",IF('DB Func'!BQ17="Parcela Única",('auxiliar 13 sal'!I18/12*'DB Func'!GF17)+AVERAGE('auxiliar 13 sal'!Q18:AB18)+AVERAGE('auxiliar 13 sal'!AE18:AP18)+('auxiliar 13 sal'!I18*'DB Func'!BN17)+('auxiliar 13 sal'!I18*'DB Func'!BO17),IF('DB Func'!BQ17="2 Parcelas",(('auxiliar 13 sal'!I18/12*'DB Func'!GF17+AVERAGE('auxiliar 13 sal'!Q18:AB18)+AVERAGE('auxiliar 13 sal'!AE18:AP18)+'auxiliar 13 sal'!I18*'DB Func'!BN17+'auxiliar 13 sal'!I18*'DB Func'!BO17)/2))),0))</f>
        <v>0</v>
      </c>
      <c r="AK22" s="364">
        <f t="shared" ca="1" si="6"/>
        <v>0</v>
      </c>
      <c r="AL22" s="364">
        <f t="shared" ca="1" si="7"/>
        <v>0</v>
      </c>
      <c r="AM22" s="364">
        <f t="shared" ca="1" si="8"/>
        <v>0</v>
      </c>
      <c r="AN22" s="364">
        <f t="shared" ca="1" si="9"/>
        <v>0</v>
      </c>
      <c r="AO22" s="364">
        <f t="shared" ca="1" si="10"/>
        <v>0</v>
      </c>
      <c r="AP22" s="364">
        <f t="shared" ca="1" si="11"/>
        <v>0</v>
      </c>
      <c r="AQ22" s="364">
        <f t="shared" ca="1" si="12"/>
        <v>0</v>
      </c>
      <c r="AR22" s="364">
        <f>IF(OR(M22="",M22=0),0,((FJ22/220)*('Ho Ex'!$C$8+$AS$6))*M22)</f>
        <v>0</v>
      </c>
      <c r="AS22" s="364">
        <f>IF(OR(N22="",N22=0),0,((FJ22/220*('DB Func'!GD17+Lanc!$AS$6))*('Ho Ex'!$I$8+$AS$6))*(N22/52.5*60))</f>
        <v>0</v>
      </c>
      <c r="AT22" s="364">
        <f>IF(OR(M22="",M22=0),0,((FJ22/220)*('Ho Ex'!$J$8+$AS$6))*O22)</f>
        <v>0</v>
      </c>
      <c r="AU22" s="364">
        <f>IF(OR(M22="",M22=0),0,((FJ22/220)*('Ho Ex'!I28+$AS$6))*P22)</f>
        <v>0</v>
      </c>
      <c r="AV22" s="364">
        <f>IF(OR(M22="",M22=0),0,((FJ22/220)*('Ho Ex'!C28+$AS$6))*Q22)</f>
        <v>0</v>
      </c>
      <c r="AW22" s="364">
        <f ca="1">FJ22*'DB Func'!BN17</f>
        <v>0</v>
      </c>
      <c r="AX22" s="364">
        <f ca="1">FJ22*'DB Func'!BO17</f>
        <v>0</v>
      </c>
      <c r="AY22" s="364">
        <f ca="1">IF(FJ22=0,0,VLOOKUP(FJ22,'P Gerais'!$D$39:$G$41,3,TRUE)*Func15!$F$68)</f>
        <v>0</v>
      </c>
      <c r="AZ22" s="364">
        <f t="shared" si="13"/>
        <v>0</v>
      </c>
      <c r="BA22" s="364">
        <f ca="1">((FJ22-FL22-FK22+AZ22+AQ22+SUM(Z22:AA22)+SUM(AW22:AX22)+AK22)*IF('DB Func'!GG17="ok",'DB Func'!GD17,0))+(FJ22-FL22-FK22+AZ22+AQ22+SUM(Z22:AA22)+SUM(AW22:AX22))+AK22</f>
        <v>0</v>
      </c>
      <c r="BB22" s="385">
        <f ca="1">VLOOKUP(BA22,'P Gerais'!$D$22:$G$25,3,TRUE)</f>
        <v>0.08</v>
      </c>
      <c r="BC22" s="364">
        <f ca="1">IF(BA22&lt;'P Gerais'!$D$25,BA22*BB22,Lanc!BB22)</f>
        <v>0</v>
      </c>
      <c r="BD22" s="364">
        <f ca="1">BA22-BC22-('DB Func'!GB17*'P Gerais'!$D$35)</f>
        <v>0</v>
      </c>
      <c r="BE22" s="386">
        <f ca="1">VLOOKUP(BD22,'P Gerais'!$D$29:$F$33,3,TRUE)</f>
        <v>0</v>
      </c>
      <c r="BF22" s="364">
        <f t="shared" ca="1" si="14"/>
        <v>0</v>
      </c>
      <c r="BG22" s="364">
        <f ca="1">VLOOKUP(BD22,'P Gerais'!$D$29:$G$33,4,TRUE)</f>
        <v>0</v>
      </c>
      <c r="BH22" s="364">
        <f t="shared" ca="1" si="15"/>
        <v>0</v>
      </c>
      <c r="BI22" s="364">
        <f t="shared" ca="1" si="16"/>
        <v>0</v>
      </c>
      <c r="BJ22" s="362">
        <f ca="1">'DB Func'!G17</f>
        <v>0</v>
      </c>
      <c r="BK22" s="362">
        <f ca="1">'DB Func'!FW17</f>
        <v>0</v>
      </c>
      <c r="BL22" s="364">
        <f ca="1">D22*'P Gerais'!$D$13</f>
        <v>0</v>
      </c>
      <c r="BM22" s="364">
        <f ca="1">D22*'P Gerais'!$D$14</f>
        <v>0</v>
      </c>
      <c r="BN22" s="364">
        <f ca="1">D22*'P Gerais'!$D$16</f>
        <v>0</v>
      </c>
      <c r="BO22" s="364">
        <f ca="1">D22*'P Gerais'!$D$17</f>
        <v>0</v>
      </c>
      <c r="BP22" s="364">
        <f ca="1">D22*'P Gerais'!$D$18</f>
        <v>0</v>
      </c>
      <c r="BQ22" s="385">
        <f ca="1">VLOOKUP(D22,'P Gerais'!$D$22:$G$24,3,TRUE)</f>
        <v>0.08</v>
      </c>
      <c r="BR22" s="385">
        <f ca="1">VLOOKUP(D22,'P Gerais'!$D$29:$G$33,3,TRUE)</f>
        <v>0</v>
      </c>
      <c r="BS22" s="385">
        <f ca="1">'DB Func'!BN17</f>
        <v>0</v>
      </c>
      <c r="BT22" s="385">
        <f ca="1">'DB Func'!BO17</f>
        <v>0</v>
      </c>
      <c r="BU22" s="385">
        <f ca="1">'DB Func'!FX17</f>
        <v>0</v>
      </c>
      <c r="BV22" s="364">
        <f t="shared" ca="1" si="17"/>
        <v>-0.08</v>
      </c>
      <c r="BW22" s="364">
        <f ca="1">BV22-'DB Func'!GC17</f>
        <v>-0.08</v>
      </c>
      <c r="BX22" s="362">
        <f ca="1">IFERROR(VLOOKUP(BW22,'P Gerais'!$D$29:$G$33,3,TRUE)*BW22,0)</f>
        <v>0</v>
      </c>
      <c r="BY22" s="364">
        <f ca="1">IFERROR(BX22-VLOOKUP(BW22,'P Gerais'!$D$29:$H$33,4,TRUE),0)</f>
        <v>0</v>
      </c>
      <c r="BZ22" s="364">
        <f ca="1">D22*'DB Func'!GD17</f>
        <v>0</v>
      </c>
      <c r="CB22" s="364">
        <f t="shared" ca="1" si="18"/>
        <v>0</v>
      </c>
      <c r="CC22" s="364">
        <f t="shared" si="19"/>
        <v>0</v>
      </c>
      <c r="CD22" s="364">
        <f t="shared" si="20"/>
        <v>0</v>
      </c>
      <c r="CF22" s="362" t="str">
        <f t="shared" ca="1" si="21"/>
        <v>não</v>
      </c>
      <c r="CG22" s="362">
        <f ca="1">IF($CH$8=1,DAY('DB Func'!C17),0)</f>
        <v>0</v>
      </c>
      <c r="CH22" s="362">
        <f ca="1">IF(CI22=0,0,MONTH('DB Func'!C17))</f>
        <v>0</v>
      </c>
      <c r="CI22" s="362">
        <f ca="1">IF('P Gerais'!D20=YEAR('DB Func'!C17),YEAR('DB Func'!C17),0)</f>
        <v>0</v>
      </c>
      <c r="CJ22" s="371">
        <v>45</v>
      </c>
      <c r="CK22" s="363"/>
      <c r="CL22" s="362" t="str">
        <f ca="1">IF(ISERROR(HLOOKUP(CL20,$DS$7:$DY22,$DZ22,FALSE)),"N",HLOOKUP(CL20,$DS$7:$DY22,$DZ22,FALSE))</f>
        <v>N</v>
      </c>
      <c r="CM22" s="362" t="str">
        <f ca="1">IF(ISERROR(HLOOKUP(CM20,$DS$7:$DY22,$DZ22,FALSE)),"N",HLOOKUP(CM20,$DS$7:$DY22,$DZ22,FALSE))</f>
        <v>N</v>
      </c>
      <c r="CN22" s="362" t="str">
        <f ca="1">IF(ISERROR(HLOOKUP(CN20,$DS$7:$DY22,$DZ22,FALSE)),"N",HLOOKUP(CN20,$DS$7:$DY22,$DZ22,FALSE))</f>
        <v>N</v>
      </c>
      <c r="CO22" s="362" t="str">
        <f>IF(ISERROR(HLOOKUP(CO20,$DS$7:$DY22,$DZ22,FALSE)),"N",HLOOKUP(CO20,$DS$7:$DY22,$DZ22,FALSE))</f>
        <v>N</v>
      </c>
      <c r="CP22" s="362" t="str">
        <f ca="1">IF(ISERROR(HLOOKUP(CP20,$DS$7:$DY22,$DZ22,FALSE)),"N",HLOOKUP(CP20,$DS$7:$DY22,$DZ22,FALSE))</f>
        <v>N</v>
      </c>
      <c r="CQ22" s="362" t="str">
        <f ca="1">IF(ISERROR(HLOOKUP(CQ20,$DS$7:$DY22,$DZ22,FALSE)),"N",HLOOKUP(CQ20,$DS$7:$DY22,$DZ22,FALSE))</f>
        <v>N</v>
      </c>
      <c r="CR22" s="362" t="str">
        <f ca="1">IF(ISERROR(HLOOKUP(CR20,$DS$7:$DY22,$DZ22,FALSE)),"N",HLOOKUP(CR20,$DS$7:$DY22,$DZ22,FALSE))</f>
        <v>N</v>
      </c>
      <c r="CS22" s="362" t="str">
        <f ca="1">IF(ISERROR(HLOOKUP(CS20,$DS$7:$DY22,$DZ22,FALSE)),"N",HLOOKUP(CS20,$DS$7:$DY22,$DZ22,FALSE))</f>
        <v>N</v>
      </c>
      <c r="CT22" s="362" t="str">
        <f ca="1">IF(ISERROR(HLOOKUP(CT20,$DS$7:$DY22,$DZ22,FALSE)),"N",HLOOKUP(CT20,$DS$7:$DY22,$DZ22,FALSE))</f>
        <v>N</v>
      </c>
      <c r="CU22" s="362" t="str">
        <f ca="1">IF(ISERROR(HLOOKUP(CU20,$DS$7:$DY22,$DZ22,FALSE)),"N",HLOOKUP(CU20,$DS$7:$DY22,$DZ22,FALSE))</f>
        <v>N</v>
      </c>
      <c r="CV22" s="362" t="str">
        <f>IF(ISERROR(HLOOKUP(CV20,$DS$7:$DY22,$DZ22,FALSE)),"N",HLOOKUP(CV20,$DS$7:$DY22,$DZ22,FALSE))</f>
        <v>N</v>
      </c>
      <c r="CW22" s="362" t="str">
        <f ca="1">IF(ISERROR(HLOOKUP(CW20,$DS$7:$DY22,$DZ22,FALSE)),"N",HLOOKUP(CW20,$DS$7:$DY22,$DZ22,FALSE))</f>
        <v>N</v>
      </c>
      <c r="CX22" s="362" t="str">
        <f ca="1">IF(ISERROR(HLOOKUP(CX20,$DS$7:$DY22,$DZ22,FALSE)),"N",HLOOKUP(CX20,$DS$7:$DY22,$DZ22,FALSE))</f>
        <v>N</v>
      </c>
      <c r="CY22" s="362" t="str">
        <f ca="1">IF(ISERROR(HLOOKUP(CY20,$DS$7:$DY22,$DZ22,FALSE)),"N",HLOOKUP(CY20,$DS$7:$DY22,$DZ22,FALSE))</f>
        <v>N</v>
      </c>
      <c r="CZ22" s="362" t="str">
        <f ca="1">IF(ISERROR(HLOOKUP(CZ20,$DS$7:$DY22,$DZ22,FALSE)),"N",HLOOKUP(CZ20,$DS$7:$DY22,$DZ22,FALSE))</f>
        <v>N</v>
      </c>
      <c r="DA22" s="362" t="str">
        <f ca="1">IF(ISERROR(HLOOKUP(DA20,$DS$7:$DY22,$DZ22,FALSE)),"N",HLOOKUP(DA20,$DS$7:$DY22,$DZ22,FALSE))</f>
        <v>N</v>
      </c>
      <c r="DB22" s="362" t="str">
        <f ca="1">IF(ISERROR(HLOOKUP(DB20,$DS$7:$DY22,$DZ22,FALSE)),"N",HLOOKUP(DB20,$DS$7:$DY22,$DZ22,FALSE))</f>
        <v>N</v>
      </c>
      <c r="DC22" s="362" t="str">
        <f>IF(ISERROR(HLOOKUP(DC20,$DS$7:$DY22,$DZ22,FALSE)),"N",HLOOKUP(DC20,$DS$7:$DY22,$DZ22,FALSE))</f>
        <v>N</v>
      </c>
      <c r="DD22" s="362" t="str">
        <f ca="1">IF(ISERROR(HLOOKUP(DD20,$DS$7:$DY22,$DZ22,FALSE)),"N",HLOOKUP(DD20,$DS$7:$DY22,$DZ22,FALSE))</f>
        <v>N</v>
      </c>
      <c r="DE22" s="362" t="str">
        <f ca="1">IF(ISERROR(HLOOKUP(DE20,$DS$7:$DY22,$DZ22,FALSE)),"N",HLOOKUP(DE20,$DS$7:$DY22,$DZ22,FALSE))</f>
        <v>N</v>
      </c>
      <c r="DF22" s="362" t="str">
        <f ca="1">IF(ISERROR(HLOOKUP(DF20,$DS$7:$DY22,$DZ22,FALSE)),"N",HLOOKUP(DF20,$DS$7:$DY22,$DZ22,FALSE))</f>
        <v>N</v>
      </c>
      <c r="DG22" s="362" t="str">
        <f ca="1">IF(ISERROR(HLOOKUP(DG20,$DS$7:$DY22,$DZ22,FALSE)),"N",HLOOKUP(DG20,$DS$7:$DY22,$DZ22,FALSE))</f>
        <v>N</v>
      </c>
      <c r="DH22" s="362" t="str">
        <f ca="1">IF(ISERROR(HLOOKUP(DH20,$DS$7:$DY22,$DZ22,FALSE)),"N",HLOOKUP(DH20,$DS$7:$DY22,$DZ22,FALSE))</f>
        <v>N</v>
      </c>
      <c r="DI22" s="362" t="str">
        <f ca="1">IF(ISERROR(HLOOKUP(DI20,$DS$7:$DY22,$DZ22,FALSE)),"N",HLOOKUP(DI20,$DS$7:$DY22,$DZ22,FALSE))</f>
        <v>N</v>
      </c>
      <c r="DJ22" s="362" t="str">
        <f>IF(ISERROR(HLOOKUP(DJ20,$DS$7:$DY22,$DZ22,FALSE)),"N",HLOOKUP(DJ20,$DS$7:$DY22,$DZ22,FALSE))</f>
        <v>N</v>
      </c>
      <c r="DK22" s="362" t="str">
        <f ca="1">IF(ISERROR(HLOOKUP(DK20,$DS$7:$DY22,$DZ22,FALSE)),"N",HLOOKUP(DK20,$DS$7:$DY22,$DZ22,FALSE))</f>
        <v>N</v>
      </c>
      <c r="DL22" s="362" t="str">
        <f ca="1">IF(ISERROR(HLOOKUP(DL20,$DS$7:$DY22,$DZ22,FALSE)),"N",HLOOKUP(DL20,$DS$7:$DY22,$DZ22,FALSE))</f>
        <v>N</v>
      </c>
      <c r="DM22" s="362" t="str">
        <f ca="1">IF(ISERROR(HLOOKUP(DM20,$DS$7:$DY22,$DZ22,FALSE)),"N",HLOOKUP(DM20,$DS$7:$DY22,$DZ22,FALSE))</f>
        <v>N</v>
      </c>
      <c r="DN22" s="362" t="str">
        <f ca="1">IF(ISERROR(HLOOKUP(DN20,$DS$7:$DY22,$DZ22,FALSE)),"N",HLOOKUP(DN20,$DS$7:$DY22,$DZ22,FALSE))</f>
        <v>N</v>
      </c>
      <c r="DO22" s="362" t="str">
        <f ca="1">IF(ISERROR(HLOOKUP(DO20,$DS$7:$DY22,$DZ22,FALSE)),"N",HLOOKUP(DO20,$DS$7:$DY22,$DZ22,FALSE))</f>
        <v>N</v>
      </c>
      <c r="DP22" s="362" t="str">
        <f ca="1">IF(ISERROR(HLOOKUP(DP20,$DS$7:$DY22,$DZ22,FALSE)),"N",HLOOKUP(DP20,$DS$7:$DY22,$DZ22,FALSE))</f>
        <v>N</v>
      </c>
      <c r="DQ22" s="362">
        <f t="shared" ca="1" si="22"/>
        <v>0</v>
      </c>
      <c r="DR22" s="362">
        <f t="shared" ca="1" si="23"/>
        <v>31</v>
      </c>
      <c r="DS22" s="362" t="str">
        <f>IF('DB Func'!M17&gt;0,"S","N")</f>
        <v>N</v>
      </c>
      <c r="DT22" s="362" t="str">
        <f>IF('DB Func'!R17&gt;0,"S","N")</f>
        <v>N</v>
      </c>
      <c r="DU22" s="362" t="str">
        <f>IF('DB Func'!W17&gt;0,"S","N")</f>
        <v>N</v>
      </c>
      <c r="DV22" s="362" t="str">
        <f>IF('DB Func'!AB17&gt;0,"S","N")</f>
        <v>N</v>
      </c>
      <c r="DW22" s="362" t="str">
        <f>IF('DB Func'!AG17&gt;0,"S","N")</f>
        <v>N</v>
      </c>
      <c r="DX22" s="362" t="str">
        <f>IF('DB Func'!AL17&gt;0,"S","N")</f>
        <v>N</v>
      </c>
      <c r="DY22" s="362" t="str">
        <f>IF('DB Func'!AQ17&gt;0,"S","N")</f>
        <v>N</v>
      </c>
      <c r="DZ22" s="362">
        <v>16</v>
      </c>
      <c r="EA22" s="369">
        <f ca="1">'DB Func'!C17</f>
        <v>0</v>
      </c>
      <c r="EB22" s="362" t="str">
        <f t="shared" ca="1" si="24"/>
        <v>s</v>
      </c>
      <c r="EC22" s="362" t="str">
        <f t="shared" ca="1" si="24"/>
        <v>s</v>
      </c>
      <c r="ED22" s="362" t="str">
        <f t="shared" ca="1" si="24"/>
        <v>s</v>
      </c>
      <c r="EE22" s="362" t="str">
        <f t="shared" ca="1" si="24"/>
        <v>s</v>
      </c>
      <c r="EF22" s="362" t="str">
        <f t="shared" ca="1" si="24"/>
        <v>s</v>
      </c>
      <c r="EG22" s="362" t="str">
        <f t="shared" ca="1" si="24"/>
        <v>s</v>
      </c>
      <c r="EH22" s="362" t="str">
        <f t="shared" ca="1" si="24"/>
        <v>s</v>
      </c>
      <c r="EI22" s="362" t="str">
        <f t="shared" ca="1" si="24"/>
        <v>s</v>
      </c>
      <c r="EJ22" s="362" t="str">
        <f t="shared" ca="1" si="24"/>
        <v>s</v>
      </c>
      <c r="EK22" s="362" t="str">
        <f t="shared" ca="1" si="24"/>
        <v>s</v>
      </c>
      <c r="EL22" s="362" t="str">
        <f t="shared" ca="1" si="24"/>
        <v>s</v>
      </c>
      <c r="EM22" s="362" t="str">
        <f t="shared" ca="1" si="24"/>
        <v>s</v>
      </c>
      <c r="EN22" s="362" t="str">
        <f t="shared" ca="1" si="24"/>
        <v>s</v>
      </c>
      <c r="EO22" s="362" t="str">
        <f t="shared" ca="1" si="24"/>
        <v>s</v>
      </c>
      <c r="EP22" s="362" t="str">
        <f t="shared" ca="1" si="24"/>
        <v>s</v>
      </c>
      <c r="EQ22" s="362" t="str">
        <f t="shared" ca="1" si="24"/>
        <v>s</v>
      </c>
      <c r="ER22" s="362" t="str">
        <f t="shared" ca="1" si="25"/>
        <v>s</v>
      </c>
      <c r="ES22" s="362" t="str">
        <f t="shared" ca="1" si="25"/>
        <v>s</v>
      </c>
      <c r="ET22" s="362" t="str">
        <f t="shared" ca="1" si="25"/>
        <v>s</v>
      </c>
      <c r="EU22" s="362" t="str">
        <f t="shared" ca="1" si="25"/>
        <v>s</v>
      </c>
      <c r="EV22" s="362" t="str">
        <f t="shared" ca="1" si="25"/>
        <v>s</v>
      </c>
      <c r="EW22" s="362" t="str">
        <f t="shared" ca="1" si="25"/>
        <v>s</v>
      </c>
      <c r="EX22" s="362" t="str">
        <f t="shared" ca="1" si="25"/>
        <v>s</v>
      </c>
      <c r="EY22" s="362" t="str">
        <f t="shared" ca="1" si="25"/>
        <v>s</v>
      </c>
      <c r="EZ22" s="362" t="str">
        <f t="shared" ca="1" si="25"/>
        <v>s</v>
      </c>
      <c r="FA22" s="362" t="str">
        <f t="shared" ca="1" si="25"/>
        <v>s</v>
      </c>
      <c r="FB22" s="362" t="str">
        <f t="shared" ca="1" si="25"/>
        <v>s</v>
      </c>
      <c r="FC22" s="362" t="str">
        <f t="shared" ca="1" si="25"/>
        <v>s</v>
      </c>
      <c r="FD22" s="362" t="str">
        <f t="shared" ca="1" si="25"/>
        <v>s</v>
      </c>
      <c r="FE22" s="362" t="str">
        <f t="shared" ca="1" si="25"/>
        <v>s</v>
      </c>
      <c r="FF22" s="362" t="str">
        <f t="shared" ca="1" si="25"/>
        <v>s</v>
      </c>
      <c r="FG22" s="362">
        <f t="shared" ca="1" si="26"/>
        <v>31</v>
      </c>
      <c r="FH22" s="362">
        <f t="shared" ca="1" si="27"/>
        <v>0</v>
      </c>
      <c r="FI22" s="362" t="str">
        <f ca="1">IF(AND(YEAR(EA22)='P Gerais'!D20,MONTH(Lanc!EA22)=7,DAY(Lanc!EA22)&gt;1),"S","N")</f>
        <v>N</v>
      </c>
      <c r="FJ22" s="364">
        <f t="shared" ca="1" si="28"/>
        <v>0</v>
      </c>
      <c r="FK22" s="364">
        <f t="shared" si="29"/>
        <v>0</v>
      </c>
      <c r="FL22" s="387">
        <f t="shared" ca="1" si="30"/>
        <v>0</v>
      </c>
      <c r="FP22" s="363">
        <f ca="1">((FJ22-FL22-FK22+AZ22+AQ22+SUM(Z22:AA22)+SUM(AW22:AX22)+AK22)*IF('DB Func'!GG17="ok",'DB Func'!GD17,0))</f>
        <v>0</v>
      </c>
      <c r="FR22" s="389">
        <f t="shared" ca="1" si="31"/>
        <v>0</v>
      </c>
      <c r="GV22" s="49"/>
      <c r="GW22" s="49"/>
      <c r="GX22" s="49"/>
      <c r="GY22" s="49"/>
      <c r="GZ22" s="49"/>
      <c r="HA22" s="49"/>
      <c r="HB22" s="49"/>
      <c r="HC22" s="49"/>
    </row>
    <row r="23" spans="3:211" ht="30" customHeight="1" thickTop="1" thickBot="1">
      <c r="C23" s="390" t="str">
        <f ca="1">IF('DB Func'!B18="Funcionário 16","",'DB Func'!B18)</f>
        <v/>
      </c>
      <c r="D23" s="391">
        <f ca="1">'DB Func'!CJ18</f>
        <v>0</v>
      </c>
      <c r="E23" s="382" t="str">
        <f ca="1">IF(C23="","-",IF(OR(terceiro!E23="jUL",terceiro!F23="jUL"),"Sim","Não"))</f>
        <v>-</v>
      </c>
      <c r="F23" s="383" t="str">
        <f ca="1">IF(C23="","-",IF(OR(Ferias!E23="jUL",Ferias!F23="jUL"),"Sim","Não"))</f>
        <v>-</v>
      </c>
      <c r="G23" s="383">
        <f ca="1">IF(C23="",0,IF(F23="Sim",IF(Ferias!E23="JUL",Ferias!I23,Ferias!J23),0))</f>
        <v>0</v>
      </c>
      <c r="H23" s="185"/>
      <c r="I23" s="185"/>
      <c r="J23" s="398">
        <f t="shared" ca="1" si="1"/>
        <v>0</v>
      </c>
      <c r="K23" s="152"/>
      <c r="L23" s="151"/>
      <c r="M23" s="189"/>
      <c r="N23" s="153"/>
      <c r="O23" s="48"/>
      <c r="P23" s="48"/>
      <c r="Q23" s="48"/>
      <c r="R23" s="49"/>
      <c r="S23" s="49"/>
      <c r="T23" s="49"/>
      <c r="U23" s="49"/>
      <c r="V23" s="49"/>
      <c r="W23" s="49"/>
      <c r="X23" s="49"/>
      <c r="Y23" s="49"/>
      <c r="Z23" s="49"/>
      <c r="AA23" s="49"/>
      <c r="AB23" s="48"/>
      <c r="AC23" s="48"/>
      <c r="AD23" s="49"/>
      <c r="AE23" s="49"/>
      <c r="AF23" s="314"/>
      <c r="AH23" s="400">
        <f ca="1">IF(AND('DB Func'!GE18="Junho",'DB Func'!BQ18="2 Parcelas"),(('auxiliar 13 sal'!I19/12*'DB Func'!GF18+AVERAGE('auxiliar 13 sal'!Q19:AB19)+AVERAGE('auxiliar 13 sal'!AE19:AP19)+'auxiliar 13 sal'!I19*'DB Func'!BN18+'auxiliar 13 sal'!I19*'DB Func'!BO18)/2),IF('DB Func'!GE18="Julho",IF('DB Func'!BQ18="Parcela Única",('auxiliar 13 sal'!I19/12*'DB Func'!GF18)+AVERAGE('auxiliar 13 sal'!Q19:AB19)+AVERAGE('auxiliar 13 sal'!AE19:AP19)+('auxiliar 13 sal'!I19*'DB Func'!BN18)+('auxiliar 13 sal'!I19*'DB Func'!BO18),IF('DB Func'!BQ18="2 Parcelas",(('auxiliar 13 sal'!I19/12*'DB Func'!GF18+AVERAGE('auxiliar 13 sal'!Q19:AB19)+AVERAGE('auxiliar 13 sal'!AE19:AP19)+'auxiliar 13 sal'!I19*'DB Func'!BN18+'auxiliar 13 sal'!I19*'DB Func'!BO18)/2))),0))</f>
        <v>0</v>
      </c>
      <c r="AK23" s="364">
        <f t="shared" ca="1" si="6"/>
        <v>0</v>
      </c>
      <c r="AL23" s="364">
        <f t="shared" ca="1" si="7"/>
        <v>0</v>
      </c>
      <c r="AM23" s="364">
        <f t="shared" ca="1" si="8"/>
        <v>0</v>
      </c>
      <c r="AN23" s="364">
        <f t="shared" ca="1" si="9"/>
        <v>0</v>
      </c>
      <c r="AO23" s="364">
        <f t="shared" ca="1" si="10"/>
        <v>0</v>
      </c>
      <c r="AP23" s="364">
        <f t="shared" ca="1" si="11"/>
        <v>0</v>
      </c>
      <c r="AQ23" s="364">
        <f t="shared" ca="1" si="12"/>
        <v>0</v>
      </c>
      <c r="AR23" s="364">
        <f>IF(OR(M23="",M23=0),0,((FJ23/220)*('Ho Ex'!$C$8+$AS$6))*M23)</f>
        <v>0</v>
      </c>
      <c r="AS23" s="364">
        <f>IF(OR(N23="",N23=0),0,((FJ23/220*('DB Func'!GD18+Lanc!$AS$6))*('Ho Ex'!$I$8+$AS$6))*(N23/52.5*60))</f>
        <v>0</v>
      </c>
      <c r="AT23" s="364">
        <f>IF(OR(M23="",M23=0),0,((FJ23/220)*('Ho Ex'!$J$8+$AS$6))*O23)</f>
        <v>0</v>
      </c>
      <c r="AU23" s="364">
        <f>IF(OR(M23="",M23=0),0,((FJ23/220)*('Ho Ex'!I29+$AS$6))*P23)</f>
        <v>0</v>
      </c>
      <c r="AV23" s="364">
        <f>IF(OR(M23="",M23=0),0,((FJ23/220)*('Ho Ex'!C29+$AS$6))*Q23)</f>
        <v>0</v>
      </c>
      <c r="AW23" s="364">
        <f ca="1">FJ23*'DB Func'!BN18</f>
        <v>0</v>
      </c>
      <c r="AX23" s="364">
        <f ca="1">FJ23*'DB Func'!BO18</f>
        <v>0</v>
      </c>
      <c r="AY23" s="364">
        <f ca="1">IF(FJ23=0,0,VLOOKUP(FJ23,'P Gerais'!$D$39:$G$41,3,TRUE)*Func16!$F$68)</f>
        <v>0</v>
      </c>
      <c r="AZ23" s="364">
        <f t="shared" si="13"/>
        <v>0</v>
      </c>
      <c r="BA23" s="364">
        <f ca="1">((FJ23-FL23-FK23+AZ23+AQ23+SUM(Z23:AA23)+SUM(AW23:AX23)+AK23)*IF('DB Func'!GG18="ok",'DB Func'!GD18,0))+(FJ23-FL23-FK23+AZ23+AQ23+SUM(Z23:AA23)+SUM(AW23:AX23))+AK23</f>
        <v>0</v>
      </c>
      <c r="BB23" s="385">
        <f ca="1">VLOOKUP(BA23,'P Gerais'!$D$22:$G$25,3,TRUE)</f>
        <v>0.08</v>
      </c>
      <c r="BC23" s="364">
        <f ca="1">IF(BA23&lt;'P Gerais'!$D$25,BA23*BB23,Lanc!BB23)</f>
        <v>0</v>
      </c>
      <c r="BD23" s="364">
        <f ca="1">BA23-BC23-('DB Func'!GB18*'P Gerais'!$D$35)</f>
        <v>0</v>
      </c>
      <c r="BE23" s="386">
        <f ca="1">VLOOKUP(BD23,'P Gerais'!$D$29:$F$33,3,TRUE)</f>
        <v>0</v>
      </c>
      <c r="BF23" s="364">
        <f t="shared" ca="1" si="14"/>
        <v>0</v>
      </c>
      <c r="BG23" s="364">
        <f ca="1">VLOOKUP(BD23,'P Gerais'!$D$29:$G$33,4,TRUE)</f>
        <v>0</v>
      </c>
      <c r="BH23" s="364">
        <f t="shared" ca="1" si="15"/>
        <v>0</v>
      </c>
      <c r="BI23" s="364">
        <f t="shared" ca="1" si="16"/>
        <v>0</v>
      </c>
      <c r="BJ23" s="362">
        <f ca="1">'DB Func'!G18</f>
        <v>0</v>
      </c>
      <c r="BK23" s="362">
        <f ca="1">'DB Func'!FW18</f>
        <v>0</v>
      </c>
      <c r="BL23" s="364">
        <f ca="1">D23*'P Gerais'!$D$13</f>
        <v>0</v>
      </c>
      <c r="BM23" s="364">
        <f ca="1">D23*'P Gerais'!$D$14</f>
        <v>0</v>
      </c>
      <c r="BN23" s="364">
        <f ca="1">D23*'P Gerais'!$D$16</f>
        <v>0</v>
      </c>
      <c r="BO23" s="364">
        <f ca="1">D23*'P Gerais'!$D$17</f>
        <v>0</v>
      </c>
      <c r="BP23" s="364">
        <f ca="1">D23*'P Gerais'!$D$18</f>
        <v>0</v>
      </c>
      <c r="BQ23" s="385">
        <f ca="1">VLOOKUP(D23,'P Gerais'!$D$22:$G$24,3,TRUE)</f>
        <v>0.08</v>
      </c>
      <c r="BR23" s="385">
        <f ca="1">VLOOKUP(D23,'P Gerais'!$D$29:$G$33,3,TRUE)</f>
        <v>0</v>
      </c>
      <c r="BS23" s="385">
        <f ca="1">'DB Func'!BN18</f>
        <v>0</v>
      </c>
      <c r="BT23" s="385">
        <f ca="1">'DB Func'!BO18</f>
        <v>0</v>
      </c>
      <c r="BU23" s="385">
        <f ca="1">'DB Func'!FX18</f>
        <v>0</v>
      </c>
      <c r="BV23" s="364">
        <f t="shared" ca="1" si="17"/>
        <v>-0.08</v>
      </c>
      <c r="BW23" s="364">
        <f ca="1">BV23-'DB Func'!GC18</f>
        <v>-0.08</v>
      </c>
      <c r="BX23" s="362">
        <f ca="1">IFERROR(VLOOKUP(BW23,'P Gerais'!$D$29:$G$33,3,TRUE)*BW23,0)</f>
        <v>0</v>
      </c>
      <c r="BY23" s="364">
        <f ca="1">IFERROR(BX23-VLOOKUP(BW23,'P Gerais'!$D$29:$H$33,4,TRUE),0)</f>
        <v>0</v>
      </c>
      <c r="BZ23" s="364">
        <f ca="1">D23*'DB Func'!GD18</f>
        <v>0</v>
      </c>
      <c r="CB23" s="364">
        <f t="shared" ca="1" si="18"/>
        <v>0</v>
      </c>
      <c r="CC23" s="364">
        <f t="shared" si="19"/>
        <v>0</v>
      </c>
      <c r="CD23" s="364">
        <f t="shared" si="20"/>
        <v>0</v>
      </c>
      <c r="CF23" s="362" t="str">
        <f t="shared" ca="1" si="21"/>
        <v>não</v>
      </c>
      <c r="CG23" s="362">
        <f ca="1">IF($CH$8=1,DAY('DB Func'!C18),0)</f>
        <v>0</v>
      </c>
      <c r="CH23" s="362">
        <f ca="1">IF(CI23=0,0,MONTH('DB Func'!C18))</f>
        <v>0</v>
      </c>
      <c r="CI23" s="362">
        <f ca="1">IF('P Gerais'!D21=YEAR('DB Func'!C18),YEAR('DB Func'!C18),0)</f>
        <v>0</v>
      </c>
      <c r="CJ23" s="371">
        <v>46</v>
      </c>
      <c r="CK23" s="363"/>
      <c r="CL23" s="362" t="str">
        <f>IF(ISERROR(HLOOKUP(CL21,$DS$7:$DY23,$DZ23,FALSE)),"N",HLOOKUP(CL21,$DS$7:$DY23,$DZ23,FALSE))</f>
        <v>N</v>
      </c>
      <c r="CM23" s="362" t="str">
        <f>IF(ISERROR(HLOOKUP(CM21,$DS$7:$DY23,$DZ23,FALSE)),"N",HLOOKUP(CM21,$DS$7:$DY23,$DZ23,FALSE))</f>
        <v>N</v>
      </c>
      <c r="CN23" s="362" t="str">
        <f>IF(ISERROR(HLOOKUP(CN21,$DS$7:$DY23,$DZ23,FALSE)),"N",HLOOKUP(CN21,$DS$7:$DY23,$DZ23,FALSE))</f>
        <v>N</v>
      </c>
      <c r="CO23" s="362" t="str">
        <f>IF(ISERROR(HLOOKUP(CO21,$DS$7:$DY23,$DZ23,FALSE)),"N",HLOOKUP(CO21,$DS$7:$DY23,$DZ23,FALSE))</f>
        <v>N</v>
      </c>
      <c r="CP23" s="362" t="str">
        <f>IF(ISERROR(HLOOKUP(CP21,$DS$7:$DY23,$DZ23,FALSE)),"N",HLOOKUP(CP21,$DS$7:$DY23,$DZ23,FALSE))</f>
        <v>N</v>
      </c>
      <c r="CQ23" s="362" t="str">
        <f>IF(ISERROR(HLOOKUP(CQ21,$DS$7:$DY23,$DZ23,FALSE)),"N",HLOOKUP(CQ21,$DS$7:$DY23,$DZ23,FALSE))</f>
        <v>N</v>
      </c>
      <c r="CR23" s="362" t="str">
        <f>IF(ISERROR(HLOOKUP(CR21,$DS$7:$DY23,$DZ23,FALSE)),"N",HLOOKUP(CR21,$DS$7:$DY23,$DZ23,FALSE))</f>
        <v>N</v>
      </c>
      <c r="CS23" s="362" t="str">
        <f>IF(ISERROR(HLOOKUP(CS21,$DS$7:$DY23,$DZ23,FALSE)),"N",HLOOKUP(CS21,$DS$7:$DY23,$DZ23,FALSE))</f>
        <v>N</v>
      </c>
      <c r="CT23" s="362" t="str">
        <f>IF(ISERROR(HLOOKUP(CT21,$DS$7:$DY23,$DZ23,FALSE)),"N",HLOOKUP(CT21,$DS$7:$DY23,$DZ23,FALSE))</f>
        <v>N</v>
      </c>
      <c r="CU23" s="362" t="str">
        <f>IF(ISERROR(HLOOKUP(CU21,$DS$7:$DY23,$DZ23,FALSE)),"N",HLOOKUP(CU21,$DS$7:$DY23,$DZ23,FALSE))</f>
        <v>N</v>
      </c>
      <c r="CV23" s="362" t="str">
        <f>IF(ISERROR(HLOOKUP(CV21,$DS$7:$DY23,$DZ23,FALSE)),"N",HLOOKUP(CV21,$DS$7:$DY23,$DZ23,FALSE))</f>
        <v>N</v>
      </c>
      <c r="CW23" s="362" t="str">
        <f>IF(ISERROR(HLOOKUP(CW21,$DS$7:$DY23,$DZ23,FALSE)),"N",HLOOKUP(CW21,$DS$7:$DY23,$DZ23,FALSE))</f>
        <v>N</v>
      </c>
      <c r="CX23" s="362" t="str">
        <f>IF(ISERROR(HLOOKUP(CX21,$DS$7:$DY23,$DZ23,FALSE)),"N",HLOOKUP(CX21,$DS$7:$DY23,$DZ23,FALSE))</f>
        <v>N</v>
      </c>
      <c r="CY23" s="362" t="str">
        <f>IF(ISERROR(HLOOKUP(CY21,$DS$7:$DY23,$DZ23,FALSE)),"N",HLOOKUP(CY21,$DS$7:$DY23,$DZ23,FALSE))</f>
        <v>N</v>
      </c>
      <c r="CZ23" s="362" t="str">
        <f>IF(ISERROR(HLOOKUP(CZ21,$DS$7:$DY23,$DZ23,FALSE)),"N",HLOOKUP(CZ21,$DS$7:$DY23,$DZ23,FALSE))</f>
        <v>N</v>
      </c>
      <c r="DA23" s="362" t="str">
        <f>IF(ISERROR(HLOOKUP(DA21,$DS$7:$DY23,$DZ23,FALSE)),"N",HLOOKUP(DA21,$DS$7:$DY23,$DZ23,FALSE))</f>
        <v>N</v>
      </c>
      <c r="DB23" s="362" t="str">
        <f>IF(ISERROR(HLOOKUP(DB21,$DS$7:$DY23,$DZ23,FALSE)),"N",HLOOKUP(DB21,$DS$7:$DY23,$DZ23,FALSE))</f>
        <v>N</v>
      </c>
      <c r="DC23" s="362" t="str">
        <f>IF(ISERROR(HLOOKUP(DC21,$DS$7:$DY23,$DZ23,FALSE)),"N",HLOOKUP(DC21,$DS$7:$DY23,$DZ23,FALSE))</f>
        <v>N</v>
      </c>
      <c r="DD23" s="362" t="str">
        <f>IF(ISERROR(HLOOKUP(DD21,$DS$7:$DY23,$DZ23,FALSE)),"N",HLOOKUP(DD21,$DS$7:$DY23,$DZ23,FALSE))</f>
        <v>N</v>
      </c>
      <c r="DE23" s="362" t="str">
        <f>IF(ISERROR(HLOOKUP(DE21,$DS$7:$DY23,$DZ23,FALSE)),"N",HLOOKUP(DE21,$DS$7:$DY23,$DZ23,FALSE))</f>
        <v>N</v>
      </c>
      <c r="DF23" s="362" t="str">
        <f>IF(ISERROR(HLOOKUP(DF21,$DS$7:$DY23,$DZ23,FALSE)),"N",HLOOKUP(DF21,$DS$7:$DY23,$DZ23,FALSE))</f>
        <v>N</v>
      </c>
      <c r="DG23" s="362" t="str">
        <f>IF(ISERROR(HLOOKUP(DG21,$DS$7:$DY23,$DZ23,FALSE)),"N",HLOOKUP(DG21,$DS$7:$DY23,$DZ23,FALSE))</f>
        <v>N</v>
      </c>
      <c r="DH23" s="362" t="str">
        <f>IF(ISERROR(HLOOKUP(DH21,$DS$7:$DY23,$DZ23,FALSE)),"N",HLOOKUP(DH21,$DS$7:$DY23,$DZ23,FALSE))</f>
        <v>N</v>
      </c>
      <c r="DI23" s="362" t="str">
        <f>IF(ISERROR(HLOOKUP(DI21,$DS$7:$DY23,$DZ23,FALSE)),"N",HLOOKUP(DI21,$DS$7:$DY23,$DZ23,FALSE))</f>
        <v>N</v>
      </c>
      <c r="DJ23" s="362" t="str">
        <f>IF(ISERROR(HLOOKUP(DJ21,$DS$7:$DY23,$DZ23,FALSE)),"N",HLOOKUP(DJ21,$DS$7:$DY23,$DZ23,FALSE))</f>
        <v>N</v>
      </c>
      <c r="DK23" s="362" t="str">
        <f>IF(ISERROR(HLOOKUP(DK21,$DS$7:$DY23,$DZ23,FALSE)),"N",HLOOKUP(DK21,$DS$7:$DY23,$DZ23,FALSE))</f>
        <v>N</v>
      </c>
      <c r="DL23" s="362" t="str">
        <f>IF(ISERROR(HLOOKUP(DL21,$DS$7:$DY23,$DZ23,FALSE)),"N",HLOOKUP(DL21,$DS$7:$DY23,$DZ23,FALSE))</f>
        <v>N</v>
      </c>
      <c r="DM23" s="362" t="str">
        <f>IF(ISERROR(HLOOKUP(DM21,$DS$7:$DY23,$DZ23,FALSE)),"N",HLOOKUP(DM21,$DS$7:$DY23,$DZ23,FALSE))</f>
        <v>N</v>
      </c>
      <c r="DN23" s="362" t="str">
        <f>IF(ISERROR(HLOOKUP(DN21,$DS$7:$DY23,$DZ23,FALSE)),"N",HLOOKUP(DN21,$DS$7:$DY23,$DZ23,FALSE))</f>
        <v>N</v>
      </c>
      <c r="DO23" s="362" t="str">
        <f>IF(ISERROR(HLOOKUP(DO21,$DS$7:$DY23,$DZ23,FALSE)),"N",HLOOKUP(DO21,$DS$7:$DY23,$DZ23,FALSE))</f>
        <v>N</v>
      </c>
      <c r="DP23" s="362" t="str">
        <f>IF(ISERROR(HLOOKUP(DP21,$DS$7:$DY23,$DZ23,FALSE)),"N",HLOOKUP(DP21,$DS$7:$DY23,$DZ23,FALSE))</f>
        <v>N</v>
      </c>
      <c r="DQ23" s="362">
        <f t="shared" si="22"/>
        <v>0</v>
      </c>
      <c r="DR23" s="362">
        <f t="shared" si="23"/>
        <v>31</v>
      </c>
      <c r="DS23" s="362" t="str">
        <f>IF('DB Func'!M18&gt;0,"S","N")</f>
        <v>N</v>
      </c>
      <c r="DT23" s="362" t="str">
        <f>IF('DB Func'!R18&gt;0,"S","N")</f>
        <v>N</v>
      </c>
      <c r="DU23" s="362" t="str">
        <f>IF('DB Func'!W18&gt;0,"S","N")</f>
        <v>N</v>
      </c>
      <c r="DV23" s="362" t="str">
        <f>IF('DB Func'!AB18&gt;0,"S","N")</f>
        <v>N</v>
      </c>
      <c r="DW23" s="362" t="str">
        <f>IF('DB Func'!AG18&gt;0,"S","N")</f>
        <v>N</v>
      </c>
      <c r="DX23" s="362" t="str">
        <f>IF('DB Func'!AL18&gt;0,"S","N")</f>
        <v>N</v>
      </c>
      <c r="DY23" s="362" t="str">
        <f>IF('DB Func'!AQ18&gt;0,"S","N")</f>
        <v>N</v>
      </c>
      <c r="DZ23" s="362">
        <v>17</v>
      </c>
      <c r="EA23" s="369">
        <f ca="1">'DB Func'!C18</f>
        <v>0</v>
      </c>
      <c r="EB23" s="362" t="str">
        <f t="shared" ca="1" si="24"/>
        <v>s</v>
      </c>
      <c r="EC23" s="362" t="str">
        <f t="shared" ca="1" si="24"/>
        <v>s</v>
      </c>
      <c r="ED23" s="362" t="str">
        <f t="shared" ca="1" si="24"/>
        <v>s</v>
      </c>
      <c r="EE23" s="362" t="str">
        <f t="shared" ca="1" si="24"/>
        <v>s</v>
      </c>
      <c r="EF23" s="362" t="str">
        <f t="shared" ca="1" si="24"/>
        <v>s</v>
      </c>
      <c r="EG23" s="362" t="str">
        <f t="shared" ca="1" si="24"/>
        <v>s</v>
      </c>
      <c r="EH23" s="362" t="str">
        <f t="shared" ca="1" si="24"/>
        <v>s</v>
      </c>
      <c r="EI23" s="362" t="str">
        <f t="shared" ca="1" si="24"/>
        <v>s</v>
      </c>
      <c r="EJ23" s="362" t="str">
        <f t="shared" ca="1" si="24"/>
        <v>s</v>
      </c>
      <c r="EK23" s="362" t="str">
        <f t="shared" ca="1" si="24"/>
        <v>s</v>
      </c>
      <c r="EL23" s="362" t="str">
        <f t="shared" ca="1" si="24"/>
        <v>s</v>
      </c>
      <c r="EM23" s="362" t="str">
        <f t="shared" ca="1" si="24"/>
        <v>s</v>
      </c>
      <c r="EN23" s="362" t="str">
        <f t="shared" ca="1" si="24"/>
        <v>s</v>
      </c>
      <c r="EO23" s="362" t="str">
        <f t="shared" ca="1" si="24"/>
        <v>s</v>
      </c>
      <c r="EP23" s="362" t="str">
        <f t="shared" ca="1" si="24"/>
        <v>s</v>
      </c>
      <c r="EQ23" s="362" t="str">
        <f t="shared" ca="1" si="24"/>
        <v>s</v>
      </c>
      <c r="ER23" s="362" t="str">
        <f t="shared" ca="1" si="25"/>
        <v>s</v>
      </c>
      <c r="ES23" s="362" t="str">
        <f t="shared" ca="1" si="25"/>
        <v>s</v>
      </c>
      <c r="ET23" s="362" t="str">
        <f t="shared" ca="1" si="25"/>
        <v>s</v>
      </c>
      <c r="EU23" s="362" t="str">
        <f t="shared" ca="1" si="25"/>
        <v>s</v>
      </c>
      <c r="EV23" s="362" t="str">
        <f t="shared" ca="1" si="25"/>
        <v>s</v>
      </c>
      <c r="EW23" s="362" t="str">
        <f t="shared" ca="1" si="25"/>
        <v>s</v>
      </c>
      <c r="EX23" s="362" t="str">
        <f t="shared" ca="1" si="25"/>
        <v>s</v>
      </c>
      <c r="EY23" s="362" t="str">
        <f t="shared" ca="1" si="25"/>
        <v>s</v>
      </c>
      <c r="EZ23" s="362" t="str">
        <f t="shared" ca="1" si="25"/>
        <v>s</v>
      </c>
      <c r="FA23" s="362" t="str">
        <f t="shared" ca="1" si="25"/>
        <v>s</v>
      </c>
      <c r="FB23" s="362" t="str">
        <f t="shared" ca="1" si="25"/>
        <v>s</v>
      </c>
      <c r="FC23" s="362" t="str">
        <f t="shared" ca="1" si="25"/>
        <v>s</v>
      </c>
      <c r="FD23" s="362" t="str">
        <f t="shared" ca="1" si="25"/>
        <v>s</v>
      </c>
      <c r="FE23" s="362" t="str">
        <f t="shared" ca="1" si="25"/>
        <v>s</v>
      </c>
      <c r="FF23" s="362" t="str">
        <f t="shared" ca="1" si="25"/>
        <v>s</v>
      </c>
      <c r="FG23" s="362">
        <f t="shared" ca="1" si="26"/>
        <v>31</v>
      </c>
      <c r="FH23" s="362">
        <f t="shared" ca="1" si="27"/>
        <v>0</v>
      </c>
      <c r="FI23" s="362" t="str">
        <f ca="1">IF(AND(YEAR(EA23)='P Gerais'!D21,MONTH(Lanc!EA23)=7,DAY(Lanc!EA23)&gt;1),"S","N")</f>
        <v>N</v>
      </c>
      <c r="FJ23" s="364">
        <f t="shared" ca="1" si="28"/>
        <v>0</v>
      </c>
      <c r="FK23" s="364">
        <f t="shared" si="29"/>
        <v>0</v>
      </c>
      <c r="FL23" s="387">
        <f t="shared" ca="1" si="30"/>
        <v>0</v>
      </c>
      <c r="FP23" s="363">
        <f ca="1">((FJ23-FL23-FK23+AZ23+AQ23+SUM(Z23:AA23)+SUM(AW23:AX23)+AK23)*IF('DB Func'!GG18="ok",'DB Func'!GD18,0))</f>
        <v>0</v>
      </c>
      <c r="FR23" s="389">
        <f t="shared" ca="1" si="31"/>
        <v>0</v>
      </c>
      <c r="GV23" s="49"/>
      <c r="GW23" s="49"/>
      <c r="GX23" s="49"/>
      <c r="GY23" s="49"/>
      <c r="GZ23" s="49"/>
      <c r="HA23" s="49"/>
      <c r="HB23" s="49"/>
      <c r="HC23" s="49"/>
    </row>
    <row r="24" spans="3:211" ht="30" customHeight="1" thickTop="1" thickBot="1">
      <c r="C24" s="390" t="str">
        <f ca="1">IF('DB Func'!B19="Funcionário 17","",'DB Func'!B19)</f>
        <v/>
      </c>
      <c r="D24" s="391">
        <f ca="1">'DB Func'!CJ19</f>
        <v>0</v>
      </c>
      <c r="E24" s="382" t="str">
        <f ca="1">IF(C24="","-",IF(OR(terceiro!E24="jUL",terceiro!F24="jUL"),"Sim","Não"))</f>
        <v>-</v>
      </c>
      <c r="F24" s="383" t="str">
        <f ca="1">IF(C24="","-",IF(OR(Ferias!E24="jUL",Ferias!F24="jUL"),"Sim","Não"))</f>
        <v>-</v>
      </c>
      <c r="G24" s="383">
        <f ca="1">IF(C24="",0,IF(F24="Sim",IF(Ferias!E24="JUL",Ferias!I24,Ferias!J24),0))</f>
        <v>0</v>
      </c>
      <c r="H24" s="185"/>
      <c r="I24" s="185"/>
      <c r="J24" s="398">
        <f t="shared" ca="1" si="1"/>
        <v>0</v>
      </c>
      <c r="K24" s="152"/>
      <c r="L24" s="151"/>
      <c r="M24" s="189"/>
      <c r="N24" s="153"/>
      <c r="O24" s="48"/>
      <c r="P24" s="48"/>
      <c r="Q24" s="48"/>
      <c r="R24" s="49"/>
      <c r="S24" s="49"/>
      <c r="T24" s="49"/>
      <c r="U24" s="49"/>
      <c r="V24" s="49"/>
      <c r="W24" s="49"/>
      <c r="X24" s="49"/>
      <c r="Y24" s="49"/>
      <c r="Z24" s="49"/>
      <c r="AA24" s="49"/>
      <c r="AB24" s="48"/>
      <c r="AC24" s="48"/>
      <c r="AD24" s="49"/>
      <c r="AE24" s="49"/>
      <c r="AF24" s="314"/>
      <c r="AH24" s="400">
        <f ca="1">IF(AND('DB Func'!GE19="Junho",'DB Func'!BQ19="2 Parcelas"),(('auxiliar 13 sal'!I20/12*'DB Func'!GF19+AVERAGE('auxiliar 13 sal'!Q20:AB20)+AVERAGE('auxiliar 13 sal'!AE20:AP20)+'auxiliar 13 sal'!I20*'DB Func'!BN19+'auxiliar 13 sal'!I20*'DB Func'!BO19)/2),IF('DB Func'!GE19="Julho",IF('DB Func'!BQ19="Parcela Única",('auxiliar 13 sal'!I20/12*'DB Func'!GF19)+AVERAGE('auxiliar 13 sal'!Q20:AB20)+AVERAGE('auxiliar 13 sal'!AE20:AP20)+('auxiliar 13 sal'!I20*'DB Func'!BN19)+('auxiliar 13 sal'!I20*'DB Func'!BO19),IF('DB Func'!BQ19="2 Parcelas",(('auxiliar 13 sal'!I20/12*'DB Func'!GF19+AVERAGE('auxiliar 13 sal'!Q20:AB20)+AVERAGE('auxiliar 13 sal'!AE20:AP20)+'auxiliar 13 sal'!I20*'DB Func'!BN19+'auxiliar 13 sal'!I20*'DB Func'!BO19)/2))),0))</f>
        <v>0</v>
      </c>
      <c r="AK24" s="364">
        <f t="shared" ca="1" si="6"/>
        <v>0</v>
      </c>
      <c r="AL24" s="364">
        <f t="shared" ca="1" si="7"/>
        <v>0</v>
      </c>
      <c r="AM24" s="364">
        <f t="shared" ca="1" si="8"/>
        <v>0</v>
      </c>
      <c r="AN24" s="364">
        <f t="shared" ca="1" si="9"/>
        <v>0</v>
      </c>
      <c r="AO24" s="364">
        <f t="shared" ca="1" si="10"/>
        <v>0</v>
      </c>
      <c r="AP24" s="364">
        <f t="shared" ca="1" si="11"/>
        <v>0</v>
      </c>
      <c r="AQ24" s="364">
        <f t="shared" ca="1" si="12"/>
        <v>0</v>
      </c>
      <c r="AR24" s="364">
        <f>IF(OR(M24="",M24=0),0,((FJ24/220)*('Ho Ex'!$C$8+$AS$6))*M24)</f>
        <v>0</v>
      </c>
      <c r="AS24" s="364">
        <f>IF(OR(N24="",N24=0),0,((FJ24/220*('DB Func'!GD19+Lanc!$AS$6))*('Ho Ex'!$I$8+$AS$6))*(N24/52.5*60))</f>
        <v>0</v>
      </c>
      <c r="AT24" s="364">
        <f>IF(OR(M24="",M24=0),0,((FJ24/220)*('Ho Ex'!$J$8+$AS$6))*O24)</f>
        <v>0</v>
      </c>
      <c r="AU24" s="364">
        <f>IF(OR(M24="",M24=0),0,((FJ24/220)*('Ho Ex'!I30+$AS$6))*P24)</f>
        <v>0</v>
      </c>
      <c r="AV24" s="364">
        <f>IF(OR(M24="",M24=0),0,((FJ24/220)*('Ho Ex'!C30+$AS$6))*Q24)</f>
        <v>0</v>
      </c>
      <c r="AW24" s="364">
        <f ca="1">FJ24*'DB Func'!BN19</f>
        <v>0</v>
      </c>
      <c r="AX24" s="364">
        <f ca="1">FJ24*'DB Func'!BO19</f>
        <v>0</v>
      </c>
      <c r="AY24" s="364">
        <f ca="1">IF(FJ24=0,0,VLOOKUP(FJ24,'P Gerais'!$D$39:$G$41,3,TRUE)*Func17!$F$68)</f>
        <v>0</v>
      </c>
      <c r="AZ24" s="364">
        <f t="shared" si="13"/>
        <v>0</v>
      </c>
      <c r="BA24" s="364">
        <f ca="1">((FJ24-FL24-FK24+AZ24+AQ24+SUM(Z24:AA24)+SUM(AW24:AX24)+AK24)*IF('DB Func'!GG19="ok",'DB Func'!GD19,0))+(FJ24-FL24-FK24+AZ24+AQ24+SUM(Z24:AA24)+SUM(AW24:AX24))+AK24</f>
        <v>0</v>
      </c>
      <c r="BB24" s="385">
        <f ca="1">VLOOKUP(BA24,'P Gerais'!$D$22:$G$25,3,TRUE)</f>
        <v>0.08</v>
      </c>
      <c r="BC24" s="364">
        <f ca="1">IF(BA24&lt;'P Gerais'!$D$25,BA24*BB24,Lanc!BB24)</f>
        <v>0</v>
      </c>
      <c r="BD24" s="364">
        <f ca="1">BA24-BC24-('DB Func'!GB19*'P Gerais'!$D$35)</f>
        <v>0</v>
      </c>
      <c r="BE24" s="386">
        <f ca="1">VLOOKUP(BD24,'P Gerais'!$D$29:$F$33,3,TRUE)</f>
        <v>0</v>
      </c>
      <c r="BF24" s="364">
        <f t="shared" ca="1" si="14"/>
        <v>0</v>
      </c>
      <c r="BG24" s="364">
        <f ca="1">VLOOKUP(BD24,'P Gerais'!$D$29:$G$33,4,TRUE)</f>
        <v>0</v>
      </c>
      <c r="BH24" s="364">
        <f t="shared" ca="1" si="15"/>
        <v>0</v>
      </c>
      <c r="BI24" s="364">
        <f t="shared" ca="1" si="16"/>
        <v>0</v>
      </c>
      <c r="BJ24" s="362">
        <f ca="1">'DB Func'!G19</f>
        <v>0</v>
      </c>
      <c r="BK24" s="362">
        <f ca="1">'DB Func'!FW19</f>
        <v>0</v>
      </c>
      <c r="BL24" s="364">
        <f ca="1">D24*'P Gerais'!$D$13</f>
        <v>0</v>
      </c>
      <c r="BM24" s="364">
        <f ca="1">D24*'P Gerais'!$D$14</f>
        <v>0</v>
      </c>
      <c r="BN24" s="364">
        <f ca="1">D24*'P Gerais'!$D$16</f>
        <v>0</v>
      </c>
      <c r="BO24" s="364">
        <f ca="1">D24*'P Gerais'!$D$17</f>
        <v>0</v>
      </c>
      <c r="BP24" s="364">
        <f ca="1">D24*'P Gerais'!$D$18</f>
        <v>0</v>
      </c>
      <c r="BQ24" s="385">
        <f ca="1">VLOOKUP(D24,'P Gerais'!$D$22:$G$24,3,TRUE)</f>
        <v>0.08</v>
      </c>
      <c r="BR24" s="385">
        <f ca="1">VLOOKUP(D24,'P Gerais'!$D$29:$G$33,3,TRUE)</f>
        <v>0</v>
      </c>
      <c r="BS24" s="385">
        <f ca="1">'DB Func'!BN19</f>
        <v>0</v>
      </c>
      <c r="BT24" s="385">
        <f ca="1">'DB Func'!BO19</f>
        <v>0</v>
      </c>
      <c r="BU24" s="385">
        <f ca="1">'DB Func'!FX19</f>
        <v>0</v>
      </c>
      <c r="BV24" s="364">
        <f t="shared" ca="1" si="17"/>
        <v>-0.08</v>
      </c>
      <c r="BW24" s="364">
        <f ca="1">BV24-'DB Func'!GC19</f>
        <v>-0.08</v>
      </c>
      <c r="BX24" s="362">
        <f ca="1">IFERROR(VLOOKUP(BW24,'P Gerais'!$D$29:$G$33,3,TRUE)*BW24,0)</f>
        <v>0</v>
      </c>
      <c r="BY24" s="364">
        <f ca="1">IFERROR(BX24-VLOOKUP(BW24,'P Gerais'!$D$29:$H$33,4,TRUE),0)</f>
        <v>0</v>
      </c>
      <c r="BZ24" s="364">
        <f ca="1">D24*'DB Func'!GD19</f>
        <v>0</v>
      </c>
      <c r="CB24" s="364">
        <f t="shared" ca="1" si="18"/>
        <v>0</v>
      </c>
      <c r="CC24" s="364">
        <f t="shared" si="19"/>
        <v>0</v>
      </c>
      <c r="CD24" s="364">
        <f t="shared" si="20"/>
        <v>0</v>
      </c>
      <c r="CF24" s="362" t="str">
        <f t="shared" ca="1" si="21"/>
        <v>não</v>
      </c>
      <c r="CG24" s="362">
        <f ca="1">IF($CH$8=1,DAY('DB Func'!C19),0)</f>
        <v>0</v>
      </c>
      <c r="CH24" s="362">
        <f ca="1">IF(CI24=0,0,MONTH('DB Func'!C19))</f>
        <v>0</v>
      </c>
      <c r="CI24" s="362">
        <f ca="1">IF('P Gerais'!D22=YEAR('DB Func'!C19),YEAR('DB Func'!C19),0)</f>
        <v>0</v>
      </c>
      <c r="CJ24" s="371">
        <v>47</v>
      </c>
      <c r="CK24" s="363"/>
      <c r="CL24" s="362" t="str">
        <f ca="1">IF(ISERROR(HLOOKUP(CL22,$DS$7:$DY24,$DZ24,FALSE)),"N",HLOOKUP(CL22,$DS$7:$DY24,$DZ24,FALSE))</f>
        <v>N</v>
      </c>
      <c r="CM24" s="362" t="str">
        <f ca="1">IF(ISERROR(HLOOKUP(CM22,$DS$7:$DY24,$DZ24,FALSE)),"N",HLOOKUP(CM22,$DS$7:$DY24,$DZ24,FALSE))</f>
        <v>N</v>
      </c>
      <c r="CN24" s="362" t="str">
        <f ca="1">IF(ISERROR(HLOOKUP(CN22,$DS$7:$DY24,$DZ24,FALSE)),"N",HLOOKUP(CN22,$DS$7:$DY24,$DZ24,FALSE))</f>
        <v>N</v>
      </c>
      <c r="CO24" s="362" t="str">
        <f>IF(ISERROR(HLOOKUP(CO22,$DS$7:$DY24,$DZ24,FALSE)),"N",HLOOKUP(CO22,$DS$7:$DY24,$DZ24,FALSE))</f>
        <v>N</v>
      </c>
      <c r="CP24" s="362" t="str">
        <f ca="1">IF(ISERROR(HLOOKUP(CP22,$DS$7:$DY24,$DZ24,FALSE)),"N",HLOOKUP(CP22,$DS$7:$DY24,$DZ24,FALSE))</f>
        <v>N</v>
      </c>
      <c r="CQ24" s="362" t="str">
        <f ca="1">IF(ISERROR(HLOOKUP(CQ22,$DS$7:$DY24,$DZ24,FALSE)),"N",HLOOKUP(CQ22,$DS$7:$DY24,$DZ24,FALSE))</f>
        <v>N</v>
      </c>
      <c r="CR24" s="362" t="str">
        <f ca="1">IF(ISERROR(HLOOKUP(CR22,$DS$7:$DY24,$DZ24,FALSE)),"N",HLOOKUP(CR22,$DS$7:$DY24,$DZ24,FALSE))</f>
        <v>N</v>
      </c>
      <c r="CS24" s="362" t="str">
        <f ca="1">IF(ISERROR(HLOOKUP(CS22,$DS$7:$DY24,$DZ24,FALSE)),"N",HLOOKUP(CS22,$DS$7:$DY24,$DZ24,FALSE))</f>
        <v>N</v>
      </c>
      <c r="CT24" s="362" t="str">
        <f ca="1">IF(ISERROR(HLOOKUP(CT22,$DS$7:$DY24,$DZ24,FALSE)),"N",HLOOKUP(CT22,$DS$7:$DY24,$DZ24,FALSE))</f>
        <v>N</v>
      </c>
      <c r="CU24" s="362" t="str">
        <f ca="1">IF(ISERROR(HLOOKUP(CU22,$DS$7:$DY24,$DZ24,FALSE)),"N",HLOOKUP(CU22,$DS$7:$DY24,$DZ24,FALSE))</f>
        <v>N</v>
      </c>
      <c r="CV24" s="362" t="str">
        <f>IF(ISERROR(HLOOKUP(CV22,$DS$7:$DY24,$DZ24,FALSE)),"N",HLOOKUP(CV22,$DS$7:$DY24,$DZ24,FALSE))</f>
        <v>N</v>
      </c>
      <c r="CW24" s="362" t="str">
        <f ca="1">IF(ISERROR(HLOOKUP(CW22,$DS$7:$DY24,$DZ24,FALSE)),"N",HLOOKUP(CW22,$DS$7:$DY24,$DZ24,FALSE))</f>
        <v>N</v>
      </c>
      <c r="CX24" s="362" t="str">
        <f ca="1">IF(ISERROR(HLOOKUP(CX22,$DS$7:$DY24,$DZ24,FALSE)),"N",HLOOKUP(CX22,$DS$7:$DY24,$DZ24,FALSE))</f>
        <v>N</v>
      </c>
      <c r="CY24" s="362" t="str">
        <f ca="1">IF(ISERROR(HLOOKUP(CY22,$DS$7:$DY24,$DZ24,FALSE)),"N",HLOOKUP(CY22,$DS$7:$DY24,$DZ24,FALSE))</f>
        <v>N</v>
      </c>
      <c r="CZ24" s="362" t="str">
        <f ca="1">IF(ISERROR(HLOOKUP(CZ22,$DS$7:$DY24,$DZ24,FALSE)),"N",HLOOKUP(CZ22,$DS$7:$DY24,$DZ24,FALSE))</f>
        <v>N</v>
      </c>
      <c r="DA24" s="362" t="str">
        <f ca="1">IF(ISERROR(HLOOKUP(DA22,$DS$7:$DY24,$DZ24,FALSE)),"N",HLOOKUP(DA22,$DS$7:$DY24,$DZ24,FALSE))</f>
        <v>N</v>
      </c>
      <c r="DB24" s="362" t="str">
        <f ca="1">IF(ISERROR(HLOOKUP(DB22,$DS$7:$DY24,$DZ24,FALSE)),"N",HLOOKUP(DB22,$DS$7:$DY24,$DZ24,FALSE))</f>
        <v>N</v>
      </c>
      <c r="DC24" s="362" t="str">
        <f>IF(ISERROR(HLOOKUP(DC22,$DS$7:$DY24,$DZ24,FALSE)),"N",HLOOKUP(DC22,$DS$7:$DY24,$DZ24,FALSE))</f>
        <v>N</v>
      </c>
      <c r="DD24" s="362" t="str">
        <f ca="1">IF(ISERROR(HLOOKUP(DD22,$DS$7:$DY24,$DZ24,FALSE)),"N",HLOOKUP(DD22,$DS$7:$DY24,$DZ24,FALSE))</f>
        <v>N</v>
      </c>
      <c r="DE24" s="362" t="str">
        <f ca="1">IF(ISERROR(HLOOKUP(DE22,$DS$7:$DY24,$DZ24,FALSE)),"N",HLOOKUP(DE22,$DS$7:$DY24,$DZ24,FALSE))</f>
        <v>N</v>
      </c>
      <c r="DF24" s="362" t="str">
        <f ca="1">IF(ISERROR(HLOOKUP(DF22,$DS$7:$DY24,$DZ24,FALSE)),"N",HLOOKUP(DF22,$DS$7:$DY24,$DZ24,FALSE))</f>
        <v>N</v>
      </c>
      <c r="DG24" s="362" t="str">
        <f ca="1">IF(ISERROR(HLOOKUP(DG22,$DS$7:$DY24,$DZ24,FALSE)),"N",HLOOKUP(DG22,$DS$7:$DY24,$DZ24,FALSE))</f>
        <v>N</v>
      </c>
      <c r="DH24" s="362" t="str">
        <f ca="1">IF(ISERROR(HLOOKUP(DH22,$DS$7:$DY24,$DZ24,FALSE)),"N",HLOOKUP(DH22,$DS$7:$DY24,$DZ24,FALSE))</f>
        <v>N</v>
      </c>
      <c r="DI24" s="362" t="str">
        <f ca="1">IF(ISERROR(HLOOKUP(DI22,$DS$7:$DY24,$DZ24,FALSE)),"N",HLOOKUP(DI22,$DS$7:$DY24,$DZ24,FALSE))</f>
        <v>N</v>
      </c>
      <c r="DJ24" s="362" t="str">
        <f>IF(ISERROR(HLOOKUP(DJ22,$DS$7:$DY24,$DZ24,FALSE)),"N",HLOOKUP(DJ22,$DS$7:$DY24,$DZ24,FALSE))</f>
        <v>N</v>
      </c>
      <c r="DK24" s="362" t="str">
        <f ca="1">IF(ISERROR(HLOOKUP(DK22,$DS$7:$DY24,$DZ24,FALSE)),"N",HLOOKUP(DK22,$DS$7:$DY24,$DZ24,FALSE))</f>
        <v>N</v>
      </c>
      <c r="DL24" s="362" t="str">
        <f ca="1">IF(ISERROR(HLOOKUP(DL22,$DS$7:$DY24,$DZ24,FALSE)),"N",HLOOKUP(DL22,$DS$7:$DY24,$DZ24,FALSE))</f>
        <v>N</v>
      </c>
      <c r="DM24" s="362" t="str">
        <f ca="1">IF(ISERROR(HLOOKUP(DM22,$DS$7:$DY24,$DZ24,FALSE)),"N",HLOOKUP(DM22,$DS$7:$DY24,$DZ24,FALSE))</f>
        <v>N</v>
      </c>
      <c r="DN24" s="362" t="str">
        <f ca="1">IF(ISERROR(HLOOKUP(DN22,$DS$7:$DY24,$DZ24,FALSE)),"N",HLOOKUP(DN22,$DS$7:$DY24,$DZ24,FALSE))</f>
        <v>N</v>
      </c>
      <c r="DO24" s="362" t="str">
        <f ca="1">IF(ISERROR(HLOOKUP(DO22,$DS$7:$DY24,$DZ24,FALSE)),"N",HLOOKUP(DO22,$DS$7:$DY24,$DZ24,FALSE))</f>
        <v>N</v>
      </c>
      <c r="DP24" s="362" t="str">
        <f ca="1">IF(ISERROR(HLOOKUP(DP22,$DS$7:$DY24,$DZ24,FALSE)),"N",HLOOKUP(DP22,$DS$7:$DY24,$DZ24,FALSE))</f>
        <v>N</v>
      </c>
      <c r="DQ24" s="362">
        <f t="shared" ca="1" si="22"/>
        <v>0</v>
      </c>
      <c r="DR24" s="362">
        <f t="shared" ca="1" si="23"/>
        <v>31</v>
      </c>
      <c r="DS24" s="362" t="str">
        <f>IF('DB Func'!M19&gt;0,"S","N")</f>
        <v>N</v>
      </c>
      <c r="DT24" s="362" t="str">
        <f>IF('DB Func'!R19&gt;0,"S","N")</f>
        <v>N</v>
      </c>
      <c r="DU24" s="362" t="str">
        <f>IF('DB Func'!W19&gt;0,"S","N")</f>
        <v>N</v>
      </c>
      <c r="DV24" s="362" t="str">
        <f>IF('DB Func'!AB19&gt;0,"S","N")</f>
        <v>N</v>
      </c>
      <c r="DW24" s="362" t="str">
        <f>IF('DB Func'!AG19&gt;0,"S","N")</f>
        <v>N</v>
      </c>
      <c r="DX24" s="362" t="str">
        <f>IF('DB Func'!AL19&gt;0,"S","N")</f>
        <v>N</v>
      </c>
      <c r="DY24" s="362" t="str">
        <f>IF('DB Func'!AQ19&gt;0,"S","N")</f>
        <v>N</v>
      </c>
      <c r="DZ24" s="362">
        <v>18</v>
      </c>
      <c r="EA24" s="369">
        <f ca="1">'DB Func'!C19</f>
        <v>0</v>
      </c>
      <c r="EB24" s="362" t="str">
        <f t="shared" ca="1" si="24"/>
        <v>s</v>
      </c>
      <c r="EC24" s="362" t="str">
        <f t="shared" ca="1" si="24"/>
        <v>s</v>
      </c>
      <c r="ED24" s="362" t="str">
        <f t="shared" ca="1" si="24"/>
        <v>s</v>
      </c>
      <c r="EE24" s="362" t="str">
        <f t="shared" ca="1" si="24"/>
        <v>s</v>
      </c>
      <c r="EF24" s="362" t="str">
        <f t="shared" ca="1" si="24"/>
        <v>s</v>
      </c>
      <c r="EG24" s="362" t="str">
        <f t="shared" ca="1" si="24"/>
        <v>s</v>
      </c>
      <c r="EH24" s="362" t="str">
        <f t="shared" ca="1" si="24"/>
        <v>s</v>
      </c>
      <c r="EI24" s="362" t="str">
        <f t="shared" ca="1" si="24"/>
        <v>s</v>
      </c>
      <c r="EJ24" s="362" t="str">
        <f t="shared" ca="1" si="24"/>
        <v>s</v>
      </c>
      <c r="EK24" s="362" t="str">
        <f t="shared" ca="1" si="24"/>
        <v>s</v>
      </c>
      <c r="EL24" s="362" t="str">
        <f t="shared" ca="1" si="24"/>
        <v>s</v>
      </c>
      <c r="EM24" s="362" t="str">
        <f t="shared" ca="1" si="24"/>
        <v>s</v>
      </c>
      <c r="EN24" s="362" t="str">
        <f t="shared" ca="1" si="24"/>
        <v>s</v>
      </c>
      <c r="EO24" s="362" t="str">
        <f t="shared" ca="1" si="24"/>
        <v>s</v>
      </c>
      <c r="EP24" s="362" t="str">
        <f t="shared" ca="1" si="24"/>
        <v>s</v>
      </c>
      <c r="EQ24" s="362" t="str">
        <f t="shared" ref="EQ24:FF37" ca="1" si="32">IF(DAY($EA24)&gt;EQ$7,"n","s")</f>
        <v>s</v>
      </c>
      <c r="ER24" s="362" t="str">
        <f t="shared" ca="1" si="32"/>
        <v>s</v>
      </c>
      <c r="ES24" s="362" t="str">
        <f t="shared" ca="1" si="32"/>
        <v>s</v>
      </c>
      <c r="ET24" s="362" t="str">
        <f t="shared" ca="1" si="32"/>
        <v>s</v>
      </c>
      <c r="EU24" s="362" t="str">
        <f t="shared" ca="1" si="32"/>
        <v>s</v>
      </c>
      <c r="EV24" s="362" t="str">
        <f t="shared" ca="1" si="25"/>
        <v>s</v>
      </c>
      <c r="EW24" s="362" t="str">
        <f t="shared" ca="1" si="32"/>
        <v>s</v>
      </c>
      <c r="EX24" s="362" t="str">
        <f t="shared" ca="1" si="32"/>
        <v>s</v>
      </c>
      <c r="EY24" s="362" t="str">
        <f t="shared" ca="1" si="32"/>
        <v>s</v>
      </c>
      <c r="EZ24" s="362" t="str">
        <f t="shared" ca="1" si="32"/>
        <v>s</v>
      </c>
      <c r="FA24" s="362" t="str">
        <f t="shared" ca="1" si="32"/>
        <v>s</v>
      </c>
      <c r="FB24" s="362" t="str">
        <f t="shared" ca="1" si="32"/>
        <v>s</v>
      </c>
      <c r="FC24" s="362" t="str">
        <f t="shared" ca="1" si="32"/>
        <v>s</v>
      </c>
      <c r="FD24" s="362" t="str">
        <f t="shared" ca="1" si="32"/>
        <v>s</v>
      </c>
      <c r="FE24" s="362" t="str">
        <f t="shared" ca="1" si="32"/>
        <v>s</v>
      </c>
      <c r="FF24" s="362" t="str">
        <f t="shared" ca="1" si="32"/>
        <v>s</v>
      </c>
      <c r="FG24" s="362">
        <f t="shared" ca="1" si="26"/>
        <v>31</v>
      </c>
      <c r="FH24" s="362">
        <f t="shared" ca="1" si="27"/>
        <v>0</v>
      </c>
      <c r="FI24" s="362" t="str">
        <f ca="1">IF(AND(YEAR(EA24)='P Gerais'!D22,MONTH(Lanc!EA24)=7,DAY(Lanc!EA24)&gt;1),"S","N")</f>
        <v>N</v>
      </c>
      <c r="FJ24" s="364">
        <f t="shared" ca="1" si="28"/>
        <v>0</v>
      </c>
      <c r="FK24" s="364">
        <f t="shared" si="29"/>
        <v>0</v>
      </c>
      <c r="FL24" s="387">
        <f t="shared" ca="1" si="30"/>
        <v>0</v>
      </c>
      <c r="FP24" s="363">
        <f ca="1">((FJ24-FL24-FK24+AZ24+AQ24+SUM(Z24:AA24)+SUM(AW24:AX24)+AK24)*IF('DB Func'!GG19="ok",'DB Func'!GD19,0))</f>
        <v>0</v>
      </c>
      <c r="FR24" s="389">
        <f t="shared" ca="1" si="31"/>
        <v>0</v>
      </c>
      <c r="GV24" s="49"/>
      <c r="GW24" s="49"/>
      <c r="GX24" s="49"/>
      <c r="GY24" s="49"/>
      <c r="GZ24" s="49"/>
      <c r="HA24" s="49"/>
      <c r="HB24" s="49"/>
      <c r="HC24" s="49"/>
    </row>
    <row r="25" spans="3:211" ht="30" customHeight="1" thickTop="1" thickBot="1">
      <c r="C25" s="390" t="str">
        <f ca="1">IF('DB Func'!B20="Funcionário 18","",'DB Func'!B20)</f>
        <v/>
      </c>
      <c r="D25" s="391">
        <f ca="1">'DB Func'!CJ20</f>
        <v>0</v>
      </c>
      <c r="E25" s="382" t="str">
        <f ca="1">IF(C25="","-",IF(OR(terceiro!E25="jUL",terceiro!F25="jUL"),"Sim","Não"))</f>
        <v>-</v>
      </c>
      <c r="F25" s="383" t="str">
        <f ca="1">IF(C25="","-",IF(OR(Ferias!E25="jUL",Ferias!F25="jUL"),"Sim","Não"))</f>
        <v>-</v>
      </c>
      <c r="G25" s="383">
        <f ca="1">IF(C25="",0,IF(F25="Sim",IF(Ferias!E25="JUL",Ferias!I25,Ferias!J25),0))</f>
        <v>0</v>
      </c>
      <c r="H25" s="185"/>
      <c r="I25" s="185"/>
      <c r="J25" s="398">
        <f t="shared" ca="1" si="1"/>
        <v>0</v>
      </c>
      <c r="K25" s="152"/>
      <c r="L25" s="151"/>
      <c r="M25" s="189"/>
      <c r="N25" s="153"/>
      <c r="O25" s="48"/>
      <c r="P25" s="48"/>
      <c r="Q25" s="48"/>
      <c r="R25" s="49"/>
      <c r="S25" s="49"/>
      <c r="T25" s="49"/>
      <c r="U25" s="49"/>
      <c r="V25" s="49"/>
      <c r="W25" s="49"/>
      <c r="X25" s="49"/>
      <c r="Y25" s="49"/>
      <c r="Z25" s="49"/>
      <c r="AA25" s="49"/>
      <c r="AB25" s="48"/>
      <c r="AC25" s="48"/>
      <c r="AD25" s="49"/>
      <c r="AE25" s="49"/>
      <c r="AF25" s="314"/>
      <c r="AH25" s="400">
        <f ca="1">IF(AND('DB Func'!GE20="Junho",'DB Func'!BQ20="2 Parcelas"),(('auxiliar 13 sal'!I21/12*'DB Func'!GF20+AVERAGE('auxiliar 13 sal'!Q21:AB21)+AVERAGE('auxiliar 13 sal'!AE21:AP21)+'auxiliar 13 sal'!I21*'DB Func'!BN20+'auxiliar 13 sal'!I21*'DB Func'!BO20)/2),IF('DB Func'!GE20="Julho",IF('DB Func'!BQ20="Parcela Única",('auxiliar 13 sal'!I21/12*'DB Func'!GF20)+AVERAGE('auxiliar 13 sal'!Q21:AB21)+AVERAGE('auxiliar 13 sal'!AE21:AP21)+('auxiliar 13 sal'!I21*'DB Func'!BN20)+('auxiliar 13 sal'!I21*'DB Func'!BO20),IF('DB Func'!BQ20="2 Parcelas",(('auxiliar 13 sal'!I21/12*'DB Func'!GF20+AVERAGE('auxiliar 13 sal'!Q21:AB21)+AVERAGE('auxiliar 13 sal'!AE21:AP21)+'auxiliar 13 sal'!I21*'DB Func'!BN20+'auxiliar 13 sal'!I21*'DB Func'!BO20)/2))),0))</f>
        <v>0</v>
      </c>
      <c r="AK25" s="364">
        <f t="shared" ca="1" si="6"/>
        <v>0</v>
      </c>
      <c r="AL25" s="364">
        <f t="shared" ca="1" si="7"/>
        <v>0</v>
      </c>
      <c r="AM25" s="364">
        <f t="shared" ca="1" si="8"/>
        <v>0</v>
      </c>
      <c r="AN25" s="364">
        <f t="shared" ca="1" si="9"/>
        <v>0</v>
      </c>
      <c r="AO25" s="364">
        <f t="shared" ca="1" si="10"/>
        <v>0</v>
      </c>
      <c r="AP25" s="364">
        <f t="shared" ca="1" si="11"/>
        <v>0</v>
      </c>
      <c r="AQ25" s="364">
        <f t="shared" ca="1" si="12"/>
        <v>0</v>
      </c>
      <c r="AR25" s="364">
        <f>IF(OR(M25="",M25=0),0,((FJ25/220)*('Ho Ex'!$C$8+$AS$6))*M25)</f>
        <v>0</v>
      </c>
      <c r="AS25" s="364">
        <f>IF(OR(N25="",N25=0),0,((FJ25/220*('DB Func'!GD20+Lanc!$AS$6))*('Ho Ex'!$I$8+$AS$6))*(N25/52.5*60))</f>
        <v>0</v>
      </c>
      <c r="AT25" s="364">
        <f>IF(OR(M25="",M25=0),0,((FJ25/220)*('Ho Ex'!$J$8+$AS$6))*O25)</f>
        <v>0</v>
      </c>
      <c r="AU25" s="364">
        <f>IF(OR(M25="",M25=0),0,((FJ25/220)*('Ho Ex'!I31+$AS$6))*P25)</f>
        <v>0</v>
      </c>
      <c r="AV25" s="364">
        <f>IF(OR(M25="",M25=0),0,((FJ25/220)*('Ho Ex'!C31+$AS$6))*Q25)</f>
        <v>0</v>
      </c>
      <c r="AW25" s="364">
        <f ca="1">FJ25*'DB Func'!BN20</f>
        <v>0</v>
      </c>
      <c r="AX25" s="364">
        <f ca="1">FJ25*'DB Func'!BO20</f>
        <v>0</v>
      </c>
      <c r="AY25" s="364">
        <f ca="1">IF(FJ25=0,0,VLOOKUP(FJ25,'P Gerais'!$D$39:$G$41,3,TRUE)*Func18!$F$68)</f>
        <v>0</v>
      </c>
      <c r="AZ25" s="364">
        <f t="shared" si="13"/>
        <v>0</v>
      </c>
      <c r="BA25" s="364">
        <f ca="1">((FJ25-FL25-FK25+AZ25+AQ25+SUM(Z25:AA25)+SUM(AW25:AX25)+AK25)*IF('DB Func'!GG20="ok",'DB Func'!GD20,0))+(FJ25-FL25-FK25+AZ25+AQ25+SUM(Z25:AA25)+SUM(AW25:AX25))+AK25</f>
        <v>0</v>
      </c>
      <c r="BB25" s="385">
        <f ca="1">VLOOKUP(BA25,'P Gerais'!$D$22:$G$25,3,TRUE)</f>
        <v>0.08</v>
      </c>
      <c r="BC25" s="364">
        <f ca="1">IF(BA25&lt;'P Gerais'!$D$25,BA25*BB25,Lanc!BB25)</f>
        <v>0</v>
      </c>
      <c r="BD25" s="364">
        <f ca="1">BA25-BC25-('DB Func'!GB20*'P Gerais'!$D$35)</f>
        <v>0</v>
      </c>
      <c r="BE25" s="386">
        <f ca="1">VLOOKUP(BD25,'P Gerais'!$D$29:$F$33,3,TRUE)</f>
        <v>0</v>
      </c>
      <c r="BF25" s="364">
        <f t="shared" ca="1" si="14"/>
        <v>0</v>
      </c>
      <c r="BG25" s="364">
        <f ca="1">VLOOKUP(BD25,'P Gerais'!$D$29:$G$33,4,TRUE)</f>
        <v>0</v>
      </c>
      <c r="BH25" s="364">
        <f t="shared" ca="1" si="15"/>
        <v>0</v>
      </c>
      <c r="BI25" s="364">
        <f t="shared" ca="1" si="16"/>
        <v>0</v>
      </c>
      <c r="BJ25" s="362">
        <f ca="1">'DB Func'!G20</f>
        <v>0</v>
      </c>
      <c r="BK25" s="362">
        <f ca="1">'DB Func'!FW20</f>
        <v>0</v>
      </c>
      <c r="BL25" s="364">
        <f ca="1">D25*'P Gerais'!$D$13</f>
        <v>0</v>
      </c>
      <c r="BM25" s="364">
        <f ca="1">D25*'P Gerais'!$D$14</f>
        <v>0</v>
      </c>
      <c r="BN25" s="364">
        <f ca="1">D25*'P Gerais'!$D$16</f>
        <v>0</v>
      </c>
      <c r="BO25" s="364">
        <f ca="1">D25*'P Gerais'!$D$17</f>
        <v>0</v>
      </c>
      <c r="BP25" s="364">
        <f ca="1">D25*'P Gerais'!$D$18</f>
        <v>0</v>
      </c>
      <c r="BQ25" s="385">
        <f ca="1">VLOOKUP(D25,'P Gerais'!$D$22:$G$24,3,TRUE)</f>
        <v>0.08</v>
      </c>
      <c r="BR25" s="385">
        <f ca="1">VLOOKUP(D25,'P Gerais'!$D$29:$G$33,3,TRUE)</f>
        <v>0</v>
      </c>
      <c r="BS25" s="385">
        <f ca="1">'DB Func'!BN20</f>
        <v>0</v>
      </c>
      <c r="BT25" s="385">
        <f ca="1">'DB Func'!BO20</f>
        <v>0</v>
      </c>
      <c r="BU25" s="385">
        <f ca="1">'DB Func'!FX20</f>
        <v>0</v>
      </c>
      <c r="BV25" s="364">
        <f t="shared" ca="1" si="17"/>
        <v>-0.08</v>
      </c>
      <c r="BW25" s="364">
        <f ca="1">BV25-'DB Func'!GC20</f>
        <v>-0.08</v>
      </c>
      <c r="BX25" s="362">
        <f ca="1">IFERROR(VLOOKUP(BW25,'P Gerais'!$D$29:$G$33,3,TRUE)*BW25,0)</f>
        <v>0</v>
      </c>
      <c r="BY25" s="364">
        <f ca="1">IFERROR(BX25-VLOOKUP(BW25,'P Gerais'!$D$29:$H$33,4,TRUE),0)</f>
        <v>0</v>
      </c>
      <c r="BZ25" s="364">
        <f ca="1">D25*'DB Func'!GD20</f>
        <v>0</v>
      </c>
      <c r="CB25" s="364">
        <f t="shared" ca="1" si="18"/>
        <v>0</v>
      </c>
      <c r="CC25" s="364">
        <f t="shared" si="19"/>
        <v>0</v>
      </c>
      <c r="CD25" s="364">
        <f t="shared" si="20"/>
        <v>0</v>
      </c>
      <c r="CF25" s="362" t="str">
        <f t="shared" ca="1" si="21"/>
        <v>não</v>
      </c>
      <c r="CG25" s="362">
        <f ca="1">IF($CH$8=1,DAY('DB Func'!C20),0)</f>
        <v>0</v>
      </c>
      <c r="CH25" s="362">
        <f ca="1">IF(CI25=0,0,MONTH('DB Func'!C20))</f>
        <v>0</v>
      </c>
      <c r="CI25" s="362">
        <f ca="1">IF('P Gerais'!D23=YEAR('DB Func'!C20),YEAR('DB Func'!C20),0)</f>
        <v>0</v>
      </c>
      <c r="CJ25" s="371">
        <v>48</v>
      </c>
      <c r="CK25" s="363"/>
      <c r="CL25" s="362" t="str">
        <f>IF(ISERROR(HLOOKUP(CL23,$DS$7:$DY25,$DZ25,FALSE)),"N",HLOOKUP(CL23,$DS$7:$DY25,$DZ25,FALSE))</f>
        <v>N</v>
      </c>
      <c r="CM25" s="362" t="str">
        <f>IF(ISERROR(HLOOKUP(CM23,$DS$7:$DY25,$DZ25,FALSE)),"N",HLOOKUP(CM23,$DS$7:$DY25,$DZ25,FALSE))</f>
        <v>N</v>
      </c>
      <c r="CN25" s="362" t="str">
        <f>IF(ISERROR(HLOOKUP(CN23,$DS$7:$DY25,$DZ25,FALSE)),"N",HLOOKUP(CN23,$DS$7:$DY25,$DZ25,FALSE))</f>
        <v>N</v>
      </c>
      <c r="CO25" s="362" t="str">
        <f>IF(ISERROR(HLOOKUP(CO23,$DS$7:$DY25,$DZ25,FALSE)),"N",HLOOKUP(CO23,$DS$7:$DY25,$DZ25,FALSE))</f>
        <v>N</v>
      </c>
      <c r="CP25" s="362" t="str">
        <f>IF(ISERROR(HLOOKUP(CP23,$DS$7:$DY25,$DZ25,FALSE)),"N",HLOOKUP(CP23,$DS$7:$DY25,$DZ25,FALSE))</f>
        <v>N</v>
      </c>
      <c r="CQ25" s="362" t="str">
        <f>IF(ISERROR(HLOOKUP(CQ23,$DS$7:$DY25,$DZ25,FALSE)),"N",HLOOKUP(CQ23,$DS$7:$DY25,$DZ25,FALSE))</f>
        <v>N</v>
      </c>
      <c r="CR25" s="362" t="str">
        <f>IF(ISERROR(HLOOKUP(CR23,$DS$7:$DY25,$DZ25,FALSE)),"N",HLOOKUP(CR23,$DS$7:$DY25,$DZ25,FALSE))</f>
        <v>N</v>
      </c>
      <c r="CS25" s="362" t="str">
        <f>IF(ISERROR(HLOOKUP(CS23,$DS$7:$DY25,$DZ25,FALSE)),"N",HLOOKUP(CS23,$DS$7:$DY25,$DZ25,FALSE))</f>
        <v>N</v>
      </c>
      <c r="CT25" s="362" t="str">
        <f>IF(ISERROR(HLOOKUP(CT23,$DS$7:$DY25,$DZ25,FALSE)),"N",HLOOKUP(CT23,$DS$7:$DY25,$DZ25,FALSE))</f>
        <v>N</v>
      </c>
      <c r="CU25" s="362" t="str">
        <f>IF(ISERROR(HLOOKUP(CU23,$DS$7:$DY25,$DZ25,FALSE)),"N",HLOOKUP(CU23,$DS$7:$DY25,$DZ25,FALSE))</f>
        <v>N</v>
      </c>
      <c r="CV25" s="362" t="str">
        <f>IF(ISERROR(HLOOKUP(CV23,$DS$7:$DY25,$DZ25,FALSE)),"N",HLOOKUP(CV23,$DS$7:$DY25,$DZ25,FALSE))</f>
        <v>N</v>
      </c>
      <c r="CW25" s="362" t="str">
        <f>IF(ISERROR(HLOOKUP(CW23,$DS$7:$DY25,$DZ25,FALSE)),"N",HLOOKUP(CW23,$DS$7:$DY25,$DZ25,FALSE))</f>
        <v>N</v>
      </c>
      <c r="CX25" s="362" t="str">
        <f>IF(ISERROR(HLOOKUP(CX23,$DS$7:$DY25,$DZ25,FALSE)),"N",HLOOKUP(CX23,$DS$7:$DY25,$DZ25,FALSE))</f>
        <v>N</v>
      </c>
      <c r="CY25" s="362" t="str">
        <f>IF(ISERROR(HLOOKUP(CY23,$DS$7:$DY25,$DZ25,FALSE)),"N",HLOOKUP(CY23,$DS$7:$DY25,$DZ25,FALSE))</f>
        <v>N</v>
      </c>
      <c r="CZ25" s="362" t="str">
        <f>IF(ISERROR(HLOOKUP(CZ23,$DS$7:$DY25,$DZ25,FALSE)),"N",HLOOKUP(CZ23,$DS$7:$DY25,$DZ25,FALSE))</f>
        <v>N</v>
      </c>
      <c r="DA25" s="362" t="str">
        <f>IF(ISERROR(HLOOKUP(DA23,$DS$7:$DY25,$DZ25,FALSE)),"N",HLOOKUP(DA23,$DS$7:$DY25,$DZ25,FALSE))</f>
        <v>N</v>
      </c>
      <c r="DB25" s="362" t="str">
        <f>IF(ISERROR(HLOOKUP(DB23,$DS$7:$DY25,$DZ25,FALSE)),"N",HLOOKUP(DB23,$DS$7:$DY25,$DZ25,FALSE))</f>
        <v>N</v>
      </c>
      <c r="DC25" s="362" t="str">
        <f>IF(ISERROR(HLOOKUP(DC23,$DS$7:$DY25,$DZ25,FALSE)),"N",HLOOKUP(DC23,$DS$7:$DY25,$DZ25,FALSE))</f>
        <v>N</v>
      </c>
      <c r="DD25" s="362" t="str">
        <f>IF(ISERROR(HLOOKUP(DD23,$DS$7:$DY25,$DZ25,FALSE)),"N",HLOOKUP(DD23,$DS$7:$DY25,$DZ25,FALSE))</f>
        <v>N</v>
      </c>
      <c r="DE25" s="362" t="str">
        <f>IF(ISERROR(HLOOKUP(DE23,$DS$7:$DY25,$DZ25,FALSE)),"N",HLOOKUP(DE23,$DS$7:$DY25,$DZ25,FALSE))</f>
        <v>N</v>
      </c>
      <c r="DF25" s="362" t="str">
        <f>IF(ISERROR(HLOOKUP(DF23,$DS$7:$DY25,$DZ25,FALSE)),"N",HLOOKUP(DF23,$DS$7:$DY25,$DZ25,FALSE))</f>
        <v>N</v>
      </c>
      <c r="DG25" s="362" t="str">
        <f>IF(ISERROR(HLOOKUP(DG23,$DS$7:$DY25,$DZ25,FALSE)),"N",HLOOKUP(DG23,$DS$7:$DY25,$DZ25,FALSE))</f>
        <v>N</v>
      </c>
      <c r="DH25" s="362" t="str">
        <f>IF(ISERROR(HLOOKUP(DH23,$DS$7:$DY25,$DZ25,FALSE)),"N",HLOOKUP(DH23,$DS$7:$DY25,$DZ25,FALSE))</f>
        <v>N</v>
      </c>
      <c r="DI25" s="362" t="str">
        <f>IF(ISERROR(HLOOKUP(DI23,$DS$7:$DY25,$DZ25,FALSE)),"N",HLOOKUP(DI23,$DS$7:$DY25,$DZ25,FALSE))</f>
        <v>N</v>
      </c>
      <c r="DJ25" s="362" t="str">
        <f>IF(ISERROR(HLOOKUP(DJ23,$DS$7:$DY25,$DZ25,FALSE)),"N",HLOOKUP(DJ23,$DS$7:$DY25,$DZ25,FALSE))</f>
        <v>N</v>
      </c>
      <c r="DK25" s="362" t="str">
        <f>IF(ISERROR(HLOOKUP(DK23,$DS$7:$DY25,$DZ25,FALSE)),"N",HLOOKUP(DK23,$DS$7:$DY25,$DZ25,FALSE))</f>
        <v>N</v>
      </c>
      <c r="DL25" s="362" t="str">
        <f>IF(ISERROR(HLOOKUP(DL23,$DS$7:$DY25,$DZ25,FALSE)),"N",HLOOKUP(DL23,$DS$7:$DY25,$DZ25,FALSE))</f>
        <v>N</v>
      </c>
      <c r="DM25" s="362" t="str">
        <f>IF(ISERROR(HLOOKUP(DM23,$DS$7:$DY25,$DZ25,FALSE)),"N",HLOOKUP(DM23,$DS$7:$DY25,$DZ25,FALSE))</f>
        <v>N</v>
      </c>
      <c r="DN25" s="362" t="str">
        <f>IF(ISERROR(HLOOKUP(DN23,$DS$7:$DY25,$DZ25,FALSE)),"N",HLOOKUP(DN23,$DS$7:$DY25,$DZ25,FALSE))</f>
        <v>N</v>
      </c>
      <c r="DO25" s="362" t="str">
        <f>IF(ISERROR(HLOOKUP(DO23,$DS$7:$DY25,$DZ25,FALSE)),"N",HLOOKUP(DO23,$DS$7:$DY25,$DZ25,FALSE))</f>
        <v>N</v>
      </c>
      <c r="DP25" s="362" t="str">
        <f>IF(ISERROR(HLOOKUP(DP23,$DS$7:$DY25,$DZ25,FALSE)),"N",HLOOKUP(DP23,$DS$7:$DY25,$DZ25,FALSE))</f>
        <v>N</v>
      </c>
      <c r="DQ25" s="362">
        <f t="shared" si="22"/>
        <v>0</v>
      </c>
      <c r="DR25" s="362">
        <f t="shared" si="23"/>
        <v>31</v>
      </c>
      <c r="DS25" s="362" t="str">
        <f>IF('DB Func'!M20&gt;0,"S","N")</f>
        <v>N</v>
      </c>
      <c r="DT25" s="362" t="str">
        <f>IF('DB Func'!R20&gt;0,"S","N")</f>
        <v>N</v>
      </c>
      <c r="DU25" s="362" t="str">
        <f>IF('DB Func'!W20&gt;0,"S","N")</f>
        <v>N</v>
      </c>
      <c r="DV25" s="362" t="str">
        <f>IF('DB Func'!AB20&gt;0,"S","N")</f>
        <v>N</v>
      </c>
      <c r="DW25" s="362" t="str">
        <f>IF('DB Func'!AG20&gt;0,"S","N")</f>
        <v>N</v>
      </c>
      <c r="DX25" s="362" t="str">
        <f>IF('DB Func'!AL20&gt;0,"S","N")</f>
        <v>N</v>
      </c>
      <c r="DY25" s="362" t="str">
        <f>IF('DB Func'!AQ20&gt;0,"S","N")</f>
        <v>N</v>
      </c>
      <c r="DZ25" s="362">
        <v>19</v>
      </c>
      <c r="EA25" s="369">
        <f ca="1">'DB Func'!C20</f>
        <v>0</v>
      </c>
      <c r="EB25" s="362" t="str">
        <f t="shared" ref="EB25:EQ37" ca="1" si="33">IF(DAY($EA25)&gt;EB$7,"n","s")</f>
        <v>s</v>
      </c>
      <c r="EC25" s="362" t="str">
        <f t="shared" ca="1" si="33"/>
        <v>s</v>
      </c>
      <c r="ED25" s="362" t="str">
        <f t="shared" ca="1" si="33"/>
        <v>s</v>
      </c>
      <c r="EE25" s="362" t="str">
        <f t="shared" ca="1" si="33"/>
        <v>s</v>
      </c>
      <c r="EF25" s="362" t="str">
        <f t="shared" ca="1" si="33"/>
        <v>s</v>
      </c>
      <c r="EG25" s="362" t="str">
        <f t="shared" ca="1" si="33"/>
        <v>s</v>
      </c>
      <c r="EH25" s="362" t="str">
        <f t="shared" ca="1" si="33"/>
        <v>s</v>
      </c>
      <c r="EI25" s="362" t="str">
        <f t="shared" ca="1" si="33"/>
        <v>s</v>
      </c>
      <c r="EJ25" s="362" t="str">
        <f t="shared" ca="1" si="33"/>
        <v>s</v>
      </c>
      <c r="EK25" s="362" t="str">
        <f t="shared" ca="1" si="33"/>
        <v>s</v>
      </c>
      <c r="EL25" s="362" t="str">
        <f t="shared" ca="1" si="33"/>
        <v>s</v>
      </c>
      <c r="EM25" s="362" t="str">
        <f t="shared" ca="1" si="33"/>
        <v>s</v>
      </c>
      <c r="EN25" s="362" t="str">
        <f t="shared" ca="1" si="33"/>
        <v>s</v>
      </c>
      <c r="EO25" s="362" t="str">
        <f t="shared" ca="1" si="33"/>
        <v>s</v>
      </c>
      <c r="EP25" s="362" t="str">
        <f t="shared" ca="1" si="33"/>
        <v>s</v>
      </c>
      <c r="EQ25" s="362" t="str">
        <f t="shared" ca="1" si="33"/>
        <v>s</v>
      </c>
      <c r="ER25" s="362" t="str">
        <f t="shared" ca="1" si="32"/>
        <v>s</v>
      </c>
      <c r="ES25" s="362" t="str">
        <f t="shared" ca="1" si="32"/>
        <v>s</v>
      </c>
      <c r="ET25" s="362" t="str">
        <f t="shared" ca="1" si="32"/>
        <v>s</v>
      </c>
      <c r="EU25" s="362" t="str">
        <f t="shared" ca="1" si="32"/>
        <v>s</v>
      </c>
      <c r="EV25" s="362" t="str">
        <f t="shared" ca="1" si="25"/>
        <v>s</v>
      </c>
      <c r="EW25" s="362" t="str">
        <f t="shared" ca="1" si="32"/>
        <v>s</v>
      </c>
      <c r="EX25" s="362" t="str">
        <f t="shared" ca="1" si="32"/>
        <v>s</v>
      </c>
      <c r="EY25" s="362" t="str">
        <f t="shared" ca="1" si="32"/>
        <v>s</v>
      </c>
      <c r="EZ25" s="362" t="str">
        <f t="shared" ca="1" si="32"/>
        <v>s</v>
      </c>
      <c r="FA25" s="362" t="str">
        <f t="shared" ca="1" si="32"/>
        <v>s</v>
      </c>
      <c r="FB25" s="362" t="str">
        <f t="shared" ca="1" si="32"/>
        <v>s</v>
      </c>
      <c r="FC25" s="362" t="str">
        <f t="shared" ca="1" si="32"/>
        <v>s</v>
      </c>
      <c r="FD25" s="362" t="str">
        <f t="shared" ca="1" si="32"/>
        <v>s</v>
      </c>
      <c r="FE25" s="362" t="str">
        <f t="shared" ca="1" si="32"/>
        <v>s</v>
      </c>
      <c r="FF25" s="362" t="str">
        <f t="shared" ca="1" si="32"/>
        <v>s</v>
      </c>
      <c r="FG25" s="362">
        <f t="shared" ca="1" si="26"/>
        <v>31</v>
      </c>
      <c r="FH25" s="362">
        <f t="shared" ca="1" si="27"/>
        <v>0</v>
      </c>
      <c r="FI25" s="362" t="str">
        <f ca="1">IF(AND(YEAR(EA25)='P Gerais'!D23,MONTH(Lanc!EA25)=7,DAY(Lanc!EA25)&gt;1),"S","N")</f>
        <v>N</v>
      </c>
      <c r="FJ25" s="364">
        <f t="shared" ca="1" si="28"/>
        <v>0</v>
      </c>
      <c r="FK25" s="364">
        <f t="shared" si="29"/>
        <v>0</v>
      </c>
      <c r="FL25" s="387">
        <f t="shared" ca="1" si="30"/>
        <v>0</v>
      </c>
      <c r="FP25" s="363">
        <f ca="1">((FJ25-FL25-FK25+AZ25+AQ25+SUM(Z25:AA25)+SUM(AW25:AX25)+AK25)*IF('DB Func'!GG20="ok",'DB Func'!GD20,0))</f>
        <v>0</v>
      </c>
      <c r="FR25" s="389">
        <f t="shared" ca="1" si="31"/>
        <v>0</v>
      </c>
      <c r="GV25" s="49"/>
      <c r="GW25" s="49"/>
      <c r="GX25" s="49"/>
      <c r="GY25" s="49"/>
      <c r="GZ25" s="49"/>
      <c r="HA25" s="49"/>
      <c r="HB25" s="49"/>
      <c r="HC25" s="49"/>
    </row>
    <row r="26" spans="3:211" ht="30" customHeight="1" thickTop="1" thickBot="1">
      <c r="C26" s="390" t="str">
        <f ca="1">IF('DB Func'!B21="Funcionário 19","",'DB Func'!B21)</f>
        <v/>
      </c>
      <c r="D26" s="391">
        <f ca="1">'DB Func'!CJ21</f>
        <v>0</v>
      </c>
      <c r="E26" s="382" t="str">
        <f ca="1">IF(C26="","-",IF(OR(terceiro!E26="jUL",terceiro!F26="jUL"),"Sim","Não"))</f>
        <v>-</v>
      </c>
      <c r="F26" s="383" t="str">
        <f ca="1">IF(C26="","-",IF(OR(Ferias!E26="jUL",Ferias!F26="jUL"),"Sim","Não"))</f>
        <v>-</v>
      </c>
      <c r="G26" s="383">
        <f ca="1">IF(C26="",0,IF(F26="Sim",IF(Ferias!E26="JUL",Ferias!I26,Ferias!J26),0))</f>
        <v>0</v>
      </c>
      <c r="H26" s="185"/>
      <c r="I26" s="185"/>
      <c r="J26" s="398">
        <f t="shared" ca="1" si="1"/>
        <v>0</v>
      </c>
      <c r="K26" s="152"/>
      <c r="L26" s="151"/>
      <c r="M26" s="189"/>
      <c r="N26" s="153"/>
      <c r="O26" s="48"/>
      <c r="P26" s="48"/>
      <c r="Q26" s="48"/>
      <c r="R26" s="49"/>
      <c r="S26" s="49"/>
      <c r="T26" s="49"/>
      <c r="U26" s="49"/>
      <c r="V26" s="49"/>
      <c r="W26" s="49"/>
      <c r="X26" s="49"/>
      <c r="Y26" s="49"/>
      <c r="Z26" s="49"/>
      <c r="AA26" s="49"/>
      <c r="AB26" s="48"/>
      <c r="AC26" s="48"/>
      <c r="AD26" s="49"/>
      <c r="AE26" s="49"/>
      <c r="AF26" s="314"/>
      <c r="AH26" s="400">
        <f ca="1">IF(AND('DB Func'!GE21="Junho",'DB Func'!BQ21="2 Parcelas"),(('auxiliar 13 sal'!I22/12*'DB Func'!GF21+AVERAGE('auxiliar 13 sal'!Q22:AB22)+AVERAGE('auxiliar 13 sal'!AE22:AP22)+'auxiliar 13 sal'!I22*'DB Func'!BN21+'auxiliar 13 sal'!I22*'DB Func'!BO21)/2),IF('DB Func'!GE21="Julho",IF('DB Func'!BQ21="Parcela Única",('auxiliar 13 sal'!I22/12*'DB Func'!GF21)+AVERAGE('auxiliar 13 sal'!Q22:AB22)+AVERAGE('auxiliar 13 sal'!AE22:AP22)+('auxiliar 13 sal'!I22*'DB Func'!BN21)+('auxiliar 13 sal'!I22*'DB Func'!BO21),IF('DB Func'!BQ21="2 Parcelas",(('auxiliar 13 sal'!I22/12*'DB Func'!GF21+AVERAGE('auxiliar 13 sal'!Q22:AB22)+AVERAGE('auxiliar 13 sal'!AE22:AP22)+'auxiliar 13 sal'!I22*'DB Func'!BN21+'auxiliar 13 sal'!I22*'DB Func'!BO21)/2))),0))</f>
        <v>0</v>
      </c>
      <c r="AK26" s="364">
        <f t="shared" ca="1" si="6"/>
        <v>0</v>
      </c>
      <c r="AL26" s="364">
        <f t="shared" ca="1" si="7"/>
        <v>0</v>
      </c>
      <c r="AM26" s="364">
        <f t="shared" ca="1" si="8"/>
        <v>0</v>
      </c>
      <c r="AN26" s="364">
        <f t="shared" ca="1" si="9"/>
        <v>0</v>
      </c>
      <c r="AO26" s="364">
        <f t="shared" ca="1" si="10"/>
        <v>0</v>
      </c>
      <c r="AP26" s="364">
        <f t="shared" ca="1" si="11"/>
        <v>0</v>
      </c>
      <c r="AQ26" s="364">
        <f t="shared" ca="1" si="12"/>
        <v>0</v>
      </c>
      <c r="AR26" s="364">
        <f>IF(OR(M26="",M26=0),0,((FJ26/220)*('Ho Ex'!$C$8+$AS$6))*M26)</f>
        <v>0</v>
      </c>
      <c r="AS26" s="364">
        <f>IF(OR(N26="",N26=0),0,((FJ26/220*('DB Func'!GD21+Lanc!$AS$6))*('Ho Ex'!$I$8+$AS$6))*(N26/52.5*60))</f>
        <v>0</v>
      </c>
      <c r="AT26" s="364">
        <f>IF(OR(M26="",M26=0),0,((FJ26/220)*('Ho Ex'!$J$8+$AS$6))*O26)</f>
        <v>0</v>
      </c>
      <c r="AU26" s="364">
        <f>IF(OR(M26="",M26=0),0,((FJ26/220)*('Ho Ex'!I32+$AS$6))*P26)</f>
        <v>0</v>
      </c>
      <c r="AV26" s="364">
        <f>IF(OR(M26="",M26=0),0,((FJ26/220)*('Ho Ex'!C23+$AS$6))*Q26)</f>
        <v>0</v>
      </c>
      <c r="AW26" s="364">
        <f ca="1">FJ26*'DB Func'!BN21</f>
        <v>0</v>
      </c>
      <c r="AX26" s="364">
        <f ca="1">FJ26*'DB Func'!BO21</f>
        <v>0</v>
      </c>
      <c r="AY26" s="364">
        <f ca="1">IF(FJ26=0,0,VLOOKUP(FJ26,'P Gerais'!$D$39:$G$41,3,TRUE)*Func19!$F$68)</f>
        <v>0</v>
      </c>
      <c r="AZ26" s="364">
        <f t="shared" si="13"/>
        <v>0</v>
      </c>
      <c r="BA26" s="364">
        <f ca="1">((FJ26-FL26-FK26+AZ26+AQ26+SUM(Z26:AA26)+SUM(AW26:AX26)+AK26)*IF('DB Func'!GG21="ok",'DB Func'!GD21,0))+(FJ26-FL26-FK26+AZ26+AQ26+SUM(Z26:AA26)+SUM(AW26:AX26))+AK26</f>
        <v>0</v>
      </c>
      <c r="BB26" s="385">
        <f ca="1">VLOOKUP(BA26,'P Gerais'!$D$22:$G$25,3,TRUE)</f>
        <v>0.08</v>
      </c>
      <c r="BC26" s="364">
        <f ca="1">IF(BA26&lt;'P Gerais'!$D$25,BA26*BB26,Lanc!BB26)</f>
        <v>0</v>
      </c>
      <c r="BD26" s="364">
        <f ca="1">BA26-BC26-('DB Func'!GB21*'P Gerais'!$D$35)</f>
        <v>0</v>
      </c>
      <c r="BE26" s="386">
        <f ca="1">VLOOKUP(BD26,'P Gerais'!$D$29:$F$33,3,TRUE)</f>
        <v>0</v>
      </c>
      <c r="BF26" s="364">
        <f t="shared" ca="1" si="14"/>
        <v>0</v>
      </c>
      <c r="BG26" s="364">
        <f ca="1">VLOOKUP(BD26,'P Gerais'!$D$29:$G$33,4,TRUE)</f>
        <v>0</v>
      </c>
      <c r="BH26" s="364">
        <f t="shared" ca="1" si="15"/>
        <v>0</v>
      </c>
      <c r="BI26" s="364">
        <f t="shared" ca="1" si="16"/>
        <v>0</v>
      </c>
      <c r="BJ26" s="362">
        <f ca="1">'DB Func'!G21</f>
        <v>0</v>
      </c>
      <c r="BK26" s="362">
        <f ca="1">'DB Func'!FW21</f>
        <v>0</v>
      </c>
      <c r="BL26" s="364">
        <f ca="1">D26*'P Gerais'!$D$13</f>
        <v>0</v>
      </c>
      <c r="BM26" s="364">
        <f ca="1">D26*'P Gerais'!$D$14</f>
        <v>0</v>
      </c>
      <c r="BN26" s="364">
        <f ca="1">D26*'P Gerais'!$D$16</f>
        <v>0</v>
      </c>
      <c r="BO26" s="364">
        <f ca="1">D26*'P Gerais'!$D$17</f>
        <v>0</v>
      </c>
      <c r="BP26" s="364">
        <f ca="1">D26*'P Gerais'!$D$18</f>
        <v>0</v>
      </c>
      <c r="BQ26" s="385">
        <f ca="1">VLOOKUP(D26,'P Gerais'!$D$22:$G$24,3,TRUE)</f>
        <v>0.08</v>
      </c>
      <c r="BR26" s="385">
        <f ca="1">VLOOKUP(D26,'P Gerais'!$D$29:$G$33,3,TRUE)</f>
        <v>0</v>
      </c>
      <c r="BS26" s="385">
        <f ca="1">'DB Func'!BN21</f>
        <v>0</v>
      </c>
      <c r="BT26" s="385">
        <f ca="1">'DB Func'!BO21</f>
        <v>0</v>
      </c>
      <c r="BU26" s="385">
        <f ca="1">'DB Func'!FX21</f>
        <v>0</v>
      </c>
      <c r="BV26" s="364">
        <f t="shared" ca="1" si="17"/>
        <v>-0.08</v>
      </c>
      <c r="BW26" s="364">
        <f ca="1">BV26-'DB Func'!GC21</f>
        <v>-0.08</v>
      </c>
      <c r="BX26" s="362">
        <f ca="1">IFERROR(VLOOKUP(BW26,'P Gerais'!$D$29:$G$33,3,TRUE)*BW26,0)</f>
        <v>0</v>
      </c>
      <c r="BY26" s="364">
        <f ca="1">IFERROR(BX26-VLOOKUP(BW26,'P Gerais'!$D$29:$H$33,4,TRUE),0)</f>
        <v>0</v>
      </c>
      <c r="BZ26" s="364">
        <f ca="1">D26*'DB Func'!GD21</f>
        <v>0</v>
      </c>
      <c r="CB26" s="364">
        <f t="shared" ca="1" si="18"/>
        <v>0</v>
      </c>
      <c r="CC26" s="364">
        <f t="shared" si="19"/>
        <v>0</v>
      </c>
      <c r="CD26" s="364">
        <f t="shared" si="20"/>
        <v>0</v>
      </c>
      <c r="CF26" s="362" t="str">
        <f t="shared" ca="1" si="21"/>
        <v>não</v>
      </c>
      <c r="CG26" s="362">
        <f ca="1">IF($CH$8=1,DAY('DB Func'!C21),0)</f>
        <v>0</v>
      </c>
      <c r="CH26" s="362">
        <f ca="1">IF(CI26=0,0,MONTH('DB Func'!C21))</f>
        <v>0</v>
      </c>
      <c r="CI26" s="362">
        <f ca="1">IF('P Gerais'!D24=YEAR('DB Func'!C21),YEAR('DB Func'!C21),0)</f>
        <v>0</v>
      </c>
      <c r="CJ26" s="371">
        <v>49</v>
      </c>
      <c r="CK26" s="363"/>
      <c r="CL26" s="362" t="str">
        <f ca="1">IF(ISERROR(HLOOKUP(CL24,$DS$7:$DY26,$DZ26,FALSE)),"N",HLOOKUP(CL24,$DS$7:$DY26,$DZ26,FALSE))</f>
        <v>N</v>
      </c>
      <c r="CM26" s="362" t="str">
        <f ca="1">IF(ISERROR(HLOOKUP(CM24,$DS$7:$DY26,$DZ26,FALSE)),"N",HLOOKUP(CM24,$DS$7:$DY26,$DZ26,FALSE))</f>
        <v>N</v>
      </c>
      <c r="CN26" s="362" t="str">
        <f ca="1">IF(ISERROR(HLOOKUP(CN24,$DS$7:$DY26,$DZ26,FALSE)),"N",HLOOKUP(CN24,$DS$7:$DY26,$DZ26,FALSE))</f>
        <v>N</v>
      </c>
      <c r="CO26" s="362" t="str">
        <f>IF(ISERROR(HLOOKUP(CO24,$DS$7:$DY26,$DZ26,FALSE)),"N",HLOOKUP(CO24,$DS$7:$DY26,$DZ26,FALSE))</f>
        <v>N</v>
      </c>
      <c r="CP26" s="362" t="str">
        <f ca="1">IF(ISERROR(HLOOKUP(CP24,$DS$7:$DY26,$DZ26,FALSE)),"N",HLOOKUP(CP24,$DS$7:$DY26,$DZ26,FALSE))</f>
        <v>N</v>
      </c>
      <c r="CQ26" s="362" t="str">
        <f ca="1">IF(ISERROR(HLOOKUP(CQ24,$DS$7:$DY26,$DZ26,FALSE)),"N",HLOOKUP(CQ24,$DS$7:$DY26,$DZ26,FALSE))</f>
        <v>N</v>
      </c>
      <c r="CR26" s="362" t="str">
        <f ca="1">IF(ISERROR(HLOOKUP(CR24,$DS$7:$DY26,$DZ26,FALSE)),"N",HLOOKUP(CR24,$DS$7:$DY26,$DZ26,FALSE))</f>
        <v>N</v>
      </c>
      <c r="CS26" s="362" t="str">
        <f ca="1">IF(ISERROR(HLOOKUP(CS24,$DS$7:$DY26,$DZ26,FALSE)),"N",HLOOKUP(CS24,$DS$7:$DY26,$DZ26,FALSE))</f>
        <v>N</v>
      </c>
      <c r="CT26" s="362" t="str">
        <f ca="1">IF(ISERROR(HLOOKUP(CT24,$DS$7:$DY26,$DZ26,FALSE)),"N",HLOOKUP(CT24,$DS$7:$DY26,$DZ26,FALSE))</f>
        <v>N</v>
      </c>
      <c r="CU26" s="362" t="str">
        <f ca="1">IF(ISERROR(HLOOKUP(CU24,$DS$7:$DY26,$DZ26,FALSE)),"N",HLOOKUP(CU24,$DS$7:$DY26,$DZ26,FALSE))</f>
        <v>N</v>
      </c>
      <c r="CV26" s="362" t="str">
        <f>IF(ISERROR(HLOOKUP(CV24,$DS$7:$DY26,$DZ26,FALSE)),"N",HLOOKUP(CV24,$DS$7:$DY26,$DZ26,FALSE))</f>
        <v>N</v>
      </c>
      <c r="CW26" s="362" t="str">
        <f ca="1">IF(ISERROR(HLOOKUP(CW24,$DS$7:$DY26,$DZ26,FALSE)),"N",HLOOKUP(CW24,$DS$7:$DY26,$DZ26,FALSE))</f>
        <v>N</v>
      </c>
      <c r="CX26" s="362" t="str">
        <f ca="1">IF(ISERROR(HLOOKUP(CX24,$DS$7:$DY26,$DZ26,FALSE)),"N",HLOOKUP(CX24,$DS$7:$DY26,$DZ26,FALSE))</f>
        <v>N</v>
      </c>
      <c r="CY26" s="362" t="str">
        <f ca="1">IF(ISERROR(HLOOKUP(CY24,$DS$7:$DY26,$DZ26,FALSE)),"N",HLOOKUP(CY24,$DS$7:$DY26,$DZ26,FALSE))</f>
        <v>N</v>
      </c>
      <c r="CZ26" s="362" t="str">
        <f ca="1">IF(ISERROR(HLOOKUP(CZ24,$DS$7:$DY26,$DZ26,FALSE)),"N",HLOOKUP(CZ24,$DS$7:$DY26,$DZ26,FALSE))</f>
        <v>N</v>
      </c>
      <c r="DA26" s="362" t="str">
        <f ca="1">IF(ISERROR(HLOOKUP(DA24,$DS$7:$DY26,$DZ26,FALSE)),"N",HLOOKUP(DA24,$DS$7:$DY26,$DZ26,FALSE))</f>
        <v>N</v>
      </c>
      <c r="DB26" s="362" t="str">
        <f ca="1">IF(ISERROR(HLOOKUP(DB24,$DS$7:$DY26,$DZ26,FALSE)),"N",HLOOKUP(DB24,$DS$7:$DY26,$DZ26,FALSE))</f>
        <v>N</v>
      </c>
      <c r="DC26" s="362" t="str">
        <f>IF(ISERROR(HLOOKUP(DC24,$DS$7:$DY26,$DZ26,FALSE)),"N",HLOOKUP(DC24,$DS$7:$DY26,$DZ26,FALSE))</f>
        <v>N</v>
      </c>
      <c r="DD26" s="362" t="str">
        <f ca="1">IF(ISERROR(HLOOKUP(DD24,$DS$7:$DY26,$DZ26,FALSE)),"N",HLOOKUP(DD24,$DS$7:$DY26,$DZ26,FALSE))</f>
        <v>N</v>
      </c>
      <c r="DE26" s="362" t="str">
        <f ca="1">IF(ISERROR(HLOOKUP(DE24,$DS$7:$DY26,$DZ26,FALSE)),"N",HLOOKUP(DE24,$DS$7:$DY26,$DZ26,FALSE))</f>
        <v>N</v>
      </c>
      <c r="DF26" s="362" t="str">
        <f ca="1">IF(ISERROR(HLOOKUP(DF24,$DS$7:$DY26,$DZ26,FALSE)),"N",HLOOKUP(DF24,$DS$7:$DY26,$DZ26,FALSE))</f>
        <v>N</v>
      </c>
      <c r="DG26" s="362" t="str">
        <f ca="1">IF(ISERROR(HLOOKUP(DG24,$DS$7:$DY26,$DZ26,FALSE)),"N",HLOOKUP(DG24,$DS$7:$DY26,$DZ26,FALSE))</f>
        <v>N</v>
      </c>
      <c r="DH26" s="362" t="str">
        <f ca="1">IF(ISERROR(HLOOKUP(DH24,$DS$7:$DY26,$DZ26,FALSE)),"N",HLOOKUP(DH24,$DS$7:$DY26,$DZ26,FALSE))</f>
        <v>N</v>
      </c>
      <c r="DI26" s="362" t="str">
        <f ca="1">IF(ISERROR(HLOOKUP(DI24,$DS$7:$DY26,$DZ26,FALSE)),"N",HLOOKUP(DI24,$DS$7:$DY26,$DZ26,FALSE))</f>
        <v>N</v>
      </c>
      <c r="DJ26" s="362" t="str">
        <f>IF(ISERROR(HLOOKUP(DJ24,$DS$7:$DY26,$DZ26,FALSE)),"N",HLOOKUP(DJ24,$DS$7:$DY26,$DZ26,FALSE))</f>
        <v>N</v>
      </c>
      <c r="DK26" s="362" t="str">
        <f ca="1">IF(ISERROR(HLOOKUP(DK24,$DS$7:$DY26,$DZ26,FALSE)),"N",HLOOKUP(DK24,$DS$7:$DY26,$DZ26,FALSE))</f>
        <v>N</v>
      </c>
      <c r="DL26" s="362" t="str">
        <f ca="1">IF(ISERROR(HLOOKUP(DL24,$DS$7:$DY26,$DZ26,FALSE)),"N",HLOOKUP(DL24,$DS$7:$DY26,$DZ26,FALSE))</f>
        <v>N</v>
      </c>
      <c r="DM26" s="362" t="str">
        <f ca="1">IF(ISERROR(HLOOKUP(DM24,$DS$7:$DY26,$DZ26,FALSE)),"N",HLOOKUP(DM24,$DS$7:$DY26,$DZ26,FALSE))</f>
        <v>N</v>
      </c>
      <c r="DN26" s="362" t="str">
        <f ca="1">IF(ISERROR(HLOOKUP(DN24,$DS$7:$DY26,$DZ26,FALSE)),"N",HLOOKUP(DN24,$DS$7:$DY26,$DZ26,FALSE))</f>
        <v>N</v>
      </c>
      <c r="DO26" s="362" t="str">
        <f ca="1">IF(ISERROR(HLOOKUP(DO24,$DS$7:$DY26,$DZ26,FALSE)),"N",HLOOKUP(DO24,$DS$7:$DY26,$DZ26,FALSE))</f>
        <v>N</v>
      </c>
      <c r="DP26" s="362" t="str">
        <f ca="1">IF(ISERROR(HLOOKUP(DP24,$DS$7:$DY26,$DZ26,FALSE)),"N",HLOOKUP(DP24,$DS$7:$DY26,$DZ26,FALSE))</f>
        <v>N</v>
      </c>
      <c r="DQ26" s="362">
        <f t="shared" ca="1" si="22"/>
        <v>0</v>
      </c>
      <c r="DR26" s="362">
        <f t="shared" ca="1" si="23"/>
        <v>31</v>
      </c>
      <c r="DS26" s="362" t="str">
        <f>IF('DB Func'!M21&gt;0,"S","N")</f>
        <v>N</v>
      </c>
      <c r="DT26" s="362" t="str">
        <f>IF('DB Func'!R21&gt;0,"S","N")</f>
        <v>N</v>
      </c>
      <c r="DU26" s="362" t="str">
        <f>IF('DB Func'!W21&gt;0,"S","N")</f>
        <v>N</v>
      </c>
      <c r="DV26" s="362" t="str">
        <f>IF('DB Func'!AB21&gt;0,"S","N")</f>
        <v>N</v>
      </c>
      <c r="DW26" s="362" t="str">
        <f>IF('DB Func'!AG21&gt;0,"S","N")</f>
        <v>N</v>
      </c>
      <c r="DX26" s="362" t="str">
        <f>IF('DB Func'!AL21&gt;0,"S","N")</f>
        <v>N</v>
      </c>
      <c r="DY26" s="362" t="str">
        <f>IF('DB Func'!AQ21&gt;0,"S","N")</f>
        <v>N</v>
      </c>
      <c r="DZ26" s="362">
        <v>20</v>
      </c>
      <c r="EA26" s="369">
        <f ca="1">'DB Func'!C21</f>
        <v>0</v>
      </c>
      <c r="EB26" s="362" t="str">
        <f t="shared" ca="1" si="33"/>
        <v>s</v>
      </c>
      <c r="EC26" s="362" t="str">
        <f t="shared" ca="1" si="33"/>
        <v>s</v>
      </c>
      <c r="ED26" s="362" t="str">
        <f t="shared" ca="1" si="33"/>
        <v>s</v>
      </c>
      <c r="EE26" s="362" t="str">
        <f t="shared" ca="1" si="33"/>
        <v>s</v>
      </c>
      <c r="EF26" s="362" t="str">
        <f t="shared" ca="1" si="33"/>
        <v>s</v>
      </c>
      <c r="EG26" s="362" t="str">
        <f t="shared" ca="1" si="33"/>
        <v>s</v>
      </c>
      <c r="EH26" s="362" t="str">
        <f t="shared" ca="1" si="33"/>
        <v>s</v>
      </c>
      <c r="EI26" s="362" t="str">
        <f t="shared" ca="1" si="33"/>
        <v>s</v>
      </c>
      <c r="EJ26" s="362" t="str">
        <f t="shared" ca="1" si="33"/>
        <v>s</v>
      </c>
      <c r="EK26" s="362" t="str">
        <f t="shared" ca="1" si="33"/>
        <v>s</v>
      </c>
      <c r="EL26" s="362" t="str">
        <f t="shared" ca="1" si="33"/>
        <v>s</v>
      </c>
      <c r="EM26" s="362" t="str">
        <f t="shared" ca="1" si="33"/>
        <v>s</v>
      </c>
      <c r="EN26" s="362" t="str">
        <f t="shared" ca="1" si="33"/>
        <v>s</v>
      </c>
      <c r="EO26" s="362" t="str">
        <f t="shared" ca="1" si="33"/>
        <v>s</v>
      </c>
      <c r="EP26" s="362" t="str">
        <f t="shared" ca="1" si="33"/>
        <v>s</v>
      </c>
      <c r="EQ26" s="362" t="str">
        <f t="shared" ca="1" si="33"/>
        <v>s</v>
      </c>
      <c r="ER26" s="362" t="str">
        <f t="shared" ca="1" si="32"/>
        <v>s</v>
      </c>
      <c r="ES26" s="362" t="str">
        <f t="shared" ca="1" si="32"/>
        <v>s</v>
      </c>
      <c r="ET26" s="362" t="str">
        <f t="shared" ca="1" si="32"/>
        <v>s</v>
      </c>
      <c r="EU26" s="362" t="str">
        <f t="shared" ca="1" si="32"/>
        <v>s</v>
      </c>
      <c r="EV26" s="362" t="str">
        <f t="shared" ca="1" si="25"/>
        <v>s</v>
      </c>
      <c r="EW26" s="362" t="str">
        <f t="shared" ca="1" si="32"/>
        <v>s</v>
      </c>
      <c r="EX26" s="362" t="str">
        <f t="shared" ca="1" si="32"/>
        <v>s</v>
      </c>
      <c r="EY26" s="362" t="str">
        <f t="shared" ca="1" si="32"/>
        <v>s</v>
      </c>
      <c r="EZ26" s="362" t="str">
        <f t="shared" ca="1" si="32"/>
        <v>s</v>
      </c>
      <c r="FA26" s="362" t="str">
        <f t="shared" ca="1" si="32"/>
        <v>s</v>
      </c>
      <c r="FB26" s="362" t="str">
        <f t="shared" ca="1" si="32"/>
        <v>s</v>
      </c>
      <c r="FC26" s="362" t="str">
        <f t="shared" ca="1" si="32"/>
        <v>s</v>
      </c>
      <c r="FD26" s="362" t="str">
        <f t="shared" ca="1" si="32"/>
        <v>s</v>
      </c>
      <c r="FE26" s="362" t="str">
        <f t="shared" ca="1" si="32"/>
        <v>s</v>
      </c>
      <c r="FF26" s="362" t="str">
        <f t="shared" ca="1" si="32"/>
        <v>s</v>
      </c>
      <c r="FG26" s="362">
        <f t="shared" ca="1" si="26"/>
        <v>31</v>
      </c>
      <c r="FH26" s="362">
        <f t="shared" ca="1" si="27"/>
        <v>0</v>
      </c>
      <c r="FI26" s="362" t="str">
        <f ca="1">IF(AND(YEAR(EA26)='P Gerais'!D24,MONTH(Lanc!EA26)=7,DAY(Lanc!EA26)&gt;1),"S","N")</f>
        <v>N</v>
      </c>
      <c r="FJ26" s="364">
        <f t="shared" ca="1" si="28"/>
        <v>0</v>
      </c>
      <c r="FK26" s="364">
        <f t="shared" si="29"/>
        <v>0</v>
      </c>
      <c r="FL26" s="387">
        <f t="shared" ca="1" si="30"/>
        <v>0</v>
      </c>
      <c r="FP26" s="363">
        <f ca="1">((FJ26-FL26-FK26+AZ26+AQ26+SUM(Z26:AA26)+SUM(AW26:AX26)+AK26)*IF('DB Func'!GG21="ok",'DB Func'!GD21,0))</f>
        <v>0</v>
      </c>
      <c r="FR26" s="389">
        <f t="shared" ca="1" si="31"/>
        <v>0</v>
      </c>
      <c r="GV26" s="49"/>
      <c r="GW26" s="49"/>
      <c r="GX26" s="49"/>
      <c r="GY26" s="49"/>
      <c r="GZ26" s="49"/>
      <c r="HA26" s="49"/>
      <c r="HB26" s="49"/>
      <c r="HC26" s="49"/>
    </row>
    <row r="27" spans="3:211" ht="30" customHeight="1" thickTop="1" thickBot="1">
      <c r="C27" s="390" t="str">
        <f ca="1">IF('DB Func'!B22="Funcionário 20","",'DB Func'!B22)</f>
        <v/>
      </c>
      <c r="D27" s="391">
        <f ca="1">'DB Func'!CJ22</f>
        <v>0</v>
      </c>
      <c r="E27" s="382" t="str">
        <f ca="1">IF(C27="","-",IF(OR(terceiro!E27="jUL",terceiro!F27="jUL"),"Sim","Não"))</f>
        <v>-</v>
      </c>
      <c r="F27" s="383" t="str">
        <f ca="1">IF(C27="","-",IF(OR(Ferias!E27="jUL",Ferias!F27="jUL"),"Sim","Não"))</f>
        <v>-</v>
      </c>
      <c r="G27" s="383">
        <f ca="1">IF(C27="",0,IF(F27="Sim",IF(Ferias!E27="JUL",Ferias!I27,Ferias!J27),0))</f>
        <v>0</v>
      </c>
      <c r="H27" s="185"/>
      <c r="I27" s="185"/>
      <c r="J27" s="398">
        <f t="shared" ca="1" si="1"/>
        <v>0</v>
      </c>
      <c r="K27" s="152"/>
      <c r="L27" s="151"/>
      <c r="M27" s="189"/>
      <c r="N27" s="153"/>
      <c r="O27" s="48"/>
      <c r="P27" s="48"/>
      <c r="Q27" s="48"/>
      <c r="R27" s="49"/>
      <c r="S27" s="49"/>
      <c r="T27" s="49"/>
      <c r="U27" s="49"/>
      <c r="V27" s="49"/>
      <c r="W27" s="49"/>
      <c r="X27" s="49"/>
      <c r="Y27" s="49"/>
      <c r="Z27" s="49"/>
      <c r="AA27" s="49"/>
      <c r="AB27" s="48"/>
      <c r="AC27" s="48"/>
      <c r="AD27" s="49"/>
      <c r="AE27" s="49"/>
      <c r="AF27" s="314"/>
      <c r="AH27" s="400">
        <f ca="1">IF(AND('DB Func'!GE22="Junho",'DB Func'!BQ22="2 Parcelas"),(('auxiliar 13 sal'!I23/12*'DB Func'!GF22+AVERAGE('auxiliar 13 sal'!Q23:AB23)+AVERAGE('auxiliar 13 sal'!AE23:AP23)+'auxiliar 13 sal'!I23*'DB Func'!BN22+'auxiliar 13 sal'!I23*'DB Func'!BO22)/2),IF('DB Func'!GE22="Julho",IF('DB Func'!BQ22="Parcela Única",('auxiliar 13 sal'!I23/12*'DB Func'!GF22)+AVERAGE('auxiliar 13 sal'!Q23:AB23)+AVERAGE('auxiliar 13 sal'!AE23:AP23)+('auxiliar 13 sal'!I23*'DB Func'!BN22)+('auxiliar 13 sal'!I23*'DB Func'!BO22),IF('DB Func'!BQ22="2 Parcelas",(('auxiliar 13 sal'!I23/12*'DB Func'!GF22+AVERAGE('auxiliar 13 sal'!Q23:AB23)+AVERAGE('auxiliar 13 sal'!AE23:AP23)+'auxiliar 13 sal'!I23*'DB Func'!BN22+'auxiliar 13 sal'!I23*'DB Func'!BO22)/2))),0))</f>
        <v>0</v>
      </c>
      <c r="AK27" s="364">
        <f t="shared" ca="1" si="6"/>
        <v>0</v>
      </c>
      <c r="AL27" s="364">
        <f t="shared" ca="1" si="7"/>
        <v>0</v>
      </c>
      <c r="AM27" s="364">
        <f t="shared" ca="1" si="8"/>
        <v>0</v>
      </c>
      <c r="AN27" s="364">
        <f t="shared" ca="1" si="9"/>
        <v>0</v>
      </c>
      <c r="AO27" s="364">
        <f t="shared" ca="1" si="10"/>
        <v>0</v>
      </c>
      <c r="AP27" s="364">
        <f t="shared" ca="1" si="11"/>
        <v>0</v>
      </c>
      <c r="AQ27" s="364">
        <f t="shared" ca="1" si="12"/>
        <v>0</v>
      </c>
      <c r="AR27" s="364">
        <f>IF(OR(M27="",M27=0),0,((FJ27/220)*('Ho Ex'!$C$8+$AS$6))*M27)</f>
        <v>0</v>
      </c>
      <c r="AS27" s="364">
        <f>IF(OR(N27="",N27=0),0,((FJ27/220*('DB Func'!GD22+Lanc!$AS$6))*('Ho Ex'!$I$8+$AS$6))*(N27/52.5*60))</f>
        <v>0</v>
      </c>
      <c r="AT27" s="364">
        <f>IF(OR(M27="",M27=0),0,((FJ27/220)*('Ho Ex'!$J$8+$AS$6))*O27)</f>
        <v>0</v>
      </c>
      <c r="AU27" s="364">
        <f>IF(OR(M27="",M27=0),0,((FJ27/220)*('Ho Ex'!I33+$AS$6))*P27)</f>
        <v>0</v>
      </c>
      <c r="AV27" s="364">
        <f>IF(OR(M27="",M27=0),0,((FJ27/220)*('Ho Ex'!C24+$AS$6))*Q27)</f>
        <v>0</v>
      </c>
      <c r="AW27" s="364">
        <f ca="1">FJ27*'DB Func'!BN22</f>
        <v>0</v>
      </c>
      <c r="AX27" s="364">
        <f ca="1">FJ27*'DB Func'!BO22</f>
        <v>0</v>
      </c>
      <c r="AY27" s="364">
        <f ca="1">IF(FJ27=0,0,VLOOKUP(FJ27,'P Gerais'!$D$39:$G$41,3,TRUE)*Func20!$F$68)</f>
        <v>0</v>
      </c>
      <c r="AZ27" s="364">
        <f t="shared" si="13"/>
        <v>0</v>
      </c>
      <c r="BA27" s="364">
        <f ca="1">((FJ27-FL27-FK27+AZ27+AQ27+SUM(Z27:AA27)+SUM(AW27:AX27)+AK27)*IF('DB Func'!GG22="ok",'DB Func'!GD22,0))+(FJ27-FL27-FK27+AZ27+AQ27+SUM(Z27:AA27)+SUM(AW27:AX27))+AK27</f>
        <v>0</v>
      </c>
      <c r="BB27" s="385">
        <f ca="1">VLOOKUP(BA27,'P Gerais'!$D$22:$G$25,3,TRUE)</f>
        <v>0.08</v>
      </c>
      <c r="BC27" s="364">
        <f ca="1">IF(BA27&lt;'P Gerais'!$D$25,BA27*BB27,Lanc!BB27)</f>
        <v>0</v>
      </c>
      <c r="BD27" s="364">
        <f ca="1">BA27-BC27-('DB Func'!GB22*'P Gerais'!$D$35)</f>
        <v>0</v>
      </c>
      <c r="BE27" s="386">
        <f ca="1">VLOOKUP(BD27,'P Gerais'!$D$29:$F$33,3,TRUE)</f>
        <v>0</v>
      </c>
      <c r="BF27" s="364">
        <f t="shared" ca="1" si="14"/>
        <v>0</v>
      </c>
      <c r="BG27" s="364">
        <f ca="1">VLOOKUP(BD27,'P Gerais'!$D$29:$G$33,4,TRUE)</f>
        <v>0</v>
      </c>
      <c r="BH27" s="364">
        <f t="shared" ca="1" si="15"/>
        <v>0</v>
      </c>
      <c r="BI27" s="364">
        <f t="shared" ca="1" si="16"/>
        <v>0</v>
      </c>
      <c r="BJ27" s="362">
        <f ca="1">'DB Func'!G22</f>
        <v>0</v>
      </c>
      <c r="BK27" s="362">
        <f ca="1">'DB Func'!FW22</f>
        <v>0</v>
      </c>
      <c r="BL27" s="364">
        <f ca="1">D27*'P Gerais'!$D$13</f>
        <v>0</v>
      </c>
      <c r="BM27" s="364">
        <f ca="1">D27*'P Gerais'!$D$14</f>
        <v>0</v>
      </c>
      <c r="BN27" s="364">
        <f ca="1">D27*'P Gerais'!$D$16</f>
        <v>0</v>
      </c>
      <c r="BO27" s="364">
        <f ca="1">D27*'P Gerais'!$D$17</f>
        <v>0</v>
      </c>
      <c r="BP27" s="364">
        <f ca="1">D27*'P Gerais'!$D$18</f>
        <v>0</v>
      </c>
      <c r="BQ27" s="385">
        <f ca="1">VLOOKUP(D27,'P Gerais'!$D$22:$G$24,3,TRUE)</f>
        <v>0.08</v>
      </c>
      <c r="BR27" s="385">
        <f ca="1">VLOOKUP(D27,'P Gerais'!$D$29:$G$33,3,TRUE)</f>
        <v>0</v>
      </c>
      <c r="BS27" s="385">
        <f ca="1">'DB Func'!BN22</f>
        <v>0</v>
      </c>
      <c r="BT27" s="385">
        <f ca="1">'DB Func'!BO22</f>
        <v>0</v>
      </c>
      <c r="BU27" s="385">
        <f ca="1">'DB Func'!FX22</f>
        <v>0</v>
      </c>
      <c r="BV27" s="364">
        <f t="shared" ca="1" si="17"/>
        <v>-0.08</v>
      </c>
      <c r="BW27" s="364">
        <f ca="1">BV27-'DB Func'!GC22</f>
        <v>-0.08</v>
      </c>
      <c r="BX27" s="362">
        <f ca="1">IFERROR(VLOOKUP(BW27,'P Gerais'!$D$29:$G$33,3,TRUE)*BW27,0)</f>
        <v>0</v>
      </c>
      <c r="BY27" s="364">
        <f ca="1">IFERROR(BX27-VLOOKUP(BW27,'P Gerais'!$D$29:$H$33,4,TRUE),0)</f>
        <v>0</v>
      </c>
      <c r="BZ27" s="364">
        <f ca="1">D27*'DB Func'!GD22</f>
        <v>0</v>
      </c>
      <c r="CB27" s="364">
        <f t="shared" ca="1" si="18"/>
        <v>0</v>
      </c>
      <c r="CC27" s="364">
        <f t="shared" si="19"/>
        <v>0</v>
      </c>
      <c r="CD27" s="364">
        <f t="shared" si="20"/>
        <v>0</v>
      </c>
      <c r="CF27" s="362" t="str">
        <f t="shared" ca="1" si="21"/>
        <v>não</v>
      </c>
      <c r="CG27" s="362">
        <f ca="1">IF($CH$8=1,DAY('DB Func'!C22),0)</f>
        <v>0</v>
      </c>
      <c r="CH27" s="362">
        <f ca="1">IF(CI27=0,0,MONTH('DB Func'!C22))</f>
        <v>0</v>
      </c>
      <c r="CI27" s="362">
        <f ca="1">IF('P Gerais'!D25=YEAR('DB Func'!C22),YEAR('DB Func'!C22),0)</f>
        <v>0</v>
      </c>
      <c r="CJ27" s="371">
        <v>50</v>
      </c>
      <c r="CK27" s="363"/>
      <c r="CL27" s="362" t="str">
        <f>IF(ISERROR(HLOOKUP(CL25,$DS$7:$DY27,$DZ27,FALSE)),"N",HLOOKUP(CL25,$DS$7:$DY27,$DZ27,FALSE))</f>
        <v>N</v>
      </c>
      <c r="CM27" s="362" t="str">
        <f>IF(ISERROR(HLOOKUP(CM25,$DS$7:$DY27,$DZ27,FALSE)),"N",HLOOKUP(CM25,$DS$7:$DY27,$DZ27,FALSE))</f>
        <v>N</v>
      </c>
      <c r="CN27" s="362" t="str">
        <f>IF(ISERROR(HLOOKUP(CN25,$DS$7:$DY27,$DZ27,FALSE)),"N",HLOOKUP(CN25,$DS$7:$DY27,$DZ27,FALSE))</f>
        <v>N</v>
      </c>
      <c r="CO27" s="362" t="str">
        <f>IF(ISERROR(HLOOKUP(CO25,$DS$7:$DY27,$DZ27,FALSE)),"N",HLOOKUP(CO25,$DS$7:$DY27,$DZ27,FALSE))</f>
        <v>N</v>
      </c>
      <c r="CP27" s="362" t="str">
        <f>IF(ISERROR(HLOOKUP(CP25,$DS$7:$DY27,$DZ27,FALSE)),"N",HLOOKUP(CP25,$DS$7:$DY27,$DZ27,FALSE))</f>
        <v>N</v>
      </c>
      <c r="CQ27" s="362" t="str">
        <f>IF(ISERROR(HLOOKUP(CQ25,$DS$7:$DY27,$DZ27,FALSE)),"N",HLOOKUP(CQ25,$DS$7:$DY27,$DZ27,FALSE))</f>
        <v>N</v>
      </c>
      <c r="CR27" s="362" t="str">
        <f>IF(ISERROR(HLOOKUP(CR25,$DS$7:$DY27,$DZ27,FALSE)),"N",HLOOKUP(CR25,$DS$7:$DY27,$DZ27,FALSE))</f>
        <v>N</v>
      </c>
      <c r="CS27" s="362" t="str">
        <f>IF(ISERROR(HLOOKUP(CS25,$DS$7:$DY27,$DZ27,FALSE)),"N",HLOOKUP(CS25,$DS$7:$DY27,$DZ27,FALSE))</f>
        <v>N</v>
      </c>
      <c r="CT27" s="362" t="str">
        <f>IF(ISERROR(HLOOKUP(CT25,$DS$7:$DY27,$DZ27,FALSE)),"N",HLOOKUP(CT25,$DS$7:$DY27,$DZ27,FALSE))</f>
        <v>N</v>
      </c>
      <c r="CU27" s="362" t="str">
        <f>IF(ISERROR(HLOOKUP(CU25,$DS$7:$DY27,$DZ27,FALSE)),"N",HLOOKUP(CU25,$DS$7:$DY27,$DZ27,FALSE))</f>
        <v>N</v>
      </c>
      <c r="CV27" s="362" t="str">
        <f>IF(ISERROR(HLOOKUP(CV25,$DS$7:$DY27,$DZ27,FALSE)),"N",HLOOKUP(CV25,$DS$7:$DY27,$DZ27,FALSE))</f>
        <v>N</v>
      </c>
      <c r="CW27" s="362" t="str">
        <f>IF(ISERROR(HLOOKUP(CW25,$DS$7:$DY27,$DZ27,FALSE)),"N",HLOOKUP(CW25,$DS$7:$DY27,$DZ27,FALSE))</f>
        <v>N</v>
      </c>
      <c r="CX27" s="362" t="str">
        <f>IF(ISERROR(HLOOKUP(CX25,$DS$7:$DY27,$DZ27,FALSE)),"N",HLOOKUP(CX25,$DS$7:$DY27,$DZ27,FALSE))</f>
        <v>N</v>
      </c>
      <c r="CY27" s="362" t="str">
        <f>IF(ISERROR(HLOOKUP(CY25,$DS$7:$DY27,$DZ27,FALSE)),"N",HLOOKUP(CY25,$DS$7:$DY27,$DZ27,FALSE))</f>
        <v>N</v>
      </c>
      <c r="CZ27" s="362" t="str">
        <f>IF(ISERROR(HLOOKUP(CZ25,$DS$7:$DY27,$DZ27,FALSE)),"N",HLOOKUP(CZ25,$DS$7:$DY27,$DZ27,FALSE))</f>
        <v>N</v>
      </c>
      <c r="DA27" s="362" t="str">
        <f>IF(ISERROR(HLOOKUP(DA25,$DS$7:$DY27,$DZ27,FALSE)),"N",HLOOKUP(DA25,$DS$7:$DY27,$DZ27,FALSE))</f>
        <v>N</v>
      </c>
      <c r="DB27" s="362" t="str">
        <f>IF(ISERROR(HLOOKUP(DB25,$DS$7:$DY27,$DZ27,FALSE)),"N",HLOOKUP(DB25,$DS$7:$DY27,$DZ27,FALSE))</f>
        <v>N</v>
      </c>
      <c r="DC27" s="362" t="str">
        <f>IF(ISERROR(HLOOKUP(DC25,$DS$7:$DY27,$DZ27,FALSE)),"N",HLOOKUP(DC25,$DS$7:$DY27,$DZ27,FALSE))</f>
        <v>N</v>
      </c>
      <c r="DD27" s="362" t="str">
        <f>IF(ISERROR(HLOOKUP(DD25,$DS$7:$DY27,$DZ27,FALSE)),"N",HLOOKUP(DD25,$DS$7:$DY27,$DZ27,FALSE))</f>
        <v>N</v>
      </c>
      <c r="DE27" s="362" t="str">
        <f>IF(ISERROR(HLOOKUP(DE25,$DS$7:$DY27,$DZ27,FALSE)),"N",HLOOKUP(DE25,$DS$7:$DY27,$DZ27,FALSE))</f>
        <v>N</v>
      </c>
      <c r="DF27" s="362" t="str">
        <f>IF(ISERROR(HLOOKUP(DF25,$DS$7:$DY27,$DZ27,FALSE)),"N",HLOOKUP(DF25,$DS$7:$DY27,$DZ27,FALSE))</f>
        <v>N</v>
      </c>
      <c r="DG27" s="362" t="str">
        <f>IF(ISERROR(HLOOKUP(DG25,$DS$7:$DY27,$DZ27,FALSE)),"N",HLOOKUP(DG25,$DS$7:$DY27,$DZ27,FALSE))</f>
        <v>N</v>
      </c>
      <c r="DH27" s="362" t="str">
        <f>IF(ISERROR(HLOOKUP(DH25,$DS$7:$DY27,$DZ27,FALSE)),"N",HLOOKUP(DH25,$DS$7:$DY27,$DZ27,FALSE))</f>
        <v>N</v>
      </c>
      <c r="DI27" s="362" t="str">
        <f>IF(ISERROR(HLOOKUP(DI25,$DS$7:$DY27,$DZ27,FALSE)),"N",HLOOKUP(DI25,$DS$7:$DY27,$DZ27,FALSE))</f>
        <v>N</v>
      </c>
      <c r="DJ27" s="362" t="str">
        <f>IF(ISERROR(HLOOKUP(DJ25,$DS$7:$DY27,$DZ27,FALSE)),"N",HLOOKUP(DJ25,$DS$7:$DY27,$DZ27,FALSE))</f>
        <v>N</v>
      </c>
      <c r="DK27" s="362" t="str">
        <f>IF(ISERROR(HLOOKUP(DK25,$DS$7:$DY27,$DZ27,FALSE)),"N",HLOOKUP(DK25,$DS$7:$DY27,$DZ27,FALSE))</f>
        <v>N</v>
      </c>
      <c r="DL27" s="362" t="str">
        <f>IF(ISERROR(HLOOKUP(DL25,$DS$7:$DY27,$DZ27,FALSE)),"N",HLOOKUP(DL25,$DS$7:$DY27,$DZ27,FALSE))</f>
        <v>N</v>
      </c>
      <c r="DM27" s="362" t="str">
        <f>IF(ISERROR(HLOOKUP(DM25,$DS$7:$DY27,$DZ27,FALSE)),"N",HLOOKUP(DM25,$DS$7:$DY27,$DZ27,FALSE))</f>
        <v>N</v>
      </c>
      <c r="DN27" s="362" t="str">
        <f>IF(ISERROR(HLOOKUP(DN25,$DS$7:$DY27,$DZ27,FALSE)),"N",HLOOKUP(DN25,$DS$7:$DY27,$DZ27,FALSE))</f>
        <v>N</v>
      </c>
      <c r="DO27" s="362" t="str">
        <f>IF(ISERROR(HLOOKUP(DO25,$DS$7:$DY27,$DZ27,FALSE)),"N",HLOOKUP(DO25,$DS$7:$DY27,$DZ27,FALSE))</f>
        <v>N</v>
      </c>
      <c r="DP27" s="362" t="str">
        <f>IF(ISERROR(HLOOKUP(DP25,$DS$7:$DY27,$DZ27,FALSE)),"N",HLOOKUP(DP25,$DS$7:$DY27,$DZ27,FALSE))</f>
        <v>N</v>
      </c>
      <c r="DQ27" s="362">
        <f t="shared" si="22"/>
        <v>0</v>
      </c>
      <c r="DR27" s="362">
        <f t="shared" si="23"/>
        <v>31</v>
      </c>
      <c r="DS27" s="362" t="str">
        <f>IF('DB Func'!M22&gt;0,"S","N")</f>
        <v>N</v>
      </c>
      <c r="DT27" s="362" t="str">
        <f>IF('DB Func'!R22&gt;0,"S","N")</f>
        <v>N</v>
      </c>
      <c r="DU27" s="362" t="str">
        <f>IF('DB Func'!W22&gt;0,"S","N")</f>
        <v>N</v>
      </c>
      <c r="DV27" s="362" t="str">
        <f>IF('DB Func'!AB22&gt;0,"S","N")</f>
        <v>N</v>
      </c>
      <c r="DW27" s="362" t="str">
        <f>IF('DB Func'!AG22&gt;0,"S","N")</f>
        <v>N</v>
      </c>
      <c r="DX27" s="362" t="str">
        <f>IF('DB Func'!AL22&gt;0,"S","N")</f>
        <v>N</v>
      </c>
      <c r="DY27" s="362" t="str">
        <f>IF('DB Func'!AQ22&gt;0,"S","N")</f>
        <v>N</v>
      </c>
      <c r="DZ27" s="362">
        <v>21</v>
      </c>
      <c r="EA27" s="369">
        <f ca="1">'DB Func'!C22</f>
        <v>0</v>
      </c>
      <c r="EB27" s="362" t="str">
        <f t="shared" ca="1" si="33"/>
        <v>s</v>
      </c>
      <c r="EC27" s="362" t="str">
        <f t="shared" ca="1" si="33"/>
        <v>s</v>
      </c>
      <c r="ED27" s="362" t="str">
        <f t="shared" ca="1" si="33"/>
        <v>s</v>
      </c>
      <c r="EE27" s="362" t="str">
        <f t="shared" ca="1" si="33"/>
        <v>s</v>
      </c>
      <c r="EF27" s="362" t="str">
        <f t="shared" ca="1" si="33"/>
        <v>s</v>
      </c>
      <c r="EG27" s="362" t="str">
        <f t="shared" ca="1" si="33"/>
        <v>s</v>
      </c>
      <c r="EH27" s="362" t="str">
        <f t="shared" ca="1" si="33"/>
        <v>s</v>
      </c>
      <c r="EI27" s="362" t="str">
        <f t="shared" ca="1" si="33"/>
        <v>s</v>
      </c>
      <c r="EJ27" s="362" t="str">
        <f t="shared" ca="1" si="33"/>
        <v>s</v>
      </c>
      <c r="EK27" s="362" t="str">
        <f t="shared" ca="1" si="33"/>
        <v>s</v>
      </c>
      <c r="EL27" s="362" t="str">
        <f t="shared" ca="1" si="33"/>
        <v>s</v>
      </c>
      <c r="EM27" s="362" t="str">
        <f t="shared" ca="1" si="33"/>
        <v>s</v>
      </c>
      <c r="EN27" s="362" t="str">
        <f t="shared" ca="1" si="33"/>
        <v>s</v>
      </c>
      <c r="EO27" s="362" t="str">
        <f t="shared" ca="1" si="33"/>
        <v>s</v>
      </c>
      <c r="EP27" s="362" t="str">
        <f t="shared" ca="1" si="33"/>
        <v>s</v>
      </c>
      <c r="EQ27" s="362" t="str">
        <f t="shared" ca="1" si="33"/>
        <v>s</v>
      </c>
      <c r="ER27" s="362" t="str">
        <f t="shared" ca="1" si="32"/>
        <v>s</v>
      </c>
      <c r="ES27" s="362" t="str">
        <f t="shared" ca="1" si="32"/>
        <v>s</v>
      </c>
      <c r="ET27" s="362" t="str">
        <f t="shared" ca="1" si="32"/>
        <v>s</v>
      </c>
      <c r="EU27" s="362" t="str">
        <f t="shared" ca="1" si="32"/>
        <v>s</v>
      </c>
      <c r="EV27" s="362" t="str">
        <f t="shared" ca="1" si="25"/>
        <v>s</v>
      </c>
      <c r="EW27" s="362" t="str">
        <f t="shared" ca="1" si="32"/>
        <v>s</v>
      </c>
      <c r="EX27" s="362" t="str">
        <f t="shared" ca="1" si="32"/>
        <v>s</v>
      </c>
      <c r="EY27" s="362" t="str">
        <f t="shared" ca="1" si="32"/>
        <v>s</v>
      </c>
      <c r="EZ27" s="362" t="str">
        <f t="shared" ca="1" si="32"/>
        <v>s</v>
      </c>
      <c r="FA27" s="362" t="str">
        <f t="shared" ca="1" si="32"/>
        <v>s</v>
      </c>
      <c r="FB27" s="362" t="str">
        <f t="shared" ca="1" si="32"/>
        <v>s</v>
      </c>
      <c r="FC27" s="362" t="str">
        <f t="shared" ca="1" si="32"/>
        <v>s</v>
      </c>
      <c r="FD27" s="362" t="str">
        <f t="shared" ca="1" si="32"/>
        <v>s</v>
      </c>
      <c r="FE27" s="362" t="str">
        <f t="shared" ca="1" si="32"/>
        <v>s</v>
      </c>
      <c r="FF27" s="362" t="str">
        <f t="shared" ca="1" si="32"/>
        <v>s</v>
      </c>
      <c r="FG27" s="362">
        <f t="shared" ca="1" si="26"/>
        <v>31</v>
      </c>
      <c r="FH27" s="362">
        <f t="shared" ca="1" si="27"/>
        <v>0</v>
      </c>
      <c r="FI27" s="362" t="str">
        <f ca="1">IF(AND(YEAR(EA27)='P Gerais'!D25,MONTH(Lanc!EA27)=7,DAY(Lanc!EA27)&gt;1),"S","N")</f>
        <v>N</v>
      </c>
      <c r="FJ27" s="364">
        <f t="shared" ca="1" si="28"/>
        <v>0</v>
      </c>
      <c r="FK27" s="364">
        <f t="shared" si="29"/>
        <v>0</v>
      </c>
      <c r="FL27" s="387">
        <f t="shared" ca="1" si="30"/>
        <v>0</v>
      </c>
      <c r="FP27" s="363">
        <f ca="1">((FJ27-FL27-FK27+AZ27+AQ27+SUM(Z27:AA27)+SUM(AW27:AX27)+AK27)*IF('DB Func'!GG22="ok",'DB Func'!GD22,0))</f>
        <v>0</v>
      </c>
      <c r="FR27" s="389">
        <f t="shared" ca="1" si="31"/>
        <v>0</v>
      </c>
      <c r="GV27" s="49"/>
      <c r="GW27" s="49"/>
      <c r="GX27" s="49"/>
      <c r="GY27" s="49"/>
      <c r="GZ27" s="49"/>
      <c r="HA27" s="49"/>
      <c r="HB27" s="49"/>
      <c r="HC27" s="49"/>
    </row>
    <row r="28" spans="3:211" ht="30" customHeight="1" thickTop="1" thickBot="1">
      <c r="C28" s="390" t="str">
        <f ca="1">IF('DB Func'!B23="Funcionário 21","",'DB Func'!B23)</f>
        <v/>
      </c>
      <c r="D28" s="391">
        <f ca="1">'DB Func'!CJ23</f>
        <v>0</v>
      </c>
      <c r="E28" s="382" t="str">
        <f ca="1">IF(C28="","-",IF(OR(terceiro!E28="jUL",terceiro!F28="jUL"),"Sim","Não"))</f>
        <v>-</v>
      </c>
      <c r="F28" s="383" t="str">
        <f ca="1">IF(C28="","-",IF(OR(Ferias!E28="jUL",Ferias!F28="jUL"),"Sim","Não"))</f>
        <v>-</v>
      </c>
      <c r="G28" s="383">
        <f ca="1">IF(C28="",0,IF(F28="Sim",IF(Ferias!E28="JUL",Ferias!I28,Ferias!J28),0))</f>
        <v>0</v>
      </c>
      <c r="H28" s="185"/>
      <c r="I28" s="185"/>
      <c r="J28" s="398">
        <f t="shared" ca="1" si="1"/>
        <v>0</v>
      </c>
      <c r="K28" s="152"/>
      <c r="L28" s="151"/>
      <c r="M28" s="189"/>
      <c r="N28" s="153"/>
      <c r="O28" s="48"/>
      <c r="P28" s="48"/>
      <c r="Q28" s="48"/>
      <c r="R28" s="49"/>
      <c r="S28" s="49"/>
      <c r="T28" s="49"/>
      <c r="U28" s="49"/>
      <c r="V28" s="49"/>
      <c r="W28" s="49"/>
      <c r="X28" s="49"/>
      <c r="Y28" s="49"/>
      <c r="Z28" s="49"/>
      <c r="AA28" s="49"/>
      <c r="AB28" s="48"/>
      <c r="AC28" s="48"/>
      <c r="AD28" s="49"/>
      <c r="AE28" s="49"/>
      <c r="AF28" s="314"/>
      <c r="AH28" s="400">
        <f ca="1">IF(AND('DB Func'!GE23="Junho",'DB Func'!BQ23="2 Parcelas"),(('auxiliar 13 sal'!I24/12*'DB Func'!GF23+AVERAGE('auxiliar 13 sal'!Q24:AB24)+AVERAGE('auxiliar 13 sal'!AE24:AP24)+'auxiliar 13 sal'!I24*'DB Func'!BN23+'auxiliar 13 sal'!I24*'DB Func'!BO23)/2),IF('DB Func'!GE23="Julho",IF('DB Func'!BQ23="Parcela Única",('auxiliar 13 sal'!I24/12*'DB Func'!GF23)+AVERAGE('auxiliar 13 sal'!Q24:AB24)+AVERAGE('auxiliar 13 sal'!AE24:AP24)+('auxiliar 13 sal'!I24*'DB Func'!BN23)+('auxiliar 13 sal'!I24*'DB Func'!BO23),IF('DB Func'!BQ23="2 Parcelas",(('auxiliar 13 sal'!I24/12*'DB Func'!GF23+AVERAGE('auxiliar 13 sal'!Q24:AB24)+AVERAGE('auxiliar 13 sal'!AE24:AP24)+'auxiliar 13 sal'!I24*'DB Func'!BN23+'auxiliar 13 sal'!I24*'DB Func'!BO23)/2))),0))</f>
        <v>0</v>
      </c>
      <c r="AK28" s="364">
        <f t="shared" ca="1" si="6"/>
        <v>0</v>
      </c>
      <c r="AL28" s="364">
        <f t="shared" ca="1" si="7"/>
        <v>0</v>
      </c>
      <c r="AM28" s="364">
        <f t="shared" ca="1" si="8"/>
        <v>0</v>
      </c>
      <c r="AN28" s="364">
        <f t="shared" ca="1" si="9"/>
        <v>0</v>
      </c>
      <c r="AO28" s="364">
        <f t="shared" ca="1" si="10"/>
        <v>0</v>
      </c>
      <c r="AP28" s="364">
        <f t="shared" ca="1" si="11"/>
        <v>0</v>
      </c>
      <c r="AQ28" s="364">
        <f t="shared" ca="1" si="12"/>
        <v>0</v>
      </c>
      <c r="AR28" s="364">
        <f>IF(OR(M28="",M28=0),0,((FJ28/220)*('Ho Ex'!$C$8+$AS$6))*M28)</f>
        <v>0</v>
      </c>
      <c r="AS28" s="364">
        <f>IF(OR(N28="",N28=0),0,((FJ28/220*('DB Func'!GD23+Lanc!$AS$6))*('Ho Ex'!$I$8+$AS$6))*(N28/52.5*60))</f>
        <v>0</v>
      </c>
      <c r="AT28" s="364">
        <f>IF(OR(M28="",M28=0),0,((FJ28/220)*('Ho Ex'!$J$8+$AS$6))*O28)</f>
        <v>0</v>
      </c>
      <c r="AU28" s="364">
        <f>IF(OR(M28="",M28=0),0,((FJ28/220)*('Ho Ex'!I34+$AS$6))*P28)</f>
        <v>0</v>
      </c>
      <c r="AV28" s="364">
        <f>IF(OR(M28="",M28=0),0,((FJ28/220)*('Ho Ex'!C34+$AS$6))*Q28)</f>
        <v>0</v>
      </c>
      <c r="AW28" s="364">
        <f ca="1">FJ28*'DB Func'!BN23</f>
        <v>0</v>
      </c>
      <c r="AX28" s="364">
        <f ca="1">FJ28*'DB Func'!BO23</f>
        <v>0</v>
      </c>
      <c r="AY28" s="364">
        <f ca="1">IF(FJ28=0,0,VLOOKUP(FJ28,'P Gerais'!$D$39:$G$41,3,TRUE)*Func21!$F$68)</f>
        <v>0</v>
      </c>
      <c r="AZ28" s="364">
        <f t="shared" si="13"/>
        <v>0</v>
      </c>
      <c r="BA28" s="364">
        <f ca="1">((FJ28-FL28-FK28+AZ28+AQ28+SUM(Z28:AA28)+SUM(AW28:AX28)+AK28)*IF('DB Func'!GG23="ok",'DB Func'!GD23,0))+(FJ28-FL28-FK28+AZ28+AQ28+SUM(Z28:AA28)+SUM(AW28:AX28))+AK28</f>
        <v>0</v>
      </c>
      <c r="BB28" s="385">
        <f ca="1">VLOOKUP(BA28,'P Gerais'!$D$22:$G$25,3,TRUE)</f>
        <v>0.08</v>
      </c>
      <c r="BC28" s="364">
        <f ca="1">IF(BA28&lt;'P Gerais'!$D$25,BA28*BB28,Lanc!BB28)</f>
        <v>0</v>
      </c>
      <c r="BD28" s="364">
        <f ca="1">BA28-BC28-('DB Func'!GB23*'P Gerais'!$D$35)</f>
        <v>0</v>
      </c>
      <c r="BE28" s="386">
        <f ca="1">VLOOKUP(BD28,'P Gerais'!$D$29:$F$33,3,TRUE)</f>
        <v>0</v>
      </c>
      <c r="BF28" s="364">
        <f t="shared" ca="1" si="14"/>
        <v>0</v>
      </c>
      <c r="BG28" s="364">
        <f ca="1">VLOOKUP(BD28,'P Gerais'!$D$29:$G$33,4,TRUE)</f>
        <v>0</v>
      </c>
      <c r="BH28" s="364">
        <f t="shared" ca="1" si="15"/>
        <v>0</v>
      </c>
      <c r="BI28" s="364">
        <f t="shared" ca="1" si="16"/>
        <v>0</v>
      </c>
      <c r="BJ28" s="362">
        <f ca="1">'DB Func'!G23</f>
        <v>0</v>
      </c>
      <c r="BK28" s="362">
        <f ca="1">'DB Func'!FW23</f>
        <v>0</v>
      </c>
      <c r="BL28" s="364">
        <f ca="1">D28*'P Gerais'!$D$13</f>
        <v>0</v>
      </c>
      <c r="BM28" s="364">
        <f ca="1">D28*'P Gerais'!$D$14</f>
        <v>0</v>
      </c>
      <c r="BN28" s="364">
        <f ca="1">D28*'P Gerais'!$D$16</f>
        <v>0</v>
      </c>
      <c r="BO28" s="364">
        <f ca="1">D28*'P Gerais'!$D$17</f>
        <v>0</v>
      </c>
      <c r="BP28" s="364">
        <f ca="1">D28*'P Gerais'!$D$18</f>
        <v>0</v>
      </c>
      <c r="BQ28" s="385">
        <f ca="1">VLOOKUP(D28,'P Gerais'!$D$22:$G$24,3,TRUE)</f>
        <v>0.08</v>
      </c>
      <c r="BR28" s="385">
        <f ca="1">VLOOKUP(D28,'P Gerais'!$D$29:$G$33,3,TRUE)</f>
        <v>0</v>
      </c>
      <c r="BS28" s="385">
        <f ca="1">'DB Func'!BN23</f>
        <v>0</v>
      </c>
      <c r="BT28" s="385">
        <f ca="1">'DB Func'!BO23</f>
        <v>0</v>
      </c>
      <c r="BU28" s="385">
        <f ca="1">'DB Func'!FX23</f>
        <v>0</v>
      </c>
      <c r="BV28" s="364">
        <f t="shared" ca="1" si="17"/>
        <v>-0.08</v>
      </c>
      <c r="BW28" s="364">
        <f ca="1">BV28-'DB Func'!GC23</f>
        <v>-0.08</v>
      </c>
      <c r="BX28" s="362">
        <f ca="1">IFERROR(VLOOKUP(BW28,'P Gerais'!$D$29:$G$33,3,TRUE)*BW28,0)</f>
        <v>0</v>
      </c>
      <c r="BY28" s="364">
        <f ca="1">IFERROR(BX28-VLOOKUP(BW28,'P Gerais'!$D$29:$H$33,4,TRUE),0)</f>
        <v>0</v>
      </c>
      <c r="BZ28" s="364">
        <f ca="1">D28*'DB Func'!GD23</f>
        <v>0</v>
      </c>
      <c r="CB28" s="364">
        <f t="shared" ca="1" si="18"/>
        <v>0</v>
      </c>
      <c r="CC28" s="364">
        <f t="shared" si="19"/>
        <v>0</v>
      </c>
      <c r="CD28" s="364">
        <f t="shared" si="20"/>
        <v>0</v>
      </c>
      <c r="CF28" s="362" t="str">
        <f t="shared" ca="1" si="21"/>
        <v>não</v>
      </c>
      <c r="CG28" s="362">
        <f ca="1">IF($CH$8=1,DAY('DB Func'!C23),0)</f>
        <v>0</v>
      </c>
      <c r="CH28" s="362">
        <f ca="1">IF(CI28=0,0,MONTH('DB Func'!C23))</f>
        <v>0</v>
      </c>
      <c r="CI28" s="362">
        <f ca="1">IF('P Gerais'!D26=YEAR('DB Func'!C23),YEAR('DB Func'!C23),0)</f>
        <v>0</v>
      </c>
      <c r="CJ28" s="371">
        <v>51</v>
      </c>
      <c r="CK28" s="363"/>
      <c r="CL28" s="362" t="str">
        <f ca="1">IF(ISERROR(HLOOKUP(CL26,$DS$7:$DY28,$DZ28,FALSE)),"N",HLOOKUP(CL26,$DS$7:$DY28,$DZ28,FALSE))</f>
        <v>N</v>
      </c>
      <c r="CM28" s="362" t="str">
        <f ca="1">IF(ISERROR(HLOOKUP(CM26,$DS$7:$DY28,$DZ28,FALSE)),"N",HLOOKUP(CM26,$DS$7:$DY28,$DZ28,FALSE))</f>
        <v>N</v>
      </c>
      <c r="CN28" s="362" t="str">
        <f ca="1">IF(ISERROR(HLOOKUP(CN26,$DS$7:$DY28,$DZ28,FALSE)),"N",HLOOKUP(CN26,$DS$7:$DY28,$DZ28,FALSE))</f>
        <v>N</v>
      </c>
      <c r="CO28" s="362" t="str">
        <f>IF(ISERROR(HLOOKUP(CO26,$DS$7:$DY28,$DZ28,FALSE)),"N",HLOOKUP(CO26,$DS$7:$DY28,$DZ28,FALSE))</f>
        <v>N</v>
      </c>
      <c r="CP28" s="362" t="str">
        <f ca="1">IF(ISERROR(HLOOKUP(CP26,$DS$7:$DY28,$DZ28,FALSE)),"N",HLOOKUP(CP26,$DS$7:$DY28,$DZ28,FALSE))</f>
        <v>N</v>
      </c>
      <c r="CQ28" s="362" t="str">
        <f ca="1">IF(ISERROR(HLOOKUP(CQ26,$DS$7:$DY28,$DZ28,FALSE)),"N",HLOOKUP(CQ26,$DS$7:$DY28,$DZ28,FALSE))</f>
        <v>N</v>
      </c>
      <c r="CR28" s="362" t="str">
        <f ca="1">IF(ISERROR(HLOOKUP(CR26,$DS$7:$DY28,$DZ28,FALSE)),"N",HLOOKUP(CR26,$DS$7:$DY28,$DZ28,FALSE))</f>
        <v>N</v>
      </c>
      <c r="CS28" s="362" t="str">
        <f ca="1">IF(ISERROR(HLOOKUP(CS26,$DS$7:$DY28,$DZ28,FALSE)),"N",HLOOKUP(CS26,$DS$7:$DY28,$DZ28,FALSE))</f>
        <v>N</v>
      </c>
      <c r="CT28" s="362" t="str">
        <f ca="1">IF(ISERROR(HLOOKUP(CT26,$DS$7:$DY28,$DZ28,FALSE)),"N",HLOOKUP(CT26,$DS$7:$DY28,$DZ28,FALSE))</f>
        <v>N</v>
      </c>
      <c r="CU28" s="362" t="str">
        <f ca="1">IF(ISERROR(HLOOKUP(CU26,$DS$7:$DY28,$DZ28,FALSE)),"N",HLOOKUP(CU26,$DS$7:$DY28,$DZ28,FALSE))</f>
        <v>N</v>
      </c>
      <c r="CV28" s="362" t="str">
        <f>IF(ISERROR(HLOOKUP(CV26,$DS$7:$DY28,$DZ28,FALSE)),"N",HLOOKUP(CV26,$DS$7:$DY28,$DZ28,FALSE))</f>
        <v>N</v>
      </c>
      <c r="CW28" s="362" t="str">
        <f ca="1">IF(ISERROR(HLOOKUP(CW26,$DS$7:$DY28,$DZ28,FALSE)),"N",HLOOKUP(CW26,$DS$7:$DY28,$DZ28,FALSE))</f>
        <v>N</v>
      </c>
      <c r="CX28" s="362" t="str">
        <f ca="1">IF(ISERROR(HLOOKUP(CX26,$DS$7:$DY28,$DZ28,FALSE)),"N",HLOOKUP(CX26,$DS$7:$DY28,$DZ28,FALSE))</f>
        <v>N</v>
      </c>
      <c r="CY28" s="362" t="str">
        <f ca="1">IF(ISERROR(HLOOKUP(CY26,$DS$7:$DY28,$DZ28,FALSE)),"N",HLOOKUP(CY26,$DS$7:$DY28,$DZ28,FALSE))</f>
        <v>N</v>
      </c>
      <c r="CZ28" s="362" t="str">
        <f ca="1">IF(ISERROR(HLOOKUP(CZ26,$DS$7:$DY28,$DZ28,FALSE)),"N",HLOOKUP(CZ26,$DS$7:$DY28,$DZ28,FALSE))</f>
        <v>N</v>
      </c>
      <c r="DA28" s="362" t="str">
        <f ca="1">IF(ISERROR(HLOOKUP(DA26,$DS$7:$DY28,$DZ28,FALSE)),"N",HLOOKUP(DA26,$DS$7:$DY28,$DZ28,FALSE))</f>
        <v>N</v>
      </c>
      <c r="DB28" s="362" t="str">
        <f ca="1">IF(ISERROR(HLOOKUP(DB26,$DS$7:$DY28,$DZ28,FALSE)),"N",HLOOKUP(DB26,$DS$7:$DY28,$DZ28,FALSE))</f>
        <v>N</v>
      </c>
      <c r="DC28" s="362" t="str">
        <f>IF(ISERROR(HLOOKUP(DC26,$DS$7:$DY28,$DZ28,FALSE)),"N",HLOOKUP(DC26,$DS$7:$DY28,$DZ28,FALSE))</f>
        <v>N</v>
      </c>
      <c r="DD28" s="362" t="str">
        <f ca="1">IF(ISERROR(HLOOKUP(DD26,$DS$7:$DY28,$DZ28,FALSE)),"N",HLOOKUP(DD26,$DS$7:$DY28,$DZ28,FALSE))</f>
        <v>N</v>
      </c>
      <c r="DE28" s="362" t="str">
        <f ca="1">IF(ISERROR(HLOOKUP(DE26,$DS$7:$DY28,$DZ28,FALSE)),"N",HLOOKUP(DE26,$DS$7:$DY28,$DZ28,FALSE))</f>
        <v>N</v>
      </c>
      <c r="DF28" s="362" t="str">
        <f ca="1">IF(ISERROR(HLOOKUP(DF26,$DS$7:$DY28,$DZ28,FALSE)),"N",HLOOKUP(DF26,$DS$7:$DY28,$DZ28,FALSE))</f>
        <v>N</v>
      </c>
      <c r="DG28" s="362" t="str">
        <f ca="1">IF(ISERROR(HLOOKUP(DG26,$DS$7:$DY28,$DZ28,FALSE)),"N",HLOOKUP(DG26,$DS$7:$DY28,$DZ28,FALSE))</f>
        <v>N</v>
      </c>
      <c r="DH28" s="362" t="str">
        <f ca="1">IF(ISERROR(HLOOKUP(DH26,$DS$7:$DY28,$DZ28,FALSE)),"N",HLOOKUP(DH26,$DS$7:$DY28,$DZ28,FALSE))</f>
        <v>N</v>
      </c>
      <c r="DI28" s="362" t="str">
        <f ca="1">IF(ISERROR(HLOOKUP(DI26,$DS$7:$DY28,$DZ28,FALSE)),"N",HLOOKUP(DI26,$DS$7:$DY28,$DZ28,FALSE))</f>
        <v>N</v>
      </c>
      <c r="DJ28" s="362" t="str">
        <f>IF(ISERROR(HLOOKUP(DJ26,$DS$7:$DY28,$DZ28,FALSE)),"N",HLOOKUP(DJ26,$DS$7:$DY28,$DZ28,FALSE))</f>
        <v>N</v>
      </c>
      <c r="DK28" s="362" t="str">
        <f ca="1">IF(ISERROR(HLOOKUP(DK26,$DS$7:$DY28,$DZ28,FALSE)),"N",HLOOKUP(DK26,$DS$7:$DY28,$DZ28,FALSE))</f>
        <v>N</v>
      </c>
      <c r="DL28" s="362" t="str">
        <f ca="1">IF(ISERROR(HLOOKUP(DL26,$DS$7:$DY28,$DZ28,FALSE)),"N",HLOOKUP(DL26,$DS$7:$DY28,$DZ28,FALSE))</f>
        <v>N</v>
      </c>
      <c r="DM28" s="362" t="str">
        <f ca="1">IF(ISERROR(HLOOKUP(DM26,$DS$7:$DY28,$DZ28,FALSE)),"N",HLOOKUP(DM26,$DS$7:$DY28,$DZ28,FALSE))</f>
        <v>N</v>
      </c>
      <c r="DN28" s="362" t="str">
        <f ca="1">IF(ISERROR(HLOOKUP(DN26,$DS$7:$DY28,$DZ28,FALSE)),"N",HLOOKUP(DN26,$DS$7:$DY28,$DZ28,FALSE))</f>
        <v>N</v>
      </c>
      <c r="DO28" s="362" t="str">
        <f ca="1">IF(ISERROR(HLOOKUP(DO26,$DS$7:$DY28,$DZ28,FALSE)),"N",HLOOKUP(DO26,$DS$7:$DY28,$DZ28,FALSE))</f>
        <v>N</v>
      </c>
      <c r="DP28" s="362" t="str">
        <f ca="1">IF(ISERROR(HLOOKUP(DP26,$DS$7:$DY28,$DZ28,FALSE)),"N",HLOOKUP(DP26,$DS$7:$DY28,$DZ28,FALSE))</f>
        <v>N</v>
      </c>
      <c r="DQ28" s="362">
        <f t="shared" ca="1" si="22"/>
        <v>0</v>
      </c>
      <c r="DR28" s="362">
        <f t="shared" ca="1" si="23"/>
        <v>31</v>
      </c>
      <c r="DS28" s="362" t="str">
        <f>IF('DB Func'!M23&gt;0,"S","N")</f>
        <v>N</v>
      </c>
      <c r="DT28" s="362" t="str">
        <f>IF('DB Func'!R23&gt;0,"S","N")</f>
        <v>N</v>
      </c>
      <c r="DU28" s="362" t="str">
        <f>IF('DB Func'!W23&gt;0,"S","N")</f>
        <v>N</v>
      </c>
      <c r="DV28" s="362" t="str">
        <f>IF('DB Func'!AB23&gt;0,"S","N")</f>
        <v>N</v>
      </c>
      <c r="DW28" s="362" t="str">
        <f>IF('DB Func'!AG23&gt;0,"S","N")</f>
        <v>N</v>
      </c>
      <c r="DX28" s="362" t="str">
        <f>IF('DB Func'!AL23&gt;0,"S","N")</f>
        <v>N</v>
      </c>
      <c r="DY28" s="362" t="str">
        <f>IF('DB Func'!AQ23&gt;0,"S","N")</f>
        <v>N</v>
      </c>
      <c r="DZ28" s="362">
        <v>22</v>
      </c>
      <c r="EA28" s="369">
        <f ca="1">'DB Func'!C23</f>
        <v>0</v>
      </c>
      <c r="EB28" s="362" t="str">
        <f t="shared" ca="1" si="33"/>
        <v>s</v>
      </c>
      <c r="EC28" s="362" t="str">
        <f t="shared" ca="1" si="33"/>
        <v>s</v>
      </c>
      <c r="ED28" s="362" t="str">
        <f t="shared" ca="1" si="33"/>
        <v>s</v>
      </c>
      <c r="EE28" s="362" t="str">
        <f t="shared" ca="1" si="33"/>
        <v>s</v>
      </c>
      <c r="EF28" s="362" t="str">
        <f t="shared" ca="1" si="33"/>
        <v>s</v>
      </c>
      <c r="EG28" s="362" t="str">
        <f t="shared" ca="1" si="33"/>
        <v>s</v>
      </c>
      <c r="EH28" s="362" t="str">
        <f t="shared" ca="1" si="33"/>
        <v>s</v>
      </c>
      <c r="EI28" s="362" t="str">
        <f t="shared" ca="1" si="33"/>
        <v>s</v>
      </c>
      <c r="EJ28" s="362" t="str">
        <f t="shared" ca="1" si="33"/>
        <v>s</v>
      </c>
      <c r="EK28" s="362" t="str">
        <f t="shared" ca="1" si="33"/>
        <v>s</v>
      </c>
      <c r="EL28" s="362" t="str">
        <f t="shared" ca="1" si="33"/>
        <v>s</v>
      </c>
      <c r="EM28" s="362" t="str">
        <f t="shared" ca="1" si="33"/>
        <v>s</v>
      </c>
      <c r="EN28" s="362" t="str">
        <f t="shared" ca="1" si="33"/>
        <v>s</v>
      </c>
      <c r="EO28" s="362" t="str">
        <f t="shared" ca="1" si="33"/>
        <v>s</v>
      </c>
      <c r="EP28" s="362" t="str">
        <f t="shared" ca="1" si="33"/>
        <v>s</v>
      </c>
      <c r="EQ28" s="362" t="str">
        <f t="shared" ca="1" si="33"/>
        <v>s</v>
      </c>
      <c r="ER28" s="362" t="str">
        <f t="shared" ca="1" si="32"/>
        <v>s</v>
      </c>
      <c r="ES28" s="362" t="str">
        <f t="shared" ca="1" si="32"/>
        <v>s</v>
      </c>
      <c r="ET28" s="362" t="str">
        <f t="shared" ca="1" si="32"/>
        <v>s</v>
      </c>
      <c r="EU28" s="362" t="str">
        <f t="shared" ca="1" si="32"/>
        <v>s</v>
      </c>
      <c r="EV28" s="362" t="str">
        <f t="shared" ca="1" si="25"/>
        <v>s</v>
      </c>
      <c r="EW28" s="362" t="str">
        <f t="shared" ca="1" si="32"/>
        <v>s</v>
      </c>
      <c r="EX28" s="362" t="str">
        <f t="shared" ca="1" si="32"/>
        <v>s</v>
      </c>
      <c r="EY28" s="362" t="str">
        <f t="shared" ca="1" si="32"/>
        <v>s</v>
      </c>
      <c r="EZ28" s="362" t="str">
        <f t="shared" ca="1" si="32"/>
        <v>s</v>
      </c>
      <c r="FA28" s="362" t="str">
        <f t="shared" ca="1" si="32"/>
        <v>s</v>
      </c>
      <c r="FB28" s="362" t="str">
        <f t="shared" ca="1" si="32"/>
        <v>s</v>
      </c>
      <c r="FC28" s="362" t="str">
        <f t="shared" ca="1" si="32"/>
        <v>s</v>
      </c>
      <c r="FD28" s="362" t="str">
        <f t="shared" ca="1" si="32"/>
        <v>s</v>
      </c>
      <c r="FE28" s="362" t="str">
        <f t="shared" ca="1" si="32"/>
        <v>s</v>
      </c>
      <c r="FF28" s="362" t="str">
        <f t="shared" ca="1" si="32"/>
        <v>s</v>
      </c>
      <c r="FG28" s="362">
        <f t="shared" ca="1" si="26"/>
        <v>31</v>
      </c>
      <c r="FH28" s="362">
        <f t="shared" ca="1" si="27"/>
        <v>0</v>
      </c>
      <c r="FI28" s="362" t="str">
        <f ca="1">IF(AND(YEAR(EA28)='P Gerais'!D26,MONTH(Lanc!EA28)=7,DAY(Lanc!EA28)&gt;1),"S","N")</f>
        <v>N</v>
      </c>
      <c r="FJ28" s="364">
        <f t="shared" ca="1" si="28"/>
        <v>0</v>
      </c>
      <c r="FK28" s="364">
        <f t="shared" si="29"/>
        <v>0</v>
      </c>
      <c r="FL28" s="387">
        <f t="shared" ca="1" si="30"/>
        <v>0</v>
      </c>
      <c r="FP28" s="363">
        <f ca="1">((FJ28-FL28-FK28+AZ28+AQ28+SUM(Z28:AA28)+SUM(AW28:AX28)+AK28)*IF('DB Func'!GG23="ok",'DB Func'!GD23,0))</f>
        <v>0</v>
      </c>
      <c r="FR28" s="389">
        <f t="shared" ca="1" si="31"/>
        <v>0</v>
      </c>
      <c r="GV28" s="49"/>
      <c r="GW28" s="49"/>
      <c r="GX28" s="49"/>
      <c r="GY28" s="49"/>
      <c r="GZ28" s="49"/>
      <c r="HA28" s="49"/>
      <c r="HB28" s="49"/>
      <c r="HC28" s="49"/>
    </row>
    <row r="29" spans="3:211" ht="30" customHeight="1" thickTop="1" thickBot="1">
      <c r="C29" s="390" t="str">
        <f ca="1">IF('DB Func'!B24="Funcionário 22","",'DB Func'!B24)</f>
        <v/>
      </c>
      <c r="D29" s="391">
        <f ca="1">'DB Func'!CJ24</f>
        <v>0</v>
      </c>
      <c r="E29" s="382" t="str">
        <f ca="1">IF(C29="","-",IF(OR(terceiro!E29="jUL",terceiro!F29="jUL"),"Sim","Não"))</f>
        <v>-</v>
      </c>
      <c r="F29" s="383" t="str">
        <f ca="1">IF(C29="","-",IF(OR(Ferias!E29="jUL",Ferias!F29="jUL"),"Sim","Não"))</f>
        <v>-</v>
      </c>
      <c r="G29" s="383">
        <f ca="1">IF(C29="",0,IF(F29="Sim",IF(Ferias!E29="JUL",Ferias!I29,Ferias!J29),0))</f>
        <v>0</v>
      </c>
      <c r="H29" s="185"/>
      <c r="I29" s="185"/>
      <c r="J29" s="398">
        <f t="shared" ca="1" si="1"/>
        <v>0</v>
      </c>
      <c r="K29" s="152"/>
      <c r="L29" s="151"/>
      <c r="M29" s="189"/>
      <c r="N29" s="153"/>
      <c r="O29" s="48"/>
      <c r="P29" s="48"/>
      <c r="Q29" s="48"/>
      <c r="R29" s="49"/>
      <c r="S29" s="49"/>
      <c r="T29" s="49"/>
      <c r="U29" s="49"/>
      <c r="V29" s="49"/>
      <c r="W29" s="49"/>
      <c r="X29" s="49"/>
      <c r="Y29" s="49"/>
      <c r="Z29" s="49"/>
      <c r="AA29" s="49"/>
      <c r="AB29" s="48"/>
      <c r="AC29" s="48"/>
      <c r="AD29" s="49"/>
      <c r="AE29" s="49"/>
      <c r="AF29" s="314"/>
      <c r="AH29" s="400">
        <f ca="1">IF(AND('DB Func'!GE24="Junho",'DB Func'!BQ24="2 Parcelas"),(('auxiliar 13 sal'!I25/12*'DB Func'!GF24+AVERAGE('auxiliar 13 sal'!Q25:AB25)+AVERAGE('auxiliar 13 sal'!AE25:AP25)+'auxiliar 13 sal'!I25*'DB Func'!BN24+'auxiliar 13 sal'!I25*'DB Func'!BO24)/2),IF('DB Func'!GE24="Julho",IF('DB Func'!BQ24="Parcela Única",('auxiliar 13 sal'!I25/12*'DB Func'!GF24)+AVERAGE('auxiliar 13 sal'!Q25:AB25)+AVERAGE('auxiliar 13 sal'!AE25:AP25)+('auxiliar 13 sal'!I25*'DB Func'!BN24)+('auxiliar 13 sal'!I25*'DB Func'!BO24),IF('DB Func'!BQ24="2 Parcelas",(('auxiliar 13 sal'!I25/12*'DB Func'!GF24+AVERAGE('auxiliar 13 sal'!Q25:AB25)+AVERAGE('auxiliar 13 sal'!AE25:AP25)+'auxiliar 13 sal'!I25*'DB Func'!BN24+'auxiliar 13 sal'!I25*'DB Func'!BO24)/2))),0))</f>
        <v>0</v>
      </c>
      <c r="AK29" s="364">
        <f t="shared" ca="1" si="6"/>
        <v>0</v>
      </c>
      <c r="AL29" s="364">
        <f t="shared" ca="1" si="7"/>
        <v>0</v>
      </c>
      <c r="AM29" s="364">
        <f t="shared" ca="1" si="8"/>
        <v>0</v>
      </c>
      <c r="AN29" s="364">
        <f t="shared" ca="1" si="9"/>
        <v>0</v>
      </c>
      <c r="AO29" s="364">
        <f t="shared" ca="1" si="10"/>
        <v>0</v>
      </c>
      <c r="AP29" s="364">
        <f t="shared" ca="1" si="11"/>
        <v>0</v>
      </c>
      <c r="AQ29" s="364">
        <f t="shared" ca="1" si="12"/>
        <v>0</v>
      </c>
      <c r="AR29" s="364">
        <f>IF(OR(M29="",M29=0),0,((FJ29/220)*('Ho Ex'!$C$8+$AS$6))*M29)</f>
        <v>0</v>
      </c>
      <c r="AS29" s="364">
        <f>IF(OR(N29="",N29=0),0,((FJ29/220*('DB Func'!GD24+Lanc!$AS$6))*('Ho Ex'!$I$8+$AS$6))*(N29/52.5*60))</f>
        <v>0</v>
      </c>
      <c r="AT29" s="364">
        <f>IF(OR(M29="",M29=0),0,((FJ29/220)*('Ho Ex'!$J$8+$AS$6))*O29)</f>
        <v>0</v>
      </c>
      <c r="AU29" s="364">
        <f>IF(OR(M29="",M29=0),0,((FJ29/220)*('Ho Ex'!I35+$AS$6))*P29)</f>
        <v>0</v>
      </c>
      <c r="AV29" s="364">
        <f>IF(OR(M29="",M29=0),0,((FJ29/220)*('Ho Ex'!C35+$AS$6))*Q29)</f>
        <v>0</v>
      </c>
      <c r="AW29" s="364">
        <f ca="1">FJ29*'DB Func'!BN24</f>
        <v>0</v>
      </c>
      <c r="AX29" s="364">
        <f ca="1">FJ29*'DB Func'!BO24</f>
        <v>0</v>
      </c>
      <c r="AY29" s="364">
        <f ca="1">IF(FJ29=0,0,VLOOKUP(FJ29,'P Gerais'!$D$39:$G$41,3,TRUE)*Func22!$F$68)</f>
        <v>0</v>
      </c>
      <c r="AZ29" s="364">
        <f t="shared" si="13"/>
        <v>0</v>
      </c>
      <c r="BA29" s="364">
        <f ca="1">((FJ29-FL29-FK29+AZ29+AQ29+SUM(Z29:AA29)+SUM(AW29:AX29)+AK29)*IF('DB Func'!GG24="ok",'DB Func'!GD24,0))+(FJ29-FL29-FK29+AZ29+AQ29+SUM(Z29:AA29)+SUM(AW29:AX29))+AK29</f>
        <v>0</v>
      </c>
      <c r="BB29" s="385">
        <f ca="1">VLOOKUP(BA29,'P Gerais'!$D$22:$G$25,3,TRUE)</f>
        <v>0.08</v>
      </c>
      <c r="BC29" s="364">
        <f ca="1">IF(BA29&lt;'P Gerais'!$D$25,BA29*BB29,Lanc!BB29)</f>
        <v>0</v>
      </c>
      <c r="BD29" s="364">
        <f ca="1">BA29-BC29-('DB Func'!GB24*'P Gerais'!$D$35)</f>
        <v>0</v>
      </c>
      <c r="BE29" s="386">
        <f ca="1">VLOOKUP(BD29,'P Gerais'!$D$29:$F$33,3,TRUE)</f>
        <v>0</v>
      </c>
      <c r="BF29" s="364">
        <f t="shared" ca="1" si="14"/>
        <v>0</v>
      </c>
      <c r="BG29" s="364">
        <f ca="1">VLOOKUP(BD29,'P Gerais'!$D$29:$G$33,4,TRUE)</f>
        <v>0</v>
      </c>
      <c r="BH29" s="364">
        <f t="shared" ca="1" si="15"/>
        <v>0</v>
      </c>
      <c r="BI29" s="364">
        <f t="shared" ca="1" si="16"/>
        <v>0</v>
      </c>
      <c r="BJ29" s="362">
        <f ca="1">'DB Func'!G24</f>
        <v>0</v>
      </c>
      <c r="BK29" s="362">
        <f ca="1">'DB Func'!FW24</f>
        <v>0</v>
      </c>
      <c r="BL29" s="364">
        <f ca="1">D29*'P Gerais'!$D$13</f>
        <v>0</v>
      </c>
      <c r="BM29" s="364">
        <f ca="1">D29*'P Gerais'!$D$14</f>
        <v>0</v>
      </c>
      <c r="BN29" s="364">
        <f ca="1">D29*'P Gerais'!$D$16</f>
        <v>0</v>
      </c>
      <c r="BO29" s="364">
        <f ca="1">D29*'P Gerais'!$D$17</f>
        <v>0</v>
      </c>
      <c r="BP29" s="364">
        <f ca="1">D29*'P Gerais'!$D$18</f>
        <v>0</v>
      </c>
      <c r="BQ29" s="385">
        <f ca="1">VLOOKUP(D29,'P Gerais'!$D$22:$G$24,3,TRUE)</f>
        <v>0.08</v>
      </c>
      <c r="BR29" s="385">
        <f ca="1">VLOOKUP(D29,'P Gerais'!$D$29:$G$33,3,TRUE)</f>
        <v>0</v>
      </c>
      <c r="BS29" s="385">
        <f ca="1">'DB Func'!BN24</f>
        <v>0</v>
      </c>
      <c r="BT29" s="385">
        <f ca="1">'DB Func'!BO24</f>
        <v>0</v>
      </c>
      <c r="BU29" s="385">
        <f ca="1">'DB Func'!FX24</f>
        <v>0</v>
      </c>
      <c r="BV29" s="364">
        <f t="shared" ca="1" si="17"/>
        <v>-0.08</v>
      </c>
      <c r="BW29" s="364">
        <f ca="1">BV29-'DB Func'!GC24</f>
        <v>-0.08</v>
      </c>
      <c r="BX29" s="362">
        <f ca="1">IFERROR(VLOOKUP(BW29,'P Gerais'!$D$29:$G$33,3,TRUE)*BW29,0)</f>
        <v>0</v>
      </c>
      <c r="BY29" s="364">
        <f ca="1">IFERROR(BX29-VLOOKUP(BW29,'P Gerais'!$D$29:$H$33,4,TRUE),0)</f>
        <v>0</v>
      </c>
      <c r="BZ29" s="364">
        <f ca="1">D29*'DB Func'!GD24</f>
        <v>0</v>
      </c>
      <c r="CB29" s="364">
        <f t="shared" ca="1" si="18"/>
        <v>0</v>
      </c>
      <c r="CC29" s="364">
        <f t="shared" si="19"/>
        <v>0</v>
      </c>
      <c r="CD29" s="364">
        <f t="shared" si="20"/>
        <v>0</v>
      </c>
      <c r="CF29" s="362" t="str">
        <f t="shared" ca="1" si="21"/>
        <v>não</v>
      </c>
      <c r="CG29" s="362">
        <f ca="1">IF($CH$8=1,DAY('DB Func'!C24),0)</f>
        <v>0</v>
      </c>
      <c r="CH29" s="362">
        <f ca="1">IF(CI29=0,0,MONTH('DB Func'!C24))</f>
        <v>0</v>
      </c>
      <c r="CI29" s="362">
        <f ca="1">IF('P Gerais'!D27=YEAR('DB Func'!C24),YEAR('DB Func'!C24),0)</f>
        <v>0</v>
      </c>
      <c r="CJ29" s="371">
        <v>52</v>
      </c>
      <c r="CK29" s="363"/>
      <c r="CL29" s="362" t="str">
        <f>IF(ISERROR(HLOOKUP(CL27,$DS$7:$DY29,$DZ29,FALSE)),"N",HLOOKUP(CL27,$DS$7:$DY29,$DZ29,FALSE))</f>
        <v>N</v>
      </c>
      <c r="CM29" s="362" t="str">
        <f>IF(ISERROR(HLOOKUP(CM27,$DS$7:$DY29,$DZ29,FALSE)),"N",HLOOKUP(CM27,$DS$7:$DY29,$DZ29,FALSE))</f>
        <v>N</v>
      </c>
      <c r="CN29" s="362" t="str">
        <f>IF(ISERROR(HLOOKUP(CN27,$DS$7:$DY29,$DZ29,FALSE)),"N",HLOOKUP(CN27,$DS$7:$DY29,$DZ29,FALSE))</f>
        <v>N</v>
      </c>
      <c r="CO29" s="362" t="str">
        <f>IF(ISERROR(HLOOKUP(CO27,$DS$7:$DY29,$DZ29,FALSE)),"N",HLOOKUP(CO27,$DS$7:$DY29,$DZ29,FALSE))</f>
        <v>N</v>
      </c>
      <c r="CP29" s="362" t="str">
        <f>IF(ISERROR(HLOOKUP(CP27,$DS$7:$DY29,$DZ29,FALSE)),"N",HLOOKUP(CP27,$DS$7:$DY29,$DZ29,FALSE))</f>
        <v>N</v>
      </c>
      <c r="CQ29" s="362" t="str">
        <f>IF(ISERROR(HLOOKUP(CQ27,$DS$7:$DY29,$DZ29,FALSE)),"N",HLOOKUP(CQ27,$DS$7:$DY29,$DZ29,FALSE))</f>
        <v>N</v>
      </c>
      <c r="CR29" s="362" t="str">
        <f>IF(ISERROR(HLOOKUP(CR27,$DS$7:$DY29,$DZ29,FALSE)),"N",HLOOKUP(CR27,$DS$7:$DY29,$DZ29,FALSE))</f>
        <v>N</v>
      </c>
      <c r="CS29" s="362" t="str">
        <f>IF(ISERROR(HLOOKUP(CS27,$DS$7:$DY29,$DZ29,FALSE)),"N",HLOOKUP(CS27,$DS$7:$DY29,$DZ29,FALSE))</f>
        <v>N</v>
      </c>
      <c r="CT29" s="362" t="str">
        <f>IF(ISERROR(HLOOKUP(CT27,$DS$7:$DY29,$DZ29,FALSE)),"N",HLOOKUP(CT27,$DS$7:$DY29,$DZ29,FALSE))</f>
        <v>N</v>
      </c>
      <c r="CU29" s="362" t="str">
        <f>IF(ISERROR(HLOOKUP(CU27,$DS$7:$DY29,$DZ29,FALSE)),"N",HLOOKUP(CU27,$DS$7:$DY29,$DZ29,FALSE))</f>
        <v>N</v>
      </c>
      <c r="CV29" s="362" t="str">
        <f>IF(ISERROR(HLOOKUP(CV27,$DS$7:$DY29,$DZ29,FALSE)),"N",HLOOKUP(CV27,$DS$7:$DY29,$DZ29,FALSE))</f>
        <v>N</v>
      </c>
      <c r="CW29" s="362" t="str">
        <f>IF(ISERROR(HLOOKUP(CW27,$DS$7:$DY29,$DZ29,FALSE)),"N",HLOOKUP(CW27,$DS$7:$DY29,$DZ29,FALSE))</f>
        <v>N</v>
      </c>
      <c r="CX29" s="362" t="str">
        <f>IF(ISERROR(HLOOKUP(CX27,$DS$7:$DY29,$DZ29,FALSE)),"N",HLOOKUP(CX27,$DS$7:$DY29,$DZ29,FALSE))</f>
        <v>N</v>
      </c>
      <c r="CY29" s="362" t="str">
        <f>IF(ISERROR(HLOOKUP(CY27,$DS$7:$DY29,$DZ29,FALSE)),"N",HLOOKUP(CY27,$DS$7:$DY29,$DZ29,FALSE))</f>
        <v>N</v>
      </c>
      <c r="CZ29" s="362" t="str">
        <f>IF(ISERROR(HLOOKUP(CZ27,$DS$7:$DY29,$DZ29,FALSE)),"N",HLOOKUP(CZ27,$DS$7:$DY29,$DZ29,FALSE))</f>
        <v>N</v>
      </c>
      <c r="DA29" s="362" t="str">
        <f>IF(ISERROR(HLOOKUP(DA27,$DS$7:$DY29,$DZ29,FALSE)),"N",HLOOKUP(DA27,$DS$7:$DY29,$DZ29,FALSE))</f>
        <v>N</v>
      </c>
      <c r="DB29" s="362" t="str">
        <f>IF(ISERROR(HLOOKUP(DB27,$DS$7:$DY29,$DZ29,FALSE)),"N",HLOOKUP(DB27,$DS$7:$DY29,$DZ29,FALSE))</f>
        <v>N</v>
      </c>
      <c r="DC29" s="362" t="str">
        <f>IF(ISERROR(HLOOKUP(DC27,$DS$7:$DY29,$DZ29,FALSE)),"N",HLOOKUP(DC27,$DS$7:$DY29,$DZ29,FALSE))</f>
        <v>N</v>
      </c>
      <c r="DD29" s="362" t="str">
        <f>IF(ISERROR(HLOOKUP(DD27,$DS$7:$DY29,$DZ29,FALSE)),"N",HLOOKUP(DD27,$DS$7:$DY29,$DZ29,FALSE))</f>
        <v>N</v>
      </c>
      <c r="DE29" s="362" t="str">
        <f>IF(ISERROR(HLOOKUP(DE27,$DS$7:$DY29,$DZ29,FALSE)),"N",HLOOKUP(DE27,$DS$7:$DY29,$DZ29,FALSE))</f>
        <v>N</v>
      </c>
      <c r="DF29" s="362" t="str">
        <f>IF(ISERROR(HLOOKUP(DF27,$DS$7:$DY29,$DZ29,FALSE)),"N",HLOOKUP(DF27,$DS$7:$DY29,$DZ29,FALSE))</f>
        <v>N</v>
      </c>
      <c r="DG29" s="362" t="str">
        <f>IF(ISERROR(HLOOKUP(DG27,$DS$7:$DY29,$DZ29,FALSE)),"N",HLOOKUP(DG27,$DS$7:$DY29,$DZ29,FALSE))</f>
        <v>N</v>
      </c>
      <c r="DH29" s="362" t="str">
        <f>IF(ISERROR(HLOOKUP(DH27,$DS$7:$DY29,$DZ29,FALSE)),"N",HLOOKUP(DH27,$DS$7:$DY29,$DZ29,FALSE))</f>
        <v>N</v>
      </c>
      <c r="DI29" s="362" t="str">
        <f>IF(ISERROR(HLOOKUP(DI27,$DS$7:$DY29,$DZ29,FALSE)),"N",HLOOKUP(DI27,$DS$7:$DY29,$DZ29,FALSE))</f>
        <v>N</v>
      </c>
      <c r="DJ29" s="362" t="str">
        <f>IF(ISERROR(HLOOKUP(DJ27,$DS$7:$DY29,$DZ29,FALSE)),"N",HLOOKUP(DJ27,$DS$7:$DY29,$DZ29,FALSE))</f>
        <v>N</v>
      </c>
      <c r="DK29" s="362" t="str">
        <f>IF(ISERROR(HLOOKUP(DK27,$DS$7:$DY29,$DZ29,FALSE)),"N",HLOOKUP(DK27,$DS$7:$DY29,$DZ29,FALSE))</f>
        <v>N</v>
      </c>
      <c r="DL29" s="362" t="str">
        <f>IF(ISERROR(HLOOKUP(DL27,$DS$7:$DY29,$DZ29,FALSE)),"N",HLOOKUP(DL27,$DS$7:$DY29,$DZ29,FALSE))</f>
        <v>N</v>
      </c>
      <c r="DM29" s="362" t="str">
        <f>IF(ISERROR(HLOOKUP(DM27,$DS$7:$DY29,$DZ29,FALSE)),"N",HLOOKUP(DM27,$DS$7:$DY29,$DZ29,FALSE))</f>
        <v>N</v>
      </c>
      <c r="DN29" s="362" t="str">
        <f>IF(ISERROR(HLOOKUP(DN27,$DS$7:$DY29,$DZ29,FALSE)),"N",HLOOKUP(DN27,$DS$7:$DY29,$DZ29,FALSE))</f>
        <v>N</v>
      </c>
      <c r="DO29" s="362" t="str">
        <f>IF(ISERROR(HLOOKUP(DO27,$DS$7:$DY29,$DZ29,FALSE)),"N",HLOOKUP(DO27,$DS$7:$DY29,$DZ29,FALSE))</f>
        <v>N</v>
      </c>
      <c r="DP29" s="362" t="str">
        <f>IF(ISERROR(HLOOKUP(DP27,$DS$7:$DY29,$DZ29,FALSE)),"N",HLOOKUP(DP27,$DS$7:$DY29,$DZ29,FALSE))</f>
        <v>N</v>
      </c>
      <c r="DQ29" s="362">
        <f t="shared" si="22"/>
        <v>0</v>
      </c>
      <c r="DR29" s="362">
        <f t="shared" si="23"/>
        <v>31</v>
      </c>
      <c r="DS29" s="362" t="str">
        <f>IF('DB Func'!M24&gt;0,"S","N")</f>
        <v>N</v>
      </c>
      <c r="DT29" s="362" t="str">
        <f>IF('DB Func'!R24&gt;0,"S","N")</f>
        <v>N</v>
      </c>
      <c r="DU29" s="362" t="str">
        <f>IF('DB Func'!W24&gt;0,"S","N")</f>
        <v>N</v>
      </c>
      <c r="DV29" s="362" t="str">
        <f>IF('DB Func'!AB24&gt;0,"S","N")</f>
        <v>N</v>
      </c>
      <c r="DW29" s="362" t="str">
        <f>IF('DB Func'!AG24&gt;0,"S","N")</f>
        <v>N</v>
      </c>
      <c r="DX29" s="362" t="str">
        <f>IF('DB Func'!AL24&gt;0,"S","N")</f>
        <v>N</v>
      </c>
      <c r="DY29" s="362" t="str">
        <f>IF('DB Func'!AQ24&gt;0,"S","N")</f>
        <v>N</v>
      </c>
      <c r="DZ29" s="362">
        <v>23</v>
      </c>
      <c r="EA29" s="369">
        <f ca="1">'DB Func'!C24</f>
        <v>0</v>
      </c>
      <c r="EB29" s="362" t="str">
        <f t="shared" ca="1" si="33"/>
        <v>s</v>
      </c>
      <c r="EC29" s="362" t="str">
        <f t="shared" ca="1" si="33"/>
        <v>s</v>
      </c>
      <c r="ED29" s="362" t="str">
        <f t="shared" ca="1" si="33"/>
        <v>s</v>
      </c>
      <c r="EE29" s="362" t="str">
        <f t="shared" ca="1" si="33"/>
        <v>s</v>
      </c>
      <c r="EF29" s="362" t="str">
        <f t="shared" ca="1" si="33"/>
        <v>s</v>
      </c>
      <c r="EG29" s="362" t="str">
        <f t="shared" ca="1" si="33"/>
        <v>s</v>
      </c>
      <c r="EH29" s="362" t="str">
        <f t="shared" ca="1" si="33"/>
        <v>s</v>
      </c>
      <c r="EI29" s="362" t="str">
        <f t="shared" ca="1" si="33"/>
        <v>s</v>
      </c>
      <c r="EJ29" s="362" t="str">
        <f t="shared" ca="1" si="33"/>
        <v>s</v>
      </c>
      <c r="EK29" s="362" t="str">
        <f t="shared" ca="1" si="33"/>
        <v>s</v>
      </c>
      <c r="EL29" s="362" t="str">
        <f t="shared" ca="1" si="33"/>
        <v>s</v>
      </c>
      <c r="EM29" s="362" t="str">
        <f t="shared" ca="1" si="33"/>
        <v>s</v>
      </c>
      <c r="EN29" s="362" t="str">
        <f t="shared" ca="1" si="33"/>
        <v>s</v>
      </c>
      <c r="EO29" s="362" t="str">
        <f t="shared" ca="1" si="33"/>
        <v>s</v>
      </c>
      <c r="EP29" s="362" t="str">
        <f t="shared" ca="1" si="33"/>
        <v>s</v>
      </c>
      <c r="EQ29" s="362" t="str">
        <f t="shared" ca="1" si="33"/>
        <v>s</v>
      </c>
      <c r="ER29" s="362" t="str">
        <f t="shared" ca="1" si="32"/>
        <v>s</v>
      </c>
      <c r="ES29" s="362" t="str">
        <f t="shared" ca="1" si="32"/>
        <v>s</v>
      </c>
      <c r="ET29" s="362" t="str">
        <f t="shared" ca="1" si="32"/>
        <v>s</v>
      </c>
      <c r="EU29" s="362" t="str">
        <f t="shared" ca="1" si="32"/>
        <v>s</v>
      </c>
      <c r="EV29" s="362" t="str">
        <f t="shared" ca="1" si="25"/>
        <v>s</v>
      </c>
      <c r="EW29" s="362" t="str">
        <f t="shared" ca="1" si="32"/>
        <v>s</v>
      </c>
      <c r="EX29" s="362" t="str">
        <f t="shared" ca="1" si="32"/>
        <v>s</v>
      </c>
      <c r="EY29" s="362" t="str">
        <f t="shared" ca="1" si="32"/>
        <v>s</v>
      </c>
      <c r="EZ29" s="362" t="str">
        <f t="shared" ca="1" si="32"/>
        <v>s</v>
      </c>
      <c r="FA29" s="362" t="str">
        <f t="shared" ca="1" si="32"/>
        <v>s</v>
      </c>
      <c r="FB29" s="362" t="str">
        <f t="shared" ca="1" si="32"/>
        <v>s</v>
      </c>
      <c r="FC29" s="362" t="str">
        <f t="shared" ca="1" si="32"/>
        <v>s</v>
      </c>
      <c r="FD29" s="362" t="str">
        <f t="shared" ca="1" si="32"/>
        <v>s</v>
      </c>
      <c r="FE29" s="362" t="str">
        <f t="shared" ca="1" si="32"/>
        <v>s</v>
      </c>
      <c r="FF29" s="362" t="str">
        <f t="shared" ca="1" si="32"/>
        <v>s</v>
      </c>
      <c r="FG29" s="362">
        <f t="shared" ca="1" si="26"/>
        <v>31</v>
      </c>
      <c r="FH29" s="362">
        <f t="shared" ca="1" si="27"/>
        <v>0</v>
      </c>
      <c r="FI29" s="362" t="str">
        <f ca="1">IF(AND(YEAR(EA29)='P Gerais'!D27,MONTH(Lanc!EA29)=7,DAY(Lanc!EA29)&gt;1),"S","N")</f>
        <v>N</v>
      </c>
      <c r="FJ29" s="364">
        <f t="shared" ca="1" si="28"/>
        <v>0</v>
      </c>
      <c r="FK29" s="364">
        <f t="shared" si="29"/>
        <v>0</v>
      </c>
      <c r="FL29" s="387">
        <f t="shared" ca="1" si="30"/>
        <v>0</v>
      </c>
      <c r="FP29" s="363">
        <f ca="1">((FJ29-FL29-FK29+AZ29+AQ29+SUM(Z29:AA29)+SUM(AW29:AX29)+AK29)*IF('DB Func'!GG24="ok",'DB Func'!GD24,0))</f>
        <v>0</v>
      </c>
      <c r="FR29" s="389">
        <f t="shared" ca="1" si="31"/>
        <v>0</v>
      </c>
      <c r="GV29" s="49"/>
      <c r="GW29" s="49"/>
      <c r="GX29" s="49"/>
      <c r="GY29" s="49"/>
      <c r="GZ29" s="49"/>
      <c r="HA29" s="49"/>
      <c r="HB29" s="49"/>
      <c r="HC29" s="49"/>
    </row>
    <row r="30" spans="3:211" ht="30" customHeight="1" thickTop="1" thickBot="1">
      <c r="C30" s="390" t="str">
        <f ca="1">IF('DB Func'!B25="Funcionário 23","",'DB Func'!B25)</f>
        <v/>
      </c>
      <c r="D30" s="391">
        <f ca="1">'DB Func'!CJ25</f>
        <v>0</v>
      </c>
      <c r="E30" s="382" t="str">
        <f ca="1">IF(C30="","-",IF(OR(terceiro!E30="jUL",terceiro!F30="jUL"),"Sim","Não"))</f>
        <v>-</v>
      </c>
      <c r="F30" s="383" t="str">
        <f ca="1">IF(C30="","-",IF(OR(Ferias!E30="jUL",Ferias!F30="jUL"),"Sim","Não"))</f>
        <v>-</v>
      </c>
      <c r="G30" s="383">
        <f ca="1">IF(C30="",0,IF(F30="Sim",IF(Ferias!E30="JUL",Ferias!I30,Ferias!J30),0))</f>
        <v>0</v>
      </c>
      <c r="H30" s="185"/>
      <c r="I30" s="185"/>
      <c r="J30" s="398">
        <f t="shared" ca="1" si="1"/>
        <v>0</v>
      </c>
      <c r="K30" s="152"/>
      <c r="L30" s="151"/>
      <c r="M30" s="189"/>
      <c r="N30" s="153"/>
      <c r="O30" s="48"/>
      <c r="P30" s="48"/>
      <c r="Q30" s="48"/>
      <c r="R30" s="49"/>
      <c r="S30" s="49"/>
      <c r="T30" s="49"/>
      <c r="U30" s="49"/>
      <c r="V30" s="49"/>
      <c r="W30" s="49"/>
      <c r="X30" s="49"/>
      <c r="Y30" s="49"/>
      <c r="Z30" s="49"/>
      <c r="AA30" s="49"/>
      <c r="AB30" s="48"/>
      <c r="AC30" s="48"/>
      <c r="AD30" s="49"/>
      <c r="AE30" s="49"/>
      <c r="AF30" s="314"/>
      <c r="AH30" s="400">
        <f ca="1">IF(AND('DB Func'!GE25="Junho",'DB Func'!BQ25="2 Parcelas"),(('auxiliar 13 sal'!I26/12*'DB Func'!GF25+AVERAGE('auxiliar 13 sal'!Q26:AB26)+AVERAGE('auxiliar 13 sal'!AE26:AP26)+'auxiliar 13 sal'!I26*'DB Func'!BN25+'auxiliar 13 sal'!I26*'DB Func'!BO25)/2),IF('DB Func'!GE25="Julho",IF('DB Func'!BQ25="Parcela Única",('auxiliar 13 sal'!I26/12*'DB Func'!GF25)+AVERAGE('auxiliar 13 sal'!Q26:AB26)+AVERAGE('auxiliar 13 sal'!AE26:AP26)+('auxiliar 13 sal'!I26*'DB Func'!BN25)+('auxiliar 13 sal'!I26*'DB Func'!BO25),IF('DB Func'!BQ25="2 Parcelas",(('auxiliar 13 sal'!I26/12*'DB Func'!GF25+AVERAGE('auxiliar 13 sal'!Q26:AB26)+AVERAGE('auxiliar 13 sal'!AE26:AP26)+'auxiliar 13 sal'!I26*'DB Func'!BN25+'auxiliar 13 sal'!I26*'DB Func'!BO25)/2))),0))</f>
        <v>0</v>
      </c>
      <c r="AK30" s="364">
        <f t="shared" ca="1" si="6"/>
        <v>0</v>
      </c>
      <c r="AL30" s="364">
        <f t="shared" ca="1" si="7"/>
        <v>0</v>
      </c>
      <c r="AM30" s="364">
        <f t="shared" ca="1" si="8"/>
        <v>0</v>
      </c>
      <c r="AN30" s="364">
        <f t="shared" ca="1" si="9"/>
        <v>0</v>
      </c>
      <c r="AO30" s="364">
        <f t="shared" ca="1" si="10"/>
        <v>0</v>
      </c>
      <c r="AP30" s="364">
        <f t="shared" ca="1" si="11"/>
        <v>0</v>
      </c>
      <c r="AQ30" s="364">
        <f t="shared" ca="1" si="12"/>
        <v>0</v>
      </c>
      <c r="AR30" s="364">
        <f>IF(OR(M30="",M30=0),0,((FJ30/220)*('Ho Ex'!$C$8+$AS$6))*M30)</f>
        <v>0</v>
      </c>
      <c r="AS30" s="364">
        <f>IF(OR(N30="",N30=0),0,((FJ30/220*('DB Func'!GD25+Lanc!$AS$6))*('Ho Ex'!$I$8+$AS$6))*(N30/52.5*60))</f>
        <v>0</v>
      </c>
      <c r="AT30" s="364">
        <f>IF(OR(M30="",M30=0),0,((FJ30/220)*('Ho Ex'!$J$8+$AS$6))*O30)</f>
        <v>0</v>
      </c>
      <c r="AU30" s="364">
        <f>IF(OR(M30="",M30=0),0,((FJ30/220)*('Ho Ex'!I36+$AS$6))*P30)</f>
        <v>0</v>
      </c>
      <c r="AV30" s="364">
        <f>IF(OR(M30="",M30=0),0,((FJ30/220)*('Ho Ex'!C36+$AS$6))*Q30)</f>
        <v>0</v>
      </c>
      <c r="AW30" s="364">
        <f ca="1">FJ30*'DB Func'!BN25</f>
        <v>0</v>
      </c>
      <c r="AX30" s="364">
        <f ca="1">FJ30*'DB Func'!BO25</f>
        <v>0</v>
      </c>
      <c r="AY30" s="364">
        <f ca="1">IF(FJ30=0,0,VLOOKUP(FJ30,'P Gerais'!$D$39:$G$41,3,TRUE)*Func23!$F$68)</f>
        <v>0</v>
      </c>
      <c r="AZ30" s="364">
        <f t="shared" si="13"/>
        <v>0</v>
      </c>
      <c r="BA30" s="364">
        <f ca="1">((FJ30-FL30-FK30+AZ30+AQ30+SUM(Z30:AA30)+SUM(AW30:AX30)+AK30)*IF('DB Func'!GG25="ok",'DB Func'!GD25,0))+(FJ30-FL30-FK30+AZ30+AQ30+SUM(Z30:AA30)+SUM(AW30:AX30))+AK30</f>
        <v>0</v>
      </c>
      <c r="BB30" s="385">
        <f ca="1">VLOOKUP(BA30,'P Gerais'!$D$22:$G$25,3,TRUE)</f>
        <v>0.08</v>
      </c>
      <c r="BC30" s="364">
        <f ca="1">IF(BA30&lt;'P Gerais'!$D$25,BA30*BB30,Lanc!BB30)</f>
        <v>0</v>
      </c>
      <c r="BD30" s="364">
        <f ca="1">BA30-BC30-('DB Func'!GB25*'P Gerais'!$D$35)</f>
        <v>0</v>
      </c>
      <c r="BE30" s="386">
        <f ca="1">VLOOKUP(BD30,'P Gerais'!$D$29:$F$33,3,TRUE)</f>
        <v>0</v>
      </c>
      <c r="BF30" s="364">
        <f t="shared" ca="1" si="14"/>
        <v>0</v>
      </c>
      <c r="BG30" s="364">
        <f ca="1">VLOOKUP(BD30,'P Gerais'!$D$29:$G$33,4,TRUE)</f>
        <v>0</v>
      </c>
      <c r="BH30" s="364">
        <f t="shared" ca="1" si="15"/>
        <v>0</v>
      </c>
      <c r="BI30" s="364">
        <f t="shared" ca="1" si="16"/>
        <v>0</v>
      </c>
      <c r="BJ30" s="362">
        <f ca="1">'DB Func'!G25</f>
        <v>0</v>
      </c>
      <c r="BK30" s="362">
        <f ca="1">'DB Func'!FW25</f>
        <v>0</v>
      </c>
      <c r="BL30" s="364">
        <f ca="1">D30*'P Gerais'!$D$13</f>
        <v>0</v>
      </c>
      <c r="BM30" s="364">
        <f ca="1">D30*'P Gerais'!$D$14</f>
        <v>0</v>
      </c>
      <c r="BN30" s="364">
        <f ca="1">D30*'P Gerais'!$D$16</f>
        <v>0</v>
      </c>
      <c r="BO30" s="364">
        <f ca="1">D30*'P Gerais'!$D$17</f>
        <v>0</v>
      </c>
      <c r="BP30" s="364">
        <f ca="1">D30*'P Gerais'!$D$18</f>
        <v>0</v>
      </c>
      <c r="BQ30" s="385">
        <f ca="1">VLOOKUP(D30,'P Gerais'!$D$22:$G$24,3,TRUE)</f>
        <v>0.08</v>
      </c>
      <c r="BR30" s="385">
        <f ca="1">VLOOKUP(D30,'P Gerais'!$D$29:$G$33,3,TRUE)</f>
        <v>0</v>
      </c>
      <c r="BS30" s="385">
        <f ca="1">'DB Func'!BN25</f>
        <v>0</v>
      </c>
      <c r="BT30" s="385">
        <f ca="1">'DB Func'!BO25</f>
        <v>0</v>
      </c>
      <c r="BU30" s="385">
        <f ca="1">'DB Func'!FX25</f>
        <v>0</v>
      </c>
      <c r="BV30" s="364">
        <f t="shared" ca="1" si="17"/>
        <v>-0.08</v>
      </c>
      <c r="BW30" s="364">
        <f ca="1">BV30-'DB Func'!GC25</f>
        <v>-0.08</v>
      </c>
      <c r="BX30" s="362">
        <f ca="1">IFERROR(VLOOKUP(BW30,'P Gerais'!$D$29:$G$33,3,TRUE)*BW30,0)</f>
        <v>0</v>
      </c>
      <c r="BY30" s="364">
        <f ca="1">IFERROR(BX30-VLOOKUP(BW30,'P Gerais'!$D$29:$H$33,4,TRUE),0)</f>
        <v>0</v>
      </c>
      <c r="BZ30" s="364">
        <f ca="1">D30*'DB Func'!GD25</f>
        <v>0</v>
      </c>
      <c r="CB30" s="364">
        <f t="shared" ca="1" si="18"/>
        <v>0</v>
      </c>
      <c r="CC30" s="364">
        <f t="shared" si="19"/>
        <v>0</v>
      </c>
      <c r="CD30" s="364">
        <f t="shared" si="20"/>
        <v>0</v>
      </c>
      <c r="CF30" s="362" t="str">
        <f t="shared" ca="1" si="21"/>
        <v>não</v>
      </c>
      <c r="CG30" s="362">
        <f ca="1">IF($CH$8=1,DAY('DB Func'!C25),0)</f>
        <v>0</v>
      </c>
      <c r="CH30" s="362">
        <f ca="1">IF(CI30=0,0,MONTH('DB Func'!C25))</f>
        <v>0</v>
      </c>
      <c r="CI30" s="362">
        <f ca="1">IF('P Gerais'!D28=YEAR('DB Func'!C25),YEAR('DB Func'!C25),0)</f>
        <v>0</v>
      </c>
      <c r="CJ30" s="371">
        <v>53</v>
      </c>
      <c r="CK30" s="363"/>
      <c r="CL30" s="362" t="str">
        <f ca="1">IF(ISERROR(HLOOKUP(CL28,$DS$7:$DY30,$DZ30,FALSE)),"N",HLOOKUP(CL28,$DS$7:$DY30,$DZ30,FALSE))</f>
        <v>N</v>
      </c>
      <c r="CM30" s="362" t="str">
        <f ca="1">IF(ISERROR(HLOOKUP(CM28,$DS$7:$DY30,$DZ30,FALSE)),"N",HLOOKUP(CM28,$DS$7:$DY30,$DZ30,FALSE))</f>
        <v>N</v>
      </c>
      <c r="CN30" s="362" t="str">
        <f ca="1">IF(ISERROR(HLOOKUP(CN28,$DS$7:$DY30,$DZ30,FALSE)),"N",HLOOKUP(CN28,$DS$7:$DY30,$DZ30,FALSE))</f>
        <v>N</v>
      </c>
      <c r="CO30" s="362" t="str">
        <f>IF(ISERROR(HLOOKUP(CO28,$DS$7:$DY30,$DZ30,FALSE)),"N",HLOOKUP(CO28,$DS$7:$DY30,$DZ30,FALSE))</f>
        <v>N</v>
      </c>
      <c r="CP30" s="362" t="str">
        <f ca="1">IF(ISERROR(HLOOKUP(CP28,$DS$7:$DY30,$DZ30,FALSE)),"N",HLOOKUP(CP28,$DS$7:$DY30,$DZ30,FALSE))</f>
        <v>N</v>
      </c>
      <c r="CQ30" s="362" t="str">
        <f ca="1">IF(ISERROR(HLOOKUP(CQ28,$DS$7:$DY30,$DZ30,FALSE)),"N",HLOOKUP(CQ28,$DS$7:$DY30,$DZ30,FALSE))</f>
        <v>N</v>
      </c>
      <c r="CR30" s="362" t="str">
        <f ca="1">IF(ISERROR(HLOOKUP(CR28,$DS$7:$DY30,$DZ30,FALSE)),"N",HLOOKUP(CR28,$DS$7:$DY30,$DZ30,FALSE))</f>
        <v>N</v>
      </c>
      <c r="CS30" s="362" t="str">
        <f ca="1">IF(ISERROR(HLOOKUP(CS28,$DS$7:$DY30,$DZ30,FALSE)),"N",HLOOKUP(CS28,$DS$7:$DY30,$DZ30,FALSE))</f>
        <v>N</v>
      </c>
      <c r="CT30" s="362" t="str">
        <f ca="1">IF(ISERROR(HLOOKUP(CT28,$DS$7:$DY30,$DZ30,FALSE)),"N",HLOOKUP(CT28,$DS$7:$DY30,$DZ30,FALSE))</f>
        <v>N</v>
      </c>
      <c r="CU30" s="362" t="str">
        <f ca="1">IF(ISERROR(HLOOKUP(CU28,$DS$7:$DY30,$DZ30,FALSE)),"N",HLOOKUP(CU28,$DS$7:$DY30,$DZ30,FALSE))</f>
        <v>N</v>
      </c>
      <c r="CV30" s="362" t="str">
        <f>IF(ISERROR(HLOOKUP(CV28,$DS$7:$DY30,$DZ30,FALSE)),"N",HLOOKUP(CV28,$DS$7:$DY30,$DZ30,FALSE))</f>
        <v>N</v>
      </c>
      <c r="CW30" s="362" t="str">
        <f ca="1">IF(ISERROR(HLOOKUP(CW28,$DS$7:$DY30,$DZ30,FALSE)),"N",HLOOKUP(CW28,$DS$7:$DY30,$DZ30,FALSE))</f>
        <v>N</v>
      </c>
      <c r="CX30" s="362" t="str">
        <f ca="1">IF(ISERROR(HLOOKUP(CX28,$DS$7:$DY30,$DZ30,FALSE)),"N",HLOOKUP(CX28,$DS$7:$DY30,$DZ30,FALSE))</f>
        <v>N</v>
      </c>
      <c r="CY30" s="362" t="str">
        <f ca="1">IF(ISERROR(HLOOKUP(CY28,$DS$7:$DY30,$DZ30,FALSE)),"N",HLOOKUP(CY28,$DS$7:$DY30,$DZ30,FALSE))</f>
        <v>N</v>
      </c>
      <c r="CZ30" s="362" t="str">
        <f ca="1">IF(ISERROR(HLOOKUP(CZ28,$DS$7:$DY30,$DZ30,FALSE)),"N",HLOOKUP(CZ28,$DS$7:$DY30,$DZ30,FALSE))</f>
        <v>N</v>
      </c>
      <c r="DA30" s="362" t="str">
        <f ca="1">IF(ISERROR(HLOOKUP(DA28,$DS$7:$DY30,$DZ30,FALSE)),"N",HLOOKUP(DA28,$DS$7:$DY30,$DZ30,FALSE))</f>
        <v>N</v>
      </c>
      <c r="DB30" s="362" t="str">
        <f ca="1">IF(ISERROR(HLOOKUP(DB28,$DS$7:$DY30,$DZ30,FALSE)),"N",HLOOKUP(DB28,$DS$7:$DY30,$DZ30,FALSE))</f>
        <v>N</v>
      </c>
      <c r="DC30" s="362" t="str">
        <f>IF(ISERROR(HLOOKUP(DC28,$DS$7:$DY30,$DZ30,FALSE)),"N",HLOOKUP(DC28,$DS$7:$DY30,$DZ30,FALSE))</f>
        <v>N</v>
      </c>
      <c r="DD30" s="362" t="str">
        <f ca="1">IF(ISERROR(HLOOKUP(DD28,$DS$7:$DY30,$DZ30,FALSE)),"N",HLOOKUP(DD28,$DS$7:$DY30,$DZ30,FALSE))</f>
        <v>N</v>
      </c>
      <c r="DE30" s="362" t="str">
        <f ca="1">IF(ISERROR(HLOOKUP(DE28,$DS$7:$DY30,$DZ30,FALSE)),"N",HLOOKUP(DE28,$DS$7:$DY30,$DZ30,FALSE))</f>
        <v>N</v>
      </c>
      <c r="DF30" s="362" t="str">
        <f ca="1">IF(ISERROR(HLOOKUP(DF28,$DS$7:$DY30,$DZ30,FALSE)),"N",HLOOKUP(DF28,$DS$7:$DY30,$DZ30,FALSE))</f>
        <v>N</v>
      </c>
      <c r="DG30" s="362" t="str">
        <f ca="1">IF(ISERROR(HLOOKUP(DG28,$DS$7:$DY30,$DZ30,FALSE)),"N",HLOOKUP(DG28,$DS$7:$DY30,$DZ30,FALSE))</f>
        <v>N</v>
      </c>
      <c r="DH30" s="362" t="str">
        <f ca="1">IF(ISERROR(HLOOKUP(DH28,$DS$7:$DY30,$DZ30,FALSE)),"N",HLOOKUP(DH28,$DS$7:$DY30,$DZ30,FALSE))</f>
        <v>N</v>
      </c>
      <c r="DI30" s="362" t="str">
        <f ca="1">IF(ISERROR(HLOOKUP(DI28,$DS$7:$DY30,$DZ30,FALSE)),"N",HLOOKUP(DI28,$DS$7:$DY30,$DZ30,FALSE))</f>
        <v>N</v>
      </c>
      <c r="DJ30" s="362" t="str">
        <f>IF(ISERROR(HLOOKUP(DJ28,$DS$7:$DY30,$DZ30,FALSE)),"N",HLOOKUP(DJ28,$DS$7:$DY30,$DZ30,FALSE))</f>
        <v>N</v>
      </c>
      <c r="DK30" s="362" t="str">
        <f ca="1">IF(ISERROR(HLOOKUP(DK28,$DS$7:$DY30,$DZ30,FALSE)),"N",HLOOKUP(DK28,$DS$7:$DY30,$DZ30,FALSE))</f>
        <v>N</v>
      </c>
      <c r="DL30" s="362" t="str">
        <f ca="1">IF(ISERROR(HLOOKUP(DL28,$DS$7:$DY30,$DZ30,FALSE)),"N",HLOOKUP(DL28,$DS$7:$DY30,$DZ30,FALSE))</f>
        <v>N</v>
      </c>
      <c r="DM30" s="362" t="str">
        <f ca="1">IF(ISERROR(HLOOKUP(DM28,$DS$7:$DY30,$DZ30,FALSE)),"N",HLOOKUP(DM28,$DS$7:$DY30,$DZ30,FALSE))</f>
        <v>N</v>
      </c>
      <c r="DN30" s="362" t="str">
        <f ca="1">IF(ISERROR(HLOOKUP(DN28,$DS$7:$DY30,$DZ30,FALSE)),"N",HLOOKUP(DN28,$DS$7:$DY30,$DZ30,FALSE))</f>
        <v>N</v>
      </c>
      <c r="DO30" s="362" t="str">
        <f ca="1">IF(ISERROR(HLOOKUP(DO28,$DS$7:$DY30,$DZ30,FALSE)),"N",HLOOKUP(DO28,$DS$7:$DY30,$DZ30,FALSE))</f>
        <v>N</v>
      </c>
      <c r="DP30" s="362" t="str">
        <f ca="1">IF(ISERROR(HLOOKUP(DP28,$DS$7:$DY30,$DZ30,FALSE)),"N",HLOOKUP(DP28,$DS$7:$DY30,$DZ30,FALSE))</f>
        <v>N</v>
      </c>
      <c r="DQ30" s="362">
        <f t="shared" ca="1" si="22"/>
        <v>0</v>
      </c>
      <c r="DR30" s="362">
        <f t="shared" ca="1" si="23"/>
        <v>31</v>
      </c>
      <c r="DS30" s="362" t="str">
        <f>IF('DB Func'!M25&gt;0,"S","N")</f>
        <v>N</v>
      </c>
      <c r="DT30" s="362" t="str">
        <f>IF('DB Func'!R25&gt;0,"S","N")</f>
        <v>N</v>
      </c>
      <c r="DU30" s="362" t="str">
        <f>IF('DB Func'!W25&gt;0,"S","N")</f>
        <v>N</v>
      </c>
      <c r="DV30" s="362" t="str">
        <f>IF('DB Func'!AB25&gt;0,"S","N")</f>
        <v>N</v>
      </c>
      <c r="DW30" s="362" t="str">
        <f>IF('DB Func'!AG25&gt;0,"S","N")</f>
        <v>N</v>
      </c>
      <c r="DX30" s="362" t="str">
        <f>IF('DB Func'!AL25&gt;0,"S","N")</f>
        <v>N</v>
      </c>
      <c r="DY30" s="362" t="str">
        <f>IF('DB Func'!AQ25&gt;0,"S","N")</f>
        <v>N</v>
      </c>
      <c r="DZ30" s="362">
        <v>24</v>
      </c>
      <c r="EA30" s="369">
        <f ca="1">'DB Func'!C25</f>
        <v>0</v>
      </c>
      <c r="EB30" s="362" t="str">
        <f t="shared" ca="1" si="33"/>
        <v>s</v>
      </c>
      <c r="EC30" s="362" t="str">
        <f t="shared" ca="1" si="33"/>
        <v>s</v>
      </c>
      <c r="ED30" s="362" t="str">
        <f t="shared" ca="1" si="33"/>
        <v>s</v>
      </c>
      <c r="EE30" s="362" t="str">
        <f t="shared" ca="1" si="33"/>
        <v>s</v>
      </c>
      <c r="EF30" s="362" t="str">
        <f t="shared" ca="1" si="33"/>
        <v>s</v>
      </c>
      <c r="EG30" s="362" t="str">
        <f t="shared" ca="1" si="33"/>
        <v>s</v>
      </c>
      <c r="EH30" s="362" t="str">
        <f t="shared" ca="1" si="33"/>
        <v>s</v>
      </c>
      <c r="EI30" s="362" t="str">
        <f t="shared" ca="1" si="33"/>
        <v>s</v>
      </c>
      <c r="EJ30" s="362" t="str">
        <f t="shared" ca="1" si="33"/>
        <v>s</v>
      </c>
      <c r="EK30" s="362" t="str">
        <f t="shared" ca="1" si="33"/>
        <v>s</v>
      </c>
      <c r="EL30" s="362" t="str">
        <f t="shared" ca="1" si="33"/>
        <v>s</v>
      </c>
      <c r="EM30" s="362" t="str">
        <f t="shared" ca="1" si="33"/>
        <v>s</v>
      </c>
      <c r="EN30" s="362" t="str">
        <f t="shared" ca="1" si="33"/>
        <v>s</v>
      </c>
      <c r="EO30" s="362" t="str">
        <f t="shared" ca="1" si="33"/>
        <v>s</v>
      </c>
      <c r="EP30" s="362" t="str">
        <f t="shared" ca="1" si="33"/>
        <v>s</v>
      </c>
      <c r="EQ30" s="362" t="str">
        <f t="shared" ca="1" si="33"/>
        <v>s</v>
      </c>
      <c r="ER30" s="362" t="str">
        <f t="shared" ca="1" si="32"/>
        <v>s</v>
      </c>
      <c r="ES30" s="362" t="str">
        <f t="shared" ca="1" si="32"/>
        <v>s</v>
      </c>
      <c r="ET30" s="362" t="str">
        <f t="shared" ca="1" si="32"/>
        <v>s</v>
      </c>
      <c r="EU30" s="362" t="str">
        <f t="shared" ca="1" si="32"/>
        <v>s</v>
      </c>
      <c r="EV30" s="362" t="str">
        <f t="shared" ca="1" si="25"/>
        <v>s</v>
      </c>
      <c r="EW30" s="362" t="str">
        <f t="shared" ca="1" si="32"/>
        <v>s</v>
      </c>
      <c r="EX30" s="362" t="str">
        <f t="shared" ca="1" si="32"/>
        <v>s</v>
      </c>
      <c r="EY30" s="362" t="str">
        <f t="shared" ca="1" si="32"/>
        <v>s</v>
      </c>
      <c r="EZ30" s="362" t="str">
        <f t="shared" ca="1" si="32"/>
        <v>s</v>
      </c>
      <c r="FA30" s="362" t="str">
        <f t="shared" ca="1" si="32"/>
        <v>s</v>
      </c>
      <c r="FB30" s="362" t="str">
        <f t="shared" ca="1" si="32"/>
        <v>s</v>
      </c>
      <c r="FC30" s="362" t="str">
        <f t="shared" ca="1" si="32"/>
        <v>s</v>
      </c>
      <c r="FD30" s="362" t="str">
        <f t="shared" ca="1" si="32"/>
        <v>s</v>
      </c>
      <c r="FE30" s="362" t="str">
        <f t="shared" ca="1" si="32"/>
        <v>s</v>
      </c>
      <c r="FF30" s="362" t="str">
        <f t="shared" ca="1" si="32"/>
        <v>s</v>
      </c>
      <c r="FG30" s="362">
        <f t="shared" ca="1" si="26"/>
        <v>31</v>
      </c>
      <c r="FH30" s="362">
        <f t="shared" ca="1" si="27"/>
        <v>0</v>
      </c>
      <c r="FI30" s="362" t="str">
        <f ca="1">IF(AND(YEAR(EA30)='P Gerais'!D28,MONTH(Lanc!EA30)=7,DAY(Lanc!EA30)&gt;1),"S","N")</f>
        <v>N</v>
      </c>
      <c r="FJ30" s="364">
        <f t="shared" ca="1" si="28"/>
        <v>0</v>
      </c>
      <c r="FK30" s="364">
        <f t="shared" si="29"/>
        <v>0</v>
      </c>
      <c r="FL30" s="387">
        <f t="shared" ca="1" si="30"/>
        <v>0</v>
      </c>
      <c r="FP30" s="363">
        <f ca="1">((FJ30-FL30-FK30+AZ30+AQ30+SUM(Z30:AA30)+SUM(AW30:AX30)+AK30)*IF('DB Func'!GG25="ok",'DB Func'!GD25,0))</f>
        <v>0</v>
      </c>
      <c r="FR30" s="389">
        <f t="shared" ca="1" si="31"/>
        <v>0</v>
      </c>
      <c r="GV30" s="49"/>
      <c r="GW30" s="49"/>
      <c r="GX30" s="49"/>
      <c r="GY30" s="49"/>
      <c r="GZ30" s="49"/>
      <c r="HA30" s="49"/>
      <c r="HB30" s="49"/>
      <c r="HC30" s="49"/>
    </row>
    <row r="31" spans="3:211" ht="30" customHeight="1" thickTop="1" thickBot="1">
      <c r="C31" s="390" t="str">
        <f ca="1">IF('DB Func'!B26="Funcionário 24","",'DB Func'!B26)</f>
        <v/>
      </c>
      <c r="D31" s="391">
        <f ca="1">'DB Func'!CJ26</f>
        <v>0</v>
      </c>
      <c r="E31" s="382" t="str">
        <f ca="1">IF(C31="","-",IF(OR(terceiro!E31="jUL",terceiro!F31="jUL"),"Sim","Não"))</f>
        <v>-</v>
      </c>
      <c r="F31" s="383" t="str">
        <f ca="1">IF(C31="","-",IF(OR(Ferias!E31="jUL",Ferias!F31="jUL"),"Sim","Não"))</f>
        <v>-</v>
      </c>
      <c r="G31" s="383">
        <f ca="1">IF(C31="",0,IF(F31="Sim",IF(Ferias!E31="JUL",Ferias!I31,Ferias!J31),0))</f>
        <v>0</v>
      </c>
      <c r="H31" s="185"/>
      <c r="I31" s="185"/>
      <c r="J31" s="398">
        <f t="shared" ca="1" si="1"/>
        <v>0</v>
      </c>
      <c r="K31" s="152"/>
      <c r="L31" s="151"/>
      <c r="M31" s="189"/>
      <c r="N31" s="153"/>
      <c r="O31" s="48"/>
      <c r="P31" s="48"/>
      <c r="Q31" s="48"/>
      <c r="R31" s="49"/>
      <c r="S31" s="49"/>
      <c r="T31" s="49"/>
      <c r="U31" s="49"/>
      <c r="V31" s="49"/>
      <c r="W31" s="49"/>
      <c r="X31" s="49"/>
      <c r="Y31" s="49"/>
      <c r="Z31" s="49"/>
      <c r="AA31" s="49"/>
      <c r="AB31" s="48"/>
      <c r="AC31" s="48"/>
      <c r="AD31" s="49"/>
      <c r="AE31" s="49"/>
      <c r="AF31" s="314"/>
      <c r="AH31" s="400">
        <f ca="1">IF(AND('DB Func'!GE26="Junho",'DB Func'!BQ26="2 Parcelas"),(('auxiliar 13 sal'!I27/12*'DB Func'!GF26+AVERAGE('auxiliar 13 sal'!Q27:AB27)+AVERAGE('auxiliar 13 sal'!AE27:AP27)+'auxiliar 13 sal'!I27*'DB Func'!BN26+'auxiliar 13 sal'!I27*'DB Func'!BO26)/2),IF('DB Func'!GE26="Julho",IF('DB Func'!BQ26="Parcela Única",('auxiliar 13 sal'!I27/12*'DB Func'!GF26)+AVERAGE('auxiliar 13 sal'!Q27:AB27)+AVERAGE('auxiliar 13 sal'!AE27:AP27)+('auxiliar 13 sal'!I27*'DB Func'!BN26)+('auxiliar 13 sal'!I27*'DB Func'!BO26),IF('DB Func'!BQ26="2 Parcelas",(('auxiliar 13 sal'!I27/12*'DB Func'!GF26+AVERAGE('auxiliar 13 sal'!Q27:AB27)+AVERAGE('auxiliar 13 sal'!AE27:AP27)+'auxiliar 13 sal'!I27*'DB Func'!BN26+'auxiliar 13 sal'!I27*'DB Func'!BO26)/2))),0))</f>
        <v>0</v>
      </c>
      <c r="AK31" s="364">
        <f t="shared" ca="1" si="6"/>
        <v>0</v>
      </c>
      <c r="AL31" s="364">
        <f t="shared" ca="1" si="7"/>
        <v>0</v>
      </c>
      <c r="AM31" s="364">
        <f t="shared" ca="1" si="8"/>
        <v>0</v>
      </c>
      <c r="AN31" s="364">
        <f t="shared" ca="1" si="9"/>
        <v>0</v>
      </c>
      <c r="AO31" s="364">
        <f t="shared" ca="1" si="10"/>
        <v>0</v>
      </c>
      <c r="AP31" s="364">
        <f t="shared" ca="1" si="11"/>
        <v>0</v>
      </c>
      <c r="AQ31" s="364">
        <f t="shared" ca="1" si="12"/>
        <v>0</v>
      </c>
      <c r="AR31" s="364">
        <f>IF(OR(M31="",M31=0),0,((FJ31/220)*('Ho Ex'!$C$8+$AS$6))*M31)</f>
        <v>0</v>
      </c>
      <c r="AS31" s="364">
        <f>IF(OR(N31="",N31=0),0,((FJ31/220*('DB Func'!GD26+Lanc!$AS$6))*('Ho Ex'!$I$8+$AS$6))*(N31/52.5*60))</f>
        <v>0</v>
      </c>
      <c r="AT31" s="364">
        <f>IF(OR(M31="",M31=0),0,((FJ31/220)*('Ho Ex'!$J$8+$AS$6))*O31)</f>
        <v>0</v>
      </c>
      <c r="AU31" s="364">
        <f>IF(OR(M31="",M31=0),0,((FJ31/220)*('Ho Ex'!I37+$AS$6))*P31)</f>
        <v>0</v>
      </c>
      <c r="AV31" s="364">
        <f>IF(OR(M31="",M31=0),0,((FJ31/220)*('Ho Ex'!C37+$AS$6))*Q31)</f>
        <v>0</v>
      </c>
      <c r="AW31" s="364">
        <f ca="1">FJ31*'DB Func'!BN26</f>
        <v>0</v>
      </c>
      <c r="AX31" s="364">
        <f ca="1">FJ31*'DB Func'!BO26</f>
        <v>0</v>
      </c>
      <c r="AY31" s="364">
        <f ca="1">IF(FJ31=0,0,VLOOKUP(FJ31,'P Gerais'!$D$39:$G$41,3,TRUE)*Func24!$F$68)</f>
        <v>0</v>
      </c>
      <c r="AZ31" s="364">
        <f t="shared" si="13"/>
        <v>0</v>
      </c>
      <c r="BA31" s="364">
        <f ca="1">((FJ31-FL31-FK31+AZ31+AQ31+SUM(Z31:AA31)+SUM(AW31:AX31)+AK31)*IF('DB Func'!GG26="ok",'DB Func'!GD26,0))+(FJ31-FL31-FK31+AZ31+AQ31+SUM(Z31:AA31)+SUM(AW31:AX31))+AK31</f>
        <v>0</v>
      </c>
      <c r="BB31" s="385">
        <f ca="1">VLOOKUP(BA31,'P Gerais'!$D$22:$G$25,3,TRUE)</f>
        <v>0.08</v>
      </c>
      <c r="BC31" s="364">
        <f ca="1">IF(BA31&lt;'P Gerais'!$D$25,BA31*BB31,Lanc!BB31)</f>
        <v>0</v>
      </c>
      <c r="BD31" s="364">
        <f ca="1">BA31-BC31-('DB Func'!GB26*'P Gerais'!$D$35)</f>
        <v>0</v>
      </c>
      <c r="BE31" s="386">
        <f ca="1">VLOOKUP(BD31,'P Gerais'!$D$29:$F$33,3,TRUE)</f>
        <v>0</v>
      </c>
      <c r="BF31" s="364">
        <f t="shared" ca="1" si="14"/>
        <v>0</v>
      </c>
      <c r="BG31" s="364">
        <f ca="1">VLOOKUP(BD31,'P Gerais'!$D$29:$G$33,4,TRUE)</f>
        <v>0</v>
      </c>
      <c r="BH31" s="364">
        <f t="shared" ca="1" si="15"/>
        <v>0</v>
      </c>
      <c r="BI31" s="364">
        <f t="shared" ca="1" si="16"/>
        <v>0</v>
      </c>
      <c r="BJ31" s="362">
        <f ca="1">'DB Func'!G26</f>
        <v>0</v>
      </c>
      <c r="BK31" s="362">
        <f ca="1">'DB Func'!FW26</f>
        <v>0</v>
      </c>
      <c r="BL31" s="364">
        <f ca="1">D31*'P Gerais'!$D$13</f>
        <v>0</v>
      </c>
      <c r="BM31" s="364">
        <f ca="1">D31*'P Gerais'!$D$14</f>
        <v>0</v>
      </c>
      <c r="BN31" s="364">
        <f ca="1">D31*'P Gerais'!$D$16</f>
        <v>0</v>
      </c>
      <c r="BO31" s="364">
        <f ca="1">D31*'P Gerais'!$D$17</f>
        <v>0</v>
      </c>
      <c r="BP31" s="364">
        <f ca="1">D31*'P Gerais'!$D$18</f>
        <v>0</v>
      </c>
      <c r="BQ31" s="385">
        <f ca="1">VLOOKUP(D31,'P Gerais'!$D$22:$G$24,3,TRUE)</f>
        <v>0.08</v>
      </c>
      <c r="BR31" s="385">
        <f ca="1">VLOOKUP(D31,'P Gerais'!$D$29:$G$33,3,TRUE)</f>
        <v>0</v>
      </c>
      <c r="BS31" s="385">
        <f ca="1">'DB Func'!BN26</f>
        <v>0</v>
      </c>
      <c r="BT31" s="385">
        <f ca="1">'DB Func'!BO26</f>
        <v>0</v>
      </c>
      <c r="BU31" s="385">
        <f ca="1">'DB Func'!FX26</f>
        <v>0</v>
      </c>
      <c r="BV31" s="364">
        <f t="shared" ca="1" si="17"/>
        <v>-0.08</v>
      </c>
      <c r="BW31" s="364">
        <f ca="1">BV31-'DB Func'!GC26</f>
        <v>-0.08</v>
      </c>
      <c r="BX31" s="362">
        <f ca="1">IFERROR(VLOOKUP(BW31,'P Gerais'!$D$29:$G$33,3,TRUE)*BW31,0)</f>
        <v>0</v>
      </c>
      <c r="BY31" s="364">
        <f ca="1">IFERROR(BX31-VLOOKUP(BW31,'P Gerais'!$D$29:$H$33,4,TRUE),0)</f>
        <v>0</v>
      </c>
      <c r="BZ31" s="364">
        <f ca="1">D31*'DB Func'!GD26</f>
        <v>0</v>
      </c>
      <c r="CB31" s="364">
        <f t="shared" ca="1" si="18"/>
        <v>0</v>
      </c>
      <c r="CC31" s="364">
        <f t="shared" si="19"/>
        <v>0</v>
      </c>
      <c r="CD31" s="364">
        <f t="shared" si="20"/>
        <v>0</v>
      </c>
      <c r="CF31" s="362" t="str">
        <f t="shared" ca="1" si="21"/>
        <v>não</v>
      </c>
      <c r="CG31" s="362">
        <f ca="1">IF($CH$8=1,DAY('DB Func'!C26),0)</f>
        <v>0</v>
      </c>
      <c r="CH31" s="362">
        <f ca="1">IF(CI31=0,0,MONTH('DB Func'!C26))</f>
        <v>0</v>
      </c>
      <c r="CI31" s="362">
        <f ca="1">IF('P Gerais'!D29=YEAR('DB Func'!C26),YEAR('DB Func'!C26),0)</f>
        <v>0</v>
      </c>
      <c r="CJ31" s="371">
        <v>54</v>
      </c>
      <c r="CK31" s="363"/>
      <c r="CL31" s="362" t="str">
        <f>IF(ISERROR(HLOOKUP(CL29,$DS$7:$DY31,$DZ31,FALSE)),"N",HLOOKUP(CL29,$DS$7:$DY31,$DZ31,FALSE))</f>
        <v>N</v>
      </c>
      <c r="CM31" s="362" t="str">
        <f>IF(ISERROR(HLOOKUP(CM29,$DS$7:$DY31,$DZ31,FALSE)),"N",HLOOKUP(CM29,$DS$7:$DY31,$DZ31,FALSE))</f>
        <v>N</v>
      </c>
      <c r="CN31" s="362" t="str">
        <f>IF(ISERROR(HLOOKUP(CN29,$DS$7:$DY31,$DZ31,FALSE)),"N",HLOOKUP(CN29,$DS$7:$DY31,$DZ31,FALSE))</f>
        <v>N</v>
      </c>
      <c r="CO31" s="362" t="str">
        <f>IF(ISERROR(HLOOKUP(CO29,$DS$7:$DY31,$DZ31,FALSE)),"N",HLOOKUP(CO29,$DS$7:$DY31,$DZ31,FALSE))</f>
        <v>N</v>
      </c>
      <c r="CP31" s="362" t="str">
        <f>IF(ISERROR(HLOOKUP(CP29,$DS$7:$DY31,$DZ31,FALSE)),"N",HLOOKUP(CP29,$DS$7:$DY31,$DZ31,FALSE))</f>
        <v>N</v>
      </c>
      <c r="CQ31" s="362" t="str">
        <f>IF(ISERROR(HLOOKUP(CQ29,$DS$7:$DY31,$DZ31,FALSE)),"N",HLOOKUP(CQ29,$DS$7:$DY31,$DZ31,FALSE))</f>
        <v>N</v>
      </c>
      <c r="CR31" s="362" t="str">
        <f>IF(ISERROR(HLOOKUP(CR29,$DS$7:$DY31,$DZ31,FALSE)),"N",HLOOKUP(CR29,$DS$7:$DY31,$DZ31,FALSE))</f>
        <v>N</v>
      </c>
      <c r="CS31" s="362" t="str">
        <f>IF(ISERROR(HLOOKUP(CS29,$DS$7:$DY31,$DZ31,FALSE)),"N",HLOOKUP(CS29,$DS$7:$DY31,$DZ31,FALSE))</f>
        <v>N</v>
      </c>
      <c r="CT31" s="362" t="str">
        <f>IF(ISERROR(HLOOKUP(CT29,$DS$7:$DY31,$DZ31,FALSE)),"N",HLOOKUP(CT29,$DS$7:$DY31,$DZ31,FALSE))</f>
        <v>N</v>
      </c>
      <c r="CU31" s="362" t="str">
        <f>IF(ISERROR(HLOOKUP(CU29,$DS$7:$DY31,$DZ31,FALSE)),"N",HLOOKUP(CU29,$DS$7:$DY31,$DZ31,FALSE))</f>
        <v>N</v>
      </c>
      <c r="CV31" s="362" t="str">
        <f>IF(ISERROR(HLOOKUP(CV29,$DS$7:$DY31,$DZ31,FALSE)),"N",HLOOKUP(CV29,$DS$7:$DY31,$DZ31,FALSE))</f>
        <v>N</v>
      </c>
      <c r="CW31" s="362" t="str">
        <f>IF(ISERROR(HLOOKUP(CW29,$DS$7:$DY31,$DZ31,FALSE)),"N",HLOOKUP(CW29,$DS$7:$DY31,$DZ31,FALSE))</f>
        <v>N</v>
      </c>
      <c r="CX31" s="362" t="str">
        <f>IF(ISERROR(HLOOKUP(CX29,$DS$7:$DY31,$DZ31,FALSE)),"N",HLOOKUP(CX29,$DS$7:$DY31,$DZ31,FALSE))</f>
        <v>N</v>
      </c>
      <c r="CY31" s="362" t="str">
        <f>IF(ISERROR(HLOOKUP(CY29,$DS$7:$DY31,$DZ31,FALSE)),"N",HLOOKUP(CY29,$DS$7:$DY31,$DZ31,FALSE))</f>
        <v>N</v>
      </c>
      <c r="CZ31" s="362" t="str">
        <f>IF(ISERROR(HLOOKUP(CZ29,$DS$7:$DY31,$DZ31,FALSE)),"N",HLOOKUP(CZ29,$DS$7:$DY31,$DZ31,FALSE))</f>
        <v>N</v>
      </c>
      <c r="DA31" s="362" t="str">
        <f>IF(ISERROR(HLOOKUP(DA29,$DS$7:$DY31,$DZ31,FALSE)),"N",HLOOKUP(DA29,$DS$7:$DY31,$DZ31,FALSE))</f>
        <v>N</v>
      </c>
      <c r="DB31" s="362" t="str">
        <f>IF(ISERROR(HLOOKUP(DB29,$DS$7:$DY31,$DZ31,FALSE)),"N",HLOOKUP(DB29,$DS$7:$DY31,$DZ31,FALSE))</f>
        <v>N</v>
      </c>
      <c r="DC31" s="362" t="str">
        <f>IF(ISERROR(HLOOKUP(DC29,$DS$7:$DY31,$DZ31,FALSE)),"N",HLOOKUP(DC29,$DS$7:$DY31,$DZ31,FALSE))</f>
        <v>N</v>
      </c>
      <c r="DD31" s="362" t="str">
        <f>IF(ISERROR(HLOOKUP(DD29,$DS$7:$DY31,$DZ31,FALSE)),"N",HLOOKUP(DD29,$DS$7:$DY31,$DZ31,FALSE))</f>
        <v>N</v>
      </c>
      <c r="DE31" s="362" t="str">
        <f>IF(ISERROR(HLOOKUP(DE29,$DS$7:$DY31,$DZ31,FALSE)),"N",HLOOKUP(DE29,$DS$7:$DY31,$DZ31,FALSE))</f>
        <v>N</v>
      </c>
      <c r="DF31" s="362" t="str">
        <f>IF(ISERROR(HLOOKUP(DF29,$DS$7:$DY31,$DZ31,FALSE)),"N",HLOOKUP(DF29,$DS$7:$DY31,$DZ31,FALSE))</f>
        <v>N</v>
      </c>
      <c r="DG31" s="362" t="str">
        <f>IF(ISERROR(HLOOKUP(DG29,$DS$7:$DY31,$DZ31,FALSE)),"N",HLOOKUP(DG29,$DS$7:$DY31,$DZ31,FALSE))</f>
        <v>N</v>
      </c>
      <c r="DH31" s="362" t="str">
        <f>IF(ISERROR(HLOOKUP(DH29,$DS$7:$DY31,$DZ31,FALSE)),"N",HLOOKUP(DH29,$DS$7:$DY31,$DZ31,FALSE))</f>
        <v>N</v>
      </c>
      <c r="DI31" s="362" t="str">
        <f>IF(ISERROR(HLOOKUP(DI29,$DS$7:$DY31,$DZ31,FALSE)),"N",HLOOKUP(DI29,$DS$7:$DY31,$DZ31,FALSE))</f>
        <v>N</v>
      </c>
      <c r="DJ31" s="362" t="str">
        <f>IF(ISERROR(HLOOKUP(DJ29,$DS$7:$DY31,$DZ31,FALSE)),"N",HLOOKUP(DJ29,$DS$7:$DY31,$DZ31,FALSE))</f>
        <v>N</v>
      </c>
      <c r="DK31" s="362" t="str">
        <f>IF(ISERROR(HLOOKUP(DK29,$DS$7:$DY31,$DZ31,FALSE)),"N",HLOOKUP(DK29,$DS$7:$DY31,$DZ31,FALSE))</f>
        <v>N</v>
      </c>
      <c r="DL31" s="362" t="str">
        <f>IF(ISERROR(HLOOKUP(DL29,$DS$7:$DY31,$DZ31,FALSE)),"N",HLOOKUP(DL29,$DS$7:$DY31,$DZ31,FALSE))</f>
        <v>N</v>
      </c>
      <c r="DM31" s="362" t="str">
        <f>IF(ISERROR(HLOOKUP(DM29,$DS$7:$DY31,$DZ31,FALSE)),"N",HLOOKUP(DM29,$DS$7:$DY31,$DZ31,FALSE))</f>
        <v>N</v>
      </c>
      <c r="DN31" s="362" t="str">
        <f>IF(ISERROR(HLOOKUP(DN29,$DS$7:$DY31,$DZ31,FALSE)),"N",HLOOKUP(DN29,$DS$7:$DY31,$DZ31,FALSE))</f>
        <v>N</v>
      </c>
      <c r="DO31" s="362" t="str">
        <f>IF(ISERROR(HLOOKUP(DO29,$DS$7:$DY31,$DZ31,FALSE)),"N",HLOOKUP(DO29,$DS$7:$DY31,$DZ31,FALSE))</f>
        <v>N</v>
      </c>
      <c r="DP31" s="362" t="str">
        <f>IF(ISERROR(HLOOKUP(DP29,$DS$7:$DY31,$DZ31,FALSE)),"N",HLOOKUP(DP29,$DS$7:$DY31,$DZ31,FALSE))</f>
        <v>N</v>
      </c>
      <c r="DQ31" s="362">
        <f t="shared" si="22"/>
        <v>0</v>
      </c>
      <c r="DR31" s="362">
        <f t="shared" si="23"/>
        <v>31</v>
      </c>
      <c r="DS31" s="362" t="str">
        <f>IF('DB Func'!M26&gt;0,"S","N")</f>
        <v>N</v>
      </c>
      <c r="DT31" s="362" t="str">
        <f>IF('DB Func'!R26&gt;0,"S","N")</f>
        <v>N</v>
      </c>
      <c r="DU31" s="362" t="str">
        <f>IF('DB Func'!W26&gt;0,"S","N")</f>
        <v>N</v>
      </c>
      <c r="DV31" s="362" t="str">
        <f>IF('DB Func'!AB26&gt;0,"S","N")</f>
        <v>N</v>
      </c>
      <c r="DW31" s="362" t="str">
        <f>IF('DB Func'!AG26&gt;0,"S","N")</f>
        <v>N</v>
      </c>
      <c r="DX31" s="362" t="str">
        <f>IF('DB Func'!AL26&gt;0,"S","N")</f>
        <v>N</v>
      </c>
      <c r="DY31" s="362" t="str">
        <f>IF('DB Func'!AQ26&gt;0,"S","N")</f>
        <v>N</v>
      </c>
      <c r="DZ31" s="362">
        <v>25</v>
      </c>
      <c r="EA31" s="369">
        <f ca="1">'DB Func'!C26</f>
        <v>0</v>
      </c>
      <c r="EB31" s="362" t="str">
        <f t="shared" ca="1" si="33"/>
        <v>s</v>
      </c>
      <c r="EC31" s="362" t="str">
        <f t="shared" ca="1" si="33"/>
        <v>s</v>
      </c>
      <c r="ED31" s="362" t="str">
        <f t="shared" ca="1" si="33"/>
        <v>s</v>
      </c>
      <c r="EE31" s="362" t="str">
        <f t="shared" ca="1" si="33"/>
        <v>s</v>
      </c>
      <c r="EF31" s="362" t="str">
        <f t="shared" ca="1" si="33"/>
        <v>s</v>
      </c>
      <c r="EG31" s="362" t="str">
        <f t="shared" ca="1" si="33"/>
        <v>s</v>
      </c>
      <c r="EH31" s="362" t="str">
        <f t="shared" ca="1" si="33"/>
        <v>s</v>
      </c>
      <c r="EI31" s="362" t="str">
        <f t="shared" ca="1" si="33"/>
        <v>s</v>
      </c>
      <c r="EJ31" s="362" t="str">
        <f t="shared" ca="1" si="33"/>
        <v>s</v>
      </c>
      <c r="EK31" s="362" t="str">
        <f t="shared" ca="1" si="33"/>
        <v>s</v>
      </c>
      <c r="EL31" s="362" t="str">
        <f t="shared" ca="1" si="33"/>
        <v>s</v>
      </c>
      <c r="EM31" s="362" t="str">
        <f t="shared" ca="1" si="33"/>
        <v>s</v>
      </c>
      <c r="EN31" s="362" t="str">
        <f t="shared" ca="1" si="33"/>
        <v>s</v>
      </c>
      <c r="EO31" s="362" t="str">
        <f t="shared" ca="1" si="33"/>
        <v>s</v>
      </c>
      <c r="EP31" s="362" t="str">
        <f t="shared" ca="1" si="33"/>
        <v>s</v>
      </c>
      <c r="EQ31" s="362" t="str">
        <f t="shared" ca="1" si="33"/>
        <v>s</v>
      </c>
      <c r="ER31" s="362" t="str">
        <f t="shared" ca="1" si="32"/>
        <v>s</v>
      </c>
      <c r="ES31" s="362" t="str">
        <f t="shared" ca="1" si="32"/>
        <v>s</v>
      </c>
      <c r="ET31" s="362" t="str">
        <f t="shared" ca="1" si="32"/>
        <v>s</v>
      </c>
      <c r="EU31" s="362" t="str">
        <f t="shared" ca="1" si="32"/>
        <v>s</v>
      </c>
      <c r="EV31" s="362" t="str">
        <f t="shared" ca="1" si="25"/>
        <v>s</v>
      </c>
      <c r="EW31" s="362" t="str">
        <f t="shared" ca="1" si="32"/>
        <v>s</v>
      </c>
      <c r="EX31" s="362" t="str">
        <f t="shared" ca="1" si="32"/>
        <v>s</v>
      </c>
      <c r="EY31" s="362" t="str">
        <f t="shared" ca="1" si="32"/>
        <v>s</v>
      </c>
      <c r="EZ31" s="362" t="str">
        <f t="shared" ca="1" si="32"/>
        <v>s</v>
      </c>
      <c r="FA31" s="362" t="str">
        <f t="shared" ca="1" si="32"/>
        <v>s</v>
      </c>
      <c r="FB31" s="362" t="str">
        <f t="shared" ca="1" si="32"/>
        <v>s</v>
      </c>
      <c r="FC31" s="362" t="str">
        <f t="shared" ca="1" si="32"/>
        <v>s</v>
      </c>
      <c r="FD31" s="362" t="str">
        <f t="shared" ca="1" si="32"/>
        <v>s</v>
      </c>
      <c r="FE31" s="362" t="str">
        <f t="shared" ca="1" si="32"/>
        <v>s</v>
      </c>
      <c r="FF31" s="362" t="str">
        <f t="shared" ca="1" si="32"/>
        <v>s</v>
      </c>
      <c r="FG31" s="362">
        <f t="shared" ca="1" si="26"/>
        <v>31</v>
      </c>
      <c r="FH31" s="362">
        <f t="shared" ca="1" si="27"/>
        <v>0</v>
      </c>
      <c r="FI31" s="362" t="str">
        <f ca="1">IF(AND(YEAR(EA31)='P Gerais'!D29,MONTH(Lanc!EA31)=7,DAY(Lanc!EA31)&gt;1),"S","N")</f>
        <v>N</v>
      </c>
      <c r="FJ31" s="364">
        <f t="shared" ca="1" si="28"/>
        <v>0</v>
      </c>
      <c r="FK31" s="364">
        <f t="shared" si="29"/>
        <v>0</v>
      </c>
      <c r="FL31" s="387">
        <f t="shared" ca="1" si="30"/>
        <v>0</v>
      </c>
      <c r="FP31" s="363">
        <f ca="1">((FJ31-FL31-FK31+AZ31+AQ31+SUM(Z31:AA31)+SUM(AW31:AX31)+AK31)*IF('DB Func'!GG26="ok",'DB Func'!GD26,0))</f>
        <v>0</v>
      </c>
      <c r="FR31" s="389">
        <f t="shared" ca="1" si="31"/>
        <v>0</v>
      </c>
      <c r="GV31" s="49"/>
      <c r="GW31" s="49"/>
      <c r="GX31" s="49"/>
      <c r="GY31" s="49"/>
      <c r="GZ31" s="49"/>
      <c r="HA31" s="49"/>
      <c r="HB31" s="49"/>
      <c r="HC31" s="49"/>
    </row>
    <row r="32" spans="3:211" ht="30" customHeight="1" thickTop="1" thickBot="1">
      <c r="C32" s="390" t="str">
        <f ca="1">IF('DB Func'!B27="Funcionário 25","",'DB Func'!B27)</f>
        <v/>
      </c>
      <c r="D32" s="391">
        <f ca="1">'DB Func'!CJ27</f>
        <v>0</v>
      </c>
      <c r="E32" s="382" t="str">
        <f ca="1">IF(C32="","-",IF(OR(terceiro!E32="jUL",terceiro!F32="jUL"),"Sim","Não"))</f>
        <v>-</v>
      </c>
      <c r="F32" s="383" t="str">
        <f ca="1">IF(C32="","-",IF(OR(Ferias!E32="jUL",Ferias!F32="jUL"),"Sim","Não"))</f>
        <v>-</v>
      </c>
      <c r="G32" s="383">
        <f ca="1">IF(C32="",0,IF(F32="Sim",IF(Ferias!E32="JUL",Ferias!I32,Ferias!J32),0))</f>
        <v>0</v>
      </c>
      <c r="H32" s="185"/>
      <c r="I32" s="185"/>
      <c r="J32" s="398">
        <f t="shared" ca="1" si="1"/>
        <v>0</v>
      </c>
      <c r="K32" s="152"/>
      <c r="L32" s="151"/>
      <c r="M32" s="189"/>
      <c r="N32" s="153"/>
      <c r="O32" s="48"/>
      <c r="P32" s="48"/>
      <c r="Q32" s="48"/>
      <c r="R32" s="49"/>
      <c r="S32" s="49"/>
      <c r="T32" s="49"/>
      <c r="U32" s="49"/>
      <c r="V32" s="49"/>
      <c r="W32" s="49"/>
      <c r="X32" s="49"/>
      <c r="Y32" s="49"/>
      <c r="Z32" s="49"/>
      <c r="AA32" s="49"/>
      <c r="AB32" s="48"/>
      <c r="AC32" s="48"/>
      <c r="AD32" s="49"/>
      <c r="AE32" s="49"/>
      <c r="AF32" s="314"/>
      <c r="AH32" s="400">
        <f ca="1">IF(AND('DB Func'!GE27="Junho",'DB Func'!BQ27="2 Parcelas"),(('auxiliar 13 sal'!I28/12*'DB Func'!GF27+AVERAGE('auxiliar 13 sal'!Q28:AB28)+AVERAGE('auxiliar 13 sal'!AE28:AP28)+'auxiliar 13 sal'!I28*'DB Func'!BN27+'auxiliar 13 sal'!I28*'DB Func'!BO27)/2),IF('DB Func'!GE27="Julho",IF('DB Func'!BQ27="Parcela Única",('auxiliar 13 sal'!I28/12*'DB Func'!GF27)+AVERAGE('auxiliar 13 sal'!Q28:AB28)+AVERAGE('auxiliar 13 sal'!AE28:AP28)+('auxiliar 13 sal'!I28*'DB Func'!BN27)+('auxiliar 13 sal'!I28*'DB Func'!BO27),IF('DB Func'!BQ27="2 Parcelas",(('auxiliar 13 sal'!I28/12*'DB Func'!GF27+AVERAGE('auxiliar 13 sal'!Q28:AB28)+AVERAGE('auxiliar 13 sal'!AE28:AP28)+'auxiliar 13 sal'!I28*'DB Func'!BN27+'auxiliar 13 sal'!I28*'DB Func'!BO27)/2))),0))</f>
        <v>0</v>
      </c>
      <c r="AK32" s="364">
        <f t="shared" ca="1" si="6"/>
        <v>0</v>
      </c>
      <c r="AL32" s="364">
        <f t="shared" ca="1" si="7"/>
        <v>0</v>
      </c>
      <c r="AM32" s="364">
        <f t="shared" ca="1" si="8"/>
        <v>0</v>
      </c>
      <c r="AN32" s="364">
        <f t="shared" ca="1" si="9"/>
        <v>0</v>
      </c>
      <c r="AO32" s="364">
        <f t="shared" ca="1" si="10"/>
        <v>0</v>
      </c>
      <c r="AP32" s="364">
        <f t="shared" ca="1" si="11"/>
        <v>0</v>
      </c>
      <c r="AQ32" s="364">
        <f t="shared" ca="1" si="12"/>
        <v>0</v>
      </c>
      <c r="AR32" s="364">
        <f>IF(OR(M32="",M32=0),0,((FJ32/220)*('Ho Ex'!$C$8+$AS$6))*M32)</f>
        <v>0</v>
      </c>
      <c r="AS32" s="364">
        <f>IF(OR(N32="",N32=0),0,((FJ32/220*('DB Func'!GD27+Lanc!$AS$6))*('Ho Ex'!$I$8+$AS$6))*(N32/52.5*60))</f>
        <v>0</v>
      </c>
      <c r="AT32" s="364">
        <f>IF(OR(M32="",M32=0),0,((FJ32/220)*('Ho Ex'!$J$8+$AS$6))*O32)</f>
        <v>0</v>
      </c>
      <c r="AU32" s="364">
        <f>IF(OR(M32="",M32=0),0,((FJ32/220)*('Ho Ex'!I38+$AS$6))*P32)</f>
        <v>0</v>
      </c>
      <c r="AV32" s="364">
        <f>IF(OR(M32="",M32=0),0,((FJ32/220)*('Ho Ex'!C38+$AS$6))*Q32)</f>
        <v>0</v>
      </c>
      <c r="AW32" s="364">
        <f ca="1">FJ32*'DB Func'!BN27</f>
        <v>0</v>
      </c>
      <c r="AX32" s="364">
        <f ca="1">FJ32*'DB Func'!BO27</f>
        <v>0</v>
      </c>
      <c r="AY32" s="364">
        <f ca="1">IF(FJ32=0,0,VLOOKUP(FJ32,'P Gerais'!$D$39:$G$41,3,TRUE)*Func25!$F$68)</f>
        <v>0</v>
      </c>
      <c r="AZ32" s="364">
        <f t="shared" si="13"/>
        <v>0</v>
      </c>
      <c r="BA32" s="364">
        <f ca="1">((FJ32-FL32-FK32+AZ32+AQ32+SUM(Z32:AA32)+SUM(AW32:AX32)+AK32)*IF('DB Func'!GG27="ok",'DB Func'!GD27,0))+(FJ32-FL32-FK32+AZ32+AQ32+SUM(Z32:AA32)+SUM(AW32:AX32))+AK32</f>
        <v>0</v>
      </c>
      <c r="BB32" s="385">
        <f ca="1">VLOOKUP(BA32,'P Gerais'!$D$22:$G$25,3,TRUE)</f>
        <v>0.08</v>
      </c>
      <c r="BC32" s="364">
        <f ca="1">IF(BA32&lt;'P Gerais'!$D$25,BA32*BB32,Lanc!BB32)</f>
        <v>0</v>
      </c>
      <c r="BD32" s="364">
        <f ca="1">BA32-BC32-('DB Func'!GB27*'P Gerais'!$D$35)</f>
        <v>0</v>
      </c>
      <c r="BE32" s="386">
        <f ca="1">VLOOKUP(BD32,'P Gerais'!$D$29:$F$33,3,TRUE)</f>
        <v>0</v>
      </c>
      <c r="BF32" s="364">
        <f t="shared" ca="1" si="14"/>
        <v>0</v>
      </c>
      <c r="BG32" s="364">
        <f ca="1">VLOOKUP(BD32,'P Gerais'!$D$29:$G$33,4,TRUE)</f>
        <v>0</v>
      </c>
      <c r="BH32" s="364">
        <f t="shared" ca="1" si="15"/>
        <v>0</v>
      </c>
      <c r="BI32" s="364">
        <f t="shared" ca="1" si="16"/>
        <v>0</v>
      </c>
      <c r="BJ32" s="362">
        <f ca="1">'DB Func'!G27</f>
        <v>0</v>
      </c>
      <c r="BK32" s="362">
        <f ca="1">'DB Func'!FW27</f>
        <v>0</v>
      </c>
      <c r="BL32" s="364">
        <f ca="1">D32*'P Gerais'!$D$13</f>
        <v>0</v>
      </c>
      <c r="BM32" s="364">
        <f ca="1">D32*'P Gerais'!$D$14</f>
        <v>0</v>
      </c>
      <c r="BN32" s="364">
        <f ca="1">D32*'P Gerais'!$D$16</f>
        <v>0</v>
      </c>
      <c r="BO32" s="364">
        <f ca="1">D32*'P Gerais'!$D$17</f>
        <v>0</v>
      </c>
      <c r="BP32" s="364">
        <f ca="1">D32*'P Gerais'!$D$18</f>
        <v>0</v>
      </c>
      <c r="BQ32" s="385">
        <f ca="1">VLOOKUP(D32,'P Gerais'!$D$22:$G$24,3,TRUE)</f>
        <v>0.08</v>
      </c>
      <c r="BR32" s="385">
        <f ca="1">VLOOKUP(D32,'P Gerais'!$D$29:$G$33,3,TRUE)</f>
        <v>0</v>
      </c>
      <c r="BS32" s="385">
        <f ca="1">'DB Func'!BN27</f>
        <v>0</v>
      </c>
      <c r="BT32" s="385">
        <f ca="1">'DB Func'!BO27</f>
        <v>0</v>
      </c>
      <c r="BU32" s="385">
        <f ca="1">'DB Func'!FX27</f>
        <v>0</v>
      </c>
      <c r="BV32" s="364">
        <f t="shared" ca="1" si="17"/>
        <v>-0.08</v>
      </c>
      <c r="BW32" s="364">
        <f ca="1">BV32-'DB Func'!GC27</f>
        <v>-0.08</v>
      </c>
      <c r="BX32" s="362">
        <f ca="1">IFERROR(VLOOKUP(BW32,'P Gerais'!$D$29:$G$33,3,TRUE)*BW32,0)</f>
        <v>0</v>
      </c>
      <c r="BY32" s="364">
        <f ca="1">IFERROR(BX32-VLOOKUP(BW32,'P Gerais'!$D$29:$H$33,4,TRUE),0)</f>
        <v>0</v>
      </c>
      <c r="BZ32" s="364">
        <f ca="1">D32*'DB Func'!GD27</f>
        <v>0</v>
      </c>
      <c r="CB32" s="364">
        <f t="shared" ca="1" si="18"/>
        <v>0</v>
      </c>
      <c r="CC32" s="364">
        <f t="shared" si="19"/>
        <v>0</v>
      </c>
      <c r="CD32" s="364">
        <f t="shared" si="20"/>
        <v>0</v>
      </c>
      <c r="CF32" s="362" t="str">
        <f t="shared" ca="1" si="21"/>
        <v>não</v>
      </c>
      <c r="CG32" s="362">
        <f ca="1">IF($CH$8=1,DAY('DB Func'!C27),0)</f>
        <v>0</v>
      </c>
      <c r="CH32" s="362">
        <f ca="1">IF(CI32=0,0,MONTH('DB Func'!C27))</f>
        <v>0</v>
      </c>
      <c r="CI32" s="362">
        <f ca="1">IF('P Gerais'!D30=YEAR('DB Func'!C27),YEAR('DB Func'!C27),0)</f>
        <v>0</v>
      </c>
      <c r="CJ32" s="371">
        <v>55</v>
      </c>
      <c r="CK32" s="363"/>
      <c r="CL32" s="362" t="str">
        <f ca="1">IF(ISERROR(HLOOKUP(CL30,$DS$7:$DY32,$DZ32,FALSE)),"N",HLOOKUP(CL30,$DS$7:$DY32,$DZ32,FALSE))</f>
        <v>N</v>
      </c>
      <c r="CM32" s="362" t="str">
        <f ca="1">IF(ISERROR(HLOOKUP(CM30,$DS$7:$DY32,$DZ32,FALSE)),"N",HLOOKUP(CM30,$DS$7:$DY32,$DZ32,FALSE))</f>
        <v>N</v>
      </c>
      <c r="CN32" s="362" t="str">
        <f ca="1">IF(ISERROR(HLOOKUP(CN30,$DS$7:$DY32,$DZ32,FALSE)),"N",HLOOKUP(CN30,$DS$7:$DY32,$DZ32,FALSE))</f>
        <v>N</v>
      </c>
      <c r="CO32" s="362" t="str">
        <f>IF(ISERROR(HLOOKUP(CO30,$DS$7:$DY32,$DZ32,FALSE)),"N",HLOOKUP(CO30,$DS$7:$DY32,$DZ32,FALSE))</f>
        <v>N</v>
      </c>
      <c r="CP32" s="362" t="str">
        <f ca="1">IF(ISERROR(HLOOKUP(CP30,$DS$7:$DY32,$DZ32,FALSE)),"N",HLOOKUP(CP30,$DS$7:$DY32,$DZ32,FALSE))</f>
        <v>N</v>
      </c>
      <c r="CQ32" s="362" t="str">
        <f ca="1">IF(ISERROR(HLOOKUP(CQ30,$DS$7:$DY32,$DZ32,FALSE)),"N",HLOOKUP(CQ30,$DS$7:$DY32,$DZ32,FALSE))</f>
        <v>N</v>
      </c>
      <c r="CR32" s="362" t="str">
        <f ca="1">IF(ISERROR(HLOOKUP(CR30,$DS$7:$DY32,$DZ32,FALSE)),"N",HLOOKUP(CR30,$DS$7:$DY32,$DZ32,FALSE))</f>
        <v>N</v>
      </c>
      <c r="CS32" s="362" t="str">
        <f ca="1">IF(ISERROR(HLOOKUP(CS30,$DS$7:$DY32,$DZ32,FALSE)),"N",HLOOKUP(CS30,$DS$7:$DY32,$DZ32,FALSE))</f>
        <v>N</v>
      </c>
      <c r="CT32" s="362" t="str">
        <f ca="1">IF(ISERROR(HLOOKUP(CT30,$DS$7:$DY32,$DZ32,FALSE)),"N",HLOOKUP(CT30,$DS$7:$DY32,$DZ32,FALSE))</f>
        <v>N</v>
      </c>
      <c r="CU32" s="362" t="str">
        <f ca="1">IF(ISERROR(HLOOKUP(CU30,$DS$7:$DY32,$DZ32,FALSE)),"N",HLOOKUP(CU30,$DS$7:$DY32,$DZ32,FALSE))</f>
        <v>N</v>
      </c>
      <c r="CV32" s="362" t="str">
        <f>IF(ISERROR(HLOOKUP(CV30,$DS$7:$DY32,$DZ32,FALSE)),"N",HLOOKUP(CV30,$DS$7:$DY32,$DZ32,FALSE))</f>
        <v>N</v>
      </c>
      <c r="CW32" s="362" t="str">
        <f ca="1">IF(ISERROR(HLOOKUP(CW30,$DS$7:$DY32,$DZ32,FALSE)),"N",HLOOKUP(CW30,$DS$7:$DY32,$DZ32,FALSE))</f>
        <v>N</v>
      </c>
      <c r="CX32" s="362" t="str">
        <f ca="1">IF(ISERROR(HLOOKUP(CX30,$DS$7:$DY32,$DZ32,FALSE)),"N",HLOOKUP(CX30,$DS$7:$DY32,$DZ32,FALSE))</f>
        <v>N</v>
      </c>
      <c r="CY32" s="362" t="str">
        <f ca="1">IF(ISERROR(HLOOKUP(CY30,$DS$7:$DY32,$DZ32,FALSE)),"N",HLOOKUP(CY30,$DS$7:$DY32,$DZ32,FALSE))</f>
        <v>N</v>
      </c>
      <c r="CZ32" s="362" t="str">
        <f ca="1">IF(ISERROR(HLOOKUP(CZ30,$DS$7:$DY32,$DZ32,FALSE)),"N",HLOOKUP(CZ30,$DS$7:$DY32,$DZ32,FALSE))</f>
        <v>N</v>
      </c>
      <c r="DA32" s="362" t="str">
        <f ca="1">IF(ISERROR(HLOOKUP(DA30,$DS$7:$DY32,$DZ32,FALSE)),"N",HLOOKUP(DA30,$DS$7:$DY32,$DZ32,FALSE))</f>
        <v>N</v>
      </c>
      <c r="DB32" s="362" t="str">
        <f ca="1">IF(ISERROR(HLOOKUP(DB30,$DS$7:$DY32,$DZ32,FALSE)),"N",HLOOKUP(DB30,$DS$7:$DY32,$DZ32,FALSE))</f>
        <v>N</v>
      </c>
      <c r="DC32" s="362" t="str">
        <f>IF(ISERROR(HLOOKUP(DC30,$DS$7:$DY32,$DZ32,FALSE)),"N",HLOOKUP(DC30,$DS$7:$DY32,$DZ32,FALSE))</f>
        <v>N</v>
      </c>
      <c r="DD32" s="362" t="str">
        <f ca="1">IF(ISERROR(HLOOKUP(DD30,$DS$7:$DY32,$DZ32,FALSE)),"N",HLOOKUP(DD30,$DS$7:$DY32,$DZ32,FALSE))</f>
        <v>N</v>
      </c>
      <c r="DE32" s="362" t="str">
        <f ca="1">IF(ISERROR(HLOOKUP(DE30,$DS$7:$DY32,$DZ32,FALSE)),"N",HLOOKUP(DE30,$DS$7:$DY32,$DZ32,FALSE))</f>
        <v>N</v>
      </c>
      <c r="DF32" s="362" t="str">
        <f ca="1">IF(ISERROR(HLOOKUP(DF30,$DS$7:$DY32,$DZ32,FALSE)),"N",HLOOKUP(DF30,$DS$7:$DY32,$DZ32,FALSE))</f>
        <v>N</v>
      </c>
      <c r="DG32" s="362" t="str">
        <f ca="1">IF(ISERROR(HLOOKUP(DG30,$DS$7:$DY32,$DZ32,FALSE)),"N",HLOOKUP(DG30,$DS$7:$DY32,$DZ32,FALSE))</f>
        <v>N</v>
      </c>
      <c r="DH32" s="362" t="str">
        <f ca="1">IF(ISERROR(HLOOKUP(DH30,$DS$7:$DY32,$DZ32,FALSE)),"N",HLOOKUP(DH30,$DS$7:$DY32,$DZ32,FALSE))</f>
        <v>N</v>
      </c>
      <c r="DI32" s="362" t="str">
        <f ca="1">IF(ISERROR(HLOOKUP(DI30,$DS$7:$DY32,$DZ32,FALSE)),"N",HLOOKUP(DI30,$DS$7:$DY32,$DZ32,FALSE))</f>
        <v>N</v>
      </c>
      <c r="DJ32" s="362" t="str">
        <f>IF(ISERROR(HLOOKUP(DJ30,$DS$7:$DY32,$DZ32,FALSE)),"N",HLOOKUP(DJ30,$DS$7:$DY32,$DZ32,FALSE))</f>
        <v>N</v>
      </c>
      <c r="DK32" s="362" t="str">
        <f ca="1">IF(ISERROR(HLOOKUP(DK30,$DS$7:$DY32,$DZ32,FALSE)),"N",HLOOKUP(DK30,$DS$7:$DY32,$DZ32,FALSE))</f>
        <v>N</v>
      </c>
      <c r="DL32" s="362" t="str">
        <f ca="1">IF(ISERROR(HLOOKUP(DL30,$DS$7:$DY32,$DZ32,FALSE)),"N",HLOOKUP(DL30,$DS$7:$DY32,$DZ32,FALSE))</f>
        <v>N</v>
      </c>
      <c r="DM32" s="362" t="str">
        <f ca="1">IF(ISERROR(HLOOKUP(DM30,$DS$7:$DY32,$DZ32,FALSE)),"N",HLOOKUP(DM30,$DS$7:$DY32,$DZ32,FALSE))</f>
        <v>N</v>
      </c>
      <c r="DN32" s="362" t="str">
        <f ca="1">IF(ISERROR(HLOOKUP(DN30,$DS$7:$DY32,$DZ32,FALSE)),"N",HLOOKUP(DN30,$DS$7:$DY32,$DZ32,FALSE))</f>
        <v>N</v>
      </c>
      <c r="DO32" s="362" t="str">
        <f ca="1">IF(ISERROR(HLOOKUP(DO30,$DS$7:$DY32,$DZ32,FALSE)),"N",HLOOKUP(DO30,$DS$7:$DY32,$DZ32,FALSE))</f>
        <v>N</v>
      </c>
      <c r="DP32" s="362" t="str">
        <f ca="1">IF(ISERROR(HLOOKUP(DP30,$DS$7:$DY32,$DZ32,FALSE)),"N",HLOOKUP(DP30,$DS$7:$DY32,$DZ32,FALSE))</f>
        <v>N</v>
      </c>
      <c r="DQ32" s="362">
        <f t="shared" ca="1" si="22"/>
        <v>0</v>
      </c>
      <c r="DR32" s="362">
        <f t="shared" ca="1" si="23"/>
        <v>31</v>
      </c>
      <c r="DS32" s="362" t="str">
        <f>IF('DB Func'!M27&gt;0,"S","N")</f>
        <v>N</v>
      </c>
      <c r="DT32" s="362" t="str">
        <f>IF('DB Func'!R27&gt;0,"S","N")</f>
        <v>N</v>
      </c>
      <c r="DU32" s="362" t="str">
        <f>IF('DB Func'!W27&gt;0,"S","N")</f>
        <v>N</v>
      </c>
      <c r="DV32" s="362" t="str">
        <f>IF('DB Func'!AB27&gt;0,"S","N")</f>
        <v>N</v>
      </c>
      <c r="DW32" s="362" t="str">
        <f>IF('DB Func'!AG27&gt;0,"S","N")</f>
        <v>N</v>
      </c>
      <c r="DX32" s="362" t="str">
        <f>IF('DB Func'!AL27&gt;0,"S","N")</f>
        <v>N</v>
      </c>
      <c r="DY32" s="362" t="str">
        <f>IF('DB Func'!AQ27&gt;0,"S","N")</f>
        <v>N</v>
      </c>
      <c r="DZ32" s="362">
        <v>26</v>
      </c>
      <c r="EA32" s="369">
        <f ca="1">'DB Func'!C27</f>
        <v>0</v>
      </c>
      <c r="EB32" s="362" t="str">
        <f t="shared" ca="1" si="33"/>
        <v>s</v>
      </c>
      <c r="EC32" s="362" t="str">
        <f t="shared" ca="1" si="33"/>
        <v>s</v>
      </c>
      <c r="ED32" s="362" t="str">
        <f t="shared" ca="1" si="33"/>
        <v>s</v>
      </c>
      <c r="EE32" s="362" t="str">
        <f t="shared" ca="1" si="33"/>
        <v>s</v>
      </c>
      <c r="EF32" s="362" t="str">
        <f t="shared" ca="1" si="33"/>
        <v>s</v>
      </c>
      <c r="EG32" s="362" t="str">
        <f t="shared" ca="1" si="33"/>
        <v>s</v>
      </c>
      <c r="EH32" s="362" t="str">
        <f t="shared" ca="1" si="33"/>
        <v>s</v>
      </c>
      <c r="EI32" s="362" t="str">
        <f t="shared" ca="1" si="33"/>
        <v>s</v>
      </c>
      <c r="EJ32" s="362" t="str">
        <f t="shared" ca="1" si="33"/>
        <v>s</v>
      </c>
      <c r="EK32" s="362" t="str">
        <f t="shared" ca="1" si="33"/>
        <v>s</v>
      </c>
      <c r="EL32" s="362" t="str">
        <f t="shared" ca="1" si="33"/>
        <v>s</v>
      </c>
      <c r="EM32" s="362" t="str">
        <f t="shared" ca="1" si="33"/>
        <v>s</v>
      </c>
      <c r="EN32" s="362" t="str">
        <f t="shared" ca="1" si="33"/>
        <v>s</v>
      </c>
      <c r="EO32" s="362" t="str">
        <f t="shared" ca="1" si="33"/>
        <v>s</v>
      </c>
      <c r="EP32" s="362" t="str">
        <f t="shared" ca="1" si="33"/>
        <v>s</v>
      </c>
      <c r="EQ32" s="362" t="str">
        <f t="shared" ca="1" si="33"/>
        <v>s</v>
      </c>
      <c r="ER32" s="362" t="str">
        <f t="shared" ca="1" si="32"/>
        <v>s</v>
      </c>
      <c r="ES32" s="362" t="str">
        <f t="shared" ca="1" si="32"/>
        <v>s</v>
      </c>
      <c r="ET32" s="362" t="str">
        <f t="shared" ca="1" si="32"/>
        <v>s</v>
      </c>
      <c r="EU32" s="362" t="str">
        <f t="shared" ca="1" si="32"/>
        <v>s</v>
      </c>
      <c r="EV32" s="362" t="str">
        <f t="shared" ca="1" si="25"/>
        <v>s</v>
      </c>
      <c r="EW32" s="362" t="str">
        <f t="shared" ca="1" si="32"/>
        <v>s</v>
      </c>
      <c r="EX32" s="362" t="str">
        <f t="shared" ca="1" si="32"/>
        <v>s</v>
      </c>
      <c r="EY32" s="362" t="str">
        <f t="shared" ca="1" si="32"/>
        <v>s</v>
      </c>
      <c r="EZ32" s="362" t="str">
        <f t="shared" ca="1" si="32"/>
        <v>s</v>
      </c>
      <c r="FA32" s="362" t="str">
        <f t="shared" ca="1" si="32"/>
        <v>s</v>
      </c>
      <c r="FB32" s="362" t="str">
        <f t="shared" ca="1" si="32"/>
        <v>s</v>
      </c>
      <c r="FC32" s="362" t="str">
        <f t="shared" ca="1" si="32"/>
        <v>s</v>
      </c>
      <c r="FD32" s="362" t="str">
        <f t="shared" ca="1" si="32"/>
        <v>s</v>
      </c>
      <c r="FE32" s="362" t="str">
        <f t="shared" ca="1" si="32"/>
        <v>s</v>
      </c>
      <c r="FF32" s="362" t="str">
        <f t="shared" ca="1" si="32"/>
        <v>s</v>
      </c>
      <c r="FG32" s="362">
        <f t="shared" ca="1" si="26"/>
        <v>31</v>
      </c>
      <c r="FH32" s="362">
        <f t="shared" ca="1" si="27"/>
        <v>0</v>
      </c>
      <c r="FI32" s="362" t="str">
        <f ca="1">IF(AND(YEAR(EA32)='P Gerais'!D30,MONTH(Lanc!EA32)=7,DAY(Lanc!EA32)&gt;1),"S","N")</f>
        <v>N</v>
      </c>
      <c r="FJ32" s="364">
        <f t="shared" ca="1" si="28"/>
        <v>0</v>
      </c>
      <c r="FK32" s="364">
        <f t="shared" si="29"/>
        <v>0</v>
      </c>
      <c r="FL32" s="387">
        <f t="shared" ca="1" si="30"/>
        <v>0</v>
      </c>
      <c r="FP32" s="363">
        <f ca="1">((FJ32-FL32-FK32+AZ32+AQ32+SUM(Z32:AA32)+SUM(AW32:AX32)+AK32)*IF('DB Func'!GG27="ok",'DB Func'!GD27,0))</f>
        <v>0</v>
      </c>
      <c r="FR32" s="389">
        <f t="shared" ca="1" si="31"/>
        <v>0</v>
      </c>
      <c r="GV32" s="49"/>
      <c r="GW32" s="49"/>
      <c r="GX32" s="49"/>
      <c r="GY32" s="49"/>
      <c r="GZ32" s="49"/>
      <c r="HA32" s="49"/>
      <c r="HB32" s="49"/>
      <c r="HC32" s="49"/>
    </row>
    <row r="33" spans="1:211" ht="30" customHeight="1" thickTop="1" thickBot="1">
      <c r="C33" s="390" t="str">
        <f ca="1">IF('DB Func'!B28="Funcionário 26","",'DB Func'!B28)</f>
        <v/>
      </c>
      <c r="D33" s="391">
        <f ca="1">'DB Func'!CJ28</f>
        <v>0</v>
      </c>
      <c r="E33" s="382" t="str">
        <f ca="1">IF(C33="","-",IF(OR(terceiro!E33="jUL",terceiro!F33="jUL"),"Sim","Não"))</f>
        <v>-</v>
      </c>
      <c r="F33" s="383" t="str">
        <f ca="1">IF(C33="","-",IF(OR(Ferias!E33="jUL",Ferias!F33="jUL"),"Sim","Não"))</f>
        <v>-</v>
      </c>
      <c r="G33" s="383">
        <f ca="1">IF(C33="",0,IF(F33="Sim",IF(Ferias!E33="JUL",Ferias!I33,Ferias!J33),0))</f>
        <v>0</v>
      </c>
      <c r="H33" s="185"/>
      <c r="I33" s="185"/>
      <c r="J33" s="398">
        <f t="shared" ca="1" si="1"/>
        <v>0</v>
      </c>
      <c r="K33" s="152"/>
      <c r="L33" s="151"/>
      <c r="M33" s="189"/>
      <c r="N33" s="153"/>
      <c r="O33" s="48"/>
      <c r="P33" s="48"/>
      <c r="Q33" s="48"/>
      <c r="R33" s="49"/>
      <c r="S33" s="49"/>
      <c r="T33" s="49"/>
      <c r="U33" s="49"/>
      <c r="V33" s="49"/>
      <c r="W33" s="49"/>
      <c r="X33" s="49"/>
      <c r="Y33" s="49"/>
      <c r="Z33" s="49"/>
      <c r="AA33" s="49"/>
      <c r="AB33" s="48"/>
      <c r="AC33" s="48"/>
      <c r="AD33" s="49"/>
      <c r="AE33" s="49"/>
      <c r="AF33" s="314"/>
      <c r="AH33" s="400">
        <f ca="1">IF(AND('DB Func'!GE28="Junho",'DB Func'!BQ28="2 Parcelas"),(('auxiliar 13 sal'!I29/12*'DB Func'!GF28+AVERAGE('auxiliar 13 sal'!Q29:AB29)+AVERAGE('auxiliar 13 sal'!AE29:AP29)+'auxiliar 13 sal'!I29*'DB Func'!BN28+'auxiliar 13 sal'!I29*'DB Func'!BO28)/2),IF('DB Func'!GE28="Julho",IF('DB Func'!BQ28="Parcela Única",('auxiliar 13 sal'!I29/12*'DB Func'!GF28)+AVERAGE('auxiliar 13 sal'!Q29:AB29)+AVERAGE('auxiliar 13 sal'!AE29:AP29)+('auxiliar 13 sal'!I29*'DB Func'!BN28)+('auxiliar 13 sal'!I29*'DB Func'!BO28),IF('DB Func'!BQ28="2 Parcelas",(('auxiliar 13 sal'!I29/12*'DB Func'!GF28+AVERAGE('auxiliar 13 sal'!Q29:AB29)+AVERAGE('auxiliar 13 sal'!AE29:AP29)+'auxiliar 13 sal'!I29*'DB Func'!BN28+'auxiliar 13 sal'!I29*'DB Func'!BO28)/2))),0))</f>
        <v>0</v>
      </c>
      <c r="AK33" s="364">
        <f t="shared" ca="1" si="6"/>
        <v>0</v>
      </c>
      <c r="AL33" s="364">
        <f t="shared" ca="1" si="7"/>
        <v>0</v>
      </c>
      <c r="AM33" s="364">
        <f t="shared" ca="1" si="8"/>
        <v>0</v>
      </c>
      <c r="AN33" s="364">
        <f t="shared" ca="1" si="9"/>
        <v>0</v>
      </c>
      <c r="AO33" s="364">
        <f t="shared" ca="1" si="10"/>
        <v>0</v>
      </c>
      <c r="AP33" s="364">
        <f t="shared" ca="1" si="11"/>
        <v>0</v>
      </c>
      <c r="AQ33" s="364">
        <f t="shared" ca="1" si="12"/>
        <v>0</v>
      </c>
      <c r="AR33" s="364">
        <f>IF(OR(M33="",M33=0),0,((FJ33/220)*('Ho Ex'!$C$8+$AS$6))*M33)</f>
        <v>0</v>
      </c>
      <c r="AS33" s="364">
        <f>IF(OR(N33="",N33=0),0,((FJ33/220*('DB Func'!GD28+Lanc!$AS$6))*('Ho Ex'!$I$8+$AS$6))*(N33/52.5*60))</f>
        <v>0</v>
      </c>
      <c r="AT33" s="364">
        <f>IF(OR(M33="",M33=0),0,((FJ33/220)*('Ho Ex'!$J$8+$AS$6))*O33)</f>
        <v>0</v>
      </c>
      <c r="AU33" s="364">
        <f>IF(OR(M33="",M33=0),0,((FJ33/220)*('Ho Ex'!I39+$AS$6))*P33)</f>
        <v>0</v>
      </c>
      <c r="AV33" s="364">
        <f>IF(OR(M33="",M33=0),0,((FJ33/220)*('Ho Ex'!C39+$AS$6))*Q33)</f>
        <v>0</v>
      </c>
      <c r="AW33" s="364">
        <f ca="1">FJ33*'DB Func'!BN28</f>
        <v>0</v>
      </c>
      <c r="AX33" s="364">
        <f ca="1">FJ33*'DB Func'!BO28</f>
        <v>0</v>
      </c>
      <c r="AY33" s="364">
        <f ca="1">IF(FJ33=0,0,VLOOKUP(FJ33,'P Gerais'!$D$39:$G$41,3,TRUE)*Func26!$F$68)</f>
        <v>0</v>
      </c>
      <c r="AZ33" s="364">
        <f t="shared" si="13"/>
        <v>0</v>
      </c>
      <c r="BA33" s="364">
        <f ca="1">((FJ33-FL33-FK33+AZ33+AQ33+SUM(Z33:AA33)+SUM(AW33:AX33)+AK33)*IF('DB Func'!GG28="ok",'DB Func'!GD28,0))+(FJ33-FL33-FK33+AZ33+AQ33+SUM(Z33:AA33)+SUM(AW33:AX33))+AK33</f>
        <v>0</v>
      </c>
      <c r="BB33" s="385">
        <f ca="1">VLOOKUP(BA33,'P Gerais'!$D$22:$G$25,3,TRUE)</f>
        <v>0.08</v>
      </c>
      <c r="BC33" s="364">
        <f ca="1">IF(BA33&lt;'P Gerais'!$D$25,BA33*BB33,Lanc!BB33)</f>
        <v>0</v>
      </c>
      <c r="BD33" s="364">
        <f ca="1">BA33-BC33-('DB Func'!GB28*'P Gerais'!$D$35)</f>
        <v>0</v>
      </c>
      <c r="BE33" s="386">
        <f ca="1">VLOOKUP(BD33,'P Gerais'!$D$29:$F$33,3,TRUE)</f>
        <v>0</v>
      </c>
      <c r="BF33" s="364">
        <f t="shared" ca="1" si="14"/>
        <v>0</v>
      </c>
      <c r="BG33" s="364">
        <f ca="1">VLOOKUP(BD33,'P Gerais'!$D$29:$G$33,4,TRUE)</f>
        <v>0</v>
      </c>
      <c r="BH33" s="364">
        <f t="shared" ca="1" si="15"/>
        <v>0</v>
      </c>
      <c r="BI33" s="364">
        <f t="shared" ca="1" si="16"/>
        <v>0</v>
      </c>
      <c r="BJ33" s="362">
        <f ca="1">'DB Func'!G28</f>
        <v>0</v>
      </c>
      <c r="BK33" s="362">
        <f ca="1">'DB Func'!FW28</f>
        <v>0</v>
      </c>
      <c r="BL33" s="364">
        <f ca="1">D33*'P Gerais'!$D$13</f>
        <v>0</v>
      </c>
      <c r="BM33" s="364">
        <f ca="1">D33*'P Gerais'!$D$14</f>
        <v>0</v>
      </c>
      <c r="BN33" s="364">
        <f ca="1">D33*'P Gerais'!$D$16</f>
        <v>0</v>
      </c>
      <c r="BO33" s="364">
        <f ca="1">D33*'P Gerais'!$D$17</f>
        <v>0</v>
      </c>
      <c r="BP33" s="364">
        <f ca="1">D33*'P Gerais'!$D$18</f>
        <v>0</v>
      </c>
      <c r="BQ33" s="385">
        <f ca="1">VLOOKUP(D33,'P Gerais'!$D$22:$G$24,3,TRUE)</f>
        <v>0.08</v>
      </c>
      <c r="BR33" s="385">
        <f ca="1">VLOOKUP(D33,'P Gerais'!$D$29:$G$33,3,TRUE)</f>
        <v>0</v>
      </c>
      <c r="BS33" s="385">
        <f ca="1">'DB Func'!BN28</f>
        <v>0</v>
      </c>
      <c r="BT33" s="385">
        <f ca="1">'DB Func'!BO28</f>
        <v>0</v>
      </c>
      <c r="BU33" s="385">
        <f ca="1">'DB Func'!FX28</f>
        <v>0</v>
      </c>
      <c r="BV33" s="364">
        <f t="shared" ca="1" si="17"/>
        <v>-0.08</v>
      </c>
      <c r="BW33" s="364">
        <f ca="1">BV33-'DB Func'!GC28</f>
        <v>-0.08</v>
      </c>
      <c r="BX33" s="362">
        <f ca="1">IFERROR(VLOOKUP(BW33,'P Gerais'!$D$29:$G$33,3,TRUE)*BW33,0)</f>
        <v>0</v>
      </c>
      <c r="BY33" s="364">
        <f ca="1">IFERROR(BX33-VLOOKUP(BW33,'P Gerais'!$D$29:$H$33,4,TRUE),0)</f>
        <v>0</v>
      </c>
      <c r="BZ33" s="364">
        <f ca="1">D33*'DB Func'!GD28</f>
        <v>0</v>
      </c>
      <c r="CB33" s="364">
        <f t="shared" ca="1" si="18"/>
        <v>0</v>
      </c>
      <c r="CC33" s="364">
        <f t="shared" si="19"/>
        <v>0</v>
      </c>
      <c r="CD33" s="364">
        <f t="shared" si="20"/>
        <v>0</v>
      </c>
      <c r="CF33" s="362" t="str">
        <f t="shared" ca="1" si="21"/>
        <v>não</v>
      </c>
      <c r="CG33" s="362">
        <f ca="1">IF($CH$8=1,DAY('DB Func'!C28),0)</f>
        <v>0</v>
      </c>
      <c r="CH33" s="362">
        <f ca="1">IF(CI33=0,0,MONTH('DB Func'!C28))</f>
        <v>0</v>
      </c>
      <c r="CI33" s="362">
        <f ca="1">IF('P Gerais'!D31=YEAR('DB Func'!C28),YEAR('DB Func'!C28),0)</f>
        <v>0</v>
      </c>
      <c r="CJ33" s="371">
        <v>56</v>
      </c>
      <c r="CK33" s="363"/>
      <c r="CL33" s="362" t="str">
        <f>IF(ISERROR(HLOOKUP(CL31,$DS$7:$DY33,$DZ33,FALSE)),"N",HLOOKUP(CL31,$DS$7:$DY33,$DZ33,FALSE))</f>
        <v>N</v>
      </c>
      <c r="CM33" s="362" t="str">
        <f>IF(ISERROR(HLOOKUP(CM31,$DS$7:$DY33,$DZ33,FALSE)),"N",HLOOKUP(CM31,$DS$7:$DY33,$DZ33,FALSE))</f>
        <v>N</v>
      </c>
      <c r="CN33" s="362" t="str">
        <f>IF(ISERROR(HLOOKUP(CN31,$DS$7:$DY33,$DZ33,FALSE)),"N",HLOOKUP(CN31,$DS$7:$DY33,$DZ33,FALSE))</f>
        <v>N</v>
      </c>
      <c r="CO33" s="362" t="str">
        <f>IF(ISERROR(HLOOKUP(CO31,$DS$7:$DY33,$DZ33,FALSE)),"N",HLOOKUP(CO31,$DS$7:$DY33,$DZ33,FALSE))</f>
        <v>N</v>
      </c>
      <c r="CP33" s="362" t="str">
        <f>IF(ISERROR(HLOOKUP(CP31,$DS$7:$DY33,$DZ33,FALSE)),"N",HLOOKUP(CP31,$DS$7:$DY33,$DZ33,FALSE))</f>
        <v>N</v>
      </c>
      <c r="CQ33" s="362" t="str">
        <f>IF(ISERROR(HLOOKUP(CQ31,$DS$7:$DY33,$DZ33,FALSE)),"N",HLOOKUP(CQ31,$DS$7:$DY33,$DZ33,FALSE))</f>
        <v>N</v>
      </c>
      <c r="CR33" s="362" t="str">
        <f>IF(ISERROR(HLOOKUP(CR31,$DS$7:$DY33,$DZ33,FALSE)),"N",HLOOKUP(CR31,$DS$7:$DY33,$DZ33,FALSE))</f>
        <v>N</v>
      </c>
      <c r="CS33" s="362" t="str">
        <f>IF(ISERROR(HLOOKUP(CS31,$DS$7:$DY33,$DZ33,FALSE)),"N",HLOOKUP(CS31,$DS$7:$DY33,$DZ33,FALSE))</f>
        <v>N</v>
      </c>
      <c r="CT33" s="362" t="str">
        <f>IF(ISERROR(HLOOKUP(CT31,$DS$7:$DY33,$DZ33,FALSE)),"N",HLOOKUP(CT31,$DS$7:$DY33,$DZ33,FALSE))</f>
        <v>N</v>
      </c>
      <c r="CU33" s="362" t="str">
        <f>IF(ISERROR(HLOOKUP(CU31,$DS$7:$DY33,$DZ33,FALSE)),"N",HLOOKUP(CU31,$DS$7:$DY33,$DZ33,FALSE))</f>
        <v>N</v>
      </c>
      <c r="CV33" s="362" t="str">
        <f>IF(ISERROR(HLOOKUP(CV31,$DS$7:$DY33,$DZ33,FALSE)),"N",HLOOKUP(CV31,$DS$7:$DY33,$DZ33,FALSE))</f>
        <v>N</v>
      </c>
      <c r="CW33" s="362" t="str">
        <f>IF(ISERROR(HLOOKUP(CW31,$DS$7:$DY33,$DZ33,FALSE)),"N",HLOOKUP(CW31,$DS$7:$DY33,$DZ33,FALSE))</f>
        <v>N</v>
      </c>
      <c r="CX33" s="362" t="str">
        <f>IF(ISERROR(HLOOKUP(CX31,$DS$7:$DY33,$DZ33,FALSE)),"N",HLOOKUP(CX31,$DS$7:$DY33,$DZ33,FALSE))</f>
        <v>N</v>
      </c>
      <c r="CY33" s="362" t="str">
        <f>IF(ISERROR(HLOOKUP(CY31,$DS$7:$DY33,$DZ33,FALSE)),"N",HLOOKUP(CY31,$DS$7:$DY33,$DZ33,FALSE))</f>
        <v>N</v>
      </c>
      <c r="CZ33" s="362" t="str">
        <f>IF(ISERROR(HLOOKUP(CZ31,$DS$7:$DY33,$DZ33,FALSE)),"N",HLOOKUP(CZ31,$DS$7:$DY33,$DZ33,FALSE))</f>
        <v>N</v>
      </c>
      <c r="DA33" s="362" t="str">
        <f>IF(ISERROR(HLOOKUP(DA31,$DS$7:$DY33,$DZ33,FALSE)),"N",HLOOKUP(DA31,$DS$7:$DY33,$DZ33,FALSE))</f>
        <v>N</v>
      </c>
      <c r="DB33" s="362" t="str">
        <f>IF(ISERROR(HLOOKUP(DB31,$DS$7:$DY33,$DZ33,FALSE)),"N",HLOOKUP(DB31,$DS$7:$DY33,$DZ33,FALSE))</f>
        <v>N</v>
      </c>
      <c r="DC33" s="362" t="str">
        <f>IF(ISERROR(HLOOKUP(DC31,$DS$7:$DY33,$DZ33,FALSE)),"N",HLOOKUP(DC31,$DS$7:$DY33,$DZ33,FALSE))</f>
        <v>N</v>
      </c>
      <c r="DD33" s="362" t="str">
        <f>IF(ISERROR(HLOOKUP(DD31,$DS$7:$DY33,$DZ33,FALSE)),"N",HLOOKUP(DD31,$DS$7:$DY33,$DZ33,FALSE))</f>
        <v>N</v>
      </c>
      <c r="DE33" s="362" t="str">
        <f>IF(ISERROR(HLOOKUP(DE31,$DS$7:$DY33,$DZ33,FALSE)),"N",HLOOKUP(DE31,$DS$7:$DY33,$DZ33,FALSE))</f>
        <v>N</v>
      </c>
      <c r="DF33" s="362" t="str">
        <f>IF(ISERROR(HLOOKUP(DF31,$DS$7:$DY33,$DZ33,FALSE)),"N",HLOOKUP(DF31,$DS$7:$DY33,$DZ33,FALSE))</f>
        <v>N</v>
      </c>
      <c r="DG33" s="362" t="str">
        <f>IF(ISERROR(HLOOKUP(DG31,$DS$7:$DY33,$DZ33,FALSE)),"N",HLOOKUP(DG31,$DS$7:$DY33,$DZ33,FALSE))</f>
        <v>N</v>
      </c>
      <c r="DH33" s="362" t="str">
        <f>IF(ISERROR(HLOOKUP(DH31,$DS$7:$DY33,$DZ33,FALSE)),"N",HLOOKUP(DH31,$DS$7:$DY33,$DZ33,FALSE))</f>
        <v>N</v>
      </c>
      <c r="DI33" s="362" t="str">
        <f>IF(ISERROR(HLOOKUP(DI31,$DS$7:$DY33,$DZ33,FALSE)),"N",HLOOKUP(DI31,$DS$7:$DY33,$DZ33,FALSE))</f>
        <v>N</v>
      </c>
      <c r="DJ33" s="362" t="str">
        <f>IF(ISERROR(HLOOKUP(DJ31,$DS$7:$DY33,$DZ33,FALSE)),"N",HLOOKUP(DJ31,$DS$7:$DY33,$DZ33,FALSE))</f>
        <v>N</v>
      </c>
      <c r="DK33" s="362" t="str">
        <f>IF(ISERROR(HLOOKUP(DK31,$DS$7:$DY33,$DZ33,FALSE)),"N",HLOOKUP(DK31,$DS$7:$DY33,$DZ33,FALSE))</f>
        <v>N</v>
      </c>
      <c r="DL33" s="362" t="str">
        <f>IF(ISERROR(HLOOKUP(DL31,$DS$7:$DY33,$DZ33,FALSE)),"N",HLOOKUP(DL31,$DS$7:$DY33,$DZ33,FALSE))</f>
        <v>N</v>
      </c>
      <c r="DM33" s="362" t="str">
        <f>IF(ISERROR(HLOOKUP(DM31,$DS$7:$DY33,$DZ33,FALSE)),"N",HLOOKUP(DM31,$DS$7:$DY33,$DZ33,FALSE))</f>
        <v>N</v>
      </c>
      <c r="DN33" s="362" t="str">
        <f>IF(ISERROR(HLOOKUP(DN31,$DS$7:$DY33,$DZ33,FALSE)),"N",HLOOKUP(DN31,$DS$7:$DY33,$DZ33,FALSE))</f>
        <v>N</v>
      </c>
      <c r="DO33" s="362" t="str">
        <f>IF(ISERROR(HLOOKUP(DO31,$DS$7:$DY33,$DZ33,FALSE)),"N",HLOOKUP(DO31,$DS$7:$DY33,$DZ33,FALSE))</f>
        <v>N</v>
      </c>
      <c r="DP33" s="362" t="str">
        <f>IF(ISERROR(HLOOKUP(DP31,$DS$7:$DY33,$DZ33,FALSE)),"N",HLOOKUP(DP31,$DS$7:$DY33,$DZ33,FALSE))</f>
        <v>N</v>
      </c>
      <c r="DQ33" s="362">
        <f t="shared" si="22"/>
        <v>0</v>
      </c>
      <c r="DR33" s="362">
        <f t="shared" si="23"/>
        <v>31</v>
      </c>
      <c r="DS33" s="362" t="str">
        <f>IF('DB Func'!M28&gt;0,"S","N")</f>
        <v>N</v>
      </c>
      <c r="DT33" s="362" t="str">
        <f>IF('DB Func'!R28&gt;0,"S","N")</f>
        <v>N</v>
      </c>
      <c r="DU33" s="362" t="str">
        <f>IF('DB Func'!W28&gt;0,"S","N")</f>
        <v>N</v>
      </c>
      <c r="DV33" s="362" t="str">
        <f>IF('DB Func'!AB28&gt;0,"S","N")</f>
        <v>N</v>
      </c>
      <c r="DW33" s="362" t="str">
        <f>IF('DB Func'!AG28&gt;0,"S","N")</f>
        <v>N</v>
      </c>
      <c r="DX33" s="362" t="str">
        <f>IF('DB Func'!AL28&gt;0,"S","N")</f>
        <v>N</v>
      </c>
      <c r="DY33" s="362" t="str">
        <f>IF('DB Func'!AQ28&gt;0,"S","N")</f>
        <v>N</v>
      </c>
      <c r="DZ33" s="362">
        <v>27</v>
      </c>
      <c r="EA33" s="369">
        <f ca="1">'DB Func'!C28</f>
        <v>0</v>
      </c>
      <c r="EB33" s="362" t="str">
        <f t="shared" ca="1" si="33"/>
        <v>s</v>
      </c>
      <c r="EC33" s="362" t="str">
        <f t="shared" ca="1" si="33"/>
        <v>s</v>
      </c>
      <c r="ED33" s="362" t="str">
        <f t="shared" ca="1" si="33"/>
        <v>s</v>
      </c>
      <c r="EE33" s="362" t="str">
        <f t="shared" ca="1" si="33"/>
        <v>s</v>
      </c>
      <c r="EF33" s="362" t="str">
        <f t="shared" ca="1" si="33"/>
        <v>s</v>
      </c>
      <c r="EG33" s="362" t="str">
        <f t="shared" ca="1" si="33"/>
        <v>s</v>
      </c>
      <c r="EH33" s="362" t="str">
        <f t="shared" ca="1" si="33"/>
        <v>s</v>
      </c>
      <c r="EI33" s="362" t="str">
        <f t="shared" ca="1" si="33"/>
        <v>s</v>
      </c>
      <c r="EJ33" s="362" t="str">
        <f t="shared" ca="1" si="33"/>
        <v>s</v>
      </c>
      <c r="EK33" s="362" t="str">
        <f t="shared" ca="1" si="33"/>
        <v>s</v>
      </c>
      <c r="EL33" s="362" t="str">
        <f t="shared" ca="1" si="33"/>
        <v>s</v>
      </c>
      <c r="EM33" s="362" t="str">
        <f t="shared" ca="1" si="33"/>
        <v>s</v>
      </c>
      <c r="EN33" s="362" t="str">
        <f t="shared" ca="1" si="33"/>
        <v>s</v>
      </c>
      <c r="EO33" s="362" t="str">
        <f t="shared" ca="1" si="33"/>
        <v>s</v>
      </c>
      <c r="EP33" s="362" t="str">
        <f t="shared" ca="1" si="33"/>
        <v>s</v>
      </c>
      <c r="EQ33" s="362" t="str">
        <f t="shared" ca="1" si="33"/>
        <v>s</v>
      </c>
      <c r="ER33" s="362" t="str">
        <f t="shared" ca="1" si="32"/>
        <v>s</v>
      </c>
      <c r="ES33" s="362" t="str">
        <f t="shared" ca="1" si="32"/>
        <v>s</v>
      </c>
      <c r="ET33" s="362" t="str">
        <f t="shared" ca="1" si="32"/>
        <v>s</v>
      </c>
      <c r="EU33" s="362" t="str">
        <f t="shared" ca="1" si="32"/>
        <v>s</v>
      </c>
      <c r="EV33" s="362" t="str">
        <f t="shared" ca="1" si="25"/>
        <v>s</v>
      </c>
      <c r="EW33" s="362" t="str">
        <f t="shared" ca="1" si="32"/>
        <v>s</v>
      </c>
      <c r="EX33" s="362" t="str">
        <f t="shared" ca="1" si="32"/>
        <v>s</v>
      </c>
      <c r="EY33" s="362" t="str">
        <f t="shared" ca="1" si="32"/>
        <v>s</v>
      </c>
      <c r="EZ33" s="362" t="str">
        <f t="shared" ca="1" si="32"/>
        <v>s</v>
      </c>
      <c r="FA33" s="362" t="str">
        <f t="shared" ca="1" si="32"/>
        <v>s</v>
      </c>
      <c r="FB33" s="362" t="str">
        <f t="shared" ca="1" si="32"/>
        <v>s</v>
      </c>
      <c r="FC33" s="362" t="str">
        <f t="shared" ca="1" si="32"/>
        <v>s</v>
      </c>
      <c r="FD33" s="362" t="str">
        <f t="shared" ca="1" si="32"/>
        <v>s</v>
      </c>
      <c r="FE33" s="362" t="str">
        <f t="shared" ca="1" si="32"/>
        <v>s</v>
      </c>
      <c r="FF33" s="362" t="str">
        <f t="shared" ca="1" si="32"/>
        <v>s</v>
      </c>
      <c r="FG33" s="362">
        <f t="shared" ca="1" si="26"/>
        <v>31</v>
      </c>
      <c r="FH33" s="362">
        <f t="shared" ca="1" si="27"/>
        <v>0</v>
      </c>
      <c r="FI33" s="362" t="str">
        <f ca="1">IF(AND(YEAR(EA33)='P Gerais'!D31,MONTH(Lanc!EA33)=7,DAY(Lanc!EA33)&gt;1),"S","N")</f>
        <v>N</v>
      </c>
      <c r="FJ33" s="364">
        <f t="shared" ca="1" si="28"/>
        <v>0</v>
      </c>
      <c r="FK33" s="364">
        <f t="shared" si="29"/>
        <v>0</v>
      </c>
      <c r="FL33" s="387">
        <f t="shared" ca="1" si="30"/>
        <v>0</v>
      </c>
      <c r="FP33" s="363">
        <f ca="1">((FJ33-FL33-FK33+AZ33+AQ33+SUM(Z33:AA33)+SUM(AW33:AX33)+AK33)*IF('DB Func'!GG28="ok",'DB Func'!GD28,0))</f>
        <v>0</v>
      </c>
      <c r="FR33" s="389">
        <f t="shared" ca="1" si="31"/>
        <v>0</v>
      </c>
      <c r="GV33" s="49"/>
      <c r="GW33" s="49"/>
      <c r="GX33" s="49"/>
      <c r="GY33" s="49"/>
      <c r="GZ33" s="49"/>
      <c r="HA33" s="49"/>
      <c r="HB33" s="49"/>
      <c r="HC33" s="49"/>
    </row>
    <row r="34" spans="1:211" ht="30" customHeight="1" thickTop="1" thickBot="1">
      <c r="C34" s="390" t="str">
        <f ca="1">IF('DB Func'!B29="Funcionário 27","",'DB Func'!B29)</f>
        <v/>
      </c>
      <c r="D34" s="391">
        <f ca="1">'DB Func'!CJ29</f>
        <v>0</v>
      </c>
      <c r="E34" s="382" t="str">
        <f ca="1">IF(C34="","-",IF(OR(terceiro!E34="jUL",terceiro!F34="jUL"),"Sim","Não"))</f>
        <v>-</v>
      </c>
      <c r="F34" s="383" t="str">
        <f ca="1">IF(C34="","-",IF(OR(Ferias!E34="jUL",Ferias!F34="jUL"),"Sim","Não"))</f>
        <v>-</v>
      </c>
      <c r="G34" s="383">
        <f ca="1">IF(C34="",0,IF(F34="Sim",IF(Ferias!E34="JUL",Ferias!I34,Ferias!J34),0))</f>
        <v>0</v>
      </c>
      <c r="H34" s="185"/>
      <c r="I34" s="185"/>
      <c r="J34" s="398">
        <f t="shared" ca="1" si="1"/>
        <v>0</v>
      </c>
      <c r="K34" s="152"/>
      <c r="L34" s="151"/>
      <c r="M34" s="189"/>
      <c r="N34" s="153"/>
      <c r="O34" s="48"/>
      <c r="P34" s="48"/>
      <c r="Q34" s="48"/>
      <c r="R34" s="49"/>
      <c r="S34" s="49"/>
      <c r="T34" s="49"/>
      <c r="U34" s="49"/>
      <c r="V34" s="49"/>
      <c r="W34" s="49"/>
      <c r="X34" s="49"/>
      <c r="Y34" s="49"/>
      <c r="Z34" s="49"/>
      <c r="AA34" s="49"/>
      <c r="AB34" s="48"/>
      <c r="AC34" s="48"/>
      <c r="AD34" s="49"/>
      <c r="AE34" s="49"/>
      <c r="AF34" s="314"/>
      <c r="AH34" s="400">
        <f ca="1">IF(AND('DB Func'!GE29="Junho",'DB Func'!BQ29="2 Parcelas"),(('auxiliar 13 sal'!I30/12*'DB Func'!GF29+AVERAGE('auxiliar 13 sal'!Q30:AB30)+AVERAGE('auxiliar 13 sal'!AE30:AP30)+'auxiliar 13 sal'!I30*'DB Func'!BN29+'auxiliar 13 sal'!I30*'DB Func'!BO29)/2),IF('DB Func'!GE29="Julho",IF('DB Func'!BQ29="Parcela Única",('auxiliar 13 sal'!I30/12*'DB Func'!GF29)+AVERAGE('auxiliar 13 sal'!Q30:AB30)+AVERAGE('auxiliar 13 sal'!AE30:AP30)+('auxiliar 13 sal'!I30*'DB Func'!BN29)+('auxiliar 13 sal'!I30*'DB Func'!BO29),IF('DB Func'!BQ29="2 Parcelas",(('auxiliar 13 sal'!I30/12*'DB Func'!GF29+AVERAGE('auxiliar 13 sal'!Q30:AB30)+AVERAGE('auxiliar 13 sal'!AE30:AP30)+'auxiliar 13 sal'!I30*'DB Func'!BN29+'auxiliar 13 sal'!I30*'DB Func'!BO29)/2))),0))</f>
        <v>0</v>
      </c>
      <c r="AK34" s="364">
        <f t="shared" ca="1" si="6"/>
        <v>0</v>
      </c>
      <c r="AL34" s="364">
        <f t="shared" ca="1" si="7"/>
        <v>0</v>
      </c>
      <c r="AM34" s="364">
        <f t="shared" ca="1" si="8"/>
        <v>0</v>
      </c>
      <c r="AN34" s="364">
        <f t="shared" ca="1" si="9"/>
        <v>0</v>
      </c>
      <c r="AO34" s="364">
        <f t="shared" ca="1" si="10"/>
        <v>0</v>
      </c>
      <c r="AP34" s="364">
        <f t="shared" ca="1" si="11"/>
        <v>0</v>
      </c>
      <c r="AQ34" s="364">
        <f t="shared" ca="1" si="12"/>
        <v>0</v>
      </c>
      <c r="AR34" s="364">
        <f>IF(OR(M34="",M34=0),0,((FJ34/220)*('Ho Ex'!$C$8+$AS$6))*M34)</f>
        <v>0</v>
      </c>
      <c r="AS34" s="364">
        <f>IF(OR(N34="",N34=0),0,((FJ34/220*('DB Func'!GD29+Lanc!$AS$6))*('Ho Ex'!$I$8+$AS$6))*(N34/52.5*60))</f>
        <v>0</v>
      </c>
      <c r="AT34" s="364">
        <f>IF(OR(M34="",M34=0),0,((FJ34/220)*('Ho Ex'!$J$8+$AS$6))*O34)</f>
        <v>0</v>
      </c>
      <c r="AU34" s="364">
        <f>IF(OR(M34="",M34=0),0,((FJ34/220)*('Ho Ex'!I40+$AS$6))*P34)</f>
        <v>0</v>
      </c>
      <c r="AV34" s="364">
        <f>IF(OR(M34="",M34=0),0,((FJ34/220)*('Ho Ex'!C40+$AS$6))*Q34)</f>
        <v>0</v>
      </c>
      <c r="AW34" s="364">
        <f ca="1">FJ34*'DB Func'!BN29</f>
        <v>0</v>
      </c>
      <c r="AX34" s="364">
        <f ca="1">FJ34*'DB Func'!BO29</f>
        <v>0</v>
      </c>
      <c r="AY34" s="364">
        <f ca="1">IF(FJ34=0,0,VLOOKUP(FJ34,'P Gerais'!$D$39:$G$41,3,TRUE)*Func27!$F$68)</f>
        <v>0</v>
      </c>
      <c r="AZ34" s="364">
        <f t="shared" si="13"/>
        <v>0</v>
      </c>
      <c r="BA34" s="364">
        <f ca="1">((FJ34-FL34-FK34+AZ34+AQ34+SUM(Z34:AA34)+SUM(AW34:AX34)+AK34)*IF('DB Func'!GG29="ok",'DB Func'!GD29,0))+(FJ34-FL34-FK34+AZ34+AQ34+SUM(Z34:AA34)+SUM(AW34:AX34))+AK34</f>
        <v>0</v>
      </c>
      <c r="BB34" s="385">
        <f ca="1">VLOOKUP(BA34,'P Gerais'!$D$22:$G$25,3,TRUE)</f>
        <v>0.08</v>
      </c>
      <c r="BC34" s="364">
        <f ca="1">IF(BA34&lt;'P Gerais'!$D$25,BA34*BB34,Lanc!BB34)</f>
        <v>0</v>
      </c>
      <c r="BD34" s="364">
        <f ca="1">BA34-BC34-('DB Func'!GB29*'P Gerais'!$D$35)</f>
        <v>0</v>
      </c>
      <c r="BE34" s="386">
        <f ca="1">VLOOKUP(BD34,'P Gerais'!$D$29:$F$33,3,TRUE)</f>
        <v>0</v>
      </c>
      <c r="BF34" s="364">
        <f t="shared" ca="1" si="14"/>
        <v>0</v>
      </c>
      <c r="BG34" s="364">
        <f ca="1">VLOOKUP(BD34,'P Gerais'!$D$29:$G$33,4,TRUE)</f>
        <v>0</v>
      </c>
      <c r="BH34" s="364">
        <f t="shared" ca="1" si="15"/>
        <v>0</v>
      </c>
      <c r="BI34" s="364">
        <f t="shared" ca="1" si="16"/>
        <v>0</v>
      </c>
      <c r="BJ34" s="362">
        <f ca="1">'DB Func'!G29</f>
        <v>0</v>
      </c>
      <c r="BK34" s="362">
        <f ca="1">'DB Func'!FW29</f>
        <v>0</v>
      </c>
      <c r="BL34" s="364">
        <f ca="1">D34*'P Gerais'!$D$13</f>
        <v>0</v>
      </c>
      <c r="BM34" s="364">
        <f ca="1">D34*'P Gerais'!$D$14</f>
        <v>0</v>
      </c>
      <c r="BN34" s="364">
        <f ca="1">D34*'P Gerais'!$D$16</f>
        <v>0</v>
      </c>
      <c r="BO34" s="364">
        <f ca="1">D34*'P Gerais'!$D$17</f>
        <v>0</v>
      </c>
      <c r="BP34" s="364">
        <f ca="1">D34*'P Gerais'!$D$18</f>
        <v>0</v>
      </c>
      <c r="BQ34" s="385">
        <f ca="1">VLOOKUP(D34,'P Gerais'!$D$22:$G$24,3,TRUE)</f>
        <v>0.08</v>
      </c>
      <c r="BR34" s="385">
        <f ca="1">VLOOKUP(D34,'P Gerais'!$D$29:$G$33,3,TRUE)</f>
        <v>0</v>
      </c>
      <c r="BS34" s="385">
        <f ca="1">'DB Func'!BN29</f>
        <v>0</v>
      </c>
      <c r="BT34" s="385">
        <f ca="1">'DB Func'!BO29</f>
        <v>0</v>
      </c>
      <c r="BU34" s="385">
        <f ca="1">'DB Func'!FX29</f>
        <v>0</v>
      </c>
      <c r="BV34" s="364">
        <f t="shared" ca="1" si="17"/>
        <v>-0.08</v>
      </c>
      <c r="BW34" s="364">
        <f ca="1">BV34-'DB Func'!GC29</f>
        <v>-0.08</v>
      </c>
      <c r="BX34" s="362">
        <f ca="1">IFERROR(VLOOKUP(BW34,'P Gerais'!$D$29:$G$33,3,TRUE)*BW34,0)</f>
        <v>0</v>
      </c>
      <c r="BY34" s="364">
        <f ca="1">IFERROR(BX34-VLOOKUP(BW34,'P Gerais'!$D$29:$H$33,4,TRUE),0)</f>
        <v>0</v>
      </c>
      <c r="BZ34" s="364">
        <f ca="1">D34*'DB Func'!GD29</f>
        <v>0</v>
      </c>
      <c r="CB34" s="364">
        <f t="shared" ca="1" si="18"/>
        <v>0</v>
      </c>
      <c r="CC34" s="364">
        <f t="shared" si="19"/>
        <v>0</v>
      </c>
      <c r="CD34" s="364">
        <f t="shared" si="20"/>
        <v>0</v>
      </c>
      <c r="CF34" s="362" t="str">
        <f t="shared" ca="1" si="21"/>
        <v>não</v>
      </c>
      <c r="CG34" s="362">
        <f ca="1">IF($CH$8=1,DAY('DB Func'!C29),0)</f>
        <v>0</v>
      </c>
      <c r="CH34" s="362">
        <f ca="1">IF(CI34=0,0,MONTH('DB Func'!C29))</f>
        <v>0</v>
      </c>
      <c r="CI34" s="362">
        <f ca="1">IF('P Gerais'!D32=YEAR('DB Func'!C29),YEAR('DB Func'!C29),0)</f>
        <v>0</v>
      </c>
      <c r="CJ34" s="371">
        <v>57</v>
      </c>
      <c r="CK34" s="363"/>
      <c r="CL34" s="362" t="str">
        <f ca="1">IF(ISERROR(HLOOKUP(CL32,$DS$7:$DY34,$DZ34,FALSE)),"N",HLOOKUP(CL32,$DS$7:$DY34,$DZ34,FALSE))</f>
        <v>N</v>
      </c>
      <c r="CM34" s="362" t="str">
        <f ca="1">IF(ISERROR(HLOOKUP(CM32,$DS$7:$DY34,$DZ34,FALSE)),"N",HLOOKUP(CM32,$DS$7:$DY34,$DZ34,FALSE))</f>
        <v>N</v>
      </c>
      <c r="CN34" s="362" t="str">
        <f ca="1">IF(ISERROR(HLOOKUP(CN32,$DS$7:$DY34,$DZ34,FALSE)),"N",HLOOKUP(CN32,$DS$7:$DY34,$DZ34,FALSE))</f>
        <v>N</v>
      </c>
      <c r="CO34" s="362" t="str">
        <f>IF(ISERROR(HLOOKUP(CO32,$DS$7:$DY34,$DZ34,FALSE)),"N",HLOOKUP(CO32,$DS$7:$DY34,$DZ34,FALSE))</f>
        <v>N</v>
      </c>
      <c r="CP34" s="362" t="str">
        <f ca="1">IF(ISERROR(HLOOKUP(CP32,$DS$7:$DY34,$DZ34,FALSE)),"N",HLOOKUP(CP32,$DS$7:$DY34,$DZ34,FALSE))</f>
        <v>N</v>
      </c>
      <c r="CQ34" s="362" t="str">
        <f ca="1">IF(ISERROR(HLOOKUP(CQ32,$DS$7:$DY34,$DZ34,FALSE)),"N",HLOOKUP(CQ32,$DS$7:$DY34,$DZ34,FALSE))</f>
        <v>N</v>
      </c>
      <c r="CR34" s="362" t="str">
        <f ca="1">IF(ISERROR(HLOOKUP(CR32,$DS$7:$DY34,$DZ34,FALSE)),"N",HLOOKUP(CR32,$DS$7:$DY34,$DZ34,FALSE))</f>
        <v>N</v>
      </c>
      <c r="CS34" s="362" t="str">
        <f ca="1">IF(ISERROR(HLOOKUP(CS32,$DS$7:$DY34,$DZ34,FALSE)),"N",HLOOKUP(CS32,$DS$7:$DY34,$DZ34,FALSE))</f>
        <v>N</v>
      </c>
      <c r="CT34" s="362" t="str">
        <f ca="1">IF(ISERROR(HLOOKUP(CT32,$DS$7:$DY34,$DZ34,FALSE)),"N",HLOOKUP(CT32,$DS$7:$DY34,$DZ34,FALSE))</f>
        <v>N</v>
      </c>
      <c r="CU34" s="362" t="str">
        <f ca="1">IF(ISERROR(HLOOKUP(CU32,$DS$7:$DY34,$DZ34,FALSE)),"N",HLOOKUP(CU32,$DS$7:$DY34,$DZ34,FALSE))</f>
        <v>N</v>
      </c>
      <c r="CV34" s="362" t="str">
        <f>IF(ISERROR(HLOOKUP(CV32,$DS$7:$DY34,$DZ34,FALSE)),"N",HLOOKUP(CV32,$DS$7:$DY34,$DZ34,FALSE))</f>
        <v>N</v>
      </c>
      <c r="CW34" s="362" t="str">
        <f ca="1">IF(ISERROR(HLOOKUP(CW32,$DS$7:$DY34,$DZ34,FALSE)),"N",HLOOKUP(CW32,$DS$7:$DY34,$DZ34,FALSE))</f>
        <v>N</v>
      </c>
      <c r="CX34" s="362" t="str">
        <f ca="1">IF(ISERROR(HLOOKUP(CX32,$DS$7:$DY34,$DZ34,FALSE)),"N",HLOOKUP(CX32,$DS$7:$DY34,$DZ34,FALSE))</f>
        <v>N</v>
      </c>
      <c r="CY34" s="362" t="str">
        <f ca="1">IF(ISERROR(HLOOKUP(CY32,$DS$7:$DY34,$DZ34,FALSE)),"N",HLOOKUP(CY32,$DS$7:$DY34,$DZ34,FALSE))</f>
        <v>N</v>
      </c>
      <c r="CZ34" s="362" t="str">
        <f ca="1">IF(ISERROR(HLOOKUP(CZ32,$DS$7:$DY34,$DZ34,FALSE)),"N",HLOOKUP(CZ32,$DS$7:$DY34,$DZ34,FALSE))</f>
        <v>N</v>
      </c>
      <c r="DA34" s="362" t="str">
        <f ca="1">IF(ISERROR(HLOOKUP(DA32,$DS$7:$DY34,$DZ34,FALSE)),"N",HLOOKUP(DA32,$DS$7:$DY34,$DZ34,FALSE))</f>
        <v>N</v>
      </c>
      <c r="DB34" s="362" t="str">
        <f ca="1">IF(ISERROR(HLOOKUP(DB32,$DS$7:$DY34,$DZ34,FALSE)),"N",HLOOKUP(DB32,$DS$7:$DY34,$DZ34,FALSE))</f>
        <v>N</v>
      </c>
      <c r="DC34" s="362" t="str">
        <f>IF(ISERROR(HLOOKUP(DC32,$DS$7:$DY34,$DZ34,FALSE)),"N",HLOOKUP(DC32,$DS$7:$DY34,$DZ34,FALSE))</f>
        <v>N</v>
      </c>
      <c r="DD34" s="362" t="str">
        <f ca="1">IF(ISERROR(HLOOKUP(DD32,$DS$7:$DY34,$DZ34,FALSE)),"N",HLOOKUP(DD32,$DS$7:$DY34,$DZ34,FALSE))</f>
        <v>N</v>
      </c>
      <c r="DE34" s="362" t="str">
        <f ca="1">IF(ISERROR(HLOOKUP(DE32,$DS$7:$DY34,$DZ34,FALSE)),"N",HLOOKUP(DE32,$DS$7:$DY34,$DZ34,FALSE))</f>
        <v>N</v>
      </c>
      <c r="DF34" s="362" t="str">
        <f ca="1">IF(ISERROR(HLOOKUP(DF32,$DS$7:$DY34,$DZ34,FALSE)),"N",HLOOKUP(DF32,$DS$7:$DY34,$DZ34,FALSE))</f>
        <v>N</v>
      </c>
      <c r="DG34" s="362" t="str">
        <f ca="1">IF(ISERROR(HLOOKUP(DG32,$DS$7:$DY34,$DZ34,FALSE)),"N",HLOOKUP(DG32,$DS$7:$DY34,$DZ34,FALSE))</f>
        <v>N</v>
      </c>
      <c r="DH34" s="362" t="str">
        <f ca="1">IF(ISERROR(HLOOKUP(DH32,$DS$7:$DY34,$DZ34,FALSE)),"N",HLOOKUP(DH32,$DS$7:$DY34,$DZ34,FALSE))</f>
        <v>N</v>
      </c>
      <c r="DI34" s="362" t="str">
        <f ca="1">IF(ISERROR(HLOOKUP(DI32,$DS$7:$DY34,$DZ34,FALSE)),"N",HLOOKUP(DI32,$DS$7:$DY34,$DZ34,FALSE))</f>
        <v>N</v>
      </c>
      <c r="DJ34" s="362" t="str">
        <f>IF(ISERROR(HLOOKUP(DJ32,$DS$7:$DY34,$DZ34,FALSE)),"N",HLOOKUP(DJ32,$DS$7:$DY34,$DZ34,FALSE))</f>
        <v>N</v>
      </c>
      <c r="DK34" s="362" t="str">
        <f ca="1">IF(ISERROR(HLOOKUP(DK32,$DS$7:$DY34,$DZ34,FALSE)),"N",HLOOKUP(DK32,$DS$7:$DY34,$DZ34,FALSE))</f>
        <v>N</v>
      </c>
      <c r="DL34" s="362" t="str">
        <f ca="1">IF(ISERROR(HLOOKUP(DL32,$DS$7:$DY34,$DZ34,FALSE)),"N",HLOOKUP(DL32,$DS$7:$DY34,$DZ34,FALSE))</f>
        <v>N</v>
      </c>
      <c r="DM34" s="362" t="str">
        <f ca="1">IF(ISERROR(HLOOKUP(DM32,$DS$7:$DY34,$DZ34,FALSE)),"N",HLOOKUP(DM32,$DS$7:$DY34,$DZ34,FALSE))</f>
        <v>N</v>
      </c>
      <c r="DN34" s="362" t="str">
        <f ca="1">IF(ISERROR(HLOOKUP(DN32,$DS$7:$DY34,$DZ34,FALSE)),"N",HLOOKUP(DN32,$DS$7:$DY34,$DZ34,FALSE))</f>
        <v>N</v>
      </c>
      <c r="DO34" s="362" t="str">
        <f ca="1">IF(ISERROR(HLOOKUP(DO32,$DS$7:$DY34,$DZ34,FALSE)),"N",HLOOKUP(DO32,$DS$7:$DY34,$DZ34,FALSE))</f>
        <v>N</v>
      </c>
      <c r="DP34" s="362" t="str">
        <f ca="1">IF(ISERROR(HLOOKUP(DP32,$DS$7:$DY34,$DZ34,FALSE)),"N",HLOOKUP(DP32,$DS$7:$DY34,$DZ34,FALSE))</f>
        <v>N</v>
      </c>
      <c r="DQ34" s="362">
        <f t="shared" ca="1" si="22"/>
        <v>0</v>
      </c>
      <c r="DR34" s="362">
        <f t="shared" ca="1" si="23"/>
        <v>31</v>
      </c>
      <c r="DS34" s="362" t="str">
        <f>IF('DB Func'!M29&gt;0,"S","N")</f>
        <v>N</v>
      </c>
      <c r="DT34" s="362" t="str">
        <f>IF('DB Func'!R29&gt;0,"S","N")</f>
        <v>N</v>
      </c>
      <c r="DU34" s="362" t="str">
        <f>IF('DB Func'!W29&gt;0,"S","N")</f>
        <v>N</v>
      </c>
      <c r="DV34" s="362" t="str">
        <f>IF('DB Func'!AB29&gt;0,"S","N")</f>
        <v>N</v>
      </c>
      <c r="DW34" s="362" t="str">
        <f>IF('DB Func'!AG29&gt;0,"S","N")</f>
        <v>N</v>
      </c>
      <c r="DX34" s="362" t="str">
        <f>IF('DB Func'!AL29&gt;0,"S","N")</f>
        <v>N</v>
      </c>
      <c r="DY34" s="362" t="str">
        <f>IF('DB Func'!AQ29&gt;0,"S","N")</f>
        <v>N</v>
      </c>
      <c r="DZ34" s="362">
        <v>28</v>
      </c>
      <c r="EA34" s="369">
        <f ca="1">'DB Func'!C29</f>
        <v>0</v>
      </c>
      <c r="EB34" s="362" t="str">
        <f t="shared" ca="1" si="33"/>
        <v>s</v>
      </c>
      <c r="EC34" s="362" t="str">
        <f t="shared" ca="1" si="33"/>
        <v>s</v>
      </c>
      <c r="ED34" s="362" t="str">
        <f t="shared" ca="1" si="33"/>
        <v>s</v>
      </c>
      <c r="EE34" s="362" t="str">
        <f t="shared" ca="1" si="33"/>
        <v>s</v>
      </c>
      <c r="EF34" s="362" t="str">
        <f t="shared" ca="1" si="33"/>
        <v>s</v>
      </c>
      <c r="EG34" s="362" t="str">
        <f t="shared" ca="1" si="33"/>
        <v>s</v>
      </c>
      <c r="EH34" s="362" t="str">
        <f t="shared" ca="1" si="33"/>
        <v>s</v>
      </c>
      <c r="EI34" s="362" t="str">
        <f t="shared" ca="1" si="33"/>
        <v>s</v>
      </c>
      <c r="EJ34" s="362" t="str">
        <f t="shared" ca="1" si="33"/>
        <v>s</v>
      </c>
      <c r="EK34" s="362" t="str">
        <f t="shared" ca="1" si="33"/>
        <v>s</v>
      </c>
      <c r="EL34" s="362" t="str">
        <f t="shared" ca="1" si="33"/>
        <v>s</v>
      </c>
      <c r="EM34" s="362" t="str">
        <f t="shared" ca="1" si="33"/>
        <v>s</v>
      </c>
      <c r="EN34" s="362" t="str">
        <f t="shared" ca="1" si="33"/>
        <v>s</v>
      </c>
      <c r="EO34" s="362" t="str">
        <f t="shared" ca="1" si="33"/>
        <v>s</v>
      </c>
      <c r="EP34" s="362" t="str">
        <f t="shared" ca="1" si="33"/>
        <v>s</v>
      </c>
      <c r="EQ34" s="362" t="str">
        <f t="shared" ca="1" si="33"/>
        <v>s</v>
      </c>
      <c r="ER34" s="362" t="str">
        <f t="shared" ca="1" si="32"/>
        <v>s</v>
      </c>
      <c r="ES34" s="362" t="str">
        <f t="shared" ca="1" si="32"/>
        <v>s</v>
      </c>
      <c r="ET34" s="362" t="str">
        <f t="shared" ca="1" si="32"/>
        <v>s</v>
      </c>
      <c r="EU34" s="362" t="str">
        <f t="shared" ca="1" si="32"/>
        <v>s</v>
      </c>
      <c r="EV34" s="362" t="str">
        <f t="shared" ca="1" si="25"/>
        <v>s</v>
      </c>
      <c r="EW34" s="362" t="str">
        <f t="shared" ca="1" si="32"/>
        <v>s</v>
      </c>
      <c r="EX34" s="362" t="str">
        <f t="shared" ca="1" si="32"/>
        <v>s</v>
      </c>
      <c r="EY34" s="362" t="str">
        <f t="shared" ca="1" si="32"/>
        <v>s</v>
      </c>
      <c r="EZ34" s="362" t="str">
        <f t="shared" ca="1" si="32"/>
        <v>s</v>
      </c>
      <c r="FA34" s="362" t="str">
        <f t="shared" ca="1" si="32"/>
        <v>s</v>
      </c>
      <c r="FB34" s="362" t="str">
        <f t="shared" ca="1" si="32"/>
        <v>s</v>
      </c>
      <c r="FC34" s="362" t="str">
        <f t="shared" ca="1" si="32"/>
        <v>s</v>
      </c>
      <c r="FD34" s="362" t="str">
        <f t="shared" ca="1" si="32"/>
        <v>s</v>
      </c>
      <c r="FE34" s="362" t="str">
        <f t="shared" ca="1" si="32"/>
        <v>s</v>
      </c>
      <c r="FF34" s="362" t="str">
        <f t="shared" ca="1" si="32"/>
        <v>s</v>
      </c>
      <c r="FG34" s="362">
        <f t="shared" ca="1" si="26"/>
        <v>31</v>
      </c>
      <c r="FH34" s="362">
        <f t="shared" ca="1" si="27"/>
        <v>0</v>
      </c>
      <c r="FI34" s="362" t="str">
        <f ca="1">IF(AND(YEAR(EA34)='P Gerais'!D32,MONTH(Lanc!EA34)=7,DAY(Lanc!EA34)&gt;1),"S","N")</f>
        <v>N</v>
      </c>
      <c r="FJ34" s="364">
        <f t="shared" ca="1" si="28"/>
        <v>0</v>
      </c>
      <c r="FK34" s="364">
        <f t="shared" si="29"/>
        <v>0</v>
      </c>
      <c r="FL34" s="387">
        <f t="shared" ca="1" si="30"/>
        <v>0</v>
      </c>
      <c r="FP34" s="363">
        <f ca="1">((FJ34-FL34-FK34+AZ34+AQ34+SUM(Z34:AA34)+SUM(AW34:AX34)+AK34)*IF('DB Func'!GG29="ok",'DB Func'!GD29,0))</f>
        <v>0</v>
      </c>
      <c r="FR34" s="389">
        <f t="shared" ca="1" si="31"/>
        <v>0</v>
      </c>
      <c r="GV34" s="49"/>
      <c r="GW34" s="49"/>
      <c r="GX34" s="49"/>
      <c r="GY34" s="49"/>
      <c r="GZ34" s="49"/>
      <c r="HA34" s="49"/>
      <c r="HB34" s="49"/>
      <c r="HC34" s="49"/>
    </row>
    <row r="35" spans="1:211" ht="30" customHeight="1" thickTop="1" thickBot="1">
      <c r="C35" s="390" t="str">
        <f ca="1">IF('DB Func'!B30="Funcionário 28","",'DB Func'!B30)</f>
        <v/>
      </c>
      <c r="D35" s="391">
        <f ca="1">'DB Func'!CJ30</f>
        <v>0</v>
      </c>
      <c r="E35" s="382" t="str">
        <f ca="1">IF(C35="","-",IF(OR(terceiro!E35="jUL",terceiro!F35="jUL"),"Sim","Não"))</f>
        <v>-</v>
      </c>
      <c r="F35" s="383" t="str">
        <f ca="1">IF(C35="","-",IF(OR(Ferias!E35="jUL",Ferias!F35="jUL"),"Sim","Não"))</f>
        <v>-</v>
      </c>
      <c r="G35" s="383">
        <f ca="1">IF(C35="",0,IF(F35="Sim",IF(Ferias!E35="JUL",Ferias!I35,Ferias!J35),0))</f>
        <v>0</v>
      </c>
      <c r="H35" s="185"/>
      <c r="I35" s="185"/>
      <c r="J35" s="398">
        <f t="shared" ca="1" si="1"/>
        <v>0</v>
      </c>
      <c r="K35" s="152"/>
      <c r="L35" s="151"/>
      <c r="M35" s="189"/>
      <c r="N35" s="153"/>
      <c r="O35" s="48"/>
      <c r="P35" s="48"/>
      <c r="Q35" s="48"/>
      <c r="R35" s="49"/>
      <c r="S35" s="49"/>
      <c r="T35" s="49"/>
      <c r="U35" s="49"/>
      <c r="V35" s="49"/>
      <c r="W35" s="49"/>
      <c r="X35" s="49"/>
      <c r="Y35" s="49"/>
      <c r="Z35" s="49"/>
      <c r="AA35" s="49"/>
      <c r="AB35" s="48"/>
      <c r="AC35" s="48"/>
      <c r="AD35" s="49"/>
      <c r="AE35" s="49"/>
      <c r="AF35" s="314"/>
      <c r="AH35" s="400">
        <f ca="1">IF(AND('DB Func'!GE30="Junho",'DB Func'!BQ30="2 Parcelas"),(('auxiliar 13 sal'!I31/12*'DB Func'!GF30+AVERAGE('auxiliar 13 sal'!Q31:AB31)+AVERAGE('auxiliar 13 sal'!AE31:AP31)+'auxiliar 13 sal'!I31*'DB Func'!BN30+'auxiliar 13 sal'!I31*'DB Func'!BO30)/2),IF('DB Func'!GE30="Julho",IF('DB Func'!BQ30="Parcela Única",('auxiliar 13 sal'!I31/12*'DB Func'!GF30)+AVERAGE('auxiliar 13 sal'!Q31:AB31)+AVERAGE('auxiliar 13 sal'!AE31:AP31)+('auxiliar 13 sal'!I31*'DB Func'!BN30)+('auxiliar 13 sal'!I31*'DB Func'!BO30),IF('DB Func'!BQ30="2 Parcelas",(('auxiliar 13 sal'!I31/12*'DB Func'!GF30+AVERAGE('auxiliar 13 sal'!Q31:AB31)+AVERAGE('auxiliar 13 sal'!AE31:AP31)+'auxiliar 13 sal'!I31*'DB Func'!BN30+'auxiliar 13 sal'!I31*'DB Func'!BO30)/2))),0))</f>
        <v>0</v>
      </c>
      <c r="AK35" s="364">
        <f t="shared" ca="1" si="6"/>
        <v>0</v>
      </c>
      <c r="AL35" s="364">
        <f t="shared" ca="1" si="7"/>
        <v>0</v>
      </c>
      <c r="AM35" s="364">
        <f t="shared" ca="1" si="8"/>
        <v>0</v>
      </c>
      <c r="AN35" s="364">
        <f t="shared" ca="1" si="9"/>
        <v>0</v>
      </c>
      <c r="AO35" s="364">
        <f t="shared" ca="1" si="10"/>
        <v>0</v>
      </c>
      <c r="AP35" s="364">
        <f t="shared" ca="1" si="11"/>
        <v>0</v>
      </c>
      <c r="AQ35" s="364">
        <f t="shared" ca="1" si="12"/>
        <v>0</v>
      </c>
      <c r="AR35" s="364">
        <f>IF(OR(M35="",M35=0),0,((FJ35/220)*('Ho Ex'!$C$8+$AS$6))*M35)</f>
        <v>0</v>
      </c>
      <c r="AS35" s="364">
        <f>IF(OR(N35="",N35=0),0,((FJ35/220*('DB Func'!GD30+Lanc!$AS$6))*('Ho Ex'!$I$8+$AS$6))*(N35/52.5*60))</f>
        <v>0</v>
      </c>
      <c r="AT35" s="364">
        <f>IF(OR(M35="",M35=0),0,((FJ35/220)*('Ho Ex'!$J$8+$AS$6))*O35)</f>
        <v>0</v>
      </c>
      <c r="AU35" s="364">
        <f>IF(OR(M35="",M35=0),0,((FJ35/220)*('Ho Ex'!I41+$AS$6))*P35)</f>
        <v>0</v>
      </c>
      <c r="AV35" s="364">
        <f>IF(OR(M35="",M35=0),0,((FJ35/220)*('Ho Ex'!C41+$AS$6))*Q35)</f>
        <v>0</v>
      </c>
      <c r="AW35" s="364">
        <f ca="1">FJ35*'DB Func'!BN30</f>
        <v>0</v>
      </c>
      <c r="AX35" s="364">
        <f ca="1">FJ35*'DB Func'!BO30</f>
        <v>0</v>
      </c>
      <c r="AY35" s="364">
        <f ca="1">IF(FJ35=0,0,VLOOKUP(FJ35,'P Gerais'!$D$39:$G$41,3,TRUE)*Func28!$F$68)</f>
        <v>0</v>
      </c>
      <c r="AZ35" s="364">
        <f t="shared" si="13"/>
        <v>0</v>
      </c>
      <c r="BA35" s="364">
        <f ca="1">((FJ35-FL35-FK35+AZ35+AQ35+SUM(Z35:AA35)+SUM(AW35:AX35)+AK35)*IF('DB Func'!GG30="ok",'DB Func'!GD30,0))+(FJ35-FL35-FK35+AZ35+AQ35+SUM(Z35:AA35)+SUM(AW35:AX35))+AK35</f>
        <v>0</v>
      </c>
      <c r="BB35" s="385">
        <f ca="1">VLOOKUP(BA35,'P Gerais'!$D$22:$G$25,3,TRUE)</f>
        <v>0.08</v>
      </c>
      <c r="BC35" s="364">
        <f ca="1">IF(BA35&lt;'P Gerais'!$D$25,BA35*BB35,Lanc!BB35)</f>
        <v>0</v>
      </c>
      <c r="BD35" s="364">
        <f ca="1">BA35-BC35-('DB Func'!GB30*'P Gerais'!$D$35)</f>
        <v>0</v>
      </c>
      <c r="BE35" s="386">
        <f ca="1">VLOOKUP(BD35,'P Gerais'!$D$29:$F$33,3,TRUE)</f>
        <v>0</v>
      </c>
      <c r="BF35" s="364">
        <f t="shared" ca="1" si="14"/>
        <v>0</v>
      </c>
      <c r="BG35" s="364">
        <f ca="1">VLOOKUP(BD35,'P Gerais'!$D$29:$G$33,4,TRUE)</f>
        <v>0</v>
      </c>
      <c r="BH35" s="364">
        <f t="shared" ca="1" si="15"/>
        <v>0</v>
      </c>
      <c r="BI35" s="364">
        <f t="shared" ca="1" si="16"/>
        <v>0</v>
      </c>
      <c r="BJ35" s="362">
        <f ca="1">'DB Func'!G30</f>
        <v>0</v>
      </c>
      <c r="BK35" s="362">
        <f ca="1">'DB Func'!FW30</f>
        <v>0</v>
      </c>
      <c r="BL35" s="364">
        <f ca="1">D35*'P Gerais'!$D$13</f>
        <v>0</v>
      </c>
      <c r="BM35" s="364">
        <f ca="1">D35*'P Gerais'!$D$14</f>
        <v>0</v>
      </c>
      <c r="BN35" s="364">
        <f ca="1">D35*'P Gerais'!$D$16</f>
        <v>0</v>
      </c>
      <c r="BO35" s="364">
        <f ca="1">D35*'P Gerais'!$D$17</f>
        <v>0</v>
      </c>
      <c r="BP35" s="364">
        <f ca="1">D35*'P Gerais'!$D$18</f>
        <v>0</v>
      </c>
      <c r="BQ35" s="385">
        <f ca="1">VLOOKUP(D35,'P Gerais'!$D$22:$G$24,3,TRUE)</f>
        <v>0.08</v>
      </c>
      <c r="BR35" s="385">
        <f ca="1">VLOOKUP(D35,'P Gerais'!$D$29:$G$33,3,TRUE)</f>
        <v>0</v>
      </c>
      <c r="BS35" s="385">
        <f ca="1">'DB Func'!BN30</f>
        <v>0</v>
      </c>
      <c r="BT35" s="385">
        <f ca="1">'DB Func'!BO30</f>
        <v>0</v>
      </c>
      <c r="BU35" s="385">
        <f ca="1">'DB Func'!FX30</f>
        <v>0</v>
      </c>
      <c r="BV35" s="364">
        <f t="shared" ca="1" si="17"/>
        <v>-0.08</v>
      </c>
      <c r="BW35" s="364">
        <f ca="1">BV35-'DB Func'!GC30</f>
        <v>-0.08</v>
      </c>
      <c r="BX35" s="362">
        <f ca="1">IFERROR(VLOOKUP(BW35,'P Gerais'!$D$29:$G$33,3,TRUE)*BW35,0)</f>
        <v>0</v>
      </c>
      <c r="BY35" s="364">
        <f ca="1">IFERROR(BX35-VLOOKUP(BW35,'P Gerais'!$D$29:$H$33,4,TRUE),0)</f>
        <v>0</v>
      </c>
      <c r="BZ35" s="364">
        <f ca="1">D35*'DB Func'!GD30</f>
        <v>0</v>
      </c>
      <c r="CB35" s="364">
        <f t="shared" ca="1" si="18"/>
        <v>0</v>
      </c>
      <c r="CC35" s="364">
        <f t="shared" si="19"/>
        <v>0</v>
      </c>
      <c r="CD35" s="364">
        <f t="shared" si="20"/>
        <v>0</v>
      </c>
      <c r="CF35" s="362" t="str">
        <f t="shared" ca="1" si="21"/>
        <v>não</v>
      </c>
      <c r="CG35" s="362">
        <f ca="1">IF($CH$8=1,DAY('DB Func'!C30),0)</f>
        <v>0</v>
      </c>
      <c r="CH35" s="362">
        <f ca="1">IF(CI35=0,0,MONTH('DB Func'!C30))</f>
        <v>0</v>
      </c>
      <c r="CI35" s="362">
        <f ca="1">IF('P Gerais'!D33=YEAR('DB Func'!C30),YEAR('DB Func'!C30),0)</f>
        <v>0</v>
      </c>
      <c r="CJ35" s="371">
        <v>58</v>
      </c>
      <c r="CK35" s="363"/>
      <c r="CL35" s="362" t="str">
        <f>IF(ISERROR(HLOOKUP(CL33,$DS$7:$DY35,$DZ35,FALSE)),"N",HLOOKUP(CL33,$DS$7:$DY35,$DZ35,FALSE))</f>
        <v>N</v>
      </c>
      <c r="CM35" s="362" t="str">
        <f>IF(ISERROR(HLOOKUP(CM33,$DS$7:$DY35,$DZ35,FALSE)),"N",HLOOKUP(CM33,$DS$7:$DY35,$DZ35,FALSE))</f>
        <v>N</v>
      </c>
      <c r="CN35" s="362" t="str">
        <f>IF(ISERROR(HLOOKUP(CN33,$DS$7:$DY35,$DZ35,FALSE)),"N",HLOOKUP(CN33,$DS$7:$DY35,$DZ35,FALSE))</f>
        <v>N</v>
      </c>
      <c r="CO35" s="362" t="str">
        <f>IF(ISERROR(HLOOKUP(CO33,$DS$7:$DY35,$DZ35,FALSE)),"N",HLOOKUP(CO33,$DS$7:$DY35,$DZ35,FALSE))</f>
        <v>N</v>
      </c>
      <c r="CP35" s="362" t="str">
        <f>IF(ISERROR(HLOOKUP(CP33,$DS$7:$DY35,$DZ35,FALSE)),"N",HLOOKUP(CP33,$DS$7:$DY35,$DZ35,FALSE))</f>
        <v>N</v>
      </c>
      <c r="CQ35" s="362" t="str">
        <f>IF(ISERROR(HLOOKUP(CQ33,$DS$7:$DY35,$DZ35,FALSE)),"N",HLOOKUP(CQ33,$DS$7:$DY35,$DZ35,FALSE))</f>
        <v>N</v>
      </c>
      <c r="CR35" s="362" t="str">
        <f>IF(ISERROR(HLOOKUP(CR33,$DS$7:$DY35,$DZ35,FALSE)),"N",HLOOKUP(CR33,$DS$7:$DY35,$DZ35,FALSE))</f>
        <v>N</v>
      </c>
      <c r="CS35" s="362" t="str">
        <f>IF(ISERROR(HLOOKUP(CS33,$DS$7:$DY35,$DZ35,FALSE)),"N",HLOOKUP(CS33,$DS$7:$DY35,$DZ35,FALSE))</f>
        <v>N</v>
      </c>
      <c r="CT35" s="362" t="str">
        <f>IF(ISERROR(HLOOKUP(CT33,$DS$7:$DY35,$DZ35,FALSE)),"N",HLOOKUP(CT33,$DS$7:$DY35,$DZ35,FALSE))</f>
        <v>N</v>
      </c>
      <c r="CU35" s="362" t="str">
        <f>IF(ISERROR(HLOOKUP(CU33,$DS$7:$DY35,$DZ35,FALSE)),"N",HLOOKUP(CU33,$DS$7:$DY35,$DZ35,FALSE))</f>
        <v>N</v>
      </c>
      <c r="CV35" s="362" t="str">
        <f>IF(ISERROR(HLOOKUP(CV33,$DS$7:$DY35,$DZ35,FALSE)),"N",HLOOKUP(CV33,$DS$7:$DY35,$DZ35,FALSE))</f>
        <v>N</v>
      </c>
      <c r="CW35" s="362" t="str">
        <f>IF(ISERROR(HLOOKUP(CW33,$DS$7:$DY35,$DZ35,FALSE)),"N",HLOOKUP(CW33,$DS$7:$DY35,$DZ35,FALSE))</f>
        <v>N</v>
      </c>
      <c r="CX35" s="362" t="str">
        <f>IF(ISERROR(HLOOKUP(CX33,$DS$7:$DY35,$DZ35,FALSE)),"N",HLOOKUP(CX33,$DS$7:$DY35,$DZ35,FALSE))</f>
        <v>N</v>
      </c>
      <c r="CY35" s="362" t="str">
        <f>IF(ISERROR(HLOOKUP(CY33,$DS$7:$DY35,$DZ35,FALSE)),"N",HLOOKUP(CY33,$DS$7:$DY35,$DZ35,FALSE))</f>
        <v>N</v>
      </c>
      <c r="CZ35" s="362" t="str">
        <f>IF(ISERROR(HLOOKUP(CZ33,$DS$7:$DY35,$DZ35,FALSE)),"N",HLOOKUP(CZ33,$DS$7:$DY35,$DZ35,FALSE))</f>
        <v>N</v>
      </c>
      <c r="DA35" s="362" t="str">
        <f>IF(ISERROR(HLOOKUP(DA33,$DS$7:$DY35,$DZ35,FALSE)),"N",HLOOKUP(DA33,$DS$7:$DY35,$DZ35,FALSE))</f>
        <v>N</v>
      </c>
      <c r="DB35" s="362" t="str">
        <f>IF(ISERROR(HLOOKUP(DB33,$DS$7:$DY35,$DZ35,FALSE)),"N",HLOOKUP(DB33,$DS$7:$DY35,$DZ35,FALSE))</f>
        <v>N</v>
      </c>
      <c r="DC35" s="362" t="str">
        <f>IF(ISERROR(HLOOKUP(DC33,$DS$7:$DY35,$DZ35,FALSE)),"N",HLOOKUP(DC33,$DS$7:$DY35,$DZ35,FALSE))</f>
        <v>N</v>
      </c>
      <c r="DD35" s="362" t="str">
        <f>IF(ISERROR(HLOOKUP(DD33,$DS$7:$DY35,$DZ35,FALSE)),"N",HLOOKUP(DD33,$DS$7:$DY35,$DZ35,FALSE))</f>
        <v>N</v>
      </c>
      <c r="DE35" s="362" t="str">
        <f>IF(ISERROR(HLOOKUP(DE33,$DS$7:$DY35,$DZ35,FALSE)),"N",HLOOKUP(DE33,$DS$7:$DY35,$DZ35,FALSE))</f>
        <v>N</v>
      </c>
      <c r="DF35" s="362" t="str">
        <f>IF(ISERROR(HLOOKUP(DF33,$DS$7:$DY35,$DZ35,FALSE)),"N",HLOOKUP(DF33,$DS$7:$DY35,$DZ35,FALSE))</f>
        <v>N</v>
      </c>
      <c r="DG35" s="362" t="str">
        <f>IF(ISERROR(HLOOKUP(DG33,$DS$7:$DY35,$DZ35,FALSE)),"N",HLOOKUP(DG33,$DS$7:$DY35,$DZ35,FALSE))</f>
        <v>N</v>
      </c>
      <c r="DH35" s="362" t="str">
        <f>IF(ISERROR(HLOOKUP(DH33,$DS$7:$DY35,$DZ35,FALSE)),"N",HLOOKUP(DH33,$DS$7:$DY35,$DZ35,FALSE))</f>
        <v>N</v>
      </c>
      <c r="DI35" s="362" t="str">
        <f>IF(ISERROR(HLOOKUP(DI33,$DS$7:$DY35,$DZ35,FALSE)),"N",HLOOKUP(DI33,$DS$7:$DY35,$DZ35,FALSE))</f>
        <v>N</v>
      </c>
      <c r="DJ35" s="362" t="str">
        <f>IF(ISERROR(HLOOKUP(DJ33,$DS$7:$DY35,$DZ35,FALSE)),"N",HLOOKUP(DJ33,$DS$7:$DY35,$DZ35,FALSE))</f>
        <v>N</v>
      </c>
      <c r="DK35" s="362" t="str">
        <f>IF(ISERROR(HLOOKUP(DK33,$DS$7:$DY35,$DZ35,FALSE)),"N",HLOOKUP(DK33,$DS$7:$DY35,$DZ35,FALSE))</f>
        <v>N</v>
      </c>
      <c r="DL35" s="362" t="str">
        <f>IF(ISERROR(HLOOKUP(DL33,$DS$7:$DY35,$DZ35,FALSE)),"N",HLOOKUP(DL33,$DS$7:$DY35,$DZ35,FALSE))</f>
        <v>N</v>
      </c>
      <c r="DM35" s="362" t="str">
        <f>IF(ISERROR(HLOOKUP(DM33,$DS$7:$DY35,$DZ35,FALSE)),"N",HLOOKUP(DM33,$DS$7:$DY35,$DZ35,FALSE))</f>
        <v>N</v>
      </c>
      <c r="DN35" s="362" t="str">
        <f>IF(ISERROR(HLOOKUP(DN33,$DS$7:$DY35,$DZ35,FALSE)),"N",HLOOKUP(DN33,$DS$7:$DY35,$DZ35,FALSE))</f>
        <v>N</v>
      </c>
      <c r="DO35" s="362" t="str">
        <f>IF(ISERROR(HLOOKUP(DO33,$DS$7:$DY35,$DZ35,FALSE)),"N",HLOOKUP(DO33,$DS$7:$DY35,$DZ35,FALSE))</f>
        <v>N</v>
      </c>
      <c r="DP35" s="362" t="str">
        <f>IF(ISERROR(HLOOKUP(DP33,$DS$7:$DY35,$DZ35,FALSE)),"N",HLOOKUP(DP33,$DS$7:$DY35,$DZ35,FALSE))</f>
        <v>N</v>
      </c>
      <c r="DQ35" s="362">
        <f t="shared" si="22"/>
        <v>0</v>
      </c>
      <c r="DR35" s="362">
        <f t="shared" si="23"/>
        <v>31</v>
      </c>
      <c r="DS35" s="362" t="str">
        <f>IF('DB Func'!M30&gt;0,"S","N")</f>
        <v>N</v>
      </c>
      <c r="DT35" s="362" t="str">
        <f>IF('DB Func'!R30&gt;0,"S","N")</f>
        <v>N</v>
      </c>
      <c r="DU35" s="362" t="str">
        <f>IF('DB Func'!W30&gt;0,"S","N")</f>
        <v>N</v>
      </c>
      <c r="DV35" s="362" t="str">
        <f>IF('DB Func'!AB30&gt;0,"S","N")</f>
        <v>N</v>
      </c>
      <c r="DW35" s="362" t="str">
        <f>IF('DB Func'!AG30&gt;0,"S","N")</f>
        <v>N</v>
      </c>
      <c r="DX35" s="362" t="str">
        <f>IF('DB Func'!AL30&gt;0,"S","N")</f>
        <v>N</v>
      </c>
      <c r="DY35" s="362" t="str">
        <f>IF('DB Func'!AQ30&gt;0,"S","N")</f>
        <v>N</v>
      </c>
      <c r="DZ35" s="362">
        <v>29</v>
      </c>
      <c r="EA35" s="369">
        <f ca="1">'DB Func'!C30</f>
        <v>0</v>
      </c>
      <c r="EB35" s="362" t="str">
        <f t="shared" ca="1" si="33"/>
        <v>s</v>
      </c>
      <c r="EC35" s="362" t="str">
        <f t="shared" ca="1" si="33"/>
        <v>s</v>
      </c>
      <c r="ED35" s="362" t="str">
        <f t="shared" ca="1" si="33"/>
        <v>s</v>
      </c>
      <c r="EE35" s="362" t="str">
        <f t="shared" ca="1" si="33"/>
        <v>s</v>
      </c>
      <c r="EF35" s="362" t="str">
        <f t="shared" ca="1" si="33"/>
        <v>s</v>
      </c>
      <c r="EG35" s="362" t="str">
        <f t="shared" ca="1" si="33"/>
        <v>s</v>
      </c>
      <c r="EH35" s="362" t="str">
        <f t="shared" ca="1" si="33"/>
        <v>s</v>
      </c>
      <c r="EI35" s="362" t="str">
        <f t="shared" ca="1" si="33"/>
        <v>s</v>
      </c>
      <c r="EJ35" s="362" t="str">
        <f t="shared" ca="1" si="33"/>
        <v>s</v>
      </c>
      <c r="EK35" s="362" t="str">
        <f t="shared" ca="1" si="33"/>
        <v>s</v>
      </c>
      <c r="EL35" s="362" t="str">
        <f t="shared" ca="1" si="33"/>
        <v>s</v>
      </c>
      <c r="EM35" s="362" t="str">
        <f t="shared" ca="1" si="33"/>
        <v>s</v>
      </c>
      <c r="EN35" s="362" t="str">
        <f t="shared" ca="1" si="33"/>
        <v>s</v>
      </c>
      <c r="EO35" s="362" t="str">
        <f t="shared" ca="1" si="33"/>
        <v>s</v>
      </c>
      <c r="EP35" s="362" t="str">
        <f t="shared" ca="1" si="33"/>
        <v>s</v>
      </c>
      <c r="EQ35" s="362" t="str">
        <f t="shared" ca="1" si="33"/>
        <v>s</v>
      </c>
      <c r="ER35" s="362" t="str">
        <f t="shared" ca="1" si="32"/>
        <v>s</v>
      </c>
      <c r="ES35" s="362" t="str">
        <f t="shared" ca="1" si="32"/>
        <v>s</v>
      </c>
      <c r="ET35" s="362" t="str">
        <f t="shared" ca="1" si="32"/>
        <v>s</v>
      </c>
      <c r="EU35" s="362" t="str">
        <f t="shared" ca="1" si="32"/>
        <v>s</v>
      </c>
      <c r="EV35" s="362" t="str">
        <f t="shared" ca="1" si="25"/>
        <v>s</v>
      </c>
      <c r="EW35" s="362" t="str">
        <f t="shared" ca="1" si="32"/>
        <v>s</v>
      </c>
      <c r="EX35" s="362" t="str">
        <f t="shared" ca="1" si="32"/>
        <v>s</v>
      </c>
      <c r="EY35" s="362" t="str">
        <f t="shared" ca="1" si="32"/>
        <v>s</v>
      </c>
      <c r="EZ35" s="362" t="str">
        <f t="shared" ca="1" si="32"/>
        <v>s</v>
      </c>
      <c r="FA35" s="362" t="str">
        <f t="shared" ca="1" si="32"/>
        <v>s</v>
      </c>
      <c r="FB35" s="362" t="str">
        <f t="shared" ca="1" si="32"/>
        <v>s</v>
      </c>
      <c r="FC35" s="362" t="str">
        <f t="shared" ca="1" si="32"/>
        <v>s</v>
      </c>
      <c r="FD35" s="362" t="str">
        <f t="shared" ca="1" si="32"/>
        <v>s</v>
      </c>
      <c r="FE35" s="362" t="str">
        <f t="shared" ca="1" si="32"/>
        <v>s</v>
      </c>
      <c r="FF35" s="362" t="str">
        <f t="shared" ca="1" si="32"/>
        <v>s</v>
      </c>
      <c r="FG35" s="362">
        <f t="shared" ca="1" si="26"/>
        <v>31</v>
      </c>
      <c r="FH35" s="362">
        <f t="shared" ca="1" si="27"/>
        <v>0</v>
      </c>
      <c r="FI35" s="362" t="str">
        <f ca="1">IF(AND(YEAR(EA35)='P Gerais'!D33,MONTH(Lanc!EA35)=7,DAY(Lanc!EA35)&gt;1),"S","N")</f>
        <v>N</v>
      </c>
      <c r="FJ35" s="364">
        <f t="shared" ca="1" si="28"/>
        <v>0</v>
      </c>
      <c r="FK35" s="364">
        <f t="shared" si="29"/>
        <v>0</v>
      </c>
      <c r="FL35" s="387">
        <f t="shared" ca="1" si="30"/>
        <v>0</v>
      </c>
      <c r="FP35" s="363">
        <f ca="1">((FJ35-FL35-FK35+AZ35+AQ35+SUM(Z35:AA35)+SUM(AW35:AX35)+AK35)*IF('DB Func'!GG30="ok",'DB Func'!GD30,0))</f>
        <v>0</v>
      </c>
      <c r="FR35" s="389">
        <f t="shared" ca="1" si="31"/>
        <v>0</v>
      </c>
      <c r="GV35" s="49"/>
      <c r="GW35" s="49"/>
      <c r="GX35" s="49"/>
      <c r="GY35" s="49"/>
      <c r="GZ35" s="49"/>
      <c r="HA35" s="49"/>
      <c r="HB35" s="49"/>
      <c r="HC35" s="49"/>
    </row>
    <row r="36" spans="1:211" ht="30" customHeight="1" thickTop="1" thickBot="1">
      <c r="C36" s="390" t="str">
        <f ca="1">IF('DB Func'!B31="Funcionário 29","",'DB Func'!B31)</f>
        <v/>
      </c>
      <c r="D36" s="391">
        <f ca="1">'DB Func'!CJ31</f>
        <v>0</v>
      </c>
      <c r="E36" s="382" t="str">
        <f ca="1">IF(C36="","-",IF(OR(terceiro!E36="jUL",terceiro!F36="jUL"),"Sim","Não"))</f>
        <v>-</v>
      </c>
      <c r="F36" s="383" t="str">
        <f ca="1">IF(C36="","-",IF(OR(Ferias!E36="jUL",Ferias!F36="jUL"),"Sim","Não"))</f>
        <v>-</v>
      </c>
      <c r="G36" s="383">
        <f ca="1">IF(C36="",0,IF(F36="Sim",IF(Ferias!E36="JUL",Ferias!I36,Ferias!J36),0))</f>
        <v>0</v>
      </c>
      <c r="H36" s="185"/>
      <c r="I36" s="185"/>
      <c r="J36" s="398">
        <f t="shared" ca="1" si="1"/>
        <v>0</v>
      </c>
      <c r="K36" s="152"/>
      <c r="L36" s="151"/>
      <c r="M36" s="189"/>
      <c r="N36" s="153"/>
      <c r="O36" s="48"/>
      <c r="P36" s="48"/>
      <c r="Q36" s="48"/>
      <c r="R36" s="49"/>
      <c r="S36" s="49"/>
      <c r="T36" s="49"/>
      <c r="U36" s="49"/>
      <c r="V36" s="49"/>
      <c r="W36" s="49"/>
      <c r="X36" s="49"/>
      <c r="Y36" s="49"/>
      <c r="Z36" s="49"/>
      <c r="AA36" s="49"/>
      <c r="AB36" s="48"/>
      <c r="AC36" s="48"/>
      <c r="AD36" s="49"/>
      <c r="AE36" s="49"/>
      <c r="AF36" s="314"/>
      <c r="AH36" s="400">
        <f ca="1">IF(AND('DB Func'!GE31="Junho",'DB Func'!BQ31="2 Parcelas"),(('auxiliar 13 sal'!I32/12*'DB Func'!GF31+AVERAGE('auxiliar 13 sal'!Q32:AB32)+AVERAGE('auxiliar 13 sal'!AE32:AP32)+'auxiliar 13 sal'!I32*'DB Func'!BN31+'auxiliar 13 sal'!I32*'DB Func'!BO31)/2),IF('DB Func'!GE31="Julho",IF('DB Func'!BQ31="Parcela Única",('auxiliar 13 sal'!I32/12*'DB Func'!GF31)+AVERAGE('auxiliar 13 sal'!Q32:AB32)+AVERAGE('auxiliar 13 sal'!AE32:AP32)+('auxiliar 13 sal'!I32*'DB Func'!BN31)+('auxiliar 13 sal'!I32*'DB Func'!BO31),IF('DB Func'!BQ31="2 Parcelas",(('auxiliar 13 sal'!I32/12*'DB Func'!GF31+AVERAGE('auxiliar 13 sal'!Q32:AB32)+AVERAGE('auxiliar 13 sal'!AE32:AP32)+'auxiliar 13 sal'!I32*'DB Func'!BN31+'auxiliar 13 sal'!I32*'DB Func'!BO31)/2))),0))</f>
        <v>0</v>
      </c>
      <c r="AK36" s="364">
        <f t="shared" ca="1" si="6"/>
        <v>0</v>
      </c>
      <c r="AL36" s="364">
        <f t="shared" ca="1" si="7"/>
        <v>0</v>
      </c>
      <c r="AM36" s="364">
        <f t="shared" ca="1" si="8"/>
        <v>0</v>
      </c>
      <c r="AN36" s="364">
        <f t="shared" ca="1" si="9"/>
        <v>0</v>
      </c>
      <c r="AO36" s="364">
        <f t="shared" ca="1" si="10"/>
        <v>0</v>
      </c>
      <c r="AP36" s="364">
        <f t="shared" ca="1" si="11"/>
        <v>0</v>
      </c>
      <c r="AQ36" s="364">
        <f t="shared" ca="1" si="12"/>
        <v>0</v>
      </c>
      <c r="AR36" s="364">
        <f>IF(OR(M36="",M36=0),0,((FJ36/220)*('Ho Ex'!$C$8+$AS$6))*M36)</f>
        <v>0</v>
      </c>
      <c r="AS36" s="364">
        <f>IF(OR(N36="",N36=0),0,((FJ36/220*('DB Func'!GD31+Lanc!$AS$6))*('Ho Ex'!$I$8+$AS$6))*(N36/52.5*60))</f>
        <v>0</v>
      </c>
      <c r="AT36" s="364">
        <f>IF(OR(M36="",M36=0),0,((FJ36/220)*('Ho Ex'!$J$8+$AS$6))*O36)</f>
        <v>0</v>
      </c>
      <c r="AU36" s="364">
        <f>IF(OR(M36="",M36=0),0,((FJ36/220)*('Ho Ex'!I42+$AS$6))*P36)</f>
        <v>0</v>
      </c>
      <c r="AV36" s="364">
        <f>IF(OR(M36="",M36=0),0,((FJ36/220)*('Ho Ex'!C42+$AS$6))*Q36)</f>
        <v>0</v>
      </c>
      <c r="AW36" s="364">
        <f ca="1">FJ36*'DB Func'!BN31</f>
        <v>0</v>
      </c>
      <c r="AX36" s="364">
        <f ca="1">FJ36*'DB Func'!BO31</f>
        <v>0</v>
      </c>
      <c r="AY36" s="364">
        <f ca="1">IF(FJ36=0,0,VLOOKUP(FJ36,'P Gerais'!$D$39:$G$41,3,TRUE)*Func29!$F$68)</f>
        <v>0</v>
      </c>
      <c r="AZ36" s="364">
        <f t="shared" si="13"/>
        <v>0</v>
      </c>
      <c r="BA36" s="364">
        <f ca="1">((FJ36-FL36-FK36+AZ36+AQ36+SUM(Z36:AA36)+SUM(AW36:AX36)+AK36)*IF('DB Func'!GG31="ok",'DB Func'!GD31,0))+(FJ36-FL36-FK36+AZ36+AQ36+SUM(Z36:AA36)+SUM(AW36:AX36))+AK36</f>
        <v>0</v>
      </c>
      <c r="BB36" s="385">
        <f ca="1">VLOOKUP(BA36,'P Gerais'!$D$22:$G$25,3,TRUE)</f>
        <v>0.08</v>
      </c>
      <c r="BC36" s="364">
        <f ca="1">IF(BA36&lt;'P Gerais'!$D$25,BA36*BB36,Lanc!BB36)</f>
        <v>0</v>
      </c>
      <c r="BD36" s="364">
        <f ca="1">BA36-BC36-('DB Func'!GB31*'P Gerais'!$D$35)</f>
        <v>0</v>
      </c>
      <c r="BE36" s="386">
        <f ca="1">VLOOKUP(BD36,'P Gerais'!$D$29:$F$33,3,TRUE)</f>
        <v>0</v>
      </c>
      <c r="BF36" s="364">
        <f t="shared" ca="1" si="14"/>
        <v>0</v>
      </c>
      <c r="BG36" s="364">
        <f ca="1">VLOOKUP(BD36,'P Gerais'!$D$29:$G$33,4,TRUE)</f>
        <v>0</v>
      </c>
      <c r="BH36" s="364">
        <f t="shared" ca="1" si="15"/>
        <v>0</v>
      </c>
      <c r="BI36" s="364">
        <f t="shared" ca="1" si="16"/>
        <v>0</v>
      </c>
      <c r="BJ36" s="362">
        <f ca="1">'DB Func'!G31</f>
        <v>0</v>
      </c>
      <c r="BK36" s="362">
        <f ca="1">'DB Func'!FW31</f>
        <v>0</v>
      </c>
      <c r="BL36" s="364">
        <f ca="1">D36*'P Gerais'!$D$13</f>
        <v>0</v>
      </c>
      <c r="BM36" s="364">
        <f ca="1">D36*'P Gerais'!$D$14</f>
        <v>0</v>
      </c>
      <c r="BN36" s="364">
        <f ca="1">D36*'P Gerais'!$D$16</f>
        <v>0</v>
      </c>
      <c r="BO36" s="364">
        <f ca="1">D36*'P Gerais'!$D$17</f>
        <v>0</v>
      </c>
      <c r="BP36" s="364">
        <f ca="1">D36*'P Gerais'!$D$18</f>
        <v>0</v>
      </c>
      <c r="BQ36" s="385">
        <f ca="1">VLOOKUP(D36,'P Gerais'!$D$22:$G$24,3,TRUE)</f>
        <v>0.08</v>
      </c>
      <c r="BR36" s="385">
        <f ca="1">VLOOKUP(D36,'P Gerais'!$D$29:$G$33,3,TRUE)</f>
        <v>0</v>
      </c>
      <c r="BS36" s="385">
        <f ca="1">'DB Func'!BN31</f>
        <v>0</v>
      </c>
      <c r="BT36" s="385">
        <f ca="1">'DB Func'!BO31</f>
        <v>0</v>
      </c>
      <c r="BU36" s="385">
        <f ca="1">'DB Func'!FX31</f>
        <v>0</v>
      </c>
      <c r="BV36" s="364">
        <f t="shared" ca="1" si="17"/>
        <v>-0.08</v>
      </c>
      <c r="BW36" s="364">
        <f ca="1">BV36-'DB Func'!GC31</f>
        <v>-0.08</v>
      </c>
      <c r="BX36" s="362">
        <f ca="1">IFERROR(VLOOKUP(BW36,'P Gerais'!$D$29:$G$33,3,TRUE)*BW36,0)</f>
        <v>0</v>
      </c>
      <c r="BY36" s="364">
        <f ca="1">IFERROR(BX36-VLOOKUP(BW36,'P Gerais'!$D$29:$H$33,4,TRUE),0)</f>
        <v>0</v>
      </c>
      <c r="BZ36" s="364">
        <f ca="1">D36*'DB Func'!GD31</f>
        <v>0</v>
      </c>
      <c r="CB36" s="364">
        <f t="shared" ca="1" si="18"/>
        <v>0</v>
      </c>
      <c r="CC36" s="364">
        <f t="shared" si="19"/>
        <v>0</v>
      </c>
      <c r="CD36" s="364">
        <f t="shared" si="20"/>
        <v>0</v>
      </c>
      <c r="CF36" s="362" t="str">
        <f t="shared" ca="1" si="21"/>
        <v>não</v>
      </c>
      <c r="CG36" s="362">
        <f ca="1">IF($CH$8=1,DAY('DB Func'!C31),0)</f>
        <v>0</v>
      </c>
      <c r="CH36" s="362">
        <f ca="1">IF(CI36=0,0,MONTH('DB Func'!C31))</f>
        <v>0</v>
      </c>
      <c r="CI36" s="362">
        <f ca="1">IF('P Gerais'!D34=YEAR('DB Func'!C31),YEAR('DB Func'!C31),0)</f>
        <v>0</v>
      </c>
      <c r="CJ36" s="371">
        <v>59</v>
      </c>
      <c r="CK36" s="363"/>
      <c r="CL36" s="362" t="str">
        <f ca="1">IF(ISERROR(HLOOKUP(CL34,$DS$7:$DY36,$DZ36,FALSE)),"N",HLOOKUP(CL34,$DS$7:$DY36,$DZ36,FALSE))</f>
        <v>N</v>
      </c>
      <c r="CM36" s="362" t="str">
        <f ca="1">IF(ISERROR(HLOOKUP(CM34,$DS$7:$DY36,$DZ36,FALSE)),"N",HLOOKUP(CM34,$DS$7:$DY36,$DZ36,FALSE))</f>
        <v>N</v>
      </c>
      <c r="CN36" s="362" t="str">
        <f ca="1">IF(ISERROR(HLOOKUP(CN34,$DS$7:$DY36,$DZ36,FALSE)),"N",HLOOKUP(CN34,$DS$7:$DY36,$DZ36,FALSE))</f>
        <v>N</v>
      </c>
      <c r="CO36" s="362" t="str">
        <f>IF(ISERROR(HLOOKUP(CO34,$DS$7:$DY36,$DZ36,FALSE)),"N",HLOOKUP(CO34,$DS$7:$DY36,$DZ36,FALSE))</f>
        <v>N</v>
      </c>
      <c r="CP36" s="362" t="str">
        <f ca="1">IF(ISERROR(HLOOKUP(CP34,$DS$7:$DY36,$DZ36,FALSE)),"N",HLOOKUP(CP34,$DS$7:$DY36,$DZ36,FALSE))</f>
        <v>N</v>
      </c>
      <c r="CQ36" s="362" t="str">
        <f ca="1">IF(ISERROR(HLOOKUP(CQ34,$DS$7:$DY36,$DZ36,FALSE)),"N",HLOOKUP(CQ34,$DS$7:$DY36,$DZ36,FALSE))</f>
        <v>N</v>
      </c>
      <c r="CR36" s="362" t="str">
        <f ca="1">IF(ISERROR(HLOOKUP(CR34,$DS$7:$DY36,$DZ36,FALSE)),"N",HLOOKUP(CR34,$DS$7:$DY36,$DZ36,FALSE))</f>
        <v>N</v>
      </c>
      <c r="CS36" s="362" t="str">
        <f ca="1">IF(ISERROR(HLOOKUP(CS34,$DS$7:$DY36,$DZ36,FALSE)),"N",HLOOKUP(CS34,$DS$7:$DY36,$DZ36,FALSE))</f>
        <v>N</v>
      </c>
      <c r="CT36" s="362" t="str">
        <f ca="1">IF(ISERROR(HLOOKUP(CT34,$DS$7:$DY36,$DZ36,FALSE)),"N",HLOOKUP(CT34,$DS$7:$DY36,$DZ36,FALSE))</f>
        <v>N</v>
      </c>
      <c r="CU36" s="362" t="str">
        <f ca="1">IF(ISERROR(HLOOKUP(CU34,$DS$7:$DY36,$DZ36,FALSE)),"N",HLOOKUP(CU34,$DS$7:$DY36,$DZ36,FALSE))</f>
        <v>N</v>
      </c>
      <c r="CV36" s="362" t="str">
        <f>IF(ISERROR(HLOOKUP(CV34,$DS$7:$DY36,$DZ36,FALSE)),"N",HLOOKUP(CV34,$DS$7:$DY36,$DZ36,FALSE))</f>
        <v>N</v>
      </c>
      <c r="CW36" s="362" t="str">
        <f ca="1">IF(ISERROR(HLOOKUP(CW34,$DS$7:$DY36,$DZ36,FALSE)),"N",HLOOKUP(CW34,$DS$7:$DY36,$DZ36,FALSE))</f>
        <v>N</v>
      </c>
      <c r="CX36" s="362" t="str">
        <f ca="1">IF(ISERROR(HLOOKUP(CX34,$DS$7:$DY36,$DZ36,FALSE)),"N",HLOOKUP(CX34,$DS$7:$DY36,$DZ36,FALSE))</f>
        <v>N</v>
      </c>
      <c r="CY36" s="362" t="str">
        <f ca="1">IF(ISERROR(HLOOKUP(CY34,$DS$7:$DY36,$DZ36,FALSE)),"N",HLOOKUP(CY34,$DS$7:$DY36,$DZ36,FALSE))</f>
        <v>N</v>
      </c>
      <c r="CZ36" s="362" t="str">
        <f ca="1">IF(ISERROR(HLOOKUP(CZ34,$DS$7:$DY36,$DZ36,FALSE)),"N",HLOOKUP(CZ34,$DS$7:$DY36,$DZ36,FALSE))</f>
        <v>N</v>
      </c>
      <c r="DA36" s="362" t="str">
        <f ca="1">IF(ISERROR(HLOOKUP(DA34,$DS$7:$DY36,$DZ36,FALSE)),"N",HLOOKUP(DA34,$DS$7:$DY36,$DZ36,FALSE))</f>
        <v>N</v>
      </c>
      <c r="DB36" s="362" t="str">
        <f ca="1">IF(ISERROR(HLOOKUP(DB34,$DS$7:$DY36,$DZ36,FALSE)),"N",HLOOKUP(DB34,$DS$7:$DY36,$DZ36,FALSE))</f>
        <v>N</v>
      </c>
      <c r="DC36" s="362" t="str">
        <f>IF(ISERROR(HLOOKUP(DC34,$DS$7:$DY36,$DZ36,FALSE)),"N",HLOOKUP(DC34,$DS$7:$DY36,$DZ36,FALSE))</f>
        <v>N</v>
      </c>
      <c r="DD36" s="362" t="str">
        <f ca="1">IF(ISERROR(HLOOKUP(DD34,$DS$7:$DY36,$DZ36,FALSE)),"N",HLOOKUP(DD34,$DS$7:$DY36,$DZ36,FALSE))</f>
        <v>N</v>
      </c>
      <c r="DE36" s="362" t="str">
        <f ca="1">IF(ISERROR(HLOOKUP(DE34,$DS$7:$DY36,$DZ36,FALSE)),"N",HLOOKUP(DE34,$DS$7:$DY36,$DZ36,FALSE))</f>
        <v>N</v>
      </c>
      <c r="DF36" s="362" t="str">
        <f ca="1">IF(ISERROR(HLOOKUP(DF34,$DS$7:$DY36,$DZ36,FALSE)),"N",HLOOKUP(DF34,$DS$7:$DY36,$DZ36,FALSE))</f>
        <v>N</v>
      </c>
      <c r="DG36" s="362" t="str">
        <f ca="1">IF(ISERROR(HLOOKUP(DG34,$DS$7:$DY36,$DZ36,FALSE)),"N",HLOOKUP(DG34,$DS$7:$DY36,$DZ36,FALSE))</f>
        <v>N</v>
      </c>
      <c r="DH36" s="362" t="str">
        <f ca="1">IF(ISERROR(HLOOKUP(DH34,$DS$7:$DY36,$DZ36,FALSE)),"N",HLOOKUP(DH34,$DS$7:$DY36,$DZ36,FALSE))</f>
        <v>N</v>
      </c>
      <c r="DI36" s="362" t="str">
        <f ca="1">IF(ISERROR(HLOOKUP(DI34,$DS$7:$DY36,$DZ36,FALSE)),"N",HLOOKUP(DI34,$DS$7:$DY36,$DZ36,FALSE))</f>
        <v>N</v>
      </c>
      <c r="DJ36" s="362" t="str">
        <f>IF(ISERROR(HLOOKUP(DJ34,$DS$7:$DY36,$DZ36,FALSE)),"N",HLOOKUP(DJ34,$DS$7:$DY36,$DZ36,FALSE))</f>
        <v>N</v>
      </c>
      <c r="DK36" s="362" t="str">
        <f ca="1">IF(ISERROR(HLOOKUP(DK34,$DS$7:$DY36,$DZ36,FALSE)),"N",HLOOKUP(DK34,$DS$7:$DY36,$DZ36,FALSE))</f>
        <v>N</v>
      </c>
      <c r="DL36" s="362" t="str">
        <f ca="1">IF(ISERROR(HLOOKUP(DL34,$DS$7:$DY36,$DZ36,FALSE)),"N",HLOOKUP(DL34,$DS$7:$DY36,$DZ36,FALSE))</f>
        <v>N</v>
      </c>
      <c r="DM36" s="362" t="str">
        <f ca="1">IF(ISERROR(HLOOKUP(DM34,$DS$7:$DY36,$DZ36,FALSE)),"N",HLOOKUP(DM34,$DS$7:$DY36,$DZ36,FALSE))</f>
        <v>N</v>
      </c>
      <c r="DN36" s="362" t="str">
        <f ca="1">IF(ISERROR(HLOOKUP(DN34,$DS$7:$DY36,$DZ36,FALSE)),"N",HLOOKUP(DN34,$DS$7:$DY36,$DZ36,FALSE))</f>
        <v>N</v>
      </c>
      <c r="DO36" s="362" t="str">
        <f ca="1">IF(ISERROR(HLOOKUP(DO34,$DS$7:$DY36,$DZ36,FALSE)),"N",HLOOKUP(DO34,$DS$7:$DY36,$DZ36,FALSE))</f>
        <v>N</v>
      </c>
      <c r="DP36" s="362" t="str">
        <f ca="1">IF(ISERROR(HLOOKUP(DP34,$DS$7:$DY36,$DZ36,FALSE)),"N",HLOOKUP(DP34,$DS$7:$DY36,$DZ36,FALSE))</f>
        <v>N</v>
      </c>
      <c r="DQ36" s="362">
        <f t="shared" ca="1" si="22"/>
        <v>0</v>
      </c>
      <c r="DR36" s="362">
        <f t="shared" ca="1" si="23"/>
        <v>31</v>
      </c>
      <c r="DS36" s="362" t="str">
        <f>IF('DB Func'!M31&gt;0,"S","N")</f>
        <v>N</v>
      </c>
      <c r="DT36" s="362" t="str">
        <f>IF('DB Func'!R31&gt;0,"S","N")</f>
        <v>N</v>
      </c>
      <c r="DU36" s="362" t="str">
        <f>IF('DB Func'!W31&gt;0,"S","N")</f>
        <v>N</v>
      </c>
      <c r="DV36" s="362" t="str">
        <f>IF('DB Func'!AB31&gt;0,"S","N")</f>
        <v>N</v>
      </c>
      <c r="DW36" s="362" t="str">
        <f>IF('DB Func'!AG31&gt;0,"S","N")</f>
        <v>N</v>
      </c>
      <c r="DX36" s="362" t="str">
        <f>IF('DB Func'!AL31&gt;0,"S","N")</f>
        <v>N</v>
      </c>
      <c r="DY36" s="362" t="str">
        <f>IF('DB Func'!AQ31&gt;0,"S","N")</f>
        <v>N</v>
      </c>
      <c r="DZ36" s="362">
        <v>30</v>
      </c>
      <c r="EA36" s="369">
        <f ca="1">'DB Func'!C31</f>
        <v>0</v>
      </c>
      <c r="EB36" s="362" t="str">
        <f t="shared" ca="1" si="33"/>
        <v>s</v>
      </c>
      <c r="EC36" s="362" t="str">
        <f t="shared" ca="1" si="33"/>
        <v>s</v>
      </c>
      <c r="ED36" s="362" t="str">
        <f t="shared" ca="1" si="33"/>
        <v>s</v>
      </c>
      <c r="EE36" s="362" t="str">
        <f t="shared" ca="1" si="33"/>
        <v>s</v>
      </c>
      <c r="EF36" s="362" t="str">
        <f t="shared" ca="1" si="33"/>
        <v>s</v>
      </c>
      <c r="EG36" s="362" t="str">
        <f t="shared" ca="1" si="33"/>
        <v>s</v>
      </c>
      <c r="EH36" s="362" t="str">
        <f t="shared" ca="1" si="33"/>
        <v>s</v>
      </c>
      <c r="EI36" s="362" t="str">
        <f t="shared" ca="1" si="33"/>
        <v>s</v>
      </c>
      <c r="EJ36" s="362" t="str">
        <f t="shared" ca="1" si="33"/>
        <v>s</v>
      </c>
      <c r="EK36" s="362" t="str">
        <f t="shared" ca="1" si="33"/>
        <v>s</v>
      </c>
      <c r="EL36" s="362" t="str">
        <f t="shared" ca="1" si="33"/>
        <v>s</v>
      </c>
      <c r="EM36" s="362" t="str">
        <f t="shared" ca="1" si="33"/>
        <v>s</v>
      </c>
      <c r="EN36" s="362" t="str">
        <f t="shared" ca="1" si="33"/>
        <v>s</v>
      </c>
      <c r="EO36" s="362" t="str">
        <f t="shared" ca="1" si="33"/>
        <v>s</v>
      </c>
      <c r="EP36" s="362" t="str">
        <f t="shared" ca="1" si="33"/>
        <v>s</v>
      </c>
      <c r="EQ36" s="362" t="str">
        <f t="shared" ca="1" si="33"/>
        <v>s</v>
      </c>
      <c r="ER36" s="362" t="str">
        <f t="shared" ca="1" si="32"/>
        <v>s</v>
      </c>
      <c r="ES36" s="362" t="str">
        <f t="shared" ca="1" si="32"/>
        <v>s</v>
      </c>
      <c r="ET36" s="362" t="str">
        <f t="shared" ca="1" si="32"/>
        <v>s</v>
      </c>
      <c r="EU36" s="362" t="str">
        <f t="shared" ca="1" si="32"/>
        <v>s</v>
      </c>
      <c r="EV36" s="362" t="str">
        <f t="shared" ca="1" si="25"/>
        <v>s</v>
      </c>
      <c r="EW36" s="362" t="str">
        <f t="shared" ca="1" si="32"/>
        <v>s</v>
      </c>
      <c r="EX36" s="362" t="str">
        <f t="shared" ca="1" si="32"/>
        <v>s</v>
      </c>
      <c r="EY36" s="362" t="str">
        <f t="shared" ca="1" si="32"/>
        <v>s</v>
      </c>
      <c r="EZ36" s="362" t="str">
        <f t="shared" ca="1" si="32"/>
        <v>s</v>
      </c>
      <c r="FA36" s="362" t="str">
        <f t="shared" ca="1" si="32"/>
        <v>s</v>
      </c>
      <c r="FB36" s="362" t="str">
        <f t="shared" ca="1" si="32"/>
        <v>s</v>
      </c>
      <c r="FC36" s="362" t="str">
        <f t="shared" ca="1" si="32"/>
        <v>s</v>
      </c>
      <c r="FD36" s="362" t="str">
        <f t="shared" ca="1" si="32"/>
        <v>s</v>
      </c>
      <c r="FE36" s="362" t="str">
        <f t="shared" ca="1" si="32"/>
        <v>s</v>
      </c>
      <c r="FF36" s="362" t="str">
        <f t="shared" ca="1" si="32"/>
        <v>s</v>
      </c>
      <c r="FG36" s="362">
        <f t="shared" ca="1" si="26"/>
        <v>31</v>
      </c>
      <c r="FH36" s="362">
        <f t="shared" ca="1" si="27"/>
        <v>0</v>
      </c>
      <c r="FI36" s="362" t="str">
        <f ca="1">IF(AND(YEAR(EA36)='P Gerais'!D34,MONTH(Lanc!EA36)=7,DAY(Lanc!EA36)&gt;1),"S","N")</f>
        <v>N</v>
      </c>
      <c r="FJ36" s="364">
        <f t="shared" ca="1" si="28"/>
        <v>0</v>
      </c>
      <c r="FK36" s="364">
        <f t="shared" si="29"/>
        <v>0</v>
      </c>
      <c r="FL36" s="387">
        <f t="shared" ca="1" si="30"/>
        <v>0</v>
      </c>
      <c r="FP36" s="363">
        <f ca="1">((FJ36-FL36-FK36+AZ36+AQ36+SUM(Z36:AA36)+SUM(AW36:AX36)+AK36)*IF('DB Func'!GG31="ok",'DB Func'!GD31,0))</f>
        <v>0</v>
      </c>
      <c r="FR36" s="389">
        <f t="shared" ca="1" si="31"/>
        <v>0</v>
      </c>
      <c r="GV36" s="49"/>
      <c r="GW36" s="49"/>
      <c r="GX36" s="49"/>
      <c r="GY36" s="49"/>
      <c r="GZ36" s="49"/>
      <c r="HA36" s="49"/>
      <c r="HB36" s="49"/>
      <c r="HC36" s="49"/>
    </row>
    <row r="37" spans="1:211" ht="30" customHeight="1" thickTop="1" thickBot="1">
      <c r="C37" s="390" t="str">
        <f ca="1">IF('DB Func'!B32="Funcionário 30","",'DB Func'!B32)</f>
        <v/>
      </c>
      <c r="D37" s="391">
        <f ca="1">'DB Func'!CJ32</f>
        <v>0</v>
      </c>
      <c r="E37" s="382" t="str">
        <f ca="1">IF(C37="","-",IF(OR(terceiro!E37="jUL",terceiro!F37="jUL"),"Sim","Não"))</f>
        <v>-</v>
      </c>
      <c r="F37" s="383" t="str">
        <f ca="1">IF(C37="","-",IF(OR(Ferias!E37="jUL",Ferias!F37="jUL"),"Sim","Não"))</f>
        <v>-</v>
      </c>
      <c r="G37" s="383">
        <f ca="1">IF(C37="",0,IF(F37="Sim",IF(Ferias!E37="JUL",Ferias!I37,Ferias!J37),0))</f>
        <v>0</v>
      </c>
      <c r="H37" s="185"/>
      <c r="I37" s="185"/>
      <c r="J37" s="398">
        <f t="shared" ca="1" si="1"/>
        <v>0</v>
      </c>
      <c r="K37" s="152"/>
      <c r="L37" s="151"/>
      <c r="M37" s="189"/>
      <c r="N37" s="153"/>
      <c r="O37" s="48"/>
      <c r="P37" s="48"/>
      <c r="Q37" s="48"/>
      <c r="R37" s="49"/>
      <c r="S37" s="49"/>
      <c r="T37" s="49"/>
      <c r="U37" s="49"/>
      <c r="V37" s="49"/>
      <c r="W37" s="49"/>
      <c r="X37" s="49"/>
      <c r="Y37" s="49"/>
      <c r="Z37" s="49"/>
      <c r="AA37" s="49"/>
      <c r="AB37" s="48"/>
      <c r="AC37" s="48"/>
      <c r="AD37" s="49"/>
      <c r="AE37" s="49"/>
      <c r="AF37" s="314"/>
      <c r="AH37" s="400">
        <f ca="1">IF(AND('DB Func'!GE32="Junho",'DB Func'!BQ32="2 Parcelas"),(('auxiliar 13 sal'!I33/12*'DB Func'!GF32+AVERAGE('auxiliar 13 sal'!Q33:AB33)+AVERAGE('auxiliar 13 sal'!AE33:AP33)+'auxiliar 13 sal'!I33*'DB Func'!BN32+'auxiliar 13 sal'!I33*'DB Func'!BO32)/2),IF('DB Func'!GE32="Julho",IF('DB Func'!BQ32="Parcela Única",('auxiliar 13 sal'!I33/12*'DB Func'!GF32)+AVERAGE('auxiliar 13 sal'!Q33:AB33)+AVERAGE('auxiliar 13 sal'!AE33:AP33)+('auxiliar 13 sal'!I33*'DB Func'!BN32)+('auxiliar 13 sal'!I33*'DB Func'!BO32),IF('DB Func'!BQ32="2 Parcelas",(('auxiliar 13 sal'!I33/12*'DB Func'!GF32+AVERAGE('auxiliar 13 sal'!Q33:AB33)+AVERAGE('auxiliar 13 sal'!AE33:AP33)+'auxiliar 13 sal'!I33*'DB Func'!BN32+'auxiliar 13 sal'!I33*'DB Func'!BO32)/2))),0))</f>
        <v>0</v>
      </c>
      <c r="AK37" s="364">
        <f t="shared" ca="1" si="6"/>
        <v>0</v>
      </c>
      <c r="AL37" s="364">
        <f t="shared" ca="1" si="7"/>
        <v>0</v>
      </c>
      <c r="AM37" s="364">
        <f t="shared" ca="1" si="8"/>
        <v>0</v>
      </c>
      <c r="AN37" s="364">
        <f t="shared" ca="1" si="9"/>
        <v>0</v>
      </c>
      <c r="AO37" s="364">
        <f t="shared" ca="1" si="10"/>
        <v>0</v>
      </c>
      <c r="AP37" s="364">
        <f t="shared" ca="1" si="11"/>
        <v>0</v>
      </c>
      <c r="AQ37" s="364">
        <f t="shared" ca="1" si="12"/>
        <v>0</v>
      </c>
      <c r="AR37" s="364">
        <f>IF(OR(M37="",M37=0),0,((FJ37/220)*('Ho Ex'!$C$8+$AS$6))*M37)</f>
        <v>0</v>
      </c>
      <c r="AS37" s="364">
        <f>IF(OR(N37="",N37=0),0,((FJ37/220*('DB Func'!GD32+Lanc!$AS$6))*('Ho Ex'!$I$8+$AS$6))*(N37/52.5*60))</f>
        <v>0</v>
      </c>
      <c r="AT37" s="364">
        <f>IF(OR(M37="",M37=0),0,((FJ37/220)*('Ho Ex'!$J$8+$AS$6))*O37)</f>
        <v>0</v>
      </c>
      <c r="AU37" s="364">
        <f>IF(OR(M37="",M37=0),0,((FJ37/220)*('Ho Ex'!I43+$AS$6))*P37)</f>
        <v>0</v>
      </c>
      <c r="AV37" s="364">
        <f>IF(OR(M37="",M37=0),0,((FJ37/220)*('Ho Ex'!C43+$AS$6))*Q37)</f>
        <v>0</v>
      </c>
      <c r="AW37" s="364">
        <f ca="1">FJ37*'DB Func'!BN32</f>
        <v>0</v>
      </c>
      <c r="AX37" s="364">
        <f ca="1">FJ37*'DB Func'!BO32</f>
        <v>0</v>
      </c>
      <c r="AY37" s="364">
        <f ca="1">IF(FJ37=0,0,VLOOKUP(FJ37,'P Gerais'!$D$39:$G$41,3,TRUE)*Func30!$F$68)</f>
        <v>0</v>
      </c>
      <c r="AZ37" s="364">
        <f t="shared" si="13"/>
        <v>0</v>
      </c>
      <c r="BA37" s="364">
        <f ca="1">((FJ37-FL37-FK37+AZ37+AQ37+SUM(Z37:AA37)+SUM(AW37:AX37)+AK37)*IF('DB Func'!GG32="ok",'DB Func'!GD32,0))+(FJ37-FL37-FK37+AZ37+AQ37+SUM(Z37:AA37)+SUM(AW37:AX37))+AK37</f>
        <v>0</v>
      </c>
      <c r="BB37" s="385">
        <f ca="1">VLOOKUP(BA37,'P Gerais'!$D$22:$G$25,3,TRUE)</f>
        <v>0.08</v>
      </c>
      <c r="BC37" s="364">
        <f ca="1">IF(BA37&lt;'P Gerais'!$D$25,BA37*BB37,Lanc!BB37)</f>
        <v>0</v>
      </c>
      <c r="BD37" s="364">
        <f ca="1">BA37-BC37-('DB Func'!GB32*'P Gerais'!$D$35)</f>
        <v>0</v>
      </c>
      <c r="BE37" s="386">
        <f ca="1">VLOOKUP(BD37,'P Gerais'!$D$29:$F$33,3,TRUE)</f>
        <v>0</v>
      </c>
      <c r="BF37" s="364">
        <f t="shared" ca="1" si="14"/>
        <v>0</v>
      </c>
      <c r="BG37" s="364">
        <f ca="1">VLOOKUP(BD37,'P Gerais'!$D$29:$G$33,4,TRUE)</f>
        <v>0</v>
      </c>
      <c r="BH37" s="364">
        <f t="shared" ca="1" si="15"/>
        <v>0</v>
      </c>
      <c r="BI37" s="364">
        <f t="shared" ca="1" si="16"/>
        <v>0</v>
      </c>
      <c r="BJ37" s="362">
        <f ca="1">'DB Func'!G32</f>
        <v>0</v>
      </c>
      <c r="BK37" s="362">
        <f ca="1">'DB Func'!FW32</f>
        <v>0</v>
      </c>
      <c r="BL37" s="364">
        <f ca="1">D37*'P Gerais'!$D$13</f>
        <v>0</v>
      </c>
      <c r="BM37" s="364">
        <f ca="1">D37*'P Gerais'!$D$14</f>
        <v>0</v>
      </c>
      <c r="BN37" s="364">
        <f ca="1">D37*'P Gerais'!$D$16</f>
        <v>0</v>
      </c>
      <c r="BO37" s="364">
        <f ca="1">D37*'P Gerais'!$D$17</f>
        <v>0</v>
      </c>
      <c r="BP37" s="364">
        <f ca="1">D37*'P Gerais'!$D$18</f>
        <v>0</v>
      </c>
      <c r="BQ37" s="385">
        <f ca="1">VLOOKUP(D37,'P Gerais'!$D$22:$G$24,3,TRUE)</f>
        <v>0.08</v>
      </c>
      <c r="BR37" s="385">
        <f ca="1">VLOOKUP(D37,'P Gerais'!$D$29:$G$33,3,TRUE)</f>
        <v>0</v>
      </c>
      <c r="BS37" s="385">
        <f ca="1">'DB Func'!BN32</f>
        <v>0</v>
      </c>
      <c r="BT37" s="385">
        <f ca="1">'DB Func'!BO32</f>
        <v>0</v>
      </c>
      <c r="BU37" s="385">
        <f ca="1">'DB Func'!FX32</f>
        <v>0</v>
      </c>
      <c r="BV37" s="364">
        <f t="shared" ca="1" si="17"/>
        <v>-0.08</v>
      </c>
      <c r="BW37" s="364">
        <f ca="1">BV37-'DB Func'!GC32</f>
        <v>-0.08</v>
      </c>
      <c r="BX37" s="362">
        <f ca="1">IFERROR(VLOOKUP(BW37,'P Gerais'!$D$29:$G$33,3,TRUE)*BW37,0)</f>
        <v>0</v>
      </c>
      <c r="BY37" s="364">
        <f ca="1">IFERROR(BX37-VLOOKUP(BW37,'P Gerais'!$D$29:$H$33,4,TRUE),0)</f>
        <v>0</v>
      </c>
      <c r="BZ37" s="364">
        <f ca="1">D37*'DB Func'!GD32</f>
        <v>0</v>
      </c>
      <c r="CB37" s="364">
        <f t="shared" ca="1" si="18"/>
        <v>0</v>
      </c>
      <c r="CC37" s="364">
        <f t="shared" si="19"/>
        <v>0</v>
      </c>
      <c r="CD37" s="364">
        <f t="shared" si="20"/>
        <v>0</v>
      </c>
      <c r="CF37" s="362" t="str">
        <f t="shared" ca="1" si="21"/>
        <v>não</v>
      </c>
      <c r="CG37" s="362">
        <f ca="1">IF($CH$8=1,DAY('DB Func'!C32),0)</f>
        <v>0</v>
      </c>
      <c r="CH37" s="362">
        <f ca="1">IF(CI37=0,0,MONTH('DB Func'!C32))</f>
        <v>0</v>
      </c>
      <c r="CI37" s="362">
        <f ca="1">IF('P Gerais'!D35=YEAR('DB Func'!C32),YEAR('DB Func'!C32),0)</f>
        <v>0</v>
      </c>
      <c r="CJ37" s="371">
        <v>60</v>
      </c>
      <c r="CK37" s="363"/>
      <c r="CL37" s="362" t="str">
        <f>IF(ISERROR(HLOOKUP(CL35,$DS$7:$DY37,$DZ37,FALSE)),"N",HLOOKUP(CL35,$DS$7:$DY37,$DZ37,FALSE))</f>
        <v>N</v>
      </c>
      <c r="CM37" s="362" t="str">
        <f>IF(ISERROR(HLOOKUP(CM35,$DS$7:$DY37,$DZ37,FALSE)),"N",HLOOKUP(CM35,$DS$7:$DY37,$DZ37,FALSE))</f>
        <v>N</v>
      </c>
      <c r="CN37" s="362" t="str">
        <f>IF(ISERROR(HLOOKUP(CN35,$DS$7:$DY37,$DZ37,FALSE)),"N",HLOOKUP(CN35,$DS$7:$DY37,$DZ37,FALSE))</f>
        <v>N</v>
      </c>
      <c r="CO37" s="362" t="str">
        <f>IF(ISERROR(HLOOKUP(CO35,$DS$7:$DY37,$DZ37,FALSE)),"N",HLOOKUP(CO35,$DS$7:$DY37,$DZ37,FALSE))</f>
        <v>N</v>
      </c>
      <c r="CP37" s="362" t="str">
        <f>IF(ISERROR(HLOOKUP(CP35,$DS$7:$DY37,$DZ37,FALSE)),"N",HLOOKUP(CP35,$DS$7:$DY37,$DZ37,FALSE))</f>
        <v>N</v>
      </c>
      <c r="CQ37" s="362" t="str">
        <f>IF(ISERROR(HLOOKUP(CQ35,$DS$7:$DY37,$DZ37,FALSE)),"N",HLOOKUP(CQ35,$DS$7:$DY37,$DZ37,FALSE))</f>
        <v>N</v>
      </c>
      <c r="CR37" s="362" t="str">
        <f>IF(ISERROR(HLOOKUP(CR35,$DS$7:$DY37,$DZ37,FALSE)),"N",HLOOKUP(CR35,$DS$7:$DY37,$DZ37,FALSE))</f>
        <v>N</v>
      </c>
      <c r="CS37" s="362" t="str">
        <f>IF(ISERROR(HLOOKUP(CS35,$DS$7:$DY37,$DZ37,FALSE)),"N",HLOOKUP(CS35,$DS$7:$DY37,$DZ37,FALSE))</f>
        <v>N</v>
      </c>
      <c r="CT37" s="362" t="str">
        <f>IF(ISERROR(HLOOKUP(CT35,$DS$7:$DY37,$DZ37,FALSE)),"N",HLOOKUP(CT35,$DS$7:$DY37,$DZ37,FALSE))</f>
        <v>N</v>
      </c>
      <c r="CU37" s="362" t="str">
        <f>IF(ISERROR(HLOOKUP(CU35,$DS$7:$DY37,$DZ37,FALSE)),"N",HLOOKUP(CU35,$DS$7:$DY37,$DZ37,FALSE))</f>
        <v>N</v>
      </c>
      <c r="CV37" s="362" t="str">
        <f>IF(ISERROR(HLOOKUP(CV35,$DS$7:$DY37,$DZ37,FALSE)),"N",HLOOKUP(CV35,$DS$7:$DY37,$DZ37,FALSE))</f>
        <v>N</v>
      </c>
      <c r="CW37" s="362" t="str">
        <f>IF(ISERROR(HLOOKUP(CW35,$DS$7:$DY37,$DZ37,FALSE)),"N",HLOOKUP(CW35,$DS$7:$DY37,$DZ37,FALSE))</f>
        <v>N</v>
      </c>
      <c r="CX37" s="362" t="str">
        <f>IF(ISERROR(HLOOKUP(CX35,$DS$7:$DY37,$DZ37,FALSE)),"N",HLOOKUP(CX35,$DS$7:$DY37,$DZ37,FALSE))</f>
        <v>N</v>
      </c>
      <c r="CY37" s="362" t="str">
        <f>IF(ISERROR(HLOOKUP(CY35,$DS$7:$DY37,$DZ37,FALSE)),"N",HLOOKUP(CY35,$DS$7:$DY37,$DZ37,FALSE))</f>
        <v>N</v>
      </c>
      <c r="CZ37" s="362" t="str">
        <f>IF(ISERROR(HLOOKUP(CZ35,$DS$7:$DY37,$DZ37,FALSE)),"N",HLOOKUP(CZ35,$DS$7:$DY37,$DZ37,FALSE))</f>
        <v>N</v>
      </c>
      <c r="DA37" s="362" t="str">
        <f>IF(ISERROR(HLOOKUP(DA35,$DS$7:$DY37,$DZ37,FALSE)),"N",HLOOKUP(DA35,$DS$7:$DY37,$DZ37,FALSE))</f>
        <v>N</v>
      </c>
      <c r="DB37" s="362" t="str">
        <f>IF(ISERROR(HLOOKUP(DB35,$DS$7:$DY37,$DZ37,FALSE)),"N",HLOOKUP(DB35,$DS$7:$DY37,$DZ37,FALSE))</f>
        <v>N</v>
      </c>
      <c r="DC37" s="362" t="str">
        <f>IF(ISERROR(HLOOKUP(DC35,$DS$7:$DY37,$DZ37,FALSE)),"N",HLOOKUP(DC35,$DS$7:$DY37,$DZ37,FALSE))</f>
        <v>N</v>
      </c>
      <c r="DD37" s="362" t="str">
        <f>IF(ISERROR(HLOOKUP(DD35,$DS$7:$DY37,$DZ37,FALSE)),"N",HLOOKUP(DD35,$DS$7:$DY37,$DZ37,FALSE))</f>
        <v>N</v>
      </c>
      <c r="DE37" s="362" t="str">
        <f>IF(ISERROR(HLOOKUP(DE35,$DS$7:$DY37,$DZ37,FALSE)),"N",HLOOKUP(DE35,$DS$7:$DY37,$DZ37,FALSE))</f>
        <v>N</v>
      </c>
      <c r="DF37" s="362" t="str">
        <f>IF(ISERROR(HLOOKUP(DF35,$DS$7:$DY37,$DZ37,FALSE)),"N",HLOOKUP(DF35,$DS$7:$DY37,$DZ37,FALSE))</f>
        <v>N</v>
      </c>
      <c r="DG37" s="362" t="str">
        <f>IF(ISERROR(HLOOKUP(DG35,$DS$7:$DY37,$DZ37,FALSE)),"N",HLOOKUP(DG35,$DS$7:$DY37,$DZ37,FALSE))</f>
        <v>N</v>
      </c>
      <c r="DH37" s="362" t="str">
        <f>IF(ISERROR(HLOOKUP(DH35,$DS$7:$DY37,$DZ37,FALSE)),"N",HLOOKUP(DH35,$DS$7:$DY37,$DZ37,FALSE))</f>
        <v>N</v>
      </c>
      <c r="DI37" s="362" t="str">
        <f>IF(ISERROR(HLOOKUP(DI35,$DS$7:$DY37,$DZ37,FALSE)),"N",HLOOKUP(DI35,$DS$7:$DY37,$DZ37,FALSE))</f>
        <v>N</v>
      </c>
      <c r="DJ37" s="362" t="str">
        <f>IF(ISERROR(HLOOKUP(DJ35,$DS$7:$DY37,$DZ37,FALSE)),"N",HLOOKUP(DJ35,$DS$7:$DY37,$DZ37,FALSE))</f>
        <v>N</v>
      </c>
      <c r="DK37" s="362" t="str">
        <f>IF(ISERROR(HLOOKUP(DK35,$DS$7:$DY37,$DZ37,FALSE)),"N",HLOOKUP(DK35,$DS$7:$DY37,$DZ37,FALSE))</f>
        <v>N</v>
      </c>
      <c r="DL37" s="362" t="str">
        <f>IF(ISERROR(HLOOKUP(DL35,$DS$7:$DY37,$DZ37,FALSE)),"N",HLOOKUP(DL35,$DS$7:$DY37,$DZ37,FALSE))</f>
        <v>N</v>
      </c>
      <c r="DM37" s="362" t="str">
        <f>IF(ISERROR(HLOOKUP(DM35,$DS$7:$DY37,$DZ37,FALSE)),"N",HLOOKUP(DM35,$DS$7:$DY37,$DZ37,FALSE))</f>
        <v>N</v>
      </c>
      <c r="DN37" s="362" t="str">
        <f>IF(ISERROR(HLOOKUP(DN35,$DS$7:$DY37,$DZ37,FALSE)),"N",HLOOKUP(DN35,$DS$7:$DY37,$DZ37,FALSE))</f>
        <v>N</v>
      </c>
      <c r="DO37" s="362" t="str">
        <f>IF(ISERROR(HLOOKUP(DO35,$DS$7:$DY37,$DZ37,FALSE)),"N",HLOOKUP(DO35,$DS$7:$DY37,$DZ37,FALSE))</f>
        <v>N</v>
      </c>
      <c r="DP37" s="362" t="str">
        <f>IF(ISERROR(HLOOKUP(DP35,$DS$7:$DY37,$DZ37,FALSE)),"N",HLOOKUP(DP35,$DS$7:$DY37,$DZ37,FALSE))</f>
        <v>N</v>
      </c>
      <c r="DQ37" s="362">
        <f t="shared" si="22"/>
        <v>0</v>
      </c>
      <c r="DR37" s="362">
        <f t="shared" si="23"/>
        <v>31</v>
      </c>
      <c r="DS37" s="362" t="str">
        <f>IF('DB Func'!M32&gt;0,"S","N")</f>
        <v>N</v>
      </c>
      <c r="DT37" s="362" t="str">
        <f>IF('DB Func'!R32&gt;0,"S","N")</f>
        <v>N</v>
      </c>
      <c r="DU37" s="362" t="str">
        <f>IF('DB Func'!W32&gt;0,"S","N")</f>
        <v>N</v>
      </c>
      <c r="DV37" s="362" t="str">
        <f>IF('DB Func'!AB32&gt;0,"S","N")</f>
        <v>N</v>
      </c>
      <c r="DW37" s="362" t="str">
        <f>IF('DB Func'!AG32&gt;0,"S","N")</f>
        <v>N</v>
      </c>
      <c r="DX37" s="362" t="str">
        <f>IF('DB Func'!AL32&gt;0,"S","N")</f>
        <v>N</v>
      </c>
      <c r="DY37" s="362" t="str">
        <f>IF('DB Func'!AQ32&gt;0,"S","N")</f>
        <v>N</v>
      </c>
      <c r="DZ37" s="362">
        <v>31</v>
      </c>
      <c r="EA37" s="369">
        <f ca="1">'DB Func'!C32</f>
        <v>0</v>
      </c>
      <c r="EB37" s="362" t="str">
        <f t="shared" ca="1" si="33"/>
        <v>s</v>
      </c>
      <c r="EC37" s="362" t="str">
        <f t="shared" ca="1" si="33"/>
        <v>s</v>
      </c>
      <c r="ED37" s="362" t="str">
        <f t="shared" ca="1" si="33"/>
        <v>s</v>
      </c>
      <c r="EE37" s="362" t="str">
        <f t="shared" ca="1" si="33"/>
        <v>s</v>
      </c>
      <c r="EF37" s="362" t="str">
        <f t="shared" ca="1" si="33"/>
        <v>s</v>
      </c>
      <c r="EG37" s="362" t="str">
        <f t="shared" ca="1" si="33"/>
        <v>s</v>
      </c>
      <c r="EH37" s="362" t="str">
        <f t="shared" ca="1" si="33"/>
        <v>s</v>
      </c>
      <c r="EI37" s="362" t="str">
        <f t="shared" ca="1" si="33"/>
        <v>s</v>
      </c>
      <c r="EJ37" s="362" t="str">
        <f t="shared" ca="1" si="33"/>
        <v>s</v>
      </c>
      <c r="EK37" s="362" t="str">
        <f t="shared" ca="1" si="33"/>
        <v>s</v>
      </c>
      <c r="EL37" s="362" t="str">
        <f t="shared" ca="1" si="33"/>
        <v>s</v>
      </c>
      <c r="EM37" s="362" t="str">
        <f t="shared" ca="1" si="33"/>
        <v>s</v>
      </c>
      <c r="EN37" s="362" t="str">
        <f t="shared" ca="1" si="33"/>
        <v>s</v>
      </c>
      <c r="EO37" s="362" t="str">
        <f t="shared" ca="1" si="33"/>
        <v>s</v>
      </c>
      <c r="EP37" s="362" t="str">
        <f t="shared" ca="1" si="33"/>
        <v>s</v>
      </c>
      <c r="EQ37" s="362" t="str">
        <f t="shared" ca="1" si="33"/>
        <v>s</v>
      </c>
      <c r="ER37" s="362" t="str">
        <f t="shared" ca="1" si="32"/>
        <v>s</v>
      </c>
      <c r="ES37" s="362" t="str">
        <f t="shared" ca="1" si="32"/>
        <v>s</v>
      </c>
      <c r="ET37" s="362" t="str">
        <f t="shared" ca="1" si="32"/>
        <v>s</v>
      </c>
      <c r="EU37" s="362" t="str">
        <f t="shared" ca="1" si="32"/>
        <v>s</v>
      </c>
      <c r="EV37" s="362" t="str">
        <f t="shared" ca="1" si="25"/>
        <v>s</v>
      </c>
      <c r="EW37" s="362" t="str">
        <f t="shared" ca="1" si="32"/>
        <v>s</v>
      </c>
      <c r="EX37" s="362" t="str">
        <f t="shared" ca="1" si="32"/>
        <v>s</v>
      </c>
      <c r="EY37" s="362" t="str">
        <f t="shared" ca="1" si="32"/>
        <v>s</v>
      </c>
      <c r="EZ37" s="362" t="str">
        <f t="shared" ca="1" si="32"/>
        <v>s</v>
      </c>
      <c r="FA37" s="362" t="str">
        <f t="shared" ca="1" si="32"/>
        <v>s</v>
      </c>
      <c r="FB37" s="362" t="str">
        <f t="shared" ca="1" si="32"/>
        <v>s</v>
      </c>
      <c r="FC37" s="362" t="str">
        <f t="shared" ca="1" si="32"/>
        <v>s</v>
      </c>
      <c r="FD37" s="362" t="str">
        <f t="shared" ca="1" si="32"/>
        <v>s</v>
      </c>
      <c r="FE37" s="362" t="str">
        <f t="shared" ca="1" si="32"/>
        <v>s</v>
      </c>
      <c r="FF37" s="362" t="str">
        <f t="shared" ca="1" si="32"/>
        <v>s</v>
      </c>
      <c r="FG37" s="362">
        <f t="shared" ca="1" si="26"/>
        <v>31</v>
      </c>
      <c r="FH37" s="362">
        <f t="shared" ca="1" si="27"/>
        <v>0</v>
      </c>
      <c r="FI37" s="362" t="str">
        <f ca="1">IF(AND(YEAR(EA37)='P Gerais'!D35,MONTH(Lanc!EA37)=7,DAY(Lanc!EA37)&gt;1),"S","N")</f>
        <v>N</v>
      </c>
      <c r="FJ37" s="364">
        <f t="shared" ca="1" si="28"/>
        <v>0</v>
      </c>
      <c r="FK37" s="364">
        <f t="shared" si="29"/>
        <v>0</v>
      </c>
      <c r="FL37" s="387">
        <f t="shared" ca="1" si="30"/>
        <v>0</v>
      </c>
      <c r="FP37" s="363">
        <f ca="1">((FJ37-FL37-FK37+AZ37+AQ37+SUM(Z37:AA37)+SUM(AW37:AX37)+AK37)*IF('DB Func'!GG32="ok",'DB Func'!GD32,0))</f>
        <v>0</v>
      </c>
      <c r="FR37" s="389">
        <f t="shared" ca="1" si="31"/>
        <v>0</v>
      </c>
      <c r="GV37" s="49"/>
      <c r="GW37" s="49"/>
      <c r="GX37" s="49"/>
      <c r="GY37" s="49"/>
      <c r="GZ37" s="49"/>
      <c r="HA37" s="49"/>
      <c r="HB37" s="49"/>
      <c r="HC37" s="49"/>
    </row>
    <row r="38" spans="1:211" ht="30" customHeight="1" thickTop="1">
      <c r="A38" s="342"/>
      <c r="B38" s="195"/>
      <c r="C38" s="195"/>
      <c r="D38" s="195"/>
      <c r="E38" s="195"/>
      <c r="F38" s="195"/>
      <c r="G38" s="195"/>
      <c r="H38" s="195"/>
      <c r="I38" s="195"/>
      <c r="J38" s="195"/>
      <c r="K38" s="195"/>
      <c r="L38" s="195"/>
      <c r="M38" s="195"/>
      <c r="N38" s="195"/>
      <c r="O38" s="195"/>
      <c r="P38" s="195"/>
      <c r="Q38" s="195"/>
      <c r="R38" s="195"/>
      <c r="S38" s="195"/>
      <c r="T38" s="195"/>
      <c r="U38" s="195"/>
      <c r="V38" s="195"/>
      <c r="W38" s="195"/>
      <c r="X38" s="195"/>
      <c r="Y38" s="195"/>
      <c r="Z38" s="195"/>
      <c r="AA38" s="195"/>
      <c r="AB38" s="195"/>
      <c r="AC38" s="195"/>
      <c r="AD38" s="195"/>
      <c r="AE38" s="195"/>
      <c r="AF38" s="195"/>
      <c r="AK38" s="364">
        <f ca="1">SUM(AK8:AK37)</f>
        <v>0</v>
      </c>
      <c r="AL38" s="364">
        <f t="shared" ref="AL38:CW38" ca="1" si="34">SUM(AL8:AL37)</f>
        <v>0</v>
      </c>
      <c r="AM38" s="364">
        <f t="shared" ca="1" si="34"/>
        <v>0</v>
      </c>
      <c r="AN38" s="364">
        <f t="shared" ca="1" si="34"/>
        <v>0</v>
      </c>
      <c r="AO38" s="364">
        <f t="shared" ca="1" si="34"/>
        <v>0</v>
      </c>
      <c r="AP38" s="364">
        <f t="shared" ca="1" si="34"/>
        <v>0</v>
      </c>
      <c r="AQ38" s="364">
        <f t="shared" ca="1" si="34"/>
        <v>0</v>
      </c>
      <c r="AR38" s="364">
        <f t="shared" si="34"/>
        <v>0</v>
      </c>
      <c r="AS38" s="364">
        <f t="shared" si="34"/>
        <v>0</v>
      </c>
      <c r="AT38" s="364">
        <f t="shared" si="34"/>
        <v>0</v>
      </c>
      <c r="AU38" s="364">
        <f t="shared" si="34"/>
        <v>0</v>
      </c>
      <c r="AV38" s="364">
        <f t="shared" si="34"/>
        <v>0</v>
      </c>
      <c r="AW38" s="364">
        <f t="shared" ca="1" si="34"/>
        <v>0</v>
      </c>
      <c r="AX38" s="364">
        <f t="shared" ca="1" si="34"/>
        <v>0</v>
      </c>
      <c r="AY38" s="364">
        <f t="shared" ca="1" si="34"/>
        <v>0</v>
      </c>
      <c r="AZ38" s="364">
        <f t="shared" si="34"/>
        <v>0</v>
      </c>
      <c r="BA38" s="364">
        <f t="shared" ca="1" si="34"/>
        <v>0</v>
      </c>
      <c r="BB38" s="364">
        <f t="shared" ca="1" si="34"/>
        <v>2.4000000000000008</v>
      </c>
      <c r="BC38" s="364">
        <f t="shared" ca="1" si="34"/>
        <v>0</v>
      </c>
      <c r="BD38" s="364">
        <f t="shared" ca="1" si="34"/>
        <v>0</v>
      </c>
      <c r="BE38" s="364">
        <f t="shared" ca="1" si="34"/>
        <v>0</v>
      </c>
      <c r="BF38" s="364">
        <f t="shared" ca="1" si="34"/>
        <v>0</v>
      </c>
      <c r="BG38" s="364">
        <f t="shared" ca="1" si="34"/>
        <v>0</v>
      </c>
      <c r="BH38" s="364">
        <f t="shared" ca="1" si="34"/>
        <v>0</v>
      </c>
      <c r="BI38" s="364">
        <f t="shared" ca="1" si="34"/>
        <v>0</v>
      </c>
      <c r="BJ38" s="364">
        <f t="shared" ca="1" si="34"/>
        <v>0</v>
      </c>
      <c r="BK38" s="364">
        <f t="shared" ca="1" si="34"/>
        <v>0</v>
      </c>
      <c r="BL38" s="364">
        <f t="shared" ca="1" si="34"/>
        <v>0</v>
      </c>
      <c r="BM38" s="364">
        <f t="shared" ca="1" si="34"/>
        <v>0</v>
      </c>
      <c r="BN38" s="364">
        <f t="shared" ca="1" si="34"/>
        <v>0</v>
      </c>
      <c r="BO38" s="364">
        <f t="shared" ca="1" si="34"/>
        <v>0</v>
      </c>
      <c r="BP38" s="364">
        <f t="shared" ca="1" si="34"/>
        <v>0</v>
      </c>
      <c r="BQ38" s="364">
        <f t="shared" ca="1" si="34"/>
        <v>2.4000000000000008</v>
      </c>
      <c r="BR38" s="364">
        <f t="shared" ca="1" si="34"/>
        <v>0</v>
      </c>
      <c r="BS38" s="364">
        <f t="shared" ca="1" si="34"/>
        <v>0</v>
      </c>
      <c r="BT38" s="364">
        <f t="shared" ca="1" si="34"/>
        <v>0</v>
      </c>
      <c r="BU38" s="364">
        <f t="shared" ca="1" si="34"/>
        <v>0</v>
      </c>
      <c r="BV38" s="364">
        <f t="shared" ca="1" si="34"/>
        <v>-2.4000000000000008</v>
      </c>
      <c r="BW38" s="364">
        <f t="shared" ca="1" si="34"/>
        <v>-2.4000000000000008</v>
      </c>
      <c r="BX38" s="364">
        <f t="shared" ca="1" si="34"/>
        <v>0</v>
      </c>
      <c r="BY38" s="364">
        <f t="shared" ca="1" si="34"/>
        <v>0</v>
      </c>
      <c r="BZ38" s="364">
        <f t="shared" ca="1" si="34"/>
        <v>0</v>
      </c>
      <c r="CA38" s="364">
        <f t="shared" si="34"/>
        <v>0</v>
      </c>
      <c r="CB38" s="364">
        <f t="shared" ca="1" si="34"/>
        <v>0</v>
      </c>
      <c r="CC38" s="364">
        <f t="shared" si="34"/>
        <v>0</v>
      </c>
      <c r="CD38" s="364">
        <f t="shared" si="34"/>
        <v>0</v>
      </c>
      <c r="CE38" s="364">
        <f t="shared" si="34"/>
        <v>0</v>
      </c>
      <c r="CF38" s="364">
        <f t="shared" ca="1" si="34"/>
        <v>0</v>
      </c>
      <c r="CG38" s="364">
        <f t="shared" ca="1" si="34"/>
        <v>0</v>
      </c>
      <c r="CH38" s="364">
        <f t="shared" ca="1" si="34"/>
        <v>0</v>
      </c>
      <c r="CI38" s="364">
        <f t="shared" ca="1" si="34"/>
        <v>0</v>
      </c>
      <c r="CJ38" s="364">
        <f t="shared" si="34"/>
        <v>1365</v>
      </c>
      <c r="CK38" s="364">
        <f t="shared" si="34"/>
        <v>0</v>
      </c>
      <c r="CL38" s="364">
        <f t="shared" ca="1" si="34"/>
        <v>0</v>
      </c>
      <c r="CM38" s="364">
        <f t="shared" ca="1" si="34"/>
        <v>0</v>
      </c>
      <c r="CN38" s="364">
        <f t="shared" ca="1" si="34"/>
        <v>0</v>
      </c>
      <c r="CO38" s="364">
        <f t="shared" si="34"/>
        <v>0</v>
      </c>
      <c r="CP38" s="364">
        <f t="shared" ca="1" si="34"/>
        <v>0</v>
      </c>
      <c r="CQ38" s="364">
        <f t="shared" ca="1" si="34"/>
        <v>0</v>
      </c>
      <c r="CR38" s="364">
        <f t="shared" ca="1" si="34"/>
        <v>0</v>
      </c>
      <c r="CS38" s="364">
        <f t="shared" ca="1" si="34"/>
        <v>0</v>
      </c>
      <c r="CT38" s="364">
        <f t="shared" ca="1" si="34"/>
        <v>0</v>
      </c>
      <c r="CU38" s="364">
        <f t="shared" ca="1" si="34"/>
        <v>0</v>
      </c>
      <c r="CV38" s="364">
        <f t="shared" si="34"/>
        <v>0</v>
      </c>
      <c r="CW38" s="364">
        <f t="shared" ca="1" si="34"/>
        <v>0</v>
      </c>
      <c r="CX38" s="364">
        <f t="shared" ref="CX38:FH38" ca="1" si="35">SUM(CX8:CX37)</f>
        <v>0</v>
      </c>
      <c r="CY38" s="364">
        <f t="shared" ca="1" si="35"/>
        <v>0</v>
      </c>
      <c r="CZ38" s="364">
        <f t="shared" ca="1" si="35"/>
        <v>0</v>
      </c>
      <c r="DA38" s="364">
        <f t="shared" ca="1" si="35"/>
        <v>0</v>
      </c>
      <c r="DB38" s="364">
        <f t="shared" ca="1" si="35"/>
        <v>0</v>
      </c>
      <c r="DC38" s="364">
        <f t="shared" si="35"/>
        <v>0</v>
      </c>
      <c r="DD38" s="364">
        <f t="shared" ca="1" si="35"/>
        <v>0</v>
      </c>
      <c r="DE38" s="364">
        <f t="shared" ca="1" si="35"/>
        <v>0</v>
      </c>
      <c r="DF38" s="364">
        <f t="shared" ca="1" si="35"/>
        <v>0</v>
      </c>
      <c r="DG38" s="364">
        <f t="shared" ca="1" si="35"/>
        <v>0</v>
      </c>
      <c r="DH38" s="364">
        <f t="shared" ca="1" si="35"/>
        <v>0</v>
      </c>
      <c r="DI38" s="364">
        <f t="shared" ca="1" si="35"/>
        <v>0</v>
      </c>
      <c r="DJ38" s="364">
        <f t="shared" si="35"/>
        <v>0</v>
      </c>
      <c r="DK38" s="364">
        <f t="shared" ca="1" si="35"/>
        <v>0</v>
      </c>
      <c r="DL38" s="364">
        <f t="shared" ca="1" si="35"/>
        <v>0</v>
      </c>
      <c r="DM38" s="364">
        <f t="shared" ca="1" si="35"/>
        <v>0</v>
      </c>
      <c r="DN38" s="364">
        <f t="shared" ca="1" si="35"/>
        <v>0</v>
      </c>
      <c r="DO38" s="364">
        <f t="shared" ca="1" si="35"/>
        <v>0</v>
      </c>
      <c r="DP38" s="364">
        <f t="shared" ca="1" si="35"/>
        <v>0</v>
      </c>
      <c r="DQ38" s="364">
        <f t="shared" ca="1" si="35"/>
        <v>0</v>
      </c>
      <c r="DR38" s="364">
        <f t="shared" ca="1" si="35"/>
        <v>930</v>
      </c>
      <c r="DS38" s="364">
        <f t="shared" ca="1" si="35"/>
        <v>0</v>
      </c>
      <c r="DT38" s="364">
        <f t="shared" ca="1" si="35"/>
        <v>0</v>
      </c>
      <c r="DU38" s="364">
        <f t="shared" ca="1" si="35"/>
        <v>0</v>
      </c>
      <c r="DV38" s="364">
        <f t="shared" ca="1" si="35"/>
        <v>0</v>
      </c>
      <c r="DW38" s="364">
        <f t="shared" ca="1" si="35"/>
        <v>0</v>
      </c>
      <c r="DX38" s="364">
        <f t="shared" ca="1" si="35"/>
        <v>0</v>
      </c>
      <c r="DY38" s="364">
        <f t="shared" ca="1" si="35"/>
        <v>0</v>
      </c>
      <c r="DZ38" s="364">
        <f t="shared" si="35"/>
        <v>495</v>
      </c>
      <c r="EA38" s="364">
        <f t="shared" ca="1" si="35"/>
        <v>0</v>
      </c>
      <c r="EB38" s="364">
        <f t="shared" ca="1" si="35"/>
        <v>0</v>
      </c>
      <c r="EC38" s="364">
        <f t="shared" ca="1" si="35"/>
        <v>0</v>
      </c>
      <c r="ED38" s="364">
        <f t="shared" ca="1" si="35"/>
        <v>0</v>
      </c>
      <c r="EE38" s="364">
        <f t="shared" ca="1" si="35"/>
        <v>0</v>
      </c>
      <c r="EF38" s="364">
        <f t="shared" ca="1" si="35"/>
        <v>0</v>
      </c>
      <c r="EG38" s="364">
        <f t="shared" ca="1" si="35"/>
        <v>0</v>
      </c>
      <c r="EH38" s="364">
        <f t="shared" ca="1" si="35"/>
        <v>0</v>
      </c>
      <c r="EI38" s="364">
        <f t="shared" ca="1" si="35"/>
        <v>0</v>
      </c>
      <c r="EJ38" s="364">
        <f t="shared" ca="1" si="35"/>
        <v>0</v>
      </c>
      <c r="EK38" s="364">
        <f t="shared" ca="1" si="35"/>
        <v>0</v>
      </c>
      <c r="EL38" s="364">
        <f t="shared" ca="1" si="35"/>
        <v>0</v>
      </c>
      <c r="EM38" s="364">
        <f t="shared" ca="1" si="35"/>
        <v>0</v>
      </c>
      <c r="EN38" s="364">
        <f t="shared" ca="1" si="35"/>
        <v>0</v>
      </c>
      <c r="EO38" s="364">
        <f t="shared" ca="1" si="35"/>
        <v>0</v>
      </c>
      <c r="EP38" s="364">
        <f t="shared" ca="1" si="35"/>
        <v>0</v>
      </c>
      <c r="EQ38" s="364">
        <f t="shared" ca="1" si="35"/>
        <v>0</v>
      </c>
      <c r="ER38" s="364">
        <f t="shared" ca="1" si="35"/>
        <v>0</v>
      </c>
      <c r="ES38" s="364">
        <f t="shared" ca="1" si="35"/>
        <v>0</v>
      </c>
      <c r="ET38" s="364">
        <f t="shared" ca="1" si="35"/>
        <v>0</v>
      </c>
      <c r="EU38" s="364">
        <f t="shared" ca="1" si="35"/>
        <v>0</v>
      </c>
      <c r="EV38" s="364">
        <f t="shared" ca="1" si="35"/>
        <v>0</v>
      </c>
      <c r="EW38" s="364">
        <f t="shared" ca="1" si="35"/>
        <v>0</v>
      </c>
      <c r="EX38" s="364">
        <f t="shared" ca="1" si="35"/>
        <v>0</v>
      </c>
      <c r="EY38" s="364">
        <f t="shared" ca="1" si="35"/>
        <v>0</v>
      </c>
      <c r="EZ38" s="364">
        <f t="shared" ca="1" si="35"/>
        <v>0</v>
      </c>
      <c r="FA38" s="364">
        <f t="shared" ca="1" si="35"/>
        <v>0</v>
      </c>
      <c r="FB38" s="364">
        <f t="shared" ca="1" si="35"/>
        <v>0</v>
      </c>
      <c r="FC38" s="364">
        <f t="shared" ca="1" si="35"/>
        <v>0</v>
      </c>
      <c r="FD38" s="364">
        <f t="shared" ca="1" si="35"/>
        <v>0</v>
      </c>
      <c r="FE38" s="364">
        <f t="shared" ca="1" si="35"/>
        <v>0</v>
      </c>
      <c r="FF38" s="364">
        <f t="shared" ca="1" si="35"/>
        <v>0</v>
      </c>
      <c r="FG38" s="364">
        <f t="shared" ca="1" si="35"/>
        <v>930</v>
      </c>
      <c r="FH38" s="364">
        <f t="shared" ca="1" si="35"/>
        <v>0</v>
      </c>
      <c r="FK38" s="389">
        <f>SUM(FK8:FK37)</f>
        <v>0</v>
      </c>
      <c r="FL38" s="389">
        <f ca="1">SUM(FL8:FL37)</f>
        <v>0</v>
      </c>
      <c r="FP38" s="363">
        <f ca="1">SUM(FP8:FP37)</f>
        <v>0</v>
      </c>
      <c r="FQ38" s="364">
        <f t="shared" ref="FQ38:FR38" si="36">SUM(FQ8:FQ37)</f>
        <v>0.08</v>
      </c>
      <c r="FR38" s="364">
        <f t="shared" ca="1" si="36"/>
        <v>0</v>
      </c>
    </row>
    <row r="39" spans="1:211" ht="30" customHeight="1">
      <c r="A39" s="342"/>
      <c r="B39" s="195"/>
      <c r="C39" s="195"/>
      <c r="D39" s="396">
        <f t="shared" ref="D39:AL39" ca="1" si="37">SUM(D8:D37)</f>
        <v>0</v>
      </c>
      <c r="E39" s="396"/>
      <c r="F39" s="396">
        <f t="shared" ca="1" si="37"/>
        <v>0</v>
      </c>
      <c r="G39" s="396"/>
      <c r="H39" s="396"/>
      <c r="I39" s="396"/>
      <c r="J39" s="396"/>
      <c r="K39" s="396"/>
      <c r="L39" s="396"/>
      <c r="M39" s="396">
        <f t="shared" si="37"/>
        <v>0</v>
      </c>
      <c r="N39" s="396">
        <f t="shared" si="37"/>
        <v>0</v>
      </c>
      <c r="O39" s="396">
        <f t="shared" si="37"/>
        <v>0</v>
      </c>
      <c r="P39" s="396">
        <f t="shared" si="37"/>
        <v>0</v>
      </c>
      <c r="Q39" s="396">
        <f t="shared" si="37"/>
        <v>0</v>
      </c>
      <c r="R39" s="396">
        <f>SUM(R8:R37)</f>
        <v>0</v>
      </c>
      <c r="S39" s="396">
        <f t="shared" ref="S39:Y39" si="38">SUM(S8:S37)</f>
        <v>0</v>
      </c>
      <c r="T39" s="396">
        <f t="shared" si="38"/>
        <v>0</v>
      </c>
      <c r="U39" s="396">
        <f t="shared" si="38"/>
        <v>0</v>
      </c>
      <c r="V39" s="396">
        <f t="shared" si="38"/>
        <v>0</v>
      </c>
      <c r="W39" s="396">
        <f t="shared" si="38"/>
        <v>0</v>
      </c>
      <c r="X39" s="396">
        <f t="shared" si="38"/>
        <v>0</v>
      </c>
      <c r="Y39" s="396">
        <f t="shared" si="38"/>
        <v>0</v>
      </c>
      <c r="Z39" s="396">
        <f t="shared" si="37"/>
        <v>0</v>
      </c>
      <c r="AA39" s="396">
        <f t="shared" si="37"/>
        <v>0</v>
      </c>
      <c r="AB39" s="396">
        <f t="shared" si="37"/>
        <v>0</v>
      </c>
      <c r="AC39" s="396"/>
      <c r="AD39" s="396">
        <f t="shared" si="37"/>
        <v>0</v>
      </c>
      <c r="AE39" s="396">
        <f t="shared" si="37"/>
        <v>0</v>
      </c>
      <c r="AF39" s="396">
        <f t="shared" si="37"/>
        <v>0</v>
      </c>
      <c r="AH39" s="396">
        <f t="shared" ca="1" si="37"/>
        <v>0</v>
      </c>
      <c r="AI39" s="396">
        <f t="shared" si="37"/>
        <v>0</v>
      </c>
      <c r="AJ39" s="364">
        <f t="shared" ca="1" si="37"/>
        <v>0</v>
      </c>
      <c r="AK39" s="364">
        <f t="shared" ca="1" si="37"/>
        <v>0</v>
      </c>
      <c r="AL39" s="364">
        <f t="shared" ca="1" si="37"/>
        <v>0</v>
      </c>
      <c r="AM39" s="364">
        <f t="shared" ref="AM39:CA39" ca="1" si="39">SUM(AM8:AM37)</f>
        <v>0</v>
      </c>
      <c r="AN39" s="364">
        <f t="shared" ca="1" si="39"/>
        <v>0</v>
      </c>
      <c r="AO39" s="364">
        <f t="shared" ca="1" si="39"/>
        <v>0</v>
      </c>
      <c r="AP39" s="364">
        <f t="shared" ca="1" si="39"/>
        <v>0</v>
      </c>
      <c r="AQ39" s="364">
        <f t="shared" ca="1" si="39"/>
        <v>0</v>
      </c>
      <c r="AR39" s="364">
        <f t="shared" si="39"/>
        <v>0</v>
      </c>
      <c r="AS39" s="364">
        <f t="shared" si="39"/>
        <v>0</v>
      </c>
      <c r="AT39" s="364">
        <f t="shared" si="39"/>
        <v>0</v>
      </c>
      <c r="AU39" s="364">
        <f t="shared" si="39"/>
        <v>0</v>
      </c>
      <c r="AV39" s="364">
        <f t="shared" si="39"/>
        <v>0</v>
      </c>
      <c r="AW39" s="364">
        <f t="shared" ca="1" si="39"/>
        <v>0</v>
      </c>
      <c r="AX39" s="364">
        <f t="shared" ca="1" si="39"/>
        <v>0</v>
      </c>
      <c r="AY39" s="364">
        <f t="shared" ca="1" si="39"/>
        <v>0</v>
      </c>
      <c r="AZ39" s="364">
        <f t="shared" si="39"/>
        <v>0</v>
      </c>
      <c r="BA39" s="364">
        <f t="shared" ca="1" si="39"/>
        <v>0</v>
      </c>
      <c r="BB39" s="364">
        <f t="shared" ca="1" si="39"/>
        <v>2.4000000000000008</v>
      </c>
      <c r="BC39" s="364">
        <f t="shared" ca="1" si="39"/>
        <v>0</v>
      </c>
      <c r="BD39" s="364">
        <f t="shared" ca="1" si="39"/>
        <v>0</v>
      </c>
      <c r="BE39" s="364">
        <f t="shared" ca="1" si="39"/>
        <v>0</v>
      </c>
      <c r="BF39" s="364">
        <f t="shared" ca="1" si="39"/>
        <v>0</v>
      </c>
      <c r="BG39" s="364">
        <f t="shared" ca="1" si="39"/>
        <v>0</v>
      </c>
      <c r="BH39" s="364">
        <f t="shared" ca="1" si="39"/>
        <v>0</v>
      </c>
      <c r="BI39" s="364">
        <f t="shared" ca="1" si="39"/>
        <v>0</v>
      </c>
      <c r="BJ39" s="364">
        <f t="shared" ca="1" si="39"/>
        <v>0</v>
      </c>
      <c r="BK39" s="364"/>
      <c r="BL39" s="364">
        <f t="shared" ca="1" si="39"/>
        <v>0</v>
      </c>
      <c r="BM39" s="364">
        <f t="shared" ca="1" si="39"/>
        <v>0</v>
      </c>
      <c r="BN39" s="364">
        <f t="shared" ca="1" si="39"/>
        <v>0</v>
      </c>
      <c r="BO39" s="364">
        <f t="shared" ca="1" si="39"/>
        <v>0</v>
      </c>
      <c r="BP39" s="364">
        <f t="shared" ca="1" si="39"/>
        <v>0</v>
      </c>
      <c r="BQ39" s="364">
        <f t="shared" ca="1" si="39"/>
        <v>2.4000000000000008</v>
      </c>
      <c r="BR39" s="364">
        <f t="shared" ca="1" si="39"/>
        <v>0</v>
      </c>
      <c r="BS39" s="364">
        <f t="shared" ca="1" si="39"/>
        <v>0</v>
      </c>
      <c r="BT39" s="364">
        <f t="shared" ca="1" si="39"/>
        <v>0</v>
      </c>
      <c r="BU39" s="364">
        <f t="shared" ca="1" si="39"/>
        <v>0</v>
      </c>
      <c r="BV39" s="364">
        <f t="shared" ca="1" si="39"/>
        <v>-2.4000000000000008</v>
      </c>
      <c r="BW39" s="364">
        <f t="shared" ca="1" si="39"/>
        <v>-2.4000000000000008</v>
      </c>
      <c r="BX39" s="364">
        <f t="shared" ca="1" si="39"/>
        <v>0</v>
      </c>
      <c r="BY39" s="364">
        <f t="shared" ca="1" si="39"/>
        <v>0</v>
      </c>
      <c r="BZ39" s="364">
        <f t="shared" ca="1" si="39"/>
        <v>0</v>
      </c>
      <c r="CA39" s="364">
        <f t="shared" si="39"/>
        <v>0</v>
      </c>
      <c r="CK39" s="364">
        <f>SUM(CK8:CK37)</f>
        <v>0</v>
      </c>
      <c r="CM39" s="364">
        <f ca="1">SUM(CM8:CM37)</f>
        <v>0</v>
      </c>
      <c r="CN39" s="364">
        <f ca="1">SUM(CN8:CN37)</f>
        <v>0</v>
      </c>
      <c r="CO39" s="364">
        <f>SUM(CO8:CO37)</f>
        <v>0</v>
      </c>
    </row>
    <row r="40" spans="1:211" ht="30" customHeight="1">
      <c r="A40" s="342"/>
      <c r="B40" s="195"/>
      <c r="C40" s="195"/>
      <c r="D40" s="195"/>
      <c r="E40" s="195"/>
      <c r="F40" s="195"/>
      <c r="G40" s="195"/>
      <c r="H40" s="195"/>
      <c r="I40" s="195"/>
      <c r="J40" s="195"/>
      <c r="K40" s="195"/>
      <c r="L40" s="195"/>
      <c r="M40" s="195"/>
      <c r="N40" s="195"/>
      <c r="O40" s="195"/>
      <c r="P40" s="195"/>
      <c r="Q40" s="195"/>
      <c r="R40" s="195"/>
      <c r="S40" s="195"/>
      <c r="T40" s="195"/>
      <c r="U40" s="195"/>
      <c r="V40" s="195"/>
      <c r="W40" s="195"/>
      <c r="X40" s="195"/>
      <c r="Y40" s="195"/>
      <c r="Z40" s="195"/>
      <c r="AA40" s="195"/>
      <c r="AB40" s="195"/>
      <c r="AC40" s="195"/>
      <c r="AD40" s="195"/>
      <c r="AE40" s="195"/>
      <c r="AF40" s="195"/>
    </row>
    <row r="41" spans="1:211" ht="30" customHeight="1">
      <c r="A41" s="342"/>
      <c r="B41" s="195"/>
      <c r="C41" s="195"/>
      <c r="D41" s="195"/>
      <c r="E41" s="195"/>
      <c r="F41" s="195"/>
      <c r="G41" s="195"/>
      <c r="H41" s="195"/>
      <c r="I41" s="195"/>
      <c r="J41" s="195"/>
      <c r="K41" s="195"/>
      <c r="L41" s="195"/>
      <c r="M41" s="195"/>
      <c r="N41" s="195"/>
      <c r="O41" s="195"/>
      <c r="P41" s="195"/>
      <c r="Q41" s="195"/>
      <c r="R41" s="195"/>
      <c r="S41" s="195"/>
      <c r="T41" s="195"/>
      <c r="U41" s="195"/>
      <c r="V41" s="195"/>
      <c r="W41" s="195"/>
      <c r="X41" s="195"/>
      <c r="Y41" s="195"/>
      <c r="Z41" s="195"/>
      <c r="AA41" s="195"/>
      <c r="AB41" s="195"/>
      <c r="AC41" s="195"/>
      <c r="AD41" s="195"/>
      <c r="AE41" s="195"/>
      <c r="AF41" s="195"/>
    </row>
    <row r="42" spans="1:211" ht="30" customHeight="1">
      <c r="A42" s="342"/>
      <c r="B42" s="195"/>
      <c r="C42" s="195"/>
      <c r="D42" s="195"/>
      <c r="E42" s="195"/>
      <c r="F42" s="195"/>
      <c r="G42" s="195"/>
      <c r="H42" s="195"/>
      <c r="I42" s="195"/>
      <c r="J42" s="195"/>
      <c r="K42" s="195"/>
      <c r="L42" s="195"/>
      <c r="M42" s="195"/>
      <c r="N42" s="195"/>
      <c r="O42" s="195"/>
      <c r="P42" s="195"/>
      <c r="Q42" s="195"/>
      <c r="R42" s="195"/>
      <c r="S42" s="195"/>
      <c r="T42" s="195"/>
      <c r="U42" s="195"/>
      <c r="V42" s="195"/>
      <c r="W42" s="195"/>
      <c r="X42" s="195"/>
      <c r="Y42" s="195"/>
      <c r="Z42" s="195"/>
      <c r="AA42" s="195"/>
      <c r="AB42" s="195"/>
      <c r="AC42" s="195"/>
      <c r="AD42" s="195"/>
      <c r="AE42" s="195"/>
      <c r="AF42" s="195"/>
      <c r="AH42" s="195">
        <f>COLUMN(AE1)</f>
        <v>31</v>
      </c>
      <c r="AI42" s="195">
        <f>COLUMN(AF1)</f>
        <v>32</v>
      </c>
      <c r="AJ42" s="362">
        <f t="shared" ref="AJ42:CF42" si="40">COLUMN(AH1)</f>
        <v>34</v>
      </c>
      <c r="AK42" s="362">
        <f t="shared" si="40"/>
        <v>35</v>
      </c>
      <c r="AL42" s="362">
        <f t="shared" si="40"/>
        <v>36</v>
      </c>
      <c r="AM42" s="362">
        <f t="shared" si="40"/>
        <v>37</v>
      </c>
      <c r="AN42" s="362">
        <f t="shared" si="40"/>
        <v>38</v>
      </c>
      <c r="AO42" s="362">
        <f t="shared" si="40"/>
        <v>39</v>
      </c>
      <c r="AP42" s="362">
        <f t="shared" si="40"/>
        <v>40</v>
      </c>
      <c r="AQ42" s="362">
        <f t="shared" si="40"/>
        <v>41</v>
      </c>
      <c r="AR42" s="362">
        <f t="shared" si="40"/>
        <v>42</v>
      </c>
      <c r="AS42" s="362">
        <f t="shared" si="40"/>
        <v>43</v>
      </c>
      <c r="AT42" s="362">
        <f t="shared" si="40"/>
        <v>44</v>
      </c>
      <c r="AU42" s="362">
        <f t="shared" si="40"/>
        <v>45</v>
      </c>
      <c r="AV42" s="362">
        <f t="shared" si="40"/>
        <v>46</v>
      </c>
      <c r="AW42" s="362">
        <f t="shared" si="40"/>
        <v>47</v>
      </c>
      <c r="AX42" s="362">
        <f t="shared" si="40"/>
        <v>48</v>
      </c>
      <c r="AY42" s="362">
        <f t="shared" si="40"/>
        <v>49</v>
      </c>
      <c r="AZ42" s="362">
        <f t="shared" si="40"/>
        <v>50</v>
      </c>
      <c r="BA42" s="362">
        <f t="shared" si="40"/>
        <v>51</v>
      </c>
      <c r="BB42" s="362">
        <f t="shared" si="40"/>
        <v>52</v>
      </c>
      <c r="BC42" s="362">
        <f t="shared" si="40"/>
        <v>53</v>
      </c>
      <c r="BD42" s="362">
        <f t="shared" si="40"/>
        <v>54</v>
      </c>
      <c r="BE42" s="362">
        <f t="shared" si="40"/>
        <v>55</v>
      </c>
      <c r="BF42" s="362">
        <f t="shared" si="40"/>
        <v>56</v>
      </c>
      <c r="BG42" s="362">
        <f t="shared" si="40"/>
        <v>57</v>
      </c>
      <c r="BH42" s="362">
        <f t="shared" si="40"/>
        <v>58</v>
      </c>
      <c r="BI42" s="362">
        <f t="shared" si="40"/>
        <v>59</v>
      </c>
      <c r="BJ42" s="362">
        <f t="shared" si="40"/>
        <v>60</v>
      </c>
      <c r="BL42" s="362">
        <f>COLUMN(BI1)</f>
        <v>61</v>
      </c>
      <c r="BM42" s="362">
        <f>COLUMN(BJ1)</f>
        <v>62</v>
      </c>
      <c r="BN42" s="362">
        <f t="shared" si="40"/>
        <v>64</v>
      </c>
      <c r="BO42" s="362">
        <f t="shared" si="40"/>
        <v>65</v>
      </c>
      <c r="BP42" s="362">
        <f t="shared" si="40"/>
        <v>66</v>
      </c>
      <c r="BQ42" s="362">
        <f t="shared" si="40"/>
        <v>67</v>
      </c>
      <c r="BR42" s="362">
        <f t="shared" si="40"/>
        <v>68</v>
      </c>
      <c r="BS42" s="362">
        <f t="shared" si="40"/>
        <v>69</v>
      </c>
      <c r="BT42" s="362">
        <f t="shared" si="40"/>
        <v>70</v>
      </c>
      <c r="BU42" s="362">
        <f t="shared" si="40"/>
        <v>71</v>
      </c>
      <c r="BV42" s="362">
        <f t="shared" si="40"/>
        <v>72</v>
      </c>
      <c r="BW42" s="362">
        <f t="shared" si="40"/>
        <v>73</v>
      </c>
      <c r="BX42" s="362">
        <f t="shared" si="40"/>
        <v>74</v>
      </c>
      <c r="BY42" s="362">
        <f t="shared" si="40"/>
        <v>75</v>
      </c>
      <c r="BZ42" s="362">
        <f t="shared" si="40"/>
        <v>76</v>
      </c>
      <c r="CA42" s="362">
        <f t="shared" si="40"/>
        <v>77</v>
      </c>
      <c r="CB42" s="362">
        <f t="shared" si="40"/>
        <v>78</v>
      </c>
      <c r="CC42" s="362">
        <f t="shared" si="40"/>
        <v>79</v>
      </c>
      <c r="CD42" s="362">
        <f t="shared" si="40"/>
        <v>80</v>
      </c>
      <c r="CE42" s="362">
        <f t="shared" si="40"/>
        <v>81</v>
      </c>
      <c r="CF42" s="362">
        <f t="shared" si="40"/>
        <v>82</v>
      </c>
    </row>
    <row r="43" spans="1:211" ht="30" customHeight="1">
      <c r="A43" s="342"/>
      <c r="B43" s="195"/>
      <c r="C43" s="195"/>
      <c r="D43" s="195"/>
      <c r="E43" s="195"/>
      <c r="F43" s="195"/>
      <c r="G43" s="195"/>
      <c r="H43" s="195"/>
      <c r="I43" s="195"/>
      <c r="J43" s="195"/>
      <c r="K43" s="195"/>
      <c r="L43" s="195"/>
      <c r="M43" s="195"/>
      <c r="N43" s="195"/>
      <c r="O43" s="195"/>
      <c r="P43" s="195"/>
      <c r="Q43" s="195"/>
      <c r="R43" s="195"/>
      <c r="S43" s="195"/>
      <c r="T43" s="195"/>
      <c r="U43" s="195"/>
      <c r="V43" s="195"/>
      <c r="W43" s="195"/>
      <c r="X43" s="195"/>
      <c r="Y43" s="195"/>
      <c r="Z43" s="195"/>
      <c r="AA43" s="195"/>
      <c r="AB43" s="195"/>
      <c r="AC43" s="195"/>
      <c r="AD43" s="195"/>
      <c r="AE43" s="195"/>
      <c r="AF43" s="195"/>
    </row>
    <row r="44" spans="1:211" ht="30" customHeight="1">
      <c r="A44" s="342"/>
      <c r="B44" s="195"/>
      <c r="C44" s="195"/>
      <c r="D44" s="195"/>
      <c r="E44" s="195"/>
      <c r="F44" s="195"/>
      <c r="G44" s="195"/>
      <c r="H44" s="195"/>
      <c r="I44" s="195"/>
      <c r="J44" s="195"/>
      <c r="K44" s="195"/>
      <c r="L44" s="195"/>
      <c r="M44" s="195"/>
      <c r="N44" s="195"/>
      <c r="O44" s="195"/>
      <c r="P44" s="195"/>
      <c r="Q44" s="195"/>
      <c r="R44" s="195"/>
      <c r="S44" s="195"/>
      <c r="T44" s="195"/>
      <c r="U44" s="195"/>
      <c r="V44" s="195"/>
      <c r="W44" s="195"/>
      <c r="X44" s="195"/>
      <c r="Y44" s="195"/>
      <c r="Z44" s="195"/>
      <c r="AA44" s="195"/>
      <c r="AB44" s="195"/>
      <c r="AC44" s="195"/>
      <c r="AD44" s="195"/>
      <c r="AE44" s="195"/>
      <c r="AF44" s="195"/>
    </row>
    <row r="45" spans="1:211" ht="30" customHeight="1">
      <c r="A45" s="342"/>
      <c r="B45" s="195"/>
      <c r="C45" s="195"/>
      <c r="D45" s="195"/>
      <c r="E45" s="195"/>
      <c r="F45" s="195"/>
      <c r="G45" s="195"/>
      <c r="H45" s="195"/>
      <c r="I45" s="195"/>
      <c r="J45" s="195"/>
      <c r="K45" s="195"/>
      <c r="L45" s="195"/>
      <c r="M45" s="195"/>
      <c r="N45" s="195"/>
      <c r="O45" s="195"/>
      <c r="P45" s="195"/>
      <c r="Q45" s="195"/>
      <c r="R45" s="195"/>
      <c r="S45" s="195"/>
      <c r="T45" s="195"/>
      <c r="U45" s="195"/>
      <c r="V45" s="195"/>
      <c r="W45" s="195"/>
      <c r="X45" s="195"/>
      <c r="Y45" s="195"/>
      <c r="Z45" s="195"/>
      <c r="AA45" s="195"/>
      <c r="AB45" s="195"/>
      <c r="AC45" s="195"/>
      <c r="AD45" s="195"/>
      <c r="AE45" s="195"/>
      <c r="AF45" s="195"/>
    </row>
    <row r="46" spans="1:211" ht="30" customHeight="1">
      <c r="A46" s="342"/>
      <c r="B46" s="195"/>
      <c r="C46" s="195"/>
      <c r="D46" s="195"/>
      <c r="E46" s="195"/>
      <c r="F46" s="195"/>
      <c r="G46" s="195"/>
      <c r="H46" s="195"/>
      <c r="I46" s="195"/>
      <c r="J46" s="195"/>
      <c r="K46" s="195"/>
      <c r="L46" s="195"/>
      <c r="M46" s="195"/>
      <c r="N46" s="195"/>
      <c r="O46" s="195"/>
      <c r="P46" s="195"/>
      <c r="Q46" s="195"/>
      <c r="R46" s="195"/>
      <c r="S46" s="195"/>
      <c r="T46" s="195"/>
      <c r="U46" s="195"/>
      <c r="V46" s="195"/>
      <c r="W46" s="195"/>
      <c r="X46" s="195"/>
      <c r="Y46" s="195"/>
      <c r="Z46" s="195"/>
      <c r="AA46" s="195"/>
      <c r="AB46" s="195"/>
      <c r="AC46" s="195"/>
      <c r="AD46" s="195"/>
      <c r="AE46" s="195"/>
      <c r="AF46" s="195"/>
    </row>
    <row r="47" spans="1:211" ht="30" customHeight="1">
      <c r="A47" s="342"/>
      <c r="B47" s="195"/>
      <c r="C47" s="195"/>
      <c r="D47" s="195"/>
      <c r="E47" s="195"/>
      <c r="F47" s="195"/>
      <c r="G47" s="195"/>
      <c r="H47" s="195"/>
      <c r="I47" s="195"/>
      <c r="J47" s="195"/>
      <c r="K47" s="195"/>
      <c r="L47" s="195"/>
      <c r="M47" s="195"/>
      <c r="N47" s="195"/>
      <c r="O47" s="195"/>
      <c r="P47" s="195"/>
      <c r="Q47" s="195"/>
      <c r="R47" s="195"/>
      <c r="S47" s="195"/>
      <c r="T47" s="195"/>
      <c r="U47" s="195"/>
      <c r="V47" s="195"/>
      <c r="W47" s="195"/>
      <c r="X47" s="195"/>
      <c r="Y47" s="195"/>
      <c r="Z47" s="195"/>
      <c r="AA47" s="195"/>
      <c r="AB47" s="195"/>
      <c r="AC47" s="195"/>
      <c r="AD47" s="195"/>
      <c r="AE47" s="195"/>
      <c r="AF47" s="195"/>
    </row>
    <row r="48" spans="1:211" ht="30" customHeight="1">
      <c r="A48" s="342"/>
      <c r="B48" s="195"/>
      <c r="C48" s="195"/>
      <c r="D48" s="195"/>
      <c r="E48" s="195"/>
      <c r="F48" s="195"/>
      <c r="G48" s="195"/>
      <c r="H48" s="195"/>
      <c r="I48" s="195"/>
      <c r="J48" s="195"/>
      <c r="K48" s="195"/>
      <c r="L48" s="195"/>
      <c r="M48" s="195"/>
      <c r="N48" s="195"/>
      <c r="O48" s="195"/>
      <c r="P48" s="195"/>
      <c r="Q48" s="195"/>
      <c r="R48" s="195"/>
      <c r="S48" s="195"/>
      <c r="T48" s="195"/>
      <c r="U48" s="195"/>
      <c r="V48" s="195"/>
      <c r="W48" s="195"/>
      <c r="X48" s="195"/>
      <c r="Y48" s="195"/>
      <c r="Z48" s="195"/>
      <c r="AA48" s="195"/>
      <c r="AB48" s="195"/>
      <c r="AC48" s="195"/>
      <c r="AD48" s="195"/>
      <c r="AE48" s="195"/>
      <c r="AF48" s="195"/>
    </row>
    <row r="49" spans="1:32" ht="30" customHeight="1">
      <c r="A49" s="342"/>
      <c r="B49" s="195"/>
      <c r="C49" s="195"/>
      <c r="D49" s="195"/>
      <c r="E49" s="195"/>
      <c r="F49" s="195"/>
      <c r="G49" s="195"/>
      <c r="H49" s="195"/>
      <c r="I49" s="195"/>
      <c r="J49" s="195"/>
      <c r="K49" s="195"/>
      <c r="L49" s="195"/>
      <c r="M49" s="195"/>
      <c r="N49" s="195"/>
      <c r="O49" s="195"/>
      <c r="P49" s="195"/>
      <c r="Q49" s="195"/>
      <c r="R49" s="195"/>
      <c r="S49" s="195"/>
      <c r="T49" s="195"/>
      <c r="U49" s="195"/>
      <c r="V49" s="195"/>
      <c r="W49" s="195"/>
      <c r="X49" s="195"/>
      <c r="Y49" s="195"/>
      <c r="Z49" s="195"/>
      <c r="AA49" s="195"/>
      <c r="AB49" s="195"/>
      <c r="AC49" s="195"/>
      <c r="AD49" s="195"/>
      <c r="AE49" s="195"/>
      <c r="AF49" s="195"/>
    </row>
    <row r="50" spans="1:32" ht="30" customHeight="1">
      <c r="A50" s="342"/>
      <c r="B50" s="195"/>
      <c r="C50" s="195"/>
      <c r="D50" s="195"/>
      <c r="E50" s="195"/>
      <c r="F50" s="195"/>
      <c r="G50" s="195"/>
      <c r="H50" s="195"/>
      <c r="I50" s="195"/>
      <c r="J50" s="195"/>
      <c r="K50" s="195"/>
      <c r="L50" s="195"/>
      <c r="M50" s="195"/>
      <c r="N50" s="195"/>
      <c r="O50" s="195"/>
      <c r="P50" s="195"/>
      <c r="Q50" s="195"/>
      <c r="R50" s="195"/>
      <c r="S50" s="195"/>
      <c r="T50" s="195"/>
      <c r="U50" s="195"/>
      <c r="V50" s="195"/>
      <c r="W50" s="195"/>
      <c r="X50" s="195"/>
      <c r="Y50" s="195"/>
      <c r="Z50" s="195"/>
      <c r="AA50" s="195"/>
      <c r="AB50" s="195"/>
      <c r="AC50" s="195"/>
      <c r="AD50" s="195"/>
      <c r="AE50" s="195"/>
      <c r="AF50" s="195"/>
    </row>
    <row r="51" spans="1:32" ht="30" customHeight="1">
      <c r="A51" s="342"/>
      <c r="B51" s="195"/>
      <c r="C51" s="195"/>
      <c r="D51" s="195"/>
      <c r="E51" s="195"/>
      <c r="F51" s="195"/>
      <c r="G51" s="195"/>
      <c r="H51" s="195"/>
      <c r="I51" s="195"/>
      <c r="J51" s="195"/>
      <c r="K51" s="195"/>
      <c r="L51" s="195"/>
      <c r="M51" s="195"/>
      <c r="N51" s="195"/>
      <c r="O51" s="195"/>
      <c r="P51" s="195"/>
      <c r="Q51" s="195"/>
      <c r="R51" s="195"/>
      <c r="S51" s="195"/>
      <c r="T51" s="195"/>
      <c r="U51" s="195"/>
      <c r="V51" s="195"/>
      <c r="W51" s="195"/>
      <c r="X51" s="195"/>
      <c r="Y51" s="195"/>
      <c r="Z51" s="195"/>
      <c r="AA51" s="195"/>
      <c r="AB51" s="195"/>
      <c r="AC51" s="195"/>
      <c r="AD51" s="195"/>
      <c r="AE51" s="195"/>
      <c r="AF51" s="195"/>
    </row>
    <row r="52" spans="1:32" ht="30" customHeight="1">
      <c r="A52" s="342"/>
      <c r="B52" s="195"/>
      <c r="C52" s="195"/>
      <c r="D52" s="195"/>
      <c r="E52" s="195"/>
      <c r="F52" s="195"/>
      <c r="G52" s="195"/>
      <c r="H52" s="195"/>
      <c r="I52" s="195"/>
      <c r="J52" s="195"/>
      <c r="K52" s="195"/>
      <c r="L52" s="195"/>
      <c r="M52" s="195"/>
      <c r="N52" s="195"/>
      <c r="O52" s="195"/>
      <c r="P52" s="195"/>
      <c r="Q52" s="195"/>
      <c r="R52" s="195"/>
      <c r="S52" s="195"/>
      <c r="T52" s="195"/>
      <c r="U52" s="195"/>
      <c r="V52" s="195"/>
      <c r="W52" s="195"/>
      <c r="X52" s="195"/>
      <c r="Y52" s="195"/>
      <c r="Z52" s="195"/>
      <c r="AA52" s="195"/>
      <c r="AB52" s="195"/>
      <c r="AC52" s="195"/>
      <c r="AD52" s="195"/>
      <c r="AE52" s="195"/>
      <c r="AF52" s="195"/>
    </row>
    <row r="53" spans="1:32" ht="30" customHeight="1">
      <c r="A53" s="342"/>
      <c r="B53" s="195"/>
      <c r="C53" s="195"/>
      <c r="D53" s="195"/>
      <c r="E53" s="195"/>
      <c r="F53" s="195"/>
      <c r="G53" s="195"/>
      <c r="H53" s="195"/>
      <c r="I53" s="195"/>
      <c r="J53" s="195"/>
      <c r="K53" s="195"/>
      <c r="L53" s="195"/>
      <c r="M53" s="195"/>
      <c r="N53" s="195"/>
      <c r="O53" s="195"/>
      <c r="P53" s="195"/>
      <c r="Q53" s="195"/>
      <c r="R53" s="195"/>
      <c r="S53" s="195"/>
      <c r="T53" s="195"/>
      <c r="U53" s="195"/>
      <c r="V53" s="195"/>
      <c r="W53" s="195"/>
      <c r="X53" s="195"/>
      <c r="Y53" s="195"/>
      <c r="Z53" s="195"/>
      <c r="AA53" s="195"/>
      <c r="AB53" s="195"/>
      <c r="AC53" s="195"/>
      <c r="AD53" s="195"/>
      <c r="AE53" s="195"/>
      <c r="AF53" s="195"/>
    </row>
    <row r="54" spans="1:32" ht="30" customHeight="1">
      <c r="A54" s="342"/>
      <c r="B54" s="195"/>
      <c r="C54" s="195"/>
      <c r="D54" s="195"/>
      <c r="E54" s="195"/>
      <c r="F54" s="195"/>
      <c r="G54" s="195"/>
      <c r="H54" s="195"/>
      <c r="I54" s="195"/>
      <c r="J54" s="195"/>
      <c r="K54" s="195"/>
      <c r="L54" s="195"/>
      <c r="M54" s="195"/>
      <c r="N54" s="195"/>
      <c r="O54" s="195"/>
      <c r="P54" s="195"/>
      <c r="Q54" s="195"/>
      <c r="R54" s="195"/>
      <c r="S54" s="195"/>
      <c r="T54" s="195"/>
      <c r="U54" s="195"/>
      <c r="V54" s="195"/>
      <c r="W54" s="195"/>
      <c r="X54" s="195"/>
      <c r="Y54" s="195"/>
      <c r="Z54" s="195"/>
      <c r="AA54" s="195"/>
      <c r="AB54" s="195"/>
      <c r="AC54" s="195"/>
      <c r="AD54" s="195"/>
      <c r="AE54" s="195"/>
      <c r="AF54" s="195"/>
    </row>
    <row r="55" spans="1:32" ht="30" customHeight="1">
      <c r="A55" s="342"/>
      <c r="B55" s="195"/>
      <c r="C55" s="195"/>
      <c r="D55" s="195"/>
      <c r="E55" s="195"/>
      <c r="F55" s="195"/>
      <c r="G55" s="195"/>
      <c r="H55" s="195"/>
      <c r="I55" s="195"/>
      <c r="J55" s="195"/>
      <c r="K55" s="195"/>
      <c r="L55" s="195"/>
      <c r="M55" s="195"/>
      <c r="N55" s="195"/>
      <c r="O55" s="195"/>
      <c r="P55" s="195"/>
      <c r="Q55" s="195"/>
      <c r="R55" s="195"/>
      <c r="S55" s="195"/>
      <c r="T55" s="195"/>
      <c r="U55" s="195"/>
      <c r="V55" s="195"/>
      <c r="W55" s="195"/>
      <c r="X55" s="195"/>
      <c r="Y55" s="195"/>
      <c r="Z55" s="195"/>
      <c r="AA55" s="195"/>
      <c r="AB55" s="195"/>
      <c r="AC55" s="195"/>
      <c r="AD55" s="195"/>
      <c r="AE55" s="195"/>
      <c r="AF55" s="195"/>
    </row>
    <row r="56" spans="1:32" ht="30" customHeight="1">
      <c r="A56" s="342"/>
      <c r="B56" s="195"/>
      <c r="C56" s="195"/>
      <c r="D56" s="195"/>
      <c r="E56" s="195"/>
      <c r="F56" s="195"/>
      <c r="G56" s="195"/>
      <c r="H56" s="195"/>
      <c r="I56" s="195"/>
      <c r="J56" s="195"/>
      <c r="K56" s="195"/>
      <c r="L56" s="195"/>
      <c r="M56" s="195"/>
      <c r="N56" s="195"/>
      <c r="O56" s="195"/>
      <c r="P56" s="195"/>
      <c r="Q56" s="195"/>
      <c r="R56" s="195"/>
      <c r="S56" s="195"/>
      <c r="T56" s="195"/>
      <c r="U56" s="195"/>
      <c r="V56" s="195"/>
      <c r="W56" s="195"/>
      <c r="X56" s="195"/>
      <c r="Y56" s="195"/>
      <c r="Z56" s="195"/>
      <c r="AA56" s="195"/>
      <c r="AB56" s="195"/>
      <c r="AC56" s="195"/>
      <c r="AD56" s="195"/>
      <c r="AE56" s="195"/>
      <c r="AF56" s="195"/>
    </row>
    <row r="57" spans="1:32" ht="30" customHeight="1">
      <c r="A57" s="342"/>
      <c r="B57" s="195"/>
      <c r="C57" s="195"/>
      <c r="D57" s="195"/>
      <c r="E57" s="195"/>
      <c r="F57" s="195"/>
      <c r="G57" s="195"/>
      <c r="H57" s="195"/>
      <c r="I57" s="195"/>
      <c r="J57" s="195"/>
      <c r="K57" s="195"/>
      <c r="L57" s="195"/>
      <c r="M57" s="195"/>
      <c r="N57" s="195"/>
      <c r="O57" s="195"/>
      <c r="P57" s="195"/>
      <c r="Q57" s="195"/>
      <c r="R57" s="195"/>
      <c r="S57" s="195"/>
      <c r="T57" s="195"/>
      <c r="U57" s="195"/>
      <c r="V57" s="195"/>
      <c r="W57" s="195"/>
      <c r="X57" s="195"/>
      <c r="Y57" s="195"/>
      <c r="Z57" s="195"/>
      <c r="AA57" s="195"/>
      <c r="AB57" s="195"/>
      <c r="AC57" s="195"/>
      <c r="AD57" s="195"/>
      <c r="AE57" s="195"/>
      <c r="AF57" s="195"/>
    </row>
    <row r="58" spans="1:32" ht="30" customHeight="1">
      <c r="A58" s="342"/>
      <c r="B58" s="195"/>
      <c r="C58" s="195"/>
      <c r="D58" s="195"/>
      <c r="E58" s="195"/>
      <c r="F58" s="195"/>
      <c r="G58" s="195"/>
      <c r="H58" s="195"/>
      <c r="I58" s="195"/>
      <c r="J58" s="195"/>
      <c r="K58" s="195"/>
      <c r="L58" s="195"/>
      <c r="M58" s="195"/>
      <c r="N58" s="195"/>
      <c r="O58" s="195"/>
      <c r="P58" s="195"/>
      <c r="Q58" s="195"/>
      <c r="R58" s="195"/>
      <c r="S58" s="195"/>
      <c r="T58" s="195"/>
      <c r="U58" s="195"/>
      <c r="V58" s="195"/>
      <c r="W58" s="195"/>
      <c r="X58" s="195"/>
      <c r="Y58" s="195"/>
      <c r="Z58" s="195"/>
      <c r="AA58" s="195"/>
      <c r="AB58" s="195"/>
      <c r="AC58" s="195"/>
      <c r="AD58" s="195"/>
      <c r="AE58" s="195"/>
      <c r="AF58" s="195"/>
    </row>
    <row r="59" spans="1:32" ht="30" customHeight="1">
      <c r="A59" s="342"/>
      <c r="B59" s="195"/>
      <c r="C59" s="195"/>
      <c r="D59" s="195"/>
      <c r="E59" s="195"/>
      <c r="F59" s="195"/>
      <c r="G59" s="195"/>
      <c r="H59" s="195"/>
      <c r="I59" s="195"/>
      <c r="J59" s="195"/>
      <c r="K59" s="195"/>
      <c r="L59" s="195"/>
      <c r="M59" s="195"/>
      <c r="N59" s="195"/>
      <c r="O59" s="195"/>
      <c r="P59" s="195"/>
      <c r="Q59" s="195"/>
      <c r="R59" s="195"/>
      <c r="S59" s="195"/>
      <c r="T59" s="195"/>
      <c r="U59" s="195"/>
      <c r="V59" s="195"/>
      <c r="W59" s="195"/>
      <c r="X59" s="195"/>
      <c r="Y59" s="195"/>
      <c r="Z59" s="195"/>
      <c r="AA59" s="195"/>
      <c r="AB59" s="195"/>
      <c r="AC59" s="195"/>
      <c r="AD59" s="195"/>
      <c r="AE59" s="195"/>
      <c r="AF59" s="195"/>
    </row>
    <row r="60" spans="1:32" ht="30" customHeight="1">
      <c r="A60" s="342"/>
      <c r="B60" s="195"/>
      <c r="C60" s="195"/>
      <c r="D60" s="195"/>
      <c r="E60" s="195"/>
      <c r="F60" s="195"/>
      <c r="G60" s="195"/>
      <c r="H60" s="195"/>
      <c r="I60" s="195"/>
      <c r="J60" s="195"/>
      <c r="K60" s="195"/>
      <c r="L60" s="195"/>
      <c r="M60" s="195"/>
      <c r="N60" s="195"/>
      <c r="O60" s="195"/>
      <c r="P60" s="195"/>
      <c r="Q60" s="195"/>
      <c r="R60" s="195"/>
      <c r="S60" s="195"/>
      <c r="T60" s="195"/>
      <c r="U60" s="195"/>
      <c r="V60" s="195"/>
      <c r="W60" s="195"/>
      <c r="X60" s="195"/>
      <c r="Y60" s="195"/>
      <c r="Z60" s="195"/>
      <c r="AA60" s="195"/>
      <c r="AB60" s="195"/>
      <c r="AC60" s="195"/>
      <c r="AD60" s="195"/>
      <c r="AE60" s="195"/>
      <c r="AF60" s="195"/>
    </row>
    <row r="61" spans="1:32" ht="30" customHeight="1">
      <c r="A61" s="342"/>
      <c r="B61" s="195"/>
      <c r="C61" s="195"/>
      <c r="D61" s="195"/>
      <c r="E61" s="195"/>
      <c r="F61" s="195"/>
      <c r="G61" s="195"/>
      <c r="H61" s="195"/>
      <c r="I61" s="195"/>
      <c r="J61" s="195"/>
      <c r="K61" s="195"/>
      <c r="L61" s="195"/>
      <c r="M61" s="195"/>
      <c r="N61" s="195"/>
      <c r="O61" s="195"/>
      <c r="P61" s="195"/>
      <c r="Q61" s="195"/>
      <c r="R61" s="195"/>
      <c r="S61" s="195"/>
      <c r="T61" s="195"/>
      <c r="U61" s="195"/>
      <c r="V61" s="195"/>
      <c r="W61" s="195"/>
      <c r="X61" s="195"/>
      <c r="Y61" s="195"/>
      <c r="Z61" s="195"/>
      <c r="AA61" s="195"/>
      <c r="AB61" s="195"/>
      <c r="AC61" s="195"/>
      <c r="AD61" s="195"/>
      <c r="AE61" s="195"/>
      <c r="AF61" s="195"/>
    </row>
    <row r="62" spans="1:32" ht="30" customHeight="1">
      <c r="A62" s="342"/>
      <c r="B62" s="195"/>
      <c r="C62" s="195"/>
      <c r="D62" s="195"/>
      <c r="E62" s="195"/>
      <c r="F62" s="195"/>
      <c r="G62" s="195"/>
      <c r="H62" s="195"/>
      <c r="I62" s="195"/>
      <c r="J62" s="195"/>
      <c r="K62" s="195"/>
      <c r="L62" s="195"/>
      <c r="M62" s="195"/>
      <c r="N62" s="195"/>
      <c r="O62" s="195"/>
      <c r="P62" s="195"/>
      <c r="Q62" s="195"/>
      <c r="R62" s="195"/>
      <c r="S62" s="195"/>
      <c r="T62" s="195"/>
      <c r="U62" s="195"/>
      <c r="V62" s="195"/>
      <c r="W62" s="195"/>
      <c r="X62" s="195"/>
      <c r="Y62" s="195"/>
      <c r="Z62" s="195"/>
      <c r="AA62" s="195"/>
      <c r="AB62" s="195"/>
      <c r="AC62" s="195"/>
      <c r="AD62" s="195"/>
      <c r="AE62" s="195"/>
      <c r="AF62" s="195"/>
    </row>
    <row r="63" spans="1:32" ht="30" customHeight="1">
      <c r="A63" s="342"/>
      <c r="B63" s="195"/>
      <c r="C63" s="195"/>
      <c r="D63" s="195"/>
      <c r="E63" s="195"/>
      <c r="F63" s="195"/>
      <c r="G63" s="195"/>
      <c r="H63" s="195"/>
      <c r="I63" s="195"/>
      <c r="J63" s="195"/>
      <c r="K63" s="195"/>
      <c r="L63" s="195"/>
      <c r="M63" s="195"/>
      <c r="N63" s="195"/>
      <c r="O63" s="195"/>
      <c r="P63" s="195"/>
      <c r="Q63" s="195"/>
      <c r="R63" s="195"/>
      <c r="S63" s="195"/>
      <c r="T63" s="195"/>
      <c r="U63" s="195"/>
      <c r="V63" s="195"/>
      <c r="W63" s="195"/>
      <c r="X63" s="195"/>
      <c r="Y63" s="195"/>
      <c r="Z63" s="195"/>
      <c r="AA63" s="195"/>
      <c r="AB63" s="195"/>
      <c r="AC63" s="195"/>
      <c r="AD63" s="195"/>
      <c r="AE63" s="195"/>
      <c r="AF63" s="195"/>
    </row>
    <row r="64" spans="1:32" ht="30" customHeight="1">
      <c r="A64" s="342"/>
      <c r="B64" s="195"/>
      <c r="C64" s="195"/>
      <c r="D64" s="195"/>
      <c r="E64" s="195"/>
      <c r="F64" s="195"/>
      <c r="G64" s="195"/>
      <c r="H64" s="195"/>
      <c r="I64" s="195"/>
      <c r="J64" s="195"/>
      <c r="K64" s="195"/>
      <c r="L64" s="195"/>
      <c r="M64" s="195"/>
      <c r="N64" s="195"/>
      <c r="O64" s="195"/>
      <c r="P64" s="195"/>
      <c r="Q64" s="195"/>
      <c r="R64" s="195"/>
      <c r="S64" s="195"/>
      <c r="T64" s="195"/>
      <c r="U64" s="195"/>
      <c r="V64" s="195"/>
      <c r="W64" s="195"/>
      <c r="X64" s="195"/>
      <c r="Y64" s="195"/>
      <c r="Z64" s="195"/>
      <c r="AA64" s="195"/>
      <c r="AB64" s="195"/>
      <c r="AC64" s="195"/>
      <c r="AD64" s="195"/>
      <c r="AE64" s="195"/>
      <c r="AF64" s="195"/>
    </row>
    <row r="65" spans="1:32" ht="30" customHeight="1">
      <c r="A65" s="342"/>
      <c r="B65" s="195"/>
      <c r="C65" s="195"/>
      <c r="D65" s="195"/>
      <c r="E65" s="195"/>
      <c r="F65" s="195"/>
      <c r="G65" s="195"/>
      <c r="H65" s="195"/>
      <c r="I65" s="195"/>
      <c r="J65" s="195"/>
      <c r="K65" s="195"/>
      <c r="L65" s="195"/>
      <c r="M65" s="195"/>
      <c r="N65" s="195"/>
      <c r="O65" s="195"/>
      <c r="P65" s="195"/>
      <c r="Q65" s="195"/>
      <c r="R65" s="195"/>
      <c r="S65" s="195"/>
      <c r="T65" s="195"/>
      <c r="U65" s="195"/>
      <c r="V65" s="195"/>
      <c r="W65" s="195"/>
      <c r="X65" s="195"/>
      <c r="Y65" s="195"/>
      <c r="Z65" s="195"/>
      <c r="AA65" s="195"/>
      <c r="AB65" s="195"/>
      <c r="AC65" s="195"/>
      <c r="AD65" s="195"/>
      <c r="AE65" s="195"/>
      <c r="AF65" s="195"/>
    </row>
    <row r="66" spans="1:32" ht="30" customHeight="1">
      <c r="A66" s="342"/>
      <c r="B66" s="195"/>
      <c r="C66" s="195"/>
      <c r="D66" s="195"/>
      <c r="E66" s="195"/>
      <c r="F66" s="195"/>
      <c r="G66" s="195"/>
      <c r="H66" s="195"/>
      <c r="I66" s="195"/>
      <c r="J66" s="195"/>
      <c r="K66" s="195"/>
      <c r="L66" s="195"/>
      <c r="M66" s="195"/>
      <c r="N66" s="195"/>
      <c r="O66" s="195"/>
      <c r="P66" s="195"/>
      <c r="Q66" s="195"/>
      <c r="R66" s="195"/>
      <c r="S66" s="195"/>
      <c r="T66" s="195"/>
      <c r="U66" s="195"/>
      <c r="V66" s="195"/>
      <c r="W66" s="195"/>
      <c r="X66" s="195"/>
      <c r="Y66" s="195"/>
      <c r="Z66" s="195"/>
      <c r="AA66" s="195"/>
      <c r="AB66" s="195"/>
      <c r="AC66" s="195"/>
      <c r="AD66" s="195"/>
      <c r="AE66" s="195"/>
      <c r="AF66" s="195"/>
    </row>
    <row r="67" spans="1:32" ht="30" customHeight="1">
      <c r="A67" s="342"/>
      <c r="B67" s="195"/>
      <c r="C67" s="195"/>
      <c r="D67" s="195"/>
      <c r="E67" s="195"/>
      <c r="F67" s="195"/>
      <c r="G67" s="195"/>
      <c r="H67" s="195"/>
      <c r="I67" s="195"/>
      <c r="J67" s="195"/>
      <c r="K67" s="195"/>
      <c r="L67" s="195"/>
      <c r="M67" s="195"/>
      <c r="N67" s="195"/>
      <c r="O67" s="195"/>
      <c r="P67" s="195"/>
      <c r="Q67" s="195"/>
      <c r="R67" s="195"/>
      <c r="S67" s="195"/>
      <c r="T67" s="195"/>
      <c r="U67" s="195"/>
      <c r="V67" s="195"/>
      <c r="W67" s="195"/>
      <c r="X67" s="195"/>
      <c r="Y67" s="195"/>
      <c r="Z67" s="195"/>
      <c r="AA67" s="195"/>
      <c r="AB67" s="195"/>
      <c r="AC67" s="195"/>
      <c r="AD67" s="195"/>
      <c r="AE67" s="195"/>
      <c r="AF67" s="195"/>
    </row>
    <row r="68" spans="1:32" ht="30" customHeight="1">
      <c r="A68" s="342"/>
      <c r="B68" s="195"/>
      <c r="C68" s="195"/>
      <c r="D68" s="195"/>
      <c r="E68" s="195"/>
      <c r="F68" s="195"/>
      <c r="G68" s="195"/>
      <c r="H68" s="195"/>
      <c r="I68" s="195"/>
      <c r="J68" s="195"/>
      <c r="K68" s="195"/>
      <c r="L68" s="195"/>
      <c r="M68" s="195"/>
      <c r="N68" s="195"/>
      <c r="O68" s="195"/>
      <c r="P68" s="195"/>
      <c r="Q68" s="195"/>
      <c r="R68" s="195"/>
      <c r="S68" s="195"/>
      <c r="T68" s="195"/>
      <c r="U68" s="195"/>
      <c r="V68" s="195"/>
      <c r="W68" s="195"/>
      <c r="X68" s="195"/>
      <c r="Y68" s="195"/>
      <c r="Z68" s="195"/>
      <c r="AA68" s="195"/>
      <c r="AB68" s="195"/>
      <c r="AC68" s="195"/>
      <c r="AD68" s="195"/>
      <c r="AE68" s="195"/>
      <c r="AF68" s="195"/>
    </row>
    <row r="69" spans="1:32" ht="30" customHeight="1">
      <c r="A69" s="342"/>
      <c r="B69" s="195"/>
      <c r="C69" s="195"/>
      <c r="D69" s="195"/>
      <c r="E69" s="195"/>
      <c r="F69" s="195"/>
      <c r="G69" s="195"/>
      <c r="H69" s="195"/>
      <c r="I69" s="195"/>
      <c r="J69" s="195"/>
      <c r="K69" s="195"/>
      <c r="L69" s="195"/>
      <c r="M69" s="195"/>
      <c r="N69" s="195"/>
      <c r="O69" s="195"/>
      <c r="P69" s="195"/>
      <c r="Q69" s="195"/>
      <c r="R69" s="195"/>
      <c r="S69" s="195"/>
      <c r="T69" s="195"/>
      <c r="U69" s="195"/>
      <c r="V69" s="195"/>
      <c r="W69" s="195"/>
      <c r="X69" s="195"/>
      <c r="Y69" s="195"/>
      <c r="Z69" s="195"/>
      <c r="AA69" s="195"/>
      <c r="AB69" s="195"/>
      <c r="AC69" s="195"/>
      <c r="AD69" s="195"/>
      <c r="AE69" s="195"/>
      <c r="AF69" s="195"/>
    </row>
    <row r="70" spans="1:32" ht="30" customHeight="1">
      <c r="A70" s="342"/>
      <c r="B70" s="195"/>
      <c r="C70" s="195"/>
      <c r="D70" s="195"/>
      <c r="E70" s="195"/>
      <c r="F70" s="195"/>
      <c r="G70" s="195"/>
      <c r="H70" s="195"/>
      <c r="I70" s="195"/>
      <c r="J70" s="195"/>
      <c r="K70" s="195"/>
      <c r="L70" s="195"/>
      <c r="M70" s="195"/>
      <c r="N70" s="195"/>
      <c r="O70" s="195"/>
      <c r="P70" s="195"/>
      <c r="Q70" s="195"/>
      <c r="R70" s="195"/>
      <c r="S70" s="195"/>
      <c r="T70" s="195"/>
      <c r="U70" s="195"/>
      <c r="V70" s="195"/>
      <c r="W70" s="195"/>
      <c r="X70" s="195"/>
      <c r="Y70" s="195"/>
      <c r="Z70" s="195"/>
      <c r="AA70" s="195"/>
      <c r="AB70" s="195"/>
      <c r="AC70" s="195"/>
      <c r="AD70" s="195"/>
      <c r="AE70" s="195"/>
      <c r="AF70" s="195"/>
    </row>
    <row r="71" spans="1:32" ht="30" customHeight="1">
      <c r="A71" s="342"/>
      <c r="B71" s="195"/>
      <c r="C71" s="195"/>
      <c r="D71" s="195"/>
      <c r="E71" s="195"/>
      <c r="F71" s="195"/>
      <c r="G71" s="195"/>
      <c r="H71" s="195"/>
      <c r="I71" s="195"/>
      <c r="J71" s="195"/>
      <c r="K71" s="195"/>
      <c r="L71" s="195"/>
      <c r="M71" s="195"/>
      <c r="N71" s="195"/>
      <c r="O71" s="195"/>
      <c r="P71" s="195"/>
      <c r="Q71" s="195"/>
      <c r="R71" s="195"/>
      <c r="S71" s="195"/>
      <c r="T71" s="195"/>
      <c r="U71" s="195"/>
      <c r="V71" s="195"/>
      <c r="W71" s="195"/>
      <c r="X71" s="195"/>
      <c r="Y71" s="195"/>
      <c r="Z71" s="195"/>
      <c r="AA71" s="195"/>
      <c r="AB71" s="195"/>
      <c r="AC71" s="195"/>
      <c r="AD71" s="195"/>
      <c r="AE71" s="195"/>
      <c r="AF71" s="195"/>
    </row>
    <row r="72" spans="1:32" ht="30" customHeight="1">
      <c r="A72" s="342"/>
      <c r="B72" s="195"/>
      <c r="C72" s="195"/>
      <c r="D72" s="195"/>
      <c r="E72" s="195"/>
      <c r="F72" s="195"/>
      <c r="G72" s="195"/>
      <c r="H72" s="195"/>
      <c r="I72" s="195"/>
      <c r="J72" s="195"/>
      <c r="K72" s="195"/>
      <c r="L72" s="195"/>
      <c r="M72" s="195"/>
      <c r="N72" s="195"/>
      <c r="O72" s="195"/>
      <c r="P72" s="195"/>
      <c r="Q72" s="195"/>
      <c r="R72" s="195"/>
      <c r="S72" s="195"/>
      <c r="T72" s="195"/>
      <c r="U72" s="195"/>
      <c r="V72" s="195"/>
      <c r="W72" s="195"/>
      <c r="X72" s="195"/>
      <c r="Y72" s="195"/>
      <c r="Z72" s="195"/>
      <c r="AA72" s="195"/>
      <c r="AB72" s="195"/>
      <c r="AC72" s="195"/>
      <c r="AD72" s="195"/>
      <c r="AE72" s="195"/>
      <c r="AF72" s="195"/>
    </row>
    <row r="73" spans="1:32" ht="30" customHeight="1">
      <c r="A73" s="342"/>
      <c r="B73" s="195"/>
      <c r="C73" s="195"/>
      <c r="D73" s="195"/>
      <c r="E73" s="195"/>
      <c r="F73" s="195"/>
      <c r="G73" s="195"/>
      <c r="H73" s="195"/>
      <c r="I73" s="195"/>
      <c r="J73" s="195"/>
      <c r="K73" s="195"/>
      <c r="L73" s="195"/>
      <c r="M73" s="195"/>
      <c r="N73" s="195"/>
      <c r="O73" s="195"/>
      <c r="P73" s="195"/>
      <c r="Q73" s="195"/>
      <c r="R73" s="195"/>
      <c r="S73" s="195"/>
      <c r="T73" s="195"/>
      <c r="U73" s="195"/>
      <c r="V73" s="195"/>
      <c r="W73" s="195"/>
      <c r="X73" s="195"/>
      <c r="Y73" s="195"/>
      <c r="Z73" s="195"/>
      <c r="AA73" s="195"/>
      <c r="AB73" s="195"/>
      <c r="AC73" s="195"/>
      <c r="AD73" s="195"/>
      <c r="AE73" s="195"/>
      <c r="AF73" s="195"/>
    </row>
    <row r="74" spans="1:32" ht="30" customHeight="1">
      <c r="A74" s="342"/>
      <c r="B74" s="195"/>
      <c r="C74" s="195"/>
      <c r="D74" s="195"/>
      <c r="E74" s="195"/>
      <c r="F74" s="195"/>
      <c r="G74" s="195"/>
      <c r="H74" s="195"/>
      <c r="I74" s="195"/>
      <c r="J74" s="195"/>
      <c r="K74" s="195"/>
      <c r="L74" s="195"/>
      <c r="M74" s="195"/>
      <c r="N74" s="195"/>
      <c r="O74" s="195"/>
      <c r="P74" s="195"/>
      <c r="Q74" s="195"/>
      <c r="R74" s="195"/>
      <c r="S74" s="195"/>
      <c r="T74" s="195"/>
      <c r="U74" s="195"/>
      <c r="V74" s="195"/>
      <c r="W74" s="195"/>
      <c r="X74" s="195"/>
      <c r="Y74" s="195"/>
      <c r="Z74" s="195"/>
      <c r="AA74" s="195"/>
      <c r="AB74" s="195"/>
      <c r="AC74" s="195"/>
      <c r="AD74" s="195"/>
      <c r="AE74" s="195"/>
      <c r="AF74" s="195"/>
    </row>
    <row r="75" spans="1:32" ht="30" customHeight="1">
      <c r="A75" s="342"/>
      <c r="B75" s="195"/>
      <c r="C75" s="195"/>
      <c r="D75" s="195"/>
      <c r="E75" s="195"/>
      <c r="F75" s="195"/>
      <c r="G75" s="195"/>
      <c r="H75" s="195"/>
      <c r="I75" s="195"/>
      <c r="J75" s="195"/>
      <c r="K75" s="195"/>
      <c r="L75" s="195"/>
      <c r="M75" s="195"/>
      <c r="N75" s="195"/>
      <c r="O75" s="195"/>
      <c r="P75" s="195"/>
      <c r="Q75" s="195"/>
      <c r="R75" s="195"/>
      <c r="S75" s="195"/>
      <c r="T75" s="195"/>
      <c r="U75" s="195"/>
      <c r="V75" s="195"/>
      <c r="W75" s="195"/>
      <c r="X75" s="195"/>
      <c r="Y75" s="195"/>
      <c r="Z75" s="195"/>
      <c r="AA75" s="195"/>
      <c r="AB75" s="195"/>
      <c r="AC75" s="195"/>
      <c r="AD75" s="195"/>
      <c r="AE75" s="195"/>
      <c r="AF75" s="195"/>
    </row>
    <row r="76" spans="1:32" ht="30" customHeight="1">
      <c r="A76" s="342"/>
      <c r="B76" s="195"/>
      <c r="C76" s="195"/>
      <c r="D76" s="195"/>
      <c r="E76" s="195"/>
      <c r="F76" s="195"/>
      <c r="G76" s="195"/>
      <c r="H76" s="195"/>
      <c r="I76" s="195"/>
      <c r="J76" s="195"/>
      <c r="K76" s="195"/>
      <c r="L76" s="195"/>
      <c r="M76" s="195"/>
      <c r="N76" s="195"/>
      <c r="O76" s="195"/>
      <c r="P76" s="195"/>
      <c r="Q76" s="195"/>
      <c r="R76" s="195"/>
      <c r="S76" s="195"/>
      <c r="T76" s="195"/>
      <c r="U76" s="195"/>
      <c r="V76" s="195"/>
      <c r="W76" s="195"/>
      <c r="X76" s="195"/>
      <c r="Y76" s="195"/>
      <c r="Z76" s="195"/>
      <c r="AA76" s="195"/>
      <c r="AB76" s="195"/>
      <c r="AC76" s="195"/>
      <c r="AD76" s="195"/>
      <c r="AE76" s="195"/>
      <c r="AF76" s="195"/>
    </row>
    <row r="77" spans="1:32" ht="30" customHeight="1">
      <c r="A77" s="342"/>
      <c r="B77" s="195"/>
      <c r="C77" s="195"/>
      <c r="D77" s="195"/>
      <c r="E77" s="195"/>
      <c r="F77" s="195"/>
      <c r="G77" s="195"/>
      <c r="H77" s="195"/>
      <c r="I77" s="195"/>
      <c r="J77" s="195"/>
      <c r="K77" s="195"/>
      <c r="L77" s="195"/>
      <c r="M77" s="195"/>
      <c r="N77" s="195"/>
      <c r="O77" s="195"/>
      <c r="P77" s="195"/>
      <c r="Q77" s="195"/>
      <c r="R77" s="195"/>
      <c r="S77" s="195"/>
      <c r="T77" s="195"/>
      <c r="U77" s="195"/>
      <c r="V77" s="195"/>
      <c r="W77" s="195"/>
      <c r="X77" s="195"/>
      <c r="Y77" s="195"/>
      <c r="Z77" s="195"/>
      <c r="AA77" s="195"/>
      <c r="AB77" s="195"/>
      <c r="AC77" s="195"/>
      <c r="AD77" s="195"/>
      <c r="AE77" s="195"/>
      <c r="AF77" s="195"/>
    </row>
    <row r="78" spans="1:32" ht="30" customHeight="1">
      <c r="A78" s="342"/>
      <c r="B78" s="195"/>
      <c r="C78" s="195"/>
      <c r="D78" s="195"/>
      <c r="E78" s="195"/>
      <c r="F78" s="195"/>
      <c r="G78" s="195"/>
      <c r="H78" s="195"/>
      <c r="I78" s="195"/>
      <c r="J78" s="195"/>
      <c r="K78" s="195"/>
      <c r="L78" s="195"/>
      <c r="M78" s="195"/>
      <c r="N78" s="195"/>
      <c r="O78" s="195"/>
      <c r="P78" s="195"/>
      <c r="Q78" s="195"/>
      <c r="R78" s="195"/>
      <c r="S78" s="195"/>
      <c r="T78" s="195"/>
      <c r="U78" s="195"/>
      <c r="V78" s="195"/>
      <c r="W78" s="195"/>
      <c r="X78" s="195"/>
      <c r="Y78" s="195"/>
      <c r="Z78" s="195"/>
      <c r="AA78" s="195"/>
      <c r="AB78" s="195"/>
      <c r="AC78" s="195"/>
      <c r="AD78" s="195"/>
      <c r="AE78" s="195"/>
      <c r="AF78" s="195"/>
    </row>
    <row r="79" spans="1:32" ht="30" customHeight="1">
      <c r="A79" s="342"/>
      <c r="B79" s="195"/>
      <c r="C79" s="195"/>
      <c r="D79" s="195"/>
      <c r="E79" s="195"/>
      <c r="F79" s="195"/>
      <c r="G79" s="195"/>
      <c r="H79" s="195"/>
      <c r="I79" s="195"/>
      <c r="J79" s="195"/>
      <c r="K79" s="195"/>
      <c r="L79" s="195"/>
      <c r="M79" s="195"/>
      <c r="N79" s="195"/>
      <c r="O79" s="195"/>
      <c r="P79" s="195"/>
      <c r="Q79" s="195"/>
      <c r="R79" s="195"/>
      <c r="S79" s="195"/>
      <c r="T79" s="195"/>
      <c r="U79" s="195"/>
      <c r="V79" s="195"/>
      <c r="W79" s="195"/>
      <c r="X79" s="195"/>
      <c r="Y79" s="195"/>
      <c r="Z79" s="195"/>
      <c r="AA79" s="195"/>
      <c r="AB79" s="195"/>
      <c r="AC79" s="195"/>
      <c r="AD79" s="195"/>
      <c r="AE79" s="195"/>
      <c r="AF79" s="195"/>
    </row>
    <row r="80" spans="1:32" ht="30" customHeight="1">
      <c r="A80" s="342"/>
      <c r="B80" s="195"/>
      <c r="C80" s="195"/>
      <c r="D80" s="195"/>
      <c r="E80" s="195"/>
      <c r="F80" s="195"/>
      <c r="G80" s="195"/>
      <c r="H80" s="195"/>
      <c r="I80" s="195"/>
      <c r="J80" s="195"/>
      <c r="K80" s="195"/>
      <c r="L80" s="195"/>
      <c r="M80" s="195"/>
      <c r="N80" s="195"/>
      <c r="O80" s="195"/>
      <c r="P80" s="195"/>
      <c r="Q80" s="195"/>
      <c r="R80" s="195"/>
      <c r="S80" s="195"/>
      <c r="T80" s="195"/>
      <c r="U80" s="195"/>
      <c r="V80" s="195"/>
      <c r="W80" s="195"/>
      <c r="X80" s="195"/>
      <c r="Y80" s="195"/>
      <c r="Z80" s="195"/>
      <c r="AA80" s="195"/>
      <c r="AB80" s="195"/>
      <c r="AC80" s="195"/>
      <c r="AD80" s="195"/>
      <c r="AE80" s="195"/>
      <c r="AF80" s="195"/>
    </row>
    <row r="81" spans="1:32" ht="30" customHeight="1">
      <c r="A81" s="342"/>
      <c r="B81" s="195"/>
      <c r="C81" s="195"/>
      <c r="D81" s="195"/>
      <c r="E81" s="195"/>
      <c r="F81" s="195"/>
      <c r="G81" s="195"/>
      <c r="H81" s="195"/>
      <c r="I81" s="195"/>
      <c r="J81" s="195"/>
      <c r="K81" s="195"/>
      <c r="L81" s="195"/>
      <c r="M81" s="195"/>
      <c r="N81" s="195"/>
      <c r="O81" s="195"/>
      <c r="P81" s="195"/>
      <c r="Q81" s="195"/>
      <c r="R81" s="195"/>
      <c r="S81" s="195"/>
      <c r="T81" s="195"/>
      <c r="U81" s="195"/>
      <c r="V81" s="195"/>
      <c r="W81" s="195"/>
      <c r="X81" s="195"/>
      <c r="Y81" s="195"/>
      <c r="Z81" s="195"/>
      <c r="AA81" s="195"/>
      <c r="AB81" s="195"/>
      <c r="AC81" s="195"/>
      <c r="AD81" s="195"/>
      <c r="AE81" s="195"/>
      <c r="AF81" s="195"/>
    </row>
    <row r="82" spans="1:32" ht="30" customHeight="1">
      <c r="A82" s="342"/>
      <c r="B82" s="195"/>
      <c r="C82" s="195"/>
      <c r="D82" s="195"/>
      <c r="E82" s="195"/>
      <c r="F82" s="195"/>
      <c r="G82" s="195"/>
      <c r="H82" s="195"/>
      <c r="I82" s="195"/>
      <c r="J82" s="195"/>
      <c r="K82" s="195"/>
      <c r="L82" s="195"/>
      <c r="M82" s="195"/>
      <c r="N82" s="195"/>
      <c r="O82" s="195"/>
      <c r="P82" s="195"/>
      <c r="Q82" s="195"/>
      <c r="R82" s="195"/>
      <c r="S82" s="195"/>
      <c r="T82" s="195"/>
      <c r="U82" s="195"/>
      <c r="V82" s="195"/>
      <c r="W82" s="195"/>
      <c r="X82" s="195"/>
      <c r="Y82" s="195"/>
      <c r="Z82" s="195"/>
      <c r="AA82" s="195"/>
      <c r="AB82" s="195"/>
      <c r="AC82" s="195"/>
      <c r="AD82" s="195"/>
      <c r="AE82" s="195"/>
      <c r="AF82" s="195"/>
    </row>
    <row r="83" spans="1:32" ht="15">
      <c r="A83" s="342"/>
      <c r="B83" s="195"/>
      <c r="C83" s="195"/>
      <c r="D83" s="195"/>
      <c r="E83" s="195"/>
      <c r="F83" s="195"/>
      <c r="G83" s="195"/>
      <c r="H83" s="195"/>
      <c r="I83" s="195"/>
      <c r="J83" s="195"/>
      <c r="K83" s="195"/>
      <c r="L83" s="195"/>
      <c r="M83" s="195"/>
      <c r="N83" s="195"/>
      <c r="O83" s="195"/>
      <c r="P83" s="195"/>
      <c r="Q83" s="195"/>
      <c r="R83" s="195"/>
      <c r="S83" s="195"/>
      <c r="T83" s="195"/>
      <c r="U83" s="195"/>
      <c r="V83" s="195"/>
      <c r="W83" s="195"/>
      <c r="X83" s="195"/>
      <c r="Y83" s="195"/>
      <c r="Z83" s="195"/>
      <c r="AA83" s="195"/>
      <c r="AB83" s="195"/>
      <c r="AC83" s="195"/>
      <c r="AD83" s="195"/>
      <c r="AE83" s="195"/>
      <c r="AF83" s="195"/>
    </row>
    <row r="84" spans="1:32" ht="15">
      <c r="A84" s="342"/>
      <c r="B84" s="195"/>
      <c r="C84" s="195"/>
      <c r="D84" s="195"/>
      <c r="E84" s="195"/>
      <c r="F84" s="195"/>
      <c r="G84" s="195"/>
      <c r="H84" s="195"/>
      <c r="I84" s="195"/>
      <c r="J84" s="195"/>
      <c r="K84" s="195"/>
      <c r="L84" s="195"/>
      <c r="M84" s="195"/>
      <c r="N84" s="195"/>
      <c r="O84" s="195"/>
      <c r="P84" s="195"/>
      <c r="Q84" s="195"/>
      <c r="R84" s="195"/>
      <c r="S84" s="195"/>
      <c r="T84" s="195"/>
      <c r="U84" s="195"/>
      <c r="V84" s="195"/>
      <c r="W84" s="195"/>
      <c r="X84" s="195"/>
      <c r="Y84" s="195"/>
      <c r="Z84" s="195"/>
      <c r="AA84" s="195"/>
      <c r="AB84" s="195"/>
      <c r="AC84" s="195"/>
      <c r="AD84" s="195"/>
      <c r="AE84" s="195"/>
      <c r="AF84" s="195"/>
    </row>
    <row r="85" spans="1:32" ht="15">
      <c r="A85" s="342"/>
      <c r="B85" s="195"/>
      <c r="C85" s="195"/>
      <c r="D85" s="195"/>
      <c r="E85" s="195"/>
      <c r="F85" s="195"/>
      <c r="G85" s="195"/>
      <c r="H85" s="195"/>
      <c r="I85" s="195"/>
      <c r="J85" s="195"/>
      <c r="K85" s="195"/>
      <c r="L85" s="195"/>
      <c r="M85" s="195"/>
      <c r="N85" s="195"/>
      <c r="O85" s="195"/>
      <c r="P85" s="195"/>
      <c r="Q85" s="195"/>
      <c r="R85" s="195"/>
      <c r="S85" s="195"/>
      <c r="T85" s="195"/>
      <c r="U85" s="195"/>
      <c r="V85" s="195"/>
      <c r="W85" s="195"/>
      <c r="X85" s="195"/>
      <c r="Y85" s="195"/>
      <c r="Z85" s="195"/>
      <c r="AA85" s="195"/>
      <c r="AB85" s="195"/>
      <c r="AC85" s="195"/>
      <c r="AD85" s="195"/>
      <c r="AE85" s="195"/>
      <c r="AF85" s="195"/>
    </row>
    <row r="86" spans="1:32" ht="15">
      <c r="A86" s="342"/>
      <c r="B86" s="195"/>
      <c r="C86" s="195"/>
      <c r="D86" s="195"/>
      <c r="E86" s="195"/>
      <c r="F86" s="195"/>
      <c r="G86" s="195"/>
      <c r="H86" s="195"/>
      <c r="I86" s="195"/>
      <c r="J86" s="195"/>
      <c r="K86" s="195"/>
      <c r="L86" s="195"/>
      <c r="M86" s="195"/>
      <c r="N86" s="195"/>
      <c r="O86" s="195"/>
      <c r="P86" s="195"/>
      <c r="Q86" s="195"/>
      <c r="R86" s="195"/>
      <c r="S86" s="195"/>
      <c r="T86" s="195"/>
      <c r="U86" s="195"/>
      <c r="V86" s="195"/>
      <c r="W86" s="195"/>
      <c r="X86" s="195"/>
      <c r="Y86" s="195"/>
      <c r="Z86" s="195"/>
      <c r="AA86" s="195"/>
      <c r="AB86" s="195"/>
      <c r="AC86" s="195"/>
      <c r="AD86" s="195"/>
      <c r="AE86" s="195"/>
      <c r="AF86" s="195"/>
    </row>
    <row r="87" spans="1:32" ht="15">
      <c r="A87" s="342"/>
      <c r="B87" s="195"/>
      <c r="C87" s="195"/>
      <c r="D87" s="195"/>
      <c r="E87" s="195"/>
      <c r="F87" s="195"/>
      <c r="G87" s="195"/>
      <c r="H87" s="195"/>
      <c r="I87" s="195"/>
      <c r="J87" s="195"/>
      <c r="K87" s="195"/>
      <c r="L87" s="195"/>
      <c r="M87" s="195"/>
      <c r="N87" s="195"/>
      <c r="O87" s="195"/>
      <c r="P87" s="195"/>
      <c r="Q87" s="195"/>
      <c r="R87" s="195"/>
      <c r="S87" s="195"/>
      <c r="T87" s="195"/>
      <c r="U87" s="195"/>
      <c r="V87" s="195"/>
      <c r="W87" s="195"/>
      <c r="X87" s="195"/>
      <c r="Y87" s="195"/>
      <c r="Z87" s="195"/>
      <c r="AA87" s="195"/>
      <c r="AB87" s="195"/>
      <c r="AC87" s="195"/>
      <c r="AD87" s="195"/>
      <c r="AE87" s="195"/>
      <c r="AF87" s="195"/>
    </row>
    <row r="88" spans="1:32" ht="15">
      <c r="A88" s="342"/>
      <c r="B88" s="195"/>
      <c r="C88" s="195"/>
      <c r="D88" s="195"/>
      <c r="E88" s="195"/>
      <c r="F88" s="195"/>
      <c r="G88" s="195"/>
      <c r="H88" s="195"/>
      <c r="I88" s="195"/>
      <c r="J88" s="195"/>
      <c r="K88" s="195"/>
      <c r="L88" s="195"/>
      <c r="M88" s="195"/>
      <c r="N88" s="195"/>
      <c r="O88" s="195"/>
      <c r="P88" s="195"/>
      <c r="Q88" s="195"/>
      <c r="R88" s="195"/>
      <c r="S88" s="195"/>
      <c r="T88" s="195"/>
      <c r="U88" s="195"/>
      <c r="V88" s="195"/>
      <c r="W88" s="195"/>
      <c r="X88" s="195"/>
      <c r="Y88" s="195"/>
      <c r="Z88" s="195"/>
      <c r="AA88" s="195"/>
      <c r="AB88" s="195"/>
      <c r="AC88" s="195"/>
      <c r="AD88" s="195"/>
      <c r="AE88" s="195"/>
      <c r="AF88" s="195"/>
    </row>
    <row r="89" spans="1:32" ht="15">
      <c r="A89" s="342"/>
      <c r="B89" s="195"/>
      <c r="C89" s="195"/>
      <c r="D89" s="195"/>
      <c r="E89" s="195"/>
      <c r="F89" s="195"/>
      <c r="G89" s="195"/>
      <c r="H89" s="195"/>
      <c r="I89" s="195"/>
      <c r="J89" s="195"/>
      <c r="K89" s="195"/>
      <c r="L89" s="195"/>
      <c r="M89" s="195"/>
      <c r="N89" s="195"/>
      <c r="O89" s="195"/>
      <c r="P89" s="195"/>
      <c r="Q89" s="195"/>
      <c r="R89" s="195"/>
      <c r="S89" s="195"/>
      <c r="T89" s="195"/>
      <c r="U89" s="195"/>
      <c r="V89" s="195"/>
      <c r="W89" s="195"/>
      <c r="X89" s="195"/>
      <c r="Y89" s="195"/>
      <c r="Z89" s="195"/>
      <c r="AA89" s="195"/>
      <c r="AB89" s="195"/>
      <c r="AC89" s="195"/>
      <c r="AD89" s="195"/>
      <c r="AE89" s="195"/>
      <c r="AF89" s="195"/>
    </row>
    <row r="90" spans="1:32" ht="15">
      <c r="A90" s="342"/>
      <c r="B90" s="195"/>
      <c r="C90" s="195"/>
      <c r="D90" s="195"/>
      <c r="E90" s="195"/>
      <c r="F90" s="195"/>
      <c r="G90" s="195"/>
      <c r="H90" s="195"/>
      <c r="I90" s="195"/>
      <c r="J90" s="195"/>
      <c r="K90" s="195"/>
      <c r="L90" s="195"/>
      <c r="M90" s="195"/>
      <c r="N90" s="195"/>
      <c r="O90" s="195"/>
      <c r="P90" s="195"/>
      <c r="Q90" s="195"/>
      <c r="R90" s="195"/>
      <c r="S90" s="195"/>
      <c r="T90" s="195"/>
      <c r="U90" s="195"/>
      <c r="V90" s="195"/>
      <c r="W90" s="195"/>
      <c r="X90" s="195"/>
      <c r="Y90" s="195"/>
      <c r="Z90" s="195"/>
      <c r="AA90" s="195"/>
      <c r="AB90" s="195"/>
      <c r="AC90" s="195"/>
      <c r="AD90" s="195"/>
      <c r="AE90" s="195"/>
      <c r="AF90" s="195"/>
    </row>
    <row r="91" spans="1:32" ht="15">
      <c r="A91" s="342"/>
      <c r="B91" s="195"/>
      <c r="C91" s="195"/>
      <c r="D91" s="195"/>
      <c r="E91" s="195"/>
      <c r="F91" s="195"/>
      <c r="G91" s="195"/>
      <c r="H91" s="195"/>
      <c r="I91" s="195"/>
      <c r="J91" s="195"/>
      <c r="K91" s="195"/>
      <c r="L91" s="195"/>
      <c r="M91" s="195"/>
      <c r="N91" s="195"/>
      <c r="O91" s="195"/>
      <c r="P91" s="195"/>
      <c r="Q91" s="195"/>
      <c r="R91" s="195"/>
      <c r="S91" s="195"/>
      <c r="T91" s="195"/>
      <c r="U91" s="195"/>
      <c r="V91" s="195"/>
      <c r="W91" s="195"/>
      <c r="X91" s="195"/>
      <c r="Y91" s="195"/>
      <c r="Z91" s="195"/>
      <c r="AA91" s="195"/>
      <c r="AB91" s="195"/>
      <c r="AC91" s="195"/>
      <c r="AD91" s="195"/>
      <c r="AE91" s="195"/>
      <c r="AF91" s="195"/>
    </row>
    <row r="92" spans="1:32" ht="15">
      <c r="A92" s="342"/>
      <c r="B92" s="195"/>
      <c r="C92" s="195"/>
      <c r="D92" s="195"/>
      <c r="E92" s="195"/>
      <c r="F92" s="195"/>
      <c r="G92" s="195"/>
      <c r="H92" s="195"/>
      <c r="I92" s="195"/>
      <c r="J92" s="195"/>
      <c r="K92" s="195"/>
      <c r="L92" s="195"/>
      <c r="M92" s="195"/>
      <c r="N92" s="195"/>
      <c r="O92" s="195"/>
      <c r="P92" s="195"/>
      <c r="Q92" s="195"/>
      <c r="R92" s="195"/>
      <c r="S92" s="195"/>
      <c r="T92" s="195"/>
      <c r="U92" s="195"/>
      <c r="V92" s="195"/>
      <c r="W92" s="195"/>
      <c r="X92" s="195"/>
      <c r="Y92" s="195"/>
      <c r="Z92" s="195"/>
      <c r="AA92" s="195"/>
      <c r="AB92" s="195"/>
      <c r="AC92" s="195"/>
      <c r="AD92" s="195"/>
      <c r="AE92" s="195"/>
      <c r="AF92" s="195"/>
    </row>
    <row r="93" spans="1:32" ht="15">
      <c r="A93" s="342"/>
      <c r="B93" s="195"/>
      <c r="C93" s="195"/>
      <c r="D93" s="195"/>
      <c r="E93" s="195"/>
      <c r="F93" s="195"/>
      <c r="G93" s="195"/>
      <c r="H93" s="195"/>
      <c r="I93" s="195"/>
      <c r="J93" s="195"/>
      <c r="K93" s="195"/>
      <c r="L93" s="195"/>
      <c r="M93" s="195"/>
      <c r="N93" s="195"/>
      <c r="O93" s="195"/>
      <c r="P93" s="195"/>
      <c r="Q93" s="195"/>
      <c r="R93" s="195"/>
      <c r="S93" s="195"/>
      <c r="T93" s="195"/>
      <c r="U93" s="195"/>
      <c r="V93" s="195"/>
      <c r="W93" s="195"/>
      <c r="X93" s="195"/>
      <c r="Y93" s="195"/>
      <c r="Z93" s="195"/>
      <c r="AA93" s="195"/>
      <c r="AB93" s="195"/>
      <c r="AC93" s="195"/>
      <c r="AD93" s="195"/>
      <c r="AE93" s="195"/>
      <c r="AF93" s="195"/>
    </row>
    <row r="94" spans="1:32" ht="15">
      <c r="A94" s="342"/>
      <c r="B94" s="195"/>
      <c r="C94" s="195"/>
      <c r="D94" s="195"/>
      <c r="E94" s="195"/>
      <c r="F94" s="195"/>
      <c r="G94" s="195"/>
      <c r="H94" s="195"/>
      <c r="I94" s="195"/>
      <c r="J94" s="195"/>
      <c r="K94" s="195"/>
      <c r="L94" s="195"/>
      <c r="M94" s="195"/>
      <c r="N94" s="195"/>
      <c r="O94" s="195"/>
      <c r="P94" s="195"/>
      <c r="Q94" s="195"/>
      <c r="R94" s="195"/>
      <c r="S94" s="195"/>
      <c r="T94" s="195"/>
      <c r="U94" s="195"/>
      <c r="V94" s="195"/>
      <c r="W94" s="195"/>
      <c r="X94" s="195"/>
      <c r="Y94" s="195"/>
      <c r="Z94" s="195"/>
      <c r="AA94" s="195"/>
      <c r="AB94" s="195"/>
      <c r="AC94" s="195"/>
      <c r="AD94" s="195"/>
      <c r="AE94" s="195"/>
      <c r="AF94" s="195"/>
    </row>
    <row r="95" spans="1:32" ht="15">
      <c r="A95" s="342"/>
      <c r="B95" s="195"/>
      <c r="C95" s="195"/>
      <c r="D95" s="195"/>
      <c r="E95" s="195"/>
      <c r="F95" s="195"/>
      <c r="G95" s="195"/>
      <c r="H95" s="195"/>
      <c r="I95" s="195"/>
      <c r="J95" s="195"/>
      <c r="K95" s="195"/>
      <c r="L95" s="195"/>
      <c r="M95" s="195"/>
      <c r="N95" s="195"/>
      <c r="O95" s="195"/>
      <c r="P95" s="195"/>
      <c r="Q95" s="195"/>
      <c r="R95" s="195"/>
      <c r="S95" s="195"/>
      <c r="T95" s="195"/>
      <c r="U95" s="195"/>
      <c r="V95" s="195"/>
      <c r="W95" s="195"/>
      <c r="X95" s="195"/>
      <c r="Y95" s="195"/>
      <c r="Z95" s="195"/>
      <c r="AA95" s="195"/>
      <c r="AB95" s="195"/>
      <c r="AC95" s="195"/>
      <c r="AD95" s="195"/>
      <c r="AE95" s="195"/>
      <c r="AF95" s="195"/>
    </row>
    <row r="96" spans="1:32" ht="15">
      <c r="A96" s="342"/>
      <c r="B96" s="195"/>
      <c r="C96" s="195"/>
      <c r="D96" s="195"/>
      <c r="E96" s="195"/>
      <c r="F96" s="195"/>
      <c r="G96" s="195"/>
      <c r="H96" s="195"/>
      <c r="I96" s="195"/>
      <c r="J96" s="195"/>
      <c r="K96" s="195"/>
      <c r="L96" s="195"/>
      <c r="M96" s="195"/>
      <c r="N96" s="195"/>
      <c r="O96" s="195"/>
      <c r="P96" s="195"/>
      <c r="Q96" s="195"/>
      <c r="R96" s="195"/>
      <c r="S96" s="195"/>
      <c r="T96" s="195"/>
      <c r="U96" s="195"/>
      <c r="V96" s="195"/>
      <c r="W96" s="195"/>
      <c r="X96" s="195"/>
      <c r="Y96" s="195"/>
      <c r="Z96" s="195"/>
      <c r="AA96" s="195"/>
      <c r="AB96" s="195"/>
      <c r="AC96" s="195"/>
      <c r="AD96" s="195"/>
      <c r="AE96" s="195"/>
      <c r="AF96" s="195"/>
    </row>
    <row r="97" spans="1:32" ht="15">
      <c r="A97" s="342"/>
      <c r="B97" s="195"/>
      <c r="C97" s="195"/>
      <c r="D97" s="195"/>
      <c r="E97" s="195"/>
      <c r="F97" s="195"/>
      <c r="G97" s="195"/>
      <c r="H97" s="195"/>
      <c r="I97" s="195"/>
      <c r="J97" s="195"/>
      <c r="K97" s="195"/>
      <c r="L97" s="195"/>
      <c r="M97" s="195"/>
      <c r="N97" s="195"/>
      <c r="O97" s="195"/>
      <c r="P97" s="195"/>
      <c r="Q97" s="195"/>
      <c r="R97" s="195"/>
      <c r="S97" s="195"/>
      <c r="T97" s="195"/>
      <c r="U97" s="195"/>
      <c r="V97" s="195"/>
      <c r="W97" s="195"/>
      <c r="X97" s="195"/>
      <c r="Y97" s="195"/>
      <c r="Z97" s="195"/>
      <c r="AA97" s="195"/>
      <c r="AB97" s="195"/>
      <c r="AC97" s="195"/>
      <c r="AD97" s="195"/>
      <c r="AE97" s="195"/>
      <c r="AF97" s="195"/>
    </row>
    <row r="98" spans="1:32" ht="15">
      <c r="A98" s="342"/>
      <c r="B98" s="195"/>
      <c r="C98" s="195"/>
      <c r="D98" s="195"/>
      <c r="E98" s="195"/>
      <c r="F98" s="195"/>
      <c r="G98" s="195"/>
      <c r="H98" s="195"/>
      <c r="I98" s="195"/>
      <c r="J98" s="195"/>
      <c r="K98" s="195"/>
      <c r="L98" s="195"/>
      <c r="M98" s="195"/>
      <c r="N98" s="195"/>
      <c r="O98" s="195"/>
      <c r="P98" s="195"/>
      <c r="Q98" s="195"/>
      <c r="R98" s="195"/>
      <c r="S98" s="195"/>
      <c r="T98" s="195"/>
      <c r="U98" s="195"/>
      <c r="V98" s="195"/>
      <c r="W98" s="195"/>
      <c r="X98" s="195"/>
      <c r="Y98" s="195"/>
      <c r="Z98" s="195"/>
      <c r="AA98" s="195"/>
      <c r="AB98" s="195"/>
      <c r="AC98" s="195"/>
      <c r="AD98" s="195"/>
      <c r="AE98" s="195"/>
      <c r="AF98" s="195"/>
    </row>
    <row r="99" spans="1:32" ht="15">
      <c r="A99" s="342"/>
      <c r="B99" s="195"/>
      <c r="C99" s="195"/>
      <c r="D99" s="195"/>
      <c r="E99" s="195"/>
      <c r="F99" s="195"/>
      <c r="G99" s="195"/>
      <c r="H99" s="195"/>
      <c r="I99" s="195"/>
      <c r="J99" s="195"/>
      <c r="K99" s="195"/>
      <c r="L99" s="195"/>
      <c r="M99" s="195"/>
      <c r="N99" s="195"/>
      <c r="O99" s="195"/>
      <c r="P99" s="195"/>
      <c r="Q99" s="195"/>
      <c r="R99" s="195"/>
      <c r="S99" s="195"/>
      <c r="T99" s="195"/>
      <c r="U99" s="195"/>
      <c r="V99" s="195"/>
      <c r="W99" s="195"/>
      <c r="X99" s="195"/>
      <c r="Y99" s="195"/>
      <c r="Z99" s="195"/>
      <c r="AA99" s="195"/>
      <c r="AB99" s="195"/>
      <c r="AC99" s="195"/>
      <c r="AD99" s="195"/>
      <c r="AE99" s="195"/>
      <c r="AF99" s="195"/>
    </row>
    <row r="100" spans="1:32" ht="15">
      <c r="A100" s="342"/>
      <c r="B100" s="195"/>
      <c r="C100" s="195"/>
      <c r="D100" s="195"/>
      <c r="E100" s="195"/>
      <c r="F100" s="195"/>
      <c r="G100" s="195"/>
      <c r="H100" s="195"/>
      <c r="I100" s="195"/>
      <c r="J100" s="195"/>
      <c r="K100" s="195"/>
      <c r="L100" s="195"/>
      <c r="M100" s="195"/>
      <c r="N100" s="195"/>
      <c r="O100" s="195"/>
      <c r="P100" s="195"/>
      <c r="Q100" s="195"/>
      <c r="R100" s="195"/>
      <c r="S100" s="195"/>
      <c r="T100" s="195"/>
      <c r="U100" s="195"/>
      <c r="V100" s="195"/>
      <c r="W100" s="195"/>
      <c r="X100" s="195"/>
      <c r="Y100" s="195"/>
      <c r="Z100" s="195"/>
      <c r="AA100" s="195"/>
      <c r="AB100" s="195"/>
      <c r="AC100" s="195"/>
      <c r="AD100" s="195"/>
      <c r="AE100" s="195"/>
      <c r="AF100" s="195"/>
    </row>
    <row r="101" spans="1:32" ht="15">
      <c r="A101" s="342"/>
      <c r="B101" s="195"/>
      <c r="C101" s="195"/>
      <c r="D101" s="195"/>
      <c r="E101" s="195"/>
      <c r="F101" s="195"/>
      <c r="G101" s="195"/>
      <c r="H101" s="195"/>
      <c r="I101" s="195"/>
      <c r="J101" s="195"/>
      <c r="K101" s="195"/>
      <c r="L101" s="195"/>
      <c r="M101" s="195"/>
      <c r="N101" s="195"/>
      <c r="O101" s="195"/>
      <c r="P101" s="195"/>
      <c r="Q101" s="195"/>
      <c r="R101" s="195"/>
      <c r="S101" s="195"/>
      <c r="T101" s="195"/>
      <c r="U101" s="195"/>
      <c r="V101" s="195"/>
      <c r="W101" s="195"/>
      <c r="X101" s="195"/>
      <c r="Y101" s="195"/>
      <c r="Z101" s="195"/>
      <c r="AA101" s="195"/>
      <c r="AB101" s="195"/>
      <c r="AC101" s="195"/>
      <c r="AD101" s="195"/>
      <c r="AE101" s="195"/>
      <c r="AF101" s="195"/>
    </row>
    <row r="102" spans="1:32" ht="15">
      <c r="A102" s="342"/>
      <c r="B102" s="195"/>
      <c r="C102" s="195"/>
      <c r="D102" s="195"/>
      <c r="E102" s="195"/>
      <c r="F102" s="195"/>
      <c r="G102" s="195"/>
      <c r="H102" s="195"/>
      <c r="I102" s="195"/>
      <c r="J102" s="195"/>
      <c r="K102" s="195"/>
      <c r="L102" s="195"/>
      <c r="M102" s="195"/>
      <c r="N102" s="195"/>
      <c r="O102" s="195"/>
      <c r="P102" s="195"/>
      <c r="Q102" s="195"/>
      <c r="R102" s="195"/>
      <c r="S102" s="195"/>
      <c r="T102" s="195"/>
      <c r="U102" s="195"/>
      <c r="V102" s="195"/>
      <c r="W102" s="195"/>
      <c r="X102" s="195"/>
      <c r="Y102" s="195"/>
      <c r="Z102" s="195"/>
      <c r="AA102" s="195"/>
      <c r="AB102" s="195"/>
      <c r="AC102" s="195"/>
      <c r="AD102" s="195"/>
      <c r="AE102" s="195"/>
      <c r="AF102" s="195"/>
    </row>
    <row r="103" spans="1:32" ht="15" customHeight="1">
      <c r="A103" s="342"/>
      <c r="B103" s="195"/>
      <c r="C103" s="195"/>
      <c r="D103" s="195"/>
      <c r="E103" s="195"/>
      <c r="F103" s="195"/>
      <c r="G103" s="195"/>
      <c r="H103" s="195"/>
      <c r="I103" s="195"/>
      <c r="J103" s="195"/>
      <c r="K103" s="195"/>
      <c r="L103" s="195"/>
      <c r="M103" s="195"/>
      <c r="N103" s="195"/>
      <c r="O103" s="195"/>
      <c r="P103" s="195"/>
      <c r="Q103" s="195"/>
      <c r="R103" s="195"/>
      <c r="S103" s="195"/>
      <c r="T103" s="195"/>
      <c r="U103" s="195"/>
      <c r="V103" s="195"/>
      <c r="W103" s="195"/>
      <c r="X103" s="195"/>
      <c r="Y103" s="195"/>
      <c r="Z103" s="195"/>
      <c r="AA103" s="195"/>
      <c r="AB103" s="195"/>
      <c r="AC103" s="195"/>
      <c r="AD103" s="195"/>
      <c r="AE103" s="195"/>
      <c r="AF103" s="195"/>
    </row>
  </sheetData>
  <sheetProtection selectLockedCells="1"/>
  <mergeCells count="10">
    <mergeCell ref="GV6:HC6"/>
    <mergeCell ref="C6:L6"/>
    <mergeCell ref="AL4:AV4"/>
    <mergeCell ref="CF4:CK4"/>
    <mergeCell ref="BA6:BH6"/>
    <mergeCell ref="M6:Q6"/>
    <mergeCell ref="Z6:AA6"/>
    <mergeCell ref="AB6:AF6"/>
    <mergeCell ref="AH6:AH7"/>
    <mergeCell ref="R6:Y6"/>
  </mergeCells>
  <dataValidations count="1">
    <dataValidation type="list" allowBlank="1" showInputMessage="1" showErrorMessage="1" sqref="H8:H37">
      <formula1>"Sim,Não"</formula1>
    </dataValidation>
  </dataValidations>
  <pageMargins left="0.511811024" right="0.511811024" top="0.78740157499999996" bottom="0.78740157499999996" header="0.31496062000000002" footer="0.31496062000000002"/>
  <drawing r:id="rId1"/>
  <legacyDrawing r:id="rId2"/>
</worksheet>
</file>

<file path=xl/worksheets/sheet59.xml><?xml version="1.0" encoding="utf-8"?>
<worksheet xmlns="http://schemas.openxmlformats.org/spreadsheetml/2006/main" xmlns:r="http://schemas.openxmlformats.org/officeDocument/2006/relationships">
  <sheetPr codeName="Plan62">
    <pageSetUpPr fitToPage="1"/>
  </sheetPr>
  <dimension ref="A1:R157"/>
  <sheetViews>
    <sheetView showGridLines="0" zoomScale="90" zoomScaleNormal="90" workbookViewId="0">
      <selection activeCell="B1" sqref="B1"/>
    </sheetView>
  </sheetViews>
  <sheetFormatPr defaultRowHeight="15" customHeight="1" zeroHeight="1"/>
  <cols>
    <col min="1" max="1" width="27.7109375" style="42" customWidth="1"/>
    <col min="2" max="2" width="3.85546875" style="194" customWidth="1"/>
    <col min="3" max="8" width="11.7109375" style="194" customWidth="1"/>
    <col min="9" max="11" width="18.85546875" style="194" customWidth="1"/>
    <col min="12" max="12" width="1.85546875" style="194" customWidth="1"/>
    <col min="13" max="13" width="2.85546875" style="194" bestFit="1" customWidth="1"/>
    <col min="14" max="14" width="4.140625" style="194" bestFit="1" customWidth="1"/>
    <col min="15" max="15" width="8.28515625" style="194" customWidth="1"/>
    <col min="16" max="18" width="9.140625" style="195"/>
    <col min="19" max="16384" width="9.140625" style="194"/>
  </cols>
  <sheetData>
    <row r="1" spans="1:18" s="191" customFormat="1" ht="33.950000000000003" customHeight="1">
      <c r="A1" s="498"/>
      <c r="C1" s="192" t="s">
        <v>22</v>
      </c>
      <c r="P1" s="193"/>
      <c r="Q1" s="193"/>
      <c r="R1" s="193"/>
    </row>
    <row r="2" spans="1:18" s="191" customFormat="1" ht="21.6" customHeight="1">
      <c r="A2" s="498"/>
      <c r="P2" s="193"/>
      <c r="Q2" s="193"/>
      <c r="R2" s="193"/>
    </row>
    <row r="3" spans="1:18" s="191" customFormat="1" ht="21.6" customHeight="1">
      <c r="A3" s="498"/>
      <c r="P3" s="193"/>
      <c r="Q3" s="193"/>
      <c r="R3" s="193"/>
    </row>
    <row r="4" spans="1:18" ht="30" customHeight="1"/>
    <row r="5" spans="1:18" ht="30" customHeight="1">
      <c r="C5" s="196" t="s">
        <v>576</v>
      </c>
      <c r="I5" s="671" t="s">
        <v>743</v>
      </c>
      <c r="J5" s="672"/>
      <c r="K5" s="672"/>
      <c r="L5" s="672"/>
      <c r="M5" s="672"/>
      <c r="N5" s="672"/>
      <c r="O5" s="673"/>
      <c r="R5" s="195" t="str">
        <f ca="1">'DB Func'!B3</f>
        <v>Funcionário 1</v>
      </c>
    </row>
    <row r="6" spans="1:18" ht="30" customHeight="1" thickBot="1">
      <c r="C6" s="197"/>
      <c r="D6" s="197"/>
      <c r="E6" s="197"/>
      <c r="F6" s="197"/>
      <c r="G6" s="197"/>
      <c r="H6" s="197"/>
      <c r="I6" s="197"/>
      <c r="J6" s="197"/>
      <c r="K6" s="197"/>
      <c r="L6" s="197"/>
      <c r="M6" s="197"/>
      <c r="N6" s="197"/>
      <c r="O6" s="197"/>
      <c r="R6" s="195" t="str">
        <f ca="1">'DB Func'!B4</f>
        <v>Funcionário 2</v>
      </c>
    </row>
    <row r="7" spans="1:18" ht="30" customHeight="1" thickBot="1">
      <c r="I7" s="195" t="s">
        <v>1035</v>
      </c>
      <c r="R7" s="195" t="str">
        <f ca="1">'DB Func'!B5</f>
        <v>Funcionário 3</v>
      </c>
    </row>
    <row r="8" spans="1:18" ht="20.25" customHeight="1">
      <c r="C8" s="199">
        <f>'P Gerais'!D7</f>
        <v>0</v>
      </c>
      <c r="D8" s="200"/>
      <c r="E8" s="200"/>
      <c r="F8" s="200"/>
      <c r="G8" s="200"/>
      <c r="H8" s="599" t="s">
        <v>557</v>
      </c>
      <c r="I8" s="600"/>
      <c r="J8" s="600"/>
      <c r="K8" s="601"/>
      <c r="L8" s="201"/>
      <c r="M8" s="653" t="s">
        <v>739</v>
      </c>
      <c r="N8" s="202"/>
      <c r="O8" s="203"/>
      <c r="R8" s="195" t="str">
        <f ca="1">'DB Func'!B6</f>
        <v>Funcionário 4</v>
      </c>
    </row>
    <row r="9" spans="1:18">
      <c r="C9" s="204" t="s">
        <v>27</v>
      </c>
      <c r="D9" s="616">
        <f>'P Gerais'!D10</f>
        <v>0</v>
      </c>
      <c r="E9" s="616"/>
      <c r="F9" s="616"/>
      <c r="G9" s="616"/>
      <c r="H9" s="616"/>
      <c r="I9" s="616"/>
      <c r="J9" s="205"/>
      <c r="K9" s="605" t="str">
        <f>"Jul/"&amp;'P Gerais'!D6</f>
        <v>Jul/2015</v>
      </c>
      <c r="L9" s="206"/>
      <c r="M9" s="654"/>
      <c r="N9" s="205"/>
      <c r="O9" s="661"/>
      <c r="R9" s="195" t="str">
        <f ca="1">'DB Func'!B7</f>
        <v>Funcionário 5</v>
      </c>
    </row>
    <row r="10" spans="1:18" ht="15.75" thickBot="1">
      <c r="C10" s="207" t="s">
        <v>26</v>
      </c>
      <c r="D10" s="629">
        <f>'P Gerais'!D9</f>
        <v>0</v>
      </c>
      <c r="E10" s="629"/>
      <c r="F10" s="629"/>
      <c r="G10" s="629"/>
      <c r="H10" s="629"/>
      <c r="I10" s="629"/>
      <c r="J10" s="208"/>
      <c r="K10" s="606"/>
      <c r="L10" s="206"/>
      <c r="M10" s="654"/>
      <c r="N10" s="205"/>
      <c r="O10" s="662"/>
      <c r="R10" s="195" t="str">
        <f ca="1">'DB Func'!B8</f>
        <v>Funcionário 6</v>
      </c>
    </row>
    <row r="11" spans="1:18" ht="8.25" customHeight="1" thickBot="1">
      <c r="C11" s="210"/>
      <c r="D11" s="210"/>
      <c r="E11" s="210"/>
      <c r="F11" s="210"/>
      <c r="G11" s="210"/>
      <c r="H11" s="210"/>
      <c r="I11" s="210"/>
      <c r="J11" s="210"/>
      <c r="K11" s="210"/>
      <c r="L11" s="211"/>
      <c r="M11" s="654"/>
      <c r="N11" s="205"/>
      <c r="O11" s="662"/>
      <c r="R11" s="195" t="str">
        <f ca="1">'DB Func'!B9</f>
        <v>Funcionário 7</v>
      </c>
    </row>
    <row r="12" spans="1:18">
      <c r="C12" s="212" t="s">
        <v>575</v>
      </c>
      <c r="D12" s="213" t="s">
        <v>559</v>
      </c>
      <c r="E12" s="214"/>
      <c r="F12" s="214"/>
      <c r="G12" s="214"/>
      <c r="H12" s="214"/>
      <c r="I12" s="213" t="s">
        <v>560</v>
      </c>
      <c r="J12" s="213" t="s">
        <v>561</v>
      </c>
      <c r="K12" s="215"/>
      <c r="L12" s="206"/>
      <c r="M12" s="654"/>
      <c r="N12" s="205"/>
      <c r="O12" s="662"/>
      <c r="R12" s="195" t="str">
        <f ca="1">'DB Func'!B10</f>
        <v>Funcionário 8</v>
      </c>
    </row>
    <row r="13" spans="1:18" ht="15.75" thickBot="1">
      <c r="C13" s="216">
        <v>1</v>
      </c>
      <c r="D13" s="630" t="str">
        <f>I5</f>
        <v>Rafael Avila</v>
      </c>
      <c r="E13" s="630"/>
      <c r="F13" s="630"/>
      <c r="G13" s="630"/>
      <c r="H13" s="630"/>
      <c r="I13" s="217"/>
      <c r="J13" s="630" t="e">
        <f ca="1">VLOOKUP(D13,dbjul,48,FALSE)</f>
        <v>#N/A</v>
      </c>
      <c r="K13" s="631"/>
      <c r="L13" s="218"/>
      <c r="M13" s="654"/>
      <c r="N13" s="219"/>
      <c r="O13" s="662"/>
      <c r="R13" s="195" t="str">
        <f ca="1">'DB Func'!B11</f>
        <v>Funcionário 9</v>
      </c>
    </row>
    <row r="14" spans="1:18" ht="8.25" customHeight="1">
      <c r="C14" s="220"/>
      <c r="D14" s="220"/>
      <c r="E14" s="220"/>
      <c r="F14" s="220"/>
      <c r="G14" s="220"/>
      <c r="H14" s="220"/>
      <c r="I14" s="220"/>
      <c r="J14" s="220"/>
      <c r="K14" s="220"/>
      <c r="L14" s="211"/>
      <c r="M14" s="654"/>
      <c r="N14" s="205"/>
      <c r="O14" s="662"/>
      <c r="Q14" s="195" t="e">
        <f ca="1">VLOOKUP('Folha Jul'!$I$5,Ferias!C8:AM37,37,FALSE)</f>
        <v>#N/A</v>
      </c>
      <c r="R14" s="195" t="str">
        <f ca="1">'DB Func'!B12</f>
        <v>Funcionário 10</v>
      </c>
    </row>
    <row r="15" spans="1:18">
      <c r="C15" s="588" t="s">
        <v>562</v>
      </c>
      <c r="D15" s="589"/>
      <c r="E15" s="589"/>
      <c r="F15" s="589"/>
      <c r="G15" s="589"/>
      <c r="H15" s="590"/>
      <c r="I15" s="221" t="s">
        <v>563</v>
      </c>
      <c r="J15" s="221" t="s">
        <v>564</v>
      </c>
      <c r="K15" s="221" t="s">
        <v>565</v>
      </c>
      <c r="L15" s="222"/>
      <c r="M15" s="654"/>
      <c r="N15" s="223"/>
      <c r="O15" s="662"/>
      <c r="R15" s="195" t="str">
        <f ca="1">'DB Func'!B13</f>
        <v>Funcionário 11</v>
      </c>
    </row>
    <row r="16" spans="1:18">
      <c r="C16" s="243" t="s">
        <v>1</v>
      </c>
      <c r="D16" s="244"/>
      <c r="E16" s="244"/>
      <c r="F16" s="244"/>
      <c r="G16" s="244"/>
      <c r="H16" s="245"/>
      <c r="I16" s="297" t="e">
        <f ca="1">OFFSET(INDIRECT(I7&amp;"!J8"),Q14-1,)</f>
        <v>#N/A</v>
      </c>
      <c r="J16" s="225" t="e">
        <f ca="1">OFFSET(INDIRECT(I7&amp;"!Fj8"),Q14-1,)</f>
        <v>#N/A</v>
      </c>
      <c r="K16" s="225"/>
      <c r="L16" s="222"/>
      <c r="M16" s="654"/>
      <c r="N16" s="223"/>
      <c r="O16" s="662"/>
      <c r="R16" s="195" t="str">
        <f ca="1">'DB Func'!B14</f>
        <v>Funcionário 12</v>
      </c>
    </row>
    <row r="17" spans="3:18">
      <c r="C17" s="579" t="s">
        <v>957</v>
      </c>
      <c r="D17" s="580"/>
      <c r="E17" s="580"/>
      <c r="F17" s="580"/>
      <c r="G17" s="580"/>
      <c r="H17" s="581"/>
      <c r="I17" s="224"/>
      <c r="J17" s="225" t="e">
        <f ca="1">OFFSET(INDIRECT(I7&amp;"!Z8"),Q14-1,)+OFFSET(INDIRECT(I7&amp;"!AA8"),Q14-1,)</f>
        <v>#N/A</v>
      </c>
      <c r="K17" s="225"/>
      <c r="L17" s="222"/>
      <c r="M17" s="654"/>
      <c r="N17" s="667"/>
      <c r="O17" s="662"/>
      <c r="R17" s="195" t="str">
        <f ca="1">'DB Func'!B16</f>
        <v>Funcionário 14</v>
      </c>
    </row>
    <row r="18" spans="3:18">
      <c r="C18" s="579" t="s">
        <v>522</v>
      </c>
      <c r="D18" s="580"/>
      <c r="E18" s="580"/>
      <c r="F18" s="580"/>
      <c r="G18" s="580"/>
      <c r="H18" s="581"/>
      <c r="I18" s="227" t="e">
        <f ca="1">OFFSET(INDIRECT(I7&amp;"!M8"),Q14-1,)</f>
        <v>#N/A</v>
      </c>
      <c r="J18" s="225" t="e">
        <f ca="1">OFFSET(INDIRECT(I7&amp;"!AR8"),Q14-1,)</f>
        <v>#N/A</v>
      </c>
      <c r="K18" s="225"/>
      <c r="L18" s="222"/>
      <c r="M18" s="654"/>
      <c r="N18" s="667"/>
      <c r="O18" s="662"/>
      <c r="R18" s="195" t="str">
        <f ca="1">'DB Func'!B18</f>
        <v>Funcionário 16</v>
      </c>
    </row>
    <row r="19" spans="3:18">
      <c r="C19" s="579" t="s">
        <v>964</v>
      </c>
      <c r="D19" s="580"/>
      <c r="E19" s="580"/>
      <c r="F19" s="580"/>
      <c r="G19" s="580"/>
      <c r="H19" s="581"/>
      <c r="I19" s="227" t="e">
        <f ca="1">OFFSET(INDIRECT(I7&amp;"!N8"),Q14-1,)</f>
        <v>#N/A</v>
      </c>
      <c r="J19" s="229" t="e">
        <f ca="1">OFFSET(INDIRECT(I7&amp;"!AS8"),Q14-1,)</f>
        <v>#N/A</v>
      </c>
      <c r="K19" s="225"/>
      <c r="L19" s="222"/>
      <c r="M19" s="654"/>
      <c r="N19" s="667"/>
      <c r="O19" s="662"/>
      <c r="R19" s="195" t="str">
        <f ca="1">'DB Func'!B20</f>
        <v>Funcionário 18</v>
      </c>
    </row>
    <row r="20" spans="3:18">
      <c r="C20" s="579" t="s">
        <v>963</v>
      </c>
      <c r="D20" s="580"/>
      <c r="E20" s="580"/>
      <c r="F20" s="580"/>
      <c r="G20" s="580"/>
      <c r="H20" s="581"/>
      <c r="I20" s="227" t="e">
        <f ca="1">OFFSET(INDIRECT(I7&amp;"!O8"),Q14-1,)</f>
        <v>#N/A</v>
      </c>
      <c r="J20" s="229" t="e">
        <f ca="1">OFFSET(INDIRECT(I7&amp;"!AT8"),Q14-1,)</f>
        <v>#N/A</v>
      </c>
      <c r="K20" s="225"/>
      <c r="L20" s="222"/>
      <c r="M20" s="654"/>
      <c r="N20" s="667"/>
      <c r="O20" s="662"/>
      <c r="R20" s="195" t="str">
        <f ca="1">'DB Func'!B21</f>
        <v>Funcionário 19</v>
      </c>
    </row>
    <row r="21" spans="3:18">
      <c r="C21" s="626" t="s">
        <v>962</v>
      </c>
      <c r="D21" s="627"/>
      <c r="E21" s="627"/>
      <c r="F21" s="627"/>
      <c r="G21" s="627"/>
      <c r="H21" s="628"/>
      <c r="I21" s="224" t="e">
        <f ca="1">OFFSET(INDIRECT(I7&amp;"!Q8"),Q14-1,)</f>
        <v>#N/A</v>
      </c>
      <c r="J21" s="225" t="e">
        <f ca="1">OFFSET(INDIRECT(I7&amp;"!AV8"),Q14-1,)</f>
        <v>#N/A</v>
      </c>
      <c r="K21" s="225"/>
      <c r="L21" s="222"/>
      <c r="M21" s="654"/>
      <c r="N21" s="668"/>
      <c r="O21" s="662"/>
      <c r="R21" s="195" t="str">
        <f ca="1">'DB Func'!B22</f>
        <v>Funcionário 20</v>
      </c>
    </row>
    <row r="22" spans="3:18">
      <c r="C22" s="626" t="s">
        <v>961</v>
      </c>
      <c r="D22" s="627"/>
      <c r="E22" s="627"/>
      <c r="F22" s="627"/>
      <c r="G22" s="627"/>
      <c r="H22" s="628"/>
      <c r="I22" s="224" t="e">
        <f ca="1">OFFSET(INDIRECT(I7&amp;"!P8"),Q14-1,)</f>
        <v>#N/A</v>
      </c>
      <c r="J22" s="225" t="e">
        <f ca="1">OFFSET(INDIRECT(I7&amp;"!AU8"),Q14-1,)</f>
        <v>#N/A</v>
      </c>
      <c r="K22" s="225"/>
      <c r="L22" s="222"/>
      <c r="M22" s="654"/>
      <c r="N22" s="223"/>
      <c r="O22" s="662"/>
      <c r="R22" s="195" t="str">
        <f ca="1">'DB Func'!B23</f>
        <v>Funcionário 21</v>
      </c>
    </row>
    <row r="23" spans="3:18">
      <c r="C23" s="626" t="s">
        <v>960</v>
      </c>
      <c r="D23" s="627"/>
      <c r="E23" s="627"/>
      <c r="F23" s="627"/>
      <c r="G23" s="627"/>
      <c r="H23" s="628"/>
      <c r="I23" s="238"/>
      <c r="J23" s="225" t="e">
        <f ca="1">OFFSET(INDIRECT(I7&amp;"!AQ8"),Q14-1,)</f>
        <v>#N/A</v>
      </c>
      <c r="K23" s="225"/>
      <c r="L23" s="222"/>
      <c r="M23" s="654"/>
      <c r="N23" s="223"/>
      <c r="O23" s="662"/>
      <c r="R23" s="195" t="str">
        <f ca="1">'DB Func'!B24</f>
        <v>Funcionário 22</v>
      </c>
    </row>
    <row r="24" spans="3:18">
      <c r="C24" s="658" t="s">
        <v>958</v>
      </c>
      <c r="D24" s="659"/>
      <c r="E24" s="659"/>
      <c r="F24" s="659"/>
      <c r="G24" s="659"/>
      <c r="H24" s="660"/>
      <c r="I24" s="238"/>
      <c r="J24" s="225" t="e">
        <f ca="1">OFFSET(INDIRECT(I7&amp;"!AK8"),Q14-1,)</f>
        <v>#N/A</v>
      </c>
      <c r="K24" s="225"/>
      <c r="L24" s="222"/>
      <c r="M24" s="654"/>
      <c r="N24" s="223"/>
      <c r="O24" s="239"/>
      <c r="R24" s="195" t="str">
        <f ca="1">'DB Func'!B25</f>
        <v>Funcionário 23</v>
      </c>
    </row>
    <row r="25" spans="3:18">
      <c r="C25" s="658" t="s">
        <v>730</v>
      </c>
      <c r="D25" s="659"/>
      <c r="E25" s="659"/>
      <c r="F25" s="659"/>
      <c r="G25" s="659"/>
      <c r="H25" s="660"/>
      <c r="I25" s="240"/>
      <c r="J25" s="225" t="e">
        <f ca="1">OFFSET(INDIRECT(I7&amp;"!FP8"),Q14-1,)</f>
        <v>#N/A</v>
      </c>
      <c r="K25" s="225"/>
      <c r="L25" s="222"/>
      <c r="M25" s="654"/>
      <c r="N25" s="223"/>
      <c r="O25" s="239"/>
      <c r="R25" s="195" t="str">
        <f ca="1">'DB Func'!B26</f>
        <v>Funcionário 24</v>
      </c>
    </row>
    <row r="26" spans="3:18">
      <c r="C26" s="658" t="s">
        <v>606</v>
      </c>
      <c r="D26" s="659"/>
      <c r="E26" s="659"/>
      <c r="F26" s="659"/>
      <c r="G26" s="659"/>
      <c r="H26" s="660"/>
      <c r="I26" s="240"/>
      <c r="J26" s="225" t="e">
        <f ca="1">OFFSET(INDIRECT(I7&amp;"!AW8"),Q14-1,)</f>
        <v>#N/A</v>
      </c>
      <c r="K26" s="225"/>
      <c r="L26" s="222"/>
      <c r="M26" s="654"/>
      <c r="N26" s="223"/>
      <c r="O26" s="239"/>
      <c r="R26" s="195" t="str">
        <f ca="1">'DB Func'!B27</f>
        <v>Funcionário 25</v>
      </c>
    </row>
    <row r="27" spans="3:18">
      <c r="C27" s="579" t="s">
        <v>605</v>
      </c>
      <c r="D27" s="580"/>
      <c r="E27" s="580"/>
      <c r="F27" s="580"/>
      <c r="G27" s="580"/>
      <c r="H27" s="581"/>
      <c r="I27" s="238"/>
      <c r="J27" s="225" t="e">
        <f ca="1">OFFSET(INDIRECT(I7&amp;"!AX8"),Q14-1,)</f>
        <v>#N/A</v>
      </c>
      <c r="K27" s="225"/>
      <c r="L27" s="222"/>
      <c r="M27" s="654"/>
      <c r="N27" s="223"/>
      <c r="O27" s="239"/>
      <c r="R27" s="195" t="str">
        <f ca="1">'DB Func'!B28</f>
        <v>Funcionário 26</v>
      </c>
    </row>
    <row r="28" spans="3:18">
      <c r="C28" s="243" t="s">
        <v>122</v>
      </c>
      <c r="D28" s="244"/>
      <c r="E28" s="244"/>
      <c r="F28" s="244"/>
      <c r="G28" s="244"/>
      <c r="H28" s="245"/>
      <c r="I28" s="238"/>
      <c r="J28" s="225" t="e">
        <f ca="1">OFFSET(INDIRECT(I7&amp;"!AY8"),Q14-1,)</f>
        <v>#N/A</v>
      </c>
      <c r="K28" s="225"/>
      <c r="L28" s="222"/>
      <c r="M28" s="654"/>
      <c r="N28" s="223"/>
      <c r="O28" s="239"/>
      <c r="R28" s="195" t="str">
        <f ca="1">'DB Func'!B29</f>
        <v>Funcionário 27</v>
      </c>
    </row>
    <row r="29" spans="3:18">
      <c r="C29" s="243" t="s">
        <v>159</v>
      </c>
      <c r="D29" s="244"/>
      <c r="E29" s="244"/>
      <c r="F29" s="244"/>
      <c r="G29" s="244"/>
      <c r="H29" s="245"/>
      <c r="I29" s="237" t="e">
        <f ca="1">IF(K29='P Gerais'!$F$25,'P Gerais'!F24,OFFSET(INDIRECT(I7&amp;"!BB8"),Q14-1,))</f>
        <v>#N/A</v>
      </c>
      <c r="J29" s="225"/>
      <c r="K29" s="225" t="e">
        <f ca="1">OFFSET(INDIRECT(I7&amp;"!BC8"),Q14-1,)</f>
        <v>#N/A</v>
      </c>
      <c r="L29" s="222"/>
      <c r="M29" s="654"/>
      <c r="N29" s="223"/>
      <c r="O29" s="239"/>
      <c r="R29" s="195" t="str">
        <f ca="1">'DB Func'!B30</f>
        <v>Funcionário 28</v>
      </c>
    </row>
    <row r="30" spans="3:18">
      <c r="C30" s="579" t="s">
        <v>160</v>
      </c>
      <c r="D30" s="580"/>
      <c r="E30" s="580"/>
      <c r="F30" s="580"/>
      <c r="G30" s="580"/>
      <c r="H30" s="581"/>
      <c r="I30" s="237" t="e">
        <f ca="1">OFFSET(INDIRECT(I7&amp;"!BE8"),Q14-1,)</f>
        <v>#N/A</v>
      </c>
      <c r="J30" s="225"/>
      <c r="K30" s="225" t="e">
        <f ca="1">OFFSET(INDIRECT(I7&amp;"!BF8"),Q14-1,)</f>
        <v>#N/A</v>
      </c>
      <c r="L30" s="222"/>
      <c r="M30" s="654"/>
      <c r="N30" s="246"/>
      <c r="O30" s="239"/>
      <c r="R30" s="195" t="str">
        <f ca="1">'DB Func'!B31</f>
        <v>Funcionário 29</v>
      </c>
    </row>
    <row r="31" spans="3:18">
      <c r="C31" s="579" t="s">
        <v>787</v>
      </c>
      <c r="D31" s="580"/>
      <c r="E31" s="580"/>
      <c r="F31" s="580"/>
      <c r="G31" s="580"/>
      <c r="H31" s="581"/>
      <c r="I31" s="238" t="e">
        <f ca="1">OFFSET(INDIRECT(I7&amp;"!AC8"),Q14-1,)</f>
        <v>#N/A</v>
      </c>
      <c r="J31" s="225"/>
      <c r="K31" s="225" t="e">
        <f ca="1">OFFSET(INDIRECT(I7&amp;"!Fl8"),Q14-1,)</f>
        <v>#N/A</v>
      </c>
      <c r="L31" s="222"/>
      <c r="M31" s="654"/>
      <c r="N31" s="223"/>
      <c r="O31" s="239"/>
      <c r="R31" s="195" t="str">
        <f ca="1">'DB Func'!B32</f>
        <v>Funcionário 30</v>
      </c>
    </row>
    <row r="32" spans="3:18">
      <c r="C32" s="579" t="s">
        <v>843</v>
      </c>
      <c r="D32" s="580"/>
      <c r="E32" s="580"/>
      <c r="F32" s="580"/>
      <c r="G32" s="580"/>
      <c r="H32" s="581"/>
      <c r="I32" s="247" t="e">
        <f ca="1">OFFSET(INDIRECT(I7&amp;"!Ab8"),Q14-1,)</f>
        <v>#N/A</v>
      </c>
      <c r="J32" s="225"/>
      <c r="K32" s="225" t="e">
        <f ca="1">OFFSET(INDIRECT(I7&amp;"!FK8"),Q14-1,)</f>
        <v>#N/A</v>
      </c>
      <c r="L32" s="222"/>
      <c r="M32" s="654"/>
      <c r="N32" s="223"/>
      <c r="O32" s="239"/>
    </row>
    <row r="33" spans="3:18">
      <c r="C33" s="579" t="str">
        <f>Resul!C29</f>
        <v>Empréstimo</v>
      </c>
      <c r="D33" s="580"/>
      <c r="E33" s="580"/>
      <c r="F33" s="580"/>
      <c r="G33" s="580"/>
      <c r="H33" s="581"/>
      <c r="I33" s="247"/>
      <c r="J33" s="225"/>
      <c r="K33" s="225" t="e">
        <f ca="1">OFFSET(INDIRECT(I7&amp;"!AD8"),Q14-1,)</f>
        <v>#N/A</v>
      </c>
      <c r="L33" s="222"/>
      <c r="M33" s="654"/>
      <c r="N33" s="223"/>
      <c r="O33" s="248"/>
      <c r="R33" s="195">
        <f ca="1">IFERROR(VLOOKUP(I5,R5:R31,1,0),-10)</f>
        <v>-10</v>
      </c>
    </row>
    <row r="34" spans="3:18">
      <c r="C34" s="579" t="str">
        <f>Resul!C30</f>
        <v>Pensão</v>
      </c>
      <c r="D34" s="580"/>
      <c r="E34" s="580"/>
      <c r="F34" s="580"/>
      <c r="G34" s="580"/>
      <c r="H34" s="581"/>
      <c r="I34" s="247"/>
      <c r="J34" s="225"/>
      <c r="K34" s="225" t="e">
        <f ca="1">OFFSET(INDIRECT(I7&amp;"!AE8"),Q14-1,)</f>
        <v>#N/A</v>
      </c>
      <c r="L34" s="222"/>
      <c r="M34" s="654"/>
      <c r="N34" s="223"/>
      <c r="O34" s="248"/>
    </row>
    <row r="35" spans="3:18">
      <c r="C35" s="579" t="s">
        <v>965</v>
      </c>
      <c r="D35" s="580"/>
      <c r="E35" s="580"/>
      <c r="F35" s="580"/>
      <c r="G35" s="580"/>
      <c r="H35" s="581"/>
      <c r="I35" s="247"/>
      <c r="J35" s="225"/>
      <c r="K35" s="225" t="e">
        <f ca="1">OFFSET(INDIRECT(I7&amp;"!AF8"),Q14-1,)</f>
        <v>#N/A</v>
      </c>
      <c r="L35" s="222"/>
      <c r="M35" s="654"/>
      <c r="N35" s="223"/>
      <c r="O35" s="248"/>
    </row>
    <row r="36" spans="3:18" ht="15" customHeight="1">
      <c r="C36" s="579" t="str">
        <f>Benef!C6</f>
        <v>-</v>
      </c>
      <c r="D36" s="580"/>
      <c r="E36" s="580"/>
      <c r="F36" s="580"/>
      <c r="G36" s="580"/>
      <c r="H36" s="581"/>
      <c r="I36" s="247"/>
      <c r="J36" s="225" t="e">
        <f ca="1">OFFSET(INDIRECT(I7&amp;"!gv8"),Q14-1,)</f>
        <v>#N/A</v>
      </c>
      <c r="K36" s="225" t="e">
        <f ca="1">OFFSET(INDIRECT(I7&amp;"!R8"),Q14-1,)</f>
        <v>#N/A</v>
      </c>
      <c r="L36" s="222"/>
      <c r="M36" s="654"/>
      <c r="N36" s="632" t="s">
        <v>738</v>
      </c>
      <c r="O36" s="635"/>
    </row>
    <row r="37" spans="3:18">
      <c r="C37" s="579" t="str">
        <f>Benef!C7</f>
        <v>-</v>
      </c>
      <c r="D37" s="580"/>
      <c r="E37" s="580"/>
      <c r="F37" s="580"/>
      <c r="G37" s="580"/>
      <c r="H37" s="581"/>
      <c r="I37" s="247"/>
      <c r="J37" s="225" t="e">
        <f ca="1">OFFSET(INDIRECT(I7&amp;"!gw8"),Q14-1,)</f>
        <v>#N/A</v>
      </c>
      <c r="K37" s="225" t="e">
        <f ca="1">OFFSET(INDIRECT(I7&amp;"!S8"),Q14-1,)</f>
        <v>#N/A</v>
      </c>
      <c r="L37" s="222"/>
      <c r="M37" s="654"/>
      <c r="N37" s="633"/>
      <c r="O37" s="636"/>
    </row>
    <row r="38" spans="3:18">
      <c r="C38" s="579" t="str">
        <f>Benef!C8</f>
        <v>-</v>
      </c>
      <c r="D38" s="580"/>
      <c r="E38" s="580"/>
      <c r="F38" s="580"/>
      <c r="G38" s="580"/>
      <c r="H38" s="581"/>
      <c r="I38" s="247"/>
      <c r="J38" s="225" t="e">
        <f ca="1">OFFSET(INDIRECT(I7&amp;"!gx8"),Q14-1,)</f>
        <v>#N/A</v>
      </c>
      <c r="K38" s="225" t="e">
        <f ca="1">OFFSET(INDIRECT(I7&amp;"!t8"),Q14-1,)</f>
        <v>#N/A</v>
      </c>
      <c r="L38" s="222"/>
      <c r="M38" s="654"/>
      <c r="N38" s="633"/>
      <c r="O38" s="636"/>
    </row>
    <row r="39" spans="3:18">
      <c r="C39" s="328" t="str">
        <f>Benef!C9</f>
        <v>-</v>
      </c>
      <c r="D39" s="324"/>
      <c r="E39" s="324"/>
      <c r="F39" s="324"/>
      <c r="G39" s="324"/>
      <c r="H39" s="325"/>
      <c r="I39" s="247"/>
      <c r="J39" s="225" t="e">
        <f ca="1">OFFSET(INDIRECT(I7&amp;"!gy8"),Q14-1,)</f>
        <v>#N/A</v>
      </c>
      <c r="K39" s="225" t="e">
        <f ca="1">OFFSET(INDIRECT(I7&amp;"!U8"),Q14-1,)</f>
        <v>#N/A</v>
      </c>
      <c r="L39" s="222"/>
      <c r="M39" s="654"/>
      <c r="N39" s="633"/>
      <c r="O39" s="636"/>
    </row>
    <row r="40" spans="3:18">
      <c r="C40" s="328" t="str">
        <f>Benef!C10</f>
        <v>-</v>
      </c>
      <c r="D40" s="324"/>
      <c r="E40" s="324"/>
      <c r="F40" s="324"/>
      <c r="G40" s="324"/>
      <c r="H40" s="325"/>
      <c r="I40" s="247"/>
      <c r="J40" s="225" t="e">
        <f ca="1">OFFSET(INDIRECT(I7&amp;"!gz8"),Q14-1,)</f>
        <v>#N/A</v>
      </c>
      <c r="K40" s="225" t="e">
        <f ca="1">OFFSET(INDIRECT(I7&amp;"!V8"),Q14-1,)</f>
        <v>#N/A</v>
      </c>
      <c r="L40" s="222"/>
      <c r="M40" s="654"/>
      <c r="N40" s="633"/>
      <c r="O40" s="636"/>
    </row>
    <row r="41" spans="3:18">
      <c r="C41" s="328" t="str">
        <f>Benef!C11</f>
        <v>-</v>
      </c>
      <c r="D41" s="324"/>
      <c r="E41" s="324"/>
      <c r="F41" s="324"/>
      <c r="G41" s="324"/>
      <c r="H41" s="325"/>
      <c r="I41" s="247"/>
      <c r="J41" s="225" t="e">
        <f ca="1">OFFSET(INDIRECT(I7&amp;"!ha8"),Q14-1,)</f>
        <v>#N/A</v>
      </c>
      <c r="K41" s="225" t="e">
        <f ca="1">OFFSET(INDIRECT(I7&amp;"!W8"),Q14-1,)</f>
        <v>#N/A</v>
      </c>
      <c r="L41" s="222"/>
      <c r="M41" s="654"/>
      <c r="N41" s="633"/>
      <c r="O41" s="636"/>
    </row>
    <row r="42" spans="3:18">
      <c r="C42" s="328" t="str">
        <f>Benef!C12</f>
        <v>-</v>
      </c>
      <c r="D42" s="324"/>
      <c r="E42" s="324"/>
      <c r="F42" s="324"/>
      <c r="G42" s="324"/>
      <c r="H42" s="325"/>
      <c r="I42" s="247"/>
      <c r="J42" s="225" t="e">
        <f ca="1">OFFSET(INDIRECT(I7&amp;"!hb8"),Q14-1,)</f>
        <v>#N/A</v>
      </c>
      <c r="K42" s="225" t="e">
        <f ca="1">OFFSET(INDIRECT(I7&amp;"!X8"),Q14-1,)</f>
        <v>#N/A</v>
      </c>
      <c r="L42" s="222"/>
      <c r="M42" s="654"/>
      <c r="N42" s="633"/>
      <c r="O42" s="636"/>
    </row>
    <row r="43" spans="3:18">
      <c r="C43" s="585" t="str">
        <f>Benef!C13</f>
        <v>-</v>
      </c>
      <c r="D43" s="586"/>
      <c r="E43" s="586"/>
      <c r="F43" s="586"/>
      <c r="G43" s="586"/>
      <c r="H43" s="587"/>
      <c r="I43" s="249"/>
      <c r="J43" s="250" t="e">
        <f ca="1">OFFSET(INDIRECT(I7&amp;"!hc8"),Q14-1,)</f>
        <v>#N/A</v>
      </c>
      <c r="K43" s="250" t="e">
        <f ca="1">OFFSET(INDIRECT(I7&amp;"!Y8"),Q14-1,)</f>
        <v>#N/A</v>
      </c>
      <c r="L43" s="222"/>
      <c r="M43" s="654"/>
      <c r="N43" s="633"/>
      <c r="O43" s="636"/>
    </row>
    <row r="44" spans="3:18">
      <c r="C44" s="251" t="s">
        <v>566</v>
      </c>
      <c r="D44" s="252"/>
      <c r="E44" s="252"/>
      <c r="F44" s="252"/>
      <c r="G44" s="252"/>
      <c r="H44" s="252"/>
      <c r="I44" s="253"/>
      <c r="J44" s="254" t="s">
        <v>567</v>
      </c>
      <c r="K44" s="254" t="s">
        <v>568</v>
      </c>
      <c r="L44" s="255"/>
      <c r="M44" s="654"/>
      <c r="N44" s="633"/>
      <c r="O44" s="636"/>
    </row>
    <row r="45" spans="3:18">
      <c r="C45" s="615"/>
      <c r="D45" s="616"/>
      <c r="E45" s="616"/>
      <c r="F45" s="616"/>
      <c r="G45" s="616"/>
      <c r="H45" s="616"/>
      <c r="I45" s="618"/>
      <c r="J45" s="256" t="e">
        <f ca="1">SUM(J16:J43)</f>
        <v>#N/A</v>
      </c>
      <c r="K45" s="256" t="e">
        <f ca="1">SUM(K16:K43)</f>
        <v>#N/A</v>
      </c>
      <c r="L45" s="222"/>
      <c r="M45" s="654"/>
      <c r="N45" s="633"/>
      <c r="O45" s="636"/>
    </row>
    <row r="46" spans="3:18" ht="21.75" customHeight="1">
      <c r="C46" s="615"/>
      <c r="D46" s="616"/>
      <c r="E46" s="616"/>
      <c r="F46" s="616"/>
      <c r="G46" s="616"/>
      <c r="H46" s="616"/>
      <c r="I46" s="618"/>
      <c r="J46" s="257" t="s">
        <v>569</v>
      </c>
      <c r="K46" s="258" t="e">
        <f ca="1">OFFSET(INDIRECT(I7&amp;"!BI8"),Q14-1,)</f>
        <v>#N/A</v>
      </c>
      <c r="L46" s="255"/>
      <c r="M46" s="654"/>
      <c r="N46" s="633"/>
      <c r="O46" s="636"/>
    </row>
    <row r="47" spans="3:18" ht="16.5" customHeight="1">
      <c r="C47" s="664" t="s">
        <v>570</v>
      </c>
      <c r="D47" s="665"/>
      <c r="E47" s="259" t="s">
        <v>571</v>
      </c>
      <c r="F47" s="259" t="s">
        <v>572</v>
      </c>
      <c r="G47" s="259"/>
      <c r="H47" s="259" t="s">
        <v>573</v>
      </c>
      <c r="I47" s="259"/>
      <c r="J47" s="259" t="s">
        <v>574</v>
      </c>
      <c r="K47" s="260"/>
      <c r="L47" s="255"/>
      <c r="M47" s="654"/>
      <c r="N47" s="633"/>
      <c r="O47" s="636"/>
    </row>
    <row r="48" spans="3:18">
      <c r="C48" s="648" t="e">
        <f ca="1">OFFSET(INDIRECT(I7&amp;"!BA8"),Q14-1,)</f>
        <v>#N/A</v>
      </c>
      <c r="D48" s="649"/>
      <c r="E48" s="264" t="e">
        <f ca="1">IF(I29='P Gerais'!F25,TEXT(Folha Jul!I29,"R$ 0,00"),I29)</f>
        <v>#N/A</v>
      </c>
      <c r="F48" s="264">
        <f>'P Gerais'!$D$18</f>
        <v>0.08</v>
      </c>
      <c r="G48" s="262"/>
      <c r="H48" s="262" t="e">
        <f ca="1">C48*F48</f>
        <v>#N/A</v>
      </c>
      <c r="I48" s="262"/>
      <c r="J48" s="264" t="e">
        <f ca="1">I30</f>
        <v>#N/A</v>
      </c>
      <c r="K48" s="263" t="s">
        <v>530</v>
      </c>
      <c r="L48" s="222"/>
      <c r="M48" s="655"/>
      <c r="N48" s="634"/>
      <c r="O48" s="637"/>
    </row>
    <row r="49" spans="3:15">
      <c r="C49" s="265"/>
      <c r="D49" s="266"/>
      <c r="E49" s="266"/>
      <c r="F49" s="266"/>
      <c r="G49" s="266"/>
      <c r="H49" s="266"/>
      <c r="I49" s="266"/>
      <c r="J49" s="266"/>
      <c r="K49" s="267"/>
      <c r="L49" s="222"/>
      <c r="M49" s="268"/>
      <c r="N49" s="269"/>
      <c r="O49" s="270"/>
    </row>
    <row r="50" spans="3:15" ht="15.75" thickBot="1">
      <c r="C50" s="271"/>
      <c r="D50" s="272"/>
      <c r="E50" s="272"/>
      <c r="F50" s="272"/>
      <c r="G50" s="272"/>
      <c r="H50" s="272"/>
      <c r="I50" s="272"/>
      <c r="J50" s="272"/>
      <c r="K50" s="272"/>
      <c r="L50" s="205"/>
      <c r="M50" s="272"/>
      <c r="N50" s="272"/>
      <c r="O50" s="272"/>
    </row>
    <row r="51" spans="3:15" ht="20.25" customHeight="1">
      <c r="C51" s="199">
        <f t="shared" ref="C51:H51" si="0">C8</f>
        <v>0</v>
      </c>
      <c r="D51" s="200"/>
      <c r="E51" s="200"/>
      <c r="F51" s="200"/>
      <c r="G51" s="200"/>
      <c r="H51" s="599" t="str">
        <f t="shared" si="0"/>
        <v>Recibo de Pagamento e Salário</v>
      </c>
      <c r="I51" s="600"/>
      <c r="J51" s="600"/>
      <c r="K51" s="601"/>
      <c r="L51" s="201"/>
      <c r="M51" s="653" t="s">
        <v>739</v>
      </c>
      <c r="N51" s="202"/>
      <c r="O51" s="203"/>
    </row>
    <row r="52" spans="3:15">
      <c r="C52" s="204" t="str">
        <f t="shared" ref="C52:K52" si="1">C9</f>
        <v>Endereço</v>
      </c>
      <c r="D52" s="602">
        <f t="shared" si="1"/>
        <v>0</v>
      </c>
      <c r="E52" s="603"/>
      <c r="F52" s="603"/>
      <c r="G52" s="603"/>
      <c r="H52" s="603"/>
      <c r="I52" s="604"/>
      <c r="J52" s="205"/>
      <c r="K52" s="605" t="str">
        <f t="shared" si="1"/>
        <v>Jul/2015</v>
      </c>
      <c r="L52" s="206"/>
      <c r="M52" s="654"/>
      <c r="N52" s="205"/>
      <c r="O52" s="661"/>
    </row>
    <row r="53" spans="3:15" ht="15.75" thickBot="1">
      <c r="C53" s="207" t="str">
        <f t="shared" ref="C53:D53" si="2">C10</f>
        <v>CNPJ</v>
      </c>
      <c r="D53" s="607">
        <f t="shared" si="2"/>
        <v>0</v>
      </c>
      <c r="E53" s="608"/>
      <c r="F53" s="608"/>
      <c r="G53" s="608"/>
      <c r="H53" s="608"/>
      <c r="I53" s="609"/>
      <c r="J53" s="208"/>
      <c r="K53" s="606"/>
      <c r="L53" s="206"/>
      <c r="M53" s="654"/>
      <c r="N53" s="205"/>
      <c r="O53" s="662"/>
    </row>
    <row r="54" spans="3:15" ht="8.25" customHeight="1" thickBot="1">
      <c r="C54" s="210"/>
      <c r="D54" s="210"/>
      <c r="E54" s="210"/>
      <c r="F54" s="210"/>
      <c r="G54" s="210"/>
      <c r="H54" s="210"/>
      <c r="I54" s="210"/>
      <c r="J54" s="210"/>
      <c r="K54" s="210"/>
      <c r="L54" s="211"/>
      <c r="M54" s="654"/>
      <c r="N54" s="205"/>
      <c r="O54" s="662"/>
    </row>
    <row r="55" spans="3:15">
      <c r="C55" s="212" t="str">
        <f t="shared" ref="C55:J55" si="3">C12</f>
        <v>CÓDIGO</v>
      </c>
      <c r="D55" s="213" t="str">
        <f t="shared" si="3"/>
        <v>NOME DO FUNCIONÁRIO</v>
      </c>
      <c r="E55" s="214"/>
      <c r="F55" s="214"/>
      <c r="G55" s="214"/>
      <c r="H55" s="214"/>
      <c r="I55" s="213" t="str">
        <f t="shared" si="3"/>
        <v>CBO</v>
      </c>
      <c r="J55" s="213" t="str">
        <f t="shared" si="3"/>
        <v>FUNÇÃO</v>
      </c>
      <c r="K55" s="215"/>
      <c r="L55" s="206"/>
      <c r="M55" s="654"/>
      <c r="N55" s="205"/>
      <c r="O55" s="662"/>
    </row>
    <row r="56" spans="3:15" ht="15.75" thickBot="1">
      <c r="C56" s="216">
        <f t="shared" ref="C56:J56" si="4">C13</f>
        <v>1</v>
      </c>
      <c r="D56" s="610" t="str">
        <f t="shared" si="4"/>
        <v>Rafael Avila</v>
      </c>
      <c r="E56" s="611"/>
      <c r="F56" s="611"/>
      <c r="G56" s="611"/>
      <c r="H56" s="612"/>
      <c r="I56" s="217"/>
      <c r="J56" s="610" t="e">
        <f t="shared" ca="1" si="4"/>
        <v>#N/A</v>
      </c>
      <c r="K56" s="613"/>
      <c r="L56" s="218"/>
      <c r="M56" s="654"/>
      <c r="N56" s="219"/>
      <c r="O56" s="662"/>
    </row>
    <row r="57" spans="3:15" ht="8.25" customHeight="1">
      <c r="C57" s="220"/>
      <c r="D57" s="220"/>
      <c r="E57" s="220"/>
      <c r="F57" s="220"/>
      <c r="G57" s="220"/>
      <c r="H57" s="220"/>
      <c r="I57" s="220"/>
      <c r="J57" s="220"/>
      <c r="K57" s="220"/>
      <c r="L57" s="211"/>
      <c r="M57" s="654"/>
      <c r="N57" s="205"/>
      <c r="O57" s="662"/>
    </row>
    <row r="58" spans="3:15">
      <c r="C58" s="588" t="str">
        <f t="shared" ref="C58:K58" si="5">C15</f>
        <v>Descrição</v>
      </c>
      <c r="D58" s="589"/>
      <c r="E58" s="589"/>
      <c r="F58" s="589"/>
      <c r="G58" s="589"/>
      <c r="H58" s="590"/>
      <c r="I58" s="221" t="str">
        <f t="shared" si="5"/>
        <v>Referência</v>
      </c>
      <c r="J58" s="221" t="str">
        <f t="shared" si="5"/>
        <v>Proventos</v>
      </c>
      <c r="K58" s="221" t="str">
        <f t="shared" si="5"/>
        <v>Descontos</v>
      </c>
      <c r="L58" s="222"/>
      <c r="M58" s="654"/>
      <c r="N58" s="223"/>
      <c r="O58" s="662"/>
    </row>
    <row r="59" spans="3:15" ht="15" customHeight="1">
      <c r="C59" s="243" t="str">
        <f t="shared" ref="C59:J59" si="6">C16</f>
        <v>Salário Bruto</v>
      </c>
      <c r="D59" s="244"/>
      <c r="E59" s="244"/>
      <c r="F59" s="244"/>
      <c r="G59" s="244"/>
      <c r="H59" s="245"/>
      <c r="I59" s="297" t="e">
        <f t="shared" ca="1" si="6"/>
        <v>#N/A</v>
      </c>
      <c r="J59" s="225" t="e">
        <f t="shared" ca="1" si="6"/>
        <v>#N/A</v>
      </c>
      <c r="K59" s="225"/>
      <c r="L59" s="222"/>
      <c r="M59" s="654"/>
      <c r="N59" s="223"/>
      <c r="O59" s="662"/>
    </row>
    <row r="60" spans="3:15" ht="15" customHeight="1">
      <c r="C60" s="579" t="str">
        <f t="shared" ref="C60:J60" si="7">C17</f>
        <v>Gratificação</v>
      </c>
      <c r="D60" s="580"/>
      <c r="E60" s="580"/>
      <c r="F60" s="580"/>
      <c r="G60" s="580"/>
      <c r="H60" s="581"/>
      <c r="I60" s="224">
        <f t="shared" si="7"/>
        <v>0</v>
      </c>
      <c r="J60" s="225" t="e">
        <f t="shared" ca="1" si="7"/>
        <v>#N/A</v>
      </c>
      <c r="K60" s="225"/>
      <c r="L60" s="222"/>
      <c r="M60" s="654"/>
      <c r="N60" s="667"/>
      <c r="O60" s="662"/>
    </row>
    <row r="61" spans="3:15" ht="15" customHeight="1">
      <c r="C61" s="579" t="str">
        <f t="shared" ref="C61:J61" si="8">C18</f>
        <v>Horas Extras</v>
      </c>
      <c r="D61" s="580"/>
      <c r="E61" s="580"/>
      <c r="F61" s="580"/>
      <c r="G61" s="580"/>
      <c r="H61" s="581"/>
      <c r="I61" s="227" t="e">
        <f t="shared" ca="1" si="8"/>
        <v>#N/A</v>
      </c>
      <c r="J61" s="225" t="e">
        <f t="shared" ca="1" si="8"/>
        <v>#N/A</v>
      </c>
      <c r="K61" s="225"/>
      <c r="L61" s="222"/>
      <c r="M61" s="654"/>
      <c r="N61" s="667"/>
      <c r="O61" s="662"/>
    </row>
    <row r="62" spans="3:15" ht="15" customHeight="1">
      <c r="C62" s="579" t="str">
        <f t="shared" ref="C62:J62" si="9">C19</f>
        <v>Horas Extras Noturna</v>
      </c>
      <c r="D62" s="580"/>
      <c r="E62" s="580"/>
      <c r="F62" s="580"/>
      <c r="G62" s="580"/>
      <c r="H62" s="581"/>
      <c r="I62" s="227" t="e">
        <f t="shared" ca="1" si="9"/>
        <v>#N/A</v>
      </c>
      <c r="J62" s="229" t="e">
        <f t="shared" ca="1" si="9"/>
        <v>#N/A</v>
      </c>
      <c r="K62" s="225"/>
      <c r="L62" s="222"/>
      <c r="M62" s="654"/>
      <c r="N62" s="667"/>
      <c r="O62" s="662"/>
    </row>
    <row r="63" spans="3:15" ht="15" customHeight="1">
      <c r="C63" s="579" t="str">
        <f t="shared" ref="C63:J63" si="10">C20</f>
        <v>Horas Extras DSR</v>
      </c>
      <c r="D63" s="580"/>
      <c r="E63" s="580"/>
      <c r="F63" s="580"/>
      <c r="G63" s="580"/>
      <c r="H63" s="581"/>
      <c r="I63" s="227" t="e">
        <f t="shared" ca="1" si="10"/>
        <v>#N/A</v>
      </c>
      <c r="J63" s="229" t="e">
        <f t="shared" ca="1" si="10"/>
        <v>#N/A</v>
      </c>
      <c r="K63" s="225"/>
      <c r="L63" s="222"/>
      <c r="M63" s="654"/>
      <c r="N63" s="667"/>
      <c r="O63" s="662"/>
    </row>
    <row r="64" spans="3:15" ht="15" customHeight="1">
      <c r="C64" s="582" t="str">
        <f t="shared" ref="C64:J64" si="11">C21</f>
        <v>Horas Extra Interjonada</v>
      </c>
      <c r="D64" s="583"/>
      <c r="E64" s="583"/>
      <c r="F64" s="583"/>
      <c r="G64" s="583"/>
      <c r="H64" s="584"/>
      <c r="I64" s="224" t="e">
        <f t="shared" ca="1" si="11"/>
        <v>#N/A</v>
      </c>
      <c r="J64" s="225" t="e">
        <f t="shared" ca="1" si="11"/>
        <v>#N/A</v>
      </c>
      <c r="K64" s="225"/>
      <c r="L64" s="222"/>
      <c r="M64" s="654"/>
      <c r="N64" s="668"/>
      <c r="O64" s="662"/>
    </row>
    <row r="65" spans="3:15" ht="15" customHeight="1">
      <c r="C65" s="582" t="str">
        <f t="shared" ref="C65:J65" si="12">C22</f>
        <v>Horas Extras Intrajornada</v>
      </c>
      <c r="D65" s="583"/>
      <c r="E65" s="583"/>
      <c r="F65" s="583"/>
      <c r="G65" s="583"/>
      <c r="H65" s="584"/>
      <c r="I65" s="224" t="e">
        <f t="shared" ca="1" si="12"/>
        <v>#N/A</v>
      </c>
      <c r="J65" s="225" t="e">
        <f t="shared" ca="1" si="12"/>
        <v>#N/A</v>
      </c>
      <c r="K65" s="225"/>
      <c r="L65" s="222"/>
      <c r="M65" s="654"/>
      <c r="N65" s="223"/>
      <c r="O65" s="662"/>
    </row>
    <row r="66" spans="3:15" ht="15" customHeight="1">
      <c r="C66" s="626" t="str">
        <f t="shared" ref="C66:J66" si="13">C23</f>
        <v>DSR / Horas Extras</v>
      </c>
      <c r="D66" s="627"/>
      <c r="E66" s="627"/>
      <c r="F66" s="627"/>
      <c r="G66" s="627"/>
      <c r="H66" s="628"/>
      <c r="I66" s="238"/>
      <c r="J66" s="225" t="e">
        <f t="shared" ca="1" si="13"/>
        <v>#N/A</v>
      </c>
      <c r="K66" s="225"/>
      <c r="L66" s="222"/>
      <c r="M66" s="654"/>
      <c r="N66" s="223"/>
      <c r="O66" s="662"/>
    </row>
    <row r="67" spans="3:15" ht="15" customHeight="1">
      <c r="C67" s="658" t="str">
        <f t="shared" ref="C67:J67" si="14">C24</f>
        <v>Feriado / DSR</v>
      </c>
      <c r="D67" s="659"/>
      <c r="E67" s="659"/>
      <c r="F67" s="659"/>
      <c r="G67" s="659"/>
      <c r="H67" s="660"/>
      <c r="I67" s="238"/>
      <c r="J67" s="225" t="e">
        <f t="shared" ca="1" si="14"/>
        <v>#N/A</v>
      </c>
      <c r="K67" s="225"/>
      <c r="L67" s="222"/>
      <c r="M67" s="654"/>
      <c r="N67" s="223"/>
      <c r="O67" s="239"/>
    </row>
    <row r="68" spans="3:15" ht="15" customHeight="1">
      <c r="C68" s="582" t="str">
        <f t="shared" ref="C68:J68" si="15">C25</f>
        <v>Adicional Noturno</v>
      </c>
      <c r="D68" s="583"/>
      <c r="E68" s="583"/>
      <c r="F68" s="583"/>
      <c r="G68" s="583"/>
      <c r="H68" s="584"/>
      <c r="I68" s="240">
        <f t="shared" si="15"/>
        <v>0</v>
      </c>
      <c r="J68" s="225" t="e">
        <f t="shared" ca="1" si="15"/>
        <v>#N/A</v>
      </c>
      <c r="K68" s="225"/>
      <c r="L68" s="222"/>
      <c r="M68" s="654"/>
      <c r="N68" s="223"/>
      <c r="O68" s="239"/>
    </row>
    <row r="69" spans="3:15" ht="15" customHeight="1">
      <c r="C69" s="582" t="str">
        <f t="shared" ref="C69:J69" si="16">C26</f>
        <v>Periculosidade</v>
      </c>
      <c r="D69" s="583"/>
      <c r="E69" s="583"/>
      <c r="F69" s="583"/>
      <c r="G69" s="583"/>
      <c r="H69" s="584"/>
      <c r="I69" s="240">
        <f t="shared" si="16"/>
        <v>0</v>
      </c>
      <c r="J69" s="225" t="e">
        <f t="shared" ca="1" si="16"/>
        <v>#N/A</v>
      </c>
      <c r="K69" s="225"/>
      <c r="L69" s="222"/>
      <c r="M69" s="654"/>
      <c r="N69" s="223"/>
      <c r="O69" s="239"/>
    </row>
    <row r="70" spans="3:15" ht="15" customHeight="1">
      <c r="C70" s="579" t="str">
        <f t="shared" ref="C70:J70" si="17">C27</f>
        <v>Insalubridade</v>
      </c>
      <c r="D70" s="580"/>
      <c r="E70" s="580"/>
      <c r="F70" s="580"/>
      <c r="G70" s="580"/>
      <c r="H70" s="581"/>
      <c r="I70" s="238">
        <f t="shared" si="17"/>
        <v>0</v>
      </c>
      <c r="J70" s="225" t="e">
        <f t="shared" ca="1" si="17"/>
        <v>#N/A</v>
      </c>
      <c r="K70" s="225"/>
      <c r="L70" s="222"/>
      <c r="M70" s="654"/>
      <c r="N70" s="223"/>
      <c r="O70" s="239"/>
    </row>
    <row r="71" spans="3:15" ht="15" customHeight="1">
      <c r="C71" s="243" t="str">
        <f t="shared" ref="C71:J71" si="18">C28</f>
        <v>Salário Família</v>
      </c>
      <c r="D71" s="244"/>
      <c r="E71" s="244"/>
      <c r="F71" s="244"/>
      <c r="G71" s="244"/>
      <c r="H71" s="245"/>
      <c r="I71" s="238"/>
      <c r="J71" s="225" t="e">
        <f t="shared" ca="1" si="18"/>
        <v>#N/A</v>
      </c>
      <c r="K71" s="225"/>
      <c r="L71" s="222"/>
      <c r="M71" s="654"/>
      <c r="N71" s="223"/>
      <c r="O71" s="239"/>
    </row>
    <row r="72" spans="3:15" ht="15" customHeight="1">
      <c r="C72" s="243" t="str">
        <f t="shared" ref="C72:K72" si="19">C29</f>
        <v>INSS</v>
      </c>
      <c r="D72" s="244"/>
      <c r="E72" s="244"/>
      <c r="F72" s="244"/>
      <c r="G72" s="244"/>
      <c r="H72" s="245"/>
      <c r="I72" s="237" t="e">
        <f t="shared" ca="1" si="19"/>
        <v>#N/A</v>
      </c>
      <c r="J72" s="225"/>
      <c r="K72" s="225" t="e">
        <f t="shared" ca="1" si="19"/>
        <v>#N/A</v>
      </c>
      <c r="L72" s="222"/>
      <c r="M72" s="654"/>
      <c r="N72" s="223"/>
      <c r="O72" s="239"/>
    </row>
    <row r="73" spans="3:15" ht="15" customHeight="1">
      <c r="C73" s="579" t="str">
        <f t="shared" ref="C73:K73" si="20">C30</f>
        <v>IRRF</v>
      </c>
      <c r="D73" s="580"/>
      <c r="E73" s="580"/>
      <c r="F73" s="580"/>
      <c r="G73" s="580"/>
      <c r="H73" s="581"/>
      <c r="I73" s="237" t="e">
        <f t="shared" ca="1" si="20"/>
        <v>#N/A</v>
      </c>
      <c r="J73" s="225"/>
      <c r="K73" s="225" t="e">
        <f t="shared" ca="1" si="20"/>
        <v>#N/A</v>
      </c>
      <c r="L73" s="222"/>
      <c r="M73" s="654"/>
      <c r="N73" s="246"/>
      <c r="O73" s="239"/>
    </row>
    <row r="74" spans="3:15" ht="15" customHeight="1">
      <c r="C74" s="579" t="str">
        <f t="shared" ref="C74:K74" si="21">C31</f>
        <v>Faltas</v>
      </c>
      <c r="D74" s="580"/>
      <c r="E74" s="580"/>
      <c r="F74" s="580"/>
      <c r="G74" s="580"/>
      <c r="H74" s="581"/>
      <c r="I74" s="238" t="e">
        <f t="shared" ca="1" si="21"/>
        <v>#N/A</v>
      </c>
      <c r="J74" s="225"/>
      <c r="K74" s="225" t="e">
        <f t="shared" ca="1" si="21"/>
        <v>#N/A</v>
      </c>
      <c r="L74" s="222"/>
      <c r="M74" s="654"/>
      <c r="N74" s="223"/>
      <c r="O74" s="239"/>
    </row>
    <row r="75" spans="3:15" ht="15" customHeight="1">
      <c r="C75" s="579" t="str">
        <f t="shared" ref="C75:K75" si="22">C32</f>
        <v>Atrasos</v>
      </c>
      <c r="D75" s="580"/>
      <c r="E75" s="580"/>
      <c r="F75" s="580"/>
      <c r="G75" s="580"/>
      <c r="H75" s="581"/>
      <c r="I75" s="247" t="e">
        <f t="shared" ca="1" si="22"/>
        <v>#N/A</v>
      </c>
      <c r="J75" s="225"/>
      <c r="K75" s="225" t="e">
        <f t="shared" ca="1" si="22"/>
        <v>#N/A</v>
      </c>
      <c r="L75" s="222"/>
      <c r="M75" s="654"/>
      <c r="N75" s="223"/>
      <c r="O75" s="239"/>
    </row>
    <row r="76" spans="3:15" ht="15" customHeight="1">
      <c r="C76" s="579" t="str">
        <f t="shared" ref="C76:K76" si="23">C33</f>
        <v>Empréstimo</v>
      </c>
      <c r="D76" s="580"/>
      <c r="E76" s="580"/>
      <c r="F76" s="580"/>
      <c r="G76" s="580"/>
      <c r="H76" s="581"/>
      <c r="I76" s="247"/>
      <c r="J76" s="225"/>
      <c r="K76" s="225" t="e">
        <f t="shared" ca="1" si="23"/>
        <v>#N/A</v>
      </c>
      <c r="L76" s="222"/>
      <c r="M76" s="654"/>
      <c r="N76" s="223"/>
      <c r="O76" s="248"/>
    </row>
    <row r="77" spans="3:15" ht="15" customHeight="1">
      <c r="C77" s="579" t="str">
        <f t="shared" ref="C77:K77" si="24">C34</f>
        <v>Pensão</v>
      </c>
      <c r="D77" s="580"/>
      <c r="E77" s="580"/>
      <c r="F77" s="580"/>
      <c r="G77" s="580"/>
      <c r="H77" s="581"/>
      <c r="I77" s="247"/>
      <c r="J77" s="225"/>
      <c r="K77" s="225" t="e">
        <f t="shared" ca="1" si="24"/>
        <v>#N/A</v>
      </c>
      <c r="L77" s="222"/>
      <c r="M77" s="654"/>
      <c r="N77" s="223"/>
      <c r="O77" s="248"/>
    </row>
    <row r="78" spans="3:15" ht="15" customHeight="1">
      <c r="C78" s="579" t="str">
        <f t="shared" ref="C78:K78" si="25">C35</f>
        <v>Outros Descontos</v>
      </c>
      <c r="D78" s="580"/>
      <c r="E78" s="580"/>
      <c r="F78" s="580"/>
      <c r="G78" s="580"/>
      <c r="H78" s="581"/>
      <c r="I78" s="247"/>
      <c r="J78" s="225"/>
      <c r="K78" s="225" t="e">
        <f t="shared" ca="1" si="25"/>
        <v>#N/A</v>
      </c>
      <c r="L78" s="222"/>
      <c r="M78" s="654"/>
      <c r="N78" s="223"/>
      <c r="O78" s="248"/>
    </row>
    <row r="79" spans="3:15" ht="15" customHeight="1">
      <c r="C79" s="579" t="str">
        <f t="shared" ref="C79:K79" si="26">C36</f>
        <v>-</v>
      </c>
      <c r="D79" s="580"/>
      <c r="E79" s="580"/>
      <c r="F79" s="580"/>
      <c r="G79" s="580"/>
      <c r="H79" s="581"/>
      <c r="I79" s="247"/>
      <c r="J79" s="225"/>
      <c r="K79" s="225" t="e">
        <f t="shared" ca="1" si="26"/>
        <v>#N/A</v>
      </c>
      <c r="L79" s="222"/>
      <c r="M79" s="654"/>
      <c r="N79" s="632" t="s">
        <v>738</v>
      </c>
      <c r="O79" s="635"/>
    </row>
    <row r="80" spans="3:15" ht="15" customHeight="1">
      <c r="C80" s="579" t="str">
        <f t="shared" ref="C80:K80" si="27">C37</f>
        <v>-</v>
      </c>
      <c r="D80" s="580"/>
      <c r="E80" s="580"/>
      <c r="F80" s="580"/>
      <c r="G80" s="580"/>
      <c r="H80" s="581"/>
      <c r="I80" s="247"/>
      <c r="J80" s="225"/>
      <c r="K80" s="225" t="e">
        <f t="shared" ca="1" si="27"/>
        <v>#N/A</v>
      </c>
      <c r="L80" s="222"/>
      <c r="M80" s="654"/>
      <c r="N80" s="633"/>
      <c r="O80" s="636"/>
    </row>
    <row r="81" spans="3:15" ht="15" customHeight="1">
      <c r="C81" s="579" t="str">
        <f t="shared" ref="C81:K81" si="28">C38</f>
        <v>-</v>
      </c>
      <c r="D81" s="580"/>
      <c r="E81" s="580"/>
      <c r="F81" s="580"/>
      <c r="G81" s="580"/>
      <c r="H81" s="581"/>
      <c r="I81" s="247"/>
      <c r="J81" s="225"/>
      <c r="K81" s="225" t="e">
        <f t="shared" ca="1" si="28"/>
        <v>#N/A</v>
      </c>
      <c r="L81" s="222"/>
      <c r="M81" s="654"/>
      <c r="N81" s="633"/>
      <c r="O81" s="636"/>
    </row>
    <row r="82" spans="3:15" ht="15" customHeight="1">
      <c r="C82" s="328" t="str">
        <f t="shared" ref="C82:K82" si="29">C39</f>
        <v>-</v>
      </c>
      <c r="D82" s="324"/>
      <c r="E82" s="324"/>
      <c r="F82" s="324"/>
      <c r="G82" s="324"/>
      <c r="H82" s="325"/>
      <c r="I82" s="247"/>
      <c r="J82" s="225"/>
      <c r="K82" s="225" t="e">
        <f t="shared" ca="1" si="29"/>
        <v>#N/A</v>
      </c>
      <c r="L82" s="222"/>
      <c r="M82" s="654"/>
      <c r="N82" s="633"/>
      <c r="O82" s="636"/>
    </row>
    <row r="83" spans="3:15" ht="15" customHeight="1">
      <c r="C83" s="328" t="str">
        <f t="shared" ref="C83:K83" si="30">C40</f>
        <v>-</v>
      </c>
      <c r="D83" s="324"/>
      <c r="E83" s="324"/>
      <c r="F83" s="324"/>
      <c r="G83" s="324"/>
      <c r="H83" s="325"/>
      <c r="I83" s="247"/>
      <c r="J83" s="225"/>
      <c r="K83" s="225" t="e">
        <f t="shared" ca="1" si="30"/>
        <v>#N/A</v>
      </c>
      <c r="L83" s="222"/>
      <c r="M83" s="654"/>
      <c r="N83" s="633"/>
      <c r="O83" s="636"/>
    </row>
    <row r="84" spans="3:15" ht="15" customHeight="1">
      <c r="C84" s="328" t="str">
        <f t="shared" ref="C84:K84" si="31">C41</f>
        <v>-</v>
      </c>
      <c r="D84" s="324"/>
      <c r="E84" s="324"/>
      <c r="F84" s="324"/>
      <c r="G84" s="324"/>
      <c r="H84" s="325"/>
      <c r="I84" s="247"/>
      <c r="J84" s="225"/>
      <c r="K84" s="225" t="e">
        <f t="shared" ca="1" si="31"/>
        <v>#N/A</v>
      </c>
      <c r="L84" s="222"/>
      <c r="M84" s="654"/>
      <c r="N84" s="633"/>
      <c r="O84" s="636"/>
    </row>
    <row r="85" spans="3:15" ht="15" customHeight="1">
      <c r="C85" s="328" t="str">
        <f t="shared" ref="C85:K85" si="32">C42</f>
        <v>-</v>
      </c>
      <c r="D85" s="324"/>
      <c r="E85" s="324"/>
      <c r="F85" s="324"/>
      <c r="G85" s="324"/>
      <c r="H85" s="325"/>
      <c r="I85" s="247"/>
      <c r="J85" s="225"/>
      <c r="K85" s="225" t="e">
        <f t="shared" ca="1" si="32"/>
        <v>#N/A</v>
      </c>
      <c r="L85" s="222"/>
      <c r="M85" s="654"/>
      <c r="N85" s="633"/>
      <c r="O85" s="636"/>
    </row>
    <row r="86" spans="3:15" ht="15" customHeight="1">
      <c r="C86" s="585" t="str">
        <f t="shared" ref="C86:K86" si="33">C43</f>
        <v>-</v>
      </c>
      <c r="D86" s="586"/>
      <c r="E86" s="586"/>
      <c r="F86" s="586"/>
      <c r="G86" s="586"/>
      <c r="H86" s="587"/>
      <c r="I86" s="249"/>
      <c r="J86" s="250"/>
      <c r="K86" s="250" t="e">
        <f t="shared" ca="1" si="33"/>
        <v>#N/A</v>
      </c>
      <c r="L86" s="222"/>
      <c r="M86" s="654"/>
      <c r="N86" s="633"/>
      <c r="O86" s="636"/>
    </row>
    <row r="87" spans="3:15">
      <c r="C87" s="251" t="str">
        <f t="shared" ref="C87:K87" si="34">C44</f>
        <v>MENSAGENS</v>
      </c>
      <c r="D87" s="252"/>
      <c r="E87" s="252"/>
      <c r="F87" s="252"/>
      <c r="G87" s="252"/>
      <c r="H87" s="252"/>
      <c r="I87" s="253"/>
      <c r="J87" s="254" t="str">
        <f t="shared" si="34"/>
        <v>Total dos Vencimentos</v>
      </c>
      <c r="K87" s="254" t="str">
        <f t="shared" si="34"/>
        <v>Total dos Descontos</v>
      </c>
      <c r="L87" s="255"/>
      <c r="M87" s="654"/>
      <c r="N87" s="633"/>
      <c r="O87" s="636"/>
    </row>
    <row r="88" spans="3:15">
      <c r="C88" s="641"/>
      <c r="D88" s="603"/>
      <c r="E88" s="603"/>
      <c r="F88" s="603"/>
      <c r="G88" s="603"/>
      <c r="H88" s="603"/>
      <c r="I88" s="642"/>
      <c r="J88" s="256" t="e">
        <f t="shared" ref="J88:K88" ca="1" si="35">J45</f>
        <v>#N/A</v>
      </c>
      <c r="K88" s="256" t="e">
        <f t="shared" ca="1" si="35"/>
        <v>#N/A</v>
      </c>
      <c r="L88" s="222"/>
      <c r="M88" s="654"/>
      <c r="N88" s="633"/>
      <c r="O88" s="636"/>
    </row>
    <row r="89" spans="3:15" ht="21.75" customHeight="1">
      <c r="C89" s="643"/>
      <c r="D89" s="644"/>
      <c r="E89" s="644"/>
      <c r="F89" s="644"/>
      <c r="G89" s="644"/>
      <c r="H89" s="644"/>
      <c r="I89" s="645"/>
      <c r="J89" s="257" t="str">
        <f t="shared" ref="J89:K89" si="36">J46</f>
        <v>Líquido a Receber-&gt;</v>
      </c>
      <c r="K89" s="258" t="e">
        <f t="shared" ca="1" si="36"/>
        <v>#N/A</v>
      </c>
      <c r="L89" s="255"/>
      <c r="M89" s="654"/>
      <c r="N89" s="633"/>
      <c r="O89" s="636"/>
    </row>
    <row r="90" spans="3:15" ht="16.5" customHeight="1">
      <c r="C90" s="646" t="str">
        <f t="shared" ref="C90:J90" si="37">C47</f>
        <v>Salário Base</v>
      </c>
      <c r="D90" s="647"/>
      <c r="E90" s="259" t="str">
        <f t="shared" si="37"/>
        <v>Base Cálc. INSS</v>
      </c>
      <c r="F90" s="259" t="str">
        <f t="shared" si="37"/>
        <v>Base Cálc.FGTS</v>
      </c>
      <c r="G90" s="259"/>
      <c r="H90" s="259" t="str">
        <f t="shared" si="37"/>
        <v>FGTS do Mês</v>
      </c>
      <c r="I90" s="259"/>
      <c r="J90" s="259" t="str">
        <f t="shared" si="37"/>
        <v>Base Cálc. IRRF</v>
      </c>
      <c r="K90" s="260"/>
      <c r="L90" s="255"/>
      <c r="M90" s="654"/>
      <c r="N90" s="633"/>
      <c r="O90" s="636"/>
    </row>
    <row r="91" spans="3:15" ht="16.5" customHeight="1">
      <c r="C91" s="669" t="e">
        <f t="shared" ref="C91:K91" ca="1" si="38">C48</f>
        <v>#N/A</v>
      </c>
      <c r="D91" s="670"/>
      <c r="E91" s="264" t="e">
        <f t="shared" ca="1" si="38"/>
        <v>#N/A</v>
      </c>
      <c r="F91" s="264">
        <f t="shared" si="38"/>
        <v>0.08</v>
      </c>
      <c r="G91" s="262"/>
      <c r="H91" s="262" t="e">
        <f t="shared" ca="1" si="38"/>
        <v>#N/A</v>
      </c>
      <c r="I91" s="262"/>
      <c r="J91" s="264" t="e">
        <f t="shared" ca="1" si="38"/>
        <v>#N/A</v>
      </c>
      <c r="K91" s="263" t="str">
        <f t="shared" si="38"/>
        <v/>
      </c>
      <c r="L91" s="222"/>
      <c r="M91" s="655"/>
      <c r="N91" s="634"/>
      <c r="O91" s="637"/>
    </row>
    <row r="92" spans="3:15" ht="30" customHeight="1">
      <c r="C92" s="281"/>
      <c r="D92" s="281"/>
      <c r="E92" s="281"/>
      <c r="F92" s="281"/>
      <c r="G92" s="281"/>
      <c r="H92" s="282"/>
      <c r="I92" s="281"/>
      <c r="J92" s="281"/>
      <c r="K92" s="281"/>
      <c r="L92" s="281"/>
      <c r="M92" s="283"/>
      <c r="N92" s="284"/>
      <c r="O92" s="284"/>
    </row>
    <row r="93" spans="3:15" ht="30" customHeight="1"/>
    <row r="94" spans="3:15" ht="30" customHeight="1"/>
    <row r="95" spans="3:15" ht="30" customHeight="1"/>
    <row r="96" spans="3:15" ht="30" customHeight="1"/>
    <row r="97" ht="30" customHeight="1"/>
    <row r="98" ht="30" customHeight="1"/>
    <row r="99" ht="30" customHeight="1"/>
    <row r="100" ht="30" customHeight="1"/>
    <row r="101" ht="30" customHeight="1"/>
    <row r="102" ht="30" customHeight="1"/>
    <row r="103" ht="30" customHeight="1"/>
    <row r="104" ht="30" customHeight="1"/>
    <row r="105" ht="30" customHeight="1"/>
    <row r="106" ht="30" customHeight="1"/>
    <row r="107" ht="30" customHeight="1"/>
    <row r="108" ht="30" customHeight="1"/>
    <row r="109" ht="30" customHeight="1"/>
    <row r="110" ht="30" customHeight="1"/>
    <row r="111" ht="30" customHeight="1"/>
    <row r="112" ht="30" customHeight="1"/>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ht="15" customHeight="1"/>
    <row r="153" ht="15" customHeight="1"/>
    <row r="154" ht="15" customHeight="1"/>
    <row r="155" ht="15" customHeight="1"/>
    <row r="156" ht="15" customHeight="1"/>
    <row r="157" ht="15" customHeight="1"/>
  </sheetData>
  <sheetProtection selectLockedCells="1"/>
  <mergeCells count="75">
    <mergeCell ref="C80:H80"/>
    <mergeCell ref="C81:H81"/>
    <mergeCell ref="C69:H69"/>
    <mergeCell ref="C70:H70"/>
    <mergeCell ref="C73:H73"/>
    <mergeCell ref="C74:H74"/>
    <mergeCell ref="C79:H79"/>
    <mergeCell ref="C46:I46"/>
    <mergeCell ref="C47:D47"/>
    <mergeCell ref="C48:D48"/>
    <mergeCell ref="H51:K51"/>
    <mergeCell ref="C65:H65"/>
    <mergeCell ref="C37:H37"/>
    <mergeCell ref="C38:H38"/>
    <mergeCell ref="C43:H43"/>
    <mergeCell ref="C45:I45"/>
    <mergeCell ref="O52:O66"/>
    <mergeCell ref="D53:I53"/>
    <mergeCell ref="D56:H56"/>
    <mergeCell ref="J56:K56"/>
    <mergeCell ref="C58:H58"/>
    <mergeCell ref="C60:H60"/>
    <mergeCell ref="C61:H61"/>
    <mergeCell ref="D52:I52"/>
    <mergeCell ref="K52:K53"/>
    <mergeCell ref="C62:H62"/>
    <mergeCell ref="C63:H63"/>
    <mergeCell ref="N60:N64"/>
    <mergeCell ref="C33:H33"/>
    <mergeCell ref="C34:H34"/>
    <mergeCell ref="C31:H31"/>
    <mergeCell ref="C35:H35"/>
    <mergeCell ref="C36:H36"/>
    <mergeCell ref="C25:H25"/>
    <mergeCell ref="C26:H26"/>
    <mergeCell ref="C27:H27"/>
    <mergeCell ref="C30:H30"/>
    <mergeCell ref="C32:H32"/>
    <mergeCell ref="C19:H19"/>
    <mergeCell ref="C20:H20"/>
    <mergeCell ref="C21:H21"/>
    <mergeCell ref="C22:H22"/>
    <mergeCell ref="C23:H23"/>
    <mergeCell ref="O36:O48"/>
    <mergeCell ref="I5:O5"/>
    <mergeCell ref="H8:K8"/>
    <mergeCell ref="M8:M48"/>
    <mergeCell ref="D9:I9"/>
    <mergeCell ref="K9:K10"/>
    <mergeCell ref="O9:O23"/>
    <mergeCell ref="D10:I10"/>
    <mergeCell ref="D13:H13"/>
    <mergeCell ref="J13:K13"/>
    <mergeCell ref="C15:H15"/>
    <mergeCell ref="N17:N21"/>
    <mergeCell ref="C24:H24"/>
    <mergeCell ref="C17:H17"/>
    <mergeCell ref="C18:H18"/>
    <mergeCell ref="N36:N48"/>
    <mergeCell ref="N79:N91"/>
    <mergeCell ref="O79:O91"/>
    <mergeCell ref="C86:H86"/>
    <mergeCell ref="C88:I88"/>
    <mergeCell ref="C89:I89"/>
    <mergeCell ref="C90:D90"/>
    <mergeCell ref="C91:D91"/>
    <mergeCell ref="M51:M91"/>
    <mergeCell ref="C64:H64"/>
    <mergeCell ref="C66:H66"/>
    <mergeCell ref="C67:H67"/>
    <mergeCell ref="C75:H75"/>
    <mergeCell ref="C68:H68"/>
    <mergeCell ref="C76:H76"/>
    <mergeCell ref="C77:H77"/>
    <mergeCell ref="C78:H78"/>
  </mergeCells>
  <conditionalFormatting sqref="D13:K13 I16:K27 J45:K45 K46 I29:K35 K28 I36:I43 K36:K43">
    <cfRule type="expression" dxfId="41" priority="1196">
      <formula>$R$33=-10</formula>
    </cfRule>
  </conditionalFormatting>
  <conditionalFormatting sqref="I28:J28">
    <cfRule type="expression" dxfId="40" priority="10">
      <formula>$R$33=-10</formula>
    </cfRule>
  </conditionalFormatting>
  <conditionalFormatting sqref="I71:J71">
    <cfRule type="expression" dxfId="39" priority="3">
      <formula>$R$33=-10</formula>
    </cfRule>
  </conditionalFormatting>
  <conditionalFormatting sqref="C48:J48">
    <cfRule type="expression" dxfId="38" priority="8">
      <formula>$R$32=-10</formula>
    </cfRule>
  </conditionalFormatting>
  <conditionalFormatting sqref="D56:K56 I59:K70 J88:K88 K89 I72:K86 K71">
    <cfRule type="expression" dxfId="37" priority="4">
      <formula>$R$33=-10</formula>
    </cfRule>
  </conditionalFormatting>
  <conditionalFormatting sqref="C91:J91">
    <cfRule type="expression" dxfId="36" priority="2">
      <formula>$R$32=-10</formula>
    </cfRule>
  </conditionalFormatting>
  <conditionalFormatting sqref="J36:J43">
    <cfRule type="expression" dxfId="35" priority="1">
      <formula>$R$33=-10</formula>
    </cfRule>
  </conditionalFormatting>
  <pageMargins left="0.511811024" right="0.511811024" top="0.78740157499999996" bottom="0.78740157499999996" header="0.31496062000000002" footer="0.31496062000000002"/>
  <pageSetup paperSize="9" scale="62" fitToWidth="0"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x14:formula1>
            <xm:f>'DB Func'!$B$3:$B$32</xm:f>
          </x14:formula1>
          <xm:sqref>I5:O5</xm:sqref>
        </x14:dataValidation>
      </x14:dataValidations>
    </ext>
  </extLst>
</worksheet>
</file>

<file path=xl/worksheets/sheet60.xml><?xml version="1.0" encoding="utf-8"?>
<worksheet xmlns="http://schemas.openxmlformats.org/spreadsheetml/2006/main" xmlns:r="http://schemas.openxmlformats.org/officeDocument/2006/relationships">
  <sheetPr codeName="Plan52"/>
  <dimension ref="A1:HC103"/>
  <sheetViews>
    <sheetView showGridLines="0" zoomScale="90" zoomScaleNormal="90" workbookViewId="0">
      <selection activeCell="J1" sqref="J1"/>
    </sheetView>
  </sheetViews>
  <sheetFormatPr defaultColWidth="22.140625" defaultRowHeight="0" customHeight="1" zeroHeight="1"/>
  <cols>
    <col min="1" max="1" width="27.7109375" style="42" customWidth="1"/>
    <col min="2" max="2" width="3.85546875" style="194" customWidth="1"/>
    <col min="3" max="3" width="50.140625" style="194" bestFit="1" customWidth="1"/>
    <col min="4" max="5" width="17.5703125" style="194" customWidth="1"/>
    <col min="6" max="12" width="17.140625" style="194" customWidth="1"/>
    <col min="13" max="27" width="20.7109375" style="194" customWidth="1"/>
    <col min="28" max="32" width="22.140625" style="194"/>
    <col min="33" max="35" width="0" style="195" hidden="1" customWidth="1"/>
    <col min="36" max="94" width="0" style="362" hidden="1" customWidth="1"/>
    <col min="95" max="203" width="0" style="363" hidden="1" customWidth="1"/>
    <col min="204" max="16384" width="22.140625" style="195"/>
  </cols>
  <sheetData>
    <row r="1" spans="1:211" s="193" customFormat="1" ht="33.950000000000003" customHeight="1">
      <c r="A1" s="498"/>
      <c r="B1" s="191"/>
      <c r="C1" s="192" t="s">
        <v>18</v>
      </c>
      <c r="D1" s="191"/>
      <c r="E1" s="191"/>
      <c r="F1" s="191"/>
      <c r="G1" s="191"/>
      <c r="H1" s="191"/>
      <c r="I1" s="191"/>
      <c r="J1" s="191"/>
      <c r="K1" s="191"/>
      <c r="L1" s="191"/>
      <c r="M1" s="191"/>
      <c r="N1" s="191"/>
      <c r="O1" s="191"/>
      <c r="P1" s="191"/>
      <c r="Q1" s="191"/>
      <c r="R1" s="191"/>
      <c r="S1" s="191"/>
      <c r="T1" s="191"/>
      <c r="U1" s="191"/>
      <c r="V1" s="191"/>
      <c r="W1" s="191"/>
      <c r="X1" s="191"/>
      <c r="Y1" s="191"/>
      <c r="Z1" s="191"/>
      <c r="AA1" s="191"/>
      <c r="AB1" s="191"/>
      <c r="AC1" s="191"/>
      <c r="AD1" s="191"/>
      <c r="AE1" s="191"/>
      <c r="AF1" s="191"/>
      <c r="AJ1" s="362"/>
      <c r="AK1" s="362"/>
      <c r="AL1" s="362"/>
      <c r="AM1" s="362"/>
      <c r="AN1" s="362"/>
      <c r="AO1" s="362"/>
      <c r="AP1" s="362"/>
      <c r="AQ1" s="362"/>
      <c r="AR1" s="362"/>
      <c r="AS1" s="362"/>
      <c r="AT1" s="362"/>
      <c r="AU1" s="362"/>
      <c r="AV1" s="362"/>
      <c r="AW1" s="362"/>
      <c r="AX1" s="362"/>
      <c r="AY1" s="362"/>
      <c r="AZ1" s="362"/>
      <c r="BA1" s="362"/>
      <c r="BB1" s="362"/>
      <c r="BC1" s="362"/>
      <c r="BD1" s="362"/>
      <c r="BE1" s="362"/>
      <c r="BF1" s="362"/>
      <c r="BG1" s="362"/>
      <c r="BH1" s="362"/>
      <c r="BI1" s="362"/>
      <c r="BJ1" s="362"/>
      <c r="BK1" s="362"/>
      <c r="BL1" s="362"/>
      <c r="BM1" s="362"/>
      <c r="BN1" s="362"/>
      <c r="BO1" s="362"/>
      <c r="BP1" s="362"/>
      <c r="BQ1" s="362"/>
      <c r="BR1" s="362"/>
      <c r="BS1" s="362"/>
      <c r="BT1" s="362"/>
      <c r="BU1" s="362"/>
      <c r="BV1" s="362"/>
      <c r="BW1" s="362"/>
      <c r="BX1" s="362"/>
      <c r="BY1" s="362"/>
      <c r="BZ1" s="362"/>
      <c r="CA1" s="362"/>
      <c r="CB1" s="362"/>
      <c r="CC1" s="362"/>
      <c r="CD1" s="362"/>
      <c r="CE1" s="362"/>
      <c r="CF1" s="362"/>
      <c r="CG1" s="362"/>
      <c r="CH1" s="362"/>
      <c r="CI1" s="362"/>
      <c r="CJ1" s="362"/>
      <c r="CK1" s="362"/>
      <c r="CL1" s="362"/>
      <c r="CM1" s="362"/>
      <c r="CN1" s="362"/>
      <c r="CO1" s="362"/>
      <c r="CP1" s="362"/>
      <c r="CQ1" s="363"/>
      <c r="CR1" s="363"/>
      <c r="CS1" s="363"/>
      <c r="CT1" s="363"/>
      <c r="CU1" s="363"/>
      <c r="CV1" s="363"/>
      <c r="CW1" s="363"/>
      <c r="CX1" s="363"/>
      <c r="CY1" s="363"/>
      <c r="CZ1" s="363"/>
      <c r="DA1" s="363"/>
      <c r="DB1" s="363"/>
      <c r="DC1" s="363"/>
      <c r="DD1" s="363"/>
      <c r="DE1" s="363"/>
      <c r="DF1" s="363"/>
      <c r="DG1" s="363"/>
      <c r="DH1" s="363"/>
      <c r="DI1" s="363"/>
      <c r="DJ1" s="363"/>
      <c r="DK1" s="363"/>
      <c r="DL1" s="363"/>
      <c r="DM1" s="363"/>
      <c r="DN1" s="363"/>
      <c r="DO1" s="363"/>
      <c r="DP1" s="363"/>
      <c r="DQ1" s="363"/>
      <c r="DR1" s="363"/>
      <c r="DS1" s="363"/>
      <c r="DT1" s="363"/>
      <c r="DU1" s="363"/>
      <c r="DV1" s="363"/>
      <c r="DW1" s="363"/>
      <c r="DX1" s="363"/>
      <c r="DY1" s="363"/>
      <c r="DZ1" s="363"/>
      <c r="EA1" s="363"/>
      <c r="EB1" s="363"/>
      <c r="EC1" s="363"/>
      <c r="ED1" s="363"/>
      <c r="EE1" s="363"/>
      <c r="EF1" s="363"/>
      <c r="EG1" s="363"/>
      <c r="EH1" s="363"/>
      <c r="EI1" s="363"/>
      <c r="EJ1" s="363"/>
      <c r="EK1" s="363"/>
      <c r="EL1" s="363"/>
      <c r="EM1" s="363"/>
      <c r="EN1" s="363"/>
      <c r="EO1" s="363"/>
      <c r="EP1" s="363"/>
      <c r="EQ1" s="363"/>
      <c r="ER1" s="363"/>
      <c r="ES1" s="363"/>
      <c r="ET1" s="363"/>
      <c r="EU1" s="363"/>
      <c r="EV1" s="363"/>
      <c r="EW1" s="363"/>
      <c r="EX1" s="363"/>
      <c r="EY1" s="363"/>
      <c r="EZ1" s="363"/>
      <c r="FA1" s="363"/>
      <c r="FB1" s="363"/>
      <c r="FC1" s="363"/>
      <c r="FD1" s="363"/>
      <c r="FE1" s="363"/>
      <c r="FF1" s="363"/>
      <c r="FG1" s="363"/>
      <c r="FH1" s="363"/>
      <c r="FI1" s="363"/>
      <c r="FJ1" s="363"/>
      <c r="FK1" s="363"/>
      <c r="FL1" s="363"/>
      <c r="FM1" s="363"/>
      <c r="FN1" s="363"/>
      <c r="FO1" s="363"/>
      <c r="FP1" s="363"/>
      <c r="FQ1" s="363"/>
      <c r="FR1" s="363"/>
      <c r="FS1" s="363"/>
      <c r="FT1" s="363"/>
      <c r="FU1" s="363"/>
      <c r="FV1" s="363"/>
      <c r="FW1" s="363"/>
      <c r="FX1" s="363"/>
      <c r="FY1" s="363"/>
      <c r="FZ1" s="363"/>
      <c r="GA1" s="363"/>
      <c r="GB1" s="363"/>
      <c r="GC1" s="363"/>
      <c r="GD1" s="363"/>
      <c r="GE1" s="363"/>
      <c r="GF1" s="363"/>
      <c r="GG1" s="363"/>
      <c r="GH1" s="363"/>
      <c r="GI1" s="363"/>
      <c r="GJ1" s="363"/>
      <c r="GK1" s="363"/>
      <c r="GL1" s="363"/>
      <c r="GM1" s="363"/>
      <c r="GN1" s="363"/>
      <c r="GO1" s="363"/>
      <c r="GP1" s="363"/>
      <c r="GQ1" s="363"/>
      <c r="GR1" s="363"/>
      <c r="GS1" s="363"/>
      <c r="GT1" s="363"/>
      <c r="GU1" s="363"/>
    </row>
    <row r="2" spans="1:211" s="193" customFormat="1" ht="21.6" customHeight="1">
      <c r="A2" s="498"/>
      <c r="B2" s="191"/>
      <c r="C2" s="191"/>
      <c r="D2" s="191"/>
      <c r="E2" s="191"/>
      <c r="F2" s="191"/>
      <c r="G2" s="191"/>
      <c r="H2" s="191"/>
      <c r="I2" s="191"/>
      <c r="J2" s="191"/>
      <c r="K2" s="191"/>
      <c r="L2" s="191"/>
      <c r="M2" s="191"/>
      <c r="N2" s="191"/>
      <c r="O2" s="191"/>
      <c r="P2" s="191"/>
      <c r="Q2" s="191"/>
      <c r="R2" s="191"/>
      <c r="S2" s="191"/>
      <c r="T2" s="191"/>
      <c r="U2" s="191"/>
      <c r="V2" s="191"/>
      <c r="W2" s="191"/>
      <c r="X2" s="191"/>
      <c r="Y2" s="191"/>
      <c r="Z2" s="191"/>
      <c r="AA2" s="191"/>
      <c r="AB2" s="191"/>
      <c r="AC2" s="191"/>
      <c r="AD2" s="191"/>
      <c r="AE2" s="191"/>
      <c r="AF2" s="191"/>
      <c r="AJ2" s="362"/>
      <c r="AK2" s="362"/>
      <c r="AL2" s="362"/>
      <c r="AM2" s="362"/>
      <c r="AN2" s="362"/>
      <c r="AO2" s="362"/>
      <c r="AP2" s="362"/>
      <c r="AQ2" s="362"/>
      <c r="AR2" s="362"/>
      <c r="AS2" s="362"/>
      <c r="AT2" s="362"/>
      <c r="AU2" s="362"/>
      <c r="AV2" s="362"/>
      <c r="AW2" s="362"/>
      <c r="AX2" s="362"/>
      <c r="AY2" s="362"/>
      <c r="AZ2" s="362"/>
      <c r="BA2" s="362"/>
      <c r="BB2" s="362"/>
      <c r="BC2" s="362"/>
      <c r="BD2" s="362"/>
      <c r="BE2" s="362"/>
      <c r="BF2" s="362"/>
      <c r="BG2" s="362"/>
      <c r="BH2" s="362"/>
      <c r="BI2" s="362"/>
      <c r="BJ2" s="362"/>
      <c r="BK2" s="362"/>
      <c r="BL2" s="362"/>
      <c r="BM2" s="362"/>
      <c r="BN2" s="362"/>
      <c r="BO2" s="362"/>
      <c r="BP2" s="362"/>
      <c r="BQ2" s="362"/>
      <c r="BR2" s="362"/>
      <c r="BS2" s="362"/>
      <c r="BT2" s="362"/>
      <c r="BU2" s="362"/>
      <c r="BV2" s="362"/>
      <c r="BW2" s="362"/>
      <c r="BX2" s="362"/>
      <c r="BY2" s="362"/>
      <c r="BZ2" s="362"/>
      <c r="CA2" s="362"/>
      <c r="CB2" s="362"/>
      <c r="CC2" s="362"/>
      <c r="CD2" s="362"/>
      <c r="CE2" s="362"/>
      <c r="CF2" s="362"/>
      <c r="CG2" s="362"/>
      <c r="CH2" s="362"/>
      <c r="CI2" s="362"/>
      <c r="CJ2" s="362"/>
      <c r="CK2" s="362"/>
      <c r="CL2" s="362"/>
      <c r="CM2" s="362"/>
      <c r="CN2" s="362"/>
      <c r="CO2" s="362"/>
      <c r="CP2" s="362"/>
      <c r="CQ2" s="363"/>
      <c r="CR2" s="363"/>
      <c r="CS2" s="363"/>
      <c r="CT2" s="363"/>
      <c r="CU2" s="363"/>
      <c r="CV2" s="363"/>
      <c r="CW2" s="363"/>
      <c r="CX2" s="363"/>
      <c r="CY2" s="363"/>
      <c r="CZ2" s="363"/>
      <c r="DA2" s="363"/>
      <c r="DB2" s="363"/>
      <c r="DC2" s="363"/>
      <c r="DD2" s="363"/>
      <c r="DE2" s="363"/>
      <c r="DF2" s="363"/>
      <c r="DG2" s="363"/>
      <c r="DH2" s="363"/>
      <c r="DI2" s="363"/>
      <c r="DJ2" s="363"/>
      <c r="DK2" s="363"/>
      <c r="DL2" s="363"/>
      <c r="DM2" s="363"/>
      <c r="DN2" s="363"/>
      <c r="DO2" s="363"/>
      <c r="DP2" s="363"/>
      <c r="DQ2" s="363"/>
      <c r="DR2" s="363"/>
      <c r="DS2" s="363"/>
      <c r="DT2" s="363"/>
      <c r="DU2" s="363"/>
      <c r="DV2" s="363"/>
      <c r="DW2" s="363"/>
      <c r="DX2" s="363"/>
      <c r="DY2" s="363"/>
      <c r="DZ2" s="363"/>
      <c r="EA2" s="363"/>
      <c r="EB2" s="363"/>
      <c r="EC2" s="363"/>
      <c r="ED2" s="363"/>
      <c r="EE2" s="363"/>
      <c r="EF2" s="363"/>
      <c r="EG2" s="363"/>
      <c r="EH2" s="363"/>
      <c r="EI2" s="363"/>
      <c r="EJ2" s="363"/>
      <c r="EK2" s="363"/>
      <c r="EL2" s="363"/>
      <c r="EM2" s="363"/>
      <c r="EN2" s="363"/>
      <c r="EO2" s="363"/>
      <c r="EP2" s="363"/>
      <c r="EQ2" s="363"/>
      <c r="ER2" s="363"/>
      <c r="ES2" s="363"/>
      <c r="ET2" s="363"/>
      <c r="EU2" s="363"/>
      <c r="EV2" s="363"/>
      <c r="EW2" s="363"/>
      <c r="EX2" s="363"/>
      <c r="EY2" s="363"/>
      <c r="EZ2" s="363"/>
      <c r="FA2" s="363"/>
      <c r="FB2" s="363"/>
      <c r="FC2" s="363"/>
      <c r="FD2" s="363"/>
      <c r="FE2" s="363"/>
      <c r="FF2" s="363"/>
      <c r="FG2" s="363"/>
      <c r="FH2" s="363"/>
      <c r="FI2" s="363"/>
      <c r="FJ2" s="363"/>
      <c r="FK2" s="363"/>
      <c r="FL2" s="363"/>
      <c r="FM2" s="363"/>
      <c r="FN2" s="363"/>
      <c r="FO2" s="363"/>
      <c r="FP2" s="363"/>
      <c r="FQ2" s="363"/>
      <c r="FR2" s="363"/>
      <c r="FS2" s="363"/>
      <c r="FT2" s="363"/>
      <c r="FU2" s="363"/>
      <c r="FV2" s="363"/>
      <c r="FW2" s="363"/>
      <c r="FX2" s="363"/>
      <c r="FY2" s="363"/>
      <c r="FZ2" s="363"/>
      <c r="GA2" s="363"/>
      <c r="GB2" s="363"/>
      <c r="GC2" s="363"/>
      <c r="GD2" s="363"/>
      <c r="GE2" s="363"/>
      <c r="GF2" s="363"/>
      <c r="GG2" s="363"/>
      <c r="GH2" s="363"/>
      <c r="GI2" s="363"/>
      <c r="GJ2" s="363"/>
      <c r="GK2" s="363"/>
      <c r="GL2" s="363"/>
      <c r="GM2" s="363"/>
      <c r="GN2" s="363"/>
      <c r="GO2" s="363"/>
      <c r="GP2" s="363"/>
      <c r="GQ2" s="363"/>
      <c r="GR2" s="363"/>
      <c r="GS2" s="363"/>
      <c r="GT2" s="363"/>
      <c r="GU2" s="363"/>
    </row>
    <row r="3" spans="1:211" s="193" customFormat="1" ht="21.6" customHeight="1">
      <c r="A3" s="498"/>
      <c r="B3" s="191"/>
      <c r="C3" s="191"/>
      <c r="D3" s="191"/>
      <c r="E3" s="191"/>
      <c r="F3" s="191"/>
      <c r="G3" s="191"/>
      <c r="H3" s="191"/>
      <c r="I3" s="191"/>
      <c r="J3" s="191"/>
      <c r="K3" s="191"/>
      <c r="L3" s="191"/>
      <c r="M3" s="191"/>
      <c r="N3" s="191"/>
      <c r="O3" s="191"/>
      <c r="P3" s="191"/>
      <c r="Q3" s="191"/>
      <c r="R3" s="191"/>
      <c r="S3" s="191"/>
      <c r="T3" s="191"/>
      <c r="U3" s="191"/>
      <c r="V3" s="191"/>
      <c r="W3" s="191"/>
      <c r="X3" s="191"/>
      <c r="Y3" s="191"/>
      <c r="Z3" s="191"/>
      <c r="AA3" s="191"/>
      <c r="AB3" s="191"/>
      <c r="AC3" s="191"/>
      <c r="AD3" s="191"/>
      <c r="AE3" s="191"/>
      <c r="AF3" s="191"/>
      <c r="AJ3" s="362"/>
      <c r="AK3" s="362"/>
      <c r="AL3" s="362"/>
      <c r="AM3" s="362"/>
      <c r="AN3" s="362"/>
      <c r="AO3" s="362"/>
      <c r="AP3" s="362"/>
      <c r="AQ3" s="362"/>
      <c r="AR3" s="362"/>
      <c r="AS3" s="362"/>
      <c r="AT3" s="362"/>
      <c r="AU3" s="362"/>
      <c r="AV3" s="362"/>
      <c r="AW3" s="362"/>
      <c r="AX3" s="362"/>
      <c r="AY3" s="362"/>
      <c r="AZ3" s="362"/>
      <c r="BA3" s="362"/>
      <c r="BB3" s="362"/>
      <c r="BC3" s="362"/>
      <c r="BD3" s="362"/>
      <c r="BE3" s="362"/>
      <c r="BF3" s="362"/>
      <c r="BG3" s="362"/>
      <c r="BH3" s="362"/>
      <c r="BI3" s="362"/>
      <c r="BJ3" s="362"/>
      <c r="BK3" s="362"/>
      <c r="BL3" s="362"/>
      <c r="BM3" s="362"/>
      <c r="BN3" s="362"/>
      <c r="BO3" s="362"/>
      <c r="BP3" s="362"/>
      <c r="BQ3" s="362"/>
      <c r="BR3" s="362"/>
      <c r="BS3" s="362"/>
      <c r="BT3" s="362"/>
      <c r="BU3" s="362"/>
      <c r="BV3" s="362"/>
      <c r="BW3" s="362"/>
      <c r="BX3" s="362"/>
      <c r="BY3" s="362"/>
      <c r="BZ3" s="362"/>
      <c r="CA3" s="362"/>
      <c r="CB3" s="362"/>
      <c r="CC3" s="362"/>
      <c r="CD3" s="362"/>
      <c r="CE3" s="362"/>
      <c r="CF3" s="362"/>
      <c r="CG3" s="362"/>
      <c r="CH3" s="362"/>
      <c r="CI3" s="362"/>
      <c r="CJ3" s="362"/>
      <c r="CK3" s="362"/>
      <c r="CL3" s="362"/>
      <c r="CM3" s="362"/>
      <c r="CN3" s="362"/>
      <c r="CO3" s="362"/>
      <c r="CP3" s="362"/>
      <c r="CQ3" s="363"/>
      <c r="CR3" s="363"/>
      <c r="CS3" s="363"/>
      <c r="CT3" s="363"/>
      <c r="CU3" s="363"/>
      <c r="CV3" s="363"/>
      <c r="CW3" s="363"/>
      <c r="CX3" s="363"/>
      <c r="CY3" s="363"/>
      <c r="CZ3" s="363"/>
      <c r="DA3" s="363"/>
      <c r="DB3" s="363"/>
      <c r="DC3" s="363"/>
      <c r="DD3" s="363"/>
      <c r="DE3" s="363"/>
      <c r="DF3" s="363"/>
      <c r="DG3" s="363"/>
      <c r="DH3" s="363"/>
      <c r="DI3" s="363"/>
      <c r="DJ3" s="363"/>
      <c r="DK3" s="363"/>
      <c r="DL3" s="363"/>
      <c r="DM3" s="363"/>
      <c r="DN3" s="363"/>
      <c r="DO3" s="363"/>
      <c r="DP3" s="363"/>
      <c r="DQ3" s="363"/>
      <c r="DR3" s="363"/>
      <c r="DS3" s="363"/>
      <c r="DT3" s="363"/>
      <c r="DU3" s="363"/>
      <c r="DV3" s="363"/>
      <c r="DW3" s="363"/>
      <c r="DX3" s="363"/>
      <c r="DY3" s="363"/>
      <c r="DZ3" s="363"/>
      <c r="EA3" s="363"/>
      <c r="EB3" s="363"/>
      <c r="EC3" s="363"/>
      <c r="ED3" s="363"/>
      <c r="EE3" s="363"/>
      <c r="EF3" s="363"/>
      <c r="EG3" s="363"/>
      <c r="EH3" s="363"/>
      <c r="EI3" s="363"/>
      <c r="EJ3" s="363"/>
      <c r="EK3" s="363"/>
      <c r="EL3" s="363"/>
      <c r="EM3" s="363"/>
      <c r="EN3" s="363"/>
      <c r="EO3" s="363"/>
      <c r="EP3" s="363"/>
      <c r="EQ3" s="363"/>
      <c r="ER3" s="363"/>
      <c r="ES3" s="363"/>
      <c r="ET3" s="363"/>
      <c r="EU3" s="363"/>
      <c r="EV3" s="363"/>
      <c r="EW3" s="363"/>
      <c r="EX3" s="363"/>
      <c r="EY3" s="363"/>
      <c r="EZ3" s="363"/>
      <c r="FA3" s="363"/>
      <c r="FB3" s="363"/>
      <c r="FC3" s="363"/>
      <c r="FD3" s="363"/>
      <c r="FE3" s="363"/>
      <c r="FF3" s="363"/>
      <c r="FG3" s="363"/>
      <c r="FH3" s="363"/>
      <c r="FI3" s="363"/>
      <c r="FJ3" s="363"/>
      <c r="FK3" s="363"/>
      <c r="FL3" s="363"/>
      <c r="FM3" s="363"/>
      <c r="FN3" s="363"/>
      <c r="FO3" s="363"/>
      <c r="FP3" s="363"/>
      <c r="FQ3" s="363"/>
      <c r="FR3" s="363"/>
      <c r="FS3" s="363"/>
      <c r="FT3" s="363"/>
      <c r="FU3" s="363"/>
      <c r="FV3" s="363"/>
      <c r="FW3" s="363"/>
      <c r="FX3" s="363"/>
      <c r="FY3" s="363"/>
      <c r="FZ3" s="363"/>
      <c r="GA3" s="363"/>
      <c r="GB3" s="363"/>
      <c r="GC3" s="363"/>
      <c r="GD3" s="363"/>
      <c r="GE3" s="363"/>
      <c r="GF3" s="363"/>
      <c r="GG3" s="363"/>
      <c r="GH3" s="363"/>
      <c r="GI3" s="363"/>
      <c r="GJ3" s="363"/>
      <c r="GK3" s="363"/>
      <c r="GL3" s="363"/>
      <c r="GM3" s="363"/>
      <c r="GN3" s="363"/>
      <c r="GO3" s="363"/>
      <c r="GP3" s="363"/>
      <c r="GQ3" s="363"/>
      <c r="GR3" s="363"/>
      <c r="GS3" s="363"/>
      <c r="GT3" s="363"/>
      <c r="GU3" s="363"/>
    </row>
    <row r="4" spans="1:211" ht="30" customHeight="1">
      <c r="C4" s="365" t="s">
        <v>552</v>
      </c>
      <c r="AL4" s="725" t="s">
        <v>846</v>
      </c>
      <c r="AM4" s="725"/>
      <c r="AN4" s="725"/>
      <c r="AO4" s="725"/>
      <c r="AP4" s="725"/>
      <c r="AQ4" s="725"/>
      <c r="AR4" s="725"/>
      <c r="AS4" s="725"/>
      <c r="AT4" s="725"/>
      <c r="AU4" s="725"/>
      <c r="AV4" s="725"/>
      <c r="AY4" s="364"/>
      <c r="AZ4" s="364"/>
      <c r="BA4" s="364"/>
      <c r="CF4" s="712"/>
      <c r="CG4" s="712"/>
      <c r="CH4" s="712"/>
      <c r="CI4" s="712"/>
      <c r="CJ4" s="712"/>
      <c r="CK4" s="712"/>
      <c r="CL4" s="369"/>
      <c r="CM4" s="370"/>
      <c r="CN4" s="363"/>
      <c r="CO4" s="363"/>
      <c r="CP4" s="363"/>
      <c r="DQ4" s="362"/>
      <c r="DR4" s="362"/>
      <c r="DS4" s="362"/>
      <c r="DU4" s="362"/>
      <c r="DV4" s="362"/>
      <c r="DW4" s="362"/>
      <c r="DX4" s="362"/>
      <c r="DY4" s="362"/>
      <c r="DZ4" s="362"/>
      <c r="EA4" s="362"/>
      <c r="FG4" s="362"/>
      <c r="FH4" s="362"/>
      <c r="FI4" s="362"/>
      <c r="FJ4" s="362"/>
      <c r="FK4" s="362"/>
      <c r="FL4" s="362"/>
    </row>
    <row r="5" spans="1:211" ht="9.9499999999999993" customHeight="1" thickBot="1">
      <c r="AS5" s="371"/>
      <c r="CK5" s="363"/>
      <c r="CL5" s="362" t="str">
        <f>CL7&amp;"/"&amp;"08"&amp;"/"&amp;'P Gerais'!$D$6</f>
        <v>1/08/2015</v>
      </c>
      <c r="CM5" s="362" t="str">
        <f>CM7&amp;"/"&amp;"08"&amp;"/"&amp;'P Gerais'!$D$6</f>
        <v>2/08/2015</v>
      </c>
      <c r="CN5" s="362" t="str">
        <f>CN7&amp;"/"&amp;"08"&amp;"/"&amp;'P Gerais'!$D$6</f>
        <v>3/08/2015</v>
      </c>
      <c r="CO5" s="362" t="str">
        <f>CO7&amp;"/"&amp;"08"&amp;"/"&amp;'P Gerais'!$D$6</f>
        <v>4/08/2015</v>
      </c>
      <c r="CP5" s="362" t="str">
        <f>CP7&amp;"/"&amp;"08"&amp;"/"&amp;'P Gerais'!$D$6</f>
        <v>5/08/2015</v>
      </c>
      <c r="CQ5" s="362" t="str">
        <f>CQ7&amp;"/"&amp;"08"&amp;"/"&amp;'P Gerais'!$D$6</f>
        <v>6/08/2015</v>
      </c>
      <c r="CR5" s="362" t="str">
        <f>CR7&amp;"/"&amp;"08"&amp;"/"&amp;'P Gerais'!$D$6</f>
        <v>7/08/2015</v>
      </c>
      <c r="CS5" s="362" t="str">
        <f>CS7&amp;"/"&amp;"08"&amp;"/"&amp;'P Gerais'!$D$6</f>
        <v>8/08/2015</v>
      </c>
      <c r="CT5" s="362" t="str">
        <f>CT7&amp;"/"&amp;"08"&amp;"/"&amp;'P Gerais'!$D$6</f>
        <v>9/08/2015</v>
      </c>
      <c r="CU5" s="362" t="str">
        <f>CU7&amp;"/"&amp;"08"&amp;"/"&amp;'P Gerais'!$D$6</f>
        <v>10/08/2015</v>
      </c>
      <c r="CV5" s="362" t="str">
        <f>CV7&amp;"/"&amp;"08"&amp;"/"&amp;'P Gerais'!$D$6</f>
        <v>11/08/2015</v>
      </c>
      <c r="CW5" s="362" t="str">
        <f>CW7&amp;"/"&amp;"08"&amp;"/"&amp;'P Gerais'!$D$6</f>
        <v>12/08/2015</v>
      </c>
      <c r="CX5" s="362" t="str">
        <f>CX7&amp;"/"&amp;"08"&amp;"/"&amp;'P Gerais'!$D$6</f>
        <v>13/08/2015</v>
      </c>
      <c r="CY5" s="362" t="str">
        <f>CY7&amp;"/"&amp;"08"&amp;"/"&amp;'P Gerais'!$D$6</f>
        <v>14/08/2015</v>
      </c>
      <c r="CZ5" s="362" t="str">
        <f>CZ7&amp;"/"&amp;"08"&amp;"/"&amp;'P Gerais'!$D$6</f>
        <v>15/08/2015</v>
      </c>
      <c r="DA5" s="362" t="str">
        <f>DA7&amp;"/"&amp;"08"&amp;"/"&amp;'P Gerais'!$D$6</f>
        <v>16/08/2015</v>
      </c>
      <c r="DB5" s="362" t="str">
        <f>DB7&amp;"/"&amp;"08"&amp;"/"&amp;'P Gerais'!$D$6</f>
        <v>17/08/2015</v>
      </c>
      <c r="DC5" s="362" t="str">
        <f>DC7&amp;"/"&amp;"08"&amp;"/"&amp;'P Gerais'!$D$6</f>
        <v>18/08/2015</v>
      </c>
      <c r="DD5" s="362" t="str">
        <f>DD7&amp;"/"&amp;"08"&amp;"/"&amp;'P Gerais'!$D$6</f>
        <v>19/08/2015</v>
      </c>
      <c r="DE5" s="362" t="str">
        <f>DE7&amp;"/"&amp;"08"&amp;"/"&amp;'P Gerais'!$D$6</f>
        <v>20/08/2015</v>
      </c>
      <c r="DF5" s="362" t="str">
        <f>DF7&amp;"/"&amp;"08"&amp;"/"&amp;'P Gerais'!$D$6</f>
        <v>21/08/2015</v>
      </c>
      <c r="DG5" s="362" t="str">
        <f>DG7&amp;"/"&amp;"08"&amp;"/"&amp;'P Gerais'!$D$6</f>
        <v>22/08/2015</v>
      </c>
      <c r="DH5" s="362" t="str">
        <f>DH7&amp;"/"&amp;"08"&amp;"/"&amp;'P Gerais'!$D$6</f>
        <v>23/08/2015</v>
      </c>
      <c r="DI5" s="362" t="str">
        <f>DI7&amp;"/"&amp;"08"&amp;"/"&amp;'P Gerais'!$D$6</f>
        <v>24/08/2015</v>
      </c>
      <c r="DJ5" s="362" t="str">
        <f>DJ7&amp;"/"&amp;"08"&amp;"/"&amp;'P Gerais'!$D$6</f>
        <v>25/08/2015</v>
      </c>
      <c r="DK5" s="362" t="str">
        <f>DK7&amp;"/"&amp;"08"&amp;"/"&amp;'P Gerais'!$D$6</f>
        <v>26/08/2015</v>
      </c>
      <c r="DL5" s="362" t="str">
        <f>DL7&amp;"/"&amp;"08"&amp;"/"&amp;'P Gerais'!$D$6</f>
        <v>27/08/2015</v>
      </c>
      <c r="DM5" s="362" t="str">
        <f>DM7&amp;"/"&amp;"08"&amp;"/"&amp;'P Gerais'!$D$6</f>
        <v>28/08/2015</v>
      </c>
      <c r="DN5" s="362" t="str">
        <f>DN7&amp;"/"&amp;"08"&amp;"/"&amp;'P Gerais'!$D$6</f>
        <v>29/08/2015</v>
      </c>
      <c r="DO5" s="362" t="str">
        <f>DO7&amp;"/"&amp;"08"&amp;"/"&amp;'P Gerais'!$D$6</f>
        <v>30/08/2015</v>
      </c>
      <c r="DP5" s="362" t="str">
        <f>DP7&amp;"/"&amp;"08"&amp;"/"&amp;'P Gerais'!$D$6</f>
        <v>31/08/2015</v>
      </c>
      <c r="DQ5" s="362"/>
      <c r="DR5" s="362"/>
      <c r="DS5" s="362"/>
      <c r="DU5" s="362"/>
      <c r="DV5" s="362"/>
      <c r="DW5" s="362"/>
      <c r="DX5" s="362"/>
      <c r="DY5" s="362"/>
      <c r="DZ5" s="362"/>
      <c r="EA5" s="362"/>
      <c r="EB5" s="362" t="str">
        <f>EB7&amp;"/"&amp;"08"&amp;"/"&amp;'P Gerais'!$D$6</f>
        <v>1/08/2015</v>
      </c>
      <c r="EC5" s="362" t="str">
        <f>EC7&amp;"/"&amp;"08"&amp;"/"&amp;'P Gerais'!$D$6</f>
        <v>2/08/2015</v>
      </c>
      <c r="ED5" s="362" t="str">
        <f>ED7&amp;"/"&amp;"08"&amp;"/"&amp;'P Gerais'!$D$6</f>
        <v>3/08/2015</v>
      </c>
      <c r="EE5" s="362" t="str">
        <f>EE7&amp;"/"&amp;"08"&amp;"/"&amp;'P Gerais'!$D$6</f>
        <v>4/08/2015</v>
      </c>
      <c r="EF5" s="362" t="str">
        <f>EF7&amp;"/"&amp;"08"&amp;"/"&amp;'P Gerais'!$D$6</f>
        <v>5/08/2015</v>
      </c>
      <c r="EG5" s="362" t="str">
        <f>EG7&amp;"/"&amp;"08"&amp;"/"&amp;'P Gerais'!$D$6</f>
        <v>6/08/2015</v>
      </c>
      <c r="EH5" s="362" t="str">
        <f>EH7&amp;"/"&amp;"08"&amp;"/"&amp;'P Gerais'!$D$6</f>
        <v>7/08/2015</v>
      </c>
      <c r="EI5" s="362" t="str">
        <f>EI7&amp;"/"&amp;"08"&amp;"/"&amp;'P Gerais'!$D$6</f>
        <v>8/08/2015</v>
      </c>
      <c r="EJ5" s="362" t="str">
        <f>EJ7&amp;"/"&amp;"08"&amp;"/"&amp;'P Gerais'!$D$6</f>
        <v>9/08/2015</v>
      </c>
      <c r="EK5" s="362" t="str">
        <f>EK7&amp;"/"&amp;"08"&amp;"/"&amp;'P Gerais'!$D$6</f>
        <v>10/08/2015</v>
      </c>
      <c r="EL5" s="362" t="str">
        <f>EL7&amp;"/"&amp;"08"&amp;"/"&amp;'P Gerais'!$D$6</f>
        <v>11/08/2015</v>
      </c>
      <c r="EM5" s="362" t="str">
        <f>EM7&amp;"/"&amp;"08"&amp;"/"&amp;'P Gerais'!$D$6</f>
        <v>12/08/2015</v>
      </c>
      <c r="EN5" s="362" t="str">
        <f>EN7&amp;"/"&amp;"08"&amp;"/"&amp;'P Gerais'!$D$6</f>
        <v>13/08/2015</v>
      </c>
      <c r="EO5" s="362" t="str">
        <f>EO7&amp;"/"&amp;"08"&amp;"/"&amp;'P Gerais'!$D$6</f>
        <v>14/08/2015</v>
      </c>
      <c r="EP5" s="362" t="str">
        <f>EP7&amp;"/"&amp;"08"&amp;"/"&amp;'P Gerais'!$D$6</f>
        <v>15/08/2015</v>
      </c>
      <c r="EQ5" s="362" t="str">
        <f>EQ7&amp;"/"&amp;"08"&amp;"/"&amp;'P Gerais'!$D$6</f>
        <v>16/08/2015</v>
      </c>
      <c r="ER5" s="362" t="str">
        <f>ER7&amp;"/"&amp;"08"&amp;"/"&amp;'P Gerais'!$D$6</f>
        <v>17/08/2015</v>
      </c>
      <c r="ES5" s="362" t="str">
        <f>ES7&amp;"/"&amp;"08"&amp;"/"&amp;'P Gerais'!$D$6</f>
        <v>18/08/2015</v>
      </c>
      <c r="ET5" s="362" t="str">
        <f>ET7&amp;"/"&amp;"08"&amp;"/"&amp;'P Gerais'!$D$6</f>
        <v>19/08/2015</v>
      </c>
      <c r="EU5" s="362" t="str">
        <f>EU7&amp;"/"&amp;"08"&amp;"/"&amp;'P Gerais'!$D$6</f>
        <v>20/08/2015</v>
      </c>
      <c r="EV5" s="362" t="str">
        <f>EV7&amp;"/"&amp;"08"&amp;"/"&amp;'P Gerais'!$D$6</f>
        <v>21/08/2015</v>
      </c>
      <c r="EW5" s="362" t="str">
        <f>EW7&amp;"/"&amp;"08"&amp;"/"&amp;'P Gerais'!$D$6</f>
        <v>22/08/2015</v>
      </c>
      <c r="EX5" s="362" t="str">
        <f>EX7&amp;"/"&amp;"08"&amp;"/"&amp;'P Gerais'!$D$6</f>
        <v>23/08/2015</v>
      </c>
      <c r="EY5" s="362" t="str">
        <f>EY7&amp;"/"&amp;"08"&amp;"/"&amp;'P Gerais'!$D$6</f>
        <v>24/08/2015</v>
      </c>
      <c r="EZ5" s="362" t="str">
        <f>EZ7&amp;"/"&amp;"08"&amp;"/"&amp;'P Gerais'!$D$6</f>
        <v>25/08/2015</v>
      </c>
      <c r="FA5" s="362" t="str">
        <f>FA7&amp;"/"&amp;"08"&amp;"/"&amp;'P Gerais'!$D$6</f>
        <v>26/08/2015</v>
      </c>
      <c r="FB5" s="362" t="str">
        <f>FB7&amp;"/"&amp;"08"&amp;"/"&amp;'P Gerais'!$D$6</f>
        <v>27/08/2015</v>
      </c>
      <c r="FC5" s="362" t="str">
        <f>FC7&amp;"/"&amp;"08"&amp;"/"&amp;'P Gerais'!$D$6</f>
        <v>28/08/2015</v>
      </c>
      <c r="FD5" s="362" t="str">
        <f>FD7&amp;"/"&amp;"08"&amp;"/"&amp;'P Gerais'!$D$6</f>
        <v>29/08/2015</v>
      </c>
      <c r="FE5" s="362" t="str">
        <f>FE7&amp;"/"&amp;"08"&amp;"/"&amp;'P Gerais'!$D$6</f>
        <v>30/08/2015</v>
      </c>
      <c r="FF5" s="362" t="str">
        <f>FF7&amp;"/"&amp;"08"&amp;"/"&amp;'P Gerais'!$D$6</f>
        <v>31/08/2015</v>
      </c>
      <c r="FG5" s="362"/>
      <c r="FH5" s="362"/>
      <c r="FI5" s="362"/>
      <c r="FJ5" s="362"/>
      <c r="FK5" s="362"/>
      <c r="FL5" s="362"/>
    </row>
    <row r="6" spans="1:211" ht="30" customHeight="1" thickTop="1" thickBot="1">
      <c r="C6" s="709" t="s">
        <v>151</v>
      </c>
      <c r="D6" s="710"/>
      <c r="E6" s="710"/>
      <c r="F6" s="710"/>
      <c r="G6" s="710"/>
      <c r="H6" s="710"/>
      <c r="I6" s="710"/>
      <c r="J6" s="710"/>
      <c r="K6" s="710"/>
      <c r="L6" s="711"/>
      <c r="M6" s="708" t="s">
        <v>152</v>
      </c>
      <c r="N6" s="708"/>
      <c r="O6" s="708"/>
      <c r="P6" s="708"/>
      <c r="Q6" s="708"/>
      <c r="R6" s="708" t="s">
        <v>866</v>
      </c>
      <c r="S6" s="708"/>
      <c r="T6" s="708"/>
      <c r="U6" s="708"/>
      <c r="V6" s="708"/>
      <c r="W6" s="708"/>
      <c r="X6" s="708"/>
      <c r="Y6" s="708"/>
      <c r="Z6" s="708" t="s">
        <v>153</v>
      </c>
      <c r="AA6" s="708"/>
      <c r="AB6" s="713" t="s">
        <v>154</v>
      </c>
      <c r="AC6" s="713"/>
      <c r="AD6" s="713"/>
      <c r="AE6" s="713"/>
      <c r="AF6" s="713"/>
      <c r="AH6" s="714" t="s">
        <v>165</v>
      </c>
      <c r="AK6" s="362" t="s">
        <v>867</v>
      </c>
      <c r="AL6" s="373" t="s">
        <v>4</v>
      </c>
      <c r="AM6" s="373" t="s">
        <v>848</v>
      </c>
      <c r="AN6" s="373" t="s">
        <v>849</v>
      </c>
      <c r="AO6" s="373" t="s">
        <v>850</v>
      </c>
      <c r="AP6" s="373" t="s">
        <v>851</v>
      </c>
      <c r="AQ6" s="373" t="s">
        <v>157</v>
      </c>
      <c r="AR6" s="371"/>
      <c r="AS6" s="374">
        <v>1</v>
      </c>
      <c r="AT6" s="364"/>
      <c r="AU6" s="364"/>
      <c r="BA6" s="712" t="s">
        <v>854</v>
      </c>
      <c r="BB6" s="712"/>
      <c r="BC6" s="712"/>
      <c r="BD6" s="712"/>
      <c r="BE6" s="712"/>
      <c r="BF6" s="712"/>
      <c r="BG6" s="712"/>
      <c r="BH6" s="712"/>
      <c r="BI6" s="362" t="s">
        <v>869</v>
      </c>
      <c r="BV6" s="362" t="s">
        <v>701</v>
      </c>
      <c r="BW6" s="362" t="s">
        <v>703</v>
      </c>
      <c r="BX6" s="362" t="s">
        <v>704</v>
      </c>
      <c r="BY6" s="362" t="s">
        <v>706</v>
      </c>
      <c r="CF6" s="362" t="s">
        <v>802</v>
      </c>
      <c r="CK6" s="363"/>
      <c r="CL6" s="375" t="str">
        <f>VLOOKUP(WEEKDAY(DATE('P Gerais'!$D$6,8,CL7),1),'P Gerais'!$J$5:$K$11,2,FALSE)</f>
        <v>Sab</v>
      </c>
      <c r="CM6" s="375" t="str">
        <f>VLOOKUP(WEEKDAY(DATE('P Gerais'!$D$6,8,CM7),1),'P Gerais'!$J$5:$K$11,2,FALSE)</f>
        <v>Dom</v>
      </c>
      <c r="CN6" s="375" t="str">
        <f>VLOOKUP(WEEKDAY(DATE('P Gerais'!$D$6,8,CN7),1),'P Gerais'!$J$5:$K$11,2,FALSE)</f>
        <v>Seg</v>
      </c>
      <c r="CO6" s="375" t="str">
        <f>VLOOKUP(WEEKDAY(DATE('P Gerais'!$D$6,8,CO7),1),'P Gerais'!$J$5:$K$11,2,FALSE)</f>
        <v>Ter</v>
      </c>
      <c r="CP6" s="375" t="str">
        <f>VLOOKUP(WEEKDAY(DATE('P Gerais'!$D$6,8,CP7),1),'P Gerais'!$J$5:$K$11,2,FALSE)</f>
        <v>Qua</v>
      </c>
      <c r="CQ6" s="375" t="str">
        <f>VLOOKUP(WEEKDAY(DATE('P Gerais'!$D$6,8,CQ7),1),'P Gerais'!$J$5:$K$11,2,FALSE)</f>
        <v>Qui</v>
      </c>
      <c r="CR6" s="375" t="str">
        <f>VLOOKUP(WEEKDAY(DATE('P Gerais'!$D$6,8,CR7),1),'P Gerais'!$J$5:$K$11,2,FALSE)</f>
        <v>Sex</v>
      </c>
      <c r="CS6" s="375" t="str">
        <f>VLOOKUP(WEEKDAY(DATE('P Gerais'!$D$6,8,CS7),1),'P Gerais'!$J$5:$K$11,2,FALSE)</f>
        <v>Sab</v>
      </c>
      <c r="CT6" s="375" t="str">
        <f>VLOOKUP(WEEKDAY(DATE('P Gerais'!$D$6,8,CT7),1),'P Gerais'!$J$5:$K$11,2,FALSE)</f>
        <v>Dom</v>
      </c>
      <c r="CU6" s="375" t="str">
        <f>VLOOKUP(WEEKDAY(DATE('P Gerais'!$D$6,8,CU7),1),'P Gerais'!$J$5:$K$11,2,FALSE)</f>
        <v>Seg</v>
      </c>
      <c r="CV6" s="375" t="str">
        <f>VLOOKUP(WEEKDAY(DATE('P Gerais'!$D$6,8,CV7),1),'P Gerais'!$J$5:$K$11,2,FALSE)</f>
        <v>Ter</v>
      </c>
      <c r="CW6" s="375" t="str">
        <f>VLOOKUP(WEEKDAY(DATE('P Gerais'!$D$6,8,CW7),1),'P Gerais'!$J$5:$K$11,2,FALSE)</f>
        <v>Qua</v>
      </c>
      <c r="CX6" s="375" t="str">
        <f>VLOOKUP(WEEKDAY(DATE('P Gerais'!$D$6,8,CX7),1),'P Gerais'!$J$5:$K$11,2,FALSE)</f>
        <v>Qui</v>
      </c>
      <c r="CY6" s="375" t="str">
        <f>VLOOKUP(WEEKDAY(DATE('P Gerais'!$D$6,8,CY7),1),'P Gerais'!$J$5:$K$11,2,FALSE)</f>
        <v>Sex</v>
      </c>
      <c r="CZ6" s="375" t="str">
        <f>VLOOKUP(WEEKDAY(DATE('P Gerais'!$D$6,8,CZ7),1),'P Gerais'!$J$5:$K$11,2,FALSE)</f>
        <v>Sab</v>
      </c>
      <c r="DA6" s="375" t="str">
        <f>VLOOKUP(WEEKDAY(DATE('P Gerais'!$D$6,8,DA7),1),'P Gerais'!$J$5:$K$11,2,FALSE)</f>
        <v>Dom</v>
      </c>
      <c r="DB6" s="375" t="str">
        <f>VLOOKUP(WEEKDAY(DATE('P Gerais'!$D$6,8,DB7),1),'P Gerais'!$J$5:$K$11,2,FALSE)</f>
        <v>Seg</v>
      </c>
      <c r="DC6" s="375" t="str">
        <f>VLOOKUP(WEEKDAY(DATE('P Gerais'!$D$6,8,DC7),1),'P Gerais'!$J$5:$K$11,2,FALSE)</f>
        <v>Ter</v>
      </c>
      <c r="DD6" s="375" t="str">
        <f>VLOOKUP(WEEKDAY(DATE('P Gerais'!$D$6,8,DD7),1),'P Gerais'!$J$5:$K$11,2,FALSE)</f>
        <v>Qua</v>
      </c>
      <c r="DE6" s="375" t="str">
        <f>VLOOKUP(WEEKDAY(DATE('P Gerais'!$D$6,8,DE7),1),'P Gerais'!$J$5:$K$11,2,FALSE)</f>
        <v>Qui</v>
      </c>
      <c r="DF6" s="375" t="str">
        <f>VLOOKUP(WEEKDAY(DATE('P Gerais'!$D$6,8,DF7),1),'P Gerais'!$J$5:$K$11,2,FALSE)</f>
        <v>Sex</v>
      </c>
      <c r="DG6" s="375" t="str">
        <f>VLOOKUP(WEEKDAY(DATE('P Gerais'!$D$6,8,DG7),1),'P Gerais'!$J$5:$K$11,2,FALSE)</f>
        <v>Sab</v>
      </c>
      <c r="DH6" s="375" t="str">
        <f>VLOOKUP(WEEKDAY(DATE('P Gerais'!$D$6,8,DH7),1),'P Gerais'!$J$5:$K$11,2,FALSE)</f>
        <v>Dom</v>
      </c>
      <c r="DI6" s="375" t="str">
        <f>VLOOKUP(WEEKDAY(DATE('P Gerais'!$D$6,8,DI7),1),'P Gerais'!$J$5:$K$11,2,FALSE)</f>
        <v>Seg</v>
      </c>
      <c r="DJ6" s="375" t="str">
        <f>VLOOKUP(WEEKDAY(DATE('P Gerais'!$D$6,8,DJ7),1),'P Gerais'!$J$5:$K$11,2,FALSE)</f>
        <v>Ter</v>
      </c>
      <c r="DK6" s="375" t="str">
        <f>VLOOKUP(WEEKDAY(DATE('P Gerais'!$D$6,8,DK7),1),'P Gerais'!$J$5:$K$11,2,FALSE)</f>
        <v>Qua</v>
      </c>
      <c r="DL6" s="375" t="str">
        <f>VLOOKUP(WEEKDAY(DATE('P Gerais'!$D$6,8,DL7),1),'P Gerais'!$J$5:$K$11,2,FALSE)</f>
        <v>Qui</v>
      </c>
      <c r="DM6" s="375" t="str">
        <f>VLOOKUP(WEEKDAY(DATE('P Gerais'!$D$6,8,DM7),1),'P Gerais'!$J$5:$K$11,2,FALSE)</f>
        <v>Sex</v>
      </c>
      <c r="DN6" s="375" t="str">
        <f>VLOOKUP(WEEKDAY(DATE('P Gerais'!$D$6,8,DN7),1),'P Gerais'!$J$5:$K$11,2,FALSE)</f>
        <v>Sab</v>
      </c>
      <c r="DO6" s="375" t="str">
        <f>VLOOKUP(WEEKDAY(DATE('P Gerais'!$D$6,8,DO7),1),'P Gerais'!$J$5:$K$11,2,FALSE)</f>
        <v>Dom</v>
      </c>
      <c r="DP6" s="375" t="str">
        <f>VLOOKUP(WEEKDAY(DATE('P Gerais'!$D$6,8,DP7),1),'P Gerais'!$J$5:$K$11,2,FALSE)</f>
        <v>Seg</v>
      </c>
      <c r="DQ6" s="362"/>
      <c r="DR6" s="362"/>
      <c r="DS6" s="362" t="s">
        <v>817</v>
      </c>
      <c r="DU6" s="362"/>
      <c r="DV6" s="362"/>
      <c r="DW6" s="362"/>
      <c r="DX6" s="362"/>
      <c r="DY6" s="362"/>
      <c r="DZ6" s="362"/>
      <c r="EA6" s="362"/>
      <c r="EB6" s="375" t="str">
        <f>VLOOKUP(WEEKDAY(DATE('P Gerais'!$D$6,8,EB7),1),'P Gerais'!$J$5:$K$11,2,FALSE)</f>
        <v>Sab</v>
      </c>
      <c r="EC6" s="375" t="str">
        <f>VLOOKUP(WEEKDAY(DATE('P Gerais'!$D$6,8,EC7),1),'P Gerais'!$J$5:$K$11,2,FALSE)</f>
        <v>Dom</v>
      </c>
      <c r="ED6" s="375" t="str">
        <f>VLOOKUP(WEEKDAY(DATE('P Gerais'!$D$6,8,ED7),1),'P Gerais'!$J$5:$K$11,2,FALSE)</f>
        <v>Seg</v>
      </c>
      <c r="EE6" s="375" t="str">
        <f>VLOOKUP(WEEKDAY(DATE('P Gerais'!$D$6,8,EE7),1),'P Gerais'!$J$5:$K$11,2,FALSE)</f>
        <v>Ter</v>
      </c>
      <c r="EF6" s="375" t="str">
        <f>VLOOKUP(WEEKDAY(DATE('P Gerais'!$D$6,8,EF7),1),'P Gerais'!$J$5:$K$11,2,FALSE)</f>
        <v>Qua</v>
      </c>
      <c r="EG6" s="375" t="str">
        <f>VLOOKUP(WEEKDAY(DATE('P Gerais'!$D$6,8,EG7),1),'P Gerais'!$J$5:$K$11,2,FALSE)</f>
        <v>Qui</v>
      </c>
      <c r="EH6" s="375" t="str">
        <f>VLOOKUP(WEEKDAY(DATE('P Gerais'!$D$6,8,EH7),1),'P Gerais'!$J$5:$K$11,2,FALSE)</f>
        <v>Sex</v>
      </c>
      <c r="EI6" s="375" t="str">
        <f>VLOOKUP(WEEKDAY(DATE('P Gerais'!$D$6,8,EI7),1),'P Gerais'!$J$5:$K$11,2,FALSE)</f>
        <v>Sab</v>
      </c>
      <c r="EJ6" s="375" t="str">
        <f>VLOOKUP(WEEKDAY(DATE('P Gerais'!$D$6,8,EJ7),1),'P Gerais'!$J$5:$K$11,2,FALSE)</f>
        <v>Dom</v>
      </c>
      <c r="EK6" s="375" t="str">
        <f>VLOOKUP(WEEKDAY(DATE('P Gerais'!$D$6,8,EK7),1),'P Gerais'!$J$5:$K$11,2,FALSE)</f>
        <v>Seg</v>
      </c>
      <c r="EL6" s="375" t="str">
        <f>VLOOKUP(WEEKDAY(DATE('P Gerais'!$D$6,8,EL7),1),'P Gerais'!$J$5:$K$11,2,FALSE)</f>
        <v>Ter</v>
      </c>
      <c r="EM6" s="375" t="str">
        <f>VLOOKUP(WEEKDAY(DATE('P Gerais'!$D$6,8,EM7),1),'P Gerais'!$J$5:$K$11,2,FALSE)</f>
        <v>Qua</v>
      </c>
      <c r="EN6" s="375" t="str">
        <f>VLOOKUP(WEEKDAY(DATE('P Gerais'!$D$6,8,EN7),1),'P Gerais'!$J$5:$K$11,2,FALSE)</f>
        <v>Qui</v>
      </c>
      <c r="EO6" s="375" t="str">
        <f>VLOOKUP(WEEKDAY(DATE('P Gerais'!$D$6,8,EO7),1),'P Gerais'!$J$5:$K$11,2,FALSE)</f>
        <v>Sex</v>
      </c>
      <c r="EP6" s="375" t="str">
        <f>VLOOKUP(WEEKDAY(DATE('P Gerais'!$D$6,8,EP7),1),'P Gerais'!$J$5:$K$11,2,FALSE)</f>
        <v>Sab</v>
      </c>
      <c r="EQ6" s="375" t="str">
        <f>VLOOKUP(WEEKDAY(DATE('P Gerais'!$D$6,8,EQ7),1),'P Gerais'!$J$5:$K$11,2,FALSE)</f>
        <v>Dom</v>
      </c>
      <c r="ER6" s="375" t="str">
        <f>VLOOKUP(WEEKDAY(DATE('P Gerais'!$D$6,8,ER7),1),'P Gerais'!$J$5:$K$11,2,FALSE)</f>
        <v>Seg</v>
      </c>
      <c r="ES6" s="375" t="str">
        <f>VLOOKUP(WEEKDAY(DATE('P Gerais'!$D$6,8,ES7),1),'P Gerais'!$J$5:$K$11,2,FALSE)</f>
        <v>Ter</v>
      </c>
      <c r="ET6" s="375" t="str">
        <f>VLOOKUP(WEEKDAY(DATE('P Gerais'!$D$6,8,ET7),1),'P Gerais'!$J$5:$K$11,2,FALSE)</f>
        <v>Qua</v>
      </c>
      <c r="EU6" s="375" t="str">
        <f>VLOOKUP(WEEKDAY(DATE('P Gerais'!$D$6,8,EU7),1),'P Gerais'!$J$5:$K$11,2,FALSE)</f>
        <v>Qui</v>
      </c>
      <c r="EV6" s="375" t="str">
        <f>VLOOKUP(WEEKDAY(DATE('P Gerais'!$D$6,8,EV7),1),'P Gerais'!$J$5:$K$11,2,FALSE)</f>
        <v>Sex</v>
      </c>
      <c r="EW6" s="375" t="str">
        <f>VLOOKUP(WEEKDAY(DATE('P Gerais'!$D$6,8,EW7),1),'P Gerais'!$J$5:$K$11,2,FALSE)</f>
        <v>Sab</v>
      </c>
      <c r="EX6" s="375" t="str">
        <f>VLOOKUP(WEEKDAY(DATE('P Gerais'!$D$6,8,EX7),1),'P Gerais'!$J$5:$K$11,2,FALSE)</f>
        <v>Dom</v>
      </c>
      <c r="EY6" s="375" t="str">
        <f>VLOOKUP(WEEKDAY(DATE('P Gerais'!$D$6,8,EY7),1),'P Gerais'!$J$5:$K$11,2,FALSE)</f>
        <v>Seg</v>
      </c>
      <c r="EZ6" s="375" t="str">
        <f>VLOOKUP(WEEKDAY(DATE('P Gerais'!$D$6,8,EZ7),1),'P Gerais'!$J$5:$K$11,2,FALSE)</f>
        <v>Ter</v>
      </c>
      <c r="FA6" s="375" t="str">
        <f>VLOOKUP(WEEKDAY(DATE('P Gerais'!$D$6,8,FA7),1),'P Gerais'!$J$5:$K$11,2,FALSE)</f>
        <v>Qua</v>
      </c>
      <c r="FB6" s="375" t="str">
        <f>VLOOKUP(WEEKDAY(DATE('P Gerais'!$D$6,8,FB7),1),'P Gerais'!$J$5:$K$11,2,FALSE)</f>
        <v>Qui</v>
      </c>
      <c r="FC6" s="375" t="str">
        <f>VLOOKUP(WEEKDAY(DATE('P Gerais'!$D$6,8,FC7),1),'P Gerais'!$J$5:$K$11,2,FALSE)</f>
        <v>Sex</v>
      </c>
      <c r="FD6" s="375" t="str">
        <f>VLOOKUP(WEEKDAY(DATE('P Gerais'!$D$6,8,FD7),1),'P Gerais'!$J$5:$K$11,2,FALSE)</f>
        <v>Sab</v>
      </c>
      <c r="FE6" s="375" t="str">
        <f>VLOOKUP(WEEKDAY(DATE('P Gerais'!$D$6,8,FE7),1),'P Gerais'!$J$5:$K$11,2,FALSE)</f>
        <v>Dom</v>
      </c>
      <c r="FF6" s="375" t="str">
        <f>VLOOKUP(WEEKDAY(DATE('P Gerais'!$D$6,8,FF7),1),'P Gerais'!$J$5:$K$11,2,FALSE)</f>
        <v>Seg</v>
      </c>
      <c r="FG6" s="362"/>
      <c r="FH6" s="362"/>
      <c r="FI6" s="362"/>
      <c r="FJ6" s="362"/>
      <c r="FK6" s="362"/>
      <c r="FL6" s="362"/>
      <c r="GV6" s="708" t="s">
        <v>1045</v>
      </c>
      <c r="GW6" s="708"/>
      <c r="GX6" s="708"/>
      <c r="GY6" s="708"/>
      <c r="GZ6" s="708"/>
      <c r="HA6" s="708"/>
      <c r="HB6" s="708"/>
      <c r="HC6" s="708"/>
    </row>
    <row r="7" spans="1:211" ht="30" customHeight="1" thickTop="1" thickBot="1">
      <c r="C7" s="376" t="s">
        <v>0</v>
      </c>
      <c r="D7" s="376" t="s">
        <v>1</v>
      </c>
      <c r="E7" s="377" t="s">
        <v>903</v>
      </c>
      <c r="F7" s="376" t="s">
        <v>2</v>
      </c>
      <c r="G7" s="378" t="s">
        <v>896</v>
      </c>
      <c r="H7" s="377" t="s">
        <v>898</v>
      </c>
      <c r="I7" s="378" t="s">
        <v>895</v>
      </c>
      <c r="J7" s="379" t="s">
        <v>788</v>
      </c>
      <c r="K7" s="379" t="s">
        <v>852</v>
      </c>
      <c r="L7" s="379" t="s">
        <v>841</v>
      </c>
      <c r="M7" s="377" t="s">
        <v>840</v>
      </c>
      <c r="N7" s="376" t="s">
        <v>5</v>
      </c>
      <c r="O7" s="376" t="s">
        <v>839</v>
      </c>
      <c r="P7" s="376" t="s">
        <v>145</v>
      </c>
      <c r="Q7" s="376" t="s">
        <v>146</v>
      </c>
      <c r="R7" s="376" t="str">
        <f>IF(OR(Benef!C6="-",Benef!C6=""),"-",Benef!C6)</f>
        <v>-</v>
      </c>
      <c r="S7" s="376" t="str">
        <f>IF(OR(Benef!C7="-",Benef!C7=""),"-",Benef!C7)</f>
        <v>-</v>
      </c>
      <c r="T7" s="376" t="str">
        <f>IF(OR(Benef!C8="-",Benef!C8=""),"-",Benef!C8)</f>
        <v>-</v>
      </c>
      <c r="U7" s="376" t="str">
        <f>IF(OR(Benef!C9="-",Benef!C9=""),"-",Benef!C9)</f>
        <v>-</v>
      </c>
      <c r="V7" s="376" t="str">
        <f>IF(OR(Benef!C10="-",Benef!C10=""),"-",Benef!C10)</f>
        <v>-</v>
      </c>
      <c r="W7" s="376" t="str">
        <f>IF(OR(Benef!C11="-",Benef!C11=""),"-",Benef!C11)</f>
        <v>-</v>
      </c>
      <c r="X7" s="376" t="str">
        <f>IF(OR(Benef!C12="-",Benef!C12=""),"-",Benef!C12)</f>
        <v>-</v>
      </c>
      <c r="Y7" s="376" t="str">
        <f>IF(OR(Benef!C13="-",Benef!C13=""),"-",Benef!C13)</f>
        <v>-</v>
      </c>
      <c r="Z7" s="376" t="s">
        <v>148</v>
      </c>
      <c r="AA7" s="376" t="s">
        <v>147</v>
      </c>
      <c r="AB7" s="376" t="s">
        <v>843</v>
      </c>
      <c r="AC7" s="376" t="s">
        <v>787</v>
      </c>
      <c r="AD7" s="376" t="s">
        <v>149</v>
      </c>
      <c r="AE7" s="376" t="s">
        <v>150</v>
      </c>
      <c r="AF7" s="376" t="s">
        <v>147</v>
      </c>
      <c r="AH7" s="714"/>
      <c r="AJ7" s="362">
        <f ca="1">COUNTIF(F8:F37,"Sim")</f>
        <v>0</v>
      </c>
      <c r="AL7" s="362" t="s">
        <v>842</v>
      </c>
      <c r="AM7" s="362" t="s">
        <v>842</v>
      </c>
      <c r="AN7" s="362" t="s">
        <v>842</v>
      </c>
      <c r="AO7" s="362" t="s">
        <v>842</v>
      </c>
      <c r="AP7" s="362" t="s">
        <v>842</v>
      </c>
      <c r="AQ7" s="362" t="s">
        <v>842</v>
      </c>
      <c r="AR7" s="362" t="s">
        <v>4</v>
      </c>
      <c r="AS7" s="362" t="s">
        <v>5</v>
      </c>
      <c r="AT7" s="362" t="s">
        <v>839</v>
      </c>
      <c r="AU7" s="362" t="s">
        <v>145</v>
      </c>
      <c r="AV7" s="362" t="s">
        <v>146</v>
      </c>
      <c r="AW7" s="362" t="s">
        <v>516</v>
      </c>
      <c r="AX7" s="362" t="s">
        <v>517</v>
      </c>
      <c r="AY7" s="362" t="s">
        <v>518</v>
      </c>
      <c r="AZ7" s="362" t="s">
        <v>522</v>
      </c>
      <c r="BA7" s="362" t="s">
        <v>853</v>
      </c>
      <c r="BB7" s="362" t="s">
        <v>855</v>
      </c>
      <c r="BC7" s="362" t="s">
        <v>857</v>
      </c>
      <c r="BD7" s="362" t="s">
        <v>861</v>
      </c>
      <c r="BE7" s="362" t="s">
        <v>856</v>
      </c>
      <c r="BF7" s="362" t="s">
        <v>858</v>
      </c>
      <c r="BG7" s="362" t="s">
        <v>863</v>
      </c>
      <c r="BH7" s="362" t="s">
        <v>864</v>
      </c>
      <c r="BI7" s="362" t="s">
        <v>868</v>
      </c>
      <c r="BJ7" s="362" t="s">
        <v>529</v>
      </c>
      <c r="BK7" s="362" t="s">
        <v>604</v>
      </c>
      <c r="BL7" s="362" t="s">
        <v>29</v>
      </c>
      <c r="BM7" s="362" t="s">
        <v>30</v>
      </c>
      <c r="BN7" s="362" t="s">
        <v>31</v>
      </c>
      <c r="BO7" s="362" t="s">
        <v>32</v>
      </c>
      <c r="BP7" s="362" t="s">
        <v>33</v>
      </c>
      <c r="BQ7" s="362" t="s">
        <v>159</v>
      </c>
      <c r="BR7" s="362" t="s">
        <v>523</v>
      </c>
      <c r="BS7" s="362" t="s">
        <v>606</v>
      </c>
      <c r="BT7" s="362" t="s">
        <v>605</v>
      </c>
      <c r="BU7" s="362" t="s">
        <v>604</v>
      </c>
      <c r="BV7" s="362" t="s">
        <v>700</v>
      </c>
      <c r="BW7" s="362" t="s">
        <v>702</v>
      </c>
      <c r="BX7" s="362" t="s">
        <v>705</v>
      </c>
      <c r="BY7" s="362" t="s">
        <v>707</v>
      </c>
      <c r="BZ7" s="362" t="s">
        <v>730</v>
      </c>
      <c r="CB7" s="362" t="s">
        <v>1</v>
      </c>
      <c r="CC7" s="362" t="s">
        <v>751</v>
      </c>
      <c r="CD7" s="362" t="s">
        <v>752</v>
      </c>
      <c r="CF7" s="362" t="s">
        <v>803</v>
      </c>
      <c r="CG7" s="362" t="s">
        <v>804</v>
      </c>
      <c r="CH7" s="362" t="s">
        <v>805</v>
      </c>
      <c r="CI7" s="362" t="s">
        <v>806</v>
      </c>
      <c r="CJ7" s="362" t="s">
        <v>807</v>
      </c>
      <c r="CK7" s="363"/>
      <c r="CL7" s="362">
        <v>1</v>
      </c>
      <c r="CM7" s="362">
        <v>2</v>
      </c>
      <c r="CN7" s="362">
        <v>3</v>
      </c>
      <c r="CO7" s="362">
        <v>4</v>
      </c>
      <c r="CP7" s="362">
        <v>5</v>
      </c>
      <c r="CQ7" s="362">
        <v>6</v>
      </c>
      <c r="CR7" s="362">
        <v>7</v>
      </c>
      <c r="CS7" s="362">
        <v>8</v>
      </c>
      <c r="CT7" s="362">
        <v>9</v>
      </c>
      <c r="CU7" s="362">
        <v>10</v>
      </c>
      <c r="CV7" s="362">
        <v>11</v>
      </c>
      <c r="CW7" s="362">
        <v>12</v>
      </c>
      <c r="CX7" s="362">
        <v>13</v>
      </c>
      <c r="CY7" s="362">
        <v>14</v>
      </c>
      <c r="CZ7" s="362">
        <v>15</v>
      </c>
      <c r="DA7" s="362">
        <v>16</v>
      </c>
      <c r="DB7" s="362">
        <v>17</v>
      </c>
      <c r="DC7" s="362">
        <v>18</v>
      </c>
      <c r="DD7" s="362">
        <v>19</v>
      </c>
      <c r="DE7" s="362">
        <v>20</v>
      </c>
      <c r="DF7" s="362">
        <v>21</v>
      </c>
      <c r="DG7" s="362">
        <v>22</v>
      </c>
      <c r="DH7" s="362">
        <v>23</v>
      </c>
      <c r="DI7" s="362">
        <v>24</v>
      </c>
      <c r="DJ7" s="362">
        <v>25</v>
      </c>
      <c r="DK7" s="362">
        <v>26</v>
      </c>
      <c r="DL7" s="362">
        <v>27</v>
      </c>
      <c r="DM7" s="362">
        <v>28</v>
      </c>
      <c r="DN7" s="362">
        <v>29</v>
      </c>
      <c r="DO7" s="362">
        <v>30</v>
      </c>
      <c r="DP7" s="362">
        <v>31</v>
      </c>
      <c r="DQ7" s="362" t="s">
        <v>157</v>
      </c>
      <c r="DR7" s="362" t="s">
        <v>847</v>
      </c>
      <c r="DS7" s="362" t="s">
        <v>811</v>
      </c>
      <c r="DT7" s="362" t="s">
        <v>812</v>
      </c>
      <c r="DU7" s="362" t="s">
        <v>813</v>
      </c>
      <c r="DV7" s="362" t="s">
        <v>814</v>
      </c>
      <c r="DW7" s="362" t="s">
        <v>815</v>
      </c>
      <c r="DX7" s="362" t="s">
        <v>818</v>
      </c>
      <c r="DY7" s="362" t="s">
        <v>810</v>
      </c>
      <c r="DZ7" s="362" t="s">
        <v>834</v>
      </c>
      <c r="EA7" s="362" t="s">
        <v>833</v>
      </c>
      <c r="EB7" s="362">
        <v>1</v>
      </c>
      <c r="EC7" s="362">
        <v>2</v>
      </c>
      <c r="ED7" s="362">
        <v>3</v>
      </c>
      <c r="EE7" s="362">
        <v>4</v>
      </c>
      <c r="EF7" s="362">
        <v>5</v>
      </c>
      <c r="EG7" s="362">
        <v>6</v>
      </c>
      <c r="EH7" s="362">
        <v>7</v>
      </c>
      <c r="EI7" s="362">
        <v>8</v>
      </c>
      <c r="EJ7" s="362">
        <v>9</v>
      </c>
      <c r="EK7" s="362">
        <v>10</v>
      </c>
      <c r="EL7" s="362">
        <v>11</v>
      </c>
      <c r="EM7" s="362">
        <v>12</v>
      </c>
      <c r="EN7" s="362">
        <v>13</v>
      </c>
      <c r="EO7" s="362">
        <v>14</v>
      </c>
      <c r="EP7" s="362">
        <v>15</v>
      </c>
      <c r="EQ7" s="362">
        <v>16</v>
      </c>
      <c r="ER7" s="362">
        <v>17</v>
      </c>
      <c r="ES7" s="362">
        <v>18</v>
      </c>
      <c r="ET7" s="362">
        <v>19</v>
      </c>
      <c r="EU7" s="362">
        <v>20</v>
      </c>
      <c r="EV7" s="362">
        <v>21</v>
      </c>
      <c r="EW7" s="362">
        <v>22</v>
      </c>
      <c r="EX7" s="362">
        <v>23</v>
      </c>
      <c r="EY7" s="362">
        <v>24</v>
      </c>
      <c r="EZ7" s="362">
        <v>25</v>
      </c>
      <c r="FA7" s="362">
        <v>26</v>
      </c>
      <c r="FB7" s="362">
        <v>27</v>
      </c>
      <c r="FC7" s="362">
        <v>28</v>
      </c>
      <c r="FD7" s="362">
        <v>29</v>
      </c>
      <c r="FE7" s="362">
        <v>30</v>
      </c>
      <c r="FF7" s="362">
        <v>31</v>
      </c>
      <c r="FG7" s="362" t="s">
        <v>835</v>
      </c>
      <c r="FH7" s="362" t="s">
        <v>836</v>
      </c>
      <c r="FI7" s="362" t="s">
        <v>837</v>
      </c>
      <c r="FJ7" s="362" t="s">
        <v>877</v>
      </c>
      <c r="FK7" s="362" t="s">
        <v>844</v>
      </c>
      <c r="FL7" s="362" t="s">
        <v>845</v>
      </c>
      <c r="FP7" s="363" t="s">
        <v>1029</v>
      </c>
      <c r="FQ7" s="363" t="s">
        <v>931</v>
      </c>
      <c r="GV7" s="482" t="str">
        <f t="shared" ref="GV7:HC7" si="0">R7</f>
        <v>-</v>
      </c>
      <c r="GW7" s="482" t="str">
        <f t="shared" si="0"/>
        <v>-</v>
      </c>
      <c r="GX7" s="482" t="str">
        <f t="shared" si="0"/>
        <v>-</v>
      </c>
      <c r="GY7" s="482" t="str">
        <f t="shared" si="0"/>
        <v>-</v>
      </c>
      <c r="GZ7" s="482" t="str">
        <f t="shared" si="0"/>
        <v>-</v>
      </c>
      <c r="HA7" s="482" t="str">
        <f t="shared" si="0"/>
        <v>-</v>
      </c>
      <c r="HB7" s="482" t="str">
        <f t="shared" si="0"/>
        <v>-</v>
      </c>
      <c r="HC7" s="482" t="str">
        <f t="shared" si="0"/>
        <v>-</v>
      </c>
    </row>
    <row r="8" spans="1:211" ht="30" customHeight="1" thickTop="1" thickBot="1">
      <c r="C8" s="380" t="str">
        <f ca="1">IF('DB Func'!B3="Funcionário 1","",'DB Func'!B3)</f>
        <v/>
      </c>
      <c r="D8" s="381">
        <f ca="1">'DB Func'!CK3</f>
        <v>0</v>
      </c>
      <c r="E8" s="382" t="str">
        <f ca="1">IF(C8="","-",IF(OR(terceiro!E8="AGO",terceiro!F8="AGO"),"Sim","Não"))</f>
        <v>-</v>
      </c>
      <c r="F8" s="383" t="str">
        <f ca="1">IF(C8="","-",IF(OR(Ferias!E8="AGO",Ferias!F8="AGO"),"Sim","Não"))</f>
        <v>-</v>
      </c>
      <c r="G8" s="383">
        <f ca="1">IF(C8="",0,IF(F8="Sim",IF(Ferias!E8="AGO",Ferias!I8,Ferias!J8),0))</f>
        <v>0</v>
      </c>
      <c r="H8" s="185"/>
      <c r="I8" s="185"/>
      <c r="J8" s="398">
        <f t="shared" ref="J8:J37" ca="1" si="1">IF(FI8="S",FH8,DQ8)-K8-G8-I8</f>
        <v>0</v>
      </c>
      <c r="K8" s="160"/>
      <c r="L8" s="161"/>
      <c r="M8" s="189"/>
      <c r="N8" s="162"/>
      <c r="O8" s="163"/>
      <c r="P8" s="163"/>
      <c r="Q8" s="163"/>
      <c r="R8" s="164"/>
      <c r="S8" s="164"/>
      <c r="T8" s="164"/>
      <c r="U8" s="164"/>
      <c r="V8" s="164"/>
      <c r="W8" s="164"/>
      <c r="X8" s="164"/>
      <c r="Y8" s="164"/>
      <c r="Z8" s="164"/>
      <c r="AA8" s="164"/>
      <c r="AB8" s="163"/>
      <c r="AC8" s="163"/>
      <c r="AD8" s="164"/>
      <c r="AE8" s="164"/>
      <c r="AF8" s="313"/>
      <c r="AH8" s="399">
        <f ca="1">IF(AND('DB Func'!GE3="Julho",'DB Func'!BQ3="2 Parcelas"),(('auxiliar 13 sal'!J4/12*'DB Func'!GF3+AVERAGE('auxiliar 13 sal'!Q4:AB4)+AVERAGE('auxiliar 13 sal'!AE4:AP4)+'auxiliar 13 sal'!J4*'DB Func'!BN3+'auxiliar 13 sal'!J4*'DB Func'!BO3)/2),IF('DB Func'!GE3="Agosto",IF('DB Func'!BQ3="Parcela Única",('auxiliar 13 sal'!J4/12*'DB Func'!GF3)+AVERAGE('auxiliar 13 sal'!Q4:AB4)+AVERAGE('auxiliar 13 sal'!AE4:AP4)+('auxiliar 13 sal'!J4*'DB Func'!BN3)+('auxiliar 13 sal'!J4*'DB Func'!BO3),IF('DB Func'!BQ3="2 Parcelas",(('auxiliar 13 sal'!J4/12*'DB Func'!GF3+AVERAGE('auxiliar 13 sal'!Q4:AB4)+AVERAGE('auxiliar 13 sal'!AE4:AP4)+'auxiliar 13 sal'!J4*'DB Func'!BN3+'auxiliar 13 sal'!J4*'DB Func'!BO3)/2))),0))</f>
        <v>0</v>
      </c>
      <c r="AJ8" s="362">
        <f ca="1">COUNTIF(D8:D37,"&gt;0")</f>
        <v>0</v>
      </c>
      <c r="AK8" s="364">
        <f ca="1">(FJ8/30*2)*L8</f>
        <v>0</v>
      </c>
      <c r="AL8" s="364">
        <f ca="1">IFERROR((M8/J8)*((IF(FI8="S",FG8-FH8+K8,DR8+K8))*AR8),0)</f>
        <v>0</v>
      </c>
      <c r="AM8" s="364">
        <f ca="1">IFERROR((N8/J8)*((IF(FI8="S",FG8-FH8+K8,DR8+K8))*AS8),0)</f>
        <v>0</v>
      </c>
      <c r="AN8" s="364">
        <f ca="1">IFERROR((O8/J8)*((IF(FI8="S",FG8-FH8+K8,DR8+K8))*AT8),0)</f>
        <v>0</v>
      </c>
      <c r="AO8" s="364">
        <f ca="1">IFERROR((P8/J8)*((IF(FI8="S",FG8-FH8+K8,DR8+K8))*AU8),0)</f>
        <v>0</v>
      </c>
      <c r="AP8" s="364">
        <f ca="1">IFERROR((Q8/J8)*((IF(FI8="S",FG8-FH8+K8,DR8+K8))*AV8),0)</f>
        <v>0</v>
      </c>
      <c r="AQ8" s="364">
        <f ca="1">SUM(AL8:AP8)</f>
        <v>0</v>
      </c>
      <c r="AR8" s="364">
        <f>IF(OR(M8="",M8=0),0,((FJ8/220)*('Ho Ex'!$C$8+$AS$6))*M8)</f>
        <v>0</v>
      </c>
      <c r="AS8" s="364">
        <f>IF(OR(N8="",N8=0),0,((FJ8/220*('DB Func'!GD3+Lanc!$AS$6))*('Ho Ex'!$I$8+$AS$6))*(N8/52.5*60))</f>
        <v>0</v>
      </c>
      <c r="AT8" s="364">
        <f>IF(OR(M8="",M8=0),0,((FJ8/220)*('Ho Ex'!$J$8+$AS$6))*O8)</f>
        <v>0</v>
      </c>
      <c r="AU8" s="364">
        <f>IF(OR(M8="",M8=0),0,((FJ8/220)*('Ho Ex'!I11+$AS$6))*P8)</f>
        <v>0</v>
      </c>
      <c r="AV8" s="364">
        <f>IF(OR(M8="",M8=0),0,((FJ8/220)*('Ho Ex'!C11+$AS$6))*Q8)</f>
        <v>0</v>
      </c>
      <c r="AW8" s="364">
        <f ca="1">FJ8*'DB Func'!BN3</f>
        <v>0</v>
      </c>
      <c r="AX8" s="364">
        <f ca="1">FJ8*'DB Func'!BO3</f>
        <v>0</v>
      </c>
      <c r="AY8" s="364">
        <f ca="1">IF(FJ8=0,0,VLOOKUP(FJ8,'P Gerais'!$D$39:$G$41,3,TRUE)*Func!$F$68)</f>
        <v>0</v>
      </c>
      <c r="AZ8" s="364">
        <f>SUM(AR8:AV8)</f>
        <v>0</v>
      </c>
      <c r="BA8" s="364">
        <f ca="1">((FJ8-FL8-FK8+AZ8+AQ8+SUM(Z8:AA8)+SUM(AW8:AX8)+AK8)*IF('DB Func'!GG3="ok",'DB Func'!GD3,0))+(FJ8-FL8-FK8+AZ8+AQ8+SUM(Z8:AA8)+SUM(AW8:AX8))+AK8</f>
        <v>0</v>
      </c>
      <c r="BB8" s="385">
        <f ca="1">VLOOKUP(BA8,'P Gerais'!$D$22:$G$25,3,TRUE)</f>
        <v>0.08</v>
      </c>
      <c r="BC8" s="364">
        <f ca="1">IF(BA8&lt;'P Gerais'!$D$25,BA8*BB8,Lanc!BB8)</f>
        <v>0</v>
      </c>
      <c r="BD8" s="364">
        <f ca="1">BA8-BC8-('DB Func'!GB3*'P Gerais'!$D$35)</f>
        <v>0</v>
      </c>
      <c r="BE8" s="386">
        <f ca="1">VLOOKUP(BD8,'P Gerais'!$D$29:$F$33,3,TRUE)</f>
        <v>0</v>
      </c>
      <c r="BF8" s="364">
        <f ca="1">(BD8*BE8/100%)-BG8</f>
        <v>0</v>
      </c>
      <c r="BG8" s="364">
        <f ca="1">VLOOKUP(BD8,'P Gerais'!$D$29:$G$33,4,TRUE)</f>
        <v>0</v>
      </c>
      <c r="BH8" s="364">
        <f ca="1">BA8-BC8-BG8</f>
        <v>0</v>
      </c>
      <c r="BI8" s="364">
        <f t="shared" ref="BI8" ca="1" si="2">BH8-SUM(R8:Y8)-SUM(AD8:AF8)</f>
        <v>0</v>
      </c>
      <c r="BJ8" s="362">
        <f ca="1">'DB Func'!G3</f>
        <v>0</v>
      </c>
      <c r="BK8" s="362">
        <f ca="1">'DB Func'!FW3</f>
        <v>0</v>
      </c>
      <c r="BL8" s="364">
        <f ca="1">D8*'P Gerais'!$D$13</f>
        <v>0</v>
      </c>
      <c r="BM8" s="364">
        <f ca="1">D8*'P Gerais'!$D$14</f>
        <v>0</v>
      </c>
      <c r="BN8" s="364">
        <f ca="1">D8*'P Gerais'!$D$16</f>
        <v>0</v>
      </c>
      <c r="BO8" s="364">
        <f ca="1">D8*'P Gerais'!$D$17</f>
        <v>0</v>
      </c>
      <c r="BP8" s="364">
        <f ca="1">D8*'P Gerais'!$D$18</f>
        <v>0</v>
      </c>
      <c r="BQ8" s="385">
        <f ca="1">VLOOKUP(D8,'P Gerais'!$D$22:$G$24,3,TRUE)</f>
        <v>0.08</v>
      </c>
      <c r="BR8" s="385">
        <f ca="1">VLOOKUP(D8,'P Gerais'!$D$29:$G$33,3,TRUE)</f>
        <v>0</v>
      </c>
      <c r="BS8" s="385">
        <f ca="1">'DB Func'!BN3</f>
        <v>0</v>
      </c>
      <c r="BT8" s="385">
        <f ca="1">'DB Func'!BO3</f>
        <v>0</v>
      </c>
      <c r="BU8" s="385">
        <f ca="1">'DB Func'!FX3</f>
        <v>0</v>
      </c>
      <c r="BV8" s="364">
        <f ca="1">(D8+AZ8+AX8+AW8+Z8+AA8-AB8-AD8-AE8-AF8)-BB8</f>
        <v>-0.08</v>
      </c>
      <c r="BW8" s="364">
        <f ca="1">BV8-'DB Func'!GC3</f>
        <v>-0.08</v>
      </c>
      <c r="BX8" s="362">
        <f ca="1">IFERROR(VLOOKUP(BW8,'P Gerais'!$D$29:$G$33,3,TRUE)*BW8,0)</f>
        <v>0</v>
      </c>
      <c r="BY8" s="364">
        <f ca="1">IFERROR(BX8-VLOOKUP(BW8,'P Gerais'!$D$29:$H$33,4,TRUE),0)</f>
        <v>0</v>
      </c>
      <c r="BZ8" s="364">
        <f ca="1">D8*'DB Func'!GD3</f>
        <v>0</v>
      </c>
      <c r="CB8" s="364">
        <f ca="1">D8</f>
        <v>0</v>
      </c>
      <c r="CC8" s="364">
        <f>AZ8</f>
        <v>0</v>
      </c>
      <c r="CD8" s="364">
        <f t="shared" ref="CD8" si="3">Z8+AA8</f>
        <v>0</v>
      </c>
      <c r="CF8" s="362" t="str">
        <f ca="1">IF(CG8&gt;1,"sim","não")</f>
        <v>não</v>
      </c>
      <c r="CG8" s="362">
        <f ca="1">IF($CH$8=1,DAY('DB Func'!C3),0)</f>
        <v>0</v>
      </c>
      <c r="CH8" s="362">
        <f ca="1">IF(CI8=0,0,MONTH('DB Func'!C3))</f>
        <v>0</v>
      </c>
      <c r="CI8" s="362">
        <f ca="1">IF('P Gerais'!D6=YEAR('DB Func'!C3),YEAR('DB Func'!C3),0)</f>
        <v>0</v>
      </c>
      <c r="CJ8" s="371">
        <v>31</v>
      </c>
      <c r="CK8" s="363"/>
      <c r="CL8" s="362" t="str">
        <f>IF(ISERROR(HLOOKUP(CL6,$DS$7:$DY8,$DZ8,FALSE)),"N",HLOOKUP(CL6,$DS$7:$DY8,$DZ8,FALSE))</f>
        <v>N</v>
      </c>
      <c r="CM8" s="362" t="str">
        <f ca="1">IF(ISERROR(HLOOKUP(CM6,$DS$7:$DY8,$DZ8,FALSE)),"N",HLOOKUP(CM6,$DS$7:$DY8,$DZ8,FALSE))</f>
        <v>N</v>
      </c>
      <c r="CN8" s="362" t="str">
        <f ca="1">IF(ISERROR(HLOOKUP(CN6,$DS$7:$DY8,$DZ8,FALSE)),"N",HLOOKUP(CN6,$DS$7:$DY8,$DZ8,FALSE))</f>
        <v>N</v>
      </c>
      <c r="CO8" s="362" t="str">
        <f ca="1">IF(ISERROR(HLOOKUP(CO6,$DS$7:$DY8,$DZ8,FALSE)),"N",HLOOKUP(CO6,$DS$7:$DY8,$DZ8,FALSE))</f>
        <v>N</v>
      </c>
      <c r="CP8" s="362" t="str">
        <f ca="1">IF(ISERROR(HLOOKUP(CP6,$DS$7:$DY8,$DZ8,FALSE)),"N",HLOOKUP(CP6,$DS$7:$DY8,$DZ8,FALSE))</f>
        <v>N</v>
      </c>
      <c r="CQ8" s="362" t="str">
        <f ca="1">IF(ISERROR(HLOOKUP(CQ6,$DS$7:$DY8,$DZ8,FALSE)),"N",HLOOKUP(CQ6,$DS$7:$DY8,$DZ8,FALSE))</f>
        <v>N</v>
      </c>
      <c r="CR8" s="362" t="str">
        <f ca="1">IF(ISERROR(HLOOKUP(CR6,$DS$7:$DY8,$DZ8,FALSE)),"N",HLOOKUP(CR6,$DS$7:$DY8,$DZ8,FALSE))</f>
        <v>N</v>
      </c>
      <c r="CS8" s="362" t="str">
        <f>IF(ISERROR(HLOOKUP(CS6,$DS$7:$DY8,$DZ8,FALSE)),"N",HLOOKUP(CS6,$DS$7:$DY8,$DZ8,FALSE))</f>
        <v>N</v>
      </c>
      <c r="CT8" s="362" t="str">
        <f ca="1">IF(ISERROR(HLOOKUP(CT6,$DS$7:$DY8,$DZ8,FALSE)),"N",HLOOKUP(CT6,$DS$7:$DY8,$DZ8,FALSE))</f>
        <v>N</v>
      </c>
      <c r="CU8" s="362" t="str">
        <f ca="1">IF(ISERROR(HLOOKUP(CU6,$DS$7:$DY8,$DZ8,FALSE)),"N",HLOOKUP(CU6,$DS$7:$DY8,$DZ8,FALSE))</f>
        <v>N</v>
      </c>
      <c r="CV8" s="362" t="str">
        <f ca="1">IF(ISERROR(HLOOKUP(CV6,$DS$7:$DY8,$DZ8,FALSE)),"N",HLOOKUP(CV6,$DS$7:$DY8,$DZ8,FALSE))</f>
        <v>N</v>
      </c>
      <c r="CW8" s="362" t="str">
        <f ca="1">IF(ISERROR(HLOOKUP(CW6,$DS$7:$DY8,$DZ8,FALSE)),"N",HLOOKUP(CW6,$DS$7:$DY8,$DZ8,FALSE))</f>
        <v>N</v>
      </c>
      <c r="CX8" s="362" t="str">
        <f ca="1">IF(ISERROR(HLOOKUP(CX6,$DS$7:$DY8,$DZ8,FALSE)),"N",HLOOKUP(CX6,$DS$7:$DY8,$DZ8,FALSE))</f>
        <v>N</v>
      </c>
      <c r="CY8" s="362" t="str">
        <f ca="1">IF(ISERROR(HLOOKUP(CY6,$DS$7:$DY8,$DZ8,FALSE)),"N",HLOOKUP(CY6,$DS$7:$DY8,$DZ8,FALSE))</f>
        <v>N</v>
      </c>
      <c r="CZ8" s="362" t="str">
        <f>IF(ISERROR(HLOOKUP(CZ6,$DS$7:$DY8,$DZ8,FALSE)),"N",HLOOKUP(CZ6,$DS$7:$DY8,$DZ8,FALSE))</f>
        <v>N</v>
      </c>
      <c r="DA8" s="362" t="str">
        <f ca="1">IF(ISERROR(HLOOKUP(DA6,$DS$7:$DY8,$DZ8,FALSE)),"N",HLOOKUP(DA6,$DS$7:$DY8,$DZ8,FALSE))</f>
        <v>N</v>
      </c>
      <c r="DB8" s="362" t="str">
        <f ca="1">IF(ISERROR(HLOOKUP(DB6,$DS$7:$DY8,$DZ8,FALSE)),"N",HLOOKUP(DB6,$DS$7:$DY8,$DZ8,FALSE))</f>
        <v>N</v>
      </c>
      <c r="DC8" s="362" t="str">
        <f ca="1">IF(ISERROR(HLOOKUP(DC6,$DS$7:$DY8,$DZ8,FALSE)),"N",HLOOKUP(DC6,$DS$7:$DY8,$DZ8,FALSE))</f>
        <v>N</v>
      </c>
      <c r="DD8" s="362" t="str">
        <f ca="1">IF(ISERROR(HLOOKUP(DD6,$DS$7:$DY8,$DZ8,FALSE)),"N",HLOOKUP(DD6,$DS$7:$DY8,$DZ8,FALSE))</f>
        <v>N</v>
      </c>
      <c r="DE8" s="362" t="str">
        <f ca="1">IF(ISERROR(HLOOKUP(DE6,$DS$7:$DY8,$DZ8,FALSE)),"N",HLOOKUP(DE6,$DS$7:$DY8,$DZ8,FALSE))</f>
        <v>N</v>
      </c>
      <c r="DF8" s="362" t="str">
        <f ca="1">IF(ISERROR(HLOOKUP(DF6,$DS$7:$DY8,$DZ8,FALSE)),"N",HLOOKUP(DF6,$DS$7:$DY8,$DZ8,FALSE))</f>
        <v>N</v>
      </c>
      <c r="DG8" s="362" t="str">
        <f>IF(ISERROR(HLOOKUP(DG6,$DS$7:$DY8,$DZ8,FALSE)),"N",HLOOKUP(DG6,$DS$7:$DY8,$DZ8,FALSE))</f>
        <v>N</v>
      </c>
      <c r="DH8" s="362" t="str">
        <f ca="1">IF(ISERROR(HLOOKUP(DH6,$DS$7:$DY8,$DZ8,FALSE)),"N",HLOOKUP(DH6,$DS$7:$DY8,$DZ8,FALSE))</f>
        <v>N</v>
      </c>
      <c r="DI8" s="362" t="str">
        <f ca="1">IF(ISERROR(HLOOKUP(DI6,$DS$7:$DY8,$DZ8,FALSE)),"N",HLOOKUP(DI6,$DS$7:$DY8,$DZ8,FALSE))</f>
        <v>N</v>
      </c>
      <c r="DJ8" s="362" t="str">
        <f ca="1">IF(ISERROR(HLOOKUP(DJ6,$DS$7:$DY8,$DZ8,FALSE)),"N",HLOOKUP(DJ6,$DS$7:$DY8,$DZ8,FALSE))</f>
        <v>N</v>
      </c>
      <c r="DK8" s="362" t="str">
        <f ca="1">IF(ISERROR(HLOOKUP(DK6,$DS$7:$DY8,$DZ8,FALSE)),"N",HLOOKUP(DK6,$DS$7:$DY8,$DZ8,FALSE))</f>
        <v>N</v>
      </c>
      <c r="DL8" s="362" t="str">
        <f ca="1">IF(ISERROR(HLOOKUP(DL6,$DS$7:$DY8,$DZ8,FALSE)),"N",HLOOKUP(DL6,$DS$7:$DY8,$DZ8,FALSE))</f>
        <v>N</v>
      </c>
      <c r="DM8" s="362" t="str">
        <f ca="1">IF(ISERROR(HLOOKUP(DM6,$DS$7:$DY8,$DZ8,FALSE)),"N",HLOOKUP(DM6,$DS$7:$DY8,$DZ8,FALSE))</f>
        <v>N</v>
      </c>
      <c r="DN8" s="362" t="str">
        <f>IF(ISERROR(HLOOKUP(DN6,$DS$7:$DY8,$DZ8,FALSE)),"N",HLOOKUP(DN6,$DS$7:$DY8,$DZ8,FALSE))</f>
        <v>N</v>
      </c>
      <c r="DO8" s="362" t="str">
        <f ca="1">IF(ISERROR(HLOOKUP(DO6,$DS$7:$DY8,$DZ8,FALSE)),"N",HLOOKUP(DO6,$DS$7:$DY8,$DZ8,FALSE))</f>
        <v>N</v>
      </c>
      <c r="DP8" s="362" t="str">
        <f ca="1">IF(ISERROR(HLOOKUP(DP6,$DS$7:$DY8,$DZ8,FALSE)),"N",HLOOKUP(DP6,$DS$7:$DY8,$DZ8,FALSE))</f>
        <v>N</v>
      </c>
      <c r="DQ8" s="362">
        <f ca="1">COUNTIF(CL8:DP8,"S")</f>
        <v>0</v>
      </c>
      <c r="DR8" s="362">
        <f ca="1">COUNTIF(CL8:DP8,"n")</f>
        <v>31</v>
      </c>
      <c r="DS8" s="362" t="str">
        <f ca="1">IF('DB Func'!M3&gt;0,"S","N")</f>
        <v>N</v>
      </c>
      <c r="DT8" s="362" t="str">
        <f ca="1">IF('DB Func'!R3&gt;0,"S","N")</f>
        <v>N</v>
      </c>
      <c r="DU8" s="362" t="str">
        <f ca="1">IF('DB Func'!W3&gt;0,"S","N")</f>
        <v>N</v>
      </c>
      <c r="DV8" s="362" t="str">
        <f ca="1">IF('DB Func'!AB3&gt;0,"S","N")</f>
        <v>N</v>
      </c>
      <c r="DW8" s="362" t="str">
        <f ca="1">IF('DB Func'!AG3&gt;0,"S","N")</f>
        <v>N</v>
      </c>
      <c r="DX8" s="362" t="str">
        <f ca="1">IF('DB Func'!AL3&gt;0,"S","N")</f>
        <v>N</v>
      </c>
      <c r="DY8" s="362" t="str">
        <f ca="1">IF('DB Func'!AQ3&gt;0,"S","N")</f>
        <v>N</v>
      </c>
      <c r="DZ8" s="362">
        <v>2</v>
      </c>
      <c r="EA8" s="369">
        <f ca="1">'DB Func'!C3</f>
        <v>0</v>
      </c>
      <c r="EB8" s="362" t="str">
        <f ca="1">IF(DAY($EA8)&gt;EB$7,"n","s")</f>
        <v>s</v>
      </c>
      <c r="EC8" s="362" t="str">
        <f t="shared" ref="EC8:FF8" ca="1" si="4">IF(DAY($EA8)&gt;EC$7,"n","s")</f>
        <v>s</v>
      </c>
      <c r="ED8" s="362" t="str">
        <f t="shared" ca="1" si="4"/>
        <v>s</v>
      </c>
      <c r="EE8" s="362" t="str">
        <f t="shared" ca="1" si="4"/>
        <v>s</v>
      </c>
      <c r="EF8" s="362" t="str">
        <f t="shared" ca="1" si="4"/>
        <v>s</v>
      </c>
      <c r="EG8" s="362" t="str">
        <f t="shared" ca="1" si="4"/>
        <v>s</v>
      </c>
      <c r="EH8" s="362" t="str">
        <f t="shared" ca="1" si="4"/>
        <v>s</v>
      </c>
      <c r="EI8" s="362" t="str">
        <f t="shared" ca="1" si="4"/>
        <v>s</v>
      </c>
      <c r="EJ8" s="362" t="str">
        <f t="shared" ca="1" si="4"/>
        <v>s</v>
      </c>
      <c r="EK8" s="362" t="str">
        <f t="shared" ca="1" si="4"/>
        <v>s</v>
      </c>
      <c r="EL8" s="362" t="str">
        <f t="shared" ca="1" si="4"/>
        <v>s</v>
      </c>
      <c r="EM8" s="362" t="str">
        <f t="shared" ca="1" si="4"/>
        <v>s</v>
      </c>
      <c r="EN8" s="362" t="str">
        <f t="shared" ca="1" si="4"/>
        <v>s</v>
      </c>
      <c r="EO8" s="362" t="str">
        <f t="shared" ca="1" si="4"/>
        <v>s</v>
      </c>
      <c r="EP8" s="362" t="str">
        <f t="shared" ca="1" si="4"/>
        <v>s</v>
      </c>
      <c r="EQ8" s="362" t="str">
        <f t="shared" ca="1" si="4"/>
        <v>s</v>
      </c>
      <c r="ER8" s="362" t="str">
        <f t="shared" ca="1" si="4"/>
        <v>s</v>
      </c>
      <c r="ES8" s="362" t="str">
        <f t="shared" ca="1" si="4"/>
        <v>s</v>
      </c>
      <c r="ET8" s="362" t="str">
        <f t="shared" ca="1" si="4"/>
        <v>s</v>
      </c>
      <c r="EU8" s="362" t="str">
        <f t="shared" ca="1" si="4"/>
        <v>s</v>
      </c>
      <c r="EV8" s="362" t="str">
        <f ca="1">IF(DAY($EA8)&gt;EV$7,"n","s")</f>
        <v>s</v>
      </c>
      <c r="EW8" s="362" t="str">
        <f t="shared" ca="1" si="4"/>
        <v>s</v>
      </c>
      <c r="EX8" s="362" t="str">
        <f t="shared" ca="1" si="4"/>
        <v>s</v>
      </c>
      <c r="EY8" s="362" t="str">
        <f t="shared" ca="1" si="4"/>
        <v>s</v>
      </c>
      <c r="EZ8" s="362" t="str">
        <f t="shared" ca="1" si="4"/>
        <v>s</v>
      </c>
      <c r="FA8" s="362" t="str">
        <f t="shared" ca="1" si="4"/>
        <v>s</v>
      </c>
      <c r="FB8" s="362" t="str">
        <f t="shared" ca="1" si="4"/>
        <v>s</v>
      </c>
      <c r="FC8" s="362" t="str">
        <f t="shared" ca="1" si="4"/>
        <v>s</v>
      </c>
      <c r="FD8" s="362" t="str">
        <f t="shared" ca="1" si="4"/>
        <v>s</v>
      </c>
      <c r="FE8" s="362" t="str">
        <f t="shared" ca="1" si="4"/>
        <v>s</v>
      </c>
      <c r="FF8" s="362" t="str">
        <f t="shared" ca="1" si="4"/>
        <v>s</v>
      </c>
      <c r="FG8" s="362">
        <f ca="1">COUNTIF(EB8:FF8,"s")</f>
        <v>31</v>
      </c>
      <c r="FH8" s="362">
        <f ca="1">COUNTIFS(OFFSET(DP8,0,0,,-(FG8)),"S")</f>
        <v>0</v>
      </c>
      <c r="FI8" s="362" t="str">
        <f ca="1">IF(AND(YEAR(EA8)='P Gerais'!D6,MONTH(Lanc!EA8)=8,DAY(Lanc!EA8)&gt;1),"S","N")</f>
        <v>N</v>
      </c>
      <c r="FJ8" s="364">
        <f ca="1">IF(FI8="s",(D8/31)*FG8,D8)</f>
        <v>0</v>
      </c>
      <c r="FK8" s="364">
        <f t="shared" ref="FK8" si="5">IF(OR(AB8="",AB8=0),0,(FJ8/220)*AB8)</f>
        <v>0</v>
      </c>
      <c r="FL8" s="387">
        <f ca="1">(D8/30)*AC8</f>
        <v>0</v>
      </c>
      <c r="FP8" s="363">
        <f ca="1">((FJ8-FL8-FK8+AZ8+AQ8+SUM(Z8:AA8)+SUM(AW8:AX8)+AK8)*IF('DB Func'!GG3="ok",'DB Func'!GD3,0))</f>
        <v>0</v>
      </c>
      <c r="FQ8" s="388">
        <f>'P Gerais'!D18</f>
        <v>0.08</v>
      </c>
      <c r="FR8" s="389">
        <f ca="1">$FQ$8*BA8</f>
        <v>0</v>
      </c>
      <c r="GV8" s="164"/>
      <c r="GW8" s="164"/>
      <c r="GX8" s="164"/>
      <c r="GY8" s="164"/>
      <c r="GZ8" s="164"/>
      <c r="HA8" s="164"/>
      <c r="HB8" s="164"/>
      <c r="HC8" s="164"/>
    </row>
    <row r="9" spans="1:211" ht="30" customHeight="1" thickTop="1" thickBot="1">
      <c r="C9" s="390" t="str">
        <f ca="1">IF('DB Func'!B4="Funcionário 2","",'DB Func'!B4)</f>
        <v/>
      </c>
      <c r="D9" s="391">
        <f ca="1">'DB Func'!CK4</f>
        <v>0</v>
      </c>
      <c r="E9" s="382" t="str">
        <f ca="1">IF(C9="","-",IF(OR(terceiro!E9="AGO",terceiro!F9="AGO"),"Sim","Não"))</f>
        <v>-</v>
      </c>
      <c r="F9" s="383" t="str">
        <f ca="1">IF(C9="","-",IF(OR(Ferias!E9="AGO",Ferias!F9="AGO"),"Sim","Não"))</f>
        <v>-</v>
      </c>
      <c r="G9" s="383">
        <f ca="1">IF(C9="",0,IF(F9="Sim",IF(Ferias!E9="AGO",Ferias!I9,Ferias!J9),0))</f>
        <v>0</v>
      </c>
      <c r="H9" s="185"/>
      <c r="I9" s="185"/>
      <c r="J9" s="398">
        <f t="shared" ca="1" si="1"/>
        <v>0</v>
      </c>
      <c r="K9" s="152"/>
      <c r="L9" s="151"/>
      <c r="M9" s="189"/>
      <c r="N9" s="153"/>
      <c r="O9" s="48"/>
      <c r="P9" s="48"/>
      <c r="Q9" s="48"/>
      <c r="R9" s="49"/>
      <c r="S9" s="49"/>
      <c r="T9" s="49"/>
      <c r="U9" s="49"/>
      <c r="V9" s="49"/>
      <c r="W9" s="49"/>
      <c r="X9" s="49"/>
      <c r="Y9" s="49"/>
      <c r="Z9" s="49"/>
      <c r="AA9" s="49"/>
      <c r="AB9" s="48"/>
      <c r="AC9" s="48"/>
      <c r="AD9" s="49"/>
      <c r="AE9" s="49"/>
      <c r="AF9" s="314"/>
      <c r="AH9" s="400">
        <f ca="1">IF(AND('DB Func'!GE4="Julho",'DB Func'!BQ4="2 Parcelas"),(('auxiliar 13 sal'!J5/12*'DB Func'!GF4+AVERAGE('auxiliar 13 sal'!Q5:AB5)+AVERAGE('auxiliar 13 sal'!AE5:AP5)+'auxiliar 13 sal'!J5*'DB Func'!BN4+'auxiliar 13 sal'!J5*'DB Func'!BO4)/2),IF('DB Func'!GE4="Agosto",IF('DB Func'!BQ4="Parcela Única",('auxiliar 13 sal'!J5/12*'DB Func'!GF4)+AVERAGE('auxiliar 13 sal'!Q5:AB5)+AVERAGE('auxiliar 13 sal'!AE5:AP5)+('auxiliar 13 sal'!J5*'DB Func'!BN4)+('auxiliar 13 sal'!J5*'DB Func'!BO4),IF('DB Func'!BQ4="2 Parcelas",(('auxiliar 13 sal'!J5/12*'DB Func'!GF4+AVERAGE('auxiliar 13 sal'!Q5:AB5)+AVERAGE('auxiliar 13 sal'!AE5:AP5)+'auxiliar 13 sal'!J5*'DB Func'!BN4+'auxiliar 13 sal'!J5*'DB Func'!BO4)/2))),0))</f>
        <v>0</v>
      </c>
      <c r="AK9" s="364">
        <f t="shared" ref="AK9:AK37" ca="1" si="6">(FJ9/30*2)*L9</f>
        <v>0</v>
      </c>
      <c r="AL9" s="364">
        <f t="shared" ref="AL9:AL37" ca="1" si="7">IFERROR((M9/J9)*((IF(FI9="S",FG9-FH9+K9,DR9+K9))*AR9),0)</f>
        <v>0</v>
      </c>
      <c r="AM9" s="364">
        <f t="shared" ref="AM9:AM37" ca="1" si="8">IFERROR((N9/J9)*((IF(FI9="S",FG9-FH9+K9,DR9+K9))*AS9),0)</f>
        <v>0</v>
      </c>
      <c r="AN9" s="364">
        <f t="shared" ref="AN9:AN37" ca="1" si="9">IFERROR((O9/J9)*((IF(FI9="S",FG9-FH9+K9,DR9+K9))*AT9),0)</f>
        <v>0</v>
      </c>
      <c r="AO9" s="364">
        <f t="shared" ref="AO9:AO37" ca="1" si="10">IFERROR((P9/J9)*((IF(FI9="S",FG9-FH9+K9,DR9+K9))*AU9),0)</f>
        <v>0</v>
      </c>
      <c r="AP9" s="364">
        <f t="shared" ref="AP9:AP37" ca="1" si="11">IFERROR((Q9/J9)*((IF(FI9="S",FG9-FH9+K9,DR9+K9))*AV9),0)</f>
        <v>0</v>
      </c>
      <c r="AQ9" s="364">
        <f t="shared" ref="AQ9:AQ37" ca="1" si="12">SUM(AL9:AP9)</f>
        <v>0</v>
      </c>
      <c r="AR9" s="364">
        <f>IF(OR(M9="",M9=0),0,((FJ9/220)*('Ho Ex'!$C$8+$AS$6))*M9)</f>
        <v>0</v>
      </c>
      <c r="AS9" s="364">
        <f>IF(OR(N9="",N9=0),0,((FJ9/220*('DB Func'!GD4+Lanc!$AS$6))*('Ho Ex'!$I$8+$AS$6))*(N9/52.5*60))</f>
        <v>0</v>
      </c>
      <c r="AT9" s="364">
        <f>IF(OR(M9="",M9=0),0,((FJ9/220)*('Ho Ex'!$J$8+$AS$6))*O9)</f>
        <v>0</v>
      </c>
      <c r="AU9" s="364">
        <f>IF(OR(M9="",M9=0),0,((FJ9/220)*('Ho Ex'!I12+$AS$6))*P9)</f>
        <v>0</v>
      </c>
      <c r="AV9" s="364">
        <f>IF(OR(M9="",M9=0),0,((FJ9/220)*('Ho Ex'!C12+$AS$6))*Q9)</f>
        <v>0</v>
      </c>
      <c r="AW9" s="364">
        <f ca="1">FJ9*'DB Func'!BN4</f>
        <v>0</v>
      </c>
      <c r="AX9" s="364">
        <f ca="1">FJ9*'DB Func'!BO4</f>
        <v>0</v>
      </c>
      <c r="AY9" s="364">
        <f ca="1">IF(FJ9=0,0,VLOOKUP(FJ9,'P Gerais'!$D$39:$G$41,3,TRUE)*Func2!$F$68)</f>
        <v>0</v>
      </c>
      <c r="AZ9" s="364">
        <f t="shared" ref="AZ9:AZ37" si="13">SUM(AR9:AV9)</f>
        <v>0</v>
      </c>
      <c r="BA9" s="364">
        <f ca="1">((FJ9-FL9-FK9+AZ9+AQ9+SUM(Z9:AA9)+SUM(AW9:AX9)+AK9)*IF('DB Func'!GG4="ok",'DB Func'!GD4,0))+(FJ9-FL9-FK9+AZ9+AQ9+SUM(Z9:AA9)+SUM(AW9:AX9))+AK9</f>
        <v>0</v>
      </c>
      <c r="BB9" s="385">
        <f ca="1">VLOOKUP(BA9,'P Gerais'!$D$22:$G$25,3,TRUE)</f>
        <v>0.08</v>
      </c>
      <c r="BC9" s="364">
        <f ca="1">IF(BA9&lt;'P Gerais'!$D$25,BA9*BB9,Lanc!BB9)</f>
        <v>0</v>
      </c>
      <c r="BD9" s="364">
        <f ca="1">BA9-BC9-('DB Func'!GB4*'P Gerais'!$D$35)</f>
        <v>0</v>
      </c>
      <c r="BE9" s="386">
        <f ca="1">VLOOKUP(BD9,'P Gerais'!$D$29:$F$33,3,TRUE)</f>
        <v>0</v>
      </c>
      <c r="BF9" s="364">
        <f t="shared" ref="BF9:BF37" ca="1" si="14">(BD9*BE9/100%)-BG9</f>
        <v>0</v>
      </c>
      <c r="BG9" s="364">
        <f ca="1">VLOOKUP(BD9,'P Gerais'!$D$29:$G$33,4,TRUE)</f>
        <v>0</v>
      </c>
      <c r="BH9" s="364">
        <f t="shared" ref="BH9:BH37" ca="1" si="15">BA9-BC9-BG9</f>
        <v>0</v>
      </c>
      <c r="BI9" s="364">
        <f t="shared" ref="BI9:BI37" ca="1" si="16">BH9-SUM(R9:Y9)-SUM(AD9:AF9)</f>
        <v>0</v>
      </c>
      <c r="BJ9" s="362">
        <f ca="1">'DB Func'!G4</f>
        <v>0</v>
      </c>
      <c r="BK9" s="362">
        <f ca="1">'DB Func'!FW4</f>
        <v>0</v>
      </c>
      <c r="BL9" s="364">
        <f ca="1">D9*'P Gerais'!$D$13</f>
        <v>0</v>
      </c>
      <c r="BM9" s="364">
        <f ca="1">D9*'P Gerais'!$D$14</f>
        <v>0</v>
      </c>
      <c r="BN9" s="364">
        <f ca="1">D9*'P Gerais'!$D$16</f>
        <v>0</v>
      </c>
      <c r="BO9" s="364">
        <f ca="1">D9*'P Gerais'!$D$17</f>
        <v>0</v>
      </c>
      <c r="BP9" s="364">
        <f ca="1">D9*'P Gerais'!$D$18</f>
        <v>0</v>
      </c>
      <c r="BQ9" s="385">
        <f ca="1">VLOOKUP(D9,'P Gerais'!$D$22:$G$24,3,TRUE)</f>
        <v>0.08</v>
      </c>
      <c r="BR9" s="385">
        <f ca="1">VLOOKUP(D9,'P Gerais'!$D$29:$G$33,3,TRUE)</f>
        <v>0</v>
      </c>
      <c r="BS9" s="385">
        <f ca="1">'DB Func'!BN4</f>
        <v>0</v>
      </c>
      <c r="BT9" s="385">
        <f ca="1">'DB Func'!BO4</f>
        <v>0</v>
      </c>
      <c r="BU9" s="385">
        <f ca="1">'DB Func'!FX4</f>
        <v>0</v>
      </c>
      <c r="BV9" s="364">
        <f t="shared" ref="BV9:BV37" ca="1" si="17">(D9+AZ9+AX9+AW9+Z9+AA9-AB9-AD9-AE9-AF9)-BB9</f>
        <v>-0.08</v>
      </c>
      <c r="BW9" s="364">
        <f ca="1">BV9-'DB Func'!GC4</f>
        <v>-0.08</v>
      </c>
      <c r="BX9" s="362">
        <f ca="1">IFERROR(VLOOKUP(BW9,'P Gerais'!$D$29:$G$33,3,TRUE)*BW9,0)</f>
        <v>0</v>
      </c>
      <c r="BY9" s="364">
        <f ca="1">IFERROR(BX9-VLOOKUP(BW9,'P Gerais'!$D$29:$H$33,4,TRUE),0)</f>
        <v>0</v>
      </c>
      <c r="BZ9" s="364">
        <f ca="1">D9*'DB Func'!GD4</f>
        <v>0</v>
      </c>
      <c r="CB9" s="364">
        <f t="shared" ref="CB9:CB37" ca="1" si="18">D9</f>
        <v>0</v>
      </c>
      <c r="CC9" s="364">
        <f t="shared" ref="CC9:CC37" si="19">AZ9</f>
        <v>0</v>
      </c>
      <c r="CD9" s="364">
        <f t="shared" ref="CD9:CD37" si="20">Z9+AA9</f>
        <v>0</v>
      </c>
      <c r="CF9" s="362" t="str">
        <f t="shared" ref="CF9:CF37" ca="1" si="21">IF(CG9&gt;1,"sim","não")</f>
        <v>não</v>
      </c>
      <c r="CG9" s="362">
        <f ca="1">IF($CH$8=1,DAY('DB Func'!C4),0)</f>
        <v>0</v>
      </c>
      <c r="CH9" s="362">
        <f ca="1">IF(CI9=0,0,MONTH('DB Func'!C4))</f>
        <v>0</v>
      </c>
      <c r="CI9" s="362">
        <f ca="1">IF('P Gerais'!D7=YEAR('DB Func'!C4),YEAR('DB Func'!C4),0)</f>
        <v>0</v>
      </c>
      <c r="CJ9" s="371">
        <v>32</v>
      </c>
      <c r="CK9" s="363"/>
      <c r="CL9" s="362" t="str">
        <f>IF(ISERROR(HLOOKUP(CL7,$DS$7:$DY9,$DZ9,FALSE)),"N",HLOOKUP(CL7,$DS$7:$DY9,$DZ9,FALSE))</f>
        <v>N</v>
      </c>
      <c r="CM9" s="362" t="str">
        <f>IF(ISERROR(HLOOKUP(CM7,$DS$7:$DY9,$DZ9,FALSE)),"N",HLOOKUP(CM7,$DS$7:$DY9,$DZ9,FALSE))</f>
        <v>N</v>
      </c>
      <c r="CN9" s="362" t="str">
        <f>IF(ISERROR(HLOOKUP(CN7,$DS$7:$DY9,$DZ9,FALSE)),"N",HLOOKUP(CN7,$DS$7:$DY9,$DZ9,FALSE))</f>
        <v>N</v>
      </c>
      <c r="CO9" s="362" t="str">
        <f>IF(ISERROR(HLOOKUP(CO7,$DS$7:$DY9,$DZ9,FALSE)),"N",HLOOKUP(CO7,$DS$7:$DY9,$DZ9,FALSE))</f>
        <v>N</v>
      </c>
      <c r="CP9" s="362" t="str">
        <f>IF(ISERROR(HLOOKUP(CP7,$DS$7:$DY9,$DZ9,FALSE)),"N",HLOOKUP(CP7,$DS$7:$DY9,$DZ9,FALSE))</f>
        <v>N</v>
      </c>
      <c r="CQ9" s="362" t="str">
        <f>IF(ISERROR(HLOOKUP(CQ7,$DS$7:$DY9,$DZ9,FALSE)),"N",HLOOKUP(CQ7,$DS$7:$DY9,$DZ9,FALSE))</f>
        <v>N</v>
      </c>
      <c r="CR9" s="362" t="str">
        <f>IF(ISERROR(HLOOKUP(CR7,$DS$7:$DY9,$DZ9,FALSE)),"N",HLOOKUP(CR7,$DS$7:$DY9,$DZ9,FALSE))</f>
        <v>N</v>
      </c>
      <c r="CS9" s="362" t="str">
        <f>IF(ISERROR(HLOOKUP(CS7,$DS$7:$DY9,$DZ9,FALSE)),"N",HLOOKUP(CS7,$DS$7:$DY9,$DZ9,FALSE))</f>
        <v>N</v>
      </c>
      <c r="CT9" s="362" t="str">
        <f>IF(ISERROR(HLOOKUP(CT7,$DS$7:$DY9,$DZ9,FALSE)),"N",HLOOKUP(CT7,$DS$7:$DY9,$DZ9,FALSE))</f>
        <v>N</v>
      </c>
      <c r="CU9" s="362" t="str">
        <f>IF(ISERROR(HLOOKUP(CU7,$DS$7:$DY9,$DZ9,FALSE)),"N",HLOOKUP(CU7,$DS$7:$DY9,$DZ9,FALSE))</f>
        <v>N</v>
      </c>
      <c r="CV9" s="362" t="str">
        <f>IF(ISERROR(HLOOKUP(CV7,$DS$7:$DY9,$DZ9,FALSE)),"N",HLOOKUP(CV7,$DS$7:$DY9,$DZ9,FALSE))</f>
        <v>N</v>
      </c>
      <c r="CW9" s="362" t="str">
        <f>IF(ISERROR(HLOOKUP(CW7,$DS$7:$DY9,$DZ9,FALSE)),"N",HLOOKUP(CW7,$DS$7:$DY9,$DZ9,FALSE))</f>
        <v>N</v>
      </c>
      <c r="CX9" s="362" t="str">
        <f>IF(ISERROR(HLOOKUP(CX7,$DS$7:$DY9,$DZ9,FALSE)),"N",HLOOKUP(CX7,$DS$7:$DY9,$DZ9,FALSE))</f>
        <v>N</v>
      </c>
      <c r="CY9" s="362" t="str">
        <f>IF(ISERROR(HLOOKUP(CY7,$DS$7:$DY9,$DZ9,FALSE)),"N",HLOOKUP(CY7,$DS$7:$DY9,$DZ9,FALSE))</f>
        <v>N</v>
      </c>
      <c r="CZ9" s="362" t="str">
        <f>IF(ISERROR(HLOOKUP(CZ7,$DS$7:$DY9,$DZ9,FALSE)),"N",HLOOKUP(CZ7,$DS$7:$DY9,$DZ9,FALSE))</f>
        <v>N</v>
      </c>
      <c r="DA9" s="362" t="str">
        <f>IF(ISERROR(HLOOKUP(DA7,$DS$7:$DY9,$DZ9,FALSE)),"N",HLOOKUP(DA7,$DS$7:$DY9,$DZ9,FALSE))</f>
        <v>N</v>
      </c>
      <c r="DB9" s="362" t="str">
        <f>IF(ISERROR(HLOOKUP(DB7,$DS$7:$DY9,$DZ9,FALSE)),"N",HLOOKUP(DB7,$DS$7:$DY9,$DZ9,FALSE))</f>
        <v>N</v>
      </c>
      <c r="DC9" s="362" t="str">
        <f>IF(ISERROR(HLOOKUP(DC7,$DS$7:$DY9,$DZ9,FALSE)),"N",HLOOKUP(DC7,$DS$7:$DY9,$DZ9,FALSE))</f>
        <v>N</v>
      </c>
      <c r="DD9" s="362" t="str">
        <f>IF(ISERROR(HLOOKUP(DD7,$DS$7:$DY9,$DZ9,FALSE)),"N",HLOOKUP(DD7,$DS$7:$DY9,$DZ9,FALSE))</f>
        <v>N</v>
      </c>
      <c r="DE9" s="362" t="str">
        <f>IF(ISERROR(HLOOKUP(DE7,$DS$7:$DY9,$DZ9,FALSE)),"N",HLOOKUP(DE7,$DS$7:$DY9,$DZ9,FALSE))</f>
        <v>N</v>
      </c>
      <c r="DF9" s="362" t="str">
        <f>IF(ISERROR(HLOOKUP(DF7,$DS$7:$DY9,$DZ9,FALSE)),"N",HLOOKUP(DF7,$DS$7:$DY9,$DZ9,FALSE))</f>
        <v>N</v>
      </c>
      <c r="DG9" s="362" t="str">
        <f>IF(ISERROR(HLOOKUP(DG7,$DS$7:$DY9,$DZ9,FALSE)),"N",HLOOKUP(DG7,$DS$7:$DY9,$DZ9,FALSE))</f>
        <v>N</v>
      </c>
      <c r="DH9" s="362" t="str">
        <f>IF(ISERROR(HLOOKUP(DH7,$DS$7:$DY9,$DZ9,FALSE)),"N",HLOOKUP(DH7,$DS$7:$DY9,$DZ9,FALSE))</f>
        <v>N</v>
      </c>
      <c r="DI9" s="362" t="str">
        <f>IF(ISERROR(HLOOKUP(DI7,$DS$7:$DY9,$DZ9,FALSE)),"N",HLOOKUP(DI7,$DS$7:$DY9,$DZ9,FALSE))</f>
        <v>N</v>
      </c>
      <c r="DJ9" s="362" t="str">
        <f>IF(ISERROR(HLOOKUP(DJ7,$DS$7:$DY9,$DZ9,FALSE)),"N",HLOOKUP(DJ7,$DS$7:$DY9,$DZ9,FALSE))</f>
        <v>N</v>
      </c>
      <c r="DK9" s="362" t="str">
        <f>IF(ISERROR(HLOOKUP(DK7,$DS$7:$DY9,$DZ9,FALSE)),"N",HLOOKUP(DK7,$DS$7:$DY9,$DZ9,FALSE))</f>
        <v>N</v>
      </c>
      <c r="DL9" s="362" t="str">
        <f>IF(ISERROR(HLOOKUP(DL7,$DS$7:$DY9,$DZ9,FALSE)),"N",HLOOKUP(DL7,$DS$7:$DY9,$DZ9,FALSE))</f>
        <v>N</v>
      </c>
      <c r="DM9" s="362" t="str">
        <f>IF(ISERROR(HLOOKUP(DM7,$DS$7:$DY9,$DZ9,FALSE)),"N",HLOOKUP(DM7,$DS$7:$DY9,$DZ9,FALSE))</f>
        <v>N</v>
      </c>
      <c r="DN9" s="362" t="str">
        <f>IF(ISERROR(HLOOKUP(DN7,$DS$7:$DY9,$DZ9,FALSE)),"N",HLOOKUP(DN7,$DS$7:$DY9,$DZ9,FALSE))</f>
        <v>N</v>
      </c>
      <c r="DO9" s="362" t="str">
        <f>IF(ISERROR(HLOOKUP(DO7,$DS$7:$DY9,$DZ9,FALSE)),"N",HLOOKUP(DO7,$DS$7:$DY9,$DZ9,FALSE))</f>
        <v>N</v>
      </c>
      <c r="DP9" s="362" t="str">
        <f>IF(ISERROR(HLOOKUP(DP7,$DS$7:$DY9,$DZ9,FALSE)),"N",HLOOKUP(DP7,$DS$7:$DY9,$DZ9,FALSE))</f>
        <v>N</v>
      </c>
      <c r="DQ9" s="362">
        <f t="shared" ref="DQ9:DQ37" si="22">COUNTIF(CL9:DP9,"S")</f>
        <v>0</v>
      </c>
      <c r="DR9" s="362">
        <f t="shared" ref="DR9:DR37" si="23">COUNTIF(CL9:DP9,"n")</f>
        <v>31</v>
      </c>
      <c r="DS9" s="362" t="str">
        <f>IF('DB Func'!M4&gt;0,"S","N")</f>
        <v>N</v>
      </c>
      <c r="DT9" s="362" t="str">
        <f>IF('DB Func'!R4&gt;0,"S","N")</f>
        <v>N</v>
      </c>
      <c r="DU9" s="362" t="str">
        <f>IF('DB Func'!W4&gt;0,"S","N")</f>
        <v>N</v>
      </c>
      <c r="DV9" s="362" t="str">
        <f>IF('DB Func'!AB4&gt;0,"S","N")</f>
        <v>N</v>
      </c>
      <c r="DW9" s="362" t="str">
        <f>IF('DB Func'!AG4&gt;0,"S","N")</f>
        <v>N</v>
      </c>
      <c r="DX9" s="362" t="str">
        <f>IF('DB Func'!AL4&gt;0,"S","N")</f>
        <v>N</v>
      </c>
      <c r="DY9" s="362" t="str">
        <f>IF('DB Func'!AQ4&gt;0,"S","N")</f>
        <v>N</v>
      </c>
      <c r="DZ9" s="362">
        <v>3</v>
      </c>
      <c r="EA9" s="369">
        <f ca="1">'DB Func'!C4</f>
        <v>0</v>
      </c>
      <c r="EB9" s="362" t="str">
        <f t="shared" ref="EB9:EQ24" ca="1" si="24">IF(DAY($EA9)&gt;EB$7,"n","s")</f>
        <v>s</v>
      </c>
      <c r="EC9" s="362" t="str">
        <f t="shared" ca="1" si="24"/>
        <v>s</v>
      </c>
      <c r="ED9" s="362" t="str">
        <f t="shared" ca="1" si="24"/>
        <v>s</v>
      </c>
      <c r="EE9" s="362" t="str">
        <f t="shared" ca="1" si="24"/>
        <v>s</v>
      </c>
      <c r="EF9" s="362" t="str">
        <f t="shared" ca="1" si="24"/>
        <v>s</v>
      </c>
      <c r="EG9" s="362" t="str">
        <f t="shared" ca="1" si="24"/>
        <v>s</v>
      </c>
      <c r="EH9" s="362" t="str">
        <f t="shared" ca="1" si="24"/>
        <v>s</v>
      </c>
      <c r="EI9" s="362" t="str">
        <f t="shared" ca="1" si="24"/>
        <v>s</v>
      </c>
      <c r="EJ9" s="362" t="str">
        <f t="shared" ca="1" si="24"/>
        <v>s</v>
      </c>
      <c r="EK9" s="362" t="str">
        <f t="shared" ca="1" si="24"/>
        <v>s</v>
      </c>
      <c r="EL9" s="362" t="str">
        <f t="shared" ca="1" si="24"/>
        <v>s</v>
      </c>
      <c r="EM9" s="362" t="str">
        <f t="shared" ca="1" si="24"/>
        <v>s</v>
      </c>
      <c r="EN9" s="362" t="str">
        <f t="shared" ca="1" si="24"/>
        <v>s</v>
      </c>
      <c r="EO9" s="362" t="str">
        <f t="shared" ca="1" si="24"/>
        <v>s</v>
      </c>
      <c r="EP9" s="362" t="str">
        <f t="shared" ca="1" si="24"/>
        <v>s</v>
      </c>
      <c r="EQ9" s="362" t="str">
        <f t="shared" ca="1" si="24"/>
        <v>s</v>
      </c>
      <c r="ER9" s="362" t="str">
        <f t="shared" ref="ER9:FF37" ca="1" si="25">IF(DAY($EA9)&gt;ER$7,"n","s")</f>
        <v>s</v>
      </c>
      <c r="ES9" s="362" t="str">
        <f t="shared" ca="1" si="25"/>
        <v>s</v>
      </c>
      <c r="ET9" s="362" t="str">
        <f t="shared" ca="1" si="25"/>
        <v>s</v>
      </c>
      <c r="EU9" s="362" t="str">
        <f t="shared" ca="1" si="25"/>
        <v>s</v>
      </c>
      <c r="EV9" s="362" t="str">
        <f t="shared" ca="1" si="25"/>
        <v>s</v>
      </c>
      <c r="EW9" s="362" t="str">
        <f t="shared" ca="1" si="25"/>
        <v>s</v>
      </c>
      <c r="EX9" s="362" t="str">
        <f t="shared" ca="1" si="25"/>
        <v>s</v>
      </c>
      <c r="EY9" s="362" t="str">
        <f t="shared" ca="1" si="25"/>
        <v>s</v>
      </c>
      <c r="EZ9" s="362" t="str">
        <f t="shared" ca="1" si="25"/>
        <v>s</v>
      </c>
      <c r="FA9" s="362" t="str">
        <f t="shared" ca="1" si="25"/>
        <v>s</v>
      </c>
      <c r="FB9" s="362" t="str">
        <f t="shared" ca="1" si="25"/>
        <v>s</v>
      </c>
      <c r="FC9" s="362" t="str">
        <f t="shared" ca="1" si="25"/>
        <v>s</v>
      </c>
      <c r="FD9" s="362" t="str">
        <f t="shared" ca="1" si="25"/>
        <v>s</v>
      </c>
      <c r="FE9" s="362" t="str">
        <f t="shared" ca="1" si="25"/>
        <v>s</v>
      </c>
      <c r="FF9" s="362" t="str">
        <f t="shared" ca="1" si="25"/>
        <v>s</v>
      </c>
      <c r="FG9" s="362">
        <f t="shared" ref="FG9:FG37" ca="1" si="26">COUNTIF(EB9:FF9,"s")</f>
        <v>31</v>
      </c>
      <c r="FH9" s="362">
        <f t="shared" ref="FH9:FH37" ca="1" si="27">COUNTIFS(OFFSET(DP9,0,0,,-(FG9)),"S")</f>
        <v>0</v>
      </c>
      <c r="FI9" s="362" t="str">
        <f ca="1">IF(AND(YEAR(EA9)='P Gerais'!D7,MONTH(Lanc!EA9)=8,DAY(Lanc!EA9)&gt;1),"S","N")</f>
        <v>N</v>
      </c>
      <c r="FJ9" s="364">
        <f t="shared" ref="FJ9:FJ37" ca="1" si="28">IF(FI9="s",(D9/31)*FG9,D9)</f>
        <v>0</v>
      </c>
      <c r="FK9" s="364">
        <f t="shared" ref="FK9:FK37" si="29">IF(OR(AB9="",AB9=0),0,(FJ9/220)*AB9)</f>
        <v>0</v>
      </c>
      <c r="FL9" s="387">
        <f t="shared" ref="FL9:FL37" ca="1" si="30">(D9/30)*AC9</f>
        <v>0</v>
      </c>
      <c r="FP9" s="363">
        <f ca="1">((FJ9-FL9-FK9+AZ9+AQ9+SUM(Z9:AA9)+SUM(AW9:AX9)+AK9)*IF('DB Func'!GG4="ok",'DB Func'!GD4,0))</f>
        <v>0</v>
      </c>
      <c r="FR9" s="389">
        <f t="shared" ref="FR9:FR37" ca="1" si="31">$FQ$8*BA9</f>
        <v>0</v>
      </c>
      <c r="GV9" s="49"/>
      <c r="GW9" s="49"/>
      <c r="GX9" s="49"/>
      <c r="GY9" s="49"/>
      <c r="GZ9" s="49"/>
      <c r="HA9" s="49"/>
      <c r="HB9" s="49"/>
      <c r="HC9" s="49"/>
    </row>
    <row r="10" spans="1:211" ht="30" customHeight="1" thickTop="1" thickBot="1">
      <c r="C10" s="390" t="str">
        <f ca="1">IF('DB Func'!B5="Funcionário 3","",'DB Func'!B5)</f>
        <v/>
      </c>
      <c r="D10" s="391">
        <f ca="1">'DB Func'!CK5</f>
        <v>0</v>
      </c>
      <c r="E10" s="382" t="str">
        <f ca="1">IF(C10="","-",IF(OR(terceiro!E10="AGO",terceiro!F10="AGO"),"Sim","Não"))</f>
        <v>-</v>
      </c>
      <c r="F10" s="383" t="str">
        <f ca="1">IF(C10="","-",IF(OR(Ferias!E10="AGO",Ferias!F10="AGO"),"Sim","Não"))</f>
        <v>-</v>
      </c>
      <c r="G10" s="383">
        <f ca="1">IF(C10="",0,IF(F10="Sim",IF(Ferias!E10="AGO",Ferias!I10,Ferias!J10),0))</f>
        <v>0</v>
      </c>
      <c r="H10" s="185"/>
      <c r="I10" s="185"/>
      <c r="J10" s="398">
        <f t="shared" ca="1" si="1"/>
        <v>0</v>
      </c>
      <c r="K10" s="152"/>
      <c r="L10" s="151"/>
      <c r="M10" s="189"/>
      <c r="N10" s="153"/>
      <c r="O10" s="48"/>
      <c r="P10" s="48"/>
      <c r="Q10" s="48"/>
      <c r="R10" s="49"/>
      <c r="S10" s="49"/>
      <c r="T10" s="49"/>
      <c r="U10" s="49"/>
      <c r="V10" s="49"/>
      <c r="W10" s="49"/>
      <c r="X10" s="49"/>
      <c r="Y10" s="49"/>
      <c r="Z10" s="49"/>
      <c r="AA10" s="49"/>
      <c r="AB10" s="48"/>
      <c r="AC10" s="48"/>
      <c r="AD10" s="49"/>
      <c r="AE10" s="49"/>
      <c r="AF10" s="314"/>
      <c r="AH10" s="400">
        <f ca="1">IF(AND('DB Func'!GE5="Julho",'DB Func'!BQ5="2 Parcelas"),(('auxiliar 13 sal'!J6/12*'DB Func'!GF5+AVERAGE('auxiliar 13 sal'!Q6:AB6)+AVERAGE('auxiliar 13 sal'!AE6:AP6)+'auxiliar 13 sal'!J6*'DB Func'!BN5+'auxiliar 13 sal'!J6*'DB Func'!BO5)/2),IF('DB Func'!GE5="Agosto",IF('DB Func'!BQ5="Parcela Única",('auxiliar 13 sal'!J6/12*'DB Func'!GF5)+AVERAGE('auxiliar 13 sal'!Q6:AB6)+AVERAGE('auxiliar 13 sal'!AE6:AP6)+('auxiliar 13 sal'!J6*'DB Func'!BN5)+('auxiliar 13 sal'!J6*'DB Func'!BO5),IF('DB Func'!BQ5="2 Parcelas",(('auxiliar 13 sal'!J6/12*'DB Func'!GF5+AVERAGE('auxiliar 13 sal'!Q6:AB6)+AVERAGE('auxiliar 13 sal'!AE6:AP6)+'auxiliar 13 sal'!J6*'DB Func'!BN5+'auxiliar 13 sal'!J6*'DB Func'!BO5)/2))),0))</f>
        <v>0</v>
      </c>
      <c r="AK10" s="364">
        <f t="shared" ca="1" si="6"/>
        <v>0</v>
      </c>
      <c r="AL10" s="364">
        <f t="shared" ca="1" si="7"/>
        <v>0</v>
      </c>
      <c r="AM10" s="364">
        <f t="shared" ca="1" si="8"/>
        <v>0</v>
      </c>
      <c r="AN10" s="364">
        <f t="shared" ca="1" si="9"/>
        <v>0</v>
      </c>
      <c r="AO10" s="364">
        <f t="shared" ca="1" si="10"/>
        <v>0</v>
      </c>
      <c r="AP10" s="364">
        <f t="shared" ca="1" si="11"/>
        <v>0</v>
      </c>
      <c r="AQ10" s="364">
        <f t="shared" ca="1" si="12"/>
        <v>0</v>
      </c>
      <c r="AR10" s="364">
        <f>IF(OR(M10="",M10=0),0,((FJ10/220)*('Ho Ex'!$C$8+$AS$6))*M10)</f>
        <v>0</v>
      </c>
      <c r="AS10" s="364">
        <f>IF(OR(N10="",N10=0),0,((FJ10/220*('DB Func'!GD5+Lanc!$AS$6))*('Ho Ex'!$I$8+$AS$6))*(N10/52.5*60))</f>
        <v>0</v>
      </c>
      <c r="AT10" s="364">
        <f>IF(OR(M10="",M10=0),0,((FJ10/220)*('Ho Ex'!$J$8+$AS$6))*O10)</f>
        <v>0</v>
      </c>
      <c r="AU10" s="364">
        <f>IF(OR(M10="",M10=0),0,((FJ10/220)*('Ho Ex'!I13+$AS$6))*P10)</f>
        <v>0</v>
      </c>
      <c r="AV10" s="364">
        <f>IF(OR(M10="",M10=0),0,((FJ10/220)*('Ho Ex'!C13+$AS$6))*Q10)</f>
        <v>0</v>
      </c>
      <c r="AW10" s="364">
        <f ca="1">FJ10*'DB Func'!BN5</f>
        <v>0</v>
      </c>
      <c r="AX10" s="364">
        <f ca="1">FJ10*'DB Func'!BO5</f>
        <v>0</v>
      </c>
      <c r="AY10" s="364">
        <f ca="1">IF(FJ10=0,0,VLOOKUP(FJ10,'P Gerais'!$D$39:$G$41,3,TRUE)*Func3!$F$68)</f>
        <v>0</v>
      </c>
      <c r="AZ10" s="364">
        <f t="shared" si="13"/>
        <v>0</v>
      </c>
      <c r="BA10" s="364">
        <f ca="1">((FJ10-FL10-FK10+AZ10+AQ10+SUM(Z10:AA10)+SUM(AW10:AX10)+AK10)*IF('DB Func'!GG5="ok",'DB Func'!GD5,0))+(FJ10-FL10-FK10+AZ10+AQ10+SUM(Z10:AA10)+SUM(AW10:AX10))+AK10</f>
        <v>0</v>
      </c>
      <c r="BB10" s="385">
        <f ca="1">VLOOKUP(BA10,'P Gerais'!$D$22:$G$25,3,TRUE)</f>
        <v>0.08</v>
      </c>
      <c r="BC10" s="364">
        <f ca="1">IF(BA10&lt;'P Gerais'!$D$25,BA10*BB10,Lanc!BB10)</f>
        <v>0</v>
      </c>
      <c r="BD10" s="364">
        <f ca="1">BA10-BC10-('DB Func'!GB5*'P Gerais'!$D$35)</f>
        <v>0</v>
      </c>
      <c r="BE10" s="386">
        <f ca="1">VLOOKUP(BD10,'P Gerais'!$D$29:$F$33,3,TRUE)</f>
        <v>0</v>
      </c>
      <c r="BF10" s="364">
        <f t="shared" ca="1" si="14"/>
        <v>0</v>
      </c>
      <c r="BG10" s="364">
        <f ca="1">VLOOKUP(BD10,'P Gerais'!$D$29:$G$33,4,TRUE)</f>
        <v>0</v>
      </c>
      <c r="BH10" s="364">
        <f t="shared" ca="1" si="15"/>
        <v>0</v>
      </c>
      <c r="BI10" s="364">
        <f t="shared" ca="1" si="16"/>
        <v>0</v>
      </c>
      <c r="BJ10" s="362">
        <f ca="1">'DB Func'!G5</f>
        <v>0</v>
      </c>
      <c r="BK10" s="362">
        <f ca="1">'DB Func'!FW5</f>
        <v>0</v>
      </c>
      <c r="BL10" s="364">
        <f ca="1">D10*'P Gerais'!$D$13</f>
        <v>0</v>
      </c>
      <c r="BM10" s="364">
        <f ca="1">D10*'P Gerais'!$D$14</f>
        <v>0</v>
      </c>
      <c r="BN10" s="364">
        <f ca="1">D10*'P Gerais'!$D$16</f>
        <v>0</v>
      </c>
      <c r="BO10" s="364">
        <f ca="1">D10*'P Gerais'!$D$17</f>
        <v>0</v>
      </c>
      <c r="BP10" s="364">
        <f ca="1">D10*'P Gerais'!$D$18</f>
        <v>0</v>
      </c>
      <c r="BQ10" s="385">
        <f ca="1">VLOOKUP(D10,'P Gerais'!$D$22:$G$24,3,TRUE)</f>
        <v>0.08</v>
      </c>
      <c r="BR10" s="385">
        <f ca="1">VLOOKUP(D10,'P Gerais'!$D$29:$G$33,3,TRUE)</f>
        <v>0</v>
      </c>
      <c r="BS10" s="385">
        <f ca="1">'DB Func'!BN5</f>
        <v>0</v>
      </c>
      <c r="BT10" s="385">
        <f ca="1">'DB Func'!BO5</f>
        <v>0</v>
      </c>
      <c r="BU10" s="385">
        <f ca="1">'DB Func'!FX5</f>
        <v>0</v>
      </c>
      <c r="BV10" s="364">
        <f t="shared" ca="1" si="17"/>
        <v>-0.08</v>
      </c>
      <c r="BW10" s="364">
        <f ca="1">BV10-'DB Func'!GC5</f>
        <v>-0.08</v>
      </c>
      <c r="BX10" s="362">
        <f ca="1">IFERROR(VLOOKUP(BW10,'P Gerais'!$D$29:$G$33,3,TRUE)*BW10,0)</f>
        <v>0</v>
      </c>
      <c r="BY10" s="364">
        <f ca="1">IFERROR(BX10-VLOOKUP(BW10,'P Gerais'!$D$29:$H$33,4,TRUE),0)</f>
        <v>0</v>
      </c>
      <c r="BZ10" s="364">
        <f ca="1">D10*'DB Func'!GD5</f>
        <v>0</v>
      </c>
      <c r="CB10" s="364">
        <f t="shared" ca="1" si="18"/>
        <v>0</v>
      </c>
      <c r="CC10" s="364">
        <f t="shared" si="19"/>
        <v>0</v>
      </c>
      <c r="CD10" s="364">
        <f t="shared" si="20"/>
        <v>0</v>
      </c>
      <c r="CF10" s="362" t="str">
        <f t="shared" ca="1" si="21"/>
        <v>não</v>
      </c>
      <c r="CG10" s="362">
        <f ca="1">IF($CH$8=1,DAY('DB Func'!C5),0)</f>
        <v>0</v>
      </c>
      <c r="CH10" s="362">
        <f ca="1">IF(CI10=0,0,MONTH('DB Func'!C5))</f>
        <v>0</v>
      </c>
      <c r="CI10" s="362">
        <f ca="1">IF('P Gerais'!D8=YEAR('DB Func'!C5),YEAR('DB Func'!C5),0)</f>
        <v>0</v>
      </c>
      <c r="CJ10" s="371">
        <v>33</v>
      </c>
      <c r="CK10" s="363"/>
      <c r="CL10" s="362" t="str">
        <f>IF(ISERROR(HLOOKUP(CL8,$DS$7:$DY10,$DZ10,FALSE)),"N",HLOOKUP(CL8,$DS$7:$DY10,$DZ10,FALSE))</f>
        <v>N</v>
      </c>
      <c r="CM10" s="362" t="str">
        <f ca="1">IF(ISERROR(HLOOKUP(CM8,$DS$7:$DY10,$DZ10,FALSE)),"N",HLOOKUP(CM8,$DS$7:$DY10,$DZ10,FALSE))</f>
        <v>N</v>
      </c>
      <c r="CN10" s="362" t="str">
        <f ca="1">IF(ISERROR(HLOOKUP(CN8,$DS$7:$DY10,$DZ10,FALSE)),"N",HLOOKUP(CN8,$DS$7:$DY10,$DZ10,FALSE))</f>
        <v>N</v>
      </c>
      <c r="CO10" s="362" t="str">
        <f ca="1">IF(ISERROR(HLOOKUP(CO8,$DS$7:$DY10,$DZ10,FALSE)),"N",HLOOKUP(CO8,$DS$7:$DY10,$DZ10,FALSE))</f>
        <v>N</v>
      </c>
      <c r="CP10" s="362" t="str">
        <f ca="1">IF(ISERROR(HLOOKUP(CP8,$DS$7:$DY10,$DZ10,FALSE)),"N",HLOOKUP(CP8,$DS$7:$DY10,$DZ10,FALSE))</f>
        <v>N</v>
      </c>
      <c r="CQ10" s="362" t="str">
        <f ca="1">IF(ISERROR(HLOOKUP(CQ8,$DS$7:$DY10,$DZ10,FALSE)),"N",HLOOKUP(CQ8,$DS$7:$DY10,$DZ10,FALSE))</f>
        <v>N</v>
      </c>
      <c r="CR10" s="362" t="str">
        <f ca="1">IF(ISERROR(HLOOKUP(CR8,$DS$7:$DY10,$DZ10,FALSE)),"N",HLOOKUP(CR8,$DS$7:$DY10,$DZ10,FALSE))</f>
        <v>N</v>
      </c>
      <c r="CS10" s="362" t="str">
        <f>IF(ISERROR(HLOOKUP(CS8,$DS$7:$DY10,$DZ10,FALSE)),"N",HLOOKUP(CS8,$DS$7:$DY10,$DZ10,FALSE))</f>
        <v>N</v>
      </c>
      <c r="CT10" s="362" t="str">
        <f ca="1">IF(ISERROR(HLOOKUP(CT8,$DS$7:$DY10,$DZ10,FALSE)),"N",HLOOKUP(CT8,$DS$7:$DY10,$DZ10,FALSE))</f>
        <v>N</v>
      </c>
      <c r="CU10" s="362" t="str">
        <f ca="1">IF(ISERROR(HLOOKUP(CU8,$DS$7:$DY10,$DZ10,FALSE)),"N",HLOOKUP(CU8,$DS$7:$DY10,$DZ10,FALSE))</f>
        <v>N</v>
      </c>
      <c r="CV10" s="362" t="str">
        <f ca="1">IF(ISERROR(HLOOKUP(CV8,$DS$7:$DY10,$DZ10,FALSE)),"N",HLOOKUP(CV8,$DS$7:$DY10,$DZ10,FALSE))</f>
        <v>N</v>
      </c>
      <c r="CW10" s="362" t="str">
        <f ca="1">IF(ISERROR(HLOOKUP(CW8,$DS$7:$DY10,$DZ10,FALSE)),"N",HLOOKUP(CW8,$DS$7:$DY10,$DZ10,FALSE))</f>
        <v>N</v>
      </c>
      <c r="CX10" s="362" t="str">
        <f ca="1">IF(ISERROR(HLOOKUP(CX8,$DS$7:$DY10,$DZ10,FALSE)),"N",HLOOKUP(CX8,$DS$7:$DY10,$DZ10,FALSE))</f>
        <v>N</v>
      </c>
      <c r="CY10" s="362" t="str">
        <f ca="1">IF(ISERROR(HLOOKUP(CY8,$DS$7:$DY10,$DZ10,FALSE)),"N",HLOOKUP(CY8,$DS$7:$DY10,$DZ10,FALSE))</f>
        <v>N</v>
      </c>
      <c r="CZ10" s="362" t="str">
        <f>IF(ISERROR(HLOOKUP(CZ8,$DS$7:$DY10,$DZ10,FALSE)),"N",HLOOKUP(CZ8,$DS$7:$DY10,$DZ10,FALSE))</f>
        <v>N</v>
      </c>
      <c r="DA10" s="362" t="str">
        <f ca="1">IF(ISERROR(HLOOKUP(DA8,$DS$7:$DY10,$DZ10,FALSE)),"N",HLOOKUP(DA8,$DS$7:$DY10,$DZ10,FALSE))</f>
        <v>N</v>
      </c>
      <c r="DB10" s="362" t="str">
        <f ca="1">IF(ISERROR(HLOOKUP(DB8,$DS$7:$DY10,$DZ10,FALSE)),"N",HLOOKUP(DB8,$DS$7:$DY10,$DZ10,FALSE))</f>
        <v>N</v>
      </c>
      <c r="DC10" s="362" t="str">
        <f ca="1">IF(ISERROR(HLOOKUP(DC8,$DS$7:$DY10,$DZ10,FALSE)),"N",HLOOKUP(DC8,$DS$7:$DY10,$DZ10,FALSE))</f>
        <v>N</v>
      </c>
      <c r="DD10" s="362" t="str">
        <f ca="1">IF(ISERROR(HLOOKUP(DD8,$DS$7:$DY10,$DZ10,FALSE)),"N",HLOOKUP(DD8,$DS$7:$DY10,$DZ10,FALSE))</f>
        <v>N</v>
      </c>
      <c r="DE10" s="362" t="str">
        <f ca="1">IF(ISERROR(HLOOKUP(DE8,$DS$7:$DY10,$DZ10,FALSE)),"N",HLOOKUP(DE8,$DS$7:$DY10,$DZ10,FALSE))</f>
        <v>N</v>
      </c>
      <c r="DF10" s="362" t="str">
        <f ca="1">IF(ISERROR(HLOOKUP(DF8,$DS$7:$DY10,$DZ10,FALSE)),"N",HLOOKUP(DF8,$DS$7:$DY10,$DZ10,FALSE))</f>
        <v>N</v>
      </c>
      <c r="DG10" s="362" t="str">
        <f>IF(ISERROR(HLOOKUP(DG8,$DS$7:$DY10,$DZ10,FALSE)),"N",HLOOKUP(DG8,$DS$7:$DY10,$DZ10,FALSE))</f>
        <v>N</v>
      </c>
      <c r="DH10" s="362" t="str">
        <f ca="1">IF(ISERROR(HLOOKUP(DH8,$DS$7:$DY10,$DZ10,FALSE)),"N",HLOOKUP(DH8,$DS$7:$DY10,$DZ10,FALSE))</f>
        <v>N</v>
      </c>
      <c r="DI10" s="362" t="str">
        <f ca="1">IF(ISERROR(HLOOKUP(DI8,$DS$7:$DY10,$DZ10,FALSE)),"N",HLOOKUP(DI8,$DS$7:$DY10,$DZ10,FALSE))</f>
        <v>N</v>
      </c>
      <c r="DJ10" s="362" t="str">
        <f ca="1">IF(ISERROR(HLOOKUP(DJ8,$DS$7:$DY10,$DZ10,FALSE)),"N",HLOOKUP(DJ8,$DS$7:$DY10,$DZ10,FALSE))</f>
        <v>N</v>
      </c>
      <c r="DK10" s="362" t="str">
        <f ca="1">IF(ISERROR(HLOOKUP(DK8,$DS$7:$DY10,$DZ10,FALSE)),"N",HLOOKUP(DK8,$DS$7:$DY10,$DZ10,FALSE))</f>
        <v>N</v>
      </c>
      <c r="DL10" s="362" t="str">
        <f ca="1">IF(ISERROR(HLOOKUP(DL8,$DS$7:$DY10,$DZ10,FALSE)),"N",HLOOKUP(DL8,$DS$7:$DY10,$DZ10,FALSE))</f>
        <v>N</v>
      </c>
      <c r="DM10" s="362" t="str">
        <f ca="1">IF(ISERROR(HLOOKUP(DM8,$DS$7:$DY10,$DZ10,FALSE)),"N",HLOOKUP(DM8,$DS$7:$DY10,$DZ10,FALSE))</f>
        <v>N</v>
      </c>
      <c r="DN10" s="362" t="str">
        <f>IF(ISERROR(HLOOKUP(DN8,$DS$7:$DY10,$DZ10,FALSE)),"N",HLOOKUP(DN8,$DS$7:$DY10,$DZ10,FALSE))</f>
        <v>N</v>
      </c>
      <c r="DO10" s="362" t="str">
        <f ca="1">IF(ISERROR(HLOOKUP(DO8,$DS$7:$DY10,$DZ10,FALSE)),"N",HLOOKUP(DO8,$DS$7:$DY10,$DZ10,FALSE))</f>
        <v>N</v>
      </c>
      <c r="DP10" s="362" t="str">
        <f ca="1">IF(ISERROR(HLOOKUP(DP8,$DS$7:$DY10,$DZ10,FALSE)),"N",HLOOKUP(DP8,$DS$7:$DY10,$DZ10,FALSE))</f>
        <v>N</v>
      </c>
      <c r="DQ10" s="362">
        <f t="shared" ca="1" si="22"/>
        <v>0</v>
      </c>
      <c r="DR10" s="362">
        <f t="shared" ca="1" si="23"/>
        <v>31</v>
      </c>
      <c r="DS10" s="362" t="str">
        <f>IF('DB Func'!M5&gt;0,"S","N")</f>
        <v>N</v>
      </c>
      <c r="DT10" s="362" t="str">
        <f>IF('DB Func'!R5&gt;0,"S","N")</f>
        <v>N</v>
      </c>
      <c r="DU10" s="362" t="str">
        <f>IF('DB Func'!W5&gt;0,"S","N")</f>
        <v>N</v>
      </c>
      <c r="DV10" s="362" t="str">
        <f>IF('DB Func'!AB5&gt;0,"S","N")</f>
        <v>N</v>
      </c>
      <c r="DW10" s="362" t="str">
        <f>IF('DB Func'!AG5&gt;0,"S","N")</f>
        <v>N</v>
      </c>
      <c r="DX10" s="362" t="str">
        <f>IF('DB Func'!AL5&gt;0,"S","N")</f>
        <v>N</v>
      </c>
      <c r="DY10" s="362" t="str">
        <f>IF('DB Func'!AQ5&gt;0,"S","N")</f>
        <v>N</v>
      </c>
      <c r="DZ10" s="362">
        <v>4</v>
      </c>
      <c r="EA10" s="369">
        <f ca="1">'DB Func'!C5</f>
        <v>0</v>
      </c>
      <c r="EB10" s="362" t="str">
        <f t="shared" ca="1" si="24"/>
        <v>s</v>
      </c>
      <c r="EC10" s="362" t="str">
        <f t="shared" ca="1" si="24"/>
        <v>s</v>
      </c>
      <c r="ED10" s="362" t="str">
        <f t="shared" ca="1" si="24"/>
        <v>s</v>
      </c>
      <c r="EE10" s="362" t="str">
        <f t="shared" ca="1" si="24"/>
        <v>s</v>
      </c>
      <c r="EF10" s="362" t="str">
        <f t="shared" ca="1" si="24"/>
        <v>s</v>
      </c>
      <c r="EG10" s="362" t="str">
        <f t="shared" ca="1" si="24"/>
        <v>s</v>
      </c>
      <c r="EH10" s="362" t="str">
        <f t="shared" ca="1" si="24"/>
        <v>s</v>
      </c>
      <c r="EI10" s="362" t="str">
        <f t="shared" ca="1" si="24"/>
        <v>s</v>
      </c>
      <c r="EJ10" s="362" t="str">
        <f t="shared" ca="1" si="24"/>
        <v>s</v>
      </c>
      <c r="EK10" s="362" t="str">
        <f t="shared" ca="1" si="24"/>
        <v>s</v>
      </c>
      <c r="EL10" s="362" t="str">
        <f t="shared" ca="1" si="24"/>
        <v>s</v>
      </c>
      <c r="EM10" s="362" t="str">
        <f t="shared" ca="1" si="24"/>
        <v>s</v>
      </c>
      <c r="EN10" s="362" t="str">
        <f t="shared" ca="1" si="24"/>
        <v>s</v>
      </c>
      <c r="EO10" s="362" t="str">
        <f t="shared" ca="1" si="24"/>
        <v>s</v>
      </c>
      <c r="EP10" s="362" t="str">
        <f t="shared" ca="1" si="24"/>
        <v>s</v>
      </c>
      <c r="EQ10" s="362" t="str">
        <f t="shared" ca="1" si="24"/>
        <v>s</v>
      </c>
      <c r="ER10" s="362" t="str">
        <f t="shared" ca="1" si="25"/>
        <v>s</v>
      </c>
      <c r="ES10" s="362" t="str">
        <f t="shared" ca="1" si="25"/>
        <v>s</v>
      </c>
      <c r="ET10" s="362" t="str">
        <f t="shared" ca="1" si="25"/>
        <v>s</v>
      </c>
      <c r="EU10" s="362" t="str">
        <f t="shared" ca="1" si="25"/>
        <v>s</v>
      </c>
      <c r="EV10" s="362" t="str">
        <f t="shared" ca="1" si="25"/>
        <v>s</v>
      </c>
      <c r="EW10" s="362" t="str">
        <f t="shared" ca="1" si="25"/>
        <v>s</v>
      </c>
      <c r="EX10" s="362" t="str">
        <f t="shared" ca="1" si="25"/>
        <v>s</v>
      </c>
      <c r="EY10" s="362" t="str">
        <f t="shared" ca="1" si="25"/>
        <v>s</v>
      </c>
      <c r="EZ10" s="362" t="str">
        <f t="shared" ca="1" si="25"/>
        <v>s</v>
      </c>
      <c r="FA10" s="362" t="str">
        <f t="shared" ca="1" si="25"/>
        <v>s</v>
      </c>
      <c r="FB10" s="362" t="str">
        <f t="shared" ca="1" si="25"/>
        <v>s</v>
      </c>
      <c r="FC10" s="362" t="str">
        <f t="shared" ca="1" si="25"/>
        <v>s</v>
      </c>
      <c r="FD10" s="362" t="str">
        <f t="shared" ca="1" si="25"/>
        <v>s</v>
      </c>
      <c r="FE10" s="362" t="str">
        <f t="shared" ca="1" si="25"/>
        <v>s</v>
      </c>
      <c r="FF10" s="362" t="str">
        <f t="shared" ca="1" si="25"/>
        <v>s</v>
      </c>
      <c r="FG10" s="362">
        <f t="shared" ca="1" si="26"/>
        <v>31</v>
      </c>
      <c r="FH10" s="362">
        <f t="shared" ca="1" si="27"/>
        <v>0</v>
      </c>
      <c r="FI10" s="362" t="str">
        <f ca="1">IF(AND(YEAR(EA10)='P Gerais'!D8,MONTH(Lanc!EA10)=8,DAY(Lanc!EA10)&gt;1),"S","N")</f>
        <v>N</v>
      </c>
      <c r="FJ10" s="364">
        <f t="shared" ca="1" si="28"/>
        <v>0</v>
      </c>
      <c r="FK10" s="364">
        <f t="shared" si="29"/>
        <v>0</v>
      </c>
      <c r="FL10" s="387">
        <f t="shared" ca="1" si="30"/>
        <v>0</v>
      </c>
      <c r="FP10" s="363">
        <f ca="1">((FJ10-FL10-FK10+AZ10+AQ10+SUM(Z10:AA10)+SUM(AW10:AX10)+AK10)*IF('DB Func'!GG5="ok",'DB Func'!GD5,0))</f>
        <v>0</v>
      </c>
      <c r="FR10" s="389">
        <f t="shared" ca="1" si="31"/>
        <v>0</v>
      </c>
      <c r="GV10" s="49"/>
      <c r="GW10" s="49"/>
      <c r="GX10" s="49"/>
      <c r="GY10" s="49"/>
      <c r="GZ10" s="49"/>
      <c r="HA10" s="49"/>
      <c r="HB10" s="49"/>
      <c r="HC10" s="49"/>
    </row>
    <row r="11" spans="1:211" ht="30" customHeight="1" thickTop="1" thickBot="1">
      <c r="C11" s="390" t="str">
        <f ca="1">IF('DB Func'!B6="Funcionário 4","",'DB Func'!B6)</f>
        <v/>
      </c>
      <c r="D11" s="391">
        <f ca="1">'DB Func'!CK6</f>
        <v>0</v>
      </c>
      <c r="E11" s="382" t="str">
        <f ca="1">IF(C11="","-",IF(OR(terceiro!E11="AGO",terceiro!F11="AGO"),"Sim","Não"))</f>
        <v>-</v>
      </c>
      <c r="F11" s="383" t="str">
        <f ca="1">IF(C11="","-",IF(OR(Ferias!E11="AGO",Ferias!F11="AGO"),"Sim","Não"))</f>
        <v>-</v>
      </c>
      <c r="G11" s="383">
        <f ca="1">IF(C11="",0,IF(F11="Sim",IF(Ferias!E11="AGO",Ferias!I11,Ferias!J11),0))</f>
        <v>0</v>
      </c>
      <c r="H11" s="185"/>
      <c r="I11" s="185"/>
      <c r="J11" s="398">
        <f t="shared" ca="1" si="1"/>
        <v>0</v>
      </c>
      <c r="K11" s="152"/>
      <c r="L11" s="151"/>
      <c r="M11" s="189"/>
      <c r="N11" s="153"/>
      <c r="O11" s="48"/>
      <c r="P11" s="48"/>
      <c r="Q11" s="48"/>
      <c r="R11" s="49"/>
      <c r="S11" s="49"/>
      <c r="T11" s="49"/>
      <c r="U11" s="49"/>
      <c r="V11" s="49"/>
      <c r="W11" s="49"/>
      <c r="X11" s="49"/>
      <c r="Y11" s="49"/>
      <c r="Z11" s="49"/>
      <c r="AA11" s="49"/>
      <c r="AB11" s="48"/>
      <c r="AC11" s="48"/>
      <c r="AD11" s="49"/>
      <c r="AE11" s="49"/>
      <c r="AF11" s="314"/>
      <c r="AH11" s="400">
        <f ca="1">IF(AND('DB Func'!GE6="Julho",'DB Func'!BQ6="2 Parcelas"),(('auxiliar 13 sal'!J7/12*'DB Func'!GF6+AVERAGE('auxiliar 13 sal'!Q7:AB7)+AVERAGE('auxiliar 13 sal'!AE7:AP7)+'auxiliar 13 sal'!J7*'DB Func'!BN6+'auxiliar 13 sal'!J7*'DB Func'!BO6)/2),IF('DB Func'!GE6="Agosto",IF('DB Func'!BQ6="Parcela Única",('auxiliar 13 sal'!J7/12*'DB Func'!GF6)+AVERAGE('auxiliar 13 sal'!Q7:AB7)+AVERAGE('auxiliar 13 sal'!AE7:AP7)+('auxiliar 13 sal'!J7*'DB Func'!BN6)+('auxiliar 13 sal'!J7*'DB Func'!BO6),IF('DB Func'!BQ6="2 Parcelas",(('auxiliar 13 sal'!J7/12*'DB Func'!GF6+AVERAGE('auxiliar 13 sal'!Q7:AB7)+AVERAGE('auxiliar 13 sal'!AE7:AP7)+'auxiliar 13 sal'!J7*'DB Func'!BN6+'auxiliar 13 sal'!J7*'DB Func'!BO6)/2))),0))</f>
        <v>0</v>
      </c>
      <c r="AK11" s="364">
        <f t="shared" ca="1" si="6"/>
        <v>0</v>
      </c>
      <c r="AL11" s="364">
        <f t="shared" ca="1" si="7"/>
        <v>0</v>
      </c>
      <c r="AM11" s="364">
        <f t="shared" ca="1" si="8"/>
        <v>0</v>
      </c>
      <c r="AN11" s="364">
        <f t="shared" ca="1" si="9"/>
        <v>0</v>
      </c>
      <c r="AO11" s="364">
        <f t="shared" ca="1" si="10"/>
        <v>0</v>
      </c>
      <c r="AP11" s="364">
        <f t="shared" ca="1" si="11"/>
        <v>0</v>
      </c>
      <c r="AQ11" s="364">
        <f t="shared" ca="1" si="12"/>
        <v>0</v>
      </c>
      <c r="AR11" s="364">
        <f>IF(OR(M11="",M11=0),0,((FJ11/220)*('Ho Ex'!$C$8+$AS$6))*M11)</f>
        <v>0</v>
      </c>
      <c r="AS11" s="364">
        <f>IF(OR(N11="",N11=0),0,((FJ11/220*('DB Func'!GD6+Lanc!$AS$6))*('Ho Ex'!$I$8+$AS$6))*(N11/52.5*60))</f>
        <v>0</v>
      </c>
      <c r="AT11" s="364">
        <f>IF(OR(M11="",M11=0),0,((FJ11/220)*('Ho Ex'!$J$8+$AS$6))*O11)</f>
        <v>0</v>
      </c>
      <c r="AU11" s="364">
        <f>IF(OR(M11="",M11=0),0,((FJ11/220)*('Ho Ex'!I14+$AS$6))*P11)</f>
        <v>0</v>
      </c>
      <c r="AV11" s="364">
        <f>IF(OR(M11="",M11=0),0,((FJ11/220)*('Ho Ex'!C14+$AS$6))*Q11)</f>
        <v>0</v>
      </c>
      <c r="AW11" s="364">
        <f ca="1">FJ11*'DB Func'!BN6</f>
        <v>0</v>
      </c>
      <c r="AX11" s="364">
        <f ca="1">FJ11*'DB Func'!BO6</f>
        <v>0</v>
      </c>
      <c r="AY11" s="364">
        <f ca="1">IF(FJ11=0,0,VLOOKUP(FJ11,'P Gerais'!$D$39:$G$41,3,TRUE)*Func4!$F$68)</f>
        <v>0</v>
      </c>
      <c r="AZ11" s="364">
        <f t="shared" si="13"/>
        <v>0</v>
      </c>
      <c r="BA11" s="364">
        <f ca="1">((FJ11-FL11-FK11+AZ11+AQ11+SUM(Z11:AA11)+SUM(AW11:AX11)+AK11)*IF('DB Func'!GG6="ok",'DB Func'!GD6,0))+(FJ11-FL11-FK11+AZ11+AQ11+SUM(Z11:AA11)+SUM(AW11:AX11))+AK11</f>
        <v>0</v>
      </c>
      <c r="BB11" s="385">
        <f ca="1">VLOOKUP(BA11,'P Gerais'!$D$22:$G$25,3,TRUE)</f>
        <v>0.08</v>
      </c>
      <c r="BC11" s="364">
        <f ca="1">IF(BA11&lt;'P Gerais'!$D$25,BA11*BB11,Lanc!BB11)</f>
        <v>0</v>
      </c>
      <c r="BD11" s="364">
        <f ca="1">BA11-BC11-('DB Func'!GB6*'P Gerais'!$D$35)</f>
        <v>0</v>
      </c>
      <c r="BE11" s="386">
        <f ca="1">VLOOKUP(BD11,'P Gerais'!$D$29:$F$33,3,TRUE)</f>
        <v>0</v>
      </c>
      <c r="BF11" s="364">
        <f t="shared" ca="1" si="14"/>
        <v>0</v>
      </c>
      <c r="BG11" s="364">
        <f ca="1">VLOOKUP(BD11,'P Gerais'!$D$29:$G$33,4,TRUE)</f>
        <v>0</v>
      </c>
      <c r="BH11" s="364">
        <f t="shared" ca="1" si="15"/>
        <v>0</v>
      </c>
      <c r="BI11" s="364">
        <f t="shared" ca="1" si="16"/>
        <v>0</v>
      </c>
      <c r="BJ11" s="362">
        <f ca="1">'DB Func'!G6</f>
        <v>0</v>
      </c>
      <c r="BK11" s="362">
        <f ca="1">'DB Func'!FW6</f>
        <v>0</v>
      </c>
      <c r="BL11" s="364">
        <f ca="1">D11*'P Gerais'!$D$13</f>
        <v>0</v>
      </c>
      <c r="BM11" s="364">
        <f ca="1">D11*'P Gerais'!$D$14</f>
        <v>0</v>
      </c>
      <c r="BN11" s="364">
        <f ca="1">D11*'P Gerais'!$D$16</f>
        <v>0</v>
      </c>
      <c r="BO11" s="364">
        <f ca="1">D11*'P Gerais'!$D$17</f>
        <v>0</v>
      </c>
      <c r="BP11" s="364">
        <f ca="1">D11*'P Gerais'!$D$18</f>
        <v>0</v>
      </c>
      <c r="BQ11" s="385">
        <f ca="1">VLOOKUP(D11,'P Gerais'!$D$22:$G$24,3,TRUE)</f>
        <v>0.08</v>
      </c>
      <c r="BR11" s="385">
        <f ca="1">VLOOKUP(D11,'P Gerais'!$D$29:$G$33,3,TRUE)</f>
        <v>0</v>
      </c>
      <c r="BS11" s="385">
        <f ca="1">'DB Func'!BN6</f>
        <v>0</v>
      </c>
      <c r="BT11" s="385">
        <f ca="1">'DB Func'!BO6</f>
        <v>0</v>
      </c>
      <c r="BU11" s="385">
        <f ca="1">'DB Func'!FX6</f>
        <v>0</v>
      </c>
      <c r="BV11" s="364">
        <f t="shared" ca="1" si="17"/>
        <v>-0.08</v>
      </c>
      <c r="BW11" s="364">
        <f ca="1">BV11-'DB Func'!GC6</f>
        <v>-0.08</v>
      </c>
      <c r="BX11" s="362">
        <f ca="1">IFERROR(VLOOKUP(BW11,'P Gerais'!$D$29:$G$33,3,TRUE)*BW11,0)</f>
        <v>0</v>
      </c>
      <c r="BY11" s="364">
        <f ca="1">IFERROR(BX11-VLOOKUP(BW11,'P Gerais'!$D$29:$H$33,4,TRUE),0)</f>
        <v>0</v>
      </c>
      <c r="BZ11" s="364">
        <f ca="1">D11*'DB Func'!GD6</f>
        <v>0</v>
      </c>
      <c r="CB11" s="364">
        <f t="shared" ca="1" si="18"/>
        <v>0</v>
      </c>
      <c r="CC11" s="364">
        <f t="shared" si="19"/>
        <v>0</v>
      </c>
      <c r="CD11" s="364">
        <f t="shared" si="20"/>
        <v>0</v>
      </c>
      <c r="CF11" s="362" t="str">
        <f t="shared" ca="1" si="21"/>
        <v>não</v>
      </c>
      <c r="CG11" s="362">
        <f ca="1">IF($CH$8=1,DAY('DB Func'!C6),0)</f>
        <v>0</v>
      </c>
      <c r="CH11" s="362">
        <f ca="1">IF(CI11=0,0,MONTH('DB Func'!C6))</f>
        <v>0</v>
      </c>
      <c r="CI11" s="362">
        <f ca="1">IF('P Gerais'!D9=YEAR('DB Func'!C6),YEAR('DB Func'!C6),0)</f>
        <v>0</v>
      </c>
      <c r="CJ11" s="371">
        <v>34</v>
      </c>
      <c r="CK11" s="363"/>
      <c r="CL11" s="362" t="str">
        <f>IF(ISERROR(HLOOKUP(CL9,$DS$7:$DY11,$DZ11,FALSE)),"N",HLOOKUP(CL9,$DS$7:$DY11,$DZ11,FALSE))</f>
        <v>N</v>
      </c>
      <c r="CM11" s="362" t="str">
        <f>IF(ISERROR(HLOOKUP(CM9,$DS$7:$DY11,$DZ11,FALSE)),"N",HLOOKUP(CM9,$DS$7:$DY11,$DZ11,FALSE))</f>
        <v>N</v>
      </c>
      <c r="CN11" s="362" t="str">
        <f>IF(ISERROR(HLOOKUP(CN9,$DS$7:$DY11,$DZ11,FALSE)),"N",HLOOKUP(CN9,$DS$7:$DY11,$DZ11,FALSE))</f>
        <v>N</v>
      </c>
      <c r="CO11" s="362" t="str">
        <f>IF(ISERROR(HLOOKUP(CO9,$DS$7:$DY11,$DZ11,FALSE)),"N",HLOOKUP(CO9,$DS$7:$DY11,$DZ11,FALSE))</f>
        <v>N</v>
      </c>
      <c r="CP11" s="362" t="str">
        <f>IF(ISERROR(HLOOKUP(CP9,$DS$7:$DY11,$DZ11,FALSE)),"N",HLOOKUP(CP9,$DS$7:$DY11,$DZ11,FALSE))</f>
        <v>N</v>
      </c>
      <c r="CQ11" s="362" t="str">
        <f>IF(ISERROR(HLOOKUP(CQ9,$DS$7:$DY11,$DZ11,FALSE)),"N",HLOOKUP(CQ9,$DS$7:$DY11,$DZ11,FALSE))</f>
        <v>N</v>
      </c>
      <c r="CR11" s="362" t="str">
        <f>IF(ISERROR(HLOOKUP(CR9,$DS$7:$DY11,$DZ11,FALSE)),"N",HLOOKUP(CR9,$DS$7:$DY11,$DZ11,FALSE))</f>
        <v>N</v>
      </c>
      <c r="CS11" s="362" t="str">
        <f>IF(ISERROR(HLOOKUP(CS9,$DS$7:$DY11,$DZ11,FALSE)),"N",HLOOKUP(CS9,$DS$7:$DY11,$DZ11,FALSE))</f>
        <v>N</v>
      </c>
      <c r="CT11" s="362" t="str">
        <f>IF(ISERROR(HLOOKUP(CT9,$DS$7:$DY11,$DZ11,FALSE)),"N",HLOOKUP(CT9,$DS$7:$DY11,$DZ11,FALSE))</f>
        <v>N</v>
      </c>
      <c r="CU11" s="362" t="str">
        <f>IF(ISERROR(HLOOKUP(CU9,$DS$7:$DY11,$DZ11,FALSE)),"N",HLOOKUP(CU9,$DS$7:$DY11,$DZ11,FALSE))</f>
        <v>N</v>
      </c>
      <c r="CV11" s="362" t="str">
        <f>IF(ISERROR(HLOOKUP(CV9,$DS$7:$DY11,$DZ11,FALSE)),"N",HLOOKUP(CV9,$DS$7:$DY11,$DZ11,FALSE))</f>
        <v>N</v>
      </c>
      <c r="CW11" s="362" t="str">
        <f>IF(ISERROR(HLOOKUP(CW9,$DS$7:$DY11,$DZ11,FALSE)),"N",HLOOKUP(CW9,$DS$7:$DY11,$DZ11,FALSE))</f>
        <v>N</v>
      </c>
      <c r="CX11" s="362" t="str">
        <f>IF(ISERROR(HLOOKUP(CX9,$DS$7:$DY11,$DZ11,FALSE)),"N",HLOOKUP(CX9,$DS$7:$DY11,$DZ11,FALSE))</f>
        <v>N</v>
      </c>
      <c r="CY11" s="362" t="str">
        <f>IF(ISERROR(HLOOKUP(CY9,$DS$7:$DY11,$DZ11,FALSE)),"N",HLOOKUP(CY9,$DS$7:$DY11,$DZ11,FALSE))</f>
        <v>N</v>
      </c>
      <c r="CZ11" s="362" t="str">
        <f>IF(ISERROR(HLOOKUP(CZ9,$DS$7:$DY11,$DZ11,FALSE)),"N",HLOOKUP(CZ9,$DS$7:$DY11,$DZ11,FALSE))</f>
        <v>N</v>
      </c>
      <c r="DA11" s="362" t="str">
        <f>IF(ISERROR(HLOOKUP(DA9,$DS$7:$DY11,$DZ11,FALSE)),"N",HLOOKUP(DA9,$DS$7:$DY11,$DZ11,FALSE))</f>
        <v>N</v>
      </c>
      <c r="DB11" s="362" t="str">
        <f>IF(ISERROR(HLOOKUP(DB9,$DS$7:$DY11,$DZ11,FALSE)),"N",HLOOKUP(DB9,$DS$7:$DY11,$DZ11,FALSE))</f>
        <v>N</v>
      </c>
      <c r="DC11" s="362" t="str">
        <f>IF(ISERROR(HLOOKUP(DC9,$DS$7:$DY11,$DZ11,FALSE)),"N",HLOOKUP(DC9,$DS$7:$DY11,$DZ11,FALSE))</f>
        <v>N</v>
      </c>
      <c r="DD11" s="362" t="str">
        <f>IF(ISERROR(HLOOKUP(DD9,$DS$7:$DY11,$DZ11,FALSE)),"N",HLOOKUP(DD9,$DS$7:$DY11,$DZ11,FALSE))</f>
        <v>N</v>
      </c>
      <c r="DE11" s="362" t="str">
        <f>IF(ISERROR(HLOOKUP(DE9,$DS$7:$DY11,$DZ11,FALSE)),"N",HLOOKUP(DE9,$DS$7:$DY11,$DZ11,FALSE))</f>
        <v>N</v>
      </c>
      <c r="DF11" s="362" t="str">
        <f>IF(ISERROR(HLOOKUP(DF9,$DS$7:$DY11,$DZ11,FALSE)),"N",HLOOKUP(DF9,$DS$7:$DY11,$DZ11,FALSE))</f>
        <v>N</v>
      </c>
      <c r="DG11" s="362" t="str">
        <f>IF(ISERROR(HLOOKUP(DG9,$DS$7:$DY11,$DZ11,FALSE)),"N",HLOOKUP(DG9,$DS$7:$DY11,$DZ11,FALSE))</f>
        <v>N</v>
      </c>
      <c r="DH11" s="362" t="str">
        <f>IF(ISERROR(HLOOKUP(DH9,$DS$7:$DY11,$DZ11,FALSE)),"N",HLOOKUP(DH9,$DS$7:$DY11,$DZ11,FALSE))</f>
        <v>N</v>
      </c>
      <c r="DI11" s="362" t="str">
        <f>IF(ISERROR(HLOOKUP(DI9,$DS$7:$DY11,$DZ11,FALSE)),"N",HLOOKUP(DI9,$DS$7:$DY11,$DZ11,FALSE))</f>
        <v>N</v>
      </c>
      <c r="DJ11" s="362" t="str">
        <f>IF(ISERROR(HLOOKUP(DJ9,$DS$7:$DY11,$DZ11,FALSE)),"N",HLOOKUP(DJ9,$DS$7:$DY11,$DZ11,FALSE))</f>
        <v>N</v>
      </c>
      <c r="DK11" s="362" t="str">
        <f>IF(ISERROR(HLOOKUP(DK9,$DS$7:$DY11,$DZ11,FALSE)),"N",HLOOKUP(DK9,$DS$7:$DY11,$DZ11,FALSE))</f>
        <v>N</v>
      </c>
      <c r="DL11" s="362" t="str">
        <f>IF(ISERROR(HLOOKUP(DL9,$DS$7:$DY11,$DZ11,FALSE)),"N",HLOOKUP(DL9,$DS$7:$DY11,$DZ11,FALSE))</f>
        <v>N</v>
      </c>
      <c r="DM11" s="362" t="str">
        <f>IF(ISERROR(HLOOKUP(DM9,$DS$7:$DY11,$DZ11,FALSE)),"N",HLOOKUP(DM9,$DS$7:$DY11,$DZ11,FALSE))</f>
        <v>N</v>
      </c>
      <c r="DN11" s="362" t="str">
        <f>IF(ISERROR(HLOOKUP(DN9,$DS$7:$DY11,$DZ11,FALSE)),"N",HLOOKUP(DN9,$DS$7:$DY11,$DZ11,FALSE))</f>
        <v>N</v>
      </c>
      <c r="DO11" s="362" t="str">
        <f>IF(ISERROR(HLOOKUP(DO9,$DS$7:$DY11,$DZ11,FALSE)),"N",HLOOKUP(DO9,$DS$7:$DY11,$DZ11,FALSE))</f>
        <v>N</v>
      </c>
      <c r="DP11" s="362" t="str">
        <f>IF(ISERROR(HLOOKUP(DP9,$DS$7:$DY11,$DZ11,FALSE)),"N",HLOOKUP(DP9,$DS$7:$DY11,$DZ11,FALSE))</f>
        <v>N</v>
      </c>
      <c r="DQ11" s="362">
        <f t="shared" si="22"/>
        <v>0</v>
      </c>
      <c r="DR11" s="362">
        <f t="shared" si="23"/>
        <v>31</v>
      </c>
      <c r="DS11" s="362" t="str">
        <f>IF('DB Func'!M6&gt;0,"S","N")</f>
        <v>N</v>
      </c>
      <c r="DT11" s="362" t="str">
        <f>IF('DB Func'!R6&gt;0,"S","N")</f>
        <v>N</v>
      </c>
      <c r="DU11" s="362" t="str">
        <f>IF('DB Func'!W6&gt;0,"S","N")</f>
        <v>N</v>
      </c>
      <c r="DV11" s="362" t="str">
        <f>IF('DB Func'!AB6&gt;0,"S","N")</f>
        <v>N</v>
      </c>
      <c r="DW11" s="362" t="str">
        <f>IF('DB Func'!AG6&gt;0,"S","N")</f>
        <v>N</v>
      </c>
      <c r="DX11" s="362" t="str">
        <f>IF('DB Func'!AL6&gt;0,"S","N")</f>
        <v>N</v>
      </c>
      <c r="DY11" s="362" t="str">
        <f>IF('DB Func'!AQ6&gt;0,"S","N")</f>
        <v>N</v>
      </c>
      <c r="DZ11" s="362">
        <v>5</v>
      </c>
      <c r="EA11" s="369">
        <f ca="1">'DB Func'!C6</f>
        <v>0</v>
      </c>
      <c r="EB11" s="362" t="str">
        <f t="shared" ca="1" si="24"/>
        <v>s</v>
      </c>
      <c r="EC11" s="362" t="str">
        <f t="shared" ca="1" si="24"/>
        <v>s</v>
      </c>
      <c r="ED11" s="362" t="str">
        <f t="shared" ca="1" si="24"/>
        <v>s</v>
      </c>
      <c r="EE11" s="362" t="str">
        <f t="shared" ca="1" si="24"/>
        <v>s</v>
      </c>
      <c r="EF11" s="362" t="str">
        <f t="shared" ca="1" si="24"/>
        <v>s</v>
      </c>
      <c r="EG11" s="362" t="str">
        <f t="shared" ca="1" si="24"/>
        <v>s</v>
      </c>
      <c r="EH11" s="362" t="str">
        <f t="shared" ca="1" si="24"/>
        <v>s</v>
      </c>
      <c r="EI11" s="362" t="str">
        <f t="shared" ca="1" si="24"/>
        <v>s</v>
      </c>
      <c r="EJ11" s="362" t="str">
        <f t="shared" ca="1" si="24"/>
        <v>s</v>
      </c>
      <c r="EK11" s="362" t="str">
        <f t="shared" ca="1" si="24"/>
        <v>s</v>
      </c>
      <c r="EL11" s="362" t="str">
        <f t="shared" ca="1" si="24"/>
        <v>s</v>
      </c>
      <c r="EM11" s="362" t="str">
        <f t="shared" ca="1" si="24"/>
        <v>s</v>
      </c>
      <c r="EN11" s="362" t="str">
        <f t="shared" ca="1" si="24"/>
        <v>s</v>
      </c>
      <c r="EO11" s="362" t="str">
        <f t="shared" ca="1" si="24"/>
        <v>s</v>
      </c>
      <c r="EP11" s="362" t="str">
        <f t="shared" ca="1" si="24"/>
        <v>s</v>
      </c>
      <c r="EQ11" s="362" t="str">
        <f t="shared" ca="1" si="24"/>
        <v>s</v>
      </c>
      <c r="ER11" s="362" t="str">
        <f t="shared" ca="1" si="25"/>
        <v>s</v>
      </c>
      <c r="ES11" s="362" t="str">
        <f t="shared" ca="1" si="25"/>
        <v>s</v>
      </c>
      <c r="ET11" s="362" t="str">
        <f t="shared" ca="1" si="25"/>
        <v>s</v>
      </c>
      <c r="EU11" s="362" t="str">
        <f t="shared" ca="1" si="25"/>
        <v>s</v>
      </c>
      <c r="EV11" s="362" t="str">
        <f t="shared" ca="1" si="25"/>
        <v>s</v>
      </c>
      <c r="EW11" s="362" t="str">
        <f t="shared" ca="1" si="25"/>
        <v>s</v>
      </c>
      <c r="EX11" s="362" t="str">
        <f t="shared" ca="1" si="25"/>
        <v>s</v>
      </c>
      <c r="EY11" s="362" t="str">
        <f t="shared" ca="1" si="25"/>
        <v>s</v>
      </c>
      <c r="EZ11" s="362" t="str">
        <f t="shared" ca="1" si="25"/>
        <v>s</v>
      </c>
      <c r="FA11" s="362" t="str">
        <f t="shared" ca="1" si="25"/>
        <v>s</v>
      </c>
      <c r="FB11" s="362" t="str">
        <f t="shared" ca="1" si="25"/>
        <v>s</v>
      </c>
      <c r="FC11" s="362" t="str">
        <f t="shared" ca="1" si="25"/>
        <v>s</v>
      </c>
      <c r="FD11" s="362" t="str">
        <f t="shared" ca="1" si="25"/>
        <v>s</v>
      </c>
      <c r="FE11" s="362" t="str">
        <f t="shared" ca="1" si="25"/>
        <v>s</v>
      </c>
      <c r="FF11" s="362" t="str">
        <f t="shared" ca="1" si="25"/>
        <v>s</v>
      </c>
      <c r="FG11" s="362">
        <f t="shared" ca="1" si="26"/>
        <v>31</v>
      </c>
      <c r="FH11" s="362">
        <f t="shared" ca="1" si="27"/>
        <v>0</v>
      </c>
      <c r="FI11" s="362" t="str">
        <f ca="1">IF(AND(YEAR(EA11)='P Gerais'!D9,MONTH(Lanc!EA11)=8,DAY(Lanc!EA11)&gt;1),"S","N")</f>
        <v>N</v>
      </c>
      <c r="FJ11" s="364">
        <f t="shared" ca="1" si="28"/>
        <v>0</v>
      </c>
      <c r="FK11" s="364">
        <f t="shared" si="29"/>
        <v>0</v>
      </c>
      <c r="FL11" s="387">
        <f t="shared" ca="1" si="30"/>
        <v>0</v>
      </c>
      <c r="FP11" s="363">
        <f ca="1">((FJ11-FL11-FK11+AZ11+AQ11+SUM(Z11:AA11)+SUM(AW11:AX11)+AK11)*IF('DB Func'!GG6="ok",'DB Func'!GD6,0))</f>
        <v>0</v>
      </c>
      <c r="FR11" s="389">
        <f t="shared" ca="1" si="31"/>
        <v>0</v>
      </c>
      <c r="GV11" s="49"/>
      <c r="GW11" s="49"/>
      <c r="GX11" s="49"/>
      <c r="GY11" s="49"/>
      <c r="GZ11" s="49"/>
      <c r="HA11" s="49"/>
      <c r="HB11" s="49"/>
      <c r="HC11" s="49"/>
    </row>
    <row r="12" spans="1:211" ht="30" customHeight="1" thickTop="1" thickBot="1">
      <c r="C12" s="390" t="str">
        <f ca="1">IF('DB Func'!B7="Funcionário 5","",'DB Func'!B7)</f>
        <v/>
      </c>
      <c r="D12" s="391">
        <f ca="1">'DB Func'!CK7</f>
        <v>0</v>
      </c>
      <c r="E12" s="382" t="str">
        <f ca="1">IF(C12="","-",IF(OR(terceiro!E12="AGO",terceiro!F12="AGO"),"Sim","Não"))</f>
        <v>-</v>
      </c>
      <c r="F12" s="383" t="str">
        <f ca="1">IF(C12="","-",IF(OR(Ferias!E12="AGO",Ferias!F12="AGO"),"Sim","Não"))</f>
        <v>-</v>
      </c>
      <c r="G12" s="383">
        <f ca="1">IF(C12="",0,IF(F12="Sim",IF(Ferias!E12="AGO",Ferias!I12,Ferias!J12),0))</f>
        <v>0</v>
      </c>
      <c r="H12" s="185"/>
      <c r="I12" s="185"/>
      <c r="J12" s="398">
        <f t="shared" ca="1" si="1"/>
        <v>0</v>
      </c>
      <c r="K12" s="152"/>
      <c r="L12" s="151"/>
      <c r="M12" s="189"/>
      <c r="N12" s="153"/>
      <c r="O12" s="48"/>
      <c r="P12" s="48"/>
      <c r="Q12" s="48"/>
      <c r="R12" s="49"/>
      <c r="S12" s="49"/>
      <c r="T12" s="49"/>
      <c r="U12" s="49"/>
      <c r="V12" s="49"/>
      <c r="W12" s="49"/>
      <c r="X12" s="49"/>
      <c r="Y12" s="49"/>
      <c r="Z12" s="49"/>
      <c r="AA12" s="49"/>
      <c r="AB12" s="48"/>
      <c r="AC12" s="48"/>
      <c r="AD12" s="49"/>
      <c r="AE12" s="49"/>
      <c r="AF12" s="314"/>
      <c r="AH12" s="400">
        <f ca="1">IF(AND('DB Func'!GE7="Julho",'DB Func'!BQ7="2 Parcelas"),(('auxiliar 13 sal'!J8/12*'DB Func'!GF7+AVERAGE('auxiliar 13 sal'!Q8:AB8)+AVERAGE('auxiliar 13 sal'!AE8:AP8)+'auxiliar 13 sal'!J8*'DB Func'!BN7+'auxiliar 13 sal'!J8*'DB Func'!BO7)/2),IF('DB Func'!GE7="Agosto",IF('DB Func'!BQ7="Parcela Única",('auxiliar 13 sal'!J8/12*'DB Func'!GF7)+AVERAGE('auxiliar 13 sal'!Q8:AB8)+AVERAGE('auxiliar 13 sal'!AE8:AP8)+('auxiliar 13 sal'!J8*'DB Func'!BN7)+('auxiliar 13 sal'!J8*'DB Func'!BO7),IF('DB Func'!BQ7="2 Parcelas",(('auxiliar 13 sal'!J8/12*'DB Func'!GF7+AVERAGE('auxiliar 13 sal'!Q8:AB8)+AVERAGE('auxiliar 13 sal'!AE8:AP8)+'auxiliar 13 sal'!J8*'DB Func'!BN7+'auxiliar 13 sal'!J8*'DB Func'!BO7)/2))),0))</f>
        <v>0</v>
      </c>
      <c r="AK12" s="364">
        <f t="shared" ca="1" si="6"/>
        <v>0</v>
      </c>
      <c r="AL12" s="364">
        <f t="shared" ca="1" si="7"/>
        <v>0</v>
      </c>
      <c r="AM12" s="364">
        <f t="shared" ca="1" si="8"/>
        <v>0</v>
      </c>
      <c r="AN12" s="364">
        <f t="shared" ca="1" si="9"/>
        <v>0</v>
      </c>
      <c r="AO12" s="364">
        <f t="shared" ca="1" si="10"/>
        <v>0</v>
      </c>
      <c r="AP12" s="364">
        <f t="shared" ca="1" si="11"/>
        <v>0</v>
      </c>
      <c r="AQ12" s="364">
        <f t="shared" ca="1" si="12"/>
        <v>0</v>
      </c>
      <c r="AR12" s="364">
        <f>IF(OR(M12="",M12=0),0,((FJ12/220)*('Ho Ex'!$C$8+$AS$6))*M12)</f>
        <v>0</v>
      </c>
      <c r="AS12" s="364">
        <f>IF(OR(N12="",N12=0),0,((FJ12/220*('DB Func'!GD7+Lanc!$AS$6))*('Ho Ex'!$I$8+$AS$6))*(N12/52.5*60))</f>
        <v>0</v>
      </c>
      <c r="AT12" s="364">
        <f>IF(OR(M12="",M12=0),0,((FJ12/220)*('Ho Ex'!$J$8+$AS$6))*O12)</f>
        <v>0</v>
      </c>
      <c r="AU12" s="364">
        <f>IF(OR(M12="",M12=0),0,((FJ12/220)*('Ho Ex'!I15+$AS$6))*P12)</f>
        <v>0</v>
      </c>
      <c r="AV12" s="364">
        <f>IF(OR(M12="",M12=0),0,((FJ12/220)*('Ho Ex'!C15+$AS$6))*Q12)</f>
        <v>0</v>
      </c>
      <c r="AW12" s="364">
        <f ca="1">FJ12*'DB Func'!BN7</f>
        <v>0</v>
      </c>
      <c r="AX12" s="364">
        <f ca="1">FJ12*'DB Func'!BO7</f>
        <v>0</v>
      </c>
      <c r="AY12" s="364">
        <f ca="1">IF(FJ12=0,0,VLOOKUP(FJ12,'P Gerais'!$D$39:$G$41,3,TRUE)*Func5!$F$68)</f>
        <v>0</v>
      </c>
      <c r="AZ12" s="364">
        <f t="shared" si="13"/>
        <v>0</v>
      </c>
      <c r="BA12" s="364">
        <f ca="1">((FJ12-FL12-FK12+AZ12+AQ12+SUM(Z12:AA12)+SUM(AW12:AX12)+AK12)*IF('DB Func'!GG7="ok",'DB Func'!GD7,0))+(FJ12-FL12-FK12+AZ12+AQ12+SUM(Z12:AA12)+SUM(AW12:AX12))+AK12</f>
        <v>0</v>
      </c>
      <c r="BB12" s="385">
        <f ca="1">VLOOKUP(BA12,'P Gerais'!$D$22:$G$25,3,TRUE)</f>
        <v>0.08</v>
      </c>
      <c r="BC12" s="364">
        <f ca="1">IF(BA12&lt;'P Gerais'!$D$25,BA12*BB12,Lanc!BB12)</f>
        <v>0</v>
      </c>
      <c r="BD12" s="364">
        <f ca="1">BA12-BC12-('DB Func'!GB7*'P Gerais'!$D$35)</f>
        <v>0</v>
      </c>
      <c r="BE12" s="386">
        <f ca="1">VLOOKUP(BD12,'P Gerais'!$D$29:$F$33,3,TRUE)</f>
        <v>0</v>
      </c>
      <c r="BF12" s="364">
        <f t="shared" ca="1" si="14"/>
        <v>0</v>
      </c>
      <c r="BG12" s="364">
        <f ca="1">VLOOKUP(BD12,'P Gerais'!$D$29:$G$33,4,TRUE)</f>
        <v>0</v>
      </c>
      <c r="BH12" s="364">
        <f t="shared" ca="1" si="15"/>
        <v>0</v>
      </c>
      <c r="BI12" s="364">
        <f t="shared" ca="1" si="16"/>
        <v>0</v>
      </c>
      <c r="BJ12" s="362">
        <f ca="1">'DB Func'!G7</f>
        <v>0</v>
      </c>
      <c r="BK12" s="362">
        <f ca="1">'DB Func'!FW7</f>
        <v>0</v>
      </c>
      <c r="BL12" s="364">
        <f ca="1">D12*'P Gerais'!$D$13</f>
        <v>0</v>
      </c>
      <c r="BM12" s="364">
        <f ca="1">D12*'P Gerais'!$D$14</f>
        <v>0</v>
      </c>
      <c r="BN12" s="364">
        <f ca="1">D12*'P Gerais'!$D$16</f>
        <v>0</v>
      </c>
      <c r="BO12" s="364">
        <f ca="1">D12*'P Gerais'!$D$17</f>
        <v>0</v>
      </c>
      <c r="BP12" s="364">
        <f ca="1">D12*'P Gerais'!$D$18</f>
        <v>0</v>
      </c>
      <c r="BQ12" s="385">
        <f ca="1">VLOOKUP(D12,'P Gerais'!$D$22:$G$24,3,TRUE)</f>
        <v>0.08</v>
      </c>
      <c r="BR12" s="385">
        <f ca="1">VLOOKUP(D12,'P Gerais'!$D$29:$G$33,3,TRUE)</f>
        <v>0</v>
      </c>
      <c r="BS12" s="385">
        <f ca="1">'DB Func'!BN7</f>
        <v>0</v>
      </c>
      <c r="BT12" s="385">
        <f ca="1">'DB Func'!BO7</f>
        <v>0</v>
      </c>
      <c r="BU12" s="385">
        <f ca="1">'DB Func'!FX7</f>
        <v>0</v>
      </c>
      <c r="BV12" s="364">
        <f t="shared" ca="1" si="17"/>
        <v>-0.08</v>
      </c>
      <c r="BW12" s="364">
        <f ca="1">BV12-'DB Func'!GC7</f>
        <v>-0.08</v>
      </c>
      <c r="BX12" s="362">
        <f ca="1">IFERROR(VLOOKUP(BW12,'P Gerais'!$D$29:$G$33,3,TRUE)*BW12,0)</f>
        <v>0</v>
      </c>
      <c r="BY12" s="364">
        <f ca="1">IFERROR(BX12-VLOOKUP(BW12,'P Gerais'!$D$29:$H$33,4,TRUE),0)</f>
        <v>0</v>
      </c>
      <c r="BZ12" s="364">
        <f ca="1">D12*'DB Func'!GD7</f>
        <v>0</v>
      </c>
      <c r="CB12" s="364">
        <f t="shared" ca="1" si="18"/>
        <v>0</v>
      </c>
      <c r="CC12" s="364">
        <f t="shared" si="19"/>
        <v>0</v>
      </c>
      <c r="CD12" s="364">
        <f t="shared" si="20"/>
        <v>0</v>
      </c>
      <c r="CF12" s="362" t="str">
        <f t="shared" ca="1" si="21"/>
        <v>não</v>
      </c>
      <c r="CG12" s="362">
        <f ca="1">IF($CH$8=1,DAY('DB Func'!C7),0)</f>
        <v>0</v>
      </c>
      <c r="CH12" s="362">
        <f ca="1">IF(CI12=0,0,MONTH('DB Func'!C7))</f>
        <v>0</v>
      </c>
      <c r="CI12" s="362">
        <f ca="1">IF('P Gerais'!D10=YEAR('DB Func'!C7),YEAR('DB Func'!C7),0)</f>
        <v>0</v>
      </c>
      <c r="CJ12" s="371">
        <v>35</v>
      </c>
      <c r="CK12" s="363"/>
      <c r="CL12" s="362" t="str">
        <f>IF(ISERROR(HLOOKUP(CL10,$DS$7:$DY12,$DZ12,FALSE)),"N",HLOOKUP(CL10,$DS$7:$DY12,$DZ12,FALSE))</f>
        <v>N</v>
      </c>
      <c r="CM12" s="362" t="str">
        <f ca="1">IF(ISERROR(HLOOKUP(CM10,$DS$7:$DY12,$DZ12,FALSE)),"N",HLOOKUP(CM10,$DS$7:$DY12,$DZ12,FALSE))</f>
        <v>N</v>
      </c>
      <c r="CN12" s="362" t="str">
        <f ca="1">IF(ISERROR(HLOOKUP(CN10,$DS$7:$DY12,$DZ12,FALSE)),"N",HLOOKUP(CN10,$DS$7:$DY12,$DZ12,FALSE))</f>
        <v>N</v>
      </c>
      <c r="CO12" s="362" t="str">
        <f ca="1">IF(ISERROR(HLOOKUP(CO10,$DS$7:$DY12,$DZ12,FALSE)),"N",HLOOKUP(CO10,$DS$7:$DY12,$DZ12,FALSE))</f>
        <v>N</v>
      </c>
      <c r="CP12" s="362" t="str">
        <f ca="1">IF(ISERROR(HLOOKUP(CP10,$DS$7:$DY12,$DZ12,FALSE)),"N",HLOOKUP(CP10,$DS$7:$DY12,$DZ12,FALSE))</f>
        <v>N</v>
      </c>
      <c r="CQ12" s="362" t="str">
        <f ca="1">IF(ISERROR(HLOOKUP(CQ10,$DS$7:$DY12,$DZ12,FALSE)),"N",HLOOKUP(CQ10,$DS$7:$DY12,$DZ12,FALSE))</f>
        <v>N</v>
      </c>
      <c r="CR12" s="362" t="str">
        <f ca="1">IF(ISERROR(HLOOKUP(CR10,$DS$7:$DY12,$DZ12,FALSE)),"N",HLOOKUP(CR10,$DS$7:$DY12,$DZ12,FALSE))</f>
        <v>N</v>
      </c>
      <c r="CS12" s="362" t="str">
        <f>IF(ISERROR(HLOOKUP(CS10,$DS$7:$DY12,$DZ12,FALSE)),"N",HLOOKUP(CS10,$DS$7:$DY12,$DZ12,FALSE))</f>
        <v>N</v>
      </c>
      <c r="CT12" s="362" t="str">
        <f ca="1">IF(ISERROR(HLOOKUP(CT10,$DS$7:$DY12,$DZ12,FALSE)),"N",HLOOKUP(CT10,$DS$7:$DY12,$DZ12,FALSE))</f>
        <v>N</v>
      </c>
      <c r="CU12" s="362" t="str">
        <f ca="1">IF(ISERROR(HLOOKUP(CU10,$DS$7:$DY12,$DZ12,FALSE)),"N",HLOOKUP(CU10,$DS$7:$DY12,$DZ12,FALSE))</f>
        <v>N</v>
      </c>
      <c r="CV12" s="362" t="str">
        <f ca="1">IF(ISERROR(HLOOKUP(CV10,$DS$7:$DY12,$DZ12,FALSE)),"N",HLOOKUP(CV10,$DS$7:$DY12,$DZ12,FALSE))</f>
        <v>N</v>
      </c>
      <c r="CW12" s="362" t="str">
        <f ca="1">IF(ISERROR(HLOOKUP(CW10,$DS$7:$DY12,$DZ12,FALSE)),"N",HLOOKUP(CW10,$DS$7:$DY12,$DZ12,FALSE))</f>
        <v>N</v>
      </c>
      <c r="CX12" s="362" t="str">
        <f ca="1">IF(ISERROR(HLOOKUP(CX10,$DS$7:$DY12,$DZ12,FALSE)),"N",HLOOKUP(CX10,$DS$7:$DY12,$DZ12,FALSE))</f>
        <v>N</v>
      </c>
      <c r="CY12" s="362" t="str">
        <f ca="1">IF(ISERROR(HLOOKUP(CY10,$DS$7:$DY12,$DZ12,FALSE)),"N",HLOOKUP(CY10,$DS$7:$DY12,$DZ12,FALSE))</f>
        <v>N</v>
      </c>
      <c r="CZ12" s="362" t="str">
        <f>IF(ISERROR(HLOOKUP(CZ10,$DS$7:$DY12,$DZ12,FALSE)),"N",HLOOKUP(CZ10,$DS$7:$DY12,$DZ12,FALSE))</f>
        <v>N</v>
      </c>
      <c r="DA12" s="362" t="str">
        <f ca="1">IF(ISERROR(HLOOKUP(DA10,$DS$7:$DY12,$DZ12,FALSE)),"N",HLOOKUP(DA10,$DS$7:$DY12,$DZ12,FALSE))</f>
        <v>N</v>
      </c>
      <c r="DB12" s="362" t="str">
        <f ca="1">IF(ISERROR(HLOOKUP(DB10,$DS$7:$DY12,$DZ12,FALSE)),"N",HLOOKUP(DB10,$DS$7:$DY12,$DZ12,FALSE))</f>
        <v>N</v>
      </c>
      <c r="DC12" s="362" t="str">
        <f ca="1">IF(ISERROR(HLOOKUP(DC10,$DS$7:$DY12,$DZ12,FALSE)),"N",HLOOKUP(DC10,$DS$7:$DY12,$DZ12,FALSE))</f>
        <v>N</v>
      </c>
      <c r="DD12" s="362" t="str">
        <f ca="1">IF(ISERROR(HLOOKUP(DD10,$DS$7:$DY12,$DZ12,FALSE)),"N",HLOOKUP(DD10,$DS$7:$DY12,$DZ12,FALSE))</f>
        <v>N</v>
      </c>
      <c r="DE12" s="362" t="str">
        <f ca="1">IF(ISERROR(HLOOKUP(DE10,$DS$7:$DY12,$DZ12,FALSE)),"N",HLOOKUP(DE10,$DS$7:$DY12,$DZ12,FALSE))</f>
        <v>N</v>
      </c>
      <c r="DF12" s="362" t="str">
        <f ca="1">IF(ISERROR(HLOOKUP(DF10,$DS$7:$DY12,$DZ12,FALSE)),"N",HLOOKUP(DF10,$DS$7:$DY12,$DZ12,FALSE))</f>
        <v>N</v>
      </c>
      <c r="DG12" s="362" t="str">
        <f>IF(ISERROR(HLOOKUP(DG10,$DS$7:$DY12,$DZ12,FALSE)),"N",HLOOKUP(DG10,$DS$7:$DY12,$DZ12,FALSE))</f>
        <v>N</v>
      </c>
      <c r="DH12" s="362" t="str">
        <f ca="1">IF(ISERROR(HLOOKUP(DH10,$DS$7:$DY12,$DZ12,FALSE)),"N",HLOOKUP(DH10,$DS$7:$DY12,$DZ12,FALSE))</f>
        <v>N</v>
      </c>
      <c r="DI12" s="362" t="str">
        <f ca="1">IF(ISERROR(HLOOKUP(DI10,$DS$7:$DY12,$DZ12,FALSE)),"N",HLOOKUP(DI10,$DS$7:$DY12,$DZ12,FALSE))</f>
        <v>N</v>
      </c>
      <c r="DJ12" s="362" t="str">
        <f ca="1">IF(ISERROR(HLOOKUP(DJ10,$DS$7:$DY12,$DZ12,FALSE)),"N",HLOOKUP(DJ10,$DS$7:$DY12,$DZ12,FALSE))</f>
        <v>N</v>
      </c>
      <c r="DK12" s="362" t="str">
        <f ca="1">IF(ISERROR(HLOOKUP(DK10,$DS$7:$DY12,$DZ12,FALSE)),"N",HLOOKUP(DK10,$DS$7:$DY12,$DZ12,FALSE))</f>
        <v>N</v>
      </c>
      <c r="DL12" s="362" t="str">
        <f ca="1">IF(ISERROR(HLOOKUP(DL10,$DS$7:$DY12,$DZ12,FALSE)),"N",HLOOKUP(DL10,$DS$7:$DY12,$DZ12,FALSE))</f>
        <v>N</v>
      </c>
      <c r="DM12" s="362" t="str">
        <f ca="1">IF(ISERROR(HLOOKUP(DM10,$DS$7:$DY12,$DZ12,FALSE)),"N",HLOOKUP(DM10,$DS$7:$DY12,$DZ12,FALSE))</f>
        <v>N</v>
      </c>
      <c r="DN12" s="362" t="str">
        <f>IF(ISERROR(HLOOKUP(DN10,$DS$7:$DY12,$DZ12,FALSE)),"N",HLOOKUP(DN10,$DS$7:$DY12,$DZ12,FALSE))</f>
        <v>N</v>
      </c>
      <c r="DO12" s="362" t="str">
        <f ca="1">IF(ISERROR(HLOOKUP(DO10,$DS$7:$DY12,$DZ12,FALSE)),"N",HLOOKUP(DO10,$DS$7:$DY12,$DZ12,FALSE))</f>
        <v>N</v>
      </c>
      <c r="DP12" s="362" t="str">
        <f ca="1">IF(ISERROR(HLOOKUP(DP10,$DS$7:$DY12,$DZ12,FALSE)),"N",HLOOKUP(DP10,$DS$7:$DY12,$DZ12,FALSE))</f>
        <v>N</v>
      </c>
      <c r="DQ12" s="362">
        <f t="shared" ca="1" si="22"/>
        <v>0</v>
      </c>
      <c r="DR12" s="362">
        <f t="shared" ca="1" si="23"/>
        <v>31</v>
      </c>
      <c r="DS12" s="362" t="str">
        <f>IF('DB Func'!M7&gt;0,"S","N")</f>
        <v>N</v>
      </c>
      <c r="DT12" s="362" t="str">
        <f>IF('DB Func'!R7&gt;0,"S","N")</f>
        <v>N</v>
      </c>
      <c r="DU12" s="362" t="str">
        <f>IF('DB Func'!W7&gt;0,"S","N")</f>
        <v>N</v>
      </c>
      <c r="DV12" s="362" t="str">
        <f>IF('DB Func'!AB7&gt;0,"S","N")</f>
        <v>N</v>
      </c>
      <c r="DW12" s="362" t="str">
        <f>IF('DB Func'!AG7&gt;0,"S","N")</f>
        <v>N</v>
      </c>
      <c r="DX12" s="362" t="str">
        <f>IF('DB Func'!AL7&gt;0,"S","N")</f>
        <v>N</v>
      </c>
      <c r="DY12" s="362" t="str">
        <f>IF('DB Func'!AQ7&gt;0,"S","N")</f>
        <v>N</v>
      </c>
      <c r="DZ12" s="362">
        <v>6</v>
      </c>
      <c r="EA12" s="369">
        <f ca="1">'DB Func'!C7</f>
        <v>0</v>
      </c>
      <c r="EB12" s="362" t="str">
        <f t="shared" ca="1" si="24"/>
        <v>s</v>
      </c>
      <c r="EC12" s="362" t="str">
        <f t="shared" ca="1" si="24"/>
        <v>s</v>
      </c>
      <c r="ED12" s="362" t="str">
        <f t="shared" ca="1" si="24"/>
        <v>s</v>
      </c>
      <c r="EE12" s="362" t="str">
        <f t="shared" ca="1" si="24"/>
        <v>s</v>
      </c>
      <c r="EF12" s="362" t="str">
        <f t="shared" ca="1" si="24"/>
        <v>s</v>
      </c>
      <c r="EG12" s="362" t="str">
        <f t="shared" ca="1" si="24"/>
        <v>s</v>
      </c>
      <c r="EH12" s="362" t="str">
        <f t="shared" ca="1" si="24"/>
        <v>s</v>
      </c>
      <c r="EI12" s="362" t="str">
        <f t="shared" ca="1" si="24"/>
        <v>s</v>
      </c>
      <c r="EJ12" s="362" t="str">
        <f t="shared" ca="1" si="24"/>
        <v>s</v>
      </c>
      <c r="EK12" s="362" t="str">
        <f t="shared" ca="1" si="24"/>
        <v>s</v>
      </c>
      <c r="EL12" s="362" t="str">
        <f t="shared" ca="1" si="24"/>
        <v>s</v>
      </c>
      <c r="EM12" s="362" t="str">
        <f t="shared" ca="1" si="24"/>
        <v>s</v>
      </c>
      <c r="EN12" s="362" t="str">
        <f t="shared" ca="1" si="24"/>
        <v>s</v>
      </c>
      <c r="EO12" s="362" t="str">
        <f t="shared" ca="1" si="24"/>
        <v>s</v>
      </c>
      <c r="EP12" s="362" t="str">
        <f t="shared" ca="1" si="24"/>
        <v>s</v>
      </c>
      <c r="EQ12" s="362" t="str">
        <f t="shared" ca="1" si="24"/>
        <v>s</v>
      </c>
      <c r="ER12" s="362" t="str">
        <f t="shared" ca="1" si="25"/>
        <v>s</v>
      </c>
      <c r="ES12" s="362" t="str">
        <f t="shared" ca="1" si="25"/>
        <v>s</v>
      </c>
      <c r="ET12" s="362" t="str">
        <f t="shared" ca="1" si="25"/>
        <v>s</v>
      </c>
      <c r="EU12" s="362" t="str">
        <f t="shared" ca="1" si="25"/>
        <v>s</v>
      </c>
      <c r="EV12" s="362" t="str">
        <f t="shared" ca="1" si="25"/>
        <v>s</v>
      </c>
      <c r="EW12" s="362" t="str">
        <f t="shared" ca="1" si="25"/>
        <v>s</v>
      </c>
      <c r="EX12" s="362" t="str">
        <f t="shared" ca="1" si="25"/>
        <v>s</v>
      </c>
      <c r="EY12" s="362" t="str">
        <f t="shared" ca="1" si="25"/>
        <v>s</v>
      </c>
      <c r="EZ12" s="362" t="str">
        <f t="shared" ca="1" si="25"/>
        <v>s</v>
      </c>
      <c r="FA12" s="362" t="str">
        <f t="shared" ca="1" si="25"/>
        <v>s</v>
      </c>
      <c r="FB12" s="362" t="str">
        <f t="shared" ca="1" si="25"/>
        <v>s</v>
      </c>
      <c r="FC12" s="362" t="str">
        <f t="shared" ca="1" si="25"/>
        <v>s</v>
      </c>
      <c r="FD12" s="362" t="str">
        <f t="shared" ca="1" si="25"/>
        <v>s</v>
      </c>
      <c r="FE12" s="362" t="str">
        <f t="shared" ca="1" si="25"/>
        <v>s</v>
      </c>
      <c r="FF12" s="362" t="str">
        <f t="shared" ca="1" si="25"/>
        <v>s</v>
      </c>
      <c r="FG12" s="362">
        <f t="shared" ca="1" si="26"/>
        <v>31</v>
      </c>
      <c r="FH12" s="362">
        <f t="shared" ca="1" si="27"/>
        <v>0</v>
      </c>
      <c r="FI12" s="362" t="str">
        <f ca="1">IF(AND(YEAR(EA12)='P Gerais'!D10,MONTH(Lanc!EA12)=8,DAY(Lanc!EA12)&gt;1),"S","N")</f>
        <v>N</v>
      </c>
      <c r="FJ12" s="364">
        <f t="shared" ca="1" si="28"/>
        <v>0</v>
      </c>
      <c r="FK12" s="364">
        <f t="shared" si="29"/>
        <v>0</v>
      </c>
      <c r="FL12" s="387">
        <f t="shared" ca="1" si="30"/>
        <v>0</v>
      </c>
      <c r="FP12" s="363">
        <f ca="1">((FJ12-FL12-FK12+AZ12+AQ12+SUM(Z12:AA12)+SUM(AW12:AX12)+AK12)*IF('DB Func'!GG7="ok",'DB Func'!GD7,0))</f>
        <v>0</v>
      </c>
      <c r="FR12" s="389">
        <f t="shared" ca="1" si="31"/>
        <v>0</v>
      </c>
      <c r="GV12" s="49"/>
      <c r="GW12" s="49"/>
      <c r="GX12" s="49"/>
      <c r="GY12" s="49"/>
      <c r="GZ12" s="49"/>
      <c r="HA12" s="49"/>
      <c r="HB12" s="49"/>
      <c r="HC12" s="49"/>
    </row>
    <row r="13" spans="1:211" ht="30" customHeight="1" thickTop="1" thickBot="1">
      <c r="C13" s="390" t="str">
        <f ca="1">IF('DB Func'!B8="Funcionário 6","",'DB Func'!B8)</f>
        <v/>
      </c>
      <c r="D13" s="391">
        <f ca="1">'DB Func'!CK8</f>
        <v>0</v>
      </c>
      <c r="E13" s="382" t="str">
        <f ca="1">IF(C13="","-",IF(OR(terceiro!E13="AGO",terceiro!F13="AGO"),"Sim","Não"))</f>
        <v>-</v>
      </c>
      <c r="F13" s="383" t="str">
        <f ca="1">IF(C13="","-",IF(OR(Ferias!E13="AGO",Ferias!F13="AGO"),"Sim","Não"))</f>
        <v>-</v>
      </c>
      <c r="G13" s="383">
        <f ca="1">IF(C13="",0,IF(F13="Sim",IF(Ferias!E13="AGO",Ferias!I13,Ferias!J13),0))</f>
        <v>0</v>
      </c>
      <c r="H13" s="185"/>
      <c r="I13" s="185"/>
      <c r="J13" s="398">
        <f t="shared" ca="1" si="1"/>
        <v>0</v>
      </c>
      <c r="K13" s="152"/>
      <c r="L13" s="151"/>
      <c r="M13" s="189"/>
      <c r="N13" s="153"/>
      <c r="O13" s="48"/>
      <c r="P13" s="48"/>
      <c r="Q13" s="48"/>
      <c r="R13" s="49"/>
      <c r="S13" s="49"/>
      <c r="T13" s="49"/>
      <c r="U13" s="49"/>
      <c r="V13" s="49"/>
      <c r="W13" s="49"/>
      <c r="X13" s="49"/>
      <c r="Y13" s="49"/>
      <c r="Z13" s="49"/>
      <c r="AA13" s="49"/>
      <c r="AB13" s="48"/>
      <c r="AC13" s="48"/>
      <c r="AD13" s="49"/>
      <c r="AE13" s="49"/>
      <c r="AF13" s="314"/>
      <c r="AH13" s="400">
        <f ca="1">IF(AND('DB Func'!GE8="Julho",'DB Func'!BQ8="2 Parcelas"),(('auxiliar 13 sal'!J9/12*'DB Func'!GF8+AVERAGE('auxiliar 13 sal'!Q9:AB9)+AVERAGE('auxiliar 13 sal'!AE9:AP9)+'auxiliar 13 sal'!J9*'DB Func'!BN8+'auxiliar 13 sal'!J9*'DB Func'!BO8)/2),IF('DB Func'!GE8="Agosto",IF('DB Func'!BQ8="Parcela Única",('auxiliar 13 sal'!J9/12*'DB Func'!GF8)+AVERAGE('auxiliar 13 sal'!Q9:AB9)+AVERAGE('auxiliar 13 sal'!AE9:AP9)+('auxiliar 13 sal'!J9*'DB Func'!BN8)+('auxiliar 13 sal'!J9*'DB Func'!BO8),IF('DB Func'!BQ8="2 Parcelas",(('auxiliar 13 sal'!J9/12*'DB Func'!GF8+AVERAGE('auxiliar 13 sal'!Q9:AB9)+AVERAGE('auxiliar 13 sal'!AE9:AP9)+'auxiliar 13 sal'!J9*'DB Func'!BN8+'auxiliar 13 sal'!J9*'DB Func'!BO8)/2))),0))</f>
        <v>0</v>
      </c>
      <c r="AK13" s="364">
        <f t="shared" ca="1" si="6"/>
        <v>0</v>
      </c>
      <c r="AL13" s="364">
        <f t="shared" ca="1" si="7"/>
        <v>0</v>
      </c>
      <c r="AM13" s="364">
        <f t="shared" ca="1" si="8"/>
        <v>0</v>
      </c>
      <c r="AN13" s="364">
        <f t="shared" ca="1" si="9"/>
        <v>0</v>
      </c>
      <c r="AO13" s="364">
        <f t="shared" ca="1" si="10"/>
        <v>0</v>
      </c>
      <c r="AP13" s="364">
        <f t="shared" ca="1" si="11"/>
        <v>0</v>
      </c>
      <c r="AQ13" s="364">
        <f t="shared" ca="1" si="12"/>
        <v>0</v>
      </c>
      <c r="AR13" s="364">
        <f>IF(OR(M13="",M13=0),0,((FJ13/220)*('Ho Ex'!$C$8+$AS$6))*M13)</f>
        <v>0</v>
      </c>
      <c r="AS13" s="364">
        <f>IF(OR(N13="",N13=0),0,((FJ13/220*('DB Func'!GD8+Lanc!$AS$6))*('Ho Ex'!$I$8+$AS$6))*(N13/52.5*60))</f>
        <v>0</v>
      </c>
      <c r="AT13" s="364">
        <f>IF(OR(M13="",M13=0),0,((FJ13/220)*('Ho Ex'!$J$8+$AS$6))*O13)</f>
        <v>0</v>
      </c>
      <c r="AU13" s="364">
        <f>IF(OR(M13="",M13=0),0,((FJ13/220)*('Ho Ex'!I16+$AS$6))*P13)</f>
        <v>0</v>
      </c>
      <c r="AV13" s="364">
        <f>IF(OR(M13="",M13=0),0,((FJ13/220)*('Ho Ex'!C16+$AS$6))*Q13)</f>
        <v>0</v>
      </c>
      <c r="AW13" s="364">
        <f ca="1">FJ13*'DB Func'!BN8</f>
        <v>0</v>
      </c>
      <c r="AX13" s="364">
        <f ca="1">FJ13*'DB Func'!BO8</f>
        <v>0</v>
      </c>
      <c r="AY13" s="364">
        <f ca="1">IF(FJ13=0,0,VLOOKUP(FJ13,'P Gerais'!$D$39:$G$41,3,TRUE)*Func6!$F$68)</f>
        <v>0</v>
      </c>
      <c r="AZ13" s="364">
        <f t="shared" si="13"/>
        <v>0</v>
      </c>
      <c r="BA13" s="364">
        <f ca="1">((FJ13-FL13-FK13+AZ13+AQ13+SUM(Z13:AA13)+SUM(AW13:AX13)+AK13)*IF('DB Func'!GG8="ok",'DB Func'!GD8,0))+(FJ13-FL13-FK13+AZ13+AQ13+SUM(Z13:AA13)+SUM(AW13:AX13))+AK13</f>
        <v>0</v>
      </c>
      <c r="BB13" s="385">
        <f ca="1">VLOOKUP(BA13,'P Gerais'!$D$22:$G$25,3,TRUE)</f>
        <v>0.08</v>
      </c>
      <c r="BC13" s="364">
        <f ca="1">IF(BA13&lt;'P Gerais'!$D$25,BA13*BB13,Lanc!BB13)</f>
        <v>0</v>
      </c>
      <c r="BD13" s="364">
        <f ca="1">BA13-BC13-('DB Func'!GB8*'P Gerais'!$D$35)</f>
        <v>0</v>
      </c>
      <c r="BE13" s="386">
        <f ca="1">VLOOKUP(BD13,'P Gerais'!$D$29:$F$33,3,TRUE)</f>
        <v>0</v>
      </c>
      <c r="BF13" s="364">
        <f t="shared" ca="1" si="14"/>
        <v>0</v>
      </c>
      <c r="BG13" s="364">
        <f ca="1">VLOOKUP(BD13,'P Gerais'!$D$29:$G$33,4,TRUE)</f>
        <v>0</v>
      </c>
      <c r="BH13" s="364">
        <f t="shared" ca="1" si="15"/>
        <v>0</v>
      </c>
      <c r="BI13" s="364">
        <f t="shared" ca="1" si="16"/>
        <v>0</v>
      </c>
      <c r="BJ13" s="362">
        <f ca="1">'DB Func'!G8</f>
        <v>0</v>
      </c>
      <c r="BK13" s="362">
        <f ca="1">'DB Func'!FW8</f>
        <v>0</v>
      </c>
      <c r="BL13" s="364">
        <f ca="1">D13*'P Gerais'!$D$13</f>
        <v>0</v>
      </c>
      <c r="BM13" s="364">
        <f ca="1">D13*'P Gerais'!$D$14</f>
        <v>0</v>
      </c>
      <c r="BN13" s="364">
        <f ca="1">D13*'P Gerais'!$D$16</f>
        <v>0</v>
      </c>
      <c r="BO13" s="364">
        <f ca="1">D13*'P Gerais'!$D$17</f>
        <v>0</v>
      </c>
      <c r="BP13" s="364">
        <f ca="1">D13*'P Gerais'!$D$18</f>
        <v>0</v>
      </c>
      <c r="BQ13" s="385">
        <f ca="1">VLOOKUP(D13,'P Gerais'!$D$22:$G$24,3,TRUE)</f>
        <v>0.08</v>
      </c>
      <c r="BR13" s="385">
        <f ca="1">VLOOKUP(D13,'P Gerais'!$D$29:$G$33,3,TRUE)</f>
        <v>0</v>
      </c>
      <c r="BS13" s="385">
        <f ca="1">'DB Func'!BN8</f>
        <v>0</v>
      </c>
      <c r="BT13" s="385">
        <f ca="1">'DB Func'!BO8</f>
        <v>0</v>
      </c>
      <c r="BU13" s="385">
        <f ca="1">'DB Func'!FX8</f>
        <v>0</v>
      </c>
      <c r="BV13" s="364">
        <f t="shared" ca="1" si="17"/>
        <v>-0.08</v>
      </c>
      <c r="BW13" s="364">
        <f ca="1">BV13-'DB Func'!GC8</f>
        <v>-0.08</v>
      </c>
      <c r="BX13" s="362">
        <f ca="1">IFERROR(VLOOKUP(BW13,'P Gerais'!$D$29:$G$33,3,TRUE)*BW13,0)</f>
        <v>0</v>
      </c>
      <c r="BY13" s="364">
        <f ca="1">IFERROR(BX13-VLOOKUP(BW13,'P Gerais'!$D$29:$H$33,4,TRUE),0)</f>
        <v>0</v>
      </c>
      <c r="BZ13" s="364">
        <f ca="1">D13*'DB Func'!GD8</f>
        <v>0</v>
      </c>
      <c r="CB13" s="364">
        <f t="shared" ca="1" si="18"/>
        <v>0</v>
      </c>
      <c r="CC13" s="364">
        <f t="shared" si="19"/>
        <v>0</v>
      </c>
      <c r="CD13" s="364">
        <f t="shared" si="20"/>
        <v>0</v>
      </c>
      <c r="CF13" s="362" t="str">
        <f t="shared" ca="1" si="21"/>
        <v>não</v>
      </c>
      <c r="CG13" s="362">
        <f ca="1">IF($CH$8=1,DAY('DB Func'!C8),0)</f>
        <v>0</v>
      </c>
      <c r="CH13" s="362">
        <f ca="1">IF(CI13=0,0,MONTH('DB Func'!C8))</f>
        <v>0</v>
      </c>
      <c r="CI13" s="362">
        <f ca="1">IF('P Gerais'!D11=YEAR('DB Func'!C8),YEAR('DB Func'!C8),0)</f>
        <v>0</v>
      </c>
      <c r="CJ13" s="371">
        <v>36</v>
      </c>
      <c r="CK13" s="363"/>
      <c r="CL13" s="362" t="str">
        <f>IF(ISERROR(HLOOKUP(CL11,$DS$7:$DY13,$DZ13,FALSE)),"N",HLOOKUP(CL11,$DS$7:$DY13,$DZ13,FALSE))</f>
        <v>N</v>
      </c>
      <c r="CM13" s="362" t="str">
        <f>IF(ISERROR(HLOOKUP(CM11,$DS$7:$DY13,$DZ13,FALSE)),"N",HLOOKUP(CM11,$DS$7:$DY13,$DZ13,FALSE))</f>
        <v>N</v>
      </c>
      <c r="CN13" s="362" t="str">
        <f>IF(ISERROR(HLOOKUP(CN11,$DS$7:$DY13,$DZ13,FALSE)),"N",HLOOKUP(CN11,$DS$7:$DY13,$DZ13,FALSE))</f>
        <v>N</v>
      </c>
      <c r="CO13" s="362" t="str">
        <f>IF(ISERROR(HLOOKUP(CO11,$DS$7:$DY13,$DZ13,FALSE)),"N",HLOOKUP(CO11,$DS$7:$DY13,$DZ13,FALSE))</f>
        <v>N</v>
      </c>
      <c r="CP13" s="362" t="str">
        <f>IF(ISERROR(HLOOKUP(CP11,$DS$7:$DY13,$DZ13,FALSE)),"N",HLOOKUP(CP11,$DS$7:$DY13,$DZ13,FALSE))</f>
        <v>N</v>
      </c>
      <c r="CQ13" s="362" t="str">
        <f>IF(ISERROR(HLOOKUP(CQ11,$DS$7:$DY13,$DZ13,FALSE)),"N",HLOOKUP(CQ11,$DS$7:$DY13,$DZ13,FALSE))</f>
        <v>N</v>
      </c>
      <c r="CR13" s="362" t="str">
        <f>IF(ISERROR(HLOOKUP(CR11,$DS$7:$DY13,$DZ13,FALSE)),"N",HLOOKUP(CR11,$DS$7:$DY13,$DZ13,FALSE))</f>
        <v>N</v>
      </c>
      <c r="CS13" s="362" t="str">
        <f>IF(ISERROR(HLOOKUP(CS11,$DS$7:$DY13,$DZ13,FALSE)),"N",HLOOKUP(CS11,$DS$7:$DY13,$DZ13,FALSE))</f>
        <v>N</v>
      </c>
      <c r="CT13" s="362" t="str">
        <f>IF(ISERROR(HLOOKUP(CT11,$DS$7:$DY13,$DZ13,FALSE)),"N",HLOOKUP(CT11,$DS$7:$DY13,$DZ13,FALSE))</f>
        <v>N</v>
      </c>
      <c r="CU13" s="362" t="str">
        <f>IF(ISERROR(HLOOKUP(CU11,$DS$7:$DY13,$DZ13,FALSE)),"N",HLOOKUP(CU11,$DS$7:$DY13,$DZ13,FALSE))</f>
        <v>N</v>
      </c>
      <c r="CV13" s="362" t="str">
        <f>IF(ISERROR(HLOOKUP(CV11,$DS$7:$DY13,$DZ13,FALSE)),"N",HLOOKUP(CV11,$DS$7:$DY13,$DZ13,FALSE))</f>
        <v>N</v>
      </c>
      <c r="CW13" s="362" t="str">
        <f>IF(ISERROR(HLOOKUP(CW11,$DS$7:$DY13,$DZ13,FALSE)),"N",HLOOKUP(CW11,$DS$7:$DY13,$DZ13,FALSE))</f>
        <v>N</v>
      </c>
      <c r="CX13" s="362" t="str">
        <f>IF(ISERROR(HLOOKUP(CX11,$DS$7:$DY13,$DZ13,FALSE)),"N",HLOOKUP(CX11,$DS$7:$DY13,$DZ13,FALSE))</f>
        <v>N</v>
      </c>
      <c r="CY13" s="362" t="str">
        <f>IF(ISERROR(HLOOKUP(CY11,$DS$7:$DY13,$DZ13,FALSE)),"N",HLOOKUP(CY11,$DS$7:$DY13,$DZ13,FALSE))</f>
        <v>N</v>
      </c>
      <c r="CZ13" s="362" t="str">
        <f>IF(ISERROR(HLOOKUP(CZ11,$DS$7:$DY13,$DZ13,FALSE)),"N",HLOOKUP(CZ11,$DS$7:$DY13,$DZ13,FALSE))</f>
        <v>N</v>
      </c>
      <c r="DA13" s="362" t="str">
        <f>IF(ISERROR(HLOOKUP(DA11,$DS$7:$DY13,$DZ13,FALSE)),"N",HLOOKUP(DA11,$DS$7:$DY13,$DZ13,FALSE))</f>
        <v>N</v>
      </c>
      <c r="DB13" s="362" t="str">
        <f>IF(ISERROR(HLOOKUP(DB11,$DS$7:$DY13,$DZ13,FALSE)),"N",HLOOKUP(DB11,$DS$7:$DY13,$DZ13,FALSE))</f>
        <v>N</v>
      </c>
      <c r="DC13" s="362" t="str">
        <f>IF(ISERROR(HLOOKUP(DC11,$DS$7:$DY13,$DZ13,FALSE)),"N",HLOOKUP(DC11,$DS$7:$DY13,$DZ13,FALSE))</f>
        <v>N</v>
      </c>
      <c r="DD13" s="362" t="str">
        <f>IF(ISERROR(HLOOKUP(DD11,$DS$7:$DY13,$DZ13,FALSE)),"N",HLOOKUP(DD11,$DS$7:$DY13,$DZ13,FALSE))</f>
        <v>N</v>
      </c>
      <c r="DE13" s="362" t="str">
        <f>IF(ISERROR(HLOOKUP(DE11,$DS$7:$DY13,$DZ13,FALSE)),"N",HLOOKUP(DE11,$DS$7:$DY13,$DZ13,FALSE))</f>
        <v>N</v>
      </c>
      <c r="DF13" s="362" t="str">
        <f>IF(ISERROR(HLOOKUP(DF11,$DS$7:$DY13,$DZ13,FALSE)),"N",HLOOKUP(DF11,$DS$7:$DY13,$DZ13,FALSE))</f>
        <v>N</v>
      </c>
      <c r="DG13" s="362" t="str">
        <f>IF(ISERROR(HLOOKUP(DG11,$DS$7:$DY13,$DZ13,FALSE)),"N",HLOOKUP(DG11,$DS$7:$DY13,$DZ13,FALSE))</f>
        <v>N</v>
      </c>
      <c r="DH13" s="362" t="str">
        <f>IF(ISERROR(HLOOKUP(DH11,$DS$7:$DY13,$DZ13,FALSE)),"N",HLOOKUP(DH11,$DS$7:$DY13,$DZ13,FALSE))</f>
        <v>N</v>
      </c>
      <c r="DI13" s="362" t="str">
        <f>IF(ISERROR(HLOOKUP(DI11,$DS$7:$DY13,$DZ13,FALSE)),"N",HLOOKUP(DI11,$DS$7:$DY13,$DZ13,FALSE))</f>
        <v>N</v>
      </c>
      <c r="DJ13" s="362" t="str">
        <f>IF(ISERROR(HLOOKUP(DJ11,$DS$7:$DY13,$DZ13,FALSE)),"N",HLOOKUP(DJ11,$DS$7:$DY13,$DZ13,FALSE))</f>
        <v>N</v>
      </c>
      <c r="DK13" s="362" t="str">
        <f>IF(ISERROR(HLOOKUP(DK11,$DS$7:$DY13,$DZ13,FALSE)),"N",HLOOKUP(DK11,$DS$7:$DY13,$DZ13,FALSE))</f>
        <v>N</v>
      </c>
      <c r="DL13" s="362" t="str">
        <f>IF(ISERROR(HLOOKUP(DL11,$DS$7:$DY13,$DZ13,FALSE)),"N",HLOOKUP(DL11,$DS$7:$DY13,$DZ13,FALSE))</f>
        <v>N</v>
      </c>
      <c r="DM13" s="362" t="str">
        <f>IF(ISERROR(HLOOKUP(DM11,$DS$7:$DY13,$DZ13,FALSE)),"N",HLOOKUP(DM11,$DS$7:$DY13,$DZ13,FALSE))</f>
        <v>N</v>
      </c>
      <c r="DN13" s="362" t="str">
        <f>IF(ISERROR(HLOOKUP(DN11,$DS$7:$DY13,$DZ13,FALSE)),"N",HLOOKUP(DN11,$DS$7:$DY13,$DZ13,FALSE))</f>
        <v>N</v>
      </c>
      <c r="DO13" s="362" t="str">
        <f>IF(ISERROR(HLOOKUP(DO11,$DS$7:$DY13,$DZ13,FALSE)),"N",HLOOKUP(DO11,$DS$7:$DY13,$DZ13,FALSE))</f>
        <v>N</v>
      </c>
      <c r="DP13" s="362" t="str">
        <f>IF(ISERROR(HLOOKUP(DP11,$DS$7:$DY13,$DZ13,FALSE)),"N",HLOOKUP(DP11,$DS$7:$DY13,$DZ13,FALSE))</f>
        <v>N</v>
      </c>
      <c r="DQ13" s="362">
        <f t="shared" si="22"/>
        <v>0</v>
      </c>
      <c r="DR13" s="362">
        <f t="shared" si="23"/>
        <v>31</v>
      </c>
      <c r="DS13" s="362" t="str">
        <f>IF('DB Func'!M8&gt;0,"S","N")</f>
        <v>N</v>
      </c>
      <c r="DT13" s="362" t="str">
        <f>IF('DB Func'!R8&gt;0,"S","N")</f>
        <v>N</v>
      </c>
      <c r="DU13" s="362" t="str">
        <f>IF('DB Func'!W8&gt;0,"S","N")</f>
        <v>N</v>
      </c>
      <c r="DV13" s="362" t="str">
        <f>IF('DB Func'!AB8&gt;0,"S","N")</f>
        <v>N</v>
      </c>
      <c r="DW13" s="362" t="str">
        <f>IF('DB Func'!AG8&gt;0,"S","N")</f>
        <v>N</v>
      </c>
      <c r="DX13" s="362" t="str">
        <f>IF('DB Func'!AL8&gt;0,"S","N")</f>
        <v>N</v>
      </c>
      <c r="DY13" s="362" t="str">
        <f>IF('DB Func'!AQ8&gt;0,"S","N")</f>
        <v>N</v>
      </c>
      <c r="DZ13" s="362">
        <v>7</v>
      </c>
      <c r="EA13" s="369">
        <f ca="1">'DB Func'!C8</f>
        <v>0</v>
      </c>
      <c r="EB13" s="362" t="str">
        <f t="shared" ca="1" si="24"/>
        <v>s</v>
      </c>
      <c r="EC13" s="362" t="str">
        <f t="shared" ca="1" si="24"/>
        <v>s</v>
      </c>
      <c r="ED13" s="362" t="str">
        <f t="shared" ca="1" si="24"/>
        <v>s</v>
      </c>
      <c r="EE13" s="362" t="str">
        <f t="shared" ca="1" si="24"/>
        <v>s</v>
      </c>
      <c r="EF13" s="362" t="str">
        <f t="shared" ca="1" si="24"/>
        <v>s</v>
      </c>
      <c r="EG13" s="362" t="str">
        <f t="shared" ca="1" si="24"/>
        <v>s</v>
      </c>
      <c r="EH13" s="362" t="str">
        <f t="shared" ca="1" si="24"/>
        <v>s</v>
      </c>
      <c r="EI13" s="362" t="str">
        <f t="shared" ca="1" si="24"/>
        <v>s</v>
      </c>
      <c r="EJ13" s="362" t="str">
        <f t="shared" ca="1" si="24"/>
        <v>s</v>
      </c>
      <c r="EK13" s="362" t="str">
        <f t="shared" ca="1" si="24"/>
        <v>s</v>
      </c>
      <c r="EL13" s="362" t="str">
        <f t="shared" ca="1" si="24"/>
        <v>s</v>
      </c>
      <c r="EM13" s="362" t="str">
        <f t="shared" ca="1" si="24"/>
        <v>s</v>
      </c>
      <c r="EN13" s="362" t="str">
        <f t="shared" ca="1" si="24"/>
        <v>s</v>
      </c>
      <c r="EO13" s="362" t="str">
        <f t="shared" ca="1" si="24"/>
        <v>s</v>
      </c>
      <c r="EP13" s="362" t="str">
        <f t="shared" ca="1" si="24"/>
        <v>s</v>
      </c>
      <c r="EQ13" s="362" t="str">
        <f t="shared" ca="1" si="24"/>
        <v>s</v>
      </c>
      <c r="ER13" s="362" t="str">
        <f t="shared" ca="1" si="25"/>
        <v>s</v>
      </c>
      <c r="ES13" s="362" t="str">
        <f t="shared" ca="1" si="25"/>
        <v>s</v>
      </c>
      <c r="ET13" s="362" t="str">
        <f t="shared" ca="1" si="25"/>
        <v>s</v>
      </c>
      <c r="EU13" s="362" t="str">
        <f t="shared" ca="1" si="25"/>
        <v>s</v>
      </c>
      <c r="EV13" s="362" t="str">
        <f t="shared" ca="1" si="25"/>
        <v>s</v>
      </c>
      <c r="EW13" s="362" t="str">
        <f t="shared" ca="1" si="25"/>
        <v>s</v>
      </c>
      <c r="EX13" s="362" t="str">
        <f t="shared" ca="1" si="25"/>
        <v>s</v>
      </c>
      <c r="EY13" s="362" t="str">
        <f t="shared" ca="1" si="25"/>
        <v>s</v>
      </c>
      <c r="EZ13" s="362" t="str">
        <f t="shared" ca="1" si="25"/>
        <v>s</v>
      </c>
      <c r="FA13" s="362" t="str">
        <f t="shared" ca="1" si="25"/>
        <v>s</v>
      </c>
      <c r="FB13" s="362" t="str">
        <f t="shared" ca="1" si="25"/>
        <v>s</v>
      </c>
      <c r="FC13" s="362" t="str">
        <f t="shared" ca="1" si="25"/>
        <v>s</v>
      </c>
      <c r="FD13" s="362" t="str">
        <f t="shared" ca="1" si="25"/>
        <v>s</v>
      </c>
      <c r="FE13" s="362" t="str">
        <f t="shared" ca="1" si="25"/>
        <v>s</v>
      </c>
      <c r="FF13" s="362" t="str">
        <f t="shared" ca="1" si="25"/>
        <v>s</v>
      </c>
      <c r="FG13" s="362">
        <f t="shared" ca="1" si="26"/>
        <v>31</v>
      </c>
      <c r="FH13" s="362">
        <f t="shared" ca="1" si="27"/>
        <v>0</v>
      </c>
      <c r="FI13" s="362" t="str">
        <f ca="1">IF(AND(YEAR(EA13)='P Gerais'!D11,MONTH(Lanc!EA13)=8,DAY(Lanc!EA13)&gt;1),"S","N")</f>
        <v>N</v>
      </c>
      <c r="FJ13" s="364">
        <f t="shared" ca="1" si="28"/>
        <v>0</v>
      </c>
      <c r="FK13" s="364">
        <f t="shared" si="29"/>
        <v>0</v>
      </c>
      <c r="FL13" s="387">
        <f t="shared" ca="1" si="30"/>
        <v>0</v>
      </c>
      <c r="FP13" s="363">
        <f ca="1">((FJ13-FL13-FK13+AZ13+AQ13+SUM(Z13:AA13)+SUM(AW13:AX13)+AK13)*IF('DB Func'!GG8="ok",'DB Func'!GD8,0))</f>
        <v>0</v>
      </c>
      <c r="FR13" s="389">
        <f t="shared" ca="1" si="31"/>
        <v>0</v>
      </c>
      <c r="GV13" s="49"/>
      <c r="GW13" s="49"/>
      <c r="GX13" s="49"/>
      <c r="GY13" s="49"/>
      <c r="GZ13" s="49"/>
      <c r="HA13" s="49"/>
      <c r="HB13" s="49"/>
      <c r="HC13" s="49"/>
    </row>
    <row r="14" spans="1:211" ht="30" customHeight="1" thickTop="1" thickBot="1">
      <c r="C14" s="390" t="str">
        <f ca="1">IF('DB Func'!B9="Funcionário 7","",'DB Func'!B9)</f>
        <v/>
      </c>
      <c r="D14" s="391">
        <f ca="1">'DB Func'!CK9</f>
        <v>0</v>
      </c>
      <c r="E14" s="382" t="str">
        <f ca="1">IF(C14="","-",IF(OR(terceiro!E14="AGO",terceiro!F14="AGO"),"Sim","Não"))</f>
        <v>-</v>
      </c>
      <c r="F14" s="383" t="str">
        <f ca="1">IF(C14="","-",IF(OR(Ferias!E14="AGO",Ferias!F14="AGO"),"Sim","Não"))</f>
        <v>-</v>
      </c>
      <c r="G14" s="383">
        <f ca="1">IF(C14="",0,IF(F14="Sim",IF(Ferias!E14="AGO",Ferias!I14,Ferias!J14),0))</f>
        <v>0</v>
      </c>
      <c r="H14" s="185"/>
      <c r="I14" s="185"/>
      <c r="J14" s="398">
        <f t="shared" ca="1" si="1"/>
        <v>0</v>
      </c>
      <c r="K14" s="152"/>
      <c r="L14" s="151"/>
      <c r="M14" s="189"/>
      <c r="N14" s="153"/>
      <c r="O14" s="48"/>
      <c r="P14" s="48"/>
      <c r="Q14" s="48"/>
      <c r="R14" s="49"/>
      <c r="S14" s="49"/>
      <c r="T14" s="49"/>
      <c r="U14" s="49"/>
      <c r="V14" s="49"/>
      <c r="W14" s="49"/>
      <c r="X14" s="49"/>
      <c r="Y14" s="49"/>
      <c r="Z14" s="49"/>
      <c r="AA14" s="49"/>
      <c r="AB14" s="48"/>
      <c r="AC14" s="48"/>
      <c r="AD14" s="49"/>
      <c r="AE14" s="49"/>
      <c r="AF14" s="314"/>
      <c r="AH14" s="400">
        <f ca="1">IF(AND('DB Func'!GE9="Julho",'DB Func'!BQ9="2 Parcelas"),(('auxiliar 13 sal'!J10/12*'DB Func'!GF9+AVERAGE('auxiliar 13 sal'!Q10:AB10)+AVERAGE('auxiliar 13 sal'!AE10:AP10)+'auxiliar 13 sal'!J10*'DB Func'!BN9+'auxiliar 13 sal'!J10*'DB Func'!BO9)/2),IF('DB Func'!GE9="Agosto",IF('DB Func'!BQ9="Parcela Única",('auxiliar 13 sal'!J10/12*'DB Func'!GF9)+AVERAGE('auxiliar 13 sal'!Q10:AB10)+AVERAGE('auxiliar 13 sal'!AE10:AP10)+('auxiliar 13 sal'!J10*'DB Func'!BN9)+('auxiliar 13 sal'!J10*'DB Func'!BO9),IF('DB Func'!BQ9="2 Parcelas",(('auxiliar 13 sal'!J10/12*'DB Func'!GF9+AVERAGE('auxiliar 13 sal'!Q10:AB10)+AVERAGE('auxiliar 13 sal'!AE10:AP10)+'auxiliar 13 sal'!J10*'DB Func'!BN9+'auxiliar 13 sal'!J10*'DB Func'!BO9)/2))),0))</f>
        <v>0</v>
      </c>
      <c r="AK14" s="364">
        <f t="shared" ca="1" si="6"/>
        <v>0</v>
      </c>
      <c r="AL14" s="364">
        <f t="shared" ca="1" si="7"/>
        <v>0</v>
      </c>
      <c r="AM14" s="364">
        <f t="shared" ca="1" si="8"/>
        <v>0</v>
      </c>
      <c r="AN14" s="364">
        <f t="shared" ca="1" si="9"/>
        <v>0</v>
      </c>
      <c r="AO14" s="364">
        <f t="shared" ca="1" si="10"/>
        <v>0</v>
      </c>
      <c r="AP14" s="364">
        <f t="shared" ca="1" si="11"/>
        <v>0</v>
      </c>
      <c r="AQ14" s="364">
        <f t="shared" ca="1" si="12"/>
        <v>0</v>
      </c>
      <c r="AR14" s="364">
        <f>IF(OR(M14="",M14=0),0,((FJ14/220)*('Ho Ex'!$C$8+$AS$6))*M14)</f>
        <v>0</v>
      </c>
      <c r="AS14" s="364">
        <f>IF(OR(N14="",N14=0),0,((FJ14/220*('DB Func'!GD9+Lanc!$AS$6))*('Ho Ex'!$I$8+$AS$6))*(N14/52.5*60))</f>
        <v>0</v>
      </c>
      <c r="AT14" s="364">
        <f>IF(OR(M14="",M14=0),0,((FJ14/220)*('Ho Ex'!$J$8+$AS$6))*O14)</f>
        <v>0</v>
      </c>
      <c r="AU14" s="364">
        <f>IF(OR(M14="",M14=0),0,((FJ14/220)*('Ho Ex'!I17+$AS$6))*P14)</f>
        <v>0</v>
      </c>
      <c r="AV14" s="364">
        <f>IF(OR(M14="",M14=0),0,((FJ14/220)*('Ho Ex'!C17+$AS$6))*Q14)</f>
        <v>0</v>
      </c>
      <c r="AW14" s="364">
        <f ca="1">FJ14*'DB Func'!BN9</f>
        <v>0</v>
      </c>
      <c r="AX14" s="364">
        <f ca="1">FJ14*'DB Func'!BO9</f>
        <v>0</v>
      </c>
      <c r="AY14" s="364">
        <f ca="1">IF(FJ14=0,0,VLOOKUP(FJ14,'P Gerais'!$D$39:$G$41,3,TRUE)*Func7!$F$68)</f>
        <v>0</v>
      </c>
      <c r="AZ14" s="364">
        <f t="shared" si="13"/>
        <v>0</v>
      </c>
      <c r="BA14" s="364">
        <f ca="1">((FJ14-FL14-FK14+AZ14+AQ14+SUM(Z14:AA14)+SUM(AW14:AX14)+AK14)*IF('DB Func'!GG9="ok",'DB Func'!GD9,0))+(FJ14-FL14-FK14+AZ14+AQ14+SUM(Z14:AA14)+SUM(AW14:AX14))+AK14</f>
        <v>0</v>
      </c>
      <c r="BB14" s="385">
        <f ca="1">VLOOKUP(BA14,'P Gerais'!$D$22:$G$25,3,TRUE)</f>
        <v>0.08</v>
      </c>
      <c r="BC14" s="364">
        <f ca="1">IF(BA14&lt;'P Gerais'!$D$25,BA14*BB14,Lanc!BB14)</f>
        <v>0</v>
      </c>
      <c r="BD14" s="364">
        <f ca="1">BA14-BC14-('DB Func'!GB9*'P Gerais'!$D$35)</f>
        <v>0</v>
      </c>
      <c r="BE14" s="386">
        <f ca="1">VLOOKUP(BD14,'P Gerais'!$D$29:$F$33,3,TRUE)</f>
        <v>0</v>
      </c>
      <c r="BF14" s="364">
        <f t="shared" ca="1" si="14"/>
        <v>0</v>
      </c>
      <c r="BG14" s="364">
        <f ca="1">VLOOKUP(BD14,'P Gerais'!$D$29:$G$33,4,TRUE)</f>
        <v>0</v>
      </c>
      <c r="BH14" s="364">
        <f t="shared" ca="1" si="15"/>
        <v>0</v>
      </c>
      <c r="BI14" s="364">
        <f t="shared" ca="1" si="16"/>
        <v>0</v>
      </c>
      <c r="BJ14" s="362">
        <f ca="1">'DB Func'!G9</f>
        <v>0</v>
      </c>
      <c r="BK14" s="362">
        <f ca="1">'DB Func'!FW9</f>
        <v>0</v>
      </c>
      <c r="BL14" s="364">
        <f ca="1">D14*'P Gerais'!$D$13</f>
        <v>0</v>
      </c>
      <c r="BM14" s="364">
        <f ca="1">D14*'P Gerais'!$D$14</f>
        <v>0</v>
      </c>
      <c r="BN14" s="364">
        <f ca="1">D14*'P Gerais'!$D$16</f>
        <v>0</v>
      </c>
      <c r="BO14" s="364">
        <f ca="1">D14*'P Gerais'!$D$17</f>
        <v>0</v>
      </c>
      <c r="BP14" s="364">
        <f ca="1">D14*'P Gerais'!$D$18</f>
        <v>0</v>
      </c>
      <c r="BQ14" s="385">
        <f ca="1">VLOOKUP(D14,'P Gerais'!$D$22:$G$24,3,TRUE)</f>
        <v>0.08</v>
      </c>
      <c r="BR14" s="385">
        <f ca="1">VLOOKUP(D14,'P Gerais'!$D$29:$G$33,3,TRUE)</f>
        <v>0</v>
      </c>
      <c r="BS14" s="385">
        <f ca="1">'DB Func'!BN9</f>
        <v>0</v>
      </c>
      <c r="BT14" s="385">
        <f ca="1">'DB Func'!BO9</f>
        <v>0</v>
      </c>
      <c r="BU14" s="385">
        <f ca="1">'DB Func'!FX9</f>
        <v>0</v>
      </c>
      <c r="BV14" s="364">
        <f t="shared" ca="1" si="17"/>
        <v>-0.08</v>
      </c>
      <c r="BW14" s="364">
        <f ca="1">BV14-'DB Func'!GC9</f>
        <v>-0.08</v>
      </c>
      <c r="BX14" s="362">
        <f ca="1">IFERROR(VLOOKUP(BW14,'P Gerais'!$D$29:$G$33,3,TRUE)*BW14,0)</f>
        <v>0</v>
      </c>
      <c r="BY14" s="364">
        <f ca="1">IFERROR(BX14-VLOOKUP(BW14,'P Gerais'!$D$29:$H$33,4,TRUE),0)</f>
        <v>0</v>
      </c>
      <c r="BZ14" s="364">
        <f ca="1">D14*'DB Func'!GD9</f>
        <v>0</v>
      </c>
      <c r="CB14" s="364">
        <f t="shared" ca="1" si="18"/>
        <v>0</v>
      </c>
      <c r="CC14" s="364">
        <f t="shared" si="19"/>
        <v>0</v>
      </c>
      <c r="CD14" s="364">
        <f t="shared" si="20"/>
        <v>0</v>
      </c>
      <c r="CF14" s="362" t="str">
        <f t="shared" ca="1" si="21"/>
        <v>não</v>
      </c>
      <c r="CG14" s="362">
        <f ca="1">IF($CH$8=1,DAY('DB Func'!C9),0)</f>
        <v>0</v>
      </c>
      <c r="CH14" s="362">
        <f ca="1">IF(CI14=0,0,MONTH('DB Func'!C9))</f>
        <v>0</v>
      </c>
      <c r="CI14" s="362">
        <f ca="1">IF('P Gerais'!D12=YEAR('DB Func'!C9),YEAR('DB Func'!C9),0)</f>
        <v>0</v>
      </c>
      <c r="CJ14" s="371">
        <v>37</v>
      </c>
      <c r="CK14" s="363"/>
      <c r="CL14" s="362" t="str">
        <f>IF(ISERROR(HLOOKUP(CL12,$DS$7:$DY14,$DZ14,FALSE)),"N",HLOOKUP(CL12,$DS$7:$DY14,$DZ14,FALSE))</f>
        <v>N</v>
      </c>
      <c r="CM14" s="362" t="str">
        <f ca="1">IF(ISERROR(HLOOKUP(CM12,$DS$7:$DY14,$DZ14,FALSE)),"N",HLOOKUP(CM12,$DS$7:$DY14,$DZ14,FALSE))</f>
        <v>N</v>
      </c>
      <c r="CN14" s="362" t="str">
        <f ca="1">IF(ISERROR(HLOOKUP(CN12,$DS$7:$DY14,$DZ14,FALSE)),"N",HLOOKUP(CN12,$DS$7:$DY14,$DZ14,FALSE))</f>
        <v>N</v>
      </c>
      <c r="CO14" s="362" t="str">
        <f ca="1">IF(ISERROR(HLOOKUP(CO12,$DS$7:$DY14,$DZ14,FALSE)),"N",HLOOKUP(CO12,$DS$7:$DY14,$DZ14,FALSE))</f>
        <v>N</v>
      </c>
      <c r="CP14" s="362" t="str">
        <f ca="1">IF(ISERROR(HLOOKUP(CP12,$DS$7:$DY14,$DZ14,FALSE)),"N",HLOOKUP(CP12,$DS$7:$DY14,$DZ14,FALSE))</f>
        <v>N</v>
      </c>
      <c r="CQ14" s="362" t="str">
        <f ca="1">IF(ISERROR(HLOOKUP(CQ12,$DS$7:$DY14,$DZ14,FALSE)),"N",HLOOKUP(CQ12,$DS$7:$DY14,$DZ14,FALSE))</f>
        <v>N</v>
      </c>
      <c r="CR14" s="362" t="str">
        <f ca="1">IF(ISERROR(HLOOKUP(CR12,$DS$7:$DY14,$DZ14,FALSE)),"N",HLOOKUP(CR12,$DS$7:$DY14,$DZ14,FALSE))</f>
        <v>N</v>
      </c>
      <c r="CS14" s="362" t="str">
        <f>IF(ISERROR(HLOOKUP(CS12,$DS$7:$DY14,$DZ14,FALSE)),"N",HLOOKUP(CS12,$DS$7:$DY14,$DZ14,FALSE))</f>
        <v>N</v>
      </c>
      <c r="CT14" s="362" t="str">
        <f ca="1">IF(ISERROR(HLOOKUP(CT12,$DS$7:$DY14,$DZ14,FALSE)),"N",HLOOKUP(CT12,$DS$7:$DY14,$DZ14,FALSE))</f>
        <v>N</v>
      </c>
      <c r="CU14" s="362" t="str">
        <f ca="1">IF(ISERROR(HLOOKUP(CU12,$DS$7:$DY14,$DZ14,FALSE)),"N",HLOOKUP(CU12,$DS$7:$DY14,$DZ14,FALSE))</f>
        <v>N</v>
      </c>
      <c r="CV14" s="362" t="str">
        <f ca="1">IF(ISERROR(HLOOKUP(CV12,$DS$7:$DY14,$DZ14,FALSE)),"N",HLOOKUP(CV12,$DS$7:$DY14,$DZ14,FALSE))</f>
        <v>N</v>
      </c>
      <c r="CW14" s="362" t="str">
        <f ca="1">IF(ISERROR(HLOOKUP(CW12,$DS$7:$DY14,$DZ14,FALSE)),"N",HLOOKUP(CW12,$DS$7:$DY14,$DZ14,FALSE))</f>
        <v>N</v>
      </c>
      <c r="CX14" s="362" t="str">
        <f ca="1">IF(ISERROR(HLOOKUP(CX12,$DS$7:$DY14,$DZ14,FALSE)),"N",HLOOKUP(CX12,$DS$7:$DY14,$DZ14,FALSE))</f>
        <v>N</v>
      </c>
      <c r="CY14" s="362" t="str">
        <f ca="1">IF(ISERROR(HLOOKUP(CY12,$DS$7:$DY14,$DZ14,FALSE)),"N",HLOOKUP(CY12,$DS$7:$DY14,$DZ14,FALSE))</f>
        <v>N</v>
      </c>
      <c r="CZ14" s="362" t="str">
        <f>IF(ISERROR(HLOOKUP(CZ12,$DS$7:$DY14,$DZ14,FALSE)),"N",HLOOKUP(CZ12,$DS$7:$DY14,$DZ14,FALSE))</f>
        <v>N</v>
      </c>
      <c r="DA14" s="362" t="str">
        <f ca="1">IF(ISERROR(HLOOKUP(DA12,$DS$7:$DY14,$DZ14,FALSE)),"N",HLOOKUP(DA12,$DS$7:$DY14,$DZ14,FALSE))</f>
        <v>N</v>
      </c>
      <c r="DB14" s="362" t="str">
        <f ca="1">IF(ISERROR(HLOOKUP(DB12,$DS$7:$DY14,$DZ14,FALSE)),"N",HLOOKUP(DB12,$DS$7:$DY14,$DZ14,FALSE))</f>
        <v>N</v>
      </c>
      <c r="DC14" s="362" t="str">
        <f ca="1">IF(ISERROR(HLOOKUP(DC12,$DS$7:$DY14,$DZ14,FALSE)),"N",HLOOKUP(DC12,$DS$7:$DY14,$DZ14,FALSE))</f>
        <v>N</v>
      </c>
      <c r="DD14" s="362" t="str">
        <f ca="1">IF(ISERROR(HLOOKUP(DD12,$DS$7:$DY14,$DZ14,FALSE)),"N",HLOOKUP(DD12,$DS$7:$DY14,$DZ14,FALSE))</f>
        <v>N</v>
      </c>
      <c r="DE14" s="362" t="str">
        <f ca="1">IF(ISERROR(HLOOKUP(DE12,$DS$7:$DY14,$DZ14,FALSE)),"N",HLOOKUP(DE12,$DS$7:$DY14,$DZ14,FALSE))</f>
        <v>N</v>
      </c>
      <c r="DF14" s="362" t="str">
        <f ca="1">IF(ISERROR(HLOOKUP(DF12,$DS$7:$DY14,$DZ14,FALSE)),"N",HLOOKUP(DF12,$DS$7:$DY14,$DZ14,FALSE))</f>
        <v>N</v>
      </c>
      <c r="DG14" s="362" t="str">
        <f>IF(ISERROR(HLOOKUP(DG12,$DS$7:$DY14,$DZ14,FALSE)),"N",HLOOKUP(DG12,$DS$7:$DY14,$DZ14,FALSE))</f>
        <v>N</v>
      </c>
      <c r="DH14" s="362" t="str">
        <f ca="1">IF(ISERROR(HLOOKUP(DH12,$DS$7:$DY14,$DZ14,FALSE)),"N",HLOOKUP(DH12,$DS$7:$DY14,$DZ14,FALSE))</f>
        <v>N</v>
      </c>
      <c r="DI14" s="362" t="str">
        <f ca="1">IF(ISERROR(HLOOKUP(DI12,$DS$7:$DY14,$DZ14,FALSE)),"N",HLOOKUP(DI12,$DS$7:$DY14,$DZ14,FALSE))</f>
        <v>N</v>
      </c>
      <c r="DJ14" s="362" t="str">
        <f ca="1">IF(ISERROR(HLOOKUP(DJ12,$DS$7:$DY14,$DZ14,FALSE)),"N",HLOOKUP(DJ12,$DS$7:$DY14,$DZ14,FALSE))</f>
        <v>N</v>
      </c>
      <c r="DK14" s="362" t="str">
        <f ca="1">IF(ISERROR(HLOOKUP(DK12,$DS$7:$DY14,$DZ14,FALSE)),"N",HLOOKUP(DK12,$DS$7:$DY14,$DZ14,FALSE))</f>
        <v>N</v>
      </c>
      <c r="DL14" s="362" t="str">
        <f ca="1">IF(ISERROR(HLOOKUP(DL12,$DS$7:$DY14,$DZ14,FALSE)),"N",HLOOKUP(DL12,$DS$7:$DY14,$DZ14,FALSE))</f>
        <v>N</v>
      </c>
      <c r="DM14" s="362" t="str">
        <f ca="1">IF(ISERROR(HLOOKUP(DM12,$DS$7:$DY14,$DZ14,FALSE)),"N",HLOOKUP(DM12,$DS$7:$DY14,$DZ14,FALSE))</f>
        <v>N</v>
      </c>
      <c r="DN14" s="362" t="str">
        <f>IF(ISERROR(HLOOKUP(DN12,$DS$7:$DY14,$DZ14,FALSE)),"N",HLOOKUP(DN12,$DS$7:$DY14,$DZ14,FALSE))</f>
        <v>N</v>
      </c>
      <c r="DO14" s="362" t="str">
        <f ca="1">IF(ISERROR(HLOOKUP(DO12,$DS$7:$DY14,$DZ14,FALSE)),"N",HLOOKUP(DO12,$DS$7:$DY14,$DZ14,FALSE))</f>
        <v>N</v>
      </c>
      <c r="DP14" s="362" t="str">
        <f ca="1">IF(ISERROR(HLOOKUP(DP12,$DS$7:$DY14,$DZ14,FALSE)),"N",HLOOKUP(DP12,$DS$7:$DY14,$DZ14,FALSE))</f>
        <v>N</v>
      </c>
      <c r="DQ14" s="362">
        <f t="shared" ca="1" si="22"/>
        <v>0</v>
      </c>
      <c r="DR14" s="362">
        <f t="shared" ca="1" si="23"/>
        <v>31</v>
      </c>
      <c r="DS14" s="362" t="str">
        <f>IF('DB Func'!M9&gt;0,"S","N")</f>
        <v>N</v>
      </c>
      <c r="DT14" s="362" t="str">
        <f>IF('DB Func'!R9&gt;0,"S","N")</f>
        <v>N</v>
      </c>
      <c r="DU14" s="362" t="str">
        <f>IF('DB Func'!W9&gt;0,"S","N")</f>
        <v>N</v>
      </c>
      <c r="DV14" s="362" t="str">
        <f>IF('DB Func'!AB9&gt;0,"S","N")</f>
        <v>N</v>
      </c>
      <c r="DW14" s="362" t="str">
        <f>IF('DB Func'!AG9&gt;0,"S","N")</f>
        <v>N</v>
      </c>
      <c r="DX14" s="362" t="str">
        <f>IF('DB Func'!AL9&gt;0,"S","N")</f>
        <v>N</v>
      </c>
      <c r="DY14" s="362" t="str">
        <f>IF('DB Func'!AQ9&gt;0,"S","N")</f>
        <v>N</v>
      </c>
      <c r="DZ14" s="362">
        <v>8</v>
      </c>
      <c r="EA14" s="369">
        <f ca="1">'DB Func'!C9</f>
        <v>0</v>
      </c>
      <c r="EB14" s="362" t="str">
        <f t="shared" ca="1" si="24"/>
        <v>s</v>
      </c>
      <c r="EC14" s="362" t="str">
        <f t="shared" ca="1" si="24"/>
        <v>s</v>
      </c>
      <c r="ED14" s="362" t="str">
        <f t="shared" ca="1" si="24"/>
        <v>s</v>
      </c>
      <c r="EE14" s="362" t="str">
        <f t="shared" ca="1" si="24"/>
        <v>s</v>
      </c>
      <c r="EF14" s="362" t="str">
        <f t="shared" ca="1" si="24"/>
        <v>s</v>
      </c>
      <c r="EG14" s="362" t="str">
        <f t="shared" ca="1" si="24"/>
        <v>s</v>
      </c>
      <c r="EH14" s="362" t="str">
        <f t="shared" ca="1" si="24"/>
        <v>s</v>
      </c>
      <c r="EI14" s="362" t="str">
        <f t="shared" ca="1" si="24"/>
        <v>s</v>
      </c>
      <c r="EJ14" s="362" t="str">
        <f t="shared" ca="1" si="24"/>
        <v>s</v>
      </c>
      <c r="EK14" s="362" t="str">
        <f t="shared" ca="1" si="24"/>
        <v>s</v>
      </c>
      <c r="EL14" s="362" t="str">
        <f t="shared" ca="1" si="24"/>
        <v>s</v>
      </c>
      <c r="EM14" s="362" t="str">
        <f t="shared" ca="1" si="24"/>
        <v>s</v>
      </c>
      <c r="EN14" s="362" t="str">
        <f t="shared" ca="1" si="24"/>
        <v>s</v>
      </c>
      <c r="EO14" s="362" t="str">
        <f t="shared" ca="1" si="24"/>
        <v>s</v>
      </c>
      <c r="EP14" s="362" t="str">
        <f t="shared" ca="1" si="24"/>
        <v>s</v>
      </c>
      <c r="EQ14" s="362" t="str">
        <f t="shared" ca="1" si="24"/>
        <v>s</v>
      </c>
      <c r="ER14" s="362" t="str">
        <f t="shared" ca="1" si="25"/>
        <v>s</v>
      </c>
      <c r="ES14" s="362" t="str">
        <f t="shared" ca="1" si="25"/>
        <v>s</v>
      </c>
      <c r="ET14" s="362" t="str">
        <f t="shared" ca="1" si="25"/>
        <v>s</v>
      </c>
      <c r="EU14" s="362" t="str">
        <f t="shared" ca="1" si="25"/>
        <v>s</v>
      </c>
      <c r="EV14" s="362" t="str">
        <f t="shared" ca="1" si="25"/>
        <v>s</v>
      </c>
      <c r="EW14" s="362" t="str">
        <f t="shared" ca="1" si="25"/>
        <v>s</v>
      </c>
      <c r="EX14" s="362" t="str">
        <f t="shared" ca="1" si="25"/>
        <v>s</v>
      </c>
      <c r="EY14" s="362" t="str">
        <f t="shared" ca="1" si="25"/>
        <v>s</v>
      </c>
      <c r="EZ14" s="362" t="str">
        <f t="shared" ca="1" si="25"/>
        <v>s</v>
      </c>
      <c r="FA14" s="362" t="str">
        <f t="shared" ca="1" si="25"/>
        <v>s</v>
      </c>
      <c r="FB14" s="362" t="str">
        <f t="shared" ca="1" si="25"/>
        <v>s</v>
      </c>
      <c r="FC14" s="362" t="str">
        <f t="shared" ca="1" si="25"/>
        <v>s</v>
      </c>
      <c r="FD14" s="362" t="str">
        <f t="shared" ca="1" si="25"/>
        <v>s</v>
      </c>
      <c r="FE14" s="362" t="str">
        <f t="shared" ca="1" si="25"/>
        <v>s</v>
      </c>
      <c r="FF14" s="362" t="str">
        <f t="shared" ca="1" si="25"/>
        <v>s</v>
      </c>
      <c r="FG14" s="362">
        <f t="shared" ca="1" si="26"/>
        <v>31</v>
      </c>
      <c r="FH14" s="362">
        <f t="shared" ca="1" si="27"/>
        <v>0</v>
      </c>
      <c r="FI14" s="362" t="str">
        <f ca="1">IF(AND(YEAR(EA14)='P Gerais'!D12,MONTH(Lanc!EA14)=8,DAY(Lanc!EA14)&gt;1),"S","N")</f>
        <v>N</v>
      </c>
      <c r="FJ14" s="364">
        <f t="shared" ca="1" si="28"/>
        <v>0</v>
      </c>
      <c r="FK14" s="364">
        <f t="shared" si="29"/>
        <v>0</v>
      </c>
      <c r="FL14" s="387">
        <f t="shared" ca="1" si="30"/>
        <v>0</v>
      </c>
      <c r="FP14" s="363">
        <f ca="1">((FJ14-FL14-FK14+AZ14+AQ14+SUM(Z14:AA14)+SUM(AW14:AX14)+AK14)*IF('DB Func'!GG9="ok",'DB Func'!GD9,0))</f>
        <v>0</v>
      </c>
      <c r="FR14" s="389">
        <f t="shared" ca="1" si="31"/>
        <v>0</v>
      </c>
      <c r="GV14" s="49"/>
      <c r="GW14" s="49"/>
      <c r="GX14" s="49"/>
      <c r="GY14" s="49"/>
      <c r="GZ14" s="49"/>
      <c r="HA14" s="49"/>
      <c r="HB14" s="49"/>
      <c r="HC14" s="49"/>
    </row>
    <row r="15" spans="1:211" ht="30" customHeight="1" thickTop="1" thickBot="1">
      <c r="C15" s="390" t="str">
        <f ca="1">IF('DB Func'!B10="Funcionário 8","",'DB Func'!B10)</f>
        <v/>
      </c>
      <c r="D15" s="391">
        <f ca="1">'DB Func'!CK10</f>
        <v>0</v>
      </c>
      <c r="E15" s="382" t="str">
        <f ca="1">IF(C15="","-",IF(OR(terceiro!E15="AGO",terceiro!F15="AGO"),"Sim","Não"))</f>
        <v>-</v>
      </c>
      <c r="F15" s="383" t="str">
        <f ca="1">IF(C15="","-",IF(OR(Ferias!E15="AGO",Ferias!F15="AGO"),"Sim","Não"))</f>
        <v>-</v>
      </c>
      <c r="G15" s="383">
        <f ca="1">IF(C15="",0,IF(F15="Sim",IF(Ferias!E15="AGO",Ferias!I15,Ferias!J15),0))</f>
        <v>0</v>
      </c>
      <c r="H15" s="185"/>
      <c r="I15" s="185"/>
      <c r="J15" s="398">
        <f t="shared" ca="1" si="1"/>
        <v>0</v>
      </c>
      <c r="K15" s="152"/>
      <c r="L15" s="151"/>
      <c r="M15" s="189"/>
      <c r="N15" s="153"/>
      <c r="O15" s="48"/>
      <c r="P15" s="48"/>
      <c r="Q15" s="48"/>
      <c r="R15" s="49"/>
      <c r="S15" s="49"/>
      <c r="T15" s="49"/>
      <c r="U15" s="49"/>
      <c r="V15" s="49"/>
      <c r="W15" s="49"/>
      <c r="X15" s="49"/>
      <c r="Y15" s="49"/>
      <c r="Z15" s="49"/>
      <c r="AA15" s="49"/>
      <c r="AB15" s="48"/>
      <c r="AC15" s="48"/>
      <c r="AD15" s="49"/>
      <c r="AE15" s="49"/>
      <c r="AF15" s="314"/>
      <c r="AH15" s="400">
        <f ca="1">IF(AND('DB Func'!GE10="Julho",'DB Func'!BQ10="2 Parcelas"),(('auxiliar 13 sal'!J11/12*'DB Func'!GF10+AVERAGE('auxiliar 13 sal'!Q11:AB11)+AVERAGE('auxiliar 13 sal'!AE11:AP11)+'auxiliar 13 sal'!J11*'DB Func'!BN10+'auxiliar 13 sal'!J11*'DB Func'!BO10)/2),IF('DB Func'!GE10="Agosto",IF('DB Func'!BQ10="Parcela Única",('auxiliar 13 sal'!J11/12*'DB Func'!GF10)+AVERAGE('auxiliar 13 sal'!Q11:AB11)+AVERAGE('auxiliar 13 sal'!AE11:AP11)+('auxiliar 13 sal'!J11*'DB Func'!BN10)+('auxiliar 13 sal'!J11*'DB Func'!BO10),IF('DB Func'!BQ10="2 Parcelas",(('auxiliar 13 sal'!J11/12*'DB Func'!GF10+AVERAGE('auxiliar 13 sal'!Q11:AB11)+AVERAGE('auxiliar 13 sal'!AE11:AP11)+'auxiliar 13 sal'!J11*'DB Func'!BN10+'auxiliar 13 sal'!J11*'DB Func'!BO10)/2))),0))</f>
        <v>0</v>
      </c>
      <c r="AK15" s="364">
        <f t="shared" ca="1" si="6"/>
        <v>0</v>
      </c>
      <c r="AL15" s="364">
        <f t="shared" ca="1" si="7"/>
        <v>0</v>
      </c>
      <c r="AM15" s="364">
        <f t="shared" ca="1" si="8"/>
        <v>0</v>
      </c>
      <c r="AN15" s="364">
        <f t="shared" ca="1" si="9"/>
        <v>0</v>
      </c>
      <c r="AO15" s="364">
        <f t="shared" ca="1" si="10"/>
        <v>0</v>
      </c>
      <c r="AP15" s="364">
        <f t="shared" ca="1" si="11"/>
        <v>0</v>
      </c>
      <c r="AQ15" s="364">
        <f t="shared" ca="1" si="12"/>
        <v>0</v>
      </c>
      <c r="AR15" s="364">
        <f>IF(OR(M15="",M15=0),0,((FJ15/220)*('Ho Ex'!$C$8+$AS$6))*M15)</f>
        <v>0</v>
      </c>
      <c r="AS15" s="364">
        <f>IF(OR(N15="",N15=0),0,((FJ15/220*('DB Func'!GD10+Lanc!$AS$6))*('Ho Ex'!$I$8+$AS$6))*(N15/52.5*60))</f>
        <v>0</v>
      </c>
      <c r="AT15" s="364">
        <f>IF(OR(M15="",M15=0),0,((FJ15/220)*('Ho Ex'!$J$8+$AS$6))*O15)</f>
        <v>0</v>
      </c>
      <c r="AU15" s="364">
        <f>IF(OR(M15="",M15=0),0,((FJ15/220)*('Ho Ex'!I18+$AS$6))*P15)</f>
        <v>0</v>
      </c>
      <c r="AV15" s="364">
        <f>IF(OR(M15="",M15=0),0,((FJ15/220)*('Ho Ex'!C18+$AS$6))*Q15)</f>
        <v>0</v>
      </c>
      <c r="AW15" s="364">
        <f ca="1">FJ15*'DB Func'!BN10</f>
        <v>0</v>
      </c>
      <c r="AX15" s="364">
        <f ca="1">FJ15*'DB Func'!BO10</f>
        <v>0</v>
      </c>
      <c r="AY15" s="364">
        <f ca="1">IF(FJ15=0,0,VLOOKUP(FJ15,'P Gerais'!$D$39:$G$41,3,TRUE)*Func8!$F$68)</f>
        <v>0</v>
      </c>
      <c r="AZ15" s="364">
        <f t="shared" si="13"/>
        <v>0</v>
      </c>
      <c r="BA15" s="364">
        <f ca="1">((FJ15-FL15-FK15+AZ15+AQ15+SUM(Z15:AA15)+SUM(AW15:AX15)+AK15)*IF('DB Func'!GG10="ok",'DB Func'!GD10,0))+(FJ15-FL15-FK15+AZ15+AQ15+SUM(Z15:AA15)+SUM(AW15:AX15))+AK15</f>
        <v>0</v>
      </c>
      <c r="BB15" s="385">
        <f ca="1">VLOOKUP(BA15,'P Gerais'!$D$22:$G$25,3,TRUE)</f>
        <v>0.08</v>
      </c>
      <c r="BC15" s="364">
        <f ca="1">IF(BA15&lt;'P Gerais'!$D$25,BA15*BB15,Lanc!BB15)</f>
        <v>0</v>
      </c>
      <c r="BD15" s="364">
        <f ca="1">BA15-BC15-('DB Func'!GB10*'P Gerais'!$D$35)</f>
        <v>0</v>
      </c>
      <c r="BE15" s="386">
        <f ca="1">VLOOKUP(BD15,'P Gerais'!$D$29:$F$33,3,TRUE)</f>
        <v>0</v>
      </c>
      <c r="BF15" s="364">
        <f t="shared" ca="1" si="14"/>
        <v>0</v>
      </c>
      <c r="BG15" s="364">
        <f ca="1">VLOOKUP(BD15,'P Gerais'!$D$29:$G$33,4,TRUE)</f>
        <v>0</v>
      </c>
      <c r="BH15" s="364">
        <f t="shared" ca="1" si="15"/>
        <v>0</v>
      </c>
      <c r="BI15" s="364">
        <f t="shared" ca="1" si="16"/>
        <v>0</v>
      </c>
      <c r="BJ15" s="362">
        <f ca="1">'DB Func'!G10</f>
        <v>0</v>
      </c>
      <c r="BK15" s="362">
        <f ca="1">'DB Func'!FW10</f>
        <v>0</v>
      </c>
      <c r="BL15" s="364">
        <f ca="1">D15*'P Gerais'!$D$13</f>
        <v>0</v>
      </c>
      <c r="BM15" s="364">
        <f ca="1">D15*'P Gerais'!$D$14</f>
        <v>0</v>
      </c>
      <c r="BN15" s="364">
        <f ca="1">D15*'P Gerais'!$D$16</f>
        <v>0</v>
      </c>
      <c r="BO15" s="364">
        <f ca="1">D15*'P Gerais'!$D$17</f>
        <v>0</v>
      </c>
      <c r="BP15" s="364">
        <f ca="1">D15*'P Gerais'!$D$18</f>
        <v>0</v>
      </c>
      <c r="BQ15" s="385">
        <f ca="1">VLOOKUP(D15,'P Gerais'!$D$22:$G$24,3,TRUE)</f>
        <v>0.08</v>
      </c>
      <c r="BR15" s="385">
        <f ca="1">VLOOKUP(D15,'P Gerais'!$D$29:$G$33,3,TRUE)</f>
        <v>0</v>
      </c>
      <c r="BS15" s="385">
        <f ca="1">'DB Func'!BN10</f>
        <v>0</v>
      </c>
      <c r="BT15" s="385">
        <f ca="1">'DB Func'!BO10</f>
        <v>0</v>
      </c>
      <c r="BU15" s="385">
        <f ca="1">'DB Func'!FX10</f>
        <v>0</v>
      </c>
      <c r="BV15" s="364">
        <f t="shared" ca="1" si="17"/>
        <v>-0.08</v>
      </c>
      <c r="BW15" s="364">
        <f ca="1">BV15-'DB Func'!GC10</f>
        <v>-0.08</v>
      </c>
      <c r="BX15" s="362">
        <f ca="1">IFERROR(VLOOKUP(BW15,'P Gerais'!$D$29:$G$33,3,TRUE)*BW15,0)</f>
        <v>0</v>
      </c>
      <c r="BY15" s="364">
        <f ca="1">IFERROR(BX15-VLOOKUP(BW15,'P Gerais'!$D$29:$H$33,4,TRUE),0)</f>
        <v>0</v>
      </c>
      <c r="BZ15" s="364">
        <f ca="1">D15*'DB Func'!GD10</f>
        <v>0</v>
      </c>
      <c r="CB15" s="364">
        <f t="shared" ca="1" si="18"/>
        <v>0</v>
      </c>
      <c r="CC15" s="364">
        <f t="shared" si="19"/>
        <v>0</v>
      </c>
      <c r="CD15" s="364">
        <f t="shared" si="20"/>
        <v>0</v>
      </c>
      <c r="CF15" s="362" t="str">
        <f t="shared" ca="1" si="21"/>
        <v>não</v>
      </c>
      <c r="CG15" s="362">
        <f ca="1">IF($CH$8=1,DAY('DB Func'!C10),0)</f>
        <v>0</v>
      </c>
      <c r="CH15" s="362">
        <f ca="1">IF(CI15=0,0,MONTH('DB Func'!C10))</f>
        <v>0</v>
      </c>
      <c r="CI15" s="362">
        <f ca="1">IF('P Gerais'!D13=YEAR('DB Func'!C10),YEAR('DB Func'!C10),0)</f>
        <v>0</v>
      </c>
      <c r="CJ15" s="371">
        <v>38</v>
      </c>
      <c r="CK15" s="363"/>
      <c r="CL15" s="362" t="str">
        <f>IF(ISERROR(HLOOKUP(CL13,$DS$7:$DY15,$DZ15,FALSE)),"N",HLOOKUP(CL13,$DS$7:$DY15,$DZ15,FALSE))</f>
        <v>N</v>
      </c>
      <c r="CM15" s="362" t="str">
        <f>IF(ISERROR(HLOOKUP(CM13,$DS$7:$DY15,$DZ15,FALSE)),"N",HLOOKUP(CM13,$DS$7:$DY15,$DZ15,FALSE))</f>
        <v>N</v>
      </c>
      <c r="CN15" s="362" t="str">
        <f>IF(ISERROR(HLOOKUP(CN13,$DS$7:$DY15,$DZ15,FALSE)),"N",HLOOKUP(CN13,$DS$7:$DY15,$DZ15,FALSE))</f>
        <v>N</v>
      </c>
      <c r="CO15" s="362" t="str">
        <f>IF(ISERROR(HLOOKUP(CO13,$DS$7:$DY15,$DZ15,FALSE)),"N",HLOOKUP(CO13,$DS$7:$DY15,$DZ15,FALSE))</f>
        <v>N</v>
      </c>
      <c r="CP15" s="362" t="str">
        <f>IF(ISERROR(HLOOKUP(CP13,$DS$7:$DY15,$DZ15,FALSE)),"N",HLOOKUP(CP13,$DS$7:$DY15,$DZ15,FALSE))</f>
        <v>N</v>
      </c>
      <c r="CQ15" s="362" t="str">
        <f>IF(ISERROR(HLOOKUP(CQ13,$DS$7:$DY15,$DZ15,FALSE)),"N",HLOOKUP(CQ13,$DS$7:$DY15,$DZ15,FALSE))</f>
        <v>N</v>
      </c>
      <c r="CR15" s="362" t="str">
        <f>IF(ISERROR(HLOOKUP(CR13,$DS$7:$DY15,$DZ15,FALSE)),"N",HLOOKUP(CR13,$DS$7:$DY15,$DZ15,FALSE))</f>
        <v>N</v>
      </c>
      <c r="CS15" s="362" t="str">
        <f>IF(ISERROR(HLOOKUP(CS13,$DS$7:$DY15,$DZ15,FALSE)),"N",HLOOKUP(CS13,$DS$7:$DY15,$DZ15,FALSE))</f>
        <v>N</v>
      </c>
      <c r="CT15" s="362" t="str">
        <f>IF(ISERROR(HLOOKUP(CT13,$DS$7:$DY15,$DZ15,FALSE)),"N",HLOOKUP(CT13,$DS$7:$DY15,$DZ15,FALSE))</f>
        <v>N</v>
      </c>
      <c r="CU15" s="362" t="str">
        <f>IF(ISERROR(HLOOKUP(CU13,$DS$7:$DY15,$DZ15,FALSE)),"N",HLOOKUP(CU13,$DS$7:$DY15,$DZ15,FALSE))</f>
        <v>N</v>
      </c>
      <c r="CV15" s="362" t="str">
        <f>IF(ISERROR(HLOOKUP(CV13,$DS$7:$DY15,$DZ15,FALSE)),"N",HLOOKUP(CV13,$DS$7:$DY15,$DZ15,FALSE))</f>
        <v>N</v>
      </c>
      <c r="CW15" s="362" t="str">
        <f>IF(ISERROR(HLOOKUP(CW13,$DS$7:$DY15,$DZ15,FALSE)),"N",HLOOKUP(CW13,$DS$7:$DY15,$DZ15,FALSE))</f>
        <v>N</v>
      </c>
      <c r="CX15" s="362" t="str">
        <f>IF(ISERROR(HLOOKUP(CX13,$DS$7:$DY15,$DZ15,FALSE)),"N",HLOOKUP(CX13,$DS$7:$DY15,$DZ15,FALSE))</f>
        <v>N</v>
      </c>
      <c r="CY15" s="362" t="str">
        <f>IF(ISERROR(HLOOKUP(CY13,$DS$7:$DY15,$DZ15,FALSE)),"N",HLOOKUP(CY13,$DS$7:$DY15,$DZ15,FALSE))</f>
        <v>N</v>
      </c>
      <c r="CZ15" s="362" t="str">
        <f>IF(ISERROR(HLOOKUP(CZ13,$DS$7:$DY15,$DZ15,FALSE)),"N",HLOOKUP(CZ13,$DS$7:$DY15,$DZ15,FALSE))</f>
        <v>N</v>
      </c>
      <c r="DA15" s="362" t="str">
        <f>IF(ISERROR(HLOOKUP(DA13,$DS$7:$DY15,$DZ15,FALSE)),"N",HLOOKUP(DA13,$DS$7:$DY15,$DZ15,FALSE))</f>
        <v>N</v>
      </c>
      <c r="DB15" s="362" t="str">
        <f>IF(ISERROR(HLOOKUP(DB13,$DS$7:$DY15,$DZ15,FALSE)),"N",HLOOKUP(DB13,$DS$7:$DY15,$DZ15,FALSE))</f>
        <v>N</v>
      </c>
      <c r="DC15" s="362" t="str">
        <f>IF(ISERROR(HLOOKUP(DC13,$DS$7:$DY15,$DZ15,FALSE)),"N",HLOOKUP(DC13,$DS$7:$DY15,$DZ15,FALSE))</f>
        <v>N</v>
      </c>
      <c r="DD15" s="362" t="str">
        <f>IF(ISERROR(HLOOKUP(DD13,$DS$7:$DY15,$DZ15,FALSE)),"N",HLOOKUP(DD13,$DS$7:$DY15,$DZ15,FALSE))</f>
        <v>N</v>
      </c>
      <c r="DE15" s="362" t="str">
        <f>IF(ISERROR(HLOOKUP(DE13,$DS$7:$DY15,$DZ15,FALSE)),"N",HLOOKUP(DE13,$DS$7:$DY15,$DZ15,FALSE))</f>
        <v>N</v>
      </c>
      <c r="DF15" s="362" t="str">
        <f>IF(ISERROR(HLOOKUP(DF13,$DS$7:$DY15,$DZ15,FALSE)),"N",HLOOKUP(DF13,$DS$7:$DY15,$DZ15,FALSE))</f>
        <v>N</v>
      </c>
      <c r="DG15" s="362" t="str">
        <f>IF(ISERROR(HLOOKUP(DG13,$DS$7:$DY15,$DZ15,FALSE)),"N",HLOOKUP(DG13,$DS$7:$DY15,$DZ15,FALSE))</f>
        <v>N</v>
      </c>
      <c r="DH15" s="362" t="str">
        <f>IF(ISERROR(HLOOKUP(DH13,$DS$7:$DY15,$DZ15,FALSE)),"N",HLOOKUP(DH13,$DS$7:$DY15,$DZ15,FALSE))</f>
        <v>N</v>
      </c>
      <c r="DI15" s="362" t="str">
        <f>IF(ISERROR(HLOOKUP(DI13,$DS$7:$DY15,$DZ15,FALSE)),"N",HLOOKUP(DI13,$DS$7:$DY15,$DZ15,FALSE))</f>
        <v>N</v>
      </c>
      <c r="DJ15" s="362" t="str">
        <f>IF(ISERROR(HLOOKUP(DJ13,$DS$7:$DY15,$DZ15,FALSE)),"N",HLOOKUP(DJ13,$DS$7:$DY15,$DZ15,FALSE))</f>
        <v>N</v>
      </c>
      <c r="DK15" s="362" t="str">
        <f>IF(ISERROR(HLOOKUP(DK13,$DS$7:$DY15,$DZ15,FALSE)),"N",HLOOKUP(DK13,$DS$7:$DY15,$DZ15,FALSE))</f>
        <v>N</v>
      </c>
      <c r="DL15" s="362" t="str">
        <f>IF(ISERROR(HLOOKUP(DL13,$DS$7:$DY15,$DZ15,FALSE)),"N",HLOOKUP(DL13,$DS$7:$DY15,$DZ15,FALSE))</f>
        <v>N</v>
      </c>
      <c r="DM15" s="362" t="str">
        <f>IF(ISERROR(HLOOKUP(DM13,$DS$7:$DY15,$DZ15,FALSE)),"N",HLOOKUP(DM13,$DS$7:$DY15,$DZ15,FALSE))</f>
        <v>N</v>
      </c>
      <c r="DN15" s="362" t="str">
        <f>IF(ISERROR(HLOOKUP(DN13,$DS$7:$DY15,$DZ15,FALSE)),"N",HLOOKUP(DN13,$DS$7:$DY15,$DZ15,FALSE))</f>
        <v>N</v>
      </c>
      <c r="DO15" s="362" t="str">
        <f>IF(ISERROR(HLOOKUP(DO13,$DS$7:$DY15,$DZ15,FALSE)),"N",HLOOKUP(DO13,$DS$7:$DY15,$DZ15,FALSE))</f>
        <v>N</v>
      </c>
      <c r="DP15" s="362" t="str">
        <f>IF(ISERROR(HLOOKUP(DP13,$DS$7:$DY15,$DZ15,FALSE)),"N",HLOOKUP(DP13,$DS$7:$DY15,$DZ15,FALSE))</f>
        <v>N</v>
      </c>
      <c r="DQ15" s="362">
        <f t="shared" si="22"/>
        <v>0</v>
      </c>
      <c r="DR15" s="362">
        <f t="shared" si="23"/>
        <v>31</v>
      </c>
      <c r="DS15" s="362" t="str">
        <f>IF('DB Func'!M10&gt;0,"S","N")</f>
        <v>N</v>
      </c>
      <c r="DT15" s="362" t="str">
        <f>IF('DB Func'!R10&gt;0,"S","N")</f>
        <v>N</v>
      </c>
      <c r="DU15" s="362" t="str">
        <f>IF('DB Func'!W10&gt;0,"S","N")</f>
        <v>N</v>
      </c>
      <c r="DV15" s="362" t="str">
        <f>IF('DB Func'!AB10&gt;0,"S","N")</f>
        <v>N</v>
      </c>
      <c r="DW15" s="362" t="str">
        <f>IF('DB Func'!AG10&gt;0,"S","N")</f>
        <v>N</v>
      </c>
      <c r="DX15" s="362" t="str">
        <f>IF('DB Func'!AL10&gt;0,"S","N")</f>
        <v>N</v>
      </c>
      <c r="DY15" s="362" t="str">
        <f>IF('DB Func'!AQ10&gt;0,"S","N")</f>
        <v>N</v>
      </c>
      <c r="DZ15" s="362">
        <v>9</v>
      </c>
      <c r="EA15" s="369">
        <f ca="1">'DB Func'!C10</f>
        <v>0</v>
      </c>
      <c r="EB15" s="362" t="str">
        <f t="shared" ca="1" si="24"/>
        <v>s</v>
      </c>
      <c r="EC15" s="362" t="str">
        <f t="shared" ca="1" si="24"/>
        <v>s</v>
      </c>
      <c r="ED15" s="362" t="str">
        <f t="shared" ca="1" si="24"/>
        <v>s</v>
      </c>
      <c r="EE15" s="362" t="str">
        <f t="shared" ca="1" si="24"/>
        <v>s</v>
      </c>
      <c r="EF15" s="362" t="str">
        <f t="shared" ca="1" si="24"/>
        <v>s</v>
      </c>
      <c r="EG15" s="362" t="str">
        <f t="shared" ca="1" si="24"/>
        <v>s</v>
      </c>
      <c r="EH15" s="362" t="str">
        <f t="shared" ca="1" si="24"/>
        <v>s</v>
      </c>
      <c r="EI15" s="362" t="str">
        <f t="shared" ca="1" si="24"/>
        <v>s</v>
      </c>
      <c r="EJ15" s="362" t="str">
        <f t="shared" ca="1" si="24"/>
        <v>s</v>
      </c>
      <c r="EK15" s="362" t="str">
        <f t="shared" ca="1" si="24"/>
        <v>s</v>
      </c>
      <c r="EL15" s="362" t="str">
        <f t="shared" ca="1" si="24"/>
        <v>s</v>
      </c>
      <c r="EM15" s="362" t="str">
        <f t="shared" ca="1" si="24"/>
        <v>s</v>
      </c>
      <c r="EN15" s="362" t="str">
        <f t="shared" ca="1" si="24"/>
        <v>s</v>
      </c>
      <c r="EO15" s="362" t="str">
        <f t="shared" ca="1" si="24"/>
        <v>s</v>
      </c>
      <c r="EP15" s="362" t="str">
        <f t="shared" ca="1" si="24"/>
        <v>s</v>
      </c>
      <c r="EQ15" s="362" t="str">
        <f t="shared" ca="1" si="24"/>
        <v>s</v>
      </c>
      <c r="ER15" s="362" t="str">
        <f t="shared" ca="1" si="25"/>
        <v>s</v>
      </c>
      <c r="ES15" s="362" t="str">
        <f t="shared" ca="1" si="25"/>
        <v>s</v>
      </c>
      <c r="ET15" s="362" t="str">
        <f t="shared" ca="1" si="25"/>
        <v>s</v>
      </c>
      <c r="EU15" s="362" t="str">
        <f t="shared" ca="1" si="25"/>
        <v>s</v>
      </c>
      <c r="EV15" s="362" t="str">
        <f t="shared" ca="1" si="25"/>
        <v>s</v>
      </c>
      <c r="EW15" s="362" t="str">
        <f t="shared" ca="1" si="25"/>
        <v>s</v>
      </c>
      <c r="EX15" s="362" t="str">
        <f t="shared" ca="1" si="25"/>
        <v>s</v>
      </c>
      <c r="EY15" s="362" t="str">
        <f t="shared" ca="1" si="25"/>
        <v>s</v>
      </c>
      <c r="EZ15" s="362" t="str">
        <f t="shared" ca="1" si="25"/>
        <v>s</v>
      </c>
      <c r="FA15" s="362" t="str">
        <f t="shared" ca="1" si="25"/>
        <v>s</v>
      </c>
      <c r="FB15" s="362" t="str">
        <f t="shared" ca="1" si="25"/>
        <v>s</v>
      </c>
      <c r="FC15" s="362" t="str">
        <f t="shared" ca="1" si="25"/>
        <v>s</v>
      </c>
      <c r="FD15" s="362" t="str">
        <f t="shared" ca="1" si="25"/>
        <v>s</v>
      </c>
      <c r="FE15" s="362" t="str">
        <f t="shared" ca="1" si="25"/>
        <v>s</v>
      </c>
      <c r="FF15" s="362" t="str">
        <f t="shared" ca="1" si="25"/>
        <v>s</v>
      </c>
      <c r="FG15" s="362">
        <f t="shared" ca="1" si="26"/>
        <v>31</v>
      </c>
      <c r="FH15" s="362">
        <f t="shared" ca="1" si="27"/>
        <v>0</v>
      </c>
      <c r="FI15" s="362" t="str">
        <f ca="1">IF(AND(YEAR(EA15)='P Gerais'!D13,MONTH(Lanc!EA15)=8,DAY(Lanc!EA15)&gt;1),"S","N")</f>
        <v>N</v>
      </c>
      <c r="FJ15" s="364">
        <f t="shared" ca="1" si="28"/>
        <v>0</v>
      </c>
      <c r="FK15" s="364">
        <f t="shared" si="29"/>
        <v>0</v>
      </c>
      <c r="FL15" s="387">
        <f t="shared" ca="1" si="30"/>
        <v>0</v>
      </c>
      <c r="FP15" s="363">
        <f ca="1">((FJ15-FL15-FK15+AZ15+AQ15+SUM(Z15:AA15)+SUM(AW15:AX15)+AK15)*IF('DB Func'!GG10="ok",'DB Func'!GD10,0))</f>
        <v>0</v>
      </c>
      <c r="FR15" s="389">
        <f t="shared" ca="1" si="31"/>
        <v>0</v>
      </c>
      <c r="GV15" s="49"/>
      <c r="GW15" s="49"/>
      <c r="GX15" s="49"/>
      <c r="GY15" s="49"/>
      <c r="GZ15" s="49"/>
      <c r="HA15" s="49"/>
      <c r="HB15" s="49"/>
      <c r="HC15" s="49"/>
    </row>
    <row r="16" spans="1:211" ht="30" customHeight="1" thickTop="1" thickBot="1">
      <c r="C16" s="390" t="str">
        <f ca="1">IF('DB Func'!B11="Funcionário 9","",'DB Func'!B11)</f>
        <v/>
      </c>
      <c r="D16" s="391">
        <f ca="1">'DB Func'!CK11</f>
        <v>0</v>
      </c>
      <c r="E16" s="382" t="str">
        <f ca="1">IF(C16="","-",IF(OR(terceiro!E16="AGO",terceiro!F16="AGO"),"Sim","Não"))</f>
        <v>-</v>
      </c>
      <c r="F16" s="383" t="str">
        <f ca="1">IF(C16="","-",IF(OR(Ferias!E16="AGO",Ferias!F16="AGO"),"Sim","Não"))</f>
        <v>-</v>
      </c>
      <c r="G16" s="383">
        <f ca="1">IF(C16="",0,IF(F16="Sim",IF(Ferias!E16="AGO",Ferias!I16,Ferias!J16),0))</f>
        <v>0</v>
      </c>
      <c r="H16" s="185"/>
      <c r="I16" s="185"/>
      <c r="J16" s="398">
        <f t="shared" ca="1" si="1"/>
        <v>0</v>
      </c>
      <c r="K16" s="152"/>
      <c r="L16" s="151"/>
      <c r="M16" s="189"/>
      <c r="N16" s="153"/>
      <c r="O16" s="48"/>
      <c r="P16" s="48"/>
      <c r="Q16" s="48"/>
      <c r="R16" s="49"/>
      <c r="S16" s="49"/>
      <c r="T16" s="49"/>
      <c r="U16" s="49"/>
      <c r="V16" s="49"/>
      <c r="W16" s="49"/>
      <c r="X16" s="49"/>
      <c r="Y16" s="49"/>
      <c r="Z16" s="49"/>
      <c r="AA16" s="49"/>
      <c r="AB16" s="48"/>
      <c r="AC16" s="48"/>
      <c r="AD16" s="49"/>
      <c r="AE16" s="49"/>
      <c r="AF16" s="314"/>
      <c r="AH16" s="400">
        <f ca="1">IF(AND('DB Func'!GE11="Julho",'DB Func'!BQ11="2 Parcelas"),(('auxiliar 13 sal'!J12/12*'DB Func'!GF11+AVERAGE('auxiliar 13 sal'!Q12:AB12)+AVERAGE('auxiliar 13 sal'!AE12:AP12)+'auxiliar 13 sal'!J12*'DB Func'!BN11+'auxiliar 13 sal'!J12*'DB Func'!BO11)/2),IF('DB Func'!GE11="Agosto",IF('DB Func'!BQ11="Parcela Única",('auxiliar 13 sal'!J12/12*'DB Func'!GF11)+AVERAGE('auxiliar 13 sal'!Q12:AB12)+AVERAGE('auxiliar 13 sal'!AE12:AP12)+('auxiliar 13 sal'!J12*'DB Func'!BN11)+('auxiliar 13 sal'!J12*'DB Func'!BO11),IF('DB Func'!BQ11="2 Parcelas",(('auxiliar 13 sal'!J12/12*'DB Func'!GF11+AVERAGE('auxiliar 13 sal'!Q12:AB12)+AVERAGE('auxiliar 13 sal'!AE12:AP12)+'auxiliar 13 sal'!J12*'DB Func'!BN11+'auxiliar 13 sal'!J12*'DB Func'!BO11)/2))),0))</f>
        <v>0</v>
      </c>
      <c r="AK16" s="364">
        <f t="shared" ca="1" si="6"/>
        <v>0</v>
      </c>
      <c r="AL16" s="364">
        <f t="shared" ca="1" si="7"/>
        <v>0</v>
      </c>
      <c r="AM16" s="364">
        <f t="shared" ca="1" si="8"/>
        <v>0</v>
      </c>
      <c r="AN16" s="364">
        <f t="shared" ca="1" si="9"/>
        <v>0</v>
      </c>
      <c r="AO16" s="364">
        <f t="shared" ca="1" si="10"/>
        <v>0</v>
      </c>
      <c r="AP16" s="364">
        <f t="shared" ca="1" si="11"/>
        <v>0</v>
      </c>
      <c r="AQ16" s="364">
        <f t="shared" ca="1" si="12"/>
        <v>0</v>
      </c>
      <c r="AR16" s="364">
        <f>IF(OR(M16="",M16=0),0,((FJ16/220)*('Ho Ex'!$C$8+$AS$6))*M16)</f>
        <v>0</v>
      </c>
      <c r="AS16" s="364">
        <f>IF(OR(N16="",N16=0),0,((FJ16/220*('DB Func'!GD11+Lanc!$AS$6))*('Ho Ex'!$I$8+$AS$6))*(N16/52.5*60))</f>
        <v>0</v>
      </c>
      <c r="AT16" s="364">
        <f>IF(OR(M16="",M16=0),0,((FJ16/220)*('Ho Ex'!$J$8+$AS$6))*O16)</f>
        <v>0</v>
      </c>
      <c r="AU16" s="364">
        <f>IF(OR(M16="",M16=0),0,((FJ16/220)*('Ho Ex'!I19+$AS$6))*P16)</f>
        <v>0</v>
      </c>
      <c r="AV16" s="364">
        <f>IF(OR(M16="",M16=0),0,((FJ16/220)*('Ho Ex'!C19+$AS$6))*Q16)</f>
        <v>0</v>
      </c>
      <c r="AW16" s="364">
        <f ca="1">FJ16*'DB Func'!BN11</f>
        <v>0</v>
      </c>
      <c r="AX16" s="364">
        <f ca="1">FJ16*'DB Func'!BO11</f>
        <v>0</v>
      </c>
      <c r="AY16" s="364">
        <f ca="1">IF(FJ16=0,0,VLOOKUP(FJ16,'P Gerais'!$D$39:$G$41,3,TRUE)*Func9!$F$68)</f>
        <v>0</v>
      </c>
      <c r="AZ16" s="364">
        <f t="shared" si="13"/>
        <v>0</v>
      </c>
      <c r="BA16" s="364">
        <f ca="1">((FJ16-FL16-FK16+AZ16+AQ16+SUM(Z16:AA16)+SUM(AW16:AX16)+AK16)*IF('DB Func'!GG11="ok",'DB Func'!GD11,0))+(FJ16-FL16-FK16+AZ16+AQ16+SUM(Z16:AA16)+SUM(AW16:AX16))+AK16</f>
        <v>0</v>
      </c>
      <c r="BB16" s="385">
        <f ca="1">VLOOKUP(BA16,'P Gerais'!$D$22:$G$25,3,TRUE)</f>
        <v>0.08</v>
      </c>
      <c r="BC16" s="364">
        <f ca="1">IF(BA16&lt;'P Gerais'!$D$25,BA16*BB16,Lanc!BB16)</f>
        <v>0</v>
      </c>
      <c r="BD16" s="364">
        <f ca="1">BA16-BC16-('DB Func'!GB11*'P Gerais'!$D$35)</f>
        <v>0</v>
      </c>
      <c r="BE16" s="386">
        <f ca="1">VLOOKUP(BD16,'P Gerais'!$D$29:$F$33,3,TRUE)</f>
        <v>0</v>
      </c>
      <c r="BF16" s="364">
        <f t="shared" ca="1" si="14"/>
        <v>0</v>
      </c>
      <c r="BG16" s="364">
        <f ca="1">VLOOKUP(BD16,'P Gerais'!$D$29:$G$33,4,TRUE)</f>
        <v>0</v>
      </c>
      <c r="BH16" s="364">
        <f t="shared" ca="1" si="15"/>
        <v>0</v>
      </c>
      <c r="BI16" s="364">
        <f t="shared" ca="1" si="16"/>
        <v>0</v>
      </c>
      <c r="BJ16" s="362">
        <f ca="1">'DB Func'!G11</f>
        <v>0</v>
      </c>
      <c r="BK16" s="362">
        <f ca="1">'DB Func'!FW11</f>
        <v>0</v>
      </c>
      <c r="BL16" s="364">
        <f ca="1">D16*'P Gerais'!$D$13</f>
        <v>0</v>
      </c>
      <c r="BM16" s="364">
        <f ca="1">D16*'P Gerais'!$D$14</f>
        <v>0</v>
      </c>
      <c r="BN16" s="364">
        <f ca="1">D16*'P Gerais'!$D$16</f>
        <v>0</v>
      </c>
      <c r="BO16" s="364">
        <f ca="1">D16*'P Gerais'!$D$17</f>
        <v>0</v>
      </c>
      <c r="BP16" s="364">
        <f ca="1">D16*'P Gerais'!$D$18</f>
        <v>0</v>
      </c>
      <c r="BQ16" s="385">
        <f ca="1">VLOOKUP(D16,'P Gerais'!$D$22:$G$24,3,TRUE)</f>
        <v>0.08</v>
      </c>
      <c r="BR16" s="385">
        <f ca="1">VLOOKUP(D16,'P Gerais'!$D$29:$G$33,3,TRUE)</f>
        <v>0</v>
      </c>
      <c r="BS16" s="385">
        <f ca="1">'DB Func'!BN11</f>
        <v>0</v>
      </c>
      <c r="BT16" s="385">
        <f ca="1">'DB Func'!BO11</f>
        <v>0</v>
      </c>
      <c r="BU16" s="385">
        <f ca="1">'DB Func'!FX11</f>
        <v>0</v>
      </c>
      <c r="BV16" s="364">
        <f t="shared" ca="1" si="17"/>
        <v>-0.08</v>
      </c>
      <c r="BW16" s="364">
        <f ca="1">BV16-'DB Func'!GC11</f>
        <v>-0.08</v>
      </c>
      <c r="BX16" s="362">
        <f ca="1">IFERROR(VLOOKUP(BW16,'P Gerais'!$D$29:$G$33,3,TRUE)*BW16,0)</f>
        <v>0</v>
      </c>
      <c r="BY16" s="364">
        <f ca="1">IFERROR(BX16-VLOOKUP(BW16,'P Gerais'!$D$29:$H$33,4,TRUE),0)</f>
        <v>0</v>
      </c>
      <c r="BZ16" s="364">
        <f ca="1">D16*'DB Func'!GD11</f>
        <v>0</v>
      </c>
      <c r="CB16" s="364">
        <f t="shared" ca="1" si="18"/>
        <v>0</v>
      </c>
      <c r="CC16" s="364">
        <f t="shared" si="19"/>
        <v>0</v>
      </c>
      <c r="CD16" s="364">
        <f t="shared" si="20"/>
        <v>0</v>
      </c>
      <c r="CF16" s="362" t="str">
        <f t="shared" ca="1" si="21"/>
        <v>não</v>
      </c>
      <c r="CG16" s="362">
        <f ca="1">IF($CH$8=1,DAY('DB Func'!C11),0)</f>
        <v>0</v>
      </c>
      <c r="CH16" s="362">
        <f ca="1">IF(CI16=0,0,MONTH('DB Func'!C11))</f>
        <v>0</v>
      </c>
      <c r="CI16" s="362">
        <f ca="1">IF('P Gerais'!D14=YEAR('DB Func'!C11),YEAR('DB Func'!C11),0)</f>
        <v>0</v>
      </c>
      <c r="CJ16" s="371">
        <v>39</v>
      </c>
      <c r="CK16" s="363"/>
      <c r="CL16" s="362" t="str">
        <f>IF(ISERROR(HLOOKUP(CL14,$DS$7:$DY16,$DZ16,FALSE)),"N",HLOOKUP(CL14,$DS$7:$DY16,$DZ16,FALSE))</f>
        <v>N</v>
      </c>
      <c r="CM16" s="362" t="str">
        <f ca="1">IF(ISERROR(HLOOKUP(CM14,$DS$7:$DY16,$DZ16,FALSE)),"N",HLOOKUP(CM14,$DS$7:$DY16,$DZ16,FALSE))</f>
        <v>N</v>
      </c>
      <c r="CN16" s="362" t="str">
        <f ca="1">IF(ISERROR(HLOOKUP(CN14,$DS$7:$DY16,$DZ16,FALSE)),"N",HLOOKUP(CN14,$DS$7:$DY16,$DZ16,FALSE))</f>
        <v>N</v>
      </c>
      <c r="CO16" s="362" t="str">
        <f ca="1">IF(ISERROR(HLOOKUP(CO14,$DS$7:$DY16,$DZ16,FALSE)),"N",HLOOKUP(CO14,$DS$7:$DY16,$DZ16,FALSE))</f>
        <v>N</v>
      </c>
      <c r="CP16" s="362" t="str">
        <f ca="1">IF(ISERROR(HLOOKUP(CP14,$DS$7:$DY16,$DZ16,FALSE)),"N",HLOOKUP(CP14,$DS$7:$DY16,$DZ16,FALSE))</f>
        <v>N</v>
      </c>
      <c r="CQ16" s="362" t="str">
        <f ca="1">IF(ISERROR(HLOOKUP(CQ14,$DS$7:$DY16,$DZ16,FALSE)),"N",HLOOKUP(CQ14,$DS$7:$DY16,$DZ16,FALSE))</f>
        <v>N</v>
      </c>
      <c r="CR16" s="362" t="str">
        <f ca="1">IF(ISERROR(HLOOKUP(CR14,$DS$7:$DY16,$DZ16,FALSE)),"N",HLOOKUP(CR14,$DS$7:$DY16,$DZ16,FALSE))</f>
        <v>N</v>
      </c>
      <c r="CS16" s="362" t="str">
        <f>IF(ISERROR(HLOOKUP(CS14,$DS$7:$DY16,$DZ16,FALSE)),"N",HLOOKUP(CS14,$DS$7:$DY16,$DZ16,FALSE))</f>
        <v>N</v>
      </c>
      <c r="CT16" s="362" t="str">
        <f ca="1">IF(ISERROR(HLOOKUP(CT14,$DS$7:$DY16,$DZ16,FALSE)),"N",HLOOKUP(CT14,$DS$7:$DY16,$DZ16,FALSE))</f>
        <v>N</v>
      </c>
      <c r="CU16" s="362" t="str">
        <f ca="1">IF(ISERROR(HLOOKUP(CU14,$DS$7:$DY16,$DZ16,FALSE)),"N",HLOOKUP(CU14,$DS$7:$DY16,$DZ16,FALSE))</f>
        <v>N</v>
      </c>
      <c r="CV16" s="362" t="str">
        <f ca="1">IF(ISERROR(HLOOKUP(CV14,$DS$7:$DY16,$DZ16,FALSE)),"N",HLOOKUP(CV14,$DS$7:$DY16,$DZ16,FALSE))</f>
        <v>N</v>
      </c>
      <c r="CW16" s="362" t="str">
        <f ca="1">IF(ISERROR(HLOOKUP(CW14,$DS$7:$DY16,$DZ16,FALSE)),"N",HLOOKUP(CW14,$DS$7:$DY16,$DZ16,FALSE))</f>
        <v>N</v>
      </c>
      <c r="CX16" s="362" t="str">
        <f ca="1">IF(ISERROR(HLOOKUP(CX14,$DS$7:$DY16,$DZ16,FALSE)),"N",HLOOKUP(CX14,$DS$7:$DY16,$DZ16,FALSE))</f>
        <v>N</v>
      </c>
      <c r="CY16" s="362" t="str">
        <f ca="1">IF(ISERROR(HLOOKUP(CY14,$DS$7:$DY16,$DZ16,FALSE)),"N",HLOOKUP(CY14,$DS$7:$DY16,$DZ16,FALSE))</f>
        <v>N</v>
      </c>
      <c r="CZ16" s="362" t="str">
        <f>IF(ISERROR(HLOOKUP(CZ14,$DS$7:$DY16,$DZ16,FALSE)),"N",HLOOKUP(CZ14,$DS$7:$DY16,$DZ16,FALSE))</f>
        <v>N</v>
      </c>
      <c r="DA16" s="362" t="str">
        <f ca="1">IF(ISERROR(HLOOKUP(DA14,$DS$7:$DY16,$DZ16,FALSE)),"N",HLOOKUP(DA14,$DS$7:$DY16,$DZ16,FALSE))</f>
        <v>N</v>
      </c>
      <c r="DB16" s="362" t="str">
        <f ca="1">IF(ISERROR(HLOOKUP(DB14,$DS$7:$DY16,$DZ16,FALSE)),"N",HLOOKUP(DB14,$DS$7:$DY16,$DZ16,FALSE))</f>
        <v>N</v>
      </c>
      <c r="DC16" s="362" t="str">
        <f ca="1">IF(ISERROR(HLOOKUP(DC14,$DS$7:$DY16,$DZ16,FALSE)),"N",HLOOKUP(DC14,$DS$7:$DY16,$DZ16,FALSE))</f>
        <v>N</v>
      </c>
      <c r="DD16" s="362" t="str">
        <f ca="1">IF(ISERROR(HLOOKUP(DD14,$DS$7:$DY16,$DZ16,FALSE)),"N",HLOOKUP(DD14,$DS$7:$DY16,$DZ16,FALSE))</f>
        <v>N</v>
      </c>
      <c r="DE16" s="362" t="str">
        <f ca="1">IF(ISERROR(HLOOKUP(DE14,$DS$7:$DY16,$DZ16,FALSE)),"N",HLOOKUP(DE14,$DS$7:$DY16,$DZ16,FALSE))</f>
        <v>N</v>
      </c>
      <c r="DF16" s="362" t="str">
        <f ca="1">IF(ISERROR(HLOOKUP(DF14,$DS$7:$DY16,$DZ16,FALSE)),"N",HLOOKUP(DF14,$DS$7:$DY16,$DZ16,FALSE))</f>
        <v>N</v>
      </c>
      <c r="DG16" s="362" t="str">
        <f>IF(ISERROR(HLOOKUP(DG14,$DS$7:$DY16,$DZ16,FALSE)),"N",HLOOKUP(DG14,$DS$7:$DY16,$DZ16,FALSE))</f>
        <v>N</v>
      </c>
      <c r="DH16" s="362" t="str">
        <f ca="1">IF(ISERROR(HLOOKUP(DH14,$DS$7:$DY16,$DZ16,FALSE)),"N",HLOOKUP(DH14,$DS$7:$DY16,$DZ16,FALSE))</f>
        <v>N</v>
      </c>
      <c r="DI16" s="362" t="str">
        <f ca="1">IF(ISERROR(HLOOKUP(DI14,$DS$7:$DY16,$DZ16,FALSE)),"N",HLOOKUP(DI14,$DS$7:$DY16,$DZ16,FALSE))</f>
        <v>N</v>
      </c>
      <c r="DJ16" s="362" t="str">
        <f ca="1">IF(ISERROR(HLOOKUP(DJ14,$DS$7:$DY16,$DZ16,FALSE)),"N",HLOOKUP(DJ14,$DS$7:$DY16,$DZ16,FALSE))</f>
        <v>N</v>
      </c>
      <c r="DK16" s="362" t="str">
        <f ca="1">IF(ISERROR(HLOOKUP(DK14,$DS$7:$DY16,$DZ16,FALSE)),"N",HLOOKUP(DK14,$DS$7:$DY16,$DZ16,FALSE))</f>
        <v>N</v>
      </c>
      <c r="DL16" s="362" t="str">
        <f ca="1">IF(ISERROR(HLOOKUP(DL14,$DS$7:$DY16,$DZ16,FALSE)),"N",HLOOKUP(DL14,$DS$7:$DY16,$DZ16,FALSE))</f>
        <v>N</v>
      </c>
      <c r="DM16" s="362" t="str">
        <f ca="1">IF(ISERROR(HLOOKUP(DM14,$DS$7:$DY16,$DZ16,FALSE)),"N",HLOOKUP(DM14,$DS$7:$DY16,$DZ16,FALSE))</f>
        <v>N</v>
      </c>
      <c r="DN16" s="362" t="str">
        <f>IF(ISERROR(HLOOKUP(DN14,$DS$7:$DY16,$DZ16,FALSE)),"N",HLOOKUP(DN14,$DS$7:$DY16,$DZ16,FALSE))</f>
        <v>N</v>
      </c>
      <c r="DO16" s="362" t="str">
        <f ca="1">IF(ISERROR(HLOOKUP(DO14,$DS$7:$DY16,$DZ16,FALSE)),"N",HLOOKUP(DO14,$DS$7:$DY16,$DZ16,FALSE))</f>
        <v>N</v>
      </c>
      <c r="DP16" s="362" t="str">
        <f ca="1">IF(ISERROR(HLOOKUP(DP14,$DS$7:$DY16,$DZ16,FALSE)),"N",HLOOKUP(DP14,$DS$7:$DY16,$DZ16,FALSE))</f>
        <v>N</v>
      </c>
      <c r="DQ16" s="362">
        <f t="shared" ca="1" si="22"/>
        <v>0</v>
      </c>
      <c r="DR16" s="362">
        <f t="shared" ca="1" si="23"/>
        <v>31</v>
      </c>
      <c r="DS16" s="362" t="str">
        <f>IF('DB Func'!M11&gt;0,"S","N")</f>
        <v>N</v>
      </c>
      <c r="DT16" s="362" t="str">
        <f>IF('DB Func'!R11&gt;0,"S","N")</f>
        <v>N</v>
      </c>
      <c r="DU16" s="362" t="str">
        <f>IF('DB Func'!W11&gt;0,"S","N")</f>
        <v>N</v>
      </c>
      <c r="DV16" s="362" t="str">
        <f>IF('DB Func'!AB11&gt;0,"S","N")</f>
        <v>N</v>
      </c>
      <c r="DW16" s="362" t="str">
        <f>IF('DB Func'!AG11&gt;0,"S","N")</f>
        <v>N</v>
      </c>
      <c r="DX16" s="362" t="str">
        <f>IF('DB Func'!AL11&gt;0,"S","N")</f>
        <v>N</v>
      </c>
      <c r="DY16" s="362" t="str">
        <f>IF('DB Func'!AQ11&gt;0,"S","N")</f>
        <v>N</v>
      </c>
      <c r="DZ16" s="362">
        <v>10</v>
      </c>
      <c r="EA16" s="369">
        <f ca="1">'DB Func'!C11</f>
        <v>0</v>
      </c>
      <c r="EB16" s="362" t="str">
        <f t="shared" ca="1" si="24"/>
        <v>s</v>
      </c>
      <c r="EC16" s="362" t="str">
        <f t="shared" ca="1" si="24"/>
        <v>s</v>
      </c>
      <c r="ED16" s="362" t="str">
        <f t="shared" ca="1" si="24"/>
        <v>s</v>
      </c>
      <c r="EE16" s="362" t="str">
        <f t="shared" ca="1" si="24"/>
        <v>s</v>
      </c>
      <c r="EF16" s="362" t="str">
        <f t="shared" ca="1" si="24"/>
        <v>s</v>
      </c>
      <c r="EG16" s="362" t="str">
        <f t="shared" ca="1" si="24"/>
        <v>s</v>
      </c>
      <c r="EH16" s="362" t="str">
        <f t="shared" ca="1" si="24"/>
        <v>s</v>
      </c>
      <c r="EI16" s="362" t="str">
        <f t="shared" ca="1" si="24"/>
        <v>s</v>
      </c>
      <c r="EJ16" s="362" t="str">
        <f t="shared" ca="1" si="24"/>
        <v>s</v>
      </c>
      <c r="EK16" s="362" t="str">
        <f t="shared" ca="1" si="24"/>
        <v>s</v>
      </c>
      <c r="EL16" s="362" t="str">
        <f t="shared" ca="1" si="24"/>
        <v>s</v>
      </c>
      <c r="EM16" s="362" t="str">
        <f t="shared" ca="1" si="24"/>
        <v>s</v>
      </c>
      <c r="EN16" s="362" t="str">
        <f t="shared" ca="1" si="24"/>
        <v>s</v>
      </c>
      <c r="EO16" s="362" t="str">
        <f t="shared" ca="1" si="24"/>
        <v>s</v>
      </c>
      <c r="EP16" s="362" t="str">
        <f t="shared" ca="1" si="24"/>
        <v>s</v>
      </c>
      <c r="EQ16" s="362" t="str">
        <f t="shared" ca="1" si="24"/>
        <v>s</v>
      </c>
      <c r="ER16" s="362" t="str">
        <f t="shared" ca="1" si="25"/>
        <v>s</v>
      </c>
      <c r="ES16" s="362" t="str">
        <f t="shared" ca="1" si="25"/>
        <v>s</v>
      </c>
      <c r="ET16" s="362" t="str">
        <f t="shared" ca="1" si="25"/>
        <v>s</v>
      </c>
      <c r="EU16" s="362" t="str">
        <f t="shared" ca="1" si="25"/>
        <v>s</v>
      </c>
      <c r="EV16" s="362" t="str">
        <f t="shared" ca="1" si="25"/>
        <v>s</v>
      </c>
      <c r="EW16" s="362" t="str">
        <f t="shared" ca="1" si="25"/>
        <v>s</v>
      </c>
      <c r="EX16" s="362" t="str">
        <f t="shared" ca="1" si="25"/>
        <v>s</v>
      </c>
      <c r="EY16" s="362" t="str">
        <f t="shared" ca="1" si="25"/>
        <v>s</v>
      </c>
      <c r="EZ16" s="362" t="str">
        <f t="shared" ca="1" si="25"/>
        <v>s</v>
      </c>
      <c r="FA16" s="362" t="str">
        <f t="shared" ca="1" si="25"/>
        <v>s</v>
      </c>
      <c r="FB16" s="362" t="str">
        <f t="shared" ca="1" si="25"/>
        <v>s</v>
      </c>
      <c r="FC16" s="362" t="str">
        <f t="shared" ca="1" si="25"/>
        <v>s</v>
      </c>
      <c r="FD16" s="362" t="str">
        <f t="shared" ca="1" si="25"/>
        <v>s</v>
      </c>
      <c r="FE16" s="362" t="str">
        <f t="shared" ca="1" si="25"/>
        <v>s</v>
      </c>
      <c r="FF16" s="362" t="str">
        <f t="shared" ca="1" si="25"/>
        <v>s</v>
      </c>
      <c r="FG16" s="362">
        <f t="shared" ca="1" si="26"/>
        <v>31</v>
      </c>
      <c r="FH16" s="362">
        <f t="shared" ca="1" si="27"/>
        <v>0</v>
      </c>
      <c r="FI16" s="362" t="str">
        <f ca="1">IF(AND(YEAR(EA16)='P Gerais'!D14,MONTH(Lanc!EA16)=8,DAY(Lanc!EA16)&gt;1),"S","N")</f>
        <v>N</v>
      </c>
      <c r="FJ16" s="364">
        <f t="shared" ca="1" si="28"/>
        <v>0</v>
      </c>
      <c r="FK16" s="364">
        <f t="shared" si="29"/>
        <v>0</v>
      </c>
      <c r="FL16" s="387">
        <f t="shared" ca="1" si="30"/>
        <v>0</v>
      </c>
      <c r="FP16" s="363">
        <f ca="1">((FJ16-FL16-FK16+AZ16+AQ16+SUM(Z16:AA16)+SUM(AW16:AX16)+AK16)*IF('DB Func'!GG11="ok",'DB Func'!GD11,0))</f>
        <v>0</v>
      </c>
      <c r="FR16" s="389">
        <f t="shared" ca="1" si="31"/>
        <v>0</v>
      </c>
      <c r="GV16" s="49"/>
      <c r="GW16" s="49"/>
      <c r="GX16" s="49"/>
      <c r="GY16" s="49"/>
      <c r="GZ16" s="49"/>
      <c r="HA16" s="49"/>
      <c r="HB16" s="49"/>
      <c r="HC16" s="49"/>
    </row>
    <row r="17" spans="3:211" ht="30" customHeight="1" thickTop="1" thickBot="1">
      <c r="C17" s="390" t="str">
        <f ca="1">IF('DB Func'!B12="Funcionário 10","",'DB Func'!B12)</f>
        <v/>
      </c>
      <c r="D17" s="391">
        <f ca="1">'DB Func'!CK12</f>
        <v>0</v>
      </c>
      <c r="E17" s="382" t="str">
        <f ca="1">IF(C17="","-",IF(OR(terceiro!E17="AGO",terceiro!F17="AGO"),"Sim","Não"))</f>
        <v>-</v>
      </c>
      <c r="F17" s="383" t="str">
        <f ca="1">IF(C17="","-",IF(OR(Ferias!E17="AGO",Ferias!F17="AGO"),"Sim","Não"))</f>
        <v>-</v>
      </c>
      <c r="G17" s="383">
        <f ca="1">IF(C17="",0,IF(F17="Sim",IF(Ferias!E17="AGO",Ferias!I17,Ferias!J17),0))</f>
        <v>0</v>
      </c>
      <c r="H17" s="185"/>
      <c r="I17" s="185"/>
      <c r="J17" s="398">
        <f t="shared" ca="1" si="1"/>
        <v>0</v>
      </c>
      <c r="K17" s="152"/>
      <c r="L17" s="151"/>
      <c r="M17" s="189"/>
      <c r="N17" s="153"/>
      <c r="O17" s="48"/>
      <c r="P17" s="48"/>
      <c r="Q17" s="48"/>
      <c r="R17" s="49"/>
      <c r="S17" s="49"/>
      <c r="T17" s="49"/>
      <c r="U17" s="49"/>
      <c r="V17" s="49"/>
      <c r="W17" s="49"/>
      <c r="X17" s="49"/>
      <c r="Y17" s="49"/>
      <c r="Z17" s="49"/>
      <c r="AA17" s="49"/>
      <c r="AB17" s="48"/>
      <c r="AC17" s="48"/>
      <c r="AD17" s="49"/>
      <c r="AE17" s="49"/>
      <c r="AF17" s="314"/>
      <c r="AH17" s="400">
        <f ca="1">IF(AND('DB Func'!GE12="Julho",'DB Func'!BQ12="2 Parcelas"),(('auxiliar 13 sal'!J13/12*'DB Func'!GF12+AVERAGE('auxiliar 13 sal'!Q13:AB13)+AVERAGE('auxiliar 13 sal'!AE13:AP13)+'auxiliar 13 sal'!J13*'DB Func'!BN12+'auxiliar 13 sal'!J13*'DB Func'!BO12)/2),IF('DB Func'!GE12="Agosto",IF('DB Func'!BQ12="Parcela Única",('auxiliar 13 sal'!J13/12*'DB Func'!GF12)+AVERAGE('auxiliar 13 sal'!Q13:AB13)+AVERAGE('auxiliar 13 sal'!AE13:AP13)+('auxiliar 13 sal'!J13*'DB Func'!BN12)+('auxiliar 13 sal'!J13*'DB Func'!BO12),IF('DB Func'!BQ12="2 Parcelas",(('auxiliar 13 sal'!J13/12*'DB Func'!GF12+AVERAGE('auxiliar 13 sal'!Q13:AB13)+AVERAGE('auxiliar 13 sal'!AE13:AP13)+'auxiliar 13 sal'!J13*'DB Func'!BN12+'auxiliar 13 sal'!J13*'DB Func'!BO12)/2))),0))</f>
        <v>0</v>
      </c>
      <c r="AK17" s="364">
        <f t="shared" ca="1" si="6"/>
        <v>0</v>
      </c>
      <c r="AL17" s="364">
        <f t="shared" ca="1" si="7"/>
        <v>0</v>
      </c>
      <c r="AM17" s="364">
        <f t="shared" ca="1" si="8"/>
        <v>0</v>
      </c>
      <c r="AN17" s="364">
        <f t="shared" ca="1" si="9"/>
        <v>0</v>
      </c>
      <c r="AO17" s="364">
        <f t="shared" ca="1" si="10"/>
        <v>0</v>
      </c>
      <c r="AP17" s="364">
        <f t="shared" ca="1" si="11"/>
        <v>0</v>
      </c>
      <c r="AQ17" s="364">
        <f t="shared" ca="1" si="12"/>
        <v>0</v>
      </c>
      <c r="AR17" s="364">
        <f>IF(OR(M17="",M17=0),0,((FJ17/220)*('Ho Ex'!$C$8+$AS$6))*M17)</f>
        <v>0</v>
      </c>
      <c r="AS17" s="364">
        <f>IF(OR(N17="",N17=0),0,((FJ17/220*('DB Func'!GD12+Lanc!$AS$6))*('Ho Ex'!$I$8+$AS$6))*(N17/52.5*60))</f>
        <v>0</v>
      </c>
      <c r="AT17" s="364">
        <f>IF(OR(M17="",M17=0),0,((FJ17/220)*('Ho Ex'!$J$8+$AS$6))*O17)</f>
        <v>0</v>
      </c>
      <c r="AU17" s="364">
        <f>IF(OR(M17="",M17=0),0,((FJ17/220)*('Ho Ex'!I20+$AS$6))*P17)</f>
        <v>0</v>
      </c>
      <c r="AV17" s="364">
        <f>IF(OR(M17="",M17=0),0,((FJ17/220)*('Ho Ex'!C20+$AS$6))*Q17)</f>
        <v>0</v>
      </c>
      <c r="AW17" s="364">
        <f ca="1">FJ17*'DB Func'!BN12</f>
        <v>0</v>
      </c>
      <c r="AX17" s="364">
        <f ca="1">FJ17*'DB Func'!BO12</f>
        <v>0</v>
      </c>
      <c r="AY17" s="364">
        <f ca="1">IF(FJ17=0,0,VLOOKUP(FJ17,'P Gerais'!$D$39:$G$41,3,TRUE)*Func10!$F$68)</f>
        <v>0</v>
      </c>
      <c r="AZ17" s="364">
        <f t="shared" si="13"/>
        <v>0</v>
      </c>
      <c r="BA17" s="364">
        <f ca="1">((FJ17-FL17-FK17+AZ17+AQ17+SUM(Z17:AA17)+SUM(AW17:AX17)+AK17)*IF('DB Func'!GG12="ok",'DB Func'!GD12,0))+(FJ17-FL17-FK17+AZ17+AQ17+SUM(Z17:AA17)+SUM(AW17:AX17))+AK17</f>
        <v>0</v>
      </c>
      <c r="BB17" s="385">
        <f ca="1">VLOOKUP(BA17,'P Gerais'!$D$22:$G$25,3,TRUE)</f>
        <v>0.08</v>
      </c>
      <c r="BC17" s="364">
        <f ca="1">IF(BA17&lt;'P Gerais'!$D$25,BA17*BB17,Lanc!BB17)</f>
        <v>0</v>
      </c>
      <c r="BD17" s="364">
        <f ca="1">BA17-BC17-('DB Func'!GB12*'P Gerais'!$D$35)</f>
        <v>0</v>
      </c>
      <c r="BE17" s="386">
        <f ca="1">VLOOKUP(BD17,'P Gerais'!$D$29:$F$33,3,TRUE)</f>
        <v>0</v>
      </c>
      <c r="BF17" s="364">
        <f t="shared" ca="1" si="14"/>
        <v>0</v>
      </c>
      <c r="BG17" s="364">
        <f ca="1">VLOOKUP(BD17,'P Gerais'!$D$29:$G$33,4,TRUE)</f>
        <v>0</v>
      </c>
      <c r="BH17" s="364">
        <f t="shared" ca="1" si="15"/>
        <v>0</v>
      </c>
      <c r="BI17" s="364">
        <f t="shared" ca="1" si="16"/>
        <v>0</v>
      </c>
      <c r="BJ17" s="362">
        <f ca="1">'DB Func'!G12</f>
        <v>0</v>
      </c>
      <c r="BK17" s="362">
        <f ca="1">'DB Func'!FW12</f>
        <v>0</v>
      </c>
      <c r="BL17" s="364">
        <f ca="1">D17*'P Gerais'!$D$13</f>
        <v>0</v>
      </c>
      <c r="BM17" s="364">
        <f ca="1">D17*'P Gerais'!$D$14</f>
        <v>0</v>
      </c>
      <c r="BN17" s="364">
        <f ca="1">D17*'P Gerais'!$D$16</f>
        <v>0</v>
      </c>
      <c r="BO17" s="364">
        <f ca="1">D17*'P Gerais'!$D$17</f>
        <v>0</v>
      </c>
      <c r="BP17" s="364">
        <f ca="1">D17*'P Gerais'!$D$18</f>
        <v>0</v>
      </c>
      <c r="BQ17" s="385">
        <f ca="1">VLOOKUP(D17,'P Gerais'!$D$22:$G$24,3,TRUE)</f>
        <v>0.08</v>
      </c>
      <c r="BR17" s="385">
        <f ca="1">VLOOKUP(D17,'P Gerais'!$D$29:$G$33,3,TRUE)</f>
        <v>0</v>
      </c>
      <c r="BS17" s="385">
        <f ca="1">'DB Func'!BN12</f>
        <v>0</v>
      </c>
      <c r="BT17" s="385">
        <f ca="1">'DB Func'!BO12</f>
        <v>0</v>
      </c>
      <c r="BU17" s="385">
        <f ca="1">'DB Func'!FX12</f>
        <v>0</v>
      </c>
      <c r="BV17" s="364">
        <f t="shared" ca="1" si="17"/>
        <v>-0.08</v>
      </c>
      <c r="BW17" s="364">
        <f ca="1">BV17-'DB Func'!GC12</f>
        <v>-0.08</v>
      </c>
      <c r="BX17" s="362">
        <f ca="1">IFERROR(VLOOKUP(BW17,'P Gerais'!$D$29:$G$33,3,TRUE)*BW17,0)</f>
        <v>0</v>
      </c>
      <c r="BY17" s="364">
        <f ca="1">IFERROR(BX17-VLOOKUP(BW17,'P Gerais'!$D$29:$H$33,4,TRUE),0)</f>
        <v>0</v>
      </c>
      <c r="BZ17" s="364">
        <f ca="1">D17*'DB Func'!GD12</f>
        <v>0</v>
      </c>
      <c r="CB17" s="364">
        <f t="shared" ca="1" si="18"/>
        <v>0</v>
      </c>
      <c r="CC17" s="364">
        <f t="shared" si="19"/>
        <v>0</v>
      </c>
      <c r="CD17" s="364">
        <f t="shared" si="20"/>
        <v>0</v>
      </c>
      <c r="CF17" s="362" t="str">
        <f t="shared" ca="1" si="21"/>
        <v>não</v>
      </c>
      <c r="CG17" s="362">
        <f ca="1">IF($CH$8=1,DAY('DB Func'!C12),0)</f>
        <v>0</v>
      </c>
      <c r="CH17" s="362">
        <f ca="1">IF(CI17=0,0,MONTH('DB Func'!C12))</f>
        <v>0</v>
      </c>
      <c r="CI17" s="362">
        <f ca="1">IF('P Gerais'!D15=YEAR('DB Func'!C12),YEAR('DB Func'!C12),0)</f>
        <v>0</v>
      </c>
      <c r="CJ17" s="371">
        <v>40</v>
      </c>
      <c r="CK17" s="363"/>
      <c r="CL17" s="362" t="str">
        <f>IF(ISERROR(HLOOKUP(CL15,$DS$7:$DY17,$DZ17,FALSE)),"N",HLOOKUP(CL15,$DS$7:$DY17,$DZ17,FALSE))</f>
        <v>N</v>
      </c>
      <c r="CM17" s="362" t="str">
        <f>IF(ISERROR(HLOOKUP(CM15,$DS$7:$DY17,$DZ17,FALSE)),"N",HLOOKUP(CM15,$DS$7:$DY17,$DZ17,FALSE))</f>
        <v>N</v>
      </c>
      <c r="CN17" s="362" t="str">
        <f>IF(ISERROR(HLOOKUP(CN15,$DS$7:$DY17,$DZ17,FALSE)),"N",HLOOKUP(CN15,$DS$7:$DY17,$DZ17,FALSE))</f>
        <v>N</v>
      </c>
      <c r="CO17" s="362" t="str">
        <f>IF(ISERROR(HLOOKUP(CO15,$DS$7:$DY17,$DZ17,FALSE)),"N",HLOOKUP(CO15,$DS$7:$DY17,$DZ17,FALSE))</f>
        <v>N</v>
      </c>
      <c r="CP17" s="362" t="str">
        <f>IF(ISERROR(HLOOKUP(CP15,$DS$7:$DY17,$DZ17,FALSE)),"N",HLOOKUP(CP15,$DS$7:$DY17,$DZ17,FALSE))</f>
        <v>N</v>
      </c>
      <c r="CQ17" s="362" t="str">
        <f>IF(ISERROR(HLOOKUP(CQ15,$DS$7:$DY17,$DZ17,FALSE)),"N",HLOOKUP(CQ15,$DS$7:$DY17,$DZ17,FALSE))</f>
        <v>N</v>
      </c>
      <c r="CR17" s="362" t="str">
        <f>IF(ISERROR(HLOOKUP(CR15,$DS$7:$DY17,$DZ17,FALSE)),"N",HLOOKUP(CR15,$DS$7:$DY17,$DZ17,FALSE))</f>
        <v>N</v>
      </c>
      <c r="CS17" s="362" t="str">
        <f>IF(ISERROR(HLOOKUP(CS15,$DS$7:$DY17,$DZ17,FALSE)),"N",HLOOKUP(CS15,$DS$7:$DY17,$DZ17,FALSE))</f>
        <v>N</v>
      </c>
      <c r="CT17" s="362" t="str">
        <f>IF(ISERROR(HLOOKUP(CT15,$DS$7:$DY17,$DZ17,FALSE)),"N",HLOOKUP(CT15,$DS$7:$DY17,$DZ17,FALSE))</f>
        <v>N</v>
      </c>
      <c r="CU17" s="362" t="str">
        <f>IF(ISERROR(HLOOKUP(CU15,$DS$7:$DY17,$DZ17,FALSE)),"N",HLOOKUP(CU15,$DS$7:$DY17,$DZ17,FALSE))</f>
        <v>N</v>
      </c>
      <c r="CV17" s="362" t="str">
        <f>IF(ISERROR(HLOOKUP(CV15,$DS$7:$DY17,$DZ17,FALSE)),"N",HLOOKUP(CV15,$DS$7:$DY17,$DZ17,FALSE))</f>
        <v>N</v>
      </c>
      <c r="CW17" s="362" t="str">
        <f>IF(ISERROR(HLOOKUP(CW15,$DS$7:$DY17,$DZ17,FALSE)),"N",HLOOKUP(CW15,$DS$7:$DY17,$DZ17,FALSE))</f>
        <v>N</v>
      </c>
      <c r="CX17" s="362" t="str">
        <f>IF(ISERROR(HLOOKUP(CX15,$DS$7:$DY17,$DZ17,FALSE)),"N",HLOOKUP(CX15,$DS$7:$DY17,$DZ17,FALSE))</f>
        <v>N</v>
      </c>
      <c r="CY17" s="362" t="str">
        <f>IF(ISERROR(HLOOKUP(CY15,$DS$7:$DY17,$DZ17,FALSE)),"N",HLOOKUP(CY15,$DS$7:$DY17,$DZ17,FALSE))</f>
        <v>N</v>
      </c>
      <c r="CZ17" s="362" t="str">
        <f>IF(ISERROR(HLOOKUP(CZ15,$DS$7:$DY17,$DZ17,FALSE)),"N",HLOOKUP(CZ15,$DS$7:$DY17,$DZ17,FALSE))</f>
        <v>N</v>
      </c>
      <c r="DA17" s="362" t="str">
        <f>IF(ISERROR(HLOOKUP(DA15,$DS$7:$DY17,$DZ17,FALSE)),"N",HLOOKUP(DA15,$DS$7:$DY17,$DZ17,FALSE))</f>
        <v>N</v>
      </c>
      <c r="DB17" s="362" t="str">
        <f>IF(ISERROR(HLOOKUP(DB15,$DS$7:$DY17,$DZ17,FALSE)),"N",HLOOKUP(DB15,$DS$7:$DY17,$DZ17,FALSE))</f>
        <v>N</v>
      </c>
      <c r="DC17" s="362" t="str">
        <f>IF(ISERROR(HLOOKUP(DC15,$DS$7:$DY17,$DZ17,FALSE)),"N",HLOOKUP(DC15,$DS$7:$DY17,$DZ17,FALSE))</f>
        <v>N</v>
      </c>
      <c r="DD17" s="362" t="str">
        <f>IF(ISERROR(HLOOKUP(DD15,$DS$7:$DY17,$DZ17,FALSE)),"N",HLOOKUP(DD15,$DS$7:$DY17,$DZ17,FALSE))</f>
        <v>N</v>
      </c>
      <c r="DE17" s="362" t="str">
        <f>IF(ISERROR(HLOOKUP(DE15,$DS$7:$DY17,$DZ17,FALSE)),"N",HLOOKUP(DE15,$DS$7:$DY17,$DZ17,FALSE))</f>
        <v>N</v>
      </c>
      <c r="DF17" s="362" t="str">
        <f>IF(ISERROR(HLOOKUP(DF15,$DS$7:$DY17,$DZ17,FALSE)),"N",HLOOKUP(DF15,$DS$7:$DY17,$DZ17,FALSE))</f>
        <v>N</v>
      </c>
      <c r="DG17" s="362" t="str">
        <f>IF(ISERROR(HLOOKUP(DG15,$DS$7:$DY17,$DZ17,FALSE)),"N",HLOOKUP(DG15,$DS$7:$DY17,$DZ17,FALSE))</f>
        <v>N</v>
      </c>
      <c r="DH17" s="362" t="str">
        <f>IF(ISERROR(HLOOKUP(DH15,$DS$7:$DY17,$DZ17,FALSE)),"N",HLOOKUP(DH15,$DS$7:$DY17,$DZ17,FALSE))</f>
        <v>N</v>
      </c>
      <c r="DI17" s="362" t="str">
        <f>IF(ISERROR(HLOOKUP(DI15,$DS$7:$DY17,$DZ17,FALSE)),"N",HLOOKUP(DI15,$DS$7:$DY17,$DZ17,FALSE))</f>
        <v>N</v>
      </c>
      <c r="DJ17" s="362" t="str">
        <f>IF(ISERROR(HLOOKUP(DJ15,$DS$7:$DY17,$DZ17,FALSE)),"N",HLOOKUP(DJ15,$DS$7:$DY17,$DZ17,FALSE))</f>
        <v>N</v>
      </c>
      <c r="DK17" s="362" t="str">
        <f>IF(ISERROR(HLOOKUP(DK15,$DS$7:$DY17,$DZ17,FALSE)),"N",HLOOKUP(DK15,$DS$7:$DY17,$DZ17,FALSE))</f>
        <v>N</v>
      </c>
      <c r="DL17" s="362" t="str">
        <f>IF(ISERROR(HLOOKUP(DL15,$DS$7:$DY17,$DZ17,FALSE)),"N",HLOOKUP(DL15,$DS$7:$DY17,$DZ17,FALSE))</f>
        <v>N</v>
      </c>
      <c r="DM17" s="362" t="str">
        <f>IF(ISERROR(HLOOKUP(DM15,$DS$7:$DY17,$DZ17,FALSE)),"N",HLOOKUP(DM15,$DS$7:$DY17,$DZ17,FALSE))</f>
        <v>N</v>
      </c>
      <c r="DN17" s="362" t="str">
        <f>IF(ISERROR(HLOOKUP(DN15,$DS$7:$DY17,$DZ17,FALSE)),"N",HLOOKUP(DN15,$DS$7:$DY17,$DZ17,FALSE))</f>
        <v>N</v>
      </c>
      <c r="DO17" s="362" t="str">
        <f>IF(ISERROR(HLOOKUP(DO15,$DS$7:$DY17,$DZ17,FALSE)),"N",HLOOKUP(DO15,$DS$7:$DY17,$DZ17,FALSE))</f>
        <v>N</v>
      </c>
      <c r="DP17" s="362" t="str">
        <f>IF(ISERROR(HLOOKUP(DP15,$DS$7:$DY17,$DZ17,FALSE)),"N",HLOOKUP(DP15,$DS$7:$DY17,$DZ17,FALSE))</f>
        <v>N</v>
      </c>
      <c r="DQ17" s="362">
        <f t="shared" si="22"/>
        <v>0</v>
      </c>
      <c r="DR17" s="362">
        <f t="shared" si="23"/>
        <v>31</v>
      </c>
      <c r="DS17" s="362" t="str">
        <f>IF('DB Func'!M12&gt;0,"S","N")</f>
        <v>N</v>
      </c>
      <c r="DT17" s="362" t="str">
        <f>IF('DB Func'!R12&gt;0,"S","N")</f>
        <v>N</v>
      </c>
      <c r="DU17" s="362" t="str">
        <f>IF('DB Func'!W12&gt;0,"S","N")</f>
        <v>N</v>
      </c>
      <c r="DV17" s="362" t="str">
        <f>IF('DB Func'!AB12&gt;0,"S","N")</f>
        <v>N</v>
      </c>
      <c r="DW17" s="362" t="str">
        <f>IF('DB Func'!AG12&gt;0,"S","N")</f>
        <v>N</v>
      </c>
      <c r="DX17" s="362" t="str">
        <f>IF('DB Func'!AL12&gt;0,"S","N")</f>
        <v>N</v>
      </c>
      <c r="DY17" s="362" t="str">
        <f>IF('DB Func'!AQ12&gt;0,"S","N")</f>
        <v>N</v>
      </c>
      <c r="DZ17" s="362">
        <v>11</v>
      </c>
      <c r="EA17" s="369">
        <f ca="1">'DB Func'!C12</f>
        <v>0</v>
      </c>
      <c r="EB17" s="362" t="str">
        <f t="shared" ca="1" si="24"/>
        <v>s</v>
      </c>
      <c r="EC17" s="362" t="str">
        <f t="shared" ca="1" si="24"/>
        <v>s</v>
      </c>
      <c r="ED17" s="362" t="str">
        <f t="shared" ca="1" si="24"/>
        <v>s</v>
      </c>
      <c r="EE17" s="362" t="str">
        <f t="shared" ca="1" si="24"/>
        <v>s</v>
      </c>
      <c r="EF17" s="362" t="str">
        <f t="shared" ca="1" si="24"/>
        <v>s</v>
      </c>
      <c r="EG17" s="362" t="str">
        <f t="shared" ca="1" si="24"/>
        <v>s</v>
      </c>
      <c r="EH17" s="362" t="str">
        <f t="shared" ca="1" si="24"/>
        <v>s</v>
      </c>
      <c r="EI17" s="362" t="str">
        <f t="shared" ca="1" si="24"/>
        <v>s</v>
      </c>
      <c r="EJ17" s="362" t="str">
        <f t="shared" ca="1" si="24"/>
        <v>s</v>
      </c>
      <c r="EK17" s="362" t="str">
        <f t="shared" ca="1" si="24"/>
        <v>s</v>
      </c>
      <c r="EL17" s="362" t="str">
        <f t="shared" ca="1" si="24"/>
        <v>s</v>
      </c>
      <c r="EM17" s="362" t="str">
        <f t="shared" ca="1" si="24"/>
        <v>s</v>
      </c>
      <c r="EN17" s="362" t="str">
        <f t="shared" ca="1" si="24"/>
        <v>s</v>
      </c>
      <c r="EO17" s="362" t="str">
        <f t="shared" ca="1" si="24"/>
        <v>s</v>
      </c>
      <c r="EP17" s="362" t="str">
        <f t="shared" ca="1" si="24"/>
        <v>s</v>
      </c>
      <c r="EQ17" s="362" t="str">
        <f t="shared" ca="1" si="24"/>
        <v>s</v>
      </c>
      <c r="ER17" s="362" t="str">
        <f t="shared" ca="1" si="25"/>
        <v>s</v>
      </c>
      <c r="ES17" s="362" t="str">
        <f t="shared" ca="1" si="25"/>
        <v>s</v>
      </c>
      <c r="ET17" s="362" t="str">
        <f t="shared" ca="1" si="25"/>
        <v>s</v>
      </c>
      <c r="EU17" s="362" t="str">
        <f t="shared" ca="1" si="25"/>
        <v>s</v>
      </c>
      <c r="EV17" s="362" t="str">
        <f t="shared" ca="1" si="25"/>
        <v>s</v>
      </c>
      <c r="EW17" s="362" t="str">
        <f t="shared" ca="1" si="25"/>
        <v>s</v>
      </c>
      <c r="EX17" s="362" t="str">
        <f t="shared" ca="1" si="25"/>
        <v>s</v>
      </c>
      <c r="EY17" s="362" t="str">
        <f t="shared" ca="1" si="25"/>
        <v>s</v>
      </c>
      <c r="EZ17" s="362" t="str">
        <f t="shared" ca="1" si="25"/>
        <v>s</v>
      </c>
      <c r="FA17" s="362" t="str">
        <f t="shared" ca="1" si="25"/>
        <v>s</v>
      </c>
      <c r="FB17" s="362" t="str">
        <f t="shared" ca="1" si="25"/>
        <v>s</v>
      </c>
      <c r="FC17" s="362" t="str">
        <f t="shared" ca="1" si="25"/>
        <v>s</v>
      </c>
      <c r="FD17" s="362" t="str">
        <f t="shared" ca="1" si="25"/>
        <v>s</v>
      </c>
      <c r="FE17" s="362" t="str">
        <f t="shared" ca="1" si="25"/>
        <v>s</v>
      </c>
      <c r="FF17" s="362" t="str">
        <f t="shared" ca="1" si="25"/>
        <v>s</v>
      </c>
      <c r="FG17" s="362">
        <f t="shared" ca="1" si="26"/>
        <v>31</v>
      </c>
      <c r="FH17" s="362">
        <f t="shared" ca="1" si="27"/>
        <v>0</v>
      </c>
      <c r="FI17" s="362" t="str">
        <f ca="1">IF(AND(YEAR(EA17)='P Gerais'!D15,MONTH(Lanc!EA17)=8,DAY(Lanc!EA17)&gt;1),"S","N")</f>
        <v>N</v>
      </c>
      <c r="FJ17" s="364">
        <f t="shared" ca="1" si="28"/>
        <v>0</v>
      </c>
      <c r="FK17" s="364">
        <f t="shared" si="29"/>
        <v>0</v>
      </c>
      <c r="FL17" s="387">
        <f t="shared" ca="1" si="30"/>
        <v>0</v>
      </c>
      <c r="FP17" s="363">
        <f ca="1">((FJ17-FL17-FK17+AZ17+AQ17+SUM(Z17:AA17)+SUM(AW17:AX17)+AK17)*IF('DB Func'!GG12="ok",'DB Func'!GD12,0))</f>
        <v>0</v>
      </c>
      <c r="FR17" s="389">
        <f t="shared" ca="1" si="31"/>
        <v>0</v>
      </c>
      <c r="GV17" s="49"/>
      <c r="GW17" s="49"/>
      <c r="GX17" s="49"/>
      <c r="GY17" s="49"/>
      <c r="GZ17" s="49"/>
      <c r="HA17" s="49"/>
      <c r="HB17" s="49"/>
      <c r="HC17" s="49"/>
    </row>
    <row r="18" spans="3:211" ht="30" customHeight="1" thickTop="1" thickBot="1">
      <c r="C18" s="390" t="str">
        <f ca="1">IF('DB Func'!B13="Funcionário 11","",'DB Func'!B13)</f>
        <v/>
      </c>
      <c r="D18" s="391">
        <f ca="1">'DB Func'!CK13</f>
        <v>0</v>
      </c>
      <c r="E18" s="382" t="str">
        <f ca="1">IF(C18="","-",IF(OR(terceiro!E18="AGO",terceiro!F18="AGO"),"Sim","Não"))</f>
        <v>-</v>
      </c>
      <c r="F18" s="383" t="str">
        <f ca="1">IF(C18="","-",IF(OR(Ferias!E18="AGO",Ferias!F18="AGO"),"Sim","Não"))</f>
        <v>-</v>
      </c>
      <c r="G18" s="383">
        <f ca="1">IF(C18="",0,IF(F18="Sim",IF(Ferias!E18="AGO",Ferias!I18,Ferias!J18),0))</f>
        <v>0</v>
      </c>
      <c r="H18" s="185"/>
      <c r="I18" s="185"/>
      <c r="J18" s="398">
        <f t="shared" ca="1" si="1"/>
        <v>0</v>
      </c>
      <c r="K18" s="152"/>
      <c r="L18" s="151"/>
      <c r="M18" s="189"/>
      <c r="N18" s="153"/>
      <c r="O18" s="48"/>
      <c r="P18" s="48"/>
      <c r="Q18" s="48"/>
      <c r="R18" s="49"/>
      <c r="S18" s="49"/>
      <c r="T18" s="49"/>
      <c r="U18" s="49"/>
      <c r="V18" s="49"/>
      <c r="W18" s="49"/>
      <c r="X18" s="49"/>
      <c r="Y18" s="49"/>
      <c r="Z18" s="49"/>
      <c r="AA18" s="49"/>
      <c r="AB18" s="48"/>
      <c r="AC18" s="48"/>
      <c r="AD18" s="49"/>
      <c r="AE18" s="49"/>
      <c r="AF18" s="314"/>
      <c r="AH18" s="400">
        <f ca="1">IF(AND('DB Func'!GE13="Julho",'DB Func'!BQ13="2 Parcelas"),(('auxiliar 13 sal'!J14/12*'DB Func'!GF13+AVERAGE('auxiliar 13 sal'!Q14:AB14)+AVERAGE('auxiliar 13 sal'!AE14:AP14)+'auxiliar 13 sal'!J14*'DB Func'!BN13+'auxiliar 13 sal'!J14*'DB Func'!BO13)/2),IF('DB Func'!GE13="Agosto",IF('DB Func'!BQ13="Parcela Única",('auxiliar 13 sal'!J14/12*'DB Func'!GF13)+AVERAGE('auxiliar 13 sal'!Q14:AB14)+AVERAGE('auxiliar 13 sal'!AE14:AP14)+('auxiliar 13 sal'!J14*'DB Func'!BN13)+('auxiliar 13 sal'!J14*'DB Func'!BO13),IF('DB Func'!BQ13="2 Parcelas",(('auxiliar 13 sal'!J14/12*'DB Func'!GF13+AVERAGE('auxiliar 13 sal'!Q14:AB14)+AVERAGE('auxiliar 13 sal'!AE14:AP14)+'auxiliar 13 sal'!J14*'DB Func'!BN13+'auxiliar 13 sal'!J14*'DB Func'!BO13)/2))),0))</f>
        <v>0</v>
      </c>
      <c r="AK18" s="364">
        <f t="shared" ca="1" si="6"/>
        <v>0</v>
      </c>
      <c r="AL18" s="364">
        <f t="shared" ca="1" si="7"/>
        <v>0</v>
      </c>
      <c r="AM18" s="364">
        <f t="shared" ca="1" si="8"/>
        <v>0</v>
      </c>
      <c r="AN18" s="364">
        <f t="shared" ca="1" si="9"/>
        <v>0</v>
      </c>
      <c r="AO18" s="364">
        <f t="shared" ca="1" si="10"/>
        <v>0</v>
      </c>
      <c r="AP18" s="364">
        <f t="shared" ca="1" si="11"/>
        <v>0</v>
      </c>
      <c r="AQ18" s="364">
        <f t="shared" ca="1" si="12"/>
        <v>0</v>
      </c>
      <c r="AR18" s="364">
        <f>IF(OR(M18="",M18=0),0,((FJ18/220)*('Ho Ex'!$C$8+$AS$6))*M18)</f>
        <v>0</v>
      </c>
      <c r="AS18" s="364">
        <f>IF(OR(N18="",N18=0),0,((FJ18/220*('DB Func'!GD13+Lanc!$AS$6))*('Ho Ex'!$I$8+$AS$6))*(N18/52.5*60))</f>
        <v>0</v>
      </c>
      <c r="AT18" s="364">
        <f>IF(OR(M18="",M18=0),0,((FJ18/220)*('Ho Ex'!$J$8+$AS$6))*O18)</f>
        <v>0</v>
      </c>
      <c r="AU18" s="364">
        <f>IF(OR(M18="",M18=0),0,((FJ18/220)*('Ho Ex'!I21+$AS$6))*P18)</f>
        <v>0</v>
      </c>
      <c r="AV18" s="364">
        <f>IF(OR(M18="",M18=0),0,((FJ18/220)*('Ho Ex'!C21+$AS$6))*Q18)</f>
        <v>0</v>
      </c>
      <c r="AW18" s="364">
        <f ca="1">FJ18*'DB Func'!BN13</f>
        <v>0</v>
      </c>
      <c r="AX18" s="364">
        <f ca="1">FJ18*'DB Func'!BO13</f>
        <v>0</v>
      </c>
      <c r="AY18" s="364">
        <f ca="1">IF(FJ18=0,0,VLOOKUP(FJ18,'P Gerais'!$D$39:$G$41,3,TRUE)*Func11!$F$68)</f>
        <v>0</v>
      </c>
      <c r="AZ18" s="364">
        <f t="shared" si="13"/>
        <v>0</v>
      </c>
      <c r="BA18" s="364">
        <f ca="1">((FJ18-FL18-FK18+AZ18+AQ18+SUM(Z18:AA18)+SUM(AW18:AX18)+AK18)*IF('DB Func'!GG13="ok",'DB Func'!GD13,0))+(FJ18-FL18-FK18+AZ18+AQ18+SUM(Z18:AA18)+SUM(AW18:AX18))+AK18</f>
        <v>0</v>
      </c>
      <c r="BB18" s="385">
        <f ca="1">VLOOKUP(BA18,'P Gerais'!$D$22:$G$25,3,TRUE)</f>
        <v>0.08</v>
      </c>
      <c r="BC18" s="364">
        <f ca="1">IF(BA18&lt;'P Gerais'!$D$25,BA18*BB18,Lanc!BB18)</f>
        <v>0</v>
      </c>
      <c r="BD18" s="364">
        <f ca="1">BA18-BC18-('DB Func'!GB13*'P Gerais'!$D$35)</f>
        <v>0</v>
      </c>
      <c r="BE18" s="386">
        <f ca="1">VLOOKUP(BD18,'P Gerais'!$D$29:$F$33,3,TRUE)</f>
        <v>0</v>
      </c>
      <c r="BF18" s="364">
        <f t="shared" ca="1" si="14"/>
        <v>0</v>
      </c>
      <c r="BG18" s="364">
        <f ca="1">VLOOKUP(BD18,'P Gerais'!$D$29:$G$33,4,TRUE)</f>
        <v>0</v>
      </c>
      <c r="BH18" s="364">
        <f t="shared" ca="1" si="15"/>
        <v>0</v>
      </c>
      <c r="BI18" s="364">
        <f t="shared" ca="1" si="16"/>
        <v>0</v>
      </c>
      <c r="BJ18" s="362">
        <f ca="1">'DB Func'!G13</f>
        <v>0</v>
      </c>
      <c r="BK18" s="362">
        <f ca="1">'DB Func'!FW13</f>
        <v>0</v>
      </c>
      <c r="BL18" s="364">
        <f ca="1">D18*'P Gerais'!$D$13</f>
        <v>0</v>
      </c>
      <c r="BM18" s="364">
        <f ca="1">D18*'P Gerais'!$D$14</f>
        <v>0</v>
      </c>
      <c r="BN18" s="364">
        <f ca="1">D18*'P Gerais'!$D$16</f>
        <v>0</v>
      </c>
      <c r="BO18" s="364">
        <f ca="1">D18*'P Gerais'!$D$17</f>
        <v>0</v>
      </c>
      <c r="BP18" s="364">
        <f ca="1">D18*'P Gerais'!$D$18</f>
        <v>0</v>
      </c>
      <c r="BQ18" s="385">
        <f ca="1">VLOOKUP(D18,'P Gerais'!$D$22:$G$24,3,TRUE)</f>
        <v>0.08</v>
      </c>
      <c r="BR18" s="385">
        <f ca="1">VLOOKUP(D18,'P Gerais'!$D$29:$G$33,3,TRUE)</f>
        <v>0</v>
      </c>
      <c r="BS18" s="385">
        <f ca="1">'DB Func'!BN13</f>
        <v>0</v>
      </c>
      <c r="BT18" s="385">
        <f ca="1">'DB Func'!BO13</f>
        <v>0</v>
      </c>
      <c r="BU18" s="385">
        <f ca="1">'DB Func'!FX13</f>
        <v>0</v>
      </c>
      <c r="BV18" s="364">
        <f t="shared" ca="1" si="17"/>
        <v>-0.08</v>
      </c>
      <c r="BW18" s="364">
        <f ca="1">BV18-'DB Func'!GC13</f>
        <v>-0.08</v>
      </c>
      <c r="BX18" s="362">
        <f ca="1">IFERROR(VLOOKUP(BW18,'P Gerais'!$D$29:$G$33,3,TRUE)*BW18,0)</f>
        <v>0</v>
      </c>
      <c r="BY18" s="364">
        <f ca="1">IFERROR(BX18-VLOOKUP(BW18,'P Gerais'!$D$29:$H$33,4,TRUE),0)</f>
        <v>0</v>
      </c>
      <c r="BZ18" s="364">
        <f ca="1">D18*'DB Func'!GD13</f>
        <v>0</v>
      </c>
      <c r="CB18" s="364">
        <f t="shared" ca="1" si="18"/>
        <v>0</v>
      </c>
      <c r="CC18" s="364">
        <f t="shared" si="19"/>
        <v>0</v>
      </c>
      <c r="CD18" s="364">
        <f t="shared" si="20"/>
        <v>0</v>
      </c>
      <c r="CF18" s="362" t="str">
        <f t="shared" ca="1" si="21"/>
        <v>não</v>
      </c>
      <c r="CG18" s="362">
        <f ca="1">IF($CH$8=1,DAY('DB Func'!C13),0)</f>
        <v>0</v>
      </c>
      <c r="CH18" s="362">
        <f ca="1">IF(CI18=0,0,MONTH('DB Func'!C13))</f>
        <v>0</v>
      </c>
      <c r="CI18" s="362">
        <f ca="1">IF('P Gerais'!D16=YEAR('DB Func'!C13),YEAR('DB Func'!C13),0)</f>
        <v>0</v>
      </c>
      <c r="CJ18" s="371">
        <v>41</v>
      </c>
      <c r="CK18" s="363"/>
      <c r="CL18" s="362" t="str">
        <f>IF(ISERROR(HLOOKUP(CL16,$DS$7:$DY18,$DZ18,FALSE)),"N",HLOOKUP(CL16,$DS$7:$DY18,$DZ18,FALSE))</f>
        <v>N</v>
      </c>
      <c r="CM18" s="362" t="str">
        <f ca="1">IF(ISERROR(HLOOKUP(CM16,$DS$7:$DY18,$DZ18,FALSE)),"N",HLOOKUP(CM16,$DS$7:$DY18,$DZ18,FALSE))</f>
        <v>N</v>
      </c>
      <c r="CN18" s="362" t="str">
        <f ca="1">IF(ISERROR(HLOOKUP(CN16,$DS$7:$DY18,$DZ18,FALSE)),"N",HLOOKUP(CN16,$DS$7:$DY18,$DZ18,FALSE))</f>
        <v>N</v>
      </c>
      <c r="CO18" s="362" t="str">
        <f ca="1">IF(ISERROR(HLOOKUP(CO16,$DS$7:$DY18,$DZ18,FALSE)),"N",HLOOKUP(CO16,$DS$7:$DY18,$DZ18,FALSE))</f>
        <v>N</v>
      </c>
      <c r="CP18" s="362" t="str">
        <f ca="1">IF(ISERROR(HLOOKUP(CP16,$DS$7:$DY18,$DZ18,FALSE)),"N",HLOOKUP(CP16,$DS$7:$DY18,$DZ18,FALSE))</f>
        <v>N</v>
      </c>
      <c r="CQ18" s="362" t="str">
        <f ca="1">IF(ISERROR(HLOOKUP(CQ16,$DS$7:$DY18,$DZ18,FALSE)),"N",HLOOKUP(CQ16,$DS$7:$DY18,$DZ18,FALSE))</f>
        <v>N</v>
      </c>
      <c r="CR18" s="362" t="str">
        <f ca="1">IF(ISERROR(HLOOKUP(CR16,$DS$7:$DY18,$DZ18,FALSE)),"N",HLOOKUP(CR16,$DS$7:$DY18,$DZ18,FALSE))</f>
        <v>N</v>
      </c>
      <c r="CS18" s="362" t="str">
        <f>IF(ISERROR(HLOOKUP(CS16,$DS$7:$DY18,$DZ18,FALSE)),"N",HLOOKUP(CS16,$DS$7:$DY18,$DZ18,FALSE))</f>
        <v>N</v>
      </c>
      <c r="CT18" s="362" t="str">
        <f ca="1">IF(ISERROR(HLOOKUP(CT16,$DS$7:$DY18,$DZ18,FALSE)),"N",HLOOKUP(CT16,$DS$7:$DY18,$DZ18,FALSE))</f>
        <v>N</v>
      </c>
      <c r="CU18" s="362" t="str">
        <f ca="1">IF(ISERROR(HLOOKUP(CU16,$DS$7:$DY18,$DZ18,FALSE)),"N",HLOOKUP(CU16,$DS$7:$DY18,$DZ18,FALSE))</f>
        <v>N</v>
      </c>
      <c r="CV18" s="362" t="str">
        <f ca="1">IF(ISERROR(HLOOKUP(CV16,$DS$7:$DY18,$DZ18,FALSE)),"N",HLOOKUP(CV16,$DS$7:$DY18,$DZ18,FALSE))</f>
        <v>N</v>
      </c>
      <c r="CW18" s="362" t="str">
        <f ca="1">IF(ISERROR(HLOOKUP(CW16,$DS$7:$DY18,$DZ18,FALSE)),"N",HLOOKUP(CW16,$DS$7:$DY18,$DZ18,FALSE))</f>
        <v>N</v>
      </c>
      <c r="CX18" s="362" t="str">
        <f ca="1">IF(ISERROR(HLOOKUP(CX16,$DS$7:$DY18,$DZ18,FALSE)),"N",HLOOKUP(CX16,$DS$7:$DY18,$DZ18,FALSE))</f>
        <v>N</v>
      </c>
      <c r="CY18" s="362" t="str">
        <f ca="1">IF(ISERROR(HLOOKUP(CY16,$DS$7:$DY18,$DZ18,FALSE)),"N",HLOOKUP(CY16,$DS$7:$DY18,$DZ18,FALSE))</f>
        <v>N</v>
      </c>
      <c r="CZ18" s="362" t="str">
        <f>IF(ISERROR(HLOOKUP(CZ16,$DS$7:$DY18,$DZ18,FALSE)),"N",HLOOKUP(CZ16,$DS$7:$DY18,$DZ18,FALSE))</f>
        <v>N</v>
      </c>
      <c r="DA18" s="362" t="str">
        <f ca="1">IF(ISERROR(HLOOKUP(DA16,$DS$7:$DY18,$DZ18,FALSE)),"N",HLOOKUP(DA16,$DS$7:$DY18,$DZ18,FALSE))</f>
        <v>N</v>
      </c>
      <c r="DB18" s="362" t="str">
        <f ca="1">IF(ISERROR(HLOOKUP(DB16,$DS$7:$DY18,$DZ18,FALSE)),"N",HLOOKUP(DB16,$DS$7:$DY18,$DZ18,FALSE))</f>
        <v>N</v>
      </c>
      <c r="DC18" s="362" t="str">
        <f ca="1">IF(ISERROR(HLOOKUP(DC16,$DS$7:$DY18,$DZ18,FALSE)),"N",HLOOKUP(DC16,$DS$7:$DY18,$DZ18,FALSE))</f>
        <v>N</v>
      </c>
      <c r="DD18" s="362" t="str">
        <f ca="1">IF(ISERROR(HLOOKUP(DD16,$DS$7:$DY18,$DZ18,FALSE)),"N",HLOOKUP(DD16,$DS$7:$DY18,$DZ18,FALSE))</f>
        <v>N</v>
      </c>
      <c r="DE18" s="362" t="str">
        <f ca="1">IF(ISERROR(HLOOKUP(DE16,$DS$7:$DY18,$DZ18,FALSE)),"N",HLOOKUP(DE16,$DS$7:$DY18,$DZ18,FALSE))</f>
        <v>N</v>
      </c>
      <c r="DF18" s="362" t="str">
        <f ca="1">IF(ISERROR(HLOOKUP(DF16,$DS$7:$DY18,$DZ18,FALSE)),"N",HLOOKUP(DF16,$DS$7:$DY18,$DZ18,FALSE))</f>
        <v>N</v>
      </c>
      <c r="DG18" s="362" t="str">
        <f>IF(ISERROR(HLOOKUP(DG16,$DS$7:$DY18,$DZ18,FALSE)),"N",HLOOKUP(DG16,$DS$7:$DY18,$DZ18,FALSE))</f>
        <v>N</v>
      </c>
      <c r="DH18" s="362" t="str">
        <f ca="1">IF(ISERROR(HLOOKUP(DH16,$DS$7:$DY18,$DZ18,FALSE)),"N",HLOOKUP(DH16,$DS$7:$DY18,$DZ18,FALSE))</f>
        <v>N</v>
      </c>
      <c r="DI18" s="362" t="str">
        <f ca="1">IF(ISERROR(HLOOKUP(DI16,$DS$7:$DY18,$DZ18,FALSE)),"N",HLOOKUP(DI16,$DS$7:$DY18,$DZ18,FALSE))</f>
        <v>N</v>
      </c>
      <c r="DJ18" s="362" t="str">
        <f ca="1">IF(ISERROR(HLOOKUP(DJ16,$DS$7:$DY18,$DZ18,FALSE)),"N",HLOOKUP(DJ16,$DS$7:$DY18,$DZ18,FALSE))</f>
        <v>N</v>
      </c>
      <c r="DK18" s="362" t="str">
        <f ca="1">IF(ISERROR(HLOOKUP(DK16,$DS$7:$DY18,$DZ18,FALSE)),"N",HLOOKUP(DK16,$DS$7:$DY18,$DZ18,FALSE))</f>
        <v>N</v>
      </c>
      <c r="DL18" s="362" t="str">
        <f ca="1">IF(ISERROR(HLOOKUP(DL16,$DS$7:$DY18,$DZ18,FALSE)),"N",HLOOKUP(DL16,$DS$7:$DY18,$DZ18,FALSE))</f>
        <v>N</v>
      </c>
      <c r="DM18" s="362" t="str">
        <f ca="1">IF(ISERROR(HLOOKUP(DM16,$DS$7:$DY18,$DZ18,FALSE)),"N",HLOOKUP(DM16,$DS$7:$DY18,$DZ18,FALSE))</f>
        <v>N</v>
      </c>
      <c r="DN18" s="362" t="str">
        <f>IF(ISERROR(HLOOKUP(DN16,$DS$7:$DY18,$DZ18,FALSE)),"N",HLOOKUP(DN16,$DS$7:$DY18,$DZ18,FALSE))</f>
        <v>N</v>
      </c>
      <c r="DO18" s="362" t="str">
        <f ca="1">IF(ISERROR(HLOOKUP(DO16,$DS$7:$DY18,$DZ18,FALSE)),"N",HLOOKUP(DO16,$DS$7:$DY18,$DZ18,FALSE))</f>
        <v>N</v>
      </c>
      <c r="DP18" s="362" t="str">
        <f ca="1">IF(ISERROR(HLOOKUP(DP16,$DS$7:$DY18,$DZ18,FALSE)),"N",HLOOKUP(DP16,$DS$7:$DY18,$DZ18,FALSE))</f>
        <v>N</v>
      </c>
      <c r="DQ18" s="362">
        <f t="shared" ca="1" si="22"/>
        <v>0</v>
      </c>
      <c r="DR18" s="362">
        <f t="shared" ca="1" si="23"/>
        <v>31</v>
      </c>
      <c r="DS18" s="362" t="str">
        <f>IF('DB Func'!M13&gt;0,"S","N")</f>
        <v>N</v>
      </c>
      <c r="DT18" s="362" t="str">
        <f>IF('DB Func'!R13&gt;0,"S","N")</f>
        <v>N</v>
      </c>
      <c r="DU18" s="362" t="str">
        <f>IF('DB Func'!W13&gt;0,"S","N")</f>
        <v>N</v>
      </c>
      <c r="DV18" s="362" t="str">
        <f>IF('DB Func'!AB13&gt;0,"S","N")</f>
        <v>N</v>
      </c>
      <c r="DW18" s="362" t="str">
        <f>IF('DB Func'!AG13&gt;0,"S","N")</f>
        <v>N</v>
      </c>
      <c r="DX18" s="362" t="str">
        <f>IF('DB Func'!AL13&gt;0,"S","N")</f>
        <v>N</v>
      </c>
      <c r="DY18" s="362" t="str">
        <f>IF('DB Func'!AQ13&gt;0,"S","N")</f>
        <v>N</v>
      </c>
      <c r="DZ18" s="362">
        <v>12</v>
      </c>
      <c r="EA18" s="369">
        <f ca="1">'DB Func'!C13</f>
        <v>0</v>
      </c>
      <c r="EB18" s="362" t="str">
        <f t="shared" ca="1" si="24"/>
        <v>s</v>
      </c>
      <c r="EC18" s="362" t="str">
        <f t="shared" ca="1" si="24"/>
        <v>s</v>
      </c>
      <c r="ED18" s="362" t="str">
        <f t="shared" ca="1" si="24"/>
        <v>s</v>
      </c>
      <c r="EE18" s="362" t="str">
        <f t="shared" ca="1" si="24"/>
        <v>s</v>
      </c>
      <c r="EF18" s="362" t="str">
        <f t="shared" ca="1" si="24"/>
        <v>s</v>
      </c>
      <c r="EG18" s="362" t="str">
        <f t="shared" ca="1" si="24"/>
        <v>s</v>
      </c>
      <c r="EH18" s="362" t="str">
        <f t="shared" ca="1" si="24"/>
        <v>s</v>
      </c>
      <c r="EI18" s="362" t="str">
        <f t="shared" ca="1" si="24"/>
        <v>s</v>
      </c>
      <c r="EJ18" s="362" t="str">
        <f t="shared" ca="1" si="24"/>
        <v>s</v>
      </c>
      <c r="EK18" s="362" t="str">
        <f t="shared" ca="1" si="24"/>
        <v>s</v>
      </c>
      <c r="EL18" s="362" t="str">
        <f t="shared" ca="1" si="24"/>
        <v>s</v>
      </c>
      <c r="EM18" s="362" t="str">
        <f t="shared" ca="1" si="24"/>
        <v>s</v>
      </c>
      <c r="EN18" s="362" t="str">
        <f t="shared" ca="1" si="24"/>
        <v>s</v>
      </c>
      <c r="EO18" s="362" t="str">
        <f t="shared" ca="1" si="24"/>
        <v>s</v>
      </c>
      <c r="EP18" s="362" t="str">
        <f t="shared" ca="1" si="24"/>
        <v>s</v>
      </c>
      <c r="EQ18" s="362" t="str">
        <f t="shared" ca="1" si="24"/>
        <v>s</v>
      </c>
      <c r="ER18" s="362" t="str">
        <f t="shared" ca="1" si="25"/>
        <v>s</v>
      </c>
      <c r="ES18" s="362" t="str">
        <f t="shared" ca="1" si="25"/>
        <v>s</v>
      </c>
      <c r="ET18" s="362" t="str">
        <f t="shared" ca="1" si="25"/>
        <v>s</v>
      </c>
      <c r="EU18" s="362" t="str">
        <f t="shared" ca="1" si="25"/>
        <v>s</v>
      </c>
      <c r="EV18" s="362" t="str">
        <f t="shared" ca="1" si="25"/>
        <v>s</v>
      </c>
      <c r="EW18" s="362" t="str">
        <f t="shared" ca="1" si="25"/>
        <v>s</v>
      </c>
      <c r="EX18" s="362" t="str">
        <f t="shared" ca="1" si="25"/>
        <v>s</v>
      </c>
      <c r="EY18" s="362" t="str">
        <f t="shared" ca="1" si="25"/>
        <v>s</v>
      </c>
      <c r="EZ18" s="362" t="str">
        <f t="shared" ca="1" si="25"/>
        <v>s</v>
      </c>
      <c r="FA18" s="362" t="str">
        <f t="shared" ca="1" si="25"/>
        <v>s</v>
      </c>
      <c r="FB18" s="362" t="str">
        <f t="shared" ca="1" si="25"/>
        <v>s</v>
      </c>
      <c r="FC18" s="362" t="str">
        <f t="shared" ca="1" si="25"/>
        <v>s</v>
      </c>
      <c r="FD18" s="362" t="str">
        <f t="shared" ca="1" si="25"/>
        <v>s</v>
      </c>
      <c r="FE18" s="362" t="str">
        <f t="shared" ca="1" si="25"/>
        <v>s</v>
      </c>
      <c r="FF18" s="362" t="str">
        <f t="shared" ca="1" si="25"/>
        <v>s</v>
      </c>
      <c r="FG18" s="362">
        <f t="shared" ca="1" si="26"/>
        <v>31</v>
      </c>
      <c r="FH18" s="362">
        <f t="shared" ca="1" si="27"/>
        <v>0</v>
      </c>
      <c r="FI18" s="362" t="str">
        <f ca="1">IF(AND(YEAR(EA18)='P Gerais'!D16,MONTH(Lanc!EA18)=8,DAY(Lanc!EA18)&gt;1),"S","N")</f>
        <v>N</v>
      </c>
      <c r="FJ18" s="364">
        <f t="shared" ca="1" si="28"/>
        <v>0</v>
      </c>
      <c r="FK18" s="364">
        <f t="shared" si="29"/>
        <v>0</v>
      </c>
      <c r="FL18" s="387">
        <f t="shared" ca="1" si="30"/>
        <v>0</v>
      </c>
      <c r="FP18" s="363">
        <f ca="1">((FJ18-FL18-FK18+AZ18+AQ18+SUM(Z18:AA18)+SUM(AW18:AX18)+AK18)*IF('DB Func'!GG13="ok",'DB Func'!GD13,0))</f>
        <v>0</v>
      </c>
      <c r="FR18" s="389">
        <f t="shared" ca="1" si="31"/>
        <v>0</v>
      </c>
      <c r="GV18" s="49"/>
      <c r="GW18" s="49"/>
      <c r="GX18" s="49"/>
      <c r="GY18" s="49"/>
      <c r="GZ18" s="49"/>
      <c r="HA18" s="49"/>
      <c r="HB18" s="49"/>
      <c r="HC18" s="49"/>
    </row>
    <row r="19" spans="3:211" ht="30" customHeight="1" thickTop="1" thickBot="1">
      <c r="C19" s="390" t="str">
        <f ca="1">IF('DB Func'!B14="Funcionário 12","",'DB Func'!B14)</f>
        <v/>
      </c>
      <c r="D19" s="391">
        <f ca="1">'DB Func'!CK14</f>
        <v>0</v>
      </c>
      <c r="E19" s="382" t="str">
        <f ca="1">IF(C19="","-",IF(OR(terceiro!E19="AGO",terceiro!F19="AGO"),"Sim","Não"))</f>
        <v>-</v>
      </c>
      <c r="F19" s="383" t="str">
        <f ca="1">IF(C19="","-",IF(OR(Ferias!E19="AGO",Ferias!F19="AGO"),"Sim","Não"))</f>
        <v>-</v>
      </c>
      <c r="G19" s="383">
        <f ca="1">IF(C19="",0,IF(F19="Sim",IF(Ferias!E19="AGO",Ferias!I19,Ferias!J19),0))</f>
        <v>0</v>
      </c>
      <c r="H19" s="185"/>
      <c r="I19" s="185"/>
      <c r="J19" s="398">
        <f t="shared" ca="1" si="1"/>
        <v>0</v>
      </c>
      <c r="K19" s="152"/>
      <c r="L19" s="151"/>
      <c r="M19" s="189"/>
      <c r="N19" s="153"/>
      <c r="O19" s="48"/>
      <c r="P19" s="48"/>
      <c r="Q19" s="48"/>
      <c r="R19" s="49"/>
      <c r="S19" s="49"/>
      <c r="T19" s="49"/>
      <c r="U19" s="49"/>
      <c r="V19" s="49"/>
      <c r="W19" s="49"/>
      <c r="X19" s="49"/>
      <c r="Y19" s="49"/>
      <c r="Z19" s="49"/>
      <c r="AA19" s="49"/>
      <c r="AB19" s="48"/>
      <c r="AC19" s="48"/>
      <c r="AD19" s="49"/>
      <c r="AE19" s="49"/>
      <c r="AF19" s="314"/>
      <c r="AH19" s="400">
        <f ca="1">IF(AND('DB Func'!GE14="Julho",'DB Func'!BQ14="2 Parcelas"),(('auxiliar 13 sal'!J15/12*'DB Func'!GF14+AVERAGE('auxiliar 13 sal'!Q15:AB15)+AVERAGE('auxiliar 13 sal'!AE15:AP15)+'auxiliar 13 sal'!J15*'DB Func'!BN14+'auxiliar 13 sal'!J15*'DB Func'!BO14)/2),IF('DB Func'!GE14="Agosto",IF('DB Func'!BQ14="Parcela Única",('auxiliar 13 sal'!J15/12*'DB Func'!GF14)+AVERAGE('auxiliar 13 sal'!Q15:AB15)+AVERAGE('auxiliar 13 sal'!AE15:AP15)+('auxiliar 13 sal'!J15*'DB Func'!BN14)+('auxiliar 13 sal'!J15*'DB Func'!BO14),IF('DB Func'!BQ14="2 Parcelas",(('auxiliar 13 sal'!J15/12*'DB Func'!GF14+AVERAGE('auxiliar 13 sal'!Q15:AB15)+AVERAGE('auxiliar 13 sal'!AE15:AP15)+'auxiliar 13 sal'!J15*'DB Func'!BN14+'auxiliar 13 sal'!J15*'DB Func'!BO14)/2))),0))</f>
        <v>0</v>
      </c>
      <c r="AK19" s="364">
        <f t="shared" ca="1" si="6"/>
        <v>0</v>
      </c>
      <c r="AL19" s="364">
        <f t="shared" ca="1" si="7"/>
        <v>0</v>
      </c>
      <c r="AM19" s="364">
        <f t="shared" ca="1" si="8"/>
        <v>0</v>
      </c>
      <c r="AN19" s="364">
        <f t="shared" ca="1" si="9"/>
        <v>0</v>
      </c>
      <c r="AO19" s="364">
        <f t="shared" ca="1" si="10"/>
        <v>0</v>
      </c>
      <c r="AP19" s="364">
        <f t="shared" ca="1" si="11"/>
        <v>0</v>
      </c>
      <c r="AQ19" s="364">
        <f t="shared" ca="1" si="12"/>
        <v>0</v>
      </c>
      <c r="AR19" s="364">
        <f>IF(OR(M19="",M19=0),0,((FJ19/220)*('Ho Ex'!$C$8+$AS$6))*M19)</f>
        <v>0</v>
      </c>
      <c r="AS19" s="364">
        <f>IF(OR(N19="",N19=0),0,((FJ19/220*('DB Func'!GD14+Lanc!$AS$6))*('Ho Ex'!$I$8+$AS$6))*(N19/52.5*60))</f>
        <v>0</v>
      </c>
      <c r="AT19" s="364">
        <f>IF(OR(M19="",M19=0),0,((FJ19/220)*('Ho Ex'!$J$8+$AS$6))*O19)</f>
        <v>0</v>
      </c>
      <c r="AU19" s="364">
        <f>IF(OR(M19="",M19=0),0,((FJ19/220)*('Ho Ex'!I22+$AS$6))*P19)</f>
        <v>0</v>
      </c>
      <c r="AV19" s="364">
        <f>IF(OR(M19="",M19=0),0,((FJ19/220)*('Ho Ex'!C22+$AS$6))*Q19)</f>
        <v>0</v>
      </c>
      <c r="AW19" s="364">
        <f ca="1">FJ19*'DB Func'!BN14</f>
        <v>0</v>
      </c>
      <c r="AX19" s="364">
        <f ca="1">FJ19*'DB Func'!BO14</f>
        <v>0</v>
      </c>
      <c r="AY19" s="364">
        <f ca="1">IF(FJ19=0,0,VLOOKUP(FJ19,'P Gerais'!$D$39:$G$41,3,TRUE)*Func12!$F$68)</f>
        <v>0</v>
      </c>
      <c r="AZ19" s="364">
        <f t="shared" si="13"/>
        <v>0</v>
      </c>
      <c r="BA19" s="364">
        <f ca="1">((FJ19-FL19-FK19+AZ19+AQ19+SUM(Z19:AA19)+SUM(AW19:AX19)+AK19)*IF('DB Func'!GG14="ok",'DB Func'!GD14,0))+(FJ19-FL19-FK19+AZ19+AQ19+SUM(Z19:AA19)+SUM(AW19:AX19))+AK19</f>
        <v>0</v>
      </c>
      <c r="BB19" s="385">
        <f ca="1">VLOOKUP(BA19,'P Gerais'!$D$22:$G$25,3,TRUE)</f>
        <v>0.08</v>
      </c>
      <c r="BC19" s="364">
        <f ca="1">IF(BA19&lt;'P Gerais'!$D$25,BA19*BB19,Lanc!BB19)</f>
        <v>0</v>
      </c>
      <c r="BD19" s="364">
        <f ca="1">BA19-BC19-('DB Func'!GB14*'P Gerais'!$D$35)</f>
        <v>0</v>
      </c>
      <c r="BE19" s="386">
        <f ca="1">VLOOKUP(BD19,'P Gerais'!$D$29:$F$33,3,TRUE)</f>
        <v>0</v>
      </c>
      <c r="BF19" s="364">
        <f t="shared" ca="1" si="14"/>
        <v>0</v>
      </c>
      <c r="BG19" s="364">
        <f ca="1">VLOOKUP(BD19,'P Gerais'!$D$29:$G$33,4,TRUE)</f>
        <v>0</v>
      </c>
      <c r="BH19" s="364">
        <f t="shared" ca="1" si="15"/>
        <v>0</v>
      </c>
      <c r="BI19" s="364">
        <f t="shared" ca="1" si="16"/>
        <v>0</v>
      </c>
      <c r="BJ19" s="362">
        <f ca="1">'DB Func'!G14</f>
        <v>0</v>
      </c>
      <c r="BK19" s="362">
        <f ca="1">'DB Func'!FW14</f>
        <v>0</v>
      </c>
      <c r="BL19" s="364">
        <f ca="1">D19*'P Gerais'!$D$13</f>
        <v>0</v>
      </c>
      <c r="BM19" s="364">
        <f ca="1">D19*'P Gerais'!$D$14</f>
        <v>0</v>
      </c>
      <c r="BN19" s="364">
        <f ca="1">D19*'P Gerais'!$D$16</f>
        <v>0</v>
      </c>
      <c r="BO19" s="364">
        <f ca="1">D19*'P Gerais'!$D$17</f>
        <v>0</v>
      </c>
      <c r="BP19" s="364">
        <f ca="1">D19*'P Gerais'!$D$18</f>
        <v>0</v>
      </c>
      <c r="BQ19" s="385">
        <f ca="1">VLOOKUP(D19,'P Gerais'!$D$22:$G$24,3,TRUE)</f>
        <v>0.08</v>
      </c>
      <c r="BR19" s="385">
        <f ca="1">VLOOKUP(D19,'P Gerais'!$D$29:$G$33,3,TRUE)</f>
        <v>0</v>
      </c>
      <c r="BS19" s="385">
        <f ca="1">'DB Func'!BN14</f>
        <v>0</v>
      </c>
      <c r="BT19" s="385">
        <f ca="1">'DB Func'!BO14</f>
        <v>0</v>
      </c>
      <c r="BU19" s="385">
        <f ca="1">'DB Func'!FX14</f>
        <v>0</v>
      </c>
      <c r="BV19" s="364">
        <f t="shared" ca="1" si="17"/>
        <v>-0.08</v>
      </c>
      <c r="BW19" s="364">
        <f ca="1">BV19-'DB Func'!GC14</f>
        <v>-0.08</v>
      </c>
      <c r="BX19" s="362">
        <f ca="1">IFERROR(VLOOKUP(BW19,'P Gerais'!$D$29:$G$33,3,TRUE)*BW19,0)</f>
        <v>0</v>
      </c>
      <c r="BY19" s="364">
        <f ca="1">IFERROR(BX19-VLOOKUP(BW19,'P Gerais'!$D$29:$H$33,4,TRUE),0)</f>
        <v>0</v>
      </c>
      <c r="BZ19" s="364">
        <f ca="1">D19*'DB Func'!GD14</f>
        <v>0</v>
      </c>
      <c r="CB19" s="364">
        <f t="shared" ca="1" si="18"/>
        <v>0</v>
      </c>
      <c r="CC19" s="364">
        <f t="shared" si="19"/>
        <v>0</v>
      </c>
      <c r="CD19" s="364">
        <f t="shared" si="20"/>
        <v>0</v>
      </c>
      <c r="CF19" s="362" t="str">
        <f t="shared" ca="1" si="21"/>
        <v>não</v>
      </c>
      <c r="CG19" s="362">
        <f ca="1">IF($CH$8=1,DAY('DB Func'!C14),0)</f>
        <v>0</v>
      </c>
      <c r="CH19" s="362">
        <f ca="1">IF(CI19=0,0,MONTH('DB Func'!C14))</f>
        <v>0</v>
      </c>
      <c r="CI19" s="362">
        <f ca="1">IF('P Gerais'!D17=YEAR('DB Func'!C14),YEAR('DB Func'!C14),0)</f>
        <v>0</v>
      </c>
      <c r="CJ19" s="371">
        <v>42</v>
      </c>
      <c r="CK19" s="363"/>
      <c r="CL19" s="362" t="str">
        <f>IF(ISERROR(HLOOKUP(CL17,$DS$7:$DY19,$DZ19,FALSE)),"N",HLOOKUP(CL17,$DS$7:$DY19,$DZ19,FALSE))</f>
        <v>N</v>
      </c>
      <c r="CM19" s="362" t="str">
        <f>IF(ISERROR(HLOOKUP(CM17,$DS$7:$DY19,$DZ19,FALSE)),"N",HLOOKUP(CM17,$DS$7:$DY19,$DZ19,FALSE))</f>
        <v>N</v>
      </c>
      <c r="CN19" s="362" t="str">
        <f>IF(ISERROR(HLOOKUP(CN17,$DS$7:$DY19,$DZ19,FALSE)),"N",HLOOKUP(CN17,$DS$7:$DY19,$DZ19,FALSE))</f>
        <v>N</v>
      </c>
      <c r="CO19" s="362" t="str">
        <f>IF(ISERROR(HLOOKUP(CO17,$DS$7:$DY19,$DZ19,FALSE)),"N",HLOOKUP(CO17,$DS$7:$DY19,$DZ19,FALSE))</f>
        <v>N</v>
      </c>
      <c r="CP19" s="362" t="str">
        <f>IF(ISERROR(HLOOKUP(CP17,$DS$7:$DY19,$DZ19,FALSE)),"N",HLOOKUP(CP17,$DS$7:$DY19,$DZ19,FALSE))</f>
        <v>N</v>
      </c>
      <c r="CQ19" s="362" t="str">
        <f>IF(ISERROR(HLOOKUP(CQ17,$DS$7:$DY19,$DZ19,FALSE)),"N",HLOOKUP(CQ17,$DS$7:$DY19,$DZ19,FALSE))</f>
        <v>N</v>
      </c>
      <c r="CR19" s="362" t="str">
        <f>IF(ISERROR(HLOOKUP(CR17,$DS$7:$DY19,$DZ19,FALSE)),"N",HLOOKUP(CR17,$DS$7:$DY19,$DZ19,FALSE))</f>
        <v>N</v>
      </c>
      <c r="CS19" s="362" t="str">
        <f>IF(ISERROR(HLOOKUP(CS17,$DS$7:$DY19,$DZ19,FALSE)),"N",HLOOKUP(CS17,$DS$7:$DY19,$DZ19,FALSE))</f>
        <v>N</v>
      </c>
      <c r="CT19" s="362" t="str">
        <f>IF(ISERROR(HLOOKUP(CT17,$DS$7:$DY19,$DZ19,FALSE)),"N",HLOOKUP(CT17,$DS$7:$DY19,$DZ19,FALSE))</f>
        <v>N</v>
      </c>
      <c r="CU19" s="362" t="str">
        <f>IF(ISERROR(HLOOKUP(CU17,$DS$7:$DY19,$DZ19,FALSE)),"N",HLOOKUP(CU17,$DS$7:$DY19,$DZ19,FALSE))</f>
        <v>N</v>
      </c>
      <c r="CV19" s="362" t="str">
        <f>IF(ISERROR(HLOOKUP(CV17,$DS$7:$DY19,$DZ19,FALSE)),"N",HLOOKUP(CV17,$DS$7:$DY19,$DZ19,FALSE))</f>
        <v>N</v>
      </c>
      <c r="CW19" s="362" t="str">
        <f>IF(ISERROR(HLOOKUP(CW17,$DS$7:$DY19,$DZ19,FALSE)),"N",HLOOKUP(CW17,$DS$7:$DY19,$DZ19,FALSE))</f>
        <v>N</v>
      </c>
      <c r="CX19" s="362" t="str">
        <f>IF(ISERROR(HLOOKUP(CX17,$DS$7:$DY19,$DZ19,FALSE)),"N",HLOOKUP(CX17,$DS$7:$DY19,$DZ19,FALSE))</f>
        <v>N</v>
      </c>
      <c r="CY19" s="362" t="str">
        <f>IF(ISERROR(HLOOKUP(CY17,$DS$7:$DY19,$DZ19,FALSE)),"N",HLOOKUP(CY17,$DS$7:$DY19,$DZ19,FALSE))</f>
        <v>N</v>
      </c>
      <c r="CZ19" s="362" t="str">
        <f>IF(ISERROR(HLOOKUP(CZ17,$DS$7:$DY19,$DZ19,FALSE)),"N",HLOOKUP(CZ17,$DS$7:$DY19,$DZ19,FALSE))</f>
        <v>N</v>
      </c>
      <c r="DA19" s="362" t="str">
        <f>IF(ISERROR(HLOOKUP(DA17,$DS$7:$DY19,$DZ19,FALSE)),"N",HLOOKUP(DA17,$DS$7:$DY19,$DZ19,FALSE))</f>
        <v>N</v>
      </c>
      <c r="DB19" s="362" t="str">
        <f>IF(ISERROR(HLOOKUP(DB17,$DS$7:$DY19,$DZ19,FALSE)),"N",HLOOKUP(DB17,$DS$7:$DY19,$DZ19,FALSE))</f>
        <v>N</v>
      </c>
      <c r="DC19" s="362" t="str">
        <f>IF(ISERROR(HLOOKUP(DC17,$DS$7:$DY19,$DZ19,FALSE)),"N",HLOOKUP(DC17,$DS$7:$DY19,$DZ19,FALSE))</f>
        <v>N</v>
      </c>
      <c r="DD19" s="362" t="str">
        <f>IF(ISERROR(HLOOKUP(DD17,$DS$7:$DY19,$DZ19,FALSE)),"N",HLOOKUP(DD17,$DS$7:$DY19,$DZ19,FALSE))</f>
        <v>N</v>
      </c>
      <c r="DE19" s="362" t="str">
        <f>IF(ISERROR(HLOOKUP(DE17,$DS$7:$DY19,$DZ19,FALSE)),"N",HLOOKUP(DE17,$DS$7:$DY19,$DZ19,FALSE))</f>
        <v>N</v>
      </c>
      <c r="DF19" s="362" t="str">
        <f>IF(ISERROR(HLOOKUP(DF17,$DS$7:$DY19,$DZ19,FALSE)),"N",HLOOKUP(DF17,$DS$7:$DY19,$DZ19,FALSE))</f>
        <v>N</v>
      </c>
      <c r="DG19" s="362" t="str">
        <f>IF(ISERROR(HLOOKUP(DG17,$DS$7:$DY19,$DZ19,FALSE)),"N",HLOOKUP(DG17,$DS$7:$DY19,$DZ19,FALSE))</f>
        <v>N</v>
      </c>
      <c r="DH19" s="362" t="str">
        <f>IF(ISERROR(HLOOKUP(DH17,$DS$7:$DY19,$DZ19,FALSE)),"N",HLOOKUP(DH17,$DS$7:$DY19,$DZ19,FALSE))</f>
        <v>N</v>
      </c>
      <c r="DI19" s="362" t="str">
        <f>IF(ISERROR(HLOOKUP(DI17,$DS$7:$DY19,$DZ19,FALSE)),"N",HLOOKUP(DI17,$DS$7:$DY19,$DZ19,FALSE))</f>
        <v>N</v>
      </c>
      <c r="DJ19" s="362" t="str">
        <f>IF(ISERROR(HLOOKUP(DJ17,$DS$7:$DY19,$DZ19,FALSE)),"N",HLOOKUP(DJ17,$DS$7:$DY19,$DZ19,FALSE))</f>
        <v>N</v>
      </c>
      <c r="DK19" s="362" t="str">
        <f>IF(ISERROR(HLOOKUP(DK17,$DS$7:$DY19,$DZ19,FALSE)),"N",HLOOKUP(DK17,$DS$7:$DY19,$DZ19,FALSE))</f>
        <v>N</v>
      </c>
      <c r="DL19" s="362" t="str">
        <f>IF(ISERROR(HLOOKUP(DL17,$DS$7:$DY19,$DZ19,FALSE)),"N",HLOOKUP(DL17,$DS$7:$DY19,$DZ19,FALSE))</f>
        <v>N</v>
      </c>
      <c r="DM19" s="362" t="str">
        <f>IF(ISERROR(HLOOKUP(DM17,$DS$7:$DY19,$DZ19,FALSE)),"N",HLOOKUP(DM17,$DS$7:$DY19,$DZ19,FALSE))</f>
        <v>N</v>
      </c>
      <c r="DN19" s="362" t="str">
        <f>IF(ISERROR(HLOOKUP(DN17,$DS$7:$DY19,$DZ19,FALSE)),"N",HLOOKUP(DN17,$DS$7:$DY19,$DZ19,FALSE))</f>
        <v>N</v>
      </c>
      <c r="DO19" s="362" t="str">
        <f>IF(ISERROR(HLOOKUP(DO17,$DS$7:$DY19,$DZ19,FALSE)),"N",HLOOKUP(DO17,$DS$7:$DY19,$DZ19,FALSE))</f>
        <v>N</v>
      </c>
      <c r="DP19" s="362" t="str">
        <f>IF(ISERROR(HLOOKUP(DP17,$DS$7:$DY19,$DZ19,FALSE)),"N",HLOOKUP(DP17,$DS$7:$DY19,$DZ19,FALSE))</f>
        <v>N</v>
      </c>
      <c r="DQ19" s="362">
        <f t="shared" si="22"/>
        <v>0</v>
      </c>
      <c r="DR19" s="362">
        <f t="shared" si="23"/>
        <v>31</v>
      </c>
      <c r="DS19" s="362" t="str">
        <f>IF('DB Func'!M14&gt;0,"S","N")</f>
        <v>N</v>
      </c>
      <c r="DT19" s="362" t="str">
        <f>IF('DB Func'!R14&gt;0,"S","N")</f>
        <v>N</v>
      </c>
      <c r="DU19" s="362" t="str">
        <f>IF('DB Func'!W14&gt;0,"S","N")</f>
        <v>N</v>
      </c>
      <c r="DV19" s="362" t="str">
        <f>IF('DB Func'!AB14&gt;0,"S","N")</f>
        <v>N</v>
      </c>
      <c r="DW19" s="362" t="str">
        <f>IF('DB Func'!AG14&gt;0,"S","N")</f>
        <v>N</v>
      </c>
      <c r="DX19" s="362" t="str">
        <f>IF('DB Func'!AL14&gt;0,"S","N")</f>
        <v>N</v>
      </c>
      <c r="DY19" s="362" t="str">
        <f>IF('DB Func'!AQ14&gt;0,"S","N")</f>
        <v>N</v>
      </c>
      <c r="DZ19" s="362">
        <v>13</v>
      </c>
      <c r="EA19" s="369">
        <f ca="1">'DB Func'!C14</f>
        <v>0</v>
      </c>
      <c r="EB19" s="362" t="str">
        <f t="shared" ca="1" si="24"/>
        <v>s</v>
      </c>
      <c r="EC19" s="362" t="str">
        <f t="shared" ca="1" si="24"/>
        <v>s</v>
      </c>
      <c r="ED19" s="362" t="str">
        <f t="shared" ca="1" si="24"/>
        <v>s</v>
      </c>
      <c r="EE19" s="362" t="str">
        <f t="shared" ca="1" si="24"/>
        <v>s</v>
      </c>
      <c r="EF19" s="362" t="str">
        <f t="shared" ca="1" si="24"/>
        <v>s</v>
      </c>
      <c r="EG19" s="362" t="str">
        <f t="shared" ca="1" si="24"/>
        <v>s</v>
      </c>
      <c r="EH19" s="362" t="str">
        <f t="shared" ca="1" si="24"/>
        <v>s</v>
      </c>
      <c r="EI19" s="362" t="str">
        <f t="shared" ca="1" si="24"/>
        <v>s</v>
      </c>
      <c r="EJ19" s="362" t="str">
        <f t="shared" ca="1" si="24"/>
        <v>s</v>
      </c>
      <c r="EK19" s="362" t="str">
        <f t="shared" ca="1" si="24"/>
        <v>s</v>
      </c>
      <c r="EL19" s="362" t="str">
        <f t="shared" ca="1" si="24"/>
        <v>s</v>
      </c>
      <c r="EM19" s="362" t="str">
        <f t="shared" ca="1" si="24"/>
        <v>s</v>
      </c>
      <c r="EN19" s="362" t="str">
        <f t="shared" ca="1" si="24"/>
        <v>s</v>
      </c>
      <c r="EO19" s="362" t="str">
        <f t="shared" ca="1" si="24"/>
        <v>s</v>
      </c>
      <c r="EP19" s="362" t="str">
        <f t="shared" ca="1" si="24"/>
        <v>s</v>
      </c>
      <c r="EQ19" s="362" t="str">
        <f t="shared" ca="1" si="24"/>
        <v>s</v>
      </c>
      <c r="ER19" s="362" t="str">
        <f t="shared" ca="1" si="25"/>
        <v>s</v>
      </c>
      <c r="ES19" s="362" t="str">
        <f t="shared" ca="1" si="25"/>
        <v>s</v>
      </c>
      <c r="ET19" s="362" t="str">
        <f t="shared" ca="1" si="25"/>
        <v>s</v>
      </c>
      <c r="EU19" s="362" t="str">
        <f t="shared" ca="1" si="25"/>
        <v>s</v>
      </c>
      <c r="EV19" s="362" t="str">
        <f t="shared" ca="1" si="25"/>
        <v>s</v>
      </c>
      <c r="EW19" s="362" t="str">
        <f t="shared" ca="1" si="25"/>
        <v>s</v>
      </c>
      <c r="EX19" s="362" t="str">
        <f t="shared" ca="1" si="25"/>
        <v>s</v>
      </c>
      <c r="EY19" s="362" t="str">
        <f t="shared" ca="1" si="25"/>
        <v>s</v>
      </c>
      <c r="EZ19" s="362" t="str">
        <f t="shared" ca="1" si="25"/>
        <v>s</v>
      </c>
      <c r="FA19" s="362" t="str">
        <f t="shared" ca="1" si="25"/>
        <v>s</v>
      </c>
      <c r="FB19" s="362" t="str">
        <f t="shared" ca="1" si="25"/>
        <v>s</v>
      </c>
      <c r="FC19" s="362" t="str">
        <f t="shared" ca="1" si="25"/>
        <v>s</v>
      </c>
      <c r="FD19" s="362" t="str">
        <f t="shared" ca="1" si="25"/>
        <v>s</v>
      </c>
      <c r="FE19" s="362" t="str">
        <f t="shared" ca="1" si="25"/>
        <v>s</v>
      </c>
      <c r="FF19" s="362" t="str">
        <f t="shared" ca="1" si="25"/>
        <v>s</v>
      </c>
      <c r="FG19" s="362">
        <f t="shared" ca="1" si="26"/>
        <v>31</v>
      </c>
      <c r="FH19" s="362">
        <f t="shared" ca="1" si="27"/>
        <v>0</v>
      </c>
      <c r="FI19" s="362" t="str">
        <f ca="1">IF(AND(YEAR(EA19)='P Gerais'!D17,MONTH(Lanc!EA19)=8,DAY(Lanc!EA19)&gt;1),"S","N")</f>
        <v>N</v>
      </c>
      <c r="FJ19" s="364">
        <f t="shared" ca="1" si="28"/>
        <v>0</v>
      </c>
      <c r="FK19" s="364">
        <f t="shared" si="29"/>
        <v>0</v>
      </c>
      <c r="FL19" s="387">
        <f t="shared" ca="1" si="30"/>
        <v>0</v>
      </c>
      <c r="FP19" s="363">
        <f ca="1">((FJ19-FL19-FK19+AZ19+AQ19+SUM(Z19:AA19)+SUM(AW19:AX19)+AK19)*IF('DB Func'!GG14="ok",'DB Func'!GD14,0))</f>
        <v>0</v>
      </c>
      <c r="FR19" s="389">
        <f t="shared" ca="1" si="31"/>
        <v>0</v>
      </c>
      <c r="GV19" s="49"/>
      <c r="GW19" s="49"/>
      <c r="GX19" s="49"/>
      <c r="GY19" s="49"/>
      <c r="GZ19" s="49"/>
      <c r="HA19" s="49"/>
      <c r="HB19" s="49"/>
      <c r="HC19" s="49"/>
    </row>
    <row r="20" spans="3:211" ht="30" customHeight="1" thickTop="1" thickBot="1">
      <c r="C20" s="390" t="str">
        <f ca="1">IF('DB Func'!B15="Funcionário 13","",'DB Func'!B15)</f>
        <v/>
      </c>
      <c r="D20" s="391">
        <f ca="1">'DB Func'!CK15</f>
        <v>0</v>
      </c>
      <c r="E20" s="382" t="str">
        <f ca="1">IF(C20="","-",IF(OR(terceiro!E20="AGO",terceiro!F20="AGO"),"Sim","Não"))</f>
        <v>-</v>
      </c>
      <c r="F20" s="383" t="str">
        <f ca="1">IF(C20="","-",IF(OR(Ferias!E20="AGO",Ferias!F20="AGO"),"Sim","Não"))</f>
        <v>-</v>
      </c>
      <c r="G20" s="383">
        <f ca="1">IF(C20="",0,IF(F20="Sim",IF(Ferias!E20="AGO",Ferias!I20,Ferias!J20),0))</f>
        <v>0</v>
      </c>
      <c r="H20" s="185"/>
      <c r="I20" s="185"/>
      <c r="J20" s="398">
        <f t="shared" ca="1" si="1"/>
        <v>0</v>
      </c>
      <c r="K20" s="152"/>
      <c r="L20" s="151"/>
      <c r="M20" s="189"/>
      <c r="N20" s="153"/>
      <c r="O20" s="48"/>
      <c r="P20" s="48"/>
      <c r="Q20" s="48"/>
      <c r="R20" s="49"/>
      <c r="S20" s="49"/>
      <c r="T20" s="49"/>
      <c r="U20" s="49"/>
      <c r="V20" s="49"/>
      <c r="W20" s="49"/>
      <c r="X20" s="49"/>
      <c r="Y20" s="49"/>
      <c r="Z20" s="49"/>
      <c r="AA20" s="49"/>
      <c r="AB20" s="48"/>
      <c r="AC20" s="48"/>
      <c r="AD20" s="49"/>
      <c r="AE20" s="49"/>
      <c r="AF20" s="314"/>
      <c r="AH20" s="400">
        <f ca="1">IF(AND('DB Func'!GE15="Julho",'DB Func'!BQ15="2 Parcelas"),(('auxiliar 13 sal'!J16/12*'DB Func'!GF15+AVERAGE('auxiliar 13 sal'!Q16:AB16)+AVERAGE('auxiliar 13 sal'!AE16:AP16)+'auxiliar 13 sal'!J16*'DB Func'!BN15+'auxiliar 13 sal'!J16*'DB Func'!BO15)/2),IF('DB Func'!GE15="Agosto",IF('DB Func'!BQ15="Parcela Única",('auxiliar 13 sal'!J16/12*'DB Func'!GF15)+AVERAGE('auxiliar 13 sal'!Q16:AB16)+AVERAGE('auxiliar 13 sal'!AE16:AP16)+('auxiliar 13 sal'!J16*'DB Func'!BN15)+('auxiliar 13 sal'!J16*'DB Func'!BO15),IF('DB Func'!BQ15="2 Parcelas",(('auxiliar 13 sal'!J16/12*'DB Func'!GF15+AVERAGE('auxiliar 13 sal'!Q16:AB16)+AVERAGE('auxiliar 13 sal'!AE16:AP16)+'auxiliar 13 sal'!J16*'DB Func'!BN15+'auxiliar 13 sal'!J16*'DB Func'!BO15)/2))),0))</f>
        <v>0</v>
      </c>
      <c r="AK20" s="364">
        <f t="shared" ca="1" si="6"/>
        <v>0</v>
      </c>
      <c r="AL20" s="364">
        <f t="shared" ca="1" si="7"/>
        <v>0</v>
      </c>
      <c r="AM20" s="364">
        <f t="shared" ca="1" si="8"/>
        <v>0</v>
      </c>
      <c r="AN20" s="364">
        <f t="shared" ca="1" si="9"/>
        <v>0</v>
      </c>
      <c r="AO20" s="364">
        <f t="shared" ca="1" si="10"/>
        <v>0</v>
      </c>
      <c r="AP20" s="364">
        <f t="shared" ca="1" si="11"/>
        <v>0</v>
      </c>
      <c r="AQ20" s="364">
        <f t="shared" ca="1" si="12"/>
        <v>0</v>
      </c>
      <c r="AR20" s="364">
        <f>IF(OR(M20="",M20=0),0,((FJ20/220)*('Ho Ex'!$C$8+$AS$6))*M20)</f>
        <v>0</v>
      </c>
      <c r="AS20" s="364">
        <f>IF(OR(N20="",N20=0),0,((FJ20/220*('DB Func'!GD15+Lanc!$AS$6))*('Ho Ex'!$I$8+$AS$6))*(N20/52.5*60))</f>
        <v>0</v>
      </c>
      <c r="AT20" s="364">
        <f>IF(OR(M20="",M20=0),0,((FJ20/220)*('Ho Ex'!$J$8+$AS$6))*O20)</f>
        <v>0</v>
      </c>
      <c r="AU20" s="364">
        <f>IF(OR(M20="",M20=0),0,((FJ20/220)*('Ho Ex'!I26+$AS$6))*P20)</f>
        <v>0</v>
      </c>
      <c r="AV20" s="364">
        <f>IF(OR(M20="",M20=0),0,((FJ20/220)*('Ho Ex'!C26+$AS$6))*Q20)</f>
        <v>0</v>
      </c>
      <c r="AW20" s="364">
        <f ca="1">FJ20*'DB Func'!BN15</f>
        <v>0</v>
      </c>
      <c r="AX20" s="364">
        <f ca="1">FJ20*'DB Func'!BO15</f>
        <v>0</v>
      </c>
      <c r="AY20" s="364">
        <f ca="1">IF(FJ20=0,0,VLOOKUP(FJ20,'P Gerais'!$D$39:$G$41,3,TRUE)*Func13!$F$68)</f>
        <v>0</v>
      </c>
      <c r="AZ20" s="364">
        <f t="shared" si="13"/>
        <v>0</v>
      </c>
      <c r="BA20" s="364">
        <f ca="1">((FJ20-FL20-FK20+AZ20+AQ20+SUM(Z20:AA20)+SUM(AW20:AX20)+AK20)*IF('DB Func'!GG15="ok",'DB Func'!GD15,0))+(FJ20-FL20-FK20+AZ20+AQ20+SUM(Z20:AA20)+SUM(AW20:AX20))+AK20</f>
        <v>0</v>
      </c>
      <c r="BB20" s="385">
        <f ca="1">VLOOKUP(BA20,'P Gerais'!$D$22:$G$25,3,TRUE)</f>
        <v>0.08</v>
      </c>
      <c r="BC20" s="364">
        <f ca="1">IF(BA20&lt;'P Gerais'!$D$25,BA20*BB20,Lanc!BB20)</f>
        <v>0</v>
      </c>
      <c r="BD20" s="364">
        <f ca="1">BA20-BC20-('DB Func'!GB15*'P Gerais'!$D$35)</f>
        <v>0</v>
      </c>
      <c r="BE20" s="386">
        <f ca="1">VLOOKUP(BD20,'P Gerais'!$D$29:$F$33,3,TRUE)</f>
        <v>0</v>
      </c>
      <c r="BF20" s="364">
        <f t="shared" ca="1" si="14"/>
        <v>0</v>
      </c>
      <c r="BG20" s="364">
        <f ca="1">VLOOKUP(BD20,'P Gerais'!$D$29:$G$33,4,TRUE)</f>
        <v>0</v>
      </c>
      <c r="BH20" s="364">
        <f t="shared" ca="1" si="15"/>
        <v>0</v>
      </c>
      <c r="BI20" s="364">
        <f t="shared" ca="1" si="16"/>
        <v>0</v>
      </c>
      <c r="BJ20" s="362">
        <f ca="1">'DB Func'!G15</f>
        <v>0</v>
      </c>
      <c r="BK20" s="362">
        <f ca="1">'DB Func'!FW15</f>
        <v>0</v>
      </c>
      <c r="BL20" s="364">
        <f ca="1">D20*'P Gerais'!$D$13</f>
        <v>0</v>
      </c>
      <c r="BM20" s="364">
        <f ca="1">D20*'P Gerais'!$D$14</f>
        <v>0</v>
      </c>
      <c r="BN20" s="364">
        <f ca="1">D20*'P Gerais'!$D$16</f>
        <v>0</v>
      </c>
      <c r="BO20" s="364">
        <f ca="1">D20*'P Gerais'!$D$17</f>
        <v>0</v>
      </c>
      <c r="BP20" s="364">
        <f ca="1">D20*'P Gerais'!$D$18</f>
        <v>0</v>
      </c>
      <c r="BQ20" s="385">
        <f ca="1">VLOOKUP(D20,'P Gerais'!$D$22:$G$24,3,TRUE)</f>
        <v>0.08</v>
      </c>
      <c r="BR20" s="385">
        <f ca="1">VLOOKUP(D20,'P Gerais'!$D$29:$G$33,3,TRUE)</f>
        <v>0</v>
      </c>
      <c r="BS20" s="385">
        <f ca="1">'DB Func'!BN15</f>
        <v>0</v>
      </c>
      <c r="BT20" s="385">
        <f ca="1">'DB Func'!BO15</f>
        <v>0</v>
      </c>
      <c r="BU20" s="385">
        <f ca="1">'DB Func'!FX15</f>
        <v>0</v>
      </c>
      <c r="BV20" s="364">
        <f t="shared" ca="1" si="17"/>
        <v>-0.08</v>
      </c>
      <c r="BW20" s="364">
        <f ca="1">BV20-'DB Func'!GC15</f>
        <v>-0.08</v>
      </c>
      <c r="BX20" s="362">
        <f ca="1">IFERROR(VLOOKUP(BW20,'P Gerais'!$D$29:$G$33,3,TRUE)*BW20,0)</f>
        <v>0</v>
      </c>
      <c r="BY20" s="364">
        <f ca="1">IFERROR(BX20-VLOOKUP(BW20,'P Gerais'!$D$29:$H$33,4,TRUE),0)</f>
        <v>0</v>
      </c>
      <c r="BZ20" s="364">
        <f ca="1">D20*'DB Func'!GD15</f>
        <v>0</v>
      </c>
      <c r="CB20" s="364">
        <f t="shared" ca="1" si="18"/>
        <v>0</v>
      </c>
      <c r="CC20" s="364">
        <f t="shared" si="19"/>
        <v>0</v>
      </c>
      <c r="CD20" s="364">
        <f t="shared" si="20"/>
        <v>0</v>
      </c>
      <c r="CF20" s="362" t="str">
        <f t="shared" ca="1" si="21"/>
        <v>não</v>
      </c>
      <c r="CG20" s="362">
        <f ca="1">IF($CH$8=1,DAY('DB Func'!C15),0)</f>
        <v>0</v>
      </c>
      <c r="CH20" s="362">
        <f ca="1">IF(CI20=0,0,MONTH('DB Func'!C15))</f>
        <v>0</v>
      </c>
      <c r="CI20" s="362">
        <f ca="1">IF('P Gerais'!D18=YEAR('DB Func'!C15),YEAR('DB Func'!C15),0)</f>
        <v>0</v>
      </c>
      <c r="CJ20" s="371">
        <v>43</v>
      </c>
      <c r="CK20" s="363"/>
      <c r="CL20" s="362" t="str">
        <f>IF(ISERROR(HLOOKUP(CL18,$DS$7:$DY20,$DZ20,FALSE)),"N",HLOOKUP(CL18,$DS$7:$DY20,$DZ20,FALSE))</f>
        <v>N</v>
      </c>
      <c r="CM20" s="362" t="str">
        <f ca="1">IF(ISERROR(HLOOKUP(CM18,$DS$7:$DY20,$DZ20,FALSE)),"N",HLOOKUP(CM18,$DS$7:$DY20,$DZ20,FALSE))</f>
        <v>N</v>
      </c>
      <c r="CN20" s="362" t="str">
        <f ca="1">IF(ISERROR(HLOOKUP(CN18,$DS$7:$DY20,$DZ20,FALSE)),"N",HLOOKUP(CN18,$DS$7:$DY20,$DZ20,FALSE))</f>
        <v>N</v>
      </c>
      <c r="CO20" s="362" t="str">
        <f ca="1">IF(ISERROR(HLOOKUP(CO18,$DS$7:$DY20,$DZ20,FALSE)),"N",HLOOKUP(CO18,$DS$7:$DY20,$DZ20,FALSE))</f>
        <v>N</v>
      </c>
      <c r="CP20" s="362" t="str">
        <f ca="1">IF(ISERROR(HLOOKUP(CP18,$DS$7:$DY20,$DZ20,FALSE)),"N",HLOOKUP(CP18,$DS$7:$DY20,$DZ20,FALSE))</f>
        <v>N</v>
      </c>
      <c r="CQ20" s="362" t="str">
        <f ca="1">IF(ISERROR(HLOOKUP(CQ18,$DS$7:$DY20,$DZ20,FALSE)),"N",HLOOKUP(CQ18,$DS$7:$DY20,$DZ20,FALSE))</f>
        <v>N</v>
      </c>
      <c r="CR20" s="362" t="str">
        <f ca="1">IF(ISERROR(HLOOKUP(CR18,$DS$7:$DY20,$DZ20,FALSE)),"N",HLOOKUP(CR18,$DS$7:$DY20,$DZ20,FALSE))</f>
        <v>N</v>
      </c>
      <c r="CS20" s="362" t="str">
        <f>IF(ISERROR(HLOOKUP(CS18,$DS$7:$DY20,$DZ20,FALSE)),"N",HLOOKUP(CS18,$DS$7:$DY20,$DZ20,FALSE))</f>
        <v>N</v>
      </c>
      <c r="CT20" s="362" t="str">
        <f ca="1">IF(ISERROR(HLOOKUP(CT18,$DS$7:$DY20,$DZ20,FALSE)),"N",HLOOKUP(CT18,$DS$7:$DY20,$DZ20,FALSE))</f>
        <v>N</v>
      </c>
      <c r="CU20" s="362" t="str">
        <f ca="1">IF(ISERROR(HLOOKUP(CU18,$DS$7:$DY20,$DZ20,FALSE)),"N",HLOOKUP(CU18,$DS$7:$DY20,$DZ20,FALSE))</f>
        <v>N</v>
      </c>
      <c r="CV20" s="362" t="str">
        <f ca="1">IF(ISERROR(HLOOKUP(CV18,$DS$7:$DY20,$DZ20,FALSE)),"N",HLOOKUP(CV18,$DS$7:$DY20,$DZ20,FALSE))</f>
        <v>N</v>
      </c>
      <c r="CW20" s="362" t="str">
        <f ca="1">IF(ISERROR(HLOOKUP(CW18,$DS$7:$DY20,$DZ20,FALSE)),"N",HLOOKUP(CW18,$DS$7:$DY20,$DZ20,FALSE))</f>
        <v>N</v>
      </c>
      <c r="CX20" s="362" t="str">
        <f ca="1">IF(ISERROR(HLOOKUP(CX18,$DS$7:$DY20,$DZ20,FALSE)),"N",HLOOKUP(CX18,$DS$7:$DY20,$DZ20,FALSE))</f>
        <v>N</v>
      </c>
      <c r="CY20" s="362" t="str">
        <f ca="1">IF(ISERROR(HLOOKUP(CY18,$DS$7:$DY20,$DZ20,FALSE)),"N",HLOOKUP(CY18,$DS$7:$DY20,$DZ20,FALSE))</f>
        <v>N</v>
      </c>
      <c r="CZ20" s="362" t="str">
        <f>IF(ISERROR(HLOOKUP(CZ18,$DS$7:$DY20,$DZ20,FALSE)),"N",HLOOKUP(CZ18,$DS$7:$DY20,$DZ20,FALSE))</f>
        <v>N</v>
      </c>
      <c r="DA20" s="362" t="str">
        <f ca="1">IF(ISERROR(HLOOKUP(DA18,$DS$7:$DY20,$DZ20,FALSE)),"N",HLOOKUP(DA18,$DS$7:$DY20,$DZ20,FALSE))</f>
        <v>N</v>
      </c>
      <c r="DB20" s="362" t="str">
        <f ca="1">IF(ISERROR(HLOOKUP(DB18,$DS$7:$DY20,$DZ20,FALSE)),"N",HLOOKUP(DB18,$DS$7:$DY20,$DZ20,FALSE))</f>
        <v>N</v>
      </c>
      <c r="DC20" s="362" t="str">
        <f ca="1">IF(ISERROR(HLOOKUP(DC18,$DS$7:$DY20,$DZ20,FALSE)),"N",HLOOKUP(DC18,$DS$7:$DY20,$DZ20,FALSE))</f>
        <v>N</v>
      </c>
      <c r="DD20" s="362" t="str">
        <f ca="1">IF(ISERROR(HLOOKUP(DD18,$DS$7:$DY20,$DZ20,FALSE)),"N",HLOOKUP(DD18,$DS$7:$DY20,$DZ20,FALSE))</f>
        <v>N</v>
      </c>
      <c r="DE20" s="362" t="str">
        <f ca="1">IF(ISERROR(HLOOKUP(DE18,$DS$7:$DY20,$DZ20,FALSE)),"N",HLOOKUP(DE18,$DS$7:$DY20,$DZ20,FALSE))</f>
        <v>N</v>
      </c>
      <c r="DF20" s="362" t="str">
        <f ca="1">IF(ISERROR(HLOOKUP(DF18,$DS$7:$DY20,$DZ20,FALSE)),"N",HLOOKUP(DF18,$DS$7:$DY20,$DZ20,FALSE))</f>
        <v>N</v>
      </c>
      <c r="DG20" s="362" t="str">
        <f>IF(ISERROR(HLOOKUP(DG18,$DS$7:$DY20,$DZ20,FALSE)),"N",HLOOKUP(DG18,$DS$7:$DY20,$DZ20,FALSE))</f>
        <v>N</v>
      </c>
      <c r="DH20" s="362" t="str">
        <f ca="1">IF(ISERROR(HLOOKUP(DH18,$DS$7:$DY20,$DZ20,FALSE)),"N",HLOOKUP(DH18,$DS$7:$DY20,$DZ20,FALSE))</f>
        <v>N</v>
      </c>
      <c r="DI20" s="362" t="str">
        <f ca="1">IF(ISERROR(HLOOKUP(DI18,$DS$7:$DY20,$DZ20,FALSE)),"N",HLOOKUP(DI18,$DS$7:$DY20,$DZ20,FALSE))</f>
        <v>N</v>
      </c>
      <c r="DJ20" s="362" t="str">
        <f ca="1">IF(ISERROR(HLOOKUP(DJ18,$DS$7:$DY20,$DZ20,FALSE)),"N",HLOOKUP(DJ18,$DS$7:$DY20,$DZ20,FALSE))</f>
        <v>N</v>
      </c>
      <c r="DK20" s="362" t="str">
        <f ca="1">IF(ISERROR(HLOOKUP(DK18,$DS$7:$DY20,$DZ20,FALSE)),"N",HLOOKUP(DK18,$DS$7:$DY20,$DZ20,FALSE))</f>
        <v>N</v>
      </c>
      <c r="DL20" s="362" t="str">
        <f ca="1">IF(ISERROR(HLOOKUP(DL18,$DS$7:$DY20,$DZ20,FALSE)),"N",HLOOKUP(DL18,$DS$7:$DY20,$DZ20,FALSE))</f>
        <v>N</v>
      </c>
      <c r="DM20" s="362" t="str">
        <f ca="1">IF(ISERROR(HLOOKUP(DM18,$DS$7:$DY20,$DZ20,FALSE)),"N",HLOOKUP(DM18,$DS$7:$DY20,$DZ20,FALSE))</f>
        <v>N</v>
      </c>
      <c r="DN20" s="362" t="str">
        <f>IF(ISERROR(HLOOKUP(DN18,$DS$7:$DY20,$DZ20,FALSE)),"N",HLOOKUP(DN18,$DS$7:$DY20,$DZ20,FALSE))</f>
        <v>N</v>
      </c>
      <c r="DO20" s="362" t="str">
        <f ca="1">IF(ISERROR(HLOOKUP(DO18,$DS$7:$DY20,$DZ20,FALSE)),"N",HLOOKUP(DO18,$DS$7:$DY20,$DZ20,FALSE))</f>
        <v>N</v>
      </c>
      <c r="DP20" s="362" t="str">
        <f ca="1">IF(ISERROR(HLOOKUP(DP18,$DS$7:$DY20,$DZ20,FALSE)),"N",HLOOKUP(DP18,$DS$7:$DY20,$DZ20,FALSE))</f>
        <v>N</v>
      </c>
      <c r="DQ20" s="362">
        <f t="shared" ca="1" si="22"/>
        <v>0</v>
      </c>
      <c r="DR20" s="362">
        <f t="shared" ca="1" si="23"/>
        <v>31</v>
      </c>
      <c r="DS20" s="362" t="str">
        <f>IF('DB Func'!M15&gt;0,"S","N")</f>
        <v>N</v>
      </c>
      <c r="DT20" s="362" t="str">
        <f>IF('DB Func'!R15&gt;0,"S","N")</f>
        <v>N</v>
      </c>
      <c r="DU20" s="362" t="str">
        <f>IF('DB Func'!W15&gt;0,"S","N")</f>
        <v>N</v>
      </c>
      <c r="DV20" s="362" t="str">
        <f>IF('DB Func'!AB15&gt;0,"S","N")</f>
        <v>N</v>
      </c>
      <c r="DW20" s="362" t="str">
        <f>IF('DB Func'!AG15&gt;0,"S","N")</f>
        <v>N</v>
      </c>
      <c r="DX20" s="362" t="str">
        <f>IF('DB Func'!AL15&gt;0,"S","N")</f>
        <v>N</v>
      </c>
      <c r="DY20" s="362" t="str">
        <f>IF('DB Func'!AQ15&gt;0,"S","N")</f>
        <v>N</v>
      </c>
      <c r="DZ20" s="362">
        <v>14</v>
      </c>
      <c r="EA20" s="369">
        <f ca="1">'DB Func'!C15</f>
        <v>0</v>
      </c>
      <c r="EB20" s="362" t="str">
        <f t="shared" ca="1" si="24"/>
        <v>s</v>
      </c>
      <c r="EC20" s="362" t="str">
        <f t="shared" ca="1" si="24"/>
        <v>s</v>
      </c>
      <c r="ED20" s="362" t="str">
        <f t="shared" ca="1" si="24"/>
        <v>s</v>
      </c>
      <c r="EE20" s="362" t="str">
        <f t="shared" ca="1" si="24"/>
        <v>s</v>
      </c>
      <c r="EF20" s="362" t="str">
        <f t="shared" ca="1" si="24"/>
        <v>s</v>
      </c>
      <c r="EG20" s="362" t="str">
        <f t="shared" ca="1" si="24"/>
        <v>s</v>
      </c>
      <c r="EH20" s="362" t="str">
        <f t="shared" ca="1" si="24"/>
        <v>s</v>
      </c>
      <c r="EI20" s="362" t="str">
        <f t="shared" ca="1" si="24"/>
        <v>s</v>
      </c>
      <c r="EJ20" s="362" t="str">
        <f t="shared" ca="1" si="24"/>
        <v>s</v>
      </c>
      <c r="EK20" s="362" t="str">
        <f t="shared" ca="1" si="24"/>
        <v>s</v>
      </c>
      <c r="EL20" s="362" t="str">
        <f t="shared" ca="1" si="24"/>
        <v>s</v>
      </c>
      <c r="EM20" s="362" t="str">
        <f t="shared" ca="1" si="24"/>
        <v>s</v>
      </c>
      <c r="EN20" s="362" t="str">
        <f t="shared" ca="1" si="24"/>
        <v>s</v>
      </c>
      <c r="EO20" s="362" t="str">
        <f t="shared" ca="1" si="24"/>
        <v>s</v>
      </c>
      <c r="EP20" s="362" t="str">
        <f t="shared" ca="1" si="24"/>
        <v>s</v>
      </c>
      <c r="EQ20" s="362" t="str">
        <f t="shared" ca="1" si="24"/>
        <v>s</v>
      </c>
      <c r="ER20" s="362" t="str">
        <f t="shared" ca="1" si="25"/>
        <v>s</v>
      </c>
      <c r="ES20" s="362" t="str">
        <f t="shared" ca="1" si="25"/>
        <v>s</v>
      </c>
      <c r="ET20" s="362" t="str">
        <f t="shared" ca="1" si="25"/>
        <v>s</v>
      </c>
      <c r="EU20" s="362" t="str">
        <f t="shared" ca="1" si="25"/>
        <v>s</v>
      </c>
      <c r="EV20" s="362" t="str">
        <f t="shared" ca="1" si="25"/>
        <v>s</v>
      </c>
      <c r="EW20" s="362" t="str">
        <f t="shared" ca="1" si="25"/>
        <v>s</v>
      </c>
      <c r="EX20" s="362" t="str">
        <f t="shared" ca="1" si="25"/>
        <v>s</v>
      </c>
      <c r="EY20" s="362" t="str">
        <f t="shared" ca="1" si="25"/>
        <v>s</v>
      </c>
      <c r="EZ20" s="362" t="str">
        <f t="shared" ca="1" si="25"/>
        <v>s</v>
      </c>
      <c r="FA20" s="362" t="str">
        <f t="shared" ca="1" si="25"/>
        <v>s</v>
      </c>
      <c r="FB20" s="362" t="str">
        <f t="shared" ca="1" si="25"/>
        <v>s</v>
      </c>
      <c r="FC20" s="362" t="str">
        <f t="shared" ca="1" si="25"/>
        <v>s</v>
      </c>
      <c r="FD20" s="362" t="str">
        <f t="shared" ca="1" si="25"/>
        <v>s</v>
      </c>
      <c r="FE20" s="362" t="str">
        <f t="shared" ca="1" si="25"/>
        <v>s</v>
      </c>
      <c r="FF20" s="362" t="str">
        <f t="shared" ca="1" si="25"/>
        <v>s</v>
      </c>
      <c r="FG20" s="362">
        <f t="shared" ca="1" si="26"/>
        <v>31</v>
      </c>
      <c r="FH20" s="362">
        <f t="shared" ca="1" si="27"/>
        <v>0</v>
      </c>
      <c r="FI20" s="362" t="str">
        <f ca="1">IF(AND(YEAR(EA20)='P Gerais'!D18,MONTH(Lanc!EA20)=8,DAY(Lanc!EA20)&gt;1),"S","N")</f>
        <v>N</v>
      </c>
      <c r="FJ20" s="364">
        <f t="shared" ca="1" si="28"/>
        <v>0</v>
      </c>
      <c r="FK20" s="364">
        <f t="shared" si="29"/>
        <v>0</v>
      </c>
      <c r="FL20" s="387">
        <f t="shared" ca="1" si="30"/>
        <v>0</v>
      </c>
      <c r="FP20" s="363">
        <f ca="1">((FJ20-FL20-FK20+AZ20+AQ20+SUM(Z20:AA20)+SUM(AW20:AX20)+AK20)*IF('DB Func'!GG15="ok",'DB Func'!GD15,0))</f>
        <v>0</v>
      </c>
      <c r="FR20" s="389">
        <f t="shared" ca="1" si="31"/>
        <v>0</v>
      </c>
      <c r="GV20" s="49"/>
      <c r="GW20" s="49"/>
      <c r="GX20" s="49"/>
      <c r="GY20" s="49"/>
      <c r="GZ20" s="49"/>
      <c r="HA20" s="49"/>
      <c r="HB20" s="49"/>
      <c r="HC20" s="49"/>
    </row>
    <row r="21" spans="3:211" ht="30" customHeight="1" thickTop="1" thickBot="1">
      <c r="C21" s="390" t="str">
        <f ca="1">IF('DB Func'!B16="Funcionário 14","",'DB Func'!B16)</f>
        <v/>
      </c>
      <c r="D21" s="391">
        <f ca="1">'DB Func'!CK16</f>
        <v>0</v>
      </c>
      <c r="E21" s="382" t="str">
        <f ca="1">IF(C21="","-",IF(OR(terceiro!E21="AGO",terceiro!F21="AGO"),"Sim","Não"))</f>
        <v>-</v>
      </c>
      <c r="F21" s="383" t="str">
        <f ca="1">IF(C21="","-",IF(OR(Ferias!E21="AGO",Ferias!F21="AGO"),"Sim","Não"))</f>
        <v>-</v>
      </c>
      <c r="G21" s="383">
        <f ca="1">IF(C21="",0,IF(F21="Sim",IF(Ferias!E21="AGO",Ferias!I21,Ferias!J21),0))</f>
        <v>0</v>
      </c>
      <c r="H21" s="185"/>
      <c r="I21" s="185"/>
      <c r="J21" s="398">
        <f t="shared" ca="1" si="1"/>
        <v>0</v>
      </c>
      <c r="K21" s="152"/>
      <c r="L21" s="151"/>
      <c r="M21" s="189"/>
      <c r="N21" s="153"/>
      <c r="O21" s="48"/>
      <c r="P21" s="48"/>
      <c r="Q21" s="48"/>
      <c r="R21" s="49"/>
      <c r="S21" s="49"/>
      <c r="T21" s="49"/>
      <c r="U21" s="49"/>
      <c r="V21" s="49"/>
      <c r="W21" s="49"/>
      <c r="X21" s="49"/>
      <c r="Y21" s="49"/>
      <c r="Z21" s="49"/>
      <c r="AA21" s="49"/>
      <c r="AB21" s="48"/>
      <c r="AC21" s="48"/>
      <c r="AD21" s="49"/>
      <c r="AE21" s="49"/>
      <c r="AF21" s="314"/>
      <c r="AH21" s="400">
        <f ca="1">IF(AND('DB Func'!GE16="Julho",'DB Func'!BQ16="2 Parcelas"),(('auxiliar 13 sal'!J17/12*'DB Func'!GF16+AVERAGE('auxiliar 13 sal'!Q17:AB17)+AVERAGE('auxiliar 13 sal'!AE17:AP17)+'auxiliar 13 sal'!J17*'DB Func'!BN16+'auxiliar 13 sal'!J17*'DB Func'!BO16)/2),IF('DB Func'!GE16="Agosto",IF('DB Func'!BQ16="Parcela Única",('auxiliar 13 sal'!J17/12*'DB Func'!GF16)+AVERAGE('auxiliar 13 sal'!Q17:AB17)+AVERAGE('auxiliar 13 sal'!AE17:AP17)+('auxiliar 13 sal'!J17*'DB Func'!BN16)+('auxiliar 13 sal'!J17*'DB Func'!BO16),IF('DB Func'!BQ16="2 Parcelas",(('auxiliar 13 sal'!J17/12*'DB Func'!GF16+AVERAGE('auxiliar 13 sal'!Q17:AB17)+AVERAGE('auxiliar 13 sal'!AE17:AP17)+'auxiliar 13 sal'!J17*'DB Func'!BN16+'auxiliar 13 sal'!J17*'DB Func'!BO16)/2))),0))</f>
        <v>0</v>
      </c>
      <c r="AK21" s="364">
        <f t="shared" ca="1" si="6"/>
        <v>0</v>
      </c>
      <c r="AL21" s="364">
        <f t="shared" ca="1" si="7"/>
        <v>0</v>
      </c>
      <c r="AM21" s="364">
        <f t="shared" ca="1" si="8"/>
        <v>0</v>
      </c>
      <c r="AN21" s="364">
        <f t="shared" ca="1" si="9"/>
        <v>0</v>
      </c>
      <c r="AO21" s="364">
        <f t="shared" ca="1" si="10"/>
        <v>0</v>
      </c>
      <c r="AP21" s="364">
        <f t="shared" ca="1" si="11"/>
        <v>0</v>
      </c>
      <c r="AQ21" s="364">
        <f t="shared" ca="1" si="12"/>
        <v>0</v>
      </c>
      <c r="AR21" s="364">
        <f>IF(OR(M21="",M21=0),0,((FJ21/220)*('Ho Ex'!$C$8+$AS$6))*M21)</f>
        <v>0</v>
      </c>
      <c r="AS21" s="364">
        <f>IF(OR(N21="",N21=0),0,((FJ21/220*('DB Func'!GD16+Lanc!$AS$6))*('Ho Ex'!$I$8+$AS$6))*(N21/52.5*60))</f>
        <v>0</v>
      </c>
      <c r="AT21" s="364">
        <f>IF(OR(M21="",M21=0),0,((FJ21/220)*('Ho Ex'!$J$8+$AS$6))*O21)</f>
        <v>0</v>
      </c>
      <c r="AU21" s="364">
        <f>IF(OR(M21="",M21=0),0,((FJ21/220)*('Ho Ex'!I27+$AS$6))*P21)</f>
        <v>0</v>
      </c>
      <c r="AV21" s="364">
        <f>IF(OR(M21="",M21=0),0,((FJ21/220)*('Ho Ex'!C27+$AS$6))*Q21)</f>
        <v>0</v>
      </c>
      <c r="AW21" s="364">
        <f ca="1">FJ21*'DB Func'!BN16</f>
        <v>0</v>
      </c>
      <c r="AX21" s="364">
        <f ca="1">FJ21*'DB Func'!BO16</f>
        <v>0</v>
      </c>
      <c r="AY21" s="364">
        <f ca="1">IF(FJ21=0,0,VLOOKUP(FJ21,'P Gerais'!$D$39:$G$41,3,TRUE)*Func14!$F$68)</f>
        <v>0</v>
      </c>
      <c r="AZ21" s="364">
        <f t="shared" si="13"/>
        <v>0</v>
      </c>
      <c r="BA21" s="364">
        <f ca="1">((FJ21-FL21-FK21+AZ21+AQ21+SUM(Z21:AA21)+SUM(AW21:AX21)+AK21)*IF('DB Func'!GG16="ok",'DB Func'!GD16,0))+(FJ21-FL21-FK21+AZ21+AQ21+SUM(Z21:AA21)+SUM(AW21:AX21))+AK21</f>
        <v>0</v>
      </c>
      <c r="BB21" s="385">
        <f ca="1">VLOOKUP(BA21,'P Gerais'!$D$22:$G$25,3,TRUE)</f>
        <v>0.08</v>
      </c>
      <c r="BC21" s="364">
        <f ca="1">IF(BA21&lt;'P Gerais'!$D$25,BA21*BB21,Lanc!BB21)</f>
        <v>0</v>
      </c>
      <c r="BD21" s="364">
        <f ca="1">BA21-BC21-('DB Func'!GB16*'P Gerais'!$D$35)</f>
        <v>0</v>
      </c>
      <c r="BE21" s="386">
        <f ca="1">VLOOKUP(BD21,'P Gerais'!$D$29:$F$33,3,TRUE)</f>
        <v>0</v>
      </c>
      <c r="BF21" s="364">
        <f t="shared" ca="1" si="14"/>
        <v>0</v>
      </c>
      <c r="BG21" s="364">
        <f ca="1">VLOOKUP(BD21,'P Gerais'!$D$29:$G$33,4,TRUE)</f>
        <v>0</v>
      </c>
      <c r="BH21" s="364">
        <f t="shared" ca="1" si="15"/>
        <v>0</v>
      </c>
      <c r="BI21" s="364">
        <f t="shared" ca="1" si="16"/>
        <v>0</v>
      </c>
      <c r="BJ21" s="362">
        <f ca="1">'DB Func'!G16</f>
        <v>0</v>
      </c>
      <c r="BK21" s="362">
        <f ca="1">'DB Func'!FW16</f>
        <v>0</v>
      </c>
      <c r="BL21" s="364">
        <f ca="1">D21*'P Gerais'!$D$13</f>
        <v>0</v>
      </c>
      <c r="BM21" s="364">
        <f ca="1">D21*'P Gerais'!$D$14</f>
        <v>0</v>
      </c>
      <c r="BN21" s="364">
        <f ca="1">D21*'P Gerais'!$D$16</f>
        <v>0</v>
      </c>
      <c r="BO21" s="364">
        <f ca="1">D21*'P Gerais'!$D$17</f>
        <v>0</v>
      </c>
      <c r="BP21" s="364">
        <f ca="1">D21*'P Gerais'!$D$18</f>
        <v>0</v>
      </c>
      <c r="BQ21" s="385">
        <f ca="1">VLOOKUP(D21,'P Gerais'!$D$22:$G$24,3,TRUE)</f>
        <v>0.08</v>
      </c>
      <c r="BR21" s="385">
        <f ca="1">VLOOKUP(D21,'P Gerais'!$D$29:$G$33,3,TRUE)</f>
        <v>0</v>
      </c>
      <c r="BS21" s="385">
        <f ca="1">'DB Func'!BN16</f>
        <v>0</v>
      </c>
      <c r="BT21" s="385">
        <f ca="1">'DB Func'!BO16</f>
        <v>0</v>
      </c>
      <c r="BU21" s="385">
        <f ca="1">'DB Func'!FX16</f>
        <v>0</v>
      </c>
      <c r="BV21" s="364">
        <f t="shared" ca="1" si="17"/>
        <v>-0.08</v>
      </c>
      <c r="BW21" s="364">
        <f ca="1">BV21-'DB Func'!GC16</f>
        <v>-0.08</v>
      </c>
      <c r="BX21" s="362">
        <f ca="1">IFERROR(VLOOKUP(BW21,'P Gerais'!$D$29:$G$33,3,TRUE)*BW21,0)</f>
        <v>0</v>
      </c>
      <c r="BY21" s="364">
        <f ca="1">IFERROR(BX21-VLOOKUP(BW21,'P Gerais'!$D$29:$H$33,4,TRUE),0)</f>
        <v>0</v>
      </c>
      <c r="BZ21" s="364">
        <f ca="1">D21*'DB Func'!GD16</f>
        <v>0</v>
      </c>
      <c r="CB21" s="364">
        <f t="shared" ca="1" si="18"/>
        <v>0</v>
      </c>
      <c r="CC21" s="364">
        <f t="shared" si="19"/>
        <v>0</v>
      </c>
      <c r="CD21" s="364">
        <f t="shared" si="20"/>
        <v>0</v>
      </c>
      <c r="CF21" s="362" t="str">
        <f t="shared" ca="1" si="21"/>
        <v>não</v>
      </c>
      <c r="CG21" s="362">
        <f ca="1">IF($CH$8=1,DAY('DB Func'!C16),0)</f>
        <v>0</v>
      </c>
      <c r="CH21" s="362">
        <f ca="1">IF(CI21=0,0,MONTH('DB Func'!C16))</f>
        <v>0</v>
      </c>
      <c r="CI21" s="362">
        <f ca="1">IF('P Gerais'!D19=YEAR('DB Func'!C16),YEAR('DB Func'!C16),0)</f>
        <v>0</v>
      </c>
      <c r="CJ21" s="371">
        <v>44</v>
      </c>
      <c r="CK21" s="363"/>
      <c r="CL21" s="362" t="str">
        <f>IF(ISERROR(HLOOKUP(CL19,$DS$7:$DY21,$DZ21,FALSE)),"N",HLOOKUP(CL19,$DS$7:$DY21,$DZ21,FALSE))</f>
        <v>N</v>
      </c>
      <c r="CM21" s="362" t="str">
        <f>IF(ISERROR(HLOOKUP(CM19,$DS$7:$DY21,$DZ21,FALSE)),"N",HLOOKUP(CM19,$DS$7:$DY21,$DZ21,FALSE))</f>
        <v>N</v>
      </c>
      <c r="CN21" s="362" t="str">
        <f>IF(ISERROR(HLOOKUP(CN19,$DS$7:$DY21,$DZ21,FALSE)),"N",HLOOKUP(CN19,$DS$7:$DY21,$DZ21,FALSE))</f>
        <v>N</v>
      </c>
      <c r="CO21" s="362" t="str">
        <f>IF(ISERROR(HLOOKUP(CO19,$DS$7:$DY21,$DZ21,FALSE)),"N",HLOOKUP(CO19,$DS$7:$DY21,$DZ21,FALSE))</f>
        <v>N</v>
      </c>
      <c r="CP21" s="362" t="str">
        <f>IF(ISERROR(HLOOKUP(CP19,$DS$7:$DY21,$DZ21,FALSE)),"N",HLOOKUP(CP19,$DS$7:$DY21,$DZ21,FALSE))</f>
        <v>N</v>
      </c>
      <c r="CQ21" s="362" t="str">
        <f>IF(ISERROR(HLOOKUP(CQ19,$DS$7:$DY21,$DZ21,FALSE)),"N",HLOOKUP(CQ19,$DS$7:$DY21,$DZ21,FALSE))</f>
        <v>N</v>
      </c>
      <c r="CR21" s="362" t="str">
        <f>IF(ISERROR(HLOOKUP(CR19,$DS$7:$DY21,$DZ21,FALSE)),"N",HLOOKUP(CR19,$DS$7:$DY21,$DZ21,FALSE))</f>
        <v>N</v>
      </c>
      <c r="CS21" s="362" t="str">
        <f>IF(ISERROR(HLOOKUP(CS19,$DS$7:$DY21,$DZ21,FALSE)),"N",HLOOKUP(CS19,$DS$7:$DY21,$DZ21,FALSE))</f>
        <v>N</v>
      </c>
      <c r="CT21" s="362" t="str">
        <f>IF(ISERROR(HLOOKUP(CT19,$DS$7:$DY21,$DZ21,FALSE)),"N",HLOOKUP(CT19,$DS$7:$DY21,$DZ21,FALSE))</f>
        <v>N</v>
      </c>
      <c r="CU21" s="362" t="str">
        <f>IF(ISERROR(HLOOKUP(CU19,$DS$7:$DY21,$DZ21,FALSE)),"N",HLOOKUP(CU19,$DS$7:$DY21,$DZ21,FALSE))</f>
        <v>N</v>
      </c>
      <c r="CV21" s="362" t="str">
        <f>IF(ISERROR(HLOOKUP(CV19,$DS$7:$DY21,$DZ21,FALSE)),"N",HLOOKUP(CV19,$DS$7:$DY21,$DZ21,FALSE))</f>
        <v>N</v>
      </c>
      <c r="CW21" s="362" t="str">
        <f>IF(ISERROR(HLOOKUP(CW19,$DS$7:$DY21,$DZ21,FALSE)),"N",HLOOKUP(CW19,$DS$7:$DY21,$DZ21,FALSE))</f>
        <v>N</v>
      </c>
      <c r="CX21" s="362" t="str">
        <f>IF(ISERROR(HLOOKUP(CX19,$DS$7:$DY21,$DZ21,FALSE)),"N",HLOOKUP(CX19,$DS$7:$DY21,$DZ21,FALSE))</f>
        <v>N</v>
      </c>
      <c r="CY21" s="362" t="str">
        <f>IF(ISERROR(HLOOKUP(CY19,$DS$7:$DY21,$DZ21,FALSE)),"N",HLOOKUP(CY19,$DS$7:$DY21,$DZ21,FALSE))</f>
        <v>N</v>
      </c>
      <c r="CZ21" s="362" t="str">
        <f>IF(ISERROR(HLOOKUP(CZ19,$DS$7:$DY21,$DZ21,FALSE)),"N",HLOOKUP(CZ19,$DS$7:$DY21,$DZ21,FALSE))</f>
        <v>N</v>
      </c>
      <c r="DA21" s="362" t="str">
        <f>IF(ISERROR(HLOOKUP(DA19,$DS$7:$DY21,$DZ21,FALSE)),"N",HLOOKUP(DA19,$DS$7:$DY21,$DZ21,FALSE))</f>
        <v>N</v>
      </c>
      <c r="DB21" s="362" t="str">
        <f>IF(ISERROR(HLOOKUP(DB19,$DS$7:$DY21,$DZ21,FALSE)),"N",HLOOKUP(DB19,$DS$7:$DY21,$DZ21,FALSE))</f>
        <v>N</v>
      </c>
      <c r="DC21" s="362" t="str">
        <f>IF(ISERROR(HLOOKUP(DC19,$DS$7:$DY21,$DZ21,FALSE)),"N",HLOOKUP(DC19,$DS$7:$DY21,$DZ21,FALSE))</f>
        <v>N</v>
      </c>
      <c r="DD21" s="362" t="str">
        <f>IF(ISERROR(HLOOKUP(DD19,$DS$7:$DY21,$DZ21,FALSE)),"N",HLOOKUP(DD19,$DS$7:$DY21,$DZ21,FALSE))</f>
        <v>N</v>
      </c>
      <c r="DE21" s="362" t="str">
        <f>IF(ISERROR(HLOOKUP(DE19,$DS$7:$DY21,$DZ21,FALSE)),"N",HLOOKUP(DE19,$DS$7:$DY21,$DZ21,FALSE))</f>
        <v>N</v>
      </c>
      <c r="DF21" s="362" t="str">
        <f>IF(ISERROR(HLOOKUP(DF19,$DS$7:$DY21,$DZ21,FALSE)),"N",HLOOKUP(DF19,$DS$7:$DY21,$DZ21,FALSE))</f>
        <v>N</v>
      </c>
      <c r="DG21" s="362" t="str">
        <f>IF(ISERROR(HLOOKUP(DG19,$DS$7:$DY21,$DZ21,FALSE)),"N",HLOOKUP(DG19,$DS$7:$DY21,$DZ21,FALSE))</f>
        <v>N</v>
      </c>
      <c r="DH21" s="362" t="str">
        <f>IF(ISERROR(HLOOKUP(DH19,$DS$7:$DY21,$DZ21,FALSE)),"N",HLOOKUP(DH19,$DS$7:$DY21,$DZ21,FALSE))</f>
        <v>N</v>
      </c>
      <c r="DI21" s="362" t="str">
        <f>IF(ISERROR(HLOOKUP(DI19,$DS$7:$DY21,$DZ21,FALSE)),"N",HLOOKUP(DI19,$DS$7:$DY21,$DZ21,FALSE))</f>
        <v>N</v>
      </c>
      <c r="DJ21" s="362" t="str">
        <f>IF(ISERROR(HLOOKUP(DJ19,$DS$7:$DY21,$DZ21,FALSE)),"N",HLOOKUP(DJ19,$DS$7:$DY21,$DZ21,FALSE))</f>
        <v>N</v>
      </c>
      <c r="DK21" s="362" t="str">
        <f>IF(ISERROR(HLOOKUP(DK19,$DS$7:$DY21,$DZ21,FALSE)),"N",HLOOKUP(DK19,$DS$7:$DY21,$DZ21,FALSE))</f>
        <v>N</v>
      </c>
      <c r="DL21" s="362" t="str">
        <f>IF(ISERROR(HLOOKUP(DL19,$DS$7:$DY21,$DZ21,FALSE)),"N",HLOOKUP(DL19,$DS$7:$DY21,$DZ21,FALSE))</f>
        <v>N</v>
      </c>
      <c r="DM21" s="362" t="str">
        <f>IF(ISERROR(HLOOKUP(DM19,$DS$7:$DY21,$DZ21,FALSE)),"N",HLOOKUP(DM19,$DS$7:$DY21,$DZ21,FALSE))</f>
        <v>N</v>
      </c>
      <c r="DN21" s="362" t="str">
        <f>IF(ISERROR(HLOOKUP(DN19,$DS$7:$DY21,$DZ21,FALSE)),"N",HLOOKUP(DN19,$DS$7:$DY21,$DZ21,FALSE))</f>
        <v>N</v>
      </c>
      <c r="DO21" s="362" t="str">
        <f>IF(ISERROR(HLOOKUP(DO19,$DS$7:$DY21,$DZ21,FALSE)),"N",HLOOKUP(DO19,$DS$7:$DY21,$DZ21,FALSE))</f>
        <v>N</v>
      </c>
      <c r="DP21" s="362" t="str">
        <f>IF(ISERROR(HLOOKUP(DP19,$DS$7:$DY21,$DZ21,FALSE)),"N",HLOOKUP(DP19,$DS$7:$DY21,$DZ21,FALSE))</f>
        <v>N</v>
      </c>
      <c r="DQ21" s="362">
        <f t="shared" si="22"/>
        <v>0</v>
      </c>
      <c r="DR21" s="362">
        <f t="shared" si="23"/>
        <v>31</v>
      </c>
      <c r="DS21" s="362" t="str">
        <f>IF('DB Func'!M16&gt;0,"S","N")</f>
        <v>N</v>
      </c>
      <c r="DT21" s="362" t="str">
        <f>IF('DB Func'!R16&gt;0,"S","N")</f>
        <v>N</v>
      </c>
      <c r="DU21" s="362" t="str">
        <f>IF('DB Func'!W16&gt;0,"S","N")</f>
        <v>N</v>
      </c>
      <c r="DV21" s="362" t="str">
        <f>IF('DB Func'!AB16&gt;0,"S","N")</f>
        <v>N</v>
      </c>
      <c r="DW21" s="362" t="str">
        <f>IF('DB Func'!AG16&gt;0,"S","N")</f>
        <v>N</v>
      </c>
      <c r="DX21" s="362" t="str">
        <f>IF('DB Func'!AL16&gt;0,"S","N")</f>
        <v>N</v>
      </c>
      <c r="DY21" s="362" t="str">
        <f>IF('DB Func'!AQ16&gt;0,"S","N")</f>
        <v>N</v>
      </c>
      <c r="DZ21" s="362">
        <v>15</v>
      </c>
      <c r="EA21" s="369">
        <f ca="1">'DB Func'!C16</f>
        <v>0</v>
      </c>
      <c r="EB21" s="362" t="str">
        <f t="shared" ca="1" si="24"/>
        <v>s</v>
      </c>
      <c r="EC21" s="362" t="str">
        <f t="shared" ca="1" si="24"/>
        <v>s</v>
      </c>
      <c r="ED21" s="362" t="str">
        <f t="shared" ca="1" si="24"/>
        <v>s</v>
      </c>
      <c r="EE21" s="362" t="str">
        <f t="shared" ca="1" si="24"/>
        <v>s</v>
      </c>
      <c r="EF21" s="362" t="str">
        <f t="shared" ca="1" si="24"/>
        <v>s</v>
      </c>
      <c r="EG21" s="362" t="str">
        <f t="shared" ca="1" si="24"/>
        <v>s</v>
      </c>
      <c r="EH21" s="362" t="str">
        <f t="shared" ca="1" si="24"/>
        <v>s</v>
      </c>
      <c r="EI21" s="362" t="str">
        <f t="shared" ca="1" si="24"/>
        <v>s</v>
      </c>
      <c r="EJ21" s="362" t="str">
        <f t="shared" ca="1" si="24"/>
        <v>s</v>
      </c>
      <c r="EK21" s="362" t="str">
        <f t="shared" ca="1" si="24"/>
        <v>s</v>
      </c>
      <c r="EL21" s="362" t="str">
        <f t="shared" ca="1" si="24"/>
        <v>s</v>
      </c>
      <c r="EM21" s="362" t="str">
        <f t="shared" ca="1" si="24"/>
        <v>s</v>
      </c>
      <c r="EN21" s="362" t="str">
        <f t="shared" ca="1" si="24"/>
        <v>s</v>
      </c>
      <c r="EO21" s="362" t="str">
        <f t="shared" ca="1" si="24"/>
        <v>s</v>
      </c>
      <c r="EP21" s="362" t="str">
        <f t="shared" ca="1" si="24"/>
        <v>s</v>
      </c>
      <c r="EQ21" s="362" t="str">
        <f t="shared" ca="1" si="24"/>
        <v>s</v>
      </c>
      <c r="ER21" s="362" t="str">
        <f t="shared" ca="1" si="25"/>
        <v>s</v>
      </c>
      <c r="ES21" s="362" t="str">
        <f t="shared" ca="1" si="25"/>
        <v>s</v>
      </c>
      <c r="ET21" s="362" t="str">
        <f t="shared" ca="1" si="25"/>
        <v>s</v>
      </c>
      <c r="EU21" s="362" t="str">
        <f t="shared" ca="1" si="25"/>
        <v>s</v>
      </c>
      <c r="EV21" s="362" t="str">
        <f t="shared" ca="1" si="25"/>
        <v>s</v>
      </c>
      <c r="EW21" s="362" t="str">
        <f t="shared" ca="1" si="25"/>
        <v>s</v>
      </c>
      <c r="EX21" s="362" t="str">
        <f t="shared" ca="1" si="25"/>
        <v>s</v>
      </c>
      <c r="EY21" s="362" t="str">
        <f t="shared" ca="1" si="25"/>
        <v>s</v>
      </c>
      <c r="EZ21" s="362" t="str">
        <f t="shared" ca="1" si="25"/>
        <v>s</v>
      </c>
      <c r="FA21" s="362" t="str">
        <f t="shared" ca="1" si="25"/>
        <v>s</v>
      </c>
      <c r="FB21" s="362" t="str">
        <f t="shared" ca="1" si="25"/>
        <v>s</v>
      </c>
      <c r="FC21" s="362" t="str">
        <f t="shared" ca="1" si="25"/>
        <v>s</v>
      </c>
      <c r="FD21" s="362" t="str">
        <f t="shared" ca="1" si="25"/>
        <v>s</v>
      </c>
      <c r="FE21" s="362" t="str">
        <f t="shared" ca="1" si="25"/>
        <v>s</v>
      </c>
      <c r="FF21" s="362" t="str">
        <f t="shared" ca="1" si="25"/>
        <v>s</v>
      </c>
      <c r="FG21" s="362">
        <f t="shared" ca="1" si="26"/>
        <v>31</v>
      </c>
      <c r="FH21" s="362">
        <f t="shared" ca="1" si="27"/>
        <v>0</v>
      </c>
      <c r="FI21" s="362" t="str">
        <f ca="1">IF(AND(YEAR(EA21)='P Gerais'!D19,MONTH(Lanc!EA21)=8,DAY(Lanc!EA21)&gt;1),"S","N")</f>
        <v>N</v>
      </c>
      <c r="FJ21" s="364">
        <f t="shared" ca="1" si="28"/>
        <v>0</v>
      </c>
      <c r="FK21" s="364">
        <f t="shared" si="29"/>
        <v>0</v>
      </c>
      <c r="FL21" s="387">
        <f t="shared" ca="1" si="30"/>
        <v>0</v>
      </c>
      <c r="FP21" s="363">
        <f ca="1">((FJ21-FL21-FK21+AZ21+AQ21+SUM(Z21:AA21)+SUM(AW21:AX21)+AK21)*IF('DB Func'!GG16="ok",'DB Func'!GD16,0))</f>
        <v>0</v>
      </c>
      <c r="FR21" s="389">
        <f t="shared" ca="1" si="31"/>
        <v>0</v>
      </c>
      <c r="GV21" s="49"/>
      <c r="GW21" s="49"/>
      <c r="GX21" s="49"/>
      <c r="GY21" s="49"/>
      <c r="GZ21" s="49"/>
      <c r="HA21" s="49"/>
      <c r="HB21" s="49"/>
      <c r="HC21" s="49"/>
    </row>
    <row r="22" spans="3:211" ht="30" customHeight="1" thickTop="1" thickBot="1">
      <c r="C22" s="390" t="str">
        <f ca="1">IF('DB Func'!B17="Funcionário 15","",'DB Func'!B17)</f>
        <v/>
      </c>
      <c r="D22" s="391">
        <f ca="1">'DB Func'!CK17</f>
        <v>0</v>
      </c>
      <c r="E22" s="382" t="str">
        <f ca="1">IF(C22="","-",IF(OR(terceiro!E22="AGO",terceiro!F22="AGO"),"Sim","Não"))</f>
        <v>-</v>
      </c>
      <c r="F22" s="383" t="str">
        <f ca="1">IF(C22="","-",IF(OR(Ferias!E22="AGO",Ferias!F22="AGO"),"Sim","Não"))</f>
        <v>-</v>
      </c>
      <c r="G22" s="383">
        <f ca="1">IF(C22="",0,IF(F22="Sim",IF(Ferias!E22="AGO",Ferias!I22,Ferias!J22),0))</f>
        <v>0</v>
      </c>
      <c r="H22" s="185"/>
      <c r="I22" s="185"/>
      <c r="J22" s="398">
        <f t="shared" ca="1" si="1"/>
        <v>0</v>
      </c>
      <c r="K22" s="152"/>
      <c r="L22" s="151"/>
      <c r="M22" s="189"/>
      <c r="N22" s="153"/>
      <c r="O22" s="48"/>
      <c r="P22" s="48"/>
      <c r="Q22" s="48"/>
      <c r="R22" s="49"/>
      <c r="S22" s="49"/>
      <c r="T22" s="49"/>
      <c r="U22" s="49"/>
      <c r="V22" s="49"/>
      <c r="W22" s="49"/>
      <c r="X22" s="49"/>
      <c r="Y22" s="49"/>
      <c r="Z22" s="49"/>
      <c r="AA22" s="49"/>
      <c r="AB22" s="48"/>
      <c r="AC22" s="48"/>
      <c r="AD22" s="49"/>
      <c r="AE22" s="49"/>
      <c r="AF22" s="314"/>
      <c r="AH22" s="400">
        <f ca="1">IF(AND('DB Func'!GE17="Julho",'DB Func'!BQ17="2 Parcelas"),(('auxiliar 13 sal'!J18/12*'DB Func'!GF17+AVERAGE('auxiliar 13 sal'!Q18:AB18)+AVERAGE('auxiliar 13 sal'!AE18:AP18)+'auxiliar 13 sal'!J18*'DB Func'!BN17+'auxiliar 13 sal'!J18*'DB Func'!BO17)/2),IF('DB Func'!GE17="Agosto",IF('DB Func'!BQ17="Parcela Única",('auxiliar 13 sal'!J18/12*'DB Func'!GF17)+AVERAGE('auxiliar 13 sal'!Q18:AB18)+AVERAGE('auxiliar 13 sal'!AE18:AP18)+('auxiliar 13 sal'!J18*'DB Func'!BN17)+('auxiliar 13 sal'!J18*'DB Func'!BO17),IF('DB Func'!BQ17="2 Parcelas",(('auxiliar 13 sal'!J18/12*'DB Func'!GF17+AVERAGE('auxiliar 13 sal'!Q18:AB18)+AVERAGE('auxiliar 13 sal'!AE18:AP18)+'auxiliar 13 sal'!J18*'DB Func'!BN17+'auxiliar 13 sal'!J18*'DB Func'!BO17)/2))),0))</f>
        <v>0</v>
      </c>
      <c r="AK22" s="364">
        <f t="shared" ca="1" si="6"/>
        <v>0</v>
      </c>
      <c r="AL22" s="364">
        <f t="shared" ca="1" si="7"/>
        <v>0</v>
      </c>
      <c r="AM22" s="364">
        <f t="shared" ca="1" si="8"/>
        <v>0</v>
      </c>
      <c r="AN22" s="364">
        <f t="shared" ca="1" si="9"/>
        <v>0</v>
      </c>
      <c r="AO22" s="364">
        <f t="shared" ca="1" si="10"/>
        <v>0</v>
      </c>
      <c r="AP22" s="364">
        <f t="shared" ca="1" si="11"/>
        <v>0</v>
      </c>
      <c r="AQ22" s="364">
        <f t="shared" ca="1" si="12"/>
        <v>0</v>
      </c>
      <c r="AR22" s="364">
        <f>IF(OR(M22="",M22=0),0,((FJ22/220)*('Ho Ex'!$C$8+$AS$6))*M22)</f>
        <v>0</v>
      </c>
      <c r="AS22" s="364">
        <f>IF(OR(N22="",N22=0),0,((FJ22/220*('DB Func'!GD17+Lanc!$AS$6))*('Ho Ex'!$I$8+$AS$6))*(N22/52.5*60))</f>
        <v>0</v>
      </c>
      <c r="AT22" s="364">
        <f>IF(OR(M22="",M22=0),0,((FJ22/220)*('Ho Ex'!$J$8+$AS$6))*O22)</f>
        <v>0</v>
      </c>
      <c r="AU22" s="364">
        <f>IF(OR(M22="",M22=0),0,((FJ22/220)*('Ho Ex'!I28+$AS$6))*P22)</f>
        <v>0</v>
      </c>
      <c r="AV22" s="364">
        <f>IF(OR(M22="",M22=0),0,((FJ22/220)*('Ho Ex'!C28+$AS$6))*Q22)</f>
        <v>0</v>
      </c>
      <c r="AW22" s="364">
        <f ca="1">FJ22*'DB Func'!BN17</f>
        <v>0</v>
      </c>
      <c r="AX22" s="364">
        <f ca="1">FJ22*'DB Func'!BO17</f>
        <v>0</v>
      </c>
      <c r="AY22" s="364">
        <f ca="1">IF(FJ22=0,0,VLOOKUP(FJ22,'P Gerais'!$D$39:$G$41,3,TRUE)*Func15!$F$68)</f>
        <v>0</v>
      </c>
      <c r="AZ22" s="364">
        <f t="shared" si="13"/>
        <v>0</v>
      </c>
      <c r="BA22" s="364">
        <f ca="1">((FJ22-FL22-FK22+AZ22+AQ22+SUM(Z22:AA22)+SUM(AW22:AX22)+AK22)*IF('DB Func'!GG17="ok",'DB Func'!GD17,0))+(FJ22-FL22-FK22+AZ22+AQ22+SUM(Z22:AA22)+SUM(AW22:AX22))+AK22</f>
        <v>0</v>
      </c>
      <c r="BB22" s="385">
        <f ca="1">VLOOKUP(BA22,'P Gerais'!$D$22:$G$25,3,TRUE)</f>
        <v>0.08</v>
      </c>
      <c r="BC22" s="364">
        <f ca="1">IF(BA22&lt;'P Gerais'!$D$25,BA22*BB22,Lanc!BB22)</f>
        <v>0</v>
      </c>
      <c r="BD22" s="364">
        <f ca="1">BA22-BC22-('DB Func'!GB17*'P Gerais'!$D$35)</f>
        <v>0</v>
      </c>
      <c r="BE22" s="386">
        <f ca="1">VLOOKUP(BD22,'P Gerais'!$D$29:$F$33,3,TRUE)</f>
        <v>0</v>
      </c>
      <c r="BF22" s="364">
        <f t="shared" ca="1" si="14"/>
        <v>0</v>
      </c>
      <c r="BG22" s="364">
        <f ca="1">VLOOKUP(BD22,'P Gerais'!$D$29:$G$33,4,TRUE)</f>
        <v>0</v>
      </c>
      <c r="BH22" s="364">
        <f t="shared" ca="1" si="15"/>
        <v>0</v>
      </c>
      <c r="BI22" s="364">
        <f t="shared" ca="1" si="16"/>
        <v>0</v>
      </c>
      <c r="BJ22" s="362">
        <f ca="1">'DB Func'!G17</f>
        <v>0</v>
      </c>
      <c r="BK22" s="362">
        <f ca="1">'DB Func'!FW17</f>
        <v>0</v>
      </c>
      <c r="BL22" s="364">
        <f ca="1">D22*'P Gerais'!$D$13</f>
        <v>0</v>
      </c>
      <c r="BM22" s="364">
        <f ca="1">D22*'P Gerais'!$D$14</f>
        <v>0</v>
      </c>
      <c r="BN22" s="364">
        <f ca="1">D22*'P Gerais'!$D$16</f>
        <v>0</v>
      </c>
      <c r="BO22" s="364">
        <f ca="1">D22*'P Gerais'!$D$17</f>
        <v>0</v>
      </c>
      <c r="BP22" s="364">
        <f ca="1">D22*'P Gerais'!$D$18</f>
        <v>0</v>
      </c>
      <c r="BQ22" s="385">
        <f ca="1">VLOOKUP(D22,'P Gerais'!$D$22:$G$24,3,TRUE)</f>
        <v>0.08</v>
      </c>
      <c r="BR22" s="385">
        <f ca="1">VLOOKUP(D22,'P Gerais'!$D$29:$G$33,3,TRUE)</f>
        <v>0</v>
      </c>
      <c r="BS22" s="385">
        <f ca="1">'DB Func'!BN17</f>
        <v>0</v>
      </c>
      <c r="BT22" s="385">
        <f ca="1">'DB Func'!BO17</f>
        <v>0</v>
      </c>
      <c r="BU22" s="385">
        <f ca="1">'DB Func'!FX17</f>
        <v>0</v>
      </c>
      <c r="BV22" s="364">
        <f t="shared" ca="1" si="17"/>
        <v>-0.08</v>
      </c>
      <c r="BW22" s="364">
        <f ca="1">BV22-'DB Func'!GC17</f>
        <v>-0.08</v>
      </c>
      <c r="BX22" s="362">
        <f ca="1">IFERROR(VLOOKUP(BW22,'P Gerais'!$D$29:$G$33,3,TRUE)*BW22,0)</f>
        <v>0</v>
      </c>
      <c r="BY22" s="364">
        <f ca="1">IFERROR(BX22-VLOOKUP(BW22,'P Gerais'!$D$29:$H$33,4,TRUE),0)</f>
        <v>0</v>
      </c>
      <c r="BZ22" s="364">
        <f ca="1">D22*'DB Func'!GD17</f>
        <v>0</v>
      </c>
      <c r="CB22" s="364">
        <f t="shared" ca="1" si="18"/>
        <v>0</v>
      </c>
      <c r="CC22" s="364">
        <f t="shared" si="19"/>
        <v>0</v>
      </c>
      <c r="CD22" s="364">
        <f t="shared" si="20"/>
        <v>0</v>
      </c>
      <c r="CF22" s="362" t="str">
        <f t="shared" ca="1" si="21"/>
        <v>não</v>
      </c>
      <c r="CG22" s="362">
        <f ca="1">IF($CH$8=1,DAY('DB Func'!C17),0)</f>
        <v>0</v>
      </c>
      <c r="CH22" s="362">
        <f ca="1">IF(CI22=0,0,MONTH('DB Func'!C17))</f>
        <v>0</v>
      </c>
      <c r="CI22" s="362">
        <f ca="1">IF('P Gerais'!D20=YEAR('DB Func'!C17),YEAR('DB Func'!C17),0)</f>
        <v>0</v>
      </c>
      <c r="CJ22" s="371">
        <v>45</v>
      </c>
      <c r="CK22" s="363"/>
      <c r="CL22" s="362" t="str">
        <f>IF(ISERROR(HLOOKUP(CL20,$DS$7:$DY22,$DZ22,FALSE)),"N",HLOOKUP(CL20,$DS$7:$DY22,$DZ22,FALSE))</f>
        <v>N</v>
      </c>
      <c r="CM22" s="362" t="str">
        <f ca="1">IF(ISERROR(HLOOKUP(CM20,$DS$7:$DY22,$DZ22,FALSE)),"N",HLOOKUP(CM20,$DS$7:$DY22,$DZ22,FALSE))</f>
        <v>N</v>
      </c>
      <c r="CN22" s="362" t="str">
        <f ca="1">IF(ISERROR(HLOOKUP(CN20,$DS$7:$DY22,$DZ22,FALSE)),"N",HLOOKUP(CN20,$DS$7:$DY22,$DZ22,FALSE))</f>
        <v>N</v>
      </c>
      <c r="CO22" s="362" t="str">
        <f ca="1">IF(ISERROR(HLOOKUP(CO20,$DS$7:$DY22,$DZ22,FALSE)),"N",HLOOKUP(CO20,$DS$7:$DY22,$DZ22,FALSE))</f>
        <v>N</v>
      </c>
      <c r="CP22" s="362" t="str">
        <f ca="1">IF(ISERROR(HLOOKUP(CP20,$DS$7:$DY22,$DZ22,FALSE)),"N",HLOOKUP(CP20,$DS$7:$DY22,$DZ22,FALSE))</f>
        <v>N</v>
      </c>
      <c r="CQ22" s="362" t="str">
        <f ca="1">IF(ISERROR(HLOOKUP(CQ20,$DS$7:$DY22,$DZ22,FALSE)),"N",HLOOKUP(CQ20,$DS$7:$DY22,$DZ22,FALSE))</f>
        <v>N</v>
      </c>
      <c r="CR22" s="362" t="str">
        <f ca="1">IF(ISERROR(HLOOKUP(CR20,$DS$7:$DY22,$DZ22,FALSE)),"N",HLOOKUP(CR20,$DS$7:$DY22,$DZ22,FALSE))</f>
        <v>N</v>
      </c>
      <c r="CS22" s="362" t="str">
        <f>IF(ISERROR(HLOOKUP(CS20,$DS$7:$DY22,$DZ22,FALSE)),"N",HLOOKUP(CS20,$DS$7:$DY22,$DZ22,FALSE))</f>
        <v>N</v>
      </c>
      <c r="CT22" s="362" t="str">
        <f ca="1">IF(ISERROR(HLOOKUP(CT20,$DS$7:$DY22,$DZ22,FALSE)),"N",HLOOKUP(CT20,$DS$7:$DY22,$DZ22,FALSE))</f>
        <v>N</v>
      </c>
      <c r="CU22" s="362" t="str">
        <f ca="1">IF(ISERROR(HLOOKUP(CU20,$DS$7:$DY22,$DZ22,FALSE)),"N",HLOOKUP(CU20,$DS$7:$DY22,$DZ22,FALSE))</f>
        <v>N</v>
      </c>
      <c r="CV22" s="362" t="str">
        <f ca="1">IF(ISERROR(HLOOKUP(CV20,$DS$7:$DY22,$DZ22,FALSE)),"N",HLOOKUP(CV20,$DS$7:$DY22,$DZ22,FALSE))</f>
        <v>N</v>
      </c>
      <c r="CW22" s="362" t="str">
        <f ca="1">IF(ISERROR(HLOOKUP(CW20,$DS$7:$DY22,$DZ22,FALSE)),"N",HLOOKUP(CW20,$DS$7:$DY22,$DZ22,FALSE))</f>
        <v>N</v>
      </c>
      <c r="CX22" s="362" t="str">
        <f ca="1">IF(ISERROR(HLOOKUP(CX20,$DS$7:$DY22,$DZ22,FALSE)),"N",HLOOKUP(CX20,$DS$7:$DY22,$DZ22,FALSE))</f>
        <v>N</v>
      </c>
      <c r="CY22" s="362" t="str">
        <f ca="1">IF(ISERROR(HLOOKUP(CY20,$DS$7:$DY22,$DZ22,FALSE)),"N",HLOOKUP(CY20,$DS$7:$DY22,$DZ22,FALSE))</f>
        <v>N</v>
      </c>
      <c r="CZ22" s="362" t="str">
        <f>IF(ISERROR(HLOOKUP(CZ20,$DS$7:$DY22,$DZ22,FALSE)),"N",HLOOKUP(CZ20,$DS$7:$DY22,$DZ22,FALSE))</f>
        <v>N</v>
      </c>
      <c r="DA22" s="362" t="str">
        <f ca="1">IF(ISERROR(HLOOKUP(DA20,$DS$7:$DY22,$DZ22,FALSE)),"N",HLOOKUP(DA20,$DS$7:$DY22,$DZ22,FALSE))</f>
        <v>N</v>
      </c>
      <c r="DB22" s="362" t="str">
        <f ca="1">IF(ISERROR(HLOOKUP(DB20,$DS$7:$DY22,$DZ22,FALSE)),"N",HLOOKUP(DB20,$DS$7:$DY22,$DZ22,FALSE))</f>
        <v>N</v>
      </c>
      <c r="DC22" s="362" t="str">
        <f ca="1">IF(ISERROR(HLOOKUP(DC20,$DS$7:$DY22,$DZ22,FALSE)),"N",HLOOKUP(DC20,$DS$7:$DY22,$DZ22,FALSE))</f>
        <v>N</v>
      </c>
      <c r="DD22" s="362" t="str">
        <f ca="1">IF(ISERROR(HLOOKUP(DD20,$DS$7:$DY22,$DZ22,FALSE)),"N",HLOOKUP(DD20,$DS$7:$DY22,$DZ22,FALSE))</f>
        <v>N</v>
      </c>
      <c r="DE22" s="362" t="str">
        <f ca="1">IF(ISERROR(HLOOKUP(DE20,$DS$7:$DY22,$DZ22,FALSE)),"N",HLOOKUP(DE20,$DS$7:$DY22,$DZ22,FALSE))</f>
        <v>N</v>
      </c>
      <c r="DF22" s="362" t="str">
        <f ca="1">IF(ISERROR(HLOOKUP(DF20,$DS$7:$DY22,$DZ22,FALSE)),"N",HLOOKUP(DF20,$DS$7:$DY22,$DZ22,FALSE))</f>
        <v>N</v>
      </c>
      <c r="DG22" s="362" t="str">
        <f>IF(ISERROR(HLOOKUP(DG20,$DS$7:$DY22,$DZ22,FALSE)),"N",HLOOKUP(DG20,$DS$7:$DY22,$DZ22,FALSE))</f>
        <v>N</v>
      </c>
      <c r="DH22" s="362" t="str">
        <f ca="1">IF(ISERROR(HLOOKUP(DH20,$DS$7:$DY22,$DZ22,FALSE)),"N",HLOOKUP(DH20,$DS$7:$DY22,$DZ22,FALSE))</f>
        <v>N</v>
      </c>
      <c r="DI22" s="362" t="str">
        <f ca="1">IF(ISERROR(HLOOKUP(DI20,$DS$7:$DY22,$DZ22,FALSE)),"N",HLOOKUP(DI20,$DS$7:$DY22,$DZ22,FALSE))</f>
        <v>N</v>
      </c>
      <c r="DJ22" s="362" t="str">
        <f ca="1">IF(ISERROR(HLOOKUP(DJ20,$DS$7:$DY22,$DZ22,FALSE)),"N",HLOOKUP(DJ20,$DS$7:$DY22,$DZ22,FALSE))</f>
        <v>N</v>
      </c>
      <c r="DK22" s="362" t="str">
        <f ca="1">IF(ISERROR(HLOOKUP(DK20,$DS$7:$DY22,$DZ22,FALSE)),"N",HLOOKUP(DK20,$DS$7:$DY22,$DZ22,FALSE))</f>
        <v>N</v>
      </c>
      <c r="DL22" s="362" t="str">
        <f ca="1">IF(ISERROR(HLOOKUP(DL20,$DS$7:$DY22,$DZ22,FALSE)),"N",HLOOKUP(DL20,$DS$7:$DY22,$DZ22,FALSE))</f>
        <v>N</v>
      </c>
      <c r="DM22" s="362" t="str">
        <f ca="1">IF(ISERROR(HLOOKUP(DM20,$DS$7:$DY22,$DZ22,FALSE)),"N",HLOOKUP(DM20,$DS$7:$DY22,$DZ22,FALSE))</f>
        <v>N</v>
      </c>
      <c r="DN22" s="362" t="str">
        <f>IF(ISERROR(HLOOKUP(DN20,$DS$7:$DY22,$DZ22,FALSE)),"N",HLOOKUP(DN20,$DS$7:$DY22,$DZ22,FALSE))</f>
        <v>N</v>
      </c>
      <c r="DO22" s="362" t="str">
        <f ca="1">IF(ISERROR(HLOOKUP(DO20,$DS$7:$DY22,$DZ22,FALSE)),"N",HLOOKUP(DO20,$DS$7:$DY22,$DZ22,FALSE))</f>
        <v>N</v>
      </c>
      <c r="DP22" s="362" t="str">
        <f ca="1">IF(ISERROR(HLOOKUP(DP20,$DS$7:$DY22,$DZ22,FALSE)),"N",HLOOKUP(DP20,$DS$7:$DY22,$DZ22,FALSE))</f>
        <v>N</v>
      </c>
      <c r="DQ22" s="362">
        <f t="shared" ca="1" si="22"/>
        <v>0</v>
      </c>
      <c r="DR22" s="362">
        <f t="shared" ca="1" si="23"/>
        <v>31</v>
      </c>
      <c r="DS22" s="362" t="str">
        <f>IF('DB Func'!M17&gt;0,"S","N")</f>
        <v>N</v>
      </c>
      <c r="DT22" s="362" t="str">
        <f>IF('DB Func'!R17&gt;0,"S","N")</f>
        <v>N</v>
      </c>
      <c r="DU22" s="362" t="str">
        <f>IF('DB Func'!W17&gt;0,"S","N")</f>
        <v>N</v>
      </c>
      <c r="DV22" s="362" t="str">
        <f>IF('DB Func'!AB17&gt;0,"S","N")</f>
        <v>N</v>
      </c>
      <c r="DW22" s="362" t="str">
        <f>IF('DB Func'!AG17&gt;0,"S","N")</f>
        <v>N</v>
      </c>
      <c r="DX22" s="362" t="str">
        <f>IF('DB Func'!AL17&gt;0,"S","N")</f>
        <v>N</v>
      </c>
      <c r="DY22" s="362" t="str">
        <f>IF('DB Func'!AQ17&gt;0,"S","N")</f>
        <v>N</v>
      </c>
      <c r="DZ22" s="362">
        <v>16</v>
      </c>
      <c r="EA22" s="369">
        <f ca="1">'DB Func'!C17</f>
        <v>0</v>
      </c>
      <c r="EB22" s="362" t="str">
        <f t="shared" ca="1" si="24"/>
        <v>s</v>
      </c>
      <c r="EC22" s="362" t="str">
        <f t="shared" ca="1" si="24"/>
        <v>s</v>
      </c>
      <c r="ED22" s="362" t="str">
        <f t="shared" ca="1" si="24"/>
        <v>s</v>
      </c>
      <c r="EE22" s="362" t="str">
        <f t="shared" ca="1" si="24"/>
        <v>s</v>
      </c>
      <c r="EF22" s="362" t="str">
        <f t="shared" ca="1" si="24"/>
        <v>s</v>
      </c>
      <c r="EG22" s="362" t="str">
        <f t="shared" ca="1" si="24"/>
        <v>s</v>
      </c>
      <c r="EH22" s="362" t="str">
        <f t="shared" ca="1" si="24"/>
        <v>s</v>
      </c>
      <c r="EI22" s="362" t="str">
        <f t="shared" ca="1" si="24"/>
        <v>s</v>
      </c>
      <c r="EJ22" s="362" t="str">
        <f t="shared" ca="1" si="24"/>
        <v>s</v>
      </c>
      <c r="EK22" s="362" t="str">
        <f t="shared" ca="1" si="24"/>
        <v>s</v>
      </c>
      <c r="EL22" s="362" t="str">
        <f t="shared" ca="1" si="24"/>
        <v>s</v>
      </c>
      <c r="EM22" s="362" t="str">
        <f t="shared" ca="1" si="24"/>
        <v>s</v>
      </c>
      <c r="EN22" s="362" t="str">
        <f t="shared" ca="1" si="24"/>
        <v>s</v>
      </c>
      <c r="EO22" s="362" t="str">
        <f t="shared" ca="1" si="24"/>
        <v>s</v>
      </c>
      <c r="EP22" s="362" t="str">
        <f t="shared" ca="1" si="24"/>
        <v>s</v>
      </c>
      <c r="EQ22" s="362" t="str">
        <f t="shared" ca="1" si="24"/>
        <v>s</v>
      </c>
      <c r="ER22" s="362" t="str">
        <f t="shared" ca="1" si="25"/>
        <v>s</v>
      </c>
      <c r="ES22" s="362" t="str">
        <f t="shared" ca="1" si="25"/>
        <v>s</v>
      </c>
      <c r="ET22" s="362" t="str">
        <f t="shared" ca="1" si="25"/>
        <v>s</v>
      </c>
      <c r="EU22" s="362" t="str">
        <f t="shared" ca="1" si="25"/>
        <v>s</v>
      </c>
      <c r="EV22" s="362" t="str">
        <f t="shared" ca="1" si="25"/>
        <v>s</v>
      </c>
      <c r="EW22" s="362" t="str">
        <f t="shared" ca="1" si="25"/>
        <v>s</v>
      </c>
      <c r="EX22" s="362" t="str">
        <f t="shared" ca="1" si="25"/>
        <v>s</v>
      </c>
      <c r="EY22" s="362" t="str">
        <f t="shared" ca="1" si="25"/>
        <v>s</v>
      </c>
      <c r="EZ22" s="362" t="str">
        <f t="shared" ca="1" si="25"/>
        <v>s</v>
      </c>
      <c r="FA22" s="362" t="str">
        <f t="shared" ca="1" si="25"/>
        <v>s</v>
      </c>
      <c r="FB22" s="362" t="str">
        <f t="shared" ca="1" si="25"/>
        <v>s</v>
      </c>
      <c r="FC22" s="362" t="str">
        <f t="shared" ca="1" si="25"/>
        <v>s</v>
      </c>
      <c r="FD22" s="362" t="str">
        <f t="shared" ca="1" si="25"/>
        <v>s</v>
      </c>
      <c r="FE22" s="362" t="str">
        <f t="shared" ca="1" si="25"/>
        <v>s</v>
      </c>
      <c r="FF22" s="362" t="str">
        <f t="shared" ca="1" si="25"/>
        <v>s</v>
      </c>
      <c r="FG22" s="362">
        <f t="shared" ca="1" si="26"/>
        <v>31</v>
      </c>
      <c r="FH22" s="362">
        <f t="shared" ca="1" si="27"/>
        <v>0</v>
      </c>
      <c r="FI22" s="362" t="str">
        <f ca="1">IF(AND(YEAR(EA22)='P Gerais'!D20,MONTH(Lanc!EA22)=8,DAY(Lanc!EA22)&gt;1),"S","N")</f>
        <v>N</v>
      </c>
      <c r="FJ22" s="364">
        <f t="shared" ca="1" si="28"/>
        <v>0</v>
      </c>
      <c r="FK22" s="364">
        <f t="shared" si="29"/>
        <v>0</v>
      </c>
      <c r="FL22" s="387">
        <f t="shared" ca="1" si="30"/>
        <v>0</v>
      </c>
      <c r="FP22" s="363">
        <f ca="1">((FJ22-FL22-FK22+AZ22+AQ22+SUM(Z22:AA22)+SUM(AW22:AX22)+AK22)*IF('DB Func'!GG17="ok",'DB Func'!GD17,0))</f>
        <v>0</v>
      </c>
      <c r="FR22" s="389">
        <f t="shared" ca="1" si="31"/>
        <v>0</v>
      </c>
      <c r="GV22" s="49"/>
      <c r="GW22" s="49"/>
      <c r="GX22" s="49"/>
      <c r="GY22" s="49"/>
      <c r="GZ22" s="49"/>
      <c r="HA22" s="49"/>
      <c r="HB22" s="49"/>
      <c r="HC22" s="49"/>
    </row>
    <row r="23" spans="3:211" ht="30" customHeight="1" thickTop="1" thickBot="1">
      <c r="C23" s="390" t="str">
        <f ca="1">IF('DB Func'!B18="Funcionário 16","",'DB Func'!B18)</f>
        <v/>
      </c>
      <c r="D23" s="391">
        <f ca="1">'DB Func'!CK18</f>
        <v>0</v>
      </c>
      <c r="E23" s="382" t="str">
        <f ca="1">IF(C23="","-",IF(OR(terceiro!E23="AGO",terceiro!F23="AGO"),"Sim","Não"))</f>
        <v>-</v>
      </c>
      <c r="F23" s="383" t="str">
        <f ca="1">IF(C23="","-",IF(OR(Ferias!E23="AGO",Ferias!F23="AGO"),"Sim","Não"))</f>
        <v>-</v>
      </c>
      <c r="G23" s="383">
        <f ca="1">IF(C23="",0,IF(F23="Sim",IF(Ferias!E23="AGO",Ferias!I23,Ferias!J23),0))</f>
        <v>0</v>
      </c>
      <c r="H23" s="185"/>
      <c r="I23" s="185"/>
      <c r="J23" s="398">
        <f t="shared" ca="1" si="1"/>
        <v>0</v>
      </c>
      <c r="K23" s="152"/>
      <c r="L23" s="151"/>
      <c r="M23" s="189"/>
      <c r="N23" s="153"/>
      <c r="O23" s="48"/>
      <c r="P23" s="48"/>
      <c r="Q23" s="48"/>
      <c r="R23" s="49"/>
      <c r="S23" s="49"/>
      <c r="T23" s="49"/>
      <c r="U23" s="49"/>
      <c r="V23" s="49"/>
      <c r="W23" s="49"/>
      <c r="X23" s="49"/>
      <c r="Y23" s="49"/>
      <c r="Z23" s="49"/>
      <c r="AA23" s="49"/>
      <c r="AB23" s="48"/>
      <c r="AC23" s="48"/>
      <c r="AD23" s="49"/>
      <c r="AE23" s="49"/>
      <c r="AF23" s="314"/>
      <c r="AH23" s="400">
        <f ca="1">IF(AND('DB Func'!GE18="Julho",'DB Func'!BQ18="2 Parcelas"),(('auxiliar 13 sal'!J19/12*'DB Func'!GF18+AVERAGE('auxiliar 13 sal'!Q19:AB19)+AVERAGE('auxiliar 13 sal'!AE19:AP19)+'auxiliar 13 sal'!J19*'DB Func'!BN18+'auxiliar 13 sal'!J19*'DB Func'!BO18)/2),IF('DB Func'!GE18="Agosto",IF('DB Func'!BQ18="Parcela Única",('auxiliar 13 sal'!J19/12*'DB Func'!GF18)+AVERAGE('auxiliar 13 sal'!Q19:AB19)+AVERAGE('auxiliar 13 sal'!AE19:AP19)+('auxiliar 13 sal'!J19*'DB Func'!BN18)+('auxiliar 13 sal'!J19*'DB Func'!BO18),IF('DB Func'!BQ18="2 Parcelas",(('auxiliar 13 sal'!J19/12*'DB Func'!GF18+AVERAGE('auxiliar 13 sal'!Q19:AB19)+AVERAGE('auxiliar 13 sal'!AE19:AP19)+'auxiliar 13 sal'!J19*'DB Func'!BN18+'auxiliar 13 sal'!J19*'DB Func'!BO18)/2))),0))</f>
        <v>0</v>
      </c>
      <c r="AK23" s="364">
        <f t="shared" ca="1" si="6"/>
        <v>0</v>
      </c>
      <c r="AL23" s="364">
        <f t="shared" ca="1" si="7"/>
        <v>0</v>
      </c>
      <c r="AM23" s="364">
        <f t="shared" ca="1" si="8"/>
        <v>0</v>
      </c>
      <c r="AN23" s="364">
        <f t="shared" ca="1" si="9"/>
        <v>0</v>
      </c>
      <c r="AO23" s="364">
        <f t="shared" ca="1" si="10"/>
        <v>0</v>
      </c>
      <c r="AP23" s="364">
        <f t="shared" ca="1" si="11"/>
        <v>0</v>
      </c>
      <c r="AQ23" s="364">
        <f t="shared" ca="1" si="12"/>
        <v>0</v>
      </c>
      <c r="AR23" s="364">
        <f>IF(OR(M23="",M23=0),0,((FJ23/220)*('Ho Ex'!$C$8+$AS$6))*M23)</f>
        <v>0</v>
      </c>
      <c r="AS23" s="364">
        <f>IF(OR(N23="",N23=0),0,((FJ23/220*('DB Func'!GD18+Lanc!$AS$6))*('Ho Ex'!$I$8+$AS$6))*(N23/52.5*60))</f>
        <v>0</v>
      </c>
      <c r="AT23" s="364">
        <f>IF(OR(M23="",M23=0),0,((FJ23/220)*('Ho Ex'!$J$8+$AS$6))*O23)</f>
        <v>0</v>
      </c>
      <c r="AU23" s="364">
        <f>IF(OR(M23="",M23=0),0,((FJ23/220)*('Ho Ex'!I29+$AS$6))*P23)</f>
        <v>0</v>
      </c>
      <c r="AV23" s="364">
        <f>IF(OR(M23="",M23=0),0,((FJ23/220)*('Ho Ex'!C29+$AS$6))*Q23)</f>
        <v>0</v>
      </c>
      <c r="AW23" s="364">
        <f ca="1">FJ23*'DB Func'!BN18</f>
        <v>0</v>
      </c>
      <c r="AX23" s="364">
        <f ca="1">FJ23*'DB Func'!BO18</f>
        <v>0</v>
      </c>
      <c r="AY23" s="364">
        <f ca="1">IF(FJ23=0,0,VLOOKUP(FJ23,'P Gerais'!$D$39:$G$41,3,TRUE)*Func16!$F$68)</f>
        <v>0</v>
      </c>
      <c r="AZ23" s="364">
        <f t="shared" si="13"/>
        <v>0</v>
      </c>
      <c r="BA23" s="364">
        <f ca="1">((FJ23-FL23-FK23+AZ23+AQ23+SUM(Z23:AA23)+SUM(AW23:AX23)+AK23)*IF('DB Func'!GG18="ok",'DB Func'!GD18,0))+(FJ23-FL23-FK23+AZ23+AQ23+SUM(Z23:AA23)+SUM(AW23:AX23))+AK23</f>
        <v>0</v>
      </c>
      <c r="BB23" s="385">
        <f ca="1">VLOOKUP(BA23,'P Gerais'!$D$22:$G$25,3,TRUE)</f>
        <v>0.08</v>
      </c>
      <c r="BC23" s="364">
        <f ca="1">IF(BA23&lt;'P Gerais'!$D$25,BA23*BB23,Lanc!BB23)</f>
        <v>0</v>
      </c>
      <c r="BD23" s="364">
        <f ca="1">BA23-BC23-('DB Func'!GB18*'P Gerais'!$D$35)</f>
        <v>0</v>
      </c>
      <c r="BE23" s="386">
        <f ca="1">VLOOKUP(BD23,'P Gerais'!$D$29:$F$33,3,TRUE)</f>
        <v>0</v>
      </c>
      <c r="BF23" s="364">
        <f t="shared" ca="1" si="14"/>
        <v>0</v>
      </c>
      <c r="BG23" s="364">
        <f ca="1">VLOOKUP(BD23,'P Gerais'!$D$29:$G$33,4,TRUE)</f>
        <v>0</v>
      </c>
      <c r="BH23" s="364">
        <f t="shared" ca="1" si="15"/>
        <v>0</v>
      </c>
      <c r="BI23" s="364">
        <f t="shared" ca="1" si="16"/>
        <v>0</v>
      </c>
      <c r="BJ23" s="362">
        <f ca="1">'DB Func'!G18</f>
        <v>0</v>
      </c>
      <c r="BK23" s="362">
        <f ca="1">'DB Func'!FW18</f>
        <v>0</v>
      </c>
      <c r="BL23" s="364">
        <f ca="1">D23*'P Gerais'!$D$13</f>
        <v>0</v>
      </c>
      <c r="BM23" s="364">
        <f ca="1">D23*'P Gerais'!$D$14</f>
        <v>0</v>
      </c>
      <c r="BN23" s="364">
        <f ca="1">D23*'P Gerais'!$D$16</f>
        <v>0</v>
      </c>
      <c r="BO23" s="364">
        <f ca="1">D23*'P Gerais'!$D$17</f>
        <v>0</v>
      </c>
      <c r="BP23" s="364">
        <f ca="1">D23*'P Gerais'!$D$18</f>
        <v>0</v>
      </c>
      <c r="BQ23" s="385">
        <f ca="1">VLOOKUP(D23,'P Gerais'!$D$22:$G$24,3,TRUE)</f>
        <v>0.08</v>
      </c>
      <c r="BR23" s="385">
        <f ca="1">VLOOKUP(D23,'P Gerais'!$D$29:$G$33,3,TRUE)</f>
        <v>0</v>
      </c>
      <c r="BS23" s="385">
        <f ca="1">'DB Func'!BN18</f>
        <v>0</v>
      </c>
      <c r="BT23" s="385">
        <f ca="1">'DB Func'!BO18</f>
        <v>0</v>
      </c>
      <c r="BU23" s="385">
        <f ca="1">'DB Func'!FX18</f>
        <v>0</v>
      </c>
      <c r="BV23" s="364">
        <f t="shared" ca="1" si="17"/>
        <v>-0.08</v>
      </c>
      <c r="BW23" s="364">
        <f ca="1">BV23-'DB Func'!GC18</f>
        <v>-0.08</v>
      </c>
      <c r="BX23" s="362">
        <f ca="1">IFERROR(VLOOKUP(BW23,'P Gerais'!$D$29:$G$33,3,TRUE)*BW23,0)</f>
        <v>0</v>
      </c>
      <c r="BY23" s="364">
        <f ca="1">IFERROR(BX23-VLOOKUP(BW23,'P Gerais'!$D$29:$H$33,4,TRUE),0)</f>
        <v>0</v>
      </c>
      <c r="BZ23" s="364">
        <f ca="1">D23*'DB Func'!GD18</f>
        <v>0</v>
      </c>
      <c r="CB23" s="364">
        <f t="shared" ca="1" si="18"/>
        <v>0</v>
      </c>
      <c r="CC23" s="364">
        <f t="shared" si="19"/>
        <v>0</v>
      </c>
      <c r="CD23" s="364">
        <f t="shared" si="20"/>
        <v>0</v>
      </c>
      <c r="CF23" s="362" t="str">
        <f t="shared" ca="1" si="21"/>
        <v>não</v>
      </c>
      <c r="CG23" s="362">
        <f ca="1">IF($CH$8=1,DAY('DB Func'!C18),0)</f>
        <v>0</v>
      </c>
      <c r="CH23" s="362">
        <f ca="1">IF(CI23=0,0,MONTH('DB Func'!C18))</f>
        <v>0</v>
      </c>
      <c r="CI23" s="362">
        <f ca="1">IF('P Gerais'!D21=YEAR('DB Func'!C18),YEAR('DB Func'!C18),0)</f>
        <v>0</v>
      </c>
      <c r="CJ23" s="371">
        <v>46</v>
      </c>
      <c r="CK23" s="363"/>
      <c r="CL23" s="362" t="str">
        <f>IF(ISERROR(HLOOKUP(CL21,$DS$7:$DY23,$DZ23,FALSE)),"N",HLOOKUP(CL21,$DS$7:$DY23,$DZ23,FALSE))</f>
        <v>N</v>
      </c>
      <c r="CM23" s="362" t="str">
        <f>IF(ISERROR(HLOOKUP(CM21,$DS$7:$DY23,$DZ23,FALSE)),"N",HLOOKUP(CM21,$DS$7:$DY23,$DZ23,FALSE))</f>
        <v>N</v>
      </c>
      <c r="CN23" s="362" t="str">
        <f>IF(ISERROR(HLOOKUP(CN21,$DS$7:$DY23,$DZ23,FALSE)),"N",HLOOKUP(CN21,$DS$7:$DY23,$DZ23,FALSE))</f>
        <v>N</v>
      </c>
      <c r="CO23" s="362" t="str">
        <f>IF(ISERROR(HLOOKUP(CO21,$DS$7:$DY23,$DZ23,FALSE)),"N",HLOOKUP(CO21,$DS$7:$DY23,$DZ23,FALSE))</f>
        <v>N</v>
      </c>
      <c r="CP23" s="362" t="str">
        <f>IF(ISERROR(HLOOKUP(CP21,$DS$7:$DY23,$DZ23,FALSE)),"N",HLOOKUP(CP21,$DS$7:$DY23,$DZ23,FALSE))</f>
        <v>N</v>
      </c>
      <c r="CQ23" s="362" t="str">
        <f>IF(ISERROR(HLOOKUP(CQ21,$DS$7:$DY23,$DZ23,FALSE)),"N",HLOOKUP(CQ21,$DS$7:$DY23,$DZ23,FALSE))</f>
        <v>N</v>
      </c>
      <c r="CR23" s="362" t="str">
        <f>IF(ISERROR(HLOOKUP(CR21,$DS$7:$DY23,$DZ23,FALSE)),"N",HLOOKUP(CR21,$DS$7:$DY23,$DZ23,FALSE))</f>
        <v>N</v>
      </c>
      <c r="CS23" s="362" t="str">
        <f>IF(ISERROR(HLOOKUP(CS21,$DS$7:$DY23,$DZ23,FALSE)),"N",HLOOKUP(CS21,$DS$7:$DY23,$DZ23,FALSE))</f>
        <v>N</v>
      </c>
      <c r="CT23" s="362" t="str">
        <f>IF(ISERROR(HLOOKUP(CT21,$DS$7:$DY23,$DZ23,FALSE)),"N",HLOOKUP(CT21,$DS$7:$DY23,$DZ23,FALSE))</f>
        <v>N</v>
      </c>
      <c r="CU23" s="362" t="str">
        <f>IF(ISERROR(HLOOKUP(CU21,$DS$7:$DY23,$DZ23,FALSE)),"N",HLOOKUP(CU21,$DS$7:$DY23,$DZ23,FALSE))</f>
        <v>N</v>
      </c>
      <c r="CV23" s="362" t="str">
        <f>IF(ISERROR(HLOOKUP(CV21,$DS$7:$DY23,$DZ23,FALSE)),"N",HLOOKUP(CV21,$DS$7:$DY23,$DZ23,FALSE))</f>
        <v>N</v>
      </c>
      <c r="CW23" s="362" t="str">
        <f>IF(ISERROR(HLOOKUP(CW21,$DS$7:$DY23,$DZ23,FALSE)),"N",HLOOKUP(CW21,$DS$7:$DY23,$DZ23,FALSE))</f>
        <v>N</v>
      </c>
      <c r="CX23" s="362" t="str">
        <f>IF(ISERROR(HLOOKUP(CX21,$DS$7:$DY23,$DZ23,FALSE)),"N",HLOOKUP(CX21,$DS$7:$DY23,$DZ23,FALSE))</f>
        <v>N</v>
      </c>
      <c r="CY23" s="362" t="str">
        <f>IF(ISERROR(HLOOKUP(CY21,$DS$7:$DY23,$DZ23,FALSE)),"N",HLOOKUP(CY21,$DS$7:$DY23,$DZ23,FALSE))</f>
        <v>N</v>
      </c>
      <c r="CZ23" s="362" t="str">
        <f>IF(ISERROR(HLOOKUP(CZ21,$DS$7:$DY23,$DZ23,FALSE)),"N",HLOOKUP(CZ21,$DS$7:$DY23,$DZ23,FALSE))</f>
        <v>N</v>
      </c>
      <c r="DA23" s="362" t="str">
        <f>IF(ISERROR(HLOOKUP(DA21,$DS$7:$DY23,$DZ23,FALSE)),"N",HLOOKUP(DA21,$DS$7:$DY23,$DZ23,FALSE))</f>
        <v>N</v>
      </c>
      <c r="DB23" s="362" t="str">
        <f>IF(ISERROR(HLOOKUP(DB21,$DS$7:$DY23,$DZ23,FALSE)),"N",HLOOKUP(DB21,$DS$7:$DY23,$DZ23,FALSE))</f>
        <v>N</v>
      </c>
      <c r="DC23" s="362" t="str">
        <f>IF(ISERROR(HLOOKUP(DC21,$DS$7:$DY23,$DZ23,FALSE)),"N",HLOOKUP(DC21,$DS$7:$DY23,$DZ23,FALSE))</f>
        <v>N</v>
      </c>
      <c r="DD23" s="362" t="str">
        <f>IF(ISERROR(HLOOKUP(DD21,$DS$7:$DY23,$DZ23,FALSE)),"N",HLOOKUP(DD21,$DS$7:$DY23,$DZ23,FALSE))</f>
        <v>N</v>
      </c>
      <c r="DE23" s="362" t="str">
        <f>IF(ISERROR(HLOOKUP(DE21,$DS$7:$DY23,$DZ23,FALSE)),"N",HLOOKUP(DE21,$DS$7:$DY23,$DZ23,FALSE))</f>
        <v>N</v>
      </c>
      <c r="DF23" s="362" t="str">
        <f>IF(ISERROR(HLOOKUP(DF21,$DS$7:$DY23,$DZ23,FALSE)),"N",HLOOKUP(DF21,$DS$7:$DY23,$DZ23,FALSE))</f>
        <v>N</v>
      </c>
      <c r="DG23" s="362" t="str">
        <f>IF(ISERROR(HLOOKUP(DG21,$DS$7:$DY23,$DZ23,FALSE)),"N",HLOOKUP(DG21,$DS$7:$DY23,$DZ23,FALSE))</f>
        <v>N</v>
      </c>
      <c r="DH23" s="362" t="str">
        <f>IF(ISERROR(HLOOKUP(DH21,$DS$7:$DY23,$DZ23,FALSE)),"N",HLOOKUP(DH21,$DS$7:$DY23,$DZ23,FALSE))</f>
        <v>N</v>
      </c>
      <c r="DI23" s="362" t="str">
        <f>IF(ISERROR(HLOOKUP(DI21,$DS$7:$DY23,$DZ23,FALSE)),"N",HLOOKUP(DI21,$DS$7:$DY23,$DZ23,FALSE))</f>
        <v>N</v>
      </c>
      <c r="DJ23" s="362" t="str">
        <f>IF(ISERROR(HLOOKUP(DJ21,$DS$7:$DY23,$DZ23,FALSE)),"N",HLOOKUP(DJ21,$DS$7:$DY23,$DZ23,FALSE))</f>
        <v>N</v>
      </c>
      <c r="DK23" s="362" t="str">
        <f>IF(ISERROR(HLOOKUP(DK21,$DS$7:$DY23,$DZ23,FALSE)),"N",HLOOKUP(DK21,$DS$7:$DY23,$DZ23,FALSE))</f>
        <v>N</v>
      </c>
      <c r="DL23" s="362" t="str">
        <f>IF(ISERROR(HLOOKUP(DL21,$DS$7:$DY23,$DZ23,FALSE)),"N",HLOOKUP(DL21,$DS$7:$DY23,$DZ23,FALSE))</f>
        <v>N</v>
      </c>
      <c r="DM23" s="362" t="str">
        <f>IF(ISERROR(HLOOKUP(DM21,$DS$7:$DY23,$DZ23,FALSE)),"N",HLOOKUP(DM21,$DS$7:$DY23,$DZ23,FALSE))</f>
        <v>N</v>
      </c>
      <c r="DN23" s="362" t="str">
        <f>IF(ISERROR(HLOOKUP(DN21,$DS$7:$DY23,$DZ23,FALSE)),"N",HLOOKUP(DN21,$DS$7:$DY23,$DZ23,FALSE))</f>
        <v>N</v>
      </c>
      <c r="DO23" s="362" t="str">
        <f>IF(ISERROR(HLOOKUP(DO21,$DS$7:$DY23,$DZ23,FALSE)),"N",HLOOKUP(DO21,$DS$7:$DY23,$DZ23,FALSE))</f>
        <v>N</v>
      </c>
      <c r="DP23" s="362" t="str">
        <f>IF(ISERROR(HLOOKUP(DP21,$DS$7:$DY23,$DZ23,FALSE)),"N",HLOOKUP(DP21,$DS$7:$DY23,$DZ23,FALSE))</f>
        <v>N</v>
      </c>
      <c r="DQ23" s="362">
        <f t="shared" si="22"/>
        <v>0</v>
      </c>
      <c r="DR23" s="362">
        <f t="shared" si="23"/>
        <v>31</v>
      </c>
      <c r="DS23" s="362" t="str">
        <f>IF('DB Func'!M18&gt;0,"S","N")</f>
        <v>N</v>
      </c>
      <c r="DT23" s="362" t="str">
        <f>IF('DB Func'!R18&gt;0,"S","N")</f>
        <v>N</v>
      </c>
      <c r="DU23" s="362" t="str">
        <f>IF('DB Func'!W18&gt;0,"S","N")</f>
        <v>N</v>
      </c>
      <c r="DV23" s="362" t="str">
        <f>IF('DB Func'!AB18&gt;0,"S","N")</f>
        <v>N</v>
      </c>
      <c r="DW23" s="362" t="str">
        <f>IF('DB Func'!AG18&gt;0,"S","N")</f>
        <v>N</v>
      </c>
      <c r="DX23" s="362" t="str">
        <f>IF('DB Func'!AL18&gt;0,"S","N")</f>
        <v>N</v>
      </c>
      <c r="DY23" s="362" t="str">
        <f>IF('DB Func'!AQ18&gt;0,"S","N")</f>
        <v>N</v>
      </c>
      <c r="DZ23" s="362">
        <v>17</v>
      </c>
      <c r="EA23" s="369">
        <f ca="1">'DB Func'!C18</f>
        <v>0</v>
      </c>
      <c r="EB23" s="362" t="str">
        <f t="shared" ca="1" si="24"/>
        <v>s</v>
      </c>
      <c r="EC23" s="362" t="str">
        <f t="shared" ca="1" si="24"/>
        <v>s</v>
      </c>
      <c r="ED23" s="362" t="str">
        <f t="shared" ca="1" si="24"/>
        <v>s</v>
      </c>
      <c r="EE23" s="362" t="str">
        <f t="shared" ca="1" si="24"/>
        <v>s</v>
      </c>
      <c r="EF23" s="362" t="str">
        <f t="shared" ca="1" si="24"/>
        <v>s</v>
      </c>
      <c r="EG23" s="362" t="str">
        <f t="shared" ca="1" si="24"/>
        <v>s</v>
      </c>
      <c r="EH23" s="362" t="str">
        <f t="shared" ca="1" si="24"/>
        <v>s</v>
      </c>
      <c r="EI23" s="362" t="str">
        <f t="shared" ca="1" si="24"/>
        <v>s</v>
      </c>
      <c r="EJ23" s="362" t="str">
        <f t="shared" ca="1" si="24"/>
        <v>s</v>
      </c>
      <c r="EK23" s="362" t="str">
        <f t="shared" ca="1" si="24"/>
        <v>s</v>
      </c>
      <c r="EL23" s="362" t="str">
        <f t="shared" ca="1" si="24"/>
        <v>s</v>
      </c>
      <c r="EM23" s="362" t="str">
        <f t="shared" ca="1" si="24"/>
        <v>s</v>
      </c>
      <c r="EN23" s="362" t="str">
        <f t="shared" ca="1" si="24"/>
        <v>s</v>
      </c>
      <c r="EO23" s="362" t="str">
        <f t="shared" ca="1" si="24"/>
        <v>s</v>
      </c>
      <c r="EP23" s="362" t="str">
        <f t="shared" ca="1" si="24"/>
        <v>s</v>
      </c>
      <c r="EQ23" s="362" t="str">
        <f t="shared" ca="1" si="24"/>
        <v>s</v>
      </c>
      <c r="ER23" s="362" t="str">
        <f t="shared" ca="1" si="25"/>
        <v>s</v>
      </c>
      <c r="ES23" s="362" t="str">
        <f t="shared" ca="1" si="25"/>
        <v>s</v>
      </c>
      <c r="ET23" s="362" t="str">
        <f t="shared" ca="1" si="25"/>
        <v>s</v>
      </c>
      <c r="EU23" s="362" t="str">
        <f t="shared" ca="1" si="25"/>
        <v>s</v>
      </c>
      <c r="EV23" s="362" t="str">
        <f t="shared" ca="1" si="25"/>
        <v>s</v>
      </c>
      <c r="EW23" s="362" t="str">
        <f t="shared" ca="1" si="25"/>
        <v>s</v>
      </c>
      <c r="EX23" s="362" t="str">
        <f t="shared" ca="1" si="25"/>
        <v>s</v>
      </c>
      <c r="EY23" s="362" t="str">
        <f t="shared" ca="1" si="25"/>
        <v>s</v>
      </c>
      <c r="EZ23" s="362" t="str">
        <f t="shared" ca="1" si="25"/>
        <v>s</v>
      </c>
      <c r="FA23" s="362" t="str">
        <f t="shared" ca="1" si="25"/>
        <v>s</v>
      </c>
      <c r="FB23" s="362" t="str">
        <f t="shared" ca="1" si="25"/>
        <v>s</v>
      </c>
      <c r="FC23" s="362" t="str">
        <f t="shared" ca="1" si="25"/>
        <v>s</v>
      </c>
      <c r="FD23" s="362" t="str">
        <f t="shared" ca="1" si="25"/>
        <v>s</v>
      </c>
      <c r="FE23" s="362" t="str">
        <f t="shared" ca="1" si="25"/>
        <v>s</v>
      </c>
      <c r="FF23" s="362" t="str">
        <f t="shared" ca="1" si="25"/>
        <v>s</v>
      </c>
      <c r="FG23" s="362">
        <f t="shared" ca="1" si="26"/>
        <v>31</v>
      </c>
      <c r="FH23" s="362">
        <f t="shared" ca="1" si="27"/>
        <v>0</v>
      </c>
      <c r="FI23" s="362" t="str">
        <f ca="1">IF(AND(YEAR(EA23)='P Gerais'!D21,MONTH(Lanc!EA23)=8,DAY(Lanc!EA23)&gt;1),"S","N")</f>
        <v>N</v>
      </c>
      <c r="FJ23" s="364">
        <f t="shared" ca="1" si="28"/>
        <v>0</v>
      </c>
      <c r="FK23" s="364">
        <f t="shared" si="29"/>
        <v>0</v>
      </c>
      <c r="FL23" s="387">
        <f t="shared" ca="1" si="30"/>
        <v>0</v>
      </c>
      <c r="FP23" s="363">
        <f ca="1">((FJ23-FL23-FK23+AZ23+AQ23+SUM(Z23:AA23)+SUM(AW23:AX23)+AK23)*IF('DB Func'!GG18="ok",'DB Func'!GD18,0))</f>
        <v>0</v>
      </c>
      <c r="FR23" s="389">
        <f t="shared" ca="1" si="31"/>
        <v>0</v>
      </c>
      <c r="GV23" s="49"/>
      <c r="GW23" s="49"/>
      <c r="GX23" s="49"/>
      <c r="GY23" s="49"/>
      <c r="GZ23" s="49"/>
      <c r="HA23" s="49"/>
      <c r="HB23" s="49"/>
      <c r="HC23" s="49"/>
    </row>
    <row r="24" spans="3:211" ht="30" customHeight="1" thickTop="1" thickBot="1">
      <c r="C24" s="390" t="str">
        <f ca="1">IF('DB Func'!B19="Funcionário 17","",'DB Func'!B19)</f>
        <v/>
      </c>
      <c r="D24" s="391">
        <f ca="1">'DB Func'!CK19</f>
        <v>0</v>
      </c>
      <c r="E24" s="382" t="str">
        <f ca="1">IF(C24="","-",IF(OR(terceiro!E24="AGO",terceiro!F24="AGO"),"Sim","Não"))</f>
        <v>-</v>
      </c>
      <c r="F24" s="383" t="str">
        <f ca="1">IF(C24="","-",IF(OR(Ferias!E24="AGO",Ferias!F24="AGO"),"Sim","Não"))</f>
        <v>-</v>
      </c>
      <c r="G24" s="383">
        <f ca="1">IF(C24="",0,IF(F24="Sim",IF(Ferias!E24="AGO",Ferias!I24,Ferias!J24),0))</f>
        <v>0</v>
      </c>
      <c r="H24" s="185"/>
      <c r="I24" s="185"/>
      <c r="J24" s="398">
        <f t="shared" ca="1" si="1"/>
        <v>0</v>
      </c>
      <c r="K24" s="152"/>
      <c r="L24" s="151"/>
      <c r="M24" s="189"/>
      <c r="N24" s="153"/>
      <c r="O24" s="48"/>
      <c r="P24" s="48"/>
      <c r="Q24" s="48"/>
      <c r="R24" s="49"/>
      <c r="S24" s="49"/>
      <c r="T24" s="49"/>
      <c r="U24" s="49"/>
      <c r="V24" s="49"/>
      <c r="W24" s="49"/>
      <c r="X24" s="49"/>
      <c r="Y24" s="49"/>
      <c r="Z24" s="49"/>
      <c r="AA24" s="49"/>
      <c r="AB24" s="48"/>
      <c r="AC24" s="48"/>
      <c r="AD24" s="49"/>
      <c r="AE24" s="49"/>
      <c r="AF24" s="314"/>
      <c r="AH24" s="400">
        <f ca="1">IF(AND('DB Func'!GE19="Julho",'DB Func'!BQ19="2 Parcelas"),(('auxiliar 13 sal'!J20/12*'DB Func'!GF19+AVERAGE('auxiliar 13 sal'!Q20:AB20)+AVERAGE('auxiliar 13 sal'!AE20:AP20)+'auxiliar 13 sal'!J20*'DB Func'!BN19+'auxiliar 13 sal'!J20*'DB Func'!BO19)/2),IF('DB Func'!GE19="Agosto",IF('DB Func'!BQ19="Parcela Única",('auxiliar 13 sal'!J20/12*'DB Func'!GF19)+AVERAGE('auxiliar 13 sal'!Q20:AB20)+AVERAGE('auxiliar 13 sal'!AE20:AP20)+('auxiliar 13 sal'!J20*'DB Func'!BN19)+('auxiliar 13 sal'!J20*'DB Func'!BO19),IF('DB Func'!BQ19="2 Parcelas",(('auxiliar 13 sal'!J20/12*'DB Func'!GF19+AVERAGE('auxiliar 13 sal'!Q20:AB20)+AVERAGE('auxiliar 13 sal'!AE20:AP20)+'auxiliar 13 sal'!J20*'DB Func'!BN19+'auxiliar 13 sal'!J20*'DB Func'!BO19)/2))),0))</f>
        <v>0</v>
      </c>
      <c r="AK24" s="364">
        <f t="shared" ca="1" si="6"/>
        <v>0</v>
      </c>
      <c r="AL24" s="364">
        <f t="shared" ca="1" si="7"/>
        <v>0</v>
      </c>
      <c r="AM24" s="364">
        <f t="shared" ca="1" si="8"/>
        <v>0</v>
      </c>
      <c r="AN24" s="364">
        <f t="shared" ca="1" si="9"/>
        <v>0</v>
      </c>
      <c r="AO24" s="364">
        <f t="shared" ca="1" si="10"/>
        <v>0</v>
      </c>
      <c r="AP24" s="364">
        <f t="shared" ca="1" si="11"/>
        <v>0</v>
      </c>
      <c r="AQ24" s="364">
        <f t="shared" ca="1" si="12"/>
        <v>0</v>
      </c>
      <c r="AR24" s="364">
        <f>IF(OR(M24="",M24=0),0,((FJ24/220)*('Ho Ex'!$C$8+$AS$6))*M24)</f>
        <v>0</v>
      </c>
      <c r="AS24" s="364">
        <f>IF(OR(N24="",N24=0),0,((FJ24/220*('DB Func'!GD19+Lanc!$AS$6))*('Ho Ex'!$I$8+$AS$6))*(N24/52.5*60))</f>
        <v>0</v>
      </c>
      <c r="AT24" s="364">
        <f>IF(OR(M24="",M24=0),0,((FJ24/220)*('Ho Ex'!$J$8+$AS$6))*O24)</f>
        <v>0</v>
      </c>
      <c r="AU24" s="364">
        <f>IF(OR(M24="",M24=0),0,((FJ24/220)*('Ho Ex'!I30+$AS$6))*P24)</f>
        <v>0</v>
      </c>
      <c r="AV24" s="364">
        <f>IF(OR(M24="",M24=0),0,((FJ24/220)*('Ho Ex'!C30+$AS$6))*Q24)</f>
        <v>0</v>
      </c>
      <c r="AW24" s="364">
        <f ca="1">FJ24*'DB Func'!BN19</f>
        <v>0</v>
      </c>
      <c r="AX24" s="364">
        <f ca="1">FJ24*'DB Func'!BO19</f>
        <v>0</v>
      </c>
      <c r="AY24" s="364">
        <f ca="1">IF(FJ24=0,0,VLOOKUP(FJ24,'P Gerais'!$D$39:$G$41,3,TRUE)*Func17!$F$68)</f>
        <v>0</v>
      </c>
      <c r="AZ24" s="364">
        <f t="shared" si="13"/>
        <v>0</v>
      </c>
      <c r="BA24" s="364">
        <f ca="1">((FJ24-FL24-FK24+AZ24+AQ24+SUM(Z24:AA24)+SUM(AW24:AX24)+AK24)*IF('DB Func'!GG19="ok",'DB Func'!GD19,0))+(FJ24-FL24-FK24+AZ24+AQ24+SUM(Z24:AA24)+SUM(AW24:AX24))+AK24</f>
        <v>0</v>
      </c>
      <c r="BB24" s="385">
        <f ca="1">VLOOKUP(BA24,'P Gerais'!$D$22:$G$25,3,TRUE)</f>
        <v>0.08</v>
      </c>
      <c r="BC24" s="364">
        <f ca="1">IF(BA24&lt;'P Gerais'!$D$25,BA24*BB24,Lanc!BB24)</f>
        <v>0</v>
      </c>
      <c r="BD24" s="364">
        <f ca="1">BA24-BC24-('DB Func'!GB19*'P Gerais'!$D$35)</f>
        <v>0</v>
      </c>
      <c r="BE24" s="386">
        <f ca="1">VLOOKUP(BD24,'P Gerais'!$D$29:$F$33,3,TRUE)</f>
        <v>0</v>
      </c>
      <c r="BF24" s="364">
        <f t="shared" ca="1" si="14"/>
        <v>0</v>
      </c>
      <c r="BG24" s="364">
        <f ca="1">VLOOKUP(BD24,'P Gerais'!$D$29:$G$33,4,TRUE)</f>
        <v>0</v>
      </c>
      <c r="BH24" s="364">
        <f t="shared" ca="1" si="15"/>
        <v>0</v>
      </c>
      <c r="BI24" s="364">
        <f t="shared" ca="1" si="16"/>
        <v>0</v>
      </c>
      <c r="BJ24" s="362">
        <f ca="1">'DB Func'!G19</f>
        <v>0</v>
      </c>
      <c r="BK24" s="362">
        <f ca="1">'DB Func'!FW19</f>
        <v>0</v>
      </c>
      <c r="BL24" s="364">
        <f ca="1">D24*'P Gerais'!$D$13</f>
        <v>0</v>
      </c>
      <c r="BM24" s="364">
        <f ca="1">D24*'P Gerais'!$D$14</f>
        <v>0</v>
      </c>
      <c r="BN24" s="364">
        <f ca="1">D24*'P Gerais'!$D$16</f>
        <v>0</v>
      </c>
      <c r="BO24" s="364">
        <f ca="1">D24*'P Gerais'!$D$17</f>
        <v>0</v>
      </c>
      <c r="BP24" s="364">
        <f ca="1">D24*'P Gerais'!$D$18</f>
        <v>0</v>
      </c>
      <c r="BQ24" s="385">
        <f ca="1">VLOOKUP(D24,'P Gerais'!$D$22:$G$24,3,TRUE)</f>
        <v>0.08</v>
      </c>
      <c r="BR24" s="385">
        <f ca="1">VLOOKUP(D24,'P Gerais'!$D$29:$G$33,3,TRUE)</f>
        <v>0</v>
      </c>
      <c r="BS24" s="385">
        <f ca="1">'DB Func'!BN19</f>
        <v>0</v>
      </c>
      <c r="BT24" s="385">
        <f ca="1">'DB Func'!BO19</f>
        <v>0</v>
      </c>
      <c r="BU24" s="385">
        <f ca="1">'DB Func'!FX19</f>
        <v>0</v>
      </c>
      <c r="BV24" s="364">
        <f t="shared" ca="1" si="17"/>
        <v>-0.08</v>
      </c>
      <c r="BW24" s="364">
        <f ca="1">BV24-'DB Func'!GC19</f>
        <v>-0.08</v>
      </c>
      <c r="BX24" s="362">
        <f ca="1">IFERROR(VLOOKUP(BW24,'P Gerais'!$D$29:$G$33,3,TRUE)*BW24,0)</f>
        <v>0</v>
      </c>
      <c r="BY24" s="364">
        <f ca="1">IFERROR(BX24-VLOOKUP(BW24,'P Gerais'!$D$29:$H$33,4,TRUE),0)</f>
        <v>0</v>
      </c>
      <c r="BZ24" s="364">
        <f ca="1">D24*'DB Func'!GD19</f>
        <v>0</v>
      </c>
      <c r="CB24" s="364">
        <f t="shared" ca="1" si="18"/>
        <v>0</v>
      </c>
      <c r="CC24" s="364">
        <f t="shared" si="19"/>
        <v>0</v>
      </c>
      <c r="CD24" s="364">
        <f t="shared" si="20"/>
        <v>0</v>
      </c>
      <c r="CF24" s="362" t="str">
        <f t="shared" ca="1" si="21"/>
        <v>não</v>
      </c>
      <c r="CG24" s="362">
        <f ca="1">IF($CH$8=1,DAY('DB Func'!C19),0)</f>
        <v>0</v>
      </c>
      <c r="CH24" s="362">
        <f ca="1">IF(CI24=0,0,MONTH('DB Func'!C19))</f>
        <v>0</v>
      </c>
      <c r="CI24" s="362">
        <f ca="1">IF('P Gerais'!D22=YEAR('DB Func'!C19),YEAR('DB Func'!C19),0)</f>
        <v>0</v>
      </c>
      <c r="CJ24" s="371">
        <v>47</v>
      </c>
      <c r="CK24" s="363"/>
      <c r="CL24" s="362" t="str">
        <f>IF(ISERROR(HLOOKUP(CL22,$DS$7:$DY24,$DZ24,FALSE)),"N",HLOOKUP(CL22,$DS$7:$DY24,$DZ24,FALSE))</f>
        <v>N</v>
      </c>
      <c r="CM24" s="362" t="str">
        <f ca="1">IF(ISERROR(HLOOKUP(CM22,$DS$7:$DY24,$DZ24,FALSE)),"N",HLOOKUP(CM22,$DS$7:$DY24,$DZ24,FALSE))</f>
        <v>N</v>
      </c>
      <c r="CN24" s="362" t="str">
        <f ca="1">IF(ISERROR(HLOOKUP(CN22,$DS$7:$DY24,$DZ24,FALSE)),"N",HLOOKUP(CN22,$DS$7:$DY24,$DZ24,FALSE))</f>
        <v>N</v>
      </c>
      <c r="CO24" s="362" t="str">
        <f ca="1">IF(ISERROR(HLOOKUP(CO22,$DS$7:$DY24,$DZ24,FALSE)),"N",HLOOKUP(CO22,$DS$7:$DY24,$DZ24,FALSE))</f>
        <v>N</v>
      </c>
      <c r="CP24" s="362" t="str">
        <f ca="1">IF(ISERROR(HLOOKUP(CP22,$DS$7:$DY24,$DZ24,FALSE)),"N",HLOOKUP(CP22,$DS$7:$DY24,$DZ24,FALSE))</f>
        <v>N</v>
      </c>
      <c r="CQ24" s="362" t="str">
        <f ca="1">IF(ISERROR(HLOOKUP(CQ22,$DS$7:$DY24,$DZ24,FALSE)),"N",HLOOKUP(CQ22,$DS$7:$DY24,$DZ24,FALSE))</f>
        <v>N</v>
      </c>
      <c r="CR24" s="362" t="str">
        <f ca="1">IF(ISERROR(HLOOKUP(CR22,$DS$7:$DY24,$DZ24,FALSE)),"N",HLOOKUP(CR22,$DS$7:$DY24,$DZ24,FALSE))</f>
        <v>N</v>
      </c>
      <c r="CS24" s="362" t="str">
        <f>IF(ISERROR(HLOOKUP(CS22,$DS$7:$DY24,$DZ24,FALSE)),"N",HLOOKUP(CS22,$DS$7:$DY24,$DZ24,FALSE))</f>
        <v>N</v>
      </c>
      <c r="CT24" s="362" t="str">
        <f ca="1">IF(ISERROR(HLOOKUP(CT22,$DS$7:$DY24,$DZ24,FALSE)),"N",HLOOKUP(CT22,$DS$7:$DY24,$DZ24,FALSE))</f>
        <v>N</v>
      </c>
      <c r="CU24" s="362" t="str">
        <f ca="1">IF(ISERROR(HLOOKUP(CU22,$DS$7:$DY24,$DZ24,FALSE)),"N",HLOOKUP(CU22,$DS$7:$DY24,$DZ24,FALSE))</f>
        <v>N</v>
      </c>
      <c r="CV24" s="362" t="str">
        <f ca="1">IF(ISERROR(HLOOKUP(CV22,$DS$7:$DY24,$DZ24,FALSE)),"N",HLOOKUP(CV22,$DS$7:$DY24,$DZ24,FALSE))</f>
        <v>N</v>
      </c>
      <c r="CW24" s="362" t="str">
        <f ca="1">IF(ISERROR(HLOOKUP(CW22,$DS$7:$DY24,$DZ24,FALSE)),"N",HLOOKUP(CW22,$DS$7:$DY24,$DZ24,FALSE))</f>
        <v>N</v>
      </c>
      <c r="CX24" s="362" t="str">
        <f ca="1">IF(ISERROR(HLOOKUP(CX22,$DS$7:$DY24,$DZ24,FALSE)),"N",HLOOKUP(CX22,$DS$7:$DY24,$DZ24,FALSE))</f>
        <v>N</v>
      </c>
      <c r="CY24" s="362" t="str">
        <f ca="1">IF(ISERROR(HLOOKUP(CY22,$DS$7:$DY24,$DZ24,FALSE)),"N",HLOOKUP(CY22,$DS$7:$DY24,$DZ24,FALSE))</f>
        <v>N</v>
      </c>
      <c r="CZ24" s="362" t="str">
        <f>IF(ISERROR(HLOOKUP(CZ22,$DS$7:$DY24,$DZ24,FALSE)),"N",HLOOKUP(CZ22,$DS$7:$DY24,$DZ24,FALSE))</f>
        <v>N</v>
      </c>
      <c r="DA24" s="362" t="str">
        <f ca="1">IF(ISERROR(HLOOKUP(DA22,$DS$7:$DY24,$DZ24,FALSE)),"N",HLOOKUP(DA22,$DS$7:$DY24,$DZ24,FALSE))</f>
        <v>N</v>
      </c>
      <c r="DB24" s="362" t="str">
        <f ca="1">IF(ISERROR(HLOOKUP(DB22,$DS$7:$DY24,$DZ24,FALSE)),"N",HLOOKUP(DB22,$DS$7:$DY24,$DZ24,FALSE))</f>
        <v>N</v>
      </c>
      <c r="DC24" s="362" t="str">
        <f ca="1">IF(ISERROR(HLOOKUP(DC22,$DS$7:$DY24,$DZ24,FALSE)),"N",HLOOKUP(DC22,$DS$7:$DY24,$DZ24,FALSE))</f>
        <v>N</v>
      </c>
      <c r="DD24" s="362" t="str">
        <f ca="1">IF(ISERROR(HLOOKUP(DD22,$DS$7:$DY24,$DZ24,FALSE)),"N",HLOOKUP(DD22,$DS$7:$DY24,$DZ24,FALSE))</f>
        <v>N</v>
      </c>
      <c r="DE24" s="362" t="str">
        <f ca="1">IF(ISERROR(HLOOKUP(DE22,$DS$7:$DY24,$DZ24,FALSE)),"N",HLOOKUP(DE22,$DS$7:$DY24,$DZ24,FALSE))</f>
        <v>N</v>
      </c>
      <c r="DF24" s="362" t="str">
        <f ca="1">IF(ISERROR(HLOOKUP(DF22,$DS$7:$DY24,$DZ24,FALSE)),"N",HLOOKUP(DF22,$DS$7:$DY24,$DZ24,FALSE))</f>
        <v>N</v>
      </c>
      <c r="DG24" s="362" t="str">
        <f>IF(ISERROR(HLOOKUP(DG22,$DS$7:$DY24,$DZ24,FALSE)),"N",HLOOKUP(DG22,$DS$7:$DY24,$DZ24,FALSE))</f>
        <v>N</v>
      </c>
      <c r="DH24" s="362" t="str">
        <f ca="1">IF(ISERROR(HLOOKUP(DH22,$DS$7:$DY24,$DZ24,FALSE)),"N",HLOOKUP(DH22,$DS$7:$DY24,$DZ24,FALSE))</f>
        <v>N</v>
      </c>
      <c r="DI24" s="362" t="str">
        <f ca="1">IF(ISERROR(HLOOKUP(DI22,$DS$7:$DY24,$DZ24,FALSE)),"N",HLOOKUP(DI22,$DS$7:$DY24,$DZ24,FALSE))</f>
        <v>N</v>
      </c>
      <c r="DJ24" s="362" t="str">
        <f ca="1">IF(ISERROR(HLOOKUP(DJ22,$DS$7:$DY24,$DZ24,FALSE)),"N",HLOOKUP(DJ22,$DS$7:$DY24,$DZ24,FALSE))</f>
        <v>N</v>
      </c>
      <c r="DK24" s="362" t="str">
        <f ca="1">IF(ISERROR(HLOOKUP(DK22,$DS$7:$DY24,$DZ24,FALSE)),"N",HLOOKUP(DK22,$DS$7:$DY24,$DZ24,FALSE))</f>
        <v>N</v>
      </c>
      <c r="DL24" s="362" t="str">
        <f ca="1">IF(ISERROR(HLOOKUP(DL22,$DS$7:$DY24,$DZ24,FALSE)),"N",HLOOKUP(DL22,$DS$7:$DY24,$DZ24,FALSE))</f>
        <v>N</v>
      </c>
      <c r="DM24" s="362" t="str">
        <f ca="1">IF(ISERROR(HLOOKUP(DM22,$DS$7:$DY24,$DZ24,FALSE)),"N",HLOOKUP(DM22,$DS$7:$DY24,$DZ24,FALSE))</f>
        <v>N</v>
      </c>
      <c r="DN24" s="362" t="str">
        <f>IF(ISERROR(HLOOKUP(DN22,$DS$7:$DY24,$DZ24,FALSE)),"N",HLOOKUP(DN22,$DS$7:$DY24,$DZ24,FALSE))</f>
        <v>N</v>
      </c>
      <c r="DO24" s="362" t="str">
        <f ca="1">IF(ISERROR(HLOOKUP(DO22,$DS$7:$DY24,$DZ24,FALSE)),"N",HLOOKUP(DO22,$DS$7:$DY24,$DZ24,FALSE))</f>
        <v>N</v>
      </c>
      <c r="DP24" s="362" t="str">
        <f ca="1">IF(ISERROR(HLOOKUP(DP22,$DS$7:$DY24,$DZ24,FALSE)),"N",HLOOKUP(DP22,$DS$7:$DY24,$DZ24,FALSE))</f>
        <v>N</v>
      </c>
      <c r="DQ24" s="362">
        <f t="shared" ca="1" si="22"/>
        <v>0</v>
      </c>
      <c r="DR24" s="362">
        <f t="shared" ca="1" si="23"/>
        <v>31</v>
      </c>
      <c r="DS24" s="362" t="str">
        <f>IF('DB Func'!M19&gt;0,"S","N")</f>
        <v>N</v>
      </c>
      <c r="DT24" s="362" t="str">
        <f>IF('DB Func'!R19&gt;0,"S","N")</f>
        <v>N</v>
      </c>
      <c r="DU24" s="362" t="str">
        <f>IF('DB Func'!W19&gt;0,"S","N")</f>
        <v>N</v>
      </c>
      <c r="DV24" s="362" t="str">
        <f>IF('DB Func'!AB19&gt;0,"S","N")</f>
        <v>N</v>
      </c>
      <c r="DW24" s="362" t="str">
        <f>IF('DB Func'!AG19&gt;0,"S","N")</f>
        <v>N</v>
      </c>
      <c r="DX24" s="362" t="str">
        <f>IF('DB Func'!AL19&gt;0,"S","N")</f>
        <v>N</v>
      </c>
      <c r="DY24" s="362" t="str">
        <f>IF('DB Func'!AQ19&gt;0,"S","N")</f>
        <v>N</v>
      </c>
      <c r="DZ24" s="362">
        <v>18</v>
      </c>
      <c r="EA24" s="369">
        <f ca="1">'DB Func'!C19</f>
        <v>0</v>
      </c>
      <c r="EB24" s="362" t="str">
        <f t="shared" ca="1" si="24"/>
        <v>s</v>
      </c>
      <c r="EC24" s="362" t="str">
        <f t="shared" ca="1" si="24"/>
        <v>s</v>
      </c>
      <c r="ED24" s="362" t="str">
        <f t="shared" ca="1" si="24"/>
        <v>s</v>
      </c>
      <c r="EE24" s="362" t="str">
        <f t="shared" ca="1" si="24"/>
        <v>s</v>
      </c>
      <c r="EF24" s="362" t="str">
        <f t="shared" ca="1" si="24"/>
        <v>s</v>
      </c>
      <c r="EG24" s="362" t="str">
        <f t="shared" ca="1" si="24"/>
        <v>s</v>
      </c>
      <c r="EH24" s="362" t="str">
        <f t="shared" ca="1" si="24"/>
        <v>s</v>
      </c>
      <c r="EI24" s="362" t="str">
        <f t="shared" ca="1" si="24"/>
        <v>s</v>
      </c>
      <c r="EJ24" s="362" t="str">
        <f t="shared" ca="1" si="24"/>
        <v>s</v>
      </c>
      <c r="EK24" s="362" t="str">
        <f t="shared" ca="1" si="24"/>
        <v>s</v>
      </c>
      <c r="EL24" s="362" t="str">
        <f t="shared" ca="1" si="24"/>
        <v>s</v>
      </c>
      <c r="EM24" s="362" t="str">
        <f t="shared" ca="1" si="24"/>
        <v>s</v>
      </c>
      <c r="EN24" s="362" t="str">
        <f t="shared" ca="1" si="24"/>
        <v>s</v>
      </c>
      <c r="EO24" s="362" t="str">
        <f t="shared" ca="1" si="24"/>
        <v>s</v>
      </c>
      <c r="EP24" s="362" t="str">
        <f t="shared" ca="1" si="24"/>
        <v>s</v>
      </c>
      <c r="EQ24" s="362" t="str">
        <f t="shared" ref="EQ24:FF37" ca="1" si="32">IF(DAY($EA24)&gt;EQ$7,"n","s")</f>
        <v>s</v>
      </c>
      <c r="ER24" s="362" t="str">
        <f t="shared" ca="1" si="32"/>
        <v>s</v>
      </c>
      <c r="ES24" s="362" t="str">
        <f t="shared" ca="1" si="32"/>
        <v>s</v>
      </c>
      <c r="ET24" s="362" t="str">
        <f t="shared" ca="1" si="32"/>
        <v>s</v>
      </c>
      <c r="EU24" s="362" t="str">
        <f t="shared" ca="1" si="32"/>
        <v>s</v>
      </c>
      <c r="EV24" s="362" t="str">
        <f t="shared" ca="1" si="25"/>
        <v>s</v>
      </c>
      <c r="EW24" s="362" t="str">
        <f t="shared" ca="1" si="32"/>
        <v>s</v>
      </c>
      <c r="EX24" s="362" t="str">
        <f t="shared" ca="1" si="32"/>
        <v>s</v>
      </c>
      <c r="EY24" s="362" t="str">
        <f t="shared" ca="1" si="32"/>
        <v>s</v>
      </c>
      <c r="EZ24" s="362" t="str">
        <f t="shared" ca="1" si="32"/>
        <v>s</v>
      </c>
      <c r="FA24" s="362" t="str">
        <f t="shared" ca="1" si="32"/>
        <v>s</v>
      </c>
      <c r="FB24" s="362" t="str">
        <f t="shared" ca="1" si="32"/>
        <v>s</v>
      </c>
      <c r="FC24" s="362" t="str">
        <f t="shared" ca="1" si="32"/>
        <v>s</v>
      </c>
      <c r="FD24" s="362" t="str">
        <f t="shared" ca="1" si="32"/>
        <v>s</v>
      </c>
      <c r="FE24" s="362" t="str">
        <f t="shared" ca="1" si="32"/>
        <v>s</v>
      </c>
      <c r="FF24" s="362" t="str">
        <f t="shared" ca="1" si="32"/>
        <v>s</v>
      </c>
      <c r="FG24" s="362">
        <f t="shared" ca="1" si="26"/>
        <v>31</v>
      </c>
      <c r="FH24" s="362">
        <f t="shared" ca="1" si="27"/>
        <v>0</v>
      </c>
      <c r="FI24" s="362" t="str">
        <f ca="1">IF(AND(YEAR(EA24)='P Gerais'!D22,MONTH(Lanc!EA24)=8,DAY(Lanc!EA24)&gt;1),"S","N")</f>
        <v>N</v>
      </c>
      <c r="FJ24" s="364">
        <f t="shared" ca="1" si="28"/>
        <v>0</v>
      </c>
      <c r="FK24" s="364">
        <f t="shared" si="29"/>
        <v>0</v>
      </c>
      <c r="FL24" s="387">
        <f t="shared" ca="1" si="30"/>
        <v>0</v>
      </c>
      <c r="FP24" s="363">
        <f ca="1">((FJ24-FL24-FK24+AZ24+AQ24+SUM(Z24:AA24)+SUM(AW24:AX24)+AK24)*IF('DB Func'!GG19="ok",'DB Func'!GD19,0))</f>
        <v>0</v>
      </c>
      <c r="FR24" s="389">
        <f t="shared" ca="1" si="31"/>
        <v>0</v>
      </c>
      <c r="GV24" s="49"/>
      <c r="GW24" s="49"/>
      <c r="GX24" s="49"/>
      <c r="GY24" s="49"/>
      <c r="GZ24" s="49"/>
      <c r="HA24" s="49"/>
      <c r="HB24" s="49"/>
      <c r="HC24" s="49"/>
    </row>
    <row r="25" spans="3:211" ht="30" customHeight="1" thickTop="1" thickBot="1">
      <c r="C25" s="390" t="str">
        <f ca="1">IF('DB Func'!B20="Funcionário 18","",'DB Func'!B20)</f>
        <v/>
      </c>
      <c r="D25" s="391">
        <f ca="1">'DB Func'!CK20</f>
        <v>0</v>
      </c>
      <c r="E25" s="382" t="str">
        <f ca="1">IF(C25="","-",IF(OR(terceiro!E25="AGO",terceiro!F25="AGO"),"Sim","Não"))</f>
        <v>-</v>
      </c>
      <c r="F25" s="383" t="str">
        <f ca="1">IF(C25="","-",IF(OR(Ferias!E25="AGO",Ferias!F25="AGO"),"Sim","Não"))</f>
        <v>-</v>
      </c>
      <c r="G25" s="383">
        <f ca="1">IF(C25="",0,IF(F25="Sim",IF(Ferias!E25="AGO",Ferias!I25,Ferias!J25),0))</f>
        <v>0</v>
      </c>
      <c r="H25" s="185"/>
      <c r="I25" s="185"/>
      <c r="J25" s="398">
        <f t="shared" ca="1" si="1"/>
        <v>0</v>
      </c>
      <c r="K25" s="152"/>
      <c r="L25" s="151"/>
      <c r="M25" s="189"/>
      <c r="N25" s="153"/>
      <c r="O25" s="48"/>
      <c r="P25" s="48"/>
      <c r="Q25" s="48"/>
      <c r="R25" s="49"/>
      <c r="S25" s="49"/>
      <c r="T25" s="49"/>
      <c r="U25" s="49"/>
      <c r="V25" s="49"/>
      <c r="W25" s="49"/>
      <c r="X25" s="49"/>
      <c r="Y25" s="49"/>
      <c r="Z25" s="49"/>
      <c r="AA25" s="49"/>
      <c r="AB25" s="48"/>
      <c r="AC25" s="48"/>
      <c r="AD25" s="49"/>
      <c r="AE25" s="49"/>
      <c r="AF25" s="314"/>
      <c r="AH25" s="400">
        <f ca="1">IF(AND('DB Func'!GE20="Julho",'DB Func'!BQ20="2 Parcelas"),(('auxiliar 13 sal'!J21/12*'DB Func'!GF20+AVERAGE('auxiliar 13 sal'!Q21:AB21)+AVERAGE('auxiliar 13 sal'!AE21:AP21)+'auxiliar 13 sal'!J21*'DB Func'!BN20+'auxiliar 13 sal'!J21*'DB Func'!BO20)/2),IF('DB Func'!GE20="Agosto",IF('DB Func'!BQ20="Parcela Única",('auxiliar 13 sal'!J21/12*'DB Func'!GF20)+AVERAGE('auxiliar 13 sal'!Q21:AB21)+AVERAGE('auxiliar 13 sal'!AE21:AP21)+('auxiliar 13 sal'!J21*'DB Func'!BN20)+('auxiliar 13 sal'!J21*'DB Func'!BO20),IF('DB Func'!BQ20="2 Parcelas",(('auxiliar 13 sal'!J21/12*'DB Func'!GF20+AVERAGE('auxiliar 13 sal'!Q21:AB21)+AVERAGE('auxiliar 13 sal'!AE21:AP21)+'auxiliar 13 sal'!J21*'DB Func'!BN20+'auxiliar 13 sal'!J21*'DB Func'!BO20)/2))),0))</f>
        <v>0</v>
      </c>
      <c r="AK25" s="364">
        <f t="shared" ca="1" si="6"/>
        <v>0</v>
      </c>
      <c r="AL25" s="364">
        <f t="shared" ca="1" si="7"/>
        <v>0</v>
      </c>
      <c r="AM25" s="364">
        <f t="shared" ca="1" si="8"/>
        <v>0</v>
      </c>
      <c r="AN25" s="364">
        <f t="shared" ca="1" si="9"/>
        <v>0</v>
      </c>
      <c r="AO25" s="364">
        <f t="shared" ca="1" si="10"/>
        <v>0</v>
      </c>
      <c r="AP25" s="364">
        <f t="shared" ca="1" si="11"/>
        <v>0</v>
      </c>
      <c r="AQ25" s="364">
        <f t="shared" ca="1" si="12"/>
        <v>0</v>
      </c>
      <c r="AR25" s="364">
        <f>IF(OR(M25="",M25=0),0,((FJ25/220)*('Ho Ex'!$C$8+$AS$6))*M25)</f>
        <v>0</v>
      </c>
      <c r="AS25" s="364">
        <f>IF(OR(N25="",N25=0),0,((FJ25/220*('DB Func'!GD20+Lanc!$AS$6))*('Ho Ex'!$I$8+$AS$6))*(N25/52.5*60))</f>
        <v>0</v>
      </c>
      <c r="AT25" s="364">
        <f>IF(OR(M25="",M25=0),0,((FJ25/220)*('Ho Ex'!$J$8+$AS$6))*O25)</f>
        <v>0</v>
      </c>
      <c r="AU25" s="364">
        <f>IF(OR(M25="",M25=0),0,((FJ25/220)*('Ho Ex'!I31+$AS$6))*P25)</f>
        <v>0</v>
      </c>
      <c r="AV25" s="364">
        <f>IF(OR(M25="",M25=0),0,((FJ25/220)*('Ho Ex'!C31+$AS$6))*Q25)</f>
        <v>0</v>
      </c>
      <c r="AW25" s="364">
        <f ca="1">FJ25*'DB Func'!BN20</f>
        <v>0</v>
      </c>
      <c r="AX25" s="364">
        <f ca="1">FJ25*'DB Func'!BO20</f>
        <v>0</v>
      </c>
      <c r="AY25" s="364">
        <f ca="1">IF(FJ25=0,0,VLOOKUP(FJ25,'P Gerais'!$D$39:$G$41,3,TRUE)*Func18!$F$68)</f>
        <v>0</v>
      </c>
      <c r="AZ25" s="364">
        <f t="shared" si="13"/>
        <v>0</v>
      </c>
      <c r="BA25" s="364">
        <f ca="1">((FJ25-FL25-FK25+AZ25+AQ25+SUM(Z25:AA25)+SUM(AW25:AX25)+AK25)*IF('DB Func'!GG20="ok",'DB Func'!GD20,0))+(FJ25-FL25-FK25+AZ25+AQ25+SUM(Z25:AA25)+SUM(AW25:AX25))+AK25</f>
        <v>0</v>
      </c>
      <c r="BB25" s="385">
        <f ca="1">VLOOKUP(BA25,'P Gerais'!$D$22:$G$25,3,TRUE)</f>
        <v>0.08</v>
      </c>
      <c r="BC25" s="364">
        <f ca="1">IF(BA25&lt;'P Gerais'!$D$25,BA25*BB25,Lanc!BB25)</f>
        <v>0</v>
      </c>
      <c r="BD25" s="364">
        <f ca="1">BA25-BC25-('DB Func'!GB20*'P Gerais'!$D$35)</f>
        <v>0</v>
      </c>
      <c r="BE25" s="386">
        <f ca="1">VLOOKUP(BD25,'P Gerais'!$D$29:$F$33,3,TRUE)</f>
        <v>0</v>
      </c>
      <c r="BF25" s="364">
        <f t="shared" ca="1" si="14"/>
        <v>0</v>
      </c>
      <c r="BG25" s="364">
        <f ca="1">VLOOKUP(BD25,'P Gerais'!$D$29:$G$33,4,TRUE)</f>
        <v>0</v>
      </c>
      <c r="BH25" s="364">
        <f t="shared" ca="1" si="15"/>
        <v>0</v>
      </c>
      <c r="BI25" s="364">
        <f t="shared" ca="1" si="16"/>
        <v>0</v>
      </c>
      <c r="BJ25" s="362">
        <f ca="1">'DB Func'!G20</f>
        <v>0</v>
      </c>
      <c r="BK25" s="362">
        <f ca="1">'DB Func'!FW20</f>
        <v>0</v>
      </c>
      <c r="BL25" s="364">
        <f ca="1">D25*'P Gerais'!$D$13</f>
        <v>0</v>
      </c>
      <c r="BM25" s="364">
        <f ca="1">D25*'P Gerais'!$D$14</f>
        <v>0</v>
      </c>
      <c r="BN25" s="364">
        <f ca="1">D25*'P Gerais'!$D$16</f>
        <v>0</v>
      </c>
      <c r="BO25" s="364">
        <f ca="1">D25*'P Gerais'!$D$17</f>
        <v>0</v>
      </c>
      <c r="BP25" s="364">
        <f ca="1">D25*'P Gerais'!$D$18</f>
        <v>0</v>
      </c>
      <c r="BQ25" s="385">
        <f ca="1">VLOOKUP(D25,'P Gerais'!$D$22:$G$24,3,TRUE)</f>
        <v>0.08</v>
      </c>
      <c r="BR25" s="385">
        <f ca="1">VLOOKUP(D25,'P Gerais'!$D$29:$G$33,3,TRUE)</f>
        <v>0</v>
      </c>
      <c r="BS25" s="385">
        <f ca="1">'DB Func'!BN20</f>
        <v>0</v>
      </c>
      <c r="BT25" s="385">
        <f ca="1">'DB Func'!BO20</f>
        <v>0</v>
      </c>
      <c r="BU25" s="385">
        <f ca="1">'DB Func'!FX20</f>
        <v>0</v>
      </c>
      <c r="BV25" s="364">
        <f t="shared" ca="1" si="17"/>
        <v>-0.08</v>
      </c>
      <c r="BW25" s="364">
        <f ca="1">BV25-'DB Func'!GC20</f>
        <v>-0.08</v>
      </c>
      <c r="BX25" s="362">
        <f ca="1">IFERROR(VLOOKUP(BW25,'P Gerais'!$D$29:$G$33,3,TRUE)*BW25,0)</f>
        <v>0</v>
      </c>
      <c r="BY25" s="364">
        <f ca="1">IFERROR(BX25-VLOOKUP(BW25,'P Gerais'!$D$29:$H$33,4,TRUE),0)</f>
        <v>0</v>
      </c>
      <c r="BZ25" s="364">
        <f ca="1">D25*'DB Func'!GD20</f>
        <v>0</v>
      </c>
      <c r="CB25" s="364">
        <f t="shared" ca="1" si="18"/>
        <v>0</v>
      </c>
      <c r="CC25" s="364">
        <f t="shared" si="19"/>
        <v>0</v>
      </c>
      <c r="CD25" s="364">
        <f t="shared" si="20"/>
        <v>0</v>
      </c>
      <c r="CF25" s="362" t="str">
        <f t="shared" ca="1" si="21"/>
        <v>não</v>
      </c>
      <c r="CG25" s="362">
        <f ca="1">IF($CH$8=1,DAY('DB Func'!C20),0)</f>
        <v>0</v>
      </c>
      <c r="CH25" s="362">
        <f ca="1">IF(CI25=0,0,MONTH('DB Func'!C20))</f>
        <v>0</v>
      </c>
      <c r="CI25" s="362">
        <f ca="1">IF('P Gerais'!D23=YEAR('DB Func'!C20),YEAR('DB Func'!C20),0)</f>
        <v>0</v>
      </c>
      <c r="CJ25" s="371">
        <v>48</v>
      </c>
      <c r="CK25" s="363"/>
      <c r="CL25" s="362" t="str">
        <f>IF(ISERROR(HLOOKUP(CL23,$DS$7:$DY25,$DZ25,FALSE)),"N",HLOOKUP(CL23,$DS$7:$DY25,$DZ25,FALSE))</f>
        <v>N</v>
      </c>
      <c r="CM25" s="362" t="str">
        <f>IF(ISERROR(HLOOKUP(CM23,$DS$7:$DY25,$DZ25,FALSE)),"N",HLOOKUP(CM23,$DS$7:$DY25,$DZ25,FALSE))</f>
        <v>N</v>
      </c>
      <c r="CN25" s="362" t="str">
        <f>IF(ISERROR(HLOOKUP(CN23,$DS$7:$DY25,$DZ25,FALSE)),"N",HLOOKUP(CN23,$DS$7:$DY25,$DZ25,FALSE))</f>
        <v>N</v>
      </c>
      <c r="CO25" s="362" t="str">
        <f>IF(ISERROR(HLOOKUP(CO23,$DS$7:$DY25,$DZ25,FALSE)),"N",HLOOKUP(CO23,$DS$7:$DY25,$DZ25,FALSE))</f>
        <v>N</v>
      </c>
      <c r="CP25" s="362" t="str">
        <f>IF(ISERROR(HLOOKUP(CP23,$DS$7:$DY25,$DZ25,FALSE)),"N",HLOOKUP(CP23,$DS$7:$DY25,$DZ25,FALSE))</f>
        <v>N</v>
      </c>
      <c r="CQ25" s="362" t="str">
        <f>IF(ISERROR(HLOOKUP(CQ23,$DS$7:$DY25,$DZ25,FALSE)),"N",HLOOKUP(CQ23,$DS$7:$DY25,$DZ25,FALSE))</f>
        <v>N</v>
      </c>
      <c r="CR25" s="362" t="str">
        <f>IF(ISERROR(HLOOKUP(CR23,$DS$7:$DY25,$DZ25,FALSE)),"N",HLOOKUP(CR23,$DS$7:$DY25,$DZ25,FALSE))</f>
        <v>N</v>
      </c>
      <c r="CS25" s="362" t="str">
        <f>IF(ISERROR(HLOOKUP(CS23,$DS$7:$DY25,$DZ25,FALSE)),"N",HLOOKUP(CS23,$DS$7:$DY25,$DZ25,FALSE))</f>
        <v>N</v>
      </c>
      <c r="CT25" s="362" t="str">
        <f>IF(ISERROR(HLOOKUP(CT23,$DS$7:$DY25,$DZ25,FALSE)),"N",HLOOKUP(CT23,$DS$7:$DY25,$DZ25,FALSE))</f>
        <v>N</v>
      </c>
      <c r="CU25" s="362" t="str">
        <f>IF(ISERROR(HLOOKUP(CU23,$DS$7:$DY25,$DZ25,FALSE)),"N",HLOOKUP(CU23,$DS$7:$DY25,$DZ25,FALSE))</f>
        <v>N</v>
      </c>
      <c r="CV25" s="362" t="str">
        <f>IF(ISERROR(HLOOKUP(CV23,$DS$7:$DY25,$DZ25,FALSE)),"N",HLOOKUP(CV23,$DS$7:$DY25,$DZ25,FALSE))</f>
        <v>N</v>
      </c>
      <c r="CW25" s="362" t="str">
        <f>IF(ISERROR(HLOOKUP(CW23,$DS$7:$DY25,$DZ25,FALSE)),"N",HLOOKUP(CW23,$DS$7:$DY25,$DZ25,FALSE))</f>
        <v>N</v>
      </c>
      <c r="CX25" s="362" t="str">
        <f>IF(ISERROR(HLOOKUP(CX23,$DS$7:$DY25,$DZ25,FALSE)),"N",HLOOKUP(CX23,$DS$7:$DY25,$DZ25,FALSE))</f>
        <v>N</v>
      </c>
      <c r="CY25" s="362" t="str">
        <f>IF(ISERROR(HLOOKUP(CY23,$DS$7:$DY25,$DZ25,FALSE)),"N",HLOOKUP(CY23,$DS$7:$DY25,$DZ25,FALSE))</f>
        <v>N</v>
      </c>
      <c r="CZ25" s="362" t="str">
        <f>IF(ISERROR(HLOOKUP(CZ23,$DS$7:$DY25,$DZ25,FALSE)),"N",HLOOKUP(CZ23,$DS$7:$DY25,$DZ25,FALSE))</f>
        <v>N</v>
      </c>
      <c r="DA25" s="362" t="str">
        <f>IF(ISERROR(HLOOKUP(DA23,$DS$7:$DY25,$DZ25,FALSE)),"N",HLOOKUP(DA23,$DS$7:$DY25,$DZ25,FALSE))</f>
        <v>N</v>
      </c>
      <c r="DB25" s="362" t="str">
        <f>IF(ISERROR(HLOOKUP(DB23,$DS$7:$DY25,$DZ25,FALSE)),"N",HLOOKUP(DB23,$DS$7:$DY25,$DZ25,FALSE))</f>
        <v>N</v>
      </c>
      <c r="DC25" s="362" t="str">
        <f>IF(ISERROR(HLOOKUP(DC23,$DS$7:$DY25,$DZ25,FALSE)),"N",HLOOKUP(DC23,$DS$7:$DY25,$DZ25,FALSE))</f>
        <v>N</v>
      </c>
      <c r="DD25" s="362" t="str">
        <f>IF(ISERROR(HLOOKUP(DD23,$DS$7:$DY25,$DZ25,FALSE)),"N",HLOOKUP(DD23,$DS$7:$DY25,$DZ25,FALSE))</f>
        <v>N</v>
      </c>
      <c r="DE25" s="362" t="str">
        <f>IF(ISERROR(HLOOKUP(DE23,$DS$7:$DY25,$DZ25,FALSE)),"N",HLOOKUP(DE23,$DS$7:$DY25,$DZ25,FALSE))</f>
        <v>N</v>
      </c>
      <c r="DF25" s="362" t="str">
        <f>IF(ISERROR(HLOOKUP(DF23,$DS$7:$DY25,$DZ25,FALSE)),"N",HLOOKUP(DF23,$DS$7:$DY25,$DZ25,FALSE))</f>
        <v>N</v>
      </c>
      <c r="DG25" s="362" t="str">
        <f>IF(ISERROR(HLOOKUP(DG23,$DS$7:$DY25,$DZ25,FALSE)),"N",HLOOKUP(DG23,$DS$7:$DY25,$DZ25,FALSE))</f>
        <v>N</v>
      </c>
      <c r="DH25" s="362" t="str">
        <f>IF(ISERROR(HLOOKUP(DH23,$DS$7:$DY25,$DZ25,FALSE)),"N",HLOOKUP(DH23,$DS$7:$DY25,$DZ25,FALSE))</f>
        <v>N</v>
      </c>
      <c r="DI25" s="362" t="str">
        <f>IF(ISERROR(HLOOKUP(DI23,$DS$7:$DY25,$DZ25,FALSE)),"N",HLOOKUP(DI23,$DS$7:$DY25,$DZ25,FALSE))</f>
        <v>N</v>
      </c>
      <c r="DJ25" s="362" t="str">
        <f>IF(ISERROR(HLOOKUP(DJ23,$DS$7:$DY25,$DZ25,FALSE)),"N",HLOOKUP(DJ23,$DS$7:$DY25,$DZ25,FALSE))</f>
        <v>N</v>
      </c>
      <c r="DK25" s="362" t="str">
        <f>IF(ISERROR(HLOOKUP(DK23,$DS$7:$DY25,$DZ25,FALSE)),"N",HLOOKUP(DK23,$DS$7:$DY25,$DZ25,FALSE))</f>
        <v>N</v>
      </c>
      <c r="DL25" s="362" t="str">
        <f>IF(ISERROR(HLOOKUP(DL23,$DS$7:$DY25,$DZ25,FALSE)),"N",HLOOKUP(DL23,$DS$7:$DY25,$DZ25,FALSE))</f>
        <v>N</v>
      </c>
      <c r="DM25" s="362" t="str">
        <f>IF(ISERROR(HLOOKUP(DM23,$DS$7:$DY25,$DZ25,FALSE)),"N",HLOOKUP(DM23,$DS$7:$DY25,$DZ25,FALSE))</f>
        <v>N</v>
      </c>
      <c r="DN25" s="362" t="str">
        <f>IF(ISERROR(HLOOKUP(DN23,$DS$7:$DY25,$DZ25,FALSE)),"N",HLOOKUP(DN23,$DS$7:$DY25,$DZ25,FALSE))</f>
        <v>N</v>
      </c>
      <c r="DO25" s="362" t="str">
        <f>IF(ISERROR(HLOOKUP(DO23,$DS$7:$DY25,$DZ25,FALSE)),"N",HLOOKUP(DO23,$DS$7:$DY25,$DZ25,FALSE))</f>
        <v>N</v>
      </c>
      <c r="DP25" s="362" t="str">
        <f>IF(ISERROR(HLOOKUP(DP23,$DS$7:$DY25,$DZ25,FALSE)),"N",HLOOKUP(DP23,$DS$7:$DY25,$DZ25,FALSE))</f>
        <v>N</v>
      </c>
      <c r="DQ25" s="362">
        <f t="shared" si="22"/>
        <v>0</v>
      </c>
      <c r="DR25" s="362">
        <f t="shared" si="23"/>
        <v>31</v>
      </c>
      <c r="DS25" s="362" t="str">
        <f>IF('DB Func'!M20&gt;0,"S","N")</f>
        <v>N</v>
      </c>
      <c r="DT25" s="362" t="str">
        <f>IF('DB Func'!R20&gt;0,"S","N")</f>
        <v>N</v>
      </c>
      <c r="DU25" s="362" t="str">
        <f>IF('DB Func'!W20&gt;0,"S","N")</f>
        <v>N</v>
      </c>
      <c r="DV25" s="362" t="str">
        <f>IF('DB Func'!AB20&gt;0,"S","N")</f>
        <v>N</v>
      </c>
      <c r="DW25" s="362" t="str">
        <f>IF('DB Func'!AG20&gt;0,"S","N")</f>
        <v>N</v>
      </c>
      <c r="DX25" s="362" t="str">
        <f>IF('DB Func'!AL20&gt;0,"S","N")</f>
        <v>N</v>
      </c>
      <c r="DY25" s="362" t="str">
        <f>IF('DB Func'!AQ20&gt;0,"S","N")</f>
        <v>N</v>
      </c>
      <c r="DZ25" s="362">
        <v>19</v>
      </c>
      <c r="EA25" s="369">
        <f ca="1">'DB Func'!C20</f>
        <v>0</v>
      </c>
      <c r="EB25" s="362" t="str">
        <f t="shared" ref="EB25:EQ37" ca="1" si="33">IF(DAY($EA25)&gt;EB$7,"n","s")</f>
        <v>s</v>
      </c>
      <c r="EC25" s="362" t="str">
        <f t="shared" ca="1" si="33"/>
        <v>s</v>
      </c>
      <c r="ED25" s="362" t="str">
        <f t="shared" ca="1" si="33"/>
        <v>s</v>
      </c>
      <c r="EE25" s="362" t="str">
        <f t="shared" ca="1" si="33"/>
        <v>s</v>
      </c>
      <c r="EF25" s="362" t="str">
        <f t="shared" ca="1" si="33"/>
        <v>s</v>
      </c>
      <c r="EG25" s="362" t="str">
        <f t="shared" ca="1" si="33"/>
        <v>s</v>
      </c>
      <c r="EH25" s="362" t="str">
        <f t="shared" ca="1" si="33"/>
        <v>s</v>
      </c>
      <c r="EI25" s="362" t="str">
        <f t="shared" ca="1" si="33"/>
        <v>s</v>
      </c>
      <c r="EJ25" s="362" t="str">
        <f t="shared" ca="1" si="33"/>
        <v>s</v>
      </c>
      <c r="EK25" s="362" t="str">
        <f t="shared" ca="1" si="33"/>
        <v>s</v>
      </c>
      <c r="EL25" s="362" t="str">
        <f t="shared" ca="1" si="33"/>
        <v>s</v>
      </c>
      <c r="EM25" s="362" t="str">
        <f t="shared" ca="1" si="33"/>
        <v>s</v>
      </c>
      <c r="EN25" s="362" t="str">
        <f t="shared" ca="1" si="33"/>
        <v>s</v>
      </c>
      <c r="EO25" s="362" t="str">
        <f t="shared" ca="1" si="33"/>
        <v>s</v>
      </c>
      <c r="EP25" s="362" t="str">
        <f t="shared" ca="1" si="33"/>
        <v>s</v>
      </c>
      <c r="EQ25" s="362" t="str">
        <f t="shared" ca="1" si="33"/>
        <v>s</v>
      </c>
      <c r="ER25" s="362" t="str">
        <f t="shared" ca="1" si="32"/>
        <v>s</v>
      </c>
      <c r="ES25" s="362" t="str">
        <f t="shared" ca="1" si="32"/>
        <v>s</v>
      </c>
      <c r="ET25" s="362" t="str">
        <f t="shared" ca="1" si="32"/>
        <v>s</v>
      </c>
      <c r="EU25" s="362" t="str">
        <f t="shared" ca="1" si="32"/>
        <v>s</v>
      </c>
      <c r="EV25" s="362" t="str">
        <f t="shared" ca="1" si="25"/>
        <v>s</v>
      </c>
      <c r="EW25" s="362" t="str">
        <f t="shared" ca="1" si="32"/>
        <v>s</v>
      </c>
      <c r="EX25" s="362" t="str">
        <f t="shared" ca="1" si="32"/>
        <v>s</v>
      </c>
      <c r="EY25" s="362" t="str">
        <f t="shared" ca="1" si="32"/>
        <v>s</v>
      </c>
      <c r="EZ25" s="362" t="str">
        <f t="shared" ca="1" si="32"/>
        <v>s</v>
      </c>
      <c r="FA25" s="362" t="str">
        <f t="shared" ca="1" si="32"/>
        <v>s</v>
      </c>
      <c r="FB25" s="362" t="str">
        <f t="shared" ca="1" si="32"/>
        <v>s</v>
      </c>
      <c r="FC25" s="362" t="str">
        <f t="shared" ca="1" si="32"/>
        <v>s</v>
      </c>
      <c r="FD25" s="362" t="str">
        <f t="shared" ca="1" si="32"/>
        <v>s</v>
      </c>
      <c r="FE25" s="362" t="str">
        <f t="shared" ca="1" si="32"/>
        <v>s</v>
      </c>
      <c r="FF25" s="362" t="str">
        <f t="shared" ca="1" si="32"/>
        <v>s</v>
      </c>
      <c r="FG25" s="362">
        <f t="shared" ca="1" si="26"/>
        <v>31</v>
      </c>
      <c r="FH25" s="362">
        <f t="shared" ca="1" si="27"/>
        <v>0</v>
      </c>
      <c r="FI25" s="362" t="str">
        <f ca="1">IF(AND(YEAR(EA25)='P Gerais'!D23,MONTH(Lanc!EA25)=8,DAY(Lanc!EA25)&gt;1),"S","N")</f>
        <v>N</v>
      </c>
      <c r="FJ25" s="364">
        <f t="shared" ca="1" si="28"/>
        <v>0</v>
      </c>
      <c r="FK25" s="364">
        <f t="shared" si="29"/>
        <v>0</v>
      </c>
      <c r="FL25" s="387">
        <f t="shared" ca="1" si="30"/>
        <v>0</v>
      </c>
      <c r="FP25" s="363">
        <f ca="1">((FJ25-FL25-FK25+AZ25+AQ25+SUM(Z25:AA25)+SUM(AW25:AX25)+AK25)*IF('DB Func'!GG20="ok",'DB Func'!GD20,0))</f>
        <v>0</v>
      </c>
      <c r="FR25" s="389">
        <f t="shared" ca="1" si="31"/>
        <v>0</v>
      </c>
      <c r="GV25" s="49"/>
      <c r="GW25" s="49"/>
      <c r="GX25" s="49"/>
      <c r="GY25" s="49"/>
      <c r="GZ25" s="49"/>
      <c r="HA25" s="49"/>
      <c r="HB25" s="49"/>
      <c r="HC25" s="49"/>
    </row>
    <row r="26" spans="3:211" ht="30" customHeight="1" thickTop="1" thickBot="1">
      <c r="C26" s="390" t="str">
        <f ca="1">IF('DB Func'!B21="Funcionário 19","",'DB Func'!B21)</f>
        <v/>
      </c>
      <c r="D26" s="391">
        <f ca="1">'DB Func'!CK21</f>
        <v>0</v>
      </c>
      <c r="E26" s="382" t="str">
        <f ca="1">IF(C26="","-",IF(OR(terceiro!E26="AGO",terceiro!F26="AGO"),"Sim","Não"))</f>
        <v>-</v>
      </c>
      <c r="F26" s="383" t="str">
        <f ca="1">IF(C26="","-",IF(OR(Ferias!E26="AGO",Ferias!F26="AGO"),"Sim","Não"))</f>
        <v>-</v>
      </c>
      <c r="G26" s="383">
        <f ca="1">IF(C26="",0,IF(F26="Sim",IF(Ferias!E26="AGO",Ferias!I26,Ferias!J26),0))</f>
        <v>0</v>
      </c>
      <c r="H26" s="185"/>
      <c r="I26" s="185"/>
      <c r="J26" s="398">
        <f t="shared" ca="1" si="1"/>
        <v>0</v>
      </c>
      <c r="K26" s="152"/>
      <c r="L26" s="151"/>
      <c r="M26" s="189"/>
      <c r="N26" s="153"/>
      <c r="O26" s="48"/>
      <c r="P26" s="48"/>
      <c r="Q26" s="48"/>
      <c r="R26" s="49"/>
      <c r="S26" s="49"/>
      <c r="T26" s="49"/>
      <c r="U26" s="49"/>
      <c r="V26" s="49"/>
      <c r="W26" s="49"/>
      <c r="X26" s="49"/>
      <c r="Y26" s="49"/>
      <c r="Z26" s="49"/>
      <c r="AA26" s="49"/>
      <c r="AB26" s="48"/>
      <c r="AC26" s="48"/>
      <c r="AD26" s="49"/>
      <c r="AE26" s="49"/>
      <c r="AF26" s="314"/>
      <c r="AH26" s="400">
        <f ca="1">IF(AND('DB Func'!GE21="Julho",'DB Func'!BQ21="2 Parcelas"),(('auxiliar 13 sal'!J22/12*'DB Func'!GF21+AVERAGE('auxiliar 13 sal'!Q22:AB22)+AVERAGE('auxiliar 13 sal'!AE22:AP22)+'auxiliar 13 sal'!J22*'DB Func'!BN21+'auxiliar 13 sal'!J22*'DB Func'!BO21)/2),IF('DB Func'!GE21="Agosto",IF('DB Func'!BQ21="Parcela Única",('auxiliar 13 sal'!J22/12*'DB Func'!GF21)+AVERAGE('auxiliar 13 sal'!Q22:AB22)+AVERAGE('auxiliar 13 sal'!AE22:AP22)+('auxiliar 13 sal'!J22*'DB Func'!BN21)+('auxiliar 13 sal'!J22*'DB Func'!BO21),IF('DB Func'!BQ21="2 Parcelas",(('auxiliar 13 sal'!J22/12*'DB Func'!GF21+AVERAGE('auxiliar 13 sal'!Q22:AB22)+AVERAGE('auxiliar 13 sal'!AE22:AP22)+'auxiliar 13 sal'!J22*'DB Func'!BN21+'auxiliar 13 sal'!J22*'DB Func'!BO21)/2))),0))</f>
        <v>0</v>
      </c>
      <c r="AK26" s="364">
        <f t="shared" ca="1" si="6"/>
        <v>0</v>
      </c>
      <c r="AL26" s="364">
        <f t="shared" ca="1" si="7"/>
        <v>0</v>
      </c>
      <c r="AM26" s="364">
        <f t="shared" ca="1" si="8"/>
        <v>0</v>
      </c>
      <c r="AN26" s="364">
        <f t="shared" ca="1" si="9"/>
        <v>0</v>
      </c>
      <c r="AO26" s="364">
        <f t="shared" ca="1" si="10"/>
        <v>0</v>
      </c>
      <c r="AP26" s="364">
        <f t="shared" ca="1" si="11"/>
        <v>0</v>
      </c>
      <c r="AQ26" s="364">
        <f t="shared" ca="1" si="12"/>
        <v>0</v>
      </c>
      <c r="AR26" s="364">
        <f>IF(OR(M26="",M26=0),0,((FJ26/220)*('Ho Ex'!$C$8+$AS$6))*M26)</f>
        <v>0</v>
      </c>
      <c r="AS26" s="364">
        <f>IF(OR(N26="",N26=0),0,((FJ26/220*('DB Func'!GD21+Lanc!$AS$6))*('Ho Ex'!$I$8+$AS$6))*(N26/52.5*60))</f>
        <v>0</v>
      </c>
      <c r="AT26" s="364">
        <f>IF(OR(M26="",M26=0),0,((FJ26/220)*('Ho Ex'!$J$8+$AS$6))*O26)</f>
        <v>0</v>
      </c>
      <c r="AU26" s="364">
        <f>IF(OR(M26="",M26=0),0,((FJ26/220)*('Ho Ex'!I32+$AS$6))*P26)</f>
        <v>0</v>
      </c>
      <c r="AV26" s="364">
        <f>IF(OR(M26="",M26=0),0,((FJ26/220)*('Ho Ex'!C23+$AS$6))*Q26)</f>
        <v>0</v>
      </c>
      <c r="AW26" s="364">
        <f ca="1">FJ26*'DB Func'!BN21</f>
        <v>0</v>
      </c>
      <c r="AX26" s="364">
        <f ca="1">FJ26*'DB Func'!BO21</f>
        <v>0</v>
      </c>
      <c r="AY26" s="364">
        <f ca="1">IF(FJ26=0,0,VLOOKUP(FJ26,'P Gerais'!$D$39:$G$41,3,TRUE)*Func19!$F$68)</f>
        <v>0</v>
      </c>
      <c r="AZ26" s="364">
        <f t="shared" si="13"/>
        <v>0</v>
      </c>
      <c r="BA26" s="364">
        <f ca="1">((FJ26-FL26-FK26+AZ26+AQ26+SUM(Z26:AA26)+SUM(AW26:AX26)+AK26)*IF('DB Func'!GG21="ok",'DB Func'!GD21,0))+(FJ26-FL26-FK26+AZ26+AQ26+SUM(Z26:AA26)+SUM(AW26:AX26))+AK26</f>
        <v>0</v>
      </c>
      <c r="BB26" s="385">
        <f ca="1">VLOOKUP(BA26,'P Gerais'!$D$22:$G$25,3,TRUE)</f>
        <v>0.08</v>
      </c>
      <c r="BC26" s="364">
        <f ca="1">IF(BA26&lt;'P Gerais'!$D$25,BA26*BB26,Lanc!BB26)</f>
        <v>0</v>
      </c>
      <c r="BD26" s="364">
        <f ca="1">BA26-BC26-('DB Func'!GB21*'P Gerais'!$D$35)</f>
        <v>0</v>
      </c>
      <c r="BE26" s="386">
        <f ca="1">VLOOKUP(BD26,'P Gerais'!$D$29:$F$33,3,TRUE)</f>
        <v>0</v>
      </c>
      <c r="BF26" s="364">
        <f t="shared" ca="1" si="14"/>
        <v>0</v>
      </c>
      <c r="BG26" s="364">
        <f ca="1">VLOOKUP(BD26,'P Gerais'!$D$29:$G$33,4,TRUE)</f>
        <v>0</v>
      </c>
      <c r="BH26" s="364">
        <f t="shared" ca="1" si="15"/>
        <v>0</v>
      </c>
      <c r="BI26" s="364">
        <f t="shared" ca="1" si="16"/>
        <v>0</v>
      </c>
      <c r="BJ26" s="362">
        <f ca="1">'DB Func'!G21</f>
        <v>0</v>
      </c>
      <c r="BK26" s="362">
        <f ca="1">'DB Func'!FW21</f>
        <v>0</v>
      </c>
      <c r="BL26" s="364">
        <f ca="1">D26*'P Gerais'!$D$13</f>
        <v>0</v>
      </c>
      <c r="BM26" s="364">
        <f ca="1">D26*'P Gerais'!$D$14</f>
        <v>0</v>
      </c>
      <c r="BN26" s="364">
        <f ca="1">D26*'P Gerais'!$D$16</f>
        <v>0</v>
      </c>
      <c r="BO26" s="364">
        <f ca="1">D26*'P Gerais'!$D$17</f>
        <v>0</v>
      </c>
      <c r="BP26" s="364">
        <f ca="1">D26*'P Gerais'!$D$18</f>
        <v>0</v>
      </c>
      <c r="BQ26" s="385">
        <f ca="1">VLOOKUP(D26,'P Gerais'!$D$22:$G$24,3,TRUE)</f>
        <v>0.08</v>
      </c>
      <c r="BR26" s="385">
        <f ca="1">VLOOKUP(D26,'P Gerais'!$D$29:$G$33,3,TRUE)</f>
        <v>0</v>
      </c>
      <c r="BS26" s="385">
        <f ca="1">'DB Func'!BN21</f>
        <v>0</v>
      </c>
      <c r="BT26" s="385">
        <f ca="1">'DB Func'!BO21</f>
        <v>0</v>
      </c>
      <c r="BU26" s="385">
        <f ca="1">'DB Func'!FX21</f>
        <v>0</v>
      </c>
      <c r="BV26" s="364">
        <f t="shared" ca="1" si="17"/>
        <v>-0.08</v>
      </c>
      <c r="BW26" s="364">
        <f ca="1">BV26-'DB Func'!GC21</f>
        <v>-0.08</v>
      </c>
      <c r="BX26" s="362">
        <f ca="1">IFERROR(VLOOKUP(BW26,'P Gerais'!$D$29:$G$33,3,TRUE)*BW26,0)</f>
        <v>0</v>
      </c>
      <c r="BY26" s="364">
        <f ca="1">IFERROR(BX26-VLOOKUP(BW26,'P Gerais'!$D$29:$H$33,4,TRUE),0)</f>
        <v>0</v>
      </c>
      <c r="BZ26" s="364">
        <f ca="1">D26*'DB Func'!GD21</f>
        <v>0</v>
      </c>
      <c r="CB26" s="364">
        <f t="shared" ca="1" si="18"/>
        <v>0</v>
      </c>
      <c r="CC26" s="364">
        <f t="shared" si="19"/>
        <v>0</v>
      </c>
      <c r="CD26" s="364">
        <f t="shared" si="20"/>
        <v>0</v>
      </c>
      <c r="CF26" s="362" t="str">
        <f t="shared" ca="1" si="21"/>
        <v>não</v>
      </c>
      <c r="CG26" s="362">
        <f ca="1">IF($CH$8=1,DAY('DB Func'!C21),0)</f>
        <v>0</v>
      </c>
      <c r="CH26" s="362">
        <f ca="1">IF(CI26=0,0,MONTH('DB Func'!C21))</f>
        <v>0</v>
      </c>
      <c r="CI26" s="362">
        <f ca="1">IF('P Gerais'!D24=YEAR('DB Func'!C21),YEAR('DB Func'!C21),0)</f>
        <v>0</v>
      </c>
      <c r="CJ26" s="371">
        <v>49</v>
      </c>
      <c r="CK26" s="363"/>
      <c r="CL26" s="362" t="str">
        <f>IF(ISERROR(HLOOKUP(CL24,$DS$7:$DY26,$DZ26,FALSE)),"N",HLOOKUP(CL24,$DS$7:$DY26,$DZ26,FALSE))</f>
        <v>N</v>
      </c>
      <c r="CM26" s="362" t="str">
        <f ca="1">IF(ISERROR(HLOOKUP(CM24,$DS$7:$DY26,$DZ26,FALSE)),"N",HLOOKUP(CM24,$DS$7:$DY26,$DZ26,FALSE))</f>
        <v>N</v>
      </c>
      <c r="CN26" s="362" t="str">
        <f ca="1">IF(ISERROR(HLOOKUP(CN24,$DS$7:$DY26,$DZ26,FALSE)),"N",HLOOKUP(CN24,$DS$7:$DY26,$DZ26,FALSE))</f>
        <v>N</v>
      </c>
      <c r="CO26" s="362" t="str">
        <f ca="1">IF(ISERROR(HLOOKUP(CO24,$DS$7:$DY26,$DZ26,FALSE)),"N",HLOOKUP(CO24,$DS$7:$DY26,$DZ26,FALSE))</f>
        <v>N</v>
      </c>
      <c r="CP26" s="362" t="str">
        <f ca="1">IF(ISERROR(HLOOKUP(CP24,$DS$7:$DY26,$DZ26,FALSE)),"N",HLOOKUP(CP24,$DS$7:$DY26,$DZ26,FALSE))</f>
        <v>N</v>
      </c>
      <c r="CQ26" s="362" t="str">
        <f ca="1">IF(ISERROR(HLOOKUP(CQ24,$DS$7:$DY26,$DZ26,FALSE)),"N",HLOOKUP(CQ24,$DS$7:$DY26,$DZ26,FALSE))</f>
        <v>N</v>
      </c>
      <c r="CR26" s="362" t="str">
        <f ca="1">IF(ISERROR(HLOOKUP(CR24,$DS$7:$DY26,$DZ26,FALSE)),"N",HLOOKUP(CR24,$DS$7:$DY26,$DZ26,FALSE))</f>
        <v>N</v>
      </c>
      <c r="CS26" s="362" t="str">
        <f>IF(ISERROR(HLOOKUP(CS24,$DS$7:$DY26,$DZ26,FALSE)),"N",HLOOKUP(CS24,$DS$7:$DY26,$DZ26,FALSE))</f>
        <v>N</v>
      </c>
      <c r="CT26" s="362" t="str">
        <f ca="1">IF(ISERROR(HLOOKUP(CT24,$DS$7:$DY26,$DZ26,FALSE)),"N",HLOOKUP(CT24,$DS$7:$DY26,$DZ26,FALSE))</f>
        <v>N</v>
      </c>
      <c r="CU26" s="362" t="str">
        <f ca="1">IF(ISERROR(HLOOKUP(CU24,$DS$7:$DY26,$DZ26,FALSE)),"N",HLOOKUP(CU24,$DS$7:$DY26,$DZ26,FALSE))</f>
        <v>N</v>
      </c>
      <c r="CV26" s="362" t="str">
        <f ca="1">IF(ISERROR(HLOOKUP(CV24,$DS$7:$DY26,$DZ26,FALSE)),"N",HLOOKUP(CV24,$DS$7:$DY26,$DZ26,FALSE))</f>
        <v>N</v>
      </c>
      <c r="CW26" s="362" t="str">
        <f ca="1">IF(ISERROR(HLOOKUP(CW24,$DS$7:$DY26,$DZ26,FALSE)),"N",HLOOKUP(CW24,$DS$7:$DY26,$DZ26,FALSE))</f>
        <v>N</v>
      </c>
      <c r="CX26" s="362" t="str">
        <f ca="1">IF(ISERROR(HLOOKUP(CX24,$DS$7:$DY26,$DZ26,FALSE)),"N",HLOOKUP(CX24,$DS$7:$DY26,$DZ26,FALSE))</f>
        <v>N</v>
      </c>
      <c r="CY26" s="362" t="str">
        <f ca="1">IF(ISERROR(HLOOKUP(CY24,$DS$7:$DY26,$DZ26,FALSE)),"N",HLOOKUP(CY24,$DS$7:$DY26,$DZ26,FALSE))</f>
        <v>N</v>
      </c>
      <c r="CZ26" s="362" t="str">
        <f>IF(ISERROR(HLOOKUP(CZ24,$DS$7:$DY26,$DZ26,FALSE)),"N",HLOOKUP(CZ24,$DS$7:$DY26,$DZ26,FALSE))</f>
        <v>N</v>
      </c>
      <c r="DA26" s="362" t="str">
        <f ca="1">IF(ISERROR(HLOOKUP(DA24,$DS$7:$DY26,$DZ26,FALSE)),"N",HLOOKUP(DA24,$DS$7:$DY26,$DZ26,FALSE))</f>
        <v>N</v>
      </c>
      <c r="DB26" s="362" t="str">
        <f ca="1">IF(ISERROR(HLOOKUP(DB24,$DS$7:$DY26,$DZ26,FALSE)),"N",HLOOKUP(DB24,$DS$7:$DY26,$DZ26,FALSE))</f>
        <v>N</v>
      </c>
      <c r="DC26" s="362" t="str">
        <f ca="1">IF(ISERROR(HLOOKUP(DC24,$DS$7:$DY26,$DZ26,FALSE)),"N",HLOOKUP(DC24,$DS$7:$DY26,$DZ26,FALSE))</f>
        <v>N</v>
      </c>
      <c r="DD26" s="362" t="str">
        <f ca="1">IF(ISERROR(HLOOKUP(DD24,$DS$7:$DY26,$DZ26,FALSE)),"N",HLOOKUP(DD24,$DS$7:$DY26,$DZ26,FALSE))</f>
        <v>N</v>
      </c>
      <c r="DE26" s="362" t="str">
        <f ca="1">IF(ISERROR(HLOOKUP(DE24,$DS$7:$DY26,$DZ26,FALSE)),"N",HLOOKUP(DE24,$DS$7:$DY26,$DZ26,FALSE))</f>
        <v>N</v>
      </c>
      <c r="DF26" s="362" t="str">
        <f ca="1">IF(ISERROR(HLOOKUP(DF24,$DS$7:$DY26,$DZ26,FALSE)),"N",HLOOKUP(DF24,$DS$7:$DY26,$DZ26,FALSE))</f>
        <v>N</v>
      </c>
      <c r="DG26" s="362" t="str">
        <f>IF(ISERROR(HLOOKUP(DG24,$DS$7:$DY26,$DZ26,FALSE)),"N",HLOOKUP(DG24,$DS$7:$DY26,$DZ26,FALSE))</f>
        <v>N</v>
      </c>
      <c r="DH26" s="362" t="str">
        <f ca="1">IF(ISERROR(HLOOKUP(DH24,$DS$7:$DY26,$DZ26,FALSE)),"N",HLOOKUP(DH24,$DS$7:$DY26,$DZ26,FALSE))</f>
        <v>N</v>
      </c>
      <c r="DI26" s="362" t="str">
        <f ca="1">IF(ISERROR(HLOOKUP(DI24,$DS$7:$DY26,$DZ26,FALSE)),"N",HLOOKUP(DI24,$DS$7:$DY26,$DZ26,FALSE))</f>
        <v>N</v>
      </c>
      <c r="DJ26" s="362" t="str">
        <f ca="1">IF(ISERROR(HLOOKUP(DJ24,$DS$7:$DY26,$DZ26,FALSE)),"N",HLOOKUP(DJ24,$DS$7:$DY26,$DZ26,FALSE))</f>
        <v>N</v>
      </c>
      <c r="DK26" s="362" t="str">
        <f ca="1">IF(ISERROR(HLOOKUP(DK24,$DS$7:$DY26,$DZ26,FALSE)),"N",HLOOKUP(DK24,$DS$7:$DY26,$DZ26,FALSE))</f>
        <v>N</v>
      </c>
      <c r="DL26" s="362" t="str">
        <f ca="1">IF(ISERROR(HLOOKUP(DL24,$DS$7:$DY26,$DZ26,FALSE)),"N",HLOOKUP(DL24,$DS$7:$DY26,$DZ26,FALSE))</f>
        <v>N</v>
      </c>
      <c r="DM26" s="362" t="str">
        <f ca="1">IF(ISERROR(HLOOKUP(DM24,$DS$7:$DY26,$DZ26,FALSE)),"N",HLOOKUP(DM24,$DS$7:$DY26,$DZ26,FALSE))</f>
        <v>N</v>
      </c>
      <c r="DN26" s="362" t="str">
        <f>IF(ISERROR(HLOOKUP(DN24,$DS$7:$DY26,$DZ26,FALSE)),"N",HLOOKUP(DN24,$DS$7:$DY26,$DZ26,FALSE))</f>
        <v>N</v>
      </c>
      <c r="DO26" s="362" t="str">
        <f ca="1">IF(ISERROR(HLOOKUP(DO24,$DS$7:$DY26,$DZ26,FALSE)),"N",HLOOKUP(DO24,$DS$7:$DY26,$DZ26,FALSE))</f>
        <v>N</v>
      </c>
      <c r="DP26" s="362" t="str">
        <f ca="1">IF(ISERROR(HLOOKUP(DP24,$DS$7:$DY26,$DZ26,FALSE)),"N",HLOOKUP(DP24,$DS$7:$DY26,$DZ26,FALSE))</f>
        <v>N</v>
      </c>
      <c r="DQ26" s="362">
        <f t="shared" ca="1" si="22"/>
        <v>0</v>
      </c>
      <c r="DR26" s="362">
        <f t="shared" ca="1" si="23"/>
        <v>31</v>
      </c>
      <c r="DS26" s="362" t="str">
        <f>IF('DB Func'!M21&gt;0,"S","N")</f>
        <v>N</v>
      </c>
      <c r="DT26" s="362" t="str">
        <f>IF('DB Func'!R21&gt;0,"S","N")</f>
        <v>N</v>
      </c>
      <c r="DU26" s="362" t="str">
        <f>IF('DB Func'!W21&gt;0,"S","N")</f>
        <v>N</v>
      </c>
      <c r="DV26" s="362" t="str">
        <f>IF('DB Func'!AB21&gt;0,"S","N")</f>
        <v>N</v>
      </c>
      <c r="DW26" s="362" t="str">
        <f>IF('DB Func'!AG21&gt;0,"S","N")</f>
        <v>N</v>
      </c>
      <c r="DX26" s="362" t="str">
        <f>IF('DB Func'!AL21&gt;0,"S","N")</f>
        <v>N</v>
      </c>
      <c r="DY26" s="362" t="str">
        <f>IF('DB Func'!AQ21&gt;0,"S","N")</f>
        <v>N</v>
      </c>
      <c r="DZ26" s="362">
        <v>20</v>
      </c>
      <c r="EA26" s="369">
        <f ca="1">'DB Func'!C21</f>
        <v>0</v>
      </c>
      <c r="EB26" s="362" t="str">
        <f t="shared" ca="1" si="33"/>
        <v>s</v>
      </c>
      <c r="EC26" s="362" t="str">
        <f t="shared" ca="1" si="33"/>
        <v>s</v>
      </c>
      <c r="ED26" s="362" t="str">
        <f t="shared" ca="1" si="33"/>
        <v>s</v>
      </c>
      <c r="EE26" s="362" t="str">
        <f t="shared" ca="1" si="33"/>
        <v>s</v>
      </c>
      <c r="EF26" s="362" t="str">
        <f t="shared" ca="1" si="33"/>
        <v>s</v>
      </c>
      <c r="EG26" s="362" t="str">
        <f t="shared" ca="1" si="33"/>
        <v>s</v>
      </c>
      <c r="EH26" s="362" t="str">
        <f t="shared" ca="1" si="33"/>
        <v>s</v>
      </c>
      <c r="EI26" s="362" t="str">
        <f t="shared" ca="1" si="33"/>
        <v>s</v>
      </c>
      <c r="EJ26" s="362" t="str">
        <f t="shared" ca="1" si="33"/>
        <v>s</v>
      </c>
      <c r="EK26" s="362" t="str">
        <f t="shared" ca="1" si="33"/>
        <v>s</v>
      </c>
      <c r="EL26" s="362" t="str">
        <f t="shared" ca="1" si="33"/>
        <v>s</v>
      </c>
      <c r="EM26" s="362" t="str">
        <f t="shared" ca="1" si="33"/>
        <v>s</v>
      </c>
      <c r="EN26" s="362" t="str">
        <f t="shared" ca="1" si="33"/>
        <v>s</v>
      </c>
      <c r="EO26" s="362" t="str">
        <f t="shared" ca="1" si="33"/>
        <v>s</v>
      </c>
      <c r="EP26" s="362" t="str">
        <f t="shared" ca="1" si="33"/>
        <v>s</v>
      </c>
      <c r="EQ26" s="362" t="str">
        <f t="shared" ca="1" si="33"/>
        <v>s</v>
      </c>
      <c r="ER26" s="362" t="str">
        <f t="shared" ca="1" si="32"/>
        <v>s</v>
      </c>
      <c r="ES26" s="362" t="str">
        <f t="shared" ca="1" si="32"/>
        <v>s</v>
      </c>
      <c r="ET26" s="362" t="str">
        <f t="shared" ca="1" si="32"/>
        <v>s</v>
      </c>
      <c r="EU26" s="362" t="str">
        <f t="shared" ca="1" si="32"/>
        <v>s</v>
      </c>
      <c r="EV26" s="362" t="str">
        <f t="shared" ca="1" si="25"/>
        <v>s</v>
      </c>
      <c r="EW26" s="362" t="str">
        <f t="shared" ca="1" si="32"/>
        <v>s</v>
      </c>
      <c r="EX26" s="362" t="str">
        <f t="shared" ca="1" si="32"/>
        <v>s</v>
      </c>
      <c r="EY26" s="362" t="str">
        <f t="shared" ca="1" si="32"/>
        <v>s</v>
      </c>
      <c r="EZ26" s="362" t="str">
        <f t="shared" ca="1" si="32"/>
        <v>s</v>
      </c>
      <c r="FA26" s="362" t="str">
        <f t="shared" ca="1" si="32"/>
        <v>s</v>
      </c>
      <c r="FB26" s="362" t="str">
        <f t="shared" ca="1" si="32"/>
        <v>s</v>
      </c>
      <c r="FC26" s="362" t="str">
        <f t="shared" ca="1" si="32"/>
        <v>s</v>
      </c>
      <c r="FD26" s="362" t="str">
        <f t="shared" ca="1" si="32"/>
        <v>s</v>
      </c>
      <c r="FE26" s="362" t="str">
        <f t="shared" ca="1" si="32"/>
        <v>s</v>
      </c>
      <c r="FF26" s="362" t="str">
        <f t="shared" ca="1" si="32"/>
        <v>s</v>
      </c>
      <c r="FG26" s="362">
        <f t="shared" ca="1" si="26"/>
        <v>31</v>
      </c>
      <c r="FH26" s="362">
        <f t="shared" ca="1" si="27"/>
        <v>0</v>
      </c>
      <c r="FI26" s="362" t="str">
        <f ca="1">IF(AND(YEAR(EA26)='P Gerais'!D24,MONTH(Lanc!EA26)=8,DAY(Lanc!EA26)&gt;1),"S","N")</f>
        <v>N</v>
      </c>
      <c r="FJ26" s="364">
        <f t="shared" ca="1" si="28"/>
        <v>0</v>
      </c>
      <c r="FK26" s="364">
        <f t="shared" si="29"/>
        <v>0</v>
      </c>
      <c r="FL26" s="387">
        <f t="shared" ca="1" si="30"/>
        <v>0</v>
      </c>
      <c r="FP26" s="363">
        <f ca="1">((FJ26-FL26-FK26+AZ26+AQ26+SUM(Z26:AA26)+SUM(AW26:AX26)+AK26)*IF('DB Func'!GG21="ok",'DB Func'!GD21,0))</f>
        <v>0</v>
      </c>
      <c r="FR26" s="389">
        <f t="shared" ca="1" si="31"/>
        <v>0</v>
      </c>
      <c r="GV26" s="49"/>
      <c r="GW26" s="49"/>
      <c r="GX26" s="49"/>
      <c r="GY26" s="49"/>
      <c r="GZ26" s="49"/>
      <c r="HA26" s="49"/>
      <c r="HB26" s="49"/>
      <c r="HC26" s="49"/>
    </row>
    <row r="27" spans="3:211" ht="30" customHeight="1" thickTop="1" thickBot="1">
      <c r="C27" s="390" t="str">
        <f ca="1">IF('DB Func'!B22="Funcionário 20","",'DB Func'!B22)</f>
        <v/>
      </c>
      <c r="D27" s="391">
        <f ca="1">'DB Func'!CK22</f>
        <v>0</v>
      </c>
      <c r="E27" s="382" t="str">
        <f ca="1">IF(C27="","-",IF(OR(terceiro!E27="AGO",terceiro!F27="AGO"),"Sim","Não"))</f>
        <v>-</v>
      </c>
      <c r="F27" s="383" t="str">
        <f ca="1">IF(C27="","-",IF(OR(Ferias!E27="AGO",Ferias!F27="AGO"),"Sim","Não"))</f>
        <v>-</v>
      </c>
      <c r="G27" s="383">
        <f ca="1">IF(C27="",0,IF(F27="Sim",IF(Ferias!E27="AGO",Ferias!I27,Ferias!J27),0))</f>
        <v>0</v>
      </c>
      <c r="H27" s="185"/>
      <c r="I27" s="185"/>
      <c r="J27" s="398">
        <f t="shared" ca="1" si="1"/>
        <v>0</v>
      </c>
      <c r="K27" s="152"/>
      <c r="L27" s="151"/>
      <c r="M27" s="189"/>
      <c r="N27" s="153"/>
      <c r="O27" s="48"/>
      <c r="P27" s="48"/>
      <c r="Q27" s="48"/>
      <c r="R27" s="49"/>
      <c r="S27" s="49"/>
      <c r="T27" s="49"/>
      <c r="U27" s="49"/>
      <c r="V27" s="49"/>
      <c r="W27" s="49"/>
      <c r="X27" s="49"/>
      <c r="Y27" s="49"/>
      <c r="Z27" s="49"/>
      <c r="AA27" s="49"/>
      <c r="AB27" s="48"/>
      <c r="AC27" s="48"/>
      <c r="AD27" s="49"/>
      <c r="AE27" s="49"/>
      <c r="AF27" s="314"/>
      <c r="AH27" s="400">
        <f ca="1">IF(AND('DB Func'!GE22="Julho",'DB Func'!BQ22="2 Parcelas"),(('auxiliar 13 sal'!J23/12*'DB Func'!GF22+AVERAGE('auxiliar 13 sal'!Q23:AB23)+AVERAGE('auxiliar 13 sal'!AE23:AP23)+'auxiliar 13 sal'!J23*'DB Func'!BN22+'auxiliar 13 sal'!J23*'DB Func'!BO22)/2),IF('DB Func'!GE22="Agosto",IF('DB Func'!BQ22="Parcela Única",('auxiliar 13 sal'!J23/12*'DB Func'!GF22)+AVERAGE('auxiliar 13 sal'!Q23:AB23)+AVERAGE('auxiliar 13 sal'!AE23:AP23)+('auxiliar 13 sal'!J23*'DB Func'!BN22)+('auxiliar 13 sal'!J23*'DB Func'!BO22),IF('DB Func'!BQ22="2 Parcelas",(('auxiliar 13 sal'!J23/12*'DB Func'!GF22+AVERAGE('auxiliar 13 sal'!Q23:AB23)+AVERAGE('auxiliar 13 sal'!AE23:AP23)+'auxiliar 13 sal'!J23*'DB Func'!BN22+'auxiliar 13 sal'!J23*'DB Func'!BO22)/2))),0))</f>
        <v>0</v>
      </c>
      <c r="AK27" s="364">
        <f t="shared" ca="1" si="6"/>
        <v>0</v>
      </c>
      <c r="AL27" s="364">
        <f t="shared" ca="1" si="7"/>
        <v>0</v>
      </c>
      <c r="AM27" s="364">
        <f t="shared" ca="1" si="8"/>
        <v>0</v>
      </c>
      <c r="AN27" s="364">
        <f t="shared" ca="1" si="9"/>
        <v>0</v>
      </c>
      <c r="AO27" s="364">
        <f t="shared" ca="1" si="10"/>
        <v>0</v>
      </c>
      <c r="AP27" s="364">
        <f t="shared" ca="1" si="11"/>
        <v>0</v>
      </c>
      <c r="AQ27" s="364">
        <f t="shared" ca="1" si="12"/>
        <v>0</v>
      </c>
      <c r="AR27" s="364">
        <f>IF(OR(M27="",M27=0),0,((FJ27/220)*('Ho Ex'!$C$8+$AS$6))*M27)</f>
        <v>0</v>
      </c>
      <c r="AS27" s="364">
        <f>IF(OR(N27="",N27=0),0,((FJ27/220*('DB Func'!GD22+Lanc!$AS$6))*('Ho Ex'!$I$8+$AS$6))*(N27/52.5*60))</f>
        <v>0</v>
      </c>
      <c r="AT27" s="364">
        <f>IF(OR(M27="",M27=0),0,((FJ27/220)*('Ho Ex'!$J$8+$AS$6))*O27)</f>
        <v>0</v>
      </c>
      <c r="AU27" s="364">
        <f>IF(OR(M27="",M27=0),0,((FJ27/220)*('Ho Ex'!I33+$AS$6))*P27)</f>
        <v>0</v>
      </c>
      <c r="AV27" s="364">
        <f>IF(OR(M27="",M27=0),0,((FJ27/220)*('Ho Ex'!C24+$AS$6))*Q27)</f>
        <v>0</v>
      </c>
      <c r="AW27" s="364">
        <f ca="1">FJ27*'DB Func'!BN22</f>
        <v>0</v>
      </c>
      <c r="AX27" s="364">
        <f ca="1">FJ27*'DB Func'!BO22</f>
        <v>0</v>
      </c>
      <c r="AY27" s="364">
        <f ca="1">IF(FJ27=0,0,VLOOKUP(FJ27,'P Gerais'!$D$39:$G$41,3,TRUE)*Func20!$F$68)</f>
        <v>0</v>
      </c>
      <c r="AZ27" s="364">
        <f t="shared" si="13"/>
        <v>0</v>
      </c>
      <c r="BA27" s="364">
        <f ca="1">((FJ27-FL27-FK27+AZ27+AQ27+SUM(Z27:AA27)+SUM(AW27:AX27)+AK27)*IF('DB Func'!GG22="ok",'DB Func'!GD22,0))+(FJ27-FL27-FK27+AZ27+AQ27+SUM(Z27:AA27)+SUM(AW27:AX27))+AK27</f>
        <v>0</v>
      </c>
      <c r="BB27" s="385">
        <f ca="1">VLOOKUP(BA27,'P Gerais'!$D$22:$G$25,3,TRUE)</f>
        <v>0.08</v>
      </c>
      <c r="BC27" s="364">
        <f ca="1">IF(BA27&lt;'P Gerais'!$D$25,BA27*BB27,Lanc!BB27)</f>
        <v>0</v>
      </c>
      <c r="BD27" s="364">
        <f ca="1">BA27-BC27-('DB Func'!GB22*'P Gerais'!$D$35)</f>
        <v>0</v>
      </c>
      <c r="BE27" s="386">
        <f ca="1">VLOOKUP(BD27,'P Gerais'!$D$29:$F$33,3,TRUE)</f>
        <v>0</v>
      </c>
      <c r="BF27" s="364">
        <f t="shared" ca="1" si="14"/>
        <v>0</v>
      </c>
      <c r="BG27" s="364">
        <f ca="1">VLOOKUP(BD27,'P Gerais'!$D$29:$G$33,4,TRUE)</f>
        <v>0</v>
      </c>
      <c r="BH27" s="364">
        <f t="shared" ca="1" si="15"/>
        <v>0</v>
      </c>
      <c r="BI27" s="364">
        <f t="shared" ca="1" si="16"/>
        <v>0</v>
      </c>
      <c r="BJ27" s="362">
        <f ca="1">'DB Func'!G22</f>
        <v>0</v>
      </c>
      <c r="BK27" s="362">
        <f ca="1">'DB Func'!FW22</f>
        <v>0</v>
      </c>
      <c r="BL27" s="364">
        <f ca="1">D27*'P Gerais'!$D$13</f>
        <v>0</v>
      </c>
      <c r="BM27" s="364">
        <f ca="1">D27*'P Gerais'!$D$14</f>
        <v>0</v>
      </c>
      <c r="BN27" s="364">
        <f ca="1">D27*'P Gerais'!$D$16</f>
        <v>0</v>
      </c>
      <c r="BO27" s="364">
        <f ca="1">D27*'P Gerais'!$D$17</f>
        <v>0</v>
      </c>
      <c r="BP27" s="364">
        <f ca="1">D27*'P Gerais'!$D$18</f>
        <v>0</v>
      </c>
      <c r="BQ27" s="385">
        <f ca="1">VLOOKUP(D27,'P Gerais'!$D$22:$G$24,3,TRUE)</f>
        <v>0.08</v>
      </c>
      <c r="BR27" s="385">
        <f ca="1">VLOOKUP(D27,'P Gerais'!$D$29:$G$33,3,TRUE)</f>
        <v>0</v>
      </c>
      <c r="BS27" s="385">
        <f ca="1">'DB Func'!BN22</f>
        <v>0</v>
      </c>
      <c r="BT27" s="385">
        <f ca="1">'DB Func'!BO22</f>
        <v>0</v>
      </c>
      <c r="BU27" s="385">
        <f ca="1">'DB Func'!FX22</f>
        <v>0</v>
      </c>
      <c r="BV27" s="364">
        <f t="shared" ca="1" si="17"/>
        <v>-0.08</v>
      </c>
      <c r="BW27" s="364">
        <f ca="1">BV27-'DB Func'!GC22</f>
        <v>-0.08</v>
      </c>
      <c r="BX27" s="362">
        <f ca="1">IFERROR(VLOOKUP(BW27,'P Gerais'!$D$29:$G$33,3,TRUE)*BW27,0)</f>
        <v>0</v>
      </c>
      <c r="BY27" s="364">
        <f ca="1">IFERROR(BX27-VLOOKUP(BW27,'P Gerais'!$D$29:$H$33,4,TRUE),0)</f>
        <v>0</v>
      </c>
      <c r="BZ27" s="364">
        <f ca="1">D27*'DB Func'!GD22</f>
        <v>0</v>
      </c>
      <c r="CB27" s="364">
        <f t="shared" ca="1" si="18"/>
        <v>0</v>
      </c>
      <c r="CC27" s="364">
        <f t="shared" si="19"/>
        <v>0</v>
      </c>
      <c r="CD27" s="364">
        <f t="shared" si="20"/>
        <v>0</v>
      </c>
      <c r="CF27" s="362" t="str">
        <f t="shared" ca="1" si="21"/>
        <v>não</v>
      </c>
      <c r="CG27" s="362">
        <f ca="1">IF($CH$8=1,DAY('DB Func'!C22),0)</f>
        <v>0</v>
      </c>
      <c r="CH27" s="362">
        <f ca="1">IF(CI27=0,0,MONTH('DB Func'!C22))</f>
        <v>0</v>
      </c>
      <c r="CI27" s="362">
        <f ca="1">IF('P Gerais'!D25=YEAR('DB Func'!C22),YEAR('DB Func'!C22),0)</f>
        <v>0</v>
      </c>
      <c r="CJ27" s="371">
        <v>50</v>
      </c>
      <c r="CK27" s="363"/>
      <c r="CL27" s="362" t="str">
        <f>IF(ISERROR(HLOOKUP(CL25,$DS$7:$DY27,$DZ27,FALSE)),"N",HLOOKUP(CL25,$DS$7:$DY27,$DZ27,FALSE))</f>
        <v>N</v>
      </c>
      <c r="CM27" s="362" t="str">
        <f>IF(ISERROR(HLOOKUP(CM25,$DS$7:$DY27,$DZ27,FALSE)),"N",HLOOKUP(CM25,$DS$7:$DY27,$DZ27,FALSE))</f>
        <v>N</v>
      </c>
      <c r="CN27" s="362" t="str">
        <f>IF(ISERROR(HLOOKUP(CN25,$DS$7:$DY27,$DZ27,FALSE)),"N",HLOOKUP(CN25,$DS$7:$DY27,$DZ27,FALSE))</f>
        <v>N</v>
      </c>
      <c r="CO27" s="362" t="str">
        <f>IF(ISERROR(HLOOKUP(CO25,$DS$7:$DY27,$DZ27,FALSE)),"N",HLOOKUP(CO25,$DS$7:$DY27,$DZ27,FALSE))</f>
        <v>N</v>
      </c>
      <c r="CP27" s="362" t="str">
        <f>IF(ISERROR(HLOOKUP(CP25,$DS$7:$DY27,$DZ27,FALSE)),"N",HLOOKUP(CP25,$DS$7:$DY27,$DZ27,FALSE))</f>
        <v>N</v>
      </c>
      <c r="CQ27" s="362" t="str">
        <f>IF(ISERROR(HLOOKUP(CQ25,$DS$7:$DY27,$DZ27,FALSE)),"N",HLOOKUP(CQ25,$DS$7:$DY27,$DZ27,FALSE))</f>
        <v>N</v>
      </c>
      <c r="CR27" s="362" t="str">
        <f>IF(ISERROR(HLOOKUP(CR25,$DS$7:$DY27,$DZ27,FALSE)),"N",HLOOKUP(CR25,$DS$7:$DY27,$DZ27,FALSE))</f>
        <v>N</v>
      </c>
      <c r="CS27" s="362" t="str">
        <f>IF(ISERROR(HLOOKUP(CS25,$DS$7:$DY27,$DZ27,FALSE)),"N",HLOOKUP(CS25,$DS$7:$DY27,$DZ27,FALSE))</f>
        <v>N</v>
      </c>
      <c r="CT27" s="362" t="str">
        <f>IF(ISERROR(HLOOKUP(CT25,$DS$7:$DY27,$DZ27,FALSE)),"N",HLOOKUP(CT25,$DS$7:$DY27,$DZ27,FALSE))</f>
        <v>N</v>
      </c>
      <c r="CU27" s="362" t="str">
        <f>IF(ISERROR(HLOOKUP(CU25,$DS$7:$DY27,$DZ27,FALSE)),"N",HLOOKUP(CU25,$DS$7:$DY27,$DZ27,FALSE))</f>
        <v>N</v>
      </c>
      <c r="CV27" s="362" t="str">
        <f>IF(ISERROR(HLOOKUP(CV25,$DS$7:$DY27,$DZ27,FALSE)),"N",HLOOKUP(CV25,$DS$7:$DY27,$DZ27,FALSE))</f>
        <v>N</v>
      </c>
      <c r="CW27" s="362" t="str">
        <f>IF(ISERROR(HLOOKUP(CW25,$DS$7:$DY27,$DZ27,FALSE)),"N",HLOOKUP(CW25,$DS$7:$DY27,$DZ27,FALSE))</f>
        <v>N</v>
      </c>
      <c r="CX27" s="362" t="str">
        <f>IF(ISERROR(HLOOKUP(CX25,$DS$7:$DY27,$DZ27,FALSE)),"N",HLOOKUP(CX25,$DS$7:$DY27,$DZ27,FALSE))</f>
        <v>N</v>
      </c>
      <c r="CY27" s="362" t="str">
        <f>IF(ISERROR(HLOOKUP(CY25,$DS$7:$DY27,$DZ27,FALSE)),"N",HLOOKUP(CY25,$DS$7:$DY27,$DZ27,FALSE))</f>
        <v>N</v>
      </c>
      <c r="CZ27" s="362" t="str">
        <f>IF(ISERROR(HLOOKUP(CZ25,$DS$7:$DY27,$DZ27,FALSE)),"N",HLOOKUP(CZ25,$DS$7:$DY27,$DZ27,FALSE))</f>
        <v>N</v>
      </c>
      <c r="DA27" s="362" t="str">
        <f>IF(ISERROR(HLOOKUP(DA25,$DS$7:$DY27,$DZ27,FALSE)),"N",HLOOKUP(DA25,$DS$7:$DY27,$DZ27,FALSE))</f>
        <v>N</v>
      </c>
      <c r="DB27" s="362" t="str">
        <f>IF(ISERROR(HLOOKUP(DB25,$DS$7:$DY27,$DZ27,FALSE)),"N",HLOOKUP(DB25,$DS$7:$DY27,$DZ27,FALSE))</f>
        <v>N</v>
      </c>
      <c r="DC27" s="362" t="str">
        <f>IF(ISERROR(HLOOKUP(DC25,$DS$7:$DY27,$DZ27,FALSE)),"N",HLOOKUP(DC25,$DS$7:$DY27,$DZ27,FALSE))</f>
        <v>N</v>
      </c>
      <c r="DD27" s="362" t="str">
        <f>IF(ISERROR(HLOOKUP(DD25,$DS$7:$DY27,$DZ27,FALSE)),"N",HLOOKUP(DD25,$DS$7:$DY27,$DZ27,FALSE))</f>
        <v>N</v>
      </c>
      <c r="DE27" s="362" t="str">
        <f>IF(ISERROR(HLOOKUP(DE25,$DS$7:$DY27,$DZ27,FALSE)),"N",HLOOKUP(DE25,$DS$7:$DY27,$DZ27,FALSE))</f>
        <v>N</v>
      </c>
      <c r="DF27" s="362" t="str">
        <f>IF(ISERROR(HLOOKUP(DF25,$DS$7:$DY27,$DZ27,FALSE)),"N",HLOOKUP(DF25,$DS$7:$DY27,$DZ27,FALSE))</f>
        <v>N</v>
      </c>
      <c r="DG27" s="362" t="str">
        <f>IF(ISERROR(HLOOKUP(DG25,$DS$7:$DY27,$DZ27,FALSE)),"N",HLOOKUP(DG25,$DS$7:$DY27,$DZ27,FALSE))</f>
        <v>N</v>
      </c>
      <c r="DH27" s="362" t="str">
        <f>IF(ISERROR(HLOOKUP(DH25,$DS$7:$DY27,$DZ27,FALSE)),"N",HLOOKUP(DH25,$DS$7:$DY27,$DZ27,FALSE))</f>
        <v>N</v>
      </c>
      <c r="DI27" s="362" t="str">
        <f>IF(ISERROR(HLOOKUP(DI25,$DS$7:$DY27,$DZ27,FALSE)),"N",HLOOKUP(DI25,$DS$7:$DY27,$DZ27,FALSE))</f>
        <v>N</v>
      </c>
      <c r="DJ27" s="362" t="str">
        <f>IF(ISERROR(HLOOKUP(DJ25,$DS$7:$DY27,$DZ27,FALSE)),"N",HLOOKUP(DJ25,$DS$7:$DY27,$DZ27,FALSE))</f>
        <v>N</v>
      </c>
      <c r="DK27" s="362" t="str">
        <f>IF(ISERROR(HLOOKUP(DK25,$DS$7:$DY27,$DZ27,FALSE)),"N",HLOOKUP(DK25,$DS$7:$DY27,$DZ27,FALSE))</f>
        <v>N</v>
      </c>
      <c r="DL27" s="362" t="str">
        <f>IF(ISERROR(HLOOKUP(DL25,$DS$7:$DY27,$DZ27,FALSE)),"N",HLOOKUP(DL25,$DS$7:$DY27,$DZ27,FALSE))</f>
        <v>N</v>
      </c>
      <c r="DM27" s="362" t="str">
        <f>IF(ISERROR(HLOOKUP(DM25,$DS$7:$DY27,$DZ27,FALSE)),"N",HLOOKUP(DM25,$DS$7:$DY27,$DZ27,FALSE))</f>
        <v>N</v>
      </c>
      <c r="DN27" s="362" t="str">
        <f>IF(ISERROR(HLOOKUP(DN25,$DS$7:$DY27,$DZ27,FALSE)),"N",HLOOKUP(DN25,$DS$7:$DY27,$DZ27,FALSE))</f>
        <v>N</v>
      </c>
      <c r="DO27" s="362" t="str">
        <f>IF(ISERROR(HLOOKUP(DO25,$DS$7:$DY27,$DZ27,FALSE)),"N",HLOOKUP(DO25,$DS$7:$DY27,$DZ27,FALSE))</f>
        <v>N</v>
      </c>
      <c r="DP27" s="362" t="str">
        <f>IF(ISERROR(HLOOKUP(DP25,$DS$7:$DY27,$DZ27,FALSE)),"N",HLOOKUP(DP25,$DS$7:$DY27,$DZ27,FALSE))</f>
        <v>N</v>
      </c>
      <c r="DQ27" s="362">
        <f t="shared" si="22"/>
        <v>0</v>
      </c>
      <c r="DR27" s="362">
        <f t="shared" si="23"/>
        <v>31</v>
      </c>
      <c r="DS27" s="362" t="str">
        <f>IF('DB Func'!M22&gt;0,"S","N")</f>
        <v>N</v>
      </c>
      <c r="DT27" s="362" t="str">
        <f>IF('DB Func'!R22&gt;0,"S","N")</f>
        <v>N</v>
      </c>
      <c r="DU27" s="362" t="str">
        <f>IF('DB Func'!W22&gt;0,"S","N")</f>
        <v>N</v>
      </c>
      <c r="DV27" s="362" t="str">
        <f>IF('DB Func'!AB22&gt;0,"S","N")</f>
        <v>N</v>
      </c>
      <c r="DW27" s="362" t="str">
        <f>IF('DB Func'!AG22&gt;0,"S","N")</f>
        <v>N</v>
      </c>
      <c r="DX27" s="362" t="str">
        <f>IF('DB Func'!AL22&gt;0,"S","N")</f>
        <v>N</v>
      </c>
      <c r="DY27" s="362" t="str">
        <f>IF('DB Func'!AQ22&gt;0,"S","N")</f>
        <v>N</v>
      </c>
      <c r="DZ27" s="362">
        <v>21</v>
      </c>
      <c r="EA27" s="369">
        <f ca="1">'DB Func'!C22</f>
        <v>0</v>
      </c>
      <c r="EB27" s="362" t="str">
        <f t="shared" ca="1" si="33"/>
        <v>s</v>
      </c>
      <c r="EC27" s="362" t="str">
        <f t="shared" ca="1" si="33"/>
        <v>s</v>
      </c>
      <c r="ED27" s="362" t="str">
        <f t="shared" ca="1" si="33"/>
        <v>s</v>
      </c>
      <c r="EE27" s="362" t="str">
        <f t="shared" ca="1" si="33"/>
        <v>s</v>
      </c>
      <c r="EF27" s="362" t="str">
        <f t="shared" ca="1" si="33"/>
        <v>s</v>
      </c>
      <c r="EG27" s="362" t="str">
        <f t="shared" ca="1" si="33"/>
        <v>s</v>
      </c>
      <c r="EH27" s="362" t="str">
        <f t="shared" ca="1" si="33"/>
        <v>s</v>
      </c>
      <c r="EI27" s="362" t="str">
        <f t="shared" ca="1" si="33"/>
        <v>s</v>
      </c>
      <c r="EJ27" s="362" t="str">
        <f t="shared" ca="1" si="33"/>
        <v>s</v>
      </c>
      <c r="EK27" s="362" t="str">
        <f t="shared" ca="1" si="33"/>
        <v>s</v>
      </c>
      <c r="EL27" s="362" t="str">
        <f t="shared" ca="1" si="33"/>
        <v>s</v>
      </c>
      <c r="EM27" s="362" t="str">
        <f t="shared" ca="1" si="33"/>
        <v>s</v>
      </c>
      <c r="EN27" s="362" t="str">
        <f t="shared" ca="1" si="33"/>
        <v>s</v>
      </c>
      <c r="EO27" s="362" t="str">
        <f t="shared" ca="1" si="33"/>
        <v>s</v>
      </c>
      <c r="EP27" s="362" t="str">
        <f t="shared" ca="1" si="33"/>
        <v>s</v>
      </c>
      <c r="EQ27" s="362" t="str">
        <f t="shared" ca="1" si="33"/>
        <v>s</v>
      </c>
      <c r="ER27" s="362" t="str">
        <f t="shared" ca="1" si="32"/>
        <v>s</v>
      </c>
      <c r="ES27" s="362" t="str">
        <f t="shared" ca="1" si="32"/>
        <v>s</v>
      </c>
      <c r="ET27" s="362" t="str">
        <f t="shared" ca="1" si="32"/>
        <v>s</v>
      </c>
      <c r="EU27" s="362" t="str">
        <f t="shared" ca="1" si="32"/>
        <v>s</v>
      </c>
      <c r="EV27" s="362" t="str">
        <f t="shared" ca="1" si="25"/>
        <v>s</v>
      </c>
      <c r="EW27" s="362" t="str">
        <f t="shared" ca="1" si="32"/>
        <v>s</v>
      </c>
      <c r="EX27" s="362" t="str">
        <f t="shared" ca="1" si="32"/>
        <v>s</v>
      </c>
      <c r="EY27" s="362" t="str">
        <f t="shared" ca="1" si="32"/>
        <v>s</v>
      </c>
      <c r="EZ27" s="362" t="str">
        <f t="shared" ca="1" si="32"/>
        <v>s</v>
      </c>
      <c r="FA27" s="362" t="str">
        <f t="shared" ca="1" si="32"/>
        <v>s</v>
      </c>
      <c r="FB27" s="362" t="str">
        <f t="shared" ca="1" si="32"/>
        <v>s</v>
      </c>
      <c r="FC27" s="362" t="str">
        <f t="shared" ca="1" si="32"/>
        <v>s</v>
      </c>
      <c r="FD27" s="362" t="str">
        <f t="shared" ca="1" si="32"/>
        <v>s</v>
      </c>
      <c r="FE27" s="362" t="str">
        <f t="shared" ca="1" si="32"/>
        <v>s</v>
      </c>
      <c r="FF27" s="362" t="str">
        <f t="shared" ca="1" si="32"/>
        <v>s</v>
      </c>
      <c r="FG27" s="362">
        <f t="shared" ca="1" si="26"/>
        <v>31</v>
      </c>
      <c r="FH27" s="362">
        <f t="shared" ca="1" si="27"/>
        <v>0</v>
      </c>
      <c r="FI27" s="362" t="str">
        <f ca="1">IF(AND(YEAR(EA27)='P Gerais'!D25,MONTH(Lanc!EA27)=8,DAY(Lanc!EA27)&gt;1),"S","N")</f>
        <v>N</v>
      </c>
      <c r="FJ27" s="364">
        <f t="shared" ca="1" si="28"/>
        <v>0</v>
      </c>
      <c r="FK27" s="364">
        <f t="shared" si="29"/>
        <v>0</v>
      </c>
      <c r="FL27" s="387">
        <f t="shared" ca="1" si="30"/>
        <v>0</v>
      </c>
      <c r="FP27" s="363">
        <f ca="1">((FJ27-FL27-FK27+AZ27+AQ27+SUM(Z27:AA27)+SUM(AW27:AX27)+AK27)*IF('DB Func'!GG22="ok",'DB Func'!GD22,0))</f>
        <v>0</v>
      </c>
      <c r="FR27" s="389">
        <f t="shared" ca="1" si="31"/>
        <v>0</v>
      </c>
      <c r="GV27" s="49"/>
      <c r="GW27" s="49"/>
      <c r="GX27" s="49"/>
      <c r="GY27" s="49"/>
      <c r="GZ27" s="49"/>
      <c r="HA27" s="49"/>
      <c r="HB27" s="49"/>
      <c r="HC27" s="49"/>
    </row>
    <row r="28" spans="3:211" ht="30" customHeight="1" thickTop="1" thickBot="1">
      <c r="C28" s="390" t="str">
        <f ca="1">IF('DB Func'!B23="Funcionário 21","",'DB Func'!B23)</f>
        <v/>
      </c>
      <c r="D28" s="391">
        <f ca="1">'DB Func'!CK23</f>
        <v>0</v>
      </c>
      <c r="E28" s="382" t="str">
        <f ca="1">IF(C28="","-",IF(OR(terceiro!E28="AGO",terceiro!F28="AGO"),"Sim","Não"))</f>
        <v>-</v>
      </c>
      <c r="F28" s="383" t="str">
        <f ca="1">IF(C28="","-",IF(OR(Ferias!E28="AGO",Ferias!F28="AGO"),"Sim","Não"))</f>
        <v>-</v>
      </c>
      <c r="G28" s="383">
        <f ca="1">IF(C28="",0,IF(F28="Sim",IF(Ferias!E28="AGO",Ferias!I28,Ferias!J28),0))</f>
        <v>0</v>
      </c>
      <c r="H28" s="185"/>
      <c r="I28" s="185"/>
      <c r="J28" s="398">
        <f t="shared" ca="1" si="1"/>
        <v>0</v>
      </c>
      <c r="K28" s="152"/>
      <c r="L28" s="151"/>
      <c r="M28" s="189"/>
      <c r="N28" s="153"/>
      <c r="O28" s="48"/>
      <c r="P28" s="48"/>
      <c r="Q28" s="48"/>
      <c r="R28" s="49"/>
      <c r="S28" s="49"/>
      <c r="T28" s="49"/>
      <c r="U28" s="49"/>
      <c r="V28" s="49"/>
      <c r="W28" s="49"/>
      <c r="X28" s="49"/>
      <c r="Y28" s="49"/>
      <c r="Z28" s="49"/>
      <c r="AA28" s="49"/>
      <c r="AB28" s="48"/>
      <c r="AC28" s="48"/>
      <c r="AD28" s="49"/>
      <c r="AE28" s="49"/>
      <c r="AF28" s="314"/>
      <c r="AH28" s="400">
        <f ca="1">IF(AND('DB Func'!GE23="Julho",'DB Func'!BQ23="2 Parcelas"),(('auxiliar 13 sal'!J24/12*'DB Func'!GF23+AVERAGE('auxiliar 13 sal'!Q24:AB24)+AVERAGE('auxiliar 13 sal'!AE24:AP24)+'auxiliar 13 sal'!J24*'DB Func'!BN23+'auxiliar 13 sal'!J24*'DB Func'!BO23)/2),IF('DB Func'!GE23="Agosto",IF('DB Func'!BQ23="Parcela Única",('auxiliar 13 sal'!J24/12*'DB Func'!GF23)+AVERAGE('auxiliar 13 sal'!Q24:AB24)+AVERAGE('auxiliar 13 sal'!AE24:AP24)+('auxiliar 13 sal'!J24*'DB Func'!BN23)+('auxiliar 13 sal'!J24*'DB Func'!BO23),IF('DB Func'!BQ23="2 Parcelas",(('auxiliar 13 sal'!J24/12*'DB Func'!GF23+AVERAGE('auxiliar 13 sal'!Q24:AB24)+AVERAGE('auxiliar 13 sal'!AE24:AP24)+'auxiliar 13 sal'!J24*'DB Func'!BN23+'auxiliar 13 sal'!J24*'DB Func'!BO23)/2))),0))</f>
        <v>0</v>
      </c>
      <c r="AK28" s="364">
        <f t="shared" ca="1" si="6"/>
        <v>0</v>
      </c>
      <c r="AL28" s="364">
        <f t="shared" ca="1" si="7"/>
        <v>0</v>
      </c>
      <c r="AM28" s="364">
        <f t="shared" ca="1" si="8"/>
        <v>0</v>
      </c>
      <c r="AN28" s="364">
        <f t="shared" ca="1" si="9"/>
        <v>0</v>
      </c>
      <c r="AO28" s="364">
        <f t="shared" ca="1" si="10"/>
        <v>0</v>
      </c>
      <c r="AP28" s="364">
        <f t="shared" ca="1" si="11"/>
        <v>0</v>
      </c>
      <c r="AQ28" s="364">
        <f t="shared" ca="1" si="12"/>
        <v>0</v>
      </c>
      <c r="AR28" s="364">
        <f>IF(OR(M28="",M28=0),0,((FJ28/220)*('Ho Ex'!$C$8+$AS$6))*M28)</f>
        <v>0</v>
      </c>
      <c r="AS28" s="364">
        <f>IF(OR(N28="",N28=0),0,((FJ28/220*('DB Func'!GD23+Lanc!$AS$6))*('Ho Ex'!$I$8+$AS$6))*(N28/52.5*60))</f>
        <v>0</v>
      </c>
      <c r="AT28" s="364">
        <f>IF(OR(M28="",M28=0),0,((FJ28/220)*('Ho Ex'!$J$8+$AS$6))*O28)</f>
        <v>0</v>
      </c>
      <c r="AU28" s="364">
        <f>IF(OR(M28="",M28=0),0,((FJ28/220)*('Ho Ex'!I34+$AS$6))*P28)</f>
        <v>0</v>
      </c>
      <c r="AV28" s="364">
        <f>IF(OR(M28="",M28=0),0,((FJ28/220)*('Ho Ex'!C34+$AS$6))*Q28)</f>
        <v>0</v>
      </c>
      <c r="AW28" s="364">
        <f ca="1">FJ28*'DB Func'!BN23</f>
        <v>0</v>
      </c>
      <c r="AX28" s="364">
        <f ca="1">FJ28*'DB Func'!BO23</f>
        <v>0</v>
      </c>
      <c r="AY28" s="364">
        <f ca="1">IF(FJ28=0,0,VLOOKUP(FJ28,'P Gerais'!$D$39:$G$41,3,TRUE)*Func21!$F$68)</f>
        <v>0</v>
      </c>
      <c r="AZ28" s="364">
        <f t="shared" si="13"/>
        <v>0</v>
      </c>
      <c r="BA28" s="364">
        <f ca="1">((FJ28-FL28-FK28+AZ28+AQ28+SUM(Z28:AA28)+SUM(AW28:AX28)+AK28)*IF('DB Func'!GG23="ok",'DB Func'!GD23,0))+(FJ28-FL28-FK28+AZ28+AQ28+SUM(Z28:AA28)+SUM(AW28:AX28))+AK28</f>
        <v>0</v>
      </c>
      <c r="BB28" s="385">
        <f ca="1">VLOOKUP(BA28,'P Gerais'!$D$22:$G$25,3,TRUE)</f>
        <v>0.08</v>
      </c>
      <c r="BC28" s="364">
        <f ca="1">IF(BA28&lt;'P Gerais'!$D$25,BA28*BB28,Lanc!BB28)</f>
        <v>0</v>
      </c>
      <c r="BD28" s="364">
        <f ca="1">BA28-BC28-('DB Func'!GB23*'P Gerais'!$D$35)</f>
        <v>0</v>
      </c>
      <c r="BE28" s="386">
        <f ca="1">VLOOKUP(BD28,'P Gerais'!$D$29:$F$33,3,TRUE)</f>
        <v>0</v>
      </c>
      <c r="BF28" s="364">
        <f t="shared" ca="1" si="14"/>
        <v>0</v>
      </c>
      <c r="BG28" s="364">
        <f ca="1">VLOOKUP(BD28,'P Gerais'!$D$29:$G$33,4,TRUE)</f>
        <v>0</v>
      </c>
      <c r="BH28" s="364">
        <f t="shared" ca="1" si="15"/>
        <v>0</v>
      </c>
      <c r="BI28" s="364">
        <f t="shared" ca="1" si="16"/>
        <v>0</v>
      </c>
      <c r="BJ28" s="362">
        <f ca="1">'DB Func'!G23</f>
        <v>0</v>
      </c>
      <c r="BK28" s="362">
        <f ca="1">'DB Func'!FW23</f>
        <v>0</v>
      </c>
      <c r="BL28" s="364">
        <f ca="1">D28*'P Gerais'!$D$13</f>
        <v>0</v>
      </c>
      <c r="BM28" s="364">
        <f ca="1">D28*'P Gerais'!$D$14</f>
        <v>0</v>
      </c>
      <c r="BN28" s="364">
        <f ca="1">D28*'P Gerais'!$D$16</f>
        <v>0</v>
      </c>
      <c r="BO28" s="364">
        <f ca="1">D28*'P Gerais'!$D$17</f>
        <v>0</v>
      </c>
      <c r="BP28" s="364">
        <f ca="1">D28*'P Gerais'!$D$18</f>
        <v>0</v>
      </c>
      <c r="BQ28" s="385">
        <f ca="1">VLOOKUP(D28,'P Gerais'!$D$22:$G$24,3,TRUE)</f>
        <v>0.08</v>
      </c>
      <c r="BR28" s="385">
        <f ca="1">VLOOKUP(D28,'P Gerais'!$D$29:$G$33,3,TRUE)</f>
        <v>0</v>
      </c>
      <c r="BS28" s="385">
        <f ca="1">'DB Func'!BN23</f>
        <v>0</v>
      </c>
      <c r="BT28" s="385">
        <f ca="1">'DB Func'!BO23</f>
        <v>0</v>
      </c>
      <c r="BU28" s="385">
        <f ca="1">'DB Func'!FX23</f>
        <v>0</v>
      </c>
      <c r="BV28" s="364">
        <f t="shared" ca="1" si="17"/>
        <v>-0.08</v>
      </c>
      <c r="BW28" s="364">
        <f ca="1">BV28-'DB Func'!GC23</f>
        <v>-0.08</v>
      </c>
      <c r="BX28" s="362">
        <f ca="1">IFERROR(VLOOKUP(BW28,'P Gerais'!$D$29:$G$33,3,TRUE)*BW28,0)</f>
        <v>0</v>
      </c>
      <c r="BY28" s="364">
        <f ca="1">IFERROR(BX28-VLOOKUP(BW28,'P Gerais'!$D$29:$H$33,4,TRUE),0)</f>
        <v>0</v>
      </c>
      <c r="BZ28" s="364">
        <f ca="1">D28*'DB Func'!GD23</f>
        <v>0</v>
      </c>
      <c r="CB28" s="364">
        <f t="shared" ca="1" si="18"/>
        <v>0</v>
      </c>
      <c r="CC28" s="364">
        <f t="shared" si="19"/>
        <v>0</v>
      </c>
      <c r="CD28" s="364">
        <f t="shared" si="20"/>
        <v>0</v>
      </c>
      <c r="CF28" s="362" t="str">
        <f t="shared" ca="1" si="21"/>
        <v>não</v>
      </c>
      <c r="CG28" s="362">
        <f ca="1">IF($CH$8=1,DAY('DB Func'!C23),0)</f>
        <v>0</v>
      </c>
      <c r="CH28" s="362">
        <f ca="1">IF(CI28=0,0,MONTH('DB Func'!C23))</f>
        <v>0</v>
      </c>
      <c r="CI28" s="362">
        <f ca="1">IF('P Gerais'!D26=YEAR('DB Func'!C23),YEAR('DB Func'!C23),0)</f>
        <v>0</v>
      </c>
      <c r="CJ28" s="371">
        <v>51</v>
      </c>
      <c r="CK28" s="363"/>
      <c r="CL28" s="362" t="str">
        <f>IF(ISERROR(HLOOKUP(CL26,$DS$7:$DY28,$DZ28,FALSE)),"N",HLOOKUP(CL26,$DS$7:$DY28,$DZ28,FALSE))</f>
        <v>N</v>
      </c>
      <c r="CM28" s="362" t="str">
        <f ca="1">IF(ISERROR(HLOOKUP(CM26,$DS$7:$DY28,$DZ28,FALSE)),"N",HLOOKUP(CM26,$DS$7:$DY28,$DZ28,FALSE))</f>
        <v>N</v>
      </c>
      <c r="CN28" s="362" t="str">
        <f ca="1">IF(ISERROR(HLOOKUP(CN26,$DS$7:$DY28,$DZ28,FALSE)),"N",HLOOKUP(CN26,$DS$7:$DY28,$DZ28,FALSE))</f>
        <v>N</v>
      </c>
      <c r="CO28" s="362" t="str">
        <f ca="1">IF(ISERROR(HLOOKUP(CO26,$DS$7:$DY28,$DZ28,FALSE)),"N",HLOOKUP(CO26,$DS$7:$DY28,$DZ28,FALSE))</f>
        <v>N</v>
      </c>
      <c r="CP28" s="362" t="str">
        <f ca="1">IF(ISERROR(HLOOKUP(CP26,$DS$7:$DY28,$DZ28,FALSE)),"N",HLOOKUP(CP26,$DS$7:$DY28,$DZ28,FALSE))</f>
        <v>N</v>
      </c>
      <c r="CQ28" s="362" t="str">
        <f ca="1">IF(ISERROR(HLOOKUP(CQ26,$DS$7:$DY28,$DZ28,FALSE)),"N",HLOOKUP(CQ26,$DS$7:$DY28,$DZ28,FALSE))</f>
        <v>N</v>
      </c>
      <c r="CR28" s="362" t="str">
        <f ca="1">IF(ISERROR(HLOOKUP(CR26,$DS$7:$DY28,$DZ28,FALSE)),"N",HLOOKUP(CR26,$DS$7:$DY28,$DZ28,FALSE))</f>
        <v>N</v>
      </c>
      <c r="CS28" s="362" t="str">
        <f>IF(ISERROR(HLOOKUP(CS26,$DS$7:$DY28,$DZ28,FALSE)),"N",HLOOKUP(CS26,$DS$7:$DY28,$DZ28,FALSE))</f>
        <v>N</v>
      </c>
      <c r="CT28" s="362" t="str">
        <f ca="1">IF(ISERROR(HLOOKUP(CT26,$DS$7:$DY28,$DZ28,FALSE)),"N",HLOOKUP(CT26,$DS$7:$DY28,$DZ28,FALSE))</f>
        <v>N</v>
      </c>
      <c r="CU28" s="362" t="str">
        <f ca="1">IF(ISERROR(HLOOKUP(CU26,$DS$7:$DY28,$DZ28,FALSE)),"N",HLOOKUP(CU26,$DS$7:$DY28,$DZ28,FALSE))</f>
        <v>N</v>
      </c>
      <c r="CV28" s="362" t="str">
        <f ca="1">IF(ISERROR(HLOOKUP(CV26,$DS$7:$DY28,$DZ28,FALSE)),"N",HLOOKUP(CV26,$DS$7:$DY28,$DZ28,FALSE))</f>
        <v>N</v>
      </c>
      <c r="CW28" s="362" t="str">
        <f ca="1">IF(ISERROR(HLOOKUP(CW26,$DS$7:$DY28,$DZ28,FALSE)),"N",HLOOKUP(CW26,$DS$7:$DY28,$DZ28,FALSE))</f>
        <v>N</v>
      </c>
      <c r="CX28" s="362" t="str">
        <f ca="1">IF(ISERROR(HLOOKUP(CX26,$DS$7:$DY28,$DZ28,FALSE)),"N",HLOOKUP(CX26,$DS$7:$DY28,$DZ28,FALSE))</f>
        <v>N</v>
      </c>
      <c r="CY28" s="362" t="str">
        <f ca="1">IF(ISERROR(HLOOKUP(CY26,$DS$7:$DY28,$DZ28,FALSE)),"N",HLOOKUP(CY26,$DS$7:$DY28,$DZ28,FALSE))</f>
        <v>N</v>
      </c>
      <c r="CZ28" s="362" t="str">
        <f>IF(ISERROR(HLOOKUP(CZ26,$DS$7:$DY28,$DZ28,FALSE)),"N",HLOOKUP(CZ26,$DS$7:$DY28,$DZ28,FALSE))</f>
        <v>N</v>
      </c>
      <c r="DA28" s="362" t="str">
        <f ca="1">IF(ISERROR(HLOOKUP(DA26,$DS$7:$DY28,$DZ28,FALSE)),"N",HLOOKUP(DA26,$DS$7:$DY28,$DZ28,FALSE))</f>
        <v>N</v>
      </c>
      <c r="DB28" s="362" t="str">
        <f ca="1">IF(ISERROR(HLOOKUP(DB26,$DS$7:$DY28,$DZ28,FALSE)),"N",HLOOKUP(DB26,$DS$7:$DY28,$DZ28,FALSE))</f>
        <v>N</v>
      </c>
      <c r="DC28" s="362" t="str">
        <f ca="1">IF(ISERROR(HLOOKUP(DC26,$DS$7:$DY28,$DZ28,FALSE)),"N",HLOOKUP(DC26,$DS$7:$DY28,$DZ28,FALSE))</f>
        <v>N</v>
      </c>
      <c r="DD28" s="362" t="str">
        <f ca="1">IF(ISERROR(HLOOKUP(DD26,$DS$7:$DY28,$DZ28,FALSE)),"N",HLOOKUP(DD26,$DS$7:$DY28,$DZ28,FALSE))</f>
        <v>N</v>
      </c>
      <c r="DE28" s="362" t="str">
        <f ca="1">IF(ISERROR(HLOOKUP(DE26,$DS$7:$DY28,$DZ28,FALSE)),"N",HLOOKUP(DE26,$DS$7:$DY28,$DZ28,FALSE))</f>
        <v>N</v>
      </c>
      <c r="DF28" s="362" t="str">
        <f ca="1">IF(ISERROR(HLOOKUP(DF26,$DS$7:$DY28,$DZ28,FALSE)),"N",HLOOKUP(DF26,$DS$7:$DY28,$DZ28,FALSE))</f>
        <v>N</v>
      </c>
      <c r="DG28" s="362" t="str">
        <f>IF(ISERROR(HLOOKUP(DG26,$DS$7:$DY28,$DZ28,FALSE)),"N",HLOOKUP(DG26,$DS$7:$DY28,$DZ28,FALSE))</f>
        <v>N</v>
      </c>
      <c r="DH28" s="362" t="str">
        <f ca="1">IF(ISERROR(HLOOKUP(DH26,$DS$7:$DY28,$DZ28,FALSE)),"N",HLOOKUP(DH26,$DS$7:$DY28,$DZ28,FALSE))</f>
        <v>N</v>
      </c>
      <c r="DI28" s="362" t="str">
        <f ca="1">IF(ISERROR(HLOOKUP(DI26,$DS$7:$DY28,$DZ28,FALSE)),"N",HLOOKUP(DI26,$DS$7:$DY28,$DZ28,FALSE))</f>
        <v>N</v>
      </c>
      <c r="DJ28" s="362" t="str">
        <f ca="1">IF(ISERROR(HLOOKUP(DJ26,$DS$7:$DY28,$DZ28,FALSE)),"N",HLOOKUP(DJ26,$DS$7:$DY28,$DZ28,FALSE))</f>
        <v>N</v>
      </c>
      <c r="DK28" s="362" t="str">
        <f ca="1">IF(ISERROR(HLOOKUP(DK26,$DS$7:$DY28,$DZ28,FALSE)),"N",HLOOKUP(DK26,$DS$7:$DY28,$DZ28,FALSE))</f>
        <v>N</v>
      </c>
      <c r="DL28" s="362" t="str">
        <f ca="1">IF(ISERROR(HLOOKUP(DL26,$DS$7:$DY28,$DZ28,FALSE)),"N",HLOOKUP(DL26,$DS$7:$DY28,$DZ28,FALSE))</f>
        <v>N</v>
      </c>
      <c r="DM28" s="362" t="str">
        <f ca="1">IF(ISERROR(HLOOKUP(DM26,$DS$7:$DY28,$DZ28,FALSE)),"N",HLOOKUP(DM26,$DS$7:$DY28,$DZ28,FALSE))</f>
        <v>N</v>
      </c>
      <c r="DN28" s="362" t="str">
        <f>IF(ISERROR(HLOOKUP(DN26,$DS$7:$DY28,$DZ28,FALSE)),"N",HLOOKUP(DN26,$DS$7:$DY28,$DZ28,FALSE))</f>
        <v>N</v>
      </c>
      <c r="DO28" s="362" t="str">
        <f ca="1">IF(ISERROR(HLOOKUP(DO26,$DS$7:$DY28,$DZ28,FALSE)),"N",HLOOKUP(DO26,$DS$7:$DY28,$DZ28,FALSE))</f>
        <v>N</v>
      </c>
      <c r="DP28" s="362" t="str">
        <f ca="1">IF(ISERROR(HLOOKUP(DP26,$DS$7:$DY28,$DZ28,FALSE)),"N",HLOOKUP(DP26,$DS$7:$DY28,$DZ28,FALSE))</f>
        <v>N</v>
      </c>
      <c r="DQ28" s="362">
        <f t="shared" ca="1" si="22"/>
        <v>0</v>
      </c>
      <c r="DR28" s="362">
        <f t="shared" ca="1" si="23"/>
        <v>31</v>
      </c>
      <c r="DS28" s="362" t="str">
        <f>IF('DB Func'!M23&gt;0,"S","N")</f>
        <v>N</v>
      </c>
      <c r="DT28" s="362" t="str">
        <f>IF('DB Func'!R23&gt;0,"S","N")</f>
        <v>N</v>
      </c>
      <c r="DU28" s="362" t="str">
        <f>IF('DB Func'!W23&gt;0,"S","N")</f>
        <v>N</v>
      </c>
      <c r="DV28" s="362" t="str">
        <f>IF('DB Func'!AB23&gt;0,"S","N")</f>
        <v>N</v>
      </c>
      <c r="DW28" s="362" t="str">
        <f>IF('DB Func'!AG23&gt;0,"S","N")</f>
        <v>N</v>
      </c>
      <c r="DX28" s="362" t="str">
        <f>IF('DB Func'!AL23&gt;0,"S","N")</f>
        <v>N</v>
      </c>
      <c r="DY28" s="362" t="str">
        <f>IF('DB Func'!AQ23&gt;0,"S","N")</f>
        <v>N</v>
      </c>
      <c r="DZ28" s="362">
        <v>22</v>
      </c>
      <c r="EA28" s="369">
        <f ca="1">'DB Func'!C23</f>
        <v>0</v>
      </c>
      <c r="EB28" s="362" t="str">
        <f t="shared" ca="1" si="33"/>
        <v>s</v>
      </c>
      <c r="EC28" s="362" t="str">
        <f t="shared" ca="1" si="33"/>
        <v>s</v>
      </c>
      <c r="ED28" s="362" t="str">
        <f t="shared" ca="1" si="33"/>
        <v>s</v>
      </c>
      <c r="EE28" s="362" t="str">
        <f t="shared" ca="1" si="33"/>
        <v>s</v>
      </c>
      <c r="EF28" s="362" t="str">
        <f t="shared" ca="1" si="33"/>
        <v>s</v>
      </c>
      <c r="EG28" s="362" t="str">
        <f t="shared" ca="1" si="33"/>
        <v>s</v>
      </c>
      <c r="EH28" s="362" t="str">
        <f t="shared" ca="1" si="33"/>
        <v>s</v>
      </c>
      <c r="EI28" s="362" t="str">
        <f t="shared" ca="1" si="33"/>
        <v>s</v>
      </c>
      <c r="EJ28" s="362" t="str">
        <f t="shared" ca="1" si="33"/>
        <v>s</v>
      </c>
      <c r="EK28" s="362" t="str">
        <f t="shared" ca="1" si="33"/>
        <v>s</v>
      </c>
      <c r="EL28" s="362" t="str">
        <f t="shared" ca="1" si="33"/>
        <v>s</v>
      </c>
      <c r="EM28" s="362" t="str">
        <f t="shared" ca="1" si="33"/>
        <v>s</v>
      </c>
      <c r="EN28" s="362" t="str">
        <f t="shared" ca="1" si="33"/>
        <v>s</v>
      </c>
      <c r="EO28" s="362" t="str">
        <f t="shared" ca="1" si="33"/>
        <v>s</v>
      </c>
      <c r="EP28" s="362" t="str">
        <f t="shared" ca="1" si="33"/>
        <v>s</v>
      </c>
      <c r="EQ28" s="362" t="str">
        <f t="shared" ca="1" si="33"/>
        <v>s</v>
      </c>
      <c r="ER28" s="362" t="str">
        <f t="shared" ca="1" si="32"/>
        <v>s</v>
      </c>
      <c r="ES28" s="362" t="str">
        <f t="shared" ca="1" si="32"/>
        <v>s</v>
      </c>
      <c r="ET28" s="362" t="str">
        <f t="shared" ca="1" si="32"/>
        <v>s</v>
      </c>
      <c r="EU28" s="362" t="str">
        <f t="shared" ca="1" si="32"/>
        <v>s</v>
      </c>
      <c r="EV28" s="362" t="str">
        <f t="shared" ca="1" si="25"/>
        <v>s</v>
      </c>
      <c r="EW28" s="362" t="str">
        <f t="shared" ca="1" si="32"/>
        <v>s</v>
      </c>
      <c r="EX28" s="362" t="str">
        <f t="shared" ca="1" si="32"/>
        <v>s</v>
      </c>
      <c r="EY28" s="362" t="str">
        <f t="shared" ca="1" si="32"/>
        <v>s</v>
      </c>
      <c r="EZ28" s="362" t="str">
        <f t="shared" ca="1" si="32"/>
        <v>s</v>
      </c>
      <c r="FA28" s="362" t="str">
        <f t="shared" ca="1" si="32"/>
        <v>s</v>
      </c>
      <c r="FB28" s="362" t="str">
        <f t="shared" ca="1" si="32"/>
        <v>s</v>
      </c>
      <c r="FC28" s="362" t="str">
        <f t="shared" ca="1" si="32"/>
        <v>s</v>
      </c>
      <c r="FD28" s="362" t="str">
        <f t="shared" ca="1" si="32"/>
        <v>s</v>
      </c>
      <c r="FE28" s="362" t="str">
        <f t="shared" ca="1" si="32"/>
        <v>s</v>
      </c>
      <c r="FF28" s="362" t="str">
        <f t="shared" ca="1" si="32"/>
        <v>s</v>
      </c>
      <c r="FG28" s="362">
        <f t="shared" ca="1" si="26"/>
        <v>31</v>
      </c>
      <c r="FH28" s="362">
        <f t="shared" ca="1" si="27"/>
        <v>0</v>
      </c>
      <c r="FI28" s="362" t="str">
        <f ca="1">IF(AND(YEAR(EA28)='P Gerais'!D26,MONTH(Lanc!EA28)=8,DAY(Lanc!EA28)&gt;1),"S","N")</f>
        <v>N</v>
      </c>
      <c r="FJ28" s="364">
        <f t="shared" ca="1" si="28"/>
        <v>0</v>
      </c>
      <c r="FK28" s="364">
        <f t="shared" si="29"/>
        <v>0</v>
      </c>
      <c r="FL28" s="387">
        <f t="shared" ca="1" si="30"/>
        <v>0</v>
      </c>
      <c r="FP28" s="363">
        <f ca="1">((FJ28-FL28-FK28+AZ28+AQ28+SUM(Z28:AA28)+SUM(AW28:AX28)+AK28)*IF('DB Func'!GG23="ok",'DB Func'!GD23,0))</f>
        <v>0</v>
      </c>
      <c r="FR28" s="389">
        <f t="shared" ca="1" si="31"/>
        <v>0</v>
      </c>
      <c r="GV28" s="49"/>
      <c r="GW28" s="49"/>
      <c r="GX28" s="49"/>
      <c r="GY28" s="49"/>
      <c r="GZ28" s="49"/>
      <c r="HA28" s="49"/>
      <c r="HB28" s="49"/>
      <c r="HC28" s="49"/>
    </row>
    <row r="29" spans="3:211" ht="30" customHeight="1" thickTop="1" thickBot="1">
      <c r="C29" s="390" t="str">
        <f ca="1">IF('DB Func'!B24="Funcionário 22","",'DB Func'!B24)</f>
        <v/>
      </c>
      <c r="D29" s="391">
        <f ca="1">'DB Func'!CK24</f>
        <v>0</v>
      </c>
      <c r="E29" s="382" t="str">
        <f ca="1">IF(C29="","-",IF(OR(terceiro!E29="AGO",terceiro!F29="AGO"),"Sim","Não"))</f>
        <v>-</v>
      </c>
      <c r="F29" s="383" t="str">
        <f ca="1">IF(C29="","-",IF(OR(Ferias!E29="AGO",Ferias!F29="AGO"),"Sim","Não"))</f>
        <v>-</v>
      </c>
      <c r="G29" s="383">
        <f ca="1">IF(C29="",0,IF(F29="Sim",IF(Ferias!E29="AGO",Ferias!I29,Ferias!J29),0))</f>
        <v>0</v>
      </c>
      <c r="H29" s="185"/>
      <c r="I29" s="185"/>
      <c r="J29" s="398">
        <f t="shared" ca="1" si="1"/>
        <v>0</v>
      </c>
      <c r="K29" s="152"/>
      <c r="L29" s="151"/>
      <c r="M29" s="189"/>
      <c r="N29" s="153"/>
      <c r="O29" s="48"/>
      <c r="P29" s="48"/>
      <c r="Q29" s="48"/>
      <c r="R29" s="49"/>
      <c r="S29" s="49"/>
      <c r="T29" s="49"/>
      <c r="U29" s="49"/>
      <c r="V29" s="49"/>
      <c r="W29" s="49"/>
      <c r="X29" s="49"/>
      <c r="Y29" s="49"/>
      <c r="Z29" s="49"/>
      <c r="AA29" s="49"/>
      <c r="AB29" s="48"/>
      <c r="AC29" s="48"/>
      <c r="AD29" s="49"/>
      <c r="AE29" s="49"/>
      <c r="AF29" s="314"/>
      <c r="AH29" s="400">
        <f ca="1">IF(AND('DB Func'!GE24="Julho",'DB Func'!BQ24="2 Parcelas"),(('auxiliar 13 sal'!J25/12*'DB Func'!GF24+AVERAGE('auxiliar 13 sal'!Q25:AB25)+AVERAGE('auxiliar 13 sal'!AE25:AP25)+'auxiliar 13 sal'!J25*'DB Func'!BN24+'auxiliar 13 sal'!J25*'DB Func'!BO24)/2),IF('DB Func'!GE24="Agosto",IF('DB Func'!BQ24="Parcela Única",('auxiliar 13 sal'!J25/12*'DB Func'!GF24)+AVERAGE('auxiliar 13 sal'!Q25:AB25)+AVERAGE('auxiliar 13 sal'!AE25:AP25)+('auxiliar 13 sal'!J25*'DB Func'!BN24)+('auxiliar 13 sal'!J25*'DB Func'!BO24),IF('DB Func'!BQ24="2 Parcelas",(('auxiliar 13 sal'!J25/12*'DB Func'!GF24+AVERAGE('auxiliar 13 sal'!Q25:AB25)+AVERAGE('auxiliar 13 sal'!AE25:AP25)+'auxiliar 13 sal'!J25*'DB Func'!BN24+'auxiliar 13 sal'!J25*'DB Func'!BO24)/2))),0))</f>
        <v>0</v>
      </c>
      <c r="AK29" s="364">
        <f t="shared" ca="1" si="6"/>
        <v>0</v>
      </c>
      <c r="AL29" s="364">
        <f t="shared" ca="1" si="7"/>
        <v>0</v>
      </c>
      <c r="AM29" s="364">
        <f t="shared" ca="1" si="8"/>
        <v>0</v>
      </c>
      <c r="AN29" s="364">
        <f t="shared" ca="1" si="9"/>
        <v>0</v>
      </c>
      <c r="AO29" s="364">
        <f t="shared" ca="1" si="10"/>
        <v>0</v>
      </c>
      <c r="AP29" s="364">
        <f t="shared" ca="1" si="11"/>
        <v>0</v>
      </c>
      <c r="AQ29" s="364">
        <f t="shared" ca="1" si="12"/>
        <v>0</v>
      </c>
      <c r="AR29" s="364">
        <f>IF(OR(M29="",M29=0),0,((FJ29/220)*('Ho Ex'!$C$8+$AS$6))*M29)</f>
        <v>0</v>
      </c>
      <c r="AS29" s="364">
        <f>IF(OR(N29="",N29=0),0,((FJ29/220*('DB Func'!GD24+Lanc!$AS$6))*('Ho Ex'!$I$8+$AS$6))*(N29/52.5*60))</f>
        <v>0</v>
      </c>
      <c r="AT29" s="364">
        <f>IF(OR(M29="",M29=0),0,((FJ29/220)*('Ho Ex'!$J$8+$AS$6))*O29)</f>
        <v>0</v>
      </c>
      <c r="AU29" s="364">
        <f>IF(OR(M29="",M29=0),0,((FJ29/220)*('Ho Ex'!I35+$AS$6))*P29)</f>
        <v>0</v>
      </c>
      <c r="AV29" s="364">
        <f>IF(OR(M29="",M29=0),0,((FJ29/220)*('Ho Ex'!C35+$AS$6))*Q29)</f>
        <v>0</v>
      </c>
      <c r="AW29" s="364">
        <f ca="1">FJ29*'DB Func'!BN24</f>
        <v>0</v>
      </c>
      <c r="AX29" s="364">
        <f ca="1">FJ29*'DB Func'!BO24</f>
        <v>0</v>
      </c>
      <c r="AY29" s="364">
        <f ca="1">IF(FJ29=0,0,VLOOKUP(FJ29,'P Gerais'!$D$39:$G$41,3,TRUE)*Func22!$F$68)</f>
        <v>0</v>
      </c>
      <c r="AZ29" s="364">
        <f t="shared" si="13"/>
        <v>0</v>
      </c>
      <c r="BA29" s="364">
        <f ca="1">((FJ29-FL29-FK29+AZ29+AQ29+SUM(Z29:AA29)+SUM(AW29:AX29)+AK29)*IF('DB Func'!GG24="ok",'DB Func'!GD24,0))+(FJ29-FL29-FK29+AZ29+AQ29+SUM(Z29:AA29)+SUM(AW29:AX29))+AK29</f>
        <v>0</v>
      </c>
      <c r="BB29" s="385">
        <f ca="1">VLOOKUP(BA29,'P Gerais'!$D$22:$G$25,3,TRUE)</f>
        <v>0.08</v>
      </c>
      <c r="BC29" s="364">
        <f ca="1">IF(BA29&lt;'P Gerais'!$D$25,BA29*BB29,Lanc!BB29)</f>
        <v>0</v>
      </c>
      <c r="BD29" s="364">
        <f ca="1">BA29-BC29-('DB Func'!GB24*'P Gerais'!$D$35)</f>
        <v>0</v>
      </c>
      <c r="BE29" s="386">
        <f ca="1">VLOOKUP(BD29,'P Gerais'!$D$29:$F$33,3,TRUE)</f>
        <v>0</v>
      </c>
      <c r="BF29" s="364">
        <f t="shared" ca="1" si="14"/>
        <v>0</v>
      </c>
      <c r="BG29" s="364">
        <f ca="1">VLOOKUP(BD29,'P Gerais'!$D$29:$G$33,4,TRUE)</f>
        <v>0</v>
      </c>
      <c r="BH29" s="364">
        <f t="shared" ca="1" si="15"/>
        <v>0</v>
      </c>
      <c r="BI29" s="364">
        <f t="shared" ca="1" si="16"/>
        <v>0</v>
      </c>
      <c r="BJ29" s="362">
        <f ca="1">'DB Func'!G24</f>
        <v>0</v>
      </c>
      <c r="BK29" s="362">
        <f ca="1">'DB Func'!FW24</f>
        <v>0</v>
      </c>
      <c r="BL29" s="364">
        <f ca="1">D29*'P Gerais'!$D$13</f>
        <v>0</v>
      </c>
      <c r="BM29" s="364">
        <f ca="1">D29*'P Gerais'!$D$14</f>
        <v>0</v>
      </c>
      <c r="BN29" s="364">
        <f ca="1">D29*'P Gerais'!$D$16</f>
        <v>0</v>
      </c>
      <c r="BO29" s="364">
        <f ca="1">D29*'P Gerais'!$D$17</f>
        <v>0</v>
      </c>
      <c r="BP29" s="364">
        <f ca="1">D29*'P Gerais'!$D$18</f>
        <v>0</v>
      </c>
      <c r="BQ29" s="385">
        <f ca="1">VLOOKUP(D29,'P Gerais'!$D$22:$G$24,3,TRUE)</f>
        <v>0.08</v>
      </c>
      <c r="BR29" s="385">
        <f ca="1">VLOOKUP(D29,'P Gerais'!$D$29:$G$33,3,TRUE)</f>
        <v>0</v>
      </c>
      <c r="BS29" s="385">
        <f ca="1">'DB Func'!BN24</f>
        <v>0</v>
      </c>
      <c r="BT29" s="385">
        <f ca="1">'DB Func'!BO24</f>
        <v>0</v>
      </c>
      <c r="BU29" s="385">
        <f ca="1">'DB Func'!FX24</f>
        <v>0</v>
      </c>
      <c r="BV29" s="364">
        <f t="shared" ca="1" si="17"/>
        <v>-0.08</v>
      </c>
      <c r="BW29" s="364">
        <f ca="1">BV29-'DB Func'!GC24</f>
        <v>-0.08</v>
      </c>
      <c r="BX29" s="362">
        <f ca="1">IFERROR(VLOOKUP(BW29,'P Gerais'!$D$29:$G$33,3,TRUE)*BW29,0)</f>
        <v>0</v>
      </c>
      <c r="BY29" s="364">
        <f ca="1">IFERROR(BX29-VLOOKUP(BW29,'P Gerais'!$D$29:$H$33,4,TRUE),0)</f>
        <v>0</v>
      </c>
      <c r="BZ29" s="364">
        <f ca="1">D29*'DB Func'!GD24</f>
        <v>0</v>
      </c>
      <c r="CB29" s="364">
        <f t="shared" ca="1" si="18"/>
        <v>0</v>
      </c>
      <c r="CC29" s="364">
        <f t="shared" si="19"/>
        <v>0</v>
      </c>
      <c r="CD29" s="364">
        <f t="shared" si="20"/>
        <v>0</v>
      </c>
      <c r="CF29" s="362" t="str">
        <f t="shared" ca="1" si="21"/>
        <v>não</v>
      </c>
      <c r="CG29" s="362">
        <f ca="1">IF($CH$8=1,DAY('DB Func'!C24),0)</f>
        <v>0</v>
      </c>
      <c r="CH29" s="362">
        <f ca="1">IF(CI29=0,0,MONTH('DB Func'!C24))</f>
        <v>0</v>
      </c>
      <c r="CI29" s="362">
        <f ca="1">IF('P Gerais'!D27=YEAR('DB Func'!C24),YEAR('DB Func'!C24),0)</f>
        <v>0</v>
      </c>
      <c r="CJ29" s="371">
        <v>52</v>
      </c>
      <c r="CK29" s="363"/>
      <c r="CL29" s="362" t="str">
        <f>IF(ISERROR(HLOOKUP(CL27,$DS$7:$DY29,$DZ29,FALSE)),"N",HLOOKUP(CL27,$DS$7:$DY29,$DZ29,FALSE))</f>
        <v>N</v>
      </c>
      <c r="CM29" s="362" t="str">
        <f>IF(ISERROR(HLOOKUP(CM27,$DS$7:$DY29,$DZ29,FALSE)),"N",HLOOKUP(CM27,$DS$7:$DY29,$DZ29,FALSE))</f>
        <v>N</v>
      </c>
      <c r="CN29" s="362" t="str">
        <f>IF(ISERROR(HLOOKUP(CN27,$DS$7:$DY29,$DZ29,FALSE)),"N",HLOOKUP(CN27,$DS$7:$DY29,$DZ29,FALSE))</f>
        <v>N</v>
      </c>
      <c r="CO29" s="362" t="str">
        <f>IF(ISERROR(HLOOKUP(CO27,$DS$7:$DY29,$DZ29,FALSE)),"N",HLOOKUP(CO27,$DS$7:$DY29,$DZ29,FALSE))</f>
        <v>N</v>
      </c>
      <c r="CP29" s="362" t="str">
        <f>IF(ISERROR(HLOOKUP(CP27,$DS$7:$DY29,$DZ29,FALSE)),"N",HLOOKUP(CP27,$DS$7:$DY29,$DZ29,FALSE))</f>
        <v>N</v>
      </c>
      <c r="CQ29" s="362" t="str">
        <f>IF(ISERROR(HLOOKUP(CQ27,$DS$7:$DY29,$DZ29,FALSE)),"N",HLOOKUP(CQ27,$DS$7:$DY29,$DZ29,FALSE))</f>
        <v>N</v>
      </c>
      <c r="CR29" s="362" t="str">
        <f>IF(ISERROR(HLOOKUP(CR27,$DS$7:$DY29,$DZ29,FALSE)),"N",HLOOKUP(CR27,$DS$7:$DY29,$DZ29,FALSE))</f>
        <v>N</v>
      </c>
      <c r="CS29" s="362" t="str">
        <f>IF(ISERROR(HLOOKUP(CS27,$DS$7:$DY29,$DZ29,FALSE)),"N",HLOOKUP(CS27,$DS$7:$DY29,$DZ29,FALSE))</f>
        <v>N</v>
      </c>
      <c r="CT29" s="362" t="str">
        <f>IF(ISERROR(HLOOKUP(CT27,$DS$7:$DY29,$DZ29,FALSE)),"N",HLOOKUP(CT27,$DS$7:$DY29,$DZ29,FALSE))</f>
        <v>N</v>
      </c>
      <c r="CU29" s="362" t="str">
        <f>IF(ISERROR(HLOOKUP(CU27,$DS$7:$DY29,$DZ29,FALSE)),"N",HLOOKUP(CU27,$DS$7:$DY29,$DZ29,FALSE))</f>
        <v>N</v>
      </c>
      <c r="CV29" s="362" t="str">
        <f>IF(ISERROR(HLOOKUP(CV27,$DS$7:$DY29,$DZ29,FALSE)),"N",HLOOKUP(CV27,$DS$7:$DY29,$DZ29,FALSE))</f>
        <v>N</v>
      </c>
      <c r="CW29" s="362" t="str">
        <f>IF(ISERROR(HLOOKUP(CW27,$DS$7:$DY29,$DZ29,FALSE)),"N",HLOOKUP(CW27,$DS$7:$DY29,$DZ29,FALSE))</f>
        <v>N</v>
      </c>
      <c r="CX29" s="362" t="str">
        <f>IF(ISERROR(HLOOKUP(CX27,$DS$7:$DY29,$DZ29,FALSE)),"N",HLOOKUP(CX27,$DS$7:$DY29,$DZ29,FALSE))</f>
        <v>N</v>
      </c>
      <c r="CY29" s="362" t="str">
        <f>IF(ISERROR(HLOOKUP(CY27,$DS$7:$DY29,$DZ29,FALSE)),"N",HLOOKUP(CY27,$DS$7:$DY29,$DZ29,FALSE))</f>
        <v>N</v>
      </c>
      <c r="CZ29" s="362" t="str">
        <f>IF(ISERROR(HLOOKUP(CZ27,$DS$7:$DY29,$DZ29,FALSE)),"N",HLOOKUP(CZ27,$DS$7:$DY29,$DZ29,FALSE))</f>
        <v>N</v>
      </c>
      <c r="DA29" s="362" t="str">
        <f>IF(ISERROR(HLOOKUP(DA27,$DS$7:$DY29,$DZ29,FALSE)),"N",HLOOKUP(DA27,$DS$7:$DY29,$DZ29,FALSE))</f>
        <v>N</v>
      </c>
      <c r="DB29" s="362" t="str">
        <f>IF(ISERROR(HLOOKUP(DB27,$DS$7:$DY29,$DZ29,FALSE)),"N",HLOOKUP(DB27,$DS$7:$DY29,$DZ29,FALSE))</f>
        <v>N</v>
      </c>
      <c r="DC29" s="362" t="str">
        <f>IF(ISERROR(HLOOKUP(DC27,$DS$7:$DY29,$DZ29,FALSE)),"N",HLOOKUP(DC27,$DS$7:$DY29,$DZ29,FALSE))</f>
        <v>N</v>
      </c>
      <c r="DD29" s="362" t="str">
        <f>IF(ISERROR(HLOOKUP(DD27,$DS$7:$DY29,$DZ29,FALSE)),"N",HLOOKUP(DD27,$DS$7:$DY29,$DZ29,FALSE))</f>
        <v>N</v>
      </c>
      <c r="DE29" s="362" t="str">
        <f>IF(ISERROR(HLOOKUP(DE27,$DS$7:$DY29,$DZ29,FALSE)),"N",HLOOKUP(DE27,$DS$7:$DY29,$DZ29,FALSE))</f>
        <v>N</v>
      </c>
      <c r="DF29" s="362" t="str">
        <f>IF(ISERROR(HLOOKUP(DF27,$DS$7:$DY29,$DZ29,FALSE)),"N",HLOOKUP(DF27,$DS$7:$DY29,$DZ29,FALSE))</f>
        <v>N</v>
      </c>
      <c r="DG29" s="362" t="str">
        <f>IF(ISERROR(HLOOKUP(DG27,$DS$7:$DY29,$DZ29,FALSE)),"N",HLOOKUP(DG27,$DS$7:$DY29,$DZ29,FALSE))</f>
        <v>N</v>
      </c>
      <c r="DH29" s="362" t="str">
        <f>IF(ISERROR(HLOOKUP(DH27,$DS$7:$DY29,$DZ29,FALSE)),"N",HLOOKUP(DH27,$DS$7:$DY29,$DZ29,FALSE))</f>
        <v>N</v>
      </c>
      <c r="DI29" s="362" t="str">
        <f>IF(ISERROR(HLOOKUP(DI27,$DS$7:$DY29,$DZ29,FALSE)),"N",HLOOKUP(DI27,$DS$7:$DY29,$DZ29,FALSE))</f>
        <v>N</v>
      </c>
      <c r="DJ29" s="362" t="str">
        <f>IF(ISERROR(HLOOKUP(DJ27,$DS$7:$DY29,$DZ29,FALSE)),"N",HLOOKUP(DJ27,$DS$7:$DY29,$DZ29,FALSE))</f>
        <v>N</v>
      </c>
      <c r="DK29" s="362" t="str">
        <f>IF(ISERROR(HLOOKUP(DK27,$DS$7:$DY29,$DZ29,FALSE)),"N",HLOOKUP(DK27,$DS$7:$DY29,$DZ29,FALSE))</f>
        <v>N</v>
      </c>
      <c r="DL29" s="362" t="str">
        <f>IF(ISERROR(HLOOKUP(DL27,$DS$7:$DY29,$DZ29,FALSE)),"N",HLOOKUP(DL27,$DS$7:$DY29,$DZ29,FALSE))</f>
        <v>N</v>
      </c>
      <c r="DM29" s="362" t="str">
        <f>IF(ISERROR(HLOOKUP(DM27,$DS$7:$DY29,$DZ29,FALSE)),"N",HLOOKUP(DM27,$DS$7:$DY29,$DZ29,FALSE))</f>
        <v>N</v>
      </c>
      <c r="DN29" s="362" t="str">
        <f>IF(ISERROR(HLOOKUP(DN27,$DS$7:$DY29,$DZ29,FALSE)),"N",HLOOKUP(DN27,$DS$7:$DY29,$DZ29,FALSE))</f>
        <v>N</v>
      </c>
      <c r="DO29" s="362" t="str">
        <f>IF(ISERROR(HLOOKUP(DO27,$DS$7:$DY29,$DZ29,FALSE)),"N",HLOOKUP(DO27,$DS$7:$DY29,$DZ29,FALSE))</f>
        <v>N</v>
      </c>
      <c r="DP29" s="362" t="str">
        <f>IF(ISERROR(HLOOKUP(DP27,$DS$7:$DY29,$DZ29,FALSE)),"N",HLOOKUP(DP27,$DS$7:$DY29,$DZ29,FALSE))</f>
        <v>N</v>
      </c>
      <c r="DQ29" s="362">
        <f t="shared" si="22"/>
        <v>0</v>
      </c>
      <c r="DR29" s="362">
        <f t="shared" si="23"/>
        <v>31</v>
      </c>
      <c r="DS29" s="362" t="str">
        <f>IF('DB Func'!M24&gt;0,"S","N")</f>
        <v>N</v>
      </c>
      <c r="DT29" s="362" t="str">
        <f>IF('DB Func'!R24&gt;0,"S","N")</f>
        <v>N</v>
      </c>
      <c r="DU29" s="362" t="str">
        <f>IF('DB Func'!W24&gt;0,"S","N")</f>
        <v>N</v>
      </c>
      <c r="DV29" s="362" t="str">
        <f>IF('DB Func'!AB24&gt;0,"S","N")</f>
        <v>N</v>
      </c>
      <c r="DW29" s="362" t="str">
        <f>IF('DB Func'!AG24&gt;0,"S","N")</f>
        <v>N</v>
      </c>
      <c r="DX29" s="362" t="str">
        <f>IF('DB Func'!AL24&gt;0,"S","N")</f>
        <v>N</v>
      </c>
      <c r="DY29" s="362" t="str">
        <f>IF('DB Func'!AQ24&gt;0,"S","N")</f>
        <v>N</v>
      </c>
      <c r="DZ29" s="362">
        <v>23</v>
      </c>
      <c r="EA29" s="369">
        <f ca="1">'DB Func'!C24</f>
        <v>0</v>
      </c>
      <c r="EB29" s="362" t="str">
        <f t="shared" ca="1" si="33"/>
        <v>s</v>
      </c>
      <c r="EC29" s="362" t="str">
        <f t="shared" ca="1" si="33"/>
        <v>s</v>
      </c>
      <c r="ED29" s="362" t="str">
        <f t="shared" ca="1" si="33"/>
        <v>s</v>
      </c>
      <c r="EE29" s="362" t="str">
        <f t="shared" ca="1" si="33"/>
        <v>s</v>
      </c>
      <c r="EF29" s="362" t="str">
        <f t="shared" ca="1" si="33"/>
        <v>s</v>
      </c>
      <c r="EG29" s="362" t="str">
        <f t="shared" ca="1" si="33"/>
        <v>s</v>
      </c>
      <c r="EH29" s="362" t="str">
        <f t="shared" ca="1" si="33"/>
        <v>s</v>
      </c>
      <c r="EI29" s="362" t="str">
        <f t="shared" ca="1" si="33"/>
        <v>s</v>
      </c>
      <c r="EJ29" s="362" t="str">
        <f t="shared" ca="1" si="33"/>
        <v>s</v>
      </c>
      <c r="EK29" s="362" t="str">
        <f t="shared" ca="1" si="33"/>
        <v>s</v>
      </c>
      <c r="EL29" s="362" t="str">
        <f t="shared" ca="1" si="33"/>
        <v>s</v>
      </c>
      <c r="EM29" s="362" t="str">
        <f t="shared" ca="1" si="33"/>
        <v>s</v>
      </c>
      <c r="EN29" s="362" t="str">
        <f t="shared" ca="1" si="33"/>
        <v>s</v>
      </c>
      <c r="EO29" s="362" t="str">
        <f t="shared" ca="1" si="33"/>
        <v>s</v>
      </c>
      <c r="EP29" s="362" t="str">
        <f t="shared" ca="1" si="33"/>
        <v>s</v>
      </c>
      <c r="EQ29" s="362" t="str">
        <f t="shared" ca="1" si="33"/>
        <v>s</v>
      </c>
      <c r="ER29" s="362" t="str">
        <f t="shared" ca="1" si="32"/>
        <v>s</v>
      </c>
      <c r="ES29" s="362" t="str">
        <f t="shared" ca="1" si="32"/>
        <v>s</v>
      </c>
      <c r="ET29" s="362" t="str">
        <f t="shared" ca="1" si="32"/>
        <v>s</v>
      </c>
      <c r="EU29" s="362" t="str">
        <f t="shared" ca="1" si="32"/>
        <v>s</v>
      </c>
      <c r="EV29" s="362" t="str">
        <f t="shared" ca="1" si="25"/>
        <v>s</v>
      </c>
      <c r="EW29" s="362" t="str">
        <f t="shared" ca="1" si="32"/>
        <v>s</v>
      </c>
      <c r="EX29" s="362" t="str">
        <f t="shared" ca="1" si="32"/>
        <v>s</v>
      </c>
      <c r="EY29" s="362" t="str">
        <f t="shared" ca="1" si="32"/>
        <v>s</v>
      </c>
      <c r="EZ29" s="362" t="str">
        <f t="shared" ca="1" si="32"/>
        <v>s</v>
      </c>
      <c r="FA29" s="362" t="str">
        <f t="shared" ca="1" si="32"/>
        <v>s</v>
      </c>
      <c r="FB29" s="362" t="str">
        <f t="shared" ca="1" si="32"/>
        <v>s</v>
      </c>
      <c r="FC29" s="362" t="str">
        <f t="shared" ca="1" si="32"/>
        <v>s</v>
      </c>
      <c r="FD29" s="362" t="str">
        <f t="shared" ca="1" si="32"/>
        <v>s</v>
      </c>
      <c r="FE29" s="362" t="str">
        <f t="shared" ca="1" si="32"/>
        <v>s</v>
      </c>
      <c r="FF29" s="362" t="str">
        <f t="shared" ca="1" si="32"/>
        <v>s</v>
      </c>
      <c r="FG29" s="362">
        <f t="shared" ca="1" si="26"/>
        <v>31</v>
      </c>
      <c r="FH29" s="362">
        <f t="shared" ca="1" si="27"/>
        <v>0</v>
      </c>
      <c r="FI29" s="362" t="str">
        <f ca="1">IF(AND(YEAR(EA29)='P Gerais'!D27,MONTH(Lanc!EA29)=8,DAY(Lanc!EA29)&gt;1),"S","N")</f>
        <v>N</v>
      </c>
      <c r="FJ29" s="364">
        <f t="shared" ca="1" si="28"/>
        <v>0</v>
      </c>
      <c r="FK29" s="364">
        <f t="shared" si="29"/>
        <v>0</v>
      </c>
      <c r="FL29" s="387">
        <f t="shared" ca="1" si="30"/>
        <v>0</v>
      </c>
      <c r="FP29" s="363">
        <f ca="1">((FJ29-FL29-FK29+AZ29+AQ29+SUM(Z29:AA29)+SUM(AW29:AX29)+AK29)*IF('DB Func'!GG24="ok",'DB Func'!GD24,0))</f>
        <v>0</v>
      </c>
      <c r="FR29" s="389">
        <f t="shared" ca="1" si="31"/>
        <v>0</v>
      </c>
      <c r="GV29" s="49"/>
      <c r="GW29" s="49"/>
      <c r="GX29" s="49"/>
      <c r="GY29" s="49"/>
      <c r="GZ29" s="49"/>
      <c r="HA29" s="49"/>
      <c r="HB29" s="49"/>
      <c r="HC29" s="49"/>
    </row>
    <row r="30" spans="3:211" ht="30" customHeight="1" thickTop="1" thickBot="1">
      <c r="C30" s="390" t="str">
        <f ca="1">IF('DB Func'!B25="Funcionário 23","",'DB Func'!B25)</f>
        <v/>
      </c>
      <c r="D30" s="391">
        <f ca="1">'DB Func'!CK25</f>
        <v>0</v>
      </c>
      <c r="E30" s="382" t="str">
        <f ca="1">IF(C30="","-",IF(OR(terceiro!E30="AGO",terceiro!F30="AGO"),"Sim","Não"))</f>
        <v>-</v>
      </c>
      <c r="F30" s="383" t="str">
        <f ca="1">IF(C30="","-",IF(OR(Ferias!E30="AGO",Ferias!F30="AGO"),"Sim","Não"))</f>
        <v>-</v>
      </c>
      <c r="G30" s="383">
        <f ca="1">IF(C30="",0,IF(F30="Sim",IF(Ferias!E30="AGO",Ferias!I30,Ferias!J30),0))</f>
        <v>0</v>
      </c>
      <c r="H30" s="185"/>
      <c r="I30" s="185"/>
      <c r="J30" s="398">
        <f t="shared" ca="1" si="1"/>
        <v>0</v>
      </c>
      <c r="K30" s="152"/>
      <c r="L30" s="151"/>
      <c r="M30" s="189"/>
      <c r="N30" s="153"/>
      <c r="O30" s="48"/>
      <c r="P30" s="48"/>
      <c r="Q30" s="48"/>
      <c r="R30" s="49"/>
      <c r="S30" s="49"/>
      <c r="T30" s="49"/>
      <c r="U30" s="49"/>
      <c r="V30" s="49"/>
      <c r="W30" s="49"/>
      <c r="X30" s="49"/>
      <c r="Y30" s="49"/>
      <c r="Z30" s="49"/>
      <c r="AA30" s="49"/>
      <c r="AB30" s="48"/>
      <c r="AC30" s="48"/>
      <c r="AD30" s="49"/>
      <c r="AE30" s="49"/>
      <c r="AF30" s="314"/>
      <c r="AH30" s="400">
        <f ca="1">IF(AND('DB Func'!GE25="Julho",'DB Func'!BQ25="2 Parcelas"),(('auxiliar 13 sal'!J26/12*'DB Func'!GF25+AVERAGE('auxiliar 13 sal'!Q26:AB26)+AVERAGE('auxiliar 13 sal'!AE26:AP26)+'auxiliar 13 sal'!J26*'DB Func'!BN25+'auxiliar 13 sal'!J26*'DB Func'!BO25)/2),IF('DB Func'!GE25="Agosto",IF('DB Func'!BQ25="Parcela Única",('auxiliar 13 sal'!J26/12*'DB Func'!GF25)+AVERAGE('auxiliar 13 sal'!Q26:AB26)+AVERAGE('auxiliar 13 sal'!AE26:AP26)+('auxiliar 13 sal'!J26*'DB Func'!BN25)+('auxiliar 13 sal'!J26*'DB Func'!BO25),IF('DB Func'!BQ25="2 Parcelas",(('auxiliar 13 sal'!J26/12*'DB Func'!GF25+AVERAGE('auxiliar 13 sal'!Q26:AB26)+AVERAGE('auxiliar 13 sal'!AE26:AP26)+'auxiliar 13 sal'!J26*'DB Func'!BN25+'auxiliar 13 sal'!J26*'DB Func'!BO25)/2))),0))</f>
        <v>0</v>
      </c>
      <c r="AK30" s="364">
        <f t="shared" ca="1" si="6"/>
        <v>0</v>
      </c>
      <c r="AL30" s="364">
        <f t="shared" ca="1" si="7"/>
        <v>0</v>
      </c>
      <c r="AM30" s="364">
        <f t="shared" ca="1" si="8"/>
        <v>0</v>
      </c>
      <c r="AN30" s="364">
        <f t="shared" ca="1" si="9"/>
        <v>0</v>
      </c>
      <c r="AO30" s="364">
        <f t="shared" ca="1" si="10"/>
        <v>0</v>
      </c>
      <c r="AP30" s="364">
        <f t="shared" ca="1" si="11"/>
        <v>0</v>
      </c>
      <c r="AQ30" s="364">
        <f t="shared" ca="1" si="12"/>
        <v>0</v>
      </c>
      <c r="AR30" s="364">
        <f>IF(OR(M30="",M30=0),0,((FJ30/220)*('Ho Ex'!$C$8+$AS$6))*M30)</f>
        <v>0</v>
      </c>
      <c r="AS30" s="364">
        <f>IF(OR(N30="",N30=0),0,((FJ30/220*('DB Func'!GD25+Lanc!$AS$6))*('Ho Ex'!$I$8+$AS$6))*(N30/52.5*60))</f>
        <v>0</v>
      </c>
      <c r="AT30" s="364">
        <f>IF(OR(M30="",M30=0),0,((FJ30/220)*('Ho Ex'!$J$8+$AS$6))*O30)</f>
        <v>0</v>
      </c>
      <c r="AU30" s="364">
        <f>IF(OR(M30="",M30=0),0,((FJ30/220)*('Ho Ex'!I36+$AS$6))*P30)</f>
        <v>0</v>
      </c>
      <c r="AV30" s="364">
        <f>IF(OR(M30="",M30=0),0,((FJ30/220)*('Ho Ex'!C36+$AS$6))*Q30)</f>
        <v>0</v>
      </c>
      <c r="AW30" s="364">
        <f ca="1">FJ30*'DB Func'!BN25</f>
        <v>0</v>
      </c>
      <c r="AX30" s="364">
        <f ca="1">FJ30*'DB Func'!BO25</f>
        <v>0</v>
      </c>
      <c r="AY30" s="364">
        <f ca="1">IF(FJ30=0,0,VLOOKUP(FJ30,'P Gerais'!$D$39:$G$41,3,TRUE)*Func23!$F$68)</f>
        <v>0</v>
      </c>
      <c r="AZ30" s="364">
        <f t="shared" si="13"/>
        <v>0</v>
      </c>
      <c r="BA30" s="364">
        <f ca="1">((FJ30-FL30-FK30+AZ30+AQ30+SUM(Z30:AA30)+SUM(AW30:AX30)+AK30)*IF('DB Func'!GG25="ok",'DB Func'!GD25,0))+(FJ30-FL30-FK30+AZ30+AQ30+SUM(Z30:AA30)+SUM(AW30:AX30))+AK30</f>
        <v>0</v>
      </c>
      <c r="BB30" s="385">
        <f ca="1">VLOOKUP(BA30,'P Gerais'!$D$22:$G$25,3,TRUE)</f>
        <v>0.08</v>
      </c>
      <c r="BC30" s="364">
        <f ca="1">IF(BA30&lt;'P Gerais'!$D$25,BA30*BB30,Lanc!BB30)</f>
        <v>0</v>
      </c>
      <c r="BD30" s="364">
        <f ca="1">BA30-BC30-('DB Func'!GB25*'P Gerais'!$D$35)</f>
        <v>0</v>
      </c>
      <c r="BE30" s="386">
        <f ca="1">VLOOKUP(BD30,'P Gerais'!$D$29:$F$33,3,TRUE)</f>
        <v>0</v>
      </c>
      <c r="BF30" s="364">
        <f t="shared" ca="1" si="14"/>
        <v>0</v>
      </c>
      <c r="BG30" s="364">
        <f ca="1">VLOOKUP(BD30,'P Gerais'!$D$29:$G$33,4,TRUE)</f>
        <v>0</v>
      </c>
      <c r="BH30" s="364">
        <f t="shared" ca="1" si="15"/>
        <v>0</v>
      </c>
      <c r="BI30" s="364">
        <f t="shared" ca="1" si="16"/>
        <v>0</v>
      </c>
      <c r="BJ30" s="362">
        <f ca="1">'DB Func'!G25</f>
        <v>0</v>
      </c>
      <c r="BK30" s="362">
        <f ca="1">'DB Func'!FW25</f>
        <v>0</v>
      </c>
      <c r="BL30" s="364">
        <f ca="1">D30*'P Gerais'!$D$13</f>
        <v>0</v>
      </c>
      <c r="BM30" s="364">
        <f ca="1">D30*'P Gerais'!$D$14</f>
        <v>0</v>
      </c>
      <c r="BN30" s="364">
        <f ca="1">D30*'P Gerais'!$D$16</f>
        <v>0</v>
      </c>
      <c r="BO30" s="364">
        <f ca="1">D30*'P Gerais'!$D$17</f>
        <v>0</v>
      </c>
      <c r="BP30" s="364">
        <f ca="1">D30*'P Gerais'!$D$18</f>
        <v>0</v>
      </c>
      <c r="BQ30" s="385">
        <f ca="1">VLOOKUP(D30,'P Gerais'!$D$22:$G$24,3,TRUE)</f>
        <v>0.08</v>
      </c>
      <c r="BR30" s="385">
        <f ca="1">VLOOKUP(D30,'P Gerais'!$D$29:$G$33,3,TRUE)</f>
        <v>0</v>
      </c>
      <c r="BS30" s="385">
        <f ca="1">'DB Func'!BN25</f>
        <v>0</v>
      </c>
      <c r="BT30" s="385">
        <f ca="1">'DB Func'!BO25</f>
        <v>0</v>
      </c>
      <c r="BU30" s="385">
        <f ca="1">'DB Func'!FX25</f>
        <v>0</v>
      </c>
      <c r="BV30" s="364">
        <f t="shared" ca="1" si="17"/>
        <v>-0.08</v>
      </c>
      <c r="BW30" s="364">
        <f ca="1">BV30-'DB Func'!GC25</f>
        <v>-0.08</v>
      </c>
      <c r="BX30" s="362">
        <f ca="1">IFERROR(VLOOKUP(BW30,'P Gerais'!$D$29:$G$33,3,TRUE)*BW30,0)</f>
        <v>0</v>
      </c>
      <c r="BY30" s="364">
        <f ca="1">IFERROR(BX30-VLOOKUP(BW30,'P Gerais'!$D$29:$H$33,4,TRUE),0)</f>
        <v>0</v>
      </c>
      <c r="BZ30" s="364">
        <f ca="1">D30*'DB Func'!GD25</f>
        <v>0</v>
      </c>
      <c r="CB30" s="364">
        <f t="shared" ca="1" si="18"/>
        <v>0</v>
      </c>
      <c r="CC30" s="364">
        <f t="shared" si="19"/>
        <v>0</v>
      </c>
      <c r="CD30" s="364">
        <f t="shared" si="20"/>
        <v>0</v>
      </c>
      <c r="CF30" s="362" t="str">
        <f t="shared" ca="1" si="21"/>
        <v>não</v>
      </c>
      <c r="CG30" s="362">
        <f ca="1">IF($CH$8=1,DAY('DB Func'!C25),0)</f>
        <v>0</v>
      </c>
      <c r="CH30" s="362">
        <f ca="1">IF(CI30=0,0,MONTH('DB Func'!C25))</f>
        <v>0</v>
      </c>
      <c r="CI30" s="362">
        <f ca="1">IF('P Gerais'!D28=YEAR('DB Func'!C25),YEAR('DB Func'!C25),0)</f>
        <v>0</v>
      </c>
      <c r="CJ30" s="371">
        <v>53</v>
      </c>
      <c r="CK30" s="363"/>
      <c r="CL30" s="362" t="str">
        <f>IF(ISERROR(HLOOKUP(CL28,$DS$7:$DY30,$DZ30,FALSE)),"N",HLOOKUP(CL28,$DS$7:$DY30,$DZ30,FALSE))</f>
        <v>N</v>
      </c>
      <c r="CM30" s="362" t="str">
        <f ca="1">IF(ISERROR(HLOOKUP(CM28,$DS$7:$DY30,$DZ30,FALSE)),"N",HLOOKUP(CM28,$DS$7:$DY30,$DZ30,FALSE))</f>
        <v>N</v>
      </c>
      <c r="CN30" s="362" t="str">
        <f ca="1">IF(ISERROR(HLOOKUP(CN28,$DS$7:$DY30,$DZ30,FALSE)),"N",HLOOKUP(CN28,$DS$7:$DY30,$DZ30,FALSE))</f>
        <v>N</v>
      </c>
      <c r="CO30" s="362" t="str">
        <f ca="1">IF(ISERROR(HLOOKUP(CO28,$DS$7:$DY30,$DZ30,FALSE)),"N",HLOOKUP(CO28,$DS$7:$DY30,$DZ30,FALSE))</f>
        <v>N</v>
      </c>
      <c r="CP30" s="362" t="str">
        <f ca="1">IF(ISERROR(HLOOKUP(CP28,$DS$7:$DY30,$DZ30,FALSE)),"N",HLOOKUP(CP28,$DS$7:$DY30,$DZ30,FALSE))</f>
        <v>N</v>
      </c>
      <c r="CQ30" s="362" t="str">
        <f ca="1">IF(ISERROR(HLOOKUP(CQ28,$DS$7:$DY30,$DZ30,FALSE)),"N",HLOOKUP(CQ28,$DS$7:$DY30,$DZ30,FALSE))</f>
        <v>N</v>
      </c>
      <c r="CR30" s="362" t="str">
        <f ca="1">IF(ISERROR(HLOOKUP(CR28,$DS$7:$DY30,$DZ30,FALSE)),"N",HLOOKUP(CR28,$DS$7:$DY30,$DZ30,FALSE))</f>
        <v>N</v>
      </c>
      <c r="CS30" s="362" t="str">
        <f>IF(ISERROR(HLOOKUP(CS28,$DS$7:$DY30,$DZ30,FALSE)),"N",HLOOKUP(CS28,$DS$7:$DY30,$DZ30,FALSE))</f>
        <v>N</v>
      </c>
      <c r="CT30" s="362" t="str">
        <f ca="1">IF(ISERROR(HLOOKUP(CT28,$DS$7:$DY30,$DZ30,FALSE)),"N",HLOOKUP(CT28,$DS$7:$DY30,$DZ30,FALSE))</f>
        <v>N</v>
      </c>
      <c r="CU30" s="362" t="str">
        <f ca="1">IF(ISERROR(HLOOKUP(CU28,$DS$7:$DY30,$DZ30,FALSE)),"N",HLOOKUP(CU28,$DS$7:$DY30,$DZ30,FALSE))</f>
        <v>N</v>
      </c>
      <c r="CV30" s="362" t="str">
        <f ca="1">IF(ISERROR(HLOOKUP(CV28,$DS$7:$DY30,$DZ30,FALSE)),"N",HLOOKUP(CV28,$DS$7:$DY30,$DZ30,FALSE))</f>
        <v>N</v>
      </c>
      <c r="CW30" s="362" t="str">
        <f ca="1">IF(ISERROR(HLOOKUP(CW28,$DS$7:$DY30,$DZ30,FALSE)),"N",HLOOKUP(CW28,$DS$7:$DY30,$DZ30,FALSE))</f>
        <v>N</v>
      </c>
      <c r="CX30" s="362" t="str">
        <f ca="1">IF(ISERROR(HLOOKUP(CX28,$DS$7:$DY30,$DZ30,FALSE)),"N",HLOOKUP(CX28,$DS$7:$DY30,$DZ30,FALSE))</f>
        <v>N</v>
      </c>
      <c r="CY30" s="362" t="str">
        <f ca="1">IF(ISERROR(HLOOKUP(CY28,$DS$7:$DY30,$DZ30,FALSE)),"N",HLOOKUP(CY28,$DS$7:$DY30,$DZ30,FALSE))</f>
        <v>N</v>
      </c>
      <c r="CZ30" s="362" t="str">
        <f>IF(ISERROR(HLOOKUP(CZ28,$DS$7:$DY30,$DZ30,FALSE)),"N",HLOOKUP(CZ28,$DS$7:$DY30,$DZ30,FALSE))</f>
        <v>N</v>
      </c>
      <c r="DA30" s="362" t="str">
        <f ca="1">IF(ISERROR(HLOOKUP(DA28,$DS$7:$DY30,$DZ30,FALSE)),"N",HLOOKUP(DA28,$DS$7:$DY30,$DZ30,FALSE))</f>
        <v>N</v>
      </c>
      <c r="DB30" s="362" t="str">
        <f ca="1">IF(ISERROR(HLOOKUP(DB28,$DS$7:$DY30,$DZ30,FALSE)),"N",HLOOKUP(DB28,$DS$7:$DY30,$DZ30,FALSE))</f>
        <v>N</v>
      </c>
      <c r="DC30" s="362" t="str">
        <f ca="1">IF(ISERROR(HLOOKUP(DC28,$DS$7:$DY30,$DZ30,FALSE)),"N",HLOOKUP(DC28,$DS$7:$DY30,$DZ30,FALSE))</f>
        <v>N</v>
      </c>
      <c r="DD30" s="362" t="str">
        <f ca="1">IF(ISERROR(HLOOKUP(DD28,$DS$7:$DY30,$DZ30,FALSE)),"N",HLOOKUP(DD28,$DS$7:$DY30,$DZ30,FALSE))</f>
        <v>N</v>
      </c>
      <c r="DE30" s="362" t="str">
        <f ca="1">IF(ISERROR(HLOOKUP(DE28,$DS$7:$DY30,$DZ30,FALSE)),"N",HLOOKUP(DE28,$DS$7:$DY30,$DZ30,FALSE))</f>
        <v>N</v>
      </c>
      <c r="DF30" s="362" t="str">
        <f ca="1">IF(ISERROR(HLOOKUP(DF28,$DS$7:$DY30,$DZ30,FALSE)),"N",HLOOKUP(DF28,$DS$7:$DY30,$DZ30,FALSE))</f>
        <v>N</v>
      </c>
      <c r="DG30" s="362" t="str">
        <f>IF(ISERROR(HLOOKUP(DG28,$DS$7:$DY30,$DZ30,FALSE)),"N",HLOOKUP(DG28,$DS$7:$DY30,$DZ30,FALSE))</f>
        <v>N</v>
      </c>
      <c r="DH30" s="362" t="str">
        <f ca="1">IF(ISERROR(HLOOKUP(DH28,$DS$7:$DY30,$DZ30,FALSE)),"N",HLOOKUP(DH28,$DS$7:$DY30,$DZ30,FALSE))</f>
        <v>N</v>
      </c>
      <c r="DI30" s="362" t="str">
        <f ca="1">IF(ISERROR(HLOOKUP(DI28,$DS$7:$DY30,$DZ30,FALSE)),"N",HLOOKUP(DI28,$DS$7:$DY30,$DZ30,FALSE))</f>
        <v>N</v>
      </c>
      <c r="DJ30" s="362" t="str">
        <f ca="1">IF(ISERROR(HLOOKUP(DJ28,$DS$7:$DY30,$DZ30,FALSE)),"N",HLOOKUP(DJ28,$DS$7:$DY30,$DZ30,FALSE))</f>
        <v>N</v>
      </c>
      <c r="DK30" s="362" t="str">
        <f ca="1">IF(ISERROR(HLOOKUP(DK28,$DS$7:$DY30,$DZ30,FALSE)),"N",HLOOKUP(DK28,$DS$7:$DY30,$DZ30,FALSE))</f>
        <v>N</v>
      </c>
      <c r="DL30" s="362" t="str">
        <f ca="1">IF(ISERROR(HLOOKUP(DL28,$DS$7:$DY30,$DZ30,FALSE)),"N",HLOOKUP(DL28,$DS$7:$DY30,$DZ30,FALSE))</f>
        <v>N</v>
      </c>
      <c r="DM30" s="362" t="str">
        <f ca="1">IF(ISERROR(HLOOKUP(DM28,$DS$7:$DY30,$DZ30,FALSE)),"N",HLOOKUP(DM28,$DS$7:$DY30,$DZ30,FALSE))</f>
        <v>N</v>
      </c>
      <c r="DN30" s="362" t="str">
        <f>IF(ISERROR(HLOOKUP(DN28,$DS$7:$DY30,$DZ30,FALSE)),"N",HLOOKUP(DN28,$DS$7:$DY30,$DZ30,FALSE))</f>
        <v>N</v>
      </c>
      <c r="DO30" s="362" t="str">
        <f ca="1">IF(ISERROR(HLOOKUP(DO28,$DS$7:$DY30,$DZ30,FALSE)),"N",HLOOKUP(DO28,$DS$7:$DY30,$DZ30,FALSE))</f>
        <v>N</v>
      </c>
      <c r="DP30" s="362" t="str">
        <f ca="1">IF(ISERROR(HLOOKUP(DP28,$DS$7:$DY30,$DZ30,FALSE)),"N",HLOOKUP(DP28,$DS$7:$DY30,$DZ30,FALSE))</f>
        <v>N</v>
      </c>
      <c r="DQ30" s="362">
        <f t="shared" ca="1" si="22"/>
        <v>0</v>
      </c>
      <c r="DR30" s="362">
        <f t="shared" ca="1" si="23"/>
        <v>31</v>
      </c>
      <c r="DS30" s="362" t="str">
        <f>IF('DB Func'!M25&gt;0,"S","N")</f>
        <v>N</v>
      </c>
      <c r="DT30" s="362" t="str">
        <f>IF('DB Func'!R25&gt;0,"S","N")</f>
        <v>N</v>
      </c>
      <c r="DU30" s="362" t="str">
        <f>IF('DB Func'!W25&gt;0,"S","N")</f>
        <v>N</v>
      </c>
      <c r="DV30" s="362" t="str">
        <f>IF('DB Func'!AB25&gt;0,"S","N")</f>
        <v>N</v>
      </c>
      <c r="DW30" s="362" t="str">
        <f>IF('DB Func'!AG25&gt;0,"S","N")</f>
        <v>N</v>
      </c>
      <c r="DX30" s="362" t="str">
        <f>IF('DB Func'!AL25&gt;0,"S","N")</f>
        <v>N</v>
      </c>
      <c r="DY30" s="362" t="str">
        <f>IF('DB Func'!AQ25&gt;0,"S","N")</f>
        <v>N</v>
      </c>
      <c r="DZ30" s="362">
        <v>24</v>
      </c>
      <c r="EA30" s="369">
        <f ca="1">'DB Func'!C25</f>
        <v>0</v>
      </c>
      <c r="EB30" s="362" t="str">
        <f t="shared" ca="1" si="33"/>
        <v>s</v>
      </c>
      <c r="EC30" s="362" t="str">
        <f t="shared" ca="1" si="33"/>
        <v>s</v>
      </c>
      <c r="ED30" s="362" t="str">
        <f t="shared" ca="1" si="33"/>
        <v>s</v>
      </c>
      <c r="EE30" s="362" t="str">
        <f t="shared" ca="1" si="33"/>
        <v>s</v>
      </c>
      <c r="EF30" s="362" t="str">
        <f t="shared" ca="1" si="33"/>
        <v>s</v>
      </c>
      <c r="EG30" s="362" t="str">
        <f t="shared" ca="1" si="33"/>
        <v>s</v>
      </c>
      <c r="EH30" s="362" t="str">
        <f t="shared" ca="1" si="33"/>
        <v>s</v>
      </c>
      <c r="EI30" s="362" t="str">
        <f t="shared" ca="1" si="33"/>
        <v>s</v>
      </c>
      <c r="EJ30" s="362" t="str">
        <f t="shared" ca="1" si="33"/>
        <v>s</v>
      </c>
      <c r="EK30" s="362" t="str">
        <f t="shared" ca="1" si="33"/>
        <v>s</v>
      </c>
      <c r="EL30" s="362" t="str">
        <f t="shared" ca="1" si="33"/>
        <v>s</v>
      </c>
      <c r="EM30" s="362" t="str">
        <f t="shared" ca="1" si="33"/>
        <v>s</v>
      </c>
      <c r="EN30" s="362" t="str">
        <f t="shared" ca="1" si="33"/>
        <v>s</v>
      </c>
      <c r="EO30" s="362" t="str">
        <f t="shared" ca="1" si="33"/>
        <v>s</v>
      </c>
      <c r="EP30" s="362" t="str">
        <f t="shared" ca="1" si="33"/>
        <v>s</v>
      </c>
      <c r="EQ30" s="362" t="str">
        <f t="shared" ca="1" si="33"/>
        <v>s</v>
      </c>
      <c r="ER30" s="362" t="str">
        <f t="shared" ca="1" si="32"/>
        <v>s</v>
      </c>
      <c r="ES30" s="362" t="str">
        <f t="shared" ca="1" si="32"/>
        <v>s</v>
      </c>
      <c r="ET30" s="362" t="str">
        <f t="shared" ca="1" si="32"/>
        <v>s</v>
      </c>
      <c r="EU30" s="362" t="str">
        <f t="shared" ca="1" si="32"/>
        <v>s</v>
      </c>
      <c r="EV30" s="362" t="str">
        <f t="shared" ca="1" si="25"/>
        <v>s</v>
      </c>
      <c r="EW30" s="362" t="str">
        <f t="shared" ca="1" si="32"/>
        <v>s</v>
      </c>
      <c r="EX30" s="362" t="str">
        <f t="shared" ca="1" si="32"/>
        <v>s</v>
      </c>
      <c r="EY30" s="362" t="str">
        <f t="shared" ca="1" si="32"/>
        <v>s</v>
      </c>
      <c r="EZ30" s="362" t="str">
        <f t="shared" ca="1" si="32"/>
        <v>s</v>
      </c>
      <c r="FA30" s="362" t="str">
        <f t="shared" ca="1" si="32"/>
        <v>s</v>
      </c>
      <c r="FB30" s="362" t="str">
        <f t="shared" ca="1" si="32"/>
        <v>s</v>
      </c>
      <c r="FC30" s="362" t="str">
        <f t="shared" ca="1" si="32"/>
        <v>s</v>
      </c>
      <c r="FD30" s="362" t="str">
        <f t="shared" ca="1" si="32"/>
        <v>s</v>
      </c>
      <c r="FE30" s="362" t="str">
        <f t="shared" ca="1" si="32"/>
        <v>s</v>
      </c>
      <c r="FF30" s="362" t="str">
        <f t="shared" ca="1" si="32"/>
        <v>s</v>
      </c>
      <c r="FG30" s="362">
        <f t="shared" ca="1" si="26"/>
        <v>31</v>
      </c>
      <c r="FH30" s="362">
        <f t="shared" ca="1" si="27"/>
        <v>0</v>
      </c>
      <c r="FI30" s="362" t="str">
        <f ca="1">IF(AND(YEAR(EA30)='P Gerais'!D28,MONTH(Lanc!EA30)=8,DAY(Lanc!EA30)&gt;1),"S","N")</f>
        <v>N</v>
      </c>
      <c r="FJ30" s="364">
        <f t="shared" ca="1" si="28"/>
        <v>0</v>
      </c>
      <c r="FK30" s="364">
        <f t="shared" si="29"/>
        <v>0</v>
      </c>
      <c r="FL30" s="387">
        <f t="shared" ca="1" si="30"/>
        <v>0</v>
      </c>
      <c r="FP30" s="363">
        <f ca="1">((FJ30-FL30-FK30+AZ30+AQ30+SUM(Z30:AA30)+SUM(AW30:AX30)+AK30)*IF('DB Func'!GG25="ok",'DB Func'!GD25,0))</f>
        <v>0</v>
      </c>
      <c r="FR30" s="389">
        <f t="shared" ca="1" si="31"/>
        <v>0</v>
      </c>
      <c r="GV30" s="49"/>
      <c r="GW30" s="49"/>
      <c r="GX30" s="49"/>
      <c r="GY30" s="49"/>
      <c r="GZ30" s="49"/>
      <c r="HA30" s="49"/>
      <c r="HB30" s="49"/>
      <c r="HC30" s="49"/>
    </row>
    <row r="31" spans="3:211" ht="30" customHeight="1" thickTop="1" thickBot="1">
      <c r="C31" s="390" t="str">
        <f ca="1">IF('DB Func'!B26="Funcionário 24","",'DB Func'!B26)</f>
        <v/>
      </c>
      <c r="D31" s="391">
        <f ca="1">'DB Func'!CK26</f>
        <v>0</v>
      </c>
      <c r="E31" s="382" t="str">
        <f ca="1">IF(C31="","-",IF(OR(terceiro!E31="AGO",terceiro!F31="AGO"),"Sim","Não"))</f>
        <v>-</v>
      </c>
      <c r="F31" s="383" t="str">
        <f ca="1">IF(C31="","-",IF(OR(Ferias!E31="AGO",Ferias!F31="AGO"),"Sim","Não"))</f>
        <v>-</v>
      </c>
      <c r="G31" s="383">
        <f ca="1">IF(C31="",0,IF(F31="Sim",IF(Ferias!E31="AGO",Ferias!I31,Ferias!J31),0))</f>
        <v>0</v>
      </c>
      <c r="H31" s="185"/>
      <c r="I31" s="185"/>
      <c r="J31" s="398">
        <f t="shared" ca="1" si="1"/>
        <v>0</v>
      </c>
      <c r="K31" s="152"/>
      <c r="L31" s="151"/>
      <c r="M31" s="189"/>
      <c r="N31" s="153"/>
      <c r="O31" s="48"/>
      <c r="P31" s="48"/>
      <c r="Q31" s="48"/>
      <c r="R31" s="49"/>
      <c r="S31" s="49"/>
      <c r="T31" s="49"/>
      <c r="U31" s="49"/>
      <c r="V31" s="49"/>
      <c r="W31" s="49"/>
      <c r="X31" s="49"/>
      <c r="Y31" s="49"/>
      <c r="Z31" s="49"/>
      <c r="AA31" s="49"/>
      <c r="AB31" s="48"/>
      <c r="AC31" s="48"/>
      <c r="AD31" s="49"/>
      <c r="AE31" s="49"/>
      <c r="AF31" s="314"/>
      <c r="AH31" s="400">
        <f ca="1">IF(AND('DB Func'!GE26="Julho",'DB Func'!BQ26="2 Parcelas"),(('auxiliar 13 sal'!J27/12*'DB Func'!GF26+AVERAGE('auxiliar 13 sal'!Q27:AB27)+AVERAGE('auxiliar 13 sal'!AE27:AP27)+'auxiliar 13 sal'!J27*'DB Func'!BN26+'auxiliar 13 sal'!J27*'DB Func'!BO26)/2),IF('DB Func'!GE26="Agosto",IF('DB Func'!BQ26="Parcela Única",('auxiliar 13 sal'!J27/12*'DB Func'!GF26)+AVERAGE('auxiliar 13 sal'!Q27:AB27)+AVERAGE('auxiliar 13 sal'!AE27:AP27)+('auxiliar 13 sal'!J27*'DB Func'!BN26)+('auxiliar 13 sal'!J27*'DB Func'!BO26),IF('DB Func'!BQ26="2 Parcelas",(('auxiliar 13 sal'!J27/12*'DB Func'!GF26+AVERAGE('auxiliar 13 sal'!Q27:AB27)+AVERAGE('auxiliar 13 sal'!AE27:AP27)+'auxiliar 13 sal'!J27*'DB Func'!BN26+'auxiliar 13 sal'!J27*'DB Func'!BO26)/2))),0))</f>
        <v>0</v>
      </c>
      <c r="AK31" s="364">
        <f t="shared" ca="1" si="6"/>
        <v>0</v>
      </c>
      <c r="AL31" s="364">
        <f t="shared" ca="1" si="7"/>
        <v>0</v>
      </c>
      <c r="AM31" s="364">
        <f t="shared" ca="1" si="8"/>
        <v>0</v>
      </c>
      <c r="AN31" s="364">
        <f t="shared" ca="1" si="9"/>
        <v>0</v>
      </c>
      <c r="AO31" s="364">
        <f t="shared" ca="1" si="10"/>
        <v>0</v>
      </c>
      <c r="AP31" s="364">
        <f t="shared" ca="1" si="11"/>
        <v>0</v>
      </c>
      <c r="AQ31" s="364">
        <f t="shared" ca="1" si="12"/>
        <v>0</v>
      </c>
      <c r="AR31" s="364">
        <f>IF(OR(M31="",M31=0),0,((FJ31/220)*('Ho Ex'!$C$8+$AS$6))*M31)</f>
        <v>0</v>
      </c>
      <c r="AS31" s="364">
        <f>IF(OR(N31="",N31=0),0,((FJ31/220*('DB Func'!GD26+Lanc!$AS$6))*('Ho Ex'!$I$8+$AS$6))*(N31/52.5*60))</f>
        <v>0</v>
      </c>
      <c r="AT31" s="364">
        <f>IF(OR(M31="",M31=0),0,((FJ31/220)*('Ho Ex'!$J$8+$AS$6))*O31)</f>
        <v>0</v>
      </c>
      <c r="AU31" s="364">
        <f>IF(OR(M31="",M31=0),0,((FJ31/220)*('Ho Ex'!I37+$AS$6))*P31)</f>
        <v>0</v>
      </c>
      <c r="AV31" s="364">
        <f>IF(OR(M31="",M31=0),0,((FJ31/220)*('Ho Ex'!C37+$AS$6))*Q31)</f>
        <v>0</v>
      </c>
      <c r="AW31" s="364">
        <f ca="1">FJ31*'DB Func'!BN26</f>
        <v>0</v>
      </c>
      <c r="AX31" s="364">
        <f ca="1">FJ31*'DB Func'!BO26</f>
        <v>0</v>
      </c>
      <c r="AY31" s="364">
        <f ca="1">IF(FJ31=0,0,VLOOKUP(FJ31,'P Gerais'!$D$39:$G$41,3,TRUE)*Func24!$F$68)</f>
        <v>0</v>
      </c>
      <c r="AZ31" s="364">
        <f t="shared" si="13"/>
        <v>0</v>
      </c>
      <c r="BA31" s="364">
        <f ca="1">((FJ31-FL31-FK31+AZ31+AQ31+SUM(Z31:AA31)+SUM(AW31:AX31)+AK31)*IF('DB Func'!GG26="ok",'DB Func'!GD26,0))+(FJ31-FL31-FK31+AZ31+AQ31+SUM(Z31:AA31)+SUM(AW31:AX31))+AK31</f>
        <v>0</v>
      </c>
      <c r="BB31" s="385">
        <f ca="1">VLOOKUP(BA31,'P Gerais'!$D$22:$G$25,3,TRUE)</f>
        <v>0.08</v>
      </c>
      <c r="BC31" s="364">
        <f ca="1">IF(BA31&lt;'P Gerais'!$D$25,BA31*BB31,Lanc!BB31)</f>
        <v>0</v>
      </c>
      <c r="BD31" s="364">
        <f ca="1">BA31-BC31-('DB Func'!GB26*'P Gerais'!$D$35)</f>
        <v>0</v>
      </c>
      <c r="BE31" s="386">
        <f ca="1">VLOOKUP(BD31,'P Gerais'!$D$29:$F$33,3,TRUE)</f>
        <v>0</v>
      </c>
      <c r="BF31" s="364">
        <f t="shared" ca="1" si="14"/>
        <v>0</v>
      </c>
      <c r="BG31" s="364">
        <f ca="1">VLOOKUP(BD31,'P Gerais'!$D$29:$G$33,4,TRUE)</f>
        <v>0</v>
      </c>
      <c r="BH31" s="364">
        <f t="shared" ca="1" si="15"/>
        <v>0</v>
      </c>
      <c r="BI31" s="364">
        <f t="shared" ca="1" si="16"/>
        <v>0</v>
      </c>
      <c r="BJ31" s="362">
        <f ca="1">'DB Func'!G26</f>
        <v>0</v>
      </c>
      <c r="BK31" s="362">
        <f ca="1">'DB Func'!FW26</f>
        <v>0</v>
      </c>
      <c r="BL31" s="364">
        <f ca="1">D31*'P Gerais'!$D$13</f>
        <v>0</v>
      </c>
      <c r="BM31" s="364">
        <f ca="1">D31*'P Gerais'!$D$14</f>
        <v>0</v>
      </c>
      <c r="BN31" s="364">
        <f ca="1">D31*'P Gerais'!$D$16</f>
        <v>0</v>
      </c>
      <c r="BO31" s="364">
        <f ca="1">D31*'P Gerais'!$D$17</f>
        <v>0</v>
      </c>
      <c r="BP31" s="364">
        <f ca="1">D31*'P Gerais'!$D$18</f>
        <v>0</v>
      </c>
      <c r="BQ31" s="385">
        <f ca="1">VLOOKUP(D31,'P Gerais'!$D$22:$G$24,3,TRUE)</f>
        <v>0.08</v>
      </c>
      <c r="BR31" s="385">
        <f ca="1">VLOOKUP(D31,'P Gerais'!$D$29:$G$33,3,TRUE)</f>
        <v>0</v>
      </c>
      <c r="BS31" s="385">
        <f ca="1">'DB Func'!BN26</f>
        <v>0</v>
      </c>
      <c r="BT31" s="385">
        <f ca="1">'DB Func'!BO26</f>
        <v>0</v>
      </c>
      <c r="BU31" s="385">
        <f ca="1">'DB Func'!FX26</f>
        <v>0</v>
      </c>
      <c r="BV31" s="364">
        <f t="shared" ca="1" si="17"/>
        <v>-0.08</v>
      </c>
      <c r="BW31" s="364">
        <f ca="1">BV31-'DB Func'!GC26</f>
        <v>-0.08</v>
      </c>
      <c r="BX31" s="362">
        <f ca="1">IFERROR(VLOOKUP(BW31,'P Gerais'!$D$29:$G$33,3,TRUE)*BW31,0)</f>
        <v>0</v>
      </c>
      <c r="BY31" s="364">
        <f ca="1">IFERROR(BX31-VLOOKUP(BW31,'P Gerais'!$D$29:$H$33,4,TRUE),0)</f>
        <v>0</v>
      </c>
      <c r="BZ31" s="364">
        <f ca="1">D31*'DB Func'!GD26</f>
        <v>0</v>
      </c>
      <c r="CB31" s="364">
        <f t="shared" ca="1" si="18"/>
        <v>0</v>
      </c>
      <c r="CC31" s="364">
        <f t="shared" si="19"/>
        <v>0</v>
      </c>
      <c r="CD31" s="364">
        <f t="shared" si="20"/>
        <v>0</v>
      </c>
      <c r="CF31" s="362" t="str">
        <f t="shared" ca="1" si="21"/>
        <v>não</v>
      </c>
      <c r="CG31" s="362">
        <f ca="1">IF($CH$8=1,DAY('DB Func'!C26),0)</f>
        <v>0</v>
      </c>
      <c r="CH31" s="362">
        <f ca="1">IF(CI31=0,0,MONTH('DB Func'!C26))</f>
        <v>0</v>
      </c>
      <c r="CI31" s="362">
        <f ca="1">IF('P Gerais'!D29=YEAR('DB Func'!C26),YEAR('DB Func'!C26),0)</f>
        <v>0</v>
      </c>
      <c r="CJ31" s="371">
        <v>54</v>
      </c>
      <c r="CK31" s="363"/>
      <c r="CL31" s="362" t="str">
        <f>IF(ISERROR(HLOOKUP(CL29,$DS$7:$DY31,$DZ31,FALSE)),"N",HLOOKUP(CL29,$DS$7:$DY31,$DZ31,FALSE))</f>
        <v>N</v>
      </c>
      <c r="CM31" s="362" t="str">
        <f>IF(ISERROR(HLOOKUP(CM29,$DS$7:$DY31,$DZ31,FALSE)),"N",HLOOKUP(CM29,$DS$7:$DY31,$DZ31,FALSE))</f>
        <v>N</v>
      </c>
      <c r="CN31" s="362" t="str">
        <f>IF(ISERROR(HLOOKUP(CN29,$DS$7:$DY31,$DZ31,FALSE)),"N",HLOOKUP(CN29,$DS$7:$DY31,$DZ31,FALSE))</f>
        <v>N</v>
      </c>
      <c r="CO31" s="362" t="str">
        <f>IF(ISERROR(HLOOKUP(CO29,$DS$7:$DY31,$DZ31,FALSE)),"N",HLOOKUP(CO29,$DS$7:$DY31,$DZ31,FALSE))</f>
        <v>N</v>
      </c>
      <c r="CP31" s="362" t="str">
        <f>IF(ISERROR(HLOOKUP(CP29,$DS$7:$DY31,$DZ31,FALSE)),"N",HLOOKUP(CP29,$DS$7:$DY31,$DZ31,FALSE))</f>
        <v>N</v>
      </c>
      <c r="CQ31" s="362" t="str">
        <f>IF(ISERROR(HLOOKUP(CQ29,$DS$7:$DY31,$DZ31,FALSE)),"N",HLOOKUP(CQ29,$DS$7:$DY31,$DZ31,FALSE))</f>
        <v>N</v>
      </c>
      <c r="CR31" s="362" t="str">
        <f>IF(ISERROR(HLOOKUP(CR29,$DS$7:$DY31,$DZ31,FALSE)),"N",HLOOKUP(CR29,$DS$7:$DY31,$DZ31,FALSE))</f>
        <v>N</v>
      </c>
      <c r="CS31" s="362" t="str">
        <f>IF(ISERROR(HLOOKUP(CS29,$DS$7:$DY31,$DZ31,FALSE)),"N",HLOOKUP(CS29,$DS$7:$DY31,$DZ31,FALSE))</f>
        <v>N</v>
      </c>
      <c r="CT31" s="362" t="str">
        <f>IF(ISERROR(HLOOKUP(CT29,$DS$7:$DY31,$DZ31,FALSE)),"N",HLOOKUP(CT29,$DS$7:$DY31,$DZ31,FALSE))</f>
        <v>N</v>
      </c>
      <c r="CU31" s="362" t="str">
        <f>IF(ISERROR(HLOOKUP(CU29,$DS$7:$DY31,$DZ31,FALSE)),"N",HLOOKUP(CU29,$DS$7:$DY31,$DZ31,FALSE))</f>
        <v>N</v>
      </c>
      <c r="CV31" s="362" t="str">
        <f>IF(ISERROR(HLOOKUP(CV29,$DS$7:$DY31,$DZ31,FALSE)),"N",HLOOKUP(CV29,$DS$7:$DY31,$DZ31,FALSE))</f>
        <v>N</v>
      </c>
      <c r="CW31" s="362" t="str">
        <f>IF(ISERROR(HLOOKUP(CW29,$DS$7:$DY31,$DZ31,FALSE)),"N",HLOOKUP(CW29,$DS$7:$DY31,$DZ31,FALSE))</f>
        <v>N</v>
      </c>
      <c r="CX31" s="362" t="str">
        <f>IF(ISERROR(HLOOKUP(CX29,$DS$7:$DY31,$DZ31,FALSE)),"N",HLOOKUP(CX29,$DS$7:$DY31,$DZ31,FALSE))</f>
        <v>N</v>
      </c>
      <c r="CY31" s="362" t="str">
        <f>IF(ISERROR(HLOOKUP(CY29,$DS$7:$DY31,$DZ31,FALSE)),"N",HLOOKUP(CY29,$DS$7:$DY31,$DZ31,FALSE))</f>
        <v>N</v>
      </c>
      <c r="CZ31" s="362" t="str">
        <f>IF(ISERROR(HLOOKUP(CZ29,$DS$7:$DY31,$DZ31,FALSE)),"N",HLOOKUP(CZ29,$DS$7:$DY31,$DZ31,FALSE))</f>
        <v>N</v>
      </c>
      <c r="DA31" s="362" t="str">
        <f>IF(ISERROR(HLOOKUP(DA29,$DS$7:$DY31,$DZ31,FALSE)),"N",HLOOKUP(DA29,$DS$7:$DY31,$DZ31,FALSE))</f>
        <v>N</v>
      </c>
      <c r="DB31" s="362" t="str">
        <f>IF(ISERROR(HLOOKUP(DB29,$DS$7:$DY31,$DZ31,FALSE)),"N",HLOOKUP(DB29,$DS$7:$DY31,$DZ31,FALSE))</f>
        <v>N</v>
      </c>
      <c r="DC31" s="362" t="str">
        <f>IF(ISERROR(HLOOKUP(DC29,$DS$7:$DY31,$DZ31,FALSE)),"N",HLOOKUP(DC29,$DS$7:$DY31,$DZ31,FALSE))</f>
        <v>N</v>
      </c>
      <c r="DD31" s="362" t="str">
        <f>IF(ISERROR(HLOOKUP(DD29,$DS$7:$DY31,$DZ31,FALSE)),"N",HLOOKUP(DD29,$DS$7:$DY31,$DZ31,FALSE))</f>
        <v>N</v>
      </c>
      <c r="DE31" s="362" t="str">
        <f>IF(ISERROR(HLOOKUP(DE29,$DS$7:$DY31,$DZ31,FALSE)),"N",HLOOKUP(DE29,$DS$7:$DY31,$DZ31,FALSE))</f>
        <v>N</v>
      </c>
      <c r="DF31" s="362" t="str">
        <f>IF(ISERROR(HLOOKUP(DF29,$DS$7:$DY31,$DZ31,FALSE)),"N",HLOOKUP(DF29,$DS$7:$DY31,$DZ31,FALSE))</f>
        <v>N</v>
      </c>
      <c r="DG31" s="362" t="str">
        <f>IF(ISERROR(HLOOKUP(DG29,$DS$7:$DY31,$DZ31,FALSE)),"N",HLOOKUP(DG29,$DS$7:$DY31,$DZ31,FALSE))</f>
        <v>N</v>
      </c>
      <c r="DH31" s="362" t="str">
        <f>IF(ISERROR(HLOOKUP(DH29,$DS$7:$DY31,$DZ31,FALSE)),"N",HLOOKUP(DH29,$DS$7:$DY31,$DZ31,FALSE))</f>
        <v>N</v>
      </c>
      <c r="DI31" s="362" t="str">
        <f>IF(ISERROR(HLOOKUP(DI29,$DS$7:$DY31,$DZ31,FALSE)),"N",HLOOKUP(DI29,$DS$7:$DY31,$DZ31,FALSE))</f>
        <v>N</v>
      </c>
      <c r="DJ31" s="362" t="str">
        <f>IF(ISERROR(HLOOKUP(DJ29,$DS$7:$DY31,$DZ31,FALSE)),"N",HLOOKUP(DJ29,$DS$7:$DY31,$DZ31,FALSE))</f>
        <v>N</v>
      </c>
      <c r="DK31" s="362" t="str">
        <f>IF(ISERROR(HLOOKUP(DK29,$DS$7:$DY31,$DZ31,FALSE)),"N",HLOOKUP(DK29,$DS$7:$DY31,$DZ31,FALSE))</f>
        <v>N</v>
      </c>
      <c r="DL31" s="362" t="str">
        <f>IF(ISERROR(HLOOKUP(DL29,$DS$7:$DY31,$DZ31,FALSE)),"N",HLOOKUP(DL29,$DS$7:$DY31,$DZ31,FALSE))</f>
        <v>N</v>
      </c>
      <c r="DM31" s="362" t="str">
        <f>IF(ISERROR(HLOOKUP(DM29,$DS$7:$DY31,$DZ31,FALSE)),"N",HLOOKUP(DM29,$DS$7:$DY31,$DZ31,FALSE))</f>
        <v>N</v>
      </c>
      <c r="DN31" s="362" t="str">
        <f>IF(ISERROR(HLOOKUP(DN29,$DS$7:$DY31,$DZ31,FALSE)),"N",HLOOKUP(DN29,$DS$7:$DY31,$DZ31,FALSE))</f>
        <v>N</v>
      </c>
      <c r="DO31" s="362" t="str">
        <f>IF(ISERROR(HLOOKUP(DO29,$DS$7:$DY31,$DZ31,FALSE)),"N",HLOOKUP(DO29,$DS$7:$DY31,$DZ31,FALSE))</f>
        <v>N</v>
      </c>
      <c r="DP31" s="362" t="str">
        <f>IF(ISERROR(HLOOKUP(DP29,$DS$7:$DY31,$DZ31,FALSE)),"N",HLOOKUP(DP29,$DS$7:$DY31,$DZ31,FALSE))</f>
        <v>N</v>
      </c>
      <c r="DQ31" s="362">
        <f t="shared" si="22"/>
        <v>0</v>
      </c>
      <c r="DR31" s="362">
        <f t="shared" si="23"/>
        <v>31</v>
      </c>
      <c r="DS31" s="362" t="str">
        <f>IF('DB Func'!M26&gt;0,"S","N")</f>
        <v>N</v>
      </c>
      <c r="DT31" s="362" t="str">
        <f>IF('DB Func'!R26&gt;0,"S","N")</f>
        <v>N</v>
      </c>
      <c r="DU31" s="362" t="str">
        <f>IF('DB Func'!W26&gt;0,"S","N")</f>
        <v>N</v>
      </c>
      <c r="DV31" s="362" t="str">
        <f>IF('DB Func'!AB26&gt;0,"S","N")</f>
        <v>N</v>
      </c>
      <c r="DW31" s="362" t="str">
        <f>IF('DB Func'!AG26&gt;0,"S","N")</f>
        <v>N</v>
      </c>
      <c r="DX31" s="362" t="str">
        <f>IF('DB Func'!AL26&gt;0,"S","N")</f>
        <v>N</v>
      </c>
      <c r="DY31" s="362" t="str">
        <f>IF('DB Func'!AQ26&gt;0,"S","N")</f>
        <v>N</v>
      </c>
      <c r="DZ31" s="362">
        <v>25</v>
      </c>
      <c r="EA31" s="369">
        <f ca="1">'DB Func'!C26</f>
        <v>0</v>
      </c>
      <c r="EB31" s="362" t="str">
        <f t="shared" ca="1" si="33"/>
        <v>s</v>
      </c>
      <c r="EC31" s="362" t="str">
        <f t="shared" ca="1" si="33"/>
        <v>s</v>
      </c>
      <c r="ED31" s="362" t="str">
        <f t="shared" ca="1" si="33"/>
        <v>s</v>
      </c>
      <c r="EE31" s="362" t="str">
        <f t="shared" ca="1" si="33"/>
        <v>s</v>
      </c>
      <c r="EF31" s="362" t="str">
        <f t="shared" ca="1" si="33"/>
        <v>s</v>
      </c>
      <c r="EG31" s="362" t="str">
        <f t="shared" ca="1" si="33"/>
        <v>s</v>
      </c>
      <c r="EH31" s="362" t="str">
        <f t="shared" ca="1" si="33"/>
        <v>s</v>
      </c>
      <c r="EI31" s="362" t="str">
        <f t="shared" ca="1" si="33"/>
        <v>s</v>
      </c>
      <c r="EJ31" s="362" t="str">
        <f t="shared" ca="1" si="33"/>
        <v>s</v>
      </c>
      <c r="EK31" s="362" t="str">
        <f t="shared" ca="1" si="33"/>
        <v>s</v>
      </c>
      <c r="EL31" s="362" t="str">
        <f t="shared" ca="1" si="33"/>
        <v>s</v>
      </c>
      <c r="EM31" s="362" t="str">
        <f t="shared" ca="1" si="33"/>
        <v>s</v>
      </c>
      <c r="EN31" s="362" t="str">
        <f t="shared" ca="1" si="33"/>
        <v>s</v>
      </c>
      <c r="EO31" s="362" t="str">
        <f t="shared" ca="1" si="33"/>
        <v>s</v>
      </c>
      <c r="EP31" s="362" t="str">
        <f t="shared" ca="1" si="33"/>
        <v>s</v>
      </c>
      <c r="EQ31" s="362" t="str">
        <f t="shared" ca="1" si="33"/>
        <v>s</v>
      </c>
      <c r="ER31" s="362" t="str">
        <f t="shared" ca="1" si="32"/>
        <v>s</v>
      </c>
      <c r="ES31" s="362" t="str">
        <f t="shared" ca="1" si="32"/>
        <v>s</v>
      </c>
      <c r="ET31" s="362" t="str">
        <f t="shared" ca="1" si="32"/>
        <v>s</v>
      </c>
      <c r="EU31" s="362" t="str">
        <f t="shared" ca="1" si="32"/>
        <v>s</v>
      </c>
      <c r="EV31" s="362" t="str">
        <f t="shared" ca="1" si="25"/>
        <v>s</v>
      </c>
      <c r="EW31" s="362" t="str">
        <f t="shared" ca="1" si="32"/>
        <v>s</v>
      </c>
      <c r="EX31" s="362" t="str">
        <f t="shared" ca="1" si="32"/>
        <v>s</v>
      </c>
      <c r="EY31" s="362" t="str">
        <f t="shared" ca="1" si="32"/>
        <v>s</v>
      </c>
      <c r="EZ31" s="362" t="str">
        <f t="shared" ca="1" si="32"/>
        <v>s</v>
      </c>
      <c r="FA31" s="362" t="str">
        <f t="shared" ca="1" si="32"/>
        <v>s</v>
      </c>
      <c r="FB31" s="362" t="str">
        <f t="shared" ca="1" si="32"/>
        <v>s</v>
      </c>
      <c r="FC31" s="362" t="str">
        <f t="shared" ca="1" si="32"/>
        <v>s</v>
      </c>
      <c r="FD31" s="362" t="str">
        <f t="shared" ca="1" si="32"/>
        <v>s</v>
      </c>
      <c r="FE31" s="362" t="str">
        <f t="shared" ca="1" si="32"/>
        <v>s</v>
      </c>
      <c r="FF31" s="362" t="str">
        <f t="shared" ca="1" si="32"/>
        <v>s</v>
      </c>
      <c r="FG31" s="362">
        <f t="shared" ca="1" si="26"/>
        <v>31</v>
      </c>
      <c r="FH31" s="362">
        <f t="shared" ca="1" si="27"/>
        <v>0</v>
      </c>
      <c r="FI31" s="362" t="str">
        <f ca="1">IF(AND(YEAR(EA31)='P Gerais'!D29,MONTH(Lanc!EA31)=8,DAY(Lanc!EA31)&gt;1),"S","N")</f>
        <v>N</v>
      </c>
      <c r="FJ31" s="364">
        <f t="shared" ca="1" si="28"/>
        <v>0</v>
      </c>
      <c r="FK31" s="364">
        <f t="shared" si="29"/>
        <v>0</v>
      </c>
      <c r="FL31" s="387">
        <f t="shared" ca="1" si="30"/>
        <v>0</v>
      </c>
      <c r="FP31" s="363">
        <f ca="1">((FJ31-FL31-FK31+AZ31+AQ31+SUM(Z31:AA31)+SUM(AW31:AX31)+AK31)*IF('DB Func'!GG26="ok",'DB Func'!GD26,0))</f>
        <v>0</v>
      </c>
      <c r="FR31" s="389">
        <f t="shared" ca="1" si="31"/>
        <v>0</v>
      </c>
      <c r="GV31" s="49"/>
      <c r="GW31" s="49"/>
      <c r="GX31" s="49"/>
      <c r="GY31" s="49"/>
      <c r="GZ31" s="49"/>
      <c r="HA31" s="49"/>
      <c r="HB31" s="49"/>
      <c r="HC31" s="49"/>
    </row>
    <row r="32" spans="3:211" ht="30" customHeight="1" thickTop="1" thickBot="1">
      <c r="C32" s="390" t="str">
        <f ca="1">IF('DB Func'!B27="Funcionário 25","",'DB Func'!B27)</f>
        <v/>
      </c>
      <c r="D32" s="391">
        <f ca="1">'DB Func'!CK27</f>
        <v>0</v>
      </c>
      <c r="E32" s="382" t="str">
        <f ca="1">IF(C32="","-",IF(OR(terceiro!E32="AGO",terceiro!F32="AGO"),"Sim","Não"))</f>
        <v>-</v>
      </c>
      <c r="F32" s="383" t="str">
        <f ca="1">IF(C32="","-",IF(OR(Ferias!E32="AGO",Ferias!F32="AGO"),"Sim","Não"))</f>
        <v>-</v>
      </c>
      <c r="G32" s="383">
        <f ca="1">IF(C32="",0,IF(F32="Sim",IF(Ferias!E32="AGO",Ferias!I32,Ferias!J32),0))</f>
        <v>0</v>
      </c>
      <c r="H32" s="185"/>
      <c r="I32" s="185"/>
      <c r="J32" s="398">
        <f t="shared" ca="1" si="1"/>
        <v>0</v>
      </c>
      <c r="K32" s="152"/>
      <c r="L32" s="151"/>
      <c r="M32" s="189"/>
      <c r="N32" s="153"/>
      <c r="O32" s="48"/>
      <c r="P32" s="48"/>
      <c r="Q32" s="48"/>
      <c r="R32" s="49"/>
      <c r="S32" s="49"/>
      <c r="T32" s="49"/>
      <c r="U32" s="49"/>
      <c r="V32" s="49"/>
      <c r="W32" s="49"/>
      <c r="X32" s="49"/>
      <c r="Y32" s="49"/>
      <c r="Z32" s="49"/>
      <c r="AA32" s="49"/>
      <c r="AB32" s="48"/>
      <c r="AC32" s="48"/>
      <c r="AD32" s="49"/>
      <c r="AE32" s="49"/>
      <c r="AF32" s="314"/>
      <c r="AH32" s="400">
        <f ca="1">IF(AND('DB Func'!GE27="Julho",'DB Func'!BQ27="2 Parcelas"),(('auxiliar 13 sal'!J28/12*'DB Func'!GF27+AVERAGE('auxiliar 13 sal'!Q28:AB28)+AVERAGE('auxiliar 13 sal'!AE28:AP28)+'auxiliar 13 sal'!J28*'DB Func'!BN27+'auxiliar 13 sal'!J28*'DB Func'!BO27)/2),IF('DB Func'!GE27="Agosto",IF('DB Func'!BQ27="Parcela Única",('auxiliar 13 sal'!J28/12*'DB Func'!GF27)+AVERAGE('auxiliar 13 sal'!Q28:AB28)+AVERAGE('auxiliar 13 sal'!AE28:AP28)+('auxiliar 13 sal'!J28*'DB Func'!BN27)+('auxiliar 13 sal'!J28*'DB Func'!BO27),IF('DB Func'!BQ27="2 Parcelas",(('auxiliar 13 sal'!J28/12*'DB Func'!GF27+AVERAGE('auxiliar 13 sal'!Q28:AB28)+AVERAGE('auxiliar 13 sal'!AE28:AP28)+'auxiliar 13 sal'!J28*'DB Func'!BN27+'auxiliar 13 sal'!J28*'DB Func'!BO27)/2))),0))</f>
        <v>0</v>
      </c>
      <c r="AK32" s="364">
        <f t="shared" ca="1" si="6"/>
        <v>0</v>
      </c>
      <c r="AL32" s="364">
        <f t="shared" ca="1" si="7"/>
        <v>0</v>
      </c>
      <c r="AM32" s="364">
        <f t="shared" ca="1" si="8"/>
        <v>0</v>
      </c>
      <c r="AN32" s="364">
        <f t="shared" ca="1" si="9"/>
        <v>0</v>
      </c>
      <c r="AO32" s="364">
        <f t="shared" ca="1" si="10"/>
        <v>0</v>
      </c>
      <c r="AP32" s="364">
        <f t="shared" ca="1" si="11"/>
        <v>0</v>
      </c>
      <c r="AQ32" s="364">
        <f t="shared" ca="1" si="12"/>
        <v>0</v>
      </c>
      <c r="AR32" s="364">
        <f>IF(OR(M32="",M32=0),0,((FJ32/220)*('Ho Ex'!$C$8+$AS$6))*M32)</f>
        <v>0</v>
      </c>
      <c r="AS32" s="364">
        <f>IF(OR(N32="",N32=0),0,((FJ32/220*('DB Func'!GD27+Lanc!$AS$6))*('Ho Ex'!$I$8+$AS$6))*(N32/52.5*60))</f>
        <v>0</v>
      </c>
      <c r="AT32" s="364">
        <f>IF(OR(M32="",M32=0),0,((FJ32/220)*('Ho Ex'!$J$8+$AS$6))*O32)</f>
        <v>0</v>
      </c>
      <c r="AU32" s="364">
        <f>IF(OR(M32="",M32=0),0,((FJ32/220)*('Ho Ex'!I38+$AS$6))*P32)</f>
        <v>0</v>
      </c>
      <c r="AV32" s="364">
        <f>IF(OR(M32="",M32=0),0,((FJ32/220)*('Ho Ex'!C38+$AS$6))*Q32)</f>
        <v>0</v>
      </c>
      <c r="AW32" s="364">
        <f ca="1">FJ32*'DB Func'!BN27</f>
        <v>0</v>
      </c>
      <c r="AX32" s="364">
        <f ca="1">FJ32*'DB Func'!BO27</f>
        <v>0</v>
      </c>
      <c r="AY32" s="364">
        <f ca="1">IF(FJ32=0,0,VLOOKUP(FJ32,'P Gerais'!$D$39:$G$41,3,TRUE)*Func25!$F$68)</f>
        <v>0</v>
      </c>
      <c r="AZ32" s="364">
        <f t="shared" si="13"/>
        <v>0</v>
      </c>
      <c r="BA32" s="364">
        <f ca="1">((FJ32-FL32-FK32+AZ32+AQ32+SUM(Z32:AA32)+SUM(AW32:AX32)+AK32)*IF('DB Func'!GG27="ok",'DB Func'!GD27,0))+(FJ32-FL32-FK32+AZ32+AQ32+SUM(Z32:AA32)+SUM(AW32:AX32))+AK32</f>
        <v>0</v>
      </c>
      <c r="BB32" s="385">
        <f ca="1">VLOOKUP(BA32,'P Gerais'!$D$22:$G$25,3,TRUE)</f>
        <v>0.08</v>
      </c>
      <c r="BC32" s="364">
        <f ca="1">IF(BA32&lt;'P Gerais'!$D$25,BA32*BB32,Lanc!BB32)</f>
        <v>0</v>
      </c>
      <c r="BD32" s="364">
        <f ca="1">BA32-BC32-('DB Func'!GB27*'P Gerais'!$D$35)</f>
        <v>0</v>
      </c>
      <c r="BE32" s="386">
        <f ca="1">VLOOKUP(BD32,'P Gerais'!$D$29:$F$33,3,TRUE)</f>
        <v>0</v>
      </c>
      <c r="BF32" s="364">
        <f t="shared" ca="1" si="14"/>
        <v>0</v>
      </c>
      <c r="BG32" s="364">
        <f ca="1">VLOOKUP(BD32,'P Gerais'!$D$29:$G$33,4,TRUE)</f>
        <v>0</v>
      </c>
      <c r="BH32" s="364">
        <f t="shared" ca="1" si="15"/>
        <v>0</v>
      </c>
      <c r="BI32" s="364">
        <f t="shared" ca="1" si="16"/>
        <v>0</v>
      </c>
      <c r="BJ32" s="362">
        <f ca="1">'DB Func'!G27</f>
        <v>0</v>
      </c>
      <c r="BK32" s="362">
        <f ca="1">'DB Func'!FW27</f>
        <v>0</v>
      </c>
      <c r="BL32" s="364">
        <f ca="1">D32*'P Gerais'!$D$13</f>
        <v>0</v>
      </c>
      <c r="BM32" s="364">
        <f ca="1">D32*'P Gerais'!$D$14</f>
        <v>0</v>
      </c>
      <c r="BN32" s="364">
        <f ca="1">D32*'P Gerais'!$D$16</f>
        <v>0</v>
      </c>
      <c r="BO32" s="364">
        <f ca="1">D32*'P Gerais'!$D$17</f>
        <v>0</v>
      </c>
      <c r="BP32" s="364">
        <f ca="1">D32*'P Gerais'!$D$18</f>
        <v>0</v>
      </c>
      <c r="BQ32" s="385">
        <f ca="1">VLOOKUP(D32,'P Gerais'!$D$22:$G$24,3,TRUE)</f>
        <v>0.08</v>
      </c>
      <c r="BR32" s="385">
        <f ca="1">VLOOKUP(D32,'P Gerais'!$D$29:$G$33,3,TRUE)</f>
        <v>0</v>
      </c>
      <c r="BS32" s="385">
        <f ca="1">'DB Func'!BN27</f>
        <v>0</v>
      </c>
      <c r="BT32" s="385">
        <f ca="1">'DB Func'!BO27</f>
        <v>0</v>
      </c>
      <c r="BU32" s="385">
        <f ca="1">'DB Func'!FX27</f>
        <v>0</v>
      </c>
      <c r="BV32" s="364">
        <f t="shared" ca="1" si="17"/>
        <v>-0.08</v>
      </c>
      <c r="BW32" s="364">
        <f ca="1">BV32-'DB Func'!GC27</f>
        <v>-0.08</v>
      </c>
      <c r="BX32" s="362">
        <f ca="1">IFERROR(VLOOKUP(BW32,'P Gerais'!$D$29:$G$33,3,TRUE)*BW32,0)</f>
        <v>0</v>
      </c>
      <c r="BY32" s="364">
        <f ca="1">IFERROR(BX32-VLOOKUP(BW32,'P Gerais'!$D$29:$H$33,4,TRUE),0)</f>
        <v>0</v>
      </c>
      <c r="BZ32" s="364">
        <f ca="1">D32*'DB Func'!GD27</f>
        <v>0</v>
      </c>
      <c r="CB32" s="364">
        <f t="shared" ca="1" si="18"/>
        <v>0</v>
      </c>
      <c r="CC32" s="364">
        <f t="shared" si="19"/>
        <v>0</v>
      </c>
      <c r="CD32" s="364">
        <f t="shared" si="20"/>
        <v>0</v>
      </c>
      <c r="CF32" s="362" t="str">
        <f t="shared" ca="1" si="21"/>
        <v>não</v>
      </c>
      <c r="CG32" s="362">
        <f ca="1">IF($CH$8=1,DAY('DB Func'!C27),0)</f>
        <v>0</v>
      </c>
      <c r="CH32" s="362">
        <f ca="1">IF(CI32=0,0,MONTH('DB Func'!C27))</f>
        <v>0</v>
      </c>
      <c r="CI32" s="362">
        <f ca="1">IF('P Gerais'!D30=YEAR('DB Func'!C27),YEAR('DB Func'!C27),0)</f>
        <v>0</v>
      </c>
      <c r="CJ32" s="371">
        <v>55</v>
      </c>
      <c r="CK32" s="363"/>
      <c r="CL32" s="362" t="str">
        <f>IF(ISERROR(HLOOKUP(CL30,$DS$7:$DY32,$DZ32,FALSE)),"N",HLOOKUP(CL30,$DS$7:$DY32,$DZ32,FALSE))</f>
        <v>N</v>
      </c>
      <c r="CM32" s="362" t="str">
        <f ca="1">IF(ISERROR(HLOOKUP(CM30,$DS$7:$DY32,$DZ32,FALSE)),"N",HLOOKUP(CM30,$DS$7:$DY32,$DZ32,FALSE))</f>
        <v>N</v>
      </c>
      <c r="CN32" s="362" t="str">
        <f ca="1">IF(ISERROR(HLOOKUP(CN30,$DS$7:$DY32,$DZ32,FALSE)),"N",HLOOKUP(CN30,$DS$7:$DY32,$DZ32,FALSE))</f>
        <v>N</v>
      </c>
      <c r="CO32" s="362" t="str">
        <f ca="1">IF(ISERROR(HLOOKUP(CO30,$DS$7:$DY32,$DZ32,FALSE)),"N",HLOOKUP(CO30,$DS$7:$DY32,$DZ32,FALSE))</f>
        <v>N</v>
      </c>
      <c r="CP32" s="362" t="str">
        <f ca="1">IF(ISERROR(HLOOKUP(CP30,$DS$7:$DY32,$DZ32,FALSE)),"N",HLOOKUP(CP30,$DS$7:$DY32,$DZ32,FALSE))</f>
        <v>N</v>
      </c>
      <c r="CQ32" s="362" t="str">
        <f ca="1">IF(ISERROR(HLOOKUP(CQ30,$DS$7:$DY32,$DZ32,FALSE)),"N",HLOOKUP(CQ30,$DS$7:$DY32,$DZ32,FALSE))</f>
        <v>N</v>
      </c>
      <c r="CR32" s="362" t="str">
        <f ca="1">IF(ISERROR(HLOOKUP(CR30,$DS$7:$DY32,$DZ32,FALSE)),"N",HLOOKUP(CR30,$DS$7:$DY32,$DZ32,FALSE))</f>
        <v>N</v>
      </c>
      <c r="CS32" s="362" t="str">
        <f>IF(ISERROR(HLOOKUP(CS30,$DS$7:$DY32,$DZ32,FALSE)),"N",HLOOKUP(CS30,$DS$7:$DY32,$DZ32,FALSE))</f>
        <v>N</v>
      </c>
      <c r="CT32" s="362" t="str">
        <f ca="1">IF(ISERROR(HLOOKUP(CT30,$DS$7:$DY32,$DZ32,FALSE)),"N",HLOOKUP(CT30,$DS$7:$DY32,$DZ32,FALSE))</f>
        <v>N</v>
      </c>
      <c r="CU32" s="362" t="str">
        <f ca="1">IF(ISERROR(HLOOKUP(CU30,$DS$7:$DY32,$DZ32,FALSE)),"N",HLOOKUP(CU30,$DS$7:$DY32,$DZ32,FALSE))</f>
        <v>N</v>
      </c>
      <c r="CV32" s="362" t="str">
        <f ca="1">IF(ISERROR(HLOOKUP(CV30,$DS$7:$DY32,$DZ32,FALSE)),"N",HLOOKUP(CV30,$DS$7:$DY32,$DZ32,FALSE))</f>
        <v>N</v>
      </c>
      <c r="CW32" s="362" t="str">
        <f ca="1">IF(ISERROR(HLOOKUP(CW30,$DS$7:$DY32,$DZ32,FALSE)),"N",HLOOKUP(CW30,$DS$7:$DY32,$DZ32,FALSE))</f>
        <v>N</v>
      </c>
      <c r="CX32" s="362" t="str">
        <f ca="1">IF(ISERROR(HLOOKUP(CX30,$DS$7:$DY32,$DZ32,FALSE)),"N",HLOOKUP(CX30,$DS$7:$DY32,$DZ32,FALSE))</f>
        <v>N</v>
      </c>
      <c r="CY32" s="362" t="str">
        <f ca="1">IF(ISERROR(HLOOKUP(CY30,$DS$7:$DY32,$DZ32,FALSE)),"N",HLOOKUP(CY30,$DS$7:$DY32,$DZ32,FALSE))</f>
        <v>N</v>
      </c>
      <c r="CZ32" s="362" t="str">
        <f>IF(ISERROR(HLOOKUP(CZ30,$DS$7:$DY32,$DZ32,FALSE)),"N",HLOOKUP(CZ30,$DS$7:$DY32,$DZ32,FALSE))</f>
        <v>N</v>
      </c>
      <c r="DA32" s="362" t="str">
        <f ca="1">IF(ISERROR(HLOOKUP(DA30,$DS$7:$DY32,$DZ32,FALSE)),"N",HLOOKUP(DA30,$DS$7:$DY32,$DZ32,FALSE))</f>
        <v>N</v>
      </c>
      <c r="DB32" s="362" t="str">
        <f ca="1">IF(ISERROR(HLOOKUP(DB30,$DS$7:$DY32,$DZ32,FALSE)),"N",HLOOKUP(DB30,$DS$7:$DY32,$DZ32,FALSE))</f>
        <v>N</v>
      </c>
      <c r="DC32" s="362" t="str">
        <f ca="1">IF(ISERROR(HLOOKUP(DC30,$DS$7:$DY32,$DZ32,FALSE)),"N",HLOOKUP(DC30,$DS$7:$DY32,$DZ32,FALSE))</f>
        <v>N</v>
      </c>
      <c r="DD32" s="362" t="str">
        <f ca="1">IF(ISERROR(HLOOKUP(DD30,$DS$7:$DY32,$DZ32,FALSE)),"N",HLOOKUP(DD30,$DS$7:$DY32,$DZ32,FALSE))</f>
        <v>N</v>
      </c>
      <c r="DE32" s="362" t="str">
        <f ca="1">IF(ISERROR(HLOOKUP(DE30,$DS$7:$DY32,$DZ32,FALSE)),"N",HLOOKUP(DE30,$DS$7:$DY32,$DZ32,FALSE))</f>
        <v>N</v>
      </c>
      <c r="DF32" s="362" t="str">
        <f ca="1">IF(ISERROR(HLOOKUP(DF30,$DS$7:$DY32,$DZ32,FALSE)),"N",HLOOKUP(DF30,$DS$7:$DY32,$DZ32,FALSE))</f>
        <v>N</v>
      </c>
      <c r="DG32" s="362" t="str">
        <f>IF(ISERROR(HLOOKUP(DG30,$DS$7:$DY32,$DZ32,FALSE)),"N",HLOOKUP(DG30,$DS$7:$DY32,$DZ32,FALSE))</f>
        <v>N</v>
      </c>
      <c r="DH32" s="362" t="str">
        <f ca="1">IF(ISERROR(HLOOKUP(DH30,$DS$7:$DY32,$DZ32,FALSE)),"N",HLOOKUP(DH30,$DS$7:$DY32,$DZ32,FALSE))</f>
        <v>N</v>
      </c>
      <c r="DI32" s="362" t="str">
        <f ca="1">IF(ISERROR(HLOOKUP(DI30,$DS$7:$DY32,$DZ32,FALSE)),"N",HLOOKUP(DI30,$DS$7:$DY32,$DZ32,FALSE))</f>
        <v>N</v>
      </c>
      <c r="DJ32" s="362" t="str">
        <f ca="1">IF(ISERROR(HLOOKUP(DJ30,$DS$7:$DY32,$DZ32,FALSE)),"N",HLOOKUP(DJ30,$DS$7:$DY32,$DZ32,FALSE))</f>
        <v>N</v>
      </c>
      <c r="DK32" s="362" t="str">
        <f ca="1">IF(ISERROR(HLOOKUP(DK30,$DS$7:$DY32,$DZ32,FALSE)),"N",HLOOKUP(DK30,$DS$7:$DY32,$DZ32,FALSE))</f>
        <v>N</v>
      </c>
      <c r="DL32" s="362" t="str">
        <f ca="1">IF(ISERROR(HLOOKUP(DL30,$DS$7:$DY32,$DZ32,FALSE)),"N",HLOOKUP(DL30,$DS$7:$DY32,$DZ32,FALSE))</f>
        <v>N</v>
      </c>
      <c r="DM32" s="362" t="str">
        <f ca="1">IF(ISERROR(HLOOKUP(DM30,$DS$7:$DY32,$DZ32,FALSE)),"N",HLOOKUP(DM30,$DS$7:$DY32,$DZ32,FALSE))</f>
        <v>N</v>
      </c>
      <c r="DN32" s="362" t="str">
        <f>IF(ISERROR(HLOOKUP(DN30,$DS$7:$DY32,$DZ32,FALSE)),"N",HLOOKUP(DN30,$DS$7:$DY32,$DZ32,FALSE))</f>
        <v>N</v>
      </c>
      <c r="DO32" s="362" t="str">
        <f ca="1">IF(ISERROR(HLOOKUP(DO30,$DS$7:$DY32,$DZ32,FALSE)),"N",HLOOKUP(DO30,$DS$7:$DY32,$DZ32,FALSE))</f>
        <v>N</v>
      </c>
      <c r="DP32" s="362" t="str">
        <f ca="1">IF(ISERROR(HLOOKUP(DP30,$DS$7:$DY32,$DZ32,FALSE)),"N",HLOOKUP(DP30,$DS$7:$DY32,$DZ32,FALSE))</f>
        <v>N</v>
      </c>
      <c r="DQ32" s="362">
        <f t="shared" ca="1" si="22"/>
        <v>0</v>
      </c>
      <c r="DR32" s="362">
        <f t="shared" ca="1" si="23"/>
        <v>31</v>
      </c>
      <c r="DS32" s="362" t="str">
        <f>IF('DB Func'!M27&gt;0,"S","N")</f>
        <v>N</v>
      </c>
      <c r="DT32" s="362" t="str">
        <f>IF('DB Func'!R27&gt;0,"S","N")</f>
        <v>N</v>
      </c>
      <c r="DU32" s="362" t="str">
        <f>IF('DB Func'!W27&gt;0,"S","N")</f>
        <v>N</v>
      </c>
      <c r="DV32" s="362" t="str">
        <f>IF('DB Func'!AB27&gt;0,"S","N")</f>
        <v>N</v>
      </c>
      <c r="DW32" s="362" t="str">
        <f>IF('DB Func'!AG27&gt;0,"S","N")</f>
        <v>N</v>
      </c>
      <c r="DX32" s="362" t="str">
        <f>IF('DB Func'!AL27&gt;0,"S","N")</f>
        <v>N</v>
      </c>
      <c r="DY32" s="362" t="str">
        <f>IF('DB Func'!AQ27&gt;0,"S","N")</f>
        <v>N</v>
      </c>
      <c r="DZ32" s="362">
        <v>26</v>
      </c>
      <c r="EA32" s="369">
        <f ca="1">'DB Func'!C27</f>
        <v>0</v>
      </c>
      <c r="EB32" s="362" t="str">
        <f t="shared" ca="1" si="33"/>
        <v>s</v>
      </c>
      <c r="EC32" s="362" t="str">
        <f t="shared" ca="1" si="33"/>
        <v>s</v>
      </c>
      <c r="ED32" s="362" t="str">
        <f t="shared" ca="1" si="33"/>
        <v>s</v>
      </c>
      <c r="EE32" s="362" t="str">
        <f t="shared" ca="1" si="33"/>
        <v>s</v>
      </c>
      <c r="EF32" s="362" t="str">
        <f t="shared" ca="1" si="33"/>
        <v>s</v>
      </c>
      <c r="EG32" s="362" t="str">
        <f t="shared" ca="1" si="33"/>
        <v>s</v>
      </c>
      <c r="EH32" s="362" t="str">
        <f t="shared" ca="1" si="33"/>
        <v>s</v>
      </c>
      <c r="EI32" s="362" t="str">
        <f t="shared" ca="1" si="33"/>
        <v>s</v>
      </c>
      <c r="EJ32" s="362" t="str">
        <f t="shared" ca="1" si="33"/>
        <v>s</v>
      </c>
      <c r="EK32" s="362" t="str">
        <f t="shared" ca="1" si="33"/>
        <v>s</v>
      </c>
      <c r="EL32" s="362" t="str">
        <f t="shared" ca="1" si="33"/>
        <v>s</v>
      </c>
      <c r="EM32" s="362" t="str">
        <f t="shared" ca="1" si="33"/>
        <v>s</v>
      </c>
      <c r="EN32" s="362" t="str">
        <f t="shared" ca="1" si="33"/>
        <v>s</v>
      </c>
      <c r="EO32" s="362" t="str">
        <f t="shared" ca="1" si="33"/>
        <v>s</v>
      </c>
      <c r="EP32" s="362" t="str">
        <f t="shared" ca="1" si="33"/>
        <v>s</v>
      </c>
      <c r="EQ32" s="362" t="str">
        <f t="shared" ca="1" si="33"/>
        <v>s</v>
      </c>
      <c r="ER32" s="362" t="str">
        <f t="shared" ca="1" si="32"/>
        <v>s</v>
      </c>
      <c r="ES32" s="362" t="str">
        <f t="shared" ca="1" si="32"/>
        <v>s</v>
      </c>
      <c r="ET32" s="362" t="str">
        <f t="shared" ca="1" si="32"/>
        <v>s</v>
      </c>
      <c r="EU32" s="362" t="str">
        <f t="shared" ca="1" si="32"/>
        <v>s</v>
      </c>
      <c r="EV32" s="362" t="str">
        <f t="shared" ca="1" si="25"/>
        <v>s</v>
      </c>
      <c r="EW32" s="362" t="str">
        <f t="shared" ca="1" si="32"/>
        <v>s</v>
      </c>
      <c r="EX32" s="362" t="str">
        <f t="shared" ca="1" si="32"/>
        <v>s</v>
      </c>
      <c r="EY32" s="362" t="str">
        <f t="shared" ca="1" si="32"/>
        <v>s</v>
      </c>
      <c r="EZ32" s="362" t="str">
        <f t="shared" ca="1" si="32"/>
        <v>s</v>
      </c>
      <c r="FA32" s="362" t="str">
        <f t="shared" ca="1" si="32"/>
        <v>s</v>
      </c>
      <c r="FB32" s="362" t="str">
        <f t="shared" ca="1" si="32"/>
        <v>s</v>
      </c>
      <c r="FC32" s="362" t="str">
        <f t="shared" ca="1" si="32"/>
        <v>s</v>
      </c>
      <c r="FD32" s="362" t="str">
        <f t="shared" ca="1" si="32"/>
        <v>s</v>
      </c>
      <c r="FE32" s="362" t="str">
        <f t="shared" ca="1" si="32"/>
        <v>s</v>
      </c>
      <c r="FF32" s="362" t="str">
        <f t="shared" ca="1" si="32"/>
        <v>s</v>
      </c>
      <c r="FG32" s="362">
        <f t="shared" ca="1" si="26"/>
        <v>31</v>
      </c>
      <c r="FH32" s="362">
        <f t="shared" ca="1" si="27"/>
        <v>0</v>
      </c>
      <c r="FI32" s="362" t="str">
        <f ca="1">IF(AND(YEAR(EA32)='P Gerais'!D30,MONTH(Lanc!EA32)=8,DAY(Lanc!EA32)&gt;1),"S","N")</f>
        <v>N</v>
      </c>
      <c r="FJ32" s="364">
        <f t="shared" ca="1" si="28"/>
        <v>0</v>
      </c>
      <c r="FK32" s="364">
        <f t="shared" si="29"/>
        <v>0</v>
      </c>
      <c r="FL32" s="387">
        <f t="shared" ca="1" si="30"/>
        <v>0</v>
      </c>
      <c r="FP32" s="363">
        <f ca="1">((FJ32-FL32-FK32+AZ32+AQ32+SUM(Z32:AA32)+SUM(AW32:AX32)+AK32)*IF('DB Func'!GG27="ok",'DB Func'!GD27,0))</f>
        <v>0</v>
      </c>
      <c r="FR32" s="389">
        <f t="shared" ca="1" si="31"/>
        <v>0</v>
      </c>
      <c r="GV32" s="49"/>
      <c r="GW32" s="49"/>
      <c r="GX32" s="49"/>
      <c r="GY32" s="49"/>
      <c r="GZ32" s="49"/>
      <c r="HA32" s="49"/>
      <c r="HB32" s="49"/>
      <c r="HC32" s="49"/>
    </row>
    <row r="33" spans="1:211" ht="30" customHeight="1" thickTop="1" thickBot="1">
      <c r="C33" s="390" t="str">
        <f ca="1">IF('DB Func'!B28="Funcionário 26","",'DB Func'!B28)</f>
        <v/>
      </c>
      <c r="D33" s="391">
        <f ca="1">'DB Func'!CK28</f>
        <v>0</v>
      </c>
      <c r="E33" s="382" t="str">
        <f ca="1">IF(C33="","-",IF(OR(terceiro!E33="AGO",terceiro!F33="AGO"),"Sim","Não"))</f>
        <v>-</v>
      </c>
      <c r="F33" s="383" t="str">
        <f ca="1">IF(C33="","-",IF(OR(Ferias!E33="AGO",Ferias!F33="AGO"),"Sim","Não"))</f>
        <v>-</v>
      </c>
      <c r="G33" s="383">
        <f ca="1">IF(C33="",0,IF(F33="Sim",IF(Ferias!E33="AGO",Ferias!I33,Ferias!J33),0))</f>
        <v>0</v>
      </c>
      <c r="H33" s="185"/>
      <c r="I33" s="185"/>
      <c r="J33" s="398">
        <f t="shared" ca="1" si="1"/>
        <v>0</v>
      </c>
      <c r="K33" s="152"/>
      <c r="L33" s="151"/>
      <c r="M33" s="189"/>
      <c r="N33" s="153"/>
      <c r="O33" s="48"/>
      <c r="P33" s="48"/>
      <c r="Q33" s="48"/>
      <c r="R33" s="49"/>
      <c r="S33" s="49"/>
      <c r="T33" s="49"/>
      <c r="U33" s="49"/>
      <c r="V33" s="49"/>
      <c r="W33" s="49"/>
      <c r="X33" s="49"/>
      <c r="Y33" s="49"/>
      <c r="Z33" s="49"/>
      <c r="AA33" s="49"/>
      <c r="AB33" s="48"/>
      <c r="AC33" s="48"/>
      <c r="AD33" s="49"/>
      <c r="AE33" s="49"/>
      <c r="AF33" s="314"/>
      <c r="AH33" s="400">
        <f ca="1">IF(AND('DB Func'!GE28="Julho",'DB Func'!BQ28="2 Parcelas"),(('auxiliar 13 sal'!J29/12*'DB Func'!GF28+AVERAGE('auxiliar 13 sal'!Q29:AB29)+AVERAGE('auxiliar 13 sal'!AE29:AP29)+'auxiliar 13 sal'!J29*'DB Func'!BN28+'auxiliar 13 sal'!J29*'DB Func'!BO28)/2),IF('DB Func'!GE28="Agosto",IF('DB Func'!BQ28="Parcela Única",('auxiliar 13 sal'!J29/12*'DB Func'!GF28)+AVERAGE('auxiliar 13 sal'!Q29:AB29)+AVERAGE('auxiliar 13 sal'!AE29:AP29)+('auxiliar 13 sal'!J29*'DB Func'!BN28)+('auxiliar 13 sal'!J29*'DB Func'!BO28),IF('DB Func'!BQ28="2 Parcelas",(('auxiliar 13 sal'!J29/12*'DB Func'!GF28+AVERAGE('auxiliar 13 sal'!Q29:AB29)+AVERAGE('auxiliar 13 sal'!AE29:AP29)+'auxiliar 13 sal'!J29*'DB Func'!BN28+'auxiliar 13 sal'!J29*'DB Func'!BO28)/2))),0))</f>
        <v>0</v>
      </c>
      <c r="AK33" s="364">
        <f t="shared" ca="1" si="6"/>
        <v>0</v>
      </c>
      <c r="AL33" s="364">
        <f t="shared" ca="1" si="7"/>
        <v>0</v>
      </c>
      <c r="AM33" s="364">
        <f t="shared" ca="1" si="8"/>
        <v>0</v>
      </c>
      <c r="AN33" s="364">
        <f t="shared" ca="1" si="9"/>
        <v>0</v>
      </c>
      <c r="AO33" s="364">
        <f t="shared" ca="1" si="10"/>
        <v>0</v>
      </c>
      <c r="AP33" s="364">
        <f t="shared" ca="1" si="11"/>
        <v>0</v>
      </c>
      <c r="AQ33" s="364">
        <f t="shared" ca="1" si="12"/>
        <v>0</v>
      </c>
      <c r="AR33" s="364">
        <f>IF(OR(M33="",M33=0),0,((FJ33/220)*('Ho Ex'!$C$8+$AS$6))*M33)</f>
        <v>0</v>
      </c>
      <c r="AS33" s="364">
        <f>IF(OR(N33="",N33=0),0,((FJ33/220*('DB Func'!GD28+Lanc!$AS$6))*('Ho Ex'!$I$8+$AS$6))*(N33/52.5*60))</f>
        <v>0</v>
      </c>
      <c r="AT33" s="364">
        <f>IF(OR(M33="",M33=0),0,((FJ33/220)*('Ho Ex'!$J$8+$AS$6))*O33)</f>
        <v>0</v>
      </c>
      <c r="AU33" s="364">
        <f>IF(OR(M33="",M33=0),0,((FJ33/220)*('Ho Ex'!I39+$AS$6))*P33)</f>
        <v>0</v>
      </c>
      <c r="AV33" s="364">
        <f>IF(OR(M33="",M33=0),0,((FJ33/220)*('Ho Ex'!C39+$AS$6))*Q33)</f>
        <v>0</v>
      </c>
      <c r="AW33" s="364">
        <f ca="1">FJ33*'DB Func'!BN28</f>
        <v>0</v>
      </c>
      <c r="AX33" s="364">
        <f ca="1">FJ33*'DB Func'!BO28</f>
        <v>0</v>
      </c>
      <c r="AY33" s="364">
        <f ca="1">IF(FJ33=0,0,VLOOKUP(FJ33,'P Gerais'!$D$39:$G$41,3,TRUE)*Func26!$F$68)</f>
        <v>0</v>
      </c>
      <c r="AZ33" s="364">
        <f t="shared" si="13"/>
        <v>0</v>
      </c>
      <c r="BA33" s="364">
        <f ca="1">((FJ33-FL33-FK33+AZ33+AQ33+SUM(Z33:AA33)+SUM(AW33:AX33)+AK33)*IF('DB Func'!GG28="ok",'DB Func'!GD28,0))+(FJ33-FL33-FK33+AZ33+AQ33+SUM(Z33:AA33)+SUM(AW33:AX33))+AK33</f>
        <v>0</v>
      </c>
      <c r="BB33" s="385">
        <f ca="1">VLOOKUP(BA33,'P Gerais'!$D$22:$G$25,3,TRUE)</f>
        <v>0.08</v>
      </c>
      <c r="BC33" s="364">
        <f ca="1">IF(BA33&lt;'P Gerais'!$D$25,BA33*BB33,Lanc!BB33)</f>
        <v>0</v>
      </c>
      <c r="BD33" s="364">
        <f ca="1">BA33-BC33-('DB Func'!GB28*'P Gerais'!$D$35)</f>
        <v>0</v>
      </c>
      <c r="BE33" s="386">
        <f ca="1">VLOOKUP(BD33,'P Gerais'!$D$29:$F$33,3,TRUE)</f>
        <v>0</v>
      </c>
      <c r="BF33" s="364">
        <f t="shared" ca="1" si="14"/>
        <v>0</v>
      </c>
      <c r="BG33" s="364">
        <f ca="1">VLOOKUP(BD33,'P Gerais'!$D$29:$G$33,4,TRUE)</f>
        <v>0</v>
      </c>
      <c r="BH33" s="364">
        <f t="shared" ca="1" si="15"/>
        <v>0</v>
      </c>
      <c r="BI33" s="364">
        <f t="shared" ca="1" si="16"/>
        <v>0</v>
      </c>
      <c r="BJ33" s="362">
        <f ca="1">'DB Func'!G28</f>
        <v>0</v>
      </c>
      <c r="BK33" s="362">
        <f ca="1">'DB Func'!FW28</f>
        <v>0</v>
      </c>
      <c r="BL33" s="364">
        <f ca="1">D33*'P Gerais'!$D$13</f>
        <v>0</v>
      </c>
      <c r="BM33" s="364">
        <f ca="1">D33*'P Gerais'!$D$14</f>
        <v>0</v>
      </c>
      <c r="BN33" s="364">
        <f ca="1">D33*'P Gerais'!$D$16</f>
        <v>0</v>
      </c>
      <c r="BO33" s="364">
        <f ca="1">D33*'P Gerais'!$D$17</f>
        <v>0</v>
      </c>
      <c r="BP33" s="364">
        <f ca="1">D33*'P Gerais'!$D$18</f>
        <v>0</v>
      </c>
      <c r="BQ33" s="385">
        <f ca="1">VLOOKUP(D33,'P Gerais'!$D$22:$G$24,3,TRUE)</f>
        <v>0.08</v>
      </c>
      <c r="BR33" s="385">
        <f ca="1">VLOOKUP(D33,'P Gerais'!$D$29:$G$33,3,TRUE)</f>
        <v>0</v>
      </c>
      <c r="BS33" s="385">
        <f ca="1">'DB Func'!BN28</f>
        <v>0</v>
      </c>
      <c r="BT33" s="385">
        <f ca="1">'DB Func'!BO28</f>
        <v>0</v>
      </c>
      <c r="BU33" s="385">
        <f ca="1">'DB Func'!FX28</f>
        <v>0</v>
      </c>
      <c r="BV33" s="364">
        <f t="shared" ca="1" si="17"/>
        <v>-0.08</v>
      </c>
      <c r="BW33" s="364">
        <f ca="1">BV33-'DB Func'!GC28</f>
        <v>-0.08</v>
      </c>
      <c r="BX33" s="362">
        <f ca="1">IFERROR(VLOOKUP(BW33,'P Gerais'!$D$29:$G$33,3,TRUE)*BW33,0)</f>
        <v>0</v>
      </c>
      <c r="BY33" s="364">
        <f ca="1">IFERROR(BX33-VLOOKUP(BW33,'P Gerais'!$D$29:$H$33,4,TRUE),0)</f>
        <v>0</v>
      </c>
      <c r="BZ33" s="364">
        <f ca="1">D33*'DB Func'!GD28</f>
        <v>0</v>
      </c>
      <c r="CB33" s="364">
        <f t="shared" ca="1" si="18"/>
        <v>0</v>
      </c>
      <c r="CC33" s="364">
        <f t="shared" si="19"/>
        <v>0</v>
      </c>
      <c r="CD33" s="364">
        <f t="shared" si="20"/>
        <v>0</v>
      </c>
      <c r="CF33" s="362" t="str">
        <f t="shared" ca="1" si="21"/>
        <v>não</v>
      </c>
      <c r="CG33" s="362">
        <f ca="1">IF($CH$8=1,DAY('DB Func'!C28),0)</f>
        <v>0</v>
      </c>
      <c r="CH33" s="362">
        <f ca="1">IF(CI33=0,0,MONTH('DB Func'!C28))</f>
        <v>0</v>
      </c>
      <c r="CI33" s="362">
        <f ca="1">IF('P Gerais'!D31=YEAR('DB Func'!C28),YEAR('DB Func'!C28),0)</f>
        <v>0</v>
      </c>
      <c r="CJ33" s="371">
        <v>56</v>
      </c>
      <c r="CK33" s="363"/>
      <c r="CL33" s="362" t="str">
        <f>IF(ISERROR(HLOOKUP(CL31,$DS$7:$DY33,$DZ33,FALSE)),"N",HLOOKUP(CL31,$DS$7:$DY33,$DZ33,FALSE))</f>
        <v>N</v>
      </c>
      <c r="CM33" s="362" t="str">
        <f>IF(ISERROR(HLOOKUP(CM31,$DS$7:$DY33,$DZ33,FALSE)),"N",HLOOKUP(CM31,$DS$7:$DY33,$DZ33,FALSE))</f>
        <v>N</v>
      </c>
      <c r="CN33" s="362" t="str">
        <f>IF(ISERROR(HLOOKUP(CN31,$DS$7:$DY33,$DZ33,FALSE)),"N",HLOOKUP(CN31,$DS$7:$DY33,$DZ33,FALSE))</f>
        <v>N</v>
      </c>
      <c r="CO33" s="362" t="str">
        <f>IF(ISERROR(HLOOKUP(CO31,$DS$7:$DY33,$DZ33,FALSE)),"N",HLOOKUP(CO31,$DS$7:$DY33,$DZ33,FALSE))</f>
        <v>N</v>
      </c>
      <c r="CP33" s="362" t="str">
        <f>IF(ISERROR(HLOOKUP(CP31,$DS$7:$DY33,$DZ33,FALSE)),"N",HLOOKUP(CP31,$DS$7:$DY33,$DZ33,FALSE))</f>
        <v>N</v>
      </c>
      <c r="CQ33" s="362" t="str">
        <f>IF(ISERROR(HLOOKUP(CQ31,$DS$7:$DY33,$DZ33,FALSE)),"N",HLOOKUP(CQ31,$DS$7:$DY33,$DZ33,FALSE))</f>
        <v>N</v>
      </c>
      <c r="CR33" s="362" t="str">
        <f>IF(ISERROR(HLOOKUP(CR31,$DS$7:$DY33,$DZ33,FALSE)),"N",HLOOKUP(CR31,$DS$7:$DY33,$DZ33,FALSE))</f>
        <v>N</v>
      </c>
      <c r="CS33" s="362" t="str">
        <f>IF(ISERROR(HLOOKUP(CS31,$DS$7:$DY33,$DZ33,FALSE)),"N",HLOOKUP(CS31,$DS$7:$DY33,$DZ33,FALSE))</f>
        <v>N</v>
      </c>
      <c r="CT33" s="362" t="str">
        <f>IF(ISERROR(HLOOKUP(CT31,$DS$7:$DY33,$DZ33,FALSE)),"N",HLOOKUP(CT31,$DS$7:$DY33,$DZ33,FALSE))</f>
        <v>N</v>
      </c>
      <c r="CU33" s="362" t="str">
        <f>IF(ISERROR(HLOOKUP(CU31,$DS$7:$DY33,$DZ33,FALSE)),"N",HLOOKUP(CU31,$DS$7:$DY33,$DZ33,FALSE))</f>
        <v>N</v>
      </c>
      <c r="CV33" s="362" t="str">
        <f>IF(ISERROR(HLOOKUP(CV31,$DS$7:$DY33,$DZ33,FALSE)),"N",HLOOKUP(CV31,$DS$7:$DY33,$DZ33,FALSE))</f>
        <v>N</v>
      </c>
      <c r="CW33" s="362" t="str">
        <f>IF(ISERROR(HLOOKUP(CW31,$DS$7:$DY33,$DZ33,FALSE)),"N",HLOOKUP(CW31,$DS$7:$DY33,$DZ33,FALSE))</f>
        <v>N</v>
      </c>
      <c r="CX33" s="362" t="str">
        <f>IF(ISERROR(HLOOKUP(CX31,$DS$7:$DY33,$DZ33,FALSE)),"N",HLOOKUP(CX31,$DS$7:$DY33,$DZ33,FALSE))</f>
        <v>N</v>
      </c>
      <c r="CY33" s="362" t="str">
        <f>IF(ISERROR(HLOOKUP(CY31,$DS$7:$DY33,$DZ33,FALSE)),"N",HLOOKUP(CY31,$DS$7:$DY33,$DZ33,FALSE))</f>
        <v>N</v>
      </c>
      <c r="CZ33" s="362" t="str">
        <f>IF(ISERROR(HLOOKUP(CZ31,$DS$7:$DY33,$DZ33,FALSE)),"N",HLOOKUP(CZ31,$DS$7:$DY33,$DZ33,FALSE))</f>
        <v>N</v>
      </c>
      <c r="DA33" s="362" t="str">
        <f>IF(ISERROR(HLOOKUP(DA31,$DS$7:$DY33,$DZ33,FALSE)),"N",HLOOKUP(DA31,$DS$7:$DY33,$DZ33,FALSE))</f>
        <v>N</v>
      </c>
      <c r="DB33" s="362" t="str">
        <f>IF(ISERROR(HLOOKUP(DB31,$DS$7:$DY33,$DZ33,FALSE)),"N",HLOOKUP(DB31,$DS$7:$DY33,$DZ33,FALSE))</f>
        <v>N</v>
      </c>
      <c r="DC33" s="362" t="str">
        <f>IF(ISERROR(HLOOKUP(DC31,$DS$7:$DY33,$DZ33,FALSE)),"N",HLOOKUP(DC31,$DS$7:$DY33,$DZ33,FALSE))</f>
        <v>N</v>
      </c>
      <c r="DD33" s="362" t="str">
        <f>IF(ISERROR(HLOOKUP(DD31,$DS$7:$DY33,$DZ33,FALSE)),"N",HLOOKUP(DD31,$DS$7:$DY33,$DZ33,FALSE))</f>
        <v>N</v>
      </c>
      <c r="DE33" s="362" t="str">
        <f>IF(ISERROR(HLOOKUP(DE31,$DS$7:$DY33,$DZ33,FALSE)),"N",HLOOKUP(DE31,$DS$7:$DY33,$DZ33,FALSE))</f>
        <v>N</v>
      </c>
      <c r="DF33" s="362" t="str">
        <f>IF(ISERROR(HLOOKUP(DF31,$DS$7:$DY33,$DZ33,FALSE)),"N",HLOOKUP(DF31,$DS$7:$DY33,$DZ33,FALSE))</f>
        <v>N</v>
      </c>
      <c r="DG33" s="362" t="str">
        <f>IF(ISERROR(HLOOKUP(DG31,$DS$7:$DY33,$DZ33,FALSE)),"N",HLOOKUP(DG31,$DS$7:$DY33,$DZ33,FALSE))</f>
        <v>N</v>
      </c>
      <c r="DH33" s="362" t="str">
        <f>IF(ISERROR(HLOOKUP(DH31,$DS$7:$DY33,$DZ33,FALSE)),"N",HLOOKUP(DH31,$DS$7:$DY33,$DZ33,FALSE))</f>
        <v>N</v>
      </c>
      <c r="DI33" s="362" t="str">
        <f>IF(ISERROR(HLOOKUP(DI31,$DS$7:$DY33,$DZ33,FALSE)),"N",HLOOKUP(DI31,$DS$7:$DY33,$DZ33,FALSE))</f>
        <v>N</v>
      </c>
      <c r="DJ33" s="362" t="str">
        <f>IF(ISERROR(HLOOKUP(DJ31,$DS$7:$DY33,$DZ33,FALSE)),"N",HLOOKUP(DJ31,$DS$7:$DY33,$DZ33,FALSE))</f>
        <v>N</v>
      </c>
      <c r="DK33" s="362" t="str">
        <f>IF(ISERROR(HLOOKUP(DK31,$DS$7:$DY33,$DZ33,FALSE)),"N",HLOOKUP(DK31,$DS$7:$DY33,$DZ33,FALSE))</f>
        <v>N</v>
      </c>
      <c r="DL33" s="362" t="str">
        <f>IF(ISERROR(HLOOKUP(DL31,$DS$7:$DY33,$DZ33,FALSE)),"N",HLOOKUP(DL31,$DS$7:$DY33,$DZ33,FALSE))</f>
        <v>N</v>
      </c>
      <c r="DM33" s="362" t="str">
        <f>IF(ISERROR(HLOOKUP(DM31,$DS$7:$DY33,$DZ33,FALSE)),"N",HLOOKUP(DM31,$DS$7:$DY33,$DZ33,FALSE))</f>
        <v>N</v>
      </c>
      <c r="DN33" s="362" t="str">
        <f>IF(ISERROR(HLOOKUP(DN31,$DS$7:$DY33,$DZ33,FALSE)),"N",HLOOKUP(DN31,$DS$7:$DY33,$DZ33,FALSE))</f>
        <v>N</v>
      </c>
      <c r="DO33" s="362" t="str">
        <f>IF(ISERROR(HLOOKUP(DO31,$DS$7:$DY33,$DZ33,FALSE)),"N",HLOOKUP(DO31,$DS$7:$DY33,$DZ33,FALSE))</f>
        <v>N</v>
      </c>
      <c r="DP33" s="362" t="str">
        <f>IF(ISERROR(HLOOKUP(DP31,$DS$7:$DY33,$DZ33,FALSE)),"N",HLOOKUP(DP31,$DS$7:$DY33,$DZ33,FALSE))</f>
        <v>N</v>
      </c>
      <c r="DQ33" s="362">
        <f t="shared" si="22"/>
        <v>0</v>
      </c>
      <c r="DR33" s="362">
        <f t="shared" si="23"/>
        <v>31</v>
      </c>
      <c r="DS33" s="362" t="str">
        <f>IF('DB Func'!M28&gt;0,"S","N")</f>
        <v>N</v>
      </c>
      <c r="DT33" s="362" t="str">
        <f>IF('DB Func'!R28&gt;0,"S","N")</f>
        <v>N</v>
      </c>
      <c r="DU33" s="362" t="str">
        <f>IF('DB Func'!W28&gt;0,"S","N")</f>
        <v>N</v>
      </c>
      <c r="DV33" s="362" t="str">
        <f>IF('DB Func'!AB28&gt;0,"S","N")</f>
        <v>N</v>
      </c>
      <c r="DW33" s="362" t="str">
        <f>IF('DB Func'!AG28&gt;0,"S","N")</f>
        <v>N</v>
      </c>
      <c r="DX33" s="362" t="str">
        <f>IF('DB Func'!AL28&gt;0,"S","N")</f>
        <v>N</v>
      </c>
      <c r="DY33" s="362" t="str">
        <f>IF('DB Func'!AQ28&gt;0,"S","N")</f>
        <v>N</v>
      </c>
      <c r="DZ33" s="362">
        <v>27</v>
      </c>
      <c r="EA33" s="369">
        <f ca="1">'DB Func'!C28</f>
        <v>0</v>
      </c>
      <c r="EB33" s="362" t="str">
        <f t="shared" ca="1" si="33"/>
        <v>s</v>
      </c>
      <c r="EC33" s="362" t="str">
        <f t="shared" ca="1" si="33"/>
        <v>s</v>
      </c>
      <c r="ED33" s="362" t="str">
        <f t="shared" ca="1" si="33"/>
        <v>s</v>
      </c>
      <c r="EE33" s="362" t="str">
        <f t="shared" ca="1" si="33"/>
        <v>s</v>
      </c>
      <c r="EF33" s="362" t="str">
        <f t="shared" ca="1" si="33"/>
        <v>s</v>
      </c>
      <c r="EG33" s="362" t="str">
        <f t="shared" ca="1" si="33"/>
        <v>s</v>
      </c>
      <c r="EH33" s="362" t="str">
        <f t="shared" ca="1" si="33"/>
        <v>s</v>
      </c>
      <c r="EI33" s="362" t="str">
        <f t="shared" ca="1" si="33"/>
        <v>s</v>
      </c>
      <c r="EJ33" s="362" t="str">
        <f t="shared" ca="1" si="33"/>
        <v>s</v>
      </c>
      <c r="EK33" s="362" t="str">
        <f t="shared" ca="1" si="33"/>
        <v>s</v>
      </c>
      <c r="EL33" s="362" t="str">
        <f t="shared" ca="1" si="33"/>
        <v>s</v>
      </c>
      <c r="EM33" s="362" t="str">
        <f t="shared" ca="1" si="33"/>
        <v>s</v>
      </c>
      <c r="EN33" s="362" t="str">
        <f t="shared" ca="1" si="33"/>
        <v>s</v>
      </c>
      <c r="EO33" s="362" t="str">
        <f t="shared" ca="1" si="33"/>
        <v>s</v>
      </c>
      <c r="EP33" s="362" t="str">
        <f t="shared" ca="1" si="33"/>
        <v>s</v>
      </c>
      <c r="EQ33" s="362" t="str">
        <f t="shared" ca="1" si="33"/>
        <v>s</v>
      </c>
      <c r="ER33" s="362" t="str">
        <f t="shared" ca="1" si="32"/>
        <v>s</v>
      </c>
      <c r="ES33" s="362" t="str">
        <f t="shared" ca="1" si="32"/>
        <v>s</v>
      </c>
      <c r="ET33" s="362" t="str">
        <f t="shared" ca="1" si="32"/>
        <v>s</v>
      </c>
      <c r="EU33" s="362" t="str">
        <f t="shared" ca="1" si="32"/>
        <v>s</v>
      </c>
      <c r="EV33" s="362" t="str">
        <f t="shared" ca="1" si="25"/>
        <v>s</v>
      </c>
      <c r="EW33" s="362" t="str">
        <f t="shared" ca="1" si="32"/>
        <v>s</v>
      </c>
      <c r="EX33" s="362" t="str">
        <f t="shared" ca="1" si="32"/>
        <v>s</v>
      </c>
      <c r="EY33" s="362" t="str">
        <f t="shared" ca="1" si="32"/>
        <v>s</v>
      </c>
      <c r="EZ33" s="362" t="str">
        <f t="shared" ca="1" si="32"/>
        <v>s</v>
      </c>
      <c r="FA33" s="362" t="str">
        <f t="shared" ca="1" si="32"/>
        <v>s</v>
      </c>
      <c r="FB33" s="362" t="str">
        <f t="shared" ca="1" si="32"/>
        <v>s</v>
      </c>
      <c r="FC33" s="362" t="str">
        <f t="shared" ca="1" si="32"/>
        <v>s</v>
      </c>
      <c r="FD33" s="362" t="str">
        <f t="shared" ca="1" si="32"/>
        <v>s</v>
      </c>
      <c r="FE33" s="362" t="str">
        <f t="shared" ca="1" si="32"/>
        <v>s</v>
      </c>
      <c r="FF33" s="362" t="str">
        <f t="shared" ca="1" si="32"/>
        <v>s</v>
      </c>
      <c r="FG33" s="362">
        <f t="shared" ca="1" si="26"/>
        <v>31</v>
      </c>
      <c r="FH33" s="362">
        <f t="shared" ca="1" si="27"/>
        <v>0</v>
      </c>
      <c r="FI33" s="362" t="str">
        <f ca="1">IF(AND(YEAR(EA33)='P Gerais'!D31,MONTH(Lanc!EA33)=8,DAY(Lanc!EA33)&gt;1),"S","N")</f>
        <v>N</v>
      </c>
      <c r="FJ33" s="364">
        <f t="shared" ca="1" si="28"/>
        <v>0</v>
      </c>
      <c r="FK33" s="364">
        <f t="shared" si="29"/>
        <v>0</v>
      </c>
      <c r="FL33" s="387">
        <f t="shared" ca="1" si="30"/>
        <v>0</v>
      </c>
      <c r="FP33" s="363">
        <f ca="1">((FJ33-FL33-FK33+AZ33+AQ33+SUM(Z33:AA33)+SUM(AW33:AX33)+AK33)*IF('DB Func'!GG28="ok",'DB Func'!GD28,0))</f>
        <v>0</v>
      </c>
      <c r="FR33" s="389">
        <f t="shared" ca="1" si="31"/>
        <v>0</v>
      </c>
      <c r="GV33" s="49"/>
      <c r="GW33" s="49"/>
      <c r="GX33" s="49"/>
      <c r="GY33" s="49"/>
      <c r="GZ33" s="49"/>
      <c r="HA33" s="49"/>
      <c r="HB33" s="49"/>
      <c r="HC33" s="49"/>
    </row>
    <row r="34" spans="1:211" ht="30" customHeight="1" thickTop="1" thickBot="1">
      <c r="C34" s="390" t="str">
        <f ca="1">IF('DB Func'!B29="Funcionário 27","",'DB Func'!B29)</f>
        <v/>
      </c>
      <c r="D34" s="391">
        <f ca="1">'DB Func'!CK29</f>
        <v>0</v>
      </c>
      <c r="E34" s="382" t="str">
        <f ca="1">IF(C34="","-",IF(OR(terceiro!E34="AGO",terceiro!F34="AGO"),"Sim","Não"))</f>
        <v>-</v>
      </c>
      <c r="F34" s="383" t="str">
        <f ca="1">IF(C34="","-",IF(OR(Ferias!E34="AGO",Ferias!F34="AGO"),"Sim","Não"))</f>
        <v>-</v>
      </c>
      <c r="G34" s="383">
        <f ca="1">IF(C34="",0,IF(F34="Sim",IF(Ferias!E34="AGO",Ferias!I34,Ferias!J34),0))</f>
        <v>0</v>
      </c>
      <c r="H34" s="185"/>
      <c r="I34" s="185"/>
      <c r="J34" s="398">
        <f t="shared" ca="1" si="1"/>
        <v>0</v>
      </c>
      <c r="K34" s="152"/>
      <c r="L34" s="151"/>
      <c r="M34" s="189"/>
      <c r="N34" s="153"/>
      <c r="O34" s="48"/>
      <c r="P34" s="48"/>
      <c r="Q34" s="48"/>
      <c r="R34" s="49"/>
      <c r="S34" s="49"/>
      <c r="T34" s="49"/>
      <c r="U34" s="49"/>
      <c r="V34" s="49"/>
      <c r="W34" s="49"/>
      <c r="X34" s="49"/>
      <c r="Y34" s="49"/>
      <c r="Z34" s="49"/>
      <c r="AA34" s="49"/>
      <c r="AB34" s="48"/>
      <c r="AC34" s="48"/>
      <c r="AD34" s="49"/>
      <c r="AE34" s="49"/>
      <c r="AF34" s="314"/>
      <c r="AH34" s="400">
        <f ca="1">IF(AND('DB Func'!GE29="Julho",'DB Func'!BQ29="2 Parcelas"),(('auxiliar 13 sal'!J30/12*'DB Func'!GF29+AVERAGE('auxiliar 13 sal'!Q30:AB30)+AVERAGE('auxiliar 13 sal'!AE30:AP30)+'auxiliar 13 sal'!J30*'DB Func'!BN29+'auxiliar 13 sal'!J30*'DB Func'!BO29)/2),IF('DB Func'!GE29="Agosto",IF('DB Func'!BQ29="Parcela Única",('auxiliar 13 sal'!J30/12*'DB Func'!GF29)+AVERAGE('auxiliar 13 sal'!Q30:AB30)+AVERAGE('auxiliar 13 sal'!AE30:AP30)+('auxiliar 13 sal'!J30*'DB Func'!BN29)+('auxiliar 13 sal'!J30*'DB Func'!BO29),IF('DB Func'!BQ29="2 Parcelas",(('auxiliar 13 sal'!J30/12*'DB Func'!GF29+AVERAGE('auxiliar 13 sal'!Q30:AB30)+AVERAGE('auxiliar 13 sal'!AE30:AP30)+'auxiliar 13 sal'!J30*'DB Func'!BN29+'auxiliar 13 sal'!J30*'DB Func'!BO29)/2))),0))</f>
        <v>0</v>
      </c>
      <c r="AK34" s="364">
        <f t="shared" ca="1" si="6"/>
        <v>0</v>
      </c>
      <c r="AL34" s="364">
        <f t="shared" ca="1" si="7"/>
        <v>0</v>
      </c>
      <c r="AM34" s="364">
        <f t="shared" ca="1" si="8"/>
        <v>0</v>
      </c>
      <c r="AN34" s="364">
        <f t="shared" ca="1" si="9"/>
        <v>0</v>
      </c>
      <c r="AO34" s="364">
        <f t="shared" ca="1" si="10"/>
        <v>0</v>
      </c>
      <c r="AP34" s="364">
        <f t="shared" ca="1" si="11"/>
        <v>0</v>
      </c>
      <c r="AQ34" s="364">
        <f t="shared" ca="1" si="12"/>
        <v>0</v>
      </c>
      <c r="AR34" s="364">
        <f>IF(OR(M34="",M34=0),0,((FJ34/220)*('Ho Ex'!$C$8+$AS$6))*M34)</f>
        <v>0</v>
      </c>
      <c r="AS34" s="364">
        <f>IF(OR(N34="",N34=0),0,((FJ34/220*('DB Func'!GD29+Lanc!$AS$6))*('Ho Ex'!$I$8+$AS$6))*(N34/52.5*60))</f>
        <v>0</v>
      </c>
      <c r="AT34" s="364">
        <f>IF(OR(M34="",M34=0),0,((FJ34/220)*('Ho Ex'!$J$8+$AS$6))*O34)</f>
        <v>0</v>
      </c>
      <c r="AU34" s="364">
        <f>IF(OR(M34="",M34=0),0,((FJ34/220)*('Ho Ex'!I40+$AS$6))*P34)</f>
        <v>0</v>
      </c>
      <c r="AV34" s="364">
        <f>IF(OR(M34="",M34=0),0,((FJ34/220)*('Ho Ex'!C40+$AS$6))*Q34)</f>
        <v>0</v>
      </c>
      <c r="AW34" s="364">
        <f ca="1">FJ34*'DB Func'!BN29</f>
        <v>0</v>
      </c>
      <c r="AX34" s="364">
        <f ca="1">FJ34*'DB Func'!BO29</f>
        <v>0</v>
      </c>
      <c r="AY34" s="364">
        <f ca="1">IF(FJ34=0,0,VLOOKUP(FJ34,'P Gerais'!$D$39:$G$41,3,TRUE)*Func27!$F$68)</f>
        <v>0</v>
      </c>
      <c r="AZ34" s="364">
        <f t="shared" si="13"/>
        <v>0</v>
      </c>
      <c r="BA34" s="364">
        <f ca="1">((FJ34-FL34-FK34+AZ34+AQ34+SUM(Z34:AA34)+SUM(AW34:AX34)+AK34)*IF('DB Func'!GG29="ok",'DB Func'!GD29,0))+(FJ34-FL34-FK34+AZ34+AQ34+SUM(Z34:AA34)+SUM(AW34:AX34))+AK34</f>
        <v>0</v>
      </c>
      <c r="BB34" s="385">
        <f ca="1">VLOOKUP(BA34,'P Gerais'!$D$22:$G$25,3,TRUE)</f>
        <v>0.08</v>
      </c>
      <c r="BC34" s="364">
        <f ca="1">IF(BA34&lt;'P Gerais'!$D$25,BA34*BB34,Lanc!BB34)</f>
        <v>0</v>
      </c>
      <c r="BD34" s="364">
        <f ca="1">BA34-BC34-('DB Func'!GB29*'P Gerais'!$D$35)</f>
        <v>0</v>
      </c>
      <c r="BE34" s="386">
        <f ca="1">VLOOKUP(BD34,'P Gerais'!$D$29:$F$33,3,TRUE)</f>
        <v>0</v>
      </c>
      <c r="BF34" s="364">
        <f t="shared" ca="1" si="14"/>
        <v>0</v>
      </c>
      <c r="BG34" s="364">
        <f ca="1">VLOOKUP(BD34,'P Gerais'!$D$29:$G$33,4,TRUE)</f>
        <v>0</v>
      </c>
      <c r="BH34" s="364">
        <f t="shared" ca="1" si="15"/>
        <v>0</v>
      </c>
      <c r="BI34" s="364">
        <f t="shared" ca="1" si="16"/>
        <v>0</v>
      </c>
      <c r="BJ34" s="362">
        <f ca="1">'DB Func'!G29</f>
        <v>0</v>
      </c>
      <c r="BK34" s="362">
        <f ca="1">'DB Func'!FW29</f>
        <v>0</v>
      </c>
      <c r="BL34" s="364">
        <f ca="1">D34*'P Gerais'!$D$13</f>
        <v>0</v>
      </c>
      <c r="BM34" s="364">
        <f ca="1">D34*'P Gerais'!$D$14</f>
        <v>0</v>
      </c>
      <c r="BN34" s="364">
        <f ca="1">D34*'P Gerais'!$D$16</f>
        <v>0</v>
      </c>
      <c r="BO34" s="364">
        <f ca="1">D34*'P Gerais'!$D$17</f>
        <v>0</v>
      </c>
      <c r="BP34" s="364">
        <f ca="1">D34*'P Gerais'!$D$18</f>
        <v>0</v>
      </c>
      <c r="BQ34" s="385">
        <f ca="1">VLOOKUP(D34,'P Gerais'!$D$22:$G$24,3,TRUE)</f>
        <v>0.08</v>
      </c>
      <c r="BR34" s="385">
        <f ca="1">VLOOKUP(D34,'P Gerais'!$D$29:$G$33,3,TRUE)</f>
        <v>0</v>
      </c>
      <c r="BS34" s="385">
        <f ca="1">'DB Func'!BN29</f>
        <v>0</v>
      </c>
      <c r="BT34" s="385">
        <f ca="1">'DB Func'!BO29</f>
        <v>0</v>
      </c>
      <c r="BU34" s="385">
        <f ca="1">'DB Func'!FX29</f>
        <v>0</v>
      </c>
      <c r="BV34" s="364">
        <f t="shared" ca="1" si="17"/>
        <v>-0.08</v>
      </c>
      <c r="BW34" s="364">
        <f ca="1">BV34-'DB Func'!GC29</f>
        <v>-0.08</v>
      </c>
      <c r="BX34" s="362">
        <f ca="1">IFERROR(VLOOKUP(BW34,'P Gerais'!$D$29:$G$33,3,TRUE)*BW34,0)</f>
        <v>0</v>
      </c>
      <c r="BY34" s="364">
        <f ca="1">IFERROR(BX34-VLOOKUP(BW34,'P Gerais'!$D$29:$H$33,4,TRUE),0)</f>
        <v>0</v>
      </c>
      <c r="BZ34" s="364">
        <f ca="1">D34*'DB Func'!GD29</f>
        <v>0</v>
      </c>
      <c r="CB34" s="364">
        <f t="shared" ca="1" si="18"/>
        <v>0</v>
      </c>
      <c r="CC34" s="364">
        <f t="shared" si="19"/>
        <v>0</v>
      </c>
      <c r="CD34" s="364">
        <f t="shared" si="20"/>
        <v>0</v>
      </c>
      <c r="CF34" s="362" t="str">
        <f t="shared" ca="1" si="21"/>
        <v>não</v>
      </c>
      <c r="CG34" s="362">
        <f ca="1">IF($CH$8=1,DAY('DB Func'!C29),0)</f>
        <v>0</v>
      </c>
      <c r="CH34" s="362">
        <f ca="1">IF(CI34=0,0,MONTH('DB Func'!C29))</f>
        <v>0</v>
      </c>
      <c r="CI34" s="362">
        <f ca="1">IF('P Gerais'!D32=YEAR('DB Func'!C29),YEAR('DB Func'!C29),0)</f>
        <v>0</v>
      </c>
      <c r="CJ34" s="371">
        <v>57</v>
      </c>
      <c r="CK34" s="363"/>
      <c r="CL34" s="362" t="str">
        <f>IF(ISERROR(HLOOKUP(CL32,$DS$7:$DY34,$DZ34,FALSE)),"N",HLOOKUP(CL32,$DS$7:$DY34,$DZ34,FALSE))</f>
        <v>N</v>
      </c>
      <c r="CM34" s="362" t="str">
        <f ca="1">IF(ISERROR(HLOOKUP(CM32,$DS$7:$DY34,$DZ34,FALSE)),"N",HLOOKUP(CM32,$DS$7:$DY34,$DZ34,FALSE))</f>
        <v>N</v>
      </c>
      <c r="CN34" s="362" t="str">
        <f ca="1">IF(ISERROR(HLOOKUP(CN32,$DS$7:$DY34,$DZ34,FALSE)),"N",HLOOKUP(CN32,$DS$7:$DY34,$DZ34,FALSE))</f>
        <v>N</v>
      </c>
      <c r="CO34" s="362" t="str">
        <f ca="1">IF(ISERROR(HLOOKUP(CO32,$DS$7:$DY34,$DZ34,FALSE)),"N",HLOOKUP(CO32,$DS$7:$DY34,$DZ34,FALSE))</f>
        <v>N</v>
      </c>
      <c r="CP34" s="362" t="str">
        <f ca="1">IF(ISERROR(HLOOKUP(CP32,$DS$7:$DY34,$DZ34,FALSE)),"N",HLOOKUP(CP32,$DS$7:$DY34,$DZ34,FALSE))</f>
        <v>N</v>
      </c>
      <c r="CQ34" s="362" t="str">
        <f ca="1">IF(ISERROR(HLOOKUP(CQ32,$DS$7:$DY34,$DZ34,FALSE)),"N",HLOOKUP(CQ32,$DS$7:$DY34,$DZ34,FALSE))</f>
        <v>N</v>
      </c>
      <c r="CR34" s="362" t="str">
        <f ca="1">IF(ISERROR(HLOOKUP(CR32,$DS$7:$DY34,$DZ34,FALSE)),"N",HLOOKUP(CR32,$DS$7:$DY34,$DZ34,FALSE))</f>
        <v>N</v>
      </c>
      <c r="CS34" s="362" t="str">
        <f>IF(ISERROR(HLOOKUP(CS32,$DS$7:$DY34,$DZ34,FALSE)),"N",HLOOKUP(CS32,$DS$7:$DY34,$DZ34,FALSE))</f>
        <v>N</v>
      </c>
      <c r="CT34" s="362" t="str">
        <f ca="1">IF(ISERROR(HLOOKUP(CT32,$DS$7:$DY34,$DZ34,FALSE)),"N",HLOOKUP(CT32,$DS$7:$DY34,$DZ34,FALSE))</f>
        <v>N</v>
      </c>
      <c r="CU34" s="362" t="str">
        <f ca="1">IF(ISERROR(HLOOKUP(CU32,$DS$7:$DY34,$DZ34,FALSE)),"N",HLOOKUP(CU32,$DS$7:$DY34,$DZ34,FALSE))</f>
        <v>N</v>
      </c>
      <c r="CV34" s="362" t="str">
        <f ca="1">IF(ISERROR(HLOOKUP(CV32,$DS$7:$DY34,$DZ34,FALSE)),"N",HLOOKUP(CV32,$DS$7:$DY34,$DZ34,FALSE))</f>
        <v>N</v>
      </c>
      <c r="CW34" s="362" t="str">
        <f ca="1">IF(ISERROR(HLOOKUP(CW32,$DS$7:$DY34,$DZ34,FALSE)),"N",HLOOKUP(CW32,$DS$7:$DY34,$DZ34,FALSE))</f>
        <v>N</v>
      </c>
      <c r="CX34" s="362" t="str">
        <f ca="1">IF(ISERROR(HLOOKUP(CX32,$DS$7:$DY34,$DZ34,FALSE)),"N",HLOOKUP(CX32,$DS$7:$DY34,$DZ34,FALSE))</f>
        <v>N</v>
      </c>
      <c r="CY34" s="362" t="str">
        <f ca="1">IF(ISERROR(HLOOKUP(CY32,$DS$7:$DY34,$DZ34,FALSE)),"N",HLOOKUP(CY32,$DS$7:$DY34,$DZ34,FALSE))</f>
        <v>N</v>
      </c>
      <c r="CZ34" s="362" t="str">
        <f>IF(ISERROR(HLOOKUP(CZ32,$DS$7:$DY34,$DZ34,FALSE)),"N",HLOOKUP(CZ32,$DS$7:$DY34,$DZ34,FALSE))</f>
        <v>N</v>
      </c>
      <c r="DA34" s="362" t="str">
        <f ca="1">IF(ISERROR(HLOOKUP(DA32,$DS$7:$DY34,$DZ34,FALSE)),"N",HLOOKUP(DA32,$DS$7:$DY34,$DZ34,FALSE))</f>
        <v>N</v>
      </c>
      <c r="DB34" s="362" t="str">
        <f ca="1">IF(ISERROR(HLOOKUP(DB32,$DS$7:$DY34,$DZ34,FALSE)),"N",HLOOKUP(DB32,$DS$7:$DY34,$DZ34,FALSE))</f>
        <v>N</v>
      </c>
      <c r="DC34" s="362" t="str">
        <f ca="1">IF(ISERROR(HLOOKUP(DC32,$DS$7:$DY34,$DZ34,FALSE)),"N",HLOOKUP(DC32,$DS$7:$DY34,$DZ34,FALSE))</f>
        <v>N</v>
      </c>
      <c r="DD34" s="362" t="str">
        <f ca="1">IF(ISERROR(HLOOKUP(DD32,$DS$7:$DY34,$DZ34,FALSE)),"N",HLOOKUP(DD32,$DS$7:$DY34,$DZ34,FALSE))</f>
        <v>N</v>
      </c>
      <c r="DE34" s="362" t="str">
        <f ca="1">IF(ISERROR(HLOOKUP(DE32,$DS$7:$DY34,$DZ34,FALSE)),"N",HLOOKUP(DE32,$DS$7:$DY34,$DZ34,FALSE))</f>
        <v>N</v>
      </c>
      <c r="DF34" s="362" t="str">
        <f ca="1">IF(ISERROR(HLOOKUP(DF32,$DS$7:$DY34,$DZ34,FALSE)),"N",HLOOKUP(DF32,$DS$7:$DY34,$DZ34,FALSE))</f>
        <v>N</v>
      </c>
      <c r="DG34" s="362" t="str">
        <f>IF(ISERROR(HLOOKUP(DG32,$DS$7:$DY34,$DZ34,FALSE)),"N",HLOOKUP(DG32,$DS$7:$DY34,$DZ34,FALSE))</f>
        <v>N</v>
      </c>
      <c r="DH34" s="362" t="str">
        <f ca="1">IF(ISERROR(HLOOKUP(DH32,$DS$7:$DY34,$DZ34,FALSE)),"N",HLOOKUP(DH32,$DS$7:$DY34,$DZ34,FALSE))</f>
        <v>N</v>
      </c>
      <c r="DI34" s="362" t="str">
        <f ca="1">IF(ISERROR(HLOOKUP(DI32,$DS$7:$DY34,$DZ34,FALSE)),"N",HLOOKUP(DI32,$DS$7:$DY34,$DZ34,FALSE))</f>
        <v>N</v>
      </c>
      <c r="DJ34" s="362" t="str">
        <f ca="1">IF(ISERROR(HLOOKUP(DJ32,$DS$7:$DY34,$DZ34,FALSE)),"N",HLOOKUP(DJ32,$DS$7:$DY34,$DZ34,FALSE))</f>
        <v>N</v>
      </c>
      <c r="DK34" s="362" t="str">
        <f ca="1">IF(ISERROR(HLOOKUP(DK32,$DS$7:$DY34,$DZ34,FALSE)),"N",HLOOKUP(DK32,$DS$7:$DY34,$DZ34,FALSE))</f>
        <v>N</v>
      </c>
      <c r="DL34" s="362" t="str">
        <f ca="1">IF(ISERROR(HLOOKUP(DL32,$DS$7:$DY34,$DZ34,FALSE)),"N",HLOOKUP(DL32,$DS$7:$DY34,$DZ34,FALSE))</f>
        <v>N</v>
      </c>
      <c r="DM34" s="362" t="str">
        <f ca="1">IF(ISERROR(HLOOKUP(DM32,$DS$7:$DY34,$DZ34,FALSE)),"N",HLOOKUP(DM32,$DS$7:$DY34,$DZ34,FALSE))</f>
        <v>N</v>
      </c>
      <c r="DN34" s="362" t="str">
        <f>IF(ISERROR(HLOOKUP(DN32,$DS$7:$DY34,$DZ34,FALSE)),"N",HLOOKUP(DN32,$DS$7:$DY34,$DZ34,FALSE))</f>
        <v>N</v>
      </c>
      <c r="DO34" s="362" t="str">
        <f ca="1">IF(ISERROR(HLOOKUP(DO32,$DS$7:$DY34,$DZ34,FALSE)),"N",HLOOKUP(DO32,$DS$7:$DY34,$DZ34,FALSE))</f>
        <v>N</v>
      </c>
      <c r="DP34" s="362" t="str">
        <f ca="1">IF(ISERROR(HLOOKUP(DP32,$DS$7:$DY34,$DZ34,FALSE)),"N",HLOOKUP(DP32,$DS$7:$DY34,$DZ34,FALSE))</f>
        <v>N</v>
      </c>
      <c r="DQ34" s="362">
        <f t="shared" ca="1" si="22"/>
        <v>0</v>
      </c>
      <c r="DR34" s="362">
        <f t="shared" ca="1" si="23"/>
        <v>31</v>
      </c>
      <c r="DS34" s="362" t="str">
        <f>IF('DB Func'!M29&gt;0,"S","N")</f>
        <v>N</v>
      </c>
      <c r="DT34" s="362" t="str">
        <f>IF('DB Func'!R29&gt;0,"S","N")</f>
        <v>N</v>
      </c>
      <c r="DU34" s="362" t="str">
        <f>IF('DB Func'!W29&gt;0,"S","N")</f>
        <v>N</v>
      </c>
      <c r="DV34" s="362" t="str">
        <f>IF('DB Func'!AB29&gt;0,"S","N")</f>
        <v>N</v>
      </c>
      <c r="DW34" s="362" t="str">
        <f>IF('DB Func'!AG29&gt;0,"S","N")</f>
        <v>N</v>
      </c>
      <c r="DX34" s="362" t="str">
        <f>IF('DB Func'!AL29&gt;0,"S","N")</f>
        <v>N</v>
      </c>
      <c r="DY34" s="362" t="str">
        <f>IF('DB Func'!AQ29&gt;0,"S","N")</f>
        <v>N</v>
      </c>
      <c r="DZ34" s="362">
        <v>28</v>
      </c>
      <c r="EA34" s="369">
        <f ca="1">'DB Func'!C29</f>
        <v>0</v>
      </c>
      <c r="EB34" s="362" t="str">
        <f t="shared" ca="1" si="33"/>
        <v>s</v>
      </c>
      <c r="EC34" s="362" t="str">
        <f t="shared" ca="1" si="33"/>
        <v>s</v>
      </c>
      <c r="ED34" s="362" t="str">
        <f t="shared" ca="1" si="33"/>
        <v>s</v>
      </c>
      <c r="EE34" s="362" t="str">
        <f t="shared" ca="1" si="33"/>
        <v>s</v>
      </c>
      <c r="EF34" s="362" t="str">
        <f t="shared" ca="1" si="33"/>
        <v>s</v>
      </c>
      <c r="EG34" s="362" t="str">
        <f t="shared" ca="1" si="33"/>
        <v>s</v>
      </c>
      <c r="EH34" s="362" t="str">
        <f t="shared" ca="1" si="33"/>
        <v>s</v>
      </c>
      <c r="EI34" s="362" t="str">
        <f t="shared" ca="1" si="33"/>
        <v>s</v>
      </c>
      <c r="EJ34" s="362" t="str">
        <f t="shared" ca="1" si="33"/>
        <v>s</v>
      </c>
      <c r="EK34" s="362" t="str">
        <f t="shared" ca="1" si="33"/>
        <v>s</v>
      </c>
      <c r="EL34" s="362" t="str">
        <f t="shared" ca="1" si="33"/>
        <v>s</v>
      </c>
      <c r="EM34" s="362" t="str">
        <f t="shared" ca="1" si="33"/>
        <v>s</v>
      </c>
      <c r="EN34" s="362" t="str">
        <f t="shared" ca="1" si="33"/>
        <v>s</v>
      </c>
      <c r="EO34" s="362" t="str">
        <f t="shared" ca="1" si="33"/>
        <v>s</v>
      </c>
      <c r="EP34" s="362" t="str">
        <f t="shared" ca="1" si="33"/>
        <v>s</v>
      </c>
      <c r="EQ34" s="362" t="str">
        <f t="shared" ca="1" si="33"/>
        <v>s</v>
      </c>
      <c r="ER34" s="362" t="str">
        <f t="shared" ca="1" si="32"/>
        <v>s</v>
      </c>
      <c r="ES34" s="362" t="str">
        <f t="shared" ca="1" si="32"/>
        <v>s</v>
      </c>
      <c r="ET34" s="362" t="str">
        <f t="shared" ca="1" si="32"/>
        <v>s</v>
      </c>
      <c r="EU34" s="362" t="str">
        <f t="shared" ca="1" si="32"/>
        <v>s</v>
      </c>
      <c r="EV34" s="362" t="str">
        <f t="shared" ca="1" si="25"/>
        <v>s</v>
      </c>
      <c r="EW34" s="362" t="str">
        <f t="shared" ca="1" si="32"/>
        <v>s</v>
      </c>
      <c r="EX34" s="362" t="str">
        <f t="shared" ca="1" si="32"/>
        <v>s</v>
      </c>
      <c r="EY34" s="362" t="str">
        <f t="shared" ca="1" si="32"/>
        <v>s</v>
      </c>
      <c r="EZ34" s="362" t="str">
        <f t="shared" ca="1" si="32"/>
        <v>s</v>
      </c>
      <c r="FA34" s="362" t="str">
        <f t="shared" ca="1" si="32"/>
        <v>s</v>
      </c>
      <c r="FB34" s="362" t="str">
        <f t="shared" ca="1" si="32"/>
        <v>s</v>
      </c>
      <c r="FC34" s="362" t="str">
        <f t="shared" ca="1" si="32"/>
        <v>s</v>
      </c>
      <c r="FD34" s="362" t="str">
        <f t="shared" ca="1" si="32"/>
        <v>s</v>
      </c>
      <c r="FE34" s="362" t="str">
        <f t="shared" ca="1" si="32"/>
        <v>s</v>
      </c>
      <c r="FF34" s="362" t="str">
        <f t="shared" ca="1" si="32"/>
        <v>s</v>
      </c>
      <c r="FG34" s="362">
        <f t="shared" ca="1" si="26"/>
        <v>31</v>
      </c>
      <c r="FH34" s="362">
        <f t="shared" ca="1" si="27"/>
        <v>0</v>
      </c>
      <c r="FI34" s="362" t="str">
        <f ca="1">IF(AND(YEAR(EA34)='P Gerais'!D32,MONTH(Lanc!EA34)=8,DAY(Lanc!EA34)&gt;1),"S","N")</f>
        <v>N</v>
      </c>
      <c r="FJ34" s="364">
        <f t="shared" ca="1" si="28"/>
        <v>0</v>
      </c>
      <c r="FK34" s="364">
        <f t="shared" si="29"/>
        <v>0</v>
      </c>
      <c r="FL34" s="387">
        <f t="shared" ca="1" si="30"/>
        <v>0</v>
      </c>
      <c r="FP34" s="363">
        <f ca="1">((FJ34-FL34-FK34+AZ34+AQ34+SUM(Z34:AA34)+SUM(AW34:AX34)+AK34)*IF('DB Func'!GG29="ok",'DB Func'!GD29,0))</f>
        <v>0</v>
      </c>
      <c r="FR34" s="389">
        <f t="shared" ca="1" si="31"/>
        <v>0</v>
      </c>
      <c r="GV34" s="49"/>
      <c r="GW34" s="49"/>
      <c r="GX34" s="49"/>
      <c r="GY34" s="49"/>
      <c r="GZ34" s="49"/>
      <c r="HA34" s="49"/>
      <c r="HB34" s="49"/>
      <c r="HC34" s="49"/>
    </row>
    <row r="35" spans="1:211" ht="30" customHeight="1" thickTop="1" thickBot="1">
      <c r="C35" s="390" t="str">
        <f ca="1">IF('DB Func'!B30="Funcionário 28","",'DB Func'!B30)</f>
        <v/>
      </c>
      <c r="D35" s="391">
        <f ca="1">'DB Func'!CK30</f>
        <v>0</v>
      </c>
      <c r="E35" s="382" t="str">
        <f ca="1">IF(C35="","-",IF(OR(terceiro!E35="AGO",terceiro!F35="AGO"),"Sim","Não"))</f>
        <v>-</v>
      </c>
      <c r="F35" s="383" t="str">
        <f ca="1">IF(C35="","-",IF(OR(Ferias!E35="AGO",Ferias!F35="AGO"),"Sim","Não"))</f>
        <v>-</v>
      </c>
      <c r="G35" s="383">
        <f ca="1">IF(C35="",0,IF(F35="Sim",IF(Ferias!E35="AGO",Ferias!I35,Ferias!J35),0))</f>
        <v>0</v>
      </c>
      <c r="H35" s="185"/>
      <c r="I35" s="185"/>
      <c r="J35" s="398">
        <f t="shared" ca="1" si="1"/>
        <v>0</v>
      </c>
      <c r="K35" s="152"/>
      <c r="L35" s="151"/>
      <c r="M35" s="189"/>
      <c r="N35" s="153"/>
      <c r="O35" s="48"/>
      <c r="P35" s="48"/>
      <c r="Q35" s="48"/>
      <c r="R35" s="49"/>
      <c r="S35" s="49"/>
      <c r="T35" s="49"/>
      <c r="U35" s="49"/>
      <c r="V35" s="49"/>
      <c r="W35" s="49"/>
      <c r="X35" s="49"/>
      <c r="Y35" s="49"/>
      <c r="Z35" s="49"/>
      <c r="AA35" s="49"/>
      <c r="AB35" s="48"/>
      <c r="AC35" s="48"/>
      <c r="AD35" s="49"/>
      <c r="AE35" s="49"/>
      <c r="AF35" s="314"/>
      <c r="AH35" s="400">
        <f ca="1">IF(AND('DB Func'!GE30="Julho",'DB Func'!BQ30="2 Parcelas"),(('auxiliar 13 sal'!J31/12*'DB Func'!GF30+AVERAGE('auxiliar 13 sal'!Q31:AB31)+AVERAGE('auxiliar 13 sal'!AE31:AP31)+'auxiliar 13 sal'!J31*'DB Func'!BN30+'auxiliar 13 sal'!J31*'DB Func'!BO30)/2),IF('DB Func'!GE30="Agosto",IF('DB Func'!BQ30="Parcela Única",('auxiliar 13 sal'!J31/12*'DB Func'!GF30)+AVERAGE('auxiliar 13 sal'!Q31:AB31)+AVERAGE('auxiliar 13 sal'!AE31:AP31)+('auxiliar 13 sal'!J31*'DB Func'!BN30)+('auxiliar 13 sal'!J31*'DB Func'!BO30),IF('DB Func'!BQ30="2 Parcelas",(('auxiliar 13 sal'!J31/12*'DB Func'!GF30+AVERAGE('auxiliar 13 sal'!Q31:AB31)+AVERAGE('auxiliar 13 sal'!AE31:AP31)+'auxiliar 13 sal'!J31*'DB Func'!BN30+'auxiliar 13 sal'!J31*'DB Func'!BO30)/2))),0))</f>
        <v>0</v>
      </c>
      <c r="AK35" s="364">
        <f t="shared" ca="1" si="6"/>
        <v>0</v>
      </c>
      <c r="AL35" s="364">
        <f t="shared" ca="1" si="7"/>
        <v>0</v>
      </c>
      <c r="AM35" s="364">
        <f t="shared" ca="1" si="8"/>
        <v>0</v>
      </c>
      <c r="AN35" s="364">
        <f t="shared" ca="1" si="9"/>
        <v>0</v>
      </c>
      <c r="AO35" s="364">
        <f t="shared" ca="1" si="10"/>
        <v>0</v>
      </c>
      <c r="AP35" s="364">
        <f t="shared" ca="1" si="11"/>
        <v>0</v>
      </c>
      <c r="AQ35" s="364">
        <f t="shared" ca="1" si="12"/>
        <v>0</v>
      </c>
      <c r="AR35" s="364">
        <f>IF(OR(M35="",M35=0),0,((FJ35/220)*('Ho Ex'!$C$8+$AS$6))*M35)</f>
        <v>0</v>
      </c>
      <c r="AS35" s="364">
        <f>IF(OR(N35="",N35=0),0,((FJ35/220*('DB Func'!GD30+Lanc!$AS$6))*('Ho Ex'!$I$8+$AS$6))*(N35/52.5*60))</f>
        <v>0</v>
      </c>
      <c r="AT35" s="364">
        <f>IF(OR(M35="",M35=0),0,((FJ35/220)*('Ho Ex'!$J$8+$AS$6))*O35)</f>
        <v>0</v>
      </c>
      <c r="AU35" s="364">
        <f>IF(OR(M35="",M35=0),0,((FJ35/220)*('Ho Ex'!I41+$AS$6))*P35)</f>
        <v>0</v>
      </c>
      <c r="AV35" s="364">
        <f>IF(OR(M35="",M35=0),0,((FJ35/220)*('Ho Ex'!C41+$AS$6))*Q35)</f>
        <v>0</v>
      </c>
      <c r="AW35" s="364">
        <f ca="1">FJ35*'DB Func'!BN30</f>
        <v>0</v>
      </c>
      <c r="AX35" s="364">
        <f ca="1">FJ35*'DB Func'!BO30</f>
        <v>0</v>
      </c>
      <c r="AY35" s="364">
        <f ca="1">IF(FJ35=0,0,VLOOKUP(FJ35,'P Gerais'!$D$39:$G$41,3,TRUE)*Func28!$F$68)</f>
        <v>0</v>
      </c>
      <c r="AZ35" s="364">
        <f t="shared" si="13"/>
        <v>0</v>
      </c>
      <c r="BA35" s="364">
        <f ca="1">((FJ35-FL35-FK35+AZ35+AQ35+SUM(Z35:AA35)+SUM(AW35:AX35)+AK35)*IF('DB Func'!GG30="ok",'DB Func'!GD30,0))+(FJ35-FL35-FK35+AZ35+AQ35+SUM(Z35:AA35)+SUM(AW35:AX35))+AK35</f>
        <v>0</v>
      </c>
      <c r="BB35" s="385">
        <f ca="1">VLOOKUP(BA35,'P Gerais'!$D$22:$G$25,3,TRUE)</f>
        <v>0.08</v>
      </c>
      <c r="BC35" s="364">
        <f ca="1">IF(BA35&lt;'P Gerais'!$D$25,BA35*BB35,Lanc!BB35)</f>
        <v>0</v>
      </c>
      <c r="BD35" s="364">
        <f ca="1">BA35-BC35-('DB Func'!GB30*'P Gerais'!$D$35)</f>
        <v>0</v>
      </c>
      <c r="BE35" s="386">
        <f ca="1">VLOOKUP(BD35,'P Gerais'!$D$29:$F$33,3,TRUE)</f>
        <v>0</v>
      </c>
      <c r="BF35" s="364">
        <f t="shared" ca="1" si="14"/>
        <v>0</v>
      </c>
      <c r="BG35" s="364">
        <f ca="1">VLOOKUP(BD35,'P Gerais'!$D$29:$G$33,4,TRUE)</f>
        <v>0</v>
      </c>
      <c r="BH35" s="364">
        <f t="shared" ca="1" si="15"/>
        <v>0</v>
      </c>
      <c r="BI35" s="364">
        <f t="shared" ca="1" si="16"/>
        <v>0</v>
      </c>
      <c r="BJ35" s="362">
        <f ca="1">'DB Func'!G30</f>
        <v>0</v>
      </c>
      <c r="BK35" s="362">
        <f ca="1">'DB Func'!FW30</f>
        <v>0</v>
      </c>
      <c r="BL35" s="364">
        <f ca="1">D35*'P Gerais'!$D$13</f>
        <v>0</v>
      </c>
      <c r="BM35" s="364">
        <f ca="1">D35*'P Gerais'!$D$14</f>
        <v>0</v>
      </c>
      <c r="BN35" s="364">
        <f ca="1">D35*'P Gerais'!$D$16</f>
        <v>0</v>
      </c>
      <c r="BO35" s="364">
        <f ca="1">D35*'P Gerais'!$D$17</f>
        <v>0</v>
      </c>
      <c r="BP35" s="364">
        <f ca="1">D35*'P Gerais'!$D$18</f>
        <v>0</v>
      </c>
      <c r="BQ35" s="385">
        <f ca="1">VLOOKUP(D35,'P Gerais'!$D$22:$G$24,3,TRUE)</f>
        <v>0.08</v>
      </c>
      <c r="BR35" s="385">
        <f ca="1">VLOOKUP(D35,'P Gerais'!$D$29:$G$33,3,TRUE)</f>
        <v>0</v>
      </c>
      <c r="BS35" s="385">
        <f ca="1">'DB Func'!BN30</f>
        <v>0</v>
      </c>
      <c r="BT35" s="385">
        <f ca="1">'DB Func'!BO30</f>
        <v>0</v>
      </c>
      <c r="BU35" s="385">
        <f ca="1">'DB Func'!FX30</f>
        <v>0</v>
      </c>
      <c r="BV35" s="364">
        <f t="shared" ca="1" si="17"/>
        <v>-0.08</v>
      </c>
      <c r="BW35" s="364">
        <f ca="1">BV35-'DB Func'!GC30</f>
        <v>-0.08</v>
      </c>
      <c r="BX35" s="362">
        <f ca="1">IFERROR(VLOOKUP(BW35,'P Gerais'!$D$29:$G$33,3,TRUE)*BW35,0)</f>
        <v>0</v>
      </c>
      <c r="BY35" s="364">
        <f ca="1">IFERROR(BX35-VLOOKUP(BW35,'P Gerais'!$D$29:$H$33,4,TRUE),0)</f>
        <v>0</v>
      </c>
      <c r="BZ35" s="364">
        <f ca="1">D35*'DB Func'!GD30</f>
        <v>0</v>
      </c>
      <c r="CB35" s="364">
        <f t="shared" ca="1" si="18"/>
        <v>0</v>
      </c>
      <c r="CC35" s="364">
        <f t="shared" si="19"/>
        <v>0</v>
      </c>
      <c r="CD35" s="364">
        <f t="shared" si="20"/>
        <v>0</v>
      </c>
      <c r="CF35" s="362" t="str">
        <f t="shared" ca="1" si="21"/>
        <v>não</v>
      </c>
      <c r="CG35" s="362">
        <f ca="1">IF($CH$8=1,DAY('DB Func'!C30),0)</f>
        <v>0</v>
      </c>
      <c r="CH35" s="362">
        <f ca="1">IF(CI35=0,0,MONTH('DB Func'!C30))</f>
        <v>0</v>
      </c>
      <c r="CI35" s="362">
        <f ca="1">IF('P Gerais'!D33=YEAR('DB Func'!C30),YEAR('DB Func'!C30),0)</f>
        <v>0</v>
      </c>
      <c r="CJ35" s="371">
        <v>58</v>
      </c>
      <c r="CK35" s="363"/>
      <c r="CL35" s="362" t="str">
        <f>IF(ISERROR(HLOOKUP(CL33,$DS$7:$DY35,$DZ35,FALSE)),"N",HLOOKUP(CL33,$DS$7:$DY35,$DZ35,FALSE))</f>
        <v>N</v>
      </c>
      <c r="CM35" s="362" t="str">
        <f>IF(ISERROR(HLOOKUP(CM33,$DS$7:$DY35,$DZ35,FALSE)),"N",HLOOKUP(CM33,$DS$7:$DY35,$DZ35,FALSE))</f>
        <v>N</v>
      </c>
      <c r="CN35" s="362" t="str">
        <f>IF(ISERROR(HLOOKUP(CN33,$DS$7:$DY35,$DZ35,FALSE)),"N",HLOOKUP(CN33,$DS$7:$DY35,$DZ35,FALSE))</f>
        <v>N</v>
      </c>
      <c r="CO35" s="362" t="str">
        <f>IF(ISERROR(HLOOKUP(CO33,$DS$7:$DY35,$DZ35,FALSE)),"N",HLOOKUP(CO33,$DS$7:$DY35,$DZ35,FALSE))</f>
        <v>N</v>
      </c>
      <c r="CP35" s="362" t="str">
        <f>IF(ISERROR(HLOOKUP(CP33,$DS$7:$DY35,$DZ35,FALSE)),"N",HLOOKUP(CP33,$DS$7:$DY35,$DZ35,FALSE))</f>
        <v>N</v>
      </c>
      <c r="CQ35" s="362" t="str">
        <f>IF(ISERROR(HLOOKUP(CQ33,$DS$7:$DY35,$DZ35,FALSE)),"N",HLOOKUP(CQ33,$DS$7:$DY35,$DZ35,FALSE))</f>
        <v>N</v>
      </c>
      <c r="CR35" s="362" t="str">
        <f>IF(ISERROR(HLOOKUP(CR33,$DS$7:$DY35,$DZ35,FALSE)),"N",HLOOKUP(CR33,$DS$7:$DY35,$DZ35,FALSE))</f>
        <v>N</v>
      </c>
      <c r="CS35" s="362" t="str">
        <f>IF(ISERROR(HLOOKUP(CS33,$DS$7:$DY35,$DZ35,FALSE)),"N",HLOOKUP(CS33,$DS$7:$DY35,$DZ35,FALSE))</f>
        <v>N</v>
      </c>
      <c r="CT35" s="362" t="str">
        <f>IF(ISERROR(HLOOKUP(CT33,$DS$7:$DY35,$DZ35,FALSE)),"N",HLOOKUP(CT33,$DS$7:$DY35,$DZ35,FALSE))</f>
        <v>N</v>
      </c>
      <c r="CU35" s="362" t="str">
        <f>IF(ISERROR(HLOOKUP(CU33,$DS$7:$DY35,$DZ35,FALSE)),"N",HLOOKUP(CU33,$DS$7:$DY35,$DZ35,FALSE))</f>
        <v>N</v>
      </c>
      <c r="CV35" s="362" t="str">
        <f>IF(ISERROR(HLOOKUP(CV33,$DS$7:$DY35,$DZ35,FALSE)),"N",HLOOKUP(CV33,$DS$7:$DY35,$DZ35,FALSE))</f>
        <v>N</v>
      </c>
      <c r="CW35" s="362" t="str">
        <f>IF(ISERROR(HLOOKUP(CW33,$DS$7:$DY35,$DZ35,FALSE)),"N",HLOOKUP(CW33,$DS$7:$DY35,$DZ35,FALSE))</f>
        <v>N</v>
      </c>
      <c r="CX35" s="362" t="str">
        <f>IF(ISERROR(HLOOKUP(CX33,$DS$7:$DY35,$DZ35,FALSE)),"N",HLOOKUP(CX33,$DS$7:$DY35,$DZ35,FALSE))</f>
        <v>N</v>
      </c>
      <c r="CY35" s="362" t="str">
        <f>IF(ISERROR(HLOOKUP(CY33,$DS$7:$DY35,$DZ35,FALSE)),"N",HLOOKUP(CY33,$DS$7:$DY35,$DZ35,FALSE))</f>
        <v>N</v>
      </c>
      <c r="CZ35" s="362" t="str">
        <f>IF(ISERROR(HLOOKUP(CZ33,$DS$7:$DY35,$DZ35,FALSE)),"N",HLOOKUP(CZ33,$DS$7:$DY35,$DZ35,FALSE))</f>
        <v>N</v>
      </c>
      <c r="DA35" s="362" t="str">
        <f>IF(ISERROR(HLOOKUP(DA33,$DS$7:$DY35,$DZ35,FALSE)),"N",HLOOKUP(DA33,$DS$7:$DY35,$DZ35,FALSE))</f>
        <v>N</v>
      </c>
      <c r="DB35" s="362" t="str">
        <f>IF(ISERROR(HLOOKUP(DB33,$DS$7:$DY35,$DZ35,FALSE)),"N",HLOOKUP(DB33,$DS$7:$DY35,$DZ35,FALSE))</f>
        <v>N</v>
      </c>
      <c r="DC35" s="362" t="str">
        <f>IF(ISERROR(HLOOKUP(DC33,$DS$7:$DY35,$DZ35,FALSE)),"N",HLOOKUP(DC33,$DS$7:$DY35,$DZ35,FALSE))</f>
        <v>N</v>
      </c>
      <c r="DD35" s="362" t="str">
        <f>IF(ISERROR(HLOOKUP(DD33,$DS$7:$DY35,$DZ35,FALSE)),"N",HLOOKUP(DD33,$DS$7:$DY35,$DZ35,FALSE))</f>
        <v>N</v>
      </c>
      <c r="DE35" s="362" t="str">
        <f>IF(ISERROR(HLOOKUP(DE33,$DS$7:$DY35,$DZ35,FALSE)),"N",HLOOKUP(DE33,$DS$7:$DY35,$DZ35,FALSE))</f>
        <v>N</v>
      </c>
      <c r="DF35" s="362" t="str">
        <f>IF(ISERROR(HLOOKUP(DF33,$DS$7:$DY35,$DZ35,FALSE)),"N",HLOOKUP(DF33,$DS$7:$DY35,$DZ35,FALSE))</f>
        <v>N</v>
      </c>
      <c r="DG35" s="362" t="str">
        <f>IF(ISERROR(HLOOKUP(DG33,$DS$7:$DY35,$DZ35,FALSE)),"N",HLOOKUP(DG33,$DS$7:$DY35,$DZ35,FALSE))</f>
        <v>N</v>
      </c>
      <c r="DH35" s="362" t="str">
        <f>IF(ISERROR(HLOOKUP(DH33,$DS$7:$DY35,$DZ35,FALSE)),"N",HLOOKUP(DH33,$DS$7:$DY35,$DZ35,FALSE))</f>
        <v>N</v>
      </c>
      <c r="DI35" s="362" t="str">
        <f>IF(ISERROR(HLOOKUP(DI33,$DS$7:$DY35,$DZ35,FALSE)),"N",HLOOKUP(DI33,$DS$7:$DY35,$DZ35,FALSE))</f>
        <v>N</v>
      </c>
      <c r="DJ35" s="362" t="str">
        <f>IF(ISERROR(HLOOKUP(DJ33,$DS$7:$DY35,$DZ35,FALSE)),"N",HLOOKUP(DJ33,$DS$7:$DY35,$DZ35,FALSE))</f>
        <v>N</v>
      </c>
      <c r="DK35" s="362" t="str">
        <f>IF(ISERROR(HLOOKUP(DK33,$DS$7:$DY35,$DZ35,FALSE)),"N",HLOOKUP(DK33,$DS$7:$DY35,$DZ35,FALSE))</f>
        <v>N</v>
      </c>
      <c r="DL35" s="362" t="str">
        <f>IF(ISERROR(HLOOKUP(DL33,$DS$7:$DY35,$DZ35,FALSE)),"N",HLOOKUP(DL33,$DS$7:$DY35,$DZ35,FALSE))</f>
        <v>N</v>
      </c>
      <c r="DM35" s="362" t="str">
        <f>IF(ISERROR(HLOOKUP(DM33,$DS$7:$DY35,$DZ35,FALSE)),"N",HLOOKUP(DM33,$DS$7:$DY35,$DZ35,FALSE))</f>
        <v>N</v>
      </c>
      <c r="DN35" s="362" t="str">
        <f>IF(ISERROR(HLOOKUP(DN33,$DS$7:$DY35,$DZ35,FALSE)),"N",HLOOKUP(DN33,$DS$7:$DY35,$DZ35,FALSE))</f>
        <v>N</v>
      </c>
      <c r="DO35" s="362" t="str">
        <f>IF(ISERROR(HLOOKUP(DO33,$DS$7:$DY35,$DZ35,FALSE)),"N",HLOOKUP(DO33,$DS$7:$DY35,$DZ35,FALSE))</f>
        <v>N</v>
      </c>
      <c r="DP35" s="362" t="str">
        <f>IF(ISERROR(HLOOKUP(DP33,$DS$7:$DY35,$DZ35,FALSE)),"N",HLOOKUP(DP33,$DS$7:$DY35,$DZ35,FALSE))</f>
        <v>N</v>
      </c>
      <c r="DQ35" s="362">
        <f t="shared" si="22"/>
        <v>0</v>
      </c>
      <c r="DR35" s="362">
        <f t="shared" si="23"/>
        <v>31</v>
      </c>
      <c r="DS35" s="362" t="str">
        <f>IF('DB Func'!M30&gt;0,"S","N")</f>
        <v>N</v>
      </c>
      <c r="DT35" s="362" t="str">
        <f>IF('DB Func'!R30&gt;0,"S","N")</f>
        <v>N</v>
      </c>
      <c r="DU35" s="362" t="str">
        <f>IF('DB Func'!W30&gt;0,"S","N")</f>
        <v>N</v>
      </c>
      <c r="DV35" s="362" t="str">
        <f>IF('DB Func'!AB30&gt;0,"S","N")</f>
        <v>N</v>
      </c>
      <c r="DW35" s="362" t="str">
        <f>IF('DB Func'!AG30&gt;0,"S","N")</f>
        <v>N</v>
      </c>
      <c r="DX35" s="362" t="str">
        <f>IF('DB Func'!AL30&gt;0,"S","N")</f>
        <v>N</v>
      </c>
      <c r="DY35" s="362" t="str">
        <f>IF('DB Func'!AQ30&gt;0,"S","N")</f>
        <v>N</v>
      </c>
      <c r="DZ35" s="362">
        <v>29</v>
      </c>
      <c r="EA35" s="369">
        <f ca="1">'DB Func'!C30</f>
        <v>0</v>
      </c>
      <c r="EB35" s="362" t="str">
        <f t="shared" ca="1" si="33"/>
        <v>s</v>
      </c>
      <c r="EC35" s="362" t="str">
        <f t="shared" ca="1" si="33"/>
        <v>s</v>
      </c>
      <c r="ED35" s="362" t="str">
        <f t="shared" ca="1" si="33"/>
        <v>s</v>
      </c>
      <c r="EE35" s="362" t="str">
        <f t="shared" ca="1" si="33"/>
        <v>s</v>
      </c>
      <c r="EF35" s="362" t="str">
        <f t="shared" ca="1" si="33"/>
        <v>s</v>
      </c>
      <c r="EG35" s="362" t="str">
        <f t="shared" ca="1" si="33"/>
        <v>s</v>
      </c>
      <c r="EH35" s="362" t="str">
        <f t="shared" ca="1" si="33"/>
        <v>s</v>
      </c>
      <c r="EI35" s="362" t="str">
        <f t="shared" ca="1" si="33"/>
        <v>s</v>
      </c>
      <c r="EJ35" s="362" t="str">
        <f t="shared" ca="1" si="33"/>
        <v>s</v>
      </c>
      <c r="EK35" s="362" t="str">
        <f t="shared" ca="1" si="33"/>
        <v>s</v>
      </c>
      <c r="EL35" s="362" t="str">
        <f t="shared" ca="1" si="33"/>
        <v>s</v>
      </c>
      <c r="EM35" s="362" t="str">
        <f t="shared" ca="1" si="33"/>
        <v>s</v>
      </c>
      <c r="EN35" s="362" t="str">
        <f t="shared" ca="1" si="33"/>
        <v>s</v>
      </c>
      <c r="EO35" s="362" t="str">
        <f t="shared" ca="1" si="33"/>
        <v>s</v>
      </c>
      <c r="EP35" s="362" t="str">
        <f t="shared" ca="1" si="33"/>
        <v>s</v>
      </c>
      <c r="EQ35" s="362" t="str">
        <f t="shared" ca="1" si="33"/>
        <v>s</v>
      </c>
      <c r="ER35" s="362" t="str">
        <f t="shared" ca="1" si="32"/>
        <v>s</v>
      </c>
      <c r="ES35" s="362" t="str">
        <f t="shared" ca="1" si="32"/>
        <v>s</v>
      </c>
      <c r="ET35" s="362" t="str">
        <f t="shared" ca="1" si="32"/>
        <v>s</v>
      </c>
      <c r="EU35" s="362" t="str">
        <f t="shared" ca="1" si="32"/>
        <v>s</v>
      </c>
      <c r="EV35" s="362" t="str">
        <f t="shared" ca="1" si="25"/>
        <v>s</v>
      </c>
      <c r="EW35" s="362" t="str">
        <f t="shared" ca="1" si="32"/>
        <v>s</v>
      </c>
      <c r="EX35" s="362" t="str">
        <f t="shared" ca="1" si="32"/>
        <v>s</v>
      </c>
      <c r="EY35" s="362" t="str">
        <f t="shared" ca="1" si="32"/>
        <v>s</v>
      </c>
      <c r="EZ35" s="362" t="str">
        <f t="shared" ca="1" si="32"/>
        <v>s</v>
      </c>
      <c r="FA35" s="362" t="str">
        <f t="shared" ca="1" si="32"/>
        <v>s</v>
      </c>
      <c r="FB35" s="362" t="str">
        <f t="shared" ca="1" si="32"/>
        <v>s</v>
      </c>
      <c r="FC35" s="362" t="str">
        <f t="shared" ca="1" si="32"/>
        <v>s</v>
      </c>
      <c r="FD35" s="362" t="str">
        <f t="shared" ca="1" si="32"/>
        <v>s</v>
      </c>
      <c r="FE35" s="362" t="str">
        <f t="shared" ca="1" si="32"/>
        <v>s</v>
      </c>
      <c r="FF35" s="362" t="str">
        <f t="shared" ca="1" si="32"/>
        <v>s</v>
      </c>
      <c r="FG35" s="362">
        <f t="shared" ca="1" si="26"/>
        <v>31</v>
      </c>
      <c r="FH35" s="362">
        <f t="shared" ca="1" si="27"/>
        <v>0</v>
      </c>
      <c r="FI35" s="362" t="str">
        <f ca="1">IF(AND(YEAR(EA35)='P Gerais'!D33,MONTH(Lanc!EA35)=8,DAY(Lanc!EA35)&gt;1),"S","N")</f>
        <v>N</v>
      </c>
      <c r="FJ35" s="364">
        <f t="shared" ca="1" si="28"/>
        <v>0</v>
      </c>
      <c r="FK35" s="364">
        <f t="shared" si="29"/>
        <v>0</v>
      </c>
      <c r="FL35" s="387">
        <f t="shared" ca="1" si="30"/>
        <v>0</v>
      </c>
      <c r="FP35" s="363">
        <f ca="1">((FJ35-FL35-FK35+AZ35+AQ35+SUM(Z35:AA35)+SUM(AW35:AX35)+AK35)*IF('DB Func'!GG30="ok",'DB Func'!GD30,0))</f>
        <v>0</v>
      </c>
      <c r="FR35" s="389">
        <f t="shared" ca="1" si="31"/>
        <v>0</v>
      </c>
      <c r="GV35" s="49"/>
      <c r="GW35" s="49"/>
      <c r="GX35" s="49"/>
      <c r="GY35" s="49"/>
      <c r="GZ35" s="49"/>
      <c r="HA35" s="49"/>
      <c r="HB35" s="49"/>
      <c r="HC35" s="49"/>
    </row>
    <row r="36" spans="1:211" ht="30" customHeight="1" thickTop="1" thickBot="1">
      <c r="C36" s="390" t="str">
        <f ca="1">IF('DB Func'!B31="Funcionário 29","",'DB Func'!B31)</f>
        <v/>
      </c>
      <c r="D36" s="391">
        <f ca="1">'DB Func'!CK31</f>
        <v>0</v>
      </c>
      <c r="E36" s="382" t="str">
        <f ca="1">IF(C36="","-",IF(OR(terceiro!E36="AGO",terceiro!F36="AGO"),"Sim","Não"))</f>
        <v>-</v>
      </c>
      <c r="F36" s="383" t="str">
        <f ca="1">IF(C36="","-",IF(OR(Ferias!E36="AGO",Ferias!F36="AGO"),"Sim","Não"))</f>
        <v>-</v>
      </c>
      <c r="G36" s="383">
        <f ca="1">IF(C36="",0,IF(F36="Sim",IF(Ferias!E36="AGO",Ferias!I36,Ferias!J36),0))</f>
        <v>0</v>
      </c>
      <c r="H36" s="185"/>
      <c r="I36" s="185"/>
      <c r="J36" s="398">
        <f t="shared" ca="1" si="1"/>
        <v>0</v>
      </c>
      <c r="K36" s="152"/>
      <c r="L36" s="151"/>
      <c r="M36" s="189"/>
      <c r="N36" s="153"/>
      <c r="O36" s="48"/>
      <c r="P36" s="48"/>
      <c r="Q36" s="48"/>
      <c r="R36" s="49"/>
      <c r="S36" s="49"/>
      <c r="T36" s="49"/>
      <c r="U36" s="49"/>
      <c r="V36" s="49"/>
      <c r="W36" s="49"/>
      <c r="X36" s="49"/>
      <c r="Y36" s="49"/>
      <c r="Z36" s="49"/>
      <c r="AA36" s="49"/>
      <c r="AB36" s="48"/>
      <c r="AC36" s="48"/>
      <c r="AD36" s="49"/>
      <c r="AE36" s="49"/>
      <c r="AF36" s="314"/>
      <c r="AH36" s="400">
        <f ca="1">IF(AND('DB Func'!GE31="Julho",'DB Func'!BQ31="2 Parcelas"),(('auxiliar 13 sal'!J32/12*'DB Func'!GF31+AVERAGE('auxiliar 13 sal'!Q32:AB32)+AVERAGE('auxiliar 13 sal'!AE32:AP32)+'auxiliar 13 sal'!J32*'DB Func'!BN31+'auxiliar 13 sal'!J32*'DB Func'!BO31)/2),IF('DB Func'!GE31="Agosto",IF('DB Func'!BQ31="Parcela Única",('auxiliar 13 sal'!J32/12*'DB Func'!GF31)+AVERAGE('auxiliar 13 sal'!Q32:AB32)+AVERAGE('auxiliar 13 sal'!AE32:AP32)+('auxiliar 13 sal'!J32*'DB Func'!BN31)+('auxiliar 13 sal'!J32*'DB Func'!BO31),IF('DB Func'!BQ31="2 Parcelas",(('auxiliar 13 sal'!J32/12*'DB Func'!GF31+AVERAGE('auxiliar 13 sal'!Q32:AB32)+AVERAGE('auxiliar 13 sal'!AE32:AP32)+'auxiliar 13 sal'!J32*'DB Func'!BN31+'auxiliar 13 sal'!J32*'DB Func'!BO31)/2))),0))</f>
        <v>0</v>
      </c>
      <c r="AK36" s="364">
        <f t="shared" ca="1" si="6"/>
        <v>0</v>
      </c>
      <c r="AL36" s="364">
        <f t="shared" ca="1" si="7"/>
        <v>0</v>
      </c>
      <c r="AM36" s="364">
        <f t="shared" ca="1" si="8"/>
        <v>0</v>
      </c>
      <c r="AN36" s="364">
        <f t="shared" ca="1" si="9"/>
        <v>0</v>
      </c>
      <c r="AO36" s="364">
        <f t="shared" ca="1" si="10"/>
        <v>0</v>
      </c>
      <c r="AP36" s="364">
        <f t="shared" ca="1" si="11"/>
        <v>0</v>
      </c>
      <c r="AQ36" s="364">
        <f t="shared" ca="1" si="12"/>
        <v>0</v>
      </c>
      <c r="AR36" s="364">
        <f>IF(OR(M36="",M36=0),0,((FJ36/220)*('Ho Ex'!$C$8+$AS$6))*M36)</f>
        <v>0</v>
      </c>
      <c r="AS36" s="364">
        <f>IF(OR(N36="",N36=0),0,((FJ36/220*('DB Func'!GD31+Lanc!$AS$6))*('Ho Ex'!$I$8+$AS$6))*(N36/52.5*60))</f>
        <v>0</v>
      </c>
      <c r="AT36" s="364">
        <f>IF(OR(M36="",M36=0),0,((FJ36/220)*('Ho Ex'!$J$8+$AS$6))*O36)</f>
        <v>0</v>
      </c>
      <c r="AU36" s="364">
        <f>IF(OR(M36="",M36=0),0,((FJ36/220)*('Ho Ex'!I42+$AS$6))*P36)</f>
        <v>0</v>
      </c>
      <c r="AV36" s="364">
        <f>IF(OR(M36="",M36=0),0,((FJ36/220)*('Ho Ex'!C42+$AS$6))*Q36)</f>
        <v>0</v>
      </c>
      <c r="AW36" s="364">
        <f ca="1">FJ36*'DB Func'!BN31</f>
        <v>0</v>
      </c>
      <c r="AX36" s="364">
        <f ca="1">FJ36*'DB Func'!BO31</f>
        <v>0</v>
      </c>
      <c r="AY36" s="364">
        <f ca="1">IF(FJ36=0,0,VLOOKUP(FJ36,'P Gerais'!$D$39:$G$41,3,TRUE)*Func29!$F$68)</f>
        <v>0</v>
      </c>
      <c r="AZ36" s="364">
        <f t="shared" si="13"/>
        <v>0</v>
      </c>
      <c r="BA36" s="364">
        <f ca="1">((FJ36-FL36-FK36+AZ36+AQ36+SUM(Z36:AA36)+SUM(AW36:AX36)+AK36)*IF('DB Func'!GG31="ok",'DB Func'!GD31,0))+(FJ36-FL36-FK36+AZ36+AQ36+SUM(Z36:AA36)+SUM(AW36:AX36))+AK36</f>
        <v>0</v>
      </c>
      <c r="BB36" s="385">
        <f ca="1">VLOOKUP(BA36,'P Gerais'!$D$22:$G$25,3,TRUE)</f>
        <v>0.08</v>
      </c>
      <c r="BC36" s="364">
        <f ca="1">IF(BA36&lt;'P Gerais'!$D$25,BA36*BB36,Lanc!BB36)</f>
        <v>0</v>
      </c>
      <c r="BD36" s="364">
        <f ca="1">BA36-BC36-('DB Func'!GB31*'P Gerais'!$D$35)</f>
        <v>0</v>
      </c>
      <c r="BE36" s="386">
        <f ca="1">VLOOKUP(BD36,'P Gerais'!$D$29:$F$33,3,TRUE)</f>
        <v>0</v>
      </c>
      <c r="BF36" s="364">
        <f t="shared" ca="1" si="14"/>
        <v>0</v>
      </c>
      <c r="BG36" s="364">
        <f ca="1">VLOOKUP(BD36,'P Gerais'!$D$29:$G$33,4,TRUE)</f>
        <v>0</v>
      </c>
      <c r="BH36" s="364">
        <f t="shared" ca="1" si="15"/>
        <v>0</v>
      </c>
      <c r="BI36" s="364">
        <f t="shared" ca="1" si="16"/>
        <v>0</v>
      </c>
      <c r="BJ36" s="362">
        <f ca="1">'DB Func'!G31</f>
        <v>0</v>
      </c>
      <c r="BK36" s="362">
        <f ca="1">'DB Func'!FW31</f>
        <v>0</v>
      </c>
      <c r="BL36" s="364">
        <f ca="1">D36*'P Gerais'!$D$13</f>
        <v>0</v>
      </c>
      <c r="BM36" s="364">
        <f ca="1">D36*'P Gerais'!$D$14</f>
        <v>0</v>
      </c>
      <c r="BN36" s="364">
        <f ca="1">D36*'P Gerais'!$D$16</f>
        <v>0</v>
      </c>
      <c r="BO36" s="364">
        <f ca="1">D36*'P Gerais'!$D$17</f>
        <v>0</v>
      </c>
      <c r="BP36" s="364">
        <f ca="1">D36*'P Gerais'!$D$18</f>
        <v>0</v>
      </c>
      <c r="BQ36" s="385">
        <f ca="1">VLOOKUP(D36,'P Gerais'!$D$22:$G$24,3,TRUE)</f>
        <v>0.08</v>
      </c>
      <c r="BR36" s="385">
        <f ca="1">VLOOKUP(D36,'P Gerais'!$D$29:$G$33,3,TRUE)</f>
        <v>0</v>
      </c>
      <c r="BS36" s="385">
        <f ca="1">'DB Func'!BN31</f>
        <v>0</v>
      </c>
      <c r="BT36" s="385">
        <f ca="1">'DB Func'!BO31</f>
        <v>0</v>
      </c>
      <c r="BU36" s="385">
        <f ca="1">'DB Func'!FX31</f>
        <v>0</v>
      </c>
      <c r="BV36" s="364">
        <f t="shared" ca="1" si="17"/>
        <v>-0.08</v>
      </c>
      <c r="BW36" s="364">
        <f ca="1">BV36-'DB Func'!GC31</f>
        <v>-0.08</v>
      </c>
      <c r="BX36" s="362">
        <f ca="1">IFERROR(VLOOKUP(BW36,'P Gerais'!$D$29:$G$33,3,TRUE)*BW36,0)</f>
        <v>0</v>
      </c>
      <c r="BY36" s="364">
        <f ca="1">IFERROR(BX36-VLOOKUP(BW36,'P Gerais'!$D$29:$H$33,4,TRUE),0)</f>
        <v>0</v>
      </c>
      <c r="BZ36" s="364">
        <f ca="1">D36*'DB Func'!GD31</f>
        <v>0</v>
      </c>
      <c r="CB36" s="364">
        <f t="shared" ca="1" si="18"/>
        <v>0</v>
      </c>
      <c r="CC36" s="364">
        <f t="shared" si="19"/>
        <v>0</v>
      </c>
      <c r="CD36" s="364">
        <f t="shared" si="20"/>
        <v>0</v>
      </c>
      <c r="CF36" s="362" t="str">
        <f t="shared" ca="1" si="21"/>
        <v>não</v>
      </c>
      <c r="CG36" s="362">
        <f ca="1">IF($CH$8=1,DAY('DB Func'!C31),0)</f>
        <v>0</v>
      </c>
      <c r="CH36" s="362">
        <f ca="1">IF(CI36=0,0,MONTH('DB Func'!C31))</f>
        <v>0</v>
      </c>
      <c r="CI36" s="362">
        <f ca="1">IF('P Gerais'!D34=YEAR('DB Func'!C31),YEAR('DB Func'!C31),0)</f>
        <v>0</v>
      </c>
      <c r="CJ36" s="371">
        <v>59</v>
      </c>
      <c r="CK36" s="363"/>
      <c r="CL36" s="362" t="str">
        <f>IF(ISERROR(HLOOKUP(CL34,$DS$7:$DY36,$DZ36,FALSE)),"N",HLOOKUP(CL34,$DS$7:$DY36,$DZ36,FALSE))</f>
        <v>N</v>
      </c>
      <c r="CM36" s="362" t="str">
        <f ca="1">IF(ISERROR(HLOOKUP(CM34,$DS$7:$DY36,$DZ36,FALSE)),"N",HLOOKUP(CM34,$DS$7:$DY36,$DZ36,FALSE))</f>
        <v>N</v>
      </c>
      <c r="CN36" s="362" t="str">
        <f ca="1">IF(ISERROR(HLOOKUP(CN34,$DS$7:$DY36,$DZ36,FALSE)),"N",HLOOKUP(CN34,$DS$7:$DY36,$DZ36,FALSE))</f>
        <v>N</v>
      </c>
      <c r="CO36" s="362" t="str">
        <f ca="1">IF(ISERROR(HLOOKUP(CO34,$DS$7:$DY36,$DZ36,FALSE)),"N",HLOOKUP(CO34,$DS$7:$DY36,$DZ36,FALSE))</f>
        <v>N</v>
      </c>
      <c r="CP36" s="362" t="str">
        <f ca="1">IF(ISERROR(HLOOKUP(CP34,$DS$7:$DY36,$DZ36,FALSE)),"N",HLOOKUP(CP34,$DS$7:$DY36,$DZ36,FALSE))</f>
        <v>N</v>
      </c>
      <c r="CQ36" s="362" t="str">
        <f ca="1">IF(ISERROR(HLOOKUP(CQ34,$DS$7:$DY36,$DZ36,FALSE)),"N",HLOOKUP(CQ34,$DS$7:$DY36,$DZ36,FALSE))</f>
        <v>N</v>
      </c>
      <c r="CR36" s="362" t="str">
        <f ca="1">IF(ISERROR(HLOOKUP(CR34,$DS$7:$DY36,$DZ36,FALSE)),"N",HLOOKUP(CR34,$DS$7:$DY36,$DZ36,FALSE))</f>
        <v>N</v>
      </c>
      <c r="CS36" s="362" t="str">
        <f>IF(ISERROR(HLOOKUP(CS34,$DS$7:$DY36,$DZ36,FALSE)),"N",HLOOKUP(CS34,$DS$7:$DY36,$DZ36,FALSE))</f>
        <v>N</v>
      </c>
      <c r="CT36" s="362" t="str">
        <f ca="1">IF(ISERROR(HLOOKUP(CT34,$DS$7:$DY36,$DZ36,FALSE)),"N",HLOOKUP(CT34,$DS$7:$DY36,$DZ36,FALSE))</f>
        <v>N</v>
      </c>
      <c r="CU36" s="362" t="str">
        <f ca="1">IF(ISERROR(HLOOKUP(CU34,$DS$7:$DY36,$DZ36,FALSE)),"N",HLOOKUP(CU34,$DS$7:$DY36,$DZ36,FALSE))</f>
        <v>N</v>
      </c>
      <c r="CV36" s="362" t="str">
        <f ca="1">IF(ISERROR(HLOOKUP(CV34,$DS$7:$DY36,$DZ36,FALSE)),"N",HLOOKUP(CV34,$DS$7:$DY36,$DZ36,FALSE))</f>
        <v>N</v>
      </c>
      <c r="CW36" s="362" t="str">
        <f ca="1">IF(ISERROR(HLOOKUP(CW34,$DS$7:$DY36,$DZ36,FALSE)),"N",HLOOKUP(CW34,$DS$7:$DY36,$DZ36,FALSE))</f>
        <v>N</v>
      </c>
      <c r="CX36" s="362" t="str">
        <f ca="1">IF(ISERROR(HLOOKUP(CX34,$DS$7:$DY36,$DZ36,FALSE)),"N",HLOOKUP(CX34,$DS$7:$DY36,$DZ36,FALSE))</f>
        <v>N</v>
      </c>
      <c r="CY36" s="362" t="str">
        <f ca="1">IF(ISERROR(HLOOKUP(CY34,$DS$7:$DY36,$DZ36,FALSE)),"N",HLOOKUP(CY34,$DS$7:$DY36,$DZ36,FALSE))</f>
        <v>N</v>
      </c>
      <c r="CZ36" s="362" t="str">
        <f>IF(ISERROR(HLOOKUP(CZ34,$DS$7:$DY36,$DZ36,FALSE)),"N",HLOOKUP(CZ34,$DS$7:$DY36,$DZ36,FALSE))</f>
        <v>N</v>
      </c>
      <c r="DA36" s="362" t="str">
        <f ca="1">IF(ISERROR(HLOOKUP(DA34,$DS$7:$DY36,$DZ36,FALSE)),"N",HLOOKUP(DA34,$DS$7:$DY36,$DZ36,FALSE))</f>
        <v>N</v>
      </c>
      <c r="DB36" s="362" t="str">
        <f ca="1">IF(ISERROR(HLOOKUP(DB34,$DS$7:$DY36,$DZ36,FALSE)),"N",HLOOKUP(DB34,$DS$7:$DY36,$DZ36,FALSE))</f>
        <v>N</v>
      </c>
      <c r="DC36" s="362" t="str">
        <f ca="1">IF(ISERROR(HLOOKUP(DC34,$DS$7:$DY36,$DZ36,FALSE)),"N",HLOOKUP(DC34,$DS$7:$DY36,$DZ36,FALSE))</f>
        <v>N</v>
      </c>
      <c r="DD36" s="362" t="str">
        <f ca="1">IF(ISERROR(HLOOKUP(DD34,$DS$7:$DY36,$DZ36,FALSE)),"N",HLOOKUP(DD34,$DS$7:$DY36,$DZ36,FALSE))</f>
        <v>N</v>
      </c>
      <c r="DE36" s="362" t="str">
        <f ca="1">IF(ISERROR(HLOOKUP(DE34,$DS$7:$DY36,$DZ36,FALSE)),"N",HLOOKUP(DE34,$DS$7:$DY36,$DZ36,FALSE))</f>
        <v>N</v>
      </c>
      <c r="DF36" s="362" t="str">
        <f ca="1">IF(ISERROR(HLOOKUP(DF34,$DS$7:$DY36,$DZ36,FALSE)),"N",HLOOKUP(DF34,$DS$7:$DY36,$DZ36,FALSE))</f>
        <v>N</v>
      </c>
      <c r="DG36" s="362" t="str">
        <f>IF(ISERROR(HLOOKUP(DG34,$DS$7:$DY36,$DZ36,FALSE)),"N",HLOOKUP(DG34,$DS$7:$DY36,$DZ36,FALSE))</f>
        <v>N</v>
      </c>
      <c r="DH36" s="362" t="str">
        <f ca="1">IF(ISERROR(HLOOKUP(DH34,$DS$7:$DY36,$DZ36,FALSE)),"N",HLOOKUP(DH34,$DS$7:$DY36,$DZ36,FALSE))</f>
        <v>N</v>
      </c>
      <c r="DI36" s="362" t="str">
        <f ca="1">IF(ISERROR(HLOOKUP(DI34,$DS$7:$DY36,$DZ36,FALSE)),"N",HLOOKUP(DI34,$DS$7:$DY36,$DZ36,FALSE))</f>
        <v>N</v>
      </c>
      <c r="DJ36" s="362" t="str">
        <f ca="1">IF(ISERROR(HLOOKUP(DJ34,$DS$7:$DY36,$DZ36,FALSE)),"N",HLOOKUP(DJ34,$DS$7:$DY36,$DZ36,FALSE))</f>
        <v>N</v>
      </c>
      <c r="DK36" s="362" t="str">
        <f ca="1">IF(ISERROR(HLOOKUP(DK34,$DS$7:$DY36,$DZ36,FALSE)),"N",HLOOKUP(DK34,$DS$7:$DY36,$DZ36,FALSE))</f>
        <v>N</v>
      </c>
      <c r="DL36" s="362" t="str">
        <f ca="1">IF(ISERROR(HLOOKUP(DL34,$DS$7:$DY36,$DZ36,FALSE)),"N",HLOOKUP(DL34,$DS$7:$DY36,$DZ36,FALSE))</f>
        <v>N</v>
      </c>
      <c r="DM36" s="362" t="str">
        <f ca="1">IF(ISERROR(HLOOKUP(DM34,$DS$7:$DY36,$DZ36,FALSE)),"N",HLOOKUP(DM34,$DS$7:$DY36,$DZ36,FALSE))</f>
        <v>N</v>
      </c>
      <c r="DN36" s="362" t="str">
        <f>IF(ISERROR(HLOOKUP(DN34,$DS$7:$DY36,$DZ36,FALSE)),"N",HLOOKUP(DN34,$DS$7:$DY36,$DZ36,FALSE))</f>
        <v>N</v>
      </c>
      <c r="DO36" s="362" t="str">
        <f ca="1">IF(ISERROR(HLOOKUP(DO34,$DS$7:$DY36,$DZ36,FALSE)),"N",HLOOKUP(DO34,$DS$7:$DY36,$DZ36,FALSE))</f>
        <v>N</v>
      </c>
      <c r="DP36" s="362" t="str">
        <f ca="1">IF(ISERROR(HLOOKUP(DP34,$DS$7:$DY36,$DZ36,FALSE)),"N",HLOOKUP(DP34,$DS$7:$DY36,$DZ36,FALSE))</f>
        <v>N</v>
      </c>
      <c r="DQ36" s="362">
        <f t="shared" ca="1" si="22"/>
        <v>0</v>
      </c>
      <c r="DR36" s="362">
        <f t="shared" ca="1" si="23"/>
        <v>31</v>
      </c>
      <c r="DS36" s="362" t="str">
        <f>IF('DB Func'!M31&gt;0,"S","N")</f>
        <v>N</v>
      </c>
      <c r="DT36" s="362" t="str">
        <f>IF('DB Func'!R31&gt;0,"S","N")</f>
        <v>N</v>
      </c>
      <c r="DU36" s="362" t="str">
        <f>IF('DB Func'!W31&gt;0,"S","N")</f>
        <v>N</v>
      </c>
      <c r="DV36" s="362" t="str">
        <f>IF('DB Func'!AB31&gt;0,"S","N")</f>
        <v>N</v>
      </c>
      <c r="DW36" s="362" t="str">
        <f>IF('DB Func'!AG31&gt;0,"S","N")</f>
        <v>N</v>
      </c>
      <c r="DX36" s="362" t="str">
        <f>IF('DB Func'!AL31&gt;0,"S","N")</f>
        <v>N</v>
      </c>
      <c r="DY36" s="362" t="str">
        <f>IF('DB Func'!AQ31&gt;0,"S","N")</f>
        <v>N</v>
      </c>
      <c r="DZ36" s="362">
        <v>30</v>
      </c>
      <c r="EA36" s="369">
        <f ca="1">'DB Func'!C31</f>
        <v>0</v>
      </c>
      <c r="EB36" s="362" t="str">
        <f t="shared" ca="1" si="33"/>
        <v>s</v>
      </c>
      <c r="EC36" s="362" t="str">
        <f t="shared" ca="1" si="33"/>
        <v>s</v>
      </c>
      <c r="ED36" s="362" t="str">
        <f t="shared" ca="1" si="33"/>
        <v>s</v>
      </c>
      <c r="EE36" s="362" t="str">
        <f t="shared" ca="1" si="33"/>
        <v>s</v>
      </c>
      <c r="EF36" s="362" t="str">
        <f t="shared" ca="1" si="33"/>
        <v>s</v>
      </c>
      <c r="EG36" s="362" t="str">
        <f t="shared" ca="1" si="33"/>
        <v>s</v>
      </c>
      <c r="EH36" s="362" t="str">
        <f t="shared" ca="1" si="33"/>
        <v>s</v>
      </c>
      <c r="EI36" s="362" t="str">
        <f t="shared" ca="1" si="33"/>
        <v>s</v>
      </c>
      <c r="EJ36" s="362" t="str">
        <f t="shared" ca="1" si="33"/>
        <v>s</v>
      </c>
      <c r="EK36" s="362" t="str">
        <f t="shared" ca="1" si="33"/>
        <v>s</v>
      </c>
      <c r="EL36" s="362" t="str">
        <f t="shared" ca="1" si="33"/>
        <v>s</v>
      </c>
      <c r="EM36" s="362" t="str">
        <f t="shared" ca="1" si="33"/>
        <v>s</v>
      </c>
      <c r="EN36" s="362" t="str">
        <f t="shared" ca="1" si="33"/>
        <v>s</v>
      </c>
      <c r="EO36" s="362" t="str">
        <f t="shared" ca="1" si="33"/>
        <v>s</v>
      </c>
      <c r="EP36" s="362" t="str">
        <f t="shared" ca="1" si="33"/>
        <v>s</v>
      </c>
      <c r="EQ36" s="362" t="str">
        <f t="shared" ca="1" si="33"/>
        <v>s</v>
      </c>
      <c r="ER36" s="362" t="str">
        <f t="shared" ca="1" si="32"/>
        <v>s</v>
      </c>
      <c r="ES36" s="362" t="str">
        <f t="shared" ca="1" si="32"/>
        <v>s</v>
      </c>
      <c r="ET36" s="362" t="str">
        <f t="shared" ca="1" si="32"/>
        <v>s</v>
      </c>
      <c r="EU36" s="362" t="str">
        <f t="shared" ca="1" si="32"/>
        <v>s</v>
      </c>
      <c r="EV36" s="362" t="str">
        <f t="shared" ca="1" si="25"/>
        <v>s</v>
      </c>
      <c r="EW36" s="362" t="str">
        <f t="shared" ca="1" si="32"/>
        <v>s</v>
      </c>
      <c r="EX36" s="362" t="str">
        <f t="shared" ca="1" si="32"/>
        <v>s</v>
      </c>
      <c r="EY36" s="362" t="str">
        <f t="shared" ca="1" si="32"/>
        <v>s</v>
      </c>
      <c r="EZ36" s="362" t="str">
        <f t="shared" ca="1" si="32"/>
        <v>s</v>
      </c>
      <c r="FA36" s="362" t="str">
        <f t="shared" ca="1" si="32"/>
        <v>s</v>
      </c>
      <c r="FB36" s="362" t="str">
        <f t="shared" ca="1" si="32"/>
        <v>s</v>
      </c>
      <c r="FC36" s="362" t="str">
        <f t="shared" ca="1" si="32"/>
        <v>s</v>
      </c>
      <c r="FD36" s="362" t="str">
        <f t="shared" ca="1" si="32"/>
        <v>s</v>
      </c>
      <c r="FE36" s="362" t="str">
        <f t="shared" ca="1" si="32"/>
        <v>s</v>
      </c>
      <c r="FF36" s="362" t="str">
        <f t="shared" ca="1" si="32"/>
        <v>s</v>
      </c>
      <c r="FG36" s="362">
        <f t="shared" ca="1" si="26"/>
        <v>31</v>
      </c>
      <c r="FH36" s="362">
        <f t="shared" ca="1" si="27"/>
        <v>0</v>
      </c>
      <c r="FI36" s="362" t="str">
        <f ca="1">IF(AND(YEAR(EA36)='P Gerais'!D34,MONTH(Lanc!EA36)=8,DAY(Lanc!EA36)&gt;1),"S","N")</f>
        <v>N</v>
      </c>
      <c r="FJ36" s="364">
        <f t="shared" ca="1" si="28"/>
        <v>0</v>
      </c>
      <c r="FK36" s="364">
        <f t="shared" si="29"/>
        <v>0</v>
      </c>
      <c r="FL36" s="387">
        <f t="shared" ca="1" si="30"/>
        <v>0</v>
      </c>
      <c r="FP36" s="363">
        <f ca="1">((FJ36-FL36-FK36+AZ36+AQ36+SUM(Z36:AA36)+SUM(AW36:AX36)+AK36)*IF('DB Func'!GG31="ok",'DB Func'!GD31,0))</f>
        <v>0</v>
      </c>
      <c r="FR36" s="389">
        <f t="shared" ca="1" si="31"/>
        <v>0</v>
      </c>
      <c r="GV36" s="49"/>
      <c r="GW36" s="49"/>
      <c r="GX36" s="49"/>
      <c r="GY36" s="49"/>
      <c r="GZ36" s="49"/>
      <c r="HA36" s="49"/>
      <c r="HB36" s="49"/>
      <c r="HC36" s="49"/>
    </row>
    <row r="37" spans="1:211" ht="30" customHeight="1" thickTop="1" thickBot="1">
      <c r="C37" s="390" t="str">
        <f ca="1">IF('DB Func'!B32="Funcionário 30","",'DB Func'!B32)</f>
        <v/>
      </c>
      <c r="D37" s="391">
        <f ca="1">'DB Func'!CK32</f>
        <v>0</v>
      </c>
      <c r="E37" s="382" t="str">
        <f ca="1">IF(C37="","-",IF(OR(terceiro!E37="AGO",terceiro!F37="AGO"),"Sim","Não"))</f>
        <v>-</v>
      </c>
      <c r="F37" s="383" t="str">
        <f ca="1">IF(C37="","-",IF(OR(Ferias!E37="AGO",Ferias!F37="AGO"),"Sim","Não"))</f>
        <v>-</v>
      </c>
      <c r="G37" s="383">
        <f ca="1">IF(C37="",0,IF(F37="Sim",IF(Ferias!E37="AGO",Ferias!I37,Ferias!J37),0))</f>
        <v>0</v>
      </c>
      <c r="H37" s="185"/>
      <c r="I37" s="185"/>
      <c r="J37" s="398">
        <f t="shared" ca="1" si="1"/>
        <v>0</v>
      </c>
      <c r="K37" s="152"/>
      <c r="L37" s="151"/>
      <c r="M37" s="189"/>
      <c r="N37" s="153"/>
      <c r="O37" s="48"/>
      <c r="P37" s="48"/>
      <c r="Q37" s="48"/>
      <c r="R37" s="49"/>
      <c r="S37" s="49"/>
      <c r="T37" s="49"/>
      <c r="U37" s="49"/>
      <c r="V37" s="49"/>
      <c r="W37" s="49"/>
      <c r="X37" s="49"/>
      <c r="Y37" s="49"/>
      <c r="Z37" s="49"/>
      <c r="AA37" s="49"/>
      <c r="AB37" s="48"/>
      <c r="AC37" s="48"/>
      <c r="AD37" s="49"/>
      <c r="AE37" s="49"/>
      <c r="AF37" s="314"/>
      <c r="AH37" s="400">
        <f ca="1">IF(AND('DB Func'!GE32="Julho",'DB Func'!BQ32="2 Parcelas"),(('auxiliar 13 sal'!J33/12*'DB Func'!GF32+AVERAGE('auxiliar 13 sal'!Q33:AB33)+AVERAGE('auxiliar 13 sal'!AE33:AP33)+'auxiliar 13 sal'!J33*'DB Func'!BN32+'auxiliar 13 sal'!J33*'DB Func'!BO32)/2),IF('DB Func'!GE32="Agosto",IF('DB Func'!BQ32="Parcela Única",('auxiliar 13 sal'!J33/12*'DB Func'!GF32)+AVERAGE('auxiliar 13 sal'!Q33:AB33)+AVERAGE('auxiliar 13 sal'!AE33:AP33)+('auxiliar 13 sal'!J33*'DB Func'!BN32)+('auxiliar 13 sal'!J33*'DB Func'!BO32),IF('DB Func'!BQ32="2 Parcelas",(('auxiliar 13 sal'!J33/12*'DB Func'!GF32+AVERAGE('auxiliar 13 sal'!Q33:AB33)+AVERAGE('auxiliar 13 sal'!AE33:AP33)+'auxiliar 13 sal'!J33*'DB Func'!BN32+'auxiliar 13 sal'!J33*'DB Func'!BO32)/2))),0))</f>
        <v>0</v>
      </c>
      <c r="AK37" s="364">
        <f t="shared" ca="1" si="6"/>
        <v>0</v>
      </c>
      <c r="AL37" s="364">
        <f t="shared" ca="1" si="7"/>
        <v>0</v>
      </c>
      <c r="AM37" s="364">
        <f t="shared" ca="1" si="8"/>
        <v>0</v>
      </c>
      <c r="AN37" s="364">
        <f t="shared" ca="1" si="9"/>
        <v>0</v>
      </c>
      <c r="AO37" s="364">
        <f t="shared" ca="1" si="10"/>
        <v>0</v>
      </c>
      <c r="AP37" s="364">
        <f t="shared" ca="1" si="11"/>
        <v>0</v>
      </c>
      <c r="AQ37" s="364">
        <f t="shared" ca="1" si="12"/>
        <v>0</v>
      </c>
      <c r="AR37" s="364">
        <f>IF(OR(M37="",M37=0),0,((FJ37/220)*('Ho Ex'!$C$8+$AS$6))*M37)</f>
        <v>0</v>
      </c>
      <c r="AS37" s="364">
        <f>IF(OR(N37="",N37=0),0,((FJ37/220*('DB Func'!GD32+Lanc!$AS$6))*('Ho Ex'!$I$8+$AS$6))*(N37/52.5*60))</f>
        <v>0</v>
      </c>
      <c r="AT37" s="364">
        <f>IF(OR(M37="",M37=0),0,((FJ37/220)*('Ho Ex'!$J$8+$AS$6))*O37)</f>
        <v>0</v>
      </c>
      <c r="AU37" s="364">
        <f>IF(OR(M37="",M37=0),0,((FJ37/220)*('Ho Ex'!I43+$AS$6))*P37)</f>
        <v>0</v>
      </c>
      <c r="AV37" s="364">
        <f>IF(OR(M37="",M37=0),0,((FJ37/220)*('Ho Ex'!C43+$AS$6))*Q37)</f>
        <v>0</v>
      </c>
      <c r="AW37" s="364">
        <f ca="1">FJ37*'DB Func'!BN32</f>
        <v>0</v>
      </c>
      <c r="AX37" s="364">
        <f ca="1">FJ37*'DB Func'!BO32</f>
        <v>0</v>
      </c>
      <c r="AY37" s="364">
        <f ca="1">IF(FJ37=0,0,VLOOKUP(FJ37,'P Gerais'!$D$39:$G$41,3,TRUE)*Func30!$F$68)</f>
        <v>0</v>
      </c>
      <c r="AZ37" s="364">
        <f t="shared" si="13"/>
        <v>0</v>
      </c>
      <c r="BA37" s="364">
        <f ca="1">((FJ37-FL37-FK37+AZ37+AQ37+SUM(Z37:AA37)+SUM(AW37:AX37)+AK37)*IF('DB Func'!GG32="ok",'DB Func'!GD32,0))+(FJ37-FL37-FK37+AZ37+AQ37+SUM(Z37:AA37)+SUM(AW37:AX37))+AK37</f>
        <v>0</v>
      </c>
      <c r="BB37" s="385">
        <f ca="1">VLOOKUP(BA37,'P Gerais'!$D$22:$G$25,3,TRUE)</f>
        <v>0.08</v>
      </c>
      <c r="BC37" s="364">
        <f ca="1">IF(BA37&lt;'P Gerais'!$D$25,BA37*BB37,Lanc!BB37)</f>
        <v>0</v>
      </c>
      <c r="BD37" s="364">
        <f ca="1">BA37-BC37-('DB Func'!GB32*'P Gerais'!$D$35)</f>
        <v>0</v>
      </c>
      <c r="BE37" s="386">
        <f ca="1">VLOOKUP(BD37,'P Gerais'!$D$29:$F$33,3,TRUE)</f>
        <v>0</v>
      </c>
      <c r="BF37" s="364">
        <f t="shared" ca="1" si="14"/>
        <v>0</v>
      </c>
      <c r="BG37" s="364">
        <f ca="1">VLOOKUP(BD37,'P Gerais'!$D$29:$G$33,4,TRUE)</f>
        <v>0</v>
      </c>
      <c r="BH37" s="364">
        <f t="shared" ca="1" si="15"/>
        <v>0</v>
      </c>
      <c r="BI37" s="364">
        <f t="shared" ca="1" si="16"/>
        <v>0</v>
      </c>
      <c r="BJ37" s="362">
        <f ca="1">'DB Func'!G32</f>
        <v>0</v>
      </c>
      <c r="BK37" s="362">
        <f ca="1">'DB Func'!FW32</f>
        <v>0</v>
      </c>
      <c r="BL37" s="364">
        <f ca="1">D37*'P Gerais'!$D$13</f>
        <v>0</v>
      </c>
      <c r="BM37" s="364">
        <f ca="1">D37*'P Gerais'!$D$14</f>
        <v>0</v>
      </c>
      <c r="BN37" s="364">
        <f ca="1">D37*'P Gerais'!$D$16</f>
        <v>0</v>
      </c>
      <c r="BO37" s="364">
        <f ca="1">D37*'P Gerais'!$D$17</f>
        <v>0</v>
      </c>
      <c r="BP37" s="364">
        <f ca="1">D37*'P Gerais'!$D$18</f>
        <v>0</v>
      </c>
      <c r="BQ37" s="385">
        <f ca="1">VLOOKUP(D37,'P Gerais'!$D$22:$G$24,3,TRUE)</f>
        <v>0.08</v>
      </c>
      <c r="BR37" s="385">
        <f ca="1">VLOOKUP(D37,'P Gerais'!$D$29:$G$33,3,TRUE)</f>
        <v>0</v>
      </c>
      <c r="BS37" s="385">
        <f ca="1">'DB Func'!BN32</f>
        <v>0</v>
      </c>
      <c r="BT37" s="385">
        <f ca="1">'DB Func'!BO32</f>
        <v>0</v>
      </c>
      <c r="BU37" s="385">
        <f ca="1">'DB Func'!FX32</f>
        <v>0</v>
      </c>
      <c r="BV37" s="364">
        <f t="shared" ca="1" si="17"/>
        <v>-0.08</v>
      </c>
      <c r="BW37" s="364">
        <f ca="1">BV37-'DB Func'!GC32</f>
        <v>-0.08</v>
      </c>
      <c r="BX37" s="362">
        <f ca="1">IFERROR(VLOOKUP(BW37,'P Gerais'!$D$29:$G$33,3,TRUE)*BW37,0)</f>
        <v>0</v>
      </c>
      <c r="BY37" s="364">
        <f ca="1">IFERROR(BX37-VLOOKUP(BW37,'P Gerais'!$D$29:$H$33,4,TRUE),0)</f>
        <v>0</v>
      </c>
      <c r="BZ37" s="364">
        <f ca="1">D37*'DB Func'!GD32</f>
        <v>0</v>
      </c>
      <c r="CB37" s="364">
        <f t="shared" ca="1" si="18"/>
        <v>0</v>
      </c>
      <c r="CC37" s="364">
        <f t="shared" si="19"/>
        <v>0</v>
      </c>
      <c r="CD37" s="364">
        <f t="shared" si="20"/>
        <v>0</v>
      </c>
      <c r="CF37" s="362" t="str">
        <f t="shared" ca="1" si="21"/>
        <v>não</v>
      </c>
      <c r="CG37" s="362">
        <f ca="1">IF($CH$8=1,DAY('DB Func'!C32),0)</f>
        <v>0</v>
      </c>
      <c r="CH37" s="362">
        <f ca="1">IF(CI37=0,0,MONTH('DB Func'!C32))</f>
        <v>0</v>
      </c>
      <c r="CI37" s="362">
        <f ca="1">IF('P Gerais'!D35=YEAR('DB Func'!C32),YEAR('DB Func'!C32),0)</f>
        <v>0</v>
      </c>
      <c r="CJ37" s="371">
        <v>60</v>
      </c>
      <c r="CK37" s="363"/>
      <c r="CL37" s="362" t="str">
        <f>IF(ISERROR(HLOOKUP(CL35,$DS$7:$DY37,$DZ37,FALSE)),"N",HLOOKUP(CL35,$DS$7:$DY37,$DZ37,FALSE))</f>
        <v>N</v>
      </c>
      <c r="CM37" s="362" t="str">
        <f>IF(ISERROR(HLOOKUP(CM35,$DS$7:$DY37,$DZ37,FALSE)),"N",HLOOKUP(CM35,$DS$7:$DY37,$DZ37,FALSE))</f>
        <v>N</v>
      </c>
      <c r="CN37" s="362" t="str">
        <f>IF(ISERROR(HLOOKUP(CN35,$DS$7:$DY37,$DZ37,FALSE)),"N",HLOOKUP(CN35,$DS$7:$DY37,$DZ37,FALSE))</f>
        <v>N</v>
      </c>
      <c r="CO37" s="362" t="str">
        <f>IF(ISERROR(HLOOKUP(CO35,$DS$7:$DY37,$DZ37,FALSE)),"N",HLOOKUP(CO35,$DS$7:$DY37,$DZ37,FALSE))</f>
        <v>N</v>
      </c>
      <c r="CP37" s="362" t="str">
        <f>IF(ISERROR(HLOOKUP(CP35,$DS$7:$DY37,$DZ37,FALSE)),"N",HLOOKUP(CP35,$DS$7:$DY37,$DZ37,FALSE))</f>
        <v>N</v>
      </c>
      <c r="CQ37" s="362" t="str">
        <f>IF(ISERROR(HLOOKUP(CQ35,$DS$7:$DY37,$DZ37,FALSE)),"N",HLOOKUP(CQ35,$DS$7:$DY37,$DZ37,FALSE))</f>
        <v>N</v>
      </c>
      <c r="CR37" s="362" t="str">
        <f>IF(ISERROR(HLOOKUP(CR35,$DS$7:$DY37,$DZ37,FALSE)),"N",HLOOKUP(CR35,$DS$7:$DY37,$DZ37,FALSE))</f>
        <v>N</v>
      </c>
      <c r="CS37" s="362" t="str">
        <f>IF(ISERROR(HLOOKUP(CS35,$DS$7:$DY37,$DZ37,FALSE)),"N",HLOOKUP(CS35,$DS$7:$DY37,$DZ37,FALSE))</f>
        <v>N</v>
      </c>
      <c r="CT37" s="362" t="str">
        <f>IF(ISERROR(HLOOKUP(CT35,$DS$7:$DY37,$DZ37,FALSE)),"N",HLOOKUP(CT35,$DS$7:$DY37,$DZ37,FALSE))</f>
        <v>N</v>
      </c>
      <c r="CU37" s="362" t="str">
        <f>IF(ISERROR(HLOOKUP(CU35,$DS$7:$DY37,$DZ37,FALSE)),"N",HLOOKUP(CU35,$DS$7:$DY37,$DZ37,FALSE))</f>
        <v>N</v>
      </c>
      <c r="CV37" s="362" t="str">
        <f>IF(ISERROR(HLOOKUP(CV35,$DS$7:$DY37,$DZ37,FALSE)),"N",HLOOKUP(CV35,$DS$7:$DY37,$DZ37,FALSE))</f>
        <v>N</v>
      </c>
      <c r="CW37" s="362" t="str">
        <f>IF(ISERROR(HLOOKUP(CW35,$DS$7:$DY37,$DZ37,FALSE)),"N",HLOOKUP(CW35,$DS$7:$DY37,$DZ37,FALSE))</f>
        <v>N</v>
      </c>
      <c r="CX37" s="362" t="str">
        <f>IF(ISERROR(HLOOKUP(CX35,$DS$7:$DY37,$DZ37,FALSE)),"N",HLOOKUP(CX35,$DS$7:$DY37,$DZ37,FALSE))</f>
        <v>N</v>
      </c>
      <c r="CY37" s="362" t="str">
        <f>IF(ISERROR(HLOOKUP(CY35,$DS$7:$DY37,$DZ37,FALSE)),"N",HLOOKUP(CY35,$DS$7:$DY37,$DZ37,FALSE))</f>
        <v>N</v>
      </c>
      <c r="CZ37" s="362" t="str">
        <f>IF(ISERROR(HLOOKUP(CZ35,$DS$7:$DY37,$DZ37,FALSE)),"N",HLOOKUP(CZ35,$DS$7:$DY37,$DZ37,FALSE))</f>
        <v>N</v>
      </c>
      <c r="DA37" s="362" t="str">
        <f>IF(ISERROR(HLOOKUP(DA35,$DS$7:$DY37,$DZ37,FALSE)),"N",HLOOKUP(DA35,$DS$7:$DY37,$DZ37,FALSE))</f>
        <v>N</v>
      </c>
      <c r="DB37" s="362" t="str">
        <f>IF(ISERROR(HLOOKUP(DB35,$DS$7:$DY37,$DZ37,FALSE)),"N",HLOOKUP(DB35,$DS$7:$DY37,$DZ37,FALSE))</f>
        <v>N</v>
      </c>
      <c r="DC37" s="362" t="str">
        <f>IF(ISERROR(HLOOKUP(DC35,$DS$7:$DY37,$DZ37,FALSE)),"N",HLOOKUP(DC35,$DS$7:$DY37,$DZ37,FALSE))</f>
        <v>N</v>
      </c>
      <c r="DD37" s="362" t="str">
        <f>IF(ISERROR(HLOOKUP(DD35,$DS$7:$DY37,$DZ37,FALSE)),"N",HLOOKUP(DD35,$DS$7:$DY37,$DZ37,FALSE))</f>
        <v>N</v>
      </c>
      <c r="DE37" s="362" t="str">
        <f>IF(ISERROR(HLOOKUP(DE35,$DS$7:$DY37,$DZ37,FALSE)),"N",HLOOKUP(DE35,$DS$7:$DY37,$DZ37,FALSE))</f>
        <v>N</v>
      </c>
      <c r="DF37" s="362" t="str">
        <f>IF(ISERROR(HLOOKUP(DF35,$DS$7:$DY37,$DZ37,FALSE)),"N",HLOOKUP(DF35,$DS$7:$DY37,$DZ37,FALSE))</f>
        <v>N</v>
      </c>
      <c r="DG37" s="362" t="str">
        <f>IF(ISERROR(HLOOKUP(DG35,$DS$7:$DY37,$DZ37,FALSE)),"N",HLOOKUP(DG35,$DS$7:$DY37,$DZ37,FALSE))</f>
        <v>N</v>
      </c>
      <c r="DH37" s="362" t="str">
        <f>IF(ISERROR(HLOOKUP(DH35,$DS$7:$DY37,$DZ37,FALSE)),"N",HLOOKUP(DH35,$DS$7:$DY37,$DZ37,FALSE))</f>
        <v>N</v>
      </c>
      <c r="DI37" s="362" t="str">
        <f>IF(ISERROR(HLOOKUP(DI35,$DS$7:$DY37,$DZ37,FALSE)),"N",HLOOKUP(DI35,$DS$7:$DY37,$DZ37,FALSE))</f>
        <v>N</v>
      </c>
      <c r="DJ37" s="362" t="str">
        <f>IF(ISERROR(HLOOKUP(DJ35,$DS$7:$DY37,$DZ37,FALSE)),"N",HLOOKUP(DJ35,$DS$7:$DY37,$DZ37,FALSE))</f>
        <v>N</v>
      </c>
      <c r="DK37" s="362" t="str">
        <f>IF(ISERROR(HLOOKUP(DK35,$DS$7:$DY37,$DZ37,FALSE)),"N",HLOOKUP(DK35,$DS$7:$DY37,$DZ37,FALSE))</f>
        <v>N</v>
      </c>
      <c r="DL37" s="362" t="str">
        <f>IF(ISERROR(HLOOKUP(DL35,$DS$7:$DY37,$DZ37,FALSE)),"N",HLOOKUP(DL35,$DS$7:$DY37,$DZ37,FALSE))</f>
        <v>N</v>
      </c>
      <c r="DM37" s="362" t="str">
        <f>IF(ISERROR(HLOOKUP(DM35,$DS$7:$DY37,$DZ37,FALSE)),"N",HLOOKUP(DM35,$DS$7:$DY37,$DZ37,FALSE))</f>
        <v>N</v>
      </c>
      <c r="DN37" s="362" t="str">
        <f>IF(ISERROR(HLOOKUP(DN35,$DS$7:$DY37,$DZ37,FALSE)),"N",HLOOKUP(DN35,$DS$7:$DY37,$DZ37,FALSE))</f>
        <v>N</v>
      </c>
      <c r="DO37" s="362" t="str">
        <f>IF(ISERROR(HLOOKUP(DO35,$DS$7:$DY37,$DZ37,FALSE)),"N",HLOOKUP(DO35,$DS$7:$DY37,$DZ37,FALSE))</f>
        <v>N</v>
      </c>
      <c r="DP37" s="362" t="str">
        <f>IF(ISERROR(HLOOKUP(DP35,$DS$7:$DY37,$DZ37,FALSE)),"N",HLOOKUP(DP35,$DS$7:$DY37,$DZ37,FALSE))</f>
        <v>N</v>
      </c>
      <c r="DQ37" s="362">
        <f t="shared" si="22"/>
        <v>0</v>
      </c>
      <c r="DR37" s="362">
        <f t="shared" si="23"/>
        <v>31</v>
      </c>
      <c r="DS37" s="362" t="str">
        <f>IF('DB Func'!M32&gt;0,"S","N")</f>
        <v>N</v>
      </c>
      <c r="DT37" s="362" t="str">
        <f>IF('DB Func'!R32&gt;0,"S","N")</f>
        <v>N</v>
      </c>
      <c r="DU37" s="362" t="str">
        <f>IF('DB Func'!W32&gt;0,"S","N")</f>
        <v>N</v>
      </c>
      <c r="DV37" s="362" t="str">
        <f>IF('DB Func'!AB32&gt;0,"S","N")</f>
        <v>N</v>
      </c>
      <c r="DW37" s="362" t="str">
        <f>IF('DB Func'!AG32&gt;0,"S","N")</f>
        <v>N</v>
      </c>
      <c r="DX37" s="362" t="str">
        <f>IF('DB Func'!AL32&gt;0,"S","N")</f>
        <v>N</v>
      </c>
      <c r="DY37" s="362" t="str">
        <f>IF('DB Func'!AQ32&gt;0,"S","N")</f>
        <v>N</v>
      </c>
      <c r="DZ37" s="362">
        <v>31</v>
      </c>
      <c r="EA37" s="369">
        <f ca="1">'DB Func'!C32</f>
        <v>0</v>
      </c>
      <c r="EB37" s="362" t="str">
        <f t="shared" ca="1" si="33"/>
        <v>s</v>
      </c>
      <c r="EC37" s="362" t="str">
        <f t="shared" ca="1" si="33"/>
        <v>s</v>
      </c>
      <c r="ED37" s="362" t="str">
        <f t="shared" ca="1" si="33"/>
        <v>s</v>
      </c>
      <c r="EE37" s="362" t="str">
        <f t="shared" ca="1" si="33"/>
        <v>s</v>
      </c>
      <c r="EF37" s="362" t="str">
        <f t="shared" ca="1" si="33"/>
        <v>s</v>
      </c>
      <c r="EG37" s="362" t="str">
        <f t="shared" ca="1" si="33"/>
        <v>s</v>
      </c>
      <c r="EH37" s="362" t="str">
        <f t="shared" ca="1" si="33"/>
        <v>s</v>
      </c>
      <c r="EI37" s="362" t="str">
        <f t="shared" ca="1" si="33"/>
        <v>s</v>
      </c>
      <c r="EJ37" s="362" t="str">
        <f t="shared" ca="1" si="33"/>
        <v>s</v>
      </c>
      <c r="EK37" s="362" t="str">
        <f t="shared" ca="1" si="33"/>
        <v>s</v>
      </c>
      <c r="EL37" s="362" t="str">
        <f t="shared" ca="1" si="33"/>
        <v>s</v>
      </c>
      <c r="EM37" s="362" t="str">
        <f t="shared" ca="1" si="33"/>
        <v>s</v>
      </c>
      <c r="EN37" s="362" t="str">
        <f t="shared" ca="1" si="33"/>
        <v>s</v>
      </c>
      <c r="EO37" s="362" t="str">
        <f t="shared" ca="1" si="33"/>
        <v>s</v>
      </c>
      <c r="EP37" s="362" t="str">
        <f t="shared" ca="1" si="33"/>
        <v>s</v>
      </c>
      <c r="EQ37" s="362" t="str">
        <f t="shared" ca="1" si="33"/>
        <v>s</v>
      </c>
      <c r="ER37" s="362" t="str">
        <f t="shared" ca="1" si="32"/>
        <v>s</v>
      </c>
      <c r="ES37" s="362" t="str">
        <f t="shared" ca="1" si="32"/>
        <v>s</v>
      </c>
      <c r="ET37" s="362" t="str">
        <f t="shared" ca="1" si="32"/>
        <v>s</v>
      </c>
      <c r="EU37" s="362" t="str">
        <f t="shared" ca="1" si="32"/>
        <v>s</v>
      </c>
      <c r="EV37" s="362" t="str">
        <f t="shared" ca="1" si="25"/>
        <v>s</v>
      </c>
      <c r="EW37" s="362" t="str">
        <f t="shared" ca="1" si="32"/>
        <v>s</v>
      </c>
      <c r="EX37" s="362" t="str">
        <f t="shared" ca="1" si="32"/>
        <v>s</v>
      </c>
      <c r="EY37" s="362" t="str">
        <f t="shared" ca="1" si="32"/>
        <v>s</v>
      </c>
      <c r="EZ37" s="362" t="str">
        <f t="shared" ca="1" si="32"/>
        <v>s</v>
      </c>
      <c r="FA37" s="362" t="str">
        <f t="shared" ca="1" si="32"/>
        <v>s</v>
      </c>
      <c r="FB37" s="362" t="str">
        <f t="shared" ca="1" si="32"/>
        <v>s</v>
      </c>
      <c r="FC37" s="362" t="str">
        <f t="shared" ca="1" si="32"/>
        <v>s</v>
      </c>
      <c r="FD37" s="362" t="str">
        <f t="shared" ca="1" si="32"/>
        <v>s</v>
      </c>
      <c r="FE37" s="362" t="str">
        <f t="shared" ca="1" si="32"/>
        <v>s</v>
      </c>
      <c r="FF37" s="362" t="str">
        <f t="shared" ca="1" si="32"/>
        <v>s</v>
      </c>
      <c r="FG37" s="362">
        <f t="shared" ca="1" si="26"/>
        <v>31</v>
      </c>
      <c r="FH37" s="362">
        <f t="shared" ca="1" si="27"/>
        <v>0</v>
      </c>
      <c r="FI37" s="362" t="str">
        <f ca="1">IF(AND(YEAR(EA37)='P Gerais'!D35,MONTH(Lanc!EA37)=8,DAY(Lanc!EA37)&gt;1),"S","N")</f>
        <v>N</v>
      </c>
      <c r="FJ37" s="364">
        <f t="shared" ca="1" si="28"/>
        <v>0</v>
      </c>
      <c r="FK37" s="364">
        <f t="shared" si="29"/>
        <v>0</v>
      </c>
      <c r="FL37" s="387">
        <f t="shared" ca="1" si="30"/>
        <v>0</v>
      </c>
      <c r="FP37" s="363">
        <f ca="1">((FJ37-FL37-FK37+AZ37+AQ37+SUM(Z37:AA37)+SUM(AW37:AX37)+AK37)*IF('DB Func'!GG32="ok",'DB Func'!GD32,0))</f>
        <v>0</v>
      </c>
      <c r="FR37" s="389">
        <f t="shared" ca="1" si="31"/>
        <v>0</v>
      </c>
      <c r="GV37" s="49"/>
      <c r="GW37" s="49"/>
      <c r="GX37" s="49"/>
      <c r="GY37" s="49"/>
      <c r="GZ37" s="49"/>
      <c r="HA37" s="49"/>
      <c r="HB37" s="49"/>
      <c r="HC37" s="49"/>
    </row>
    <row r="38" spans="1:211" ht="30" customHeight="1" thickTop="1">
      <c r="A38" s="342"/>
      <c r="B38" s="195"/>
      <c r="C38" s="195"/>
      <c r="D38" s="195"/>
      <c r="E38" s="195"/>
      <c r="F38" s="195"/>
      <c r="G38" s="195"/>
      <c r="H38" s="195"/>
      <c r="I38" s="195"/>
      <c r="J38" s="195"/>
      <c r="K38" s="195"/>
      <c r="L38" s="195"/>
      <c r="M38" s="195"/>
      <c r="N38" s="195"/>
      <c r="O38" s="195"/>
      <c r="P38" s="195"/>
      <c r="Q38" s="195"/>
      <c r="R38" s="195"/>
      <c r="S38" s="195"/>
      <c r="T38" s="195"/>
      <c r="U38" s="195"/>
      <c r="V38" s="195"/>
      <c r="W38" s="195"/>
      <c r="X38" s="195"/>
      <c r="Y38" s="195"/>
      <c r="Z38" s="195"/>
      <c r="AA38" s="195"/>
      <c r="AB38" s="195"/>
      <c r="AC38" s="195"/>
      <c r="AD38" s="195"/>
      <c r="AE38" s="195"/>
      <c r="AF38" s="195"/>
      <c r="AK38" s="364">
        <f ca="1">SUM(AK8:AK37)</f>
        <v>0</v>
      </c>
      <c r="AL38" s="364">
        <f t="shared" ref="AL38:CW38" ca="1" si="34">SUM(AL8:AL37)</f>
        <v>0</v>
      </c>
      <c r="AM38" s="364">
        <f t="shared" ca="1" si="34"/>
        <v>0</v>
      </c>
      <c r="AN38" s="364">
        <f t="shared" ca="1" si="34"/>
        <v>0</v>
      </c>
      <c r="AO38" s="364">
        <f t="shared" ca="1" si="34"/>
        <v>0</v>
      </c>
      <c r="AP38" s="364">
        <f t="shared" ca="1" si="34"/>
        <v>0</v>
      </c>
      <c r="AQ38" s="364">
        <f t="shared" ca="1" si="34"/>
        <v>0</v>
      </c>
      <c r="AR38" s="364">
        <f t="shared" si="34"/>
        <v>0</v>
      </c>
      <c r="AS38" s="364">
        <f t="shared" si="34"/>
        <v>0</v>
      </c>
      <c r="AT38" s="364">
        <f t="shared" si="34"/>
        <v>0</v>
      </c>
      <c r="AU38" s="364">
        <f t="shared" si="34"/>
        <v>0</v>
      </c>
      <c r="AV38" s="364">
        <f t="shared" si="34"/>
        <v>0</v>
      </c>
      <c r="AW38" s="364">
        <f t="shared" ca="1" si="34"/>
        <v>0</v>
      </c>
      <c r="AX38" s="364">
        <f t="shared" ca="1" si="34"/>
        <v>0</v>
      </c>
      <c r="AY38" s="364">
        <f t="shared" ca="1" si="34"/>
        <v>0</v>
      </c>
      <c r="AZ38" s="364">
        <f t="shared" si="34"/>
        <v>0</v>
      </c>
      <c r="BA38" s="364">
        <f t="shared" ca="1" si="34"/>
        <v>0</v>
      </c>
      <c r="BB38" s="364">
        <f t="shared" ca="1" si="34"/>
        <v>2.4000000000000008</v>
      </c>
      <c r="BC38" s="364">
        <f t="shared" ca="1" si="34"/>
        <v>0</v>
      </c>
      <c r="BD38" s="364">
        <f t="shared" ca="1" si="34"/>
        <v>0</v>
      </c>
      <c r="BE38" s="364">
        <f t="shared" ca="1" si="34"/>
        <v>0</v>
      </c>
      <c r="BF38" s="364">
        <f t="shared" ca="1" si="34"/>
        <v>0</v>
      </c>
      <c r="BG38" s="364">
        <f t="shared" ca="1" si="34"/>
        <v>0</v>
      </c>
      <c r="BH38" s="364">
        <f t="shared" ca="1" si="34"/>
        <v>0</v>
      </c>
      <c r="BI38" s="364">
        <f t="shared" ca="1" si="34"/>
        <v>0</v>
      </c>
      <c r="BJ38" s="364">
        <f t="shared" ca="1" si="34"/>
        <v>0</v>
      </c>
      <c r="BK38" s="364">
        <f t="shared" ca="1" si="34"/>
        <v>0</v>
      </c>
      <c r="BL38" s="364">
        <f t="shared" ca="1" si="34"/>
        <v>0</v>
      </c>
      <c r="BM38" s="364">
        <f t="shared" ca="1" si="34"/>
        <v>0</v>
      </c>
      <c r="BN38" s="364">
        <f t="shared" ca="1" si="34"/>
        <v>0</v>
      </c>
      <c r="BO38" s="364">
        <f t="shared" ca="1" si="34"/>
        <v>0</v>
      </c>
      <c r="BP38" s="364">
        <f t="shared" ca="1" si="34"/>
        <v>0</v>
      </c>
      <c r="BQ38" s="364">
        <f t="shared" ca="1" si="34"/>
        <v>2.4000000000000008</v>
      </c>
      <c r="BR38" s="364">
        <f t="shared" ca="1" si="34"/>
        <v>0</v>
      </c>
      <c r="BS38" s="364">
        <f t="shared" ca="1" si="34"/>
        <v>0</v>
      </c>
      <c r="BT38" s="364">
        <f t="shared" ca="1" si="34"/>
        <v>0</v>
      </c>
      <c r="BU38" s="364">
        <f t="shared" ca="1" si="34"/>
        <v>0</v>
      </c>
      <c r="BV38" s="364">
        <f t="shared" ca="1" si="34"/>
        <v>-2.4000000000000008</v>
      </c>
      <c r="BW38" s="364">
        <f t="shared" ca="1" si="34"/>
        <v>-2.4000000000000008</v>
      </c>
      <c r="BX38" s="364">
        <f t="shared" ca="1" si="34"/>
        <v>0</v>
      </c>
      <c r="BY38" s="364">
        <f t="shared" ca="1" si="34"/>
        <v>0</v>
      </c>
      <c r="BZ38" s="364">
        <f t="shared" ca="1" si="34"/>
        <v>0</v>
      </c>
      <c r="CA38" s="364">
        <f t="shared" si="34"/>
        <v>0</v>
      </c>
      <c r="CB38" s="364">
        <f t="shared" ca="1" si="34"/>
        <v>0</v>
      </c>
      <c r="CC38" s="364">
        <f t="shared" si="34"/>
        <v>0</v>
      </c>
      <c r="CD38" s="364">
        <f t="shared" si="34"/>
        <v>0</v>
      </c>
      <c r="CE38" s="364">
        <f t="shared" si="34"/>
        <v>0</v>
      </c>
      <c r="CF38" s="364">
        <f t="shared" ca="1" si="34"/>
        <v>0</v>
      </c>
      <c r="CG38" s="364">
        <f t="shared" ca="1" si="34"/>
        <v>0</v>
      </c>
      <c r="CH38" s="364">
        <f t="shared" ca="1" si="34"/>
        <v>0</v>
      </c>
      <c r="CI38" s="364">
        <f t="shared" ca="1" si="34"/>
        <v>0</v>
      </c>
      <c r="CJ38" s="364">
        <f t="shared" si="34"/>
        <v>1365</v>
      </c>
      <c r="CK38" s="364">
        <f t="shared" si="34"/>
        <v>0</v>
      </c>
      <c r="CL38" s="364">
        <f t="shared" si="34"/>
        <v>0</v>
      </c>
      <c r="CM38" s="364">
        <f t="shared" ca="1" si="34"/>
        <v>0</v>
      </c>
      <c r="CN38" s="364">
        <f t="shared" ca="1" si="34"/>
        <v>0</v>
      </c>
      <c r="CO38" s="364">
        <f t="shared" ca="1" si="34"/>
        <v>0</v>
      </c>
      <c r="CP38" s="364">
        <f t="shared" ca="1" si="34"/>
        <v>0</v>
      </c>
      <c r="CQ38" s="364">
        <f t="shared" ca="1" si="34"/>
        <v>0</v>
      </c>
      <c r="CR38" s="364">
        <f t="shared" ca="1" si="34"/>
        <v>0</v>
      </c>
      <c r="CS38" s="364">
        <f t="shared" si="34"/>
        <v>0</v>
      </c>
      <c r="CT38" s="364">
        <f t="shared" ca="1" si="34"/>
        <v>0</v>
      </c>
      <c r="CU38" s="364">
        <f t="shared" ca="1" si="34"/>
        <v>0</v>
      </c>
      <c r="CV38" s="364">
        <f t="shared" ca="1" si="34"/>
        <v>0</v>
      </c>
      <c r="CW38" s="364">
        <f t="shared" ca="1" si="34"/>
        <v>0</v>
      </c>
      <c r="CX38" s="364">
        <f t="shared" ref="CX38:FH38" ca="1" si="35">SUM(CX8:CX37)</f>
        <v>0</v>
      </c>
      <c r="CY38" s="364">
        <f t="shared" ca="1" si="35"/>
        <v>0</v>
      </c>
      <c r="CZ38" s="364">
        <f t="shared" si="35"/>
        <v>0</v>
      </c>
      <c r="DA38" s="364">
        <f t="shared" ca="1" si="35"/>
        <v>0</v>
      </c>
      <c r="DB38" s="364">
        <f t="shared" ca="1" si="35"/>
        <v>0</v>
      </c>
      <c r="DC38" s="364">
        <f t="shared" ca="1" si="35"/>
        <v>0</v>
      </c>
      <c r="DD38" s="364">
        <f t="shared" ca="1" si="35"/>
        <v>0</v>
      </c>
      <c r="DE38" s="364">
        <f t="shared" ca="1" si="35"/>
        <v>0</v>
      </c>
      <c r="DF38" s="364">
        <f t="shared" ca="1" si="35"/>
        <v>0</v>
      </c>
      <c r="DG38" s="364">
        <f t="shared" si="35"/>
        <v>0</v>
      </c>
      <c r="DH38" s="364">
        <f t="shared" ca="1" si="35"/>
        <v>0</v>
      </c>
      <c r="DI38" s="364">
        <f t="shared" ca="1" si="35"/>
        <v>0</v>
      </c>
      <c r="DJ38" s="364">
        <f t="shared" ca="1" si="35"/>
        <v>0</v>
      </c>
      <c r="DK38" s="364">
        <f t="shared" ca="1" si="35"/>
        <v>0</v>
      </c>
      <c r="DL38" s="364">
        <f t="shared" ca="1" si="35"/>
        <v>0</v>
      </c>
      <c r="DM38" s="364">
        <f t="shared" ca="1" si="35"/>
        <v>0</v>
      </c>
      <c r="DN38" s="364">
        <f t="shared" si="35"/>
        <v>0</v>
      </c>
      <c r="DO38" s="364">
        <f t="shared" ca="1" si="35"/>
        <v>0</v>
      </c>
      <c r="DP38" s="364">
        <f t="shared" ca="1" si="35"/>
        <v>0</v>
      </c>
      <c r="DQ38" s="364">
        <f t="shared" ca="1" si="35"/>
        <v>0</v>
      </c>
      <c r="DR38" s="364">
        <f t="shared" ca="1" si="35"/>
        <v>930</v>
      </c>
      <c r="DS38" s="364">
        <f t="shared" ca="1" si="35"/>
        <v>0</v>
      </c>
      <c r="DT38" s="364">
        <f t="shared" ca="1" si="35"/>
        <v>0</v>
      </c>
      <c r="DU38" s="364">
        <f t="shared" ca="1" si="35"/>
        <v>0</v>
      </c>
      <c r="DV38" s="364">
        <f t="shared" ca="1" si="35"/>
        <v>0</v>
      </c>
      <c r="DW38" s="364">
        <f t="shared" ca="1" si="35"/>
        <v>0</v>
      </c>
      <c r="DX38" s="364">
        <f t="shared" ca="1" si="35"/>
        <v>0</v>
      </c>
      <c r="DY38" s="364">
        <f t="shared" ca="1" si="35"/>
        <v>0</v>
      </c>
      <c r="DZ38" s="364">
        <f t="shared" si="35"/>
        <v>495</v>
      </c>
      <c r="EA38" s="364">
        <f t="shared" ca="1" si="35"/>
        <v>0</v>
      </c>
      <c r="EB38" s="364">
        <f t="shared" ca="1" si="35"/>
        <v>0</v>
      </c>
      <c r="EC38" s="364">
        <f t="shared" ca="1" si="35"/>
        <v>0</v>
      </c>
      <c r="ED38" s="364">
        <f t="shared" ca="1" si="35"/>
        <v>0</v>
      </c>
      <c r="EE38" s="364">
        <f t="shared" ca="1" si="35"/>
        <v>0</v>
      </c>
      <c r="EF38" s="364">
        <f t="shared" ca="1" si="35"/>
        <v>0</v>
      </c>
      <c r="EG38" s="364">
        <f t="shared" ca="1" si="35"/>
        <v>0</v>
      </c>
      <c r="EH38" s="364">
        <f t="shared" ca="1" si="35"/>
        <v>0</v>
      </c>
      <c r="EI38" s="364">
        <f t="shared" ca="1" si="35"/>
        <v>0</v>
      </c>
      <c r="EJ38" s="364">
        <f t="shared" ca="1" si="35"/>
        <v>0</v>
      </c>
      <c r="EK38" s="364">
        <f t="shared" ca="1" si="35"/>
        <v>0</v>
      </c>
      <c r="EL38" s="364">
        <f t="shared" ca="1" si="35"/>
        <v>0</v>
      </c>
      <c r="EM38" s="364">
        <f t="shared" ca="1" si="35"/>
        <v>0</v>
      </c>
      <c r="EN38" s="364">
        <f t="shared" ca="1" si="35"/>
        <v>0</v>
      </c>
      <c r="EO38" s="364">
        <f t="shared" ca="1" si="35"/>
        <v>0</v>
      </c>
      <c r="EP38" s="364">
        <f t="shared" ca="1" si="35"/>
        <v>0</v>
      </c>
      <c r="EQ38" s="364">
        <f t="shared" ca="1" si="35"/>
        <v>0</v>
      </c>
      <c r="ER38" s="364">
        <f t="shared" ca="1" si="35"/>
        <v>0</v>
      </c>
      <c r="ES38" s="364">
        <f t="shared" ca="1" si="35"/>
        <v>0</v>
      </c>
      <c r="ET38" s="364">
        <f t="shared" ca="1" si="35"/>
        <v>0</v>
      </c>
      <c r="EU38" s="364">
        <f t="shared" ca="1" si="35"/>
        <v>0</v>
      </c>
      <c r="EV38" s="364">
        <f t="shared" ca="1" si="35"/>
        <v>0</v>
      </c>
      <c r="EW38" s="364">
        <f t="shared" ca="1" si="35"/>
        <v>0</v>
      </c>
      <c r="EX38" s="364">
        <f t="shared" ca="1" si="35"/>
        <v>0</v>
      </c>
      <c r="EY38" s="364">
        <f t="shared" ca="1" si="35"/>
        <v>0</v>
      </c>
      <c r="EZ38" s="364">
        <f t="shared" ca="1" si="35"/>
        <v>0</v>
      </c>
      <c r="FA38" s="364">
        <f t="shared" ca="1" si="35"/>
        <v>0</v>
      </c>
      <c r="FB38" s="364">
        <f t="shared" ca="1" si="35"/>
        <v>0</v>
      </c>
      <c r="FC38" s="364">
        <f t="shared" ca="1" si="35"/>
        <v>0</v>
      </c>
      <c r="FD38" s="364">
        <f t="shared" ca="1" si="35"/>
        <v>0</v>
      </c>
      <c r="FE38" s="364">
        <f t="shared" ca="1" si="35"/>
        <v>0</v>
      </c>
      <c r="FF38" s="364">
        <f t="shared" ca="1" si="35"/>
        <v>0</v>
      </c>
      <c r="FG38" s="364">
        <f t="shared" ca="1" si="35"/>
        <v>930</v>
      </c>
      <c r="FH38" s="364">
        <f t="shared" ca="1" si="35"/>
        <v>0</v>
      </c>
      <c r="FK38" s="389">
        <f>SUM(FK8:FK37)</f>
        <v>0</v>
      </c>
      <c r="FL38" s="389">
        <f ca="1">SUM(FL8:FL37)</f>
        <v>0</v>
      </c>
      <c r="FP38" s="363">
        <f ca="1">SUM(FP8:FP37)</f>
        <v>0</v>
      </c>
      <c r="FQ38" s="364">
        <f t="shared" ref="FQ38:FR38" si="36">SUM(FQ8:FQ37)</f>
        <v>0.08</v>
      </c>
      <c r="FR38" s="364">
        <f t="shared" ca="1" si="36"/>
        <v>0</v>
      </c>
    </row>
    <row r="39" spans="1:211" ht="30" customHeight="1">
      <c r="A39" s="342"/>
      <c r="B39" s="195"/>
      <c r="C39" s="195"/>
      <c r="D39" s="396">
        <f t="shared" ref="D39:AL39" ca="1" si="37">SUM(D8:D37)</f>
        <v>0</v>
      </c>
      <c r="E39" s="396"/>
      <c r="F39" s="396">
        <f t="shared" ca="1" si="37"/>
        <v>0</v>
      </c>
      <c r="G39" s="396"/>
      <c r="H39" s="396"/>
      <c r="I39" s="396"/>
      <c r="J39" s="396"/>
      <c r="K39" s="396"/>
      <c r="L39" s="396"/>
      <c r="M39" s="396">
        <f t="shared" si="37"/>
        <v>0</v>
      </c>
      <c r="N39" s="396">
        <f t="shared" si="37"/>
        <v>0</v>
      </c>
      <c r="O39" s="396">
        <f t="shared" si="37"/>
        <v>0</v>
      </c>
      <c r="P39" s="396">
        <f t="shared" si="37"/>
        <v>0</v>
      </c>
      <c r="Q39" s="396">
        <f t="shared" si="37"/>
        <v>0</v>
      </c>
      <c r="R39" s="396">
        <f>SUM(R8:R37)</f>
        <v>0</v>
      </c>
      <c r="S39" s="396">
        <f t="shared" ref="S39:Y39" si="38">SUM(S8:S37)</f>
        <v>0</v>
      </c>
      <c r="T39" s="396">
        <f t="shared" si="38"/>
        <v>0</v>
      </c>
      <c r="U39" s="396">
        <f t="shared" si="38"/>
        <v>0</v>
      </c>
      <c r="V39" s="396">
        <f t="shared" si="38"/>
        <v>0</v>
      </c>
      <c r="W39" s="396">
        <f t="shared" si="38"/>
        <v>0</v>
      </c>
      <c r="X39" s="396">
        <f t="shared" si="38"/>
        <v>0</v>
      </c>
      <c r="Y39" s="396">
        <f t="shared" si="38"/>
        <v>0</v>
      </c>
      <c r="Z39" s="396">
        <f t="shared" si="37"/>
        <v>0</v>
      </c>
      <c r="AA39" s="396">
        <f t="shared" si="37"/>
        <v>0</v>
      </c>
      <c r="AB39" s="396">
        <f t="shared" si="37"/>
        <v>0</v>
      </c>
      <c r="AC39" s="396"/>
      <c r="AD39" s="396">
        <f t="shared" si="37"/>
        <v>0</v>
      </c>
      <c r="AE39" s="396">
        <f t="shared" si="37"/>
        <v>0</v>
      </c>
      <c r="AF39" s="396">
        <f t="shared" si="37"/>
        <v>0</v>
      </c>
      <c r="AH39" s="396">
        <f t="shared" ca="1" si="37"/>
        <v>0</v>
      </c>
      <c r="AI39" s="396">
        <f t="shared" si="37"/>
        <v>0</v>
      </c>
      <c r="AJ39" s="364">
        <f t="shared" ca="1" si="37"/>
        <v>0</v>
      </c>
      <c r="AK39" s="364">
        <f t="shared" ca="1" si="37"/>
        <v>0</v>
      </c>
      <c r="AL39" s="364">
        <f t="shared" ca="1" si="37"/>
        <v>0</v>
      </c>
      <c r="AM39" s="364">
        <f t="shared" ref="AM39:CA39" ca="1" si="39">SUM(AM8:AM37)</f>
        <v>0</v>
      </c>
      <c r="AN39" s="364">
        <f t="shared" ca="1" si="39"/>
        <v>0</v>
      </c>
      <c r="AO39" s="364">
        <f t="shared" ca="1" si="39"/>
        <v>0</v>
      </c>
      <c r="AP39" s="364">
        <f t="shared" ca="1" si="39"/>
        <v>0</v>
      </c>
      <c r="AQ39" s="364">
        <f t="shared" ca="1" si="39"/>
        <v>0</v>
      </c>
      <c r="AR39" s="364">
        <f t="shared" si="39"/>
        <v>0</v>
      </c>
      <c r="AS39" s="364">
        <f t="shared" si="39"/>
        <v>0</v>
      </c>
      <c r="AT39" s="364">
        <f t="shared" si="39"/>
        <v>0</v>
      </c>
      <c r="AU39" s="364">
        <f t="shared" si="39"/>
        <v>0</v>
      </c>
      <c r="AV39" s="364">
        <f t="shared" si="39"/>
        <v>0</v>
      </c>
      <c r="AW39" s="364">
        <f t="shared" ca="1" si="39"/>
        <v>0</v>
      </c>
      <c r="AX39" s="364">
        <f t="shared" ca="1" si="39"/>
        <v>0</v>
      </c>
      <c r="AY39" s="364">
        <f t="shared" ca="1" si="39"/>
        <v>0</v>
      </c>
      <c r="AZ39" s="364">
        <f t="shared" si="39"/>
        <v>0</v>
      </c>
      <c r="BA39" s="364">
        <f t="shared" ca="1" si="39"/>
        <v>0</v>
      </c>
      <c r="BB39" s="364">
        <f t="shared" ca="1" si="39"/>
        <v>2.4000000000000008</v>
      </c>
      <c r="BC39" s="364">
        <f t="shared" ca="1" si="39"/>
        <v>0</v>
      </c>
      <c r="BD39" s="364">
        <f t="shared" ca="1" si="39"/>
        <v>0</v>
      </c>
      <c r="BE39" s="364">
        <f t="shared" ca="1" si="39"/>
        <v>0</v>
      </c>
      <c r="BF39" s="364">
        <f t="shared" ca="1" si="39"/>
        <v>0</v>
      </c>
      <c r="BG39" s="364">
        <f t="shared" ca="1" si="39"/>
        <v>0</v>
      </c>
      <c r="BH39" s="364">
        <f t="shared" ca="1" si="39"/>
        <v>0</v>
      </c>
      <c r="BI39" s="364">
        <f t="shared" ca="1" si="39"/>
        <v>0</v>
      </c>
      <c r="BJ39" s="364">
        <f t="shared" ca="1" si="39"/>
        <v>0</v>
      </c>
      <c r="BK39" s="364"/>
      <c r="BL39" s="364">
        <f t="shared" ca="1" si="39"/>
        <v>0</v>
      </c>
      <c r="BM39" s="364">
        <f t="shared" ca="1" si="39"/>
        <v>0</v>
      </c>
      <c r="BN39" s="364">
        <f t="shared" ca="1" si="39"/>
        <v>0</v>
      </c>
      <c r="BO39" s="364">
        <f t="shared" ca="1" si="39"/>
        <v>0</v>
      </c>
      <c r="BP39" s="364">
        <f t="shared" ca="1" si="39"/>
        <v>0</v>
      </c>
      <c r="BQ39" s="364">
        <f t="shared" ca="1" si="39"/>
        <v>2.4000000000000008</v>
      </c>
      <c r="BR39" s="364">
        <f t="shared" ca="1" si="39"/>
        <v>0</v>
      </c>
      <c r="BS39" s="364">
        <f t="shared" ca="1" si="39"/>
        <v>0</v>
      </c>
      <c r="BT39" s="364">
        <f t="shared" ca="1" si="39"/>
        <v>0</v>
      </c>
      <c r="BU39" s="364">
        <f t="shared" ca="1" si="39"/>
        <v>0</v>
      </c>
      <c r="BV39" s="364">
        <f t="shared" ca="1" si="39"/>
        <v>-2.4000000000000008</v>
      </c>
      <c r="BW39" s="364">
        <f t="shared" ca="1" si="39"/>
        <v>-2.4000000000000008</v>
      </c>
      <c r="BX39" s="364">
        <f t="shared" ca="1" si="39"/>
        <v>0</v>
      </c>
      <c r="BY39" s="364">
        <f t="shared" ca="1" si="39"/>
        <v>0</v>
      </c>
      <c r="BZ39" s="364">
        <f t="shared" ca="1" si="39"/>
        <v>0</v>
      </c>
      <c r="CA39" s="364">
        <f t="shared" si="39"/>
        <v>0</v>
      </c>
      <c r="CK39" s="364">
        <f>SUM(CK8:CK37)</f>
        <v>0</v>
      </c>
      <c r="CM39" s="364">
        <f ca="1">SUM(CM8:CM37)</f>
        <v>0</v>
      </c>
      <c r="CN39" s="364">
        <f ca="1">SUM(CN8:CN37)</f>
        <v>0</v>
      </c>
      <c r="CO39" s="364">
        <f ca="1">SUM(CO8:CO37)</f>
        <v>0</v>
      </c>
    </row>
    <row r="40" spans="1:211" ht="30" customHeight="1">
      <c r="A40" s="342"/>
      <c r="B40" s="195"/>
      <c r="C40" s="195"/>
      <c r="D40" s="195"/>
      <c r="E40" s="195"/>
      <c r="F40" s="195"/>
      <c r="G40" s="195"/>
      <c r="H40" s="195"/>
      <c r="I40" s="195"/>
      <c r="J40" s="195"/>
      <c r="K40" s="195"/>
      <c r="L40" s="195"/>
      <c r="M40" s="195"/>
      <c r="N40" s="195"/>
      <c r="O40" s="195"/>
      <c r="P40" s="195"/>
      <c r="Q40" s="195"/>
      <c r="R40" s="195"/>
      <c r="S40" s="195"/>
      <c r="T40" s="195"/>
      <c r="U40" s="195"/>
      <c r="V40" s="195"/>
      <c r="W40" s="195"/>
      <c r="X40" s="195"/>
      <c r="Y40" s="195"/>
      <c r="Z40" s="195"/>
      <c r="AA40" s="195"/>
      <c r="AB40" s="195"/>
      <c r="AC40" s="195"/>
      <c r="AD40" s="195"/>
      <c r="AE40" s="195"/>
      <c r="AF40" s="195"/>
    </row>
    <row r="41" spans="1:211" ht="30" customHeight="1">
      <c r="A41" s="342"/>
      <c r="B41" s="195"/>
      <c r="C41" s="195"/>
      <c r="D41" s="195"/>
      <c r="E41" s="195"/>
      <c r="F41" s="195"/>
      <c r="G41" s="195"/>
      <c r="H41" s="195"/>
      <c r="I41" s="195"/>
      <c r="J41" s="195"/>
      <c r="K41" s="195"/>
      <c r="L41" s="195"/>
      <c r="M41" s="195"/>
      <c r="N41" s="195"/>
      <c r="O41" s="195"/>
      <c r="P41" s="195"/>
      <c r="Q41" s="195"/>
      <c r="R41" s="195"/>
      <c r="S41" s="195"/>
      <c r="T41" s="195"/>
      <c r="U41" s="195"/>
      <c r="V41" s="195"/>
      <c r="W41" s="195"/>
      <c r="X41" s="195"/>
      <c r="Y41" s="195"/>
      <c r="Z41" s="195"/>
      <c r="AA41" s="195"/>
      <c r="AB41" s="195"/>
      <c r="AC41" s="195"/>
      <c r="AD41" s="195"/>
      <c r="AE41" s="195"/>
      <c r="AF41" s="195"/>
    </row>
    <row r="42" spans="1:211" ht="30" customHeight="1">
      <c r="A42" s="342"/>
      <c r="B42" s="195"/>
      <c r="C42" s="195"/>
      <c r="D42" s="195"/>
      <c r="E42" s="195"/>
      <c r="F42" s="195"/>
      <c r="G42" s="195"/>
      <c r="H42" s="195"/>
      <c r="I42" s="195"/>
      <c r="J42" s="195"/>
      <c r="K42" s="195"/>
      <c r="L42" s="195"/>
      <c r="M42" s="195"/>
      <c r="N42" s="195"/>
      <c r="O42" s="195"/>
      <c r="P42" s="195"/>
      <c r="Q42" s="195"/>
      <c r="R42" s="195"/>
      <c r="S42" s="195"/>
      <c r="T42" s="195"/>
      <c r="U42" s="195"/>
      <c r="V42" s="195"/>
      <c r="W42" s="195"/>
      <c r="X42" s="195"/>
      <c r="Y42" s="195"/>
      <c r="Z42" s="195"/>
      <c r="AA42" s="195"/>
      <c r="AB42" s="195"/>
      <c r="AC42" s="195"/>
      <c r="AD42" s="195"/>
      <c r="AE42" s="195"/>
      <c r="AF42" s="195"/>
      <c r="AH42" s="195">
        <f>COLUMN(AE1)</f>
        <v>31</v>
      </c>
      <c r="AI42" s="195">
        <f>COLUMN(AF1)</f>
        <v>32</v>
      </c>
      <c r="AJ42" s="362">
        <f t="shared" ref="AJ42:CF42" si="40">COLUMN(AH1)</f>
        <v>34</v>
      </c>
      <c r="AK42" s="362">
        <f t="shared" si="40"/>
        <v>35</v>
      </c>
      <c r="AL42" s="362">
        <f t="shared" si="40"/>
        <v>36</v>
      </c>
      <c r="AM42" s="362">
        <f t="shared" si="40"/>
        <v>37</v>
      </c>
      <c r="AN42" s="362">
        <f t="shared" si="40"/>
        <v>38</v>
      </c>
      <c r="AO42" s="362">
        <f t="shared" si="40"/>
        <v>39</v>
      </c>
      <c r="AP42" s="362">
        <f t="shared" si="40"/>
        <v>40</v>
      </c>
      <c r="AQ42" s="362">
        <f t="shared" si="40"/>
        <v>41</v>
      </c>
      <c r="AR42" s="362">
        <f t="shared" si="40"/>
        <v>42</v>
      </c>
      <c r="AS42" s="362">
        <f t="shared" si="40"/>
        <v>43</v>
      </c>
      <c r="AT42" s="362">
        <f t="shared" si="40"/>
        <v>44</v>
      </c>
      <c r="AU42" s="362">
        <f t="shared" si="40"/>
        <v>45</v>
      </c>
      <c r="AV42" s="362">
        <f t="shared" si="40"/>
        <v>46</v>
      </c>
      <c r="AW42" s="362">
        <f t="shared" si="40"/>
        <v>47</v>
      </c>
      <c r="AX42" s="362">
        <f t="shared" si="40"/>
        <v>48</v>
      </c>
      <c r="AY42" s="362">
        <f t="shared" si="40"/>
        <v>49</v>
      </c>
      <c r="AZ42" s="362">
        <f t="shared" si="40"/>
        <v>50</v>
      </c>
      <c r="BA42" s="362">
        <f t="shared" si="40"/>
        <v>51</v>
      </c>
      <c r="BB42" s="362">
        <f t="shared" si="40"/>
        <v>52</v>
      </c>
      <c r="BC42" s="362">
        <f t="shared" si="40"/>
        <v>53</v>
      </c>
      <c r="BD42" s="362">
        <f t="shared" si="40"/>
        <v>54</v>
      </c>
      <c r="BE42" s="362">
        <f t="shared" si="40"/>
        <v>55</v>
      </c>
      <c r="BF42" s="362">
        <f t="shared" si="40"/>
        <v>56</v>
      </c>
      <c r="BG42" s="362">
        <f t="shared" si="40"/>
        <v>57</v>
      </c>
      <c r="BH42" s="362">
        <f t="shared" si="40"/>
        <v>58</v>
      </c>
      <c r="BI42" s="362">
        <f t="shared" si="40"/>
        <v>59</v>
      </c>
      <c r="BJ42" s="362">
        <f t="shared" si="40"/>
        <v>60</v>
      </c>
      <c r="BL42" s="362">
        <f>COLUMN(BI1)</f>
        <v>61</v>
      </c>
      <c r="BM42" s="362">
        <f>COLUMN(BJ1)</f>
        <v>62</v>
      </c>
      <c r="BN42" s="362">
        <f t="shared" si="40"/>
        <v>64</v>
      </c>
      <c r="BO42" s="362">
        <f t="shared" si="40"/>
        <v>65</v>
      </c>
      <c r="BP42" s="362">
        <f t="shared" si="40"/>
        <v>66</v>
      </c>
      <c r="BQ42" s="362">
        <f t="shared" si="40"/>
        <v>67</v>
      </c>
      <c r="BR42" s="362">
        <f t="shared" si="40"/>
        <v>68</v>
      </c>
      <c r="BS42" s="362">
        <f t="shared" si="40"/>
        <v>69</v>
      </c>
      <c r="BT42" s="362">
        <f t="shared" si="40"/>
        <v>70</v>
      </c>
      <c r="BU42" s="362">
        <f t="shared" si="40"/>
        <v>71</v>
      </c>
      <c r="BV42" s="362">
        <f t="shared" si="40"/>
        <v>72</v>
      </c>
      <c r="BW42" s="362">
        <f t="shared" si="40"/>
        <v>73</v>
      </c>
      <c r="BX42" s="362">
        <f t="shared" si="40"/>
        <v>74</v>
      </c>
      <c r="BY42" s="362">
        <f t="shared" si="40"/>
        <v>75</v>
      </c>
      <c r="BZ42" s="362">
        <f t="shared" si="40"/>
        <v>76</v>
      </c>
      <c r="CA42" s="362">
        <f t="shared" si="40"/>
        <v>77</v>
      </c>
      <c r="CB42" s="362">
        <f t="shared" si="40"/>
        <v>78</v>
      </c>
      <c r="CC42" s="362">
        <f t="shared" si="40"/>
        <v>79</v>
      </c>
      <c r="CD42" s="362">
        <f t="shared" si="40"/>
        <v>80</v>
      </c>
      <c r="CE42" s="362">
        <f t="shared" si="40"/>
        <v>81</v>
      </c>
      <c r="CF42" s="362">
        <f t="shared" si="40"/>
        <v>82</v>
      </c>
    </row>
    <row r="43" spans="1:211" ht="30" customHeight="1">
      <c r="A43" s="342"/>
      <c r="B43" s="195"/>
      <c r="C43" s="195"/>
      <c r="D43" s="195"/>
      <c r="E43" s="195"/>
      <c r="F43" s="195"/>
      <c r="G43" s="195"/>
      <c r="H43" s="195"/>
      <c r="I43" s="195"/>
      <c r="J43" s="195"/>
      <c r="K43" s="195"/>
      <c r="L43" s="195"/>
      <c r="M43" s="195"/>
      <c r="N43" s="195"/>
      <c r="O43" s="195"/>
      <c r="P43" s="195"/>
      <c r="Q43" s="195"/>
      <c r="R43" s="195"/>
      <c r="S43" s="195"/>
      <c r="T43" s="195"/>
      <c r="U43" s="195"/>
      <c r="V43" s="195"/>
      <c r="W43" s="195"/>
      <c r="X43" s="195"/>
      <c r="Y43" s="195"/>
      <c r="Z43" s="195"/>
      <c r="AA43" s="195"/>
      <c r="AB43" s="195"/>
      <c r="AC43" s="195"/>
      <c r="AD43" s="195"/>
      <c r="AE43" s="195"/>
      <c r="AF43" s="195"/>
    </row>
    <row r="44" spans="1:211" ht="30" customHeight="1">
      <c r="A44" s="342"/>
      <c r="B44" s="195"/>
      <c r="C44" s="195"/>
      <c r="D44" s="195"/>
      <c r="E44" s="195"/>
      <c r="F44" s="195"/>
      <c r="G44" s="195"/>
      <c r="H44" s="195"/>
      <c r="I44" s="195"/>
      <c r="J44" s="195"/>
      <c r="K44" s="195"/>
      <c r="L44" s="195"/>
      <c r="M44" s="195"/>
      <c r="N44" s="195"/>
      <c r="O44" s="195"/>
      <c r="P44" s="195"/>
      <c r="Q44" s="195"/>
      <c r="R44" s="195"/>
      <c r="S44" s="195"/>
      <c r="T44" s="195"/>
      <c r="U44" s="195"/>
      <c r="V44" s="195"/>
      <c r="W44" s="195"/>
      <c r="X44" s="195"/>
      <c r="Y44" s="195"/>
      <c r="Z44" s="195"/>
      <c r="AA44" s="195"/>
      <c r="AB44" s="195"/>
      <c r="AC44" s="195"/>
      <c r="AD44" s="195"/>
      <c r="AE44" s="195"/>
      <c r="AF44" s="195"/>
    </row>
    <row r="45" spans="1:211" ht="30" customHeight="1">
      <c r="A45" s="342"/>
      <c r="B45" s="195"/>
      <c r="C45" s="195"/>
      <c r="D45" s="195"/>
      <c r="E45" s="195"/>
      <c r="F45" s="195"/>
      <c r="G45" s="195"/>
      <c r="H45" s="195"/>
      <c r="I45" s="195"/>
      <c r="J45" s="195"/>
      <c r="K45" s="195"/>
      <c r="L45" s="195"/>
      <c r="M45" s="195"/>
      <c r="N45" s="195"/>
      <c r="O45" s="195"/>
      <c r="P45" s="195"/>
      <c r="Q45" s="195"/>
      <c r="R45" s="195"/>
      <c r="S45" s="195"/>
      <c r="T45" s="195"/>
      <c r="U45" s="195"/>
      <c r="V45" s="195"/>
      <c r="W45" s="195"/>
      <c r="X45" s="195"/>
      <c r="Y45" s="195"/>
      <c r="Z45" s="195"/>
      <c r="AA45" s="195"/>
      <c r="AB45" s="195"/>
      <c r="AC45" s="195"/>
      <c r="AD45" s="195"/>
      <c r="AE45" s="195"/>
      <c r="AF45" s="195"/>
    </row>
    <row r="46" spans="1:211" ht="30" customHeight="1">
      <c r="A46" s="342"/>
      <c r="B46" s="195"/>
      <c r="C46" s="195"/>
      <c r="D46" s="195"/>
      <c r="E46" s="195"/>
      <c r="F46" s="195"/>
      <c r="G46" s="195"/>
      <c r="H46" s="195"/>
      <c r="I46" s="195"/>
      <c r="J46" s="195"/>
      <c r="K46" s="195"/>
      <c r="L46" s="195"/>
      <c r="M46" s="195"/>
      <c r="N46" s="195"/>
      <c r="O46" s="195"/>
      <c r="P46" s="195"/>
      <c r="Q46" s="195"/>
      <c r="R46" s="195"/>
      <c r="S46" s="195"/>
      <c r="T46" s="195"/>
      <c r="U46" s="195"/>
      <c r="V46" s="195"/>
      <c r="W46" s="195"/>
      <c r="X46" s="195"/>
      <c r="Y46" s="195"/>
      <c r="Z46" s="195"/>
      <c r="AA46" s="195"/>
      <c r="AB46" s="195"/>
      <c r="AC46" s="195"/>
      <c r="AD46" s="195"/>
      <c r="AE46" s="195"/>
      <c r="AF46" s="195"/>
    </row>
    <row r="47" spans="1:211" ht="30" customHeight="1">
      <c r="A47" s="342"/>
      <c r="B47" s="195"/>
      <c r="C47" s="195"/>
      <c r="D47" s="195"/>
      <c r="E47" s="195"/>
      <c r="F47" s="195"/>
      <c r="G47" s="195"/>
      <c r="H47" s="195"/>
      <c r="I47" s="195"/>
      <c r="J47" s="195"/>
      <c r="K47" s="195"/>
      <c r="L47" s="195"/>
      <c r="M47" s="195"/>
      <c r="N47" s="195"/>
      <c r="O47" s="195"/>
      <c r="P47" s="195"/>
      <c r="Q47" s="195"/>
      <c r="R47" s="195"/>
      <c r="S47" s="195"/>
      <c r="T47" s="195"/>
      <c r="U47" s="195"/>
      <c r="V47" s="195"/>
      <c r="W47" s="195"/>
      <c r="X47" s="195"/>
      <c r="Y47" s="195"/>
      <c r="Z47" s="195"/>
      <c r="AA47" s="195"/>
      <c r="AB47" s="195"/>
      <c r="AC47" s="195"/>
      <c r="AD47" s="195"/>
      <c r="AE47" s="195"/>
      <c r="AF47" s="195"/>
    </row>
    <row r="48" spans="1:211" ht="30" customHeight="1">
      <c r="A48" s="342"/>
      <c r="B48" s="195"/>
      <c r="C48" s="195"/>
      <c r="D48" s="195"/>
      <c r="E48" s="195"/>
      <c r="F48" s="195"/>
      <c r="G48" s="195"/>
      <c r="H48" s="195"/>
      <c r="I48" s="195"/>
      <c r="J48" s="195"/>
      <c r="K48" s="195"/>
      <c r="L48" s="195"/>
      <c r="M48" s="195"/>
      <c r="N48" s="195"/>
      <c r="O48" s="195"/>
      <c r="P48" s="195"/>
      <c r="Q48" s="195"/>
      <c r="R48" s="195"/>
      <c r="S48" s="195"/>
      <c r="T48" s="195"/>
      <c r="U48" s="195"/>
      <c r="V48" s="195"/>
      <c r="W48" s="195"/>
      <c r="X48" s="195"/>
      <c r="Y48" s="195"/>
      <c r="Z48" s="195"/>
      <c r="AA48" s="195"/>
      <c r="AB48" s="195"/>
      <c r="AC48" s="195"/>
      <c r="AD48" s="195"/>
      <c r="AE48" s="195"/>
      <c r="AF48" s="195"/>
    </row>
    <row r="49" spans="1:32" ht="30" customHeight="1">
      <c r="A49" s="342"/>
      <c r="B49" s="195"/>
      <c r="C49" s="195"/>
      <c r="D49" s="195"/>
      <c r="E49" s="195"/>
      <c r="F49" s="195"/>
      <c r="G49" s="195"/>
      <c r="H49" s="195"/>
      <c r="I49" s="195"/>
      <c r="J49" s="195"/>
      <c r="K49" s="195"/>
      <c r="L49" s="195"/>
      <c r="M49" s="195"/>
      <c r="N49" s="195"/>
      <c r="O49" s="195"/>
      <c r="P49" s="195"/>
      <c r="Q49" s="195"/>
      <c r="R49" s="195"/>
      <c r="S49" s="195"/>
      <c r="T49" s="195"/>
      <c r="U49" s="195"/>
      <c r="V49" s="195"/>
      <c r="W49" s="195"/>
      <c r="X49" s="195"/>
      <c r="Y49" s="195"/>
      <c r="Z49" s="195"/>
      <c r="AA49" s="195"/>
      <c r="AB49" s="195"/>
      <c r="AC49" s="195"/>
      <c r="AD49" s="195"/>
      <c r="AE49" s="195"/>
      <c r="AF49" s="195"/>
    </row>
    <row r="50" spans="1:32" ht="30" customHeight="1">
      <c r="A50" s="342"/>
      <c r="B50" s="195"/>
      <c r="C50" s="195"/>
      <c r="D50" s="195"/>
      <c r="E50" s="195"/>
      <c r="F50" s="195"/>
      <c r="G50" s="195"/>
      <c r="H50" s="195"/>
      <c r="I50" s="195"/>
      <c r="J50" s="195"/>
      <c r="K50" s="195"/>
      <c r="L50" s="195"/>
      <c r="M50" s="195"/>
      <c r="N50" s="195"/>
      <c r="O50" s="195"/>
      <c r="P50" s="195"/>
      <c r="Q50" s="195"/>
      <c r="R50" s="195"/>
      <c r="S50" s="195"/>
      <c r="T50" s="195"/>
      <c r="U50" s="195"/>
      <c r="V50" s="195"/>
      <c r="W50" s="195"/>
      <c r="X50" s="195"/>
      <c r="Y50" s="195"/>
      <c r="Z50" s="195"/>
      <c r="AA50" s="195"/>
      <c r="AB50" s="195"/>
      <c r="AC50" s="195"/>
      <c r="AD50" s="195"/>
      <c r="AE50" s="195"/>
      <c r="AF50" s="195"/>
    </row>
    <row r="51" spans="1:32" ht="30" customHeight="1">
      <c r="A51" s="342"/>
      <c r="B51" s="195"/>
      <c r="C51" s="195"/>
      <c r="D51" s="195"/>
      <c r="E51" s="195"/>
      <c r="F51" s="195"/>
      <c r="G51" s="195"/>
      <c r="H51" s="195"/>
      <c r="I51" s="195"/>
      <c r="J51" s="195"/>
      <c r="K51" s="195"/>
      <c r="L51" s="195"/>
      <c r="M51" s="195"/>
      <c r="N51" s="195"/>
      <c r="O51" s="195"/>
      <c r="P51" s="195"/>
      <c r="Q51" s="195"/>
      <c r="R51" s="195"/>
      <c r="S51" s="195"/>
      <c r="T51" s="195"/>
      <c r="U51" s="195"/>
      <c r="V51" s="195"/>
      <c r="W51" s="195"/>
      <c r="X51" s="195"/>
      <c r="Y51" s="195"/>
      <c r="Z51" s="195"/>
      <c r="AA51" s="195"/>
      <c r="AB51" s="195"/>
      <c r="AC51" s="195"/>
      <c r="AD51" s="195"/>
      <c r="AE51" s="195"/>
      <c r="AF51" s="195"/>
    </row>
    <row r="52" spans="1:32" ht="30" customHeight="1">
      <c r="A52" s="342"/>
      <c r="B52" s="195"/>
      <c r="C52" s="195"/>
      <c r="D52" s="195"/>
      <c r="E52" s="195"/>
      <c r="F52" s="195"/>
      <c r="G52" s="195"/>
      <c r="H52" s="195"/>
      <c r="I52" s="195"/>
      <c r="J52" s="195"/>
      <c r="K52" s="195"/>
      <c r="L52" s="195"/>
      <c r="M52" s="195"/>
      <c r="N52" s="195"/>
      <c r="O52" s="195"/>
      <c r="P52" s="195"/>
      <c r="Q52" s="195"/>
      <c r="R52" s="195"/>
      <c r="S52" s="195"/>
      <c r="T52" s="195"/>
      <c r="U52" s="195"/>
      <c r="V52" s="195"/>
      <c r="W52" s="195"/>
      <c r="X52" s="195"/>
      <c r="Y52" s="195"/>
      <c r="Z52" s="195"/>
      <c r="AA52" s="195"/>
      <c r="AB52" s="195"/>
      <c r="AC52" s="195"/>
      <c r="AD52" s="195"/>
      <c r="AE52" s="195"/>
      <c r="AF52" s="195"/>
    </row>
    <row r="53" spans="1:32" ht="30" customHeight="1">
      <c r="A53" s="342"/>
      <c r="B53" s="195"/>
      <c r="C53" s="195"/>
      <c r="D53" s="195"/>
      <c r="E53" s="195"/>
      <c r="F53" s="195"/>
      <c r="G53" s="195"/>
      <c r="H53" s="195"/>
      <c r="I53" s="195"/>
      <c r="J53" s="195"/>
      <c r="K53" s="195"/>
      <c r="L53" s="195"/>
      <c r="M53" s="195"/>
      <c r="N53" s="195"/>
      <c r="O53" s="195"/>
      <c r="P53" s="195"/>
      <c r="Q53" s="195"/>
      <c r="R53" s="195"/>
      <c r="S53" s="195"/>
      <c r="T53" s="195"/>
      <c r="U53" s="195"/>
      <c r="V53" s="195"/>
      <c r="W53" s="195"/>
      <c r="X53" s="195"/>
      <c r="Y53" s="195"/>
      <c r="Z53" s="195"/>
      <c r="AA53" s="195"/>
      <c r="AB53" s="195"/>
      <c r="AC53" s="195"/>
      <c r="AD53" s="195"/>
      <c r="AE53" s="195"/>
      <c r="AF53" s="195"/>
    </row>
    <row r="54" spans="1:32" ht="30" customHeight="1">
      <c r="A54" s="342"/>
      <c r="B54" s="195"/>
      <c r="C54" s="195"/>
      <c r="D54" s="195"/>
      <c r="E54" s="195"/>
      <c r="F54" s="195"/>
      <c r="G54" s="195"/>
      <c r="H54" s="195"/>
      <c r="I54" s="195"/>
      <c r="J54" s="195"/>
      <c r="K54" s="195"/>
      <c r="L54" s="195"/>
      <c r="M54" s="195"/>
      <c r="N54" s="195"/>
      <c r="O54" s="195"/>
      <c r="P54" s="195"/>
      <c r="Q54" s="195"/>
      <c r="R54" s="195"/>
      <c r="S54" s="195"/>
      <c r="T54" s="195"/>
      <c r="U54" s="195"/>
      <c r="V54" s="195"/>
      <c r="W54" s="195"/>
      <c r="X54" s="195"/>
      <c r="Y54" s="195"/>
      <c r="Z54" s="195"/>
      <c r="AA54" s="195"/>
      <c r="AB54" s="195"/>
      <c r="AC54" s="195"/>
      <c r="AD54" s="195"/>
      <c r="AE54" s="195"/>
      <c r="AF54" s="195"/>
    </row>
    <row r="55" spans="1:32" ht="30" customHeight="1">
      <c r="A55" s="342"/>
      <c r="B55" s="195"/>
      <c r="C55" s="195"/>
      <c r="D55" s="195"/>
      <c r="E55" s="195"/>
      <c r="F55" s="195"/>
      <c r="G55" s="195"/>
      <c r="H55" s="195"/>
      <c r="I55" s="195"/>
      <c r="J55" s="195"/>
      <c r="K55" s="195"/>
      <c r="L55" s="195"/>
      <c r="M55" s="195"/>
      <c r="N55" s="195"/>
      <c r="O55" s="195"/>
      <c r="P55" s="195"/>
      <c r="Q55" s="195"/>
      <c r="R55" s="195"/>
      <c r="S55" s="195"/>
      <c r="T55" s="195"/>
      <c r="U55" s="195"/>
      <c r="V55" s="195"/>
      <c r="W55" s="195"/>
      <c r="X55" s="195"/>
      <c r="Y55" s="195"/>
      <c r="Z55" s="195"/>
      <c r="AA55" s="195"/>
      <c r="AB55" s="195"/>
      <c r="AC55" s="195"/>
      <c r="AD55" s="195"/>
      <c r="AE55" s="195"/>
      <c r="AF55" s="195"/>
    </row>
    <row r="56" spans="1:32" ht="30" customHeight="1">
      <c r="A56" s="342"/>
      <c r="B56" s="195"/>
      <c r="C56" s="195"/>
      <c r="D56" s="195"/>
      <c r="E56" s="195"/>
      <c r="F56" s="195"/>
      <c r="G56" s="195"/>
      <c r="H56" s="195"/>
      <c r="I56" s="195"/>
      <c r="J56" s="195"/>
      <c r="K56" s="195"/>
      <c r="L56" s="195"/>
      <c r="M56" s="195"/>
      <c r="N56" s="195"/>
      <c r="O56" s="195"/>
      <c r="P56" s="195"/>
      <c r="Q56" s="195"/>
      <c r="R56" s="195"/>
      <c r="S56" s="195"/>
      <c r="T56" s="195"/>
      <c r="U56" s="195"/>
      <c r="V56" s="195"/>
      <c r="W56" s="195"/>
      <c r="X56" s="195"/>
      <c r="Y56" s="195"/>
      <c r="Z56" s="195"/>
      <c r="AA56" s="195"/>
      <c r="AB56" s="195"/>
      <c r="AC56" s="195"/>
      <c r="AD56" s="195"/>
      <c r="AE56" s="195"/>
      <c r="AF56" s="195"/>
    </row>
    <row r="57" spans="1:32" ht="30" customHeight="1">
      <c r="A57" s="342"/>
      <c r="B57" s="195"/>
      <c r="C57" s="195"/>
      <c r="D57" s="195"/>
      <c r="E57" s="195"/>
      <c r="F57" s="195"/>
      <c r="G57" s="195"/>
      <c r="H57" s="195"/>
      <c r="I57" s="195"/>
      <c r="J57" s="195"/>
      <c r="K57" s="195"/>
      <c r="L57" s="195"/>
      <c r="M57" s="195"/>
      <c r="N57" s="195"/>
      <c r="O57" s="195"/>
      <c r="P57" s="195"/>
      <c r="Q57" s="195"/>
      <c r="R57" s="195"/>
      <c r="S57" s="195"/>
      <c r="T57" s="195"/>
      <c r="U57" s="195"/>
      <c r="V57" s="195"/>
      <c r="W57" s="195"/>
      <c r="X57" s="195"/>
      <c r="Y57" s="195"/>
      <c r="Z57" s="195"/>
      <c r="AA57" s="195"/>
      <c r="AB57" s="195"/>
      <c r="AC57" s="195"/>
      <c r="AD57" s="195"/>
      <c r="AE57" s="195"/>
      <c r="AF57" s="195"/>
    </row>
    <row r="58" spans="1:32" ht="30" customHeight="1">
      <c r="A58" s="342"/>
      <c r="B58" s="195"/>
      <c r="C58" s="195"/>
      <c r="D58" s="195"/>
      <c r="E58" s="195"/>
      <c r="F58" s="195"/>
      <c r="G58" s="195"/>
      <c r="H58" s="195"/>
      <c r="I58" s="195"/>
      <c r="J58" s="195"/>
      <c r="K58" s="195"/>
      <c r="L58" s="195"/>
      <c r="M58" s="195"/>
      <c r="N58" s="195"/>
      <c r="O58" s="195"/>
      <c r="P58" s="195"/>
      <c r="Q58" s="195"/>
      <c r="R58" s="195"/>
      <c r="S58" s="195"/>
      <c r="T58" s="195"/>
      <c r="U58" s="195"/>
      <c r="V58" s="195"/>
      <c r="W58" s="195"/>
      <c r="X58" s="195"/>
      <c r="Y58" s="195"/>
      <c r="Z58" s="195"/>
      <c r="AA58" s="195"/>
      <c r="AB58" s="195"/>
      <c r="AC58" s="195"/>
      <c r="AD58" s="195"/>
      <c r="AE58" s="195"/>
      <c r="AF58" s="195"/>
    </row>
    <row r="59" spans="1:32" ht="30" customHeight="1">
      <c r="A59" s="342"/>
      <c r="B59" s="195"/>
      <c r="C59" s="195"/>
      <c r="D59" s="195"/>
      <c r="E59" s="195"/>
      <c r="F59" s="195"/>
      <c r="G59" s="195"/>
      <c r="H59" s="195"/>
      <c r="I59" s="195"/>
      <c r="J59" s="195"/>
      <c r="K59" s="195"/>
      <c r="L59" s="195"/>
      <c r="M59" s="195"/>
      <c r="N59" s="195"/>
      <c r="O59" s="195"/>
      <c r="P59" s="195"/>
      <c r="Q59" s="195"/>
      <c r="R59" s="195"/>
      <c r="S59" s="195"/>
      <c r="T59" s="195"/>
      <c r="U59" s="195"/>
      <c r="V59" s="195"/>
      <c r="W59" s="195"/>
      <c r="X59" s="195"/>
      <c r="Y59" s="195"/>
      <c r="Z59" s="195"/>
      <c r="AA59" s="195"/>
      <c r="AB59" s="195"/>
      <c r="AC59" s="195"/>
      <c r="AD59" s="195"/>
      <c r="AE59" s="195"/>
      <c r="AF59" s="195"/>
    </row>
    <row r="60" spans="1:32" ht="30" customHeight="1">
      <c r="A60" s="342"/>
      <c r="B60" s="195"/>
      <c r="C60" s="195"/>
      <c r="D60" s="195"/>
      <c r="E60" s="195"/>
      <c r="F60" s="195"/>
      <c r="G60" s="195"/>
      <c r="H60" s="195"/>
      <c r="I60" s="195"/>
      <c r="J60" s="195"/>
      <c r="K60" s="195"/>
      <c r="L60" s="195"/>
      <c r="M60" s="195"/>
      <c r="N60" s="195"/>
      <c r="O60" s="195"/>
      <c r="P60" s="195"/>
      <c r="Q60" s="195"/>
      <c r="R60" s="195"/>
      <c r="S60" s="195"/>
      <c r="T60" s="195"/>
      <c r="U60" s="195"/>
      <c r="V60" s="195"/>
      <c r="W60" s="195"/>
      <c r="X60" s="195"/>
      <c r="Y60" s="195"/>
      <c r="Z60" s="195"/>
      <c r="AA60" s="195"/>
      <c r="AB60" s="195"/>
      <c r="AC60" s="195"/>
      <c r="AD60" s="195"/>
      <c r="AE60" s="195"/>
      <c r="AF60" s="195"/>
    </row>
    <row r="61" spans="1:32" ht="30" customHeight="1">
      <c r="A61" s="342"/>
      <c r="B61" s="195"/>
      <c r="C61" s="195"/>
      <c r="D61" s="195"/>
      <c r="E61" s="195"/>
      <c r="F61" s="195"/>
      <c r="G61" s="195"/>
      <c r="H61" s="195"/>
      <c r="I61" s="195"/>
      <c r="J61" s="195"/>
      <c r="K61" s="195"/>
      <c r="L61" s="195"/>
      <c r="M61" s="195"/>
      <c r="N61" s="195"/>
      <c r="O61" s="195"/>
      <c r="P61" s="195"/>
      <c r="Q61" s="195"/>
      <c r="R61" s="195"/>
      <c r="S61" s="195"/>
      <c r="T61" s="195"/>
      <c r="U61" s="195"/>
      <c r="V61" s="195"/>
      <c r="W61" s="195"/>
      <c r="X61" s="195"/>
      <c r="Y61" s="195"/>
      <c r="Z61" s="195"/>
      <c r="AA61" s="195"/>
      <c r="AB61" s="195"/>
      <c r="AC61" s="195"/>
      <c r="AD61" s="195"/>
      <c r="AE61" s="195"/>
      <c r="AF61" s="195"/>
    </row>
    <row r="62" spans="1:32" ht="30" customHeight="1">
      <c r="A62" s="342"/>
      <c r="B62" s="195"/>
      <c r="C62" s="195"/>
      <c r="D62" s="195"/>
      <c r="E62" s="195"/>
      <c r="F62" s="195"/>
      <c r="G62" s="195"/>
      <c r="H62" s="195"/>
      <c r="I62" s="195"/>
      <c r="J62" s="195"/>
      <c r="K62" s="195"/>
      <c r="L62" s="195"/>
      <c r="M62" s="195"/>
      <c r="N62" s="195"/>
      <c r="O62" s="195"/>
      <c r="P62" s="195"/>
      <c r="Q62" s="195"/>
      <c r="R62" s="195"/>
      <c r="S62" s="195"/>
      <c r="T62" s="195"/>
      <c r="U62" s="195"/>
      <c r="V62" s="195"/>
      <c r="W62" s="195"/>
      <c r="X62" s="195"/>
      <c r="Y62" s="195"/>
      <c r="Z62" s="195"/>
      <c r="AA62" s="195"/>
      <c r="AB62" s="195"/>
      <c r="AC62" s="195"/>
      <c r="AD62" s="195"/>
      <c r="AE62" s="195"/>
      <c r="AF62" s="195"/>
    </row>
    <row r="63" spans="1:32" ht="30" customHeight="1">
      <c r="A63" s="342"/>
      <c r="B63" s="195"/>
      <c r="C63" s="195"/>
      <c r="D63" s="195"/>
      <c r="E63" s="195"/>
      <c r="F63" s="195"/>
      <c r="G63" s="195"/>
      <c r="H63" s="195"/>
      <c r="I63" s="195"/>
      <c r="J63" s="195"/>
      <c r="K63" s="195"/>
      <c r="L63" s="195"/>
      <c r="M63" s="195"/>
      <c r="N63" s="195"/>
      <c r="O63" s="195"/>
      <c r="P63" s="195"/>
      <c r="Q63" s="195"/>
      <c r="R63" s="195"/>
      <c r="S63" s="195"/>
      <c r="T63" s="195"/>
      <c r="U63" s="195"/>
      <c r="V63" s="195"/>
      <c r="W63" s="195"/>
      <c r="X63" s="195"/>
      <c r="Y63" s="195"/>
      <c r="Z63" s="195"/>
      <c r="AA63" s="195"/>
      <c r="AB63" s="195"/>
      <c r="AC63" s="195"/>
      <c r="AD63" s="195"/>
      <c r="AE63" s="195"/>
      <c r="AF63" s="195"/>
    </row>
    <row r="64" spans="1:32" ht="30" customHeight="1">
      <c r="A64" s="342"/>
      <c r="B64" s="195"/>
      <c r="C64" s="195"/>
      <c r="D64" s="195"/>
      <c r="E64" s="195"/>
      <c r="F64" s="195"/>
      <c r="G64" s="195"/>
      <c r="H64" s="195"/>
      <c r="I64" s="195"/>
      <c r="J64" s="195"/>
      <c r="K64" s="195"/>
      <c r="L64" s="195"/>
      <c r="M64" s="195"/>
      <c r="N64" s="195"/>
      <c r="O64" s="195"/>
      <c r="P64" s="195"/>
      <c r="Q64" s="195"/>
      <c r="R64" s="195"/>
      <c r="S64" s="195"/>
      <c r="T64" s="195"/>
      <c r="U64" s="195"/>
      <c r="V64" s="195"/>
      <c r="W64" s="195"/>
      <c r="X64" s="195"/>
      <c r="Y64" s="195"/>
      <c r="Z64" s="195"/>
      <c r="AA64" s="195"/>
      <c r="AB64" s="195"/>
      <c r="AC64" s="195"/>
      <c r="AD64" s="195"/>
      <c r="AE64" s="195"/>
      <c r="AF64" s="195"/>
    </row>
    <row r="65" spans="1:32" ht="30" customHeight="1">
      <c r="A65" s="342"/>
      <c r="B65" s="195"/>
      <c r="C65" s="195"/>
      <c r="D65" s="195"/>
      <c r="E65" s="195"/>
      <c r="F65" s="195"/>
      <c r="G65" s="195"/>
      <c r="H65" s="195"/>
      <c r="I65" s="195"/>
      <c r="J65" s="195"/>
      <c r="K65" s="195"/>
      <c r="L65" s="195"/>
      <c r="M65" s="195"/>
      <c r="N65" s="195"/>
      <c r="O65" s="195"/>
      <c r="P65" s="195"/>
      <c r="Q65" s="195"/>
      <c r="R65" s="195"/>
      <c r="S65" s="195"/>
      <c r="T65" s="195"/>
      <c r="U65" s="195"/>
      <c r="V65" s="195"/>
      <c r="W65" s="195"/>
      <c r="X65" s="195"/>
      <c r="Y65" s="195"/>
      <c r="Z65" s="195"/>
      <c r="AA65" s="195"/>
      <c r="AB65" s="195"/>
      <c r="AC65" s="195"/>
      <c r="AD65" s="195"/>
      <c r="AE65" s="195"/>
      <c r="AF65" s="195"/>
    </row>
    <row r="66" spans="1:32" ht="30" customHeight="1">
      <c r="A66" s="342"/>
      <c r="B66" s="195"/>
      <c r="C66" s="195"/>
      <c r="D66" s="195"/>
      <c r="E66" s="195"/>
      <c r="F66" s="195"/>
      <c r="G66" s="195"/>
      <c r="H66" s="195"/>
      <c r="I66" s="195"/>
      <c r="J66" s="195"/>
      <c r="K66" s="195"/>
      <c r="L66" s="195"/>
      <c r="M66" s="195"/>
      <c r="N66" s="195"/>
      <c r="O66" s="195"/>
      <c r="P66" s="195"/>
      <c r="Q66" s="195"/>
      <c r="R66" s="195"/>
      <c r="S66" s="195"/>
      <c r="T66" s="195"/>
      <c r="U66" s="195"/>
      <c r="V66" s="195"/>
      <c r="W66" s="195"/>
      <c r="X66" s="195"/>
      <c r="Y66" s="195"/>
      <c r="Z66" s="195"/>
      <c r="AA66" s="195"/>
      <c r="AB66" s="195"/>
      <c r="AC66" s="195"/>
      <c r="AD66" s="195"/>
      <c r="AE66" s="195"/>
      <c r="AF66" s="195"/>
    </row>
    <row r="67" spans="1:32" ht="30" customHeight="1">
      <c r="A67" s="342"/>
      <c r="B67" s="195"/>
      <c r="C67" s="195"/>
      <c r="D67" s="195"/>
      <c r="E67" s="195"/>
      <c r="F67" s="195"/>
      <c r="G67" s="195"/>
      <c r="H67" s="195"/>
      <c r="I67" s="195"/>
      <c r="J67" s="195"/>
      <c r="K67" s="195"/>
      <c r="L67" s="195"/>
      <c r="M67" s="195"/>
      <c r="N67" s="195"/>
      <c r="O67" s="195"/>
      <c r="P67" s="195"/>
      <c r="Q67" s="195"/>
      <c r="R67" s="195"/>
      <c r="S67" s="195"/>
      <c r="T67" s="195"/>
      <c r="U67" s="195"/>
      <c r="V67" s="195"/>
      <c r="W67" s="195"/>
      <c r="X67" s="195"/>
      <c r="Y67" s="195"/>
      <c r="Z67" s="195"/>
      <c r="AA67" s="195"/>
      <c r="AB67" s="195"/>
      <c r="AC67" s="195"/>
      <c r="AD67" s="195"/>
      <c r="AE67" s="195"/>
      <c r="AF67" s="195"/>
    </row>
    <row r="68" spans="1:32" ht="30" customHeight="1">
      <c r="A68" s="342"/>
      <c r="B68" s="195"/>
      <c r="C68" s="195"/>
      <c r="D68" s="195"/>
      <c r="E68" s="195"/>
      <c r="F68" s="195"/>
      <c r="G68" s="195"/>
      <c r="H68" s="195"/>
      <c r="I68" s="195"/>
      <c r="J68" s="195"/>
      <c r="K68" s="195"/>
      <c r="L68" s="195"/>
      <c r="M68" s="195"/>
      <c r="N68" s="195"/>
      <c r="O68" s="195"/>
      <c r="P68" s="195"/>
      <c r="Q68" s="195"/>
      <c r="R68" s="195"/>
      <c r="S68" s="195"/>
      <c r="T68" s="195"/>
      <c r="U68" s="195"/>
      <c r="V68" s="195"/>
      <c r="W68" s="195"/>
      <c r="X68" s="195"/>
      <c r="Y68" s="195"/>
      <c r="Z68" s="195"/>
      <c r="AA68" s="195"/>
      <c r="AB68" s="195"/>
      <c r="AC68" s="195"/>
      <c r="AD68" s="195"/>
      <c r="AE68" s="195"/>
      <c r="AF68" s="195"/>
    </row>
    <row r="69" spans="1:32" ht="30" customHeight="1">
      <c r="A69" s="342"/>
      <c r="B69" s="195"/>
      <c r="C69" s="195"/>
      <c r="D69" s="195"/>
      <c r="E69" s="195"/>
      <c r="F69" s="195"/>
      <c r="G69" s="195"/>
      <c r="H69" s="195"/>
      <c r="I69" s="195"/>
      <c r="J69" s="195"/>
      <c r="K69" s="195"/>
      <c r="L69" s="195"/>
      <c r="M69" s="195"/>
      <c r="N69" s="195"/>
      <c r="O69" s="195"/>
      <c r="P69" s="195"/>
      <c r="Q69" s="195"/>
      <c r="R69" s="195"/>
      <c r="S69" s="195"/>
      <c r="T69" s="195"/>
      <c r="U69" s="195"/>
      <c r="V69" s="195"/>
      <c r="W69" s="195"/>
      <c r="X69" s="195"/>
      <c r="Y69" s="195"/>
      <c r="Z69" s="195"/>
      <c r="AA69" s="195"/>
      <c r="AB69" s="195"/>
      <c r="AC69" s="195"/>
      <c r="AD69" s="195"/>
      <c r="AE69" s="195"/>
      <c r="AF69" s="195"/>
    </row>
    <row r="70" spans="1:32" ht="30" customHeight="1">
      <c r="A70" s="342"/>
      <c r="B70" s="195"/>
      <c r="C70" s="195"/>
      <c r="D70" s="195"/>
      <c r="E70" s="195"/>
      <c r="F70" s="195"/>
      <c r="G70" s="195"/>
      <c r="H70" s="195"/>
      <c r="I70" s="195"/>
      <c r="J70" s="195"/>
      <c r="K70" s="195"/>
      <c r="L70" s="195"/>
      <c r="M70" s="195"/>
      <c r="N70" s="195"/>
      <c r="O70" s="195"/>
      <c r="P70" s="195"/>
      <c r="Q70" s="195"/>
      <c r="R70" s="195"/>
      <c r="S70" s="195"/>
      <c r="T70" s="195"/>
      <c r="U70" s="195"/>
      <c r="V70" s="195"/>
      <c r="W70" s="195"/>
      <c r="X70" s="195"/>
      <c r="Y70" s="195"/>
      <c r="Z70" s="195"/>
      <c r="AA70" s="195"/>
      <c r="AB70" s="195"/>
      <c r="AC70" s="195"/>
      <c r="AD70" s="195"/>
      <c r="AE70" s="195"/>
      <c r="AF70" s="195"/>
    </row>
    <row r="71" spans="1:32" ht="30" customHeight="1">
      <c r="A71" s="342"/>
      <c r="B71" s="195"/>
      <c r="C71" s="195"/>
      <c r="D71" s="195"/>
      <c r="E71" s="195"/>
      <c r="F71" s="195"/>
      <c r="G71" s="195"/>
      <c r="H71" s="195"/>
      <c r="I71" s="195"/>
      <c r="J71" s="195"/>
      <c r="K71" s="195"/>
      <c r="L71" s="195"/>
      <c r="M71" s="195"/>
      <c r="N71" s="195"/>
      <c r="O71" s="195"/>
      <c r="P71" s="195"/>
      <c r="Q71" s="195"/>
      <c r="R71" s="195"/>
      <c r="S71" s="195"/>
      <c r="T71" s="195"/>
      <c r="U71" s="195"/>
      <c r="V71" s="195"/>
      <c r="W71" s="195"/>
      <c r="X71" s="195"/>
      <c r="Y71" s="195"/>
      <c r="Z71" s="195"/>
      <c r="AA71" s="195"/>
      <c r="AB71" s="195"/>
      <c r="AC71" s="195"/>
      <c r="AD71" s="195"/>
      <c r="AE71" s="195"/>
      <c r="AF71" s="195"/>
    </row>
    <row r="72" spans="1:32" ht="30" customHeight="1">
      <c r="A72" s="342"/>
      <c r="B72" s="195"/>
      <c r="C72" s="195"/>
      <c r="D72" s="195"/>
      <c r="E72" s="195"/>
      <c r="F72" s="195"/>
      <c r="G72" s="195"/>
      <c r="H72" s="195"/>
      <c r="I72" s="195"/>
      <c r="J72" s="195"/>
      <c r="K72" s="195"/>
      <c r="L72" s="195"/>
      <c r="M72" s="195"/>
      <c r="N72" s="195"/>
      <c r="O72" s="195"/>
      <c r="P72" s="195"/>
      <c r="Q72" s="195"/>
      <c r="R72" s="195"/>
      <c r="S72" s="195"/>
      <c r="T72" s="195"/>
      <c r="U72" s="195"/>
      <c r="V72" s="195"/>
      <c r="W72" s="195"/>
      <c r="X72" s="195"/>
      <c r="Y72" s="195"/>
      <c r="Z72" s="195"/>
      <c r="AA72" s="195"/>
      <c r="AB72" s="195"/>
      <c r="AC72" s="195"/>
      <c r="AD72" s="195"/>
      <c r="AE72" s="195"/>
      <c r="AF72" s="195"/>
    </row>
    <row r="73" spans="1:32" ht="30" customHeight="1">
      <c r="A73" s="342"/>
      <c r="B73" s="195"/>
      <c r="C73" s="195"/>
      <c r="D73" s="195"/>
      <c r="E73" s="195"/>
      <c r="F73" s="195"/>
      <c r="G73" s="195"/>
      <c r="H73" s="195"/>
      <c r="I73" s="195"/>
      <c r="J73" s="195"/>
      <c r="K73" s="195"/>
      <c r="L73" s="195"/>
      <c r="M73" s="195"/>
      <c r="N73" s="195"/>
      <c r="O73" s="195"/>
      <c r="P73" s="195"/>
      <c r="Q73" s="195"/>
      <c r="R73" s="195"/>
      <c r="S73" s="195"/>
      <c r="T73" s="195"/>
      <c r="U73" s="195"/>
      <c r="V73" s="195"/>
      <c r="W73" s="195"/>
      <c r="X73" s="195"/>
      <c r="Y73" s="195"/>
      <c r="Z73" s="195"/>
      <c r="AA73" s="195"/>
      <c r="AB73" s="195"/>
      <c r="AC73" s="195"/>
      <c r="AD73" s="195"/>
      <c r="AE73" s="195"/>
      <c r="AF73" s="195"/>
    </row>
    <row r="74" spans="1:32" ht="30" customHeight="1">
      <c r="A74" s="342"/>
      <c r="B74" s="195"/>
      <c r="C74" s="195"/>
      <c r="D74" s="195"/>
      <c r="E74" s="195"/>
      <c r="F74" s="195"/>
      <c r="G74" s="195"/>
      <c r="H74" s="195"/>
      <c r="I74" s="195"/>
      <c r="J74" s="195"/>
      <c r="K74" s="195"/>
      <c r="L74" s="195"/>
      <c r="M74" s="195"/>
      <c r="N74" s="195"/>
      <c r="O74" s="195"/>
      <c r="P74" s="195"/>
      <c r="Q74" s="195"/>
      <c r="R74" s="195"/>
      <c r="S74" s="195"/>
      <c r="T74" s="195"/>
      <c r="U74" s="195"/>
      <c r="V74" s="195"/>
      <c r="W74" s="195"/>
      <c r="X74" s="195"/>
      <c r="Y74" s="195"/>
      <c r="Z74" s="195"/>
      <c r="AA74" s="195"/>
      <c r="AB74" s="195"/>
      <c r="AC74" s="195"/>
      <c r="AD74" s="195"/>
      <c r="AE74" s="195"/>
      <c r="AF74" s="195"/>
    </row>
    <row r="75" spans="1:32" ht="30" customHeight="1">
      <c r="A75" s="342"/>
      <c r="B75" s="195"/>
      <c r="C75" s="195"/>
      <c r="D75" s="195"/>
      <c r="E75" s="195"/>
      <c r="F75" s="195"/>
      <c r="G75" s="195"/>
      <c r="H75" s="195"/>
      <c r="I75" s="195"/>
      <c r="J75" s="195"/>
      <c r="K75" s="195"/>
      <c r="L75" s="195"/>
      <c r="M75" s="195"/>
      <c r="N75" s="195"/>
      <c r="O75" s="195"/>
      <c r="P75" s="195"/>
      <c r="Q75" s="195"/>
      <c r="R75" s="195"/>
      <c r="S75" s="195"/>
      <c r="T75" s="195"/>
      <c r="U75" s="195"/>
      <c r="V75" s="195"/>
      <c r="W75" s="195"/>
      <c r="X75" s="195"/>
      <c r="Y75" s="195"/>
      <c r="Z75" s="195"/>
      <c r="AA75" s="195"/>
      <c r="AB75" s="195"/>
      <c r="AC75" s="195"/>
      <c r="AD75" s="195"/>
      <c r="AE75" s="195"/>
      <c r="AF75" s="195"/>
    </row>
    <row r="76" spans="1:32" ht="30" customHeight="1">
      <c r="A76" s="342"/>
      <c r="B76" s="195"/>
      <c r="C76" s="195"/>
      <c r="D76" s="195"/>
      <c r="E76" s="195"/>
      <c r="F76" s="195"/>
      <c r="G76" s="195"/>
      <c r="H76" s="195"/>
      <c r="I76" s="195"/>
      <c r="J76" s="195"/>
      <c r="K76" s="195"/>
      <c r="L76" s="195"/>
      <c r="M76" s="195"/>
      <c r="N76" s="195"/>
      <c r="O76" s="195"/>
      <c r="P76" s="195"/>
      <c r="Q76" s="195"/>
      <c r="R76" s="195"/>
      <c r="S76" s="195"/>
      <c r="T76" s="195"/>
      <c r="U76" s="195"/>
      <c r="V76" s="195"/>
      <c r="W76" s="195"/>
      <c r="X76" s="195"/>
      <c r="Y76" s="195"/>
      <c r="Z76" s="195"/>
      <c r="AA76" s="195"/>
      <c r="AB76" s="195"/>
      <c r="AC76" s="195"/>
      <c r="AD76" s="195"/>
      <c r="AE76" s="195"/>
      <c r="AF76" s="195"/>
    </row>
    <row r="77" spans="1:32" ht="30" customHeight="1">
      <c r="A77" s="342"/>
      <c r="B77" s="195"/>
      <c r="C77" s="195"/>
      <c r="D77" s="195"/>
      <c r="E77" s="195"/>
      <c r="F77" s="195"/>
      <c r="G77" s="195"/>
      <c r="H77" s="195"/>
      <c r="I77" s="195"/>
      <c r="J77" s="195"/>
      <c r="K77" s="195"/>
      <c r="L77" s="195"/>
      <c r="M77" s="195"/>
      <c r="N77" s="195"/>
      <c r="O77" s="195"/>
      <c r="P77" s="195"/>
      <c r="Q77" s="195"/>
      <c r="R77" s="195"/>
      <c r="S77" s="195"/>
      <c r="T77" s="195"/>
      <c r="U77" s="195"/>
      <c r="V77" s="195"/>
      <c r="W77" s="195"/>
      <c r="X77" s="195"/>
      <c r="Y77" s="195"/>
      <c r="Z77" s="195"/>
      <c r="AA77" s="195"/>
      <c r="AB77" s="195"/>
      <c r="AC77" s="195"/>
      <c r="AD77" s="195"/>
      <c r="AE77" s="195"/>
      <c r="AF77" s="195"/>
    </row>
    <row r="78" spans="1:32" ht="30" customHeight="1">
      <c r="A78" s="342"/>
      <c r="B78" s="195"/>
      <c r="C78" s="195"/>
      <c r="D78" s="195"/>
      <c r="E78" s="195"/>
      <c r="F78" s="195"/>
      <c r="G78" s="195"/>
      <c r="H78" s="195"/>
      <c r="I78" s="195"/>
      <c r="J78" s="195"/>
      <c r="K78" s="195"/>
      <c r="L78" s="195"/>
      <c r="M78" s="195"/>
      <c r="N78" s="195"/>
      <c r="O78" s="195"/>
      <c r="P78" s="195"/>
      <c r="Q78" s="195"/>
      <c r="R78" s="195"/>
      <c r="S78" s="195"/>
      <c r="T78" s="195"/>
      <c r="U78" s="195"/>
      <c r="V78" s="195"/>
      <c r="W78" s="195"/>
      <c r="X78" s="195"/>
      <c r="Y78" s="195"/>
      <c r="Z78" s="195"/>
      <c r="AA78" s="195"/>
      <c r="AB78" s="195"/>
      <c r="AC78" s="195"/>
      <c r="AD78" s="195"/>
      <c r="AE78" s="195"/>
      <c r="AF78" s="195"/>
    </row>
    <row r="79" spans="1:32" ht="30" customHeight="1">
      <c r="A79" s="342"/>
      <c r="B79" s="195"/>
      <c r="C79" s="195"/>
      <c r="D79" s="195"/>
      <c r="E79" s="195"/>
      <c r="F79" s="195"/>
      <c r="G79" s="195"/>
      <c r="H79" s="195"/>
      <c r="I79" s="195"/>
      <c r="J79" s="195"/>
      <c r="K79" s="195"/>
      <c r="L79" s="195"/>
      <c r="M79" s="195"/>
      <c r="N79" s="195"/>
      <c r="O79" s="195"/>
      <c r="P79" s="195"/>
      <c r="Q79" s="195"/>
      <c r="R79" s="195"/>
      <c r="S79" s="195"/>
      <c r="T79" s="195"/>
      <c r="U79" s="195"/>
      <c r="V79" s="195"/>
      <c r="W79" s="195"/>
      <c r="X79" s="195"/>
      <c r="Y79" s="195"/>
      <c r="Z79" s="195"/>
      <c r="AA79" s="195"/>
      <c r="AB79" s="195"/>
      <c r="AC79" s="195"/>
      <c r="AD79" s="195"/>
      <c r="AE79" s="195"/>
      <c r="AF79" s="195"/>
    </row>
    <row r="80" spans="1:32" ht="30" customHeight="1">
      <c r="A80" s="342"/>
      <c r="B80" s="195"/>
      <c r="C80" s="195"/>
      <c r="D80" s="195"/>
      <c r="E80" s="195"/>
      <c r="F80" s="195"/>
      <c r="G80" s="195"/>
      <c r="H80" s="195"/>
      <c r="I80" s="195"/>
      <c r="J80" s="195"/>
      <c r="K80" s="195"/>
      <c r="L80" s="195"/>
      <c r="M80" s="195"/>
      <c r="N80" s="195"/>
      <c r="O80" s="195"/>
      <c r="P80" s="195"/>
      <c r="Q80" s="195"/>
      <c r="R80" s="195"/>
      <c r="S80" s="195"/>
      <c r="T80" s="195"/>
      <c r="U80" s="195"/>
      <c r="V80" s="195"/>
      <c r="W80" s="195"/>
      <c r="X80" s="195"/>
      <c r="Y80" s="195"/>
      <c r="Z80" s="195"/>
      <c r="AA80" s="195"/>
      <c r="AB80" s="195"/>
      <c r="AC80" s="195"/>
      <c r="AD80" s="195"/>
      <c r="AE80" s="195"/>
      <c r="AF80" s="195"/>
    </row>
    <row r="81" spans="1:32" ht="30" customHeight="1">
      <c r="A81" s="342"/>
      <c r="B81" s="195"/>
      <c r="C81" s="195"/>
      <c r="D81" s="195"/>
      <c r="E81" s="195"/>
      <c r="F81" s="195"/>
      <c r="G81" s="195"/>
      <c r="H81" s="195"/>
      <c r="I81" s="195"/>
      <c r="J81" s="195"/>
      <c r="K81" s="195"/>
      <c r="L81" s="195"/>
      <c r="M81" s="195"/>
      <c r="N81" s="195"/>
      <c r="O81" s="195"/>
      <c r="P81" s="195"/>
      <c r="Q81" s="195"/>
      <c r="R81" s="195"/>
      <c r="S81" s="195"/>
      <c r="T81" s="195"/>
      <c r="U81" s="195"/>
      <c r="V81" s="195"/>
      <c r="W81" s="195"/>
      <c r="X81" s="195"/>
      <c r="Y81" s="195"/>
      <c r="Z81" s="195"/>
      <c r="AA81" s="195"/>
      <c r="AB81" s="195"/>
      <c r="AC81" s="195"/>
      <c r="AD81" s="195"/>
      <c r="AE81" s="195"/>
      <c r="AF81" s="195"/>
    </row>
    <row r="82" spans="1:32" ht="30" customHeight="1">
      <c r="A82" s="342"/>
      <c r="B82" s="195"/>
      <c r="C82" s="195"/>
      <c r="D82" s="195"/>
      <c r="E82" s="195"/>
      <c r="F82" s="195"/>
      <c r="G82" s="195"/>
      <c r="H82" s="195"/>
      <c r="I82" s="195"/>
      <c r="J82" s="195"/>
      <c r="K82" s="195"/>
      <c r="L82" s="195"/>
      <c r="M82" s="195"/>
      <c r="N82" s="195"/>
      <c r="O82" s="195"/>
      <c r="P82" s="195"/>
      <c r="Q82" s="195"/>
      <c r="R82" s="195"/>
      <c r="S82" s="195"/>
      <c r="T82" s="195"/>
      <c r="U82" s="195"/>
      <c r="V82" s="195"/>
      <c r="W82" s="195"/>
      <c r="X82" s="195"/>
      <c r="Y82" s="195"/>
      <c r="Z82" s="195"/>
      <c r="AA82" s="195"/>
      <c r="AB82" s="195"/>
      <c r="AC82" s="195"/>
      <c r="AD82" s="195"/>
      <c r="AE82" s="195"/>
      <c r="AF82" s="195"/>
    </row>
    <row r="83" spans="1:32" ht="15">
      <c r="A83" s="342"/>
      <c r="B83" s="195"/>
      <c r="C83" s="195"/>
      <c r="D83" s="195"/>
      <c r="E83" s="195"/>
      <c r="F83" s="195"/>
      <c r="G83" s="195"/>
      <c r="H83" s="195"/>
      <c r="I83" s="195"/>
      <c r="J83" s="195"/>
      <c r="K83" s="195"/>
      <c r="L83" s="195"/>
      <c r="M83" s="195"/>
      <c r="N83" s="195"/>
      <c r="O83" s="195"/>
      <c r="P83" s="195"/>
      <c r="Q83" s="195"/>
      <c r="R83" s="195"/>
      <c r="S83" s="195"/>
      <c r="T83" s="195"/>
      <c r="U83" s="195"/>
      <c r="V83" s="195"/>
      <c r="W83" s="195"/>
      <c r="X83" s="195"/>
      <c r="Y83" s="195"/>
      <c r="Z83" s="195"/>
      <c r="AA83" s="195"/>
      <c r="AB83" s="195"/>
      <c r="AC83" s="195"/>
      <c r="AD83" s="195"/>
      <c r="AE83" s="195"/>
      <c r="AF83" s="195"/>
    </row>
    <row r="84" spans="1:32" ht="15">
      <c r="A84" s="342"/>
      <c r="B84" s="195"/>
      <c r="C84" s="195"/>
      <c r="D84" s="195"/>
      <c r="E84" s="195"/>
      <c r="F84" s="195"/>
      <c r="G84" s="195"/>
      <c r="H84" s="195"/>
      <c r="I84" s="195"/>
      <c r="J84" s="195"/>
      <c r="K84" s="195"/>
      <c r="L84" s="195"/>
      <c r="M84" s="195"/>
      <c r="N84" s="195"/>
      <c r="O84" s="195"/>
      <c r="P84" s="195"/>
      <c r="Q84" s="195"/>
      <c r="R84" s="195"/>
      <c r="S84" s="195"/>
      <c r="T84" s="195"/>
      <c r="U84" s="195"/>
      <c r="V84" s="195"/>
      <c r="W84" s="195"/>
      <c r="X84" s="195"/>
      <c r="Y84" s="195"/>
      <c r="Z84" s="195"/>
      <c r="AA84" s="195"/>
      <c r="AB84" s="195"/>
      <c r="AC84" s="195"/>
      <c r="AD84" s="195"/>
      <c r="AE84" s="195"/>
      <c r="AF84" s="195"/>
    </row>
    <row r="85" spans="1:32" ht="15">
      <c r="A85" s="342"/>
      <c r="B85" s="195"/>
      <c r="C85" s="195"/>
      <c r="D85" s="195"/>
      <c r="E85" s="195"/>
      <c r="F85" s="195"/>
      <c r="G85" s="195"/>
      <c r="H85" s="195"/>
      <c r="I85" s="195"/>
      <c r="J85" s="195"/>
      <c r="K85" s="195"/>
      <c r="L85" s="195"/>
      <c r="M85" s="195"/>
      <c r="N85" s="195"/>
      <c r="O85" s="195"/>
      <c r="P85" s="195"/>
      <c r="Q85" s="195"/>
      <c r="R85" s="195"/>
      <c r="S85" s="195"/>
      <c r="T85" s="195"/>
      <c r="U85" s="195"/>
      <c r="V85" s="195"/>
      <c r="W85" s="195"/>
      <c r="X85" s="195"/>
      <c r="Y85" s="195"/>
      <c r="Z85" s="195"/>
      <c r="AA85" s="195"/>
      <c r="AB85" s="195"/>
      <c r="AC85" s="195"/>
      <c r="AD85" s="195"/>
      <c r="AE85" s="195"/>
      <c r="AF85" s="195"/>
    </row>
    <row r="86" spans="1:32" ht="15">
      <c r="A86" s="342"/>
      <c r="B86" s="195"/>
      <c r="C86" s="195"/>
      <c r="D86" s="195"/>
      <c r="E86" s="195"/>
      <c r="F86" s="195"/>
      <c r="G86" s="195"/>
      <c r="H86" s="195"/>
      <c r="I86" s="195"/>
      <c r="J86" s="195"/>
      <c r="K86" s="195"/>
      <c r="L86" s="195"/>
      <c r="M86" s="195"/>
      <c r="N86" s="195"/>
      <c r="O86" s="195"/>
      <c r="P86" s="195"/>
      <c r="Q86" s="195"/>
      <c r="R86" s="195"/>
      <c r="S86" s="195"/>
      <c r="T86" s="195"/>
      <c r="U86" s="195"/>
      <c r="V86" s="195"/>
      <c r="W86" s="195"/>
      <c r="X86" s="195"/>
      <c r="Y86" s="195"/>
      <c r="Z86" s="195"/>
      <c r="AA86" s="195"/>
      <c r="AB86" s="195"/>
      <c r="AC86" s="195"/>
      <c r="AD86" s="195"/>
      <c r="AE86" s="195"/>
      <c r="AF86" s="195"/>
    </row>
    <row r="87" spans="1:32" ht="15">
      <c r="A87" s="342"/>
      <c r="B87" s="195"/>
      <c r="C87" s="195"/>
      <c r="D87" s="195"/>
      <c r="E87" s="195"/>
      <c r="F87" s="195"/>
      <c r="G87" s="195"/>
      <c r="H87" s="195"/>
      <c r="I87" s="195"/>
      <c r="J87" s="195"/>
      <c r="K87" s="195"/>
      <c r="L87" s="195"/>
      <c r="M87" s="195"/>
      <c r="N87" s="195"/>
      <c r="O87" s="195"/>
      <c r="P87" s="195"/>
      <c r="Q87" s="195"/>
      <c r="R87" s="195"/>
      <c r="S87" s="195"/>
      <c r="T87" s="195"/>
      <c r="U87" s="195"/>
      <c r="V87" s="195"/>
      <c r="W87" s="195"/>
      <c r="X87" s="195"/>
      <c r="Y87" s="195"/>
      <c r="Z87" s="195"/>
      <c r="AA87" s="195"/>
      <c r="AB87" s="195"/>
      <c r="AC87" s="195"/>
      <c r="AD87" s="195"/>
      <c r="AE87" s="195"/>
      <c r="AF87" s="195"/>
    </row>
    <row r="88" spans="1:32" ht="15">
      <c r="A88" s="342"/>
      <c r="B88" s="195"/>
      <c r="C88" s="195"/>
      <c r="D88" s="195"/>
      <c r="E88" s="195"/>
      <c r="F88" s="195"/>
      <c r="G88" s="195"/>
      <c r="H88" s="195"/>
      <c r="I88" s="195"/>
      <c r="J88" s="195"/>
      <c r="K88" s="195"/>
      <c r="L88" s="195"/>
      <c r="M88" s="195"/>
      <c r="N88" s="195"/>
      <c r="O88" s="195"/>
      <c r="P88" s="195"/>
      <c r="Q88" s="195"/>
      <c r="R88" s="195"/>
      <c r="S88" s="195"/>
      <c r="T88" s="195"/>
      <c r="U88" s="195"/>
      <c r="V88" s="195"/>
      <c r="W88" s="195"/>
      <c r="X88" s="195"/>
      <c r="Y88" s="195"/>
      <c r="Z88" s="195"/>
      <c r="AA88" s="195"/>
      <c r="AB88" s="195"/>
      <c r="AC88" s="195"/>
      <c r="AD88" s="195"/>
      <c r="AE88" s="195"/>
      <c r="AF88" s="195"/>
    </row>
    <row r="89" spans="1:32" ht="15">
      <c r="A89" s="342"/>
      <c r="B89" s="195"/>
      <c r="C89" s="195"/>
      <c r="D89" s="195"/>
      <c r="E89" s="195"/>
      <c r="F89" s="195"/>
      <c r="G89" s="195"/>
      <c r="H89" s="195"/>
      <c r="I89" s="195"/>
      <c r="J89" s="195"/>
      <c r="K89" s="195"/>
      <c r="L89" s="195"/>
      <c r="M89" s="195"/>
      <c r="N89" s="195"/>
      <c r="O89" s="195"/>
      <c r="P89" s="195"/>
      <c r="Q89" s="195"/>
      <c r="R89" s="195"/>
      <c r="S89" s="195"/>
      <c r="T89" s="195"/>
      <c r="U89" s="195"/>
      <c r="V89" s="195"/>
      <c r="W89" s="195"/>
      <c r="X89" s="195"/>
      <c r="Y89" s="195"/>
      <c r="Z89" s="195"/>
      <c r="AA89" s="195"/>
      <c r="AB89" s="195"/>
      <c r="AC89" s="195"/>
      <c r="AD89" s="195"/>
      <c r="AE89" s="195"/>
      <c r="AF89" s="195"/>
    </row>
    <row r="90" spans="1:32" ht="15">
      <c r="A90" s="342"/>
      <c r="B90" s="195"/>
      <c r="C90" s="195"/>
      <c r="D90" s="195"/>
      <c r="E90" s="195"/>
      <c r="F90" s="195"/>
      <c r="G90" s="195"/>
      <c r="H90" s="195"/>
      <c r="I90" s="195"/>
      <c r="J90" s="195"/>
      <c r="K90" s="195"/>
      <c r="L90" s="195"/>
      <c r="M90" s="195"/>
      <c r="N90" s="195"/>
      <c r="O90" s="195"/>
      <c r="P90" s="195"/>
      <c r="Q90" s="195"/>
      <c r="R90" s="195"/>
      <c r="S90" s="195"/>
      <c r="T90" s="195"/>
      <c r="U90" s="195"/>
      <c r="V90" s="195"/>
      <c r="W90" s="195"/>
      <c r="X90" s="195"/>
      <c r="Y90" s="195"/>
      <c r="Z90" s="195"/>
      <c r="AA90" s="195"/>
      <c r="AB90" s="195"/>
      <c r="AC90" s="195"/>
      <c r="AD90" s="195"/>
      <c r="AE90" s="195"/>
      <c r="AF90" s="195"/>
    </row>
    <row r="91" spans="1:32" ht="15">
      <c r="A91" s="342"/>
      <c r="B91" s="195"/>
      <c r="C91" s="195"/>
      <c r="D91" s="195"/>
      <c r="E91" s="195"/>
      <c r="F91" s="195"/>
      <c r="G91" s="195"/>
      <c r="H91" s="195"/>
      <c r="I91" s="195"/>
      <c r="J91" s="195"/>
      <c r="K91" s="195"/>
      <c r="L91" s="195"/>
      <c r="M91" s="195"/>
      <c r="N91" s="195"/>
      <c r="O91" s="195"/>
      <c r="P91" s="195"/>
      <c r="Q91" s="195"/>
      <c r="R91" s="195"/>
      <c r="S91" s="195"/>
      <c r="T91" s="195"/>
      <c r="U91" s="195"/>
      <c r="V91" s="195"/>
      <c r="W91" s="195"/>
      <c r="X91" s="195"/>
      <c r="Y91" s="195"/>
      <c r="Z91" s="195"/>
      <c r="AA91" s="195"/>
      <c r="AB91" s="195"/>
      <c r="AC91" s="195"/>
      <c r="AD91" s="195"/>
      <c r="AE91" s="195"/>
      <c r="AF91" s="195"/>
    </row>
    <row r="92" spans="1:32" ht="15">
      <c r="A92" s="342"/>
      <c r="B92" s="195"/>
      <c r="C92" s="195"/>
      <c r="D92" s="195"/>
      <c r="E92" s="195"/>
      <c r="F92" s="195"/>
      <c r="G92" s="195"/>
      <c r="H92" s="195"/>
      <c r="I92" s="195"/>
      <c r="J92" s="195"/>
      <c r="K92" s="195"/>
      <c r="L92" s="195"/>
      <c r="M92" s="195"/>
      <c r="N92" s="195"/>
      <c r="O92" s="195"/>
      <c r="P92" s="195"/>
      <c r="Q92" s="195"/>
      <c r="R92" s="195"/>
      <c r="S92" s="195"/>
      <c r="T92" s="195"/>
      <c r="U92" s="195"/>
      <c r="V92" s="195"/>
      <c r="W92" s="195"/>
      <c r="X92" s="195"/>
      <c r="Y92" s="195"/>
      <c r="Z92" s="195"/>
      <c r="AA92" s="195"/>
      <c r="AB92" s="195"/>
      <c r="AC92" s="195"/>
      <c r="AD92" s="195"/>
      <c r="AE92" s="195"/>
      <c r="AF92" s="195"/>
    </row>
    <row r="93" spans="1:32" ht="15">
      <c r="A93" s="342"/>
      <c r="B93" s="195"/>
      <c r="C93" s="195"/>
      <c r="D93" s="195"/>
      <c r="E93" s="195"/>
      <c r="F93" s="195"/>
      <c r="G93" s="195"/>
      <c r="H93" s="195"/>
      <c r="I93" s="195"/>
      <c r="J93" s="195"/>
      <c r="K93" s="195"/>
      <c r="L93" s="195"/>
      <c r="M93" s="195"/>
      <c r="N93" s="195"/>
      <c r="O93" s="195"/>
      <c r="P93" s="195"/>
      <c r="Q93" s="195"/>
      <c r="R93" s="195"/>
      <c r="S93" s="195"/>
      <c r="T93" s="195"/>
      <c r="U93" s="195"/>
      <c r="V93" s="195"/>
      <c r="W93" s="195"/>
      <c r="X93" s="195"/>
      <c r="Y93" s="195"/>
      <c r="Z93" s="195"/>
      <c r="AA93" s="195"/>
      <c r="AB93" s="195"/>
      <c r="AC93" s="195"/>
      <c r="AD93" s="195"/>
      <c r="AE93" s="195"/>
      <c r="AF93" s="195"/>
    </row>
    <row r="94" spans="1:32" ht="15">
      <c r="A94" s="342"/>
      <c r="B94" s="195"/>
      <c r="C94" s="195"/>
      <c r="D94" s="195"/>
      <c r="E94" s="195"/>
      <c r="F94" s="195"/>
      <c r="G94" s="195"/>
      <c r="H94" s="195"/>
      <c r="I94" s="195"/>
      <c r="J94" s="195"/>
      <c r="K94" s="195"/>
      <c r="L94" s="195"/>
      <c r="M94" s="195"/>
      <c r="N94" s="195"/>
      <c r="O94" s="195"/>
      <c r="P94" s="195"/>
      <c r="Q94" s="195"/>
      <c r="R94" s="195"/>
      <c r="S94" s="195"/>
      <c r="T94" s="195"/>
      <c r="U94" s="195"/>
      <c r="V94" s="195"/>
      <c r="W94" s="195"/>
      <c r="X94" s="195"/>
      <c r="Y94" s="195"/>
      <c r="Z94" s="195"/>
      <c r="AA94" s="195"/>
      <c r="AB94" s="195"/>
      <c r="AC94" s="195"/>
      <c r="AD94" s="195"/>
      <c r="AE94" s="195"/>
      <c r="AF94" s="195"/>
    </row>
    <row r="95" spans="1:32" ht="15">
      <c r="A95" s="342"/>
      <c r="B95" s="195"/>
      <c r="C95" s="195"/>
      <c r="D95" s="195"/>
      <c r="E95" s="195"/>
      <c r="F95" s="195"/>
      <c r="G95" s="195"/>
      <c r="H95" s="195"/>
      <c r="I95" s="195"/>
      <c r="J95" s="195"/>
      <c r="K95" s="195"/>
      <c r="L95" s="195"/>
      <c r="M95" s="195"/>
      <c r="N95" s="195"/>
      <c r="O95" s="195"/>
      <c r="P95" s="195"/>
      <c r="Q95" s="195"/>
      <c r="R95" s="195"/>
      <c r="S95" s="195"/>
      <c r="T95" s="195"/>
      <c r="U95" s="195"/>
      <c r="V95" s="195"/>
      <c r="W95" s="195"/>
      <c r="X95" s="195"/>
      <c r="Y95" s="195"/>
      <c r="Z95" s="195"/>
      <c r="AA95" s="195"/>
      <c r="AB95" s="195"/>
      <c r="AC95" s="195"/>
      <c r="AD95" s="195"/>
      <c r="AE95" s="195"/>
      <c r="AF95" s="195"/>
    </row>
    <row r="96" spans="1:32" ht="15">
      <c r="A96" s="342"/>
      <c r="B96" s="195"/>
      <c r="C96" s="195"/>
      <c r="D96" s="195"/>
      <c r="E96" s="195"/>
      <c r="F96" s="195"/>
      <c r="G96" s="195"/>
      <c r="H96" s="195"/>
      <c r="I96" s="195"/>
      <c r="J96" s="195"/>
      <c r="K96" s="195"/>
      <c r="L96" s="195"/>
      <c r="M96" s="195"/>
      <c r="N96" s="195"/>
      <c r="O96" s="195"/>
      <c r="P96" s="195"/>
      <c r="Q96" s="195"/>
      <c r="R96" s="195"/>
      <c r="S96" s="195"/>
      <c r="T96" s="195"/>
      <c r="U96" s="195"/>
      <c r="V96" s="195"/>
      <c r="W96" s="195"/>
      <c r="X96" s="195"/>
      <c r="Y96" s="195"/>
      <c r="Z96" s="195"/>
      <c r="AA96" s="195"/>
      <c r="AB96" s="195"/>
      <c r="AC96" s="195"/>
      <c r="AD96" s="195"/>
      <c r="AE96" s="195"/>
      <c r="AF96" s="195"/>
    </row>
    <row r="97" spans="1:32" ht="15">
      <c r="A97" s="342"/>
      <c r="B97" s="195"/>
      <c r="C97" s="195"/>
      <c r="D97" s="195"/>
      <c r="E97" s="195"/>
      <c r="F97" s="195"/>
      <c r="G97" s="195"/>
      <c r="H97" s="195"/>
      <c r="I97" s="195"/>
      <c r="J97" s="195"/>
      <c r="K97" s="195"/>
      <c r="L97" s="195"/>
      <c r="M97" s="195"/>
      <c r="N97" s="195"/>
      <c r="O97" s="195"/>
      <c r="P97" s="195"/>
      <c r="Q97" s="195"/>
      <c r="R97" s="195"/>
      <c r="S97" s="195"/>
      <c r="T97" s="195"/>
      <c r="U97" s="195"/>
      <c r="V97" s="195"/>
      <c r="W97" s="195"/>
      <c r="X97" s="195"/>
      <c r="Y97" s="195"/>
      <c r="Z97" s="195"/>
      <c r="AA97" s="195"/>
      <c r="AB97" s="195"/>
      <c r="AC97" s="195"/>
      <c r="AD97" s="195"/>
      <c r="AE97" s="195"/>
      <c r="AF97" s="195"/>
    </row>
    <row r="98" spans="1:32" ht="15">
      <c r="A98" s="342"/>
      <c r="B98" s="195"/>
      <c r="C98" s="195"/>
      <c r="D98" s="195"/>
      <c r="E98" s="195"/>
      <c r="F98" s="195"/>
      <c r="G98" s="195"/>
      <c r="H98" s="195"/>
      <c r="I98" s="195"/>
      <c r="J98" s="195"/>
      <c r="K98" s="195"/>
      <c r="L98" s="195"/>
      <c r="M98" s="195"/>
      <c r="N98" s="195"/>
      <c r="O98" s="195"/>
      <c r="P98" s="195"/>
      <c r="Q98" s="195"/>
      <c r="R98" s="195"/>
      <c r="S98" s="195"/>
      <c r="T98" s="195"/>
      <c r="U98" s="195"/>
      <c r="V98" s="195"/>
      <c r="W98" s="195"/>
      <c r="X98" s="195"/>
      <c r="Y98" s="195"/>
      <c r="Z98" s="195"/>
      <c r="AA98" s="195"/>
      <c r="AB98" s="195"/>
      <c r="AC98" s="195"/>
      <c r="AD98" s="195"/>
      <c r="AE98" s="195"/>
      <c r="AF98" s="195"/>
    </row>
    <row r="99" spans="1:32" ht="15">
      <c r="A99" s="342"/>
      <c r="B99" s="195"/>
      <c r="C99" s="195"/>
      <c r="D99" s="195"/>
      <c r="E99" s="195"/>
      <c r="F99" s="195"/>
      <c r="G99" s="195"/>
      <c r="H99" s="195"/>
      <c r="I99" s="195"/>
      <c r="J99" s="195"/>
      <c r="K99" s="195"/>
      <c r="L99" s="195"/>
      <c r="M99" s="195"/>
      <c r="N99" s="195"/>
      <c r="O99" s="195"/>
      <c r="P99" s="195"/>
      <c r="Q99" s="195"/>
      <c r="R99" s="195"/>
      <c r="S99" s="195"/>
      <c r="T99" s="195"/>
      <c r="U99" s="195"/>
      <c r="V99" s="195"/>
      <c r="W99" s="195"/>
      <c r="X99" s="195"/>
      <c r="Y99" s="195"/>
      <c r="Z99" s="195"/>
      <c r="AA99" s="195"/>
      <c r="AB99" s="195"/>
      <c r="AC99" s="195"/>
      <c r="AD99" s="195"/>
      <c r="AE99" s="195"/>
      <c r="AF99" s="195"/>
    </row>
    <row r="100" spans="1:32" ht="15">
      <c r="A100" s="342"/>
      <c r="B100" s="195"/>
      <c r="C100" s="195"/>
      <c r="D100" s="195"/>
      <c r="E100" s="195"/>
      <c r="F100" s="195"/>
      <c r="G100" s="195"/>
      <c r="H100" s="195"/>
      <c r="I100" s="195"/>
      <c r="J100" s="195"/>
      <c r="K100" s="195"/>
      <c r="L100" s="195"/>
      <c r="M100" s="195"/>
      <c r="N100" s="195"/>
      <c r="O100" s="195"/>
      <c r="P100" s="195"/>
      <c r="Q100" s="195"/>
      <c r="R100" s="195"/>
      <c r="S100" s="195"/>
      <c r="T100" s="195"/>
      <c r="U100" s="195"/>
      <c r="V100" s="195"/>
      <c r="W100" s="195"/>
      <c r="X100" s="195"/>
      <c r="Y100" s="195"/>
      <c r="Z100" s="195"/>
      <c r="AA100" s="195"/>
      <c r="AB100" s="195"/>
      <c r="AC100" s="195"/>
      <c r="AD100" s="195"/>
      <c r="AE100" s="195"/>
      <c r="AF100" s="195"/>
    </row>
    <row r="101" spans="1:32" ht="15">
      <c r="A101" s="342"/>
      <c r="B101" s="195"/>
      <c r="C101" s="195"/>
      <c r="D101" s="195"/>
      <c r="E101" s="195"/>
      <c r="F101" s="195"/>
      <c r="G101" s="195"/>
      <c r="H101" s="195"/>
      <c r="I101" s="195"/>
      <c r="J101" s="195"/>
      <c r="K101" s="195"/>
      <c r="L101" s="195"/>
      <c r="M101" s="195"/>
      <c r="N101" s="195"/>
      <c r="O101" s="195"/>
      <c r="P101" s="195"/>
      <c r="Q101" s="195"/>
      <c r="R101" s="195"/>
      <c r="S101" s="195"/>
      <c r="T101" s="195"/>
      <c r="U101" s="195"/>
      <c r="V101" s="195"/>
      <c r="W101" s="195"/>
      <c r="X101" s="195"/>
      <c r="Y101" s="195"/>
      <c r="Z101" s="195"/>
      <c r="AA101" s="195"/>
      <c r="AB101" s="195"/>
      <c r="AC101" s="195"/>
      <c r="AD101" s="195"/>
      <c r="AE101" s="195"/>
      <c r="AF101" s="195"/>
    </row>
    <row r="102" spans="1:32" ht="15">
      <c r="A102" s="342"/>
      <c r="B102" s="195"/>
      <c r="C102" s="195"/>
      <c r="D102" s="195"/>
      <c r="E102" s="195"/>
      <c r="F102" s="195"/>
      <c r="G102" s="195"/>
      <c r="H102" s="195"/>
      <c r="I102" s="195"/>
      <c r="J102" s="195"/>
      <c r="K102" s="195"/>
      <c r="L102" s="195"/>
      <c r="M102" s="195"/>
      <c r="N102" s="195"/>
      <c r="O102" s="195"/>
      <c r="P102" s="195"/>
      <c r="Q102" s="195"/>
      <c r="R102" s="195"/>
      <c r="S102" s="195"/>
      <c r="T102" s="195"/>
      <c r="U102" s="195"/>
      <c r="V102" s="195"/>
      <c r="W102" s="195"/>
      <c r="X102" s="195"/>
      <c r="Y102" s="195"/>
      <c r="Z102" s="195"/>
      <c r="AA102" s="195"/>
      <c r="AB102" s="195"/>
      <c r="AC102" s="195"/>
      <c r="AD102" s="195"/>
      <c r="AE102" s="195"/>
      <c r="AF102" s="195"/>
    </row>
    <row r="103" spans="1:32" ht="15" customHeight="1">
      <c r="A103" s="342"/>
      <c r="B103" s="195"/>
      <c r="C103" s="195"/>
      <c r="D103" s="195"/>
      <c r="E103" s="195"/>
      <c r="F103" s="195"/>
      <c r="G103" s="195"/>
      <c r="H103" s="195"/>
      <c r="I103" s="195"/>
      <c r="J103" s="195"/>
      <c r="K103" s="195"/>
      <c r="L103" s="195"/>
      <c r="M103" s="195"/>
      <c r="N103" s="195"/>
      <c r="O103" s="195"/>
      <c r="P103" s="195"/>
      <c r="Q103" s="195"/>
      <c r="R103" s="195"/>
      <c r="S103" s="195"/>
      <c r="T103" s="195"/>
      <c r="U103" s="195"/>
      <c r="V103" s="195"/>
      <c r="W103" s="195"/>
      <c r="X103" s="195"/>
      <c r="Y103" s="195"/>
      <c r="Z103" s="195"/>
      <c r="AA103" s="195"/>
      <c r="AB103" s="195"/>
      <c r="AC103" s="195"/>
      <c r="AD103" s="195"/>
      <c r="AE103" s="195"/>
      <c r="AF103" s="195"/>
    </row>
  </sheetData>
  <sheetProtection selectLockedCells="1"/>
  <mergeCells count="10">
    <mergeCell ref="GV6:HC6"/>
    <mergeCell ref="C6:L6"/>
    <mergeCell ref="AL4:AV4"/>
    <mergeCell ref="CF4:CK4"/>
    <mergeCell ref="BA6:BH6"/>
    <mergeCell ref="M6:Q6"/>
    <mergeCell ref="Z6:AA6"/>
    <mergeCell ref="AB6:AF6"/>
    <mergeCell ref="AH6:AH7"/>
    <mergeCell ref="R6:Y6"/>
  </mergeCells>
  <dataValidations count="1">
    <dataValidation type="list" allowBlank="1" showInputMessage="1" showErrorMessage="1" sqref="H8:H37">
      <formula1>"Sim,Não"</formula1>
    </dataValidation>
  </dataValidations>
  <pageMargins left="0.511811024" right="0.511811024" top="0.78740157499999996" bottom="0.78740157499999996" header="0.31496062000000002" footer="0.31496062000000002"/>
  <drawing r:id="rId1"/>
  <legacyDrawing r:id="rId2"/>
</worksheet>
</file>

<file path=xl/worksheets/sheet61.xml><?xml version="1.0" encoding="utf-8"?>
<worksheet xmlns="http://schemas.openxmlformats.org/spreadsheetml/2006/main" xmlns:r="http://schemas.openxmlformats.org/officeDocument/2006/relationships">
  <sheetPr codeName="Plan63">
    <pageSetUpPr fitToPage="1"/>
  </sheetPr>
  <dimension ref="A1:R157"/>
  <sheetViews>
    <sheetView showGridLines="0" zoomScale="90" zoomScaleNormal="90" workbookViewId="0">
      <selection activeCell="B1" sqref="B1"/>
    </sheetView>
  </sheetViews>
  <sheetFormatPr defaultRowHeight="15" customHeight="1" zeroHeight="1"/>
  <cols>
    <col min="1" max="1" width="27.7109375" style="42" customWidth="1"/>
    <col min="2" max="2" width="3.85546875" style="194" customWidth="1"/>
    <col min="3" max="8" width="11.7109375" style="194" customWidth="1"/>
    <col min="9" max="11" width="18.85546875" style="194" customWidth="1"/>
    <col min="12" max="12" width="1.85546875" style="194" customWidth="1"/>
    <col min="13" max="13" width="2.85546875" style="194" bestFit="1" customWidth="1"/>
    <col min="14" max="14" width="4.140625" style="194" bestFit="1" customWidth="1"/>
    <col min="15" max="15" width="8.28515625" style="194" customWidth="1"/>
    <col min="16" max="18" width="9.140625" style="195"/>
    <col min="19" max="16384" width="9.140625" style="194"/>
  </cols>
  <sheetData>
    <row r="1" spans="1:18" s="191" customFormat="1" ht="33.950000000000003" customHeight="1">
      <c r="A1" s="498"/>
      <c r="C1" s="192" t="s">
        <v>22</v>
      </c>
      <c r="P1" s="193"/>
      <c r="Q1" s="193"/>
      <c r="R1" s="193"/>
    </row>
    <row r="2" spans="1:18" s="191" customFormat="1" ht="21.6" customHeight="1">
      <c r="A2" s="498"/>
      <c r="P2" s="193"/>
      <c r="Q2" s="193"/>
      <c r="R2" s="193"/>
    </row>
    <row r="3" spans="1:18" s="191" customFormat="1" ht="21.6" customHeight="1">
      <c r="A3" s="498"/>
      <c r="P3" s="193"/>
      <c r="Q3" s="193"/>
      <c r="R3" s="193"/>
    </row>
    <row r="4" spans="1:18" ht="30" customHeight="1"/>
    <row r="5" spans="1:18" ht="30" customHeight="1">
      <c r="C5" s="196" t="s">
        <v>576</v>
      </c>
      <c r="I5" s="671" t="s">
        <v>743</v>
      </c>
      <c r="J5" s="672"/>
      <c r="K5" s="672"/>
      <c r="L5" s="672"/>
      <c r="M5" s="672"/>
      <c r="N5" s="672"/>
      <c r="O5" s="673"/>
      <c r="R5" s="195" t="str">
        <f ca="1">'DB Func'!B3</f>
        <v>Funcionário 1</v>
      </c>
    </row>
    <row r="6" spans="1:18" ht="30" customHeight="1" thickBot="1">
      <c r="C6" s="197"/>
      <c r="D6" s="197"/>
      <c r="E6" s="197"/>
      <c r="F6" s="197"/>
      <c r="G6" s="197"/>
      <c r="H6" s="197"/>
      <c r="I6" s="197"/>
      <c r="J6" s="197"/>
      <c r="K6" s="197"/>
      <c r="L6" s="197"/>
      <c r="M6" s="197"/>
      <c r="N6" s="197"/>
      <c r="O6" s="197"/>
      <c r="R6" s="195" t="str">
        <f ca="1">'DB Func'!B4</f>
        <v>Funcionário 2</v>
      </c>
    </row>
    <row r="7" spans="1:18" ht="30" customHeight="1" thickBot="1">
      <c r="I7" s="195" t="s">
        <v>1036</v>
      </c>
      <c r="R7" s="195" t="str">
        <f ca="1">'DB Func'!B5</f>
        <v>Funcionário 3</v>
      </c>
    </row>
    <row r="8" spans="1:18" ht="20.25" customHeight="1">
      <c r="C8" s="199">
        <f>'P Gerais'!D7</f>
        <v>0</v>
      </c>
      <c r="D8" s="200"/>
      <c r="E8" s="200"/>
      <c r="F8" s="200"/>
      <c r="G8" s="200"/>
      <c r="H8" s="599" t="s">
        <v>557</v>
      </c>
      <c r="I8" s="600"/>
      <c r="J8" s="600"/>
      <c r="K8" s="601"/>
      <c r="L8" s="201"/>
      <c r="M8" s="653" t="s">
        <v>739</v>
      </c>
      <c r="N8" s="202"/>
      <c r="O8" s="203"/>
      <c r="R8" s="195" t="str">
        <f ca="1">'DB Func'!B6</f>
        <v>Funcionário 4</v>
      </c>
    </row>
    <row r="9" spans="1:18">
      <c r="C9" s="204" t="s">
        <v>27</v>
      </c>
      <c r="D9" s="616">
        <f>'P Gerais'!D10</f>
        <v>0</v>
      </c>
      <c r="E9" s="616"/>
      <c r="F9" s="616"/>
      <c r="G9" s="616"/>
      <c r="H9" s="616"/>
      <c r="I9" s="616"/>
      <c r="J9" s="205"/>
      <c r="K9" s="605" t="str">
        <f>"Ago/"&amp;'P Gerais'!D6</f>
        <v>Ago/2015</v>
      </c>
      <c r="L9" s="206"/>
      <c r="M9" s="654"/>
      <c r="N9" s="205"/>
      <c r="O9" s="661"/>
      <c r="R9" s="195" t="str">
        <f ca="1">'DB Func'!B7</f>
        <v>Funcionário 5</v>
      </c>
    </row>
    <row r="10" spans="1:18" ht="15.75" thickBot="1">
      <c r="C10" s="207" t="s">
        <v>26</v>
      </c>
      <c r="D10" s="629">
        <f>'P Gerais'!D9</f>
        <v>0</v>
      </c>
      <c r="E10" s="629"/>
      <c r="F10" s="629"/>
      <c r="G10" s="629"/>
      <c r="H10" s="629"/>
      <c r="I10" s="629"/>
      <c r="J10" s="208"/>
      <c r="K10" s="606"/>
      <c r="L10" s="206"/>
      <c r="M10" s="654"/>
      <c r="N10" s="205"/>
      <c r="O10" s="662"/>
      <c r="R10" s="195" t="str">
        <f ca="1">'DB Func'!B8</f>
        <v>Funcionário 6</v>
      </c>
    </row>
    <row r="11" spans="1:18" ht="8.25" customHeight="1" thickBot="1">
      <c r="C11" s="210"/>
      <c r="D11" s="210"/>
      <c r="E11" s="210"/>
      <c r="F11" s="210"/>
      <c r="G11" s="210"/>
      <c r="H11" s="210"/>
      <c r="I11" s="210"/>
      <c r="J11" s="210"/>
      <c r="K11" s="210"/>
      <c r="L11" s="211"/>
      <c r="M11" s="654"/>
      <c r="N11" s="205"/>
      <c r="O11" s="662"/>
      <c r="R11" s="195" t="str">
        <f ca="1">'DB Func'!B9</f>
        <v>Funcionário 7</v>
      </c>
    </row>
    <row r="12" spans="1:18">
      <c r="C12" s="212" t="s">
        <v>575</v>
      </c>
      <c r="D12" s="213" t="s">
        <v>559</v>
      </c>
      <c r="E12" s="214"/>
      <c r="F12" s="214"/>
      <c r="G12" s="214"/>
      <c r="H12" s="214"/>
      <c r="I12" s="213" t="s">
        <v>560</v>
      </c>
      <c r="J12" s="213" t="s">
        <v>561</v>
      </c>
      <c r="K12" s="215"/>
      <c r="L12" s="206"/>
      <c r="M12" s="654"/>
      <c r="N12" s="205"/>
      <c r="O12" s="662"/>
      <c r="R12" s="195" t="str">
        <f ca="1">'DB Func'!B10</f>
        <v>Funcionário 8</v>
      </c>
    </row>
    <row r="13" spans="1:18" ht="15.75" thickBot="1">
      <c r="C13" s="216">
        <v>1</v>
      </c>
      <c r="D13" s="630" t="str">
        <f>I5</f>
        <v>Rafael Avila</v>
      </c>
      <c r="E13" s="630"/>
      <c r="F13" s="630"/>
      <c r="G13" s="630"/>
      <c r="H13" s="630"/>
      <c r="I13" s="217"/>
      <c r="J13" s="630" t="e">
        <f ca="1">VLOOKUP(D13,dbago,48,FALSE)</f>
        <v>#N/A</v>
      </c>
      <c r="K13" s="631"/>
      <c r="L13" s="218"/>
      <c r="M13" s="654"/>
      <c r="N13" s="219"/>
      <c r="O13" s="662"/>
      <c r="R13" s="195" t="str">
        <f ca="1">'DB Func'!B11</f>
        <v>Funcionário 9</v>
      </c>
    </row>
    <row r="14" spans="1:18" ht="8.25" customHeight="1">
      <c r="C14" s="220"/>
      <c r="D14" s="220"/>
      <c r="E14" s="220"/>
      <c r="F14" s="220"/>
      <c r="G14" s="220"/>
      <c r="H14" s="220"/>
      <c r="I14" s="220"/>
      <c r="J14" s="220"/>
      <c r="K14" s="220"/>
      <c r="L14" s="211"/>
      <c r="M14" s="654"/>
      <c r="N14" s="205"/>
      <c r="O14" s="662"/>
      <c r="Q14" s="195" t="e">
        <f ca="1">VLOOKUP('Folha Ago'!$I$5,Ferias!C8:AM37,37,FALSE)</f>
        <v>#N/A</v>
      </c>
      <c r="R14" s="195" t="str">
        <f ca="1">'DB Func'!B12</f>
        <v>Funcionário 10</v>
      </c>
    </row>
    <row r="15" spans="1:18">
      <c r="C15" s="588" t="s">
        <v>562</v>
      </c>
      <c r="D15" s="589"/>
      <c r="E15" s="589"/>
      <c r="F15" s="589"/>
      <c r="G15" s="589"/>
      <c r="H15" s="590"/>
      <c r="I15" s="221" t="s">
        <v>563</v>
      </c>
      <c r="J15" s="221" t="s">
        <v>564</v>
      </c>
      <c r="K15" s="221" t="s">
        <v>565</v>
      </c>
      <c r="L15" s="222"/>
      <c r="M15" s="654"/>
      <c r="N15" s="223"/>
      <c r="O15" s="662"/>
      <c r="R15" s="195" t="str">
        <f ca="1">'DB Func'!B13</f>
        <v>Funcionário 11</v>
      </c>
    </row>
    <row r="16" spans="1:18">
      <c r="C16" s="243" t="s">
        <v>1</v>
      </c>
      <c r="D16" s="244"/>
      <c r="E16" s="244"/>
      <c r="F16" s="244"/>
      <c r="G16" s="244"/>
      <c r="H16" s="245"/>
      <c r="I16" s="297" t="e">
        <f ca="1">OFFSET(INDIRECT(I7&amp;"!J8"),Q14-1,)</f>
        <v>#N/A</v>
      </c>
      <c r="J16" s="225" t="e">
        <f ca="1">OFFSET(INDIRECT(I7&amp;"!Fj8"),Q14-1,)</f>
        <v>#N/A</v>
      </c>
      <c r="K16" s="225"/>
      <c r="L16" s="222"/>
      <c r="M16" s="654"/>
      <c r="N16" s="223"/>
      <c r="O16" s="662"/>
      <c r="R16" s="195" t="str">
        <f ca="1">'DB Func'!B14</f>
        <v>Funcionário 12</v>
      </c>
    </row>
    <row r="17" spans="3:18">
      <c r="C17" s="579" t="s">
        <v>957</v>
      </c>
      <c r="D17" s="580"/>
      <c r="E17" s="580"/>
      <c r="F17" s="580"/>
      <c r="G17" s="580"/>
      <c r="H17" s="581"/>
      <c r="I17" s="224"/>
      <c r="J17" s="225" t="e">
        <f ca="1">OFFSET(INDIRECT(I7&amp;"!Z8"),Q14-1,)+OFFSET(INDIRECT(I7&amp;"!AA8"),Q14-1,)</f>
        <v>#N/A</v>
      </c>
      <c r="K17" s="225"/>
      <c r="L17" s="222"/>
      <c r="M17" s="654"/>
      <c r="N17" s="667"/>
      <c r="O17" s="662"/>
      <c r="R17" s="195" t="str">
        <f ca="1">'DB Func'!B16</f>
        <v>Funcionário 14</v>
      </c>
    </row>
    <row r="18" spans="3:18">
      <c r="C18" s="579" t="s">
        <v>522</v>
      </c>
      <c r="D18" s="580"/>
      <c r="E18" s="580"/>
      <c r="F18" s="580"/>
      <c r="G18" s="580"/>
      <c r="H18" s="581"/>
      <c r="I18" s="227" t="e">
        <f ca="1">OFFSET(INDIRECT(I7&amp;"!M8"),Q14-1,)</f>
        <v>#N/A</v>
      </c>
      <c r="J18" s="225" t="e">
        <f ca="1">OFFSET(INDIRECT(I7&amp;"!AR8"),Q14-1,)</f>
        <v>#N/A</v>
      </c>
      <c r="K18" s="225"/>
      <c r="L18" s="222"/>
      <c r="M18" s="654"/>
      <c r="N18" s="667"/>
      <c r="O18" s="662"/>
      <c r="R18" s="195" t="str">
        <f ca="1">'DB Func'!B18</f>
        <v>Funcionário 16</v>
      </c>
    </row>
    <row r="19" spans="3:18">
      <c r="C19" s="579" t="s">
        <v>964</v>
      </c>
      <c r="D19" s="580"/>
      <c r="E19" s="580"/>
      <c r="F19" s="580"/>
      <c r="G19" s="580"/>
      <c r="H19" s="581"/>
      <c r="I19" s="227" t="e">
        <f ca="1">OFFSET(INDIRECT(I7&amp;"!N8"),Q14-1,)</f>
        <v>#N/A</v>
      </c>
      <c r="J19" s="229" t="e">
        <f ca="1">OFFSET(INDIRECT(I7&amp;"!AS8"),Q14-1,)</f>
        <v>#N/A</v>
      </c>
      <c r="K19" s="225"/>
      <c r="L19" s="222"/>
      <c r="M19" s="654"/>
      <c r="N19" s="667"/>
      <c r="O19" s="662"/>
      <c r="R19" s="195" t="str">
        <f ca="1">'DB Func'!B20</f>
        <v>Funcionário 18</v>
      </c>
    </row>
    <row r="20" spans="3:18">
      <c r="C20" s="579" t="s">
        <v>963</v>
      </c>
      <c r="D20" s="580"/>
      <c r="E20" s="580"/>
      <c r="F20" s="580"/>
      <c r="G20" s="580"/>
      <c r="H20" s="581"/>
      <c r="I20" s="227" t="e">
        <f ca="1">OFFSET(INDIRECT(I7&amp;"!O8"),Q14-1,)</f>
        <v>#N/A</v>
      </c>
      <c r="J20" s="229" t="e">
        <f ca="1">OFFSET(INDIRECT(I7&amp;"!AT8"),Q14-1,)</f>
        <v>#N/A</v>
      </c>
      <c r="K20" s="225"/>
      <c r="L20" s="222"/>
      <c r="M20" s="654"/>
      <c r="N20" s="667"/>
      <c r="O20" s="662"/>
      <c r="R20" s="195" t="str">
        <f ca="1">'DB Func'!B21</f>
        <v>Funcionário 19</v>
      </c>
    </row>
    <row r="21" spans="3:18">
      <c r="C21" s="626" t="s">
        <v>962</v>
      </c>
      <c r="D21" s="627"/>
      <c r="E21" s="627"/>
      <c r="F21" s="627"/>
      <c r="G21" s="627"/>
      <c r="H21" s="628"/>
      <c r="I21" s="224" t="e">
        <f ca="1">OFFSET(INDIRECT(I7&amp;"!Q8"),Q14-1,)</f>
        <v>#N/A</v>
      </c>
      <c r="J21" s="225" t="e">
        <f ca="1">OFFSET(INDIRECT(I7&amp;"!AV8"),Q14-1,)</f>
        <v>#N/A</v>
      </c>
      <c r="K21" s="225"/>
      <c r="L21" s="222"/>
      <c r="M21" s="654"/>
      <c r="N21" s="668"/>
      <c r="O21" s="662"/>
      <c r="R21" s="195" t="str">
        <f ca="1">'DB Func'!B22</f>
        <v>Funcionário 20</v>
      </c>
    </row>
    <row r="22" spans="3:18">
      <c r="C22" s="626" t="s">
        <v>961</v>
      </c>
      <c r="D22" s="627"/>
      <c r="E22" s="627"/>
      <c r="F22" s="627"/>
      <c r="G22" s="627"/>
      <c r="H22" s="628"/>
      <c r="I22" s="224" t="e">
        <f ca="1">OFFSET(INDIRECT(I7&amp;"!P8"),Q14-1,)</f>
        <v>#N/A</v>
      </c>
      <c r="J22" s="225" t="e">
        <f ca="1">OFFSET(INDIRECT(I7&amp;"!AU8"),Q14-1,)</f>
        <v>#N/A</v>
      </c>
      <c r="K22" s="225"/>
      <c r="L22" s="222"/>
      <c r="M22" s="654"/>
      <c r="N22" s="223"/>
      <c r="O22" s="662"/>
      <c r="R22" s="195" t="str">
        <f ca="1">'DB Func'!B23</f>
        <v>Funcionário 21</v>
      </c>
    </row>
    <row r="23" spans="3:18">
      <c r="C23" s="626" t="s">
        <v>960</v>
      </c>
      <c r="D23" s="627"/>
      <c r="E23" s="627"/>
      <c r="F23" s="627"/>
      <c r="G23" s="627"/>
      <c r="H23" s="628"/>
      <c r="I23" s="238"/>
      <c r="J23" s="225" t="e">
        <f ca="1">OFFSET(INDIRECT(I7&amp;"!AQ8"),Q14-1,)</f>
        <v>#N/A</v>
      </c>
      <c r="K23" s="225"/>
      <c r="L23" s="222"/>
      <c r="M23" s="654"/>
      <c r="N23" s="223"/>
      <c r="O23" s="662"/>
      <c r="R23" s="195" t="str">
        <f ca="1">'DB Func'!B24</f>
        <v>Funcionário 22</v>
      </c>
    </row>
    <row r="24" spans="3:18">
      <c r="C24" s="658" t="s">
        <v>958</v>
      </c>
      <c r="D24" s="659"/>
      <c r="E24" s="659"/>
      <c r="F24" s="659"/>
      <c r="G24" s="659"/>
      <c r="H24" s="660"/>
      <c r="I24" s="238"/>
      <c r="J24" s="225" t="e">
        <f ca="1">OFFSET(INDIRECT(I7&amp;"!AK8"),Q14-1,)</f>
        <v>#N/A</v>
      </c>
      <c r="K24" s="225"/>
      <c r="L24" s="222"/>
      <c r="M24" s="654"/>
      <c r="N24" s="223"/>
      <c r="O24" s="239"/>
      <c r="R24" s="195" t="str">
        <f ca="1">'DB Func'!B25</f>
        <v>Funcionário 23</v>
      </c>
    </row>
    <row r="25" spans="3:18">
      <c r="C25" s="658" t="s">
        <v>730</v>
      </c>
      <c r="D25" s="659"/>
      <c r="E25" s="659"/>
      <c r="F25" s="659"/>
      <c r="G25" s="659"/>
      <c r="H25" s="660"/>
      <c r="I25" s="240"/>
      <c r="J25" s="225" t="e">
        <f ca="1">OFFSET(INDIRECT(I7&amp;"!FP8"),Q14-1,)</f>
        <v>#N/A</v>
      </c>
      <c r="K25" s="225"/>
      <c r="L25" s="222"/>
      <c r="M25" s="654"/>
      <c r="N25" s="223"/>
      <c r="O25" s="239"/>
      <c r="R25" s="195" t="str">
        <f ca="1">'DB Func'!B26</f>
        <v>Funcionário 24</v>
      </c>
    </row>
    <row r="26" spans="3:18">
      <c r="C26" s="658" t="s">
        <v>606</v>
      </c>
      <c r="D26" s="659"/>
      <c r="E26" s="659"/>
      <c r="F26" s="659"/>
      <c r="G26" s="659"/>
      <c r="H26" s="660"/>
      <c r="I26" s="240"/>
      <c r="J26" s="225" t="e">
        <f ca="1">OFFSET(INDIRECT(I7&amp;"!AW8"),Q14-1,)</f>
        <v>#N/A</v>
      </c>
      <c r="K26" s="225"/>
      <c r="L26" s="222"/>
      <c r="M26" s="654"/>
      <c r="N26" s="223"/>
      <c r="O26" s="239"/>
      <c r="R26" s="195" t="str">
        <f ca="1">'DB Func'!B27</f>
        <v>Funcionário 25</v>
      </c>
    </row>
    <row r="27" spans="3:18">
      <c r="C27" s="579" t="s">
        <v>605</v>
      </c>
      <c r="D27" s="580"/>
      <c r="E27" s="580"/>
      <c r="F27" s="580"/>
      <c r="G27" s="580"/>
      <c r="H27" s="581"/>
      <c r="I27" s="238"/>
      <c r="J27" s="225" t="e">
        <f ca="1">OFFSET(INDIRECT(I7&amp;"!AX8"),Q14-1,)</f>
        <v>#N/A</v>
      </c>
      <c r="K27" s="225"/>
      <c r="L27" s="222"/>
      <c r="M27" s="654"/>
      <c r="N27" s="223"/>
      <c r="O27" s="239"/>
      <c r="R27" s="195" t="str">
        <f ca="1">'DB Func'!B28</f>
        <v>Funcionário 26</v>
      </c>
    </row>
    <row r="28" spans="3:18">
      <c r="C28" s="243" t="s">
        <v>122</v>
      </c>
      <c r="D28" s="244"/>
      <c r="E28" s="244"/>
      <c r="F28" s="244"/>
      <c r="G28" s="244"/>
      <c r="H28" s="245"/>
      <c r="I28" s="238"/>
      <c r="J28" s="225" t="e">
        <f ca="1">OFFSET(INDIRECT(I7&amp;"!AY8"),Q14-1,)</f>
        <v>#N/A</v>
      </c>
      <c r="K28" s="225"/>
      <c r="L28" s="222"/>
      <c r="M28" s="654"/>
      <c r="N28" s="223"/>
      <c r="O28" s="239"/>
      <c r="R28" s="195" t="str">
        <f ca="1">'DB Func'!B29</f>
        <v>Funcionário 27</v>
      </c>
    </row>
    <row r="29" spans="3:18">
      <c r="C29" s="243" t="s">
        <v>159</v>
      </c>
      <c r="D29" s="244"/>
      <c r="E29" s="244"/>
      <c r="F29" s="244"/>
      <c r="G29" s="244"/>
      <c r="H29" s="245"/>
      <c r="I29" s="237" t="e">
        <f ca="1">IF(K29='P Gerais'!$F$25,'P Gerais'!F24,OFFSET(INDIRECT(I7&amp;"!BB8"),Q14-1,))</f>
        <v>#N/A</v>
      </c>
      <c r="J29" s="225"/>
      <c r="K29" s="225" t="e">
        <f ca="1">OFFSET(INDIRECT(I7&amp;"!BC8"),Q14-1,)</f>
        <v>#N/A</v>
      </c>
      <c r="L29" s="222"/>
      <c r="M29" s="654"/>
      <c r="N29" s="223"/>
      <c r="O29" s="239"/>
      <c r="R29" s="195" t="str">
        <f ca="1">'DB Func'!B30</f>
        <v>Funcionário 28</v>
      </c>
    </row>
    <row r="30" spans="3:18">
      <c r="C30" s="579" t="s">
        <v>160</v>
      </c>
      <c r="D30" s="580"/>
      <c r="E30" s="580"/>
      <c r="F30" s="580"/>
      <c r="G30" s="580"/>
      <c r="H30" s="581"/>
      <c r="I30" s="237" t="e">
        <f ca="1">OFFSET(INDIRECT(I7&amp;"!BE8"),Q14-1,)</f>
        <v>#N/A</v>
      </c>
      <c r="J30" s="225"/>
      <c r="K30" s="225" t="e">
        <f ca="1">OFFSET(INDIRECT(I7&amp;"!BF8"),Q14-1,)</f>
        <v>#N/A</v>
      </c>
      <c r="L30" s="222"/>
      <c r="M30" s="654"/>
      <c r="N30" s="246"/>
      <c r="O30" s="239"/>
      <c r="R30" s="195" t="str">
        <f ca="1">'DB Func'!B31</f>
        <v>Funcionário 29</v>
      </c>
    </row>
    <row r="31" spans="3:18">
      <c r="C31" s="579" t="s">
        <v>787</v>
      </c>
      <c r="D31" s="580"/>
      <c r="E31" s="580"/>
      <c r="F31" s="580"/>
      <c r="G31" s="580"/>
      <c r="H31" s="581"/>
      <c r="I31" s="238" t="e">
        <f ca="1">OFFSET(INDIRECT(I7&amp;"!AC8"),Q14-1,)</f>
        <v>#N/A</v>
      </c>
      <c r="J31" s="225"/>
      <c r="K31" s="225" t="e">
        <f ca="1">OFFSET(INDIRECT(I7&amp;"!Fl8"),Q14-1,)</f>
        <v>#N/A</v>
      </c>
      <c r="L31" s="222"/>
      <c r="M31" s="654"/>
      <c r="N31" s="223"/>
      <c r="O31" s="239"/>
      <c r="R31" s="195" t="str">
        <f ca="1">'DB Func'!B32</f>
        <v>Funcionário 30</v>
      </c>
    </row>
    <row r="32" spans="3:18">
      <c r="C32" s="579" t="s">
        <v>843</v>
      </c>
      <c r="D32" s="580"/>
      <c r="E32" s="580"/>
      <c r="F32" s="580"/>
      <c r="G32" s="580"/>
      <c r="H32" s="581"/>
      <c r="I32" s="247" t="e">
        <f ca="1">OFFSET(INDIRECT(I7&amp;"!Ab8"),Q14-1,)</f>
        <v>#N/A</v>
      </c>
      <c r="J32" s="225"/>
      <c r="K32" s="225" t="e">
        <f ca="1">OFFSET(INDIRECT(I7&amp;"!FK8"),Q14-1,)</f>
        <v>#N/A</v>
      </c>
      <c r="L32" s="222"/>
      <c r="M32" s="654"/>
      <c r="N32" s="223"/>
      <c r="O32" s="239"/>
    </row>
    <row r="33" spans="3:18">
      <c r="C33" s="579" t="str">
        <f>Resul!C29</f>
        <v>Empréstimo</v>
      </c>
      <c r="D33" s="580"/>
      <c r="E33" s="580"/>
      <c r="F33" s="580"/>
      <c r="G33" s="580"/>
      <c r="H33" s="581"/>
      <c r="I33" s="247"/>
      <c r="J33" s="225"/>
      <c r="K33" s="225" t="e">
        <f ca="1">OFFSET(INDIRECT(I7&amp;"!AD8"),Q14-1,)</f>
        <v>#N/A</v>
      </c>
      <c r="L33" s="222"/>
      <c r="M33" s="654"/>
      <c r="N33" s="223"/>
      <c r="O33" s="248"/>
      <c r="R33" s="195">
        <f ca="1">IFERROR(VLOOKUP(I5,R5:R31,1,0),-10)</f>
        <v>-10</v>
      </c>
    </row>
    <row r="34" spans="3:18">
      <c r="C34" s="579" t="str">
        <f>Resul!C30</f>
        <v>Pensão</v>
      </c>
      <c r="D34" s="580"/>
      <c r="E34" s="580"/>
      <c r="F34" s="580"/>
      <c r="G34" s="580"/>
      <c r="H34" s="581"/>
      <c r="I34" s="247"/>
      <c r="J34" s="225"/>
      <c r="K34" s="225" t="e">
        <f ca="1">OFFSET(INDIRECT(I7&amp;"!AE8"),Q14-1,)</f>
        <v>#N/A</v>
      </c>
      <c r="L34" s="222"/>
      <c r="M34" s="654"/>
      <c r="N34" s="223"/>
      <c r="O34" s="248"/>
    </row>
    <row r="35" spans="3:18">
      <c r="C35" s="579" t="s">
        <v>965</v>
      </c>
      <c r="D35" s="580"/>
      <c r="E35" s="580"/>
      <c r="F35" s="580"/>
      <c r="G35" s="580"/>
      <c r="H35" s="581"/>
      <c r="I35" s="247"/>
      <c r="J35" s="225"/>
      <c r="K35" s="225" t="e">
        <f ca="1">OFFSET(INDIRECT(I7&amp;"!AF8"),Q14-1,)</f>
        <v>#N/A</v>
      </c>
      <c r="L35" s="222"/>
      <c r="M35" s="654"/>
      <c r="N35" s="223"/>
      <c r="O35" s="248"/>
    </row>
    <row r="36" spans="3:18" ht="15" customHeight="1">
      <c r="C36" s="579" t="str">
        <f>Benef!C6</f>
        <v>-</v>
      </c>
      <c r="D36" s="580"/>
      <c r="E36" s="580"/>
      <c r="F36" s="580"/>
      <c r="G36" s="580"/>
      <c r="H36" s="581"/>
      <c r="I36" s="247"/>
      <c r="J36" s="225" t="e">
        <f ca="1">OFFSET(INDIRECT(I7&amp;"!gv8"),Q14-1,)</f>
        <v>#N/A</v>
      </c>
      <c r="K36" s="225" t="e">
        <f ca="1">OFFSET(INDIRECT(I7&amp;"!R8"),Q14-1,)</f>
        <v>#N/A</v>
      </c>
      <c r="L36" s="222"/>
      <c r="M36" s="654"/>
      <c r="N36" s="632" t="s">
        <v>738</v>
      </c>
      <c r="O36" s="635"/>
    </row>
    <row r="37" spans="3:18">
      <c r="C37" s="579" t="str">
        <f>Benef!C7</f>
        <v>-</v>
      </c>
      <c r="D37" s="580"/>
      <c r="E37" s="580"/>
      <c r="F37" s="580"/>
      <c r="G37" s="580"/>
      <c r="H37" s="581"/>
      <c r="I37" s="247"/>
      <c r="J37" s="225" t="e">
        <f ca="1">OFFSET(INDIRECT(I7&amp;"!gw8"),Q14-1,)</f>
        <v>#N/A</v>
      </c>
      <c r="K37" s="225" t="e">
        <f ca="1">OFFSET(INDIRECT(I7&amp;"!S8"),Q14-1,)</f>
        <v>#N/A</v>
      </c>
      <c r="L37" s="222"/>
      <c r="M37" s="654"/>
      <c r="N37" s="633"/>
      <c r="O37" s="636"/>
    </row>
    <row r="38" spans="3:18">
      <c r="C38" s="579" t="str">
        <f>Benef!C8</f>
        <v>-</v>
      </c>
      <c r="D38" s="580"/>
      <c r="E38" s="580"/>
      <c r="F38" s="580"/>
      <c r="G38" s="580"/>
      <c r="H38" s="581"/>
      <c r="I38" s="247"/>
      <c r="J38" s="225" t="e">
        <f ca="1">OFFSET(INDIRECT(I7&amp;"!gx8"),Q14-1,)</f>
        <v>#N/A</v>
      </c>
      <c r="K38" s="225" t="e">
        <f ca="1">OFFSET(INDIRECT(I7&amp;"!t8"),Q14-1,)</f>
        <v>#N/A</v>
      </c>
      <c r="L38" s="222"/>
      <c r="M38" s="654"/>
      <c r="N38" s="633"/>
      <c r="O38" s="636"/>
    </row>
    <row r="39" spans="3:18">
      <c r="C39" s="328" t="str">
        <f>Benef!C9</f>
        <v>-</v>
      </c>
      <c r="D39" s="324"/>
      <c r="E39" s="324"/>
      <c r="F39" s="324"/>
      <c r="G39" s="324"/>
      <c r="H39" s="325"/>
      <c r="I39" s="247"/>
      <c r="J39" s="225" t="e">
        <f ca="1">OFFSET(INDIRECT(I7&amp;"!gy8"),Q14-1,)</f>
        <v>#N/A</v>
      </c>
      <c r="K39" s="225" t="e">
        <f ca="1">OFFSET(INDIRECT(I7&amp;"!U8"),Q14-1,)</f>
        <v>#N/A</v>
      </c>
      <c r="L39" s="222"/>
      <c r="M39" s="654"/>
      <c r="N39" s="633"/>
      <c r="O39" s="636"/>
    </row>
    <row r="40" spans="3:18">
      <c r="C40" s="328" t="str">
        <f>Benef!C10</f>
        <v>-</v>
      </c>
      <c r="D40" s="324"/>
      <c r="E40" s="324"/>
      <c r="F40" s="324"/>
      <c r="G40" s="324"/>
      <c r="H40" s="325"/>
      <c r="I40" s="247"/>
      <c r="J40" s="225" t="e">
        <f ca="1">OFFSET(INDIRECT(I7&amp;"!gz8"),Q14-1,)</f>
        <v>#N/A</v>
      </c>
      <c r="K40" s="225" t="e">
        <f ca="1">OFFSET(INDIRECT(I7&amp;"!V8"),Q14-1,)</f>
        <v>#N/A</v>
      </c>
      <c r="L40" s="222"/>
      <c r="M40" s="654"/>
      <c r="N40" s="633"/>
      <c r="O40" s="636"/>
    </row>
    <row r="41" spans="3:18">
      <c r="C41" s="328" t="str">
        <f>Benef!C11</f>
        <v>-</v>
      </c>
      <c r="D41" s="324"/>
      <c r="E41" s="324"/>
      <c r="F41" s="324"/>
      <c r="G41" s="324"/>
      <c r="H41" s="325"/>
      <c r="I41" s="247"/>
      <c r="J41" s="225" t="e">
        <f ca="1">OFFSET(INDIRECT(I7&amp;"!ha8"),Q14-1,)</f>
        <v>#N/A</v>
      </c>
      <c r="K41" s="225" t="e">
        <f ca="1">OFFSET(INDIRECT(I7&amp;"!W8"),Q14-1,)</f>
        <v>#N/A</v>
      </c>
      <c r="L41" s="222"/>
      <c r="M41" s="654"/>
      <c r="N41" s="633"/>
      <c r="O41" s="636"/>
    </row>
    <row r="42" spans="3:18">
      <c r="C42" s="328" t="str">
        <f>Benef!C12</f>
        <v>-</v>
      </c>
      <c r="D42" s="324"/>
      <c r="E42" s="324"/>
      <c r="F42" s="324"/>
      <c r="G42" s="324"/>
      <c r="H42" s="325"/>
      <c r="I42" s="247"/>
      <c r="J42" s="225" t="e">
        <f ca="1">OFFSET(INDIRECT(I7&amp;"!hb8"),Q14-1,)</f>
        <v>#N/A</v>
      </c>
      <c r="K42" s="225" t="e">
        <f ca="1">OFFSET(INDIRECT(I7&amp;"!X8"),Q14-1,)</f>
        <v>#N/A</v>
      </c>
      <c r="L42" s="222"/>
      <c r="M42" s="654"/>
      <c r="N42" s="633"/>
      <c r="O42" s="636"/>
    </row>
    <row r="43" spans="3:18">
      <c r="C43" s="585" t="str">
        <f>Benef!C13</f>
        <v>-</v>
      </c>
      <c r="D43" s="586"/>
      <c r="E43" s="586"/>
      <c r="F43" s="586"/>
      <c r="G43" s="586"/>
      <c r="H43" s="587"/>
      <c r="I43" s="249"/>
      <c r="J43" s="250" t="e">
        <f ca="1">OFFSET(INDIRECT(I7&amp;"!hc8"),Q14-1,)</f>
        <v>#N/A</v>
      </c>
      <c r="K43" s="250" t="e">
        <f ca="1">OFFSET(INDIRECT(I7&amp;"!Y8"),Q14-1,)</f>
        <v>#N/A</v>
      </c>
      <c r="L43" s="222"/>
      <c r="M43" s="654"/>
      <c r="N43" s="633"/>
      <c r="O43" s="636"/>
    </row>
    <row r="44" spans="3:18">
      <c r="C44" s="251" t="s">
        <v>566</v>
      </c>
      <c r="D44" s="252"/>
      <c r="E44" s="252"/>
      <c r="F44" s="252"/>
      <c r="G44" s="252"/>
      <c r="H44" s="252"/>
      <c r="I44" s="253"/>
      <c r="J44" s="254" t="s">
        <v>567</v>
      </c>
      <c r="K44" s="254" t="s">
        <v>568</v>
      </c>
      <c r="L44" s="255"/>
      <c r="M44" s="654"/>
      <c r="N44" s="633"/>
      <c r="O44" s="636"/>
    </row>
    <row r="45" spans="3:18">
      <c r="C45" s="615"/>
      <c r="D45" s="616"/>
      <c r="E45" s="616"/>
      <c r="F45" s="616"/>
      <c r="G45" s="616"/>
      <c r="H45" s="616"/>
      <c r="I45" s="618"/>
      <c r="J45" s="256" t="e">
        <f ca="1">SUM(J16:J43)</f>
        <v>#N/A</v>
      </c>
      <c r="K45" s="256" t="e">
        <f ca="1">SUM(K16:K43)</f>
        <v>#N/A</v>
      </c>
      <c r="L45" s="222"/>
      <c r="M45" s="654"/>
      <c r="N45" s="633"/>
      <c r="O45" s="636"/>
    </row>
    <row r="46" spans="3:18" ht="21.75" customHeight="1">
      <c r="C46" s="615"/>
      <c r="D46" s="616"/>
      <c r="E46" s="616"/>
      <c r="F46" s="616"/>
      <c r="G46" s="616"/>
      <c r="H46" s="616"/>
      <c r="I46" s="618"/>
      <c r="J46" s="257" t="s">
        <v>569</v>
      </c>
      <c r="K46" s="258" t="e">
        <f ca="1">OFFSET(INDIRECT(I7&amp;"!BI8"),Q14-1,)</f>
        <v>#N/A</v>
      </c>
      <c r="L46" s="255"/>
      <c r="M46" s="654"/>
      <c r="N46" s="633"/>
      <c r="O46" s="636"/>
    </row>
    <row r="47" spans="3:18" ht="16.5" customHeight="1">
      <c r="C47" s="664" t="s">
        <v>570</v>
      </c>
      <c r="D47" s="665"/>
      <c r="E47" s="259" t="s">
        <v>571</v>
      </c>
      <c r="F47" s="259" t="s">
        <v>572</v>
      </c>
      <c r="G47" s="259"/>
      <c r="H47" s="259" t="s">
        <v>573</v>
      </c>
      <c r="I47" s="259"/>
      <c r="J47" s="259" t="s">
        <v>574</v>
      </c>
      <c r="K47" s="260"/>
      <c r="L47" s="255"/>
      <c r="M47" s="654"/>
      <c r="N47" s="633"/>
      <c r="O47" s="636"/>
    </row>
    <row r="48" spans="3:18">
      <c r="C48" s="648" t="e">
        <f ca="1">OFFSET(INDIRECT(I7&amp;"!BA8"),Q14-1,)</f>
        <v>#N/A</v>
      </c>
      <c r="D48" s="649"/>
      <c r="E48" s="264" t="e">
        <f ca="1">IF(I29='P Gerais'!F25,TEXT(Folha Ago!I29,"R$ 0,00"),I29)</f>
        <v>#N/A</v>
      </c>
      <c r="F48" s="264">
        <f>'P Gerais'!$D$18</f>
        <v>0.08</v>
      </c>
      <c r="G48" s="262"/>
      <c r="H48" s="262" t="e">
        <f ca="1">C48*F48</f>
        <v>#N/A</v>
      </c>
      <c r="I48" s="262"/>
      <c r="J48" s="264" t="e">
        <f ca="1">I30</f>
        <v>#N/A</v>
      </c>
      <c r="K48" s="263" t="s">
        <v>530</v>
      </c>
      <c r="L48" s="222"/>
      <c r="M48" s="655"/>
      <c r="N48" s="634"/>
      <c r="O48" s="637"/>
    </row>
    <row r="49" spans="3:15">
      <c r="C49" s="265"/>
      <c r="D49" s="266"/>
      <c r="E49" s="266"/>
      <c r="F49" s="266"/>
      <c r="G49" s="266"/>
      <c r="H49" s="266"/>
      <c r="I49" s="266"/>
      <c r="J49" s="266"/>
      <c r="K49" s="267"/>
      <c r="L49" s="222"/>
      <c r="M49" s="268"/>
      <c r="N49" s="269"/>
      <c r="O49" s="270"/>
    </row>
    <row r="50" spans="3:15" ht="15.75" thickBot="1">
      <c r="C50" s="271"/>
      <c r="D50" s="272"/>
      <c r="E50" s="272"/>
      <c r="F50" s="272"/>
      <c r="G50" s="272"/>
      <c r="H50" s="272"/>
      <c r="I50" s="272"/>
      <c r="J50" s="272"/>
      <c r="K50" s="272"/>
      <c r="L50" s="205"/>
      <c r="M50" s="272"/>
      <c r="N50" s="272"/>
      <c r="O50" s="272"/>
    </row>
    <row r="51" spans="3:15" ht="20.25" customHeight="1">
      <c r="C51" s="199">
        <f t="shared" ref="C51:H51" si="0">C8</f>
        <v>0</v>
      </c>
      <c r="D51" s="200"/>
      <c r="E51" s="200"/>
      <c r="F51" s="200"/>
      <c r="G51" s="200"/>
      <c r="H51" s="599" t="str">
        <f t="shared" si="0"/>
        <v>Recibo de Pagamento e Salário</v>
      </c>
      <c r="I51" s="600"/>
      <c r="J51" s="600"/>
      <c r="K51" s="601"/>
      <c r="L51" s="201"/>
      <c r="M51" s="653" t="s">
        <v>739</v>
      </c>
      <c r="N51" s="202"/>
      <c r="O51" s="203"/>
    </row>
    <row r="52" spans="3:15">
      <c r="C52" s="204" t="str">
        <f t="shared" ref="C52:K52" si="1">C9</f>
        <v>Endereço</v>
      </c>
      <c r="D52" s="602">
        <f t="shared" si="1"/>
        <v>0</v>
      </c>
      <c r="E52" s="603"/>
      <c r="F52" s="603"/>
      <c r="G52" s="603"/>
      <c r="H52" s="603"/>
      <c r="I52" s="604"/>
      <c r="J52" s="205"/>
      <c r="K52" s="605" t="str">
        <f t="shared" si="1"/>
        <v>Ago/2015</v>
      </c>
      <c r="L52" s="206"/>
      <c r="M52" s="654"/>
      <c r="N52" s="205"/>
      <c r="O52" s="661"/>
    </row>
    <row r="53" spans="3:15" ht="15.75" thickBot="1">
      <c r="C53" s="207" t="str">
        <f t="shared" ref="C53:D53" si="2">C10</f>
        <v>CNPJ</v>
      </c>
      <c r="D53" s="607">
        <f t="shared" si="2"/>
        <v>0</v>
      </c>
      <c r="E53" s="608"/>
      <c r="F53" s="608"/>
      <c r="G53" s="608"/>
      <c r="H53" s="608"/>
      <c r="I53" s="609"/>
      <c r="J53" s="208"/>
      <c r="K53" s="606"/>
      <c r="L53" s="206"/>
      <c r="M53" s="654"/>
      <c r="N53" s="205"/>
      <c r="O53" s="662"/>
    </row>
    <row r="54" spans="3:15" ht="8.25" customHeight="1" thickBot="1">
      <c r="C54" s="210"/>
      <c r="D54" s="210"/>
      <c r="E54" s="210"/>
      <c r="F54" s="210"/>
      <c r="G54" s="210"/>
      <c r="H54" s="210"/>
      <c r="I54" s="210"/>
      <c r="J54" s="210"/>
      <c r="K54" s="210"/>
      <c r="L54" s="211"/>
      <c r="M54" s="654"/>
      <c r="N54" s="205"/>
      <c r="O54" s="662"/>
    </row>
    <row r="55" spans="3:15">
      <c r="C55" s="212" t="str">
        <f t="shared" ref="C55:J55" si="3">C12</f>
        <v>CÓDIGO</v>
      </c>
      <c r="D55" s="213" t="str">
        <f t="shared" si="3"/>
        <v>NOME DO FUNCIONÁRIO</v>
      </c>
      <c r="E55" s="214"/>
      <c r="F55" s="214"/>
      <c r="G55" s="214"/>
      <c r="H55" s="214"/>
      <c r="I55" s="213" t="str">
        <f t="shared" si="3"/>
        <v>CBO</v>
      </c>
      <c r="J55" s="213" t="str">
        <f t="shared" si="3"/>
        <v>FUNÇÃO</v>
      </c>
      <c r="K55" s="215"/>
      <c r="L55" s="206"/>
      <c r="M55" s="654"/>
      <c r="N55" s="205"/>
      <c r="O55" s="662"/>
    </row>
    <row r="56" spans="3:15" ht="15.75" thickBot="1">
      <c r="C56" s="216">
        <f t="shared" ref="C56:J56" si="4">C13</f>
        <v>1</v>
      </c>
      <c r="D56" s="610" t="str">
        <f t="shared" si="4"/>
        <v>Rafael Avila</v>
      </c>
      <c r="E56" s="611"/>
      <c r="F56" s="611"/>
      <c r="G56" s="611"/>
      <c r="H56" s="612"/>
      <c r="I56" s="217"/>
      <c r="J56" s="610" t="e">
        <f t="shared" ca="1" si="4"/>
        <v>#N/A</v>
      </c>
      <c r="K56" s="613"/>
      <c r="L56" s="218"/>
      <c r="M56" s="654"/>
      <c r="N56" s="219"/>
      <c r="O56" s="662"/>
    </row>
    <row r="57" spans="3:15" ht="8.25" customHeight="1">
      <c r="C57" s="220"/>
      <c r="D57" s="220"/>
      <c r="E57" s="220"/>
      <c r="F57" s="220"/>
      <c r="G57" s="220"/>
      <c r="H57" s="220"/>
      <c r="I57" s="220"/>
      <c r="J57" s="220"/>
      <c r="K57" s="220"/>
      <c r="L57" s="211"/>
      <c r="M57" s="654"/>
      <c r="N57" s="205"/>
      <c r="O57" s="662"/>
    </row>
    <row r="58" spans="3:15">
      <c r="C58" s="588" t="str">
        <f t="shared" ref="C58:K58" si="5">C15</f>
        <v>Descrição</v>
      </c>
      <c r="D58" s="589"/>
      <c r="E58" s="589"/>
      <c r="F58" s="589"/>
      <c r="G58" s="589"/>
      <c r="H58" s="590"/>
      <c r="I58" s="221" t="str">
        <f t="shared" si="5"/>
        <v>Referência</v>
      </c>
      <c r="J58" s="221" t="str">
        <f t="shared" si="5"/>
        <v>Proventos</v>
      </c>
      <c r="K58" s="221" t="str">
        <f t="shared" si="5"/>
        <v>Descontos</v>
      </c>
      <c r="L58" s="222"/>
      <c r="M58" s="654"/>
      <c r="N58" s="223"/>
      <c r="O58" s="662"/>
    </row>
    <row r="59" spans="3:15" ht="15" customHeight="1">
      <c r="C59" s="243" t="str">
        <f t="shared" ref="C59:J59" si="6">C16</f>
        <v>Salário Bruto</v>
      </c>
      <c r="D59" s="244"/>
      <c r="E59" s="244"/>
      <c r="F59" s="244"/>
      <c r="G59" s="244"/>
      <c r="H59" s="245"/>
      <c r="I59" s="297" t="e">
        <f t="shared" ca="1" si="6"/>
        <v>#N/A</v>
      </c>
      <c r="J59" s="225" t="e">
        <f t="shared" ca="1" si="6"/>
        <v>#N/A</v>
      </c>
      <c r="K59" s="225"/>
      <c r="L59" s="222"/>
      <c r="M59" s="654"/>
      <c r="N59" s="223"/>
      <c r="O59" s="662"/>
    </row>
    <row r="60" spans="3:15" ht="15" customHeight="1">
      <c r="C60" s="579" t="str">
        <f t="shared" ref="C60:J60" si="7">C17</f>
        <v>Gratificação</v>
      </c>
      <c r="D60" s="580"/>
      <c r="E60" s="580"/>
      <c r="F60" s="580"/>
      <c r="G60" s="580"/>
      <c r="H60" s="581"/>
      <c r="I60" s="224">
        <f t="shared" si="7"/>
        <v>0</v>
      </c>
      <c r="J60" s="225" t="e">
        <f t="shared" ca="1" si="7"/>
        <v>#N/A</v>
      </c>
      <c r="K60" s="225"/>
      <c r="L60" s="222"/>
      <c r="M60" s="654"/>
      <c r="N60" s="667"/>
      <c r="O60" s="662"/>
    </row>
    <row r="61" spans="3:15" ht="15" customHeight="1">
      <c r="C61" s="579" t="str">
        <f t="shared" ref="C61:J61" si="8">C18</f>
        <v>Horas Extras</v>
      </c>
      <c r="D61" s="580"/>
      <c r="E61" s="580"/>
      <c r="F61" s="580"/>
      <c r="G61" s="580"/>
      <c r="H61" s="581"/>
      <c r="I61" s="227" t="e">
        <f t="shared" ca="1" si="8"/>
        <v>#N/A</v>
      </c>
      <c r="J61" s="225" t="e">
        <f t="shared" ca="1" si="8"/>
        <v>#N/A</v>
      </c>
      <c r="K61" s="225"/>
      <c r="L61" s="222"/>
      <c r="M61" s="654"/>
      <c r="N61" s="667"/>
      <c r="O61" s="662"/>
    </row>
    <row r="62" spans="3:15" ht="15" customHeight="1">
      <c r="C62" s="579" t="str">
        <f t="shared" ref="C62:J62" si="9">C19</f>
        <v>Horas Extras Noturna</v>
      </c>
      <c r="D62" s="580"/>
      <c r="E62" s="580"/>
      <c r="F62" s="580"/>
      <c r="G62" s="580"/>
      <c r="H62" s="581"/>
      <c r="I62" s="227" t="e">
        <f t="shared" ca="1" si="9"/>
        <v>#N/A</v>
      </c>
      <c r="J62" s="229" t="e">
        <f t="shared" ca="1" si="9"/>
        <v>#N/A</v>
      </c>
      <c r="K62" s="225"/>
      <c r="L62" s="222"/>
      <c r="M62" s="654"/>
      <c r="N62" s="667"/>
      <c r="O62" s="662"/>
    </row>
    <row r="63" spans="3:15" ht="15" customHeight="1">
      <c r="C63" s="579" t="str">
        <f t="shared" ref="C63:J63" si="10">C20</f>
        <v>Horas Extras DSR</v>
      </c>
      <c r="D63" s="580"/>
      <c r="E63" s="580"/>
      <c r="F63" s="580"/>
      <c r="G63" s="580"/>
      <c r="H63" s="581"/>
      <c r="I63" s="227" t="e">
        <f t="shared" ca="1" si="10"/>
        <v>#N/A</v>
      </c>
      <c r="J63" s="229" t="e">
        <f t="shared" ca="1" si="10"/>
        <v>#N/A</v>
      </c>
      <c r="K63" s="225"/>
      <c r="L63" s="222"/>
      <c r="M63" s="654"/>
      <c r="N63" s="667"/>
      <c r="O63" s="662"/>
    </row>
    <row r="64" spans="3:15" ht="15" customHeight="1">
      <c r="C64" s="582" t="str">
        <f t="shared" ref="C64:J64" si="11">C21</f>
        <v>Horas Extra Interjonada</v>
      </c>
      <c r="D64" s="583"/>
      <c r="E64" s="583"/>
      <c r="F64" s="583"/>
      <c r="G64" s="583"/>
      <c r="H64" s="584"/>
      <c r="I64" s="224" t="e">
        <f t="shared" ca="1" si="11"/>
        <v>#N/A</v>
      </c>
      <c r="J64" s="225" t="e">
        <f t="shared" ca="1" si="11"/>
        <v>#N/A</v>
      </c>
      <c r="K64" s="225"/>
      <c r="L64" s="222"/>
      <c r="M64" s="654"/>
      <c r="N64" s="668"/>
      <c r="O64" s="662"/>
    </row>
    <row r="65" spans="3:15" ht="15" customHeight="1">
      <c r="C65" s="582" t="str">
        <f t="shared" ref="C65:J65" si="12">C22</f>
        <v>Horas Extras Intrajornada</v>
      </c>
      <c r="D65" s="583"/>
      <c r="E65" s="583"/>
      <c r="F65" s="583"/>
      <c r="G65" s="583"/>
      <c r="H65" s="584"/>
      <c r="I65" s="224" t="e">
        <f t="shared" ca="1" si="12"/>
        <v>#N/A</v>
      </c>
      <c r="J65" s="225" t="e">
        <f t="shared" ca="1" si="12"/>
        <v>#N/A</v>
      </c>
      <c r="K65" s="225"/>
      <c r="L65" s="222"/>
      <c r="M65" s="654"/>
      <c r="N65" s="223"/>
      <c r="O65" s="662"/>
    </row>
    <row r="66" spans="3:15" ht="15" customHeight="1">
      <c r="C66" s="626" t="str">
        <f t="shared" ref="C66:J66" si="13">C23</f>
        <v>DSR / Horas Extras</v>
      </c>
      <c r="D66" s="627"/>
      <c r="E66" s="627"/>
      <c r="F66" s="627"/>
      <c r="G66" s="627"/>
      <c r="H66" s="628"/>
      <c r="I66" s="238"/>
      <c r="J66" s="225" t="e">
        <f t="shared" ca="1" si="13"/>
        <v>#N/A</v>
      </c>
      <c r="K66" s="225"/>
      <c r="L66" s="222"/>
      <c r="M66" s="654"/>
      <c r="N66" s="223"/>
      <c r="O66" s="662"/>
    </row>
    <row r="67" spans="3:15" ht="15" customHeight="1">
      <c r="C67" s="658" t="str">
        <f t="shared" ref="C67:J67" si="14">C24</f>
        <v>Feriado / DSR</v>
      </c>
      <c r="D67" s="659"/>
      <c r="E67" s="659"/>
      <c r="F67" s="659"/>
      <c r="G67" s="659"/>
      <c r="H67" s="660"/>
      <c r="I67" s="238"/>
      <c r="J67" s="225" t="e">
        <f t="shared" ca="1" si="14"/>
        <v>#N/A</v>
      </c>
      <c r="K67" s="225"/>
      <c r="L67" s="222"/>
      <c r="M67" s="654"/>
      <c r="N67" s="223"/>
      <c r="O67" s="239"/>
    </row>
    <row r="68" spans="3:15" ht="15" customHeight="1">
      <c r="C68" s="582" t="str">
        <f t="shared" ref="C68:J68" si="15">C25</f>
        <v>Adicional Noturno</v>
      </c>
      <c r="D68" s="583"/>
      <c r="E68" s="583"/>
      <c r="F68" s="583"/>
      <c r="G68" s="583"/>
      <c r="H68" s="584"/>
      <c r="I68" s="240">
        <f t="shared" si="15"/>
        <v>0</v>
      </c>
      <c r="J68" s="225" t="e">
        <f t="shared" ca="1" si="15"/>
        <v>#N/A</v>
      </c>
      <c r="K68" s="225"/>
      <c r="L68" s="222"/>
      <c r="M68" s="654"/>
      <c r="N68" s="223"/>
      <c r="O68" s="239"/>
    </row>
    <row r="69" spans="3:15" ht="15" customHeight="1">
      <c r="C69" s="582" t="str">
        <f t="shared" ref="C69:J69" si="16">C26</f>
        <v>Periculosidade</v>
      </c>
      <c r="D69" s="583"/>
      <c r="E69" s="583"/>
      <c r="F69" s="583"/>
      <c r="G69" s="583"/>
      <c r="H69" s="584"/>
      <c r="I69" s="240">
        <f t="shared" si="16"/>
        <v>0</v>
      </c>
      <c r="J69" s="225" t="e">
        <f t="shared" ca="1" si="16"/>
        <v>#N/A</v>
      </c>
      <c r="K69" s="225"/>
      <c r="L69" s="222"/>
      <c r="M69" s="654"/>
      <c r="N69" s="223"/>
      <c r="O69" s="239"/>
    </row>
    <row r="70" spans="3:15" ht="15" customHeight="1">
      <c r="C70" s="579" t="str">
        <f t="shared" ref="C70:J70" si="17">C27</f>
        <v>Insalubridade</v>
      </c>
      <c r="D70" s="580"/>
      <c r="E70" s="580"/>
      <c r="F70" s="580"/>
      <c r="G70" s="580"/>
      <c r="H70" s="581"/>
      <c r="I70" s="238">
        <f t="shared" si="17"/>
        <v>0</v>
      </c>
      <c r="J70" s="225" t="e">
        <f t="shared" ca="1" si="17"/>
        <v>#N/A</v>
      </c>
      <c r="K70" s="225"/>
      <c r="L70" s="222"/>
      <c r="M70" s="654"/>
      <c r="N70" s="223"/>
      <c r="O70" s="239"/>
    </row>
    <row r="71" spans="3:15" ht="15" customHeight="1">
      <c r="C71" s="243" t="str">
        <f t="shared" ref="C71:J71" si="18">C28</f>
        <v>Salário Família</v>
      </c>
      <c r="D71" s="244"/>
      <c r="E71" s="244"/>
      <c r="F71" s="244"/>
      <c r="G71" s="244"/>
      <c r="H71" s="245"/>
      <c r="I71" s="238"/>
      <c r="J71" s="225" t="e">
        <f t="shared" ca="1" si="18"/>
        <v>#N/A</v>
      </c>
      <c r="K71" s="225"/>
      <c r="L71" s="222"/>
      <c r="M71" s="654"/>
      <c r="N71" s="223"/>
      <c r="O71" s="239"/>
    </row>
    <row r="72" spans="3:15" ht="15" customHeight="1">
      <c r="C72" s="243" t="str">
        <f t="shared" ref="C72:K72" si="19">C29</f>
        <v>INSS</v>
      </c>
      <c r="D72" s="244"/>
      <c r="E72" s="244"/>
      <c r="F72" s="244"/>
      <c r="G72" s="244"/>
      <c r="H72" s="245"/>
      <c r="I72" s="237" t="e">
        <f t="shared" ca="1" si="19"/>
        <v>#N/A</v>
      </c>
      <c r="J72" s="225"/>
      <c r="K72" s="225" t="e">
        <f t="shared" ca="1" si="19"/>
        <v>#N/A</v>
      </c>
      <c r="L72" s="222"/>
      <c r="M72" s="654"/>
      <c r="N72" s="223"/>
      <c r="O72" s="239"/>
    </row>
    <row r="73" spans="3:15" ht="15" customHeight="1">
      <c r="C73" s="579" t="str">
        <f t="shared" ref="C73:K73" si="20">C30</f>
        <v>IRRF</v>
      </c>
      <c r="D73" s="580"/>
      <c r="E73" s="580"/>
      <c r="F73" s="580"/>
      <c r="G73" s="580"/>
      <c r="H73" s="581"/>
      <c r="I73" s="237" t="e">
        <f t="shared" ca="1" si="20"/>
        <v>#N/A</v>
      </c>
      <c r="J73" s="225"/>
      <c r="K73" s="225" t="e">
        <f t="shared" ca="1" si="20"/>
        <v>#N/A</v>
      </c>
      <c r="L73" s="222"/>
      <c r="M73" s="654"/>
      <c r="N73" s="246"/>
      <c r="O73" s="239"/>
    </row>
    <row r="74" spans="3:15" ht="15" customHeight="1">
      <c r="C74" s="579" t="str">
        <f t="shared" ref="C74:K74" si="21">C31</f>
        <v>Faltas</v>
      </c>
      <c r="D74" s="580"/>
      <c r="E74" s="580"/>
      <c r="F74" s="580"/>
      <c r="G74" s="580"/>
      <c r="H74" s="581"/>
      <c r="I74" s="238" t="e">
        <f t="shared" ca="1" si="21"/>
        <v>#N/A</v>
      </c>
      <c r="J74" s="225"/>
      <c r="K74" s="225" t="e">
        <f t="shared" ca="1" si="21"/>
        <v>#N/A</v>
      </c>
      <c r="L74" s="222"/>
      <c r="M74" s="654"/>
      <c r="N74" s="223"/>
      <c r="O74" s="239"/>
    </row>
    <row r="75" spans="3:15" ht="15" customHeight="1">
      <c r="C75" s="579" t="str">
        <f t="shared" ref="C75:K75" si="22">C32</f>
        <v>Atrasos</v>
      </c>
      <c r="D75" s="580"/>
      <c r="E75" s="580"/>
      <c r="F75" s="580"/>
      <c r="G75" s="580"/>
      <c r="H75" s="581"/>
      <c r="I75" s="247" t="e">
        <f t="shared" ca="1" si="22"/>
        <v>#N/A</v>
      </c>
      <c r="J75" s="225"/>
      <c r="K75" s="225" t="e">
        <f t="shared" ca="1" si="22"/>
        <v>#N/A</v>
      </c>
      <c r="L75" s="222"/>
      <c r="M75" s="654"/>
      <c r="N75" s="223"/>
      <c r="O75" s="239"/>
    </row>
    <row r="76" spans="3:15" ht="15" customHeight="1">
      <c r="C76" s="579" t="str">
        <f t="shared" ref="C76:K76" si="23">C33</f>
        <v>Empréstimo</v>
      </c>
      <c r="D76" s="580"/>
      <c r="E76" s="580"/>
      <c r="F76" s="580"/>
      <c r="G76" s="580"/>
      <c r="H76" s="581"/>
      <c r="I76" s="247"/>
      <c r="J76" s="225"/>
      <c r="K76" s="225" t="e">
        <f t="shared" ca="1" si="23"/>
        <v>#N/A</v>
      </c>
      <c r="L76" s="222"/>
      <c r="M76" s="654"/>
      <c r="N76" s="223"/>
      <c r="O76" s="248"/>
    </row>
    <row r="77" spans="3:15" ht="15" customHeight="1">
      <c r="C77" s="579" t="str">
        <f t="shared" ref="C77:K77" si="24">C34</f>
        <v>Pensão</v>
      </c>
      <c r="D77" s="580"/>
      <c r="E77" s="580"/>
      <c r="F77" s="580"/>
      <c r="G77" s="580"/>
      <c r="H77" s="581"/>
      <c r="I77" s="247"/>
      <c r="J77" s="225"/>
      <c r="K77" s="225" t="e">
        <f t="shared" ca="1" si="24"/>
        <v>#N/A</v>
      </c>
      <c r="L77" s="222"/>
      <c r="M77" s="654"/>
      <c r="N77" s="223"/>
      <c r="O77" s="248"/>
    </row>
    <row r="78" spans="3:15" ht="15" customHeight="1">
      <c r="C78" s="579" t="str">
        <f t="shared" ref="C78:K78" si="25">C35</f>
        <v>Outros Descontos</v>
      </c>
      <c r="D78" s="580"/>
      <c r="E78" s="580"/>
      <c r="F78" s="580"/>
      <c r="G78" s="580"/>
      <c r="H78" s="581"/>
      <c r="I78" s="247"/>
      <c r="J78" s="225"/>
      <c r="K78" s="225" t="e">
        <f t="shared" ca="1" si="25"/>
        <v>#N/A</v>
      </c>
      <c r="L78" s="222"/>
      <c r="M78" s="654"/>
      <c r="N78" s="223"/>
      <c r="O78" s="248"/>
    </row>
    <row r="79" spans="3:15" ht="15" customHeight="1">
      <c r="C79" s="579" t="str">
        <f t="shared" ref="C79:K79" si="26">C36</f>
        <v>-</v>
      </c>
      <c r="D79" s="580"/>
      <c r="E79" s="580"/>
      <c r="F79" s="580"/>
      <c r="G79" s="580"/>
      <c r="H79" s="581"/>
      <c r="I79" s="247"/>
      <c r="J79" s="225"/>
      <c r="K79" s="225" t="e">
        <f t="shared" ca="1" si="26"/>
        <v>#N/A</v>
      </c>
      <c r="L79" s="222"/>
      <c r="M79" s="654"/>
      <c r="N79" s="632" t="s">
        <v>738</v>
      </c>
      <c r="O79" s="635"/>
    </row>
    <row r="80" spans="3:15" ht="15" customHeight="1">
      <c r="C80" s="579" t="str">
        <f t="shared" ref="C80:K80" si="27">C37</f>
        <v>-</v>
      </c>
      <c r="D80" s="580"/>
      <c r="E80" s="580"/>
      <c r="F80" s="580"/>
      <c r="G80" s="580"/>
      <c r="H80" s="581"/>
      <c r="I80" s="247"/>
      <c r="J80" s="225"/>
      <c r="K80" s="225" t="e">
        <f t="shared" ca="1" si="27"/>
        <v>#N/A</v>
      </c>
      <c r="L80" s="222"/>
      <c r="M80" s="654"/>
      <c r="N80" s="633"/>
      <c r="O80" s="636"/>
    </row>
    <row r="81" spans="3:15" ht="15" customHeight="1">
      <c r="C81" s="579" t="str">
        <f t="shared" ref="C81:K81" si="28">C38</f>
        <v>-</v>
      </c>
      <c r="D81" s="580"/>
      <c r="E81" s="580"/>
      <c r="F81" s="580"/>
      <c r="G81" s="580"/>
      <c r="H81" s="581"/>
      <c r="I81" s="247"/>
      <c r="J81" s="225"/>
      <c r="K81" s="225" t="e">
        <f t="shared" ca="1" si="28"/>
        <v>#N/A</v>
      </c>
      <c r="L81" s="222"/>
      <c r="M81" s="654"/>
      <c r="N81" s="633"/>
      <c r="O81" s="636"/>
    </row>
    <row r="82" spans="3:15" ht="15" customHeight="1">
      <c r="C82" s="328" t="str">
        <f t="shared" ref="C82:K82" si="29">C39</f>
        <v>-</v>
      </c>
      <c r="D82" s="324"/>
      <c r="E82" s="324"/>
      <c r="F82" s="324"/>
      <c r="G82" s="324"/>
      <c r="H82" s="325"/>
      <c r="I82" s="247"/>
      <c r="J82" s="225"/>
      <c r="K82" s="225" t="e">
        <f t="shared" ca="1" si="29"/>
        <v>#N/A</v>
      </c>
      <c r="L82" s="222"/>
      <c r="M82" s="654"/>
      <c r="N82" s="633"/>
      <c r="O82" s="636"/>
    </row>
    <row r="83" spans="3:15" ht="15" customHeight="1">
      <c r="C83" s="328" t="str">
        <f t="shared" ref="C83:K83" si="30">C40</f>
        <v>-</v>
      </c>
      <c r="D83" s="324"/>
      <c r="E83" s="324"/>
      <c r="F83" s="324"/>
      <c r="G83" s="324"/>
      <c r="H83" s="325"/>
      <c r="I83" s="247"/>
      <c r="J83" s="225"/>
      <c r="K83" s="225" t="e">
        <f t="shared" ca="1" si="30"/>
        <v>#N/A</v>
      </c>
      <c r="L83" s="222"/>
      <c r="M83" s="654"/>
      <c r="N83" s="633"/>
      <c r="O83" s="636"/>
    </row>
    <row r="84" spans="3:15" ht="15" customHeight="1">
      <c r="C84" s="328" t="str">
        <f t="shared" ref="C84:K84" si="31">C41</f>
        <v>-</v>
      </c>
      <c r="D84" s="324"/>
      <c r="E84" s="324"/>
      <c r="F84" s="324"/>
      <c r="G84" s="324"/>
      <c r="H84" s="325"/>
      <c r="I84" s="247"/>
      <c r="J84" s="225"/>
      <c r="K84" s="225" t="e">
        <f t="shared" ca="1" si="31"/>
        <v>#N/A</v>
      </c>
      <c r="L84" s="222"/>
      <c r="M84" s="654"/>
      <c r="N84" s="633"/>
      <c r="O84" s="636"/>
    </row>
    <row r="85" spans="3:15" ht="15" customHeight="1">
      <c r="C85" s="328" t="str">
        <f t="shared" ref="C85:K85" si="32">C42</f>
        <v>-</v>
      </c>
      <c r="D85" s="324"/>
      <c r="E85" s="324"/>
      <c r="F85" s="324"/>
      <c r="G85" s="324"/>
      <c r="H85" s="325"/>
      <c r="I85" s="247"/>
      <c r="J85" s="225"/>
      <c r="K85" s="225" t="e">
        <f t="shared" ca="1" si="32"/>
        <v>#N/A</v>
      </c>
      <c r="L85" s="222"/>
      <c r="M85" s="654"/>
      <c r="N85" s="633"/>
      <c r="O85" s="636"/>
    </row>
    <row r="86" spans="3:15" ht="15" customHeight="1">
      <c r="C86" s="585" t="str">
        <f t="shared" ref="C86:K86" si="33">C43</f>
        <v>-</v>
      </c>
      <c r="D86" s="586"/>
      <c r="E86" s="586"/>
      <c r="F86" s="586"/>
      <c r="G86" s="586"/>
      <c r="H86" s="587"/>
      <c r="I86" s="249"/>
      <c r="J86" s="250"/>
      <c r="K86" s="250" t="e">
        <f t="shared" ca="1" si="33"/>
        <v>#N/A</v>
      </c>
      <c r="L86" s="222"/>
      <c r="M86" s="654"/>
      <c r="N86" s="633"/>
      <c r="O86" s="636"/>
    </row>
    <row r="87" spans="3:15">
      <c r="C87" s="251" t="str">
        <f t="shared" ref="C87:K87" si="34">C44</f>
        <v>MENSAGENS</v>
      </c>
      <c r="D87" s="252"/>
      <c r="E87" s="252"/>
      <c r="F87" s="252"/>
      <c r="G87" s="252"/>
      <c r="H87" s="252"/>
      <c r="I87" s="253"/>
      <c r="J87" s="254" t="str">
        <f t="shared" si="34"/>
        <v>Total dos Vencimentos</v>
      </c>
      <c r="K87" s="254" t="str">
        <f t="shared" si="34"/>
        <v>Total dos Descontos</v>
      </c>
      <c r="L87" s="255"/>
      <c r="M87" s="654"/>
      <c r="N87" s="633"/>
      <c r="O87" s="636"/>
    </row>
    <row r="88" spans="3:15">
      <c r="C88" s="641"/>
      <c r="D88" s="603"/>
      <c r="E88" s="603"/>
      <c r="F88" s="603"/>
      <c r="G88" s="603"/>
      <c r="H88" s="603"/>
      <c r="I88" s="642"/>
      <c r="J88" s="256" t="e">
        <f t="shared" ref="J88:K88" ca="1" si="35">J45</f>
        <v>#N/A</v>
      </c>
      <c r="K88" s="256" t="e">
        <f t="shared" ca="1" si="35"/>
        <v>#N/A</v>
      </c>
      <c r="L88" s="222"/>
      <c r="M88" s="654"/>
      <c r="N88" s="633"/>
      <c r="O88" s="636"/>
    </row>
    <row r="89" spans="3:15" ht="21.75" customHeight="1">
      <c r="C89" s="643"/>
      <c r="D89" s="644"/>
      <c r="E89" s="644"/>
      <c r="F89" s="644"/>
      <c r="G89" s="644"/>
      <c r="H89" s="644"/>
      <c r="I89" s="645"/>
      <c r="J89" s="257" t="str">
        <f t="shared" ref="J89:K89" si="36">J46</f>
        <v>Líquido a Receber-&gt;</v>
      </c>
      <c r="K89" s="258" t="e">
        <f t="shared" ca="1" si="36"/>
        <v>#N/A</v>
      </c>
      <c r="L89" s="255"/>
      <c r="M89" s="654"/>
      <c r="N89" s="633"/>
      <c r="O89" s="636"/>
    </row>
    <row r="90" spans="3:15" ht="16.5" customHeight="1">
      <c r="C90" s="646" t="str">
        <f t="shared" ref="C90:J90" si="37">C47</f>
        <v>Salário Base</v>
      </c>
      <c r="D90" s="647"/>
      <c r="E90" s="259" t="str">
        <f t="shared" si="37"/>
        <v>Base Cálc. INSS</v>
      </c>
      <c r="F90" s="259" t="str">
        <f t="shared" si="37"/>
        <v>Base Cálc.FGTS</v>
      </c>
      <c r="G90" s="259"/>
      <c r="H90" s="259" t="str">
        <f t="shared" si="37"/>
        <v>FGTS do Mês</v>
      </c>
      <c r="I90" s="259"/>
      <c r="J90" s="259" t="str">
        <f t="shared" si="37"/>
        <v>Base Cálc. IRRF</v>
      </c>
      <c r="K90" s="260"/>
      <c r="L90" s="255"/>
      <c r="M90" s="654"/>
      <c r="N90" s="633"/>
      <c r="O90" s="636"/>
    </row>
    <row r="91" spans="3:15" ht="16.5" customHeight="1">
      <c r="C91" s="669" t="e">
        <f t="shared" ref="C91:K91" ca="1" si="38">C48</f>
        <v>#N/A</v>
      </c>
      <c r="D91" s="670"/>
      <c r="E91" s="264" t="e">
        <f t="shared" ca="1" si="38"/>
        <v>#N/A</v>
      </c>
      <c r="F91" s="264">
        <f t="shared" si="38"/>
        <v>0.08</v>
      </c>
      <c r="G91" s="262"/>
      <c r="H91" s="262" t="e">
        <f t="shared" ca="1" si="38"/>
        <v>#N/A</v>
      </c>
      <c r="I91" s="262"/>
      <c r="J91" s="264" t="e">
        <f t="shared" ca="1" si="38"/>
        <v>#N/A</v>
      </c>
      <c r="K91" s="263" t="str">
        <f t="shared" si="38"/>
        <v/>
      </c>
      <c r="L91" s="222"/>
      <c r="M91" s="655"/>
      <c r="N91" s="634"/>
      <c r="O91" s="637"/>
    </row>
    <row r="92" spans="3:15" ht="30" customHeight="1">
      <c r="C92" s="281"/>
      <c r="D92" s="281"/>
      <c r="E92" s="281"/>
      <c r="F92" s="281"/>
      <c r="G92" s="281"/>
      <c r="H92" s="282"/>
      <c r="I92" s="281"/>
      <c r="J92" s="281"/>
      <c r="K92" s="281"/>
      <c r="L92" s="281"/>
      <c r="M92" s="283"/>
      <c r="N92" s="284"/>
      <c r="O92" s="284"/>
    </row>
    <row r="93" spans="3:15" ht="30" customHeight="1"/>
    <row r="94" spans="3:15" ht="30" customHeight="1"/>
    <row r="95" spans="3:15" ht="30" customHeight="1"/>
    <row r="96" spans="3:15" ht="30" customHeight="1"/>
    <row r="97" ht="30" customHeight="1"/>
    <row r="98" ht="30" customHeight="1"/>
    <row r="99" ht="30" customHeight="1"/>
    <row r="100" ht="30" customHeight="1"/>
    <row r="101" ht="30" customHeight="1"/>
    <row r="102" ht="30" customHeight="1"/>
    <row r="103" ht="30" customHeight="1"/>
    <row r="104" ht="30" customHeight="1"/>
    <row r="105" ht="30" customHeight="1"/>
    <row r="106" ht="30" customHeight="1"/>
    <row r="107" ht="30" customHeight="1"/>
    <row r="108" ht="30" customHeight="1"/>
    <row r="109" ht="30" customHeight="1"/>
    <row r="110" ht="30" customHeight="1"/>
    <row r="111" ht="30" customHeight="1"/>
    <row r="112" ht="30" customHeight="1"/>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ht="15" customHeight="1"/>
    <row r="153" ht="15" customHeight="1"/>
    <row r="154" ht="15" customHeight="1"/>
    <row r="155" ht="15" customHeight="1"/>
    <row r="156" ht="15" customHeight="1"/>
    <row r="157" ht="15" customHeight="1"/>
  </sheetData>
  <sheetProtection selectLockedCells="1"/>
  <mergeCells count="75">
    <mergeCell ref="C80:H80"/>
    <mergeCell ref="C81:H81"/>
    <mergeCell ref="C69:H69"/>
    <mergeCell ref="C70:H70"/>
    <mergeCell ref="C73:H73"/>
    <mergeCell ref="C74:H74"/>
    <mergeCell ref="C79:H79"/>
    <mergeCell ref="C46:I46"/>
    <mergeCell ref="C47:D47"/>
    <mergeCell ref="C48:D48"/>
    <mergeCell ref="H51:K51"/>
    <mergeCell ref="C65:H65"/>
    <mergeCell ref="C37:H37"/>
    <mergeCell ref="C38:H38"/>
    <mergeCell ref="C43:H43"/>
    <mergeCell ref="C45:I45"/>
    <mergeCell ref="O52:O66"/>
    <mergeCell ref="D53:I53"/>
    <mergeCell ref="D56:H56"/>
    <mergeCell ref="J56:K56"/>
    <mergeCell ref="C58:H58"/>
    <mergeCell ref="C60:H60"/>
    <mergeCell ref="C61:H61"/>
    <mergeCell ref="D52:I52"/>
    <mergeCell ref="K52:K53"/>
    <mergeCell ref="C62:H62"/>
    <mergeCell ref="C63:H63"/>
    <mergeCell ref="N60:N64"/>
    <mergeCell ref="C33:H33"/>
    <mergeCell ref="C34:H34"/>
    <mergeCell ref="C31:H31"/>
    <mergeCell ref="C35:H35"/>
    <mergeCell ref="C36:H36"/>
    <mergeCell ref="C25:H25"/>
    <mergeCell ref="C26:H26"/>
    <mergeCell ref="C27:H27"/>
    <mergeCell ref="C30:H30"/>
    <mergeCell ref="C32:H32"/>
    <mergeCell ref="C19:H19"/>
    <mergeCell ref="C20:H20"/>
    <mergeCell ref="C21:H21"/>
    <mergeCell ref="C22:H22"/>
    <mergeCell ref="C23:H23"/>
    <mergeCell ref="O36:O48"/>
    <mergeCell ref="I5:O5"/>
    <mergeCell ref="H8:K8"/>
    <mergeCell ref="M8:M48"/>
    <mergeCell ref="D9:I9"/>
    <mergeCell ref="K9:K10"/>
    <mergeCell ref="O9:O23"/>
    <mergeCell ref="D10:I10"/>
    <mergeCell ref="D13:H13"/>
    <mergeCell ref="J13:K13"/>
    <mergeCell ref="C15:H15"/>
    <mergeCell ref="N17:N21"/>
    <mergeCell ref="C24:H24"/>
    <mergeCell ref="C17:H17"/>
    <mergeCell ref="C18:H18"/>
    <mergeCell ref="N36:N48"/>
    <mergeCell ref="N79:N91"/>
    <mergeCell ref="O79:O91"/>
    <mergeCell ref="C86:H86"/>
    <mergeCell ref="C88:I88"/>
    <mergeCell ref="C89:I89"/>
    <mergeCell ref="C90:D90"/>
    <mergeCell ref="C91:D91"/>
    <mergeCell ref="M51:M91"/>
    <mergeCell ref="C64:H64"/>
    <mergeCell ref="C66:H66"/>
    <mergeCell ref="C67:H67"/>
    <mergeCell ref="C75:H75"/>
    <mergeCell ref="C68:H68"/>
    <mergeCell ref="C76:H76"/>
    <mergeCell ref="C77:H77"/>
    <mergeCell ref="C78:H78"/>
  </mergeCells>
  <conditionalFormatting sqref="D13:K13 I16:K27 J45:K45 K46 I29:K35 K28 I36:I43 K36:K43">
    <cfRule type="expression" dxfId="34" priority="1031">
      <formula>$R$33=-10</formula>
    </cfRule>
  </conditionalFormatting>
  <conditionalFormatting sqref="I28:J28">
    <cfRule type="expression" dxfId="33" priority="10">
      <formula>$R$33=-10</formula>
    </cfRule>
  </conditionalFormatting>
  <conditionalFormatting sqref="I71:J71">
    <cfRule type="expression" dxfId="32" priority="3">
      <formula>$R$33=-10</formula>
    </cfRule>
  </conditionalFormatting>
  <conditionalFormatting sqref="C48:J48">
    <cfRule type="expression" dxfId="31" priority="8">
      <formula>$R$32=-10</formula>
    </cfRule>
  </conditionalFormatting>
  <conditionalFormatting sqref="D56:K56 I59:K70 J88:K88 K89 I72:K86 K71">
    <cfRule type="expression" dxfId="30" priority="4">
      <formula>$R$33=-10</formula>
    </cfRule>
  </conditionalFormatting>
  <conditionalFormatting sqref="C91:J91">
    <cfRule type="expression" dxfId="29" priority="2">
      <formula>$R$32=-10</formula>
    </cfRule>
  </conditionalFormatting>
  <conditionalFormatting sqref="J36:J43">
    <cfRule type="expression" dxfId="28" priority="1">
      <formula>$R$33=-10</formula>
    </cfRule>
  </conditionalFormatting>
  <dataValidations count="1">
    <dataValidation type="list" allowBlank="1" showInputMessage="1" showErrorMessage="1" sqref="I5:O5">
      <formula1>$R$5:$R$31</formula1>
    </dataValidation>
  </dataValidations>
  <pageMargins left="0.511811024" right="0.511811024" top="0.78740157499999996" bottom="0.78740157499999996" header="0.31496062000000002" footer="0.31496062000000002"/>
  <pageSetup paperSize="9" scale="62" fitToWidth="0" orientation="portrait" r:id="rId1"/>
  <drawing r:id="rId2"/>
</worksheet>
</file>

<file path=xl/worksheets/sheet62.xml><?xml version="1.0" encoding="utf-8"?>
<worksheet xmlns="http://schemas.openxmlformats.org/spreadsheetml/2006/main" xmlns:r="http://schemas.openxmlformats.org/officeDocument/2006/relationships">
  <sheetPr codeName="Plan53"/>
  <dimension ref="A1:HC103"/>
  <sheetViews>
    <sheetView showGridLines="0" zoomScale="90" zoomScaleNormal="90" workbookViewId="0">
      <selection sqref="A1:A3"/>
    </sheetView>
  </sheetViews>
  <sheetFormatPr defaultColWidth="22.140625" defaultRowHeight="0" customHeight="1" zeroHeight="1"/>
  <cols>
    <col min="1" max="1" width="27.7109375" style="42" customWidth="1"/>
    <col min="2" max="2" width="3.85546875" style="194" customWidth="1"/>
    <col min="3" max="3" width="50.140625" style="194" bestFit="1" customWidth="1"/>
    <col min="4" max="5" width="17.5703125" style="194" customWidth="1"/>
    <col min="6" max="12" width="17.140625" style="194" customWidth="1"/>
    <col min="13" max="27" width="20.7109375" style="194" customWidth="1"/>
    <col min="28" max="32" width="22.140625" style="194"/>
    <col min="33" max="35" width="0" style="195" hidden="1" customWidth="1"/>
    <col min="36" max="94" width="0" style="362" hidden="1" customWidth="1"/>
    <col min="95" max="203" width="0" style="363" hidden="1" customWidth="1"/>
    <col min="204" max="16384" width="22.140625" style="195"/>
  </cols>
  <sheetData>
    <row r="1" spans="1:211" s="193" customFormat="1" ht="33.950000000000003" customHeight="1">
      <c r="A1" s="498"/>
      <c r="B1" s="191"/>
      <c r="C1" s="192" t="s">
        <v>18</v>
      </c>
      <c r="D1" s="191"/>
      <c r="E1" s="191"/>
      <c r="F1" s="191"/>
      <c r="G1" s="191"/>
      <c r="H1" s="191"/>
      <c r="I1" s="191"/>
      <c r="J1" s="191"/>
      <c r="K1" s="191"/>
      <c r="L1" s="191"/>
      <c r="M1" s="191"/>
      <c r="N1" s="191"/>
      <c r="O1" s="191"/>
      <c r="P1" s="191"/>
      <c r="Q1" s="191"/>
      <c r="R1" s="191"/>
      <c r="S1" s="191"/>
      <c r="T1" s="191"/>
      <c r="U1" s="191"/>
      <c r="V1" s="191"/>
      <c r="W1" s="191"/>
      <c r="X1" s="191"/>
      <c r="Y1" s="191"/>
      <c r="Z1" s="191"/>
      <c r="AA1" s="191"/>
      <c r="AB1" s="191"/>
      <c r="AC1" s="191"/>
      <c r="AD1" s="191"/>
      <c r="AE1" s="191"/>
      <c r="AF1" s="191"/>
      <c r="AJ1" s="362"/>
      <c r="AK1" s="362"/>
      <c r="AL1" s="362"/>
      <c r="AM1" s="362"/>
      <c r="AN1" s="362"/>
      <c r="AO1" s="362"/>
      <c r="AP1" s="362"/>
      <c r="AQ1" s="362"/>
      <c r="AR1" s="362"/>
      <c r="AS1" s="362"/>
      <c r="AT1" s="362"/>
      <c r="AU1" s="362"/>
      <c r="AV1" s="362"/>
      <c r="AW1" s="362"/>
      <c r="AX1" s="362"/>
      <c r="AY1" s="362"/>
      <c r="AZ1" s="362"/>
      <c r="BA1" s="362"/>
      <c r="BB1" s="362"/>
      <c r="BC1" s="362"/>
      <c r="BD1" s="362"/>
      <c r="BE1" s="362"/>
      <c r="BF1" s="362"/>
      <c r="BG1" s="362"/>
      <c r="BH1" s="362"/>
      <c r="BI1" s="362"/>
      <c r="BJ1" s="362"/>
      <c r="BK1" s="362"/>
      <c r="BL1" s="362"/>
      <c r="BM1" s="362"/>
      <c r="BN1" s="362"/>
      <c r="BO1" s="362"/>
      <c r="BP1" s="362"/>
      <c r="BQ1" s="362"/>
      <c r="BR1" s="362"/>
      <c r="BS1" s="362"/>
      <c r="BT1" s="362"/>
      <c r="BU1" s="362"/>
      <c r="BV1" s="362"/>
      <c r="BW1" s="362"/>
      <c r="BX1" s="362"/>
      <c r="BY1" s="362"/>
      <c r="BZ1" s="362"/>
      <c r="CA1" s="362"/>
      <c r="CB1" s="362"/>
      <c r="CC1" s="362"/>
      <c r="CD1" s="362"/>
      <c r="CE1" s="362"/>
      <c r="CF1" s="362"/>
      <c r="CG1" s="362"/>
      <c r="CH1" s="362"/>
      <c r="CI1" s="362"/>
      <c r="CJ1" s="362"/>
      <c r="CK1" s="362"/>
      <c r="CL1" s="362"/>
      <c r="CM1" s="362"/>
      <c r="CN1" s="362"/>
      <c r="CO1" s="362"/>
      <c r="CP1" s="362"/>
      <c r="CQ1" s="363"/>
      <c r="CR1" s="363"/>
      <c r="CS1" s="363"/>
      <c r="CT1" s="363"/>
      <c r="CU1" s="363"/>
      <c r="CV1" s="363"/>
      <c r="CW1" s="363"/>
      <c r="CX1" s="363"/>
      <c r="CY1" s="363"/>
      <c r="CZ1" s="363"/>
      <c r="DA1" s="363"/>
      <c r="DB1" s="363"/>
      <c r="DC1" s="363"/>
      <c r="DD1" s="363"/>
      <c r="DE1" s="363"/>
      <c r="DF1" s="363"/>
      <c r="DG1" s="363"/>
      <c r="DH1" s="363"/>
      <c r="DI1" s="363"/>
      <c r="DJ1" s="363"/>
      <c r="DK1" s="363"/>
      <c r="DL1" s="363"/>
      <c r="DM1" s="363"/>
      <c r="DN1" s="363"/>
      <c r="DO1" s="363"/>
      <c r="DP1" s="363"/>
      <c r="DQ1" s="363"/>
      <c r="DR1" s="363"/>
      <c r="DS1" s="363"/>
      <c r="DT1" s="363"/>
      <c r="DU1" s="363"/>
      <c r="DV1" s="363"/>
      <c r="DW1" s="363"/>
      <c r="DX1" s="363"/>
      <c r="DY1" s="363"/>
      <c r="DZ1" s="363"/>
      <c r="EA1" s="363"/>
      <c r="EB1" s="363"/>
      <c r="EC1" s="363"/>
      <c r="ED1" s="363"/>
      <c r="EE1" s="363"/>
      <c r="EF1" s="363"/>
      <c r="EG1" s="363"/>
      <c r="EH1" s="363"/>
      <c r="EI1" s="363"/>
      <c r="EJ1" s="363"/>
      <c r="EK1" s="363"/>
      <c r="EL1" s="363"/>
      <c r="EM1" s="363"/>
      <c r="EN1" s="363"/>
      <c r="EO1" s="363"/>
      <c r="EP1" s="363"/>
      <c r="EQ1" s="363"/>
      <c r="ER1" s="363"/>
      <c r="ES1" s="363"/>
      <c r="ET1" s="363"/>
      <c r="EU1" s="363"/>
      <c r="EV1" s="363"/>
      <c r="EW1" s="363"/>
      <c r="EX1" s="363"/>
      <c r="EY1" s="363"/>
      <c r="EZ1" s="363"/>
      <c r="FA1" s="363"/>
      <c r="FB1" s="363"/>
      <c r="FC1" s="363"/>
      <c r="FD1" s="363"/>
      <c r="FE1" s="363"/>
      <c r="FF1" s="363"/>
      <c r="FG1" s="363"/>
      <c r="FH1" s="363"/>
      <c r="FI1" s="363"/>
      <c r="FJ1" s="363"/>
      <c r="FK1" s="363"/>
      <c r="FL1" s="363"/>
      <c r="FM1" s="363"/>
      <c r="FN1" s="363"/>
      <c r="FO1" s="363"/>
      <c r="FP1" s="363"/>
      <c r="FQ1" s="363"/>
      <c r="FR1" s="363"/>
      <c r="FS1" s="363"/>
      <c r="FT1" s="363"/>
      <c r="FU1" s="363"/>
      <c r="FV1" s="363"/>
      <c r="FW1" s="363"/>
      <c r="FX1" s="363"/>
      <c r="FY1" s="363"/>
      <c r="FZ1" s="363"/>
      <c r="GA1" s="363"/>
      <c r="GB1" s="363"/>
      <c r="GC1" s="363"/>
      <c r="GD1" s="363"/>
      <c r="GE1" s="363"/>
      <c r="GF1" s="363"/>
      <c r="GG1" s="363"/>
      <c r="GH1" s="363"/>
      <c r="GI1" s="363"/>
      <c r="GJ1" s="363"/>
      <c r="GK1" s="363"/>
      <c r="GL1" s="363"/>
      <c r="GM1" s="363"/>
      <c r="GN1" s="363"/>
      <c r="GO1" s="363"/>
      <c r="GP1" s="363"/>
      <c r="GQ1" s="363"/>
      <c r="GR1" s="363"/>
      <c r="GS1" s="363"/>
      <c r="GT1" s="363"/>
      <c r="GU1" s="363"/>
    </row>
    <row r="2" spans="1:211" s="193" customFormat="1" ht="21.6" customHeight="1">
      <c r="A2" s="498"/>
      <c r="B2" s="191"/>
      <c r="C2" s="191"/>
      <c r="D2" s="191"/>
      <c r="E2" s="191"/>
      <c r="F2" s="191"/>
      <c r="G2" s="191"/>
      <c r="H2" s="191"/>
      <c r="I2" s="191"/>
      <c r="J2" s="191"/>
      <c r="K2" s="191"/>
      <c r="L2" s="191"/>
      <c r="M2" s="191"/>
      <c r="N2" s="191"/>
      <c r="O2" s="191"/>
      <c r="P2" s="191"/>
      <c r="Q2" s="191"/>
      <c r="R2" s="191"/>
      <c r="S2" s="191"/>
      <c r="T2" s="191"/>
      <c r="U2" s="191"/>
      <c r="V2" s="191"/>
      <c r="W2" s="191"/>
      <c r="X2" s="191"/>
      <c r="Y2" s="191"/>
      <c r="Z2" s="191"/>
      <c r="AA2" s="191"/>
      <c r="AB2" s="191"/>
      <c r="AC2" s="191"/>
      <c r="AD2" s="191"/>
      <c r="AE2" s="191"/>
      <c r="AF2" s="191"/>
      <c r="AJ2" s="362"/>
      <c r="AK2" s="362"/>
      <c r="AL2" s="362"/>
      <c r="AM2" s="362"/>
      <c r="AN2" s="362"/>
      <c r="AO2" s="362"/>
      <c r="AP2" s="362"/>
      <c r="AQ2" s="362"/>
      <c r="AR2" s="362"/>
      <c r="AS2" s="362"/>
      <c r="AT2" s="362"/>
      <c r="AU2" s="362"/>
      <c r="AV2" s="362"/>
      <c r="AW2" s="362"/>
      <c r="AX2" s="362"/>
      <c r="AY2" s="362"/>
      <c r="AZ2" s="362"/>
      <c r="BA2" s="362"/>
      <c r="BB2" s="362"/>
      <c r="BC2" s="362"/>
      <c r="BD2" s="362"/>
      <c r="BE2" s="362"/>
      <c r="BF2" s="362"/>
      <c r="BG2" s="362"/>
      <c r="BH2" s="362"/>
      <c r="BI2" s="362"/>
      <c r="BJ2" s="362"/>
      <c r="BK2" s="362"/>
      <c r="BL2" s="362"/>
      <c r="BM2" s="362"/>
      <c r="BN2" s="362"/>
      <c r="BO2" s="362"/>
      <c r="BP2" s="362"/>
      <c r="BQ2" s="362"/>
      <c r="BR2" s="362"/>
      <c r="BS2" s="362"/>
      <c r="BT2" s="362"/>
      <c r="BU2" s="362"/>
      <c r="BV2" s="362"/>
      <c r="BW2" s="362"/>
      <c r="BX2" s="362"/>
      <c r="BY2" s="362"/>
      <c r="BZ2" s="362"/>
      <c r="CA2" s="362"/>
      <c r="CB2" s="362"/>
      <c r="CC2" s="362"/>
      <c r="CD2" s="362"/>
      <c r="CE2" s="362"/>
      <c r="CF2" s="362"/>
      <c r="CG2" s="362"/>
      <c r="CH2" s="362"/>
      <c r="CI2" s="362"/>
      <c r="CJ2" s="362"/>
      <c r="CK2" s="362"/>
      <c r="CL2" s="362"/>
      <c r="CM2" s="362"/>
      <c r="CN2" s="362"/>
      <c r="CO2" s="362"/>
      <c r="CP2" s="362"/>
      <c r="CQ2" s="363"/>
      <c r="CR2" s="363"/>
      <c r="CS2" s="363"/>
      <c r="CT2" s="363"/>
      <c r="CU2" s="363"/>
      <c r="CV2" s="363"/>
      <c r="CW2" s="363"/>
      <c r="CX2" s="363"/>
      <c r="CY2" s="363"/>
      <c r="CZ2" s="363"/>
      <c r="DA2" s="363"/>
      <c r="DB2" s="363"/>
      <c r="DC2" s="363"/>
      <c r="DD2" s="363"/>
      <c r="DE2" s="363"/>
      <c r="DF2" s="363"/>
      <c r="DG2" s="363"/>
      <c r="DH2" s="363"/>
      <c r="DI2" s="363"/>
      <c r="DJ2" s="363"/>
      <c r="DK2" s="363"/>
      <c r="DL2" s="363"/>
      <c r="DM2" s="363"/>
      <c r="DN2" s="363"/>
      <c r="DO2" s="363"/>
      <c r="DP2" s="363"/>
      <c r="DQ2" s="363"/>
      <c r="DR2" s="363"/>
      <c r="DS2" s="363"/>
      <c r="DT2" s="363"/>
      <c r="DU2" s="363"/>
      <c r="DV2" s="363"/>
      <c r="DW2" s="363"/>
      <c r="DX2" s="363"/>
      <c r="DY2" s="363"/>
      <c r="DZ2" s="363"/>
      <c r="EA2" s="363"/>
      <c r="EB2" s="363"/>
      <c r="EC2" s="363"/>
      <c r="ED2" s="363"/>
      <c r="EE2" s="363"/>
      <c r="EF2" s="363"/>
      <c r="EG2" s="363"/>
      <c r="EH2" s="363"/>
      <c r="EI2" s="363"/>
      <c r="EJ2" s="363"/>
      <c r="EK2" s="363"/>
      <c r="EL2" s="363"/>
      <c r="EM2" s="363"/>
      <c r="EN2" s="363"/>
      <c r="EO2" s="363"/>
      <c r="EP2" s="363"/>
      <c r="EQ2" s="363"/>
      <c r="ER2" s="363"/>
      <c r="ES2" s="363"/>
      <c r="ET2" s="363"/>
      <c r="EU2" s="363"/>
      <c r="EV2" s="363"/>
      <c r="EW2" s="363"/>
      <c r="EX2" s="363"/>
      <c r="EY2" s="363"/>
      <c r="EZ2" s="363"/>
      <c r="FA2" s="363"/>
      <c r="FB2" s="363"/>
      <c r="FC2" s="363"/>
      <c r="FD2" s="363"/>
      <c r="FE2" s="363"/>
      <c r="FF2" s="363"/>
      <c r="FG2" s="363"/>
      <c r="FH2" s="363"/>
      <c r="FI2" s="363"/>
      <c r="FJ2" s="363"/>
      <c r="FK2" s="363"/>
      <c r="FL2" s="363"/>
      <c r="FM2" s="363"/>
      <c r="FN2" s="363"/>
      <c r="FO2" s="363"/>
      <c r="FP2" s="363"/>
      <c r="FQ2" s="363"/>
      <c r="FR2" s="363"/>
      <c r="FS2" s="363"/>
      <c r="FT2" s="363"/>
      <c r="FU2" s="363"/>
      <c r="FV2" s="363"/>
      <c r="FW2" s="363"/>
      <c r="FX2" s="363"/>
      <c r="FY2" s="363"/>
      <c r="FZ2" s="363"/>
      <c r="GA2" s="363"/>
      <c r="GB2" s="363"/>
      <c r="GC2" s="363"/>
      <c r="GD2" s="363"/>
      <c r="GE2" s="363"/>
      <c r="GF2" s="363"/>
      <c r="GG2" s="363"/>
      <c r="GH2" s="363"/>
      <c r="GI2" s="363"/>
      <c r="GJ2" s="363"/>
      <c r="GK2" s="363"/>
      <c r="GL2" s="363"/>
      <c r="GM2" s="363"/>
      <c r="GN2" s="363"/>
      <c r="GO2" s="363"/>
      <c r="GP2" s="363"/>
      <c r="GQ2" s="363"/>
      <c r="GR2" s="363"/>
      <c r="GS2" s="363"/>
      <c r="GT2" s="363"/>
      <c r="GU2" s="363"/>
    </row>
    <row r="3" spans="1:211" s="193" customFormat="1" ht="21.6" customHeight="1">
      <c r="A3" s="498"/>
      <c r="B3" s="191"/>
      <c r="C3" s="191"/>
      <c r="D3" s="191"/>
      <c r="E3" s="191"/>
      <c r="F3" s="191"/>
      <c r="G3" s="191"/>
      <c r="H3" s="191"/>
      <c r="I3" s="191"/>
      <c r="J3" s="191"/>
      <c r="K3" s="191"/>
      <c r="L3" s="191"/>
      <c r="M3" s="191"/>
      <c r="N3" s="191"/>
      <c r="O3" s="191"/>
      <c r="P3" s="191"/>
      <c r="Q3" s="191"/>
      <c r="R3" s="191"/>
      <c r="S3" s="191"/>
      <c r="T3" s="191"/>
      <c r="U3" s="191"/>
      <c r="V3" s="191"/>
      <c r="W3" s="191"/>
      <c r="X3" s="191"/>
      <c r="Y3" s="191"/>
      <c r="Z3" s="191"/>
      <c r="AA3" s="191"/>
      <c r="AB3" s="191"/>
      <c r="AC3" s="191"/>
      <c r="AD3" s="191"/>
      <c r="AE3" s="191"/>
      <c r="AF3" s="191"/>
      <c r="AJ3" s="362"/>
      <c r="AK3" s="362"/>
      <c r="AL3" s="362"/>
      <c r="AM3" s="362"/>
      <c r="AN3" s="362"/>
      <c r="AO3" s="362"/>
      <c r="AP3" s="362"/>
      <c r="AQ3" s="362"/>
      <c r="AR3" s="362"/>
      <c r="AS3" s="362"/>
      <c r="AT3" s="362"/>
      <c r="AU3" s="362"/>
      <c r="AV3" s="362"/>
      <c r="AW3" s="362"/>
      <c r="AX3" s="362"/>
      <c r="AY3" s="362"/>
      <c r="AZ3" s="362"/>
      <c r="BA3" s="362"/>
      <c r="BB3" s="362"/>
      <c r="BC3" s="362"/>
      <c r="BD3" s="362"/>
      <c r="BE3" s="362"/>
      <c r="BF3" s="362"/>
      <c r="BG3" s="362"/>
      <c r="BH3" s="362"/>
      <c r="BI3" s="362"/>
      <c r="BJ3" s="362"/>
      <c r="BK3" s="362"/>
      <c r="BL3" s="362"/>
      <c r="BM3" s="362"/>
      <c r="BN3" s="362"/>
      <c r="BO3" s="362"/>
      <c r="BP3" s="362"/>
      <c r="BQ3" s="362"/>
      <c r="BR3" s="362"/>
      <c r="BS3" s="362"/>
      <c r="BT3" s="362"/>
      <c r="BU3" s="362"/>
      <c r="BV3" s="362"/>
      <c r="BW3" s="362"/>
      <c r="BX3" s="362"/>
      <c r="BY3" s="362"/>
      <c r="BZ3" s="362"/>
      <c r="CA3" s="362"/>
      <c r="CB3" s="362"/>
      <c r="CC3" s="362"/>
      <c r="CD3" s="362"/>
      <c r="CE3" s="362"/>
      <c r="CF3" s="362"/>
      <c r="CG3" s="362"/>
      <c r="CH3" s="362"/>
      <c r="CI3" s="362"/>
      <c r="CJ3" s="362"/>
      <c r="CK3" s="362"/>
      <c r="CL3" s="362"/>
      <c r="CM3" s="362"/>
      <c r="CN3" s="362"/>
      <c r="CO3" s="362"/>
      <c r="CP3" s="362"/>
      <c r="CQ3" s="363"/>
      <c r="CR3" s="363"/>
      <c r="CS3" s="363"/>
      <c r="CT3" s="363"/>
      <c r="CU3" s="363"/>
      <c r="CV3" s="363"/>
      <c r="CW3" s="363"/>
      <c r="CX3" s="363"/>
      <c r="CY3" s="363"/>
      <c r="CZ3" s="363"/>
      <c r="DA3" s="363"/>
      <c r="DB3" s="363"/>
      <c r="DC3" s="363"/>
      <c r="DD3" s="363"/>
      <c r="DE3" s="363"/>
      <c r="DF3" s="363"/>
      <c r="DG3" s="363"/>
      <c r="DH3" s="363"/>
      <c r="DI3" s="363"/>
      <c r="DJ3" s="363"/>
      <c r="DK3" s="363"/>
      <c r="DL3" s="363"/>
      <c r="DM3" s="363"/>
      <c r="DN3" s="363"/>
      <c r="DO3" s="363"/>
      <c r="DP3" s="363"/>
      <c r="DQ3" s="363"/>
      <c r="DR3" s="363"/>
      <c r="DS3" s="363"/>
      <c r="DT3" s="363"/>
      <c r="DU3" s="363"/>
      <c r="DV3" s="363"/>
      <c r="DW3" s="363"/>
      <c r="DX3" s="363"/>
      <c r="DY3" s="363"/>
      <c r="DZ3" s="363"/>
      <c r="EA3" s="363"/>
      <c r="EB3" s="363"/>
      <c r="EC3" s="363"/>
      <c r="ED3" s="363"/>
      <c r="EE3" s="363"/>
      <c r="EF3" s="363"/>
      <c r="EG3" s="363"/>
      <c r="EH3" s="363"/>
      <c r="EI3" s="363"/>
      <c r="EJ3" s="363"/>
      <c r="EK3" s="363"/>
      <c r="EL3" s="363"/>
      <c r="EM3" s="363"/>
      <c r="EN3" s="363"/>
      <c r="EO3" s="363"/>
      <c r="EP3" s="363"/>
      <c r="EQ3" s="363"/>
      <c r="ER3" s="363"/>
      <c r="ES3" s="363"/>
      <c r="ET3" s="363"/>
      <c r="EU3" s="363"/>
      <c r="EV3" s="363"/>
      <c r="EW3" s="363"/>
      <c r="EX3" s="363"/>
      <c r="EY3" s="363"/>
      <c r="EZ3" s="363"/>
      <c r="FA3" s="363"/>
      <c r="FB3" s="363"/>
      <c r="FC3" s="363"/>
      <c r="FD3" s="363"/>
      <c r="FE3" s="363"/>
      <c r="FF3" s="363"/>
      <c r="FG3" s="363"/>
      <c r="FH3" s="363"/>
      <c r="FI3" s="363"/>
      <c r="FJ3" s="363"/>
      <c r="FK3" s="363"/>
      <c r="FL3" s="363"/>
      <c r="FM3" s="363"/>
      <c r="FN3" s="363"/>
      <c r="FO3" s="363"/>
      <c r="FP3" s="363"/>
      <c r="FQ3" s="363"/>
      <c r="FR3" s="363"/>
      <c r="FS3" s="363"/>
      <c r="FT3" s="363"/>
      <c r="FU3" s="363"/>
      <c r="FV3" s="363"/>
      <c r="FW3" s="363"/>
      <c r="FX3" s="363"/>
      <c r="FY3" s="363"/>
      <c r="FZ3" s="363"/>
      <c r="GA3" s="363"/>
      <c r="GB3" s="363"/>
      <c r="GC3" s="363"/>
      <c r="GD3" s="363"/>
      <c r="GE3" s="363"/>
      <c r="GF3" s="363"/>
      <c r="GG3" s="363"/>
      <c r="GH3" s="363"/>
      <c r="GI3" s="363"/>
      <c r="GJ3" s="363"/>
      <c r="GK3" s="363"/>
      <c r="GL3" s="363"/>
      <c r="GM3" s="363"/>
      <c r="GN3" s="363"/>
      <c r="GO3" s="363"/>
      <c r="GP3" s="363"/>
      <c r="GQ3" s="363"/>
      <c r="GR3" s="363"/>
      <c r="GS3" s="363"/>
      <c r="GT3" s="363"/>
      <c r="GU3" s="363"/>
    </row>
    <row r="4" spans="1:211" ht="30" customHeight="1">
      <c r="C4" s="365" t="s">
        <v>553</v>
      </c>
      <c r="AL4" s="725" t="s">
        <v>846</v>
      </c>
      <c r="AM4" s="725"/>
      <c r="AN4" s="725"/>
      <c r="AO4" s="725"/>
      <c r="AP4" s="725"/>
      <c r="AQ4" s="725"/>
      <c r="AR4" s="725"/>
      <c r="AS4" s="725"/>
      <c r="AT4" s="725"/>
      <c r="AU4" s="725"/>
      <c r="AV4" s="725"/>
      <c r="AY4" s="364"/>
      <c r="AZ4" s="364"/>
      <c r="BA4" s="364"/>
      <c r="CF4" s="712"/>
      <c r="CG4" s="712"/>
      <c r="CH4" s="712"/>
      <c r="CI4" s="712"/>
      <c r="CJ4" s="712"/>
      <c r="CK4" s="712"/>
      <c r="CL4" s="369"/>
      <c r="CM4" s="370"/>
      <c r="CN4" s="363"/>
      <c r="CO4" s="363"/>
      <c r="CP4" s="363"/>
      <c r="DP4" s="362"/>
      <c r="DQ4" s="362"/>
      <c r="DR4" s="362"/>
      <c r="DT4" s="362"/>
      <c r="DU4" s="362"/>
      <c r="DV4" s="362"/>
      <c r="DW4" s="362"/>
      <c r="DX4" s="362"/>
      <c r="DY4" s="362"/>
      <c r="DZ4" s="362"/>
      <c r="FE4" s="362"/>
      <c r="FF4" s="362"/>
      <c r="FG4" s="362"/>
      <c r="FH4" s="362"/>
      <c r="FI4" s="362"/>
      <c r="FJ4" s="362"/>
    </row>
    <row r="5" spans="1:211" ht="9.9499999999999993" customHeight="1" thickBot="1">
      <c r="AS5" s="371"/>
      <c r="CK5" s="363"/>
      <c r="CL5" s="362" t="str">
        <f>CL7&amp;"/"&amp;"9"&amp;"/"&amp;'P Gerais'!$D$6</f>
        <v>1/9/2015</v>
      </c>
      <c r="CM5" s="362" t="str">
        <f>CM7&amp;"/"&amp;"9"&amp;"/"&amp;'P Gerais'!$D$6</f>
        <v>2/9/2015</v>
      </c>
      <c r="CN5" s="362" t="str">
        <f>CN7&amp;"/"&amp;"9"&amp;"/"&amp;'P Gerais'!$D$6</f>
        <v>3/9/2015</v>
      </c>
      <c r="CO5" s="362" t="str">
        <f>CO7&amp;"/"&amp;"9"&amp;"/"&amp;'P Gerais'!$D$6</f>
        <v>4/9/2015</v>
      </c>
      <c r="CP5" s="362" t="str">
        <f>CP7&amp;"/"&amp;"9"&amp;"/"&amp;'P Gerais'!$D$6</f>
        <v>5/9/2015</v>
      </c>
      <c r="CQ5" s="362" t="str">
        <f>CQ7&amp;"/"&amp;"9"&amp;"/"&amp;'P Gerais'!$D$6</f>
        <v>6/9/2015</v>
      </c>
      <c r="CR5" s="362" t="str">
        <f>CR7&amp;"/"&amp;"9"&amp;"/"&amp;'P Gerais'!$D$6</f>
        <v>7/9/2015</v>
      </c>
      <c r="CS5" s="362" t="str">
        <f>CS7&amp;"/"&amp;"9"&amp;"/"&amp;'P Gerais'!$D$6</f>
        <v>8/9/2015</v>
      </c>
      <c r="CT5" s="362" t="str">
        <f>CT7&amp;"/"&amp;"9"&amp;"/"&amp;'P Gerais'!$D$6</f>
        <v>9/9/2015</v>
      </c>
      <c r="CU5" s="362" t="str">
        <f>CU7&amp;"/"&amp;"9"&amp;"/"&amp;'P Gerais'!$D$6</f>
        <v>10/9/2015</v>
      </c>
      <c r="CV5" s="362" t="str">
        <f>CV7&amp;"/"&amp;"9"&amp;"/"&amp;'P Gerais'!$D$6</f>
        <v>11/9/2015</v>
      </c>
      <c r="CW5" s="362" t="str">
        <f>CW7&amp;"/"&amp;"9"&amp;"/"&amp;'P Gerais'!$D$6</f>
        <v>12/9/2015</v>
      </c>
      <c r="CX5" s="362" t="str">
        <f>CX7&amp;"/"&amp;"9"&amp;"/"&amp;'P Gerais'!$D$6</f>
        <v>13/9/2015</v>
      </c>
      <c r="CY5" s="362" t="str">
        <f>CY7&amp;"/"&amp;"9"&amp;"/"&amp;'P Gerais'!$D$6</f>
        <v>14/9/2015</v>
      </c>
      <c r="CZ5" s="362" t="str">
        <f>CZ7&amp;"/"&amp;"9"&amp;"/"&amp;'P Gerais'!$D$6</f>
        <v>15/9/2015</v>
      </c>
      <c r="DA5" s="362" t="str">
        <f>DA7&amp;"/"&amp;"9"&amp;"/"&amp;'P Gerais'!$D$6</f>
        <v>16/9/2015</v>
      </c>
      <c r="DB5" s="362" t="str">
        <f>DB7&amp;"/"&amp;"9"&amp;"/"&amp;'P Gerais'!$D$6</f>
        <v>17/9/2015</v>
      </c>
      <c r="DC5" s="362" t="str">
        <f>DC7&amp;"/"&amp;"9"&amp;"/"&amp;'P Gerais'!$D$6</f>
        <v>18/9/2015</v>
      </c>
      <c r="DD5" s="362" t="str">
        <f>DD7&amp;"/"&amp;"9"&amp;"/"&amp;'P Gerais'!$D$6</f>
        <v>19/9/2015</v>
      </c>
      <c r="DE5" s="362" t="str">
        <f>DE7&amp;"/"&amp;"9"&amp;"/"&amp;'P Gerais'!$D$6</f>
        <v>20/9/2015</v>
      </c>
      <c r="DF5" s="362" t="str">
        <f>DF7&amp;"/"&amp;"9"&amp;"/"&amp;'P Gerais'!$D$6</f>
        <v>21/9/2015</v>
      </c>
      <c r="DG5" s="362" t="str">
        <f>DG7&amp;"/"&amp;"9"&amp;"/"&amp;'P Gerais'!$D$6</f>
        <v>22/9/2015</v>
      </c>
      <c r="DH5" s="362" t="str">
        <f>DH7&amp;"/"&amp;"9"&amp;"/"&amp;'P Gerais'!$D$6</f>
        <v>23/9/2015</v>
      </c>
      <c r="DI5" s="362" t="str">
        <f>DI7&amp;"/"&amp;"9"&amp;"/"&amp;'P Gerais'!$D$6</f>
        <v>24/9/2015</v>
      </c>
      <c r="DJ5" s="362" t="str">
        <f>DJ7&amp;"/"&amp;"9"&amp;"/"&amp;'P Gerais'!$D$6</f>
        <v>25/9/2015</v>
      </c>
      <c r="DK5" s="362" t="str">
        <f>DK7&amp;"/"&amp;"9"&amp;"/"&amp;'P Gerais'!$D$6</f>
        <v>26/9/2015</v>
      </c>
      <c r="DL5" s="362" t="str">
        <f>DL7&amp;"/"&amp;"9"&amp;"/"&amp;'P Gerais'!$D$6</f>
        <v>27/9/2015</v>
      </c>
      <c r="DM5" s="362" t="str">
        <f>DM7&amp;"/"&amp;"9"&amp;"/"&amp;'P Gerais'!$D$6</f>
        <v>28/9/2015</v>
      </c>
      <c r="DN5" s="362" t="str">
        <f>DN7&amp;"/"&amp;"9"&amp;"/"&amp;'P Gerais'!$D$6</f>
        <v>29/9/2015</v>
      </c>
      <c r="DO5" s="362" t="str">
        <f>DO7&amp;"/"&amp;"9"&amp;"/"&amp;'P Gerais'!$D$6</f>
        <v>30/9/2015</v>
      </c>
      <c r="DP5" s="362"/>
      <c r="DQ5" s="362"/>
      <c r="DR5" s="362"/>
      <c r="DT5" s="362"/>
      <c r="DU5" s="362"/>
      <c r="DV5" s="362"/>
      <c r="DW5" s="362"/>
      <c r="DX5" s="362"/>
      <c r="DY5" s="362"/>
      <c r="DZ5" s="362"/>
      <c r="EA5" s="362" t="str">
        <f>EA7&amp;"/"&amp;"09"&amp;"/"&amp;'P Gerais'!$D$6</f>
        <v>1/09/2015</v>
      </c>
      <c r="EB5" s="362" t="str">
        <f>EB7&amp;"/"&amp;"09"&amp;"/"&amp;'P Gerais'!$D$6</f>
        <v>2/09/2015</v>
      </c>
      <c r="EC5" s="362" t="str">
        <f>EC7&amp;"/"&amp;"09"&amp;"/"&amp;'P Gerais'!$D$6</f>
        <v>3/09/2015</v>
      </c>
      <c r="ED5" s="362" t="str">
        <f>ED7&amp;"/"&amp;"09"&amp;"/"&amp;'P Gerais'!$D$6</f>
        <v>4/09/2015</v>
      </c>
      <c r="EE5" s="362" t="str">
        <f>EE7&amp;"/"&amp;"09"&amp;"/"&amp;'P Gerais'!$D$6</f>
        <v>5/09/2015</v>
      </c>
      <c r="EF5" s="362" t="str">
        <f>EF7&amp;"/"&amp;"09"&amp;"/"&amp;'P Gerais'!$D$6</f>
        <v>6/09/2015</v>
      </c>
      <c r="EG5" s="362" t="str">
        <f>EG7&amp;"/"&amp;"09"&amp;"/"&amp;'P Gerais'!$D$6</f>
        <v>7/09/2015</v>
      </c>
      <c r="EH5" s="362" t="str">
        <f>EH7&amp;"/"&amp;"09"&amp;"/"&amp;'P Gerais'!$D$6</f>
        <v>8/09/2015</v>
      </c>
      <c r="EI5" s="362" t="str">
        <f>EI7&amp;"/"&amp;"09"&amp;"/"&amp;'P Gerais'!$D$6</f>
        <v>9/09/2015</v>
      </c>
      <c r="EJ5" s="362" t="str">
        <f>EJ7&amp;"/"&amp;"09"&amp;"/"&amp;'P Gerais'!$D$6</f>
        <v>10/09/2015</v>
      </c>
      <c r="EK5" s="362" t="str">
        <f>EK7&amp;"/"&amp;"09"&amp;"/"&amp;'P Gerais'!$D$6</f>
        <v>11/09/2015</v>
      </c>
      <c r="EL5" s="362" t="str">
        <f>EL7&amp;"/"&amp;"09"&amp;"/"&amp;'P Gerais'!$D$6</f>
        <v>12/09/2015</v>
      </c>
      <c r="EM5" s="362" t="str">
        <f>EM7&amp;"/"&amp;"09"&amp;"/"&amp;'P Gerais'!$D$6</f>
        <v>13/09/2015</v>
      </c>
      <c r="EN5" s="362" t="str">
        <f>EN7&amp;"/"&amp;"09"&amp;"/"&amp;'P Gerais'!$D$6</f>
        <v>14/09/2015</v>
      </c>
      <c r="EO5" s="362" t="str">
        <f>EO7&amp;"/"&amp;"09"&amp;"/"&amp;'P Gerais'!$D$6</f>
        <v>15/09/2015</v>
      </c>
      <c r="EP5" s="362" t="str">
        <f>EP7&amp;"/"&amp;"09"&amp;"/"&amp;'P Gerais'!$D$6</f>
        <v>16/09/2015</v>
      </c>
      <c r="EQ5" s="362" t="str">
        <f>EQ7&amp;"/"&amp;"09"&amp;"/"&amp;'P Gerais'!$D$6</f>
        <v>17/09/2015</v>
      </c>
      <c r="ER5" s="362" t="str">
        <f>ER7&amp;"/"&amp;"09"&amp;"/"&amp;'P Gerais'!$D$6</f>
        <v>18/09/2015</v>
      </c>
      <c r="ES5" s="362" t="str">
        <f>ES7&amp;"/"&amp;"09"&amp;"/"&amp;'P Gerais'!$D$6</f>
        <v>19/09/2015</v>
      </c>
      <c r="ET5" s="362" t="str">
        <f>ET7&amp;"/"&amp;"09"&amp;"/"&amp;'P Gerais'!$D$6</f>
        <v>20/09/2015</v>
      </c>
      <c r="EU5" s="362" t="str">
        <f>EU7&amp;"/"&amp;"09"&amp;"/"&amp;'P Gerais'!$D$6</f>
        <v>21/09/2015</v>
      </c>
      <c r="EV5" s="362" t="str">
        <f>EV7&amp;"/"&amp;"09"&amp;"/"&amp;'P Gerais'!$D$6</f>
        <v>22/09/2015</v>
      </c>
      <c r="EW5" s="362" t="str">
        <f>EW7&amp;"/"&amp;"09"&amp;"/"&amp;'P Gerais'!$D$6</f>
        <v>23/09/2015</v>
      </c>
      <c r="EX5" s="362" t="str">
        <f>EX7&amp;"/"&amp;"09"&amp;"/"&amp;'P Gerais'!$D$6</f>
        <v>24/09/2015</v>
      </c>
      <c r="EY5" s="362" t="str">
        <f>EY7&amp;"/"&amp;"09"&amp;"/"&amp;'P Gerais'!$D$6</f>
        <v>25/09/2015</v>
      </c>
      <c r="EZ5" s="362" t="str">
        <f>EZ7&amp;"/"&amp;"09"&amp;"/"&amp;'P Gerais'!$D$6</f>
        <v>26/09/2015</v>
      </c>
      <c r="FA5" s="362" t="str">
        <f>FA7&amp;"/"&amp;"09"&amp;"/"&amp;'P Gerais'!$D$6</f>
        <v>27/09/2015</v>
      </c>
      <c r="FB5" s="362" t="str">
        <f>FB7&amp;"/"&amp;"09"&amp;"/"&amp;'P Gerais'!$D$6</f>
        <v>28/09/2015</v>
      </c>
      <c r="FC5" s="362" t="str">
        <f>FC7&amp;"/"&amp;"09"&amp;"/"&amp;'P Gerais'!$D$6</f>
        <v>29/09/2015</v>
      </c>
      <c r="FD5" s="362" t="str">
        <f>FD7&amp;"/"&amp;"09"&amp;"/"&amp;'P Gerais'!$D$6</f>
        <v>30/09/2015</v>
      </c>
      <c r="FE5" s="362"/>
      <c r="FF5" s="362"/>
      <c r="FG5" s="362"/>
      <c r="FH5" s="362"/>
      <c r="FI5" s="362"/>
      <c r="FJ5" s="362"/>
    </row>
    <row r="6" spans="1:211" ht="30" customHeight="1" thickTop="1" thickBot="1">
      <c r="C6" s="709" t="s">
        <v>151</v>
      </c>
      <c r="D6" s="710"/>
      <c r="E6" s="710"/>
      <c r="F6" s="710"/>
      <c r="G6" s="710"/>
      <c r="H6" s="710"/>
      <c r="I6" s="710"/>
      <c r="J6" s="710"/>
      <c r="K6" s="710"/>
      <c r="L6" s="711"/>
      <c r="M6" s="708" t="s">
        <v>152</v>
      </c>
      <c r="N6" s="708"/>
      <c r="O6" s="708"/>
      <c r="P6" s="708"/>
      <c r="Q6" s="708"/>
      <c r="R6" s="708" t="s">
        <v>866</v>
      </c>
      <c r="S6" s="708"/>
      <c r="T6" s="708"/>
      <c r="U6" s="708"/>
      <c r="V6" s="708"/>
      <c r="W6" s="708"/>
      <c r="X6" s="708"/>
      <c r="Y6" s="708"/>
      <c r="Z6" s="708" t="s">
        <v>153</v>
      </c>
      <c r="AA6" s="708"/>
      <c r="AB6" s="713" t="s">
        <v>154</v>
      </c>
      <c r="AC6" s="713"/>
      <c r="AD6" s="713"/>
      <c r="AE6" s="713"/>
      <c r="AF6" s="713"/>
      <c r="AH6" s="714" t="s">
        <v>165</v>
      </c>
      <c r="AK6" s="362" t="s">
        <v>867</v>
      </c>
      <c r="AL6" s="373" t="s">
        <v>4</v>
      </c>
      <c r="AM6" s="373" t="s">
        <v>848</v>
      </c>
      <c r="AN6" s="373" t="s">
        <v>849</v>
      </c>
      <c r="AO6" s="373" t="s">
        <v>850</v>
      </c>
      <c r="AP6" s="373" t="s">
        <v>851</v>
      </c>
      <c r="AQ6" s="373" t="s">
        <v>157</v>
      </c>
      <c r="AR6" s="371"/>
      <c r="AS6" s="374">
        <v>1</v>
      </c>
      <c r="AT6" s="364"/>
      <c r="AU6" s="364"/>
      <c r="BA6" s="712" t="s">
        <v>854</v>
      </c>
      <c r="BB6" s="712"/>
      <c r="BC6" s="712"/>
      <c r="BD6" s="712"/>
      <c r="BE6" s="712"/>
      <c r="BF6" s="712"/>
      <c r="BG6" s="712"/>
      <c r="BH6" s="712"/>
      <c r="BI6" s="362" t="s">
        <v>869</v>
      </c>
      <c r="BV6" s="362" t="s">
        <v>701</v>
      </c>
      <c r="BW6" s="362" t="s">
        <v>703</v>
      </c>
      <c r="BX6" s="362" t="s">
        <v>704</v>
      </c>
      <c r="BY6" s="362" t="s">
        <v>706</v>
      </c>
      <c r="CF6" s="362" t="s">
        <v>802</v>
      </c>
      <c r="CK6" s="363"/>
      <c r="CL6" s="375" t="str">
        <f>VLOOKUP(WEEKDAY(DATE('P Gerais'!$D$6,9,CL7),1),'P Gerais'!$J$5:$K$11,2,FALSE)</f>
        <v>Ter</v>
      </c>
      <c r="CM6" s="375" t="str">
        <f>VLOOKUP(WEEKDAY(DATE('P Gerais'!$D$6,9,CM7),1),'P Gerais'!$J$5:$K$11,2,FALSE)</f>
        <v>Qua</v>
      </c>
      <c r="CN6" s="375" t="str">
        <f>VLOOKUP(WEEKDAY(DATE('P Gerais'!$D$6,9,CN7),1),'P Gerais'!$J$5:$K$11,2,FALSE)</f>
        <v>Qui</v>
      </c>
      <c r="CO6" s="375" t="str">
        <f>VLOOKUP(WEEKDAY(DATE('P Gerais'!$D$6,9,CO7),1),'P Gerais'!$J$5:$K$11,2,FALSE)</f>
        <v>Sex</v>
      </c>
      <c r="CP6" s="375" t="str">
        <f>VLOOKUP(WEEKDAY(DATE('P Gerais'!$D$6,9,CP7),1),'P Gerais'!$J$5:$K$11,2,FALSE)</f>
        <v>Sab</v>
      </c>
      <c r="CQ6" s="375" t="str">
        <f>VLOOKUP(WEEKDAY(DATE('P Gerais'!$D$6,9,CQ7),1),'P Gerais'!$J$5:$K$11,2,FALSE)</f>
        <v>Dom</v>
      </c>
      <c r="CR6" s="375" t="str">
        <f>VLOOKUP(WEEKDAY(DATE('P Gerais'!$D$6,9,CR7),1),'P Gerais'!$J$5:$K$11,2,FALSE)</f>
        <v>Seg</v>
      </c>
      <c r="CS6" s="375" t="str">
        <f>VLOOKUP(WEEKDAY(DATE('P Gerais'!$D$6,9,CS7),1),'P Gerais'!$J$5:$K$11,2,FALSE)</f>
        <v>Ter</v>
      </c>
      <c r="CT6" s="375" t="str">
        <f>VLOOKUP(WEEKDAY(DATE('P Gerais'!$D$6,9,CT7),1),'P Gerais'!$J$5:$K$11,2,FALSE)</f>
        <v>Qua</v>
      </c>
      <c r="CU6" s="375" t="str">
        <f>VLOOKUP(WEEKDAY(DATE('P Gerais'!$D$6,9,CU7),1),'P Gerais'!$J$5:$K$11,2,FALSE)</f>
        <v>Qui</v>
      </c>
      <c r="CV6" s="375" t="str">
        <f>VLOOKUP(WEEKDAY(DATE('P Gerais'!$D$6,9,CV7),1),'P Gerais'!$J$5:$K$11,2,FALSE)</f>
        <v>Sex</v>
      </c>
      <c r="CW6" s="375" t="str">
        <f>VLOOKUP(WEEKDAY(DATE('P Gerais'!$D$6,9,CW7),1),'P Gerais'!$J$5:$K$11,2,FALSE)</f>
        <v>Sab</v>
      </c>
      <c r="CX6" s="375" t="str">
        <f>VLOOKUP(WEEKDAY(DATE('P Gerais'!$D$6,9,CX7),1),'P Gerais'!$J$5:$K$11,2,FALSE)</f>
        <v>Dom</v>
      </c>
      <c r="CY6" s="375" t="str">
        <f>VLOOKUP(WEEKDAY(DATE('P Gerais'!$D$6,9,CY7),1),'P Gerais'!$J$5:$K$11,2,FALSE)</f>
        <v>Seg</v>
      </c>
      <c r="CZ6" s="375" t="str">
        <f>VLOOKUP(WEEKDAY(DATE('P Gerais'!$D$6,9,CZ7),1),'P Gerais'!$J$5:$K$11,2,FALSE)</f>
        <v>Ter</v>
      </c>
      <c r="DA6" s="375" t="str">
        <f>VLOOKUP(WEEKDAY(DATE('P Gerais'!$D$6,9,DA7),1),'P Gerais'!$J$5:$K$11,2,FALSE)</f>
        <v>Qua</v>
      </c>
      <c r="DB6" s="375" t="str">
        <f>VLOOKUP(WEEKDAY(DATE('P Gerais'!$D$6,9,DB7),1),'P Gerais'!$J$5:$K$11,2,FALSE)</f>
        <v>Qui</v>
      </c>
      <c r="DC6" s="375" t="str">
        <f>VLOOKUP(WEEKDAY(DATE('P Gerais'!$D$6,9,DC7),1),'P Gerais'!$J$5:$K$11,2,FALSE)</f>
        <v>Sex</v>
      </c>
      <c r="DD6" s="375" t="str">
        <f>VLOOKUP(WEEKDAY(DATE('P Gerais'!$D$6,9,DD7),1),'P Gerais'!$J$5:$K$11,2,FALSE)</f>
        <v>Sab</v>
      </c>
      <c r="DE6" s="375" t="str">
        <f>VLOOKUP(WEEKDAY(DATE('P Gerais'!$D$6,9,DE7),1),'P Gerais'!$J$5:$K$11,2,FALSE)</f>
        <v>Dom</v>
      </c>
      <c r="DF6" s="375" t="str">
        <f>VLOOKUP(WEEKDAY(DATE('P Gerais'!$D$6,9,DF7),1),'P Gerais'!$J$5:$K$11,2,FALSE)</f>
        <v>Seg</v>
      </c>
      <c r="DG6" s="375" t="str">
        <f>VLOOKUP(WEEKDAY(DATE('P Gerais'!$D$6,9,DG7),1),'P Gerais'!$J$5:$K$11,2,FALSE)</f>
        <v>Ter</v>
      </c>
      <c r="DH6" s="375" t="str">
        <f>VLOOKUP(WEEKDAY(DATE('P Gerais'!$D$6,9,DH7),1),'P Gerais'!$J$5:$K$11,2,FALSE)</f>
        <v>Qua</v>
      </c>
      <c r="DI6" s="375" t="str">
        <f>VLOOKUP(WEEKDAY(DATE('P Gerais'!$D$6,9,DI7),1),'P Gerais'!$J$5:$K$11,2,FALSE)</f>
        <v>Qui</v>
      </c>
      <c r="DJ6" s="375" t="str">
        <f>VLOOKUP(WEEKDAY(DATE('P Gerais'!$D$6,9,DJ7),1),'P Gerais'!$J$5:$K$11,2,FALSE)</f>
        <v>Sex</v>
      </c>
      <c r="DK6" s="375" t="str">
        <f>VLOOKUP(WEEKDAY(DATE('P Gerais'!$D$6,9,DK7),1),'P Gerais'!$J$5:$K$11,2,FALSE)</f>
        <v>Sab</v>
      </c>
      <c r="DL6" s="375" t="str">
        <f>VLOOKUP(WEEKDAY(DATE('P Gerais'!$D$6,9,DL7),1),'P Gerais'!$J$5:$K$11,2,FALSE)</f>
        <v>Dom</v>
      </c>
      <c r="DM6" s="375" t="str">
        <f>VLOOKUP(WEEKDAY(DATE('P Gerais'!$D$6,9,DM7),1),'P Gerais'!$J$5:$K$11,2,FALSE)</f>
        <v>Seg</v>
      </c>
      <c r="DN6" s="375" t="str">
        <f>VLOOKUP(WEEKDAY(DATE('P Gerais'!$D$6,9,DN7),1),'P Gerais'!$J$5:$K$11,2,FALSE)</f>
        <v>Ter</v>
      </c>
      <c r="DO6" s="375" t="str">
        <f>VLOOKUP(WEEKDAY(DATE('P Gerais'!$D$6,9,DO7),1),'P Gerais'!$J$5:$K$11,2,FALSE)</f>
        <v>Qua</v>
      </c>
      <c r="DP6" s="362"/>
      <c r="DQ6" s="362"/>
      <c r="DR6" s="362" t="s">
        <v>817</v>
      </c>
      <c r="DT6" s="362"/>
      <c r="DU6" s="362"/>
      <c r="DV6" s="362"/>
      <c r="DW6" s="362"/>
      <c r="DX6" s="362"/>
      <c r="DY6" s="362"/>
      <c r="DZ6" s="362"/>
      <c r="EA6" s="375" t="str">
        <f>VLOOKUP(WEEKDAY(DATE('P Gerais'!$D$6,9,EA7),1),'P Gerais'!$J$5:$K$11,2,FALSE)</f>
        <v>Ter</v>
      </c>
      <c r="EB6" s="375" t="str">
        <f>VLOOKUP(WEEKDAY(DATE('P Gerais'!$D$6,9,EB7),1),'P Gerais'!$J$5:$K$11,2,FALSE)</f>
        <v>Qua</v>
      </c>
      <c r="EC6" s="375" t="str">
        <f>VLOOKUP(WEEKDAY(DATE('P Gerais'!$D$6,9,EC7),1),'P Gerais'!$J$5:$K$11,2,FALSE)</f>
        <v>Qui</v>
      </c>
      <c r="ED6" s="375" t="str">
        <f>VLOOKUP(WEEKDAY(DATE('P Gerais'!$D$6,9,ED7),1),'P Gerais'!$J$5:$K$11,2,FALSE)</f>
        <v>Sex</v>
      </c>
      <c r="EE6" s="375" t="str">
        <f>VLOOKUP(WEEKDAY(DATE('P Gerais'!$D$6,9,EE7),1),'P Gerais'!$J$5:$K$11,2,FALSE)</f>
        <v>Sab</v>
      </c>
      <c r="EF6" s="375" t="str">
        <f>VLOOKUP(WEEKDAY(DATE('P Gerais'!$D$6,9,EF7),1),'P Gerais'!$J$5:$K$11,2,FALSE)</f>
        <v>Dom</v>
      </c>
      <c r="EG6" s="375" t="str">
        <f>VLOOKUP(WEEKDAY(DATE('P Gerais'!$D$6,9,EG7),1),'P Gerais'!$J$5:$K$11,2,FALSE)</f>
        <v>Seg</v>
      </c>
      <c r="EH6" s="375" t="str">
        <f>VLOOKUP(WEEKDAY(DATE('P Gerais'!$D$6,9,EH7),1),'P Gerais'!$J$5:$K$11,2,FALSE)</f>
        <v>Ter</v>
      </c>
      <c r="EI6" s="375" t="str">
        <f>VLOOKUP(WEEKDAY(DATE('P Gerais'!$D$6,9,EI7),1),'P Gerais'!$J$5:$K$11,2,FALSE)</f>
        <v>Qua</v>
      </c>
      <c r="EJ6" s="375" t="str">
        <f>VLOOKUP(WEEKDAY(DATE('P Gerais'!$D$6,9,EJ7),1),'P Gerais'!$J$5:$K$11,2,FALSE)</f>
        <v>Qui</v>
      </c>
      <c r="EK6" s="375" t="str">
        <f>VLOOKUP(WEEKDAY(DATE('P Gerais'!$D$6,9,EK7),1),'P Gerais'!$J$5:$K$11,2,FALSE)</f>
        <v>Sex</v>
      </c>
      <c r="EL6" s="375" t="str">
        <f>VLOOKUP(WEEKDAY(DATE('P Gerais'!$D$6,9,EL7),1),'P Gerais'!$J$5:$K$11,2,FALSE)</f>
        <v>Sab</v>
      </c>
      <c r="EM6" s="375" t="str">
        <f>VLOOKUP(WEEKDAY(DATE('P Gerais'!$D$6,9,EM7),1),'P Gerais'!$J$5:$K$11,2,FALSE)</f>
        <v>Dom</v>
      </c>
      <c r="EN6" s="375" t="str">
        <f>VLOOKUP(WEEKDAY(DATE('P Gerais'!$D$6,9,EN7),1),'P Gerais'!$J$5:$K$11,2,FALSE)</f>
        <v>Seg</v>
      </c>
      <c r="EO6" s="375" t="str">
        <f>VLOOKUP(WEEKDAY(DATE('P Gerais'!$D$6,9,EO7),1),'P Gerais'!$J$5:$K$11,2,FALSE)</f>
        <v>Ter</v>
      </c>
      <c r="EP6" s="375" t="str">
        <f>VLOOKUP(WEEKDAY(DATE('P Gerais'!$D$6,9,EP7),1),'P Gerais'!$J$5:$K$11,2,FALSE)</f>
        <v>Qua</v>
      </c>
      <c r="EQ6" s="375" t="str">
        <f>VLOOKUP(WEEKDAY(DATE('P Gerais'!$D$6,9,EQ7),1),'P Gerais'!$J$5:$K$11,2,FALSE)</f>
        <v>Qui</v>
      </c>
      <c r="ER6" s="375" t="str">
        <f>VLOOKUP(WEEKDAY(DATE('P Gerais'!$D$6,9,ER7),1),'P Gerais'!$J$5:$K$11,2,FALSE)</f>
        <v>Sex</v>
      </c>
      <c r="ES6" s="375" t="str">
        <f>VLOOKUP(WEEKDAY(DATE('P Gerais'!$D$6,9,ES7),1),'P Gerais'!$J$5:$K$11,2,FALSE)</f>
        <v>Sab</v>
      </c>
      <c r="ET6" s="375" t="str">
        <f>VLOOKUP(WEEKDAY(DATE('P Gerais'!$D$6,9,ET7),1),'P Gerais'!$J$5:$K$11,2,FALSE)</f>
        <v>Dom</v>
      </c>
      <c r="EU6" s="375" t="str">
        <f>VLOOKUP(WEEKDAY(DATE('P Gerais'!$D$6,9,EU7),1),'P Gerais'!$J$5:$K$11,2,FALSE)</f>
        <v>Seg</v>
      </c>
      <c r="EV6" s="375" t="str">
        <f>VLOOKUP(WEEKDAY(DATE('P Gerais'!$D$6,9,EV7),1),'P Gerais'!$J$5:$K$11,2,FALSE)</f>
        <v>Ter</v>
      </c>
      <c r="EW6" s="375" t="str">
        <f>VLOOKUP(WEEKDAY(DATE('P Gerais'!$D$6,9,EW7),1),'P Gerais'!$J$5:$K$11,2,FALSE)</f>
        <v>Qua</v>
      </c>
      <c r="EX6" s="375" t="str">
        <f>VLOOKUP(WEEKDAY(DATE('P Gerais'!$D$6,9,EX7),1),'P Gerais'!$J$5:$K$11,2,FALSE)</f>
        <v>Qui</v>
      </c>
      <c r="EY6" s="375" t="str">
        <f>VLOOKUP(WEEKDAY(DATE('P Gerais'!$D$6,9,EY7),1),'P Gerais'!$J$5:$K$11,2,FALSE)</f>
        <v>Sex</v>
      </c>
      <c r="EZ6" s="375" t="str">
        <f>VLOOKUP(WEEKDAY(DATE('P Gerais'!$D$6,9,EZ7),1),'P Gerais'!$J$5:$K$11,2,FALSE)</f>
        <v>Sab</v>
      </c>
      <c r="FA6" s="375" t="str">
        <f>VLOOKUP(WEEKDAY(DATE('P Gerais'!$D$6,9,FA7),1),'P Gerais'!$J$5:$K$11,2,FALSE)</f>
        <v>Dom</v>
      </c>
      <c r="FB6" s="375" t="str">
        <f>VLOOKUP(WEEKDAY(DATE('P Gerais'!$D$6,9,FB7),1),'P Gerais'!$J$5:$K$11,2,FALSE)</f>
        <v>Seg</v>
      </c>
      <c r="FC6" s="375" t="str">
        <f>VLOOKUP(WEEKDAY(DATE('P Gerais'!$D$6,9,FC7),1),'P Gerais'!$J$5:$K$11,2,FALSE)</f>
        <v>Ter</v>
      </c>
      <c r="FD6" s="375" t="str">
        <f>VLOOKUP(WEEKDAY(DATE('P Gerais'!$D$6,9,FD7),1),'P Gerais'!$J$5:$K$11,2,FALSE)</f>
        <v>Qua</v>
      </c>
      <c r="FE6" s="362"/>
      <c r="FF6" s="362"/>
      <c r="FG6" s="362"/>
      <c r="FH6" s="362"/>
      <c r="FI6" s="362"/>
      <c r="FJ6" s="362"/>
      <c r="GV6" s="708" t="s">
        <v>1045</v>
      </c>
      <c r="GW6" s="708"/>
      <c r="GX6" s="708"/>
      <c r="GY6" s="708"/>
      <c r="GZ6" s="708"/>
      <c r="HA6" s="708"/>
      <c r="HB6" s="708"/>
      <c r="HC6" s="708"/>
    </row>
    <row r="7" spans="1:211" ht="30" customHeight="1" thickTop="1" thickBot="1">
      <c r="C7" s="376" t="s">
        <v>0</v>
      </c>
      <c r="D7" s="376" t="s">
        <v>1</v>
      </c>
      <c r="E7" s="377" t="s">
        <v>903</v>
      </c>
      <c r="F7" s="376" t="s">
        <v>2</v>
      </c>
      <c r="G7" s="378" t="s">
        <v>896</v>
      </c>
      <c r="H7" s="377" t="s">
        <v>898</v>
      </c>
      <c r="I7" s="378" t="s">
        <v>895</v>
      </c>
      <c r="J7" s="379" t="s">
        <v>788</v>
      </c>
      <c r="K7" s="379" t="s">
        <v>852</v>
      </c>
      <c r="L7" s="379" t="s">
        <v>841</v>
      </c>
      <c r="M7" s="377" t="s">
        <v>840</v>
      </c>
      <c r="N7" s="376" t="s">
        <v>5</v>
      </c>
      <c r="O7" s="376" t="s">
        <v>839</v>
      </c>
      <c r="P7" s="376" t="s">
        <v>145</v>
      </c>
      <c r="Q7" s="376" t="s">
        <v>146</v>
      </c>
      <c r="R7" s="376" t="str">
        <f>IF(OR(Benef!C6="-",Benef!C6=""),"-",Benef!C6)</f>
        <v>-</v>
      </c>
      <c r="S7" s="376" t="str">
        <f>IF(OR(Benef!C7="-",Benef!C7=""),"-",Benef!C7)</f>
        <v>-</v>
      </c>
      <c r="T7" s="376" t="str">
        <f>IF(OR(Benef!C8="-",Benef!C8=""),"-",Benef!C8)</f>
        <v>-</v>
      </c>
      <c r="U7" s="376" t="str">
        <f>IF(OR(Benef!C9="-",Benef!C9=""),"-",Benef!C9)</f>
        <v>-</v>
      </c>
      <c r="V7" s="376" t="str">
        <f>IF(OR(Benef!C10="-",Benef!C10=""),"-",Benef!C10)</f>
        <v>-</v>
      </c>
      <c r="W7" s="376" t="str">
        <f>IF(OR(Benef!C11="-",Benef!C11=""),"-",Benef!C11)</f>
        <v>-</v>
      </c>
      <c r="X7" s="376" t="str">
        <f>IF(OR(Benef!C12="-",Benef!C12=""),"-",Benef!C12)</f>
        <v>-</v>
      </c>
      <c r="Y7" s="376" t="str">
        <f>IF(OR(Benef!C13="-",Benef!C13=""),"-",Benef!C13)</f>
        <v>-</v>
      </c>
      <c r="Z7" s="376" t="s">
        <v>148</v>
      </c>
      <c r="AA7" s="376" t="s">
        <v>147</v>
      </c>
      <c r="AB7" s="376" t="s">
        <v>843</v>
      </c>
      <c r="AC7" s="376" t="s">
        <v>787</v>
      </c>
      <c r="AD7" s="376" t="s">
        <v>149</v>
      </c>
      <c r="AE7" s="376" t="s">
        <v>150</v>
      </c>
      <c r="AF7" s="376" t="s">
        <v>147</v>
      </c>
      <c r="AH7" s="714"/>
      <c r="AJ7" s="362">
        <f ca="1">COUNTIF(F8:F37,"Sim")</f>
        <v>0</v>
      </c>
      <c r="AL7" s="362" t="s">
        <v>842</v>
      </c>
      <c r="AM7" s="362" t="s">
        <v>842</v>
      </c>
      <c r="AN7" s="362" t="s">
        <v>842</v>
      </c>
      <c r="AO7" s="362" t="s">
        <v>842</v>
      </c>
      <c r="AP7" s="362" t="s">
        <v>842</v>
      </c>
      <c r="AQ7" s="362" t="s">
        <v>842</v>
      </c>
      <c r="AR7" s="362" t="s">
        <v>4</v>
      </c>
      <c r="AS7" s="362" t="s">
        <v>5</v>
      </c>
      <c r="AT7" s="362" t="s">
        <v>839</v>
      </c>
      <c r="AU7" s="362" t="s">
        <v>145</v>
      </c>
      <c r="AV7" s="362" t="s">
        <v>146</v>
      </c>
      <c r="AW7" s="362" t="s">
        <v>516</v>
      </c>
      <c r="AX7" s="362" t="s">
        <v>517</v>
      </c>
      <c r="AY7" s="362" t="s">
        <v>518</v>
      </c>
      <c r="AZ7" s="362" t="s">
        <v>522</v>
      </c>
      <c r="BA7" s="362" t="s">
        <v>853</v>
      </c>
      <c r="BB7" s="362" t="s">
        <v>855</v>
      </c>
      <c r="BC7" s="362" t="s">
        <v>857</v>
      </c>
      <c r="BD7" s="362" t="s">
        <v>861</v>
      </c>
      <c r="BE7" s="362" t="s">
        <v>856</v>
      </c>
      <c r="BF7" s="362" t="s">
        <v>858</v>
      </c>
      <c r="BG7" s="362" t="s">
        <v>863</v>
      </c>
      <c r="BH7" s="362" t="s">
        <v>864</v>
      </c>
      <c r="BI7" s="362" t="s">
        <v>868</v>
      </c>
      <c r="BJ7" s="362" t="s">
        <v>529</v>
      </c>
      <c r="BK7" s="362" t="s">
        <v>604</v>
      </c>
      <c r="BL7" s="362" t="s">
        <v>29</v>
      </c>
      <c r="BM7" s="362" t="s">
        <v>30</v>
      </c>
      <c r="BN7" s="362" t="s">
        <v>31</v>
      </c>
      <c r="BO7" s="362" t="s">
        <v>32</v>
      </c>
      <c r="BP7" s="362" t="s">
        <v>33</v>
      </c>
      <c r="BQ7" s="362" t="s">
        <v>159</v>
      </c>
      <c r="BR7" s="362" t="s">
        <v>523</v>
      </c>
      <c r="BS7" s="362" t="s">
        <v>606</v>
      </c>
      <c r="BT7" s="362" t="s">
        <v>605</v>
      </c>
      <c r="BU7" s="362" t="s">
        <v>604</v>
      </c>
      <c r="BV7" s="362" t="s">
        <v>700</v>
      </c>
      <c r="BW7" s="362" t="s">
        <v>702</v>
      </c>
      <c r="BX7" s="362" t="s">
        <v>705</v>
      </c>
      <c r="BY7" s="362" t="s">
        <v>707</v>
      </c>
      <c r="BZ7" s="362" t="s">
        <v>730</v>
      </c>
      <c r="CB7" s="362" t="s">
        <v>1</v>
      </c>
      <c r="CC7" s="362" t="s">
        <v>751</v>
      </c>
      <c r="CD7" s="362" t="s">
        <v>752</v>
      </c>
      <c r="CF7" s="362" t="s">
        <v>803</v>
      </c>
      <c r="CG7" s="362" t="s">
        <v>804</v>
      </c>
      <c r="CH7" s="362" t="s">
        <v>805</v>
      </c>
      <c r="CI7" s="362" t="s">
        <v>806</v>
      </c>
      <c r="CJ7" s="362" t="s">
        <v>807</v>
      </c>
      <c r="CK7" s="363"/>
      <c r="CL7" s="362">
        <v>1</v>
      </c>
      <c r="CM7" s="362">
        <v>2</v>
      </c>
      <c r="CN7" s="362">
        <v>3</v>
      </c>
      <c r="CO7" s="362">
        <v>4</v>
      </c>
      <c r="CP7" s="362">
        <v>5</v>
      </c>
      <c r="CQ7" s="362">
        <v>6</v>
      </c>
      <c r="CR7" s="362">
        <v>7</v>
      </c>
      <c r="CS7" s="362">
        <v>8</v>
      </c>
      <c r="CT7" s="362">
        <v>9</v>
      </c>
      <c r="CU7" s="362">
        <v>10</v>
      </c>
      <c r="CV7" s="362">
        <v>11</v>
      </c>
      <c r="CW7" s="362">
        <v>12</v>
      </c>
      <c r="CX7" s="362">
        <v>13</v>
      </c>
      <c r="CY7" s="362">
        <v>14</v>
      </c>
      <c r="CZ7" s="362">
        <v>15</v>
      </c>
      <c r="DA7" s="362">
        <v>16</v>
      </c>
      <c r="DB7" s="362">
        <v>17</v>
      </c>
      <c r="DC7" s="362">
        <v>18</v>
      </c>
      <c r="DD7" s="362">
        <v>19</v>
      </c>
      <c r="DE7" s="362">
        <v>20</v>
      </c>
      <c r="DF7" s="362">
        <v>21</v>
      </c>
      <c r="DG7" s="362">
        <v>22</v>
      </c>
      <c r="DH7" s="362">
        <v>23</v>
      </c>
      <c r="DI7" s="362">
        <v>24</v>
      </c>
      <c r="DJ7" s="362">
        <v>25</v>
      </c>
      <c r="DK7" s="362">
        <v>26</v>
      </c>
      <c r="DL7" s="362">
        <v>27</v>
      </c>
      <c r="DM7" s="362">
        <v>28</v>
      </c>
      <c r="DN7" s="362">
        <v>29</v>
      </c>
      <c r="DO7" s="362">
        <v>30</v>
      </c>
      <c r="DP7" s="362" t="s">
        <v>157</v>
      </c>
      <c r="DQ7" s="362" t="s">
        <v>847</v>
      </c>
      <c r="DR7" s="362" t="s">
        <v>811</v>
      </c>
      <c r="DS7" s="362" t="s">
        <v>812</v>
      </c>
      <c r="DT7" s="362" t="s">
        <v>813</v>
      </c>
      <c r="DU7" s="362" t="s">
        <v>814</v>
      </c>
      <c r="DV7" s="362" t="s">
        <v>815</v>
      </c>
      <c r="DW7" s="362" t="s">
        <v>818</v>
      </c>
      <c r="DX7" s="362" t="s">
        <v>810</v>
      </c>
      <c r="DY7" s="362" t="s">
        <v>834</v>
      </c>
      <c r="DZ7" s="362" t="s">
        <v>833</v>
      </c>
      <c r="EA7" s="362">
        <v>1</v>
      </c>
      <c r="EB7" s="362">
        <v>2</v>
      </c>
      <c r="EC7" s="362">
        <v>3</v>
      </c>
      <c r="ED7" s="362">
        <v>4</v>
      </c>
      <c r="EE7" s="362">
        <v>5</v>
      </c>
      <c r="EF7" s="362">
        <v>6</v>
      </c>
      <c r="EG7" s="362">
        <v>7</v>
      </c>
      <c r="EH7" s="362">
        <v>8</v>
      </c>
      <c r="EI7" s="362">
        <v>9</v>
      </c>
      <c r="EJ7" s="362">
        <v>10</v>
      </c>
      <c r="EK7" s="362">
        <v>11</v>
      </c>
      <c r="EL7" s="362">
        <v>12</v>
      </c>
      <c r="EM7" s="362">
        <v>13</v>
      </c>
      <c r="EN7" s="362">
        <v>14</v>
      </c>
      <c r="EO7" s="362">
        <v>15</v>
      </c>
      <c r="EP7" s="362">
        <v>16</v>
      </c>
      <c r="EQ7" s="362">
        <v>17</v>
      </c>
      <c r="ER7" s="362">
        <v>18</v>
      </c>
      <c r="ES7" s="362">
        <v>19</v>
      </c>
      <c r="ET7" s="362">
        <v>20</v>
      </c>
      <c r="EU7" s="362">
        <v>21</v>
      </c>
      <c r="EV7" s="362">
        <v>22</v>
      </c>
      <c r="EW7" s="362">
        <v>23</v>
      </c>
      <c r="EX7" s="362">
        <v>24</v>
      </c>
      <c r="EY7" s="362">
        <v>25</v>
      </c>
      <c r="EZ7" s="362">
        <v>26</v>
      </c>
      <c r="FA7" s="362">
        <v>27</v>
      </c>
      <c r="FB7" s="362">
        <v>28</v>
      </c>
      <c r="FC7" s="362">
        <v>29</v>
      </c>
      <c r="FD7" s="362">
        <v>30</v>
      </c>
      <c r="FE7" s="362" t="s">
        <v>835</v>
      </c>
      <c r="FF7" s="362" t="s">
        <v>836</v>
      </c>
      <c r="FG7" s="362" t="s">
        <v>837</v>
      </c>
      <c r="FH7" s="362" t="s">
        <v>881</v>
      </c>
      <c r="FI7" s="362" t="s">
        <v>844</v>
      </c>
      <c r="FJ7" s="362" t="s">
        <v>845</v>
      </c>
      <c r="FP7" s="363" t="s">
        <v>1029</v>
      </c>
      <c r="FQ7" s="363" t="s">
        <v>931</v>
      </c>
      <c r="GV7" s="482" t="str">
        <f t="shared" ref="GV7:HC7" si="0">R7</f>
        <v>-</v>
      </c>
      <c r="GW7" s="482" t="str">
        <f t="shared" si="0"/>
        <v>-</v>
      </c>
      <c r="GX7" s="482" t="str">
        <f t="shared" si="0"/>
        <v>-</v>
      </c>
      <c r="GY7" s="482" t="str">
        <f t="shared" si="0"/>
        <v>-</v>
      </c>
      <c r="GZ7" s="482" t="str">
        <f t="shared" si="0"/>
        <v>-</v>
      </c>
      <c r="HA7" s="482" t="str">
        <f t="shared" si="0"/>
        <v>-</v>
      </c>
      <c r="HB7" s="482" t="str">
        <f t="shared" si="0"/>
        <v>-</v>
      </c>
      <c r="HC7" s="482" t="str">
        <f t="shared" si="0"/>
        <v>-</v>
      </c>
    </row>
    <row r="8" spans="1:211" ht="30" customHeight="1" thickTop="1" thickBot="1">
      <c r="C8" s="380" t="str">
        <f ca="1">IF('DB Func'!B3="Funcionário 1","",'DB Func'!B3)</f>
        <v/>
      </c>
      <c r="D8" s="381">
        <f ca="1">'DB Func'!CL3</f>
        <v>0</v>
      </c>
      <c r="E8" s="382" t="str">
        <f ca="1">IF(C8="","-",IF(OR(terceiro!E8="SET",terceiro!F8="SET"),"Sim","Não"))</f>
        <v>-</v>
      </c>
      <c r="F8" s="383" t="str">
        <f ca="1">IF(C8="","-",IF(OR(Ferias!E8="SET",Ferias!F8="SET"),"Sim","Não"))</f>
        <v>-</v>
      </c>
      <c r="G8" s="383">
        <f ca="1">IF(C8="",0,IF(F8="Sim",IF(Ferias!E8="SET",Ferias!I8,Ferias!J8),0))</f>
        <v>0</v>
      </c>
      <c r="H8" s="185"/>
      <c r="I8" s="185"/>
      <c r="J8" s="398">
        <f ca="1">IF(FG8="S",FF8,DP8)-K8-G8-I8</f>
        <v>0</v>
      </c>
      <c r="K8" s="160"/>
      <c r="L8" s="161"/>
      <c r="M8" s="189"/>
      <c r="N8" s="162"/>
      <c r="O8" s="163"/>
      <c r="P8" s="163"/>
      <c r="Q8" s="163"/>
      <c r="R8" s="164"/>
      <c r="S8" s="164"/>
      <c r="T8" s="164"/>
      <c r="U8" s="164"/>
      <c r="V8" s="164"/>
      <c r="W8" s="164"/>
      <c r="X8" s="164"/>
      <c r="Y8" s="164"/>
      <c r="Z8" s="164"/>
      <c r="AA8" s="164"/>
      <c r="AB8" s="163"/>
      <c r="AC8" s="163"/>
      <c r="AD8" s="164"/>
      <c r="AE8" s="164"/>
      <c r="AF8" s="313"/>
      <c r="AH8" s="399">
        <f ca="1">IF(AND('DB Func'!GE3="Agosto",'DB Func'!BQ3="2 Parcelas"),(('auxiliar 13 sal'!K4/12*'DB Func'!GF3+AVERAGE('auxiliar 13 sal'!Q4:AB4)+AVERAGE('auxiliar 13 sal'!AE4:AP4)+'auxiliar 13 sal'!K4*'DB Func'!BN3+'auxiliar 13 sal'!K4*'DB Func'!BO3)/2),IF('DB Func'!GE3="Setembro",IF('DB Func'!BQ3="Parcela Única",('auxiliar 13 sal'!K4/12*'DB Func'!GF3)+AVERAGE('auxiliar 13 sal'!Q4:AB4)+AVERAGE('auxiliar 13 sal'!AE4:AP4)+('auxiliar 13 sal'!K4*'DB Func'!BN3)+('auxiliar 13 sal'!K4*'DB Func'!BO3),IF('DB Func'!BQ3="2 Parcelas",(('auxiliar 13 sal'!K4/12*'DB Func'!GF3+AVERAGE('auxiliar 13 sal'!Q4:AB4)+AVERAGE('auxiliar 13 sal'!AE4:AP4)+'auxiliar 13 sal'!K4*'DB Func'!BN3+'auxiliar 13 sal'!K4*'DB Func'!BO3)/2))),0))</f>
        <v>0</v>
      </c>
      <c r="AJ8" s="362">
        <f ca="1">COUNTIF(D8:D37,"&gt;0")</f>
        <v>0</v>
      </c>
      <c r="AK8" s="364">
        <f ca="1">(FH8/30*2)*L8</f>
        <v>0</v>
      </c>
      <c r="AL8" s="364">
        <f ca="1">IFERROR((M8/J8)*((IF(FG8="S",FE8-FF8+K8,DQ8+K8))*AR8),0)</f>
        <v>0</v>
      </c>
      <c r="AM8" s="364">
        <f ca="1">IFERROR((N8/J8)*((IF(FG8="S",FE8-FF8+K8,DQ8+K8))*AS8),0)</f>
        <v>0</v>
      </c>
      <c r="AN8" s="364">
        <f ca="1">IFERROR((O8/J8)*((IF(FG8="S",FE8-FF8+K8,DQ8+K8))*AT8),0)</f>
        <v>0</v>
      </c>
      <c r="AO8" s="364">
        <f ca="1">IFERROR((P8/J8)*((IF(FG8="S",FE8-FF8+K8,DQ8+K8))*AU8),0)</f>
        <v>0</v>
      </c>
      <c r="AP8" s="364">
        <f ca="1">IFERROR((Q8/J8)*((IF(FG8="S",FE8-FF8+K8,DQ8+K8))*AV8),0)</f>
        <v>0</v>
      </c>
      <c r="AQ8" s="364">
        <f ca="1">SUM(AL8:AP8)</f>
        <v>0</v>
      </c>
      <c r="AR8" s="364">
        <f>IF(OR(M8="",M8=0),0,((FH8/220)*('Ho Ex'!$C$8+$AS$6))*M8)</f>
        <v>0</v>
      </c>
      <c r="AS8" s="364">
        <f>IF(OR(N8="",N8=0),0,((FH8/220*('DB Func'!GD3+Lanc!$AS$6))*('Ho Ex'!$I$8+$AS$6))*(N8/52.5*60))</f>
        <v>0</v>
      </c>
      <c r="AT8" s="364">
        <f>IF(OR(M8="",M8=0),0,((FH8/220)*('Ho Ex'!$J$8+$AS$6))*O8)</f>
        <v>0</v>
      </c>
      <c r="AU8" s="364">
        <f>IF(OR(M8="",M8=0),0,((FH8/220)*('Ho Ex'!I11+$AS$6))*P8)</f>
        <v>0</v>
      </c>
      <c r="AV8" s="364">
        <f>IF(OR(M8="",M8=0),0,((FH8/220)*('Ho Ex'!C11+$AS$6))*Q8)</f>
        <v>0</v>
      </c>
      <c r="AW8" s="364">
        <f ca="1">FH8*'DB Func'!BN3</f>
        <v>0</v>
      </c>
      <c r="AX8" s="364">
        <f ca="1">FH8*'DB Func'!BO3</f>
        <v>0</v>
      </c>
      <c r="AY8" s="364">
        <f ca="1">IF(FJ8=0,0,VLOOKUP(FJ8,'P Gerais'!$D$39:$G$41,3,TRUE)*Func!$F$68)</f>
        <v>0</v>
      </c>
      <c r="AZ8" s="364">
        <f>SUM(AR8:AV8)</f>
        <v>0</v>
      </c>
      <c r="BA8" s="364">
        <f ca="1">((FH8-FJ8-FI8+AZ8+AQ8+SUM(Z8:AA8)+SUM(AW8:AX8)+AK8)*IF('DB Func'!GG3="ok",'DB Func'!GD3,0))+(FH8-FJ8-FI8+AZ8+AQ8+SUM(Z8:AA8)+SUM(AW8:AX8))+AK8</f>
        <v>0</v>
      </c>
      <c r="BB8" s="385">
        <f ca="1">VLOOKUP(BA8,'P Gerais'!$D$22:$G$25,3,TRUE)</f>
        <v>0.08</v>
      </c>
      <c r="BC8" s="364">
        <f ca="1">IF(BA8&lt;'P Gerais'!$D$25,BA8*BB8,Lanc!BB8)</f>
        <v>0</v>
      </c>
      <c r="BD8" s="364">
        <f ca="1">BA8-BC8-('DB Func'!GB3*'P Gerais'!$D$35)</f>
        <v>0</v>
      </c>
      <c r="BE8" s="386">
        <f ca="1">VLOOKUP(BD8,'P Gerais'!$D$29:$F$33,3,TRUE)</f>
        <v>0</v>
      </c>
      <c r="BF8" s="364">
        <f ca="1">(BD8*BE8/100%)-BG8</f>
        <v>0</v>
      </c>
      <c r="BG8" s="364">
        <f ca="1">VLOOKUP(BD8,'P Gerais'!$D$29:$G$33,4,TRUE)</f>
        <v>0</v>
      </c>
      <c r="BH8" s="364">
        <f ca="1">BA8-BC8-BG8</f>
        <v>0</v>
      </c>
      <c r="BI8" s="364">
        <f t="shared" ref="BI8" ca="1" si="1">BH8-SUM(R8:Y8)-SUM(AD8:AF8)</f>
        <v>0</v>
      </c>
      <c r="BJ8" s="362">
        <f ca="1">'DB Func'!G3</f>
        <v>0</v>
      </c>
      <c r="BK8" s="362">
        <f ca="1">'DB Func'!FW3</f>
        <v>0</v>
      </c>
      <c r="BL8" s="364">
        <f ca="1">D8*'P Gerais'!$D$13</f>
        <v>0</v>
      </c>
      <c r="BM8" s="364">
        <f ca="1">D8*'P Gerais'!$D$14</f>
        <v>0</v>
      </c>
      <c r="BN8" s="364">
        <f ca="1">D8*'P Gerais'!$D$16</f>
        <v>0</v>
      </c>
      <c r="BO8" s="364">
        <f ca="1">D8*'P Gerais'!$D$17</f>
        <v>0</v>
      </c>
      <c r="BP8" s="364">
        <f ca="1">D8*'P Gerais'!$D$18</f>
        <v>0</v>
      </c>
      <c r="BQ8" s="385">
        <f ca="1">VLOOKUP(D8,'P Gerais'!$D$22:$G$24,3,TRUE)</f>
        <v>0.08</v>
      </c>
      <c r="BR8" s="385">
        <f ca="1">VLOOKUP(D8,'P Gerais'!$D$29:$G$33,3,TRUE)</f>
        <v>0</v>
      </c>
      <c r="BS8" s="385">
        <f ca="1">'DB Func'!BN3</f>
        <v>0</v>
      </c>
      <c r="BT8" s="385">
        <f ca="1">'DB Func'!BO3</f>
        <v>0</v>
      </c>
      <c r="BU8" s="385">
        <f ca="1">'DB Func'!FX3</f>
        <v>0</v>
      </c>
      <c r="BV8" s="364">
        <f ca="1">(D8+AZ8+AX8+AW8+Z8+AA8-AB8-AD8-AE8-AF8)-BB8</f>
        <v>-0.08</v>
      </c>
      <c r="BW8" s="364">
        <f ca="1">BV8-'DB Func'!GC3</f>
        <v>-0.08</v>
      </c>
      <c r="BX8" s="362">
        <f ca="1">IFERROR(VLOOKUP(BW8,'P Gerais'!$D$29:$G$33,3,TRUE)*BW8,0)</f>
        <v>0</v>
      </c>
      <c r="BY8" s="364">
        <f ca="1">IFERROR(BX8-VLOOKUP(BW8,'P Gerais'!$D$29:$H$33,4,TRUE),0)</f>
        <v>0</v>
      </c>
      <c r="BZ8" s="364">
        <f ca="1">D8*'DB Func'!GD3</f>
        <v>0</v>
      </c>
      <c r="CB8" s="364">
        <f ca="1">D8</f>
        <v>0</v>
      </c>
      <c r="CC8" s="364">
        <f>AZ8</f>
        <v>0</v>
      </c>
      <c r="CD8" s="364">
        <f t="shared" ref="CD8" si="2">Z8+AA8</f>
        <v>0</v>
      </c>
      <c r="CF8" s="362" t="str">
        <f ca="1">IF(CG8&gt;1,"sim","não")</f>
        <v>não</v>
      </c>
      <c r="CG8" s="362">
        <f ca="1">IF($CH$8=1,DAY('DB Func'!C3),0)</f>
        <v>0</v>
      </c>
      <c r="CH8" s="362">
        <f ca="1">IF(CI8=0,0,MONTH('DB Func'!C3))</f>
        <v>0</v>
      </c>
      <c r="CI8" s="362">
        <f ca="1">IF('P Gerais'!D6=YEAR('DB Func'!C3),YEAR('DB Func'!C3),0)</f>
        <v>0</v>
      </c>
      <c r="CJ8" s="371">
        <v>31</v>
      </c>
      <c r="CK8" s="363"/>
      <c r="CL8" s="362" t="str">
        <f ca="1">IF(ISERROR(HLOOKUP(CL6,$DR$7:$DX8,$DY8,FALSE)),"N",HLOOKUP(CL6,$DR$7:$DX8,$DY8,FALSE))</f>
        <v>N</v>
      </c>
      <c r="CM8" s="362" t="str">
        <f ca="1">IF(ISERROR(HLOOKUP(CM6,$DR$7:$DX8,$DY8,FALSE)),"N",HLOOKUP(CM6,$DR$7:$DX8,$DY8,FALSE))</f>
        <v>N</v>
      </c>
      <c r="CN8" s="362" t="str">
        <f ca="1">IF(ISERROR(HLOOKUP(CN6,$DR$7:$DX8,$DY8,FALSE)),"N",HLOOKUP(CN6,$DR$7:$DX8,$DY8,FALSE))</f>
        <v>N</v>
      </c>
      <c r="CO8" s="362" t="str">
        <f ca="1">IF(ISERROR(HLOOKUP(CO6,$DR$7:$DX8,$DY8,FALSE)),"N",HLOOKUP(CO6,$DR$7:$DX8,$DY8,FALSE))</f>
        <v>N</v>
      </c>
      <c r="CP8" s="362" t="str">
        <f>IF(ISERROR(HLOOKUP(CP6,$DR$7:$DX8,$DY8,FALSE)),"N",HLOOKUP(CP6,$DR$7:$DX8,$DY8,FALSE))</f>
        <v>N</v>
      </c>
      <c r="CQ8" s="362" t="str">
        <f ca="1">IF(ISERROR(HLOOKUP(CQ6,$DR$7:$DX8,$DY8,FALSE)),"N",HLOOKUP(CQ6,$DR$7:$DX8,$DY8,FALSE))</f>
        <v>N</v>
      </c>
      <c r="CR8" s="362" t="str">
        <f ca="1">IF(ISERROR(HLOOKUP(CR6,$DR$7:$DX8,$DY8,FALSE)),"N",HLOOKUP(CR6,$DR$7:$DX8,$DY8,FALSE))</f>
        <v>N</v>
      </c>
      <c r="CS8" s="362" t="str">
        <f ca="1">IF(ISERROR(HLOOKUP(CS6,$DR$7:$DX8,$DY8,FALSE)),"N",HLOOKUP(CS6,$DR$7:$DX8,$DY8,FALSE))</f>
        <v>N</v>
      </c>
      <c r="CT8" s="362" t="str">
        <f ca="1">IF(ISERROR(HLOOKUP(CT6,$DR$7:$DX8,$DY8,FALSE)),"N",HLOOKUP(CT6,$DR$7:$DX8,$DY8,FALSE))</f>
        <v>N</v>
      </c>
      <c r="CU8" s="362" t="str">
        <f ca="1">IF(ISERROR(HLOOKUP(CU6,$DR$7:$DX8,$DY8,FALSE)),"N",HLOOKUP(CU6,$DR$7:$DX8,$DY8,FALSE))</f>
        <v>N</v>
      </c>
      <c r="CV8" s="362" t="str">
        <f ca="1">IF(ISERROR(HLOOKUP(CV6,$DR$7:$DX8,$DY8,FALSE)),"N",HLOOKUP(CV6,$DR$7:$DX8,$DY8,FALSE))</f>
        <v>N</v>
      </c>
      <c r="CW8" s="362" t="str">
        <f>IF(ISERROR(HLOOKUP(CW6,$DR$7:$DX8,$DY8,FALSE)),"N",HLOOKUP(CW6,$DR$7:$DX8,$DY8,FALSE))</f>
        <v>N</v>
      </c>
      <c r="CX8" s="362" t="str">
        <f ca="1">IF(ISERROR(HLOOKUP(CX6,$DR$7:$DX8,$DY8,FALSE)),"N",HLOOKUP(CX6,$DR$7:$DX8,$DY8,FALSE))</f>
        <v>N</v>
      </c>
      <c r="CY8" s="362" t="str">
        <f ca="1">IF(ISERROR(HLOOKUP(CY6,$DR$7:$DX8,$DY8,FALSE)),"N",HLOOKUP(CY6,$DR$7:$DX8,$DY8,FALSE))</f>
        <v>N</v>
      </c>
      <c r="CZ8" s="362" t="str">
        <f ca="1">IF(ISERROR(HLOOKUP(CZ6,$DR$7:$DX8,$DY8,FALSE)),"N",HLOOKUP(CZ6,$DR$7:$DX8,$DY8,FALSE))</f>
        <v>N</v>
      </c>
      <c r="DA8" s="362" t="str">
        <f ca="1">IF(ISERROR(HLOOKUP(DA6,$DR$7:$DX8,$DY8,FALSE)),"N",HLOOKUP(DA6,$DR$7:$DX8,$DY8,FALSE))</f>
        <v>N</v>
      </c>
      <c r="DB8" s="362" t="str">
        <f ca="1">IF(ISERROR(HLOOKUP(DB6,$DR$7:$DX8,$DY8,FALSE)),"N",HLOOKUP(DB6,$DR$7:$DX8,$DY8,FALSE))</f>
        <v>N</v>
      </c>
      <c r="DC8" s="362" t="str">
        <f ca="1">IF(ISERROR(HLOOKUP(DC6,$DR$7:$DX8,$DY8,FALSE)),"N",HLOOKUP(DC6,$DR$7:$DX8,$DY8,FALSE))</f>
        <v>N</v>
      </c>
      <c r="DD8" s="362" t="str">
        <f>IF(ISERROR(HLOOKUP(DD6,$DR$7:$DX8,$DY8,FALSE)),"N",HLOOKUP(DD6,$DR$7:$DX8,$DY8,FALSE))</f>
        <v>N</v>
      </c>
      <c r="DE8" s="362" t="str">
        <f ca="1">IF(ISERROR(HLOOKUP(DE6,$DR$7:$DX8,$DY8,FALSE)),"N",HLOOKUP(DE6,$DR$7:$DX8,$DY8,FALSE))</f>
        <v>N</v>
      </c>
      <c r="DF8" s="362" t="str">
        <f ca="1">IF(ISERROR(HLOOKUP(DF6,$DR$7:$DX8,$DY8,FALSE)),"N",HLOOKUP(DF6,$DR$7:$DX8,$DY8,FALSE))</f>
        <v>N</v>
      </c>
      <c r="DG8" s="362" t="str">
        <f ca="1">IF(ISERROR(HLOOKUP(DG6,$DR$7:$DX8,$DY8,FALSE)),"N",HLOOKUP(DG6,$DR$7:$DX8,$DY8,FALSE))</f>
        <v>N</v>
      </c>
      <c r="DH8" s="362" t="str">
        <f ca="1">IF(ISERROR(HLOOKUP(DH6,$DR$7:$DX8,$DY8,FALSE)),"N",HLOOKUP(DH6,$DR$7:$DX8,$DY8,FALSE))</f>
        <v>N</v>
      </c>
      <c r="DI8" s="362" t="str">
        <f ca="1">IF(ISERROR(HLOOKUP(DI6,$DR$7:$DX8,$DY8,FALSE)),"N",HLOOKUP(DI6,$DR$7:$DX8,$DY8,FALSE))</f>
        <v>N</v>
      </c>
      <c r="DJ8" s="362" t="str">
        <f ca="1">IF(ISERROR(HLOOKUP(DJ6,$DR$7:$DX8,$DY8,FALSE)),"N",HLOOKUP(DJ6,$DR$7:$DX8,$DY8,FALSE))</f>
        <v>N</v>
      </c>
      <c r="DK8" s="362" t="str">
        <f>IF(ISERROR(HLOOKUP(DK6,$DR$7:$DX8,$DY8,FALSE)),"N",HLOOKUP(DK6,$DR$7:$DX8,$DY8,FALSE))</f>
        <v>N</v>
      </c>
      <c r="DL8" s="362" t="str">
        <f ca="1">IF(ISERROR(HLOOKUP(DL6,$DR$7:$DX8,$DY8,FALSE)),"N",HLOOKUP(DL6,$DR$7:$DX8,$DY8,FALSE))</f>
        <v>N</v>
      </c>
      <c r="DM8" s="362" t="str">
        <f ca="1">IF(ISERROR(HLOOKUP(DM6,$DR$7:$DX8,$DY8,FALSE)),"N",HLOOKUP(DM6,$DR$7:$DX8,$DY8,FALSE))</f>
        <v>N</v>
      </c>
      <c r="DN8" s="362" t="str">
        <f ca="1">IF(ISERROR(HLOOKUP(DN6,$DR$7:$DX8,$DY8,FALSE)),"N",HLOOKUP(DN6,$DR$7:$DX8,$DY8,FALSE))</f>
        <v>N</v>
      </c>
      <c r="DO8" s="362" t="str">
        <f ca="1">IF(ISERROR(HLOOKUP(DO6,$DR$7:$DX8,$DY8,FALSE)),"N",HLOOKUP(DO6,$DR$7:$DX8,$DY8,FALSE))</f>
        <v>N</v>
      </c>
      <c r="DP8" s="362">
        <f t="shared" ref="DP8" ca="1" si="3">COUNTIF(CL8:DO8,"S")</f>
        <v>0</v>
      </c>
      <c r="DQ8" s="362">
        <f t="shared" ref="DQ8" ca="1" si="4">COUNTIF(CL8:DO8,"n")</f>
        <v>30</v>
      </c>
      <c r="DR8" s="362" t="str">
        <f ca="1">IF('DB Func'!M3&gt;0,"S","N")</f>
        <v>N</v>
      </c>
      <c r="DS8" s="362" t="str">
        <f ca="1">IF('DB Func'!R3&gt;0,"S","N")</f>
        <v>N</v>
      </c>
      <c r="DT8" s="362" t="str">
        <f ca="1">IF('DB Func'!W3&gt;0,"S","N")</f>
        <v>N</v>
      </c>
      <c r="DU8" s="362" t="str">
        <f ca="1">IF('DB Func'!AB3&gt;0,"S","N")</f>
        <v>N</v>
      </c>
      <c r="DV8" s="362" t="str">
        <f ca="1">IF('DB Func'!AG3&gt;0,"S","N")</f>
        <v>N</v>
      </c>
      <c r="DW8" s="362" t="str">
        <f ca="1">IF('DB Func'!AL3&gt;0,"S","N")</f>
        <v>N</v>
      </c>
      <c r="DX8" s="362" t="str">
        <f ca="1">IF('DB Func'!AQ3&gt;0,"S","N")</f>
        <v>N</v>
      </c>
      <c r="DY8" s="362">
        <v>2</v>
      </c>
      <c r="DZ8" s="369">
        <f ca="1">'DB Func'!C3</f>
        <v>0</v>
      </c>
      <c r="EA8" s="362" t="str">
        <f ca="1">IF(DAY($DZ8)&gt;EA$7,"n","s")</f>
        <v>s</v>
      </c>
      <c r="EB8" s="362" t="str">
        <f t="shared" ref="EB8:FD9" ca="1" si="5">IF(DAY($DZ8)&gt;EB$7,"n","s")</f>
        <v>s</v>
      </c>
      <c r="EC8" s="362" t="str">
        <f t="shared" ca="1" si="5"/>
        <v>s</v>
      </c>
      <c r="ED8" s="362" t="str">
        <f t="shared" ca="1" si="5"/>
        <v>s</v>
      </c>
      <c r="EE8" s="362" t="str">
        <f t="shared" ca="1" si="5"/>
        <v>s</v>
      </c>
      <c r="EF8" s="362" t="str">
        <f t="shared" ca="1" si="5"/>
        <v>s</v>
      </c>
      <c r="EG8" s="362" t="str">
        <f t="shared" ca="1" si="5"/>
        <v>s</v>
      </c>
      <c r="EH8" s="362" t="str">
        <f t="shared" ca="1" si="5"/>
        <v>s</v>
      </c>
      <c r="EI8" s="362" t="str">
        <f t="shared" ca="1" si="5"/>
        <v>s</v>
      </c>
      <c r="EJ8" s="362" t="str">
        <f t="shared" ca="1" si="5"/>
        <v>s</v>
      </c>
      <c r="EK8" s="362" t="str">
        <f t="shared" ca="1" si="5"/>
        <v>s</v>
      </c>
      <c r="EL8" s="362" t="str">
        <f t="shared" ca="1" si="5"/>
        <v>s</v>
      </c>
      <c r="EM8" s="362" t="str">
        <f t="shared" ca="1" si="5"/>
        <v>s</v>
      </c>
      <c r="EN8" s="362" t="str">
        <f t="shared" ca="1" si="5"/>
        <v>s</v>
      </c>
      <c r="EO8" s="362" t="str">
        <f t="shared" ca="1" si="5"/>
        <v>s</v>
      </c>
      <c r="EP8" s="362" t="str">
        <f t="shared" ca="1" si="5"/>
        <v>s</v>
      </c>
      <c r="EQ8" s="362" t="str">
        <f t="shared" ca="1" si="5"/>
        <v>s</v>
      </c>
      <c r="ER8" s="362" t="str">
        <f t="shared" ca="1" si="5"/>
        <v>s</v>
      </c>
      <c r="ES8" s="362" t="str">
        <f t="shared" ca="1" si="5"/>
        <v>s</v>
      </c>
      <c r="ET8" s="362" t="str">
        <f t="shared" ca="1" si="5"/>
        <v>s</v>
      </c>
      <c r="EU8" s="362" t="str">
        <f ca="1">IF(DAY($DZ8)&gt;EU$7,"n","s")</f>
        <v>s</v>
      </c>
      <c r="EV8" s="362" t="str">
        <f t="shared" ca="1" si="5"/>
        <v>s</v>
      </c>
      <c r="EW8" s="362" t="str">
        <f t="shared" ca="1" si="5"/>
        <v>s</v>
      </c>
      <c r="EX8" s="362" t="str">
        <f t="shared" ca="1" si="5"/>
        <v>s</v>
      </c>
      <c r="EY8" s="362" t="str">
        <f t="shared" ca="1" si="5"/>
        <v>s</v>
      </c>
      <c r="EZ8" s="362" t="str">
        <f t="shared" ca="1" si="5"/>
        <v>s</v>
      </c>
      <c r="FA8" s="362" t="str">
        <f t="shared" ca="1" si="5"/>
        <v>s</v>
      </c>
      <c r="FB8" s="362" t="str">
        <f t="shared" ca="1" si="5"/>
        <v>s</v>
      </c>
      <c r="FC8" s="362" t="str">
        <f t="shared" ca="1" si="5"/>
        <v>s</v>
      </c>
      <c r="FD8" s="362" t="str">
        <f t="shared" ca="1" si="5"/>
        <v>s</v>
      </c>
      <c r="FE8" s="362">
        <f t="shared" ref="FE8" ca="1" si="6">COUNTIF(EA8:FD8,"s")</f>
        <v>30</v>
      </c>
      <c r="FF8" s="362">
        <f ca="1">COUNTIFS(OFFSET(DO8,0,0,,-(FE8)),"S")</f>
        <v>0</v>
      </c>
      <c r="FG8" s="362" t="str">
        <f ca="1">IF(AND(YEAR(DZ8)='P Gerais'!D6,MONTH(Lanc!EA8)=9,DAY(Lanc!EA8)&gt;1),"S","N")</f>
        <v>N</v>
      </c>
      <c r="FH8" s="364">
        <f ca="1">IF(FG8="s",(D8/30)*FE8,D8)</f>
        <v>0</v>
      </c>
      <c r="FI8" s="364">
        <f t="shared" ref="FI8" si="7">IF(OR(AB8="",AB8=0),0,(FH8/220)*AB8)</f>
        <v>0</v>
      </c>
      <c r="FJ8" s="387">
        <f ca="1">(D8/30)*AC8</f>
        <v>0</v>
      </c>
      <c r="FP8" s="363">
        <f ca="1">((FH8-FJ8-FI8+AZ8+AQ8+SUM(Z8:AA8)+SUM(AW8:AX8)+AK8)*IF('DB Func'!GG3="ok",'DB Func'!GD3,0))</f>
        <v>0</v>
      </c>
      <c r="FQ8" s="388">
        <f>'P Gerais'!D18</f>
        <v>0.08</v>
      </c>
      <c r="FR8" s="389">
        <f ca="1">$FQ$8*BA8</f>
        <v>0</v>
      </c>
      <c r="GV8" s="164"/>
      <c r="GW8" s="164"/>
      <c r="GX8" s="164"/>
      <c r="GY8" s="164"/>
      <c r="GZ8" s="164"/>
      <c r="HA8" s="164"/>
      <c r="HB8" s="164"/>
      <c r="HC8" s="164"/>
    </row>
    <row r="9" spans="1:211" ht="30" customHeight="1" thickTop="1" thickBot="1">
      <c r="C9" s="390" t="str">
        <f ca="1">IF('DB Func'!B4="Funcionário 2","",'DB Func'!B4)</f>
        <v/>
      </c>
      <c r="D9" s="391">
        <f ca="1">'DB Func'!CL4</f>
        <v>0</v>
      </c>
      <c r="E9" s="382" t="str">
        <f ca="1">IF(C9="","-",IF(OR(terceiro!E9="SET",terceiro!F9="SET"),"Sim","Não"))</f>
        <v>-</v>
      </c>
      <c r="F9" s="383" t="str">
        <f ca="1">IF(C9="","-",IF(OR(Ferias!E9="SET",Ferias!F9="SET"),"Sim","Não"))</f>
        <v>-</v>
      </c>
      <c r="G9" s="383">
        <f ca="1">IF(C9="",0,IF(F9="Sim",IF(Ferias!E9="SET",Ferias!I9,Ferias!J9),0))</f>
        <v>0</v>
      </c>
      <c r="H9" s="185"/>
      <c r="I9" s="185"/>
      <c r="J9" s="398">
        <f t="shared" ref="J9:J37" ca="1" si="8">IF(FG9="S",FF9,DP9)-K9-G9-I9</f>
        <v>0</v>
      </c>
      <c r="K9" s="152"/>
      <c r="L9" s="151"/>
      <c r="M9" s="189"/>
      <c r="N9" s="153"/>
      <c r="O9" s="48"/>
      <c r="P9" s="48"/>
      <c r="Q9" s="48"/>
      <c r="R9" s="49"/>
      <c r="S9" s="49"/>
      <c r="T9" s="49"/>
      <c r="U9" s="49"/>
      <c r="V9" s="49"/>
      <c r="W9" s="49"/>
      <c r="X9" s="49"/>
      <c r="Y9" s="49"/>
      <c r="Z9" s="49"/>
      <c r="AA9" s="49"/>
      <c r="AB9" s="48"/>
      <c r="AC9" s="48"/>
      <c r="AD9" s="49"/>
      <c r="AE9" s="49"/>
      <c r="AF9" s="314"/>
      <c r="AH9" s="400">
        <f ca="1">IF(AND('DB Func'!GE4="Agosto",'DB Func'!BQ4="2 Parcelas"),(('auxiliar 13 sal'!K5/12*'DB Func'!GF4+AVERAGE('auxiliar 13 sal'!Q5:AB5)+AVERAGE('auxiliar 13 sal'!AE5:AP5)+'auxiliar 13 sal'!K5*'DB Func'!BN4+'auxiliar 13 sal'!K5*'DB Func'!BO4)/2),IF('DB Func'!GE4="Setembro",IF('DB Func'!BQ4="Parcela Única",('auxiliar 13 sal'!K5/12*'DB Func'!GF4)+AVERAGE('auxiliar 13 sal'!Q5:AB5)+AVERAGE('auxiliar 13 sal'!AE5:AP5)+('auxiliar 13 sal'!K5*'DB Func'!BN4)+('auxiliar 13 sal'!K5*'DB Func'!BO4),IF('DB Func'!BQ4="2 Parcelas",(('auxiliar 13 sal'!K5/12*'DB Func'!GF4+AVERAGE('auxiliar 13 sal'!Q5:AB5)+AVERAGE('auxiliar 13 sal'!AE5:AP5)+'auxiliar 13 sal'!K5*'DB Func'!BN4+'auxiliar 13 sal'!K5*'DB Func'!BO4)/2))),0))</f>
        <v>0</v>
      </c>
      <c r="AK9" s="364">
        <f t="shared" ref="AK9:AK37" ca="1" si="9">(FH9/30*2)*L9</f>
        <v>0</v>
      </c>
      <c r="AL9" s="364">
        <f t="shared" ref="AL9:AL37" ca="1" si="10">IFERROR((M9/J9)*((IF(FG9="S",FE9-FF9+K9,DQ9+K9))*AR9),0)</f>
        <v>0</v>
      </c>
      <c r="AM9" s="364">
        <f t="shared" ref="AM9:AM37" ca="1" si="11">IFERROR((N9/J9)*((IF(FG9="S",FE9-FF9+K9,DQ9+K9))*AS9),0)</f>
        <v>0</v>
      </c>
      <c r="AN9" s="364">
        <f t="shared" ref="AN9:AN37" ca="1" si="12">IFERROR((O9/J9)*((IF(FG9="S",FE9-FF9+K9,DQ9+K9))*AT9),0)</f>
        <v>0</v>
      </c>
      <c r="AO9" s="364">
        <f t="shared" ref="AO9:AO37" ca="1" si="13">IFERROR((P9/J9)*((IF(FG9="S",FE9-FF9+K9,DQ9+K9))*AU9),0)</f>
        <v>0</v>
      </c>
      <c r="AP9" s="364">
        <f t="shared" ref="AP9:AP37" ca="1" si="14">IFERROR((Q9/J9)*((IF(FG9="S",FE9-FF9+K9,DQ9+K9))*AV9),0)</f>
        <v>0</v>
      </c>
      <c r="AQ9" s="364">
        <f t="shared" ref="AQ9:AQ37" ca="1" si="15">SUM(AL9:AP9)</f>
        <v>0</v>
      </c>
      <c r="AR9" s="364">
        <f>IF(OR(M9="",M9=0),0,((FH9/220)*('Ho Ex'!$C$8+$AS$6))*M9)</f>
        <v>0</v>
      </c>
      <c r="AS9" s="364">
        <f>IF(OR(N9="",N9=0),0,((FH9/220*('DB Func'!GD4+Lanc!$AS$6))*('Ho Ex'!$I$8+$AS$6))*(N9/52.5*60))</f>
        <v>0</v>
      </c>
      <c r="AT9" s="364">
        <f>IF(OR(M9="",M9=0),0,((FH9/220)*('Ho Ex'!$J$8+$AS$6))*O9)</f>
        <v>0</v>
      </c>
      <c r="AU9" s="364">
        <f>IF(OR(M9="",M9=0),0,((FH9/220)*('Ho Ex'!I12+$AS$6))*P9)</f>
        <v>0</v>
      </c>
      <c r="AV9" s="364">
        <f>IF(OR(M9="",M9=0),0,((FH9/220)*('Ho Ex'!C12+$AS$6))*Q9)</f>
        <v>0</v>
      </c>
      <c r="AW9" s="364">
        <f ca="1">FH9*'DB Func'!BN4</f>
        <v>0</v>
      </c>
      <c r="AX9" s="364">
        <f ca="1">FH9*'DB Func'!BO4</f>
        <v>0</v>
      </c>
      <c r="AY9" s="364">
        <f ca="1">IF(FJ9=0,0,VLOOKUP(FJ9,'P Gerais'!$D$39:$G$41,3,TRUE)*Func2!$F$68)</f>
        <v>0</v>
      </c>
      <c r="AZ9" s="364">
        <f t="shared" ref="AZ9:AZ37" si="16">SUM(AR9:AV9)</f>
        <v>0</v>
      </c>
      <c r="BA9" s="364">
        <f ca="1">((FH9-FJ9-FI9+AZ9+AQ9+SUM(Z9:AA9)+SUM(AW9:AX9)+AK9)*IF('DB Func'!GG4="ok",'DB Func'!GD4,0))+(FH9-FJ9-FI9+AZ9+AQ9+SUM(Z9:AA9)+SUM(AW9:AX9))+AK9</f>
        <v>0</v>
      </c>
      <c r="BB9" s="385">
        <f ca="1">VLOOKUP(BA9,'P Gerais'!$D$22:$G$25,3,TRUE)</f>
        <v>0.08</v>
      </c>
      <c r="BC9" s="364">
        <f ca="1">IF(BA9&lt;'P Gerais'!$D$25,BA9*BB9,Lanc!BB9)</f>
        <v>0</v>
      </c>
      <c r="BD9" s="364">
        <f ca="1">BA9-BC9-('DB Func'!GB4*'P Gerais'!$D$35)</f>
        <v>0</v>
      </c>
      <c r="BE9" s="386">
        <f ca="1">VLOOKUP(BD9,'P Gerais'!$D$29:$F$33,3,TRUE)</f>
        <v>0</v>
      </c>
      <c r="BF9" s="364">
        <f t="shared" ref="BF9:BF37" ca="1" si="17">(BD9*BE9/100%)-BG9</f>
        <v>0</v>
      </c>
      <c r="BG9" s="364">
        <f ca="1">VLOOKUP(BD9,'P Gerais'!$D$29:$G$33,4,TRUE)</f>
        <v>0</v>
      </c>
      <c r="BH9" s="364">
        <f t="shared" ref="BH9:BH37" ca="1" si="18">BA9-BC9-BG9</f>
        <v>0</v>
      </c>
      <c r="BI9" s="364">
        <f t="shared" ref="BI9:BI37" ca="1" si="19">BH9-SUM(R9:Y9)-SUM(AD9:AF9)</f>
        <v>0</v>
      </c>
      <c r="BJ9" s="362">
        <f ca="1">'DB Func'!G4</f>
        <v>0</v>
      </c>
      <c r="BK9" s="362">
        <f ca="1">'DB Func'!FW4</f>
        <v>0</v>
      </c>
      <c r="BL9" s="364">
        <f ca="1">D9*'P Gerais'!$D$13</f>
        <v>0</v>
      </c>
      <c r="BM9" s="364">
        <f ca="1">D9*'P Gerais'!$D$14</f>
        <v>0</v>
      </c>
      <c r="BN9" s="364">
        <f ca="1">D9*'P Gerais'!$D$16</f>
        <v>0</v>
      </c>
      <c r="BO9" s="364">
        <f ca="1">D9*'P Gerais'!$D$17</f>
        <v>0</v>
      </c>
      <c r="BP9" s="364">
        <f ca="1">D9*'P Gerais'!$D$18</f>
        <v>0</v>
      </c>
      <c r="BQ9" s="385">
        <f ca="1">VLOOKUP(D9,'P Gerais'!$D$22:$G$24,3,TRUE)</f>
        <v>0.08</v>
      </c>
      <c r="BR9" s="385">
        <f ca="1">VLOOKUP(D9,'P Gerais'!$D$29:$G$33,3,TRUE)</f>
        <v>0</v>
      </c>
      <c r="BS9" s="385">
        <f ca="1">'DB Func'!BN4</f>
        <v>0</v>
      </c>
      <c r="BT9" s="385">
        <f ca="1">'DB Func'!BO4</f>
        <v>0</v>
      </c>
      <c r="BU9" s="385">
        <f ca="1">'DB Func'!FX4</f>
        <v>0</v>
      </c>
      <c r="BV9" s="364">
        <f t="shared" ref="BV9:BV37" ca="1" si="20">(D9+AZ9+AX9+AW9+Z9+AA9-AB9-AD9-AE9-AF9)-BB9</f>
        <v>-0.08</v>
      </c>
      <c r="BW9" s="364">
        <f ca="1">BV9-'DB Func'!GC4</f>
        <v>-0.08</v>
      </c>
      <c r="BX9" s="362">
        <f ca="1">IFERROR(VLOOKUP(BW9,'P Gerais'!$D$29:$G$33,3,TRUE)*BW9,0)</f>
        <v>0</v>
      </c>
      <c r="BY9" s="364">
        <f ca="1">IFERROR(BX9-VLOOKUP(BW9,'P Gerais'!$D$29:$H$33,4,TRUE),0)</f>
        <v>0</v>
      </c>
      <c r="BZ9" s="364">
        <f ca="1">D9*'DB Func'!GD4</f>
        <v>0</v>
      </c>
      <c r="CB9" s="364">
        <f t="shared" ref="CB9:CB37" ca="1" si="21">D9</f>
        <v>0</v>
      </c>
      <c r="CC9" s="364">
        <f t="shared" ref="CC9:CC37" si="22">AZ9</f>
        <v>0</v>
      </c>
      <c r="CD9" s="364">
        <f t="shared" ref="CD9:CD37" si="23">Z9+AA9</f>
        <v>0</v>
      </c>
      <c r="CF9" s="362" t="str">
        <f t="shared" ref="CF9:CF37" ca="1" si="24">IF(CG9&gt;1,"sim","não")</f>
        <v>não</v>
      </c>
      <c r="CG9" s="362">
        <f ca="1">IF($CH$8=1,DAY('DB Func'!C4),0)</f>
        <v>0</v>
      </c>
      <c r="CH9" s="362">
        <f ca="1">IF(CI9=0,0,MONTH('DB Func'!C4))</f>
        <v>0</v>
      </c>
      <c r="CI9" s="362">
        <f ca="1">IF('P Gerais'!D7=YEAR('DB Func'!C4),YEAR('DB Func'!C4),0)</f>
        <v>0</v>
      </c>
      <c r="CJ9" s="371">
        <v>32</v>
      </c>
      <c r="CK9" s="363"/>
      <c r="CL9" s="362" t="str">
        <f>IF(ISERROR(HLOOKUP(CL7,$DR$7:$DX9,$DY9,FALSE)),"N",HLOOKUP(CL7,$DR$7:$DX9,$DY9,FALSE))</f>
        <v>N</v>
      </c>
      <c r="CM9" s="362" t="str">
        <f>IF(ISERROR(HLOOKUP(CM7,$DR$7:$DX9,$DY9,FALSE)),"N",HLOOKUP(CM7,$DR$7:$DX9,$DY9,FALSE))</f>
        <v>N</v>
      </c>
      <c r="CN9" s="362" t="str">
        <f>IF(ISERROR(HLOOKUP(CN7,$DR$7:$DX9,$DY9,FALSE)),"N",HLOOKUP(CN7,$DR$7:$DX9,$DY9,FALSE))</f>
        <v>N</v>
      </c>
      <c r="CO9" s="362" t="str">
        <f>IF(ISERROR(HLOOKUP(CO7,$DR$7:$DX9,$DY9,FALSE)),"N",HLOOKUP(CO7,$DR$7:$DX9,$DY9,FALSE))</f>
        <v>N</v>
      </c>
      <c r="CP9" s="362" t="str">
        <f>IF(ISERROR(HLOOKUP(CP7,$DR$7:$DX9,$DY9,FALSE)),"N",HLOOKUP(CP7,$DR$7:$DX9,$DY9,FALSE))</f>
        <v>N</v>
      </c>
      <c r="CQ9" s="362" t="str">
        <f>IF(ISERROR(HLOOKUP(CQ7,$DR$7:$DX9,$DY9,FALSE)),"N",HLOOKUP(CQ7,$DR$7:$DX9,$DY9,FALSE))</f>
        <v>N</v>
      </c>
      <c r="CR9" s="362" t="str">
        <f>IF(ISERROR(HLOOKUP(CR7,$DR$7:$DX9,$DY9,FALSE)),"N",HLOOKUP(CR7,$DR$7:$DX9,$DY9,FALSE))</f>
        <v>N</v>
      </c>
      <c r="CS9" s="362" t="str">
        <f>IF(ISERROR(HLOOKUP(CS7,$DR$7:$DX9,$DY9,FALSE)),"N",HLOOKUP(CS7,$DR$7:$DX9,$DY9,FALSE))</f>
        <v>N</v>
      </c>
      <c r="CT9" s="362" t="str">
        <f>IF(ISERROR(HLOOKUP(CT7,$DR$7:$DX9,$DY9,FALSE)),"N",HLOOKUP(CT7,$DR$7:$DX9,$DY9,FALSE))</f>
        <v>N</v>
      </c>
      <c r="CU9" s="362" t="str">
        <f>IF(ISERROR(HLOOKUP(CU7,$DR$7:$DX9,$DY9,FALSE)),"N",HLOOKUP(CU7,$DR$7:$DX9,$DY9,FALSE))</f>
        <v>N</v>
      </c>
      <c r="CV9" s="362" t="str">
        <f>IF(ISERROR(HLOOKUP(CV7,$DR$7:$DX9,$DY9,FALSE)),"N",HLOOKUP(CV7,$DR$7:$DX9,$DY9,FALSE))</f>
        <v>N</v>
      </c>
      <c r="CW9" s="362" t="str">
        <f>IF(ISERROR(HLOOKUP(CW7,$DR$7:$DX9,$DY9,FALSE)),"N",HLOOKUP(CW7,$DR$7:$DX9,$DY9,FALSE))</f>
        <v>N</v>
      </c>
      <c r="CX9" s="362" t="str">
        <f>IF(ISERROR(HLOOKUP(CX7,$DR$7:$DX9,$DY9,FALSE)),"N",HLOOKUP(CX7,$DR$7:$DX9,$DY9,FALSE))</f>
        <v>N</v>
      </c>
      <c r="CY9" s="362" t="str">
        <f>IF(ISERROR(HLOOKUP(CY7,$DR$7:$DX9,$DY9,FALSE)),"N",HLOOKUP(CY7,$DR$7:$DX9,$DY9,FALSE))</f>
        <v>N</v>
      </c>
      <c r="CZ9" s="362" t="str">
        <f>IF(ISERROR(HLOOKUP(CZ7,$DR$7:$DX9,$DY9,FALSE)),"N",HLOOKUP(CZ7,$DR$7:$DX9,$DY9,FALSE))</f>
        <v>N</v>
      </c>
      <c r="DA9" s="362" t="str">
        <f>IF(ISERROR(HLOOKUP(DA7,$DR$7:$DX9,$DY9,FALSE)),"N",HLOOKUP(DA7,$DR$7:$DX9,$DY9,FALSE))</f>
        <v>N</v>
      </c>
      <c r="DB9" s="362" t="str">
        <f>IF(ISERROR(HLOOKUP(DB7,$DR$7:$DX9,$DY9,FALSE)),"N",HLOOKUP(DB7,$DR$7:$DX9,$DY9,FALSE))</f>
        <v>N</v>
      </c>
      <c r="DC9" s="362" t="str">
        <f>IF(ISERROR(HLOOKUP(DC7,$DR$7:$DX9,$DY9,FALSE)),"N",HLOOKUP(DC7,$DR$7:$DX9,$DY9,FALSE))</f>
        <v>N</v>
      </c>
      <c r="DD9" s="362" t="str">
        <f>IF(ISERROR(HLOOKUP(DD7,$DR$7:$DX9,$DY9,FALSE)),"N",HLOOKUP(DD7,$DR$7:$DX9,$DY9,FALSE))</f>
        <v>N</v>
      </c>
      <c r="DE9" s="362" t="str">
        <f>IF(ISERROR(HLOOKUP(DE7,$DR$7:$DX9,$DY9,FALSE)),"N",HLOOKUP(DE7,$DR$7:$DX9,$DY9,FALSE))</f>
        <v>N</v>
      </c>
      <c r="DF9" s="362" t="str">
        <f>IF(ISERROR(HLOOKUP(DF7,$DR$7:$DX9,$DY9,FALSE)),"N",HLOOKUP(DF7,$DR$7:$DX9,$DY9,FALSE))</f>
        <v>N</v>
      </c>
      <c r="DG9" s="362" t="str">
        <f>IF(ISERROR(HLOOKUP(DG7,$DR$7:$DX9,$DY9,FALSE)),"N",HLOOKUP(DG7,$DR$7:$DX9,$DY9,FALSE))</f>
        <v>N</v>
      </c>
      <c r="DH9" s="362" t="str">
        <f>IF(ISERROR(HLOOKUP(DH7,$DR$7:$DX9,$DY9,FALSE)),"N",HLOOKUP(DH7,$DR$7:$DX9,$DY9,FALSE))</f>
        <v>N</v>
      </c>
      <c r="DI9" s="362" t="str">
        <f>IF(ISERROR(HLOOKUP(DI7,$DR$7:$DX9,$DY9,FALSE)),"N",HLOOKUP(DI7,$DR$7:$DX9,$DY9,FALSE))</f>
        <v>N</v>
      </c>
      <c r="DJ9" s="362" t="str">
        <f>IF(ISERROR(HLOOKUP(DJ7,$DR$7:$DX9,$DY9,FALSE)),"N",HLOOKUP(DJ7,$DR$7:$DX9,$DY9,FALSE))</f>
        <v>N</v>
      </c>
      <c r="DK9" s="362" t="str">
        <f>IF(ISERROR(HLOOKUP(DK7,$DR$7:$DX9,$DY9,FALSE)),"N",HLOOKUP(DK7,$DR$7:$DX9,$DY9,FALSE))</f>
        <v>N</v>
      </c>
      <c r="DL9" s="362" t="str">
        <f>IF(ISERROR(HLOOKUP(DL7,$DR$7:$DX9,$DY9,FALSE)),"N",HLOOKUP(DL7,$DR$7:$DX9,$DY9,FALSE))</f>
        <v>N</v>
      </c>
      <c r="DM9" s="362" t="str">
        <f>IF(ISERROR(HLOOKUP(DM7,$DR$7:$DX9,$DY9,FALSE)),"N",HLOOKUP(DM7,$DR$7:$DX9,$DY9,FALSE))</f>
        <v>N</v>
      </c>
      <c r="DN9" s="362" t="str">
        <f>IF(ISERROR(HLOOKUP(DN7,$DR$7:$DX9,$DY9,FALSE)),"N",HLOOKUP(DN7,$DR$7:$DX9,$DY9,FALSE))</f>
        <v>N</v>
      </c>
      <c r="DO9" s="362" t="str">
        <f>IF(ISERROR(HLOOKUP(DO7,$DR$7:$DX9,$DY9,FALSE)),"N",HLOOKUP(DO7,$DR$7:$DX9,$DY9,FALSE))</f>
        <v>N</v>
      </c>
      <c r="DP9" s="362">
        <f t="shared" ref="DP9:DP37" si="25">COUNTIF(CL9:DO9,"S")</f>
        <v>0</v>
      </c>
      <c r="DQ9" s="362">
        <f t="shared" ref="DQ9:DQ37" si="26">COUNTIF(CL9:DO9,"n")</f>
        <v>30</v>
      </c>
      <c r="DR9" s="362" t="str">
        <f>IF('DB Func'!M4&gt;0,"S","N")</f>
        <v>N</v>
      </c>
      <c r="DS9" s="362" t="str">
        <f>IF('DB Func'!R4&gt;0,"S","N")</f>
        <v>N</v>
      </c>
      <c r="DT9" s="362" t="str">
        <f>IF('DB Func'!W4&gt;0,"S","N")</f>
        <v>N</v>
      </c>
      <c r="DU9" s="362" t="str">
        <f>IF('DB Func'!AB4&gt;0,"S","N")</f>
        <v>N</v>
      </c>
      <c r="DV9" s="362" t="str">
        <f>IF('DB Func'!AG4&gt;0,"S","N")</f>
        <v>N</v>
      </c>
      <c r="DW9" s="362" t="str">
        <f>IF('DB Func'!AL4&gt;0,"S","N")</f>
        <v>N</v>
      </c>
      <c r="DX9" s="362" t="str">
        <f>IF('DB Func'!AQ4&gt;0,"S","N")</f>
        <v>N</v>
      </c>
      <c r="DY9" s="362">
        <v>3</v>
      </c>
      <c r="DZ9" s="369">
        <f ca="1">'DB Func'!C4</f>
        <v>0</v>
      </c>
      <c r="EA9" s="362" t="str">
        <f t="shared" ref="EA9:EP25" ca="1" si="27">IF(DAY($DZ9)&gt;EA$7,"n","s")</f>
        <v>s</v>
      </c>
      <c r="EB9" s="362" t="str">
        <f t="shared" ca="1" si="5"/>
        <v>s</v>
      </c>
      <c r="EC9" s="362" t="str">
        <f t="shared" ca="1" si="5"/>
        <v>s</v>
      </c>
      <c r="ED9" s="362" t="str">
        <f t="shared" ca="1" si="5"/>
        <v>s</v>
      </c>
      <c r="EE9" s="362" t="str">
        <f t="shared" ca="1" si="5"/>
        <v>s</v>
      </c>
      <c r="EF9" s="362" t="str">
        <f t="shared" ca="1" si="5"/>
        <v>s</v>
      </c>
      <c r="EG9" s="362" t="str">
        <f t="shared" ca="1" si="5"/>
        <v>s</v>
      </c>
      <c r="EH9" s="362" t="str">
        <f t="shared" ca="1" si="5"/>
        <v>s</v>
      </c>
      <c r="EI9" s="362" t="str">
        <f t="shared" ca="1" si="5"/>
        <v>s</v>
      </c>
      <c r="EJ9" s="362" t="str">
        <f t="shared" ref="EJ9:EY37" ca="1" si="28">IF(DAY($DZ9)&gt;EJ$7,"n","s")</f>
        <v>s</v>
      </c>
      <c r="EK9" s="362" t="str">
        <f t="shared" ca="1" si="28"/>
        <v>s</v>
      </c>
      <c r="EL9" s="362" t="str">
        <f t="shared" ca="1" si="28"/>
        <v>s</v>
      </c>
      <c r="EM9" s="362" t="str">
        <f t="shared" ca="1" si="28"/>
        <v>s</v>
      </c>
      <c r="EN9" s="362" t="str">
        <f t="shared" ca="1" si="28"/>
        <v>s</v>
      </c>
      <c r="EO9" s="362" t="str">
        <f t="shared" ca="1" si="28"/>
        <v>s</v>
      </c>
      <c r="EP9" s="362" t="str">
        <f t="shared" ca="1" si="28"/>
        <v>s</v>
      </c>
      <c r="EQ9" s="362" t="str">
        <f t="shared" ca="1" si="28"/>
        <v>s</v>
      </c>
      <c r="ER9" s="362" t="str">
        <f t="shared" ca="1" si="28"/>
        <v>s</v>
      </c>
      <c r="ES9" s="362" t="str">
        <f t="shared" ca="1" si="28"/>
        <v>s</v>
      </c>
      <c r="ET9" s="362" t="str">
        <f t="shared" ca="1" si="28"/>
        <v>s</v>
      </c>
      <c r="EU9" s="362" t="str">
        <f t="shared" ca="1" si="28"/>
        <v>s</v>
      </c>
      <c r="EV9" s="362" t="str">
        <f t="shared" ca="1" si="28"/>
        <v>s</v>
      </c>
      <c r="EW9" s="362" t="str">
        <f t="shared" ca="1" si="28"/>
        <v>s</v>
      </c>
      <c r="EX9" s="362" t="str">
        <f t="shared" ca="1" si="28"/>
        <v>s</v>
      </c>
      <c r="EY9" s="362" t="str">
        <f t="shared" ca="1" si="28"/>
        <v>s</v>
      </c>
      <c r="EZ9" s="362" t="str">
        <f t="shared" ref="EZ9:FD24" ca="1" si="29">IF(DAY($DZ9)&gt;EZ$7,"n","s")</f>
        <v>s</v>
      </c>
      <c r="FA9" s="362" t="str">
        <f t="shared" ca="1" si="29"/>
        <v>s</v>
      </c>
      <c r="FB9" s="362" t="str">
        <f t="shared" ca="1" si="29"/>
        <v>s</v>
      </c>
      <c r="FC9" s="362" t="str">
        <f t="shared" ca="1" si="29"/>
        <v>s</v>
      </c>
      <c r="FD9" s="362" t="str">
        <f t="shared" ca="1" si="29"/>
        <v>s</v>
      </c>
      <c r="FE9" s="362">
        <f t="shared" ref="FE9:FE37" ca="1" si="30">COUNTIF(EA9:FD9,"s")</f>
        <v>30</v>
      </c>
      <c r="FF9" s="362">
        <f t="shared" ref="FF9:FF37" ca="1" si="31">COUNTIFS(OFFSET(DO9,0,0,,-(FE9)),"S")</f>
        <v>0</v>
      </c>
      <c r="FG9" s="362" t="str">
        <f ca="1">IF(AND(YEAR(DZ9)='P Gerais'!D7,MONTH(Lanc!EA9)=9,DAY(Lanc!EA9)&gt;1),"S","N")</f>
        <v>N</v>
      </c>
      <c r="FH9" s="364">
        <f t="shared" ref="FH9:FH37" ca="1" si="32">IF(FG9="s",(D9/30)*FE9,D9)</f>
        <v>0</v>
      </c>
      <c r="FI9" s="364">
        <f t="shared" ref="FI9:FI37" si="33">IF(OR(AB9="",AB9=0),0,(FH9/220)*AB9)</f>
        <v>0</v>
      </c>
      <c r="FJ9" s="387">
        <f t="shared" ref="FJ9:FJ37" ca="1" si="34">(D9/30)*AC9</f>
        <v>0</v>
      </c>
      <c r="FP9" s="363">
        <f ca="1">((FH9-FJ9-FI9+AZ9+AQ9+SUM(Z9:AA9)+SUM(AW9:AX9)+AK9)*IF('DB Func'!GG4="ok",'DB Func'!GD4,0))</f>
        <v>0</v>
      </c>
      <c r="FR9" s="389">
        <f t="shared" ref="FR9:FR37" ca="1" si="35">$FQ$8*BA9</f>
        <v>0</v>
      </c>
      <c r="GV9" s="49"/>
      <c r="GW9" s="49"/>
      <c r="GX9" s="49"/>
      <c r="GY9" s="49"/>
      <c r="GZ9" s="49"/>
      <c r="HA9" s="49"/>
      <c r="HB9" s="49"/>
      <c r="HC9" s="49"/>
    </row>
    <row r="10" spans="1:211" ht="30" customHeight="1" thickTop="1" thickBot="1">
      <c r="C10" s="390" t="str">
        <f ca="1">IF('DB Func'!B5="Funcionário 3","",'DB Func'!B5)</f>
        <v/>
      </c>
      <c r="D10" s="391">
        <f ca="1">'DB Func'!CL5</f>
        <v>0</v>
      </c>
      <c r="E10" s="382" t="str">
        <f ca="1">IF(C10="","-",IF(OR(terceiro!E10="SET",terceiro!F10="SET"),"Sim","Não"))</f>
        <v>-</v>
      </c>
      <c r="F10" s="383" t="str">
        <f ca="1">IF(C10="","-",IF(OR(Ferias!E10="SET",Ferias!F10="SET"),"Sim","Não"))</f>
        <v>-</v>
      </c>
      <c r="G10" s="383">
        <f ca="1">IF(C10="",0,IF(F10="Sim",IF(Ferias!E10="SET",Ferias!I10,Ferias!J10),0))</f>
        <v>0</v>
      </c>
      <c r="H10" s="185"/>
      <c r="I10" s="185"/>
      <c r="J10" s="398">
        <f t="shared" ca="1" si="8"/>
        <v>0</v>
      </c>
      <c r="K10" s="152"/>
      <c r="L10" s="151"/>
      <c r="M10" s="189"/>
      <c r="N10" s="153"/>
      <c r="O10" s="48"/>
      <c r="P10" s="48"/>
      <c r="Q10" s="48"/>
      <c r="R10" s="49"/>
      <c r="S10" s="49"/>
      <c r="T10" s="49"/>
      <c r="U10" s="49"/>
      <c r="V10" s="49"/>
      <c r="W10" s="49"/>
      <c r="X10" s="49"/>
      <c r="Y10" s="49"/>
      <c r="Z10" s="49"/>
      <c r="AA10" s="49"/>
      <c r="AB10" s="48"/>
      <c r="AC10" s="48"/>
      <c r="AD10" s="49"/>
      <c r="AE10" s="49"/>
      <c r="AF10" s="314"/>
      <c r="AH10" s="400">
        <f ca="1">IF(AND('DB Func'!GE5="Agosto",'DB Func'!BQ5="2 Parcelas"),(('auxiliar 13 sal'!K6/12*'DB Func'!GF5+AVERAGE('auxiliar 13 sal'!Q6:AB6)+AVERAGE('auxiliar 13 sal'!AE6:AP6)+'auxiliar 13 sal'!K6*'DB Func'!BN5+'auxiliar 13 sal'!K6*'DB Func'!BO5)/2),IF('DB Func'!GE5="Setembro",IF('DB Func'!BQ5="Parcela Única",('auxiliar 13 sal'!K6/12*'DB Func'!GF5)+AVERAGE('auxiliar 13 sal'!Q6:AB6)+AVERAGE('auxiliar 13 sal'!AE6:AP6)+('auxiliar 13 sal'!K6*'DB Func'!BN5)+('auxiliar 13 sal'!K6*'DB Func'!BO5),IF('DB Func'!BQ5="2 Parcelas",(('auxiliar 13 sal'!K6/12*'DB Func'!GF5+AVERAGE('auxiliar 13 sal'!Q6:AB6)+AVERAGE('auxiliar 13 sal'!AE6:AP6)+'auxiliar 13 sal'!K6*'DB Func'!BN5+'auxiliar 13 sal'!K6*'DB Func'!BO5)/2))),0))</f>
        <v>0</v>
      </c>
      <c r="AK10" s="364">
        <f t="shared" ca="1" si="9"/>
        <v>0</v>
      </c>
      <c r="AL10" s="364">
        <f t="shared" ca="1" si="10"/>
        <v>0</v>
      </c>
      <c r="AM10" s="364">
        <f t="shared" ca="1" si="11"/>
        <v>0</v>
      </c>
      <c r="AN10" s="364">
        <f t="shared" ca="1" si="12"/>
        <v>0</v>
      </c>
      <c r="AO10" s="364">
        <f t="shared" ca="1" si="13"/>
        <v>0</v>
      </c>
      <c r="AP10" s="364">
        <f t="shared" ca="1" si="14"/>
        <v>0</v>
      </c>
      <c r="AQ10" s="364">
        <f t="shared" ca="1" si="15"/>
        <v>0</v>
      </c>
      <c r="AR10" s="364">
        <f>IF(OR(M10="",M10=0),0,((FH10/220)*('Ho Ex'!$C$8+$AS$6))*M10)</f>
        <v>0</v>
      </c>
      <c r="AS10" s="364">
        <f>IF(OR(N10="",N10=0),0,((FH10/220*('DB Func'!GD5+Lanc!$AS$6))*('Ho Ex'!$I$8+$AS$6))*(N10/52.5*60))</f>
        <v>0</v>
      </c>
      <c r="AT10" s="364">
        <f>IF(OR(M10="",M10=0),0,((FH10/220)*('Ho Ex'!$J$8+$AS$6))*O10)</f>
        <v>0</v>
      </c>
      <c r="AU10" s="364">
        <f>IF(OR(M10="",M10=0),0,((FH10/220)*('Ho Ex'!I13+$AS$6))*P10)</f>
        <v>0</v>
      </c>
      <c r="AV10" s="364">
        <f>IF(OR(M10="",M10=0),0,((FH10/220)*('Ho Ex'!C13+$AS$6))*Q10)</f>
        <v>0</v>
      </c>
      <c r="AW10" s="364">
        <f ca="1">FH10*'DB Func'!BN5</f>
        <v>0</v>
      </c>
      <c r="AX10" s="364">
        <f ca="1">FH10*'DB Func'!BO5</f>
        <v>0</v>
      </c>
      <c r="AY10" s="364">
        <f ca="1">IF(FJ10=0,0,VLOOKUP(FJ10,'P Gerais'!$D$39:$G$41,3,TRUE)*Func3!$F$68)</f>
        <v>0</v>
      </c>
      <c r="AZ10" s="364">
        <f t="shared" si="16"/>
        <v>0</v>
      </c>
      <c r="BA10" s="364">
        <f ca="1">((FH10-FJ10-FI10+AZ10+AQ10+SUM(Z10:AA10)+SUM(AW10:AX10)+AK10)*IF('DB Func'!GG5="ok",'DB Func'!GD5,0))+(FH10-FJ10-FI10+AZ10+AQ10+SUM(Z10:AA10)+SUM(AW10:AX10))+AK10</f>
        <v>0</v>
      </c>
      <c r="BB10" s="385">
        <f ca="1">VLOOKUP(BA10,'P Gerais'!$D$22:$G$25,3,TRUE)</f>
        <v>0.08</v>
      </c>
      <c r="BC10" s="364">
        <f ca="1">IF(BA10&lt;'P Gerais'!$D$25,BA10*BB10,Lanc!BB10)</f>
        <v>0</v>
      </c>
      <c r="BD10" s="364">
        <f ca="1">BA10-BC10-('DB Func'!GB5*'P Gerais'!$D$35)</f>
        <v>0</v>
      </c>
      <c r="BE10" s="386">
        <f ca="1">VLOOKUP(BD10,'P Gerais'!$D$29:$F$33,3,TRUE)</f>
        <v>0</v>
      </c>
      <c r="BF10" s="364">
        <f t="shared" ca="1" si="17"/>
        <v>0</v>
      </c>
      <c r="BG10" s="364">
        <f ca="1">VLOOKUP(BD10,'P Gerais'!$D$29:$G$33,4,TRUE)</f>
        <v>0</v>
      </c>
      <c r="BH10" s="364">
        <f t="shared" ca="1" si="18"/>
        <v>0</v>
      </c>
      <c r="BI10" s="364">
        <f t="shared" ca="1" si="19"/>
        <v>0</v>
      </c>
      <c r="BJ10" s="362">
        <f ca="1">'DB Func'!G5</f>
        <v>0</v>
      </c>
      <c r="BK10" s="362">
        <f ca="1">'DB Func'!FW5</f>
        <v>0</v>
      </c>
      <c r="BL10" s="364">
        <f ca="1">D10*'P Gerais'!$D$13</f>
        <v>0</v>
      </c>
      <c r="BM10" s="364">
        <f ca="1">D10*'P Gerais'!$D$14</f>
        <v>0</v>
      </c>
      <c r="BN10" s="364">
        <f ca="1">D10*'P Gerais'!$D$16</f>
        <v>0</v>
      </c>
      <c r="BO10" s="364">
        <f ca="1">D10*'P Gerais'!$D$17</f>
        <v>0</v>
      </c>
      <c r="BP10" s="364">
        <f ca="1">D10*'P Gerais'!$D$18</f>
        <v>0</v>
      </c>
      <c r="BQ10" s="385">
        <f ca="1">VLOOKUP(D10,'P Gerais'!$D$22:$G$24,3,TRUE)</f>
        <v>0.08</v>
      </c>
      <c r="BR10" s="385">
        <f ca="1">VLOOKUP(D10,'P Gerais'!$D$29:$G$33,3,TRUE)</f>
        <v>0</v>
      </c>
      <c r="BS10" s="385">
        <f ca="1">'DB Func'!BN5</f>
        <v>0</v>
      </c>
      <c r="BT10" s="385">
        <f ca="1">'DB Func'!BO5</f>
        <v>0</v>
      </c>
      <c r="BU10" s="385">
        <f ca="1">'DB Func'!FX5</f>
        <v>0</v>
      </c>
      <c r="BV10" s="364">
        <f t="shared" ca="1" si="20"/>
        <v>-0.08</v>
      </c>
      <c r="BW10" s="364">
        <f ca="1">BV10-'DB Func'!GC5</f>
        <v>-0.08</v>
      </c>
      <c r="BX10" s="362">
        <f ca="1">IFERROR(VLOOKUP(BW10,'P Gerais'!$D$29:$G$33,3,TRUE)*BW10,0)</f>
        <v>0</v>
      </c>
      <c r="BY10" s="364">
        <f ca="1">IFERROR(BX10-VLOOKUP(BW10,'P Gerais'!$D$29:$H$33,4,TRUE),0)</f>
        <v>0</v>
      </c>
      <c r="BZ10" s="364">
        <f ca="1">D10*'DB Func'!GD5</f>
        <v>0</v>
      </c>
      <c r="CB10" s="364">
        <f t="shared" ca="1" si="21"/>
        <v>0</v>
      </c>
      <c r="CC10" s="364">
        <f t="shared" si="22"/>
        <v>0</v>
      </c>
      <c r="CD10" s="364">
        <f t="shared" si="23"/>
        <v>0</v>
      </c>
      <c r="CF10" s="362" t="str">
        <f t="shared" ca="1" si="24"/>
        <v>não</v>
      </c>
      <c r="CG10" s="362">
        <f ca="1">IF($CH$8=1,DAY('DB Func'!C5),0)</f>
        <v>0</v>
      </c>
      <c r="CH10" s="362">
        <f ca="1">IF(CI10=0,0,MONTH('DB Func'!C5))</f>
        <v>0</v>
      </c>
      <c r="CI10" s="362">
        <f ca="1">IF('P Gerais'!D8=YEAR('DB Func'!C5),YEAR('DB Func'!C5),0)</f>
        <v>0</v>
      </c>
      <c r="CJ10" s="371">
        <v>33</v>
      </c>
      <c r="CK10" s="363"/>
      <c r="CL10" s="362" t="str">
        <f ca="1">IF(ISERROR(HLOOKUP(CL8,$DR$7:$DX10,$DY10,FALSE)),"N",HLOOKUP(CL8,$DR$7:$DX10,$DY10,FALSE))</f>
        <v>N</v>
      </c>
      <c r="CM10" s="362" t="str">
        <f ca="1">IF(ISERROR(HLOOKUP(CM8,$DR$7:$DX10,$DY10,FALSE)),"N",HLOOKUP(CM8,$DR$7:$DX10,$DY10,FALSE))</f>
        <v>N</v>
      </c>
      <c r="CN10" s="362" t="str">
        <f ca="1">IF(ISERROR(HLOOKUP(CN8,$DR$7:$DX10,$DY10,FALSE)),"N",HLOOKUP(CN8,$DR$7:$DX10,$DY10,FALSE))</f>
        <v>N</v>
      </c>
      <c r="CO10" s="362" t="str">
        <f ca="1">IF(ISERROR(HLOOKUP(CO8,$DR$7:$DX10,$DY10,FALSE)),"N",HLOOKUP(CO8,$DR$7:$DX10,$DY10,FALSE))</f>
        <v>N</v>
      </c>
      <c r="CP10" s="362" t="str">
        <f>IF(ISERROR(HLOOKUP(CP8,$DR$7:$DX10,$DY10,FALSE)),"N",HLOOKUP(CP8,$DR$7:$DX10,$DY10,FALSE))</f>
        <v>N</v>
      </c>
      <c r="CQ10" s="362" t="str">
        <f ca="1">IF(ISERROR(HLOOKUP(CQ8,$DR$7:$DX10,$DY10,FALSE)),"N",HLOOKUP(CQ8,$DR$7:$DX10,$DY10,FALSE))</f>
        <v>N</v>
      </c>
      <c r="CR10" s="362" t="str">
        <f ca="1">IF(ISERROR(HLOOKUP(CR8,$DR$7:$DX10,$DY10,FALSE)),"N",HLOOKUP(CR8,$DR$7:$DX10,$DY10,FALSE))</f>
        <v>N</v>
      </c>
      <c r="CS10" s="362" t="str">
        <f ca="1">IF(ISERROR(HLOOKUP(CS8,$DR$7:$DX10,$DY10,FALSE)),"N",HLOOKUP(CS8,$DR$7:$DX10,$DY10,FALSE))</f>
        <v>N</v>
      </c>
      <c r="CT10" s="362" t="str">
        <f ca="1">IF(ISERROR(HLOOKUP(CT8,$DR$7:$DX10,$DY10,FALSE)),"N",HLOOKUP(CT8,$DR$7:$DX10,$DY10,FALSE))</f>
        <v>N</v>
      </c>
      <c r="CU10" s="362" t="str">
        <f ca="1">IF(ISERROR(HLOOKUP(CU8,$DR$7:$DX10,$DY10,FALSE)),"N",HLOOKUP(CU8,$DR$7:$DX10,$DY10,FALSE))</f>
        <v>N</v>
      </c>
      <c r="CV10" s="362" t="str">
        <f ca="1">IF(ISERROR(HLOOKUP(CV8,$DR$7:$DX10,$DY10,FALSE)),"N",HLOOKUP(CV8,$DR$7:$DX10,$DY10,FALSE))</f>
        <v>N</v>
      </c>
      <c r="CW10" s="362" t="str">
        <f>IF(ISERROR(HLOOKUP(CW8,$DR$7:$DX10,$DY10,FALSE)),"N",HLOOKUP(CW8,$DR$7:$DX10,$DY10,FALSE))</f>
        <v>N</v>
      </c>
      <c r="CX10" s="362" t="str">
        <f ca="1">IF(ISERROR(HLOOKUP(CX8,$DR$7:$DX10,$DY10,FALSE)),"N",HLOOKUP(CX8,$DR$7:$DX10,$DY10,FALSE))</f>
        <v>N</v>
      </c>
      <c r="CY10" s="362" t="str">
        <f ca="1">IF(ISERROR(HLOOKUP(CY8,$DR$7:$DX10,$DY10,FALSE)),"N",HLOOKUP(CY8,$DR$7:$DX10,$DY10,FALSE))</f>
        <v>N</v>
      </c>
      <c r="CZ10" s="362" t="str">
        <f ca="1">IF(ISERROR(HLOOKUP(CZ8,$DR$7:$DX10,$DY10,FALSE)),"N",HLOOKUP(CZ8,$DR$7:$DX10,$DY10,FALSE))</f>
        <v>N</v>
      </c>
      <c r="DA10" s="362" t="str">
        <f ca="1">IF(ISERROR(HLOOKUP(DA8,$DR$7:$DX10,$DY10,FALSE)),"N",HLOOKUP(DA8,$DR$7:$DX10,$DY10,FALSE))</f>
        <v>N</v>
      </c>
      <c r="DB10" s="362" t="str">
        <f ca="1">IF(ISERROR(HLOOKUP(DB8,$DR$7:$DX10,$DY10,FALSE)),"N",HLOOKUP(DB8,$DR$7:$DX10,$DY10,FALSE))</f>
        <v>N</v>
      </c>
      <c r="DC10" s="362" t="str">
        <f ca="1">IF(ISERROR(HLOOKUP(DC8,$DR$7:$DX10,$DY10,FALSE)),"N",HLOOKUP(DC8,$DR$7:$DX10,$DY10,FALSE))</f>
        <v>N</v>
      </c>
      <c r="DD10" s="362" t="str">
        <f>IF(ISERROR(HLOOKUP(DD8,$DR$7:$DX10,$DY10,FALSE)),"N",HLOOKUP(DD8,$DR$7:$DX10,$DY10,FALSE))</f>
        <v>N</v>
      </c>
      <c r="DE10" s="362" t="str">
        <f ca="1">IF(ISERROR(HLOOKUP(DE8,$DR$7:$DX10,$DY10,FALSE)),"N",HLOOKUP(DE8,$DR$7:$DX10,$DY10,FALSE))</f>
        <v>N</v>
      </c>
      <c r="DF10" s="362" t="str">
        <f ca="1">IF(ISERROR(HLOOKUP(DF8,$DR$7:$DX10,$DY10,FALSE)),"N",HLOOKUP(DF8,$DR$7:$DX10,$DY10,FALSE))</f>
        <v>N</v>
      </c>
      <c r="DG10" s="362" t="str">
        <f ca="1">IF(ISERROR(HLOOKUP(DG8,$DR$7:$DX10,$DY10,FALSE)),"N",HLOOKUP(DG8,$DR$7:$DX10,$DY10,FALSE))</f>
        <v>N</v>
      </c>
      <c r="DH10" s="362" t="str">
        <f ca="1">IF(ISERROR(HLOOKUP(DH8,$DR$7:$DX10,$DY10,FALSE)),"N",HLOOKUP(DH8,$DR$7:$DX10,$DY10,FALSE))</f>
        <v>N</v>
      </c>
      <c r="DI10" s="362" t="str">
        <f ca="1">IF(ISERROR(HLOOKUP(DI8,$DR$7:$DX10,$DY10,FALSE)),"N",HLOOKUP(DI8,$DR$7:$DX10,$DY10,FALSE))</f>
        <v>N</v>
      </c>
      <c r="DJ10" s="362" t="str">
        <f ca="1">IF(ISERROR(HLOOKUP(DJ8,$DR$7:$DX10,$DY10,FALSE)),"N",HLOOKUP(DJ8,$DR$7:$DX10,$DY10,FALSE))</f>
        <v>N</v>
      </c>
      <c r="DK10" s="362" t="str">
        <f>IF(ISERROR(HLOOKUP(DK8,$DR$7:$DX10,$DY10,FALSE)),"N",HLOOKUP(DK8,$DR$7:$DX10,$DY10,FALSE))</f>
        <v>N</v>
      </c>
      <c r="DL10" s="362" t="str">
        <f ca="1">IF(ISERROR(HLOOKUP(DL8,$DR$7:$DX10,$DY10,FALSE)),"N",HLOOKUP(DL8,$DR$7:$DX10,$DY10,FALSE))</f>
        <v>N</v>
      </c>
      <c r="DM10" s="362" t="str">
        <f ca="1">IF(ISERROR(HLOOKUP(DM8,$DR$7:$DX10,$DY10,FALSE)),"N",HLOOKUP(DM8,$DR$7:$DX10,$DY10,FALSE))</f>
        <v>N</v>
      </c>
      <c r="DN10" s="362" t="str">
        <f ca="1">IF(ISERROR(HLOOKUP(DN8,$DR$7:$DX10,$DY10,FALSE)),"N",HLOOKUP(DN8,$DR$7:$DX10,$DY10,FALSE))</f>
        <v>N</v>
      </c>
      <c r="DO10" s="362" t="str">
        <f ca="1">IF(ISERROR(HLOOKUP(DO8,$DR$7:$DX10,$DY10,FALSE)),"N",HLOOKUP(DO8,$DR$7:$DX10,$DY10,FALSE))</f>
        <v>N</v>
      </c>
      <c r="DP10" s="362">
        <f t="shared" ca="1" si="25"/>
        <v>0</v>
      </c>
      <c r="DQ10" s="362">
        <f t="shared" ca="1" si="26"/>
        <v>30</v>
      </c>
      <c r="DR10" s="362" t="str">
        <f>IF('DB Func'!M5&gt;0,"S","N")</f>
        <v>N</v>
      </c>
      <c r="DS10" s="362" t="str">
        <f>IF('DB Func'!R5&gt;0,"S","N")</f>
        <v>N</v>
      </c>
      <c r="DT10" s="362" t="str">
        <f>IF('DB Func'!W5&gt;0,"S","N")</f>
        <v>N</v>
      </c>
      <c r="DU10" s="362" t="str">
        <f>IF('DB Func'!AB5&gt;0,"S","N")</f>
        <v>N</v>
      </c>
      <c r="DV10" s="362" t="str">
        <f>IF('DB Func'!AG5&gt;0,"S","N")</f>
        <v>N</v>
      </c>
      <c r="DW10" s="362" t="str">
        <f>IF('DB Func'!AL5&gt;0,"S","N")</f>
        <v>N</v>
      </c>
      <c r="DX10" s="362" t="str">
        <f>IF('DB Func'!AQ5&gt;0,"S","N")</f>
        <v>N</v>
      </c>
      <c r="DY10" s="362">
        <v>4</v>
      </c>
      <c r="DZ10" s="369">
        <f ca="1">'DB Func'!C5</f>
        <v>0</v>
      </c>
      <c r="EA10" s="362" t="str">
        <f t="shared" ca="1" si="27"/>
        <v>s</v>
      </c>
      <c r="EB10" s="362" t="str">
        <f t="shared" ca="1" si="27"/>
        <v>s</v>
      </c>
      <c r="EC10" s="362" t="str">
        <f t="shared" ca="1" si="27"/>
        <v>s</v>
      </c>
      <c r="ED10" s="362" t="str">
        <f t="shared" ca="1" si="27"/>
        <v>s</v>
      </c>
      <c r="EE10" s="362" t="str">
        <f t="shared" ca="1" si="27"/>
        <v>s</v>
      </c>
      <c r="EF10" s="362" t="str">
        <f t="shared" ca="1" si="27"/>
        <v>s</v>
      </c>
      <c r="EG10" s="362" t="str">
        <f t="shared" ca="1" si="27"/>
        <v>s</v>
      </c>
      <c r="EH10" s="362" t="str">
        <f t="shared" ca="1" si="27"/>
        <v>s</v>
      </c>
      <c r="EI10" s="362" t="str">
        <f t="shared" ca="1" si="27"/>
        <v>s</v>
      </c>
      <c r="EJ10" s="362" t="str">
        <f t="shared" ca="1" si="27"/>
        <v>s</v>
      </c>
      <c r="EK10" s="362" t="str">
        <f t="shared" ca="1" si="27"/>
        <v>s</v>
      </c>
      <c r="EL10" s="362" t="str">
        <f t="shared" ca="1" si="27"/>
        <v>s</v>
      </c>
      <c r="EM10" s="362" t="str">
        <f t="shared" ca="1" si="27"/>
        <v>s</v>
      </c>
      <c r="EN10" s="362" t="str">
        <f t="shared" ca="1" si="27"/>
        <v>s</v>
      </c>
      <c r="EO10" s="362" t="str">
        <f t="shared" ca="1" si="27"/>
        <v>s</v>
      </c>
      <c r="EP10" s="362" t="str">
        <f t="shared" ca="1" si="27"/>
        <v>s</v>
      </c>
      <c r="EQ10" s="362" t="str">
        <f t="shared" ca="1" si="28"/>
        <v>s</v>
      </c>
      <c r="ER10" s="362" t="str">
        <f t="shared" ca="1" si="28"/>
        <v>s</v>
      </c>
      <c r="ES10" s="362" t="str">
        <f t="shared" ca="1" si="28"/>
        <v>s</v>
      </c>
      <c r="ET10" s="362" t="str">
        <f t="shared" ca="1" si="28"/>
        <v>s</v>
      </c>
      <c r="EU10" s="362" t="str">
        <f t="shared" ca="1" si="28"/>
        <v>s</v>
      </c>
      <c r="EV10" s="362" t="str">
        <f t="shared" ca="1" si="28"/>
        <v>s</v>
      </c>
      <c r="EW10" s="362" t="str">
        <f t="shared" ca="1" si="28"/>
        <v>s</v>
      </c>
      <c r="EX10" s="362" t="str">
        <f t="shared" ca="1" si="28"/>
        <v>s</v>
      </c>
      <c r="EY10" s="362" t="str">
        <f t="shared" ca="1" si="28"/>
        <v>s</v>
      </c>
      <c r="EZ10" s="362" t="str">
        <f t="shared" ca="1" si="29"/>
        <v>s</v>
      </c>
      <c r="FA10" s="362" t="str">
        <f t="shared" ca="1" si="29"/>
        <v>s</v>
      </c>
      <c r="FB10" s="362" t="str">
        <f t="shared" ca="1" si="29"/>
        <v>s</v>
      </c>
      <c r="FC10" s="362" t="str">
        <f t="shared" ca="1" si="29"/>
        <v>s</v>
      </c>
      <c r="FD10" s="362" t="str">
        <f t="shared" ca="1" si="29"/>
        <v>s</v>
      </c>
      <c r="FE10" s="362">
        <f t="shared" ca="1" si="30"/>
        <v>30</v>
      </c>
      <c r="FF10" s="362">
        <f t="shared" ca="1" si="31"/>
        <v>0</v>
      </c>
      <c r="FG10" s="362" t="str">
        <f ca="1">IF(AND(YEAR(DZ10)='P Gerais'!D8,MONTH(Lanc!EA10)=9,DAY(Lanc!EA10)&gt;1),"S","N")</f>
        <v>N</v>
      </c>
      <c r="FH10" s="364">
        <f t="shared" ca="1" si="32"/>
        <v>0</v>
      </c>
      <c r="FI10" s="364">
        <f t="shared" si="33"/>
        <v>0</v>
      </c>
      <c r="FJ10" s="387">
        <f t="shared" ca="1" si="34"/>
        <v>0</v>
      </c>
      <c r="FP10" s="363">
        <f ca="1">((FH10-FJ10-FI10+AZ10+AQ10+SUM(Z10:AA10)+SUM(AW10:AX10)+AK10)*IF('DB Func'!GG5="ok",'DB Func'!GD5,0))</f>
        <v>0</v>
      </c>
      <c r="FR10" s="389">
        <f t="shared" ca="1" si="35"/>
        <v>0</v>
      </c>
      <c r="GV10" s="49"/>
      <c r="GW10" s="49"/>
      <c r="GX10" s="49"/>
      <c r="GY10" s="49"/>
      <c r="GZ10" s="49"/>
      <c r="HA10" s="49"/>
      <c r="HB10" s="49"/>
      <c r="HC10" s="49"/>
    </row>
    <row r="11" spans="1:211" ht="30" customHeight="1" thickTop="1" thickBot="1">
      <c r="C11" s="390" t="str">
        <f ca="1">IF('DB Func'!B6="Funcionário 4","",'DB Func'!B6)</f>
        <v/>
      </c>
      <c r="D11" s="391">
        <f ca="1">'DB Func'!CL6</f>
        <v>0</v>
      </c>
      <c r="E11" s="382" t="str">
        <f ca="1">IF(C11="","-",IF(OR(terceiro!E11="SET",terceiro!F11="SET"),"Sim","Não"))</f>
        <v>-</v>
      </c>
      <c r="F11" s="383" t="str">
        <f ca="1">IF(C11="","-",IF(OR(Ferias!E11="SET",Ferias!F11="SET"),"Sim","Não"))</f>
        <v>-</v>
      </c>
      <c r="G11" s="383">
        <f ca="1">IF(C11="",0,IF(F11="Sim",IF(Ferias!E11="SET",Ferias!I11,Ferias!J11),0))</f>
        <v>0</v>
      </c>
      <c r="H11" s="185"/>
      <c r="I11" s="185"/>
      <c r="J11" s="398">
        <f t="shared" ca="1" si="8"/>
        <v>0</v>
      </c>
      <c r="K11" s="152"/>
      <c r="L11" s="151"/>
      <c r="M11" s="189"/>
      <c r="N11" s="153"/>
      <c r="O11" s="48"/>
      <c r="P11" s="48"/>
      <c r="Q11" s="48"/>
      <c r="R11" s="49"/>
      <c r="S11" s="49"/>
      <c r="T11" s="49"/>
      <c r="U11" s="49"/>
      <c r="V11" s="49"/>
      <c r="W11" s="49"/>
      <c r="X11" s="49"/>
      <c r="Y11" s="49"/>
      <c r="Z11" s="49"/>
      <c r="AA11" s="49"/>
      <c r="AB11" s="48"/>
      <c r="AC11" s="48"/>
      <c r="AD11" s="49"/>
      <c r="AE11" s="49"/>
      <c r="AF11" s="314"/>
      <c r="AH11" s="400">
        <f ca="1">IF(AND('DB Func'!GE6="Agosto",'DB Func'!BQ6="2 Parcelas"),(('auxiliar 13 sal'!K7/12*'DB Func'!GF6+AVERAGE('auxiliar 13 sal'!Q7:AB7)+AVERAGE('auxiliar 13 sal'!AE7:AP7)+'auxiliar 13 sal'!K7*'DB Func'!BN6+'auxiliar 13 sal'!K7*'DB Func'!BO6)/2),IF('DB Func'!GE6="Setembro",IF('DB Func'!BQ6="Parcela Única",('auxiliar 13 sal'!K7/12*'DB Func'!GF6)+AVERAGE('auxiliar 13 sal'!Q7:AB7)+AVERAGE('auxiliar 13 sal'!AE7:AP7)+('auxiliar 13 sal'!K7*'DB Func'!BN6)+('auxiliar 13 sal'!K7*'DB Func'!BO6),IF('DB Func'!BQ6="2 Parcelas",(('auxiliar 13 sal'!K7/12*'DB Func'!GF6+AVERAGE('auxiliar 13 sal'!Q7:AB7)+AVERAGE('auxiliar 13 sal'!AE7:AP7)+'auxiliar 13 sal'!K7*'DB Func'!BN6+'auxiliar 13 sal'!K7*'DB Func'!BO6)/2))),0))</f>
        <v>0</v>
      </c>
      <c r="AK11" s="364">
        <f t="shared" ca="1" si="9"/>
        <v>0</v>
      </c>
      <c r="AL11" s="364">
        <f t="shared" ca="1" si="10"/>
        <v>0</v>
      </c>
      <c r="AM11" s="364">
        <f t="shared" ca="1" si="11"/>
        <v>0</v>
      </c>
      <c r="AN11" s="364">
        <f t="shared" ca="1" si="12"/>
        <v>0</v>
      </c>
      <c r="AO11" s="364">
        <f t="shared" ca="1" si="13"/>
        <v>0</v>
      </c>
      <c r="AP11" s="364">
        <f t="shared" ca="1" si="14"/>
        <v>0</v>
      </c>
      <c r="AQ11" s="364">
        <f t="shared" ca="1" si="15"/>
        <v>0</v>
      </c>
      <c r="AR11" s="364">
        <f>IF(OR(M11="",M11=0),0,((FH11/220)*('Ho Ex'!$C$8+$AS$6))*M11)</f>
        <v>0</v>
      </c>
      <c r="AS11" s="364">
        <f>IF(OR(N11="",N11=0),0,((FH11/220*('DB Func'!GD6+Lanc!$AS$6))*('Ho Ex'!$I$8+$AS$6))*(N11/52.5*60))</f>
        <v>0</v>
      </c>
      <c r="AT11" s="364">
        <f>IF(OR(M11="",M11=0),0,((FH11/220)*('Ho Ex'!$J$8+$AS$6))*O11)</f>
        <v>0</v>
      </c>
      <c r="AU11" s="364">
        <f>IF(OR(M11="",M11=0),0,((FH11/220)*('Ho Ex'!I14+$AS$6))*P11)</f>
        <v>0</v>
      </c>
      <c r="AV11" s="364">
        <f>IF(OR(M11="",M11=0),0,((FH11/220)*('Ho Ex'!C14+$AS$6))*Q11)</f>
        <v>0</v>
      </c>
      <c r="AW11" s="364">
        <f ca="1">FH11*'DB Func'!BN6</f>
        <v>0</v>
      </c>
      <c r="AX11" s="364">
        <f ca="1">FH11*'DB Func'!BO6</f>
        <v>0</v>
      </c>
      <c r="AY11" s="364">
        <f ca="1">IF(FJ11=0,0,VLOOKUP(FJ11,'P Gerais'!$D$39:$G$41,3,TRUE)*Func4!$F$68)</f>
        <v>0</v>
      </c>
      <c r="AZ11" s="364">
        <f t="shared" si="16"/>
        <v>0</v>
      </c>
      <c r="BA11" s="364">
        <f ca="1">((FH11-FJ11-FI11+AZ11+AQ11+SUM(Z11:AA11)+SUM(AW11:AX11)+AK11)*IF('DB Func'!GG6="ok",'DB Func'!GD6,0))+(FH11-FJ11-FI11+AZ11+AQ11+SUM(Z11:AA11)+SUM(AW11:AX11))+AK11</f>
        <v>0</v>
      </c>
      <c r="BB11" s="385">
        <f ca="1">VLOOKUP(BA11,'P Gerais'!$D$22:$G$25,3,TRUE)</f>
        <v>0.08</v>
      </c>
      <c r="BC11" s="364">
        <f ca="1">IF(BA11&lt;'P Gerais'!$D$25,BA11*BB11,Lanc!BB11)</f>
        <v>0</v>
      </c>
      <c r="BD11" s="364">
        <f ca="1">BA11-BC11-('DB Func'!GB6*'P Gerais'!$D$35)</f>
        <v>0</v>
      </c>
      <c r="BE11" s="386">
        <f ca="1">VLOOKUP(BD11,'P Gerais'!$D$29:$F$33,3,TRUE)</f>
        <v>0</v>
      </c>
      <c r="BF11" s="364">
        <f t="shared" ca="1" si="17"/>
        <v>0</v>
      </c>
      <c r="BG11" s="364">
        <f ca="1">VLOOKUP(BD11,'P Gerais'!$D$29:$G$33,4,TRUE)</f>
        <v>0</v>
      </c>
      <c r="BH11" s="364">
        <f t="shared" ca="1" si="18"/>
        <v>0</v>
      </c>
      <c r="BI11" s="364">
        <f t="shared" ca="1" si="19"/>
        <v>0</v>
      </c>
      <c r="BJ11" s="362">
        <f ca="1">'DB Func'!G6</f>
        <v>0</v>
      </c>
      <c r="BK11" s="362">
        <f ca="1">'DB Func'!FW6</f>
        <v>0</v>
      </c>
      <c r="BL11" s="364">
        <f ca="1">D11*'P Gerais'!$D$13</f>
        <v>0</v>
      </c>
      <c r="BM11" s="364">
        <f ca="1">D11*'P Gerais'!$D$14</f>
        <v>0</v>
      </c>
      <c r="BN11" s="364">
        <f ca="1">D11*'P Gerais'!$D$16</f>
        <v>0</v>
      </c>
      <c r="BO11" s="364">
        <f ca="1">D11*'P Gerais'!$D$17</f>
        <v>0</v>
      </c>
      <c r="BP11" s="364">
        <f ca="1">D11*'P Gerais'!$D$18</f>
        <v>0</v>
      </c>
      <c r="BQ11" s="385">
        <f ca="1">VLOOKUP(D11,'P Gerais'!$D$22:$G$24,3,TRUE)</f>
        <v>0.08</v>
      </c>
      <c r="BR11" s="385">
        <f ca="1">VLOOKUP(D11,'P Gerais'!$D$29:$G$33,3,TRUE)</f>
        <v>0</v>
      </c>
      <c r="BS11" s="385">
        <f ca="1">'DB Func'!BN6</f>
        <v>0</v>
      </c>
      <c r="BT11" s="385">
        <f ca="1">'DB Func'!BO6</f>
        <v>0</v>
      </c>
      <c r="BU11" s="385">
        <f ca="1">'DB Func'!FX6</f>
        <v>0</v>
      </c>
      <c r="BV11" s="364">
        <f t="shared" ca="1" si="20"/>
        <v>-0.08</v>
      </c>
      <c r="BW11" s="364">
        <f ca="1">BV11-'DB Func'!GC6</f>
        <v>-0.08</v>
      </c>
      <c r="BX11" s="362">
        <f ca="1">IFERROR(VLOOKUP(BW11,'P Gerais'!$D$29:$G$33,3,TRUE)*BW11,0)</f>
        <v>0</v>
      </c>
      <c r="BY11" s="364">
        <f ca="1">IFERROR(BX11-VLOOKUP(BW11,'P Gerais'!$D$29:$H$33,4,TRUE),0)</f>
        <v>0</v>
      </c>
      <c r="BZ11" s="364">
        <f ca="1">D11*'DB Func'!GD6</f>
        <v>0</v>
      </c>
      <c r="CB11" s="364">
        <f t="shared" ca="1" si="21"/>
        <v>0</v>
      </c>
      <c r="CC11" s="364">
        <f t="shared" si="22"/>
        <v>0</v>
      </c>
      <c r="CD11" s="364">
        <f t="shared" si="23"/>
        <v>0</v>
      </c>
      <c r="CF11" s="362" t="str">
        <f t="shared" ca="1" si="24"/>
        <v>não</v>
      </c>
      <c r="CG11" s="362">
        <f ca="1">IF($CH$8=1,DAY('DB Func'!C6),0)</f>
        <v>0</v>
      </c>
      <c r="CH11" s="362">
        <f ca="1">IF(CI11=0,0,MONTH('DB Func'!C6))</f>
        <v>0</v>
      </c>
      <c r="CI11" s="362">
        <f ca="1">IF('P Gerais'!D9=YEAR('DB Func'!C6),YEAR('DB Func'!C6),0)</f>
        <v>0</v>
      </c>
      <c r="CJ11" s="371">
        <v>34</v>
      </c>
      <c r="CK11" s="363"/>
      <c r="CL11" s="362" t="str">
        <f>IF(ISERROR(HLOOKUP(CL9,$DR$7:$DX11,$DY11,FALSE)),"N",HLOOKUP(CL9,$DR$7:$DX11,$DY11,FALSE))</f>
        <v>N</v>
      </c>
      <c r="CM11" s="362" t="str">
        <f>IF(ISERROR(HLOOKUP(CM9,$DR$7:$DX11,$DY11,FALSE)),"N",HLOOKUP(CM9,$DR$7:$DX11,$DY11,FALSE))</f>
        <v>N</v>
      </c>
      <c r="CN11" s="362" t="str">
        <f>IF(ISERROR(HLOOKUP(CN9,$DR$7:$DX11,$DY11,FALSE)),"N",HLOOKUP(CN9,$DR$7:$DX11,$DY11,FALSE))</f>
        <v>N</v>
      </c>
      <c r="CO11" s="362" t="str">
        <f>IF(ISERROR(HLOOKUP(CO9,$DR$7:$DX11,$DY11,FALSE)),"N",HLOOKUP(CO9,$DR$7:$DX11,$DY11,FALSE))</f>
        <v>N</v>
      </c>
      <c r="CP11" s="362" t="str">
        <f>IF(ISERROR(HLOOKUP(CP9,$DR$7:$DX11,$DY11,FALSE)),"N",HLOOKUP(CP9,$DR$7:$DX11,$DY11,FALSE))</f>
        <v>N</v>
      </c>
      <c r="CQ11" s="362" t="str">
        <f>IF(ISERROR(HLOOKUP(CQ9,$DR$7:$DX11,$DY11,FALSE)),"N",HLOOKUP(CQ9,$DR$7:$DX11,$DY11,FALSE))</f>
        <v>N</v>
      </c>
      <c r="CR11" s="362" t="str">
        <f>IF(ISERROR(HLOOKUP(CR9,$DR$7:$DX11,$DY11,FALSE)),"N",HLOOKUP(CR9,$DR$7:$DX11,$DY11,FALSE))</f>
        <v>N</v>
      </c>
      <c r="CS11" s="362" t="str">
        <f>IF(ISERROR(HLOOKUP(CS9,$DR$7:$DX11,$DY11,FALSE)),"N",HLOOKUP(CS9,$DR$7:$DX11,$DY11,FALSE))</f>
        <v>N</v>
      </c>
      <c r="CT11" s="362" t="str">
        <f>IF(ISERROR(HLOOKUP(CT9,$DR$7:$DX11,$DY11,FALSE)),"N",HLOOKUP(CT9,$DR$7:$DX11,$DY11,FALSE))</f>
        <v>N</v>
      </c>
      <c r="CU11" s="362" t="str">
        <f>IF(ISERROR(HLOOKUP(CU9,$DR$7:$DX11,$DY11,FALSE)),"N",HLOOKUP(CU9,$DR$7:$DX11,$DY11,FALSE))</f>
        <v>N</v>
      </c>
      <c r="CV11" s="362" t="str">
        <f>IF(ISERROR(HLOOKUP(CV9,$DR$7:$DX11,$DY11,FALSE)),"N",HLOOKUP(CV9,$DR$7:$DX11,$DY11,FALSE))</f>
        <v>N</v>
      </c>
      <c r="CW11" s="362" t="str">
        <f>IF(ISERROR(HLOOKUP(CW9,$DR$7:$DX11,$DY11,FALSE)),"N",HLOOKUP(CW9,$DR$7:$DX11,$DY11,FALSE))</f>
        <v>N</v>
      </c>
      <c r="CX11" s="362" t="str">
        <f>IF(ISERROR(HLOOKUP(CX9,$DR$7:$DX11,$DY11,FALSE)),"N",HLOOKUP(CX9,$DR$7:$DX11,$DY11,FALSE))</f>
        <v>N</v>
      </c>
      <c r="CY11" s="362" t="str">
        <f>IF(ISERROR(HLOOKUP(CY9,$DR$7:$DX11,$DY11,FALSE)),"N",HLOOKUP(CY9,$DR$7:$DX11,$DY11,FALSE))</f>
        <v>N</v>
      </c>
      <c r="CZ11" s="362" t="str">
        <f>IF(ISERROR(HLOOKUP(CZ9,$DR$7:$DX11,$DY11,FALSE)),"N",HLOOKUP(CZ9,$DR$7:$DX11,$DY11,FALSE))</f>
        <v>N</v>
      </c>
      <c r="DA11" s="362" t="str">
        <f>IF(ISERROR(HLOOKUP(DA9,$DR$7:$DX11,$DY11,FALSE)),"N",HLOOKUP(DA9,$DR$7:$DX11,$DY11,FALSE))</f>
        <v>N</v>
      </c>
      <c r="DB11" s="362" t="str">
        <f>IF(ISERROR(HLOOKUP(DB9,$DR$7:$DX11,$DY11,FALSE)),"N",HLOOKUP(DB9,$DR$7:$DX11,$DY11,FALSE))</f>
        <v>N</v>
      </c>
      <c r="DC11" s="362" t="str">
        <f>IF(ISERROR(HLOOKUP(DC9,$DR$7:$DX11,$DY11,FALSE)),"N",HLOOKUP(DC9,$DR$7:$DX11,$DY11,FALSE))</f>
        <v>N</v>
      </c>
      <c r="DD11" s="362" t="str">
        <f>IF(ISERROR(HLOOKUP(DD9,$DR$7:$DX11,$DY11,FALSE)),"N",HLOOKUP(DD9,$DR$7:$DX11,$DY11,FALSE))</f>
        <v>N</v>
      </c>
      <c r="DE11" s="362" t="str">
        <f>IF(ISERROR(HLOOKUP(DE9,$DR$7:$DX11,$DY11,FALSE)),"N",HLOOKUP(DE9,$DR$7:$DX11,$DY11,FALSE))</f>
        <v>N</v>
      </c>
      <c r="DF11" s="362" t="str">
        <f>IF(ISERROR(HLOOKUP(DF9,$DR$7:$DX11,$DY11,FALSE)),"N",HLOOKUP(DF9,$DR$7:$DX11,$DY11,FALSE))</f>
        <v>N</v>
      </c>
      <c r="DG11" s="362" t="str">
        <f>IF(ISERROR(HLOOKUP(DG9,$DR$7:$DX11,$DY11,FALSE)),"N",HLOOKUP(DG9,$DR$7:$DX11,$DY11,FALSE))</f>
        <v>N</v>
      </c>
      <c r="DH11" s="362" t="str">
        <f>IF(ISERROR(HLOOKUP(DH9,$DR$7:$DX11,$DY11,FALSE)),"N",HLOOKUP(DH9,$DR$7:$DX11,$DY11,FALSE))</f>
        <v>N</v>
      </c>
      <c r="DI11" s="362" t="str">
        <f>IF(ISERROR(HLOOKUP(DI9,$DR$7:$DX11,$DY11,FALSE)),"N",HLOOKUP(DI9,$DR$7:$DX11,$DY11,FALSE))</f>
        <v>N</v>
      </c>
      <c r="DJ11" s="362" t="str">
        <f>IF(ISERROR(HLOOKUP(DJ9,$DR$7:$DX11,$DY11,FALSE)),"N",HLOOKUP(DJ9,$DR$7:$DX11,$DY11,FALSE))</f>
        <v>N</v>
      </c>
      <c r="DK11" s="362" t="str">
        <f>IF(ISERROR(HLOOKUP(DK9,$DR$7:$DX11,$DY11,FALSE)),"N",HLOOKUP(DK9,$DR$7:$DX11,$DY11,FALSE))</f>
        <v>N</v>
      </c>
      <c r="DL11" s="362" t="str">
        <f>IF(ISERROR(HLOOKUP(DL9,$DR$7:$DX11,$DY11,FALSE)),"N",HLOOKUP(DL9,$DR$7:$DX11,$DY11,FALSE))</f>
        <v>N</v>
      </c>
      <c r="DM11" s="362" t="str">
        <f>IF(ISERROR(HLOOKUP(DM9,$DR$7:$DX11,$DY11,FALSE)),"N",HLOOKUP(DM9,$DR$7:$DX11,$DY11,FALSE))</f>
        <v>N</v>
      </c>
      <c r="DN11" s="362" t="str">
        <f>IF(ISERROR(HLOOKUP(DN9,$DR$7:$DX11,$DY11,FALSE)),"N",HLOOKUP(DN9,$DR$7:$DX11,$DY11,FALSE))</f>
        <v>N</v>
      </c>
      <c r="DO11" s="362" t="str">
        <f>IF(ISERROR(HLOOKUP(DO9,$DR$7:$DX11,$DY11,FALSE)),"N",HLOOKUP(DO9,$DR$7:$DX11,$DY11,FALSE))</f>
        <v>N</v>
      </c>
      <c r="DP11" s="362">
        <f t="shared" si="25"/>
        <v>0</v>
      </c>
      <c r="DQ11" s="362">
        <f t="shared" si="26"/>
        <v>30</v>
      </c>
      <c r="DR11" s="362" t="str">
        <f>IF('DB Func'!M6&gt;0,"S","N")</f>
        <v>N</v>
      </c>
      <c r="DS11" s="362" t="str">
        <f>IF('DB Func'!R6&gt;0,"S","N")</f>
        <v>N</v>
      </c>
      <c r="DT11" s="362" t="str">
        <f>IF('DB Func'!W6&gt;0,"S","N")</f>
        <v>N</v>
      </c>
      <c r="DU11" s="362" t="str">
        <f>IF('DB Func'!AB6&gt;0,"S","N")</f>
        <v>N</v>
      </c>
      <c r="DV11" s="362" t="str">
        <f>IF('DB Func'!AG6&gt;0,"S","N")</f>
        <v>N</v>
      </c>
      <c r="DW11" s="362" t="str">
        <f>IF('DB Func'!AL6&gt;0,"S","N")</f>
        <v>N</v>
      </c>
      <c r="DX11" s="362" t="str">
        <f>IF('DB Func'!AQ6&gt;0,"S","N")</f>
        <v>N</v>
      </c>
      <c r="DY11" s="362">
        <v>5</v>
      </c>
      <c r="DZ11" s="369">
        <f ca="1">'DB Func'!C6</f>
        <v>0</v>
      </c>
      <c r="EA11" s="362" t="str">
        <f t="shared" ca="1" si="27"/>
        <v>s</v>
      </c>
      <c r="EB11" s="362" t="str">
        <f t="shared" ca="1" si="27"/>
        <v>s</v>
      </c>
      <c r="EC11" s="362" t="str">
        <f t="shared" ca="1" si="27"/>
        <v>s</v>
      </c>
      <c r="ED11" s="362" t="str">
        <f t="shared" ca="1" si="27"/>
        <v>s</v>
      </c>
      <c r="EE11" s="362" t="str">
        <f t="shared" ca="1" si="27"/>
        <v>s</v>
      </c>
      <c r="EF11" s="362" t="str">
        <f t="shared" ca="1" si="27"/>
        <v>s</v>
      </c>
      <c r="EG11" s="362" t="str">
        <f t="shared" ca="1" si="27"/>
        <v>s</v>
      </c>
      <c r="EH11" s="362" t="str">
        <f t="shared" ca="1" si="27"/>
        <v>s</v>
      </c>
      <c r="EI11" s="362" t="str">
        <f t="shared" ca="1" si="27"/>
        <v>s</v>
      </c>
      <c r="EJ11" s="362" t="str">
        <f t="shared" ca="1" si="27"/>
        <v>s</v>
      </c>
      <c r="EK11" s="362" t="str">
        <f t="shared" ca="1" si="27"/>
        <v>s</v>
      </c>
      <c r="EL11" s="362" t="str">
        <f t="shared" ca="1" si="27"/>
        <v>s</v>
      </c>
      <c r="EM11" s="362" t="str">
        <f t="shared" ca="1" si="27"/>
        <v>s</v>
      </c>
      <c r="EN11" s="362" t="str">
        <f t="shared" ca="1" si="27"/>
        <v>s</v>
      </c>
      <c r="EO11" s="362" t="str">
        <f t="shared" ca="1" si="27"/>
        <v>s</v>
      </c>
      <c r="EP11" s="362" t="str">
        <f t="shared" ca="1" si="27"/>
        <v>s</v>
      </c>
      <c r="EQ11" s="362" t="str">
        <f t="shared" ca="1" si="28"/>
        <v>s</v>
      </c>
      <c r="ER11" s="362" t="str">
        <f t="shared" ca="1" si="28"/>
        <v>s</v>
      </c>
      <c r="ES11" s="362" t="str">
        <f t="shared" ca="1" si="28"/>
        <v>s</v>
      </c>
      <c r="ET11" s="362" t="str">
        <f t="shared" ca="1" si="28"/>
        <v>s</v>
      </c>
      <c r="EU11" s="362" t="str">
        <f t="shared" ca="1" si="28"/>
        <v>s</v>
      </c>
      <c r="EV11" s="362" t="str">
        <f t="shared" ca="1" si="28"/>
        <v>s</v>
      </c>
      <c r="EW11" s="362" t="str">
        <f t="shared" ca="1" si="28"/>
        <v>s</v>
      </c>
      <c r="EX11" s="362" t="str">
        <f t="shared" ca="1" si="28"/>
        <v>s</v>
      </c>
      <c r="EY11" s="362" t="str">
        <f t="shared" ca="1" si="28"/>
        <v>s</v>
      </c>
      <c r="EZ11" s="362" t="str">
        <f t="shared" ca="1" si="29"/>
        <v>s</v>
      </c>
      <c r="FA11" s="362" t="str">
        <f t="shared" ca="1" si="29"/>
        <v>s</v>
      </c>
      <c r="FB11" s="362" t="str">
        <f t="shared" ca="1" si="29"/>
        <v>s</v>
      </c>
      <c r="FC11" s="362" t="str">
        <f t="shared" ca="1" si="29"/>
        <v>s</v>
      </c>
      <c r="FD11" s="362" t="str">
        <f t="shared" ca="1" si="29"/>
        <v>s</v>
      </c>
      <c r="FE11" s="362">
        <f t="shared" ca="1" si="30"/>
        <v>30</v>
      </c>
      <c r="FF11" s="362">
        <f t="shared" ca="1" si="31"/>
        <v>0</v>
      </c>
      <c r="FG11" s="362" t="str">
        <f ca="1">IF(AND(YEAR(DZ11)='P Gerais'!D9,MONTH(Lanc!EA11)=9,DAY(Lanc!EA11)&gt;1),"S","N")</f>
        <v>N</v>
      </c>
      <c r="FH11" s="364">
        <f t="shared" ca="1" si="32"/>
        <v>0</v>
      </c>
      <c r="FI11" s="364">
        <f t="shared" si="33"/>
        <v>0</v>
      </c>
      <c r="FJ11" s="387">
        <f t="shared" ca="1" si="34"/>
        <v>0</v>
      </c>
      <c r="FP11" s="363">
        <f ca="1">((FH11-FJ11-FI11+AZ11+AQ11+SUM(Z11:AA11)+SUM(AW11:AX11)+AK11)*IF('DB Func'!GG6="ok",'DB Func'!GD6,0))</f>
        <v>0</v>
      </c>
      <c r="FR11" s="389">
        <f t="shared" ca="1" si="35"/>
        <v>0</v>
      </c>
      <c r="GV11" s="49"/>
      <c r="GW11" s="49"/>
      <c r="GX11" s="49"/>
      <c r="GY11" s="49"/>
      <c r="GZ11" s="49"/>
      <c r="HA11" s="49"/>
      <c r="HB11" s="49"/>
      <c r="HC11" s="49"/>
    </row>
    <row r="12" spans="1:211" ht="30" customHeight="1" thickTop="1" thickBot="1">
      <c r="C12" s="390" t="str">
        <f ca="1">IF('DB Func'!B7="Funcionário 5","",'DB Func'!B7)</f>
        <v/>
      </c>
      <c r="D12" s="391">
        <f ca="1">'DB Func'!CL7</f>
        <v>0</v>
      </c>
      <c r="E12" s="382" t="str">
        <f ca="1">IF(C12="","-",IF(OR(terceiro!E12="SET",terceiro!F12="SET"),"Sim","Não"))</f>
        <v>-</v>
      </c>
      <c r="F12" s="383" t="str">
        <f ca="1">IF(C12="","-",IF(OR(Ferias!E12="SET",Ferias!F12="SET"),"Sim","Não"))</f>
        <v>-</v>
      </c>
      <c r="G12" s="383">
        <f ca="1">IF(C12="",0,IF(F12="Sim",IF(Ferias!E12="SET",Ferias!I12,Ferias!J12),0))</f>
        <v>0</v>
      </c>
      <c r="H12" s="185"/>
      <c r="I12" s="185"/>
      <c r="J12" s="398">
        <f t="shared" ca="1" si="8"/>
        <v>0</v>
      </c>
      <c r="K12" s="152"/>
      <c r="L12" s="151"/>
      <c r="M12" s="189"/>
      <c r="N12" s="153"/>
      <c r="O12" s="48"/>
      <c r="P12" s="48"/>
      <c r="Q12" s="48"/>
      <c r="R12" s="49"/>
      <c r="S12" s="49"/>
      <c r="T12" s="49"/>
      <c r="U12" s="49"/>
      <c r="V12" s="49"/>
      <c r="W12" s="49"/>
      <c r="X12" s="49"/>
      <c r="Y12" s="49"/>
      <c r="Z12" s="49"/>
      <c r="AA12" s="49"/>
      <c r="AB12" s="48"/>
      <c r="AC12" s="48"/>
      <c r="AD12" s="49"/>
      <c r="AE12" s="49"/>
      <c r="AF12" s="314"/>
      <c r="AH12" s="400">
        <f ca="1">IF(AND('DB Func'!GE7="Agosto",'DB Func'!BQ7="2 Parcelas"),(('auxiliar 13 sal'!K8/12*'DB Func'!GF7+AVERAGE('auxiliar 13 sal'!Q8:AB8)+AVERAGE('auxiliar 13 sal'!AE8:AP8)+'auxiliar 13 sal'!K8*'DB Func'!BN7+'auxiliar 13 sal'!K8*'DB Func'!BO7)/2),IF('DB Func'!GE7="Setembro",IF('DB Func'!BQ7="Parcela Única",('auxiliar 13 sal'!K8/12*'DB Func'!GF7)+AVERAGE('auxiliar 13 sal'!Q8:AB8)+AVERAGE('auxiliar 13 sal'!AE8:AP8)+('auxiliar 13 sal'!K8*'DB Func'!BN7)+('auxiliar 13 sal'!K8*'DB Func'!BO7),IF('DB Func'!BQ7="2 Parcelas",(('auxiliar 13 sal'!K8/12*'DB Func'!GF7+AVERAGE('auxiliar 13 sal'!Q8:AB8)+AVERAGE('auxiliar 13 sal'!AE8:AP8)+'auxiliar 13 sal'!K8*'DB Func'!BN7+'auxiliar 13 sal'!K8*'DB Func'!BO7)/2))),0))</f>
        <v>0</v>
      </c>
      <c r="AK12" s="364">
        <f t="shared" ca="1" si="9"/>
        <v>0</v>
      </c>
      <c r="AL12" s="364">
        <f t="shared" ca="1" si="10"/>
        <v>0</v>
      </c>
      <c r="AM12" s="364">
        <f t="shared" ca="1" si="11"/>
        <v>0</v>
      </c>
      <c r="AN12" s="364">
        <f t="shared" ca="1" si="12"/>
        <v>0</v>
      </c>
      <c r="AO12" s="364">
        <f t="shared" ca="1" si="13"/>
        <v>0</v>
      </c>
      <c r="AP12" s="364">
        <f t="shared" ca="1" si="14"/>
        <v>0</v>
      </c>
      <c r="AQ12" s="364">
        <f t="shared" ca="1" si="15"/>
        <v>0</v>
      </c>
      <c r="AR12" s="364">
        <f>IF(OR(M12="",M12=0),0,((FH12/220)*('Ho Ex'!$C$8+$AS$6))*M12)</f>
        <v>0</v>
      </c>
      <c r="AS12" s="364">
        <f>IF(OR(N12="",N12=0),0,((FH12/220*('DB Func'!GD7+Lanc!$AS$6))*('Ho Ex'!$I$8+$AS$6))*(N12/52.5*60))</f>
        <v>0</v>
      </c>
      <c r="AT12" s="364">
        <f>IF(OR(M12="",M12=0),0,((FH12/220)*('Ho Ex'!$J$8+$AS$6))*O12)</f>
        <v>0</v>
      </c>
      <c r="AU12" s="364">
        <f>IF(OR(M12="",M12=0),0,((FH12/220)*('Ho Ex'!I15+$AS$6))*P12)</f>
        <v>0</v>
      </c>
      <c r="AV12" s="364">
        <f>IF(OR(M12="",M12=0),0,((FH12/220)*('Ho Ex'!C15+$AS$6))*Q12)</f>
        <v>0</v>
      </c>
      <c r="AW12" s="364">
        <f ca="1">FH12*'DB Func'!BN7</f>
        <v>0</v>
      </c>
      <c r="AX12" s="364">
        <f ca="1">FH12*'DB Func'!BO7</f>
        <v>0</v>
      </c>
      <c r="AY12" s="364">
        <f ca="1">IF(FJ12=0,0,VLOOKUP(FJ12,'P Gerais'!$D$39:$G$41,3,TRUE)*Func5!$F$68)</f>
        <v>0</v>
      </c>
      <c r="AZ12" s="364">
        <f t="shared" si="16"/>
        <v>0</v>
      </c>
      <c r="BA12" s="364">
        <f ca="1">((FH12-FJ12-FI12+AZ12+AQ12+SUM(Z12:AA12)+SUM(AW12:AX12)+AK12)*IF('DB Func'!GG7="ok",'DB Func'!GD7,0))+(FH12-FJ12-FI12+AZ12+AQ12+SUM(Z12:AA12)+SUM(AW12:AX12))+AK12</f>
        <v>0</v>
      </c>
      <c r="BB12" s="385">
        <f ca="1">VLOOKUP(BA12,'P Gerais'!$D$22:$G$25,3,TRUE)</f>
        <v>0.08</v>
      </c>
      <c r="BC12" s="364">
        <f ca="1">IF(BA12&lt;'P Gerais'!$D$25,BA12*BB12,Lanc!BB12)</f>
        <v>0</v>
      </c>
      <c r="BD12" s="364">
        <f ca="1">BA12-BC12-('DB Func'!GB7*'P Gerais'!$D$35)</f>
        <v>0</v>
      </c>
      <c r="BE12" s="386">
        <f ca="1">VLOOKUP(BD12,'P Gerais'!$D$29:$F$33,3,TRUE)</f>
        <v>0</v>
      </c>
      <c r="BF12" s="364">
        <f t="shared" ca="1" si="17"/>
        <v>0</v>
      </c>
      <c r="BG12" s="364">
        <f ca="1">VLOOKUP(BD12,'P Gerais'!$D$29:$G$33,4,TRUE)</f>
        <v>0</v>
      </c>
      <c r="BH12" s="364">
        <f t="shared" ca="1" si="18"/>
        <v>0</v>
      </c>
      <c r="BI12" s="364">
        <f t="shared" ca="1" si="19"/>
        <v>0</v>
      </c>
      <c r="BJ12" s="362">
        <f ca="1">'DB Func'!G7</f>
        <v>0</v>
      </c>
      <c r="BK12" s="362">
        <f ca="1">'DB Func'!FW7</f>
        <v>0</v>
      </c>
      <c r="BL12" s="364">
        <f ca="1">D12*'P Gerais'!$D$13</f>
        <v>0</v>
      </c>
      <c r="BM12" s="364">
        <f ca="1">D12*'P Gerais'!$D$14</f>
        <v>0</v>
      </c>
      <c r="BN12" s="364">
        <f ca="1">D12*'P Gerais'!$D$16</f>
        <v>0</v>
      </c>
      <c r="BO12" s="364">
        <f ca="1">D12*'P Gerais'!$D$17</f>
        <v>0</v>
      </c>
      <c r="BP12" s="364">
        <f ca="1">D12*'P Gerais'!$D$18</f>
        <v>0</v>
      </c>
      <c r="BQ12" s="385">
        <f ca="1">VLOOKUP(D12,'P Gerais'!$D$22:$G$24,3,TRUE)</f>
        <v>0.08</v>
      </c>
      <c r="BR12" s="385">
        <f ca="1">VLOOKUP(D12,'P Gerais'!$D$29:$G$33,3,TRUE)</f>
        <v>0</v>
      </c>
      <c r="BS12" s="385">
        <f ca="1">'DB Func'!BN7</f>
        <v>0</v>
      </c>
      <c r="BT12" s="385">
        <f ca="1">'DB Func'!BO7</f>
        <v>0</v>
      </c>
      <c r="BU12" s="385">
        <f ca="1">'DB Func'!FX7</f>
        <v>0</v>
      </c>
      <c r="BV12" s="364">
        <f t="shared" ca="1" si="20"/>
        <v>-0.08</v>
      </c>
      <c r="BW12" s="364">
        <f ca="1">BV12-'DB Func'!GC7</f>
        <v>-0.08</v>
      </c>
      <c r="BX12" s="362">
        <f ca="1">IFERROR(VLOOKUP(BW12,'P Gerais'!$D$29:$G$33,3,TRUE)*BW12,0)</f>
        <v>0</v>
      </c>
      <c r="BY12" s="364">
        <f ca="1">IFERROR(BX12-VLOOKUP(BW12,'P Gerais'!$D$29:$H$33,4,TRUE),0)</f>
        <v>0</v>
      </c>
      <c r="BZ12" s="364">
        <f ca="1">D12*'DB Func'!GD7</f>
        <v>0</v>
      </c>
      <c r="CB12" s="364">
        <f t="shared" ca="1" si="21"/>
        <v>0</v>
      </c>
      <c r="CC12" s="364">
        <f t="shared" si="22"/>
        <v>0</v>
      </c>
      <c r="CD12" s="364">
        <f t="shared" si="23"/>
        <v>0</v>
      </c>
      <c r="CF12" s="362" t="str">
        <f t="shared" ca="1" si="24"/>
        <v>não</v>
      </c>
      <c r="CG12" s="362">
        <f ca="1">IF($CH$8=1,DAY('DB Func'!C7),0)</f>
        <v>0</v>
      </c>
      <c r="CH12" s="362">
        <f ca="1">IF(CI12=0,0,MONTH('DB Func'!C7))</f>
        <v>0</v>
      </c>
      <c r="CI12" s="362">
        <f ca="1">IF('P Gerais'!D10=YEAR('DB Func'!C7),YEAR('DB Func'!C7),0)</f>
        <v>0</v>
      </c>
      <c r="CJ12" s="371">
        <v>35</v>
      </c>
      <c r="CK12" s="363"/>
      <c r="CL12" s="362" t="str">
        <f ca="1">IF(ISERROR(HLOOKUP(CL10,$DR$7:$DX12,$DY12,FALSE)),"N",HLOOKUP(CL10,$DR$7:$DX12,$DY12,FALSE))</f>
        <v>N</v>
      </c>
      <c r="CM12" s="362" t="str">
        <f ca="1">IF(ISERROR(HLOOKUP(CM10,$DR$7:$DX12,$DY12,FALSE)),"N",HLOOKUP(CM10,$DR$7:$DX12,$DY12,FALSE))</f>
        <v>N</v>
      </c>
      <c r="CN12" s="362" t="str">
        <f ca="1">IF(ISERROR(HLOOKUP(CN10,$DR$7:$DX12,$DY12,FALSE)),"N",HLOOKUP(CN10,$DR$7:$DX12,$DY12,FALSE))</f>
        <v>N</v>
      </c>
      <c r="CO12" s="362" t="str">
        <f ca="1">IF(ISERROR(HLOOKUP(CO10,$DR$7:$DX12,$DY12,FALSE)),"N",HLOOKUP(CO10,$DR$7:$DX12,$DY12,FALSE))</f>
        <v>N</v>
      </c>
      <c r="CP12" s="362" t="str">
        <f>IF(ISERROR(HLOOKUP(CP10,$DR$7:$DX12,$DY12,FALSE)),"N",HLOOKUP(CP10,$DR$7:$DX12,$DY12,FALSE))</f>
        <v>N</v>
      </c>
      <c r="CQ12" s="362" t="str">
        <f ca="1">IF(ISERROR(HLOOKUP(CQ10,$DR$7:$DX12,$DY12,FALSE)),"N",HLOOKUP(CQ10,$DR$7:$DX12,$DY12,FALSE))</f>
        <v>N</v>
      </c>
      <c r="CR12" s="362" t="str">
        <f ca="1">IF(ISERROR(HLOOKUP(CR10,$DR$7:$DX12,$DY12,FALSE)),"N",HLOOKUP(CR10,$DR$7:$DX12,$DY12,FALSE))</f>
        <v>N</v>
      </c>
      <c r="CS12" s="362" t="str">
        <f ca="1">IF(ISERROR(HLOOKUP(CS10,$DR$7:$DX12,$DY12,FALSE)),"N",HLOOKUP(CS10,$DR$7:$DX12,$DY12,FALSE))</f>
        <v>N</v>
      </c>
      <c r="CT12" s="362" t="str">
        <f ca="1">IF(ISERROR(HLOOKUP(CT10,$DR$7:$DX12,$DY12,FALSE)),"N",HLOOKUP(CT10,$DR$7:$DX12,$DY12,FALSE))</f>
        <v>N</v>
      </c>
      <c r="CU12" s="362" t="str">
        <f ca="1">IF(ISERROR(HLOOKUP(CU10,$DR$7:$DX12,$DY12,FALSE)),"N",HLOOKUP(CU10,$DR$7:$DX12,$DY12,FALSE))</f>
        <v>N</v>
      </c>
      <c r="CV12" s="362" t="str">
        <f ca="1">IF(ISERROR(HLOOKUP(CV10,$DR$7:$DX12,$DY12,FALSE)),"N",HLOOKUP(CV10,$DR$7:$DX12,$DY12,FALSE))</f>
        <v>N</v>
      </c>
      <c r="CW12" s="362" t="str">
        <f>IF(ISERROR(HLOOKUP(CW10,$DR$7:$DX12,$DY12,FALSE)),"N",HLOOKUP(CW10,$DR$7:$DX12,$DY12,FALSE))</f>
        <v>N</v>
      </c>
      <c r="CX12" s="362" t="str">
        <f ca="1">IF(ISERROR(HLOOKUP(CX10,$DR$7:$DX12,$DY12,FALSE)),"N",HLOOKUP(CX10,$DR$7:$DX12,$DY12,FALSE))</f>
        <v>N</v>
      </c>
      <c r="CY12" s="362" t="str">
        <f ca="1">IF(ISERROR(HLOOKUP(CY10,$DR$7:$DX12,$DY12,FALSE)),"N",HLOOKUP(CY10,$DR$7:$DX12,$DY12,FALSE))</f>
        <v>N</v>
      </c>
      <c r="CZ12" s="362" t="str">
        <f ca="1">IF(ISERROR(HLOOKUP(CZ10,$DR$7:$DX12,$DY12,FALSE)),"N",HLOOKUP(CZ10,$DR$7:$DX12,$DY12,FALSE))</f>
        <v>N</v>
      </c>
      <c r="DA12" s="362" t="str">
        <f ca="1">IF(ISERROR(HLOOKUP(DA10,$DR$7:$DX12,$DY12,FALSE)),"N",HLOOKUP(DA10,$DR$7:$DX12,$DY12,FALSE))</f>
        <v>N</v>
      </c>
      <c r="DB12" s="362" t="str">
        <f ca="1">IF(ISERROR(HLOOKUP(DB10,$DR$7:$DX12,$DY12,FALSE)),"N",HLOOKUP(DB10,$DR$7:$DX12,$DY12,FALSE))</f>
        <v>N</v>
      </c>
      <c r="DC12" s="362" t="str">
        <f ca="1">IF(ISERROR(HLOOKUP(DC10,$DR$7:$DX12,$DY12,FALSE)),"N",HLOOKUP(DC10,$DR$7:$DX12,$DY12,FALSE))</f>
        <v>N</v>
      </c>
      <c r="DD12" s="362" t="str">
        <f>IF(ISERROR(HLOOKUP(DD10,$DR$7:$DX12,$DY12,FALSE)),"N",HLOOKUP(DD10,$DR$7:$DX12,$DY12,FALSE))</f>
        <v>N</v>
      </c>
      <c r="DE12" s="362" t="str">
        <f ca="1">IF(ISERROR(HLOOKUP(DE10,$DR$7:$DX12,$DY12,FALSE)),"N",HLOOKUP(DE10,$DR$7:$DX12,$DY12,FALSE))</f>
        <v>N</v>
      </c>
      <c r="DF12" s="362" t="str">
        <f ca="1">IF(ISERROR(HLOOKUP(DF10,$DR$7:$DX12,$DY12,FALSE)),"N",HLOOKUP(DF10,$DR$7:$DX12,$DY12,FALSE))</f>
        <v>N</v>
      </c>
      <c r="DG12" s="362" t="str">
        <f ca="1">IF(ISERROR(HLOOKUP(DG10,$DR$7:$DX12,$DY12,FALSE)),"N",HLOOKUP(DG10,$DR$7:$DX12,$DY12,FALSE))</f>
        <v>N</v>
      </c>
      <c r="DH12" s="362" t="str">
        <f ca="1">IF(ISERROR(HLOOKUP(DH10,$DR$7:$DX12,$DY12,FALSE)),"N",HLOOKUP(DH10,$DR$7:$DX12,$DY12,FALSE))</f>
        <v>N</v>
      </c>
      <c r="DI12" s="362" t="str">
        <f ca="1">IF(ISERROR(HLOOKUP(DI10,$DR$7:$DX12,$DY12,FALSE)),"N",HLOOKUP(DI10,$DR$7:$DX12,$DY12,FALSE))</f>
        <v>N</v>
      </c>
      <c r="DJ12" s="362" t="str">
        <f ca="1">IF(ISERROR(HLOOKUP(DJ10,$DR$7:$DX12,$DY12,FALSE)),"N",HLOOKUP(DJ10,$DR$7:$DX12,$DY12,FALSE))</f>
        <v>N</v>
      </c>
      <c r="DK12" s="362" t="str">
        <f>IF(ISERROR(HLOOKUP(DK10,$DR$7:$DX12,$DY12,FALSE)),"N",HLOOKUP(DK10,$DR$7:$DX12,$DY12,FALSE))</f>
        <v>N</v>
      </c>
      <c r="DL12" s="362" t="str">
        <f ca="1">IF(ISERROR(HLOOKUP(DL10,$DR$7:$DX12,$DY12,FALSE)),"N",HLOOKUP(DL10,$DR$7:$DX12,$DY12,FALSE))</f>
        <v>N</v>
      </c>
      <c r="DM12" s="362" t="str">
        <f ca="1">IF(ISERROR(HLOOKUP(DM10,$DR$7:$DX12,$DY12,FALSE)),"N",HLOOKUP(DM10,$DR$7:$DX12,$DY12,FALSE))</f>
        <v>N</v>
      </c>
      <c r="DN12" s="362" t="str">
        <f ca="1">IF(ISERROR(HLOOKUP(DN10,$DR$7:$DX12,$DY12,FALSE)),"N",HLOOKUP(DN10,$DR$7:$DX12,$DY12,FALSE))</f>
        <v>N</v>
      </c>
      <c r="DO12" s="362" t="str">
        <f ca="1">IF(ISERROR(HLOOKUP(DO10,$DR$7:$DX12,$DY12,FALSE)),"N",HLOOKUP(DO10,$DR$7:$DX12,$DY12,FALSE))</f>
        <v>N</v>
      </c>
      <c r="DP12" s="362">
        <f t="shared" ca="1" si="25"/>
        <v>0</v>
      </c>
      <c r="DQ12" s="362">
        <f t="shared" ca="1" si="26"/>
        <v>30</v>
      </c>
      <c r="DR12" s="362" t="str">
        <f>IF('DB Func'!M7&gt;0,"S","N")</f>
        <v>N</v>
      </c>
      <c r="DS12" s="362" t="str">
        <f>IF('DB Func'!R7&gt;0,"S","N")</f>
        <v>N</v>
      </c>
      <c r="DT12" s="362" t="str">
        <f>IF('DB Func'!W7&gt;0,"S","N")</f>
        <v>N</v>
      </c>
      <c r="DU12" s="362" t="str">
        <f>IF('DB Func'!AB7&gt;0,"S","N")</f>
        <v>N</v>
      </c>
      <c r="DV12" s="362" t="str">
        <f>IF('DB Func'!AG7&gt;0,"S","N")</f>
        <v>N</v>
      </c>
      <c r="DW12" s="362" t="str">
        <f>IF('DB Func'!AL7&gt;0,"S","N")</f>
        <v>N</v>
      </c>
      <c r="DX12" s="362" t="str">
        <f>IF('DB Func'!AQ7&gt;0,"S","N")</f>
        <v>N</v>
      </c>
      <c r="DY12" s="362">
        <v>6</v>
      </c>
      <c r="DZ12" s="369">
        <f ca="1">'DB Func'!C7</f>
        <v>0</v>
      </c>
      <c r="EA12" s="362" t="str">
        <f t="shared" ca="1" si="27"/>
        <v>s</v>
      </c>
      <c r="EB12" s="362" t="str">
        <f t="shared" ca="1" si="27"/>
        <v>s</v>
      </c>
      <c r="EC12" s="362" t="str">
        <f t="shared" ca="1" si="27"/>
        <v>s</v>
      </c>
      <c r="ED12" s="362" t="str">
        <f t="shared" ca="1" si="27"/>
        <v>s</v>
      </c>
      <c r="EE12" s="362" t="str">
        <f t="shared" ca="1" si="27"/>
        <v>s</v>
      </c>
      <c r="EF12" s="362" t="str">
        <f t="shared" ca="1" si="27"/>
        <v>s</v>
      </c>
      <c r="EG12" s="362" t="str">
        <f t="shared" ca="1" si="27"/>
        <v>s</v>
      </c>
      <c r="EH12" s="362" t="str">
        <f t="shared" ca="1" si="27"/>
        <v>s</v>
      </c>
      <c r="EI12" s="362" t="str">
        <f t="shared" ca="1" si="27"/>
        <v>s</v>
      </c>
      <c r="EJ12" s="362" t="str">
        <f t="shared" ca="1" si="27"/>
        <v>s</v>
      </c>
      <c r="EK12" s="362" t="str">
        <f t="shared" ca="1" si="27"/>
        <v>s</v>
      </c>
      <c r="EL12" s="362" t="str">
        <f t="shared" ca="1" si="27"/>
        <v>s</v>
      </c>
      <c r="EM12" s="362" t="str">
        <f t="shared" ca="1" si="27"/>
        <v>s</v>
      </c>
      <c r="EN12" s="362" t="str">
        <f t="shared" ca="1" si="27"/>
        <v>s</v>
      </c>
      <c r="EO12" s="362" t="str">
        <f t="shared" ca="1" si="27"/>
        <v>s</v>
      </c>
      <c r="EP12" s="362" t="str">
        <f t="shared" ca="1" si="27"/>
        <v>s</v>
      </c>
      <c r="EQ12" s="362" t="str">
        <f t="shared" ca="1" si="28"/>
        <v>s</v>
      </c>
      <c r="ER12" s="362" t="str">
        <f t="shared" ca="1" si="28"/>
        <v>s</v>
      </c>
      <c r="ES12" s="362" t="str">
        <f t="shared" ca="1" si="28"/>
        <v>s</v>
      </c>
      <c r="ET12" s="362" t="str">
        <f t="shared" ca="1" si="28"/>
        <v>s</v>
      </c>
      <c r="EU12" s="362" t="str">
        <f t="shared" ca="1" si="28"/>
        <v>s</v>
      </c>
      <c r="EV12" s="362" t="str">
        <f t="shared" ca="1" si="28"/>
        <v>s</v>
      </c>
      <c r="EW12" s="362" t="str">
        <f t="shared" ca="1" si="28"/>
        <v>s</v>
      </c>
      <c r="EX12" s="362" t="str">
        <f t="shared" ca="1" si="28"/>
        <v>s</v>
      </c>
      <c r="EY12" s="362" t="str">
        <f t="shared" ca="1" si="28"/>
        <v>s</v>
      </c>
      <c r="EZ12" s="362" t="str">
        <f t="shared" ca="1" si="29"/>
        <v>s</v>
      </c>
      <c r="FA12" s="362" t="str">
        <f t="shared" ca="1" si="29"/>
        <v>s</v>
      </c>
      <c r="FB12" s="362" t="str">
        <f t="shared" ca="1" si="29"/>
        <v>s</v>
      </c>
      <c r="FC12" s="362" t="str">
        <f t="shared" ca="1" si="29"/>
        <v>s</v>
      </c>
      <c r="FD12" s="362" t="str">
        <f t="shared" ca="1" si="29"/>
        <v>s</v>
      </c>
      <c r="FE12" s="362">
        <f t="shared" ca="1" si="30"/>
        <v>30</v>
      </c>
      <c r="FF12" s="362">
        <f t="shared" ca="1" si="31"/>
        <v>0</v>
      </c>
      <c r="FG12" s="362" t="str">
        <f ca="1">IF(AND(YEAR(DZ12)='P Gerais'!D10,MONTH(Lanc!EA12)=9,DAY(Lanc!EA12)&gt;1),"S","N")</f>
        <v>N</v>
      </c>
      <c r="FH12" s="364">
        <f t="shared" ca="1" si="32"/>
        <v>0</v>
      </c>
      <c r="FI12" s="364">
        <f t="shared" si="33"/>
        <v>0</v>
      </c>
      <c r="FJ12" s="387">
        <f t="shared" ca="1" si="34"/>
        <v>0</v>
      </c>
      <c r="FP12" s="363">
        <f ca="1">((FH12-FJ12-FI12+AZ12+AQ12+SUM(Z12:AA12)+SUM(AW12:AX12)+AK12)*IF('DB Func'!GG7="ok",'DB Func'!GD7,0))</f>
        <v>0</v>
      </c>
      <c r="FR12" s="389">
        <f t="shared" ca="1" si="35"/>
        <v>0</v>
      </c>
      <c r="GV12" s="49"/>
      <c r="GW12" s="49"/>
      <c r="GX12" s="49"/>
      <c r="GY12" s="49"/>
      <c r="GZ12" s="49"/>
      <c r="HA12" s="49"/>
      <c r="HB12" s="49"/>
      <c r="HC12" s="49"/>
    </row>
    <row r="13" spans="1:211" ht="30" customHeight="1" thickTop="1" thickBot="1">
      <c r="C13" s="390" t="str">
        <f ca="1">IF('DB Func'!B8="Funcionário 6","",'DB Func'!B8)</f>
        <v/>
      </c>
      <c r="D13" s="391">
        <f ca="1">'DB Func'!CL8</f>
        <v>0</v>
      </c>
      <c r="E13" s="382" t="str">
        <f ca="1">IF(C13="","-",IF(OR(terceiro!E13="SET",terceiro!F13="SET"),"Sim","Não"))</f>
        <v>-</v>
      </c>
      <c r="F13" s="383" t="str">
        <f ca="1">IF(C13="","-",IF(OR(Ferias!E13="SET",Ferias!F13="SET"),"Sim","Não"))</f>
        <v>-</v>
      </c>
      <c r="G13" s="383">
        <f ca="1">IF(C13="",0,IF(F13="Sim",IF(Ferias!E13="SET",Ferias!I13,Ferias!J13),0))</f>
        <v>0</v>
      </c>
      <c r="H13" s="185"/>
      <c r="I13" s="185"/>
      <c r="J13" s="398">
        <f t="shared" ca="1" si="8"/>
        <v>0</v>
      </c>
      <c r="K13" s="152"/>
      <c r="L13" s="151"/>
      <c r="M13" s="189"/>
      <c r="N13" s="153"/>
      <c r="O13" s="48"/>
      <c r="P13" s="48"/>
      <c r="Q13" s="48"/>
      <c r="R13" s="49"/>
      <c r="S13" s="49"/>
      <c r="T13" s="49"/>
      <c r="U13" s="49"/>
      <c r="V13" s="49"/>
      <c r="W13" s="49"/>
      <c r="X13" s="49"/>
      <c r="Y13" s="49"/>
      <c r="Z13" s="49"/>
      <c r="AA13" s="49"/>
      <c r="AB13" s="48"/>
      <c r="AC13" s="48"/>
      <c r="AD13" s="49"/>
      <c r="AE13" s="49"/>
      <c r="AF13" s="314"/>
      <c r="AH13" s="400">
        <f ca="1">IF(AND('DB Func'!GE8="Agosto",'DB Func'!BQ8="2 Parcelas"),(('auxiliar 13 sal'!K9/12*'DB Func'!GF8+AVERAGE('auxiliar 13 sal'!Q9:AB9)+AVERAGE('auxiliar 13 sal'!AE9:AP9)+'auxiliar 13 sal'!K9*'DB Func'!BN8+'auxiliar 13 sal'!K9*'DB Func'!BO8)/2),IF('DB Func'!GE8="Setembro",IF('DB Func'!BQ8="Parcela Única",('auxiliar 13 sal'!K9/12*'DB Func'!GF8)+AVERAGE('auxiliar 13 sal'!Q9:AB9)+AVERAGE('auxiliar 13 sal'!AE9:AP9)+('auxiliar 13 sal'!K9*'DB Func'!BN8)+('auxiliar 13 sal'!K9*'DB Func'!BO8),IF('DB Func'!BQ8="2 Parcelas",(('auxiliar 13 sal'!K9/12*'DB Func'!GF8+AVERAGE('auxiliar 13 sal'!Q9:AB9)+AVERAGE('auxiliar 13 sal'!AE9:AP9)+'auxiliar 13 sal'!K9*'DB Func'!BN8+'auxiliar 13 sal'!K9*'DB Func'!BO8)/2))),0))</f>
        <v>0</v>
      </c>
      <c r="AK13" s="364">
        <f t="shared" ca="1" si="9"/>
        <v>0</v>
      </c>
      <c r="AL13" s="364">
        <f t="shared" ca="1" si="10"/>
        <v>0</v>
      </c>
      <c r="AM13" s="364">
        <f t="shared" ca="1" si="11"/>
        <v>0</v>
      </c>
      <c r="AN13" s="364">
        <f t="shared" ca="1" si="12"/>
        <v>0</v>
      </c>
      <c r="AO13" s="364">
        <f t="shared" ca="1" si="13"/>
        <v>0</v>
      </c>
      <c r="AP13" s="364">
        <f t="shared" ca="1" si="14"/>
        <v>0</v>
      </c>
      <c r="AQ13" s="364">
        <f t="shared" ca="1" si="15"/>
        <v>0</v>
      </c>
      <c r="AR13" s="364">
        <f>IF(OR(M13="",M13=0),0,((FH13/220)*('Ho Ex'!$C$8+$AS$6))*M13)</f>
        <v>0</v>
      </c>
      <c r="AS13" s="364">
        <f>IF(OR(N13="",N13=0),0,((FH13/220*('DB Func'!GD8+Lanc!$AS$6))*('Ho Ex'!$I$8+$AS$6))*(N13/52.5*60))</f>
        <v>0</v>
      </c>
      <c r="AT13" s="364">
        <f>IF(OR(M13="",M13=0),0,((FH13/220)*('Ho Ex'!$J$8+$AS$6))*O13)</f>
        <v>0</v>
      </c>
      <c r="AU13" s="364">
        <f>IF(OR(M13="",M13=0),0,((FH13/220)*('Ho Ex'!I16+$AS$6))*P13)</f>
        <v>0</v>
      </c>
      <c r="AV13" s="364">
        <f>IF(OR(M13="",M13=0),0,((FH13/220)*('Ho Ex'!C16+$AS$6))*Q13)</f>
        <v>0</v>
      </c>
      <c r="AW13" s="364">
        <f ca="1">FH13*'DB Func'!BN8</f>
        <v>0</v>
      </c>
      <c r="AX13" s="364">
        <f ca="1">FH13*'DB Func'!BO8</f>
        <v>0</v>
      </c>
      <c r="AY13" s="364">
        <f ca="1">IF(FJ13=0,0,VLOOKUP(FJ13,'P Gerais'!$D$39:$G$41,3,TRUE)*Func6!$F$68)</f>
        <v>0</v>
      </c>
      <c r="AZ13" s="364">
        <f t="shared" si="16"/>
        <v>0</v>
      </c>
      <c r="BA13" s="364">
        <f ca="1">((FH13-FJ13-FI13+AZ13+AQ13+SUM(Z13:AA13)+SUM(AW13:AX13)+AK13)*IF('DB Func'!GG8="ok",'DB Func'!GD8,0))+(FH13-FJ13-FI13+AZ13+AQ13+SUM(Z13:AA13)+SUM(AW13:AX13))+AK13</f>
        <v>0</v>
      </c>
      <c r="BB13" s="385">
        <f ca="1">VLOOKUP(BA13,'P Gerais'!$D$22:$G$25,3,TRUE)</f>
        <v>0.08</v>
      </c>
      <c r="BC13" s="364">
        <f ca="1">IF(BA13&lt;'P Gerais'!$D$25,BA13*BB13,Lanc!BB13)</f>
        <v>0</v>
      </c>
      <c r="BD13" s="364">
        <f ca="1">BA13-BC13-('DB Func'!GB8*'P Gerais'!$D$35)</f>
        <v>0</v>
      </c>
      <c r="BE13" s="386">
        <f ca="1">VLOOKUP(BD13,'P Gerais'!$D$29:$F$33,3,TRUE)</f>
        <v>0</v>
      </c>
      <c r="BF13" s="364">
        <f t="shared" ca="1" si="17"/>
        <v>0</v>
      </c>
      <c r="BG13" s="364">
        <f ca="1">VLOOKUP(BD13,'P Gerais'!$D$29:$G$33,4,TRUE)</f>
        <v>0</v>
      </c>
      <c r="BH13" s="364">
        <f t="shared" ca="1" si="18"/>
        <v>0</v>
      </c>
      <c r="BI13" s="364">
        <f t="shared" ca="1" si="19"/>
        <v>0</v>
      </c>
      <c r="BJ13" s="362">
        <f ca="1">'DB Func'!G8</f>
        <v>0</v>
      </c>
      <c r="BK13" s="362">
        <f ca="1">'DB Func'!FW8</f>
        <v>0</v>
      </c>
      <c r="BL13" s="364">
        <f ca="1">D13*'P Gerais'!$D$13</f>
        <v>0</v>
      </c>
      <c r="BM13" s="364">
        <f ca="1">D13*'P Gerais'!$D$14</f>
        <v>0</v>
      </c>
      <c r="BN13" s="364">
        <f ca="1">D13*'P Gerais'!$D$16</f>
        <v>0</v>
      </c>
      <c r="BO13" s="364">
        <f ca="1">D13*'P Gerais'!$D$17</f>
        <v>0</v>
      </c>
      <c r="BP13" s="364">
        <f ca="1">D13*'P Gerais'!$D$18</f>
        <v>0</v>
      </c>
      <c r="BQ13" s="385">
        <f ca="1">VLOOKUP(D13,'P Gerais'!$D$22:$G$24,3,TRUE)</f>
        <v>0.08</v>
      </c>
      <c r="BR13" s="385">
        <f ca="1">VLOOKUP(D13,'P Gerais'!$D$29:$G$33,3,TRUE)</f>
        <v>0</v>
      </c>
      <c r="BS13" s="385">
        <f ca="1">'DB Func'!BN8</f>
        <v>0</v>
      </c>
      <c r="BT13" s="385">
        <f ca="1">'DB Func'!BO8</f>
        <v>0</v>
      </c>
      <c r="BU13" s="385">
        <f ca="1">'DB Func'!FX8</f>
        <v>0</v>
      </c>
      <c r="BV13" s="364">
        <f t="shared" ca="1" si="20"/>
        <v>-0.08</v>
      </c>
      <c r="BW13" s="364">
        <f ca="1">BV13-'DB Func'!GC8</f>
        <v>-0.08</v>
      </c>
      <c r="BX13" s="362">
        <f ca="1">IFERROR(VLOOKUP(BW13,'P Gerais'!$D$29:$G$33,3,TRUE)*BW13,0)</f>
        <v>0</v>
      </c>
      <c r="BY13" s="364">
        <f ca="1">IFERROR(BX13-VLOOKUP(BW13,'P Gerais'!$D$29:$H$33,4,TRUE),0)</f>
        <v>0</v>
      </c>
      <c r="BZ13" s="364">
        <f ca="1">D13*'DB Func'!GD8</f>
        <v>0</v>
      </c>
      <c r="CB13" s="364">
        <f t="shared" ca="1" si="21"/>
        <v>0</v>
      </c>
      <c r="CC13" s="364">
        <f t="shared" si="22"/>
        <v>0</v>
      </c>
      <c r="CD13" s="364">
        <f t="shared" si="23"/>
        <v>0</v>
      </c>
      <c r="CF13" s="362" t="str">
        <f t="shared" ca="1" si="24"/>
        <v>não</v>
      </c>
      <c r="CG13" s="362">
        <f ca="1">IF($CH$8=1,DAY('DB Func'!C8),0)</f>
        <v>0</v>
      </c>
      <c r="CH13" s="362">
        <f ca="1">IF(CI13=0,0,MONTH('DB Func'!C8))</f>
        <v>0</v>
      </c>
      <c r="CI13" s="362">
        <f ca="1">IF('P Gerais'!D11=YEAR('DB Func'!C8),YEAR('DB Func'!C8),0)</f>
        <v>0</v>
      </c>
      <c r="CJ13" s="371">
        <v>36</v>
      </c>
      <c r="CK13" s="363"/>
      <c r="CL13" s="362" t="str">
        <f>IF(ISERROR(HLOOKUP(CL11,$DR$7:$DX13,$DY13,FALSE)),"N",HLOOKUP(CL11,$DR$7:$DX13,$DY13,FALSE))</f>
        <v>N</v>
      </c>
      <c r="CM13" s="362" t="str">
        <f>IF(ISERROR(HLOOKUP(CM11,$DR$7:$DX13,$DY13,FALSE)),"N",HLOOKUP(CM11,$DR$7:$DX13,$DY13,FALSE))</f>
        <v>N</v>
      </c>
      <c r="CN13" s="362" t="str">
        <f>IF(ISERROR(HLOOKUP(CN11,$DR$7:$DX13,$DY13,FALSE)),"N",HLOOKUP(CN11,$DR$7:$DX13,$DY13,FALSE))</f>
        <v>N</v>
      </c>
      <c r="CO13" s="362" t="str">
        <f>IF(ISERROR(HLOOKUP(CO11,$DR$7:$DX13,$DY13,FALSE)),"N",HLOOKUP(CO11,$DR$7:$DX13,$DY13,FALSE))</f>
        <v>N</v>
      </c>
      <c r="CP13" s="362" t="str">
        <f>IF(ISERROR(HLOOKUP(CP11,$DR$7:$DX13,$DY13,FALSE)),"N",HLOOKUP(CP11,$DR$7:$DX13,$DY13,FALSE))</f>
        <v>N</v>
      </c>
      <c r="CQ13" s="362" t="str">
        <f>IF(ISERROR(HLOOKUP(CQ11,$DR$7:$DX13,$DY13,FALSE)),"N",HLOOKUP(CQ11,$DR$7:$DX13,$DY13,FALSE))</f>
        <v>N</v>
      </c>
      <c r="CR13" s="362" t="str">
        <f>IF(ISERROR(HLOOKUP(CR11,$DR$7:$DX13,$DY13,FALSE)),"N",HLOOKUP(CR11,$DR$7:$DX13,$DY13,FALSE))</f>
        <v>N</v>
      </c>
      <c r="CS13" s="362" t="str">
        <f>IF(ISERROR(HLOOKUP(CS11,$DR$7:$DX13,$DY13,FALSE)),"N",HLOOKUP(CS11,$DR$7:$DX13,$DY13,FALSE))</f>
        <v>N</v>
      </c>
      <c r="CT13" s="362" t="str">
        <f>IF(ISERROR(HLOOKUP(CT11,$DR$7:$DX13,$DY13,FALSE)),"N",HLOOKUP(CT11,$DR$7:$DX13,$DY13,FALSE))</f>
        <v>N</v>
      </c>
      <c r="CU13" s="362" t="str">
        <f>IF(ISERROR(HLOOKUP(CU11,$DR$7:$DX13,$DY13,FALSE)),"N",HLOOKUP(CU11,$DR$7:$DX13,$DY13,FALSE))</f>
        <v>N</v>
      </c>
      <c r="CV13" s="362" t="str">
        <f>IF(ISERROR(HLOOKUP(CV11,$DR$7:$DX13,$DY13,FALSE)),"N",HLOOKUP(CV11,$DR$7:$DX13,$DY13,FALSE))</f>
        <v>N</v>
      </c>
      <c r="CW13" s="362" t="str">
        <f>IF(ISERROR(HLOOKUP(CW11,$DR$7:$DX13,$DY13,FALSE)),"N",HLOOKUP(CW11,$DR$7:$DX13,$DY13,FALSE))</f>
        <v>N</v>
      </c>
      <c r="CX13" s="362" t="str">
        <f>IF(ISERROR(HLOOKUP(CX11,$DR$7:$DX13,$DY13,FALSE)),"N",HLOOKUP(CX11,$DR$7:$DX13,$DY13,FALSE))</f>
        <v>N</v>
      </c>
      <c r="CY13" s="362" t="str">
        <f>IF(ISERROR(HLOOKUP(CY11,$DR$7:$DX13,$DY13,FALSE)),"N",HLOOKUP(CY11,$DR$7:$DX13,$DY13,FALSE))</f>
        <v>N</v>
      </c>
      <c r="CZ13" s="362" t="str">
        <f>IF(ISERROR(HLOOKUP(CZ11,$DR$7:$DX13,$DY13,FALSE)),"N",HLOOKUP(CZ11,$DR$7:$DX13,$DY13,FALSE))</f>
        <v>N</v>
      </c>
      <c r="DA13" s="362" t="str">
        <f>IF(ISERROR(HLOOKUP(DA11,$DR$7:$DX13,$DY13,FALSE)),"N",HLOOKUP(DA11,$DR$7:$DX13,$DY13,FALSE))</f>
        <v>N</v>
      </c>
      <c r="DB13" s="362" t="str">
        <f>IF(ISERROR(HLOOKUP(DB11,$DR$7:$DX13,$DY13,FALSE)),"N",HLOOKUP(DB11,$DR$7:$DX13,$DY13,FALSE))</f>
        <v>N</v>
      </c>
      <c r="DC13" s="362" t="str">
        <f>IF(ISERROR(HLOOKUP(DC11,$DR$7:$DX13,$DY13,FALSE)),"N",HLOOKUP(DC11,$DR$7:$DX13,$DY13,FALSE))</f>
        <v>N</v>
      </c>
      <c r="DD13" s="362" t="str">
        <f>IF(ISERROR(HLOOKUP(DD11,$DR$7:$DX13,$DY13,FALSE)),"N",HLOOKUP(DD11,$DR$7:$DX13,$DY13,FALSE))</f>
        <v>N</v>
      </c>
      <c r="DE13" s="362" t="str">
        <f>IF(ISERROR(HLOOKUP(DE11,$DR$7:$DX13,$DY13,FALSE)),"N",HLOOKUP(DE11,$DR$7:$DX13,$DY13,FALSE))</f>
        <v>N</v>
      </c>
      <c r="DF13" s="362" t="str">
        <f>IF(ISERROR(HLOOKUP(DF11,$DR$7:$DX13,$DY13,FALSE)),"N",HLOOKUP(DF11,$DR$7:$DX13,$DY13,FALSE))</f>
        <v>N</v>
      </c>
      <c r="DG13" s="362" t="str">
        <f>IF(ISERROR(HLOOKUP(DG11,$DR$7:$DX13,$DY13,FALSE)),"N",HLOOKUP(DG11,$DR$7:$DX13,$DY13,FALSE))</f>
        <v>N</v>
      </c>
      <c r="DH13" s="362" t="str">
        <f>IF(ISERROR(HLOOKUP(DH11,$DR$7:$DX13,$DY13,FALSE)),"N",HLOOKUP(DH11,$DR$7:$DX13,$DY13,FALSE))</f>
        <v>N</v>
      </c>
      <c r="DI13" s="362" t="str">
        <f>IF(ISERROR(HLOOKUP(DI11,$DR$7:$DX13,$DY13,FALSE)),"N",HLOOKUP(DI11,$DR$7:$DX13,$DY13,FALSE))</f>
        <v>N</v>
      </c>
      <c r="DJ13" s="362" t="str">
        <f>IF(ISERROR(HLOOKUP(DJ11,$DR$7:$DX13,$DY13,FALSE)),"N",HLOOKUP(DJ11,$DR$7:$DX13,$DY13,FALSE))</f>
        <v>N</v>
      </c>
      <c r="DK13" s="362" t="str">
        <f>IF(ISERROR(HLOOKUP(DK11,$DR$7:$DX13,$DY13,FALSE)),"N",HLOOKUP(DK11,$DR$7:$DX13,$DY13,FALSE))</f>
        <v>N</v>
      </c>
      <c r="DL13" s="362" t="str">
        <f>IF(ISERROR(HLOOKUP(DL11,$DR$7:$DX13,$DY13,FALSE)),"N",HLOOKUP(DL11,$DR$7:$DX13,$DY13,FALSE))</f>
        <v>N</v>
      </c>
      <c r="DM13" s="362" t="str">
        <f>IF(ISERROR(HLOOKUP(DM11,$DR$7:$DX13,$DY13,FALSE)),"N",HLOOKUP(DM11,$DR$7:$DX13,$DY13,FALSE))</f>
        <v>N</v>
      </c>
      <c r="DN13" s="362" t="str">
        <f>IF(ISERROR(HLOOKUP(DN11,$DR$7:$DX13,$DY13,FALSE)),"N",HLOOKUP(DN11,$DR$7:$DX13,$DY13,FALSE))</f>
        <v>N</v>
      </c>
      <c r="DO13" s="362" t="str">
        <f>IF(ISERROR(HLOOKUP(DO11,$DR$7:$DX13,$DY13,FALSE)),"N",HLOOKUP(DO11,$DR$7:$DX13,$DY13,FALSE))</f>
        <v>N</v>
      </c>
      <c r="DP13" s="362">
        <f t="shared" si="25"/>
        <v>0</v>
      </c>
      <c r="DQ13" s="362">
        <f t="shared" si="26"/>
        <v>30</v>
      </c>
      <c r="DR13" s="362" t="str">
        <f>IF('DB Func'!M8&gt;0,"S","N")</f>
        <v>N</v>
      </c>
      <c r="DS13" s="362" t="str">
        <f>IF('DB Func'!R8&gt;0,"S","N")</f>
        <v>N</v>
      </c>
      <c r="DT13" s="362" t="str">
        <f>IF('DB Func'!W8&gt;0,"S","N")</f>
        <v>N</v>
      </c>
      <c r="DU13" s="362" t="str">
        <f>IF('DB Func'!AB8&gt;0,"S","N")</f>
        <v>N</v>
      </c>
      <c r="DV13" s="362" t="str">
        <f>IF('DB Func'!AG8&gt;0,"S","N")</f>
        <v>N</v>
      </c>
      <c r="DW13" s="362" t="str">
        <f>IF('DB Func'!AL8&gt;0,"S","N")</f>
        <v>N</v>
      </c>
      <c r="DX13" s="362" t="str">
        <f>IF('DB Func'!AQ8&gt;0,"S","N")</f>
        <v>N</v>
      </c>
      <c r="DY13" s="362">
        <v>7</v>
      </c>
      <c r="DZ13" s="369">
        <f ca="1">'DB Func'!C8</f>
        <v>0</v>
      </c>
      <c r="EA13" s="362" t="str">
        <f t="shared" ca="1" si="27"/>
        <v>s</v>
      </c>
      <c r="EB13" s="362" t="str">
        <f t="shared" ca="1" si="27"/>
        <v>s</v>
      </c>
      <c r="EC13" s="362" t="str">
        <f t="shared" ca="1" si="27"/>
        <v>s</v>
      </c>
      <c r="ED13" s="362" t="str">
        <f t="shared" ca="1" si="27"/>
        <v>s</v>
      </c>
      <c r="EE13" s="362" t="str">
        <f t="shared" ca="1" si="27"/>
        <v>s</v>
      </c>
      <c r="EF13" s="362" t="str">
        <f t="shared" ca="1" si="27"/>
        <v>s</v>
      </c>
      <c r="EG13" s="362" t="str">
        <f t="shared" ca="1" si="27"/>
        <v>s</v>
      </c>
      <c r="EH13" s="362" t="str">
        <f t="shared" ca="1" si="27"/>
        <v>s</v>
      </c>
      <c r="EI13" s="362" t="str">
        <f t="shared" ca="1" si="27"/>
        <v>s</v>
      </c>
      <c r="EJ13" s="362" t="str">
        <f t="shared" ca="1" si="27"/>
        <v>s</v>
      </c>
      <c r="EK13" s="362" t="str">
        <f t="shared" ca="1" si="27"/>
        <v>s</v>
      </c>
      <c r="EL13" s="362" t="str">
        <f t="shared" ca="1" si="27"/>
        <v>s</v>
      </c>
      <c r="EM13" s="362" t="str">
        <f t="shared" ca="1" si="27"/>
        <v>s</v>
      </c>
      <c r="EN13" s="362" t="str">
        <f t="shared" ca="1" si="27"/>
        <v>s</v>
      </c>
      <c r="EO13" s="362" t="str">
        <f t="shared" ca="1" si="27"/>
        <v>s</v>
      </c>
      <c r="EP13" s="362" t="str">
        <f t="shared" ca="1" si="27"/>
        <v>s</v>
      </c>
      <c r="EQ13" s="362" t="str">
        <f t="shared" ca="1" si="28"/>
        <v>s</v>
      </c>
      <c r="ER13" s="362" t="str">
        <f t="shared" ca="1" si="28"/>
        <v>s</v>
      </c>
      <c r="ES13" s="362" t="str">
        <f t="shared" ca="1" si="28"/>
        <v>s</v>
      </c>
      <c r="ET13" s="362" t="str">
        <f t="shared" ca="1" si="28"/>
        <v>s</v>
      </c>
      <c r="EU13" s="362" t="str">
        <f t="shared" ca="1" si="28"/>
        <v>s</v>
      </c>
      <c r="EV13" s="362" t="str">
        <f t="shared" ca="1" si="28"/>
        <v>s</v>
      </c>
      <c r="EW13" s="362" t="str">
        <f t="shared" ca="1" si="28"/>
        <v>s</v>
      </c>
      <c r="EX13" s="362" t="str">
        <f t="shared" ca="1" si="28"/>
        <v>s</v>
      </c>
      <c r="EY13" s="362" t="str">
        <f t="shared" ca="1" si="28"/>
        <v>s</v>
      </c>
      <c r="EZ13" s="362" t="str">
        <f t="shared" ca="1" si="29"/>
        <v>s</v>
      </c>
      <c r="FA13" s="362" t="str">
        <f t="shared" ca="1" si="29"/>
        <v>s</v>
      </c>
      <c r="FB13" s="362" t="str">
        <f t="shared" ca="1" si="29"/>
        <v>s</v>
      </c>
      <c r="FC13" s="362" t="str">
        <f t="shared" ca="1" si="29"/>
        <v>s</v>
      </c>
      <c r="FD13" s="362" t="str">
        <f t="shared" ca="1" si="29"/>
        <v>s</v>
      </c>
      <c r="FE13" s="362">
        <f t="shared" ca="1" si="30"/>
        <v>30</v>
      </c>
      <c r="FF13" s="362">
        <f t="shared" ca="1" si="31"/>
        <v>0</v>
      </c>
      <c r="FG13" s="362" t="str">
        <f ca="1">IF(AND(YEAR(DZ13)='P Gerais'!D11,MONTH(Lanc!EA13)=9,DAY(Lanc!EA13)&gt;1),"S","N")</f>
        <v>N</v>
      </c>
      <c r="FH13" s="364">
        <f t="shared" ca="1" si="32"/>
        <v>0</v>
      </c>
      <c r="FI13" s="364">
        <f t="shared" si="33"/>
        <v>0</v>
      </c>
      <c r="FJ13" s="387">
        <f t="shared" ca="1" si="34"/>
        <v>0</v>
      </c>
      <c r="FP13" s="363">
        <f ca="1">((FH13-FJ13-FI13+AZ13+AQ13+SUM(Z13:AA13)+SUM(AW13:AX13)+AK13)*IF('DB Func'!GG8="ok",'DB Func'!GD8,0))</f>
        <v>0</v>
      </c>
      <c r="FR13" s="389">
        <f t="shared" ca="1" si="35"/>
        <v>0</v>
      </c>
      <c r="GV13" s="49"/>
      <c r="GW13" s="49"/>
      <c r="GX13" s="49"/>
      <c r="GY13" s="49"/>
      <c r="GZ13" s="49"/>
      <c r="HA13" s="49"/>
      <c r="HB13" s="49"/>
      <c r="HC13" s="49"/>
    </row>
    <row r="14" spans="1:211" ht="30" customHeight="1" thickTop="1" thickBot="1">
      <c r="C14" s="390" t="str">
        <f ca="1">IF('DB Func'!B9="Funcionário 7","",'DB Func'!B9)</f>
        <v/>
      </c>
      <c r="D14" s="391">
        <f ca="1">'DB Func'!CL9</f>
        <v>0</v>
      </c>
      <c r="E14" s="382" t="str">
        <f ca="1">IF(C14="","-",IF(OR(terceiro!E14="SET",terceiro!F14="SET"),"Sim","Não"))</f>
        <v>-</v>
      </c>
      <c r="F14" s="383" t="str">
        <f ca="1">IF(C14="","-",IF(OR(Ferias!E14="SET",Ferias!F14="SET"),"Sim","Não"))</f>
        <v>-</v>
      </c>
      <c r="G14" s="383">
        <f ca="1">IF(C14="",0,IF(F14="Sim",IF(Ferias!E14="SET",Ferias!I14,Ferias!J14),0))</f>
        <v>0</v>
      </c>
      <c r="H14" s="185"/>
      <c r="I14" s="185"/>
      <c r="J14" s="398">
        <f t="shared" ca="1" si="8"/>
        <v>0</v>
      </c>
      <c r="K14" s="152"/>
      <c r="L14" s="151"/>
      <c r="M14" s="189"/>
      <c r="N14" s="153"/>
      <c r="O14" s="48"/>
      <c r="P14" s="48"/>
      <c r="Q14" s="48"/>
      <c r="R14" s="49"/>
      <c r="S14" s="49"/>
      <c r="T14" s="49"/>
      <c r="U14" s="49"/>
      <c r="V14" s="49"/>
      <c r="W14" s="49"/>
      <c r="X14" s="49"/>
      <c r="Y14" s="49"/>
      <c r="Z14" s="49"/>
      <c r="AA14" s="49"/>
      <c r="AB14" s="48"/>
      <c r="AC14" s="48"/>
      <c r="AD14" s="49"/>
      <c r="AE14" s="49"/>
      <c r="AF14" s="314"/>
      <c r="AH14" s="400">
        <f ca="1">IF(AND('DB Func'!GE9="Agosto",'DB Func'!BQ9="2 Parcelas"),(('auxiliar 13 sal'!K10/12*'DB Func'!GF9+AVERAGE('auxiliar 13 sal'!Q10:AB10)+AVERAGE('auxiliar 13 sal'!AE10:AP10)+'auxiliar 13 sal'!K10*'DB Func'!BN9+'auxiliar 13 sal'!K10*'DB Func'!BO9)/2),IF('DB Func'!GE9="Setembro",IF('DB Func'!BQ9="Parcela Única",('auxiliar 13 sal'!K10/12*'DB Func'!GF9)+AVERAGE('auxiliar 13 sal'!Q10:AB10)+AVERAGE('auxiliar 13 sal'!AE10:AP10)+('auxiliar 13 sal'!K10*'DB Func'!BN9)+('auxiliar 13 sal'!K10*'DB Func'!BO9),IF('DB Func'!BQ9="2 Parcelas",(('auxiliar 13 sal'!K10/12*'DB Func'!GF9+AVERAGE('auxiliar 13 sal'!Q10:AB10)+AVERAGE('auxiliar 13 sal'!AE10:AP10)+'auxiliar 13 sal'!K10*'DB Func'!BN9+'auxiliar 13 sal'!K10*'DB Func'!BO9)/2))),0))</f>
        <v>0</v>
      </c>
      <c r="AK14" s="364">
        <f t="shared" ca="1" si="9"/>
        <v>0</v>
      </c>
      <c r="AL14" s="364">
        <f t="shared" ca="1" si="10"/>
        <v>0</v>
      </c>
      <c r="AM14" s="364">
        <f t="shared" ca="1" si="11"/>
        <v>0</v>
      </c>
      <c r="AN14" s="364">
        <f t="shared" ca="1" si="12"/>
        <v>0</v>
      </c>
      <c r="AO14" s="364">
        <f t="shared" ca="1" si="13"/>
        <v>0</v>
      </c>
      <c r="AP14" s="364">
        <f t="shared" ca="1" si="14"/>
        <v>0</v>
      </c>
      <c r="AQ14" s="364">
        <f t="shared" ca="1" si="15"/>
        <v>0</v>
      </c>
      <c r="AR14" s="364">
        <f>IF(OR(M14="",M14=0),0,((FH14/220)*('Ho Ex'!$C$8+$AS$6))*M14)</f>
        <v>0</v>
      </c>
      <c r="AS14" s="364">
        <f>IF(OR(N14="",N14=0),0,((FH14/220*('DB Func'!GD9+Lanc!$AS$6))*('Ho Ex'!$I$8+$AS$6))*(N14/52.5*60))</f>
        <v>0</v>
      </c>
      <c r="AT14" s="364">
        <f>IF(OR(M14="",M14=0),0,((FH14/220)*('Ho Ex'!$J$8+$AS$6))*O14)</f>
        <v>0</v>
      </c>
      <c r="AU14" s="364">
        <f>IF(OR(M14="",M14=0),0,((FH14/220)*('Ho Ex'!I17+$AS$6))*P14)</f>
        <v>0</v>
      </c>
      <c r="AV14" s="364">
        <f>IF(OR(M14="",M14=0),0,((FH14/220)*('Ho Ex'!C17+$AS$6))*Q14)</f>
        <v>0</v>
      </c>
      <c r="AW14" s="364">
        <f ca="1">FH14*'DB Func'!BN9</f>
        <v>0</v>
      </c>
      <c r="AX14" s="364">
        <f ca="1">FH14*'DB Func'!BO9</f>
        <v>0</v>
      </c>
      <c r="AY14" s="364">
        <f ca="1">IF(FJ14=0,0,VLOOKUP(FJ14,'P Gerais'!$D$39:$G$41,3,TRUE)*Func7!$F$68)</f>
        <v>0</v>
      </c>
      <c r="AZ14" s="364">
        <f t="shared" si="16"/>
        <v>0</v>
      </c>
      <c r="BA14" s="364">
        <f ca="1">((FH14-FJ14-FI14+AZ14+AQ14+SUM(Z14:AA14)+SUM(AW14:AX14)+AK14)*IF('DB Func'!GG9="ok",'DB Func'!GD9,0))+(FH14-FJ14-FI14+AZ14+AQ14+SUM(Z14:AA14)+SUM(AW14:AX14))+AK14</f>
        <v>0</v>
      </c>
      <c r="BB14" s="385">
        <f ca="1">VLOOKUP(BA14,'P Gerais'!$D$22:$G$25,3,TRUE)</f>
        <v>0.08</v>
      </c>
      <c r="BC14" s="364">
        <f ca="1">IF(BA14&lt;'P Gerais'!$D$25,BA14*BB14,Lanc!BB14)</f>
        <v>0</v>
      </c>
      <c r="BD14" s="364">
        <f ca="1">BA14-BC14-('DB Func'!GB9*'P Gerais'!$D$35)</f>
        <v>0</v>
      </c>
      <c r="BE14" s="386">
        <f ca="1">VLOOKUP(BD14,'P Gerais'!$D$29:$F$33,3,TRUE)</f>
        <v>0</v>
      </c>
      <c r="BF14" s="364">
        <f t="shared" ca="1" si="17"/>
        <v>0</v>
      </c>
      <c r="BG14" s="364">
        <f ca="1">VLOOKUP(BD14,'P Gerais'!$D$29:$G$33,4,TRUE)</f>
        <v>0</v>
      </c>
      <c r="BH14" s="364">
        <f t="shared" ca="1" si="18"/>
        <v>0</v>
      </c>
      <c r="BI14" s="364">
        <f t="shared" ca="1" si="19"/>
        <v>0</v>
      </c>
      <c r="BJ14" s="362">
        <f ca="1">'DB Func'!G9</f>
        <v>0</v>
      </c>
      <c r="BK14" s="362">
        <f ca="1">'DB Func'!FW9</f>
        <v>0</v>
      </c>
      <c r="BL14" s="364">
        <f ca="1">D14*'P Gerais'!$D$13</f>
        <v>0</v>
      </c>
      <c r="BM14" s="364">
        <f ca="1">D14*'P Gerais'!$D$14</f>
        <v>0</v>
      </c>
      <c r="BN14" s="364">
        <f ca="1">D14*'P Gerais'!$D$16</f>
        <v>0</v>
      </c>
      <c r="BO14" s="364">
        <f ca="1">D14*'P Gerais'!$D$17</f>
        <v>0</v>
      </c>
      <c r="BP14" s="364">
        <f ca="1">D14*'P Gerais'!$D$18</f>
        <v>0</v>
      </c>
      <c r="BQ14" s="385">
        <f ca="1">VLOOKUP(D14,'P Gerais'!$D$22:$G$24,3,TRUE)</f>
        <v>0.08</v>
      </c>
      <c r="BR14" s="385">
        <f ca="1">VLOOKUP(D14,'P Gerais'!$D$29:$G$33,3,TRUE)</f>
        <v>0</v>
      </c>
      <c r="BS14" s="385">
        <f ca="1">'DB Func'!BN9</f>
        <v>0</v>
      </c>
      <c r="BT14" s="385">
        <f ca="1">'DB Func'!BO9</f>
        <v>0</v>
      </c>
      <c r="BU14" s="385">
        <f ca="1">'DB Func'!FX9</f>
        <v>0</v>
      </c>
      <c r="BV14" s="364">
        <f t="shared" ca="1" si="20"/>
        <v>-0.08</v>
      </c>
      <c r="BW14" s="364">
        <f ca="1">BV14-'DB Func'!GC9</f>
        <v>-0.08</v>
      </c>
      <c r="BX14" s="362">
        <f ca="1">IFERROR(VLOOKUP(BW14,'P Gerais'!$D$29:$G$33,3,TRUE)*BW14,0)</f>
        <v>0</v>
      </c>
      <c r="BY14" s="364">
        <f ca="1">IFERROR(BX14-VLOOKUP(BW14,'P Gerais'!$D$29:$H$33,4,TRUE),0)</f>
        <v>0</v>
      </c>
      <c r="BZ14" s="364">
        <f ca="1">D14*'DB Func'!GD9</f>
        <v>0</v>
      </c>
      <c r="CB14" s="364">
        <f t="shared" ca="1" si="21"/>
        <v>0</v>
      </c>
      <c r="CC14" s="364">
        <f t="shared" si="22"/>
        <v>0</v>
      </c>
      <c r="CD14" s="364">
        <f t="shared" si="23"/>
        <v>0</v>
      </c>
      <c r="CF14" s="362" t="str">
        <f t="shared" ca="1" si="24"/>
        <v>não</v>
      </c>
      <c r="CG14" s="362">
        <f ca="1">IF($CH$8=1,DAY('DB Func'!C9),0)</f>
        <v>0</v>
      </c>
      <c r="CH14" s="362">
        <f ca="1">IF(CI14=0,0,MONTH('DB Func'!C9))</f>
        <v>0</v>
      </c>
      <c r="CI14" s="362">
        <f ca="1">IF('P Gerais'!D12=YEAR('DB Func'!C9),YEAR('DB Func'!C9),0)</f>
        <v>0</v>
      </c>
      <c r="CJ14" s="371">
        <v>37</v>
      </c>
      <c r="CK14" s="363"/>
      <c r="CL14" s="362" t="str">
        <f ca="1">IF(ISERROR(HLOOKUP(CL12,$DR$7:$DX14,$DY14,FALSE)),"N",HLOOKUP(CL12,$DR$7:$DX14,$DY14,FALSE))</f>
        <v>N</v>
      </c>
      <c r="CM14" s="362" t="str">
        <f ca="1">IF(ISERROR(HLOOKUP(CM12,$DR$7:$DX14,$DY14,FALSE)),"N",HLOOKUP(CM12,$DR$7:$DX14,$DY14,FALSE))</f>
        <v>N</v>
      </c>
      <c r="CN14" s="362" t="str">
        <f ca="1">IF(ISERROR(HLOOKUP(CN12,$DR$7:$DX14,$DY14,FALSE)),"N",HLOOKUP(CN12,$DR$7:$DX14,$DY14,FALSE))</f>
        <v>N</v>
      </c>
      <c r="CO14" s="362" t="str">
        <f ca="1">IF(ISERROR(HLOOKUP(CO12,$DR$7:$DX14,$DY14,FALSE)),"N",HLOOKUP(CO12,$DR$7:$DX14,$DY14,FALSE))</f>
        <v>N</v>
      </c>
      <c r="CP14" s="362" t="str">
        <f>IF(ISERROR(HLOOKUP(CP12,$DR$7:$DX14,$DY14,FALSE)),"N",HLOOKUP(CP12,$DR$7:$DX14,$DY14,FALSE))</f>
        <v>N</v>
      </c>
      <c r="CQ14" s="362" t="str">
        <f ca="1">IF(ISERROR(HLOOKUP(CQ12,$DR$7:$DX14,$DY14,FALSE)),"N",HLOOKUP(CQ12,$DR$7:$DX14,$DY14,FALSE))</f>
        <v>N</v>
      </c>
      <c r="CR14" s="362" t="str">
        <f ca="1">IF(ISERROR(HLOOKUP(CR12,$DR$7:$DX14,$DY14,FALSE)),"N",HLOOKUP(CR12,$DR$7:$DX14,$DY14,FALSE))</f>
        <v>N</v>
      </c>
      <c r="CS14" s="362" t="str">
        <f ca="1">IF(ISERROR(HLOOKUP(CS12,$DR$7:$DX14,$DY14,FALSE)),"N",HLOOKUP(CS12,$DR$7:$DX14,$DY14,FALSE))</f>
        <v>N</v>
      </c>
      <c r="CT14" s="362" t="str">
        <f ca="1">IF(ISERROR(HLOOKUP(CT12,$DR$7:$DX14,$DY14,FALSE)),"N",HLOOKUP(CT12,$DR$7:$DX14,$DY14,FALSE))</f>
        <v>N</v>
      </c>
      <c r="CU14" s="362" t="str">
        <f ca="1">IF(ISERROR(HLOOKUP(CU12,$DR$7:$DX14,$DY14,FALSE)),"N",HLOOKUP(CU12,$DR$7:$DX14,$DY14,FALSE))</f>
        <v>N</v>
      </c>
      <c r="CV14" s="362" t="str">
        <f ca="1">IF(ISERROR(HLOOKUP(CV12,$DR$7:$DX14,$DY14,FALSE)),"N",HLOOKUP(CV12,$DR$7:$DX14,$DY14,FALSE))</f>
        <v>N</v>
      </c>
      <c r="CW14" s="362" t="str">
        <f>IF(ISERROR(HLOOKUP(CW12,$DR$7:$DX14,$DY14,FALSE)),"N",HLOOKUP(CW12,$DR$7:$DX14,$DY14,FALSE))</f>
        <v>N</v>
      </c>
      <c r="CX14" s="362" t="str">
        <f ca="1">IF(ISERROR(HLOOKUP(CX12,$DR$7:$DX14,$DY14,FALSE)),"N",HLOOKUP(CX12,$DR$7:$DX14,$DY14,FALSE))</f>
        <v>N</v>
      </c>
      <c r="CY14" s="362" t="str">
        <f ca="1">IF(ISERROR(HLOOKUP(CY12,$DR$7:$DX14,$DY14,FALSE)),"N",HLOOKUP(CY12,$DR$7:$DX14,$DY14,FALSE))</f>
        <v>N</v>
      </c>
      <c r="CZ14" s="362" t="str">
        <f ca="1">IF(ISERROR(HLOOKUP(CZ12,$DR$7:$DX14,$DY14,FALSE)),"N",HLOOKUP(CZ12,$DR$7:$DX14,$DY14,FALSE))</f>
        <v>N</v>
      </c>
      <c r="DA14" s="362" t="str">
        <f ca="1">IF(ISERROR(HLOOKUP(DA12,$DR$7:$DX14,$DY14,FALSE)),"N",HLOOKUP(DA12,$DR$7:$DX14,$DY14,FALSE))</f>
        <v>N</v>
      </c>
      <c r="DB14" s="362" t="str">
        <f ca="1">IF(ISERROR(HLOOKUP(DB12,$DR$7:$DX14,$DY14,FALSE)),"N",HLOOKUP(DB12,$DR$7:$DX14,$DY14,FALSE))</f>
        <v>N</v>
      </c>
      <c r="DC14" s="362" t="str">
        <f ca="1">IF(ISERROR(HLOOKUP(DC12,$DR$7:$DX14,$DY14,FALSE)),"N",HLOOKUP(DC12,$DR$7:$DX14,$DY14,FALSE))</f>
        <v>N</v>
      </c>
      <c r="DD14" s="362" t="str">
        <f>IF(ISERROR(HLOOKUP(DD12,$DR$7:$DX14,$DY14,FALSE)),"N",HLOOKUP(DD12,$DR$7:$DX14,$DY14,FALSE))</f>
        <v>N</v>
      </c>
      <c r="DE14" s="362" t="str">
        <f ca="1">IF(ISERROR(HLOOKUP(DE12,$DR$7:$DX14,$DY14,FALSE)),"N",HLOOKUP(DE12,$DR$7:$DX14,$DY14,FALSE))</f>
        <v>N</v>
      </c>
      <c r="DF14" s="362" t="str">
        <f ca="1">IF(ISERROR(HLOOKUP(DF12,$DR$7:$DX14,$DY14,FALSE)),"N",HLOOKUP(DF12,$DR$7:$DX14,$DY14,FALSE))</f>
        <v>N</v>
      </c>
      <c r="DG14" s="362" t="str">
        <f ca="1">IF(ISERROR(HLOOKUP(DG12,$DR$7:$DX14,$DY14,FALSE)),"N",HLOOKUP(DG12,$DR$7:$DX14,$DY14,FALSE))</f>
        <v>N</v>
      </c>
      <c r="DH14" s="362" t="str">
        <f ca="1">IF(ISERROR(HLOOKUP(DH12,$DR$7:$DX14,$DY14,FALSE)),"N",HLOOKUP(DH12,$DR$7:$DX14,$DY14,FALSE))</f>
        <v>N</v>
      </c>
      <c r="DI14" s="362" t="str">
        <f ca="1">IF(ISERROR(HLOOKUP(DI12,$DR$7:$DX14,$DY14,FALSE)),"N",HLOOKUP(DI12,$DR$7:$DX14,$DY14,FALSE))</f>
        <v>N</v>
      </c>
      <c r="DJ14" s="362" t="str">
        <f ca="1">IF(ISERROR(HLOOKUP(DJ12,$DR$7:$DX14,$DY14,FALSE)),"N",HLOOKUP(DJ12,$DR$7:$DX14,$DY14,FALSE))</f>
        <v>N</v>
      </c>
      <c r="DK14" s="362" t="str">
        <f>IF(ISERROR(HLOOKUP(DK12,$DR$7:$DX14,$DY14,FALSE)),"N",HLOOKUP(DK12,$DR$7:$DX14,$DY14,FALSE))</f>
        <v>N</v>
      </c>
      <c r="DL14" s="362" t="str">
        <f ca="1">IF(ISERROR(HLOOKUP(DL12,$DR$7:$DX14,$DY14,FALSE)),"N",HLOOKUP(DL12,$DR$7:$DX14,$DY14,FALSE))</f>
        <v>N</v>
      </c>
      <c r="DM14" s="362" t="str">
        <f ca="1">IF(ISERROR(HLOOKUP(DM12,$DR$7:$DX14,$DY14,FALSE)),"N",HLOOKUP(DM12,$DR$7:$DX14,$DY14,FALSE))</f>
        <v>N</v>
      </c>
      <c r="DN14" s="362" t="str">
        <f ca="1">IF(ISERROR(HLOOKUP(DN12,$DR$7:$DX14,$DY14,FALSE)),"N",HLOOKUP(DN12,$DR$7:$DX14,$DY14,FALSE))</f>
        <v>N</v>
      </c>
      <c r="DO14" s="362" t="str">
        <f ca="1">IF(ISERROR(HLOOKUP(DO12,$DR$7:$DX14,$DY14,FALSE)),"N",HLOOKUP(DO12,$DR$7:$DX14,$DY14,FALSE))</f>
        <v>N</v>
      </c>
      <c r="DP14" s="362">
        <f t="shared" ca="1" si="25"/>
        <v>0</v>
      </c>
      <c r="DQ14" s="362">
        <f t="shared" ca="1" si="26"/>
        <v>30</v>
      </c>
      <c r="DR14" s="362" t="str">
        <f>IF('DB Func'!M9&gt;0,"S","N")</f>
        <v>N</v>
      </c>
      <c r="DS14" s="362" t="str">
        <f>IF('DB Func'!R9&gt;0,"S","N")</f>
        <v>N</v>
      </c>
      <c r="DT14" s="362" t="str">
        <f>IF('DB Func'!W9&gt;0,"S","N")</f>
        <v>N</v>
      </c>
      <c r="DU14" s="362" t="str">
        <f>IF('DB Func'!AB9&gt;0,"S","N")</f>
        <v>N</v>
      </c>
      <c r="DV14" s="362" t="str">
        <f>IF('DB Func'!AG9&gt;0,"S","N")</f>
        <v>N</v>
      </c>
      <c r="DW14" s="362" t="str">
        <f>IF('DB Func'!AL9&gt;0,"S","N")</f>
        <v>N</v>
      </c>
      <c r="DX14" s="362" t="str">
        <f>IF('DB Func'!AQ9&gt;0,"S","N")</f>
        <v>N</v>
      </c>
      <c r="DY14" s="362">
        <v>8</v>
      </c>
      <c r="DZ14" s="369">
        <f ca="1">'DB Func'!C9</f>
        <v>0</v>
      </c>
      <c r="EA14" s="362" t="str">
        <f t="shared" ca="1" si="27"/>
        <v>s</v>
      </c>
      <c r="EB14" s="362" t="str">
        <f t="shared" ca="1" si="27"/>
        <v>s</v>
      </c>
      <c r="EC14" s="362" t="str">
        <f t="shared" ca="1" si="27"/>
        <v>s</v>
      </c>
      <c r="ED14" s="362" t="str">
        <f t="shared" ca="1" si="27"/>
        <v>s</v>
      </c>
      <c r="EE14" s="362" t="str">
        <f t="shared" ca="1" si="27"/>
        <v>s</v>
      </c>
      <c r="EF14" s="362" t="str">
        <f t="shared" ca="1" si="27"/>
        <v>s</v>
      </c>
      <c r="EG14" s="362" t="str">
        <f t="shared" ca="1" si="27"/>
        <v>s</v>
      </c>
      <c r="EH14" s="362" t="str">
        <f t="shared" ca="1" si="27"/>
        <v>s</v>
      </c>
      <c r="EI14" s="362" t="str">
        <f t="shared" ca="1" si="27"/>
        <v>s</v>
      </c>
      <c r="EJ14" s="362" t="str">
        <f t="shared" ca="1" si="27"/>
        <v>s</v>
      </c>
      <c r="EK14" s="362" t="str">
        <f t="shared" ca="1" si="27"/>
        <v>s</v>
      </c>
      <c r="EL14" s="362" t="str">
        <f t="shared" ca="1" si="27"/>
        <v>s</v>
      </c>
      <c r="EM14" s="362" t="str">
        <f t="shared" ca="1" si="27"/>
        <v>s</v>
      </c>
      <c r="EN14" s="362" t="str">
        <f t="shared" ca="1" si="27"/>
        <v>s</v>
      </c>
      <c r="EO14" s="362" t="str">
        <f t="shared" ca="1" si="27"/>
        <v>s</v>
      </c>
      <c r="EP14" s="362" t="str">
        <f t="shared" ca="1" si="27"/>
        <v>s</v>
      </c>
      <c r="EQ14" s="362" t="str">
        <f t="shared" ca="1" si="28"/>
        <v>s</v>
      </c>
      <c r="ER14" s="362" t="str">
        <f t="shared" ca="1" si="28"/>
        <v>s</v>
      </c>
      <c r="ES14" s="362" t="str">
        <f t="shared" ca="1" si="28"/>
        <v>s</v>
      </c>
      <c r="ET14" s="362" t="str">
        <f t="shared" ca="1" si="28"/>
        <v>s</v>
      </c>
      <c r="EU14" s="362" t="str">
        <f t="shared" ca="1" si="28"/>
        <v>s</v>
      </c>
      <c r="EV14" s="362" t="str">
        <f t="shared" ca="1" si="28"/>
        <v>s</v>
      </c>
      <c r="EW14" s="362" t="str">
        <f t="shared" ca="1" si="28"/>
        <v>s</v>
      </c>
      <c r="EX14" s="362" t="str">
        <f t="shared" ca="1" si="28"/>
        <v>s</v>
      </c>
      <c r="EY14" s="362" t="str">
        <f t="shared" ca="1" si="28"/>
        <v>s</v>
      </c>
      <c r="EZ14" s="362" t="str">
        <f t="shared" ca="1" si="29"/>
        <v>s</v>
      </c>
      <c r="FA14" s="362" t="str">
        <f t="shared" ca="1" si="29"/>
        <v>s</v>
      </c>
      <c r="FB14" s="362" t="str">
        <f t="shared" ca="1" si="29"/>
        <v>s</v>
      </c>
      <c r="FC14" s="362" t="str">
        <f t="shared" ca="1" si="29"/>
        <v>s</v>
      </c>
      <c r="FD14" s="362" t="str">
        <f t="shared" ca="1" si="29"/>
        <v>s</v>
      </c>
      <c r="FE14" s="362">
        <f t="shared" ca="1" si="30"/>
        <v>30</v>
      </c>
      <c r="FF14" s="362">
        <f t="shared" ca="1" si="31"/>
        <v>0</v>
      </c>
      <c r="FG14" s="362" t="str">
        <f ca="1">IF(AND(YEAR(DZ14)='P Gerais'!D12,MONTH(Lanc!EA14)=9,DAY(Lanc!EA14)&gt;1),"S","N")</f>
        <v>N</v>
      </c>
      <c r="FH14" s="364">
        <f t="shared" ca="1" si="32"/>
        <v>0</v>
      </c>
      <c r="FI14" s="364">
        <f t="shared" si="33"/>
        <v>0</v>
      </c>
      <c r="FJ14" s="387">
        <f t="shared" ca="1" si="34"/>
        <v>0</v>
      </c>
      <c r="FP14" s="363">
        <f ca="1">((FH14-FJ14-FI14+AZ14+AQ14+SUM(Z14:AA14)+SUM(AW14:AX14)+AK14)*IF('DB Func'!GG9="ok",'DB Func'!GD9,0))</f>
        <v>0</v>
      </c>
      <c r="FR14" s="389">
        <f t="shared" ca="1" si="35"/>
        <v>0</v>
      </c>
      <c r="GV14" s="49"/>
      <c r="GW14" s="49"/>
      <c r="GX14" s="49"/>
      <c r="GY14" s="49"/>
      <c r="GZ14" s="49"/>
      <c r="HA14" s="49"/>
      <c r="HB14" s="49"/>
      <c r="HC14" s="49"/>
    </row>
    <row r="15" spans="1:211" ht="30" customHeight="1" thickTop="1" thickBot="1">
      <c r="C15" s="390" t="str">
        <f ca="1">IF('DB Func'!B10="Funcionário 8","",'DB Func'!B10)</f>
        <v/>
      </c>
      <c r="D15" s="391">
        <f ca="1">'DB Func'!CL10</f>
        <v>0</v>
      </c>
      <c r="E15" s="382" t="str">
        <f ca="1">IF(C15="","-",IF(OR(terceiro!E15="SET",terceiro!F15="SET"),"Sim","Não"))</f>
        <v>-</v>
      </c>
      <c r="F15" s="383" t="str">
        <f ca="1">IF(C15="","-",IF(OR(Ferias!E15="SET",Ferias!F15="SET"),"Sim","Não"))</f>
        <v>-</v>
      </c>
      <c r="G15" s="383">
        <f ca="1">IF(C15="",0,IF(F15="Sim",IF(Ferias!E15="SET",Ferias!I15,Ferias!J15),0))</f>
        <v>0</v>
      </c>
      <c r="H15" s="185"/>
      <c r="I15" s="185"/>
      <c r="J15" s="398">
        <f t="shared" ca="1" si="8"/>
        <v>0</v>
      </c>
      <c r="K15" s="152"/>
      <c r="L15" s="151"/>
      <c r="M15" s="189"/>
      <c r="N15" s="153"/>
      <c r="O15" s="48"/>
      <c r="P15" s="48"/>
      <c r="Q15" s="48"/>
      <c r="R15" s="49"/>
      <c r="S15" s="49"/>
      <c r="T15" s="49"/>
      <c r="U15" s="49"/>
      <c r="V15" s="49"/>
      <c r="W15" s="49"/>
      <c r="X15" s="49"/>
      <c r="Y15" s="49"/>
      <c r="Z15" s="49"/>
      <c r="AA15" s="49"/>
      <c r="AB15" s="48"/>
      <c r="AC15" s="48"/>
      <c r="AD15" s="49"/>
      <c r="AE15" s="49"/>
      <c r="AF15" s="314"/>
      <c r="AH15" s="400">
        <f ca="1">IF(AND('DB Func'!GE10="Agosto",'DB Func'!BQ10="2 Parcelas"),(('auxiliar 13 sal'!K11/12*'DB Func'!GF10+AVERAGE('auxiliar 13 sal'!Q11:AB11)+AVERAGE('auxiliar 13 sal'!AE11:AP11)+'auxiliar 13 sal'!K11*'DB Func'!BN10+'auxiliar 13 sal'!K11*'DB Func'!BO10)/2),IF('DB Func'!GE10="Setembro",IF('DB Func'!BQ10="Parcela Única",('auxiliar 13 sal'!K11/12*'DB Func'!GF10)+AVERAGE('auxiliar 13 sal'!Q11:AB11)+AVERAGE('auxiliar 13 sal'!AE11:AP11)+('auxiliar 13 sal'!K11*'DB Func'!BN10)+('auxiliar 13 sal'!K11*'DB Func'!BO10),IF('DB Func'!BQ10="2 Parcelas",(('auxiliar 13 sal'!K11/12*'DB Func'!GF10+AVERAGE('auxiliar 13 sal'!Q11:AB11)+AVERAGE('auxiliar 13 sal'!AE11:AP11)+'auxiliar 13 sal'!K11*'DB Func'!BN10+'auxiliar 13 sal'!K11*'DB Func'!BO10)/2))),0))</f>
        <v>0</v>
      </c>
      <c r="AK15" s="364">
        <f t="shared" ca="1" si="9"/>
        <v>0</v>
      </c>
      <c r="AL15" s="364">
        <f t="shared" ca="1" si="10"/>
        <v>0</v>
      </c>
      <c r="AM15" s="364">
        <f t="shared" ca="1" si="11"/>
        <v>0</v>
      </c>
      <c r="AN15" s="364">
        <f t="shared" ca="1" si="12"/>
        <v>0</v>
      </c>
      <c r="AO15" s="364">
        <f t="shared" ca="1" si="13"/>
        <v>0</v>
      </c>
      <c r="AP15" s="364">
        <f t="shared" ca="1" si="14"/>
        <v>0</v>
      </c>
      <c r="AQ15" s="364">
        <f t="shared" ca="1" si="15"/>
        <v>0</v>
      </c>
      <c r="AR15" s="364">
        <f>IF(OR(M15="",M15=0),0,((FH15/220)*('Ho Ex'!$C$8+$AS$6))*M15)</f>
        <v>0</v>
      </c>
      <c r="AS15" s="364">
        <f>IF(OR(N15="",N15=0),0,((FH15/220*('DB Func'!GD10+Lanc!$AS$6))*('Ho Ex'!$I$8+$AS$6))*(N15/52.5*60))</f>
        <v>0</v>
      </c>
      <c r="AT15" s="364">
        <f>IF(OR(M15="",M15=0),0,((FH15/220)*('Ho Ex'!$J$8+$AS$6))*O15)</f>
        <v>0</v>
      </c>
      <c r="AU15" s="364">
        <f>IF(OR(M15="",M15=0),0,((FH15/220)*('Ho Ex'!I18+$AS$6))*P15)</f>
        <v>0</v>
      </c>
      <c r="AV15" s="364">
        <f>IF(OR(M15="",M15=0),0,((FH15/220)*('Ho Ex'!C18+$AS$6))*Q15)</f>
        <v>0</v>
      </c>
      <c r="AW15" s="364">
        <f ca="1">FH15*'DB Func'!BN10</f>
        <v>0</v>
      </c>
      <c r="AX15" s="364">
        <f ca="1">FH15*'DB Func'!BO10</f>
        <v>0</v>
      </c>
      <c r="AY15" s="364">
        <f ca="1">IF(FJ15=0,0,VLOOKUP(FJ15,'P Gerais'!$D$39:$G$41,3,TRUE)*Func8!$F$68)</f>
        <v>0</v>
      </c>
      <c r="AZ15" s="364">
        <f t="shared" si="16"/>
        <v>0</v>
      </c>
      <c r="BA15" s="364">
        <f ca="1">((FH15-FJ15-FI15+AZ15+AQ15+SUM(Z15:AA15)+SUM(AW15:AX15)+AK15)*IF('DB Func'!GG10="ok",'DB Func'!GD10,0))+(FH15-FJ15-FI15+AZ15+AQ15+SUM(Z15:AA15)+SUM(AW15:AX15))+AK15</f>
        <v>0</v>
      </c>
      <c r="BB15" s="385">
        <f ca="1">VLOOKUP(BA15,'P Gerais'!$D$22:$G$25,3,TRUE)</f>
        <v>0.08</v>
      </c>
      <c r="BC15" s="364">
        <f ca="1">IF(BA15&lt;'P Gerais'!$D$25,BA15*BB15,Lanc!BB15)</f>
        <v>0</v>
      </c>
      <c r="BD15" s="364">
        <f ca="1">BA15-BC15-('DB Func'!GB10*'P Gerais'!$D$35)</f>
        <v>0</v>
      </c>
      <c r="BE15" s="386">
        <f ca="1">VLOOKUP(BD15,'P Gerais'!$D$29:$F$33,3,TRUE)</f>
        <v>0</v>
      </c>
      <c r="BF15" s="364">
        <f t="shared" ca="1" si="17"/>
        <v>0</v>
      </c>
      <c r="BG15" s="364">
        <f ca="1">VLOOKUP(BD15,'P Gerais'!$D$29:$G$33,4,TRUE)</f>
        <v>0</v>
      </c>
      <c r="BH15" s="364">
        <f t="shared" ca="1" si="18"/>
        <v>0</v>
      </c>
      <c r="BI15" s="364">
        <f t="shared" ca="1" si="19"/>
        <v>0</v>
      </c>
      <c r="BJ15" s="362">
        <f ca="1">'DB Func'!G10</f>
        <v>0</v>
      </c>
      <c r="BK15" s="362">
        <f ca="1">'DB Func'!FW10</f>
        <v>0</v>
      </c>
      <c r="BL15" s="364">
        <f ca="1">D15*'P Gerais'!$D$13</f>
        <v>0</v>
      </c>
      <c r="BM15" s="364">
        <f ca="1">D15*'P Gerais'!$D$14</f>
        <v>0</v>
      </c>
      <c r="BN15" s="364">
        <f ca="1">D15*'P Gerais'!$D$16</f>
        <v>0</v>
      </c>
      <c r="BO15" s="364">
        <f ca="1">D15*'P Gerais'!$D$17</f>
        <v>0</v>
      </c>
      <c r="BP15" s="364">
        <f ca="1">D15*'P Gerais'!$D$18</f>
        <v>0</v>
      </c>
      <c r="BQ15" s="385">
        <f ca="1">VLOOKUP(D15,'P Gerais'!$D$22:$G$24,3,TRUE)</f>
        <v>0.08</v>
      </c>
      <c r="BR15" s="385">
        <f ca="1">VLOOKUP(D15,'P Gerais'!$D$29:$G$33,3,TRUE)</f>
        <v>0</v>
      </c>
      <c r="BS15" s="385">
        <f ca="1">'DB Func'!BN10</f>
        <v>0</v>
      </c>
      <c r="BT15" s="385">
        <f ca="1">'DB Func'!BO10</f>
        <v>0</v>
      </c>
      <c r="BU15" s="385">
        <f ca="1">'DB Func'!FX10</f>
        <v>0</v>
      </c>
      <c r="BV15" s="364">
        <f t="shared" ca="1" si="20"/>
        <v>-0.08</v>
      </c>
      <c r="BW15" s="364">
        <f ca="1">BV15-'DB Func'!GC10</f>
        <v>-0.08</v>
      </c>
      <c r="BX15" s="362">
        <f ca="1">IFERROR(VLOOKUP(BW15,'P Gerais'!$D$29:$G$33,3,TRUE)*BW15,0)</f>
        <v>0</v>
      </c>
      <c r="BY15" s="364">
        <f ca="1">IFERROR(BX15-VLOOKUP(BW15,'P Gerais'!$D$29:$H$33,4,TRUE),0)</f>
        <v>0</v>
      </c>
      <c r="BZ15" s="364">
        <f ca="1">D15*'DB Func'!GD10</f>
        <v>0</v>
      </c>
      <c r="CB15" s="364">
        <f t="shared" ca="1" si="21"/>
        <v>0</v>
      </c>
      <c r="CC15" s="364">
        <f t="shared" si="22"/>
        <v>0</v>
      </c>
      <c r="CD15" s="364">
        <f t="shared" si="23"/>
        <v>0</v>
      </c>
      <c r="CF15" s="362" t="str">
        <f t="shared" ca="1" si="24"/>
        <v>não</v>
      </c>
      <c r="CG15" s="362">
        <f ca="1">IF($CH$8=1,DAY('DB Func'!C10),0)</f>
        <v>0</v>
      </c>
      <c r="CH15" s="362">
        <f ca="1">IF(CI15=0,0,MONTH('DB Func'!C10))</f>
        <v>0</v>
      </c>
      <c r="CI15" s="362">
        <f ca="1">IF('P Gerais'!D13=YEAR('DB Func'!C10),YEAR('DB Func'!C10),0)</f>
        <v>0</v>
      </c>
      <c r="CJ15" s="371">
        <v>38</v>
      </c>
      <c r="CK15" s="363"/>
      <c r="CL15" s="362" t="str">
        <f>IF(ISERROR(HLOOKUP(CL13,$DR$7:$DX15,$DY15,FALSE)),"N",HLOOKUP(CL13,$DR$7:$DX15,$DY15,FALSE))</f>
        <v>N</v>
      </c>
      <c r="CM15" s="362" t="str">
        <f>IF(ISERROR(HLOOKUP(CM13,$DR$7:$DX15,$DY15,FALSE)),"N",HLOOKUP(CM13,$DR$7:$DX15,$DY15,FALSE))</f>
        <v>N</v>
      </c>
      <c r="CN15" s="362" t="str">
        <f>IF(ISERROR(HLOOKUP(CN13,$DR$7:$DX15,$DY15,FALSE)),"N",HLOOKUP(CN13,$DR$7:$DX15,$DY15,FALSE))</f>
        <v>N</v>
      </c>
      <c r="CO15" s="362" t="str">
        <f>IF(ISERROR(HLOOKUP(CO13,$DR$7:$DX15,$DY15,FALSE)),"N",HLOOKUP(CO13,$DR$7:$DX15,$DY15,FALSE))</f>
        <v>N</v>
      </c>
      <c r="CP15" s="362" t="str">
        <f>IF(ISERROR(HLOOKUP(CP13,$DR$7:$DX15,$DY15,FALSE)),"N",HLOOKUP(CP13,$DR$7:$DX15,$DY15,FALSE))</f>
        <v>N</v>
      </c>
      <c r="CQ15" s="362" t="str">
        <f>IF(ISERROR(HLOOKUP(CQ13,$DR$7:$DX15,$DY15,FALSE)),"N",HLOOKUP(CQ13,$DR$7:$DX15,$DY15,FALSE))</f>
        <v>N</v>
      </c>
      <c r="CR15" s="362" t="str">
        <f>IF(ISERROR(HLOOKUP(CR13,$DR$7:$DX15,$DY15,FALSE)),"N",HLOOKUP(CR13,$DR$7:$DX15,$DY15,FALSE))</f>
        <v>N</v>
      </c>
      <c r="CS15" s="362" t="str">
        <f>IF(ISERROR(HLOOKUP(CS13,$DR$7:$DX15,$DY15,FALSE)),"N",HLOOKUP(CS13,$DR$7:$DX15,$DY15,FALSE))</f>
        <v>N</v>
      </c>
      <c r="CT15" s="362" t="str">
        <f>IF(ISERROR(HLOOKUP(CT13,$DR$7:$DX15,$DY15,FALSE)),"N",HLOOKUP(CT13,$DR$7:$DX15,$DY15,FALSE))</f>
        <v>N</v>
      </c>
      <c r="CU15" s="362" t="str">
        <f>IF(ISERROR(HLOOKUP(CU13,$DR$7:$DX15,$DY15,FALSE)),"N",HLOOKUP(CU13,$DR$7:$DX15,$DY15,FALSE))</f>
        <v>N</v>
      </c>
      <c r="CV15" s="362" t="str">
        <f>IF(ISERROR(HLOOKUP(CV13,$DR$7:$DX15,$DY15,FALSE)),"N",HLOOKUP(CV13,$DR$7:$DX15,$DY15,FALSE))</f>
        <v>N</v>
      </c>
      <c r="CW15" s="362" t="str">
        <f>IF(ISERROR(HLOOKUP(CW13,$DR$7:$DX15,$DY15,FALSE)),"N",HLOOKUP(CW13,$DR$7:$DX15,$DY15,FALSE))</f>
        <v>N</v>
      </c>
      <c r="CX15" s="362" t="str">
        <f>IF(ISERROR(HLOOKUP(CX13,$DR$7:$DX15,$DY15,FALSE)),"N",HLOOKUP(CX13,$DR$7:$DX15,$DY15,FALSE))</f>
        <v>N</v>
      </c>
      <c r="CY15" s="362" t="str">
        <f>IF(ISERROR(HLOOKUP(CY13,$DR$7:$DX15,$DY15,FALSE)),"N",HLOOKUP(CY13,$DR$7:$DX15,$DY15,FALSE))</f>
        <v>N</v>
      </c>
      <c r="CZ15" s="362" t="str">
        <f>IF(ISERROR(HLOOKUP(CZ13,$DR$7:$DX15,$DY15,FALSE)),"N",HLOOKUP(CZ13,$DR$7:$DX15,$DY15,FALSE))</f>
        <v>N</v>
      </c>
      <c r="DA15" s="362" t="str">
        <f>IF(ISERROR(HLOOKUP(DA13,$DR$7:$DX15,$DY15,FALSE)),"N",HLOOKUP(DA13,$DR$7:$DX15,$DY15,FALSE))</f>
        <v>N</v>
      </c>
      <c r="DB15" s="362" t="str">
        <f>IF(ISERROR(HLOOKUP(DB13,$DR$7:$DX15,$DY15,FALSE)),"N",HLOOKUP(DB13,$DR$7:$DX15,$DY15,FALSE))</f>
        <v>N</v>
      </c>
      <c r="DC15" s="362" t="str">
        <f>IF(ISERROR(HLOOKUP(DC13,$DR$7:$DX15,$DY15,FALSE)),"N",HLOOKUP(DC13,$DR$7:$DX15,$DY15,FALSE))</f>
        <v>N</v>
      </c>
      <c r="DD15" s="362" t="str">
        <f>IF(ISERROR(HLOOKUP(DD13,$DR$7:$DX15,$DY15,FALSE)),"N",HLOOKUP(DD13,$DR$7:$DX15,$DY15,FALSE))</f>
        <v>N</v>
      </c>
      <c r="DE15" s="362" t="str">
        <f>IF(ISERROR(HLOOKUP(DE13,$DR$7:$DX15,$DY15,FALSE)),"N",HLOOKUP(DE13,$DR$7:$DX15,$DY15,FALSE))</f>
        <v>N</v>
      </c>
      <c r="DF15" s="362" t="str">
        <f>IF(ISERROR(HLOOKUP(DF13,$DR$7:$DX15,$DY15,FALSE)),"N",HLOOKUP(DF13,$DR$7:$DX15,$DY15,FALSE))</f>
        <v>N</v>
      </c>
      <c r="DG15" s="362" t="str">
        <f>IF(ISERROR(HLOOKUP(DG13,$DR$7:$DX15,$DY15,FALSE)),"N",HLOOKUP(DG13,$DR$7:$DX15,$DY15,FALSE))</f>
        <v>N</v>
      </c>
      <c r="DH15" s="362" t="str">
        <f>IF(ISERROR(HLOOKUP(DH13,$DR$7:$DX15,$DY15,FALSE)),"N",HLOOKUP(DH13,$DR$7:$DX15,$DY15,FALSE))</f>
        <v>N</v>
      </c>
      <c r="DI15" s="362" t="str">
        <f>IF(ISERROR(HLOOKUP(DI13,$DR$7:$DX15,$DY15,FALSE)),"N",HLOOKUP(DI13,$DR$7:$DX15,$DY15,FALSE))</f>
        <v>N</v>
      </c>
      <c r="DJ15" s="362" t="str">
        <f>IF(ISERROR(HLOOKUP(DJ13,$DR$7:$DX15,$DY15,FALSE)),"N",HLOOKUP(DJ13,$DR$7:$DX15,$DY15,FALSE))</f>
        <v>N</v>
      </c>
      <c r="DK15" s="362" t="str">
        <f>IF(ISERROR(HLOOKUP(DK13,$DR$7:$DX15,$DY15,FALSE)),"N",HLOOKUP(DK13,$DR$7:$DX15,$DY15,FALSE))</f>
        <v>N</v>
      </c>
      <c r="DL15" s="362" t="str">
        <f>IF(ISERROR(HLOOKUP(DL13,$DR$7:$DX15,$DY15,FALSE)),"N",HLOOKUP(DL13,$DR$7:$DX15,$DY15,FALSE))</f>
        <v>N</v>
      </c>
      <c r="DM15" s="362" t="str">
        <f>IF(ISERROR(HLOOKUP(DM13,$DR$7:$DX15,$DY15,FALSE)),"N",HLOOKUP(DM13,$DR$7:$DX15,$DY15,FALSE))</f>
        <v>N</v>
      </c>
      <c r="DN15" s="362" t="str">
        <f>IF(ISERROR(HLOOKUP(DN13,$DR$7:$DX15,$DY15,FALSE)),"N",HLOOKUP(DN13,$DR$7:$DX15,$DY15,FALSE))</f>
        <v>N</v>
      </c>
      <c r="DO15" s="362" t="str">
        <f>IF(ISERROR(HLOOKUP(DO13,$DR$7:$DX15,$DY15,FALSE)),"N",HLOOKUP(DO13,$DR$7:$DX15,$DY15,FALSE))</f>
        <v>N</v>
      </c>
      <c r="DP15" s="362">
        <f t="shared" si="25"/>
        <v>0</v>
      </c>
      <c r="DQ15" s="362">
        <f t="shared" si="26"/>
        <v>30</v>
      </c>
      <c r="DR15" s="362" t="str">
        <f>IF('DB Func'!M10&gt;0,"S","N")</f>
        <v>N</v>
      </c>
      <c r="DS15" s="362" t="str">
        <f>IF('DB Func'!R10&gt;0,"S","N")</f>
        <v>N</v>
      </c>
      <c r="DT15" s="362" t="str">
        <f>IF('DB Func'!W10&gt;0,"S","N")</f>
        <v>N</v>
      </c>
      <c r="DU15" s="362" t="str">
        <f>IF('DB Func'!AB10&gt;0,"S","N")</f>
        <v>N</v>
      </c>
      <c r="DV15" s="362" t="str">
        <f>IF('DB Func'!AG10&gt;0,"S","N")</f>
        <v>N</v>
      </c>
      <c r="DW15" s="362" t="str">
        <f>IF('DB Func'!AL10&gt;0,"S","N")</f>
        <v>N</v>
      </c>
      <c r="DX15" s="362" t="str">
        <f>IF('DB Func'!AQ10&gt;0,"S","N")</f>
        <v>N</v>
      </c>
      <c r="DY15" s="362">
        <v>9</v>
      </c>
      <c r="DZ15" s="369">
        <f ca="1">'DB Func'!C10</f>
        <v>0</v>
      </c>
      <c r="EA15" s="362" t="str">
        <f t="shared" ca="1" si="27"/>
        <v>s</v>
      </c>
      <c r="EB15" s="362" t="str">
        <f t="shared" ca="1" si="27"/>
        <v>s</v>
      </c>
      <c r="EC15" s="362" t="str">
        <f t="shared" ca="1" si="27"/>
        <v>s</v>
      </c>
      <c r="ED15" s="362" t="str">
        <f t="shared" ca="1" si="27"/>
        <v>s</v>
      </c>
      <c r="EE15" s="362" t="str">
        <f t="shared" ca="1" si="27"/>
        <v>s</v>
      </c>
      <c r="EF15" s="362" t="str">
        <f t="shared" ca="1" si="27"/>
        <v>s</v>
      </c>
      <c r="EG15" s="362" t="str">
        <f t="shared" ca="1" si="27"/>
        <v>s</v>
      </c>
      <c r="EH15" s="362" t="str">
        <f t="shared" ca="1" si="27"/>
        <v>s</v>
      </c>
      <c r="EI15" s="362" t="str">
        <f t="shared" ca="1" si="27"/>
        <v>s</v>
      </c>
      <c r="EJ15" s="362" t="str">
        <f t="shared" ca="1" si="27"/>
        <v>s</v>
      </c>
      <c r="EK15" s="362" t="str">
        <f t="shared" ca="1" si="27"/>
        <v>s</v>
      </c>
      <c r="EL15" s="362" t="str">
        <f t="shared" ca="1" si="27"/>
        <v>s</v>
      </c>
      <c r="EM15" s="362" t="str">
        <f t="shared" ca="1" si="27"/>
        <v>s</v>
      </c>
      <c r="EN15" s="362" t="str">
        <f t="shared" ca="1" si="27"/>
        <v>s</v>
      </c>
      <c r="EO15" s="362" t="str">
        <f t="shared" ca="1" si="27"/>
        <v>s</v>
      </c>
      <c r="EP15" s="362" t="str">
        <f t="shared" ca="1" si="27"/>
        <v>s</v>
      </c>
      <c r="EQ15" s="362" t="str">
        <f t="shared" ca="1" si="28"/>
        <v>s</v>
      </c>
      <c r="ER15" s="362" t="str">
        <f t="shared" ca="1" si="28"/>
        <v>s</v>
      </c>
      <c r="ES15" s="362" t="str">
        <f t="shared" ca="1" si="28"/>
        <v>s</v>
      </c>
      <c r="ET15" s="362" t="str">
        <f t="shared" ca="1" si="28"/>
        <v>s</v>
      </c>
      <c r="EU15" s="362" t="str">
        <f t="shared" ca="1" si="28"/>
        <v>s</v>
      </c>
      <c r="EV15" s="362" t="str">
        <f t="shared" ca="1" si="28"/>
        <v>s</v>
      </c>
      <c r="EW15" s="362" t="str">
        <f t="shared" ca="1" si="28"/>
        <v>s</v>
      </c>
      <c r="EX15" s="362" t="str">
        <f t="shared" ca="1" si="28"/>
        <v>s</v>
      </c>
      <c r="EY15" s="362" t="str">
        <f t="shared" ca="1" si="28"/>
        <v>s</v>
      </c>
      <c r="EZ15" s="362" t="str">
        <f t="shared" ca="1" si="29"/>
        <v>s</v>
      </c>
      <c r="FA15" s="362" t="str">
        <f t="shared" ca="1" si="29"/>
        <v>s</v>
      </c>
      <c r="FB15" s="362" t="str">
        <f t="shared" ca="1" si="29"/>
        <v>s</v>
      </c>
      <c r="FC15" s="362" t="str">
        <f t="shared" ca="1" si="29"/>
        <v>s</v>
      </c>
      <c r="FD15" s="362" t="str">
        <f t="shared" ca="1" si="29"/>
        <v>s</v>
      </c>
      <c r="FE15" s="362">
        <f t="shared" ca="1" si="30"/>
        <v>30</v>
      </c>
      <c r="FF15" s="362">
        <f t="shared" ca="1" si="31"/>
        <v>0</v>
      </c>
      <c r="FG15" s="362" t="str">
        <f ca="1">IF(AND(YEAR(DZ15)='P Gerais'!D13,MONTH(Lanc!EA15)=9,DAY(Lanc!EA15)&gt;1),"S","N")</f>
        <v>N</v>
      </c>
      <c r="FH15" s="364">
        <f t="shared" ca="1" si="32"/>
        <v>0</v>
      </c>
      <c r="FI15" s="364">
        <f t="shared" si="33"/>
        <v>0</v>
      </c>
      <c r="FJ15" s="387">
        <f t="shared" ca="1" si="34"/>
        <v>0</v>
      </c>
      <c r="FP15" s="363">
        <f ca="1">((FH15-FJ15-FI15+AZ15+AQ15+SUM(Z15:AA15)+SUM(AW15:AX15)+AK15)*IF('DB Func'!GG10="ok",'DB Func'!GD10,0))</f>
        <v>0</v>
      </c>
      <c r="FR15" s="389">
        <f t="shared" ca="1" si="35"/>
        <v>0</v>
      </c>
      <c r="GV15" s="49"/>
      <c r="GW15" s="49"/>
      <c r="GX15" s="49"/>
      <c r="GY15" s="49"/>
      <c r="GZ15" s="49"/>
      <c r="HA15" s="49"/>
      <c r="HB15" s="49"/>
      <c r="HC15" s="49"/>
    </row>
    <row r="16" spans="1:211" ht="30" customHeight="1" thickTop="1" thickBot="1">
      <c r="C16" s="390" t="str">
        <f ca="1">IF('DB Func'!B11="Funcionário 9","",'DB Func'!B11)</f>
        <v/>
      </c>
      <c r="D16" s="391">
        <f ca="1">'DB Func'!CL11</f>
        <v>0</v>
      </c>
      <c r="E16" s="382" t="str">
        <f ca="1">IF(C16="","-",IF(OR(terceiro!E16="SET",terceiro!F16="SET"),"Sim","Não"))</f>
        <v>-</v>
      </c>
      <c r="F16" s="383" t="str">
        <f ca="1">IF(C16="","-",IF(OR(Ferias!E16="SET",Ferias!F16="SET"),"Sim","Não"))</f>
        <v>-</v>
      </c>
      <c r="G16" s="383">
        <f ca="1">IF(C16="",0,IF(F16="Sim",IF(Ferias!E16="SET",Ferias!I16,Ferias!J16),0))</f>
        <v>0</v>
      </c>
      <c r="H16" s="185"/>
      <c r="I16" s="185"/>
      <c r="J16" s="398">
        <f t="shared" ca="1" si="8"/>
        <v>0</v>
      </c>
      <c r="K16" s="152"/>
      <c r="L16" s="151"/>
      <c r="M16" s="189"/>
      <c r="N16" s="153"/>
      <c r="O16" s="48"/>
      <c r="P16" s="48"/>
      <c r="Q16" s="48"/>
      <c r="R16" s="49"/>
      <c r="S16" s="49"/>
      <c r="T16" s="49"/>
      <c r="U16" s="49"/>
      <c r="V16" s="49"/>
      <c r="W16" s="49"/>
      <c r="X16" s="49"/>
      <c r="Y16" s="49"/>
      <c r="Z16" s="49"/>
      <c r="AA16" s="49"/>
      <c r="AB16" s="48"/>
      <c r="AC16" s="48"/>
      <c r="AD16" s="49"/>
      <c r="AE16" s="49"/>
      <c r="AF16" s="314"/>
      <c r="AH16" s="400">
        <f ca="1">IF(AND('DB Func'!GE11="Agosto",'DB Func'!BQ11="2 Parcelas"),(('auxiliar 13 sal'!K12/12*'DB Func'!GF11+AVERAGE('auxiliar 13 sal'!Q12:AB12)+AVERAGE('auxiliar 13 sal'!AE12:AP12)+'auxiliar 13 sal'!K12*'DB Func'!BN11+'auxiliar 13 sal'!K12*'DB Func'!BO11)/2),IF('DB Func'!GE11="Setembro",IF('DB Func'!BQ11="Parcela Única",('auxiliar 13 sal'!K12/12*'DB Func'!GF11)+AVERAGE('auxiliar 13 sal'!Q12:AB12)+AVERAGE('auxiliar 13 sal'!AE12:AP12)+('auxiliar 13 sal'!K12*'DB Func'!BN11)+('auxiliar 13 sal'!K12*'DB Func'!BO11),IF('DB Func'!BQ11="2 Parcelas",(('auxiliar 13 sal'!K12/12*'DB Func'!GF11+AVERAGE('auxiliar 13 sal'!Q12:AB12)+AVERAGE('auxiliar 13 sal'!AE12:AP12)+'auxiliar 13 sal'!K12*'DB Func'!BN11+'auxiliar 13 sal'!K12*'DB Func'!BO11)/2))),0))</f>
        <v>0</v>
      </c>
      <c r="AK16" s="364">
        <f t="shared" ca="1" si="9"/>
        <v>0</v>
      </c>
      <c r="AL16" s="364">
        <f t="shared" ca="1" si="10"/>
        <v>0</v>
      </c>
      <c r="AM16" s="364">
        <f t="shared" ca="1" si="11"/>
        <v>0</v>
      </c>
      <c r="AN16" s="364">
        <f t="shared" ca="1" si="12"/>
        <v>0</v>
      </c>
      <c r="AO16" s="364">
        <f t="shared" ca="1" si="13"/>
        <v>0</v>
      </c>
      <c r="AP16" s="364">
        <f t="shared" ca="1" si="14"/>
        <v>0</v>
      </c>
      <c r="AQ16" s="364">
        <f t="shared" ca="1" si="15"/>
        <v>0</v>
      </c>
      <c r="AR16" s="364">
        <f>IF(OR(M16="",M16=0),0,((FH16/220)*('Ho Ex'!$C$8+$AS$6))*M16)</f>
        <v>0</v>
      </c>
      <c r="AS16" s="364">
        <f>IF(OR(N16="",N16=0),0,((FH16/220*('DB Func'!GD11+Lanc!$AS$6))*('Ho Ex'!$I$8+$AS$6))*(N16/52.5*60))</f>
        <v>0</v>
      </c>
      <c r="AT16" s="364">
        <f>IF(OR(M16="",M16=0),0,((FH16/220)*('Ho Ex'!$J$8+$AS$6))*O16)</f>
        <v>0</v>
      </c>
      <c r="AU16" s="364">
        <f>IF(OR(M16="",M16=0),0,((FH16/220)*('Ho Ex'!I19+$AS$6))*P16)</f>
        <v>0</v>
      </c>
      <c r="AV16" s="364">
        <f>IF(OR(M16="",M16=0),0,((FH16/220)*('Ho Ex'!C19+$AS$6))*Q16)</f>
        <v>0</v>
      </c>
      <c r="AW16" s="364">
        <f ca="1">FH16*'DB Func'!BN11</f>
        <v>0</v>
      </c>
      <c r="AX16" s="364">
        <f ca="1">FH16*'DB Func'!BO11</f>
        <v>0</v>
      </c>
      <c r="AY16" s="364">
        <f ca="1">IF(FJ16=0,0,VLOOKUP(FJ16,'P Gerais'!$D$39:$G$41,3,TRUE)*Func9!$F$68)</f>
        <v>0</v>
      </c>
      <c r="AZ16" s="364">
        <f t="shared" si="16"/>
        <v>0</v>
      </c>
      <c r="BA16" s="364">
        <f ca="1">((FH16-FJ16-FI16+AZ16+AQ16+SUM(Z16:AA16)+SUM(AW16:AX16)+AK16)*IF('DB Func'!GG11="ok",'DB Func'!GD11,0))+(FH16-FJ16-FI16+AZ16+AQ16+SUM(Z16:AA16)+SUM(AW16:AX16))+AK16</f>
        <v>0</v>
      </c>
      <c r="BB16" s="385">
        <f ca="1">VLOOKUP(BA16,'P Gerais'!$D$22:$G$25,3,TRUE)</f>
        <v>0.08</v>
      </c>
      <c r="BC16" s="364">
        <f ca="1">IF(BA16&lt;'P Gerais'!$D$25,BA16*BB16,Lanc!BB16)</f>
        <v>0</v>
      </c>
      <c r="BD16" s="364">
        <f ca="1">BA16-BC16-('DB Func'!GB11*'P Gerais'!$D$35)</f>
        <v>0</v>
      </c>
      <c r="BE16" s="386">
        <f ca="1">VLOOKUP(BD16,'P Gerais'!$D$29:$F$33,3,TRUE)</f>
        <v>0</v>
      </c>
      <c r="BF16" s="364">
        <f t="shared" ca="1" si="17"/>
        <v>0</v>
      </c>
      <c r="BG16" s="364">
        <f ca="1">VLOOKUP(BD16,'P Gerais'!$D$29:$G$33,4,TRUE)</f>
        <v>0</v>
      </c>
      <c r="BH16" s="364">
        <f t="shared" ca="1" si="18"/>
        <v>0</v>
      </c>
      <c r="BI16" s="364">
        <f t="shared" ca="1" si="19"/>
        <v>0</v>
      </c>
      <c r="BJ16" s="362">
        <f ca="1">'DB Func'!G11</f>
        <v>0</v>
      </c>
      <c r="BK16" s="362">
        <f ca="1">'DB Func'!FW11</f>
        <v>0</v>
      </c>
      <c r="BL16" s="364">
        <f ca="1">D16*'P Gerais'!$D$13</f>
        <v>0</v>
      </c>
      <c r="BM16" s="364">
        <f ca="1">D16*'P Gerais'!$D$14</f>
        <v>0</v>
      </c>
      <c r="BN16" s="364">
        <f ca="1">D16*'P Gerais'!$D$16</f>
        <v>0</v>
      </c>
      <c r="BO16" s="364">
        <f ca="1">D16*'P Gerais'!$D$17</f>
        <v>0</v>
      </c>
      <c r="BP16" s="364">
        <f ca="1">D16*'P Gerais'!$D$18</f>
        <v>0</v>
      </c>
      <c r="BQ16" s="385">
        <f ca="1">VLOOKUP(D16,'P Gerais'!$D$22:$G$24,3,TRUE)</f>
        <v>0.08</v>
      </c>
      <c r="BR16" s="385">
        <f ca="1">VLOOKUP(D16,'P Gerais'!$D$29:$G$33,3,TRUE)</f>
        <v>0</v>
      </c>
      <c r="BS16" s="385">
        <f ca="1">'DB Func'!BN11</f>
        <v>0</v>
      </c>
      <c r="BT16" s="385">
        <f ca="1">'DB Func'!BO11</f>
        <v>0</v>
      </c>
      <c r="BU16" s="385">
        <f ca="1">'DB Func'!FX11</f>
        <v>0</v>
      </c>
      <c r="BV16" s="364">
        <f t="shared" ca="1" si="20"/>
        <v>-0.08</v>
      </c>
      <c r="BW16" s="364">
        <f ca="1">BV16-'DB Func'!GC11</f>
        <v>-0.08</v>
      </c>
      <c r="BX16" s="362">
        <f ca="1">IFERROR(VLOOKUP(BW16,'P Gerais'!$D$29:$G$33,3,TRUE)*BW16,0)</f>
        <v>0</v>
      </c>
      <c r="BY16" s="364">
        <f ca="1">IFERROR(BX16-VLOOKUP(BW16,'P Gerais'!$D$29:$H$33,4,TRUE),0)</f>
        <v>0</v>
      </c>
      <c r="BZ16" s="364">
        <f ca="1">D16*'DB Func'!GD11</f>
        <v>0</v>
      </c>
      <c r="CB16" s="364">
        <f t="shared" ca="1" si="21"/>
        <v>0</v>
      </c>
      <c r="CC16" s="364">
        <f t="shared" si="22"/>
        <v>0</v>
      </c>
      <c r="CD16" s="364">
        <f t="shared" si="23"/>
        <v>0</v>
      </c>
      <c r="CF16" s="362" t="str">
        <f t="shared" ca="1" si="24"/>
        <v>não</v>
      </c>
      <c r="CG16" s="362">
        <f ca="1">IF($CH$8=1,DAY('DB Func'!C11),0)</f>
        <v>0</v>
      </c>
      <c r="CH16" s="362">
        <f ca="1">IF(CI16=0,0,MONTH('DB Func'!C11))</f>
        <v>0</v>
      </c>
      <c r="CI16" s="362">
        <f ca="1">IF('P Gerais'!D14=YEAR('DB Func'!C11),YEAR('DB Func'!C11),0)</f>
        <v>0</v>
      </c>
      <c r="CJ16" s="371">
        <v>39</v>
      </c>
      <c r="CK16" s="363"/>
      <c r="CL16" s="362" t="str">
        <f ca="1">IF(ISERROR(HLOOKUP(CL14,$DR$7:$DX16,$DY16,FALSE)),"N",HLOOKUP(CL14,$DR$7:$DX16,$DY16,FALSE))</f>
        <v>N</v>
      </c>
      <c r="CM16" s="362" t="str">
        <f ca="1">IF(ISERROR(HLOOKUP(CM14,$DR$7:$DX16,$DY16,FALSE)),"N",HLOOKUP(CM14,$DR$7:$DX16,$DY16,FALSE))</f>
        <v>N</v>
      </c>
      <c r="CN16" s="362" t="str">
        <f ca="1">IF(ISERROR(HLOOKUP(CN14,$DR$7:$DX16,$DY16,FALSE)),"N",HLOOKUP(CN14,$DR$7:$DX16,$DY16,FALSE))</f>
        <v>N</v>
      </c>
      <c r="CO16" s="362" t="str">
        <f ca="1">IF(ISERROR(HLOOKUP(CO14,$DR$7:$DX16,$DY16,FALSE)),"N",HLOOKUP(CO14,$DR$7:$DX16,$DY16,FALSE))</f>
        <v>N</v>
      </c>
      <c r="CP16" s="362" t="str">
        <f>IF(ISERROR(HLOOKUP(CP14,$DR$7:$DX16,$DY16,FALSE)),"N",HLOOKUP(CP14,$DR$7:$DX16,$DY16,FALSE))</f>
        <v>N</v>
      </c>
      <c r="CQ16" s="362" t="str">
        <f ca="1">IF(ISERROR(HLOOKUP(CQ14,$DR$7:$DX16,$DY16,FALSE)),"N",HLOOKUP(CQ14,$DR$7:$DX16,$DY16,FALSE))</f>
        <v>N</v>
      </c>
      <c r="CR16" s="362" t="str">
        <f ca="1">IF(ISERROR(HLOOKUP(CR14,$DR$7:$DX16,$DY16,FALSE)),"N",HLOOKUP(CR14,$DR$7:$DX16,$DY16,FALSE))</f>
        <v>N</v>
      </c>
      <c r="CS16" s="362" t="str">
        <f ca="1">IF(ISERROR(HLOOKUP(CS14,$DR$7:$DX16,$DY16,FALSE)),"N",HLOOKUP(CS14,$DR$7:$DX16,$DY16,FALSE))</f>
        <v>N</v>
      </c>
      <c r="CT16" s="362" t="str">
        <f ca="1">IF(ISERROR(HLOOKUP(CT14,$DR$7:$DX16,$DY16,FALSE)),"N",HLOOKUP(CT14,$DR$7:$DX16,$DY16,FALSE))</f>
        <v>N</v>
      </c>
      <c r="CU16" s="362" t="str">
        <f ca="1">IF(ISERROR(HLOOKUP(CU14,$DR$7:$DX16,$DY16,FALSE)),"N",HLOOKUP(CU14,$DR$7:$DX16,$DY16,FALSE))</f>
        <v>N</v>
      </c>
      <c r="CV16" s="362" t="str">
        <f ca="1">IF(ISERROR(HLOOKUP(CV14,$DR$7:$DX16,$DY16,FALSE)),"N",HLOOKUP(CV14,$DR$7:$DX16,$DY16,FALSE))</f>
        <v>N</v>
      </c>
      <c r="CW16" s="362" t="str">
        <f>IF(ISERROR(HLOOKUP(CW14,$DR$7:$DX16,$DY16,FALSE)),"N",HLOOKUP(CW14,$DR$7:$DX16,$DY16,FALSE))</f>
        <v>N</v>
      </c>
      <c r="CX16" s="362" t="str">
        <f ca="1">IF(ISERROR(HLOOKUP(CX14,$DR$7:$DX16,$DY16,FALSE)),"N",HLOOKUP(CX14,$DR$7:$DX16,$DY16,FALSE))</f>
        <v>N</v>
      </c>
      <c r="CY16" s="362" t="str">
        <f ca="1">IF(ISERROR(HLOOKUP(CY14,$DR$7:$DX16,$DY16,FALSE)),"N",HLOOKUP(CY14,$DR$7:$DX16,$DY16,FALSE))</f>
        <v>N</v>
      </c>
      <c r="CZ16" s="362" t="str">
        <f ca="1">IF(ISERROR(HLOOKUP(CZ14,$DR$7:$DX16,$DY16,FALSE)),"N",HLOOKUP(CZ14,$DR$7:$DX16,$DY16,FALSE))</f>
        <v>N</v>
      </c>
      <c r="DA16" s="362" t="str">
        <f ca="1">IF(ISERROR(HLOOKUP(DA14,$DR$7:$DX16,$DY16,FALSE)),"N",HLOOKUP(DA14,$DR$7:$DX16,$DY16,FALSE))</f>
        <v>N</v>
      </c>
      <c r="DB16" s="362" t="str">
        <f ca="1">IF(ISERROR(HLOOKUP(DB14,$DR$7:$DX16,$DY16,FALSE)),"N",HLOOKUP(DB14,$DR$7:$DX16,$DY16,FALSE))</f>
        <v>N</v>
      </c>
      <c r="DC16" s="362" t="str">
        <f ca="1">IF(ISERROR(HLOOKUP(DC14,$DR$7:$DX16,$DY16,FALSE)),"N",HLOOKUP(DC14,$DR$7:$DX16,$DY16,FALSE))</f>
        <v>N</v>
      </c>
      <c r="DD16" s="362" t="str">
        <f>IF(ISERROR(HLOOKUP(DD14,$DR$7:$DX16,$DY16,FALSE)),"N",HLOOKUP(DD14,$DR$7:$DX16,$DY16,FALSE))</f>
        <v>N</v>
      </c>
      <c r="DE16" s="362" t="str">
        <f ca="1">IF(ISERROR(HLOOKUP(DE14,$DR$7:$DX16,$DY16,FALSE)),"N",HLOOKUP(DE14,$DR$7:$DX16,$DY16,FALSE))</f>
        <v>N</v>
      </c>
      <c r="DF16" s="362" t="str">
        <f ca="1">IF(ISERROR(HLOOKUP(DF14,$DR$7:$DX16,$DY16,FALSE)),"N",HLOOKUP(DF14,$DR$7:$DX16,$DY16,FALSE))</f>
        <v>N</v>
      </c>
      <c r="DG16" s="362" t="str">
        <f ca="1">IF(ISERROR(HLOOKUP(DG14,$DR$7:$DX16,$DY16,FALSE)),"N",HLOOKUP(DG14,$DR$7:$DX16,$DY16,FALSE))</f>
        <v>N</v>
      </c>
      <c r="DH16" s="362" t="str">
        <f ca="1">IF(ISERROR(HLOOKUP(DH14,$DR$7:$DX16,$DY16,FALSE)),"N",HLOOKUP(DH14,$DR$7:$DX16,$DY16,FALSE))</f>
        <v>N</v>
      </c>
      <c r="DI16" s="362" t="str">
        <f ca="1">IF(ISERROR(HLOOKUP(DI14,$DR$7:$DX16,$DY16,FALSE)),"N",HLOOKUP(DI14,$DR$7:$DX16,$DY16,FALSE))</f>
        <v>N</v>
      </c>
      <c r="DJ16" s="362" t="str">
        <f ca="1">IF(ISERROR(HLOOKUP(DJ14,$DR$7:$DX16,$DY16,FALSE)),"N",HLOOKUP(DJ14,$DR$7:$DX16,$DY16,FALSE))</f>
        <v>N</v>
      </c>
      <c r="DK16" s="362" t="str">
        <f>IF(ISERROR(HLOOKUP(DK14,$DR$7:$DX16,$DY16,FALSE)),"N",HLOOKUP(DK14,$DR$7:$DX16,$DY16,FALSE))</f>
        <v>N</v>
      </c>
      <c r="DL16" s="362" t="str">
        <f ca="1">IF(ISERROR(HLOOKUP(DL14,$DR$7:$DX16,$DY16,FALSE)),"N",HLOOKUP(DL14,$DR$7:$DX16,$DY16,FALSE))</f>
        <v>N</v>
      </c>
      <c r="DM16" s="362" t="str">
        <f ca="1">IF(ISERROR(HLOOKUP(DM14,$DR$7:$DX16,$DY16,FALSE)),"N",HLOOKUP(DM14,$DR$7:$DX16,$DY16,FALSE))</f>
        <v>N</v>
      </c>
      <c r="DN16" s="362" t="str">
        <f ca="1">IF(ISERROR(HLOOKUP(DN14,$DR$7:$DX16,$DY16,FALSE)),"N",HLOOKUP(DN14,$DR$7:$DX16,$DY16,FALSE))</f>
        <v>N</v>
      </c>
      <c r="DO16" s="362" t="str">
        <f ca="1">IF(ISERROR(HLOOKUP(DO14,$DR$7:$DX16,$DY16,FALSE)),"N",HLOOKUP(DO14,$DR$7:$DX16,$DY16,FALSE))</f>
        <v>N</v>
      </c>
      <c r="DP16" s="362">
        <f t="shared" ca="1" si="25"/>
        <v>0</v>
      </c>
      <c r="DQ16" s="362">
        <f t="shared" ca="1" si="26"/>
        <v>30</v>
      </c>
      <c r="DR16" s="362" t="str">
        <f>IF('DB Func'!M11&gt;0,"S","N")</f>
        <v>N</v>
      </c>
      <c r="DS16" s="362" t="str">
        <f>IF('DB Func'!R11&gt;0,"S","N")</f>
        <v>N</v>
      </c>
      <c r="DT16" s="362" t="str">
        <f>IF('DB Func'!W11&gt;0,"S","N")</f>
        <v>N</v>
      </c>
      <c r="DU16" s="362" t="str">
        <f>IF('DB Func'!AB11&gt;0,"S","N")</f>
        <v>N</v>
      </c>
      <c r="DV16" s="362" t="str">
        <f>IF('DB Func'!AG11&gt;0,"S","N")</f>
        <v>N</v>
      </c>
      <c r="DW16" s="362" t="str">
        <f>IF('DB Func'!AL11&gt;0,"S","N")</f>
        <v>N</v>
      </c>
      <c r="DX16" s="362" t="str">
        <f>IF('DB Func'!AQ11&gt;0,"S","N")</f>
        <v>N</v>
      </c>
      <c r="DY16" s="362">
        <v>10</v>
      </c>
      <c r="DZ16" s="369">
        <f ca="1">'DB Func'!C11</f>
        <v>0</v>
      </c>
      <c r="EA16" s="362" t="str">
        <f t="shared" ca="1" si="27"/>
        <v>s</v>
      </c>
      <c r="EB16" s="362" t="str">
        <f t="shared" ca="1" si="27"/>
        <v>s</v>
      </c>
      <c r="EC16" s="362" t="str">
        <f t="shared" ca="1" si="27"/>
        <v>s</v>
      </c>
      <c r="ED16" s="362" t="str">
        <f t="shared" ca="1" si="27"/>
        <v>s</v>
      </c>
      <c r="EE16" s="362" t="str">
        <f t="shared" ca="1" si="27"/>
        <v>s</v>
      </c>
      <c r="EF16" s="362" t="str">
        <f t="shared" ca="1" si="27"/>
        <v>s</v>
      </c>
      <c r="EG16" s="362" t="str">
        <f t="shared" ca="1" si="27"/>
        <v>s</v>
      </c>
      <c r="EH16" s="362" t="str">
        <f t="shared" ca="1" si="27"/>
        <v>s</v>
      </c>
      <c r="EI16" s="362" t="str">
        <f t="shared" ca="1" si="27"/>
        <v>s</v>
      </c>
      <c r="EJ16" s="362" t="str">
        <f t="shared" ca="1" si="27"/>
        <v>s</v>
      </c>
      <c r="EK16" s="362" t="str">
        <f t="shared" ca="1" si="27"/>
        <v>s</v>
      </c>
      <c r="EL16" s="362" t="str">
        <f t="shared" ca="1" si="27"/>
        <v>s</v>
      </c>
      <c r="EM16" s="362" t="str">
        <f t="shared" ca="1" si="27"/>
        <v>s</v>
      </c>
      <c r="EN16" s="362" t="str">
        <f t="shared" ca="1" si="27"/>
        <v>s</v>
      </c>
      <c r="EO16" s="362" t="str">
        <f t="shared" ca="1" si="27"/>
        <v>s</v>
      </c>
      <c r="EP16" s="362" t="str">
        <f t="shared" ca="1" si="27"/>
        <v>s</v>
      </c>
      <c r="EQ16" s="362" t="str">
        <f t="shared" ca="1" si="28"/>
        <v>s</v>
      </c>
      <c r="ER16" s="362" t="str">
        <f t="shared" ca="1" si="28"/>
        <v>s</v>
      </c>
      <c r="ES16" s="362" t="str">
        <f t="shared" ca="1" si="28"/>
        <v>s</v>
      </c>
      <c r="ET16" s="362" t="str">
        <f t="shared" ca="1" si="28"/>
        <v>s</v>
      </c>
      <c r="EU16" s="362" t="str">
        <f t="shared" ca="1" si="28"/>
        <v>s</v>
      </c>
      <c r="EV16" s="362" t="str">
        <f t="shared" ca="1" si="28"/>
        <v>s</v>
      </c>
      <c r="EW16" s="362" t="str">
        <f t="shared" ca="1" si="28"/>
        <v>s</v>
      </c>
      <c r="EX16" s="362" t="str">
        <f t="shared" ca="1" si="28"/>
        <v>s</v>
      </c>
      <c r="EY16" s="362" t="str">
        <f t="shared" ca="1" si="28"/>
        <v>s</v>
      </c>
      <c r="EZ16" s="362" t="str">
        <f t="shared" ca="1" si="29"/>
        <v>s</v>
      </c>
      <c r="FA16" s="362" t="str">
        <f t="shared" ca="1" si="29"/>
        <v>s</v>
      </c>
      <c r="FB16" s="362" t="str">
        <f t="shared" ca="1" si="29"/>
        <v>s</v>
      </c>
      <c r="FC16" s="362" t="str">
        <f t="shared" ca="1" si="29"/>
        <v>s</v>
      </c>
      <c r="FD16" s="362" t="str">
        <f t="shared" ca="1" si="29"/>
        <v>s</v>
      </c>
      <c r="FE16" s="362">
        <f t="shared" ca="1" si="30"/>
        <v>30</v>
      </c>
      <c r="FF16" s="362">
        <f t="shared" ca="1" si="31"/>
        <v>0</v>
      </c>
      <c r="FG16" s="362" t="str">
        <f ca="1">IF(AND(YEAR(DZ16)='P Gerais'!D14,MONTH(Lanc!EA16)=9,DAY(Lanc!EA16)&gt;1),"S","N")</f>
        <v>N</v>
      </c>
      <c r="FH16" s="364">
        <f t="shared" ca="1" si="32"/>
        <v>0</v>
      </c>
      <c r="FI16" s="364">
        <f t="shared" si="33"/>
        <v>0</v>
      </c>
      <c r="FJ16" s="387">
        <f t="shared" ca="1" si="34"/>
        <v>0</v>
      </c>
      <c r="FP16" s="363">
        <f ca="1">((FH16-FJ16-FI16+AZ16+AQ16+SUM(Z16:AA16)+SUM(AW16:AX16)+AK16)*IF('DB Func'!GG11="ok",'DB Func'!GD11,0))</f>
        <v>0</v>
      </c>
      <c r="FR16" s="389">
        <f t="shared" ca="1" si="35"/>
        <v>0</v>
      </c>
      <c r="GV16" s="49"/>
      <c r="GW16" s="49"/>
      <c r="GX16" s="49"/>
      <c r="GY16" s="49"/>
      <c r="GZ16" s="49"/>
      <c r="HA16" s="49"/>
      <c r="HB16" s="49"/>
      <c r="HC16" s="49"/>
    </row>
    <row r="17" spans="3:211" ht="30" customHeight="1" thickTop="1" thickBot="1">
      <c r="C17" s="390" t="str">
        <f ca="1">IF('DB Func'!B12="Funcionário 10","",'DB Func'!B12)</f>
        <v/>
      </c>
      <c r="D17" s="391">
        <f ca="1">'DB Func'!CL12</f>
        <v>0</v>
      </c>
      <c r="E17" s="382" t="str">
        <f ca="1">IF(C17="","-",IF(OR(terceiro!E17="SET",terceiro!F17="SET"),"Sim","Não"))</f>
        <v>-</v>
      </c>
      <c r="F17" s="383" t="str">
        <f ca="1">IF(C17="","-",IF(OR(Ferias!E17="SET",Ferias!F17="SET"),"Sim","Não"))</f>
        <v>-</v>
      </c>
      <c r="G17" s="383">
        <f ca="1">IF(C17="",0,IF(F17="Sim",IF(Ferias!E17="SET",Ferias!I17,Ferias!J17),0))</f>
        <v>0</v>
      </c>
      <c r="H17" s="185"/>
      <c r="I17" s="185"/>
      <c r="J17" s="398">
        <f t="shared" ca="1" si="8"/>
        <v>0</v>
      </c>
      <c r="K17" s="152"/>
      <c r="L17" s="151"/>
      <c r="M17" s="189"/>
      <c r="N17" s="153"/>
      <c r="O17" s="48"/>
      <c r="P17" s="48"/>
      <c r="Q17" s="48"/>
      <c r="R17" s="49"/>
      <c r="S17" s="49"/>
      <c r="T17" s="49"/>
      <c r="U17" s="49"/>
      <c r="V17" s="49"/>
      <c r="W17" s="49"/>
      <c r="X17" s="49"/>
      <c r="Y17" s="49"/>
      <c r="Z17" s="49"/>
      <c r="AA17" s="49"/>
      <c r="AB17" s="48"/>
      <c r="AC17" s="48"/>
      <c r="AD17" s="49"/>
      <c r="AE17" s="49"/>
      <c r="AF17" s="314"/>
      <c r="AH17" s="400">
        <f ca="1">IF(AND('DB Func'!GE12="Agosto",'DB Func'!BQ12="2 Parcelas"),(('auxiliar 13 sal'!K13/12*'DB Func'!GF12+AVERAGE('auxiliar 13 sal'!Q13:AB13)+AVERAGE('auxiliar 13 sal'!AE13:AP13)+'auxiliar 13 sal'!K13*'DB Func'!BN12+'auxiliar 13 sal'!K13*'DB Func'!BO12)/2),IF('DB Func'!GE12="Setembro",IF('DB Func'!BQ12="Parcela Única",('auxiliar 13 sal'!K13/12*'DB Func'!GF12)+AVERAGE('auxiliar 13 sal'!Q13:AB13)+AVERAGE('auxiliar 13 sal'!AE13:AP13)+('auxiliar 13 sal'!K13*'DB Func'!BN12)+('auxiliar 13 sal'!K13*'DB Func'!BO12),IF('DB Func'!BQ12="2 Parcelas",(('auxiliar 13 sal'!K13/12*'DB Func'!GF12+AVERAGE('auxiliar 13 sal'!Q13:AB13)+AVERAGE('auxiliar 13 sal'!AE13:AP13)+'auxiliar 13 sal'!K13*'DB Func'!BN12+'auxiliar 13 sal'!K13*'DB Func'!BO12)/2))),0))</f>
        <v>0</v>
      </c>
      <c r="AK17" s="364">
        <f t="shared" ca="1" si="9"/>
        <v>0</v>
      </c>
      <c r="AL17" s="364">
        <f t="shared" ca="1" si="10"/>
        <v>0</v>
      </c>
      <c r="AM17" s="364">
        <f t="shared" ca="1" si="11"/>
        <v>0</v>
      </c>
      <c r="AN17" s="364">
        <f t="shared" ca="1" si="12"/>
        <v>0</v>
      </c>
      <c r="AO17" s="364">
        <f t="shared" ca="1" si="13"/>
        <v>0</v>
      </c>
      <c r="AP17" s="364">
        <f t="shared" ca="1" si="14"/>
        <v>0</v>
      </c>
      <c r="AQ17" s="364">
        <f t="shared" ca="1" si="15"/>
        <v>0</v>
      </c>
      <c r="AR17" s="364">
        <f>IF(OR(M17="",M17=0),0,((FH17/220)*('Ho Ex'!$C$8+$AS$6))*M17)</f>
        <v>0</v>
      </c>
      <c r="AS17" s="364">
        <f>IF(OR(N17="",N17=0),0,((FH17/220*('DB Func'!GD12+Lanc!$AS$6))*('Ho Ex'!$I$8+$AS$6))*(N17/52.5*60))</f>
        <v>0</v>
      </c>
      <c r="AT17" s="364">
        <f>IF(OR(M17="",M17=0),0,((FH17/220)*('Ho Ex'!$J$8+$AS$6))*O17)</f>
        <v>0</v>
      </c>
      <c r="AU17" s="364">
        <f>IF(OR(M17="",M17=0),0,((FH17/220)*('Ho Ex'!I20+$AS$6))*P17)</f>
        <v>0</v>
      </c>
      <c r="AV17" s="364">
        <f>IF(OR(M17="",M17=0),0,((FH17/220)*('Ho Ex'!C20+$AS$6))*Q17)</f>
        <v>0</v>
      </c>
      <c r="AW17" s="364">
        <f ca="1">FH17*'DB Func'!BN12</f>
        <v>0</v>
      </c>
      <c r="AX17" s="364">
        <f ca="1">FH17*'DB Func'!BO12</f>
        <v>0</v>
      </c>
      <c r="AY17" s="364">
        <f ca="1">IF(FJ17=0,0,VLOOKUP(FJ17,'P Gerais'!$D$39:$G$41,3,TRUE)*Func10!$F$68)</f>
        <v>0</v>
      </c>
      <c r="AZ17" s="364">
        <f t="shared" si="16"/>
        <v>0</v>
      </c>
      <c r="BA17" s="364">
        <f ca="1">((FH17-FJ17-FI17+AZ17+AQ17+SUM(Z17:AA17)+SUM(AW17:AX17)+AK17)*IF('DB Func'!GG12="ok",'DB Func'!GD12,0))+(FH17-FJ17-FI17+AZ17+AQ17+SUM(Z17:AA17)+SUM(AW17:AX17))+AK17</f>
        <v>0</v>
      </c>
      <c r="BB17" s="385">
        <f ca="1">VLOOKUP(BA17,'P Gerais'!$D$22:$G$25,3,TRUE)</f>
        <v>0.08</v>
      </c>
      <c r="BC17" s="364">
        <f ca="1">IF(BA17&lt;'P Gerais'!$D$25,BA17*BB17,Lanc!BB17)</f>
        <v>0</v>
      </c>
      <c r="BD17" s="364">
        <f ca="1">BA17-BC17-('DB Func'!GB12*'P Gerais'!$D$35)</f>
        <v>0</v>
      </c>
      <c r="BE17" s="386">
        <f ca="1">VLOOKUP(BD17,'P Gerais'!$D$29:$F$33,3,TRUE)</f>
        <v>0</v>
      </c>
      <c r="BF17" s="364">
        <f t="shared" ca="1" si="17"/>
        <v>0</v>
      </c>
      <c r="BG17" s="364">
        <f ca="1">VLOOKUP(BD17,'P Gerais'!$D$29:$G$33,4,TRUE)</f>
        <v>0</v>
      </c>
      <c r="BH17" s="364">
        <f t="shared" ca="1" si="18"/>
        <v>0</v>
      </c>
      <c r="BI17" s="364">
        <f t="shared" ca="1" si="19"/>
        <v>0</v>
      </c>
      <c r="BJ17" s="362">
        <f ca="1">'DB Func'!G12</f>
        <v>0</v>
      </c>
      <c r="BK17" s="362">
        <f ca="1">'DB Func'!FW12</f>
        <v>0</v>
      </c>
      <c r="BL17" s="364">
        <f ca="1">D17*'P Gerais'!$D$13</f>
        <v>0</v>
      </c>
      <c r="BM17" s="364">
        <f ca="1">D17*'P Gerais'!$D$14</f>
        <v>0</v>
      </c>
      <c r="BN17" s="364">
        <f ca="1">D17*'P Gerais'!$D$16</f>
        <v>0</v>
      </c>
      <c r="BO17" s="364">
        <f ca="1">D17*'P Gerais'!$D$17</f>
        <v>0</v>
      </c>
      <c r="BP17" s="364">
        <f ca="1">D17*'P Gerais'!$D$18</f>
        <v>0</v>
      </c>
      <c r="BQ17" s="385">
        <f ca="1">VLOOKUP(D17,'P Gerais'!$D$22:$G$24,3,TRUE)</f>
        <v>0.08</v>
      </c>
      <c r="BR17" s="385">
        <f ca="1">VLOOKUP(D17,'P Gerais'!$D$29:$G$33,3,TRUE)</f>
        <v>0</v>
      </c>
      <c r="BS17" s="385">
        <f ca="1">'DB Func'!BN12</f>
        <v>0</v>
      </c>
      <c r="BT17" s="385">
        <f ca="1">'DB Func'!BO12</f>
        <v>0</v>
      </c>
      <c r="BU17" s="385">
        <f ca="1">'DB Func'!FX12</f>
        <v>0</v>
      </c>
      <c r="BV17" s="364">
        <f t="shared" ca="1" si="20"/>
        <v>-0.08</v>
      </c>
      <c r="BW17" s="364">
        <f ca="1">BV17-'DB Func'!GC12</f>
        <v>-0.08</v>
      </c>
      <c r="BX17" s="362">
        <f ca="1">IFERROR(VLOOKUP(BW17,'P Gerais'!$D$29:$G$33,3,TRUE)*BW17,0)</f>
        <v>0</v>
      </c>
      <c r="BY17" s="364">
        <f ca="1">IFERROR(BX17-VLOOKUP(BW17,'P Gerais'!$D$29:$H$33,4,TRUE),0)</f>
        <v>0</v>
      </c>
      <c r="BZ17" s="364">
        <f ca="1">D17*'DB Func'!GD12</f>
        <v>0</v>
      </c>
      <c r="CB17" s="364">
        <f t="shared" ca="1" si="21"/>
        <v>0</v>
      </c>
      <c r="CC17" s="364">
        <f t="shared" si="22"/>
        <v>0</v>
      </c>
      <c r="CD17" s="364">
        <f t="shared" si="23"/>
        <v>0</v>
      </c>
      <c r="CF17" s="362" t="str">
        <f t="shared" ca="1" si="24"/>
        <v>não</v>
      </c>
      <c r="CG17" s="362">
        <f ca="1">IF($CH$8=1,DAY('DB Func'!C12),0)</f>
        <v>0</v>
      </c>
      <c r="CH17" s="362">
        <f ca="1">IF(CI17=0,0,MONTH('DB Func'!C12))</f>
        <v>0</v>
      </c>
      <c r="CI17" s="362">
        <f ca="1">IF('P Gerais'!D15=YEAR('DB Func'!C12),YEAR('DB Func'!C12),0)</f>
        <v>0</v>
      </c>
      <c r="CJ17" s="371">
        <v>40</v>
      </c>
      <c r="CK17" s="363"/>
      <c r="CL17" s="362" t="str">
        <f>IF(ISERROR(HLOOKUP(CL15,$DR$7:$DX17,$DY17,FALSE)),"N",HLOOKUP(CL15,$DR$7:$DX17,$DY17,FALSE))</f>
        <v>N</v>
      </c>
      <c r="CM17" s="362" t="str">
        <f>IF(ISERROR(HLOOKUP(CM15,$DR$7:$DX17,$DY17,FALSE)),"N",HLOOKUP(CM15,$DR$7:$DX17,$DY17,FALSE))</f>
        <v>N</v>
      </c>
      <c r="CN17" s="362" t="str">
        <f>IF(ISERROR(HLOOKUP(CN15,$DR$7:$DX17,$DY17,FALSE)),"N",HLOOKUP(CN15,$DR$7:$DX17,$DY17,FALSE))</f>
        <v>N</v>
      </c>
      <c r="CO17" s="362" t="str">
        <f>IF(ISERROR(HLOOKUP(CO15,$DR$7:$DX17,$DY17,FALSE)),"N",HLOOKUP(CO15,$DR$7:$DX17,$DY17,FALSE))</f>
        <v>N</v>
      </c>
      <c r="CP17" s="362" t="str">
        <f>IF(ISERROR(HLOOKUP(CP15,$DR$7:$DX17,$DY17,FALSE)),"N",HLOOKUP(CP15,$DR$7:$DX17,$DY17,FALSE))</f>
        <v>N</v>
      </c>
      <c r="CQ17" s="362" t="str">
        <f>IF(ISERROR(HLOOKUP(CQ15,$DR$7:$DX17,$DY17,FALSE)),"N",HLOOKUP(CQ15,$DR$7:$DX17,$DY17,FALSE))</f>
        <v>N</v>
      </c>
      <c r="CR17" s="362" t="str">
        <f>IF(ISERROR(HLOOKUP(CR15,$DR$7:$DX17,$DY17,FALSE)),"N",HLOOKUP(CR15,$DR$7:$DX17,$DY17,FALSE))</f>
        <v>N</v>
      </c>
      <c r="CS17" s="362" t="str">
        <f>IF(ISERROR(HLOOKUP(CS15,$DR$7:$DX17,$DY17,FALSE)),"N",HLOOKUP(CS15,$DR$7:$DX17,$DY17,FALSE))</f>
        <v>N</v>
      </c>
      <c r="CT17" s="362" t="str">
        <f>IF(ISERROR(HLOOKUP(CT15,$DR$7:$DX17,$DY17,FALSE)),"N",HLOOKUP(CT15,$DR$7:$DX17,$DY17,FALSE))</f>
        <v>N</v>
      </c>
      <c r="CU17" s="362" t="str">
        <f>IF(ISERROR(HLOOKUP(CU15,$DR$7:$DX17,$DY17,FALSE)),"N",HLOOKUP(CU15,$DR$7:$DX17,$DY17,FALSE))</f>
        <v>N</v>
      </c>
      <c r="CV17" s="362" t="str">
        <f>IF(ISERROR(HLOOKUP(CV15,$DR$7:$DX17,$DY17,FALSE)),"N",HLOOKUP(CV15,$DR$7:$DX17,$DY17,FALSE))</f>
        <v>N</v>
      </c>
      <c r="CW17" s="362" t="str">
        <f>IF(ISERROR(HLOOKUP(CW15,$DR$7:$DX17,$DY17,FALSE)),"N",HLOOKUP(CW15,$DR$7:$DX17,$DY17,FALSE))</f>
        <v>N</v>
      </c>
      <c r="CX17" s="362" t="str">
        <f>IF(ISERROR(HLOOKUP(CX15,$DR$7:$DX17,$DY17,FALSE)),"N",HLOOKUP(CX15,$DR$7:$DX17,$DY17,FALSE))</f>
        <v>N</v>
      </c>
      <c r="CY17" s="362" t="str">
        <f>IF(ISERROR(HLOOKUP(CY15,$DR$7:$DX17,$DY17,FALSE)),"N",HLOOKUP(CY15,$DR$7:$DX17,$DY17,FALSE))</f>
        <v>N</v>
      </c>
      <c r="CZ17" s="362" t="str">
        <f>IF(ISERROR(HLOOKUP(CZ15,$DR$7:$DX17,$DY17,FALSE)),"N",HLOOKUP(CZ15,$DR$7:$DX17,$DY17,FALSE))</f>
        <v>N</v>
      </c>
      <c r="DA17" s="362" t="str">
        <f>IF(ISERROR(HLOOKUP(DA15,$DR$7:$DX17,$DY17,FALSE)),"N",HLOOKUP(DA15,$DR$7:$DX17,$DY17,FALSE))</f>
        <v>N</v>
      </c>
      <c r="DB17" s="362" t="str">
        <f>IF(ISERROR(HLOOKUP(DB15,$DR$7:$DX17,$DY17,FALSE)),"N",HLOOKUP(DB15,$DR$7:$DX17,$DY17,FALSE))</f>
        <v>N</v>
      </c>
      <c r="DC17" s="362" t="str">
        <f>IF(ISERROR(HLOOKUP(DC15,$DR$7:$DX17,$DY17,FALSE)),"N",HLOOKUP(DC15,$DR$7:$DX17,$DY17,FALSE))</f>
        <v>N</v>
      </c>
      <c r="DD17" s="362" t="str">
        <f>IF(ISERROR(HLOOKUP(DD15,$DR$7:$DX17,$DY17,FALSE)),"N",HLOOKUP(DD15,$DR$7:$DX17,$DY17,FALSE))</f>
        <v>N</v>
      </c>
      <c r="DE17" s="362" t="str">
        <f>IF(ISERROR(HLOOKUP(DE15,$DR$7:$DX17,$DY17,FALSE)),"N",HLOOKUP(DE15,$DR$7:$DX17,$DY17,FALSE))</f>
        <v>N</v>
      </c>
      <c r="DF17" s="362" t="str">
        <f>IF(ISERROR(HLOOKUP(DF15,$DR$7:$DX17,$DY17,FALSE)),"N",HLOOKUP(DF15,$DR$7:$DX17,$DY17,FALSE))</f>
        <v>N</v>
      </c>
      <c r="DG17" s="362" t="str">
        <f>IF(ISERROR(HLOOKUP(DG15,$DR$7:$DX17,$DY17,FALSE)),"N",HLOOKUP(DG15,$DR$7:$DX17,$DY17,FALSE))</f>
        <v>N</v>
      </c>
      <c r="DH17" s="362" t="str">
        <f>IF(ISERROR(HLOOKUP(DH15,$DR$7:$DX17,$DY17,FALSE)),"N",HLOOKUP(DH15,$DR$7:$DX17,$DY17,FALSE))</f>
        <v>N</v>
      </c>
      <c r="DI17" s="362" t="str">
        <f>IF(ISERROR(HLOOKUP(DI15,$DR$7:$DX17,$DY17,FALSE)),"N",HLOOKUP(DI15,$DR$7:$DX17,$DY17,FALSE))</f>
        <v>N</v>
      </c>
      <c r="DJ17" s="362" t="str">
        <f>IF(ISERROR(HLOOKUP(DJ15,$DR$7:$DX17,$DY17,FALSE)),"N",HLOOKUP(DJ15,$DR$7:$DX17,$DY17,FALSE))</f>
        <v>N</v>
      </c>
      <c r="DK17" s="362" t="str">
        <f>IF(ISERROR(HLOOKUP(DK15,$DR$7:$DX17,$DY17,FALSE)),"N",HLOOKUP(DK15,$DR$7:$DX17,$DY17,FALSE))</f>
        <v>N</v>
      </c>
      <c r="DL17" s="362" t="str">
        <f>IF(ISERROR(HLOOKUP(DL15,$DR$7:$DX17,$DY17,FALSE)),"N",HLOOKUP(DL15,$DR$7:$DX17,$DY17,FALSE))</f>
        <v>N</v>
      </c>
      <c r="DM17" s="362" t="str">
        <f>IF(ISERROR(HLOOKUP(DM15,$DR$7:$DX17,$DY17,FALSE)),"N",HLOOKUP(DM15,$DR$7:$DX17,$DY17,FALSE))</f>
        <v>N</v>
      </c>
      <c r="DN17" s="362" t="str">
        <f>IF(ISERROR(HLOOKUP(DN15,$DR$7:$DX17,$DY17,FALSE)),"N",HLOOKUP(DN15,$DR$7:$DX17,$DY17,FALSE))</f>
        <v>N</v>
      </c>
      <c r="DO17" s="362" t="str">
        <f>IF(ISERROR(HLOOKUP(DO15,$DR$7:$DX17,$DY17,FALSE)),"N",HLOOKUP(DO15,$DR$7:$DX17,$DY17,FALSE))</f>
        <v>N</v>
      </c>
      <c r="DP17" s="362">
        <f t="shared" si="25"/>
        <v>0</v>
      </c>
      <c r="DQ17" s="362">
        <f t="shared" si="26"/>
        <v>30</v>
      </c>
      <c r="DR17" s="362" t="str">
        <f>IF('DB Func'!M12&gt;0,"S","N")</f>
        <v>N</v>
      </c>
      <c r="DS17" s="362" t="str">
        <f>IF('DB Func'!R12&gt;0,"S","N")</f>
        <v>N</v>
      </c>
      <c r="DT17" s="362" t="str">
        <f>IF('DB Func'!W12&gt;0,"S","N")</f>
        <v>N</v>
      </c>
      <c r="DU17" s="362" t="str">
        <f>IF('DB Func'!AB12&gt;0,"S","N")</f>
        <v>N</v>
      </c>
      <c r="DV17" s="362" t="str">
        <f>IF('DB Func'!AG12&gt;0,"S","N")</f>
        <v>N</v>
      </c>
      <c r="DW17" s="362" t="str">
        <f>IF('DB Func'!AL12&gt;0,"S","N")</f>
        <v>N</v>
      </c>
      <c r="DX17" s="362" t="str">
        <f>IF('DB Func'!AQ12&gt;0,"S","N")</f>
        <v>N</v>
      </c>
      <c r="DY17" s="362">
        <v>11</v>
      </c>
      <c r="DZ17" s="369">
        <f ca="1">'DB Func'!C12</f>
        <v>0</v>
      </c>
      <c r="EA17" s="362" t="str">
        <f t="shared" ca="1" si="27"/>
        <v>s</v>
      </c>
      <c r="EB17" s="362" t="str">
        <f t="shared" ca="1" si="27"/>
        <v>s</v>
      </c>
      <c r="EC17" s="362" t="str">
        <f t="shared" ca="1" si="27"/>
        <v>s</v>
      </c>
      <c r="ED17" s="362" t="str">
        <f t="shared" ca="1" si="27"/>
        <v>s</v>
      </c>
      <c r="EE17" s="362" t="str">
        <f t="shared" ca="1" si="27"/>
        <v>s</v>
      </c>
      <c r="EF17" s="362" t="str">
        <f t="shared" ca="1" si="27"/>
        <v>s</v>
      </c>
      <c r="EG17" s="362" t="str">
        <f t="shared" ca="1" si="27"/>
        <v>s</v>
      </c>
      <c r="EH17" s="362" t="str">
        <f t="shared" ca="1" si="27"/>
        <v>s</v>
      </c>
      <c r="EI17" s="362" t="str">
        <f t="shared" ca="1" si="27"/>
        <v>s</v>
      </c>
      <c r="EJ17" s="362" t="str">
        <f t="shared" ca="1" si="27"/>
        <v>s</v>
      </c>
      <c r="EK17" s="362" t="str">
        <f t="shared" ca="1" si="27"/>
        <v>s</v>
      </c>
      <c r="EL17" s="362" t="str">
        <f t="shared" ca="1" si="27"/>
        <v>s</v>
      </c>
      <c r="EM17" s="362" t="str">
        <f t="shared" ca="1" si="27"/>
        <v>s</v>
      </c>
      <c r="EN17" s="362" t="str">
        <f t="shared" ca="1" si="27"/>
        <v>s</v>
      </c>
      <c r="EO17" s="362" t="str">
        <f t="shared" ca="1" si="27"/>
        <v>s</v>
      </c>
      <c r="EP17" s="362" t="str">
        <f t="shared" ca="1" si="27"/>
        <v>s</v>
      </c>
      <c r="EQ17" s="362" t="str">
        <f t="shared" ca="1" si="28"/>
        <v>s</v>
      </c>
      <c r="ER17" s="362" t="str">
        <f t="shared" ca="1" si="28"/>
        <v>s</v>
      </c>
      <c r="ES17" s="362" t="str">
        <f t="shared" ca="1" si="28"/>
        <v>s</v>
      </c>
      <c r="ET17" s="362" t="str">
        <f t="shared" ca="1" si="28"/>
        <v>s</v>
      </c>
      <c r="EU17" s="362" t="str">
        <f t="shared" ca="1" si="28"/>
        <v>s</v>
      </c>
      <c r="EV17" s="362" t="str">
        <f t="shared" ca="1" si="28"/>
        <v>s</v>
      </c>
      <c r="EW17" s="362" t="str">
        <f t="shared" ca="1" si="28"/>
        <v>s</v>
      </c>
      <c r="EX17" s="362" t="str">
        <f t="shared" ca="1" si="28"/>
        <v>s</v>
      </c>
      <c r="EY17" s="362" t="str">
        <f t="shared" ca="1" si="28"/>
        <v>s</v>
      </c>
      <c r="EZ17" s="362" t="str">
        <f t="shared" ca="1" si="29"/>
        <v>s</v>
      </c>
      <c r="FA17" s="362" t="str">
        <f t="shared" ca="1" si="29"/>
        <v>s</v>
      </c>
      <c r="FB17" s="362" t="str">
        <f t="shared" ca="1" si="29"/>
        <v>s</v>
      </c>
      <c r="FC17" s="362" t="str">
        <f t="shared" ca="1" si="29"/>
        <v>s</v>
      </c>
      <c r="FD17" s="362" t="str">
        <f t="shared" ca="1" si="29"/>
        <v>s</v>
      </c>
      <c r="FE17" s="362">
        <f t="shared" ca="1" si="30"/>
        <v>30</v>
      </c>
      <c r="FF17" s="362">
        <f t="shared" ca="1" si="31"/>
        <v>0</v>
      </c>
      <c r="FG17" s="362" t="str">
        <f ca="1">IF(AND(YEAR(DZ17)='P Gerais'!D15,MONTH(Lanc!EA17)=9,DAY(Lanc!EA17)&gt;1),"S","N")</f>
        <v>N</v>
      </c>
      <c r="FH17" s="364">
        <f t="shared" ca="1" si="32"/>
        <v>0</v>
      </c>
      <c r="FI17" s="364">
        <f t="shared" si="33"/>
        <v>0</v>
      </c>
      <c r="FJ17" s="387">
        <f t="shared" ca="1" si="34"/>
        <v>0</v>
      </c>
      <c r="FP17" s="363">
        <f ca="1">((FH17-FJ17-FI17+AZ17+AQ17+SUM(Z17:AA17)+SUM(AW17:AX17)+AK17)*IF('DB Func'!GG12="ok",'DB Func'!GD12,0))</f>
        <v>0</v>
      </c>
      <c r="FR17" s="389">
        <f t="shared" ca="1" si="35"/>
        <v>0</v>
      </c>
      <c r="GV17" s="49"/>
      <c r="GW17" s="49"/>
      <c r="GX17" s="49"/>
      <c r="GY17" s="49"/>
      <c r="GZ17" s="49"/>
      <c r="HA17" s="49"/>
      <c r="HB17" s="49"/>
      <c r="HC17" s="49"/>
    </row>
    <row r="18" spans="3:211" ht="30" customHeight="1" thickTop="1" thickBot="1">
      <c r="C18" s="390" t="str">
        <f ca="1">IF('DB Func'!B13="Funcionário 11","",'DB Func'!B13)</f>
        <v/>
      </c>
      <c r="D18" s="391">
        <f ca="1">'DB Func'!CL13</f>
        <v>0</v>
      </c>
      <c r="E18" s="382" t="str">
        <f ca="1">IF(C18="","-",IF(OR(terceiro!E18="SET",terceiro!F18="SET"),"Sim","Não"))</f>
        <v>-</v>
      </c>
      <c r="F18" s="383" t="str">
        <f ca="1">IF(C18="","-",IF(OR(Ferias!E18="SET",Ferias!F18="SET"),"Sim","Não"))</f>
        <v>-</v>
      </c>
      <c r="G18" s="383">
        <f ca="1">IF(C18="",0,IF(F18="Sim",IF(Ferias!E18="SET",Ferias!I18,Ferias!J18),0))</f>
        <v>0</v>
      </c>
      <c r="H18" s="185"/>
      <c r="I18" s="185"/>
      <c r="J18" s="398">
        <f t="shared" ca="1" si="8"/>
        <v>0</v>
      </c>
      <c r="K18" s="152"/>
      <c r="L18" s="151"/>
      <c r="M18" s="189"/>
      <c r="N18" s="153"/>
      <c r="O18" s="48"/>
      <c r="P18" s="48"/>
      <c r="Q18" s="48"/>
      <c r="R18" s="49"/>
      <c r="S18" s="49"/>
      <c r="T18" s="49"/>
      <c r="U18" s="49"/>
      <c r="V18" s="49"/>
      <c r="W18" s="49"/>
      <c r="X18" s="49"/>
      <c r="Y18" s="49"/>
      <c r="Z18" s="49"/>
      <c r="AA18" s="49"/>
      <c r="AB18" s="48"/>
      <c r="AC18" s="48"/>
      <c r="AD18" s="49"/>
      <c r="AE18" s="49"/>
      <c r="AF18" s="314"/>
      <c r="AH18" s="400">
        <f ca="1">IF(AND('DB Func'!GE13="Agosto",'DB Func'!BQ13="2 Parcelas"),(('auxiliar 13 sal'!K14/12*'DB Func'!GF13+AVERAGE('auxiliar 13 sal'!Q14:AB14)+AVERAGE('auxiliar 13 sal'!AE14:AP14)+'auxiliar 13 sal'!K14*'DB Func'!BN13+'auxiliar 13 sal'!K14*'DB Func'!BO13)/2),IF('DB Func'!GE13="Setembro",IF('DB Func'!BQ13="Parcela Única",('auxiliar 13 sal'!K14/12*'DB Func'!GF13)+AVERAGE('auxiliar 13 sal'!Q14:AB14)+AVERAGE('auxiliar 13 sal'!AE14:AP14)+('auxiliar 13 sal'!K14*'DB Func'!BN13)+('auxiliar 13 sal'!K14*'DB Func'!BO13),IF('DB Func'!BQ13="2 Parcelas",(('auxiliar 13 sal'!K14/12*'DB Func'!GF13+AVERAGE('auxiliar 13 sal'!Q14:AB14)+AVERAGE('auxiliar 13 sal'!AE14:AP14)+'auxiliar 13 sal'!K14*'DB Func'!BN13+'auxiliar 13 sal'!K14*'DB Func'!BO13)/2))),0))</f>
        <v>0</v>
      </c>
      <c r="AK18" s="364">
        <f t="shared" ca="1" si="9"/>
        <v>0</v>
      </c>
      <c r="AL18" s="364">
        <f t="shared" ca="1" si="10"/>
        <v>0</v>
      </c>
      <c r="AM18" s="364">
        <f t="shared" ca="1" si="11"/>
        <v>0</v>
      </c>
      <c r="AN18" s="364">
        <f t="shared" ca="1" si="12"/>
        <v>0</v>
      </c>
      <c r="AO18" s="364">
        <f t="shared" ca="1" si="13"/>
        <v>0</v>
      </c>
      <c r="AP18" s="364">
        <f t="shared" ca="1" si="14"/>
        <v>0</v>
      </c>
      <c r="AQ18" s="364">
        <f t="shared" ca="1" si="15"/>
        <v>0</v>
      </c>
      <c r="AR18" s="364">
        <f>IF(OR(M18="",M18=0),0,((FH18/220)*('Ho Ex'!$C$8+$AS$6))*M18)</f>
        <v>0</v>
      </c>
      <c r="AS18" s="364">
        <f>IF(OR(N18="",N18=0),0,((FH18/220*('DB Func'!GD13+Lanc!$AS$6))*('Ho Ex'!$I$8+$AS$6))*(N18/52.5*60))</f>
        <v>0</v>
      </c>
      <c r="AT18" s="364">
        <f>IF(OR(M18="",M18=0),0,((FH18/220)*('Ho Ex'!$J$8+$AS$6))*O18)</f>
        <v>0</v>
      </c>
      <c r="AU18" s="364">
        <f>IF(OR(M18="",M18=0),0,((FH18/220)*('Ho Ex'!I21+$AS$6))*P18)</f>
        <v>0</v>
      </c>
      <c r="AV18" s="364">
        <f>IF(OR(M18="",M18=0),0,((FH18/220)*('Ho Ex'!C21+$AS$6))*Q18)</f>
        <v>0</v>
      </c>
      <c r="AW18" s="364">
        <f ca="1">FH18*'DB Func'!BN13</f>
        <v>0</v>
      </c>
      <c r="AX18" s="364">
        <f ca="1">FH18*'DB Func'!BO13</f>
        <v>0</v>
      </c>
      <c r="AY18" s="364">
        <f ca="1">IF(FJ18=0,0,VLOOKUP(FJ18,'P Gerais'!$D$39:$G$41,3,TRUE)*Func11!$F$68)</f>
        <v>0</v>
      </c>
      <c r="AZ18" s="364">
        <f t="shared" si="16"/>
        <v>0</v>
      </c>
      <c r="BA18" s="364">
        <f ca="1">((FH18-FJ18-FI18+AZ18+AQ18+SUM(Z18:AA18)+SUM(AW18:AX18)+AK18)*IF('DB Func'!GG13="ok",'DB Func'!GD13,0))+(FH18-FJ18-FI18+AZ18+AQ18+SUM(Z18:AA18)+SUM(AW18:AX18))+AK18</f>
        <v>0</v>
      </c>
      <c r="BB18" s="385">
        <f ca="1">VLOOKUP(BA18,'P Gerais'!$D$22:$G$25,3,TRUE)</f>
        <v>0.08</v>
      </c>
      <c r="BC18" s="364">
        <f ca="1">IF(BA18&lt;'P Gerais'!$D$25,BA18*BB18,Lanc!BB18)</f>
        <v>0</v>
      </c>
      <c r="BD18" s="364">
        <f ca="1">BA18-BC18-('DB Func'!GB13*'P Gerais'!$D$35)</f>
        <v>0</v>
      </c>
      <c r="BE18" s="386">
        <f ca="1">VLOOKUP(BD18,'P Gerais'!$D$29:$F$33,3,TRUE)</f>
        <v>0</v>
      </c>
      <c r="BF18" s="364">
        <f t="shared" ca="1" si="17"/>
        <v>0</v>
      </c>
      <c r="BG18" s="364">
        <f ca="1">VLOOKUP(BD18,'P Gerais'!$D$29:$G$33,4,TRUE)</f>
        <v>0</v>
      </c>
      <c r="BH18" s="364">
        <f t="shared" ca="1" si="18"/>
        <v>0</v>
      </c>
      <c r="BI18" s="364">
        <f t="shared" ca="1" si="19"/>
        <v>0</v>
      </c>
      <c r="BJ18" s="362">
        <f ca="1">'DB Func'!G13</f>
        <v>0</v>
      </c>
      <c r="BK18" s="362">
        <f ca="1">'DB Func'!FW13</f>
        <v>0</v>
      </c>
      <c r="BL18" s="364">
        <f ca="1">D18*'P Gerais'!$D$13</f>
        <v>0</v>
      </c>
      <c r="BM18" s="364">
        <f ca="1">D18*'P Gerais'!$D$14</f>
        <v>0</v>
      </c>
      <c r="BN18" s="364">
        <f ca="1">D18*'P Gerais'!$D$16</f>
        <v>0</v>
      </c>
      <c r="BO18" s="364">
        <f ca="1">D18*'P Gerais'!$D$17</f>
        <v>0</v>
      </c>
      <c r="BP18" s="364">
        <f ca="1">D18*'P Gerais'!$D$18</f>
        <v>0</v>
      </c>
      <c r="BQ18" s="385">
        <f ca="1">VLOOKUP(D18,'P Gerais'!$D$22:$G$24,3,TRUE)</f>
        <v>0.08</v>
      </c>
      <c r="BR18" s="385">
        <f ca="1">VLOOKUP(D18,'P Gerais'!$D$29:$G$33,3,TRUE)</f>
        <v>0</v>
      </c>
      <c r="BS18" s="385">
        <f ca="1">'DB Func'!BN13</f>
        <v>0</v>
      </c>
      <c r="BT18" s="385">
        <f ca="1">'DB Func'!BO13</f>
        <v>0</v>
      </c>
      <c r="BU18" s="385">
        <f ca="1">'DB Func'!FX13</f>
        <v>0</v>
      </c>
      <c r="BV18" s="364">
        <f t="shared" ca="1" si="20"/>
        <v>-0.08</v>
      </c>
      <c r="BW18" s="364">
        <f ca="1">BV18-'DB Func'!GC13</f>
        <v>-0.08</v>
      </c>
      <c r="BX18" s="362">
        <f ca="1">IFERROR(VLOOKUP(BW18,'P Gerais'!$D$29:$G$33,3,TRUE)*BW18,0)</f>
        <v>0</v>
      </c>
      <c r="BY18" s="364">
        <f ca="1">IFERROR(BX18-VLOOKUP(BW18,'P Gerais'!$D$29:$H$33,4,TRUE),0)</f>
        <v>0</v>
      </c>
      <c r="BZ18" s="364">
        <f ca="1">D18*'DB Func'!GD13</f>
        <v>0</v>
      </c>
      <c r="CB18" s="364">
        <f t="shared" ca="1" si="21"/>
        <v>0</v>
      </c>
      <c r="CC18" s="364">
        <f t="shared" si="22"/>
        <v>0</v>
      </c>
      <c r="CD18" s="364">
        <f t="shared" si="23"/>
        <v>0</v>
      </c>
      <c r="CF18" s="362" t="str">
        <f t="shared" ca="1" si="24"/>
        <v>não</v>
      </c>
      <c r="CG18" s="362">
        <f ca="1">IF($CH$8=1,DAY('DB Func'!C13),0)</f>
        <v>0</v>
      </c>
      <c r="CH18" s="362">
        <f ca="1">IF(CI18=0,0,MONTH('DB Func'!C13))</f>
        <v>0</v>
      </c>
      <c r="CI18" s="362">
        <f ca="1">IF('P Gerais'!D16=YEAR('DB Func'!C13),YEAR('DB Func'!C13),0)</f>
        <v>0</v>
      </c>
      <c r="CJ18" s="371">
        <v>41</v>
      </c>
      <c r="CK18" s="363"/>
      <c r="CL18" s="362" t="str">
        <f ca="1">IF(ISERROR(HLOOKUP(CL16,$DR$7:$DX18,$DY18,FALSE)),"N",HLOOKUP(CL16,$DR$7:$DX18,$DY18,FALSE))</f>
        <v>N</v>
      </c>
      <c r="CM18" s="362" t="str">
        <f ca="1">IF(ISERROR(HLOOKUP(CM16,$DR$7:$DX18,$DY18,FALSE)),"N",HLOOKUP(CM16,$DR$7:$DX18,$DY18,FALSE))</f>
        <v>N</v>
      </c>
      <c r="CN18" s="362" t="str">
        <f ca="1">IF(ISERROR(HLOOKUP(CN16,$DR$7:$DX18,$DY18,FALSE)),"N",HLOOKUP(CN16,$DR$7:$DX18,$DY18,FALSE))</f>
        <v>N</v>
      </c>
      <c r="CO18" s="362" t="str">
        <f ca="1">IF(ISERROR(HLOOKUP(CO16,$DR$7:$DX18,$DY18,FALSE)),"N",HLOOKUP(CO16,$DR$7:$DX18,$DY18,FALSE))</f>
        <v>N</v>
      </c>
      <c r="CP18" s="362" t="str">
        <f>IF(ISERROR(HLOOKUP(CP16,$DR$7:$DX18,$DY18,FALSE)),"N",HLOOKUP(CP16,$DR$7:$DX18,$DY18,FALSE))</f>
        <v>N</v>
      </c>
      <c r="CQ18" s="362" t="str">
        <f ca="1">IF(ISERROR(HLOOKUP(CQ16,$DR$7:$DX18,$DY18,FALSE)),"N",HLOOKUP(CQ16,$DR$7:$DX18,$DY18,FALSE))</f>
        <v>N</v>
      </c>
      <c r="CR18" s="362" t="str">
        <f ca="1">IF(ISERROR(HLOOKUP(CR16,$DR$7:$DX18,$DY18,FALSE)),"N",HLOOKUP(CR16,$DR$7:$DX18,$DY18,FALSE))</f>
        <v>N</v>
      </c>
      <c r="CS18" s="362" t="str">
        <f ca="1">IF(ISERROR(HLOOKUP(CS16,$DR$7:$DX18,$DY18,FALSE)),"N",HLOOKUP(CS16,$DR$7:$DX18,$DY18,FALSE))</f>
        <v>N</v>
      </c>
      <c r="CT18" s="362" t="str">
        <f ca="1">IF(ISERROR(HLOOKUP(CT16,$DR$7:$DX18,$DY18,FALSE)),"N",HLOOKUP(CT16,$DR$7:$DX18,$DY18,FALSE))</f>
        <v>N</v>
      </c>
      <c r="CU18" s="362" t="str">
        <f ca="1">IF(ISERROR(HLOOKUP(CU16,$DR$7:$DX18,$DY18,FALSE)),"N",HLOOKUP(CU16,$DR$7:$DX18,$DY18,FALSE))</f>
        <v>N</v>
      </c>
      <c r="CV18" s="362" t="str">
        <f ca="1">IF(ISERROR(HLOOKUP(CV16,$DR$7:$DX18,$DY18,FALSE)),"N",HLOOKUP(CV16,$DR$7:$DX18,$DY18,FALSE))</f>
        <v>N</v>
      </c>
      <c r="CW18" s="362" t="str">
        <f>IF(ISERROR(HLOOKUP(CW16,$DR$7:$DX18,$DY18,FALSE)),"N",HLOOKUP(CW16,$DR$7:$DX18,$DY18,FALSE))</f>
        <v>N</v>
      </c>
      <c r="CX18" s="362" t="str">
        <f ca="1">IF(ISERROR(HLOOKUP(CX16,$DR$7:$DX18,$DY18,FALSE)),"N",HLOOKUP(CX16,$DR$7:$DX18,$DY18,FALSE))</f>
        <v>N</v>
      </c>
      <c r="CY18" s="362" t="str">
        <f ca="1">IF(ISERROR(HLOOKUP(CY16,$DR$7:$DX18,$DY18,FALSE)),"N",HLOOKUP(CY16,$DR$7:$DX18,$DY18,FALSE))</f>
        <v>N</v>
      </c>
      <c r="CZ18" s="362" t="str">
        <f ca="1">IF(ISERROR(HLOOKUP(CZ16,$DR$7:$DX18,$DY18,FALSE)),"N",HLOOKUP(CZ16,$DR$7:$DX18,$DY18,FALSE))</f>
        <v>N</v>
      </c>
      <c r="DA18" s="362" t="str">
        <f ca="1">IF(ISERROR(HLOOKUP(DA16,$DR$7:$DX18,$DY18,FALSE)),"N",HLOOKUP(DA16,$DR$7:$DX18,$DY18,FALSE))</f>
        <v>N</v>
      </c>
      <c r="DB18" s="362" t="str">
        <f ca="1">IF(ISERROR(HLOOKUP(DB16,$DR$7:$DX18,$DY18,FALSE)),"N",HLOOKUP(DB16,$DR$7:$DX18,$DY18,FALSE))</f>
        <v>N</v>
      </c>
      <c r="DC18" s="362" t="str">
        <f ca="1">IF(ISERROR(HLOOKUP(DC16,$DR$7:$DX18,$DY18,FALSE)),"N",HLOOKUP(DC16,$DR$7:$DX18,$DY18,FALSE))</f>
        <v>N</v>
      </c>
      <c r="DD18" s="362" t="str">
        <f>IF(ISERROR(HLOOKUP(DD16,$DR$7:$DX18,$DY18,FALSE)),"N",HLOOKUP(DD16,$DR$7:$DX18,$DY18,FALSE))</f>
        <v>N</v>
      </c>
      <c r="DE18" s="362" t="str">
        <f ca="1">IF(ISERROR(HLOOKUP(DE16,$DR$7:$DX18,$DY18,FALSE)),"N",HLOOKUP(DE16,$DR$7:$DX18,$DY18,FALSE))</f>
        <v>N</v>
      </c>
      <c r="DF18" s="362" t="str">
        <f ca="1">IF(ISERROR(HLOOKUP(DF16,$DR$7:$DX18,$DY18,FALSE)),"N",HLOOKUP(DF16,$DR$7:$DX18,$DY18,FALSE))</f>
        <v>N</v>
      </c>
      <c r="DG18" s="362" t="str">
        <f ca="1">IF(ISERROR(HLOOKUP(DG16,$DR$7:$DX18,$DY18,FALSE)),"N",HLOOKUP(DG16,$DR$7:$DX18,$DY18,FALSE))</f>
        <v>N</v>
      </c>
      <c r="DH18" s="362" t="str">
        <f ca="1">IF(ISERROR(HLOOKUP(DH16,$DR$7:$DX18,$DY18,FALSE)),"N",HLOOKUP(DH16,$DR$7:$DX18,$DY18,FALSE))</f>
        <v>N</v>
      </c>
      <c r="DI18" s="362" t="str">
        <f ca="1">IF(ISERROR(HLOOKUP(DI16,$DR$7:$DX18,$DY18,FALSE)),"N",HLOOKUP(DI16,$DR$7:$DX18,$DY18,FALSE))</f>
        <v>N</v>
      </c>
      <c r="DJ18" s="362" t="str">
        <f ca="1">IF(ISERROR(HLOOKUP(DJ16,$DR$7:$DX18,$DY18,FALSE)),"N",HLOOKUP(DJ16,$DR$7:$DX18,$DY18,FALSE))</f>
        <v>N</v>
      </c>
      <c r="DK18" s="362" t="str">
        <f>IF(ISERROR(HLOOKUP(DK16,$DR$7:$DX18,$DY18,FALSE)),"N",HLOOKUP(DK16,$DR$7:$DX18,$DY18,FALSE))</f>
        <v>N</v>
      </c>
      <c r="DL18" s="362" t="str">
        <f ca="1">IF(ISERROR(HLOOKUP(DL16,$DR$7:$DX18,$DY18,FALSE)),"N",HLOOKUP(DL16,$DR$7:$DX18,$DY18,FALSE))</f>
        <v>N</v>
      </c>
      <c r="DM18" s="362" t="str">
        <f ca="1">IF(ISERROR(HLOOKUP(DM16,$DR$7:$DX18,$DY18,FALSE)),"N",HLOOKUP(DM16,$DR$7:$DX18,$DY18,FALSE))</f>
        <v>N</v>
      </c>
      <c r="DN18" s="362" t="str">
        <f ca="1">IF(ISERROR(HLOOKUP(DN16,$DR$7:$DX18,$DY18,FALSE)),"N",HLOOKUP(DN16,$DR$7:$DX18,$DY18,FALSE))</f>
        <v>N</v>
      </c>
      <c r="DO18" s="362" t="str">
        <f ca="1">IF(ISERROR(HLOOKUP(DO16,$DR$7:$DX18,$DY18,FALSE)),"N",HLOOKUP(DO16,$DR$7:$DX18,$DY18,FALSE))</f>
        <v>N</v>
      </c>
      <c r="DP18" s="362">
        <f t="shared" ca="1" si="25"/>
        <v>0</v>
      </c>
      <c r="DQ18" s="362">
        <f t="shared" ca="1" si="26"/>
        <v>30</v>
      </c>
      <c r="DR18" s="362" t="str">
        <f>IF('DB Func'!M13&gt;0,"S","N")</f>
        <v>N</v>
      </c>
      <c r="DS18" s="362" t="str">
        <f>IF('DB Func'!R13&gt;0,"S","N")</f>
        <v>N</v>
      </c>
      <c r="DT18" s="362" t="str">
        <f>IF('DB Func'!W13&gt;0,"S","N")</f>
        <v>N</v>
      </c>
      <c r="DU18" s="362" t="str">
        <f>IF('DB Func'!AB13&gt;0,"S","N")</f>
        <v>N</v>
      </c>
      <c r="DV18" s="362" t="str">
        <f>IF('DB Func'!AG13&gt;0,"S","N")</f>
        <v>N</v>
      </c>
      <c r="DW18" s="362" t="str">
        <f>IF('DB Func'!AL13&gt;0,"S","N")</f>
        <v>N</v>
      </c>
      <c r="DX18" s="362" t="str">
        <f>IF('DB Func'!AQ13&gt;0,"S","N")</f>
        <v>N</v>
      </c>
      <c r="DY18" s="362">
        <v>12</v>
      </c>
      <c r="DZ18" s="369">
        <f ca="1">'DB Func'!C13</f>
        <v>0</v>
      </c>
      <c r="EA18" s="362" t="str">
        <f t="shared" ca="1" si="27"/>
        <v>s</v>
      </c>
      <c r="EB18" s="362" t="str">
        <f t="shared" ca="1" si="27"/>
        <v>s</v>
      </c>
      <c r="EC18" s="362" t="str">
        <f t="shared" ca="1" si="27"/>
        <v>s</v>
      </c>
      <c r="ED18" s="362" t="str">
        <f t="shared" ca="1" si="27"/>
        <v>s</v>
      </c>
      <c r="EE18" s="362" t="str">
        <f t="shared" ca="1" si="27"/>
        <v>s</v>
      </c>
      <c r="EF18" s="362" t="str">
        <f t="shared" ca="1" si="27"/>
        <v>s</v>
      </c>
      <c r="EG18" s="362" t="str">
        <f t="shared" ca="1" si="27"/>
        <v>s</v>
      </c>
      <c r="EH18" s="362" t="str">
        <f t="shared" ca="1" si="27"/>
        <v>s</v>
      </c>
      <c r="EI18" s="362" t="str">
        <f t="shared" ca="1" si="27"/>
        <v>s</v>
      </c>
      <c r="EJ18" s="362" t="str">
        <f t="shared" ca="1" si="27"/>
        <v>s</v>
      </c>
      <c r="EK18" s="362" t="str">
        <f t="shared" ca="1" si="27"/>
        <v>s</v>
      </c>
      <c r="EL18" s="362" t="str">
        <f t="shared" ca="1" si="27"/>
        <v>s</v>
      </c>
      <c r="EM18" s="362" t="str">
        <f t="shared" ca="1" si="27"/>
        <v>s</v>
      </c>
      <c r="EN18" s="362" t="str">
        <f t="shared" ca="1" si="27"/>
        <v>s</v>
      </c>
      <c r="EO18" s="362" t="str">
        <f t="shared" ca="1" si="27"/>
        <v>s</v>
      </c>
      <c r="EP18" s="362" t="str">
        <f t="shared" ca="1" si="27"/>
        <v>s</v>
      </c>
      <c r="EQ18" s="362" t="str">
        <f t="shared" ca="1" si="28"/>
        <v>s</v>
      </c>
      <c r="ER18" s="362" t="str">
        <f t="shared" ca="1" si="28"/>
        <v>s</v>
      </c>
      <c r="ES18" s="362" t="str">
        <f t="shared" ca="1" si="28"/>
        <v>s</v>
      </c>
      <c r="ET18" s="362" t="str">
        <f t="shared" ca="1" si="28"/>
        <v>s</v>
      </c>
      <c r="EU18" s="362" t="str">
        <f t="shared" ca="1" si="28"/>
        <v>s</v>
      </c>
      <c r="EV18" s="362" t="str">
        <f t="shared" ca="1" si="28"/>
        <v>s</v>
      </c>
      <c r="EW18" s="362" t="str">
        <f t="shared" ca="1" si="28"/>
        <v>s</v>
      </c>
      <c r="EX18" s="362" t="str">
        <f t="shared" ca="1" si="28"/>
        <v>s</v>
      </c>
      <c r="EY18" s="362" t="str">
        <f t="shared" ca="1" si="28"/>
        <v>s</v>
      </c>
      <c r="EZ18" s="362" t="str">
        <f t="shared" ca="1" si="29"/>
        <v>s</v>
      </c>
      <c r="FA18" s="362" t="str">
        <f t="shared" ca="1" si="29"/>
        <v>s</v>
      </c>
      <c r="FB18" s="362" t="str">
        <f t="shared" ca="1" si="29"/>
        <v>s</v>
      </c>
      <c r="FC18" s="362" t="str">
        <f t="shared" ca="1" si="29"/>
        <v>s</v>
      </c>
      <c r="FD18" s="362" t="str">
        <f t="shared" ca="1" si="29"/>
        <v>s</v>
      </c>
      <c r="FE18" s="362">
        <f t="shared" ca="1" si="30"/>
        <v>30</v>
      </c>
      <c r="FF18" s="362">
        <f t="shared" ca="1" si="31"/>
        <v>0</v>
      </c>
      <c r="FG18" s="362" t="str">
        <f ca="1">IF(AND(YEAR(DZ18)='P Gerais'!D16,MONTH(Lanc!EA18)=9,DAY(Lanc!EA18)&gt;1),"S","N")</f>
        <v>N</v>
      </c>
      <c r="FH18" s="364">
        <f t="shared" ca="1" si="32"/>
        <v>0</v>
      </c>
      <c r="FI18" s="364">
        <f t="shared" si="33"/>
        <v>0</v>
      </c>
      <c r="FJ18" s="387">
        <f t="shared" ca="1" si="34"/>
        <v>0</v>
      </c>
      <c r="FP18" s="363">
        <f ca="1">((FH18-FJ18-FI18+AZ18+AQ18+SUM(Z18:AA18)+SUM(AW18:AX18)+AK18)*IF('DB Func'!GG13="ok",'DB Func'!GD13,0))</f>
        <v>0</v>
      </c>
      <c r="FR18" s="389">
        <f t="shared" ca="1" si="35"/>
        <v>0</v>
      </c>
      <c r="GV18" s="49"/>
      <c r="GW18" s="49"/>
      <c r="GX18" s="49"/>
      <c r="GY18" s="49"/>
      <c r="GZ18" s="49"/>
      <c r="HA18" s="49"/>
      <c r="HB18" s="49"/>
      <c r="HC18" s="49"/>
    </row>
    <row r="19" spans="3:211" ht="30" customHeight="1" thickTop="1" thickBot="1">
      <c r="C19" s="390" t="str">
        <f ca="1">IF('DB Func'!B14="Funcionário 12","",'DB Func'!B14)</f>
        <v/>
      </c>
      <c r="D19" s="391">
        <f ca="1">'DB Func'!CL14</f>
        <v>0</v>
      </c>
      <c r="E19" s="382" t="str">
        <f ca="1">IF(C19="","-",IF(OR(terceiro!E19="SET",terceiro!F19="SET"),"Sim","Não"))</f>
        <v>-</v>
      </c>
      <c r="F19" s="383" t="str">
        <f ca="1">IF(C19="","-",IF(OR(Ferias!E19="SET",Ferias!F19="SET"),"Sim","Não"))</f>
        <v>-</v>
      </c>
      <c r="G19" s="383">
        <f ca="1">IF(C19="",0,IF(F19="Sim",IF(Ferias!E19="SET",Ferias!I19,Ferias!J19),0))</f>
        <v>0</v>
      </c>
      <c r="H19" s="185"/>
      <c r="I19" s="185"/>
      <c r="J19" s="398">
        <f t="shared" ca="1" si="8"/>
        <v>0</v>
      </c>
      <c r="K19" s="152"/>
      <c r="L19" s="151"/>
      <c r="M19" s="189"/>
      <c r="N19" s="153"/>
      <c r="O19" s="48"/>
      <c r="P19" s="48"/>
      <c r="Q19" s="48"/>
      <c r="R19" s="49"/>
      <c r="S19" s="49"/>
      <c r="T19" s="49"/>
      <c r="U19" s="49"/>
      <c r="V19" s="49"/>
      <c r="W19" s="49"/>
      <c r="X19" s="49"/>
      <c r="Y19" s="49"/>
      <c r="Z19" s="49"/>
      <c r="AA19" s="49"/>
      <c r="AB19" s="48"/>
      <c r="AC19" s="48"/>
      <c r="AD19" s="49"/>
      <c r="AE19" s="49"/>
      <c r="AF19" s="314"/>
      <c r="AH19" s="400">
        <f ca="1">IF(AND('DB Func'!GE14="Agosto",'DB Func'!BQ14="2 Parcelas"),(('auxiliar 13 sal'!K15/12*'DB Func'!GF14+AVERAGE('auxiliar 13 sal'!Q15:AB15)+AVERAGE('auxiliar 13 sal'!AE15:AP15)+'auxiliar 13 sal'!K15*'DB Func'!BN14+'auxiliar 13 sal'!K15*'DB Func'!BO14)/2),IF('DB Func'!GE14="Setembro",IF('DB Func'!BQ14="Parcela Única",('auxiliar 13 sal'!K15/12*'DB Func'!GF14)+AVERAGE('auxiliar 13 sal'!Q15:AB15)+AVERAGE('auxiliar 13 sal'!AE15:AP15)+('auxiliar 13 sal'!K15*'DB Func'!BN14)+('auxiliar 13 sal'!K15*'DB Func'!BO14),IF('DB Func'!BQ14="2 Parcelas",(('auxiliar 13 sal'!K15/12*'DB Func'!GF14+AVERAGE('auxiliar 13 sal'!Q15:AB15)+AVERAGE('auxiliar 13 sal'!AE15:AP15)+'auxiliar 13 sal'!K15*'DB Func'!BN14+'auxiliar 13 sal'!K15*'DB Func'!BO14)/2))),0))</f>
        <v>0</v>
      </c>
      <c r="AK19" s="364">
        <f t="shared" ca="1" si="9"/>
        <v>0</v>
      </c>
      <c r="AL19" s="364">
        <f t="shared" ca="1" si="10"/>
        <v>0</v>
      </c>
      <c r="AM19" s="364">
        <f t="shared" ca="1" si="11"/>
        <v>0</v>
      </c>
      <c r="AN19" s="364">
        <f t="shared" ca="1" si="12"/>
        <v>0</v>
      </c>
      <c r="AO19" s="364">
        <f t="shared" ca="1" si="13"/>
        <v>0</v>
      </c>
      <c r="AP19" s="364">
        <f t="shared" ca="1" si="14"/>
        <v>0</v>
      </c>
      <c r="AQ19" s="364">
        <f t="shared" ca="1" si="15"/>
        <v>0</v>
      </c>
      <c r="AR19" s="364">
        <f>IF(OR(M19="",M19=0),0,((FH19/220)*('Ho Ex'!$C$8+$AS$6))*M19)</f>
        <v>0</v>
      </c>
      <c r="AS19" s="364">
        <f>IF(OR(N19="",N19=0),0,((FH19/220*('DB Func'!GD14+Lanc!$AS$6))*('Ho Ex'!$I$8+$AS$6))*(N19/52.5*60))</f>
        <v>0</v>
      </c>
      <c r="AT19" s="364">
        <f>IF(OR(M19="",M19=0),0,((FH19/220)*('Ho Ex'!$J$8+$AS$6))*O19)</f>
        <v>0</v>
      </c>
      <c r="AU19" s="364">
        <f>IF(OR(M19="",M19=0),0,((FH19/220)*('Ho Ex'!I22+$AS$6))*P19)</f>
        <v>0</v>
      </c>
      <c r="AV19" s="364">
        <f>IF(OR(M19="",M19=0),0,((FH19/220)*('Ho Ex'!C22+$AS$6))*Q19)</f>
        <v>0</v>
      </c>
      <c r="AW19" s="364">
        <f ca="1">FH19*'DB Func'!BN14</f>
        <v>0</v>
      </c>
      <c r="AX19" s="364">
        <f ca="1">FH19*'DB Func'!BO14</f>
        <v>0</v>
      </c>
      <c r="AY19" s="364">
        <f ca="1">IF(FJ19=0,0,VLOOKUP(FJ19,'P Gerais'!$D$39:$G$41,3,TRUE)*Func12!$F$68)</f>
        <v>0</v>
      </c>
      <c r="AZ19" s="364">
        <f t="shared" si="16"/>
        <v>0</v>
      </c>
      <c r="BA19" s="364">
        <f ca="1">((FH19-FJ19-FI19+AZ19+AQ19+SUM(Z19:AA19)+SUM(AW19:AX19)+AK19)*IF('DB Func'!GG14="ok",'DB Func'!GD14,0))+(FH19-FJ19-FI19+AZ19+AQ19+SUM(Z19:AA19)+SUM(AW19:AX19))+AK19</f>
        <v>0</v>
      </c>
      <c r="BB19" s="385">
        <f ca="1">VLOOKUP(BA19,'P Gerais'!$D$22:$G$25,3,TRUE)</f>
        <v>0.08</v>
      </c>
      <c r="BC19" s="364">
        <f ca="1">IF(BA19&lt;'P Gerais'!$D$25,BA19*BB19,Lanc!BB19)</f>
        <v>0</v>
      </c>
      <c r="BD19" s="364">
        <f ca="1">BA19-BC19-('DB Func'!GB14*'P Gerais'!$D$35)</f>
        <v>0</v>
      </c>
      <c r="BE19" s="386">
        <f ca="1">VLOOKUP(BD19,'P Gerais'!$D$29:$F$33,3,TRUE)</f>
        <v>0</v>
      </c>
      <c r="BF19" s="364">
        <f t="shared" ca="1" si="17"/>
        <v>0</v>
      </c>
      <c r="BG19" s="364">
        <f ca="1">VLOOKUP(BD19,'P Gerais'!$D$29:$G$33,4,TRUE)</f>
        <v>0</v>
      </c>
      <c r="BH19" s="364">
        <f t="shared" ca="1" si="18"/>
        <v>0</v>
      </c>
      <c r="BI19" s="364">
        <f t="shared" ca="1" si="19"/>
        <v>0</v>
      </c>
      <c r="BJ19" s="362">
        <f ca="1">'DB Func'!G14</f>
        <v>0</v>
      </c>
      <c r="BK19" s="362">
        <f ca="1">'DB Func'!FW14</f>
        <v>0</v>
      </c>
      <c r="BL19" s="364">
        <f ca="1">D19*'P Gerais'!$D$13</f>
        <v>0</v>
      </c>
      <c r="BM19" s="364">
        <f ca="1">D19*'P Gerais'!$D$14</f>
        <v>0</v>
      </c>
      <c r="BN19" s="364">
        <f ca="1">D19*'P Gerais'!$D$16</f>
        <v>0</v>
      </c>
      <c r="BO19" s="364">
        <f ca="1">D19*'P Gerais'!$D$17</f>
        <v>0</v>
      </c>
      <c r="BP19" s="364">
        <f ca="1">D19*'P Gerais'!$D$18</f>
        <v>0</v>
      </c>
      <c r="BQ19" s="385">
        <f ca="1">VLOOKUP(D19,'P Gerais'!$D$22:$G$24,3,TRUE)</f>
        <v>0.08</v>
      </c>
      <c r="BR19" s="385">
        <f ca="1">VLOOKUP(D19,'P Gerais'!$D$29:$G$33,3,TRUE)</f>
        <v>0</v>
      </c>
      <c r="BS19" s="385">
        <f ca="1">'DB Func'!BN14</f>
        <v>0</v>
      </c>
      <c r="BT19" s="385">
        <f ca="1">'DB Func'!BO14</f>
        <v>0</v>
      </c>
      <c r="BU19" s="385">
        <f ca="1">'DB Func'!FX14</f>
        <v>0</v>
      </c>
      <c r="BV19" s="364">
        <f t="shared" ca="1" si="20"/>
        <v>-0.08</v>
      </c>
      <c r="BW19" s="364">
        <f ca="1">BV19-'DB Func'!GC14</f>
        <v>-0.08</v>
      </c>
      <c r="BX19" s="362">
        <f ca="1">IFERROR(VLOOKUP(BW19,'P Gerais'!$D$29:$G$33,3,TRUE)*BW19,0)</f>
        <v>0</v>
      </c>
      <c r="BY19" s="364">
        <f ca="1">IFERROR(BX19-VLOOKUP(BW19,'P Gerais'!$D$29:$H$33,4,TRUE),0)</f>
        <v>0</v>
      </c>
      <c r="BZ19" s="364">
        <f ca="1">D19*'DB Func'!GD14</f>
        <v>0</v>
      </c>
      <c r="CB19" s="364">
        <f t="shared" ca="1" si="21"/>
        <v>0</v>
      </c>
      <c r="CC19" s="364">
        <f t="shared" si="22"/>
        <v>0</v>
      </c>
      <c r="CD19" s="364">
        <f t="shared" si="23"/>
        <v>0</v>
      </c>
      <c r="CF19" s="362" t="str">
        <f t="shared" ca="1" si="24"/>
        <v>não</v>
      </c>
      <c r="CG19" s="362">
        <f ca="1">IF($CH$8=1,DAY('DB Func'!C14),0)</f>
        <v>0</v>
      </c>
      <c r="CH19" s="362">
        <f ca="1">IF(CI19=0,0,MONTH('DB Func'!C14))</f>
        <v>0</v>
      </c>
      <c r="CI19" s="362">
        <f ca="1">IF('P Gerais'!D17=YEAR('DB Func'!C14),YEAR('DB Func'!C14),0)</f>
        <v>0</v>
      </c>
      <c r="CJ19" s="371">
        <v>42</v>
      </c>
      <c r="CK19" s="363"/>
      <c r="CL19" s="362" t="str">
        <f>IF(ISERROR(HLOOKUP(CL17,$DR$7:$DX19,$DY19,FALSE)),"N",HLOOKUP(CL17,$DR$7:$DX19,$DY19,FALSE))</f>
        <v>N</v>
      </c>
      <c r="CM19" s="362" t="str">
        <f>IF(ISERROR(HLOOKUP(CM17,$DR$7:$DX19,$DY19,FALSE)),"N",HLOOKUP(CM17,$DR$7:$DX19,$DY19,FALSE))</f>
        <v>N</v>
      </c>
      <c r="CN19" s="362" t="str">
        <f>IF(ISERROR(HLOOKUP(CN17,$DR$7:$DX19,$DY19,FALSE)),"N",HLOOKUP(CN17,$DR$7:$DX19,$DY19,FALSE))</f>
        <v>N</v>
      </c>
      <c r="CO19" s="362" t="str">
        <f>IF(ISERROR(HLOOKUP(CO17,$DR$7:$DX19,$DY19,FALSE)),"N",HLOOKUP(CO17,$DR$7:$DX19,$DY19,FALSE))</f>
        <v>N</v>
      </c>
      <c r="CP19" s="362" t="str">
        <f>IF(ISERROR(HLOOKUP(CP17,$DR$7:$DX19,$DY19,FALSE)),"N",HLOOKUP(CP17,$DR$7:$DX19,$DY19,FALSE))</f>
        <v>N</v>
      </c>
      <c r="CQ19" s="362" t="str">
        <f>IF(ISERROR(HLOOKUP(CQ17,$DR$7:$DX19,$DY19,FALSE)),"N",HLOOKUP(CQ17,$DR$7:$DX19,$DY19,FALSE))</f>
        <v>N</v>
      </c>
      <c r="CR19" s="362" t="str">
        <f>IF(ISERROR(HLOOKUP(CR17,$DR$7:$DX19,$DY19,FALSE)),"N",HLOOKUP(CR17,$DR$7:$DX19,$DY19,FALSE))</f>
        <v>N</v>
      </c>
      <c r="CS19" s="362" t="str">
        <f>IF(ISERROR(HLOOKUP(CS17,$DR$7:$DX19,$DY19,FALSE)),"N",HLOOKUP(CS17,$DR$7:$DX19,$DY19,FALSE))</f>
        <v>N</v>
      </c>
      <c r="CT19" s="362" t="str">
        <f>IF(ISERROR(HLOOKUP(CT17,$DR$7:$DX19,$DY19,FALSE)),"N",HLOOKUP(CT17,$DR$7:$DX19,$DY19,FALSE))</f>
        <v>N</v>
      </c>
      <c r="CU19" s="362" t="str">
        <f>IF(ISERROR(HLOOKUP(CU17,$DR$7:$DX19,$DY19,FALSE)),"N",HLOOKUP(CU17,$DR$7:$DX19,$DY19,FALSE))</f>
        <v>N</v>
      </c>
      <c r="CV19" s="362" t="str">
        <f>IF(ISERROR(HLOOKUP(CV17,$DR$7:$DX19,$DY19,FALSE)),"N",HLOOKUP(CV17,$DR$7:$DX19,$DY19,FALSE))</f>
        <v>N</v>
      </c>
      <c r="CW19" s="362" t="str">
        <f>IF(ISERROR(HLOOKUP(CW17,$DR$7:$DX19,$DY19,FALSE)),"N",HLOOKUP(CW17,$DR$7:$DX19,$DY19,FALSE))</f>
        <v>N</v>
      </c>
      <c r="CX19" s="362" t="str">
        <f>IF(ISERROR(HLOOKUP(CX17,$DR$7:$DX19,$DY19,FALSE)),"N",HLOOKUP(CX17,$DR$7:$DX19,$DY19,FALSE))</f>
        <v>N</v>
      </c>
      <c r="CY19" s="362" t="str">
        <f>IF(ISERROR(HLOOKUP(CY17,$DR$7:$DX19,$DY19,FALSE)),"N",HLOOKUP(CY17,$DR$7:$DX19,$DY19,FALSE))</f>
        <v>N</v>
      </c>
      <c r="CZ19" s="362" t="str">
        <f>IF(ISERROR(HLOOKUP(CZ17,$DR$7:$DX19,$DY19,FALSE)),"N",HLOOKUP(CZ17,$DR$7:$DX19,$DY19,FALSE))</f>
        <v>N</v>
      </c>
      <c r="DA19" s="362" t="str">
        <f>IF(ISERROR(HLOOKUP(DA17,$DR$7:$DX19,$DY19,FALSE)),"N",HLOOKUP(DA17,$DR$7:$DX19,$DY19,FALSE))</f>
        <v>N</v>
      </c>
      <c r="DB19" s="362" t="str">
        <f>IF(ISERROR(HLOOKUP(DB17,$DR$7:$DX19,$DY19,FALSE)),"N",HLOOKUP(DB17,$DR$7:$DX19,$DY19,FALSE))</f>
        <v>N</v>
      </c>
      <c r="DC19" s="362" t="str">
        <f>IF(ISERROR(HLOOKUP(DC17,$DR$7:$DX19,$DY19,FALSE)),"N",HLOOKUP(DC17,$DR$7:$DX19,$DY19,FALSE))</f>
        <v>N</v>
      </c>
      <c r="DD19" s="362" t="str">
        <f>IF(ISERROR(HLOOKUP(DD17,$DR$7:$DX19,$DY19,FALSE)),"N",HLOOKUP(DD17,$DR$7:$DX19,$DY19,FALSE))</f>
        <v>N</v>
      </c>
      <c r="DE19" s="362" t="str">
        <f>IF(ISERROR(HLOOKUP(DE17,$DR$7:$DX19,$DY19,FALSE)),"N",HLOOKUP(DE17,$DR$7:$DX19,$DY19,FALSE))</f>
        <v>N</v>
      </c>
      <c r="DF19" s="362" t="str">
        <f>IF(ISERROR(HLOOKUP(DF17,$DR$7:$DX19,$DY19,FALSE)),"N",HLOOKUP(DF17,$DR$7:$DX19,$DY19,FALSE))</f>
        <v>N</v>
      </c>
      <c r="DG19" s="362" t="str">
        <f>IF(ISERROR(HLOOKUP(DG17,$DR$7:$DX19,$DY19,FALSE)),"N",HLOOKUP(DG17,$DR$7:$DX19,$DY19,FALSE))</f>
        <v>N</v>
      </c>
      <c r="DH19" s="362" t="str">
        <f>IF(ISERROR(HLOOKUP(DH17,$DR$7:$DX19,$DY19,FALSE)),"N",HLOOKUP(DH17,$DR$7:$DX19,$DY19,FALSE))</f>
        <v>N</v>
      </c>
      <c r="DI19" s="362" t="str">
        <f>IF(ISERROR(HLOOKUP(DI17,$DR$7:$DX19,$DY19,FALSE)),"N",HLOOKUP(DI17,$DR$7:$DX19,$DY19,FALSE))</f>
        <v>N</v>
      </c>
      <c r="DJ19" s="362" t="str">
        <f>IF(ISERROR(HLOOKUP(DJ17,$DR$7:$DX19,$DY19,FALSE)),"N",HLOOKUP(DJ17,$DR$7:$DX19,$DY19,FALSE))</f>
        <v>N</v>
      </c>
      <c r="DK19" s="362" t="str">
        <f>IF(ISERROR(HLOOKUP(DK17,$DR$7:$DX19,$DY19,FALSE)),"N",HLOOKUP(DK17,$DR$7:$DX19,$DY19,FALSE))</f>
        <v>N</v>
      </c>
      <c r="DL19" s="362" t="str">
        <f>IF(ISERROR(HLOOKUP(DL17,$DR$7:$DX19,$DY19,FALSE)),"N",HLOOKUP(DL17,$DR$7:$DX19,$DY19,FALSE))</f>
        <v>N</v>
      </c>
      <c r="DM19" s="362" t="str">
        <f>IF(ISERROR(HLOOKUP(DM17,$DR$7:$DX19,$DY19,FALSE)),"N",HLOOKUP(DM17,$DR$7:$DX19,$DY19,FALSE))</f>
        <v>N</v>
      </c>
      <c r="DN19" s="362" t="str">
        <f>IF(ISERROR(HLOOKUP(DN17,$DR$7:$DX19,$DY19,FALSE)),"N",HLOOKUP(DN17,$DR$7:$DX19,$DY19,FALSE))</f>
        <v>N</v>
      </c>
      <c r="DO19" s="362" t="str">
        <f>IF(ISERROR(HLOOKUP(DO17,$DR$7:$DX19,$DY19,FALSE)),"N",HLOOKUP(DO17,$DR$7:$DX19,$DY19,FALSE))</f>
        <v>N</v>
      </c>
      <c r="DP19" s="362">
        <f t="shared" si="25"/>
        <v>0</v>
      </c>
      <c r="DQ19" s="362">
        <f t="shared" si="26"/>
        <v>30</v>
      </c>
      <c r="DR19" s="362" t="str">
        <f>IF('DB Func'!M14&gt;0,"S","N")</f>
        <v>N</v>
      </c>
      <c r="DS19" s="362" t="str">
        <f>IF('DB Func'!R14&gt;0,"S","N")</f>
        <v>N</v>
      </c>
      <c r="DT19" s="362" t="str">
        <f>IF('DB Func'!W14&gt;0,"S","N")</f>
        <v>N</v>
      </c>
      <c r="DU19" s="362" t="str">
        <f>IF('DB Func'!AB14&gt;0,"S","N")</f>
        <v>N</v>
      </c>
      <c r="DV19" s="362" t="str">
        <f>IF('DB Func'!AG14&gt;0,"S","N")</f>
        <v>N</v>
      </c>
      <c r="DW19" s="362" t="str">
        <f>IF('DB Func'!AL14&gt;0,"S","N")</f>
        <v>N</v>
      </c>
      <c r="DX19" s="362" t="str">
        <f>IF('DB Func'!AQ14&gt;0,"S","N")</f>
        <v>N</v>
      </c>
      <c r="DY19" s="362">
        <v>13</v>
      </c>
      <c r="DZ19" s="369">
        <f ca="1">'DB Func'!C14</f>
        <v>0</v>
      </c>
      <c r="EA19" s="362" t="str">
        <f t="shared" ca="1" si="27"/>
        <v>s</v>
      </c>
      <c r="EB19" s="362" t="str">
        <f t="shared" ca="1" si="27"/>
        <v>s</v>
      </c>
      <c r="EC19" s="362" t="str">
        <f t="shared" ca="1" si="27"/>
        <v>s</v>
      </c>
      <c r="ED19" s="362" t="str">
        <f t="shared" ca="1" si="27"/>
        <v>s</v>
      </c>
      <c r="EE19" s="362" t="str">
        <f t="shared" ca="1" si="27"/>
        <v>s</v>
      </c>
      <c r="EF19" s="362" t="str">
        <f t="shared" ca="1" si="27"/>
        <v>s</v>
      </c>
      <c r="EG19" s="362" t="str">
        <f t="shared" ca="1" si="27"/>
        <v>s</v>
      </c>
      <c r="EH19" s="362" t="str">
        <f t="shared" ca="1" si="27"/>
        <v>s</v>
      </c>
      <c r="EI19" s="362" t="str">
        <f t="shared" ca="1" si="27"/>
        <v>s</v>
      </c>
      <c r="EJ19" s="362" t="str">
        <f t="shared" ca="1" si="27"/>
        <v>s</v>
      </c>
      <c r="EK19" s="362" t="str">
        <f t="shared" ca="1" si="27"/>
        <v>s</v>
      </c>
      <c r="EL19" s="362" t="str">
        <f t="shared" ca="1" si="27"/>
        <v>s</v>
      </c>
      <c r="EM19" s="362" t="str">
        <f t="shared" ca="1" si="27"/>
        <v>s</v>
      </c>
      <c r="EN19" s="362" t="str">
        <f t="shared" ca="1" si="27"/>
        <v>s</v>
      </c>
      <c r="EO19" s="362" t="str">
        <f t="shared" ca="1" si="27"/>
        <v>s</v>
      </c>
      <c r="EP19" s="362" t="str">
        <f t="shared" ca="1" si="27"/>
        <v>s</v>
      </c>
      <c r="EQ19" s="362" t="str">
        <f t="shared" ca="1" si="28"/>
        <v>s</v>
      </c>
      <c r="ER19" s="362" t="str">
        <f t="shared" ca="1" si="28"/>
        <v>s</v>
      </c>
      <c r="ES19" s="362" t="str">
        <f t="shared" ca="1" si="28"/>
        <v>s</v>
      </c>
      <c r="ET19" s="362" t="str">
        <f t="shared" ca="1" si="28"/>
        <v>s</v>
      </c>
      <c r="EU19" s="362" t="str">
        <f t="shared" ca="1" si="28"/>
        <v>s</v>
      </c>
      <c r="EV19" s="362" t="str">
        <f t="shared" ca="1" si="28"/>
        <v>s</v>
      </c>
      <c r="EW19" s="362" t="str">
        <f t="shared" ca="1" si="28"/>
        <v>s</v>
      </c>
      <c r="EX19" s="362" t="str">
        <f t="shared" ca="1" si="28"/>
        <v>s</v>
      </c>
      <c r="EY19" s="362" t="str">
        <f t="shared" ca="1" si="28"/>
        <v>s</v>
      </c>
      <c r="EZ19" s="362" t="str">
        <f t="shared" ca="1" si="29"/>
        <v>s</v>
      </c>
      <c r="FA19" s="362" t="str">
        <f t="shared" ca="1" si="29"/>
        <v>s</v>
      </c>
      <c r="FB19" s="362" t="str">
        <f t="shared" ca="1" si="29"/>
        <v>s</v>
      </c>
      <c r="FC19" s="362" t="str">
        <f t="shared" ca="1" si="29"/>
        <v>s</v>
      </c>
      <c r="FD19" s="362" t="str">
        <f t="shared" ca="1" si="29"/>
        <v>s</v>
      </c>
      <c r="FE19" s="362">
        <f t="shared" ca="1" si="30"/>
        <v>30</v>
      </c>
      <c r="FF19" s="362">
        <f t="shared" ca="1" si="31"/>
        <v>0</v>
      </c>
      <c r="FG19" s="362" t="str">
        <f ca="1">IF(AND(YEAR(DZ19)='P Gerais'!D17,MONTH(Lanc!EA19)=9,DAY(Lanc!EA19)&gt;1),"S","N")</f>
        <v>N</v>
      </c>
      <c r="FH19" s="364">
        <f t="shared" ca="1" si="32"/>
        <v>0</v>
      </c>
      <c r="FI19" s="364">
        <f t="shared" si="33"/>
        <v>0</v>
      </c>
      <c r="FJ19" s="387">
        <f t="shared" ca="1" si="34"/>
        <v>0</v>
      </c>
      <c r="FP19" s="363">
        <f ca="1">((FH19-FJ19-FI19+AZ19+AQ19+SUM(Z19:AA19)+SUM(AW19:AX19)+AK19)*IF('DB Func'!GG14="ok",'DB Func'!GD14,0))</f>
        <v>0</v>
      </c>
      <c r="FR19" s="389">
        <f t="shared" ca="1" si="35"/>
        <v>0</v>
      </c>
      <c r="GV19" s="49"/>
      <c r="GW19" s="49"/>
      <c r="GX19" s="49"/>
      <c r="GY19" s="49"/>
      <c r="GZ19" s="49"/>
      <c r="HA19" s="49"/>
      <c r="HB19" s="49"/>
      <c r="HC19" s="49"/>
    </row>
    <row r="20" spans="3:211" ht="30" customHeight="1" thickTop="1" thickBot="1">
      <c r="C20" s="390" t="str">
        <f ca="1">IF('DB Func'!B15="Funcionário 13","",'DB Func'!B15)</f>
        <v/>
      </c>
      <c r="D20" s="391">
        <f ca="1">'DB Func'!CL15</f>
        <v>0</v>
      </c>
      <c r="E20" s="382" t="str">
        <f ca="1">IF(C20="","-",IF(OR(terceiro!E20="SET",terceiro!F20="SET"),"Sim","Não"))</f>
        <v>-</v>
      </c>
      <c r="F20" s="383" t="str">
        <f ca="1">IF(C20="","-",IF(OR(Ferias!E20="SET",Ferias!F20="SET"),"Sim","Não"))</f>
        <v>-</v>
      </c>
      <c r="G20" s="383">
        <f ca="1">IF(C20="",0,IF(F20="Sim",IF(Ferias!E20="SET",Ferias!I20,Ferias!J20),0))</f>
        <v>0</v>
      </c>
      <c r="H20" s="185"/>
      <c r="I20" s="185"/>
      <c r="J20" s="398">
        <f t="shared" ca="1" si="8"/>
        <v>0</v>
      </c>
      <c r="K20" s="152"/>
      <c r="L20" s="151"/>
      <c r="M20" s="189"/>
      <c r="N20" s="153"/>
      <c r="O20" s="48"/>
      <c r="P20" s="48"/>
      <c r="Q20" s="48"/>
      <c r="R20" s="49"/>
      <c r="S20" s="49"/>
      <c r="T20" s="49"/>
      <c r="U20" s="49"/>
      <c r="V20" s="49"/>
      <c r="W20" s="49"/>
      <c r="X20" s="49"/>
      <c r="Y20" s="49"/>
      <c r="Z20" s="49"/>
      <c r="AA20" s="49"/>
      <c r="AB20" s="48"/>
      <c r="AC20" s="48"/>
      <c r="AD20" s="49"/>
      <c r="AE20" s="49"/>
      <c r="AF20" s="314"/>
      <c r="AH20" s="400">
        <f ca="1">IF(AND('DB Func'!GE15="Agosto",'DB Func'!BQ15="2 Parcelas"),(('auxiliar 13 sal'!K16/12*'DB Func'!GF15+AVERAGE('auxiliar 13 sal'!Q16:AB16)+AVERAGE('auxiliar 13 sal'!AE16:AP16)+'auxiliar 13 sal'!K16*'DB Func'!BN15+'auxiliar 13 sal'!K16*'DB Func'!BO15)/2),IF('DB Func'!GE15="Setembro",IF('DB Func'!BQ15="Parcela Única",('auxiliar 13 sal'!K16/12*'DB Func'!GF15)+AVERAGE('auxiliar 13 sal'!Q16:AB16)+AVERAGE('auxiliar 13 sal'!AE16:AP16)+('auxiliar 13 sal'!K16*'DB Func'!BN15)+('auxiliar 13 sal'!K16*'DB Func'!BO15),IF('DB Func'!BQ15="2 Parcelas",(('auxiliar 13 sal'!K16/12*'DB Func'!GF15+AVERAGE('auxiliar 13 sal'!Q16:AB16)+AVERAGE('auxiliar 13 sal'!AE16:AP16)+'auxiliar 13 sal'!K16*'DB Func'!BN15+'auxiliar 13 sal'!K16*'DB Func'!BO15)/2))),0))</f>
        <v>0</v>
      </c>
      <c r="AK20" s="364">
        <f t="shared" ca="1" si="9"/>
        <v>0</v>
      </c>
      <c r="AL20" s="364">
        <f t="shared" ca="1" si="10"/>
        <v>0</v>
      </c>
      <c r="AM20" s="364">
        <f t="shared" ca="1" si="11"/>
        <v>0</v>
      </c>
      <c r="AN20" s="364">
        <f t="shared" ca="1" si="12"/>
        <v>0</v>
      </c>
      <c r="AO20" s="364">
        <f t="shared" ca="1" si="13"/>
        <v>0</v>
      </c>
      <c r="AP20" s="364">
        <f t="shared" ca="1" si="14"/>
        <v>0</v>
      </c>
      <c r="AQ20" s="364">
        <f t="shared" ca="1" si="15"/>
        <v>0</v>
      </c>
      <c r="AR20" s="364">
        <f>IF(OR(M20="",M20=0),0,((FH20/220)*('Ho Ex'!$C$8+$AS$6))*M20)</f>
        <v>0</v>
      </c>
      <c r="AS20" s="364">
        <f>IF(OR(N20="",N20=0),0,((FH20/220*('DB Func'!GD15+Lanc!$AS$6))*('Ho Ex'!$I$8+$AS$6))*(N20/52.5*60))</f>
        <v>0</v>
      </c>
      <c r="AT20" s="364">
        <f>IF(OR(M20="",M20=0),0,((FH20/220)*('Ho Ex'!$J$8+$AS$6))*O20)</f>
        <v>0</v>
      </c>
      <c r="AU20" s="364">
        <f>IF(OR(M20="",M20=0),0,((FH20/220)*('Ho Ex'!I26+$AS$6))*P20)</f>
        <v>0</v>
      </c>
      <c r="AV20" s="364">
        <f>IF(OR(M20="",M20=0),0,((FH20/220)*('Ho Ex'!C26+$AS$6))*Q20)</f>
        <v>0</v>
      </c>
      <c r="AW20" s="364">
        <f ca="1">FH20*'DB Func'!BN15</f>
        <v>0</v>
      </c>
      <c r="AX20" s="364">
        <f ca="1">FH20*'DB Func'!BO15</f>
        <v>0</v>
      </c>
      <c r="AY20" s="364">
        <f ca="1">IF(FJ20=0,0,VLOOKUP(FJ20,'P Gerais'!$D$39:$G$41,3,TRUE)*Func13!$F$68)</f>
        <v>0</v>
      </c>
      <c r="AZ20" s="364">
        <f t="shared" si="16"/>
        <v>0</v>
      </c>
      <c r="BA20" s="364">
        <f ca="1">((FH20-FJ20-FI20+AZ20+AQ20+SUM(Z20:AA20)+SUM(AW20:AX20)+AK20)*IF('DB Func'!GG15="ok",'DB Func'!GD15,0))+(FH20-FJ20-FI20+AZ20+AQ20+SUM(Z20:AA20)+SUM(AW20:AX20))+AK20</f>
        <v>0</v>
      </c>
      <c r="BB20" s="385">
        <f ca="1">VLOOKUP(BA20,'P Gerais'!$D$22:$G$25,3,TRUE)</f>
        <v>0.08</v>
      </c>
      <c r="BC20" s="364">
        <f ca="1">IF(BA20&lt;'P Gerais'!$D$25,BA20*BB20,Lanc!BB20)</f>
        <v>0</v>
      </c>
      <c r="BD20" s="364">
        <f ca="1">BA20-BC20-('DB Func'!GB15*'P Gerais'!$D$35)</f>
        <v>0</v>
      </c>
      <c r="BE20" s="386">
        <f ca="1">VLOOKUP(BD20,'P Gerais'!$D$29:$F$33,3,TRUE)</f>
        <v>0</v>
      </c>
      <c r="BF20" s="364">
        <f t="shared" ca="1" si="17"/>
        <v>0</v>
      </c>
      <c r="BG20" s="364">
        <f ca="1">VLOOKUP(BD20,'P Gerais'!$D$29:$G$33,4,TRUE)</f>
        <v>0</v>
      </c>
      <c r="BH20" s="364">
        <f t="shared" ca="1" si="18"/>
        <v>0</v>
      </c>
      <c r="BI20" s="364">
        <f t="shared" ca="1" si="19"/>
        <v>0</v>
      </c>
      <c r="BJ20" s="362">
        <f ca="1">'DB Func'!G15</f>
        <v>0</v>
      </c>
      <c r="BK20" s="362">
        <f ca="1">'DB Func'!FW15</f>
        <v>0</v>
      </c>
      <c r="BL20" s="364">
        <f ca="1">D20*'P Gerais'!$D$13</f>
        <v>0</v>
      </c>
      <c r="BM20" s="364">
        <f ca="1">D20*'P Gerais'!$D$14</f>
        <v>0</v>
      </c>
      <c r="BN20" s="364">
        <f ca="1">D20*'P Gerais'!$D$16</f>
        <v>0</v>
      </c>
      <c r="BO20" s="364">
        <f ca="1">D20*'P Gerais'!$D$17</f>
        <v>0</v>
      </c>
      <c r="BP20" s="364">
        <f ca="1">D20*'P Gerais'!$D$18</f>
        <v>0</v>
      </c>
      <c r="BQ20" s="385">
        <f ca="1">VLOOKUP(D20,'P Gerais'!$D$22:$G$24,3,TRUE)</f>
        <v>0.08</v>
      </c>
      <c r="BR20" s="385">
        <f ca="1">VLOOKUP(D20,'P Gerais'!$D$29:$G$33,3,TRUE)</f>
        <v>0</v>
      </c>
      <c r="BS20" s="385">
        <f ca="1">'DB Func'!BN15</f>
        <v>0</v>
      </c>
      <c r="BT20" s="385">
        <f ca="1">'DB Func'!BO15</f>
        <v>0</v>
      </c>
      <c r="BU20" s="385">
        <f ca="1">'DB Func'!FX15</f>
        <v>0</v>
      </c>
      <c r="BV20" s="364">
        <f t="shared" ca="1" si="20"/>
        <v>-0.08</v>
      </c>
      <c r="BW20" s="364">
        <f ca="1">BV20-'DB Func'!GC15</f>
        <v>-0.08</v>
      </c>
      <c r="BX20" s="362">
        <f ca="1">IFERROR(VLOOKUP(BW20,'P Gerais'!$D$29:$G$33,3,TRUE)*BW20,0)</f>
        <v>0</v>
      </c>
      <c r="BY20" s="364">
        <f ca="1">IFERROR(BX20-VLOOKUP(BW20,'P Gerais'!$D$29:$H$33,4,TRUE),0)</f>
        <v>0</v>
      </c>
      <c r="BZ20" s="364">
        <f ca="1">D20*'DB Func'!GD15</f>
        <v>0</v>
      </c>
      <c r="CB20" s="364">
        <f t="shared" ca="1" si="21"/>
        <v>0</v>
      </c>
      <c r="CC20" s="364">
        <f t="shared" si="22"/>
        <v>0</v>
      </c>
      <c r="CD20" s="364">
        <f t="shared" si="23"/>
        <v>0</v>
      </c>
      <c r="CF20" s="362" t="str">
        <f t="shared" ca="1" si="24"/>
        <v>não</v>
      </c>
      <c r="CG20" s="362">
        <f ca="1">IF($CH$8=1,DAY('DB Func'!C15),0)</f>
        <v>0</v>
      </c>
      <c r="CH20" s="362">
        <f ca="1">IF(CI20=0,0,MONTH('DB Func'!C15))</f>
        <v>0</v>
      </c>
      <c r="CI20" s="362">
        <f ca="1">IF('P Gerais'!D18=YEAR('DB Func'!C15),YEAR('DB Func'!C15),0)</f>
        <v>0</v>
      </c>
      <c r="CJ20" s="371">
        <v>43</v>
      </c>
      <c r="CK20" s="363"/>
      <c r="CL20" s="362" t="str">
        <f ca="1">IF(ISERROR(HLOOKUP(CL18,$DR$7:$DX20,$DY20,FALSE)),"N",HLOOKUP(CL18,$DR$7:$DX20,$DY20,FALSE))</f>
        <v>N</v>
      </c>
      <c r="CM20" s="362" t="str">
        <f ca="1">IF(ISERROR(HLOOKUP(CM18,$DR$7:$DX20,$DY20,FALSE)),"N",HLOOKUP(CM18,$DR$7:$DX20,$DY20,FALSE))</f>
        <v>N</v>
      </c>
      <c r="CN20" s="362" t="str">
        <f ca="1">IF(ISERROR(HLOOKUP(CN18,$DR$7:$DX20,$DY20,FALSE)),"N",HLOOKUP(CN18,$DR$7:$DX20,$DY20,FALSE))</f>
        <v>N</v>
      </c>
      <c r="CO20" s="362" t="str">
        <f ca="1">IF(ISERROR(HLOOKUP(CO18,$DR$7:$DX20,$DY20,FALSE)),"N",HLOOKUP(CO18,$DR$7:$DX20,$DY20,FALSE))</f>
        <v>N</v>
      </c>
      <c r="CP20" s="362" t="str">
        <f>IF(ISERROR(HLOOKUP(CP18,$DR$7:$DX20,$DY20,FALSE)),"N",HLOOKUP(CP18,$DR$7:$DX20,$DY20,FALSE))</f>
        <v>N</v>
      </c>
      <c r="CQ20" s="362" t="str">
        <f ca="1">IF(ISERROR(HLOOKUP(CQ18,$DR$7:$DX20,$DY20,FALSE)),"N",HLOOKUP(CQ18,$DR$7:$DX20,$DY20,FALSE))</f>
        <v>N</v>
      </c>
      <c r="CR20" s="362" t="str">
        <f ca="1">IF(ISERROR(HLOOKUP(CR18,$DR$7:$DX20,$DY20,FALSE)),"N",HLOOKUP(CR18,$DR$7:$DX20,$DY20,FALSE))</f>
        <v>N</v>
      </c>
      <c r="CS20" s="362" t="str">
        <f ca="1">IF(ISERROR(HLOOKUP(CS18,$DR$7:$DX20,$DY20,FALSE)),"N",HLOOKUP(CS18,$DR$7:$DX20,$DY20,FALSE))</f>
        <v>N</v>
      </c>
      <c r="CT20" s="362" t="str">
        <f ca="1">IF(ISERROR(HLOOKUP(CT18,$DR$7:$DX20,$DY20,FALSE)),"N",HLOOKUP(CT18,$DR$7:$DX20,$DY20,FALSE))</f>
        <v>N</v>
      </c>
      <c r="CU20" s="362" t="str">
        <f ca="1">IF(ISERROR(HLOOKUP(CU18,$DR$7:$DX20,$DY20,FALSE)),"N",HLOOKUP(CU18,$DR$7:$DX20,$DY20,FALSE))</f>
        <v>N</v>
      </c>
      <c r="CV20" s="362" t="str">
        <f ca="1">IF(ISERROR(HLOOKUP(CV18,$DR$7:$DX20,$DY20,FALSE)),"N",HLOOKUP(CV18,$DR$7:$DX20,$DY20,FALSE))</f>
        <v>N</v>
      </c>
      <c r="CW20" s="362" t="str">
        <f>IF(ISERROR(HLOOKUP(CW18,$DR$7:$DX20,$DY20,FALSE)),"N",HLOOKUP(CW18,$DR$7:$DX20,$DY20,FALSE))</f>
        <v>N</v>
      </c>
      <c r="CX20" s="362" t="str">
        <f ca="1">IF(ISERROR(HLOOKUP(CX18,$DR$7:$DX20,$DY20,FALSE)),"N",HLOOKUP(CX18,$DR$7:$DX20,$DY20,FALSE))</f>
        <v>N</v>
      </c>
      <c r="CY20" s="362" t="str">
        <f ca="1">IF(ISERROR(HLOOKUP(CY18,$DR$7:$DX20,$DY20,FALSE)),"N",HLOOKUP(CY18,$DR$7:$DX20,$DY20,FALSE))</f>
        <v>N</v>
      </c>
      <c r="CZ20" s="362" t="str">
        <f ca="1">IF(ISERROR(HLOOKUP(CZ18,$DR$7:$DX20,$DY20,FALSE)),"N",HLOOKUP(CZ18,$DR$7:$DX20,$DY20,FALSE))</f>
        <v>N</v>
      </c>
      <c r="DA20" s="362" t="str">
        <f ca="1">IF(ISERROR(HLOOKUP(DA18,$DR$7:$DX20,$DY20,FALSE)),"N",HLOOKUP(DA18,$DR$7:$DX20,$DY20,FALSE))</f>
        <v>N</v>
      </c>
      <c r="DB20" s="362" t="str">
        <f ca="1">IF(ISERROR(HLOOKUP(DB18,$DR$7:$DX20,$DY20,FALSE)),"N",HLOOKUP(DB18,$DR$7:$DX20,$DY20,FALSE))</f>
        <v>N</v>
      </c>
      <c r="DC20" s="362" t="str">
        <f ca="1">IF(ISERROR(HLOOKUP(DC18,$DR$7:$DX20,$DY20,FALSE)),"N",HLOOKUP(DC18,$DR$7:$DX20,$DY20,FALSE))</f>
        <v>N</v>
      </c>
      <c r="DD20" s="362" t="str">
        <f>IF(ISERROR(HLOOKUP(DD18,$DR$7:$DX20,$DY20,FALSE)),"N",HLOOKUP(DD18,$DR$7:$DX20,$DY20,FALSE))</f>
        <v>N</v>
      </c>
      <c r="DE20" s="362" t="str">
        <f ca="1">IF(ISERROR(HLOOKUP(DE18,$DR$7:$DX20,$DY20,FALSE)),"N",HLOOKUP(DE18,$DR$7:$DX20,$DY20,FALSE))</f>
        <v>N</v>
      </c>
      <c r="DF20" s="362" t="str">
        <f ca="1">IF(ISERROR(HLOOKUP(DF18,$DR$7:$DX20,$DY20,FALSE)),"N",HLOOKUP(DF18,$DR$7:$DX20,$DY20,FALSE))</f>
        <v>N</v>
      </c>
      <c r="DG20" s="362" t="str">
        <f ca="1">IF(ISERROR(HLOOKUP(DG18,$DR$7:$DX20,$DY20,FALSE)),"N",HLOOKUP(DG18,$DR$7:$DX20,$DY20,FALSE))</f>
        <v>N</v>
      </c>
      <c r="DH20" s="362" t="str">
        <f ca="1">IF(ISERROR(HLOOKUP(DH18,$DR$7:$DX20,$DY20,FALSE)),"N",HLOOKUP(DH18,$DR$7:$DX20,$DY20,FALSE))</f>
        <v>N</v>
      </c>
      <c r="DI20" s="362" t="str">
        <f ca="1">IF(ISERROR(HLOOKUP(DI18,$DR$7:$DX20,$DY20,FALSE)),"N",HLOOKUP(DI18,$DR$7:$DX20,$DY20,FALSE))</f>
        <v>N</v>
      </c>
      <c r="DJ20" s="362" t="str">
        <f ca="1">IF(ISERROR(HLOOKUP(DJ18,$DR$7:$DX20,$DY20,FALSE)),"N",HLOOKUP(DJ18,$DR$7:$DX20,$DY20,FALSE))</f>
        <v>N</v>
      </c>
      <c r="DK20" s="362" t="str">
        <f>IF(ISERROR(HLOOKUP(DK18,$DR$7:$DX20,$DY20,FALSE)),"N",HLOOKUP(DK18,$DR$7:$DX20,$DY20,FALSE))</f>
        <v>N</v>
      </c>
      <c r="DL20" s="362" t="str">
        <f ca="1">IF(ISERROR(HLOOKUP(DL18,$DR$7:$DX20,$DY20,FALSE)),"N",HLOOKUP(DL18,$DR$7:$DX20,$DY20,FALSE))</f>
        <v>N</v>
      </c>
      <c r="DM20" s="362" t="str">
        <f ca="1">IF(ISERROR(HLOOKUP(DM18,$DR$7:$DX20,$DY20,FALSE)),"N",HLOOKUP(DM18,$DR$7:$DX20,$DY20,FALSE))</f>
        <v>N</v>
      </c>
      <c r="DN20" s="362" t="str">
        <f ca="1">IF(ISERROR(HLOOKUP(DN18,$DR$7:$DX20,$DY20,FALSE)),"N",HLOOKUP(DN18,$DR$7:$DX20,$DY20,FALSE))</f>
        <v>N</v>
      </c>
      <c r="DO20" s="362" t="str">
        <f ca="1">IF(ISERROR(HLOOKUP(DO18,$DR$7:$DX20,$DY20,FALSE)),"N",HLOOKUP(DO18,$DR$7:$DX20,$DY20,FALSE))</f>
        <v>N</v>
      </c>
      <c r="DP20" s="362">
        <f t="shared" ca="1" si="25"/>
        <v>0</v>
      </c>
      <c r="DQ20" s="362">
        <f t="shared" ca="1" si="26"/>
        <v>30</v>
      </c>
      <c r="DR20" s="362" t="str">
        <f>IF('DB Func'!M15&gt;0,"S","N")</f>
        <v>N</v>
      </c>
      <c r="DS20" s="362" t="str">
        <f>IF('DB Func'!R15&gt;0,"S","N")</f>
        <v>N</v>
      </c>
      <c r="DT20" s="362" t="str">
        <f>IF('DB Func'!W15&gt;0,"S","N")</f>
        <v>N</v>
      </c>
      <c r="DU20" s="362" t="str">
        <f>IF('DB Func'!AB15&gt;0,"S","N")</f>
        <v>N</v>
      </c>
      <c r="DV20" s="362" t="str">
        <f>IF('DB Func'!AG15&gt;0,"S","N")</f>
        <v>N</v>
      </c>
      <c r="DW20" s="362" t="str">
        <f>IF('DB Func'!AL15&gt;0,"S","N")</f>
        <v>N</v>
      </c>
      <c r="DX20" s="362" t="str">
        <f>IF('DB Func'!AQ15&gt;0,"S","N")</f>
        <v>N</v>
      </c>
      <c r="DY20" s="362">
        <v>14</v>
      </c>
      <c r="DZ20" s="369">
        <f ca="1">'DB Func'!C15</f>
        <v>0</v>
      </c>
      <c r="EA20" s="362" t="str">
        <f t="shared" ca="1" si="27"/>
        <v>s</v>
      </c>
      <c r="EB20" s="362" t="str">
        <f t="shared" ca="1" si="27"/>
        <v>s</v>
      </c>
      <c r="EC20" s="362" t="str">
        <f t="shared" ca="1" si="27"/>
        <v>s</v>
      </c>
      <c r="ED20" s="362" t="str">
        <f t="shared" ca="1" si="27"/>
        <v>s</v>
      </c>
      <c r="EE20" s="362" t="str">
        <f t="shared" ca="1" si="27"/>
        <v>s</v>
      </c>
      <c r="EF20" s="362" t="str">
        <f t="shared" ca="1" si="27"/>
        <v>s</v>
      </c>
      <c r="EG20" s="362" t="str">
        <f t="shared" ca="1" si="27"/>
        <v>s</v>
      </c>
      <c r="EH20" s="362" t="str">
        <f t="shared" ca="1" si="27"/>
        <v>s</v>
      </c>
      <c r="EI20" s="362" t="str">
        <f t="shared" ca="1" si="27"/>
        <v>s</v>
      </c>
      <c r="EJ20" s="362" t="str">
        <f t="shared" ca="1" si="27"/>
        <v>s</v>
      </c>
      <c r="EK20" s="362" t="str">
        <f t="shared" ca="1" si="27"/>
        <v>s</v>
      </c>
      <c r="EL20" s="362" t="str">
        <f t="shared" ca="1" si="27"/>
        <v>s</v>
      </c>
      <c r="EM20" s="362" t="str">
        <f t="shared" ca="1" si="27"/>
        <v>s</v>
      </c>
      <c r="EN20" s="362" t="str">
        <f t="shared" ca="1" si="27"/>
        <v>s</v>
      </c>
      <c r="EO20" s="362" t="str">
        <f t="shared" ca="1" si="27"/>
        <v>s</v>
      </c>
      <c r="EP20" s="362" t="str">
        <f t="shared" ca="1" si="27"/>
        <v>s</v>
      </c>
      <c r="EQ20" s="362" t="str">
        <f t="shared" ca="1" si="28"/>
        <v>s</v>
      </c>
      <c r="ER20" s="362" t="str">
        <f t="shared" ca="1" si="28"/>
        <v>s</v>
      </c>
      <c r="ES20" s="362" t="str">
        <f t="shared" ca="1" si="28"/>
        <v>s</v>
      </c>
      <c r="ET20" s="362" t="str">
        <f t="shared" ca="1" si="28"/>
        <v>s</v>
      </c>
      <c r="EU20" s="362" t="str">
        <f t="shared" ca="1" si="28"/>
        <v>s</v>
      </c>
      <c r="EV20" s="362" t="str">
        <f t="shared" ca="1" si="28"/>
        <v>s</v>
      </c>
      <c r="EW20" s="362" t="str">
        <f t="shared" ca="1" si="28"/>
        <v>s</v>
      </c>
      <c r="EX20" s="362" t="str">
        <f t="shared" ca="1" si="28"/>
        <v>s</v>
      </c>
      <c r="EY20" s="362" t="str">
        <f t="shared" ca="1" si="28"/>
        <v>s</v>
      </c>
      <c r="EZ20" s="362" t="str">
        <f t="shared" ca="1" si="29"/>
        <v>s</v>
      </c>
      <c r="FA20" s="362" t="str">
        <f t="shared" ca="1" si="29"/>
        <v>s</v>
      </c>
      <c r="FB20" s="362" t="str">
        <f t="shared" ca="1" si="29"/>
        <v>s</v>
      </c>
      <c r="FC20" s="362" t="str">
        <f t="shared" ca="1" si="29"/>
        <v>s</v>
      </c>
      <c r="FD20" s="362" t="str">
        <f t="shared" ca="1" si="29"/>
        <v>s</v>
      </c>
      <c r="FE20" s="362">
        <f t="shared" ca="1" si="30"/>
        <v>30</v>
      </c>
      <c r="FF20" s="362">
        <f t="shared" ca="1" si="31"/>
        <v>0</v>
      </c>
      <c r="FG20" s="362" t="str">
        <f ca="1">IF(AND(YEAR(DZ20)='P Gerais'!D18,MONTH(Lanc!EA20)=9,DAY(Lanc!EA20)&gt;1),"S","N")</f>
        <v>N</v>
      </c>
      <c r="FH20" s="364">
        <f t="shared" ca="1" si="32"/>
        <v>0</v>
      </c>
      <c r="FI20" s="364">
        <f t="shared" si="33"/>
        <v>0</v>
      </c>
      <c r="FJ20" s="387">
        <f t="shared" ca="1" si="34"/>
        <v>0</v>
      </c>
      <c r="FP20" s="363">
        <f ca="1">((FH20-FJ20-FI20+AZ20+AQ20+SUM(Z20:AA20)+SUM(AW20:AX20)+AK20)*IF('DB Func'!GG15="ok",'DB Func'!GD15,0))</f>
        <v>0</v>
      </c>
      <c r="FR20" s="389">
        <f t="shared" ca="1" si="35"/>
        <v>0</v>
      </c>
      <c r="GV20" s="49"/>
      <c r="GW20" s="49"/>
      <c r="GX20" s="49"/>
      <c r="GY20" s="49"/>
      <c r="GZ20" s="49"/>
      <c r="HA20" s="49"/>
      <c r="HB20" s="49"/>
      <c r="HC20" s="49"/>
    </row>
    <row r="21" spans="3:211" ht="30" customHeight="1" thickTop="1" thickBot="1">
      <c r="C21" s="390" t="str">
        <f ca="1">IF('DB Func'!B16="Funcionário 14","",'DB Func'!B16)</f>
        <v/>
      </c>
      <c r="D21" s="391">
        <f ca="1">'DB Func'!CL16</f>
        <v>0</v>
      </c>
      <c r="E21" s="382" t="str">
        <f ca="1">IF(C21="","-",IF(OR(terceiro!E21="SET",terceiro!F21="SET"),"Sim","Não"))</f>
        <v>-</v>
      </c>
      <c r="F21" s="383" t="str">
        <f ca="1">IF(C21="","-",IF(OR(Ferias!E21="SET",Ferias!F21="SET"),"Sim","Não"))</f>
        <v>-</v>
      </c>
      <c r="G21" s="383">
        <f ca="1">IF(C21="",0,IF(F21="Sim",IF(Ferias!E21="SET",Ferias!I21,Ferias!J21),0))</f>
        <v>0</v>
      </c>
      <c r="H21" s="185"/>
      <c r="I21" s="185"/>
      <c r="J21" s="398">
        <f t="shared" ca="1" si="8"/>
        <v>0</v>
      </c>
      <c r="K21" s="152"/>
      <c r="L21" s="151"/>
      <c r="M21" s="189"/>
      <c r="N21" s="153"/>
      <c r="O21" s="48"/>
      <c r="P21" s="48"/>
      <c r="Q21" s="48"/>
      <c r="R21" s="49"/>
      <c r="S21" s="49"/>
      <c r="T21" s="49"/>
      <c r="U21" s="49"/>
      <c r="V21" s="49"/>
      <c r="W21" s="49"/>
      <c r="X21" s="49"/>
      <c r="Y21" s="49"/>
      <c r="Z21" s="49"/>
      <c r="AA21" s="49"/>
      <c r="AB21" s="48"/>
      <c r="AC21" s="48"/>
      <c r="AD21" s="49"/>
      <c r="AE21" s="49"/>
      <c r="AF21" s="314"/>
      <c r="AH21" s="400">
        <f ca="1">IF(AND('DB Func'!GE16="Agosto",'DB Func'!BQ16="2 Parcelas"),(('auxiliar 13 sal'!K17/12*'DB Func'!GF16+AVERAGE('auxiliar 13 sal'!Q17:AB17)+AVERAGE('auxiliar 13 sal'!AE17:AP17)+'auxiliar 13 sal'!K17*'DB Func'!BN16+'auxiliar 13 sal'!K17*'DB Func'!BO16)/2),IF('DB Func'!GE16="Setembro",IF('DB Func'!BQ16="Parcela Única",('auxiliar 13 sal'!K17/12*'DB Func'!GF16)+AVERAGE('auxiliar 13 sal'!Q17:AB17)+AVERAGE('auxiliar 13 sal'!AE17:AP17)+('auxiliar 13 sal'!K17*'DB Func'!BN16)+('auxiliar 13 sal'!K17*'DB Func'!BO16),IF('DB Func'!BQ16="2 Parcelas",(('auxiliar 13 sal'!K17/12*'DB Func'!GF16+AVERAGE('auxiliar 13 sal'!Q17:AB17)+AVERAGE('auxiliar 13 sal'!AE17:AP17)+'auxiliar 13 sal'!K17*'DB Func'!BN16+'auxiliar 13 sal'!K17*'DB Func'!BO16)/2))),0))</f>
        <v>0</v>
      </c>
      <c r="AK21" s="364">
        <f t="shared" ca="1" si="9"/>
        <v>0</v>
      </c>
      <c r="AL21" s="364">
        <f t="shared" ca="1" si="10"/>
        <v>0</v>
      </c>
      <c r="AM21" s="364">
        <f t="shared" ca="1" si="11"/>
        <v>0</v>
      </c>
      <c r="AN21" s="364">
        <f t="shared" ca="1" si="12"/>
        <v>0</v>
      </c>
      <c r="AO21" s="364">
        <f t="shared" ca="1" si="13"/>
        <v>0</v>
      </c>
      <c r="AP21" s="364">
        <f t="shared" ca="1" si="14"/>
        <v>0</v>
      </c>
      <c r="AQ21" s="364">
        <f t="shared" ca="1" si="15"/>
        <v>0</v>
      </c>
      <c r="AR21" s="364">
        <f>IF(OR(M21="",M21=0),0,((FH21/220)*('Ho Ex'!$C$8+$AS$6))*M21)</f>
        <v>0</v>
      </c>
      <c r="AS21" s="364">
        <f>IF(OR(N21="",N21=0),0,((FH21/220*('DB Func'!GD16+Lanc!$AS$6))*('Ho Ex'!$I$8+$AS$6))*(N21/52.5*60))</f>
        <v>0</v>
      </c>
      <c r="AT21" s="364">
        <f>IF(OR(M21="",M21=0),0,((FH21/220)*('Ho Ex'!$J$8+$AS$6))*O21)</f>
        <v>0</v>
      </c>
      <c r="AU21" s="364">
        <f>IF(OR(M21="",M21=0),0,((FH21/220)*('Ho Ex'!I27+$AS$6))*P21)</f>
        <v>0</v>
      </c>
      <c r="AV21" s="364">
        <f>IF(OR(M21="",M21=0),0,((FH21/220)*('Ho Ex'!C27+$AS$6))*Q21)</f>
        <v>0</v>
      </c>
      <c r="AW21" s="364">
        <f ca="1">FH21*'DB Func'!BN16</f>
        <v>0</v>
      </c>
      <c r="AX21" s="364">
        <f ca="1">FH21*'DB Func'!BO16</f>
        <v>0</v>
      </c>
      <c r="AY21" s="364">
        <f ca="1">IF(FJ21=0,0,VLOOKUP(FJ21,'P Gerais'!$D$39:$G$41,3,TRUE)*Func14!$F$68)</f>
        <v>0</v>
      </c>
      <c r="AZ21" s="364">
        <f t="shared" si="16"/>
        <v>0</v>
      </c>
      <c r="BA21" s="364">
        <f ca="1">((FH21-FJ21-FI21+AZ21+AQ21+SUM(Z21:AA21)+SUM(AW21:AX21)+AK21)*IF('DB Func'!GG16="ok",'DB Func'!GD16,0))+(FH21-FJ21-FI21+AZ21+AQ21+SUM(Z21:AA21)+SUM(AW21:AX21))+AK21</f>
        <v>0</v>
      </c>
      <c r="BB21" s="385">
        <f ca="1">VLOOKUP(BA21,'P Gerais'!$D$22:$G$25,3,TRUE)</f>
        <v>0.08</v>
      </c>
      <c r="BC21" s="364">
        <f ca="1">IF(BA21&lt;'P Gerais'!$D$25,BA21*BB21,Lanc!BB21)</f>
        <v>0</v>
      </c>
      <c r="BD21" s="364">
        <f ca="1">BA21-BC21-('DB Func'!GB16*'P Gerais'!$D$35)</f>
        <v>0</v>
      </c>
      <c r="BE21" s="386">
        <f ca="1">VLOOKUP(BD21,'P Gerais'!$D$29:$F$33,3,TRUE)</f>
        <v>0</v>
      </c>
      <c r="BF21" s="364">
        <f t="shared" ca="1" si="17"/>
        <v>0</v>
      </c>
      <c r="BG21" s="364">
        <f ca="1">VLOOKUP(BD21,'P Gerais'!$D$29:$G$33,4,TRUE)</f>
        <v>0</v>
      </c>
      <c r="BH21" s="364">
        <f t="shared" ca="1" si="18"/>
        <v>0</v>
      </c>
      <c r="BI21" s="364">
        <f t="shared" ca="1" si="19"/>
        <v>0</v>
      </c>
      <c r="BJ21" s="362">
        <f ca="1">'DB Func'!G16</f>
        <v>0</v>
      </c>
      <c r="BK21" s="362">
        <f ca="1">'DB Func'!FW16</f>
        <v>0</v>
      </c>
      <c r="BL21" s="364">
        <f ca="1">D21*'P Gerais'!$D$13</f>
        <v>0</v>
      </c>
      <c r="BM21" s="364">
        <f ca="1">D21*'P Gerais'!$D$14</f>
        <v>0</v>
      </c>
      <c r="BN21" s="364">
        <f ca="1">D21*'P Gerais'!$D$16</f>
        <v>0</v>
      </c>
      <c r="BO21" s="364">
        <f ca="1">D21*'P Gerais'!$D$17</f>
        <v>0</v>
      </c>
      <c r="BP21" s="364">
        <f ca="1">D21*'P Gerais'!$D$18</f>
        <v>0</v>
      </c>
      <c r="BQ21" s="385">
        <f ca="1">VLOOKUP(D21,'P Gerais'!$D$22:$G$24,3,TRUE)</f>
        <v>0.08</v>
      </c>
      <c r="BR21" s="385">
        <f ca="1">VLOOKUP(D21,'P Gerais'!$D$29:$G$33,3,TRUE)</f>
        <v>0</v>
      </c>
      <c r="BS21" s="385">
        <f ca="1">'DB Func'!BN16</f>
        <v>0</v>
      </c>
      <c r="BT21" s="385">
        <f ca="1">'DB Func'!BO16</f>
        <v>0</v>
      </c>
      <c r="BU21" s="385">
        <f ca="1">'DB Func'!FX16</f>
        <v>0</v>
      </c>
      <c r="BV21" s="364">
        <f t="shared" ca="1" si="20"/>
        <v>-0.08</v>
      </c>
      <c r="BW21" s="364">
        <f ca="1">BV21-'DB Func'!GC16</f>
        <v>-0.08</v>
      </c>
      <c r="BX21" s="362">
        <f ca="1">IFERROR(VLOOKUP(BW21,'P Gerais'!$D$29:$G$33,3,TRUE)*BW21,0)</f>
        <v>0</v>
      </c>
      <c r="BY21" s="364">
        <f ca="1">IFERROR(BX21-VLOOKUP(BW21,'P Gerais'!$D$29:$H$33,4,TRUE),0)</f>
        <v>0</v>
      </c>
      <c r="BZ21" s="364">
        <f ca="1">D21*'DB Func'!GD16</f>
        <v>0</v>
      </c>
      <c r="CB21" s="364">
        <f t="shared" ca="1" si="21"/>
        <v>0</v>
      </c>
      <c r="CC21" s="364">
        <f t="shared" si="22"/>
        <v>0</v>
      </c>
      <c r="CD21" s="364">
        <f t="shared" si="23"/>
        <v>0</v>
      </c>
      <c r="CF21" s="362" t="str">
        <f t="shared" ca="1" si="24"/>
        <v>não</v>
      </c>
      <c r="CG21" s="362">
        <f ca="1">IF($CH$8=1,DAY('DB Func'!C16),0)</f>
        <v>0</v>
      </c>
      <c r="CH21" s="362">
        <f ca="1">IF(CI21=0,0,MONTH('DB Func'!C16))</f>
        <v>0</v>
      </c>
      <c r="CI21" s="362">
        <f ca="1">IF('P Gerais'!D19=YEAR('DB Func'!C16),YEAR('DB Func'!C16),0)</f>
        <v>0</v>
      </c>
      <c r="CJ21" s="371">
        <v>44</v>
      </c>
      <c r="CK21" s="363"/>
      <c r="CL21" s="362" t="str">
        <f>IF(ISERROR(HLOOKUP(CL19,$DR$7:$DX21,$DY21,FALSE)),"N",HLOOKUP(CL19,$DR$7:$DX21,$DY21,FALSE))</f>
        <v>N</v>
      </c>
      <c r="CM21" s="362" t="str">
        <f>IF(ISERROR(HLOOKUP(CM19,$DR$7:$DX21,$DY21,FALSE)),"N",HLOOKUP(CM19,$DR$7:$DX21,$DY21,FALSE))</f>
        <v>N</v>
      </c>
      <c r="CN21" s="362" t="str">
        <f>IF(ISERROR(HLOOKUP(CN19,$DR$7:$DX21,$DY21,FALSE)),"N",HLOOKUP(CN19,$DR$7:$DX21,$DY21,FALSE))</f>
        <v>N</v>
      </c>
      <c r="CO21" s="362" t="str">
        <f>IF(ISERROR(HLOOKUP(CO19,$DR$7:$DX21,$DY21,FALSE)),"N",HLOOKUP(CO19,$DR$7:$DX21,$DY21,FALSE))</f>
        <v>N</v>
      </c>
      <c r="CP21" s="362" t="str">
        <f>IF(ISERROR(HLOOKUP(CP19,$DR$7:$DX21,$DY21,FALSE)),"N",HLOOKUP(CP19,$DR$7:$DX21,$DY21,FALSE))</f>
        <v>N</v>
      </c>
      <c r="CQ21" s="362" t="str">
        <f>IF(ISERROR(HLOOKUP(CQ19,$DR$7:$DX21,$DY21,FALSE)),"N",HLOOKUP(CQ19,$DR$7:$DX21,$DY21,FALSE))</f>
        <v>N</v>
      </c>
      <c r="CR21" s="362" t="str">
        <f>IF(ISERROR(HLOOKUP(CR19,$DR$7:$DX21,$DY21,FALSE)),"N",HLOOKUP(CR19,$DR$7:$DX21,$DY21,FALSE))</f>
        <v>N</v>
      </c>
      <c r="CS21" s="362" t="str">
        <f>IF(ISERROR(HLOOKUP(CS19,$DR$7:$DX21,$DY21,FALSE)),"N",HLOOKUP(CS19,$DR$7:$DX21,$DY21,FALSE))</f>
        <v>N</v>
      </c>
      <c r="CT21" s="362" t="str">
        <f>IF(ISERROR(HLOOKUP(CT19,$DR$7:$DX21,$DY21,FALSE)),"N",HLOOKUP(CT19,$DR$7:$DX21,$DY21,FALSE))</f>
        <v>N</v>
      </c>
      <c r="CU21" s="362" t="str">
        <f>IF(ISERROR(HLOOKUP(CU19,$DR$7:$DX21,$DY21,FALSE)),"N",HLOOKUP(CU19,$DR$7:$DX21,$DY21,FALSE))</f>
        <v>N</v>
      </c>
      <c r="CV21" s="362" t="str">
        <f>IF(ISERROR(HLOOKUP(CV19,$DR$7:$DX21,$DY21,FALSE)),"N",HLOOKUP(CV19,$DR$7:$DX21,$DY21,FALSE))</f>
        <v>N</v>
      </c>
      <c r="CW21" s="362" t="str">
        <f>IF(ISERROR(HLOOKUP(CW19,$DR$7:$DX21,$DY21,FALSE)),"N",HLOOKUP(CW19,$DR$7:$DX21,$DY21,FALSE))</f>
        <v>N</v>
      </c>
      <c r="CX21" s="362" t="str">
        <f>IF(ISERROR(HLOOKUP(CX19,$DR$7:$DX21,$DY21,FALSE)),"N",HLOOKUP(CX19,$DR$7:$DX21,$DY21,FALSE))</f>
        <v>N</v>
      </c>
      <c r="CY21" s="362" t="str">
        <f>IF(ISERROR(HLOOKUP(CY19,$DR$7:$DX21,$DY21,FALSE)),"N",HLOOKUP(CY19,$DR$7:$DX21,$DY21,FALSE))</f>
        <v>N</v>
      </c>
      <c r="CZ21" s="362" t="str">
        <f>IF(ISERROR(HLOOKUP(CZ19,$DR$7:$DX21,$DY21,FALSE)),"N",HLOOKUP(CZ19,$DR$7:$DX21,$DY21,FALSE))</f>
        <v>N</v>
      </c>
      <c r="DA21" s="362" t="str">
        <f>IF(ISERROR(HLOOKUP(DA19,$DR$7:$DX21,$DY21,FALSE)),"N",HLOOKUP(DA19,$DR$7:$DX21,$DY21,FALSE))</f>
        <v>N</v>
      </c>
      <c r="DB21" s="362" t="str">
        <f>IF(ISERROR(HLOOKUP(DB19,$DR$7:$DX21,$DY21,FALSE)),"N",HLOOKUP(DB19,$DR$7:$DX21,$DY21,FALSE))</f>
        <v>N</v>
      </c>
      <c r="DC21" s="362" t="str">
        <f>IF(ISERROR(HLOOKUP(DC19,$DR$7:$DX21,$DY21,FALSE)),"N",HLOOKUP(DC19,$DR$7:$DX21,$DY21,FALSE))</f>
        <v>N</v>
      </c>
      <c r="DD21" s="362" t="str">
        <f>IF(ISERROR(HLOOKUP(DD19,$DR$7:$DX21,$DY21,FALSE)),"N",HLOOKUP(DD19,$DR$7:$DX21,$DY21,FALSE))</f>
        <v>N</v>
      </c>
      <c r="DE21" s="362" t="str">
        <f>IF(ISERROR(HLOOKUP(DE19,$DR$7:$DX21,$DY21,FALSE)),"N",HLOOKUP(DE19,$DR$7:$DX21,$DY21,FALSE))</f>
        <v>N</v>
      </c>
      <c r="DF21" s="362" t="str">
        <f>IF(ISERROR(HLOOKUP(DF19,$DR$7:$DX21,$DY21,FALSE)),"N",HLOOKUP(DF19,$DR$7:$DX21,$DY21,FALSE))</f>
        <v>N</v>
      </c>
      <c r="DG21" s="362" t="str">
        <f>IF(ISERROR(HLOOKUP(DG19,$DR$7:$DX21,$DY21,FALSE)),"N",HLOOKUP(DG19,$DR$7:$DX21,$DY21,FALSE))</f>
        <v>N</v>
      </c>
      <c r="DH21" s="362" t="str">
        <f>IF(ISERROR(HLOOKUP(DH19,$DR$7:$DX21,$DY21,FALSE)),"N",HLOOKUP(DH19,$DR$7:$DX21,$DY21,FALSE))</f>
        <v>N</v>
      </c>
      <c r="DI21" s="362" t="str">
        <f>IF(ISERROR(HLOOKUP(DI19,$DR$7:$DX21,$DY21,FALSE)),"N",HLOOKUP(DI19,$DR$7:$DX21,$DY21,FALSE))</f>
        <v>N</v>
      </c>
      <c r="DJ21" s="362" t="str">
        <f>IF(ISERROR(HLOOKUP(DJ19,$DR$7:$DX21,$DY21,FALSE)),"N",HLOOKUP(DJ19,$DR$7:$DX21,$DY21,FALSE))</f>
        <v>N</v>
      </c>
      <c r="DK21" s="362" t="str">
        <f>IF(ISERROR(HLOOKUP(DK19,$DR$7:$DX21,$DY21,FALSE)),"N",HLOOKUP(DK19,$DR$7:$DX21,$DY21,FALSE))</f>
        <v>N</v>
      </c>
      <c r="DL21" s="362" t="str">
        <f>IF(ISERROR(HLOOKUP(DL19,$DR$7:$DX21,$DY21,FALSE)),"N",HLOOKUP(DL19,$DR$7:$DX21,$DY21,FALSE))</f>
        <v>N</v>
      </c>
      <c r="DM21" s="362" t="str">
        <f>IF(ISERROR(HLOOKUP(DM19,$DR$7:$DX21,$DY21,FALSE)),"N",HLOOKUP(DM19,$DR$7:$DX21,$DY21,FALSE))</f>
        <v>N</v>
      </c>
      <c r="DN21" s="362" t="str">
        <f>IF(ISERROR(HLOOKUP(DN19,$DR$7:$DX21,$DY21,FALSE)),"N",HLOOKUP(DN19,$DR$7:$DX21,$DY21,FALSE))</f>
        <v>N</v>
      </c>
      <c r="DO21" s="362" t="str">
        <f>IF(ISERROR(HLOOKUP(DO19,$DR$7:$DX21,$DY21,FALSE)),"N",HLOOKUP(DO19,$DR$7:$DX21,$DY21,FALSE))</f>
        <v>N</v>
      </c>
      <c r="DP21" s="362">
        <f t="shared" si="25"/>
        <v>0</v>
      </c>
      <c r="DQ21" s="362">
        <f t="shared" si="26"/>
        <v>30</v>
      </c>
      <c r="DR21" s="362" t="str">
        <f>IF('DB Func'!M16&gt;0,"S","N")</f>
        <v>N</v>
      </c>
      <c r="DS21" s="362" t="str">
        <f>IF('DB Func'!R16&gt;0,"S","N")</f>
        <v>N</v>
      </c>
      <c r="DT21" s="362" t="str">
        <f>IF('DB Func'!W16&gt;0,"S","N")</f>
        <v>N</v>
      </c>
      <c r="DU21" s="362" t="str">
        <f>IF('DB Func'!AB16&gt;0,"S","N")</f>
        <v>N</v>
      </c>
      <c r="DV21" s="362" t="str">
        <f>IF('DB Func'!AG16&gt;0,"S","N")</f>
        <v>N</v>
      </c>
      <c r="DW21" s="362" t="str">
        <f>IF('DB Func'!AL16&gt;0,"S","N")</f>
        <v>N</v>
      </c>
      <c r="DX21" s="362" t="str">
        <f>IF('DB Func'!AQ16&gt;0,"S","N")</f>
        <v>N</v>
      </c>
      <c r="DY21" s="362">
        <v>15</v>
      </c>
      <c r="DZ21" s="369">
        <f ca="1">'DB Func'!C16</f>
        <v>0</v>
      </c>
      <c r="EA21" s="362" t="str">
        <f t="shared" ca="1" si="27"/>
        <v>s</v>
      </c>
      <c r="EB21" s="362" t="str">
        <f t="shared" ca="1" si="27"/>
        <v>s</v>
      </c>
      <c r="EC21" s="362" t="str">
        <f t="shared" ca="1" si="27"/>
        <v>s</v>
      </c>
      <c r="ED21" s="362" t="str">
        <f t="shared" ca="1" si="27"/>
        <v>s</v>
      </c>
      <c r="EE21" s="362" t="str">
        <f t="shared" ca="1" si="27"/>
        <v>s</v>
      </c>
      <c r="EF21" s="362" t="str">
        <f t="shared" ca="1" si="27"/>
        <v>s</v>
      </c>
      <c r="EG21" s="362" t="str">
        <f t="shared" ca="1" si="27"/>
        <v>s</v>
      </c>
      <c r="EH21" s="362" t="str">
        <f t="shared" ca="1" si="27"/>
        <v>s</v>
      </c>
      <c r="EI21" s="362" t="str">
        <f t="shared" ca="1" si="27"/>
        <v>s</v>
      </c>
      <c r="EJ21" s="362" t="str">
        <f t="shared" ca="1" si="27"/>
        <v>s</v>
      </c>
      <c r="EK21" s="362" t="str">
        <f t="shared" ca="1" si="27"/>
        <v>s</v>
      </c>
      <c r="EL21" s="362" t="str">
        <f t="shared" ca="1" si="27"/>
        <v>s</v>
      </c>
      <c r="EM21" s="362" t="str">
        <f t="shared" ca="1" si="27"/>
        <v>s</v>
      </c>
      <c r="EN21" s="362" t="str">
        <f t="shared" ca="1" si="27"/>
        <v>s</v>
      </c>
      <c r="EO21" s="362" t="str">
        <f t="shared" ca="1" si="27"/>
        <v>s</v>
      </c>
      <c r="EP21" s="362" t="str">
        <f t="shared" ca="1" si="27"/>
        <v>s</v>
      </c>
      <c r="EQ21" s="362" t="str">
        <f t="shared" ca="1" si="28"/>
        <v>s</v>
      </c>
      <c r="ER21" s="362" t="str">
        <f t="shared" ca="1" si="28"/>
        <v>s</v>
      </c>
      <c r="ES21" s="362" t="str">
        <f t="shared" ca="1" si="28"/>
        <v>s</v>
      </c>
      <c r="ET21" s="362" t="str">
        <f t="shared" ca="1" si="28"/>
        <v>s</v>
      </c>
      <c r="EU21" s="362" t="str">
        <f t="shared" ca="1" si="28"/>
        <v>s</v>
      </c>
      <c r="EV21" s="362" t="str">
        <f t="shared" ca="1" si="28"/>
        <v>s</v>
      </c>
      <c r="EW21" s="362" t="str">
        <f t="shared" ca="1" si="28"/>
        <v>s</v>
      </c>
      <c r="EX21" s="362" t="str">
        <f t="shared" ca="1" si="28"/>
        <v>s</v>
      </c>
      <c r="EY21" s="362" t="str">
        <f t="shared" ca="1" si="28"/>
        <v>s</v>
      </c>
      <c r="EZ21" s="362" t="str">
        <f t="shared" ca="1" si="29"/>
        <v>s</v>
      </c>
      <c r="FA21" s="362" t="str">
        <f t="shared" ca="1" si="29"/>
        <v>s</v>
      </c>
      <c r="FB21" s="362" t="str">
        <f t="shared" ca="1" si="29"/>
        <v>s</v>
      </c>
      <c r="FC21" s="362" t="str">
        <f t="shared" ca="1" si="29"/>
        <v>s</v>
      </c>
      <c r="FD21" s="362" t="str">
        <f t="shared" ca="1" si="29"/>
        <v>s</v>
      </c>
      <c r="FE21" s="362">
        <f t="shared" ca="1" si="30"/>
        <v>30</v>
      </c>
      <c r="FF21" s="362">
        <f t="shared" ca="1" si="31"/>
        <v>0</v>
      </c>
      <c r="FG21" s="362" t="str">
        <f ca="1">IF(AND(YEAR(DZ21)='P Gerais'!D19,MONTH(Lanc!EA21)=9,DAY(Lanc!EA21)&gt;1),"S","N")</f>
        <v>N</v>
      </c>
      <c r="FH21" s="364">
        <f t="shared" ca="1" si="32"/>
        <v>0</v>
      </c>
      <c r="FI21" s="364">
        <f t="shared" si="33"/>
        <v>0</v>
      </c>
      <c r="FJ21" s="387">
        <f t="shared" ca="1" si="34"/>
        <v>0</v>
      </c>
      <c r="FP21" s="363">
        <f ca="1">((FH21-FJ21-FI21+AZ21+AQ21+SUM(Z21:AA21)+SUM(AW21:AX21)+AK21)*IF('DB Func'!GG16="ok",'DB Func'!GD16,0))</f>
        <v>0</v>
      </c>
      <c r="FR21" s="389">
        <f t="shared" ca="1" si="35"/>
        <v>0</v>
      </c>
      <c r="GV21" s="49"/>
      <c r="GW21" s="49"/>
      <c r="GX21" s="49"/>
      <c r="GY21" s="49"/>
      <c r="GZ21" s="49"/>
      <c r="HA21" s="49"/>
      <c r="HB21" s="49"/>
      <c r="HC21" s="49"/>
    </row>
    <row r="22" spans="3:211" ht="30" customHeight="1" thickTop="1" thickBot="1">
      <c r="C22" s="390" t="str">
        <f ca="1">IF('DB Func'!B17="Funcionário 15","",'DB Func'!B17)</f>
        <v/>
      </c>
      <c r="D22" s="391">
        <f ca="1">'DB Func'!CL17</f>
        <v>0</v>
      </c>
      <c r="E22" s="382" t="str">
        <f ca="1">IF(C22="","-",IF(OR(terceiro!E22="SET",terceiro!F22="SET"),"Sim","Não"))</f>
        <v>-</v>
      </c>
      <c r="F22" s="383" t="str">
        <f ca="1">IF(C22="","-",IF(OR(Ferias!E22="SET",Ferias!F22="SET"),"Sim","Não"))</f>
        <v>-</v>
      </c>
      <c r="G22" s="383">
        <f ca="1">IF(C22="",0,IF(F22="Sim",IF(Ferias!E22="SET",Ferias!I22,Ferias!J22),0))</f>
        <v>0</v>
      </c>
      <c r="H22" s="185"/>
      <c r="I22" s="185"/>
      <c r="J22" s="398">
        <f t="shared" ca="1" si="8"/>
        <v>0</v>
      </c>
      <c r="K22" s="152"/>
      <c r="L22" s="151"/>
      <c r="M22" s="189"/>
      <c r="N22" s="153"/>
      <c r="O22" s="48"/>
      <c r="P22" s="48"/>
      <c r="Q22" s="48"/>
      <c r="R22" s="49"/>
      <c r="S22" s="49"/>
      <c r="T22" s="49"/>
      <c r="U22" s="49"/>
      <c r="V22" s="49"/>
      <c r="W22" s="49"/>
      <c r="X22" s="49"/>
      <c r="Y22" s="49"/>
      <c r="Z22" s="49"/>
      <c r="AA22" s="49"/>
      <c r="AB22" s="48"/>
      <c r="AC22" s="48"/>
      <c r="AD22" s="49"/>
      <c r="AE22" s="49"/>
      <c r="AF22" s="314"/>
      <c r="AH22" s="400">
        <f ca="1">IF(AND('DB Func'!GE17="Agosto",'DB Func'!BQ17="2 Parcelas"),(('auxiliar 13 sal'!K18/12*'DB Func'!GF17+AVERAGE('auxiliar 13 sal'!Q18:AB18)+AVERAGE('auxiliar 13 sal'!AE18:AP18)+'auxiliar 13 sal'!K18*'DB Func'!BN17+'auxiliar 13 sal'!K18*'DB Func'!BO17)/2),IF('DB Func'!GE17="Setembro",IF('DB Func'!BQ17="Parcela Única",('auxiliar 13 sal'!K18/12*'DB Func'!GF17)+AVERAGE('auxiliar 13 sal'!Q18:AB18)+AVERAGE('auxiliar 13 sal'!AE18:AP18)+('auxiliar 13 sal'!K18*'DB Func'!BN17)+('auxiliar 13 sal'!K18*'DB Func'!BO17),IF('DB Func'!BQ17="2 Parcelas",(('auxiliar 13 sal'!K18/12*'DB Func'!GF17+AVERAGE('auxiliar 13 sal'!Q18:AB18)+AVERAGE('auxiliar 13 sal'!AE18:AP18)+'auxiliar 13 sal'!K18*'DB Func'!BN17+'auxiliar 13 sal'!K18*'DB Func'!BO17)/2))),0))</f>
        <v>0</v>
      </c>
      <c r="AK22" s="364">
        <f t="shared" ca="1" si="9"/>
        <v>0</v>
      </c>
      <c r="AL22" s="364">
        <f t="shared" ca="1" si="10"/>
        <v>0</v>
      </c>
      <c r="AM22" s="364">
        <f t="shared" ca="1" si="11"/>
        <v>0</v>
      </c>
      <c r="AN22" s="364">
        <f t="shared" ca="1" si="12"/>
        <v>0</v>
      </c>
      <c r="AO22" s="364">
        <f t="shared" ca="1" si="13"/>
        <v>0</v>
      </c>
      <c r="AP22" s="364">
        <f t="shared" ca="1" si="14"/>
        <v>0</v>
      </c>
      <c r="AQ22" s="364">
        <f t="shared" ca="1" si="15"/>
        <v>0</v>
      </c>
      <c r="AR22" s="364">
        <f>IF(OR(M22="",M22=0),0,((FH22/220)*('Ho Ex'!$C$8+$AS$6))*M22)</f>
        <v>0</v>
      </c>
      <c r="AS22" s="364">
        <f>IF(OR(N22="",N22=0),0,((FH22/220*('DB Func'!GD17+Lanc!$AS$6))*('Ho Ex'!$I$8+$AS$6))*(N22/52.5*60))</f>
        <v>0</v>
      </c>
      <c r="AT22" s="364">
        <f>IF(OR(M22="",M22=0),0,((FH22/220)*('Ho Ex'!$J$8+$AS$6))*O22)</f>
        <v>0</v>
      </c>
      <c r="AU22" s="364">
        <f>IF(OR(M22="",M22=0),0,((FH22/220)*('Ho Ex'!I28+$AS$6))*P22)</f>
        <v>0</v>
      </c>
      <c r="AV22" s="364">
        <f>IF(OR(M22="",M22=0),0,((FH22/220)*('Ho Ex'!C28+$AS$6))*Q22)</f>
        <v>0</v>
      </c>
      <c r="AW22" s="364">
        <f ca="1">FH22*'DB Func'!BN17</f>
        <v>0</v>
      </c>
      <c r="AX22" s="364">
        <f ca="1">FH22*'DB Func'!BO17</f>
        <v>0</v>
      </c>
      <c r="AY22" s="364">
        <f ca="1">IF(FJ22=0,0,VLOOKUP(FJ22,'P Gerais'!$D$39:$G$41,3,TRUE)*Func15!$F$68)</f>
        <v>0</v>
      </c>
      <c r="AZ22" s="364">
        <f t="shared" si="16"/>
        <v>0</v>
      </c>
      <c r="BA22" s="364">
        <f ca="1">((FH22-FJ22-FI22+AZ22+AQ22+SUM(Z22:AA22)+SUM(AW22:AX22)+AK22)*IF('DB Func'!GG17="ok",'DB Func'!GD17,0))+(FH22-FJ22-FI22+AZ22+AQ22+SUM(Z22:AA22)+SUM(AW22:AX22))+AK22</f>
        <v>0</v>
      </c>
      <c r="BB22" s="385">
        <f ca="1">VLOOKUP(BA22,'P Gerais'!$D$22:$G$25,3,TRUE)</f>
        <v>0.08</v>
      </c>
      <c r="BC22" s="364">
        <f ca="1">IF(BA22&lt;'P Gerais'!$D$25,BA22*BB22,Lanc!BB22)</f>
        <v>0</v>
      </c>
      <c r="BD22" s="364">
        <f ca="1">BA22-BC22-('DB Func'!GB17*'P Gerais'!$D$35)</f>
        <v>0</v>
      </c>
      <c r="BE22" s="386">
        <f ca="1">VLOOKUP(BD22,'P Gerais'!$D$29:$F$33,3,TRUE)</f>
        <v>0</v>
      </c>
      <c r="BF22" s="364">
        <f t="shared" ca="1" si="17"/>
        <v>0</v>
      </c>
      <c r="BG22" s="364">
        <f ca="1">VLOOKUP(BD22,'P Gerais'!$D$29:$G$33,4,TRUE)</f>
        <v>0</v>
      </c>
      <c r="BH22" s="364">
        <f t="shared" ca="1" si="18"/>
        <v>0</v>
      </c>
      <c r="BI22" s="364">
        <f t="shared" ca="1" si="19"/>
        <v>0</v>
      </c>
      <c r="BJ22" s="362">
        <f ca="1">'DB Func'!G17</f>
        <v>0</v>
      </c>
      <c r="BK22" s="362">
        <f ca="1">'DB Func'!FW17</f>
        <v>0</v>
      </c>
      <c r="BL22" s="364">
        <f ca="1">D22*'P Gerais'!$D$13</f>
        <v>0</v>
      </c>
      <c r="BM22" s="364">
        <f ca="1">D22*'P Gerais'!$D$14</f>
        <v>0</v>
      </c>
      <c r="BN22" s="364">
        <f ca="1">D22*'P Gerais'!$D$16</f>
        <v>0</v>
      </c>
      <c r="BO22" s="364">
        <f ca="1">D22*'P Gerais'!$D$17</f>
        <v>0</v>
      </c>
      <c r="BP22" s="364">
        <f ca="1">D22*'P Gerais'!$D$18</f>
        <v>0</v>
      </c>
      <c r="BQ22" s="385">
        <f ca="1">VLOOKUP(D22,'P Gerais'!$D$22:$G$24,3,TRUE)</f>
        <v>0.08</v>
      </c>
      <c r="BR22" s="385">
        <f ca="1">VLOOKUP(D22,'P Gerais'!$D$29:$G$33,3,TRUE)</f>
        <v>0</v>
      </c>
      <c r="BS22" s="385">
        <f ca="1">'DB Func'!BN17</f>
        <v>0</v>
      </c>
      <c r="BT22" s="385">
        <f ca="1">'DB Func'!BO17</f>
        <v>0</v>
      </c>
      <c r="BU22" s="385">
        <f ca="1">'DB Func'!FX17</f>
        <v>0</v>
      </c>
      <c r="BV22" s="364">
        <f t="shared" ca="1" si="20"/>
        <v>-0.08</v>
      </c>
      <c r="BW22" s="364">
        <f ca="1">BV22-'DB Func'!GC17</f>
        <v>-0.08</v>
      </c>
      <c r="BX22" s="362">
        <f ca="1">IFERROR(VLOOKUP(BW22,'P Gerais'!$D$29:$G$33,3,TRUE)*BW22,0)</f>
        <v>0</v>
      </c>
      <c r="BY22" s="364">
        <f ca="1">IFERROR(BX22-VLOOKUP(BW22,'P Gerais'!$D$29:$H$33,4,TRUE),0)</f>
        <v>0</v>
      </c>
      <c r="BZ22" s="364">
        <f ca="1">D22*'DB Func'!GD17</f>
        <v>0</v>
      </c>
      <c r="CB22" s="364">
        <f t="shared" ca="1" si="21"/>
        <v>0</v>
      </c>
      <c r="CC22" s="364">
        <f t="shared" si="22"/>
        <v>0</v>
      </c>
      <c r="CD22" s="364">
        <f t="shared" si="23"/>
        <v>0</v>
      </c>
      <c r="CF22" s="362" t="str">
        <f t="shared" ca="1" si="24"/>
        <v>não</v>
      </c>
      <c r="CG22" s="362">
        <f ca="1">IF($CH$8=1,DAY('DB Func'!C17),0)</f>
        <v>0</v>
      </c>
      <c r="CH22" s="362">
        <f ca="1">IF(CI22=0,0,MONTH('DB Func'!C17))</f>
        <v>0</v>
      </c>
      <c r="CI22" s="362">
        <f ca="1">IF('P Gerais'!D20=YEAR('DB Func'!C17),YEAR('DB Func'!C17),0)</f>
        <v>0</v>
      </c>
      <c r="CJ22" s="371">
        <v>45</v>
      </c>
      <c r="CK22" s="363"/>
      <c r="CL22" s="362" t="str">
        <f ca="1">IF(ISERROR(HLOOKUP(CL20,$DR$7:$DX22,$DY22,FALSE)),"N",HLOOKUP(CL20,$DR$7:$DX22,$DY22,FALSE))</f>
        <v>N</v>
      </c>
      <c r="CM22" s="362" t="str">
        <f ca="1">IF(ISERROR(HLOOKUP(CM20,$DR$7:$DX22,$DY22,FALSE)),"N",HLOOKUP(CM20,$DR$7:$DX22,$DY22,FALSE))</f>
        <v>N</v>
      </c>
      <c r="CN22" s="362" t="str">
        <f ca="1">IF(ISERROR(HLOOKUP(CN20,$DR$7:$DX22,$DY22,FALSE)),"N",HLOOKUP(CN20,$DR$7:$DX22,$DY22,FALSE))</f>
        <v>N</v>
      </c>
      <c r="CO22" s="362" t="str">
        <f ca="1">IF(ISERROR(HLOOKUP(CO20,$DR$7:$DX22,$DY22,FALSE)),"N",HLOOKUP(CO20,$DR$7:$DX22,$DY22,FALSE))</f>
        <v>N</v>
      </c>
      <c r="CP22" s="362" t="str">
        <f>IF(ISERROR(HLOOKUP(CP20,$DR$7:$DX22,$DY22,FALSE)),"N",HLOOKUP(CP20,$DR$7:$DX22,$DY22,FALSE))</f>
        <v>N</v>
      </c>
      <c r="CQ22" s="362" t="str">
        <f ca="1">IF(ISERROR(HLOOKUP(CQ20,$DR$7:$DX22,$DY22,FALSE)),"N",HLOOKUP(CQ20,$DR$7:$DX22,$DY22,FALSE))</f>
        <v>N</v>
      </c>
      <c r="CR22" s="362" t="str">
        <f ca="1">IF(ISERROR(HLOOKUP(CR20,$DR$7:$DX22,$DY22,FALSE)),"N",HLOOKUP(CR20,$DR$7:$DX22,$DY22,FALSE))</f>
        <v>N</v>
      </c>
      <c r="CS22" s="362" t="str">
        <f ca="1">IF(ISERROR(HLOOKUP(CS20,$DR$7:$DX22,$DY22,FALSE)),"N",HLOOKUP(CS20,$DR$7:$DX22,$DY22,FALSE))</f>
        <v>N</v>
      </c>
      <c r="CT22" s="362" t="str">
        <f ca="1">IF(ISERROR(HLOOKUP(CT20,$DR$7:$DX22,$DY22,FALSE)),"N",HLOOKUP(CT20,$DR$7:$DX22,$DY22,FALSE))</f>
        <v>N</v>
      </c>
      <c r="CU22" s="362" t="str">
        <f ca="1">IF(ISERROR(HLOOKUP(CU20,$DR$7:$DX22,$DY22,FALSE)),"N",HLOOKUP(CU20,$DR$7:$DX22,$DY22,FALSE))</f>
        <v>N</v>
      </c>
      <c r="CV22" s="362" t="str">
        <f ca="1">IF(ISERROR(HLOOKUP(CV20,$DR$7:$DX22,$DY22,FALSE)),"N",HLOOKUP(CV20,$DR$7:$DX22,$DY22,FALSE))</f>
        <v>N</v>
      </c>
      <c r="CW22" s="362" t="str">
        <f>IF(ISERROR(HLOOKUP(CW20,$DR$7:$DX22,$DY22,FALSE)),"N",HLOOKUP(CW20,$DR$7:$DX22,$DY22,FALSE))</f>
        <v>N</v>
      </c>
      <c r="CX22" s="362" t="str">
        <f ca="1">IF(ISERROR(HLOOKUP(CX20,$DR$7:$DX22,$DY22,FALSE)),"N",HLOOKUP(CX20,$DR$7:$DX22,$DY22,FALSE))</f>
        <v>N</v>
      </c>
      <c r="CY22" s="362" t="str">
        <f ca="1">IF(ISERROR(HLOOKUP(CY20,$DR$7:$DX22,$DY22,FALSE)),"N",HLOOKUP(CY20,$DR$7:$DX22,$DY22,FALSE))</f>
        <v>N</v>
      </c>
      <c r="CZ22" s="362" t="str">
        <f ca="1">IF(ISERROR(HLOOKUP(CZ20,$DR$7:$DX22,$DY22,FALSE)),"N",HLOOKUP(CZ20,$DR$7:$DX22,$DY22,FALSE))</f>
        <v>N</v>
      </c>
      <c r="DA22" s="362" t="str">
        <f ca="1">IF(ISERROR(HLOOKUP(DA20,$DR$7:$DX22,$DY22,FALSE)),"N",HLOOKUP(DA20,$DR$7:$DX22,$DY22,FALSE))</f>
        <v>N</v>
      </c>
      <c r="DB22" s="362" t="str">
        <f ca="1">IF(ISERROR(HLOOKUP(DB20,$DR$7:$DX22,$DY22,FALSE)),"N",HLOOKUP(DB20,$DR$7:$DX22,$DY22,FALSE))</f>
        <v>N</v>
      </c>
      <c r="DC22" s="362" t="str">
        <f ca="1">IF(ISERROR(HLOOKUP(DC20,$DR$7:$DX22,$DY22,FALSE)),"N",HLOOKUP(DC20,$DR$7:$DX22,$DY22,FALSE))</f>
        <v>N</v>
      </c>
      <c r="DD22" s="362" t="str">
        <f>IF(ISERROR(HLOOKUP(DD20,$DR$7:$DX22,$DY22,FALSE)),"N",HLOOKUP(DD20,$DR$7:$DX22,$DY22,FALSE))</f>
        <v>N</v>
      </c>
      <c r="DE22" s="362" t="str">
        <f ca="1">IF(ISERROR(HLOOKUP(DE20,$DR$7:$DX22,$DY22,FALSE)),"N",HLOOKUP(DE20,$DR$7:$DX22,$DY22,FALSE))</f>
        <v>N</v>
      </c>
      <c r="DF22" s="362" t="str">
        <f ca="1">IF(ISERROR(HLOOKUP(DF20,$DR$7:$DX22,$DY22,FALSE)),"N",HLOOKUP(DF20,$DR$7:$DX22,$DY22,FALSE))</f>
        <v>N</v>
      </c>
      <c r="DG22" s="362" t="str">
        <f ca="1">IF(ISERROR(HLOOKUP(DG20,$DR$7:$DX22,$DY22,FALSE)),"N",HLOOKUP(DG20,$DR$7:$DX22,$DY22,FALSE))</f>
        <v>N</v>
      </c>
      <c r="DH22" s="362" t="str">
        <f ca="1">IF(ISERROR(HLOOKUP(DH20,$DR$7:$DX22,$DY22,FALSE)),"N",HLOOKUP(DH20,$DR$7:$DX22,$DY22,FALSE))</f>
        <v>N</v>
      </c>
      <c r="DI22" s="362" t="str">
        <f ca="1">IF(ISERROR(HLOOKUP(DI20,$DR$7:$DX22,$DY22,FALSE)),"N",HLOOKUP(DI20,$DR$7:$DX22,$DY22,FALSE))</f>
        <v>N</v>
      </c>
      <c r="DJ22" s="362" t="str">
        <f ca="1">IF(ISERROR(HLOOKUP(DJ20,$DR$7:$DX22,$DY22,FALSE)),"N",HLOOKUP(DJ20,$DR$7:$DX22,$DY22,FALSE))</f>
        <v>N</v>
      </c>
      <c r="DK22" s="362" t="str">
        <f>IF(ISERROR(HLOOKUP(DK20,$DR$7:$DX22,$DY22,FALSE)),"N",HLOOKUP(DK20,$DR$7:$DX22,$DY22,FALSE))</f>
        <v>N</v>
      </c>
      <c r="DL22" s="362" t="str">
        <f ca="1">IF(ISERROR(HLOOKUP(DL20,$DR$7:$DX22,$DY22,FALSE)),"N",HLOOKUP(DL20,$DR$7:$DX22,$DY22,FALSE))</f>
        <v>N</v>
      </c>
      <c r="DM22" s="362" t="str">
        <f ca="1">IF(ISERROR(HLOOKUP(DM20,$DR$7:$DX22,$DY22,FALSE)),"N",HLOOKUP(DM20,$DR$7:$DX22,$DY22,FALSE))</f>
        <v>N</v>
      </c>
      <c r="DN22" s="362" t="str">
        <f ca="1">IF(ISERROR(HLOOKUP(DN20,$DR$7:$DX22,$DY22,FALSE)),"N",HLOOKUP(DN20,$DR$7:$DX22,$DY22,FALSE))</f>
        <v>N</v>
      </c>
      <c r="DO22" s="362" t="str">
        <f ca="1">IF(ISERROR(HLOOKUP(DO20,$DR$7:$DX22,$DY22,FALSE)),"N",HLOOKUP(DO20,$DR$7:$DX22,$DY22,FALSE))</f>
        <v>N</v>
      </c>
      <c r="DP22" s="362">
        <f t="shared" ca="1" si="25"/>
        <v>0</v>
      </c>
      <c r="DQ22" s="362">
        <f t="shared" ca="1" si="26"/>
        <v>30</v>
      </c>
      <c r="DR22" s="362" t="str">
        <f>IF('DB Func'!M17&gt;0,"S","N")</f>
        <v>N</v>
      </c>
      <c r="DS22" s="362" t="str">
        <f>IF('DB Func'!R17&gt;0,"S","N")</f>
        <v>N</v>
      </c>
      <c r="DT22" s="362" t="str">
        <f>IF('DB Func'!W17&gt;0,"S","N")</f>
        <v>N</v>
      </c>
      <c r="DU22" s="362" t="str">
        <f>IF('DB Func'!AB17&gt;0,"S","N")</f>
        <v>N</v>
      </c>
      <c r="DV22" s="362" t="str">
        <f>IF('DB Func'!AG17&gt;0,"S","N")</f>
        <v>N</v>
      </c>
      <c r="DW22" s="362" t="str">
        <f>IF('DB Func'!AL17&gt;0,"S","N")</f>
        <v>N</v>
      </c>
      <c r="DX22" s="362" t="str">
        <f>IF('DB Func'!AQ17&gt;0,"S","N")</f>
        <v>N</v>
      </c>
      <c r="DY22" s="362">
        <v>16</v>
      </c>
      <c r="DZ22" s="369">
        <f ca="1">'DB Func'!C17</f>
        <v>0</v>
      </c>
      <c r="EA22" s="362" t="str">
        <f t="shared" ca="1" si="27"/>
        <v>s</v>
      </c>
      <c r="EB22" s="362" t="str">
        <f t="shared" ca="1" si="27"/>
        <v>s</v>
      </c>
      <c r="EC22" s="362" t="str">
        <f t="shared" ca="1" si="27"/>
        <v>s</v>
      </c>
      <c r="ED22" s="362" t="str">
        <f t="shared" ca="1" si="27"/>
        <v>s</v>
      </c>
      <c r="EE22" s="362" t="str">
        <f t="shared" ca="1" si="27"/>
        <v>s</v>
      </c>
      <c r="EF22" s="362" t="str">
        <f t="shared" ca="1" si="27"/>
        <v>s</v>
      </c>
      <c r="EG22" s="362" t="str">
        <f t="shared" ca="1" si="27"/>
        <v>s</v>
      </c>
      <c r="EH22" s="362" t="str">
        <f t="shared" ca="1" si="27"/>
        <v>s</v>
      </c>
      <c r="EI22" s="362" t="str">
        <f t="shared" ca="1" si="27"/>
        <v>s</v>
      </c>
      <c r="EJ22" s="362" t="str">
        <f t="shared" ca="1" si="27"/>
        <v>s</v>
      </c>
      <c r="EK22" s="362" t="str">
        <f t="shared" ca="1" si="27"/>
        <v>s</v>
      </c>
      <c r="EL22" s="362" t="str">
        <f t="shared" ca="1" si="27"/>
        <v>s</v>
      </c>
      <c r="EM22" s="362" t="str">
        <f t="shared" ca="1" si="27"/>
        <v>s</v>
      </c>
      <c r="EN22" s="362" t="str">
        <f t="shared" ca="1" si="27"/>
        <v>s</v>
      </c>
      <c r="EO22" s="362" t="str">
        <f t="shared" ca="1" si="27"/>
        <v>s</v>
      </c>
      <c r="EP22" s="362" t="str">
        <f t="shared" ca="1" si="27"/>
        <v>s</v>
      </c>
      <c r="EQ22" s="362" t="str">
        <f t="shared" ca="1" si="28"/>
        <v>s</v>
      </c>
      <c r="ER22" s="362" t="str">
        <f t="shared" ca="1" si="28"/>
        <v>s</v>
      </c>
      <c r="ES22" s="362" t="str">
        <f t="shared" ca="1" si="28"/>
        <v>s</v>
      </c>
      <c r="ET22" s="362" t="str">
        <f t="shared" ca="1" si="28"/>
        <v>s</v>
      </c>
      <c r="EU22" s="362" t="str">
        <f t="shared" ca="1" si="28"/>
        <v>s</v>
      </c>
      <c r="EV22" s="362" t="str">
        <f t="shared" ca="1" si="28"/>
        <v>s</v>
      </c>
      <c r="EW22" s="362" t="str">
        <f t="shared" ca="1" si="28"/>
        <v>s</v>
      </c>
      <c r="EX22" s="362" t="str">
        <f t="shared" ca="1" si="28"/>
        <v>s</v>
      </c>
      <c r="EY22" s="362" t="str">
        <f t="shared" ca="1" si="28"/>
        <v>s</v>
      </c>
      <c r="EZ22" s="362" t="str">
        <f t="shared" ca="1" si="29"/>
        <v>s</v>
      </c>
      <c r="FA22" s="362" t="str">
        <f t="shared" ca="1" si="29"/>
        <v>s</v>
      </c>
      <c r="FB22" s="362" t="str">
        <f t="shared" ca="1" si="29"/>
        <v>s</v>
      </c>
      <c r="FC22" s="362" t="str">
        <f t="shared" ca="1" si="29"/>
        <v>s</v>
      </c>
      <c r="FD22" s="362" t="str">
        <f t="shared" ca="1" si="29"/>
        <v>s</v>
      </c>
      <c r="FE22" s="362">
        <f t="shared" ca="1" si="30"/>
        <v>30</v>
      </c>
      <c r="FF22" s="362">
        <f t="shared" ca="1" si="31"/>
        <v>0</v>
      </c>
      <c r="FG22" s="362" t="str">
        <f ca="1">IF(AND(YEAR(DZ22)='P Gerais'!D20,MONTH(Lanc!EA22)=9,DAY(Lanc!EA22)&gt;1),"S","N")</f>
        <v>N</v>
      </c>
      <c r="FH22" s="364">
        <f t="shared" ca="1" si="32"/>
        <v>0</v>
      </c>
      <c r="FI22" s="364">
        <f t="shared" si="33"/>
        <v>0</v>
      </c>
      <c r="FJ22" s="387">
        <f t="shared" ca="1" si="34"/>
        <v>0</v>
      </c>
      <c r="FP22" s="363">
        <f ca="1">((FH22-FJ22-FI22+AZ22+AQ22+SUM(Z22:AA22)+SUM(AW22:AX22)+AK22)*IF('DB Func'!GG17="ok",'DB Func'!GD17,0))</f>
        <v>0</v>
      </c>
      <c r="FR22" s="389">
        <f t="shared" ca="1" si="35"/>
        <v>0</v>
      </c>
      <c r="GV22" s="49"/>
      <c r="GW22" s="49"/>
      <c r="GX22" s="49"/>
      <c r="GY22" s="49"/>
      <c r="GZ22" s="49"/>
      <c r="HA22" s="49"/>
      <c r="HB22" s="49"/>
      <c r="HC22" s="49"/>
    </row>
    <row r="23" spans="3:211" ht="30" customHeight="1" thickTop="1" thickBot="1">
      <c r="C23" s="390" t="str">
        <f ca="1">IF('DB Func'!B18="Funcionário 16","",'DB Func'!B18)</f>
        <v/>
      </c>
      <c r="D23" s="391">
        <f ca="1">'DB Func'!CL18</f>
        <v>0</v>
      </c>
      <c r="E23" s="382" t="str">
        <f ca="1">IF(C23="","-",IF(OR(terceiro!E23="SET",terceiro!F23="SET"),"Sim","Não"))</f>
        <v>-</v>
      </c>
      <c r="F23" s="383" t="str">
        <f ca="1">IF(C23="","-",IF(OR(Ferias!E23="SET",Ferias!F23="SET"),"Sim","Não"))</f>
        <v>-</v>
      </c>
      <c r="G23" s="383">
        <f ca="1">IF(C23="",0,IF(F23="Sim",IF(Ferias!E23="SET",Ferias!I23,Ferias!J23),0))</f>
        <v>0</v>
      </c>
      <c r="H23" s="185"/>
      <c r="I23" s="185"/>
      <c r="J23" s="398">
        <f t="shared" ca="1" si="8"/>
        <v>0</v>
      </c>
      <c r="K23" s="152"/>
      <c r="L23" s="151"/>
      <c r="M23" s="189"/>
      <c r="N23" s="153"/>
      <c r="O23" s="48"/>
      <c r="P23" s="48"/>
      <c r="Q23" s="48"/>
      <c r="R23" s="49"/>
      <c r="S23" s="49"/>
      <c r="T23" s="49"/>
      <c r="U23" s="49"/>
      <c r="V23" s="49"/>
      <c r="W23" s="49"/>
      <c r="X23" s="49"/>
      <c r="Y23" s="49"/>
      <c r="Z23" s="49"/>
      <c r="AA23" s="49"/>
      <c r="AB23" s="48"/>
      <c r="AC23" s="48"/>
      <c r="AD23" s="49"/>
      <c r="AE23" s="49"/>
      <c r="AF23" s="314"/>
      <c r="AH23" s="400">
        <f ca="1">IF(AND('DB Func'!GE18="Agosto",'DB Func'!BQ18="2 Parcelas"),(('auxiliar 13 sal'!K19/12*'DB Func'!GF18+AVERAGE('auxiliar 13 sal'!Q19:AB19)+AVERAGE('auxiliar 13 sal'!AE19:AP19)+'auxiliar 13 sal'!K19*'DB Func'!BN18+'auxiliar 13 sal'!K19*'DB Func'!BO18)/2),IF('DB Func'!GE18="Setembro",IF('DB Func'!BQ18="Parcela Única",('auxiliar 13 sal'!K19/12*'DB Func'!GF18)+AVERAGE('auxiliar 13 sal'!Q19:AB19)+AVERAGE('auxiliar 13 sal'!AE19:AP19)+('auxiliar 13 sal'!K19*'DB Func'!BN18)+('auxiliar 13 sal'!K19*'DB Func'!BO18),IF('DB Func'!BQ18="2 Parcelas",(('auxiliar 13 sal'!K19/12*'DB Func'!GF18+AVERAGE('auxiliar 13 sal'!Q19:AB19)+AVERAGE('auxiliar 13 sal'!AE19:AP19)+'auxiliar 13 sal'!K19*'DB Func'!BN18+'auxiliar 13 sal'!K19*'DB Func'!BO18)/2))),0))</f>
        <v>0</v>
      </c>
      <c r="AK23" s="364">
        <f t="shared" ca="1" si="9"/>
        <v>0</v>
      </c>
      <c r="AL23" s="364">
        <f t="shared" ca="1" si="10"/>
        <v>0</v>
      </c>
      <c r="AM23" s="364">
        <f t="shared" ca="1" si="11"/>
        <v>0</v>
      </c>
      <c r="AN23" s="364">
        <f t="shared" ca="1" si="12"/>
        <v>0</v>
      </c>
      <c r="AO23" s="364">
        <f t="shared" ca="1" si="13"/>
        <v>0</v>
      </c>
      <c r="AP23" s="364">
        <f t="shared" ca="1" si="14"/>
        <v>0</v>
      </c>
      <c r="AQ23" s="364">
        <f t="shared" ca="1" si="15"/>
        <v>0</v>
      </c>
      <c r="AR23" s="364">
        <f>IF(OR(M23="",M23=0),0,((FH23/220)*('Ho Ex'!$C$8+$AS$6))*M23)</f>
        <v>0</v>
      </c>
      <c r="AS23" s="364">
        <f>IF(OR(N23="",N23=0),0,((FH23/220*('DB Func'!GD18+Lanc!$AS$6))*('Ho Ex'!$I$8+$AS$6))*(N23/52.5*60))</f>
        <v>0</v>
      </c>
      <c r="AT23" s="364">
        <f>IF(OR(M23="",M23=0),0,((FH23/220)*('Ho Ex'!$J$8+$AS$6))*O23)</f>
        <v>0</v>
      </c>
      <c r="AU23" s="364">
        <f>IF(OR(M23="",M23=0),0,((FH23/220)*('Ho Ex'!I29+$AS$6))*P23)</f>
        <v>0</v>
      </c>
      <c r="AV23" s="364">
        <f>IF(OR(M23="",M23=0),0,((FH23/220)*('Ho Ex'!C29+$AS$6))*Q23)</f>
        <v>0</v>
      </c>
      <c r="AW23" s="364">
        <f ca="1">FH23*'DB Func'!BN18</f>
        <v>0</v>
      </c>
      <c r="AX23" s="364">
        <f ca="1">FH23*'DB Func'!BO18</f>
        <v>0</v>
      </c>
      <c r="AY23" s="364">
        <f ca="1">IF(FJ23=0,0,VLOOKUP(FJ23,'P Gerais'!$D$39:$G$41,3,TRUE)*Func16!$F$68)</f>
        <v>0</v>
      </c>
      <c r="AZ23" s="364">
        <f t="shared" si="16"/>
        <v>0</v>
      </c>
      <c r="BA23" s="364">
        <f ca="1">((FH23-FJ23-FI23+AZ23+AQ23+SUM(Z23:AA23)+SUM(AW23:AX23)+AK23)*IF('DB Func'!GG18="ok",'DB Func'!GD18,0))+(FH23-FJ23-FI23+AZ23+AQ23+SUM(Z23:AA23)+SUM(AW23:AX23))+AK23</f>
        <v>0</v>
      </c>
      <c r="BB23" s="385">
        <f ca="1">VLOOKUP(BA23,'P Gerais'!$D$22:$G$25,3,TRUE)</f>
        <v>0.08</v>
      </c>
      <c r="BC23" s="364">
        <f ca="1">IF(BA23&lt;'P Gerais'!$D$25,BA23*BB23,Lanc!BB23)</f>
        <v>0</v>
      </c>
      <c r="BD23" s="364">
        <f ca="1">BA23-BC23-('DB Func'!GB18*'P Gerais'!$D$35)</f>
        <v>0</v>
      </c>
      <c r="BE23" s="386">
        <f ca="1">VLOOKUP(BD23,'P Gerais'!$D$29:$F$33,3,TRUE)</f>
        <v>0</v>
      </c>
      <c r="BF23" s="364">
        <f t="shared" ca="1" si="17"/>
        <v>0</v>
      </c>
      <c r="BG23" s="364">
        <f ca="1">VLOOKUP(BD23,'P Gerais'!$D$29:$G$33,4,TRUE)</f>
        <v>0</v>
      </c>
      <c r="BH23" s="364">
        <f t="shared" ca="1" si="18"/>
        <v>0</v>
      </c>
      <c r="BI23" s="364">
        <f t="shared" ca="1" si="19"/>
        <v>0</v>
      </c>
      <c r="BJ23" s="362">
        <f ca="1">'DB Func'!G18</f>
        <v>0</v>
      </c>
      <c r="BK23" s="362">
        <f ca="1">'DB Func'!FW18</f>
        <v>0</v>
      </c>
      <c r="BL23" s="364">
        <f ca="1">D23*'P Gerais'!$D$13</f>
        <v>0</v>
      </c>
      <c r="BM23" s="364">
        <f ca="1">D23*'P Gerais'!$D$14</f>
        <v>0</v>
      </c>
      <c r="BN23" s="364">
        <f ca="1">D23*'P Gerais'!$D$16</f>
        <v>0</v>
      </c>
      <c r="BO23" s="364">
        <f ca="1">D23*'P Gerais'!$D$17</f>
        <v>0</v>
      </c>
      <c r="BP23" s="364">
        <f ca="1">D23*'P Gerais'!$D$18</f>
        <v>0</v>
      </c>
      <c r="BQ23" s="385">
        <f ca="1">VLOOKUP(D23,'P Gerais'!$D$22:$G$24,3,TRUE)</f>
        <v>0.08</v>
      </c>
      <c r="BR23" s="385">
        <f ca="1">VLOOKUP(D23,'P Gerais'!$D$29:$G$33,3,TRUE)</f>
        <v>0</v>
      </c>
      <c r="BS23" s="385">
        <f ca="1">'DB Func'!BN18</f>
        <v>0</v>
      </c>
      <c r="BT23" s="385">
        <f ca="1">'DB Func'!BO18</f>
        <v>0</v>
      </c>
      <c r="BU23" s="385">
        <f ca="1">'DB Func'!FX18</f>
        <v>0</v>
      </c>
      <c r="BV23" s="364">
        <f t="shared" ca="1" si="20"/>
        <v>-0.08</v>
      </c>
      <c r="BW23" s="364">
        <f ca="1">BV23-'DB Func'!GC18</f>
        <v>-0.08</v>
      </c>
      <c r="BX23" s="362">
        <f ca="1">IFERROR(VLOOKUP(BW23,'P Gerais'!$D$29:$G$33,3,TRUE)*BW23,0)</f>
        <v>0</v>
      </c>
      <c r="BY23" s="364">
        <f ca="1">IFERROR(BX23-VLOOKUP(BW23,'P Gerais'!$D$29:$H$33,4,TRUE),0)</f>
        <v>0</v>
      </c>
      <c r="BZ23" s="364">
        <f ca="1">D23*'DB Func'!GD18</f>
        <v>0</v>
      </c>
      <c r="CB23" s="364">
        <f t="shared" ca="1" si="21"/>
        <v>0</v>
      </c>
      <c r="CC23" s="364">
        <f t="shared" si="22"/>
        <v>0</v>
      </c>
      <c r="CD23" s="364">
        <f t="shared" si="23"/>
        <v>0</v>
      </c>
      <c r="CF23" s="362" t="str">
        <f t="shared" ca="1" si="24"/>
        <v>não</v>
      </c>
      <c r="CG23" s="362">
        <f ca="1">IF($CH$8=1,DAY('DB Func'!C18),0)</f>
        <v>0</v>
      </c>
      <c r="CH23" s="362">
        <f ca="1">IF(CI23=0,0,MONTH('DB Func'!C18))</f>
        <v>0</v>
      </c>
      <c r="CI23" s="362">
        <f ca="1">IF('P Gerais'!D21=YEAR('DB Func'!C18),YEAR('DB Func'!C18),0)</f>
        <v>0</v>
      </c>
      <c r="CJ23" s="371">
        <v>46</v>
      </c>
      <c r="CK23" s="363"/>
      <c r="CL23" s="362" t="str">
        <f>IF(ISERROR(HLOOKUP(CL21,$DR$7:$DX23,$DY23,FALSE)),"N",HLOOKUP(CL21,$DR$7:$DX23,$DY23,FALSE))</f>
        <v>N</v>
      </c>
      <c r="CM23" s="362" t="str">
        <f>IF(ISERROR(HLOOKUP(CM21,$DR$7:$DX23,$DY23,FALSE)),"N",HLOOKUP(CM21,$DR$7:$DX23,$DY23,FALSE))</f>
        <v>N</v>
      </c>
      <c r="CN23" s="362" t="str">
        <f>IF(ISERROR(HLOOKUP(CN21,$DR$7:$DX23,$DY23,FALSE)),"N",HLOOKUP(CN21,$DR$7:$DX23,$DY23,FALSE))</f>
        <v>N</v>
      </c>
      <c r="CO23" s="362" t="str">
        <f>IF(ISERROR(HLOOKUP(CO21,$DR$7:$DX23,$DY23,FALSE)),"N",HLOOKUP(CO21,$DR$7:$DX23,$DY23,FALSE))</f>
        <v>N</v>
      </c>
      <c r="CP23" s="362" t="str">
        <f>IF(ISERROR(HLOOKUP(CP21,$DR$7:$DX23,$DY23,FALSE)),"N",HLOOKUP(CP21,$DR$7:$DX23,$DY23,FALSE))</f>
        <v>N</v>
      </c>
      <c r="CQ23" s="362" t="str">
        <f>IF(ISERROR(HLOOKUP(CQ21,$DR$7:$DX23,$DY23,FALSE)),"N",HLOOKUP(CQ21,$DR$7:$DX23,$DY23,FALSE))</f>
        <v>N</v>
      </c>
      <c r="CR23" s="362" t="str">
        <f>IF(ISERROR(HLOOKUP(CR21,$DR$7:$DX23,$DY23,FALSE)),"N",HLOOKUP(CR21,$DR$7:$DX23,$DY23,FALSE))</f>
        <v>N</v>
      </c>
      <c r="CS23" s="362" t="str">
        <f>IF(ISERROR(HLOOKUP(CS21,$DR$7:$DX23,$DY23,FALSE)),"N",HLOOKUP(CS21,$DR$7:$DX23,$DY23,FALSE))</f>
        <v>N</v>
      </c>
      <c r="CT23" s="362" t="str">
        <f>IF(ISERROR(HLOOKUP(CT21,$DR$7:$DX23,$DY23,FALSE)),"N",HLOOKUP(CT21,$DR$7:$DX23,$DY23,FALSE))</f>
        <v>N</v>
      </c>
      <c r="CU23" s="362" t="str">
        <f>IF(ISERROR(HLOOKUP(CU21,$DR$7:$DX23,$DY23,FALSE)),"N",HLOOKUP(CU21,$DR$7:$DX23,$DY23,FALSE))</f>
        <v>N</v>
      </c>
      <c r="CV23" s="362" t="str">
        <f>IF(ISERROR(HLOOKUP(CV21,$DR$7:$DX23,$DY23,FALSE)),"N",HLOOKUP(CV21,$DR$7:$DX23,$DY23,FALSE))</f>
        <v>N</v>
      </c>
      <c r="CW23" s="362" t="str">
        <f>IF(ISERROR(HLOOKUP(CW21,$DR$7:$DX23,$DY23,FALSE)),"N",HLOOKUP(CW21,$DR$7:$DX23,$DY23,FALSE))</f>
        <v>N</v>
      </c>
      <c r="CX23" s="362" t="str">
        <f>IF(ISERROR(HLOOKUP(CX21,$DR$7:$DX23,$DY23,FALSE)),"N",HLOOKUP(CX21,$DR$7:$DX23,$DY23,FALSE))</f>
        <v>N</v>
      </c>
      <c r="CY23" s="362" t="str">
        <f>IF(ISERROR(HLOOKUP(CY21,$DR$7:$DX23,$DY23,FALSE)),"N",HLOOKUP(CY21,$DR$7:$DX23,$DY23,FALSE))</f>
        <v>N</v>
      </c>
      <c r="CZ23" s="362" t="str">
        <f>IF(ISERROR(HLOOKUP(CZ21,$DR$7:$DX23,$DY23,FALSE)),"N",HLOOKUP(CZ21,$DR$7:$DX23,$DY23,FALSE))</f>
        <v>N</v>
      </c>
      <c r="DA23" s="362" t="str">
        <f>IF(ISERROR(HLOOKUP(DA21,$DR$7:$DX23,$DY23,FALSE)),"N",HLOOKUP(DA21,$DR$7:$DX23,$DY23,FALSE))</f>
        <v>N</v>
      </c>
      <c r="DB23" s="362" t="str">
        <f>IF(ISERROR(HLOOKUP(DB21,$DR$7:$DX23,$DY23,FALSE)),"N",HLOOKUP(DB21,$DR$7:$DX23,$DY23,FALSE))</f>
        <v>N</v>
      </c>
      <c r="DC23" s="362" t="str">
        <f>IF(ISERROR(HLOOKUP(DC21,$DR$7:$DX23,$DY23,FALSE)),"N",HLOOKUP(DC21,$DR$7:$DX23,$DY23,FALSE))</f>
        <v>N</v>
      </c>
      <c r="DD23" s="362" t="str">
        <f>IF(ISERROR(HLOOKUP(DD21,$DR$7:$DX23,$DY23,FALSE)),"N",HLOOKUP(DD21,$DR$7:$DX23,$DY23,FALSE))</f>
        <v>N</v>
      </c>
      <c r="DE23" s="362" t="str">
        <f>IF(ISERROR(HLOOKUP(DE21,$DR$7:$DX23,$DY23,FALSE)),"N",HLOOKUP(DE21,$DR$7:$DX23,$DY23,FALSE))</f>
        <v>N</v>
      </c>
      <c r="DF23" s="362" t="str">
        <f>IF(ISERROR(HLOOKUP(DF21,$DR$7:$DX23,$DY23,FALSE)),"N",HLOOKUP(DF21,$DR$7:$DX23,$DY23,FALSE))</f>
        <v>N</v>
      </c>
      <c r="DG23" s="362" t="str">
        <f>IF(ISERROR(HLOOKUP(DG21,$DR$7:$DX23,$DY23,FALSE)),"N",HLOOKUP(DG21,$DR$7:$DX23,$DY23,FALSE))</f>
        <v>N</v>
      </c>
      <c r="DH23" s="362" t="str">
        <f>IF(ISERROR(HLOOKUP(DH21,$DR$7:$DX23,$DY23,FALSE)),"N",HLOOKUP(DH21,$DR$7:$DX23,$DY23,FALSE))</f>
        <v>N</v>
      </c>
      <c r="DI23" s="362" t="str">
        <f>IF(ISERROR(HLOOKUP(DI21,$DR$7:$DX23,$DY23,FALSE)),"N",HLOOKUP(DI21,$DR$7:$DX23,$DY23,FALSE))</f>
        <v>N</v>
      </c>
      <c r="DJ23" s="362" t="str">
        <f>IF(ISERROR(HLOOKUP(DJ21,$DR$7:$DX23,$DY23,FALSE)),"N",HLOOKUP(DJ21,$DR$7:$DX23,$DY23,FALSE))</f>
        <v>N</v>
      </c>
      <c r="DK23" s="362" t="str">
        <f>IF(ISERROR(HLOOKUP(DK21,$DR$7:$DX23,$DY23,FALSE)),"N",HLOOKUP(DK21,$DR$7:$DX23,$DY23,FALSE))</f>
        <v>N</v>
      </c>
      <c r="DL23" s="362" t="str">
        <f>IF(ISERROR(HLOOKUP(DL21,$DR$7:$DX23,$DY23,FALSE)),"N",HLOOKUP(DL21,$DR$7:$DX23,$DY23,FALSE))</f>
        <v>N</v>
      </c>
      <c r="DM23" s="362" t="str">
        <f>IF(ISERROR(HLOOKUP(DM21,$DR$7:$DX23,$DY23,FALSE)),"N",HLOOKUP(DM21,$DR$7:$DX23,$DY23,FALSE))</f>
        <v>N</v>
      </c>
      <c r="DN23" s="362" t="str">
        <f>IF(ISERROR(HLOOKUP(DN21,$DR$7:$DX23,$DY23,FALSE)),"N",HLOOKUP(DN21,$DR$7:$DX23,$DY23,FALSE))</f>
        <v>N</v>
      </c>
      <c r="DO23" s="362" t="str">
        <f>IF(ISERROR(HLOOKUP(DO21,$DR$7:$DX23,$DY23,FALSE)),"N",HLOOKUP(DO21,$DR$7:$DX23,$DY23,FALSE))</f>
        <v>N</v>
      </c>
      <c r="DP23" s="362">
        <f t="shared" si="25"/>
        <v>0</v>
      </c>
      <c r="DQ23" s="362">
        <f t="shared" si="26"/>
        <v>30</v>
      </c>
      <c r="DR23" s="362" t="str">
        <f>IF('DB Func'!M18&gt;0,"S","N")</f>
        <v>N</v>
      </c>
      <c r="DS23" s="362" t="str">
        <f>IF('DB Func'!R18&gt;0,"S","N")</f>
        <v>N</v>
      </c>
      <c r="DT23" s="362" t="str">
        <f>IF('DB Func'!W18&gt;0,"S","N")</f>
        <v>N</v>
      </c>
      <c r="DU23" s="362" t="str">
        <f>IF('DB Func'!AB18&gt;0,"S","N")</f>
        <v>N</v>
      </c>
      <c r="DV23" s="362" t="str">
        <f>IF('DB Func'!AG18&gt;0,"S","N")</f>
        <v>N</v>
      </c>
      <c r="DW23" s="362" t="str">
        <f>IF('DB Func'!AL18&gt;0,"S","N")</f>
        <v>N</v>
      </c>
      <c r="DX23" s="362" t="str">
        <f>IF('DB Func'!AQ18&gt;0,"S","N")</f>
        <v>N</v>
      </c>
      <c r="DY23" s="362">
        <v>17</v>
      </c>
      <c r="DZ23" s="369">
        <f ca="1">'DB Func'!C18</f>
        <v>0</v>
      </c>
      <c r="EA23" s="362" t="str">
        <f t="shared" ca="1" si="27"/>
        <v>s</v>
      </c>
      <c r="EB23" s="362" t="str">
        <f t="shared" ca="1" si="27"/>
        <v>s</v>
      </c>
      <c r="EC23" s="362" t="str">
        <f t="shared" ca="1" si="27"/>
        <v>s</v>
      </c>
      <c r="ED23" s="362" t="str">
        <f t="shared" ca="1" si="27"/>
        <v>s</v>
      </c>
      <c r="EE23" s="362" t="str">
        <f t="shared" ca="1" si="27"/>
        <v>s</v>
      </c>
      <c r="EF23" s="362" t="str">
        <f t="shared" ca="1" si="27"/>
        <v>s</v>
      </c>
      <c r="EG23" s="362" t="str">
        <f t="shared" ca="1" si="27"/>
        <v>s</v>
      </c>
      <c r="EH23" s="362" t="str">
        <f t="shared" ca="1" si="27"/>
        <v>s</v>
      </c>
      <c r="EI23" s="362" t="str">
        <f t="shared" ca="1" si="27"/>
        <v>s</v>
      </c>
      <c r="EJ23" s="362" t="str">
        <f t="shared" ca="1" si="27"/>
        <v>s</v>
      </c>
      <c r="EK23" s="362" t="str">
        <f t="shared" ca="1" si="27"/>
        <v>s</v>
      </c>
      <c r="EL23" s="362" t="str">
        <f t="shared" ca="1" si="27"/>
        <v>s</v>
      </c>
      <c r="EM23" s="362" t="str">
        <f t="shared" ca="1" si="27"/>
        <v>s</v>
      </c>
      <c r="EN23" s="362" t="str">
        <f t="shared" ca="1" si="27"/>
        <v>s</v>
      </c>
      <c r="EO23" s="362" t="str">
        <f t="shared" ca="1" si="27"/>
        <v>s</v>
      </c>
      <c r="EP23" s="362" t="str">
        <f t="shared" ca="1" si="27"/>
        <v>s</v>
      </c>
      <c r="EQ23" s="362" t="str">
        <f t="shared" ca="1" si="28"/>
        <v>s</v>
      </c>
      <c r="ER23" s="362" t="str">
        <f t="shared" ca="1" si="28"/>
        <v>s</v>
      </c>
      <c r="ES23" s="362" t="str">
        <f t="shared" ca="1" si="28"/>
        <v>s</v>
      </c>
      <c r="ET23" s="362" t="str">
        <f t="shared" ca="1" si="28"/>
        <v>s</v>
      </c>
      <c r="EU23" s="362" t="str">
        <f t="shared" ca="1" si="28"/>
        <v>s</v>
      </c>
      <c r="EV23" s="362" t="str">
        <f t="shared" ca="1" si="28"/>
        <v>s</v>
      </c>
      <c r="EW23" s="362" t="str">
        <f t="shared" ca="1" si="28"/>
        <v>s</v>
      </c>
      <c r="EX23" s="362" t="str">
        <f t="shared" ca="1" si="28"/>
        <v>s</v>
      </c>
      <c r="EY23" s="362" t="str">
        <f t="shared" ca="1" si="28"/>
        <v>s</v>
      </c>
      <c r="EZ23" s="362" t="str">
        <f t="shared" ca="1" si="29"/>
        <v>s</v>
      </c>
      <c r="FA23" s="362" t="str">
        <f t="shared" ca="1" si="29"/>
        <v>s</v>
      </c>
      <c r="FB23" s="362" t="str">
        <f t="shared" ca="1" si="29"/>
        <v>s</v>
      </c>
      <c r="FC23" s="362" t="str">
        <f t="shared" ca="1" si="29"/>
        <v>s</v>
      </c>
      <c r="FD23" s="362" t="str">
        <f t="shared" ca="1" si="29"/>
        <v>s</v>
      </c>
      <c r="FE23" s="362">
        <f t="shared" ca="1" si="30"/>
        <v>30</v>
      </c>
      <c r="FF23" s="362">
        <f t="shared" ca="1" si="31"/>
        <v>0</v>
      </c>
      <c r="FG23" s="362" t="str">
        <f ca="1">IF(AND(YEAR(DZ23)='P Gerais'!D21,MONTH(Lanc!EA23)=9,DAY(Lanc!EA23)&gt;1),"S","N")</f>
        <v>N</v>
      </c>
      <c r="FH23" s="364">
        <f t="shared" ca="1" si="32"/>
        <v>0</v>
      </c>
      <c r="FI23" s="364">
        <f t="shared" si="33"/>
        <v>0</v>
      </c>
      <c r="FJ23" s="387">
        <f t="shared" ca="1" si="34"/>
        <v>0</v>
      </c>
      <c r="FP23" s="363">
        <f ca="1">((FH23-FJ23-FI23+AZ23+AQ23+SUM(Z23:AA23)+SUM(AW23:AX23)+AK23)*IF('DB Func'!GG18="ok",'DB Func'!GD18,0))</f>
        <v>0</v>
      </c>
      <c r="FR23" s="389">
        <f t="shared" ca="1" si="35"/>
        <v>0</v>
      </c>
      <c r="GV23" s="49"/>
      <c r="GW23" s="49"/>
      <c r="GX23" s="49"/>
      <c r="GY23" s="49"/>
      <c r="GZ23" s="49"/>
      <c r="HA23" s="49"/>
      <c r="HB23" s="49"/>
      <c r="HC23" s="49"/>
    </row>
    <row r="24" spans="3:211" ht="30" customHeight="1" thickTop="1" thickBot="1">
      <c r="C24" s="390" t="str">
        <f ca="1">IF('DB Func'!B19="Funcionário 17","",'DB Func'!B19)</f>
        <v/>
      </c>
      <c r="D24" s="391">
        <f ca="1">'DB Func'!CL19</f>
        <v>0</v>
      </c>
      <c r="E24" s="382" t="str">
        <f ca="1">IF(C24="","-",IF(OR(terceiro!E24="SET",terceiro!F24="SET"),"Sim","Não"))</f>
        <v>-</v>
      </c>
      <c r="F24" s="383" t="str">
        <f ca="1">IF(C24="","-",IF(OR(Ferias!E24="SET",Ferias!F24="SET"),"Sim","Não"))</f>
        <v>-</v>
      </c>
      <c r="G24" s="383">
        <f ca="1">IF(C24="",0,IF(F24="Sim",IF(Ferias!E24="SET",Ferias!I24,Ferias!J24),0))</f>
        <v>0</v>
      </c>
      <c r="H24" s="185"/>
      <c r="I24" s="185"/>
      <c r="J24" s="398">
        <f t="shared" ca="1" si="8"/>
        <v>0</v>
      </c>
      <c r="K24" s="152"/>
      <c r="L24" s="151"/>
      <c r="M24" s="189"/>
      <c r="N24" s="153"/>
      <c r="O24" s="48"/>
      <c r="P24" s="48"/>
      <c r="Q24" s="48"/>
      <c r="R24" s="49"/>
      <c r="S24" s="49"/>
      <c r="T24" s="49"/>
      <c r="U24" s="49"/>
      <c r="V24" s="49"/>
      <c r="W24" s="49"/>
      <c r="X24" s="49"/>
      <c r="Y24" s="49"/>
      <c r="Z24" s="49"/>
      <c r="AA24" s="49"/>
      <c r="AB24" s="48"/>
      <c r="AC24" s="48"/>
      <c r="AD24" s="49"/>
      <c r="AE24" s="49"/>
      <c r="AF24" s="314"/>
      <c r="AH24" s="400">
        <f ca="1">IF(AND('DB Func'!GE19="Agosto",'DB Func'!BQ19="2 Parcelas"),(('auxiliar 13 sal'!K20/12*'DB Func'!GF19+AVERAGE('auxiliar 13 sal'!Q20:AB20)+AVERAGE('auxiliar 13 sal'!AE20:AP20)+'auxiliar 13 sal'!K20*'DB Func'!BN19+'auxiliar 13 sal'!K20*'DB Func'!BO19)/2),IF('DB Func'!GE19="Setembro",IF('DB Func'!BQ19="Parcela Única",('auxiliar 13 sal'!K20/12*'DB Func'!GF19)+AVERAGE('auxiliar 13 sal'!Q20:AB20)+AVERAGE('auxiliar 13 sal'!AE20:AP20)+('auxiliar 13 sal'!K20*'DB Func'!BN19)+('auxiliar 13 sal'!K20*'DB Func'!BO19),IF('DB Func'!BQ19="2 Parcelas",(('auxiliar 13 sal'!K20/12*'DB Func'!GF19+AVERAGE('auxiliar 13 sal'!Q20:AB20)+AVERAGE('auxiliar 13 sal'!AE20:AP20)+'auxiliar 13 sal'!K20*'DB Func'!BN19+'auxiliar 13 sal'!K20*'DB Func'!BO19)/2))),0))</f>
        <v>0</v>
      </c>
      <c r="AK24" s="364">
        <f t="shared" ca="1" si="9"/>
        <v>0</v>
      </c>
      <c r="AL24" s="364">
        <f t="shared" ca="1" si="10"/>
        <v>0</v>
      </c>
      <c r="AM24" s="364">
        <f t="shared" ca="1" si="11"/>
        <v>0</v>
      </c>
      <c r="AN24" s="364">
        <f t="shared" ca="1" si="12"/>
        <v>0</v>
      </c>
      <c r="AO24" s="364">
        <f t="shared" ca="1" si="13"/>
        <v>0</v>
      </c>
      <c r="AP24" s="364">
        <f t="shared" ca="1" si="14"/>
        <v>0</v>
      </c>
      <c r="AQ24" s="364">
        <f t="shared" ca="1" si="15"/>
        <v>0</v>
      </c>
      <c r="AR24" s="364">
        <f>IF(OR(M24="",M24=0),0,((FH24/220)*('Ho Ex'!$C$8+$AS$6))*M24)</f>
        <v>0</v>
      </c>
      <c r="AS24" s="364">
        <f>IF(OR(N24="",N24=0),0,((FH24/220*('DB Func'!GD19+Lanc!$AS$6))*('Ho Ex'!$I$8+$AS$6))*(N24/52.5*60))</f>
        <v>0</v>
      </c>
      <c r="AT24" s="364">
        <f>IF(OR(M24="",M24=0),0,((FH24/220)*('Ho Ex'!$J$8+$AS$6))*O24)</f>
        <v>0</v>
      </c>
      <c r="AU24" s="364">
        <f>IF(OR(M24="",M24=0),0,((FH24/220)*('Ho Ex'!I30+$AS$6))*P24)</f>
        <v>0</v>
      </c>
      <c r="AV24" s="364">
        <f>IF(OR(M24="",M24=0),0,((FH24/220)*('Ho Ex'!C30+$AS$6))*Q24)</f>
        <v>0</v>
      </c>
      <c r="AW24" s="364">
        <f ca="1">FH24*'DB Func'!BN19</f>
        <v>0</v>
      </c>
      <c r="AX24" s="364">
        <f ca="1">FH24*'DB Func'!BO19</f>
        <v>0</v>
      </c>
      <c r="AY24" s="364">
        <f ca="1">IF(FJ24=0,0,VLOOKUP(FJ24,'P Gerais'!$D$39:$G$41,3,TRUE)*Func17!$F$68)</f>
        <v>0</v>
      </c>
      <c r="AZ24" s="364">
        <f t="shared" si="16"/>
        <v>0</v>
      </c>
      <c r="BA24" s="364">
        <f ca="1">((FH24-FJ24-FI24+AZ24+AQ24+SUM(Z24:AA24)+SUM(AW24:AX24)+AK24)*IF('DB Func'!GG19="ok",'DB Func'!GD19,0))+(FH24-FJ24-FI24+AZ24+AQ24+SUM(Z24:AA24)+SUM(AW24:AX24))+AK24</f>
        <v>0</v>
      </c>
      <c r="BB24" s="385">
        <f ca="1">VLOOKUP(BA24,'P Gerais'!$D$22:$G$25,3,TRUE)</f>
        <v>0.08</v>
      </c>
      <c r="BC24" s="364">
        <f ca="1">IF(BA24&lt;'P Gerais'!$D$25,BA24*BB24,Lanc!BB24)</f>
        <v>0</v>
      </c>
      <c r="BD24" s="364">
        <f ca="1">BA24-BC24-('DB Func'!GB19*'P Gerais'!$D$35)</f>
        <v>0</v>
      </c>
      <c r="BE24" s="386">
        <f ca="1">VLOOKUP(BD24,'P Gerais'!$D$29:$F$33,3,TRUE)</f>
        <v>0</v>
      </c>
      <c r="BF24" s="364">
        <f t="shared" ca="1" si="17"/>
        <v>0</v>
      </c>
      <c r="BG24" s="364">
        <f ca="1">VLOOKUP(BD24,'P Gerais'!$D$29:$G$33,4,TRUE)</f>
        <v>0</v>
      </c>
      <c r="BH24" s="364">
        <f t="shared" ca="1" si="18"/>
        <v>0</v>
      </c>
      <c r="BI24" s="364">
        <f t="shared" ca="1" si="19"/>
        <v>0</v>
      </c>
      <c r="BJ24" s="362">
        <f ca="1">'DB Func'!G19</f>
        <v>0</v>
      </c>
      <c r="BK24" s="362">
        <f ca="1">'DB Func'!FW19</f>
        <v>0</v>
      </c>
      <c r="BL24" s="364">
        <f ca="1">D24*'P Gerais'!$D$13</f>
        <v>0</v>
      </c>
      <c r="BM24" s="364">
        <f ca="1">D24*'P Gerais'!$D$14</f>
        <v>0</v>
      </c>
      <c r="BN24" s="364">
        <f ca="1">D24*'P Gerais'!$D$16</f>
        <v>0</v>
      </c>
      <c r="BO24" s="364">
        <f ca="1">D24*'P Gerais'!$D$17</f>
        <v>0</v>
      </c>
      <c r="BP24" s="364">
        <f ca="1">D24*'P Gerais'!$D$18</f>
        <v>0</v>
      </c>
      <c r="BQ24" s="385">
        <f ca="1">VLOOKUP(D24,'P Gerais'!$D$22:$G$24,3,TRUE)</f>
        <v>0.08</v>
      </c>
      <c r="BR24" s="385">
        <f ca="1">VLOOKUP(D24,'P Gerais'!$D$29:$G$33,3,TRUE)</f>
        <v>0</v>
      </c>
      <c r="BS24" s="385">
        <f ca="1">'DB Func'!BN19</f>
        <v>0</v>
      </c>
      <c r="BT24" s="385">
        <f ca="1">'DB Func'!BO19</f>
        <v>0</v>
      </c>
      <c r="BU24" s="385">
        <f ca="1">'DB Func'!FX19</f>
        <v>0</v>
      </c>
      <c r="BV24" s="364">
        <f t="shared" ca="1" si="20"/>
        <v>-0.08</v>
      </c>
      <c r="BW24" s="364">
        <f ca="1">BV24-'DB Func'!GC19</f>
        <v>-0.08</v>
      </c>
      <c r="BX24" s="362">
        <f ca="1">IFERROR(VLOOKUP(BW24,'P Gerais'!$D$29:$G$33,3,TRUE)*BW24,0)</f>
        <v>0</v>
      </c>
      <c r="BY24" s="364">
        <f ca="1">IFERROR(BX24-VLOOKUP(BW24,'P Gerais'!$D$29:$H$33,4,TRUE),0)</f>
        <v>0</v>
      </c>
      <c r="BZ24" s="364">
        <f ca="1">D24*'DB Func'!GD19</f>
        <v>0</v>
      </c>
      <c r="CB24" s="364">
        <f t="shared" ca="1" si="21"/>
        <v>0</v>
      </c>
      <c r="CC24" s="364">
        <f t="shared" si="22"/>
        <v>0</v>
      </c>
      <c r="CD24" s="364">
        <f t="shared" si="23"/>
        <v>0</v>
      </c>
      <c r="CF24" s="362" t="str">
        <f t="shared" ca="1" si="24"/>
        <v>não</v>
      </c>
      <c r="CG24" s="362">
        <f ca="1">IF($CH$8=1,DAY('DB Func'!C19),0)</f>
        <v>0</v>
      </c>
      <c r="CH24" s="362">
        <f ca="1">IF(CI24=0,0,MONTH('DB Func'!C19))</f>
        <v>0</v>
      </c>
      <c r="CI24" s="362">
        <f ca="1">IF('P Gerais'!D22=YEAR('DB Func'!C19),YEAR('DB Func'!C19),0)</f>
        <v>0</v>
      </c>
      <c r="CJ24" s="371">
        <v>47</v>
      </c>
      <c r="CK24" s="363"/>
      <c r="CL24" s="362" t="str">
        <f ca="1">IF(ISERROR(HLOOKUP(CL22,$DR$7:$DX24,$DY24,FALSE)),"N",HLOOKUP(CL22,$DR$7:$DX24,$DY24,FALSE))</f>
        <v>N</v>
      </c>
      <c r="CM24" s="362" t="str">
        <f ca="1">IF(ISERROR(HLOOKUP(CM22,$DR$7:$DX24,$DY24,FALSE)),"N",HLOOKUP(CM22,$DR$7:$DX24,$DY24,FALSE))</f>
        <v>N</v>
      </c>
      <c r="CN24" s="362" t="str">
        <f ca="1">IF(ISERROR(HLOOKUP(CN22,$DR$7:$DX24,$DY24,FALSE)),"N",HLOOKUP(CN22,$DR$7:$DX24,$DY24,FALSE))</f>
        <v>N</v>
      </c>
      <c r="CO24" s="362" t="str">
        <f ca="1">IF(ISERROR(HLOOKUP(CO22,$DR$7:$DX24,$DY24,FALSE)),"N",HLOOKUP(CO22,$DR$7:$DX24,$DY24,FALSE))</f>
        <v>N</v>
      </c>
      <c r="CP24" s="362" t="str">
        <f>IF(ISERROR(HLOOKUP(CP22,$DR$7:$DX24,$DY24,FALSE)),"N",HLOOKUP(CP22,$DR$7:$DX24,$DY24,FALSE))</f>
        <v>N</v>
      </c>
      <c r="CQ24" s="362" t="str">
        <f ca="1">IF(ISERROR(HLOOKUP(CQ22,$DR$7:$DX24,$DY24,FALSE)),"N",HLOOKUP(CQ22,$DR$7:$DX24,$DY24,FALSE))</f>
        <v>N</v>
      </c>
      <c r="CR24" s="362" t="str">
        <f ca="1">IF(ISERROR(HLOOKUP(CR22,$DR$7:$DX24,$DY24,FALSE)),"N",HLOOKUP(CR22,$DR$7:$DX24,$DY24,FALSE))</f>
        <v>N</v>
      </c>
      <c r="CS24" s="362" t="str">
        <f ca="1">IF(ISERROR(HLOOKUP(CS22,$DR$7:$DX24,$DY24,FALSE)),"N",HLOOKUP(CS22,$DR$7:$DX24,$DY24,FALSE))</f>
        <v>N</v>
      </c>
      <c r="CT24" s="362" t="str">
        <f ca="1">IF(ISERROR(HLOOKUP(CT22,$DR$7:$DX24,$DY24,FALSE)),"N",HLOOKUP(CT22,$DR$7:$DX24,$DY24,FALSE))</f>
        <v>N</v>
      </c>
      <c r="CU24" s="362" t="str">
        <f ca="1">IF(ISERROR(HLOOKUP(CU22,$DR$7:$DX24,$DY24,FALSE)),"N",HLOOKUP(CU22,$DR$7:$DX24,$DY24,FALSE))</f>
        <v>N</v>
      </c>
      <c r="CV24" s="362" t="str">
        <f ca="1">IF(ISERROR(HLOOKUP(CV22,$DR$7:$DX24,$DY24,FALSE)),"N",HLOOKUP(CV22,$DR$7:$DX24,$DY24,FALSE))</f>
        <v>N</v>
      </c>
      <c r="CW24" s="362" t="str">
        <f>IF(ISERROR(HLOOKUP(CW22,$DR$7:$DX24,$DY24,FALSE)),"N",HLOOKUP(CW22,$DR$7:$DX24,$DY24,FALSE))</f>
        <v>N</v>
      </c>
      <c r="CX24" s="362" t="str">
        <f ca="1">IF(ISERROR(HLOOKUP(CX22,$DR$7:$DX24,$DY24,FALSE)),"N",HLOOKUP(CX22,$DR$7:$DX24,$DY24,FALSE))</f>
        <v>N</v>
      </c>
      <c r="CY24" s="362" t="str">
        <f ca="1">IF(ISERROR(HLOOKUP(CY22,$DR$7:$DX24,$DY24,FALSE)),"N",HLOOKUP(CY22,$DR$7:$DX24,$DY24,FALSE))</f>
        <v>N</v>
      </c>
      <c r="CZ24" s="362" t="str">
        <f ca="1">IF(ISERROR(HLOOKUP(CZ22,$DR$7:$DX24,$DY24,FALSE)),"N",HLOOKUP(CZ22,$DR$7:$DX24,$DY24,FALSE))</f>
        <v>N</v>
      </c>
      <c r="DA24" s="362" t="str">
        <f ca="1">IF(ISERROR(HLOOKUP(DA22,$DR$7:$DX24,$DY24,FALSE)),"N",HLOOKUP(DA22,$DR$7:$DX24,$DY24,FALSE))</f>
        <v>N</v>
      </c>
      <c r="DB24" s="362" t="str">
        <f ca="1">IF(ISERROR(HLOOKUP(DB22,$DR$7:$DX24,$DY24,FALSE)),"N",HLOOKUP(DB22,$DR$7:$DX24,$DY24,FALSE))</f>
        <v>N</v>
      </c>
      <c r="DC24" s="362" t="str">
        <f ca="1">IF(ISERROR(HLOOKUP(DC22,$DR$7:$DX24,$DY24,FALSE)),"N",HLOOKUP(DC22,$DR$7:$DX24,$DY24,FALSE))</f>
        <v>N</v>
      </c>
      <c r="DD24" s="362" t="str">
        <f>IF(ISERROR(HLOOKUP(DD22,$DR$7:$DX24,$DY24,FALSE)),"N",HLOOKUP(DD22,$DR$7:$DX24,$DY24,FALSE))</f>
        <v>N</v>
      </c>
      <c r="DE24" s="362" t="str">
        <f ca="1">IF(ISERROR(HLOOKUP(DE22,$DR$7:$DX24,$DY24,FALSE)),"N",HLOOKUP(DE22,$DR$7:$DX24,$DY24,FALSE))</f>
        <v>N</v>
      </c>
      <c r="DF24" s="362" t="str">
        <f ca="1">IF(ISERROR(HLOOKUP(DF22,$DR$7:$DX24,$DY24,FALSE)),"N",HLOOKUP(DF22,$DR$7:$DX24,$DY24,FALSE))</f>
        <v>N</v>
      </c>
      <c r="DG24" s="362" t="str">
        <f ca="1">IF(ISERROR(HLOOKUP(DG22,$DR$7:$DX24,$DY24,FALSE)),"N",HLOOKUP(DG22,$DR$7:$DX24,$DY24,FALSE))</f>
        <v>N</v>
      </c>
      <c r="DH24" s="362" t="str">
        <f ca="1">IF(ISERROR(HLOOKUP(DH22,$DR$7:$DX24,$DY24,FALSE)),"N",HLOOKUP(DH22,$DR$7:$DX24,$DY24,FALSE))</f>
        <v>N</v>
      </c>
      <c r="DI24" s="362" t="str">
        <f ca="1">IF(ISERROR(HLOOKUP(DI22,$DR$7:$DX24,$DY24,FALSE)),"N",HLOOKUP(DI22,$DR$7:$DX24,$DY24,FALSE))</f>
        <v>N</v>
      </c>
      <c r="DJ24" s="362" t="str">
        <f ca="1">IF(ISERROR(HLOOKUP(DJ22,$DR$7:$DX24,$DY24,FALSE)),"N",HLOOKUP(DJ22,$DR$7:$DX24,$DY24,FALSE))</f>
        <v>N</v>
      </c>
      <c r="DK24" s="362" t="str">
        <f>IF(ISERROR(HLOOKUP(DK22,$DR$7:$DX24,$DY24,FALSE)),"N",HLOOKUP(DK22,$DR$7:$DX24,$DY24,FALSE))</f>
        <v>N</v>
      </c>
      <c r="DL24" s="362" t="str">
        <f ca="1">IF(ISERROR(HLOOKUP(DL22,$DR$7:$DX24,$DY24,FALSE)),"N",HLOOKUP(DL22,$DR$7:$DX24,$DY24,FALSE))</f>
        <v>N</v>
      </c>
      <c r="DM24" s="362" t="str">
        <f ca="1">IF(ISERROR(HLOOKUP(DM22,$DR$7:$DX24,$DY24,FALSE)),"N",HLOOKUP(DM22,$DR$7:$DX24,$DY24,FALSE))</f>
        <v>N</v>
      </c>
      <c r="DN24" s="362" t="str">
        <f ca="1">IF(ISERROR(HLOOKUP(DN22,$DR$7:$DX24,$DY24,FALSE)),"N",HLOOKUP(DN22,$DR$7:$DX24,$DY24,FALSE))</f>
        <v>N</v>
      </c>
      <c r="DO24" s="362" t="str">
        <f ca="1">IF(ISERROR(HLOOKUP(DO22,$DR$7:$DX24,$DY24,FALSE)),"N",HLOOKUP(DO22,$DR$7:$DX24,$DY24,FALSE))</f>
        <v>N</v>
      </c>
      <c r="DP24" s="362">
        <f t="shared" ca="1" si="25"/>
        <v>0</v>
      </c>
      <c r="DQ24" s="362">
        <f t="shared" ca="1" si="26"/>
        <v>30</v>
      </c>
      <c r="DR24" s="362" t="str">
        <f>IF('DB Func'!M19&gt;0,"S","N")</f>
        <v>N</v>
      </c>
      <c r="DS24" s="362" t="str">
        <f>IF('DB Func'!R19&gt;0,"S","N")</f>
        <v>N</v>
      </c>
      <c r="DT24" s="362" t="str">
        <f>IF('DB Func'!W19&gt;0,"S","N")</f>
        <v>N</v>
      </c>
      <c r="DU24" s="362" t="str">
        <f>IF('DB Func'!AB19&gt;0,"S","N")</f>
        <v>N</v>
      </c>
      <c r="DV24" s="362" t="str">
        <f>IF('DB Func'!AG19&gt;0,"S","N")</f>
        <v>N</v>
      </c>
      <c r="DW24" s="362" t="str">
        <f>IF('DB Func'!AL19&gt;0,"S","N")</f>
        <v>N</v>
      </c>
      <c r="DX24" s="362" t="str">
        <f>IF('DB Func'!AQ19&gt;0,"S","N")</f>
        <v>N</v>
      </c>
      <c r="DY24" s="362">
        <v>18</v>
      </c>
      <c r="DZ24" s="369">
        <f ca="1">'DB Func'!C19</f>
        <v>0</v>
      </c>
      <c r="EA24" s="362" t="str">
        <f t="shared" ca="1" si="27"/>
        <v>s</v>
      </c>
      <c r="EB24" s="362" t="str">
        <f t="shared" ca="1" si="27"/>
        <v>s</v>
      </c>
      <c r="EC24" s="362" t="str">
        <f t="shared" ca="1" si="27"/>
        <v>s</v>
      </c>
      <c r="ED24" s="362" t="str">
        <f t="shared" ca="1" si="27"/>
        <v>s</v>
      </c>
      <c r="EE24" s="362" t="str">
        <f t="shared" ca="1" si="27"/>
        <v>s</v>
      </c>
      <c r="EF24" s="362" t="str">
        <f t="shared" ca="1" si="27"/>
        <v>s</v>
      </c>
      <c r="EG24" s="362" t="str">
        <f t="shared" ca="1" si="27"/>
        <v>s</v>
      </c>
      <c r="EH24" s="362" t="str">
        <f t="shared" ca="1" si="27"/>
        <v>s</v>
      </c>
      <c r="EI24" s="362" t="str">
        <f t="shared" ca="1" si="27"/>
        <v>s</v>
      </c>
      <c r="EJ24" s="362" t="str">
        <f t="shared" ca="1" si="27"/>
        <v>s</v>
      </c>
      <c r="EK24" s="362" t="str">
        <f t="shared" ca="1" si="27"/>
        <v>s</v>
      </c>
      <c r="EL24" s="362" t="str">
        <f t="shared" ca="1" si="27"/>
        <v>s</v>
      </c>
      <c r="EM24" s="362" t="str">
        <f t="shared" ca="1" si="27"/>
        <v>s</v>
      </c>
      <c r="EN24" s="362" t="str">
        <f t="shared" ca="1" si="27"/>
        <v>s</v>
      </c>
      <c r="EO24" s="362" t="str">
        <f t="shared" ca="1" si="27"/>
        <v>s</v>
      </c>
      <c r="EP24" s="362" t="str">
        <f t="shared" ca="1" si="27"/>
        <v>s</v>
      </c>
      <c r="EQ24" s="362" t="str">
        <f t="shared" ca="1" si="28"/>
        <v>s</v>
      </c>
      <c r="ER24" s="362" t="str">
        <f t="shared" ca="1" si="28"/>
        <v>s</v>
      </c>
      <c r="ES24" s="362" t="str">
        <f t="shared" ca="1" si="28"/>
        <v>s</v>
      </c>
      <c r="ET24" s="362" t="str">
        <f t="shared" ca="1" si="28"/>
        <v>s</v>
      </c>
      <c r="EU24" s="362" t="str">
        <f t="shared" ca="1" si="28"/>
        <v>s</v>
      </c>
      <c r="EV24" s="362" t="str">
        <f t="shared" ca="1" si="28"/>
        <v>s</v>
      </c>
      <c r="EW24" s="362" t="str">
        <f t="shared" ca="1" si="28"/>
        <v>s</v>
      </c>
      <c r="EX24" s="362" t="str">
        <f t="shared" ca="1" si="28"/>
        <v>s</v>
      </c>
      <c r="EY24" s="362" t="str">
        <f t="shared" ca="1" si="28"/>
        <v>s</v>
      </c>
      <c r="EZ24" s="362" t="str">
        <f t="shared" ca="1" si="29"/>
        <v>s</v>
      </c>
      <c r="FA24" s="362" t="str">
        <f t="shared" ca="1" si="29"/>
        <v>s</v>
      </c>
      <c r="FB24" s="362" t="str">
        <f t="shared" ca="1" si="29"/>
        <v>s</v>
      </c>
      <c r="FC24" s="362" t="str">
        <f t="shared" ca="1" si="29"/>
        <v>s</v>
      </c>
      <c r="FD24" s="362" t="str">
        <f t="shared" ca="1" si="29"/>
        <v>s</v>
      </c>
      <c r="FE24" s="362">
        <f t="shared" ca="1" si="30"/>
        <v>30</v>
      </c>
      <c r="FF24" s="362">
        <f t="shared" ca="1" si="31"/>
        <v>0</v>
      </c>
      <c r="FG24" s="362" t="str">
        <f ca="1">IF(AND(YEAR(DZ24)='P Gerais'!D22,MONTH(Lanc!EA24)=9,DAY(Lanc!EA24)&gt;1),"S","N")</f>
        <v>N</v>
      </c>
      <c r="FH24" s="364">
        <f t="shared" ca="1" si="32"/>
        <v>0</v>
      </c>
      <c r="FI24" s="364">
        <f t="shared" si="33"/>
        <v>0</v>
      </c>
      <c r="FJ24" s="387">
        <f t="shared" ca="1" si="34"/>
        <v>0</v>
      </c>
      <c r="FP24" s="363">
        <f ca="1">((FH24-FJ24-FI24+AZ24+AQ24+SUM(Z24:AA24)+SUM(AW24:AX24)+AK24)*IF('DB Func'!GG19="ok",'DB Func'!GD19,0))</f>
        <v>0</v>
      </c>
      <c r="FR24" s="389">
        <f t="shared" ca="1" si="35"/>
        <v>0</v>
      </c>
      <c r="GV24" s="49"/>
      <c r="GW24" s="49"/>
      <c r="GX24" s="49"/>
      <c r="GY24" s="49"/>
      <c r="GZ24" s="49"/>
      <c r="HA24" s="49"/>
      <c r="HB24" s="49"/>
      <c r="HC24" s="49"/>
    </row>
    <row r="25" spans="3:211" ht="30" customHeight="1" thickTop="1" thickBot="1">
      <c r="C25" s="390" t="str">
        <f ca="1">IF('DB Func'!B20="Funcionário 18","",'DB Func'!B20)</f>
        <v/>
      </c>
      <c r="D25" s="391">
        <f ca="1">'DB Func'!CL20</f>
        <v>0</v>
      </c>
      <c r="E25" s="382" t="str">
        <f ca="1">IF(C25="","-",IF(OR(terceiro!E25="SET",terceiro!F25="SET"),"Sim","Não"))</f>
        <v>-</v>
      </c>
      <c r="F25" s="383" t="str">
        <f ca="1">IF(C25="","-",IF(OR(Ferias!E25="SET",Ferias!F25="SET"),"Sim","Não"))</f>
        <v>-</v>
      </c>
      <c r="G25" s="383">
        <f ca="1">IF(C25="",0,IF(F25="Sim",IF(Ferias!E25="SET",Ferias!I25,Ferias!J25),0))</f>
        <v>0</v>
      </c>
      <c r="H25" s="185"/>
      <c r="I25" s="185"/>
      <c r="J25" s="398">
        <f t="shared" ca="1" si="8"/>
        <v>0</v>
      </c>
      <c r="K25" s="152"/>
      <c r="L25" s="151"/>
      <c r="M25" s="189"/>
      <c r="N25" s="153"/>
      <c r="O25" s="48"/>
      <c r="P25" s="48"/>
      <c r="Q25" s="48"/>
      <c r="R25" s="49"/>
      <c r="S25" s="49"/>
      <c r="T25" s="49"/>
      <c r="U25" s="49"/>
      <c r="V25" s="49"/>
      <c r="W25" s="49"/>
      <c r="X25" s="49"/>
      <c r="Y25" s="49"/>
      <c r="Z25" s="49"/>
      <c r="AA25" s="49"/>
      <c r="AB25" s="48"/>
      <c r="AC25" s="48"/>
      <c r="AD25" s="49"/>
      <c r="AE25" s="49"/>
      <c r="AF25" s="314"/>
      <c r="AH25" s="400">
        <f ca="1">IF(AND('DB Func'!GE20="Agosto",'DB Func'!BQ20="2 Parcelas"),(('auxiliar 13 sal'!K21/12*'DB Func'!GF20+AVERAGE('auxiliar 13 sal'!Q21:AB21)+AVERAGE('auxiliar 13 sal'!AE21:AP21)+'auxiliar 13 sal'!K21*'DB Func'!BN20+'auxiliar 13 sal'!K21*'DB Func'!BO20)/2),IF('DB Func'!GE20="Setembro",IF('DB Func'!BQ20="Parcela Única",('auxiliar 13 sal'!K21/12*'DB Func'!GF20)+AVERAGE('auxiliar 13 sal'!Q21:AB21)+AVERAGE('auxiliar 13 sal'!AE21:AP21)+('auxiliar 13 sal'!K21*'DB Func'!BN20)+('auxiliar 13 sal'!K21*'DB Func'!BO20),IF('DB Func'!BQ20="2 Parcelas",(('auxiliar 13 sal'!K21/12*'DB Func'!GF20+AVERAGE('auxiliar 13 sal'!Q21:AB21)+AVERAGE('auxiliar 13 sal'!AE21:AP21)+'auxiliar 13 sal'!K21*'DB Func'!BN20+'auxiliar 13 sal'!K21*'DB Func'!BO20)/2))),0))</f>
        <v>0</v>
      </c>
      <c r="AK25" s="364">
        <f t="shared" ca="1" si="9"/>
        <v>0</v>
      </c>
      <c r="AL25" s="364">
        <f t="shared" ca="1" si="10"/>
        <v>0</v>
      </c>
      <c r="AM25" s="364">
        <f t="shared" ca="1" si="11"/>
        <v>0</v>
      </c>
      <c r="AN25" s="364">
        <f t="shared" ca="1" si="12"/>
        <v>0</v>
      </c>
      <c r="AO25" s="364">
        <f t="shared" ca="1" si="13"/>
        <v>0</v>
      </c>
      <c r="AP25" s="364">
        <f t="shared" ca="1" si="14"/>
        <v>0</v>
      </c>
      <c r="AQ25" s="364">
        <f t="shared" ca="1" si="15"/>
        <v>0</v>
      </c>
      <c r="AR25" s="364">
        <f>IF(OR(M25="",M25=0),0,((FH25/220)*('Ho Ex'!$C$8+$AS$6))*M25)</f>
        <v>0</v>
      </c>
      <c r="AS25" s="364">
        <f>IF(OR(N25="",N25=0),0,((FH25/220*('DB Func'!GD20+Lanc!$AS$6))*('Ho Ex'!$I$8+$AS$6))*(N25/52.5*60))</f>
        <v>0</v>
      </c>
      <c r="AT25" s="364">
        <f>IF(OR(M25="",M25=0),0,((FH25/220)*('Ho Ex'!$J$8+$AS$6))*O25)</f>
        <v>0</v>
      </c>
      <c r="AU25" s="364">
        <f>IF(OR(M25="",M25=0),0,((FH25/220)*('Ho Ex'!I31+$AS$6))*P25)</f>
        <v>0</v>
      </c>
      <c r="AV25" s="364">
        <f>IF(OR(M25="",M25=0),0,((FH25/220)*('Ho Ex'!C31+$AS$6))*Q25)</f>
        <v>0</v>
      </c>
      <c r="AW25" s="364">
        <f ca="1">FH25*'DB Func'!BN20</f>
        <v>0</v>
      </c>
      <c r="AX25" s="364">
        <f ca="1">FH25*'DB Func'!BO20</f>
        <v>0</v>
      </c>
      <c r="AY25" s="364">
        <f ca="1">IF(FJ25=0,0,VLOOKUP(FJ25,'P Gerais'!$D$39:$G$41,3,TRUE)*Func18!$F$68)</f>
        <v>0</v>
      </c>
      <c r="AZ25" s="364">
        <f t="shared" si="16"/>
        <v>0</v>
      </c>
      <c r="BA25" s="364">
        <f ca="1">((FH25-FJ25-FI25+AZ25+AQ25+SUM(Z25:AA25)+SUM(AW25:AX25)+AK25)*IF('DB Func'!GG20="ok",'DB Func'!GD20,0))+(FH25-FJ25-FI25+AZ25+AQ25+SUM(Z25:AA25)+SUM(AW25:AX25))+AK25</f>
        <v>0</v>
      </c>
      <c r="BB25" s="385">
        <f ca="1">VLOOKUP(BA25,'P Gerais'!$D$22:$G$25,3,TRUE)</f>
        <v>0.08</v>
      </c>
      <c r="BC25" s="364">
        <f ca="1">IF(BA25&lt;'P Gerais'!$D$25,BA25*BB25,Lanc!BB25)</f>
        <v>0</v>
      </c>
      <c r="BD25" s="364">
        <f ca="1">BA25-BC25-('DB Func'!GB20*'P Gerais'!$D$35)</f>
        <v>0</v>
      </c>
      <c r="BE25" s="386">
        <f ca="1">VLOOKUP(BD25,'P Gerais'!$D$29:$F$33,3,TRUE)</f>
        <v>0</v>
      </c>
      <c r="BF25" s="364">
        <f t="shared" ca="1" si="17"/>
        <v>0</v>
      </c>
      <c r="BG25" s="364">
        <f ca="1">VLOOKUP(BD25,'P Gerais'!$D$29:$G$33,4,TRUE)</f>
        <v>0</v>
      </c>
      <c r="BH25" s="364">
        <f t="shared" ca="1" si="18"/>
        <v>0</v>
      </c>
      <c r="BI25" s="364">
        <f t="shared" ca="1" si="19"/>
        <v>0</v>
      </c>
      <c r="BJ25" s="362">
        <f ca="1">'DB Func'!G20</f>
        <v>0</v>
      </c>
      <c r="BK25" s="362">
        <f ca="1">'DB Func'!FW20</f>
        <v>0</v>
      </c>
      <c r="BL25" s="364">
        <f ca="1">D25*'P Gerais'!$D$13</f>
        <v>0</v>
      </c>
      <c r="BM25" s="364">
        <f ca="1">D25*'P Gerais'!$D$14</f>
        <v>0</v>
      </c>
      <c r="BN25" s="364">
        <f ca="1">D25*'P Gerais'!$D$16</f>
        <v>0</v>
      </c>
      <c r="BO25" s="364">
        <f ca="1">D25*'P Gerais'!$D$17</f>
        <v>0</v>
      </c>
      <c r="BP25" s="364">
        <f ca="1">D25*'P Gerais'!$D$18</f>
        <v>0</v>
      </c>
      <c r="BQ25" s="385">
        <f ca="1">VLOOKUP(D25,'P Gerais'!$D$22:$G$24,3,TRUE)</f>
        <v>0.08</v>
      </c>
      <c r="BR25" s="385">
        <f ca="1">VLOOKUP(D25,'P Gerais'!$D$29:$G$33,3,TRUE)</f>
        <v>0</v>
      </c>
      <c r="BS25" s="385">
        <f ca="1">'DB Func'!BN20</f>
        <v>0</v>
      </c>
      <c r="BT25" s="385">
        <f ca="1">'DB Func'!BO20</f>
        <v>0</v>
      </c>
      <c r="BU25" s="385">
        <f ca="1">'DB Func'!FX20</f>
        <v>0</v>
      </c>
      <c r="BV25" s="364">
        <f t="shared" ca="1" si="20"/>
        <v>-0.08</v>
      </c>
      <c r="BW25" s="364">
        <f ca="1">BV25-'DB Func'!GC20</f>
        <v>-0.08</v>
      </c>
      <c r="BX25" s="362">
        <f ca="1">IFERROR(VLOOKUP(BW25,'P Gerais'!$D$29:$G$33,3,TRUE)*BW25,0)</f>
        <v>0</v>
      </c>
      <c r="BY25" s="364">
        <f ca="1">IFERROR(BX25-VLOOKUP(BW25,'P Gerais'!$D$29:$H$33,4,TRUE),0)</f>
        <v>0</v>
      </c>
      <c r="BZ25" s="364">
        <f ca="1">D25*'DB Func'!GD20</f>
        <v>0</v>
      </c>
      <c r="CB25" s="364">
        <f t="shared" ca="1" si="21"/>
        <v>0</v>
      </c>
      <c r="CC25" s="364">
        <f t="shared" si="22"/>
        <v>0</v>
      </c>
      <c r="CD25" s="364">
        <f t="shared" si="23"/>
        <v>0</v>
      </c>
      <c r="CF25" s="362" t="str">
        <f t="shared" ca="1" si="24"/>
        <v>não</v>
      </c>
      <c r="CG25" s="362">
        <f ca="1">IF($CH$8=1,DAY('DB Func'!C20),0)</f>
        <v>0</v>
      </c>
      <c r="CH25" s="362">
        <f ca="1">IF(CI25=0,0,MONTH('DB Func'!C20))</f>
        <v>0</v>
      </c>
      <c r="CI25" s="362">
        <f ca="1">IF('P Gerais'!D23=YEAR('DB Func'!C20),YEAR('DB Func'!C20),0)</f>
        <v>0</v>
      </c>
      <c r="CJ25" s="371">
        <v>48</v>
      </c>
      <c r="CK25" s="363"/>
      <c r="CL25" s="362" t="str">
        <f>IF(ISERROR(HLOOKUP(CL23,$DR$7:$DX25,$DY25,FALSE)),"N",HLOOKUP(CL23,$DR$7:$DX25,$DY25,FALSE))</f>
        <v>N</v>
      </c>
      <c r="CM25" s="362" t="str">
        <f>IF(ISERROR(HLOOKUP(CM23,$DR$7:$DX25,$DY25,FALSE)),"N",HLOOKUP(CM23,$DR$7:$DX25,$DY25,FALSE))</f>
        <v>N</v>
      </c>
      <c r="CN25" s="362" t="str">
        <f>IF(ISERROR(HLOOKUP(CN23,$DR$7:$DX25,$DY25,FALSE)),"N",HLOOKUP(CN23,$DR$7:$DX25,$DY25,FALSE))</f>
        <v>N</v>
      </c>
      <c r="CO25" s="362" t="str">
        <f>IF(ISERROR(HLOOKUP(CO23,$DR$7:$DX25,$DY25,FALSE)),"N",HLOOKUP(CO23,$DR$7:$DX25,$DY25,FALSE))</f>
        <v>N</v>
      </c>
      <c r="CP25" s="362" t="str">
        <f>IF(ISERROR(HLOOKUP(CP23,$DR$7:$DX25,$DY25,FALSE)),"N",HLOOKUP(CP23,$DR$7:$DX25,$DY25,FALSE))</f>
        <v>N</v>
      </c>
      <c r="CQ25" s="362" t="str">
        <f>IF(ISERROR(HLOOKUP(CQ23,$DR$7:$DX25,$DY25,FALSE)),"N",HLOOKUP(CQ23,$DR$7:$DX25,$DY25,FALSE))</f>
        <v>N</v>
      </c>
      <c r="CR25" s="362" t="str">
        <f>IF(ISERROR(HLOOKUP(CR23,$DR$7:$DX25,$DY25,FALSE)),"N",HLOOKUP(CR23,$DR$7:$DX25,$DY25,FALSE))</f>
        <v>N</v>
      </c>
      <c r="CS25" s="362" t="str">
        <f>IF(ISERROR(HLOOKUP(CS23,$DR$7:$DX25,$DY25,FALSE)),"N",HLOOKUP(CS23,$DR$7:$DX25,$DY25,FALSE))</f>
        <v>N</v>
      </c>
      <c r="CT25" s="362" t="str">
        <f>IF(ISERROR(HLOOKUP(CT23,$DR$7:$DX25,$DY25,FALSE)),"N",HLOOKUP(CT23,$DR$7:$DX25,$DY25,FALSE))</f>
        <v>N</v>
      </c>
      <c r="CU25" s="362" t="str">
        <f>IF(ISERROR(HLOOKUP(CU23,$DR$7:$DX25,$DY25,FALSE)),"N",HLOOKUP(CU23,$DR$7:$DX25,$DY25,FALSE))</f>
        <v>N</v>
      </c>
      <c r="CV25" s="362" t="str">
        <f>IF(ISERROR(HLOOKUP(CV23,$DR$7:$DX25,$DY25,FALSE)),"N",HLOOKUP(CV23,$DR$7:$DX25,$DY25,FALSE))</f>
        <v>N</v>
      </c>
      <c r="CW25" s="362" t="str">
        <f>IF(ISERROR(HLOOKUP(CW23,$DR$7:$DX25,$DY25,FALSE)),"N",HLOOKUP(CW23,$DR$7:$DX25,$DY25,FALSE))</f>
        <v>N</v>
      </c>
      <c r="CX25" s="362" t="str">
        <f>IF(ISERROR(HLOOKUP(CX23,$DR$7:$DX25,$DY25,FALSE)),"N",HLOOKUP(CX23,$DR$7:$DX25,$DY25,FALSE))</f>
        <v>N</v>
      </c>
      <c r="CY25" s="362" t="str">
        <f>IF(ISERROR(HLOOKUP(CY23,$DR$7:$DX25,$DY25,FALSE)),"N",HLOOKUP(CY23,$DR$7:$DX25,$DY25,FALSE))</f>
        <v>N</v>
      </c>
      <c r="CZ25" s="362" t="str">
        <f>IF(ISERROR(HLOOKUP(CZ23,$DR$7:$DX25,$DY25,FALSE)),"N",HLOOKUP(CZ23,$DR$7:$DX25,$DY25,FALSE))</f>
        <v>N</v>
      </c>
      <c r="DA25" s="362" t="str">
        <f>IF(ISERROR(HLOOKUP(DA23,$DR$7:$DX25,$DY25,FALSE)),"N",HLOOKUP(DA23,$DR$7:$DX25,$DY25,FALSE))</f>
        <v>N</v>
      </c>
      <c r="DB25" s="362" t="str">
        <f>IF(ISERROR(HLOOKUP(DB23,$DR$7:$DX25,$DY25,FALSE)),"N",HLOOKUP(DB23,$DR$7:$DX25,$DY25,FALSE))</f>
        <v>N</v>
      </c>
      <c r="DC25" s="362" t="str">
        <f>IF(ISERROR(HLOOKUP(DC23,$DR$7:$DX25,$DY25,FALSE)),"N",HLOOKUP(DC23,$DR$7:$DX25,$DY25,FALSE))</f>
        <v>N</v>
      </c>
      <c r="DD25" s="362" t="str">
        <f>IF(ISERROR(HLOOKUP(DD23,$DR$7:$DX25,$DY25,FALSE)),"N",HLOOKUP(DD23,$DR$7:$DX25,$DY25,FALSE))</f>
        <v>N</v>
      </c>
      <c r="DE25" s="362" t="str">
        <f>IF(ISERROR(HLOOKUP(DE23,$DR$7:$DX25,$DY25,FALSE)),"N",HLOOKUP(DE23,$DR$7:$DX25,$DY25,FALSE))</f>
        <v>N</v>
      </c>
      <c r="DF25" s="362" t="str">
        <f>IF(ISERROR(HLOOKUP(DF23,$DR$7:$DX25,$DY25,FALSE)),"N",HLOOKUP(DF23,$DR$7:$DX25,$DY25,FALSE))</f>
        <v>N</v>
      </c>
      <c r="DG25" s="362" t="str">
        <f>IF(ISERROR(HLOOKUP(DG23,$DR$7:$DX25,$DY25,FALSE)),"N",HLOOKUP(DG23,$DR$7:$DX25,$DY25,FALSE))</f>
        <v>N</v>
      </c>
      <c r="DH25" s="362" t="str">
        <f>IF(ISERROR(HLOOKUP(DH23,$DR$7:$DX25,$DY25,FALSE)),"N",HLOOKUP(DH23,$DR$7:$DX25,$DY25,FALSE))</f>
        <v>N</v>
      </c>
      <c r="DI25" s="362" t="str">
        <f>IF(ISERROR(HLOOKUP(DI23,$DR$7:$DX25,$DY25,FALSE)),"N",HLOOKUP(DI23,$DR$7:$DX25,$DY25,FALSE))</f>
        <v>N</v>
      </c>
      <c r="DJ25" s="362" t="str">
        <f>IF(ISERROR(HLOOKUP(DJ23,$DR$7:$DX25,$DY25,FALSE)),"N",HLOOKUP(DJ23,$DR$7:$DX25,$DY25,FALSE))</f>
        <v>N</v>
      </c>
      <c r="DK25" s="362" t="str">
        <f>IF(ISERROR(HLOOKUP(DK23,$DR$7:$DX25,$DY25,FALSE)),"N",HLOOKUP(DK23,$DR$7:$DX25,$DY25,FALSE))</f>
        <v>N</v>
      </c>
      <c r="DL25" s="362" t="str">
        <f>IF(ISERROR(HLOOKUP(DL23,$DR$7:$DX25,$DY25,FALSE)),"N",HLOOKUP(DL23,$DR$7:$DX25,$DY25,FALSE))</f>
        <v>N</v>
      </c>
      <c r="DM25" s="362" t="str">
        <f>IF(ISERROR(HLOOKUP(DM23,$DR$7:$DX25,$DY25,FALSE)),"N",HLOOKUP(DM23,$DR$7:$DX25,$DY25,FALSE))</f>
        <v>N</v>
      </c>
      <c r="DN25" s="362" t="str">
        <f>IF(ISERROR(HLOOKUP(DN23,$DR$7:$DX25,$DY25,FALSE)),"N",HLOOKUP(DN23,$DR$7:$DX25,$DY25,FALSE))</f>
        <v>N</v>
      </c>
      <c r="DO25" s="362" t="str">
        <f>IF(ISERROR(HLOOKUP(DO23,$DR$7:$DX25,$DY25,FALSE)),"N",HLOOKUP(DO23,$DR$7:$DX25,$DY25,FALSE))</f>
        <v>N</v>
      </c>
      <c r="DP25" s="362">
        <f t="shared" si="25"/>
        <v>0</v>
      </c>
      <c r="DQ25" s="362">
        <f t="shared" si="26"/>
        <v>30</v>
      </c>
      <c r="DR25" s="362" t="str">
        <f>IF('DB Func'!M20&gt;0,"S","N")</f>
        <v>N</v>
      </c>
      <c r="DS25" s="362" t="str">
        <f>IF('DB Func'!R20&gt;0,"S","N")</f>
        <v>N</v>
      </c>
      <c r="DT25" s="362" t="str">
        <f>IF('DB Func'!W20&gt;0,"S","N")</f>
        <v>N</v>
      </c>
      <c r="DU25" s="362" t="str">
        <f>IF('DB Func'!AB20&gt;0,"S","N")</f>
        <v>N</v>
      </c>
      <c r="DV25" s="362" t="str">
        <f>IF('DB Func'!AG20&gt;0,"S","N")</f>
        <v>N</v>
      </c>
      <c r="DW25" s="362" t="str">
        <f>IF('DB Func'!AL20&gt;0,"S","N")</f>
        <v>N</v>
      </c>
      <c r="DX25" s="362" t="str">
        <f>IF('DB Func'!AQ20&gt;0,"S","N")</f>
        <v>N</v>
      </c>
      <c r="DY25" s="362">
        <v>19</v>
      </c>
      <c r="DZ25" s="369">
        <f ca="1">'DB Func'!C20</f>
        <v>0</v>
      </c>
      <c r="EA25" s="362" t="str">
        <f t="shared" ca="1" si="27"/>
        <v>s</v>
      </c>
      <c r="EB25" s="362" t="str">
        <f t="shared" ca="1" si="27"/>
        <v>s</v>
      </c>
      <c r="EC25" s="362" t="str">
        <f t="shared" ca="1" si="27"/>
        <v>s</v>
      </c>
      <c r="ED25" s="362" t="str">
        <f t="shared" ca="1" si="27"/>
        <v>s</v>
      </c>
      <c r="EE25" s="362" t="str">
        <f t="shared" ca="1" si="27"/>
        <v>s</v>
      </c>
      <c r="EF25" s="362" t="str">
        <f t="shared" ca="1" si="27"/>
        <v>s</v>
      </c>
      <c r="EG25" s="362" t="str">
        <f t="shared" ca="1" si="27"/>
        <v>s</v>
      </c>
      <c r="EH25" s="362" t="str">
        <f t="shared" ca="1" si="27"/>
        <v>s</v>
      </c>
      <c r="EI25" s="362" t="str">
        <f t="shared" ca="1" si="27"/>
        <v>s</v>
      </c>
      <c r="EJ25" s="362" t="str">
        <f t="shared" ca="1" si="27"/>
        <v>s</v>
      </c>
      <c r="EK25" s="362" t="str">
        <f t="shared" ca="1" si="27"/>
        <v>s</v>
      </c>
      <c r="EL25" s="362" t="str">
        <f t="shared" ca="1" si="27"/>
        <v>s</v>
      </c>
      <c r="EM25" s="362" t="str">
        <f t="shared" ca="1" si="27"/>
        <v>s</v>
      </c>
      <c r="EN25" s="362" t="str">
        <f t="shared" ca="1" si="27"/>
        <v>s</v>
      </c>
      <c r="EO25" s="362" t="str">
        <f t="shared" ref="EO25:FD37" ca="1" si="36">IF(DAY($DZ25)&gt;EO$7,"n","s")</f>
        <v>s</v>
      </c>
      <c r="EP25" s="362" t="str">
        <f t="shared" ca="1" si="36"/>
        <v>s</v>
      </c>
      <c r="EQ25" s="362" t="str">
        <f t="shared" ca="1" si="36"/>
        <v>s</v>
      </c>
      <c r="ER25" s="362" t="str">
        <f t="shared" ca="1" si="36"/>
        <v>s</v>
      </c>
      <c r="ES25" s="362" t="str">
        <f t="shared" ca="1" si="36"/>
        <v>s</v>
      </c>
      <c r="ET25" s="362" t="str">
        <f t="shared" ca="1" si="36"/>
        <v>s</v>
      </c>
      <c r="EU25" s="362" t="str">
        <f t="shared" ca="1" si="28"/>
        <v>s</v>
      </c>
      <c r="EV25" s="362" t="str">
        <f t="shared" ca="1" si="36"/>
        <v>s</v>
      </c>
      <c r="EW25" s="362" t="str">
        <f t="shared" ca="1" si="36"/>
        <v>s</v>
      </c>
      <c r="EX25" s="362" t="str">
        <f t="shared" ca="1" si="36"/>
        <v>s</v>
      </c>
      <c r="EY25" s="362" t="str">
        <f t="shared" ca="1" si="36"/>
        <v>s</v>
      </c>
      <c r="EZ25" s="362" t="str">
        <f t="shared" ca="1" si="36"/>
        <v>s</v>
      </c>
      <c r="FA25" s="362" t="str">
        <f t="shared" ca="1" si="36"/>
        <v>s</v>
      </c>
      <c r="FB25" s="362" t="str">
        <f t="shared" ca="1" si="36"/>
        <v>s</v>
      </c>
      <c r="FC25" s="362" t="str">
        <f t="shared" ca="1" si="36"/>
        <v>s</v>
      </c>
      <c r="FD25" s="362" t="str">
        <f t="shared" ca="1" si="36"/>
        <v>s</v>
      </c>
      <c r="FE25" s="362">
        <f t="shared" ca="1" si="30"/>
        <v>30</v>
      </c>
      <c r="FF25" s="362">
        <f t="shared" ca="1" si="31"/>
        <v>0</v>
      </c>
      <c r="FG25" s="362" t="str">
        <f ca="1">IF(AND(YEAR(DZ25)='P Gerais'!D23,MONTH(Lanc!EA25)=9,DAY(Lanc!EA25)&gt;1),"S","N")</f>
        <v>N</v>
      </c>
      <c r="FH25" s="364">
        <f t="shared" ca="1" si="32"/>
        <v>0</v>
      </c>
      <c r="FI25" s="364">
        <f t="shared" si="33"/>
        <v>0</v>
      </c>
      <c r="FJ25" s="387">
        <f t="shared" ca="1" si="34"/>
        <v>0</v>
      </c>
      <c r="FP25" s="363">
        <f ca="1">((FH25-FJ25-FI25+AZ25+AQ25+SUM(Z25:AA25)+SUM(AW25:AX25)+AK25)*IF('DB Func'!GG20="ok",'DB Func'!GD20,0))</f>
        <v>0</v>
      </c>
      <c r="FR25" s="389">
        <f t="shared" ca="1" si="35"/>
        <v>0</v>
      </c>
      <c r="GV25" s="49"/>
      <c r="GW25" s="49"/>
      <c r="GX25" s="49"/>
      <c r="GY25" s="49"/>
      <c r="GZ25" s="49"/>
      <c r="HA25" s="49"/>
      <c r="HB25" s="49"/>
      <c r="HC25" s="49"/>
    </row>
    <row r="26" spans="3:211" ht="30" customHeight="1" thickTop="1" thickBot="1">
      <c r="C26" s="390" t="str">
        <f ca="1">IF('DB Func'!B21="Funcionário 19","",'DB Func'!B21)</f>
        <v/>
      </c>
      <c r="D26" s="391">
        <f ca="1">'DB Func'!CL21</f>
        <v>0</v>
      </c>
      <c r="E26" s="382" t="str">
        <f ca="1">IF(C26="","-",IF(OR(terceiro!E26="SET",terceiro!F26="SET"),"Sim","Não"))</f>
        <v>-</v>
      </c>
      <c r="F26" s="383" t="str">
        <f ca="1">IF(C26="","-",IF(OR(Ferias!E26="SET",Ferias!F26="SET"),"Sim","Não"))</f>
        <v>-</v>
      </c>
      <c r="G26" s="383">
        <f ca="1">IF(C26="",0,IF(F26="Sim",IF(Ferias!E26="SET",Ferias!I26,Ferias!J26),0))</f>
        <v>0</v>
      </c>
      <c r="H26" s="185"/>
      <c r="I26" s="185"/>
      <c r="J26" s="398">
        <f t="shared" ca="1" si="8"/>
        <v>0</v>
      </c>
      <c r="K26" s="152"/>
      <c r="L26" s="151"/>
      <c r="M26" s="189"/>
      <c r="N26" s="153"/>
      <c r="O26" s="48"/>
      <c r="P26" s="48"/>
      <c r="Q26" s="48"/>
      <c r="R26" s="49"/>
      <c r="S26" s="49"/>
      <c r="T26" s="49"/>
      <c r="U26" s="49"/>
      <c r="V26" s="49"/>
      <c r="W26" s="49"/>
      <c r="X26" s="49"/>
      <c r="Y26" s="49"/>
      <c r="Z26" s="49"/>
      <c r="AA26" s="49"/>
      <c r="AB26" s="48"/>
      <c r="AC26" s="48"/>
      <c r="AD26" s="49"/>
      <c r="AE26" s="49"/>
      <c r="AF26" s="314"/>
      <c r="AH26" s="400">
        <f ca="1">IF(AND('DB Func'!GE21="Agosto",'DB Func'!BQ21="2 Parcelas"),(('auxiliar 13 sal'!K22/12*'DB Func'!GF21+AVERAGE('auxiliar 13 sal'!Q22:AB22)+AVERAGE('auxiliar 13 sal'!AE22:AP22)+'auxiliar 13 sal'!K22*'DB Func'!BN21+'auxiliar 13 sal'!K22*'DB Func'!BO21)/2),IF('DB Func'!GE21="Setembro",IF('DB Func'!BQ21="Parcela Única",('auxiliar 13 sal'!K22/12*'DB Func'!GF21)+AVERAGE('auxiliar 13 sal'!Q22:AB22)+AVERAGE('auxiliar 13 sal'!AE22:AP22)+('auxiliar 13 sal'!K22*'DB Func'!BN21)+('auxiliar 13 sal'!K22*'DB Func'!BO21),IF('DB Func'!BQ21="2 Parcelas",(('auxiliar 13 sal'!K22/12*'DB Func'!GF21+AVERAGE('auxiliar 13 sal'!Q22:AB22)+AVERAGE('auxiliar 13 sal'!AE22:AP22)+'auxiliar 13 sal'!K22*'DB Func'!BN21+'auxiliar 13 sal'!K22*'DB Func'!BO21)/2))),0))</f>
        <v>0</v>
      </c>
      <c r="AK26" s="364">
        <f t="shared" ca="1" si="9"/>
        <v>0</v>
      </c>
      <c r="AL26" s="364">
        <f t="shared" ca="1" si="10"/>
        <v>0</v>
      </c>
      <c r="AM26" s="364">
        <f t="shared" ca="1" si="11"/>
        <v>0</v>
      </c>
      <c r="AN26" s="364">
        <f t="shared" ca="1" si="12"/>
        <v>0</v>
      </c>
      <c r="AO26" s="364">
        <f t="shared" ca="1" si="13"/>
        <v>0</v>
      </c>
      <c r="AP26" s="364">
        <f t="shared" ca="1" si="14"/>
        <v>0</v>
      </c>
      <c r="AQ26" s="364">
        <f t="shared" ca="1" si="15"/>
        <v>0</v>
      </c>
      <c r="AR26" s="364">
        <f>IF(OR(M26="",M26=0),0,((FH26/220)*('Ho Ex'!$C$8+$AS$6))*M26)</f>
        <v>0</v>
      </c>
      <c r="AS26" s="364">
        <f>IF(OR(N26="",N26=0),0,((FH26/220*('DB Func'!GD21+Lanc!$AS$6))*('Ho Ex'!$I$8+$AS$6))*(N26/52.5*60))</f>
        <v>0</v>
      </c>
      <c r="AT26" s="364">
        <f>IF(OR(M26="",M26=0),0,((FH26/220)*('Ho Ex'!$J$8+$AS$6))*O26)</f>
        <v>0</v>
      </c>
      <c r="AU26" s="364">
        <f>IF(OR(M26="",M26=0),0,((FH26/220)*('Ho Ex'!I32+$AS$6))*P26)</f>
        <v>0</v>
      </c>
      <c r="AV26" s="364">
        <f>IF(OR(M26="",M26=0),0,((FH26/220)*('Ho Ex'!C23+$AS$6))*Q26)</f>
        <v>0</v>
      </c>
      <c r="AW26" s="364">
        <f ca="1">FH26*'DB Func'!BN21</f>
        <v>0</v>
      </c>
      <c r="AX26" s="364">
        <f ca="1">FH26*'DB Func'!BO21</f>
        <v>0</v>
      </c>
      <c r="AY26" s="364">
        <f ca="1">IF(FJ26=0,0,VLOOKUP(FJ26,'P Gerais'!$D$39:$G$41,3,TRUE)*Func19!$F$68)</f>
        <v>0</v>
      </c>
      <c r="AZ26" s="364">
        <f t="shared" si="16"/>
        <v>0</v>
      </c>
      <c r="BA26" s="364">
        <f ca="1">((FH26-FJ26-FI26+AZ26+AQ26+SUM(Z26:AA26)+SUM(AW26:AX26)+AK26)*IF('DB Func'!GG21="ok",'DB Func'!GD21,0))+(FH26-FJ26-FI26+AZ26+AQ26+SUM(Z26:AA26)+SUM(AW26:AX26))+AK26</f>
        <v>0</v>
      </c>
      <c r="BB26" s="385">
        <f ca="1">VLOOKUP(BA26,'P Gerais'!$D$22:$G$25,3,TRUE)</f>
        <v>0.08</v>
      </c>
      <c r="BC26" s="364">
        <f ca="1">IF(BA26&lt;'P Gerais'!$D$25,BA26*BB26,Lanc!BB26)</f>
        <v>0</v>
      </c>
      <c r="BD26" s="364">
        <f ca="1">BA26-BC26-('DB Func'!GB21*'P Gerais'!$D$35)</f>
        <v>0</v>
      </c>
      <c r="BE26" s="386">
        <f ca="1">VLOOKUP(BD26,'P Gerais'!$D$29:$F$33,3,TRUE)</f>
        <v>0</v>
      </c>
      <c r="BF26" s="364">
        <f t="shared" ca="1" si="17"/>
        <v>0</v>
      </c>
      <c r="BG26" s="364">
        <f ca="1">VLOOKUP(BD26,'P Gerais'!$D$29:$G$33,4,TRUE)</f>
        <v>0</v>
      </c>
      <c r="BH26" s="364">
        <f t="shared" ca="1" si="18"/>
        <v>0</v>
      </c>
      <c r="BI26" s="364">
        <f t="shared" ca="1" si="19"/>
        <v>0</v>
      </c>
      <c r="BJ26" s="362">
        <f ca="1">'DB Func'!G21</f>
        <v>0</v>
      </c>
      <c r="BK26" s="362">
        <f ca="1">'DB Func'!FW21</f>
        <v>0</v>
      </c>
      <c r="BL26" s="364">
        <f ca="1">D26*'P Gerais'!$D$13</f>
        <v>0</v>
      </c>
      <c r="BM26" s="364">
        <f ca="1">D26*'P Gerais'!$D$14</f>
        <v>0</v>
      </c>
      <c r="BN26" s="364">
        <f ca="1">D26*'P Gerais'!$D$16</f>
        <v>0</v>
      </c>
      <c r="BO26" s="364">
        <f ca="1">D26*'P Gerais'!$D$17</f>
        <v>0</v>
      </c>
      <c r="BP26" s="364">
        <f ca="1">D26*'P Gerais'!$D$18</f>
        <v>0</v>
      </c>
      <c r="BQ26" s="385">
        <f ca="1">VLOOKUP(D26,'P Gerais'!$D$22:$G$24,3,TRUE)</f>
        <v>0.08</v>
      </c>
      <c r="BR26" s="385">
        <f ca="1">VLOOKUP(D26,'P Gerais'!$D$29:$G$33,3,TRUE)</f>
        <v>0</v>
      </c>
      <c r="BS26" s="385">
        <f ca="1">'DB Func'!BN21</f>
        <v>0</v>
      </c>
      <c r="BT26" s="385">
        <f ca="1">'DB Func'!BO21</f>
        <v>0</v>
      </c>
      <c r="BU26" s="385">
        <f ca="1">'DB Func'!FX21</f>
        <v>0</v>
      </c>
      <c r="BV26" s="364">
        <f t="shared" ca="1" si="20"/>
        <v>-0.08</v>
      </c>
      <c r="BW26" s="364">
        <f ca="1">BV26-'DB Func'!GC21</f>
        <v>-0.08</v>
      </c>
      <c r="BX26" s="362">
        <f ca="1">IFERROR(VLOOKUP(BW26,'P Gerais'!$D$29:$G$33,3,TRUE)*BW26,0)</f>
        <v>0</v>
      </c>
      <c r="BY26" s="364">
        <f ca="1">IFERROR(BX26-VLOOKUP(BW26,'P Gerais'!$D$29:$H$33,4,TRUE),0)</f>
        <v>0</v>
      </c>
      <c r="BZ26" s="364">
        <f ca="1">D26*'DB Func'!GD21</f>
        <v>0</v>
      </c>
      <c r="CB26" s="364">
        <f t="shared" ca="1" si="21"/>
        <v>0</v>
      </c>
      <c r="CC26" s="364">
        <f t="shared" si="22"/>
        <v>0</v>
      </c>
      <c r="CD26" s="364">
        <f t="shared" si="23"/>
        <v>0</v>
      </c>
      <c r="CF26" s="362" t="str">
        <f t="shared" ca="1" si="24"/>
        <v>não</v>
      </c>
      <c r="CG26" s="362">
        <f ca="1">IF($CH$8=1,DAY('DB Func'!C21),0)</f>
        <v>0</v>
      </c>
      <c r="CH26" s="362">
        <f ca="1">IF(CI26=0,0,MONTH('DB Func'!C21))</f>
        <v>0</v>
      </c>
      <c r="CI26" s="362">
        <f ca="1">IF('P Gerais'!D24=YEAR('DB Func'!C21),YEAR('DB Func'!C21),0)</f>
        <v>0</v>
      </c>
      <c r="CJ26" s="371">
        <v>49</v>
      </c>
      <c r="CK26" s="363"/>
      <c r="CL26" s="362" t="str">
        <f ca="1">IF(ISERROR(HLOOKUP(CL24,$DR$7:$DX26,$DY26,FALSE)),"N",HLOOKUP(CL24,$DR$7:$DX26,$DY26,FALSE))</f>
        <v>N</v>
      </c>
      <c r="CM26" s="362" t="str">
        <f ca="1">IF(ISERROR(HLOOKUP(CM24,$DR$7:$DX26,$DY26,FALSE)),"N",HLOOKUP(CM24,$DR$7:$DX26,$DY26,FALSE))</f>
        <v>N</v>
      </c>
      <c r="CN26" s="362" t="str">
        <f ca="1">IF(ISERROR(HLOOKUP(CN24,$DR$7:$DX26,$DY26,FALSE)),"N",HLOOKUP(CN24,$DR$7:$DX26,$DY26,FALSE))</f>
        <v>N</v>
      </c>
      <c r="CO26" s="362" t="str">
        <f ca="1">IF(ISERROR(HLOOKUP(CO24,$DR$7:$DX26,$DY26,FALSE)),"N",HLOOKUP(CO24,$DR$7:$DX26,$DY26,FALSE))</f>
        <v>N</v>
      </c>
      <c r="CP26" s="362" t="str">
        <f>IF(ISERROR(HLOOKUP(CP24,$DR$7:$DX26,$DY26,FALSE)),"N",HLOOKUP(CP24,$DR$7:$DX26,$DY26,FALSE))</f>
        <v>N</v>
      </c>
      <c r="CQ26" s="362" t="str">
        <f ca="1">IF(ISERROR(HLOOKUP(CQ24,$DR$7:$DX26,$DY26,FALSE)),"N",HLOOKUP(CQ24,$DR$7:$DX26,$DY26,FALSE))</f>
        <v>N</v>
      </c>
      <c r="CR26" s="362" t="str">
        <f ca="1">IF(ISERROR(HLOOKUP(CR24,$DR$7:$DX26,$DY26,FALSE)),"N",HLOOKUP(CR24,$DR$7:$DX26,$DY26,FALSE))</f>
        <v>N</v>
      </c>
      <c r="CS26" s="362" t="str">
        <f ca="1">IF(ISERROR(HLOOKUP(CS24,$DR$7:$DX26,$DY26,FALSE)),"N",HLOOKUP(CS24,$DR$7:$DX26,$DY26,FALSE))</f>
        <v>N</v>
      </c>
      <c r="CT26" s="362" t="str">
        <f ca="1">IF(ISERROR(HLOOKUP(CT24,$DR$7:$DX26,$DY26,FALSE)),"N",HLOOKUP(CT24,$DR$7:$DX26,$DY26,FALSE))</f>
        <v>N</v>
      </c>
      <c r="CU26" s="362" t="str">
        <f ca="1">IF(ISERROR(HLOOKUP(CU24,$DR$7:$DX26,$DY26,FALSE)),"N",HLOOKUP(CU24,$DR$7:$DX26,$DY26,FALSE))</f>
        <v>N</v>
      </c>
      <c r="CV26" s="362" t="str">
        <f ca="1">IF(ISERROR(HLOOKUP(CV24,$DR$7:$DX26,$DY26,FALSE)),"N",HLOOKUP(CV24,$DR$7:$DX26,$DY26,FALSE))</f>
        <v>N</v>
      </c>
      <c r="CW26" s="362" t="str">
        <f>IF(ISERROR(HLOOKUP(CW24,$DR$7:$DX26,$DY26,FALSE)),"N",HLOOKUP(CW24,$DR$7:$DX26,$DY26,FALSE))</f>
        <v>N</v>
      </c>
      <c r="CX26" s="362" t="str">
        <f ca="1">IF(ISERROR(HLOOKUP(CX24,$DR$7:$DX26,$DY26,FALSE)),"N",HLOOKUP(CX24,$DR$7:$DX26,$DY26,FALSE))</f>
        <v>N</v>
      </c>
      <c r="CY26" s="362" t="str">
        <f ca="1">IF(ISERROR(HLOOKUP(CY24,$DR$7:$DX26,$DY26,FALSE)),"N",HLOOKUP(CY24,$DR$7:$DX26,$DY26,FALSE))</f>
        <v>N</v>
      </c>
      <c r="CZ26" s="362" t="str">
        <f ca="1">IF(ISERROR(HLOOKUP(CZ24,$DR$7:$DX26,$DY26,FALSE)),"N",HLOOKUP(CZ24,$DR$7:$DX26,$DY26,FALSE))</f>
        <v>N</v>
      </c>
      <c r="DA26" s="362" t="str">
        <f ca="1">IF(ISERROR(HLOOKUP(DA24,$DR$7:$DX26,$DY26,FALSE)),"N",HLOOKUP(DA24,$DR$7:$DX26,$DY26,FALSE))</f>
        <v>N</v>
      </c>
      <c r="DB26" s="362" t="str">
        <f ca="1">IF(ISERROR(HLOOKUP(DB24,$DR$7:$DX26,$DY26,FALSE)),"N",HLOOKUP(DB24,$DR$7:$DX26,$DY26,FALSE))</f>
        <v>N</v>
      </c>
      <c r="DC26" s="362" t="str">
        <f ca="1">IF(ISERROR(HLOOKUP(DC24,$DR$7:$DX26,$DY26,FALSE)),"N",HLOOKUP(DC24,$DR$7:$DX26,$DY26,FALSE))</f>
        <v>N</v>
      </c>
      <c r="DD26" s="362" t="str">
        <f>IF(ISERROR(HLOOKUP(DD24,$DR$7:$DX26,$DY26,FALSE)),"N",HLOOKUP(DD24,$DR$7:$DX26,$DY26,FALSE))</f>
        <v>N</v>
      </c>
      <c r="DE26" s="362" t="str">
        <f ca="1">IF(ISERROR(HLOOKUP(DE24,$DR$7:$DX26,$DY26,FALSE)),"N",HLOOKUP(DE24,$DR$7:$DX26,$DY26,FALSE))</f>
        <v>N</v>
      </c>
      <c r="DF26" s="362" t="str">
        <f ca="1">IF(ISERROR(HLOOKUP(DF24,$DR$7:$DX26,$DY26,FALSE)),"N",HLOOKUP(DF24,$DR$7:$DX26,$DY26,FALSE))</f>
        <v>N</v>
      </c>
      <c r="DG26" s="362" t="str">
        <f ca="1">IF(ISERROR(HLOOKUP(DG24,$DR$7:$DX26,$DY26,FALSE)),"N",HLOOKUP(DG24,$DR$7:$DX26,$DY26,FALSE))</f>
        <v>N</v>
      </c>
      <c r="DH26" s="362" t="str">
        <f ca="1">IF(ISERROR(HLOOKUP(DH24,$DR$7:$DX26,$DY26,FALSE)),"N",HLOOKUP(DH24,$DR$7:$DX26,$DY26,FALSE))</f>
        <v>N</v>
      </c>
      <c r="DI26" s="362" t="str">
        <f ca="1">IF(ISERROR(HLOOKUP(DI24,$DR$7:$DX26,$DY26,FALSE)),"N",HLOOKUP(DI24,$DR$7:$DX26,$DY26,FALSE))</f>
        <v>N</v>
      </c>
      <c r="DJ26" s="362" t="str">
        <f ca="1">IF(ISERROR(HLOOKUP(DJ24,$DR$7:$DX26,$DY26,FALSE)),"N",HLOOKUP(DJ24,$DR$7:$DX26,$DY26,FALSE))</f>
        <v>N</v>
      </c>
      <c r="DK26" s="362" t="str">
        <f>IF(ISERROR(HLOOKUP(DK24,$DR$7:$DX26,$DY26,FALSE)),"N",HLOOKUP(DK24,$DR$7:$DX26,$DY26,FALSE))</f>
        <v>N</v>
      </c>
      <c r="DL26" s="362" t="str">
        <f ca="1">IF(ISERROR(HLOOKUP(DL24,$DR$7:$DX26,$DY26,FALSE)),"N",HLOOKUP(DL24,$DR$7:$DX26,$DY26,FALSE))</f>
        <v>N</v>
      </c>
      <c r="DM26" s="362" t="str">
        <f ca="1">IF(ISERROR(HLOOKUP(DM24,$DR$7:$DX26,$DY26,FALSE)),"N",HLOOKUP(DM24,$DR$7:$DX26,$DY26,FALSE))</f>
        <v>N</v>
      </c>
      <c r="DN26" s="362" t="str">
        <f ca="1">IF(ISERROR(HLOOKUP(DN24,$DR$7:$DX26,$DY26,FALSE)),"N",HLOOKUP(DN24,$DR$7:$DX26,$DY26,FALSE))</f>
        <v>N</v>
      </c>
      <c r="DO26" s="362" t="str">
        <f ca="1">IF(ISERROR(HLOOKUP(DO24,$DR$7:$DX26,$DY26,FALSE)),"N",HLOOKUP(DO24,$DR$7:$DX26,$DY26,FALSE))</f>
        <v>N</v>
      </c>
      <c r="DP26" s="362">
        <f t="shared" ca="1" si="25"/>
        <v>0</v>
      </c>
      <c r="DQ26" s="362">
        <f t="shared" ca="1" si="26"/>
        <v>30</v>
      </c>
      <c r="DR26" s="362" t="str">
        <f>IF('DB Func'!M21&gt;0,"S","N")</f>
        <v>N</v>
      </c>
      <c r="DS26" s="362" t="str">
        <f>IF('DB Func'!R21&gt;0,"S","N")</f>
        <v>N</v>
      </c>
      <c r="DT26" s="362" t="str">
        <f>IF('DB Func'!W21&gt;0,"S","N")</f>
        <v>N</v>
      </c>
      <c r="DU26" s="362" t="str">
        <f>IF('DB Func'!AB21&gt;0,"S","N")</f>
        <v>N</v>
      </c>
      <c r="DV26" s="362" t="str">
        <f>IF('DB Func'!AG21&gt;0,"S","N")</f>
        <v>N</v>
      </c>
      <c r="DW26" s="362" t="str">
        <f>IF('DB Func'!AL21&gt;0,"S","N")</f>
        <v>N</v>
      </c>
      <c r="DX26" s="362" t="str">
        <f>IF('DB Func'!AQ21&gt;0,"S","N")</f>
        <v>N</v>
      </c>
      <c r="DY26" s="362">
        <v>20</v>
      </c>
      <c r="DZ26" s="369">
        <f ca="1">'DB Func'!C21</f>
        <v>0</v>
      </c>
      <c r="EA26" s="362" t="str">
        <f t="shared" ref="EA26:EP37" ca="1" si="37">IF(DAY($DZ26)&gt;EA$7,"n","s")</f>
        <v>s</v>
      </c>
      <c r="EB26" s="362" t="str">
        <f t="shared" ca="1" si="37"/>
        <v>s</v>
      </c>
      <c r="EC26" s="362" t="str">
        <f t="shared" ca="1" si="37"/>
        <v>s</v>
      </c>
      <c r="ED26" s="362" t="str">
        <f t="shared" ca="1" si="37"/>
        <v>s</v>
      </c>
      <c r="EE26" s="362" t="str">
        <f t="shared" ca="1" si="37"/>
        <v>s</v>
      </c>
      <c r="EF26" s="362" t="str">
        <f t="shared" ca="1" si="37"/>
        <v>s</v>
      </c>
      <c r="EG26" s="362" t="str">
        <f t="shared" ca="1" si="37"/>
        <v>s</v>
      </c>
      <c r="EH26" s="362" t="str">
        <f t="shared" ca="1" si="37"/>
        <v>s</v>
      </c>
      <c r="EI26" s="362" t="str">
        <f t="shared" ca="1" si="37"/>
        <v>s</v>
      </c>
      <c r="EJ26" s="362" t="str">
        <f t="shared" ca="1" si="37"/>
        <v>s</v>
      </c>
      <c r="EK26" s="362" t="str">
        <f t="shared" ca="1" si="37"/>
        <v>s</v>
      </c>
      <c r="EL26" s="362" t="str">
        <f t="shared" ca="1" si="37"/>
        <v>s</v>
      </c>
      <c r="EM26" s="362" t="str">
        <f t="shared" ca="1" si="37"/>
        <v>s</v>
      </c>
      <c r="EN26" s="362" t="str">
        <f t="shared" ca="1" si="37"/>
        <v>s</v>
      </c>
      <c r="EO26" s="362" t="str">
        <f t="shared" ca="1" si="37"/>
        <v>s</v>
      </c>
      <c r="EP26" s="362" t="str">
        <f t="shared" ca="1" si="37"/>
        <v>s</v>
      </c>
      <c r="EQ26" s="362" t="str">
        <f t="shared" ca="1" si="36"/>
        <v>s</v>
      </c>
      <c r="ER26" s="362" t="str">
        <f t="shared" ca="1" si="36"/>
        <v>s</v>
      </c>
      <c r="ES26" s="362" t="str">
        <f t="shared" ca="1" si="36"/>
        <v>s</v>
      </c>
      <c r="ET26" s="362" t="str">
        <f t="shared" ca="1" si="36"/>
        <v>s</v>
      </c>
      <c r="EU26" s="362" t="str">
        <f t="shared" ca="1" si="28"/>
        <v>s</v>
      </c>
      <c r="EV26" s="362" t="str">
        <f t="shared" ca="1" si="36"/>
        <v>s</v>
      </c>
      <c r="EW26" s="362" t="str">
        <f t="shared" ca="1" si="36"/>
        <v>s</v>
      </c>
      <c r="EX26" s="362" t="str">
        <f t="shared" ca="1" si="36"/>
        <v>s</v>
      </c>
      <c r="EY26" s="362" t="str">
        <f t="shared" ca="1" si="36"/>
        <v>s</v>
      </c>
      <c r="EZ26" s="362" t="str">
        <f t="shared" ca="1" si="36"/>
        <v>s</v>
      </c>
      <c r="FA26" s="362" t="str">
        <f t="shared" ca="1" si="36"/>
        <v>s</v>
      </c>
      <c r="FB26" s="362" t="str">
        <f t="shared" ca="1" si="36"/>
        <v>s</v>
      </c>
      <c r="FC26" s="362" t="str">
        <f t="shared" ca="1" si="36"/>
        <v>s</v>
      </c>
      <c r="FD26" s="362" t="str">
        <f t="shared" ca="1" si="36"/>
        <v>s</v>
      </c>
      <c r="FE26" s="362">
        <f t="shared" ca="1" si="30"/>
        <v>30</v>
      </c>
      <c r="FF26" s="362">
        <f t="shared" ca="1" si="31"/>
        <v>0</v>
      </c>
      <c r="FG26" s="362" t="str">
        <f ca="1">IF(AND(YEAR(DZ26)='P Gerais'!D24,MONTH(Lanc!EA26)=9,DAY(Lanc!EA26)&gt;1),"S","N")</f>
        <v>N</v>
      </c>
      <c r="FH26" s="364">
        <f t="shared" ca="1" si="32"/>
        <v>0</v>
      </c>
      <c r="FI26" s="364">
        <f t="shared" si="33"/>
        <v>0</v>
      </c>
      <c r="FJ26" s="387">
        <f t="shared" ca="1" si="34"/>
        <v>0</v>
      </c>
      <c r="FP26" s="363">
        <f ca="1">((FH26-FJ26-FI26+AZ26+AQ26+SUM(Z26:AA26)+SUM(AW26:AX26)+AK26)*IF('DB Func'!GG21="ok",'DB Func'!GD21,0))</f>
        <v>0</v>
      </c>
      <c r="FR26" s="389">
        <f t="shared" ca="1" si="35"/>
        <v>0</v>
      </c>
      <c r="GV26" s="49"/>
      <c r="GW26" s="49"/>
      <c r="GX26" s="49"/>
      <c r="GY26" s="49"/>
      <c r="GZ26" s="49"/>
      <c r="HA26" s="49"/>
      <c r="HB26" s="49"/>
      <c r="HC26" s="49"/>
    </row>
    <row r="27" spans="3:211" ht="30" customHeight="1" thickTop="1" thickBot="1">
      <c r="C27" s="390" t="str">
        <f ca="1">IF('DB Func'!B22="Funcionário 20","",'DB Func'!B22)</f>
        <v/>
      </c>
      <c r="D27" s="391">
        <f ca="1">'DB Func'!CL22</f>
        <v>0</v>
      </c>
      <c r="E27" s="382" t="str">
        <f ca="1">IF(C27="","-",IF(OR(terceiro!E27="SET",terceiro!F27="SET"),"Sim","Não"))</f>
        <v>-</v>
      </c>
      <c r="F27" s="383" t="str">
        <f ca="1">IF(C27="","-",IF(OR(Ferias!E27="SET",Ferias!F27="SET"),"Sim","Não"))</f>
        <v>-</v>
      </c>
      <c r="G27" s="383">
        <f ca="1">IF(C27="",0,IF(F27="Sim",IF(Ferias!E27="SET",Ferias!I27,Ferias!J27),0))</f>
        <v>0</v>
      </c>
      <c r="H27" s="185"/>
      <c r="I27" s="185"/>
      <c r="J27" s="398">
        <f t="shared" ca="1" si="8"/>
        <v>0</v>
      </c>
      <c r="K27" s="152"/>
      <c r="L27" s="151"/>
      <c r="M27" s="189"/>
      <c r="N27" s="153"/>
      <c r="O27" s="48"/>
      <c r="P27" s="48"/>
      <c r="Q27" s="48"/>
      <c r="R27" s="49"/>
      <c r="S27" s="49"/>
      <c r="T27" s="49"/>
      <c r="U27" s="49"/>
      <c r="V27" s="49"/>
      <c r="W27" s="49"/>
      <c r="X27" s="49"/>
      <c r="Y27" s="49"/>
      <c r="Z27" s="49"/>
      <c r="AA27" s="49"/>
      <c r="AB27" s="48"/>
      <c r="AC27" s="48"/>
      <c r="AD27" s="49"/>
      <c r="AE27" s="49"/>
      <c r="AF27" s="314"/>
      <c r="AH27" s="400">
        <f ca="1">IF(AND('DB Func'!GE22="Agosto",'DB Func'!BQ22="2 Parcelas"),(('auxiliar 13 sal'!K23/12*'DB Func'!GF22+AVERAGE('auxiliar 13 sal'!Q23:AB23)+AVERAGE('auxiliar 13 sal'!AE23:AP23)+'auxiliar 13 sal'!K23*'DB Func'!BN22+'auxiliar 13 sal'!K23*'DB Func'!BO22)/2),IF('DB Func'!GE22="Setembro",IF('DB Func'!BQ22="Parcela Única",('auxiliar 13 sal'!K23/12*'DB Func'!GF22)+AVERAGE('auxiliar 13 sal'!Q23:AB23)+AVERAGE('auxiliar 13 sal'!AE23:AP23)+('auxiliar 13 sal'!K23*'DB Func'!BN22)+('auxiliar 13 sal'!K23*'DB Func'!BO22),IF('DB Func'!BQ22="2 Parcelas",(('auxiliar 13 sal'!K23/12*'DB Func'!GF22+AVERAGE('auxiliar 13 sal'!Q23:AB23)+AVERAGE('auxiliar 13 sal'!AE23:AP23)+'auxiliar 13 sal'!K23*'DB Func'!BN22+'auxiliar 13 sal'!K23*'DB Func'!BO22)/2))),0))</f>
        <v>0</v>
      </c>
      <c r="AK27" s="364">
        <f t="shared" ca="1" si="9"/>
        <v>0</v>
      </c>
      <c r="AL27" s="364">
        <f t="shared" ca="1" si="10"/>
        <v>0</v>
      </c>
      <c r="AM27" s="364">
        <f t="shared" ca="1" si="11"/>
        <v>0</v>
      </c>
      <c r="AN27" s="364">
        <f t="shared" ca="1" si="12"/>
        <v>0</v>
      </c>
      <c r="AO27" s="364">
        <f t="shared" ca="1" si="13"/>
        <v>0</v>
      </c>
      <c r="AP27" s="364">
        <f t="shared" ca="1" si="14"/>
        <v>0</v>
      </c>
      <c r="AQ27" s="364">
        <f t="shared" ca="1" si="15"/>
        <v>0</v>
      </c>
      <c r="AR27" s="364">
        <f>IF(OR(M27="",M27=0),0,((FH27/220)*('Ho Ex'!$C$8+$AS$6))*M27)</f>
        <v>0</v>
      </c>
      <c r="AS27" s="364">
        <f>IF(OR(N27="",N27=0),0,((FH27/220*('DB Func'!GD22+Lanc!$AS$6))*('Ho Ex'!$I$8+$AS$6))*(N27/52.5*60))</f>
        <v>0</v>
      </c>
      <c r="AT27" s="364">
        <f>IF(OR(M27="",M27=0),0,((FH27/220)*('Ho Ex'!$J$8+$AS$6))*O27)</f>
        <v>0</v>
      </c>
      <c r="AU27" s="364">
        <f>IF(OR(M27="",M27=0),0,((FH27/220)*('Ho Ex'!I33+$AS$6))*P27)</f>
        <v>0</v>
      </c>
      <c r="AV27" s="364">
        <f>IF(OR(M27="",M27=0),0,((FH27/220)*('Ho Ex'!C24+$AS$6))*Q27)</f>
        <v>0</v>
      </c>
      <c r="AW27" s="364">
        <f ca="1">FH27*'DB Func'!BN22</f>
        <v>0</v>
      </c>
      <c r="AX27" s="364">
        <f ca="1">FH27*'DB Func'!BO22</f>
        <v>0</v>
      </c>
      <c r="AY27" s="364">
        <f ca="1">IF(FJ27=0,0,VLOOKUP(FJ27,'P Gerais'!$D$39:$G$41,3,TRUE)*Func20!$F$68)</f>
        <v>0</v>
      </c>
      <c r="AZ27" s="364">
        <f t="shared" si="16"/>
        <v>0</v>
      </c>
      <c r="BA27" s="364">
        <f ca="1">((FH27-FJ27-FI27+AZ27+AQ27+SUM(Z27:AA27)+SUM(AW27:AX27)+AK27)*IF('DB Func'!GG22="ok",'DB Func'!GD22,0))+(FH27-FJ27-FI27+AZ27+AQ27+SUM(Z27:AA27)+SUM(AW27:AX27))+AK27</f>
        <v>0</v>
      </c>
      <c r="BB27" s="385">
        <f ca="1">VLOOKUP(BA27,'P Gerais'!$D$22:$G$25,3,TRUE)</f>
        <v>0.08</v>
      </c>
      <c r="BC27" s="364">
        <f ca="1">IF(BA27&lt;'P Gerais'!$D$25,BA27*BB27,Lanc!BB27)</f>
        <v>0</v>
      </c>
      <c r="BD27" s="364">
        <f ca="1">BA27-BC27-('DB Func'!GB22*'P Gerais'!$D$35)</f>
        <v>0</v>
      </c>
      <c r="BE27" s="386">
        <f ca="1">VLOOKUP(BD27,'P Gerais'!$D$29:$F$33,3,TRUE)</f>
        <v>0</v>
      </c>
      <c r="BF27" s="364">
        <f t="shared" ca="1" si="17"/>
        <v>0</v>
      </c>
      <c r="BG27" s="364">
        <f ca="1">VLOOKUP(BD27,'P Gerais'!$D$29:$G$33,4,TRUE)</f>
        <v>0</v>
      </c>
      <c r="BH27" s="364">
        <f t="shared" ca="1" si="18"/>
        <v>0</v>
      </c>
      <c r="BI27" s="364">
        <f t="shared" ca="1" si="19"/>
        <v>0</v>
      </c>
      <c r="BJ27" s="362">
        <f ca="1">'DB Func'!G22</f>
        <v>0</v>
      </c>
      <c r="BK27" s="362">
        <f ca="1">'DB Func'!FW22</f>
        <v>0</v>
      </c>
      <c r="BL27" s="364">
        <f ca="1">D27*'P Gerais'!$D$13</f>
        <v>0</v>
      </c>
      <c r="BM27" s="364">
        <f ca="1">D27*'P Gerais'!$D$14</f>
        <v>0</v>
      </c>
      <c r="BN27" s="364">
        <f ca="1">D27*'P Gerais'!$D$16</f>
        <v>0</v>
      </c>
      <c r="BO27" s="364">
        <f ca="1">D27*'P Gerais'!$D$17</f>
        <v>0</v>
      </c>
      <c r="BP27" s="364">
        <f ca="1">D27*'P Gerais'!$D$18</f>
        <v>0</v>
      </c>
      <c r="BQ27" s="385">
        <f ca="1">VLOOKUP(D27,'P Gerais'!$D$22:$G$24,3,TRUE)</f>
        <v>0.08</v>
      </c>
      <c r="BR27" s="385">
        <f ca="1">VLOOKUP(D27,'P Gerais'!$D$29:$G$33,3,TRUE)</f>
        <v>0</v>
      </c>
      <c r="BS27" s="385">
        <f ca="1">'DB Func'!BN22</f>
        <v>0</v>
      </c>
      <c r="BT27" s="385">
        <f ca="1">'DB Func'!BO22</f>
        <v>0</v>
      </c>
      <c r="BU27" s="385">
        <f ca="1">'DB Func'!FX22</f>
        <v>0</v>
      </c>
      <c r="BV27" s="364">
        <f t="shared" ca="1" si="20"/>
        <v>-0.08</v>
      </c>
      <c r="BW27" s="364">
        <f ca="1">BV27-'DB Func'!GC22</f>
        <v>-0.08</v>
      </c>
      <c r="BX27" s="362">
        <f ca="1">IFERROR(VLOOKUP(BW27,'P Gerais'!$D$29:$G$33,3,TRUE)*BW27,0)</f>
        <v>0</v>
      </c>
      <c r="BY27" s="364">
        <f ca="1">IFERROR(BX27-VLOOKUP(BW27,'P Gerais'!$D$29:$H$33,4,TRUE),0)</f>
        <v>0</v>
      </c>
      <c r="BZ27" s="364">
        <f ca="1">D27*'DB Func'!GD22</f>
        <v>0</v>
      </c>
      <c r="CB27" s="364">
        <f t="shared" ca="1" si="21"/>
        <v>0</v>
      </c>
      <c r="CC27" s="364">
        <f t="shared" si="22"/>
        <v>0</v>
      </c>
      <c r="CD27" s="364">
        <f t="shared" si="23"/>
        <v>0</v>
      </c>
      <c r="CF27" s="362" t="str">
        <f t="shared" ca="1" si="24"/>
        <v>não</v>
      </c>
      <c r="CG27" s="362">
        <f ca="1">IF($CH$8=1,DAY('DB Func'!C22),0)</f>
        <v>0</v>
      </c>
      <c r="CH27" s="362">
        <f ca="1">IF(CI27=0,0,MONTH('DB Func'!C22))</f>
        <v>0</v>
      </c>
      <c r="CI27" s="362">
        <f ca="1">IF('P Gerais'!D25=YEAR('DB Func'!C22),YEAR('DB Func'!C22),0)</f>
        <v>0</v>
      </c>
      <c r="CJ27" s="371">
        <v>50</v>
      </c>
      <c r="CK27" s="363"/>
      <c r="CL27" s="362" t="str">
        <f>IF(ISERROR(HLOOKUP(CL25,$DR$7:$DX27,$DY27,FALSE)),"N",HLOOKUP(CL25,$DR$7:$DX27,$DY27,FALSE))</f>
        <v>N</v>
      </c>
      <c r="CM27" s="362" t="str">
        <f>IF(ISERROR(HLOOKUP(CM25,$DR$7:$DX27,$DY27,FALSE)),"N",HLOOKUP(CM25,$DR$7:$DX27,$DY27,FALSE))</f>
        <v>N</v>
      </c>
      <c r="CN27" s="362" t="str">
        <f>IF(ISERROR(HLOOKUP(CN25,$DR$7:$DX27,$DY27,FALSE)),"N",HLOOKUP(CN25,$DR$7:$DX27,$DY27,FALSE))</f>
        <v>N</v>
      </c>
      <c r="CO27" s="362" t="str">
        <f>IF(ISERROR(HLOOKUP(CO25,$DR$7:$DX27,$DY27,FALSE)),"N",HLOOKUP(CO25,$DR$7:$DX27,$DY27,FALSE))</f>
        <v>N</v>
      </c>
      <c r="CP27" s="362" t="str">
        <f>IF(ISERROR(HLOOKUP(CP25,$DR$7:$DX27,$DY27,FALSE)),"N",HLOOKUP(CP25,$DR$7:$DX27,$DY27,FALSE))</f>
        <v>N</v>
      </c>
      <c r="CQ27" s="362" t="str">
        <f>IF(ISERROR(HLOOKUP(CQ25,$DR$7:$DX27,$DY27,FALSE)),"N",HLOOKUP(CQ25,$DR$7:$DX27,$DY27,FALSE))</f>
        <v>N</v>
      </c>
      <c r="CR27" s="362" t="str">
        <f>IF(ISERROR(HLOOKUP(CR25,$DR$7:$DX27,$DY27,FALSE)),"N",HLOOKUP(CR25,$DR$7:$DX27,$DY27,FALSE))</f>
        <v>N</v>
      </c>
      <c r="CS27" s="362" t="str">
        <f>IF(ISERROR(HLOOKUP(CS25,$DR$7:$DX27,$DY27,FALSE)),"N",HLOOKUP(CS25,$DR$7:$DX27,$DY27,FALSE))</f>
        <v>N</v>
      </c>
      <c r="CT27" s="362" t="str">
        <f>IF(ISERROR(HLOOKUP(CT25,$DR$7:$DX27,$DY27,FALSE)),"N",HLOOKUP(CT25,$DR$7:$DX27,$DY27,FALSE))</f>
        <v>N</v>
      </c>
      <c r="CU27" s="362" t="str">
        <f>IF(ISERROR(HLOOKUP(CU25,$DR$7:$DX27,$DY27,FALSE)),"N",HLOOKUP(CU25,$DR$7:$DX27,$DY27,FALSE))</f>
        <v>N</v>
      </c>
      <c r="CV27" s="362" t="str">
        <f>IF(ISERROR(HLOOKUP(CV25,$DR$7:$DX27,$DY27,FALSE)),"N",HLOOKUP(CV25,$DR$7:$DX27,$DY27,FALSE))</f>
        <v>N</v>
      </c>
      <c r="CW27" s="362" t="str">
        <f>IF(ISERROR(HLOOKUP(CW25,$DR$7:$DX27,$DY27,FALSE)),"N",HLOOKUP(CW25,$DR$7:$DX27,$DY27,FALSE))</f>
        <v>N</v>
      </c>
      <c r="CX27" s="362" t="str">
        <f>IF(ISERROR(HLOOKUP(CX25,$DR$7:$DX27,$DY27,FALSE)),"N",HLOOKUP(CX25,$DR$7:$DX27,$DY27,FALSE))</f>
        <v>N</v>
      </c>
      <c r="CY27" s="362" t="str">
        <f>IF(ISERROR(HLOOKUP(CY25,$DR$7:$DX27,$DY27,FALSE)),"N",HLOOKUP(CY25,$DR$7:$DX27,$DY27,FALSE))</f>
        <v>N</v>
      </c>
      <c r="CZ27" s="362" t="str">
        <f>IF(ISERROR(HLOOKUP(CZ25,$DR$7:$DX27,$DY27,FALSE)),"N",HLOOKUP(CZ25,$DR$7:$DX27,$DY27,FALSE))</f>
        <v>N</v>
      </c>
      <c r="DA27" s="362" t="str">
        <f>IF(ISERROR(HLOOKUP(DA25,$DR$7:$DX27,$DY27,FALSE)),"N",HLOOKUP(DA25,$DR$7:$DX27,$DY27,FALSE))</f>
        <v>N</v>
      </c>
      <c r="DB27" s="362" t="str">
        <f>IF(ISERROR(HLOOKUP(DB25,$DR$7:$DX27,$DY27,FALSE)),"N",HLOOKUP(DB25,$DR$7:$DX27,$DY27,FALSE))</f>
        <v>N</v>
      </c>
      <c r="DC27" s="362" t="str">
        <f>IF(ISERROR(HLOOKUP(DC25,$DR$7:$DX27,$DY27,FALSE)),"N",HLOOKUP(DC25,$DR$7:$DX27,$DY27,FALSE))</f>
        <v>N</v>
      </c>
      <c r="DD27" s="362" t="str">
        <f>IF(ISERROR(HLOOKUP(DD25,$DR$7:$DX27,$DY27,FALSE)),"N",HLOOKUP(DD25,$DR$7:$DX27,$DY27,FALSE))</f>
        <v>N</v>
      </c>
      <c r="DE27" s="362" t="str">
        <f>IF(ISERROR(HLOOKUP(DE25,$DR$7:$DX27,$DY27,FALSE)),"N",HLOOKUP(DE25,$DR$7:$DX27,$DY27,FALSE))</f>
        <v>N</v>
      </c>
      <c r="DF27" s="362" t="str">
        <f>IF(ISERROR(HLOOKUP(DF25,$DR$7:$DX27,$DY27,FALSE)),"N",HLOOKUP(DF25,$DR$7:$DX27,$DY27,FALSE))</f>
        <v>N</v>
      </c>
      <c r="DG27" s="362" t="str">
        <f>IF(ISERROR(HLOOKUP(DG25,$DR$7:$DX27,$DY27,FALSE)),"N",HLOOKUP(DG25,$DR$7:$DX27,$DY27,FALSE))</f>
        <v>N</v>
      </c>
      <c r="DH27" s="362" t="str">
        <f>IF(ISERROR(HLOOKUP(DH25,$DR$7:$DX27,$DY27,FALSE)),"N",HLOOKUP(DH25,$DR$7:$DX27,$DY27,FALSE))</f>
        <v>N</v>
      </c>
      <c r="DI27" s="362" t="str">
        <f>IF(ISERROR(HLOOKUP(DI25,$DR$7:$DX27,$DY27,FALSE)),"N",HLOOKUP(DI25,$DR$7:$DX27,$DY27,FALSE))</f>
        <v>N</v>
      </c>
      <c r="DJ27" s="362" t="str">
        <f>IF(ISERROR(HLOOKUP(DJ25,$DR$7:$DX27,$DY27,FALSE)),"N",HLOOKUP(DJ25,$DR$7:$DX27,$DY27,FALSE))</f>
        <v>N</v>
      </c>
      <c r="DK27" s="362" t="str">
        <f>IF(ISERROR(HLOOKUP(DK25,$DR$7:$DX27,$DY27,FALSE)),"N",HLOOKUP(DK25,$DR$7:$DX27,$DY27,FALSE))</f>
        <v>N</v>
      </c>
      <c r="DL27" s="362" t="str">
        <f>IF(ISERROR(HLOOKUP(DL25,$DR$7:$DX27,$DY27,FALSE)),"N",HLOOKUP(DL25,$DR$7:$DX27,$DY27,FALSE))</f>
        <v>N</v>
      </c>
      <c r="DM27" s="362" t="str">
        <f>IF(ISERROR(HLOOKUP(DM25,$DR$7:$DX27,$DY27,FALSE)),"N",HLOOKUP(DM25,$DR$7:$DX27,$DY27,FALSE))</f>
        <v>N</v>
      </c>
      <c r="DN27" s="362" t="str">
        <f>IF(ISERROR(HLOOKUP(DN25,$DR$7:$DX27,$DY27,FALSE)),"N",HLOOKUP(DN25,$DR$7:$DX27,$DY27,FALSE))</f>
        <v>N</v>
      </c>
      <c r="DO27" s="362" t="str">
        <f>IF(ISERROR(HLOOKUP(DO25,$DR$7:$DX27,$DY27,FALSE)),"N",HLOOKUP(DO25,$DR$7:$DX27,$DY27,FALSE))</f>
        <v>N</v>
      </c>
      <c r="DP27" s="362">
        <f t="shared" si="25"/>
        <v>0</v>
      </c>
      <c r="DQ27" s="362">
        <f t="shared" si="26"/>
        <v>30</v>
      </c>
      <c r="DR27" s="362" t="str">
        <f>IF('DB Func'!M22&gt;0,"S","N")</f>
        <v>N</v>
      </c>
      <c r="DS27" s="362" t="str">
        <f>IF('DB Func'!R22&gt;0,"S","N")</f>
        <v>N</v>
      </c>
      <c r="DT27" s="362" t="str">
        <f>IF('DB Func'!W22&gt;0,"S","N")</f>
        <v>N</v>
      </c>
      <c r="DU27" s="362" t="str">
        <f>IF('DB Func'!AB22&gt;0,"S","N")</f>
        <v>N</v>
      </c>
      <c r="DV27" s="362" t="str">
        <f>IF('DB Func'!AG22&gt;0,"S","N")</f>
        <v>N</v>
      </c>
      <c r="DW27" s="362" t="str">
        <f>IF('DB Func'!AL22&gt;0,"S","N")</f>
        <v>N</v>
      </c>
      <c r="DX27" s="362" t="str">
        <f>IF('DB Func'!AQ22&gt;0,"S","N")</f>
        <v>N</v>
      </c>
      <c r="DY27" s="362">
        <v>21</v>
      </c>
      <c r="DZ27" s="369">
        <f ca="1">'DB Func'!C22</f>
        <v>0</v>
      </c>
      <c r="EA27" s="362" t="str">
        <f t="shared" ca="1" si="37"/>
        <v>s</v>
      </c>
      <c r="EB27" s="362" t="str">
        <f t="shared" ca="1" si="37"/>
        <v>s</v>
      </c>
      <c r="EC27" s="362" t="str">
        <f t="shared" ca="1" si="37"/>
        <v>s</v>
      </c>
      <c r="ED27" s="362" t="str">
        <f t="shared" ca="1" si="37"/>
        <v>s</v>
      </c>
      <c r="EE27" s="362" t="str">
        <f t="shared" ca="1" si="37"/>
        <v>s</v>
      </c>
      <c r="EF27" s="362" t="str">
        <f t="shared" ca="1" si="37"/>
        <v>s</v>
      </c>
      <c r="EG27" s="362" t="str">
        <f t="shared" ca="1" si="37"/>
        <v>s</v>
      </c>
      <c r="EH27" s="362" t="str">
        <f t="shared" ca="1" si="37"/>
        <v>s</v>
      </c>
      <c r="EI27" s="362" t="str">
        <f t="shared" ca="1" si="37"/>
        <v>s</v>
      </c>
      <c r="EJ27" s="362" t="str">
        <f t="shared" ca="1" si="37"/>
        <v>s</v>
      </c>
      <c r="EK27" s="362" t="str">
        <f t="shared" ca="1" si="37"/>
        <v>s</v>
      </c>
      <c r="EL27" s="362" t="str">
        <f t="shared" ca="1" si="37"/>
        <v>s</v>
      </c>
      <c r="EM27" s="362" t="str">
        <f t="shared" ca="1" si="37"/>
        <v>s</v>
      </c>
      <c r="EN27" s="362" t="str">
        <f t="shared" ca="1" si="37"/>
        <v>s</v>
      </c>
      <c r="EO27" s="362" t="str">
        <f t="shared" ca="1" si="37"/>
        <v>s</v>
      </c>
      <c r="EP27" s="362" t="str">
        <f t="shared" ca="1" si="37"/>
        <v>s</v>
      </c>
      <c r="EQ27" s="362" t="str">
        <f t="shared" ca="1" si="36"/>
        <v>s</v>
      </c>
      <c r="ER27" s="362" t="str">
        <f t="shared" ca="1" si="36"/>
        <v>s</v>
      </c>
      <c r="ES27" s="362" t="str">
        <f t="shared" ca="1" si="36"/>
        <v>s</v>
      </c>
      <c r="ET27" s="362" t="str">
        <f t="shared" ca="1" si="36"/>
        <v>s</v>
      </c>
      <c r="EU27" s="362" t="str">
        <f t="shared" ca="1" si="28"/>
        <v>s</v>
      </c>
      <c r="EV27" s="362" t="str">
        <f t="shared" ca="1" si="36"/>
        <v>s</v>
      </c>
      <c r="EW27" s="362" t="str">
        <f t="shared" ca="1" si="36"/>
        <v>s</v>
      </c>
      <c r="EX27" s="362" t="str">
        <f t="shared" ca="1" si="36"/>
        <v>s</v>
      </c>
      <c r="EY27" s="362" t="str">
        <f t="shared" ca="1" si="36"/>
        <v>s</v>
      </c>
      <c r="EZ27" s="362" t="str">
        <f t="shared" ca="1" si="36"/>
        <v>s</v>
      </c>
      <c r="FA27" s="362" t="str">
        <f t="shared" ca="1" si="36"/>
        <v>s</v>
      </c>
      <c r="FB27" s="362" t="str">
        <f t="shared" ca="1" si="36"/>
        <v>s</v>
      </c>
      <c r="FC27" s="362" t="str">
        <f t="shared" ca="1" si="36"/>
        <v>s</v>
      </c>
      <c r="FD27" s="362" t="str">
        <f t="shared" ca="1" si="36"/>
        <v>s</v>
      </c>
      <c r="FE27" s="362">
        <f t="shared" ca="1" si="30"/>
        <v>30</v>
      </c>
      <c r="FF27" s="362">
        <f t="shared" ca="1" si="31"/>
        <v>0</v>
      </c>
      <c r="FG27" s="362" t="str">
        <f ca="1">IF(AND(YEAR(DZ27)='P Gerais'!D25,MONTH(Lanc!EA27)=9,DAY(Lanc!EA27)&gt;1),"S","N")</f>
        <v>N</v>
      </c>
      <c r="FH27" s="364">
        <f t="shared" ca="1" si="32"/>
        <v>0</v>
      </c>
      <c r="FI27" s="364">
        <f t="shared" si="33"/>
        <v>0</v>
      </c>
      <c r="FJ27" s="387">
        <f t="shared" ca="1" si="34"/>
        <v>0</v>
      </c>
      <c r="FP27" s="363">
        <f ca="1">((FH27-FJ27-FI27+AZ27+AQ27+SUM(Z27:AA27)+SUM(AW27:AX27)+AK27)*IF('DB Func'!GG22="ok",'DB Func'!GD22,0))</f>
        <v>0</v>
      </c>
      <c r="FR27" s="389">
        <f t="shared" ca="1" si="35"/>
        <v>0</v>
      </c>
      <c r="GV27" s="49"/>
      <c r="GW27" s="49"/>
      <c r="GX27" s="49"/>
      <c r="GY27" s="49"/>
      <c r="GZ27" s="49"/>
      <c r="HA27" s="49"/>
      <c r="HB27" s="49"/>
      <c r="HC27" s="49"/>
    </row>
    <row r="28" spans="3:211" ht="30" customHeight="1" thickTop="1" thickBot="1">
      <c r="C28" s="390" t="str">
        <f ca="1">IF('DB Func'!B23="Funcionário 21","",'DB Func'!B23)</f>
        <v/>
      </c>
      <c r="D28" s="391">
        <f ca="1">'DB Func'!CL23</f>
        <v>0</v>
      </c>
      <c r="E28" s="382" t="str">
        <f ca="1">IF(C28="","-",IF(OR(terceiro!E28="SET",terceiro!F28="SET"),"Sim","Não"))</f>
        <v>-</v>
      </c>
      <c r="F28" s="383" t="str">
        <f ca="1">IF(C28="","-",IF(OR(Ferias!E28="SET",Ferias!F28="SET"),"Sim","Não"))</f>
        <v>-</v>
      </c>
      <c r="G28" s="383">
        <f ca="1">IF(C28="",0,IF(F28="Sim",IF(Ferias!E28="SET",Ferias!I28,Ferias!J28),0))</f>
        <v>0</v>
      </c>
      <c r="H28" s="185"/>
      <c r="I28" s="185"/>
      <c r="J28" s="398">
        <f t="shared" ca="1" si="8"/>
        <v>0</v>
      </c>
      <c r="K28" s="152"/>
      <c r="L28" s="151"/>
      <c r="M28" s="189"/>
      <c r="N28" s="153"/>
      <c r="O28" s="48"/>
      <c r="P28" s="48"/>
      <c r="Q28" s="48"/>
      <c r="R28" s="49"/>
      <c r="S28" s="49"/>
      <c r="T28" s="49"/>
      <c r="U28" s="49"/>
      <c r="V28" s="49"/>
      <c r="W28" s="49"/>
      <c r="X28" s="49"/>
      <c r="Y28" s="49"/>
      <c r="Z28" s="49"/>
      <c r="AA28" s="49"/>
      <c r="AB28" s="48"/>
      <c r="AC28" s="48"/>
      <c r="AD28" s="49"/>
      <c r="AE28" s="49"/>
      <c r="AF28" s="314"/>
      <c r="AH28" s="400">
        <f ca="1">IF(AND('DB Func'!GE23="Agosto",'DB Func'!BQ23="2 Parcelas"),(('auxiliar 13 sal'!K24/12*'DB Func'!GF23+AVERAGE('auxiliar 13 sal'!Q24:AB24)+AVERAGE('auxiliar 13 sal'!AE24:AP24)+'auxiliar 13 sal'!K24*'DB Func'!BN23+'auxiliar 13 sal'!K24*'DB Func'!BO23)/2),IF('DB Func'!GE23="Setembro",IF('DB Func'!BQ23="Parcela Única",('auxiliar 13 sal'!K24/12*'DB Func'!GF23)+AVERAGE('auxiliar 13 sal'!Q24:AB24)+AVERAGE('auxiliar 13 sal'!AE24:AP24)+('auxiliar 13 sal'!K24*'DB Func'!BN23)+('auxiliar 13 sal'!K24*'DB Func'!BO23),IF('DB Func'!BQ23="2 Parcelas",(('auxiliar 13 sal'!K24/12*'DB Func'!GF23+AVERAGE('auxiliar 13 sal'!Q24:AB24)+AVERAGE('auxiliar 13 sal'!AE24:AP24)+'auxiliar 13 sal'!K24*'DB Func'!BN23+'auxiliar 13 sal'!K24*'DB Func'!BO23)/2))),0))</f>
        <v>0</v>
      </c>
      <c r="AK28" s="364">
        <f t="shared" ca="1" si="9"/>
        <v>0</v>
      </c>
      <c r="AL28" s="364">
        <f t="shared" ca="1" si="10"/>
        <v>0</v>
      </c>
      <c r="AM28" s="364">
        <f t="shared" ca="1" si="11"/>
        <v>0</v>
      </c>
      <c r="AN28" s="364">
        <f t="shared" ca="1" si="12"/>
        <v>0</v>
      </c>
      <c r="AO28" s="364">
        <f t="shared" ca="1" si="13"/>
        <v>0</v>
      </c>
      <c r="AP28" s="364">
        <f t="shared" ca="1" si="14"/>
        <v>0</v>
      </c>
      <c r="AQ28" s="364">
        <f t="shared" ca="1" si="15"/>
        <v>0</v>
      </c>
      <c r="AR28" s="364">
        <f>IF(OR(M28="",M28=0),0,((FH28/220)*('Ho Ex'!$C$8+$AS$6))*M28)</f>
        <v>0</v>
      </c>
      <c r="AS28" s="364">
        <f>IF(OR(N28="",N28=0),0,((FH28/220*('DB Func'!GD23+Lanc!$AS$6))*('Ho Ex'!$I$8+$AS$6))*(N28/52.5*60))</f>
        <v>0</v>
      </c>
      <c r="AT28" s="364">
        <f>IF(OR(M28="",M28=0),0,((FH28/220)*('Ho Ex'!$J$8+$AS$6))*O28)</f>
        <v>0</v>
      </c>
      <c r="AU28" s="364">
        <f>IF(OR(M28="",M28=0),0,((FH28/220)*('Ho Ex'!I34+$AS$6))*P28)</f>
        <v>0</v>
      </c>
      <c r="AV28" s="364">
        <f>IF(OR(M28="",M28=0),0,((FH28/220)*('Ho Ex'!C34+$AS$6))*Q28)</f>
        <v>0</v>
      </c>
      <c r="AW28" s="364">
        <f ca="1">FH28*'DB Func'!BN23</f>
        <v>0</v>
      </c>
      <c r="AX28" s="364">
        <f ca="1">FH28*'DB Func'!BO23</f>
        <v>0</v>
      </c>
      <c r="AY28" s="364">
        <f ca="1">IF(FJ28=0,0,VLOOKUP(FJ28,'P Gerais'!$D$39:$G$41,3,TRUE)*Func21!$F$68)</f>
        <v>0</v>
      </c>
      <c r="AZ28" s="364">
        <f t="shared" si="16"/>
        <v>0</v>
      </c>
      <c r="BA28" s="364">
        <f ca="1">((FH28-FJ28-FI28+AZ28+AQ28+SUM(Z28:AA28)+SUM(AW28:AX28)+AK28)*IF('DB Func'!GG23="ok",'DB Func'!GD23,0))+(FH28-FJ28-FI28+AZ28+AQ28+SUM(Z28:AA28)+SUM(AW28:AX28))+AK28</f>
        <v>0</v>
      </c>
      <c r="BB28" s="385">
        <f ca="1">VLOOKUP(BA28,'P Gerais'!$D$22:$G$25,3,TRUE)</f>
        <v>0.08</v>
      </c>
      <c r="BC28" s="364">
        <f ca="1">IF(BA28&lt;'P Gerais'!$D$25,BA28*BB28,Lanc!BB28)</f>
        <v>0</v>
      </c>
      <c r="BD28" s="364">
        <f ca="1">BA28-BC28-('DB Func'!GB23*'P Gerais'!$D$35)</f>
        <v>0</v>
      </c>
      <c r="BE28" s="386">
        <f ca="1">VLOOKUP(BD28,'P Gerais'!$D$29:$F$33,3,TRUE)</f>
        <v>0</v>
      </c>
      <c r="BF28" s="364">
        <f t="shared" ca="1" si="17"/>
        <v>0</v>
      </c>
      <c r="BG28" s="364">
        <f ca="1">VLOOKUP(BD28,'P Gerais'!$D$29:$G$33,4,TRUE)</f>
        <v>0</v>
      </c>
      <c r="BH28" s="364">
        <f t="shared" ca="1" si="18"/>
        <v>0</v>
      </c>
      <c r="BI28" s="364">
        <f t="shared" ca="1" si="19"/>
        <v>0</v>
      </c>
      <c r="BJ28" s="362">
        <f ca="1">'DB Func'!G23</f>
        <v>0</v>
      </c>
      <c r="BK28" s="362">
        <f ca="1">'DB Func'!FW23</f>
        <v>0</v>
      </c>
      <c r="BL28" s="364">
        <f ca="1">D28*'P Gerais'!$D$13</f>
        <v>0</v>
      </c>
      <c r="BM28" s="364">
        <f ca="1">D28*'P Gerais'!$D$14</f>
        <v>0</v>
      </c>
      <c r="BN28" s="364">
        <f ca="1">D28*'P Gerais'!$D$16</f>
        <v>0</v>
      </c>
      <c r="BO28" s="364">
        <f ca="1">D28*'P Gerais'!$D$17</f>
        <v>0</v>
      </c>
      <c r="BP28" s="364">
        <f ca="1">D28*'P Gerais'!$D$18</f>
        <v>0</v>
      </c>
      <c r="BQ28" s="385">
        <f ca="1">VLOOKUP(D28,'P Gerais'!$D$22:$G$24,3,TRUE)</f>
        <v>0.08</v>
      </c>
      <c r="BR28" s="385">
        <f ca="1">VLOOKUP(D28,'P Gerais'!$D$29:$G$33,3,TRUE)</f>
        <v>0</v>
      </c>
      <c r="BS28" s="385">
        <f ca="1">'DB Func'!BN23</f>
        <v>0</v>
      </c>
      <c r="BT28" s="385">
        <f ca="1">'DB Func'!BO23</f>
        <v>0</v>
      </c>
      <c r="BU28" s="385">
        <f ca="1">'DB Func'!FX23</f>
        <v>0</v>
      </c>
      <c r="BV28" s="364">
        <f t="shared" ca="1" si="20"/>
        <v>-0.08</v>
      </c>
      <c r="BW28" s="364">
        <f ca="1">BV28-'DB Func'!GC23</f>
        <v>-0.08</v>
      </c>
      <c r="BX28" s="362">
        <f ca="1">IFERROR(VLOOKUP(BW28,'P Gerais'!$D$29:$G$33,3,TRUE)*BW28,0)</f>
        <v>0</v>
      </c>
      <c r="BY28" s="364">
        <f ca="1">IFERROR(BX28-VLOOKUP(BW28,'P Gerais'!$D$29:$H$33,4,TRUE),0)</f>
        <v>0</v>
      </c>
      <c r="BZ28" s="364">
        <f ca="1">D28*'DB Func'!GD23</f>
        <v>0</v>
      </c>
      <c r="CB28" s="364">
        <f t="shared" ca="1" si="21"/>
        <v>0</v>
      </c>
      <c r="CC28" s="364">
        <f t="shared" si="22"/>
        <v>0</v>
      </c>
      <c r="CD28" s="364">
        <f t="shared" si="23"/>
        <v>0</v>
      </c>
      <c r="CF28" s="362" t="str">
        <f t="shared" ca="1" si="24"/>
        <v>não</v>
      </c>
      <c r="CG28" s="362">
        <f ca="1">IF($CH$8=1,DAY('DB Func'!C23),0)</f>
        <v>0</v>
      </c>
      <c r="CH28" s="362">
        <f ca="1">IF(CI28=0,0,MONTH('DB Func'!C23))</f>
        <v>0</v>
      </c>
      <c r="CI28" s="362">
        <f ca="1">IF('P Gerais'!D26=YEAR('DB Func'!C23),YEAR('DB Func'!C23),0)</f>
        <v>0</v>
      </c>
      <c r="CJ28" s="371">
        <v>51</v>
      </c>
      <c r="CK28" s="363"/>
      <c r="CL28" s="362" t="str">
        <f ca="1">IF(ISERROR(HLOOKUP(CL26,$DR$7:$DX28,$DY28,FALSE)),"N",HLOOKUP(CL26,$DR$7:$DX28,$DY28,FALSE))</f>
        <v>N</v>
      </c>
      <c r="CM28" s="362" t="str">
        <f ca="1">IF(ISERROR(HLOOKUP(CM26,$DR$7:$DX28,$DY28,FALSE)),"N",HLOOKUP(CM26,$DR$7:$DX28,$DY28,FALSE))</f>
        <v>N</v>
      </c>
      <c r="CN28" s="362" t="str">
        <f ca="1">IF(ISERROR(HLOOKUP(CN26,$DR$7:$DX28,$DY28,FALSE)),"N",HLOOKUP(CN26,$DR$7:$DX28,$DY28,FALSE))</f>
        <v>N</v>
      </c>
      <c r="CO28" s="362" t="str">
        <f ca="1">IF(ISERROR(HLOOKUP(CO26,$DR$7:$DX28,$DY28,FALSE)),"N",HLOOKUP(CO26,$DR$7:$DX28,$DY28,FALSE))</f>
        <v>N</v>
      </c>
      <c r="CP28" s="362" t="str">
        <f>IF(ISERROR(HLOOKUP(CP26,$DR$7:$DX28,$DY28,FALSE)),"N",HLOOKUP(CP26,$DR$7:$DX28,$DY28,FALSE))</f>
        <v>N</v>
      </c>
      <c r="CQ28" s="362" t="str">
        <f ca="1">IF(ISERROR(HLOOKUP(CQ26,$DR$7:$DX28,$DY28,FALSE)),"N",HLOOKUP(CQ26,$DR$7:$DX28,$DY28,FALSE))</f>
        <v>N</v>
      </c>
      <c r="CR28" s="362" t="str">
        <f ca="1">IF(ISERROR(HLOOKUP(CR26,$DR$7:$DX28,$DY28,FALSE)),"N",HLOOKUP(CR26,$DR$7:$DX28,$DY28,FALSE))</f>
        <v>N</v>
      </c>
      <c r="CS28" s="362" t="str">
        <f ca="1">IF(ISERROR(HLOOKUP(CS26,$DR$7:$DX28,$DY28,FALSE)),"N",HLOOKUP(CS26,$DR$7:$DX28,$DY28,FALSE))</f>
        <v>N</v>
      </c>
      <c r="CT28" s="362" t="str">
        <f ca="1">IF(ISERROR(HLOOKUP(CT26,$DR$7:$DX28,$DY28,FALSE)),"N",HLOOKUP(CT26,$DR$7:$DX28,$DY28,FALSE))</f>
        <v>N</v>
      </c>
      <c r="CU28" s="362" t="str">
        <f ca="1">IF(ISERROR(HLOOKUP(CU26,$DR$7:$DX28,$DY28,FALSE)),"N",HLOOKUP(CU26,$DR$7:$DX28,$DY28,FALSE))</f>
        <v>N</v>
      </c>
      <c r="CV28" s="362" t="str">
        <f ca="1">IF(ISERROR(HLOOKUP(CV26,$DR$7:$DX28,$DY28,FALSE)),"N",HLOOKUP(CV26,$DR$7:$DX28,$DY28,FALSE))</f>
        <v>N</v>
      </c>
      <c r="CW28" s="362" t="str">
        <f>IF(ISERROR(HLOOKUP(CW26,$DR$7:$DX28,$DY28,FALSE)),"N",HLOOKUP(CW26,$DR$7:$DX28,$DY28,FALSE))</f>
        <v>N</v>
      </c>
      <c r="CX28" s="362" t="str">
        <f ca="1">IF(ISERROR(HLOOKUP(CX26,$DR$7:$DX28,$DY28,FALSE)),"N",HLOOKUP(CX26,$DR$7:$DX28,$DY28,FALSE))</f>
        <v>N</v>
      </c>
      <c r="CY28" s="362" t="str">
        <f ca="1">IF(ISERROR(HLOOKUP(CY26,$DR$7:$DX28,$DY28,FALSE)),"N",HLOOKUP(CY26,$DR$7:$DX28,$DY28,FALSE))</f>
        <v>N</v>
      </c>
      <c r="CZ28" s="362" t="str">
        <f ca="1">IF(ISERROR(HLOOKUP(CZ26,$DR$7:$DX28,$DY28,FALSE)),"N",HLOOKUP(CZ26,$DR$7:$DX28,$DY28,FALSE))</f>
        <v>N</v>
      </c>
      <c r="DA28" s="362" t="str">
        <f ca="1">IF(ISERROR(HLOOKUP(DA26,$DR$7:$DX28,$DY28,FALSE)),"N",HLOOKUP(DA26,$DR$7:$DX28,$DY28,FALSE))</f>
        <v>N</v>
      </c>
      <c r="DB28" s="362" t="str">
        <f ca="1">IF(ISERROR(HLOOKUP(DB26,$DR$7:$DX28,$DY28,FALSE)),"N",HLOOKUP(DB26,$DR$7:$DX28,$DY28,FALSE))</f>
        <v>N</v>
      </c>
      <c r="DC28" s="362" t="str">
        <f ca="1">IF(ISERROR(HLOOKUP(DC26,$DR$7:$DX28,$DY28,FALSE)),"N",HLOOKUP(DC26,$DR$7:$DX28,$DY28,FALSE))</f>
        <v>N</v>
      </c>
      <c r="DD28" s="362" t="str">
        <f>IF(ISERROR(HLOOKUP(DD26,$DR$7:$DX28,$DY28,FALSE)),"N",HLOOKUP(DD26,$DR$7:$DX28,$DY28,FALSE))</f>
        <v>N</v>
      </c>
      <c r="DE28" s="362" t="str">
        <f ca="1">IF(ISERROR(HLOOKUP(DE26,$DR$7:$DX28,$DY28,FALSE)),"N",HLOOKUP(DE26,$DR$7:$DX28,$DY28,FALSE))</f>
        <v>N</v>
      </c>
      <c r="DF28" s="362" t="str">
        <f ca="1">IF(ISERROR(HLOOKUP(DF26,$DR$7:$DX28,$DY28,FALSE)),"N",HLOOKUP(DF26,$DR$7:$DX28,$DY28,FALSE))</f>
        <v>N</v>
      </c>
      <c r="DG28" s="362" t="str">
        <f ca="1">IF(ISERROR(HLOOKUP(DG26,$DR$7:$DX28,$DY28,FALSE)),"N",HLOOKUP(DG26,$DR$7:$DX28,$DY28,FALSE))</f>
        <v>N</v>
      </c>
      <c r="DH28" s="362" t="str">
        <f ca="1">IF(ISERROR(HLOOKUP(DH26,$DR$7:$DX28,$DY28,FALSE)),"N",HLOOKUP(DH26,$DR$7:$DX28,$DY28,FALSE))</f>
        <v>N</v>
      </c>
      <c r="DI28" s="362" t="str">
        <f ca="1">IF(ISERROR(HLOOKUP(DI26,$DR$7:$DX28,$DY28,FALSE)),"N",HLOOKUP(DI26,$DR$7:$DX28,$DY28,FALSE))</f>
        <v>N</v>
      </c>
      <c r="DJ28" s="362" t="str">
        <f ca="1">IF(ISERROR(HLOOKUP(DJ26,$DR$7:$DX28,$DY28,FALSE)),"N",HLOOKUP(DJ26,$DR$7:$DX28,$DY28,FALSE))</f>
        <v>N</v>
      </c>
      <c r="DK28" s="362" t="str">
        <f>IF(ISERROR(HLOOKUP(DK26,$DR$7:$DX28,$DY28,FALSE)),"N",HLOOKUP(DK26,$DR$7:$DX28,$DY28,FALSE))</f>
        <v>N</v>
      </c>
      <c r="DL28" s="362" t="str">
        <f ca="1">IF(ISERROR(HLOOKUP(DL26,$DR$7:$DX28,$DY28,FALSE)),"N",HLOOKUP(DL26,$DR$7:$DX28,$DY28,FALSE))</f>
        <v>N</v>
      </c>
      <c r="DM28" s="362" t="str">
        <f ca="1">IF(ISERROR(HLOOKUP(DM26,$DR$7:$DX28,$DY28,FALSE)),"N",HLOOKUP(DM26,$DR$7:$DX28,$DY28,FALSE))</f>
        <v>N</v>
      </c>
      <c r="DN28" s="362" t="str">
        <f ca="1">IF(ISERROR(HLOOKUP(DN26,$DR$7:$DX28,$DY28,FALSE)),"N",HLOOKUP(DN26,$DR$7:$DX28,$DY28,FALSE))</f>
        <v>N</v>
      </c>
      <c r="DO28" s="362" t="str">
        <f ca="1">IF(ISERROR(HLOOKUP(DO26,$DR$7:$DX28,$DY28,FALSE)),"N",HLOOKUP(DO26,$DR$7:$DX28,$DY28,FALSE))</f>
        <v>N</v>
      </c>
      <c r="DP28" s="362">
        <f t="shared" ca="1" si="25"/>
        <v>0</v>
      </c>
      <c r="DQ28" s="362">
        <f t="shared" ca="1" si="26"/>
        <v>30</v>
      </c>
      <c r="DR28" s="362" t="str">
        <f>IF('DB Func'!M23&gt;0,"S","N")</f>
        <v>N</v>
      </c>
      <c r="DS28" s="362" t="str">
        <f>IF('DB Func'!R23&gt;0,"S","N")</f>
        <v>N</v>
      </c>
      <c r="DT28" s="362" t="str">
        <f>IF('DB Func'!W23&gt;0,"S","N")</f>
        <v>N</v>
      </c>
      <c r="DU28" s="362" t="str">
        <f>IF('DB Func'!AB23&gt;0,"S","N")</f>
        <v>N</v>
      </c>
      <c r="DV28" s="362" t="str">
        <f>IF('DB Func'!AG23&gt;0,"S","N")</f>
        <v>N</v>
      </c>
      <c r="DW28" s="362" t="str">
        <f>IF('DB Func'!AL23&gt;0,"S","N")</f>
        <v>N</v>
      </c>
      <c r="DX28" s="362" t="str">
        <f>IF('DB Func'!AQ23&gt;0,"S","N")</f>
        <v>N</v>
      </c>
      <c r="DY28" s="362">
        <v>22</v>
      </c>
      <c r="DZ28" s="369">
        <f ca="1">'DB Func'!C23</f>
        <v>0</v>
      </c>
      <c r="EA28" s="362" t="str">
        <f t="shared" ca="1" si="37"/>
        <v>s</v>
      </c>
      <c r="EB28" s="362" t="str">
        <f t="shared" ca="1" si="37"/>
        <v>s</v>
      </c>
      <c r="EC28" s="362" t="str">
        <f t="shared" ca="1" si="37"/>
        <v>s</v>
      </c>
      <c r="ED28" s="362" t="str">
        <f t="shared" ca="1" si="37"/>
        <v>s</v>
      </c>
      <c r="EE28" s="362" t="str">
        <f t="shared" ca="1" si="37"/>
        <v>s</v>
      </c>
      <c r="EF28" s="362" t="str">
        <f t="shared" ca="1" si="37"/>
        <v>s</v>
      </c>
      <c r="EG28" s="362" t="str">
        <f t="shared" ca="1" si="37"/>
        <v>s</v>
      </c>
      <c r="EH28" s="362" t="str">
        <f t="shared" ca="1" si="37"/>
        <v>s</v>
      </c>
      <c r="EI28" s="362" t="str">
        <f t="shared" ca="1" si="37"/>
        <v>s</v>
      </c>
      <c r="EJ28" s="362" t="str">
        <f t="shared" ca="1" si="37"/>
        <v>s</v>
      </c>
      <c r="EK28" s="362" t="str">
        <f t="shared" ca="1" si="37"/>
        <v>s</v>
      </c>
      <c r="EL28" s="362" t="str">
        <f t="shared" ca="1" si="37"/>
        <v>s</v>
      </c>
      <c r="EM28" s="362" t="str">
        <f t="shared" ca="1" si="37"/>
        <v>s</v>
      </c>
      <c r="EN28" s="362" t="str">
        <f t="shared" ca="1" si="37"/>
        <v>s</v>
      </c>
      <c r="EO28" s="362" t="str">
        <f t="shared" ca="1" si="37"/>
        <v>s</v>
      </c>
      <c r="EP28" s="362" t="str">
        <f t="shared" ca="1" si="37"/>
        <v>s</v>
      </c>
      <c r="EQ28" s="362" t="str">
        <f t="shared" ca="1" si="36"/>
        <v>s</v>
      </c>
      <c r="ER28" s="362" t="str">
        <f t="shared" ca="1" si="36"/>
        <v>s</v>
      </c>
      <c r="ES28" s="362" t="str">
        <f t="shared" ca="1" si="36"/>
        <v>s</v>
      </c>
      <c r="ET28" s="362" t="str">
        <f t="shared" ca="1" si="36"/>
        <v>s</v>
      </c>
      <c r="EU28" s="362" t="str">
        <f t="shared" ca="1" si="28"/>
        <v>s</v>
      </c>
      <c r="EV28" s="362" t="str">
        <f t="shared" ca="1" si="36"/>
        <v>s</v>
      </c>
      <c r="EW28" s="362" t="str">
        <f t="shared" ca="1" si="36"/>
        <v>s</v>
      </c>
      <c r="EX28" s="362" t="str">
        <f t="shared" ca="1" si="36"/>
        <v>s</v>
      </c>
      <c r="EY28" s="362" t="str">
        <f t="shared" ca="1" si="36"/>
        <v>s</v>
      </c>
      <c r="EZ28" s="362" t="str">
        <f t="shared" ca="1" si="36"/>
        <v>s</v>
      </c>
      <c r="FA28" s="362" t="str">
        <f t="shared" ca="1" si="36"/>
        <v>s</v>
      </c>
      <c r="FB28" s="362" t="str">
        <f t="shared" ca="1" si="36"/>
        <v>s</v>
      </c>
      <c r="FC28" s="362" t="str">
        <f t="shared" ca="1" si="36"/>
        <v>s</v>
      </c>
      <c r="FD28" s="362" t="str">
        <f t="shared" ca="1" si="36"/>
        <v>s</v>
      </c>
      <c r="FE28" s="362">
        <f t="shared" ca="1" si="30"/>
        <v>30</v>
      </c>
      <c r="FF28" s="362">
        <f t="shared" ca="1" si="31"/>
        <v>0</v>
      </c>
      <c r="FG28" s="362" t="str">
        <f ca="1">IF(AND(YEAR(DZ28)='P Gerais'!D26,MONTH(Lanc!EA28)=9,DAY(Lanc!EA28)&gt;1),"S","N")</f>
        <v>N</v>
      </c>
      <c r="FH28" s="364">
        <f t="shared" ca="1" si="32"/>
        <v>0</v>
      </c>
      <c r="FI28" s="364">
        <f t="shared" si="33"/>
        <v>0</v>
      </c>
      <c r="FJ28" s="387">
        <f t="shared" ca="1" si="34"/>
        <v>0</v>
      </c>
      <c r="FP28" s="363">
        <f ca="1">((FH28-FJ28-FI28+AZ28+AQ28+SUM(Z28:AA28)+SUM(AW28:AX28)+AK28)*IF('DB Func'!GG23="ok",'DB Func'!GD23,0))</f>
        <v>0</v>
      </c>
      <c r="FR28" s="389">
        <f t="shared" ca="1" si="35"/>
        <v>0</v>
      </c>
      <c r="GV28" s="49"/>
      <c r="GW28" s="49"/>
      <c r="GX28" s="49"/>
      <c r="GY28" s="49"/>
      <c r="GZ28" s="49"/>
      <c r="HA28" s="49"/>
      <c r="HB28" s="49"/>
      <c r="HC28" s="49"/>
    </row>
    <row r="29" spans="3:211" ht="30" customHeight="1" thickTop="1" thickBot="1">
      <c r="C29" s="390" t="str">
        <f ca="1">IF('DB Func'!B24="Funcionário 22","",'DB Func'!B24)</f>
        <v/>
      </c>
      <c r="D29" s="391">
        <f ca="1">'DB Func'!CL24</f>
        <v>0</v>
      </c>
      <c r="E29" s="382" t="str">
        <f ca="1">IF(C29="","-",IF(OR(terceiro!E29="SET",terceiro!F29="SET"),"Sim","Não"))</f>
        <v>-</v>
      </c>
      <c r="F29" s="383" t="str">
        <f ca="1">IF(C29="","-",IF(OR(Ferias!E29="SET",Ferias!F29="SET"),"Sim","Não"))</f>
        <v>-</v>
      </c>
      <c r="G29" s="383">
        <f ca="1">IF(C29="",0,IF(F29="Sim",IF(Ferias!E29="SET",Ferias!I29,Ferias!J29),0))</f>
        <v>0</v>
      </c>
      <c r="H29" s="185"/>
      <c r="I29" s="185"/>
      <c r="J29" s="398">
        <f t="shared" ca="1" si="8"/>
        <v>0</v>
      </c>
      <c r="K29" s="152"/>
      <c r="L29" s="151"/>
      <c r="M29" s="189"/>
      <c r="N29" s="153"/>
      <c r="O29" s="48"/>
      <c r="P29" s="48"/>
      <c r="Q29" s="48"/>
      <c r="R29" s="49"/>
      <c r="S29" s="49"/>
      <c r="T29" s="49"/>
      <c r="U29" s="49"/>
      <c r="V29" s="49"/>
      <c r="W29" s="49"/>
      <c r="X29" s="49"/>
      <c r="Y29" s="49"/>
      <c r="Z29" s="49"/>
      <c r="AA29" s="49"/>
      <c r="AB29" s="48"/>
      <c r="AC29" s="48"/>
      <c r="AD29" s="49"/>
      <c r="AE29" s="49"/>
      <c r="AF29" s="314"/>
      <c r="AH29" s="400">
        <f ca="1">IF(AND('DB Func'!GE24="Agosto",'DB Func'!BQ24="2 Parcelas"),(('auxiliar 13 sal'!K25/12*'DB Func'!GF24+AVERAGE('auxiliar 13 sal'!Q25:AB25)+AVERAGE('auxiliar 13 sal'!AE25:AP25)+'auxiliar 13 sal'!K25*'DB Func'!BN24+'auxiliar 13 sal'!K25*'DB Func'!BO24)/2),IF('DB Func'!GE24="Setembro",IF('DB Func'!BQ24="Parcela Única",('auxiliar 13 sal'!K25/12*'DB Func'!GF24)+AVERAGE('auxiliar 13 sal'!Q25:AB25)+AVERAGE('auxiliar 13 sal'!AE25:AP25)+('auxiliar 13 sal'!K25*'DB Func'!BN24)+('auxiliar 13 sal'!K25*'DB Func'!BO24),IF('DB Func'!BQ24="2 Parcelas",(('auxiliar 13 sal'!K25/12*'DB Func'!GF24+AVERAGE('auxiliar 13 sal'!Q25:AB25)+AVERAGE('auxiliar 13 sal'!AE25:AP25)+'auxiliar 13 sal'!K25*'DB Func'!BN24+'auxiliar 13 sal'!K25*'DB Func'!BO24)/2))),0))</f>
        <v>0</v>
      </c>
      <c r="AK29" s="364">
        <f t="shared" ca="1" si="9"/>
        <v>0</v>
      </c>
      <c r="AL29" s="364">
        <f t="shared" ca="1" si="10"/>
        <v>0</v>
      </c>
      <c r="AM29" s="364">
        <f t="shared" ca="1" si="11"/>
        <v>0</v>
      </c>
      <c r="AN29" s="364">
        <f t="shared" ca="1" si="12"/>
        <v>0</v>
      </c>
      <c r="AO29" s="364">
        <f t="shared" ca="1" si="13"/>
        <v>0</v>
      </c>
      <c r="AP29" s="364">
        <f t="shared" ca="1" si="14"/>
        <v>0</v>
      </c>
      <c r="AQ29" s="364">
        <f t="shared" ca="1" si="15"/>
        <v>0</v>
      </c>
      <c r="AR29" s="364">
        <f>IF(OR(M29="",M29=0),0,((FH29/220)*('Ho Ex'!$C$8+$AS$6))*M29)</f>
        <v>0</v>
      </c>
      <c r="AS29" s="364">
        <f>IF(OR(N29="",N29=0),0,((FH29/220*('DB Func'!GD24+Lanc!$AS$6))*('Ho Ex'!$I$8+$AS$6))*(N29/52.5*60))</f>
        <v>0</v>
      </c>
      <c r="AT29" s="364">
        <f>IF(OR(M29="",M29=0),0,((FH29/220)*('Ho Ex'!$J$8+$AS$6))*O29)</f>
        <v>0</v>
      </c>
      <c r="AU29" s="364">
        <f>IF(OR(M29="",M29=0),0,((FH29/220)*('Ho Ex'!I35+$AS$6))*P29)</f>
        <v>0</v>
      </c>
      <c r="AV29" s="364">
        <f>IF(OR(M29="",M29=0),0,((FH29/220)*('Ho Ex'!C35+$AS$6))*Q29)</f>
        <v>0</v>
      </c>
      <c r="AW29" s="364">
        <f ca="1">FH29*'DB Func'!BN24</f>
        <v>0</v>
      </c>
      <c r="AX29" s="364">
        <f ca="1">FH29*'DB Func'!BO24</f>
        <v>0</v>
      </c>
      <c r="AY29" s="364">
        <f ca="1">IF(FJ29=0,0,VLOOKUP(FJ29,'P Gerais'!$D$39:$G$41,3,TRUE)*Func22!$F$68)</f>
        <v>0</v>
      </c>
      <c r="AZ29" s="364">
        <f t="shared" si="16"/>
        <v>0</v>
      </c>
      <c r="BA29" s="364">
        <f ca="1">((FH29-FJ29-FI29+AZ29+AQ29+SUM(Z29:AA29)+SUM(AW29:AX29)+AK29)*IF('DB Func'!GG24="ok",'DB Func'!GD24,0))+(FH29-FJ29-FI29+AZ29+AQ29+SUM(Z29:AA29)+SUM(AW29:AX29))+AK29</f>
        <v>0</v>
      </c>
      <c r="BB29" s="385">
        <f ca="1">VLOOKUP(BA29,'P Gerais'!$D$22:$G$25,3,TRUE)</f>
        <v>0.08</v>
      </c>
      <c r="BC29" s="364">
        <f ca="1">IF(BA29&lt;'P Gerais'!$D$25,BA29*BB29,Lanc!BB29)</f>
        <v>0</v>
      </c>
      <c r="BD29" s="364">
        <f ca="1">BA29-BC29-('DB Func'!GB24*'P Gerais'!$D$35)</f>
        <v>0</v>
      </c>
      <c r="BE29" s="386">
        <f ca="1">VLOOKUP(BD29,'P Gerais'!$D$29:$F$33,3,TRUE)</f>
        <v>0</v>
      </c>
      <c r="BF29" s="364">
        <f t="shared" ca="1" si="17"/>
        <v>0</v>
      </c>
      <c r="BG29" s="364">
        <f ca="1">VLOOKUP(BD29,'P Gerais'!$D$29:$G$33,4,TRUE)</f>
        <v>0</v>
      </c>
      <c r="BH29" s="364">
        <f t="shared" ca="1" si="18"/>
        <v>0</v>
      </c>
      <c r="BI29" s="364">
        <f t="shared" ca="1" si="19"/>
        <v>0</v>
      </c>
      <c r="BJ29" s="362">
        <f ca="1">'DB Func'!G24</f>
        <v>0</v>
      </c>
      <c r="BK29" s="362">
        <f ca="1">'DB Func'!FW24</f>
        <v>0</v>
      </c>
      <c r="BL29" s="364">
        <f ca="1">D29*'P Gerais'!$D$13</f>
        <v>0</v>
      </c>
      <c r="BM29" s="364">
        <f ca="1">D29*'P Gerais'!$D$14</f>
        <v>0</v>
      </c>
      <c r="BN29" s="364">
        <f ca="1">D29*'P Gerais'!$D$16</f>
        <v>0</v>
      </c>
      <c r="BO29" s="364">
        <f ca="1">D29*'P Gerais'!$D$17</f>
        <v>0</v>
      </c>
      <c r="BP29" s="364">
        <f ca="1">D29*'P Gerais'!$D$18</f>
        <v>0</v>
      </c>
      <c r="BQ29" s="385">
        <f ca="1">VLOOKUP(D29,'P Gerais'!$D$22:$G$24,3,TRUE)</f>
        <v>0.08</v>
      </c>
      <c r="BR29" s="385">
        <f ca="1">VLOOKUP(D29,'P Gerais'!$D$29:$G$33,3,TRUE)</f>
        <v>0</v>
      </c>
      <c r="BS29" s="385">
        <f ca="1">'DB Func'!BN24</f>
        <v>0</v>
      </c>
      <c r="BT29" s="385">
        <f ca="1">'DB Func'!BO24</f>
        <v>0</v>
      </c>
      <c r="BU29" s="385">
        <f ca="1">'DB Func'!FX24</f>
        <v>0</v>
      </c>
      <c r="BV29" s="364">
        <f t="shared" ca="1" si="20"/>
        <v>-0.08</v>
      </c>
      <c r="BW29" s="364">
        <f ca="1">BV29-'DB Func'!GC24</f>
        <v>-0.08</v>
      </c>
      <c r="BX29" s="362">
        <f ca="1">IFERROR(VLOOKUP(BW29,'P Gerais'!$D$29:$G$33,3,TRUE)*BW29,0)</f>
        <v>0</v>
      </c>
      <c r="BY29" s="364">
        <f ca="1">IFERROR(BX29-VLOOKUP(BW29,'P Gerais'!$D$29:$H$33,4,TRUE),0)</f>
        <v>0</v>
      </c>
      <c r="BZ29" s="364">
        <f ca="1">D29*'DB Func'!GD24</f>
        <v>0</v>
      </c>
      <c r="CB29" s="364">
        <f t="shared" ca="1" si="21"/>
        <v>0</v>
      </c>
      <c r="CC29" s="364">
        <f t="shared" si="22"/>
        <v>0</v>
      </c>
      <c r="CD29" s="364">
        <f t="shared" si="23"/>
        <v>0</v>
      </c>
      <c r="CF29" s="362" t="str">
        <f t="shared" ca="1" si="24"/>
        <v>não</v>
      </c>
      <c r="CG29" s="362">
        <f ca="1">IF($CH$8=1,DAY('DB Func'!C24),0)</f>
        <v>0</v>
      </c>
      <c r="CH29" s="362">
        <f ca="1">IF(CI29=0,0,MONTH('DB Func'!C24))</f>
        <v>0</v>
      </c>
      <c r="CI29" s="362">
        <f ca="1">IF('P Gerais'!D27=YEAR('DB Func'!C24),YEAR('DB Func'!C24),0)</f>
        <v>0</v>
      </c>
      <c r="CJ29" s="371">
        <v>52</v>
      </c>
      <c r="CK29" s="363"/>
      <c r="CL29" s="362" t="str">
        <f>IF(ISERROR(HLOOKUP(CL27,$DR$7:$DX29,$DY29,FALSE)),"N",HLOOKUP(CL27,$DR$7:$DX29,$DY29,FALSE))</f>
        <v>N</v>
      </c>
      <c r="CM29" s="362" t="str">
        <f>IF(ISERROR(HLOOKUP(CM27,$DR$7:$DX29,$DY29,FALSE)),"N",HLOOKUP(CM27,$DR$7:$DX29,$DY29,FALSE))</f>
        <v>N</v>
      </c>
      <c r="CN29" s="362" t="str">
        <f>IF(ISERROR(HLOOKUP(CN27,$DR$7:$DX29,$DY29,FALSE)),"N",HLOOKUP(CN27,$DR$7:$DX29,$DY29,FALSE))</f>
        <v>N</v>
      </c>
      <c r="CO29" s="362" t="str">
        <f>IF(ISERROR(HLOOKUP(CO27,$DR$7:$DX29,$DY29,FALSE)),"N",HLOOKUP(CO27,$DR$7:$DX29,$DY29,FALSE))</f>
        <v>N</v>
      </c>
      <c r="CP29" s="362" t="str">
        <f>IF(ISERROR(HLOOKUP(CP27,$DR$7:$DX29,$DY29,FALSE)),"N",HLOOKUP(CP27,$DR$7:$DX29,$DY29,FALSE))</f>
        <v>N</v>
      </c>
      <c r="CQ29" s="362" t="str">
        <f>IF(ISERROR(HLOOKUP(CQ27,$DR$7:$DX29,$DY29,FALSE)),"N",HLOOKUP(CQ27,$DR$7:$DX29,$DY29,FALSE))</f>
        <v>N</v>
      </c>
      <c r="CR29" s="362" t="str">
        <f>IF(ISERROR(HLOOKUP(CR27,$DR$7:$DX29,$DY29,FALSE)),"N",HLOOKUP(CR27,$DR$7:$DX29,$DY29,FALSE))</f>
        <v>N</v>
      </c>
      <c r="CS29" s="362" t="str">
        <f>IF(ISERROR(HLOOKUP(CS27,$DR$7:$DX29,$DY29,FALSE)),"N",HLOOKUP(CS27,$DR$7:$DX29,$DY29,FALSE))</f>
        <v>N</v>
      </c>
      <c r="CT29" s="362" t="str">
        <f>IF(ISERROR(HLOOKUP(CT27,$DR$7:$DX29,$DY29,FALSE)),"N",HLOOKUP(CT27,$DR$7:$DX29,$DY29,FALSE))</f>
        <v>N</v>
      </c>
      <c r="CU29" s="362" t="str">
        <f>IF(ISERROR(HLOOKUP(CU27,$DR$7:$DX29,$DY29,FALSE)),"N",HLOOKUP(CU27,$DR$7:$DX29,$DY29,FALSE))</f>
        <v>N</v>
      </c>
      <c r="CV29" s="362" t="str">
        <f>IF(ISERROR(HLOOKUP(CV27,$DR$7:$DX29,$DY29,FALSE)),"N",HLOOKUP(CV27,$DR$7:$DX29,$DY29,FALSE))</f>
        <v>N</v>
      </c>
      <c r="CW29" s="362" t="str">
        <f>IF(ISERROR(HLOOKUP(CW27,$DR$7:$DX29,$DY29,FALSE)),"N",HLOOKUP(CW27,$DR$7:$DX29,$DY29,FALSE))</f>
        <v>N</v>
      </c>
      <c r="CX29" s="362" t="str">
        <f>IF(ISERROR(HLOOKUP(CX27,$DR$7:$DX29,$DY29,FALSE)),"N",HLOOKUP(CX27,$DR$7:$DX29,$DY29,FALSE))</f>
        <v>N</v>
      </c>
      <c r="CY29" s="362" t="str">
        <f>IF(ISERROR(HLOOKUP(CY27,$DR$7:$DX29,$DY29,FALSE)),"N",HLOOKUP(CY27,$DR$7:$DX29,$DY29,FALSE))</f>
        <v>N</v>
      </c>
      <c r="CZ29" s="362" t="str">
        <f>IF(ISERROR(HLOOKUP(CZ27,$DR$7:$DX29,$DY29,FALSE)),"N",HLOOKUP(CZ27,$DR$7:$DX29,$DY29,FALSE))</f>
        <v>N</v>
      </c>
      <c r="DA29" s="362" t="str">
        <f>IF(ISERROR(HLOOKUP(DA27,$DR$7:$DX29,$DY29,FALSE)),"N",HLOOKUP(DA27,$DR$7:$DX29,$DY29,FALSE))</f>
        <v>N</v>
      </c>
      <c r="DB29" s="362" t="str">
        <f>IF(ISERROR(HLOOKUP(DB27,$DR$7:$DX29,$DY29,FALSE)),"N",HLOOKUP(DB27,$DR$7:$DX29,$DY29,FALSE))</f>
        <v>N</v>
      </c>
      <c r="DC29" s="362" t="str">
        <f>IF(ISERROR(HLOOKUP(DC27,$DR$7:$DX29,$DY29,FALSE)),"N",HLOOKUP(DC27,$DR$7:$DX29,$DY29,FALSE))</f>
        <v>N</v>
      </c>
      <c r="DD29" s="362" t="str">
        <f>IF(ISERROR(HLOOKUP(DD27,$DR$7:$DX29,$DY29,FALSE)),"N",HLOOKUP(DD27,$DR$7:$DX29,$DY29,FALSE))</f>
        <v>N</v>
      </c>
      <c r="DE29" s="362" t="str">
        <f>IF(ISERROR(HLOOKUP(DE27,$DR$7:$DX29,$DY29,FALSE)),"N",HLOOKUP(DE27,$DR$7:$DX29,$DY29,FALSE))</f>
        <v>N</v>
      </c>
      <c r="DF29" s="362" t="str">
        <f>IF(ISERROR(HLOOKUP(DF27,$DR$7:$DX29,$DY29,FALSE)),"N",HLOOKUP(DF27,$DR$7:$DX29,$DY29,FALSE))</f>
        <v>N</v>
      </c>
      <c r="DG29" s="362" t="str">
        <f>IF(ISERROR(HLOOKUP(DG27,$DR$7:$DX29,$DY29,FALSE)),"N",HLOOKUP(DG27,$DR$7:$DX29,$DY29,FALSE))</f>
        <v>N</v>
      </c>
      <c r="DH29" s="362" t="str">
        <f>IF(ISERROR(HLOOKUP(DH27,$DR$7:$DX29,$DY29,FALSE)),"N",HLOOKUP(DH27,$DR$7:$DX29,$DY29,FALSE))</f>
        <v>N</v>
      </c>
      <c r="DI29" s="362" t="str">
        <f>IF(ISERROR(HLOOKUP(DI27,$DR$7:$DX29,$DY29,FALSE)),"N",HLOOKUP(DI27,$DR$7:$DX29,$DY29,FALSE))</f>
        <v>N</v>
      </c>
      <c r="DJ29" s="362" t="str">
        <f>IF(ISERROR(HLOOKUP(DJ27,$DR$7:$DX29,$DY29,FALSE)),"N",HLOOKUP(DJ27,$DR$7:$DX29,$DY29,FALSE))</f>
        <v>N</v>
      </c>
      <c r="DK29" s="362" t="str">
        <f>IF(ISERROR(HLOOKUP(DK27,$DR$7:$DX29,$DY29,FALSE)),"N",HLOOKUP(DK27,$DR$7:$DX29,$DY29,FALSE))</f>
        <v>N</v>
      </c>
      <c r="DL29" s="362" t="str">
        <f>IF(ISERROR(HLOOKUP(DL27,$DR$7:$DX29,$DY29,FALSE)),"N",HLOOKUP(DL27,$DR$7:$DX29,$DY29,FALSE))</f>
        <v>N</v>
      </c>
      <c r="DM29" s="362" t="str">
        <f>IF(ISERROR(HLOOKUP(DM27,$DR$7:$DX29,$DY29,FALSE)),"N",HLOOKUP(DM27,$DR$7:$DX29,$DY29,FALSE))</f>
        <v>N</v>
      </c>
      <c r="DN29" s="362" t="str">
        <f>IF(ISERROR(HLOOKUP(DN27,$DR$7:$DX29,$DY29,FALSE)),"N",HLOOKUP(DN27,$DR$7:$DX29,$DY29,FALSE))</f>
        <v>N</v>
      </c>
      <c r="DO29" s="362" t="str">
        <f>IF(ISERROR(HLOOKUP(DO27,$DR$7:$DX29,$DY29,FALSE)),"N",HLOOKUP(DO27,$DR$7:$DX29,$DY29,FALSE))</f>
        <v>N</v>
      </c>
      <c r="DP29" s="362">
        <f t="shared" si="25"/>
        <v>0</v>
      </c>
      <c r="DQ29" s="362">
        <f t="shared" si="26"/>
        <v>30</v>
      </c>
      <c r="DR29" s="362" t="str">
        <f>IF('DB Func'!M24&gt;0,"S","N")</f>
        <v>N</v>
      </c>
      <c r="DS29" s="362" t="str">
        <f>IF('DB Func'!R24&gt;0,"S","N")</f>
        <v>N</v>
      </c>
      <c r="DT29" s="362" t="str">
        <f>IF('DB Func'!W24&gt;0,"S","N")</f>
        <v>N</v>
      </c>
      <c r="DU29" s="362" t="str">
        <f>IF('DB Func'!AB24&gt;0,"S","N")</f>
        <v>N</v>
      </c>
      <c r="DV29" s="362" t="str">
        <f>IF('DB Func'!AG24&gt;0,"S","N")</f>
        <v>N</v>
      </c>
      <c r="DW29" s="362" t="str">
        <f>IF('DB Func'!AL24&gt;0,"S","N")</f>
        <v>N</v>
      </c>
      <c r="DX29" s="362" t="str">
        <f>IF('DB Func'!AQ24&gt;0,"S","N")</f>
        <v>N</v>
      </c>
      <c r="DY29" s="362">
        <v>23</v>
      </c>
      <c r="DZ29" s="369">
        <f ca="1">'DB Func'!C24</f>
        <v>0</v>
      </c>
      <c r="EA29" s="362" t="str">
        <f t="shared" ca="1" si="37"/>
        <v>s</v>
      </c>
      <c r="EB29" s="362" t="str">
        <f t="shared" ca="1" si="37"/>
        <v>s</v>
      </c>
      <c r="EC29" s="362" t="str">
        <f t="shared" ca="1" si="37"/>
        <v>s</v>
      </c>
      <c r="ED29" s="362" t="str">
        <f t="shared" ca="1" si="37"/>
        <v>s</v>
      </c>
      <c r="EE29" s="362" t="str">
        <f t="shared" ca="1" si="37"/>
        <v>s</v>
      </c>
      <c r="EF29" s="362" t="str">
        <f t="shared" ca="1" si="37"/>
        <v>s</v>
      </c>
      <c r="EG29" s="362" t="str">
        <f t="shared" ca="1" si="37"/>
        <v>s</v>
      </c>
      <c r="EH29" s="362" t="str">
        <f t="shared" ca="1" si="37"/>
        <v>s</v>
      </c>
      <c r="EI29" s="362" t="str">
        <f t="shared" ca="1" si="37"/>
        <v>s</v>
      </c>
      <c r="EJ29" s="362" t="str">
        <f t="shared" ca="1" si="37"/>
        <v>s</v>
      </c>
      <c r="EK29" s="362" t="str">
        <f t="shared" ca="1" si="37"/>
        <v>s</v>
      </c>
      <c r="EL29" s="362" t="str">
        <f t="shared" ca="1" si="37"/>
        <v>s</v>
      </c>
      <c r="EM29" s="362" t="str">
        <f t="shared" ca="1" si="37"/>
        <v>s</v>
      </c>
      <c r="EN29" s="362" t="str">
        <f t="shared" ca="1" si="37"/>
        <v>s</v>
      </c>
      <c r="EO29" s="362" t="str">
        <f t="shared" ca="1" si="37"/>
        <v>s</v>
      </c>
      <c r="EP29" s="362" t="str">
        <f t="shared" ca="1" si="37"/>
        <v>s</v>
      </c>
      <c r="EQ29" s="362" t="str">
        <f t="shared" ca="1" si="36"/>
        <v>s</v>
      </c>
      <c r="ER29" s="362" t="str">
        <f t="shared" ca="1" si="36"/>
        <v>s</v>
      </c>
      <c r="ES29" s="362" t="str">
        <f t="shared" ca="1" si="36"/>
        <v>s</v>
      </c>
      <c r="ET29" s="362" t="str">
        <f t="shared" ca="1" si="36"/>
        <v>s</v>
      </c>
      <c r="EU29" s="362" t="str">
        <f t="shared" ca="1" si="28"/>
        <v>s</v>
      </c>
      <c r="EV29" s="362" t="str">
        <f t="shared" ca="1" si="36"/>
        <v>s</v>
      </c>
      <c r="EW29" s="362" t="str">
        <f t="shared" ca="1" si="36"/>
        <v>s</v>
      </c>
      <c r="EX29" s="362" t="str">
        <f t="shared" ca="1" si="36"/>
        <v>s</v>
      </c>
      <c r="EY29" s="362" t="str">
        <f t="shared" ca="1" si="36"/>
        <v>s</v>
      </c>
      <c r="EZ29" s="362" t="str">
        <f t="shared" ca="1" si="36"/>
        <v>s</v>
      </c>
      <c r="FA29" s="362" t="str">
        <f t="shared" ca="1" si="36"/>
        <v>s</v>
      </c>
      <c r="FB29" s="362" t="str">
        <f t="shared" ca="1" si="36"/>
        <v>s</v>
      </c>
      <c r="FC29" s="362" t="str">
        <f t="shared" ca="1" si="36"/>
        <v>s</v>
      </c>
      <c r="FD29" s="362" t="str">
        <f t="shared" ca="1" si="36"/>
        <v>s</v>
      </c>
      <c r="FE29" s="362">
        <f t="shared" ca="1" si="30"/>
        <v>30</v>
      </c>
      <c r="FF29" s="362">
        <f t="shared" ca="1" si="31"/>
        <v>0</v>
      </c>
      <c r="FG29" s="362" t="str">
        <f ca="1">IF(AND(YEAR(DZ29)='P Gerais'!D27,MONTH(Lanc!EA29)=9,DAY(Lanc!EA29)&gt;1),"S","N")</f>
        <v>N</v>
      </c>
      <c r="FH29" s="364">
        <f t="shared" ca="1" si="32"/>
        <v>0</v>
      </c>
      <c r="FI29" s="364">
        <f t="shared" si="33"/>
        <v>0</v>
      </c>
      <c r="FJ29" s="387">
        <f t="shared" ca="1" si="34"/>
        <v>0</v>
      </c>
      <c r="FP29" s="363">
        <f ca="1">((FH29-FJ29-FI29+AZ29+AQ29+SUM(Z29:AA29)+SUM(AW29:AX29)+AK29)*IF('DB Func'!GG24="ok",'DB Func'!GD24,0))</f>
        <v>0</v>
      </c>
      <c r="FR29" s="389">
        <f t="shared" ca="1" si="35"/>
        <v>0</v>
      </c>
      <c r="GV29" s="49"/>
      <c r="GW29" s="49"/>
      <c r="GX29" s="49"/>
      <c r="GY29" s="49"/>
      <c r="GZ29" s="49"/>
      <c r="HA29" s="49"/>
      <c r="HB29" s="49"/>
      <c r="HC29" s="49"/>
    </row>
    <row r="30" spans="3:211" ht="30" customHeight="1" thickTop="1" thickBot="1">
      <c r="C30" s="390" t="str">
        <f ca="1">IF('DB Func'!B25="Funcionário 23","",'DB Func'!B25)</f>
        <v/>
      </c>
      <c r="D30" s="391">
        <f ca="1">'DB Func'!CL25</f>
        <v>0</v>
      </c>
      <c r="E30" s="382" t="str">
        <f ca="1">IF(C30="","-",IF(OR(terceiro!E30="SET",terceiro!F30="SET"),"Sim","Não"))</f>
        <v>-</v>
      </c>
      <c r="F30" s="383" t="str">
        <f ca="1">IF(C30="","-",IF(OR(Ferias!E30="SET",Ferias!F30="SET"),"Sim","Não"))</f>
        <v>-</v>
      </c>
      <c r="G30" s="383">
        <f ca="1">IF(C30="",0,IF(F30="Sim",IF(Ferias!E30="SET",Ferias!I30,Ferias!J30),0))</f>
        <v>0</v>
      </c>
      <c r="H30" s="185"/>
      <c r="I30" s="185"/>
      <c r="J30" s="398">
        <f t="shared" ca="1" si="8"/>
        <v>0</v>
      </c>
      <c r="K30" s="152"/>
      <c r="L30" s="151"/>
      <c r="M30" s="189"/>
      <c r="N30" s="153"/>
      <c r="O30" s="48"/>
      <c r="P30" s="48"/>
      <c r="Q30" s="48"/>
      <c r="R30" s="49"/>
      <c r="S30" s="49"/>
      <c r="T30" s="49"/>
      <c r="U30" s="49"/>
      <c r="V30" s="49"/>
      <c r="W30" s="49"/>
      <c r="X30" s="49"/>
      <c r="Y30" s="49"/>
      <c r="Z30" s="49"/>
      <c r="AA30" s="49"/>
      <c r="AB30" s="48"/>
      <c r="AC30" s="48"/>
      <c r="AD30" s="49"/>
      <c r="AE30" s="49"/>
      <c r="AF30" s="314"/>
      <c r="AH30" s="400">
        <f ca="1">IF(AND('DB Func'!GE25="Agosto",'DB Func'!BQ25="2 Parcelas"),(('auxiliar 13 sal'!K26/12*'DB Func'!GF25+AVERAGE('auxiliar 13 sal'!Q26:AB26)+AVERAGE('auxiliar 13 sal'!AE26:AP26)+'auxiliar 13 sal'!K26*'DB Func'!BN25+'auxiliar 13 sal'!K26*'DB Func'!BO25)/2),IF('DB Func'!GE25="Setembro",IF('DB Func'!BQ25="Parcela Única",('auxiliar 13 sal'!K26/12*'DB Func'!GF25)+AVERAGE('auxiliar 13 sal'!Q26:AB26)+AVERAGE('auxiliar 13 sal'!AE26:AP26)+('auxiliar 13 sal'!K26*'DB Func'!BN25)+('auxiliar 13 sal'!K26*'DB Func'!BO25),IF('DB Func'!BQ25="2 Parcelas",(('auxiliar 13 sal'!K26/12*'DB Func'!GF25+AVERAGE('auxiliar 13 sal'!Q26:AB26)+AVERAGE('auxiliar 13 sal'!AE26:AP26)+'auxiliar 13 sal'!K26*'DB Func'!BN25+'auxiliar 13 sal'!K26*'DB Func'!BO25)/2))),0))</f>
        <v>0</v>
      </c>
      <c r="AK30" s="364">
        <f t="shared" ca="1" si="9"/>
        <v>0</v>
      </c>
      <c r="AL30" s="364">
        <f t="shared" ca="1" si="10"/>
        <v>0</v>
      </c>
      <c r="AM30" s="364">
        <f t="shared" ca="1" si="11"/>
        <v>0</v>
      </c>
      <c r="AN30" s="364">
        <f t="shared" ca="1" si="12"/>
        <v>0</v>
      </c>
      <c r="AO30" s="364">
        <f t="shared" ca="1" si="13"/>
        <v>0</v>
      </c>
      <c r="AP30" s="364">
        <f t="shared" ca="1" si="14"/>
        <v>0</v>
      </c>
      <c r="AQ30" s="364">
        <f t="shared" ca="1" si="15"/>
        <v>0</v>
      </c>
      <c r="AR30" s="364">
        <f>IF(OR(M30="",M30=0),0,((FH30/220)*('Ho Ex'!$C$8+$AS$6))*M30)</f>
        <v>0</v>
      </c>
      <c r="AS30" s="364">
        <f>IF(OR(N30="",N30=0),0,((FH30/220*('DB Func'!GD25+Lanc!$AS$6))*('Ho Ex'!$I$8+$AS$6))*(N30/52.5*60))</f>
        <v>0</v>
      </c>
      <c r="AT30" s="364">
        <f>IF(OR(M30="",M30=0),0,((FH30/220)*('Ho Ex'!$J$8+$AS$6))*O30)</f>
        <v>0</v>
      </c>
      <c r="AU30" s="364">
        <f>IF(OR(M30="",M30=0),0,((FH30/220)*('Ho Ex'!I36+$AS$6))*P30)</f>
        <v>0</v>
      </c>
      <c r="AV30" s="364">
        <f>IF(OR(M30="",M30=0),0,((FH30/220)*('Ho Ex'!C36+$AS$6))*Q30)</f>
        <v>0</v>
      </c>
      <c r="AW30" s="364">
        <f ca="1">FH30*'DB Func'!BN25</f>
        <v>0</v>
      </c>
      <c r="AX30" s="364">
        <f ca="1">FH30*'DB Func'!BO25</f>
        <v>0</v>
      </c>
      <c r="AY30" s="364">
        <f ca="1">IF(FJ30=0,0,VLOOKUP(FJ30,'P Gerais'!$D$39:$G$41,3,TRUE)*Func23!$F$68)</f>
        <v>0</v>
      </c>
      <c r="AZ30" s="364">
        <f t="shared" si="16"/>
        <v>0</v>
      </c>
      <c r="BA30" s="364">
        <f ca="1">((FH30-FJ30-FI30+AZ30+AQ30+SUM(Z30:AA30)+SUM(AW30:AX30)+AK30)*IF('DB Func'!GG25="ok",'DB Func'!GD25,0))+(FH30-FJ30-FI30+AZ30+AQ30+SUM(Z30:AA30)+SUM(AW30:AX30))+AK30</f>
        <v>0</v>
      </c>
      <c r="BB30" s="385">
        <f ca="1">VLOOKUP(BA30,'P Gerais'!$D$22:$G$25,3,TRUE)</f>
        <v>0.08</v>
      </c>
      <c r="BC30" s="364">
        <f ca="1">IF(BA30&lt;'P Gerais'!$D$25,BA30*BB30,Lanc!BB30)</f>
        <v>0</v>
      </c>
      <c r="BD30" s="364">
        <f ca="1">BA30-BC30-('DB Func'!GB25*'P Gerais'!$D$35)</f>
        <v>0</v>
      </c>
      <c r="BE30" s="386">
        <f ca="1">VLOOKUP(BD30,'P Gerais'!$D$29:$F$33,3,TRUE)</f>
        <v>0</v>
      </c>
      <c r="BF30" s="364">
        <f t="shared" ca="1" si="17"/>
        <v>0</v>
      </c>
      <c r="BG30" s="364">
        <f ca="1">VLOOKUP(BD30,'P Gerais'!$D$29:$G$33,4,TRUE)</f>
        <v>0</v>
      </c>
      <c r="BH30" s="364">
        <f t="shared" ca="1" si="18"/>
        <v>0</v>
      </c>
      <c r="BI30" s="364">
        <f t="shared" ca="1" si="19"/>
        <v>0</v>
      </c>
      <c r="BJ30" s="362">
        <f ca="1">'DB Func'!G25</f>
        <v>0</v>
      </c>
      <c r="BK30" s="362">
        <f ca="1">'DB Func'!FW25</f>
        <v>0</v>
      </c>
      <c r="BL30" s="364">
        <f ca="1">D30*'P Gerais'!$D$13</f>
        <v>0</v>
      </c>
      <c r="BM30" s="364">
        <f ca="1">D30*'P Gerais'!$D$14</f>
        <v>0</v>
      </c>
      <c r="BN30" s="364">
        <f ca="1">D30*'P Gerais'!$D$16</f>
        <v>0</v>
      </c>
      <c r="BO30" s="364">
        <f ca="1">D30*'P Gerais'!$D$17</f>
        <v>0</v>
      </c>
      <c r="BP30" s="364">
        <f ca="1">D30*'P Gerais'!$D$18</f>
        <v>0</v>
      </c>
      <c r="BQ30" s="385">
        <f ca="1">VLOOKUP(D30,'P Gerais'!$D$22:$G$24,3,TRUE)</f>
        <v>0.08</v>
      </c>
      <c r="BR30" s="385">
        <f ca="1">VLOOKUP(D30,'P Gerais'!$D$29:$G$33,3,TRUE)</f>
        <v>0</v>
      </c>
      <c r="BS30" s="385">
        <f ca="1">'DB Func'!BN25</f>
        <v>0</v>
      </c>
      <c r="BT30" s="385">
        <f ca="1">'DB Func'!BO25</f>
        <v>0</v>
      </c>
      <c r="BU30" s="385">
        <f ca="1">'DB Func'!FX25</f>
        <v>0</v>
      </c>
      <c r="BV30" s="364">
        <f t="shared" ca="1" si="20"/>
        <v>-0.08</v>
      </c>
      <c r="BW30" s="364">
        <f ca="1">BV30-'DB Func'!GC25</f>
        <v>-0.08</v>
      </c>
      <c r="BX30" s="362">
        <f ca="1">IFERROR(VLOOKUP(BW30,'P Gerais'!$D$29:$G$33,3,TRUE)*BW30,0)</f>
        <v>0</v>
      </c>
      <c r="BY30" s="364">
        <f ca="1">IFERROR(BX30-VLOOKUP(BW30,'P Gerais'!$D$29:$H$33,4,TRUE),0)</f>
        <v>0</v>
      </c>
      <c r="BZ30" s="364">
        <f ca="1">D30*'DB Func'!GD25</f>
        <v>0</v>
      </c>
      <c r="CB30" s="364">
        <f t="shared" ca="1" si="21"/>
        <v>0</v>
      </c>
      <c r="CC30" s="364">
        <f t="shared" si="22"/>
        <v>0</v>
      </c>
      <c r="CD30" s="364">
        <f t="shared" si="23"/>
        <v>0</v>
      </c>
      <c r="CF30" s="362" t="str">
        <f t="shared" ca="1" si="24"/>
        <v>não</v>
      </c>
      <c r="CG30" s="362">
        <f ca="1">IF($CH$8=1,DAY('DB Func'!C25),0)</f>
        <v>0</v>
      </c>
      <c r="CH30" s="362">
        <f ca="1">IF(CI30=0,0,MONTH('DB Func'!C25))</f>
        <v>0</v>
      </c>
      <c r="CI30" s="362">
        <f ca="1">IF('P Gerais'!D28=YEAR('DB Func'!C25),YEAR('DB Func'!C25),0)</f>
        <v>0</v>
      </c>
      <c r="CJ30" s="371">
        <v>53</v>
      </c>
      <c r="CK30" s="363"/>
      <c r="CL30" s="362" t="str">
        <f ca="1">IF(ISERROR(HLOOKUP(CL28,$DR$7:$DX30,$DY30,FALSE)),"N",HLOOKUP(CL28,$DR$7:$DX30,$DY30,FALSE))</f>
        <v>N</v>
      </c>
      <c r="CM30" s="362" t="str">
        <f ca="1">IF(ISERROR(HLOOKUP(CM28,$DR$7:$DX30,$DY30,FALSE)),"N",HLOOKUP(CM28,$DR$7:$DX30,$DY30,FALSE))</f>
        <v>N</v>
      </c>
      <c r="CN30" s="362" t="str">
        <f ca="1">IF(ISERROR(HLOOKUP(CN28,$DR$7:$DX30,$DY30,FALSE)),"N",HLOOKUP(CN28,$DR$7:$DX30,$DY30,FALSE))</f>
        <v>N</v>
      </c>
      <c r="CO30" s="362" t="str">
        <f ca="1">IF(ISERROR(HLOOKUP(CO28,$DR$7:$DX30,$DY30,FALSE)),"N",HLOOKUP(CO28,$DR$7:$DX30,$DY30,FALSE))</f>
        <v>N</v>
      </c>
      <c r="CP30" s="362" t="str">
        <f>IF(ISERROR(HLOOKUP(CP28,$DR$7:$DX30,$DY30,FALSE)),"N",HLOOKUP(CP28,$DR$7:$DX30,$DY30,FALSE))</f>
        <v>N</v>
      </c>
      <c r="CQ30" s="362" t="str">
        <f ca="1">IF(ISERROR(HLOOKUP(CQ28,$DR$7:$DX30,$DY30,FALSE)),"N",HLOOKUP(CQ28,$DR$7:$DX30,$DY30,FALSE))</f>
        <v>N</v>
      </c>
      <c r="CR30" s="362" t="str">
        <f ca="1">IF(ISERROR(HLOOKUP(CR28,$DR$7:$DX30,$DY30,FALSE)),"N",HLOOKUP(CR28,$DR$7:$DX30,$DY30,FALSE))</f>
        <v>N</v>
      </c>
      <c r="CS30" s="362" t="str">
        <f ca="1">IF(ISERROR(HLOOKUP(CS28,$DR$7:$DX30,$DY30,FALSE)),"N",HLOOKUP(CS28,$DR$7:$DX30,$DY30,FALSE))</f>
        <v>N</v>
      </c>
      <c r="CT30" s="362" t="str">
        <f ca="1">IF(ISERROR(HLOOKUP(CT28,$DR$7:$DX30,$DY30,FALSE)),"N",HLOOKUP(CT28,$DR$7:$DX30,$DY30,FALSE))</f>
        <v>N</v>
      </c>
      <c r="CU30" s="362" t="str">
        <f ca="1">IF(ISERROR(HLOOKUP(CU28,$DR$7:$DX30,$DY30,FALSE)),"N",HLOOKUP(CU28,$DR$7:$DX30,$DY30,FALSE))</f>
        <v>N</v>
      </c>
      <c r="CV30" s="362" t="str">
        <f ca="1">IF(ISERROR(HLOOKUP(CV28,$DR$7:$DX30,$DY30,FALSE)),"N",HLOOKUP(CV28,$DR$7:$DX30,$DY30,FALSE))</f>
        <v>N</v>
      </c>
      <c r="CW30" s="362" t="str">
        <f>IF(ISERROR(HLOOKUP(CW28,$DR$7:$DX30,$DY30,FALSE)),"N",HLOOKUP(CW28,$DR$7:$DX30,$DY30,FALSE))</f>
        <v>N</v>
      </c>
      <c r="CX30" s="362" t="str">
        <f ca="1">IF(ISERROR(HLOOKUP(CX28,$DR$7:$DX30,$DY30,FALSE)),"N",HLOOKUP(CX28,$DR$7:$DX30,$DY30,FALSE))</f>
        <v>N</v>
      </c>
      <c r="CY30" s="362" t="str">
        <f ca="1">IF(ISERROR(HLOOKUP(CY28,$DR$7:$DX30,$DY30,FALSE)),"N",HLOOKUP(CY28,$DR$7:$DX30,$DY30,FALSE))</f>
        <v>N</v>
      </c>
      <c r="CZ30" s="362" t="str">
        <f ca="1">IF(ISERROR(HLOOKUP(CZ28,$DR$7:$DX30,$DY30,FALSE)),"N",HLOOKUP(CZ28,$DR$7:$DX30,$DY30,FALSE))</f>
        <v>N</v>
      </c>
      <c r="DA30" s="362" t="str">
        <f ca="1">IF(ISERROR(HLOOKUP(DA28,$DR$7:$DX30,$DY30,FALSE)),"N",HLOOKUP(DA28,$DR$7:$DX30,$DY30,FALSE))</f>
        <v>N</v>
      </c>
      <c r="DB30" s="362" t="str">
        <f ca="1">IF(ISERROR(HLOOKUP(DB28,$DR$7:$DX30,$DY30,FALSE)),"N",HLOOKUP(DB28,$DR$7:$DX30,$DY30,FALSE))</f>
        <v>N</v>
      </c>
      <c r="DC30" s="362" t="str">
        <f ca="1">IF(ISERROR(HLOOKUP(DC28,$DR$7:$DX30,$DY30,FALSE)),"N",HLOOKUP(DC28,$DR$7:$DX30,$DY30,FALSE))</f>
        <v>N</v>
      </c>
      <c r="DD30" s="362" t="str">
        <f>IF(ISERROR(HLOOKUP(DD28,$DR$7:$DX30,$DY30,FALSE)),"N",HLOOKUP(DD28,$DR$7:$DX30,$DY30,FALSE))</f>
        <v>N</v>
      </c>
      <c r="DE30" s="362" t="str">
        <f ca="1">IF(ISERROR(HLOOKUP(DE28,$DR$7:$DX30,$DY30,FALSE)),"N",HLOOKUP(DE28,$DR$7:$DX30,$DY30,FALSE))</f>
        <v>N</v>
      </c>
      <c r="DF30" s="362" t="str">
        <f ca="1">IF(ISERROR(HLOOKUP(DF28,$DR$7:$DX30,$DY30,FALSE)),"N",HLOOKUP(DF28,$DR$7:$DX30,$DY30,FALSE))</f>
        <v>N</v>
      </c>
      <c r="DG30" s="362" t="str">
        <f ca="1">IF(ISERROR(HLOOKUP(DG28,$DR$7:$DX30,$DY30,FALSE)),"N",HLOOKUP(DG28,$DR$7:$DX30,$DY30,FALSE))</f>
        <v>N</v>
      </c>
      <c r="DH30" s="362" t="str">
        <f ca="1">IF(ISERROR(HLOOKUP(DH28,$DR$7:$DX30,$DY30,FALSE)),"N",HLOOKUP(DH28,$DR$7:$DX30,$DY30,FALSE))</f>
        <v>N</v>
      </c>
      <c r="DI30" s="362" t="str">
        <f ca="1">IF(ISERROR(HLOOKUP(DI28,$DR$7:$DX30,$DY30,FALSE)),"N",HLOOKUP(DI28,$DR$7:$DX30,$DY30,FALSE))</f>
        <v>N</v>
      </c>
      <c r="DJ30" s="362" t="str">
        <f ca="1">IF(ISERROR(HLOOKUP(DJ28,$DR$7:$DX30,$DY30,FALSE)),"N",HLOOKUP(DJ28,$DR$7:$DX30,$DY30,FALSE))</f>
        <v>N</v>
      </c>
      <c r="DK30" s="362" t="str">
        <f>IF(ISERROR(HLOOKUP(DK28,$DR$7:$DX30,$DY30,FALSE)),"N",HLOOKUP(DK28,$DR$7:$DX30,$DY30,FALSE))</f>
        <v>N</v>
      </c>
      <c r="DL30" s="362" t="str">
        <f ca="1">IF(ISERROR(HLOOKUP(DL28,$DR$7:$DX30,$DY30,FALSE)),"N",HLOOKUP(DL28,$DR$7:$DX30,$DY30,FALSE))</f>
        <v>N</v>
      </c>
      <c r="DM30" s="362" t="str">
        <f ca="1">IF(ISERROR(HLOOKUP(DM28,$DR$7:$DX30,$DY30,FALSE)),"N",HLOOKUP(DM28,$DR$7:$DX30,$DY30,FALSE))</f>
        <v>N</v>
      </c>
      <c r="DN30" s="362" t="str">
        <f ca="1">IF(ISERROR(HLOOKUP(DN28,$DR$7:$DX30,$DY30,FALSE)),"N",HLOOKUP(DN28,$DR$7:$DX30,$DY30,FALSE))</f>
        <v>N</v>
      </c>
      <c r="DO30" s="362" t="str">
        <f ca="1">IF(ISERROR(HLOOKUP(DO28,$DR$7:$DX30,$DY30,FALSE)),"N",HLOOKUP(DO28,$DR$7:$DX30,$DY30,FALSE))</f>
        <v>N</v>
      </c>
      <c r="DP30" s="362">
        <f t="shared" ca="1" si="25"/>
        <v>0</v>
      </c>
      <c r="DQ30" s="362">
        <f t="shared" ca="1" si="26"/>
        <v>30</v>
      </c>
      <c r="DR30" s="362" t="str">
        <f>IF('DB Func'!M25&gt;0,"S","N")</f>
        <v>N</v>
      </c>
      <c r="DS30" s="362" t="str">
        <f>IF('DB Func'!R25&gt;0,"S","N")</f>
        <v>N</v>
      </c>
      <c r="DT30" s="362" t="str">
        <f>IF('DB Func'!W25&gt;0,"S","N")</f>
        <v>N</v>
      </c>
      <c r="DU30" s="362" t="str">
        <f>IF('DB Func'!AB25&gt;0,"S","N")</f>
        <v>N</v>
      </c>
      <c r="DV30" s="362" t="str">
        <f>IF('DB Func'!AG25&gt;0,"S","N")</f>
        <v>N</v>
      </c>
      <c r="DW30" s="362" t="str">
        <f>IF('DB Func'!AL25&gt;0,"S","N")</f>
        <v>N</v>
      </c>
      <c r="DX30" s="362" t="str">
        <f>IF('DB Func'!AQ25&gt;0,"S","N")</f>
        <v>N</v>
      </c>
      <c r="DY30" s="362">
        <v>24</v>
      </c>
      <c r="DZ30" s="369">
        <f ca="1">'DB Func'!C25</f>
        <v>0</v>
      </c>
      <c r="EA30" s="362" t="str">
        <f t="shared" ca="1" si="37"/>
        <v>s</v>
      </c>
      <c r="EB30" s="362" t="str">
        <f t="shared" ca="1" si="37"/>
        <v>s</v>
      </c>
      <c r="EC30" s="362" t="str">
        <f t="shared" ca="1" si="37"/>
        <v>s</v>
      </c>
      <c r="ED30" s="362" t="str">
        <f t="shared" ca="1" si="37"/>
        <v>s</v>
      </c>
      <c r="EE30" s="362" t="str">
        <f t="shared" ca="1" si="37"/>
        <v>s</v>
      </c>
      <c r="EF30" s="362" t="str">
        <f t="shared" ca="1" si="37"/>
        <v>s</v>
      </c>
      <c r="EG30" s="362" t="str">
        <f t="shared" ca="1" si="37"/>
        <v>s</v>
      </c>
      <c r="EH30" s="362" t="str">
        <f t="shared" ca="1" si="37"/>
        <v>s</v>
      </c>
      <c r="EI30" s="362" t="str">
        <f t="shared" ca="1" si="37"/>
        <v>s</v>
      </c>
      <c r="EJ30" s="362" t="str">
        <f t="shared" ca="1" si="37"/>
        <v>s</v>
      </c>
      <c r="EK30" s="362" t="str">
        <f t="shared" ca="1" si="37"/>
        <v>s</v>
      </c>
      <c r="EL30" s="362" t="str">
        <f t="shared" ca="1" si="37"/>
        <v>s</v>
      </c>
      <c r="EM30" s="362" t="str">
        <f t="shared" ca="1" si="37"/>
        <v>s</v>
      </c>
      <c r="EN30" s="362" t="str">
        <f t="shared" ca="1" si="37"/>
        <v>s</v>
      </c>
      <c r="EO30" s="362" t="str">
        <f t="shared" ca="1" si="37"/>
        <v>s</v>
      </c>
      <c r="EP30" s="362" t="str">
        <f t="shared" ca="1" si="37"/>
        <v>s</v>
      </c>
      <c r="EQ30" s="362" t="str">
        <f t="shared" ca="1" si="36"/>
        <v>s</v>
      </c>
      <c r="ER30" s="362" t="str">
        <f t="shared" ca="1" si="36"/>
        <v>s</v>
      </c>
      <c r="ES30" s="362" t="str">
        <f t="shared" ca="1" si="36"/>
        <v>s</v>
      </c>
      <c r="ET30" s="362" t="str">
        <f t="shared" ca="1" si="36"/>
        <v>s</v>
      </c>
      <c r="EU30" s="362" t="str">
        <f t="shared" ca="1" si="28"/>
        <v>s</v>
      </c>
      <c r="EV30" s="362" t="str">
        <f t="shared" ca="1" si="36"/>
        <v>s</v>
      </c>
      <c r="EW30" s="362" t="str">
        <f t="shared" ca="1" si="36"/>
        <v>s</v>
      </c>
      <c r="EX30" s="362" t="str">
        <f t="shared" ca="1" si="36"/>
        <v>s</v>
      </c>
      <c r="EY30" s="362" t="str">
        <f t="shared" ca="1" si="36"/>
        <v>s</v>
      </c>
      <c r="EZ30" s="362" t="str">
        <f t="shared" ca="1" si="36"/>
        <v>s</v>
      </c>
      <c r="FA30" s="362" t="str">
        <f t="shared" ca="1" si="36"/>
        <v>s</v>
      </c>
      <c r="FB30" s="362" t="str">
        <f t="shared" ca="1" si="36"/>
        <v>s</v>
      </c>
      <c r="FC30" s="362" t="str">
        <f t="shared" ca="1" si="36"/>
        <v>s</v>
      </c>
      <c r="FD30" s="362" t="str">
        <f t="shared" ca="1" si="36"/>
        <v>s</v>
      </c>
      <c r="FE30" s="362">
        <f t="shared" ca="1" si="30"/>
        <v>30</v>
      </c>
      <c r="FF30" s="362">
        <f t="shared" ca="1" si="31"/>
        <v>0</v>
      </c>
      <c r="FG30" s="362" t="str">
        <f ca="1">IF(AND(YEAR(DZ30)='P Gerais'!D28,MONTH(Lanc!EA30)=9,DAY(Lanc!EA30)&gt;1),"S","N")</f>
        <v>N</v>
      </c>
      <c r="FH30" s="364">
        <f t="shared" ca="1" si="32"/>
        <v>0</v>
      </c>
      <c r="FI30" s="364">
        <f t="shared" si="33"/>
        <v>0</v>
      </c>
      <c r="FJ30" s="387">
        <f t="shared" ca="1" si="34"/>
        <v>0</v>
      </c>
      <c r="FP30" s="363">
        <f ca="1">((FH30-FJ30-FI30+AZ30+AQ30+SUM(Z30:AA30)+SUM(AW30:AX30)+AK30)*IF('DB Func'!GG25="ok",'DB Func'!GD25,0))</f>
        <v>0</v>
      </c>
      <c r="FR30" s="389">
        <f t="shared" ca="1" si="35"/>
        <v>0</v>
      </c>
      <c r="GV30" s="49"/>
      <c r="GW30" s="49"/>
      <c r="GX30" s="49"/>
      <c r="GY30" s="49"/>
      <c r="GZ30" s="49"/>
      <c r="HA30" s="49"/>
      <c r="HB30" s="49"/>
      <c r="HC30" s="49"/>
    </row>
    <row r="31" spans="3:211" ht="30" customHeight="1" thickTop="1" thickBot="1">
      <c r="C31" s="390" t="str">
        <f ca="1">IF('DB Func'!B26="Funcionário 24","",'DB Func'!B26)</f>
        <v/>
      </c>
      <c r="D31" s="391">
        <f ca="1">'DB Func'!CL26</f>
        <v>0</v>
      </c>
      <c r="E31" s="382" t="str">
        <f ca="1">IF(C31="","-",IF(OR(terceiro!E31="SET",terceiro!F31="SET"),"Sim","Não"))</f>
        <v>-</v>
      </c>
      <c r="F31" s="383" t="str">
        <f ca="1">IF(C31="","-",IF(OR(Ferias!E31="SET",Ferias!F31="SET"),"Sim","Não"))</f>
        <v>-</v>
      </c>
      <c r="G31" s="383">
        <f ca="1">IF(C31="",0,IF(F31="Sim",IF(Ferias!E31="SET",Ferias!I31,Ferias!J31),0))</f>
        <v>0</v>
      </c>
      <c r="H31" s="185"/>
      <c r="I31" s="185"/>
      <c r="J31" s="398">
        <f t="shared" ca="1" si="8"/>
        <v>0</v>
      </c>
      <c r="K31" s="152"/>
      <c r="L31" s="151"/>
      <c r="M31" s="189"/>
      <c r="N31" s="153"/>
      <c r="O31" s="48"/>
      <c r="P31" s="48"/>
      <c r="Q31" s="48"/>
      <c r="R31" s="49"/>
      <c r="S31" s="49"/>
      <c r="T31" s="49"/>
      <c r="U31" s="49"/>
      <c r="V31" s="49"/>
      <c r="W31" s="49"/>
      <c r="X31" s="49"/>
      <c r="Y31" s="49"/>
      <c r="Z31" s="49"/>
      <c r="AA31" s="49"/>
      <c r="AB31" s="48"/>
      <c r="AC31" s="48"/>
      <c r="AD31" s="49"/>
      <c r="AE31" s="49"/>
      <c r="AF31" s="314"/>
      <c r="AH31" s="400">
        <f ca="1">IF(AND('DB Func'!GE26="Agosto",'DB Func'!BQ26="2 Parcelas"),(('auxiliar 13 sal'!K27/12*'DB Func'!GF26+AVERAGE('auxiliar 13 sal'!Q27:AB27)+AVERAGE('auxiliar 13 sal'!AE27:AP27)+'auxiliar 13 sal'!K27*'DB Func'!BN26+'auxiliar 13 sal'!K27*'DB Func'!BO26)/2),IF('DB Func'!GE26="Setembro",IF('DB Func'!BQ26="Parcela Única",('auxiliar 13 sal'!K27/12*'DB Func'!GF26)+AVERAGE('auxiliar 13 sal'!Q27:AB27)+AVERAGE('auxiliar 13 sal'!AE27:AP27)+('auxiliar 13 sal'!K27*'DB Func'!BN26)+('auxiliar 13 sal'!K27*'DB Func'!BO26),IF('DB Func'!BQ26="2 Parcelas",(('auxiliar 13 sal'!K27/12*'DB Func'!GF26+AVERAGE('auxiliar 13 sal'!Q27:AB27)+AVERAGE('auxiliar 13 sal'!AE27:AP27)+'auxiliar 13 sal'!K27*'DB Func'!BN26+'auxiliar 13 sal'!K27*'DB Func'!BO26)/2))),0))</f>
        <v>0</v>
      </c>
      <c r="AK31" s="364">
        <f t="shared" ca="1" si="9"/>
        <v>0</v>
      </c>
      <c r="AL31" s="364">
        <f t="shared" ca="1" si="10"/>
        <v>0</v>
      </c>
      <c r="AM31" s="364">
        <f t="shared" ca="1" si="11"/>
        <v>0</v>
      </c>
      <c r="AN31" s="364">
        <f t="shared" ca="1" si="12"/>
        <v>0</v>
      </c>
      <c r="AO31" s="364">
        <f t="shared" ca="1" si="13"/>
        <v>0</v>
      </c>
      <c r="AP31" s="364">
        <f t="shared" ca="1" si="14"/>
        <v>0</v>
      </c>
      <c r="AQ31" s="364">
        <f t="shared" ca="1" si="15"/>
        <v>0</v>
      </c>
      <c r="AR31" s="364">
        <f>IF(OR(M31="",M31=0),0,((FH31/220)*('Ho Ex'!$C$8+$AS$6))*M31)</f>
        <v>0</v>
      </c>
      <c r="AS31" s="364">
        <f>IF(OR(N31="",N31=0),0,((FH31/220*('DB Func'!GD26+Lanc!$AS$6))*('Ho Ex'!$I$8+$AS$6))*(N31/52.5*60))</f>
        <v>0</v>
      </c>
      <c r="AT31" s="364">
        <f>IF(OR(M31="",M31=0),0,((FH31/220)*('Ho Ex'!$J$8+$AS$6))*O31)</f>
        <v>0</v>
      </c>
      <c r="AU31" s="364">
        <f>IF(OR(M31="",M31=0),0,((FH31/220)*('Ho Ex'!I37+$AS$6))*P31)</f>
        <v>0</v>
      </c>
      <c r="AV31" s="364">
        <f>IF(OR(M31="",M31=0),0,((FH31/220)*('Ho Ex'!C37+$AS$6))*Q31)</f>
        <v>0</v>
      </c>
      <c r="AW31" s="364">
        <f ca="1">FH31*'DB Func'!BN26</f>
        <v>0</v>
      </c>
      <c r="AX31" s="364">
        <f ca="1">FH31*'DB Func'!BO26</f>
        <v>0</v>
      </c>
      <c r="AY31" s="364">
        <f ca="1">IF(FJ31=0,0,VLOOKUP(FJ31,'P Gerais'!$D$39:$G$41,3,TRUE)*Func24!$F$68)</f>
        <v>0</v>
      </c>
      <c r="AZ31" s="364">
        <f t="shared" si="16"/>
        <v>0</v>
      </c>
      <c r="BA31" s="364">
        <f ca="1">((FH31-FJ31-FI31+AZ31+AQ31+SUM(Z31:AA31)+SUM(AW31:AX31)+AK31)*IF('DB Func'!GG26="ok",'DB Func'!GD26,0))+(FH31-FJ31-FI31+AZ31+AQ31+SUM(Z31:AA31)+SUM(AW31:AX31))+AK31</f>
        <v>0</v>
      </c>
      <c r="BB31" s="385">
        <f ca="1">VLOOKUP(BA31,'P Gerais'!$D$22:$G$25,3,TRUE)</f>
        <v>0.08</v>
      </c>
      <c r="BC31" s="364">
        <f ca="1">IF(BA31&lt;'P Gerais'!$D$25,BA31*BB31,Lanc!BB31)</f>
        <v>0</v>
      </c>
      <c r="BD31" s="364">
        <f ca="1">BA31-BC31-('DB Func'!GB26*'P Gerais'!$D$35)</f>
        <v>0</v>
      </c>
      <c r="BE31" s="386">
        <f ca="1">VLOOKUP(BD31,'P Gerais'!$D$29:$F$33,3,TRUE)</f>
        <v>0</v>
      </c>
      <c r="BF31" s="364">
        <f t="shared" ca="1" si="17"/>
        <v>0</v>
      </c>
      <c r="BG31" s="364">
        <f ca="1">VLOOKUP(BD31,'P Gerais'!$D$29:$G$33,4,TRUE)</f>
        <v>0</v>
      </c>
      <c r="BH31" s="364">
        <f t="shared" ca="1" si="18"/>
        <v>0</v>
      </c>
      <c r="BI31" s="364">
        <f t="shared" ca="1" si="19"/>
        <v>0</v>
      </c>
      <c r="BJ31" s="362">
        <f ca="1">'DB Func'!G26</f>
        <v>0</v>
      </c>
      <c r="BK31" s="362">
        <f ca="1">'DB Func'!FW26</f>
        <v>0</v>
      </c>
      <c r="BL31" s="364">
        <f ca="1">D31*'P Gerais'!$D$13</f>
        <v>0</v>
      </c>
      <c r="BM31" s="364">
        <f ca="1">D31*'P Gerais'!$D$14</f>
        <v>0</v>
      </c>
      <c r="BN31" s="364">
        <f ca="1">D31*'P Gerais'!$D$16</f>
        <v>0</v>
      </c>
      <c r="BO31" s="364">
        <f ca="1">D31*'P Gerais'!$D$17</f>
        <v>0</v>
      </c>
      <c r="BP31" s="364">
        <f ca="1">D31*'P Gerais'!$D$18</f>
        <v>0</v>
      </c>
      <c r="BQ31" s="385">
        <f ca="1">VLOOKUP(D31,'P Gerais'!$D$22:$G$24,3,TRUE)</f>
        <v>0.08</v>
      </c>
      <c r="BR31" s="385">
        <f ca="1">VLOOKUP(D31,'P Gerais'!$D$29:$G$33,3,TRUE)</f>
        <v>0</v>
      </c>
      <c r="BS31" s="385">
        <f ca="1">'DB Func'!BN26</f>
        <v>0</v>
      </c>
      <c r="BT31" s="385">
        <f ca="1">'DB Func'!BO26</f>
        <v>0</v>
      </c>
      <c r="BU31" s="385">
        <f ca="1">'DB Func'!FX26</f>
        <v>0</v>
      </c>
      <c r="BV31" s="364">
        <f t="shared" ca="1" si="20"/>
        <v>-0.08</v>
      </c>
      <c r="BW31" s="364">
        <f ca="1">BV31-'DB Func'!GC26</f>
        <v>-0.08</v>
      </c>
      <c r="BX31" s="362">
        <f ca="1">IFERROR(VLOOKUP(BW31,'P Gerais'!$D$29:$G$33,3,TRUE)*BW31,0)</f>
        <v>0</v>
      </c>
      <c r="BY31" s="364">
        <f ca="1">IFERROR(BX31-VLOOKUP(BW31,'P Gerais'!$D$29:$H$33,4,TRUE),0)</f>
        <v>0</v>
      </c>
      <c r="BZ31" s="364">
        <f ca="1">D31*'DB Func'!GD26</f>
        <v>0</v>
      </c>
      <c r="CB31" s="364">
        <f t="shared" ca="1" si="21"/>
        <v>0</v>
      </c>
      <c r="CC31" s="364">
        <f t="shared" si="22"/>
        <v>0</v>
      </c>
      <c r="CD31" s="364">
        <f t="shared" si="23"/>
        <v>0</v>
      </c>
      <c r="CF31" s="362" t="str">
        <f t="shared" ca="1" si="24"/>
        <v>não</v>
      </c>
      <c r="CG31" s="362">
        <f ca="1">IF($CH$8=1,DAY('DB Func'!C26),0)</f>
        <v>0</v>
      </c>
      <c r="CH31" s="362">
        <f ca="1">IF(CI31=0,0,MONTH('DB Func'!C26))</f>
        <v>0</v>
      </c>
      <c r="CI31" s="362">
        <f ca="1">IF('P Gerais'!D29=YEAR('DB Func'!C26),YEAR('DB Func'!C26),0)</f>
        <v>0</v>
      </c>
      <c r="CJ31" s="371">
        <v>54</v>
      </c>
      <c r="CK31" s="363"/>
      <c r="CL31" s="362" t="str">
        <f>IF(ISERROR(HLOOKUP(CL29,$DR$7:$DX31,$DY31,FALSE)),"N",HLOOKUP(CL29,$DR$7:$DX31,$DY31,FALSE))</f>
        <v>N</v>
      </c>
      <c r="CM31" s="362" t="str">
        <f>IF(ISERROR(HLOOKUP(CM29,$DR$7:$DX31,$DY31,FALSE)),"N",HLOOKUP(CM29,$DR$7:$DX31,$DY31,FALSE))</f>
        <v>N</v>
      </c>
      <c r="CN31" s="362" t="str">
        <f>IF(ISERROR(HLOOKUP(CN29,$DR$7:$DX31,$DY31,FALSE)),"N",HLOOKUP(CN29,$DR$7:$DX31,$DY31,FALSE))</f>
        <v>N</v>
      </c>
      <c r="CO31" s="362" t="str">
        <f>IF(ISERROR(HLOOKUP(CO29,$DR$7:$DX31,$DY31,FALSE)),"N",HLOOKUP(CO29,$DR$7:$DX31,$DY31,FALSE))</f>
        <v>N</v>
      </c>
      <c r="CP31" s="362" t="str">
        <f>IF(ISERROR(HLOOKUP(CP29,$DR$7:$DX31,$DY31,FALSE)),"N",HLOOKUP(CP29,$DR$7:$DX31,$DY31,FALSE))</f>
        <v>N</v>
      </c>
      <c r="CQ31" s="362" t="str">
        <f>IF(ISERROR(HLOOKUP(CQ29,$DR$7:$DX31,$DY31,FALSE)),"N",HLOOKUP(CQ29,$DR$7:$DX31,$DY31,FALSE))</f>
        <v>N</v>
      </c>
      <c r="CR31" s="362" t="str">
        <f>IF(ISERROR(HLOOKUP(CR29,$DR$7:$DX31,$DY31,FALSE)),"N",HLOOKUP(CR29,$DR$7:$DX31,$DY31,FALSE))</f>
        <v>N</v>
      </c>
      <c r="CS31" s="362" t="str">
        <f>IF(ISERROR(HLOOKUP(CS29,$DR$7:$DX31,$DY31,FALSE)),"N",HLOOKUP(CS29,$DR$7:$DX31,$DY31,FALSE))</f>
        <v>N</v>
      </c>
      <c r="CT31" s="362" t="str">
        <f>IF(ISERROR(HLOOKUP(CT29,$DR$7:$DX31,$DY31,FALSE)),"N",HLOOKUP(CT29,$DR$7:$DX31,$DY31,FALSE))</f>
        <v>N</v>
      </c>
      <c r="CU31" s="362" t="str">
        <f>IF(ISERROR(HLOOKUP(CU29,$DR$7:$DX31,$DY31,FALSE)),"N",HLOOKUP(CU29,$DR$7:$DX31,$DY31,FALSE))</f>
        <v>N</v>
      </c>
      <c r="CV31" s="362" t="str">
        <f>IF(ISERROR(HLOOKUP(CV29,$DR$7:$DX31,$DY31,FALSE)),"N",HLOOKUP(CV29,$DR$7:$DX31,$DY31,FALSE))</f>
        <v>N</v>
      </c>
      <c r="CW31" s="362" t="str">
        <f>IF(ISERROR(HLOOKUP(CW29,$DR$7:$DX31,$DY31,FALSE)),"N",HLOOKUP(CW29,$DR$7:$DX31,$DY31,FALSE))</f>
        <v>N</v>
      </c>
      <c r="CX31" s="362" t="str">
        <f>IF(ISERROR(HLOOKUP(CX29,$DR$7:$DX31,$DY31,FALSE)),"N",HLOOKUP(CX29,$DR$7:$DX31,$DY31,FALSE))</f>
        <v>N</v>
      </c>
      <c r="CY31" s="362" t="str">
        <f>IF(ISERROR(HLOOKUP(CY29,$DR$7:$DX31,$DY31,FALSE)),"N",HLOOKUP(CY29,$DR$7:$DX31,$DY31,FALSE))</f>
        <v>N</v>
      </c>
      <c r="CZ31" s="362" t="str">
        <f>IF(ISERROR(HLOOKUP(CZ29,$DR$7:$DX31,$DY31,FALSE)),"N",HLOOKUP(CZ29,$DR$7:$DX31,$DY31,FALSE))</f>
        <v>N</v>
      </c>
      <c r="DA31" s="362" t="str">
        <f>IF(ISERROR(HLOOKUP(DA29,$DR$7:$DX31,$DY31,FALSE)),"N",HLOOKUP(DA29,$DR$7:$DX31,$DY31,FALSE))</f>
        <v>N</v>
      </c>
      <c r="DB31" s="362" t="str">
        <f>IF(ISERROR(HLOOKUP(DB29,$DR$7:$DX31,$DY31,FALSE)),"N",HLOOKUP(DB29,$DR$7:$DX31,$DY31,FALSE))</f>
        <v>N</v>
      </c>
      <c r="DC31" s="362" t="str">
        <f>IF(ISERROR(HLOOKUP(DC29,$DR$7:$DX31,$DY31,FALSE)),"N",HLOOKUP(DC29,$DR$7:$DX31,$DY31,FALSE))</f>
        <v>N</v>
      </c>
      <c r="DD31" s="362" t="str">
        <f>IF(ISERROR(HLOOKUP(DD29,$DR$7:$DX31,$DY31,FALSE)),"N",HLOOKUP(DD29,$DR$7:$DX31,$DY31,FALSE))</f>
        <v>N</v>
      </c>
      <c r="DE31" s="362" t="str">
        <f>IF(ISERROR(HLOOKUP(DE29,$DR$7:$DX31,$DY31,FALSE)),"N",HLOOKUP(DE29,$DR$7:$DX31,$DY31,FALSE))</f>
        <v>N</v>
      </c>
      <c r="DF31" s="362" t="str">
        <f>IF(ISERROR(HLOOKUP(DF29,$DR$7:$DX31,$DY31,FALSE)),"N",HLOOKUP(DF29,$DR$7:$DX31,$DY31,FALSE))</f>
        <v>N</v>
      </c>
      <c r="DG31" s="362" t="str">
        <f>IF(ISERROR(HLOOKUP(DG29,$DR$7:$DX31,$DY31,FALSE)),"N",HLOOKUP(DG29,$DR$7:$DX31,$DY31,FALSE))</f>
        <v>N</v>
      </c>
      <c r="DH31" s="362" t="str">
        <f>IF(ISERROR(HLOOKUP(DH29,$DR$7:$DX31,$DY31,FALSE)),"N",HLOOKUP(DH29,$DR$7:$DX31,$DY31,FALSE))</f>
        <v>N</v>
      </c>
      <c r="DI31" s="362" t="str">
        <f>IF(ISERROR(HLOOKUP(DI29,$DR$7:$DX31,$DY31,FALSE)),"N",HLOOKUP(DI29,$DR$7:$DX31,$DY31,FALSE))</f>
        <v>N</v>
      </c>
      <c r="DJ31" s="362" t="str">
        <f>IF(ISERROR(HLOOKUP(DJ29,$DR$7:$DX31,$DY31,FALSE)),"N",HLOOKUP(DJ29,$DR$7:$DX31,$DY31,FALSE))</f>
        <v>N</v>
      </c>
      <c r="DK31" s="362" t="str">
        <f>IF(ISERROR(HLOOKUP(DK29,$DR$7:$DX31,$DY31,FALSE)),"N",HLOOKUP(DK29,$DR$7:$DX31,$DY31,FALSE))</f>
        <v>N</v>
      </c>
      <c r="DL31" s="362" t="str">
        <f>IF(ISERROR(HLOOKUP(DL29,$DR$7:$DX31,$DY31,FALSE)),"N",HLOOKUP(DL29,$DR$7:$DX31,$DY31,FALSE))</f>
        <v>N</v>
      </c>
      <c r="DM31" s="362" t="str">
        <f>IF(ISERROR(HLOOKUP(DM29,$DR$7:$DX31,$DY31,FALSE)),"N",HLOOKUP(DM29,$DR$7:$DX31,$DY31,FALSE))</f>
        <v>N</v>
      </c>
      <c r="DN31" s="362" t="str">
        <f>IF(ISERROR(HLOOKUP(DN29,$DR$7:$DX31,$DY31,FALSE)),"N",HLOOKUP(DN29,$DR$7:$DX31,$DY31,FALSE))</f>
        <v>N</v>
      </c>
      <c r="DO31" s="362" t="str">
        <f>IF(ISERROR(HLOOKUP(DO29,$DR$7:$DX31,$DY31,FALSE)),"N",HLOOKUP(DO29,$DR$7:$DX31,$DY31,FALSE))</f>
        <v>N</v>
      </c>
      <c r="DP31" s="362">
        <f t="shared" si="25"/>
        <v>0</v>
      </c>
      <c r="DQ31" s="362">
        <f t="shared" si="26"/>
        <v>30</v>
      </c>
      <c r="DR31" s="362" t="str">
        <f>IF('DB Func'!M26&gt;0,"S","N")</f>
        <v>N</v>
      </c>
      <c r="DS31" s="362" t="str">
        <f>IF('DB Func'!R26&gt;0,"S","N")</f>
        <v>N</v>
      </c>
      <c r="DT31" s="362" t="str">
        <f>IF('DB Func'!W26&gt;0,"S","N")</f>
        <v>N</v>
      </c>
      <c r="DU31" s="362" t="str">
        <f>IF('DB Func'!AB26&gt;0,"S","N")</f>
        <v>N</v>
      </c>
      <c r="DV31" s="362" t="str">
        <f>IF('DB Func'!AG26&gt;0,"S","N")</f>
        <v>N</v>
      </c>
      <c r="DW31" s="362" t="str">
        <f>IF('DB Func'!AL26&gt;0,"S","N")</f>
        <v>N</v>
      </c>
      <c r="DX31" s="362" t="str">
        <f>IF('DB Func'!AQ26&gt;0,"S","N")</f>
        <v>N</v>
      </c>
      <c r="DY31" s="362">
        <v>25</v>
      </c>
      <c r="DZ31" s="369">
        <f ca="1">'DB Func'!C26</f>
        <v>0</v>
      </c>
      <c r="EA31" s="362" t="str">
        <f t="shared" ca="1" si="37"/>
        <v>s</v>
      </c>
      <c r="EB31" s="362" t="str">
        <f t="shared" ca="1" si="37"/>
        <v>s</v>
      </c>
      <c r="EC31" s="362" t="str">
        <f t="shared" ca="1" si="37"/>
        <v>s</v>
      </c>
      <c r="ED31" s="362" t="str">
        <f t="shared" ca="1" si="37"/>
        <v>s</v>
      </c>
      <c r="EE31" s="362" t="str">
        <f t="shared" ca="1" si="37"/>
        <v>s</v>
      </c>
      <c r="EF31" s="362" t="str">
        <f t="shared" ca="1" si="37"/>
        <v>s</v>
      </c>
      <c r="EG31" s="362" t="str">
        <f t="shared" ca="1" si="37"/>
        <v>s</v>
      </c>
      <c r="EH31" s="362" t="str">
        <f t="shared" ca="1" si="37"/>
        <v>s</v>
      </c>
      <c r="EI31" s="362" t="str">
        <f t="shared" ca="1" si="37"/>
        <v>s</v>
      </c>
      <c r="EJ31" s="362" t="str">
        <f t="shared" ca="1" si="37"/>
        <v>s</v>
      </c>
      <c r="EK31" s="362" t="str">
        <f t="shared" ca="1" si="37"/>
        <v>s</v>
      </c>
      <c r="EL31" s="362" t="str">
        <f t="shared" ca="1" si="37"/>
        <v>s</v>
      </c>
      <c r="EM31" s="362" t="str">
        <f t="shared" ca="1" si="37"/>
        <v>s</v>
      </c>
      <c r="EN31" s="362" t="str">
        <f t="shared" ca="1" si="37"/>
        <v>s</v>
      </c>
      <c r="EO31" s="362" t="str">
        <f t="shared" ca="1" si="37"/>
        <v>s</v>
      </c>
      <c r="EP31" s="362" t="str">
        <f t="shared" ca="1" si="37"/>
        <v>s</v>
      </c>
      <c r="EQ31" s="362" t="str">
        <f t="shared" ca="1" si="36"/>
        <v>s</v>
      </c>
      <c r="ER31" s="362" t="str">
        <f t="shared" ca="1" si="36"/>
        <v>s</v>
      </c>
      <c r="ES31" s="362" t="str">
        <f t="shared" ca="1" si="36"/>
        <v>s</v>
      </c>
      <c r="ET31" s="362" t="str">
        <f t="shared" ca="1" si="36"/>
        <v>s</v>
      </c>
      <c r="EU31" s="362" t="str">
        <f t="shared" ca="1" si="28"/>
        <v>s</v>
      </c>
      <c r="EV31" s="362" t="str">
        <f t="shared" ca="1" si="36"/>
        <v>s</v>
      </c>
      <c r="EW31" s="362" t="str">
        <f t="shared" ca="1" si="36"/>
        <v>s</v>
      </c>
      <c r="EX31" s="362" t="str">
        <f t="shared" ca="1" si="36"/>
        <v>s</v>
      </c>
      <c r="EY31" s="362" t="str">
        <f t="shared" ca="1" si="36"/>
        <v>s</v>
      </c>
      <c r="EZ31" s="362" t="str">
        <f t="shared" ca="1" si="36"/>
        <v>s</v>
      </c>
      <c r="FA31" s="362" t="str">
        <f t="shared" ca="1" si="36"/>
        <v>s</v>
      </c>
      <c r="FB31" s="362" t="str">
        <f t="shared" ca="1" si="36"/>
        <v>s</v>
      </c>
      <c r="FC31" s="362" t="str">
        <f t="shared" ca="1" si="36"/>
        <v>s</v>
      </c>
      <c r="FD31" s="362" t="str">
        <f t="shared" ca="1" si="36"/>
        <v>s</v>
      </c>
      <c r="FE31" s="362">
        <f t="shared" ca="1" si="30"/>
        <v>30</v>
      </c>
      <c r="FF31" s="362">
        <f t="shared" ca="1" si="31"/>
        <v>0</v>
      </c>
      <c r="FG31" s="362" t="str">
        <f ca="1">IF(AND(YEAR(DZ31)='P Gerais'!D29,MONTH(Lanc!EA31)=9,DAY(Lanc!EA31)&gt;1),"S","N")</f>
        <v>N</v>
      </c>
      <c r="FH31" s="364">
        <f t="shared" ca="1" si="32"/>
        <v>0</v>
      </c>
      <c r="FI31" s="364">
        <f t="shared" si="33"/>
        <v>0</v>
      </c>
      <c r="FJ31" s="387">
        <f t="shared" ca="1" si="34"/>
        <v>0</v>
      </c>
      <c r="FP31" s="363">
        <f ca="1">((FH31-FJ31-FI31+AZ31+AQ31+SUM(Z31:AA31)+SUM(AW31:AX31)+AK31)*IF('DB Func'!GG26="ok",'DB Func'!GD26,0))</f>
        <v>0</v>
      </c>
      <c r="FR31" s="389">
        <f t="shared" ca="1" si="35"/>
        <v>0</v>
      </c>
      <c r="GV31" s="49"/>
      <c r="GW31" s="49"/>
      <c r="GX31" s="49"/>
      <c r="GY31" s="49"/>
      <c r="GZ31" s="49"/>
      <c r="HA31" s="49"/>
      <c r="HB31" s="49"/>
      <c r="HC31" s="49"/>
    </row>
    <row r="32" spans="3:211" ht="30" customHeight="1" thickTop="1" thickBot="1">
      <c r="C32" s="390" t="str">
        <f ca="1">IF('DB Func'!B27="Funcionário 25","",'DB Func'!B27)</f>
        <v/>
      </c>
      <c r="D32" s="391">
        <f ca="1">'DB Func'!CL27</f>
        <v>0</v>
      </c>
      <c r="E32" s="382" t="str">
        <f ca="1">IF(C32="","-",IF(OR(terceiro!E32="SET",terceiro!F32="SET"),"Sim","Não"))</f>
        <v>-</v>
      </c>
      <c r="F32" s="383" t="str">
        <f ca="1">IF(C32="","-",IF(OR(Ferias!E32="SET",Ferias!F32="SET"),"Sim","Não"))</f>
        <v>-</v>
      </c>
      <c r="G32" s="383">
        <f ca="1">IF(C32="",0,IF(F32="Sim",IF(Ferias!E32="SET",Ferias!I32,Ferias!J32),0))</f>
        <v>0</v>
      </c>
      <c r="H32" s="185"/>
      <c r="I32" s="185"/>
      <c r="J32" s="398">
        <f t="shared" ca="1" si="8"/>
        <v>0</v>
      </c>
      <c r="K32" s="152"/>
      <c r="L32" s="151"/>
      <c r="M32" s="189"/>
      <c r="N32" s="153"/>
      <c r="O32" s="48"/>
      <c r="P32" s="48"/>
      <c r="Q32" s="48"/>
      <c r="R32" s="49"/>
      <c r="S32" s="49"/>
      <c r="T32" s="49"/>
      <c r="U32" s="49"/>
      <c r="V32" s="49"/>
      <c r="W32" s="49"/>
      <c r="X32" s="49"/>
      <c r="Y32" s="49"/>
      <c r="Z32" s="49"/>
      <c r="AA32" s="49"/>
      <c r="AB32" s="48"/>
      <c r="AC32" s="48"/>
      <c r="AD32" s="49"/>
      <c r="AE32" s="49"/>
      <c r="AF32" s="314"/>
      <c r="AH32" s="400">
        <f ca="1">IF(AND('DB Func'!GE27="Agosto",'DB Func'!BQ27="2 Parcelas"),(('auxiliar 13 sal'!K28/12*'DB Func'!GF27+AVERAGE('auxiliar 13 sal'!Q28:AB28)+AVERAGE('auxiliar 13 sal'!AE28:AP28)+'auxiliar 13 sal'!K28*'DB Func'!BN27+'auxiliar 13 sal'!K28*'DB Func'!BO27)/2),IF('DB Func'!GE27="Setembro",IF('DB Func'!BQ27="Parcela Única",('auxiliar 13 sal'!K28/12*'DB Func'!GF27)+AVERAGE('auxiliar 13 sal'!Q28:AB28)+AVERAGE('auxiliar 13 sal'!AE28:AP28)+('auxiliar 13 sal'!K28*'DB Func'!BN27)+('auxiliar 13 sal'!K28*'DB Func'!BO27),IF('DB Func'!BQ27="2 Parcelas",(('auxiliar 13 sal'!K28/12*'DB Func'!GF27+AVERAGE('auxiliar 13 sal'!Q28:AB28)+AVERAGE('auxiliar 13 sal'!AE28:AP28)+'auxiliar 13 sal'!K28*'DB Func'!BN27+'auxiliar 13 sal'!K28*'DB Func'!BO27)/2))),0))</f>
        <v>0</v>
      </c>
      <c r="AK32" s="364">
        <f t="shared" ca="1" si="9"/>
        <v>0</v>
      </c>
      <c r="AL32" s="364">
        <f t="shared" ca="1" si="10"/>
        <v>0</v>
      </c>
      <c r="AM32" s="364">
        <f t="shared" ca="1" si="11"/>
        <v>0</v>
      </c>
      <c r="AN32" s="364">
        <f t="shared" ca="1" si="12"/>
        <v>0</v>
      </c>
      <c r="AO32" s="364">
        <f t="shared" ca="1" si="13"/>
        <v>0</v>
      </c>
      <c r="AP32" s="364">
        <f t="shared" ca="1" si="14"/>
        <v>0</v>
      </c>
      <c r="AQ32" s="364">
        <f t="shared" ca="1" si="15"/>
        <v>0</v>
      </c>
      <c r="AR32" s="364">
        <f>IF(OR(M32="",M32=0),0,((FH32/220)*('Ho Ex'!$C$8+$AS$6))*M32)</f>
        <v>0</v>
      </c>
      <c r="AS32" s="364">
        <f>IF(OR(N32="",N32=0),0,((FH32/220*('DB Func'!GD27+Lanc!$AS$6))*('Ho Ex'!$I$8+$AS$6))*(N32/52.5*60))</f>
        <v>0</v>
      </c>
      <c r="AT32" s="364">
        <f>IF(OR(M32="",M32=0),0,((FH32/220)*('Ho Ex'!$J$8+$AS$6))*O32)</f>
        <v>0</v>
      </c>
      <c r="AU32" s="364">
        <f>IF(OR(M32="",M32=0),0,((FH32/220)*('Ho Ex'!I38+$AS$6))*P32)</f>
        <v>0</v>
      </c>
      <c r="AV32" s="364">
        <f>IF(OR(M32="",M32=0),0,((FH32/220)*('Ho Ex'!C38+$AS$6))*Q32)</f>
        <v>0</v>
      </c>
      <c r="AW32" s="364">
        <f ca="1">FH32*'DB Func'!BN27</f>
        <v>0</v>
      </c>
      <c r="AX32" s="364">
        <f ca="1">FH32*'DB Func'!BO27</f>
        <v>0</v>
      </c>
      <c r="AY32" s="364">
        <f ca="1">IF(FJ32=0,0,VLOOKUP(FJ32,'P Gerais'!$D$39:$G$41,3,TRUE)*Func25!$F$68)</f>
        <v>0</v>
      </c>
      <c r="AZ32" s="364">
        <f t="shared" si="16"/>
        <v>0</v>
      </c>
      <c r="BA32" s="364">
        <f ca="1">((FH32-FJ32-FI32+AZ32+AQ32+SUM(Z32:AA32)+SUM(AW32:AX32)+AK32)*IF('DB Func'!GG27="ok",'DB Func'!GD27,0))+(FH32-FJ32-FI32+AZ32+AQ32+SUM(Z32:AA32)+SUM(AW32:AX32))+AK32</f>
        <v>0</v>
      </c>
      <c r="BB32" s="385">
        <f ca="1">VLOOKUP(BA32,'P Gerais'!$D$22:$G$25,3,TRUE)</f>
        <v>0.08</v>
      </c>
      <c r="BC32" s="364">
        <f ca="1">IF(BA32&lt;'P Gerais'!$D$25,BA32*BB32,Lanc!BB32)</f>
        <v>0</v>
      </c>
      <c r="BD32" s="364">
        <f ca="1">BA32-BC32-('DB Func'!GB27*'P Gerais'!$D$35)</f>
        <v>0</v>
      </c>
      <c r="BE32" s="386">
        <f ca="1">VLOOKUP(BD32,'P Gerais'!$D$29:$F$33,3,TRUE)</f>
        <v>0</v>
      </c>
      <c r="BF32" s="364">
        <f t="shared" ca="1" si="17"/>
        <v>0</v>
      </c>
      <c r="BG32" s="364">
        <f ca="1">VLOOKUP(BD32,'P Gerais'!$D$29:$G$33,4,TRUE)</f>
        <v>0</v>
      </c>
      <c r="BH32" s="364">
        <f t="shared" ca="1" si="18"/>
        <v>0</v>
      </c>
      <c r="BI32" s="364">
        <f t="shared" ca="1" si="19"/>
        <v>0</v>
      </c>
      <c r="BJ32" s="362">
        <f ca="1">'DB Func'!G27</f>
        <v>0</v>
      </c>
      <c r="BK32" s="362">
        <f ca="1">'DB Func'!FW27</f>
        <v>0</v>
      </c>
      <c r="BL32" s="364">
        <f ca="1">D32*'P Gerais'!$D$13</f>
        <v>0</v>
      </c>
      <c r="BM32" s="364">
        <f ca="1">D32*'P Gerais'!$D$14</f>
        <v>0</v>
      </c>
      <c r="BN32" s="364">
        <f ca="1">D32*'P Gerais'!$D$16</f>
        <v>0</v>
      </c>
      <c r="BO32" s="364">
        <f ca="1">D32*'P Gerais'!$D$17</f>
        <v>0</v>
      </c>
      <c r="BP32" s="364">
        <f ca="1">D32*'P Gerais'!$D$18</f>
        <v>0</v>
      </c>
      <c r="BQ32" s="385">
        <f ca="1">VLOOKUP(D32,'P Gerais'!$D$22:$G$24,3,TRUE)</f>
        <v>0.08</v>
      </c>
      <c r="BR32" s="385">
        <f ca="1">VLOOKUP(D32,'P Gerais'!$D$29:$G$33,3,TRUE)</f>
        <v>0</v>
      </c>
      <c r="BS32" s="385">
        <f ca="1">'DB Func'!BN27</f>
        <v>0</v>
      </c>
      <c r="BT32" s="385">
        <f ca="1">'DB Func'!BO27</f>
        <v>0</v>
      </c>
      <c r="BU32" s="385">
        <f ca="1">'DB Func'!FX27</f>
        <v>0</v>
      </c>
      <c r="BV32" s="364">
        <f t="shared" ca="1" si="20"/>
        <v>-0.08</v>
      </c>
      <c r="BW32" s="364">
        <f ca="1">BV32-'DB Func'!GC27</f>
        <v>-0.08</v>
      </c>
      <c r="BX32" s="362">
        <f ca="1">IFERROR(VLOOKUP(BW32,'P Gerais'!$D$29:$G$33,3,TRUE)*BW32,0)</f>
        <v>0</v>
      </c>
      <c r="BY32" s="364">
        <f ca="1">IFERROR(BX32-VLOOKUP(BW32,'P Gerais'!$D$29:$H$33,4,TRUE),0)</f>
        <v>0</v>
      </c>
      <c r="BZ32" s="364">
        <f ca="1">D32*'DB Func'!GD27</f>
        <v>0</v>
      </c>
      <c r="CB32" s="364">
        <f t="shared" ca="1" si="21"/>
        <v>0</v>
      </c>
      <c r="CC32" s="364">
        <f t="shared" si="22"/>
        <v>0</v>
      </c>
      <c r="CD32" s="364">
        <f t="shared" si="23"/>
        <v>0</v>
      </c>
      <c r="CF32" s="362" t="str">
        <f t="shared" ca="1" si="24"/>
        <v>não</v>
      </c>
      <c r="CG32" s="362">
        <f ca="1">IF($CH$8=1,DAY('DB Func'!C27),0)</f>
        <v>0</v>
      </c>
      <c r="CH32" s="362">
        <f ca="1">IF(CI32=0,0,MONTH('DB Func'!C27))</f>
        <v>0</v>
      </c>
      <c r="CI32" s="362">
        <f ca="1">IF('P Gerais'!D30=YEAR('DB Func'!C27),YEAR('DB Func'!C27),0)</f>
        <v>0</v>
      </c>
      <c r="CJ32" s="371">
        <v>55</v>
      </c>
      <c r="CK32" s="363"/>
      <c r="CL32" s="362" t="str">
        <f ca="1">IF(ISERROR(HLOOKUP(CL30,$DR$7:$DX32,$DY32,FALSE)),"N",HLOOKUP(CL30,$DR$7:$DX32,$DY32,FALSE))</f>
        <v>N</v>
      </c>
      <c r="CM32" s="362" t="str">
        <f ca="1">IF(ISERROR(HLOOKUP(CM30,$DR$7:$DX32,$DY32,FALSE)),"N",HLOOKUP(CM30,$DR$7:$DX32,$DY32,FALSE))</f>
        <v>N</v>
      </c>
      <c r="CN32" s="362" t="str">
        <f ca="1">IF(ISERROR(HLOOKUP(CN30,$DR$7:$DX32,$DY32,FALSE)),"N",HLOOKUP(CN30,$DR$7:$DX32,$DY32,FALSE))</f>
        <v>N</v>
      </c>
      <c r="CO32" s="362" t="str">
        <f ca="1">IF(ISERROR(HLOOKUP(CO30,$DR$7:$DX32,$DY32,FALSE)),"N",HLOOKUP(CO30,$DR$7:$DX32,$DY32,FALSE))</f>
        <v>N</v>
      </c>
      <c r="CP32" s="362" t="str">
        <f>IF(ISERROR(HLOOKUP(CP30,$DR$7:$DX32,$DY32,FALSE)),"N",HLOOKUP(CP30,$DR$7:$DX32,$DY32,FALSE))</f>
        <v>N</v>
      </c>
      <c r="CQ32" s="362" t="str">
        <f ca="1">IF(ISERROR(HLOOKUP(CQ30,$DR$7:$DX32,$DY32,FALSE)),"N",HLOOKUP(CQ30,$DR$7:$DX32,$DY32,FALSE))</f>
        <v>N</v>
      </c>
      <c r="CR32" s="362" t="str">
        <f ca="1">IF(ISERROR(HLOOKUP(CR30,$DR$7:$DX32,$DY32,FALSE)),"N",HLOOKUP(CR30,$DR$7:$DX32,$DY32,FALSE))</f>
        <v>N</v>
      </c>
      <c r="CS32" s="362" t="str">
        <f ca="1">IF(ISERROR(HLOOKUP(CS30,$DR$7:$DX32,$DY32,FALSE)),"N",HLOOKUP(CS30,$DR$7:$DX32,$DY32,FALSE))</f>
        <v>N</v>
      </c>
      <c r="CT32" s="362" t="str">
        <f ca="1">IF(ISERROR(HLOOKUP(CT30,$DR$7:$DX32,$DY32,FALSE)),"N",HLOOKUP(CT30,$DR$7:$DX32,$DY32,FALSE))</f>
        <v>N</v>
      </c>
      <c r="CU32" s="362" t="str">
        <f ca="1">IF(ISERROR(HLOOKUP(CU30,$DR$7:$DX32,$DY32,FALSE)),"N",HLOOKUP(CU30,$DR$7:$DX32,$DY32,FALSE))</f>
        <v>N</v>
      </c>
      <c r="CV32" s="362" t="str">
        <f ca="1">IF(ISERROR(HLOOKUP(CV30,$DR$7:$DX32,$DY32,FALSE)),"N",HLOOKUP(CV30,$DR$7:$DX32,$DY32,FALSE))</f>
        <v>N</v>
      </c>
      <c r="CW32" s="362" t="str">
        <f>IF(ISERROR(HLOOKUP(CW30,$DR$7:$DX32,$DY32,FALSE)),"N",HLOOKUP(CW30,$DR$7:$DX32,$DY32,FALSE))</f>
        <v>N</v>
      </c>
      <c r="CX32" s="362" t="str">
        <f ca="1">IF(ISERROR(HLOOKUP(CX30,$DR$7:$DX32,$DY32,FALSE)),"N",HLOOKUP(CX30,$DR$7:$DX32,$DY32,FALSE))</f>
        <v>N</v>
      </c>
      <c r="CY32" s="362" t="str">
        <f ca="1">IF(ISERROR(HLOOKUP(CY30,$DR$7:$DX32,$DY32,FALSE)),"N",HLOOKUP(CY30,$DR$7:$DX32,$DY32,FALSE))</f>
        <v>N</v>
      </c>
      <c r="CZ32" s="362" t="str">
        <f ca="1">IF(ISERROR(HLOOKUP(CZ30,$DR$7:$DX32,$DY32,FALSE)),"N",HLOOKUP(CZ30,$DR$7:$DX32,$DY32,FALSE))</f>
        <v>N</v>
      </c>
      <c r="DA32" s="362" t="str">
        <f ca="1">IF(ISERROR(HLOOKUP(DA30,$DR$7:$DX32,$DY32,FALSE)),"N",HLOOKUP(DA30,$DR$7:$DX32,$DY32,FALSE))</f>
        <v>N</v>
      </c>
      <c r="DB32" s="362" t="str">
        <f ca="1">IF(ISERROR(HLOOKUP(DB30,$DR$7:$DX32,$DY32,FALSE)),"N",HLOOKUP(DB30,$DR$7:$DX32,$DY32,FALSE))</f>
        <v>N</v>
      </c>
      <c r="DC32" s="362" t="str">
        <f ca="1">IF(ISERROR(HLOOKUP(DC30,$DR$7:$DX32,$DY32,FALSE)),"N",HLOOKUP(DC30,$DR$7:$DX32,$DY32,FALSE))</f>
        <v>N</v>
      </c>
      <c r="DD32" s="362" t="str">
        <f>IF(ISERROR(HLOOKUP(DD30,$DR$7:$DX32,$DY32,FALSE)),"N",HLOOKUP(DD30,$DR$7:$DX32,$DY32,FALSE))</f>
        <v>N</v>
      </c>
      <c r="DE32" s="362" t="str">
        <f ca="1">IF(ISERROR(HLOOKUP(DE30,$DR$7:$DX32,$DY32,FALSE)),"N",HLOOKUP(DE30,$DR$7:$DX32,$DY32,FALSE))</f>
        <v>N</v>
      </c>
      <c r="DF32" s="362" t="str">
        <f ca="1">IF(ISERROR(HLOOKUP(DF30,$DR$7:$DX32,$DY32,FALSE)),"N",HLOOKUP(DF30,$DR$7:$DX32,$DY32,FALSE))</f>
        <v>N</v>
      </c>
      <c r="DG32" s="362" t="str">
        <f ca="1">IF(ISERROR(HLOOKUP(DG30,$DR$7:$DX32,$DY32,FALSE)),"N",HLOOKUP(DG30,$DR$7:$DX32,$DY32,FALSE))</f>
        <v>N</v>
      </c>
      <c r="DH32" s="362" t="str">
        <f ca="1">IF(ISERROR(HLOOKUP(DH30,$DR$7:$DX32,$DY32,FALSE)),"N",HLOOKUP(DH30,$DR$7:$DX32,$DY32,FALSE))</f>
        <v>N</v>
      </c>
      <c r="DI32" s="362" t="str">
        <f ca="1">IF(ISERROR(HLOOKUP(DI30,$DR$7:$DX32,$DY32,FALSE)),"N",HLOOKUP(DI30,$DR$7:$DX32,$DY32,FALSE))</f>
        <v>N</v>
      </c>
      <c r="DJ32" s="362" t="str">
        <f ca="1">IF(ISERROR(HLOOKUP(DJ30,$DR$7:$DX32,$DY32,FALSE)),"N",HLOOKUP(DJ30,$DR$7:$DX32,$DY32,FALSE))</f>
        <v>N</v>
      </c>
      <c r="DK32" s="362" t="str">
        <f>IF(ISERROR(HLOOKUP(DK30,$DR$7:$DX32,$DY32,FALSE)),"N",HLOOKUP(DK30,$DR$7:$DX32,$DY32,FALSE))</f>
        <v>N</v>
      </c>
      <c r="DL32" s="362" t="str">
        <f ca="1">IF(ISERROR(HLOOKUP(DL30,$DR$7:$DX32,$DY32,FALSE)),"N",HLOOKUP(DL30,$DR$7:$DX32,$DY32,FALSE))</f>
        <v>N</v>
      </c>
      <c r="DM32" s="362" t="str">
        <f ca="1">IF(ISERROR(HLOOKUP(DM30,$DR$7:$DX32,$DY32,FALSE)),"N",HLOOKUP(DM30,$DR$7:$DX32,$DY32,FALSE))</f>
        <v>N</v>
      </c>
      <c r="DN32" s="362" t="str">
        <f ca="1">IF(ISERROR(HLOOKUP(DN30,$DR$7:$DX32,$DY32,FALSE)),"N",HLOOKUP(DN30,$DR$7:$DX32,$DY32,FALSE))</f>
        <v>N</v>
      </c>
      <c r="DO32" s="362" t="str">
        <f ca="1">IF(ISERROR(HLOOKUP(DO30,$DR$7:$DX32,$DY32,FALSE)),"N",HLOOKUP(DO30,$DR$7:$DX32,$DY32,FALSE))</f>
        <v>N</v>
      </c>
      <c r="DP32" s="362">
        <f t="shared" ca="1" si="25"/>
        <v>0</v>
      </c>
      <c r="DQ32" s="362">
        <f t="shared" ca="1" si="26"/>
        <v>30</v>
      </c>
      <c r="DR32" s="362" t="str">
        <f>IF('DB Func'!M27&gt;0,"S","N")</f>
        <v>N</v>
      </c>
      <c r="DS32" s="362" t="str">
        <f>IF('DB Func'!R27&gt;0,"S","N")</f>
        <v>N</v>
      </c>
      <c r="DT32" s="362" t="str">
        <f>IF('DB Func'!W27&gt;0,"S","N")</f>
        <v>N</v>
      </c>
      <c r="DU32" s="362" t="str">
        <f>IF('DB Func'!AB27&gt;0,"S","N")</f>
        <v>N</v>
      </c>
      <c r="DV32" s="362" t="str">
        <f>IF('DB Func'!AG27&gt;0,"S","N")</f>
        <v>N</v>
      </c>
      <c r="DW32" s="362" t="str">
        <f>IF('DB Func'!AL27&gt;0,"S","N")</f>
        <v>N</v>
      </c>
      <c r="DX32" s="362" t="str">
        <f>IF('DB Func'!AQ27&gt;0,"S","N")</f>
        <v>N</v>
      </c>
      <c r="DY32" s="362">
        <v>26</v>
      </c>
      <c r="DZ32" s="369">
        <f ca="1">'DB Func'!C27</f>
        <v>0</v>
      </c>
      <c r="EA32" s="362" t="str">
        <f t="shared" ca="1" si="37"/>
        <v>s</v>
      </c>
      <c r="EB32" s="362" t="str">
        <f t="shared" ca="1" si="37"/>
        <v>s</v>
      </c>
      <c r="EC32" s="362" t="str">
        <f t="shared" ca="1" si="37"/>
        <v>s</v>
      </c>
      <c r="ED32" s="362" t="str">
        <f t="shared" ca="1" si="37"/>
        <v>s</v>
      </c>
      <c r="EE32" s="362" t="str">
        <f t="shared" ca="1" si="37"/>
        <v>s</v>
      </c>
      <c r="EF32" s="362" t="str">
        <f t="shared" ca="1" si="37"/>
        <v>s</v>
      </c>
      <c r="EG32" s="362" t="str">
        <f t="shared" ca="1" si="37"/>
        <v>s</v>
      </c>
      <c r="EH32" s="362" t="str">
        <f t="shared" ca="1" si="37"/>
        <v>s</v>
      </c>
      <c r="EI32" s="362" t="str">
        <f t="shared" ca="1" si="37"/>
        <v>s</v>
      </c>
      <c r="EJ32" s="362" t="str">
        <f t="shared" ca="1" si="37"/>
        <v>s</v>
      </c>
      <c r="EK32" s="362" t="str">
        <f t="shared" ca="1" si="37"/>
        <v>s</v>
      </c>
      <c r="EL32" s="362" t="str">
        <f t="shared" ca="1" si="37"/>
        <v>s</v>
      </c>
      <c r="EM32" s="362" t="str">
        <f t="shared" ca="1" si="37"/>
        <v>s</v>
      </c>
      <c r="EN32" s="362" t="str">
        <f t="shared" ca="1" si="37"/>
        <v>s</v>
      </c>
      <c r="EO32" s="362" t="str">
        <f t="shared" ca="1" si="37"/>
        <v>s</v>
      </c>
      <c r="EP32" s="362" t="str">
        <f t="shared" ca="1" si="37"/>
        <v>s</v>
      </c>
      <c r="EQ32" s="362" t="str">
        <f t="shared" ca="1" si="36"/>
        <v>s</v>
      </c>
      <c r="ER32" s="362" t="str">
        <f t="shared" ca="1" si="36"/>
        <v>s</v>
      </c>
      <c r="ES32" s="362" t="str">
        <f t="shared" ca="1" si="36"/>
        <v>s</v>
      </c>
      <c r="ET32" s="362" t="str">
        <f t="shared" ca="1" si="36"/>
        <v>s</v>
      </c>
      <c r="EU32" s="362" t="str">
        <f t="shared" ca="1" si="28"/>
        <v>s</v>
      </c>
      <c r="EV32" s="362" t="str">
        <f t="shared" ca="1" si="36"/>
        <v>s</v>
      </c>
      <c r="EW32" s="362" t="str">
        <f t="shared" ca="1" si="36"/>
        <v>s</v>
      </c>
      <c r="EX32" s="362" t="str">
        <f t="shared" ca="1" si="36"/>
        <v>s</v>
      </c>
      <c r="EY32" s="362" t="str">
        <f t="shared" ca="1" si="36"/>
        <v>s</v>
      </c>
      <c r="EZ32" s="362" t="str">
        <f t="shared" ca="1" si="36"/>
        <v>s</v>
      </c>
      <c r="FA32" s="362" t="str">
        <f t="shared" ca="1" si="36"/>
        <v>s</v>
      </c>
      <c r="FB32" s="362" t="str">
        <f t="shared" ca="1" si="36"/>
        <v>s</v>
      </c>
      <c r="FC32" s="362" t="str">
        <f t="shared" ca="1" si="36"/>
        <v>s</v>
      </c>
      <c r="FD32" s="362" t="str">
        <f t="shared" ca="1" si="36"/>
        <v>s</v>
      </c>
      <c r="FE32" s="362">
        <f t="shared" ca="1" si="30"/>
        <v>30</v>
      </c>
      <c r="FF32" s="362">
        <f t="shared" ca="1" si="31"/>
        <v>0</v>
      </c>
      <c r="FG32" s="362" t="str">
        <f ca="1">IF(AND(YEAR(DZ32)='P Gerais'!D30,MONTH(Lanc!EA32)=9,DAY(Lanc!EA32)&gt;1),"S","N")</f>
        <v>N</v>
      </c>
      <c r="FH32" s="364">
        <f t="shared" ca="1" si="32"/>
        <v>0</v>
      </c>
      <c r="FI32" s="364">
        <f t="shared" si="33"/>
        <v>0</v>
      </c>
      <c r="FJ32" s="387">
        <f t="shared" ca="1" si="34"/>
        <v>0</v>
      </c>
      <c r="FP32" s="363">
        <f ca="1">((FH32-FJ32-FI32+AZ32+AQ32+SUM(Z32:AA32)+SUM(AW32:AX32)+AK32)*IF('DB Func'!GG27="ok",'DB Func'!GD27,0))</f>
        <v>0</v>
      </c>
      <c r="FR32" s="389">
        <f t="shared" ca="1" si="35"/>
        <v>0</v>
      </c>
      <c r="GV32" s="49"/>
      <c r="GW32" s="49"/>
      <c r="GX32" s="49"/>
      <c r="GY32" s="49"/>
      <c r="GZ32" s="49"/>
      <c r="HA32" s="49"/>
      <c r="HB32" s="49"/>
      <c r="HC32" s="49"/>
    </row>
    <row r="33" spans="1:211" ht="30" customHeight="1" thickTop="1" thickBot="1">
      <c r="C33" s="390" t="str">
        <f ca="1">IF('DB Func'!B28="Funcionário 26","",'DB Func'!B28)</f>
        <v/>
      </c>
      <c r="D33" s="391">
        <f ca="1">'DB Func'!CL28</f>
        <v>0</v>
      </c>
      <c r="E33" s="382" t="str">
        <f ca="1">IF(C33="","-",IF(OR(terceiro!E33="SET",terceiro!F33="SET"),"Sim","Não"))</f>
        <v>-</v>
      </c>
      <c r="F33" s="383" t="str">
        <f ca="1">IF(C33="","-",IF(OR(Ferias!E33="SET",Ferias!F33="SET"),"Sim","Não"))</f>
        <v>-</v>
      </c>
      <c r="G33" s="383">
        <f ca="1">IF(C33="",0,IF(F33="Sim",IF(Ferias!E33="SET",Ferias!I33,Ferias!J33),0))</f>
        <v>0</v>
      </c>
      <c r="H33" s="185"/>
      <c r="I33" s="185"/>
      <c r="J33" s="398">
        <f t="shared" ca="1" si="8"/>
        <v>0</v>
      </c>
      <c r="K33" s="152"/>
      <c r="L33" s="151"/>
      <c r="M33" s="189"/>
      <c r="N33" s="153"/>
      <c r="O33" s="48"/>
      <c r="P33" s="48"/>
      <c r="Q33" s="48"/>
      <c r="R33" s="49"/>
      <c r="S33" s="49"/>
      <c r="T33" s="49"/>
      <c r="U33" s="49"/>
      <c r="V33" s="49"/>
      <c r="W33" s="49"/>
      <c r="X33" s="49"/>
      <c r="Y33" s="49"/>
      <c r="Z33" s="49"/>
      <c r="AA33" s="49"/>
      <c r="AB33" s="48"/>
      <c r="AC33" s="48"/>
      <c r="AD33" s="49"/>
      <c r="AE33" s="49"/>
      <c r="AF33" s="314"/>
      <c r="AH33" s="400">
        <f ca="1">IF(AND('DB Func'!GE28="Agosto",'DB Func'!BQ28="2 Parcelas"),(('auxiliar 13 sal'!K29/12*'DB Func'!GF28+AVERAGE('auxiliar 13 sal'!Q29:AB29)+AVERAGE('auxiliar 13 sal'!AE29:AP29)+'auxiliar 13 sal'!K29*'DB Func'!BN28+'auxiliar 13 sal'!K29*'DB Func'!BO28)/2),IF('DB Func'!GE28="Setembro",IF('DB Func'!BQ28="Parcela Única",('auxiliar 13 sal'!K29/12*'DB Func'!GF28)+AVERAGE('auxiliar 13 sal'!Q29:AB29)+AVERAGE('auxiliar 13 sal'!AE29:AP29)+('auxiliar 13 sal'!K29*'DB Func'!BN28)+('auxiliar 13 sal'!K29*'DB Func'!BO28),IF('DB Func'!BQ28="2 Parcelas",(('auxiliar 13 sal'!K29/12*'DB Func'!GF28+AVERAGE('auxiliar 13 sal'!Q29:AB29)+AVERAGE('auxiliar 13 sal'!AE29:AP29)+'auxiliar 13 sal'!K29*'DB Func'!BN28+'auxiliar 13 sal'!K29*'DB Func'!BO28)/2))),0))</f>
        <v>0</v>
      </c>
      <c r="AK33" s="364">
        <f t="shared" ca="1" si="9"/>
        <v>0</v>
      </c>
      <c r="AL33" s="364">
        <f t="shared" ca="1" si="10"/>
        <v>0</v>
      </c>
      <c r="AM33" s="364">
        <f t="shared" ca="1" si="11"/>
        <v>0</v>
      </c>
      <c r="AN33" s="364">
        <f t="shared" ca="1" si="12"/>
        <v>0</v>
      </c>
      <c r="AO33" s="364">
        <f t="shared" ca="1" si="13"/>
        <v>0</v>
      </c>
      <c r="AP33" s="364">
        <f t="shared" ca="1" si="14"/>
        <v>0</v>
      </c>
      <c r="AQ33" s="364">
        <f t="shared" ca="1" si="15"/>
        <v>0</v>
      </c>
      <c r="AR33" s="364">
        <f>IF(OR(M33="",M33=0),0,((FH33/220)*('Ho Ex'!$C$8+$AS$6))*M33)</f>
        <v>0</v>
      </c>
      <c r="AS33" s="364">
        <f>IF(OR(N33="",N33=0),0,((FH33/220*('DB Func'!GD28+Lanc!$AS$6))*('Ho Ex'!$I$8+$AS$6))*(N33/52.5*60))</f>
        <v>0</v>
      </c>
      <c r="AT33" s="364">
        <f>IF(OR(M33="",M33=0),0,((FH33/220)*('Ho Ex'!$J$8+$AS$6))*O33)</f>
        <v>0</v>
      </c>
      <c r="AU33" s="364">
        <f>IF(OR(M33="",M33=0),0,((FH33/220)*('Ho Ex'!I39+$AS$6))*P33)</f>
        <v>0</v>
      </c>
      <c r="AV33" s="364">
        <f>IF(OR(M33="",M33=0),0,((FH33/220)*('Ho Ex'!C39+$AS$6))*Q33)</f>
        <v>0</v>
      </c>
      <c r="AW33" s="364">
        <f ca="1">FH33*'DB Func'!BN28</f>
        <v>0</v>
      </c>
      <c r="AX33" s="364">
        <f ca="1">FH33*'DB Func'!BO28</f>
        <v>0</v>
      </c>
      <c r="AY33" s="364">
        <f ca="1">IF(FJ33=0,0,VLOOKUP(FJ33,'P Gerais'!$D$39:$G$41,3,TRUE)*Func26!$F$68)</f>
        <v>0</v>
      </c>
      <c r="AZ33" s="364">
        <f t="shared" si="16"/>
        <v>0</v>
      </c>
      <c r="BA33" s="364">
        <f ca="1">((FH33-FJ33-FI33+AZ33+AQ33+SUM(Z33:AA33)+SUM(AW33:AX33)+AK33)*IF('DB Func'!GG28="ok",'DB Func'!GD28,0))+(FH33-FJ33-FI33+AZ33+AQ33+SUM(Z33:AA33)+SUM(AW33:AX33))+AK33</f>
        <v>0</v>
      </c>
      <c r="BB33" s="385">
        <f ca="1">VLOOKUP(BA33,'P Gerais'!$D$22:$G$25,3,TRUE)</f>
        <v>0.08</v>
      </c>
      <c r="BC33" s="364">
        <f ca="1">IF(BA33&lt;'P Gerais'!$D$25,BA33*BB33,Lanc!BB33)</f>
        <v>0</v>
      </c>
      <c r="BD33" s="364">
        <f ca="1">BA33-BC33-('DB Func'!GB28*'P Gerais'!$D$35)</f>
        <v>0</v>
      </c>
      <c r="BE33" s="386">
        <f ca="1">VLOOKUP(BD33,'P Gerais'!$D$29:$F$33,3,TRUE)</f>
        <v>0</v>
      </c>
      <c r="BF33" s="364">
        <f t="shared" ca="1" si="17"/>
        <v>0</v>
      </c>
      <c r="BG33" s="364">
        <f ca="1">VLOOKUP(BD33,'P Gerais'!$D$29:$G$33,4,TRUE)</f>
        <v>0</v>
      </c>
      <c r="BH33" s="364">
        <f t="shared" ca="1" si="18"/>
        <v>0</v>
      </c>
      <c r="BI33" s="364">
        <f t="shared" ca="1" si="19"/>
        <v>0</v>
      </c>
      <c r="BJ33" s="362">
        <f ca="1">'DB Func'!G28</f>
        <v>0</v>
      </c>
      <c r="BK33" s="362">
        <f ca="1">'DB Func'!FW28</f>
        <v>0</v>
      </c>
      <c r="BL33" s="364">
        <f ca="1">D33*'P Gerais'!$D$13</f>
        <v>0</v>
      </c>
      <c r="BM33" s="364">
        <f ca="1">D33*'P Gerais'!$D$14</f>
        <v>0</v>
      </c>
      <c r="BN33" s="364">
        <f ca="1">D33*'P Gerais'!$D$16</f>
        <v>0</v>
      </c>
      <c r="BO33" s="364">
        <f ca="1">D33*'P Gerais'!$D$17</f>
        <v>0</v>
      </c>
      <c r="BP33" s="364">
        <f ca="1">D33*'P Gerais'!$D$18</f>
        <v>0</v>
      </c>
      <c r="BQ33" s="385">
        <f ca="1">VLOOKUP(D33,'P Gerais'!$D$22:$G$24,3,TRUE)</f>
        <v>0.08</v>
      </c>
      <c r="BR33" s="385">
        <f ca="1">VLOOKUP(D33,'P Gerais'!$D$29:$G$33,3,TRUE)</f>
        <v>0</v>
      </c>
      <c r="BS33" s="385">
        <f ca="1">'DB Func'!BN28</f>
        <v>0</v>
      </c>
      <c r="BT33" s="385">
        <f ca="1">'DB Func'!BO28</f>
        <v>0</v>
      </c>
      <c r="BU33" s="385">
        <f ca="1">'DB Func'!FX28</f>
        <v>0</v>
      </c>
      <c r="BV33" s="364">
        <f t="shared" ca="1" si="20"/>
        <v>-0.08</v>
      </c>
      <c r="BW33" s="364">
        <f ca="1">BV33-'DB Func'!GC28</f>
        <v>-0.08</v>
      </c>
      <c r="BX33" s="362">
        <f ca="1">IFERROR(VLOOKUP(BW33,'P Gerais'!$D$29:$G$33,3,TRUE)*BW33,0)</f>
        <v>0</v>
      </c>
      <c r="BY33" s="364">
        <f ca="1">IFERROR(BX33-VLOOKUP(BW33,'P Gerais'!$D$29:$H$33,4,TRUE),0)</f>
        <v>0</v>
      </c>
      <c r="BZ33" s="364">
        <f ca="1">D33*'DB Func'!GD28</f>
        <v>0</v>
      </c>
      <c r="CB33" s="364">
        <f t="shared" ca="1" si="21"/>
        <v>0</v>
      </c>
      <c r="CC33" s="364">
        <f t="shared" si="22"/>
        <v>0</v>
      </c>
      <c r="CD33" s="364">
        <f t="shared" si="23"/>
        <v>0</v>
      </c>
      <c r="CF33" s="362" t="str">
        <f t="shared" ca="1" si="24"/>
        <v>não</v>
      </c>
      <c r="CG33" s="362">
        <f ca="1">IF($CH$8=1,DAY('DB Func'!C28),0)</f>
        <v>0</v>
      </c>
      <c r="CH33" s="362">
        <f ca="1">IF(CI33=0,0,MONTH('DB Func'!C28))</f>
        <v>0</v>
      </c>
      <c r="CI33" s="362">
        <f ca="1">IF('P Gerais'!D31=YEAR('DB Func'!C28),YEAR('DB Func'!C28),0)</f>
        <v>0</v>
      </c>
      <c r="CJ33" s="371">
        <v>56</v>
      </c>
      <c r="CK33" s="363"/>
      <c r="CL33" s="362" t="str">
        <f>IF(ISERROR(HLOOKUP(CL31,$DR$7:$DX33,$DY33,FALSE)),"N",HLOOKUP(CL31,$DR$7:$DX33,$DY33,FALSE))</f>
        <v>N</v>
      </c>
      <c r="CM33" s="362" t="str">
        <f>IF(ISERROR(HLOOKUP(CM31,$DR$7:$DX33,$DY33,FALSE)),"N",HLOOKUP(CM31,$DR$7:$DX33,$DY33,FALSE))</f>
        <v>N</v>
      </c>
      <c r="CN33" s="362" t="str">
        <f>IF(ISERROR(HLOOKUP(CN31,$DR$7:$DX33,$DY33,FALSE)),"N",HLOOKUP(CN31,$DR$7:$DX33,$DY33,FALSE))</f>
        <v>N</v>
      </c>
      <c r="CO33" s="362" t="str">
        <f>IF(ISERROR(HLOOKUP(CO31,$DR$7:$DX33,$DY33,FALSE)),"N",HLOOKUP(CO31,$DR$7:$DX33,$DY33,FALSE))</f>
        <v>N</v>
      </c>
      <c r="CP33" s="362" t="str">
        <f>IF(ISERROR(HLOOKUP(CP31,$DR$7:$DX33,$DY33,FALSE)),"N",HLOOKUP(CP31,$DR$7:$DX33,$DY33,FALSE))</f>
        <v>N</v>
      </c>
      <c r="CQ33" s="362" t="str">
        <f>IF(ISERROR(HLOOKUP(CQ31,$DR$7:$DX33,$DY33,FALSE)),"N",HLOOKUP(CQ31,$DR$7:$DX33,$DY33,FALSE))</f>
        <v>N</v>
      </c>
      <c r="CR33" s="362" t="str">
        <f>IF(ISERROR(HLOOKUP(CR31,$DR$7:$DX33,$DY33,FALSE)),"N",HLOOKUP(CR31,$DR$7:$DX33,$DY33,FALSE))</f>
        <v>N</v>
      </c>
      <c r="CS33" s="362" t="str">
        <f>IF(ISERROR(HLOOKUP(CS31,$DR$7:$DX33,$DY33,FALSE)),"N",HLOOKUP(CS31,$DR$7:$DX33,$DY33,FALSE))</f>
        <v>N</v>
      </c>
      <c r="CT33" s="362" t="str">
        <f>IF(ISERROR(HLOOKUP(CT31,$DR$7:$DX33,$DY33,FALSE)),"N",HLOOKUP(CT31,$DR$7:$DX33,$DY33,FALSE))</f>
        <v>N</v>
      </c>
      <c r="CU33" s="362" t="str">
        <f>IF(ISERROR(HLOOKUP(CU31,$DR$7:$DX33,$DY33,FALSE)),"N",HLOOKUP(CU31,$DR$7:$DX33,$DY33,FALSE))</f>
        <v>N</v>
      </c>
      <c r="CV33" s="362" t="str">
        <f>IF(ISERROR(HLOOKUP(CV31,$DR$7:$DX33,$DY33,FALSE)),"N",HLOOKUP(CV31,$DR$7:$DX33,$DY33,FALSE))</f>
        <v>N</v>
      </c>
      <c r="CW33" s="362" t="str">
        <f>IF(ISERROR(HLOOKUP(CW31,$DR$7:$DX33,$DY33,FALSE)),"N",HLOOKUP(CW31,$DR$7:$DX33,$DY33,FALSE))</f>
        <v>N</v>
      </c>
      <c r="CX33" s="362" t="str">
        <f>IF(ISERROR(HLOOKUP(CX31,$DR$7:$DX33,$DY33,FALSE)),"N",HLOOKUP(CX31,$DR$7:$DX33,$DY33,FALSE))</f>
        <v>N</v>
      </c>
      <c r="CY33" s="362" t="str">
        <f>IF(ISERROR(HLOOKUP(CY31,$DR$7:$DX33,$DY33,FALSE)),"N",HLOOKUP(CY31,$DR$7:$DX33,$DY33,FALSE))</f>
        <v>N</v>
      </c>
      <c r="CZ33" s="362" t="str">
        <f>IF(ISERROR(HLOOKUP(CZ31,$DR$7:$DX33,$DY33,FALSE)),"N",HLOOKUP(CZ31,$DR$7:$DX33,$DY33,FALSE))</f>
        <v>N</v>
      </c>
      <c r="DA33" s="362" t="str">
        <f>IF(ISERROR(HLOOKUP(DA31,$DR$7:$DX33,$DY33,FALSE)),"N",HLOOKUP(DA31,$DR$7:$DX33,$DY33,FALSE))</f>
        <v>N</v>
      </c>
      <c r="DB33" s="362" t="str">
        <f>IF(ISERROR(HLOOKUP(DB31,$DR$7:$DX33,$DY33,FALSE)),"N",HLOOKUP(DB31,$DR$7:$DX33,$DY33,FALSE))</f>
        <v>N</v>
      </c>
      <c r="DC33" s="362" t="str">
        <f>IF(ISERROR(HLOOKUP(DC31,$DR$7:$DX33,$DY33,FALSE)),"N",HLOOKUP(DC31,$DR$7:$DX33,$DY33,FALSE))</f>
        <v>N</v>
      </c>
      <c r="DD33" s="362" t="str">
        <f>IF(ISERROR(HLOOKUP(DD31,$DR$7:$DX33,$DY33,FALSE)),"N",HLOOKUP(DD31,$DR$7:$DX33,$DY33,FALSE))</f>
        <v>N</v>
      </c>
      <c r="DE33" s="362" t="str">
        <f>IF(ISERROR(HLOOKUP(DE31,$DR$7:$DX33,$DY33,FALSE)),"N",HLOOKUP(DE31,$DR$7:$DX33,$DY33,FALSE))</f>
        <v>N</v>
      </c>
      <c r="DF33" s="362" t="str">
        <f>IF(ISERROR(HLOOKUP(DF31,$DR$7:$DX33,$DY33,FALSE)),"N",HLOOKUP(DF31,$DR$7:$DX33,$DY33,FALSE))</f>
        <v>N</v>
      </c>
      <c r="DG33" s="362" t="str">
        <f>IF(ISERROR(HLOOKUP(DG31,$DR$7:$DX33,$DY33,FALSE)),"N",HLOOKUP(DG31,$DR$7:$DX33,$DY33,FALSE))</f>
        <v>N</v>
      </c>
      <c r="DH33" s="362" t="str">
        <f>IF(ISERROR(HLOOKUP(DH31,$DR$7:$DX33,$DY33,FALSE)),"N",HLOOKUP(DH31,$DR$7:$DX33,$DY33,FALSE))</f>
        <v>N</v>
      </c>
      <c r="DI33" s="362" t="str">
        <f>IF(ISERROR(HLOOKUP(DI31,$DR$7:$DX33,$DY33,FALSE)),"N",HLOOKUP(DI31,$DR$7:$DX33,$DY33,FALSE))</f>
        <v>N</v>
      </c>
      <c r="DJ33" s="362" t="str">
        <f>IF(ISERROR(HLOOKUP(DJ31,$DR$7:$DX33,$DY33,FALSE)),"N",HLOOKUP(DJ31,$DR$7:$DX33,$DY33,FALSE))</f>
        <v>N</v>
      </c>
      <c r="DK33" s="362" t="str">
        <f>IF(ISERROR(HLOOKUP(DK31,$DR$7:$DX33,$DY33,FALSE)),"N",HLOOKUP(DK31,$DR$7:$DX33,$DY33,FALSE))</f>
        <v>N</v>
      </c>
      <c r="DL33" s="362" t="str">
        <f>IF(ISERROR(HLOOKUP(DL31,$DR$7:$DX33,$DY33,FALSE)),"N",HLOOKUP(DL31,$DR$7:$DX33,$DY33,FALSE))</f>
        <v>N</v>
      </c>
      <c r="DM33" s="362" t="str">
        <f>IF(ISERROR(HLOOKUP(DM31,$DR$7:$DX33,$DY33,FALSE)),"N",HLOOKUP(DM31,$DR$7:$DX33,$DY33,FALSE))</f>
        <v>N</v>
      </c>
      <c r="DN33" s="362" t="str">
        <f>IF(ISERROR(HLOOKUP(DN31,$DR$7:$DX33,$DY33,FALSE)),"N",HLOOKUP(DN31,$DR$7:$DX33,$DY33,FALSE))</f>
        <v>N</v>
      </c>
      <c r="DO33" s="362" t="str">
        <f>IF(ISERROR(HLOOKUP(DO31,$DR$7:$DX33,$DY33,FALSE)),"N",HLOOKUP(DO31,$DR$7:$DX33,$DY33,FALSE))</f>
        <v>N</v>
      </c>
      <c r="DP33" s="362">
        <f t="shared" si="25"/>
        <v>0</v>
      </c>
      <c r="DQ33" s="362">
        <f t="shared" si="26"/>
        <v>30</v>
      </c>
      <c r="DR33" s="362" t="str">
        <f>IF('DB Func'!M28&gt;0,"S","N")</f>
        <v>N</v>
      </c>
      <c r="DS33" s="362" t="str">
        <f>IF('DB Func'!R28&gt;0,"S","N")</f>
        <v>N</v>
      </c>
      <c r="DT33" s="362" t="str">
        <f>IF('DB Func'!W28&gt;0,"S","N")</f>
        <v>N</v>
      </c>
      <c r="DU33" s="362" t="str">
        <f>IF('DB Func'!AB28&gt;0,"S","N")</f>
        <v>N</v>
      </c>
      <c r="DV33" s="362" t="str">
        <f>IF('DB Func'!AG28&gt;0,"S","N")</f>
        <v>N</v>
      </c>
      <c r="DW33" s="362" t="str">
        <f>IF('DB Func'!AL28&gt;0,"S","N")</f>
        <v>N</v>
      </c>
      <c r="DX33" s="362" t="str">
        <f>IF('DB Func'!AQ28&gt;0,"S","N")</f>
        <v>N</v>
      </c>
      <c r="DY33" s="362">
        <v>27</v>
      </c>
      <c r="DZ33" s="369">
        <f ca="1">'DB Func'!C28</f>
        <v>0</v>
      </c>
      <c r="EA33" s="362" t="str">
        <f t="shared" ca="1" si="37"/>
        <v>s</v>
      </c>
      <c r="EB33" s="362" t="str">
        <f t="shared" ca="1" si="37"/>
        <v>s</v>
      </c>
      <c r="EC33" s="362" t="str">
        <f t="shared" ca="1" si="37"/>
        <v>s</v>
      </c>
      <c r="ED33" s="362" t="str">
        <f t="shared" ca="1" si="37"/>
        <v>s</v>
      </c>
      <c r="EE33" s="362" t="str">
        <f t="shared" ca="1" si="37"/>
        <v>s</v>
      </c>
      <c r="EF33" s="362" t="str">
        <f t="shared" ca="1" si="37"/>
        <v>s</v>
      </c>
      <c r="EG33" s="362" t="str">
        <f t="shared" ca="1" si="37"/>
        <v>s</v>
      </c>
      <c r="EH33" s="362" t="str">
        <f t="shared" ca="1" si="37"/>
        <v>s</v>
      </c>
      <c r="EI33" s="362" t="str">
        <f t="shared" ca="1" si="37"/>
        <v>s</v>
      </c>
      <c r="EJ33" s="362" t="str">
        <f t="shared" ca="1" si="37"/>
        <v>s</v>
      </c>
      <c r="EK33" s="362" t="str">
        <f t="shared" ca="1" si="37"/>
        <v>s</v>
      </c>
      <c r="EL33" s="362" t="str">
        <f t="shared" ca="1" si="37"/>
        <v>s</v>
      </c>
      <c r="EM33" s="362" t="str">
        <f t="shared" ca="1" si="37"/>
        <v>s</v>
      </c>
      <c r="EN33" s="362" t="str">
        <f t="shared" ca="1" si="37"/>
        <v>s</v>
      </c>
      <c r="EO33" s="362" t="str">
        <f t="shared" ca="1" si="37"/>
        <v>s</v>
      </c>
      <c r="EP33" s="362" t="str">
        <f t="shared" ca="1" si="37"/>
        <v>s</v>
      </c>
      <c r="EQ33" s="362" t="str">
        <f t="shared" ca="1" si="36"/>
        <v>s</v>
      </c>
      <c r="ER33" s="362" t="str">
        <f t="shared" ca="1" si="36"/>
        <v>s</v>
      </c>
      <c r="ES33" s="362" t="str">
        <f t="shared" ca="1" si="36"/>
        <v>s</v>
      </c>
      <c r="ET33" s="362" t="str">
        <f t="shared" ca="1" si="36"/>
        <v>s</v>
      </c>
      <c r="EU33" s="362" t="str">
        <f t="shared" ca="1" si="28"/>
        <v>s</v>
      </c>
      <c r="EV33" s="362" t="str">
        <f t="shared" ca="1" si="36"/>
        <v>s</v>
      </c>
      <c r="EW33" s="362" t="str">
        <f t="shared" ca="1" si="36"/>
        <v>s</v>
      </c>
      <c r="EX33" s="362" t="str">
        <f t="shared" ca="1" si="36"/>
        <v>s</v>
      </c>
      <c r="EY33" s="362" t="str">
        <f t="shared" ca="1" si="36"/>
        <v>s</v>
      </c>
      <c r="EZ33" s="362" t="str">
        <f t="shared" ca="1" si="36"/>
        <v>s</v>
      </c>
      <c r="FA33" s="362" t="str">
        <f t="shared" ca="1" si="36"/>
        <v>s</v>
      </c>
      <c r="FB33" s="362" t="str">
        <f t="shared" ca="1" si="36"/>
        <v>s</v>
      </c>
      <c r="FC33" s="362" t="str">
        <f t="shared" ca="1" si="36"/>
        <v>s</v>
      </c>
      <c r="FD33" s="362" t="str">
        <f t="shared" ca="1" si="36"/>
        <v>s</v>
      </c>
      <c r="FE33" s="362">
        <f t="shared" ca="1" si="30"/>
        <v>30</v>
      </c>
      <c r="FF33" s="362">
        <f t="shared" ca="1" si="31"/>
        <v>0</v>
      </c>
      <c r="FG33" s="362" t="str">
        <f ca="1">IF(AND(YEAR(DZ33)='P Gerais'!D31,MONTH(Lanc!EA33)=9,DAY(Lanc!EA33)&gt;1),"S","N")</f>
        <v>N</v>
      </c>
      <c r="FH33" s="364">
        <f t="shared" ca="1" si="32"/>
        <v>0</v>
      </c>
      <c r="FI33" s="364">
        <f t="shared" si="33"/>
        <v>0</v>
      </c>
      <c r="FJ33" s="387">
        <f t="shared" ca="1" si="34"/>
        <v>0</v>
      </c>
      <c r="FP33" s="363">
        <f ca="1">((FH33-FJ33-FI33+AZ33+AQ33+SUM(Z33:AA33)+SUM(AW33:AX33)+AK33)*IF('DB Func'!GG28="ok",'DB Func'!GD28,0))</f>
        <v>0</v>
      </c>
      <c r="FR33" s="389">
        <f t="shared" ca="1" si="35"/>
        <v>0</v>
      </c>
      <c r="GV33" s="49"/>
      <c r="GW33" s="49"/>
      <c r="GX33" s="49"/>
      <c r="GY33" s="49"/>
      <c r="GZ33" s="49"/>
      <c r="HA33" s="49"/>
      <c r="HB33" s="49"/>
      <c r="HC33" s="49"/>
    </row>
    <row r="34" spans="1:211" ht="30" customHeight="1" thickTop="1" thickBot="1">
      <c r="C34" s="390" t="str">
        <f ca="1">IF('DB Func'!B29="Funcionário 27","",'DB Func'!B29)</f>
        <v/>
      </c>
      <c r="D34" s="391">
        <f ca="1">'DB Func'!CL29</f>
        <v>0</v>
      </c>
      <c r="E34" s="382" t="str">
        <f ca="1">IF(C34="","-",IF(OR(terceiro!E34="SET",terceiro!F34="SET"),"Sim","Não"))</f>
        <v>-</v>
      </c>
      <c r="F34" s="383" t="str">
        <f ca="1">IF(C34="","-",IF(OR(Ferias!E34="SET",Ferias!F34="SET"),"Sim","Não"))</f>
        <v>-</v>
      </c>
      <c r="G34" s="383">
        <f ca="1">IF(C34="",0,IF(F34="Sim",IF(Ferias!E34="SET",Ferias!I34,Ferias!J34),0))</f>
        <v>0</v>
      </c>
      <c r="H34" s="185"/>
      <c r="I34" s="185"/>
      <c r="J34" s="398">
        <f t="shared" ca="1" si="8"/>
        <v>0</v>
      </c>
      <c r="K34" s="152"/>
      <c r="L34" s="151"/>
      <c r="M34" s="189"/>
      <c r="N34" s="153"/>
      <c r="O34" s="48"/>
      <c r="P34" s="48"/>
      <c r="Q34" s="48"/>
      <c r="R34" s="49"/>
      <c r="S34" s="49"/>
      <c r="T34" s="49"/>
      <c r="U34" s="49"/>
      <c r="V34" s="49"/>
      <c r="W34" s="49"/>
      <c r="X34" s="49"/>
      <c r="Y34" s="49"/>
      <c r="Z34" s="49"/>
      <c r="AA34" s="49"/>
      <c r="AB34" s="48"/>
      <c r="AC34" s="48"/>
      <c r="AD34" s="49"/>
      <c r="AE34" s="49"/>
      <c r="AF34" s="314"/>
      <c r="AH34" s="400">
        <f ca="1">IF(AND('DB Func'!GE29="Agosto",'DB Func'!BQ29="2 Parcelas"),(('auxiliar 13 sal'!K30/12*'DB Func'!GF29+AVERAGE('auxiliar 13 sal'!Q30:AB30)+AVERAGE('auxiliar 13 sal'!AE30:AP30)+'auxiliar 13 sal'!K30*'DB Func'!BN29+'auxiliar 13 sal'!K30*'DB Func'!BO29)/2),IF('DB Func'!GE29="Setembro",IF('DB Func'!BQ29="Parcela Única",('auxiliar 13 sal'!K30/12*'DB Func'!GF29)+AVERAGE('auxiliar 13 sal'!Q30:AB30)+AVERAGE('auxiliar 13 sal'!AE30:AP30)+('auxiliar 13 sal'!K30*'DB Func'!BN29)+('auxiliar 13 sal'!K30*'DB Func'!BO29),IF('DB Func'!BQ29="2 Parcelas",(('auxiliar 13 sal'!K30/12*'DB Func'!GF29+AVERAGE('auxiliar 13 sal'!Q30:AB30)+AVERAGE('auxiliar 13 sal'!AE30:AP30)+'auxiliar 13 sal'!K30*'DB Func'!BN29+'auxiliar 13 sal'!K30*'DB Func'!BO29)/2))),0))</f>
        <v>0</v>
      </c>
      <c r="AK34" s="364">
        <f t="shared" ca="1" si="9"/>
        <v>0</v>
      </c>
      <c r="AL34" s="364">
        <f t="shared" ca="1" si="10"/>
        <v>0</v>
      </c>
      <c r="AM34" s="364">
        <f t="shared" ca="1" si="11"/>
        <v>0</v>
      </c>
      <c r="AN34" s="364">
        <f t="shared" ca="1" si="12"/>
        <v>0</v>
      </c>
      <c r="AO34" s="364">
        <f t="shared" ca="1" si="13"/>
        <v>0</v>
      </c>
      <c r="AP34" s="364">
        <f t="shared" ca="1" si="14"/>
        <v>0</v>
      </c>
      <c r="AQ34" s="364">
        <f t="shared" ca="1" si="15"/>
        <v>0</v>
      </c>
      <c r="AR34" s="364">
        <f>IF(OR(M34="",M34=0),0,((FH34/220)*('Ho Ex'!$C$8+$AS$6))*M34)</f>
        <v>0</v>
      </c>
      <c r="AS34" s="364">
        <f>IF(OR(N34="",N34=0),0,((FH34/220*('DB Func'!GD29+Lanc!$AS$6))*('Ho Ex'!$I$8+$AS$6))*(N34/52.5*60))</f>
        <v>0</v>
      </c>
      <c r="AT34" s="364">
        <f>IF(OR(M34="",M34=0),0,((FH34/220)*('Ho Ex'!$J$8+$AS$6))*O34)</f>
        <v>0</v>
      </c>
      <c r="AU34" s="364">
        <f>IF(OR(M34="",M34=0),0,((FH34/220)*('Ho Ex'!I40+$AS$6))*P34)</f>
        <v>0</v>
      </c>
      <c r="AV34" s="364">
        <f>IF(OR(M34="",M34=0),0,((FH34/220)*('Ho Ex'!C40+$AS$6))*Q34)</f>
        <v>0</v>
      </c>
      <c r="AW34" s="364">
        <f ca="1">FH34*'DB Func'!BN29</f>
        <v>0</v>
      </c>
      <c r="AX34" s="364">
        <f ca="1">FH34*'DB Func'!BO29</f>
        <v>0</v>
      </c>
      <c r="AY34" s="364">
        <f ca="1">IF(FJ34=0,0,VLOOKUP(FJ34,'P Gerais'!$D$39:$G$41,3,TRUE)*Func27!$F$68)</f>
        <v>0</v>
      </c>
      <c r="AZ34" s="364">
        <f t="shared" si="16"/>
        <v>0</v>
      </c>
      <c r="BA34" s="364">
        <f ca="1">((FH34-FJ34-FI34+AZ34+AQ34+SUM(Z34:AA34)+SUM(AW34:AX34)+AK34)*IF('DB Func'!GG29="ok",'DB Func'!GD29,0))+(FH34-FJ34-FI34+AZ34+AQ34+SUM(Z34:AA34)+SUM(AW34:AX34))+AK34</f>
        <v>0</v>
      </c>
      <c r="BB34" s="385">
        <f ca="1">VLOOKUP(BA34,'P Gerais'!$D$22:$G$25,3,TRUE)</f>
        <v>0.08</v>
      </c>
      <c r="BC34" s="364">
        <f ca="1">IF(BA34&lt;'P Gerais'!$D$25,BA34*BB34,Lanc!BB34)</f>
        <v>0</v>
      </c>
      <c r="BD34" s="364">
        <f ca="1">BA34-BC34-('DB Func'!GB29*'P Gerais'!$D$35)</f>
        <v>0</v>
      </c>
      <c r="BE34" s="386">
        <f ca="1">VLOOKUP(BD34,'P Gerais'!$D$29:$F$33,3,TRUE)</f>
        <v>0</v>
      </c>
      <c r="BF34" s="364">
        <f t="shared" ca="1" si="17"/>
        <v>0</v>
      </c>
      <c r="BG34" s="364">
        <f ca="1">VLOOKUP(BD34,'P Gerais'!$D$29:$G$33,4,TRUE)</f>
        <v>0</v>
      </c>
      <c r="BH34" s="364">
        <f t="shared" ca="1" si="18"/>
        <v>0</v>
      </c>
      <c r="BI34" s="364">
        <f t="shared" ca="1" si="19"/>
        <v>0</v>
      </c>
      <c r="BJ34" s="362">
        <f ca="1">'DB Func'!G29</f>
        <v>0</v>
      </c>
      <c r="BK34" s="362">
        <f ca="1">'DB Func'!FW29</f>
        <v>0</v>
      </c>
      <c r="BL34" s="364">
        <f ca="1">D34*'P Gerais'!$D$13</f>
        <v>0</v>
      </c>
      <c r="BM34" s="364">
        <f ca="1">D34*'P Gerais'!$D$14</f>
        <v>0</v>
      </c>
      <c r="BN34" s="364">
        <f ca="1">D34*'P Gerais'!$D$16</f>
        <v>0</v>
      </c>
      <c r="BO34" s="364">
        <f ca="1">D34*'P Gerais'!$D$17</f>
        <v>0</v>
      </c>
      <c r="BP34" s="364">
        <f ca="1">D34*'P Gerais'!$D$18</f>
        <v>0</v>
      </c>
      <c r="BQ34" s="385">
        <f ca="1">VLOOKUP(D34,'P Gerais'!$D$22:$G$24,3,TRUE)</f>
        <v>0.08</v>
      </c>
      <c r="BR34" s="385">
        <f ca="1">VLOOKUP(D34,'P Gerais'!$D$29:$G$33,3,TRUE)</f>
        <v>0</v>
      </c>
      <c r="BS34" s="385">
        <f ca="1">'DB Func'!BN29</f>
        <v>0</v>
      </c>
      <c r="BT34" s="385">
        <f ca="1">'DB Func'!BO29</f>
        <v>0</v>
      </c>
      <c r="BU34" s="385">
        <f ca="1">'DB Func'!FX29</f>
        <v>0</v>
      </c>
      <c r="BV34" s="364">
        <f t="shared" ca="1" si="20"/>
        <v>-0.08</v>
      </c>
      <c r="BW34" s="364">
        <f ca="1">BV34-'DB Func'!GC29</f>
        <v>-0.08</v>
      </c>
      <c r="BX34" s="362">
        <f ca="1">IFERROR(VLOOKUP(BW34,'P Gerais'!$D$29:$G$33,3,TRUE)*BW34,0)</f>
        <v>0</v>
      </c>
      <c r="BY34" s="364">
        <f ca="1">IFERROR(BX34-VLOOKUP(BW34,'P Gerais'!$D$29:$H$33,4,TRUE),0)</f>
        <v>0</v>
      </c>
      <c r="BZ34" s="364">
        <f ca="1">D34*'DB Func'!GD29</f>
        <v>0</v>
      </c>
      <c r="CB34" s="364">
        <f t="shared" ca="1" si="21"/>
        <v>0</v>
      </c>
      <c r="CC34" s="364">
        <f t="shared" si="22"/>
        <v>0</v>
      </c>
      <c r="CD34" s="364">
        <f t="shared" si="23"/>
        <v>0</v>
      </c>
      <c r="CF34" s="362" t="str">
        <f t="shared" ca="1" si="24"/>
        <v>não</v>
      </c>
      <c r="CG34" s="362">
        <f ca="1">IF($CH$8=1,DAY('DB Func'!C29),0)</f>
        <v>0</v>
      </c>
      <c r="CH34" s="362">
        <f ca="1">IF(CI34=0,0,MONTH('DB Func'!C29))</f>
        <v>0</v>
      </c>
      <c r="CI34" s="362">
        <f ca="1">IF('P Gerais'!D32=YEAR('DB Func'!C29),YEAR('DB Func'!C29),0)</f>
        <v>0</v>
      </c>
      <c r="CJ34" s="371">
        <v>57</v>
      </c>
      <c r="CK34" s="363"/>
      <c r="CL34" s="362" t="str">
        <f ca="1">IF(ISERROR(HLOOKUP(CL32,$DR$7:$DX34,$DY34,FALSE)),"N",HLOOKUP(CL32,$DR$7:$DX34,$DY34,FALSE))</f>
        <v>N</v>
      </c>
      <c r="CM34" s="362" t="str">
        <f ca="1">IF(ISERROR(HLOOKUP(CM32,$DR$7:$DX34,$DY34,FALSE)),"N",HLOOKUP(CM32,$DR$7:$DX34,$DY34,FALSE))</f>
        <v>N</v>
      </c>
      <c r="CN34" s="362" t="str">
        <f ca="1">IF(ISERROR(HLOOKUP(CN32,$DR$7:$DX34,$DY34,FALSE)),"N",HLOOKUP(CN32,$DR$7:$DX34,$DY34,FALSE))</f>
        <v>N</v>
      </c>
      <c r="CO34" s="362" t="str">
        <f ca="1">IF(ISERROR(HLOOKUP(CO32,$DR$7:$DX34,$DY34,FALSE)),"N",HLOOKUP(CO32,$DR$7:$DX34,$DY34,FALSE))</f>
        <v>N</v>
      </c>
      <c r="CP34" s="362" t="str">
        <f>IF(ISERROR(HLOOKUP(CP32,$DR$7:$DX34,$DY34,FALSE)),"N",HLOOKUP(CP32,$DR$7:$DX34,$DY34,FALSE))</f>
        <v>N</v>
      </c>
      <c r="CQ34" s="362" t="str">
        <f ca="1">IF(ISERROR(HLOOKUP(CQ32,$DR$7:$DX34,$DY34,FALSE)),"N",HLOOKUP(CQ32,$DR$7:$DX34,$DY34,FALSE))</f>
        <v>N</v>
      </c>
      <c r="CR34" s="362" t="str">
        <f ca="1">IF(ISERROR(HLOOKUP(CR32,$DR$7:$DX34,$DY34,FALSE)),"N",HLOOKUP(CR32,$DR$7:$DX34,$DY34,FALSE))</f>
        <v>N</v>
      </c>
      <c r="CS34" s="362" t="str">
        <f ca="1">IF(ISERROR(HLOOKUP(CS32,$DR$7:$DX34,$DY34,FALSE)),"N",HLOOKUP(CS32,$DR$7:$DX34,$DY34,FALSE))</f>
        <v>N</v>
      </c>
      <c r="CT34" s="362" t="str">
        <f ca="1">IF(ISERROR(HLOOKUP(CT32,$DR$7:$DX34,$DY34,FALSE)),"N",HLOOKUP(CT32,$DR$7:$DX34,$DY34,FALSE))</f>
        <v>N</v>
      </c>
      <c r="CU34" s="362" t="str">
        <f ca="1">IF(ISERROR(HLOOKUP(CU32,$DR$7:$DX34,$DY34,FALSE)),"N",HLOOKUP(CU32,$DR$7:$DX34,$DY34,FALSE))</f>
        <v>N</v>
      </c>
      <c r="CV34" s="362" t="str">
        <f ca="1">IF(ISERROR(HLOOKUP(CV32,$DR$7:$DX34,$DY34,FALSE)),"N",HLOOKUP(CV32,$DR$7:$DX34,$DY34,FALSE))</f>
        <v>N</v>
      </c>
      <c r="CW34" s="362" t="str">
        <f>IF(ISERROR(HLOOKUP(CW32,$DR$7:$DX34,$DY34,FALSE)),"N",HLOOKUP(CW32,$DR$7:$DX34,$DY34,FALSE))</f>
        <v>N</v>
      </c>
      <c r="CX34" s="362" t="str">
        <f ca="1">IF(ISERROR(HLOOKUP(CX32,$DR$7:$DX34,$DY34,FALSE)),"N",HLOOKUP(CX32,$DR$7:$DX34,$DY34,FALSE))</f>
        <v>N</v>
      </c>
      <c r="CY34" s="362" t="str">
        <f ca="1">IF(ISERROR(HLOOKUP(CY32,$DR$7:$DX34,$DY34,FALSE)),"N",HLOOKUP(CY32,$DR$7:$DX34,$DY34,FALSE))</f>
        <v>N</v>
      </c>
      <c r="CZ34" s="362" t="str">
        <f ca="1">IF(ISERROR(HLOOKUP(CZ32,$DR$7:$DX34,$DY34,FALSE)),"N",HLOOKUP(CZ32,$DR$7:$DX34,$DY34,FALSE))</f>
        <v>N</v>
      </c>
      <c r="DA34" s="362" t="str">
        <f ca="1">IF(ISERROR(HLOOKUP(DA32,$DR$7:$DX34,$DY34,FALSE)),"N",HLOOKUP(DA32,$DR$7:$DX34,$DY34,FALSE))</f>
        <v>N</v>
      </c>
      <c r="DB34" s="362" t="str">
        <f ca="1">IF(ISERROR(HLOOKUP(DB32,$DR$7:$DX34,$DY34,FALSE)),"N",HLOOKUP(DB32,$DR$7:$DX34,$DY34,FALSE))</f>
        <v>N</v>
      </c>
      <c r="DC34" s="362" t="str">
        <f ca="1">IF(ISERROR(HLOOKUP(DC32,$DR$7:$DX34,$DY34,FALSE)),"N",HLOOKUP(DC32,$DR$7:$DX34,$DY34,FALSE))</f>
        <v>N</v>
      </c>
      <c r="DD34" s="362" t="str">
        <f>IF(ISERROR(HLOOKUP(DD32,$DR$7:$DX34,$DY34,FALSE)),"N",HLOOKUP(DD32,$DR$7:$DX34,$DY34,FALSE))</f>
        <v>N</v>
      </c>
      <c r="DE34" s="362" t="str">
        <f ca="1">IF(ISERROR(HLOOKUP(DE32,$DR$7:$DX34,$DY34,FALSE)),"N",HLOOKUP(DE32,$DR$7:$DX34,$DY34,FALSE))</f>
        <v>N</v>
      </c>
      <c r="DF34" s="362" t="str">
        <f ca="1">IF(ISERROR(HLOOKUP(DF32,$DR$7:$DX34,$DY34,FALSE)),"N",HLOOKUP(DF32,$DR$7:$DX34,$DY34,FALSE))</f>
        <v>N</v>
      </c>
      <c r="DG34" s="362" t="str">
        <f ca="1">IF(ISERROR(HLOOKUP(DG32,$DR$7:$DX34,$DY34,FALSE)),"N",HLOOKUP(DG32,$DR$7:$DX34,$DY34,FALSE))</f>
        <v>N</v>
      </c>
      <c r="DH34" s="362" t="str">
        <f ca="1">IF(ISERROR(HLOOKUP(DH32,$DR$7:$DX34,$DY34,FALSE)),"N",HLOOKUP(DH32,$DR$7:$DX34,$DY34,FALSE))</f>
        <v>N</v>
      </c>
      <c r="DI34" s="362" t="str">
        <f ca="1">IF(ISERROR(HLOOKUP(DI32,$DR$7:$DX34,$DY34,FALSE)),"N",HLOOKUP(DI32,$DR$7:$DX34,$DY34,FALSE))</f>
        <v>N</v>
      </c>
      <c r="DJ34" s="362" t="str">
        <f ca="1">IF(ISERROR(HLOOKUP(DJ32,$DR$7:$DX34,$DY34,FALSE)),"N",HLOOKUP(DJ32,$DR$7:$DX34,$DY34,FALSE))</f>
        <v>N</v>
      </c>
      <c r="DK34" s="362" t="str">
        <f>IF(ISERROR(HLOOKUP(DK32,$DR$7:$DX34,$DY34,FALSE)),"N",HLOOKUP(DK32,$DR$7:$DX34,$DY34,FALSE))</f>
        <v>N</v>
      </c>
      <c r="DL34" s="362" t="str">
        <f ca="1">IF(ISERROR(HLOOKUP(DL32,$DR$7:$DX34,$DY34,FALSE)),"N",HLOOKUP(DL32,$DR$7:$DX34,$DY34,FALSE))</f>
        <v>N</v>
      </c>
      <c r="DM34" s="362" t="str">
        <f ca="1">IF(ISERROR(HLOOKUP(DM32,$DR$7:$DX34,$DY34,FALSE)),"N",HLOOKUP(DM32,$DR$7:$DX34,$DY34,FALSE))</f>
        <v>N</v>
      </c>
      <c r="DN34" s="362" t="str">
        <f ca="1">IF(ISERROR(HLOOKUP(DN32,$DR$7:$DX34,$DY34,FALSE)),"N",HLOOKUP(DN32,$DR$7:$DX34,$DY34,FALSE))</f>
        <v>N</v>
      </c>
      <c r="DO34" s="362" t="str">
        <f ca="1">IF(ISERROR(HLOOKUP(DO32,$DR$7:$DX34,$DY34,FALSE)),"N",HLOOKUP(DO32,$DR$7:$DX34,$DY34,FALSE))</f>
        <v>N</v>
      </c>
      <c r="DP34" s="362">
        <f t="shared" ca="1" si="25"/>
        <v>0</v>
      </c>
      <c r="DQ34" s="362">
        <f t="shared" ca="1" si="26"/>
        <v>30</v>
      </c>
      <c r="DR34" s="362" t="str">
        <f>IF('DB Func'!M29&gt;0,"S","N")</f>
        <v>N</v>
      </c>
      <c r="DS34" s="362" t="str">
        <f>IF('DB Func'!R29&gt;0,"S","N")</f>
        <v>N</v>
      </c>
      <c r="DT34" s="362" t="str">
        <f>IF('DB Func'!W29&gt;0,"S","N")</f>
        <v>N</v>
      </c>
      <c r="DU34" s="362" t="str">
        <f>IF('DB Func'!AB29&gt;0,"S","N")</f>
        <v>N</v>
      </c>
      <c r="DV34" s="362" t="str">
        <f>IF('DB Func'!AG29&gt;0,"S","N")</f>
        <v>N</v>
      </c>
      <c r="DW34" s="362" t="str">
        <f>IF('DB Func'!AL29&gt;0,"S","N")</f>
        <v>N</v>
      </c>
      <c r="DX34" s="362" t="str">
        <f>IF('DB Func'!AQ29&gt;0,"S","N")</f>
        <v>N</v>
      </c>
      <c r="DY34" s="362">
        <v>28</v>
      </c>
      <c r="DZ34" s="369">
        <f ca="1">'DB Func'!C29</f>
        <v>0</v>
      </c>
      <c r="EA34" s="362" t="str">
        <f t="shared" ca="1" si="37"/>
        <v>s</v>
      </c>
      <c r="EB34" s="362" t="str">
        <f t="shared" ca="1" si="37"/>
        <v>s</v>
      </c>
      <c r="EC34" s="362" t="str">
        <f t="shared" ca="1" si="37"/>
        <v>s</v>
      </c>
      <c r="ED34" s="362" t="str">
        <f t="shared" ca="1" si="37"/>
        <v>s</v>
      </c>
      <c r="EE34" s="362" t="str">
        <f t="shared" ca="1" si="37"/>
        <v>s</v>
      </c>
      <c r="EF34" s="362" t="str">
        <f t="shared" ca="1" si="37"/>
        <v>s</v>
      </c>
      <c r="EG34" s="362" t="str">
        <f t="shared" ca="1" si="37"/>
        <v>s</v>
      </c>
      <c r="EH34" s="362" t="str">
        <f t="shared" ca="1" si="37"/>
        <v>s</v>
      </c>
      <c r="EI34" s="362" t="str">
        <f t="shared" ca="1" si="37"/>
        <v>s</v>
      </c>
      <c r="EJ34" s="362" t="str">
        <f t="shared" ca="1" si="37"/>
        <v>s</v>
      </c>
      <c r="EK34" s="362" t="str">
        <f t="shared" ca="1" si="37"/>
        <v>s</v>
      </c>
      <c r="EL34" s="362" t="str">
        <f t="shared" ca="1" si="37"/>
        <v>s</v>
      </c>
      <c r="EM34" s="362" t="str">
        <f t="shared" ca="1" si="37"/>
        <v>s</v>
      </c>
      <c r="EN34" s="362" t="str">
        <f t="shared" ca="1" si="37"/>
        <v>s</v>
      </c>
      <c r="EO34" s="362" t="str">
        <f t="shared" ca="1" si="37"/>
        <v>s</v>
      </c>
      <c r="EP34" s="362" t="str">
        <f t="shared" ca="1" si="37"/>
        <v>s</v>
      </c>
      <c r="EQ34" s="362" t="str">
        <f t="shared" ca="1" si="36"/>
        <v>s</v>
      </c>
      <c r="ER34" s="362" t="str">
        <f t="shared" ca="1" si="36"/>
        <v>s</v>
      </c>
      <c r="ES34" s="362" t="str">
        <f t="shared" ca="1" si="36"/>
        <v>s</v>
      </c>
      <c r="ET34" s="362" t="str">
        <f t="shared" ca="1" si="36"/>
        <v>s</v>
      </c>
      <c r="EU34" s="362" t="str">
        <f t="shared" ca="1" si="28"/>
        <v>s</v>
      </c>
      <c r="EV34" s="362" t="str">
        <f t="shared" ca="1" si="36"/>
        <v>s</v>
      </c>
      <c r="EW34" s="362" t="str">
        <f t="shared" ca="1" si="36"/>
        <v>s</v>
      </c>
      <c r="EX34" s="362" t="str">
        <f t="shared" ca="1" si="36"/>
        <v>s</v>
      </c>
      <c r="EY34" s="362" t="str">
        <f t="shared" ca="1" si="36"/>
        <v>s</v>
      </c>
      <c r="EZ34" s="362" t="str">
        <f t="shared" ca="1" si="36"/>
        <v>s</v>
      </c>
      <c r="FA34" s="362" t="str">
        <f t="shared" ca="1" si="36"/>
        <v>s</v>
      </c>
      <c r="FB34" s="362" t="str">
        <f t="shared" ca="1" si="36"/>
        <v>s</v>
      </c>
      <c r="FC34" s="362" t="str">
        <f t="shared" ca="1" si="36"/>
        <v>s</v>
      </c>
      <c r="FD34" s="362" t="str">
        <f t="shared" ca="1" si="36"/>
        <v>s</v>
      </c>
      <c r="FE34" s="362">
        <f t="shared" ca="1" si="30"/>
        <v>30</v>
      </c>
      <c r="FF34" s="362">
        <f t="shared" ca="1" si="31"/>
        <v>0</v>
      </c>
      <c r="FG34" s="362" t="str">
        <f ca="1">IF(AND(YEAR(DZ34)='P Gerais'!D32,MONTH(Lanc!EA34)=9,DAY(Lanc!EA34)&gt;1),"S","N")</f>
        <v>N</v>
      </c>
      <c r="FH34" s="364">
        <f t="shared" ca="1" si="32"/>
        <v>0</v>
      </c>
      <c r="FI34" s="364">
        <f t="shared" si="33"/>
        <v>0</v>
      </c>
      <c r="FJ34" s="387">
        <f t="shared" ca="1" si="34"/>
        <v>0</v>
      </c>
      <c r="FP34" s="363">
        <f ca="1">((FH34-FJ34-FI34+AZ34+AQ34+SUM(Z34:AA34)+SUM(AW34:AX34)+AK34)*IF('DB Func'!GG29="ok",'DB Func'!GD29,0))</f>
        <v>0</v>
      </c>
      <c r="FR34" s="389">
        <f t="shared" ca="1" si="35"/>
        <v>0</v>
      </c>
      <c r="GV34" s="49"/>
      <c r="GW34" s="49"/>
      <c r="GX34" s="49"/>
      <c r="GY34" s="49"/>
      <c r="GZ34" s="49"/>
      <c r="HA34" s="49"/>
      <c r="HB34" s="49"/>
      <c r="HC34" s="49"/>
    </row>
    <row r="35" spans="1:211" ht="30" customHeight="1" thickTop="1" thickBot="1">
      <c r="C35" s="390" t="str">
        <f ca="1">IF('DB Func'!B30="Funcionário 28","",'DB Func'!B30)</f>
        <v/>
      </c>
      <c r="D35" s="391">
        <f ca="1">'DB Func'!CL30</f>
        <v>0</v>
      </c>
      <c r="E35" s="382" t="str">
        <f ca="1">IF(C35="","-",IF(OR(terceiro!E35="SET",terceiro!F35="SET"),"Sim","Não"))</f>
        <v>-</v>
      </c>
      <c r="F35" s="383" t="str">
        <f ca="1">IF(C35="","-",IF(OR(Ferias!E35="SET",Ferias!F35="SET"),"Sim","Não"))</f>
        <v>-</v>
      </c>
      <c r="G35" s="383">
        <f ca="1">IF(C35="",0,IF(F35="Sim",IF(Ferias!E35="SET",Ferias!I35,Ferias!J35),0))</f>
        <v>0</v>
      </c>
      <c r="H35" s="185"/>
      <c r="I35" s="185"/>
      <c r="J35" s="398">
        <f t="shared" ca="1" si="8"/>
        <v>0</v>
      </c>
      <c r="K35" s="152"/>
      <c r="L35" s="151"/>
      <c r="M35" s="189"/>
      <c r="N35" s="153"/>
      <c r="O35" s="48"/>
      <c r="P35" s="48"/>
      <c r="Q35" s="48"/>
      <c r="R35" s="49"/>
      <c r="S35" s="49"/>
      <c r="T35" s="49"/>
      <c r="U35" s="49"/>
      <c r="V35" s="49"/>
      <c r="W35" s="49"/>
      <c r="X35" s="49"/>
      <c r="Y35" s="49"/>
      <c r="Z35" s="49"/>
      <c r="AA35" s="49"/>
      <c r="AB35" s="48"/>
      <c r="AC35" s="48"/>
      <c r="AD35" s="49"/>
      <c r="AE35" s="49"/>
      <c r="AF35" s="314"/>
      <c r="AH35" s="400">
        <f ca="1">IF(AND('DB Func'!GE30="Agosto",'DB Func'!BQ30="2 Parcelas"),(('auxiliar 13 sal'!K31/12*'DB Func'!GF30+AVERAGE('auxiliar 13 sal'!Q31:AB31)+AVERAGE('auxiliar 13 sal'!AE31:AP31)+'auxiliar 13 sal'!K31*'DB Func'!BN30+'auxiliar 13 sal'!K31*'DB Func'!BO30)/2),IF('DB Func'!GE30="Setembro",IF('DB Func'!BQ30="Parcela Única",('auxiliar 13 sal'!K31/12*'DB Func'!GF30)+AVERAGE('auxiliar 13 sal'!Q31:AB31)+AVERAGE('auxiliar 13 sal'!AE31:AP31)+('auxiliar 13 sal'!K31*'DB Func'!BN30)+('auxiliar 13 sal'!K31*'DB Func'!BO30),IF('DB Func'!BQ30="2 Parcelas",(('auxiliar 13 sal'!K31/12*'DB Func'!GF30+AVERAGE('auxiliar 13 sal'!Q31:AB31)+AVERAGE('auxiliar 13 sal'!AE31:AP31)+'auxiliar 13 sal'!K31*'DB Func'!BN30+'auxiliar 13 sal'!K31*'DB Func'!BO30)/2))),0))</f>
        <v>0</v>
      </c>
      <c r="AK35" s="364">
        <f t="shared" ca="1" si="9"/>
        <v>0</v>
      </c>
      <c r="AL35" s="364">
        <f t="shared" ca="1" si="10"/>
        <v>0</v>
      </c>
      <c r="AM35" s="364">
        <f t="shared" ca="1" si="11"/>
        <v>0</v>
      </c>
      <c r="AN35" s="364">
        <f t="shared" ca="1" si="12"/>
        <v>0</v>
      </c>
      <c r="AO35" s="364">
        <f t="shared" ca="1" si="13"/>
        <v>0</v>
      </c>
      <c r="AP35" s="364">
        <f t="shared" ca="1" si="14"/>
        <v>0</v>
      </c>
      <c r="AQ35" s="364">
        <f t="shared" ca="1" si="15"/>
        <v>0</v>
      </c>
      <c r="AR35" s="364">
        <f>IF(OR(M35="",M35=0),0,((FH35/220)*('Ho Ex'!$C$8+$AS$6))*M35)</f>
        <v>0</v>
      </c>
      <c r="AS35" s="364">
        <f>IF(OR(N35="",N35=0),0,((FH35/220*('DB Func'!GD30+Lanc!$AS$6))*('Ho Ex'!$I$8+$AS$6))*(N35/52.5*60))</f>
        <v>0</v>
      </c>
      <c r="AT35" s="364">
        <f>IF(OR(M35="",M35=0),0,((FH35/220)*('Ho Ex'!$J$8+$AS$6))*O35)</f>
        <v>0</v>
      </c>
      <c r="AU35" s="364">
        <f>IF(OR(M35="",M35=0),0,((FH35/220)*('Ho Ex'!I41+$AS$6))*P35)</f>
        <v>0</v>
      </c>
      <c r="AV35" s="364">
        <f>IF(OR(M35="",M35=0),0,((FH35/220)*('Ho Ex'!C41+$AS$6))*Q35)</f>
        <v>0</v>
      </c>
      <c r="AW35" s="364">
        <f ca="1">FH35*'DB Func'!BN30</f>
        <v>0</v>
      </c>
      <c r="AX35" s="364">
        <f ca="1">FH35*'DB Func'!BO30</f>
        <v>0</v>
      </c>
      <c r="AY35" s="364">
        <f ca="1">IF(FJ35=0,0,VLOOKUP(FJ35,'P Gerais'!$D$39:$G$41,3,TRUE)*Func28!$F$68)</f>
        <v>0</v>
      </c>
      <c r="AZ35" s="364">
        <f t="shared" si="16"/>
        <v>0</v>
      </c>
      <c r="BA35" s="364">
        <f ca="1">((FH35-FJ35-FI35+AZ35+AQ35+SUM(Z35:AA35)+SUM(AW35:AX35)+AK35)*IF('DB Func'!GG30="ok",'DB Func'!GD30,0))+(FH35-FJ35-FI35+AZ35+AQ35+SUM(Z35:AA35)+SUM(AW35:AX35))+AK35</f>
        <v>0</v>
      </c>
      <c r="BB35" s="385">
        <f ca="1">VLOOKUP(BA35,'P Gerais'!$D$22:$G$25,3,TRUE)</f>
        <v>0.08</v>
      </c>
      <c r="BC35" s="364">
        <f ca="1">IF(BA35&lt;'P Gerais'!$D$25,BA35*BB35,Lanc!BB35)</f>
        <v>0</v>
      </c>
      <c r="BD35" s="364">
        <f ca="1">BA35-BC35-('DB Func'!GB30*'P Gerais'!$D$35)</f>
        <v>0</v>
      </c>
      <c r="BE35" s="386">
        <f ca="1">VLOOKUP(BD35,'P Gerais'!$D$29:$F$33,3,TRUE)</f>
        <v>0</v>
      </c>
      <c r="BF35" s="364">
        <f t="shared" ca="1" si="17"/>
        <v>0</v>
      </c>
      <c r="BG35" s="364">
        <f ca="1">VLOOKUP(BD35,'P Gerais'!$D$29:$G$33,4,TRUE)</f>
        <v>0</v>
      </c>
      <c r="BH35" s="364">
        <f t="shared" ca="1" si="18"/>
        <v>0</v>
      </c>
      <c r="BI35" s="364">
        <f t="shared" ca="1" si="19"/>
        <v>0</v>
      </c>
      <c r="BJ35" s="362">
        <f ca="1">'DB Func'!G30</f>
        <v>0</v>
      </c>
      <c r="BK35" s="362">
        <f ca="1">'DB Func'!FW30</f>
        <v>0</v>
      </c>
      <c r="BL35" s="364">
        <f ca="1">D35*'P Gerais'!$D$13</f>
        <v>0</v>
      </c>
      <c r="BM35" s="364">
        <f ca="1">D35*'P Gerais'!$D$14</f>
        <v>0</v>
      </c>
      <c r="BN35" s="364">
        <f ca="1">D35*'P Gerais'!$D$16</f>
        <v>0</v>
      </c>
      <c r="BO35" s="364">
        <f ca="1">D35*'P Gerais'!$D$17</f>
        <v>0</v>
      </c>
      <c r="BP35" s="364">
        <f ca="1">D35*'P Gerais'!$D$18</f>
        <v>0</v>
      </c>
      <c r="BQ35" s="385">
        <f ca="1">VLOOKUP(D35,'P Gerais'!$D$22:$G$24,3,TRUE)</f>
        <v>0.08</v>
      </c>
      <c r="BR35" s="385">
        <f ca="1">VLOOKUP(D35,'P Gerais'!$D$29:$G$33,3,TRUE)</f>
        <v>0</v>
      </c>
      <c r="BS35" s="385">
        <f ca="1">'DB Func'!BN30</f>
        <v>0</v>
      </c>
      <c r="BT35" s="385">
        <f ca="1">'DB Func'!BO30</f>
        <v>0</v>
      </c>
      <c r="BU35" s="385">
        <f ca="1">'DB Func'!FX30</f>
        <v>0</v>
      </c>
      <c r="BV35" s="364">
        <f t="shared" ca="1" si="20"/>
        <v>-0.08</v>
      </c>
      <c r="BW35" s="364">
        <f ca="1">BV35-'DB Func'!GC30</f>
        <v>-0.08</v>
      </c>
      <c r="BX35" s="362">
        <f ca="1">IFERROR(VLOOKUP(BW35,'P Gerais'!$D$29:$G$33,3,TRUE)*BW35,0)</f>
        <v>0</v>
      </c>
      <c r="BY35" s="364">
        <f ca="1">IFERROR(BX35-VLOOKUP(BW35,'P Gerais'!$D$29:$H$33,4,TRUE),0)</f>
        <v>0</v>
      </c>
      <c r="BZ35" s="364">
        <f ca="1">D35*'DB Func'!GD30</f>
        <v>0</v>
      </c>
      <c r="CB35" s="364">
        <f t="shared" ca="1" si="21"/>
        <v>0</v>
      </c>
      <c r="CC35" s="364">
        <f t="shared" si="22"/>
        <v>0</v>
      </c>
      <c r="CD35" s="364">
        <f t="shared" si="23"/>
        <v>0</v>
      </c>
      <c r="CF35" s="362" t="str">
        <f t="shared" ca="1" si="24"/>
        <v>não</v>
      </c>
      <c r="CG35" s="362">
        <f ca="1">IF($CH$8=1,DAY('DB Func'!C30),0)</f>
        <v>0</v>
      </c>
      <c r="CH35" s="362">
        <f ca="1">IF(CI35=0,0,MONTH('DB Func'!C30))</f>
        <v>0</v>
      </c>
      <c r="CI35" s="362">
        <f ca="1">IF('P Gerais'!D33=YEAR('DB Func'!C30),YEAR('DB Func'!C30),0)</f>
        <v>0</v>
      </c>
      <c r="CJ35" s="371">
        <v>58</v>
      </c>
      <c r="CK35" s="363"/>
      <c r="CL35" s="362" t="str">
        <f>IF(ISERROR(HLOOKUP(CL33,$DR$7:$DX35,$DY35,FALSE)),"N",HLOOKUP(CL33,$DR$7:$DX35,$DY35,FALSE))</f>
        <v>N</v>
      </c>
      <c r="CM35" s="362" t="str">
        <f>IF(ISERROR(HLOOKUP(CM33,$DR$7:$DX35,$DY35,FALSE)),"N",HLOOKUP(CM33,$DR$7:$DX35,$DY35,FALSE))</f>
        <v>N</v>
      </c>
      <c r="CN35" s="362" t="str">
        <f>IF(ISERROR(HLOOKUP(CN33,$DR$7:$DX35,$DY35,FALSE)),"N",HLOOKUP(CN33,$DR$7:$DX35,$DY35,FALSE))</f>
        <v>N</v>
      </c>
      <c r="CO35" s="362" t="str">
        <f>IF(ISERROR(HLOOKUP(CO33,$DR$7:$DX35,$DY35,FALSE)),"N",HLOOKUP(CO33,$DR$7:$DX35,$DY35,FALSE))</f>
        <v>N</v>
      </c>
      <c r="CP35" s="362" t="str">
        <f>IF(ISERROR(HLOOKUP(CP33,$DR$7:$DX35,$DY35,FALSE)),"N",HLOOKUP(CP33,$DR$7:$DX35,$DY35,FALSE))</f>
        <v>N</v>
      </c>
      <c r="CQ35" s="362" t="str">
        <f>IF(ISERROR(HLOOKUP(CQ33,$DR$7:$DX35,$DY35,FALSE)),"N",HLOOKUP(CQ33,$DR$7:$DX35,$DY35,FALSE))</f>
        <v>N</v>
      </c>
      <c r="CR35" s="362" t="str">
        <f>IF(ISERROR(HLOOKUP(CR33,$DR$7:$DX35,$DY35,FALSE)),"N",HLOOKUP(CR33,$DR$7:$DX35,$DY35,FALSE))</f>
        <v>N</v>
      </c>
      <c r="CS35" s="362" t="str">
        <f>IF(ISERROR(HLOOKUP(CS33,$DR$7:$DX35,$DY35,FALSE)),"N",HLOOKUP(CS33,$DR$7:$DX35,$DY35,FALSE))</f>
        <v>N</v>
      </c>
      <c r="CT35" s="362" t="str">
        <f>IF(ISERROR(HLOOKUP(CT33,$DR$7:$DX35,$DY35,FALSE)),"N",HLOOKUP(CT33,$DR$7:$DX35,$DY35,FALSE))</f>
        <v>N</v>
      </c>
      <c r="CU35" s="362" t="str">
        <f>IF(ISERROR(HLOOKUP(CU33,$DR$7:$DX35,$DY35,FALSE)),"N",HLOOKUP(CU33,$DR$7:$DX35,$DY35,FALSE))</f>
        <v>N</v>
      </c>
      <c r="CV35" s="362" t="str">
        <f>IF(ISERROR(HLOOKUP(CV33,$DR$7:$DX35,$DY35,FALSE)),"N",HLOOKUP(CV33,$DR$7:$DX35,$DY35,FALSE))</f>
        <v>N</v>
      </c>
      <c r="CW35" s="362" t="str">
        <f>IF(ISERROR(HLOOKUP(CW33,$DR$7:$DX35,$DY35,FALSE)),"N",HLOOKUP(CW33,$DR$7:$DX35,$DY35,FALSE))</f>
        <v>N</v>
      </c>
      <c r="CX35" s="362" t="str">
        <f>IF(ISERROR(HLOOKUP(CX33,$DR$7:$DX35,$DY35,FALSE)),"N",HLOOKUP(CX33,$DR$7:$DX35,$DY35,FALSE))</f>
        <v>N</v>
      </c>
      <c r="CY35" s="362" t="str">
        <f>IF(ISERROR(HLOOKUP(CY33,$DR$7:$DX35,$DY35,FALSE)),"N",HLOOKUP(CY33,$DR$7:$DX35,$DY35,FALSE))</f>
        <v>N</v>
      </c>
      <c r="CZ35" s="362" t="str">
        <f>IF(ISERROR(HLOOKUP(CZ33,$DR$7:$DX35,$DY35,FALSE)),"N",HLOOKUP(CZ33,$DR$7:$DX35,$DY35,FALSE))</f>
        <v>N</v>
      </c>
      <c r="DA35" s="362" t="str">
        <f>IF(ISERROR(HLOOKUP(DA33,$DR$7:$DX35,$DY35,FALSE)),"N",HLOOKUP(DA33,$DR$7:$DX35,$DY35,FALSE))</f>
        <v>N</v>
      </c>
      <c r="DB35" s="362" t="str">
        <f>IF(ISERROR(HLOOKUP(DB33,$DR$7:$DX35,$DY35,FALSE)),"N",HLOOKUP(DB33,$DR$7:$DX35,$DY35,FALSE))</f>
        <v>N</v>
      </c>
      <c r="DC35" s="362" t="str">
        <f>IF(ISERROR(HLOOKUP(DC33,$DR$7:$DX35,$DY35,FALSE)),"N",HLOOKUP(DC33,$DR$7:$DX35,$DY35,FALSE))</f>
        <v>N</v>
      </c>
      <c r="DD35" s="362" t="str">
        <f>IF(ISERROR(HLOOKUP(DD33,$DR$7:$DX35,$DY35,FALSE)),"N",HLOOKUP(DD33,$DR$7:$DX35,$DY35,FALSE))</f>
        <v>N</v>
      </c>
      <c r="DE35" s="362" t="str">
        <f>IF(ISERROR(HLOOKUP(DE33,$DR$7:$DX35,$DY35,FALSE)),"N",HLOOKUP(DE33,$DR$7:$DX35,$DY35,FALSE))</f>
        <v>N</v>
      </c>
      <c r="DF35" s="362" t="str">
        <f>IF(ISERROR(HLOOKUP(DF33,$DR$7:$DX35,$DY35,FALSE)),"N",HLOOKUP(DF33,$DR$7:$DX35,$DY35,FALSE))</f>
        <v>N</v>
      </c>
      <c r="DG35" s="362" t="str">
        <f>IF(ISERROR(HLOOKUP(DG33,$DR$7:$DX35,$DY35,FALSE)),"N",HLOOKUP(DG33,$DR$7:$DX35,$DY35,FALSE))</f>
        <v>N</v>
      </c>
      <c r="DH35" s="362" t="str">
        <f>IF(ISERROR(HLOOKUP(DH33,$DR$7:$DX35,$DY35,FALSE)),"N",HLOOKUP(DH33,$DR$7:$DX35,$DY35,FALSE))</f>
        <v>N</v>
      </c>
      <c r="DI35" s="362" t="str">
        <f>IF(ISERROR(HLOOKUP(DI33,$DR$7:$DX35,$DY35,FALSE)),"N",HLOOKUP(DI33,$DR$7:$DX35,$DY35,FALSE))</f>
        <v>N</v>
      </c>
      <c r="DJ35" s="362" t="str">
        <f>IF(ISERROR(HLOOKUP(DJ33,$DR$7:$DX35,$DY35,FALSE)),"N",HLOOKUP(DJ33,$DR$7:$DX35,$DY35,FALSE))</f>
        <v>N</v>
      </c>
      <c r="DK35" s="362" t="str">
        <f>IF(ISERROR(HLOOKUP(DK33,$DR$7:$DX35,$DY35,FALSE)),"N",HLOOKUP(DK33,$DR$7:$DX35,$DY35,FALSE))</f>
        <v>N</v>
      </c>
      <c r="DL35" s="362" t="str">
        <f>IF(ISERROR(HLOOKUP(DL33,$DR$7:$DX35,$DY35,FALSE)),"N",HLOOKUP(DL33,$DR$7:$DX35,$DY35,FALSE))</f>
        <v>N</v>
      </c>
      <c r="DM35" s="362" t="str">
        <f>IF(ISERROR(HLOOKUP(DM33,$DR$7:$DX35,$DY35,FALSE)),"N",HLOOKUP(DM33,$DR$7:$DX35,$DY35,FALSE))</f>
        <v>N</v>
      </c>
      <c r="DN35" s="362" t="str">
        <f>IF(ISERROR(HLOOKUP(DN33,$DR$7:$DX35,$DY35,FALSE)),"N",HLOOKUP(DN33,$DR$7:$DX35,$DY35,FALSE))</f>
        <v>N</v>
      </c>
      <c r="DO35" s="362" t="str">
        <f>IF(ISERROR(HLOOKUP(DO33,$DR$7:$DX35,$DY35,FALSE)),"N",HLOOKUP(DO33,$DR$7:$DX35,$DY35,FALSE))</f>
        <v>N</v>
      </c>
      <c r="DP35" s="362">
        <f t="shared" si="25"/>
        <v>0</v>
      </c>
      <c r="DQ35" s="362">
        <f t="shared" si="26"/>
        <v>30</v>
      </c>
      <c r="DR35" s="362" t="str">
        <f>IF('DB Func'!M30&gt;0,"S","N")</f>
        <v>N</v>
      </c>
      <c r="DS35" s="362" t="str">
        <f>IF('DB Func'!R30&gt;0,"S","N")</f>
        <v>N</v>
      </c>
      <c r="DT35" s="362" t="str">
        <f>IF('DB Func'!W30&gt;0,"S","N")</f>
        <v>N</v>
      </c>
      <c r="DU35" s="362" t="str">
        <f>IF('DB Func'!AB30&gt;0,"S","N")</f>
        <v>N</v>
      </c>
      <c r="DV35" s="362" t="str">
        <f>IF('DB Func'!AG30&gt;0,"S","N")</f>
        <v>N</v>
      </c>
      <c r="DW35" s="362" t="str">
        <f>IF('DB Func'!AL30&gt;0,"S","N")</f>
        <v>N</v>
      </c>
      <c r="DX35" s="362" t="str">
        <f>IF('DB Func'!AQ30&gt;0,"S","N")</f>
        <v>N</v>
      </c>
      <c r="DY35" s="362">
        <v>29</v>
      </c>
      <c r="DZ35" s="369">
        <f ca="1">'DB Func'!C30</f>
        <v>0</v>
      </c>
      <c r="EA35" s="362" t="str">
        <f t="shared" ca="1" si="37"/>
        <v>s</v>
      </c>
      <c r="EB35" s="362" t="str">
        <f t="shared" ca="1" si="37"/>
        <v>s</v>
      </c>
      <c r="EC35" s="362" t="str">
        <f t="shared" ca="1" si="37"/>
        <v>s</v>
      </c>
      <c r="ED35" s="362" t="str">
        <f t="shared" ca="1" si="37"/>
        <v>s</v>
      </c>
      <c r="EE35" s="362" t="str">
        <f t="shared" ca="1" si="37"/>
        <v>s</v>
      </c>
      <c r="EF35" s="362" t="str">
        <f t="shared" ca="1" si="37"/>
        <v>s</v>
      </c>
      <c r="EG35" s="362" t="str">
        <f t="shared" ca="1" si="37"/>
        <v>s</v>
      </c>
      <c r="EH35" s="362" t="str">
        <f t="shared" ca="1" si="37"/>
        <v>s</v>
      </c>
      <c r="EI35" s="362" t="str">
        <f t="shared" ca="1" si="37"/>
        <v>s</v>
      </c>
      <c r="EJ35" s="362" t="str">
        <f t="shared" ca="1" si="37"/>
        <v>s</v>
      </c>
      <c r="EK35" s="362" t="str">
        <f t="shared" ca="1" si="37"/>
        <v>s</v>
      </c>
      <c r="EL35" s="362" t="str">
        <f t="shared" ca="1" si="37"/>
        <v>s</v>
      </c>
      <c r="EM35" s="362" t="str">
        <f t="shared" ca="1" si="37"/>
        <v>s</v>
      </c>
      <c r="EN35" s="362" t="str">
        <f t="shared" ca="1" si="37"/>
        <v>s</v>
      </c>
      <c r="EO35" s="362" t="str">
        <f t="shared" ca="1" si="37"/>
        <v>s</v>
      </c>
      <c r="EP35" s="362" t="str">
        <f t="shared" ca="1" si="37"/>
        <v>s</v>
      </c>
      <c r="EQ35" s="362" t="str">
        <f t="shared" ca="1" si="36"/>
        <v>s</v>
      </c>
      <c r="ER35" s="362" t="str">
        <f t="shared" ca="1" si="36"/>
        <v>s</v>
      </c>
      <c r="ES35" s="362" t="str">
        <f t="shared" ca="1" si="36"/>
        <v>s</v>
      </c>
      <c r="ET35" s="362" t="str">
        <f t="shared" ca="1" si="36"/>
        <v>s</v>
      </c>
      <c r="EU35" s="362" t="str">
        <f t="shared" ca="1" si="28"/>
        <v>s</v>
      </c>
      <c r="EV35" s="362" t="str">
        <f t="shared" ca="1" si="36"/>
        <v>s</v>
      </c>
      <c r="EW35" s="362" t="str">
        <f t="shared" ca="1" si="36"/>
        <v>s</v>
      </c>
      <c r="EX35" s="362" t="str">
        <f t="shared" ca="1" si="36"/>
        <v>s</v>
      </c>
      <c r="EY35" s="362" t="str">
        <f t="shared" ca="1" si="36"/>
        <v>s</v>
      </c>
      <c r="EZ35" s="362" t="str">
        <f t="shared" ca="1" si="36"/>
        <v>s</v>
      </c>
      <c r="FA35" s="362" t="str">
        <f t="shared" ca="1" si="36"/>
        <v>s</v>
      </c>
      <c r="FB35" s="362" t="str">
        <f t="shared" ca="1" si="36"/>
        <v>s</v>
      </c>
      <c r="FC35" s="362" t="str">
        <f t="shared" ca="1" si="36"/>
        <v>s</v>
      </c>
      <c r="FD35" s="362" t="str">
        <f t="shared" ca="1" si="36"/>
        <v>s</v>
      </c>
      <c r="FE35" s="362">
        <f t="shared" ca="1" si="30"/>
        <v>30</v>
      </c>
      <c r="FF35" s="362">
        <f t="shared" ca="1" si="31"/>
        <v>0</v>
      </c>
      <c r="FG35" s="362" t="str">
        <f ca="1">IF(AND(YEAR(DZ35)='P Gerais'!D33,MONTH(Lanc!EA35)=9,DAY(Lanc!EA35)&gt;1),"S","N")</f>
        <v>N</v>
      </c>
      <c r="FH35" s="364">
        <f t="shared" ca="1" si="32"/>
        <v>0</v>
      </c>
      <c r="FI35" s="364">
        <f t="shared" si="33"/>
        <v>0</v>
      </c>
      <c r="FJ35" s="387">
        <f t="shared" ca="1" si="34"/>
        <v>0</v>
      </c>
      <c r="FP35" s="363">
        <f ca="1">((FH35-FJ35-FI35+AZ35+AQ35+SUM(Z35:AA35)+SUM(AW35:AX35)+AK35)*IF('DB Func'!GG30="ok",'DB Func'!GD30,0))</f>
        <v>0</v>
      </c>
      <c r="FR35" s="389">
        <f t="shared" ca="1" si="35"/>
        <v>0</v>
      </c>
      <c r="GV35" s="49"/>
      <c r="GW35" s="49"/>
      <c r="GX35" s="49"/>
      <c r="GY35" s="49"/>
      <c r="GZ35" s="49"/>
      <c r="HA35" s="49"/>
      <c r="HB35" s="49"/>
      <c r="HC35" s="49"/>
    </row>
    <row r="36" spans="1:211" ht="30" customHeight="1" thickTop="1" thickBot="1">
      <c r="C36" s="390" t="str">
        <f ca="1">IF('DB Func'!B31="Funcionário 29","",'DB Func'!B31)</f>
        <v/>
      </c>
      <c r="D36" s="391">
        <f ca="1">'DB Func'!CL31</f>
        <v>0</v>
      </c>
      <c r="E36" s="382" t="str">
        <f ca="1">IF(C36="","-",IF(OR(terceiro!E36="SET",terceiro!F36="SET"),"Sim","Não"))</f>
        <v>-</v>
      </c>
      <c r="F36" s="383" t="str">
        <f ca="1">IF(C36="","-",IF(OR(Ferias!E36="SET",Ferias!F36="SET"),"Sim","Não"))</f>
        <v>-</v>
      </c>
      <c r="G36" s="383">
        <f ca="1">IF(C36="",0,IF(F36="Sim",IF(Ferias!E36="SET",Ferias!I36,Ferias!J36),0))</f>
        <v>0</v>
      </c>
      <c r="H36" s="185"/>
      <c r="I36" s="185"/>
      <c r="J36" s="398">
        <f t="shared" ca="1" si="8"/>
        <v>0</v>
      </c>
      <c r="K36" s="152"/>
      <c r="L36" s="151"/>
      <c r="M36" s="189"/>
      <c r="N36" s="153"/>
      <c r="O36" s="48"/>
      <c r="P36" s="48"/>
      <c r="Q36" s="48"/>
      <c r="R36" s="49"/>
      <c r="S36" s="49"/>
      <c r="T36" s="49"/>
      <c r="U36" s="49"/>
      <c r="V36" s="49"/>
      <c r="W36" s="49"/>
      <c r="X36" s="49"/>
      <c r="Y36" s="49"/>
      <c r="Z36" s="49"/>
      <c r="AA36" s="49"/>
      <c r="AB36" s="48"/>
      <c r="AC36" s="48"/>
      <c r="AD36" s="49"/>
      <c r="AE36" s="49"/>
      <c r="AF36" s="314"/>
      <c r="AH36" s="400">
        <f ca="1">IF(AND('DB Func'!GE31="Agosto",'DB Func'!BQ31="2 Parcelas"),(('auxiliar 13 sal'!K32/12*'DB Func'!GF31+AVERAGE('auxiliar 13 sal'!Q32:AB32)+AVERAGE('auxiliar 13 sal'!AE32:AP32)+'auxiliar 13 sal'!K32*'DB Func'!BN31+'auxiliar 13 sal'!K32*'DB Func'!BO31)/2),IF('DB Func'!GE31="Setembro",IF('DB Func'!BQ31="Parcela Única",('auxiliar 13 sal'!K32/12*'DB Func'!GF31)+AVERAGE('auxiliar 13 sal'!Q32:AB32)+AVERAGE('auxiliar 13 sal'!AE32:AP32)+('auxiliar 13 sal'!K32*'DB Func'!BN31)+('auxiliar 13 sal'!K32*'DB Func'!BO31),IF('DB Func'!BQ31="2 Parcelas",(('auxiliar 13 sal'!K32/12*'DB Func'!GF31+AVERAGE('auxiliar 13 sal'!Q32:AB32)+AVERAGE('auxiliar 13 sal'!AE32:AP32)+'auxiliar 13 sal'!K32*'DB Func'!BN31+'auxiliar 13 sal'!K32*'DB Func'!BO31)/2))),0))</f>
        <v>0</v>
      </c>
      <c r="AK36" s="364">
        <f t="shared" ca="1" si="9"/>
        <v>0</v>
      </c>
      <c r="AL36" s="364">
        <f t="shared" ca="1" si="10"/>
        <v>0</v>
      </c>
      <c r="AM36" s="364">
        <f t="shared" ca="1" si="11"/>
        <v>0</v>
      </c>
      <c r="AN36" s="364">
        <f t="shared" ca="1" si="12"/>
        <v>0</v>
      </c>
      <c r="AO36" s="364">
        <f t="shared" ca="1" si="13"/>
        <v>0</v>
      </c>
      <c r="AP36" s="364">
        <f t="shared" ca="1" si="14"/>
        <v>0</v>
      </c>
      <c r="AQ36" s="364">
        <f t="shared" ca="1" si="15"/>
        <v>0</v>
      </c>
      <c r="AR36" s="364">
        <f>IF(OR(M36="",M36=0),0,((FH36/220)*('Ho Ex'!$C$8+$AS$6))*M36)</f>
        <v>0</v>
      </c>
      <c r="AS36" s="364">
        <f>IF(OR(N36="",N36=0),0,((FH36/220*('DB Func'!GD31+Lanc!$AS$6))*('Ho Ex'!$I$8+$AS$6))*(N36/52.5*60))</f>
        <v>0</v>
      </c>
      <c r="AT36" s="364">
        <f>IF(OR(M36="",M36=0),0,((FH36/220)*('Ho Ex'!$J$8+$AS$6))*O36)</f>
        <v>0</v>
      </c>
      <c r="AU36" s="364">
        <f>IF(OR(M36="",M36=0),0,((FH36/220)*('Ho Ex'!I42+$AS$6))*P36)</f>
        <v>0</v>
      </c>
      <c r="AV36" s="364">
        <f>IF(OR(M36="",M36=0),0,((FH36/220)*('Ho Ex'!C42+$AS$6))*Q36)</f>
        <v>0</v>
      </c>
      <c r="AW36" s="364">
        <f ca="1">FH36*'DB Func'!BN31</f>
        <v>0</v>
      </c>
      <c r="AX36" s="364">
        <f ca="1">FH36*'DB Func'!BO31</f>
        <v>0</v>
      </c>
      <c r="AY36" s="364">
        <f ca="1">IF(FJ36=0,0,VLOOKUP(FJ36,'P Gerais'!$D$39:$G$41,3,TRUE)*Func29!$F$68)</f>
        <v>0</v>
      </c>
      <c r="AZ36" s="364">
        <f t="shared" si="16"/>
        <v>0</v>
      </c>
      <c r="BA36" s="364">
        <f ca="1">((FH36-FJ36-FI36+AZ36+AQ36+SUM(Z36:AA36)+SUM(AW36:AX36)+AK36)*IF('DB Func'!GG31="ok",'DB Func'!GD31,0))+(FH36-FJ36-FI36+AZ36+AQ36+SUM(Z36:AA36)+SUM(AW36:AX36))+AK36</f>
        <v>0</v>
      </c>
      <c r="BB36" s="385">
        <f ca="1">VLOOKUP(BA36,'P Gerais'!$D$22:$G$25,3,TRUE)</f>
        <v>0.08</v>
      </c>
      <c r="BC36" s="364">
        <f ca="1">IF(BA36&lt;'P Gerais'!$D$25,BA36*BB36,Lanc!BB36)</f>
        <v>0</v>
      </c>
      <c r="BD36" s="364">
        <f ca="1">BA36-BC36-('DB Func'!GB31*'P Gerais'!$D$35)</f>
        <v>0</v>
      </c>
      <c r="BE36" s="386">
        <f ca="1">VLOOKUP(BD36,'P Gerais'!$D$29:$F$33,3,TRUE)</f>
        <v>0</v>
      </c>
      <c r="BF36" s="364">
        <f t="shared" ca="1" si="17"/>
        <v>0</v>
      </c>
      <c r="BG36" s="364">
        <f ca="1">VLOOKUP(BD36,'P Gerais'!$D$29:$G$33,4,TRUE)</f>
        <v>0</v>
      </c>
      <c r="BH36" s="364">
        <f t="shared" ca="1" si="18"/>
        <v>0</v>
      </c>
      <c r="BI36" s="364">
        <f t="shared" ca="1" si="19"/>
        <v>0</v>
      </c>
      <c r="BJ36" s="362">
        <f ca="1">'DB Func'!G31</f>
        <v>0</v>
      </c>
      <c r="BK36" s="362">
        <f ca="1">'DB Func'!FW31</f>
        <v>0</v>
      </c>
      <c r="BL36" s="364">
        <f ca="1">D36*'P Gerais'!$D$13</f>
        <v>0</v>
      </c>
      <c r="BM36" s="364">
        <f ca="1">D36*'P Gerais'!$D$14</f>
        <v>0</v>
      </c>
      <c r="BN36" s="364">
        <f ca="1">D36*'P Gerais'!$D$16</f>
        <v>0</v>
      </c>
      <c r="BO36" s="364">
        <f ca="1">D36*'P Gerais'!$D$17</f>
        <v>0</v>
      </c>
      <c r="BP36" s="364">
        <f ca="1">D36*'P Gerais'!$D$18</f>
        <v>0</v>
      </c>
      <c r="BQ36" s="385">
        <f ca="1">VLOOKUP(D36,'P Gerais'!$D$22:$G$24,3,TRUE)</f>
        <v>0.08</v>
      </c>
      <c r="BR36" s="385">
        <f ca="1">VLOOKUP(D36,'P Gerais'!$D$29:$G$33,3,TRUE)</f>
        <v>0</v>
      </c>
      <c r="BS36" s="385">
        <f ca="1">'DB Func'!BN31</f>
        <v>0</v>
      </c>
      <c r="BT36" s="385">
        <f ca="1">'DB Func'!BO31</f>
        <v>0</v>
      </c>
      <c r="BU36" s="385">
        <f ca="1">'DB Func'!FX31</f>
        <v>0</v>
      </c>
      <c r="BV36" s="364">
        <f t="shared" ca="1" si="20"/>
        <v>-0.08</v>
      </c>
      <c r="BW36" s="364">
        <f ca="1">BV36-'DB Func'!GC31</f>
        <v>-0.08</v>
      </c>
      <c r="BX36" s="362">
        <f ca="1">IFERROR(VLOOKUP(BW36,'P Gerais'!$D$29:$G$33,3,TRUE)*BW36,0)</f>
        <v>0</v>
      </c>
      <c r="BY36" s="364">
        <f ca="1">IFERROR(BX36-VLOOKUP(BW36,'P Gerais'!$D$29:$H$33,4,TRUE),0)</f>
        <v>0</v>
      </c>
      <c r="BZ36" s="364">
        <f ca="1">D36*'DB Func'!GD31</f>
        <v>0</v>
      </c>
      <c r="CB36" s="364">
        <f t="shared" ca="1" si="21"/>
        <v>0</v>
      </c>
      <c r="CC36" s="364">
        <f t="shared" si="22"/>
        <v>0</v>
      </c>
      <c r="CD36" s="364">
        <f t="shared" si="23"/>
        <v>0</v>
      </c>
      <c r="CF36" s="362" t="str">
        <f t="shared" ca="1" si="24"/>
        <v>não</v>
      </c>
      <c r="CG36" s="362">
        <f ca="1">IF($CH$8=1,DAY('DB Func'!C31),0)</f>
        <v>0</v>
      </c>
      <c r="CH36" s="362">
        <f ca="1">IF(CI36=0,0,MONTH('DB Func'!C31))</f>
        <v>0</v>
      </c>
      <c r="CI36" s="362">
        <f ca="1">IF('P Gerais'!D34=YEAR('DB Func'!C31),YEAR('DB Func'!C31),0)</f>
        <v>0</v>
      </c>
      <c r="CJ36" s="371">
        <v>59</v>
      </c>
      <c r="CK36" s="363"/>
      <c r="CL36" s="362" t="str">
        <f ca="1">IF(ISERROR(HLOOKUP(CL34,$DR$7:$DX36,$DY36,FALSE)),"N",HLOOKUP(CL34,$DR$7:$DX36,$DY36,FALSE))</f>
        <v>N</v>
      </c>
      <c r="CM36" s="362" t="str">
        <f ca="1">IF(ISERROR(HLOOKUP(CM34,$DR$7:$DX36,$DY36,FALSE)),"N",HLOOKUP(CM34,$DR$7:$DX36,$DY36,FALSE))</f>
        <v>N</v>
      </c>
      <c r="CN36" s="362" t="str">
        <f ca="1">IF(ISERROR(HLOOKUP(CN34,$DR$7:$DX36,$DY36,FALSE)),"N",HLOOKUP(CN34,$DR$7:$DX36,$DY36,FALSE))</f>
        <v>N</v>
      </c>
      <c r="CO36" s="362" t="str">
        <f ca="1">IF(ISERROR(HLOOKUP(CO34,$DR$7:$DX36,$DY36,FALSE)),"N",HLOOKUP(CO34,$DR$7:$DX36,$DY36,FALSE))</f>
        <v>N</v>
      </c>
      <c r="CP36" s="362" t="str">
        <f>IF(ISERROR(HLOOKUP(CP34,$DR$7:$DX36,$DY36,FALSE)),"N",HLOOKUP(CP34,$DR$7:$DX36,$DY36,FALSE))</f>
        <v>N</v>
      </c>
      <c r="CQ36" s="362" t="str">
        <f ca="1">IF(ISERROR(HLOOKUP(CQ34,$DR$7:$DX36,$DY36,FALSE)),"N",HLOOKUP(CQ34,$DR$7:$DX36,$DY36,FALSE))</f>
        <v>N</v>
      </c>
      <c r="CR36" s="362" t="str">
        <f ca="1">IF(ISERROR(HLOOKUP(CR34,$DR$7:$DX36,$DY36,FALSE)),"N",HLOOKUP(CR34,$DR$7:$DX36,$DY36,FALSE))</f>
        <v>N</v>
      </c>
      <c r="CS36" s="362" t="str">
        <f ca="1">IF(ISERROR(HLOOKUP(CS34,$DR$7:$DX36,$DY36,FALSE)),"N",HLOOKUP(CS34,$DR$7:$DX36,$DY36,FALSE))</f>
        <v>N</v>
      </c>
      <c r="CT36" s="362" t="str">
        <f ca="1">IF(ISERROR(HLOOKUP(CT34,$DR$7:$DX36,$DY36,FALSE)),"N",HLOOKUP(CT34,$DR$7:$DX36,$DY36,FALSE))</f>
        <v>N</v>
      </c>
      <c r="CU36" s="362" t="str">
        <f ca="1">IF(ISERROR(HLOOKUP(CU34,$DR$7:$DX36,$DY36,FALSE)),"N",HLOOKUP(CU34,$DR$7:$DX36,$DY36,FALSE))</f>
        <v>N</v>
      </c>
      <c r="CV36" s="362" t="str">
        <f ca="1">IF(ISERROR(HLOOKUP(CV34,$DR$7:$DX36,$DY36,FALSE)),"N",HLOOKUP(CV34,$DR$7:$DX36,$DY36,FALSE))</f>
        <v>N</v>
      </c>
      <c r="CW36" s="362" t="str">
        <f>IF(ISERROR(HLOOKUP(CW34,$DR$7:$DX36,$DY36,FALSE)),"N",HLOOKUP(CW34,$DR$7:$DX36,$DY36,FALSE))</f>
        <v>N</v>
      </c>
      <c r="CX36" s="362" t="str">
        <f ca="1">IF(ISERROR(HLOOKUP(CX34,$DR$7:$DX36,$DY36,FALSE)),"N",HLOOKUP(CX34,$DR$7:$DX36,$DY36,FALSE))</f>
        <v>N</v>
      </c>
      <c r="CY36" s="362" t="str">
        <f ca="1">IF(ISERROR(HLOOKUP(CY34,$DR$7:$DX36,$DY36,FALSE)),"N",HLOOKUP(CY34,$DR$7:$DX36,$DY36,FALSE))</f>
        <v>N</v>
      </c>
      <c r="CZ36" s="362" t="str">
        <f ca="1">IF(ISERROR(HLOOKUP(CZ34,$DR$7:$DX36,$DY36,FALSE)),"N",HLOOKUP(CZ34,$DR$7:$DX36,$DY36,FALSE))</f>
        <v>N</v>
      </c>
      <c r="DA36" s="362" t="str">
        <f ca="1">IF(ISERROR(HLOOKUP(DA34,$DR$7:$DX36,$DY36,FALSE)),"N",HLOOKUP(DA34,$DR$7:$DX36,$DY36,FALSE))</f>
        <v>N</v>
      </c>
      <c r="DB36" s="362" t="str">
        <f ca="1">IF(ISERROR(HLOOKUP(DB34,$DR$7:$DX36,$DY36,FALSE)),"N",HLOOKUP(DB34,$DR$7:$DX36,$DY36,FALSE))</f>
        <v>N</v>
      </c>
      <c r="DC36" s="362" t="str">
        <f ca="1">IF(ISERROR(HLOOKUP(DC34,$DR$7:$DX36,$DY36,FALSE)),"N",HLOOKUP(DC34,$DR$7:$DX36,$DY36,FALSE))</f>
        <v>N</v>
      </c>
      <c r="DD36" s="362" t="str">
        <f>IF(ISERROR(HLOOKUP(DD34,$DR$7:$DX36,$DY36,FALSE)),"N",HLOOKUP(DD34,$DR$7:$DX36,$DY36,FALSE))</f>
        <v>N</v>
      </c>
      <c r="DE36" s="362" t="str">
        <f ca="1">IF(ISERROR(HLOOKUP(DE34,$DR$7:$DX36,$DY36,FALSE)),"N",HLOOKUP(DE34,$DR$7:$DX36,$DY36,FALSE))</f>
        <v>N</v>
      </c>
      <c r="DF36" s="362" t="str">
        <f ca="1">IF(ISERROR(HLOOKUP(DF34,$DR$7:$DX36,$DY36,FALSE)),"N",HLOOKUP(DF34,$DR$7:$DX36,$DY36,FALSE))</f>
        <v>N</v>
      </c>
      <c r="DG36" s="362" t="str">
        <f ca="1">IF(ISERROR(HLOOKUP(DG34,$DR$7:$DX36,$DY36,FALSE)),"N",HLOOKUP(DG34,$DR$7:$DX36,$DY36,FALSE))</f>
        <v>N</v>
      </c>
      <c r="DH36" s="362" t="str">
        <f ca="1">IF(ISERROR(HLOOKUP(DH34,$DR$7:$DX36,$DY36,FALSE)),"N",HLOOKUP(DH34,$DR$7:$DX36,$DY36,FALSE))</f>
        <v>N</v>
      </c>
      <c r="DI36" s="362" t="str">
        <f ca="1">IF(ISERROR(HLOOKUP(DI34,$DR$7:$DX36,$DY36,FALSE)),"N",HLOOKUP(DI34,$DR$7:$DX36,$DY36,FALSE))</f>
        <v>N</v>
      </c>
      <c r="DJ36" s="362" t="str">
        <f ca="1">IF(ISERROR(HLOOKUP(DJ34,$DR$7:$DX36,$DY36,FALSE)),"N",HLOOKUP(DJ34,$DR$7:$DX36,$DY36,FALSE))</f>
        <v>N</v>
      </c>
      <c r="DK36" s="362" t="str">
        <f>IF(ISERROR(HLOOKUP(DK34,$DR$7:$DX36,$DY36,FALSE)),"N",HLOOKUP(DK34,$DR$7:$DX36,$DY36,FALSE))</f>
        <v>N</v>
      </c>
      <c r="DL36" s="362" t="str">
        <f ca="1">IF(ISERROR(HLOOKUP(DL34,$DR$7:$DX36,$DY36,FALSE)),"N",HLOOKUP(DL34,$DR$7:$DX36,$DY36,FALSE))</f>
        <v>N</v>
      </c>
      <c r="DM36" s="362" t="str">
        <f ca="1">IF(ISERROR(HLOOKUP(DM34,$DR$7:$DX36,$DY36,FALSE)),"N",HLOOKUP(DM34,$DR$7:$DX36,$DY36,FALSE))</f>
        <v>N</v>
      </c>
      <c r="DN36" s="362" t="str">
        <f ca="1">IF(ISERROR(HLOOKUP(DN34,$DR$7:$DX36,$DY36,FALSE)),"N",HLOOKUP(DN34,$DR$7:$DX36,$DY36,FALSE))</f>
        <v>N</v>
      </c>
      <c r="DO36" s="362" t="str">
        <f ca="1">IF(ISERROR(HLOOKUP(DO34,$DR$7:$DX36,$DY36,FALSE)),"N",HLOOKUP(DO34,$DR$7:$DX36,$DY36,FALSE))</f>
        <v>N</v>
      </c>
      <c r="DP36" s="362">
        <f t="shared" ca="1" si="25"/>
        <v>0</v>
      </c>
      <c r="DQ36" s="362">
        <f t="shared" ca="1" si="26"/>
        <v>30</v>
      </c>
      <c r="DR36" s="362" t="str">
        <f>IF('DB Func'!M31&gt;0,"S","N")</f>
        <v>N</v>
      </c>
      <c r="DS36" s="362" t="str">
        <f>IF('DB Func'!R31&gt;0,"S","N")</f>
        <v>N</v>
      </c>
      <c r="DT36" s="362" t="str">
        <f>IF('DB Func'!W31&gt;0,"S","N")</f>
        <v>N</v>
      </c>
      <c r="DU36" s="362" t="str">
        <f>IF('DB Func'!AB31&gt;0,"S","N")</f>
        <v>N</v>
      </c>
      <c r="DV36" s="362" t="str">
        <f>IF('DB Func'!AG31&gt;0,"S","N")</f>
        <v>N</v>
      </c>
      <c r="DW36" s="362" t="str">
        <f>IF('DB Func'!AL31&gt;0,"S","N")</f>
        <v>N</v>
      </c>
      <c r="DX36" s="362" t="str">
        <f>IF('DB Func'!AQ31&gt;0,"S","N")</f>
        <v>N</v>
      </c>
      <c r="DY36" s="362">
        <v>30</v>
      </c>
      <c r="DZ36" s="369">
        <f ca="1">'DB Func'!C31</f>
        <v>0</v>
      </c>
      <c r="EA36" s="362" t="str">
        <f t="shared" ca="1" si="37"/>
        <v>s</v>
      </c>
      <c r="EB36" s="362" t="str">
        <f t="shared" ca="1" si="37"/>
        <v>s</v>
      </c>
      <c r="EC36" s="362" t="str">
        <f t="shared" ca="1" si="37"/>
        <v>s</v>
      </c>
      <c r="ED36" s="362" t="str">
        <f t="shared" ca="1" si="37"/>
        <v>s</v>
      </c>
      <c r="EE36" s="362" t="str">
        <f t="shared" ca="1" si="37"/>
        <v>s</v>
      </c>
      <c r="EF36" s="362" t="str">
        <f t="shared" ca="1" si="37"/>
        <v>s</v>
      </c>
      <c r="EG36" s="362" t="str">
        <f t="shared" ca="1" si="37"/>
        <v>s</v>
      </c>
      <c r="EH36" s="362" t="str">
        <f t="shared" ca="1" si="37"/>
        <v>s</v>
      </c>
      <c r="EI36" s="362" t="str">
        <f t="shared" ca="1" si="37"/>
        <v>s</v>
      </c>
      <c r="EJ36" s="362" t="str">
        <f t="shared" ca="1" si="37"/>
        <v>s</v>
      </c>
      <c r="EK36" s="362" t="str">
        <f t="shared" ca="1" si="37"/>
        <v>s</v>
      </c>
      <c r="EL36" s="362" t="str">
        <f t="shared" ca="1" si="37"/>
        <v>s</v>
      </c>
      <c r="EM36" s="362" t="str">
        <f t="shared" ca="1" si="37"/>
        <v>s</v>
      </c>
      <c r="EN36" s="362" t="str">
        <f t="shared" ca="1" si="37"/>
        <v>s</v>
      </c>
      <c r="EO36" s="362" t="str">
        <f t="shared" ca="1" si="37"/>
        <v>s</v>
      </c>
      <c r="EP36" s="362" t="str">
        <f t="shared" ca="1" si="37"/>
        <v>s</v>
      </c>
      <c r="EQ36" s="362" t="str">
        <f t="shared" ca="1" si="36"/>
        <v>s</v>
      </c>
      <c r="ER36" s="362" t="str">
        <f t="shared" ca="1" si="36"/>
        <v>s</v>
      </c>
      <c r="ES36" s="362" t="str">
        <f t="shared" ca="1" si="36"/>
        <v>s</v>
      </c>
      <c r="ET36" s="362" t="str">
        <f t="shared" ca="1" si="36"/>
        <v>s</v>
      </c>
      <c r="EU36" s="362" t="str">
        <f t="shared" ca="1" si="28"/>
        <v>s</v>
      </c>
      <c r="EV36" s="362" t="str">
        <f t="shared" ca="1" si="36"/>
        <v>s</v>
      </c>
      <c r="EW36" s="362" t="str">
        <f t="shared" ca="1" si="36"/>
        <v>s</v>
      </c>
      <c r="EX36" s="362" t="str">
        <f t="shared" ca="1" si="36"/>
        <v>s</v>
      </c>
      <c r="EY36" s="362" t="str">
        <f t="shared" ca="1" si="36"/>
        <v>s</v>
      </c>
      <c r="EZ36" s="362" t="str">
        <f t="shared" ca="1" si="36"/>
        <v>s</v>
      </c>
      <c r="FA36" s="362" t="str">
        <f t="shared" ca="1" si="36"/>
        <v>s</v>
      </c>
      <c r="FB36" s="362" t="str">
        <f t="shared" ca="1" si="36"/>
        <v>s</v>
      </c>
      <c r="FC36" s="362" t="str">
        <f t="shared" ca="1" si="36"/>
        <v>s</v>
      </c>
      <c r="FD36" s="362" t="str">
        <f t="shared" ca="1" si="36"/>
        <v>s</v>
      </c>
      <c r="FE36" s="362">
        <f t="shared" ca="1" si="30"/>
        <v>30</v>
      </c>
      <c r="FF36" s="362">
        <f t="shared" ca="1" si="31"/>
        <v>0</v>
      </c>
      <c r="FG36" s="362" t="str">
        <f ca="1">IF(AND(YEAR(DZ36)='P Gerais'!D34,MONTH(Lanc!EA36)=9,DAY(Lanc!EA36)&gt;1),"S","N")</f>
        <v>N</v>
      </c>
      <c r="FH36" s="364">
        <f t="shared" ca="1" si="32"/>
        <v>0</v>
      </c>
      <c r="FI36" s="364">
        <f t="shared" si="33"/>
        <v>0</v>
      </c>
      <c r="FJ36" s="387">
        <f t="shared" ca="1" si="34"/>
        <v>0</v>
      </c>
      <c r="FP36" s="363">
        <f ca="1">((FH36-FJ36-FI36+AZ36+AQ36+SUM(Z36:AA36)+SUM(AW36:AX36)+AK36)*IF('DB Func'!GG31="ok",'DB Func'!GD31,0))</f>
        <v>0</v>
      </c>
      <c r="FR36" s="389">
        <f t="shared" ca="1" si="35"/>
        <v>0</v>
      </c>
      <c r="GV36" s="49"/>
      <c r="GW36" s="49"/>
      <c r="GX36" s="49"/>
      <c r="GY36" s="49"/>
      <c r="GZ36" s="49"/>
      <c r="HA36" s="49"/>
      <c r="HB36" s="49"/>
      <c r="HC36" s="49"/>
    </row>
    <row r="37" spans="1:211" ht="30" customHeight="1" thickTop="1" thickBot="1">
      <c r="C37" s="390" t="str">
        <f ca="1">IF('DB Func'!B32="Funcionário 30","",'DB Func'!B32)</f>
        <v/>
      </c>
      <c r="D37" s="391">
        <f ca="1">'DB Func'!CL32</f>
        <v>0</v>
      </c>
      <c r="E37" s="382" t="str">
        <f ca="1">IF(C37="","-",IF(OR(terceiro!E37="SET",terceiro!F37="SET"),"Sim","Não"))</f>
        <v>-</v>
      </c>
      <c r="F37" s="383" t="str">
        <f ca="1">IF(C37="","-",IF(OR(Ferias!E37="SET",Ferias!F37="SET"),"Sim","Não"))</f>
        <v>-</v>
      </c>
      <c r="G37" s="383">
        <f ca="1">IF(C37="",0,IF(F37="Sim",IF(Ferias!E37="SET",Ferias!I37,Ferias!J37),0))</f>
        <v>0</v>
      </c>
      <c r="H37" s="185"/>
      <c r="I37" s="185"/>
      <c r="J37" s="398">
        <f t="shared" ca="1" si="8"/>
        <v>0</v>
      </c>
      <c r="K37" s="152"/>
      <c r="L37" s="151"/>
      <c r="M37" s="189"/>
      <c r="N37" s="153"/>
      <c r="O37" s="48"/>
      <c r="P37" s="48"/>
      <c r="Q37" s="48"/>
      <c r="R37" s="49"/>
      <c r="S37" s="49"/>
      <c r="T37" s="49"/>
      <c r="U37" s="49"/>
      <c r="V37" s="49"/>
      <c r="W37" s="49"/>
      <c r="X37" s="49"/>
      <c r="Y37" s="49"/>
      <c r="Z37" s="49"/>
      <c r="AA37" s="49"/>
      <c r="AB37" s="48"/>
      <c r="AC37" s="48"/>
      <c r="AD37" s="49"/>
      <c r="AE37" s="49"/>
      <c r="AF37" s="314"/>
      <c r="AH37" s="400">
        <f ca="1">IF(AND('DB Func'!GE32="Agosto",'DB Func'!BQ32="2 Parcelas"),(('auxiliar 13 sal'!K33/12*'DB Func'!GF32+AVERAGE('auxiliar 13 sal'!Q33:AB33)+AVERAGE('auxiliar 13 sal'!AE33:AP33)+'auxiliar 13 sal'!K33*'DB Func'!BN32+'auxiliar 13 sal'!K33*'DB Func'!BO32)/2),IF('DB Func'!GE32="Setembro",IF('DB Func'!BQ32="Parcela Única",('auxiliar 13 sal'!K33/12*'DB Func'!GF32)+AVERAGE('auxiliar 13 sal'!Q33:AB33)+AVERAGE('auxiliar 13 sal'!AE33:AP33)+('auxiliar 13 sal'!K33*'DB Func'!BN32)+('auxiliar 13 sal'!K33*'DB Func'!BO32),IF('DB Func'!BQ32="2 Parcelas",(('auxiliar 13 sal'!K33/12*'DB Func'!GF32+AVERAGE('auxiliar 13 sal'!Q33:AB33)+AVERAGE('auxiliar 13 sal'!AE33:AP33)+'auxiliar 13 sal'!K33*'DB Func'!BN32+'auxiliar 13 sal'!K33*'DB Func'!BO32)/2))),0))</f>
        <v>0</v>
      </c>
      <c r="AK37" s="364">
        <f t="shared" ca="1" si="9"/>
        <v>0</v>
      </c>
      <c r="AL37" s="364">
        <f t="shared" ca="1" si="10"/>
        <v>0</v>
      </c>
      <c r="AM37" s="364">
        <f t="shared" ca="1" si="11"/>
        <v>0</v>
      </c>
      <c r="AN37" s="364">
        <f t="shared" ca="1" si="12"/>
        <v>0</v>
      </c>
      <c r="AO37" s="364">
        <f t="shared" ca="1" si="13"/>
        <v>0</v>
      </c>
      <c r="AP37" s="364">
        <f t="shared" ca="1" si="14"/>
        <v>0</v>
      </c>
      <c r="AQ37" s="364">
        <f t="shared" ca="1" si="15"/>
        <v>0</v>
      </c>
      <c r="AR37" s="364">
        <f>IF(OR(M37="",M37=0),0,((FH37/220)*('Ho Ex'!$C$8+$AS$6))*M37)</f>
        <v>0</v>
      </c>
      <c r="AS37" s="364">
        <f>IF(OR(N37="",N37=0),0,((FH37/220*('DB Func'!GD32+Lanc!$AS$6))*('Ho Ex'!$I$8+$AS$6))*(N37/52.5*60))</f>
        <v>0</v>
      </c>
      <c r="AT37" s="364">
        <f>IF(OR(M37="",M37=0),0,((FH37/220)*('Ho Ex'!$J$8+$AS$6))*O37)</f>
        <v>0</v>
      </c>
      <c r="AU37" s="364">
        <f>IF(OR(M37="",M37=0),0,((FH37/220)*('Ho Ex'!I43+$AS$6))*P37)</f>
        <v>0</v>
      </c>
      <c r="AV37" s="364">
        <f>IF(OR(M37="",M37=0),0,((FH37/220)*('Ho Ex'!C43+$AS$6))*Q37)</f>
        <v>0</v>
      </c>
      <c r="AW37" s="364">
        <f ca="1">FH37*'DB Func'!BN32</f>
        <v>0</v>
      </c>
      <c r="AX37" s="364">
        <f ca="1">FH37*'DB Func'!BO32</f>
        <v>0</v>
      </c>
      <c r="AY37" s="364">
        <f ca="1">IF(FJ37=0,0,VLOOKUP(FJ37,'P Gerais'!$D$39:$G$41,3,TRUE)*Func30!$F$68)</f>
        <v>0</v>
      </c>
      <c r="AZ37" s="364">
        <f t="shared" si="16"/>
        <v>0</v>
      </c>
      <c r="BA37" s="364">
        <f ca="1">((FH37-FJ37-FI37+AZ37+AQ37+SUM(Z37:AA37)+SUM(AW37:AX37)+AK37)*IF('DB Func'!GG32="ok",'DB Func'!GD32,0))+(FH37-FJ37-FI37+AZ37+AQ37+SUM(Z37:AA37)+SUM(AW37:AX37))+AK37</f>
        <v>0</v>
      </c>
      <c r="BB37" s="385">
        <f ca="1">VLOOKUP(BA37,'P Gerais'!$D$22:$G$25,3,TRUE)</f>
        <v>0.08</v>
      </c>
      <c r="BC37" s="364">
        <f ca="1">IF(BA37&lt;'P Gerais'!$D$25,BA37*BB37,Lanc!BB37)</f>
        <v>0</v>
      </c>
      <c r="BD37" s="364">
        <f ca="1">BA37-BC37-('DB Func'!GB32*'P Gerais'!$D$35)</f>
        <v>0</v>
      </c>
      <c r="BE37" s="386">
        <f ca="1">VLOOKUP(BD37,'P Gerais'!$D$29:$F$33,3,TRUE)</f>
        <v>0</v>
      </c>
      <c r="BF37" s="364">
        <f t="shared" ca="1" si="17"/>
        <v>0</v>
      </c>
      <c r="BG37" s="364">
        <f ca="1">VLOOKUP(BD37,'P Gerais'!$D$29:$G$33,4,TRUE)</f>
        <v>0</v>
      </c>
      <c r="BH37" s="364">
        <f t="shared" ca="1" si="18"/>
        <v>0</v>
      </c>
      <c r="BI37" s="364">
        <f t="shared" ca="1" si="19"/>
        <v>0</v>
      </c>
      <c r="BJ37" s="362">
        <f ca="1">'DB Func'!G32</f>
        <v>0</v>
      </c>
      <c r="BK37" s="362">
        <f ca="1">'DB Func'!FW32</f>
        <v>0</v>
      </c>
      <c r="BL37" s="364">
        <f ca="1">D37*'P Gerais'!$D$13</f>
        <v>0</v>
      </c>
      <c r="BM37" s="364">
        <f ca="1">D37*'P Gerais'!$D$14</f>
        <v>0</v>
      </c>
      <c r="BN37" s="364">
        <f ca="1">D37*'P Gerais'!$D$16</f>
        <v>0</v>
      </c>
      <c r="BO37" s="364">
        <f ca="1">D37*'P Gerais'!$D$17</f>
        <v>0</v>
      </c>
      <c r="BP37" s="364">
        <f ca="1">D37*'P Gerais'!$D$18</f>
        <v>0</v>
      </c>
      <c r="BQ37" s="385">
        <f ca="1">VLOOKUP(D37,'P Gerais'!$D$22:$G$24,3,TRUE)</f>
        <v>0.08</v>
      </c>
      <c r="BR37" s="385">
        <f ca="1">VLOOKUP(D37,'P Gerais'!$D$29:$G$33,3,TRUE)</f>
        <v>0</v>
      </c>
      <c r="BS37" s="385">
        <f ca="1">'DB Func'!BN32</f>
        <v>0</v>
      </c>
      <c r="BT37" s="385">
        <f ca="1">'DB Func'!BO32</f>
        <v>0</v>
      </c>
      <c r="BU37" s="385">
        <f ca="1">'DB Func'!FX32</f>
        <v>0</v>
      </c>
      <c r="BV37" s="364">
        <f t="shared" ca="1" si="20"/>
        <v>-0.08</v>
      </c>
      <c r="BW37" s="364">
        <f ca="1">BV37-'DB Func'!GC32</f>
        <v>-0.08</v>
      </c>
      <c r="BX37" s="362">
        <f ca="1">IFERROR(VLOOKUP(BW37,'P Gerais'!$D$29:$G$33,3,TRUE)*BW37,0)</f>
        <v>0</v>
      </c>
      <c r="BY37" s="364">
        <f ca="1">IFERROR(BX37-VLOOKUP(BW37,'P Gerais'!$D$29:$H$33,4,TRUE),0)</f>
        <v>0</v>
      </c>
      <c r="BZ37" s="364">
        <f ca="1">D37*'DB Func'!GD32</f>
        <v>0</v>
      </c>
      <c r="CB37" s="364">
        <f t="shared" ca="1" si="21"/>
        <v>0</v>
      </c>
      <c r="CC37" s="364">
        <f t="shared" si="22"/>
        <v>0</v>
      </c>
      <c r="CD37" s="364">
        <f t="shared" si="23"/>
        <v>0</v>
      </c>
      <c r="CF37" s="362" t="str">
        <f t="shared" ca="1" si="24"/>
        <v>não</v>
      </c>
      <c r="CG37" s="362">
        <f ca="1">IF($CH$8=1,DAY('DB Func'!C32),0)</f>
        <v>0</v>
      </c>
      <c r="CH37" s="362">
        <f ca="1">IF(CI37=0,0,MONTH('DB Func'!C32))</f>
        <v>0</v>
      </c>
      <c r="CI37" s="362">
        <f ca="1">IF('P Gerais'!D35=YEAR('DB Func'!C32),YEAR('DB Func'!C32),0)</f>
        <v>0</v>
      </c>
      <c r="CJ37" s="371">
        <v>60</v>
      </c>
      <c r="CK37" s="363"/>
      <c r="CL37" s="362" t="str">
        <f>IF(ISERROR(HLOOKUP(CL35,$DR$7:$DX37,$DY37,FALSE)),"N",HLOOKUP(CL35,$DR$7:$DX37,$DY37,FALSE))</f>
        <v>N</v>
      </c>
      <c r="CM37" s="362" t="str">
        <f>IF(ISERROR(HLOOKUP(CM35,$DR$7:$DX37,$DY37,FALSE)),"N",HLOOKUP(CM35,$DR$7:$DX37,$DY37,FALSE))</f>
        <v>N</v>
      </c>
      <c r="CN37" s="362" t="str">
        <f>IF(ISERROR(HLOOKUP(CN35,$DR$7:$DX37,$DY37,FALSE)),"N",HLOOKUP(CN35,$DR$7:$DX37,$DY37,FALSE))</f>
        <v>N</v>
      </c>
      <c r="CO37" s="362" t="str">
        <f>IF(ISERROR(HLOOKUP(CO35,$DR$7:$DX37,$DY37,FALSE)),"N",HLOOKUP(CO35,$DR$7:$DX37,$DY37,FALSE))</f>
        <v>N</v>
      </c>
      <c r="CP37" s="362" t="str">
        <f>IF(ISERROR(HLOOKUP(CP35,$DR$7:$DX37,$DY37,FALSE)),"N",HLOOKUP(CP35,$DR$7:$DX37,$DY37,FALSE))</f>
        <v>N</v>
      </c>
      <c r="CQ37" s="362" t="str">
        <f>IF(ISERROR(HLOOKUP(CQ35,$DR$7:$DX37,$DY37,FALSE)),"N",HLOOKUP(CQ35,$DR$7:$DX37,$DY37,FALSE))</f>
        <v>N</v>
      </c>
      <c r="CR37" s="362" t="str">
        <f>IF(ISERROR(HLOOKUP(CR35,$DR$7:$DX37,$DY37,FALSE)),"N",HLOOKUP(CR35,$DR$7:$DX37,$DY37,FALSE))</f>
        <v>N</v>
      </c>
      <c r="CS37" s="362" t="str">
        <f>IF(ISERROR(HLOOKUP(CS35,$DR$7:$DX37,$DY37,FALSE)),"N",HLOOKUP(CS35,$DR$7:$DX37,$DY37,FALSE))</f>
        <v>N</v>
      </c>
      <c r="CT37" s="362" t="str">
        <f>IF(ISERROR(HLOOKUP(CT35,$DR$7:$DX37,$DY37,FALSE)),"N",HLOOKUP(CT35,$DR$7:$DX37,$DY37,FALSE))</f>
        <v>N</v>
      </c>
      <c r="CU37" s="362" t="str">
        <f>IF(ISERROR(HLOOKUP(CU35,$DR$7:$DX37,$DY37,FALSE)),"N",HLOOKUP(CU35,$DR$7:$DX37,$DY37,FALSE))</f>
        <v>N</v>
      </c>
      <c r="CV37" s="362" t="str">
        <f>IF(ISERROR(HLOOKUP(CV35,$DR$7:$DX37,$DY37,FALSE)),"N",HLOOKUP(CV35,$DR$7:$DX37,$DY37,FALSE))</f>
        <v>N</v>
      </c>
      <c r="CW37" s="362" t="str">
        <f>IF(ISERROR(HLOOKUP(CW35,$DR$7:$DX37,$DY37,FALSE)),"N",HLOOKUP(CW35,$DR$7:$DX37,$DY37,FALSE))</f>
        <v>N</v>
      </c>
      <c r="CX37" s="362" t="str">
        <f>IF(ISERROR(HLOOKUP(CX35,$DR$7:$DX37,$DY37,FALSE)),"N",HLOOKUP(CX35,$DR$7:$DX37,$DY37,FALSE))</f>
        <v>N</v>
      </c>
      <c r="CY37" s="362" t="str">
        <f>IF(ISERROR(HLOOKUP(CY35,$DR$7:$DX37,$DY37,FALSE)),"N",HLOOKUP(CY35,$DR$7:$DX37,$DY37,FALSE))</f>
        <v>N</v>
      </c>
      <c r="CZ37" s="362" t="str">
        <f>IF(ISERROR(HLOOKUP(CZ35,$DR$7:$DX37,$DY37,FALSE)),"N",HLOOKUP(CZ35,$DR$7:$DX37,$DY37,FALSE))</f>
        <v>N</v>
      </c>
      <c r="DA37" s="362" t="str">
        <f>IF(ISERROR(HLOOKUP(DA35,$DR$7:$DX37,$DY37,FALSE)),"N",HLOOKUP(DA35,$DR$7:$DX37,$DY37,FALSE))</f>
        <v>N</v>
      </c>
      <c r="DB37" s="362" t="str">
        <f>IF(ISERROR(HLOOKUP(DB35,$DR$7:$DX37,$DY37,FALSE)),"N",HLOOKUP(DB35,$DR$7:$DX37,$DY37,FALSE))</f>
        <v>N</v>
      </c>
      <c r="DC37" s="362" t="str">
        <f>IF(ISERROR(HLOOKUP(DC35,$DR$7:$DX37,$DY37,FALSE)),"N",HLOOKUP(DC35,$DR$7:$DX37,$DY37,FALSE))</f>
        <v>N</v>
      </c>
      <c r="DD37" s="362" t="str">
        <f>IF(ISERROR(HLOOKUP(DD35,$DR$7:$DX37,$DY37,FALSE)),"N",HLOOKUP(DD35,$DR$7:$DX37,$DY37,FALSE))</f>
        <v>N</v>
      </c>
      <c r="DE37" s="362" t="str">
        <f>IF(ISERROR(HLOOKUP(DE35,$DR$7:$DX37,$DY37,FALSE)),"N",HLOOKUP(DE35,$DR$7:$DX37,$DY37,FALSE))</f>
        <v>N</v>
      </c>
      <c r="DF37" s="362" t="str">
        <f>IF(ISERROR(HLOOKUP(DF35,$DR$7:$DX37,$DY37,FALSE)),"N",HLOOKUP(DF35,$DR$7:$DX37,$DY37,FALSE))</f>
        <v>N</v>
      </c>
      <c r="DG37" s="362" t="str">
        <f>IF(ISERROR(HLOOKUP(DG35,$DR$7:$DX37,$DY37,FALSE)),"N",HLOOKUP(DG35,$DR$7:$DX37,$DY37,FALSE))</f>
        <v>N</v>
      </c>
      <c r="DH37" s="362" t="str">
        <f>IF(ISERROR(HLOOKUP(DH35,$DR$7:$DX37,$DY37,FALSE)),"N",HLOOKUP(DH35,$DR$7:$DX37,$DY37,FALSE))</f>
        <v>N</v>
      </c>
      <c r="DI37" s="362" t="str">
        <f>IF(ISERROR(HLOOKUP(DI35,$DR$7:$DX37,$DY37,FALSE)),"N",HLOOKUP(DI35,$DR$7:$DX37,$DY37,FALSE))</f>
        <v>N</v>
      </c>
      <c r="DJ37" s="362" t="str">
        <f>IF(ISERROR(HLOOKUP(DJ35,$DR$7:$DX37,$DY37,FALSE)),"N",HLOOKUP(DJ35,$DR$7:$DX37,$DY37,FALSE))</f>
        <v>N</v>
      </c>
      <c r="DK37" s="362" t="str">
        <f>IF(ISERROR(HLOOKUP(DK35,$DR$7:$DX37,$DY37,FALSE)),"N",HLOOKUP(DK35,$DR$7:$DX37,$DY37,FALSE))</f>
        <v>N</v>
      </c>
      <c r="DL37" s="362" t="str">
        <f>IF(ISERROR(HLOOKUP(DL35,$DR$7:$DX37,$DY37,FALSE)),"N",HLOOKUP(DL35,$DR$7:$DX37,$DY37,FALSE))</f>
        <v>N</v>
      </c>
      <c r="DM37" s="362" t="str">
        <f>IF(ISERROR(HLOOKUP(DM35,$DR$7:$DX37,$DY37,FALSE)),"N",HLOOKUP(DM35,$DR$7:$DX37,$DY37,FALSE))</f>
        <v>N</v>
      </c>
      <c r="DN37" s="362" t="str">
        <f>IF(ISERROR(HLOOKUP(DN35,$DR$7:$DX37,$DY37,FALSE)),"N",HLOOKUP(DN35,$DR$7:$DX37,$DY37,FALSE))</f>
        <v>N</v>
      </c>
      <c r="DO37" s="362" t="str">
        <f>IF(ISERROR(HLOOKUP(DO35,$DR$7:$DX37,$DY37,FALSE)),"N",HLOOKUP(DO35,$DR$7:$DX37,$DY37,FALSE))</f>
        <v>N</v>
      </c>
      <c r="DP37" s="362">
        <f t="shared" si="25"/>
        <v>0</v>
      </c>
      <c r="DQ37" s="362">
        <f t="shared" si="26"/>
        <v>30</v>
      </c>
      <c r="DR37" s="362" t="str">
        <f>IF('DB Func'!M32&gt;0,"S","N")</f>
        <v>N</v>
      </c>
      <c r="DS37" s="362" t="str">
        <f>IF('DB Func'!R32&gt;0,"S","N")</f>
        <v>N</v>
      </c>
      <c r="DT37" s="362" t="str">
        <f>IF('DB Func'!W32&gt;0,"S","N")</f>
        <v>N</v>
      </c>
      <c r="DU37" s="362" t="str">
        <f>IF('DB Func'!AB32&gt;0,"S","N")</f>
        <v>N</v>
      </c>
      <c r="DV37" s="362" t="str">
        <f>IF('DB Func'!AG32&gt;0,"S","N")</f>
        <v>N</v>
      </c>
      <c r="DW37" s="362" t="str">
        <f>IF('DB Func'!AL32&gt;0,"S","N")</f>
        <v>N</v>
      </c>
      <c r="DX37" s="362" t="str">
        <f>IF('DB Func'!AQ32&gt;0,"S","N")</f>
        <v>N</v>
      </c>
      <c r="DY37" s="362">
        <v>31</v>
      </c>
      <c r="DZ37" s="369">
        <f ca="1">'DB Func'!C32</f>
        <v>0</v>
      </c>
      <c r="EA37" s="362" t="str">
        <f t="shared" ca="1" si="37"/>
        <v>s</v>
      </c>
      <c r="EB37" s="362" t="str">
        <f t="shared" ca="1" si="37"/>
        <v>s</v>
      </c>
      <c r="EC37" s="362" t="str">
        <f t="shared" ca="1" si="37"/>
        <v>s</v>
      </c>
      <c r="ED37" s="362" t="str">
        <f t="shared" ca="1" si="37"/>
        <v>s</v>
      </c>
      <c r="EE37" s="362" t="str">
        <f t="shared" ca="1" si="37"/>
        <v>s</v>
      </c>
      <c r="EF37" s="362" t="str">
        <f t="shared" ca="1" si="37"/>
        <v>s</v>
      </c>
      <c r="EG37" s="362" t="str">
        <f t="shared" ca="1" si="37"/>
        <v>s</v>
      </c>
      <c r="EH37" s="362" t="str">
        <f t="shared" ca="1" si="37"/>
        <v>s</v>
      </c>
      <c r="EI37" s="362" t="str">
        <f t="shared" ca="1" si="37"/>
        <v>s</v>
      </c>
      <c r="EJ37" s="362" t="str">
        <f t="shared" ca="1" si="37"/>
        <v>s</v>
      </c>
      <c r="EK37" s="362" t="str">
        <f t="shared" ca="1" si="37"/>
        <v>s</v>
      </c>
      <c r="EL37" s="362" t="str">
        <f t="shared" ca="1" si="37"/>
        <v>s</v>
      </c>
      <c r="EM37" s="362" t="str">
        <f t="shared" ca="1" si="37"/>
        <v>s</v>
      </c>
      <c r="EN37" s="362" t="str">
        <f t="shared" ca="1" si="37"/>
        <v>s</v>
      </c>
      <c r="EO37" s="362" t="str">
        <f t="shared" ca="1" si="37"/>
        <v>s</v>
      </c>
      <c r="EP37" s="362" t="str">
        <f t="shared" ca="1" si="37"/>
        <v>s</v>
      </c>
      <c r="EQ37" s="362" t="str">
        <f t="shared" ca="1" si="36"/>
        <v>s</v>
      </c>
      <c r="ER37" s="362" t="str">
        <f t="shared" ca="1" si="36"/>
        <v>s</v>
      </c>
      <c r="ES37" s="362" t="str">
        <f t="shared" ca="1" si="36"/>
        <v>s</v>
      </c>
      <c r="ET37" s="362" t="str">
        <f t="shared" ca="1" si="36"/>
        <v>s</v>
      </c>
      <c r="EU37" s="362" t="str">
        <f t="shared" ca="1" si="28"/>
        <v>s</v>
      </c>
      <c r="EV37" s="362" t="str">
        <f t="shared" ca="1" si="36"/>
        <v>s</v>
      </c>
      <c r="EW37" s="362" t="str">
        <f t="shared" ca="1" si="36"/>
        <v>s</v>
      </c>
      <c r="EX37" s="362" t="str">
        <f t="shared" ca="1" si="36"/>
        <v>s</v>
      </c>
      <c r="EY37" s="362" t="str">
        <f t="shared" ca="1" si="36"/>
        <v>s</v>
      </c>
      <c r="EZ37" s="362" t="str">
        <f t="shared" ca="1" si="36"/>
        <v>s</v>
      </c>
      <c r="FA37" s="362" t="str">
        <f t="shared" ca="1" si="36"/>
        <v>s</v>
      </c>
      <c r="FB37" s="362" t="str">
        <f t="shared" ca="1" si="36"/>
        <v>s</v>
      </c>
      <c r="FC37" s="362" t="str">
        <f t="shared" ca="1" si="36"/>
        <v>s</v>
      </c>
      <c r="FD37" s="362" t="str">
        <f t="shared" ca="1" si="36"/>
        <v>s</v>
      </c>
      <c r="FE37" s="362">
        <f t="shared" ca="1" si="30"/>
        <v>30</v>
      </c>
      <c r="FF37" s="362">
        <f t="shared" ca="1" si="31"/>
        <v>0</v>
      </c>
      <c r="FG37" s="362" t="str">
        <f ca="1">IF(AND(YEAR(DZ37)='P Gerais'!D35,MONTH(Lanc!EA37)=9,DAY(Lanc!EA37)&gt;1),"S","N")</f>
        <v>N</v>
      </c>
      <c r="FH37" s="364">
        <f t="shared" ca="1" si="32"/>
        <v>0</v>
      </c>
      <c r="FI37" s="364">
        <f t="shared" si="33"/>
        <v>0</v>
      </c>
      <c r="FJ37" s="387">
        <f t="shared" ca="1" si="34"/>
        <v>0</v>
      </c>
      <c r="FP37" s="363">
        <f ca="1">((FH37-FJ37-FI37+AZ37+AQ37+SUM(Z37:AA37)+SUM(AW37:AX37)+AK37)*IF('DB Func'!GG32="ok",'DB Func'!GD32,0))</f>
        <v>0</v>
      </c>
      <c r="FR37" s="389">
        <f t="shared" ca="1" si="35"/>
        <v>0</v>
      </c>
      <c r="GV37" s="49"/>
      <c r="GW37" s="49"/>
      <c r="GX37" s="49"/>
      <c r="GY37" s="49"/>
      <c r="GZ37" s="49"/>
      <c r="HA37" s="49"/>
      <c r="HB37" s="49"/>
      <c r="HC37" s="49"/>
    </row>
    <row r="38" spans="1:211" ht="30" customHeight="1" thickTop="1">
      <c r="A38" s="342"/>
      <c r="B38" s="195"/>
      <c r="C38" s="195"/>
      <c r="D38" s="195"/>
      <c r="E38" s="195"/>
      <c r="F38" s="195"/>
      <c r="G38" s="195"/>
      <c r="H38" s="195"/>
      <c r="I38" s="195"/>
      <c r="J38" s="195"/>
      <c r="K38" s="195"/>
      <c r="L38" s="195"/>
      <c r="M38" s="195"/>
      <c r="N38" s="195"/>
      <c r="O38" s="195"/>
      <c r="P38" s="195"/>
      <c r="Q38" s="195"/>
      <c r="R38" s="195"/>
      <c r="S38" s="195"/>
      <c r="T38" s="195"/>
      <c r="U38" s="195"/>
      <c r="V38" s="195"/>
      <c r="W38" s="195"/>
      <c r="X38" s="195"/>
      <c r="Y38" s="195"/>
      <c r="Z38" s="195"/>
      <c r="AA38" s="195"/>
      <c r="AB38" s="195"/>
      <c r="AC38" s="195"/>
      <c r="AD38" s="195"/>
      <c r="AE38" s="195"/>
      <c r="AF38" s="195"/>
      <c r="AK38" s="364">
        <f ca="1">SUM(AK8:AK37)</f>
        <v>0</v>
      </c>
      <c r="AL38" s="364">
        <f t="shared" ref="AL38:CW38" ca="1" si="38">SUM(AL8:AL37)</f>
        <v>0</v>
      </c>
      <c r="AM38" s="364">
        <f t="shared" ca="1" si="38"/>
        <v>0</v>
      </c>
      <c r="AN38" s="364">
        <f t="shared" ca="1" si="38"/>
        <v>0</v>
      </c>
      <c r="AO38" s="364">
        <f t="shared" ca="1" si="38"/>
        <v>0</v>
      </c>
      <c r="AP38" s="364">
        <f t="shared" ca="1" si="38"/>
        <v>0</v>
      </c>
      <c r="AQ38" s="364">
        <f t="shared" ca="1" si="38"/>
        <v>0</v>
      </c>
      <c r="AR38" s="364">
        <f t="shared" si="38"/>
        <v>0</v>
      </c>
      <c r="AS38" s="364">
        <f t="shared" si="38"/>
        <v>0</v>
      </c>
      <c r="AT38" s="364">
        <f t="shared" si="38"/>
        <v>0</v>
      </c>
      <c r="AU38" s="364">
        <f t="shared" si="38"/>
        <v>0</v>
      </c>
      <c r="AV38" s="364">
        <f t="shared" si="38"/>
        <v>0</v>
      </c>
      <c r="AW38" s="364">
        <f t="shared" ca="1" si="38"/>
        <v>0</v>
      </c>
      <c r="AX38" s="364">
        <f t="shared" ca="1" si="38"/>
        <v>0</v>
      </c>
      <c r="AY38" s="364">
        <f t="shared" ca="1" si="38"/>
        <v>0</v>
      </c>
      <c r="AZ38" s="364">
        <f t="shared" si="38"/>
        <v>0</v>
      </c>
      <c r="BA38" s="364">
        <f t="shared" ca="1" si="38"/>
        <v>0</v>
      </c>
      <c r="BB38" s="364">
        <f t="shared" ca="1" si="38"/>
        <v>2.4000000000000008</v>
      </c>
      <c r="BC38" s="364">
        <f t="shared" ca="1" si="38"/>
        <v>0</v>
      </c>
      <c r="BD38" s="364">
        <f t="shared" ca="1" si="38"/>
        <v>0</v>
      </c>
      <c r="BE38" s="364">
        <f t="shared" ca="1" si="38"/>
        <v>0</v>
      </c>
      <c r="BF38" s="364">
        <f t="shared" ca="1" si="38"/>
        <v>0</v>
      </c>
      <c r="BG38" s="364">
        <f t="shared" ca="1" si="38"/>
        <v>0</v>
      </c>
      <c r="BH38" s="364">
        <f t="shared" ca="1" si="38"/>
        <v>0</v>
      </c>
      <c r="BI38" s="364">
        <f t="shared" ca="1" si="38"/>
        <v>0</v>
      </c>
      <c r="BJ38" s="364">
        <f t="shared" ca="1" si="38"/>
        <v>0</v>
      </c>
      <c r="BK38" s="364">
        <f t="shared" ca="1" si="38"/>
        <v>0</v>
      </c>
      <c r="BL38" s="364">
        <f t="shared" ca="1" si="38"/>
        <v>0</v>
      </c>
      <c r="BM38" s="364">
        <f t="shared" ca="1" si="38"/>
        <v>0</v>
      </c>
      <c r="BN38" s="364">
        <f t="shared" ca="1" si="38"/>
        <v>0</v>
      </c>
      <c r="BO38" s="364">
        <f t="shared" ca="1" si="38"/>
        <v>0</v>
      </c>
      <c r="BP38" s="364">
        <f t="shared" ca="1" si="38"/>
        <v>0</v>
      </c>
      <c r="BQ38" s="364">
        <f t="shared" ca="1" si="38"/>
        <v>2.4000000000000008</v>
      </c>
      <c r="BR38" s="364">
        <f t="shared" ca="1" si="38"/>
        <v>0</v>
      </c>
      <c r="BS38" s="364">
        <f t="shared" ca="1" si="38"/>
        <v>0</v>
      </c>
      <c r="BT38" s="364">
        <f t="shared" ca="1" si="38"/>
        <v>0</v>
      </c>
      <c r="BU38" s="364">
        <f t="shared" ca="1" si="38"/>
        <v>0</v>
      </c>
      <c r="BV38" s="364">
        <f t="shared" ca="1" si="38"/>
        <v>-2.4000000000000008</v>
      </c>
      <c r="BW38" s="364">
        <f t="shared" ca="1" si="38"/>
        <v>-2.4000000000000008</v>
      </c>
      <c r="BX38" s="364">
        <f t="shared" ca="1" si="38"/>
        <v>0</v>
      </c>
      <c r="BY38" s="364">
        <f t="shared" ca="1" si="38"/>
        <v>0</v>
      </c>
      <c r="BZ38" s="364">
        <f t="shared" ca="1" si="38"/>
        <v>0</v>
      </c>
      <c r="CA38" s="364">
        <f t="shared" si="38"/>
        <v>0</v>
      </c>
      <c r="CB38" s="364">
        <f t="shared" ca="1" si="38"/>
        <v>0</v>
      </c>
      <c r="CC38" s="364">
        <f t="shared" si="38"/>
        <v>0</v>
      </c>
      <c r="CD38" s="364">
        <f t="shared" si="38"/>
        <v>0</v>
      </c>
      <c r="CE38" s="364">
        <f t="shared" si="38"/>
        <v>0</v>
      </c>
      <c r="CF38" s="364">
        <f t="shared" ca="1" si="38"/>
        <v>0</v>
      </c>
      <c r="CG38" s="364">
        <f t="shared" ca="1" si="38"/>
        <v>0</v>
      </c>
      <c r="CH38" s="364">
        <f t="shared" ca="1" si="38"/>
        <v>0</v>
      </c>
      <c r="CI38" s="364">
        <f t="shared" ca="1" si="38"/>
        <v>0</v>
      </c>
      <c r="CJ38" s="364">
        <f t="shared" si="38"/>
        <v>1365</v>
      </c>
      <c r="CK38" s="364">
        <f t="shared" si="38"/>
        <v>0</v>
      </c>
      <c r="CL38" s="364">
        <f t="shared" ca="1" si="38"/>
        <v>0</v>
      </c>
      <c r="CM38" s="364">
        <f t="shared" ca="1" si="38"/>
        <v>0</v>
      </c>
      <c r="CN38" s="364">
        <f t="shared" ca="1" si="38"/>
        <v>0</v>
      </c>
      <c r="CO38" s="364">
        <f t="shared" ca="1" si="38"/>
        <v>0</v>
      </c>
      <c r="CP38" s="364">
        <f t="shared" si="38"/>
        <v>0</v>
      </c>
      <c r="CQ38" s="364">
        <f t="shared" ca="1" si="38"/>
        <v>0</v>
      </c>
      <c r="CR38" s="364">
        <f t="shared" ca="1" si="38"/>
        <v>0</v>
      </c>
      <c r="CS38" s="364">
        <f t="shared" ca="1" si="38"/>
        <v>0</v>
      </c>
      <c r="CT38" s="364">
        <f t="shared" ca="1" si="38"/>
        <v>0</v>
      </c>
      <c r="CU38" s="364">
        <f t="shared" ca="1" si="38"/>
        <v>0</v>
      </c>
      <c r="CV38" s="364">
        <f t="shared" ca="1" si="38"/>
        <v>0</v>
      </c>
      <c r="CW38" s="364">
        <f t="shared" si="38"/>
        <v>0</v>
      </c>
      <c r="CX38" s="364">
        <f t="shared" ref="CX38:FH38" ca="1" si="39">SUM(CX8:CX37)</f>
        <v>0</v>
      </c>
      <c r="CY38" s="364">
        <f t="shared" ca="1" si="39"/>
        <v>0</v>
      </c>
      <c r="CZ38" s="364">
        <f t="shared" ca="1" si="39"/>
        <v>0</v>
      </c>
      <c r="DA38" s="364">
        <f t="shared" ca="1" si="39"/>
        <v>0</v>
      </c>
      <c r="DB38" s="364">
        <f t="shared" ca="1" si="39"/>
        <v>0</v>
      </c>
      <c r="DC38" s="364">
        <f t="shared" ca="1" si="39"/>
        <v>0</v>
      </c>
      <c r="DD38" s="364">
        <f t="shared" si="39"/>
        <v>0</v>
      </c>
      <c r="DE38" s="364">
        <f t="shared" ca="1" si="39"/>
        <v>0</v>
      </c>
      <c r="DF38" s="364">
        <f t="shared" ca="1" si="39"/>
        <v>0</v>
      </c>
      <c r="DG38" s="364">
        <f t="shared" ca="1" si="39"/>
        <v>0</v>
      </c>
      <c r="DH38" s="364">
        <f t="shared" ca="1" si="39"/>
        <v>0</v>
      </c>
      <c r="DI38" s="364">
        <f t="shared" ca="1" si="39"/>
        <v>0</v>
      </c>
      <c r="DJ38" s="364">
        <f t="shared" ca="1" si="39"/>
        <v>0</v>
      </c>
      <c r="DK38" s="364">
        <f t="shared" si="39"/>
        <v>0</v>
      </c>
      <c r="DL38" s="364">
        <f t="shared" ca="1" si="39"/>
        <v>0</v>
      </c>
      <c r="DM38" s="364">
        <f t="shared" ca="1" si="39"/>
        <v>0</v>
      </c>
      <c r="DN38" s="364">
        <f t="shared" ca="1" si="39"/>
        <v>0</v>
      </c>
      <c r="DO38" s="364">
        <f t="shared" ca="1" si="39"/>
        <v>0</v>
      </c>
      <c r="DP38" s="364">
        <f t="shared" ca="1" si="39"/>
        <v>0</v>
      </c>
      <c r="DQ38" s="364">
        <f t="shared" ca="1" si="39"/>
        <v>900</v>
      </c>
      <c r="DR38" s="364">
        <f t="shared" ca="1" si="39"/>
        <v>0</v>
      </c>
      <c r="DS38" s="364">
        <f t="shared" ca="1" si="39"/>
        <v>0</v>
      </c>
      <c r="DT38" s="364">
        <f t="shared" ca="1" si="39"/>
        <v>0</v>
      </c>
      <c r="DU38" s="364">
        <f t="shared" ca="1" si="39"/>
        <v>0</v>
      </c>
      <c r="DV38" s="364">
        <f t="shared" ca="1" si="39"/>
        <v>0</v>
      </c>
      <c r="DW38" s="364">
        <f t="shared" ca="1" si="39"/>
        <v>0</v>
      </c>
      <c r="DX38" s="364">
        <f t="shared" ca="1" si="39"/>
        <v>0</v>
      </c>
      <c r="DY38" s="364">
        <f t="shared" si="39"/>
        <v>495</v>
      </c>
      <c r="DZ38" s="364">
        <f t="shared" ca="1" si="39"/>
        <v>0</v>
      </c>
      <c r="EA38" s="364">
        <f t="shared" ca="1" si="39"/>
        <v>0</v>
      </c>
      <c r="EB38" s="364">
        <f t="shared" ca="1" si="39"/>
        <v>0</v>
      </c>
      <c r="EC38" s="364">
        <f t="shared" ca="1" si="39"/>
        <v>0</v>
      </c>
      <c r="ED38" s="364">
        <f t="shared" ca="1" si="39"/>
        <v>0</v>
      </c>
      <c r="EE38" s="364">
        <f t="shared" ca="1" si="39"/>
        <v>0</v>
      </c>
      <c r="EF38" s="364">
        <f t="shared" ca="1" si="39"/>
        <v>0</v>
      </c>
      <c r="EG38" s="364">
        <f t="shared" ca="1" si="39"/>
        <v>0</v>
      </c>
      <c r="EH38" s="364">
        <f t="shared" ca="1" si="39"/>
        <v>0</v>
      </c>
      <c r="EI38" s="364">
        <f t="shared" ca="1" si="39"/>
        <v>0</v>
      </c>
      <c r="EJ38" s="364">
        <f t="shared" ca="1" si="39"/>
        <v>0</v>
      </c>
      <c r="EK38" s="364">
        <f t="shared" ca="1" si="39"/>
        <v>0</v>
      </c>
      <c r="EL38" s="364">
        <f t="shared" ca="1" si="39"/>
        <v>0</v>
      </c>
      <c r="EM38" s="364">
        <f t="shared" ca="1" si="39"/>
        <v>0</v>
      </c>
      <c r="EN38" s="364">
        <f t="shared" ca="1" si="39"/>
        <v>0</v>
      </c>
      <c r="EO38" s="364">
        <f t="shared" ca="1" si="39"/>
        <v>0</v>
      </c>
      <c r="EP38" s="364">
        <f t="shared" ca="1" si="39"/>
        <v>0</v>
      </c>
      <c r="EQ38" s="364">
        <f t="shared" ca="1" si="39"/>
        <v>0</v>
      </c>
      <c r="ER38" s="364">
        <f t="shared" ca="1" si="39"/>
        <v>0</v>
      </c>
      <c r="ES38" s="364">
        <f t="shared" ca="1" si="39"/>
        <v>0</v>
      </c>
      <c r="ET38" s="364">
        <f t="shared" ca="1" si="39"/>
        <v>0</v>
      </c>
      <c r="EU38" s="364">
        <f t="shared" ca="1" si="39"/>
        <v>0</v>
      </c>
      <c r="EV38" s="364">
        <f t="shared" ca="1" si="39"/>
        <v>0</v>
      </c>
      <c r="EW38" s="364">
        <f t="shared" ca="1" si="39"/>
        <v>0</v>
      </c>
      <c r="EX38" s="364">
        <f t="shared" ca="1" si="39"/>
        <v>0</v>
      </c>
      <c r="EY38" s="364">
        <f t="shared" ca="1" si="39"/>
        <v>0</v>
      </c>
      <c r="EZ38" s="364">
        <f t="shared" ca="1" si="39"/>
        <v>0</v>
      </c>
      <c r="FA38" s="364">
        <f t="shared" ca="1" si="39"/>
        <v>0</v>
      </c>
      <c r="FB38" s="364">
        <f t="shared" ca="1" si="39"/>
        <v>0</v>
      </c>
      <c r="FC38" s="364">
        <f t="shared" ca="1" si="39"/>
        <v>0</v>
      </c>
      <c r="FD38" s="364">
        <f t="shared" ca="1" si="39"/>
        <v>0</v>
      </c>
      <c r="FE38" s="364">
        <f t="shared" ca="1" si="39"/>
        <v>900</v>
      </c>
      <c r="FF38" s="364">
        <f t="shared" ca="1" si="39"/>
        <v>0</v>
      </c>
      <c r="FG38" s="364">
        <f t="shared" ca="1" si="39"/>
        <v>0</v>
      </c>
      <c r="FH38" s="364">
        <f t="shared" ca="1" si="39"/>
        <v>0</v>
      </c>
      <c r="FI38" s="389">
        <f>SUM(FI8:FI37)</f>
        <v>0</v>
      </c>
      <c r="FJ38" s="389">
        <f ca="1">SUM(FJ8:FJ37)</f>
        <v>0</v>
      </c>
      <c r="FK38" s="363">
        <f>SUM(FK8:FK37)</f>
        <v>0</v>
      </c>
      <c r="FL38" s="363">
        <f>SUM(FL8:FL37)</f>
        <v>0</v>
      </c>
      <c r="FP38" s="363">
        <f ca="1">SUM(FP8:FP37)</f>
        <v>0</v>
      </c>
      <c r="FQ38" s="364">
        <f t="shared" ref="FQ38:FR38" si="40">SUM(FQ8:FQ37)</f>
        <v>0.08</v>
      </c>
      <c r="FR38" s="364">
        <f t="shared" ca="1" si="40"/>
        <v>0</v>
      </c>
    </row>
    <row r="39" spans="1:211" ht="30" customHeight="1">
      <c r="A39" s="342"/>
      <c r="B39" s="195"/>
      <c r="C39" s="195"/>
      <c r="D39" s="396">
        <f t="shared" ref="D39:AL39" ca="1" si="41">SUM(D8:D37)</f>
        <v>0</v>
      </c>
      <c r="E39" s="396"/>
      <c r="F39" s="396">
        <f t="shared" ca="1" si="41"/>
        <v>0</v>
      </c>
      <c r="G39" s="396"/>
      <c r="H39" s="396"/>
      <c r="I39" s="396"/>
      <c r="J39" s="396"/>
      <c r="K39" s="396"/>
      <c r="L39" s="396"/>
      <c r="M39" s="396">
        <f t="shared" si="41"/>
        <v>0</v>
      </c>
      <c r="N39" s="396">
        <f t="shared" si="41"/>
        <v>0</v>
      </c>
      <c r="O39" s="396">
        <f t="shared" si="41"/>
        <v>0</v>
      </c>
      <c r="P39" s="396">
        <f t="shared" si="41"/>
        <v>0</v>
      </c>
      <c r="Q39" s="396">
        <f t="shared" si="41"/>
        <v>0</v>
      </c>
      <c r="R39" s="396">
        <f>SUM(R8:R37)</f>
        <v>0</v>
      </c>
      <c r="S39" s="396">
        <f t="shared" ref="S39:Y39" si="42">SUM(S8:S37)</f>
        <v>0</v>
      </c>
      <c r="T39" s="396">
        <f t="shared" si="42"/>
        <v>0</v>
      </c>
      <c r="U39" s="396">
        <f t="shared" si="42"/>
        <v>0</v>
      </c>
      <c r="V39" s="396">
        <f t="shared" si="42"/>
        <v>0</v>
      </c>
      <c r="W39" s="396">
        <f t="shared" si="42"/>
        <v>0</v>
      </c>
      <c r="X39" s="396">
        <f t="shared" si="42"/>
        <v>0</v>
      </c>
      <c r="Y39" s="396">
        <f t="shared" si="42"/>
        <v>0</v>
      </c>
      <c r="Z39" s="396">
        <f t="shared" si="41"/>
        <v>0</v>
      </c>
      <c r="AA39" s="396">
        <f t="shared" si="41"/>
        <v>0</v>
      </c>
      <c r="AB39" s="396">
        <f t="shared" si="41"/>
        <v>0</v>
      </c>
      <c r="AC39" s="396"/>
      <c r="AD39" s="396">
        <f t="shared" si="41"/>
        <v>0</v>
      </c>
      <c r="AE39" s="396">
        <f t="shared" si="41"/>
        <v>0</v>
      </c>
      <c r="AF39" s="396">
        <f t="shared" si="41"/>
        <v>0</v>
      </c>
      <c r="AH39" s="396">
        <f t="shared" ca="1" si="41"/>
        <v>0</v>
      </c>
      <c r="AI39" s="396">
        <f t="shared" si="41"/>
        <v>0</v>
      </c>
      <c r="AJ39" s="364">
        <f t="shared" ca="1" si="41"/>
        <v>0</v>
      </c>
      <c r="AK39" s="364">
        <f t="shared" ca="1" si="41"/>
        <v>0</v>
      </c>
      <c r="AL39" s="364">
        <f t="shared" ca="1" si="41"/>
        <v>0</v>
      </c>
      <c r="AM39" s="364">
        <f t="shared" ref="AM39:CA39" ca="1" si="43">SUM(AM8:AM37)</f>
        <v>0</v>
      </c>
      <c r="AN39" s="364">
        <f t="shared" ca="1" si="43"/>
        <v>0</v>
      </c>
      <c r="AO39" s="364">
        <f t="shared" ca="1" si="43"/>
        <v>0</v>
      </c>
      <c r="AP39" s="364">
        <f t="shared" ca="1" si="43"/>
        <v>0</v>
      </c>
      <c r="AQ39" s="364">
        <f t="shared" ca="1" si="43"/>
        <v>0</v>
      </c>
      <c r="AR39" s="364">
        <f t="shared" si="43"/>
        <v>0</v>
      </c>
      <c r="AS39" s="364">
        <f t="shared" si="43"/>
        <v>0</v>
      </c>
      <c r="AT39" s="364">
        <f t="shared" si="43"/>
        <v>0</v>
      </c>
      <c r="AU39" s="364">
        <f t="shared" si="43"/>
        <v>0</v>
      </c>
      <c r="AV39" s="364">
        <f t="shared" si="43"/>
        <v>0</v>
      </c>
      <c r="AW39" s="364">
        <f t="shared" ca="1" si="43"/>
        <v>0</v>
      </c>
      <c r="AX39" s="364">
        <f t="shared" ca="1" si="43"/>
        <v>0</v>
      </c>
      <c r="AY39" s="364">
        <f t="shared" ca="1" si="43"/>
        <v>0</v>
      </c>
      <c r="AZ39" s="364">
        <f t="shared" si="43"/>
        <v>0</v>
      </c>
      <c r="BA39" s="364">
        <f t="shared" ca="1" si="43"/>
        <v>0</v>
      </c>
      <c r="BB39" s="364">
        <f t="shared" ca="1" si="43"/>
        <v>2.4000000000000008</v>
      </c>
      <c r="BC39" s="364">
        <f t="shared" ca="1" si="43"/>
        <v>0</v>
      </c>
      <c r="BD39" s="364">
        <f t="shared" ca="1" si="43"/>
        <v>0</v>
      </c>
      <c r="BE39" s="364">
        <f t="shared" ca="1" si="43"/>
        <v>0</v>
      </c>
      <c r="BF39" s="364">
        <f t="shared" ca="1" si="43"/>
        <v>0</v>
      </c>
      <c r="BG39" s="364">
        <f t="shared" ca="1" si="43"/>
        <v>0</v>
      </c>
      <c r="BH39" s="364">
        <f t="shared" ca="1" si="43"/>
        <v>0</v>
      </c>
      <c r="BI39" s="364">
        <f t="shared" ca="1" si="43"/>
        <v>0</v>
      </c>
      <c r="BJ39" s="364">
        <f t="shared" ca="1" si="43"/>
        <v>0</v>
      </c>
      <c r="BK39" s="364"/>
      <c r="BL39" s="364">
        <f t="shared" ca="1" si="43"/>
        <v>0</v>
      </c>
      <c r="BM39" s="364">
        <f t="shared" ca="1" si="43"/>
        <v>0</v>
      </c>
      <c r="BN39" s="364">
        <f t="shared" ca="1" si="43"/>
        <v>0</v>
      </c>
      <c r="BO39" s="364">
        <f t="shared" ca="1" si="43"/>
        <v>0</v>
      </c>
      <c r="BP39" s="364">
        <f t="shared" ca="1" si="43"/>
        <v>0</v>
      </c>
      <c r="BQ39" s="364">
        <f t="shared" ca="1" si="43"/>
        <v>2.4000000000000008</v>
      </c>
      <c r="BR39" s="364">
        <f t="shared" ca="1" si="43"/>
        <v>0</v>
      </c>
      <c r="BS39" s="364">
        <f t="shared" ca="1" si="43"/>
        <v>0</v>
      </c>
      <c r="BT39" s="364">
        <f t="shared" ca="1" si="43"/>
        <v>0</v>
      </c>
      <c r="BU39" s="364">
        <f t="shared" ca="1" si="43"/>
        <v>0</v>
      </c>
      <c r="BV39" s="364">
        <f t="shared" ca="1" si="43"/>
        <v>-2.4000000000000008</v>
      </c>
      <c r="BW39" s="364">
        <f t="shared" ca="1" si="43"/>
        <v>-2.4000000000000008</v>
      </c>
      <c r="BX39" s="364">
        <f t="shared" ca="1" si="43"/>
        <v>0</v>
      </c>
      <c r="BY39" s="364">
        <f t="shared" ca="1" si="43"/>
        <v>0</v>
      </c>
      <c r="BZ39" s="364">
        <f t="shared" ca="1" si="43"/>
        <v>0</v>
      </c>
      <c r="CA39" s="364">
        <f t="shared" si="43"/>
        <v>0</v>
      </c>
      <c r="CK39" s="364">
        <f>SUM(CK8:CK37)</f>
        <v>0</v>
      </c>
      <c r="CM39" s="364">
        <f ca="1">SUM(CM8:CM37)</f>
        <v>0</v>
      </c>
      <c r="CN39" s="364">
        <f ca="1">SUM(CN8:CN37)</f>
        <v>0</v>
      </c>
      <c r="CO39" s="364">
        <f ca="1">SUM(CO8:CO37)</f>
        <v>0</v>
      </c>
    </row>
    <row r="40" spans="1:211" ht="30" customHeight="1">
      <c r="A40" s="342"/>
      <c r="B40" s="195"/>
      <c r="C40" s="195"/>
      <c r="D40" s="195"/>
      <c r="E40" s="195"/>
      <c r="F40" s="195"/>
      <c r="G40" s="195"/>
      <c r="H40" s="195"/>
      <c r="I40" s="195"/>
      <c r="J40" s="195"/>
      <c r="K40" s="195"/>
      <c r="L40" s="195"/>
      <c r="M40" s="195"/>
      <c r="N40" s="195"/>
      <c r="O40" s="195"/>
      <c r="P40" s="195"/>
      <c r="Q40" s="195"/>
      <c r="R40" s="195"/>
      <c r="S40" s="195"/>
      <c r="T40" s="195"/>
      <c r="U40" s="195"/>
      <c r="V40" s="195"/>
      <c r="W40" s="195"/>
      <c r="X40" s="195"/>
      <c r="Y40" s="195"/>
      <c r="Z40" s="195"/>
      <c r="AA40" s="195"/>
      <c r="AB40" s="195"/>
      <c r="AC40" s="195"/>
      <c r="AD40" s="195"/>
      <c r="AE40" s="195"/>
      <c r="AF40" s="195"/>
    </row>
    <row r="41" spans="1:211" ht="30" customHeight="1">
      <c r="A41" s="342"/>
      <c r="B41" s="195"/>
      <c r="C41" s="195"/>
      <c r="D41" s="195"/>
      <c r="E41" s="195"/>
      <c r="F41" s="195"/>
      <c r="G41" s="195"/>
      <c r="H41" s="195"/>
      <c r="I41" s="195"/>
      <c r="J41" s="195"/>
      <c r="K41" s="195"/>
      <c r="L41" s="195"/>
      <c r="M41" s="195"/>
      <c r="N41" s="195"/>
      <c r="O41" s="195"/>
      <c r="P41" s="195"/>
      <c r="Q41" s="195"/>
      <c r="R41" s="195"/>
      <c r="S41" s="195"/>
      <c r="T41" s="195"/>
      <c r="U41" s="195"/>
      <c r="V41" s="195"/>
      <c r="W41" s="195"/>
      <c r="X41" s="195"/>
      <c r="Y41" s="195"/>
      <c r="Z41" s="195"/>
      <c r="AA41" s="195"/>
      <c r="AB41" s="195"/>
      <c r="AC41" s="195"/>
      <c r="AD41" s="195"/>
      <c r="AE41" s="195"/>
      <c r="AF41" s="195"/>
    </row>
    <row r="42" spans="1:211" ht="30" customHeight="1">
      <c r="A42" s="342"/>
      <c r="B42" s="195"/>
      <c r="C42" s="195"/>
      <c r="D42" s="195"/>
      <c r="E42" s="195"/>
      <c r="F42" s="195"/>
      <c r="G42" s="195"/>
      <c r="H42" s="195"/>
      <c r="I42" s="195"/>
      <c r="J42" s="195"/>
      <c r="K42" s="195"/>
      <c r="L42" s="195"/>
      <c r="M42" s="195"/>
      <c r="N42" s="195"/>
      <c r="O42" s="195"/>
      <c r="P42" s="195"/>
      <c r="Q42" s="195"/>
      <c r="R42" s="195"/>
      <c r="S42" s="195"/>
      <c r="T42" s="195"/>
      <c r="U42" s="195"/>
      <c r="V42" s="195"/>
      <c r="W42" s="195"/>
      <c r="X42" s="195"/>
      <c r="Y42" s="195"/>
      <c r="Z42" s="195"/>
      <c r="AA42" s="195"/>
      <c r="AB42" s="195"/>
      <c r="AC42" s="195"/>
      <c r="AD42" s="195"/>
      <c r="AE42" s="195"/>
      <c r="AF42" s="195"/>
      <c r="AH42" s="195">
        <f>COLUMN(AE1)</f>
        <v>31</v>
      </c>
      <c r="AI42" s="195">
        <f>COLUMN(AF1)</f>
        <v>32</v>
      </c>
      <c r="AJ42" s="362">
        <f t="shared" ref="AJ42:CF42" si="44">COLUMN(AH1)</f>
        <v>34</v>
      </c>
      <c r="AK42" s="362">
        <f t="shared" si="44"/>
        <v>35</v>
      </c>
      <c r="AL42" s="362">
        <f t="shared" si="44"/>
        <v>36</v>
      </c>
      <c r="AM42" s="362">
        <f t="shared" si="44"/>
        <v>37</v>
      </c>
      <c r="AN42" s="362">
        <f t="shared" si="44"/>
        <v>38</v>
      </c>
      <c r="AO42" s="362">
        <f t="shared" si="44"/>
        <v>39</v>
      </c>
      <c r="AP42" s="362">
        <f t="shared" si="44"/>
        <v>40</v>
      </c>
      <c r="AQ42" s="362">
        <f t="shared" si="44"/>
        <v>41</v>
      </c>
      <c r="AR42" s="362">
        <f t="shared" si="44"/>
        <v>42</v>
      </c>
      <c r="AS42" s="362">
        <f t="shared" si="44"/>
        <v>43</v>
      </c>
      <c r="AT42" s="362">
        <f t="shared" si="44"/>
        <v>44</v>
      </c>
      <c r="AU42" s="362">
        <f t="shared" si="44"/>
        <v>45</v>
      </c>
      <c r="AV42" s="362">
        <f t="shared" si="44"/>
        <v>46</v>
      </c>
      <c r="AW42" s="362">
        <f t="shared" si="44"/>
        <v>47</v>
      </c>
      <c r="AX42" s="362">
        <f t="shared" si="44"/>
        <v>48</v>
      </c>
      <c r="AY42" s="362">
        <f t="shared" si="44"/>
        <v>49</v>
      </c>
      <c r="AZ42" s="362">
        <f t="shared" si="44"/>
        <v>50</v>
      </c>
      <c r="BA42" s="362">
        <f t="shared" si="44"/>
        <v>51</v>
      </c>
      <c r="BB42" s="362">
        <f t="shared" si="44"/>
        <v>52</v>
      </c>
      <c r="BC42" s="362">
        <f t="shared" si="44"/>
        <v>53</v>
      </c>
      <c r="BD42" s="362">
        <f t="shared" si="44"/>
        <v>54</v>
      </c>
      <c r="BE42" s="362">
        <f t="shared" si="44"/>
        <v>55</v>
      </c>
      <c r="BF42" s="362">
        <f t="shared" si="44"/>
        <v>56</v>
      </c>
      <c r="BG42" s="362">
        <f t="shared" si="44"/>
        <v>57</v>
      </c>
      <c r="BH42" s="362">
        <f t="shared" si="44"/>
        <v>58</v>
      </c>
      <c r="BI42" s="362">
        <f t="shared" si="44"/>
        <v>59</v>
      </c>
      <c r="BJ42" s="362">
        <f t="shared" si="44"/>
        <v>60</v>
      </c>
      <c r="BL42" s="362">
        <f>COLUMN(BI1)</f>
        <v>61</v>
      </c>
      <c r="BM42" s="362">
        <f>COLUMN(BJ1)</f>
        <v>62</v>
      </c>
      <c r="BN42" s="362">
        <f t="shared" si="44"/>
        <v>64</v>
      </c>
      <c r="BO42" s="362">
        <f t="shared" si="44"/>
        <v>65</v>
      </c>
      <c r="BP42" s="362">
        <f t="shared" si="44"/>
        <v>66</v>
      </c>
      <c r="BQ42" s="362">
        <f t="shared" si="44"/>
        <v>67</v>
      </c>
      <c r="BR42" s="362">
        <f t="shared" si="44"/>
        <v>68</v>
      </c>
      <c r="BS42" s="362">
        <f t="shared" si="44"/>
        <v>69</v>
      </c>
      <c r="BT42" s="362">
        <f t="shared" si="44"/>
        <v>70</v>
      </c>
      <c r="BU42" s="362">
        <f t="shared" si="44"/>
        <v>71</v>
      </c>
      <c r="BV42" s="362">
        <f t="shared" si="44"/>
        <v>72</v>
      </c>
      <c r="BW42" s="362">
        <f t="shared" si="44"/>
        <v>73</v>
      </c>
      <c r="BX42" s="362">
        <f t="shared" si="44"/>
        <v>74</v>
      </c>
      <c r="BY42" s="362">
        <f t="shared" si="44"/>
        <v>75</v>
      </c>
      <c r="BZ42" s="362">
        <f t="shared" si="44"/>
        <v>76</v>
      </c>
      <c r="CA42" s="362">
        <f t="shared" si="44"/>
        <v>77</v>
      </c>
      <c r="CB42" s="362">
        <f t="shared" si="44"/>
        <v>78</v>
      </c>
      <c r="CC42" s="362">
        <f t="shared" si="44"/>
        <v>79</v>
      </c>
      <c r="CD42" s="362">
        <f t="shared" si="44"/>
        <v>80</v>
      </c>
      <c r="CE42" s="362">
        <f t="shared" si="44"/>
        <v>81</v>
      </c>
      <c r="CF42" s="362">
        <f t="shared" si="44"/>
        <v>82</v>
      </c>
    </row>
    <row r="43" spans="1:211" ht="30" customHeight="1">
      <c r="A43" s="342"/>
      <c r="B43" s="195"/>
      <c r="C43" s="195"/>
      <c r="D43" s="195"/>
      <c r="E43" s="195"/>
      <c r="F43" s="195"/>
      <c r="G43" s="195"/>
      <c r="H43" s="195"/>
      <c r="I43" s="195"/>
      <c r="J43" s="195"/>
      <c r="K43" s="195"/>
      <c r="L43" s="195"/>
      <c r="M43" s="195"/>
      <c r="N43" s="195"/>
      <c r="O43" s="195"/>
      <c r="P43" s="195"/>
      <c r="Q43" s="195"/>
      <c r="R43" s="195"/>
      <c r="S43" s="195"/>
      <c r="T43" s="195"/>
      <c r="U43" s="195"/>
      <c r="V43" s="195"/>
      <c r="W43" s="195"/>
      <c r="X43" s="195"/>
      <c r="Y43" s="195"/>
      <c r="Z43" s="195"/>
      <c r="AA43" s="195"/>
      <c r="AB43" s="195"/>
      <c r="AC43" s="195"/>
      <c r="AD43" s="195"/>
      <c r="AE43" s="195"/>
      <c r="AF43" s="195"/>
    </row>
    <row r="44" spans="1:211" ht="30" customHeight="1">
      <c r="A44" s="342"/>
      <c r="B44" s="195"/>
      <c r="C44" s="195"/>
      <c r="D44" s="195"/>
      <c r="E44" s="195"/>
      <c r="F44" s="195"/>
      <c r="G44" s="195"/>
      <c r="H44" s="195"/>
      <c r="I44" s="195"/>
      <c r="J44" s="195"/>
      <c r="K44" s="195"/>
      <c r="L44" s="195"/>
      <c r="M44" s="195"/>
      <c r="N44" s="195"/>
      <c r="O44" s="195"/>
      <c r="P44" s="195"/>
      <c r="Q44" s="195"/>
      <c r="R44" s="195"/>
      <c r="S44" s="195"/>
      <c r="T44" s="195"/>
      <c r="U44" s="195"/>
      <c r="V44" s="195"/>
      <c r="W44" s="195"/>
      <c r="X44" s="195"/>
      <c r="Y44" s="195"/>
      <c r="Z44" s="195"/>
      <c r="AA44" s="195"/>
      <c r="AB44" s="195"/>
      <c r="AC44" s="195"/>
      <c r="AD44" s="195"/>
      <c r="AE44" s="195"/>
      <c r="AF44" s="195"/>
    </row>
    <row r="45" spans="1:211" ht="30" customHeight="1">
      <c r="A45" s="342"/>
      <c r="B45" s="195"/>
      <c r="C45" s="195"/>
      <c r="D45" s="195"/>
      <c r="E45" s="195"/>
      <c r="F45" s="195"/>
      <c r="G45" s="195"/>
      <c r="H45" s="195"/>
      <c r="I45" s="195"/>
      <c r="J45" s="195"/>
      <c r="K45" s="195"/>
      <c r="L45" s="195"/>
      <c r="M45" s="195"/>
      <c r="N45" s="195"/>
      <c r="O45" s="195"/>
      <c r="P45" s="195"/>
      <c r="Q45" s="195"/>
      <c r="R45" s="195"/>
      <c r="S45" s="195"/>
      <c r="T45" s="195"/>
      <c r="U45" s="195"/>
      <c r="V45" s="195"/>
      <c r="W45" s="195"/>
      <c r="X45" s="195"/>
      <c r="Y45" s="195"/>
      <c r="Z45" s="195"/>
      <c r="AA45" s="195"/>
      <c r="AB45" s="195"/>
      <c r="AC45" s="195"/>
      <c r="AD45" s="195"/>
      <c r="AE45" s="195"/>
      <c r="AF45" s="195"/>
    </row>
    <row r="46" spans="1:211" ht="30" customHeight="1">
      <c r="A46" s="342"/>
      <c r="B46" s="195"/>
      <c r="C46" s="195"/>
      <c r="D46" s="195"/>
      <c r="E46" s="195"/>
      <c r="F46" s="195"/>
      <c r="G46" s="195"/>
      <c r="H46" s="195"/>
      <c r="I46" s="195"/>
      <c r="J46" s="195"/>
      <c r="K46" s="195"/>
      <c r="L46" s="195"/>
      <c r="M46" s="195"/>
      <c r="N46" s="195"/>
      <c r="O46" s="195"/>
      <c r="P46" s="195"/>
      <c r="Q46" s="195"/>
      <c r="R46" s="195"/>
      <c r="S46" s="195"/>
      <c r="T46" s="195"/>
      <c r="U46" s="195"/>
      <c r="V46" s="195"/>
      <c r="W46" s="195"/>
      <c r="X46" s="195"/>
      <c r="Y46" s="195"/>
      <c r="Z46" s="195"/>
      <c r="AA46" s="195"/>
      <c r="AB46" s="195"/>
      <c r="AC46" s="195"/>
      <c r="AD46" s="195"/>
      <c r="AE46" s="195"/>
      <c r="AF46" s="195"/>
    </row>
    <row r="47" spans="1:211" ht="30" customHeight="1">
      <c r="A47" s="342"/>
      <c r="B47" s="195"/>
      <c r="C47" s="195"/>
      <c r="D47" s="195"/>
      <c r="E47" s="195"/>
      <c r="F47" s="195"/>
      <c r="G47" s="195"/>
      <c r="H47" s="195"/>
      <c r="I47" s="195"/>
      <c r="J47" s="195"/>
      <c r="K47" s="195"/>
      <c r="L47" s="195"/>
      <c r="M47" s="195"/>
      <c r="N47" s="195"/>
      <c r="O47" s="195"/>
      <c r="P47" s="195"/>
      <c r="Q47" s="195"/>
      <c r="R47" s="195"/>
      <c r="S47" s="195"/>
      <c r="T47" s="195"/>
      <c r="U47" s="195"/>
      <c r="V47" s="195"/>
      <c r="W47" s="195"/>
      <c r="X47" s="195"/>
      <c r="Y47" s="195"/>
      <c r="Z47" s="195"/>
      <c r="AA47" s="195"/>
      <c r="AB47" s="195"/>
      <c r="AC47" s="195"/>
      <c r="AD47" s="195"/>
      <c r="AE47" s="195"/>
      <c r="AF47" s="195"/>
    </row>
    <row r="48" spans="1:211" ht="30" customHeight="1">
      <c r="A48" s="342"/>
      <c r="B48" s="195"/>
      <c r="C48" s="195"/>
      <c r="D48" s="195"/>
      <c r="E48" s="195"/>
      <c r="F48" s="195"/>
      <c r="G48" s="195"/>
      <c r="H48" s="195"/>
      <c r="I48" s="195"/>
      <c r="J48" s="195"/>
      <c r="K48" s="195"/>
      <c r="L48" s="195"/>
      <c r="M48" s="195"/>
      <c r="N48" s="195"/>
      <c r="O48" s="195"/>
      <c r="P48" s="195"/>
      <c r="Q48" s="195"/>
      <c r="R48" s="195"/>
      <c r="S48" s="195"/>
      <c r="T48" s="195"/>
      <c r="U48" s="195"/>
      <c r="V48" s="195"/>
      <c r="W48" s="195"/>
      <c r="X48" s="195"/>
      <c r="Y48" s="195"/>
      <c r="Z48" s="195"/>
      <c r="AA48" s="195"/>
      <c r="AB48" s="195"/>
      <c r="AC48" s="195"/>
      <c r="AD48" s="195"/>
      <c r="AE48" s="195"/>
      <c r="AF48" s="195"/>
    </row>
    <row r="49" spans="1:32" ht="30" customHeight="1">
      <c r="A49" s="342"/>
      <c r="B49" s="195"/>
      <c r="C49" s="195"/>
      <c r="D49" s="195"/>
      <c r="E49" s="195"/>
      <c r="F49" s="195"/>
      <c r="G49" s="195"/>
      <c r="H49" s="195"/>
      <c r="I49" s="195"/>
      <c r="J49" s="195"/>
      <c r="K49" s="195"/>
      <c r="L49" s="195"/>
      <c r="M49" s="195"/>
      <c r="N49" s="195"/>
      <c r="O49" s="195"/>
      <c r="P49" s="195"/>
      <c r="Q49" s="195"/>
      <c r="R49" s="195"/>
      <c r="S49" s="195"/>
      <c r="T49" s="195"/>
      <c r="U49" s="195"/>
      <c r="V49" s="195"/>
      <c r="W49" s="195"/>
      <c r="X49" s="195"/>
      <c r="Y49" s="195"/>
      <c r="Z49" s="195"/>
      <c r="AA49" s="195"/>
      <c r="AB49" s="195"/>
      <c r="AC49" s="195"/>
      <c r="AD49" s="195"/>
      <c r="AE49" s="195"/>
      <c r="AF49" s="195"/>
    </row>
    <row r="50" spans="1:32" ht="30" customHeight="1">
      <c r="A50" s="342"/>
      <c r="B50" s="195"/>
      <c r="C50" s="195"/>
      <c r="D50" s="195"/>
      <c r="E50" s="195"/>
      <c r="F50" s="195"/>
      <c r="G50" s="195"/>
      <c r="H50" s="195"/>
      <c r="I50" s="195"/>
      <c r="J50" s="195"/>
      <c r="K50" s="195"/>
      <c r="L50" s="195"/>
      <c r="M50" s="195"/>
      <c r="N50" s="195"/>
      <c r="O50" s="195"/>
      <c r="P50" s="195"/>
      <c r="Q50" s="195"/>
      <c r="R50" s="195"/>
      <c r="S50" s="195"/>
      <c r="T50" s="195"/>
      <c r="U50" s="195"/>
      <c r="V50" s="195"/>
      <c r="W50" s="195"/>
      <c r="X50" s="195"/>
      <c r="Y50" s="195"/>
      <c r="Z50" s="195"/>
      <c r="AA50" s="195"/>
      <c r="AB50" s="195"/>
      <c r="AC50" s="195"/>
      <c r="AD50" s="195"/>
      <c r="AE50" s="195"/>
      <c r="AF50" s="195"/>
    </row>
    <row r="51" spans="1:32" ht="30" customHeight="1">
      <c r="A51" s="342"/>
      <c r="B51" s="195"/>
      <c r="C51" s="195"/>
      <c r="D51" s="195"/>
      <c r="E51" s="195"/>
      <c r="F51" s="195"/>
      <c r="G51" s="195"/>
      <c r="H51" s="195"/>
      <c r="I51" s="195"/>
      <c r="J51" s="195"/>
      <c r="K51" s="195"/>
      <c r="L51" s="195"/>
      <c r="M51" s="195"/>
      <c r="N51" s="195"/>
      <c r="O51" s="195"/>
      <c r="P51" s="195"/>
      <c r="Q51" s="195"/>
      <c r="R51" s="195"/>
      <c r="S51" s="195"/>
      <c r="T51" s="195"/>
      <c r="U51" s="195"/>
      <c r="V51" s="195"/>
      <c r="W51" s="195"/>
      <c r="X51" s="195"/>
      <c r="Y51" s="195"/>
      <c r="Z51" s="195"/>
      <c r="AA51" s="195"/>
      <c r="AB51" s="195"/>
      <c r="AC51" s="195"/>
      <c r="AD51" s="195"/>
      <c r="AE51" s="195"/>
      <c r="AF51" s="195"/>
    </row>
    <row r="52" spans="1:32" ht="30" customHeight="1">
      <c r="A52" s="342"/>
      <c r="B52" s="195"/>
      <c r="C52" s="195"/>
      <c r="D52" s="195"/>
      <c r="E52" s="195"/>
      <c r="F52" s="195"/>
      <c r="G52" s="195"/>
      <c r="H52" s="195"/>
      <c r="I52" s="195"/>
      <c r="J52" s="195"/>
      <c r="K52" s="195"/>
      <c r="L52" s="195"/>
      <c r="M52" s="195"/>
      <c r="N52" s="195"/>
      <c r="O52" s="195"/>
      <c r="P52" s="195"/>
      <c r="Q52" s="195"/>
      <c r="R52" s="195"/>
      <c r="S52" s="195"/>
      <c r="T52" s="195"/>
      <c r="U52" s="195"/>
      <c r="V52" s="195"/>
      <c r="W52" s="195"/>
      <c r="X52" s="195"/>
      <c r="Y52" s="195"/>
      <c r="Z52" s="195"/>
      <c r="AA52" s="195"/>
      <c r="AB52" s="195"/>
      <c r="AC52" s="195"/>
      <c r="AD52" s="195"/>
      <c r="AE52" s="195"/>
      <c r="AF52" s="195"/>
    </row>
    <row r="53" spans="1:32" ht="30" customHeight="1">
      <c r="A53" s="342"/>
      <c r="B53" s="195"/>
      <c r="C53" s="195"/>
      <c r="D53" s="195"/>
      <c r="E53" s="195"/>
      <c r="F53" s="195"/>
      <c r="G53" s="195"/>
      <c r="H53" s="195"/>
      <c r="I53" s="195"/>
      <c r="J53" s="195"/>
      <c r="K53" s="195"/>
      <c r="L53" s="195"/>
      <c r="M53" s="195"/>
      <c r="N53" s="195"/>
      <c r="O53" s="195"/>
      <c r="P53" s="195"/>
      <c r="Q53" s="195"/>
      <c r="R53" s="195"/>
      <c r="S53" s="195"/>
      <c r="T53" s="195"/>
      <c r="U53" s="195"/>
      <c r="V53" s="195"/>
      <c r="W53" s="195"/>
      <c r="X53" s="195"/>
      <c r="Y53" s="195"/>
      <c r="Z53" s="195"/>
      <c r="AA53" s="195"/>
      <c r="AB53" s="195"/>
      <c r="AC53" s="195"/>
      <c r="AD53" s="195"/>
      <c r="AE53" s="195"/>
      <c r="AF53" s="195"/>
    </row>
    <row r="54" spans="1:32" ht="30" customHeight="1">
      <c r="A54" s="342"/>
      <c r="B54" s="195"/>
      <c r="C54" s="195"/>
      <c r="D54" s="195"/>
      <c r="E54" s="195"/>
      <c r="F54" s="195"/>
      <c r="G54" s="195"/>
      <c r="H54" s="195"/>
      <c r="I54" s="195"/>
      <c r="J54" s="195"/>
      <c r="K54" s="195"/>
      <c r="L54" s="195"/>
      <c r="M54" s="195"/>
      <c r="N54" s="195"/>
      <c r="O54" s="195"/>
      <c r="P54" s="195"/>
      <c r="Q54" s="195"/>
      <c r="R54" s="195"/>
      <c r="S54" s="195"/>
      <c r="T54" s="195"/>
      <c r="U54" s="195"/>
      <c r="V54" s="195"/>
      <c r="W54" s="195"/>
      <c r="X54" s="195"/>
      <c r="Y54" s="195"/>
      <c r="Z54" s="195"/>
      <c r="AA54" s="195"/>
      <c r="AB54" s="195"/>
      <c r="AC54" s="195"/>
      <c r="AD54" s="195"/>
      <c r="AE54" s="195"/>
      <c r="AF54" s="195"/>
    </row>
    <row r="55" spans="1:32" ht="30" customHeight="1">
      <c r="A55" s="342"/>
      <c r="B55" s="195"/>
      <c r="C55" s="195"/>
      <c r="D55" s="195"/>
      <c r="E55" s="195"/>
      <c r="F55" s="195"/>
      <c r="G55" s="195"/>
      <c r="H55" s="195"/>
      <c r="I55" s="195"/>
      <c r="J55" s="195"/>
      <c r="K55" s="195"/>
      <c r="L55" s="195"/>
      <c r="M55" s="195"/>
      <c r="N55" s="195"/>
      <c r="O55" s="195"/>
      <c r="P55" s="195"/>
      <c r="Q55" s="195"/>
      <c r="R55" s="195"/>
      <c r="S55" s="195"/>
      <c r="T55" s="195"/>
      <c r="U55" s="195"/>
      <c r="V55" s="195"/>
      <c r="W55" s="195"/>
      <c r="X55" s="195"/>
      <c r="Y55" s="195"/>
      <c r="Z55" s="195"/>
      <c r="AA55" s="195"/>
      <c r="AB55" s="195"/>
      <c r="AC55" s="195"/>
      <c r="AD55" s="195"/>
      <c r="AE55" s="195"/>
      <c r="AF55" s="195"/>
    </row>
    <row r="56" spans="1:32" ht="30" customHeight="1">
      <c r="A56" s="342"/>
      <c r="B56" s="195"/>
      <c r="C56" s="195"/>
      <c r="D56" s="195"/>
      <c r="E56" s="195"/>
      <c r="F56" s="195"/>
      <c r="G56" s="195"/>
      <c r="H56" s="195"/>
      <c r="I56" s="195"/>
      <c r="J56" s="195"/>
      <c r="K56" s="195"/>
      <c r="L56" s="195"/>
      <c r="M56" s="195"/>
      <c r="N56" s="195"/>
      <c r="O56" s="195"/>
      <c r="P56" s="195"/>
      <c r="Q56" s="195"/>
      <c r="R56" s="195"/>
      <c r="S56" s="195"/>
      <c r="T56" s="195"/>
      <c r="U56" s="195"/>
      <c r="V56" s="195"/>
      <c r="W56" s="195"/>
      <c r="X56" s="195"/>
      <c r="Y56" s="195"/>
      <c r="Z56" s="195"/>
      <c r="AA56" s="195"/>
      <c r="AB56" s="195"/>
      <c r="AC56" s="195"/>
      <c r="AD56" s="195"/>
      <c r="AE56" s="195"/>
      <c r="AF56" s="195"/>
    </row>
    <row r="57" spans="1:32" ht="30" customHeight="1">
      <c r="A57" s="342"/>
      <c r="B57" s="195"/>
      <c r="C57" s="195"/>
      <c r="D57" s="195"/>
      <c r="E57" s="195"/>
      <c r="F57" s="195"/>
      <c r="G57" s="195"/>
      <c r="H57" s="195"/>
      <c r="I57" s="195"/>
      <c r="J57" s="195"/>
      <c r="K57" s="195"/>
      <c r="L57" s="195"/>
      <c r="M57" s="195"/>
      <c r="N57" s="195"/>
      <c r="O57" s="195"/>
      <c r="P57" s="195"/>
      <c r="Q57" s="195"/>
      <c r="R57" s="195"/>
      <c r="S57" s="195"/>
      <c r="T57" s="195"/>
      <c r="U57" s="195"/>
      <c r="V57" s="195"/>
      <c r="W57" s="195"/>
      <c r="X57" s="195"/>
      <c r="Y57" s="195"/>
      <c r="Z57" s="195"/>
      <c r="AA57" s="195"/>
      <c r="AB57" s="195"/>
      <c r="AC57" s="195"/>
      <c r="AD57" s="195"/>
      <c r="AE57" s="195"/>
      <c r="AF57" s="195"/>
    </row>
    <row r="58" spans="1:32" ht="30" customHeight="1">
      <c r="A58" s="342"/>
      <c r="B58" s="195"/>
      <c r="C58" s="195"/>
      <c r="D58" s="195"/>
      <c r="E58" s="195"/>
      <c r="F58" s="195"/>
      <c r="G58" s="195"/>
      <c r="H58" s="195"/>
      <c r="I58" s="195"/>
      <c r="J58" s="195"/>
      <c r="K58" s="195"/>
      <c r="L58" s="195"/>
      <c r="M58" s="195"/>
      <c r="N58" s="195"/>
      <c r="O58" s="195"/>
      <c r="P58" s="195"/>
      <c r="Q58" s="195"/>
      <c r="R58" s="195"/>
      <c r="S58" s="195"/>
      <c r="T58" s="195"/>
      <c r="U58" s="195"/>
      <c r="V58" s="195"/>
      <c r="W58" s="195"/>
      <c r="X58" s="195"/>
      <c r="Y58" s="195"/>
      <c r="Z58" s="195"/>
      <c r="AA58" s="195"/>
      <c r="AB58" s="195"/>
      <c r="AC58" s="195"/>
      <c r="AD58" s="195"/>
      <c r="AE58" s="195"/>
      <c r="AF58" s="195"/>
    </row>
    <row r="59" spans="1:32" ht="30" customHeight="1">
      <c r="A59" s="342"/>
      <c r="B59" s="195"/>
      <c r="C59" s="195"/>
      <c r="D59" s="195"/>
      <c r="E59" s="195"/>
      <c r="F59" s="195"/>
      <c r="G59" s="195"/>
      <c r="H59" s="195"/>
      <c r="I59" s="195"/>
      <c r="J59" s="195"/>
      <c r="K59" s="195"/>
      <c r="L59" s="195"/>
      <c r="M59" s="195"/>
      <c r="N59" s="195"/>
      <c r="O59" s="195"/>
      <c r="P59" s="195"/>
      <c r="Q59" s="195"/>
      <c r="R59" s="195"/>
      <c r="S59" s="195"/>
      <c r="T59" s="195"/>
      <c r="U59" s="195"/>
      <c r="V59" s="195"/>
      <c r="W59" s="195"/>
      <c r="X59" s="195"/>
      <c r="Y59" s="195"/>
      <c r="Z59" s="195"/>
      <c r="AA59" s="195"/>
      <c r="AB59" s="195"/>
      <c r="AC59" s="195"/>
      <c r="AD59" s="195"/>
      <c r="AE59" s="195"/>
      <c r="AF59" s="195"/>
    </row>
    <row r="60" spans="1:32" ht="30" customHeight="1">
      <c r="A60" s="342"/>
      <c r="B60" s="195"/>
      <c r="C60" s="195"/>
      <c r="D60" s="195"/>
      <c r="E60" s="195"/>
      <c r="F60" s="195"/>
      <c r="G60" s="195"/>
      <c r="H60" s="195"/>
      <c r="I60" s="195"/>
      <c r="J60" s="195"/>
      <c r="K60" s="195"/>
      <c r="L60" s="195"/>
      <c r="M60" s="195"/>
      <c r="N60" s="195"/>
      <c r="O60" s="195"/>
      <c r="P60" s="195"/>
      <c r="Q60" s="195"/>
      <c r="R60" s="195"/>
      <c r="S60" s="195"/>
      <c r="T60" s="195"/>
      <c r="U60" s="195"/>
      <c r="V60" s="195"/>
      <c r="W60" s="195"/>
      <c r="X60" s="195"/>
      <c r="Y60" s="195"/>
      <c r="Z60" s="195"/>
      <c r="AA60" s="195"/>
      <c r="AB60" s="195"/>
      <c r="AC60" s="195"/>
      <c r="AD60" s="195"/>
      <c r="AE60" s="195"/>
      <c r="AF60" s="195"/>
    </row>
    <row r="61" spans="1:32" ht="30" customHeight="1">
      <c r="A61" s="342"/>
      <c r="B61" s="195"/>
      <c r="C61" s="195"/>
      <c r="D61" s="195"/>
      <c r="E61" s="195"/>
      <c r="F61" s="195"/>
      <c r="G61" s="195"/>
      <c r="H61" s="195"/>
      <c r="I61" s="195"/>
      <c r="J61" s="195"/>
      <c r="K61" s="195"/>
      <c r="L61" s="195"/>
      <c r="M61" s="195"/>
      <c r="N61" s="195"/>
      <c r="O61" s="195"/>
      <c r="P61" s="195"/>
      <c r="Q61" s="195"/>
      <c r="R61" s="195"/>
      <c r="S61" s="195"/>
      <c r="T61" s="195"/>
      <c r="U61" s="195"/>
      <c r="V61" s="195"/>
      <c r="W61" s="195"/>
      <c r="X61" s="195"/>
      <c r="Y61" s="195"/>
      <c r="Z61" s="195"/>
      <c r="AA61" s="195"/>
      <c r="AB61" s="195"/>
      <c r="AC61" s="195"/>
      <c r="AD61" s="195"/>
      <c r="AE61" s="195"/>
      <c r="AF61" s="195"/>
    </row>
    <row r="62" spans="1:32" ht="30" customHeight="1">
      <c r="A62" s="342"/>
      <c r="B62" s="195"/>
      <c r="C62" s="195"/>
      <c r="D62" s="195"/>
      <c r="E62" s="195"/>
      <c r="F62" s="195"/>
      <c r="G62" s="195"/>
      <c r="H62" s="195"/>
      <c r="I62" s="195"/>
      <c r="J62" s="195"/>
      <c r="K62" s="195"/>
      <c r="L62" s="195"/>
      <c r="M62" s="195"/>
      <c r="N62" s="195"/>
      <c r="O62" s="195"/>
      <c r="P62" s="195"/>
      <c r="Q62" s="195"/>
      <c r="R62" s="195"/>
      <c r="S62" s="195"/>
      <c r="T62" s="195"/>
      <c r="U62" s="195"/>
      <c r="V62" s="195"/>
      <c r="W62" s="195"/>
      <c r="X62" s="195"/>
      <c r="Y62" s="195"/>
      <c r="Z62" s="195"/>
      <c r="AA62" s="195"/>
      <c r="AB62" s="195"/>
      <c r="AC62" s="195"/>
      <c r="AD62" s="195"/>
      <c r="AE62" s="195"/>
      <c r="AF62" s="195"/>
    </row>
    <row r="63" spans="1:32" ht="30" customHeight="1">
      <c r="A63" s="342"/>
      <c r="B63" s="195"/>
      <c r="C63" s="195"/>
      <c r="D63" s="195"/>
      <c r="E63" s="195"/>
      <c r="F63" s="195"/>
      <c r="G63" s="195"/>
      <c r="H63" s="195"/>
      <c r="I63" s="195"/>
      <c r="J63" s="195"/>
      <c r="K63" s="195"/>
      <c r="L63" s="195"/>
      <c r="M63" s="195"/>
      <c r="N63" s="195"/>
      <c r="O63" s="195"/>
      <c r="P63" s="195"/>
      <c r="Q63" s="195"/>
      <c r="R63" s="195"/>
      <c r="S63" s="195"/>
      <c r="T63" s="195"/>
      <c r="U63" s="195"/>
      <c r="V63" s="195"/>
      <c r="W63" s="195"/>
      <c r="X63" s="195"/>
      <c r="Y63" s="195"/>
      <c r="Z63" s="195"/>
      <c r="AA63" s="195"/>
      <c r="AB63" s="195"/>
      <c r="AC63" s="195"/>
      <c r="AD63" s="195"/>
      <c r="AE63" s="195"/>
      <c r="AF63" s="195"/>
    </row>
    <row r="64" spans="1:32" ht="30" customHeight="1">
      <c r="A64" s="342"/>
      <c r="B64" s="195"/>
      <c r="C64" s="195"/>
      <c r="D64" s="195"/>
      <c r="E64" s="195"/>
      <c r="F64" s="195"/>
      <c r="G64" s="195"/>
      <c r="H64" s="195"/>
      <c r="I64" s="195"/>
      <c r="J64" s="195"/>
      <c r="K64" s="195"/>
      <c r="L64" s="195"/>
      <c r="M64" s="195"/>
      <c r="N64" s="195"/>
      <c r="O64" s="195"/>
      <c r="P64" s="195"/>
      <c r="Q64" s="195"/>
      <c r="R64" s="195"/>
      <c r="S64" s="195"/>
      <c r="T64" s="195"/>
      <c r="U64" s="195"/>
      <c r="V64" s="195"/>
      <c r="W64" s="195"/>
      <c r="X64" s="195"/>
      <c r="Y64" s="195"/>
      <c r="Z64" s="195"/>
      <c r="AA64" s="195"/>
      <c r="AB64" s="195"/>
      <c r="AC64" s="195"/>
      <c r="AD64" s="195"/>
      <c r="AE64" s="195"/>
      <c r="AF64" s="195"/>
    </row>
    <row r="65" spans="1:32" ht="30" customHeight="1">
      <c r="A65" s="342"/>
      <c r="B65" s="195"/>
      <c r="C65" s="195"/>
      <c r="D65" s="195"/>
      <c r="E65" s="195"/>
      <c r="F65" s="195"/>
      <c r="G65" s="195"/>
      <c r="H65" s="195"/>
      <c r="I65" s="195"/>
      <c r="J65" s="195"/>
      <c r="K65" s="195"/>
      <c r="L65" s="195"/>
      <c r="M65" s="195"/>
      <c r="N65" s="195"/>
      <c r="O65" s="195"/>
      <c r="P65" s="195"/>
      <c r="Q65" s="195"/>
      <c r="R65" s="195"/>
      <c r="S65" s="195"/>
      <c r="T65" s="195"/>
      <c r="U65" s="195"/>
      <c r="V65" s="195"/>
      <c r="W65" s="195"/>
      <c r="X65" s="195"/>
      <c r="Y65" s="195"/>
      <c r="Z65" s="195"/>
      <c r="AA65" s="195"/>
      <c r="AB65" s="195"/>
      <c r="AC65" s="195"/>
      <c r="AD65" s="195"/>
      <c r="AE65" s="195"/>
      <c r="AF65" s="195"/>
    </row>
    <row r="66" spans="1:32" ht="30" customHeight="1">
      <c r="A66" s="342"/>
      <c r="B66" s="195"/>
      <c r="C66" s="195"/>
      <c r="D66" s="195"/>
      <c r="E66" s="195"/>
      <c r="F66" s="195"/>
      <c r="G66" s="195"/>
      <c r="H66" s="195"/>
      <c r="I66" s="195"/>
      <c r="J66" s="195"/>
      <c r="K66" s="195"/>
      <c r="L66" s="195"/>
      <c r="M66" s="195"/>
      <c r="N66" s="195"/>
      <c r="O66" s="195"/>
      <c r="P66" s="195"/>
      <c r="Q66" s="195"/>
      <c r="R66" s="195"/>
      <c r="S66" s="195"/>
      <c r="T66" s="195"/>
      <c r="U66" s="195"/>
      <c r="V66" s="195"/>
      <c r="W66" s="195"/>
      <c r="X66" s="195"/>
      <c r="Y66" s="195"/>
      <c r="Z66" s="195"/>
      <c r="AA66" s="195"/>
      <c r="AB66" s="195"/>
      <c r="AC66" s="195"/>
      <c r="AD66" s="195"/>
      <c r="AE66" s="195"/>
      <c r="AF66" s="195"/>
    </row>
    <row r="67" spans="1:32" ht="30" customHeight="1">
      <c r="A67" s="342"/>
      <c r="B67" s="195"/>
      <c r="C67" s="195"/>
      <c r="D67" s="195"/>
      <c r="E67" s="195"/>
      <c r="F67" s="195"/>
      <c r="G67" s="195"/>
      <c r="H67" s="195"/>
      <c r="I67" s="195"/>
      <c r="J67" s="195"/>
      <c r="K67" s="195"/>
      <c r="L67" s="195"/>
      <c r="M67" s="195"/>
      <c r="N67" s="195"/>
      <c r="O67" s="195"/>
      <c r="P67" s="195"/>
      <c r="Q67" s="195"/>
      <c r="R67" s="195"/>
      <c r="S67" s="195"/>
      <c r="T67" s="195"/>
      <c r="U67" s="195"/>
      <c r="V67" s="195"/>
      <c r="W67" s="195"/>
      <c r="X67" s="195"/>
      <c r="Y67" s="195"/>
      <c r="Z67" s="195"/>
      <c r="AA67" s="195"/>
      <c r="AB67" s="195"/>
      <c r="AC67" s="195"/>
      <c r="AD67" s="195"/>
      <c r="AE67" s="195"/>
      <c r="AF67" s="195"/>
    </row>
    <row r="68" spans="1:32" ht="30" customHeight="1">
      <c r="A68" s="342"/>
      <c r="B68" s="195"/>
      <c r="C68" s="195"/>
      <c r="D68" s="195"/>
      <c r="E68" s="195"/>
      <c r="F68" s="195"/>
      <c r="G68" s="195"/>
      <c r="H68" s="195"/>
      <c r="I68" s="195"/>
      <c r="J68" s="195"/>
      <c r="K68" s="195"/>
      <c r="L68" s="195"/>
      <c r="M68" s="195"/>
      <c r="N68" s="195"/>
      <c r="O68" s="195"/>
      <c r="P68" s="195"/>
      <c r="Q68" s="195"/>
      <c r="R68" s="195"/>
      <c r="S68" s="195"/>
      <c r="T68" s="195"/>
      <c r="U68" s="195"/>
      <c r="V68" s="195"/>
      <c r="W68" s="195"/>
      <c r="X68" s="195"/>
      <c r="Y68" s="195"/>
      <c r="Z68" s="195"/>
      <c r="AA68" s="195"/>
      <c r="AB68" s="195"/>
      <c r="AC68" s="195"/>
      <c r="AD68" s="195"/>
      <c r="AE68" s="195"/>
      <c r="AF68" s="195"/>
    </row>
    <row r="69" spans="1:32" ht="30" customHeight="1">
      <c r="A69" s="342"/>
      <c r="B69" s="195"/>
      <c r="C69" s="195"/>
      <c r="D69" s="195"/>
      <c r="E69" s="195"/>
      <c r="F69" s="195"/>
      <c r="G69" s="195"/>
      <c r="H69" s="195"/>
      <c r="I69" s="195"/>
      <c r="J69" s="195"/>
      <c r="K69" s="195"/>
      <c r="L69" s="195"/>
      <c r="M69" s="195"/>
      <c r="N69" s="195"/>
      <c r="O69" s="195"/>
      <c r="P69" s="195"/>
      <c r="Q69" s="195"/>
      <c r="R69" s="195"/>
      <c r="S69" s="195"/>
      <c r="T69" s="195"/>
      <c r="U69" s="195"/>
      <c r="V69" s="195"/>
      <c r="W69" s="195"/>
      <c r="X69" s="195"/>
      <c r="Y69" s="195"/>
      <c r="Z69" s="195"/>
      <c r="AA69" s="195"/>
      <c r="AB69" s="195"/>
      <c r="AC69" s="195"/>
      <c r="AD69" s="195"/>
      <c r="AE69" s="195"/>
      <c r="AF69" s="195"/>
    </row>
    <row r="70" spans="1:32" ht="30" customHeight="1">
      <c r="A70" s="342"/>
      <c r="B70" s="195"/>
      <c r="C70" s="195"/>
      <c r="D70" s="195"/>
      <c r="E70" s="195"/>
      <c r="F70" s="195"/>
      <c r="G70" s="195"/>
      <c r="H70" s="195"/>
      <c r="I70" s="195"/>
      <c r="J70" s="195"/>
      <c r="K70" s="195"/>
      <c r="L70" s="195"/>
      <c r="M70" s="195"/>
      <c r="N70" s="195"/>
      <c r="O70" s="195"/>
      <c r="P70" s="195"/>
      <c r="Q70" s="195"/>
      <c r="R70" s="195"/>
      <c r="S70" s="195"/>
      <c r="T70" s="195"/>
      <c r="U70" s="195"/>
      <c r="V70" s="195"/>
      <c r="W70" s="195"/>
      <c r="X70" s="195"/>
      <c r="Y70" s="195"/>
      <c r="Z70" s="195"/>
      <c r="AA70" s="195"/>
      <c r="AB70" s="195"/>
      <c r="AC70" s="195"/>
      <c r="AD70" s="195"/>
      <c r="AE70" s="195"/>
      <c r="AF70" s="195"/>
    </row>
    <row r="71" spans="1:32" ht="30" customHeight="1">
      <c r="A71" s="342"/>
      <c r="B71" s="195"/>
      <c r="C71" s="195"/>
      <c r="D71" s="195"/>
      <c r="E71" s="195"/>
      <c r="F71" s="195"/>
      <c r="G71" s="195"/>
      <c r="H71" s="195"/>
      <c r="I71" s="195"/>
      <c r="J71" s="195"/>
      <c r="K71" s="195"/>
      <c r="L71" s="195"/>
      <c r="M71" s="195"/>
      <c r="N71" s="195"/>
      <c r="O71" s="195"/>
      <c r="P71" s="195"/>
      <c r="Q71" s="195"/>
      <c r="R71" s="195"/>
      <c r="S71" s="195"/>
      <c r="T71" s="195"/>
      <c r="U71" s="195"/>
      <c r="V71" s="195"/>
      <c r="W71" s="195"/>
      <c r="X71" s="195"/>
      <c r="Y71" s="195"/>
      <c r="Z71" s="195"/>
      <c r="AA71" s="195"/>
      <c r="AB71" s="195"/>
      <c r="AC71" s="195"/>
      <c r="AD71" s="195"/>
      <c r="AE71" s="195"/>
      <c r="AF71" s="195"/>
    </row>
    <row r="72" spans="1:32" ht="30" customHeight="1">
      <c r="A72" s="342"/>
      <c r="B72" s="195"/>
      <c r="C72" s="195"/>
      <c r="D72" s="195"/>
      <c r="E72" s="195"/>
      <c r="F72" s="195"/>
      <c r="G72" s="195"/>
      <c r="H72" s="195"/>
      <c r="I72" s="195"/>
      <c r="J72" s="195"/>
      <c r="K72" s="195"/>
      <c r="L72" s="195"/>
      <c r="M72" s="195"/>
      <c r="N72" s="195"/>
      <c r="O72" s="195"/>
      <c r="P72" s="195"/>
      <c r="Q72" s="195"/>
      <c r="R72" s="195"/>
      <c r="S72" s="195"/>
      <c r="T72" s="195"/>
      <c r="U72" s="195"/>
      <c r="V72" s="195"/>
      <c r="W72" s="195"/>
      <c r="X72" s="195"/>
      <c r="Y72" s="195"/>
      <c r="Z72" s="195"/>
      <c r="AA72" s="195"/>
      <c r="AB72" s="195"/>
      <c r="AC72" s="195"/>
      <c r="AD72" s="195"/>
      <c r="AE72" s="195"/>
      <c r="AF72" s="195"/>
    </row>
    <row r="73" spans="1:32" ht="30" customHeight="1">
      <c r="A73" s="342"/>
      <c r="B73" s="195"/>
      <c r="C73" s="195"/>
      <c r="D73" s="195"/>
      <c r="E73" s="195"/>
      <c r="F73" s="195"/>
      <c r="G73" s="195"/>
      <c r="H73" s="195"/>
      <c r="I73" s="195"/>
      <c r="J73" s="195"/>
      <c r="K73" s="195"/>
      <c r="L73" s="195"/>
      <c r="M73" s="195"/>
      <c r="N73" s="195"/>
      <c r="O73" s="195"/>
      <c r="P73" s="195"/>
      <c r="Q73" s="195"/>
      <c r="R73" s="195"/>
      <c r="S73" s="195"/>
      <c r="T73" s="195"/>
      <c r="U73" s="195"/>
      <c r="V73" s="195"/>
      <c r="W73" s="195"/>
      <c r="X73" s="195"/>
      <c r="Y73" s="195"/>
      <c r="Z73" s="195"/>
      <c r="AA73" s="195"/>
      <c r="AB73" s="195"/>
      <c r="AC73" s="195"/>
      <c r="AD73" s="195"/>
      <c r="AE73" s="195"/>
      <c r="AF73" s="195"/>
    </row>
    <row r="74" spans="1:32" ht="30" customHeight="1">
      <c r="A74" s="342"/>
      <c r="B74" s="195"/>
      <c r="C74" s="195"/>
      <c r="D74" s="195"/>
      <c r="E74" s="195"/>
      <c r="F74" s="195"/>
      <c r="G74" s="195"/>
      <c r="H74" s="195"/>
      <c r="I74" s="195"/>
      <c r="J74" s="195"/>
      <c r="K74" s="195"/>
      <c r="L74" s="195"/>
      <c r="M74" s="195"/>
      <c r="N74" s="195"/>
      <c r="O74" s="195"/>
      <c r="P74" s="195"/>
      <c r="Q74" s="195"/>
      <c r="R74" s="195"/>
      <c r="S74" s="195"/>
      <c r="T74" s="195"/>
      <c r="U74" s="195"/>
      <c r="V74" s="195"/>
      <c r="W74" s="195"/>
      <c r="X74" s="195"/>
      <c r="Y74" s="195"/>
      <c r="Z74" s="195"/>
      <c r="AA74" s="195"/>
      <c r="AB74" s="195"/>
      <c r="AC74" s="195"/>
      <c r="AD74" s="195"/>
      <c r="AE74" s="195"/>
      <c r="AF74" s="195"/>
    </row>
    <row r="75" spans="1:32" ht="30" customHeight="1">
      <c r="A75" s="342"/>
      <c r="B75" s="195"/>
      <c r="C75" s="195"/>
      <c r="D75" s="195"/>
      <c r="E75" s="195"/>
      <c r="F75" s="195"/>
      <c r="G75" s="195"/>
      <c r="H75" s="195"/>
      <c r="I75" s="195"/>
      <c r="J75" s="195"/>
      <c r="K75" s="195"/>
      <c r="L75" s="195"/>
      <c r="M75" s="195"/>
      <c r="N75" s="195"/>
      <c r="O75" s="195"/>
      <c r="P75" s="195"/>
      <c r="Q75" s="195"/>
      <c r="R75" s="195"/>
      <c r="S75" s="195"/>
      <c r="T75" s="195"/>
      <c r="U75" s="195"/>
      <c r="V75" s="195"/>
      <c r="W75" s="195"/>
      <c r="X75" s="195"/>
      <c r="Y75" s="195"/>
      <c r="Z75" s="195"/>
      <c r="AA75" s="195"/>
      <c r="AB75" s="195"/>
      <c r="AC75" s="195"/>
      <c r="AD75" s="195"/>
      <c r="AE75" s="195"/>
      <c r="AF75" s="195"/>
    </row>
    <row r="76" spans="1:32" ht="30" customHeight="1">
      <c r="A76" s="342"/>
      <c r="B76" s="195"/>
      <c r="C76" s="195"/>
      <c r="D76" s="195"/>
      <c r="E76" s="195"/>
      <c r="F76" s="195"/>
      <c r="G76" s="195"/>
      <c r="H76" s="195"/>
      <c r="I76" s="195"/>
      <c r="J76" s="195"/>
      <c r="K76" s="195"/>
      <c r="L76" s="195"/>
      <c r="M76" s="195"/>
      <c r="N76" s="195"/>
      <c r="O76" s="195"/>
      <c r="P76" s="195"/>
      <c r="Q76" s="195"/>
      <c r="R76" s="195"/>
      <c r="S76" s="195"/>
      <c r="T76" s="195"/>
      <c r="U76" s="195"/>
      <c r="V76" s="195"/>
      <c r="W76" s="195"/>
      <c r="X76" s="195"/>
      <c r="Y76" s="195"/>
      <c r="Z76" s="195"/>
      <c r="AA76" s="195"/>
      <c r="AB76" s="195"/>
      <c r="AC76" s="195"/>
      <c r="AD76" s="195"/>
      <c r="AE76" s="195"/>
      <c r="AF76" s="195"/>
    </row>
    <row r="77" spans="1:32" ht="30" customHeight="1">
      <c r="A77" s="342"/>
      <c r="B77" s="195"/>
      <c r="C77" s="195"/>
      <c r="D77" s="195"/>
      <c r="E77" s="195"/>
      <c r="F77" s="195"/>
      <c r="G77" s="195"/>
      <c r="H77" s="195"/>
      <c r="I77" s="195"/>
      <c r="J77" s="195"/>
      <c r="K77" s="195"/>
      <c r="L77" s="195"/>
      <c r="M77" s="195"/>
      <c r="N77" s="195"/>
      <c r="O77" s="195"/>
      <c r="P77" s="195"/>
      <c r="Q77" s="195"/>
      <c r="R77" s="195"/>
      <c r="S77" s="195"/>
      <c r="T77" s="195"/>
      <c r="U77" s="195"/>
      <c r="V77" s="195"/>
      <c r="W77" s="195"/>
      <c r="X77" s="195"/>
      <c r="Y77" s="195"/>
      <c r="Z77" s="195"/>
      <c r="AA77" s="195"/>
      <c r="AB77" s="195"/>
      <c r="AC77" s="195"/>
      <c r="AD77" s="195"/>
      <c r="AE77" s="195"/>
      <c r="AF77" s="195"/>
    </row>
    <row r="78" spans="1:32" ht="30" customHeight="1">
      <c r="A78" s="342"/>
      <c r="B78" s="195"/>
      <c r="C78" s="195"/>
      <c r="D78" s="195"/>
      <c r="E78" s="195"/>
      <c r="F78" s="195"/>
      <c r="G78" s="195"/>
      <c r="H78" s="195"/>
      <c r="I78" s="195"/>
      <c r="J78" s="195"/>
      <c r="K78" s="195"/>
      <c r="L78" s="195"/>
      <c r="M78" s="195"/>
      <c r="N78" s="195"/>
      <c r="O78" s="195"/>
      <c r="P78" s="195"/>
      <c r="Q78" s="195"/>
      <c r="R78" s="195"/>
      <c r="S78" s="195"/>
      <c r="T78" s="195"/>
      <c r="U78" s="195"/>
      <c r="V78" s="195"/>
      <c r="W78" s="195"/>
      <c r="X78" s="195"/>
      <c r="Y78" s="195"/>
      <c r="Z78" s="195"/>
      <c r="AA78" s="195"/>
      <c r="AB78" s="195"/>
      <c r="AC78" s="195"/>
      <c r="AD78" s="195"/>
      <c r="AE78" s="195"/>
      <c r="AF78" s="195"/>
    </row>
    <row r="79" spans="1:32" ht="30" customHeight="1">
      <c r="A79" s="342"/>
      <c r="B79" s="195"/>
      <c r="C79" s="195"/>
      <c r="D79" s="195"/>
      <c r="E79" s="195"/>
      <c r="F79" s="195"/>
      <c r="G79" s="195"/>
      <c r="H79" s="195"/>
      <c r="I79" s="195"/>
      <c r="J79" s="195"/>
      <c r="K79" s="195"/>
      <c r="L79" s="195"/>
      <c r="M79" s="195"/>
      <c r="N79" s="195"/>
      <c r="O79" s="195"/>
      <c r="P79" s="195"/>
      <c r="Q79" s="195"/>
      <c r="R79" s="195"/>
      <c r="S79" s="195"/>
      <c r="T79" s="195"/>
      <c r="U79" s="195"/>
      <c r="V79" s="195"/>
      <c r="W79" s="195"/>
      <c r="X79" s="195"/>
      <c r="Y79" s="195"/>
      <c r="Z79" s="195"/>
      <c r="AA79" s="195"/>
      <c r="AB79" s="195"/>
      <c r="AC79" s="195"/>
      <c r="AD79" s="195"/>
      <c r="AE79" s="195"/>
      <c r="AF79" s="195"/>
    </row>
    <row r="80" spans="1:32" ht="30" customHeight="1">
      <c r="A80" s="342"/>
      <c r="B80" s="195"/>
      <c r="C80" s="195"/>
      <c r="D80" s="195"/>
      <c r="E80" s="195"/>
      <c r="F80" s="195"/>
      <c r="G80" s="195"/>
      <c r="H80" s="195"/>
      <c r="I80" s="195"/>
      <c r="J80" s="195"/>
      <c r="K80" s="195"/>
      <c r="L80" s="195"/>
      <c r="M80" s="195"/>
      <c r="N80" s="195"/>
      <c r="O80" s="195"/>
      <c r="P80" s="195"/>
      <c r="Q80" s="195"/>
      <c r="R80" s="195"/>
      <c r="S80" s="195"/>
      <c r="T80" s="195"/>
      <c r="U80" s="195"/>
      <c r="V80" s="195"/>
      <c r="W80" s="195"/>
      <c r="X80" s="195"/>
      <c r="Y80" s="195"/>
      <c r="Z80" s="195"/>
      <c r="AA80" s="195"/>
      <c r="AB80" s="195"/>
      <c r="AC80" s="195"/>
      <c r="AD80" s="195"/>
      <c r="AE80" s="195"/>
      <c r="AF80" s="195"/>
    </row>
    <row r="81" spans="1:32" ht="30" customHeight="1">
      <c r="A81" s="342"/>
      <c r="B81" s="195"/>
      <c r="C81" s="195"/>
      <c r="D81" s="195"/>
      <c r="E81" s="195"/>
      <c r="F81" s="195"/>
      <c r="G81" s="195"/>
      <c r="H81" s="195"/>
      <c r="I81" s="195"/>
      <c r="J81" s="195"/>
      <c r="K81" s="195"/>
      <c r="L81" s="195"/>
      <c r="M81" s="195"/>
      <c r="N81" s="195"/>
      <c r="O81" s="195"/>
      <c r="P81" s="195"/>
      <c r="Q81" s="195"/>
      <c r="R81" s="195"/>
      <c r="S81" s="195"/>
      <c r="T81" s="195"/>
      <c r="U81" s="195"/>
      <c r="V81" s="195"/>
      <c r="W81" s="195"/>
      <c r="X81" s="195"/>
      <c r="Y81" s="195"/>
      <c r="Z81" s="195"/>
      <c r="AA81" s="195"/>
      <c r="AB81" s="195"/>
      <c r="AC81" s="195"/>
      <c r="AD81" s="195"/>
      <c r="AE81" s="195"/>
      <c r="AF81" s="195"/>
    </row>
    <row r="82" spans="1:32" ht="30" customHeight="1">
      <c r="A82" s="342"/>
      <c r="B82" s="195"/>
      <c r="C82" s="195"/>
      <c r="D82" s="195"/>
      <c r="E82" s="195"/>
      <c r="F82" s="195"/>
      <c r="G82" s="195"/>
      <c r="H82" s="195"/>
      <c r="I82" s="195"/>
      <c r="J82" s="195"/>
      <c r="K82" s="195"/>
      <c r="L82" s="195"/>
      <c r="M82" s="195"/>
      <c r="N82" s="195"/>
      <c r="O82" s="195"/>
      <c r="P82" s="195"/>
      <c r="Q82" s="195"/>
      <c r="R82" s="195"/>
      <c r="S82" s="195"/>
      <c r="T82" s="195"/>
      <c r="U82" s="195"/>
      <c r="V82" s="195"/>
      <c r="W82" s="195"/>
      <c r="X82" s="195"/>
      <c r="Y82" s="195"/>
      <c r="Z82" s="195"/>
      <c r="AA82" s="195"/>
      <c r="AB82" s="195"/>
      <c r="AC82" s="195"/>
      <c r="AD82" s="195"/>
      <c r="AE82" s="195"/>
      <c r="AF82" s="195"/>
    </row>
    <row r="83" spans="1:32" ht="15">
      <c r="A83" s="342"/>
      <c r="B83" s="195"/>
      <c r="C83" s="195"/>
      <c r="D83" s="195"/>
      <c r="E83" s="195"/>
      <c r="F83" s="195"/>
      <c r="G83" s="195"/>
      <c r="H83" s="195"/>
      <c r="I83" s="195"/>
      <c r="J83" s="195"/>
      <c r="K83" s="195"/>
      <c r="L83" s="195"/>
      <c r="M83" s="195"/>
      <c r="N83" s="195"/>
      <c r="O83" s="195"/>
      <c r="P83" s="195"/>
      <c r="Q83" s="195"/>
      <c r="R83" s="195"/>
      <c r="S83" s="195"/>
      <c r="T83" s="195"/>
      <c r="U83" s="195"/>
      <c r="V83" s="195"/>
      <c r="W83" s="195"/>
      <c r="X83" s="195"/>
      <c r="Y83" s="195"/>
      <c r="Z83" s="195"/>
      <c r="AA83" s="195"/>
      <c r="AB83" s="195"/>
      <c r="AC83" s="195"/>
      <c r="AD83" s="195"/>
      <c r="AE83" s="195"/>
      <c r="AF83" s="195"/>
    </row>
    <row r="84" spans="1:32" ht="15">
      <c r="A84" s="342"/>
      <c r="B84" s="195"/>
      <c r="C84" s="195"/>
      <c r="D84" s="195"/>
      <c r="E84" s="195"/>
      <c r="F84" s="195"/>
      <c r="G84" s="195"/>
      <c r="H84" s="195"/>
      <c r="I84" s="195"/>
      <c r="J84" s="195"/>
      <c r="K84" s="195"/>
      <c r="L84" s="195"/>
      <c r="M84" s="195"/>
      <c r="N84" s="195"/>
      <c r="O84" s="195"/>
      <c r="P84" s="195"/>
      <c r="Q84" s="195"/>
      <c r="R84" s="195"/>
      <c r="S84" s="195"/>
      <c r="T84" s="195"/>
      <c r="U84" s="195"/>
      <c r="V84" s="195"/>
      <c r="W84" s="195"/>
      <c r="X84" s="195"/>
      <c r="Y84" s="195"/>
      <c r="Z84" s="195"/>
      <c r="AA84" s="195"/>
      <c r="AB84" s="195"/>
      <c r="AC84" s="195"/>
      <c r="AD84" s="195"/>
      <c r="AE84" s="195"/>
      <c r="AF84" s="195"/>
    </row>
    <row r="85" spans="1:32" ht="15">
      <c r="A85" s="342"/>
      <c r="B85" s="195"/>
      <c r="C85" s="195"/>
      <c r="D85" s="195"/>
      <c r="E85" s="195"/>
      <c r="F85" s="195"/>
      <c r="G85" s="195"/>
      <c r="H85" s="195"/>
      <c r="I85" s="195"/>
      <c r="J85" s="195"/>
      <c r="K85" s="195"/>
      <c r="L85" s="195"/>
      <c r="M85" s="195"/>
      <c r="N85" s="195"/>
      <c r="O85" s="195"/>
      <c r="P85" s="195"/>
      <c r="Q85" s="195"/>
      <c r="R85" s="195"/>
      <c r="S85" s="195"/>
      <c r="T85" s="195"/>
      <c r="U85" s="195"/>
      <c r="V85" s="195"/>
      <c r="W85" s="195"/>
      <c r="X85" s="195"/>
      <c r="Y85" s="195"/>
      <c r="Z85" s="195"/>
      <c r="AA85" s="195"/>
      <c r="AB85" s="195"/>
      <c r="AC85" s="195"/>
      <c r="AD85" s="195"/>
      <c r="AE85" s="195"/>
      <c r="AF85" s="195"/>
    </row>
    <row r="86" spans="1:32" ht="15">
      <c r="A86" s="342"/>
      <c r="B86" s="195"/>
      <c r="C86" s="195"/>
      <c r="D86" s="195"/>
      <c r="E86" s="195"/>
      <c r="F86" s="195"/>
      <c r="G86" s="195"/>
      <c r="H86" s="195"/>
      <c r="I86" s="195"/>
      <c r="J86" s="195"/>
      <c r="K86" s="195"/>
      <c r="L86" s="195"/>
      <c r="M86" s="195"/>
      <c r="N86" s="195"/>
      <c r="O86" s="195"/>
      <c r="P86" s="195"/>
      <c r="Q86" s="195"/>
      <c r="R86" s="195"/>
      <c r="S86" s="195"/>
      <c r="T86" s="195"/>
      <c r="U86" s="195"/>
      <c r="V86" s="195"/>
      <c r="W86" s="195"/>
      <c r="X86" s="195"/>
      <c r="Y86" s="195"/>
      <c r="Z86" s="195"/>
      <c r="AA86" s="195"/>
      <c r="AB86" s="195"/>
      <c r="AC86" s="195"/>
      <c r="AD86" s="195"/>
      <c r="AE86" s="195"/>
      <c r="AF86" s="195"/>
    </row>
    <row r="87" spans="1:32" ht="15">
      <c r="A87" s="342"/>
      <c r="B87" s="195"/>
      <c r="C87" s="195"/>
      <c r="D87" s="195"/>
      <c r="E87" s="195"/>
      <c r="F87" s="195"/>
      <c r="G87" s="195"/>
      <c r="H87" s="195"/>
      <c r="I87" s="195"/>
      <c r="J87" s="195"/>
      <c r="K87" s="195"/>
      <c r="L87" s="195"/>
      <c r="M87" s="195"/>
      <c r="N87" s="195"/>
      <c r="O87" s="195"/>
      <c r="P87" s="195"/>
      <c r="Q87" s="195"/>
      <c r="R87" s="195"/>
      <c r="S87" s="195"/>
      <c r="T87" s="195"/>
      <c r="U87" s="195"/>
      <c r="V87" s="195"/>
      <c r="W87" s="195"/>
      <c r="X87" s="195"/>
      <c r="Y87" s="195"/>
      <c r="Z87" s="195"/>
      <c r="AA87" s="195"/>
      <c r="AB87" s="195"/>
      <c r="AC87" s="195"/>
      <c r="AD87" s="195"/>
      <c r="AE87" s="195"/>
      <c r="AF87" s="195"/>
    </row>
    <row r="88" spans="1:32" ht="15">
      <c r="A88" s="342"/>
      <c r="B88" s="195"/>
      <c r="C88" s="195"/>
      <c r="D88" s="195"/>
      <c r="E88" s="195"/>
      <c r="F88" s="195"/>
      <c r="G88" s="195"/>
      <c r="H88" s="195"/>
      <c r="I88" s="195"/>
      <c r="J88" s="195"/>
      <c r="K88" s="195"/>
      <c r="L88" s="195"/>
      <c r="M88" s="195"/>
      <c r="N88" s="195"/>
      <c r="O88" s="195"/>
      <c r="P88" s="195"/>
      <c r="Q88" s="195"/>
      <c r="R88" s="195"/>
      <c r="S88" s="195"/>
      <c r="T88" s="195"/>
      <c r="U88" s="195"/>
      <c r="V88" s="195"/>
      <c r="W88" s="195"/>
      <c r="X88" s="195"/>
      <c r="Y88" s="195"/>
      <c r="Z88" s="195"/>
      <c r="AA88" s="195"/>
      <c r="AB88" s="195"/>
      <c r="AC88" s="195"/>
      <c r="AD88" s="195"/>
      <c r="AE88" s="195"/>
      <c r="AF88" s="195"/>
    </row>
    <row r="89" spans="1:32" ht="15">
      <c r="A89" s="342"/>
      <c r="B89" s="195"/>
      <c r="C89" s="195"/>
      <c r="D89" s="195"/>
      <c r="E89" s="195"/>
      <c r="F89" s="195"/>
      <c r="G89" s="195"/>
      <c r="H89" s="195"/>
      <c r="I89" s="195"/>
      <c r="J89" s="195"/>
      <c r="K89" s="195"/>
      <c r="L89" s="195"/>
      <c r="M89" s="195"/>
      <c r="N89" s="195"/>
      <c r="O89" s="195"/>
      <c r="P89" s="195"/>
      <c r="Q89" s="195"/>
      <c r="R89" s="195"/>
      <c r="S89" s="195"/>
      <c r="T89" s="195"/>
      <c r="U89" s="195"/>
      <c r="V89" s="195"/>
      <c r="W89" s="195"/>
      <c r="X89" s="195"/>
      <c r="Y89" s="195"/>
      <c r="Z89" s="195"/>
      <c r="AA89" s="195"/>
      <c r="AB89" s="195"/>
      <c r="AC89" s="195"/>
      <c r="AD89" s="195"/>
      <c r="AE89" s="195"/>
      <c r="AF89" s="195"/>
    </row>
    <row r="90" spans="1:32" ht="15">
      <c r="A90" s="342"/>
      <c r="B90" s="195"/>
      <c r="C90" s="195"/>
      <c r="D90" s="195"/>
      <c r="E90" s="195"/>
      <c r="F90" s="195"/>
      <c r="G90" s="195"/>
      <c r="H90" s="195"/>
      <c r="I90" s="195"/>
      <c r="J90" s="195"/>
      <c r="K90" s="195"/>
      <c r="L90" s="195"/>
      <c r="M90" s="195"/>
      <c r="N90" s="195"/>
      <c r="O90" s="195"/>
      <c r="P90" s="195"/>
      <c r="Q90" s="195"/>
      <c r="R90" s="195"/>
      <c r="S90" s="195"/>
      <c r="T90" s="195"/>
      <c r="U90" s="195"/>
      <c r="V90" s="195"/>
      <c r="W90" s="195"/>
      <c r="X90" s="195"/>
      <c r="Y90" s="195"/>
      <c r="Z90" s="195"/>
      <c r="AA90" s="195"/>
      <c r="AB90" s="195"/>
      <c r="AC90" s="195"/>
      <c r="AD90" s="195"/>
      <c r="AE90" s="195"/>
      <c r="AF90" s="195"/>
    </row>
    <row r="91" spans="1:32" ht="15">
      <c r="A91" s="342"/>
      <c r="B91" s="195"/>
      <c r="C91" s="195"/>
      <c r="D91" s="195"/>
      <c r="E91" s="195"/>
      <c r="F91" s="195"/>
      <c r="G91" s="195"/>
      <c r="H91" s="195"/>
      <c r="I91" s="195"/>
      <c r="J91" s="195"/>
      <c r="K91" s="195"/>
      <c r="L91" s="195"/>
      <c r="M91" s="195"/>
      <c r="N91" s="195"/>
      <c r="O91" s="195"/>
      <c r="P91" s="195"/>
      <c r="Q91" s="195"/>
      <c r="R91" s="195"/>
      <c r="S91" s="195"/>
      <c r="T91" s="195"/>
      <c r="U91" s="195"/>
      <c r="V91" s="195"/>
      <c r="W91" s="195"/>
      <c r="X91" s="195"/>
      <c r="Y91" s="195"/>
      <c r="Z91" s="195"/>
      <c r="AA91" s="195"/>
      <c r="AB91" s="195"/>
      <c r="AC91" s="195"/>
      <c r="AD91" s="195"/>
      <c r="AE91" s="195"/>
      <c r="AF91" s="195"/>
    </row>
    <row r="92" spans="1:32" ht="15">
      <c r="A92" s="342"/>
      <c r="B92" s="195"/>
      <c r="C92" s="195"/>
      <c r="D92" s="195"/>
      <c r="E92" s="195"/>
      <c r="F92" s="195"/>
      <c r="G92" s="195"/>
      <c r="H92" s="195"/>
      <c r="I92" s="195"/>
      <c r="J92" s="195"/>
      <c r="K92" s="195"/>
      <c r="L92" s="195"/>
      <c r="M92" s="195"/>
      <c r="N92" s="195"/>
      <c r="O92" s="195"/>
      <c r="P92" s="195"/>
      <c r="Q92" s="195"/>
      <c r="R92" s="195"/>
      <c r="S92" s="195"/>
      <c r="T92" s="195"/>
      <c r="U92" s="195"/>
      <c r="V92" s="195"/>
      <c r="W92" s="195"/>
      <c r="X92" s="195"/>
      <c r="Y92" s="195"/>
      <c r="Z92" s="195"/>
      <c r="AA92" s="195"/>
      <c r="AB92" s="195"/>
      <c r="AC92" s="195"/>
      <c r="AD92" s="195"/>
      <c r="AE92" s="195"/>
      <c r="AF92" s="195"/>
    </row>
    <row r="93" spans="1:32" ht="15">
      <c r="A93" s="342"/>
      <c r="B93" s="195"/>
      <c r="C93" s="195"/>
      <c r="D93" s="195"/>
      <c r="E93" s="195"/>
      <c r="F93" s="195"/>
      <c r="G93" s="195"/>
      <c r="H93" s="195"/>
      <c r="I93" s="195"/>
      <c r="J93" s="195"/>
      <c r="K93" s="195"/>
      <c r="L93" s="195"/>
      <c r="M93" s="195"/>
      <c r="N93" s="195"/>
      <c r="O93" s="195"/>
      <c r="P93" s="195"/>
      <c r="Q93" s="195"/>
      <c r="R93" s="195"/>
      <c r="S93" s="195"/>
      <c r="T93" s="195"/>
      <c r="U93" s="195"/>
      <c r="V93" s="195"/>
      <c r="W93" s="195"/>
      <c r="X93" s="195"/>
      <c r="Y93" s="195"/>
      <c r="Z93" s="195"/>
      <c r="AA93" s="195"/>
      <c r="AB93" s="195"/>
      <c r="AC93" s="195"/>
      <c r="AD93" s="195"/>
      <c r="AE93" s="195"/>
      <c r="AF93" s="195"/>
    </row>
    <row r="94" spans="1:32" ht="15">
      <c r="A94" s="342"/>
      <c r="B94" s="195"/>
      <c r="C94" s="195"/>
      <c r="D94" s="195"/>
      <c r="E94" s="195"/>
      <c r="F94" s="195"/>
      <c r="G94" s="195"/>
      <c r="H94" s="195"/>
      <c r="I94" s="195"/>
      <c r="J94" s="195"/>
      <c r="K94" s="195"/>
      <c r="L94" s="195"/>
      <c r="M94" s="195"/>
      <c r="N94" s="195"/>
      <c r="O94" s="195"/>
      <c r="P94" s="195"/>
      <c r="Q94" s="195"/>
      <c r="R94" s="195"/>
      <c r="S94" s="195"/>
      <c r="T94" s="195"/>
      <c r="U94" s="195"/>
      <c r="V94" s="195"/>
      <c r="W94" s="195"/>
      <c r="X94" s="195"/>
      <c r="Y94" s="195"/>
      <c r="Z94" s="195"/>
      <c r="AA94" s="195"/>
      <c r="AB94" s="195"/>
      <c r="AC94" s="195"/>
      <c r="AD94" s="195"/>
      <c r="AE94" s="195"/>
      <c r="AF94" s="195"/>
    </row>
    <row r="95" spans="1:32" ht="15">
      <c r="A95" s="342"/>
      <c r="B95" s="195"/>
      <c r="C95" s="195"/>
      <c r="D95" s="195"/>
      <c r="E95" s="195"/>
      <c r="F95" s="195"/>
      <c r="G95" s="195"/>
      <c r="H95" s="195"/>
      <c r="I95" s="195"/>
      <c r="J95" s="195"/>
      <c r="K95" s="195"/>
      <c r="L95" s="195"/>
      <c r="M95" s="195"/>
      <c r="N95" s="195"/>
      <c r="O95" s="195"/>
      <c r="P95" s="195"/>
      <c r="Q95" s="195"/>
      <c r="R95" s="195"/>
      <c r="S95" s="195"/>
      <c r="T95" s="195"/>
      <c r="U95" s="195"/>
      <c r="V95" s="195"/>
      <c r="W95" s="195"/>
      <c r="X95" s="195"/>
      <c r="Y95" s="195"/>
      <c r="Z95" s="195"/>
      <c r="AA95" s="195"/>
      <c r="AB95" s="195"/>
      <c r="AC95" s="195"/>
      <c r="AD95" s="195"/>
      <c r="AE95" s="195"/>
      <c r="AF95" s="195"/>
    </row>
    <row r="96" spans="1:32" ht="15">
      <c r="A96" s="342"/>
      <c r="B96" s="195"/>
      <c r="C96" s="195"/>
      <c r="D96" s="195"/>
      <c r="E96" s="195"/>
      <c r="F96" s="195"/>
      <c r="G96" s="195"/>
      <c r="H96" s="195"/>
      <c r="I96" s="195"/>
      <c r="J96" s="195"/>
      <c r="K96" s="195"/>
      <c r="L96" s="195"/>
      <c r="M96" s="195"/>
      <c r="N96" s="195"/>
      <c r="O96" s="195"/>
      <c r="P96" s="195"/>
      <c r="Q96" s="195"/>
      <c r="R96" s="195"/>
      <c r="S96" s="195"/>
      <c r="T96" s="195"/>
      <c r="U96" s="195"/>
      <c r="V96" s="195"/>
      <c r="W96" s="195"/>
      <c r="X96" s="195"/>
      <c r="Y96" s="195"/>
      <c r="Z96" s="195"/>
      <c r="AA96" s="195"/>
      <c r="AB96" s="195"/>
      <c r="AC96" s="195"/>
      <c r="AD96" s="195"/>
      <c r="AE96" s="195"/>
      <c r="AF96" s="195"/>
    </row>
    <row r="97" spans="1:32" ht="15">
      <c r="A97" s="342"/>
      <c r="B97" s="195"/>
      <c r="C97" s="195"/>
      <c r="D97" s="195"/>
      <c r="E97" s="195"/>
      <c r="F97" s="195"/>
      <c r="G97" s="195"/>
      <c r="H97" s="195"/>
      <c r="I97" s="195"/>
      <c r="J97" s="195"/>
      <c r="K97" s="195"/>
      <c r="L97" s="195"/>
      <c r="M97" s="195"/>
      <c r="N97" s="195"/>
      <c r="O97" s="195"/>
      <c r="P97" s="195"/>
      <c r="Q97" s="195"/>
      <c r="R97" s="195"/>
      <c r="S97" s="195"/>
      <c r="T97" s="195"/>
      <c r="U97" s="195"/>
      <c r="V97" s="195"/>
      <c r="W97" s="195"/>
      <c r="X97" s="195"/>
      <c r="Y97" s="195"/>
      <c r="Z97" s="195"/>
      <c r="AA97" s="195"/>
      <c r="AB97" s="195"/>
      <c r="AC97" s="195"/>
      <c r="AD97" s="195"/>
      <c r="AE97" s="195"/>
      <c r="AF97" s="195"/>
    </row>
    <row r="98" spans="1:32" ht="15">
      <c r="A98" s="342"/>
      <c r="B98" s="195"/>
      <c r="C98" s="195"/>
      <c r="D98" s="195"/>
      <c r="E98" s="195"/>
      <c r="F98" s="195"/>
      <c r="G98" s="195"/>
      <c r="H98" s="195"/>
      <c r="I98" s="195"/>
      <c r="J98" s="195"/>
      <c r="K98" s="195"/>
      <c r="L98" s="195"/>
      <c r="M98" s="195"/>
      <c r="N98" s="195"/>
      <c r="O98" s="195"/>
      <c r="P98" s="195"/>
      <c r="Q98" s="195"/>
      <c r="R98" s="195"/>
      <c r="S98" s="195"/>
      <c r="T98" s="195"/>
      <c r="U98" s="195"/>
      <c r="V98" s="195"/>
      <c r="W98" s="195"/>
      <c r="X98" s="195"/>
      <c r="Y98" s="195"/>
      <c r="Z98" s="195"/>
      <c r="AA98" s="195"/>
      <c r="AB98" s="195"/>
      <c r="AC98" s="195"/>
      <c r="AD98" s="195"/>
      <c r="AE98" s="195"/>
      <c r="AF98" s="195"/>
    </row>
    <row r="99" spans="1:32" ht="15">
      <c r="A99" s="342"/>
      <c r="B99" s="195"/>
      <c r="C99" s="195"/>
      <c r="D99" s="195"/>
      <c r="E99" s="195"/>
      <c r="F99" s="195"/>
      <c r="G99" s="195"/>
      <c r="H99" s="195"/>
      <c r="I99" s="195"/>
      <c r="J99" s="195"/>
      <c r="K99" s="195"/>
      <c r="L99" s="195"/>
      <c r="M99" s="195"/>
      <c r="N99" s="195"/>
      <c r="O99" s="195"/>
      <c r="P99" s="195"/>
      <c r="Q99" s="195"/>
      <c r="R99" s="195"/>
      <c r="S99" s="195"/>
      <c r="T99" s="195"/>
      <c r="U99" s="195"/>
      <c r="V99" s="195"/>
      <c r="W99" s="195"/>
      <c r="X99" s="195"/>
      <c r="Y99" s="195"/>
      <c r="Z99" s="195"/>
      <c r="AA99" s="195"/>
      <c r="AB99" s="195"/>
      <c r="AC99" s="195"/>
      <c r="AD99" s="195"/>
      <c r="AE99" s="195"/>
      <c r="AF99" s="195"/>
    </row>
    <row r="100" spans="1:32" ht="15">
      <c r="A100" s="342"/>
      <c r="B100" s="195"/>
      <c r="C100" s="195"/>
      <c r="D100" s="195"/>
      <c r="E100" s="195"/>
      <c r="F100" s="195"/>
      <c r="G100" s="195"/>
      <c r="H100" s="195"/>
      <c r="I100" s="195"/>
      <c r="J100" s="195"/>
      <c r="K100" s="195"/>
      <c r="L100" s="195"/>
      <c r="M100" s="195"/>
      <c r="N100" s="195"/>
      <c r="O100" s="195"/>
      <c r="P100" s="195"/>
      <c r="Q100" s="195"/>
      <c r="R100" s="195"/>
      <c r="S100" s="195"/>
      <c r="T100" s="195"/>
      <c r="U100" s="195"/>
      <c r="V100" s="195"/>
      <c r="W100" s="195"/>
      <c r="X100" s="195"/>
      <c r="Y100" s="195"/>
      <c r="Z100" s="195"/>
      <c r="AA100" s="195"/>
      <c r="AB100" s="195"/>
      <c r="AC100" s="195"/>
      <c r="AD100" s="195"/>
      <c r="AE100" s="195"/>
      <c r="AF100" s="195"/>
    </row>
    <row r="101" spans="1:32" ht="15">
      <c r="A101" s="342"/>
      <c r="B101" s="195"/>
      <c r="C101" s="195"/>
      <c r="D101" s="195"/>
      <c r="E101" s="195"/>
      <c r="F101" s="195"/>
      <c r="G101" s="195"/>
      <c r="H101" s="195"/>
      <c r="I101" s="195"/>
      <c r="J101" s="195"/>
      <c r="K101" s="195"/>
      <c r="L101" s="195"/>
      <c r="M101" s="195"/>
      <c r="N101" s="195"/>
      <c r="O101" s="195"/>
      <c r="P101" s="195"/>
      <c r="Q101" s="195"/>
      <c r="R101" s="195"/>
      <c r="S101" s="195"/>
      <c r="T101" s="195"/>
      <c r="U101" s="195"/>
      <c r="V101" s="195"/>
      <c r="W101" s="195"/>
      <c r="X101" s="195"/>
      <c r="Y101" s="195"/>
      <c r="Z101" s="195"/>
      <c r="AA101" s="195"/>
      <c r="AB101" s="195"/>
      <c r="AC101" s="195"/>
      <c r="AD101" s="195"/>
      <c r="AE101" s="195"/>
      <c r="AF101" s="195"/>
    </row>
    <row r="102" spans="1:32" ht="15">
      <c r="A102" s="342"/>
      <c r="B102" s="195"/>
      <c r="C102" s="195"/>
      <c r="D102" s="195"/>
      <c r="E102" s="195"/>
      <c r="F102" s="195"/>
      <c r="G102" s="195"/>
      <c r="H102" s="195"/>
      <c r="I102" s="195"/>
      <c r="J102" s="195"/>
      <c r="K102" s="195"/>
      <c r="L102" s="195"/>
      <c r="M102" s="195"/>
      <c r="N102" s="195"/>
      <c r="O102" s="195"/>
      <c r="P102" s="195"/>
      <c r="Q102" s="195"/>
      <c r="R102" s="195"/>
      <c r="S102" s="195"/>
      <c r="T102" s="195"/>
      <c r="U102" s="195"/>
      <c r="V102" s="195"/>
      <c r="W102" s="195"/>
      <c r="X102" s="195"/>
      <c r="Y102" s="195"/>
      <c r="Z102" s="195"/>
      <c r="AA102" s="195"/>
      <c r="AB102" s="195"/>
      <c r="AC102" s="195"/>
      <c r="AD102" s="195"/>
      <c r="AE102" s="195"/>
      <c r="AF102" s="195"/>
    </row>
    <row r="103" spans="1:32" ht="15" customHeight="1">
      <c r="A103" s="342"/>
      <c r="B103" s="195"/>
      <c r="C103" s="195"/>
      <c r="D103" s="195"/>
      <c r="E103" s="195"/>
      <c r="F103" s="195"/>
      <c r="G103" s="195"/>
      <c r="H103" s="195"/>
      <c r="I103" s="195"/>
      <c r="J103" s="195"/>
      <c r="K103" s="195"/>
      <c r="L103" s="195"/>
      <c r="M103" s="195"/>
      <c r="N103" s="195"/>
      <c r="O103" s="195"/>
      <c r="P103" s="195"/>
      <c r="Q103" s="195"/>
      <c r="R103" s="195"/>
      <c r="S103" s="195"/>
      <c r="T103" s="195"/>
      <c r="U103" s="195"/>
      <c r="V103" s="195"/>
      <c r="W103" s="195"/>
      <c r="X103" s="195"/>
      <c r="Y103" s="195"/>
      <c r="Z103" s="195"/>
      <c r="AA103" s="195"/>
      <c r="AB103" s="195"/>
      <c r="AC103" s="195"/>
      <c r="AD103" s="195"/>
      <c r="AE103" s="195"/>
      <c r="AF103" s="195"/>
    </row>
  </sheetData>
  <sheetProtection selectLockedCells="1"/>
  <mergeCells count="10">
    <mergeCell ref="GV6:HC6"/>
    <mergeCell ref="C6:L6"/>
    <mergeCell ref="AL4:AV4"/>
    <mergeCell ref="CF4:CK4"/>
    <mergeCell ref="BA6:BH6"/>
    <mergeCell ref="M6:Q6"/>
    <mergeCell ref="Z6:AA6"/>
    <mergeCell ref="AB6:AF6"/>
    <mergeCell ref="AH6:AH7"/>
    <mergeCell ref="R6:Y6"/>
  </mergeCells>
  <dataValidations count="1">
    <dataValidation type="list" allowBlank="1" showInputMessage="1" showErrorMessage="1" sqref="H8:H37">
      <formula1>"Sim,Não"</formula1>
    </dataValidation>
  </dataValidations>
  <pageMargins left="0.511811024" right="0.511811024" top="0.78740157499999996" bottom="0.78740157499999996" header="0.31496062000000002" footer="0.31496062000000002"/>
  <drawing r:id="rId1"/>
  <legacyDrawing r:id="rId2"/>
</worksheet>
</file>

<file path=xl/worksheets/sheet63.xml><?xml version="1.0" encoding="utf-8"?>
<worksheet xmlns="http://schemas.openxmlformats.org/spreadsheetml/2006/main" xmlns:r="http://schemas.openxmlformats.org/officeDocument/2006/relationships">
  <sheetPr codeName="Plan64">
    <pageSetUpPr fitToPage="1"/>
  </sheetPr>
  <dimension ref="A1:R157"/>
  <sheetViews>
    <sheetView showGridLines="0" zoomScale="90" zoomScaleNormal="90" workbookViewId="0">
      <selection activeCell="B1" sqref="B1"/>
    </sheetView>
  </sheetViews>
  <sheetFormatPr defaultRowHeight="15" customHeight="1" zeroHeight="1"/>
  <cols>
    <col min="1" max="1" width="27.7109375" style="42" customWidth="1"/>
    <col min="2" max="2" width="3.85546875" style="194" customWidth="1"/>
    <col min="3" max="8" width="11.7109375" style="194" customWidth="1"/>
    <col min="9" max="11" width="18.85546875" style="194" customWidth="1"/>
    <col min="12" max="12" width="1.85546875" style="194" customWidth="1"/>
    <col min="13" max="13" width="2.85546875" style="194" bestFit="1" customWidth="1"/>
    <col min="14" max="14" width="4.140625" style="194" bestFit="1" customWidth="1"/>
    <col min="15" max="15" width="8.28515625" style="194" customWidth="1"/>
    <col min="16" max="18" width="9.140625" style="195"/>
    <col min="19" max="16384" width="9.140625" style="194"/>
  </cols>
  <sheetData>
    <row r="1" spans="1:18" s="191" customFormat="1" ht="33.950000000000003" customHeight="1">
      <c r="A1" s="498"/>
      <c r="C1" s="192" t="s">
        <v>22</v>
      </c>
      <c r="P1" s="193"/>
      <c r="Q1" s="193"/>
      <c r="R1" s="193"/>
    </row>
    <row r="2" spans="1:18" s="191" customFormat="1" ht="21.6" customHeight="1">
      <c r="A2" s="498"/>
      <c r="P2" s="193"/>
      <c r="Q2" s="193"/>
      <c r="R2" s="193"/>
    </row>
    <row r="3" spans="1:18" s="191" customFormat="1" ht="21.6" customHeight="1">
      <c r="A3" s="498"/>
      <c r="P3" s="193"/>
      <c r="Q3" s="193"/>
      <c r="R3" s="193"/>
    </row>
    <row r="4" spans="1:18" ht="30" customHeight="1"/>
    <row r="5" spans="1:18" ht="30" customHeight="1">
      <c r="C5" s="196" t="s">
        <v>576</v>
      </c>
      <c r="I5" s="671" t="s">
        <v>743</v>
      </c>
      <c r="J5" s="672"/>
      <c r="K5" s="672"/>
      <c r="L5" s="672"/>
      <c r="M5" s="672"/>
      <c r="N5" s="672"/>
      <c r="O5" s="673"/>
      <c r="R5" s="195" t="str">
        <f ca="1">'DB Func'!B3</f>
        <v>Funcionário 1</v>
      </c>
    </row>
    <row r="6" spans="1:18" ht="30" customHeight="1" thickBot="1">
      <c r="C6" s="197"/>
      <c r="D6" s="197"/>
      <c r="E6" s="197"/>
      <c r="F6" s="197"/>
      <c r="G6" s="197"/>
      <c r="H6" s="197"/>
      <c r="I6" s="197"/>
      <c r="J6" s="197"/>
      <c r="K6" s="197"/>
      <c r="L6" s="197"/>
      <c r="M6" s="197"/>
      <c r="N6" s="197"/>
      <c r="O6" s="197"/>
      <c r="R6" s="195" t="str">
        <f ca="1">'DB Func'!B4</f>
        <v>Funcionário 2</v>
      </c>
    </row>
    <row r="7" spans="1:18" ht="30" customHeight="1" thickBot="1">
      <c r="I7" s="195" t="s">
        <v>1037</v>
      </c>
      <c r="R7" s="195" t="str">
        <f ca="1">'DB Func'!B5</f>
        <v>Funcionário 3</v>
      </c>
    </row>
    <row r="8" spans="1:18" ht="20.25" customHeight="1">
      <c r="C8" s="199">
        <f>'P Gerais'!D7</f>
        <v>0</v>
      </c>
      <c r="D8" s="200"/>
      <c r="E8" s="200"/>
      <c r="F8" s="200"/>
      <c r="G8" s="200"/>
      <c r="H8" s="599" t="s">
        <v>557</v>
      </c>
      <c r="I8" s="600"/>
      <c r="J8" s="600"/>
      <c r="K8" s="601"/>
      <c r="L8" s="201"/>
      <c r="M8" s="653" t="s">
        <v>739</v>
      </c>
      <c r="N8" s="202"/>
      <c r="O8" s="203"/>
      <c r="R8" s="195" t="str">
        <f ca="1">'DB Func'!B6</f>
        <v>Funcionário 4</v>
      </c>
    </row>
    <row r="9" spans="1:18">
      <c r="C9" s="204" t="s">
        <v>27</v>
      </c>
      <c r="D9" s="616">
        <f>'P Gerais'!D10</f>
        <v>0</v>
      </c>
      <c r="E9" s="616"/>
      <c r="F9" s="616"/>
      <c r="G9" s="616"/>
      <c r="H9" s="616"/>
      <c r="I9" s="616"/>
      <c r="J9" s="205"/>
      <c r="K9" s="605" t="str">
        <f>"Set/"&amp;'P Gerais'!D6</f>
        <v>Set/2015</v>
      </c>
      <c r="L9" s="206"/>
      <c r="M9" s="654"/>
      <c r="N9" s="205"/>
      <c r="O9" s="661"/>
      <c r="R9" s="195" t="str">
        <f ca="1">'DB Func'!B7</f>
        <v>Funcionário 5</v>
      </c>
    </row>
    <row r="10" spans="1:18" ht="15.75" thickBot="1">
      <c r="C10" s="207" t="s">
        <v>26</v>
      </c>
      <c r="D10" s="629">
        <f>'P Gerais'!D9</f>
        <v>0</v>
      </c>
      <c r="E10" s="629"/>
      <c r="F10" s="629"/>
      <c r="G10" s="629"/>
      <c r="H10" s="629"/>
      <c r="I10" s="629"/>
      <c r="J10" s="208"/>
      <c r="K10" s="606"/>
      <c r="L10" s="206"/>
      <c r="M10" s="654"/>
      <c r="N10" s="205"/>
      <c r="O10" s="662"/>
      <c r="R10" s="195" t="str">
        <f ca="1">'DB Func'!B8</f>
        <v>Funcionário 6</v>
      </c>
    </row>
    <row r="11" spans="1:18" ht="8.25" customHeight="1" thickBot="1">
      <c r="C11" s="210"/>
      <c r="D11" s="210"/>
      <c r="E11" s="210"/>
      <c r="F11" s="210"/>
      <c r="G11" s="210"/>
      <c r="H11" s="210"/>
      <c r="I11" s="210"/>
      <c r="J11" s="210"/>
      <c r="K11" s="210"/>
      <c r="L11" s="211"/>
      <c r="M11" s="654"/>
      <c r="N11" s="205"/>
      <c r="O11" s="662"/>
      <c r="R11" s="195" t="str">
        <f ca="1">'DB Func'!B9</f>
        <v>Funcionário 7</v>
      </c>
    </row>
    <row r="12" spans="1:18">
      <c r="C12" s="212" t="s">
        <v>575</v>
      </c>
      <c r="D12" s="213" t="s">
        <v>559</v>
      </c>
      <c r="E12" s="214"/>
      <c r="F12" s="214"/>
      <c r="G12" s="214"/>
      <c r="H12" s="214"/>
      <c r="I12" s="213" t="s">
        <v>560</v>
      </c>
      <c r="J12" s="213" t="s">
        <v>561</v>
      </c>
      <c r="K12" s="215"/>
      <c r="L12" s="206"/>
      <c r="M12" s="654"/>
      <c r="N12" s="205"/>
      <c r="O12" s="662"/>
      <c r="R12" s="195" t="str">
        <f ca="1">'DB Func'!B10</f>
        <v>Funcionário 8</v>
      </c>
    </row>
    <row r="13" spans="1:18" ht="15.75" thickBot="1">
      <c r="C13" s="216">
        <v>1</v>
      </c>
      <c r="D13" s="630" t="str">
        <f>I5</f>
        <v>Rafael Avila</v>
      </c>
      <c r="E13" s="630"/>
      <c r="F13" s="630"/>
      <c r="G13" s="630"/>
      <c r="H13" s="630"/>
      <c r="I13" s="217"/>
      <c r="J13" s="630" t="e">
        <f ca="1">VLOOKUP(D13,dbset,48,FALSE)</f>
        <v>#N/A</v>
      </c>
      <c r="K13" s="631"/>
      <c r="L13" s="218"/>
      <c r="M13" s="654"/>
      <c r="N13" s="219"/>
      <c r="O13" s="662"/>
      <c r="R13" s="195" t="str">
        <f ca="1">'DB Func'!B11</f>
        <v>Funcionário 9</v>
      </c>
    </row>
    <row r="14" spans="1:18" ht="8.25" customHeight="1">
      <c r="C14" s="220"/>
      <c r="D14" s="220"/>
      <c r="E14" s="220"/>
      <c r="F14" s="220"/>
      <c r="G14" s="220"/>
      <c r="H14" s="220"/>
      <c r="I14" s="220"/>
      <c r="J14" s="220"/>
      <c r="K14" s="220"/>
      <c r="L14" s="211"/>
      <c r="M14" s="654"/>
      <c r="N14" s="205"/>
      <c r="O14" s="662"/>
      <c r="Q14" s="195" t="e">
        <f ca="1">VLOOKUP('Folha Set'!$I$5,Ferias!C8:AM37,37,FALSE)</f>
        <v>#N/A</v>
      </c>
      <c r="R14" s="195" t="str">
        <f ca="1">'DB Func'!B12</f>
        <v>Funcionário 10</v>
      </c>
    </row>
    <row r="15" spans="1:18">
      <c r="C15" s="588" t="s">
        <v>562</v>
      </c>
      <c r="D15" s="589"/>
      <c r="E15" s="589"/>
      <c r="F15" s="589"/>
      <c r="G15" s="589"/>
      <c r="H15" s="590"/>
      <c r="I15" s="221" t="s">
        <v>563</v>
      </c>
      <c r="J15" s="221" t="s">
        <v>564</v>
      </c>
      <c r="K15" s="221" t="s">
        <v>565</v>
      </c>
      <c r="L15" s="222"/>
      <c r="M15" s="654"/>
      <c r="N15" s="223"/>
      <c r="O15" s="662"/>
      <c r="R15" s="195" t="str">
        <f ca="1">'DB Func'!B13</f>
        <v>Funcionário 11</v>
      </c>
    </row>
    <row r="16" spans="1:18">
      <c r="C16" s="243" t="s">
        <v>1</v>
      </c>
      <c r="D16" s="244"/>
      <c r="E16" s="244"/>
      <c r="F16" s="244"/>
      <c r="G16" s="244"/>
      <c r="H16" s="245"/>
      <c r="I16" s="297" t="e">
        <f ca="1">OFFSET(INDIRECT(I7&amp;"!J8"),Q14-1,)</f>
        <v>#N/A</v>
      </c>
      <c r="J16" s="225" t="e">
        <f ca="1">OFFSET(INDIRECT(I7&amp;"!Fh8"),Q14-1,)</f>
        <v>#N/A</v>
      </c>
      <c r="K16" s="225"/>
      <c r="L16" s="222"/>
      <c r="M16" s="654"/>
      <c r="N16" s="223"/>
      <c r="O16" s="662"/>
      <c r="R16" s="195" t="str">
        <f ca="1">'DB Func'!B14</f>
        <v>Funcionário 12</v>
      </c>
    </row>
    <row r="17" spans="3:18">
      <c r="C17" s="579" t="s">
        <v>957</v>
      </c>
      <c r="D17" s="580"/>
      <c r="E17" s="580"/>
      <c r="F17" s="580"/>
      <c r="G17" s="580"/>
      <c r="H17" s="581"/>
      <c r="I17" s="224"/>
      <c r="J17" s="225" t="e">
        <f ca="1">OFFSET(INDIRECT(I7&amp;"!Z8"),Q14-1,)+OFFSET(INDIRECT(I7&amp;"!AA8"),Q14-1,)</f>
        <v>#N/A</v>
      </c>
      <c r="K17" s="225"/>
      <c r="L17" s="222"/>
      <c r="M17" s="654"/>
      <c r="N17" s="667"/>
      <c r="O17" s="662"/>
      <c r="R17" s="195" t="str">
        <f ca="1">'DB Func'!B16</f>
        <v>Funcionário 14</v>
      </c>
    </row>
    <row r="18" spans="3:18">
      <c r="C18" s="579" t="s">
        <v>522</v>
      </c>
      <c r="D18" s="580"/>
      <c r="E18" s="580"/>
      <c r="F18" s="580"/>
      <c r="G18" s="580"/>
      <c r="H18" s="581"/>
      <c r="I18" s="227" t="e">
        <f ca="1">OFFSET(INDIRECT(I7&amp;"!M8"),Q14-1,)</f>
        <v>#N/A</v>
      </c>
      <c r="J18" s="225" t="e">
        <f ca="1">OFFSET(INDIRECT(I7&amp;"!AR8"),Q14-1,)</f>
        <v>#N/A</v>
      </c>
      <c r="K18" s="225"/>
      <c r="L18" s="222"/>
      <c r="M18" s="654"/>
      <c r="N18" s="667"/>
      <c r="O18" s="662"/>
      <c r="R18" s="195" t="str">
        <f ca="1">'DB Func'!B18</f>
        <v>Funcionário 16</v>
      </c>
    </row>
    <row r="19" spans="3:18">
      <c r="C19" s="579" t="s">
        <v>964</v>
      </c>
      <c r="D19" s="580"/>
      <c r="E19" s="580"/>
      <c r="F19" s="580"/>
      <c r="G19" s="580"/>
      <c r="H19" s="581"/>
      <c r="I19" s="227" t="e">
        <f ca="1">OFFSET(INDIRECT(I7&amp;"!N8"),Q14-1,)</f>
        <v>#N/A</v>
      </c>
      <c r="J19" s="229" t="e">
        <f ca="1">OFFSET(INDIRECT(I7&amp;"!AS8"),Q14-1,)</f>
        <v>#N/A</v>
      </c>
      <c r="K19" s="225"/>
      <c r="L19" s="222"/>
      <c r="M19" s="654"/>
      <c r="N19" s="667"/>
      <c r="O19" s="662"/>
      <c r="R19" s="195" t="str">
        <f ca="1">'DB Func'!B20</f>
        <v>Funcionário 18</v>
      </c>
    </row>
    <row r="20" spans="3:18">
      <c r="C20" s="579" t="s">
        <v>963</v>
      </c>
      <c r="D20" s="580"/>
      <c r="E20" s="580"/>
      <c r="F20" s="580"/>
      <c r="G20" s="580"/>
      <c r="H20" s="581"/>
      <c r="I20" s="227" t="e">
        <f ca="1">OFFSET(INDIRECT(I7&amp;"!O8"),Q14-1,)</f>
        <v>#N/A</v>
      </c>
      <c r="J20" s="229" t="e">
        <f ca="1">OFFSET(INDIRECT(I7&amp;"!AT8"),Q14-1,)</f>
        <v>#N/A</v>
      </c>
      <c r="K20" s="225"/>
      <c r="L20" s="222"/>
      <c r="M20" s="654"/>
      <c r="N20" s="667"/>
      <c r="O20" s="662"/>
      <c r="R20" s="195" t="str">
        <f ca="1">'DB Func'!B21</f>
        <v>Funcionário 19</v>
      </c>
    </row>
    <row r="21" spans="3:18">
      <c r="C21" s="626" t="s">
        <v>962</v>
      </c>
      <c r="D21" s="627"/>
      <c r="E21" s="627"/>
      <c r="F21" s="627"/>
      <c r="G21" s="627"/>
      <c r="H21" s="628"/>
      <c r="I21" s="224" t="e">
        <f ca="1">OFFSET(INDIRECT(I7&amp;"!Q8"),Q14-1,)</f>
        <v>#N/A</v>
      </c>
      <c r="J21" s="225" t="e">
        <f ca="1">OFFSET(INDIRECT(I7&amp;"!AV8"),Q14-1,)</f>
        <v>#N/A</v>
      </c>
      <c r="K21" s="225"/>
      <c r="L21" s="222"/>
      <c r="M21" s="654"/>
      <c r="N21" s="668"/>
      <c r="O21" s="662"/>
      <c r="R21" s="195" t="str">
        <f ca="1">'DB Func'!B22</f>
        <v>Funcionário 20</v>
      </c>
    </row>
    <row r="22" spans="3:18">
      <c r="C22" s="626" t="s">
        <v>961</v>
      </c>
      <c r="D22" s="627"/>
      <c r="E22" s="627"/>
      <c r="F22" s="627"/>
      <c r="G22" s="627"/>
      <c r="H22" s="628"/>
      <c r="I22" s="224" t="e">
        <f ca="1">OFFSET(INDIRECT(I7&amp;"!P8"),Q14-1,)</f>
        <v>#N/A</v>
      </c>
      <c r="J22" s="225" t="e">
        <f ca="1">OFFSET(INDIRECT(I7&amp;"!AU8"),Q14-1,)</f>
        <v>#N/A</v>
      </c>
      <c r="K22" s="225"/>
      <c r="L22" s="222"/>
      <c r="M22" s="654"/>
      <c r="N22" s="223"/>
      <c r="O22" s="662"/>
      <c r="R22" s="195" t="str">
        <f ca="1">'DB Func'!B23</f>
        <v>Funcionário 21</v>
      </c>
    </row>
    <row r="23" spans="3:18">
      <c r="C23" s="626" t="s">
        <v>960</v>
      </c>
      <c r="D23" s="627"/>
      <c r="E23" s="627"/>
      <c r="F23" s="627"/>
      <c r="G23" s="627"/>
      <c r="H23" s="628"/>
      <c r="I23" s="238"/>
      <c r="J23" s="225" t="e">
        <f ca="1">OFFSET(INDIRECT(I7&amp;"!AQ8"),Q14-1,)</f>
        <v>#N/A</v>
      </c>
      <c r="K23" s="225"/>
      <c r="L23" s="222"/>
      <c r="M23" s="654"/>
      <c r="N23" s="223"/>
      <c r="O23" s="662"/>
      <c r="R23" s="195" t="str">
        <f ca="1">'DB Func'!B24</f>
        <v>Funcionário 22</v>
      </c>
    </row>
    <row r="24" spans="3:18">
      <c r="C24" s="658" t="s">
        <v>958</v>
      </c>
      <c r="D24" s="659"/>
      <c r="E24" s="659"/>
      <c r="F24" s="659"/>
      <c r="G24" s="659"/>
      <c r="H24" s="660"/>
      <c r="I24" s="238"/>
      <c r="J24" s="225" t="e">
        <f ca="1">OFFSET(INDIRECT(I7&amp;"!AK8"),Q14-1,)</f>
        <v>#N/A</v>
      </c>
      <c r="K24" s="225"/>
      <c r="L24" s="222"/>
      <c r="M24" s="654"/>
      <c r="N24" s="223"/>
      <c r="O24" s="239"/>
      <c r="R24" s="195" t="str">
        <f ca="1">'DB Func'!B25</f>
        <v>Funcionário 23</v>
      </c>
    </row>
    <row r="25" spans="3:18">
      <c r="C25" s="658" t="s">
        <v>730</v>
      </c>
      <c r="D25" s="659"/>
      <c r="E25" s="659"/>
      <c r="F25" s="659"/>
      <c r="G25" s="659"/>
      <c r="H25" s="660"/>
      <c r="I25" s="240"/>
      <c r="J25" s="225" t="e">
        <f ca="1">OFFSET(INDIRECT(I7&amp;"!FP8"),Q14-1,)</f>
        <v>#N/A</v>
      </c>
      <c r="K25" s="225"/>
      <c r="L25" s="222"/>
      <c r="M25" s="654"/>
      <c r="N25" s="223"/>
      <c r="O25" s="239"/>
      <c r="R25" s="195" t="str">
        <f ca="1">'DB Func'!B26</f>
        <v>Funcionário 24</v>
      </c>
    </row>
    <row r="26" spans="3:18">
      <c r="C26" s="658" t="s">
        <v>606</v>
      </c>
      <c r="D26" s="659"/>
      <c r="E26" s="659"/>
      <c r="F26" s="659"/>
      <c r="G26" s="659"/>
      <c r="H26" s="660"/>
      <c r="I26" s="240"/>
      <c r="J26" s="225" t="e">
        <f ca="1">OFFSET(INDIRECT(I7&amp;"!AW8"),Q14-1,)</f>
        <v>#N/A</v>
      </c>
      <c r="K26" s="225"/>
      <c r="L26" s="222"/>
      <c r="M26" s="654"/>
      <c r="N26" s="223"/>
      <c r="O26" s="239"/>
      <c r="R26" s="195" t="str">
        <f ca="1">'DB Func'!B27</f>
        <v>Funcionário 25</v>
      </c>
    </row>
    <row r="27" spans="3:18">
      <c r="C27" s="579" t="s">
        <v>605</v>
      </c>
      <c r="D27" s="580"/>
      <c r="E27" s="580"/>
      <c r="F27" s="580"/>
      <c r="G27" s="580"/>
      <c r="H27" s="581"/>
      <c r="I27" s="238"/>
      <c r="J27" s="225" t="e">
        <f ca="1">OFFSET(INDIRECT(I7&amp;"!AX8"),Q14-1,)</f>
        <v>#N/A</v>
      </c>
      <c r="K27" s="225"/>
      <c r="L27" s="222"/>
      <c r="M27" s="654"/>
      <c r="N27" s="223"/>
      <c r="O27" s="239"/>
      <c r="R27" s="195" t="str">
        <f ca="1">'DB Func'!B28</f>
        <v>Funcionário 26</v>
      </c>
    </row>
    <row r="28" spans="3:18">
      <c r="C28" s="243" t="s">
        <v>122</v>
      </c>
      <c r="D28" s="244"/>
      <c r="E28" s="244"/>
      <c r="F28" s="244"/>
      <c r="G28" s="244"/>
      <c r="H28" s="245"/>
      <c r="I28" s="238"/>
      <c r="J28" s="225" t="e">
        <f ca="1">OFFSET(INDIRECT(I7&amp;"!AY8"),Q14-1,)</f>
        <v>#N/A</v>
      </c>
      <c r="K28" s="225"/>
      <c r="L28" s="222"/>
      <c r="M28" s="654"/>
      <c r="N28" s="223"/>
      <c r="O28" s="239"/>
      <c r="R28" s="195" t="str">
        <f ca="1">'DB Func'!B29</f>
        <v>Funcionário 27</v>
      </c>
    </row>
    <row r="29" spans="3:18">
      <c r="C29" s="243" t="s">
        <v>159</v>
      </c>
      <c r="D29" s="244"/>
      <c r="E29" s="244"/>
      <c r="F29" s="244"/>
      <c r="G29" s="244"/>
      <c r="H29" s="245"/>
      <c r="I29" s="237" t="e">
        <f ca="1">IF(K29='P Gerais'!$F$25,'P Gerais'!F24,OFFSET(INDIRECT(I7&amp;"!BB8"),Q14-1,))</f>
        <v>#N/A</v>
      </c>
      <c r="J29" s="225"/>
      <c r="K29" s="225" t="e">
        <f ca="1">OFFSET(INDIRECT(I7&amp;"!BC8"),Q14-1,)</f>
        <v>#N/A</v>
      </c>
      <c r="L29" s="222"/>
      <c r="M29" s="654"/>
      <c r="N29" s="223"/>
      <c r="O29" s="239"/>
      <c r="R29" s="195" t="str">
        <f ca="1">'DB Func'!B30</f>
        <v>Funcionário 28</v>
      </c>
    </row>
    <row r="30" spans="3:18">
      <c r="C30" s="579" t="s">
        <v>160</v>
      </c>
      <c r="D30" s="580"/>
      <c r="E30" s="580"/>
      <c r="F30" s="580"/>
      <c r="G30" s="580"/>
      <c r="H30" s="581"/>
      <c r="I30" s="237" t="e">
        <f ca="1">OFFSET(INDIRECT(I7&amp;"!BE8"),Q14-1,)</f>
        <v>#N/A</v>
      </c>
      <c r="J30" s="225"/>
      <c r="K30" s="225" t="e">
        <f ca="1">OFFSET(INDIRECT(I7&amp;"!BF8"),Q14-1,)</f>
        <v>#N/A</v>
      </c>
      <c r="L30" s="222"/>
      <c r="M30" s="654"/>
      <c r="N30" s="246"/>
      <c r="O30" s="239"/>
      <c r="R30" s="195" t="str">
        <f ca="1">'DB Func'!B31</f>
        <v>Funcionário 29</v>
      </c>
    </row>
    <row r="31" spans="3:18">
      <c r="C31" s="579" t="s">
        <v>787</v>
      </c>
      <c r="D31" s="580"/>
      <c r="E31" s="580"/>
      <c r="F31" s="580"/>
      <c r="G31" s="580"/>
      <c r="H31" s="581"/>
      <c r="I31" s="238" t="e">
        <f ca="1">OFFSET(INDIRECT(I7&amp;"!AC8"),Q14-1,)</f>
        <v>#N/A</v>
      </c>
      <c r="J31" s="225"/>
      <c r="K31" s="225" t="e">
        <f ca="1">OFFSET(INDIRECT(I7&amp;"!Fj8"),Q14-1,)</f>
        <v>#N/A</v>
      </c>
      <c r="L31" s="222"/>
      <c r="M31" s="654"/>
      <c r="N31" s="223"/>
      <c r="O31" s="239"/>
      <c r="R31" s="195" t="str">
        <f ca="1">'DB Func'!B32</f>
        <v>Funcionário 30</v>
      </c>
    </row>
    <row r="32" spans="3:18">
      <c r="C32" s="579" t="s">
        <v>843</v>
      </c>
      <c r="D32" s="580"/>
      <c r="E32" s="580"/>
      <c r="F32" s="580"/>
      <c r="G32" s="580"/>
      <c r="H32" s="581"/>
      <c r="I32" s="247" t="e">
        <f ca="1">OFFSET(INDIRECT(I7&amp;"!Ab8"),Q14-1,)</f>
        <v>#N/A</v>
      </c>
      <c r="J32" s="225"/>
      <c r="K32" s="225" t="e">
        <f ca="1">OFFSET(INDIRECT(I7&amp;"!Fi8"),Q14-1,)</f>
        <v>#N/A</v>
      </c>
      <c r="L32" s="222"/>
      <c r="M32" s="654"/>
      <c r="N32" s="223"/>
      <c r="O32" s="239"/>
    </row>
    <row r="33" spans="3:18">
      <c r="C33" s="579" t="str">
        <f>Resul!C29</f>
        <v>Empréstimo</v>
      </c>
      <c r="D33" s="580"/>
      <c r="E33" s="580"/>
      <c r="F33" s="580"/>
      <c r="G33" s="580"/>
      <c r="H33" s="581"/>
      <c r="I33" s="247"/>
      <c r="J33" s="225"/>
      <c r="K33" s="225" t="e">
        <f ca="1">OFFSET(INDIRECT(I7&amp;"!AD8"),Q14-1,)</f>
        <v>#N/A</v>
      </c>
      <c r="L33" s="222"/>
      <c r="M33" s="654"/>
      <c r="N33" s="223"/>
      <c r="O33" s="248"/>
      <c r="R33" s="195">
        <f ca="1">IFERROR(VLOOKUP(I5,R5:R31,1,0),-10)</f>
        <v>-10</v>
      </c>
    </row>
    <row r="34" spans="3:18">
      <c r="C34" s="579" t="str">
        <f>Resul!C30</f>
        <v>Pensão</v>
      </c>
      <c r="D34" s="580"/>
      <c r="E34" s="580"/>
      <c r="F34" s="580"/>
      <c r="G34" s="580"/>
      <c r="H34" s="581"/>
      <c r="I34" s="247"/>
      <c r="J34" s="225"/>
      <c r="K34" s="225" t="e">
        <f ca="1">OFFSET(INDIRECT(I7&amp;"!AE8"),Q14-1,)</f>
        <v>#N/A</v>
      </c>
      <c r="L34" s="222"/>
      <c r="M34" s="654"/>
      <c r="N34" s="223"/>
      <c r="O34" s="248"/>
    </row>
    <row r="35" spans="3:18">
      <c r="C35" s="579" t="s">
        <v>965</v>
      </c>
      <c r="D35" s="580"/>
      <c r="E35" s="580"/>
      <c r="F35" s="580"/>
      <c r="G35" s="580"/>
      <c r="H35" s="581"/>
      <c r="I35" s="247"/>
      <c r="J35" s="225"/>
      <c r="K35" s="225" t="e">
        <f ca="1">OFFSET(INDIRECT(I7&amp;"!AF8"),Q14-1,)</f>
        <v>#N/A</v>
      </c>
      <c r="L35" s="222"/>
      <c r="M35" s="654"/>
      <c r="N35" s="223"/>
      <c r="O35" s="248"/>
    </row>
    <row r="36" spans="3:18" ht="15" customHeight="1">
      <c r="C36" s="579" t="str">
        <f>Benef!C6</f>
        <v>-</v>
      </c>
      <c r="D36" s="580"/>
      <c r="E36" s="580"/>
      <c r="F36" s="580"/>
      <c r="G36" s="580"/>
      <c r="H36" s="581"/>
      <c r="I36" s="247"/>
      <c r="J36" s="225" t="e">
        <f ca="1">OFFSET(INDIRECT(I7&amp;"!gv8"),Q14-1,)</f>
        <v>#N/A</v>
      </c>
      <c r="K36" s="225" t="e">
        <f ca="1">OFFSET(INDIRECT(I7&amp;"!R8"),Q14-1,)</f>
        <v>#N/A</v>
      </c>
      <c r="L36" s="222"/>
      <c r="M36" s="654"/>
      <c r="N36" s="632" t="s">
        <v>738</v>
      </c>
      <c r="O36" s="635"/>
    </row>
    <row r="37" spans="3:18">
      <c r="C37" s="579" t="str">
        <f>Benef!C7</f>
        <v>-</v>
      </c>
      <c r="D37" s="580"/>
      <c r="E37" s="580"/>
      <c r="F37" s="580"/>
      <c r="G37" s="580"/>
      <c r="H37" s="581"/>
      <c r="I37" s="247"/>
      <c r="J37" s="225" t="e">
        <f ca="1">OFFSET(INDIRECT(I7&amp;"!gw8"),Q14-1,)</f>
        <v>#N/A</v>
      </c>
      <c r="K37" s="225" t="e">
        <f ca="1">OFFSET(INDIRECT(I7&amp;"!S8"),Q14-1,)</f>
        <v>#N/A</v>
      </c>
      <c r="L37" s="222"/>
      <c r="M37" s="654"/>
      <c r="N37" s="633"/>
      <c r="O37" s="636"/>
    </row>
    <row r="38" spans="3:18">
      <c r="C38" s="579" t="str">
        <f>Benef!C8</f>
        <v>-</v>
      </c>
      <c r="D38" s="580"/>
      <c r="E38" s="580"/>
      <c r="F38" s="580"/>
      <c r="G38" s="580"/>
      <c r="H38" s="581"/>
      <c r="I38" s="247"/>
      <c r="J38" s="225" t="e">
        <f ca="1">OFFSET(INDIRECT(I7&amp;"!gx8"),Q14-1,)</f>
        <v>#N/A</v>
      </c>
      <c r="K38" s="225" t="e">
        <f ca="1">OFFSET(INDIRECT(I7&amp;"!t8"),Q14-1,)</f>
        <v>#N/A</v>
      </c>
      <c r="L38" s="222"/>
      <c r="M38" s="654"/>
      <c r="N38" s="633"/>
      <c r="O38" s="636"/>
    </row>
    <row r="39" spans="3:18">
      <c r="C39" s="328" t="str">
        <f>Benef!C9</f>
        <v>-</v>
      </c>
      <c r="D39" s="324"/>
      <c r="E39" s="324"/>
      <c r="F39" s="324"/>
      <c r="G39" s="324"/>
      <c r="H39" s="325"/>
      <c r="I39" s="247"/>
      <c r="J39" s="225" t="e">
        <f ca="1">OFFSET(INDIRECT(I7&amp;"!gy8"),Q14-1,)</f>
        <v>#N/A</v>
      </c>
      <c r="K39" s="225" t="e">
        <f ca="1">OFFSET(INDIRECT(I7&amp;"!U8"),Q14-1,)</f>
        <v>#N/A</v>
      </c>
      <c r="L39" s="222"/>
      <c r="M39" s="654"/>
      <c r="N39" s="633"/>
      <c r="O39" s="636"/>
    </row>
    <row r="40" spans="3:18">
      <c r="C40" s="328" t="str">
        <f>Benef!C10</f>
        <v>-</v>
      </c>
      <c r="D40" s="324"/>
      <c r="E40" s="324"/>
      <c r="F40" s="324"/>
      <c r="G40" s="324"/>
      <c r="H40" s="325"/>
      <c r="I40" s="247"/>
      <c r="J40" s="225" t="e">
        <f ca="1">OFFSET(INDIRECT(I7&amp;"!gz8"),Q14-1,)</f>
        <v>#N/A</v>
      </c>
      <c r="K40" s="225" t="e">
        <f ca="1">OFFSET(INDIRECT(I7&amp;"!V8"),Q14-1,)</f>
        <v>#N/A</v>
      </c>
      <c r="L40" s="222"/>
      <c r="M40" s="654"/>
      <c r="N40" s="633"/>
      <c r="O40" s="636"/>
    </row>
    <row r="41" spans="3:18">
      <c r="C41" s="328" t="str">
        <f>Benef!C11</f>
        <v>-</v>
      </c>
      <c r="D41" s="324"/>
      <c r="E41" s="324"/>
      <c r="F41" s="324"/>
      <c r="G41" s="324"/>
      <c r="H41" s="325"/>
      <c r="I41" s="247"/>
      <c r="J41" s="225" t="e">
        <f ca="1">OFFSET(INDIRECT(I7&amp;"!ha8"),Q14-1,)</f>
        <v>#N/A</v>
      </c>
      <c r="K41" s="225" t="e">
        <f ca="1">OFFSET(INDIRECT(I7&amp;"!W8"),Q14-1,)</f>
        <v>#N/A</v>
      </c>
      <c r="L41" s="222"/>
      <c r="M41" s="654"/>
      <c r="N41" s="633"/>
      <c r="O41" s="636"/>
    </row>
    <row r="42" spans="3:18">
      <c r="C42" s="328" t="str">
        <f>Benef!C12</f>
        <v>-</v>
      </c>
      <c r="D42" s="324"/>
      <c r="E42" s="324"/>
      <c r="F42" s="324"/>
      <c r="G42" s="324"/>
      <c r="H42" s="325"/>
      <c r="I42" s="247"/>
      <c r="J42" s="225" t="e">
        <f ca="1">OFFSET(INDIRECT(I7&amp;"!hb8"),Q14-1,)</f>
        <v>#N/A</v>
      </c>
      <c r="K42" s="225" t="e">
        <f ca="1">OFFSET(INDIRECT(I7&amp;"!X8"),Q14-1,)</f>
        <v>#N/A</v>
      </c>
      <c r="L42" s="222"/>
      <c r="M42" s="654"/>
      <c r="N42" s="633"/>
      <c r="O42" s="636"/>
    </row>
    <row r="43" spans="3:18">
      <c r="C43" s="585" t="str">
        <f>Benef!C13</f>
        <v>-</v>
      </c>
      <c r="D43" s="586"/>
      <c r="E43" s="586"/>
      <c r="F43" s="586"/>
      <c r="G43" s="586"/>
      <c r="H43" s="587"/>
      <c r="I43" s="249"/>
      <c r="J43" s="250" t="e">
        <f ca="1">OFFSET(INDIRECT(I7&amp;"!hc8"),Q14-1,)</f>
        <v>#N/A</v>
      </c>
      <c r="K43" s="250" t="e">
        <f ca="1">OFFSET(INDIRECT(I7&amp;"!Y8"),Q14-1,)</f>
        <v>#N/A</v>
      </c>
      <c r="L43" s="222"/>
      <c r="M43" s="654"/>
      <c r="N43" s="633"/>
      <c r="O43" s="636"/>
    </row>
    <row r="44" spans="3:18">
      <c r="C44" s="251" t="s">
        <v>566</v>
      </c>
      <c r="D44" s="252"/>
      <c r="E44" s="252"/>
      <c r="F44" s="252"/>
      <c r="G44" s="252"/>
      <c r="H44" s="252"/>
      <c r="I44" s="253"/>
      <c r="J44" s="254" t="s">
        <v>567</v>
      </c>
      <c r="K44" s="254" t="s">
        <v>568</v>
      </c>
      <c r="L44" s="255"/>
      <c r="M44" s="654"/>
      <c r="N44" s="633"/>
      <c r="O44" s="636"/>
    </row>
    <row r="45" spans="3:18">
      <c r="C45" s="615"/>
      <c r="D45" s="616"/>
      <c r="E45" s="616"/>
      <c r="F45" s="616"/>
      <c r="G45" s="616"/>
      <c r="H45" s="616"/>
      <c r="I45" s="618"/>
      <c r="J45" s="256" t="e">
        <f ca="1">SUM(J16:J43)</f>
        <v>#N/A</v>
      </c>
      <c r="K45" s="256" t="e">
        <f ca="1">SUM(K16:K43)</f>
        <v>#N/A</v>
      </c>
      <c r="L45" s="222"/>
      <c r="M45" s="654"/>
      <c r="N45" s="633"/>
      <c r="O45" s="636"/>
    </row>
    <row r="46" spans="3:18" ht="21.75" customHeight="1">
      <c r="C46" s="615"/>
      <c r="D46" s="616"/>
      <c r="E46" s="616"/>
      <c r="F46" s="616"/>
      <c r="G46" s="616"/>
      <c r="H46" s="616"/>
      <c r="I46" s="618"/>
      <c r="J46" s="257" t="s">
        <v>569</v>
      </c>
      <c r="K46" s="258" t="e">
        <f ca="1">OFFSET(INDIRECT(I7&amp;"!BI8"),Q14-1,)</f>
        <v>#N/A</v>
      </c>
      <c r="L46" s="255"/>
      <c r="M46" s="654"/>
      <c r="N46" s="633"/>
      <c r="O46" s="636"/>
    </row>
    <row r="47" spans="3:18" ht="16.5" customHeight="1">
      <c r="C47" s="664" t="s">
        <v>570</v>
      </c>
      <c r="D47" s="665"/>
      <c r="E47" s="259" t="s">
        <v>571</v>
      </c>
      <c r="F47" s="259" t="s">
        <v>572</v>
      </c>
      <c r="G47" s="259"/>
      <c r="H47" s="259" t="s">
        <v>573</v>
      </c>
      <c r="I47" s="259"/>
      <c r="J47" s="259" t="s">
        <v>574</v>
      </c>
      <c r="K47" s="260"/>
      <c r="L47" s="255"/>
      <c r="M47" s="654"/>
      <c r="N47" s="633"/>
      <c r="O47" s="636"/>
    </row>
    <row r="48" spans="3:18">
      <c r="C48" s="648" t="e">
        <f ca="1">OFFSET(INDIRECT(I7&amp;"!BA8"),Q14-1,)</f>
        <v>#N/A</v>
      </c>
      <c r="D48" s="649"/>
      <c r="E48" s="264" t="e">
        <f ca="1">IF(I29='P Gerais'!F25,TEXT(Folha Set!I29,"R$ 0,00"),I29)</f>
        <v>#N/A</v>
      </c>
      <c r="F48" s="264">
        <f>'P Gerais'!$D$18</f>
        <v>0.08</v>
      </c>
      <c r="G48" s="262"/>
      <c r="H48" s="262" t="e">
        <f ca="1">C48*F48</f>
        <v>#N/A</v>
      </c>
      <c r="I48" s="262"/>
      <c r="J48" s="264" t="e">
        <f ca="1">I30</f>
        <v>#N/A</v>
      </c>
      <c r="K48" s="263" t="s">
        <v>530</v>
      </c>
      <c r="L48" s="222"/>
      <c r="M48" s="655"/>
      <c r="N48" s="634"/>
      <c r="O48" s="637"/>
    </row>
    <row r="49" spans="3:15">
      <c r="C49" s="265"/>
      <c r="D49" s="266"/>
      <c r="E49" s="266"/>
      <c r="F49" s="266"/>
      <c r="G49" s="266"/>
      <c r="H49" s="266"/>
      <c r="I49" s="266"/>
      <c r="J49" s="266"/>
      <c r="K49" s="267"/>
      <c r="L49" s="222"/>
      <c r="M49" s="268"/>
      <c r="N49" s="269"/>
      <c r="O49" s="270"/>
    </row>
    <row r="50" spans="3:15" ht="15.75" thickBot="1">
      <c r="C50" s="271"/>
      <c r="D50" s="272"/>
      <c r="E50" s="272"/>
      <c r="F50" s="272"/>
      <c r="G50" s="272"/>
      <c r="H50" s="272"/>
      <c r="I50" s="272"/>
      <c r="J50" s="272"/>
      <c r="K50" s="272"/>
      <c r="L50" s="205"/>
      <c r="M50" s="272"/>
      <c r="N50" s="272"/>
      <c r="O50" s="272"/>
    </row>
    <row r="51" spans="3:15" ht="20.25" customHeight="1">
      <c r="C51" s="199">
        <f t="shared" ref="C51:H51" si="0">C8</f>
        <v>0</v>
      </c>
      <c r="D51" s="200"/>
      <c r="E51" s="200"/>
      <c r="F51" s="200"/>
      <c r="G51" s="200"/>
      <c r="H51" s="599" t="str">
        <f t="shared" si="0"/>
        <v>Recibo de Pagamento e Salário</v>
      </c>
      <c r="I51" s="600"/>
      <c r="J51" s="600"/>
      <c r="K51" s="601"/>
      <c r="L51" s="201"/>
      <c r="M51" s="653" t="s">
        <v>739</v>
      </c>
      <c r="N51" s="202"/>
      <c r="O51" s="203"/>
    </row>
    <row r="52" spans="3:15">
      <c r="C52" s="204" t="str">
        <f t="shared" ref="C52:K52" si="1">C9</f>
        <v>Endereço</v>
      </c>
      <c r="D52" s="602">
        <f t="shared" si="1"/>
        <v>0</v>
      </c>
      <c r="E52" s="603"/>
      <c r="F52" s="603"/>
      <c r="G52" s="603"/>
      <c r="H52" s="603"/>
      <c r="I52" s="604"/>
      <c r="J52" s="205"/>
      <c r="K52" s="605" t="str">
        <f t="shared" si="1"/>
        <v>Set/2015</v>
      </c>
      <c r="L52" s="206"/>
      <c r="M52" s="654"/>
      <c r="N52" s="205"/>
      <c r="O52" s="661"/>
    </row>
    <row r="53" spans="3:15" ht="15.75" thickBot="1">
      <c r="C53" s="207" t="str">
        <f t="shared" ref="C53:D53" si="2">C10</f>
        <v>CNPJ</v>
      </c>
      <c r="D53" s="607">
        <f t="shared" si="2"/>
        <v>0</v>
      </c>
      <c r="E53" s="608"/>
      <c r="F53" s="608"/>
      <c r="G53" s="608"/>
      <c r="H53" s="608"/>
      <c r="I53" s="609"/>
      <c r="J53" s="208"/>
      <c r="K53" s="606"/>
      <c r="L53" s="206"/>
      <c r="M53" s="654"/>
      <c r="N53" s="205"/>
      <c r="O53" s="662"/>
    </row>
    <row r="54" spans="3:15" ht="8.25" customHeight="1" thickBot="1">
      <c r="C54" s="210"/>
      <c r="D54" s="210"/>
      <c r="E54" s="210"/>
      <c r="F54" s="210"/>
      <c r="G54" s="210"/>
      <c r="H54" s="210"/>
      <c r="I54" s="210"/>
      <c r="J54" s="210"/>
      <c r="K54" s="210"/>
      <c r="L54" s="211"/>
      <c r="M54" s="654"/>
      <c r="N54" s="205"/>
      <c r="O54" s="662"/>
    </row>
    <row r="55" spans="3:15">
      <c r="C55" s="212" t="str">
        <f t="shared" ref="C55:J55" si="3">C12</f>
        <v>CÓDIGO</v>
      </c>
      <c r="D55" s="213" t="str">
        <f t="shared" si="3"/>
        <v>NOME DO FUNCIONÁRIO</v>
      </c>
      <c r="E55" s="214"/>
      <c r="F55" s="214"/>
      <c r="G55" s="214"/>
      <c r="H55" s="214"/>
      <c r="I55" s="213" t="str">
        <f t="shared" si="3"/>
        <v>CBO</v>
      </c>
      <c r="J55" s="213" t="str">
        <f t="shared" si="3"/>
        <v>FUNÇÃO</v>
      </c>
      <c r="K55" s="215"/>
      <c r="L55" s="206"/>
      <c r="M55" s="654"/>
      <c r="N55" s="205"/>
      <c r="O55" s="662"/>
    </row>
    <row r="56" spans="3:15" ht="15.75" thickBot="1">
      <c r="C56" s="216">
        <f t="shared" ref="C56:J56" si="4">C13</f>
        <v>1</v>
      </c>
      <c r="D56" s="610" t="str">
        <f t="shared" si="4"/>
        <v>Rafael Avila</v>
      </c>
      <c r="E56" s="611"/>
      <c r="F56" s="611"/>
      <c r="G56" s="611"/>
      <c r="H56" s="612"/>
      <c r="I56" s="217"/>
      <c r="J56" s="610" t="e">
        <f t="shared" ca="1" si="4"/>
        <v>#N/A</v>
      </c>
      <c r="K56" s="613"/>
      <c r="L56" s="218"/>
      <c r="M56" s="654"/>
      <c r="N56" s="219"/>
      <c r="O56" s="662"/>
    </row>
    <row r="57" spans="3:15" ht="8.25" customHeight="1">
      <c r="C57" s="220"/>
      <c r="D57" s="220"/>
      <c r="E57" s="220"/>
      <c r="F57" s="220"/>
      <c r="G57" s="220"/>
      <c r="H57" s="220"/>
      <c r="I57" s="220"/>
      <c r="J57" s="220"/>
      <c r="K57" s="220"/>
      <c r="L57" s="211"/>
      <c r="M57" s="654"/>
      <c r="N57" s="205"/>
      <c r="O57" s="662"/>
    </row>
    <row r="58" spans="3:15">
      <c r="C58" s="588" t="str">
        <f t="shared" ref="C58:K58" si="5">C15</f>
        <v>Descrição</v>
      </c>
      <c r="D58" s="589"/>
      <c r="E58" s="589"/>
      <c r="F58" s="589"/>
      <c r="G58" s="589"/>
      <c r="H58" s="590"/>
      <c r="I58" s="221" t="str">
        <f t="shared" si="5"/>
        <v>Referência</v>
      </c>
      <c r="J58" s="221" t="str">
        <f t="shared" si="5"/>
        <v>Proventos</v>
      </c>
      <c r="K58" s="221" t="str">
        <f t="shared" si="5"/>
        <v>Descontos</v>
      </c>
      <c r="L58" s="222"/>
      <c r="M58" s="654"/>
      <c r="N58" s="223"/>
      <c r="O58" s="662"/>
    </row>
    <row r="59" spans="3:15" ht="15" customHeight="1">
      <c r="C59" s="243" t="str">
        <f t="shared" ref="C59:J59" si="6">C16</f>
        <v>Salário Bruto</v>
      </c>
      <c r="D59" s="244"/>
      <c r="E59" s="244"/>
      <c r="F59" s="244"/>
      <c r="G59" s="244"/>
      <c r="H59" s="245"/>
      <c r="I59" s="297" t="e">
        <f t="shared" ca="1" si="6"/>
        <v>#N/A</v>
      </c>
      <c r="J59" s="225" t="e">
        <f t="shared" ca="1" si="6"/>
        <v>#N/A</v>
      </c>
      <c r="K59" s="225"/>
      <c r="L59" s="222"/>
      <c r="M59" s="654"/>
      <c r="N59" s="223"/>
      <c r="O59" s="662"/>
    </row>
    <row r="60" spans="3:15" ht="15" customHeight="1">
      <c r="C60" s="579" t="str">
        <f t="shared" ref="C60:J60" si="7">C17</f>
        <v>Gratificação</v>
      </c>
      <c r="D60" s="580"/>
      <c r="E60" s="580"/>
      <c r="F60" s="580"/>
      <c r="G60" s="580"/>
      <c r="H60" s="581"/>
      <c r="I60" s="224">
        <f t="shared" si="7"/>
        <v>0</v>
      </c>
      <c r="J60" s="225" t="e">
        <f t="shared" ca="1" si="7"/>
        <v>#N/A</v>
      </c>
      <c r="K60" s="225"/>
      <c r="L60" s="222"/>
      <c r="M60" s="654"/>
      <c r="N60" s="667"/>
      <c r="O60" s="662"/>
    </row>
    <row r="61" spans="3:15" ht="15" customHeight="1">
      <c r="C61" s="579" t="str">
        <f t="shared" ref="C61:J61" si="8">C18</f>
        <v>Horas Extras</v>
      </c>
      <c r="D61" s="580"/>
      <c r="E61" s="580"/>
      <c r="F61" s="580"/>
      <c r="G61" s="580"/>
      <c r="H61" s="581"/>
      <c r="I61" s="227" t="e">
        <f t="shared" ca="1" si="8"/>
        <v>#N/A</v>
      </c>
      <c r="J61" s="225" t="e">
        <f t="shared" ca="1" si="8"/>
        <v>#N/A</v>
      </c>
      <c r="K61" s="225"/>
      <c r="L61" s="222"/>
      <c r="M61" s="654"/>
      <c r="N61" s="667"/>
      <c r="O61" s="662"/>
    </row>
    <row r="62" spans="3:15" ht="15" customHeight="1">
      <c r="C62" s="579" t="str">
        <f t="shared" ref="C62:J62" si="9">C19</f>
        <v>Horas Extras Noturna</v>
      </c>
      <c r="D62" s="580"/>
      <c r="E62" s="580"/>
      <c r="F62" s="580"/>
      <c r="G62" s="580"/>
      <c r="H62" s="581"/>
      <c r="I62" s="227" t="e">
        <f t="shared" ca="1" si="9"/>
        <v>#N/A</v>
      </c>
      <c r="J62" s="229" t="e">
        <f t="shared" ca="1" si="9"/>
        <v>#N/A</v>
      </c>
      <c r="K62" s="225"/>
      <c r="L62" s="222"/>
      <c r="M62" s="654"/>
      <c r="N62" s="667"/>
      <c r="O62" s="662"/>
    </row>
    <row r="63" spans="3:15" ht="15" customHeight="1">
      <c r="C63" s="579" t="str">
        <f t="shared" ref="C63:J63" si="10">C20</f>
        <v>Horas Extras DSR</v>
      </c>
      <c r="D63" s="580"/>
      <c r="E63" s="580"/>
      <c r="F63" s="580"/>
      <c r="G63" s="580"/>
      <c r="H63" s="581"/>
      <c r="I63" s="227" t="e">
        <f t="shared" ca="1" si="10"/>
        <v>#N/A</v>
      </c>
      <c r="J63" s="229" t="e">
        <f t="shared" ca="1" si="10"/>
        <v>#N/A</v>
      </c>
      <c r="K63" s="225"/>
      <c r="L63" s="222"/>
      <c r="M63" s="654"/>
      <c r="N63" s="667"/>
      <c r="O63" s="662"/>
    </row>
    <row r="64" spans="3:15" ht="15" customHeight="1">
      <c r="C64" s="582" t="str">
        <f t="shared" ref="C64:J64" si="11">C21</f>
        <v>Horas Extra Interjonada</v>
      </c>
      <c r="D64" s="583"/>
      <c r="E64" s="583"/>
      <c r="F64" s="583"/>
      <c r="G64" s="583"/>
      <c r="H64" s="584"/>
      <c r="I64" s="224" t="e">
        <f t="shared" ca="1" si="11"/>
        <v>#N/A</v>
      </c>
      <c r="J64" s="225" t="e">
        <f t="shared" ca="1" si="11"/>
        <v>#N/A</v>
      </c>
      <c r="K64" s="225"/>
      <c r="L64" s="222"/>
      <c r="M64" s="654"/>
      <c r="N64" s="668"/>
      <c r="O64" s="662"/>
    </row>
    <row r="65" spans="3:15" ht="15" customHeight="1">
      <c r="C65" s="582" t="str">
        <f t="shared" ref="C65:J65" si="12">C22</f>
        <v>Horas Extras Intrajornada</v>
      </c>
      <c r="D65" s="583"/>
      <c r="E65" s="583"/>
      <c r="F65" s="583"/>
      <c r="G65" s="583"/>
      <c r="H65" s="584"/>
      <c r="I65" s="224" t="e">
        <f t="shared" ca="1" si="12"/>
        <v>#N/A</v>
      </c>
      <c r="J65" s="225" t="e">
        <f t="shared" ca="1" si="12"/>
        <v>#N/A</v>
      </c>
      <c r="K65" s="225"/>
      <c r="L65" s="222"/>
      <c r="M65" s="654"/>
      <c r="N65" s="223"/>
      <c r="O65" s="662"/>
    </row>
    <row r="66" spans="3:15" ht="15" customHeight="1">
      <c r="C66" s="626" t="str">
        <f t="shared" ref="C66:J66" si="13">C23</f>
        <v>DSR / Horas Extras</v>
      </c>
      <c r="D66" s="627"/>
      <c r="E66" s="627"/>
      <c r="F66" s="627"/>
      <c r="G66" s="627"/>
      <c r="H66" s="628"/>
      <c r="I66" s="238"/>
      <c r="J66" s="225" t="e">
        <f t="shared" ca="1" si="13"/>
        <v>#N/A</v>
      </c>
      <c r="K66" s="225"/>
      <c r="L66" s="222"/>
      <c r="M66" s="654"/>
      <c r="N66" s="223"/>
      <c r="O66" s="662"/>
    </row>
    <row r="67" spans="3:15" ht="15" customHeight="1">
      <c r="C67" s="658" t="str">
        <f t="shared" ref="C67:J67" si="14">C24</f>
        <v>Feriado / DSR</v>
      </c>
      <c r="D67" s="659"/>
      <c r="E67" s="659"/>
      <c r="F67" s="659"/>
      <c r="G67" s="659"/>
      <c r="H67" s="660"/>
      <c r="I67" s="238"/>
      <c r="J67" s="225" t="e">
        <f t="shared" ca="1" si="14"/>
        <v>#N/A</v>
      </c>
      <c r="K67" s="225"/>
      <c r="L67" s="222"/>
      <c r="M67" s="654"/>
      <c r="N67" s="223"/>
      <c r="O67" s="239"/>
    </row>
    <row r="68" spans="3:15" ht="15" customHeight="1">
      <c r="C68" s="582" t="str">
        <f t="shared" ref="C68:J68" si="15">C25</f>
        <v>Adicional Noturno</v>
      </c>
      <c r="D68" s="583"/>
      <c r="E68" s="583"/>
      <c r="F68" s="583"/>
      <c r="G68" s="583"/>
      <c r="H68" s="584"/>
      <c r="I68" s="240">
        <f t="shared" si="15"/>
        <v>0</v>
      </c>
      <c r="J68" s="225" t="e">
        <f t="shared" ca="1" si="15"/>
        <v>#N/A</v>
      </c>
      <c r="K68" s="225"/>
      <c r="L68" s="222"/>
      <c r="M68" s="654"/>
      <c r="N68" s="223"/>
      <c r="O68" s="239"/>
    </row>
    <row r="69" spans="3:15" ht="15" customHeight="1">
      <c r="C69" s="582" t="str">
        <f t="shared" ref="C69:J69" si="16">C26</f>
        <v>Periculosidade</v>
      </c>
      <c r="D69" s="583"/>
      <c r="E69" s="583"/>
      <c r="F69" s="583"/>
      <c r="G69" s="583"/>
      <c r="H69" s="584"/>
      <c r="I69" s="240">
        <f t="shared" si="16"/>
        <v>0</v>
      </c>
      <c r="J69" s="225" t="e">
        <f t="shared" ca="1" si="16"/>
        <v>#N/A</v>
      </c>
      <c r="K69" s="225"/>
      <c r="L69" s="222"/>
      <c r="M69" s="654"/>
      <c r="N69" s="223"/>
      <c r="O69" s="239"/>
    </row>
    <row r="70" spans="3:15" ht="15" customHeight="1">
      <c r="C70" s="579" t="str">
        <f t="shared" ref="C70:J70" si="17">C27</f>
        <v>Insalubridade</v>
      </c>
      <c r="D70" s="580"/>
      <c r="E70" s="580"/>
      <c r="F70" s="580"/>
      <c r="G70" s="580"/>
      <c r="H70" s="581"/>
      <c r="I70" s="238">
        <f t="shared" si="17"/>
        <v>0</v>
      </c>
      <c r="J70" s="225" t="e">
        <f t="shared" ca="1" si="17"/>
        <v>#N/A</v>
      </c>
      <c r="K70" s="225"/>
      <c r="L70" s="222"/>
      <c r="M70" s="654"/>
      <c r="N70" s="223"/>
      <c r="O70" s="239"/>
    </row>
    <row r="71" spans="3:15" ht="15" customHeight="1">
      <c r="C71" s="243" t="str">
        <f t="shared" ref="C71:J71" si="18">C28</f>
        <v>Salário Família</v>
      </c>
      <c r="D71" s="244"/>
      <c r="E71" s="244"/>
      <c r="F71" s="244"/>
      <c r="G71" s="244"/>
      <c r="H71" s="245"/>
      <c r="I71" s="238"/>
      <c r="J71" s="225" t="e">
        <f t="shared" ca="1" si="18"/>
        <v>#N/A</v>
      </c>
      <c r="K71" s="225"/>
      <c r="L71" s="222"/>
      <c r="M71" s="654"/>
      <c r="N71" s="223"/>
      <c r="O71" s="239"/>
    </row>
    <row r="72" spans="3:15" ht="15" customHeight="1">
      <c r="C72" s="243" t="str">
        <f t="shared" ref="C72:K72" si="19">C29</f>
        <v>INSS</v>
      </c>
      <c r="D72" s="244"/>
      <c r="E72" s="244"/>
      <c r="F72" s="244"/>
      <c r="G72" s="244"/>
      <c r="H72" s="245"/>
      <c r="I72" s="237" t="e">
        <f t="shared" ca="1" si="19"/>
        <v>#N/A</v>
      </c>
      <c r="J72" s="225"/>
      <c r="K72" s="225" t="e">
        <f t="shared" ca="1" si="19"/>
        <v>#N/A</v>
      </c>
      <c r="L72" s="222"/>
      <c r="M72" s="654"/>
      <c r="N72" s="223"/>
      <c r="O72" s="239"/>
    </row>
    <row r="73" spans="3:15" ht="15" customHeight="1">
      <c r="C73" s="579" t="str">
        <f t="shared" ref="C73:K73" si="20">C30</f>
        <v>IRRF</v>
      </c>
      <c r="D73" s="580"/>
      <c r="E73" s="580"/>
      <c r="F73" s="580"/>
      <c r="G73" s="580"/>
      <c r="H73" s="581"/>
      <c r="I73" s="237" t="e">
        <f t="shared" ca="1" si="20"/>
        <v>#N/A</v>
      </c>
      <c r="J73" s="225"/>
      <c r="K73" s="225" t="e">
        <f t="shared" ca="1" si="20"/>
        <v>#N/A</v>
      </c>
      <c r="L73" s="222"/>
      <c r="M73" s="654"/>
      <c r="N73" s="246"/>
      <c r="O73" s="239"/>
    </row>
    <row r="74" spans="3:15" ht="15" customHeight="1">
      <c r="C74" s="579" t="str">
        <f t="shared" ref="C74:K74" si="21">C31</f>
        <v>Faltas</v>
      </c>
      <c r="D74" s="580"/>
      <c r="E74" s="580"/>
      <c r="F74" s="580"/>
      <c r="G74" s="580"/>
      <c r="H74" s="581"/>
      <c r="I74" s="238" t="e">
        <f t="shared" ca="1" si="21"/>
        <v>#N/A</v>
      </c>
      <c r="J74" s="225"/>
      <c r="K74" s="225" t="e">
        <f t="shared" ca="1" si="21"/>
        <v>#N/A</v>
      </c>
      <c r="L74" s="222"/>
      <c r="M74" s="654"/>
      <c r="N74" s="223"/>
      <c r="O74" s="239"/>
    </row>
    <row r="75" spans="3:15" ht="15" customHeight="1">
      <c r="C75" s="579" t="str">
        <f t="shared" ref="C75:K75" si="22">C32</f>
        <v>Atrasos</v>
      </c>
      <c r="D75" s="580"/>
      <c r="E75" s="580"/>
      <c r="F75" s="580"/>
      <c r="G75" s="580"/>
      <c r="H75" s="581"/>
      <c r="I75" s="247" t="e">
        <f t="shared" ca="1" si="22"/>
        <v>#N/A</v>
      </c>
      <c r="J75" s="225"/>
      <c r="K75" s="225" t="e">
        <f t="shared" ca="1" si="22"/>
        <v>#N/A</v>
      </c>
      <c r="L75" s="222"/>
      <c r="M75" s="654"/>
      <c r="N75" s="223"/>
      <c r="O75" s="239"/>
    </row>
    <row r="76" spans="3:15" ht="15" customHeight="1">
      <c r="C76" s="579" t="str">
        <f t="shared" ref="C76:K76" si="23">C33</f>
        <v>Empréstimo</v>
      </c>
      <c r="D76" s="580"/>
      <c r="E76" s="580"/>
      <c r="F76" s="580"/>
      <c r="G76" s="580"/>
      <c r="H76" s="581"/>
      <c r="I76" s="247"/>
      <c r="J76" s="225"/>
      <c r="K76" s="225" t="e">
        <f t="shared" ca="1" si="23"/>
        <v>#N/A</v>
      </c>
      <c r="L76" s="222"/>
      <c r="M76" s="654"/>
      <c r="N76" s="223"/>
      <c r="O76" s="248"/>
    </row>
    <row r="77" spans="3:15" ht="15" customHeight="1">
      <c r="C77" s="579" t="str">
        <f t="shared" ref="C77:K77" si="24">C34</f>
        <v>Pensão</v>
      </c>
      <c r="D77" s="580"/>
      <c r="E77" s="580"/>
      <c r="F77" s="580"/>
      <c r="G77" s="580"/>
      <c r="H77" s="581"/>
      <c r="I77" s="247"/>
      <c r="J77" s="225"/>
      <c r="K77" s="225" t="e">
        <f t="shared" ca="1" si="24"/>
        <v>#N/A</v>
      </c>
      <c r="L77" s="222"/>
      <c r="M77" s="654"/>
      <c r="N77" s="223"/>
      <c r="O77" s="248"/>
    </row>
    <row r="78" spans="3:15" ht="15" customHeight="1">
      <c r="C78" s="579" t="str">
        <f t="shared" ref="C78:K78" si="25">C35</f>
        <v>Outros Descontos</v>
      </c>
      <c r="D78" s="580"/>
      <c r="E78" s="580"/>
      <c r="F78" s="580"/>
      <c r="G78" s="580"/>
      <c r="H78" s="581"/>
      <c r="I78" s="247"/>
      <c r="J78" s="225"/>
      <c r="K78" s="225" t="e">
        <f t="shared" ca="1" si="25"/>
        <v>#N/A</v>
      </c>
      <c r="L78" s="222"/>
      <c r="M78" s="654"/>
      <c r="N78" s="223"/>
      <c r="O78" s="248"/>
    </row>
    <row r="79" spans="3:15" ht="15" customHeight="1">
      <c r="C79" s="579" t="str">
        <f t="shared" ref="C79:K79" si="26">C36</f>
        <v>-</v>
      </c>
      <c r="D79" s="580"/>
      <c r="E79" s="580"/>
      <c r="F79" s="580"/>
      <c r="G79" s="580"/>
      <c r="H79" s="581"/>
      <c r="I79" s="247"/>
      <c r="J79" s="225"/>
      <c r="K79" s="225" t="e">
        <f t="shared" ca="1" si="26"/>
        <v>#N/A</v>
      </c>
      <c r="L79" s="222"/>
      <c r="M79" s="654"/>
      <c r="N79" s="632" t="s">
        <v>738</v>
      </c>
      <c r="O79" s="635"/>
    </row>
    <row r="80" spans="3:15" ht="15" customHeight="1">
      <c r="C80" s="579" t="str">
        <f t="shared" ref="C80:K80" si="27">C37</f>
        <v>-</v>
      </c>
      <c r="D80" s="580"/>
      <c r="E80" s="580"/>
      <c r="F80" s="580"/>
      <c r="G80" s="580"/>
      <c r="H80" s="581"/>
      <c r="I80" s="247"/>
      <c r="J80" s="225"/>
      <c r="K80" s="225" t="e">
        <f t="shared" ca="1" si="27"/>
        <v>#N/A</v>
      </c>
      <c r="L80" s="222"/>
      <c r="M80" s="654"/>
      <c r="N80" s="633"/>
      <c r="O80" s="636"/>
    </row>
    <row r="81" spans="3:15" ht="15" customHeight="1">
      <c r="C81" s="579" t="str">
        <f t="shared" ref="C81:K81" si="28">C38</f>
        <v>-</v>
      </c>
      <c r="D81" s="580"/>
      <c r="E81" s="580"/>
      <c r="F81" s="580"/>
      <c r="G81" s="580"/>
      <c r="H81" s="581"/>
      <c r="I81" s="247"/>
      <c r="J81" s="225"/>
      <c r="K81" s="225" t="e">
        <f t="shared" ca="1" si="28"/>
        <v>#N/A</v>
      </c>
      <c r="L81" s="222"/>
      <c r="M81" s="654"/>
      <c r="N81" s="633"/>
      <c r="O81" s="636"/>
    </row>
    <row r="82" spans="3:15" ht="15" customHeight="1">
      <c r="C82" s="328" t="str">
        <f t="shared" ref="C82:K82" si="29">C39</f>
        <v>-</v>
      </c>
      <c r="D82" s="324"/>
      <c r="E82" s="324"/>
      <c r="F82" s="324"/>
      <c r="G82" s="324"/>
      <c r="H82" s="325"/>
      <c r="I82" s="247"/>
      <c r="J82" s="225"/>
      <c r="K82" s="225" t="e">
        <f t="shared" ca="1" si="29"/>
        <v>#N/A</v>
      </c>
      <c r="L82" s="222"/>
      <c r="M82" s="654"/>
      <c r="N82" s="633"/>
      <c r="O82" s="636"/>
    </row>
    <row r="83" spans="3:15" ht="15" customHeight="1">
      <c r="C83" s="328" t="str">
        <f t="shared" ref="C83:K83" si="30">C40</f>
        <v>-</v>
      </c>
      <c r="D83" s="324"/>
      <c r="E83" s="324"/>
      <c r="F83" s="324"/>
      <c r="G83" s="324"/>
      <c r="H83" s="325"/>
      <c r="I83" s="247"/>
      <c r="J83" s="225"/>
      <c r="K83" s="225" t="e">
        <f t="shared" ca="1" si="30"/>
        <v>#N/A</v>
      </c>
      <c r="L83" s="222"/>
      <c r="M83" s="654"/>
      <c r="N83" s="633"/>
      <c r="O83" s="636"/>
    </row>
    <row r="84" spans="3:15" ht="15" customHeight="1">
      <c r="C84" s="328" t="str">
        <f t="shared" ref="C84:K84" si="31">C41</f>
        <v>-</v>
      </c>
      <c r="D84" s="324"/>
      <c r="E84" s="324"/>
      <c r="F84" s="324"/>
      <c r="G84" s="324"/>
      <c r="H84" s="325"/>
      <c r="I84" s="247"/>
      <c r="J84" s="225"/>
      <c r="K84" s="225" t="e">
        <f t="shared" ca="1" si="31"/>
        <v>#N/A</v>
      </c>
      <c r="L84" s="222"/>
      <c r="M84" s="654"/>
      <c r="N84" s="633"/>
      <c r="O84" s="636"/>
    </row>
    <row r="85" spans="3:15" ht="15" customHeight="1">
      <c r="C85" s="328" t="str">
        <f t="shared" ref="C85:K85" si="32">C42</f>
        <v>-</v>
      </c>
      <c r="D85" s="324"/>
      <c r="E85" s="324"/>
      <c r="F85" s="324"/>
      <c r="G85" s="324"/>
      <c r="H85" s="325"/>
      <c r="I85" s="247"/>
      <c r="J85" s="225"/>
      <c r="K85" s="225" t="e">
        <f t="shared" ca="1" si="32"/>
        <v>#N/A</v>
      </c>
      <c r="L85" s="222"/>
      <c r="M85" s="654"/>
      <c r="N85" s="633"/>
      <c r="O85" s="636"/>
    </row>
    <row r="86" spans="3:15" ht="15" customHeight="1">
      <c r="C86" s="585" t="str">
        <f t="shared" ref="C86:K86" si="33">C43</f>
        <v>-</v>
      </c>
      <c r="D86" s="586"/>
      <c r="E86" s="586"/>
      <c r="F86" s="586"/>
      <c r="G86" s="586"/>
      <c r="H86" s="587"/>
      <c r="I86" s="249"/>
      <c r="J86" s="250"/>
      <c r="K86" s="250" t="e">
        <f t="shared" ca="1" si="33"/>
        <v>#N/A</v>
      </c>
      <c r="L86" s="222"/>
      <c r="M86" s="654"/>
      <c r="N86" s="633"/>
      <c r="O86" s="636"/>
    </row>
    <row r="87" spans="3:15">
      <c r="C87" s="251" t="str">
        <f t="shared" ref="C87:K87" si="34">C44</f>
        <v>MENSAGENS</v>
      </c>
      <c r="D87" s="252"/>
      <c r="E87" s="252"/>
      <c r="F87" s="252"/>
      <c r="G87" s="252"/>
      <c r="H87" s="252"/>
      <c r="I87" s="253"/>
      <c r="J87" s="254" t="str">
        <f t="shared" si="34"/>
        <v>Total dos Vencimentos</v>
      </c>
      <c r="K87" s="254" t="str">
        <f t="shared" si="34"/>
        <v>Total dos Descontos</v>
      </c>
      <c r="L87" s="255"/>
      <c r="M87" s="654"/>
      <c r="N87" s="633"/>
      <c r="O87" s="636"/>
    </row>
    <row r="88" spans="3:15">
      <c r="C88" s="641"/>
      <c r="D88" s="603"/>
      <c r="E88" s="603"/>
      <c r="F88" s="603"/>
      <c r="G88" s="603"/>
      <c r="H88" s="603"/>
      <c r="I88" s="642"/>
      <c r="J88" s="256" t="e">
        <f t="shared" ref="J88:K88" ca="1" si="35">J45</f>
        <v>#N/A</v>
      </c>
      <c r="K88" s="256" t="e">
        <f t="shared" ca="1" si="35"/>
        <v>#N/A</v>
      </c>
      <c r="L88" s="222"/>
      <c r="M88" s="654"/>
      <c r="N88" s="633"/>
      <c r="O88" s="636"/>
    </row>
    <row r="89" spans="3:15" ht="21.75" customHeight="1">
      <c r="C89" s="643"/>
      <c r="D89" s="644"/>
      <c r="E89" s="644"/>
      <c r="F89" s="644"/>
      <c r="G89" s="644"/>
      <c r="H89" s="644"/>
      <c r="I89" s="645"/>
      <c r="J89" s="257" t="str">
        <f t="shared" ref="J89:K89" si="36">J46</f>
        <v>Líquido a Receber-&gt;</v>
      </c>
      <c r="K89" s="258" t="e">
        <f t="shared" ca="1" si="36"/>
        <v>#N/A</v>
      </c>
      <c r="L89" s="255"/>
      <c r="M89" s="654"/>
      <c r="N89" s="633"/>
      <c r="O89" s="636"/>
    </row>
    <row r="90" spans="3:15" ht="16.5" customHeight="1">
      <c r="C90" s="646" t="str">
        <f t="shared" ref="C90:J90" si="37">C47</f>
        <v>Salário Base</v>
      </c>
      <c r="D90" s="647"/>
      <c r="E90" s="259" t="str">
        <f t="shared" si="37"/>
        <v>Base Cálc. INSS</v>
      </c>
      <c r="F90" s="259" t="str">
        <f t="shared" si="37"/>
        <v>Base Cálc.FGTS</v>
      </c>
      <c r="G90" s="259"/>
      <c r="H90" s="259" t="str">
        <f t="shared" si="37"/>
        <v>FGTS do Mês</v>
      </c>
      <c r="I90" s="259"/>
      <c r="J90" s="259" t="str">
        <f t="shared" si="37"/>
        <v>Base Cálc. IRRF</v>
      </c>
      <c r="K90" s="260"/>
      <c r="L90" s="255"/>
      <c r="M90" s="654"/>
      <c r="N90" s="633"/>
      <c r="O90" s="636"/>
    </row>
    <row r="91" spans="3:15" ht="16.5" customHeight="1">
      <c r="C91" s="669" t="e">
        <f t="shared" ref="C91:K91" ca="1" si="38">C48</f>
        <v>#N/A</v>
      </c>
      <c r="D91" s="670"/>
      <c r="E91" s="264" t="e">
        <f t="shared" ca="1" si="38"/>
        <v>#N/A</v>
      </c>
      <c r="F91" s="264">
        <f t="shared" si="38"/>
        <v>0.08</v>
      </c>
      <c r="G91" s="262"/>
      <c r="H91" s="262" t="e">
        <f t="shared" ca="1" si="38"/>
        <v>#N/A</v>
      </c>
      <c r="I91" s="262"/>
      <c r="J91" s="264" t="e">
        <f t="shared" ca="1" si="38"/>
        <v>#N/A</v>
      </c>
      <c r="K91" s="263" t="str">
        <f t="shared" si="38"/>
        <v/>
      </c>
      <c r="L91" s="222"/>
      <c r="M91" s="655"/>
      <c r="N91" s="634"/>
      <c r="O91" s="637"/>
    </row>
    <row r="92" spans="3:15" ht="30" customHeight="1">
      <c r="C92" s="281"/>
      <c r="D92" s="281"/>
      <c r="E92" s="281"/>
      <c r="F92" s="281"/>
      <c r="G92" s="281"/>
      <c r="H92" s="282"/>
      <c r="I92" s="281"/>
      <c r="J92" s="281"/>
      <c r="K92" s="281"/>
      <c r="L92" s="281"/>
      <c r="M92" s="283"/>
      <c r="N92" s="284"/>
      <c r="O92" s="284"/>
    </row>
    <row r="93" spans="3:15" ht="30" customHeight="1"/>
    <row r="94" spans="3:15" ht="30" customHeight="1"/>
    <row r="95" spans="3:15" ht="30" customHeight="1"/>
    <row r="96" spans="3:15" ht="30" customHeight="1"/>
    <row r="97" ht="30" customHeight="1"/>
    <row r="98" ht="30" customHeight="1"/>
    <row r="99" ht="30" customHeight="1"/>
    <row r="100" ht="30" customHeight="1"/>
    <row r="101" ht="30" customHeight="1"/>
    <row r="102" ht="30" customHeight="1"/>
    <row r="103" ht="30" customHeight="1"/>
    <row r="104" ht="30" customHeight="1"/>
    <row r="105" ht="30" customHeight="1"/>
    <row r="106" ht="30" customHeight="1"/>
    <row r="107" ht="30" customHeight="1"/>
    <row r="108" ht="30" customHeight="1"/>
    <row r="109" ht="30" customHeight="1"/>
    <row r="110" ht="30" customHeight="1"/>
    <row r="111" ht="30" customHeight="1"/>
    <row r="112" ht="30" customHeight="1"/>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ht="15" customHeight="1"/>
    <row r="153" ht="15" customHeight="1"/>
    <row r="154" ht="15" customHeight="1"/>
    <row r="155" ht="15" customHeight="1"/>
    <row r="156" ht="15" customHeight="1"/>
    <row r="157" ht="15" customHeight="1"/>
  </sheetData>
  <sheetProtection selectLockedCells="1"/>
  <mergeCells count="75">
    <mergeCell ref="C80:H80"/>
    <mergeCell ref="C81:H81"/>
    <mergeCell ref="C69:H69"/>
    <mergeCell ref="C70:H70"/>
    <mergeCell ref="C73:H73"/>
    <mergeCell ref="C74:H74"/>
    <mergeCell ref="C79:H79"/>
    <mergeCell ref="C46:I46"/>
    <mergeCell ref="C47:D47"/>
    <mergeCell ref="C48:D48"/>
    <mergeCell ref="H51:K51"/>
    <mergeCell ref="C65:H65"/>
    <mergeCell ref="C37:H37"/>
    <mergeCell ref="C38:H38"/>
    <mergeCell ref="C43:H43"/>
    <mergeCell ref="C45:I45"/>
    <mergeCell ref="O52:O66"/>
    <mergeCell ref="D53:I53"/>
    <mergeCell ref="D56:H56"/>
    <mergeCell ref="J56:K56"/>
    <mergeCell ref="C58:H58"/>
    <mergeCell ref="C60:H60"/>
    <mergeCell ref="C61:H61"/>
    <mergeCell ref="D52:I52"/>
    <mergeCell ref="K52:K53"/>
    <mergeCell ref="C62:H62"/>
    <mergeCell ref="C63:H63"/>
    <mergeCell ref="N60:N64"/>
    <mergeCell ref="C33:H33"/>
    <mergeCell ref="C34:H34"/>
    <mergeCell ref="C31:H31"/>
    <mergeCell ref="C35:H35"/>
    <mergeCell ref="C36:H36"/>
    <mergeCell ref="C25:H25"/>
    <mergeCell ref="C26:H26"/>
    <mergeCell ref="C27:H27"/>
    <mergeCell ref="C30:H30"/>
    <mergeCell ref="C32:H32"/>
    <mergeCell ref="C19:H19"/>
    <mergeCell ref="C20:H20"/>
    <mergeCell ref="C21:H21"/>
    <mergeCell ref="C22:H22"/>
    <mergeCell ref="C23:H23"/>
    <mergeCell ref="O36:O48"/>
    <mergeCell ref="I5:O5"/>
    <mergeCell ref="H8:K8"/>
    <mergeCell ref="M8:M48"/>
    <mergeCell ref="D9:I9"/>
    <mergeCell ref="K9:K10"/>
    <mergeCell ref="O9:O23"/>
    <mergeCell ref="D10:I10"/>
    <mergeCell ref="D13:H13"/>
    <mergeCell ref="J13:K13"/>
    <mergeCell ref="C15:H15"/>
    <mergeCell ref="N17:N21"/>
    <mergeCell ref="C24:H24"/>
    <mergeCell ref="C17:H17"/>
    <mergeCell ref="C18:H18"/>
    <mergeCell ref="N36:N48"/>
    <mergeCell ref="N79:N91"/>
    <mergeCell ref="O79:O91"/>
    <mergeCell ref="C86:H86"/>
    <mergeCell ref="C88:I88"/>
    <mergeCell ref="C89:I89"/>
    <mergeCell ref="C90:D90"/>
    <mergeCell ref="C91:D91"/>
    <mergeCell ref="M51:M91"/>
    <mergeCell ref="C64:H64"/>
    <mergeCell ref="C66:H66"/>
    <mergeCell ref="C67:H67"/>
    <mergeCell ref="C75:H75"/>
    <mergeCell ref="C68:H68"/>
    <mergeCell ref="C76:H76"/>
    <mergeCell ref="C77:H77"/>
    <mergeCell ref="C78:H78"/>
  </mergeCells>
  <conditionalFormatting sqref="D13:K13 I16:K27 J45:K45 K46 I29:K35 K28 I36:I43 K36:K43">
    <cfRule type="expression" dxfId="27" priority="866">
      <formula>$R$33=-10</formula>
    </cfRule>
  </conditionalFormatting>
  <conditionalFormatting sqref="I28:J28">
    <cfRule type="expression" dxfId="26" priority="10">
      <formula>$R$33=-10</formula>
    </cfRule>
  </conditionalFormatting>
  <conditionalFormatting sqref="I71:J71">
    <cfRule type="expression" dxfId="25" priority="3">
      <formula>$R$33=-10</formula>
    </cfRule>
  </conditionalFormatting>
  <conditionalFormatting sqref="C48:J48">
    <cfRule type="expression" dxfId="24" priority="8">
      <formula>$R$32=-10</formula>
    </cfRule>
  </conditionalFormatting>
  <conditionalFormatting sqref="D56:K56 I59:K70 J88:K88 K89 I72:K86 K71">
    <cfRule type="expression" dxfId="23" priority="4">
      <formula>$R$33=-10</formula>
    </cfRule>
  </conditionalFormatting>
  <conditionalFormatting sqref="C91:J91">
    <cfRule type="expression" dxfId="22" priority="2">
      <formula>$R$32=-10</formula>
    </cfRule>
  </conditionalFormatting>
  <conditionalFormatting sqref="J36:J43">
    <cfRule type="expression" dxfId="21" priority="1">
      <formula>$R$33=-10</formula>
    </cfRule>
  </conditionalFormatting>
  <pageMargins left="0.511811024" right="0.511811024" top="0.78740157499999996" bottom="0.78740157499999996" header="0.31496062000000002" footer="0.31496062000000002"/>
  <pageSetup paperSize="9" scale="62" fitToWidth="0"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x14:formula1>
            <xm:f>'DB Func'!$B$3:$B$32</xm:f>
          </x14:formula1>
          <xm:sqref>I5:O5</xm:sqref>
        </x14:dataValidation>
      </x14:dataValidations>
    </ext>
  </extLst>
</worksheet>
</file>

<file path=xl/worksheets/sheet64.xml><?xml version="1.0" encoding="utf-8"?>
<worksheet xmlns="http://schemas.openxmlformats.org/spreadsheetml/2006/main" xmlns:r="http://schemas.openxmlformats.org/officeDocument/2006/relationships">
  <sheetPr codeName="Plan54"/>
  <dimension ref="A1:HC103"/>
  <sheetViews>
    <sheetView showGridLines="0" zoomScale="90" zoomScaleNormal="90" workbookViewId="0">
      <selection sqref="A1:A3"/>
    </sheetView>
  </sheetViews>
  <sheetFormatPr defaultColWidth="22.140625" defaultRowHeight="0" customHeight="1" zeroHeight="1"/>
  <cols>
    <col min="1" max="1" width="27.7109375" style="42" customWidth="1"/>
    <col min="2" max="2" width="3.85546875" style="194" customWidth="1"/>
    <col min="3" max="3" width="50.140625" style="194" bestFit="1" customWidth="1"/>
    <col min="4" max="5" width="17.5703125" style="194" customWidth="1"/>
    <col min="6" max="12" width="17.140625" style="194" customWidth="1"/>
    <col min="13" max="27" width="20.7109375" style="194" customWidth="1"/>
    <col min="28" max="32" width="22.140625" style="194"/>
    <col min="33" max="35" width="0" style="195" hidden="1" customWidth="1"/>
    <col min="36" max="94" width="0" style="362" hidden="1" customWidth="1"/>
    <col min="95" max="203" width="0" style="363" hidden="1" customWidth="1"/>
    <col min="204" max="16384" width="22.140625" style="195"/>
  </cols>
  <sheetData>
    <row r="1" spans="1:211" s="193" customFormat="1" ht="33.950000000000003" customHeight="1">
      <c r="A1" s="498"/>
      <c r="B1" s="191"/>
      <c r="C1" s="192" t="s">
        <v>18</v>
      </c>
      <c r="D1" s="191"/>
      <c r="E1" s="191"/>
      <c r="F1" s="191"/>
      <c r="G1" s="191"/>
      <c r="H1" s="191"/>
      <c r="I1" s="191"/>
      <c r="J1" s="191"/>
      <c r="K1" s="191"/>
      <c r="L1" s="191"/>
      <c r="M1" s="191"/>
      <c r="N1" s="191"/>
      <c r="O1" s="191"/>
      <c r="P1" s="191"/>
      <c r="Q1" s="191"/>
      <c r="R1" s="191"/>
      <c r="S1" s="191"/>
      <c r="T1" s="191"/>
      <c r="U1" s="191"/>
      <c r="V1" s="191"/>
      <c r="W1" s="191"/>
      <c r="X1" s="191"/>
      <c r="Y1" s="191"/>
      <c r="Z1" s="191"/>
      <c r="AA1" s="191"/>
      <c r="AB1" s="191"/>
      <c r="AC1" s="191"/>
      <c r="AD1" s="191"/>
      <c r="AE1" s="191"/>
      <c r="AF1" s="191"/>
      <c r="AJ1" s="362"/>
      <c r="AK1" s="362"/>
      <c r="AL1" s="362"/>
      <c r="AM1" s="362"/>
      <c r="AN1" s="362"/>
      <c r="AO1" s="362"/>
      <c r="AP1" s="362"/>
      <c r="AQ1" s="362"/>
      <c r="AR1" s="362"/>
      <c r="AS1" s="362"/>
      <c r="AT1" s="362"/>
      <c r="AU1" s="362"/>
      <c r="AV1" s="362"/>
      <c r="AW1" s="362"/>
      <c r="AX1" s="362"/>
      <c r="AY1" s="362"/>
      <c r="AZ1" s="362"/>
      <c r="BA1" s="362"/>
      <c r="BB1" s="362"/>
      <c r="BC1" s="362"/>
      <c r="BD1" s="362"/>
      <c r="BE1" s="362"/>
      <c r="BF1" s="362"/>
      <c r="BG1" s="362"/>
      <c r="BH1" s="362"/>
      <c r="BI1" s="362"/>
      <c r="BJ1" s="362"/>
      <c r="BK1" s="362"/>
      <c r="BL1" s="362"/>
      <c r="BM1" s="362"/>
      <c r="BN1" s="362"/>
      <c r="BO1" s="362"/>
      <c r="BP1" s="362"/>
      <c r="BQ1" s="362"/>
      <c r="BR1" s="362"/>
      <c r="BS1" s="362"/>
      <c r="BT1" s="362"/>
      <c r="BU1" s="362"/>
      <c r="BV1" s="362"/>
      <c r="BW1" s="362"/>
      <c r="BX1" s="362"/>
      <c r="BY1" s="362"/>
      <c r="BZ1" s="362"/>
      <c r="CA1" s="362"/>
      <c r="CB1" s="362"/>
      <c r="CC1" s="362"/>
      <c r="CD1" s="362"/>
      <c r="CE1" s="362"/>
      <c r="CF1" s="362"/>
      <c r="CG1" s="362"/>
      <c r="CH1" s="362"/>
      <c r="CI1" s="362"/>
      <c r="CJ1" s="362"/>
      <c r="CK1" s="362"/>
      <c r="CL1" s="362"/>
      <c r="CM1" s="362"/>
      <c r="CN1" s="362"/>
      <c r="CO1" s="362"/>
      <c r="CP1" s="362"/>
      <c r="CQ1" s="363"/>
      <c r="CR1" s="363"/>
      <c r="CS1" s="363"/>
      <c r="CT1" s="363"/>
      <c r="CU1" s="363"/>
      <c r="CV1" s="363"/>
      <c r="CW1" s="363"/>
      <c r="CX1" s="363"/>
      <c r="CY1" s="363"/>
      <c r="CZ1" s="363"/>
      <c r="DA1" s="363"/>
      <c r="DB1" s="363"/>
      <c r="DC1" s="363"/>
      <c r="DD1" s="363"/>
      <c r="DE1" s="363"/>
      <c r="DF1" s="363"/>
      <c r="DG1" s="363"/>
      <c r="DH1" s="363"/>
      <c r="DI1" s="363"/>
      <c r="DJ1" s="363"/>
      <c r="DK1" s="363"/>
      <c r="DL1" s="363"/>
      <c r="DM1" s="363"/>
      <c r="DN1" s="363"/>
      <c r="DO1" s="363"/>
      <c r="DP1" s="363"/>
      <c r="DQ1" s="363"/>
      <c r="DR1" s="363"/>
      <c r="DS1" s="363"/>
      <c r="DT1" s="363"/>
      <c r="DU1" s="363"/>
      <c r="DV1" s="363"/>
      <c r="DW1" s="363"/>
      <c r="DX1" s="363"/>
      <c r="DY1" s="363"/>
      <c r="DZ1" s="363"/>
      <c r="EA1" s="363"/>
      <c r="EB1" s="363"/>
      <c r="EC1" s="363"/>
      <c r="ED1" s="363"/>
      <c r="EE1" s="363"/>
      <c r="EF1" s="363"/>
      <c r="EG1" s="363"/>
      <c r="EH1" s="363"/>
      <c r="EI1" s="363"/>
      <c r="EJ1" s="363"/>
      <c r="EK1" s="363"/>
      <c r="EL1" s="363"/>
      <c r="EM1" s="363"/>
      <c r="EN1" s="363"/>
      <c r="EO1" s="363"/>
      <c r="EP1" s="363"/>
      <c r="EQ1" s="363"/>
      <c r="ER1" s="363"/>
      <c r="ES1" s="363"/>
      <c r="ET1" s="363"/>
      <c r="EU1" s="363"/>
      <c r="EV1" s="363"/>
      <c r="EW1" s="363"/>
      <c r="EX1" s="363"/>
      <c r="EY1" s="363"/>
      <c r="EZ1" s="363"/>
      <c r="FA1" s="363"/>
      <c r="FB1" s="363"/>
      <c r="FC1" s="363"/>
      <c r="FD1" s="363"/>
      <c r="FE1" s="363"/>
      <c r="FF1" s="363"/>
      <c r="FG1" s="363"/>
      <c r="FH1" s="363"/>
      <c r="FI1" s="363"/>
      <c r="FJ1" s="363"/>
      <c r="FK1" s="363"/>
      <c r="FL1" s="363"/>
      <c r="FM1" s="363"/>
      <c r="FN1" s="363"/>
      <c r="FO1" s="363"/>
      <c r="FP1" s="363"/>
      <c r="FQ1" s="363"/>
      <c r="FR1" s="363"/>
      <c r="FS1" s="363"/>
      <c r="FT1" s="363"/>
      <c r="FU1" s="363"/>
      <c r="FV1" s="363"/>
      <c r="FW1" s="363"/>
      <c r="FX1" s="363"/>
      <c r="FY1" s="363"/>
      <c r="FZ1" s="363"/>
      <c r="GA1" s="363"/>
      <c r="GB1" s="363"/>
      <c r="GC1" s="363"/>
      <c r="GD1" s="363"/>
      <c r="GE1" s="363"/>
      <c r="GF1" s="363"/>
      <c r="GG1" s="363"/>
      <c r="GH1" s="363"/>
      <c r="GI1" s="363"/>
      <c r="GJ1" s="363"/>
      <c r="GK1" s="363"/>
      <c r="GL1" s="363"/>
      <c r="GM1" s="363"/>
      <c r="GN1" s="363"/>
      <c r="GO1" s="363"/>
      <c r="GP1" s="363"/>
      <c r="GQ1" s="363"/>
      <c r="GR1" s="363"/>
      <c r="GS1" s="363"/>
      <c r="GT1" s="363"/>
      <c r="GU1" s="363"/>
    </row>
    <row r="2" spans="1:211" s="193" customFormat="1" ht="21.6" customHeight="1">
      <c r="A2" s="498"/>
      <c r="B2" s="191"/>
      <c r="C2" s="191"/>
      <c r="D2" s="191"/>
      <c r="E2" s="191"/>
      <c r="F2" s="191"/>
      <c r="G2" s="191"/>
      <c r="H2" s="191"/>
      <c r="I2" s="191"/>
      <c r="J2" s="191"/>
      <c r="K2" s="191"/>
      <c r="L2" s="191"/>
      <c r="M2" s="191"/>
      <c r="N2" s="191"/>
      <c r="O2" s="191"/>
      <c r="P2" s="191"/>
      <c r="Q2" s="191"/>
      <c r="R2" s="191"/>
      <c r="S2" s="191"/>
      <c r="T2" s="191"/>
      <c r="U2" s="191"/>
      <c r="V2" s="191"/>
      <c r="W2" s="191"/>
      <c r="X2" s="191"/>
      <c r="Y2" s="191"/>
      <c r="Z2" s="191"/>
      <c r="AA2" s="191"/>
      <c r="AB2" s="191"/>
      <c r="AC2" s="191"/>
      <c r="AD2" s="191"/>
      <c r="AE2" s="191"/>
      <c r="AF2" s="191"/>
      <c r="AJ2" s="362"/>
      <c r="AK2" s="362"/>
      <c r="AL2" s="362"/>
      <c r="AM2" s="362"/>
      <c r="AN2" s="362"/>
      <c r="AO2" s="362"/>
      <c r="AP2" s="362"/>
      <c r="AQ2" s="362"/>
      <c r="AR2" s="362"/>
      <c r="AS2" s="362"/>
      <c r="AT2" s="362"/>
      <c r="AU2" s="362"/>
      <c r="AV2" s="362"/>
      <c r="AW2" s="362"/>
      <c r="AX2" s="362"/>
      <c r="AY2" s="362"/>
      <c r="AZ2" s="362"/>
      <c r="BA2" s="362"/>
      <c r="BB2" s="362"/>
      <c r="BC2" s="362"/>
      <c r="BD2" s="362"/>
      <c r="BE2" s="362"/>
      <c r="BF2" s="362"/>
      <c r="BG2" s="362"/>
      <c r="BH2" s="362"/>
      <c r="BI2" s="362"/>
      <c r="BJ2" s="362"/>
      <c r="BK2" s="362"/>
      <c r="BL2" s="362"/>
      <c r="BM2" s="362"/>
      <c r="BN2" s="362"/>
      <c r="BO2" s="362"/>
      <c r="BP2" s="362"/>
      <c r="BQ2" s="362"/>
      <c r="BR2" s="362"/>
      <c r="BS2" s="362"/>
      <c r="BT2" s="362"/>
      <c r="BU2" s="362"/>
      <c r="BV2" s="362"/>
      <c r="BW2" s="362"/>
      <c r="BX2" s="362"/>
      <c r="BY2" s="362"/>
      <c r="BZ2" s="362"/>
      <c r="CA2" s="362"/>
      <c r="CB2" s="362"/>
      <c r="CC2" s="362"/>
      <c r="CD2" s="362"/>
      <c r="CE2" s="362"/>
      <c r="CF2" s="362"/>
      <c r="CG2" s="362"/>
      <c r="CH2" s="362"/>
      <c r="CI2" s="362"/>
      <c r="CJ2" s="362"/>
      <c r="CK2" s="362"/>
      <c r="CL2" s="362"/>
      <c r="CM2" s="362"/>
      <c r="CN2" s="362"/>
      <c r="CO2" s="362"/>
      <c r="CP2" s="362"/>
      <c r="CQ2" s="363"/>
      <c r="CR2" s="363"/>
      <c r="CS2" s="363"/>
      <c r="CT2" s="363"/>
      <c r="CU2" s="363"/>
      <c r="CV2" s="363"/>
      <c r="CW2" s="363"/>
      <c r="CX2" s="363"/>
      <c r="CY2" s="363"/>
      <c r="CZ2" s="363"/>
      <c r="DA2" s="363"/>
      <c r="DB2" s="363"/>
      <c r="DC2" s="363"/>
      <c r="DD2" s="363"/>
      <c r="DE2" s="363"/>
      <c r="DF2" s="363"/>
      <c r="DG2" s="363"/>
      <c r="DH2" s="363"/>
      <c r="DI2" s="363"/>
      <c r="DJ2" s="363"/>
      <c r="DK2" s="363"/>
      <c r="DL2" s="363"/>
      <c r="DM2" s="363"/>
      <c r="DN2" s="363"/>
      <c r="DO2" s="363"/>
      <c r="DP2" s="363"/>
      <c r="DQ2" s="363"/>
      <c r="DR2" s="363"/>
      <c r="DS2" s="363"/>
      <c r="DT2" s="363"/>
      <c r="DU2" s="363"/>
      <c r="DV2" s="363"/>
      <c r="DW2" s="363"/>
      <c r="DX2" s="363"/>
      <c r="DY2" s="363"/>
      <c r="DZ2" s="363"/>
      <c r="EA2" s="363"/>
      <c r="EB2" s="363"/>
      <c r="EC2" s="363"/>
      <c r="ED2" s="363"/>
      <c r="EE2" s="363"/>
      <c r="EF2" s="363"/>
      <c r="EG2" s="363"/>
      <c r="EH2" s="363"/>
      <c r="EI2" s="363"/>
      <c r="EJ2" s="363"/>
      <c r="EK2" s="363"/>
      <c r="EL2" s="363"/>
      <c r="EM2" s="363"/>
      <c r="EN2" s="363"/>
      <c r="EO2" s="363"/>
      <c r="EP2" s="363"/>
      <c r="EQ2" s="363"/>
      <c r="ER2" s="363"/>
      <c r="ES2" s="363"/>
      <c r="ET2" s="363"/>
      <c r="EU2" s="363"/>
      <c r="EV2" s="363"/>
      <c r="EW2" s="363"/>
      <c r="EX2" s="363"/>
      <c r="EY2" s="363"/>
      <c r="EZ2" s="363"/>
      <c r="FA2" s="363"/>
      <c r="FB2" s="363"/>
      <c r="FC2" s="363"/>
      <c r="FD2" s="363"/>
      <c r="FE2" s="363"/>
      <c r="FF2" s="363"/>
      <c r="FG2" s="363"/>
      <c r="FH2" s="363"/>
      <c r="FI2" s="363"/>
      <c r="FJ2" s="363"/>
      <c r="FK2" s="363"/>
      <c r="FL2" s="363"/>
      <c r="FM2" s="363"/>
      <c r="FN2" s="363"/>
      <c r="FO2" s="363"/>
      <c r="FP2" s="363"/>
      <c r="FQ2" s="363"/>
      <c r="FR2" s="363"/>
      <c r="FS2" s="363"/>
      <c r="FT2" s="363"/>
      <c r="FU2" s="363"/>
      <c r="FV2" s="363"/>
      <c r="FW2" s="363"/>
      <c r="FX2" s="363"/>
      <c r="FY2" s="363"/>
      <c r="FZ2" s="363"/>
      <c r="GA2" s="363"/>
      <c r="GB2" s="363"/>
      <c r="GC2" s="363"/>
      <c r="GD2" s="363"/>
      <c r="GE2" s="363"/>
      <c r="GF2" s="363"/>
      <c r="GG2" s="363"/>
      <c r="GH2" s="363"/>
      <c r="GI2" s="363"/>
      <c r="GJ2" s="363"/>
      <c r="GK2" s="363"/>
      <c r="GL2" s="363"/>
      <c r="GM2" s="363"/>
      <c r="GN2" s="363"/>
      <c r="GO2" s="363"/>
      <c r="GP2" s="363"/>
      <c r="GQ2" s="363"/>
      <c r="GR2" s="363"/>
      <c r="GS2" s="363"/>
      <c r="GT2" s="363"/>
      <c r="GU2" s="363"/>
    </row>
    <row r="3" spans="1:211" s="193" customFormat="1" ht="21.6" customHeight="1">
      <c r="A3" s="498"/>
      <c r="B3" s="191"/>
      <c r="C3" s="191"/>
      <c r="D3" s="191"/>
      <c r="E3" s="191"/>
      <c r="F3" s="191"/>
      <c r="G3" s="191"/>
      <c r="H3" s="191"/>
      <c r="I3" s="191"/>
      <c r="J3" s="191"/>
      <c r="K3" s="191"/>
      <c r="L3" s="191"/>
      <c r="M3" s="191"/>
      <c r="N3" s="191"/>
      <c r="O3" s="191"/>
      <c r="P3" s="191"/>
      <c r="Q3" s="191"/>
      <c r="R3" s="191"/>
      <c r="S3" s="191"/>
      <c r="T3" s="191"/>
      <c r="U3" s="191"/>
      <c r="V3" s="191"/>
      <c r="W3" s="191"/>
      <c r="X3" s="191"/>
      <c r="Y3" s="191"/>
      <c r="Z3" s="191"/>
      <c r="AA3" s="191"/>
      <c r="AB3" s="191"/>
      <c r="AC3" s="191"/>
      <c r="AD3" s="191"/>
      <c r="AE3" s="191"/>
      <c r="AF3" s="191"/>
      <c r="AJ3" s="362"/>
      <c r="AK3" s="362"/>
      <c r="AL3" s="362"/>
      <c r="AM3" s="362"/>
      <c r="AN3" s="362"/>
      <c r="AO3" s="362"/>
      <c r="AP3" s="362"/>
      <c r="AQ3" s="362"/>
      <c r="AR3" s="362"/>
      <c r="AS3" s="362"/>
      <c r="AT3" s="362"/>
      <c r="AU3" s="362"/>
      <c r="AV3" s="362"/>
      <c r="AW3" s="362"/>
      <c r="AX3" s="362"/>
      <c r="AY3" s="362"/>
      <c r="AZ3" s="362"/>
      <c r="BA3" s="362"/>
      <c r="BB3" s="362"/>
      <c r="BC3" s="362"/>
      <c r="BD3" s="362"/>
      <c r="BE3" s="362"/>
      <c r="BF3" s="362"/>
      <c r="BG3" s="362"/>
      <c r="BH3" s="362"/>
      <c r="BI3" s="362"/>
      <c r="BJ3" s="362"/>
      <c r="BK3" s="362"/>
      <c r="BL3" s="362"/>
      <c r="BM3" s="362"/>
      <c r="BN3" s="362"/>
      <c r="BO3" s="362"/>
      <c r="BP3" s="362"/>
      <c r="BQ3" s="362"/>
      <c r="BR3" s="362"/>
      <c r="BS3" s="362"/>
      <c r="BT3" s="362"/>
      <c r="BU3" s="362"/>
      <c r="BV3" s="362"/>
      <c r="BW3" s="362"/>
      <c r="BX3" s="362"/>
      <c r="BY3" s="362"/>
      <c r="BZ3" s="362"/>
      <c r="CA3" s="362"/>
      <c r="CB3" s="362"/>
      <c r="CC3" s="362"/>
      <c r="CD3" s="362"/>
      <c r="CE3" s="362"/>
      <c r="CF3" s="362"/>
      <c r="CG3" s="362"/>
      <c r="CH3" s="362"/>
      <c r="CI3" s="362"/>
      <c r="CJ3" s="362"/>
      <c r="CK3" s="362"/>
      <c r="CL3" s="362"/>
      <c r="CM3" s="362"/>
      <c r="CN3" s="362"/>
      <c r="CO3" s="362"/>
      <c r="CP3" s="362"/>
      <c r="CQ3" s="363"/>
      <c r="CR3" s="363"/>
      <c r="CS3" s="363"/>
      <c r="CT3" s="363"/>
      <c r="CU3" s="363"/>
      <c r="CV3" s="363"/>
      <c r="CW3" s="363"/>
      <c r="CX3" s="363"/>
      <c r="CY3" s="363"/>
      <c r="CZ3" s="363"/>
      <c r="DA3" s="363"/>
      <c r="DB3" s="363"/>
      <c r="DC3" s="363"/>
      <c r="DD3" s="363"/>
      <c r="DE3" s="363"/>
      <c r="DF3" s="363"/>
      <c r="DG3" s="363"/>
      <c r="DH3" s="363"/>
      <c r="DI3" s="363"/>
      <c r="DJ3" s="363"/>
      <c r="DK3" s="363"/>
      <c r="DL3" s="363"/>
      <c r="DM3" s="363"/>
      <c r="DN3" s="363"/>
      <c r="DO3" s="363"/>
      <c r="DP3" s="363"/>
      <c r="DQ3" s="363"/>
      <c r="DR3" s="363"/>
      <c r="DS3" s="363"/>
      <c r="DT3" s="363"/>
      <c r="DU3" s="363"/>
      <c r="DV3" s="363"/>
      <c r="DW3" s="363"/>
      <c r="DX3" s="363"/>
      <c r="DY3" s="363"/>
      <c r="DZ3" s="363"/>
      <c r="EA3" s="363"/>
      <c r="EB3" s="363"/>
      <c r="EC3" s="363"/>
      <c r="ED3" s="363"/>
      <c r="EE3" s="363"/>
      <c r="EF3" s="363"/>
      <c r="EG3" s="363"/>
      <c r="EH3" s="363"/>
      <c r="EI3" s="363"/>
      <c r="EJ3" s="363"/>
      <c r="EK3" s="363"/>
      <c r="EL3" s="363"/>
      <c r="EM3" s="363"/>
      <c r="EN3" s="363"/>
      <c r="EO3" s="363"/>
      <c r="EP3" s="363"/>
      <c r="EQ3" s="363"/>
      <c r="ER3" s="363"/>
      <c r="ES3" s="363"/>
      <c r="ET3" s="363"/>
      <c r="EU3" s="363"/>
      <c r="EV3" s="363"/>
      <c r="EW3" s="363"/>
      <c r="EX3" s="363"/>
      <c r="EY3" s="363"/>
      <c r="EZ3" s="363"/>
      <c r="FA3" s="363"/>
      <c r="FB3" s="363"/>
      <c r="FC3" s="363"/>
      <c r="FD3" s="363"/>
      <c r="FE3" s="363"/>
      <c r="FF3" s="363"/>
      <c r="FG3" s="363"/>
      <c r="FH3" s="363"/>
      <c r="FI3" s="363"/>
      <c r="FJ3" s="363"/>
      <c r="FK3" s="363"/>
      <c r="FL3" s="363"/>
      <c r="FM3" s="363"/>
      <c r="FN3" s="363"/>
      <c r="FO3" s="363"/>
      <c r="FP3" s="363"/>
      <c r="FQ3" s="363"/>
      <c r="FR3" s="363"/>
      <c r="FS3" s="363"/>
      <c r="FT3" s="363"/>
      <c r="FU3" s="363"/>
      <c r="FV3" s="363"/>
      <c r="FW3" s="363"/>
      <c r="FX3" s="363"/>
      <c r="FY3" s="363"/>
      <c r="FZ3" s="363"/>
      <c r="GA3" s="363"/>
      <c r="GB3" s="363"/>
      <c r="GC3" s="363"/>
      <c r="GD3" s="363"/>
      <c r="GE3" s="363"/>
      <c r="GF3" s="363"/>
      <c r="GG3" s="363"/>
      <c r="GH3" s="363"/>
      <c r="GI3" s="363"/>
      <c r="GJ3" s="363"/>
      <c r="GK3" s="363"/>
      <c r="GL3" s="363"/>
      <c r="GM3" s="363"/>
      <c r="GN3" s="363"/>
      <c r="GO3" s="363"/>
      <c r="GP3" s="363"/>
      <c r="GQ3" s="363"/>
      <c r="GR3" s="363"/>
      <c r="GS3" s="363"/>
      <c r="GT3" s="363"/>
      <c r="GU3" s="363"/>
    </row>
    <row r="4" spans="1:211" ht="30" customHeight="1">
      <c r="C4" s="365" t="s">
        <v>554</v>
      </c>
      <c r="AL4" s="725" t="s">
        <v>846</v>
      </c>
      <c r="AM4" s="725"/>
      <c r="AN4" s="725"/>
      <c r="AO4" s="725"/>
      <c r="AP4" s="725"/>
      <c r="AQ4" s="725"/>
      <c r="AR4" s="725"/>
      <c r="AS4" s="725"/>
      <c r="AT4" s="725"/>
      <c r="AU4" s="725"/>
      <c r="AV4" s="725"/>
      <c r="AY4" s="364"/>
      <c r="AZ4" s="364"/>
      <c r="BA4" s="364"/>
      <c r="CF4" s="712"/>
      <c r="CG4" s="712"/>
      <c r="CH4" s="712"/>
      <c r="CI4" s="712"/>
      <c r="CJ4" s="712"/>
      <c r="CK4" s="712"/>
      <c r="CL4" s="369"/>
      <c r="CM4" s="370"/>
      <c r="CN4" s="363"/>
      <c r="CO4" s="363"/>
      <c r="CP4" s="363"/>
      <c r="DQ4" s="362"/>
      <c r="DR4" s="362"/>
      <c r="DS4" s="362"/>
      <c r="DU4" s="362"/>
      <c r="DV4" s="362"/>
      <c r="DW4" s="362"/>
      <c r="DX4" s="362"/>
      <c r="DY4" s="362"/>
      <c r="DZ4" s="362"/>
      <c r="EA4" s="362"/>
      <c r="FG4" s="362"/>
      <c r="FH4" s="362"/>
      <c r="FI4" s="362"/>
      <c r="FJ4" s="362"/>
      <c r="FK4" s="362"/>
      <c r="FL4" s="362"/>
    </row>
    <row r="5" spans="1:211" ht="9.9499999999999993" customHeight="1" thickBot="1">
      <c r="AS5" s="371"/>
      <c r="CK5" s="363"/>
      <c r="CL5" s="362" t="str">
        <f>CL7&amp;"/"&amp;"10"&amp;"/"&amp;'P Gerais'!$D$6</f>
        <v>1/10/2015</v>
      </c>
      <c r="CM5" s="362" t="str">
        <f>CM7&amp;"/"&amp;"10"&amp;"/"&amp;'P Gerais'!$D$6</f>
        <v>2/10/2015</v>
      </c>
      <c r="CN5" s="362" t="str">
        <f>CN7&amp;"/"&amp;"10"&amp;"/"&amp;'P Gerais'!$D$6</f>
        <v>3/10/2015</v>
      </c>
      <c r="CO5" s="362" t="str">
        <f>CO7&amp;"/"&amp;"10"&amp;"/"&amp;'P Gerais'!$D$6</f>
        <v>4/10/2015</v>
      </c>
      <c r="CP5" s="362" t="str">
        <f>CP7&amp;"/"&amp;"10"&amp;"/"&amp;'P Gerais'!$D$6</f>
        <v>5/10/2015</v>
      </c>
      <c r="CQ5" s="362" t="str">
        <f>CQ7&amp;"/"&amp;"10"&amp;"/"&amp;'P Gerais'!$D$6</f>
        <v>6/10/2015</v>
      </c>
      <c r="CR5" s="362" t="str">
        <f>CR7&amp;"/"&amp;"10"&amp;"/"&amp;'P Gerais'!$D$6</f>
        <v>7/10/2015</v>
      </c>
      <c r="CS5" s="362" t="str">
        <f>CS7&amp;"/"&amp;"10"&amp;"/"&amp;'P Gerais'!$D$6</f>
        <v>8/10/2015</v>
      </c>
      <c r="CT5" s="362" t="str">
        <f>CT7&amp;"/"&amp;"10"&amp;"/"&amp;'P Gerais'!$D$6</f>
        <v>9/10/2015</v>
      </c>
      <c r="CU5" s="362" t="str">
        <f>CU7&amp;"/"&amp;"10"&amp;"/"&amp;'P Gerais'!$D$6</f>
        <v>10/10/2015</v>
      </c>
      <c r="CV5" s="362" t="str">
        <f>CV7&amp;"/"&amp;"10"&amp;"/"&amp;'P Gerais'!$D$6</f>
        <v>11/10/2015</v>
      </c>
      <c r="CW5" s="362" t="str">
        <f>CW7&amp;"/"&amp;"10"&amp;"/"&amp;'P Gerais'!$D$6</f>
        <v>12/10/2015</v>
      </c>
      <c r="CX5" s="362" t="str">
        <f>CX7&amp;"/"&amp;"10"&amp;"/"&amp;'P Gerais'!$D$6</f>
        <v>13/10/2015</v>
      </c>
      <c r="CY5" s="362" t="str">
        <f>CY7&amp;"/"&amp;"10"&amp;"/"&amp;'P Gerais'!$D$6</f>
        <v>14/10/2015</v>
      </c>
      <c r="CZ5" s="362" t="str">
        <f>CZ7&amp;"/"&amp;"10"&amp;"/"&amp;'P Gerais'!$D$6</f>
        <v>15/10/2015</v>
      </c>
      <c r="DA5" s="362" t="str">
        <f>DA7&amp;"/"&amp;"10"&amp;"/"&amp;'P Gerais'!$D$6</f>
        <v>16/10/2015</v>
      </c>
      <c r="DB5" s="362" t="str">
        <f>DB7&amp;"/"&amp;"10"&amp;"/"&amp;'P Gerais'!$D$6</f>
        <v>17/10/2015</v>
      </c>
      <c r="DC5" s="362" t="str">
        <f>DC7&amp;"/"&amp;"10"&amp;"/"&amp;'P Gerais'!$D$6</f>
        <v>18/10/2015</v>
      </c>
      <c r="DD5" s="362" t="str">
        <f>DD7&amp;"/"&amp;"10"&amp;"/"&amp;'P Gerais'!$D$6</f>
        <v>19/10/2015</v>
      </c>
      <c r="DE5" s="362" t="str">
        <f>DE7&amp;"/"&amp;"10"&amp;"/"&amp;'P Gerais'!$D$6</f>
        <v>20/10/2015</v>
      </c>
      <c r="DF5" s="362" t="str">
        <f>DF7&amp;"/"&amp;"10"&amp;"/"&amp;'P Gerais'!$D$6</f>
        <v>21/10/2015</v>
      </c>
      <c r="DG5" s="362" t="str">
        <f>DG7&amp;"/"&amp;"10"&amp;"/"&amp;'P Gerais'!$D$6</f>
        <v>22/10/2015</v>
      </c>
      <c r="DH5" s="362" t="str">
        <f>DH7&amp;"/"&amp;"10"&amp;"/"&amp;'P Gerais'!$D$6</f>
        <v>23/10/2015</v>
      </c>
      <c r="DI5" s="362" t="str">
        <f>DI7&amp;"/"&amp;"10"&amp;"/"&amp;'P Gerais'!$D$6</f>
        <v>24/10/2015</v>
      </c>
      <c r="DJ5" s="362" t="str">
        <f>DJ7&amp;"/"&amp;"10"&amp;"/"&amp;'P Gerais'!$D$6</f>
        <v>25/10/2015</v>
      </c>
      <c r="DK5" s="362" t="str">
        <f>DK7&amp;"/"&amp;"10"&amp;"/"&amp;'P Gerais'!$D$6</f>
        <v>26/10/2015</v>
      </c>
      <c r="DL5" s="362" t="str">
        <f>DL7&amp;"/"&amp;"10"&amp;"/"&amp;'P Gerais'!$D$6</f>
        <v>27/10/2015</v>
      </c>
      <c r="DM5" s="362" t="str">
        <f>DM7&amp;"/"&amp;"10"&amp;"/"&amp;'P Gerais'!$D$6</f>
        <v>28/10/2015</v>
      </c>
      <c r="DN5" s="362" t="str">
        <f>DN7&amp;"/"&amp;"10"&amp;"/"&amp;'P Gerais'!$D$6</f>
        <v>29/10/2015</v>
      </c>
      <c r="DO5" s="362" t="str">
        <f>DO7&amp;"/"&amp;"10"&amp;"/"&amp;'P Gerais'!$D$6</f>
        <v>30/10/2015</v>
      </c>
      <c r="DP5" s="362" t="str">
        <f>DP7&amp;"/"&amp;"10"&amp;"/"&amp;'P Gerais'!$D$6</f>
        <v>31/10/2015</v>
      </c>
      <c r="DQ5" s="362"/>
      <c r="DR5" s="362"/>
      <c r="DS5" s="362"/>
      <c r="DU5" s="362"/>
      <c r="DV5" s="362"/>
      <c r="DW5" s="362"/>
      <c r="DX5" s="362"/>
      <c r="DY5" s="362"/>
      <c r="DZ5" s="362"/>
      <c r="EA5" s="362"/>
      <c r="EB5" s="362" t="str">
        <f>EB7&amp;"/"&amp;"10"&amp;"/"&amp;'P Gerais'!$D$6</f>
        <v>1/10/2015</v>
      </c>
      <c r="EC5" s="362" t="str">
        <f>EC7&amp;"/"&amp;"10"&amp;"/"&amp;'P Gerais'!$D$6</f>
        <v>2/10/2015</v>
      </c>
      <c r="ED5" s="362" t="str">
        <f>ED7&amp;"/"&amp;"10"&amp;"/"&amp;'P Gerais'!$D$6</f>
        <v>3/10/2015</v>
      </c>
      <c r="EE5" s="362" t="str">
        <f>EE7&amp;"/"&amp;"10"&amp;"/"&amp;'P Gerais'!$D$6</f>
        <v>4/10/2015</v>
      </c>
      <c r="EF5" s="362" t="str">
        <f>EF7&amp;"/"&amp;"10"&amp;"/"&amp;'P Gerais'!$D$6</f>
        <v>5/10/2015</v>
      </c>
      <c r="EG5" s="362" t="str">
        <f>EG7&amp;"/"&amp;"10"&amp;"/"&amp;'P Gerais'!$D$6</f>
        <v>6/10/2015</v>
      </c>
      <c r="EH5" s="362" t="str">
        <f>EH7&amp;"/"&amp;"10"&amp;"/"&amp;'P Gerais'!$D$6</f>
        <v>7/10/2015</v>
      </c>
      <c r="EI5" s="362" t="str">
        <f>EI7&amp;"/"&amp;"10"&amp;"/"&amp;'P Gerais'!$D$6</f>
        <v>8/10/2015</v>
      </c>
      <c r="EJ5" s="362" t="str">
        <f>EJ7&amp;"/"&amp;"10"&amp;"/"&amp;'P Gerais'!$D$6</f>
        <v>9/10/2015</v>
      </c>
      <c r="EK5" s="362" t="str">
        <f>EK7&amp;"/"&amp;"10"&amp;"/"&amp;'P Gerais'!$D$6</f>
        <v>10/10/2015</v>
      </c>
      <c r="EL5" s="362" t="str">
        <f>EL7&amp;"/"&amp;"10"&amp;"/"&amp;'P Gerais'!$D$6</f>
        <v>11/10/2015</v>
      </c>
      <c r="EM5" s="362" t="str">
        <f>EM7&amp;"/"&amp;"10"&amp;"/"&amp;'P Gerais'!$D$6</f>
        <v>12/10/2015</v>
      </c>
      <c r="EN5" s="362" t="str">
        <f>EN7&amp;"/"&amp;"10"&amp;"/"&amp;'P Gerais'!$D$6</f>
        <v>13/10/2015</v>
      </c>
      <c r="EO5" s="362" t="str">
        <f>EO7&amp;"/"&amp;"10"&amp;"/"&amp;'P Gerais'!$D$6</f>
        <v>14/10/2015</v>
      </c>
      <c r="EP5" s="362" t="str">
        <f>EP7&amp;"/"&amp;"10"&amp;"/"&amp;'P Gerais'!$D$6</f>
        <v>15/10/2015</v>
      </c>
      <c r="EQ5" s="362" t="str">
        <f>EQ7&amp;"/"&amp;"10"&amp;"/"&amp;'P Gerais'!$D$6</f>
        <v>16/10/2015</v>
      </c>
      <c r="ER5" s="362" t="str">
        <f>ER7&amp;"/"&amp;"10"&amp;"/"&amp;'P Gerais'!$D$6</f>
        <v>17/10/2015</v>
      </c>
      <c r="ES5" s="362" t="str">
        <f>ES7&amp;"/"&amp;"10"&amp;"/"&amp;'P Gerais'!$D$6</f>
        <v>18/10/2015</v>
      </c>
      <c r="ET5" s="362" t="str">
        <f>ET7&amp;"/"&amp;"10"&amp;"/"&amp;'P Gerais'!$D$6</f>
        <v>19/10/2015</v>
      </c>
      <c r="EU5" s="362" t="str">
        <f>EU7&amp;"/"&amp;"10"&amp;"/"&amp;'P Gerais'!$D$6</f>
        <v>20/10/2015</v>
      </c>
      <c r="EV5" s="362" t="str">
        <f>EV7&amp;"/"&amp;"10"&amp;"/"&amp;'P Gerais'!$D$6</f>
        <v>21/10/2015</v>
      </c>
      <c r="EW5" s="362" t="str">
        <f>EW7&amp;"/"&amp;"10"&amp;"/"&amp;'P Gerais'!$D$6</f>
        <v>22/10/2015</v>
      </c>
      <c r="EX5" s="362" t="str">
        <f>EX7&amp;"/"&amp;"10"&amp;"/"&amp;'P Gerais'!$D$6</f>
        <v>23/10/2015</v>
      </c>
      <c r="EY5" s="362" t="str">
        <f>EY7&amp;"/"&amp;"10"&amp;"/"&amp;'P Gerais'!$D$6</f>
        <v>24/10/2015</v>
      </c>
      <c r="EZ5" s="362" t="str">
        <f>EZ7&amp;"/"&amp;"10"&amp;"/"&amp;'P Gerais'!$D$6</f>
        <v>25/10/2015</v>
      </c>
      <c r="FA5" s="362" t="str">
        <f>FA7&amp;"/"&amp;"10"&amp;"/"&amp;'P Gerais'!$D$6</f>
        <v>26/10/2015</v>
      </c>
      <c r="FB5" s="362" t="str">
        <f>FB7&amp;"/"&amp;"10"&amp;"/"&amp;'P Gerais'!$D$6</f>
        <v>27/10/2015</v>
      </c>
      <c r="FC5" s="362" t="str">
        <f>FC7&amp;"/"&amp;"10"&amp;"/"&amp;'P Gerais'!$D$6</f>
        <v>28/10/2015</v>
      </c>
      <c r="FD5" s="362" t="str">
        <f>FD7&amp;"/"&amp;"10"&amp;"/"&amp;'P Gerais'!$D$6</f>
        <v>29/10/2015</v>
      </c>
      <c r="FE5" s="362" t="str">
        <f>FE7&amp;"/"&amp;"10"&amp;"/"&amp;'P Gerais'!$D$6</f>
        <v>30/10/2015</v>
      </c>
      <c r="FF5" s="362" t="str">
        <f>FF7&amp;"/"&amp;"10"&amp;"/"&amp;'P Gerais'!$D$6</f>
        <v>31/10/2015</v>
      </c>
      <c r="FG5" s="362"/>
      <c r="FH5" s="362"/>
      <c r="FI5" s="362"/>
      <c r="FJ5" s="362"/>
      <c r="FK5" s="362"/>
      <c r="FL5" s="362"/>
    </row>
    <row r="6" spans="1:211" ht="30" customHeight="1" thickTop="1" thickBot="1">
      <c r="C6" s="709" t="s">
        <v>151</v>
      </c>
      <c r="D6" s="710"/>
      <c r="E6" s="710"/>
      <c r="F6" s="710"/>
      <c r="G6" s="710"/>
      <c r="H6" s="710"/>
      <c r="I6" s="710"/>
      <c r="J6" s="710"/>
      <c r="K6" s="710"/>
      <c r="L6" s="711"/>
      <c r="M6" s="708" t="s">
        <v>152</v>
      </c>
      <c r="N6" s="708"/>
      <c r="O6" s="708"/>
      <c r="P6" s="708"/>
      <c r="Q6" s="708"/>
      <c r="R6" s="708" t="s">
        <v>866</v>
      </c>
      <c r="S6" s="708"/>
      <c r="T6" s="708"/>
      <c r="U6" s="708"/>
      <c r="V6" s="708"/>
      <c r="W6" s="708"/>
      <c r="X6" s="708"/>
      <c r="Y6" s="708"/>
      <c r="Z6" s="708" t="s">
        <v>153</v>
      </c>
      <c r="AA6" s="708"/>
      <c r="AB6" s="713" t="s">
        <v>154</v>
      </c>
      <c r="AC6" s="713"/>
      <c r="AD6" s="713"/>
      <c r="AE6" s="713"/>
      <c r="AF6" s="713"/>
      <c r="AH6" s="714" t="s">
        <v>165</v>
      </c>
      <c r="AK6" s="362" t="s">
        <v>867</v>
      </c>
      <c r="AL6" s="373" t="s">
        <v>4</v>
      </c>
      <c r="AM6" s="373" t="s">
        <v>848</v>
      </c>
      <c r="AN6" s="373" t="s">
        <v>849</v>
      </c>
      <c r="AO6" s="373" t="s">
        <v>850</v>
      </c>
      <c r="AP6" s="373" t="s">
        <v>851</v>
      </c>
      <c r="AQ6" s="373" t="s">
        <v>157</v>
      </c>
      <c r="AR6" s="371"/>
      <c r="AS6" s="374">
        <v>1</v>
      </c>
      <c r="AT6" s="364"/>
      <c r="AU6" s="364"/>
      <c r="BA6" s="712" t="s">
        <v>854</v>
      </c>
      <c r="BB6" s="712"/>
      <c r="BC6" s="712"/>
      <c r="BD6" s="712"/>
      <c r="BE6" s="712"/>
      <c r="BF6" s="712"/>
      <c r="BG6" s="712"/>
      <c r="BH6" s="712"/>
      <c r="BI6" s="362" t="s">
        <v>869</v>
      </c>
      <c r="BV6" s="362" t="s">
        <v>701</v>
      </c>
      <c r="BW6" s="362" t="s">
        <v>703</v>
      </c>
      <c r="BX6" s="362" t="s">
        <v>704</v>
      </c>
      <c r="BY6" s="362" t="s">
        <v>706</v>
      </c>
      <c r="CF6" s="362" t="s">
        <v>802</v>
      </c>
      <c r="CK6" s="363"/>
      <c r="CL6" s="375" t="str">
        <f>VLOOKUP(WEEKDAY(DATE('P Gerais'!$D$6,10,CL7),1),'P Gerais'!$J$5:$K$11,2,FALSE)</f>
        <v>Qui</v>
      </c>
      <c r="CM6" s="375" t="str">
        <f>VLOOKUP(WEEKDAY(DATE('P Gerais'!$D$6,10,CM7),1),'P Gerais'!$J$5:$K$11,2,FALSE)</f>
        <v>Sex</v>
      </c>
      <c r="CN6" s="375" t="str">
        <f>VLOOKUP(WEEKDAY(DATE('P Gerais'!$D$6,10,CN7),1),'P Gerais'!$J$5:$K$11,2,FALSE)</f>
        <v>Sab</v>
      </c>
      <c r="CO6" s="375" t="str">
        <f>VLOOKUP(WEEKDAY(DATE('P Gerais'!$D$6,10,CO7),1),'P Gerais'!$J$5:$K$11,2,FALSE)</f>
        <v>Dom</v>
      </c>
      <c r="CP6" s="375" t="str">
        <f>VLOOKUP(WEEKDAY(DATE('P Gerais'!$D$6,10,CP7),1),'P Gerais'!$J$5:$K$11,2,FALSE)</f>
        <v>Seg</v>
      </c>
      <c r="CQ6" s="375" t="str">
        <f>VLOOKUP(WEEKDAY(DATE('P Gerais'!$D$6,10,CQ7),1),'P Gerais'!$J$5:$K$11,2,FALSE)</f>
        <v>Ter</v>
      </c>
      <c r="CR6" s="375" t="str">
        <f>VLOOKUP(WEEKDAY(DATE('P Gerais'!$D$6,10,CR7),1),'P Gerais'!$J$5:$K$11,2,FALSE)</f>
        <v>Qua</v>
      </c>
      <c r="CS6" s="375" t="str">
        <f>VLOOKUP(WEEKDAY(DATE('P Gerais'!$D$6,10,CS7),1),'P Gerais'!$J$5:$K$11,2,FALSE)</f>
        <v>Qui</v>
      </c>
      <c r="CT6" s="375" t="str">
        <f>VLOOKUP(WEEKDAY(DATE('P Gerais'!$D$6,10,CT7),1),'P Gerais'!$J$5:$K$11,2,FALSE)</f>
        <v>Sex</v>
      </c>
      <c r="CU6" s="375" t="str">
        <f>VLOOKUP(WEEKDAY(DATE('P Gerais'!$D$6,10,CU7),1),'P Gerais'!$J$5:$K$11,2,FALSE)</f>
        <v>Sab</v>
      </c>
      <c r="CV6" s="375" t="str">
        <f>VLOOKUP(WEEKDAY(DATE('P Gerais'!$D$6,10,CV7),1),'P Gerais'!$J$5:$K$11,2,FALSE)</f>
        <v>Dom</v>
      </c>
      <c r="CW6" s="375" t="str">
        <f>VLOOKUP(WEEKDAY(DATE('P Gerais'!$D$6,10,CW7),1),'P Gerais'!$J$5:$K$11,2,FALSE)</f>
        <v>Seg</v>
      </c>
      <c r="CX6" s="375" t="str">
        <f>VLOOKUP(WEEKDAY(DATE('P Gerais'!$D$6,10,CX7),1),'P Gerais'!$J$5:$K$11,2,FALSE)</f>
        <v>Ter</v>
      </c>
      <c r="CY6" s="375" t="str">
        <f>VLOOKUP(WEEKDAY(DATE('P Gerais'!$D$6,10,CY7),1),'P Gerais'!$J$5:$K$11,2,FALSE)</f>
        <v>Qua</v>
      </c>
      <c r="CZ6" s="375" t="str">
        <f>VLOOKUP(WEEKDAY(DATE('P Gerais'!$D$6,10,CZ7),1),'P Gerais'!$J$5:$K$11,2,FALSE)</f>
        <v>Qui</v>
      </c>
      <c r="DA6" s="375" t="str">
        <f>VLOOKUP(WEEKDAY(DATE('P Gerais'!$D$6,10,DA7),1),'P Gerais'!$J$5:$K$11,2,FALSE)</f>
        <v>Sex</v>
      </c>
      <c r="DB6" s="375" t="str">
        <f>VLOOKUP(WEEKDAY(DATE('P Gerais'!$D$6,10,DB7),1),'P Gerais'!$J$5:$K$11,2,FALSE)</f>
        <v>Sab</v>
      </c>
      <c r="DC6" s="375" t="str">
        <f>VLOOKUP(WEEKDAY(DATE('P Gerais'!$D$6,10,DC7),1),'P Gerais'!$J$5:$K$11,2,FALSE)</f>
        <v>Dom</v>
      </c>
      <c r="DD6" s="375" t="str">
        <f>VLOOKUP(WEEKDAY(DATE('P Gerais'!$D$6,10,DD7),1),'P Gerais'!$J$5:$K$11,2,FALSE)</f>
        <v>Seg</v>
      </c>
      <c r="DE6" s="375" t="str">
        <f>VLOOKUP(WEEKDAY(DATE('P Gerais'!$D$6,10,DE7),1),'P Gerais'!$J$5:$K$11,2,FALSE)</f>
        <v>Ter</v>
      </c>
      <c r="DF6" s="375" t="str">
        <f>VLOOKUP(WEEKDAY(DATE('P Gerais'!$D$6,10,DF7),1),'P Gerais'!$J$5:$K$11,2,FALSE)</f>
        <v>Qua</v>
      </c>
      <c r="DG6" s="375" t="str">
        <f>VLOOKUP(WEEKDAY(DATE('P Gerais'!$D$6,10,DG7),1),'P Gerais'!$J$5:$K$11,2,FALSE)</f>
        <v>Qui</v>
      </c>
      <c r="DH6" s="375" t="str">
        <f>VLOOKUP(WEEKDAY(DATE('P Gerais'!$D$6,10,DH7),1),'P Gerais'!$J$5:$K$11,2,FALSE)</f>
        <v>Sex</v>
      </c>
      <c r="DI6" s="375" t="str">
        <f>VLOOKUP(WEEKDAY(DATE('P Gerais'!$D$6,10,DI7),1),'P Gerais'!$J$5:$K$11,2,FALSE)</f>
        <v>Sab</v>
      </c>
      <c r="DJ6" s="375" t="str">
        <f>VLOOKUP(WEEKDAY(DATE('P Gerais'!$D$6,10,DJ7),1),'P Gerais'!$J$5:$K$11,2,FALSE)</f>
        <v>Dom</v>
      </c>
      <c r="DK6" s="375" t="str">
        <f>VLOOKUP(WEEKDAY(DATE('P Gerais'!$D$6,10,DK7),1),'P Gerais'!$J$5:$K$11,2,FALSE)</f>
        <v>Seg</v>
      </c>
      <c r="DL6" s="375" t="str">
        <f>VLOOKUP(WEEKDAY(DATE('P Gerais'!$D$6,10,DL7),1),'P Gerais'!$J$5:$K$11,2,FALSE)</f>
        <v>Ter</v>
      </c>
      <c r="DM6" s="375" t="str">
        <f>VLOOKUP(WEEKDAY(DATE('P Gerais'!$D$6,10,DM7),1),'P Gerais'!$J$5:$K$11,2,FALSE)</f>
        <v>Qua</v>
      </c>
      <c r="DN6" s="375" t="str">
        <f>VLOOKUP(WEEKDAY(DATE('P Gerais'!$D$6,10,DN7),1),'P Gerais'!$J$5:$K$11,2,FALSE)</f>
        <v>Qui</v>
      </c>
      <c r="DO6" s="375" t="str">
        <f>VLOOKUP(WEEKDAY(DATE('P Gerais'!$D$6,10,DO7),1),'P Gerais'!$J$5:$K$11,2,FALSE)</f>
        <v>Sex</v>
      </c>
      <c r="DP6" s="375" t="str">
        <f>VLOOKUP(WEEKDAY(DATE('P Gerais'!$D$6,10,DP7),1),'P Gerais'!$J$5:$K$11,2,FALSE)</f>
        <v>Sab</v>
      </c>
      <c r="DQ6" s="362"/>
      <c r="DR6" s="362"/>
      <c r="DS6" s="362" t="s">
        <v>817</v>
      </c>
      <c r="DU6" s="362"/>
      <c r="DV6" s="362"/>
      <c r="DW6" s="362"/>
      <c r="DX6" s="362"/>
      <c r="DY6" s="362"/>
      <c r="DZ6" s="362"/>
      <c r="EA6" s="362"/>
      <c r="EB6" s="375" t="str">
        <f>VLOOKUP(WEEKDAY(DATE('P Gerais'!$D$6,10,EB7),1),'P Gerais'!$J$5:$K$11,2,FALSE)</f>
        <v>Qui</v>
      </c>
      <c r="EC6" s="375" t="str">
        <f>VLOOKUP(WEEKDAY(DATE('P Gerais'!$D$6,10,EC7),1),'P Gerais'!$J$5:$K$11,2,FALSE)</f>
        <v>Sex</v>
      </c>
      <c r="ED6" s="375" t="str">
        <f>VLOOKUP(WEEKDAY(DATE('P Gerais'!$D$6,10,ED7),1),'P Gerais'!$J$5:$K$11,2,FALSE)</f>
        <v>Sab</v>
      </c>
      <c r="EE6" s="375" t="str">
        <f>VLOOKUP(WEEKDAY(DATE('P Gerais'!$D$6,10,EE7),1),'P Gerais'!$J$5:$K$11,2,FALSE)</f>
        <v>Dom</v>
      </c>
      <c r="EF6" s="375" t="str">
        <f>VLOOKUP(WEEKDAY(DATE('P Gerais'!$D$6,10,EF7),1),'P Gerais'!$J$5:$K$11,2,FALSE)</f>
        <v>Seg</v>
      </c>
      <c r="EG6" s="375" t="str">
        <f>VLOOKUP(WEEKDAY(DATE('P Gerais'!$D$6,10,EG7),1),'P Gerais'!$J$5:$K$11,2,FALSE)</f>
        <v>Ter</v>
      </c>
      <c r="EH6" s="375" t="str">
        <f>VLOOKUP(WEEKDAY(DATE('P Gerais'!$D$6,10,EH7),1),'P Gerais'!$J$5:$K$11,2,FALSE)</f>
        <v>Qua</v>
      </c>
      <c r="EI6" s="375" t="str">
        <f>VLOOKUP(WEEKDAY(DATE('P Gerais'!$D$6,10,EI7),1),'P Gerais'!$J$5:$K$11,2,FALSE)</f>
        <v>Qui</v>
      </c>
      <c r="EJ6" s="375" t="str">
        <f>VLOOKUP(WEEKDAY(DATE('P Gerais'!$D$6,10,EJ7),1),'P Gerais'!$J$5:$K$11,2,FALSE)</f>
        <v>Sex</v>
      </c>
      <c r="EK6" s="375" t="str">
        <f>VLOOKUP(WEEKDAY(DATE('P Gerais'!$D$6,10,EK7),1),'P Gerais'!$J$5:$K$11,2,FALSE)</f>
        <v>Sab</v>
      </c>
      <c r="EL6" s="375" t="str">
        <f>VLOOKUP(WEEKDAY(DATE('P Gerais'!$D$6,10,EL7),1),'P Gerais'!$J$5:$K$11,2,FALSE)</f>
        <v>Dom</v>
      </c>
      <c r="EM6" s="375" t="str">
        <f>VLOOKUP(WEEKDAY(DATE('P Gerais'!$D$6,10,EM7),1),'P Gerais'!$J$5:$K$11,2,FALSE)</f>
        <v>Seg</v>
      </c>
      <c r="EN6" s="375" t="str">
        <f>VLOOKUP(WEEKDAY(DATE('P Gerais'!$D$6,10,EN7),1),'P Gerais'!$J$5:$K$11,2,FALSE)</f>
        <v>Ter</v>
      </c>
      <c r="EO6" s="375" t="str">
        <f>VLOOKUP(WEEKDAY(DATE('P Gerais'!$D$6,10,EO7),1),'P Gerais'!$J$5:$K$11,2,FALSE)</f>
        <v>Qua</v>
      </c>
      <c r="EP6" s="375" t="str">
        <f>VLOOKUP(WEEKDAY(DATE('P Gerais'!$D$6,10,EP7),1),'P Gerais'!$J$5:$K$11,2,FALSE)</f>
        <v>Qui</v>
      </c>
      <c r="EQ6" s="375" t="str">
        <f>VLOOKUP(WEEKDAY(DATE('P Gerais'!$D$6,10,EQ7),1),'P Gerais'!$J$5:$K$11,2,FALSE)</f>
        <v>Sex</v>
      </c>
      <c r="ER6" s="375" t="str">
        <f>VLOOKUP(WEEKDAY(DATE('P Gerais'!$D$6,10,ER7),1),'P Gerais'!$J$5:$K$11,2,FALSE)</f>
        <v>Sab</v>
      </c>
      <c r="ES6" s="375" t="str">
        <f>VLOOKUP(WEEKDAY(DATE('P Gerais'!$D$6,10,ES7),1),'P Gerais'!$J$5:$K$11,2,FALSE)</f>
        <v>Dom</v>
      </c>
      <c r="ET6" s="375" t="str">
        <f>VLOOKUP(WEEKDAY(DATE('P Gerais'!$D$6,10,ET7),1),'P Gerais'!$J$5:$K$11,2,FALSE)</f>
        <v>Seg</v>
      </c>
      <c r="EU6" s="375" t="str">
        <f>VLOOKUP(WEEKDAY(DATE('P Gerais'!$D$6,10,EU7),1),'P Gerais'!$J$5:$K$11,2,FALSE)</f>
        <v>Ter</v>
      </c>
      <c r="EV6" s="375" t="str">
        <f>VLOOKUP(WEEKDAY(DATE('P Gerais'!$D$6,10,EV7),1),'P Gerais'!$J$5:$K$11,2,FALSE)</f>
        <v>Qua</v>
      </c>
      <c r="EW6" s="375" t="str">
        <f>VLOOKUP(WEEKDAY(DATE('P Gerais'!$D$6,10,EW7),1),'P Gerais'!$J$5:$K$11,2,FALSE)</f>
        <v>Qui</v>
      </c>
      <c r="EX6" s="375" t="str">
        <f>VLOOKUP(WEEKDAY(DATE('P Gerais'!$D$6,10,EX7),1),'P Gerais'!$J$5:$K$11,2,FALSE)</f>
        <v>Sex</v>
      </c>
      <c r="EY6" s="375" t="str">
        <f>VLOOKUP(WEEKDAY(DATE('P Gerais'!$D$6,10,EY7),1),'P Gerais'!$J$5:$K$11,2,FALSE)</f>
        <v>Sab</v>
      </c>
      <c r="EZ6" s="375" t="str">
        <f>VLOOKUP(WEEKDAY(DATE('P Gerais'!$D$6,10,EZ7),1),'P Gerais'!$J$5:$K$11,2,FALSE)</f>
        <v>Dom</v>
      </c>
      <c r="FA6" s="375" t="str">
        <f>VLOOKUP(WEEKDAY(DATE('P Gerais'!$D$6,10,FA7),1),'P Gerais'!$J$5:$K$11,2,FALSE)</f>
        <v>Seg</v>
      </c>
      <c r="FB6" s="375" t="str">
        <f>VLOOKUP(WEEKDAY(DATE('P Gerais'!$D$6,10,FB7),1),'P Gerais'!$J$5:$K$11,2,FALSE)</f>
        <v>Ter</v>
      </c>
      <c r="FC6" s="375" t="str">
        <f>VLOOKUP(WEEKDAY(DATE('P Gerais'!$D$6,10,FC7),1),'P Gerais'!$J$5:$K$11,2,FALSE)</f>
        <v>Qua</v>
      </c>
      <c r="FD6" s="375" t="str">
        <f>VLOOKUP(WEEKDAY(DATE('P Gerais'!$D$6,10,FD7),1),'P Gerais'!$J$5:$K$11,2,FALSE)</f>
        <v>Qui</v>
      </c>
      <c r="FE6" s="375" t="str">
        <f>VLOOKUP(WEEKDAY(DATE('P Gerais'!$D$6,10,FE7),1),'P Gerais'!$J$5:$K$11,2,FALSE)</f>
        <v>Sex</v>
      </c>
      <c r="FF6" s="375" t="str">
        <f>VLOOKUP(WEEKDAY(DATE('P Gerais'!$D$6,10,FF7),1),'P Gerais'!$J$5:$K$11,2,FALSE)</f>
        <v>Sab</v>
      </c>
      <c r="FG6" s="362"/>
      <c r="FH6" s="362"/>
      <c r="FI6" s="362"/>
      <c r="FJ6" s="362"/>
      <c r="FK6" s="362"/>
      <c r="FL6" s="362"/>
      <c r="GV6" s="708" t="s">
        <v>1045</v>
      </c>
      <c r="GW6" s="708"/>
      <c r="GX6" s="708"/>
      <c r="GY6" s="708"/>
      <c r="GZ6" s="708"/>
      <c r="HA6" s="708"/>
      <c r="HB6" s="708"/>
      <c r="HC6" s="708"/>
    </row>
    <row r="7" spans="1:211" ht="30" customHeight="1" thickTop="1" thickBot="1">
      <c r="C7" s="376" t="s">
        <v>0</v>
      </c>
      <c r="D7" s="376" t="s">
        <v>1</v>
      </c>
      <c r="E7" s="377" t="s">
        <v>903</v>
      </c>
      <c r="F7" s="376" t="s">
        <v>2</v>
      </c>
      <c r="G7" s="378" t="s">
        <v>896</v>
      </c>
      <c r="H7" s="377" t="s">
        <v>898</v>
      </c>
      <c r="I7" s="378" t="s">
        <v>895</v>
      </c>
      <c r="J7" s="379" t="s">
        <v>788</v>
      </c>
      <c r="K7" s="379" t="s">
        <v>852</v>
      </c>
      <c r="L7" s="379" t="s">
        <v>841</v>
      </c>
      <c r="M7" s="377" t="s">
        <v>840</v>
      </c>
      <c r="N7" s="376" t="s">
        <v>5</v>
      </c>
      <c r="O7" s="376" t="s">
        <v>839</v>
      </c>
      <c r="P7" s="376" t="s">
        <v>145</v>
      </c>
      <c r="Q7" s="376" t="s">
        <v>146</v>
      </c>
      <c r="R7" s="376" t="str">
        <f>IF(OR(Benef!C6="-",Benef!C6=""),"-",Benef!C6)</f>
        <v>-</v>
      </c>
      <c r="S7" s="376" t="str">
        <f>IF(OR(Benef!C7="-",Benef!C7=""),"-",Benef!C7)</f>
        <v>-</v>
      </c>
      <c r="T7" s="376" t="str">
        <f>IF(OR(Benef!C8="-",Benef!C8=""),"-",Benef!C8)</f>
        <v>-</v>
      </c>
      <c r="U7" s="376" t="str">
        <f>IF(OR(Benef!C9="-",Benef!C9=""),"-",Benef!C9)</f>
        <v>-</v>
      </c>
      <c r="V7" s="376" t="str">
        <f>IF(OR(Benef!C10="-",Benef!C10=""),"-",Benef!C10)</f>
        <v>-</v>
      </c>
      <c r="W7" s="376" t="str">
        <f>IF(OR(Benef!C11="-",Benef!C11=""),"-",Benef!C11)</f>
        <v>-</v>
      </c>
      <c r="X7" s="376" t="str">
        <f>IF(OR(Benef!C12="-",Benef!C12=""),"-",Benef!C12)</f>
        <v>-</v>
      </c>
      <c r="Y7" s="376" t="str">
        <f>IF(OR(Benef!C13="-",Benef!C13=""),"-",Benef!C13)</f>
        <v>-</v>
      </c>
      <c r="Z7" s="376" t="s">
        <v>148</v>
      </c>
      <c r="AA7" s="376" t="s">
        <v>147</v>
      </c>
      <c r="AB7" s="376" t="s">
        <v>843</v>
      </c>
      <c r="AC7" s="376" t="s">
        <v>787</v>
      </c>
      <c r="AD7" s="376" t="s">
        <v>149</v>
      </c>
      <c r="AE7" s="376" t="s">
        <v>150</v>
      </c>
      <c r="AF7" s="376" t="s">
        <v>147</v>
      </c>
      <c r="AH7" s="714"/>
      <c r="AJ7" s="362">
        <f ca="1">COUNTIF(F8:F37,"Sim")</f>
        <v>0</v>
      </c>
      <c r="AL7" s="362" t="s">
        <v>842</v>
      </c>
      <c r="AM7" s="362" t="s">
        <v>842</v>
      </c>
      <c r="AN7" s="362" t="s">
        <v>842</v>
      </c>
      <c r="AO7" s="362" t="s">
        <v>842</v>
      </c>
      <c r="AP7" s="362" t="s">
        <v>842</v>
      </c>
      <c r="AQ7" s="362" t="s">
        <v>842</v>
      </c>
      <c r="AR7" s="362" t="s">
        <v>4</v>
      </c>
      <c r="AS7" s="362" t="s">
        <v>5</v>
      </c>
      <c r="AT7" s="362" t="s">
        <v>839</v>
      </c>
      <c r="AU7" s="362" t="s">
        <v>145</v>
      </c>
      <c r="AV7" s="362" t="s">
        <v>146</v>
      </c>
      <c r="AW7" s="362" t="s">
        <v>516</v>
      </c>
      <c r="AX7" s="362" t="s">
        <v>517</v>
      </c>
      <c r="AY7" s="362" t="s">
        <v>518</v>
      </c>
      <c r="AZ7" s="362" t="s">
        <v>522</v>
      </c>
      <c r="BA7" s="362" t="s">
        <v>853</v>
      </c>
      <c r="BB7" s="362" t="s">
        <v>855</v>
      </c>
      <c r="BC7" s="362" t="s">
        <v>857</v>
      </c>
      <c r="BD7" s="362" t="s">
        <v>861</v>
      </c>
      <c r="BE7" s="362" t="s">
        <v>856</v>
      </c>
      <c r="BF7" s="362" t="s">
        <v>858</v>
      </c>
      <c r="BG7" s="362" t="s">
        <v>863</v>
      </c>
      <c r="BH7" s="362" t="s">
        <v>864</v>
      </c>
      <c r="BI7" s="362" t="s">
        <v>868</v>
      </c>
      <c r="BJ7" s="362" t="s">
        <v>529</v>
      </c>
      <c r="BK7" s="362" t="s">
        <v>604</v>
      </c>
      <c r="BL7" s="362" t="s">
        <v>29</v>
      </c>
      <c r="BM7" s="362" t="s">
        <v>30</v>
      </c>
      <c r="BN7" s="362" t="s">
        <v>31</v>
      </c>
      <c r="BO7" s="362" t="s">
        <v>32</v>
      </c>
      <c r="BP7" s="362" t="s">
        <v>33</v>
      </c>
      <c r="BQ7" s="362" t="s">
        <v>159</v>
      </c>
      <c r="BR7" s="362" t="s">
        <v>523</v>
      </c>
      <c r="BS7" s="362" t="s">
        <v>606</v>
      </c>
      <c r="BT7" s="362" t="s">
        <v>605</v>
      </c>
      <c r="BU7" s="362" t="s">
        <v>604</v>
      </c>
      <c r="BV7" s="362" t="s">
        <v>700</v>
      </c>
      <c r="BW7" s="362" t="s">
        <v>702</v>
      </c>
      <c r="BX7" s="362" t="s">
        <v>705</v>
      </c>
      <c r="BY7" s="362" t="s">
        <v>707</v>
      </c>
      <c r="BZ7" s="362" t="s">
        <v>730</v>
      </c>
      <c r="CB7" s="362" t="s">
        <v>1</v>
      </c>
      <c r="CC7" s="362" t="s">
        <v>751</v>
      </c>
      <c r="CD7" s="362" t="s">
        <v>752</v>
      </c>
      <c r="CF7" s="362" t="s">
        <v>803</v>
      </c>
      <c r="CG7" s="362" t="s">
        <v>804</v>
      </c>
      <c r="CH7" s="362" t="s">
        <v>805</v>
      </c>
      <c r="CI7" s="362" t="s">
        <v>806</v>
      </c>
      <c r="CJ7" s="362" t="s">
        <v>807</v>
      </c>
      <c r="CK7" s="363"/>
      <c r="CL7" s="362">
        <v>1</v>
      </c>
      <c r="CM7" s="362">
        <v>2</v>
      </c>
      <c r="CN7" s="362">
        <v>3</v>
      </c>
      <c r="CO7" s="362">
        <v>4</v>
      </c>
      <c r="CP7" s="362">
        <v>5</v>
      </c>
      <c r="CQ7" s="362">
        <v>6</v>
      </c>
      <c r="CR7" s="362">
        <v>7</v>
      </c>
      <c r="CS7" s="362">
        <v>8</v>
      </c>
      <c r="CT7" s="362">
        <v>9</v>
      </c>
      <c r="CU7" s="362">
        <v>10</v>
      </c>
      <c r="CV7" s="362">
        <v>11</v>
      </c>
      <c r="CW7" s="362">
        <v>12</v>
      </c>
      <c r="CX7" s="362">
        <v>13</v>
      </c>
      <c r="CY7" s="362">
        <v>14</v>
      </c>
      <c r="CZ7" s="362">
        <v>15</v>
      </c>
      <c r="DA7" s="362">
        <v>16</v>
      </c>
      <c r="DB7" s="362">
        <v>17</v>
      </c>
      <c r="DC7" s="362">
        <v>18</v>
      </c>
      <c r="DD7" s="362">
        <v>19</v>
      </c>
      <c r="DE7" s="362">
        <v>20</v>
      </c>
      <c r="DF7" s="362">
        <v>21</v>
      </c>
      <c r="DG7" s="362">
        <v>22</v>
      </c>
      <c r="DH7" s="362">
        <v>23</v>
      </c>
      <c r="DI7" s="362">
        <v>24</v>
      </c>
      <c r="DJ7" s="362">
        <v>25</v>
      </c>
      <c r="DK7" s="362">
        <v>26</v>
      </c>
      <c r="DL7" s="362">
        <v>27</v>
      </c>
      <c r="DM7" s="362">
        <v>28</v>
      </c>
      <c r="DN7" s="362">
        <v>29</v>
      </c>
      <c r="DO7" s="362">
        <v>30</v>
      </c>
      <c r="DP7" s="362">
        <v>31</v>
      </c>
      <c r="DQ7" s="362" t="s">
        <v>157</v>
      </c>
      <c r="DR7" s="362" t="s">
        <v>847</v>
      </c>
      <c r="DS7" s="362" t="s">
        <v>811</v>
      </c>
      <c r="DT7" s="362" t="s">
        <v>812</v>
      </c>
      <c r="DU7" s="362" t="s">
        <v>813</v>
      </c>
      <c r="DV7" s="362" t="s">
        <v>814</v>
      </c>
      <c r="DW7" s="362" t="s">
        <v>815</v>
      </c>
      <c r="DX7" s="362" t="s">
        <v>818</v>
      </c>
      <c r="DY7" s="362" t="s">
        <v>810</v>
      </c>
      <c r="DZ7" s="362" t="s">
        <v>834</v>
      </c>
      <c r="EA7" s="362" t="s">
        <v>833</v>
      </c>
      <c r="EB7" s="362">
        <v>1</v>
      </c>
      <c r="EC7" s="362">
        <v>2</v>
      </c>
      <c r="ED7" s="362">
        <v>3</v>
      </c>
      <c r="EE7" s="362">
        <v>4</v>
      </c>
      <c r="EF7" s="362">
        <v>5</v>
      </c>
      <c r="EG7" s="362">
        <v>6</v>
      </c>
      <c r="EH7" s="362">
        <v>7</v>
      </c>
      <c r="EI7" s="362">
        <v>8</v>
      </c>
      <c r="EJ7" s="362">
        <v>9</v>
      </c>
      <c r="EK7" s="362">
        <v>10</v>
      </c>
      <c r="EL7" s="362">
        <v>11</v>
      </c>
      <c r="EM7" s="362">
        <v>12</v>
      </c>
      <c r="EN7" s="362">
        <v>13</v>
      </c>
      <c r="EO7" s="362">
        <v>14</v>
      </c>
      <c r="EP7" s="362">
        <v>15</v>
      </c>
      <c r="EQ7" s="362">
        <v>16</v>
      </c>
      <c r="ER7" s="362">
        <v>17</v>
      </c>
      <c r="ES7" s="362">
        <v>18</v>
      </c>
      <c r="ET7" s="362">
        <v>19</v>
      </c>
      <c r="EU7" s="362">
        <v>20</v>
      </c>
      <c r="EV7" s="362">
        <v>21</v>
      </c>
      <c r="EW7" s="362">
        <v>22</v>
      </c>
      <c r="EX7" s="362">
        <v>23</v>
      </c>
      <c r="EY7" s="362">
        <v>24</v>
      </c>
      <c r="EZ7" s="362">
        <v>25</v>
      </c>
      <c r="FA7" s="362">
        <v>26</v>
      </c>
      <c r="FB7" s="362">
        <v>27</v>
      </c>
      <c r="FC7" s="362">
        <v>28</v>
      </c>
      <c r="FD7" s="362">
        <v>29</v>
      </c>
      <c r="FE7" s="362">
        <v>30</v>
      </c>
      <c r="FF7" s="362">
        <v>31</v>
      </c>
      <c r="FG7" s="362" t="s">
        <v>835</v>
      </c>
      <c r="FH7" s="362" t="s">
        <v>836</v>
      </c>
      <c r="FI7" s="362" t="s">
        <v>837</v>
      </c>
      <c r="FJ7" s="362" t="s">
        <v>875</v>
      </c>
      <c r="FK7" s="362" t="s">
        <v>844</v>
      </c>
      <c r="FL7" s="362" t="s">
        <v>845</v>
      </c>
      <c r="FP7" s="363" t="s">
        <v>1029</v>
      </c>
      <c r="FQ7" s="363" t="s">
        <v>931</v>
      </c>
      <c r="GV7" s="482" t="str">
        <f t="shared" ref="GV7:HC7" si="0">R7</f>
        <v>-</v>
      </c>
      <c r="GW7" s="482" t="str">
        <f t="shared" si="0"/>
        <v>-</v>
      </c>
      <c r="GX7" s="482" t="str">
        <f t="shared" si="0"/>
        <v>-</v>
      </c>
      <c r="GY7" s="482" t="str">
        <f t="shared" si="0"/>
        <v>-</v>
      </c>
      <c r="GZ7" s="482" t="str">
        <f t="shared" si="0"/>
        <v>-</v>
      </c>
      <c r="HA7" s="482" t="str">
        <f t="shared" si="0"/>
        <v>-</v>
      </c>
      <c r="HB7" s="482" t="str">
        <f t="shared" si="0"/>
        <v>-</v>
      </c>
      <c r="HC7" s="482" t="str">
        <f t="shared" si="0"/>
        <v>-</v>
      </c>
    </row>
    <row r="8" spans="1:211" ht="30" customHeight="1" thickTop="1" thickBot="1">
      <c r="C8" s="380" t="str">
        <f ca="1">IF('DB Func'!B3="Funcionário 1","",'DB Func'!B3)</f>
        <v/>
      </c>
      <c r="D8" s="381">
        <f ca="1">'DB Func'!CM3</f>
        <v>0</v>
      </c>
      <c r="E8" s="382" t="str">
        <f ca="1">IF(C8="","-",IF(OR(terceiro!E8="OUT",terceiro!F8="OUT"),"Sim","Não"))</f>
        <v>-</v>
      </c>
      <c r="F8" s="383" t="str">
        <f ca="1">IF(C8="","-",IF(OR(Ferias!E8="OUT",Ferias!F8="OUT"),"Sim","Não"))</f>
        <v>-</v>
      </c>
      <c r="G8" s="383">
        <f ca="1">IF(C8="",0,IF(F8="Sim",IF(Ferias!E8="OUT",Ferias!I8,Ferias!J8),0))</f>
        <v>0</v>
      </c>
      <c r="H8" s="185"/>
      <c r="I8" s="185"/>
      <c r="J8" s="398">
        <f t="shared" ref="J8:J37" ca="1" si="1">IF(FI8="S",FH8,DQ8)-K8-G8-I8</f>
        <v>0</v>
      </c>
      <c r="K8" s="160"/>
      <c r="L8" s="161"/>
      <c r="M8" s="189"/>
      <c r="N8" s="162"/>
      <c r="O8" s="163"/>
      <c r="P8" s="163"/>
      <c r="Q8" s="163"/>
      <c r="R8" s="164"/>
      <c r="S8" s="164"/>
      <c r="T8" s="164"/>
      <c r="U8" s="164"/>
      <c r="V8" s="164"/>
      <c r="W8" s="164"/>
      <c r="X8" s="164"/>
      <c r="Y8" s="164"/>
      <c r="Z8" s="164"/>
      <c r="AA8" s="164"/>
      <c r="AB8" s="163"/>
      <c r="AC8" s="163"/>
      <c r="AD8" s="164"/>
      <c r="AE8" s="164"/>
      <c r="AF8" s="313"/>
      <c r="AH8" s="399">
        <f ca="1">IF(AND('DB Func'!GE3="Setembro",'DB Func'!BQ3="2 Parcelas"),(('auxiliar 13 sal'!L4/12*'DB Func'!GF3+AVERAGE('auxiliar 13 sal'!Q4:AB4)+AVERAGE('auxiliar 13 sal'!AE4:AP4)+'auxiliar 13 sal'!L4*'DB Func'!BN3+'auxiliar 13 sal'!L4*'DB Func'!BO3)/2),IF('DB Func'!GE3="Outubro",IF('DB Func'!BQ3="Parcela Única",('auxiliar 13 sal'!L4/12*'DB Func'!GF3)+AVERAGE('auxiliar 13 sal'!Q4:AB4)+AVERAGE('auxiliar 13 sal'!AE4:AP4)+('auxiliar 13 sal'!L4*'DB Func'!BN3)+('auxiliar 13 sal'!L4*'DB Func'!BO3),IF('DB Func'!BQ3="2 Parcelas",(('auxiliar 13 sal'!L4/12*'DB Func'!GF3+AVERAGE('auxiliar 13 sal'!Q4:AB4)+AVERAGE('auxiliar 13 sal'!AE4:AP4)+'auxiliar 13 sal'!L4*'DB Func'!BN3+'auxiliar 13 sal'!L4*'DB Func'!BO3)/2))),0))</f>
        <v>0</v>
      </c>
      <c r="AJ8" s="362">
        <f ca="1">COUNTIF(D8:D37,"&gt;0")</f>
        <v>0</v>
      </c>
      <c r="AK8" s="364">
        <f ca="1">(FJ8/30*2)*L8</f>
        <v>0</v>
      </c>
      <c r="AL8" s="364">
        <f ca="1">IFERROR((M8/J8)*((IF(FI8="S",FG8-FH8+K8,DR8+K8))*AR8),0)</f>
        <v>0</v>
      </c>
      <c r="AM8" s="364">
        <f ca="1">IFERROR((N8/J8)*((IF(FI8="S",FG8-FH8+K8,DR8+K8))*AS8),0)</f>
        <v>0</v>
      </c>
      <c r="AN8" s="364">
        <f ca="1">IFERROR((O8/J8)*((IF(FI8="S",FG8-FH8+K8,DR8+K8))*AT8),0)</f>
        <v>0</v>
      </c>
      <c r="AO8" s="364">
        <f ca="1">IFERROR((P8/J8)*((IF(FI8="S",FG8-FH8+K8,DR8+K8))*AU8),0)</f>
        <v>0</v>
      </c>
      <c r="AP8" s="364">
        <f ca="1">IFERROR((Q8/J8)*((IF(FI8="S",FG8-FH8+K8,DR8+K8))*AV8),0)</f>
        <v>0</v>
      </c>
      <c r="AQ8" s="364">
        <f ca="1">SUM(AL8:AP8)</f>
        <v>0</v>
      </c>
      <c r="AR8" s="364">
        <f>IF(OR(M8="",M8=0),0,((FJ8/220)*('Ho Ex'!$C$8+$AS$6))*M8)</f>
        <v>0</v>
      </c>
      <c r="AS8" s="364">
        <f>IF(OR(N8="",N8=0),0,((FJ8/220*('DB Func'!GD3+Lanc!$AS$6))*('Ho Ex'!$I$8+$AS$6))*(N8/52.5*60))</f>
        <v>0</v>
      </c>
      <c r="AT8" s="364">
        <f>IF(OR(M8="",M8=0),0,((FJ8/220)*('Ho Ex'!$J$8+$AS$6))*O8)</f>
        <v>0</v>
      </c>
      <c r="AU8" s="364">
        <f>IF(OR(M8="",M8=0),0,((FJ8/220)*('Ho Ex'!I11+$AS$6))*P8)</f>
        <v>0</v>
      </c>
      <c r="AV8" s="364">
        <f>IF(OR(M8="",M8=0),0,((FJ8/220)*('Ho Ex'!C11+$AS$6))*Q8)</f>
        <v>0</v>
      </c>
      <c r="AW8" s="364">
        <f ca="1">FJ8*'DB Func'!BN3</f>
        <v>0</v>
      </c>
      <c r="AX8" s="364">
        <f ca="1">FJ8*'DB Func'!BO3</f>
        <v>0</v>
      </c>
      <c r="AY8" s="364">
        <f ca="1">IF(FJ8=0,0,VLOOKUP(FJ8,'P Gerais'!$D$39:$G$41,3,TRUE)*Func!$F$68)</f>
        <v>0</v>
      </c>
      <c r="AZ8" s="364">
        <f>SUM(AR8:AV8)</f>
        <v>0</v>
      </c>
      <c r="BA8" s="364">
        <f ca="1">((FJ8-FL8-FK8+AZ8+AQ8+SUM(Z8:AA8)+SUM(AW8:AX8)+AK8)*IF('DB Func'!GG3="ok",'DB Func'!GD3,0))+(FJ8-FL8-FK8+AZ8+AQ8+SUM(Z8:AA8)+SUM(AW8:AX8))+AK8</f>
        <v>0</v>
      </c>
      <c r="BB8" s="385">
        <f ca="1">VLOOKUP(BA8,'P Gerais'!$D$22:$G$25,3,TRUE)</f>
        <v>0.08</v>
      </c>
      <c r="BC8" s="364">
        <f ca="1">IF(BA8&lt;'P Gerais'!$D$25,BA8*BB8,Lanc!BB8)</f>
        <v>0</v>
      </c>
      <c r="BD8" s="364">
        <f ca="1">BA8-BC8-('DB Func'!GB3*'P Gerais'!$D$35)</f>
        <v>0</v>
      </c>
      <c r="BE8" s="386">
        <f ca="1">VLOOKUP(BD8,'P Gerais'!$D$29:$F$33,3,TRUE)</f>
        <v>0</v>
      </c>
      <c r="BF8" s="364">
        <f ca="1">(BD8*BE8/100%)-BG8</f>
        <v>0</v>
      </c>
      <c r="BG8" s="364">
        <f ca="1">VLOOKUP(BD8,'P Gerais'!$D$29:$G$33,4,TRUE)</f>
        <v>0</v>
      </c>
      <c r="BH8" s="364">
        <f ca="1">BA8-BC8-BG8</f>
        <v>0</v>
      </c>
      <c r="BI8" s="364">
        <f t="shared" ref="BI8" ca="1" si="2">BH8-SUM(R8:Y8)-SUM(AD8:AF8)</f>
        <v>0</v>
      </c>
      <c r="BJ8" s="362">
        <f ca="1">'DB Func'!G3</f>
        <v>0</v>
      </c>
      <c r="BK8" s="362">
        <f ca="1">'DB Func'!FW3</f>
        <v>0</v>
      </c>
      <c r="BL8" s="364">
        <f ca="1">D8*'P Gerais'!$D$13</f>
        <v>0</v>
      </c>
      <c r="BM8" s="364">
        <f ca="1">D8*'P Gerais'!$D$14</f>
        <v>0</v>
      </c>
      <c r="BN8" s="364">
        <f ca="1">D8*'P Gerais'!$D$16</f>
        <v>0</v>
      </c>
      <c r="BO8" s="364">
        <f ca="1">D8*'P Gerais'!$D$17</f>
        <v>0</v>
      </c>
      <c r="BP8" s="364">
        <f ca="1">D8*'P Gerais'!$D$18</f>
        <v>0</v>
      </c>
      <c r="BQ8" s="385">
        <f ca="1">VLOOKUP(D8,'P Gerais'!$D$22:$G$24,3,TRUE)</f>
        <v>0.08</v>
      </c>
      <c r="BR8" s="385">
        <f ca="1">VLOOKUP(D8,'P Gerais'!$D$29:$G$33,3,TRUE)</f>
        <v>0</v>
      </c>
      <c r="BS8" s="385">
        <f ca="1">'DB Func'!BN3</f>
        <v>0</v>
      </c>
      <c r="BT8" s="385">
        <f ca="1">'DB Func'!BO3</f>
        <v>0</v>
      </c>
      <c r="BU8" s="385">
        <f ca="1">'DB Func'!FX3</f>
        <v>0</v>
      </c>
      <c r="BV8" s="364">
        <f ca="1">(D8+AZ8+AX8+AW8+Z8+AA8-AB8-AD8-AE8-AF8)-BB8</f>
        <v>-0.08</v>
      </c>
      <c r="BW8" s="364">
        <f ca="1">BV8-'DB Func'!GC3</f>
        <v>-0.08</v>
      </c>
      <c r="BX8" s="362">
        <f ca="1">IFERROR(VLOOKUP(BW8,'P Gerais'!$D$29:$G$33,3,TRUE)*BW8,0)</f>
        <v>0</v>
      </c>
      <c r="BY8" s="364">
        <f ca="1">IFERROR(BX8-VLOOKUP(BW8,'P Gerais'!$D$29:$H$33,4,TRUE),0)</f>
        <v>0</v>
      </c>
      <c r="BZ8" s="364">
        <f ca="1">D8*'DB Func'!GD3</f>
        <v>0</v>
      </c>
      <c r="CB8" s="364">
        <f ca="1">D8</f>
        <v>0</v>
      </c>
      <c r="CC8" s="364">
        <f>AZ8</f>
        <v>0</v>
      </c>
      <c r="CD8" s="364">
        <f t="shared" ref="CD8" si="3">Z8+AA8</f>
        <v>0</v>
      </c>
      <c r="CF8" s="362" t="str">
        <f ca="1">IF(CG8&gt;1,"sim","não")</f>
        <v>não</v>
      </c>
      <c r="CG8" s="362">
        <f ca="1">IF($CH$8=1,DAY('DB Func'!C3),0)</f>
        <v>0</v>
      </c>
      <c r="CH8" s="362">
        <f ca="1">IF(CI8=0,0,MONTH('DB Func'!C3))</f>
        <v>0</v>
      </c>
      <c r="CI8" s="362">
        <f ca="1">IF('P Gerais'!D6=YEAR('DB Func'!C3),YEAR('DB Func'!C3),0)</f>
        <v>0</v>
      </c>
      <c r="CJ8" s="371">
        <v>31</v>
      </c>
      <c r="CK8" s="363"/>
      <c r="CL8" s="362" t="str">
        <f ca="1">IF(ISERROR(HLOOKUP(CL6,$DS$7:$DY8,$DZ8,FALSE)),"N",HLOOKUP(CL6,$DS$7:$DY8,$DZ8,FALSE))</f>
        <v>N</v>
      </c>
      <c r="CM8" s="362" t="str">
        <f ca="1">IF(ISERROR(HLOOKUP(CM6,$DS$7:$DY8,$DZ8,FALSE)),"N",HLOOKUP(CM6,$DS$7:$DY8,$DZ8,FALSE))</f>
        <v>N</v>
      </c>
      <c r="CN8" s="362" t="str">
        <f>IF(ISERROR(HLOOKUP(CN6,$DS$7:$DY8,$DZ8,FALSE)),"N",HLOOKUP(CN6,$DS$7:$DY8,$DZ8,FALSE))</f>
        <v>N</v>
      </c>
      <c r="CO8" s="362" t="str">
        <f ca="1">IF(ISERROR(HLOOKUP(CO6,$DS$7:$DY8,$DZ8,FALSE)),"N",HLOOKUP(CO6,$DS$7:$DY8,$DZ8,FALSE))</f>
        <v>N</v>
      </c>
      <c r="CP8" s="362" t="str">
        <f ca="1">IF(ISERROR(HLOOKUP(CP6,$DS$7:$DY8,$DZ8,FALSE)),"N",HLOOKUP(CP6,$DS$7:$DY8,$DZ8,FALSE))</f>
        <v>N</v>
      </c>
      <c r="CQ8" s="362" t="str">
        <f ca="1">IF(ISERROR(HLOOKUP(CQ6,$DS$7:$DY8,$DZ8,FALSE)),"N",HLOOKUP(CQ6,$DS$7:$DY8,$DZ8,FALSE))</f>
        <v>N</v>
      </c>
      <c r="CR8" s="362" t="str">
        <f ca="1">IF(ISERROR(HLOOKUP(CR6,$DS$7:$DY8,$DZ8,FALSE)),"N",HLOOKUP(CR6,$DS$7:$DY8,$DZ8,FALSE))</f>
        <v>N</v>
      </c>
      <c r="CS8" s="362" t="str">
        <f ca="1">IF(ISERROR(HLOOKUP(CS6,$DS$7:$DY8,$DZ8,FALSE)),"N",HLOOKUP(CS6,$DS$7:$DY8,$DZ8,FALSE))</f>
        <v>N</v>
      </c>
      <c r="CT8" s="362" t="str">
        <f ca="1">IF(ISERROR(HLOOKUP(CT6,$DS$7:$DY8,$DZ8,FALSE)),"N",HLOOKUP(CT6,$DS$7:$DY8,$DZ8,FALSE))</f>
        <v>N</v>
      </c>
      <c r="CU8" s="362" t="str">
        <f>IF(ISERROR(HLOOKUP(CU6,$DS$7:$DY8,$DZ8,FALSE)),"N",HLOOKUP(CU6,$DS$7:$DY8,$DZ8,FALSE))</f>
        <v>N</v>
      </c>
      <c r="CV8" s="362" t="str">
        <f ca="1">IF(ISERROR(HLOOKUP(CV6,$DS$7:$DY8,$DZ8,FALSE)),"N",HLOOKUP(CV6,$DS$7:$DY8,$DZ8,FALSE))</f>
        <v>N</v>
      </c>
      <c r="CW8" s="362" t="str">
        <f ca="1">IF(ISERROR(HLOOKUP(CW6,$DS$7:$DY8,$DZ8,FALSE)),"N",HLOOKUP(CW6,$DS$7:$DY8,$DZ8,FALSE))</f>
        <v>N</v>
      </c>
      <c r="CX8" s="362" t="str">
        <f ca="1">IF(ISERROR(HLOOKUP(CX6,$DS$7:$DY8,$DZ8,FALSE)),"N",HLOOKUP(CX6,$DS$7:$DY8,$DZ8,FALSE))</f>
        <v>N</v>
      </c>
      <c r="CY8" s="362" t="str">
        <f ca="1">IF(ISERROR(HLOOKUP(CY6,$DS$7:$DY8,$DZ8,FALSE)),"N",HLOOKUP(CY6,$DS$7:$DY8,$DZ8,FALSE))</f>
        <v>N</v>
      </c>
      <c r="CZ8" s="362" t="str">
        <f ca="1">IF(ISERROR(HLOOKUP(CZ6,$DS$7:$DY8,$DZ8,FALSE)),"N",HLOOKUP(CZ6,$DS$7:$DY8,$DZ8,FALSE))</f>
        <v>N</v>
      </c>
      <c r="DA8" s="362" t="str">
        <f ca="1">IF(ISERROR(HLOOKUP(DA6,$DS$7:$DY8,$DZ8,FALSE)),"N",HLOOKUP(DA6,$DS$7:$DY8,$DZ8,FALSE))</f>
        <v>N</v>
      </c>
      <c r="DB8" s="362" t="str">
        <f>IF(ISERROR(HLOOKUP(DB6,$DS$7:$DY8,$DZ8,FALSE)),"N",HLOOKUP(DB6,$DS$7:$DY8,$DZ8,FALSE))</f>
        <v>N</v>
      </c>
      <c r="DC8" s="362" t="str">
        <f ca="1">IF(ISERROR(HLOOKUP(DC6,$DS$7:$DY8,$DZ8,FALSE)),"N",HLOOKUP(DC6,$DS$7:$DY8,$DZ8,FALSE))</f>
        <v>N</v>
      </c>
      <c r="DD8" s="362" t="str">
        <f ca="1">IF(ISERROR(HLOOKUP(DD6,$DS$7:$DY8,$DZ8,FALSE)),"N",HLOOKUP(DD6,$DS$7:$DY8,$DZ8,FALSE))</f>
        <v>N</v>
      </c>
      <c r="DE8" s="362" t="str">
        <f ca="1">IF(ISERROR(HLOOKUP(DE6,$DS$7:$DY8,$DZ8,FALSE)),"N",HLOOKUP(DE6,$DS$7:$DY8,$DZ8,FALSE))</f>
        <v>N</v>
      </c>
      <c r="DF8" s="362" t="str">
        <f ca="1">IF(ISERROR(HLOOKUP(DF6,$DS$7:$DY8,$DZ8,FALSE)),"N",HLOOKUP(DF6,$DS$7:$DY8,$DZ8,FALSE))</f>
        <v>N</v>
      </c>
      <c r="DG8" s="362" t="str">
        <f ca="1">IF(ISERROR(HLOOKUP(DG6,$DS$7:$DY8,$DZ8,FALSE)),"N",HLOOKUP(DG6,$DS$7:$DY8,$DZ8,FALSE))</f>
        <v>N</v>
      </c>
      <c r="DH8" s="362" t="str">
        <f ca="1">IF(ISERROR(HLOOKUP(DH6,$DS$7:$DY8,$DZ8,FALSE)),"N",HLOOKUP(DH6,$DS$7:$DY8,$DZ8,FALSE))</f>
        <v>N</v>
      </c>
      <c r="DI8" s="362" t="str">
        <f>IF(ISERROR(HLOOKUP(DI6,$DS$7:$DY8,$DZ8,FALSE)),"N",HLOOKUP(DI6,$DS$7:$DY8,$DZ8,FALSE))</f>
        <v>N</v>
      </c>
      <c r="DJ8" s="362" t="str">
        <f ca="1">IF(ISERROR(HLOOKUP(DJ6,$DS$7:$DY8,$DZ8,FALSE)),"N",HLOOKUP(DJ6,$DS$7:$DY8,$DZ8,FALSE))</f>
        <v>N</v>
      </c>
      <c r="DK8" s="362" t="str">
        <f ca="1">IF(ISERROR(HLOOKUP(DK6,$DS$7:$DY8,$DZ8,FALSE)),"N",HLOOKUP(DK6,$DS$7:$DY8,$DZ8,FALSE))</f>
        <v>N</v>
      </c>
      <c r="DL8" s="362" t="str">
        <f ca="1">IF(ISERROR(HLOOKUP(DL6,$DS$7:$DY8,$DZ8,FALSE)),"N",HLOOKUP(DL6,$DS$7:$DY8,$DZ8,FALSE))</f>
        <v>N</v>
      </c>
      <c r="DM8" s="362" t="str">
        <f ca="1">IF(ISERROR(HLOOKUP(DM6,$DS$7:$DY8,$DZ8,FALSE)),"N",HLOOKUP(DM6,$DS$7:$DY8,$DZ8,FALSE))</f>
        <v>N</v>
      </c>
      <c r="DN8" s="362" t="str">
        <f ca="1">IF(ISERROR(HLOOKUP(DN6,$DS$7:$DY8,$DZ8,FALSE)),"N",HLOOKUP(DN6,$DS$7:$DY8,$DZ8,FALSE))</f>
        <v>N</v>
      </c>
      <c r="DO8" s="362" t="str">
        <f ca="1">IF(ISERROR(HLOOKUP(DO6,$DS$7:$DY8,$DZ8,FALSE)),"N",HLOOKUP(DO6,$DS$7:$DY8,$DZ8,FALSE))</f>
        <v>N</v>
      </c>
      <c r="DP8" s="362" t="str">
        <f>IF(ISERROR(HLOOKUP(DP6,$DS$7:$DY8,$DZ8,FALSE)),"N",HLOOKUP(DP6,$DS$7:$DY8,$DZ8,FALSE))</f>
        <v>N</v>
      </c>
      <c r="DQ8" s="362">
        <f ca="1">COUNTIF(CL8:DP8,"S")</f>
        <v>0</v>
      </c>
      <c r="DR8" s="362">
        <f ca="1">COUNTIF(CL8:DP8,"n")</f>
        <v>31</v>
      </c>
      <c r="DS8" s="362" t="str">
        <f ca="1">IF('DB Func'!M3&gt;0,"S","N")</f>
        <v>N</v>
      </c>
      <c r="DT8" s="362" t="str">
        <f ca="1">IF('DB Func'!R3&gt;0,"S","N")</f>
        <v>N</v>
      </c>
      <c r="DU8" s="362" t="str">
        <f ca="1">IF('DB Func'!W3&gt;0,"S","N")</f>
        <v>N</v>
      </c>
      <c r="DV8" s="362" t="str">
        <f ca="1">IF('DB Func'!AB3&gt;0,"S","N")</f>
        <v>N</v>
      </c>
      <c r="DW8" s="362" t="str">
        <f ca="1">IF('DB Func'!AG3&gt;0,"S","N")</f>
        <v>N</v>
      </c>
      <c r="DX8" s="362" t="str">
        <f ca="1">IF('DB Func'!AL3&gt;0,"S","N")</f>
        <v>N</v>
      </c>
      <c r="DY8" s="362" t="str">
        <f ca="1">IF('DB Func'!AQ3&gt;0,"S","N")</f>
        <v>N</v>
      </c>
      <c r="DZ8" s="362">
        <v>2</v>
      </c>
      <c r="EA8" s="369">
        <f ca="1">'DB Func'!C3</f>
        <v>0</v>
      </c>
      <c r="EB8" s="362" t="str">
        <f ca="1">IF(DAY($EA8)&gt;EB$7,"n","s")</f>
        <v>s</v>
      </c>
      <c r="EC8" s="362" t="str">
        <f t="shared" ref="EC8:FF8" ca="1" si="4">IF(DAY($EA8)&gt;EC$7,"n","s")</f>
        <v>s</v>
      </c>
      <c r="ED8" s="362" t="str">
        <f t="shared" ca="1" si="4"/>
        <v>s</v>
      </c>
      <c r="EE8" s="362" t="str">
        <f t="shared" ca="1" si="4"/>
        <v>s</v>
      </c>
      <c r="EF8" s="362" t="str">
        <f t="shared" ca="1" si="4"/>
        <v>s</v>
      </c>
      <c r="EG8" s="362" t="str">
        <f t="shared" ca="1" si="4"/>
        <v>s</v>
      </c>
      <c r="EH8" s="362" t="str">
        <f t="shared" ca="1" si="4"/>
        <v>s</v>
      </c>
      <c r="EI8" s="362" t="str">
        <f t="shared" ca="1" si="4"/>
        <v>s</v>
      </c>
      <c r="EJ8" s="362" t="str">
        <f t="shared" ca="1" si="4"/>
        <v>s</v>
      </c>
      <c r="EK8" s="362" t="str">
        <f t="shared" ca="1" si="4"/>
        <v>s</v>
      </c>
      <c r="EL8" s="362" t="str">
        <f t="shared" ca="1" si="4"/>
        <v>s</v>
      </c>
      <c r="EM8" s="362" t="str">
        <f t="shared" ca="1" si="4"/>
        <v>s</v>
      </c>
      <c r="EN8" s="362" t="str">
        <f t="shared" ca="1" si="4"/>
        <v>s</v>
      </c>
      <c r="EO8" s="362" t="str">
        <f t="shared" ca="1" si="4"/>
        <v>s</v>
      </c>
      <c r="EP8" s="362" t="str">
        <f t="shared" ca="1" si="4"/>
        <v>s</v>
      </c>
      <c r="EQ8" s="362" t="str">
        <f t="shared" ca="1" si="4"/>
        <v>s</v>
      </c>
      <c r="ER8" s="362" t="str">
        <f t="shared" ca="1" si="4"/>
        <v>s</v>
      </c>
      <c r="ES8" s="362" t="str">
        <f t="shared" ca="1" si="4"/>
        <v>s</v>
      </c>
      <c r="ET8" s="362" t="str">
        <f t="shared" ca="1" si="4"/>
        <v>s</v>
      </c>
      <c r="EU8" s="362" t="str">
        <f t="shared" ca="1" si="4"/>
        <v>s</v>
      </c>
      <c r="EV8" s="362" t="str">
        <f ca="1">IF(DAY($EA8)&gt;EV$7,"n","s")</f>
        <v>s</v>
      </c>
      <c r="EW8" s="362" t="str">
        <f t="shared" ca="1" si="4"/>
        <v>s</v>
      </c>
      <c r="EX8" s="362" t="str">
        <f t="shared" ca="1" si="4"/>
        <v>s</v>
      </c>
      <c r="EY8" s="362" t="str">
        <f t="shared" ca="1" si="4"/>
        <v>s</v>
      </c>
      <c r="EZ8" s="362" t="str">
        <f t="shared" ca="1" si="4"/>
        <v>s</v>
      </c>
      <c r="FA8" s="362" t="str">
        <f t="shared" ca="1" si="4"/>
        <v>s</v>
      </c>
      <c r="FB8" s="362" t="str">
        <f t="shared" ca="1" si="4"/>
        <v>s</v>
      </c>
      <c r="FC8" s="362" t="str">
        <f t="shared" ca="1" si="4"/>
        <v>s</v>
      </c>
      <c r="FD8" s="362" t="str">
        <f t="shared" ca="1" si="4"/>
        <v>s</v>
      </c>
      <c r="FE8" s="362" t="str">
        <f t="shared" ca="1" si="4"/>
        <v>s</v>
      </c>
      <c r="FF8" s="362" t="str">
        <f t="shared" ca="1" si="4"/>
        <v>s</v>
      </c>
      <c r="FG8" s="362">
        <f ca="1">COUNTIF(EB8:FF8,"s")</f>
        <v>31</v>
      </c>
      <c r="FH8" s="362">
        <f ca="1">COUNTIFS(OFFSET(DP8,0,0,,-(FG8)),"S")</f>
        <v>0</v>
      </c>
      <c r="FI8" s="362" t="str">
        <f ca="1">IF(AND(YEAR(EA8)='P Gerais'!D6,MONTH(Lanc!EA8)=10,DAY(Lanc!EA8)&gt;1),"S","N")</f>
        <v>N</v>
      </c>
      <c r="FJ8" s="364">
        <f ca="1">IF(FI8="s",(D8/31)*FG8,D8)</f>
        <v>0</v>
      </c>
      <c r="FK8" s="364">
        <f t="shared" ref="FK8" si="5">IF(OR(AB8="",AB8=0),0,(FJ8/220)*AB8)</f>
        <v>0</v>
      </c>
      <c r="FL8" s="387">
        <f ca="1">(D8/30)*AC8</f>
        <v>0</v>
      </c>
      <c r="FP8" s="363">
        <f ca="1">((FJ8-FL8-FK8+AZ8+AQ8+SUM(Z8:AA8)+SUM(AW8:AX8)+AK8)*IF('DB Func'!GG3="ok",'DB Func'!GD3,0))</f>
        <v>0</v>
      </c>
      <c r="FQ8" s="388">
        <f>'P Gerais'!D18</f>
        <v>0.08</v>
      </c>
      <c r="FR8" s="389">
        <f ca="1">$FQ$8*BA8</f>
        <v>0</v>
      </c>
      <c r="GV8" s="164"/>
      <c r="GW8" s="164"/>
      <c r="GX8" s="164"/>
      <c r="GY8" s="164"/>
      <c r="GZ8" s="164"/>
      <c r="HA8" s="164"/>
      <c r="HB8" s="164"/>
      <c r="HC8" s="164"/>
    </row>
    <row r="9" spans="1:211" ht="30" customHeight="1" thickTop="1" thickBot="1">
      <c r="C9" s="390" t="str">
        <f ca="1">IF('DB Func'!B4="Funcionário 2","",'DB Func'!B4)</f>
        <v/>
      </c>
      <c r="D9" s="391">
        <f ca="1">'DB Func'!CM4</f>
        <v>0</v>
      </c>
      <c r="E9" s="382" t="str">
        <f ca="1">IF(C9="","-",IF(OR(terceiro!E9="OUT",terceiro!F9="OUT"),"Sim","Não"))</f>
        <v>-</v>
      </c>
      <c r="F9" s="383" t="str">
        <f ca="1">IF(C9="","-",IF(OR(Ferias!E9="OUT",Ferias!F9="OUT"),"Sim","Não"))</f>
        <v>-</v>
      </c>
      <c r="G9" s="383">
        <f ca="1">IF(C9="",0,IF(F9="Sim",IF(Ferias!E9="OUT",Ferias!I9,Ferias!J9),0))</f>
        <v>0</v>
      </c>
      <c r="H9" s="185"/>
      <c r="I9" s="185"/>
      <c r="J9" s="398">
        <f t="shared" ca="1" si="1"/>
        <v>0</v>
      </c>
      <c r="K9" s="152"/>
      <c r="L9" s="151"/>
      <c r="M9" s="189"/>
      <c r="N9" s="153"/>
      <c r="O9" s="48"/>
      <c r="P9" s="48"/>
      <c r="Q9" s="48"/>
      <c r="R9" s="49"/>
      <c r="S9" s="49"/>
      <c r="T9" s="49"/>
      <c r="U9" s="49"/>
      <c r="V9" s="49"/>
      <c r="W9" s="49"/>
      <c r="X9" s="49"/>
      <c r="Y9" s="49"/>
      <c r="Z9" s="49"/>
      <c r="AA9" s="49"/>
      <c r="AB9" s="48"/>
      <c r="AC9" s="48"/>
      <c r="AD9" s="49"/>
      <c r="AE9" s="49"/>
      <c r="AF9" s="314"/>
      <c r="AH9" s="400">
        <f ca="1">IF(AND('DB Func'!GE4="Setembro",'DB Func'!BQ4="2 Parcelas"),(('auxiliar 13 sal'!L5/12*'DB Func'!GF4+AVERAGE('auxiliar 13 sal'!Q5:AB5)+AVERAGE('auxiliar 13 sal'!AE5:AP5)+'auxiliar 13 sal'!L5*'DB Func'!BN4+'auxiliar 13 sal'!L5*'DB Func'!BO4)/2),IF('DB Func'!GE4="Outubro",IF('DB Func'!BQ4="Parcela Única",('auxiliar 13 sal'!L5/12*'DB Func'!GF4)+AVERAGE('auxiliar 13 sal'!Q5:AB5)+AVERAGE('auxiliar 13 sal'!AE5:AP5)+('auxiliar 13 sal'!L5*'DB Func'!BN4)+('auxiliar 13 sal'!L5*'DB Func'!BO4),IF('DB Func'!BQ4="2 Parcelas",(('auxiliar 13 sal'!L5/12*'DB Func'!GF4+AVERAGE('auxiliar 13 sal'!Q5:AB5)+AVERAGE('auxiliar 13 sal'!AE5:AP5)+'auxiliar 13 sal'!L5*'DB Func'!BN4+'auxiliar 13 sal'!L5*'DB Func'!BO4)/2))),0))</f>
        <v>0</v>
      </c>
      <c r="AK9" s="364">
        <f t="shared" ref="AK9:AK37" ca="1" si="6">(FJ9/30*2)*L9</f>
        <v>0</v>
      </c>
      <c r="AL9" s="364">
        <f t="shared" ref="AL9:AL37" ca="1" si="7">IFERROR((M9/J9)*((IF(FI9="S",FG9-FH9+K9,DR9+K9))*AR9),0)</f>
        <v>0</v>
      </c>
      <c r="AM9" s="364">
        <f t="shared" ref="AM9:AM37" ca="1" si="8">IFERROR((N9/J9)*((IF(FI9="S",FG9-FH9+K9,DR9+K9))*AS9),0)</f>
        <v>0</v>
      </c>
      <c r="AN9" s="364">
        <f t="shared" ref="AN9:AN37" ca="1" si="9">IFERROR((O9/J9)*((IF(FI9="S",FG9-FH9+K9,DR9+K9))*AT9),0)</f>
        <v>0</v>
      </c>
      <c r="AO9" s="364">
        <f t="shared" ref="AO9:AO37" ca="1" si="10">IFERROR((P9/J9)*((IF(FI9="S",FG9-FH9+K9,DR9+K9))*AU9),0)</f>
        <v>0</v>
      </c>
      <c r="AP9" s="364">
        <f t="shared" ref="AP9:AP37" ca="1" si="11">IFERROR((Q9/J9)*((IF(FI9="S",FG9-FH9+K9,DR9+K9))*AV9),0)</f>
        <v>0</v>
      </c>
      <c r="AQ9" s="364">
        <f t="shared" ref="AQ9:AQ37" ca="1" si="12">SUM(AL9:AP9)</f>
        <v>0</v>
      </c>
      <c r="AR9" s="364">
        <f>IF(OR(M9="",M9=0),0,((FJ9/220)*('Ho Ex'!$C$8+$AS$6))*M9)</f>
        <v>0</v>
      </c>
      <c r="AS9" s="364">
        <f>IF(OR(N9="",N9=0),0,((FJ9/220*('DB Func'!GD4+Lanc!$AS$6))*('Ho Ex'!$I$8+$AS$6))*(N9/52.5*60))</f>
        <v>0</v>
      </c>
      <c r="AT9" s="364">
        <f>IF(OR(M9="",M9=0),0,((FJ9/220)*('Ho Ex'!$J$8+$AS$6))*O9)</f>
        <v>0</v>
      </c>
      <c r="AU9" s="364">
        <f>IF(OR(M9="",M9=0),0,((FJ9/220)*('Ho Ex'!I12+$AS$6))*P9)</f>
        <v>0</v>
      </c>
      <c r="AV9" s="364">
        <f>IF(OR(M9="",M9=0),0,((FJ9/220)*('Ho Ex'!C12+$AS$6))*Q9)</f>
        <v>0</v>
      </c>
      <c r="AW9" s="364">
        <f ca="1">FJ9*'DB Func'!BN4</f>
        <v>0</v>
      </c>
      <c r="AX9" s="364">
        <f ca="1">FJ9*'DB Func'!BO4</f>
        <v>0</v>
      </c>
      <c r="AY9" s="364">
        <f ca="1">IF(FJ9=0,0,VLOOKUP(FJ9,'P Gerais'!$D$39:$G$41,3,TRUE)*Func2!$F$68)</f>
        <v>0</v>
      </c>
      <c r="AZ9" s="364">
        <f t="shared" ref="AZ9:AZ37" si="13">SUM(AR9:AV9)</f>
        <v>0</v>
      </c>
      <c r="BA9" s="364">
        <f ca="1">((FJ9-FL9-FK9+AZ9+AQ9+SUM(Z9:AA9)+SUM(AW9:AX9)+AK9)*IF('DB Func'!GG4="ok",'DB Func'!GD4,0))+(FJ9-FL9-FK9+AZ9+AQ9+SUM(Z9:AA9)+SUM(AW9:AX9))+AK9</f>
        <v>0</v>
      </c>
      <c r="BB9" s="385">
        <f ca="1">VLOOKUP(BA9,'P Gerais'!$D$22:$G$25,3,TRUE)</f>
        <v>0.08</v>
      </c>
      <c r="BC9" s="364">
        <f ca="1">IF(BA9&lt;'P Gerais'!$D$25,BA9*BB9,Lanc!BB9)</f>
        <v>0</v>
      </c>
      <c r="BD9" s="364">
        <f ca="1">BA9-BC9-('DB Func'!GB4*'P Gerais'!$D$35)</f>
        <v>0</v>
      </c>
      <c r="BE9" s="386">
        <f ca="1">VLOOKUP(BD9,'P Gerais'!$D$29:$F$33,3,TRUE)</f>
        <v>0</v>
      </c>
      <c r="BF9" s="364">
        <f t="shared" ref="BF9:BF37" ca="1" si="14">(BD9*BE9/100%)-BG9</f>
        <v>0</v>
      </c>
      <c r="BG9" s="364">
        <f ca="1">VLOOKUP(BD9,'P Gerais'!$D$29:$G$33,4,TRUE)</f>
        <v>0</v>
      </c>
      <c r="BH9" s="364">
        <f t="shared" ref="BH9:BH37" ca="1" si="15">BA9-BC9-BG9</f>
        <v>0</v>
      </c>
      <c r="BI9" s="364">
        <f t="shared" ref="BI9:BI37" ca="1" si="16">BH9-SUM(R9:Y9)-SUM(AD9:AF9)</f>
        <v>0</v>
      </c>
      <c r="BJ9" s="362">
        <f ca="1">'DB Func'!G4</f>
        <v>0</v>
      </c>
      <c r="BK9" s="362">
        <f ca="1">'DB Func'!FW4</f>
        <v>0</v>
      </c>
      <c r="BL9" s="364">
        <f ca="1">D9*'P Gerais'!$D$13</f>
        <v>0</v>
      </c>
      <c r="BM9" s="364">
        <f ca="1">D9*'P Gerais'!$D$14</f>
        <v>0</v>
      </c>
      <c r="BN9" s="364">
        <f ca="1">D9*'P Gerais'!$D$16</f>
        <v>0</v>
      </c>
      <c r="BO9" s="364">
        <f ca="1">D9*'P Gerais'!$D$17</f>
        <v>0</v>
      </c>
      <c r="BP9" s="364">
        <f ca="1">D9*'P Gerais'!$D$18</f>
        <v>0</v>
      </c>
      <c r="BQ9" s="385">
        <f ca="1">VLOOKUP(D9,'P Gerais'!$D$22:$G$24,3,TRUE)</f>
        <v>0.08</v>
      </c>
      <c r="BR9" s="385">
        <f ca="1">VLOOKUP(D9,'P Gerais'!$D$29:$G$33,3,TRUE)</f>
        <v>0</v>
      </c>
      <c r="BS9" s="385">
        <f ca="1">'DB Func'!BN4</f>
        <v>0</v>
      </c>
      <c r="BT9" s="385">
        <f ca="1">'DB Func'!BO4</f>
        <v>0</v>
      </c>
      <c r="BU9" s="385">
        <f ca="1">'DB Func'!FX4</f>
        <v>0</v>
      </c>
      <c r="BV9" s="364">
        <f t="shared" ref="BV9:BV37" ca="1" si="17">(D9+AZ9+AX9+AW9+Z9+AA9-AB9-AD9-AE9-AF9)-BB9</f>
        <v>-0.08</v>
      </c>
      <c r="BW9" s="364">
        <f ca="1">BV9-'DB Func'!GC4</f>
        <v>-0.08</v>
      </c>
      <c r="BX9" s="362">
        <f ca="1">IFERROR(VLOOKUP(BW9,'P Gerais'!$D$29:$G$33,3,TRUE)*BW9,0)</f>
        <v>0</v>
      </c>
      <c r="BY9" s="364">
        <f ca="1">IFERROR(BX9-VLOOKUP(BW9,'P Gerais'!$D$29:$H$33,4,TRUE),0)</f>
        <v>0</v>
      </c>
      <c r="BZ9" s="364">
        <f ca="1">D9*'DB Func'!GD4</f>
        <v>0</v>
      </c>
      <c r="CB9" s="364">
        <f t="shared" ref="CB9:CB37" ca="1" si="18">D9</f>
        <v>0</v>
      </c>
      <c r="CC9" s="364">
        <f t="shared" ref="CC9:CC37" si="19">AZ9</f>
        <v>0</v>
      </c>
      <c r="CD9" s="364">
        <f t="shared" ref="CD9:CD37" si="20">Z9+AA9</f>
        <v>0</v>
      </c>
      <c r="CF9" s="362" t="str">
        <f t="shared" ref="CF9:CF37" ca="1" si="21">IF(CG9&gt;1,"sim","não")</f>
        <v>não</v>
      </c>
      <c r="CG9" s="362">
        <f ca="1">IF($CH$8=1,DAY('DB Func'!C4),0)</f>
        <v>0</v>
      </c>
      <c r="CH9" s="362">
        <f ca="1">IF(CI9=0,0,MONTH('DB Func'!C4))</f>
        <v>0</v>
      </c>
      <c r="CI9" s="362">
        <f ca="1">IF('P Gerais'!D7=YEAR('DB Func'!C4),YEAR('DB Func'!C4),0)</f>
        <v>0</v>
      </c>
      <c r="CJ9" s="371">
        <v>32</v>
      </c>
      <c r="CK9" s="363"/>
      <c r="CL9" s="362" t="str">
        <f>IF(ISERROR(HLOOKUP(CL7,$DS$7:$DY9,$DZ9,FALSE)),"N",HLOOKUP(CL7,$DS$7:$DY9,$DZ9,FALSE))</f>
        <v>N</v>
      </c>
      <c r="CM9" s="362" t="str">
        <f>IF(ISERROR(HLOOKUP(CM7,$DS$7:$DY9,$DZ9,FALSE)),"N",HLOOKUP(CM7,$DS$7:$DY9,$DZ9,FALSE))</f>
        <v>N</v>
      </c>
      <c r="CN9" s="362" t="str">
        <f>IF(ISERROR(HLOOKUP(CN7,$DS$7:$DY9,$DZ9,FALSE)),"N",HLOOKUP(CN7,$DS$7:$DY9,$DZ9,FALSE))</f>
        <v>N</v>
      </c>
      <c r="CO9" s="362" t="str">
        <f>IF(ISERROR(HLOOKUP(CO7,$DS$7:$DY9,$DZ9,FALSE)),"N",HLOOKUP(CO7,$DS$7:$DY9,$DZ9,FALSE))</f>
        <v>N</v>
      </c>
      <c r="CP9" s="362" t="str">
        <f>IF(ISERROR(HLOOKUP(CP7,$DS$7:$DY9,$DZ9,FALSE)),"N",HLOOKUP(CP7,$DS$7:$DY9,$DZ9,FALSE))</f>
        <v>N</v>
      </c>
      <c r="CQ9" s="362" t="str">
        <f>IF(ISERROR(HLOOKUP(CQ7,$DS$7:$DY9,$DZ9,FALSE)),"N",HLOOKUP(CQ7,$DS$7:$DY9,$DZ9,FALSE))</f>
        <v>N</v>
      </c>
      <c r="CR9" s="362" t="str">
        <f>IF(ISERROR(HLOOKUP(CR7,$DS$7:$DY9,$DZ9,FALSE)),"N",HLOOKUP(CR7,$DS$7:$DY9,$DZ9,FALSE))</f>
        <v>N</v>
      </c>
      <c r="CS9" s="362" t="str">
        <f>IF(ISERROR(HLOOKUP(CS7,$DS$7:$DY9,$DZ9,FALSE)),"N",HLOOKUP(CS7,$DS$7:$DY9,$DZ9,FALSE))</f>
        <v>N</v>
      </c>
      <c r="CT9" s="362" t="str">
        <f>IF(ISERROR(HLOOKUP(CT7,$DS$7:$DY9,$DZ9,FALSE)),"N",HLOOKUP(CT7,$DS$7:$DY9,$DZ9,FALSE))</f>
        <v>N</v>
      </c>
      <c r="CU9" s="362" t="str">
        <f>IF(ISERROR(HLOOKUP(CU7,$DS$7:$DY9,$DZ9,FALSE)),"N",HLOOKUP(CU7,$DS$7:$DY9,$DZ9,FALSE))</f>
        <v>N</v>
      </c>
      <c r="CV9" s="362" t="str">
        <f>IF(ISERROR(HLOOKUP(CV7,$DS$7:$DY9,$DZ9,FALSE)),"N",HLOOKUP(CV7,$DS$7:$DY9,$DZ9,FALSE))</f>
        <v>N</v>
      </c>
      <c r="CW9" s="362" t="str">
        <f>IF(ISERROR(HLOOKUP(CW7,$DS$7:$DY9,$DZ9,FALSE)),"N",HLOOKUP(CW7,$DS$7:$DY9,$DZ9,FALSE))</f>
        <v>N</v>
      </c>
      <c r="CX9" s="362" t="str">
        <f>IF(ISERROR(HLOOKUP(CX7,$DS$7:$DY9,$DZ9,FALSE)),"N",HLOOKUP(CX7,$DS$7:$DY9,$DZ9,FALSE))</f>
        <v>N</v>
      </c>
      <c r="CY9" s="362" t="str">
        <f>IF(ISERROR(HLOOKUP(CY7,$DS$7:$DY9,$DZ9,FALSE)),"N",HLOOKUP(CY7,$DS$7:$DY9,$DZ9,FALSE))</f>
        <v>N</v>
      </c>
      <c r="CZ9" s="362" t="str">
        <f>IF(ISERROR(HLOOKUP(CZ7,$DS$7:$DY9,$DZ9,FALSE)),"N",HLOOKUP(CZ7,$DS$7:$DY9,$DZ9,FALSE))</f>
        <v>N</v>
      </c>
      <c r="DA9" s="362" t="str">
        <f>IF(ISERROR(HLOOKUP(DA7,$DS$7:$DY9,$DZ9,FALSE)),"N",HLOOKUP(DA7,$DS$7:$DY9,$DZ9,FALSE))</f>
        <v>N</v>
      </c>
      <c r="DB9" s="362" t="str">
        <f>IF(ISERROR(HLOOKUP(DB7,$DS$7:$DY9,$DZ9,FALSE)),"N",HLOOKUP(DB7,$DS$7:$DY9,$DZ9,FALSE))</f>
        <v>N</v>
      </c>
      <c r="DC9" s="362" t="str">
        <f>IF(ISERROR(HLOOKUP(DC7,$DS$7:$DY9,$DZ9,FALSE)),"N",HLOOKUP(DC7,$DS$7:$DY9,$DZ9,FALSE))</f>
        <v>N</v>
      </c>
      <c r="DD9" s="362" t="str">
        <f>IF(ISERROR(HLOOKUP(DD7,$DS$7:$DY9,$DZ9,FALSE)),"N",HLOOKUP(DD7,$DS$7:$DY9,$DZ9,FALSE))</f>
        <v>N</v>
      </c>
      <c r="DE9" s="362" t="str">
        <f>IF(ISERROR(HLOOKUP(DE7,$DS$7:$DY9,$DZ9,FALSE)),"N",HLOOKUP(DE7,$DS$7:$DY9,$DZ9,FALSE))</f>
        <v>N</v>
      </c>
      <c r="DF9" s="362" t="str">
        <f>IF(ISERROR(HLOOKUP(DF7,$DS$7:$DY9,$DZ9,FALSE)),"N",HLOOKUP(DF7,$DS$7:$DY9,$DZ9,FALSE))</f>
        <v>N</v>
      </c>
      <c r="DG9" s="362" t="str">
        <f>IF(ISERROR(HLOOKUP(DG7,$DS$7:$DY9,$DZ9,FALSE)),"N",HLOOKUP(DG7,$DS$7:$DY9,$DZ9,FALSE))</f>
        <v>N</v>
      </c>
      <c r="DH9" s="362" t="str">
        <f>IF(ISERROR(HLOOKUP(DH7,$DS$7:$DY9,$DZ9,FALSE)),"N",HLOOKUP(DH7,$DS$7:$DY9,$DZ9,FALSE))</f>
        <v>N</v>
      </c>
      <c r="DI9" s="362" t="str">
        <f>IF(ISERROR(HLOOKUP(DI7,$DS$7:$DY9,$DZ9,FALSE)),"N",HLOOKUP(DI7,$DS$7:$DY9,$DZ9,FALSE))</f>
        <v>N</v>
      </c>
      <c r="DJ9" s="362" t="str">
        <f>IF(ISERROR(HLOOKUP(DJ7,$DS$7:$DY9,$DZ9,FALSE)),"N",HLOOKUP(DJ7,$DS$7:$DY9,$DZ9,FALSE))</f>
        <v>N</v>
      </c>
      <c r="DK9" s="362" t="str">
        <f>IF(ISERROR(HLOOKUP(DK7,$DS$7:$DY9,$DZ9,FALSE)),"N",HLOOKUP(DK7,$DS$7:$DY9,$DZ9,FALSE))</f>
        <v>N</v>
      </c>
      <c r="DL9" s="362" t="str">
        <f>IF(ISERROR(HLOOKUP(DL7,$DS$7:$DY9,$DZ9,FALSE)),"N",HLOOKUP(DL7,$DS$7:$DY9,$DZ9,FALSE))</f>
        <v>N</v>
      </c>
      <c r="DM9" s="362" t="str">
        <f>IF(ISERROR(HLOOKUP(DM7,$DS$7:$DY9,$DZ9,FALSE)),"N",HLOOKUP(DM7,$DS$7:$DY9,$DZ9,FALSE))</f>
        <v>N</v>
      </c>
      <c r="DN9" s="362" t="str">
        <f>IF(ISERROR(HLOOKUP(DN7,$DS$7:$DY9,$DZ9,FALSE)),"N",HLOOKUP(DN7,$DS$7:$DY9,$DZ9,FALSE))</f>
        <v>N</v>
      </c>
      <c r="DO9" s="362" t="str">
        <f>IF(ISERROR(HLOOKUP(DO7,$DS$7:$DY9,$DZ9,FALSE)),"N",HLOOKUP(DO7,$DS$7:$DY9,$DZ9,FALSE))</f>
        <v>N</v>
      </c>
      <c r="DP9" s="362" t="str">
        <f>IF(ISERROR(HLOOKUP(DP7,$DS$7:$DY9,$DZ9,FALSE)),"N",HLOOKUP(DP7,$DS$7:$DY9,$DZ9,FALSE))</f>
        <v>N</v>
      </c>
      <c r="DQ9" s="362">
        <f t="shared" ref="DQ9:DQ37" si="22">COUNTIF(CL9:DP9,"S")</f>
        <v>0</v>
      </c>
      <c r="DR9" s="362">
        <f t="shared" ref="DR9:DR37" si="23">COUNTIF(CL9:DP9,"n")</f>
        <v>31</v>
      </c>
      <c r="DS9" s="362" t="str">
        <f>IF('DB Func'!M4&gt;0,"S","N")</f>
        <v>N</v>
      </c>
      <c r="DT9" s="362" t="str">
        <f>IF('DB Func'!R4&gt;0,"S","N")</f>
        <v>N</v>
      </c>
      <c r="DU9" s="362" t="str">
        <f>IF('DB Func'!W4&gt;0,"S","N")</f>
        <v>N</v>
      </c>
      <c r="DV9" s="362" t="str">
        <f>IF('DB Func'!AB4&gt;0,"S","N")</f>
        <v>N</v>
      </c>
      <c r="DW9" s="362" t="str">
        <f>IF('DB Func'!AG4&gt;0,"S","N")</f>
        <v>N</v>
      </c>
      <c r="DX9" s="362" t="str">
        <f>IF('DB Func'!AL4&gt;0,"S","N")</f>
        <v>N</v>
      </c>
      <c r="DY9" s="362" t="str">
        <f>IF('DB Func'!AQ4&gt;0,"S","N")</f>
        <v>N</v>
      </c>
      <c r="DZ9" s="362">
        <v>3</v>
      </c>
      <c r="EA9" s="369">
        <f ca="1">'DB Func'!C4</f>
        <v>0</v>
      </c>
      <c r="EB9" s="362" t="str">
        <f t="shared" ref="EB9:EQ24" ca="1" si="24">IF(DAY($EA9)&gt;EB$7,"n","s")</f>
        <v>s</v>
      </c>
      <c r="EC9" s="362" t="str">
        <f t="shared" ca="1" si="24"/>
        <v>s</v>
      </c>
      <c r="ED9" s="362" t="str">
        <f t="shared" ca="1" si="24"/>
        <v>s</v>
      </c>
      <c r="EE9" s="362" t="str">
        <f t="shared" ca="1" si="24"/>
        <v>s</v>
      </c>
      <c r="EF9" s="362" t="str">
        <f t="shared" ca="1" si="24"/>
        <v>s</v>
      </c>
      <c r="EG9" s="362" t="str">
        <f t="shared" ca="1" si="24"/>
        <v>s</v>
      </c>
      <c r="EH9" s="362" t="str">
        <f t="shared" ca="1" si="24"/>
        <v>s</v>
      </c>
      <c r="EI9" s="362" t="str">
        <f t="shared" ca="1" si="24"/>
        <v>s</v>
      </c>
      <c r="EJ9" s="362" t="str">
        <f t="shared" ca="1" si="24"/>
        <v>s</v>
      </c>
      <c r="EK9" s="362" t="str">
        <f t="shared" ca="1" si="24"/>
        <v>s</v>
      </c>
      <c r="EL9" s="362" t="str">
        <f t="shared" ca="1" si="24"/>
        <v>s</v>
      </c>
      <c r="EM9" s="362" t="str">
        <f t="shared" ca="1" si="24"/>
        <v>s</v>
      </c>
      <c r="EN9" s="362" t="str">
        <f t="shared" ca="1" si="24"/>
        <v>s</v>
      </c>
      <c r="EO9" s="362" t="str">
        <f t="shared" ca="1" si="24"/>
        <v>s</v>
      </c>
      <c r="EP9" s="362" t="str">
        <f t="shared" ca="1" si="24"/>
        <v>s</v>
      </c>
      <c r="EQ9" s="362" t="str">
        <f t="shared" ca="1" si="24"/>
        <v>s</v>
      </c>
      <c r="ER9" s="362" t="str">
        <f t="shared" ref="ER9:FF37" ca="1" si="25">IF(DAY($EA9)&gt;ER$7,"n","s")</f>
        <v>s</v>
      </c>
      <c r="ES9" s="362" t="str">
        <f t="shared" ca="1" si="25"/>
        <v>s</v>
      </c>
      <c r="ET9" s="362" t="str">
        <f t="shared" ca="1" si="25"/>
        <v>s</v>
      </c>
      <c r="EU9" s="362" t="str">
        <f t="shared" ca="1" si="25"/>
        <v>s</v>
      </c>
      <c r="EV9" s="362" t="str">
        <f t="shared" ca="1" si="25"/>
        <v>s</v>
      </c>
      <c r="EW9" s="362" t="str">
        <f t="shared" ca="1" si="25"/>
        <v>s</v>
      </c>
      <c r="EX9" s="362" t="str">
        <f t="shared" ca="1" si="25"/>
        <v>s</v>
      </c>
      <c r="EY9" s="362" t="str">
        <f t="shared" ca="1" si="25"/>
        <v>s</v>
      </c>
      <c r="EZ9" s="362" t="str">
        <f t="shared" ca="1" si="25"/>
        <v>s</v>
      </c>
      <c r="FA9" s="362" t="str">
        <f t="shared" ca="1" si="25"/>
        <v>s</v>
      </c>
      <c r="FB9" s="362" t="str">
        <f t="shared" ca="1" si="25"/>
        <v>s</v>
      </c>
      <c r="FC9" s="362" t="str">
        <f t="shared" ca="1" si="25"/>
        <v>s</v>
      </c>
      <c r="FD9" s="362" t="str">
        <f t="shared" ca="1" si="25"/>
        <v>s</v>
      </c>
      <c r="FE9" s="362" t="str">
        <f t="shared" ca="1" si="25"/>
        <v>s</v>
      </c>
      <c r="FF9" s="362" t="str">
        <f t="shared" ca="1" si="25"/>
        <v>s</v>
      </c>
      <c r="FG9" s="362">
        <f t="shared" ref="FG9:FG37" ca="1" si="26">COUNTIF(EB9:FF9,"s")</f>
        <v>31</v>
      </c>
      <c r="FH9" s="362">
        <f t="shared" ref="FH9:FH37" ca="1" si="27">COUNTIFS(OFFSET(DP9,0,0,,-(FG9)),"S")</f>
        <v>0</v>
      </c>
      <c r="FI9" s="362" t="str">
        <f ca="1">IF(AND(YEAR(EA9)='P Gerais'!D7,MONTH(Lanc!EA9)=10,DAY(Lanc!EA9)&gt;1),"S","N")</f>
        <v>N</v>
      </c>
      <c r="FJ9" s="364">
        <f t="shared" ref="FJ9:FJ37" ca="1" si="28">IF(FI9="s",(D9/31)*FG9,D9)</f>
        <v>0</v>
      </c>
      <c r="FK9" s="364">
        <f t="shared" ref="FK9:FK37" si="29">IF(OR(AB9="",AB9=0),0,(FJ9/220)*AB9)</f>
        <v>0</v>
      </c>
      <c r="FL9" s="387">
        <f t="shared" ref="FL9:FL37" ca="1" si="30">(D9/30)*AC9</f>
        <v>0</v>
      </c>
      <c r="FP9" s="363">
        <f ca="1">((FJ9-FL9-FK9+AZ9+AQ9+SUM(Z9:AA9)+SUM(AW9:AX9)+AK9)*IF('DB Func'!GG4="ok",'DB Func'!GD4,0))</f>
        <v>0</v>
      </c>
      <c r="FR9" s="389">
        <f t="shared" ref="FR9:FR37" ca="1" si="31">$FQ$8*BA9</f>
        <v>0</v>
      </c>
      <c r="GV9" s="49"/>
      <c r="GW9" s="49"/>
      <c r="GX9" s="49"/>
      <c r="GY9" s="49"/>
      <c r="GZ9" s="49"/>
      <c r="HA9" s="49"/>
      <c r="HB9" s="49"/>
      <c r="HC9" s="49"/>
    </row>
    <row r="10" spans="1:211" ht="30" customHeight="1" thickTop="1" thickBot="1">
      <c r="C10" s="390" t="str">
        <f ca="1">IF('DB Func'!B5="Funcionário 3","",'DB Func'!B5)</f>
        <v/>
      </c>
      <c r="D10" s="391">
        <f ca="1">'DB Func'!CM5</f>
        <v>0</v>
      </c>
      <c r="E10" s="382" t="str">
        <f ca="1">IF(C10="","-",IF(OR(terceiro!E10="OUT",terceiro!F10="OUT"),"Sim","Não"))</f>
        <v>-</v>
      </c>
      <c r="F10" s="383" t="str">
        <f ca="1">IF(C10="","-",IF(OR(Ferias!E10="OUT",Ferias!F10="OUT"),"Sim","Não"))</f>
        <v>-</v>
      </c>
      <c r="G10" s="383">
        <f ca="1">IF(C10="",0,IF(F10="Sim",IF(Ferias!E10="OUT",Ferias!I10,Ferias!J10),0))</f>
        <v>0</v>
      </c>
      <c r="H10" s="185"/>
      <c r="I10" s="185"/>
      <c r="J10" s="398">
        <f t="shared" ca="1" si="1"/>
        <v>0</v>
      </c>
      <c r="K10" s="152"/>
      <c r="L10" s="151"/>
      <c r="M10" s="189"/>
      <c r="N10" s="153"/>
      <c r="O10" s="48"/>
      <c r="P10" s="48"/>
      <c r="Q10" s="48"/>
      <c r="R10" s="49"/>
      <c r="S10" s="49"/>
      <c r="T10" s="49"/>
      <c r="U10" s="49"/>
      <c r="V10" s="49"/>
      <c r="W10" s="49"/>
      <c r="X10" s="49"/>
      <c r="Y10" s="49"/>
      <c r="Z10" s="49"/>
      <c r="AA10" s="49"/>
      <c r="AB10" s="48"/>
      <c r="AC10" s="48"/>
      <c r="AD10" s="49"/>
      <c r="AE10" s="49"/>
      <c r="AF10" s="314"/>
      <c r="AH10" s="400">
        <f ca="1">IF(AND('DB Func'!GE5="Setembro",'DB Func'!BQ5="2 Parcelas"),(('auxiliar 13 sal'!L6/12*'DB Func'!GF5+AVERAGE('auxiliar 13 sal'!Q6:AB6)+AVERAGE('auxiliar 13 sal'!AE6:AP6)+'auxiliar 13 sal'!L6*'DB Func'!BN5+'auxiliar 13 sal'!L6*'DB Func'!BO5)/2),IF('DB Func'!GE5="Outubro",IF('DB Func'!BQ5="Parcela Única",('auxiliar 13 sal'!L6/12*'DB Func'!GF5)+AVERAGE('auxiliar 13 sal'!Q6:AB6)+AVERAGE('auxiliar 13 sal'!AE6:AP6)+('auxiliar 13 sal'!L6*'DB Func'!BN5)+('auxiliar 13 sal'!L6*'DB Func'!BO5),IF('DB Func'!BQ5="2 Parcelas",(('auxiliar 13 sal'!L6/12*'DB Func'!GF5+AVERAGE('auxiliar 13 sal'!Q6:AB6)+AVERAGE('auxiliar 13 sal'!AE6:AP6)+'auxiliar 13 sal'!L6*'DB Func'!BN5+'auxiliar 13 sal'!L6*'DB Func'!BO5)/2))),0))</f>
        <v>0</v>
      </c>
      <c r="AK10" s="364">
        <f t="shared" ca="1" si="6"/>
        <v>0</v>
      </c>
      <c r="AL10" s="364">
        <f t="shared" ca="1" si="7"/>
        <v>0</v>
      </c>
      <c r="AM10" s="364">
        <f t="shared" ca="1" si="8"/>
        <v>0</v>
      </c>
      <c r="AN10" s="364">
        <f t="shared" ca="1" si="9"/>
        <v>0</v>
      </c>
      <c r="AO10" s="364">
        <f t="shared" ca="1" si="10"/>
        <v>0</v>
      </c>
      <c r="AP10" s="364">
        <f t="shared" ca="1" si="11"/>
        <v>0</v>
      </c>
      <c r="AQ10" s="364">
        <f t="shared" ca="1" si="12"/>
        <v>0</v>
      </c>
      <c r="AR10" s="364">
        <f>IF(OR(M10="",M10=0),0,((FJ10/220)*('Ho Ex'!$C$8+$AS$6))*M10)</f>
        <v>0</v>
      </c>
      <c r="AS10" s="364">
        <f>IF(OR(N10="",N10=0),0,((FJ10/220*('DB Func'!GD5+Lanc!$AS$6))*('Ho Ex'!$I$8+$AS$6))*(N10/52.5*60))</f>
        <v>0</v>
      </c>
      <c r="AT10" s="364">
        <f>IF(OR(M10="",M10=0),0,((FJ10/220)*('Ho Ex'!$J$8+$AS$6))*O10)</f>
        <v>0</v>
      </c>
      <c r="AU10" s="364">
        <f>IF(OR(M10="",M10=0),0,((FJ10/220)*('Ho Ex'!I13+$AS$6))*P10)</f>
        <v>0</v>
      </c>
      <c r="AV10" s="364">
        <f>IF(OR(M10="",M10=0),0,((FJ10/220)*('Ho Ex'!C13+$AS$6))*Q10)</f>
        <v>0</v>
      </c>
      <c r="AW10" s="364">
        <f ca="1">FJ10*'DB Func'!BN5</f>
        <v>0</v>
      </c>
      <c r="AX10" s="364">
        <f ca="1">FJ10*'DB Func'!BO5</f>
        <v>0</v>
      </c>
      <c r="AY10" s="364">
        <f ca="1">IF(FJ10=0,0,VLOOKUP(FJ10,'P Gerais'!$D$39:$G$41,3,TRUE)*Func3!$F$68)</f>
        <v>0</v>
      </c>
      <c r="AZ10" s="364">
        <f t="shared" si="13"/>
        <v>0</v>
      </c>
      <c r="BA10" s="364">
        <f ca="1">((FJ10-FL10-FK10+AZ10+AQ10+SUM(Z10:AA10)+SUM(AW10:AX10)+AK10)*IF('DB Func'!GG5="ok",'DB Func'!GD5,0))+(FJ10-FL10-FK10+AZ10+AQ10+SUM(Z10:AA10)+SUM(AW10:AX10))+AK10</f>
        <v>0</v>
      </c>
      <c r="BB10" s="385">
        <f ca="1">VLOOKUP(BA10,'P Gerais'!$D$22:$G$25,3,TRUE)</f>
        <v>0.08</v>
      </c>
      <c r="BC10" s="364">
        <f ca="1">IF(BA10&lt;'P Gerais'!$D$25,BA10*BB10,Lanc!BB10)</f>
        <v>0</v>
      </c>
      <c r="BD10" s="364">
        <f ca="1">BA10-BC10-('DB Func'!GB5*'P Gerais'!$D$35)</f>
        <v>0</v>
      </c>
      <c r="BE10" s="386">
        <f ca="1">VLOOKUP(BD10,'P Gerais'!$D$29:$F$33,3,TRUE)</f>
        <v>0</v>
      </c>
      <c r="BF10" s="364">
        <f t="shared" ca="1" si="14"/>
        <v>0</v>
      </c>
      <c r="BG10" s="364">
        <f ca="1">VLOOKUP(BD10,'P Gerais'!$D$29:$G$33,4,TRUE)</f>
        <v>0</v>
      </c>
      <c r="BH10" s="364">
        <f t="shared" ca="1" si="15"/>
        <v>0</v>
      </c>
      <c r="BI10" s="364">
        <f t="shared" ca="1" si="16"/>
        <v>0</v>
      </c>
      <c r="BJ10" s="362">
        <f ca="1">'DB Func'!G5</f>
        <v>0</v>
      </c>
      <c r="BK10" s="362">
        <f ca="1">'DB Func'!FW5</f>
        <v>0</v>
      </c>
      <c r="BL10" s="364">
        <f ca="1">D10*'P Gerais'!$D$13</f>
        <v>0</v>
      </c>
      <c r="BM10" s="364">
        <f ca="1">D10*'P Gerais'!$D$14</f>
        <v>0</v>
      </c>
      <c r="BN10" s="364">
        <f ca="1">D10*'P Gerais'!$D$16</f>
        <v>0</v>
      </c>
      <c r="BO10" s="364">
        <f ca="1">D10*'P Gerais'!$D$17</f>
        <v>0</v>
      </c>
      <c r="BP10" s="364">
        <f ca="1">D10*'P Gerais'!$D$18</f>
        <v>0</v>
      </c>
      <c r="BQ10" s="385">
        <f ca="1">VLOOKUP(D10,'P Gerais'!$D$22:$G$24,3,TRUE)</f>
        <v>0.08</v>
      </c>
      <c r="BR10" s="385">
        <f ca="1">VLOOKUP(D10,'P Gerais'!$D$29:$G$33,3,TRUE)</f>
        <v>0</v>
      </c>
      <c r="BS10" s="385">
        <f ca="1">'DB Func'!BN5</f>
        <v>0</v>
      </c>
      <c r="BT10" s="385">
        <f ca="1">'DB Func'!BO5</f>
        <v>0</v>
      </c>
      <c r="BU10" s="385">
        <f ca="1">'DB Func'!FX5</f>
        <v>0</v>
      </c>
      <c r="BV10" s="364">
        <f t="shared" ca="1" si="17"/>
        <v>-0.08</v>
      </c>
      <c r="BW10" s="364">
        <f ca="1">BV10-'DB Func'!GC5</f>
        <v>-0.08</v>
      </c>
      <c r="BX10" s="362">
        <f ca="1">IFERROR(VLOOKUP(BW10,'P Gerais'!$D$29:$G$33,3,TRUE)*BW10,0)</f>
        <v>0</v>
      </c>
      <c r="BY10" s="364">
        <f ca="1">IFERROR(BX10-VLOOKUP(BW10,'P Gerais'!$D$29:$H$33,4,TRUE),0)</f>
        <v>0</v>
      </c>
      <c r="BZ10" s="364">
        <f ca="1">D10*'DB Func'!GD5</f>
        <v>0</v>
      </c>
      <c r="CB10" s="364">
        <f t="shared" ca="1" si="18"/>
        <v>0</v>
      </c>
      <c r="CC10" s="364">
        <f t="shared" si="19"/>
        <v>0</v>
      </c>
      <c r="CD10" s="364">
        <f t="shared" si="20"/>
        <v>0</v>
      </c>
      <c r="CF10" s="362" t="str">
        <f t="shared" ca="1" si="21"/>
        <v>não</v>
      </c>
      <c r="CG10" s="362">
        <f ca="1">IF($CH$8=1,DAY('DB Func'!C5),0)</f>
        <v>0</v>
      </c>
      <c r="CH10" s="362">
        <f ca="1">IF(CI10=0,0,MONTH('DB Func'!C5))</f>
        <v>0</v>
      </c>
      <c r="CI10" s="362">
        <f ca="1">IF('P Gerais'!D8=YEAR('DB Func'!C5),YEAR('DB Func'!C5),0)</f>
        <v>0</v>
      </c>
      <c r="CJ10" s="371">
        <v>33</v>
      </c>
      <c r="CK10" s="363"/>
      <c r="CL10" s="362" t="str">
        <f ca="1">IF(ISERROR(HLOOKUP(CL8,$DS$7:$DY10,$DZ10,FALSE)),"N",HLOOKUP(CL8,$DS$7:$DY10,$DZ10,FALSE))</f>
        <v>N</v>
      </c>
      <c r="CM10" s="362" t="str">
        <f ca="1">IF(ISERROR(HLOOKUP(CM8,$DS$7:$DY10,$DZ10,FALSE)),"N",HLOOKUP(CM8,$DS$7:$DY10,$DZ10,FALSE))</f>
        <v>N</v>
      </c>
      <c r="CN10" s="362" t="str">
        <f>IF(ISERROR(HLOOKUP(CN8,$DS$7:$DY10,$DZ10,FALSE)),"N",HLOOKUP(CN8,$DS$7:$DY10,$DZ10,FALSE))</f>
        <v>N</v>
      </c>
      <c r="CO10" s="362" t="str">
        <f ca="1">IF(ISERROR(HLOOKUP(CO8,$DS$7:$DY10,$DZ10,FALSE)),"N",HLOOKUP(CO8,$DS$7:$DY10,$DZ10,FALSE))</f>
        <v>N</v>
      </c>
      <c r="CP10" s="362" t="str">
        <f ca="1">IF(ISERROR(HLOOKUP(CP8,$DS$7:$DY10,$DZ10,FALSE)),"N",HLOOKUP(CP8,$DS$7:$DY10,$DZ10,FALSE))</f>
        <v>N</v>
      </c>
      <c r="CQ10" s="362" t="str">
        <f ca="1">IF(ISERROR(HLOOKUP(CQ8,$DS$7:$DY10,$DZ10,FALSE)),"N",HLOOKUP(CQ8,$DS$7:$DY10,$DZ10,FALSE))</f>
        <v>N</v>
      </c>
      <c r="CR10" s="362" t="str">
        <f ca="1">IF(ISERROR(HLOOKUP(CR8,$DS$7:$DY10,$DZ10,FALSE)),"N",HLOOKUP(CR8,$DS$7:$DY10,$DZ10,FALSE))</f>
        <v>N</v>
      </c>
      <c r="CS10" s="362" t="str">
        <f ca="1">IF(ISERROR(HLOOKUP(CS8,$DS$7:$DY10,$DZ10,FALSE)),"N",HLOOKUP(CS8,$DS$7:$DY10,$DZ10,FALSE))</f>
        <v>N</v>
      </c>
      <c r="CT10" s="362" t="str">
        <f ca="1">IF(ISERROR(HLOOKUP(CT8,$DS$7:$DY10,$DZ10,FALSE)),"N",HLOOKUP(CT8,$DS$7:$DY10,$DZ10,FALSE))</f>
        <v>N</v>
      </c>
      <c r="CU10" s="362" t="str">
        <f>IF(ISERROR(HLOOKUP(CU8,$DS$7:$DY10,$DZ10,FALSE)),"N",HLOOKUP(CU8,$DS$7:$DY10,$DZ10,FALSE))</f>
        <v>N</v>
      </c>
      <c r="CV10" s="362" t="str">
        <f ca="1">IF(ISERROR(HLOOKUP(CV8,$DS$7:$DY10,$DZ10,FALSE)),"N",HLOOKUP(CV8,$DS$7:$DY10,$DZ10,FALSE))</f>
        <v>N</v>
      </c>
      <c r="CW10" s="362" t="str">
        <f ca="1">IF(ISERROR(HLOOKUP(CW8,$DS$7:$DY10,$DZ10,FALSE)),"N",HLOOKUP(CW8,$DS$7:$DY10,$DZ10,FALSE))</f>
        <v>N</v>
      </c>
      <c r="CX10" s="362" t="str">
        <f ca="1">IF(ISERROR(HLOOKUP(CX8,$DS$7:$DY10,$DZ10,FALSE)),"N",HLOOKUP(CX8,$DS$7:$DY10,$DZ10,FALSE))</f>
        <v>N</v>
      </c>
      <c r="CY10" s="362" t="str">
        <f ca="1">IF(ISERROR(HLOOKUP(CY8,$DS$7:$DY10,$DZ10,FALSE)),"N",HLOOKUP(CY8,$DS$7:$DY10,$DZ10,FALSE))</f>
        <v>N</v>
      </c>
      <c r="CZ10" s="362" t="str">
        <f ca="1">IF(ISERROR(HLOOKUP(CZ8,$DS$7:$DY10,$DZ10,FALSE)),"N",HLOOKUP(CZ8,$DS$7:$DY10,$DZ10,FALSE))</f>
        <v>N</v>
      </c>
      <c r="DA10" s="362" t="str">
        <f ca="1">IF(ISERROR(HLOOKUP(DA8,$DS$7:$DY10,$DZ10,FALSE)),"N",HLOOKUP(DA8,$DS$7:$DY10,$DZ10,FALSE))</f>
        <v>N</v>
      </c>
      <c r="DB10" s="362" t="str">
        <f>IF(ISERROR(HLOOKUP(DB8,$DS$7:$DY10,$DZ10,FALSE)),"N",HLOOKUP(DB8,$DS$7:$DY10,$DZ10,FALSE))</f>
        <v>N</v>
      </c>
      <c r="DC10" s="362" t="str">
        <f ca="1">IF(ISERROR(HLOOKUP(DC8,$DS$7:$DY10,$DZ10,FALSE)),"N",HLOOKUP(DC8,$DS$7:$DY10,$DZ10,FALSE))</f>
        <v>N</v>
      </c>
      <c r="DD10" s="362" t="str">
        <f ca="1">IF(ISERROR(HLOOKUP(DD8,$DS$7:$DY10,$DZ10,FALSE)),"N",HLOOKUP(DD8,$DS$7:$DY10,$DZ10,FALSE))</f>
        <v>N</v>
      </c>
      <c r="DE10" s="362" t="str">
        <f ca="1">IF(ISERROR(HLOOKUP(DE8,$DS$7:$DY10,$DZ10,FALSE)),"N",HLOOKUP(DE8,$DS$7:$DY10,$DZ10,FALSE))</f>
        <v>N</v>
      </c>
      <c r="DF10" s="362" t="str">
        <f ca="1">IF(ISERROR(HLOOKUP(DF8,$DS$7:$DY10,$DZ10,FALSE)),"N",HLOOKUP(DF8,$DS$7:$DY10,$DZ10,FALSE))</f>
        <v>N</v>
      </c>
      <c r="DG10" s="362" t="str">
        <f ca="1">IF(ISERROR(HLOOKUP(DG8,$DS$7:$DY10,$DZ10,FALSE)),"N",HLOOKUP(DG8,$DS$7:$DY10,$DZ10,FALSE))</f>
        <v>N</v>
      </c>
      <c r="DH10" s="362" t="str">
        <f ca="1">IF(ISERROR(HLOOKUP(DH8,$DS$7:$DY10,$DZ10,FALSE)),"N",HLOOKUP(DH8,$DS$7:$DY10,$DZ10,FALSE))</f>
        <v>N</v>
      </c>
      <c r="DI10" s="362" t="str">
        <f>IF(ISERROR(HLOOKUP(DI8,$DS$7:$DY10,$DZ10,FALSE)),"N",HLOOKUP(DI8,$DS$7:$DY10,$DZ10,FALSE))</f>
        <v>N</v>
      </c>
      <c r="DJ10" s="362" t="str">
        <f ca="1">IF(ISERROR(HLOOKUP(DJ8,$DS$7:$DY10,$DZ10,FALSE)),"N",HLOOKUP(DJ8,$DS$7:$DY10,$DZ10,FALSE))</f>
        <v>N</v>
      </c>
      <c r="DK10" s="362" t="str">
        <f ca="1">IF(ISERROR(HLOOKUP(DK8,$DS$7:$DY10,$DZ10,FALSE)),"N",HLOOKUP(DK8,$DS$7:$DY10,$DZ10,FALSE))</f>
        <v>N</v>
      </c>
      <c r="DL10" s="362" t="str">
        <f ca="1">IF(ISERROR(HLOOKUP(DL8,$DS$7:$DY10,$DZ10,FALSE)),"N",HLOOKUP(DL8,$DS$7:$DY10,$DZ10,FALSE))</f>
        <v>N</v>
      </c>
      <c r="DM10" s="362" t="str">
        <f ca="1">IF(ISERROR(HLOOKUP(DM8,$DS$7:$DY10,$DZ10,FALSE)),"N",HLOOKUP(DM8,$DS$7:$DY10,$DZ10,FALSE))</f>
        <v>N</v>
      </c>
      <c r="DN10" s="362" t="str">
        <f ca="1">IF(ISERROR(HLOOKUP(DN8,$DS$7:$DY10,$DZ10,FALSE)),"N",HLOOKUP(DN8,$DS$7:$DY10,$DZ10,FALSE))</f>
        <v>N</v>
      </c>
      <c r="DO10" s="362" t="str">
        <f ca="1">IF(ISERROR(HLOOKUP(DO8,$DS$7:$DY10,$DZ10,FALSE)),"N",HLOOKUP(DO8,$DS$7:$DY10,$DZ10,FALSE))</f>
        <v>N</v>
      </c>
      <c r="DP10" s="362" t="str">
        <f>IF(ISERROR(HLOOKUP(DP8,$DS$7:$DY10,$DZ10,FALSE)),"N",HLOOKUP(DP8,$DS$7:$DY10,$DZ10,FALSE))</f>
        <v>N</v>
      </c>
      <c r="DQ10" s="362">
        <f t="shared" ca="1" si="22"/>
        <v>0</v>
      </c>
      <c r="DR10" s="362">
        <f t="shared" ca="1" si="23"/>
        <v>31</v>
      </c>
      <c r="DS10" s="362" t="str">
        <f>IF('DB Func'!M5&gt;0,"S","N")</f>
        <v>N</v>
      </c>
      <c r="DT10" s="362" t="str">
        <f>IF('DB Func'!R5&gt;0,"S","N")</f>
        <v>N</v>
      </c>
      <c r="DU10" s="362" t="str">
        <f>IF('DB Func'!W5&gt;0,"S","N")</f>
        <v>N</v>
      </c>
      <c r="DV10" s="362" t="str">
        <f>IF('DB Func'!AB5&gt;0,"S","N")</f>
        <v>N</v>
      </c>
      <c r="DW10" s="362" t="str">
        <f>IF('DB Func'!AG5&gt;0,"S","N")</f>
        <v>N</v>
      </c>
      <c r="DX10" s="362" t="str">
        <f>IF('DB Func'!AL5&gt;0,"S","N")</f>
        <v>N</v>
      </c>
      <c r="DY10" s="362" t="str">
        <f>IF('DB Func'!AQ5&gt;0,"S","N")</f>
        <v>N</v>
      </c>
      <c r="DZ10" s="362">
        <v>4</v>
      </c>
      <c r="EA10" s="369">
        <f ca="1">'DB Func'!C5</f>
        <v>0</v>
      </c>
      <c r="EB10" s="362" t="str">
        <f t="shared" ca="1" si="24"/>
        <v>s</v>
      </c>
      <c r="EC10" s="362" t="str">
        <f t="shared" ca="1" si="24"/>
        <v>s</v>
      </c>
      <c r="ED10" s="362" t="str">
        <f t="shared" ca="1" si="24"/>
        <v>s</v>
      </c>
      <c r="EE10" s="362" t="str">
        <f t="shared" ca="1" si="24"/>
        <v>s</v>
      </c>
      <c r="EF10" s="362" t="str">
        <f t="shared" ca="1" si="24"/>
        <v>s</v>
      </c>
      <c r="EG10" s="362" t="str">
        <f t="shared" ca="1" si="24"/>
        <v>s</v>
      </c>
      <c r="EH10" s="362" t="str">
        <f t="shared" ca="1" si="24"/>
        <v>s</v>
      </c>
      <c r="EI10" s="362" t="str">
        <f t="shared" ca="1" si="24"/>
        <v>s</v>
      </c>
      <c r="EJ10" s="362" t="str">
        <f t="shared" ca="1" si="24"/>
        <v>s</v>
      </c>
      <c r="EK10" s="362" t="str">
        <f t="shared" ca="1" si="24"/>
        <v>s</v>
      </c>
      <c r="EL10" s="362" t="str">
        <f t="shared" ca="1" si="24"/>
        <v>s</v>
      </c>
      <c r="EM10" s="362" t="str">
        <f t="shared" ca="1" si="24"/>
        <v>s</v>
      </c>
      <c r="EN10" s="362" t="str">
        <f t="shared" ca="1" si="24"/>
        <v>s</v>
      </c>
      <c r="EO10" s="362" t="str">
        <f t="shared" ca="1" si="24"/>
        <v>s</v>
      </c>
      <c r="EP10" s="362" t="str">
        <f t="shared" ca="1" si="24"/>
        <v>s</v>
      </c>
      <c r="EQ10" s="362" t="str">
        <f t="shared" ca="1" si="24"/>
        <v>s</v>
      </c>
      <c r="ER10" s="362" t="str">
        <f t="shared" ca="1" si="25"/>
        <v>s</v>
      </c>
      <c r="ES10" s="362" t="str">
        <f t="shared" ca="1" si="25"/>
        <v>s</v>
      </c>
      <c r="ET10" s="362" t="str">
        <f t="shared" ca="1" si="25"/>
        <v>s</v>
      </c>
      <c r="EU10" s="362" t="str">
        <f t="shared" ca="1" si="25"/>
        <v>s</v>
      </c>
      <c r="EV10" s="362" t="str">
        <f t="shared" ca="1" si="25"/>
        <v>s</v>
      </c>
      <c r="EW10" s="362" t="str">
        <f t="shared" ca="1" si="25"/>
        <v>s</v>
      </c>
      <c r="EX10" s="362" t="str">
        <f t="shared" ca="1" si="25"/>
        <v>s</v>
      </c>
      <c r="EY10" s="362" t="str">
        <f t="shared" ca="1" si="25"/>
        <v>s</v>
      </c>
      <c r="EZ10" s="362" t="str">
        <f t="shared" ca="1" si="25"/>
        <v>s</v>
      </c>
      <c r="FA10" s="362" t="str">
        <f t="shared" ca="1" si="25"/>
        <v>s</v>
      </c>
      <c r="FB10" s="362" t="str">
        <f t="shared" ca="1" si="25"/>
        <v>s</v>
      </c>
      <c r="FC10" s="362" t="str">
        <f t="shared" ca="1" si="25"/>
        <v>s</v>
      </c>
      <c r="FD10" s="362" t="str">
        <f t="shared" ca="1" si="25"/>
        <v>s</v>
      </c>
      <c r="FE10" s="362" t="str">
        <f t="shared" ca="1" si="25"/>
        <v>s</v>
      </c>
      <c r="FF10" s="362" t="str">
        <f t="shared" ca="1" si="25"/>
        <v>s</v>
      </c>
      <c r="FG10" s="362">
        <f t="shared" ca="1" si="26"/>
        <v>31</v>
      </c>
      <c r="FH10" s="362">
        <f t="shared" ca="1" si="27"/>
        <v>0</v>
      </c>
      <c r="FI10" s="362" t="str">
        <f ca="1">IF(AND(YEAR(EA10)='P Gerais'!D8,MONTH(Lanc!EA10)=10,DAY(Lanc!EA10)&gt;1),"S","N")</f>
        <v>N</v>
      </c>
      <c r="FJ10" s="364">
        <f t="shared" ca="1" si="28"/>
        <v>0</v>
      </c>
      <c r="FK10" s="364">
        <f t="shared" si="29"/>
        <v>0</v>
      </c>
      <c r="FL10" s="387">
        <f t="shared" ca="1" si="30"/>
        <v>0</v>
      </c>
      <c r="FP10" s="363">
        <f ca="1">((FJ10-FL10-FK10+AZ10+AQ10+SUM(Z10:AA10)+SUM(AW10:AX10)+AK10)*IF('DB Func'!GG5="ok",'DB Func'!GD5,0))</f>
        <v>0</v>
      </c>
      <c r="FR10" s="389">
        <f t="shared" ca="1" si="31"/>
        <v>0</v>
      </c>
      <c r="GV10" s="49"/>
      <c r="GW10" s="49"/>
      <c r="GX10" s="49"/>
      <c r="GY10" s="49"/>
      <c r="GZ10" s="49"/>
      <c r="HA10" s="49"/>
      <c r="HB10" s="49"/>
      <c r="HC10" s="49"/>
    </row>
    <row r="11" spans="1:211" ht="30" customHeight="1" thickTop="1" thickBot="1">
      <c r="C11" s="390" t="str">
        <f ca="1">IF('DB Func'!B6="Funcionário 4","",'DB Func'!B6)</f>
        <v/>
      </c>
      <c r="D11" s="391">
        <f ca="1">'DB Func'!CM6</f>
        <v>0</v>
      </c>
      <c r="E11" s="382" t="str">
        <f ca="1">IF(C11="","-",IF(OR(terceiro!E11="OUT",terceiro!F11="OUT"),"Sim","Não"))</f>
        <v>-</v>
      </c>
      <c r="F11" s="383" t="str">
        <f ca="1">IF(C11="","-",IF(OR(Ferias!E11="OUT",Ferias!F11="OUT"),"Sim","Não"))</f>
        <v>-</v>
      </c>
      <c r="G11" s="383">
        <f ca="1">IF(C11="",0,IF(F11="Sim",IF(Ferias!E11="OUT",Ferias!I11,Ferias!J11),0))</f>
        <v>0</v>
      </c>
      <c r="H11" s="185"/>
      <c r="I11" s="185"/>
      <c r="J11" s="398">
        <f t="shared" ca="1" si="1"/>
        <v>0</v>
      </c>
      <c r="K11" s="152"/>
      <c r="L11" s="151"/>
      <c r="M11" s="189"/>
      <c r="N11" s="153"/>
      <c r="O11" s="48"/>
      <c r="P11" s="48"/>
      <c r="Q11" s="48"/>
      <c r="R11" s="49"/>
      <c r="S11" s="49"/>
      <c r="T11" s="49"/>
      <c r="U11" s="49"/>
      <c r="V11" s="49"/>
      <c r="W11" s="49"/>
      <c r="X11" s="49"/>
      <c r="Y11" s="49"/>
      <c r="Z11" s="49"/>
      <c r="AA11" s="49"/>
      <c r="AB11" s="48"/>
      <c r="AC11" s="48"/>
      <c r="AD11" s="49"/>
      <c r="AE11" s="49"/>
      <c r="AF11" s="314"/>
      <c r="AH11" s="400">
        <f ca="1">IF(AND('DB Func'!GE6="Setembro",'DB Func'!BQ6="2 Parcelas"),(('auxiliar 13 sal'!L7/12*'DB Func'!GF6+AVERAGE('auxiliar 13 sal'!Q7:AB7)+AVERAGE('auxiliar 13 sal'!AE7:AP7)+'auxiliar 13 sal'!L7*'DB Func'!BN6+'auxiliar 13 sal'!L7*'DB Func'!BO6)/2),IF('DB Func'!GE6="Outubro",IF('DB Func'!BQ6="Parcela Única",('auxiliar 13 sal'!L7/12*'DB Func'!GF6)+AVERAGE('auxiliar 13 sal'!Q7:AB7)+AVERAGE('auxiliar 13 sal'!AE7:AP7)+('auxiliar 13 sal'!L7*'DB Func'!BN6)+('auxiliar 13 sal'!L7*'DB Func'!BO6),IF('DB Func'!BQ6="2 Parcelas",(('auxiliar 13 sal'!L7/12*'DB Func'!GF6+AVERAGE('auxiliar 13 sal'!Q7:AB7)+AVERAGE('auxiliar 13 sal'!AE7:AP7)+'auxiliar 13 sal'!L7*'DB Func'!BN6+'auxiliar 13 sal'!L7*'DB Func'!BO6)/2))),0))</f>
        <v>0</v>
      </c>
      <c r="AK11" s="364">
        <f t="shared" ca="1" si="6"/>
        <v>0</v>
      </c>
      <c r="AL11" s="364">
        <f t="shared" ca="1" si="7"/>
        <v>0</v>
      </c>
      <c r="AM11" s="364">
        <f t="shared" ca="1" si="8"/>
        <v>0</v>
      </c>
      <c r="AN11" s="364">
        <f t="shared" ca="1" si="9"/>
        <v>0</v>
      </c>
      <c r="AO11" s="364">
        <f t="shared" ca="1" si="10"/>
        <v>0</v>
      </c>
      <c r="AP11" s="364">
        <f t="shared" ca="1" si="11"/>
        <v>0</v>
      </c>
      <c r="AQ11" s="364">
        <f t="shared" ca="1" si="12"/>
        <v>0</v>
      </c>
      <c r="AR11" s="364">
        <f>IF(OR(M11="",M11=0),0,((FJ11/220)*('Ho Ex'!$C$8+$AS$6))*M11)</f>
        <v>0</v>
      </c>
      <c r="AS11" s="364">
        <f>IF(OR(N11="",N11=0),0,((FJ11/220*('DB Func'!GD6+Lanc!$AS$6))*('Ho Ex'!$I$8+$AS$6))*(N11/52.5*60))</f>
        <v>0</v>
      </c>
      <c r="AT11" s="364">
        <f>IF(OR(M11="",M11=0),0,((FJ11/220)*('Ho Ex'!$J$8+$AS$6))*O11)</f>
        <v>0</v>
      </c>
      <c r="AU11" s="364">
        <f>IF(OR(M11="",M11=0),0,((FJ11/220)*('Ho Ex'!I14+$AS$6))*P11)</f>
        <v>0</v>
      </c>
      <c r="AV11" s="364">
        <f>IF(OR(M11="",M11=0),0,((FJ11/220)*('Ho Ex'!C14+$AS$6))*Q11)</f>
        <v>0</v>
      </c>
      <c r="AW11" s="364">
        <f ca="1">FJ11*'DB Func'!BN6</f>
        <v>0</v>
      </c>
      <c r="AX11" s="364">
        <f ca="1">FJ11*'DB Func'!BO6</f>
        <v>0</v>
      </c>
      <c r="AY11" s="364">
        <f ca="1">IF(FJ11=0,0,VLOOKUP(FJ11,'P Gerais'!$D$39:$G$41,3,TRUE)*Func4!$F$68)</f>
        <v>0</v>
      </c>
      <c r="AZ11" s="364">
        <f t="shared" si="13"/>
        <v>0</v>
      </c>
      <c r="BA11" s="364">
        <f ca="1">((FJ11-FL11-FK11+AZ11+AQ11+SUM(Z11:AA11)+SUM(AW11:AX11)+AK11)*IF('DB Func'!GG6="ok",'DB Func'!GD6,0))+(FJ11-FL11-FK11+AZ11+AQ11+SUM(Z11:AA11)+SUM(AW11:AX11))+AK11</f>
        <v>0</v>
      </c>
      <c r="BB11" s="385">
        <f ca="1">VLOOKUP(BA11,'P Gerais'!$D$22:$G$25,3,TRUE)</f>
        <v>0.08</v>
      </c>
      <c r="BC11" s="364">
        <f ca="1">IF(BA11&lt;'P Gerais'!$D$25,BA11*BB11,Lanc!BB11)</f>
        <v>0</v>
      </c>
      <c r="BD11" s="364">
        <f ca="1">BA11-BC11-('DB Func'!GB6*'P Gerais'!$D$35)</f>
        <v>0</v>
      </c>
      <c r="BE11" s="386">
        <f ca="1">VLOOKUP(BD11,'P Gerais'!$D$29:$F$33,3,TRUE)</f>
        <v>0</v>
      </c>
      <c r="BF11" s="364">
        <f t="shared" ca="1" si="14"/>
        <v>0</v>
      </c>
      <c r="BG11" s="364">
        <f ca="1">VLOOKUP(BD11,'P Gerais'!$D$29:$G$33,4,TRUE)</f>
        <v>0</v>
      </c>
      <c r="BH11" s="364">
        <f t="shared" ca="1" si="15"/>
        <v>0</v>
      </c>
      <c r="BI11" s="364">
        <f t="shared" ca="1" si="16"/>
        <v>0</v>
      </c>
      <c r="BJ11" s="362">
        <f ca="1">'DB Func'!G6</f>
        <v>0</v>
      </c>
      <c r="BK11" s="362">
        <f ca="1">'DB Func'!FW6</f>
        <v>0</v>
      </c>
      <c r="BL11" s="364">
        <f ca="1">D11*'P Gerais'!$D$13</f>
        <v>0</v>
      </c>
      <c r="BM11" s="364">
        <f ca="1">D11*'P Gerais'!$D$14</f>
        <v>0</v>
      </c>
      <c r="BN11" s="364">
        <f ca="1">D11*'P Gerais'!$D$16</f>
        <v>0</v>
      </c>
      <c r="BO11" s="364">
        <f ca="1">D11*'P Gerais'!$D$17</f>
        <v>0</v>
      </c>
      <c r="BP11" s="364">
        <f ca="1">D11*'P Gerais'!$D$18</f>
        <v>0</v>
      </c>
      <c r="BQ11" s="385">
        <f ca="1">VLOOKUP(D11,'P Gerais'!$D$22:$G$24,3,TRUE)</f>
        <v>0.08</v>
      </c>
      <c r="BR11" s="385">
        <f ca="1">VLOOKUP(D11,'P Gerais'!$D$29:$G$33,3,TRUE)</f>
        <v>0</v>
      </c>
      <c r="BS11" s="385">
        <f ca="1">'DB Func'!BN6</f>
        <v>0</v>
      </c>
      <c r="BT11" s="385">
        <f ca="1">'DB Func'!BO6</f>
        <v>0</v>
      </c>
      <c r="BU11" s="385">
        <f ca="1">'DB Func'!FX6</f>
        <v>0</v>
      </c>
      <c r="BV11" s="364">
        <f t="shared" ca="1" si="17"/>
        <v>-0.08</v>
      </c>
      <c r="BW11" s="364">
        <f ca="1">BV11-'DB Func'!GC6</f>
        <v>-0.08</v>
      </c>
      <c r="BX11" s="362">
        <f ca="1">IFERROR(VLOOKUP(BW11,'P Gerais'!$D$29:$G$33,3,TRUE)*BW11,0)</f>
        <v>0</v>
      </c>
      <c r="BY11" s="364">
        <f ca="1">IFERROR(BX11-VLOOKUP(BW11,'P Gerais'!$D$29:$H$33,4,TRUE),0)</f>
        <v>0</v>
      </c>
      <c r="BZ11" s="364">
        <f ca="1">D11*'DB Func'!GD6</f>
        <v>0</v>
      </c>
      <c r="CB11" s="364">
        <f t="shared" ca="1" si="18"/>
        <v>0</v>
      </c>
      <c r="CC11" s="364">
        <f t="shared" si="19"/>
        <v>0</v>
      </c>
      <c r="CD11" s="364">
        <f t="shared" si="20"/>
        <v>0</v>
      </c>
      <c r="CF11" s="362" t="str">
        <f t="shared" ca="1" si="21"/>
        <v>não</v>
      </c>
      <c r="CG11" s="362">
        <f ca="1">IF($CH$8=1,DAY('DB Func'!C6),0)</f>
        <v>0</v>
      </c>
      <c r="CH11" s="362">
        <f ca="1">IF(CI11=0,0,MONTH('DB Func'!C6))</f>
        <v>0</v>
      </c>
      <c r="CI11" s="362">
        <f ca="1">IF('P Gerais'!D9=YEAR('DB Func'!C6),YEAR('DB Func'!C6),0)</f>
        <v>0</v>
      </c>
      <c r="CJ11" s="371">
        <v>34</v>
      </c>
      <c r="CK11" s="363"/>
      <c r="CL11" s="362" t="str">
        <f>IF(ISERROR(HLOOKUP(CL9,$DS$7:$DY11,$DZ11,FALSE)),"N",HLOOKUP(CL9,$DS$7:$DY11,$DZ11,FALSE))</f>
        <v>N</v>
      </c>
      <c r="CM11" s="362" t="str">
        <f>IF(ISERROR(HLOOKUP(CM9,$DS$7:$DY11,$DZ11,FALSE)),"N",HLOOKUP(CM9,$DS$7:$DY11,$DZ11,FALSE))</f>
        <v>N</v>
      </c>
      <c r="CN11" s="362" t="str">
        <f>IF(ISERROR(HLOOKUP(CN9,$DS$7:$DY11,$DZ11,FALSE)),"N",HLOOKUP(CN9,$DS$7:$DY11,$DZ11,FALSE))</f>
        <v>N</v>
      </c>
      <c r="CO11" s="362" t="str">
        <f>IF(ISERROR(HLOOKUP(CO9,$DS$7:$DY11,$DZ11,FALSE)),"N",HLOOKUP(CO9,$DS$7:$DY11,$DZ11,FALSE))</f>
        <v>N</v>
      </c>
      <c r="CP11" s="362" t="str">
        <f>IF(ISERROR(HLOOKUP(CP9,$DS$7:$DY11,$DZ11,FALSE)),"N",HLOOKUP(CP9,$DS$7:$DY11,$DZ11,FALSE))</f>
        <v>N</v>
      </c>
      <c r="CQ11" s="362" t="str">
        <f>IF(ISERROR(HLOOKUP(CQ9,$DS$7:$DY11,$DZ11,FALSE)),"N",HLOOKUP(CQ9,$DS$7:$DY11,$DZ11,FALSE))</f>
        <v>N</v>
      </c>
      <c r="CR11" s="362" t="str">
        <f>IF(ISERROR(HLOOKUP(CR9,$DS$7:$DY11,$DZ11,FALSE)),"N",HLOOKUP(CR9,$DS$7:$DY11,$DZ11,FALSE))</f>
        <v>N</v>
      </c>
      <c r="CS11" s="362" t="str">
        <f>IF(ISERROR(HLOOKUP(CS9,$DS$7:$DY11,$DZ11,FALSE)),"N",HLOOKUP(CS9,$DS$7:$DY11,$DZ11,FALSE))</f>
        <v>N</v>
      </c>
      <c r="CT11" s="362" t="str">
        <f>IF(ISERROR(HLOOKUP(CT9,$DS$7:$DY11,$DZ11,FALSE)),"N",HLOOKUP(CT9,$DS$7:$DY11,$DZ11,FALSE))</f>
        <v>N</v>
      </c>
      <c r="CU11" s="362" t="str">
        <f>IF(ISERROR(HLOOKUP(CU9,$DS$7:$DY11,$DZ11,FALSE)),"N",HLOOKUP(CU9,$DS$7:$DY11,$DZ11,FALSE))</f>
        <v>N</v>
      </c>
      <c r="CV11" s="362" t="str">
        <f>IF(ISERROR(HLOOKUP(CV9,$DS$7:$DY11,$DZ11,FALSE)),"N",HLOOKUP(CV9,$DS$7:$DY11,$DZ11,FALSE))</f>
        <v>N</v>
      </c>
      <c r="CW11" s="362" t="str">
        <f>IF(ISERROR(HLOOKUP(CW9,$DS$7:$DY11,$DZ11,FALSE)),"N",HLOOKUP(CW9,$DS$7:$DY11,$DZ11,FALSE))</f>
        <v>N</v>
      </c>
      <c r="CX11" s="362" t="str">
        <f>IF(ISERROR(HLOOKUP(CX9,$DS$7:$DY11,$DZ11,FALSE)),"N",HLOOKUP(CX9,$DS$7:$DY11,$DZ11,FALSE))</f>
        <v>N</v>
      </c>
      <c r="CY11" s="362" t="str">
        <f>IF(ISERROR(HLOOKUP(CY9,$DS$7:$DY11,$DZ11,FALSE)),"N",HLOOKUP(CY9,$DS$7:$DY11,$DZ11,FALSE))</f>
        <v>N</v>
      </c>
      <c r="CZ11" s="362" t="str">
        <f>IF(ISERROR(HLOOKUP(CZ9,$DS$7:$DY11,$DZ11,FALSE)),"N",HLOOKUP(CZ9,$DS$7:$DY11,$DZ11,FALSE))</f>
        <v>N</v>
      </c>
      <c r="DA11" s="362" t="str">
        <f>IF(ISERROR(HLOOKUP(DA9,$DS$7:$DY11,$DZ11,FALSE)),"N",HLOOKUP(DA9,$DS$7:$DY11,$DZ11,FALSE))</f>
        <v>N</v>
      </c>
      <c r="DB11" s="362" t="str">
        <f>IF(ISERROR(HLOOKUP(DB9,$DS$7:$DY11,$DZ11,FALSE)),"N",HLOOKUP(DB9,$DS$7:$DY11,$DZ11,FALSE))</f>
        <v>N</v>
      </c>
      <c r="DC11" s="362" t="str">
        <f>IF(ISERROR(HLOOKUP(DC9,$DS$7:$DY11,$DZ11,FALSE)),"N",HLOOKUP(DC9,$DS$7:$DY11,$DZ11,FALSE))</f>
        <v>N</v>
      </c>
      <c r="DD11" s="362" t="str">
        <f>IF(ISERROR(HLOOKUP(DD9,$DS$7:$DY11,$DZ11,FALSE)),"N",HLOOKUP(DD9,$DS$7:$DY11,$DZ11,FALSE))</f>
        <v>N</v>
      </c>
      <c r="DE11" s="362" t="str">
        <f>IF(ISERROR(HLOOKUP(DE9,$DS$7:$DY11,$DZ11,FALSE)),"N",HLOOKUP(DE9,$DS$7:$DY11,$DZ11,FALSE))</f>
        <v>N</v>
      </c>
      <c r="DF11" s="362" t="str">
        <f>IF(ISERROR(HLOOKUP(DF9,$DS$7:$DY11,$DZ11,FALSE)),"N",HLOOKUP(DF9,$DS$7:$DY11,$DZ11,FALSE))</f>
        <v>N</v>
      </c>
      <c r="DG11" s="362" t="str">
        <f>IF(ISERROR(HLOOKUP(DG9,$DS$7:$DY11,$DZ11,FALSE)),"N",HLOOKUP(DG9,$DS$7:$DY11,$DZ11,FALSE))</f>
        <v>N</v>
      </c>
      <c r="DH11" s="362" t="str">
        <f>IF(ISERROR(HLOOKUP(DH9,$DS$7:$DY11,$DZ11,FALSE)),"N",HLOOKUP(DH9,$DS$7:$DY11,$DZ11,FALSE))</f>
        <v>N</v>
      </c>
      <c r="DI11" s="362" t="str">
        <f>IF(ISERROR(HLOOKUP(DI9,$DS$7:$DY11,$DZ11,FALSE)),"N",HLOOKUP(DI9,$DS$7:$DY11,$DZ11,FALSE))</f>
        <v>N</v>
      </c>
      <c r="DJ11" s="362" t="str">
        <f>IF(ISERROR(HLOOKUP(DJ9,$DS$7:$DY11,$DZ11,FALSE)),"N",HLOOKUP(DJ9,$DS$7:$DY11,$DZ11,FALSE))</f>
        <v>N</v>
      </c>
      <c r="DK11" s="362" t="str">
        <f>IF(ISERROR(HLOOKUP(DK9,$DS$7:$DY11,$DZ11,FALSE)),"N",HLOOKUP(DK9,$DS$7:$DY11,$DZ11,FALSE))</f>
        <v>N</v>
      </c>
      <c r="DL11" s="362" t="str">
        <f>IF(ISERROR(HLOOKUP(DL9,$DS$7:$DY11,$DZ11,FALSE)),"N",HLOOKUP(DL9,$DS$7:$DY11,$DZ11,FALSE))</f>
        <v>N</v>
      </c>
      <c r="DM11" s="362" t="str">
        <f>IF(ISERROR(HLOOKUP(DM9,$DS$7:$DY11,$DZ11,FALSE)),"N",HLOOKUP(DM9,$DS$7:$DY11,$DZ11,FALSE))</f>
        <v>N</v>
      </c>
      <c r="DN11" s="362" t="str">
        <f>IF(ISERROR(HLOOKUP(DN9,$DS$7:$DY11,$DZ11,FALSE)),"N",HLOOKUP(DN9,$DS$7:$DY11,$DZ11,FALSE))</f>
        <v>N</v>
      </c>
      <c r="DO11" s="362" t="str">
        <f>IF(ISERROR(HLOOKUP(DO9,$DS$7:$DY11,$DZ11,FALSE)),"N",HLOOKUP(DO9,$DS$7:$DY11,$DZ11,FALSE))</f>
        <v>N</v>
      </c>
      <c r="DP11" s="362" t="str">
        <f>IF(ISERROR(HLOOKUP(DP9,$DS$7:$DY11,$DZ11,FALSE)),"N",HLOOKUP(DP9,$DS$7:$DY11,$DZ11,FALSE))</f>
        <v>N</v>
      </c>
      <c r="DQ11" s="362">
        <f t="shared" si="22"/>
        <v>0</v>
      </c>
      <c r="DR11" s="362">
        <f t="shared" si="23"/>
        <v>31</v>
      </c>
      <c r="DS11" s="362" t="str">
        <f>IF('DB Func'!M6&gt;0,"S","N")</f>
        <v>N</v>
      </c>
      <c r="DT11" s="362" t="str">
        <f>IF('DB Func'!R6&gt;0,"S","N")</f>
        <v>N</v>
      </c>
      <c r="DU11" s="362" t="str">
        <f>IF('DB Func'!W6&gt;0,"S","N")</f>
        <v>N</v>
      </c>
      <c r="DV11" s="362" t="str">
        <f>IF('DB Func'!AB6&gt;0,"S","N")</f>
        <v>N</v>
      </c>
      <c r="DW11" s="362" t="str">
        <f>IF('DB Func'!AG6&gt;0,"S","N")</f>
        <v>N</v>
      </c>
      <c r="DX11" s="362" t="str">
        <f>IF('DB Func'!AL6&gt;0,"S","N")</f>
        <v>N</v>
      </c>
      <c r="DY11" s="362" t="str">
        <f>IF('DB Func'!AQ6&gt;0,"S","N")</f>
        <v>N</v>
      </c>
      <c r="DZ11" s="362">
        <v>5</v>
      </c>
      <c r="EA11" s="369">
        <f ca="1">'DB Func'!C6</f>
        <v>0</v>
      </c>
      <c r="EB11" s="362" t="str">
        <f t="shared" ca="1" si="24"/>
        <v>s</v>
      </c>
      <c r="EC11" s="362" t="str">
        <f t="shared" ca="1" si="24"/>
        <v>s</v>
      </c>
      <c r="ED11" s="362" t="str">
        <f t="shared" ca="1" si="24"/>
        <v>s</v>
      </c>
      <c r="EE11" s="362" t="str">
        <f t="shared" ca="1" si="24"/>
        <v>s</v>
      </c>
      <c r="EF11" s="362" t="str">
        <f t="shared" ca="1" si="24"/>
        <v>s</v>
      </c>
      <c r="EG11" s="362" t="str">
        <f t="shared" ca="1" si="24"/>
        <v>s</v>
      </c>
      <c r="EH11" s="362" t="str">
        <f t="shared" ca="1" si="24"/>
        <v>s</v>
      </c>
      <c r="EI11" s="362" t="str">
        <f t="shared" ca="1" si="24"/>
        <v>s</v>
      </c>
      <c r="EJ11" s="362" t="str">
        <f t="shared" ca="1" si="24"/>
        <v>s</v>
      </c>
      <c r="EK11" s="362" t="str">
        <f t="shared" ca="1" si="24"/>
        <v>s</v>
      </c>
      <c r="EL11" s="362" t="str">
        <f t="shared" ca="1" si="24"/>
        <v>s</v>
      </c>
      <c r="EM11" s="362" t="str">
        <f t="shared" ca="1" si="24"/>
        <v>s</v>
      </c>
      <c r="EN11" s="362" t="str">
        <f t="shared" ca="1" si="24"/>
        <v>s</v>
      </c>
      <c r="EO11" s="362" t="str">
        <f t="shared" ca="1" si="24"/>
        <v>s</v>
      </c>
      <c r="EP11" s="362" t="str">
        <f t="shared" ca="1" si="24"/>
        <v>s</v>
      </c>
      <c r="EQ11" s="362" t="str">
        <f t="shared" ca="1" si="24"/>
        <v>s</v>
      </c>
      <c r="ER11" s="362" t="str">
        <f t="shared" ca="1" si="25"/>
        <v>s</v>
      </c>
      <c r="ES11" s="362" t="str">
        <f t="shared" ca="1" si="25"/>
        <v>s</v>
      </c>
      <c r="ET11" s="362" t="str">
        <f t="shared" ca="1" si="25"/>
        <v>s</v>
      </c>
      <c r="EU11" s="362" t="str">
        <f t="shared" ca="1" si="25"/>
        <v>s</v>
      </c>
      <c r="EV11" s="362" t="str">
        <f t="shared" ca="1" si="25"/>
        <v>s</v>
      </c>
      <c r="EW11" s="362" t="str">
        <f t="shared" ca="1" si="25"/>
        <v>s</v>
      </c>
      <c r="EX11" s="362" t="str">
        <f t="shared" ca="1" si="25"/>
        <v>s</v>
      </c>
      <c r="EY11" s="362" t="str">
        <f t="shared" ca="1" si="25"/>
        <v>s</v>
      </c>
      <c r="EZ11" s="362" t="str">
        <f t="shared" ca="1" si="25"/>
        <v>s</v>
      </c>
      <c r="FA11" s="362" t="str">
        <f t="shared" ca="1" si="25"/>
        <v>s</v>
      </c>
      <c r="FB11" s="362" t="str">
        <f t="shared" ca="1" si="25"/>
        <v>s</v>
      </c>
      <c r="FC11" s="362" t="str">
        <f t="shared" ca="1" si="25"/>
        <v>s</v>
      </c>
      <c r="FD11" s="362" t="str">
        <f t="shared" ca="1" si="25"/>
        <v>s</v>
      </c>
      <c r="FE11" s="362" t="str">
        <f t="shared" ca="1" si="25"/>
        <v>s</v>
      </c>
      <c r="FF11" s="362" t="str">
        <f t="shared" ca="1" si="25"/>
        <v>s</v>
      </c>
      <c r="FG11" s="362">
        <f t="shared" ca="1" si="26"/>
        <v>31</v>
      </c>
      <c r="FH11" s="362">
        <f t="shared" ca="1" si="27"/>
        <v>0</v>
      </c>
      <c r="FI11" s="362" t="str">
        <f ca="1">IF(AND(YEAR(EA11)='P Gerais'!D9,MONTH(Lanc!EA11)=10,DAY(Lanc!EA11)&gt;1),"S","N")</f>
        <v>N</v>
      </c>
      <c r="FJ11" s="364">
        <f t="shared" ca="1" si="28"/>
        <v>0</v>
      </c>
      <c r="FK11" s="364">
        <f t="shared" si="29"/>
        <v>0</v>
      </c>
      <c r="FL11" s="387">
        <f t="shared" ca="1" si="30"/>
        <v>0</v>
      </c>
      <c r="FP11" s="363">
        <f ca="1">((FJ11-FL11-FK11+AZ11+AQ11+SUM(Z11:AA11)+SUM(AW11:AX11)+AK11)*IF('DB Func'!GG6="ok",'DB Func'!GD6,0))</f>
        <v>0</v>
      </c>
      <c r="FR11" s="389">
        <f t="shared" ca="1" si="31"/>
        <v>0</v>
      </c>
      <c r="GV11" s="49"/>
      <c r="GW11" s="49"/>
      <c r="GX11" s="49"/>
      <c r="GY11" s="49"/>
      <c r="GZ11" s="49"/>
      <c r="HA11" s="49"/>
      <c r="HB11" s="49"/>
      <c r="HC11" s="49"/>
    </row>
    <row r="12" spans="1:211" ht="30" customHeight="1" thickTop="1" thickBot="1">
      <c r="C12" s="390" t="str">
        <f ca="1">IF('DB Func'!B7="Funcionário 5","",'DB Func'!B7)</f>
        <v/>
      </c>
      <c r="D12" s="391">
        <f ca="1">'DB Func'!CM7</f>
        <v>0</v>
      </c>
      <c r="E12" s="382" t="str">
        <f ca="1">IF(C12="","-",IF(OR(terceiro!E12="OUT",terceiro!F12="OUT"),"Sim","Não"))</f>
        <v>-</v>
      </c>
      <c r="F12" s="383" t="str">
        <f ca="1">IF(C12="","-",IF(OR(Ferias!E12="OUT",Ferias!F12="OUT"),"Sim","Não"))</f>
        <v>-</v>
      </c>
      <c r="G12" s="383">
        <f ca="1">IF(C12="",0,IF(F12="Sim",IF(Ferias!E12="OUT",Ferias!I12,Ferias!J12),0))</f>
        <v>0</v>
      </c>
      <c r="H12" s="185"/>
      <c r="I12" s="185"/>
      <c r="J12" s="398">
        <f t="shared" ca="1" si="1"/>
        <v>0</v>
      </c>
      <c r="K12" s="152"/>
      <c r="L12" s="151"/>
      <c r="M12" s="189"/>
      <c r="N12" s="153"/>
      <c r="O12" s="48"/>
      <c r="P12" s="48"/>
      <c r="Q12" s="48"/>
      <c r="R12" s="49"/>
      <c r="S12" s="49"/>
      <c r="T12" s="49"/>
      <c r="U12" s="49"/>
      <c r="V12" s="49"/>
      <c r="W12" s="49"/>
      <c r="X12" s="49"/>
      <c r="Y12" s="49"/>
      <c r="Z12" s="49"/>
      <c r="AA12" s="49"/>
      <c r="AB12" s="48"/>
      <c r="AC12" s="48"/>
      <c r="AD12" s="49"/>
      <c r="AE12" s="49"/>
      <c r="AF12" s="314"/>
      <c r="AH12" s="400">
        <f ca="1">IF(AND('DB Func'!GE7="Setembro",'DB Func'!BQ7="2 Parcelas"),(('auxiliar 13 sal'!L8/12*'DB Func'!GF7+AVERAGE('auxiliar 13 sal'!Q8:AB8)+AVERAGE('auxiliar 13 sal'!AE8:AP8)+'auxiliar 13 sal'!L8*'DB Func'!BN7+'auxiliar 13 sal'!L8*'DB Func'!BO7)/2),IF('DB Func'!GE7="Outubro",IF('DB Func'!BQ7="Parcela Única",('auxiliar 13 sal'!L8/12*'DB Func'!GF7)+AVERAGE('auxiliar 13 sal'!Q8:AB8)+AVERAGE('auxiliar 13 sal'!AE8:AP8)+('auxiliar 13 sal'!L8*'DB Func'!BN7)+('auxiliar 13 sal'!L8*'DB Func'!BO7),IF('DB Func'!BQ7="2 Parcelas",(('auxiliar 13 sal'!L8/12*'DB Func'!GF7+AVERAGE('auxiliar 13 sal'!Q8:AB8)+AVERAGE('auxiliar 13 sal'!AE8:AP8)+'auxiliar 13 sal'!L8*'DB Func'!BN7+'auxiliar 13 sal'!L8*'DB Func'!BO7)/2))),0))</f>
        <v>0</v>
      </c>
      <c r="AK12" s="364">
        <f t="shared" ca="1" si="6"/>
        <v>0</v>
      </c>
      <c r="AL12" s="364">
        <f t="shared" ca="1" si="7"/>
        <v>0</v>
      </c>
      <c r="AM12" s="364">
        <f t="shared" ca="1" si="8"/>
        <v>0</v>
      </c>
      <c r="AN12" s="364">
        <f t="shared" ca="1" si="9"/>
        <v>0</v>
      </c>
      <c r="AO12" s="364">
        <f t="shared" ca="1" si="10"/>
        <v>0</v>
      </c>
      <c r="AP12" s="364">
        <f t="shared" ca="1" si="11"/>
        <v>0</v>
      </c>
      <c r="AQ12" s="364">
        <f t="shared" ca="1" si="12"/>
        <v>0</v>
      </c>
      <c r="AR12" s="364">
        <f>IF(OR(M12="",M12=0),0,((FJ12/220)*('Ho Ex'!$C$8+$AS$6))*M12)</f>
        <v>0</v>
      </c>
      <c r="AS12" s="364">
        <f>IF(OR(N12="",N12=0),0,((FJ12/220*('DB Func'!GD7+Lanc!$AS$6))*('Ho Ex'!$I$8+$AS$6))*(N12/52.5*60))</f>
        <v>0</v>
      </c>
      <c r="AT12" s="364">
        <f>IF(OR(M12="",M12=0),0,((FJ12/220)*('Ho Ex'!$J$8+$AS$6))*O12)</f>
        <v>0</v>
      </c>
      <c r="AU12" s="364">
        <f>IF(OR(M12="",M12=0),0,((FJ12/220)*('Ho Ex'!I15+$AS$6))*P12)</f>
        <v>0</v>
      </c>
      <c r="AV12" s="364">
        <f>IF(OR(M12="",M12=0),0,((FJ12/220)*('Ho Ex'!C15+$AS$6))*Q12)</f>
        <v>0</v>
      </c>
      <c r="AW12" s="364">
        <f ca="1">FJ12*'DB Func'!BN7</f>
        <v>0</v>
      </c>
      <c r="AX12" s="364">
        <f ca="1">FJ12*'DB Func'!BO7</f>
        <v>0</v>
      </c>
      <c r="AY12" s="364">
        <f ca="1">IF(FJ12=0,0,VLOOKUP(FJ12,'P Gerais'!$D$39:$G$41,3,TRUE)*Func5!$F$68)</f>
        <v>0</v>
      </c>
      <c r="AZ12" s="364">
        <f t="shared" si="13"/>
        <v>0</v>
      </c>
      <c r="BA12" s="364">
        <f ca="1">((FJ12-FL12-FK12+AZ12+AQ12+SUM(Z12:AA12)+SUM(AW12:AX12)+AK12)*IF('DB Func'!GG7="ok",'DB Func'!GD7,0))+(FJ12-FL12-FK12+AZ12+AQ12+SUM(Z12:AA12)+SUM(AW12:AX12))+AK12</f>
        <v>0</v>
      </c>
      <c r="BB12" s="385">
        <f ca="1">VLOOKUP(BA12,'P Gerais'!$D$22:$G$25,3,TRUE)</f>
        <v>0.08</v>
      </c>
      <c r="BC12" s="364">
        <f ca="1">IF(BA12&lt;'P Gerais'!$D$25,BA12*BB12,Lanc!BB12)</f>
        <v>0</v>
      </c>
      <c r="BD12" s="364">
        <f ca="1">BA12-BC12-('DB Func'!GB7*'P Gerais'!$D$35)</f>
        <v>0</v>
      </c>
      <c r="BE12" s="386">
        <f ca="1">VLOOKUP(BD12,'P Gerais'!$D$29:$F$33,3,TRUE)</f>
        <v>0</v>
      </c>
      <c r="BF12" s="364">
        <f t="shared" ca="1" si="14"/>
        <v>0</v>
      </c>
      <c r="BG12" s="364">
        <f ca="1">VLOOKUP(BD12,'P Gerais'!$D$29:$G$33,4,TRUE)</f>
        <v>0</v>
      </c>
      <c r="BH12" s="364">
        <f t="shared" ca="1" si="15"/>
        <v>0</v>
      </c>
      <c r="BI12" s="364">
        <f t="shared" ca="1" si="16"/>
        <v>0</v>
      </c>
      <c r="BJ12" s="362">
        <f ca="1">'DB Func'!G7</f>
        <v>0</v>
      </c>
      <c r="BK12" s="362">
        <f ca="1">'DB Func'!FW7</f>
        <v>0</v>
      </c>
      <c r="BL12" s="364">
        <f ca="1">D12*'P Gerais'!$D$13</f>
        <v>0</v>
      </c>
      <c r="BM12" s="364">
        <f ca="1">D12*'P Gerais'!$D$14</f>
        <v>0</v>
      </c>
      <c r="BN12" s="364">
        <f ca="1">D12*'P Gerais'!$D$16</f>
        <v>0</v>
      </c>
      <c r="BO12" s="364">
        <f ca="1">D12*'P Gerais'!$D$17</f>
        <v>0</v>
      </c>
      <c r="BP12" s="364">
        <f ca="1">D12*'P Gerais'!$D$18</f>
        <v>0</v>
      </c>
      <c r="BQ12" s="385">
        <f ca="1">VLOOKUP(D12,'P Gerais'!$D$22:$G$24,3,TRUE)</f>
        <v>0.08</v>
      </c>
      <c r="BR12" s="385">
        <f ca="1">VLOOKUP(D12,'P Gerais'!$D$29:$G$33,3,TRUE)</f>
        <v>0</v>
      </c>
      <c r="BS12" s="385">
        <f ca="1">'DB Func'!BN7</f>
        <v>0</v>
      </c>
      <c r="BT12" s="385">
        <f ca="1">'DB Func'!BO7</f>
        <v>0</v>
      </c>
      <c r="BU12" s="385">
        <f ca="1">'DB Func'!FX7</f>
        <v>0</v>
      </c>
      <c r="BV12" s="364">
        <f t="shared" ca="1" si="17"/>
        <v>-0.08</v>
      </c>
      <c r="BW12" s="364">
        <f ca="1">BV12-'DB Func'!GC7</f>
        <v>-0.08</v>
      </c>
      <c r="BX12" s="362">
        <f ca="1">IFERROR(VLOOKUP(BW12,'P Gerais'!$D$29:$G$33,3,TRUE)*BW12,0)</f>
        <v>0</v>
      </c>
      <c r="BY12" s="364">
        <f ca="1">IFERROR(BX12-VLOOKUP(BW12,'P Gerais'!$D$29:$H$33,4,TRUE),0)</f>
        <v>0</v>
      </c>
      <c r="BZ12" s="364">
        <f ca="1">D12*'DB Func'!GD7</f>
        <v>0</v>
      </c>
      <c r="CB12" s="364">
        <f t="shared" ca="1" si="18"/>
        <v>0</v>
      </c>
      <c r="CC12" s="364">
        <f t="shared" si="19"/>
        <v>0</v>
      </c>
      <c r="CD12" s="364">
        <f t="shared" si="20"/>
        <v>0</v>
      </c>
      <c r="CF12" s="362" t="str">
        <f t="shared" ca="1" si="21"/>
        <v>não</v>
      </c>
      <c r="CG12" s="362">
        <f ca="1">IF($CH$8=1,DAY('DB Func'!C7),0)</f>
        <v>0</v>
      </c>
      <c r="CH12" s="362">
        <f ca="1">IF(CI12=0,0,MONTH('DB Func'!C7))</f>
        <v>0</v>
      </c>
      <c r="CI12" s="362">
        <f ca="1">IF('P Gerais'!D10=YEAR('DB Func'!C7),YEAR('DB Func'!C7),0)</f>
        <v>0</v>
      </c>
      <c r="CJ12" s="371">
        <v>35</v>
      </c>
      <c r="CK12" s="363"/>
      <c r="CL12" s="362" t="str">
        <f ca="1">IF(ISERROR(HLOOKUP(CL10,$DS$7:$DY12,$DZ12,FALSE)),"N",HLOOKUP(CL10,$DS$7:$DY12,$DZ12,FALSE))</f>
        <v>N</v>
      </c>
      <c r="CM12" s="362" t="str">
        <f ca="1">IF(ISERROR(HLOOKUP(CM10,$DS$7:$DY12,$DZ12,FALSE)),"N",HLOOKUP(CM10,$DS$7:$DY12,$DZ12,FALSE))</f>
        <v>N</v>
      </c>
      <c r="CN12" s="362" t="str">
        <f>IF(ISERROR(HLOOKUP(CN10,$DS$7:$DY12,$DZ12,FALSE)),"N",HLOOKUP(CN10,$DS$7:$DY12,$DZ12,FALSE))</f>
        <v>N</v>
      </c>
      <c r="CO12" s="362" t="str">
        <f ca="1">IF(ISERROR(HLOOKUP(CO10,$DS$7:$DY12,$DZ12,FALSE)),"N",HLOOKUP(CO10,$DS$7:$DY12,$DZ12,FALSE))</f>
        <v>N</v>
      </c>
      <c r="CP12" s="362" t="str">
        <f ca="1">IF(ISERROR(HLOOKUP(CP10,$DS$7:$DY12,$DZ12,FALSE)),"N",HLOOKUP(CP10,$DS$7:$DY12,$DZ12,FALSE))</f>
        <v>N</v>
      </c>
      <c r="CQ12" s="362" t="str">
        <f ca="1">IF(ISERROR(HLOOKUP(CQ10,$DS$7:$DY12,$DZ12,FALSE)),"N",HLOOKUP(CQ10,$DS$7:$DY12,$DZ12,FALSE))</f>
        <v>N</v>
      </c>
      <c r="CR12" s="362" t="str">
        <f ca="1">IF(ISERROR(HLOOKUP(CR10,$DS$7:$DY12,$DZ12,FALSE)),"N",HLOOKUP(CR10,$DS$7:$DY12,$DZ12,FALSE))</f>
        <v>N</v>
      </c>
      <c r="CS12" s="362" t="str">
        <f ca="1">IF(ISERROR(HLOOKUP(CS10,$DS$7:$DY12,$DZ12,FALSE)),"N",HLOOKUP(CS10,$DS$7:$DY12,$DZ12,FALSE))</f>
        <v>N</v>
      </c>
      <c r="CT12" s="362" t="str">
        <f ca="1">IF(ISERROR(HLOOKUP(CT10,$DS$7:$DY12,$DZ12,FALSE)),"N",HLOOKUP(CT10,$DS$7:$DY12,$DZ12,FALSE))</f>
        <v>N</v>
      </c>
      <c r="CU12" s="362" t="str">
        <f>IF(ISERROR(HLOOKUP(CU10,$DS$7:$DY12,$DZ12,FALSE)),"N",HLOOKUP(CU10,$DS$7:$DY12,$DZ12,FALSE))</f>
        <v>N</v>
      </c>
      <c r="CV12" s="362" t="str">
        <f ca="1">IF(ISERROR(HLOOKUP(CV10,$DS$7:$DY12,$DZ12,FALSE)),"N",HLOOKUP(CV10,$DS$7:$DY12,$DZ12,FALSE))</f>
        <v>N</v>
      </c>
      <c r="CW12" s="362" t="str">
        <f ca="1">IF(ISERROR(HLOOKUP(CW10,$DS$7:$DY12,$DZ12,FALSE)),"N",HLOOKUP(CW10,$DS$7:$DY12,$DZ12,FALSE))</f>
        <v>N</v>
      </c>
      <c r="CX12" s="362" t="str">
        <f ca="1">IF(ISERROR(HLOOKUP(CX10,$DS$7:$DY12,$DZ12,FALSE)),"N",HLOOKUP(CX10,$DS$7:$DY12,$DZ12,FALSE))</f>
        <v>N</v>
      </c>
      <c r="CY12" s="362" t="str">
        <f ca="1">IF(ISERROR(HLOOKUP(CY10,$DS$7:$DY12,$DZ12,FALSE)),"N",HLOOKUP(CY10,$DS$7:$DY12,$DZ12,FALSE))</f>
        <v>N</v>
      </c>
      <c r="CZ12" s="362" t="str">
        <f ca="1">IF(ISERROR(HLOOKUP(CZ10,$DS$7:$DY12,$DZ12,FALSE)),"N",HLOOKUP(CZ10,$DS$7:$DY12,$DZ12,FALSE))</f>
        <v>N</v>
      </c>
      <c r="DA12" s="362" t="str">
        <f ca="1">IF(ISERROR(HLOOKUP(DA10,$DS$7:$DY12,$DZ12,FALSE)),"N",HLOOKUP(DA10,$DS$7:$DY12,$DZ12,FALSE))</f>
        <v>N</v>
      </c>
      <c r="DB12" s="362" t="str">
        <f>IF(ISERROR(HLOOKUP(DB10,$DS$7:$DY12,$DZ12,FALSE)),"N",HLOOKUP(DB10,$DS$7:$DY12,$DZ12,FALSE))</f>
        <v>N</v>
      </c>
      <c r="DC12" s="362" t="str">
        <f ca="1">IF(ISERROR(HLOOKUP(DC10,$DS$7:$DY12,$DZ12,FALSE)),"N",HLOOKUP(DC10,$DS$7:$DY12,$DZ12,FALSE))</f>
        <v>N</v>
      </c>
      <c r="DD12" s="362" t="str">
        <f ca="1">IF(ISERROR(HLOOKUP(DD10,$DS$7:$DY12,$DZ12,FALSE)),"N",HLOOKUP(DD10,$DS$7:$DY12,$DZ12,FALSE))</f>
        <v>N</v>
      </c>
      <c r="DE12" s="362" t="str">
        <f ca="1">IF(ISERROR(HLOOKUP(DE10,$DS$7:$DY12,$DZ12,FALSE)),"N",HLOOKUP(DE10,$DS$7:$DY12,$DZ12,FALSE))</f>
        <v>N</v>
      </c>
      <c r="DF12" s="362" t="str">
        <f ca="1">IF(ISERROR(HLOOKUP(DF10,$DS$7:$DY12,$DZ12,FALSE)),"N",HLOOKUP(DF10,$DS$7:$DY12,$DZ12,FALSE))</f>
        <v>N</v>
      </c>
      <c r="DG12" s="362" t="str">
        <f ca="1">IF(ISERROR(HLOOKUP(DG10,$DS$7:$DY12,$DZ12,FALSE)),"N",HLOOKUP(DG10,$DS$7:$DY12,$DZ12,FALSE))</f>
        <v>N</v>
      </c>
      <c r="DH12" s="362" t="str">
        <f ca="1">IF(ISERROR(HLOOKUP(DH10,$DS$7:$DY12,$DZ12,FALSE)),"N",HLOOKUP(DH10,$DS$7:$DY12,$DZ12,FALSE))</f>
        <v>N</v>
      </c>
      <c r="DI12" s="362" t="str">
        <f>IF(ISERROR(HLOOKUP(DI10,$DS$7:$DY12,$DZ12,FALSE)),"N",HLOOKUP(DI10,$DS$7:$DY12,$DZ12,FALSE))</f>
        <v>N</v>
      </c>
      <c r="DJ12" s="362" t="str">
        <f ca="1">IF(ISERROR(HLOOKUP(DJ10,$DS$7:$DY12,$DZ12,FALSE)),"N",HLOOKUP(DJ10,$DS$7:$DY12,$DZ12,FALSE))</f>
        <v>N</v>
      </c>
      <c r="DK12" s="362" t="str">
        <f ca="1">IF(ISERROR(HLOOKUP(DK10,$DS$7:$DY12,$DZ12,FALSE)),"N",HLOOKUP(DK10,$DS$7:$DY12,$DZ12,FALSE))</f>
        <v>N</v>
      </c>
      <c r="DL12" s="362" t="str">
        <f ca="1">IF(ISERROR(HLOOKUP(DL10,$DS$7:$DY12,$DZ12,FALSE)),"N",HLOOKUP(DL10,$DS$7:$DY12,$DZ12,FALSE))</f>
        <v>N</v>
      </c>
      <c r="DM12" s="362" t="str">
        <f ca="1">IF(ISERROR(HLOOKUP(DM10,$DS$7:$DY12,$DZ12,FALSE)),"N",HLOOKUP(DM10,$DS$7:$DY12,$DZ12,FALSE))</f>
        <v>N</v>
      </c>
      <c r="DN12" s="362" t="str">
        <f ca="1">IF(ISERROR(HLOOKUP(DN10,$DS$7:$DY12,$DZ12,FALSE)),"N",HLOOKUP(DN10,$DS$7:$DY12,$DZ12,FALSE))</f>
        <v>N</v>
      </c>
      <c r="DO12" s="362" t="str">
        <f ca="1">IF(ISERROR(HLOOKUP(DO10,$DS$7:$DY12,$DZ12,FALSE)),"N",HLOOKUP(DO10,$DS$7:$DY12,$DZ12,FALSE))</f>
        <v>N</v>
      </c>
      <c r="DP12" s="362" t="str">
        <f>IF(ISERROR(HLOOKUP(DP10,$DS$7:$DY12,$DZ12,FALSE)),"N",HLOOKUP(DP10,$DS$7:$DY12,$DZ12,FALSE))</f>
        <v>N</v>
      </c>
      <c r="DQ12" s="362">
        <f t="shared" ca="1" si="22"/>
        <v>0</v>
      </c>
      <c r="DR12" s="362">
        <f t="shared" ca="1" si="23"/>
        <v>31</v>
      </c>
      <c r="DS12" s="362" t="str">
        <f>IF('DB Func'!M7&gt;0,"S","N")</f>
        <v>N</v>
      </c>
      <c r="DT12" s="362" t="str">
        <f>IF('DB Func'!R7&gt;0,"S","N")</f>
        <v>N</v>
      </c>
      <c r="DU12" s="362" t="str">
        <f>IF('DB Func'!W7&gt;0,"S","N")</f>
        <v>N</v>
      </c>
      <c r="DV12" s="362" t="str">
        <f>IF('DB Func'!AB7&gt;0,"S","N")</f>
        <v>N</v>
      </c>
      <c r="DW12" s="362" t="str">
        <f>IF('DB Func'!AG7&gt;0,"S","N")</f>
        <v>N</v>
      </c>
      <c r="DX12" s="362" t="str">
        <f>IF('DB Func'!AL7&gt;0,"S","N")</f>
        <v>N</v>
      </c>
      <c r="DY12" s="362" t="str">
        <f>IF('DB Func'!AQ7&gt;0,"S","N")</f>
        <v>N</v>
      </c>
      <c r="DZ12" s="362">
        <v>6</v>
      </c>
      <c r="EA12" s="369">
        <f ca="1">'DB Func'!C7</f>
        <v>0</v>
      </c>
      <c r="EB12" s="362" t="str">
        <f t="shared" ca="1" si="24"/>
        <v>s</v>
      </c>
      <c r="EC12" s="362" t="str">
        <f t="shared" ca="1" si="24"/>
        <v>s</v>
      </c>
      <c r="ED12" s="362" t="str">
        <f t="shared" ca="1" si="24"/>
        <v>s</v>
      </c>
      <c r="EE12" s="362" t="str">
        <f t="shared" ca="1" si="24"/>
        <v>s</v>
      </c>
      <c r="EF12" s="362" t="str">
        <f t="shared" ca="1" si="24"/>
        <v>s</v>
      </c>
      <c r="EG12" s="362" t="str">
        <f t="shared" ca="1" si="24"/>
        <v>s</v>
      </c>
      <c r="EH12" s="362" t="str">
        <f t="shared" ca="1" si="24"/>
        <v>s</v>
      </c>
      <c r="EI12" s="362" t="str">
        <f t="shared" ca="1" si="24"/>
        <v>s</v>
      </c>
      <c r="EJ12" s="362" t="str">
        <f t="shared" ca="1" si="24"/>
        <v>s</v>
      </c>
      <c r="EK12" s="362" t="str">
        <f t="shared" ca="1" si="24"/>
        <v>s</v>
      </c>
      <c r="EL12" s="362" t="str">
        <f t="shared" ca="1" si="24"/>
        <v>s</v>
      </c>
      <c r="EM12" s="362" t="str">
        <f t="shared" ca="1" si="24"/>
        <v>s</v>
      </c>
      <c r="EN12" s="362" t="str">
        <f t="shared" ca="1" si="24"/>
        <v>s</v>
      </c>
      <c r="EO12" s="362" t="str">
        <f t="shared" ca="1" si="24"/>
        <v>s</v>
      </c>
      <c r="EP12" s="362" t="str">
        <f t="shared" ca="1" si="24"/>
        <v>s</v>
      </c>
      <c r="EQ12" s="362" t="str">
        <f t="shared" ca="1" si="24"/>
        <v>s</v>
      </c>
      <c r="ER12" s="362" t="str">
        <f t="shared" ca="1" si="25"/>
        <v>s</v>
      </c>
      <c r="ES12" s="362" t="str">
        <f t="shared" ca="1" si="25"/>
        <v>s</v>
      </c>
      <c r="ET12" s="362" t="str">
        <f t="shared" ca="1" si="25"/>
        <v>s</v>
      </c>
      <c r="EU12" s="362" t="str">
        <f t="shared" ca="1" si="25"/>
        <v>s</v>
      </c>
      <c r="EV12" s="362" t="str">
        <f t="shared" ca="1" si="25"/>
        <v>s</v>
      </c>
      <c r="EW12" s="362" t="str">
        <f t="shared" ca="1" si="25"/>
        <v>s</v>
      </c>
      <c r="EX12" s="362" t="str">
        <f t="shared" ca="1" si="25"/>
        <v>s</v>
      </c>
      <c r="EY12" s="362" t="str">
        <f t="shared" ca="1" si="25"/>
        <v>s</v>
      </c>
      <c r="EZ12" s="362" t="str">
        <f t="shared" ca="1" si="25"/>
        <v>s</v>
      </c>
      <c r="FA12" s="362" t="str">
        <f t="shared" ca="1" si="25"/>
        <v>s</v>
      </c>
      <c r="FB12" s="362" t="str">
        <f t="shared" ca="1" si="25"/>
        <v>s</v>
      </c>
      <c r="FC12" s="362" t="str">
        <f t="shared" ca="1" si="25"/>
        <v>s</v>
      </c>
      <c r="FD12" s="362" t="str">
        <f t="shared" ca="1" si="25"/>
        <v>s</v>
      </c>
      <c r="FE12" s="362" t="str">
        <f t="shared" ca="1" si="25"/>
        <v>s</v>
      </c>
      <c r="FF12" s="362" t="str">
        <f t="shared" ca="1" si="25"/>
        <v>s</v>
      </c>
      <c r="FG12" s="362">
        <f t="shared" ca="1" si="26"/>
        <v>31</v>
      </c>
      <c r="FH12" s="362">
        <f t="shared" ca="1" si="27"/>
        <v>0</v>
      </c>
      <c r="FI12" s="362" t="str">
        <f ca="1">IF(AND(YEAR(EA12)='P Gerais'!D10,MONTH(Lanc!EA12)=10,DAY(Lanc!EA12)&gt;1),"S","N")</f>
        <v>N</v>
      </c>
      <c r="FJ12" s="364">
        <f t="shared" ca="1" si="28"/>
        <v>0</v>
      </c>
      <c r="FK12" s="364">
        <f t="shared" si="29"/>
        <v>0</v>
      </c>
      <c r="FL12" s="387">
        <f t="shared" ca="1" si="30"/>
        <v>0</v>
      </c>
      <c r="FP12" s="363">
        <f ca="1">((FJ12-FL12-FK12+AZ12+AQ12+SUM(Z12:AA12)+SUM(AW12:AX12)+AK12)*IF('DB Func'!GG7="ok",'DB Func'!GD7,0))</f>
        <v>0</v>
      </c>
      <c r="FR12" s="389">
        <f t="shared" ca="1" si="31"/>
        <v>0</v>
      </c>
      <c r="GV12" s="49"/>
      <c r="GW12" s="49"/>
      <c r="GX12" s="49"/>
      <c r="GY12" s="49"/>
      <c r="GZ12" s="49"/>
      <c r="HA12" s="49"/>
      <c r="HB12" s="49"/>
      <c r="HC12" s="49"/>
    </row>
    <row r="13" spans="1:211" ht="30" customHeight="1" thickTop="1" thickBot="1">
      <c r="C13" s="390" t="str">
        <f ca="1">IF('DB Func'!B8="Funcionário 6","",'DB Func'!B8)</f>
        <v/>
      </c>
      <c r="D13" s="391">
        <f ca="1">'DB Func'!CM8</f>
        <v>0</v>
      </c>
      <c r="E13" s="382" t="str">
        <f ca="1">IF(C13="","-",IF(OR(terceiro!E13="OUT",terceiro!F13="OUT"),"Sim","Não"))</f>
        <v>-</v>
      </c>
      <c r="F13" s="383" t="str">
        <f ca="1">IF(C13="","-",IF(OR(Ferias!E13="OUT",Ferias!F13="OUT"),"Sim","Não"))</f>
        <v>-</v>
      </c>
      <c r="G13" s="383">
        <f ca="1">IF(C13="",0,IF(F13="Sim",IF(Ferias!E13="OUT",Ferias!I13,Ferias!J13),0))</f>
        <v>0</v>
      </c>
      <c r="H13" s="185"/>
      <c r="I13" s="185"/>
      <c r="J13" s="398">
        <f t="shared" ca="1" si="1"/>
        <v>0</v>
      </c>
      <c r="K13" s="152"/>
      <c r="L13" s="151"/>
      <c r="M13" s="189"/>
      <c r="N13" s="153"/>
      <c r="O13" s="48"/>
      <c r="P13" s="48"/>
      <c r="Q13" s="48"/>
      <c r="R13" s="49"/>
      <c r="S13" s="49"/>
      <c r="T13" s="49"/>
      <c r="U13" s="49"/>
      <c r="V13" s="49"/>
      <c r="W13" s="49"/>
      <c r="X13" s="49"/>
      <c r="Y13" s="49"/>
      <c r="Z13" s="49"/>
      <c r="AA13" s="49"/>
      <c r="AB13" s="48"/>
      <c r="AC13" s="48"/>
      <c r="AD13" s="49"/>
      <c r="AE13" s="49"/>
      <c r="AF13" s="314"/>
      <c r="AH13" s="400">
        <f ca="1">IF(AND('DB Func'!GE8="Setembro",'DB Func'!BQ8="2 Parcelas"),(('auxiliar 13 sal'!L9/12*'DB Func'!GF8+AVERAGE('auxiliar 13 sal'!Q9:AB9)+AVERAGE('auxiliar 13 sal'!AE9:AP9)+'auxiliar 13 sal'!L9*'DB Func'!BN8+'auxiliar 13 sal'!L9*'DB Func'!BO8)/2),IF('DB Func'!GE8="Outubro",IF('DB Func'!BQ8="Parcela Única",('auxiliar 13 sal'!L9/12*'DB Func'!GF8)+AVERAGE('auxiliar 13 sal'!Q9:AB9)+AVERAGE('auxiliar 13 sal'!AE9:AP9)+('auxiliar 13 sal'!L9*'DB Func'!BN8)+('auxiliar 13 sal'!L9*'DB Func'!BO8),IF('DB Func'!BQ8="2 Parcelas",(('auxiliar 13 sal'!L9/12*'DB Func'!GF8+AVERAGE('auxiliar 13 sal'!Q9:AB9)+AVERAGE('auxiliar 13 sal'!AE9:AP9)+'auxiliar 13 sal'!L9*'DB Func'!BN8+'auxiliar 13 sal'!L9*'DB Func'!BO8)/2))),0))</f>
        <v>0</v>
      </c>
      <c r="AK13" s="364">
        <f t="shared" ca="1" si="6"/>
        <v>0</v>
      </c>
      <c r="AL13" s="364">
        <f t="shared" ca="1" si="7"/>
        <v>0</v>
      </c>
      <c r="AM13" s="364">
        <f t="shared" ca="1" si="8"/>
        <v>0</v>
      </c>
      <c r="AN13" s="364">
        <f t="shared" ca="1" si="9"/>
        <v>0</v>
      </c>
      <c r="AO13" s="364">
        <f t="shared" ca="1" si="10"/>
        <v>0</v>
      </c>
      <c r="AP13" s="364">
        <f t="shared" ca="1" si="11"/>
        <v>0</v>
      </c>
      <c r="AQ13" s="364">
        <f t="shared" ca="1" si="12"/>
        <v>0</v>
      </c>
      <c r="AR13" s="364">
        <f>IF(OR(M13="",M13=0),0,((FJ13/220)*('Ho Ex'!$C$8+$AS$6))*M13)</f>
        <v>0</v>
      </c>
      <c r="AS13" s="364">
        <f>IF(OR(N13="",N13=0),0,((FJ13/220*('DB Func'!GD8+Lanc!$AS$6))*('Ho Ex'!$I$8+$AS$6))*(N13/52.5*60))</f>
        <v>0</v>
      </c>
      <c r="AT13" s="364">
        <f>IF(OR(M13="",M13=0),0,((FJ13/220)*('Ho Ex'!$J$8+$AS$6))*O13)</f>
        <v>0</v>
      </c>
      <c r="AU13" s="364">
        <f>IF(OR(M13="",M13=0),0,((FJ13/220)*('Ho Ex'!I16+$AS$6))*P13)</f>
        <v>0</v>
      </c>
      <c r="AV13" s="364">
        <f>IF(OR(M13="",M13=0),0,((FJ13/220)*('Ho Ex'!C16+$AS$6))*Q13)</f>
        <v>0</v>
      </c>
      <c r="AW13" s="364">
        <f ca="1">FJ13*'DB Func'!BN8</f>
        <v>0</v>
      </c>
      <c r="AX13" s="364">
        <f ca="1">FJ13*'DB Func'!BO8</f>
        <v>0</v>
      </c>
      <c r="AY13" s="364">
        <f ca="1">IF(FJ13=0,0,VLOOKUP(FJ13,'P Gerais'!$D$39:$G$41,3,TRUE)*Func6!$F$68)</f>
        <v>0</v>
      </c>
      <c r="AZ13" s="364">
        <f t="shared" si="13"/>
        <v>0</v>
      </c>
      <c r="BA13" s="364">
        <f ca="1">((FJ13-FL13-FK13+AZ13+AQ13+SUM(Z13:AA13)+SUM(AW13:AX13)+AK13)*IF('DB Func'!GG8="ok",'DB Func'!GD8,0))+(FJ13-FL13-FK13+AZ13+AQ13+SUM(Z13:AA13)+SUM(AW13:AX13))+AK13</f>
        <v>0</v>
      </c>
      <c r="BB13" s="385">
        <f ca="1">VLOOKUP(BA13,'P Gerais'!$D$22:$G$25,3,TRUE)</f>
        <v>0.08</v>
      </c>
      <c r="BC13" s="364">
        <f ca="1">IF(BA13&lt;'P Gerais'!$D$25,BA13*BB13,Lanc!BB13)</f>
        <v>0</v>
      </c>
      <c r="BD13" s="364">
        <f ca="1">BA13-BC13-('DB Func'!GB8*'P Gerais'!$D$35)</f>
        <v>0</v>
      </c>
      <c r="BE13" s="386">
        <f ca="1">VLOOKUP(BD13,'P Gerais'!$D$29:$F$33,3,TRUE)</f>
        <v>0</v>
      </c>
      <c r="BF13" s="364">
        <f t="shared" ca="1" si="14"/>
        <v>0</v>
      </c>
      <c r="BG13" s="364">
        <f ca="1">VLOOKUP(BD13,'P Gerais'!$D$29:$G$33,4,TRUE)</f>
        <v>0</v>
      </c>
      <c r="BH13" s="364">
        <f t="shared" ca="1" si="15"/>
        <v>0</v>
      </c>
      <c r="BI13" s="364">
        <f t="shared" ca="1" si="16"/>
        <v>0</v>
      </c>
      <c r="BJ13" s="362">
        <f ca="1">'DB Func'!G8</f>
        <v>0</v>
      </c>
      <c r="BK13" s="362">
        <f ca="1">'DB Func'!FW8</f>
        <v>0</v>
      </c>
      <c r="BL13" s="364">
        <f ca="1">D13*'P Gerais'!$D$13</f>
        <v>0</v>
      </c>
      <c r="BM13" s="364">
        <f ca="1">D13*'P Gerais'!$D$14</f>
        <v>0</v>
      </c>
      <c r="BN13" s="364">
        <f ca="1">D13*'P Gerais'!$D$16</f>
        <v>0</v>
      </c>
      <c r="BO13" s="364">
        <f ca="1">D13*'P Gerais'!$D$17</f>
        <v>0</v>
      </c>
      <c r="BP13" s="364">
        <f ca="1">D13*'P Gerais'!$D$18</f>
        <v>0</v>
      </c>
      <c r="BQ13" s="385">
        <f ca="1">VLOOKUP(D13,'P Gerais'!$D$22:$G$24,3,TRUE)</f>
        <v>0.08</v>
      </c>
      <c r="BR13" s="385">
        <f ca="1">VLOOKUP(D13,'P Gerais'!$D$29:$G$33,3,TRUE)</f>
        <v>0</v>
      </c>
      <c r="BS13" s="385">
        <f ca="1">'DB Func'!BN8</f>
        <v>0</v>
      </c>
      <c r="BT13" s="385">
        <f ca="1">'DB Func'!BO8</f>
        <v>0</v>
      </c>
      <c r="BU13" s="385">
        <f ca="1">'DB Func'!FX8</f>
        <v>0</v>
      </c>
      <c r="BV13" s="364">
        <f t="shared" ca="1" si="17"/>
        <v>-0.08</v>
      </c>
      <c r="BW13" s="364">
        <f ca="1">BV13-'DB Func'!GC8</f>
        <v>-0.08</v>
      </c>
      <c r="BX13" s="362">
        <f ca="1">IFERROR(VLOOKUP(BW13,'P Gerais'!$D$29:$G$33,3,TRUE)*BW13,0)</f>
        <v>0</v>
      </c>
      <c r="BY13" s="364">
        <f ca="1">IFERROR(BX13-VLOOKUP(BW13,'P Gerais'!$D$29:$H$33,4,TRUE),0)</f>
        <v>0</v>
      </c>
      <c r="BZ13" s="364">
        <f ca="1">D13*'DB Func'!GD8</f>
        <v>0</v>
      </c>
      <c r="CB13" s="364">
        <f t="shared" ca="1" si="18"/>
        <v>0</v>
      </c>
      <c r="CC13" s="364">
        <f t="shared" si="19"/>
        <v>0</v>
      </c>
      <c r="CD13" s="364">
        <f t="shared" si="20"/>
        <v>0</v>
      </c>
      <c r="CF13" s="362" t="str">
        <f t="shared" ca="1" si="21"/>
        <v>não</v>
      </c>
      <c r="CG13" s="362">
        <f ca="1">IF($CH$8=1,DAY('DB Func'!C8),0)</f>
        <v>0</v>
      </c>
      <c r="CH13" s="362">
        <f ca="1">IF(CI13=0,0,MONTH('DB Func'!C8))</f>
        <v>0</v>
      </c>
      <c r="CI13" s="362">
        <f ca="1">IF('P Gerais'!D11=YEAR('DB Func'!C8),YEAR('DB Func'!C8),0)</f>
        <v>0</v>
      </c>
      <c r="CJ13" s="371">
        <v>36</v>
      </c>
      <c r="CK13" s="363"/>
      <c r="CL13" s="362" t="str">
        <f>IF(ISERROR(HLOOKUP(CL11,$DS$7:$DY13,$DZ13,FALSE)),"N",HLOOKUP(CL11,$DS$7:$DY13,$DZ13,FALSE))</f>
        <v>N</v>
      </c>
      <c r="CM13" s="362" t="str">
        <f>IF(ISERROR(HLOOKUP(CM11,$DS$7:$DY13,$DZ13,FALSE)),"N",HLOOKUP(CM11,$DS$7:$DY13,$DZ13,FALSE))</f>
        <v>N</v>
      </c>
      <c r="CN13" s="362" t="str">
        <f>IF(ISERROR(HLOOKUP(CN11,$DS$7:$DY13,$DZ13,FALSE)),"N",HLOOKUP(CN11,$DS$7:$DY13,$DZ13,FALSE))</f>
        <v>N</v>
      </c>
      <c r="CO13" s="362" t="str">
        <f>IF(ISERROR(HLOOKUP(CO11,$DS$7:$DY13,$DZ13,FALSE)),"N",HLOOKUP(CO11,$DS$7:$DY13,$DZ13,FALSE))</f>
        <v>N</v>
      </c>
      <c r="CP13" s="362" t="str">
        <f>IF(ISERROR(HLOOKUP(CP11,$DS$7:$DY13,$DZ13,FALSE)),"N",HLOOKUP(CP11,$DS$7:$DY13,$DZ13,FALSE))</f>
        <v>N</v>
      </c>
      <c r="CQ13" s="362" t="str">
        <f>IF(ISERROR(HLOOKUP(CQ11,$DS$7:$DY13,$DZ13,FALSE)),"N",HLOOKUP(CQ11,$DS$7:$DY13,$DZ13,FALSE))</f>
        <v>N</v>
      </c>
      <c r="CR13" s="362" t="str">
        <f>IF(ISERROR(HLOOKUP(CR11,$DS$7:$DY13,$DZ13,FALSE)),"N",HLOOKUP(CR11,$DS$7:$DY13,$DZ13,FALSE))</f>
        <v>N</v>
      </c>
      <c r="CS13" s="362" t="str">
        <f>IF(ISERROR(HLOOKUP(CS11,$DS$7:$DY13,$DZ13,FALSE)),"N",HLOOKUP(CS11,$DS$7:$DY13,$DZ13,FALSE))</f>
        <v>N</v>
      </c>
      <c r="CT13" s="362" t="str">
        <f>IF(ISERROR(HLOOKUP(CT11,$DS$7:$DY13,$DZ13,FALSE)),"N",HLOOKUP(CT11,$DS$7:$DY13,$DZ13,FALSE))</f>
        <v>N</v>
      </c>
      <c r="CU13" s="362" t="str">
        <f>IF(ISERROR(HLOOKUP(CU11,$DS$7:$DY13,$DZ13,FALSE)),"N",HLOOKUP(CU11,$DS$7:$DY13,$DZ13,FALSE))</f>
        <v>N</v>
      </c>
      <c r="CV13" s="362" t="str">
        <f>IF(ISERROR(HLOOKUP(CV11,$DS$7:$DY13,$DZ13,FALSE)),"N",HLOOKUP(CV11,$DS$7:$DY13,$DZ13,FALSE))</f>
        <v>N</v>
      </c>
      <c r="CW13" s="362" t="str">
        <f>IF(ISERROR(HLOOKUP(CW11,$DS$7:$DY13,$DZ13,FALSE)),"N",HLOOKUP(CW11,$DS$7:$DY13,$DZ13,FALSE))</f>
        <v>N</v>
      </c>
      <c r="CX13" s="362" t="str">
        <f>IF(ISERROR(HLOOKUP(CX11,$DS$7:$DY13,$DZ13,FALSE)),"N",HLOOKUP(CX11,$DS$7:$DY13,$DZ13,FALSE))</f>
        <v>N</v>
      </c>
      <c r="CY13" s="362" t="str">
        <f>IF(ISERROR(HLOOKUP(CY11,$DS$7:$DY13,$DZ13,FALSE)),"N",HLOOKUP(CY11,$DS$7:$DY13,$DZ13,FALSE))</f>
        <v>N</v>
      </c>
      <c r="CZ13" s="362" t="str">
        <f>IF(ISERROR(HLOOKUP(CZ11,$DS$7:$DY13,$DZ13,FALSE)),"N",HLOOKUP(CZ11,$DS$7:$DY13,$DZ13,FALSE))</f>
        <v>N</v>
      </c>
      <c r="DA13" s="362" t="str">
        <f>IF(ISERROR(HLOOKUP(DA11,$DS$7:$DY13,$DZ13,FALSE)),"N",HLOOKUP(DA11,$DS$7:$DY13,$DZ13,FALSE))</f>
        <v>N</v>
      </c>
      <c r="DB13" s="362" t="str">
        <f>IF(ISERROR(HLOOKUP(DB11,$DS$7:$DY13,$DZ13,FALSE)),"N",HLOOKUP(DB11,$DS$7:$DY13,$DZ13,FALSE))</f>
        <v>N</v>
      </c>
      <c r="DC13" s="362" t="str">
        <f>IF(ISERROR(HLOOKUP(DC11,$DS$7:$DY13,$DZ13,FALSE)),"N",HLOOKUP(DC11,$DS$7:$DY13,$DZ13,FALSE))</f>
        <v>N</v>
      </c>
      <c r="DD13" s="362" t="str">
        <f>IF(ISERROR(HLOOKUP(DD11,$DS$7:$DY13,$DZ13,FALSE)),"N",HLOOKUP(DD11,$DS$7:$DY13,$DZ13,FALSE))</f>
        <v>N</v>
      </c>
      <c r="DE13" s="362" t="str">
        <f>IF(ISERROR(HLOOKUP(DE11,$DS$7:$DY13,$DZ13,FALSE)),"N",HLOOKUP(DE11,$DS$7:$DY13,$DZ13,FALSE))</f>
        <v>N</v>
      </c>
      <c r="DF13" s="362" t="str">
        <f>IF(ISERROR(HLOOKUP(DF11,$DS$7:$DY13,$DZ13,FALSE)),"N",HLOOKUP(DF11,$DS$7:$DY13,$DZ13,FALSE))</f>
        <v>N</v>
      </c>
      <c r="DG13" s="362" t="str">
        <f>IF(ISERROR(HLOOKUP(DG11,$DS$7:$DY13,$DZ13,FALSE)),"N",HLOOKUP(DG11,$DS$7:$DY13,$DZ13,FALSE))</f>
        <v>N</v>
      </c>
      <c r="DH13" s="362" t="str">
        <f>IF(ISERROR(HLOOKUP(DH11,$DS$7:$DY13,$DZ13,FALSE)),"N",HLOOKUP(DH11,$DS$7:$DY13,$DZ13,FALSE))</f>
        <v>N</v>
      </c>
      <c r="DI13" s="362" t="str">
        <f>IF(ISERROR(HLOOKUP(DI11,$DS$7:$DY13,$DZ13,FALSE)),"N",HLOOKUP(DI11,$DS$7:$DY13,$DZ13,FALSE))</f>
        <v>N</v>
      </c>
      <c r="DJ13" s="362" t="str">
        <f>IF(ISERROR(HLOOKUP(DJ11,$DS$7:$DY13,$DZ13,FALSE)),"N",HLOOKUP(DJ11,$DS$7:$DY13,$DZ13,FALSE))</f>
        <v>N</v>
      </c>
      <c r="DK13" s="362" t="str">
        <f>IF(ISERROR(HLOOKUP(DK11,$DS$7:$DY13,$DZ13,FALSE)),"N",HLOOKUP(DK11,$DS$7:$DY13,$DZ13,FALSE))</f>
        <v>N</v>
      </c>
      <c r="DL13" s="362" t="str">
        <f>IF(ISERROR(HLOOKUP(DL11,$DS$7:$DY13,$DZ13,FALSE)),"N",HLOOKUP(DL11,$DS$7:$DY13,$DZ13,FALSE))</f>
        <v>N</v>
      </c>
      <c r="DM13" s="362" t="str">
        <f>IF(ISERROR(HLOOKUP(DM11,$DS$7:$DY13,$DZ13,FALSE)),"N",HLOOKUP(DM11,$DS$7:$DY13,$DZ13,FALSE))</f>
        <v>N</v>
      </c>
      <c r="DN13" s="362" t="str">
        <f>IF(ISERROR(HLOOKUP(DN11,$DS$7:$DY13,$DZ13,FALSE)),"N",HLOOKUP(DN11,$DS$7:$DY13,$DZ13,FALSE))</f>
        <v>N</v>
      </c>
      <c r="DO13" s="362" t="str">
        <f>IF(ISERROR(HLOOKUP(DO11,$DS$7:$DY13,$DZ13,FALSE)),"N",HLOOKUP(DO11,$DS$7:$DY13,$DZ13,FALSE))</f>
        <v>N</v>
      </c>
      <c r="DP13" s="362" t="str">
        <f>IF(ISERROR(HLOOKUP(DP11,$DS$7:$DY13,$DZ13,FALSE)),"N",HLOOKUP(DP11,$DS$7:$DY13,$DZ13,FALSE))</f>
        <v>N</v>
      </c>
      <c r="DQ13" s="362">
        <f t="shared" si="22"/>
        <v>0</v>
      </c>
      <c r="DR13" s="362">
        <f t="shared" si="23"/>
        <v>31</v>
      </c>
      <c r="DS13" s="362" t="str">
        <f>IF('DB Func'!M8&gt;0,"S","N")</f>
        <v>N</v>
      </c>
      <c r="DT13" s="362" t="str">
        <f>IF('DB Func'!R8&gt;0,"S","N")</f>
        <v>N</v>
      </c>
      <c r="DU13" s="362" t="str">
        <f>IF('DB Func'!W8&gt;0,"S","N")</f>
        <v>N</v>
      </c>
      <c r="DV13" s="362" t="str">
        <f>IF('DB Func'!AB8&gt;0,"S","N")</f>
        <v>N</v>
      </c>
      <c r="DW13" s="362" t="str">
        <f>IF('DB Func'!AG8&gt;0,"S","N")</f>
        <v>N</v>
      </c>
      <c r="DX13" s="362" t="str">
        <f>IF('DB Func'!AL8&gt;0,"S","N")</f>
        <v>N</v>
      </c>
      <c r="DY13" s="362" t="str">
        <f>IF('DB Func'!AQ8&gt;0,"S","N")</f>
        <v>N</v>
      </c>
      <c r="DZ13" s="362">
        <v>7</v>
      </c>
      <c r="EA13" s="369">
        <f ca="1">'DB Func'!C8</f>
        <v>0</v>
      </c>
      <c r="EB13" s="362" t="str">
        <f t="shared" ca="1" si="24"/>
        <v>s</v>
      </c>
      <c r="EC13" s="362" t="str">
        <f t="shared" ca="1" si="24"/>
        <v>s</v>
      </c>
      <c r="ED13" s="362" t="str">
        <f t="shared" ca="1" si="24"/>
        <v>s</v>
      </c>
      <c r="EE13" s="362" t="str">
        <f t="shared" ca="1" si="24"/>
        <v>s</v>
      </c>
      <c r="EF13" s="362" t="str">
        <f t="shared" ca="1" si="24"/>
        <v>s</v>
      </c>
      <c r="EG13" s="362" t="str">
        <f t="shared" ca="1" si="24"/>
        <v>s</v>
      </c>
      <c r="EH13" s="362" t="str">
        <f t="shared" ca="1" si="24"/>
        <v>s</v>
      </c>
      <c r="EI13" s="362" t="str">
        <f t="shared" ca="1" si="24"/>
        <v>s</v>
      </c>
      <c r="EJ13" s="362" t="str">
        <f t="shared" ca="1" si="24"/>
        <v>s</v>
      </c>
      <c r="EK13" s="362" t="str">
        <f t="shared" ca="1" si="24"/>
        <v>s</v>
      </c>
      <c r="EL13" s="362" t="str">
        <f t="shared" ca="1" si="24"/>
        <v>s</v>
      </c>
      <c r="EM13" s="362" t="str">
        <f t="shared" ca="1" si="24"/>
        <v>s</v>
      </c>
      <c r="EN13" s="362" t="str">
        <f t="shared" ca="1" si="24"/>
        <v>s</v>
      </c>
      <c r="EO13" s="362" t="str">
        <f t="shared" ca="1" si="24"/>
        <v>s</v>
      </c>
      <c r="EP13" s="362" t="str">
        <f t="shared" ca="1" si="24"/>
        <v>s</v>
      </c>
      <c r="EQ13" s="362" t="str">
        <f t="shared" ca="1" si="24"/>
        <v>s</v>
      </c>
      <c r="ER13" s="362" t="str">
        <f t="shared" ca="1" si="25"/>
        <v>s</v>
      </c>
      <c r="ES13" s="362" t="str">
        <f t="shared" ca="1" si="25"/>
        <v>s</v>
      </c>
      <c r="ET13" s="362" t="str">
        <f t="shared" ca="1" si="25"/>
        <v>s</v>
      </c>
      <c r="EU13" s="362" t="str">
        <f t="shared" ca="1" si="25"/>
        <v>s</v>
      </c>
      <c r="EV13" s="362" t="str">
        <f t="shared" ca="1" si="25"/>
        <v>s</v>
      </c>
      <c r="EW13" s="362" t="str">
        <f t="shared" ca="1" si="25"/>
        <v>s</v>
      </c>
      <c r="EX13" s="362" t="str">
        <f t="shared" ca="1" si="25"/>
        <v>s</v>
      </c>
      <c r="EY13" s="362" t="str">
        <f t="shared" ca="1" si="25"/>
        <v>s</v>
      </c>
      <c r="EZ13" s="362" t="str">
        <f t="shared" ca="1" si="25"/>
        <v>s</v>
      </c>
      <c r="FA13" s="362" t="str">
        <f t="shared" ca="1" si="25"/>
        <v>s</v>
      </c>
      <c r="FB13" s="362" t="str">
        <f t="shared" ca="1" si="25"/>
        <v>s</v>
      </c>
      <c r="FC13" s="362" t="str">
        <f t="shared" ca="1" si="25"/>
        <v>s</v>
      </c>
      <c r="FD13" s="362" t="str">
        <f t="shared" ca="1" si="25"/>
        <v>s</v>
      </c>
      <c r="FE13" s="362" t="str">
        <f t="shared" ca="1" si="25"/>
        <v>s</v>
      </c>
      <c r="FF13" s="362" t="str">
        <f t="shared" ca="1" si="25"/>
        <v>s</v>
      </c>
      <c r="FG13" s="362">
        <f t="shared" ca="1" si="26"/>
        <v>31</v>
      </c>
      <c r="FH13" s="362">
        <f t="shared" ca="1" si="27"/>
        <v>0</v>
      </c>
      <c r="FI13" s="362" t="str">
        <f ca="1">IF(AND(YEAR(EA13)='P Gerais'!D11,MONTH(Lanc!EA13)=10,DAY(Lanc!EA13)&gt;1),"S","N")</f>
        <v>N</v>
      </c>
      <c r="FJ13" s="364">
        <f t="shared" ca="1" si="28"/>
        <v>0</v>
      </c>
      <c r="FK13" s="364">
        <f t="shared" si="29"/>
        <v>0</v>
      </c>
      <c r="FL13" s="387">
        <f t="shared" ca="1" si="30"/>
        <v>0</v>
      </c>
      <c r="FP13" s="363">
        <f ca="1">((FJ13-FL13-FK13+AZ13+AQ13+SUM(Z13:AA13)+SUM(AW13:AX13)+AK13)*IF('DB Func'!GG8="ok",'DB Func'!GD8,0))</f>
        <v>0</v>
      </c>
      <c r="FR13" s="389">
        <f t="shared" ca="1" si="31"/>
        <v>0</v>
      </c>
      <c r="GV13" s="49"/>
      <c r="GW13" s="49"/>
      <c r="GX13" s="49"/>
      <c r="GY13" s="49"/>
      <c r="GZ13" s="49"/>
      <c r="HA13" s="49"/>
      <c r="HB13" s="49"/>
      <c r="HC13" s="49"/>
    </row>
    <row r="14" spans="1:211" ht="30" customHeight="1" thickTop="1" thickBot="1">
      <c r="C14" s="390" t="str">
        <f ca="1">IF('DB Func'!B9="Funcionário 7","",'DB Func'!B9)</f>
        <v/>
      </c>
      <c r="D14" s="391">
        <f ca="1">'DB Func'!CM9</f>
        <v>0</v>
      </c>
      <c r="E14" s="382" t="str">
        <f ca="1">IF(C14="","-",IF(OR(terceiro!E14="OUT",terceiro!F14="OUT"),"Sim","Não"))</f>
        <v>-</v>
      </c>
      <c r="F14" s="383" t="str">
        <f ca="1">IF(C14="","-",IF(OR(Ferias!E14="OUT",Ferias!F14="OUT"),"Sim","Não"))</f>
        <v>-</v>
      </c>
      <c r="G14" s="383">
        <f ca="1">IF(C14="",0,IF(F14="Sim",IF(Ferias!E14="OUT",Ferias!I14,Ferias!J14),0))</f>
        <v>0</v>
      </c>
      <c r="H14" s="185"/>
      <c r="I14" s="185"/>
      <c r="J14" s="398">
        <f t="shared" ca="1" si="1"/>
        <v>0</v>
      </c>
      <c r="K14" s="152"/>
      <c r="L14" s="151"/>
      <c r="M14" s="189"/>
      <c r="N14" s="153"/>
      <c r="O14" s="48"/>
      <c r="P14" s="48"/>
      <c r="Q14" s="48"/>
      <c r="R14" s="49"/>
      <c r="S14" s="49"/>
      <c r="T14" s="49"/>
      <c r="U14" s="49"/>
      <c r="V14" s="49"/>
      <c r="W14" s="49"/>
      <c r="X14" s="49"/>
      <c r="Y14" s="49"/>
      <c r="Z14" s="49"/>
      <c r="AA14" s="49"/>
      <c r="AB14" s="48"/>
      <c r="AC14" s="48"/>
      <c r="AD14" s="49"/>
      <c r="AE14" s="49"/>
      <c r="AF14" s="314"/>
      <c r="AH14" s="400">
        <f ca="1">IF(AND('DB Func'!GE9="Setembro",'DB Func'!BQ9="2 Parcelas"),(('auxiliar 13 sal'!L10/12*'DB Func'!GF9+AVERAGE('auxiliar 13 sal'!Q10:AB10)+AVERAGE('auxiliar 13 sal'!AE10:AP10)+'auxiliar 13 sal'!L10*'DB Func'!BN9+'auxiliar 13 sal'!L10*'DB Func'!BO9)/2),IF('DB Func'!GE9="Outubro",IF('DB Func'!BQ9="Parcela Única",('auxiliar 13 sal'!L10/12*'DB Func'!GF9)+AVERAGE('auxiliar 13 sal'!Q10:AB10)+AVERAGE('auxiliar 13 sal'!AE10:AP10)+('auxiliar 13 sal'!L10*'DB Func'!BN9)+('auxiliar 13 sal'!L10*'DB Func'!BO9),IF('DB Func'!BQ9="2 Parcelas",(('auxiliar 13 sal'!L10/12*'DB Func'!GF9+AVERAGE('auxiliar 13 sal'!Q10:AB10)+AVERAGE('auxiliar 13 sal'!AE10:AP10)+'auxiliar 13 sal'!L10*'DB Func'!BN9+'auxiliar 13 sal'!L10*'DB Func'!BO9)/2))),0))</f>
        <v>0</v>
      </c>
      <c r="AK14" s="364">
        <f t="shared" ca="1" si="6"/>
        <v>0</v>
      </c>
      <c r="AL14" s="364">
        <f t="shared" ca="1" si="7"/>
        <v>0</v>
      </c>
      <c r="AM14" s="364">
        <f t="shared" ca="1" si="8"/>
        <v>0</v>
      </c>
      <c r="AN14" s="364">
        <f t="shared" ca="1" si="9"/>
        <v>0</v>
      </c>
      <c r="AO14" s="364">
        <f t="shared" ca="1" si="10"/>
        <v>0</v>
      </c>
      <c r="AP14" s="364">
        <f t="shared" ca="1" si="11"/>
        <v>0</v>
      </c>
      <c r="AQ14" s="364">
        <f t="shared" ca="1" si="12"/>
        <v>0</v>
      </c>
      <c r="AR14" s="364">
        <f>IF(OR(M14="",M14=0),0,((FJ14/220)*('Ho Ex'!$C$8+$AS$6))*M14)</f>
        <v>0</v>
      </c>
      <c r="AS14" s="364">
        <f>IF(OR(N14="",N14=0),0,((FJ14/220*('DB Func'!GD9+Lanc!$AS$6))*('Ho Ex'!$I$8+$AS$6))*(N14/52.5*60))</f>
        <v>0</v>
      </c>
      <c r="AT14" s="364">
        <f>IF(OR(M14="",M14=0),0,((FJ14/220)*('Ho Ex'!$J$8+$AS$6))*O14)</f>
        <v>0</v>
      </c>
      <c r="AU14" s="364">
        <f>IF(OR(M14="",M14=0),0,((FJ14/220)*('Ho Ex'!I17+$AS$6))*P14)</f>
        <v>0</v>
      </c>
      <c r="AV14" s="364">
        <f>IF(OR(M14="",M14=0),0,((FJ14/220)*('Ho Ex'!C17+$AS$6))*Q14)</f>
        <v>0</v>
      </c>
      <c r="AW14" s="364">
        <f ca="1">FJ14*'DB Func'!BN9</f>
        <v>0</v>
      </c>
      <c r="AX14" s="364">
        <f ca="1">FJ14*'DB Func'!BO9</f>
        <v>0</v>
      </c>
      <c r="AY14" s="364">
        <f ca="1">IF(FJ14=0,0,VLOOKUP(FJ14,'P Gerais'!$D$39:$G$41,3,TRUE)*Func7!$F$68)</f>
        <v>0</v>
      </c>
      <c r="AZ14" s="364">
        <f t="shared" si="13"/>
        <v>0</v>
      </c>
      <c r="BA14" s="364">
        <f ca="1">((FJ14-FL14-FK14+AZ14+AQ14+SUM(Z14:AA14)+SUM(AW14:AX14)+AK14)*IF('DB Func'!GG9="ok",'DB Func'!GD9,0))+(FJ14-FL14-FK14+AZ14+AQ14+SUM(Z14:AA14)+SUM(AW14:AX14))+AK14</f>
        <v>0</v>
      </c>
      <c r="BB14" s="385">
        <f ca="1">VLOOKUP(BA14,'P Gerais'!$D$22:$G$25,3,TRUE)</f>
        <v>0.08</v>
      </c>
      <c r="BC14" s="364">
        <f ca="1">IF(BA14&lt;'P Gerais'!$D$25,BA14*BB14,Lanc!BB14)</f>
        <v>0</v>
      </c>
      <c r="BD14" s="364">
        <f ca="1">BA14-BC14-('DB Func'!GB9*'P Gerais'!$D$35)</f>
        <v>0</v>
      </c>
      <c r="BE14" s="386">
        <f ca="1">VLOOKUP(BD14,'P Gerais'!$D$29:$F$33,3,TRUE)</f>
        <v>0</v>
      </c>
      <c r="BF14" s="364">
        <f t="shared" ca="1" si="14"/>
        <v>0</v>
      </c>
      <c r="BG14" s="364">
        <f ca="1">VLOOKUP(BD14,'P Gerais'!$D$29:$G$33,4,TRUE)</f>
        <v>0</v>
      </c>
      <c r="BH14" s="364">
        <f t="shared" ca="1" si="15"/>
        <v>0</v>
      </c>
      <c r="BI14" s="364">
        <f t="shared" ca="1" si="16"/>
        <v>0</v>
      </c>
      <c r="BJ14" s="362">
        <f ca="1">'DB Func'!G9</f>
        <v>0</v>
      </c>
      <c r="BK14" s="362">
        <f ca="1">'DB Func'!FW9</f>
        <v>0</v>
      </c>
      <c r="BL14" s="364">
        <f ca="1">D14*'P Gerais'!$D$13</f>
        <v>0</v>
      </c>
      <c r="BM14" s="364">
        <f ca="1">D14*'P Gerais'!$D$14</f>
        <v>0</v>
      </c>
      <c r="BN14" s="364">
        <f ca="1">D14*'P Gerais'!$D$16</f>
        <v>0</v>
      </c>
      <c r="BO14" s="364">
        <f ca="1">D14*'P Gerais'!$D$17</f>
        <v>0</v>
      </c>
      <c r="BP14" s="364">
        <f ca="1">D14*'P Gerais'!$D$18</f>
        <v>0</v>
      </c>
      <c r="BQ14" s="385">
        <f ca="1">VLOOKUP(D14,'P Gerais'!$D$22:$G$24,3,TRUE)</f>
        <v>0.08</v>
      </c>
      <c r="BR14" s="385">
        <f ca="1">VLOOKUP(D14,'P Gerais'!$D$29:$G$33,3,TRUE)</f>
        <v>0</v>
      </c>
      <c r="BS14" s="385">
        <f ca="1">'DB Func'!BN9</f>
        <v>0</v>
      </c>
      <c r="BT14" s="385">
        <f ca="1">'DB Func'!BO9</f>
        <v>0</v>
      </c>
      <c r="BU14" s="385">
        <f ca="1">'DB Func'!FX9</f>
        <v>0</v>
      </c>
      <c r="BV14" s="364">
        <f t="shared" ca="1" si="17"/>
        <v>-0.08</v>
      </c>
      <c r="BW14" s="364">
        <f ca="1">BV14-'DB Func'!GC9</f>
        <v>-0.08</v>
      </c>
      <c r="BX14" s="362">
        <f ca="1">IFERROR(VLOOKUP(BW14,'P Gerais'!$D$29:$G$33,3,TRUE)*BW14,0)</f>
        <v>0</v>
      </c>
      <c r="BY14" s="364">
        <f ca="1">IFERROR(BX14-VLOOKUP(BW14,'P Gerais'!$D$29:$H$33,4,TRUE),0)</f>
        <v>0</v>
      </c>
      <c r="BZ14" s="364">
        <f ca="1">D14*'DB Func'!GD9</f>
        <v>0</v>
      </c>
      <c r="CB14" s="364">
        <f t="shared" ca="1" si="18"/>
        <v>0</v>
      </c>
      <c r="CC14" s="364">
        <f t="shared" si="19"/>
        <v>0</v>
      </c>
      <c r="CD14" s="364">
        <f t="shared" si="20"/>
        <v>0</v>
      </c>
      <c r="CF14" s="362" t="str">
        <f t="shared" ca="1" si="21"/>
        <v>não</v>
      </c>
      <c r="CG14" s="362">
        <f ca="1">IF($CH$8=1,DAY('DB Func'!C9),0)</f>
        <v>0</v>
      </c>
      <c r="CH14" s="362">
        <f ca="1">IF(CI14=0,0,MONTH('DB Func'!C9))</f>
        <v>0</v>
      </c>
      <c r="CI14" s="362">
        <f ca="1">IF('P Gerais'!D12=YEAR('DB Func'!C9),YEAR('DB Func'!C9),0)</f>
        <v>0</v>
      </c>
      <c r="CJ14" s="371">
        <v>37</v>
      </c>
      <c r="CK14" s="363"/>
      <c r="CL14" s="362" t="str">
        <f ca="1">IF(ISERROR(HLOOKUP(CL12,$DS$7:$DY14,$DZ14,FALSE)),"N",HLOOKUP(CL12,$DS$7:$DY14,$DZ14,FALSE))</f>
        <v>N</v>
      </c>
      <c r="CM14" s="362" t="str">
        <f ca="1">IF(ISERROR(HLOOKUP(CM12,$DS$7:$DY14,$DZ14,FALSE)),"N",HLOOKUP(CM12,$DS$7:$DY14,$DZ14,FALSE))</f>
        <v>N</v>
      </c>
      <c r="CN14" s="362" t="str">
        <f>IF(ISERROR(HLOOKUP(CN12,$DS$7:$DY14,$DZ14,FALSE)),"N",HLOOKUP(CN12,$DS$7:$DY14,$DZ14,FALSE))</f>
        <v>N</v>
      </c>
      <c r="CO14" s="362" t="str">
        <f ca="1">IF(ISERROR(HLOOKUP(CO12,$DS$7:$DY14,$DZ14,FALSE)),"N",HLOOKUP(CO12,$DS$7:$DY14,$DZ14,FALSE))</f>
        <v>N</v>
      </c>
      <c r="CP14" s="362" t="str">
        <f ca="1">IF(ISERROR(HLOOKUP(CP12,$DS$7:$DY14,$DZ14,FALSE)),"N",HLOOKUP(CP12,$DS$7:$DY14,$DZ14,FALSE))</f>
        <v>N</v>
      </c>
      <c r="CQ14" s="362" t="str">
        <f ca="1">IF(ISERROR(HLOOKUP(CQ12,$DS$7:$DY14,$DZ14,FALSE)),"N",HLOOKUP(CQ12,$DS$7:$DY14,$DZ14,FALSE))</f>
        <v>N</v>
      </c>
      <c r="CR14" s="362" t="str">
        <f ca="1">IF(ISERROR(HLOOKUP(CR12,$DS$7:$DY14,$DZ14,FALSE)),"N",HLOOKUP(CR12,$DS$7:$DY14,$DZ14,FALSE))</f>
        <v>N</v>
      </c>
      <c r="CS14" s="362" t="str">
        <f ca="1">IF(ISERROR(HLOOKUP(CS12,$DS$7:$DY14,$DZ14,FALSE)),"N",HLOOKUP(CS12,$DS$7:$DY14,$DZ14,FALSE))</f>
        <v>N</v>
      </c>
      <c r="CT14" s="362" t="str">
        <f ca="1">IF(ISERROR(HLOOKUP(CT12,$DS$7:$DY14,$DZ14,FALSE)),"N",HLOOKUP(CT12,$DS$7:$DY14,$DZ14,FALSE))</f>
        <v>N</v>
      </c>
      <c r="CU14" s="362" t="str">
        <f>IF(ISERROR(HLOOKUP(CU12,$DS$7:$DY14,$DZ14,FALSE)),"N",HLOOKUP(CU12,$DS$7:$DY14,$DZ14,FALSE))</f>
        <v>N</v>
      </c>
      <c r="CV14" s="362" t="str">
        <f ca="1">IF(ISERROR(HLOOKUP(CV12,$DS$7:$DY14,$DZ14,FALSE)),"N",HLOOKUP(CV12,$DS$7:$DY14,$DZ14,FALSE))</f>
        <v>N</v>
      </c>
      <c r="CW14" s="362" t="str">
        <f ca="1">IF(ISERROR(HLOOKUP(CW12,$DS$7:$DY14,$DZ14,FALSE)),"N",HLOOKUP(CW12,$DS$7:$DY14,$DZ14,FALSE))</f>
        <v>N</v>
      </c>
      <c r="CX14" s="362" t="str">
        <f ca="1">IF(ISERROR(HLOOKUP(CX12,$DS$7:$DY14,$DZ14,FALSE)),"N",HLOOKUP(CX12,$DS$7:$DY14,$DZ14,FALSE))</f>
        <v>N</v>
      </c>
      <c r="CY14" s="362" t="str">
        <f ca="1">IF(ISERROR(HLOOKUP(CY12,$DS$7:$DY14,$DZ14,FALSE)),"N",HLOOKUP(CY12,$DS$7:$DY14,$DZ14,FALSE))</f>
        <v>N</v>
      </c>
      <c r="CZ14" s="362" t="str">
        <f ca="1">IF(ISERROR(HLOOKUP(CZ12,$DS$7:$DY14,$DZ14,FALSE)),"N",HLOOKUP(CZ12,$DS$7:$DY14,$DZ14,FALSE))</f>
        <v>N</v>
      </c>
      <c r="DA14" s="362" t="str">
        <f ca="1">IF(ISERROR(HLOOKUP(DA12,$DS$7:$DY14,$DZ14,FALSE)),"N",HLOOKUP(DA12,$DS$7:$DY14,$DZ14,FALSE))</f>
        <v>N</v>
      </c>
      <c r="DB14" s="362" t="str">
        <f>IF(ISERROR(HLOOKUP(DB12,$DS$7:$DY14,$DZ14,FALSE)),"N",HLOOKUP(DB12,$DS$7:$DY14,$DZ14,FALSE))</f>
        <v>N</v>
      </c>
      <c r="DC14" s="362" t="str">
        <f ca="1">IF(ISERROR(HLOOKUP(DC12,$DS$7:$DY14,$DZ14,FALSE)),"N",HLOOKUP(DC12,$DS$7:$DY14,$DZ14,FALSE))</f>
        <v>N</v>
      </c>
      <c r="DD14" s="362" t="str">
        <f ca="1">IF(ISERROR(HLOOKUP(DD12,$DS$7:$DY14,$DZ14,FALSE)),"N",HLOOKUP(DD12,$DS$7:$DY14,$DZ14,FALSE))</f>
        <v>N</v>
      </c>
      <c r="DE14" s="362" t="str">
        <f ca="1">IF(ISERROR(HLOOKUP(DE12,$DS$7:$DY14,$DZ14,FALSE)),"N",HLOOKUP(DE12,$DS$7:$DY14,$DZ14,FALSE))</f>
        <v>N</v>
      </c>
      <c r="DF14" s="362" t="str">
        <f ca="1">IF(ISERROR(HLOOKUP(DF12,$DS$7:$DY14,$DZ14,FALSE)),"N",HLOOKUP(DF12,$DS$7:$DY14,$DZ14,FALSE))</f>
        <v>N</v>
      </c>
      <c r="DG14" s="362" t="str">
        <f ca="1">IF(ISERROR(HLOOKUP(DG12,$DS$7:$DY14,$DZ14,FALSE)),"N",HLOOKUP(DG12,$DS$7:$DY14,$DZ14,FALSE))</f>
        <v>N</v>
      </c>
      <c r="DH14" s="362" t="str">
        <f ca="1">IF(ISERROR(HLOOKUP(DH12,$DS$7:$DY14,$DZ14,FALSE)),"N",HLOOKUP(DH12,$DS$7:$DY14,$DZ14,FALSE))</f>
        <v>N</v>
      </c>
      <c r="DI14" s="362" t="str">
        <f>IF(ISERROR(HLOOKUP(DI12,$DS$7:$DY14,$DZ14,FALSE)),"N",HLOOKUP(DI12,$DS$7:$DY14,$DZ14,FALSE))</f>
        <v>N</v>
      </c>
      <c r="DJ14" s="362" t="str">
        <f ca="1">IF(ISERROR(HLOOKUP(DJ12,$DS$7:$DY14,$DZ14,FALSE)),"N",HLOOKUP(DJ12,$DS$7:$DY14,$DZ14,FALSE))</f>
        <v>N</v>
      </c>
      <c r="DK14" s="362" t="str">
        <f ca="1">IF(ISERROR(HLOOKUP(DK12,$DS$7:$DY14,$DZ14,FALSE)),"N",HLOOKUP(DK12,$DS$7:$DY14,$DZ14,FALSE))</f>
        <v>N</v>
      </c>
      <c r="DL14" s="362" t="str">
        <f ca="1">IF(ISERROR(HLOOKUP(DL12,$DS$7:$DY14,$DZ14,FALSE)),"N",HLOOKUP(DL12,$DS$7:$DY14,$DZ14,FALSE))</f>
        <v>N</v>
      </c>
      <c r="DM14" s="362" t="str">
        <f ca="1">IF(ISERROR(HLOOKUP(DM12,$DS$7:$DY14,$DZ14,FALSE)),"N",HLOOKUP(DM12,$DS$7:$DY14,$DZ14,FALSE))</f>
        <v>N</v>
      </c>
      <c r="DN14" s="362" t="str">
        <f ca="1">IF(ISERROR(HLOOKUP(DN12,$DS$7:$DY14,$DZ14,FALSE)),"N",HLOOKUP(DN12,$DS$7:$DY14,$DZ14,FALSE))</f>
        <v>N</v>
      </c>
      <c r="DO14" s="362" t="str">
        <f ca="1">IF(ISERROR(HLOOKUP(DO12,$DS$7:$DY14,$DZ14,FALSE)),"N",HLOOKUP(DO12,$DS$7:$DY14,$DZ14,FALSE))</f>
        <v>N</v>
      </c>
      <c r="DP14" s="362" t="str">
        <f>IF(ISERROR(HLOOKUP(DP12,$DS$7:$DY14,$DZ14,FALSE)),"N",HLOOKUP(DP12,$DS$7:$DY14,$DZ14,FALSE))</f>
        <v>N</v>
      </c>
      <c r="DQ14" s="362">
        <f t="shared" ca="1" si="22"/>
        <v>0</v>
      </c>
      <c r="DR14" s="362">
        <f t="shared" ca="1" si="23"/>
        <v>31</v>
      </c>
      <c r="DS14" s="362" t="str">
        <f>IF('DB Func'!M9&gt;0,"S","N")</f>
        <v>N</v>
      </c>
      <c r="DT14" s="362" t="str">
        <f>IF('DB Func'!R9&gt;0,"S","N")</f>
        <v>N</v>
      </c>
      <c r="DU14" s="362" t="str">
        <f>IF('DB Func'!W9&gt;0,"S","N")</f>
        <v>N</v>
      </c>
      <c r="DV14" s="362" t="str">
        <f>IF('DB Func'!AB9&gt;0,"S","N")</f>
        <v>N</v>
      </c>
      <c r="DW14" s="362" t="str">
        <f>IF('DB Func'!AG9&gt;0,"S","N")</f>
        <v>N</v>
      </c>
      <c r="DX14" s="362" t="str">
        <f>IF('DB Func'!AL9&gt;0,"S","N")</f>
        <v>N</v>
      </c>
      <c r="DY14" s="362" t="str">
        <f>IF('DB Func'!AQ9&gt;0,"S","N")</f>
        <v>N</v>
      </c>
      <c r="DZ14" s="362">
        <v>8</v>
      </c>
      <c r="EA14" s="369">
        <f ca="1">'DB Func'!C9</f>
        <v>0</v>
      </c>
      <c r="EB14" s="362" t="str">
        <f t="shared" ca="1" si="24"/>
        <v>s</v>
      </c>
      <c r="EC14" s="362" t="str">
        <f t="shared" ca="1" si="24"/>
        <v>s</v>
      </c>
      <c r="ED14" s="362" t="str">
        <f t="shared" ca="1" si="24"/>
        <v>s</v>
      </c>
      <c r="EE14" s="362" t="str">
        <f t="shared" ca="1" si="24"/>
        <v>s</v>
      </c>
      <c r="EF14" s="362" t="str">
        <f t="shared" ca="1" si="24"/>
        <v>s</v>
      </c>
      <c r="EG14" s="362" t="str">
        <f t="shared" ca="1" si="24"/>
        <v>s</v>
      </c>
      <c r="EH14" s="362" t="str">
        <f t="shared" ca="1" si="24"/>
        <v>s</v>
      </c>
      <c r="EI14" s="362" t="str">
        <f t="shared" ca="1" si="24"/>
        <v>s</v>
      </c>
      <c r="EJ14" s="362" t="str">
        <f t="shared" ca="1" si="24"/>
        <v>s</v>
      </c>
      <c r="EK14" s="362" t="str">
        <f t="shared" ca="1" si="24"/>
        <v>s</v>
      </c>
      <c r="EL14" s="362" t="str">
        <f t="shared" ca="1" si="24"/>
        <v>s</v>
      </c>
      <c r="EM14" s="362" t="str">
        <f t="shared" ca="1" si="24"/>
        <v>s</v>
      </c>
      <c r="EN14" s="362" t="str">
        <f t="shared" ca="1" si="24"/>
        <v>s</v>
      </c>
      <c r="EO14" s="362" t="str">
        <f t="shared" ca="1" si="24"/>
        <v>s</v>
      </c>
      <c r="EP14" s="362" t="str">
        <f t="shared" ca="1" si="24"/>
        <v>s</v>
      </c>
      <c r="EQ14" s="362" t="str">
        <f t="shared" ca="1" si="24"/>
        <v>s</v>
      </c>
      <c r="ER14" s="362" t="str">
        <f t="shared" ca="1" si="25"/>
        <v>s</v>
      </c>
      <c r="ES14" s="362" t="str">
        <f t="shared" ca="1" si="25"/>
        <v>s</v>
      </c>
      <c r="ET14" s="362" t="str">
        <f t="shared" ca="1" si="25"/>
        <v>s</v>
      </c>
      <c r="EU14" s="362" t="str">
        <f t="shared" ca="1" si="25"/>
        <v>s</v>
      </c>
      <c r="EV14" s="362" t="str">
        <f t="shared" ca="1" si="25"/>
        <v>s</v>
      </c>
      <c r="EW14" s="362" t="str">
        <f t="shared" ca="1" si="25"/>
        <v>s</v>
      </c>
      <c r="EX14" s="362" t="str">
        <f t="shared" ca="1" si="25"/>
        <v>s</v>
      </c>
      <c r="EY14" s="362" t="str">
        <f t="shared" ca="1" si="25"/>
        <v>s</v>
      </c>
      <c r="EZ14" s="362" t="str">
        <f t="shared" ca="1" si="25"/>
        <v>s</v>
      </c>
      <c r="FA14" s="362" t="str">
        <f t="shared" ca="1" si="25"/>
        <v>s</v>
      </c>
      <c r="FB14" s="362" t="str">
        <f t="shared" ca="1" si="25"/>
        <v>s</v>
      </c>
      <c r="FC14" s="362" t="str">
        <f t="shared" ca="1" si="25"/>
        <v>s</v>
      </c>
      <c r="FD14" s="362" t="str">
        <f t="shared" ca="1" si="25"/>
        <v>s</v>
      </c>
      <c r="FE14" s="362" t="str">
        <f t="shared" ca="1" si="25"/>
        <v>s</v>
      </c>
      <c r="FF14" s="362" t="str">
        <f t="shared" ca="1" si="25"/>
        <v>s</v>
      </c>
      <c r="FG14" s="362">
        <f t="shared" ca="1" si="26"/>
        <v>31</v>
      </c>
      <c r="FH14" s="362">
        <f t="shared" ca="1" si="27"/>
        <v>0</v>
      </c>
      <c r="FI14" s="362" t="str">
        <f ca="1">IF(AND(YEAR(EA14)='P Gerais'!D12,MONTH(Lanc!EA14)=10,DAY(Lanc!EA14)&gt;1),"S","N")</f>
        <v>N</v>
      </c>
      <c r="FJ14" s="364">
        <f t="shared" ca="1" si="28"/>
        <v>0</v>
      </c>
      <c r="FK14" s="364">
        <f t="shared" si="29"/>
        <v>0</v>
      </c>
      <c r="FL14" s="387">
        <f t="shared" ca="1" si="30"/>
        <v>0</v>
      </c>
      <c r="FP14" s="363">
        <f ca="1">((FJ14-FL14-FK14+AZ14+AQ14+SUM(Z14:AA14)+SUM(AW14:AX14)+AK14)*IF('DB Func'!GG9="ok",'DB Func'!GD9,0))</f>
        <v>0</v>
      </c>
      <c r="FR14" s="389">
        <f t="shared" ca="1" si="31"/>
        <v>0</v>
      </c>
      <c r="GV14" s="49"/>
      <c r="GW14" s="49"/>
      <c r="GX14" s="49"/>
      <c r="GY14" s="49"/>
      <c r="GZ14" s="49"/>
      <c r="HA14" s="49"/>
      <c r="HB14" s="49"/>
      <c r="HC14" s="49"/>
    </row>
    <row r="15" spans="1:211" ht="30" customHeight="1" thickTop="1" thickBot="1">
      <c r="C15" s="390" t="str">
        <f ca="1">IF('DB Func'!B10="Funcionário 8","",'DB Func'!B10)</f>
        <v/>
      </c>
      <c r="D15" s="391">
        <f ca="1">'DB Func'!CM10</f>
        <v>0</v>
      </c>
      <c r="E15" s="382" t="str">
        <f ca="1">IF(C15="","-",IF(OR(terceiro!E15="OUT",terceiro!F15="OUT"),"Sim","Não"))</f>
        <v>-</v>
      </c>
      <c r="F15" s="383" t="str">
        <f ca="1">IF(C15="","-",IF(OR(Ferias!E15="OUT",Ferias!F15="OUT"),"Sim","Não"))</f>
        <v>-</v>
      </c>
      <c r="G15" s="383">
        <f ca="1">IF(C15="",0,IF(F15="Sim",IF(Ferias!E15="OUT",Ferias!I15,Ferias!J15),0))</f>
        <v>0</v>
      </c>
      <c r="H15" s="185"/>
      <c r="I15" s="185"/>
      <c r="J15" s="398">
        <f t="shared" ca="1" si="1"/>
        <v>0</v>
      </c>
      <c r="K15" s="152"/>
      <c r="L15" s="151"/>
      <c r="M15" s="189"/>
      <c r="N15" s="153"/>
      <c r="O15" s="48"/>
      <c r="P15" s="48"/>
      <c r="Q15" s="48"/>
      <c r="R15" s="49"/>
      <c r="S15" s="49"/>
      <c r="T15" s="49"/>
      <c r="U15" s="49"/>
      <c r="V15" s="49"/>
      <c r="W15" s="49"/>
      <c r="X15" s="49"/>
      <c r="Y15" s="49"/>
      <c r="Z15" s="49"/>
      <c r="AA15" s="49"/>
      <c r="AB15" s="48"/>
      <c r="AC15" s="48"/>
      <c r="AD15" s="49"/>
      <c r="AE15" s="49"/>
      <c r="AF15" s="314"/>
      <c r="AH15" s="400">
        <f ca="1">IF(AND('DB Func'!GE10="Setembro",'DB Func'!BQ10="2 Parcelas"),(('auxiliar 13 sal'!L11/12*'DB Func'!GF10+AVERAGE('auxiliar 13 sal'!Q11:AB11)+AVERAGE('auxiliar 13 sal'!AE11:AP11)+'auxiliar 13 sal'!L11*'DB Func'!BN10+'auxiliar 13 sal'!L11*'DB Func'!BO10)/2),IF('DB Func'!GE10="Outubro",IF('DB Func'!BQ10="Parcela Única",('auxiliar 13 sal'!L11/12*'DB Func'!GF10)+AVERAGE('auxiliar 13 sal'!Q11:AB11)+AVERAGE('auxiliar 13 sal'!AE11:AP11)+('auxiliar 13 sal'!L11*'DB Func'!BN10)+('auxiliar 13 sal'!L11*'DB Func'!BO10),IF('DB Func'!BQ10="2 Parcelas",(('auxiliar 13 sal'!L11/12*'DB Func'!GF10+AVERAGE('auxiliar 13 sal'!Q11:AB11)+AVERAGE('auxiliar 13 sal'!AE11:AP11)+'auxiliar 13 sal'!L11*'DB Func'!BN10+'auxiliar 13 sal'!L11*'DB Func'!BO10)/2))),0))</f>
        <v>0</v>
      </c>
      <c r="AK15" s="364">
        <f t="shared" ca="1" si="6"/>
        <v>0</v>
      </c>
      <c r="AL15" s="364">
        <f t="shared" ca="1" si="7"/>
        <v>0</v>
      </c>
      <c r="AM15" s="364">
        <f t="shared" ca="1" si="8"/>
        <v>0</v>
      </c>
      <c r="AN15" s="364">
        <f t="shared" ca="1" si="9"/>
        <v>0</v>
      </c>
      <c r="AO15" s="364">
        <f t="shared" ca="1" si="10"/>
        <v>0</v>
      </c>
      <c r="AP15" s="364">
        <f t="shared" ca="1" si="11"/>
        <v>0</v>
      </c>
      <c r="AQ15" s="364">
        <f t="shared" ca="1" si="12"/>
        <v>0</v>
      </c>
      <c r="AR15" s="364">
        <f>IF(OR(M15="",M15=0),0,((FJ15/220)*('Ho Ex'!$C$8+$AS$6))*M15)</f>
        <v>0</v>
      </c>
      <c r="AS15" s="364">
        <f>IF(OR(N15="",N15=0),0,((FJ15/220*('DB Func'!GD10+Lanc!$AS$6))*('Ho Ex'!$I$8+$AS$6))*(N15/52.5*60))</f>
        <v>0</v>
      </c>
      <c r="AT15" s="364">
        <f>IF(OR(M15="",M15=0),0,((FJ15/220)*('Ho Ex'!$J$8+$AS$6))*O15)</f>
        <v>0</v>
      </c>
      <c r="AU15" s="364">
        <f>IF(OR(M15="",M15=0),0,((FJ15/220)*('Ho Ex'!I18+$AS$6))*P15)</f>
        <v>0</v>
      </c>
      <c r="AV15" s="364">
        <f>IF(OR(M15="",M15=0),0,((FJ15/220)*('Ho Ex'!C18+$AS$6))*Q15)</f>
        <v>0</v>
      </c>
      <c r="AW15" s="364">
        <f ca="1">FJ15*'DB Func'!BN10</f>
        <v>0</v>
      </c>
      <c r="AX15" s="364">
        <f ca="1">FJ15*'DB Func'!BO10</f>
        <v>0</v>
      </c>
      <c r="AY15" s="364">
        <f ca="1">IF(FJ15=0,0,VLOOKUP(FJ15,'P Gerais'!$D$39:$G$41,3,TRUE)*Func8!$F$68)</f>
        <v>0</v>
      </c>
      <c r="AZ15" s="364">
        <f t="shared" si="13"/>
        <v>0</v>
      </c>
      <c r="BA15" s="364">
        <f ca="1">((FJ15-FL15-FK15+AZ15+AQ15+SUM(Z15:AA15)+SUM(AW15:AX15)+AK15)*IF('DB Func'!GG10="ok",'DB Func'!GD10,0))+(FJ15-FL15-FK15+AZ15+AQ15+SUM(Z15:AA15)+SUM(AW15:AX15))+AK15</f>
        <v>0</v>
      </c>
      <c r="BB15" s="385">
        <f ca="1">VLOOKUP(BA15,'P Gerais'!$D$22:$G$25,3,TRUE)</f>
        <v>0.08</v>
      </c>
      <c r="BC15" s="364">
        <f ca="1">IF(BA15&lt;'P Gerais'!$D$25,BA15*BB15,Lanc!BB15)</f>
        <v>0</v>
      </c>
      <c r="BD15" s="364">
        <f ca="1">BA15-BC15-('DB Func'!GB10*'P Gerais'!$D$35)</f>
        <v>0</v>
      </c>
      <c r="BE15" s="386">
        <f ca="1">VLOOKUP(BD15,'P Gerais'!$D$29:$F$33,3,TRUE)</f>
        <v>0</v>
      </c>
      <c r="BF15" s="364">
        <f t="shared" ca="1" si="14"/>
        <v>0</v>
      </c>
      <c r="BG15" s="364">
        <f ca="1">VLOOKUP(BD15,'P Gerais'!$D$29:$G$33,4,TRUE)</f>
        <v>0</v>
      </c>
      <c r="BH15" s="364">
        <f t="shared" ca="1" si="15"/>
        <v>0</v>
      </c>
      <c r="BI15" s="364">
        <f t="shared" ca="1" si="16"/>
        <v>0</v>
      </c>
      <c r="BJ15" s="362">
        <f ca="1">'DB Func'!G10</f>
        <v>0</v>
      </c>
      <c r="BK15" s="362">
        <f ca="1">'DB Func'!FW10</f>
        <v>0</v>
      </c>
      <c r="BL15" s="364">
        <f ca="1">D15*'P Gerais'!$D$13</f>
        <v>0</v>
      </c>
      <c r="BM15" s="364">
        <f ca="1">D15*'P Gerais'!$D$14</f>
        <v>0</v>
      </c>
      <c r="BN15" s="364">
        <f ca="1">D15*'P Gerais'!$D$16</f>
        <v>0</v>
      </c>
      <c r="BO15" s="364">
        <f ca="1">D15*'P Gerais'!$D$17</f>
        <v>0</v>
      </c>
      <c r="BP15" s="364">
        <f ca="1">D15*'P Gerais'!$D$18</f>
        <v>0</v>
      </c>
      <c r="BQ15" s="385">
        <f ca="1">VLOOKUP(D15,'P Gerais'!$D$22:$G$24,3,TRUE)</f>
        <v>0.08</v>
      </c>
      <c r="BR15" s="385">
        <f ca="1">VLOOKUP(D15,'P Gerais'!$D$29:$G$33,3,TRUE)</f>
        <v>0</v>
      </c>
      <c r="BS15" s="385">
        <f ca="1">'DB Func'!BN10</f>
        <v>0</v>
      </c>
      <c r="BT15" s="385">
        <f ca="1">'DB Func'!BO10</f>
        <v>0</v>
      </c>
      <c r="BU15" s="385">
        <f ca="1">'DB Func'!FX10</f>
        <v>0</v>
      </c>
      <c r="BV15" s="364">
        <f t="shared" ca="1" si="17"/>
        <v>-0.08</v>
      </c>
      <c r="BW15" s="364">
        <f ca="1">BV15-'DB Func'!GC10</f>
        <v>-0.08</v>
      </c>
      <c r="BX15" s="362">
        <f ca="1">IFERROR(VLOOKUP(BW15,'P Gerais'!$D$29:$G$33,3,TRUE)*BW15,0)</f>
        <v>0</v>
      </c>
      <c r="BY15" s="364">
        <f ca="1">IFERROR(BX15-VLOOKUP(BW15,'P Gerais'!$D$29:$H$33,4,TRUE),0)</f>
        <v>0</v>
      </c>
      <c r="BZ15" s="364">
        <f ca="1">D15*'DB Func'!GD10</f>
        <v>0</v>
      </c>
      <c r="CB15" s="364">
        <f t="shared" ca="1" si="18"/>
        <v>0</v>
      </c>
      <c r="CC15" s="364">
        <f t="shared" si="19"/>
        <v>0</v>
      </c>
      <c r="CD15" s="364">
        <f t="shared" si="20"/>
        <v>0</v>
      </c>
      <c r="CF15" s="362" t="str">
        <f t="shared" ca="1" si="21"/>
        <v>não</v>
      </c>
      <c r="CG15" s="362">
        <f ca="1">IF($CH$8=1,DAY('DB Func'!C10),0)</f>
        <v>0</v>
      </c>
      <c r="CH15" s="362">
        <f ca="1">IF(CI15=0,0,MONTH('DB Func'!C10))</f>
        <v>0</v>
      </c>
      <c r="CI15" s="362">
        <f ca="1">IF('P Gerais'!D13=YEAR('DB Func'!C10),YEAR('DB Func'!C10),0)</f>
        <v>0</v>
      </c>
      <c r="CJ15" s="371">
        <v>38</v>
      </c>
      <c r="CK15" s="363"/>
      <c r="CL15" s="362" t="str">
        <f>IF(ISERROR(HLOOKUP(CL13,$DS$7:$DY15,$DZ15,FALSE)),"N",HLOOKUP(CL13,$DS$7:$DY15,$DZ15,FALSE))</f>
        <v>N</v>
      </c>
      <c r="CM15" s="362" t="str">
        <f>IF(ISERROR(HLOOKUP(CM13,$DS$7:$DY15,$DZ15,FALSE)),"N",HLOOKUP(CM13,$DS$7:$DY15,$DZ15,FALSE))</f>
        <v>N</v>
      </c>
      <c r="CN15" s="362" t="str">
        <f>IF(ISERROR(HLOOKUP(CN13,$DS$7:$DY15,$DZ15,FALSE)),"N",HLOOKUP(CN13,$DS$7:$DY15,$DZ15,FALSE))</f>
        <v>N</v>
      </c>
      <c r="CO15" s="362" t="str">
        <f>IF(ISERROR(HLOOKUP(CO13,$DS$7:$DY15,$DZ15,FALSE)),"N",HLOOKUP(CO13,$DS$7:$DY15,$DZ15,FALSE))</f>
        <v>N</v>
      </c>
      <c r="CP15" s="362" t="str">
        <f>IF(ISERROR(HLOOKUP(CP13,$DS$7:$DY15,$DZ15,FALSE)),"N",HLOOKUP(CP13,$DS$7:$DY15,$DZ15,FALSE))</f>
        <v>N</v>
      </c>
      <c r="CQ15" s="362" t="str">
        <f>IF(ISERROR(HLOOKUP(CQ13,$DS$7:$DY15,$DZ15,FALSE)),"N",HLOOKUP(CQ13,$DS$7:$DY15,$DZ15,FALSE))</f>
        <v>N</v>
      </c>
      <c r="CR15" s="362" t="str">
        <f>IF(ISERROR(HLOOKUP(CR13,$DS$7:$DY15,$DZ15,FALSE)),"N",HLOOKUP(CR13,$DS$7:$DY15,$DZ15,FALSE))</f>
        <v>N</v>
      </c>
      <c r="CS15" s="362" t="str">
        <f>IF(ISERROR(HLOOKUP(CS13,$DS$7:$DY15,$DZ15,FALSE)),"N",HLOOKUP(CS13,$DS$7:$DY15,$DZ15,FALSE))</f>
        <v>N</v>
      </c>
      <c r="CT15" s="362" t="str">
        <f>IF(ISERROR(HLOOKUP(CT13,$DS$7:$DY15,$DZ15,FALSE)),"N",HLOOKUP(CT13,$DS$7:$DY15,$DZ15,FALSE))</f>
        <v>N</v>
      </c>
      <c r="CU15" s="362" t="str">
        <f>IF(ISERROR(HLOOKUP(CU13,$DS$7:$DY15,$DZ15,FALSE)),"N",HLOOKUP(CU13,$DS$7:$DY15,$DZ15,FALSE))</f>
        <v>N</v>
      </c>
      <c r="CV15" s="362" t="str">
        <f>IF(ISERROR(HLOOKUP(CV13,$DS$7:$DY15,$DZ15,FALSE)),"N",HLOOKUP(CV13,$DS$7:$DY15,$DZ15,FALSE))</f>
        <v>N</v>
      </c>
      <c r="CW15" s="362" t="str">
        <f>IF(ISERROR(HLOOKUP(CW13,$DS$7:$DY15,$DZ15,FALSE)),"N",HLOOKUP(CW13,$DS$7:$DY15,$DZ15,FALSE))</f>
        <v>N</v>
      </c>
      <c r="CX15" s="362" t="str">
        <f>IF(ISERROR(HLOOKUP(CX13,$DS$7:$DY15,$DZ15,FALSE)),"N",HLOOKUP(CX13,$DS$7:$DY15,$DZ15,FALSE))</f>
        <v>N</v>
      </c>
      <c r="CY15" s="362" t="str">
        <f>IF(ISERROR(HLOOKUP(CY13,$DS$7:$DY15,$DZ15,FALSE)),"N",HLOOKUP(CY13,$DS$7:$DY15,$DZ15,FALSE))</f>
        <v>N</v>
      </c>
      <c r="CZ15" s="362" t="str">
        <f>IF(ISERROR(HLOOKUP(CZ13,$DS$7:$DY15,$DZ15,FALSE)),"N",HLOOKUP(CZ13,$DS$7:$DY15,$DZ15,FALSE))</f>
        <v>N</v>
      </c>
      <c r="DA15" s="362" t="str">
        <f>IF(ISERROR(HLOOKUP(DA13,$DS$7:$DY15,$DZ15,FALSE)),"N",HLOOKUP(DA13,$DS$7:$DY15,$DZ15,FALSE))</f>
        <v>N</v>
      </c>
      <c r="DB15" s="362" t="str">
        <f>IF(ISERROR(HLOOKUP(DB13,$DS$7:$DY15,$DZ15,FALSE)),"N",HLOOKUP(DB13,$DS$7:$DY15,$DZ15,FALSE))</f>
        <v>N</v>
      </c>
      <c r="DC15" s="362" t="str">
        <f>IF(ISERROR(HLOOKUP(DC13,$DS$7:$DY15,$DZ15,FALSE)),"N",HLOOKUP(DC13,$DS$7:$DY15,$DZ15,FALSE))</f>
        <v>N</v>
      </c>
      <c r="DD15" s="362" t="str">
        <f>IF(ISERROR(HLOOKUP(DD13,$DS$7:$DY15,$DZ15,FALSE)),"N",HLOOKUP(DD13,$DS$7:$DY15,$DZ15,FALSE))</f>
        <v>N</v>
      </c>
      <c r="DE15" s="362" t="str">
        <f>IF(ISERROR(HLOOKUP(DE13,$DS$7:$DY15,$DZ15,FALSE)),"N",HLOOKUP(DE13,$DS$7:$DY15,$DZ15,FALSE))</f>
        <v>N</v>
      </c>
      <c r="DF15" s="362" t="str">
        <f>IF(ISERROR(HLOOKUP(DF13,$DS$7:$DY15,$DZ15,FALSE)),"N",HLOOKUP(DF13,$DS$7:$DY15,$DZ15,FALSE))</f>
        <v>N</v>
      </c>
      <c r="DG15" s="362" t="str">
        <f>IF(ISERROR(HLOOKUP(DG13,$DS$7:$DY15,$DZ15,FALSE)),"N",HLOOKUP(DG13,$DS$7:$DY15,$DZ15,FALSE))</f>
        <v>N</v>
      </c>
      <c r="DH15" s="362" t="str">
        <f>IF(ISERROR(HLOOKUP(DH13,$DS$7:$DY15,$DZ15,FALSE)),"N",HLOOKUP(DH13,$DS$7:$DY15,$DZ15,FALSE))</f>
        <v>N</v>
      </c>
      <c r="DI15" s="362" t="str">
        <f>IF(ISERROR(HLOOKUP(DI13,$DS$7:$DY15,$DZ15,FALSE)),"N",HLOOKUP(DI13,$DS$7:$DY15,$DZ15,FALSE))</f>
        <v>N</v>
      </c>
      <c r="DJ15" s="362" t="str">
        <f>IF(ISERROR(HLOOKUP(DJ13,$DS$7:$DY15,$DZ15,FALSE)),"N",HLOOKUP(DJ13,$DS$7:$DY15,$DZ15,FALSE))</f>
        <v>N</v>
      </c>
      <c r="DK15" s="362" t="str">
        <f>IF(ISERROR(HLOOKUP(DK13,$DS$7:$DY15,$DZ15,FALSE)),"N",HLOOKUP(DK13,$DS$7:$DY15,$DZ15,FALSE))</f>
        <v>N</v>
      </c>
      <c r="DL15" s="362" t="str">
        <f>IF(ISERROR(HLOOKUP(DL13,$DS$7:$DY15,$DZ15,FALSE)),"N",HLOOKUP(DL13,$DS$7:$DY15,$DZ15,FALSE))</f>
        <v>N</v>
      </c>
      <c r="DM15" s="362" t="str">
        <f>IF(ISERROR(HLOOKUP(DM13,$DS$7:$DY15,$DZ15,FALSE)),"N",HLOOKUP(DM13,$DS$7:$DY15,$DZ15,FALSE))</f>
        <v>N</v>
      </c>
      <c r="DN15" s="362" t="str">
        <f>IF(ISERROR(HLOOKUP(DN13,$DS$7:$DY15,$DZ15,FALSE)),"N",HLOOKUP(DN13,$DS$7:$DY15,$DZ15,FALSE))</f>
        <v>N</v>
      </c>
      <c r="DO15" s="362" t="str">
        <f>IF(ISERROR(HLOOKUP(DO13,$DS$7:$DY15,$DZ15,FALSE)),"N",HLOOKUP(DO13,$DS$7:$DY15,$DZ15,FALSE))</f>
        <v>N</v>
      </c>
      <c r="DP15" s="362" t="str">
        <f>IF(ISERROR(HLOOKUP(DP13,$DS$7:$DY15,$DZ15,FALSE)),"N",HLOOKUP(DP13,$DS$7:$DY15,$DZ15,FALSE))</f>
        <v>N</v>
      </c>
      <c r="DQ15" s="362">
        <f t="shared" si="22"/>
        <v>0</v>
      </c>
      <c r="DR15" s="362">
        <f t="shared" si="23"/>
        <v>31</v>
      </c>
      <c r="DS15" s="362" t="str">
        <f>IF('DB Func'!M10&gt;0,"S","N")</f>
        <v>N</v>
      </c>
      <c r="DT15" s="362" t="str">
        <f>IF('DB Func'!R10&gt;0,"S","N")</f>
        <v>N</v>
      </c>
      <c r="DU15" s="362" t="str">
        <f>IF('DB Func'!W10&gt;0,"S","N")</f>
        <v>N</v>
      </c>
      <c r="DV15" s="362" t="str">
        <f>IF('DB Func'!AB10&gt;0,"S","N")</f>
        <v>N</v>
      </c>
      <c r="DW15" s="362" t="str">
        <f>IF('DB Func'!AG10&gt;0,"S","N")</f>
        <v>N</v>
      </c>
      <c r="DX15" s="362" t="str">
        <f>IF('DB Func'!AL10&gt;0,"S","N")</f>
        <v>N</v>
      </c>
      <c r="DY15" s="362" t="str">
        <f>IF('DB Func'!AQ10&gt;0,"S","N")</f>
        <v>N</v>
      </c>
      <c r="DZ15" s="362">
        <v>9</v>
      </c>
      <c r="EA15" s="369">
        <f ca="1">'DB Func'!C10</f>
        <v>0</v>
      </c>
      <c r="EB15" s="362" t="str">
        <f t="shared" ca="1" si="24"/>
        <v>s</v>
      </c>
      <c r="EC15" s="362" t="str">
        <f t="shared" ca="1" si="24"/>
        <v>s</v>
      </c>
      <c r="ED15" s="362" t="str">
        <f t="shared" ca="1" si="24"/>
        <v>s</v>
      </c>
      <c r="EE15" s="362" t="str">
        <f t="shared" ca="1" si="24"/>
        <v>s</v>
      </c>
      <c r="EF15" s="362" t="str">
        <f t="shared" ca="1" si="24"/>
        <v>s</v>
      </c>
      <c r="EG15" s="362" t="str">
        <f t="shared" ca="1" si="24"/>
        <v>s</v>
      </c>
      <c r="EH15" s="362" t="str">
        <f t="shared" ca="1" si="24"/>
        <v>s</v>
      </c>
      <c r="EI15" s="362" t="str">
        <f t="shared" ca="1" si="24"/>
        <v>s</v>
      </c>
      <c r="EJ15" s="362" t="str">
        <f t="shared" ca="1" si="24"/>
        <v>s</v>
      </c>
      <c r="EK15" s="362" t="str">
        <f t="shared" ca="1" si="24"/>
        <v>s</v>
      </c>
      <c r="EL15" s="362" t="str">
        <f t="shared" ca="1" si="24"/>
        <v>s</v>
      </c>
      <c r="EM15" s="362" t="str">
        <f t="shared" ca="1" si="24"/>
        <v>s</v>
      </c>
      <c r="EN15" s="362" t="str">
        <f t="shared" ca="1" si="24"/>
        <v>s</v>
      </c>
      <c r="EO15" s="362" t="str">
        <f t="shared" ca="1" si="24"/>
        <v>s</v>
      </c>
      <c r="EP15" s="362" t="str">
        <f t="shared" ca="1" si="24"/>
        <v>s</v>
      </c>
      <c r="EQ15" s="362" t="str">
        <f t="shared" ca="1" si="24"/>
        <v>s</v>
      </c>
      <c r="ER15" s="362" t="str">
        <f t="shared" ca="1" si="25"/>
        <v>s</v>
      </c>
      <c r="ES15" s="362" t="str">
        <f t="shared" ca="1" si="25"/>
        <v>s</v>
      </c>
      <c r="ET15" s="362" t="str">
        <f t="shared" ca="1" si="25"/>
        <v>s</v>
      </c>
      <c r="EU15" s="362" t="str">
        <f t="shared" ca="1" si="25"/>
        <v>s</v>
      </c>
      <c r="EV15" s="362" t="str">
        <f t="shared" ca="1" si="25"/>
        <v>s</v>
      </c>
      <c r="EW15" s="362" t="str">
        <f t="shared" ca="1" si="25"/>
        <v>s</v>
      </c>
      <c r="EX15" s="362" t="str">
        <f t="shared" ca="1" si="25"/>
        <v>s</v>
      </c>
      <c r="EY15" s="362" t="str">
        <f t="shared" ca="1" si="25"/>
        <v>s</v>
      </c>
      <c r="EZ15" s="362" t="str">
        <f t="shared" ca="1" si="25"/>
        <v>s</v>
      </c>
      <c r="FA15" s="362" t="str">
        <f t="shared" ca="1" si="25"/>
        <v>s</v>
      </c>
      <c r="FB15" s="362" t="str">
        <f t="shared" ca="1" si="25"/>
        <v>s</v>
      </c>
      <c r="FC15" s="362" t="str">
        <f t="shared" ca="1" si="25"/>
        <v>s</v>
      </c>
      <c r="FD15" s="362" t="str">
        <f t="shared" ca="1" si="25"/>
        <v>s</v>
      </c>
      <c r="FE15" s="362" t="str">
        <f t="shared" ca="1" si="25"/>
        <v>s</v>
      </c>
      <c r="FF15" s="362" t="str">
        <f t="shared" ca="1" si="25"/>
        <v>s</v>
      </c>
      <c r="FG15" s="362">
        <f t="shared" ca="1" si="26"/>
        <v>31</v>
      </c>
      <c r="FH15" s="362">
        <f t="shared" ca="1" si="27"/>
        <v>0</v>
      </c>
      <c r="FI15" s="362" t="str">
        <f ca="1">IF(AND(YEAR(EA15)='P Gerais'!D13,MONTH(Lanc!EA15)=10,DAY(Lanc!EA15)&gt;1),"S","N")</f>
        <v>N</v>
      </c>
      <c r="FJ15" s="364">
        <f t="shared" ca="1" si="28"/>
        <v>0</v>
      </c>
      <c r="FK15" s="364">
        <f t="shared" si="29"/>
        <v>0</v>
      </c>
      <c r="FL15" s="387">
        <f t="shared" ca="1" si="30"/>
        <v>0</v>
      </c>
      <c r="FP15" s="363">
        <f ca="1">((FJ15-FL15-FK15+AZ15+AQ15+SUM(Z15:AA15)+SUM(AW15:AX15)+AK15)*IF('DB Func'!GG10="ok",'DB Func'!GD10,0))</f>
        <v>0</v>
      </c>
      <c r="FR15" s="389">
        <f t="shared" ca="1" si="31"/>
        <v>0</v>
      </c>
      <c r="GV15" s="49"/>
      <c r="GW15" s="49"/>
      <c r="GX15" s="49"/>
      <c r="GY15" s="49"/>
      <c r="GZ15" s="49"/>
      <c r="HA15" s="49"/>
      <c r="HB15" s="49"/>
      <c r="HC15" s="49"/>
    </row>
    <row r="16" spans="1:211" ht="30" customHeight="1" thickTop="1" thickBot="1">
      <c r="C16" s="390" t="str">
        <f ca="1">IF('DB Func'!B11="Funcionário 9","",'DB Func'!B11)</f>
        <v/>
      </c>
      <c r="D16" s="391">
        <f ca="1">'DB Func'!CM11</f>
        <v>0</v>
      </c>
      <c r="E16" s="382" t="str">
        <f ca="1">IF(C16="","-",IF(OR(terceiro!E16="OUT",terceiro!F16="OUT"),"Sim","Não"))</f>
        <v>-</v>
      </c>
      <c r="F16" s="383" t="str">
        <f ca="1">IF(C16="","-",IF(OR(Ferias!E16="OUT",Ferias!F16="OUT"),"Sim","Não"))</f>
        <v>-</v>
      </c>
      <c r="G16" s="383">
        <f ca="1">IF(C16="",0,IF(F16="Sim",IF(Ferias!E16="OUT",Ferias!I16,Ferias!J16),0))</f>
        <v>0</v>
      </c>
      <c r="H16" s="185"/>
      <c r="I16" s="185"/>
      <c r="J16" s="398">
        <f t="shared" ca="1" si="1"/>
        <v>0</v>
      </c>
      <c r="K16" s="152"/>
      <c r="L16" s="151"/>
      <c r="M16" s="189"/>
      <c r="N16" s="153"/>
      <c r="O16" s="48"/>
      <c r="P16" s="48"/>
      <c r="Q16" s="48"/>
      <c r="R16" s="49"/>
      <c r="S16" s="49"/>
      <c r="T16" s="49"/>
      <c r="U16" s="49"/>
      <c r="V16" s="49"/>
      <c r="W16" s="49"/>
      <c r="X16" s="49"/>
      <c r="Y16" s="49"/>
      <c r="Z16" s="49"/>
      <c r="AA16" s="49"/>
      <c r="AB16" s="48"/>
      <c r="AC16" s="48"/>
      <c r="AD16" s="49"/>
      <c r="AE16" s="49"/>
      <c r="AF16" s="314"/>
      <c r="AH16" s="400">
        <f ca="1">IF(AND('DB Func'!GE11="Setembro",'DB Func'!BQ11="2 Parcelas"),(('auxiliar 13 sal'!L12/12*'DB Func'!GF11+AVERAGE('auxiliar 13 sal'!Q12:AB12)+AVERAGE('auxiliar 13 sal'!AE12:AP12)+'auxiliar 13 sal'!L12*'DB Func'!BN11+'auxiliar 13 sal'!L12*'DB Func'!BO11)/2),IF('DB Func'!GE11="Outubro",IF('DB Func'!BQ11="Parcela Única",('auxiliar 13 sal'!L12/12*'DB Func'!GF11)+AVERAGE('auxiliar 13 sal'!Q12:AB12)+AVERAGE('auxiliar 13 sal'!AE12:AP12)+('auxiliar 13 sal'!L12*'DB Func'!BN11)+('auxiliar 13 sal'!L12*'DB Func'!BO11),IF('DB Func'!BQ11="2 Parcelas",(('auxiliar 13 sal'!L12/12*'DB Func'!GF11+AVERAGE('auxiliar 13 sal'!Q12:AB12)+AVERAGE('auxiliar 13 sal'!AE12:AP12)+'auxiliar 13 sal'!L12*'DB Func'!BN11+'auxiliar 13 sal'!L12*'DB Func'!BO11)/2))),0))</f>
        <v>0</v>
      </c>
      <c r="AK16" s="364">
        <f t="shared" ca="1" si="6"/>
        <v>0</v>
      </c>
      <c r="AL16" s="364">
        <f t="shared" ca="1" si="7"/>
        <v>0</v>
      </c>
      <c r="AM16" s="364">
        <f t="shared" ca="1" si="8"/>
        <v>0</v>
      </c>
      <c r="AN16" s="364">
        <f t="shared" ca="1" si="9"/>
        <v>0</v>
      </c>
      <c r="AO16" s="364">
        <f t="shared" ca="1" si="10"/>
        <v>0</v>
      </c>
      <c r="AP16" s="364">
        <f t="shared" ca="1" si="11"/>
        <v>0</v>
      </c>
      <c r="AQ16" s="364">
        <f t="shared" ca="1" si="12"/>
        <v>0</v>
      </c>
      <c r="AR16" s="364">
        <f>IF(OR(M16="",M16=0),0,((FJ16/220)*('Ho Ex'!$C$8+$AS$6))*M16)</f>
        <v>0</v>
      </c>
      <c r="AS16" s="364">
        <f>IF(OR(N16="",N16=0),0,((FJ16/220*('DB Func'!GD11+Lanc!$AS$6))*('Ho Ex'!$I$8+$AS$6))*(N16/52.5*60))</f>
        <v>0</v>
      </c>
      <c r="AT16" s="364">
        <f>IF(OR(M16="",M16=0),0,((FJ16/220)*('Ho Ex'!$J$8+$AS$6))*O16)</f>
        <v>0</v>
      </c>
      <c r="AU16" s="364">
        <f>IF(OR(M16="",M16=0),0,((FJ16/220)*('Ho Ex'!I19+$AS$6))*P16)</f>
        <v>0</v>
      </c>
      <c r="AV16" s="364">
        <f>IF(OR(M16="",M16=0),0,((FJ16/220)*('Ho Ex'!C19+$AS$6))*Q16)</f>
        <v>0</v>
      </c>
      <c r="AW16" s="364">
        <f ca="1">FJ16*'DB Func'!BN11</f>
        <v>0</v>
      </c>
      <c r="AX16" s="364">
        <f ca="1">FJ16*'DB Func'!BO11</f>
        <v>0</v>
      </c>
      <c r="AY16" s="364">
        <f ca="1">IF(FJ16=0,0,VLOOKUP(FJ16,'P Gerais'!$D$39:$G$41,3,TRUE)*Func9!$F$68)</f>
        <v>0</v>
      </c>
      <c r="AZ16" s="364">
        <f t="shared" si="13"/>
        <v>0</v>
      </c>
      <c r="BA16" s="364">
        <f ca="1">((FJ16-FL16-FK16+AZ16+AQ16+SUM(Z16:AA16)+SUM(AW16:AX16)+AK16)*IF('DB Func'!GG11="ok",'DB Func'!GD11,0))+(FJ16-FL16-FK16+AZ16+AQ16+SUM(Z16:AA16)+SUM(AW16:AX16))+AK16</f>
        <v>0</v>
      </c>
      <c r="BB16" s="385">
        <f ca="1">VLOOKUP(BA16,'P Gerais'!$D$22:$G$25,3,TRUE)</f>
        <v>0.08</v>
      </c>
      <c r="BC16" s="364">
        <f ca="1">IF(BA16&lt;'P Gerais'!$D$25,BA16*BB16,Lanc!BB16)</f>
        <v>0</v>
      </c>
      <c r="BD16" s="364">
        <f ca="1">BA16-BC16-('DB Func'!GB11*'P Gerais'!$D$35)</f>
        <v>0</v>
      </c>
      <c r="BE16" s="386">
        <f ca="1">VLOOKUP(BD16,'P Gerais'!$D$29:$F$33,3,TRUE)</f>
        <v>0</v>
      </c>
      <c r="BF16" s="364">
        <f t="shared" ca="1" si="14"/>
        <v>0</v>
      </c>
      <c r="BG16" s="364">
        <f ca="1">VLOOKUP(BD16,'P Gerais'!$D$29:$G$33,4,TRUE)</f>
        <v>0</v>
      </c>
      <c r="BH16" s="364">
        <f t="shared" ca="1" si="15"/>
        <v>0</v>
      </c>
      <c r="BI16" s="364">
        <f t="shared" ca="1" si="16"/>
        <v>0</v>
      </c>
      <c r="BJ16" s="362">
        <f ca="1">'DB Func'!G11</f>
        <v>0</v>
      </c>
      <c r="BK16" s="362">
        <f ca="1">'DB Func'!FW11</f>
        <v>0</v>
      </c>
      <c r="BL16" s="364">
        <f ca="1">D16*'P Gerais'!$D$13</f>
        <v>0</v>
      </c>
      <c r="BM16" s="364">
        <f ca="1">D16*'P Gerais'!$D$14</f>
        <v>0</v>
      </c>
      <c r="BN16" s="364">
        <f ca="1">D16*'P Gerais'!$D$16</f>
        <v>0</v>
      </c>
      <c r="BO16" s="364">
        <f ca="1">D16*'P Gerais'!$D$17</f>
        <v>0</v>
      </c>
      <c r="BP16" s="364">
        <f ca="1">D16*'P Gerais'!$D$18</f>
        <v>0</v>
      </c>
      <c r="BQ16" s="385">
        <f ca="1">VLOOKUP(D16,'P Gerais'!$D$22:$G$24,3,TRUE)</f>
        <v>0.08</v>
      </c>
      <c r="BR16" s="385">
        <f ca="1">VLOOKUP(D16,'P Gerais'!$D$29:$G$33,3,TRUE)</f>
        <v>0</v>
      </c>
      <c r="BS16" s="385">
        <f ca="1">'DB Func'!BN11</f>
        <v>0</v>
      </c>
      <c r="BT16" s="385">
        <f ca="1">'DB Func'!BO11</f>
        <v>0</v>
      </c>
      <c r="BU16" s="385">
        <f ca="1">'DB Func'!FX11</f>
        <v>0</v>
      </c>
      <c r="BV16" s="364">
        <f t="shared" ca="1" si="17"/>
        <v>-0.08</v>
      </c>
      <c r="BW16" s="364">
        <f ca="1">BV16-'DB Func'!GC11</f>
        <v>-0.08</v>
      </c>
      <c r="BX16" s="362">
        <f ca="1">IFERROR(VLOOKUP(BW16,'P Gerais'!$D$29:$G$33,3,TRUE)*BW16,0)</f>
        <v>0</v>
      </c>
      <c r="BY16" s="364">
        <f ca="1">IFERROR(BX16-VLOOKUP(BW16,'P Gerais'!$D$29:$H$33,4,TRUE),0)</f>
        <v>0</v>
      </c>
      <c r="BZ16" s="364">
        <f ca="1">D16*'DB Func'!GD11</f>
        <v>0</v>
      </c>
      <c r="CB16" s="364">
        <f t="shared" ca="1" si="18"/>
        <v>0</v>
      </c>
      <c r="CC16" s="364">
        <f t="shared" si="19"/>
        <v>0</v>
      </c>
      <c r="CD16" s="364">
        <f t="shared" si="20"/>
        <v>0</v>
      </c>
      <c r="CF16" s="362" t="str">
        <f t="shared" ca="1" si="21"/>
        <v>não</v>
      </c>
      <c r="CG16" s="362">
        <f ca="1">IF($CH$8=1,DAY('DB Func'!C11),0)</f>
        <v>0</v>
      </c>
      <c r="CH16" s="362">
        <f ca="1">IF(CI16=0,0,MONTH('DB Func'!C11))</f>
        <v>0</v>
      </c>
      <c r="CI16" s="362">
        <f ca="1">IF('P Gerais'!D14=YEAR('DB Func'!C11),YEAR('DB Func'!C11),0)</f>
        <v>0</v>
      </c>
      <c r="CJ16" s="371">
        <v>39</v>
      </c>
      <c r="CK16" s="363"/>
      <c r="CL16" s="362" t="str">
        <f ca="1">IF(ISERROR(HLOOKUP(CL14,$DS$7:$DY16,$DZ16,FALSE)),"N",HLOOKUP(CL14,$DS$7:$DY16,$DZ16,FALSE))</f>
        <v>N</v>
      </c>
      <c r="CM16" s="362" t="str">
        <f ca="1">IF(ISERROR(HLOOKUP(CM14,$DS$7:$DY16,$DZ16,FALSE)),"N",HLOOKUP(CM14,$DS$7:$DY16,$DZ16,FALSE))</f>
        <v>N</v>
      </c>
      <c r="CN16" s="362" t="str">
        <f>IF(ISERROR(HLOOKUP(CN14,$DS$7:$DY16,$DZ16,FALSE)),"N",HLOOKUP(CN14,$DS$7:$DY16,$DZ16,FALSE))</f>
        <v>N</v>
      </c>
      <c r="CO16" s="362" t="str">
        <f ca="1">IF(ISERROR(HLOOKUP(CO14,$DS$7:$DY16,$DZ16,FALSE)),"N",HLOOKUP(CO14,$DS$7:$DY16,$DZ16,FALSE))</f>
        <v>N</v>
      </c>
      <c r="CP16" s="362" t="str">
        <f ca="1">IF(ISERROR(HLOOKUP(CP14,$DS$7:$DY16,$DZ16,FALSE)),"N",HLOOKUP(CP14,$DS$7:$DY16,$DZ16,FALSE))</f>
        <v>N</v>
      </c>
      <c r="CQ16" s="362" t="str">
        <f ca="1">IF(ISERROR(HLOOKUP(CQ14,$DS$7:$DY16,$DZ16,FALSE)),"N",HLOOKUP(CQ14,$DS$7:$DY16,$DZ16,FALSE))</f>
        <v>N</v>
      </c>
      <c r="CR16" s="362" t="str">
        <f ca="1">IF(ISERROR(HLOOKUP(CR14,$DS$7:$DY16,$DZ16,FALSE)),"N",HLOOKUP(CR14,$DS$7:$DY16,$DZ16,FALSE))</f>
        <v>N</v>
      </c>
      <c r="CS16" s="362" t="str">
        <f ca="1">IF(ISERROR(HLOOKUP(CS14,$DS$7:$DY16,$DZ16,FALSE)),"N",HLOOKUP(CS14,$DS$7:$DY16,$DZ16,FALSE))</f>
        <v>N</v>
      </c>
      <c r="CT16" s="362" t="str">
        <f ca="1">IF(ISERROR(HLOOKUP(CT14,$DS$7:$DY16,$DZ16,FALSE)),"N",HLOOKUP(CT14,$DS$7:$DY16,$DZ16,FALSE))</f>
        <v>N</v>
      </c>
      <c r="CU16" s="362" t="str">
        <f>IF(ISERROR(HLOOKUP(CU14,$DS$7:$DY16,$DZ16,FALSE)),"N",HLOOKUP(CU14,$DS$7:$DY16,$DZ16,FALSE))</f>
        <v>N</v>
      </c>
      <c r="CV16" s="362" t="str">
        <f ca="1">IF(ISERROR(HLOOKUP(CV14,$DS$7:$DY16,$DZ16,FALSE)),"N",HLOOKUP(CV14,$DS$7:$DY16,$DZ16,FALSE))</f>
        <v>N</v>
      </c>
      <c r="CW16" s="362" t="str">
        <f ca="1">IF(ISERROR(HLOOKUP(CW14,$DS$7:$DY16,$DZ16,FALSE)),"N",HLOOKUP(CW14,$DS$7:$DY16,$DZ16,FALSE))</f>
        <v>N</v>
      </c>
      <c r="CX16" s="362" t="str">
        <f ca="1">IF(ISERROR(HLOOKUP(CX14,$DS$7:$DY16,$DZ16,FALSE)),"N",HLOOKUP(CX14,$DS$7:$DY16,$DZ16,FALSE))</f>
        <v>N</v>
      </c>
      <c r="CY16" s="362" t="str">
        <f ca="1">IF(ISERROR(HLOOKUP(CY14,$DS$7:$DY16,$DZ16,FALSE)),"N",HLOOKUP(CY14,$DS$7:$DY16,$DZ16,FALSE))</f>
        <v>N</v>
      </c>
      <c r="CZ16" s="362" t="str">
        <f ca="1">IF(ISERROR(HLOOKUP(CZ14,$DS$7:$DY16,$DZ16,FALSE)),"N",HLOOKUP(CZ14,$DS$7:$DY16,$DZ16,FALSE))</f>
        <v>N</v>
      </c>
      <c r="DA16" s="362" t="str">
        <f ca="1">IF(ISERROR(HLOOKUP(DA14,$DS$7:$DY16,$DZ16,FALSE)),"N",HLOOKUP(DA14,$DS$7:$DY16,$DZ16,FALSE))</f>
        <v>N</v>
      </c>
      <c r="DB16" s="362" t="str">
        <f>IF(ISERROR(HLOOKUP(DB14,$DS$7:$DY16,$DZ16,FALSE)),"N",HLOOKUP(DB14,$DS$7:$DY16,$DZ16,FALSE))</f>
        <v>N</v>
      </c>
      <c r="DC16" s="362" t="str">
        <f ca="1">IF(ISERROR(HLOOKUP(DC14,$DS$7:$DY16,$DZ16,FALSE)),"N",HLOOKUP(DC14,$DS$7:$DY16,$DZ16,FALSE))</f>
        <v>N</v>
      </c>
      <c r="DD16" s="362" t="str">
        <f ca="1">IF(ISERROR(HLOOKUP(DD14,$DS$7:$DY16,$DZ16,FALSE)),"N",HLOOKUP(DD14,$DS$7:$DY16,$DZ16,FALSE))</f>
        <v>N</v>
      </c>
      <c r="DE16" s="362" t="str">
        <f ca="1">IF(ISERROR(HLOOKUP(DE14,$DS$7:$DY16,$DZ16,FALSE)),"N",HLOOKUP(DE14,$DS$7:$DY16,$DZ16,FALSE))</f>
        <v>N</v>
      </c>
      <c r="DF16" s="362" t="str">
        <f ca="1">IF(ISERROR(HLOOKUP(DF14,$DS$7:$DY16,$DZ16,FALSE)),"N",HLOOKUP(DF14,$DS$7:$DY16,$DZ16,FALSE))</f>
        <v>N</v>
      </c>
      <c r="DG16" s="362" t="str">
        <f ca="1">IF(ISERROR(HLOOKUP(DG14,$DS$7:$DY16,$DZ16,FALSE)),"N",HLOOKUP(DG14,$DS$7:$DY16,$DZ16,FALSE))</f>
        <v>N</v>
      </c>
      <c r="DH16" s="362" t="str">
        <f ca="1">IF(ISERROR(HLOOKUP(DH14,$DS$7:$DY16,$DZ16,FALSE)),"N",HLOOKUP(DH14,$DS$7:$DY16,$DZ16,FALSE))</f>
        <v>N</v>
      </c>
      <c r="DI16" s="362" t="str">
        <f>IF(ISERROR(HLOOKUP(DI14,$DS$7:$DY16,$DZ16,FALSE)),"N",HLOOKUP(DI14,$DS$7:$DY16,$DZ16,FALSE))</f>
        <v>N</v>
      </c>
      <c r="DJ16" s="362" t="str">
        <f ca="1">IF(ISERROR(HLOOKUP(DJ14,$DS$7:$DY16,$DZ16,FALSE)),"N",HLOOKUP(DJ14,$DS$7:$DY16,$DZ16,FALSE))</f>
        <v>N</v>
      </c>
      <c r="DK16" s="362" t="str">
        <f ca="1">IF(ISERROR(HLOOKUP(DK14,$DS$7:$DY16,$DZ16,FALSE)),"N",HLOOKUP(DK14,$DS$7:$DY16,$DZ16,FALSE))</f>
        <v>N</v>
      </c>
      <c r="DL16" s="362" t="str">
        <f ca="1">IF(ISERROR(HLOOKUP(DL14,$DS$7:$DY16,$DZ16,FALSE)),"N",HLOOKUP(DL14,$DS$7:$DY16,$DZ16,FALSE))</f>
        <v>N</v>
      </c>
      <c r="DM16" s="362" t="str">
        <f ca="1">IF(ISERROR(HLOOKUP(DM14,$DS$7:$DY16,$DZ16,FALSE)),"N",HLOOKUP(DM14,$DS$7:$DY16,$DZ16,FALSE))</f>
        <v>N</v>
      </c>
      <c r="DN16" s="362" t="str">
        <f ca="1">IF(ISERROR(HLOOKUP(DN14,$DS$7:$DY16,$DZ16,FALSE)),"N",HLOOKUP(DN14,$DS$7:$DY16,$DZ16,FALSE))</f>
        <v>N</v>
      </c>
      <c r="DO16" s="362" t="str">
        <f ca="1">IF(ISERROR(HLOOKUP(DO14,$DS$7:$DY16,$DZ16,FALSE)),"N",HLOOKUP(DO14,$DS$7:$DY16,$DZ16,FALSE))</f>
        <v>N</v>
      </c>
      <c r="DP16" s="362" t="str">
        <f>IF(ISERROR(HLOOKUP(DP14,$DS$7:$DY16,$DZ16,FALSE)),"N",HLOOKUP(DP14,$DS$7:$DY16,$DZ16,FALSE))</f>
        <v>N</v>
      </c>
      <c r="DQ16" s="362">
        <f t="shared" ca="1" si="22"/>
        <v>0</v>
      </c>
      <c r="DR16" s="362">
        <f t="shared" ca="1" si="23"/>
        <v>31</v>
      </c>
      <c r="DS16" s="362" t="str">
        <f>IF('DB Func'!M11&gt;0,"S","N")</f>
        <v>N</v>
      </c>
      <c r="DT16" s="362" t="str">
        <f>IF('DB Func'!R11&gt;0,"S","N")</f>
        <v>N</v>
      </c>
      <c r="DU16" s="362" t="str">
        <f>IF('DB Func'!W11&gt;0,"S","N")</f>
        <v>N</v>
      </c>
      <c r="DV16" s="362" t="str">
        <f>IF('DB Func'!AB11&gt;0,"S","N")</f>
        <v>N</v>
      </c>
      <c r="DW16" s="362" t="str">
        <f>IF('DB Func'!AG11&gt;0,"S","N")</f>
        <v>N</v>
      </c>
      <c r="DX16" s="362" t="str">
        <f>IF('DB Func'!AL11&gt;0,"S","N")</f>
        <v>N</v>
      </c>
      <c r="DY16" s="362" t="str">
        <f>IF('DB Func'!AQ11&gt;0,"S","N")</f>
        <v>N</v>
      </c>
      <c r="DZ16" s="362">
        <v>10</v>
      </c>
      <c r="EA16" s="369">
        <f ca="1">'DB Func'!C11</f>
        <v>0</v>
      </c>
      <c r="EB16" s="362" t="str">
        <f t="shared" ca="1" si="24"/>
        <v>s</v>
      </c>
      <c r="EC16" s="362" t="str">
        <f t="shared" ca="1" si="24"/>
        <v>s</v>
      </c>
      <c r="ED16" s="362" t="str">
        <f t="shared" ca="1" si="24"/>
        <v>s</v>
      </c>
      <c r="EE16" s="362" t="str">
        <f t="shared" ca="1" si="24"/>
        <v>s</v>
      </c>
      <c r="EF16" s="362" t="str">
        <f t="shared" ca="1" si="24"/>
        <v>s</v>
      </c>
      <c r="EG16" s="362" t="str">
        <f t="shared" ca="1" si="24"/>
        <v>s</v>
      </c>
      <c r="EH16" s="362" t="str">
        <f t="shared" ca="1" si="24"/>
        <v>s</v>
      </c>
      <c r="EI16" s="362" t="str">
        <f t="shared" ca="1" si="24"/>
        <v>s</v>
      </c>
      <c r="EJ16" s="362" t="str">
        <f t="shared" ca="1" si="24"/>
        <v>s</v>
      </c>
      <c r="EK16" s="362" t="str">
        <f t="shared" ca="1" si="24"/>
        <v>s</v>
      </c>
      <c r="EL16" s="362" t="str">
        <f t="shared" ca="1" si="24"/>
        <v>s</v>
      </c>
      <c r="EM16" s="362" t="str">
        <f t="shared" ca="1" si="24"/>
        <v>s</v>
      </c>
      <c r="EN16" s="362" t="str">
        <f t="shared" ca="1" si="24"/>
        <v>s</v>
      </c>
      <c r="EO16" s="362" t="str">
        <f t="shared" ca="1" si="24"/>
        <v>s</v>
      </c>
      <c r="EP16" s="362" t="str">
        <f t="shared" ca="1" si="24"/>
        <v>s</v>
      </c>
      <c r="EQ16" s="362" t="str">
        <f t="shared" ca="1" si="24"/>
        <v>s</v>
      </c>
      <c r="ER16" s="362" t="str">
        <f t="shared" ca="1" si="25"/>
        <v>s</v>
      </c>
      <c r="ES16" s="362" t="str">
        <f t="shared" ca="1" si="25"/>
        <v>s</v>
      </c>
      <c r="ET16" s="362" t="str">
        <f t="shared" ca="1" si="25"/>
        <v>s</v>
      </c>
      <c r="EU16" s="362" t="str">
        <f t="shared" ca="1" si="25"/>
        <v>s</v>
      </c>
      <c r="EV16" s="362" t="str">
        <f t="shared" ca="1" si="25"/>
        <v>s</v>
      </c>
      <c r="EW16" s="362" t="str">
        <f t="shared" ca="1" si="25"/>
        <v>s</v>
      </c>
      <c r="EX16" s="362" t="str">
        <f t="shared" ca="1" si="25"/>
        <v>s</v>
      </c>
      <c r="EY16" s="362" t="str">
        <f t="shared" ca="1" si="25"/>
        <v>s</v>
      </c>
      <c r="EZ16" s="362" t="str">
        <f t="shared" ca="1" si="25"/>
        <v>s</v>
      </c>
      <c r="FA16" s="362" t="str">
        <f t="shared" ca="1" si="25"/>
        <v>s</v>
      </c>
      <c r="FB16" s="362" t="str">
        <f t="shared" ca="1" si="25"/>
        <v>s</v>
      </c>
      <c r="FC16" s="362" t="str">
        <f t="shared" ca="1" si="25"/>
        <v>s</v>
      </c>
      <c r="FD16" s="362" t="str">
        <f t="shared" ca="1" si="25"/>
        <v>s</v>
      </c>
      <c r="FE16" s="362" t="str">
        <f t="shared" ca="1" si="25"/>
        <v>s</v>
      </c>
      <c r="FF16" s="362" t="str">
        <f t="shared" ca="1" si="25"/>
        <v>s</v>
      </c>
      <c r="FG16" s="362">
        <f t="shared" ca="1" si="26"/>
        <v>31</v>
      </c>
      <c r="FH16" s="362">
        <f t="shared" ca="1" si="27"/>
        <v>0</v>
      </c>
      <c r="FI16" s="362" t="str">
        <f ca="1">IF(AND(YEAR(EA16)='P Gerais'!D14,MONTH(Lanc!EA16)=10,DAY(Lanc!EA16)&gt;1),"S","N")</f>
        <v>N</v>
      </c>
      <c r="FJ16" s="364">
        <f t="shared" ca="1" si="28"/>
        <v>0</v>
      </c>
      <c r="FK16" s="364">
        <f t="shared" si="29"/>
        <v>0</v>
      </c>
      <c r="FL16" s="387">
        <f t="shared" ca="1" si="30"/>
        <v>0</v>
      </c>
      <c r="FP16" s="363">
        <f ca="1">((FJ16-FL16-FK16+AZ16+AQ16+SUM(Z16:AA16)+SUM(AW16:AX16)+AK16)*IF('DB Func'!GG11="ok",'DB Func'!GD11,0))</f>
        <v>0</v>
      </c>
      <c r="FR16" s="389">
        <f t="shared" ca="1" si="31"/>
        <v>0</v>
      </c>
      <c r="GV16" s="49"/>
      <c r="GW16" s="49"/>
      <c r="GX16" s="49"/>
      <c r="GY16" s="49"/>
      <c r="GZ16" s="49"/>
      <c r="HA16" s="49"/>
      <c r="HB16" s="49"/>
      <c r="HC16" s="49"/>
    </row>
    <row r="17" spans="3:211" ht="30" customHeight="1" thickTop="1" thickBot="1">
      <c r="C17" s="390" t="str">
        <f ca="1">IF('DB Func'!B12="Funcionário 10","",'DB Func'!B12)</f>
        <v/>
      </c>
      <c r="D17" s="391">
        <f ca="1">'DB Func'!CM12</f>
        <v>0</v>
      </c>
      <c r="E17" s="382" t="str">
        <f ca="1">IF(C17="","-",IF(OR(terceiro!E17="OUT",terceiro!F17="OUT"),"Sim","Não"))</f>
        <v>-</v>
      </c>
      <c r="F17" s="383" t="str">
        <f ca="1">IF(C17="","-",IF(OR(Ferias!E17="OUT",Ferias!F17="OUT"),"Sim","Não"))</f>
        <v>-</v>
      </c>
      <c r="G17" s="383">
        <f ca="1">IF(C17="",0,IF(F17="Sim",IF(Ferias!E17="OUT",Ferias!I17,Ferias!J17),0))</f>
        <v>0</v>
      </c>
      <c r="H17" s="185"/>
      <c r="I17" s="185"/>
      <c r="J17" s="398">
        <f t="shared" ca="1" si="1"/>
        <v>0</v>
      </c>
      <c r="K17" s="152"/>
      <c r="L17" s="151"/>
      <c r="M17" s="189"/>
      <c r="N17" s="153"/>
      <c r="O17" s="48"/>
      <c r="P17" s="48"/>
      <c r="Q17" s="48"/>
      <c r="R17" s="49"/>
      <c r="S17" s="49"/>
      <c r="T17" s="49"/>
      <c r="U17" s="49"/>
      <c r="V17" s="49"/>
      <c r="W17" s="49"/>
      <c r="X17" s="49"/>
      <c r="Y17" s="49"/>
      <c r="Z17" s="49"/>
      <c r="AA17" s="49"/>
      <c r="AB17" s="48"/>
      <c r="AC17" s="48"/>
      <c r="AD17" s="49"/>
      <c r="AE17" s="49"/>
      <c r="AF17" s="314"/>
      <c r="AH17" s="400">
        <f ca="1">IF(AND('DB Func'!GE12="Setembro",'DB Func'!BQ12="2 Parcelas"),(('auxiliar 13 sal'!L13/12*'DB Func'!GF12+AVERAGE('auxiliar 13 sal'!Q13:AB13)+AVERAGE('auxiliar 13 sal'!AE13:AP13)+'auxiliar 13 sal'!L13*'DB Func'!BN12+'auxiliar 13 sal'!L13*'DB Func'!BO12)/2),IF('DB Func'!GE12="Outubro",IF('DB Func'!BQ12="Parcela Única",('auxiliar 13 sal'!L13/12*'DB Func'!GF12)+AVERAGE('auxiliar 13 sal'!Q13:AB13)+AVERAGE('auxiliar 13 sal'!AE13:AP13)+('auxiliar 13 sal'!L13*'DB Func'!BN12)+('auxiliar 13 sal'!L13*'DB Func'!BO12),IF('DB Func'!BQ12="2 Parcelas",(('auxiliar 13 sal'!L13/12*'DB Func'!GF12+AVERAGE('auxiliar 13 sal'!Q13:AB13)+AVERAGE('auxiliar 13 sal'!AE13:AP13)+'auxiliar 13 sal'!L13*'DB Func'!BN12+'auxiliar 13 sal'!L13*'DB Func'!BO12)/2))),0))</f>
        <v>0</v>
      </c>
      <c r="AK17" s="364">
        <f t="shared" ca="1" si="6"/>
        <v>0</v>
      </c>
      <c r="AL17" s="364">
        <f t="shared" ca="1" si="7"/>
        <v>0</v>
      </c>
      <c r="AM17" s="364">
        <f t="shared" ca="1" si="8"/>
        <v>0</v>
      </c>
      <c r="AN17" s="364">
        <f t="shared" ca="1" si="9"/>
        <v>0</v>
      </c>
      <c r="AO17" s="364">
        <f t="shared" ca="1" si="10"/>
        <v>0</v>
      </c>
      <c r="AP17" s="364">
        <f t="shared" ca="1" si="11"/>
        <v>0</v>
      </c>
      <c r="AQ17" s="364">
        <f t="shared" ca="1" si="12"/>
        <v>0</v>
      </c>
      <c r="AR17" s="364">
        <f>IF(OR(M17="",M17=0),0,((FJ17/220)*('Ho Ex'!$C$8+$AS$6))*M17)</f>
        <v>0</v>
      </c>
      <c r="AS17" s="364">
        <f>IF(OR(N17="",N17=0),0,((FJ17/220*('DB Func'!GD12+Lanc!$AS$6))*('Ho Ex'!$I$8+$AS$6))*(N17/52.5*60))</f>
        <v>0</v>
      </c>
      <c r="AT17" s="364">
        <f>IF(OR(M17="",M17=0),0,((FJ17/220)*('Ho Ex'!$J$8+$AS$6))*O17)</f>
        <v>0</v>
      </c>
      <c r="AU17" s="364">
        <f>IF(OR(M17="",M17=0),0,((FJ17/220)*('Ho Ex'!I20+$AS$6))*P17)</f>
        <v>0</v>
      </c>
      <c r="AV17" s="364">
        <f>IF(OR(M17="",M17=0),0,((FJ17/220)*('Ho Ex'!C20+$AS$6))*Q17)</f>
        <v>0</v>
      </c>
      <c r="AW17" s="364">
        <f ca="1">FJ17*'DB Func'!BN12</f>
        <v>0</v>
      </c>
      <c r="AX17" s="364">
        <f ca="1">FJ17*'DB Func'!BO12</f>
        <v>0</v>
      </c>
      <c r="AY17" s="364">
        <f ca="1">IF(FJ17=0,0,VLOOKUP(FJ17,'P Gerais'!$D$39:$G$41,3,TRUE)*Func10!$F$68)</f>
        <v>0</v>
      </c>
      <c r="AZ17" s="364">
        <f t="shared" si="13"/>
        <v>0</v>
      </c>
      <c r="BA17" s="364">
        <f ca="1">((FJ17-FL17-FK17+AZ17+AQ17+SUM(Z17:AA17)+SUM(AW17:AX17)+AK17)*IF('DB Func'!GG12="ok",'DB Func'!GD12,0))+(FJ17-FL17-FK17+AZ17+AQ17+SUM(Z17:AA17)+SUM(AW17:AX17))+AK17</f>
        <v>0</v>
      </c>
      <c r="BB17" s="385">
        <f ca="1">VLOOKUP(BA17,'P Gerais'!$D$22:$G$25,3,TRUE)</f>
        <v>0.08</v>
      </c>
      <c r="BC17" s="364">
        <f ca="1">IF(BA17&lt;'P Gerais'!$D$25,BA17*BB17,Lanc!BB17)</f>
        <v>0</v>
      </c>
      <c r="BD17" s="364">
        <f ca="1">BA17-BC17-('DB Func'!GB12*'P Gerais'!$D$35)</f>
        <v>0</v>
      </c>
      <c r="BE17" s="386">
        <f ca="1">VLOOKUP(BD17,'P Gerais'!$D$29:$F$33,3,TRUE)</f>
        <v>0</v>
      </c>
      <c r="BF17" s="364">
        <f t="shared" ca="1" si="14"/>
        <v>0</v>
      </c>
      <c r="BG17" s="364">
        <f ca="1">VLOOKUP(BD17,'P Gerais'!$D$29:$G$33,4,TRUE)</f>
        <v>0</v>
      </c>
      <c r="BH17" s="364">
        <f t="shared" ca="1" si="15"/>
        <v>0</v>
      </c>
      <c r="BI17" s="364">
        <f t="shared" ca="1" si="16"/>
        <v>0</v>
      </c>
      <c r="BJ17" s="362">
        <f ca="1">'DB Func'!G12</f>
        <v>0</v>
      </c>
      <c r="BK17" s="362">
        <f ca="1">'DB Func'!FW12</f>
        <v>0</v>
      </c>
      <c r="BL17" s="364">
        <f ca="1">D17*'P Gerais'!$D$13</f>
        <v>0</v>
      </c>
      <c r="BM17" s="364">
        <f ca="1">D17*'P Gerais'!$D$14</f>
        <v>0</v>
      </c>
      <c r="BN17" s="364">
        <f ca="1">D17*'P Gerais'!$D$16</f>
        <v>0</v>
      </c>
      <c r="BO17" s="364">
        <f ca="1">D17*'P Gerais'!$D$17</f>
        <v>0</v>
      </c>
      <c r="BP17" s="364">
        <f ca="1">D17*'P Gerais'!$D$18</f>
        <v>0</v>
      </c>
      <c r="BQ17" s="385">
        <f ca="1">VLOOKUP(D17,'P Gerais'!$D$22:$G$24,3,TRUE)</f>
        <v>0.08</v>
      </c>
      <c r="BR17" s="385">
        <f ca="1">VLOOKUP(D17,'P Gerais'!$D$29:$G$33,3,TRUE)</f>
        <v>0</v>
      </c>
      <c r="BS17" s="385">
        <f ca="1">'DB Func'!BN12</f>
        <v>0</v>
      </c>
      <c r="BT17" s="385">
        <f ca="1">'DB Func'!BO12</f>
        <v>0</v>
      </c>
      <c r="BU17" s="385">
        <f ca="1">'DB Func'!FX12</f>
        <v>0</v>
      </c>
      <c r="BV17" s="364">
        <f t="shared" ca="1" si="17"/>
        <v>-0.08</v>
      </c>
      <c r="BW17" s="364">
        <f ca="1">BV17-'DB Func'!GC12</f>
        <v>-0.08</v>
      </c>
      <c r="BX17" s="362">
        <f ca="1">IFERROR(VLOOKUP(BW17,'P Gerais'!$D$29:$G$33,3,TRUE)*BW17,0)</f>
        <v>0</v>
      </c>
      <c r="BY17" s="364">
        <f ca="1">IFERROR(BX17-VLOOKUP(BW17,'P Gerais'!$D$29:$H$33,4,TRUE),0)</f>
        <v>0</v>
      </c>
      <c r="BZ17" s="364">
        <f ca="1">D17*'DB Func'!GD12</f>
        <v>0</v>
      </c>
      <c r="CB17" s="364">
        <f t="shared" ca="1" si="18"/>
        <v>0</v>
      </c>
      <c r="CC17" s="364">
        <f t="shared" si="19"/>
        <v>0</v>
      </c>
      <c r="CD17" s="364">
        <f t="shared" si="20"/>
        <v>0</v>
      </c>
      <c r="CF17" s="362" t="str">
        <f t="shared" ca="1" si="21"/>
        <v>não</v>
      </c>
      <c r="CG17" s="362">
        <f ca="1">IF($CH$8=1,DAY('DB Func'!C12),0)</f>
        <v>0</v>
      </c>
      <c r="CH17" s="362">
        <f ca="1">IF(CI17=0,0,MONTH('DB Func'!C12))</f>
        <v>0</v>
      </c>
      <c r="CI17" s="362">
        <f ca="1">IF('P Gerais'!D15=YEAR('DB Func'!C12),YEAR('DB Func'!C12),0)</f>
        <v>0</v>
      </c>
      <c r="CJ17" s="371">
        <v>40</v>
      </c>
      <c r="CK17" s="363"/>
      <c r="CL17" s="362" t="str">
        <f>IF(ISERROR(HLOOKUP(CL15,$DS$7:$DY17,$DZ17,FALSE)),"N",HLOOKUP(CL15,$DS$7:$DY17,$DZ17,FALSE))</f>
        <v>N</v>
      </c>
      <c r="CM17" s="362" t="str">
        <f>IF(ISERROR(HLOOKUP(CM15,$DS$7:$DY17,$DZ17,FALSE)),"N",HLOOKUP(CM15,$DS$7:$DY17,$DZ17,FALSE))</f>
        <v>N</v>
      </c>
      <c r="CN17" s="362" t="str">
        <f>IF(ISERROR(HLOOKUP(CN15,$DS$7:$DY17,$DZ17,FALSE)),"N",HLOOKUP(CN15,$DS$7:$DY17,$DZ17,FALSE))</f>
        <v>N</v>
      </c>
      <c r="CO17" s="362" t="str">
        <f>IF(ISERROR(HLOOKUP(CO15,$DS$7:$DY17,$DZ17,FALSE)),"N",HLOOKUP(CO15,$DS$7:$DY17,$DZ17,FALSE))</f>
        <v>N</v>
      </c>
      <c r="CP17" s="362" t="str">
        <f>IF(ISERROR(HLOOKUP(CP15,$DS$7:$DY17,$DZ17,FALSE)),"N",HLOOKUP(CP15,$DS$7:$DY17,$DZ17,FALSE))</f>
        <v>N</v>
      </c>
      <c r="CQ17" s="362" t="str">
        <f>IF(ISERROR(HLOOKUP(CQ15,$DS$7:$DY17,$DZ17,FALSE)),"N",HLOOKUP(CQ15,$DS$7:$DY17,$DZ17,FALSE))</f>
        <v>N</v>
      </c>
      <c r="CR17" s="362" t="str">
        <f>IF(ISERROR(HLOOKUP(CR15,$DS$7:$DY17,$DZ17,FALSE)),"N",HLOOKUP(CR15,$DS$7:$DY17,$DZ17,FALSE))</f>
        <v>N</v>
      </c>
      <c r="CS17" s="362" t="str">
        <f>IF(ISERROR(HLOOKUP(CS15,$DS$7:$DY17,$DZ17,FALSE)),"N",HLOOKUP(CS15,$DS$7:$DY17,$DZ17,FALSE))</f>
        <v>N</v>
      </c>
      <c r="CT17" s="362" t="str">
        <f>IF(ISERROR(HLOOKUP(CT15,$DS$7:$DY17,$DZ17,FALSE)),"N",HLOOKUP(CT15,$DS$7:$DY17,$DZ17,FALSE))</f>
        <v>N</v>
      </c>
      <c r="CU17" s="362" t="str">
        <f>IF(ISERROR(HLOOKUP(CU15,$DS$7:$DY17,$DZ17,FALSE)),"N",HLOOKUP(CU15,$DS$7:$DY17,$DZ17,FALSE))</f>
        <v>N</v>
      </c>
      <c r="CV17" s="362" t="str">
        <f>IF(ISERROR(HLOOKUP(CV15,$DS$7:$DY17,$DZ17,FALSE)),"N",HLOOKUP(CV15,$DS$7:$DY17,$DZ17,FALSE))</f>
        <v>N</v>
      </c>
      <c r="CW17" s="362" t="str">
        <f>IF(ISERROR(HLOOKUP(CW15,$DS$7:$DY17,$DZ17,FALSE)),"N",HLOOKUP(CW15,$DS$7:$DY17,$DZ17,FALSE))</f>
        <v>N</v>
      </c>
      <c r="CX17" s="362" t="str">
        <f>IF(ISERROR(HLOOKUP(CX15,$DS$7:$DY17,$DZ17,FALSE)),"N",HLOOKUP(CX15,$DS$7:$DY17,$DZ17,FALSE))</f>
        <v>N</v>
      </c>
      <c r="CY17" s="362" t="str">
        <f>IF(ISERROR(HLOOKUP(CY15,$DS$7:$DY17,$DZ17,FALSE)),"N",HLOOKUP(CY15,$DS$7:$DY17,$DZ17,FALSE))</f>
        <v>N</v>
      </c>
      <c r="CZ17" s="362" t="str">
        <f>IF(ISERROR(HLOOKUP(CZ15,$DS$7:$DY17,$DZ17,FALSE)),"N",HLOOKUP(CZ15,$DS$7:$DY17,$DZ17,FALSE))</f>
        <v>N</v>
      </c>
      <c r="DA17" s="362" t="str">
        <f>IF(ISERROR(HLOOKUP(DA15,$DS$7:$DY17,$DZ17,FALSE)),"N",HLOOKUP(DA15,$DS$7:$DY17,$DZ17,FALSE))</f>
        <v>N</v>
      </c>
      <c r="DB17" s="362" t="str">
        <f>IF(ISERROR(HLOOKUP(DB15,$DS$7:$DY17,$DZ17,FALSE)),"N",HLOOKUP(DB15,$DS$7:$DY17,$DZ17,FALSE))</f>
        <v>N</v>
      </c>
      <c r="DC17" s="362" t="str">
        <f>IF(ISERROR(HLOOKUP(DC15,$DS$7:$DY17,$DZ17,FALSE)),"N",HLOOKUP(DC15,$DS$7:$DY17,$DZ17,FALSE))</f>
        <v>N</v>
      </c>
      <c r="DD17" s="362" t="str">
        <f>IF(ISERROR(HLOOKUP(DD15,$DS$7:$DY17,$DZ17,FALSE)),"N",HLOOKUP(DD15,$DS$7:$DY17,$DZ17,FALSE))</f>
        <v>N</v>
      </c>
      <c r="DE17" s="362" t="str">
        <f>IF(ISERROR(HLOOKUP(DE15,$DS$7:$DY17,$DZ17,FALSE)),"N",HLOOKUP(DE15,$DS$7:$DY17,$DZ17,FALSE))</f>
        <v>N</v>
      </c>
      <c r="DF17" s="362" t="str">
        <f>IF(ISERROR(HLOOKUP(DF15,$DS$7:$DY17,$DZ17,FALSE)),"N",HLOOKUP(DF15,$DS$7:$DY17,$DZ17,FALSE))</f>
        <v>N</v>
      </c>
      <c r="DG17" s="362" t="str">
        <f>IF(ISERROR(HLOOKUP(DG15,$DS$7:$DY17,$DZ17,FALSE)),"N",HLOOKUP(DG15,$DS$7:$DY17,$DZ17,FALSE))</f>
        <v>N</v>
      </c>
      <c r="DH17" s="362" t="str">
        <f>IF(ISERROR(HLOOKUP(DH15,$DS$7:$DY17,$DZ17,FALSE)),"N",HLOOKUP(DH15,$DS$7:$DY17,$DZ17,FALSE))</f>
        <v>N</v>
      </c>
      <c r="DI17" s="362" t="str">
        <f>IF(ISERROR(HLOOKUP(DI15,$DS$7:$DY17,$DZ17,FALSE)),"N",HLOOKUP(DI15,$DS$7:$DY17,$DZ17,FALSE))</f>
        <v>N</v>
      </c>
      <c r="DJ17" s="362" t="str">
        <f>IF(ISERROR(HLOOKUP(DJ15,$DS$7:$DY17,$DZ17,FALSE)),"N",HLOOKUP(DJ15,$DS$7:$DY17,$DZ17,FALSE))</f>
        <v>N</v>
      </c>
      <c r="DK17" s="362" t="str">
        <f>IF(ISERROR(HLOOKUP(DK15,$DS$7:$DY17,$DZ17,FALSE)),"N",HLOOKUP(DK15,$DS$7:$DY17,$DZ17,FALSE))</f>
        <v>N</v>
      </c>
      <c r="DL17" s="362" t="str">
        <f>IF(ISERROR(HLOOKUP(DL15,$DS$7:$DY17,$DZ17,FALSE)),"N",HLOOKUP(DL15,$DS$7:$DY17,$DZ17,FALSE))</f>
        <v>N</v>
      </c>
      <c r="DM17" s="362" t="str">
        <f>IF(ISERROR(HLOOKUP(DM15,$DS$7:$DY17,$DZ17,FALSE)),"N",HLOOKUP(DM15,$DS$7:$DY17,$DZ17,FALSE))</f>
        <v>N</v>
      </c>
      <c r="DN17" s="362" t="str">
        <f>IF(ISERROR(HLOOKUP(DN15,$DS$7:$DY17,$DZ17,FALSE)),"N",HLOOKUP(DN15,$DS$7:$DY17,$DZ17,FALSE))</f>
        <v>N</v>
      </c>
      <c r="DO17" s="362" t="str">
        <f>IF(ISERROR(HLOOKUP(DO15,$DS$7:$DY17,$DZ17,FALSE)),"N",HLOOKUP(DO15,$DS$7:$DY17,$DZ17,FALSE))</f>
        <v>N</v>
      </c>
      <c r="DP17" s="362" t="str">
        <f>IF(ISERROR(HLOOKUP(DP15,$DS$7:$DY17,$DZ17,FALSE)),"N",HLOOKUP(DP15,$DS$7:$DY17,$DZ17,FALSE))</f>
        <v>N</v>
      </c>
      <c r="DQ17" s="362">
        <f t="shared" si="22"/>
        <v>0</v>
      </c>
      <c r="DR17" s="362">
        <f t="shared" si="23"/>
        <v>31</v>
      </c>
      <c r="DS17" s="362" t="str">
        <f>IF('DB Func'!M12&gt;0,"S","N")</f>
        <v>N</v>
      </c>
      <c r="DT17" s="362" t="str">
        <f>IF('DB Func'!R12&gt;0,"S","N")</f>
        <v>N</v>
      </c>
      <c r="DU17" s="362" t="str">
        <f>IF('DB Func'!W12&gt;0,"S","N")</f>
        <v>N</v>
      </c>
      <c r="DV17" s="362" t="str">
        <f>IF('DB Func'!AB12&gt;0,"S","N")</f>
        <v>N</v>
      </c>
      <c r="DW17" s="362" t="str">
        <f>IF('DB Func'!AG12&gt;0,"S","N")</f>
        <v>N</v>
      </c>
      <c r="DX17" s="362" t="str">
        <f>IF('DB Func'!AL12&gt;0,"S","N")</f>
        <v>N</v>
      </c>
      <c r="DY17" s="362" t="str">
        <f>IF('DB Func'!AQ12&gt;0,"S","N")</f>
        <v>N</v>
      </c>
      <c r="DZ17" s="362">
        <v>11</v>
      </c>
      <c r="EA17" s="369">
        <f ca="1">'DB Func'!C12</f>
        <v>0</v>
      </c>
      <c r="EB17" s="362" t="str">
        <f t="shared" ca="1" si="24"/>
        <v>s</v>
      </c>
      <c r="EC17" s="362" t="str">
        <f t="shared" ca="1" si="24"/>
        <v>s</v>
      </c>
      <c r="ED17" s="362" t="str">
        <f t="shared" ca="1" si="24"/>
        <v>s</v>
      </c>
      <c r="EE17" s="362" t="str">
        <f t="shared" ca="1" si="24"/>
        <v>s</v>
      </c>
      <c r="EF17" s="362" t="str">
        <f t="shared" ca="1" si="24"/>
        <v>s</v>
      </c>
      <c r="EG17" s="362" t="str">
        <f t="shared" ca="1" si="24"/>
        <v>s</v>
      </c>
      <c r="EH17" s="362" t="str">
        <f t="shared" ca="1" si="24"/>
        <v>s</v>
      </c>
      <c r="EI17" s="362" t="str">
        <f t="shared" ca="1" si="24"/>
        <v>s</v>
      </c>
      <c r="EJ17" s="362" t="str">
        <f t="shared" ca="1" si="24"/>
        <v>s</v>
      </c>
      <c r="EK17" s="362" t="str">
        <f t="shared" ca="1" si="24"/>
        <v>s</v>
      </c>
      <c r="EL17" s="362" t="str">
        <f t="shared" ca="1" si="24"/>
        <v>s</v>
      </c>
      <c r="EM17" s="362" t="str">
        <f t="shared" ca="1" si="24"/>
        <v>s</v>
      </c>
      <c r="EN17" s="362" t="str">
        <f t="shared" ca="1" si="24"/>
        <v>s</v>
      </c>
      <c r="EO17" s="362" t="str">
        <f t="shared" ca="1" si="24"/>
        <v>s</v>
      </c>
      <c r="EP17" s="362" t="str">
        <f t="shared" ca="1" si="24"/>
        <v>s</v>
      </c>
      <c r="EQ17" s="362" t="str">
        <f t="shared" ca="1" si="24"/>
        <v>s</v>
      </c>
      <c r="ER17" s="362" t="str">
        <f t="shared" ca="1" si="25"/>
        <v>s</v>
      </c>
      <c r="ES17" s="362" t="str">
        <f t="shared" ca="1" si="25"/>
        <v>s</v>
      </c>
      <c r="ET17" s="362" t="str">
        <f t="shared" ca="1" si="25"/>
        <v>s</v>
      </c>
      <c r="EU17" s="362" t="str">
        <f t="shared" ca="1" si="25"/>
        <v>s</v>
      </c>
      <c r="EV17" s="362" t="str">
        <f t="shared" ca="1" si="25"/>
        <v>s</v>
      </c>
      <c r="EW17" s="362" t="str">
        <f t="shared" ca="1" si="25"/>
        <v>s</v>
      </c>
      <c r="EX17" s="362" t="str">
        <f t="shared" ca="1" si="25"/>
        <v>s</v>
      </c>
      <c r="EY17" s="362" t="str">
        <f t="shared" ca="1" si="25"/>
        <v>s</v>
      </c>
      <c r="EZ17" s="362" t="str">
        <f t="shared" ca="1" si="25"/>
        <v>s</v>
      </c>
      <c r="FA17" s="362" t="str">
        <f t="shared" ca="1" si="25"/>
        <v>s</v>
      </c>
      <c r="FB17" s="362" t="str">
        <f t="shared" ca="1" si="25"/>
        <v>s</v>
      </c>
      <c r="FC17" s="362" t="str">
        <f t="shared" ca="1" si="25"/>
        <v>s</v>
      </c>
      <c r="FD17" s="362" t="str">
        <f t="shared" ca="1" si="25"/>
        <v>s</v>
      </c>
      <c r="FE17" s="362" t="str">
        <f t="shared" ca="1" si="25"/>
        <v>s</v>
      </c>
      <c r="FF17" s="362" t="str">
        <f t="shared" ca="1" si="25"/>
        <v>s</v>
      </c>
      <c r="FG17" s="362">
        <f t="shared" ca="1" si="26"/>
        <v>31</v>
      </c>
      <c r="FH17" s="362">
        <f t="shared" ca="1" si="27"/>
        <v>0</v>
      </c>
      <c r="FI17" s="362" t="str">
        <f ca="1">IF(AND(YEAR(EA17)='P Gerais'!D15,MONTH(Lanc!EA17)=10,DAY(Lanc!EA17)&gt;1),"S","N")</f>
        <v>N</v>
      </c>
      <c r="FJ17" s="364">
        <f t="shared" ca="1" si="28"/>
        <v>0</v>
      </c>
      <c r="FK17" s="364">
        <f t="shared" si="29"/>
        <v>0</v>
      </c>
      <c r="FL17" s="387">
        <f t="shared" ca="1" si="30"/>
        <v>0</v>
      </c>
      <c r="FP17" s="363">
        <f ca="1">((FJ17-FL17-FK17+AZ17+AQ17+SUM(Z17:AA17)+SUM(AW17:AX17)+AK17)*IF('DB Func'!GG12="ok",'DB Func'!GD12,0))</f>
        <v>0</v>
      </c>
      <c r="FR17" s="389">
        <f t="shared" ca="1" si="31"/>
        <v>0</v>
      </c>
      <c r="GV17" s="49"/>
      <c r="GW17" s="49"/>
      <c r="GX17" s="49"/>
      <c r="GY17" s="49"/>
      <c r="GZ17" s="49"/>
      <c r="HA17" s="49"/>
      <c r="HB17" s="49"/>
      <c r="HC17" s="49"/>
    </row>
    <row r="18" spans="3:211" ht="30" customHeight="1" thickTop="1" thickBot="1">
      <c r="C18" s="390" t="str">
        <f ca="1">IF('DB Func'!B13="Funcionário 11","",'DB Func'!B13)</f>
        <v/>
      </c>
      <c r="D18" s="391">
        <f ca="1">'DB Func'!CM13</f>
        <v>0</v>
      </c>
      <c r="E18" s="382" t="str">
        <f ca="1">IF(C18="","-",IF(OR(terceiro!E18="OUT",terceiro!F18="OUT"),"Sim","Não"))</f>
        <v>-</v>
      </c>
      <c r="F18" s="383" t="str">
        <f ca="1">IF(C18="","-",IF(OR(Ferias!E18="OUT",Ferias!F18="OUT"),"Sim","Não"))</f>
        <v>-</v>
      </c>
      <c r="G18" s="383">
        <f ca="1">IF(C18="",0,IF(F18="Sim",IF(Ferias!E18="OUT",Ferias!I18,Ferias!J18),0))</f>
        <v>0</v>
      </c>
      <c r="H18" s="185"/>
      <c r="I18" s="185"/>
      <c r="J18" s="398">
        <f t="shared" ca="1" si="1"/>
        <v>0</v>
      </c>
      <c r="K18" s="152"/>
      <c r="L18" s="151"/>
      <c r="M18" s="189"/>
      <c r="N18" s="153"/>
      <c r="O18" s="48"/>
      <c r="P18" s="48"/>
      <c r="Q18" s="48"/>
      <c r="R18" s="49"/>
      <c r="S18" s="49"/>
      <c r="T18" s="49"/>
      <c r="U18" s="49"/>
      <c r="V18" s="49"/>
      <c r="W18" s="49"/>
      <c r="X18" s="49"/>
      <c r="Y18" s="49"/>
      <c r="Z18" s="49"/>
      <c r="AA18" s="49"/>
      <c r="AB18" s="48"/>
      <c r="AC18" s="48"/>
      <c r="AD18" s="49"/>
      <c r="AE18" s="49"/>
      <c r="AF18" s="314"/>
      <c r="AH18" s="400">
        <f ca="1">IF(AND('DB Func'!GE13="Setembro",'DB Func'!BQ13="2 Parcelas"),(('auxiliar 13 sal'!L14/12*'DB Func'!GF13+AVERAGE('auxiliar 13 sal'!Q14:AB14)+AVERAGE('auxiliar 13 sal'!AE14:AP14)+'auxiliar 13 sal'!L14*'DB Func'!BN13+'auxiliar 13 sal'!L14*'DB Func'!BO13)/2),IF('DB Func'!GE13="Outubro",IF('DB Func'!BQ13="Parcela Única",('auxiliar 13 sal'!L14/12*'DB Func'!GF13)+AVERAGE('auxiliar 13 sal'!Q14:AB14)+AVERAGE('auxiliar 13 sal'!AE14:AP14)+('auxiliar 13 sal'!L14*'DB Func'!BN13)+('auxiliar 13 sal'!L14*'DB Func'!BO13),IF('DB Func'!BQ13="2 Parcelas",(('auxiliar 13 sal'!L14/12*'DB Func'!GF13+AVERAGE('auxiliar 13 sal'!Q14:AB14)+AVERAGE('auxiliar 13 sal'!AE14:AP14)+'auxiliar 13 sal'!L14*'DB Func'!BN13+'auxiliar 13 sal'!L14*'DB Func'!BO13)/2))),0))</f>
        <v>0</v>
      </c>
      <c r="AK18" s="364">
        <f t="shared" ca="1" si="6"/>
        <v>0</v>
      </c>
      <c r="AL18" s="364">
        <f t="shared" ca="1" si="7"/>
        <v>0</v>
      </c>
      <c r="AM18" s="364">
        <f t="shared" ca="1" si="8"/>
        <v>0</v>
      </c>
      <c r="AN18" s="364">
        <f t="shared" ca="1" si="9"/>
        <v>0</v>
      </c>
      <c r="AO18" s="364">
        <f t="shared" ca="1" si="10"/>
        <v>0</v>
      </c>
      <c r="AP18" s="364">
        <f t="shared" ca="1" si="11"/>
        <v>0</v>
      </c>
      <c r="AQ18" s="364">
        <f t="shared" ca="1" si="12"/>
        <v>0</v>
      </c>
      <c r="AR18" s="364">
        <f>IF(OR(M18="",M18=0),0,((FJ18/220)*('Ho Ex'!$C$8+$AS$6))*M18)</f>
        <v>0</v>
      </c>
      <c r="AS18" s="364">
        <f>IF(OR(N18="",N18=0),0,((FJ18/220*('DB Func'!GD13+Lanc!$AS$6))*('Ho Ex'!$I$8+$AS$6))*(N18/52.5*60))</f>
        <v>0</v>
      </c>
      <c r="AT18" s="364">
        <f>IF(OR(M18="",M18=0),0,((FJ18/220)*('Ho Ex'!$J$8+$AS$6))*O18)</f>
        <v>0</v>
      </c>
      <c r="AU18" s="364">
        <f>IF(OR(M18="",M18=0),0,((FJ18/220)*('Ho Ex'!I21+$AS$6))*P18)</f>
        <v>0</v>
      </c>
      <c r="AV18" s="364">
        <f>IF(OR(M18="",M18=0),0,((FJ18/220)*('Ho Ex'!C21+$AS$6))*Q18)</f>
        <v>0</v>
      </c>
      <c r="AW18" s="364">
        <f ca="1">FJ18*'DB Func'!BN13</f>
        <v>0</v>
      </c>
      <c r="AX18" s="364">
        <f ca="1">FJ18*'DB Func'!BO13</f>
        <v>0</v>
      </c>
      <c r="AY18" s="364">
        <f ca="1">IF(FJ18=0,0,VLOOKUP(FJ18,'P Gerais'!$D$39:$G$41,3,TRUE)*Func11!$F$68)</f>
        <v>0</v>
      </c>
      <c r="AZ18" s="364">
        <f t="shared" si="13"/>
        <v>0</v>
      </c>
      <c r="BA18" s="364">
        <f ca="1">((FJ18-FL18-FK18+AZ18+AQ18+SUM(Z18:AA18)+SUM(AW18:AX18)+AK18)*IF('DB Func'!GG13="ok",'DB Func'!GD13,0))+(FJ18-FL18-FK18+AZ18+AQ18+SUM(Z18:AA18)+SUM(AW18:AX18))+AK18</f>
        <v>0</v>
      </c>
      <c r="BB18" s="385">
        <f ca="1">VLOOKUP(BA18,'P Gerais'!$D$22:$G$25,3,TRUE)</f>
        <v>0.08</v>
      </c>
      <c r="BC18" s="364">
        <f ca="1">IF(BA18&lt;'P Gerais'!$D$25,BA18*BB18,Lanc!BB18)</f>
        <v>0</v>
      </c>
      <c r="BD18" s="364">
        <f ca="1">BA18-BC18-('DB Func'!GB13*'P Gerais'!$D$35)</f>
        <v>0</v>
      </c>
      <c r="BE18" s="386">
        <f ca="1">VLOOKUP(BD18,'P Gerais'!$D$29:$F$33,3,TRUE)</f>
        <v>0</v>
      </c>
      <c r="BF18" s="364">
        <f t="shared" ca="1" si="14"/>
        <v>0</v>
      </c>
      <c r="BG18" s="364">
        <f ca="1">VLOOKUP(BD18,'P Gerais'!$D$29:$G$33,4,TRUE)</f>
        <v>0</v>
      </c>
      <c r="BH18" s="364">
        <f t="shared" ca="1" si="15"/>
        <v>0</v>
      </c>
      <c r="BI18" s="364">
        <f t="shared" ca="1" si="16"/>
        <v>0</v>
      </c>
      <c r="BJ18" s="362">
        <f ca="1">'DB Func'!G13</f>
        <v>0</v>
      </c>
      <c r="BK18" s="362">
        <f ca="1">'DB Func'!FW13</f>
        <v>0</v>
      </c>
      <c r="BL18" s="364">
        <f ca="1">D18*'P Gerais'!$D$13</f>
        <v>0</v>
      </c>
      <c r="BM18" s="364">
        <f ca="1">D18*'P Gerais'!$D$14</f>
        <v>0</v>
      </c>
      <c r="BN18" s="364">
        <f ca="1">D18*'P Gerais'!$D$16</f>
        <v>0</v>
      </c>
      <c r="BO18" s="364">
        <f ca="1">D18*'P Gerais'!$D$17</f>
        <v>0</v>
      </c>
      <c r="BP18" s="364">
        <f ca="1">D18*'P Gerais'!$D$18</f>
        <v>0</v>
      </c>
      <c r="BQ18" s="385">
        <f ca="1">VLOOKUP(D18,'P Gerais'!$D$22:$G$24,3,TRUE)</f>
        <v>0.08</v>
      </c>
      <c r="BR18" s="385">
        <f ca="1">VLOOKUP(D18,'P Gerais'!$D$29:$G$33,3,TRUE)</f>
        <v>0</v>
      </c>
      <c r="BS18" s="385">
        <f ca="1">'DB Func'!BN13</f>
        <v>0</v>
      </c>
      <c r="BT18" s="385">
        <f ca="1">'DB Func'!BO13</f>
        <v>0</v>
      </c>
      <c r="BU18" s="385">
        <f ca="1">'DB Func'!FX13</f>
        <v>0</v>
      </c>
      <c r="BV18" s="364">
        <f t="shared" ca="1" si="17"/>
        <v>-0.08</v>
      </c>
      <c r="BW18" s="364">
        <f ca="1">BV18-'DB Func'!GC13</f>
        <v>-0.08</v>
      </c>
      <c r="BX18" s="362">
        <f ca="1">IFERROR(VLOOKUP(BW18,'P Gerais'!$D$29:$G$33,3,TRUE)*BW18,0)</f>
        <v>0</v>
      </c>
      <c r="BY18" s="364">
        <f ca="1">IFERROR(BX18-VLOOKUP(BW18,'P Gerais'!$D$29:$H$33,4,TRUE),0)</f>
        <v>0</v>
      </c>
      <c r="BZ18" s="364">
        <f ca="1">D18*'DB Func'!GD13</f>
        <v>0</v>
      </c>
      <c r="CB18" s="364">
        <f t="shared" ca="1" si="18"/>
        <v>0</v>
      </c>
      <c r="CC18" s="364">
        <f t="shared" si="19"/>
        <v>0</v>
      </c>
      <c r="CD18" s="364">
        <f t="shared" si="20"/>
        <v>0</v>
      </c>
      <c r="CF18" s="362" t="str">
        <f t="shared" ca="1" si="21"/>
        <v>não</v>
      </c>
      <c r="CG18" s="362">
        <f ca="1">IF($CH$8=1,DAY('DB Func'!C13),0)</f>
        <v>0</v>
      </c>
      <c r="CH18" s="362">
        <f ca="1">IF(CI18=0,0,MONTH('DB Func'!C13))</f>
        <v>0</v>
      </c>
      <c r="CI18" s="362">
        <f ca="1">IF('P Gerais'!D16=YEAR('DB Func'!C13),YEAR('DB Func'!C13),0)</f>
        <v>0</v>
      </c>
      <c r="CJ18" s="371">
        <v>41</v>
      </c>
      <c r="CK18" s="363"/>
      <c r="CL18" s="362" t="str">
        <f ca="1">IF(ISERROR(HLOOKUP(CL16,$DS$7:$DY18,$DZ18,FALSE)),"N",HLOOKUP(CL16,$DS$7:$DY18,$DZ18,FALSE))</f>
        <v>N</v>
      </c>
      <c r="CM18" s="362" t="str">
        <f ca="1">IF(ISERROR(HLOOKUP(CM16,$DS$7:$DY18,$DZ18,FALSE)),"N",HLOOKUP(CM16,$DS$7:$DY18,$DZ18,FALSE))</f>
        <v>N</v>
      </c>
      <c r="CN18" s="362" t="str">
        <f>IF(ISERROR(HLOOKUP(CN16,$DS$7:$DY18,$DZ18,FALSE)),"N",HLOOKUP(CN16,$DS$7:$DY18,$DZ18,FALSE))</f>
        <v>N</v>
      </c>
      <c r="CO18" s="362" t="str">
        <f ca="1">IF(ISERROR(HLOOKUP(CO16,$DS$7:$DY18,$DZ18,FALSE)),"N",HLOOKUP(CO16,$DS$7:$DY18,$DZ18,FALSE))</f>
        <v>N</v>
      </c>
      <c r="CP18" s="362" t="str">
        <f ca="1">IF(ISERROR(HLOOKUP(CP16,$DS$7:$DY18,$DZ18,FALSE)),"N",HLOOKUP(CP16,$DS$7:$DY18,$DZ18,FALSE))</f>
        <v>N</v>
      </c>
      <c r="CQ18" s="362" t="str">
        <f ca="1">IF(ISERROR(HLOOKUP(CQ16,$DS$7:$DY18,$DZ18,FALSE)),"N",HLOOKUP(CQ16,$DS$7:$DY18,$DZ18,FALSE))</f>
        <v>N</v>
      </c>
      <c r="CR18" s="362" t="str">
        <f ca="1">IF(ISERROR(HLOOKUP(CR16,$DS$7:$DY18,$DZ18,FALSE)),"N",HLOOKUP(CR16,$DS$7:$DY18,$DZ18,FALSE))</f>
        <v>N</v>
      </c>
      <c r="CS18" s="362" t="str">
        <f ca="1">IF(ISERROR(HLOOKUP(CS16,$DS$7:$DY18,$DZ18,FALSE)),"N",HLOOKUP(CS16,$DS$7:$DY18,$DZ18,FALSE))</f>
        <v>N</v>
      </c>
      <c r="CT18" s="362" t="str">
        <f ca="1">IF(ISERROR(HLOOKUP(CT16,$DS$7:$DY18,$DZ18,FALSE)),"N",HLOOKUP(CT16,$DS$7:$DY18,$DZ18,FALSE))</f>
        <v>N</v>
      </c>
      <c r="CU18" s="362" t="str">
        <f>IF(ISERROR(HLOOKUP(CU16,$DS$7:$DY18,$DZ18,FALSE)),"N",HLOOKUP(CU16,$DS$7:$DY18,$DZ18,FALSE))</f>
        <v>N</v>
      </c>
      <c r="CV18" s="362" t="str">
        <f ca="1">IF(ISERROR(HLOOKUP(CV16,$DS$7:$DY18,$DZ18,FALSE)),"N",HLOOKUP(CV16,$DS$7:$DY18,$DZ18,FALSE))</f>
        <v>N</v>
      </c>
      <c r="CW18" s="362" t="str">
        <f ca="1">IF(ISERROR(HLOOKUP(CW16,$DS$7:$DY18,$DZ18,FALSE)),"N",HLOOKUP(CW16,$DS$7:$DY18,$DZ18,FALSE))</f>
        <v>N</v>
      </c>
      <c r="CX18" s="362" t="str">
        <f ca="1">IF(ISERROR(HLOOKUP(CX16,$DS$7:$DY18,$DZ18,FALSE)),"N",HLOOKUP(CX16,$DS$7:$DY18,$DZ18,FALSE))</f>
        <v>N</v>
      </c>
      <c r="CY18" s="362" t="str">
        <f ca="1">IF(ISERROR(HLOOKUP(CY16,$DS$7:$DY18,$DZ18,FALSE)),"N",HLOOKUP(CY16,$DS$7:$DY18,$DZ18,FALSE))</f>
        <v>N</v>
      </c>
      <c r="CZ18" s="362" t="str">
        <f ca="1">IF(ISERROR(HLOOKUP(CZ16,$DS$7:$DY18,$DZ18,FALSE)),"N",HLOOKUP(CZ16,$DS$7:$DY18,$DZ18,FALSE))</f>
        <v>N</v>
      </c>
      <c r="DA18" s="362" t="str">
        <f ca="1">IF(ISERROR(HLOOKUP(DA16,$DS$7:$DY18,$DZ18,FALSE)),"N",HLOOKUP(DA16,$DS$7:$DY18,$DZ18,FALSE))</f>
        <v>N</v>
      </c>
      <c r="DB18" s="362" t="str">
        <f>IF(ISERROR(HLOOKUP(DB16,$DS$7:$DY18,$DZ18,FALSE)),"N",HLOOKUP(DB16,$DS$7:$DY18,$DZ18,FALSE))</f>
        <v>N</v>
      </c>
      <c r="DC18" s="362" t="str">
        <f ca="1">IF(ISERROR(HLOOKUP(DC16,$DS$7:$DY18,$DZ18,FALSE)),"N",HLOOKUP(DC16,$DS$7:$DY18,$DZ18,FALSE))</f>
        <v>N</v>
      </c>
      <c r="DD18" s="362" t="str">
        <f ca="1">IF(ISERROR(HLOOKUP(DD16,$DS$7:$DY18,$DZ18,FALSE)),"N",HLOOKUP(DD16,$DS$7:$DY18,$DZ18,FALSE))</f>
        <v>N</v>
      </c>
      <c r="DE18" s="362" t="str">
        <f ca="1">IF(ISERROR(HLOOKUP(DE16,$DS$7:$DY18,$DZ18,FALSE)),"N",HLOOKUP(DE16,$DS$7:$DY18,$DZ18,FALSE))</f>
        <v>N</v>
      </c>
      <c r="DF18" s="362" t="str">
        <f ca="1">IF(ISERROR(HLOOKUP(DF16,$DS$7:$DY18,$DZ18,FALSE)),"N",HLOOKUP(DF16,$DS$7:$DY18,$DZ18,FALSE))</f>
        <v>N</v>
      </c>
      <c r="DG18" s="362" t="str">
        <f ca="1">IF(ISERROR(HLOOKUP(DG16,$DS$7:$DY18,$DZ18,FALSE)),"N",HLOOKUP(DG16,$DS$7:$DY18,$DZ18,FALSE))</f>
        <v>N</v>
      </c>
      <c r="DH18" s="362" t="str">
        <f ca="1">IF(ISERROR(HLOOKUP(DH16,$DS$7:$DY18,$DZ18,FALSE)),"N",HLOOKUP(DH16,$DS$7:$DY18,$DZ18,FALSE))</f>
        <v>N</v>
      </c>
      <c r="DI18" s="362" t="str">
        <f>IF(ISERROR(HLOOKUP(DI16,$DS$7:$DY18,$DZ18,FALSE)),"N",HLOOKUP(DI16,$DS$7:$DY18,$DZ18,FALSE))</f>
        <v>N</v>
      </c>
      <c r="DJ18" s="362" t="str">
        <f ca="1">IF(ISERROR(HLOOKUP(DJ16,$DS$7:$DY18,$DZ18,FALSE)),"N",HLOOKUP(DJ16,$DS$7:$DY18,$DZ18,FALSE))</f>
        <v>N</v>
      </c>
      <c r="DK18" s="362" t="str">
        <f ca="1">IF(ISERROR(HLOOKUP(DK16,$DS$7:$DY18,$DZ18,FALSE)),"N",HLOOKUP(DK16,$DS$7:$DY18,$DZ18,FALSE))</f>
        <v>N</v>
      </c>
      <c r="DL18" s="362" t="str">
        <f ca="1">IF(ISERROR(HLOOKUP(DL16,$DS$7:$DY18,$DZ18,FALSE)),"N",HLOOKUP(DL16,$DS$7:$DY18,$DZ18,FALSE))</f>
        <v>N</v>
      </c>
      <c r="DM18" s="362" t="str">
        <f ca="1">IF(ISERROR(HLOOKUP(DM16,$DS$7:$DY18,$DZ18,FALSE)),"N",HLOOKUP(DM16,$DS$7:$DY18,$DZ18,FALSE))</f>
        <v>N</v>
      </c>
      <c r="DN18" s="362" t="str">
        <f ca="1">IF(ISERROR(HLOOKUP(DN16,$DS$7:$DY18,$DZ18,FALSE)),"N",HLOOKUP(DN16,$DS$7:$DY18,$DZ18,FALSE))</f>
        <v>N</v>
      </c>
      <c r="DO18" s="362" t="str">
        <f ca="1">IF(ISERROR(HLOOKUP(DO16,$DS$7:$DY18,$DZ18,FALSE)),"N",HLOOKUP(DO16,$DS$7:$DY18,$DZ18,FALSE))</f>
        <v>N</v>
      </c>
      <c r="DP18" s="362" t="str">
        <f>IF(ISERROR(HLOOKUP(DP16,$DS$7:$DY18,$DZ18,FALSE)),"N",HLOOKUP(DP16,$DS$7:$DY18,$DZ18,FALSE))</f>
        <v>N</v>
      </c>
      <c r="DQ18" s="362">
        <f t="shared" ca="1" si="22"/>
        <v>0</v>
      </c>
      <c r="DR18" s="362">
        <f t="shared" ca="1" si="23"/>
        <v>31</v>
      </c>
      <c r="DS18" s="362" t="str">
        <f>IF('DB Func'!M13&gt;0,"S","N")</f>
        <v>N</v>
      </c>
      <c r="DT18" s="362" t="str">
        <f>IF('DB Func'!R13&gt;0,"S","N")</f>
        <v>N</v>
      </c>
      <c r="DU18" s="362" t="str">
        <f>IF('DB Func'!W13&gt;0,"S","N")</f>
        <v>N</v>
      </c>
      <c r="DV18" s="362" t="str">
        <f>IF('DB Func'!AB13&gt;0,"S","N")</f>
        <v>N</v>
      </c>
      <c r="DW18" s="362" t="str">
        <f>IF('DB Func'!AG13&gt;0,"S","N")</f>
        <v>N</v>
      </c>
      <c r="DX18" s="362" t="str">
        <f>IF('DB Func'!AL13&gt;0,"S","N")</f>
        <v>N</v>
      </c>
      <c r="DY18" s="362" t="str">
        <f>IF('DB Func'!AQ13&gt;0,"S","N")</f>
        <v>N</v>
      </c>
      <c r="DZ18" s="362">
        <v>12</v>
      </c>
      <c r="EA18" s="369">
        <f ca="1">'DB Func'!C13</f>
        <v>0</v>
      </c>
      <c r="EB18" s="362" t="str">
        <f t="shared" ca="1" si="24"/>
        <v>s</v>
      </c>
      <c r="EC18" s="362" t="str">
        <f t="shared" ca="1" si="24"/>
        <v>s</v>
      </c>
      <c r="ED18" s="362" t="str">
        <f t="shared" ca="1" si="24"/>
        <v>s</v>
      </c>
      <c r="EE18" s="362" t="str">
        <f t="shared" ca="1" si="24"/>
        <v>s</v>
      </c>
      <c r="EF18" s="362" t="str">
        <f t="shared" ca="1" si="24"/>
        <v>s</v>
      </c>
      <c r="EG18" s="362" t="str">
        <f t="shared" ca="1" si="24"/>
        <v>s</v>
      </c>
      <c r="EH18" s="362" t="str">
        <f t="shared" ca="1" si="24"/>
        <v>s</v>
      </c>
      <c r="EI18" s="362" t="str">
        <f t="shared" ca="1" si="24"/>
        <v>s</v>
      </c>
      <c r="EJ18" s="362" t="str">
        <f t="shared" ca="1" si="24"/>
        <v>s</v>
      </c>
      <c r="EK18" s="362" t="str">
        <f t="shared" ca="1" si="24"/>
        <v>s</v>
      </c>
      <c r="EL18" s="362" t="str">
        <f t="shared" ca="1" si="24"/>
        <v>s</v>
      </c>
      <c r="EM18" s="362" t="str">
        <f t="shared" ca="1" si="24"/>
        <v>s</v>
      </c>
      <c r="EN18" s="362" t="str">
        <f t="shared" ca="1" si="24"/>
        <v>s</v>
      </c>
      <c r="EO18" s="362" t="str">
        <f t="shared" ca="1" si="24"/>
        <v>s</v>
      </c>
      <c r="EP18" s="362" t="str">
        <f t="shared" ca="1" si="24"/>
        <v>s</v>
      </c>
      <c r="EQ18" s="362" t="str">
        <f t="shared" ca="1" si="24"/>
        <v>s</v>
      </c>
      <c r="ER18" s="362" t="str">
        <f t="shared" ca="1" si="25"/>
        <v>s</v>
      </c>
      <c r="ES18" s="362" t="str">
        <f t="shared" ca="1" si="25"/>
        <v>s</v>
      </c>
      <c r="ET18" s="362" t="str">
        <f t="shared" ca="1" si="25"/>
        <v>s</v>
      </c>
      <c r="EU18" s="362" t="str">
        <f t="shared" ca="1" si="25"/>
        <v>s</v>
      </c>
      <c r="EV18" s="362" t="str">
        <f t="shared" ca="1" si="25"/>
        <v>s</v>
      </c>
      <c r="EW18" s="362" t="str">
        <f t="shared" ca="1" si="25"/>
        <v>s</v>
      </c>
      <c r="EX18" s="362" t="str">
        <f t="shared" ca="1" si="25"/>
        <v>s</v>
      </c>
      <c r="EY18" s="362" t="str">
        <f t="shared" ca="1" si="25"/>
        <v>s</v>
      </c>
      <c r="EZ18" s="362" t="str">
        <f t="shared" ca="1" si="25"/>
        <v>s</v>
      </c>
      <c r="FA18" s="362" t="str">
        <f t="shared" ca="1" si="25"/>
        <v>s</v>
      </c>
      <c r="FB18" s="362" t="str">
        <f t="shared" ca="1" si="25"/>
        <v>s</v>
      </c>
      <c r="FC18" s="362" t="str">
        <f t="shared" ca="1" si="25"/>
        <v>s</v>
      </c>
      <c r="FD18" s="362" t="str">
        <f t="shared" ca="1" si="25"/>
        <v>s</v>
      </c>
      <c r="FE18" s="362" t="str">
        <f t="shared" ca="1" si="25"/>
        <v>s</v>
      </c>
      <c r="FF18" s="362" t="str">
        <f t="shared" ca="1" si="25"/>
        <v>s</v>
      </c>
      <c r="FG18" s="362">
        <f t="shared" ca="1" si="26"/>
        <v>31</v>
      </c>
      <c r="FH18" s="362">
        <f t="shared" ca="1" si="27"/>
        <v>0</v>
      </c>
      <c r="FI18" s="362" t="str">
        <f ca="1">IF(AND(YEAR(EA18)='P Gerais'!D16,MONTH(Lanc!EA18)=10,DAY(Lanc!EA18)&gt;1),"S","N")</f>
        <v>N</v>
      </c>
      <c r="FJ18" s="364">
        <f t="shared" ca="1" si="28"/>
        <v>0</v>
      </c>
      <c r="FK18" s="364">
        <f t="shared" si="29"/>
        <v>0</v>
      </c>
      <c r="FL18" s="387">
        <f t="shared" ca="1" si="30"/>
        <v>0</v>
      </c>
      <c r="FP18" s="363">
        <f ca="1">((FJ18-FL18-FK18+AZ18+AQ18+SUM(Z18:AA18)+SUM(AW18:AX18)+AK18)*IF('DB Func'!GG13="ok",'DB Func'!GD13,0))</f>
        <v>0</v>
      </c>
      <c r="FR18" s="389">
        <f t="shared" ca="1" si="31"/>
        <v>0</v>
      </c>
      <c r="GV18" s="49"/>
      <c r="GW18" s="49"/>
      <c r="GX18" s="49"/>
      <c r="GY18" s="49"/>
      <c r="GZ18" s="49"/>
      <c r="HA18" s="49"/>
      <c r="HB18" s="49"/>
      <c r="HC18" s="49"/>
    </row>
    <row r="19" spans="3:211" ht="30" customHeight="1" thickTop="1" thickBot="1">
      <c r="C19" s="390" t="str">
        <f ca="1">IF('DB Func'!B14="Funcionário 12","",'DB Func'!B14)</f>
        <v/>
      </c>
      <c r="D19" s="391">
        <f ca="1">'DB Func'!CM14</f>
        <v>0</v>
      </c>
      <c r="E19" s="382" t="str">
        <f ca="1">IF(C19="","-",IF(OR(terceiro!E19="OUT",terceiro!F19="OUT"),"Sim","Não"))</f>
        <v>-</v>
      </c>
      <c r="F19" s="383" t="str">
        <f ca="1">IF(C19="","-",IF(OR(Ferias!E19="OUT",Ferias!F19="OUT"),"Sim","Não"))</f>
        <v>-</v>
      </c>
      <c r="G19" s="383">
        <f ca="1">IF(C19="",0,IF(F19="Sim",IF(Ferias!E19="OUT",Ferias!I19,Ferias!J19),0))</f>
        <v>0</v>
      </c>
      <c r="H19" s="185"/>
      <c r="I19" s="185"/>
      <c r="J19" s="398">
        <f t="shared" ca="1" si="1"/>
        <v>0</v>
      </c>
      <c r="K19" s="152"/>
      <c r="L19" s="151"/>
      <c r="M19" s="189"/>
      <c r="N19" s="153"/>
      <c r="O19" s="48"/>
      <c r="P19" s="48"/>
      <c r="Q19" s="48"/>
      <c r="R19" s="49"/>
      <c r="S19" s="49"/>
      <c r="T19" s="49"/>
      <c r="U19" s="49"/>
      <c r="V19" s="49"/>
      <c r="W19" s="49"/>
      <c r="X19" s="49"/>
      <c r="Y19" s="49"/>
      <c r="Z19" s="49"/>
      <c r="AA19" s="49"/>
      <c r="AB19" s="48"/>
      <c r="AC19" s="48"/>
      <c r="AD19" s="49"/>
      <c r="AE19" s="49"/>
      <c r="AF19" s="314"/>
      <c r="AH19" s="400">
        <f ca="1">IF(AND('DB Func'!GE14="Setembro",'DB Func'!BQ14="2 Parcelas"),(('auxiliar 13 sal'!L15/12*'DB Func'!GF14+AVERAGE('auxiliar 13 sal'!Q15:AB15)+AVERAGE('auxiliar 13 sal'!AE15:AP15)+'auxiliar 13 sal'!L15*'DB Func'!BN14+'auxiliar 13 sal'!L15*'DB Func'!BO14)/2),IF('DB Func'!GE14="Outubro",IF('DB Func'!BQ14="Parcela Única",('auxiliar 13 sal'!L15/12*'DB Func'!GF14)+AVERAGE('auxiliar 13 sal'!Q15:AB15)+AVERAGE('auxiliar 13 sal'!AE15:AP15)+('auxiliar 13 sal'!L15*'DB Func'!BN14)+('auxiliar 13 sal'!L15*'DB Func'!BO14),IF('DB Func'!BQ14="2 Parcelas",(('auxiliar 13 sal'!L15/12*'DB Func'!GF14+AVERAGE('auxiliar 13 sal'!Q15:AB15)+AVERAGE('auxiliar 13 sal'!AE15:AP15)+'auxiliar 13 sal'!L15*'DB Func'!BN14+'auxiliar 13 sal'!L15*'DB Func'!BO14)/2))),0))</f>
        <v>0</v>
      </c>
      <c r="AK19" s="364">
        <f t="shared" ca="1" si="6"/>
        <v>0</v>
      </c>
      <c r="AL19" s="364">
        <f t="shared" ca="1" si="7"/>
        <v>0</v>
      </c>
      <c r="AM19" s="364">
        <f t="shared" ca="1" si="8"/>
        <v>0</v>
      </c>
      <c r="AN19" s="364">
        <f t="shared" ca="1" si="9"/>
        <v>0</v>
      </c>
      <c r="AO19" s="364">
        <f t="shared" ca="1" si="10"/>
        <v>0</v>
      </c>
      <c r="AP19" s="364">
        <f t="shared" ca="1" si="11"/>
        <v>0</v>
      </c>
      <c r="AQ19" s="364">
        <f t="shared" ca="1" si="12"/>
        <v>0</v>
      </c>
      <c r="AR19" s="364">
        <f>IF(OR(M19="",M19=0),0,((FJ19/220)*('Ho Ex'!$C$8+$AS$6))*M19)</f>
        <v>0</v>
      </c>
      <c r="AS19" s="364">
        <f>IF(OR(N19="",N19=0),0,((FJ19/220*('DB Func'!GD14+Lanc!$AS$6))*('Ho Ex'!$I$8+$AS$6))*(N19/52.5*60))</f>
        <v>0</v>
      </c>
      <c r="AT19" s="364">
        <f>IF(OR(M19="",M19=0),0,((FJ19/220)*('Ho Ex'!$J$8+$AS$6))*O19)</f>
        <v>0</v>
      </c>
      <c r="AU19" s="364">
        <f>IF(OR(M19="",M19=0),0,((FJ19/220)*('Ho Ex'!I22+$AS$6))*P19)</f>
        <v>0</v>
      </c>
      <c r="AV19" s="364">
        <f>IF(OR(M19="",M19=0),0,((FJ19/220)*('Ho Ex'!C22+$AS$6))*Q19)</f>
        <v>0</v>
      </c>
      <c r="AW19" s="364">
        <f ca="1">FJ19*'DB Func'!BN14</f>
        <v>0</v>
      </c>
      <c r="AX19" s="364">
        <f ca="1">FJ19*'DB Func'!BO14</f>
        <v>0</v>
      </c>
      <c r="AY19" s="364">
        <f ca="1">IF(FJ19=0,0,VLOOKUP(FJ19,'P Gerais'!$D$39:$G$41,3,TRUE)*Func12!$F$68)</f>
        <v>0</v>
      </c>
      <c r="AZ19" s="364">
        <f t="shared" si="13"/>
        <v>0</v>
      </c>
      <c r="BA19" s="364">
        <f ca="1">((FJ19-FL19-FK19+AZ19+AQ19+SUM(Z19:AA19)+SUM(AW19:AX19)+AK19)*IF('DB Func'!GG14="ok",'DB Func'!GD14,0))+(FJ19-FL19-FK19+AZ19+AQ19+SUM(Z19:AA19)+SUM(AW19:AX19))+AK19</f>
        <v>0</v>
      </c>
      <c r="BB19" s="385">
        <f ca="1">VLOOKUP(BA19,'P Gerais'!$D$22:$G$25,3,TRUE)</f>
        <v>0.08</v>
      </c>
      <c r="BC19" s="364">
        <f ca="1">IF(BA19&lt;'P Gerais'!$D$25,BA19*BB19,Lanc!BB19)</f>
        <v>0</v>
      </c>
      <c r="BD19" s="364">
        <f ca="1">BA19-BC19-('DB Func'!GB14*'P Gerais'!$D$35)</f>
        <v>0</v>
      </c>
      <c r="BE19" s="386">
        <f ca="1">VLOOKUP(BD19,'P Gerais'!$D$29:$F$33,3,TRUE)</f>
        <v>0</v>
      </c>
      <c r="BF19" s="364">
        <f t="shared" ca="1" si="14"/>
        <v>0</v>
      </c>
      <c r="BG19" s="364">
        <f ca="1">VLOOKUP(BD19,'P Gerais'!$D$29:$G$33,4,TRUE)</f>
        <v>0</v>
      </c>
      <c r="BH19" s="364">
        <f t="shared" ca="1" si="15"/>
        <v>0</v>
      </c>
      <c r="BI19" s="364">
        <f t="shared" ca="1" si="16"/>
        <v>0</v>
      </c>
      <c r="BJ19" s="362">
        <f ca="1">'DB Func'!G14</f>
        <v>0</v>
      </c>
      <c r="BK19" s="362">
        <f ca="1">'DB Func'!FW14</f>
        <v>0</v>
      </c>
      <c r="BL19" s="364">
        <f ca="1">D19*'P Gerais'!$D$13</f>
        <v>0</v>
      </c>
      <c r="BM19" s="364">
        <f ca="1">D19*'P Gerais'!$D$14</f>
        <v>0</v>
      </c>
      <c r="BN19" s="364">
        <f ca="1">D19*'P Gerais'!$D$16</f>
        <v>0</v>
      </c>
      <c r="BO19" s="364">
        <f ca="1">D19*'P Gerais'!$D$17</f>
        <v>0</v>
      </c>
      <c r="BP19" s="364">
        <f ca="1">D19*'P Gerais'!$D$18</f>
        <v>0</v>
      </c>
      <c r="BQ19" s="385">
        <f ca="1">VLOOKUP(D19,'P Gerais'!$D$22:$G$24,3,TRUE)</f>
        <v>0.08</v>
      </c>
      <c r="BR19" s="385">
        <f ca="1">VLOOKUP(D19,'P Gerais'!$D$29:$G$33,3,TRUE)</f>
        <v>0</v>
      </c>
      <c r="BS19" s="385">
        <f ca="1">'DB Func'!BN14</f>
        <v>0</v>
      </c>
      <c r="BT19" s="385">
        <f ca="1">'DB Func'!BO14</f>
        <v>0</v>
      </c>
      <c r="BU19" s="385">
        <f ca="1">'DB Func'!FX14</f>
        <v>0</v>
      </c>
      <c r="BV19" s="364">
        <f t="shared" ca="1" si="17"/>
        <v>-0.08</v>
      </c>
      <c r="BW19" s="364">
        <f ca="1">BV19-'DB Func'!GC14</f>
        <v>-0.08</v>
      </c>
      <c r="BX19" s="362">
        <f ca="1">IFERROR(VLOOKUP(BW19,'P Gerais'!$D$29:$G$33,3,TRUE)*BW19,0)</f>
        <v>0</v>
      </c>
      <c r="BY19" s="364">
        <f ca="1">IFERROR(BX19-VLOOKUP(BW19,'P Gerais'!$D$29:$H$33,4,TRUE),0)</f>
        <v>0</v>
      </c>
      <c r="BZ19" s="364">
        <f ca="1">D19*'DB Func'!GD14</f>
        <v>0</v>
      </c>
      <c r="CB19" s="364">
        <f t="shared" ca="1" si="18"/>
        <v>0</v>
      </c>
      <c r="CC19" s="364">
        <f t="shared" si="19"/>
        <v>0</v>
      </c>
      <c r="CD19" s="364">
        <f t="shared" si="20"/>
        <v>0</v>
      </c>
      <c r="CF19" s="362" t="str">
        <f t="shared" ca="1" si="21"/>
        <v>não</v>
      </c>
      <c r="CG19" s="362">
        <f ca="1">IF($CH$8=1,DAY('DB Func'!C14),0)</f>
        <v>0</v>
      </c>
      <c r="CH19" s="362">
        <f ca="1">IF(CI19=0,0,MONTH('DB Func'!C14))</f>
        <v>0</v>
      </c>
      <c r="CI19" s="362">
        <f ca="1">IF('P Gerais'!D17=YEAR('DB Func'!C14),YEAR('DB Func'!C14),0)</f>
        <v>0</v>
      </c>
      <c r="CJ19" s="371">
        <v>42</v>
      </c>
      <c r="CK19" s="363"/>
      <c r="CL19" s="362" t="str">
        <f>IF(ISERROR(HLOOKUP(CL17,$DS$7:$DY19,$DZ19,FALSE)),"N",HLOOKUP(CL17,$DS$7:$DY19,$DZ19,FALSE))</f>
        <v>N</v>
      </c>
      <c r="CM19" s="362" t="str">
        <f>IF(ISERROR(HLOOKUP(CM17,$DS$7:$DY19,$DZ19,FALSE)),"N",HLOOKUP(CM17,$DS$7:$DY19,$DZ19,FALSE))</f>
        <v>N</v>
      </c>
      <c r="CN19" s="362" t="str">
        <f>IF(ISERROR(HLOOKUP(CN17,$DS$7:$DY19,$DZ19,FALSE)),"N",HLOOKUP(CN17,$DS$7:$DY19,$DZ19,FALSE))</f>
        <v>N</v>
      </c>
      <c r="CO19" s="362" t="str">
        <f>IF(ISERROR(HLOOKUP(CO17,$DS$7:$DY19,$DZ19,FALSE)),"N",HLOOKUP(CO17,$DS$7:$DY19,$DZ19,FALSE))</f>
        <v>N</v>
      </c>
      <c r="CP19" s="362" t="str">
        <f>IF(ISERROR(HLOOKUP(CP17,$DS$7:$DY19,$DZ19,FALSE)),"N",HLOOKUP(CP17,$DS$7:$DY19,$DZ19,FALSE))</f>
        <v>N</v>
      </c>
      <c r="CQ19" s="362" t="str">
        <f>IF(ISERROR(HLOOKUP(CQ17,$DS$7:$DY19,$DZ19,FALSE)),"N",HLOOKUP(CQ17,$DS$7:$DY19,$DZ19,FALSE))</f>
        <v>N</v>
      </c>
      <c r="CR19" s="362" t="str">
        <f>IF(ISERROR(HLOOKUP(CR17,$DS$7:$DY19,$DZ19,FALSE)),"N",HLOOKUP(CR17,$DS$7:$DY19,$DZ19,FALSE))</f>
        <v>N</v>
      </c>
      <c r="CS19" s="362" t="str">
        <f>IF(ISERROR(HLOOKUP(CS17,$DS$7:$DY19,$DZ19,FALSE)),"N",HLOOKUP(CS17,$DS$7:$DY19,$DZ19,FALSE))</f>
        <v>N</v>
      </c>
      <c r="CT19" s="362" t="str">
        <f>IF(ISERROR(HLOOKUP(CT17,$DS$7:$DY19,$DZ19,FALSE)),"N",HLOOKUP(CT17,$DS$7:$DY19,$DZ19,FALSE))</f>
        <v>N</v>
      </c>
      <c r="CU19" s="362" t="str">
        <f>IF(ISERROR(HLOOKUP(CU17,$DS$7:$DY19,$DZ19,FALSE)),"N",HLOOKUP(CU17,$DS$7:$DY19,$DZ19,FALSE))</f>
        <v>N</v>
      </c>
      <c r="CV19" s="362" t="str">
        <f>IF(ISERROR(HLOOKUP(CV17,$DS$7:$DY19,$DZ19,FALSE)),"N",HLOOKUP(CV17,$DS$7:$DY19,$DZ19,FALSE))</f>
        <v>N</v>
      </c>
      <c r="CW19" s="362" t="str">
        <f>IF(ISERROR(HLOOKUP(CW17,$DS$7:$DY19,$DZ19,FALSE)),"N",HLOOKUP(CW17,$DS$7:$DY19,$DZ19,FALSE))</f>
        <v>N</v>
      </c>
      <c r="CX19" s="362" t="str">
        <f>IF(ISERROR(HLOOKUP(CX17,$DS$7:$DY19,$DZ19,FALSE)),"N",HLOOKUP(CX17,$DS$7:$DY19,$DZ19,FALSE))</f>
        <v>N</v>
      </c>
      <c r="CY19" s="362" t="str">
        <f>IF(ISERROR(HLOOKUP(CY17,$DS$7:$DY19,$DZ19,FALSE)),"N",HLOOKUP(CY17,$DS$7:$DY19,$DZ19,FALSE))</f>
        <v>N</v>
      </c>
      <c r="CZ19" s="362" t="str">
        <f>IF(ISERROR(HLOOKUP(CZ17,$DS$7:$DY19,$DZ19,FALSE)),"N",HLOOKUP(CZ17,$DS$7:$DY19,$DZ19,FALSE))</f>
        <v>N</v>
      </c>
      <c r="DA19" s="362" t="str">
        <f>IF(ISERROR(HLOOKUP(DA17,$DS$7:$DY19,$DZ19,FALSE)),"N",HLOOKUP(DA17,$DS$7:$DY19,$DZ19,FALSE))</f>
        <v>N</v>
      </c>
      <c r="DB19" s="362" t="str">
        <f>IF(ISERROR(HLOOKUP(DB17,$DS$7:$DY19,$DZ19,FALSE)),"N",HLOOKUP(DB17,$DS$7:$DY19,$DZ19,FALSE))</f>
        <v>N</v>
      </c>
      <c r="DC19" s="362" t="str">
        <f>IF(ISERROR(HLOOKUP(DC17,$DS$7:$DY19,$DZ19,FALSE)),"N",HLOOKUP(DC17,$DS$7:$DY19,$DZ19,FALSE))</f>
        <v>N</v>
      </c>
      <c r="DD19" s="362" t="str">
        <f>IF(ISERROR(HLOOKUP(DD17,$DS$7:$DY19,$DZ19,FALSE)),"N",HLOOKUP(DD17,$DS$7:$DY19,$DZ19,FALSE))</f>
        <v>N</v>
      </c>
      <c r="DE19" s="362" t="str">
        <f>IF(ISERROR(HLOOKUP(DE17,$DS$7:$DY19,$DZ19,FALSE)),"N",HLOOKUP(DE17,$DS$7:$DY19,$DZ19,FALSE))</f>
        <v>N</v>
      </c>
      <c r="DF19" s="362" t="str">
        <f>IF(ISERROR(HLOOKUP(DF17,$DS$7:$DY19,$DZ19,FALSE)),"N",HLOOKUP(DF17,$DS$7:$DY19,$DZ19,FALSE))</f>
        <v>N</v>
      </c>
      <c r="DG19" s="362" t="str">
        <f>IF(ISERROR(HLOOKUP(DG17,$DS$7:$DY19,$DZ19,FALSE)),"N",HLOOKUP(DG17,$DS$7:$DY19,$DZ19,FALSE))</f>
        <v>N</v>
      </c>
      <c r="DH19" s="362" t="str">
        <f>IF(ISERROR(HLOOKUP(DH17,$DS$7:$DY19,$DZ19,FALSE)),"N",HLOOKUP(DH17,$DS$7:$DY19,$DZ19,FALSE))</f>
        <v>N</v>
      </c>
      <c r="DI19" s="362" t="str">
        <f>IF(ISERROR(HLOOKUP(DI17,$DS$7:$DY19,$DZ19,FALSE)),"N",HLOOKUP(DI17,$DS$7:$DY19,$DZ19,FALSE))</f>
        <v>N</v>
      </c>
      <c r="DJ19" s="362" t="str">
        <f>IF(ISERROR(HLOOKUP(DJ17,$DS$7:$DY19,$DZ19,FALSE)),"N",HLOOKUP(DJ17,$DS$7:$DY19,$DZ19,FALSE))</f>
        <v>N</v>
      </c>
      <c r="DK19" s="362" t="str">
        <f>IF(ISERROR(HLOOKUP(DK17,$DS$7:$DY19,$DZ19,FALSE)),"N",HLOOKUP(DK17,$DS$7:$DY19,$DZ19,FALSE))</f>
        <v>N</v>
      </c>
      <c r="DL19" s="362" t="str">
        <f>IF(ISERROR(HLOOKUP(DL17,$DS$7:$DY19,$DZ19,FALSE)),"N",HLOOKUP(DL17,$DS$7:$DY19,$DZ19,FALSE))</f>
        <v>N</v>
      </c>
      <c r="DM19" s="362" t="str">
        <f>IF(ISERROR(HLOOKUP(DM17,$DS$7:$DY19,$DZ19,FALSE)),"N",HLOOKUP(DM17,$DS$7:$DY19,$DZ19,FALSE))</f>
        <v>N</v>
      </c>
      <c r="DN19" s="362" t="str">
        <f>IF(ISERROR(HLOOKUP(DN17,$DS$7:$DY19,$DZ19,FALSE)),"N",HLOOKUP(DN17,$DS$7:$DY19,$DZ19,FALSE))</f>
        <v>N</v>
      </c>
      <c r="DO19" s="362" t="str">
        <f>IF(ISERROR(HLOOKUP(DO17,$DS$7:$DY19,$DZ19,FALSE)),"N",HLOOKUP(DO17,$DS$7:$DY19,$DZ19,FALSE))</f>
        <v>N</v>
      </c>
      <c r="DP19" s="362" t="str">
        <f>IF(ISERROR(HLOOKUP(DP17,$DS$7:$DY19,$DZ19,FALSE)),"N",HLOOKUP(DP17,$DS$7:$DY19,$DZ19,FALSE))</f>
        <v>N</v>
      </c>
      <c r="DQ19" s="362">
        <f t="shared" si="22"/>
        <v>0</v>
      </c>
      <c r="DR19" s="362">
        <f t="shared" si="23"/>
        <v>31</v>
      </c>
      <c r="DS19" s="362" t="str">
        <f>IF('DB Func'!M14&gt;0,"S","N")</f>
        <v>N</v>
      </c>
      <c r="DT19" s="362" t="str">
        <f>IF('DB Func'!R14&gt;0,"S","N")</f>
        <v>N</v>
      </c>
      <c r="DU19" s="362" t="str">
        <f>IF('DB Func'!W14&gt;0,"S","N")</f>
        <v>N</v>
      </c>
      <c r="DV19" s="362" t="str">
        <f>IF('DB Func'!AB14&gt;0,"S","N")</f>
        <v>N</v>
      </c>
      <c r="DW19" s="362" t="str">
        <f>IF('DB Func'!AG14&gt;0,"S","N")</f>
        <v>N</v>
      </c>
      <c r="DX19" s="362" t="str">
        <f>IF('DB Func'!AL14&gt;0,"S","N")</f>
        <v>N</v>
      </c>
      <c r="DY19" s="362" t="str">
        <f>IF('DB Func'!AQ14&gt;0,"S","N")</f>
        <v>N</v>
      </c>
      <c r="DZ19" s="362">
        <v>13</v>
      </c>
      <c r="EA19" s="369">
        <f ca="1">'DB Func'!C14</f>
        <v>0</v>
      </c>
      <c r="EB19" s="362" t="str">
        <f t="shared" ca="1" si="24"/>
        <v>s</v>
      </c>
      <c r="EC19" s="362" t="str">
        <f t="shared" ca="1" si="24"/>
        <v>s</v>
      </c>
      <c r="ED19" s="362" t="str">
        <f t="shared" ca="1" si="24"/>
        <v>s</v>
      </c>
      <c r="EE19" s="362" t="str">
        <f t="shared" ca="1" si="24"/>
        <v>s</v>
      </c>
      <c r="EF19" s="362" t="str">
        <f t="shared" ca="1" si="24"/>
        <v>s</v>
      </c>
      <c r="EG19" s="362" t="str">
        <f t="shared" ca="1" si="24"/>
        <v>s</v>
      </c>
      <c r="EH19" s="362" t="str">
        <f t="shared" ca="1" si="24"/>
        <v>s</v>
      </c>
      <c r="EI19" s="362" t="str">
        <f t="shared" ca="1" si="24"/>
        <v>s</v>
      </c>
      <c r="EJ19" s="362" t="str">
        <f t="shared" ca="1" si="24"/>
        <v>s</v>
      </c>
      <c r="EK19" s="362" t="str">
        <f t="shared" ca="1" si="24"/>
        <v>s</v>
      </c>
      <c r="EL19" s="362" t="str">
        <f t="shared" ca="1" si="24"/>
        <v>s</v>
      </c>
      <c r="EM19" s="362" t="str">
        <f t="shared" ca="1" si="24"/>
        <v>s</v>
      </c>
      <c r="EN19" s="362" t="str">
        <f t="shared" ca="1" si="24"/>
        <v>s</v>
      </c>
      <c r="EO19" s="362" t="str">
        <f t="shared" ca="1" si="24"/>
        <v>s</v>
      </c>
      <c r="EP19" s="362" t="str">
        <f t="shared" ca="1" si="24"/>
        <v>s</v>
      </c>
      <c r="EQ19" s="362" t="str">
        <f t="shared" ca="1" si="24"/>
        <v>s</v>
      </c>
      <c r="ER19" s="362" t="str">
        <f t="shared" ca="1" si="25"/>
        <v>s</v>
      </c>
      <c r="ES19" s="362" t="str">
        <f t="shared" ca="1" si="25"/>
        <v>s</v>
      </c>
      <c r="ET19" s="362" t="str">
        <f t="shared" ca="1" si="25"/>
        <v>s</v>
      </c>
      <c r="EU19" s="362" t="str">
        <f t="shared" ca="1" si="25"/>
        <v>s</v>
      </c>
      <c r="EV19" s="362" t="str">
        <f t="shared" ca="1" si="25"/>
        <v>s</v>
      </c>
      <c r="EW19" s="362" t="str">
        <f t="shared" ca="1" si="25"/>
        <v>s</v>
      </c>
      <c r="EX19" s="362" t="str">
        <f t="shared" ca="1" si="25"/>
        <v>s</v>
      </c>
      <c r="EY19" s="362" t="str">
        <f t="shared" ca="1" si="25"/>
        <v>s</v>
      </c>
      <c r="EZ19" s="362" t="str">
        <f t="shared" ca="1" si="25"/>
        <v>s</v>
      </c>
      <c r="FA19" s="362" t="str">
        <f t="shared" ca="1" si="25"/>
        <v>s</v>
      </c>
      <c r="FB19" s="362" t="str">
        <f t="shared" ca="1" si="25"/>
        <v>s</v>
      </c>
      <c r="FC19" s="362" t="str">
        <f t="shared" ca="1" si="25"/>
        <v>s</v>
      </c>
      <c r="FD19" s="362" t="str">
        <f t="shared" ca="1" si="25"/>
        <v>s</v>
      </c>
      <c r="FE19" s="362" t="str">
        <f t="shared" ca="1" si="25"/>
        <v>s</v>
      </c>
      <c r="FF19" s="362" t="str">
        <f t="shared" ca="1" si="25"/>
        <v>s</v>
      </c>
      <c r="FG19" s="362">
        <f t="shared" ca="1" si="26"/>
        <v>31</v>
      </c>
      <c r="FH19" s="362">
        <f t="shared" ca="1" si="27"/>
        <v>0</v>
      </c>
      <c r="FI19" s="362" t="str">
        <f ca="1">IF(AND(YEAR(EA19)='P Gerais'!D17,MONTH(Lanc!EA19)=10,DAY(Lanc!EA19)&gt;1),"S","N")</f>
        <v>N</v>
      </c>
      <c r="FJ19" s="364">
        <f t="shared" ca="1" si="28"/>
        <v>0</v>
      </c>
      <c r="FK19" s="364">
        <f t="shared" si="29"/>
        <v>0</v>
      </c>
      <c r="FL19" s="387">
        <f t="shared" ca="1" si="30"/>
        <v>0</v>
      </c>
      <c r="FP19" s="363">
        <f ca="1">((FJ19-FL19-FK19+AZ19+AQ19+SUM(Z19:AA19)+SUM(AW19:AX19)+AK19)*IF('DB Func'!GG14="ok",'DB Func'!GD14,0))</f>
        <v>0</v>
      </c>
      <c r="FR19" s="389">
        <f t="shared" ca="1" si="31"/>
        <v>0</v>
      </c>
      <c r="GV19" s="49"/>
      <c r="GW19" s="49"/>
      <c r="GX19" s="49"/>
      <c r="GY19" s="49"/>
      <c r="GZ19" s="49"/>
      <c r="HA19" s="49"/>
      <c r="HB19" s="49"/>
      <c r="HC19" s="49"/>
    </row>
    <row r="20" spans="3:211" ht="30" customHeight="1" thickTop="1" thickBot="1">
      <c r="C20" s="390" t="str">
        <f ca="1">IF('DB Func'!B15="Funcionário 13","",'DB Func'!B15)</f>
        <v/>
      </c>
      <c r="D20" s="391">
        <f ca="1">'DB Func'!CM15</f>
        <v>0</v>
      </c>
      <c r="E20" s="382" t="str">
        <f ca="1">IF(C20="","-",IF(OR(terceiro!E20="OUT",terceiro!F20="OUT"),"Sim","Não"))</f>
        <v>-</v>
      </c>
      <c r="F20" s="383" t="str">
        <f ca="1">IF(C20="","-",IF(OR(Ferias!E20="OUT",Ferias!F20="OUT"),"Sim","Não"))</f>
        <v>-</v>
      </c>
      <c r="G20" s="383">
        <f ca="1">IF(C20="",0,IF(F20="Sim",IF(Ferias!E20="OUT",Ferias!I20,Ferias!J20),0))</f>
        <v>0</v>
      </c>
      <c r="H20" s="185"/>
      <c r="I20" s="185"/>
      <c r="J20" s="398">
        <f t="shared" ca="1" si="1"/>
        <v>0</v>
      </c>
      <c r="K20" s="152"/>
      <c r="L20" s="151"/>
      <c r="M20" s="189"/>
      <c r="N20" s="153"/>
      <c r="O20" s="48"/>
      <c r="P20" s="48"/>
      <c r="Q20" s="48"/>
      <c r="R20" s="49"/>
      <c r="S20" s="49"/>
      <c r="T20" s="49"/>
      <c r="U20" s="49"/>
      <c r="V20" s="49"/>
      <c r="W20" s="49"/>
      <c r="X20" s="49"/>
      <c r="Y20" s="49"/>
      <c r="Z20" s="49"/>
      <c r="AA20" s="49"/>
      <c r="AB20" s="48"/>
      <c r="AC20" s="48"/>
      <c r="AD20" s="49"/>
      <c r="AE20" s="49"/>
      <c r="AF20" s="314"/>
      <c r="AH20" s="400">
        <f ca="1">IF(AND('DB Func'!GE15="Setembro",'DB Func'!BQ15="2 Parcelas"),(('auxiliar 13 sal'!L16/12*'DB Func'!GF15+AVERAGE('auxiliar 13 sal'!Q16:AB16)+AVERAGE('auxiliar 13 sal'!AE16:AP16)+'auxiliar 13 sal'!L16*'DB Func'!BN15+'auxiliar 13 sal'!L16*'DB Func'!BO15)/2),IF('DB Func'!GE15="Outubro",IF('DB Func'!BQ15="Parcela Única",('auxiliar 13 sal'!L16/12*'DB Func'!GF15)+AVERAGE('auxiliar 13 sal'!Q16:AB16)+AVERAGE('auxiliar 13 sal'!AE16:AP16)+('auxiliar 13 sal'!L16*'DB Func'!BN15)+('auxiliar 13 sal'!L16*'DB Func'!BO15),IF('DB Func'!BQ15="2 Parcelas",(('auxiliar 13 sal'!L16/12*'DB Func'!GF15+AVERAGE('auxiliar 13 sal'!Q16:AB16)+AVERAGE('auxiliar 13 sal'!AE16:AP16)+'auxiliar 13 sal'!L16*'DB Func'!BN15+'auxiliar 13 sal'!L16*'DB Func'!BO15)/2))),0))</f>
        <v>0</v>
      </c>
      <c r="AK20" s="364">
        <f t="shared" ca="1" si="6"/>
        <v>0</v>
      </c>
      <c r="AL20" s="364">
        <f t="shared" ca="1" si="7"/>
        <v>0</v>
      </c>
      <c r="AM20" s="364">
        <f t="shared" ca="1" si="8"/>
        <v>0</v>
      </c>
      <c r="AN20" s="364">
        <f t="shared" ca="1" si="9"/>
        <v>0</v>
      </c>
      <c r="AO20" s="364">
        <f t="shared" ca="1" si="10"/>
        <v>0</v>
      </c>
      <c r="AP20" s="364">
        <f t="shared" ca="1" si="11"/>
        <v>0</v>
      </c>
      <c r="AQ20" s="364">
        <f t="shared" ca="1" si="12"/>
        <v>0</v>
      </c>
      <c r="AR20" s="364">
        <f>IF(OR(M20="",M20=0),0,((FJ20/220)*('Ho Ex'!$C$8+$AS$6))*M20)</f>
        <v>0</v>
      </c>
      <c r="AS20" s="364">
        <f>IF(OR(N20="",N20=0),0,((FJ20/220*('DB Func'!GD15+Lanc!$AS$6))*('Ho Ex'!$I$8+$AS$6))*(N20/52.5*60))</f>
        <v>0</v>
      </c>
      <c r="AT20" s="364">
        <f>IF(OR(M20="",M20=0),0,((FJ20/220)*('Ho Ex'!$J$8+$AS$6))*O20)</f>
        <v>0</v>
      </c>
      <c r="AU20" s="364">
        <f>IF(OR(M20="",M20=0),0,((FJ20/220)*('Ho Ex'!I26+$AS$6))*P20)</f>
        <v>0</v>
      </c>
      <c r="AV20" s="364">
        <f>IF(OR(M20="",M20=0),0,((FJ20/220)*('Ho Ex'!C26+$AS$6))*Q20)</f>
        <v>0</v>
      </c>
      <c r="AW20" s="364">
        <f ca="1">FJ20*'DB Func'!BN15</f>
        <v>0</v>
      </c>
      <c r="AX20" s="364">
        <f ca="1">FJ20*'DB Func'!BO15</f>
        <v>0</v>
      </c>
      <c r="AY20" s="364">
        <f ca="1">IF(FJ20=0,0,VLOOKUP(FJ20,'P Gerais'!$D$39:$G$41,3,TRUE)*Func13!$F$68)</f>
        <v>0</v>
      </c>
      <c r="AZ20" s="364">
        <f t="shared" si="13"/>
        <v>0</v>
      </c>
      <c r="BA20" s="364">
        <f ca="1">((FJ20-FL20-FK20+AZ20+AQ20+SUM(Z20:AA20)+SUM(AW20:AX20)+AK20)*IF('DB Func'!GG15="ok",'DB Func'!GD15,0))+(FJ20-FL20-FK20+AZ20+AQ20+SUM(Z20:AA20)+SUM(AW20:AX20))+AK20</f>
        <v>0</v>
      </c>
      <c r="BB20" s="385">
        <f ca="1">VLOOKUP(BA20,'P Gerais'!$D$22:$G$25,3,TRUE)</f>
        <v>0.08</v>
      </c>
      <c r="BC20" s="364">
        <f ca="1">IF(BA20&lt;'P Gerais'!$D$25,BA20*BB20,Lanc!BB20)</f>
        <v>0</v>
      </c>
      <c r="BD20" s="364">
        <f ca="1">BA20-BC20-('DB Func'!GB15*'P Gerais'!$D$35)</f>
        <v>0</v>
      </c>
      <c r="BE20" s="386">
        <f ca="1">VLOOKUP(BD20,'P Gerais'!$D$29:$F$33,3,TRUE)</f>
        <v>0</v>
      </c>
      <c r="BF20" s="364">
        <f t="shared" ca="1" si="14"/>
        <v>0</v>
      </c>
      <c r="BG20" s="364">
        <f ca="1">VLOOKUP(BD20,'P Gerais'!$D$29:$G$33,4,TRUE)</f>
        <v>0</v>
      </c>
      <c r="BH20" s="364">
        <f t="shared" ca="1" si="15"/>
        <v>0</v>
      </c>
      <c r="BI20" s="364">
        <f t="shared" ca="1" si="16"/>
        <v>0</v>
      </c>
      <c r="BJ20" s="362">
        <f ca="1">'DB Func'!G15</f>
        <v>0</v>
      </c>
      <c r="BK20" s="362">
        <f ca="1">'DB Func'!FW15</f>
        <v>0</v>
      </c>
      <c r="BL20" s="364">
        <f ca="1">D20*'P Gerais'!$D$13</f>
        <v>0</v>
      </c>
      <c r="BM20" s="364">
        <f ca="1">D20*'P Gerais'!$D$14</f>
        <v>0</v>
      </c>
      <c r="BN20" s="364">
        <f ca="1">D20*'P Gerais'!$D$16</f>
        <v>0</v>
      </c>
      <c r="BO20" s="364">
        <f ca="1">D20*'P Gerais'!$D$17</f>
        <v>0</v>
      </c>
      <c r="BP20" s="364">
        <f ca="1">D20*'P Gerais'!$D$18</f>
        <v>0</v>
      </c>
      <c r="BQ20" s="385">
        <f ca="1">VLOOKUP(D20,'P Gerais'!$D$22:$G$24,3,TRUE)</f>
        <v>0.08</v>
      </c>
      <c r="BR20" s="385">
        <f ca="1">VLOOKUP(D20,'P Gerais'!$D$29:$G$33,3,TRUE)</f>
        <v>0</v>
      </c>
      <c r="BS20" s="385">
        <f ca="1">'DB Func'!BN15</f>
        <v>0</v>
      </c>
      <c r="BT20" s="385">
        <f ca="1">'DB Func'!BO15</f>
        <v>0</v>
      </c>
      <c r="BU20" s="385">
        <f ca="1">'DB Func'!FX15</f>
        <v>0</v>
      </c>
      <c r="BV20" s="364">
        <f t="shared" ca="1" si="17"/>
        <v>-0.08</v>
      </c>
      <c r="BW20" s="364">
        <f ca="1">BV20-'DB Func'!GC15</f>
        <v>-0.08</v>
      </c>
      <c r="BX20" s="362">
        <f ca="1">IFERROR(VLOOKUP(BW20,'P Gerais'!$D$29:$G$33,3,TRUE)*BW20,0)</f>
        <v>0</v>
      </c>
      <c r="BY20" s="364">
        <f ca="1">IFERROR(BX20-VLOOKUP(BW20,'P Gerais'!$D$29:$H$33,4,TRUE),0)</f>
        <v>0</v>
      </c>
      <c r="BZ20" s="364">
        <f ca="1">D20*'DB Func'!GD15</f>
        <v>0</v>
      </c>
      <c r="CB20" s="364">
        <f t="shared" ca="1" si="18"/>
        <v>0</v>
      </c>
      <c r="CC20" s="364">
        <f t="shared" si="19"/>
        <v>0</v>
      </c>
      <c r="CD20" s="364">
        <f t="shared" si="20"/>
        <v>0</v>
      </c>
      <c r="CF20" s="362" t="str">
        <f t="shared" ca="1" si="21"/>
        <v>não</v>
      </c>
      <c r="CG20" s="362">
        <f ca="1">IF($CH$8=1,DAY('DB Func'!C15),0)</f>
        <v>0</v>
      </c>
      <c r="CH20" s="362">
        <f ca="1">IF(CI20=0,0,MONTH('DB Func'!C15))</f>
        <v>0</v>
      </c>
      <c r="CI20" s="362">
        <f ca="1">IF('P Gerais'!D18=YEAR('DB Func'!C15),YEAR('DB Func'!C15),0)</f>
        <v>0</v>
      </c>
      <c r="CJ20" s="371">
        <v>43</v>
      </c>
      <c r="CK20" s="363"/>
      <c r="CL20" s="362" t="str">
        <f ca="1">IF(ISERROR(HLOOKUP(CL18,$DS$7:$DY20,$DZ20,FALSE)),"N",HLOOKUP(CL18,$DS$7:$DY20,$DZ20,FALSE))</f>
        <v>N</v>
      </c>
      <c r="CM20" s="362" t="str">
        <f ca="1">IF(ISERROR(HLOOKUP(CM18,$DS$7:$DY20,$DZ20,FALSE)),"N",HLOOKUP(CM18,$DS$7:$DY20,$DZ20,FALSE))</f>
        <v>N</v>
      </c>
      <c r="CN20" s="362" t="str">
        <f>IF(ISERROR(HLOOKUP(CN18,$DS$7:$DY20,$DZ20,FALSE)),"N",HLOOKUP(CN18,$DS$7:$DY20,$DZ20,FALSE))</f>
        <v>N</v>
      </c>
      <c r="CO20" s="362" t="str">
        <f ca="1">IF(ISERROR(HLOOKUP(CO18,$DS$7:$DY20,$DZ20,FALSE)),"N",HLOOKUP(CO18,$DS$7:$DY20,$DZ20,FALSE))</f>
        <v>N</v>
      </c>
      <c r="CP20" s="362" t="str">
        <f ca="1">IF(ISERROR(HLOOKUP(CP18,$DS$7:$DY20,$DZ20,FALSE)),"N",HLOOKUP(CP18,$DS$7:$DY20,$DZ20,FALSE))</f>
        <v>N</v>
      </c>
      <c r="CQ20" s="362" t="str">
        <f ca="1">IF(ISERROR(HLOOKUP(CQ18,$DS$7:$DY20,$DZ20,FALSE)),"N",HLOOKUP(CQ18,$DS$7:$DY20,$DZ20,FALSE))</f>
        <v>N</v>
      </c>
      <c r="CR20" s="362" t="str">
        <f ca="1">IF(ISERROR(HLOOKUP(CR18,$DS$7:$DY20,$DZ20,FALSE)),"N",HLOOKUP(CR18,$DS$7:$DY20,$DZ20,FALSE))</f>
        <v>N</v>
      </c>
      <c r="CS20" s="362" t="str">
        <f ca="1">IF(ISERROR(HLOOKUP(CS18,$DS$7:$DY20,$DZ20,FALSE)),"N",HLOOKUP(CS18,$DS$7:$DY20,$DZ20,FALSE))</f>
        <v>N</v>
      </c>
      <c r="CT20" s="362" t="str">
        <f ca="1">IF(ISERROR(HLOOKUP(CT18,$DS$7:$DY20,$DZ20,FALSE)),"N",HLOOKUP(CT18,$DS$7:$DY20,$DZ20,FALSE))</f>
        <v>N</v>
      </c>
      <c r="CU20" s="362" t="str">
        <f>IF(ISERROR(HLOOKUP(CU18,$DS$7:$DY20,$DZ20,FALSE)),"N",HLOOKUP(CU18,$DS$7:$DY20,$DZ20,FALSE))</f>
        <v>N</v>
      </c>
      <c r="CV20" s="362" t="str">
        <f ca="1">IF(ISERROR(HLOOKUP(CV18,$DS$7:$DY20,$DZ20,FALSE)),"N",HLOOKUP(CV18,$DS$7:$DY20,$DZ20,FALSE))</f>
        <v>N</v>
      </c>
      <c r="CW20" s="362" t="str">
        <f ca="1">IF(ISERROR(HLOOKUP(CW18,$DS$7:$DY20,$DZ20,FALSE)),"N",HLOOKUP(CW18,$DS$7:$DY20,$DZ20,FALSE))</f>
        <v>N</v>
      </c>
      <c r="CX20" s="362" t="str">
        <f ca="1">IF(ISERROR(HLOOKUP(CX18,$DS$7:$DY20,$DZ20,FALSE)),"N",HLOOKUP(CX18,$DS$7:$DY20,$DZ20,FALSE))</f>
        <v>N</v>
      </c>
      <c r="CY20" s="362" t="str">
        <f ca="1">IF(ISERROR(HLOOKUP(CY18,$DS$7:$DY20,$DZ20,FALSE)),"N",HLOOKUP(CY18,$DS$7:$DY20,$DZ20,FALSE))</f>
        <v>N</v>
      </c>
      <c r="CZ20" s="362" t="str">
        <f ca="1">IF(ISERROR(HLOOKUP(CZ18,$DS$7:$DY20,$DZ20,FALSE)),"N",HLOOKUP(CZ18,$DS$7:$DY20,$DZ20,FALSE))</f>
        <v>N</v>
      </c>
      <c r="DA20" s="362" t="str">
        <f ca="1">IF(ISERROR(HLOOKUP(DA18,$DS$7:$DY20,$DZ20,FALSE)),"N",HLOOKUP(DA18,$DS$7:$DY20,$DZ20,FALSE))</f>
        <v>N</v>
      </c>
      <c r="DB20" s="362" t="str">
        <f>IF(ISERROR(HLOOKUP(DB18,$DS$7:$DY20,$DZ20,FALSE)),"N",HLOOKUP(DB18,$DS$7:$DY20,$DZ20,FALSE))</f>
        <v>N</v>
      </c>
      <c r="DC20" s="362" t="str">
        <f ca="1">IF(ISERROR(HLOOKUP(DC18,$DS$7:$DY20,$DZ20,FALSE)),"N",HLOOKUP(DC18,$DS$7:$DY20,$DZ20,FALSE))</f>
        <v>N</v>
      </c>
      <c r="DD20" s="362" t="str">
        <f ca="1">IF(ISERROR(HLOOKUP(DD18,$DS$7:$DY20,$DZ20,FALSE)),"N",HLOOKUP(DD18,$DS$7:$DY20,$DZ20,FALSE))</f>
        <v>N</v>
      </c>
      <c r="DE20" s="362" t="str">
        <f ca="1">IF(ISERROR(HLOOKUP(DE18,$DS$7:$DY20,$DZ20,FALSE)),"N",HLOOKUP(DE18,$DS$7:$DY20,$DZ20,FALSE))</f>
        <v>N</v>
      </c>
      <c r="DF20" s="362" t="str">
        <f ca="1">IF(ISERROR(HLOOKUP(DF18,$DS$7:$DY20,$DZ20,FALSE)),"N",HLOOKUP(DF18,$DS$7:$DY20,$DZ20,FALSE))</f>
        <v>N</v>
      </c>
      <c r="DG20" s="362" t="str">
        <f ca="1">IF(ISERROR(HLOOKUP(DG18,$DS$7:$DY20,$DZ20,FALSE)),"N",HLOOKUP(DG18,$DS$7:$DY20,$DZ20,FALSE))</f>
        <v>N</v>
      </c>
      <c r="DH20" s="362" t="str">
        <f ca="1">IF(ISERROR(HLOOKUP(DH18,$DS$7:$DY20,$DZ20,FALSE)),"N",HLOOKUP(DH18,$DS$7:$DY20,$DZ20,FALSE))</f>
        <v>N</v>
      </c>
      <c r="DI20" s="362" t="str">
        <f>IF(ISERROR(HLOOKUP(DI18,$DS$7:$DY20,$DZ20,FALSE)),"N",HLOOKUP(DI18,$DS$7:$DY20,$DZ20,FALSE))</f>
        <v>N</v>
      </c>
      <c r="DJ20" s="362" t="str">
        <f ca="1">IF(ISERROR(HLOOKUP(DJ18,$DS$7:$DY20,$DZ20,FALSE)),"N",HLOOKUP(DJ18,$DS$7:$DY20,$DZ20,FALSE))</f>
        <v>N</v>
      </c>
      <c r="DK20" s="362" t="str">
        <f ca="1">IF(ISERROR(HLOOKUP(DK18,$DS$7:$DY20,$DZ20,FALSE)),"N",HLOOKUP(DK18,$DS$7:$DY20,$DZ20,FALSE))</f>
        <v>N</v>
      </c>
      <c r="DL20" s="362" t="str">
        <f ca="1">IF(ISERROR(HLOOKUP(DL18,$DS$7:$DY20,$DZ20,FALSE)),"N",HLOOKUP(DL18,$DS$7:$DY20,$DZ20,FALSE))</f>
        <v>N</v>
      </c>
      <c r="DM20" s="362" t="str">
        <f ca="1">IF(ISERROR(HLOOKUP(DM18,$DS$7:$DY20,$DZ20,FALSE)),"N",HLOOKUP(DM18,$DS$7:$DY20,$DZ20,FALSE))</f>
        <v>N</v>
      </c>
      <c r="DN20" s="362" t="str">
        <f ca="1">IF(ISERROR(HLOOKUP(DN18,$DS$7:$DY20,$DZ20,FALSE)),"N",HLOOKUP(DN18,$DS$7:$DY20,$DZ20,FALSE))</f>
        <v>N</v>
      </c>
      <c r="DO20" s="362" t="str">
        <f ca="1">IF(ISERROR(HLOOKUP(DO18,$DS$7:$DY20,$DZ20,FALSE)),"N",HLOOKUP(DO18,$DS$7:$DY20,$DZ20,FALSE))</f>
        <v>N</v>
      </c>
      <c r="DP20" s="362" t="str">
        <f>IF(ISERROR(HLOOKUP(DP18,$DS$7:$DY20,$DZ20,FALSE)),"N",HLOOKUP(DP18,$DS$7:$DY20,$DZ20,FALSE))</f>
        <v>N</v>
      </c>
      <c r="DQ20" s="362">
        <f t="shared" ca="1" si="22"/>
        <v>0</v>
      </c>
      <c r="DR20" s="362">
        <f t="shared" ca="1" si="23"/>
        <v>31</v>
      </c>
      <c r="DS20" s="362" t="str">
        <f>IF('DB Func'!M15&gt;0,"S","N")</f>
        <v>N</v>
      </c>
      <c r="DT20" s="362" t="str">
        <f>IF('DB Func'!R15&gt;0,"S","N")</f>
        <v>N</v>
      </c>
      <c r="DU20" s="362" t="str">
        <f>IF('DB Func'!W15&gt;0,"S","N")</f>
        <v>N</v>
      </c>
      <c r="DV20" s="362" t="str">
        <f>IF('DB Func'!AB15&gt;0,"S","N")</f>
        <v>N</v>
      </c>
      <c r="DW20" s="362" t="str">
        <f>IF('DB Func'!AG15&gt;0,"S","N")</f>
        <v>N</v>
      </c>
      <c r="DX20" s="362" t="str">
        <f>IF('DB Func'!AL15&gt;0,"S","N")</f>
        <v>N</v>
      </c>
      <c r="DY20" s="362" t="str">
        <f>IF('DB Func'!AQ15&gt;0,"S","N")</f>
        <v>N</v>
      </c>
      <c r="DZ20" s="362">
        <v>14</v>
      </c>
      <c r="EA20" s="369">
        <f ca="1">'DB Func'!C15</f>
        <v>0</v>
      </c>
      <c r="EB20" s="362" t="str">
        <f t="shared" ca="1" si="24"/>
        <v>s</v>
      </c>
      <c r="EC20" s="362" t="str">
        <f t="shared" ca="1" si="24"/>
        <v>s</v>
      </c>
      <c r="ED20" s="362" t="str">
        <f t="shared" ca="1" si="24"/>
        <v>s</v>
      </c>
      <c r="EE20" s="362" t="str">
        <f t="shared" ca="1" si="24"/>
        <v>s</v>
      </c>
      <c r="EF20" s="362" t="str">
        <f t="shared" ca="1" si="24"/>
        <v>s</v>
      </c>
      <c r="EG20" s="362" t="str">
        <f t="shared" ca="1" si="24"/>
        <v>s</v>
      </c>
      <c r="EH20" s="362" t="str">
        <f t="shared" ca="1" si="24"/>
        <v>s</v>
      </c>
      <c r="EI20" s="362" t="str">
        <f t="shared" ca="1" si="24"/>
        <v>s</v>
      </c>
      <c r="EJ20" s="362" t="str">
        <f t="shared" ca="1" si="24"/>
        <v>s</v>
      </c>
      <c r="EK20" s="362" t="str">
        <f t="shared" ca="1" si="24"/>
        <v>s</v>
      </c>
      <c r="EL20" s="362" t="str">
        <f t="shared" ca="1" si="24"/>
        <v>s</v>
      </c>
      <c r="EM20" s="362" t="str">
        <f t="shared" ca="1" si="24"/>
        <v>s</v>
      </c>
      <c r="EN20" s="362" t="str">
        <f t="shared" ca="1" si="24"/>
        <v>s</v>
      </c>
      <c r="EO20" s="362" t="str">
        <f t="shared" ca="1" si="24"/>
        <v>s</v>
      </c>
      <c r="EP20" s="362" t="str">
        <f t="shared" ca="1" si="24"/>
        <v>s</v>
      </c>
      <c r="EQ20" s="362" t="str">
        <f t="shared" ca="1" si="24"/>
        <v>s</v>
      </c>
      <c r="ER20" s="362" t="str">
        <f t="shared" ca="1" si="25"/>
        <v>s</v>
      </c>
      <c r="ES20" s="362" t="str">
        <f t="shared" ca="1" si="25"/>
        <v>s</v>
      </c>
      <c r="ET20" s="362" t="str">
        <f t="shared" ca="1" si="25"/>
        <v>s</v>
      </c>
      <c r="EU20" s="362" t="str">
        <f t="shared" ca="1" si="25"/>
        <v>s</v>
      </c>
      <c r="EV20" s="362" t="str">
        <f t="shared" ca="1" si="25"/>
        <v>s</v>
      </c>
      <c r="EW20" s="362" t="str">
        <f t="shared" ca="1" si="25"/>
        <v>s</v>
      </c>
      <c r="EX20" s="362" t="str">
        <f t="shared" ca="1" si="25"/>
        <v>s</v>
      </c>
      <c r="EY20" s="362" t="str">
        <f t="shared" ca="1" si="25"/>
        <v>s</v>
      </c>
      <c r="EZ20" s="362" t="str">
        <f t="shared" ca="1" si="25"/>
        <v>s</v>
      </c>
      <c r="FA20" s="362" t="str">
        <f t="shared" ca="1" si="25"/>
        <v>s</v>
      </c>
      <c r="FB20" s="362" t="str">
        <f t="shared" ca="1" si="25"/>
        <v>s</v>
      </c>
      <c r="FC20" s="362" t="str">
        <f t="shared" ca="1" si="25"/>
        <v>s</v>
      </c>
      <c r="FD20" s="362" t="str">
        <f t="shared" ca="1" si="25"/>
        <v>s</v>
      </c>
      <c r="FE20" s="362" t="str">
        <f t="shared" ca="1" si="25"/>
        <v>s</v>
      </c>
      <c r="FF20" s="362" t="str">
        <f t="shared" ca="1" si="25"/>
        <v>s</v>
      </c>
      <c r="FG20" s="362">
        <f t="shared" ca="1" si="26"/>
        <v>31</v>
      </c>
      <c r="FH20" s="362">
        <f t="shared" ca="1" si="27"/>
        <v>0</v>
      </c>
      <c r="FI20" s="362" t="str">
        <f ca="1">IF(AND(YEAR(EA20)='P Gerais'!D18,MONTH(Lanc!EA20)=10,DAY(Lanc!EA20)&gt;1),"S","N")</f>
        <v>N</v>
      </c>
      <c r="FJ20" s="364">
        <f t="shared" ca="1" si="28"/>
        <v>0</v>
      </c>
      <c r="FK20" s="364">
        <f t="shared" si="29"/>
        <v>0</v>
      </c>
      <c r="FL20" s="387">
        <f t="shared" ca="1" si="30"/>
        <v>0</v>
      </c>
      <c r="FP20" s="363">
        <f ca="1">((FJ20-FL20-FK20+AZ20+AQ20+SUM(Z20:AA20)+SUM(AW20:AX20)+AK20)*IF('DB Func'!GG15="ok",'DB Func'!GD15,0))</f>
        <v>0</v>
      </c>
      <c r="FR20" s="389">
        <f t="shared" ca="1" si="31"/>
        <v>0</v>
      </c>
      <c r="GV20" s="49"/>
      <c r="GW20" s="49"/>
      <c r="GX20" s="49"/>
      <c r="GY20" s="49"/>
      <c r="GZ20" s="49"/>
      <c r="HA20" s="49"/>
      <c r="HB20" s="49"/>
      <c r="HC20" s="49"/>
    </row>
    <row r="21" spans="3:211" ht="30" customHeight="1" thickTop="1" thickBot="1">
      <c r="C21" s="390" t="str">
        <f ca="1">IF('DB Func'!B16="Funcionário 14","",'DB Func'!B16)</f>
        <v/>
      </c>
      <c r="D21" s="391">
        <f ca="1">'DB Func'!CM16</f>
        <v>0</v>
      </c>
      <c r="E21" s="382" t="str">
        <f ca="1">IF(C21="","-",IF(OR(terceiro!E21="OUT",terceiro!F21="OUT"),"Sim","Não"))</f>
        <v>-</v>
      </c>
      <c r="F21" s="383" t="str">
        <f ca="1">IF(C21="","-",IF(OR(Ferias!E21="OUT",Ferias!F21="OUT"),"Sim","Não"))</f>
        <v>-</v>
      </c>
      <c r="G21" s="383">
        <f ca="1">IF(C21="",0,IF(F21="Sim",IF(Ferias!E21="OUT",Ferias!I21,Ferias!J21),0))</f>
        <v>0</v>
      </c>
      <c r="H21" s="185"/>
      <c r="I21" s="185"/>
      <c r="J21" s="398">
        <f t="shared" ca="1" si="1"/>
        <v>0</v>
      </c>
      <c r="K21" s="152"/>
      <c r="L21" s="151"/>
      <c r="M21" s="189"/>
      <c r="N21" s="153"/>
      <c r="O21" s="48"/>
      <c r="P21" s="48"/>
      <c r="Q21" s="48"/>
      <c r="R21" s="49"/>
      <c r="S21" s="49"/>
      <c r="T21" s="49"/>
      <c r="U21" s="49"/>
      <c r="V21" s="49"/>
      <c r="W21" s="49"/>
      <c r="X21" s="49"/>
      <c r="Y21" s="49"/>
      <c r="Z21" s="49"/>
      <c r="AA21" s="49"/>
      <c r="AB21" s="48"/>
      <c r="AC21" s="48"/>
      <c r="AD21" s="49"/>
      <c r="AE21" s="49"/>
      <c r="AF21" s="314"/>
      <c r="AH21" s="400">
        <f ca="1">IF(AND('DB Func'!GE16="Setembro",'DB Func'!BQ16="2 Parcelas"),(('auxiliar 13 sal'!L17/12*'DB Func'!GF16+AVERAGE('auxiliar 13 sal'!Q17:AB17)+AVERAGE('auxiliar 13 sal'!AE17:AP17)+'auxiliar 13 sal'!L17*'DB Func'!BN16+'auxiliar 13 sal'!L17*'DB Func'!BO16)/2),IF('DB Func'!GE16="Outubro",IF('DB Func'!BQ16="Parcela Única",('auxiliar 13 sal'!L17/12*'DB Func'!GF16)+AVERAGE('auxiliar 13 sal'!Q17:AB17)+AVERAGE('auxiliar 13 sal'!AE17:AP17)+('auxiliar 13 sal'!L17*'DB Func'!BN16)+('auxiliar 13 sal'!L17*'DB Func'!BO16),IF('DB Func'!BQ16="2 Parcelas",(('auxiliar 13 sal'!L17/12*'DB Func'!GF16+AVERAGE('auxiliar 13 sal'!Q17:AB17)+AVERAGE('auxiliar 13 sal'!AE17:AP17)+'auxiliar 13 sal'!L17*'DB Func'!BN16+'auxiliar 13 sal'!L17*'DB Func'!BO16)/2))),0))</f>
        <v>0</v>
      </c>
      <c r="AK21" s="364">
        <f t="shared" ca="1" si="6"/>
        <v>0</v>
      </c>
      <c r="AL21" s="364">
        <f t="shared" ca="1" si="7"/>
        <v>0</v>
      </c>
      <c r="AM21" s="364">
        <f t="shared" ca="1" si="8"/>
        <v>0</v>
      </c>
      <c r="AN21" s="364">
        <f t="shared" ca="1" si="9"/>
        <v>0</v>
      </c>
      <c r="AO21" s="364">
        <f t="shared" ca="1" si="10"/>
        <v>0</v>
      </c>
      <c r="AP21" s="364">
        <f t="shared" ca="1" si="11"/>
        <v>0</v>
      </c>
      <c r="AQ21" s="364">
        <f t="shared" ca="1" si="12"/>
        <v>0</v>
      </c>
      <c r="AR21" s="364">
        <f>IF(OR(M21="",M21=0),0,((FJ21/220)*('Ho Ex'!$C$8+$AS$6))*M21)</f>
        <v>0</v>
      </c>
      <c r="AS21" s="364">
        <f>IF(OR(N21="",N21=0),0,((FJ21/220*('DB Func'!GD16+Lanc!$AS$6))*('Ho Ex'!$I$8+$AS$6))*(N21/52.5*60))</f>
        <v>0</v>
      </c>
      <c r="AT21" s="364">
        <f>IF(OR(M21="",M21=0),0,((FJ21/220)*('Ho Ex'!$J$8+$AS$6))*O21)</f>
        <v>0</v>
      </c>
      <c r="AU21" s="364">
        <f>IF(OR(M21="",M21=0),0,((FJ21/220)*('Ho Ex'!I27+$AS$6))*P21)</f>
        <v>0</v>
      </c>
      <c r="AV21" s="364">
        <f>IF(OR(M21="",M21=0),0,((FJ21/220)*('Ho Ex'!C27+$AS$6))*Q21)</f>
        <v>0</v>
      </c>
      <c r="AW21" s="364">
        <f ca="1">FJ21*'DB Func'!BN16</f>
        <v>0</v>
      </c>
      <c r="AX21" s="364">
        <f ca="1">FJ21*'DB Func'!BO16</f>
        <v>0</v>
      </c>
      <c r="AY21" s="364">
        <f ca="1">IF(FJ21=0,0,VLOOKUP(FJ21,'P Gerais'!$D$39:$G$41,3,TRUE)*Func14!$F$68)</f>
        <v>0</v>
      </c>
      <c r="AZ21" s="364">
        <f t="shared" si="13"/>
        <v>0</v>
      </c>
      <c r="BA21" s="364">
        <f ca="1">((FJ21-FL21-FK21+AZ21+AQ21+SUM(Z21:AA21)+SUM(AW21:AX21)+AK21)*IF('DB Func'!GG16="ok",'DB Func'!GD16,0))+(FJ21-FL21-FK21+AZ21+AQ21+SUM(Z21:AA21)+SUM(AW21:AX21))+AK21</f>
        <v>0</v>
      </c>
      <c r="BB21" s="385">
        <f ca="1">VLOOKUP(BA21,'P Gerais'!$D$22:$G$25,3,TRUE)</f>
        <v>0.08</v>
      </c>
      <c r="BC21" s="364">
        <f ca="1">IF(BA21&lt;'P Gerais'!$D$25,BA21*BB21,Lanc!BB21)</f>
        <v>0</v>
      </c>
      <c r="BD21" s="364">
        <f ca="1">BA21-BC21-('DB Func'!GB16*'P Gerais'!$D$35)</f>
        <v>0</v>
      </c>
      <c r="BE21" s="386">
        <f ca="1">VLOOKUP(BD21,'P Gerais'!$D$29:$F$33,3,TRUE)</f>
        <v>0</v>
      </c>
      <c r="BF21" s="364">
        <f t="shared" ca="1" si="14"/>
        <v>0</v>
      </c>
      <c r="BG21" s="364">
        <f ca="1">VLOOKUP(BD21,'P Gerais'!$D$29:$G$33,4,TRUE)</f>
        <v>0</v>
      </c>
      <c r="BH21" s="364">
        <f t="shared" ca="1" si="15"/>
        <v>0</v>
      </c>
      <c r="BI21" s="364">
        <f t="shared" ca="1" si="16"/>
        <v>0</v>
      </c>
      <c r="BJ21" s="362">
        <f ca="1">'DB Func'!G16</f>
        <v>0</v>
      </c>
      <c r="BK21" s="362">
        <f ca="1">'DB Func'!FW16</f>
        <v>0</v>
      </c>
      <c r="BL21" s="364">
        <f ca="1">D21*'P Gerais'!$D$13</f>
        <v>0</v>
      </c>
      <c r="BM21" s="364">
        <f ca="1">D21*'P Gerais'!$D$14</f>
        <v>0</v>
      </c>
      <c r="BN21" s="364">
        <f ca="1">D21*'P Gerais'!$D$16</f>
        <v>0</v>
      </c>
      <c r="BO21" s="364">
        <f ca="1">D21*'P Gerais'!$D$17</f>
        <v>0</v>
      </c>
      <c r="BP21" s="364">
        <f ca="1">D21*'P Gerais'!$D$18</f>
        <v>0</v>
      </c>
      <c r="BQ21" s="385">
        <f ca="1">VLOOKUP(D21,'P Gerais'!$D$22:$G$24,3,TRUE)</f>
        <v>0.08</v>
      </c>
      <c r="BR21" s="385">
        <f ca="1">VLOOKUP(D21,'P Gerais'!$D$29:$G$33,3,TRUE)</f>
        <v>0</v>
      </c>
      <c r="BS21" s="385">
        <f ca="1">'DB Func'!BN16</f>
        <v>0</v>
      </c>
      <c r="BT21" s="385">
        <f ca="1">'DB Func'!BO16</f>
        <v>0</v>
      </c>
      <c r="BU21" s="385">
        <f ca="1">'DB Func'!FX16</f>
        <v>0</v>
      </c>
      <c r="BV21" s="364">
        <f t="shared" ca="1" si="17"/>
        <v>-0.08</v>
      </c>
      <c r="BW21" s="364">
        <f ca="1">BV21-'DB Func'!GC16</f>
        <v>-0.08</v>
      </c>
      <c r="BX21" s="362">
        <f ca="1">IFERROR(VLOOKUP(BW21,'P Gerais'!$D$29:$G$33,3,TRUE)*BW21,0)</f>
        <v>0</v>
      </c>
      <c r="BY21" s="364">
        <f ca="1">IFERROR(BX21-VLOOKUP(BW21,'P Gerais'!$D$29:$H$33,4,TRUE),0)</f>
        <v>0</v>
      </c>
      <c r="BZ21" s="364">
        <f ca="1">D21*'DB Func'!GD16</f>
        <v>0</v>
      </c>
      <c r="CB21" s="364">
        <f t="shared" ca="1" si="18"/>
        <v>0</v>
      </c>
      <c r="CC21" s="364">
        <f t="shared" si="19"/>
        <v>0</v>
      </c>
      <c r="CD21" s="364">
        <f t="shared" si="20"/>
        <v>0</v>
      </c>
      <c r="CF21" s="362" t="str">
        <f t="shared" ca="1" si="21"/>
        <v>não</v>
      </c>
      <c r="CG21" s="362">
        <f ca="1">IF($CH$8=1,DAY('DB Func'!C16),0)</f>
        <v>0</v>
      </c>
      <c r="CH21" s="362">
        <f ca="1">IF(CI21=0,0,MONTH('DB Func'!C16))</f>
        <v>0</v>
      </c>
      <c r="CI21" s="362">
        <f ca="1">IF('P Gerais'!D19=YEAR('DB Func'!C16),YEAR('DB Func'!C16),0)</f>
        <v>0</v>
      </c>
      <c r="CJ21" s="371">
        <v>44</v>
      </c>
      <c r="CK21" s="363"/>
      <c r="CL21" s="362" t="str">
        <f>IF(ISERROR(HLOOKUP(CL19,$DS$7:$DY21,$DZ21,FALSE)),"N",HLOOKUP(CL19,$DS$7:$DY21,$DZ21,FALSE))</f>
        <v>N</v>
      </c>
      <c r="CM21" s="362" t="str">
        <f>IF(ISERROR(HLOOKUP(CM19,$DS$7:$DY21,$DZ21,FALSE)),"N",HLOOKUP(CM19,$DS$7:$DY21,$DZ21,FALSE))</f>
        <v>N</v>
      </c>
      <c r="CN21" s="362" t="str">
        <f>IF(ISERROR(HLOOKUP(CN19,$DS$7:$DY21,$DZ21,FALSE)),"N",HLOOKUP(CN19,$DS$7:$DY21,$DZ21,FALSE))</f>
        <v>N</v>
      </c>
      <c r="CO21" s="362" t="str">
        <f>IF(ISERROR(HLOOKUP(CO19,$DS$7:$DY21,$DZ21,FALSE)),"N",HLOOKUP(CO19,$DS$7:$DY21,$DZ21,FALSE))</f>
        <v>N</v>
      </c>
      <c r="CP21" s="362" t="str">
        <f>IF(ISERROR(HLOOKUP(CP19,$DS$7:$DY21,$DZ21,FALSE)),"N",HLOOKUP(CP19,$DS$7:$DY21,$DZ21,FALSE))</f>
        <v>N</v>
      </c>
      <c r="CQ21" s="362" t="str">
        <f>IF(ISERROR(HLOOKUP(CQ19,$DS$7:$DY21,$DZ21,FALSE)),"N",HLOOKUP(CQ19,$DS$7:$DY21,$DZ21,FALSE))</f>
        <v>N</v>
      </c>
      <c r="CR21" s="362" t="str">
        <f>IF(ISERROR(HLOOKUP(CR19,$DS$7:$DY21,$DZ21,FALSE)),"N",HLOOKUP(CR19,$DS$7:$DY21,$DZ21,FALSE))</f>
        <v>N</v>
      </c>
      <c r="CS21" s="362" t="str">
        <f>IF(ISERROR(HLOOKUP(CS19,$DS$7:$DY21,$DZ21,FALSE)),"N",HLOOKUP(CS19,$DS$7:$DY21,$DZ21,FALSE))</f>
        <v>N</v>
      </c>
      <c r="CT21" s="362" t="str">
        <f>IF(ISERROR(HLOOKUP(CT19,$DS$7:$DY21,$DZ21,FALSE)),"N",HLOOKUP(CT19,$DS$7:$DY21,$DZ21,FALSE))</f>
        <v>N</v>
      </c>
      <c r="CU21" s="362" t="str">
        <f>IF(ISERROR(HLOOKUP(CU19,$DS$7:$DY21,$DZ21,FALSE)),"N",HLOOKUP(CU19,$DS$7:$DY21,$DZ21,FALSE))</f>
        <v>N</v>
      </c>
      <c r="CV21" s="362" t="str">
        <f>IF(ISERROR(HLOOKUP(CV19,$DS$7:$DY21,$DZ21,FALSE)),"N",HLOOKUP(CV19,$DS$7:$DY21,$DZ21,FALSE))</f>
        <v>N</v>
      </c>
      <c r="CW21" s="362" t="str">
        <f>IF(ISERROR(HLOOKUP(CW19,$DS$7:$DY21,$DZ21,FALSE)),"N",HLOOKUP(CW19,$DS$7:$DY21,$DZ21,FALSE))</f>
        <v>N</v>
      </c>
      <c r="CX21" s="362" t="str">
        <f>IF(ISERROR(HLOOKUP(CX19,$DS$7:$DY21,$DZ21,FALSE)),"N",HLOOKUP(CX19,$DS$7:$DY21,$DZ21,FALSE))</f>
        <v>N</v>
      </c>
      <c r="CY21" s="362" t="str">
        <f>IF(ISERROR(HLOOKUP(CY19,$DS$7:$DY21,$DZ21,FALSE)),"N",HLOOKUP(CY19,$DS$7:$DY21,$DZ21,FALSE))</f>
        <v>N</v>
      </c>
      <c r="CZ21" s="362" t="str">
        <f>IF(ISERROR(HLOOKUP(CZ19,$DS$7:$DY21,$DZ21,FALSE)),"N",HLOOKUP(CZ19,$DS$7:$DY21,$DZ21,FALSE))</f>
        <v>N</v>
      </c>
      <c r="DA21" s="362" t="str">
        <f>IF(ISERROR(HLOOKUP(DA19,$DS$7:$DY21,$DZ21,FALSE)),"N",HLOOKUP(DA19,$DS$7:$DY21,$DZ21,FALSE))</f>
        <v>N</v>
      </c>
      <c r="DB21" s="362" t="str">
        <f>IF(ISERROR(HLOOKUP(DB19,$DS$7:$DY21,$DZ21,FALSE)),"N",HLOOKUP(DB19,$DS$7:$DY21,$DZ21,FALSE))</f>
        <v>N</v>
      </c>
      <c r="DC21" s="362" t="str">
        <f>IF(ISERROR(HLOOKUP(DC19,$DS$7:$DY21,$DZ21,FALSE)),"N",HLOOKUP(DC19,$DS$7:$DY21,$DZ21,FALSE))</f>
        <v>N</v>
      </c>
      <c r="DD21" s="362" t="str">
        <f>IF(ISERROR(HLOOKUP(DD19,$DS$7:$DY21,$DZ21,FALSE)),"N",HLOOKUP(DD19,$DS$7:$DY21,$DZ21,FALSE))</f>
        <v>N</v>
      </c>
      <c r="DE21" s="362" t="str">
        <f>IF(ISERROR(HLOOKUP(DE19,$DS$7:$DY21,$DZ21,FALSE)),"N",HLOOKUP(DE19,$DS$7:$DY21,$DZ21,FALSE))</f>
        <v>N</v>
      </c>
      <c r="DF21" s="362" t="str">
        <f>IF(ISERROR(HLOOKUP(DF19,$DS$7:$DY21,$DZ21,FALSE)),"N",HLOOKUP(DF19,$DS$7:$DY21,$DZ21,FALSE))</f>
        <v>N</v>
      </c>
      <c r="DG21" s="362" t="str">
        <f>IF(ISERROR(HLOOKUP(DG19,$DS$7:$DY21,$DZ21,FALSE)),"N",HLOOKUP(DG19,$DS$7:$DY21,$DZ21,FALSE))</f>
        <v>N</v>
      </c>
      <c r="DH21" s="362" t="str">
        <f>IF(ISERROR(HLOOKUP(DH19,$DS$7:$DY21,$DZ21,FALSE)),"N",HLOOKUP(DH19,$DS$7:$DY21,$DZ21,FALSE))</f>
        <v>N</v>
      </c>
      <c r="DI21" s="362" t="str">
        <f>IF(ISERROR(HLOOKUP(DI19,$DS$7:$DY21,$DZ21,FALSE)),"N",HLOOKUP(DI19,$DS$7:$DY21,$DZ21,FALSE))</f>
        <v>N</v>
      </c>
      <c r="DJ21" s="362" t="str">
        <f>IF(ISERROR(HLOOKUP(DJ19,$DS$7:$DY21,$DZ21,FALSE)),"N",HLOOKUP(DJ19,$DS$7:$DY21,$DZ21,FALSE))</f>
        <v>N</v>
      </c>
      <c r="DK21" s="362" t="str">
        <f>IF(ISERROR(HLOOKUP(DK19,$DS$7:$DY21,$DZ21,FALSE)),"N",HLOOKUP(DK19,$DS$7:$DY21,$DZ21,FALSE))</f>
        <v>N</v>
      </c>
      <c r="DL21" s="362" t="str">
        <f>IF(ISERROR(HLOOKUP(DL19,$DS$7:$DY21,$DZ21,FALSE)),"N",HLOOKUP(DL19,$DS$7:$DY21,$DZ21,FALSE))</f>
        <v>N</v>
      </c>
      <c r="DM21" s="362" t="str">
        <f>IF(ISERROR(HLOOKUP(DM19,$DS$7:$DY21,$DZ21,FALSE)),"N",HLOOKUP(DM19,$DS$7:$DY21,$DZ21,FALSE))</f>
        <v>N</v>
      </c>
      <c r="DN21" s="362" t="str">
        <f>IF(ISERROR(HLOOKUP(DN19,$DS$7:$DY21,$DZ21,FALSE)),"N",HLOOKUP(DN19,$DS$7:$DY21,$DZ21,FALSE))</f>
        <v>N</v>
      </c>
      <c r="DO21" s="362" t="str">
        <f>IF(ISERROR(HLOOKUP(DO19,$DS$7:$DY21,$DZ21,FALSE)),"N",HLOOKUP(DO19,$DS$7:$DY21,$DZ21,FALSE))</f>
        <v>N</v>
      </c>
      <c r="DP21" s="362" t="str">
        <f>IF(ISERROR(HLOOKUP(DP19,$DS$7:$DY21,$DZ21,FALSE)),"N",HLOOKUP(DP19,$DS$7:$DY21,$DZ21,FALSE))</f>
        <v>N</v>
      </c>
      <c r="DQ21" s="362">
        <f t="shared" si="22"/>
        <v>0</v>
      </c>
      <c r="DR21" s="362">
        <f t="shared" si="23"/>
        <v>31</v>
      </c>
      <c r="DS21" s="362" t="str">
        <f>IF('DB Func'!M16&gt;0,"S","N")</f>
        <v>N</v>
      </c>
      <c r="DT21" s="362" t="str">
        <f>IF('DB Func'!R16&gt;0,"S","N")</f>
        <v>N</v>
      </c>
      <c r="DU21" s="362" t="str">
        <f>IF('DB Func'!W16&gt;0,"S","N")</f>
        <v>N</v>
      </c>
      <c r="DV21" s="362" t="str">
        <f>IF('DB Func'!AB16&gt;0,"S","N")</f>
        <v>N</v>
      </c>
      <c r="DW21" s="362" t="str">
        <f>IF('DB Func'!AG16&gt;0,"S","N")</f>
        <v>N</v>
      </c>
      <c r="DX21" s="362" t="str">
        <f>IF('DB Func'!AL16&gt;0,"S","N")</f>
        <v>N</v>
      </c>
      <c r="DY21" s="362" t="str">
        <f>IF('DB Func'!AQ16&gt;0,"S","N")</f>
        <v>N</v>
      </c>
      <c r="DZ21" s="362">
        <v>15</v>
      </c>
      <c r="EA21" s="369">
        <f ca="1">'DB Func'!C16</f>
        <v>0</v>
      </c>
      <c r="EB21" s="362" t="str">
        <f t="shared" ca="1" si="24"/>
        <v>s</v>
      </c>
      <c r="EC21" s="362" t="str">
        <f t="shared" ca="1" si="24"/>
        <v>s</v>
      </c>
      <c r="ED21" s="362" t="str">
        <f t="shared" ca="1" si="24"/>
        <v>s</v>
      </c>
      <c r="EE21" s="362" t="str">
        <f t="shared" ca="1" si="24"/>
        <v>s</v>
      </c>
      <c r="EF21" s="362" t="str">
        <f t="shared" ca="1" si="24"/>
        <v>s</v>
      </c>
      <c r="EG21" s="362" t="str">
        <f t="shared" ca="1" si="24"/>
        <v>s</v>
      </c>
      <c r="EH21" s="362" t="str">
        <f t="shared" ca="1" si="24"/>
        <v>s</v>
      </c>
      <c r="EI21" s="362" t="str">
        <f t="shared" ca="1" si="24"/>
        <v>s</v>
      </c>
      <c r="EJ21" s="362" t="str">
        <f t="shared" ca="1" si="24"/>
        <v>s</v>
      </c>
      <c r="EK21" s="362" t="str">
        <f t="shared" ca="1" si="24"/>
        <v>s</v>
      </c>
      <c r="EL21" s="362" t="str">
        <f t="shared" ca="1" si="24"/>
        <v>s</v>
      </c>
      <c r="EM21" s="362" t="str">
        <f t="shared" ca="1" si="24"/>
        <v>s</v>
      </c>
      <c r="EN21" s="362" t="str">
        <f t="shared" ca="1" si="24"/>
        <v>s</v>
      </c>
      <c r="EO21" s="362" t="str">
        <f t="shared" ca="1" si="24"/>
        <v>s</v>
      </c>
      <c r="EP21" s="362" t="str">
        <f t="shared" ca="1" si="24"/>
        <v>s</v>
      </c>
      <c r="EQ21" s="362" t="str">
        <f t="shared" ca="1" si="24"/>
        <v>s</v>
      </c>
      <c r="ER21" s="362" t="str">
        <f t="shared" ca="1" si="25"/>
        <v>s</v>
      </c>
      <c r="ES21" s="362" t="str">
        <f t="shared" ca="1" si="25"/>
        <v>s</v>
      </c>
      <c r="ET21" s="362" t="str">
        <f t="shared" ca="1" si="25"/>
        <v>s</v>
      </c>
      <c r="EU21" s="362" t="str">
        <f t="shared" ca="1" si="25"/>
        <v>s</v>
      </c>
      <c r="EV21" s="362" t="str">
        <f t="shared" ca="1" si="25"/>
        <v>s</v>
      </c>
      <c r="EW21" s="362" t="str">
        <f t="shared" ca="1" si="25"/>
        <v>s</v>
      </c>
      <c r="EX21" s="362" t="str">
        <f t="shared" ca="1" si="25"/>
        <v>s</v>
      </c>
      <c r="EY21" s="362" t="str">
        <f t="shared" ca="1" si="25"/>
        <v>s</v>
      </c>
      <c r="EZ21" s="362" t="str">
        <f t="shared" ca="1" si="25"/>
        <v>s</v>
      </c>
      <c r="FA21" s="362" t="str">
        <f t="shared" ca="1" si="25"/>
        <v>s</v>
      </c>
      <c r="FB21" s="362" t="str">
        <f t="shared" ca="1" si="25"/>
        <v>s</v>
      </c>
      <c r="FC21" s="362" t="str">
        <f t="shared" ca="1" si="25"/>
        <v>s</v>
      </c>
      <c r="FD21" s="362" t="str">
        <f t="shared" ca="1" si="25"/>
        <v>s</v>
      </c>
      <c r="FE21" s="362" t="str">
        <f t="shared" ca="1" si="25"/>
        <v>s</v>
      </c>
      <c r="FF21" s="362" t="str">
        <f t="shared" ca="1" si="25"/>
        <v>s</v>
      </c>
      <c r="FG21" s="362">
        <f t="shared" ca="1" si="26"/>
        <v>31</v>
      </c>
      <c r="FH21" s="362">
        <f t="shared" ca="1" si="27"/>
        <v>0</v>
      </c>
      <c r="FI21" s="362" t="str">
        <f ca="1">IF(AND(YEAR(EA21)='P Gerais'!D19,MONTH(Lanc!EA21)=10,DAY(Lanc!EA21)&gt;1),"S","N")</f>
        <v>N</v>
      </c>
      <c r="FJ21" s="364">
        <f t="shared" ca="1" si="28"/>
        <v>0</v>
      </c>
      <c r="FK21" s="364">
        <f t="shared" si="29"/>
        <v>0</v>
      </c>
      <c r="FL21" s="387">
        <f t="shared" ca="1" si="30"/>
        <v>0</v>
      </c>
      <c r="FP21" s="363">
        <f ca="1">((FJ21-FL21-FK21+AZ21+AQ21+SUM(Z21:AA21)+SUM(AW21:AX21)+AK21)*IF('DB Func'!GG16="ok",'DB Func'!GD16,0))</f>
        <v>0</v>
      </c>
      <c r="FR21" s="389">
        <f t="shared" ca="1" si="31"/>
        <v>0</v>
      </c>
      <c r="GV21" s="49"/>
      <c r="GW21" s="49"/>
      <c r="GX21" s="49"/>
      <c r="GY21" s="49"/>
      <c r="GZ21" s="49"/>
      <c r="HA21" s="49"/>
      <c r="HB21" s="49"/>
      <c r="HC21" s="49"/>
    </row>
    <row r="22" spans="3:211" ht="30" customHeight="1" thickTop="1" thickBot="1">
      <c r="C22" s="390" t="str">
        <f ca="1">IF('DB Func'!B17="Funcionário 15","",'DB Func'!B17)</f>
        <v/>
      </c>
      <c r="D22" s="391">
        <f ca="1">'DB Func'!CM17</f>
        <v>0</v>
      </c>
      <c r="E22" s="382" t="str">
        <f ca="1">IF(C22="","-",IF(OR(terceiro!E22="OUT",terceiro!F22="OUT"),"Sim","Não"))</f>
        <v>-</v>
      </c>
      <c r="F22" s="383" t="str">
        <f ca="1">IF(C22="","-",IF(OR(Ferias!E22="OUT",Ferias!F22="OUT"),"Sim","Não"))</f>
        <v>-</v>
      </c>
      <c r="G22" s="383">
        <f ca="1">IF(C22="",0,IF(F22="Sim",IF(Ferias!E22="OUT",Ferias!I22,Ferias!J22),0))</f>
        <v>0</v>
      </c>
      <c r="H22" s="185"/>
      <c r="I22" s="185"/>
      <c r="J22" s="398">
        <f t="shared" ca="1" si="1"/>
        <v>0</v>
      </c>
      <c r="K22" s="152"/>
      <c r="L22" s="151"/>
      <c r="M22" s="189"/>
      <c r="N22" s="153"/>
      <c r="O22" s="48"/>
      <c r="P22" s="48"/>
      <c r="Q22" s="48"/>
      <c r="R22" s="49"/>
      <c r="S22" s="49"/>
      <c r="T22" s="49"/>
      <c r="U22" s="49"/>
      <c r="V22" s="49"/>
      <c r="W22" s="49"/>
      <c r="X22" s="49"/>
      <c r="Y22" s="49"/>
      <c r="Z22" s="49"/>
      <c r="AA22" s="49"/>
      <c r="AB22" s="48"/>
      <c r="AC22" s="48"/>
      <c r="AD22" s="49"/>
      <c r="AE22" s="49"/>
      <c r="AF22" s="314"/>
      <c r="AH22" s="400">
        <f ca="1">IF(AND('DB Func'!GE17="Setembro",'DB Func'!BQ17="2 Parcelas"),(('auxiliar 13 sal'!L18/12*'DB Func'!GF17+AVERAGE('auxiliar 13 sal'!Q18:AB18)+AVERAGE('auxiliar 13 sal'!AE18:AP18)+'auxiliar 13 sal'!L18*'DB Func'!BN17+'auxiliar 13 sal'!L18*'DB Func'!BO17)/2),IF('DB Func'!GE17="Outubro",IF('DB Func'!BQ17="Parcela Única",('auxiliar 13 sal'!L18/12*'DB Func'!GF17)+AVERAGE('auxiliar 13 sal'!Q18:AB18)+AVERAGE('auxiliar 13 sal'!AE18:AP18)+('auxiliar 13 sal'!L18*'DB Func'!BN17)+('auxiliar 13 sal'!L18*'DB Func'!BO17),IF('DB Func'!BQ17="2 Parcelas",(('auxiliar 13 sal'!L18/12*'DB Func'!GF17+AVERAGE('auxiliar 13 sal'!Q18:AB18)+AVERAGE('auxiliar 13 sal'!AE18:AP18)+'auxiliar 13 sal'!L18*'DB Func'!BN17+'auxiliar 13 sal'!L18*'DB Func'!BO17)/2))),0))</f>
        <v>0</v>
      </c>
      <c r="AK22" s="364">
        <f t="shared" ca="1" si="6"/>
        <v>0</v>
      </c>
      <c r="AL22" s="364">
        <f t="shared" ca="1" si="7"/>
        <v>0</v>
      </c>
      <c r="AM22" s="364">
        <f t="shared" ca="1" si="8"/>
        <v>0</v>
      </c>
      <c r="AN22" s="364">
        <f t="shared" ca="1" si="9"/>
        <v>0</v>
      </c>
      <c r="AO22" s="364">
        <f t="shared" ca="1" si="10"/>
        <v>0</v>
      </c>
      <c r="AP22" s="364">
        <f t="shared" ca="1" si="11"/>
        <v>0</v>
      </c>
      <c r="AQ22" s="364">
        <f t="shared" ca="1" si="12"/>
        <v>0</v>
      </c>
      <c r="AR22" s="364">
        <f>IF(OR(M22="",M22=0),0,((FJ22/220)*('Ho Ex'!$C$8+$AS$6))*M22)</f>
        <v>0</v>
      </c>
      <c r="AS22" s="364">
        <f>IF(OR(N22="",N22=0),0,((FJ22/220*('DB Func'!GD17+Lanc!$AS$6))*('Ho Ex'!$I$8+$AS$6))*(N22/52.5*60))</f>
        <v>0</v>
      </c>
      <c r="AT22" s="364">
        <f>IF(OR(M22="",M22=0),0,((FJ22/220)*('Ho Ex'!$J$8+$AS$6))*O22)</f>
        <v>0</v>
      </c>
      <c r="AU22" s="364">
        <f>IF(OR(M22="",M22=0),0,((FJ22/220)*('Ho Ex'!I28+$AS$6))*P22)</f>
        <v>0</v>
      </c>
      <c r="AV22" s="364">
        <f>IF(OR(M22="",M22=0),0,((FJ22/220)*('Ho Ex'!C28+$AS$6))*Q22)</f>
        <v>0</v>
      </c>
      <c r="AW22" s="364">
        <f ca="1">FJ22*'DB Func'!BN17</f>
        <v>0</v>
      </c>
      <c r="AX22" s="364">
        <f ca="1">FJ22*'DB Func'!BO17</f>
        <v>0</v>
      </c>
      <c r="AY22" s="364">
        <f ca="1">IF(FJ22=0,0,VLOOKUP(FJ22,'P Gerais'!$D$39:$G$41,3,TRUE)*Func15!$F$68)</f>
        <v>0</v>
      </c>
      <c r="AZ22" s="364">
        <f t="shared" si="13"/>
        <v>0</v>
      </c>
      <c r="BA22" s="364">
        <f ca="1">((FJ22-FL22-FK22+AZ22+AQ22+SUM(Z22:AA22)+SUM(AW22:AX22)+AK22)*IF('DB Func'!GG17="ok",'DB Func'!GD17,0))+(FJ22-FL22-FK22+AZ22+AQ22+SUM(Z22:AA22)+SUM(AW22:AX22))+AK22</f>
        <v>0</v>
      </c>
      <c r="BB22" s="385">
        <f ca="1">VLOOKUP(BA22,'P Gerais'!$D$22:$G$25,3,TRUE)</f>
        <v>0.08</v>
      </c>
      <c r="BC22" s="364">
        <f ca="1">IF(BA22&lt;'P Gerais'!$D$25,BA22*BB22,Lanc!BB22)</f>
        <v>0</v>
      </c>
      <c r="BD22" s="364">
        <f ca="1">BA22-BC22-('DB Func'!GB17*'P Gerais'!$D$35)</f>
        <v>0</v>
      </c>
      <c r="BE22" s="386">
        <f ca="1">VLOOKUP(BD22,'P Gerais'!$D$29:$F$33,3,TRUE)</f>
        <v>0</v>
      </c>
      <c r="BF22" s="364">
        <f t="shared" ca="1" si="14"/>
        <v>0</v>
      </c>
      <c r="BG22" s="364">
        <f ca="1">VLOOKUP(BD22,'P Gerais'!$D$29:$G$33,4,TRUE)</f>
        <v>0</v>
      </c>
      <c r="BH22" s="364">
        <f t="shared" ca="1" si="15"/>
        <v>0</v>
      </c>
      <c r="BI22" s="364">
        <f t="shared" ca="1" si="16"/>
        <v>0</v>
      </c>
      <c r="BJ22" s="362">
        <f ca="1">'DB Func'!G17</f>
        <v>0</v>
      </c>
      <c r="BK22" s="362">
        <f ca="1">'DB Func'!FW17</f>
        <v>0</v>
      </c>
      <c r="BL22" s="364">
        <f ca="1">D22*'P Gerais'!$D$13</f>
        <v>0</v>
      </c>
      <c r="BM22" s="364">
        <f ca="1">D22*'P Gerais'!$D$14</f>
        <v>0</v>
      </c>
      <c r="BN22" s="364">
        <f ca="1">D22*'P Gerais'!$D$16</f>
        <v>0</v>
      </c>
      <c r="BO22" s="364">
        <f ca="1">D22*'P Gerais'!$D$17</f>
        <v>0</v>
      </c>
      <c r="BP22" s="364">
        <f ca="1">D22*'P Gerais'!$D$18</f>
        <v>0</v>
      </c>
      <c r="BQ22" s="385">
        <f ca="1">VLOOKUP(D22,'P Gerais'!$D$22:$G$24,3,TRUE)</f>
        <v>0.08</v>
      </c>
      <c r="BR22" s="385">
        <f ca="1">VLOOKUP(D22,'P Gerais'!$D$29:$G$33,3,TRUE)</f>
        <v>0</v>
      </c>
      <c r="BS22" s="385">
        <f ca="1">'DB Func'!BN17</f>
        <v>0</v>
      </c>
      <c r="BT22" s="385">
        <f ca="1">'DB Func'!BO17</f>
        <v>0</v>
      </c>
      <c r="BU22" s="385">
        <f ca="1">'DB Func'!FX17</f>
        <v>0</v>
      </c>
      <c r="BV22" s="364">
        <f t="shared" ca="1" si="17"/>
        <v>-0.08</v>
      </c>
      <c r="BW22" s="364">
        <f ca="1">BV22-'DB Func'!GC17</f>
        <v>-0.08</v>
      </c>
      <c r="BX22" s="362">
        <f ca="1">IFERROR(VLOOKUP(BW22,'P Gerais'!$D$29:$G$33,3,TRUE)*BW22,0)</f>
        <v>0</v>
      </c>
      <c r="BY22" s="364">
        <f ca="1">IFERROR(BX22-VLOOKUP(BW22,'P Gerais'!$D$29:$H$33,4,TRUE),0)</f>
        <v>0</v>
      </c>
      <c r="BZ22" s="364">
        <f ca="1">D22*'DB Func'!GD17</f>
        <v>0</v>
      </c>
      <c r="CB22" s="364">
        <f t="shared" ca="1" si="18"/>
        <v>0</v>
      </c>
      <c r="CC22" s="364">
        <f t="shared" si="19"/>
        <v>0</v>
      </c>
      <c r="CD22" s="364">
        <f t="shared" si="20"/>
        <v>0</v>
      </c>
      <c r="CF22" s="362" t="str">
        <f t="shared" ca="1" si="21"/>
        <v>não</v>
      </c>
      <c r="CG22" s="362">
        <f ca="1">IF($CH$8=1,DAY('DB Func'!C17),0)</f>
        <v>0</v>
      </c>
      <c r="CH22" s="362">
        <f ca="1">IF(CI22=0,0,MONTH('DB Func'!C17))</f>
        <v>0</v>
      </c>
      <c r="CI22" s="362">
        <f ca="1">IF('P Gerais'!D20=YEAR('DB Func'!C17),YEAR('DB Func'!C17),0)</f>
        <v>0</v>
      </c>
      <c r="CJ22" s="371">
        <v>45</v>
      </c>
      <c r="CK22" s="363"/>
      <c r="CL22" s="362" t="str">
        <f ca="1">IF(ISERROR(HLOOKUP(CL20,$DS$7:$DY22,$DZ22,FALSE)),"N",HLOOKUP(CL20,$DS$7:$DY22,$DZ22,FALSE))</f>
        <v>N</v>
      </c>
      <c r="CM22" s="362" t="str">
        <f ca="1">IF(ISERROR(HLOOKUP(CM20,$DS$7:$DY22,$DZ22,FALSE)),"N",HLOOKUP(CM20,$DS$7:$DY22,$DZ22,FALSE))</f>
        <v>N</v>
      </c>
      <c r="CN22" s="362" t="str">
        <f>IF(ISERROR(HLOOKUP(CN20,$DS$7:$DY22,$DZ22,FALSE)),"N",HLOOKUP(CN20,$DS$7:$DY22,$DZ22,FALSE))</f>
        <v>N</v>
      </c>
      <c r="CO22" s="362" t="str">
        <f ca="1">IF(ISERROR(HLOOKUP(CO20,$DS$7:$DY22,$DZ22,FALSE)),"N",HLOOKUP(CO20,$DS$7:$DY22,$DZ22,FALSE))</f>
        <v>N</v>
      </c>
      <c r="CP22" s="362" t="str">
        <f ca="1">IF(ISERROR(HLOOKUP(CP20,$DS$7:$DY22,$DZ22,FALSE)),"N",HLOOKUP(CP20,$DS$7:$DY22,$DZ22,FALSE))</f>
        <v>N</v>
      </c>
      <c r="CQ22" s="362" t="str">
        <f ca="1">IF(ISERROR(HLOOKUP(CQ20,$DS$7:$DY22,$DZ22,FALSE)),"N",HLOOKUP(CQ20,$DS$7:$DY22,$DZ22,FALSE))</f>
        <v>N</v>
      </c>
      <c r="CR22" s="362" t="str">
        <f ca="1">IF(ISERROR(HLOOKUP(CR20,$DS$7:$DY22,$DZ22,FALSE)),"N",HLOOKUP(CR20,$DS$7:$DY22,$DZ22,FALSE))</f>
        <v>N</v>
      </c>
      <c r="CS22" s="362" t="str">
        <f ca="1">IF(ISERROR(HLOOKUP(CS20,$DS$7:$DY22,$DZ22,FALSE)),"N",HLOOKUP(CS20,$DS$7:$DY22,$DZ22,FALSE))</f>
        <v>N</v>
      </c>
      <c r="CT22" s="362" t="str">
        <f ca="1">IF(ISERROR(HLOOKUP(CT20,$DS$7:$DY22,$DZ22,FALSE)),"N",HLOOKUP(CT20,$DS$7:$DY22,$DZ22,FALSE))</f>
        <v>N</v>
      </c>
      <c r="CU22" s="362" t="str">
        <f>IF(ISERROR(HLOOKUP(CU20,$DS$7:$DY22,$DZ22,FALSE)),"N",HLOOKUP(CU20,$DS$7:$DY22,$DZ22,FALSE))</f>
        <v>N</v>
      </c>
      <c r="CV22" s="362" t="str">
        <f ca="1">IF(ISERROR(HLOOKUP(CV20,$DS$7:$DY22,$DZ22,FALSE)),"N",HLOOKUP(CV20,$DS$7:$DY22,$DZ22,FALSE))</f>
        <v>N</v>
      </c>
      <c r="CW22" s="362" t="str">
        <f ca="1">IF(ISERROR(HLOOKUP(CW20,$DS$7:$DY22,$DZ22,FALSE)),"N",HLOOKUP(CW20,$DS$7:$DY22,$DZ22,FALSE))</f>
        <v>N</v>
      </c>
      <c r="CX22" s="362" t="str">
        <f ca="1">IF(ISERROR(HLOOKUP(CX20,$DS$7:$DY22,$DZ22,FALSE)),"N",HLOOKUP(CX20,$DS$7:$DY22,$DZ22,FALSE))</f>
        <v>N</v>
      </c>
      <c r="CY22" s="362" t="str">
        <f ca="1">IF(ISERROR(HLOOKUP(CY20,$DS$7:$DY22,$DZ22,FALSE)),"N",HLOOKUP(CY20,$DS$7:$DY22,$DZ22,FALSE))</f>
        <v>N</v>
      </c>
      <c r="CZ22" s="362" t="str">
        <f ca="1">IF(ISERROR(HLOOKUP(CZ20,$DS$7:$DY22,$DZ22,FALSE)),"N",HLOOKUP(CZ20,$DS$7:$DY22,$DZ22,FALSE))</f>
        <v>N</v>
      </c>
      <c r="DA22" s="362" t="str">
        <f ca="1">IF(ISERROR(HLOOKUP(DA20,$DS$7:$DY22,$DZ22,FALSE)),"N",HLOOKUP(DA20,$DS$7:$DY22,$DZ22,FALSE))</f>
        <v>N</v>
      </c>
      <c r="DB22" s="362" t="str">
        <f>IF(ISERROR(HLOOKUP(DB20,$DS$7:$DY22,$DZ22,FALSE)),"N",HLOOKUP(DB20,$DS$7:$DY22,$DZ22,FALSE))</f>
        <v>N</v>
      </c>
      <c r="DC22" s="362" t="str">
        <f ca="1">IF(ISERROR(HLOOKUP(DC20,$DS$7:$DY22,$DZ22,FALSE)),"N",HLOOKUP(DC20,$DS$7:$DY22,$DZ22,FALSE))</f>
        <v>N</v>
      </c>
      <c r="DD22" s="362" t="str">
        <f ca="1">IF(ISERROR(HLOOKUP(DD20,$DS$7:$DY22,$DZ22,FALSE)),"N",HLOOKUP(DD20,$DS$7:$DY22,$DZ22,FALSE))</f>
        <v>N</v>
      </c>
      <c r="DE22" s="362" t="str">
        <f ca="1">IF(ISERROR(HLOOKUP(DE20,$DS$7:$DY22,$DZ22,FALSE)),"N",HLOOKUP(DE20,$DS$7:$DY22,$DZ22,FALSE))</f>
        <v>N</v>
      </c>
      <c r="DF22" s="362" t="str">
        <f ca="1">IF(ISERROR(HLOOKUP(DF20,$DS$7:$DY22,$DZ22,FALSE)),"N",HLOOKUP(DF20,$DS$7:$DY22,$DZ22,FALSE))</f>
        <v>N</v>
      </c>
      <c r="DG22" s="362" t="str">
        <f ca="1">IF(ISERROR(HLOOKUP(DG20,$DS$7:$DY22,$DZ22,FALSE)),"N",HLOOKUP(DG20,$DS$7:$DY22,$DZ22,FALSE))</f>
        <v>N</v>
      </c>
      <c r="DH22" s="362" t="str">
        <f ca="1">IF(ISERROR(HLOOKUP(DH20,$DS$7:$DY22,$DZ22,FALSE)),"N",HLOOKUP(DH20,$DS$7:$DY22,$DZ22,FALSE))</f>
        <v>N</v>
      </c>
      <c r="DI22" s="362" t="str">
        <f>IF(ISERROR(HLOOKUP(DI20,$DS$7:$DY22,$DZ22,FALSE)),"N",HLOOKUP(DI20,$DS$7:$DY22,$DZ22,FALSE))</f>
        <v>N</v>
      </c>
      <c r="DJ22" s="362" t="str">
        <f ca="1">IF(ISERROR(HLOOKUP(DJ20,$DS$7:$DY22,$DZ22,FALSE)),"N",HLOOKUP(DJ20,$DS$7:$DY22,$DZ22,FALSE))</f>
        <v>N</v>
      </c>
      <c r="DK22" s="362" t="str">
        <f ca="1">IF(ISERROR(HLOOKUP(DK20,$DS$7:$DY22,$DZ22,FALSE)),"N",HLOOKUP(DK20,$DS$7:$DY22,$DZ22,FALSE))</f>
        <v>N</v>
      </c>
      <c r="DL22" s="362" t="str">
        <f ca="1">IF(ISERROR(HLOOKUP(DL20,$DS$7:$DY22,$DZ22,FALSE)),"N",HLOOKUP(DL20,$DS$7:$DY22,$DZ22,FALSE))</f>
        <v>N</v>
      </c>
      <c r="DM22" s="362" t="str">
        <f ca="1">IF(ISERROR(HLOOKUP(DM20,$DS$7:$DY22,$DZ22,FALSE)),"N",HLOOKUP(DM20,$DS$7:$DY22,$DZ22,FALSE))</f>
        <v>N</v>
      </c>
      <c r="DN22" s="362" t="str">
        <f ca="1">IF(ISERROR(HLOOKUP(DN20,$DS$7:$DY22,$DZ22,FALSE)),"N",HLOOKUP(DN20,$DS$7:$DY22,$DZ22,FALSE))</f>
        <v>N</v>
      </c>
      <c r="DO22" s="362" t="str">
        <f ca="1">IF(ISERROR(HLOOKUP(DO20,$DS$7:$DY22,$DZ22,FALSE)),"N",HLOOKUP(DO20,$DS$7:$DY22,$DZ22,FALSE))</f>
        <v>N</v>
      </c>
      <c r="DP22" s="362" t="str">
        <f>IF(ISERROR(HLOOKUP(DP20,$DS$7:$DY22,$DZ22,FALSE)),"N",HLOOKUP(DP20,$DS$7:$DY22,$DZ22,FALSE))</f>
        <v>N</v>
      </c>
      <c r="DQ22" s="362">
        <f t="shared" ca="1" si="22"/>
        <v>0</v>
      </c>
      <c r="DR22" s="362">
        <f t="shared" ca="1" si="23"/>
        <v>31</v>
      </c>
      <c r="DS22" s="362" t="str">
        <f>IF('DB Func'!M17&gt;0,"S","N")</f>
        <v>N</v>
      </c>
      <c r="DT22" s="362" t="str">
        <f>IF('DB Func'!R17&gt;0,"S","N")</f>
        <v>N</v>
      </c>
      <c r="DU22" s="362" t="str">
        <f>IF('DB Func'!W17&gt;0,"S","N")</f>
        <v>N</v>
      </c>
      <c r="DV22" s="362" t="str">
        <f>IF('DB Func'!AB17&gt;0,"S","N")</f>
        <v>N</v>
      </c>
      <c r="DW22" s="362" t="str">
        <f>IF('DB Func'!AG17&gt;0,"S","N")</f>
        <v>N</v>
      </c>
      <c r="DX22" s="362" t="str">
        <f>IF('DB Func'!AL17&gt;0,"S","N")</f>
        <v>N</v>
      </c>
      <c r="DY22" s="362" t="str">
        <f>IF('DB Func'!AQ17&gt;0,"S","N")</f>
        <v>N</v>
      </c>
      <c r="DZ22" s="362">
        <v>16</v>
      </c>
      <c r="EA22" s="369">
        <f ca="1">'DB Func'!C17</f>
        <v>0</v>
      </c>
      <c r="EB22" s="362" t="str">
        <f t="shared" ca="1" si="24"/>
        <v>s</v>
      </c>
      <c r="EC22" s="362" t="str">
        <f t="shared" ca="1" si="24"/>
        <v>s</v>
      </c>
      <c r="ED22" s="362" t="str">
        <f t="shared" ca="1" si="24"/>
        <v>s</v>
      </c>
      <c r="EE22" s="362" t="str">
        <f t="shared" ca="1" si="24"/>
        <v>s</v>
      </c>
      <c r="EF22" s="362" t="str">
        <f t="shared" ca="1" si="24"/>
        <v>s</v>
      </c>
      <c r="EG22" s="362" t="str">
        <f t="shared" ca="1" si="24"/>
        <v>s</v>
      </c>
      <c r="EH22" s="362" t="str">
        <f t="shared" ca="1" si="24"/>
        <v>s</v>
      </c>
      <c r="EI22" s="362" t="str">
        <f t="shared" ca="1" si="24"/>
        <v>s</v>
      </c>
      <c r="EJ22" s="362" t="str">
        <f t="shared" ca="1" si="24"/>
        <v>s</v>
      </c>
      <c r="EK22" s="362" t="str">
        <f t="shared" ca="1" si="24"/>
        <v>s</v>
      </c>
      <c r="EL22" s="362" t="str">
        <f t="shared" ca="1" si="24"/>
        <v>s</v>
      </c>
      <c r="EM22" s="362" t="str">
        <f t="shared" ca="1" si="24"/>
        <v>s</v>
      </c>
      <c r="EN22" s="362" t="str">
        <f t="shared" ca="1" si="24"/>
        <v>s</v>
      </c>
      <c r="EO22" s="362" t="str">
        <f t="shared" ca="1" si="24"/>
        <v>s</v>
      </c>
      <c r="EP22" s="362" t="str">
        <f t="shared" ca="1" si="24"/>
        <v>s</v>
      </c>
      <c r="EQ22" s="362" t="str">
        <f t="shared" ca="1" si="24"/>
        <v>s</v>
      </c>
      <c r="ER22" s="362" t="str">
        <f t="shared" ca="1" si="25"/>
        <v>s</v>
      </c>
      <c r="ES22" s="362" t="str">
        <f t="shared" ca="1" si="25"/>
        <v>s</v>
      </c>
      <c r="ET22" s="362" t="str">
        <f t="shared" ca="1" si="25"/>
        <v>s</v>
      </c>
      <c r="EU22" s="362" t="str">
        <f t="shared" ca="1" si="25"/>
        <v>s</v>
      </c>
      <c r="EV22" s="362" t="str">
        <f t="shared" ca="1" si="25"/>
        <v>s</v>
      </c>
      <c r="EW22" s="362" t="str">
        <f t="shared" ca="1" si="25"/>
        <v>s</v>
      </c>
      <c r="EX22" s="362" t="str">
        <f t="shared" ca="1" si="25"/>
        <v>s</v>
      </c>
      <c r="EY22" s="362" t="str">
        <f t="shared" ca="1" si="25"/>
        <v>s</v>
      </c>
      <c r="EZ22" s="362" t="str">
        <f t="shared" ca="1" si="25"/>
        <v>s</v>
      </c>
      <c r="FA22" s="362" t="str">
        <f t="shared" ca="1" si="25"/>
        <v>s</v>
      </c>
      <c r="FB22" s="362" t="str">
        <f t="shared" ca="1" si="25"/>
        <v>s</v>
      </c>
      <c r="FC22" s="362" t="str">
        <f t="shared" ca="1" si="25"/>
        <v>s</v>
      </c>
      <c r="FD22" s="362" t="str">
        <f t="shared" ca="1" si="25"/>
        <v>s</v>
      </c>
      <c r="FE22" s="362" t="str">
        <f t="shared" ca="1" si="25"/>
        <v>s</v>
      </c>
      <c r="FF22" s="362" t="str">
        <f t="shared" ca="1" si="25"/>
        <v>s</v>
      </c>
      <c r="FG22" s="362">
        <f t="shared" ca="1" si="26"/>
        <v>31</v>
      </c>
      <c r="FH22" s="362">
        <f t="shared" ca="1" si="27"/>
        <v>0</v>
      </c>
      <c r="FI22" s="362" t="str">
        <f ca="1">IF(AND(YEAR(EA22)='P Gerais'!D20,MONTH(Lanc!EA22)=10,DAY(Lanc!EA22)&gt;1),"S","N")</f>
        <v>N</v>
      </c>
      <c r="FJ22" s="364">
        <f t="shared" ca="1" si="28"/>
        <v>0</v>
      </c>
      <c r="FK22" s="364">
        <f t="shared" si="29"/>
        <v>0</v>
      </c>
      <c r="FL22" s="387">
        <f t="shared" ca="1" si="30"/>
        <v>0</v>
      </c>
      <c r="FP22" s="363">
        <f ca="1">((FJ22-FL22-FK22+AZ22+AQ22+SUM(Z22:AA22)+SUM(AW22:AX22)+AK22)*IF('DB Func'!GG17="ok",'DB Func'!GD17,0))</f>
        <v>0</v>
      </c>
      <c r="FR22" s="389">
        <f t="shared" ca="1" si="31"/>
        <v>0</v>
      </c>
      <c r="GV22" s="49"/>
      <c r="GW22" s="49"/>
      <c r="GX22" s="49"/>
      <c r="GY22" s="49"/>
      <c r="GZ22" s="49"/>
      <c r="HA22" s="49"/>
      <c r="HB22" s="49"/>
      <c r="HC22" s="49"/>
    </row>
    <row r="23" spans="3:211" ht="30" customHeight="1" thickTop="1" thickBot="1">
      <c r="C23" s="390" t="str">
        <f ca="1">IF('DB Func'!B18="Funcionário 16","",'DB Func'!B18)</f>
        <v/>
      </c>
      <c r="D23" s="391">
        <f ca="1">'DB Func'!CM18</f>
        <v>0</v>
      </c>
      <c r="E23" s="382" t="str">
        <f ca="1">IF(C23="","-",IF(OR(terceiro!E23="OUT",terceiro!F23="OUT"),"Sim","Não"))</f>
        <v>-</v>
      </c>
      <c r="F23" s="383" t="str">
        <f ca="1">IF(C23="","-",IF(OR(Ferias!E23="OUT",Ferias!F23="OUT"),"Sim","Não"))</f>
        <v>-</v>
      </c>
      <c r="G23" s="383">
        <f ca="1">IF(C23="",0,IF(F23="Sim",IF(Ferias!E23="OUT",Ferias!I23,Ferias!J23),0))</f>
        <v>0</v>
      </c>
      <c r="H23" s="185"/>
      <c r="I23" s="185"/>
      <c r="J23" s="398">
        <f t="shared" ca="1" si="1"/>
        <v>0</v>
      </c>
      <c r="K23" s="152"/>
      <c r="L23" s="151"/>
      <c r="M23" s="189"/>
      <c r="N23" s="153"/>
      <c r="O23" s="48"/>
      <c r="P23" s="48"/>
      <c r="Q23" s="48"/>
      <c r="R23" s="49"/>
      <c r="S23" s="49"/>
      <c r="T23" s="49"/>
      <c r="U23" s="49"/>
      <c r="V23" s="49"/>
      <c r="W23" s="49"/>
      <c r="X23" s="49"/>
      <c r="Y23" s="49"/>
      <c r="Z23" s="49"/>
      <c r="AA23" s="49"/>
      <c r="AB23" s="48"/>
      <c r="AC23" s="48"/>
      <c r="AD23" s="49"/>
      <c r="AE23" s="49"/>
      <c r="AF23" s="314"/>
      <c r="AH23" s="400">
        <f ca="1">IF(AND('DB Func'!GE18="Setembro",'DB Func'!BQ18="2 Parcelas"),(('auxiliar 13 sal'!L19/12*'DB Func'!GF18+AVERAGE('auxiliar 13 sal'!Q19:AB19)+AVERAGE('auxiliar 13 sal'!AE19:AP19)+'auxiliar 13 sal'!L19*'DB Func'!BN18+'auxiliar 13 sal'!L19*'DB Func'!BO18)/2),IF('DB Func'!GE18="Outubro",IF('DB Func'!BQ18="Parcela Única",('auxiliar 13 sal'!L19/12*'DB Func'!GF18)+AVERAGE('auxiliar 13 sal'!Q19:AB19)+AVERAGE('auxiliar 13 sal'!AE19:AP19)+('auxiliar 13 sal'!L19*'DB Func'!BN18)+('auxiliar 13 sal'!L19*'DB Func'!BO18),IF('DB Func'!BQ18="2 Parcelas",(('auxiliar 13 sal'!L19/12*'DB Func'!GF18+AVERAGE('auxiliar 13 sal'!Q19:AB19)+AVERAGE('auxiliar 13 sal'!AE19:AP19)+'auxiliar 13 sal'!L19*'DB Func'!BN18+'auxiliar 13 sal'!L19*'DB Func'!BO18)/2))),0))</f>
        <v>0</v>
      </c>
      <c r="AK23" s="364">
        <f t="shared" ca="1" si="6"/>
        <v>0</v>
      </c>
      <c r="AL23" s="364">
        <f t="shared" ca="1" si="7"/>
        <v>0</v>
      </c>
      <c r="AM23" s="364">
        <f t="shared" ca="1" si="8"/>
        <v>0</v>
      </c>
      <c r="AN23" s="364">
        <f t="shared" ca="1" si="9"/>
        <v>0</v>
      </c>
      <c r="AO23" s="364">
        <f t="shared" ca="1" si="10"/>
        <v>0</v>
      </c>
      <c r="AP23" s="364">
        <f t="shared" ca="1" si="11"/>
        <v>0</v>
      </c>
      <c r="AQ23" s="364">
        <f t="shared" ca="1" si="12"/>
        <v>0</v>
      </c>
      <c r="AR23" s="364">
        <f>IF(OR(M23="",M23=0),0,((FJ23/220)*('Ho Ex'!$C$8+$AS$6))*M23)</f>
        <v>0</v>
      </c>
      <c r="AS23" s="364">
        <f>IF(OR(N23="",N23=0),0,((FJ23/220*('DB Func'!GD18+Lanc!$AS$6))*('Ho Ex'!$I$8+$AS$6))*(N23/52.5*60))</f>
        <v>0</v>
      </c>
      <c r="AT23" s="364">
        <f>IF(OR(M23="",M23=0),0,((FJ23/220)*('Ho Ex'!$J$8+$AS$6))*O23)</f>
        <v>0</v>
      </c>
      <c r="AU23" s="364">
        <f>IF(OR(M23="",M23=0),0,((FJ23/220)*('Ho Ex'!I29+$AS$6))*P23)</f>
        <v>0</v>
      </c>
      <c r="AV23" s="364">
        <f>IF(OR(M23="",M23=0),0,((FJ23/220)*('Ho Ex'!C29+$AS$6))*Q23)</f>
        <v>0</v>
      </c>
      <c r="AW23" s="364">
        <f ca="1">FJ23*'DB Func'!BN18</f>
        <v>0</v>
      </c>
      <c r="AX23" s="364">
        <f ca="1">FJ23*'DB Func'!BO18</f>
        <v>0</v>
      </c>
      <c r="AY23" s="364">
        <f ca="1">IF(FJ23=0,0,VLOOKUP(FJ23,'P Gerais'!$D$39:$G$41,3,TRUE)*Func16!$F$68)</f>
        <v>0</v>
      </c>
      <c r="AZ23" s="364">
        <f t="shared" si="13"/>
        <v>0</v>
      </c>
      <c r="BA23" s="364">
        <f ca="1">((FJ23-FL23-FK23+AZ23+AQ23+SUM(Z23:AA23)+SUM(AW23:AX23)+AK23)*IF('DB Func'!GG18="ok",'DB Func'!GD18,0))+(FJ23-FL23-FK23+AZ23+AQ23+SUM(Z23:AA23)+SUM(AW23:AX23))+AK23</f>
        <v>0</v>
      </c>
      <c r="BB23" s="385">
        <f ca="1">VLOOKUP(BA23,'P Gerais'!$D$22:$G$25,3,TRUE)</f>
        <v>0.08</v>
      </c>
      <c r="BC23" s="364">
        <f ca="1">IF(BA23&lt;'P Gerais'!$D$25,BA23*BB23,Lanc!BB23)</f>
        <v>0</v>
      </c>
      <c r="BD23" s="364">
        <f ca="1">BA23-BC23-('DB Func'!GB18*'P Gerais'!$D$35)</f>
        <v>0</v>
      </c>
      <c r="BE23" s="386">
        <f ca="1">VLOOKUP(BD23,'P Gerais'!$D$29:$F$33,3,TRUE)</f>
        <v>0</v>
      </c>
      <c r="BF23" s="364">
        <f t="shared" ca="1" si="14"/>
        <v>0</v>
      </c>
      <c r="BG23" s="364">
        <f ca="1">VLOOKUP(BD23,'P Gerais'!$D$29:$G$33,4,TRUE)</f>
        <v>0</v>
      </c>
      <c r="BH23" s="364">
        <f t="shared" ca="1" si="15"/>
        <v>0</v>
      </c>
      <c r="BI23" s="364">
        <f t="shared" ca="1" si="16"/>
        <v>0</v>
      </c>
      <c r="BJ23" s="362">
        <f ca="1">'DB Func'!G18</f>
        <v>0</v>
      </c>
      <c r="BK23" s="362">
        <f ca="1">'DB Func'!FW18</f>
        <v>0</v>
      </c>
      <c r="BL23" s="364">
        <f ca="1">D23*'P Gerais'!$D$13</f>
        <v>0</v>
      </c>
      <c r="BM23" s="364">
        <f ca="1">D23*'P Gerais'!$D$14</f>
        <v>0</v>
      </c>
      <c r="BN23" s="364">
        <f ca="1">D23*'P Gerais'!$D$16</f>
        <v>0</v>
      </c>
      <c r="BO23" s="364">
        <f ca="1">D23*'P Gerais'!$D$17</f>
        <v>0</v>
      </c>
      <c r="BP23" s="364">
        <f ca="1">D23*'P Gerais'!$D$18</f>
        <v>0</v>
      </c>
      <c r="BQ23" s="385">
        <f ca="1">VLOOKUP(D23,'P Gerais'!$D$22:$G$24,3,TRUE)</f>
        <v>0.08</v>
      </c>
      <c r="BR23" s="385">
        <f ca="1">VLOOKUP(D23,'P Gerais'!$D$29:$G$33,3,TRUE)</f>
        <v>0</v>
      </c>
      <c r="BS23" s="385">
        <f ca="1">'DB Func'!BN18</f>
        <v>0</v>
      </c>
      <c r="BT23" s="385">
        <f ca="1">'DB Func'!BO18</f>
        <v>0</v>
      </c>
      <c r="BU23" s="385">
        <f ca="1">'DB Func'!FX18</f>
        <v>0</v>
      </c>
      <c r="BV23" s="364">
        <f t="shared" ca="1" si="17"/>
        <v>-0.08</v>
      </c>
      <c r="BW23" s="364">
        <f ca="1">BV23-'DB Func'!GC18</f>
        <v>-0.08</v>
      </c>
      <c r="BX23" s="362">
        <f ca="1">IFERROR(VLOOKUP(BW23,'P Gerais'!$D$29:$G$33,3,TRUE)*BW23,0)</f>
        <v>0</v>
      </c>
      <c r="BY23" s="364">
        <f ca="1">IFERROR(BX23-VLOOKUP(BW23,'P Gerais'!$D$29:$H$33,4,TRUE),0)</f>
        <v>0</v>
      </c>
      <c r="BZ23" s="364">
        <f ca="1">D23*'DB Func'!GD18</f>
        <v>0</v>
      </c>
      <c r="CB23" s="364">
        <f t="shared" ca="1" si="18"/>
        <v>0</v>
      </c>
      <c r="CC23" s="364">
        <f t="shared" si="19"/>
        <v>0</v>
      </c>
      <c r="CD23" s="364">
        <f t="shared" si="20"/>
        <v>0</v>
      </c>
      <c r="CF23" s="362" t="str">
        <f t="shared" ca="1" si="21"/>
        <v>não</v>
      </c>
      <c r="CG23" s="362">
        <f ca="1">IF($CH$8=1,DAY('DB Func'!C18),0)</f>
        <v>0</v>
      </c>
      <c r="CH23" s="362">
        <f ca="1">IF(CI23=0,0,MONTH('DB Func'!C18))</f>
        <v>0</v>
      </c>
      <c r="CI23" s="362">
        <f ca="1">IF('P Gerais'!D21=YEAR('DB Func'!C18),YEAR('DB Func'!C18),0)</f>
        <v>0</v>
      </c>
      <c r="CJ23" s="371">
        <v>46</v>
      </c>
      <c r="CK23" s="363"/>
      <c r="CL23" s="362" t="str">
        <f>IF(ISERROR(HLOOKUP(CL21,$DS$7:$DY23,$DZ23,FALSE)),"N",HLOOKUP(CL21,$DS$7:$DY23,$DZ23,FALSE))</f>
        <v>N</v>
      </c>
      <c r="CM23" s="362" t="str">
        <f>IF(ISERROR(HLOOKUP(CM21,$DS$7:$DY23,$DZ23,FALSE)),"N",HLOOKUP(CM21,$DS$7:$DY23,$DZ23,FALSE))</f>
        <v>N</v>
      </c>
      <c r="CN23" s="362" t="str">
        <f>IF(ISERROR(HLOOKUP(CN21,$DS$7:$DY23,$DZ23,FALSE)),"N",HLOOKUP(CN21,$DS$7:$DY23,$DZ23,FALSE))</f>
        <v>N</v>
      </c>
      <c r="CO23" s="362" t="str">
        <f>IF(ISERROR(HLOOKUP(CO21,$DS$7:$DY23,$DZ23,FALSE)),"N",HLOOKUP(CO21,$DS$7:$DY23,$DZ23,FALSE))</f>
        <v>N</v>
      </c>
      <c r="CP23" s="362" t="str">
        <f>IF(ISERROR(HLOOKUP(CP21,$DS$7:$DY23,$DZ23,FALSE)),"N",HLOOKUP(CP21,$DS$7:$DY23,$DZ23,FALSE))</f>
        <v>N</v>
      </c>
      <c r="CQ23" s="362" t="str">
        <f>IF(ISERROR(HLOOKUP(CQ21,$DS$7:$DY23,$DZ23,FALSE)),"N",HLOOKUP(CQ21,$DS$7:$DY23,$DZ23,FALSE))</f>
        <v>N</v>
      </c>
      <c r="CR23" s="362" t="str">
        <f>IF(ISERROR(HLOOKUP(CR21,$DS$7:$DY23,$DZ23,FALSE)),"N",HLOOKUP(CR21,$DS$7:$DY23,$DZ23,FALSE))</f>
        <v>N</v>
      </c>
      <c r="CS23" s="362" t="str">
        <f>IF(ISERROR(HLOOKUP(CS21,$DS$7:$DY23,$DZ23,FALSE)),"N",HLOOKUP(CS21,$DS$7:$DY23,$DZ23,FALSE))</f>
        <v>N</v>
      </c>
      <c r="CT23" s="362" t="str">
        <f>IF(ISERROR(HLOOKUP(CT21,$DS$7:$DY23,$DZ23,FALSE)),"N",HLOOKUP(CT21,$DS$7:$DY23,$DZ23,FALSE))</f>
        <v>N</v>
      </c>
      <c r="CU23" s="362" t="str">
        <f>IF(ISERROR(HLOOKUP(CU21,$DS$7:$DY23,$DZ23,FALSE)),"N",HLOOKUP(CU21,$DS$7:$DY23,$DZ23,FALSE))</f>
        <v>N</v>
      </c>
      <c r="CV23" s="362" t="str">
        <f>IF(ISERROR(HLOOKUP(CV21,$DS$7:$DY23,$DZ23,FALSE)),"N",HLOOKUP(CV21,$DS$7:$DY23,$DZ23,FALSE))</f>
        <v>N</v>
      </c>
      <c r="CW23" s="362" t="str">
        <f>IF(ISERROR(HLOOKUP(CW21,$DS$7:$DY23,$DZ23,FALSE)),"N",HLOOKUP(CW21,$DS$7:$DY23,$DZ23,FALSE))</f>
        <v>N</v>
      </c>
      <c r="CX23" s="362" t="str">
        <f>IF(ISERROR(HLOOKUP(CX21,$DS$7:$DY23,$DZ23,FALSE)),"N",HLOOKUP(CX21,$DS$7:$DY23,$DZ23,FALSE))</f>
        <v>N</v>
      </c>
      <c r="CY23" s="362" t="str">
        <f>IF(ISERROR(HLOOKUP(CY21,$DS$7:$DY23,$DZ23,FALSE)),"N",HLOOKUP(CY21,$DS$7:$DY23,$DZ23,FALSE))</f>
        <v>N</v>
      </c>
      <c r="CZ23" s="362" t="str">
        <f>IF(ISERROR(HLOOKUP(CZ21,$DS$7:$DY23,$DZ23,FALSE)),"N",HLOOKUP(CZ21,$DS$7:$DY23,$DZ23,FALSE))</f>
        <v>N</v>
      </c>
      <c r="DA23" s="362" t="str">
        <f>IF(ISERROR(HLOOKUP(DA21,$DS$7:$DY23,$DZ23,FALSE)),"N",HLOOKUP(DA21,$DS$7:$DY23,$DZ23,FALSE))</f>
        <v>N</v>
      </c>
      <c r="DB23" s="362" t="str">
        <f>IF(ISERROR(HLOOKUP(DB21,$DS$7:$DY23,$DZ23,FALSE)),"N",HLOOKUP(DB21,$DS$7:$DY23,$DZ23,FALSE))</f>
        <v>N</v>
      </c>
      <c r="DC23" s="362" t="str">
        <f>IF(ISERROR(HLOOKUP(DC21,$DS$7:$DY23,$DZ23,FALSE)),"N",HLOOKUP(DC21,$DS$7:$DY23,$DZ23,FALSE))</f>
        <v>N</v>
      </c>
      <c r="DD23" s="362" t="str">
        <f>IF(ISERROR(HLOOKUP(DD21,$DS$7:$DY23,$DZ23,FALSE)),"N",HLOOKUP(DD21,$DS$7:$DY23,$DZ23,FALSE))</f>
        <v>N</v>
      </c>
      <c r="DE23" s="362" t="str">
        <f>IF(ISERROR(HLOOKUP(DE21,$DS$7:$DY23,$DZ23,FALSE)),"N",HLOOKUP(DE21,$DS$7:$DY23,$DZ23,FALSE))</f>
        <v>N</v>
      </c>
      <c r="DF23" s="362" t="str">
        <f>IF(ISERROR(HLOOKUP(DF21,$DS$7:$DY23,$DZ23,FALSE)),"N",HLOOKUP(DF21,$DS$7:$DY23,$DZ23,FALSE))</f>
        <v>N</v>
      </c>
      <c r="DG23" s="362" t="str">
        <f>IF(ISERROR(HLOOKUP(DG21,$DS$7:$DY23,$DZ23,FALSE)),"N",HLOOKUP(DG21,$DS$7:$DY23,$DZ23,FALSE))</f>
        <v>N</v>
      </c>
      <c r="DH23" s="362" t="str">
        <f>IF(ISERROR(HLOOKUP(DH21,$DS$7:$DY23,$DZ23,FALSE)),"N",HLOOKUP(DH21,$DS$7:$DY23,$DZ23,FALSE))</f>
        <v>N</v>
      </c>
      <c r="DI23" s="362" t="str">
        <f>IF(ISERROR(HLOOKUP(DI21,$DS$7:$DY23,$DZ23,FALSE)),"N",HLOOKUP(DI21,$DS$7:$DY23,$DZ23,FALSE))</f>
        <v>N</v>
      </c>
      <c r="DJ23" s="362" t="str">
        <f>IF(ISERROR(HLOOKUP(DJ21,$DS$7:$DY23,$DZ23,FALSE)),"N",HLOOKUP(DJ21,$DS$7:$DY23,$DZ23,FALSE))</f>
        <v>N</v>
      </c>
      <c r="DK23" s="362" t="str">
        <f>IF(ISERROR(HLOOKUP(DK21,$DS$7:$DY23,$DZ23,FALSE)),"N",HLOOKUP(DK21,$DS$7:$DY23,$DZ23,FALSE))</f>
        <v>N</v>
      </c>
      <c r="DL23" s="362" t="str">
        <f>IF(ISERROR(HLOOKUP(DL21,$DS$7:$DY23,$DZ23,FALSE)),"N",HLOOKUP(DL21,$DS$7:$DY23,$DZ23,FALSE))</f>
        <v>N</v>
      </c>
      <c r="DM23" s="362" t="str">
        <f>IF(ISERROR(HLOOKUP(DM21,$DS$7:$DY23,$DZ23,FALSE)),"N",HLOOKUP(DM21,$DS$7:$DY23,$DZ23,FALSE))</f>
        <v>N</v>
      </c>
      <c r="DN23" s="362" t="str">
        <f>IF(ISERROR(HLOOKUP(DN21,$DS$7:$DY23,$DZ23,FALSE)),"N",HLOOKUP(DN21,$DS$7:$DY23,$DZ23,FALSE))</f>
        <v>N</v>
      </c>
      <c r="DO23" s="362" t="str">
        <f>IF(ISERROR(HLOOKUP(DO21,$DS$7:$DY23,$DZ23,FALSE)),"N",HLOOKUP(DO21,$DS$7:$DY23,$DZ23,FALSE))</f>
        <v>N</v>
      </c>
      <c r="DP23" s="362" t="str">
        <f>IF(ISERROR(HLOOKUP(DP21,$DS$7:$DY23,$DZ23,FALSE)),"N",HLOOKUP(DP21,$DS$7:$DY23,$DZ23,FALSE))</f>
        <v>N</v>
      </c>
      <c r="DQ23" s="362">
        <f t="shared" si="22"/>
        <v>0</v>
      </c>
      <c r="DR23" s="362">
        <f t="shared" si="23"/>
        <v>31</v>
      </c>
      <c r="DS23" s="362" t="str">
        <f>IF('DB Func'!M18&gt;0,"S","N")</f>
        <v>N</v>
      </c>
      <c r="DT23" s="362" t="str">
        <f>IF('DB Func'!R18&gt;0,"S","N")</f>
        <v>N</v>
      </c>
      <c r="DU23" s="362" t="str">
        <f>IF('DB Func'!W18&gt;0,"S","N")</f>
        <v>N</v>
      </c>
      <c r="DV23" s="362" t="str">
        <f>IF('DB Func'!AB18&gt;0,"S","N")</f>
        <v>N</v>
      </c>
      <c r="DW23" s="362" t="str">
        <f>IF('DB Func'!AG18&gt;0,"S","N")</f>
        <v>N</v>
      </c>
      <c r="DX23" s="362" t="str">
        <f>IF('DB Func'!AL18&gt;0,"S","N")</f>
        <v>N</v>
      </c>
      <c r="DY23" s="362" t="str">
        <f>IF('DB Func'!AQ18&gt;0,"S","N")</f>
        <v>N</v>
      </c>
      <c r="DZ23" s="362">
        <v>17</v>
      </c>
      <c r="EA23" s="369">
        <f ca="1">'DB Func'!C18</f>
        <v>0</v>
      </c>
      <c r="EB23" s="362" t="str">
        <f t="shared" ca="1" si="24"/>
        <v>s</v>
      </c>
      <c r="EC23" s="362" t="str">
        <f t="shared" ca="1" si="24"/>
        <v>s</v>
      </c>
      <c r="ED23" s="362" t="str">
        <f t="shared" ca="1" si="24"/>
        <v>s</v>
      </c>
      <c r="EE23" s="362" t="str">
        <f t="shared" ca="1" si="24"/>
        <v>s</v>
      </c>
      <c r="EF23" s="362" t="str">
        <f t="shared" ca="1" si="24"/>
        <v>s</v>
      </c>
      <c r="EG23" s="362" t="str">
        <f t="shared" ca="1" si="24"/>
        <v>s</v>
      </c>
      <c r="EH23" s="362" t="str">
        <f t="shared" ca="1" si="24"/>
        <v>s</v>
      </c>
      <c r="EI23" s="362" t="str">
        <f t="shared" ca="1" si="24"/>
        <v>s</v>
      </c>
      <c r="EJ23" s="362" t="str">
        <f t="shared" ca="1" si="24"/>
        <v>s</v>
      </c>
      <c r="EK23" s="362" t="str">
        <f t="shared" ca="1" si="24"/>
        <v>s</v>
      </c>
      <c r="EL23" s="362" t="str">
        <f t="shared" ca="1" si="24"/>
        <v>s</v>
      </c>
      <c r="EM23" s="362" t="str">
        <f t="shared" ca="1" si="24"/>
        <v>s</v>
      </c>
      <c r="EN23" s="362" t="str">
        <f t="shared" ca="1" si="24"/>
        <v>s</v>
      </c>
      <c r="EO23" s="362" t="str">
        <f t="shared" ca="1" si="24"/>
        <v>s</v>
      </c>
      <c r="EP23" s="362" t="str">
        <f t="shared" ca="1" si="24"/>
        <v>s</v>
      </c>
      <c r="EQ23" s="362" t="str">
        <f t="shared" ca="1" si="24"/>
        <v>s</v>
      </c>
      <c r="ER23" s="362" t="str">
        <f t="shared" ca="1" si="25"/>
        <v>s</v>
      </c>
      <c r="ES23" s="362" t="str">
        <f t="shared" ca="1" si="25"/>
        <v>s</v>
      </c>
      <c r="ET23" s="362" t="str">
        <f t="shared" ca="1" si="25"/>
        <v>s</v>
      </c>
      <c r="EU23" s="362" t="str">
        <f t="shared" ca="1" si="25"/>
        <v>s</v>
      </c>
      <c r="EV23" s="362" t="str">
        <f t="shared" ca="1" si="25"/>
        <v>s</v>
      </c>
      <c r="EW23" s="362" t="str">
        <f t="shared" ca="1" si="25"/>
        <v>s</v>
      </c>
      <c r="EX23" s="362" t="str">
        <f t="shared" ca="1" si="25"/>
        <v>s</v>
      </c>
      <c r="EY23" s="362" t="str">
        <f t="shared" ca="1" si="25"/>
        <v>s</v>
      </c>
      <c r="EZ23" s="362" t="str">
        <f t="shared" ca="1" si="25"/>
        <v>s</v>
      </c>
      <c r="FA23" s="362" t="str">
        <f t="shared" ca="1" si="25"/>
        <v>s</v>
      </c>
      <c r="FB23" s="362" t="str">
        <f t="shared" ca="1" si="25"/>
        <v>s</v>
      </c>
      <c r="FC23" s="362" t="str">
        <f t="shared" ca="1" si="25"/>
        <v>s</v>
      </c>
      <c r="FD23" s="362" t="str">
        <f t="shared" ca="1" si="25"/>
        <v>s</v>
      </c>
      <c r="FE23" s="362" t="str">
        <f t="shared" ca="1" si="25"/>
        <v>s</v>
      </c>
      <c r="FF23" s="362" t="str">
        <f t="shared" ca="1" si="25"/>
        <v>s</v>
      </c>
      <c r="FG23" s="362">
        <f t="shared" ca="1" si="26"/>
        <v>31</v>
      </c>
      <c r="FH23" s="362">
        <f t="shared" ca="1" si="27"/>
        <v>0</v>
      </c>
      <c r="FI23" s="362" t="str">
        <f ca="1">IF(AND(YEAR(EA23)='P Gerais'!D21,MONTH(Lanc!EA23)=10,DAY(Lanc!EA23)&gt;1),"S","N")</f>
        <v>N</v>
      </c>
      <c r="FJ23" s="364">
        <f t="shared" ca="1" si="28"/>
        <v>0</v>
      </c>
      <c r="FK23" s="364">
        <f t="shared" si="29"/>
        <v>0</v>
      </c>
      <c r="FL23" s="387">
        <f t="shared" ca="1" si="30"/>
        <v>0</v>
      </c>
      <c r="FP23" s="363">
        <f ca="1">((FJ23-FL23-FK23+AZ23+AQ23+SUM(Z23:AA23)+SUM(AW23:AX23)+AK23)*IF('DB Func'!GG18="ok",'DB Func'!GD18,0))</f>
        <v>0</v>
      </c>
      <c r="FR23" s="389">
        <f t="shared" ca="1" si="31"/>
        <v>0</v>
      </c>
      <c r="GV23" s="49"/>
      <c r="GW23" s="49"/>
      <c r="GX23" s="49"/>
      <c r="GY23" s="49"/>
      <c r="GZ23" s="49"/>
      <c r="HA23" s="49"/>
      <c r="HB23" s="49"/>
      <c r="HC23" s="49"/>
    </row>
    <row r="24" spans="3:211" ht="30" customHeight="1" thickTop="1" thickBot="1">
      <c r="C24" s="390" t="str">
        <f ca="1">IF('DB Func'!B19="Funcionário 17","",'DB Func'!B19)</f>
        <v/>
      </c>
      <c r="D24" s="391">
        <f ca="1">'DB Func'!CM19</f>
        <v>0</v>
      </c>
      <c r="E24" s="382" t="str">
        <f ca="1">IF(C24="","-",IF(OR(terceiro!E24="OUT",terceiro!F24="OUT"),"Sim","Não"))</f>
        <v>-</v>
      </c>
      <c r="F24" s="383" t="str">
        <f ca="1">IF(C24="","-",IF(OR(Ferias!E24="OUT",Ferias!F24="OUT"),"Sim","Não"))</f>
        <v>-</v>
      </c>
      <c r="G24" s="383">
        <f ca="1">IF(C24="",0,IF(F24="Sim",IF(Ferias!E24="OUT",Ferias!I24,Ferias!J24),0))</f>
        <v>0</v>
      </c>
      <c r="H24" s="185"/>
      <c r="I24" s="185"/>
      <c r="J24" s="398">
        <f t="shared" ca="1" si="1"/>
        <v>0</v>
      </c>
      <c r="K24" s="152"/>
      <c r="L24" s="151"/>
      <c r="M24" s="189"/>
      <c r="N24" s="153"/>
      <c r="O24" s="48"/>
      <c r="P24" s="48"/>
      <c r="Q24" s="48"/>
      <c r="R24" s="49"/>
      <c r="S24" s="49"/>
      <c r="T24" s="49"/>
      <c r="U24" s="49"/>
      <c r="V24" s="49"/>
      <c r="W24" s="49"/>
      <c r="X24" s="49"/>
      <c r="Y24" s="49"/>
      <c r="Z24" s="49"/>
      <c r="AA24" s="49"/>
      <c r="AB24" s="48"/>
      <c r="AC24" s="48"/>
      <c r="AD24" s="49"/>
      <c r="AE24" s="49"/>
      <c r="AF24" s="314"/>
      <c r="AH24" s="400">
        <f ca="1">IF(AND('DB Func'!GE19="Setembro",'DB Func'!BQ19="2 Parcelas"),(('auxiliar 13 sal'!L20/12*'DB Func'!GF19+AVERAGE('auxiliar 13 sal'!Q20:AB20)+AVERAGE('auxiliar 13 sal'!AE20:AP20)+'auxiliar 13 sal'!L20*'DB Func'!BN19+'auxiliar 13 sal'!L20*'DB Func'!BO19)/2),IF('DB Func'!GE19="Outubro",IF('DB Func'!BQ19="Parcela Única",('auxiliar 13 sal'!L20/12*'DB Func'!GF19)+AVERAGE('auxiliar 13 sal'!Q20:AB20)+AVERAGE('auxiliar 13 sal'!AE20:AP20)+('auxiliar 13 sal'!L20*'DB Func'!BN19)+('auxiliar 13 sal'!L20*'DB Func'!BO19),IF('DB Func'!BQ19="2 Parcelas",(('auxiliar 13 sal'!L20/12*'DB Func'!GF19+AVERAGE('auxiliar 13 sal'!Q20:AB20)+AVERAGE('auxiliar 13 sal'!AE20:AP20)+'auxiliar 13 sal'!L20*'DB Func'!BN19+'auxiliar 13 sal'!L20*'DB Func'!BO19)/2))),0))</f>
        <v>0</v>
      </c>
      <c r="AK24" s="364">
        <f t="shared" ca="1" si="6"/>
        <v>0</v>
      </c>
      <c r="AL24" s="364">
        <f t="shared" ca="1" si="7"/>
        <v>0</v>
      </c>
      <c r="AM24" s="364">
        <f t="shared" ca="1" si="8"/>
        <v>0</v>
      </c>
      <c r="AN24" s="364">
        <f t="shared" ca="1" si="9"/>
        <v>0</v>
      </c>
      <c r="AO24" s="364">
        <f t="shared" ca="1" si="10"/>
        <v>0</v>
      </c>
      <c r="AP24" s="364">
        <f t="shared" ca="1" si="11"/>
        <v>0</v>
      </c>
      <c r="AQ24" s="364">
        <f t="shared" ca="1" si="12"/>
        <v>0</v>
      </c>
      <c r="AR24" s="364">
        <f>IF(OR(M24="",M24=0),0,((FJ24/220)*('Ho Ex'!$C$8+$AS$6))*M24)</f>
        <v>0</v>
      </c>
      <c r="AS24" s="364">
        <f>IF(OR(N24="",N24=0),0,((FJ24/220*('DB Func'!GD19+Lanc!$AS$6))*('Ho Ex'!$I$8+$AS$6))*(N24/52.5*60))</f>
        <v>0</v>
      </c>
      <c r="AT24" s="364">
        <f>IF(OR(M24="",M24=0),0,((FJ24/220)*('Ho Ex'!$J$8+$AS$6))*O24)</f>
        <v>0</v>
      </c>
      <c r="AU24" s="364">
        <f>IF(OR(M24="",M24=0),0,((FJ24/220)*('Ho Ex'!I30+$AS$6))*P24)</f>
        <v>0</v>
      </c>
      <c r="AV24" s="364">
        <f>IF(OR(M24="",M24=0),0,((FJ24/220)*('Ho Ex'!C30+$AS$6))*Q24)</f>
        <v>0</v>
      </c>
      <c r="AW24" s="364">
        <f ca="1">FJ24*'DB Func'!BN19</f>
        <v>0</v>
      </c>
      <c r="AX24" s="364">
        <f ca="1">FJ24*'DB Func'!BO19</f>
        <v>0</v>
      </c>
      <c r="AY24" s="364">
        <f ca="1">IF(FJ24=0,0,VLOOKUP(FJ24,'P Gerais'!$D$39:$G$41,3,TRUE)*Func17!$F$68)</f>
        <v>0</v>
      </c>
      <c r="AZ24" s="364">
        <f t="shared" si="13"/>
        <v>0</v>
      </c>
      <c r="BA24" s="364">
        <f ca="1">((FJ24-FL24-FK24+AZ24+AQ24+SUM(Z24:AA24)+SUM(AW24:AX24)+AK24)*IF('DB Func'!GG19="ok",'DB Func'!GD19,0))+(FJ24-FL24-FK24+AZ24+AQ24+SUM(Z24:AA24)+SUM(AW24:AX24))+AK24</f>
        <v>0</v>
      </c>
      <c r="BB24" s="385">
        <f ca="1">VLOOKUP(BA24,'P Gerais'!$D$22:$G$25,3,TRUE)</f>
        <v>0.08</v>
      </c>
      <c r="BC24" s="364">
        <f ca="1">IF(BA24&lt;'P Gerais'!$D$25,BA24*BB24,Lanc!BB24)</f>
        <v>0</v>
      </c>
      <c r="BD24" s="364">
        <f ca="1">BA24-BC24-('DB Func'!GB19*'P Gerais'!$D$35)</f>
        <v>0</v>
      </c>
      <c r="BE24" s="386">
        <f ca="1">VLOOKUP(BD24,'P Gerais'!$D$29:$F$33,3,TRUE)</f>
        <v>0</v>
      </c>
      <c r="BF24" s="364">
        <f t="shared" ca="1" si="14"/>
        <v>0</v>
      </c>
      <c r="BG24" s="364">
        <f ca="1">VLOOKUP(BD24,'P Gerais'!$D$29:$G$33,4,TRUE)</f>
        <v>0</v>
      </c>
      <c r="BH24" s="364">
        <f t="shared" ca="1" si="15"/>
        <v>0</v>
      </c>
      <c r="BI24" s="364">
        <f t="shared" ca="1" si="16"/>
        <v>0</v>
      </c>
      <c r="BJ24" s="362">
        <f ca="1">'DB Func'!G19</f>
        <v>0</v>
      </c>
      <c r="BK24" s="362">
        <f ca="1">'DB Func'!FW19</f>
        <v>0</v>
      </c>
      <c r="BL24" s="364">
        <f ca="1">D24*'P Gerais'!$D$13</f>
        <v>0</v>
      </c>
      <c r="BM24" s="364">
        <f ca="1">D24*'P Gerais'!$D$14</f>
        <v>0</v>
      </c>
      <c r="BN24" s="364">
        <f ca="1">D24*'P Gerais'!$D$16</f>
        <v>0</v>
      </c>
      <c r="BO24" s="364">
        <f ca="1">D24*'P Gerais'!$D$17</f>
        <v>0</v>
      </c>
      <c r="BP24" s="364">
        <f ca="1">D24*'P Gerais'!$D$18</f>
        <v>0</v>
      </c>
      <c r="BQ24" s="385">
        <f ca="1">VLOOKUP(D24,'P Gerais'!$D$22:$G$24,3,TRUE)</f>
        <v>0.08</v>
      </c>
      <c r="BR24" s="385">
        <f ca="1">VLOOKUP(D24,'P Gerais'!$D$29:$G$33,3,TRUE)</f>
        <v>0</v>
      </c>
      <c r="BS24" s="385">
        <f ca="1">'DB Func'!BN19</f>
        <v>0</v>
      </c>
      <c r="BT24" s="385">
        <f ca="1">'DB Func'!BO19</f>
        <v>0</v>
      </c>
      <c r="BU24" s="385">
        <f ca="1">'DB Func'!FX19</f>
        <v>0</v>
      </c>
      <c r="BV24" s="364">
        <f t="shared" ca="1" si="17"/>
        <v>-0.08</v>
      </c>
      <c r="BW24" s="364">
        <f ca="1">BV24-'DB Func'!GC19</f>
        <v>-0.08</v>
      </c>
      <c r="BX24" s="362">
        <f ca="1">IFERROR(VLOOKUP(BW24,'P Gerais'!$D$29:$G$33,3,TRUE)*BW24,0)</f>
        <v>0</v>
      </c>
      <c r="BY24" s="364">
        <f ca="1">IFERROR(BX24-VLOOKUP(BW24,'P Gerais'!$D$29:$H$33,4,TRUE),0)</f>
        <v>0</v>
      </c>
      <c r="BZ24" s="364">
        <f ca="1">D24*'DB Func'!GD19</f>
        <v>0</v>
      </c>
      <c r="CB24" s="364">
        <f t="shared" ca="1" si="18"/>
        <v>0</v>
      </c>
      <c r="CC24" s="364">
        <f t="shared" si="19"/>
        <v>0</v>
      </c>
      <c r="CD24" s="364">
        <f t="shared" si="20"/>
        <v>0</v>
      </c>
      <c r="CF24" s="362" t="str">
        <f t="shared" ca="1" si="21"/>
        <v>não</v>
      </c>
      <c r="CG24" s="362">
        <f ca="1">IF($CH$8=1,DAY('DB Func'!C19),0)</f>
        <v>0</v>
      </c>
      <c r="CH24" s="362">
        <f ca="1">IF(CI24=0,0,MONTH('DB Func'!C19))</f>
        <v>0</v>
      </c>
      <c r="CI24" s="362">
        <f ca="1">IF('P Gerais'!D22=YEAR('DB Func'!C19),YEAR('DB Func'!C19),0)</f>
        <v>0</v>
      </c>
      <c r="CJ24" s="371">
        <v>47</v>
      </c>
      <c r="CK24" s="363"/>
      <c r="CL24" s="362" t="str">
        <f ca="1">IF(ISERROR(HLOOKUP(CL22,$DS$7:$DY24,$DZ24,FALSE)),"N",HLOOKUP(CL22,$DS$7:$DY24,$DZ24,FALSE))</f>
        <v>N</v>
      </c>
      <c r="CM24" s="362" t="str">
        <f ca="1">IF(ISERROR(HLOOKUP(CM22,$DS$7:$DY24,$DZ24,FALSE)),"N",HLOOKUP(CM22,$DS$7:$DY24,$DZ24,FALSE))</f>
        <v>N</v>
      </c>
      <c r="CN24" s="362" t="str">
        <f>IF(ISERROR(HLOOKUP(CN22,$DS$7:$DY24,$DZ24,FALSE)),"N",HLOOKUP(CN22,$DS$7:$DY24,$DZ24,FALSE))</f>
        <v>N</v>
      </c>
      <c r="CO24" s="362" t="str">
        <f ca="1">IF(ISERROR(HLOOKUP(CO22,$DS$7:$DY24,$DZ24,FALSE)),"N",HLOOKUP(CO22,$DS$7:$DY24,$DZ24,FALSE))</f>
        <v>N</v>
      </c>
      <c r="CP24" s="362" t="str">
        <f ca="1">IF(ISERROR(HLOOKUP(CP22,$DS$7:$DY24,$DZ24,FALSE)),"N",HLOOKUP(CP22,$DS$7:$DY24,$DZ24,FALSE))</f>
        <v>N</v>
      </c>
      <c r="CQ24" s="362" t="str">
        <f ca="1">IF(ISERROR(HLOOKUP(CQ22,$DS$7:$DY24,$DZ24,FALSE)),"N",HLOOKUP(CQ22,$DS$7:$DY24,$DZ24,FALSE))</f>
        <v>N</v>
      </c>
      <c r="CR24" s="362" t="str">
        <f ca="1">IF(ISERROR(HLOOKUP(CR22,$DS$7:$DY24,$DZ24,FALSE)),"N",HLOOKUP(CR22,$DS$7:$DY24,$DZ24,FALSE))</f>
        <v>N</v>
      </c>
      <c r="CS24" s="362" t="str">
        <f ca="1">IF(ISERROR(HLOOKUP(CS22,$DS$7:$DY24,$DZ24,FALSE)),"N",HLOOKUP(CS22,$DS$7:$DY24,$DZ24,FALSE))</f>
        <v>N</v>
      </c>
      <c r="CT24" s="362" t="str">
        <f ca="1">IF(ISERROR(HLOOKUP(CT22,$DS$7:$DY24,$DZ24,FALSE)),"N",HLOOKUP(CT22,$DS$7:$DY24,$DZ24,FALSE))</f>
        <v>N</v>
      </c>
      <c r="CU24" s="362" t="str">
        <f>IF(ISERROR(HLOOKUP(CU22,$DS$7:$DY24,$DZ24,FALSE)),"N",HLOOKUP(CU22,$DS$7:$DY24,$DZ24,FALSE))</f>
        <v>N</v>
      </c>
      <c r="CV24" s="362" t="str">
        <f ca="1">IF(ISERROR(HLOOKUP(CV22,$DS$7:$DY24,$DZ24,FALSE)),"N",HLOOKUP(CV22,$DS$7:$DY24,$DZ24,FALSE))</f>
        <v>N</v>
      </c>
      <c r="CW24" s="362" t="str">
        <f ca="1">IF(ISERROR(HLOOKUP(CW22,$DS$7:$DY24,$DZ24,FALSE)),"N",HLOOKUP(CW22,$DS$7:$DY24,$DZ24,FALSE))</f>
        <v>N</v>
      </c>
      <c r="CX24" s="362" t="str">
        <f ca="1">IF(ISERROR(HLOOKUP(CX22,$DS$7:$DY24,$DZ24,FALSE)),"N",HLOOKUP(CX22,$DS$7:$DY24,$DZ24,FALSE))</f>
        <v>N</v>
      </c>
      <c r="CY24" s="362" t="str">
        <f ca="1">IF(ISERROR(HLOOKUP(CY22,$DS$7:$DY24,$DZ24,FALSE)),"N",HLOOKUP(CY22,$DS$7:$DY24,$DZ24,FALSE))</f>
        <v>N</v>
      </c>
      <c r="CZ24" s="362" t="str">
        <f ca="1">IF(ISERROR(HLOOKUP(CZ22,$DS$7:$DY24,$DZ24,FALSE)),"N",HLOOKUP(CZ22,$DS$7:$DY24,$DZ24,FALSE))</f>
        <v>N</v>
      </c>
      <c r="DA24" s="362" t="str">
        <f ca="1">IF(ISERROR(HLOOKUP(DA22,$DS$7:$DY24,$DZ24,FALSE)),"N",HLOOKUP(DA22,$DS$7:$DY24,$DZ24,FALSE))</f>
        <v>N</v>
      </c>
      <c r="DB24" s="362" t="str">
        <f>IF(ISERROR(HLOOKUP(DB22,$DS$7:$DY24,$DZ24,FALSE)),"N",HLOOKUP(DB22,$DS$7:$DY24,$DZ24,FALSE))</f>
        <v>N</v>
      </c>
      <c r="DC24" s="362" t="str">
        <f ca="1">IF(ISERROR(HLOOKUP(DC22,$DS$7:$DY24,$DZ24,FALSE)),"N",HLOOKUP(DC22,$DS$7:$DY24,$DZ24,FALSE))</f>
        <v>N</v>
      </c>
      <c r="DD24" s="362" t="str">
        <f ca="1">IF(ISERROR(HLOOKUP(DD22,$DS$7:$DY24,$DZ24,FALSE)),"N",HLOOKUP(DD22,$DS$7:$DY24,$DZ24,FALSE))</f>
        <v>N</v>
      </c>
      <c r="DE24" s="362" t="str">
        <f ca="1">IF(ISERROR(HLOOKUP(DE22,$DS$7:$DY24,$DZ24,FALSE)),"N",HLOOKUP(DE22,$DS$7:$DY24,$DZ24,FALSE))</f>
        <v>N</v>
      </c>
      <c r="DF24" s="362" t="str">
        <f ca="1">IF(ISERROR(HLOOKUP(DF22,$DS$7:$DY24,$DZ24,FALSE)),"N",HLOOKUP(DF22,$DS$7:$DY24,$DZ24,FALSE))</f>
        <v>N</v>
      </c>
      <c r="DG24" s="362" t="str">
        <f ca="1">IF(ISERROR(HLOOKUP(DG22,$DS$7:$DY24,$DZ24,FALSE)),"N",HLOOKUP(DG22,$DS$7:$DY24,$DZ24,FALSE))</f>
        <v>N</v>
      </c>
      <c r="DH24" s="362" t="str">
        <f ca="1">IF(ISERROR(HLOOKUP(DH22,$DS$7:$DY24,$DZ24,FALSE)),"N",HLOOKUP(DH22,$DS$7:$DY24,$DZ24,FALSE))</f>
        <v>N</v>
      </c>
      <c r="DI24" s="362" t="str">
        <f>IF(ISERROR(HLOOKUP(DI22,$DS$7:$DY24,$DZ24,FALSE)),"N",HLOOKUP(DI22,$DS$7:$DY24,$DZ24,FALSE))</f>
        <v>N</v>
      </c>
      <c r="DJ24" s="362" t="str">
        <f ca="1">IF(ISERROR(HLOOKUP(DJ22,$DS$7:$DY24,$DZ24,FALSE)),"N",HLOOKUP(DJ22,$DS$7:$DY24,$DZ24,FALSE))</f>
        <v>N</v>
      </c>
      <c r="DK24" s="362" t="str">
        <f ca="1">IF(ISERROR(HLOOKUP(DK22,$DS$7:$DY24,$DZ24,FALSE)),"N",HLOOKUP(DK22,$DS$7:$DY24,$DZ24,FALSE))</f>
        <v>N</v>
      </c>
      <c r="DL24" s="362" t="str">
        <f ca="1">IF(ISERROR(HLOOKUP(DL22,$DS$7:$DY24,$DZ24,FALSE)),"N",HLOOKUP(DL22,$DS$7:$DY24,$DZ24,FALSE))</f>
        <v>N</v>
      </c>
      <c r="DM24" s="362" t="str">
        <f ca="1">IF(ISERROR(HLOOKUP(DM22,$DS$7:$DY24,$DZ24,FALSE)),"N",HLOOKUP(DM22,$DS$7:$DY24,$DZ24,FALSE))</f>
        <v>N</v>
      </c>
      <c r="DN24" s="362" t="str">
        <f ca="1">IF(ISERROR(HLOOKUP(DN22,$DS$7:$DY24,$DZ24,FALSE)),"N",HLOOKUP(DN22,$DS$7:$DY24,$DZ24,FALSE))</f>
        <v>N</v>
      </c>
      <c r="DO24" s="362" t="str">
        <f ca="1">IF(ISERROR(HLOOKUP(DO22,$DS$7:$DY24,$DZ24,FALSE)),"N",HLOOKUP(DO22,$DS$7:$DY24,$DZ24,FALSE))</f>
        <v>N</v>
      </c>
      <c r="DP24" s="362" t="str">
        <f>IF(ISERROR(HLOOKUP(DP22,$DS$7:$DY24,$DZ24,FALSE)),"N",HLOOKUP(DP22,$DS$7:$DY24,$DZ24,FALSE))</f>
        <v>N</v>
      </c>
      <c r="DQ24" s="362">
        <f t="shared" ca="1" si="22"/>
        <v>0</v>
      </c>
      <c r="DR24" s="362">
        <f t="shared" ca="1" si="23"/>
        <v>31</v>
      </c>
      <c r="DS24" s="362" t="str">
        <f>IF('DB Func'!M19&gt;0,"S","N")</f>
        <v>N</v>
      </c>
      <c r="DT24" s="362" t="str">
        <f>IF('DB Func'!R19&gt;0,"S","N")</f>
        <v>N</v>
      </c>
      <c r="DU24" s="362" t="str">
        <f>IF('DB Func'!W19&gt;0,"S","N")</f>
        <v>N</v>
      </c>
      <c r="DV24" s="362" t="str">
        <f>IF('DB Func'!AB19&gt;0,"S","N")</f>
        <v>N</v>
      </c>
      <c r="DW24" s="362" t="str">
        <f>IF('DB Func'!AG19&gt;0,"S","N")</f>
        <v>N</v>
      </c>
      <c r="DX24" s="362" t="str">
        <f>IF('DB Func'!AL19&gt;0,"S","N")</f>
        <v>N</v>
      </c>
      <c r="DY24" s="362" t="str">
        <f>IF('DB Func'!AQ19&gt;0,"S","N")</f>
        <v>N</v>
      </c>
      <c r="DZ24" s="362">
        <v>18</v>
      </c>
      <c r="EA24" s="369">
        <f ca="1">'DB Func'!C19</f>
        <v>0</v>
      </c>
      <c r="EB24" s="362" t="str">
        <f t="shared" ca="1" si="24"/>
        <v>s</v>
      </c>
      <c r="EC24" s="362" t="str">
        <f t="shared" ca="1" si="24"/>
        <v>s</v>
      </c>
      <c r="ED24" s="362" t="str">
        <f t="shared" ca="1" si="24"/>
        <v>s</v>
      </c>
      <c r="EE24" s="362" t="str">
        <f t="shared" ca="1" si="24"/>
        <v>s</v>
      </c>
      <c r="EF24" s="362" t="str">
        <f t="shared" ca="1" si="24"/>
        <v>s</v>
      </c>
      <c r="EG24" s="362" t="str">
        <f t="shared" ca="1" si="24"/>
        <v>s</v>
      </c>
      <c r="EH24" s="362" t="str">
        <f t="shared" ca="1" si="24"/>
        <v>s</v>
      </c>
      <c r="EI24" s="362" t="str">
        <f t="shared" ca="1" si="24"/>
        <v>s</v>
      </c>
      <c r="EJ24" s="362" t="str">
        <f t="shared" ca="1" si="24"/>
        <v>s</v>
      </c>
      <c r="EK24" s="362" t="str">
        <f t="shared" ca="1" si="24"/>
        <v>s</v>
      </c>
      <c r="EL24" s="362" t="str">
        <f t="shared" ca="1" si="24"/>
        <v>s</v>
      </c>
      <c r="EM24" s="362" t="str">
        <f t="shared" ca="1" si="24"/>
        <v>s</v>
      </c>
      <c r="EN24" s="362" t="str">
        <f t="shared" ca="1" si="24"/>
        <v>s</v>
      </c>
      <c r="EO24" s="362" t="str">
        <f t="shared" ca="1" si="24"/>
        <v>s</v>
      </c>
      <c r="EP24" s="362" t="str">
        <f t="shared" ca="1" si="24"/>
        <v>s</v>
      </c>
      <c r="EQ24" s="362" t="str">
        <f t="shared" ref="EQ24:FF37" ca="1" si="32">IF(DAY($EA24)&gt;EQ$7,"n","s")</f>
        <v>s</v>
      </c>
      <c r="ER24" s="362" t="str">
        <f t="shared" ca="1" si="32"/>
        <v>s</v>
      </c>
      <c r="ES24" s="362" t="str">
        <f t="shared" ca="1" si="32"/>
        <v>s</v>
      </c>
      <c r="ET24" s="362" t="str">
        <f t="shared" ca="1" si="32"/>
        <v>s</v>
      </c>
      <c r="EU24" s="362" t="str">
        <f t="shared" ca="1" si="32"/>
        <v>s</v>
      </c>
      <c r="EV24" s="362" t="str">
        <f t="shared" ca="1" si="25"/>
        <v>s</v>
      </c>
      <c r="EW24" s="362" t="str">
        <f t="shared" ca="1" si="32"/>
        <v>s</v>
      </c>
      <c r="EX24" s="362" t="str">
        <f t="shared" ca="1" si="32"/>
        <v>s</v>
      </c>
      <c r="EY24" s="362" t="str">
        <f t="shared" ca="1" si="32"/>
        <v>s</v>
      </c>
      <c r="EZ24" s="362" t="str">
        <f t="shared" ca="1" si="32"/>
        <v>s</v>
      </c>
      <c r="FA24" s="362" t="str">
        <f t="shared" ca="1" si="32"/>
        <v>s</v>
      </c>
      <c r="FB24" s="362" t="str">
        <f t="shared" ca="1" si="32"/>
        <v>s</v>
      </c>
      <c r="FC24" s="362" t="str">
        <f t="shared" ca="1" si="32"/>
        <v>s</v>
      </c>
      <c r="FD24" s="362" t="str">
        <f t="shared" ca="1" si="32"/>
        <v>s</v>
      </c>
      <c r="FE24" s="362" t="str">
        <f t="shared" ca="1" si="32"/>
        <v>s</v>
      </c>
      <c r="FF24" s="362" t="str">
        <f t="shared" ca="1" si="32"/>
        <v>s</v>
      </c>
      <c r="FG24" s="362">
        <f t="shared" ca="1" si="26"/>
        <v>31</v>
      </c>
      <c r="FH24" s="362">
        <f t="shared" ca="1" si="27"/>
        <v>0</v>
      </c>
      <c r="FI24" s="362" t="str">
        <f ca="1">IF(AND(YEAR(EA24)='P Gerais'!D22,MONTH(Lanc!EA24)=10,DAY(Lanc!EA24)&gt;1),"S","N")</f>
        <v>N</v>
      </c>
      <c r="FJ24" s="364">
        <f t="shared" ca="1" si="28"/>
        <v>0</v>
      </c>
      <c r="FK24" s="364">
        <f t="shared" si="29"/>
        <v>0</v>
      </c>
      <c r="FL24" s="387">
        <f t="shared" ca="1" si="30"/>
        <v>0</v>
      </c>
      <c r="FP24" s="363">
        <f ca="1">((FJ24-FL24-FK24+AZ24+AQ24+SUM(Z24:AA24)+SUM(AW24:AX24)+AK24)*IF('DB Func'!GG19="ok",'DB Func'!GD19,0))</f>
        <v>0</v>
      </c>
      <c r="FR24" s="389">
        <f t="shared" ca="1" si="31"/>
        <v>0</v>
      </c>
      <c r="GV24" s="49"/>
      <c r="GW24" s="49"/>
      <c r="GX24" s="49"/>
      <c r="GY24" s="49"/>
      <c r="GZ24" s="49"/>
      <c r="HA24" s="49"/>
      <c r="HB24" s="49"/>
      <c r="HC24" s="49"/>
    </row>
    <row r="25" spans="3:211" ht="30" customHeight="1" thickTop="1" thickBot="1">
      <c r="C25" s="390" t="str">
        <f ca="1">IF('DB Func'!B20="Funcionário 18","",'DB Func'!B20)</f>
        <v/>
      </c>
      <c r="D25" s="391">
        <f ca="1">'DB Func'!CM20</f>
        <v>0</v>
      </c>
      <c r="E25" s="382" t="str">
        <f ca="1">IF(C25="","-",IF(OR(terceiro!E25="OUT",terceiro!F25="OUT"),"Sim","Não"))</f>
        <v>-</v>
      </c>
      <c r="F25" s="383" t="str">
        <f ca="1">IF(C25="","-",IF(OR(Ferias!E25="OUT",Ferias!F25="OUT"),"Sim","Não"))</f>
        <v>-</v>
      </c>
      <c r="G25" s="383">
        <f ca="1">IF(C25="",0,IF(F25="Sim",IF(Ferias!E25="OUT",Ferias!I25,Ferias!J25),0))</f>
        <v>0</v>
      </c>
      <c r="H25" s="185"/>
      <c r="I25" s="185"/>
      <c r="J25" s="398">
        <f t="shared" ca="1" si="1"/>
        <v>0</v>
      </c>
      <c r="K25" s="152"/>
      <c r="L25" s="151"/>
      <c r="M25" s="189"/>
      <c r="N25" s="153"/>
      <c r="O25" s="48"/>
      <c r="P25" s="48"/>
      <c r="Q25" s="48"/>
      <c r="R25" s="49"/>
      <c r="S25" s="49"/>
      <c r="T25" s="49"/>
      <c r="U25" s="49"/>
      <c r="V25" s="49"/>
      <c r="W25" s="49"/>
      <c r="X25" s="49"/>
      <c r="Y25" s="49"/>
      <c r="Z25" s="49"/>
      <c r="AA25" s="49"/>
      <c r="AB25" s="48"/>
      <c r="AC25" s="48"/>
      <c r="AD25" s="49"/>
      <c r="AE25" s="49"/>
      <c r="AF25" s="314"/>
      <c r="AH25" s="400">
        <f ca="1">IF(AND('DB Func'!GE20="Setembro",'DB Func'!BQ20="2 Parcelas"),(('auxiliar 13 sal'!L21/12*'DB Func'!GF20+AVERAGE('auxiliar 13 sal'!Q21:AB21)+AVERAGE('auxiliar 13 sal'!AE21:AP21)+'auxiliar 13 sal'!L21*'DB Func'!BN20+'auxiliar 13 sal'!L21*'DB Func'!BO20)/2),IF('DB Func'!GE20="Outubro",IF('DB Func'!BQ20="Parcela Única",('auxiliar 13 sal'!L21/12*'DB Func'!GF20)+AVERAGE('auxiliar 13 sal'!Q21:AB21)+AVERAGE('auxiliar 13 sal'!AE21:AP21)+('auxiliar 13 sal'!L21*'DB Func'!BN20)+('auxiliar 13 sal'!L21*'DB Func'!BO20),IF('DB Func'!BQ20="2 Parcelas",(('auxiliar 13 sal'!L21/12*'DB Func'!GF20+AVERAGE('auxiliar 13 sal'!Q21:AB21)+AVERAGE('auxiliar 13 sal'!AE21:AP21)+'auxiliar 13 sal'!L21*'DB Func'!BN20+'auxiliar 13 sal'!L21*'DB Func'!BO20)/2))),0))</f>
        <v>0</v>
      </c>
      <c r="AK25" s="364">
        <f t="shared" ca="1" si="6"/>
        <v>0</v>
      </c>
      <c r="AL25" s="364">
        <f t="shared" ca="1" si="7"/>
        <v>0</v>
      </c>
      <c r="AM25" s="364">
        <f t="shared" ca="1" si="8"/>
        <v>0</v>
      </c>
      <c r="AN25" s="364">
        <f t="shared" ca="1" si="9"/>
        <v>0</v>
      </c>
      <c r="AO25" s="364">
        <f t="shared" ca="1" si="10"/>
        <v>0</v>
      </c>
      <c r="AP25" s="364">
        <f t="shared" ca="1" si="11"/>
        <v>0</v>
      </c>
      <c r="AQ25" s="364">
        <f t="shared" ca="1" si="12"/>
        <v>0</v>
      </c>
      <c r="AR25" s="364">
        <f>IF(OR(M25="",M25=0),0,((FJ25/220)*('Ho Ex'!$C$8+$AS$6))*M25)</f>
        <v>0</v>
      </c>
      <c r="AS25" s="364">
        <f>IF(OR(N25="",N25=0),0,((FJ25/220*('DB Func'!GD20+Lanc!$AS$6))*('Ho Ex'!$I$8+$AS$6))*(N25/52.5*60))</f>
        <v>0</v>
      </c>
      <c r="AT25" s="364">
        <f>IF(OR(M25="",M25=0),0,((FJ25/220)*('Ho Ex'!$J$8+$AS$6))*O25)</f>
        <v>0</v>
      </c>
      <c r="AU25" s="364">
        <f>IF(OR(M25="",M25=0),0,((FJ25/220)*('Ho Ex'!I31+$AS$6))*P25)</f>
        <v>0</v>
      </c>
      <c r="AV25" s="364">
        <f>IF(OR(M25="",M25=0),0,((FJ25/220)*('Ho Ex'!C31+$AS$6))*Q25)</f>
        <v>0</v>
      </c>
      <c r="AW25" s="364">
        <f ca="1">FJ25*'DB Func'!BN20</f>
        <v>0</v>
      </c>
      <c r="AX25" s="364">
        <f ca="1">FJ25*'DB Func'!BO20</f>
        <v>0</v>
      </c>
      <c r="AY25" s="364">
        <f ca="1">IF(FJ25=0,0,VLOOKUP(FJ25,'P Gerais'!$D$39:$G$41,3,TRUE)*Func18!$F$68)</f>
        <v>0</v>
      </c>
      <c r="AZ25" s="364">
        <f t="shared" si="13"/>
        <v>0</v>
      </c>
      <c r="BA25" s="364">
        <f ca="1">((FJ25-FL25-FK25+AZ25+AQ25+SUM(Z25:AA25)+SUM(AW25:AX25)+AK25)*IF('DB Func'!GG20="ok",'DB Func'!GD20,0))+(FJ25-FL25-FK25+AZ25+AQ25+SUM(Z25:AA25)+SUM(AW25:AX25))+AK25</f>
        <v>0</v>
      </c>
      <c r="BB25" s="385">
        <f ca="1">VLOOKUP(BA25,'P Gerais'!$D$22:$G$25,3,TRUE)</f>
        <v>0.08</v>
      </c>
      <c r="BC25" s="364">
        <f ca="1">IF(BA25&lt;'P Gerais'!$D$25,BA25*BB25,Lanc!BB25)</f>
        <v>0</v>
      </c>
      <c r="BD25" s="364">
        <f ca="1">BA25-BC25-('DB Func'!GB20*'P Gerais'!$D$35)</f>
        <v>0</v>
      </c>
      <c r="BE25" s="386">
        <f ca="1">VLOOKUP(BD25,'P Gerais'!$D$29:$F$33,3,TRUE)</f>
        <v>0</v>
      </c>
      <c r="BF25" s="364">
        <f t="shared" ca="1" si="14"/>
        <v>0</v>
      </c>
      <c r="BG25" s="364">
        <f ca="1">VLOOKUP(BD25,'P Gerais'!$D$29:$G$33,4,TRUE)</f>
        <v>0</v>
      </c>
      <c r="BH25" s="364">
        <f t="shared" ca="1" si="15"/>
        <v>0</v>
      </c>
      <c r="BI25" s="364">
        <f t="shared" ca="1" si="16"/>
        <v>0</v>
      </c>
      <c r="BJ25" s="362">
        <f ca="1">'DB Func'!G20</f>
        <v>0</v>
      </c>
      <c r="BK25" s="362">
        <f ca="1">'DB Func'!FW20</f>
        <v>0</v>
      </c>
      <c r="BL25" s="364">
        <f ca="1">D25*'P Gerais'!$D$13</f>
        <v>0</v>
      </c>
      <c r="BM25" s="364">
        <f ca="1">D25*'P Gerais'!$D$14</f>
        <v>0</v>
      </c>
      <c r="BN25" s="364">
        <f ca="1">D25*'P Gerais'!$D$16</f>
        <v>0</v>
      </c>
      <c r="BO25" s="364">
        <f ca="1">D25*'P Gerais'!$D$17</f>
        <v>0</v>
      </c>
      <c r="BP25" s="364">
        <f ca="1">D25*'P Gerais'!$D$18</f>
        <v>0</v>
      </c>
      <c r="BQ25" s="385">
        <f ca="1">VLOOKUP(D25,'P Gerais'!$D$22:$G$24,3,TRUE)</f>
        <v>0.08</v>
      </c>
      <c r="BR25" s="385">
        <f ca="1">VLOOKUP(D25,'P Gerais'!$D$29:$G$33,3,TRUE)</f>
        <v>0</v>
      </c>
      <c r="BS25" s="385">
        <f ca="1">'DB Func'!BN20</f>
        <v>0</v>
      </c>
      <c r="BT25" s="385">
        <f ca="1">'DB Func'!BO20</f>
        <v>0</v>
      </c>
      <c r="BU25" s="385">
        <f ca="1">'DB Func'!FX20</f>
        <v>0</v>
      </c>
      <c r="BV25" s="364">
        <f t="shared" ca="1" si="17"/>
        <v>-0.08</v>
      </c>
      <c r="BW25" s="364">
        <f ca="1">BV25-'DB Func'!GC20</f>
        <v>-0.08</v>
      </c>
      <c r="BX25" s="362">
        <f ca="1">IFERROR(VLOOKUP(BW25,'P Gerais'!$D$29:$G$33,3,TRUE)*BW25,0)</f>
        <v>0</v>
      </c>
      <c r="BY25" s="364">
        <f ca="1">IFERROR(BX25-VLOOKUP(BW25,'P Gerais'!$D$29:$H$33,4,TRUE),0)</f>
        <v>0</v>
      </c>
      <c r="BZ25" s="364">
        <f ca="1">D25*'DB Func'!GD20</f>
        <v>0</v>
      </c>
      <c r="CB25" s="364">
        <f t="shared" ca="1" si="18"/>
        <v>0</v>
      </c>
      <c r="CC25" s="364">
        <f t="shared" si="19"/>
        <v>0</v>
      </c>
      <c r="CD25" s="364">
        <f t="shared" si="20"/>
        <v>0</v>
      </c>
      <c r="CF25" s="362" t="str">
        <f t="shared" ca="1" si="21"/>
        <v>não</v>
      </c>
      <c r="CG25" s="362">
        <f ca="1">IF($CH$8=1,DAY('DB Func'!C20),0)</f>
        <v>0</v>
      </c>
      <c r="CH25" s="362">
        <f ca="1">IF(CI25=0,0,MONTH('DB Func'!C20))</f>
        <v>0</v>
      </c>
      <c r="CI25" s="362">
        <f ca="1">IF('P Gerais'!D23=YEAR('DB Func'!C20),YEAR('DB Func'!C20),0)</f>
        <v>0</v>
      </c>
      <c r="CJ25" s="371">
        <v>48</v>
      </c>
      <c r="CK25" s="363"/>
      <c r="CL25" s="362" t="str">
        <f>IF(ISERROR(HLOOKUP(CL23,$DS$7:$DY25,$DZ25,FALSE)),"N",HLOOKUP(CL23,$DS$7:$DY25,$DZ25,FALSE))</f>
        <v>N</v>
      </c>
      <c r="CM25" s="362" t="str">
        <f>IF(ISERROR(HLOOKUP(CM23,$DS$7:$DY25,$DZ25,FALSE)),"N",HLOOKUP(CM23,$DS$7:$DY25,$DZ25,FALSE))</f>
        <v>N</v>
      </c>
      <c r="CN25" s="362" t="str">
        <f>IF(ISERROR(HLOOKUP(CN23,$DS$7:$DY25,$DZ25,FALSE)),"N",HLOOKUP(CN23,$DS$7:$DY25,$DZ25,FALSE))</f>
        <v>N</v>
      </c>
      <c r="CO25" s="362" t="str">
        <f>IF(ISERROR(HLOOKUP(CO23,$DS$7:$DY25,$DZ25,FALSE)),"N",HLOOKUP(CO23,$DS$7:$DY25,$DZ25,FALSE))</f>
        <v>N</v>
      </c>
      <c r="CP25" s="362" t="str">
        <f>IF(ISERROR(HLOOKUP(CP23,$DS$7:$DY25,$DZ25,FALSE)),"N",HLOOKUP(CP23,$DS$7:$DY25,$DZ25,FALSE))</f>
        <v>N</v>
      </c>
      <c r="CQ25" s="362" t="str">
        <f>IF(ISERROR(HLOOKUP(CQ23,$DS$7:$DY25,$DZ25,FALSE)),"N",HLOOKUP(CQ23,$DS$7:$DY25,$DZ25,FALSE))</f>
        <v>N</v>
      </c>
      <c r="CR25" s="362" t="str">
        <f>IF(ISERROR(HLOOKUP(CR23,$DS$7:$DY25,$DZ25,FALSE)),"N",HLOOKUP(CR23,$DS$7:$DY25,$DZ25,FALSE))</f>
        <v>N</v>
      </c>
      <c r="CS25" s="362" t="str">
        <f>IF(ISERROR(HLOOKUP(CS23,$DS$7:$DY25,$DZ25,FALSE)),"N",HLOOKUP(CS23,$DS$7:$DY25,$DZ25,FALSE))</f>
        <v>N</v>
      </c>
      <c r="CT25" s="362" t="str">
        <f>IF(ISERROR(HLOOKUP(CT23,$DS$7:$DY25,$DZ25,FALSE)),"N",HLOOKUP(CT23,$DS$7:$DY25,$DZ25,FALSE))</f>
        <v>N</v>
      </c>
      <c r="CU25" s="362" t="str">
        <f>IF(ISERROR(HLOOKUP(CU23,$DS$7:$DY25,$DZ25,FALSE)),"N",HLOOKUP(CU23,$DS$7:$DY25,$DZ25,FALSE))</f>
        <v>N</v>
      </c>
      <c r="CV25" s="362" t="str">
        <f>IF(ISERROR(HLOOKUP(CV23,$DS$7:$DY25,$DZ25,FALSE)),"N",HLOOKUP(CV23,$DS$7:$DY25,$DZ25,FALSE))</f>
        <v>N</v>
      </c>
      <c r="CW25" s="362" t="str">
        <f>IF(ISERROR(HLOOKUP(CW23,$DS$7:$DY25,$DZ25,FALSE)),"N",HLOOKUP(CW23,$DS$7:$DY25,$DZ25,FALSE))</f>
        <v>N</v>
      </c>
      <c r="CX25" s="362" t="str">
        <f>IF(ISERROR(HLOOKUP(CX23,$DS$7:$DY25,$DZ25,FALSE)),"N",HLOOKUP(CX23,$DS$7:$DY25,$DZ25,FALSE))</f>
        <v>N</v>
      </c>
      <c r="CY25" s="362" t="str">
        <f>IF(ISERROR(HLOOKUP(CY23,$DS$7:$DY25,$DZ25,FALSE)),"N",HLOOKUP(CY23,$DS$7:$DY25,$DZ25,FALSE))</f>
        <v>N</v>
      </c>
      <c r="CZ25" s="362" t="str">
        <f>IF(ISERROR(HLOOKUP(CZ23,$DS$7:$DY25,$DZ25,FALSE)),"N",HLOOKUP(CZ23,$DS$7:$DY25,$DZ25,FALSE))</f>
        <v>N</v>
      </c>
      <c r="DA25" s="362" t="str">
        <f>IF(ISERROR(HLOOKUP(DA23,$DS$7:$DY25,$DZ25,FALSE)),"N",HLOOKUP(DA23,$DS$7:$DY25,$DZ25,FALSE))</f>
        <v>N</v>
      </c>
      <c r="DB25" s="362" t="str">
        <f>IF(ISERROR(HLOOKUP(DB23,$DS$7:$DY25,$DZ25,FALSE)),"N",HLOOKUP(DB23,$DS$7:$DY25,$DZ25,FALSE))</f>
        <v>N</v>
      </c>
      <c r="DC25" s="362" t="str">
        <f>IF(ISERROR(HLOOKUP(DC23,$DS$7:$DY25,$DZ25,FALSE)),"N",HLOOKUP(DC23,$DS$7:$DY25,$DZ25,FALSE))</f>
        <v>N</v>
      </c>
      <c r="DD25" s="362" t="str">
        <f>IF(ISERROR(HLOOKUP(DD23,$DS$7:$DY25,$DZ25,FALSE)),"N",HLOOKUP(DD23,$DS$7:$DY25,$DZ25,FALSE))</f>
        <v>N</v>
      </c>
      <c r="DE25" s="362" t="str">
        <f>IF(ISERROR(HLOOKUP(DE23,$DS$7:$DY25,$DZ25,FALSE)),"N",HLOOKUP(DE23,$DS$7:$DY25,$DZ25,FALSE))</f>
        <v>N</v>
      </c>
      <c r="DF25" s="362" t="str">
        <f>IF(ISERROR(HLOOKUP(DF23,$DS$7:$DY25,$DZ25,FALSE)),"N",HLOOKUP(DF23,$DS$7:$DY25,$DZ25,FALSE))</f>
        <v>N</v>
      </c>
      <c r="DG25" s="362" t="str">
        <f>IF(ISERROR(HLOOKUP(DG23,$DS$7:$DY25,$DZ25,FALSE)),"N",HLOOKUP(DG23,$DS$7:$DY25,$DZ25,FALSE))</f>
        <v>N</v>
      </c>
      <c r="DH25" s="362" t="str">
        <f>IF(ISERROR(HLOOKUP(DH23,$DS$7:$DY25,$DZ25,FALSE)),"N",HLOOKUP(DH23,$DS$7:$DY25,$DZ25,FALSE))</f>
        <v>N</v>
      </c>
      <c r="DI25" s="362" t="str">
        <f>IF(ISERROR(HLOOKUP(DI23,$DS$7:$DY25,$DZ25,FALSE)),"N",HLOOKUP(DI23,$DS$7:$DY25,$DZ25,FALSE))</f>
        <v>N</v>
      </c>
      <c r="DJ25" s="362" t="str">
        <f>IF(ISERROR(HLOOKUP(DJ23,$DS$7:$DY25,$DZ25,FALSE)),"N",HLOOKUP(DJ23,$DS$7:$DY25,$DZ25,FALSE))</f>
        <v>N</v>
      </c>
      <c r="DK25" s="362" t="str">
        <f>IF(ISERROR(HLOOKUP(DK23,$DS$7:$DY25,$DZ25,FALSE)),"N",HLOOKUP(DK23,$DS$7:$DY25,$DZ25,FALSE))</f>
        <v>N</v>
      </c>
      <c r="DL25" s="362" t="str">
        <f>IF(ISERROR(HLOOKUP(DL23,$DS$7:$DY25,$DZ25,FALSE)),"N",HLOOKUP(DL23,$DS$7:$DY25,$DZ25,FALSE))</f>
        <v>N</v>
      </c>
      <c r="DM25" s="362" t="str">
        <f>IF(ISERROR(HLOOKUP(DM23,$DS$7:$DY25,$DZ25,FALSE)),"N",HLOOKUP(DM23,$DS$7:$DY25,$DZ25,FALSE))</f>
        <v>N</v>
      </c>
      <c r="DN25" s="362" t="str">
        <f>IF(ISERROR(HLOOKUP(DN23,$DS$7:$DY25,$DZ25,FALSE)),"N",HLOOKUP(DN23,$DS$7:$DY25,$DZ25,FALSE))</f>
        <v>N</v>
      </c>
      <c r="DO25" s="362" t="str">
        <f>IF(ISERROR(HLOOKUP(DO23,$DS$7:$DY25,$DZ25,FALSE)),"N",HLOOKUP(DO23,$DS$7:$DY25,$DZ25,FALSE))</f>
        <v>N</v>
      </c>
      <c r="DP25" s="362" t="str">
        <f>IF(ISERROR(HLOOKUP(DP23,$DS$7:$DY25,$DZ25,FALSE)),"N",HLOOKUP(DP23,$DS$7:$DY25,$DZ25,FALSE))</f>
        <v>N</v>
      </c>
      <c r="DQ25" s="362">
        <f t="shared" si="22"/>
        <v>0</v>
      </c>
      <c r="DR25" s="362">
        <f t="shared" si="23"/>
        <v>31</v>
      </c>
      <c r="DS25" s="362" t="str">
        <f>IF('DB Func'!M20&gt;0,"S","N")</f>
        <v>N</v>
      </c>
      <c r="DT25" s="362" t="str">
        <f>IF('DB Func'!R20&gt;0,"S","N")</f>
        <v>N</v>
      </c>
      <c r="DU25" s="362" t="str">
        <f>IF('DB Func'!W20&gt;0,"S","N")</f>
        <v>N</v>
      </c>
      <c r="DV25" s="362" t="str">
        <f>IF('DB Func'!AB20&gt;0,"S","N")</f>
        <v>N</v>
      </c>
      <c r="DW25" s="362" t="str">
        <f>IF('DB Func'!AG20&gt;0,"S","N")</f>
        <v>N</v>
      </c>
      <c r="DX25" s="362" t="str">
        <f>IF('DB Func'!AL20&gt;0,"S","N")</f>
        <v>N</v>
      </c>
      <c r="DY25" s="362" t="str">
        <f>IF('DB Func'!AQ20&gt;0,"S","N")</f>
        <v>N</v>
      </c>
      <c r="DZ25" s="362">
        <v>19</v>
      </c>
      <c r="EA25" s="369">
        <f ca="1">'DB Func'!C20</f>
        <v>0</v>
      </c>
      <c r="EB25" s="362" t="str">
        <f t="shared" ref="EB25:EQ37" ca="1" si="33">IF(DAY($EA25)&gt;EB$7,"n","s")</f>
        <v>s</v>
      </c>
      <c r="EC25" s="362" t="str">
        <f t="shared" ca="1" si="33"/>
        <v>s</v>
      </c>
      <c r="ED25" s="362" t="str">
        <f t="shared" ca="1" si="33"/>
        <v>s</v>
      </c>
      <c r="EE25" s="362" t="str">
        <f t="shared" ca="1" si="33"/>
        <v>s</v>
      </c>
      <c r="EF25" s="362" t="str">
        <f t="shared" ca="1" si="33"/>
        <v>s</v>
      </c>
      <c r="EG25" s="362" t="str">
        <f t="shared" ca="1" si="33"/>
        <v>s</v>
      </c>
      <c r="EH25" s="362" t="str">
        <f t="shared" ca="1" si="33"/>
        <v>s</v>
      </c>
      <c r="EI25" s="362" t="str">
        <f t="shared" ca="1" si="33"/>
        <v>s</v>
      </c>
      <c r="EJ25" s="362" t="str">
        <f t="shared" ca="1" si="33"/>
        <v>s</v>
      </c>
      <c r="EK25" s="362" t="str">
        <f t="shared" ca="1" si="33"/>
        <v>s</v>
      </c>
      <c r="EL25" s="362" t="str">
        <f t="shared" ca="1" si="33"/>
        <v>s</v>
      </c>
      <c r="EM25" s="362" t="str">
        <f t="shared" ca="1" si="33"/>
        <v>s</v>
      </c>
      <c r="EN25" s="362" t="str">
        <f t="shared" ca="1" si="33"/>
        <v>s</v>
      </c>
      <c r="EO25" s="362" t="str">
        <f t="shared" ca="1" si="33"/>
        <v>s</v>
      </c>
      <c r="EP25" s="362" t="str">
        <f t="shared" ca="1" si="33"/>
        <v>s</v>
      </c>
      <c r="EQ25" s="362" t="str">
        <f t="shared" ca="1" si="33"/>
        <v>s</v>
      </c>
      <c r="ER25" s="362" t="str">
        <f t="shared" ca="1" si="32"/>
        <v>s</v>
      </c>
      <c r="ES25" s="362" t="str">
        <f t="shared" ca="1" si="32"/>
        <v>s</v>
      </c>
      <c r="ET25" s="362" t="str">
        <f t="shared" ca="1" si="32"/>
        <v>s</v>
      </c>
      <c r="EU25" s="362" t="str">
        <f t="shared" ca="1" si="32"/>
        <v>s</v>
      </c>
      <c r="EV25" s="362" t="str">
        <f t="shared" ca="1" si="25"/>
        <v>s</v>
      </c>
      <c r="EW25" s="362" t="str">
        <f t="shared" ca="1" si="32"/>
        <v>s</v>
      </c>
      <c r="EX25" s="362" t="str">
        <f t="shared" ca="1" si="32"/>
        <v>s</v>
      </c>
      <c r="EY25" s="362" t="str">
        <f t="shared" ca="1" si="32"/>
        <v>s</v>
      </c>
      <c r="EZ25" s="362" t="str">
        <f t="shared" ca="1" si="32"/>
        <v>s</v>
      </c>
      <c r="FA25" s="362" t="str">
        <f t="shared" ca="1" si="32"/>
        <v>s</v>
      </c>
      <c r="FB25" s="362" t="str">
        <f t="shared" ca="1" si="32"/>
        <v>s</v>
      </c>
      <c r="FC25" s="362" t="str">
        <f t="shared" ca="1" si="32"/>
        <v>s</v>
      </c>
      <c r="FD25" s="362" t="str">
        <f t="shared" ca="1" si="32"/>
        <v>s</v>
      </c>
      <c r="FE25" s="362" t="str">
        <f t="shared" ca="1" si="32"/>
        <v>s</v>
      </c>
      <c r="FF25" s="362" t="str">
        <f t="shared" ca="1" si="32"/>
        <v>s</v>
      </c>
      <c r="FG25" s="362">
        <f t="shared" ca="1" si="26"/>
        <v>31</v>
      </c>
      <c r="FH25" s="362">
        <f t="shared" ca="1" si="27"/>
        <v>0</v>
      </c>
      <c r="FI25" s="362" t="str">
        <f ca="1">IF(AND(YEAR(EA25)='P Gerais'!D23,MONTH(Lanc!EA25)=10,DAY(Lanc!EA25)&gt;1),"S","N")</f>
        <v>N</v>
      </c>
      <c r="FJ25" s="364">
        <f t="shared" ca="1" si="28"/>
        <v>0</v>
      </c>
      <c r="FK25" s="364">
        <f t="shared" si="29"/>
        <v>0</v>
      </c>
      <c r="FL25" s="387">
        <f t="shared" ca="1" si="30"/>
        <v>0</v>
      </c>
      <c r="FP25" s="363">
        <f ca="1">((FJ25-FL25-FK25+AZ25+AQ25+SUM(Z25:AA25)+SUM(AW25:AX25)+AK25)*IF('DB Func'!GG20="ok",'DB Func'!GD20,0))</f>
        <v>0</v>
      </c>
      <c r="FR25" s="389">
        <f t="shared" ca="1" si="31"/>
        <v>0</v>
      </c>
      <c r="GV25" s="49"/>
      <c r="GW25" s="49"/>
      <c r="GX25" s="49"/>
      <c r="GY25" s="49"/>
      <c r="GZ25" s="49"/>
      <c r="HA25" s="49"/>
      <c r="HB25" s="49"/>
      <c r="HC25" s="49"/>
    </row>
    <row r="26" spans="3:211" ht="30" customHeight="1" thickTop="1" thickBot="1">
      <c r="C26" s="390" t="str">
        <f ca="1">IF('DB Func'!B21="Funcionário 19","",'DB Func'!B21)</f>
        <v/>
      </c>
      <c r="D26" s="391">
        <f ca="1">'DB Func'!CM21</f>
        <v>0</v>
      </c>
      <c r="E26" s="382" t="str">
        <f ca="1">IF(C26="","-",IF(OR(terceiro!E26="OUT",terceiro!F26="OUT"),"Sim","Não"))</f>
        <v>-</v>
      </c>
      <c r="F26" s="383" t="str">
        <f ca="1">IF(C26="","-",IF(OR(Ferias!E26="OUT",Ferias!F26="OUT"),"Sim","Não"))</f>
        <v>-</v>
      </c>
      <c r="G26" s="383">
        <f ca="1">IF(C26="",0,IF(F26="Sim",IF(Ferias!E26="OUT",Ferias!I26,Ferias!J26),0))</f>
        <v>0</v>
      </c>
      <c r="H26" s="185"/>
      <c r="I26" s="185"/>
      <c r="J26" s="398">
        <f t="shared" ca="1" si="1"/>
        <v>0</v>
      </c>
      <c r="K26" s="152"/>
      <c r="L26" s="151"/>
      <c r="M26" s="189"/>
      <c r="N26" s="153"/>
      <c r="O26" s="48"/>
      <c r="P26" s="48"/>
      <c r="Q26" s="48"/>
      <c r="R26" s="49"/>
      <c r="S26" s="49"/>
      <c r="T26" s="49"/>
      <c r="U26" s="49"/>
      <c r="V26" s="49"/>
      <c r="W26" s="49"/>
      <c r="X26" s="49"/>
      <c r="Y26" s="49"/>
      <c r="Z26" s="49"/>
      <c r="AA26" s="49"/>
      <c r="AB26" s="48"/>
      <c r="AC26" s="48"/>
      <c r="AD26" s="49"/>
      <c r="AE26" s="49"/>
      <c r="AF26" s="314"/>
      <c r="AH26" s="400">
        <f ca="1">IF(AND('DB Func'!GE21="Setembro",'DB Func'!BQ21="2 Parcelas"),(('auxiliar 13 sal'!L22/12*'DB Func'!GF21+AVERAGE('auxiliar 13 sal'!Q22:AB22)+AVERAGE('auxiliar 13 sal'!AE22:AP22)+'auxiliar 13 sal'!L22*'DB Func'!BN21+'auxiliar 13 sal'!L22*'DB Func'!BO21)/2),IF('DB Func'!GE21="Outubro",IF('DB Func'!BQ21="Parcela Única",('auxiliar 13 sal'!L22/12*'DB Func'!GF21)+AVERAGE('auxiliar 13 sal'!Q22:AB22)+AVERAGE('auxiliar 13 sal'!AE22:AP22)+('auxiliar 13 sal'!L22*'DB Func'!BN21)+('auxiliar 13 sal'!L22*'DB Func'!BO21),IF('DB Func'!BQ21="2 Parcelas",(('auxiliar 13 sal'!L22/12*'DB Func'!GF21+AVERAGE('auxiliar 13 sal'!Q22:AB22)+AVERAGE('auxiliar 13 sal'!AE22:AP22)+'auxiliar 13 sal'!L22*'DB Func'!BN21+'auxiliar 13 sal'!L22*'DB Func'!BO21)/2))),0))</f>
        <v>0</v>
      </c>
      <c r="AK26" s="364">
        <f t="shared" ca="1" si="6"/>
        <v>0</v>
      </c>
      <c r="AL26" s="364">
        <f t="shared" ca="1" si="7"/>
        <v>0</v>
      </c>
      <c r="AM26" s="364">
        <f t="shared" ca="1" si="8"/>
        <v>0</v>
      </c>
      <c r="AN26" s="364">
        <f t="shared" ca="1" si="9"/>
        <v>0</v>
      </c>
      <c r="AO26" s="364">
        <f t="shared" ca="1" si="10"/>
        <v>0</v>
      </c>
      <c r="AP26" s="364">
        <f t="shared" ca="1" si="11"/>
        <v>0</v>
      </c>
      <c r="AQ26" s="364">
        <f t="shared" ca="1" si="12"/>
        <v>0</v>
      </c>
      <c r="AR26" s="364">
        <f>IF(OR(M26="",M26=0),0,((FJ26/220)*('Ho Ex'!$C$8+$AS$6))*M26)</f>
        <v>0</v>
      </c>
      <c r="AS26" s="364">
        <f>IF(OR(N26="",N26=0),0,((FJ26/220*('DB Func'!GD21+Lanc!$AS$6))*('Ho Ex'!$I$8+$AS$6))*(N26/52.5*60))</f>
        <v>0</v>
      </c>
      <c r="AT26" s="364">
        <f>IF(OR(M26="",M26=0),0,((FJ26/220)*('Ho Ex'!$J$8+$AS$6))*O26)</f>
        <v>0</v>
      </c>
      <c r="AU26" s="364">
        <f>IF(OR(M26="",M26=0),0,((FJ26/220)*('Ho Ex'!I32+$AS$6))*P26)</f>
        <v>0</v>
      </c>
      <c r="AV26" s="364">
        <f>IF(OR(M26="",M26=0),0,((FJ26/220)*('Ho Ex'!C23+$AS$6))*Q26)</f>
        <v>0</v>
      </c>
      <c r="AW26" s="364">
        <f ca="1">FJ26*'DB Func'!BN21</f>
        <v>0</v>
      </c>
      <c r="AX26" s="364">
        <f ca="1">FJ26*'DB Func'!BO21</f>
        <v>0</v>
      </c>
      <c r="AY26" s="364">
        <f ca="1">IF(FJ26=0,0,VLOOKUP(FJ26,'P Gerais'!$D$39:$G$41,3,TRUE)*Func19!$F$68)</f>
        <v>0</v>
      </c>
      <c r="AZ26" s="364">
        <f t="shared" si="13"/>
        <v>0</v>
      </c>
      <c r="BA26" s="364">
        <f ca="1">((FJ26-FL26-FK26+AZ26+AQ26+SUM(Z26:AA26)+SUM(AW26:AX26)+AK26)*IF('DB Func'!GG21="ok",'DB Func'!GD21,0))+(FJ26-FL26-FK26+AZ26+AQ26+SUM(Z26:AA26)+SUM(AW26:AX26))+AK26</f>
        <v>0</v>
      </c>
      <c r="BB26" s="385">
        <f ca="1">VLOOKUP(BA26,'P Gerais'!$D$22:$G$25,3,TRUE)</f>
        <v>0.08</v>
      </c>
      <c r="BC26" s="364">
        <f ca="1">IF(BA26&lt;'P Gerais'!$D$25,BA26*BB26,Lanc!BB26)</f>
        <v>0</v>
      </c>
      <c r="BD26" s="364">
        <f ca="1">BA26-BC26-('DB Func'!GB21*'P Gerais'!$D$35)</f>
        <v>0</v>
      </c>
      <c r="BE26" s="386">
        <f ca="1">VLOOKUP(BD26,'P Gerais'!$D$29:$F$33,3,TRUE)</f>
        <v>0</v>
      </c>
      <c r="BF26" s="364">
        <f t="shared" ca="1" si="14"/>
        <v>0</v>
      </c>
      <c r="BG26" s="364">
        <f ca="1">VLOOKUP(BD26,'P Gerais'!$D$29:$G$33,4,TRUE)</f>
        <v>0</v>
      </c>
      <c r="BH26" s="364">
        <f t="shared" ca="1" si="15"/>
        <v>0</v>
      </c>
      <c r="BI26" s="364">
        <f t="shared" ca="1" si="16"/>
        <v>0</v>
      </c>
      <c r="BJ26" s="362">
        <f ca="1">'DB Func'!G21</f>
        <v>0</v>
      </c>
      <c r="BK26" s="362">
        <f ca="1">'DB Func'!FW21</f>
        <v>0</v>
      </c>
      <c r="BL26" s="364">
        <f ca="1">D26*'P Gerais'!$D$13</f>
        <v>0</v>
      </c>
      <c r="BM26" s="364">
        <f ca="1">D26*'P Gerais'!$D$14</f>
        <v>0</v>
      </c>
      <c r="BN26" s="364">
        <f ca="1">D26*'P Gerais'!$D$16</f>
        <v>0</v>
      </c>
      <c r="BO26" s="364">
        <f ca="1">D26*'P Gerais'!$D$17</f>
        <v>0</v>
      </c>
      <c r="BP26" s="364">
        <f ca="1">D26*'P Gerais'!$D$18</f>
        <v>0</v>
      </c>
      <c r="BQ26" s="385">
        <f ca="1">VLOOKUP(D26,'P Gerais'!$D$22:$G$24,3,TRUE)</f>
        <v>0.08</v>
      </c>
      <c r="BR26" s="385">
        <f ca="1">VLOOKUP(D26,'P Gerais'!$D$29:$G$33,3,TRUE)</f>
        <v>0</v>
      </c>
      <c r="BS26" s="385">
        <f ca="1">'DB Func'!BN21</f>
        <v>0</v>
      </c>
      <c r="BT26" s="385">
        <f ca="1">'DB Func'!BO21</f>
        <v>0</v>
      </c>
      <c r="BU26" s="385">
        <f ca="1">'DB Func'!FX21</f>
        <v>0</v>
      </c>
      <c r="BV26" s="364">
        <f t="shared" ca="1" si="17"/>
        <v>-0.08</v>
      </c>
      <c r="BW26" s="364">
        <f ca="1">BV26-'DB Func'!GC21</f>
        <v>-0.08</v>
      </c>
      <c r="BX26" s="362">
        <f ca="1">IFERROR(VLOOKUP(BW26,'P Gerais'!$D$29:$G$33,3,TRUE)*BW26,0)</f>
        <v>0</v>
      </c>
      <c r="BY26" s="364">
        <f ca="1">IFERROR(BX26-VLOOKUP(BW26,'P Gerais'!$D$29:$H$33,4,TRUE),0)</f>
        <v>0</v>
      </c>
      <c r="BZ26" s="364">
        <f ca="1">D26*'DB Func'!GD21</f>
        <v>0</v>
      </c>
      <c r="CB26" s="364">
        <f t="shared" ca="1" si="18"/>
        <v>0</v>
      </c>
      <c r="CC26" s="364">
        <f t="shared" si="19"/>
        <v>0</v>
      </c>
      <c r="CD26" s="364">
        <f t="shared" si="20"/>
        <v>0</v>
      </c>
      <c r="CF26" s="362" t="str">
        <f t="shared" ca="1" si="21"/>
        <v>não</v>
      </c>
      <c r="CG26" s="362">
        <f ca="1">IF($CH$8=1,DAY('DB Func'!C21),0)</f>
        <v>0</v>
      </c>
      <c r="CH26" s="362">
        <f ca="1">IF(CI26=0,0,MONTH('DB Func'!C21))</f>
        <v>0</v>
      </c>
      <c r="CI26" s="362">
        <f ca="1">IF('P Gerais'!D24=YEAR('DB Func'!C21),YEAR('DB Func'!C21),0)</f>
        <v>0</v>
      </c>
      <c r="CJ26" s="371">
        <v>49</v>
      </c>
      <c r="CK26" s="363"/>
      <c r="CL26" s="362" t="str">
        <f ca="1">IF(ISERROR(HLOOKUP(CL24,$DS$7:$DY26,$DZ26,FALSE)),"N",HLOOKUP(CL24,$DS$7:$DY26,$DZ26,FALSE))</f>
        <v>N</v>
      </c>
      <c r="CM26" s="362" t="str">
        <f ca="1">IF(ISERROR(HLOOKUP(CM24,$DS$7:$DY26,$DZ26,FALSE)),"N",HLOOKUP(CM24,$DS$7:$DY26,$DZ26,FALSE))</f>
        <v>N</v>
      </c>
      <c r="CN26" s="362" t="str">
        <f>IF(ISERROR(HLOOKUP(CN24,$DS$7:$DY26,$DZ26,FALSE)),"N",HLOOKUP(CN24,$DS$7:$DY26,$DZ26,FALSE))</f>
        <v>N</v>
      </c>
      <c r="CO26" s="362" t="str">
        <f ca="1">IF(ISERROR(HLOOKUP(CO24,$DS$7:$DY26,$DZ26,FALSE)),"N",HLOOKUP(CO24,$DS$7:$DY26,$DZ26,FALSE))</f>
        <v>N</v>
      </c>
      <c r="CP26" s="362" t="str">
        <f ca="1">IF(ISERROR(HLOOKUP(CP24,$DS$7:$DY26,$DZ26,FALSE)),"N",HLOOKUP(CP24,$DS$7:$DY26,$DZ26,FALSE))</f>
        <v>N</v>
      </c>
      <c r="CQ26" s="362" t="str">
        <f ca="1">IF(ISERROR(HLOOKUP(CQ24,$DS$7:$DY26,$DZ26,FALSE)),"N",HLOOKUP(CQ24,$DS$7:$DY26,$DZ26,FALSE))</f>
        <v>N</v>
      </c>
      <c r="CR26" s="362" t="str">
        <f ca="1">IF(ISERROR(HLOOKUP(CR24,$DS$7:$DY26,$DZ26,FALSE)),"N",HLOOKUP(CR24,$DS$7:$DY26,$DZ26,FALSE))</f>
        <v>N</v>
      </c>
      <c r="CS26" s="362" t="str">
        <f ca="1">IF(ISERROR(HLOOKUP(CS24,$DS$7:$DY26,$DZ26,FALSE)),"N",HLOOKUP(CS24,$DS$7:$DY26,$DZ26,FALSE))</f>
        <v>N</v>
      </c>
      <c r="CT26" s="362" t="str">
        <f ca="1">IF(ISERROR(HLOOKUP(CT24,$DS$7:$DY26,$DZ26,FALSE)),"N",HLOOKUP(CT24,$DS$7:$DY26,$DZ26,FALSE))</f>
        <v>N</v>
      </c>
      <c r="CU26" s="362" t="str">
        <f>IF(ISERROR(HLOOKUP(CU24,$DS$7:$DY26,$DZ26,FALSE)),"N",HLOOKUP(CU24,$DS$7:$DY26,$DZ26,FALSE))</f>
        <v>N</v>
      </c>
      <c r="CV26" s="362" t="str">
        <f ca="1">IF(ISERROR(HLOOKUP(CV24,$DS$7:$DY26,$DZ26,FALSE)),"N",HLOOKUP(CV24,$DS$7:$DY26,$DZ26,FALSE))</f>
        <v>N</v>
      </c>
      <c r="CW26" s="362" t="str">
        <f ca="1">IF(ISERROR(HLOOKUP(CW24,$DS$7:$DY26,$DZ26,FALSE)),"N",HLOOKUP(CW24,$DS$7:$DY26,$DZ26,FALSE))</f>
        <v>N</v>
      </c>
      <c r="CX26" s="362" t="str">
        <f ca="1">IF(ISERROR(HLOOKUP(CX24,$DS$7:$DY26,$DZ26,FALSE)),"N",HLOOKUP(CX24,$DS$7:$DY26,$DZ26,FALSE))</f>
        <v>N</v>
      </c>
      <c r="CY26" s="362" t="str">
        <f ca="1">IF(ISERROR(HLOOKUP(CY24,$DS$7:$DY26,$DZ26,FALSE)),"N",HLOOKUP(CY24,$DS$7:$DY26,$DZ26,FALSE))</f>
        <v>N</v>
      </c>
      <c r="CZ26" s="362" t="str">
        <f ca="1">IF(ISERROR(HLOOKUP(CZ24,$DS$7:$DY26,$DZ26,FALSE)),"N",HLOOKUP(CZ24,$DS$7:$DY26,$DZ26,FALSE))</f>
        <v>N</v>
      </c>
      <c r="DA26" s="362" t="str">
        <f ca="1">IF(ISERROR(HLOOKUP(DA24,$DS$7:$DY26,$DZ26,FALSE)),"N",HLOOKUP(DA24,$DS$7:$DY26,$DZ26,FALSE))</f>
        <v>N</v>
      </c>
      <c r="DB26" s="362" t="str">
        <f>IF(ISERROR(HLOOKUP(DB24,$DS$7:$DY26,$DZ26,FALSE)),"N",HLOOKUP(DB24,$DS$7:$DY26,$DZ26,FALSE))</f>
        <v>N</v>
      </c>
      <c r="DC26" s="362" t="str">
        <f ca="1">IF(ISERROR(HLOOKUP(DC24,$DS$7:$DY26,$DZ26,FALSE)),"N",HLOOKUP(DC24,$DS$7:$DY26,$DZ26,FALSE))</f>
        <v>N</v>
      </c>
      <c r="DD26" s="362" t="str">
        <f ca="1">IF(ISERROR(HLOOKUP(DD24,$DS$7:$DY26,$DZ26,FALSE)),"N",HLOOKUP(DD24,$DS$7:$DY26,$DZ26,FALSE))</f>
        <v>N</v>
      </c>
      <c r="DE26" s="362" t="str">
        <f ca="1">IF(ISERROR(HLOOKUP(DE24,$DS$7:$DY26,$DZ26,FALSE)),"N",HLOOKUP(DE24,$DS$7:$DY26,$DZ26,FALSE))</f>
        <v>N</v>
      </c>
      <c r="DF26" s="362" t="str">
        <f ca="1">IF(ISERROR(HLOOKUP(DF24,$DS$7:$DY26,$DZ26,FALSE)),"N",HLOOKUP(DF24,$DS$7:$DY26,$DZ26,FALSE))</f>
        <v>N</v>
      </c>
      <c r="DG26" s="362" t="str">
        <f ca="1">IF(ISERROR(HLOOKUP(DG24,$DS$7:$DY26,$DZ26,FALSE)),"N",HLOOKUP(DG24,$DS$7:$DY26,$DZ26,FALSE))</f>
        <v>N</v>
      </c>
      <c r="DH26" s="362" t="str">
        <f ca="1">IF(ISERROR(HLOOKUP(DH24,$DS$7:$DY26,$DZ26,FALSE)),"N",HLOOKUP(DH24,$DS$7:$DY26,$DZ26,FALSE))</f>
        <v>N</v>
      </c>
      <c r="DI26" s="362" t="str">
        <f>IF(ISERROR(HLOOKUP(DI24,$DS$7:$DY26,$DZ26,FALSE)),"N",HLOOKUP(DI24,$DS$7:$DY26,$DZ26,FALSE))</f>
        <v>N</v>
      </c>
      <c r="DJ26" s="362" t="str">
        <f ca="1">IF(ISERROR(HLOOKUP(DJ24,$DS$7:$DY26,$DZ26,FALSE)),"N",HLOOKUP(DJ24,$DS$7:$DY26,$DZ26,FALSE))</f>
        <v>N</v>
      </c>
      <c r="DK26" s="362" t="str">
        <f ca="1">IF(ISERROR(HLOOKUP(DK24,$DS$7:$DY26,$DZ26,FALSE)),"N",HLOOKUP(DK24,$DS$7:$DY26,$DZ26,FALSE))</f>
        <v>N</v>
      </c>
      <c r="DL26" s="362" t="str">
        <f ca="1">IF(ISERROR(HLOOKUP(DL24,$DS$7:$DY26,$DZ26,FALSE)),"N",HLOOKUP(DL24,$DS$7:$DY26,$DZ26,FALSE))</f>
        <v>N</v>
      </c>
      <c r="DM26" s="362" t="str">
        <f ca="1">IF(ISERROR(HLOOKUP(DM24,$DS$7:$DY26,$DZ26,FALSE)),"N",HLOOKUP(DM24,$DS$7:$DY26,$DZ26,FALSE))</f>
        <v>N</v>
      </c>
      <c r="DN26" s="362" t="str">
        <f ca="1">IF(ISERROR(HLOOKUP(DN24,$DS$7:$DY26,$DZ26,FALSE)),"N",HLOOKUP(DN24,$DS$7:$DY26,$DZ26,FALSE))</f>
        <v>N</v>
      </c>
      <c r="DO26" s="362" t="str">
        <f ca="1">IF(ISERROR(HLOOKUP(DO24,$DS$7:$DY26,$DZ26,FALSE)),"N",HLOOKUP(DO24,$DS$7:$DY26,$DZ26,FALSE))</f>
        <v>N</v>
      </c>
      <c r="DP26" s="362" t="str">
        <f>IF(ISERROR(HLOOKUP(DP24,$DS$7:$DY26,$DZ26,FALSE)),"N",HLOOKUP(DP24,$DS$7:$DY26,$DZ26,FALSE))</f>
        <v>N</v>
      </c>
      <c r="DQ26" s="362">
        <f t="shared" ca="1" si="22"/>
        <v>0</v>
      </c>
      <c r="DR26" s="362">
        <f t="shared" ca="1" si="23"/>
        <v>31</v>
      </c>
      <c r="DS26" s="362" t="str">
        <f>IF('DB Func'!M21&gt;0,"S","N")</f>
        <v>N</v>
      </c>
      <c r="DT26" s="362" t="str">
        <f>IF('DB Func'!R21&gt;0,"S","N")</f>
        <v>N</v>
      </c>
      <c r="DU26" s="362" t="str">
        <f>IF('DB Func'!W21&gt;0,"S","N")</f>
        <v>N</v>
      </c>
      <c r="DV26" s="362" t="str">
        <f>IF('DB Func'!AB21&gt;0,"S","N")</f>
        <v>N</v>
      </c>
      <c r="DW26" s="362" t="str">
        <f>IF('DB Func'!AG21&gt;0,"S","N")</f>
        <v>N</v>
      </c>
      <c r="DX26" s="362" t="str">
        <f>IF('DB Func'!AL21&gt;0,"S","N")</f>
        <v>N</v>
      </c>
      <c r="DY26" s="362" t="str">
        <f>IF('DB Func'!AQ21&gt;0,"S","N")</f>
        <v>N</v>
      </c>
      <c r="DZ26" s="362">
        <v>20</v>
      </c>
      <c r="EA26" s="369">
        <f ca="1">'DB Func'!C21</f>
        <v>0</v>
      </c>
      <c r="EB26" s="362" t="str">
        <f t="shared" ca="1" si="33"/>
        <v>s</v>
      </c>
      <c r="EC26" s="362" t="str">
        <f t="shared" ca="1" si="33"/>
        <v>s</v>
      </c>
      <c r="ED26" s="362" t="str">
        <f t="shared" ca="1" si="33"/>
        <v>s</v>
      </c>
      <c r="EE26" s="362" t="str">
        <f t="shared" ca="1" si="33"/>
        <v>s</v>
      </c>
      <c r="EF26" s="362" t="str">
        <f t="shared" ca="1" si="33"/>
        <v>s</v>
      </c>
      <c r="EG26" s="362" t="str">
        <f t="shared" ca="1" si="33"/>
        <v>s</v>
      </c>
      <c r="EH26" s="362" t="str">
        <f t="shared" ca="1" si="33"/>
        <v>s</v>
      </c>
      <c r="EI26" s="362" t="str">
        <f t="shared" ca="1" si="33"/>
        <v>s</v>
      </c>
      <c r="EJ26" s="362" t="str">
        <f t="shared" ca="1" si="33"/>
        <v>s</v>
      </c>
      <c r="EK26" s="362" t="str">
        <f t="shared" ca="1" si="33"/>
        <v>s</v>
      </c>
      <c r="EL26" s="362" t="str">
        <f t="shared" ca="1" si="33"/>
        <v>s</v>
      </c>
      <c r="EM26" s="362" t="str">
        <f t="shared" ca="1" si="33"/>
        <v>s</v>
      </c>
      <c r="EN26" s="362" t="str">
        <f t="shared" ca="1" si="33"/>
        <v>s</v>
      </c>
      <c r="EO26" s="362" t="str">
        <f t="shared" ca="1" si="33"/>
        <v>s</v>
      </c>
      <c r="EP26" s="362" t="str">
        <f t="shared" ca="1" si="33"/>
        <v>s</v>
      </c>
      <c r="EQ26" s="362" t="str">
        <f t="shared" ca="1" si="33"/>
        <v>s</v>
      </c>
      <c r="ER26" s="362" t="str">
        <f t="shared" ca="1" si="32"/>
        <v>s</v>
      </c>
      <c r="ES26" s="362" t="str">
        <f t="shared" ca="1" si="32"/>
        <v>s</v>
      </c>
      <c r="ET26" s="362" t="str">
        <f t="shared" ca="1" si="32"/>
        <v>s</v>
      </c>
      <c r="EU26" s="362" t="str">
        <f t="shared" ca="1" si="32"/>
        <v>s</v>
      </c>
      <c r="EV26" s="362" t="str">
        <f t="shared" ca="1" si="25"/>
        <v>s</v>
      </c>
      <c r="EW26" s="362" t="str">
        <f t="shared" ca="1" si="32"/>
        <v>s</v>
      </c>
      <c r="EX26" s="362" t="str">
        <f t="shared" ca="1" si="32"/>
        <v>s</v>
      </c>
      <c r="EY26" s="362" t="str">
        <f t="shared" ca="1" si="32"/>
        <v>s</v>
      </c>
      <c r="EZ26" s="362" t="str">
        <f t="shared" ca="1" si="32"/>
        <v>s</v>
      </c>
      <c r="FA26" s="362" t="str">
        <f t="shared" ca="1" si="32"/>
        <v>s</v>
      </c>
      <c r="FB26" s="362" t="str">
        <f t="shared" ca="1" si="32"/>
        <v>s</v>
      </c>
      <c r="FC26" s="362" t="str">
        <f t="shared" ca="1" si="32"/>
        <v>s</v>
      </c>
      <c r="FD26" s="362" t="str">
        <f t="shared" ca="1" si="32"/>
        <v>s</v>
      </c>
      <c r="FE26" s="362" t="str">
        <f t="shared" ca="1" si="32"/>
        <v>s</v>
      </c>
      <c r="FF26" s="362" t="str">
        <f t="shared" ca="1" si="32"/>
        <v>s</v>
      </c>
      <c r="FG26" s="362">
        <f t="shared" ca="1" si="26"/>
        <v>31</v>
      </c>
      <c r="FH26" s="362">
        <f t="shared" ca="1" si="27"/>
        <v>0</v>
      </c>
      <c r="FI26" s="362" t="str">
        <f ca="1">IF(AND(YEAR(EA26)='P Gerais'!D24,MONTH(Lanc!EA26)=10,DAY(Lanc!EA26)&gt;1),"S","N")</f>
        <v>N</v>
      </c>
      <c r="FJ26" s="364">
        <f t="shared" ca="1" si="28"/>
        <v>0</v>
      </c>
      <c r="FK26" s="364">
        <f t="shared" si="29"/>
        <v>0</v>
      </c>
      <c r="FL26" s="387">
        <f t="shared" ca="1" si="30"/>
        <v>0</v>
      </c>
      <c r="FP26" s="363">
        <f ca="1">((FJ26-FL26-FK26+AZ26+AQ26+SUM(Z26:AA26)+SUM(AW26:AX26)+AK26)*IF('DB Func'!GG21="ok",'DB Func'!GD21,0))</f>
        <v>0</v>
      </c>
      <c r="FR26" s="389">
        <f t="shared" ca="1" si="31"/>
        <v>0</v>
      </c>
      <c r="GV26" s="49"/>
      <c r="GW26" s="49"/>
      <c r="GX26" s="49"/>
      <c r="GY26" s="49"/>
      <c r="GZ26" s="49"/>
      <c r="HA26" s="49"/>
      <c r="HB26" s="49"/>
      <c r="HC26" s="49"/>
    </row>
    <row r="27" spans="3:211" ht="30" customHeight="1" thickTop="1" thickBot="1">
      <c r="C27" s="390" t="str">
        <f ca="1">IF('DB Func'!B22="Funcionário 20","",'DB Func'!B22)</f>
        <v/>
      </c>
      <c r="D27" s="391">
        <f ca="1">'DB Func'!CM22</f>
        <v>0</v>
      </c>
      <c r="E27" s="382" t="str">
        <f ca="1">IF(C27="","-",IF(OR(terceiro!E27="OUT",terceiro!F27="OUT"),"Sim","Não"))</f>
        <v>-</v>
      </c>
      <c r="F27" s="383" t="str">
        <f ca="1">IF(C27="","-",IF(OR(Ferias!E27="OUT",Ferias!F27="OUT"),"Sim","Não"))</f>
        <v>-</v>
      </c>
      <c r="G27" s="383">
        <f ca="1">IF(C27="",0,IF(F27="Sim",IF(Ferias!E27="OUT",Ferias!I27,Ferias!J27),0))</f>
        <v>0</v>
      </c>
      <c r="H27" s="185"/>
      <c r="I27" s="185"/>
      <c r="J27" s="398">
        <f t="shared" ca="1" si="1"/>
        <v>0</v>
      </c>
      <c r="K27" s="152"/>
      <c r="L27" s="151"/>
      <c r="M27" s="189"/>
      <c r="N27" s="153"/>
      <c r="O27" s="48"/>
      <c r="P27" s="48"/>
      <c r="Q27" s="48"/>
      <c r="R27" s="49"/>
      <c r="S27" s="49"/>
      <c r="T27" s="49"/>
      <c r="U27" s="49"/>
      <c r="V27" s="49"/>
      <c r="W27" s="49"/>
      <c r="X27" s="49"/>
      <c r="Y27" s="49"/>
      <c r="Z27" s="49"/>
      <c r="AA27" s="49"/>
      <c r="AB27" s="48"/>
      <c r="AC27" s="48"/>
      <c r="AD27" s="49"/>
      <c r="AE27" s="49"/>
      <c r="AF27" s="314"/>
      <c r="AH27" s="400">
        <f ca="1">IF(AND('DB Func'!GE22="Setembro",'DB Func'!BQ22="2 Parcelas"),(('auxiliar 13 sal'!L23/12*'DB Func'!GF22+AVERAGE('auxiliar 13 sal'!Q23:AB23)+AVERAGE('auxiliar 13 sal'!AE23:AP23)+'auxiliar 13 sal'!L23*'DB Func'!BN22+'auxiliar 13 sal'!L23*'DB Func'!BO22)/2),IF('DB Func'!GE22="Outubro",IF('DB Func'!BQ22="Parcela Única",('auxiliar 13 sal'!L23/12*'DB Func'!GF22)+AVERAGE('auxiliar 13 sal'!Q23:AB23)+AVERAGE('auxiliar 13 sal'!AE23:AP23)+('auxiliar 13 sal'!L23*'DB Func'!BN22)+('auxiliar 13 sal'!L23*'DB Func'!BO22),IF('DB Func'!BQ22="2 Parcelas",(('auxiliar 13 sal'!L23/12*'DB Func'!GF22+AVERAGE('auxiliar 13 sal'!Q23:AB23)+AVERAGE('auxiliar 13 sal'!AE23:AP23)+'auxiliar 13 sal'!L23*'DB Func'!BN22+'auxiliar 13 sal'!L23*'DB Func'!BO22)/2))),0))</f>
        <v>0</v>
      </c>
      <c r="AK27" s="364">
        <f t="shared" ca="1" si="6"/>
        <v>0</v>
      </c>
      <c r="AL27" s="364">
        <f t="shared" ca="1" si="7"/>
        <v>0</v>
      </c>
      <c r="AM27" s="364">
        <f t="shared" ca="1" si="8"/>
        <v>0</v>
      </c>
      <c r="AN27" s="364">
        <f t="shared" ca="1" si="9"/>
        <v>0</v>
      </c>
      <c r="AO27" s="364">
        <f t="shared" ca="1" si="10"/>
        <v>0</v>
      </c>
      <c r="AP27" s="364">
        <f t="shared" ca="1" si="11"/>
        <v>0</v>
      </c>
      <c r="AQ27" s="364">
        <f t="shared" ca="1" si="12"/>
        <v>0</v>
      </c>
      <c r="AR27" s="364">
        <f>IF(OR(M27="",M27=0),0,((FJ27/220)*('Ho Ex'!$C$8+$AS$6))*M27)</f>
        <v>0</v>
      </c>
      <c r="AS27" s="364">
        <f>IF(OR(N27="",N27=0),0,((FJ27/220*('DB Func'!GD22+Lanc!$AS$6))*('Ho Ex'!$I$8+$AS$6))*(N27/52.5*60))</f>
        <v>0</v>
      </c>
      <c r="AT27" s="364">
        <f>IF(OR(M27="",M27=0),0,((FJ27/220)*('Ho Ex'!$J$8+$AS$6))*O27)</f>
        <v>0</v>
      </c>
      <c r="AU27" s="364">
        <f>IF(OR(M27="",M27=0),0,((FJ27/220)*('Ho Ex'!I33+$AS$6))*P27)</f>
        <v>0</v>
      </c>
      <c r="AV27" s="364">
        <f>IF(OR(M27="",M27=0),0,((FJ27/220)*('Ho Ex'!C24+$AS$6))*Q27)</f>
        <v>0</v>
      </c>
      <c r="AW27" s="364">
        <f ca="1">FJ27*'DB Func'!BN22</f>
        <v>0</v>
      </c>
      <c r="AX27" s="364">
        <f ca="1">FJ27*'DB Func'!BO22</f>
        <v>0</v>
      </c>
      <c r="AY27" s="364">
        <f ca="1">IF(FJ27=0,0,VLOOKUP(FJ27,'P Gerais'!$D$39:$G$41,3,TRUE)*Func20!$F$68)</f>
        <v>0</v>
      </c>
      <c r="AZ27" s="364">
        <f t="shared" si="13"/>
        <v>0</v>
      </c>
      <c r="BA27" s="364">
        <f ca="1">((FJ27-FL27-FK27+AZ27+AQ27+SUM(Z27:AA27)+SUM(AW27:AX27)+AK27)*IF('DB Func'!GG22="ok",'DB Func'!GD22,0))+(FJ27-FL27-FK27+AZ27+AQ27+SUM(Z27:AA27)+SUM(AW27:AX27))+AK27</f>
        <v>0</v>
      </c>
      <c r="BB27" s="385">
        <f ca="1">VLOOKUP(BA27,'P Gerais'!$D$22:$G$25,3,TRUE)</f>
        <v>0.08</v>
      </c>
      <c r="BC27" s="364">
        <f ca="1">IF(BA27&lt;'P Gerais'!$D$25,BA27*BB27,Lanc!BB27)</f>
        <v>0</v>
      </c>
      <c r="BD27" s="364">
        <f ca="1">BA27-BC27-('DB Func'!GB22*'P Gerais'!$D$35)</f>
        <v>0</v>
      </c>
      <c r="BE27" s="386">
        <f ca="1">VLOOKUP(BD27,'P Gerais'!$D$29:$F$33,3,TRUE)</f>
        <v>0</v>
      </c>
      <c r="BF27" s="364">
        <f t="shared" ca="1" si="14"/>
        <v>0</v>
      </c>
      <c r="BG27" s="364">
        <f ca="1">VLOOKUP(BD27,'P Gerais'!$D$29:$G$33,4,TRUE)</f>
        <v>0</v>
      </c>
      <c r="BH27" s="364">
        <f t="shared" ca="1" si="15"/>
        <v>0</v>
      </c>
      <c r="BI27" s="364">
        <f t="shared" ca="1" si="16"/>
        <v>0</v>
      </c>
      <c r="BJ27" s="362">
        <f ca="1">'DB Func'!G22</f>
        <v>0</v>
      </c>
      <c r="BK27" s="362">
        <f ca="1">'DB Func'!FW22</f>
        <v>0</v>
      </c>
      <c r="BL27" s="364">
        <f ca="1">D27*'P Gerais'!$D$13</f>
        <v>0</v>
      </c>
      <c r="BM27" s="364">
        <f ca="1">D27*'P Gerais'!$D$14</f>
        <v>0</v>
      </c>
      <c r="BN27" s="364">
        <f ca="1">D27*'P Gerais'!$D$16</f>
        <v>0</v>
      </c>
      <c r="BO27" s="364">
        <f ca="1">D27*'P Gerais'!$D$17</f>
        <v>0</v>
      </c>
      <c r="BP27" s="364">
        <f ca="1">D27*'P Gerais'!$D$18</f>
        <v>0</v>
      </c>
      <c r="BQ27" s="385">
        <f ca="1">VLOOKUP(D27,'P Gerais'!$D$22:$G$24,3,TRUE)</f>
        <v>0.08</v>
      </c>
      <c r="BR27" s="385">
        <f ca="1">VLOOKUP(D27,'P Gerais'!$D$29:$G$33,3,TRUE)</f>
        <v>0</v>
      </c>
      <c r="BS27" s="385">
        <f ca="1">'DB Func'!BN22</f>
        <v>0</v>
      </c>
      <c r="BT27" s="385">
        <f ca="1">'DB Func'!BO22</f>
        <v>0</v>
      </c>
      <c r="BU27" s="385">
        <f ca="1">'DB Func'!FX22</f>
        <v>0</v>
      </c>
      <c r="BV27" s="364">
        <f t="shared" ca="1" si="17"/>
        <v>-0.08</v>
      </c>
      <c r="BW27" s="364">
        <f ca="1">BV27-'DB Func'!GC22</f>
        <v>-0.08</v>
      </c>
      <c r="BX27" s="362">
        <f ca="1">IFERROR(VLOOKUP(BW27,'P Gerais'!$D$29:$G$33,3,TRUE)*BW27,0)</f>
        <v>0</v>
      </c>
      <c r="BY27" s="364">
        <f ca="1">IFERROR(BX27-VLOOKUP(BW27,'P Gerais'!$D$29:$H$33,4,TRUE),0)</f>
        <v>0</v>
      </c>
      <c r="BZ27" s="364">
        <f ca="1">D27*'DB Func'!GD22</f>
        <v>0</v>
      </c>
      <c r="CB27" s="364">
        <f t="shared" ca="1" si="18"/>
        <v>0</v>
      </c>
      <c r="CC27" s="364">
        <f t="shared" si="19"/>
        <v>0</v>
      </c>
      <c r="CD27" s="364">
        <f t="shared" si="20"/>
        <v>0</v>
      </c>
      <c r="CF27" s="362" t="str">
        <f t="shared" ca="1" si="21"/>
        <v>não</v>
      </c>
      <c r="CG27" s="362">
        <f ca="1">IF($CH$8=1,DAY('DB Func'!C22),0)</f>
        <v>0</v>
      </c>
      <c r="CH27" s="362">
        <f ca="1">IF(CI27=0,0,MONTH('DB Func'!C22))</f>
        <v>0</v>
      </c>
      <c r="CI27" s="362">
        <f ca="1">IF('P Gerais'!D25=YEAR('DB Func'!C22),YEAR('DB Func'!C22),0)</f>
        <v>0</v>
      </c>
      <c r="CJ27" s="371">
        <v>50</v>
      </c>
      <c r="CK27" s="363"/>
      <c r="CL27" s="362" t="str">
        <f>IF(ISERROR(HLOOKUP(CL25,$DS$7:$DY27,$DZ27,FALSE)),"N",HLOOKUP(CL25,$DS$7:$DY27,$DZ27,FALSE))</f>
        <v>N</v>
      </c>
      <c r="CM27" s="362" t="str">
        <f>IF(ISERROR(HLOOKUP(CM25,$DS$7:$DY27,$DZ27,FALSE)),"N",HLOOKUP(CM25,$DS$7:$DY27,$DZ27,FALSE))</f>
        <v>N</v>
      </c>
      <c r="CN27" s="362" t="str">
        <f>IF(ISERROR(HLOOKUP(CN25,$DS$7:$DY27,$DZ27,FALSE)),"N",HLOOKUP(CN25,$DS$7:$DY27,$DZ27,FALSE))</f>
        <v>N</v>
      </c>
      <c r="CO27" s="362" t="str">
        <f>IF(ISERROR(HLOOKUP(CO25,$DS$7:$DY27,$DZ27,FALSE)),"N",HLOOKUP(CO25,$DS$7:$DY27,$DZ27,FALSE))</f>
        <v>N</v>
      </c>
      <c r="CP27" s="362" t="str">
        <f>IF(ISERROR(HLOOKUP(CP25,$DS$7:$DY27,$DZ27,FALSE)),"N",HLOOKUP(CP25,$DS$7:$DY27,$DZ27,FALSE))</f>
        <v>N</v>
      </c>
      <c r="CQ27" s="362" t="str">
        <f>IF(ISERROR(HLOOKUP(CQ25,$DS$7:$DY27,$DZ27,FALSE)),"N",HLOOKUP(CQ25,$DS$7:$DY27,$DZ27,FALSE))</f>
        <v>N</v>
      </c>
      <c r="CR27" s="362" t="str">
        <f>IF(ISERROR(HLOOKUP(CR25,$DS$7:$DY27,$DZ27,FALSE)),"N",HLOOKUP(CR25,$DS$7:$DY27,$DZ27,FALSE))</f>
        <v>N</v>
      </c>
      <c r="CS27" s="362" t="str">
        <f>IF(ISERROR(HLOOKUP(CS25,$DS$7:$DY27,$DZ27,FALSE)),"N",HLOOKUP(CS25,$DS$7:$DY27,$DZ27,FALSE))</f>
        <v>N</v>
      </c>
      <c r="CT27" s="362" t="str">
        <f>IF(ISERROR(HLOOKUP(CT25,$DS$7:$DY27,$DZ27,FALSE)),"N",HLOOKUP(CT25,$DS$7:$DY27,$DZ27,FALSE))</f>
        <v>N</v>
      </c>
      <c r="CU27" s="362" t="str">
        <f>IF(ISERROR(HLOOKUP(CU25,$DS$7:$DY27,$DZ27,FALSE)),"N",HLOOKUP(CU25,$DS$7:$DY27,$DZ27,FALSE))</f>
        <v>N</v>
      </c>
      <c r="CV27" s="362" t="str">
        <f>IF(ISERROR(HLOOKUP(CV25,$DS$7:$DY27,$DZ27,FALSE)),"N",HLOOKUP(CV25,$DS$7:$DY27,$DZ27,FALSE))</f>
        <v>N</v>
      </c>
      <c r="CW27" s="362" t="str">
        <f>IF(ISERROR(HLOOKUP(CW25,$DS$7:$DY27,$DZ27,FALSE)),"N",HLOOKUP(CW25,$DS$7:$DY27,$DZ27,FALSE))</f>
        <v>N</v>
      </c>
      <c r="CX27" s="362" t="str">
        <f>IF(ISERROR(HLOOKUP(CX25,$DS$7:$DY27,$DZ27,FALSE)),"N",HLOOKUP(CX25,$DS$7:$DY27,$DZ27,FALSE))</f>
        <v>N</v>
      </c>
      <c r="CY27" s="362" t="str">
        <f>IF(ISERROR(HLOOKUP(CY25,$DS$7:$DY27,$DZ27,FALSE)),"N",HLOOKUP(CY25,$DS$7:$DY27,$DZ27,FALSE))</f>
        <v>N</v>
      </c>
      <c r="CZ27" s="362" t="str">
        <f>IF(ISERROR(HLOOKUP(CZ25,$DS$7:$DY27,$DZ27,FALSE)),"N",HLOOKUP(CZ25,$DS$7:$DY27,$DZ27,FALSE))</f>
        <v>N</v>
      </c>
      <c r="DA27" s="362" t="str">
        <f>IF(ISERROR(HLOOKUP(DA25,$DS$7:$DY27,$DZ27,FALSE)),"N",HLOOKUP(DA25,$DS$7:$DY27,$DZ27,FALSE))</f>
        <v>N</v>
      </c>
      <c r="DB27" s="362" t="str">
        <f>IF(ISERROR(HLOOKUP(DB25,$DS$7:$DY27,$DZ27,FALSE)),"N",HLOOKUP(DB25,$DS$7:$DY27,$DZ27,FALSE))</f>
        <v>N</v>
      </c>
      <c r="DC27" s="362" t="str">
        <f>IF(ISERROR(HLOOKUP(DC25,$DS$7:$DY27,$DZ27,FALSE)),"N",HLOOKUP(DC25,$DS$7:$DY27,$DZ27,FALSE))</f>
        <v>N</v>
      </c>
      <c r="DD27" s="362" t="str">
        <f>IF(ISERROR(HLOOKUP(DD25,$DS$7:$DY27,$DZ27,FALSE)),"N",HLOOKUP(DD25,$DS$7:$DY27,$DZ27,FALSE))</f>
        <v>N</v>
      </c>
      <c r="DE27" s="362" t="str">
        <f>IF(ISERROR(HLOOKUP(DE25,$DS$7:$DY27,$DZ27,FALSE)),"N",HLOOKUP(DE25,$DS$7:$DY27,$DZ27,FALSE))</f>
        <v>N</v>
      </c>
      <c r="DF27" s="362" t="str">
        <f>IF(ISERROR(HLOOKUP(DF25,$DS$7:$DY27,$DZ27,FALSE)),"N",HLOOKUP(DF25,$DS$7:$DY27,$DZ27,FALSE))</f>
        <v>N</v>
      </c>
      <c r="DG27" s="362" t="str">
        <f>IF(ISERROR(HLOOKUP(DG25,$DS$7:$DY27,$DZ27,FALSE)),"N",HLOOKUP(DG25,$DS$7:$DY27,$DZ27,FALSE))</f>
        <v>N</v>
      </c>
      <c r="DH27" s="362" t="str">
        <f>IF(ISERROR(HLOOKUP(DH25,$DS$7:$DY27,$DZ27,FALSE)),"N",HLOOKUP(DH25,$DS$7:$DY27,$DZ27,FALSE))</f>
        <v>N</v>
      </c>
      <c r="DI27" s="362" t="str">
        <f>IF(ISERROR(HLOOKUP(DI25,$DS$7:$DY27,$DZ27,FALSE)),"N",HLOOKUP(DI25,$DS$7:$DY27,$DZ27,FALSE))</f>
        <v>N</v>
      </c>
      <c r="DJ27" s="362" t="str">
        <f>IF(ISERROR(HLOOKUP(DJ25,$DS$7:$DY27,$DZ27,FALSE)),"N",HLOOKUP(DJ25,$DS$7:$DY27,$DZ27,FALSE))</f>
        <v>N</v>
      </c>
      <c r="DK27" s="362" t="str">
        <f>IF(ISERROR(HLOOKUP(DK25,$DS$7:$DY27,$DZ27,FALSE)),"N",HLOOKUP(DK25,$DS$7:$DY27,$DZ27,FALSE))</f>
        <v>N</v>
      </c>
      <c r="DL27" s="362" t="str">
        <f>IF(ISERROR(HLOOKUP(DL25,$DS$7:$DY27,$DZ27,FALSE)),"N",HLOOKUP(DL25,$DS$7:$DY27,$DZ27,FALSE))</f>
        <v>N</v>
      </c>
      <c r="DM27" s="362" t="str">
        <f>IF(ISERROR(HLOOKUP(DM25,$DS$7:$DY27,$DZ27,FALSE)),"N",HLOOKUP(DM25,$DS$7:$DY27,$DZ27,FALSE))</f>
        <v>N</v>
      </c>
      <c r="DN27" s="362" t="str">
        <f>IF(ISERROR(HLOOKUP(DN25,$DS$7:$DY27,$DZ27,FALSE)),"N",HLOOKUP(DN25,$DS$7:$DY27,$DZ27,FALSE))</f>
        <v>N</v>
      </c>
      <c r="DO27" s="362" t="str">
        <f>IF(ISERROR(HLOOKUP(DO25,$DS$7:$DY27,$DZ27,FALSE)),"N",HLOOKUP(DO25,$DS$7:$DY27,$DZ27,FALSE))</f>
        <v>N</v>
      </c>
      <c r="DP27" s="362" t="str">
        <f>IF(ISERROR(HLOOKUP(DP25,$DS$7:$DY27,$DZ27,FALSE)),"N",HLOOKUP(DP25,$DS$7:$DY27,$DZ27,FALSE))</f>
        <v>N</v>
      </c>
      <c r="DQ27" s="362">
        <f t="shared" si="22"/>
        <v>0</v>
      </c>
      <c r="DR27" s="362">
        <f t="shared" si="23"/>
        <v>31</v>
      </c>
      <c r="DS27" s="362" t="str">
        <f>IF('DB Func'!M22&gt;0,"S","N")</f>
        <v>N</v>
      </c>
      <c r="DT27" s="362" t="str">
        <f>IF('DB Func'!R22&gt;0,"S","N")</f>
        <v>N</v>
      </c>
      <c r="DU27" s="362" t="str">
        <f>IF('DB Func'!W22&gt;0,"S","N")</f>
        <v>N</v>
      </c>
      <c r="DV27" s="362" t="str">
        <f>IF('DB Func'!AB22&gt;0,"S","N")</f>
        <v>N</v>
      </c>
      <c r="DW27" s="362" t="str">
        <f>IF('DB Func'!AG22&gt;0,"S","N")</f>
        <v>N</v>
      </c>
      <c r="DX27" s="362" t="str">
        <f>IF('DB Func'!AL22&gt;0,"S","N")</f>
        <v>N</v>
      </c>
      <c r="DY27" s="362" t="str">
        <f>IF('DB Func'!AQ22&gt;0,"S","N")</f>
        <v>N</v>
      </c>
      <c r="DZ27" s="362">
        <v>21</v>
      </c>
      <c r="EA27" s="369">
        <f ca="1">'DB Func'!C22</f>
        <v>0</v>
      </c>
      <c r="EB27" s="362" t="str">
        <f t="shared" ca="1" si="33"/>
        <v>s</v>
      </c>
      <c r="EC27" s="362" t="str">
        <f t="shared" ca="1" si="33"/>
        <v>s</v>
      </c>
      <c r="ED27" s="362" t="str">
        <f t="shared" ca="1" si="33"/>
        <v>s</v>
      </c>
      <c r="EE27" s="362" t="str">
        <f t="shared" ca="1" si="33"/>
        <v>s</v>
      </c>
      <c r="EF27" s="362" t="str">
        <f t="shared" ca="1" si="33"/>
        <v>s</v>
      </c>
      <c r="EG27" s="362" t="str">
        <f t="shared" ca="1" si="33"/>
        <v>s</v>
      </c>
      <c r="EH27" s="362" t="str">
        <f t="shared" ca="1" si="33"/>
        <v>s</v>
      </c>
      <c r="EI27" s="362" t="str">
        <f t="shared" ca="1" si="33"/>
        <v>s</v>
      </c>
      <c r="EJ27" s="362" t="str">
        <f t="shared" ca="1" si="33"/>
        <v>s</v>
      </c>
      <c r="EK27" s="362" t="str">
        <f t="shared" ca="1" si="33"/>
        <v>s</v>
      </c>
      <c r="EL27" s="362" t="str">
        <f t="shared" ca="1" si="33"/>
        <v>s</v>
      </c>
      <c r="EM27" s="362" t="str">
        <f t="shared" ca="1" si="33"/>
        <v>s</v>
      </c>
      <c r="EN27" s="362" t="str">
        <f t="shared" ca="1" si="33"/>
        <v>s</v>
      </c>
      <c r="EO27" s="362" t="str">
        <f t="shared" ca="1" si="33"/>
        <v>s</v>
      </c>
      <c r="EP27" s="362" t="str">
        <f t="shared" ca="1" si="33"/>
        <v>s</v>
      </c>
      <c r="EQ27" s="362" t="str">
        <f t="shared" ca="1" si="33"/>
        <v>s</v>
      </c>
      <c r="ER27" s="362" t="str">
        <f t="shared" ca="1" si="32"/>
        <v>s</v>
      </c>
      <c r="ES27" s="362" t="str">
        <f t="shared" ca="1" si="32"/>
        <v>s</v>
      </c>
      <c r="ET27" s="362" t="str">
        <f t="shared" ca="1" si="32"/>
        <v>s</v>
      </c>
      <c r="EU27" s="362" t="str">
        <f t="shared" ca="1" si="32"/>
        <v>s</v>
      </c>
      <c r="EV27" s="362" t="str">
        <f t="shared" ca="1" si="25"/>
        <v>s</v>
      </c>
      <c r="EW27" s="362" t="str">
        <f t="shared" ca="1" si="32"/>
        <v>s</v>
      </c>
      <c r="EX27" s="362" t="str">
        <f t="shared" ca="1" si="32"/>
        <v>s</v>
      </c>
      <c r="EY27" s="362" t="str">
        <f t="shared" ca="1" si="32"/>
        <v>s</v>
      </c>
      <c r="EZ27" s="362" t="str">
        <f t="shared" ca="1" si="32"/>
        <v>s</v>
      </c>
      <c r="FA27" s="362" t="str">
        <f t="shared" ca="1" si="32"/>
        <v>s</v>
      </c>
      <c r="FB27" s="362" t="str">
        <f t="shared" ca="1" si="32"/>
        <v>s</v>
      </c>
      <c r="FC27" s="362" t="str">
        <f t="shared" ca="1" si="32"/>
        <v>s</v>
      </c>
      <c r="FD27" s="362" t="str">
        <f t="shared" ca="1" si="32"/>
        <v>s</v>
      </c>
      <c r="FE27" s="362" t="str">
        <f t="shared" ca="1" si="32"/>
        <v>s</v>
      </c>
      <c r="FF27" s="362" t="str">
        <f t="shared" ca="1" si="32"/>
        <v>s</v>
      </c>
      <c r="FG27" s="362">
        <f t="shared" ca="1" si="26"/>
        <v>31</v>
      </c>
      <c r="FH27" s="362">
        <f t="shared" ca="1" si="27"/>
        <v>0</v>
      </c>
      <c r="FI27" s="362" t="str">
        <f ca="1">IF(AND(YEAR(EA27)='P Gerais'!D25,MONTH(Lanc!EA27)=10,DAY(Lanc!EA27)&gt;1),"S","N")</f>
        <v>N</v>
      </c>
      <c r="FJ27" s="364">
        <f t="shared" ca="1" si="28"/>
        <v>0</v>
      </c>
      <c r="FK27" s="364">
        <f t="shared" si="29"/>
        <v>0</v>
      </c>
      <c r="FL27" s="387">
        <f t="shared" ca="1" si="30"/>
        <v>0</v>
      </c>
      <c r="FP27" s="363">
        <f ca="1">((FJ27-FL27-FK27+AZ27+AQ27+SUM(Z27:AA27)+SUM(AW27:AX27)+AK27)*IF('DB Func'!GG22="ok",'DB Func'!GD22,0))</f>
        <v>0</v>
      </c>
      <c r="FR27" s="389">
        <f t="shared" ca="1" si="31"/>
        <v>0</v>
      </c>
      <c r="GV27" s="49"/>
      <c r="GW27" s="49"/>
      <c r="GX27" s="49"/>
      <c r="GY27" s="49"/>
      <c r="GZ27" s="49"/>
      <c r="HA27" s="49"/>
      <c r="HB27" s="49"/>
      <c r="HC27" s="49"/>
    </row>
    <row r="28" spans="3:211" ht="30" customHeight="1" thickTop="1" thickBot="1">
      <c r="C28" s="390" t="str">
        <f ca="1">IF('DB Func'!B23="Funcionário 21","",'DB Func'!B23)</f>
        <v/>
      </c>
      <c r="D28" s="391">
        <f ca="1">'DB Func'!CM23</f>
        <v>0</v>
      </c>
      <c r="E28" s="382" t="str">
        <f ca="1">IF(C28="","-",IF(OR(terceiro!E28="OUT",terceiro!F28="OUT"),"Sim","Não"))</f>
        <v>-</v>
      </c>
      <c r="F28" s="383" t="str">
        <f ca="1">IF(C28="","-",IF(OR(Ferias!E28="OUT",Ferias!F28="OUT"),"Sim","Não"))</f>
        <v>-</v>
      </c>
      <c r="G28" s="383">
        <f ca="1">IF(C28="",0,IF(F28="Sim",IF(Ferias!E28="OUT",Ferias!I28,Ferias!J28),0))</f>
        <v>0</v>
      </c>
      <c r="H28" s="185"/>
      <c r="I28" s="185"/>
      <c r="J28" s="398">
        <f t="shared" ca="1" si="1"/>
        <v>0</v>
      </c>
      <c r="K28" s="152"/>
      <c r="L28" s="151"/>
      <c r="M28" s="189"/>
      <c r="N28" s="153"/>
      <c r="O28" s="48"/>
      <c r="P28" s="48"/>
      <c r="Q28" s="48"/>
      <c r="R28" s="49"/>
      <c r="S28" s="49"/>
      <c r="T28" s="49"/>
      <c r="U28" s="49"/>
      <c r="V28" s="49"/>
      <c r="W28" s="49"/>
      <c r="X28" s="49"/>
      <c r="Y28" s="49"/>
      <c r="Z28" s="49"/>
      <c r="AA28" s="49"/>
      <c r="AB28" s="48"/>
      <c r="AC28" s="48"/>
      <c r="AD28" s="49"/>
      <c r="AE28" s="49"/>
      <c r="AF28" s="314"/>
      <c r="AH28" s="400">
        <f ca="1">IF(AND('DB Func'!GE23="Setembro",'DB Func'!BQ23="2 Parcelas"),(('auxiliar 13 sal'!L24/12*'DB Func'!GF23+AVERAGE('auxiliar 13 sal'!Q24:AB24)+AVERAGE('auxiliar 13 sal'!AE24:AP24)+'auxiliar 13 sal'!L24*'DB Func'!BN23+'auxiliar 13 sal'!L24*'DB Func'!BO23)/2),IF('DB Func'!GE23="Outubro",IF('DB Func'!BQ23="Parcela Única",('auxiliar 13 sal'!L24/12*'DB Func'!GF23)+AVERAGE('auxiliar 13 sal'!Q24:AB24)+AVERAGE('auxiliar 13 sal'!AE24:AP24)+('auxiliar 13 sal'!L24*'DB Func'!BN23)+('auxiliar 13 sal'!L24*'DB Func'!BO23),IF('DB Func'!BQ23="2 Parcelas",(('auxiliar 13 sal'!L24/12*'DB Func'!GF23+AVERAGE('auxiliar 13 sal'!Q24:AB24)+AVERAGE('auxiliar 13 sal'!AE24:AP24)+'auxiliar 13 sal'!L24*'DB Func'!BN23+'auxiliar 13 sal'!L24*'DB Func'!BO23)/2))),0))</f>
        <v>0</v>
      </c>
      <c r="AK28" s="364">
        <f t="shared" ca="1" si="6"/>
        <v>0</v>
      </c>
      <c r="AL28" s="364">
        <f t="shared" ca="1" si="7"/>
        <v>0</v>
      </c>
      <c r="AM28" s="364">
        <f t="shared" ca="1" si="8"/>
        <v>0</v>
      </c>
      <c r="AN28" s="364">
        <f t="shared" ca="1" si="9"/>
        <v>0</v>
      </c>
      <c r="AO28" s="364">
        <f t="shared" ca="1" si="10"/>
        <v>0</v>
      </c>
      <c r="AP28" s="364">
        <f t="shared" ca="1" si="11"/>
        <v>0</v>
      </c>
      <c r="AQ28" s="364">
        <f t="shared" ca="1" si="12"/>
        <v>0</v>
      </c>
      <c r="AR28" s="364">
        <f>IF(OR(M28="",M28=0),0,((FJ28/220)*('Ho Ex'!$C$8+$AS$6))*M28)</f>
        <v>0</v>
      </c>
      <c r="AS28" s="364">
        <f>IF(OR(N28="",N28=0),0,((FJ28/220*('DB Func'!GD23+Lanc!$AS$6))*('Ho Ex'!$I$8+$AS$6))*(N28/52.5*60))</f>
        <v>0</v>
      </c>
      <c r="AT28" s="364">
        <f>IF(OR(M28="",M28=0),0,((FJ28/220)*('Ho Ex'!$J$8+$AS$6))*O28)</f>
        <v>0</v>
      </c>
      <c r="AU28" s="364">
        <f>IF(OR(M28="",M28=0),0,((FJ28/220)*('Ho Ex'!I34+$AS$6))*P28)</f>
        <v>0</v>
      </c>
      <c r="AV28" s="364">
        <f>IF(OR(M28="",M28=0),0,((FJ28/220)*('Ho Ex'!C34+$AS$6))*Q28)</f>
        <v>0</v>
      </c>
      <c r="AW28" s="364">
        <f ca="1">FJ28*'DB Func'!BN23</f>
        <v>0</v>
      </c>
      <c r="AX28" s="364">
        <f ca="1">FJ28*'DB Func'!BO23</f>
        <v>0</v>
      </c>
      <c r="AY28" s="364">
        <f ca="1">IF(FJ28=0,0,VLOOKUP(FJ28,'P Gerais'!$D$39:$G$41,3,TRUE)*Func21!$F$68)</f>
        <v>0</v>
      </c>
      <c r="AZ28" s="364">
        <f t="shared" si="13"/>
        <v>0</v>
      </c>
      <c r="BA28" s="364">
        <f ca="1">((FJ28-FL28-FK28+AZ28+AQ28+SUM(Z28:AA28)+SUM(AW28:AX28)+AK28)*IF('DB Func'!GG23="ok",'DB Func'!GD23,0))+(FJ28-FL28-FK28+AZ28+AQ28+SUM(Z28:AA28)+SUM(AW28:AX28))+AK28</f>
        <v>0</v>
      </c>
      <c r="BB28" s="385">
        <f ca="1">VLOOKUP(BA28,'P Gerais'!$D$22:$G$25,3,TRUE)</f>
        <v>0.08</v>
      </c>
      <c r="BC28" s="364">
        <f ca="1">IF(BA28&lt;'P Gerais'!$D$25,BA28*BB28,Lanc!BB28)</f>
        <v>0</v>
      </c>
      <c r="BD28" s="364">
        <f ca="1">BA28-BC28-('DB Func'!GB23*'P Gerais'!$D$35)</f>
        <v>0</v>
      </c>
      <c r="BE28" s="386">
        <f ca="1">VLOOKUP(BD28,'P Gerais'!$D$29:$F$33,3,TRUE)</f>
        <v>0</v>
      </c>
      <c r="BF28" s="364">
        <f t="shared" ca="1" si="14"/>
        <v>0</v>
      </c>
      <c r="BG28" s="364">
        <f ca="1">VLOOKUP(BD28,'P Gerais'!$D$29:$G$33,4,TRUE)</f>
        <v>0</v>
      </c>
      <c r="BH28" s="364">
        <f t="shared" ca="1" si="15"/>
        <v>0</v>
      </c>
      <c r="BI28" s="364">
        <f t="shared" ca="1" si="16"/>
        <v>0</v>
      </c>
      <c r="BJ28" s="362">
        <f ca="1">'DB Func'!G23</f>
        <v>0</v>
      </c>
      <c r="BK28" s="362">
        <f ca="1">'DB Func'!FW23</f>
        <v>0</v>
      </c>
      <c r="BL28" s="364">
        <f ca="1">D28*'P Gerais'!$D$13</f>
        <v>0</v>
      </c>
      <c r="BM28" s="364">
        <f ca="1">D28*'P Gerais'!$D$14</f>
        <v>0</v>
      </c>
      <c r="BN28" s="364">
        <f ca="1">D28*'P Gerais'!$D$16</f>
        <v>0</v>
      </c>
      <c r="BO28" s="364">
        <f ca="1">D28*'P Gerais'!$D$17</f>
        <v>0</v>
      </c>
      <c r="BP28" s="364">
        <f ca="1">D28*'P Gerais'!$D$18</f>
        <v>0</v>
      </c>
      <c r="BQ28" s="385">
        <f ca="1">VLOOKUP(D28,'P Gerais'!$D$22:$G$24,3,TRUE)</f>
        <v>0.08</v>
      </c>
      <c r="BR28" s="385">
        <f ca="1">VLOOKUP(D28,'P Gerais'!$D$29:$G$33,3,TRUE)</f>
        <v>0</v>
      </c>
      <c r="BS28" s="385">
        <f ca="1">'DB Func'!BN23</f>
        <v>0</v>
      </c>
      <c r="BT28" s="385">
        <f ca="1">'DB Func'!BO23</f>
        <v>0</v>
      </c>
      <c r="BU28" s="385">
        <f ca="1">'DB Func'!FX23</f>
        <v>0</v>
      </c>
      <c r="BV28" s="364">
        <f t="shared" ca="1" si="17"/>
        <v>-0.08</v>
      </c>
      <c r="BW28" s="364">
        <f ca="1">BV28-'DB Func'!GC23</f>
        <v>-0.08</v>
      </c>
      <c r="BX28" s="362">
        <f ca="1">IFERROR(VLOOKUP(BW28,'P Gerais'!$D$29:$G$33,3,TRUE)*BW28,0)</f>
        <v>0</v>
      </c>
      <c r="BY28" s="364">
        <f ca="1">IFERROR(BX28-VLOOKUP(BW28,'P Gerais'!$D$29:$H$33,4,TRUE),0)</f>
        <v>0</v>
      </c>
      <c r="BZ28" s="364">
        <f ca="1">D28*'DB Func'!GD23</f>
        <v>0</v>
      </c>
      <c r="CB28" s="364">
        <f t="shared" ca="1" si="18"/>
        <v>0</v>
      </c>
      <c r="CC28" s="364">
        <f t="shared" si="19"/>
        <v>0</v>
      </c>
      <c r="CD28" s="364">
        <f t="shared" si="20"/>
        <v>0</v>
      </c>
      <c r="CF28" s="362" t="str">
        <f t="shared" ca="1" si="21"/>
        <v>não</v>
      </c>
      <c r="CG28" s="362">
        <f ca="1">IF($CH$8=1,DAY('DB Func'!C23),0)</f>
        <v>0</v>
      </c>
      <c r="CH28" s="362">
        <f ca="1">IF(CI28=0,0,MONTH('DB Func'!C23))</f>
        <v>0</v>
      </c>
      <c r="CI28" s="362">
        <f ca="1">IF('P Gerais'!D26=YEAR('DB Func'!C23),YEAR('DB Func'!C23),0)</f>
        <v>0</v>
      </c>
      <c r="CJ28" s="371">
        <v>51</v>
      </c>
      <c r="CK28" s="363"/>
      <c r="CL28" s="362" t="str">
        <f ca="1">IF(ISERROR(HLOOKUP(CL26,$DS$7:$DY28,$DZ28,FALSE)),"N",HLOOKUP(CL26,$DS$7:$DY28,$DZ28,FALSE))</f>
        <v>N</v>
      </c>
      <c r="CM28" s="362" t="str">
        <f ca="1">IF(ISERROR(HLOOKUP(CM26,$DS$7:$DY28,$DZ28,FALSE)),"N",HLOOKUP(CM26,$DS$7:$DY28,$DZ28,FALSE))</f>
        <v>N</v>
      </c>
      <c r="CN28" s="362" t="str">
        <f>IF(ISERROR(HLOOKUP(CN26,$DS$7:$DY28,$DZ28,FALSE)),"N",HLOOKUP(CN26,$DS$7:$DY28,$DZ28,FALSE))</f>
        <v>N</v>
      </c>
      <c r="CO28" s="362" t="str">
        <f ca="1">IF(ISERROR(HLOOKUP(CO26,$DS$7:$DY28,$DZ28,FALSE)),"N",HLOOKUP(CO26,$DS$7:$DY28,$DZ28,FALSE))</f>
        <v>N</v>
      </c>
      <c r="CP28" s="362" t="str">
        <f ca="1">IF(ISERROR(HLOOKUP(CP26,$DS$7:$DY28,$DZ28,FALSE)),"N",HLOOKUP(CP26,$DS$7:$DY28,$DZ28,FALSE))</f>
        <v>N</v>
      </c>
      <c r="CQ28" s="362" t="str">
        <f ca="1">IF(ISERROR(HLOOKUP(CQ26,$DS$7:$DY28,$DZ28,FALSE)),"N",HLOOKUP(CQ26,$DS$7:$DY28,$DZ28,FALSE))</f>
        <v>N</v>
      </c>
      <c r="CR28" s="362" t="str">
        <f ca="1">IF(ISERROR(HLOOKUP(CR26,$DS$7:$DY28,$DZ28,FALSE)),"N",HLOOKUP(CR26,$DS$7:$DY28,$DZ28,FALSE))</f>
        <v>N</v>
      </c>
      <c r="CS28" s="362" t="str">
        <f ca="1">IF(ISERROR(HLOOKUP(CS26,$DS$7:$DY28,$DZ28,FALSE)),"N",HLOOKUP(CS26,$DS$7:$DY28,$DZ28,FALSE))</f>
        <v>N</v>
      </c>
      <c r="CT28" s="362" t="str">
        <f ca="1">IF(ISERROR(HLOOKUP(CT26,$DS$7:$DY28,$DZ28,FALSE)),"N",HLOOKUP(CT26,$DS$7:$DY28,$DZ28,FALSE))</f>
        <v>N</v>
      </c>
      <c r="CU28" s="362" t="str">
        <f>IF(ISERROR(HLOOKUP(CU26,$DS$7:$DY28,$DZ28,FALSE)),"N",HLOOKUP(CU26,$DS$7:$DY28,$DZ28,FALSE))</f>
        <v>N</v>
      </c>
      <c r="CV28" s="362" t="str">
        <f ca="1">IF(ISERROR(HLOOKUP(CV26,$DS$7:$DY28,$DZ28,FALSE)),"N",HLOOKUP(CV26,$DS$7:$DY28,$DZ28,FALSE))</f>
        <v>N</v>
      </c>
      <c r="CW28" s="362" t="str">
        <f ca="1">IF(ISERROR(HLOOKUP(CW26,$DS$7:$DY28,$DZ28,FALSE)),"N",HLOOKUP(CW26,$DS$7:$DY28,$DZ28,FALSE))</f>
        <v>N</v>
      </c>
      <c r="CX28" s="362" t="str">
        <f ca="1">IF(ISERROR(HLOOKUP(CX26,$DS$7:$DY28,$DZ28,FALSE)),"N",HLOOKUP(CX26,$DS$7:$DY28,$DZ28,FALSE))</f>
        <v>N</v>
      </c>
      <c r="CY28" s="362" t="str">
        <f ca="1">IF(ISERROR(HLOOKUP(CY26,$DS$7:$DY28,$DZ28,FALSE)),"N",HLOOKUP(CY26,$DS$7:$DY28,$DZ28,FALSE))</f>
        <v>N</v>
      </c>
      <c r="CZ28" s="362" t="str">
        <f ca="1">IF(ISERROR(HLOOKUP(CZ26,$DS$7:$DY28,$DZ28,FALSE)),"N",HLOOKUP(CZ26,$DS$7:$DY28,$DZ28,FALSE))</f>
        <v>N</v>
      </c>
      <c r="DA28" s="362" t="str">
        <f ca="1">IF(ISERROR(HLOOKUP(DA26,$DS$7:$DY28,$DZ28,FALSE)),"N",HLOOKUP(DA26,$DS$7:$DY28,$DZ28,FALSE))</f>
        <v>N</v>
      </c>
      <c r="DB28" s="362" t="str">
        <f>IF(ISERROR(HLOOKUP(DB26,$DS$7:$DY28,$DZ28,FALSE)),"N",HLOOKUP(DB26,$DS$7:$DY28,$DZ28,FALSE))</f>
        <v>N</v>
      </c>
      <c r="DC28" s="362" t="str">
        <f ca="1">IF(ISERROR(HLOOKUP(DC26,$DS$7:$DY28,$DZ28,FALSE)),"N",HLOOKUP(DC26,$DS$7:$DY28,$DZ28,FALSE))</f>
        <v>N</v>
      </c>
      <c r="DD28" s="362" t="str">
        <f ca="1">IF(ISERROR(HLOOKUP(DD26,$DS$7:$DY28,$DZ28,FALSE)),"N",HLOOKUP(DD26,$DS$7:$DY28,$DZ28,FALSE))</f>
        <v>N</v>
      </c>
      <c r="DE28" s="362" t="str">
        <f ca="1">IF(ISERROR(HLOOKUP(DE26,$DS$7:$DY28,$DZ28,FALSE)),"N",HLOOKUP(DE26,$DS$7:$DY28,$DZ28,FALSE))</f>
        <v>N</v>
      </c>
      <c r="DF28" s="362" t="str">
        <f ca="1">IF(ISERROR(HLOOKUP(DF26,$DS$7:$DY28,$DZ28,FALSE)),"N",HLOOKUP(DF26,$DS$7:$DY28,$DZ28,FALSE))</f>
        <v>N</v>
      </c>
      <c r="DG28" s="362" t="str">
        <f ca="1">IF(ISERROR(HLOOKUP(DG26,$DS$7:$DY28,$DZ28,FALSE)),"N",HLOOKUP(DG26,$DS$7:$DY28,$DZ28,FALSE))</f>
        <v>N</v>
      </c>
      <c r="DH28" s="362" t="str">
        <f ca="1">IF(ISERROR(HLOOKUP(DH26,$DS$7:$DY28,$DZ28,FALSE)),"N",HLOOKUP(DH26,$DS$7:$DY28,$DZ28,FALSE))</f>
        <v>N</v>
      </c>
      <c r="DI28" s="362" t="str">
        <f>IF(ISERROR(HLOOKUP(DI26,$DS$7:$DY28,$DZ28,FALSE)),"N",HLOOKUP(DI26,$DS$7:$DY28,$DZ28,FALSE))</f>
        <v>N</v>
      </c>
      <c r="DJ28" s="362" t="str">
        <f ca="1">IF(ISERROR(HLOOKUP(DJ26,$DS$7:$DY28,$DZ28,FALSE)),"N",HLOOKUP(DJ26,$DS$7:$DY28,$DZ28,FALSE))</f>
        <v>N</v>
      </c>
      <c r="DK28" s="362" t="str">
        <f ca="1">IF(ISERROR(HLOOKUP(DK26,$DS$7:$DY28,$DZ28,FALSE)),"N",HLOOKUP(DK26,$DS$7:$DY28,$DZ28,FALSE))</f>
        <v>N</v>
      </c>
      <c r="DL28" s="362" t="str">
        <f ca="1">IF(ISERROR(HLOOKUP(DL26,$DS$7:$DY28,$DZ28,FALSE)),"N",HLOOKUP(DL26,$DS$7:$DY28,$DZ28,FALSE))</f>
        <v>N</v>
      </c>
      <c r="DM28" s="362" t="str">
        <f ca="1">IF(ISERROR(HLOOKUP(DM26,$DS$7:$DY28,$DZ28,FALSE)),"N",HLOOKUP(DM26,$DS$7:$DY28,$DZ28,FALSE))</f>
        <v>N</v>
      </c>
      <c r="DN28" s="362" t="str">
        <f ca="1">IF(ISERROR(HLOOKUP(DN26,$DS$7:$DY28,$DZ28,FALSE)),"N",HLOOKUP(DN26,$DS$7:$DY28,$DZ28,FALSE))</f>
        <v>N</v>
      </c>
      <c r="DO28" s="362" t="str">
        <f ca="1">IF(ISERROR(HLOOKUP(DO26,$DS$7:$DY28,$DZ28,FALSE)),"N",HLOOKUP(DO26,$DS$7:$DY28,$DZ28,FALSE))</f>
        <v>N</v>
      </c>
      <c r="DP28" s="362" t="str">
        <f>IF(ISERROR(HLOOKUP(DP26,$DS$7:$DY28,$DZ28,FALSE)),"N",HLOOKUP(DP26,$DS$7:$DY28,$DZ28,FALSE))</f>
        <v>N</v>
      </c>
      <c r="DQ28" s="362">
        <f t="shared" ca="1" si="22"/>
        <v>0</v>
      </c>
      <c r="DR28" s="362">
        <f t="shared" ca="1" si="23"/>
        <v>31</v>
      </c>
      <c r="DS28" s="362" t="str">
        <f>IF('DB Func'!M23&gt;0,"S","N")</f>
        <v>N</v>
      </c>
      <c r="DT28" s="362" t="str">
        <f>IF('DB Func'!R23&gt;0,"S","N")</f>
        <v>N</v>
      </c>
      <c r="DU28" s="362" t="str">
        <f>IF('DB Func'!W23&gt;0,"S","N")</f>
        <v>N</v>
      </c>
      <c r="DV28" s="362" t="str">
        <f>IF('DB Func'!AB23&gt;0,"S","N")</f>
        <v>N</v>
      </c>
      <c r="DW28" s="362" t="str">
        <f>IF('DB Func'!AG23&gt;0,"S","N")</f>
        <v>N</v>
      </c>
      <c r="DX28" s="362" t="str">
        <f>IF('DB Func'!AL23&gt;0,"S","N")</f>
        <v>N</v>
      </c>
      <c r="DY28" s="362" t="str">
        <f>IF('DB Func'!AQ23&gt;0,"S","N")</f>
        <v>N</v>
      </c>
      <c r="DZ28" s="362">
        <v>22</v>
      </c>
      <c r="EA28" s="369">
        <f ca="1">'DB Func'!C23</f>
        <v>0</v>
      </c>
      <c r="EB28" s="362" t="str">
        <f t="shared" ca="1" si="33"/>
        <v>s</v>
      </c>
      <c r="EC28" s="362" t="str">
        <f t="shared" ca="1" si="33"/>
        <v>s</v>
      </c>
      <c r="ED28" s="362" t="str">
        <f t="shared" ca="1" si="33"/>
        <v>s</v>
      </c>
      <c r="EE28" s="362" t="str">
        <f t="shared" ca="1" si="33"/>
        <v>s</v>
      </c>
      <c r="EF28" s="362" t="str">
        <f t="shared" ca="1" si="33"/>
        <v>s</v>
      </c>
      <c r="EG28" s="362" t="str">
        <f t="shared" ca="1" si="33"/>
        <v>s</v>
      </c>
      <c r="EH28" s="362" t="str">
        <f t="shared" ca="1" si="33"/>
        <v>s</v>
      </c>
      <c r="EI28" s="362" t="str">
        <f t="shared" ca="1" si="33"/>
        <v>s</v>
      </c>
      <c r="EJ28" s="362" t="str">
        <f t="shared" ca="1" si="33"/>
        <v>s</v>
      </c>
      <c r="EK28" s="362" t="str">
        <f t="shared" ca="1" si="33"/>
        <v>s</v>
      </c>
      <c r="EL28" s="362" t="str">
        <f t="shared" ca="1" si="33"/>
        <v>s</v>
      </c>
      <c r="EM28" s="362" t="str">
        <f t="shared" ca="1" si="33"/>
        <v>s</v>
      </c>
      <c r="EN28" s="362" t="str">
        <f t="shared" ca="1" si="33"/>
        <v>s</v>
      </c>
      <c r="EO28" s="362" t="str">
        <f t="shared" ca="1" si="33"/>
        <v>s</v>
      </c>
      <c r="EP28" s="362" t="str">
        <f t="shared" ca="1" si="33"/>
        <v>s</v>
      </c>
      <c r="EQ28" s="362" t="str">
        <f t="shared" ca="1" si="33"/>
        <v>s</v>
      </c>
      <c r="ER28" s="362" t="str">
        <f t="shared" ca="1" si="32"/>
        <v>s</v>
      </c>
      <c r="ES28" s="362" t="str">
        <f t="shared" ca="1" si="32"/>
        <v>s</v>
      </c>
      <c r="ET28" s="362" t="str">
        <f t="shared" ca="1" si="32"/>
        <v>s</v>
      </c>
      <c r="EU28" s="362" t="str">
        <f t="shared" ca="1" si="32"/>
        <v>s</v>
      </c>
      <c r="EV28" s="362" t="str">
        <f t="shared" ca="1" si="25"/>
        <v>s</v>
      </c>
      <c r="EW28" s="362" t="str">
        <f t="shared" ca="1" si="32"/>
        <v>s</v>
      </c>
      <c r="EX28" s="362" t="str">
        <f t="shared" ca="1" si="32"/>
        <v>s</v>
      </c>
      <c r="EY28" s="362" t="str">
        <f t="shared" ca="1" si="32"/>
        <v>s</v>
      </c>
      <c r="EZ28" s="362" t="str">
        <f t="shared" ca="1" si="32"/>
        <v>s</v>
      </c>
      <c r="FA28" s="362" t="str">
        <f t="shared" ca="1" si="32"/>
        <v>s</v>
      </c>
      <c r="FB28" s="362" t="str">
        <f t="shared" ca="1" si="32"/>
        <v>s</v>
      </c>
      <c r="FC28" s="362" t="str">
        <f t="shared" ca="1" si="32"/>
        <v>s</v>
      </c>
      <c r="FD28" s="362" t="str">
        <f t="shared" ca="1" si="32"/>
        <v>s</v>
      </c>
      <c r="FE28" s="362" t="str">
        <f t="shared" ca="1" si="32"/>
        <v>s</v>
      </c>
      <c r="FF28" s="362" t="str">
        <f t="shared" ca="1" si="32"/>
        <v>s</v>
      </c>
      <c r="FG28" s="362">
        <f t="shared" ca="1" si="26"/>
        <v>31</v>
      </c>
      <c r="FH28" s="362">
        <f t="shared" ca="1" si="27"/>
        <v>0</v>
      </c>
      <c r="FI28" s="362" t="str">
        <f ca="1">IF(AND(YEAR(EA28)='P Gerais'!D26,MONTH(Lanc!EA28)=10,DAY(Lanc!EA28)&gt;1),"S","N")</f>
        <v>N</v>
      </c>
      <c r="FJ28" s="364">
        <f t="shared" ca="1" si="28"/>
        <v>0</v>
      </c>
      <c r="FK28" s="364">
        <f t="shared" si="29"/>
        <v>0</v>
      </c>
      <c r="FL28" s="387">
        <f t="shared" ca="1" si="30"/>
        <v>0</v>
      </c>
      <c r="FP28" s="363">
        <f ca="1">((FJ28-FL28-FK28+AZ28+AQ28+SUM(Z28:AA28)+SUM(AW28:AX28)+AK28)*IF('DB Func'!GG23="ok",'DB Func'!GD23,0))</f>
        <v>0</v>
      </c>
      <c r="FR28" s="389">
        <f t="shared" ca="1" si="31"/>
        <v>0</v>
      </c>
      <c r="GV28" s="49"/>
      <c r="GW28" s="49"/>
      <c r="GX28" s="49"/>
      <c r="GY28" s="49"/>
      <c r="GZ28" s="49"/>
      <c r="HA28" s="49"/>
      <c r="HB28" s="49"/>
      <c r="HC28" s="49"/>
    </row>
    <row r="29" spans="3:211" ht="30" customHeight="1" thickTop="1" thickBot="1">
      <c r="C29" s="390" t="str">
        <f ca="1">IF('DB Func'!B24="Funcionário 22","",'DB Func'!B24)</f>
        <v/>
      </c>
      <c r="D29" s="391">
        <f ca="1">'DB Func'!CM24</f>
        <v>0</v>
      </c>
      <c r="E29" s="382" t="str">
        <f ca="1">IF(C29="","-",IF(OR(terceiro!E29="OUT",terceiro!F29="OUT"),"Sim","Não"))</f>
        <v>-</v>
      </c>
      <c r="F29" s="383" t="str">
        <f ca="1">IF(C29="","-",IF(OR(Ferias!E29="OUT",Ferias!F29="OUT"),"Sim","Não"))</f>
        <v>-</v>
      </c>
      <c r="G29" s="383">
        <f ca="1">IF(C29="",0,IF(F29="Sim",IF(Ferias!E29="OUT",Ferias!I29,Ferias!J29),0))</f>
        <v>0</v>
      </c>
      <c r="H29" s="185"/>
      <c r="I29" s="185"/>
      <c r="J29" s="398">
        <f t="shared" ca="1" si="1"/>
        <v>0</v>
      </c>
      <c r="K29" s="152"/>
      <c r="L29" s="151"/>
      <c r="M29" s="189"/>
      <c r="N29" s="153"/>
      <c r="O29" s="48"/>
      <c r="P29" s="48"/>
      <c r="Q29" s="48"/>
      <c r="R29" s="49"/>
      <c r="S29" s="49"/>
      <c r="T29" s="49"/>
      <c r="U29" s="49"/>
      <c r="V29" s="49"/>
      <c r="W29" s="49"/>
      <c r="X29" s="49"/>
      <c r="Y29" s="49"/>
      <c r="Z29" s="49"/>
      <c r="AA29" s="49"/>
      <c r="AB29" s="48"/>
      <c r="AC29" s="48"/>
      <c r="AD29" s="49"/>
      <c r="AE29" s="49"/>
      <c r="AF29" s="314"/>
      <c r="AH29" s="400">
        <f ca="1">IF(AND('DB Func'!GE24="Setembro",'DB Func'!BQ24="2 Parcelas"),(('auxiliar 13 sal'!L25/12*'DB Func'!GF24+AVERAGE('auxiliar 13 sal'!Q25:AB25)+AVERAGE('auxiliar 13 sal'!AE25:AP25)+'auxiliar 13 sal'!L25*'DB Func'!BN24+'auxiliar 13 sal'!L25*'DB Func'!BO24)/2),IF('DB Func'!GE24="Outubro",IF('DB Func'!BQ24="Parcela Única",('auxiliar 13 sal'!L25/12*'DB Func'!GF24)+AVERAGE('auxiliar 13 sal'!Q25:AB25)+AVERAGE('auxiliar 13 sal'!AE25:AP25)+('auxiliar 13 sal'!L25*'DB Func'!BN24)+('auxiliar 13 sal'!L25*'DB Func'!BO24),IF('DB Func'!BQ24="2 Parcelas",(('auxiliar 13 sal'!L25/12*'DB Func'!GF24+AVERAGE('auxiliar 13 sal'!Q25:AB25)+AVERAGE('auxiliar 13 sal'!AE25:AP25)+'auxiliar 13 sal'!L25*'DB Func'!BN24+'auxiliar 13 sal'!L25*'DB Func'!BO24)/2))),0))</f>
        <v>0</v>
      </c>
      <c r="AK29" s="364">
        <f t="shared" ca="1" si="6"/>
        <v>0</v>
      </c>
      <c r="AL29" s="364">
        <f t="shared" ca="1" si="7"/>
        <v>0</v>
      </c>
      <c r="AM29" s="364">
        <f t="shared" ca="1" si="8"/>
        <v>0</v>
      </c>
      <c r="AN29" s="364">
        <f t="shared" ca="1" si="9"/>
        <v>0</v>
      </c>
      <c r="AO29" s="364">
        <f t="shared" ca="1" si="10"/>
        <v>0</v>
      </c>
      <c r="AP29" s="364">
        <f t="shared" ca="1" si="11"/>
        <v>0</v>
      </c>
      <c r="AQ29" s="364">
        <f t="shared" ca="1" si="12"/>
        <v>0</v>
      </c>
      <c r="AR29" s="364">
        <f>IF(OR(M29="",M29=0),0,((FJ29/220)*('Ho Ex'!$C$8+$AS$6))*M29)</f>
        <v>0</v>
      </c>
      <c r="AS29" s="364">
        <f>IF(OR(N29="",N29=0),0,((FJ29/220*('DB Func'!GD24+Lanc!$AS$6))*('Ho Ex'!$I$8+$AS$6))*(N29/52.5*60))</f>
        <v>0</v>
      </c>
      <c r="AT29" s="364">
        <f>IF(OR(M29="",M29=0),0,((FJ29/220)*('Ho Ex'!$J$8+$AS$6))*O29)</f>
        <v>0</v>
      </c>
      <c r="AU29" s="364">
        <f>IF(OR(M29="",M29=0),0,((FJ29/220)*('Ho Ex'!I35+$AS$6))*P29)</f>
        <v>0</v>
      </c>
      <c r="AV29" s="364">
        <f>IF(OR(M29="",M29=0),0,((FJ29/220)*('Ho Ex'!C35+$AS$6))*Q29)</f>
        <v>0</v>
      </c>
      <c r="AW29" s="364">
        <f ca="1">FJ29*'DB Func'!BN24</f>
        <v>0</v>
      </c>
      <c r="AX29" s="364">
        <f ca="1">FJ29*'DB Func'!BO24</f>
        <v>0</v>
      </c>
      <c r="AY29" s="364">
        <f ca="1">IF(FJ29=0,0,VLOOKUP(FJ29,'P Gerais'!$D$39:$G$41,3,TRUE)*Func22!$F$68)</f>
        <v>0</v>
      </c>
      <c r="AZ29" s="364">
        <f t="shared" si="13"/>
        <v>0</v>
      </c>
      <c r="BA29" s="364">
        <f ca="1">((FJ29-FL29-FK29+AZ29+AQ29+SUM(Z29:AA29)+SUM(AW29:AX29)+AK29)*IF('DB Func'!GG24="ok",'DB Func'!GD24,0))+(FJ29-FL29-FK29+AZ29+AQ29+SUM(Z29:AA29)+SUM(AW29:AX29))+AK29</f>
        <v>0</v>
      </c>
      <c r="BB29" s="385">
        <f ca="1">VLOOKUP(BA29,'P Gerais'!$D$22:$G$25,3,TRUE)</f>
        <v>0.08</v>
      </c>
      <c r="BC29" s="364">
        <f ca="1">IF(BA29&lt;'P Gerais'!$D$25,BA29*BB29,Lanc!BB29)</f>
        <v>0</v>
      </c>
      <c r="BD29" s="364">
        <f ca="1">BA29-BC29-('DB Func'!GB24*'P Gerais'!$D$35)</f>
        <v>0</v>
      </c>
      <c r="BE29" s="386">
        <f ca="1">VLOOKUP(BD29,'P Gerais'!$D$29:$F$33,3,TRUE)</f>
        <v>0</v>
      </c>
      <c r="BF29" s="364">
        <f t="shared" ca="1" si="14"/>
        <v>0</v>
      </c>
      <c r="BG29" s="364">
        <f ca="1">VLOOKUP(BD29,'P Gerais'!$D$29:$G$33,4,TRUE)</f>
        <v>0</v>
      </c>
      <c r="BH29" s="364">
        <f t="shared" ca="1" si="15"/>
        <v>0</v>
      </c>
      <c r="BI29" s="364">
        <f t="shared" ca="1" si="16"/>
        <v>0</v>
      </c>
      <c r="BJ29" s="362">
        <f ca="1">'DB Func'!G24</f>
        <v>0</v>
      </c>
      <c r="BK29" s="362">
        <f ca="1">'DB Func'!FW24</f>
        <v>0</v>
      </c>
      <c r="BL29" s="364">
        <f ca="1">D29*'P Gerais'!$D$13</f>
        <v>0</v>
      </c>
      <c r="BM29" s="364">
        <f ca="1">D29*'P Gerais'!$D$14</f>
        <v>0</v>
      </c>
      <c r="BN29" s="364">
        <f ca="1">D29*'P Gerais'!$D$16</f>
        <v>0</v>
      </c>
      <c r="BO29" s="364">
        <f ca="1">D29*'P Gerais'!$D$17</f>
        <v>0</v>
      </c>
      <c r="BP29" s="364">
        <f ca="1">D29*'P Gerais'!$D$18</f>
        <v>0</v>
      </c>
      <c r="BQ29" s="385">
        <f ca="1">VLOOKUP(D29,'P Gerais'!$D$22:$G$24,3,TRUE)</f>
        <v>0.08</v>
      </c>
      <c r="BR29" s="385">
        <f ca="1">VLOOKUP(D29,'P Gerais'!$D$29:$G$33,3,TRUE)</f>
        <v>0</v>
      </c>
      <c r="BS29" s="385">
        <f ca="1">'DB Func'!BN24</f>
        <v>0</v>
      </c>
      <c r="BT29" s="385">
        <f ca="1">'DB Func'!BO24</f>
        <v>0</v>
      </c>
      <c r="BU29" s="385">
        <f ca="1">'DB Func'!FX24</f>
        <v>0</v>
      </c>
      <c r="BV29" s="364">
        <f t="shared" ca="1" si="17"/>
        <v>-0.08</v>
      </c>
      <c r="BW29" s="364">
        <f ca="1">BV29-'DB Func'!GC24</f>
        <v>-0.08</v>
      </c>
      <c r="BX29" s="362">
        <f ca="1">IFERROR(VLOOKUP(BW29,'P Gerais'!$D$29:$G$33,3,TRUE)*BW29,0)</f>
        <v>0</v>
      </c>
      <c r="BY29" s="364">
        <f ca="1">IFERROR(BX29-VLOOKUP(BW29,'P Gerais'!$D$29:$H$33,4,TRUE),0)</f>
        <v>0</v>
      </c>
      <c r="BZ29" s="364">
        <f ca="1">D29*'DB Func'!GD24</f>
        <v>0</v>
      </c>
      <c r="CB29" s="364">
        <f t="shared" ca="1" si="18"/>
        <v>0</v>
      </c>
      <c r="CC29" s="364">
        <f t="shared" si="19"/>
        <v>0</v>
      </c>
      <c r="CD29" s="364">
        <f t="shared" si="20"/>
        <v>0</v>
      </c>
      <c r="CF29" s="362" t="str">
        <f t="shared" ca="1" si="21"/>
        <v>não</v>
      </c>
      <c r="CG29" s="362">
        <f ca="1">IF($CH$8=1,DAY('DB Func'!C24),0)</f>
        <v>0</v>
      </c>
      <c r="CH29" s="362">
        <f ca="1">IF(CI29=0,0,MONTH('DB Func'!C24))</f>
        <v>0</v>
      </c>
      <c r="CI29" s="362">
        <f ca="1">IF('P Gerais'!D27=YEAR('DB Func'!C24),YEAR('DB Func'!C24),0)</f>
        <v>0</v>
      </c>
      <c r="CJ29" s="371">
        <v>52</v>
      </c>
      <c r="CK29" s="363"/>
      <c r="CL29" s="362" t="str">
        <f>IF(ISERROR(HLOOKUP(CL27,$DS$7:$DY29,$DZ29,FALSE)),"N",HLOOKUP(CL27,$DS$7:$DY29,$DZ29,FALSE))</f>
        <v>N</v>
      </c>
      <c r="CM29" s="362" t="str">
        <f>IF(ISERROR(HLOOKUP(CM27,$DS$7:$DY29,$DZ29,FALSE)),"N",HLOOKUP(CM27,$DS$7:$DY29,$DZ29,FALSE))</f>
        <v>N</v>
      </c>
      <c r="CN29" s="362" t="str">
        <f>IF(ISERROR(HLOOKUP(CN27,$DS$7:$DY29,$DZ29,FALSE)),"N",HLOOKUP(CN27,$DS$7:$DY29,$DZ29,FALSE))</f>
        <v>N</v>
      </c>
      <c r="CO29" s="362" t="str">
        <f>IF(ISERROR(HLOOKUP(CO27,$DS$7:$DY29,$DZ29,FALSE)),"N",HLOOKUP(CO27,$DS$7:$DY29,$DZ29,FALSE))</f>
        <v>N</v>
      </c>
      <c r="CP29" s="362" t="str">
        <f>IF(ISERROR(HLOOKUP(CP27,$DS$7:$DY29,$DZ29,FALSE)),"N",HLOOKUP(CP27,$DS$7:$DY29,$DZ29,FALSE))</f>
        <v>N</v>
      </c>
      <c r="CQ29" s="362" t="str">
        <f>IF(ISERROR(HLOOKUP(CQ27,$DS$7:$DY29,$DZ29,FALSE)),"N",HLOOKUP(CQ27,$DS$7:$DY29,$DZ29,FALSE))</f>
        <v>N</v>
      </c>
      <c r="CR29" s="362" t="str">
        <f>IF(ISERROR(HLOOKUP(CR27,$DS$7:$DY29,$DZ29,FALSE)),"N",HLOOKUP(CR27,$DS$7:$DY29,$DZ29,FALSE))</f>
        <v>N</v>
      </c>
      <c r="CS29" s="362" t="str">
        <f>IF(ISERROR(HLOOKUP(CS27,$DS$7:$DY29,$DZ29,FALSE)),"N",HLOOKUP(CS27,$DS$7:$DY29,$DZ29,FALSE))</f>
        <v>N</v>
      </c>
      <c r="CT29" s="362" t="str">
        <f>IF(ISERROR(HLOOKUP(CT27,$DS$7:$DY29,$DZ29,FALSE)),"N",HLOOKUP(CT27,$DS$7:$DY29,$DZ29,FALSE))</f>
        <v>N</v>
      </c>
      <c r="CU29" s="362" t="str">
        <f>IF(ISERROR(HLOOKUP(CU27,$DS$7:$DY29,$DZ29,FALSE)),"N",HLOOKUP(CU27,$DS$7:$DY29,$DZ29,FALSE))</f>
        <v>N</v>
      </c>
      <c r="CV29" s="362" t="str">
        <f>IF(ISERROR(HLOOKUP(CV27,$DS$7:$DY29,$DZ29,FALSE)),"N",HLOOKUP(CV27,$DS$7:$DY29,$DZ29,FALSE))</f>
        <v>N</v>
      </c>
      <c r="CW29" s="362" t="str">
        <f>IF(ISERROR(HLOOKUP(CW27,$DS$7:$DY29,$DZ29,FALSE)),"N",HLOOKUP(CW27,$DS$7:$DY29,$DZ29,FALSE))</f>
        <v>N</v>
      </c>
      <c r="CX29" s="362" t="str">
        <f>IF(ISERROR(HLOOKUP(CX27,$DS$7:$DY29,$DZ29,FALSE)),"N",HLOOKUP(CX27,$DS$7:$DY29,$DZ29,FALSE))</f>
        <v>N</v>
      </c>
      <c r="CY29" s="362" t="str">
        <f>IF(ISERROR(HLOOKUP(CY27,$DS$7:$DY29,$DZ29,FALSE)),"N",HLOOKUP(CY27,$DS$7:$DY29,$DZ29,FALSE))</f>
        <v>N</v>
      </c>
      <c r="CZ29" s="362" t="str">
        <f>IF(ISERROR(HLOOKUP(CZ27,$DS$7:$DY29,$DZ29,FALSE)),"N",HLOOKUP(CZ27,$DS$7:$DY29,$DZ29,FALSE))</f>
        <v>N</v>
      </c>
      <c r="DA29" s="362" t="str">
        <f>IF(ISERROR(HLOOKUP(DA27,$DS$7:$DY29,$DZ29,FALSE)),"N",HLOOKUP(DA27,$DS$7:$DY29,$DZ29,FALSE))</f>
        <v>N</v>
      </c>
      <c r="DB29" s="362" t="str">
        <f>IF(ISERROR(HLOOKUP(DB27,$DS$7:$DY29,$DZ29,FALSE)),"N",HLOOKUP(DB27,$DS$7:$DY29,$DZ29,FALSE))</f>
        <v>N</v>
      </c>
      <c r="DC29" s="362" t="str">
        <f>IF(ISERROR(HLOOKUP(DC27,$DS$7:$DY29,$DZ29,FALSE)),"N",HLOOKUP(DC27,$DS$7:$DY29,$DZ29,FALSE))</f>
        <v>N</v>
      </c>
      <c r="DD29" s="362" t="str">
        <f>IF(ISERROR(HLOOKUP(DD27,$DS$7:$DY29,$DZ29,FALSE)),"N",HLOOKUP(DD27,$DS$7:$DY29,$DZ29,FALSE))</f>
        <v>N</v>
      </c>
      <c r="DE29" s="362" t="str">
        <f>IF(ISERROR(HLOOKUP(DE27,$DS$7:$DY29,$DZ29,FALSE)),"N",HLOOKUP(DE27,$DS$7:$DY29,$DZ29,FALSE))</f>
        <v>N</v>
      </c>
      <c r="DF29" s="362" t="str">
        <f>IF(ISERROR(HLOOKUP(DF27,$DS$7:$DY29,$DZ29,FALSE)),"N",HLOOKUP(DF27,$DS$7:$DY29,$DZ29,FALSE))</f>
        <v>N</v>
      </c>
      <c r="DG29" s="362" t="str">
        <f>IF(ISERROR(HLOOKUP(DG27,$DS$7:$DY29,$DZ29,FALSE)),"N",HLOOKUP(DG27,$DS$7:$DY29,$DZ29,FALSE))</f>
        <v>N</v>
      </c>
      <c r="DH29" s="362" t="str">
        <f>IF(ISERROR(HLOOKUP(DH27,$DS$7:$DY29,$DZ29,FALSE)),"N",HLOOKUP(DH27,$DS$7:$DY29,$DZ29,FALSE))</f>
        <v>N</v>
      </c>
      <c r="DI29" s="362" t="str">
        <f>IF(ISERROR(HLOOKUP(DI27,$DS$7:$DY29,$DZ29,FALSE)),"N",HLOOKUP(DI27,$DS$7:$DY29,$DZ29,FALSE))</f>
        <v>N</v>
      </c>
      <c r="DJ29" s="362" t="str">
        <f>IF(ISERROR(HLOOKUP(DJ27,$DS$7:$DY29,$DZ29,FALSE)),"N",HLOOKUP(DJ27,$DS$7:$DY29,$DZ29,FALSE))</f>
        <v>N</v>
      </c>
      <c r="DK29" s="362" t="str">
        <f>IF(ISERROR(HLOOKUP(DK27,$DS$7:$DY29,$DZ29,FALSE)),"N",HLOOKUP(DK27,$DS$7:$DY29,$DZ29,FALSE))</f>
        <v>N</v>
      </c>
      <c r="DL29" s="362" t="str">
        <f>IF(ISERROR(HLOOKUP(DL27,$DS$7:$DY29,$DZ29,FALSE)),"N",HLOOKUP(DL27,$DS$7:$DY29,$DZ29,FALSE))</f>
        <v>N</v>
      </c>
      <c r="DM29" s="362" t="str">
        <f>IF(ISERROR(HLOOKUP(DM27,$DS$7:$DY29,$DZ29,FALSE)),"N",HLOOKUP(DM27,$DS$7:$DY29,$DZ29,FALSE))</f>
        <v>N</v>
      </c>
      <c r="DN29" s="362" t="str">
        <f>IF(ISERROR(HLOOKUP(DN27,$DS$7:$DY29,$DZ29,FALSE)),"N",HLOOKUP(DN27,$DS$7:$DY29,$DZ29,FALSE))</f>
        <v>N</v>
      </c>
      <c r="DO29" s="362" t="str">
        <f>IF(ISERROR(HLOOKUP(DO27,$DS$7:$DY29,$DZ29,FALSE)),"N",HLOOKUP(DO27,$DS$7:$DY29,$DZ29,FALSE))</f>
        <v>N</v>
      </c>
      <c r="DP29" s="362" t="str">
        <f>IF(ISERROR(HLOOKUP(DP27,$DS$7:$DY29,$DZ29,FALSE)),"N",HLOOKUP(DP27,$DS$7:$DY29,$DZ29,FALSE))</f>
        <v>N</v>
      </c>
      <c r="DQ29" s="362">
        <f t="shared" si="22"/>
        <v>0</v>
      </c>
      <c r="DR29" s="362">
        <f t="shared" si="23"/>
        <v>31</v>
      </c>
      <c r="DS29" s="362" t="str">
        <f>IF('DB Func'!M24&gt;0,"S","N")</f>
        <v>N</v>
      </c>
      <c r="DT29" s="362" t="str">
        <f>IF('DB Func'!R24&gt;0,"S","N")</f>
        <v>N</v>
      </c>
      <c r="DU29" s="362" t="str">
        <f>IF('DB Func'!W24&gt;0,"S","N")</f>
        <v>N</v>
      </c>
      <c r="DV29" s="362" t="str">
        <f>IF('DB Func'!AB24&gt;0,"S","N")</f>
        <v>N</v>
      </c>
      <c r="DW29" s="362" t="str">
        <f>IF('DB Func'!AG24&gt;0,"S","N")</f>
        <v>N</v>
      </c>
      <c r="DX29" s="362" t="str">
        <f>IF('DB Func'!AL24&gt;0,"S","N")</f>
        <v>N</v>
      </c>
      <c r="DY29" s="362" t="str">
        <f>IF('DB Func'!AQ24&gt;0,"S","N")</f>
        <v>N</v>
      </c>
      <c r="DZ29" s="362">
        <v>23</v>
      </c>
      <c r="EA29" s="369">
        <f ca="1">'DB Func'!C24</f>
        <v>0</v>
      </c>
      <c r="EB29" s="362" t="str">
        <f t="shared" ca="1" si="33"/>
        <v>s</v>
      </c>
      <c r="EC29" s="362" t="str">
        <f t="shared" ca="1" si="33"/>
        <v>s</v>
      </c>
      <c r="ED29" s="362" t="str">
        <f t="shared" ca="1" si="33"/>
        <v>s</v>
      </c>
      <c r="EE29" s="362" t="str">
        <f t="shared" ca="1" si="33"/>
        <v>s</v>
      </c>
      <c r="EF29" s="362" t="str">
        <f t="shared" ca="1" si="33"/>
        <v>s</v>
      </c>
      <c r="EG29" s="362" t="str">
        <f t="shared" ca="1" si="33"/>
        <v>s</v>
      </c>
      <c r="EH29" s="362" t="str">
        <f t="shared" ca="1" si="33"/>
        <v>s</v>
      </c>
      <c r="EI29" s="362" t="str">
        <f t="shared" ca="1" si="33"/>
        <v>s</v>
      </c>
      <c r="EJ29" s="362" t="str">
        <f t="shared" ca="1" si="33"/>
        <v>s</v>
      </c>
      <c r="EK29" s="362" t="str">
        <f t="shared" ca="1" si="33"/>
        <v>s</v>
      </c>
      <c r="EL29" s="362" t="str">
        <f t="shared" ca="1" si="33"/>
        <v>s</v>
      </c>
      <c r="EM29" s="362" t="str">
        <f t="shared" ca="1" si="33"/>
        <v>s</v>
      </c>
      <c r="EN29" s="362" t="str">
        <f t="shared" ca="1" si="33"/>
        <v>s</v>
      </c>
      <c r="EO29" s="362" t="str">
        <f t="shared" ca="1" si="33"/>
        <v>s</v>
      </c>
      <c r="EP29" s="362" t="str">
        <f t="shared" ca="1" si="33"/>
        <v>s</v>
      </c>
      <c r="EQ29" s="362" t="str">
        <f t="shared" ca="1" si="33"/>
        <v>s</v>
      </c>
      <c r="ER29" s="362" t="str">
        <f t="shared" ca="1" si="32"/>
        <v>s</v>
      </c>
      <c r="ES29" s="362" t="str">
        <f t="shared" ca="1" si="32"/>
        <v>s</v>
      </c>
      <c r="ET29" s="362" t="str">
        <f t="shared" ca="1" si="32"/>
        <v>s</v>
      </c>
      <c r="EU29" s="362" t="str">
        <f t="shared" ca="1" si="32"/>
        <v>s</v>
      </c>
      <c r="EV29" s="362" t="str">
        <f t="shared" ca="1" si="25"/>
        <v>s</v>
      </c>
      <c r="EW29" s="362" t="str">
        <f t="shared" ca="1" si="32"/>
        <v>s</v>
      </c>
      <c r="EX29" s="362" t="str">
        <f t="shared" ca="1" si="32"/>
        <v>s</v>
      </c>
      <c r="EY29" s="362" t="str">
        <f t="shared" ca="1" si="32"/>
        <v>s</v>
      </c>
      <c r="EZ29" s="362" t="str">
        <f t="shared" ca="1" si="32"/>
        <v>s</v>
      </c>
      <c r="FA29" s="362" t="str">
        <f t="shared" ca="1" si="32"/>
        <v>s</v>
      </c>
      <c r="FB29" s="362" t="str">
        <f t="shared" ca="1" si="32"/>
        <v>s</v>
      </c>
      <c r="FC29" s="362" t="str">
        <f t="shared" ca="1" si="32"/>
        <v>s</v>
      </c>
      <c r="FD29" s="362" t="str">
        <f t="shared" ca="1" si="32"/>
        <v>s</v>
      </c>
      <c r="FE29" s="362" t="str">
        <f t="shared" ca="1" si="32"/>
        <v>s</v>
      </c>
      <c r="FF29" s="362" t="str">
        <f t="shared" ca="1" si="32"/>
        <v>s</v>
      </c>
      <c r="FG29" s="362">
        <f t="shared" ca="1" si="26"/>
        <v>31</v>
      </c>
      <c r="FH29" s="362">
        <f t="shared" ca="1" si="27"/>
        <v>0</v>
      </c>
      <c r="FI29" s="362" t="str">
        <f ca="1">IF(AND(YEAR(EA29)='P Gerais'!D27,MONTH(Lanc!EA29)=10,DAY(Lanc!EA29)&gt;1),"S","N")</f>
        <v>N</v>
      </c>
      <c r="FJ29" s="364">
        <f t="shared" ca="1" si="28"/>
        <v>0</v>
      </c>
      <c r="FK29" s="364">
        <f t="shared" si="29"/>
        <v>0</v>
      </c>
      <c r="FL29" s="387">
        <f t="shared" ca="1" si="30"/>
        <v>0</v>
      </c>
      <c r="FP29" s="363">
        <f ca="1">((FJ29-FL29-FK29+AZ29+AQ29+SUM(Z29:AA29)+SUM(AW29:AX29)+AK29)*IF('DB Func'!GG24="ok",'DB Func'!GD24,0))</f>
        <v>0</v>
      </c>
      <c r="FR29" s="389">
        <f t="shared" ca="1" si="31"/>
        <v>0</v>
      </c>
      <c r="GV29" s="49"/>
      <c r="GW29" s="49"/>
      <c r="GX29" s="49"/>
      <c r="GY29" s="49"/>
      <c r="GZ29" s="49"/>
      <c r="HA29" s="49"/>
      <c r="HB29" s="49"/>
      <c r="HC29" s="49"/>
    </row>
    <row r="30" spans="3:211" ht="30" customHeight="1" thickTop="1" thickBot="1">
      <c r="C30" s="390" t="str">
        <f ca="1">IF('DB Func'!B25="Funcionário 23","",'DB Func'!B25)</f>
        <v/>
      </c>
      <c r="D30" s="391">
        <f ca="1">'DB Func'!CM25</f>
        <v>0</v>
      </c>
      <c r="E30" s="382" t="str">
        <f ca="1">IF(C30="","-",IF(OR(terceiro!E30="OUT",terceiro!F30="OUT"),"Sim","Não"))</f>
        <v>-</v>
      </c>
      <c r="F30" s="383" t="str">
        <f ca="1">IF(C30="","-",IF(OR(Ferias!E30="OUT",Ferias!F30="OUT"),"Sim","Não"))</f>
        <v>-</v>
      </c>
      <c r="G30" s="383">
        <f ca="1">IF(C30="",0,IF(F30="Sim",IF(Ferias!E30="OUT",Ferias!I30,Ferias!J30),0))</f>
        <v>0</v>
      </c>
      <c r="H30" s="185"/>
      <c r="I30" s="185"/>
      <c r="J30" s="398">
        <f t="shared" ca="1" si="1"/>
        <v>0</v>
      </c>
      <c r="K30" s="152"/>
      <c r="L30" s="151"/>
      <c r="M30" s="189"/>
      <c r="N30" s="153"/>
      <c r="O30" s="48"/>
      <c r="P30" s="48"/>
      <c r="Q30" s="48"/>
      <c r="R30" s="49"/>
      <c r="S30" s="49"/>
      <c r="T30" s="49"/>
      <c r="U30" s="49"/>
      <c r="V30" s="49"/>
      <c r="W30" s="49"/>
      <c r="X30" s="49"/>
      <c r="Y30" s="49"/>
      <c r="Z30" s="49"/>
      <c r="AA30" s="49"/>
      <c r="AB30" s="48"/>
      <c r="AC30" s="48"/>
      <c r="AD30" s="49"/>
      <c r="AE30" s="49"/>
      <c r="AF30" s="314"/>
      <c r="AH30" s="400">
        <f ca="1">IF(AND('DB Func'!GE25="Setembro",'DB Func'!BQ25="2 Parcelas"),(('auxiliar 13 sal'!L26/12*'DB Func'!GF25+AVERAGE('auxiliar 13 sal'!Q26:AB26)+AVERAGE('auxiliar 13 sal'!AE26:AP26)+'auxiliar 13 sal'!L26*'DB Func'!BN25+'auxiliar 13 sal'!L26*'DB Func'!BO25)/2),IF('DB Func'!GE25="Outubro",IF('DB Func'!BQ25="Parcela Única",('auxiliar 13 sal'!L26/12*'DB Func'!GF25)+AVERAGE('auxiliar 13 sal'!Q26:AB26)+AVERAGE('auxiliar 13 sal'!AE26:AP26)+('auxiliar 13 sal'!L26*'DB Func'!BN25)+('auxiliar 13 sal'!L26*'DB Func'!BO25),IF('DB Func'!BQ25="2 Parcelas",(('auxiliar 13 sal'!L26/12*'DB Func'!GF25+AVERAGE('auxiliar 13 sal'!Q26:AB26)+AVERAGE('auxiliar 13 sal'!AE26:AP26)+'auxiliar 13 sal'!L26*'DB Func'!BN25+'auxiliar 13 sal'!L26*'DB Func'!BO25)/2))),0))</f>
        <v>0</v>
      </c>
      <c r="AK30" s="364">
        <f t="shared" ca="1" si="6"/>
        <v>0</v>
      </c>
      <c r="AL30" s="364">
        <f t="shared" ca="1" si="7"/>
        <v>0</v>
      </c>
      <c r="AM30" s="364">
        <f t="shared" ca="1" si="8"/>
        <v>0</v>
      </c>
      <c r="AN30" s="364">
        <f t="shared" ca="1" si="9"/>
        <v>0</v>
      </c>
      <c r="AO30" s="364">
        <f t="shared" ca="1" si="10"/>
        <v>0</v>
      </c>
      <c r="AP30" s="364">
        <f t="shared" ca="1" si="11"/>
        <v>0</v>
      </c>
      <c r="AQ30" s="364">
        <f t="shared" ca="1" si="12"/>
        <v>0</v>
      </c>
      <c r="AR30" s="364">
        <f>IF(OR(M30="",M30=0),0,((FJ30/220)*('Ho Ex'!$C$8+$AS$6))*M30)</f>
        <v>0</v>
      </c>
      <c r="AS30" s="364">
        <f>IF(OR(N30="",N30=0),0,((FJ30/220*('DB Func'!GD25+Lanc!$AS$6))*('Ho Ex'!$I$8+$AS$6))*(N30/52.5*60))</f>
        <v>0</v>
      </c>
      <c r="AT30" s="364">
        <f>IF(OR(M30="",M30=0),0,((FJ30/220)*('Ho Ex'!$J$8+$AS$6))*O30)</f>
        <v>0</v>
      </c>
      <c r="AU30" s="364">
        <f>IF(OR(M30="",M30=0),0,((FJ30/220)*('Ho Ex'!I36+$AS$6))*P30)</f>
        <v>0</v>
      </c>
      <c r="AV30" s="364">
        <f>IF(OR(M30="",M30=0),0,((FJ30/220)*('Ho Ex'!C36+$AS$6))*Q30)</f>
        <v>0</v>
      </c>
      <c r="AW30" s="364">
        <f ca="1">FJ30*'DB Func'!BN25</f>
        <v>0</v>
      </c>
      <c r="AX30" s="364">
        <f ca="1">FJ30*'DB Func'!BO25</f>
        <v>0</v>
      </c>
      <c r="AY30" s="364">
        <f ca="1">IF(FJ30=0,0,VLOOKUP(FJ30,'P Gerais'!$D$39:$G$41,3,TRUE)*Func23!$F$68)</f>
        <v>0</v>
      </c>
      <c r="AZ30" s="364">
        <f t="shared" si="13"/>
        <v>0</v>
      </c>
      <c r="BA30" s="364">
        <f ca="1">((FJ30-FL30-FK30+AZ30+AQ30+SUM(Z30:AA30)+SUM(AW30:AX30)+AK30)*IF('DB Func'!GG25="ok",'DB Func'!GD25,0))+(FJ30-FL30-FK30+AZ30+AQ30+SUM(Z30:AA30)+SUM(AW30:AX30))+AK30</f>
        <v>0</v>
      </c>
      <c r="BB30" s="385">
        <f ca="1">VLOOKUP(BA30,'P Gerais'!$D$22:$G$25,3,TRUE)</f>
        <v>0.08</v>
      </c>
      <c r="BC30" s="364">
        <f ca="1">IF(BA30&lt;'P Gerais'!$D$25,BA30*BB30,Lanc!BB30)</f>
        <v>0</v>
      </c>
      <c r="BD30" s="364">
        <f ca="1">BA30-BC30-('DB Func'!GB25*'P Gerais'!$D$35)</f>
        <v>0</v>
      </c>
      <c r="BE30" s="386">
        <f ca="1">VLOOKUP(BD30,'P Gerais'!$D$29:$F$33,3,TRUE)</f>
        <v>0</v>
      </c>
      <c r="BF30" s="364">
        <f t="shared" ca="1" si="14"/>
        <v>0</v>
      </c>
      <c r="BG30" s="364">
        <f ca="1">VLOOKUP(BD30,'P Gerais'!$D$29:$G$33,4,TRUE)</f>
        <v>0</v>
      </c>
      <c r="BH30" s="364">
        <f t="shared" ca="1" si="15"/>
        <v>0</v>
      </c>
      <c r="BI30" s="364">
        <f t="shared" ca="1" si="16"/>
        <v>0</v>
      </c>
      <c r="BJ30" s="362">
        <f ca="1">'DB Func'!G25</f>
        <v>0</v>
      </c>
      <c r="BK30" s="362">
        <f ca="1">'DB Func'!FW25</f>
        <v>0</v>
      </c>
      <c r="BL30" s="364">
        <f ca="1">D30*'P Gerais'!$D$13</f>
        <v>0</v>
      </c>
      <c r="BM30" s="364">
        <f ca="1">D30*'P Gerais'!$D$14</f>
        <v>0</v>
      </c>
      <c r="BN30" s="364">
        <f ca="1">D30*'P Gerais'!$D$16</f>
        <v>0</v>
      </c>
      <c r="BO30" s="364">
        <f ca="1">D30*'P Gerais'!$D$17</f>
        <v>0</v>
      </c>
      <c r="BP30" s="364">
        <f ca="1">D30*'P Gerais'!$D$18</f>
        <v>0</v>
      </c>
      <c r="BQ30" s="385">
        <f ca="1">VLOOKUP(D30,'P Gerais'!$D$22:$G$24,3,TRUE)</f>
        <v>0.08</v>
      </c>
      <c r="BR30" s="385">
        <f ca="1">VLOOKUP(D30,'P Gerais'!$D$29:$G$33,3,TRUE)</f>
        <v>0</v>
      </c>
      <c r="BS30" s="385">
        <f ca="1">'DB Func'!BN25</f>
        <v>0</v>
      </c>
      <c r="BT30" s="385">
        <f ca="1">'DB Func'!BO25</f>
        <v>0</v>
      </c>
      <c r="BU30" s="385">
        <f ca="1">'DB Func'!FX25</f>
        <v>0</v>
      </c>
      <c r="BV30" s="364">
        <f t="shared" ca="1" si="17"/>
        <v>-0.08</v>
      </c>
      <c r="BW30" s="364">
        <f ca="1">BV30-'DB Func'!GC25</f>
        <v>-0.08</v>
      </c>
      <c r="BX30" s="362">
        <f ca="1">IFERROR(VLOOKUP(BW30,'P Gerais'!$D$29:$G$33,3,TRUE)*BW30,0)</f>
        <v>0</v>
      </c>
      <c r="BY30" s="364">
        <f ca="1">IFERROR(BX30-VLOOKUP(BW30,'P Gerais'!$D$29:$H$33,4,TRUE),0)</f>
        <v>0</v>
      </c>
      <c r="BZ30" s="364">
        <f ca="1">D30*'DB Func'!GD25</f>
        <v>0</v>
      </c>
      <c r="CB30" s="364">
        <f t="shared" ca="1" si="18"/>
        <v>0</v>
      </c>
      <c r="CC30" s="364">
        <f t="shared" si="19"/>
        <v>0</v>
      </c>
      <c r="CD30" s="364">
        <f t="shared" si="20"/>
        <v>0</v>
      </c>
      <c r="CF30" s="362" t="str">
        <f t="shared" ca="1" si="21"/>
        <v>não</v>
      </c>
      <c r="CG30" s="362">
        <f ca="1">IF($CH$8=1,DAY('DB Func'!C25),0)</f>
        <v>0</v>
      </c>
      <c r="CH30" s="362">
        <f ca="1">IF(CI30=0,0,MONTH('DB Func'!C25))</f>
        <v>0</v>
      </c>
      <c r="CI30" s="362">
        <f ca="1">IF('P Gerais'!D28=YEAR('DB Func'!C25),YEAR('DB Func'!C25),0)</f>
        <v>0</v>
      </c>
      <c r="CJ30" s="371">
        <v>53</v>
      </c>
      <c r="CK30" s="363"/>
      <c r="CL30" s="362" t="str">
        <f ca="1">IF(ISERROR(HLOOKUP(CL28,$DS$7:$DY30,$DZ30,FALSE)),"N",HLOOKUP(CL28,$DS$7:$DY30,$DZ30,FALSE))</f>
        <v>N</v>
      </c>
      <c r="CM30" s="362" t="str">
        <f ca="1">IF(ISERROR(HLOOKUP(CM28,$DS$7:$DY30,$DZ30,FALSE)),"N",HLOOKUP(CM28,$DS$7:$DY30,$DZ30,FALSE))</f>
        <v>N</v>
      </c>
      <c r="CN30" s="362" t="str">
        <f>IF(ISERROR(HLOOKUP(CN28,$DS$7:$DY30,$DZ30,FALSE)),"N",HLOOKUP(CN28,$DS$7:$DY30,$DZ30,FALSE))</f>
        <v>N</v>
      </c>
      <c r="CO30" s="362" t="str">
        <f ca="1">IF(ISERROR(HLOOKUP(CO28,$DS$7:$DY30,$DZ30,FALSE)),"N",HLOOKUP(CO28,$DS$7:$DY30,$DZ30,FALSE))</f>
        <v>N</v>
      </c>
      <c r="CP30" s="362" t="str">
        <f ca="1">IF(ISERROR(HLOOKUP(CP28,$DS$7:$DY30,$DZ30,FALSE)),"N",HLOOKUP(CP28,$DS$7:$DY30,$DZ30,FALSE))</f>
        <v>N</v>
      </c>
      <c r="CQ30" s="362" t="str">
        <f ca="1">IF(ISERROR(HLOOKUP(CQ28,$DS$7:$DY30,$DZ30,FALSE)),"N",HLOOKUP(CQ28,$DS$7:$DY30,$DZ30,FALSE))</f>
        <v>N</v>
      </c>
      <c r="CR30" s="362" t="str">
        <f ca="1">IF(ISERROR(HLOOKUP(CR28,$DS$7:$DY30,$DZ30,FALSE)),"N",HLOOKUP(CR28,$DS$7:$DY30,$DZ30,FALSE))</f>
        <v>N</v>
      </c>
      <c r="CS30" s="362" t="str">
        <f ca="1">IF(ISERROR(HLOOKUP(CS28,$DS$7:$DY30,$DZ30,FALSE)),"N",HLOOKUP(CS28,$DS$7:$DY30,$DZ30,FALSE))</f>
        <v>N</v>
      </c>
      <c r="CT30" s="362" t="str">
        <f ca="1">IF(ISERROR(HLOOKUP(CT28,$DS$7:$DY30,$DZ30,FALSE)),"N",HLOOKUP(CT28,$DS$7:$DY30,$DZ30,FALSE))</f>
        <v>N</v>
      </c>
      <c r="CU30" s="362" t="str">
        <f>IF(ISERROR(HLOOKUP(CU28,$DS$7:$DY30,$DZ30,FALSE)),"N",HLOOKUP(CU28,$DS$7:$DY30,$DZ30,FALSE))</f>
        <v>N</v>
      </c>
      <c r="CV30" s="362" t="str">
        <f ca="1">IF(ISERROR(HLOOKUP(CV28,$DS$7:$DY30,$DZ30,FALSE)),"N",HLOOKUP(CV28,$DS$7:$DY30,$DZ30,FALSE))</f>
        <v>N</v>
      </c>
      <c r="CW30" s="362" t="str">
        <f ca="1">IF(ISERROR(HLOOKUP(CW28,$DS$7:$DY30,$DZ30,FALSE)),"N",HLOOKUP(CW28,$DS$7:$DY30,$DZ30,FALSE))</f>
        <v>N</v>
      </c>
      <c r="CX30" s="362" t="str">
        <f ca="1">IF(ISERROR(HLOOKUP(CX28,$DS$7:$DY30,$DZ30,FALSE)),"N",HLOOKUP(CX28,$DS$7:$DY30,$DZ30,FALSE))</f>
        <v>N</v>
      </c>
      <c r="CY30" s="362" t="str">
        <f ca="1">IF(ISERROR(HLOOKUP(CY28,$DS$7:$DY30,$DZ30,FALSE)),"N",HLOOKUP(CY28,$DS$7:$DY30,$DZ30,FALSE))</f>
        <v>N</v>
      </c>
      <c r="CZ30" s="362" t="str">
        <f ca="1">IF(ISERROR(HLOOKUP(CZ28,$DS$7:$DY30,$DZ30,FALSE)),"N",HLOOKUP(CZ28,$DS$7:$DY30,$DZ30,FALSE))</f>
        <v>N</v>
      </c>
      <c r="DA30" s="362" t="str">
        <f ca="1">IF(ISERROR(HLOOKUP(DA28,$DS$7:$DY30,$DZ30,FALSE)),"N",HLOOKUP(DA28,$DS$7:$DY30,$DZ30,FALSE))</f>
        <v>N</v>
      </c>
      <c r="DB30" s="362" t="str">
        <f>IF(ISERROR(HLOOKUP(DB28,$DS$7:$DY30,$DZ30,FALSE)),"N",HLOOKUP(DB28,$DS$7:$DY30,$DZ30,FALSE))</f>
        <v>N</v>
      </c>
      <c r="DC30" s="362" t="str">
        <f ca="1">IF(ISERROR(HLOOKUP(DC28,$DS$7:$DY30,$DZ30,FALSE)),"N",HLOOKUP(DC28,$DS$7:$DY30,$DZ30,FALSE))</f>
        <v>N</v>
      </c>
      <c r="DD30" s="362" t="str">
        <f ca="1">IF(ISERROR(HLOOKUP(DD28,$DS$7:$DY30,$DZ30,FALSE)),"N",HLOOKUP(DD28,$DS$7:$DY30,$DZ30,FALSE))</f>
        <v>N</v>
      </c>
      <c r="DE30" s="362" t="str">
        <f ca="1">IF(ISERROR(HLOOKUP(DE28,$DS$7:$DY30,$DZ30,FALSE)),"N",HLOOKUP(DE28,$DS$7:$DY30,$DZ30,FALSE))</f>
        <v>N</v>
      </c>
      <c r="DF30" s="362" t="str">
        <f ca="1">IF(ISERROR(HLOOKUP(DF28,$DS$7:$DY30,$DZ30,FALSE)),"N",HLOOKUP(DF28,$DS$7:$DY30,$DZ30,FALSE))</f>
        <v>N</v>
      </c>
      <c r="DG30" s="362" t="str">
        <f ca="1">IF(ISERROR(HLOOKUP(DG28,$DS$7:$DY30,$DZ30,FALSE)),"N",HLOOKUP(DG28,$DS$7:$DY30,$DZ30,FALSE))</f>
        <v>N</v>
      </c>
      <c r="DH30" s="362" t="str">
        <f ca="1">IF(ISERROR(HLOOKUP(DH28,$DS$7:$DY30,$DZ30,FALSE)),"N",HLOOKUP(DH28,$DS$7:$DY30,$DZ30,FALSE))</f>
        <v>N</v>
      </c>
      <c r="DI30" s="362" t="str">
        <f>IF(ISERROR(HLOOKUP(DI28,$DS$7:$DY30,$DZ30,FALSE)),"N",HLOOKUP(DI28,$DS$7:$DY30,$DZ30,FALSE))</f>
        <v>N</v>
      </c>
      <c r="DJ30" s="362" t="str">
        <f ca="1">IF(ISERROR(HLOOKUP(DJ28,$DS$7:$DY30,$DZ30,FALSE)),"N",HLOOKUP(DJ28,$DS$7:$DY30,$DZ30,FALSE))</f>
        <v>N</v>
      </c>
      <c r="DK30" s="362" t="str">
        <f ca="1">IF(ISERROR(HLOOKUP(DK28,$DS$7:$DY30,$DZ30,FALSE)),"N",HLOOKUP(DK28,$DS$7:$DY30,$DZ30,FALSE))</f>
        <v>N</v>
      </c>
      <c r="DL30" s="362" t="str">
        <f ca="1">IF(ISERROR(HLOOKUP(DL28,$DS$7:$DY30,$DZ30,FALSE)),"N",HLOOKUP(DL28,$DS$7:$DY30,$DZ30,FALSE))</f>
        <v>N</v>
      </c>
      <c r="DM30" s="362" t="str">
        <f ca="1">IF(ISERROR(HLOOKUP(DM28,$DS$7:$DY30,$DZ30,FALSE)),"N",HLOOKUP(DM28,$DS$7:$DY30,$DZ30,FALSE))</f>
        <v>N</v>
      </c>
      <c r="DN30" s="362" t="str">
        <f ca="1">IF(ISERROR(HLOOKUP(DN28,$DS$7:$DY30,$DZ30,FALSE)),"N",HLOOKUP(DN28,$DS$7:$DY30,$DZ30,FALSE))</f>
        <v>N</v>
      </c>
      <c r="DO30" s="362" t="str">
        <f ca="1">IF(ISERROR(HLOOKUP(DO28,$DS$7:$DY30,$DZ30,FALSE)),"N",HLOOKUP(DO28,$DS$7:$DY30,$DZ30,FALSE))</f>
        <v>N</v>
      </c>
      <c r="DP30" s="362" t="str">
        <f>IF(ISERROR(HLOOKUP(DP28,$DS$7:$DY30,$DZ30,FALSE)),"N",HLOOKUP(DP28,$DS$7:$DY30,$DZ30,FALSE))</f>
        <v>N</v>
      </c>
      <c r="DQ30" s="362">
        <f t="shared" ca="1" si="22"/>
        <v>0</v>
      </c>
      <c r="DR30" s="362">
        <f t="shared" ca="1" si="23"/>
        <v>31</v>
      </c>
      <c r="DS30" s="362" t="str">
        <f>IF('DB Func'!M25&gt;0,"S","N")</f>
        <v>N</v>
      </c>
      <c r="DT30" s="362" t="str">
        <f>IF('DB Func'!R25&gt;0,"S","N")</f>
        <v>N</v>
      </c>
      <c r="DU30" s="362" t="str">
        <f>IF('DB Func'!W25&gt;0,"S","N")</f>
        <v>N</v>
      </c>
      <c r="DV30" s="362" t="str">
        <f>IF('DB Func'!AB25&gt;0,"S","N")</f>
        <v>N</v>
      </c>
      <c r="DW30" s="362" t="str">
        <f>IF('DB Func'!AG25&gt;0,"S","N")</f>
        <v>N</v>
      </c>
      <c r="DX30" s="362" t="str">
        <f>IF('DB Func'!AL25&gt;0,"S","N")</f>
        <v>N</v>
      </c>
      <c r="DY30" s="362" t="str">
        <f>IF('DB Func'!AQ25&gt;0,"S","N")</f>
        <v>N</v>
      </c>
      <c r="DZ30" s="362">
        <v>24</v>
      </c>
      <c r="EA30" s="369">
        <f ca="1">'DB Func'!C25</f>
        <v>0</v>
      </c>
      <c r="EB30" s="362" t="str">
        <f t="shared" ca="1" si="33"/>
        <v>s</v>
      </c>
      <c r="EC30" s="362" t="str">
        <f t="shared" ca="1" si="33"/>
        <v>s</v>
      </c>
      <c r="ED30" s="362" t="str">
        <f t="shared" ca="1" si="33"/>
        <v>s</v>
      </c>
      <c r="EE30" s="362" t="str">
        <f t="shared" ca="1" si="33"/>
        <v>s</v>
      </c>
      <c r="EF30" s="362" t="str">
        <f t="shared" ca="1" si="33"/>
        <v>s</v>
      </c>
      <c r="EG30" s="362" t="str">
        <f t="shared" ca="1" si="33"/>
        <v>s</v>
      </c>
      <c r="EH30" s="362" t="str">
        <f t="shared" ca="1" si="33"/>
        <v>s</v>
      </c>
      <c r="EI30" s="362" t="str">
        <f t="shared" ca="1" si="33"/>
        <v>s</v>
      </c>
      <c r="EJ30" s="362" t="str">
        <f t="shared" ca="1" si="33"/>
        <v>s</v>
      </c>
      <c r="EK30" s="362" t="str">
        <f t="shared" ca="1" si="33"/>
        <v>s</v>
      </c>
      <c r="EL30" s="362" t="str">
        <f t="shared" ca="1" si="33"/>
        <v>s</v>
      </c>
      <c r="EM30" s="362" t="str">
        <f t="shared" ca="1" si="33"/>
        <v>s</v>
      </c>
      <c r="EN30" s="362" t="str">
        <f t="shared" ca="1" si="33"/>
        <v>s</v>
      </c>
      <c r="EO30" s="362" t="str">
        <f t="shared" ca="1" si="33"/>
        <v>s</v>
      </c>
      <c r="EP30" s="362" t="str">
        <f t="shared" ca="1" si="33"/>
        <v>s</v>
      </c>
      <c r="EQ30" s="362" t="str">
        <f t="shared" ca="1" si="33"/>
        <v>s</v>
      </c>
      <c r="ER30" s="362" t="str">
        <f t="shared" ca="1" si="32"/>
        <v>s</v>
      </c>
      <c r="ES30" s="362" t="str">
        <f t="shared" ca="1" si="32"/>
        <v>s</v>
      </c>
      <c r="ET30" s="362" t="str">
        <f t="shared" ca="1" si="32"/>
        <v>s</v>
      </c>
      <c r="EU30" s="362" t="str">
        <f t="shared" ca="1" si="32"/>
        <v>s</v>
      </c>
      <c r="EV30" s="362" t="str">
        <f t="shared" ca="1" si="25"/>
        <v>s</v>
      </c>
      <c r="EW30" s="362" t="str">
        <f t="shared" ca="1" si="32"/>
        <v>s</v>
      </c>
      <c r="EX30" s="362" t="str">
        <f t="shared" ca="1" si="32"/>
        <v>s</v>
      </c>
      <c r="EY30" s="362" t="str">
        <f t="shared" ca="1" si="32"/>
        <v>s</v>
      </c>
      <c r="EZ30" s="362" t="str">
        <f t="shared" ca="1" si="32"/>
        <v>s</v>
      </c>
      <c r="FA30" s="362" t="str">
        <f t="shared" ca="1" si="32"/>
        <v>s</v>
      </c>
      <c r="FB30" s="362" t="str">
        <f t="shared" ca="1" si="32"/>
        <v>s</v>
      </c>
      <c r="FC30" s="362" t="str">
        <f t="shared" ca="1" si="32"/>
        <v>s</v>
      </c>
      <c r="FD30" s="362" t="str">
        <f t="shared" ca="1" si="32"/>
        <v>s</v>
      </c>
      <c r="FE30" s="362" t="str">
        <f t="shared" ca="1" si="32"/>
        <v>s</v>
      </c>
      <c r="FF30" s="362" t="str">
        <f t="shared" ca="1" si="32"/>
        <v>s</v>
      </c>
      <c r="FG30" s="362">
        <f t="shared" ca="1" si="26"/>
        <v>31</v>
      </c>
      <c r="FH30" s="362">
        <f t="shared" ca="1" si="27"/>
        <v>0</v>
      </c>
      <c r="FI30" s="362" t="str">
        <f ca="1">IF(AND(YEAR(EA30)='P Gerais'!D28,MONTH(Lanc!EA30)=10,DAY(Lanc!EA30)&gt;1),"S","N")</f>
        <v>N</v>
      </c>
      <c r="FJ30" s="364">
        <f t="shared" ca="1" si="28"/>
        <v>0</v>
      </c>
      <c r="FK30" s="364">
        <f t="shared" si="29"/>
        <v>0</v>
      </c>
      <c r="FL30" s="387">
        <f t="shared" ca="1" si="30"/>
        <v>0</v>
      </c>
      <c r="FP30" s="363">
        <f ca="1">((FJ30-FL30-FK30+AZ30+AQ30+SUM(Z30:AA30)+SUM(AW30:AX30)+AK30)*IF('DB Func'!GG25="ok",'DB Func'!GD25,0))</f>
        <v>0</v>
      </c>
      <c r="FR30" s="389">
        <f t="shared" ca="1" si="31"/>
        <v>0</v>
      </c>
      <c r="GV30" s="49"/>
      <c r="GW30" s="49"/>
      <c r="GX30" s="49"/>
      <c r="GY30" s="49"/>
      <c r="GZ30" s="49"/>
      <c r="HA30" s="49"/>
      <c r="HB30" s="49"/>
      <c r="HC30" s="49"/>
    </row>
    <row r="31" spans="3:211" ht="30" customHeight="1" thickTop="1" thickBot="1">
      <c r="C31" s="390" t="str">
        <f ca="1">IF('DB Func'!B26="Funcionário 24","",'DB Func'!B26)</f>
        <v/>
      </c>
      <c r="D31" s="391">
        <f ca="1">'DB Func'!CM26</f>
        <v>0</v>
      </c>
      <c r="E31" s="382" t="str">
        <f ca="1">IF(C31="","-",IF(OR(terceiro!E31="OUT",terceiro!F31="OUT"),"Sim","Não"))</f>
        <v>-</v>
      </c>
      <c r="F31" s="383" t="str">
        <f ca="1">IF(C31="","-",IF(OR(Ferias!E31="OUT",Ferias!F31="OUT"),"Sim","Não"))</f>
        <v>-</v>
      </c>
      <c r="G31" s="383">
        <f ca="1">IF(C31="",0,IF(F31="Sim",IF(Ferias!E31="OUT",Ferias!I31,Ferias!J31),0))</f>
        <v>0</v>
      </c>
      <c r="H31" s="185"/>
      <c r="I31" s="185"/>
      <c r="J31" s="398">
        <f t="shared" ca="1" si="1"/>
        <v>0</v>
      </c>
      <c r="K31" s="152"/>
      <c r="L31" s="151"/>
      <c r="M31" s="189"/>
      <c r="N31" s="153"/>
      <c r="O31" s="48"/>
      <c r="P31" s="48"/>
      <c r="Q31" s="48"/>
      <c r="R31" s="49"/>
      <c r="S31" s="49"/>
      <c r="T31" s="49"/>
      <c r="U31" s="49"/>
      <c r="V31" s="49"/>
      <c r="W31" s="49"/>
      <c r="X31" s="49"/>
      <c r="Y31" s="49"/>
      <c r="Z31" s="49"/>
      <c r="AA31" s="49"/>
      <c r="AB31" s="48"/>
      <c r="AC31" s="48"/>
      <c r="AD31" s="49"/>
      <c r="AE31" s="49"/>
      <c r="AF31" s="314"/>
      <c r="AH31" s="400">
        <f ca="1">IF(AND('DB Func'!GE26="Setembro",'DB Func'!BQ26="2 Parcelas"),(('auxiliar 13 sal'!L27/12*'DB Func'!GF26+AVERAGE('auxiliar 13 sal'!Q27:AB27)+AVERAGE('auxiliar 13 sal'!AE27:AP27)+'auxiliar 13 sal'!L27*'DB Func'!BN26+'auxiliar 13 sal'!L27*'DB Func'!BO26)/2),IF('DB Func'!GE26="Outubro",IF('DB Func'!BQ26="Parcela Única",('auxiliar 13 sal'!L27/12*'DB Func'!GF26)+AVERAGE('auxiliar 13 sal'!Q27:AB27)+AVERAGE('auxiliar 13 sal'!AE27:AP27)+('auxiliar 13 sal'!L27*'DB Func'!BN26)+('auxiliar 13 sal'!L27*'DB Func'!BO26),IF('DB Func'!BQ26="2 Parcelas",(('auxiliar 13 sal'!L27/12*'DB Func'!GF26+AVERAGE('auxiliar 13 sal'!Q27:AB27)+AVERAGE('auxiliar 13 sal'!AE27:AP27)+'auxiliar 13 sal'!L27*'DB Func'!BN26+'auxiliar 13 sal'!L27*'DB Func'!BO26)/2))),0))</f>
        <v>0</v>
      </c>
      <c r="AK31" s="364">
        <f t="shared" ca="1" si="6"/>
        <v>0</v>
      </c>
      <c r="AL31" s="364">
        <f t="shared" ca="1" si="7"/>
        <v>0</v>
      </c>
      <c r="AM31" s="364">
        <f t="shared" ca="1" si="8"/>
        <v>0</v>
      </c>
      <c r="AN31" s="364">
        <f t="shared" ca="1" si="9"/>
        <v>0</v>
      </c>
      <c r="AO31" s="364">
        <f t="shared" ca="1" si="10"/>
        <v>0</v>
      </c>
      <c r="AP31" s="364">
        <f t="shared" ca="1" si="11"/>
        <v>0</v>
      </c>
      <c r="AQ31" s="364">
        <f t="shared" ca="1" si="12"/>
        <v>0</v>
      </c>
      <c r="AR31" s="364">
        <f>IF(OR(M31="",M31=0),0,((FJ31/220)*('Ho Ex'!$C$8+$AS$6))*M31)</f>
        <v>0</v>
      </c>
      <c r="AS31" s="364">
        <f>IF(OR(N31="",N31=0),0,((FJ31/220*('DB Func'!GD26+Lanc!$AS$6))*('Ho Ex'!$I$8+$AS$6))*(N31/52.5*60))</f>
        <v>0</v>
      </c>
      <c r="AT31" s="364">
        <f>IF(OR(M31="",M31=0),0,((FJ31/220)*('Ho Ex'!$J$8+$AS$6))*O31)</f>
        <v>0</v>
      </c>
      <c r="AU31" s="364">
        <f>IF(OR(M31="",M31=0),0,((FJ31/220)*('Ho Ex'!I37+$AS$6))*P31)</f>
        <v>0</v>
      </c>
      <c r="AV31" s="364">
        <f>IF(OR(M31="",M31=0),0,((FJ31/220)*('Ho Ex'!C37+$AS$6))*Q31)</f>
        <v>0</v>
      </c>
      <c r="AW31" s="364">
        <f ca="1">FJ31*'DB Func'!BN26</f>
        <v>0</v>
      </c>
      <c r="AX31" s="364">
        <f ca="1">FJ31*'DB Func'!BO26</f>
        <v>0</v>
      </c>
      <c r="AY31" s="364">
        <f ca="1">IF(FJ31=0,0,VLOOKUP(FJ31,'P Gerais'!$D$39:$G$41,3,TRUE)*Func24!$F$68)</f>
        <v>0</v>
      </c>
      <c r="AZ31" s="364">
        <f t="shared" si="13"/>
        <v>0</v>
      </c>
      <c r="BA31" s="364">
        <f ca="1">((FJ31-FL31-FK31+AZ31+AQ31+SUM(Z31:AA31)+SUM(AW31:AX31)+AK31)*IF('DB Func'!GG26="ok",'DB Func'!GD26,0))+(FJ31-FL31-FK31+AZ31+AQ31+SUM(Z31:AA31)+SUM(AW31:AX31))+AK31</f>
        <v>0</v>
      </c>
      <c r="BB31" s="385">
        <f ca="1">VLOOKUP(BA31,'P Gerais'!$D$22:$G$25,3,TRUE)</f>
        <v>0.08</v>
      </c>
      <c r="BC31" s="364">
        <f ca="1">IF(BA31&lt;'P Gerais'!$D$25,BA31*BB31,Lanc!BB31)</f>
        <v>0</v>
      </c>
      <c r="BD31" s="364">
        <f ca="1">BA31-BC31-('DB Func'!GB26*'P Gerais'!$D$35)</f>
        <v>0</v>
      </c>
      <c r="BE31" s="386">
        <f ca="1">VLOOKUP(BD31,'P Gerais'!$D$29:$F$33,3,TRUE)</f>
        <v>0</v>
      </c>
      <c r="BF31" s="364">
        <f t="shared" ca="1" si="14"/>
        <v>0</v>
      </c>
      <c r="BG31" s="364">
        <f ca="1">VLOOKUP(BD31,'P Gerais'!$D$29:$G$33,4,TRUE)</f>
        <v>0</v>
      </c>
      <c r="BH31" s="364">
        <f t="shared" ca="1" si="15"/>
        <v>0</v>
      </c>
      <c r="BI31" s="364">
        <f t="shared" ca="1" si="16"/>
        <v>0</v>
      </c>
      <c r="BJ31" s="362">
        <f ca="1">'DB Func'!G26</f>
        <v>0</v>
      </c>
      <c r="BK31" s="362">
        <f ca="1">'DB Func'!FW26</f>
        <v>0</v>
      </c>
      <c r="BL31" s="364">
        <f ca="1">D31*'P Gerais'!$D$13</f>
        <v>0</v>
      </c>
      <c r="BM31" s="364">
        <f ca="1">D31*'P Gerais'!$D$14</f>
        <v>0</v>
      </c>
      <c r="BN31" s="364">
        <f ca="1">D31*'P Gerais'!$D$16</f>
        <v>0</v>
      </c>
      <c r="BO31" s="364">
        <f ca="1">D31*'P Gerais'!$D$17</f>
        <v>0</v>
      </c>
      <c r="BP31" s="364">
        <f ca="1">D31*'P Gerais'!$D$18</f>
        <v>0</v>
      </c>
      <c r="BQ31" s="385">
        <f ca="1">VLOOKUP(D31,'P Gerais'!$D$22:$G$24,3,TRUE)</f>
        <v>0.08</v>
      </c>
      <c r="BR31" s="385">
        <f ca="1">VLOOKUP(D31,'P Gerais'!$D$29:$G$33,3,TRUE)</f>
        <v>0</v>
      </c>
      <c r="BS31" s="385">
        <f ca="1">'DB Func'!BN26</f>
        <v>0</v>
      </c>
      <c r="BT31" s="385">
        <f ca="1">'DB Func'!BO26</f>
        <v>0</v>
      </c>
      <c r="BU31" s="385">
        <f ca="1">'DB Func'!FX26</f>
        <v>0</v>
      </c>
      <c r="BV31" s="364">
        <f t="shared" ca="1" si="17"/>
        <v>-0.08</v>
      </c>
      <c r="BW31" s="364">
        <f ca="1">BV31-'DB Func'!GC26</f>
        <v>-0.08</v>
      </c>
      <c r="BX31" s="362">
        <f ca="1">IFERROR(VLOOKUP(BW31,'P Gerais'!$D$29:$G$33,3,TRUE)*BW31,0)</f>
        <v>0</v>
      </c>
      <c r="BY31" s="364">
        <f ca="1">IFERROR(BX31-VLOOKUP(BW31,'P Gerais'!$D$29:$H$33,4,TRUE),0)</f>
        <v>0</v>
      </c>
      <c r="BZ31" s="364">
        <f ca="1">D31*'DB Func'!GD26</f>
        <v>0</v>
      </c>
      <c r="CB31" s="364">
        <f t="shared" ca="1" si="18"/>
        <v>0</v>
      </c>
      <c r="CC31" s="364">
        <f t="shared" si="19"/>
        <v>0</v>
      </c>
      <c r="CD31" s="364">
        <f t="shared" si="20"/>
        <v>0</v>
      </c>
      <c r="CF31" s="362" t="str">
        <f t="shared" ca="1" si="21"/>
        <v>não</v>
      </c>
      <c r="CG31" s="362">
        <f ca="1">IF($CH$8=1,DAY('DB Func'!C26),0)</f>
        <v>0</v>
      </c>
      <c r="CH31" s="362">
        <f ca="1">IF(CI31=0,0,MONTH('DB Func'!C26))</f>
        <v>0</v>
      </c>
      <c r="CI31" s="362">
        <f ca="1">IF('P Gerais'!D29=YEAR('DB Func'!C26),YEAR('DB Func'!C26),0)</f>
        <v>0</v>
      </c>
      <c r="CJ31" s="371">
        <v>54</v>
      </c>
      <c r="CK31" s="363"/>
      <c r="CL31" s="362" t="str">
        <f>IF(ISERROR(HLOOKUP(CL29,$DS$7:$DY31,$DZ31,FALSE)),"N",HLOOKUP(CL29,$DS$7:$DY31,$DZ31,FALSE))</f>
        <v>N</v>
      </c>
      <c r="CM31" s="362" t="str">
        <f>IF(ISERROR(HLOOKUP(CM29,$DS$7:$DY31,$DZ31,FALSE)),"N",HLOOKUP(CM29,$DS$7:$DY31,$DZ31,FALSE))</f>
        <v>N</v>
      </c>
      <c r="CN31" s="362" t="str">
        <f>IF(ISERROR(HLOOKUP(CN29,$DS$7:$DY31,$DZ31,FALSE)),"N",HLOOKUP(CN29,$DS$7:$DY31,$DZ31,FALSE))</f>
        <v>N</v>
      </c>
      <c r="CO31" s="362" t="str">
        <f>IF(ISERROR(HLOOKUP(CO29,$DS$7:$DY31,$DZ31,FALSE)),"N",HLOOKUP(CO29,$DS$7:$DY31,$DZ31,FALSE))</f>
        <v>N</v>
      </c>
      <c r="CP31" s="362" t="str">
        <f>IF(ISERROR(HLOOKUP(CP29,$DS$7:$DY31,$DZ31,FALSE)),"N",HLOOKUP(CP29,$DS$7:$DY31,$DZ31,FALSE))</f>
        <v>N</v>
      </c>
      <c r="CQ31" s="362" t="str">
        <f>IF(ISERROR(HLOOKUP(CQ29,$DS$7:$DY31,$DZ31,FALSE)),"N",HLOOKUP(CQ29,$DS$7:$DY31,$DZ31,FALSE))</f>
        <v>N</v>
      </c>
      <c r="CR31" s="362" t="str">
        <f>IF(ISERROR(HLOOKUP(CR29,$DS$7:$DY31,$DZ31,FALSE)),"N",HLOOKUP(CR29,$DS$7:$DY31,$DZ31,FALSE))</f>
        <v>N</v>
      </c>
      <c r="CS31" s="362" t="str">
        <f>IF(ISERROR(HLOOKUP(CS29,$DS$7:$DY31,$DZ31,FALSE)),"N",HLOOKUP(CS29,$DS$7:$DY31,$DZ31,FALSE))</f>
        <v>N</v>
      </c>
      <c r="CT31" s="362" t="str">
        <f>IF(ISERROR(HLOOKUP(CT29,$DS$7:$DY31,$DZ31,FALSE)),"N",HLOOKUP(CT29,$DS$7:$DY31,$DZ31,FALSE))</f>
        <v>N</v>
      </c>
      <c r="CU31" s="362" t="str">
        <f>IF(ISERROR(HLOOKUP(CU29,$DS$7:$DY31,$DZ31,FALSE)),"N",HLOOKUP(CU29,$DS$7:$DY31,$DZ31,FALSE))</f>
        <v>N</v>
      </c>
      <c r="CV31" s="362" t="str">
        <f>IF(ISERROR(HLOOKUP(CV29,$DS$7:$DY31,$DZ31,FALSE)),"N",HLOOKUP(CV29,$DS$7:$DY31,$DZ31,FALSE))</f>
        <v>N</v>
      </c>
      <c r="CW31" s="362" t="str">
        <f>IF(ISERROR(HLOOKUP(CW29,$DS$7:$DY31,$DZ31,FALSE)),"N",HLOOKUP(CW29,$DS$7:$DY31,$DZ31,FALSE))</f>
        <v>N</v>
      </c>
      <c r="CX31" s="362" t="str">
        <f>IF(ISERROR(HLOOKUP(CX29,$DS$7:$DY31,$DZ31,FALSE)),"N",HLOOKUP(CX29,$DS$7:$DY31,$DZ31,FALSE))</f>
        <v>N</v>
      </c>
      <c r="CY31" s="362" t="str">
        <f>IF(ISERROR(HLOOKUP(CY29,$DS$7:$DY31,$DZ31,FALSE)),"N",HLOOKUP(CY29,$DS$7:$DY31,$DZ31,FALSE))</f>
        <v>N</v>
      </c>
      <c r="CZ31" s="362" t="str">
        <f>IF(ISERROR(HLOOKUP(CZ29,$DS$7:$DY31,$DZ31,FALSE)),"N",HLOOKUP(CZ29,$DS$7:$DY31,$DZ31,FALSE))</f>
        <v>N</v>
      </c>
      <c r="DA31" s="362" t="str">
        <f>IF(ISERROR(HLOOKUP(DA29,$DS$7:$DY31,$DZ31,FALSE)),"N",HLOOKUP(DA29,$DS$7:$DY31,$DZ31,FALSE))</f>
        <v>N</v>
      </c>
      <c r="DB31" s="362" t="str">
        <f>IF(ISERROR(HLOOKUP(DB29,$DS$7:$DY31,$DZ31,FALSE)),"N",HLOOKUP(DB29,$DS$7:$DY31,$DZ31,FALSE))</f>
        <v>N</v>
      </c>
      <c r="DC31" s="362" t="str">
        <f>IF(ISERROR(HLOOKUP(DC29,$DS$7:$DY31,$DZ31,FALSE)),"N",HLOOKUP(DC29,$DS$7:$DY31,$DZ31,FALSE))</f>
        <v>N</v>
      </c>
      <c r="DD31" s="362" t="str">
        <f>IF(ISERROR(HLOOKUP(DD29,$DS$7:$DY31,$DZ31,FALSE)),"N",HLOOKUP(DD29,$DS$7:$DY31,$DZ31,FALSE))</f>
        <v>N</v>
      </c>
      <c r="DE31" s="362" t="str">
        <f>IF(ISERROR(HLOOKUP(DE29,$DS$7:$DY31,$DZ31,FALSE)),"N",HLOOKUP(DE29,$DS$7:$DY31,$DZ31,FALSE))</f>
        <v>N</v>
      </c>
      <c r="DF31" s="362" t="str">
        <f>IF(ISERROR(HLOOKUP(DF29,$DS$7:$DY31,$DZ31,FALSE)),"N",HLOOKUP(DF29,$DS$7:$DY31,$DZ31,FALSE))</f>
        <v>N</v>
      </c>
      <c r="DG31" s="362" t="str">
        <f>IF(ISERROR(HLOOKUP(DG29,$DS$7:$DY31,$DZ31,FALSE)),"N",HLOOKUP(DG29,$DS$7:$DY31,$DZ31,FALSE))</f>
        <v>N</v>
      </c>
      <c r="DH31" s="362" t="str">
        <f>IF(ISERROR(HLOOKUP(DH29,$DS$7:$DY31,$DZ31,FALSE)),"N",HLOOKUP(DH29,$DS$7:$DY31,$DZ31,FALSE))</f>
        <v>N</v>
      </c>
      <c r="DI31" s="362" t="str">
        <f>IF(ISERROR(HLOOKUP(DI29,$DS$7:$DY31,$DZ31,FALSE)),"N",HLOOKUP(DI29,$DS$7:$DY31,$DZ31,FALSE))</f>
        <v>N</v>
      </c>
      <c r="DJ31" s="362" t="str">
        <f>IF(ISERROR(HLOOKUP(DJ29,$DS$7:$DY31,$DZ31,FALSE)),"N",HLOOKUP(DJ29,$DS$7:$DY31,$DZ31,FALSE))</f>
        <v>N</v>
      </c>
      <c r="DK31" s="362" t="str">
        <f>IF(ISERROR(HLOOKUP(DK29,$DS$7:$DY31,$DZ31,FALSE)),"N",HLOOKUP(DK29,$DS$7:$DY31,$DZ31,FALSE))</f>
        <v>N</v>
      </c>
      <c r="DL31" s="362" t="str">
        <f>IF(ISERROR(HLOOKUP(DL29,$DS$7:$DY31,$DZ31,FALSE)),"N",HLOOKUP(DL29,$DS$7:$DY31,$DZ31,FALSE))</f>
        <v>N</v>
      </c>
      <c r="DM31" s="362" t="str">
        <f>IF(ISERROR(HLOOKUP(DM29,$DS$7:$DY31,$DZ31,FALSE)),"N",HLOOKUP(DM29,$DS$7:$DY31,$DZ31,FALSE))</f>
        <v>N</v>
      </c>
      <c r="DN31" s="362" t="str">
        <f>IF(ISERROR(HLOOKUP(DN29,$DS$7:$DY31,$DZ31,FALSE)),"N",HLOOKUP(DN29,$DS$7:$DY31,$DZ31,FALSE))</f>
        <v>N</v>
      </c>
      <c r="DO31" s="362" t="str">
        <f>IF(ISERROR(HLOOKUP(DO29,$DS$7:$DY31,$DZ31,FALSE)),"N",HLOOKUP(DO29,$DS$7:$DY31,$DZ31,FALSE))</f>
        <v>N</v>
      </c>
      <c r="DP31" s="362" t="str">
        <f>IF(ISERROR(HLOOKUP(DP29,$DS$7:$DY31,$DZ31,FALSE)),"N",HLOOKUP(DP29,$DS$7:$DY31,$DZ31,FALSE))</f>
        <v>N</v>
      </c>
      <c r="DQ31" s="362">
        <f t="shared" si="22"/>
        <v>0</v>
      </c>
      <c r="DR31" s="362">
        <f t="shared" si="23"/>
        <v>31</v>
      </c>
      <c r="DS31" s="362" t="str">
        <f>IF('DB Func'!M26&gt;0,"S","N")</f>
        <v>N</v>
      </c>
      <c r="DT31" s="362" t="str">
        <f>IF('DB Func'!R26&gt;0,"S","N")</f>
        <v>N</v>
      </c>
      <c r="DU31" s="362" t="str">
        <f>IF('DB Func'!W26&gt;0,"S","N")</f>
        <v>N</v>
      </c>
      <c r="DV31" s="362" t="str">
        <f>IF('DB Func'!AB26&gt;0,"S","N")</f>
        <v>N</v>
      </c>
      <c r="DW31" s="362" t="str">
        <f>IF('DB Func'!AG26&gt;0,"S","N")</f>
        <v>N</v>
      </c>
      <c r="DX31" s="362" t="str">
        <f>IF('DB Func'!AL26&gt;0,"S","N")</f>
        <v>N</v>
      </c>
      <c r="DY31" s="362" t="str">
        <f>IF('DB Func'!AQ26&gt;0,"S","N")</f>
        <v>N</v>
      </c>
      <c r="DZ31" s="362">
        <v>25</v>
      </c>
      <c r="EA31" s="369">
        <f ca="1">'DB Func'!C26</f>
        <v>0</v>
      </c>
      <c r="EB31" s="362" t="str">
        <f t="shared" ca="1" si="33"/>
        <v>s</v>
      </c>
      <c r="EC31" s="362" t="str">
        <f t="shared" ca="1" si="33"/>
        <v>s</v>
      </c>
      <c r="ED31" s="362" t="str">
        <f t="shared" ca="1" si="33"/>
        <v>s</v>
      </c>
      <c r="EE31" s="362" t="str">
        <f t="shared" ca="1" si="33"/>
        <v>s</v>
      </c>
      <c r="EF31" s="362" t="str">
        <f t="shared" ca="1" si="33"/>
        <v>s</v>
      </c>
      <c r="EG31" s="362" t="str">
        <f t="shared" ca="1" si="33"/>
        <v>s</v>
      </c>
      <c r="EH31" s="362" t="str">
        <f t="shared" ca="1" si="33"/>
        <v>s</v>
      </c>
      <c r="EI31" s="362" t="str">
        <f t="shared" ca="1" si="33"/>
        <v>s</v>
      </c>
      <c r="EJ31" s="362" t="str">
        <f t="shared" ca="1" si="33"/>
        <v>s</v>
      </c>
      <c r="EK31" s="362" t="str">
        <f t="shared" ca="1" si="33"/>
        <v>s</v>
      </c>
      <c r="EL31" s="362" t="str">
        <f t="shared" ca="1" si="33"/>
        <v>s</v>
      </c>
      <c r="EM31" s="362" t="str">
        <f t="shared" ca="1" si="33"/>
        <v>s</v>
      </c>
      <c r="EN31" s="362" t="str">
        <f t="shared" ca="1" si="33"/>
        <v>s</v>
      </c>
      <c r="EO31" s="362" t="str">
        <f t="shared" ca="1" si="33"/>
        <v>s</v>
      </c>
      <c r="EP31" s="362" t="str">
        <f t="shared" ca="1" si="33"/>
        <v>s</v>
      </c>
      <c r="EQ31" s="362" t="str">
        <f t="shared" ca="1" si="33"/>
        <v>s</v>
      </c>
      <c r="ER31" s="362" t="str">
        <f t="shared" ca="1" si="32"/>
        <v>s</v>
      </c>
      <c r="ES31" s="362" t="str">
        <f t="shared" ca="1" si="32"/>
        <v>s</v>
      </c>
      <c r="ET31" s="362" t="str">
        <f t="shared" ca="1" si="32"/>
        <v>s</v>
      </c>
      <c r="EU31" s="362" t="str">
        <f t="shared" ca="1" si="32"/>
        <v>s</v>
      </c>
      <c r="EV31" s="362" t="str">
        <f t="shared" ca="1" si="25"/>
        <v>s</v>
      </c>
      <c r="EW31" s="362" t="str">
        <f t="shared" ca="1" si="32"/>
        <v>s</v>
      </c>
      <c r="EX31" s="362" t="str">
        <f t="shared" ca="1" si="32"/>
        <v>s</v>
      </c>
      <c r="EY31" s="362" t="str">
        <f t="shared" ca="1" si="32"/>
        <v>s</v>
      </c>
      <c r="EZ31" s="362" t="str">
        <f t="shared" ca="1" si="32"/>
        <v>s</v>
      </c>
      <c r="FA31" s="362" t="str">
        <f t="shared" ca="1" si="32"/>
        <v>s</v>
      </c>
      <c r="FB31" s="362" t="str">
        <f t="shared" ca="1" si="32"/>
        <v>s</v>
      </c>
      <c r="FC31" s="362" t="str">
        <f t="shared" ca="1" si="32"/>
        <v>s</v>
      </c>
      <c r="FD31" s="362" t="str">
        <f t="shared" ca="1" si="32"/>
        <v>s</v>
      </c>
      <c r="FE31" s="362" t="str">
        <f t="shared" ca="1" si="32"/>
        <v>s</v>
      </c>
      <c r="FF31" s="362" t="str">
        <f t="shared" ca="1" si="32"/>
        <v>s</v>
      </c>
      <c r="FG31" s="362">
        <f t="shared" ca="1" si="26"/>
        <v>31</v>
      </c>
      <c r="FH31" s="362">
        <f t="shared" ca="1" si="27"/>
        <v>0</v>
      </c>
      <c r="FI31" s="362" t="str">
        <f ca="1">IF(AND(YEAR(EA31)='P Gerais'!D29,MONTH(Lanc!EA31)=10,DAY(Lanc!EA31)&gt;1),"S","N")</f>
        <v>N</v>
      </c>
      <c r="FJ31" s="364">
        <f t="shared" ca="1" si="28"/>
        <v>0</v>
      </c>
      <c r="FK31" s="364">
        <f t="shared" si="29"/>
        <v>0</v>
      </c>
      <c r="FL31" s="387">
        <f t="shared" ca="1" si="30"/>
        <v>0</v>
      </c>
      <c r="FP31" s="363">
        <f ca="1">((FJ31-FL31-FK31+AZ31+AQ31+SUM(Z31:AA31)+SUM(AW31:AX31)+AK31)*IF('DB Func'!GG26="ok",'DB Func'!GD26,0))</f>
        <v>0</v>
      </c>
      <c r="FR31" s="389">
        <f t="shared" ca="1" si="31"/>
        <v>0</v>
      </c>
      <c r="GV31" s="49"/>
      <c r="GW31" s="49"/>
      <c r="GX31" s="49"/>
      <c r="GY31" s="49"/>
      <c r="GZ31" s="49"/>
      <c r="HA31" s="49"/>
      <c r="HB31" s="49"/>
      <c r="HC31" s="49"/>
    </row>
    <row r="32" spans="3:211" ht="30" customHeight="1" thickTop="1" thickBot="1">
      <c r="C32" s="390" t="str">
        <f ca="1">IF('DB Func'!B27="Funcionário 25","",'DB Func'!B27)</f>
        <v/>
      </c>
      <c r="D32" s="391">
        <f ca="1">'DB Func'!CM27</f>
        <v>0</v>
      </c>
      <c r="E32" s="382" t="str">
        <f ca="1">IF(C32="","-",IF(OR(terceiro!E32="OUT",terceiro!F32="OUT"),"Sim","Não"))</f>
        <v>-</v>
      </c>
      <c r="F32" s="383" t="str">
        <f ca="1">IF(C32="","-",IF(OR(Ferias!E32="OUT",Ferias!F32="OUT"),"Sim","Não"))</f>
        <v>-</v>
      </c>
      <c r="G32" s="383">
        <f ca="1">IF(C32="",0,IF(F32="Sim",IF(Ferias!E32="OUT",Ferias!I32,Ferias!J32),0))</f>
        <v>0</v>
      </c>
      <c r="H32" s="185"/>
      <c r="I32" s="185"/>
      <c r="J32" s="398">
        <f t="shared" ca="1" si="1"/>
        <v>0</v>
      </c>
      <c r="K32" s="152"/>
      <c r="L32" s="151"/>
      <c r="M32" s="189"/>
      <c r="N32" s="153"/>
      <c r="O32" s="48"/>
      <c r="P32" s="48"/>
      <c r="Q32" s="48"/>
      <c r="R32" s="49"/>
      <c r="S32" s="49"/>
      <c r="T32" s="49"/>
      <c r="U32" s="49"/>
      <c r="V32" s="49"/>
      <c r="W32" s="49"/>
      <c r="X32" s="49"/>
      <c r="Y32" s="49"/>
      <c r="Z32" s="49"/>
      <c r="AA32" s="49"/>
      <c r="AB32" s="48"/>
      <c r="AC32" s="48"/>
      <c r="AD32" s="49"/>
      <c r="AE32" s="49"/>
      <c r="AF32" s="314"/>
      <c r="AH32" s="400">
        <f ca="1">IF(AND('DB Func'!GE27="Setembro",'DB Func'!BQ27="2 Parcelas"),(('auxiliar 13 sal'!L28/12*'DB Func'!GF27+AVERAGE('auxiliar 13 sal'!Q28:AB28)+AVERAGE('auxiliar 13 sal'!AE28:AP28)+'auxiliar 13 sal'!L28*'DB Func'!BN27+'auxiliar 13 sal'!L28*'DB Func'!BO27)/2),IF('DB Func'!GE27="Outubro",IF('DB Func'!BQ27="Parcela Única",('auxiliar 13 sal'!L28/12*'DB Func'!GF27)+AVERAGE('auxiliar 13 sal'!Q28:AB28)+AVERAGE('auxiliar 13 sal'!AE28:AP28)+('auxiliar 13 sal'!L28*'DB Func'!BN27)+('auxiliar 13 sal'!L28*'DB Func'!BO27),IF('DB Func'!BQ27="2 Parcelas",(('auxiliar 13 sal'!L28/12*'DB Func'!GF27+AVERAGE('auxiliar 13 sal'!Q28:AB28)+AVERAGE('auxiliar 13 sal'!AE28:AP28)+'auxiliar 13 sal'!L28*'DB Func'!BN27+'auxiliar 13 sal'!L28*'DB Func'!BO27)/2))),0))</f>
        <v>0</v>
      </c>
      <c r="AK32" s="364">
        <f t="shared" ca="1" si="6"/>
        <v>0</v>
      </c>
      <c r="AL32" s="364">
        <f t="shared" ca="1" si="7"/>
        <v>0</v>
      </c>
      <c r="AM32" s="364">
        <f t="shared" ca="1" si="8"/>
        <v>0</v>
      </c>
      <c r="AN32" s="364">
        <f t="shared" ca="1" si="9"/>
        <v>0</v>
      </c>
      <c r="AO32" s="364">
        <f t="shared" ca="1" si="10"/>
        <v>0</v>
      </c>
      <c r="AP32" s="364">
        <f t="shared" ca="1" si="11"/>
        <v>0</v>
      </c>
      <c r="AQ32" s="364">
        <f t="shared" ca="1" si="12"/>
        <v>0</v>
      </c>
      <c r="AR32" s="364">
        <f>IF(OR(M32="",M32=0),0,((FJ32/220)*('Ho Ex'!$C$8+$AS$6))*M32)</f>
        <v>0</v>
      </c>
      <c r="AS32" s="364">
        <f>IF(OR(N32="",N32=0),0,((FJ32/220*('DB Func'!GD27+Lanc!$AS$6))*('Ho Ex'!$I$8+$AS$6))*(N32/52.5*60))</f>
        <v>0</v>
      </c>
      <c r="AT32" s="364">
        <f>IF(OR(M32="",M32=0),0,((FJ32/220)*('Ho Ex'!$J$8+$AS$6))*O32)</f>
        <v>0</v>
      </c>
      <c r="AU32" s="364">
        <f>IF(OR(M32="",M32=0),0,((FJ32/220)*('Ho Ex'!I38+$AS$6))*P32)</f>
        <v>0</v>
      </c>
      <c r="AV32" s="364">
        <f>IF(OR(M32="",M32=0),0,((FJ32/220)*('Ho Ex'!C38+$AS$6))*Q32)</f>
        <v>0</v>
      </c>
      <c r="AW32" s="364">
        <f ca="1">FJ32*'DB Func'!BN27</f>
        <v>0</v>
      </c>
      <c r="AX32" s="364">
        <f ca="1">FJ32*'DB Func'!BO27</f>
        <v>0</v>
      </c>
      <c r="AY32" s="364">
        <f ca="1">IF(FJ32=0,0,VLOOKUP(FJ32,'P Gerais'!$D$39:$G$41,3,TRUE)*Func25!$F$68)</f>
        <v>0</v>
      </c>
      <c r="AZ32" s="364">
        <f t="shared" si="13"/>
        <v>0</v>
      </c>
      <c r="BA32" s="364">
        <f ca="1">((FJ32-FL32-FK32+AZ32+AQ32+SUM(Z32:AA32)+SUM(AW32:AX32)+AK32)*IF('DB Func'!GG27="ok",'DB Func'!GD27,0))+(FJ32-FL32-FK32+AZ32+AQ32+SUM(Z32:AA32)+SUM(AW32:AX32))+AK32</f>
        <v>0</v>
      </c>
      <c r="BB32" s="385">
        <f ca="1">VLOOKUP(BA32,'P Gerais'!$D$22:$G$25,3,TRUE)</f>
        <v>0.08</v>
      </c>
      <c r="BC32" s="364">
        <f ca="1">IF(BA32&lt;'P Gerais'!$D$25,BA32*BB32,Lanc!BB32)</f>
        <v>0</v>
      </c>
      <c r="BD32" s="364">
        <f ca="1">BA32-BC32-('DB Func'!GB27*'P Gerais'!$D$35)</f>
        <v>0</v>
      </c>
      <c r="BE32" s="386">
        <f ca="1">VLOOKUP(BD32,'P Gerais'!$D$29:$F$33,3,TRUE)</f>
        <v>0</v>
      </c>
      <c r="BF32" s="364">
        <f t="shared" ca="1" si="14"/>
        <v>0</v>
      </c>
      <c r="BG32" s="364">
        <f ca="1">VLOOKUP(BD32,'P Gerais'!$D$29:$G$33,4,TRUE)</f>
        <v>0</v>
      </c>
      <c r="BH32" s="364">
        <f t="shared" ca="1" si="15"/>
        <v>0</v>
      </c>
      <c r="BI32" s="364">
        <f t="shared" ca="1" si="16"/>
        <v>0</v>
      </c>
      <c r="BJ32" s="362">
        <f ca="1">'DB Func'!G27</f>
        <v>0</v>
      </c>
      <c r="BK32" s="362">
        <f ca="1">'DB Func'!FW27</f>
        <v>0</v>
      </c>
      <c r="BL32" s="364">
        <f ca="1">D32*'P Gerais'!$D$13</f>
        <v>0</v>
      </c>
      <c r="BM32" s="364">
        <f ca="1">D32*'P Gerais'!$D$14</f>
        <v>0</v>
      </c>
      <c r="BN32" s="364">
        <f ca="1">D32*'P Gerais'!$D$16</f>
        <v>0</v>
      </c>
      <c r="BO32" s="364">
        <f ca="1">D32*'P Gerais'!$D$17</f>
        <v>0</v>
      </c>
      <c r="BP32" s="364">
        <f ca="1">D32*'P Gerais'!$D$18</f>
        <v>0</v>
      </c>
      <c r="BQ32" s="385">
        <f ca="1">VLOOKUP(D32,'P Gerais'!$D$22:$G$24,3,TRUE)</f>
        <v>0.08</v>
      </c>
      <c r="BR32" s="385">
        <f ca="1">VLOOKUP(D32,'P Gerais'!$D$29:$G$33,3,TRUE)</f>
        <v>0</v>
      </c>
      <c r="BS32" s="385">
        <f ca="1">'DB Func'!BN27</f>
        <v>0</v>
      </c>
      <c r="BT32" s="385">
        <f ca="1">'DB Func'!BO27</f>
        <v>0</v>
      </c>
      <c r="BU32" s="385">
        <f ca="1">'DB Func'!FX27</f>
        <v>0</v>
      </c>
      <c r="BV32" s="364">
        <f t="shared" ca="1" si="17"/>
        <v>-0.08</v>
      </c>
      <c r="BW32" s="364">
        <f ca="1">BV32-'DB Func'!GC27</f>
        <v>-0.08</v>
      </c>
      <c r="BX32" s="362">
        <f ca="1">IFERROR(VLOOKUP(BW32,'P Gerais'!$D$29:$G$33,3,TRUE)*BW32,0)</f>
        <v>0</v>
      </c>
      <c r="BY32" s="364">
        <f ca="1">IFERROR(BX32-VLOOKUP(BW32,'P Gerais'!$D$29:$H$33,4,TRUE),0)</f>
        <v>0</v>
      </c>
      <c r="BZ32" s="364">
        <f ca="1">D32*'DB Func'!GD27</f>
        <v>0</v>
      </c>
      <c r="CB32" s="364">
        <f t="shared" ca="1" si="18"/>
        <v>0</v>
      </c>
      <c r="CC32" s="364">
        <f t="shared" si="19"/>
        <v>0</v>
      </c>
      <c r="CD32" s="364">
        <f t="shared" si="20"/>
        <v>0</v>
      </c>
      <c r="CF32" s="362" t="str">
        <f t="shared" ca="1" si="21"/>
        <v>não</v>
      </c>
      <c r="CG32" s="362">
        <f ca="1">IF($CH$8=1,DAY('DB Func'!C27),0)</f>
        <v>0</v>
      </c>
      <c r="CH32" s="362">
        <f ca="1">IF(CI32=0,0,MONTH('DB Func'!C27))</f>
        <v>0</v>
      </c>
      <c r="CI32" s="362">
        <f ca="1">IF('P Gerais'!D30=YEAR('DB Func'!C27),YEAR('DB Func'!C27),0)</f>
        <v>0</v>
      </c>
      <c r="CJ32" s="371">
        <v>55</v>
      </c>
      <c r="CK32" s="363"/>
      <c r="CL32" s="362" t="str">
        <f ca="1">IF(ISERROR(HLOOKUP(CL30,$DS$7:$DY32,$DZ32,FALSE)),"N",HLOOKUP(CL30,$DS$7:$DY32,$DZ32,FALSE))</f>
        <v>N</v>
      </c>
      <c r="CM32" s="362" t="str">
        <f ca="1">IF(ISERROR(HLOOKUP(CM30,$DS$7:$DY32,$DZ32,FALSE)),"N",HLOOKUP(CM30,$DS$7:$DY32,$DZ32,FALSE))</f>
        <v>N</v>
      </c>
      <c r="CN32" s="362" t="str">
        <f>IF(ISERROR(HLOOKUP(CN30,$DS$7:$DY32,$DZ32,FALSE)),"N",HLOOKUP(CN30,$DS$7:$DY32,$DZ32,FALSE))</f>
        <v>N</v>
      </c>
      <c r="CO32" s="362" t="str">
        <f ca="1">IF(ISERROR(HLOOKUP(CO30,$DS$7:$DY32,$DZ32,FALSE)),"N",HLOOKUP(CO30,$DS$7:$DY32,$DZ32,FALSE))</f>
        <v>N</v>
      </c>
      <c r="CP32" s="362" t="str">
        <f ca="1">IF(ISERROR(HLOOKUP(CP30,$DS$7:$DY32,$DZ32,FALSE)),"N",HLOOKUP(CP30,$DS$7:$DY32,$DZ32,FALSE))</f>
        <v>N</v>
      </c>
      <c r="CQ32" s="362" t="str">
        <f ca="1">IF(ISERROR(HLOOKUP(CQ30,$DS$7:$DY32,$DZ32,FALSE)),"N",HLOOKUP(CQ30,$DS$7:$DY32,$DZ32,FALSE))</f>
        <v>N</v>
      </c>
      <c r="CR32" s="362" t="str">
        <f ca="1">IF(ISERROR(HLOOKUP(CR30,$DS$7:$DY32,$DZ32,FALSE)),"N",HLOOKUP(CR30,$DS$7:$DY32,$DZ32,FALSE))</f>
        <v>N</v>
      </c>
      <c r="CS32" s="362" t="str">
        <f ca="1">IF(ISERROR(HLOOKUP(CS30,$DS$7:$DY32,$DZ32,FALSE)),"N",HLOOKUP(CS30,$DS$7:$DY32,$DZ32,FALSE))</f>
        <v>N</v>
      </c>
      <c r="CT32" s="362" t="str">
        <f ca="1">IF(ISERROR(HLOOKUP(CT30,$DS$7:$DY32,$DZ32,FALSE)),"N",HLOOKUP(CT30,$DS$7:$DY32,$DZ32,FALSE))</f>
        <v>N</v>
      </c>
      <c r="CU32" s="362" t="str">
        <f>IF(ISERROR(HLOOKUP(CU30,$DS$7:$DY32,$DZ32,FALSE)),"N",HLOOKUP(CU30,$DS$7:$DY32,$DZ32,FALSE))</f>
        <v>N</v>
      </c>
      <c r="CV32" s="362" t="str">
        <f ca="1">IF(ISERROR(HLOOKUP(CV30,$DS$7:$DY32,$DZ32,FALSE)),"N",HLOOKUP(CV30,$DS$7:$DY32,$DZ32,FALSE))</f>
        <v>N</v>
      </c>
      <c r="CW32" s="362" t="str">
        <f ca="1">IF(ISERROR(HLOOKUP(CW30,$DS$7:$DY32,$DZ32,FALSE)),"N",HLOOKUP(CW30,$DS$7:$DY32,$DZ32,FALSE))</f>
        <v>N</v>
      </c>
      <c r="CX32" s="362" t="str">
        <f ca="1">IF(ISERROR(HLOOKUP(CX30,$DS$7:$DY32,$DZ32,FALSE)),"N",HLOOKUP(CX30,$DS$7:$DY32,$DZ32,FALSE))</f>
        <v>N</v>
      </c>
      <c r="CY32" s="362" t="str">
        <f ca="1">IF(ISERROR(HLOOKUP(CY30,$DS$7:$DY32,$DZ32,FALSE)),"N",HLOOKUP(CY30,$DS$7:$DY32,$DZ32,FALSE))</f>
        <v>N</v>
      </c>
      <c r="CZ32" s="362" t="str">
        <f ca="1">IF(ISERROR(HLOOKUP(CZ30,$DS$7:$DY32,$DZ32,FALSE)),"N",HLOOKUP(CZ30,$DS$7:$DY32,$DZ32,FALSE))</f>
        <v>N</v>
      </c>
      <c r="DA32" s="362" t="str">
        <f ca="1">IF(ISERROR(HLOOKUP(DA30,$DS$7:$DY32,$DZ32,FALSE)),"N",HLOOKUP(DA30,$DS$7:$DY32,$DZ32,FALSE))</f>
        <v>N</v>
      </c>
      <c r="DB32" s="362" t="str">
        <f>IF(ISERROR(HLOOKUP(DB30,$DS$7:$DY32,$DZ32,FALSE)),"N",HLOOKUP(DB30,$DS$7:$DY32,$DZ32,FALSE))</f>
        <v>N</v>
      </c>
      <c r="DC32" s="362" t="str">
        <f ca="1">IF(ISERROR(HLOOKUP(DC30,$DS$7:$DY32,$DZ32,FALSE)),"N",HLOOKUP(DC30,$DS$7:$DY32,$DZ32,FALSE))</f>
        <v>N</v>
      </c>
      <c r="DD32" s="362" t="str">
        <f ca="1">IF(ISERROR(HLOOKUP(DD30,$DS$7:$DY32,$DZ32,FALSE)),"N",HLOOKUP(DD30,$DS$7:$DY32,$DZ32,FALSE))</f>
        <v>N</v>
      </c>
      <c r="DE32" s="362" t="str">
        <f ca="1">IF(ISERROR(HLOOKUP(DE30,$DS$7:$DY32,$DZ32,FALSE)),"N",HLOOKUP(DE30,$DS$7:$DY32,$DZ32,FALSE))</f>
        <v>N</v>
      </c>
      <c r="DF32" s="362" t="str">
        <f ca="1">IF(ISERROR(HLOOKUP(DF30,$DS$7:$DY32,$DZ32,FALSE)),"N",HLOOKUP(DF30,$DS$7:$DY32,$DZ32,FALSE))</f>
        <v>N</v>
      </c>
      <c r="DG32" s="362" t="str">
        <f ca="1">IF(ISERROR(HLOOKUP(DG30,$DS$7:$DY32,$DZ32,FALSE)),"N",HLOOKUP(DG30,$DS$7:$DY32,$DZ32,FALSE))</f>
        <v>N</v>
      </c>
      <c r="DH32" s="362" t="str">
        <f ca="1">IF(ISERROR(HLOOKUP(DH30,$DS$7:$DY32,$DZ32,FALSE)),"N",HLOOKUP(DH30,$DS$7:$DY32,$DZ32,FALSE))</f>
        <v>N</v>
      </c>
      <c r="DI32" s="362" t="str">
        <f>IF(ISERROR(HLOOKUP(DI30,$DS$7:$DY32,$DZ32,FALSE)),"N",HLOOKUP(DI30,$DS$7:$DY32,$DZ32,FALSE))</f>
        <v>N</v>
      </c>
      <c r="DJ32" s="362" t="str">
        <f ca="1">IF(ISERROR(HLOOKUP(DJ30,$DS$7:$DY32,$DZ32,FALSE)),"N",HLOOKUP(DJ30,$DS$7:$DY32,$DZ32,FALSE))</f>
        <v>N</v>
      </c>
      <c r="DK32" s="362" t="str">
        <f ca="1">IF(ISERROR(HLOOKUP(DK30,$DS$7:$DY32,$DZ32,FALSE)),"N",HLOOKUP(DK30,$DS$7:$DY32,$DZ32,FALSE))</f>
        <v>N</v>
      </c>
      <c r="DL32" s="362" t="str">
        <f ca="1">IF(ISERROR(HLOOKUP(DL30,$DS$7:$DY32,$DZ32,FALSE)),"N",HLOOKUP(DL30,$DS$7:$DY32,$DZ32,FALSE))</f>
        <v>N</v>
      </c>
      <c r="DM32" s="362" t="str">
        <f ca="1">IF(ISERROR(HLOOKUP(DM30,$DS$7:$DY32,$DZ32,FALSE)),"N",HLOOKUP(DM30,$DS$7:$DY32,$DZ32,FALSE))</f>
        <v>N</v>
      </c>
      <c r="DN32" s="362" t="str">
        <f ca="1">IF(ISERROR(HLOOKUP(DN30,$DS$7:$DY32,$DZ32,FALSE)),"N",HLOOKUP(DN30,$DS$7:$DY32,$DZ32,FALSE))</f>
        <v>N</v>
      </c>
      <c r="DO32" s="362" t="str">
        <f ca="1">IF(ISERROR(HLOOKUP(DO30,$DS$7:$DY32,$DZ32,FALSE)),"N",HLOOKUP(DO30,$DS$7:$DY32,$DZ32,FALSE))</f>
        <v>N</v>
      </c>
      <c r="DP32" s="362" t="str">
        <f>IF(ISERROR(HLOOKUP(DP30,$DS$7:$DY32,$DZ32,FALSE)),"N",HLOOKUP(DP30,$DS$7:$DY32,$DZ32,FALSE))</f>
        <v>N</v>
      </c>
      <c r="DQ32" s="362">
        <f t="shared" ca="1" si="22"/>
        <v>0</v>
      </c>
      <c r="DR32" s="362">
        <f t="shared" ca="1" si="23"/>
        <v>31</v>
      </c>
      <c r="DS32" s="362" t="str">
        <f>IF('DB Func'!M27&gt;0,"S","N")</f>
        <v>N</v>
      </c>
      <c r="DT32" s="362" t="str">
        <f>IF('DB Func'!R27&gt;0,"S","N")</f>
        <v>N</v>
      </c>
      <c r="DU32" s="362" t="str">
        <f>IF('DB Func'!W27&gt;0,"S","N")</f>
        <v>N</v>
      </c>
      <c r="DV32" s="362" t="str">
        <f>IF('DB Func'!AB27&gt;0,"S","N")</f>
        <v>N</v>
      </c>
      <c r="DW32" s="362" t="str">
        <f>IF('DB Func'!AG27&gt;0,"S","N")</f>
        <v>N</v>
      </c>
      <c r="DX32" s="362" t="str">
        <f>IF('DB Func'!AL27&gt;0,"S","N")</f>
        <v>N</v>
      </c>
      <c r="DY32" s="362" t="str">
        <f>IF('DB Func'!AQ27&gt;0,"S","N")</f>
        <v>N</v>
      </c>
      <c r="DZ32" s="362">
        <v>26</v>
      </c>
      <c r="EA32" s="369">
        <f ca="1">'DB Func'!C27</f>
        <v>0</v>
      </c>
      <c r="EB32" s="362" t="str">
        <f t="shared" ca="1" si="33"/>
        <v>s</v>
      </c>
      <c r="EC32" s="362" t="str">
        <f t="shared" ca="1" si="33"/>
        <v>s</v>
      </c>
      <c r="ED32" s="362" t="str">
        <f t="shared" ca="1" si="33"/>
        <v>s</v>
      </c>
      <c r="EE32" s="362" t="str">
        <f t="shared" ca="1" si="33"/>
        <v>s</v>
      </c>
      <c r="EF32" s="362" t="str">
        <f t="shared" ca="1" si="33"/>
        <v>s</v>
      </c>
      <c r="EG32" s="362" t="str">
        <f t="shared" ca="1" si="33"/>
        <v>s</v>
      </c>
      <c r="EH32" s="362" t="str">
        <f t="shared" ca="1" si="33"/>
        <v>s</v>
      </c>
      <c r="EI32" s="362" t="str">
        <f t="shared" ca="1" si="33"/>
        <v>s</v>
      </c>
      <c r="EJ32" s="362" t="str">
        <f t="shared" ca="1" si="33"/>
        <v>s</v>
      </c>
      <c r="EK32" s="362" t="str">
        <f t="shared" ca="1" si="33"/>
        <v>s</v>
      </c>
      <c r="EL32" s="362" t="str">
        <f t="shared" ca="1" si="33"/>
        <v>s</v>
      </c>
      <c r="EM32" s="362" t="str">
        <f t="shared" ca="1" si="33"/>
        <v>s</v>
      </c>
      <c r="EN32" s="362" t="str">
        <f t="shared" ca="1" si="33"/>
        <v>s</v>
      </c>
      <c r="EO32" s="362" t="str">
        <f t="shared" ca="1" si="33"/>
        <v>s</v>
      </c>
      <c r="EP32" s="362" t="str">
        <f t="shared" ca="1" si="33"/>
        <v>s</v>
      </c>
      <c r="EQ32" s="362" t="str">
        <f t="shared" ca="1" si="33"/>
        <v>s</v>
      </c>
      <c r="ER32" s="362" t="str">
        <f t="shared" ca="1" si="32"/>
        <v>s</v>
      </c>
      <c r="ES32" s="362" t="str">
        <f t="shared" ca="1" si="32"/>
        <v>s</v>
      </c>
      <c r="ET32" s="362" t="str">
        <f t="shared" ca="1" si="32"/>
        <v>s</v>
      </c>
      <c r="EU32" s="362" t="str">
        <f t="shared" ca="1" si="32"/>
        <v>s</v>
      </c>
      <c r="EV32" s="362" t="str">
        <f t="shared" ca="1" si="25"/>
        <v>s</v>
      </c>
      <c r="EW32" s="362" t="str">
        <f t="shared" ca="1" si="32"/>
        <v>s</v>
      </c>
      <c r="EX32" s="362" t="str">
        <f t="shared" ca="1" si="32"/>
        <v>s</v>
      </c>
      <c r="EY32" s="362" t="str">
        <f t="shared" ca="1" si="32"/>
        <v>s</v>
      </c>
      <c r="EZ32" s="362" t="str">
        <f t="shared" ca="1" si="32"/>
        <v>s</v>
      </c>
      <c r="FA32" s="362" t="str">
        <f t="shared" ca="1" si="32"/>
        <v>s</v>
      </c>
      <c r="FB32" s="362" t="str">
        <f t="shared" ca="1" si="32"/>
        <v>s</v>
      </c>
      <c r="FC32" s="362" t="str">
        <f t="shared" ca="1" si="32"/>
        <v>s</v>
      </c>
      <c r="FD32" s="362" t="str">
        <f t="shared" ca="1" si="32"/>
        <v>s</v>
      </c>
      <c r="FE32" s="362" t="str">
        <f t="shared" ca="1" si="32"/>
        <v>s</v>
      </c>
      <c r="FF32" s="362" t="str">
        <f t="shared" ca="1" si="32"/>
        <v>s</v>
      </c>
      <c r="FG32" s="362">
        <f t="shared" ca="1" si="26"/>
        <v>31</v>
      </c>
      <c r="FH32" s="362">
        <f t="shared" ca="1" si="27"/>
        <v>0</v>
      </c>
      <c r="FI32" s="362" t="str">
        <f ca="1">IF(AND(YEAR(EA32)='P Gerais'!D30,MONTH(Lanc!EA32)=10,DAY(Lanc!EA32)&gt;1),"S","N")</f>
        <v>N</v>
      </c>
      <c r="FJ32" s="364">
        <f t="shared" ca="1" si="28"/>
        <v>0</v>
      </c>
      <c r="FK32" s="364">
        <f t="shared" si="29"/>
        <v>0</v>
      </c>
      <c r="FL32" s="387">
        <f t="shared" ca="1" si="30"/>
        <v>0</v>
      </c>
      <c r="FP32" s="363">
        <f ca="1">((FJ32-FL32-FK32+AZ32+AQ32+SUM(Z32:AA32)+SUM(AW32:AX32)+AK32)*IF('DB Func'!GG27="ok",'DB Func'!GD27,0))</f>
        <v>0</v>
      </c>
      <c r="FR32" s="389">
        <f t="shared" ca="1" si="31"/>
        <v>0</v>
      </c>
      <c r="GV32" s="49"/>
      <c r="GW32" s="49"/>
      <c r="GX32" s="49"/>
      <c r="GY32" s="49"/>
      <c r="GZ32" s="49"/>
      <c r="HA32" s="49"/>
      <c r="HB32" s="49"/>
      <c r="HC32" s="49"/>
    </row>
    <row r="33" spans="1:211" ht="30" customHeight="1" thickTop="1" thickBot="1">
      <c r="C33" s="390" t="str">
        <f ca="1">IF('DB Func'!B28="Funcionário 26","",'DB Func'!B28)</f>
        <v/>
      </c>
      <c r="D33" s="391">
        <f ca="1">'DB Func'!CM28</f>
        <v>0</v>
      </c>
      <c r="E33" s="382" t="str">
        <f ca="1">IF(C33="","-",IF(OR(terceiro!E33="OUT",terceiro!F33="OUT"),"Sim","Não"))</f>
        <v>-</v>
      </c>
      <c r="F33" s="383" t="str">
        <f ca="1">IF(C33="","-",IF(OR(Ferias!E33="OUT",Ferias!F33="OUT"),"Sim","Não"))</f>
        <v>-</v>
      </c>
      <c r="G33" s="383">
        <f ca="1">IF(C33="",0,IF(F33="Sim",IF(Ferias!E33="OUT",Ferias!I33,Ferias!J33),0))</f>
        <v>0</v>
      </c>
      <c r="H33" s="185"/>
      <c r="I33" s="185"/>
      <c r="J33" s="398">
        <f t="shared" ca="1" si="1"/>
        <v>0</v>
      </c>
      <c r="K33" s="152"/>
      <c r="L33" s="151"/>
      <c r="M33" s="189"/>
      <c r="N33" s="153"/>
      <c r="O33" s="48"/>
      <c r="P33" s="48"/>
      <c r="Q33" s="48"/>
      <c r="R33" s="49"/>
      <c r="S33" s="49"/>
      <c r="T33" s="49"/>
      <c r="U33" s="49"/>
      <c r="V33" s="49"/>
      <c r="W33" s="49"/>
      <c r="X33" s="49"/>
      <c r="Y33" s="49"/>
      <c r="Z33" s="49"/>
      <c r="AA33" s="49"/>
      <c r="AB33" s="48"/>
      <c r="AC33" s="48"/>
      <c r="AD33" s="49"/>
      <c r="AE33" s="49"/>
      <c r="AF33" s="314"/>
      <c r="AH33" s="400">
        <f ca="1">IF(AND('DB Func'!GE28="Setembro",'DB Func'!BQ28="2 Parcelas"),(('auxiliar 13 sal'!L29/12*'DB Func'!GF28+AVERAGE('auxiliar 13 sal'!Q29:AB29)+AVERAGE('auxiliar 13 sal'!AE29:AP29)+'auxiliar 13 sal'!L29*'DB Func'!BN28+'auxiliar 13 sal'!L29*'DB Func'!BO28)/2),IF('DB Func'!GE28="Outubro",IF('DB Func'!BQ28="Parcela Única",('auxiliar 13 sal'!L29/12*'DB Func'!GF28)+AVERAGE('auxiliar 13 sal'!Q29:AB29)+AVERAGE('auxiliar 13 sal'!AE29:AP29)+('auxiliar 13 sal'!L29*'DB Func'!BN28)+('auxiliar 13 sal'!L29*'DB Func'!BO28),IF('DB Func'!BQ28="2 Parcelas",(('auxiliar 13 sal'!L29/12*'DB Func'!GF28+AVERAGE('auxiliar 13 sal'!Q29:AB29)+AVERAGE('auxiliar 13 sal'!AE29:AP29)+'auxiliar 13 sal'!L29*'DB Func'!BN28+'auxiliar 13 sal'!L29*'DB Func'!BO28)/2))),0))</f>
        <v>0</v>
      </c>
      <c r="AK33" s="364">
        <f t="shared" ca="1" si="6"/>
        <v>0</v>
      </c>
      <c r="AL33" s="364">
        <f t="shared" ca="1" si="7"/>
        <v>0</v>
      </c>
      <c r="AM33" s="364">
        <f t="shared" ca="1" si="8"/>
        <v>0</v>
      </c>
      <c r="AN33" s="364">
        <f t="shared" ca="1" si="9"/>
        <v>0</v>
      </c>
      <c r="AO33" s="364">
        <f t="shared" ca="1" si="10"/>
        <v>0</v>
      </c>
      <c r="AP33" s="364">
        <f t="shared" ca="1" si="11"/>
        <v>0</v>
      </c>
      <c r="AQ33" s="364">
        <f t="shared" ca="1" si="12"/>
        <v>0</v>
      </c>
      <c r="AR33" s="364">
        <f>IF(OR(M33="",M33=0),0,((FJ33/220)*('Ho Ex'!$C$8+$AS$6))*M33)</f>
        <v>0</v>
      </c>
      <c r="AS33" s="364">
        <f>IF(OR(N33="",N33=0),0,((FJ33/220*('DB Func'!GD28+Lanc!$AS$6))*('Ho Ex'!$I$8+$AS$6))*(N33/52.5*60))</f>
        <v>0</v>
      </c>
      <c r="AT33" s="364">
        <f>IF(OR(M33="",M33=0),0,((FJ33/220)*('Ho Ex'!$J$8+$AS$6))*O33)</f>
        <v>0</v>
      </c>
      <c r="AU33" s="364">
        <f>IF(OR(M33="",M33=0),0,((FJ33/220)*('Ho Ex'!I39+$AS$6))*P33)</f>
        <v>0</v>
      </c>
      <c r="AV33" s="364">
        <f>IF(OR(M33="",M33=0),0,((FJ33/220)*('Ho Ex'!C39+$AS$6))*Q33)</f>
        <v>0</v>
      </c>
      <c r="AW33" s="364">
        <f ca="1">FJ33*'DB Func'!BN28</f>
        <v>0</v>
      </c>
      <c r="AX33" s="364">
        <f ca="1">FJ33*'DB Func'!BO28</f>
        <v>0</v>
      </c>
      <c r="AY33" s="364">
        <f ca="1">IF(FJ33=0,0,VLOOKUP(FJ33,'P Gerais'!$D$39:$G$41,3,TRUE)*Func26!$F$68)</f>
        <v>0</v>
      </c>
      <c r="AZ33" s="364">
        <f t="shared" si="13"/>
        <v>0</v>
      </c>
      <c r="BA33" s="364">
        <f ca="1">((FJ33-FL33-FK33+AZ33+AQ33+SUM(Z33:AA33)+SUM(AW33:AX33)+AK33)*IF('DB Func'!GG28="ok",'DB Func'!GD28,0))+(FJ33-FL33-FK33+AZ33+AQ33+SUM(Z33:AA33)+SUM(AW33:AX33))+AK33</f>
        <v>0</v>
      </c>
      <c r="BB33" s="385">
        <f ca="1">VLOOKUP(BA33,'P Gerais'!$D$22:$G$25,3,TRUE)</f>
        <v>0.08</v>
      </c>
      <c r="BC33" s="364">
        <f ca="1">IF(BA33&lt;'P Gerais'!$D$25,BA33*BB33,Lanc!BB33)</f>
        <v>0</v>
      </c>
      <c r="BD33" s="364">
        <f ca="1">BA33-BC33-('DB Func'!GB28*'P Gerais'!$D$35)</f>
        <v>0</v>
      </c>
      <c r="BE33" s="386">
        <f ca="1">VLOOKUP(BD33,'P Gerais'!$D$29:$F$33,3,TRUE)</f>
        <v>0</v>
      </c>
      <c r="BF33" s="364">
        <f t="shared" ca="1" si="14"/>
        <v>0</v>
      </c>
      <c r="BG33" s="364">
        <f ca="1">VLOOKUP(BD33,'P Gerais'!$D$29:$G$33,4,TRUE)</f>
        <v>0</v>
      </c>
      <c r="BH33" s="364">
        <f t="shared" ca="1" si="15"/>
        <v>0</v>
      </c>
      <c r="BI33" s="364">
        <f t="shared" ca="1" si="16"/>
        <v>0</v>
      </c>
      <c r="BJ33" s="362">
        <f ca="1">'DB Func'!G28</f>
        <v>0</v>
      </c>
      <c r="BK33" s="362">
        <f ca="1">'DB Func'!FW28</f>
        <v>0</v>
      </c>
      <c r="BL33" s="364">
        <f ca="1">D33*'P Gerais'!$D$13</f>
        <v>0</v>
      </c>
      <c r="BM33" s="364">
        <f ca="1">D33*'P Gerais'!$D$14</f>
        <v>0</v>
      </c>
      <c r="BN33" s="364">
        <f ca="1">D33*'P Gerais'!$D$16</f>
        <v>0</v>
      </c>
      <c r="BO33" s="364">
        <f ca="1">D33*'P Gerais'!$D$17</f>
        <v>0</v>
      </c>
      <c r="BP33" s="364">
        <f ca="1">D33*'P Gerais'!$D$18</f>
        <v>0</v>
      </c>
      <c r="BQ33" s="385">
        <f ca="1">VLOOKUP(D33,'P Gerais'!$D$22:$G$24,3,TRUE)</f>
        <v>0.08</v>
      </c>
      <c r="BR33" s="385">
        <f ca="1">VLOOKUP(D33,'P Gerais'!$D$29:$G$33,3,TRUE)</f>
        <v>0</v>
      </c>
      <c r="BS33" s="385">
        <f ca="1">'DB Func'!BN28</f>
        <v>0</v>
      </c>
      <c r="BT33" s="385">
        <f ca="1">'DB Func'!BO28</f>
        <v>0</v>
      </c>
      <c r="BU33" s="385">
        <f ca="1">'DB Func'!FX28</f>
        <v>0</v>
      </c>
      <c r="BV33" s="364">
        <f t="shared" ca="1" si="17"/>
        <v>-0.08</v>
      </c>
      <c r="BW33" s="364">
        <f ca="1">BV33-'DB Func'!GC28</f>
        <v>-0.08</v>
      </c>
      <c r="BX33" s="362">
        <f ca="1">IFERROR(VLOOKUP(BW33,'P Gerais'!$D$29:$G$33,3,TRUE)*BW33,0)</f>
        <v>0</v>
      </c>
      <c r="BY33" s="364">
        <f ca="1">IFERROR(BX33-VLOOKUP(BW33,'P Gerais'!$D$29:$H$33,4,TRUE),0)</f>
        <v>0</v>
      </c>
      <c r="BZ33" s="364">
        <f ca="1">D33*'DB Func'!GD28</f>
        <v>0</v>
      </c>
      <c r="CB33" s="364">
        <f t="shared" ca="1" si="18"/>
        <v>0</v>
      </c>
      <c r="CC33" s="364">
        <f t="shared" si="19"/>
        <v>0</v>
      </c>
      <c r="CD33" s="364">
        <f t="shared" si="20"/>
        <v>0</v>
      </c>
      <c r="CF33" s="362" t="str">
        <f t="shared" ca="1" si="21"/>
        <v>não</v>
      </c>
      <c r="CG33" s="362">
        <f ca="1">IF($CH$8=1,DAY('DB Func'!C28),0)</f>
        <v>0</v>
      </c>
      <c r="CH33" s="362">
        <f ca="1">IF(CI33=0,0,MONTH('DB Func'!C28))</f>
        <v>0</v>
      </c>
      <c r="CI33" s="362">
        <f ca="1">IF('P Gerais'!D31=YEAR('DB Func'!C28),YEAR('DB Func'!C28),0)</f>
        <v>0</v>
      </c>
      <c r="CJ33" s="371">
        <v>56</v>
      </c>
      <c r="CK33" s="363"/>
      <c r="CL33" s="362" t="str">
        <f>IF(ISERROR(HLOOKUP(CL31,$DS$7:$DY33,$DZ33,FALSE)),"N",HLOOKUP(CL31,$DS$7:$DY33,$DZ33,FALSE))</f>
        <v>N</v>
      </c>
      <c r="CM33" s="362" t="str">
        <f>IF(ISERROR(HLOOKUP(CM31,$DS$7:$DY33,$DZ33,FALSE)),"N",HLOOKUP(CM31,$DS$7:$DY33,$DZ33,FALSE))</f>
        <v>N</v>
      </c>
      <c r="CN33" s="362" t="str">
        <f>IF(ISERROR(HLOOKUP(CN31,$DS$7:$DY33,$DZ33,FALSE)),"N",HLOOKUP(CN31,$DS$7:$DY33,$DZ33,FALSE))</f>
        <v>N</v>
      </c>
      <c r="CO33" s="362" t="str">
        <f>IF(ISERROR(HLOOKUP(CO31,$DS$7:$DY33,$DZ33,FALSE)),"N",HLOOKUP(CO31,$DS$7:$DY33,$DZ33,FALSE))</f>
        <v>N</v>
      </c>
      <c r="CP33" s="362" t="str">
        <f>IF(ISERROR(HLOOKUP(CP31,$DS$7:$DY33,$DZ33,FALSE)),"N",HLOOKUP(CP31,$DS$7:$DY33,$DZ33,FALSE))</f>
        <v>N</v>
      </c>
      <c r="CQ33" s="362" t="str">
        <f>IF(ISERROR(HLOOKUP(CQ31,$DS$7:$DY33,$DZ33,FALSE)),"N",HLOOKUP(CQ31,$DS$7:$DY33,$DZ33,FALSE))</f>
        <v>N</v>
      </c>
      <c r="CR33" s="362" t="str">
        <f>IF(ISERROR(HLOOKUP(CR31,$DS$7:$DY33,$DZ33,FALSE)),"N",HLOOKUP(CR31,$DS$7:$DY33,$DZ33,FALSE))</f>
        <v>N</v>
      </c>
      <c r="CS33" s="362" t="str">
        <f>IF(ISERROR(HLOOKUP(CS31,$DS$7:$DY33,$DZ33,FALSE)),"N",HLOOKUP(CS31,$DS$7:$DY33,$DZ33,FALSE))</f>
        <v>N</v>
      </c>
      <c r="CT33" s="362" t="str">
        <f>IF(ISERROR(HLOOKUP(CT31,$DS$7:$DY33,$DZ33,FALSE)),"N",HLOOKUP(CT31,$DS$7:$DY33,$DZ33,FALSE))</f>
        <v>N</v>
      </c>
      <c r="CU33" s="362" t="str">
        <f>IF(ISERROR(HLOOKUP(CU31,$DS$7:$DY33,$DZ33,FALSE)),"N",HLOOKUP(CU31,$DS$7:$DY33,$DZ33,FALSE))</f>
        <v>N</v>
      </c>
      <c r="CV33" s="362" t="str">
        <f>IF(ISERROR(HLOOKUP(CV31,$DS$7:$DY33,$DZ33,FALSE)),"N",HLOOKUP(CV31,$DS$7:$DY33,$DZ33,FALSE))</f>
        <v>N</v>
      </c>
      <c r="CW33" s="362" t="str">
        <f>IF(ISERROR(HLOOKUP(CW31,$DS$7:$DY33,$DZ33,FALSE)),"N",HLOOKUP(CW31,$DS$7:$DY33,$DZ33,FALSE))</f>
        <v>N</v>
      </c>
      <c r="CX33" s="362" t="str">
        <f>IF(ISERROR(HLOOKUP(CX31,$DS$7:$DY33,$DZ33,FALSE)),"N",HLOOKUP(CX31,$DS$7:$DY33,$DZ33,FALSE))</f>
        <v>N</v>
      </c>
      <c r="CY33" s="362" t="str">
        <f>IF(ISERROR(HLOOKUP(CY31,$DS$7:$DY33,$DZ33,FALSE)),"N",HLOOKUP(CY31,$DS$7:$DY33,$DZ33,FALSE))</f>
        <v>N</v>
      </c>
      <c r="CZ33" s="362" t="str">
        <f>IF(ISERROR(HLOOKUP(CZ31,$DS$7:$DY33,$DZ33,FALSE)),"N",HLOOKUP(CZ31,$DS$7:$DY33,$DZ33,FALSE))</f>
        <v>N</v>
      </c>
      <c r="DA33" s="362" t="str">
        <f>IF(ISERROR(HLOOKUP(DA31,$DS$7:$DY33,$DZ33,FALSE)),"N",HLOOKUP(DA31,$DS$7:$DY33,$DZ33,FALSE))</f>
        <v>N</v>
      </c>
      <c r="DB33" s="362" t="str">
        <f>IF(ISERROR(HLOOKUP(DB31,$DS$7:$DY33,$DZ33,FALSE)),"N",HLOOKUP(DB31,$DS$7:$DY33,$DZ33,FALSE))</f>
        <v>N</v>
      </c>
      <c r="DC33" s="362" t="str">
        <f>IF(ISERROR(HLOOKUP(DC31,$DS$7:$DY33,$DZ33,FALSE)),"N",HLOOKUP(DC31,$DS$7:$DY33,$DZ33,FALSE))</f>
        <v>N</v>
      </c>
      <c r="DD33" s="362" t="str">
        <f>IF(ISERROR(HLOOKUP(DD31,$DS$7:$DY33,$DZ33,FALSE)),"N",HLOOKUP(DD31,$DS$7:$DY33,$DZ33,FALSE))</f>
        <v>N</v>
      </c>
      <c r="DE33" s="362" t="str">
        <f>IF(ISERROR(HLOOKUP(DE31,$DS$7:$DY33,$DZ33,FALSE)),"N",HLOOKUP(DE31,$DS$7:$DY33,$DZ33,FALSE))</f>
        <v>N</v>
      </c>
      <c r="DF33" s="362" t="str">
        <f>IF(ISERROR(HLOOKUP(DF31,$DS$7:$DY33,$DZ33,FALSE)),"N",HLOOKUP(DF31,$DS$7:$DY33,$DZ33,FALSE))</f>
        <v>N</v>
      </c>
      <c r="DG33" s="362" t="str">
        <f>IF(ISERROR(HLOOKUP(DG31,$DS$7:$DY33,$DZ33,FALSE)),"N",HLOOKUP(DG31,$DS$7:$DY33,$DZ33,FALSE))</f>
        <v>N</v>
      </c>
      <c r="DH33" s="362" t="str">
        <f>IF(ISERROR(HLOOKUP(DH31,$DS$7:$DY33,$DZ33,FALSE)),"N",HLOOKUP(DH31,$DS$7:$DY33,$DZ33,FALSE))</f>
        <v>N</v>
      </c>
      <c r="DI33" s="362" t="str">
        <f>IF(ISERROR(HLOOKUP(DI31,$DS$7:$DY33,$DZ33,FALSE)),"N",HLOOKUP(DI31,$DS$7:$DY33,$DZ33,FALSE))</f>
        <v>N</v>
      </c>
      <c r="DJ33" s="362" t="str">
        <f>IF(ISERROR(HLOOKUP(DJ31,$DS$7:$DY33,$DZ33,FALSE)),"N",HLOOKUP(DJ31,$DS$7:$DY33,$DZ33,FALSE))</f>
        <v>N</v>
      </c>
      <c r="DK33" s="362" t="str">
        <f>IF(ISERROR(HLOOKUP(DK31,$DS$7:$DY33,$DZ33,FALSE)),"N",HLOOKUP(DK31,$DS$7:$DY33,$DZ33,FALSE))</f>
        <v>N</v>
      </c>
      <c r="DL33" s="362" t="str">
        <f>IF(ISERROR(HLOOKUP(DL31,$DS$7:$DY33,$DZ33,FALSE)),"N",HLOOKUP(DL31,$DS$7:$DY33,$DZ33,FALSE))</f>
        <v>N</v>
      </c>
      <c r="DM33" s="362" t="str">
        <f>IF(ISERROR(HLOOKUP(DM31,$DS$7:$DY33,$DZ33,FALSE)),"N",HLOOKUP(DM31,$DS$7:$DY33,$DZ33,FALSE))</f>
        <v>N</v>
      </c>
      <c r="DN33" s="362" t="str">
        <f>IF(ISERROR(HLOOKUP(DN31,$DS$7:$DY33,$DZ33,FALSE)),"N",HLOOKUP(DN31,$DS$7:$DY33,$DZ33,FALSE))</f>
        <v>N</v>
      </c>
      <c r="DO33" s="362" t="str">
        <f>IF(ISERROR(HLOOKUP(DO31,$DS$7:$DY33,$DZ33,FALSE)),"N",HLOOKUP(DO31,$DS$7:$DY33,$DZ33,FALSE))</f>
        <v>N</v>
      </c>
      <c r="DP33" s="362" t="str">
        <f>IF(ISERROR(HLOOKUP(DP31,$DS$7:$DY33,$DZ33,FALSE)),"N",HLOOKUP(DP31,$DS$7:$DY33,$DZ33,FALSE))</f>
        <v>N</v>
      </c>
      <c r="DQ33" s="362">
        <f t="shared" si="22"/>
        <v>0</v>
      </c>
      <c r="DR33" s="362">
        <f t="shared" si="23"/>
        <v>31</v>
      </c>
      <c r="DS33" s="362" t="str">
        <f>IF('DB Func'!M28&gt;0,"S","N")</f>
        <v>N</v>
      </c>
      <c r="DT33" s="362" t="str">
        <f>IF('DB Func'!R28&gt;0,"S","N")</f>
        <v>N</v>
      </c>
      <c r="DU33" s="362" t="str">
        <f>IF('DB Func'!W28&gt;0,"S","N")</f>
        <v>N</v>
      </c>
      <c r="DV33" s="362" t="str">
        <f>IF('DB Func'!AB28&gt;0,"S","N")</f>
        <v>N</v>
      </c>
      <c r="DW33" s="362" t="str">
        <f>IF('DB Func'!AG28&gt;0,"S","N")</f>
        <v>N</v>
      </c>
      <c r="DX33" s="362" t="str">
        <f>IF('DB Func'!AL28&gt;0,"S","N")</f>
        <v>N</v>
      </c>
      <c r="DY33" s="362" t="str">
        <f>IF('DB Func'!AQ28&gt;0,"S","N")</f>
        <v>N</v>
      </c>
      <c r="DZ33" s="362">
        <v>27</v>
      </c>
      <c r="EA33" s="369">
        <f ca="1">'DB Func'!C28</f>
        <v>0</v>
      </c>
      <c r="EB33" s="362" t="str">
        <f t="shared" ca="1" si="33"/>
        <v>s</v>
      </c>
      <c r="EC33" s="362" t="str">
        <f t="shared" ca="1" si="33"/>
        <v>s</v>
      </c>
      <c r="ED33" s="362" t="str">
        <f t="shared" ca="1" si="33"/>
        <v>s</v>
      </c>
      <c r="EE33" s="362" t="str">
        <f t="shared" ca="1" si="33"/>
        <v>s</v>
      </c>
      <c r="EF33" s="362" t="str">
        <f t="shared" ca="1" si="33"/>
        <v>s</v>
      </c>
      <c r="EG33" s="362" t="str">
        <f t="shared" ca="1" si="33"/>
        <v>s</v>
      </c>
      <c r="EH33" s="362" t="str">
        <f t="shared" ca="1" si="33"/>
        <v>s</v>
      </c>
      <c r="EI33" s="362" t="str">
        <f t="shared" ca="1" si="33"/>
        <v>s</v>
      </c>
      <c r="EJ33" s="362" t="str">
        <f t="shared" ca="1" si="33"/>
        <v>s</v>
      </c>
      <c r="EK33" s="362" t="str">
        <f t="shared" ca="1" si="33"/>
        <v>s</v>
      </c>
      <c r="EL33" s="362" t="str">
        <f t="shared" ca="1" si="33"/>
        <v>s</v>
      </c>
      <c r="EM33" s="362" t="str">
        <f t="shared" ca="1" si="33"/>
        <v>s</v>
      </c>
      <c r="EN33" s="362" t="str">
        <f t="shared" ca="1" si="33"/>
        <v>s</v>
      </c>
      <c r="EO33" s="362" t="str">
        <f t="shared" ca="1" si="33"/>
        <v>s</v>
      </c>
      <c r="EP33" s="362" t="str">
        <f t="shared" ca="1" si="33"/>
        <v>s</v>
      </c>
      <c r="EQ33" s="362" t="str">
        <f t="shared" ca="1" si="33"/>
        <v>s</v>
      </c>
      <c r="ER33" s="362" t="str">
        <f t="shared" ca="1" si="32"/>
        <v>s</v>
      </c>
      <c r="ES33" s="362" t="str">
        <f t="shared" ca="1" si="32"/>
        <v>s</v>
      </c>
      <c r="ET33" s="362" t="str">
        <f t="shared" ca="1" si="32"/>
        <v>s</v>
      </c>
      <c r="EU33" s="362" t="str">
        <f t="shared" ca="1" si="32"/>
        <v>s</v>
      </c>
      <c r="EV33" s="362" t="str">
        <f t="shared" ca="1" si="25"/>
        <v>s</v>
      </c>
      <c r="EW33" s="362" t="str">
        <f t="shared" ca="1" si="32"/>
        <v>s</v>
      </c>
      <c r="EX33" s="362" t="str">
        <f t="shared" ca="1" si="32"/>
        <v>s</v>
      </c>
      <c r="EY33" s="362" t="str">
        <f t="shared" ca="1" si="32"/>
        <v>s</v>
      </c>
      <c r="EZ33" s="362" t="str">
        <f t="shared" ca="1" si="32"/>
        <v>s</v>
      </c>
      <c r="FA33" s="362" t="str">
        <f t="shared" ca="1" si="32"/>
        <v>s</v>
      </c>
      <c r="FB33" s="362" t="str">
        <f t="shared" ca="1" si="32"/>
        <v>s</v>
      </c>
      <c r="FC33" s="362" t="str">
        <f t="shared" ca="1" si="32"/>
        <v>s</v>
      </c>
      <c r="FD33" s="362" t="str">
        <f t="shared" ca="1" si="32"/>
        <v>s</v>
      </c>
      <c r="FE33" s="362" t="str">
        <f t="shared" ca="1" si="32"/>
        <v>s</v>
      </c>
      <c r="FF33" s="362" t="str">
        <f t="shared" ca="1" si="32"/>
        <v>s</v>
      </c>
      <c r="FG33" s="362">
        <f t="shared" ca="1" si="26"/>
        <v>31</v>
      </c>
      <c r="FH33" s="362">
        <f t="shared" ca="1" si="27"/>
        <v>0</v>
      </c>
      <c r="FI33" s="362" t="str">
        <f ca="1">IF(AND(YEAR(EA33)='P Gerais'!D31,MONTH(Lanc!EA33)=10,DAY(Lanc!EA33)&gt;1),"S","N")</f>
        <v>N</v>
      </c>
      <c r="FJ33" s="364">
        <f t="shared" ca="1" si="28"/>
        <v>0</v>
      </c>
      <c r="FK33" s="364">
        <f t="shared" si="29"/>
        <v>0</v>
      </c>
      <c r="FL33" s="387">
        <f t="shared" ca="1" si="30"/>
        <v>0</v>
      </c>
      <c r="FP33" s="363">
        <f ca="1">((FJ33-FL33-FK33+AZ33+AQ33+SUM(Z33:AA33)+SUM(AW33:AX33)+AK33)*IF('DB Func'!GG28="ok",'DB Func'!GD28,0))</f>
        <v>0</v>
      </c>
      <c r="FR33" s="389">
        <f t="shared" ca="1" si="31"/>
        <v>0</v>
      </c>
      <c r="GV33" s="49"/>
      <c r="GW33" s="49"/>
      <c r="GX33" s="49"/>
      <c r="GY33" s="49"/>
      <c r="GZ33" s="49"/>
      <c r="HA33" s="49"/>
      <c r="HB33" s="49"/>
      <c r="HC33" s="49"/>
    </row>
    <row r="34" spans="1:211" ht="30" customHeight="1" thickTop="1" thickBot="1">
      <c r="C34" s="390" t="str">
        <f ca="1">IF('DB Func'!B29="Funcionário 27","",'DB Func'!B29)</f>
        <v/>
      </c>
      <c r="D34" s="391">
        <f ca="1">'DB Func'!CM29</f>
        <v>0</v>
      </c>
      <c r="E34" s="382" t="str">
        <f ca="1">IF(C34="","-",IF(OR(terceiro!E34="OUT",terceiro!F34="OUT"),"Sim","Não"))</f>
        <v>-</v>
      </c>
      <c r="F34" s="383" t="str">
        <f ca="1">IF(C34="","-",IF(OR(Ferias!E34="OUT",Ferias!F34="OUT"),"Sim","Não"))</f>
        <v>-</v>
      </c>
      <c r="G34" s="383">
        <f ca="1">IF(C34="",0,IF(F34="Sim",IF(Ferias!E34="OUT",Ferias!I34,Ferias!J34),0))</f>
        <v>0</v>
      </c>
      <c r="H34" s="185"/>
      <c r="I34" s="185"/>
      <c r="J34" s="398">
        <f t="shared" ca="1" si="1"/>
        <v>0</v>
      </c>
      <c r="K34" s="152"/>
      <c r="L34" s="151"/>
      <c r="M34" s="189"/>
      <c r="N34" s="153"/>
      <c r="O34" s="48"/>
      <c r="P34" s="48"/>
      <c r="Q34" s="48"/>
      <c r="R34" s="49"/>
      <c r="S34" s="49"/>
      <c r="T34" s="49"/>
      <c r="U34" s="49"/>
      <c r="V34" s="49"/>
      <c r="W34" s="49"/>
      <c r="X34" s="49"/>
      <c r="Y34" s="49"/>
      <c r="Z34" s="49"/>
      <c r="AA34" s="49"/>
      <c r="AB34" s="48"/>
      <c r="AC34" s="48"/>
      <c r="AD34" s="49"/>
      <c r="AE34" s="49"/>
      <c r="AF34" s="314"/>
      <c r="AH34" s="400">
        <f ca="1">IF(AND('DB Func'!GE29="Setembro",'DB Func'!BQ29="2 Parcelas"),(('auxiliar 13 sal'!L30/12*'DB Func'!GF29+AVERAGE('auxiliar 13 sal'!Q30:AB30)+AVERAGE('auxiliar 13 sal'!AE30:AP30)+'auxiliar 13 sal'!L30*'DB Func'!BN29+'auxiliar 13 sal'!L30*'DB Func'!BO29)/2),IF('DB Func'!GE29="Outubro",IF('DB Func'!BQ29="Parcela Única",('auxiliar 13 sal'!L30/12*'DB Func'!GF29)+AVERAGE('auxiliar 13 sal'!Q30:AB30)+AVERAGE('auxiliar 13 sal'!AE30:AP30)+('auxiliar 13 sal'!L30*'DB Func'!BN29)+('auxiliar 13 sal'!L30*'DB Func'!BO29),IF('DB Func'!BQ29="2 Parcelas",(('auxiliar 13 sal'!L30/12*'DB Func'!GF29+AVERAGE('auxiliar 13 sal'!Q30:AB30)+AVERAGE('auxiliar 13 sal'!AE30:AP30)+'auxiliar 13 sal'!L30*'DB Func'!BN29+'auxiliar 13 sal'!L30*'DB Func'!BO29)/2))),0))</f>
        <v>0</v>
      </c>
      <c r="AK34" s="364">
        <f t="shared" ca="1" si="6"/>
        <v>0</v>
      </c>
      <c r="AL34" s="364">
        <f t="shared" ca="1" si="7"/>
        <v>0</v>
      </c>
      <c r="AM34" s="364">
        <f t="shared" ca="1" si="8"/>
        <v>0</v>
      </c>
      <c r="AN34" s="364">
        <f t="shared" ca="1" si="9"/>
        <v>0</v>
      </c>
      <c r="AO34" s="364">
        <f t="shared" ca="1" si="10"/>
        <v>0</v>
      </c>
      <c r="AP34" s="364">
        <f t="shared" ca="1" si="11"/>
        <v>0</v>
      </c>
      <c r="AQ34" s="364">
        <f t="shared" ca="1" si="12"/>
        <v>0</v>
      </c>
      <c r="AR34" s="364">
        <f>IF(OR(M34="",M34=0),0,((FJ34/220)*('Ho Ex'!$C$8+$AS$6))*M34)</f>
        <v>0</v>
      </c>
      <c r="AS34" s="364">
        <f>IF(OR(N34="",N34=0),0,((FJ34/220*('DB Func'!GD29+Lanc!$AS$6))*('Ho Ex'!$I$8+$AS$6))*(N34/52.5*60))</f>
        <v>0</v>
      </c>
      <c r="AT34" s="364">
        <f>IF(OR(M34="",M34=0),0,((FJ34/220)*('Ho Ex'!$J$8+$AS$6))*O34)</f>
        <v>0</v>
      </c>
      <c r="AU34" s="364">
        <f>IF(OR(M34="",M34=0),0,((FJ34/220)*('Ho Ex'!I40+$AS$6))*P34)</f>
        <v>0</v>
      </c>
      <c r="AV34" s="364">
        <f>IF(OR(M34="",M34=0),0,((FJ34/220)*('Ho Ex'!C40+$AS$6))*Q34)</f>
        <v>0</v>
      </c>
      <c r="AW34" s="364">
        <f ca="1">FJ34*'DB Func'!BN29</f>
        <v>0</v>
      </c>
      <c r="AX34" s="364">
        <f ca="1">FJ34*'DB Func'!BO29</f>
        <v>0</v>
      </c>
      <c r="AY34" s="364">
        <f ca="1">IF(FJ34=0,0,VLOOKUP(FJ34,'P Gerais'!$D$39:$G$41,3,TRUE)*Func27!$F$68)</f>
        <v>0</v>
      </c>
      <c r="AZ34" s="364">
        <f t="shared" si="13"/>
        <v>0</v>
      </c>
      <c r="BA34" s="364">
        <f ca="1">((FJ34-FL34-FK34+AZ34+AQ34+SUM(Z34:AA34)+SUM(AW34:AX34)+AK34)*IF('DB Func'!GG29="ok",'DB Func'!GD29,0))+(FJ34-FL34-FK34+AZ34+AQ34+SUM(Z34:AA34)+SUM(AW34:AX34))+AK34</f>
        <v>0</v>
      </c>
      <c r="BB34" s="385">
        <f ca="1">VLOOKUP(BA34,'P Gerais'!$D$22:$G$25,3,TRUE)</f>
        <v>0.08</v>
      </c>
      <c r="BC34" s="364">
        <f ca="1">IF(BA34&lt;'P Gerais'!$D$25,BA34*BB34,Lanc!BB34)</f>
        <v>0</v>
      </c>
      <c r="BD34" s="364">
        <f ca="1">BA34-BC34-('DB Func'!GB29*'P Gerais'!$D$35)</f>
        <v>0</v>
      </c>
      <c r="BE34" s="386">
        <f ca="1">VLOOKUP(BD34,'P Gerais'!$D$29:$F$33,3,TRUE)</f>
        <v>0</v>
      </c>
      <c r="BF34" s="364">
        <f t="shared" ca="1" si="14"/>
        <v>0</v>
      </c>
      <c r="BG34" s="364">
        <f ca="1">VLOOKUP(BD34,'P Gerais'!$D$29:$G$33,4,TRUE)</f>
        <v>0</v>
      </c>
      <c r="BH34" s="364">
        <f t="shared" ca="1" si="15"/>
        <v>0</v>
      </c>
      <c r="BI34" s="364">
        <f t="shared" ca="1" si="16"/>
        <v>0</v>
      </c>
      <c r="BJ34" s="362">
        <f ca="1">'DB Func'!G29</f>
        <v>0</v>
      </c>
      <c r="BK34" s="362">
        <f ca="1">'DB Func'!FW29</f>
        <v>0</v>
      </c>
      <c r="BL34" s="364">
        <f ca="1">D34*'P Gerais'!$D$13</f>
        <v>0</v>
      </c>
      <c r="BM34" s="364">
        <f ca="1">D34*'P Gerais'!$D$14</f>
        <v>0</v>
      </c>
      <c r="BN34" s="364">
        <f ca="1">D34*'P Gerais'!$D$16</f>
        <v>0</v>
      </c>
      <c r="BO34" s="364">
        <f ca="1">D34*'P Gerais'!$D$17</f>
        <v>0</v>
      </c>
      <c r="BP34" s="364">
        <f ca="1">D34*'P Gerais'!$D$18</f>
        <v>0</v>
      </c>
      <c r="BQ34" s="385">
        <f ca="1">VLOOKUP(D34,'P Gerais'!$D$22:$G$24,3,TRUE)</f>
        <v>0.08</v>
      </c>
      <c r="BR34" s="385">
        <f ca="1">VLOOKUP(D34,'P Gerais'!$D$29:$G$33,3,TRUE)</f>
        <v>0</v>
      </c>
      <c r="BS34" s="385">
        <f ca="1">'DB Func'!BN29</f>
        <v>0</v>
      </c>
      <c r="BT34" s="385">
        <f ca="1">'DB Func'!BO29</f>
        <v>0</v>
      </c>
      <c r="BU34" s="385">
        <f ca="1">'DB Func'!FX29</f>
        <v>0</v>
      </c>
      <c r="BV34" s="364">
        <f t="shared" ca="1" si="17"/>
        <v>-0.08</v>
      </c>
      <c r="BW34" s="364">
        <f ca="1">BV34-'DB Func'!GC29</f>
        <v>-0.08</v>
      </c>
      <c r="BX34" s="362">
        <f ca="1">IFERROR(VLOOKUP(BW34,'P Gerais'!$D$29:$G$33,3,TRUE)*BW34,0)</f>
        <v>0</v>
      </c>
      <c r="BY34" s="364">
        <f ca="1">IFERROR(BX34-VLOOKUP(BW34,'P Gerais'!$D$29:$H$33,4,TRUE),0)</f>
        <v>0</v>
      </c>
      <c r="BZ34" s="364">
        <f ca="1">D34*'DB Func'!GD29</f>
        <v>0</v>
      </c>
      <c r="CB34" s="364">
        <f t="shared" ca="1" si="18"/>
        <v>0</v>
      </c>
      <c r="CC34" s="364">
        <f t="shared" si="19"/>
        <v>0</v>
      </c>
      <c r="CD34" s="364">
        <f t="shared" si="20"/>
        <v>0</v>
      </c>
      <c r="CF34" s="362" t="str">
        <f t="shared" ca="1" si="21"/>
        <v>não</v>
      </c>
      <c r="CG34" s="362">
        <f ca="1">IF($CH$8=1,DAY('DB Func'!C29),0)</f>
        <v>0</v>
      </c>
      <c r="CH34" s="362">
        <f ca="1">IF(CI34=0,0,MONTH('DB Func'!C29))</f>
        <v>0</v>
      </c>
      <c r="CI34" s="362">
        <f ca="1">IF('P Gerais'!D32=YEAR('DB Func'!C29),YEAR('DB Func'!C29),0)</f>
        <v>0</v>
      </c>
      <c r="CJ34" s="371">
        <v>57</v>
      </c>
      <c r="CK34" s="363"/>
      <c r="CL34" s="362" t="str">
        <f ca="1">IF(ISERROR(HLOOKUP(CL32,$DS$7:$DY34,$DZ34,FALSE)),"N",HLOOKUP(CL32,$DS$7:$DY34,$DZ34,FALSE))</f>
        <v>N</v>
      </c>
      <c r="CM34" s="362" t="str">
        <f ca="1">IF(ISERROR(HLOOKUP(CM32,$DS$7:$DY34,$DZ34,FALSE)),"N",HLOOKUP(CM32,$DS$7:$DY34,$DZ34,FALSE))</f>
        <v>N</v>
      </c>
      <c r="CN34" s="362" t="str">
        <f>IF(ISERROR(HLOOKUP(CN32,$DS$7:$DY34,$DZ34,FALSE)),"N",HLOOKUP(CN32,$DS$7:$DY34,$DZ34,FALSE))</f>
        <v>N</v>
      </c>
      <c r="CO34" s="362" t="str">
        <f ca="1">IF(ISERROR(HLOOKUP(CO32,$DS$7:$DY34,$DZ34,FALSE)),"N",HLOOKUP(CO32,$DS$7:$DY34,$DZ34,FALSE))</f>
        <v>N</v>
      </c>
      <c r="CP34" s="362" t="str">
        <f ca="1">IF(ISERROR(HLOOKUP(CP32,$DS$7:$DY34,$DZ34,FALSE)),"N",HLOOKUP(CP32,$DS$7:$DY34,$DZ34,FALSE))</f>
        <v>N</v>
      </c>
      <c r="CQ34" s="362" t="str">
        <f ca="1">IF(ISERROR(HLOOKUP(CQ32,$DS$7:$DY34,$DZ34,FALSE)),"N",HLOOKUP(CQ32,$DS$7:$DY34,$DZ34,FALSE))</f>
        <v>N</v>
      </c>
      <c r="CR34" s="362" t="str">
        <f ca="1">IF(ISERROR(HLOOKUP(CR32,$DS$7:$DY34,$DZ34,FALSE)),"N",HLOOKUP(CR32,$DS$7:$DY34,$DZ34,FALSE))</f>
        <v>N</v>
      </c>
      <c r="CS34" s="362" t="str">
        <f ca="1">IF(ISERROR(HLOOKUP(CS32,$DS$7:$DY34,$DZ34,FALSE)),"N",HLOOKUP(CS32,$DS$7:$DY34,$DZ34,FALSE))</f>
        <v>N</v>
      </c>
      <c r="CT34" s="362" t="str">
        <f ca="1">IF(ISERROR(HLOOKUP(CT32,$DS$7:$DY34,$DZ34,FALSE)),"N",HLOOKUP(CT32,$DS$7:$DY34,$DZ34,FALSE))</f>
        <v>N</v>
      </c>
      <c r="CU34" s="362" t="str">
        <f>IF(ISERROR(HLOOKUP(CU32,$DS$7:$DY34,$DZ34,FALSE)),"N",HLOOKUP(CU32,$DS$7:$DY34,$DZ34,FALSE))</f>
        <v>N</v>
      </c>
      <c r="CV34" s="362" t="str">
        <f ca="1">IF(ISERROR(HLOOKUP(CV32,$DS$7:$DY34,$DZ34,FALSE)),"N",HLOOKUP(CV32,$DS$7:$DY34,$DZ34,FALSE))</f>
        <v>N</v>
      </c>
      <c r="CW34" s="362" t="str">
        <f ca="1">IF(ISERROR(HLOOKUP(CW32,$DS$7:$DY34,$DZ34,FALSE)),"N",HLOOKUP(CW32,$DS$7:$DY34,$DZ34,FALSE))</f>
        <v>N</v>
      </c>
      <c r="CX34" s="362" t="str">
        <f ca="1">IF(ISERROR(HLOOKUP(CX32,$DS$7:$DY34,$DZ34,FALSE)),"N",HLOOKUP(CX32,$DS$7:$DY34,$DZ34,FALSE))</f>
        <v>N</v>
      </c>
      <c r="CY34" s="362" t="str">
        <f ca="1">IF(ISERROR(HLOOKUP(CY32,$DS$7:$DY34,$DZ34,FALSE)),"N",HLOOKUP(CY32,$DS$7:$DY34,$DZ34,FALSE))</f>
        <v>N</v>
      </c>
      <c r="CZ34" s="362" t="str">
        <f ca="1">IF(ISERROR(HLOOKUP(CZ32,$DS$7:$DY34,$DZ34,FALSE)),"N",HLOOKUP(CZ32,$DS$7:$DY34,$DZ34,FALSE))</f>
        <v>N</v>
      </c>
      <c r="DA34" s="362" t="str">
        <f ca="1">IF(ISERROR(HLOOKUP(DA32,$DS$7:$DY34,$DZ34,FALSE)),"N",HLOOKUP(DA32,$DS$7:$DY34,$DZ34,FALSE))</f>
        <v>N</v>
      </c>
      <c r="DB34" s="362" t="str">
        <f>IF(ISERROR(HLOOKUP(DB32,$DS$7:$DY34,$DZ34,FALSE)),"N",HLOOKUP(DB32,$DS$7:$DY34,$DZ34,FALSE))</f>
        <v>N</v>
      </c>
      <c r="DC34" s="362" t="str">
        <f ca="1">IF(ISERROR(HLOOKUP(DC32,$DS$7:$DY34,$DZ34,FALSE)),"N",HLOOKUP(DC32,$DS$7:$DY34,$DZ34,FALSE))</f>
        <v>N</v>
      </c>
      <c r="DD34" s="362" t="str">
        <f ca="1">IF(ISERROR(HLOOKUP(DD32,$DS$7:$DY34,$DZ34,FALSE)),"N",HLOOKUP(DD32,$DS$7:$DY34,$DZ34,FALSE))</f>
        <v>N</v>
      </c>
      <c r="DE34" s="362" t="str">
        <f ca="1">IF(ISERROR(HLOOKUP(DE32,$DS$7:$DY34,$DZ34,FALSE)),"N",HLOOKUP(DE32,$DS$7:$DY34,$DZ34,FALSE))</f>
        <v>N</v>
      </c>
      <c r="DF34" s="362" t="str">
        <f ca="1">IF(ISERROR(HLOOKUP(DF32,$DS$7:$DY34,$DZ34,FALSE)),"N",HLOOKUP(DF32,$DS$7:$DY34,$DZ34,FALSE))</f>
        <v>N</v>
      </c>
      <c r="DG34" s="362" t="str">
        <f ca="1">IF(ISERROR(HLOOKUP(DG32,$DS$7:$DY34,$DZ34,FALSE)),"N",HLOOKUP(DG32,$DS$7:$DY34,$DZ34,FALSE))</f>
        <v>N</v>
      </c>
      <c r="DH34" s="362" t="str">
        <f ca="1">IF(ISERROR(HLOOKUP(DH32,$DS$7:$DY34,$DZ34,FALSE)),"N",HLOOKUP(DH32,$DS$7:$DY34,$DZ34,FALSE))</f>
        <v>N</v>
      </c>
      <c r="DI34" s="362" t="str">
        <f>IF(ISERROR(HLOOKUP(DI32,$DS$7:$DY34,$DZ34,FALSE)),"N",HLOOKUP(DI32,$DS$7:$DY34,$DZ34,FALSE))</f>
        <v>N</v>
      </c>
      <c r="DJ34" s="362" t="str">
        <f ca="1">IF(ISERROR(HLOOKUP(DJ32,$DS$7:$DY34,$DZ34,FALSE)),"N",HLOOKUP(DJ32,$DS$7:$DY34,$DZ34,FALSE))</f>
        <v>N</v>
      </c>
      <c r="DK34" s="362" t="str">
        <f ca="1">IF(ISERROR(HLOOKUP(DK32,$DS$7:$DY34,$DZ34,FALSE)),"N",HLOOKUP(DK32,$DS$7:$DY34,$DZ34,FALSE))</f>
        <v>N</v>
      </c>
      <c r="DL34" s="362" t="str">
        <f ca="1">IF(ISERROR(HLOOKUP(DL32,$DS$7:$DY34,$DZ34,FALSE)),"N",HLOOKUP(DL32,$DS$7:$DY34,$DZ34,FALSE))</f>
        <v>N</v>
      </c>
      <c r="DM34" s="362" t="str">
        <f ca="1">IF(ISERROR(HLOOKUP(DM32,$DS$7:$DY34,$DZ34,FALSE)),"N",HLOOKUP(DM32,$DS$7:$DY34,$DZ34,FALSE))</f>
        <v>N</v>
      </c>
      <c r="DN34" s="362" t="str">
        <f ca="1">IF(ISERROR(HLOOKUP(DN32,$DS$7:$DY34,$DZ34,FALSE)),"N",HLOOKUP(DN32,$DS$7:$DY34,$DZ34,FALSE))</f>
        <v>N</v>
      </c>
      <c r="DO34" s="362" t="str">
        <f ca="1">IF(ISERROR(HLOOKUP(DO32,$DS$7:$DY34,$DZ34,FALSE)),"N",HLOOKUP(DO32,$DS$7:$DY34,$DZ34,FALSE))</f>
        <v>N</v>
      </c>
      <c r="DP34" s="362" t="str">
        <f>IF(ISERROR(HLOOKUP(DP32,$DS$7:$DY34,$DZ34,FALSE)),"N",HLOOKUP(DP32,$DS$7:$DY34,$DZ34,FALSE))</f>
        <v>N</v>
      </c>
      <c r="DQ34" s="362">
        <f t="shared" ca="1" si="22"/>
        <v>0</v>
      </c>
      <c r="DR34" s="362">
        <f t="shared" ca="1" si="23"/>
        <v>31</v>
      </c>
      <c r="DS34" s="362" t="str">
        <f>IF('DB Func'!M29&gt;0,"S","N")</f>
        <v>N</v>
      </c>
      <c r="DT34" s="362" t="str">
        <f>IF('DB Func'!R29&gt;0,"S","N")</f>
        <v>N</v>
      </c>
      <c r="DU34" s="362" t="str">
        <f>IF('DB Func'!W29&gt;0,"S","N")</f>
        <v>N</v>
      </c>
      <c r="DV34" s="362" t="str">
        <f>IF('DB Func'!AB29&gt;0,"S","N")</f>
        <v>N</v>
      </c>
      <c r="DW34" s="362" t="str">
        <f>IF('DB Func'!AG29&gt;0,"S","N")</f>
        <v>N</v>
      </c>
      <c r="DX34" s="362" t="str">
        <f>IF('DB Func'!AL29&gt;0,"S","N")</f>
        <v>N</v>
      </c>
      <c r="DY34" s="362" t="str">
        <f>IF('DB Func'!AQ29&gt;0,"S","N")</f>
        <v>N</v>
      </c>
      <c r="DZ34" s="362">
        <v>28</v>
      </c>
      <c r="EA34" s="369">
        <f ca="1">'DB Func'!C29</f>
        <v>0</v>
      </c>
      <c r="EB34" s="362" t="str">
        <f t="shared" ca="1" si="33"/>
        <v>s</v>
      </c>
      <c r="EC34" s="362" t="str">
        <f t="shared" ca="1" si="33"/>
        <v>s</v>
      </c>
      <c r="ED34" s="362" t="str">
        <f t="shared" ca="1" si="33"/>
        <v>s</v>
      </c>
      <c r="EE34" s="362" t="str">
        <f t="shared" ca="1" si="33"/>
        <v>s</v>
      </c>
      <c r="EF34" s="362" t="str">
        <f t="shared" ca="1" si="33"/>
        <v>s</v>
      </c>
      <c r="EG34" s="362" t="str">
        <f t="shared" ca="1" si="33"/>
        <v>s</v>
      </c>
      <c r="EH34" s="362" t="str">
        <f t="shared" ca="1" si="33"/>
        <v>s</v>
      </c>
      <c r="EI34" s="362" t="str">
        <f t="shared" ca="1" si="33"/>
        <v>s</v>
      </c>
      <c r="EJ34" s="362" t="str">
        <f t="shared" ca="1" si="33"/>
        <v>s</v>
      </c>
      <c r="EK34" s="362" t="str">
        <f t="shared" ca="1" si="33"/>
        <v>s</v>
      </c>
      <c r="EL34" s="362" t="str">
        <f t="shared" ca="1" si="33"/>
        <v>s</v>
      </c>
      <c r="EM34" s="362" t="str">
        <f t="shared" ca="1" si="33"/>
        <v>s</v>
      </c>
      <c r="EN34" s="362" t="str">
        <f t="shared" ca="1" si="33"/>
        <v>s</v>
      </c>
      <c r="EO34" s="362" t="str">
        <f t="shared" ca="1" si="33"/>
        <v>s</v>
      </c>
      <c r="EP34" s="362" t="str">
        <f t="shared" ca="1" si="33"/>
        <v>s</v>
      </c>
      <c r="EQ34" s="362" t="str">
        <f t="shared" ca="1" si="33"/>
        <v>s</v>
      </c>
      <c r="ER34" s="362" t="str">
        <f t="shared" ca="1" si="32"/>
        <v>s</v>
      </c>
      <c r="ES34" s="362" t="str">
        <f t="shared" ca="1" si="32"/>
        <v>s</v>
      </c>
      <c r="ET34" s="362" t="str">
        <f t="shared" ca="1" si="32"/>
        <v>s</v>
      </c>
      <c r="EU34" s="362" t="str">
        <f t="shared" ca="1" si="32"/>
        <v>s</v>
      </c>
      <c r="EV34" s="362" t="str">
        <f t="shared" ca="1" si="25"/>
        <v>s</v>
      </c>
      <c r="EW34" s="362" t="str">
        <f t="shared" ca="1" si="32"/>
        <v>s</v>
      </c>
      <c r="EX34" s="362" t="str">
        <f t="shared" ca="1" si="32"/>
        <v>s</v>
      </c>
      <c r="EY34" s="362" t="str">
        <f t="shared" ca="1" si="32"/>
        <v>s</v>
      </c>
      <c r="EZ34" s="362" t="str">
        <f t="shared" ca="1" si="32"/>
        <v>s</v>
      </c>
      <c r="FA34" s="362" t="str">
        <f t="shared" ca="1" si="32"/>
        <v>s</v>
      </c>
      <c r="FB34" s="362" t="str">
        <f t="shared" ca="1" si="32"/>
        <v>s</v>
      </c>
      <c r="FC34" s="362" t="str">
        <f t="shared" ca="1" si="32"/>
        <v>s</v>
      </c>
      <c r="FD34" s="362" t="str">
        <f t="shared" ca="1" si="32"/>
        <v>s</v>
      </c>
      <c r="FE34" s="362" t="str">
        <f t="shared" ca="1" si="32"/>
        <v>s</v>
      </c>
      <c r="FF34" s="362" t="str">
        <f t="shared" ca="1" si="32"/>
        <v>s</v>
      </c>
      <c r="FG34" s="362">
        <f t="shared" ca="1" si="26"/>
        <v>31</v>
      </c>
      <c r="FH34" s="362">
        <f t="shared" ca="1" si="27"/>
        <v>0</v>
      </c>
      <c r="FI34" s="362" t="str">
        <f ca="1">IF(AND(YEAR(EA34)='P Gerais'!D32,MONTH(Lanc!EA34)=10,DAY(Lanc!EA34)&gt;1),"S","N")</f>
        <v>N</v>
      </c>
      <c r="FJ34" s="364">
        <f t="shared" ca="1" si="28"/>
        <v>0</v>
      </c>
      <c r="FK34" s="364">
        <f t="shared" si="29"/>
        <v>0</v>
      </c>
      <c r="FL34" s="387">
        <f t="shared" ca="1" si="30"/>
        <v>0</v>
      </c>
      <c r="FP34" s="363">
        <f ca="1">((FJ34-FL34-FK34+AZ34+AQ34+SUM(Z34:AA34)+SUM(AW34:AX34)+AK34)*IF('DB Func'!GG29="ok",'DB Func'!GD29,0))</f>
        <v>0</v>
      </c>
      <c r="FR34" s="389">
        <f t="shared" ca="1" si="31"/>
        <v>0</v>
      </c>
      <c r="GV34" s="49"/>
      <c r="GW34" s="49"/>
      <c r="GX34" s="49"/>
      <c r="GY34" s="49"/>
      <c r="GZ34" s="49"/>
      <c r="HA34" s="49"/>
      <c r="HB34" s="49"/>
      <c r="HC34" s="49"/>
    </row>
    <row r="35" spans="1:211" ht="30" customHeight="1" thickTop="1" thickBot="1">
      <c r="C35" s="390" t="str">
        <f ca="1">IF('DB Func'!B30="Funcionário 28","",'DB Func'!B30)</f>
        <v/>
      </c>
      <c r="D35" s="391">
        <f ca="1">'DB Func'!CM30</f>
        <v>0</v>
      </c>
      <c r="E35" s="382" t="str">
        <f ca="1">IF(C35="","-",IF(OR(terceiro!E35="OUT",terceiro!F35="OUT"),"Sim","Não"))</f>
        <v>-</v>
      </c>
      <c r="F35" s="383" t="str">
        <f ca="1">IF(C35="","-",IF(OR(Ferias!E35="OUT",Ferias!F35="OUT"),"Sim","Não"))</f>
        <v>-</v>
      </c>
      <c r="G35" s="383">
        <f ca="1">IF(C35="",0,IF(F35="Sim",IF(Ferias!E35="OUT",Ferias!I35,Ferias!J35),0))</f>
        <v>0</v>
      </c>
      <c r="H35" s="185"/>
      <c r="I35" s="185"/>
      <c r="J35" s="398">
        <f t="shared" ca="1" si="1"/>
        <v>0</v>
      </c>
      <c r="K35" s="152"/>
      <c r="L35" s="151"/>
      <c r="M35" s="189"/>
      <c r="N35" s="153"/>
      <c r="O35" s="48"/>
      <c r="P35" s="48"/>
      <c r="Q35" s="48"/>
      <c r="R35" s="49"/>
      <c r="S35" s="49"/>
      <c r="T35" s="49"/>
      <c r="U35" s="49"/>
      <c r="V35" s="49"/>
      <c r="W35" s="49"/>
      <c r="X35" s="49"/>
      <c r="Y35" s="49"/>
      <c r="Z35" s="49"/>
      <c r="AA35" s="49"/>
      <c r="AB35" s="48"/>
      <c r="AC35" s="48"/>
      <c r="AD35" s="49"/>
      <c r="AE35" s="49"/>
      <c r="AF35" s="314"/>
      <c r="AH35" s="400">
        <f ca="1">IF(AND('DB Func'!GE30="Setembro",'DB Func'!BQ30="2 Parcelas"),(('auxiliar 13 sal'!L31/12*'DB Func'!GF30+AVERAGE('auxiliar 13 sal'!Q31:AB31)+AVERAGE('auxiliar 13 sal'!AE31:AP31)+'auxiliar 13 sal'!L31*'DB Func'!BN30+'auxiliar 13 sal'!L31*'DB Func'!BO30)/2),IF('DB Func'!GE30="Outubro",IF('DB Func'!BQ30="Parcela Única",('auxiliar 13 sal'!L31/12*'DB Func'!GF30)+AVERAGE('auxiliar 13 sal'!Q31:AB31)+AVERAGE('auxiliar 13 sal'!AE31:AP31)+('auxiliar 13 sal'!L31*'DB Func'!BN30)+('auxiliar 13 sal'!L31*'DB Func'!BO30),IF('DB Func'!BQ30="2 Parcelas",(('auxiliar 13 sal'!L31/12*'DB Func'!GF30+AVERAGE('auxiliar 13 sal'!Q31:AB31)+AVERAGE('auxiliar 13 sal'!AE31:AP31)+'auxiliar 13 sal'!L31*'DB Func'!BN30+'auxiliar 13 sal'!L31*'DB Func'!BO30)/2))),0))</f>
        <v>0</v>
      </c>
      <c r="AK35" s="364">
        <f t="shared" ca="1" si="6"/>
        <v>0</v>
      </c>
      <c r="AL35" s="364">
        <f t="shared" ca="1" si="7"/>
        <v>0</v>
      </c>
      <c r="AM35" s="364">
        <f t="shared" ca="1" si="8"/>
        <v>0</v>
      </c>
      <c r="AN35" s="364">
        <f t="shared" ca="1" si="9"/>
        <v>0</v>
      </c>
      <c r="AO35" s="364">
        <f t="shared" ca="1" si="10"/>
        <v>0</v>
      </c>
      <c r="AP35" s="364">
        <f t="shared" ca="1" si="11"/>
        <v>0</v>
      </c>
      <c r="AQ35" s="364">
        <f t="shared" ca="1" si="12"/>
        <v>0</v>
      </c>
      <c r="AR35" s="364">
        <f>IF(OR(M35="",M35=0),0,((FJ35/220)*('Ho Ex'!$C$8+$AS$6))*M35)</f>
        <v>0</v>
      </c>
      <c r="AS35" s="364">
        <f>IF(OR(N35="",N35=0),0,((FJ35/220*('DB Func'!GD30+Lanc!$AS$6))*('Ho Ex'!$I$8+$AS$6))*(N35/52.5*60))</f>
        <v>0</v>
      </c>
      <c r="AT35" s="364">
        <f>IF(OR(M35="",M35=0),0,((FJ35/220)*('Ho Ex'!$J$8+$AS$6))*O35)</f>
        <v>0</v>
      </c>
      <c r="AU35" s="364">
        <f>IF(OR(M35="",M35=0),0,((FJ35/220)*('Ho Ex'!I41+$AS$6))*P35)</f>
        <v>0</v>
      </c>
      <c r="AV35" s="364">
        <f>IF(OR(M35="",M35=0),0,((FJ35/220)*('Ho Ex'!C41+$AS$6))*Q35)</f>
        <v>0</v>
      </c>
      <c r="AW35" s="364">
        <f ca="1">FJ35*'DB Func'!BN30</f>
        <v>0</v>
      </c>
      <c r="AX35" s="364">
        <f ca="1">FJ35*'DB Func'!BO30</f>
        <v>0</v>
      </c>
      <c r="AY35" s="364">
        <f ca="1">IF(FJ35=0,0,VLOOKUP(FJ35,'P Gerais'!$D$39:$G$41,3,TRUE)*Func28!$F$68)</f>
        <v>0</v>
      </c>
      <c r="AZ35" s="364">
        <f t="shared" si="13"/>
        <v>0</v>
      </c>
      <c r="BA35" s="364">
        <f ca="1">((FJ35-FL35-FK35+AZ35+AQ35+SUM(Z35:AA35)+SUM(AW35:AX35)+AK35)*IF('DB Func'!GG30="ok",'DB Func'!GD30,0))+(FJ35-FL35-FK35+AZ35+AQ35+SUM(Z35:AA35)+SUM(AW35:AX35))+AK35</f>
        <v>0</v>
      </c>
      <c r="BB35" s="385">
        <f ca="1">VLOOKUP(BA35,'P Gerais'!$D$22:$G$25,3,TRUE)</f>
        <v>0.08</v>
      </c>
      <c r="BC35" s="364">
        <f ca="1">IF(BA35&lt;'P Gerais'!$D$25,BA35*BB35,Lanc!BB35)</f>
        <v>0</v>
      </c>
      <c r="BD35" s="364">
        <f ca="1">BA35-BC35-('DB Func'!GB30*'P Gerais'!$D$35)</f>
        <v>0</v>
      </c>
      <c r="BE35" s="386">
        <f ca="1">VLOOKUP(BD35,'P Gerais'!$D$29:$F$33,3,TRUE)</f>
        <v>0</v>
      </c>
      <c r="BF35" s="364">
        <f t="shared" ca="1" si="14"/>
        <v>0</v>
      </c>
      <c r="BG35" s="364">
        <f ca="1">VLOOKUP(BD35,'P Gerais'!$D$29:$G$33,4,TRUE)</f>
        <v>0</v>
      </c>
      <c r="BH35" s="364">
        <f t="shared" ca="1" si="15"/>
        <v>0</v>
      </c>
      <c r="BI35" s="364">
        <f t="shared" ca="1" si="16"/>
        <v>0</v>
      </c>
      <c r="BJ35" s="362">
        <f ca="1">'DB Func'!G30</f>
        <v>0</v>
      </c>
      <c r="BK35" s="362">
        <f ca="1">'DB Func'!FW30</f>
        <v>0</v>
      </c>
      <c r="BL35" s="364">
        <f ca="1">D35*'P Gerais'!$D$13</f>
        <v>0</v>
      </c>
      <c r="BM35" s="364">
        <f ca="1">D35*'P Gerais'!$D$14</f>
        <v>0</v>
      </c>
      <c r="BN35" s="364">
        <f ca="1">D35*'P Gerais'!$D$16</f>
        <v>0</v>
      </c>
      <c r="BO35" s="364">
        <f ca="1">D35*'P Gerais'!$D$17</f>
        <v>0</v>
      </c>
      <c r="BP35" s="364">
        <f ca="1">D35*'P Gerais'!$D$18</f>
        <v>0</v>
      </c>
      <c r="BQ35" s="385">
        <f ca="1">VLOOKUP(D35,'P Gerais'!$D$22:$G$24,3,TRUE)</f>
        <v>0.08</v>
      </c>
      <c r="BR35" s="385">
        <f ca="1">VLOOKUP(D35,'P Gerais'!$D$29:$G$33,3,TRUE)</f>
        <v>0</v>
      </c>
      <c r="BS35" s="385">
        <f ca="1">'DB Func'!BN30</f>
        <v>0</v>
      </c>
      <c r="BT35" s="385">
        <f ca="1">'DB Func'!BO30</f>
        <v>0</v>
      </c>
      <c r="BU35" s="385">
        <f ca="1">'DB Func'!FX30</f>
        <v>0</v>
      </c>
      <c r="BV35" s="364">
        <f t="shared" ca="1" si="17"/>
        <v>-0.08</v>
      </c>
      <c r="BW35" s="364">
        <f ca="1">BV35-'DB Func'!GC30</f>
        <v>-0.08</v>
      </c>
      <c r="BX35" s="362">
        <f ca="1">IFERROR(VLOOKUP(BW35,'P Gerais'!$D$29:$G$33,3,TRUE)*BW35,0)</f>
        <v>0</v>
      </c>
      <c r="BY35" s="364">
        <f ca="1">IFERROR(BX35-VLOOKUP(BW35,'P Gerais'!$D$29:$H$33,4,TRUE),0)</f>
        <v>0</v>
      </c>
      <c r="BZ35" s="364">
        <f ca="1">D35*'DB Func'!GD30</f>
        <v>0</v>
      </c>
      <c r="CB35" s="364">
        <f t="shared" ca="1" si="18"/>
        <v>0</v>
      </c>
      <c r="CC35" s="364">
        <f t="shared" si="19"/>
        <v>0</v>
      </c>
      <c r="CD35" s="364">
        <f t="shared" si="20"/>
        <v>0</v>
      </c>
      <c r="CF35" s="362" t="str">
        <f t="shared" ca="1" si="21"/>
        <v>não</v>
      </c>
      <c r="CG35" s="362">
        <f ca="1">IF($CH$8=1,DAY('DB Func'!C30),0)</f>
        <v>0</v>
      </c>
      <c r="CH35" s="362">
        <f ca="1">IF(CI35=0,0,MONTH('DB Func'!C30))</f>
        <v>0</v>
      </c>
      <c r="CI35" s="362">
        <f ca="1">IF('P Gerais'!D33=YEAR('DB Func'!C30),YEAR('DB Func'!C30),0)</f>
        <v>0</v>
      </c>
      <c r="CJ35" s="371">
        <v>58</v>
      </c>
      <c r="CK35" s="363"/>
      <c r="CL35" s="362" t="str">
        <f>IF(ISERROR(HLOOKUP(CL33,$DS$7:$DY35,$DZ35,FALSE)),"N",HLOOKUP(CL33,$DS$7:$DY35,$DZ35,FALSE))</f>
        <v>N</v>
      </c>
      <c r="CM35" s="362" t="str">
        <f>IF(ISERROR(HLOOKUP(CM33,$DS$7:$DY35,$DZ35,FALSE)),"N",HLOOKUP(CM33,$DS$7:$DY35,$DZ35,FALSE))</f>
        <v>N</v>
      </c>
      <c r="CN35" s="362" t="str">
        <f>IF(ISERROR(HLOOKUP(CN33,$DS$7:$DY35,$DZ35,FALSE)),"N",HLOOKUP(CN33,$DS$7:$DY35,$DZ35,FALSE))</f>
        <v>N</v>
      </c>
      <c r="CO35" s="362" t="str">
        <f>IF(ISERROR(HLOOKUP(CO33,$DS$7:$DY35,$DZ35,FALSE)),"N",HLOOKUP(CO33,$DS$7:$DY35,$DZ35,FALSE))</f>
        <v>N</v>
      </c>
      <c r="CP35" s="362" t="str">
        <f>IF(ISERROR(HLOOKUP(CP33,$DS$7:$DY35,$DZ35,FALSE)),"N",HLOOKUP(CP33,$DS$7:$DY35,$DZ35,FALSE))</f>
        <v>N</v>
      </c>
      <c r="CQ35" s="362" t="str">
        <f>IF(ISERROR(HLOOKUP(CQ33,$DS$7:$DY35,$DZ35,FALSE)),"N",HLOOKUP(CQ33,$DS$7:$DY35,$DZ35,FALSE))</f>
        <v>N</v>
      </c>
      <c r="CR35" s="362" t="str">
        <f>IF(ISERROR(HLOOKUP(CR33,$DS$7:$DY35,$DZ35,FALSE)),"N",HLOOKUP(CR33,$DS$7:$DY35,$DZ35,FALSE))</f>
        <v>N</v>
      </c>
      <c r="CS35" s="362" t="str">
        <f>IF(ISERROR(HLOOKUP(CS33,$DS$7:$DY35,$DZ35,FALSE)),"N",HLOOKUP(CS33,$DS$7:$DY35,$DZ35,FALSE))</f>
        <v>N</v>
      </c>
      <c r="CT35" s="362" t="str">
        <f>IF(ISERROR(HLOOKUP(CT33,$DS$7:$DY35,$DZ35,FALSE)),"N",HLOOKUP(CT33,$DS$7:$DY35,$DZ35,FALSE))</f>
        <v>N</v>
      </c>
      <c r="CU35" s="362" t="str">
        <f>IF(ISERROR(HLOOKUP(CU33,$DS$7:$DY35,$DZ35,FALSE)),"N",HLOOKUP(CU33,$DS$7:$DY35,$DZ35,FALSE))</f>
        <v>N</v>
      </c>
      <c r="CV35" s="362" t="str">
        <f>IF(ISERROR(HLOOKUP(CV33,$DS$7:$DY35,$DZ35,FALSE)),"N",HLOOKUP(CV33,$DS$7:$DY35,$DZ35,FALSE))</f>
        <v>N</v>
      </c>
      <c r="CW35" s="362" t="str">
        <f>IF(ISERROR(HLOOKUP(CW33,$DS$7:$DY35,$DZ35,FALSE)),"N",HLOOKUP(CW33,$DS$7:$DY35,$DZ35,FALSE))</f>
        <v>N</v>
      </c>
      <c r="CX35" s="362" t="str">
        <f>IF(ISERROR(HLOOKUP(CX33,$DS$7:$DY35,$DZ35,FALSE)),"N",HLOOKUP(CX33,$DS$7:$DY35,$DZ35,FALSE))</f>
        <v>N</v>
      </c>
      <c r="CY35" s="362" t="str">
        <f>IF(ISERROR(HLOOKUP(CY33,$DS$7:$DY35,$DZ35,FALSE)),"N",HLOOKUP(CY33,$DS$7:$DY35,$DZ35,FALSE))</f>
        <v>N</v>
      </c>
      <c r="CZ35" s="362" t="str">
        <f>IF(ISERROR(HLOOKUP(CZ33,$DS$7:$DY35,$DZ35,FALSE)),"N",HLOOKUP(CZ33,$DS$7:$DY35,$DZ35,FALSE))</f>
        <v>N</v>
      </c>
      <c r="DA35" s="362" t="str">
        <f>IF(ISERROR(HLOOKUP(DA33,$DS$7:$DY35,$DZ35,FALSE)),"N",HLOOKUP(DA33,$DS$7:$DY35,$DZ35,FALSE))</f>
        <v>N</v>
      </c>
      <c r="DB35" s="362" t="str">
        <f>IF(ISERROR(HLOOKUP(DB33,$DS$7:$DY35,$DZ35,FALSE)),"N",HLOOKUP(DB33,$DS$7:$DY35,$DZ35,FALSE))</f>
        <v>N</v>
      </c>
      <c r="DC35" s="362" t="str">
        <f>IF(ISERROR(HLOOKUP(DC33,$DS$7:$DY35,$DZ35,FALSE)),"N",HLOOKUP(DC33,$DS$7:$DY35,$DZ35,FALSE))</f>
        <v>N</v>
      </c>
      <c r="DD35" s="362" t="str">
        <f>IF(ISERROR(HLOOKUP(DD33,$DS$7:$DY35,$DZ35,FALSE)),"N",HLOOKUP(DD33,$DS$7:$DY35,$DZ35,FALSE))</f>
        <v>N</v>
      </c>
      <c r="DE35" s="362" t="str">
        <f>IF(ISERROR(HLOOKUP(DE33,$DS$7:$DY35,$DZ35,FALSE)),"N",HLOOKUP(DE33,$DS$7:$DY35,$DZ35,FALSE))</f>
        <v>N</v>
      </c>
      <c r="DF35" s="362" t="str">
        <f>IF(ISERROR(HLOOKUP(DF33,$DS$7:$DY35,$DZ35,FALSE)),"N",HLOOKUP(DF33,$DS$7:$DY35,$DZ35,FALSE))</f>
        <v>N</v>
      </c>
      <c r="DG35" s="362" t="str">
        <f>IF(ISERROR(HLOOKUP(DG33,$DS$7:$DY35,$DZ35,FALSE)),"N",HLOOKUP(DG33,$DS$7:$DY35,$DZ35,FALSE))</f>
        <v>N</v>
      </c>
      <c r="DH35" s="362" t="str">
        <f>IF(ISERROR(HLOOKUP(DH33,$DS$7:$DY35,$DZ35,FALSE)),"N",HLOOKUP(DH33,$DS$7:$DY35,$DZ35,FALSE))</f>
        <v>N</v>
      </c>
      <c r="DI35" s="362" t="str">
        <f>IF(ISERROR(HLOOKUP(DI33,$DS$7:$DY35,$DZ35,FALSE)),"N",HLOOKUP(DI33,$DS$7:$DY35,$DZ35,FALSE))</f>
        <v>N</v>
      </c>
      <c r="DJ35" s="362" t="str">
        <f>IF(ISERROR(HLOOKUP(DJ33,$DS$7:$DY35,$DZ35,FALSE)),"N",HLOOKUP(DJ33,$DS$7:$DY35,$DZ35,FALSE))</f>
        <v>N</v>
      </c>
      <c r="DK35" s="362" t="str">
        <f>IF(ISERROR(HLOOKUP(DK33,$DS$7:$DY35,$DZ35,FALSE)),"N",HLOOKUP(DK33,$DS$7:$DY35,$DZ35,FALSE))</f>
        <v>N</v>
      </c>
      <c r="DL35" s="362" t="str">
        <f>IF(ISERROR(HLOOKUP(DL33,$DS$7:$DY35,$DZ35,FALSE)),"N",HLOOKUP(DL33,$DS$7:$DY35,$DZ35,FALSE))</f>
        <v>N</v>
      </c>
      <c r="DM35" s="362" t="str">
        <f>IF(ISERROR(HLOOKUP(DM33,$DS$7:$DY35,$DZ35,FALSE)),"N",HLOOKUP(DM33,$DS$7:$DY35,$DZ35,FALSE))</f>
        <v>N</v>
      </c>
      <c r="DN35" s="362" t="str">
        <f>IF(ISERROR(HLOOKUP(DN33,$DS$7:$DY35,$DZ35,FALSE)),"N",HLOOKUP(DN33,$DS$7:$DY35,$DZ35,FALSE))</f>
        <v>N</v>
      </c>
      <c r="DO35" s="362" t="str">
        <f>IF(ISERROR(HLOOKUP(DO33,$DS$7:$DY35,$DZ35,FALSE)),"N",HLOOKUP(DO33,$DS$7:$DY35,$DZ35,FALSE))</f>
        <v>N</v>
      </c>
      <c r="DP35" s="362" t="str">
        <f>IF(ISERROR(HLOOKUP(DP33,$DS$7:$DY35,$DZ35,FALSE)),"N",HLOOKUP(DP33,$DS$7:$DY35,$DZ35,FALSE))</f>
        <v>N</v>
      </c>
      <c r="DQ35" s="362">
        <f t="shared" si="22"/>
        <v>0</v>
      </c>
      <c r="DR35" s="362">
        <f t="shared" si="23"/>
        <v>31</v>
      </c>
      <c r="DS35" s="362" t="str">
        <f>IF('DB Func'!M30&gt;0,"S","N")</f>
        <v>N</v>
      </c>
      <c r="DT35" s="362" t="str">
        <f>IF('DB Func'!R30&gt;0,"S","N")</f>
        <v>N</v>
      </c>
      <c r="DU35" s="362" t="str">
        <f>IF('DB Func'!W30&gt;0,"S","N")</f>
        <v>N</v>
      </c>
      <c r="DV35" s="362" t="str">
        <f>IF('DB Func'!AB30&gt;0,"S","N")</f>
        <v>N</v>
      </c>
      <c r="DW35" s="362" t="str">
        <f>IF('DB Func'!AG30&gt;0,"S","N")</f>
        <v>N</v>
      </c>
      <c r="DX35" s="362" t="str">
        <f>IF('DB Func'!AL30&gt;0,"S","N")</f>
        <v>N</v>
      </c>
      <c r="DY35" s="362" t="str">
        <f>IF('DB Func'!AQ30&gt;0,"S","N")</f>
        <v>N</v>
      </c>
      <c r="DZ35" s="362">
        <v>29</v>
      </c>
      <c r="EA35" s="369">
        <f ca="1">'DB Func'!C30</f>
        <v>0</v>
      </c>
      <c r="EB35" s="362" t="str">
        <f t="shared" ca="1" si="33"/>
        <v>s</v>
      </c>
      <c r="EC35" s="362" t="str">
        <f t="shared" ca="1" si="33"/>
        <v>s</v>
      </c>
      <c r="ED35" s="362" t="str">
        <f t="shared" ca="1" si="33"/>
        <v>s</v>
      </c>
      <c r="EE35" s="362" t="str">
        <f t="shared" ca="1" si="33"/>
        <v>s</v>
      </c>
      <c r="EF35" s="362" t="str">
        <f t="shared" ca="1" si="33"/>
        <v>s</v>
      </c>
      <c r="EG35" s="362" t="str">
        <f t="shared" ca="1" si="33"/>
        <v>s</v>
      </c>
      <c r="EH35" s="362" t="str">
        <f t="shared" ca="1" si="33"/>
        <v>s</v>
      </c>
      <c r="EI35" s="362" t="str">
        <f t="shared" ca="1" si="33"/>
        <v>s</v>
      </c>
      <c r="EJ35" s="362" t="str">
        <f t="shared" ca="1" si="33"/>
        <v>s</v>
      </c>
      <c r="EK35" s="362" t="str">
        <f t="shared" ca="1" si="33"/>
        <v>s</v>
      </c>
      <c r="EL35" s="362" t="str">
        <f t="shared" ca="1" si="33"/>
        <v>s</v>
      </c>
      <c r="EM35" s="362" t="str">
        <f t="shared" ca="1" si="33"/>
        <v>s</v>
      </c>
      <c r="EN35" s="362" t="str">
        <f t="shared" ca="1" si="33"/>
        <v>s</v>
      </c>
      <c r="EO35" s="362" t="str">
        <f t="shared" ca="1" si="33"/>
        <v>s</v>
      </c>
      <c r="EP35" s="362" t="str">
        <f t="shared" ca="1" si="33"/>
        <v>s</v>
      </c>
      <c r="EQ35" s="362" t="str">
        <f t="shared" ca="1" si="33"/>
        <v>s</v>
      </c>
      <c r="ER35" s="362" t="str">
        <f t="shared" ca="1" si="32"/>
        <v>s</v>
      </c>
      <c r="ES35" s="362" t="str">
        <f t="shared" ca="1" si="32"/>
        <v>s</v>
      </c>
      <c r="ET35" s="362" t="str">
        <f t="shared" ca="1" si="32"/>
        <v>s</v>
      </c>
      <c r="EU35" s="362" t="str">
        <f t="shared" ca="1" si="32"/>
        <v>s</v>
      </c>
      <c r="EV35" s="362" t="str">
        <f t="shared" ca="1" si="25"/>
        <v>s</v>
      </c>
      <c r="EW35" s="362" t="str">
        <f t="shared" ca="1" si="32"/>
        <v>s</v>
      </c>
      <c r="EX35" s="362" t="str">
        <f t="shared" ca="1" si="32"/>
        <v>s</v>
      </c>
      <c r="EY35" s="362" t="str">
        <f t="shared" ca="1" si="32"/>
        <v>s</v>
      </c>
      <c r="EZ35" s="362" t="str">
        <f t="shared" ca="1" si="32"/>
        <v>s</v>
      </c>
      <c r="FA35" s="362" t="str">
        <f t="shared" ca="1" si="32"/>
        <v>s</v>
      </c>
      <c r="FB35" s="362" t="str">
        <f t="shared" ca="1" si="32"/>
        <v>s</v>
      </c>
      <c r="FC35" s="362" t="str">
        <f t="shared" ca="1" si="32"/>
        <v>s</v>
      </c>
      <c r="FD35" s="362" t="str">
        <f t="shared" ca="1" si="32"/>
        <v>s</v>
      </c>
      <c r="FE35" s="362" t="str">
        <f t="shared" ca="1" si="32"/>
        <v>s</v>
      </c>
      <c r="FF35" s="362" t="str">
        <f t="shared" ca="1" si="32"/>
        <v>s</v>
      </c>
      <c r="FG35" s="362">
        <f t="shared" ca="1" si="26"/>
        <v>31</v>
      </c>
      <c r="FH35" s="362">
        <f t="shared" ca="1" si="27"/>
        <v>0</v>
      </c>
      <c r="FI35" s="362" t="str">
        <f ca="1">IF(AND(YEAR(EA35)='P Gerais'!D33,MONTH(Lanc!EA35)=10,DAY(Lanc!EA35)&gt;1),"S","N")</f>
        <v>N</v>
      </c>
      <c r="FJ35" s="364">
        <f t="shared" ca="1" si="28"/>
        <v>0</v>
      </c>
      <c r="FK35" s="364">
        <f t="shared" si="29"/>
        <v>0</v>
      </c>
      <c r="FL35" s="387">
        <f t="shared" ca="1" si="30"/>
        <v>0</v>
      </c>
      <c r="FP35" s="363">
        <f ca="1">((FJ35-FL35-FK35+AZ35+AQ35+SUM(Z35:AA35)+SUM(AW35:AX35)+AK35)*IF('DB Func'!GG30="ok",'DB Func'!GD30,0))</f>
        <v>0</v>
      </c>
      <c r="FR35" s="389">
        <f t="shared" ca="1" si="31"/>
        <v>0</v>
      </c>
      <c r="GV35" s="49"/>
      <c r="GW35" s="49"/>
      <c r="GX35" s="49"/>
      <c r="GY35" s="49"/>
      <c r="GZ35" s="49"/>
      <c r="HA35" s="49"/>
      <c r="HB35" s="49"/>
      <c r="HC35" s="49"/>
    </row>
    <row r="36" spans="1:211" ht="30" customHeight="1" thickTop="1" thickBot="1">
      <c r="C36" s="390" t="str">
        <f ca="1">IF('DB Func'!B31="Funcionário 29","",'DB Func'!B31)</f>
        <v/>
      </c>
      <c r="D36" s="391">
        <f ca="1">'DB Func'!CM31</f>
        <v>0</v>
      </c>
      <c r="E36" s="382" t="str">
        <f ca="1">IF(C36="","-",IF(OR(terceiro!E36="OUT",terceiro!F36="OUT"),"Sim","Não"))</f>
        <v>-</v>
      </c>
      <c r="F36" s="383" t="str">
        <f ca="1">IF(C36="","-",IF(OR(Ferias!E36="OUT",Ferias!F36="OUT"),"Sim","Não"))</f>
        <v>-</v>
      </c>
      <c r="G36" s="383">
        <f ca="1">IF(C36="",0,IF(F36="Sim",IF(Ferias!E36="OUT",Ferias!I36,Ferias!J36),0))</f>
        <v>0</v>
      </c>
      <c r="H36" s="185"/>
      <c r="I36" s="185"/>
      <c r="J36" s="398">
        <f t="shared" ca="1" si="1"/>
        <v>0</v>
      </c>
      <c r="K36" s="152"/>
      <c r="L36" s="151"/>
      <c r="M36" s="189"/>
      <c r="N36" s="153"/>
      <c r="O36" s="48"/>
      <c r="P36" s="48"/>
      <c r="Q36" s="48"/>
      <c r="R36" s="49"/>
      <c r="S36" s="49"/>
      <c r="T36" s="49"/>
      <c r="U36" s="49"/>
      <c r="V36" s="49"/>
      <c r="W36" s="49"/>
      <c r="X36" s="49"/>
      <c r="Y36" s="49"/>
      <c r="Z36" s="49"/>
      <c r="AA36" s="49"/>
      <c r="AB36" s="48"/>
      <c r="AC36" s="48"/>
      <c r="AD36" s="49"/>
      <c r="AE36" s="49"/>
      <c r="AF36" s="314"/>
      <c r="AH36" s="400">
        <f ca="1">IF(AND('DB Func'!GE31="Setembro",'DB Func'!BQ31="2 Parcelas"),(('auxiliar 13 sal'!L32/12*'DB Func'!GF31+AVERAGE('auxiliar 13 sal'!Q32:AB32)+AVERAGE('auxiliar 13 sal'!AE32:AP32)+'auxiliar 13 sal'!L32*'DB Func'!BN31+'auxiliar 13 sal'!L32*'DB Func'!BO31)/2),IF('DB Func'!GE31="Outubro",IF('DB Func'!BQ31="Parcela Única",('auxiliar 13 sal'!L32/12*'DB Func'!GF31)+AVERAGE('auxiliar 13 sal'!Q32:AB32)+AVERAGE('auxiliar 13 sal'!AE32:AP32)+('auxiliar 13 sal'!L32*'DB Func'!BN31)+('auxiliar 13 sal'!L32*'DB Func'!BO31),IF('DB Func'!BQ31="2 Parcelas",(('auxiliar 13 sal'!L32/12*'DB Func'!GF31+AVERAGE('auxiliar 13 sal'!Q32:AB32)+AVERAGE('auxiliar 13 sal'!AE32:AP32)+'auxiliar 13 sal'!L32*'DB Func'!BN31+'auxiliar 13 sal'!L32*'DB Func'!BO31)/2))),0))</f>
        <v>0</v>
      </c>
      <c r="AK36" s="364">
        <f t="shared" ca="1" si="6"/>
        <v>0</v>
      </c>
      <c r="AL36" s="364">
        <f t="shared" ca="1" si="7"/>
        <v>0</v>
      </c>
      <c r="AM36" s="364">
        <f t="shared" ca="1" si="8"/>
        <v>0</v>
      </c>
      <c r="AN36" s="364">
        <f t="shared" ca="1" si="9"/>
        <v>0</v>
      </c>
      <c r="AO36" s="364">
        <f t="shared" ca="1" si="10"/>
        <v>0</v>
      </c>
      <c r="AP36" s="364">
        <f t="shared" ca="1" si="11"/>
        <v>0</v>
      </c>
      <c r="AQ36" s="364">
        <f t="shared" ca="1" si="12"/>
        <v>0</v>
      </c>
      <c r="AR36" s="364">
        <f>IF(OR(M36="",M36=0),0,((FJ36/220)*('Ho Ex'!$C$8+$AS$6))*M36)</f>
        <v>0</v>
      </c>
      <c r="AS36" s="364">
        <f>IF(OR(N36="",N36=0),0,((FJ36/220*('DB Func'!GD31+Lanc!$AS$6))*('Ho Ex'!$I$8+$AS$6))*(N36/52.5*60))</f>
        <v>0</v>
      </c>
      <c r="AT36" s="364">
        <f>IF(OR(M36="",M36=0),0,((FJ36/220)*('Ho Ex'!$J$8+$AS$6))*O36)</f>
        <v>0</v>
      </c>
      <c r="AU36" s="364">
        <f>IF(OR(M36="",M36=0),0,((FJ36/220)*('Ho Ex'!I42+$AS$6))*P36)</f>
        <v>0</v>
      </c>
      <c r="AV36" s="364">
        <f>IF(OR(M36="",M36=0),0,((FJ36/220)*('Ho Ex'!C42+$AS$6))*Q36)</f>
        <v>0</v>
      </c>
      <c r="AW36" s="364">
        <f ca="1">FJ36*'DB Func'!BN31</f>
        <v>0</v>
      </c>
      <c r="AX36" s="364">
        <f ca="1">FJ36*'DB Func'!BO31</f>
        <v>0</v>
      </c>
      <c r="AY36" s="364">
        <f ca="1">IF(FJ36=0,0,VLOOKUP(FJ36,'P Gerais'!$D$39:$G$41,3,TRUE)*Func29!$F$68)</f>
        <v>0</v>
      </c>
      <c r="AZ36" s="364">
        <f t="shared" si="13"/>
        <v>0</v>
      </c>
      <c r="BA36" s="364">
        <f ca="1">((FJ36-FL36-FK36+AZ36+AQ36+SUM(Z36:AA36)+SUM(AW36:AX36)+AK36)*IF('DB Func'!GG31="ok",'DB Func'!GD31,0))+(FJ36-FL36-FK36+AZ36+AQ36+SUM(Z36:AA36)+SUM(AW36:AX36))+AK36</f>
        <v>0</v>
      </c>
      <c r="BB36" s="385">
        <f ca="1">VLOOKUP(BA36,'P Gerais'!$D$22:$G$25,3,TRUE)</f>
        <v>0.08</v>
      </c>
      <c r="BC36" s="364">
        <f ca="1">IF(BA36&lt;'P Gerais'!$D$25,BA36*BB36,Lanc!BB36)</f>
        <v>0</v>
      </c>
      <c r="BD36" s="364">
        <f ca="1">BA36-BC36-('DB Func'!GB31*'P Gerais'!$D$35)</f>
        <v>0</v>
      </c>
      <c r="BE36" s="386">
        <f ca="1">VLOOKUP(BD36,'P Gerais'!$D$29:$F$33,3,TRUE)</f>
        <v>0</v>
      </c>
      <c r="BF36" s="364">
        <f t="shared" ca="1" si="14"/>
        <v>0</v>
      </c>
      <c r="BG36" s="364">
        <f ca="1">VLOOKUP(BD36,'P Gerais'!$D$29:$G$33,4,TRUE)</f>
        <v>0</v>
      </c>
      <c r="BH36" s="364">
        <f t="shared" ca="1" si="15"/>
        <v>0</v>
      </c>
      <c r="BI36" s="364">
        <f t="shared" ca="1" si="16"/>
        <v>0</v>
      </c>
      <c r="BJ36" s="362">
        <f ca="1">'DB Func'!G31</f>
        <v>0</v>
      </c>
      <c r="BK36" s="362">
        <f ca="1">'DB Func'!FW31</f>
        <v>0</v>
      </c>
      <c r="BL36" s="364">
        <f ca="1">D36*'P Gerais'!$D$13</f>
        <v>0</v>
      </c>
      <c r="BM36" s="364">
        <f ca="1">D36*'P Gerais'!$D$14</f>
        <v>0</v>
      </c>
      <c r="BN36" s="364">
        <f ca="1">D36*'P Gerais'!$D$16</f>
        <v>0</v>
      </c>
      <c r="BO36" s="364">
        <f ca="1">D36*'P Gerais'!$D$17</f>
        <v>0</v>
      </c>
      <c r="BP36" s="364">
        <f ca="1">D36*'P Gerais'!$D$18</f>
        <v>0</v>
      </c>
      <c r="BQ36" s="385">
        <f ca="1">VLOOKUP(D36,'P Gerais'!$D$22:$G$24,3,TRUE)</f>
        <v>0.08</v>
      </c>
      <c r="BR36" s="385">
        <f ca="1">VLOOKUP(D36,'P Gerais'!$D$29:$G$33,3,TRUE)</f>
        <v>0</v>
      </c>
      <c r="BS36" s="385">
        <f ca="1">'DB Func'!BN31</f>
        <v>0</v>
      </c>
      <c r="BT36" s="385">
        <f ca="1">'DB Func'!BO31</f>
        <v>0</v>
      </c>
      <c r="BU36" s="385">
        <f ca="1">'DB Func'!FX31</f>
        <v>0</v>
      </c>
      <c r="BV36" s="364">
        <f t="shared" ca="1" si="17"/>
        <v>-0.08</v>
      </c>
      <c r="BW36" s="364">
        <f ca="1">BV36-'DB Func'!GC31</f>
        <v>-0.08</v>
      </c>
      <c r="BX36" s="362">
        <f ca="1">IFERROR(VLOOKUP(BW36,'P Gerais'!$D$29:$G$33,3,TRUE)*BW36,0)</f>
        <v>0</v>
      </c>
      <c r="BY36" s="364">
        <f ca="1">IFERROR(BX36-VLOOKUP(BW36,'P Gerais'!$D$29:$H$33,4,TRUE),0)</f>
        <v>0</v>
      </c>
      <c r="BZ36" s="364">
        <f ca="1">D36*'DB Func'!GD31</f>
        <v>0</v>
      </c>
      <c r="CB36" s="364">
        <f t="shared" ca="1" si="18"/>
        <v>0</v>
      </c>
      <c r="CC36" s="364">
        <f t="shared" si="19"/>
        <v>0</v>
      </c>
      <c r="CD36" s="364">
        <f t="shared" si="20"/>
        <v>0</v>
      </c>
      <c r="CF36" s="362" t="str">
        <f t="shared" ca="1" si="21"/>
        <v>não</v>
      </c>
      <c r="CG36" s="362">
        <f ca="1">IF($CH$8=1,DAY('DB Func'!C31),0)</f>
        <v>0</v>
      </c>
      <c r="CH36" s="362">
        <f ca="1">IF(CI36=0,0,MONTH('DB Func'!C31))</f>
        <v>0</v>
      </c>
      <c r="CI36" s="362">
        <f ca="1">IF('P Gerais'!D34=YEAR('DB Func'!C31),YEAR('DB Func'!C31),0)</f>
        <v>0</v>
      </c>
      <c r="CJ36" s="371">
        <v>59</v>
      </c>
      <c r="CK36" s="363"/>
      <c r="CL36" s="362" t="str">
        <f ca="1">IF(ISERROR(HLOOKUP(CL34,$DS$7:$DY36,$DZ36,FALSE)),"N",HLOOKUP(CL34,$DS$7:$DY36,$DZ36,FALSE))</f>
        <v>N</v>
      </c>
      <c r="CM36" s="362" t="str">
        <f ca="1">IF(ISERROR(HLOOKUP(CM34,$DS$7:$DY36,$DZ36,FALSE)),"N",HLOOKUP(CM34,$DS$7:$DY36,$DZ36,FALSE))</f>
        <v>N</v>
      </c>
      <c r="CN36" s="362" t="str">
        <f>IF(ISERROR(HLOOKUP(CN34,$DS$7:$DY36,$DZ36,FALSE)),"N",HLOOKUP(CN34,$DS$7:$DY36,$DZ36,FALSE))</f>
        <v>N</v>
      </c>
      <c r="CO36" s="362" t="str">
        <f ca="1">IF(ISERROR(HLOOKUP(CO34,$DS$7:$DY36,$DZ36,FALSE)),"N",HLOOKUP(CO34,$DS$7:$DY36,$DZ36,FALSE))</f>
        <v>N</v>
      </c>
      <c r="CP36" s="362" t="str">
        <f ca="1">IF(ISERROR(HLOOKUP(CP34,$DS$7:$DY36,$DZ36,FALSE)),"N",HLOOKUP(CP34,$DS$7:$DY36,$DZ36,FALSE))</f>
        <v>N</v>
      </c>
      <c r="CQ36" s="362" t="str">
        <f ca="1">IF(ISERROR(HLOOKUP(CQ34,$DS$7:$DY36,$DZ36,FALSE)),"N",HLOOKUP(CQ34,$DS$7:$DY36,$DZ36,FALSE))</f>
        <v>N</v>
      </c>
      <c r="CR36" s="362" t="str">
        <f ca="1">IF(ISERROR(HLOOKUP(CR34,$DS$7:$DY36,$DZ36,FALSE)),"N",HLOOKUP(CR34,$DS$7:$DY36,$DZ36,FALSE))</f>
        <v>N</v>
      </c>
      <c r="CS36" s="362" t="str">
        <f ca="1">IF(ISERROR(HLOOKUP(CS34,$DS$7:$DY36,$DZ36,FALSE)),"N",HLOOKUP(CS34,$DS$7:$DY36,$DZ36,FALSE))</f>
        <v>N</v>
      </c>
      <c r="CT36" s="362" t="str">
        <f ca="1">IF(ISERROR(HLOOKUP(CT34,$DS$7:$DY36,$DZ36,FALSE)),"N",HLOOKUP(CT34,$DS$7:$DY36,$DZ36,FALSE))</f>
        <v>N</v>
      </c>
      <c r="CU36" s="362" t="str">
        <f>IF(ISERROR(HLOOKUP(CU34,$DS$7:$DY36,$DZ36,FALSE)),"N",HLOOKUP(CU34,$DS$7:$DY36,$DZ36,FALSE))</f>
        <v>N</v>
      </c>
      <c r="CV36" s="362" t="str">
        <f ca="1">IF(ISERROR(HLOOKUP(CV34,$DS$7:$DY36,$DZ36,FALSE)),"N",HLOOKUP(CV34,$DS$7:$DY36,$DZ36,FALSE))</f>
        <v>N</v>
      </c>
      <c r="CW36" s="362" t="str">
        <f ca="1">IF(ISERROR(HLOOKUP(CW34,$DS$7:$DY36,$DZ36,FALSE)),"N",HLOOKUP(CW34,$DS$7:$DY36,$DZ36,FALSE))</f>
        <v>N</v>
      </c>
      <c r="CX36" s="362" t="str">
        <f ca="1">IF(ISERROR(HLOOKUP(CX34,$DS$7:$DY36,$DZ36,FALSE)),"N",HLOOKUP(CX34,$DS$7:$DY36,$DZ36,FALSE))</f>
        <v>N</v>
      </c>
      <c r="CY36" s="362" t="str">
        <f ca="1">IF(ISERROR(HLOOKUP(CY34,$DS$7:$DY36,$DZ36,FALSE)),"N",HLOOKUP(CY34,$DS$7:$DY36,$DZ36,FALSE))</f>
        <v>N</v>
      </c>
      <c r="CZ36" s="362" t="str">
        <f ca="1">IF(ISERROR(HLOOKUP(CZ34,$DS$7:$DY36,$DZ36,FALSE)),"N",HLOOKUP(CZ34,$DS$7:$DY36,$DZ36,FALSE))</f>
        <v>N</v>
      </c>
      <c r="DA36" s="362" t="str">
        <f ca="1">IF(ISERROR(HLOOKUP(DA34,$DS$7:$DY36,$DZ36,FALSE)),"N",HLOOKUP(DA34,$DS$7:$DY36,$DZ36,FALSE))</f>
        <v>N</v>
      </c>
      <c r="DB36" s="362" t="str">
        <f>IF(ISERROR(HLOOKUP(DB34,$DS$7:$DY36,$DZ36,FALSE)),"N",HLOOKUP(DB34,$DS$7:$DY36,$DZ36,FALSE))</f>
        <v>N</v>
      </c>
      <c r="DC36" s="362" t="str">
        <f ca="1">IF(ISERROR(HLOOKUP(DC34,$DS$7:$DY36,$DZ36,FALSE)),"N",HLOOKUP(DC34,$DS$7:$DY36,$DZ36,FALSE))</f>
        <v>N</v>
      </c>
      <c r="DD36" s="362" t="str">
        <f ca="1">IF(ISERROR(HLOOKUP(DD34,$DS$7:$DY36,$DZ36,FALSE)),"N",HLOOKUP(DD34,$DS$7:$DY36,$DZ36,FALSE))</f>
        <v>N</v>
      </c>
      <c r="DE36" s="362" t="str">
        <f ca="1">IF(ISERROR(HLOOKUP(DE34,$DS$7:$DY36,$DZ36,FALSE)),"N",HLOOKUP(DE34,$DS$7:$DY36,$DZ36,FALSE))</f>
        <v>N</v>
      </c>
      <c r="DF36" s="362" t="str">
        <f ca="1">IF(ISERROR(HLOOKUP(DF34,$DS$7:$DY36,$DZ36,FALSE)),"N",HLOOKUP(DF34,$DS$7:$DY36,$DZ36,FALSE))</f>
        <v>N</v>
      </c>
      <c r="DG36" s="362" t="str">
        <f ca="1">IF(ISERROR(HLOOKUP(DG34,$DS$7:$DY36,$DZ36,FALSE)),"N",HLOOKUP(DG34,$DS$7:$DY36,$DZ36,FALSE))</f>
        <v>N</v>
      </c>
      <c r="DH36" s="362" t="str">
        <f ca="1">IF(ISERROR(HLOOKUP(DH34,$DS$7:$DY36,$DZ36,FALSE)),"N",HLOOKUP(DH34,$DS$7:$DY36,$DZ36,FALSE))</f>
        <v>N</v>
      </c>
      <c r="DI36" s="362" t="str">
        <f>IF(ISERROR(HLOOKUP(DI34,$DS$7:$DY36,$DZ36,FALSE)),"N",HLOOKUP(DI34,$DS$7:$DY36,$DZ36,FALSE))</f>
        <v>N</v>
      </c>
      <c r="DJ36" s="362" t="str">
        <f ca="1">IF(ISERROR(HLOOKUP(DJ34,$DS$7:$DY36,$DZ36,FALSE)),"N",HLOOKUP(DJ34,$DS$7:$DY36,$DZ36,FALSE))</f>
        <v>N</v>
      </c>
      <c r="DK36" s="362" t="str">
        <f ca="1">IF(ISERROR(HLOOKUP(DK34,$DS$7:$DY36,$DZ36,FALSE)),"N",HLOOKUP(DK34,$DS$7:$DY36,$DZ36,FALSE))</f>
        <v>N</v>
      </c>
      <c r="DL36" s="362" t="str">
        <f ca="1">IF(ISERROR(HLOOKUP(DL34,$DS$7:$DY36,$DZ36,FALSE)),"N",HLOOKUP(DL34,$DS$7:$DY36,$DZ36,FALSE))</f>
        <v>N</v>
      </c>
      <c r="DM36" s="362" t="str">
        <f ca="1">IF(ISERROR(HLOOKUP(DM34,$DS$7:$DY36,$DZ36,FALSE)),"N",HLOOKUP(DM34,$DS$7:$DY36,$DZ36,FALSE))</f>
        <v>N</v>
      </c>
      <c r="DN36" s="362" t="str">
        <f ca="1">IF(ISERROR(HLOOKUP(DN34,$DS$7:$DY36,$DZ36,FALSE)),"N",HLOOKUP(DN34,$DS$7:$DY36,$DZ36,FALSE))</f>
        <v>N</v>
      </c>
      <c r="DO36" s="362" t="str">
        <f ca="1">IF(ISERROR(HLOOKUP(DO34,$DS$7:$DY36,$DZ36,FALSE)),"N",HLOOKUP(DO34,$DS$7:$DY36,$DZ36,FALSE))</f>
        <v>N</v>
      </c>
      <c r="DP36" s="362" t="str">
        <f>IF(ISERROR(HLOOKUP(DP34,$DS$7:$DY36,$DZ36,FALSE)),"N",HLOOKUP(DP34,$DS$7:$DY36,$DZ36,FALSE))</f>
        <v>N</v>
      </c>
      <c r="DQ36" s="362">
        <f t="shared" ca="1" si="22"/>
        <v>0</v>
      </c>
      <c r="DR36" s="362">
        <f t="shared" ca="1" si="23"/>
        <v>31</v>
      </c>
      <c r="DS36" s="362" t="str">
        <f>IF('DB Func'!M31&gt;0,"S","N")</f>
        <v>N</v>
      </c>
      <c r="DT36" s="362" t="str">
        <f>IF('DB Func'!R31&gt;0,"S","N")</f>
        <v>N</v>
      </c>
      <c r="DU36" s="362" t="str">
        <f>IF('DB Func'!W31&gt;0,"S","N")</f>
        <v>N</v>
      </c>
      <c r="DV36" s="362" t="str">
        <f>IF('DB Func'!AB31&gt;0,"S","N")</f>
        <v>N</v>
      </c>
      <c r="DW36" s="362" t="str">
        <f>IF('DB Func'!AG31&gt;0,"S","N")</f>
        <v>N</v>
      </c>
      <c r="DX36" s="362" t="str">
        <f>IF('DB Func'!AL31&gt;0,"S","N")</f>
        <v>N</v>
      </c>
      <c r="DY36" s="362" t="str">
        <f>IF('DB Func'!AQ31&gt;0,"S","N")</f>
        <v>N</v>
      </c>
      <c r="DZ36" s="362">
        <v>30</v>
      </c>
      <c r="EA36" s="369">
        <f ca="1">'DB Func'!C31</f>
        <v>0</v>
      </c>
      <c r="EB36" s="362" t="str">
        <f t="shared" ca="1" si="33"/>
        <v>s</v>
      </c>
      <c r="EC36" s="362" t="str">
        <f t="shared" ca="1" si="33"/>
        <v>s</v>
      </c>
      <c r="ED36" s="362" t="str">
        <f t="shared" ca="1" si="33"/>
        <v>s</v>
      </c>
      <c r="EE36" s="362" t="str">
        <f t="shared" ca="1" si="33"/>
        <v>s</v>
      </c>
      <c r="EF36" s="362" t="str">
        <f t="shared" ca="1" si="33"/>
        <v>s</v>
      </c>
      <c r="EG36" s="362" t="str">
        <f t="shared" ca="1" si="33"/>
        <v>s</v>
      </c>
      <c r="EH36" s="362" t="str">
        <f t="shared" ca="1" si="33"/>
        <v>s</v>
      </c>
      <c r="EI36" s="362" t="str">
        <f t="shared" ca="1" si="33"/>
        <v>s</v>
      </c>
      <c r="EJ36" s="362" t="str">
        <f t="shared" ca="1" si="33"/>
        <v>s</v>
      </c>
      <c r="EK36" s="362" t="str">
        <f t="shared" ca="1" si="33"/>
        <v>s</v>
      </c>
      <c r="EL36" s="362" t="str">
        <f t="shared" ca="1" si="33"/>
        <v>s</v>
      </c>
      <c r="EM36" s="362" t="str">
        <f t="shared" ca="1" si="33"/>
        <v>s</v>
      </c>
      <c r="EN36" s="362" t="str">
        <f t="shared" ca="1" si="33"/>
        <v>s</v>
      </c>
      <c r="EO36" s="362" t="str">
        <f t="shared" ca="1" si="33"/>
        <v>s</v>
      </c>
      <c r="EP36" s="362" t="str">
        <f t="shared" ca="1" si="33"/>
        <v>s</v>
      </c>
      <c r="EQ36" s="362" t="str">
        <f t="shared" ca="1" si="33"/>
        <v>s</v>
      </c>
      <c r="ER36" s="362" t="str">
        <f t="shared" ca="1" si="32"/>
        <v>s</v>
      </c>
      <c r="ES36" s="362" t="str">
        <f t="shared" ca="1" si="32"/>
        <v>s</v>
      </c>
      <c r="ET36" s="362" t="str">
        <f t="shared" ca="1" si="32"/>
        <v>s</v>
      </c>
      <c r="EU36" s="362" t="str">
        <f t="shared" ca="1" si="32"/>
        <v>s</v>
      </c>
      <c r="EV36" s="362" t="str">
        <f t="shared" ca="1" si="25"/>
        <v>s</v>
      </c>
      <c r="EW36" s="362" t="str">
        <f t="shared" ca="1" si="32"/>
        <v>s</v>
      </c>
      <c r="EX36" s="362" t="str">
        <f t="shared" ca="1" si="32"/>
        <v>s</v>
      </c>
      <c r="EY36" s="362" t="str">
        <f t="shared" ca="1" si="32"/>
        <v>s</v>
      </c>
      <c r="EZ36" s="362" t="str">
        <f t="shared" ca="1" si="32"/>
        <v>s</v>
      </c>
      <c r="FA36" s="362" t="str">
        <f t="shared" ca="1" si="32"/>
        <v>s</v>
      </c>
      <c r="FB36" s="362" t="str">
        <f t="shared" ca="1" si="32"/>
        <v>s</v>
      </c>
      <c r="FC36" s="362" t="str">
        <f t="shared" ca="1" si="32"/>
        <v>s</v>
      </c>
      <c r="FD36" s="362" t="str">
        <f t="shared" ca="1" si="32"/>
        <v>s</v>
      </c>
      <c r="FE36" s="362" t="str">
        <f t="shared" ca="1" si="32"/>
        <v>s</v>
      </c>
      <c r="FF36" s="362" t="str">
        <f t="shared" ca="1" si="32"/>
        <v>s</v>
      </c>
      <c r="FG36" s="362">
        <f t="shared" ca="1" si="26"/>
        <v>31</v>
      </c>
      <c r="FH36" s="362">
        <f t="shared" ca="1" si="27"/>
        <v>0</v>
      </c>
      <c r="FI36" s="362" t="str">
        <f ca="1">IF(AND(YEAR(EA36)='P Gerais'!D34,MONTH(Lanc!EA36)=10,DAY(Lanc!EA36)&gt;1),"S","N")</f>
        <v>N</v>
      </c>
      <c r="FJ36" s="364">
        <f t="shared" ca="1" si="28"/>
        <v>0</v>
      </c>
      <c r="FK36" s="364">
        <f t="shared" si="29"/>
        <v>0</v>
      </c>
      <c r="FL36" s="387">
        <f t="shared" ca="1" si="30"/>
        <v>0</v>
      </c>
      <c r="FP36" s="363">
        <f ca="1">((FJ36-FL36-FK36+AZ36+AQ36+SUM(Z36:AA36)+SUM(AW36:AX36)+AK36)*IF('DB Func'!GG31="ok",'DB Func'!GD31,0))</f>
        <v>0</v>
      </c>
      <c r="FR36" s="389">
        <f t="shared" ca="1" si="31"/>
        <v>0</v>
      </c>
      <c r="GV36" s="49"/>
      <c r="GW36" s="49"/>
      <c r="GX36" s="49"/>
      <c r="GY36" s="49"/>
      <c r="GZ36" s="49"/>
      <c r="HA36" s="49"/>
      <c r="HB36" s="49"/>
      <c r="HC36" s="49"/>
    </row>
    <row r="37" spans="1:211" ht="30" customHeight="1" thickTop="1" thickBot="1">
      <c r="C37" s="390" t="str">
        <f ca="1">IF('DB Func'!B32="Funcionário 30","",'DB Func'!B32)</f>
        <v/>
      </c>
      <c r="D37" s="391">
        <f ca="1">'DB Func'!CM32</f>
        <v>0</v>
      </c>
      <c r="E37" s="382" t="str">
        <f ca="1">IF(C37="","-",IF(OR(terceiro!E37="OUT",terceiro!F37="OUT"),"Sim","Não"))</f>
        <v>-</v>
      </c>
      <c r="F37" s="383" t="str">
        <f ca="1">IF(C37="","-",IF(OR(Ferias!E37="OUT",Ferias!F37="OUT"),"Sim","Não"))</f>
        <v>-</v>
      </c>
      <c r="G37" s="383">
        <f ca="1">IF(C37="",0,IF(F37="Sim",IF(Ferias!E37="OUT",Ferias!I37,Ferias!J37),0))</f>
        <v>0</v>
      </c>
      <c r="H37" s="185"/>
      <c r="I37" s="185"/>
      <c r="J37" s="398">
        <f t="shared" ca="1" si="1"/>
        <v>0</v>
      </c>
      <c r="K37" s="152"/>
      <c r="L37" s="151"/>
      <c r="M37" s="189"/>
      <c r="N37" s="153"/>
      <c r="O37" s="48"/>
      <c r="P37" s="48"/>
      <c r="Q37" s="48"/>
      <c r="R37" s="49"/>
      <c r="S37" s="49"/>
      <c r="T37" s="49"/>
      <c r="U37" s="49"/>
      <c r="V37" s="49"/>
      <c r="W37" s="49"/>
      <c r="X37" s="49"/>
      <c r="Y37" s="49"/>
      <c r="Z37" s="49"/>
      <c r="AA37" s="49"/>
      <c r="AB37" s="48"/>
      <c r="AC37" s="48"/>
      <c r="AD37" s="49"/>
      <c r="AE37" s="49"/>
      <c r="AF37" s="314"/>
      <c r="AH37" s="400">
        <f ca="1">IF(AND('DB Func'!GE32="Setembro",'DB Func'!BQ32="2 Parcelas"),(('auxiliar 13 sal'!L33/12*'DB Func'!GF32+AVERAGE('auxiliar 13 sal'!Q33:AB33)+AVERAGE('auxiliar 13 sal'!AE33:AP33)+'auxiliar 13 sal'!L33*'DB Func'!BN32+'auxiliar 13 sal'!L33*'DB Func'!BO32)/2),IF('DB Func'!GE32="Outubro",IF('DB Func'!BQ32="Parcela Única",('auxiliar 13 sal'!L33/12*'DB Func'!GF32)+AVERAGE('auxiliar 13 sal'!Q33:AB33)+AVERAGE('auxiliar 13 sal'!AE33:AP33)+('auxiliar 13 sal'!L33*'DB Func'!BN32)+('auxiliar 13 sal'!L33*'DB Func'!BO32),IF('DB Func'!BQ32="2 Parcelas",(('auxiliar 13 sal'!L33/12*'DB Func'!GF32+AVERAGE('auxiliar 13 sal'!Q33:AB33)+AVERAGE('auxiliar 13 sal'!AE33:AP33)+'auxiliar 13 sal'!L33*'DB Func'!BN32+'auxiliar 13 sal'!L33*'DB Func'!BO32)/2))),0))</f>
        <v>0</v>
      </c>
      <c r="AK37" s="364">
        <f t="shared" ca="1" si="6"/>
        <v>0</v>
      </c>
      <c r="AL37" s="364">
        <f t="shared" ca="1" si="7"/>
        <v>0</v>
      </c>
      <c r="AM37" s="364">
        <f t="shared" ca="1" si="8"/>
        <v>0</v>
      </c>
      <c r="AN37" s="364">
        <f t="shared" ca="1" si="9"/>
        <v>0</v>
      </c>
      <c r="AO37" s="364">
        <f t="shared" ca="1" si="10"/>
        <v>0</v>
      </c>
      <c r="AP37" s="364">
        <f t="shared" ca="1" si="11"/>
        <v>0</v>
      </c>
      <c r="AQ37" s="364">
        <f t="shared" ca="1" si="12"/>
        <v>0</v>
      </c>
      <c r="AR37" s="364">
        <f>IF(OR(M37="",M37=0),0,((FJ37/220)*('Ho Ex'!$C$8+$AS$6))*M37)</f>
        <v>0</v>
      </c>
      <c r="AS37" s="364">
        <f>IF(OR(N37="",N37=0),0,((FJ37/220*('DB Func'!GD32+Lanc!$AS$6))*('Ho Ex'!$I$8+$AS$6))*(N37/52.5*60))</f>
        <v>0</v>
      </c>
      <c r="AT37" s="364">
        <f>IF(OR(M37="",M37=0),0,((FJ37/220)*('Ho Ex'!$J$8+$AS$6))*O37)</f>
        <v>0</v>
      </c>
      <c r="AU37" s="364">
        <f>IF(OR(M37="",M37=0),0,((FJ37/220)*('Ho Ex'!I43+$AS$6))*P37)</f>
        <v>0</v>
      </c>
      <c r="AV37" s="364">
        <f>IF(OR(M37="",M37=0),0,((FJ37/220)*('Ho Ex'!C43+$AS$6))*Q37)</f>
        <v>0</v>
      </c>
      <c r="AW37" s="364">
        <f ca="1">FJ37*'DB Func'!BN32</f>
        <v>0</v>
      </c>
      <c r="AX37" s="364">
        <f ca="1">FJ37*'DB Func'!BO32</f>
        <v>0</v>
      </c>
      <c r="AY37" s="364">
        <f ca="1">IF(FJ37=0,0,VLOOKUP(FJ37,'P Gerais'!$D$39:$G$41,3,TRUE)*Func30!$F$68)</f>
        <v>0</v>
      </c>
      <c r="AZ37" s="364">
        <f t="shared" si="13"/>
        <v>0</v>
      </c>
      <c r="BA37" s="364">
        <f ca="1">((FJ37-FL37-FK37+AZ37+AQ37+SUM(Z37:AA37)+SUM(AW37:AX37)+AK37)*IF('DB Func'!GG32="ok",'DB Func'!GD32,0))+(FJ37-FL37-FK37+AZ37+AQ37+SUM(Z37:AA37)+SUM(AW37:AX37))+AK37</f>
        <v>0</v>
      </c>
      <c r="BB37" s="385">
        <f ca="1">VLOOKUP(BA37,'P Gerais'!$D$22:$G$25,3,TRUE)</f>
        <v>0.08</v>
      </c>
      <c r="BC37" s="364">
        <f ca="1">IF(BA37&lt;'P Gerais'!$D$25,BA37*BB37,Lanc!BB37)</f>
        <v>0</v>
      </c>
      <c r="BD37" s="364">
        <f ca="1">BA37-BC37-('DB Func'!GB32*'P Gerais'!$D$35)</f>
        <v>0</v>
      </c>
      <c r="BE37" s="386">
        <f ca="1">VLOOKUP(BD37,'P Gerais'!$D$29:$F$33,3,TRUE)</f>
        <v>0</v>
      </c>
      <c r="BF37" s="364">
        <f t="shared" ca="1" si="14"/>
        <v>0</v>
      </c>
      <c r="BG37" s="364">
        <f ca="1">VLOOKUP(BD37,'P Gerais'!$D$29:$G$33,4,TRUE)</f>
        <v>0</v>
      </c>
      <c r="BH37" s="364">
        <f t="shared" ca="1" si="15"/>
        <v>0</v>
      </c>
      <c r="BI37" s="364">
        <f t="shared" ca="1" si="16"/>
        <v>0</v>
      </c>
      <c r="BJ37" s="362">
        <f ca="1">'DB Func'!G32</f>
        <v>0</v>
      </c>
      <c r="BK37" s="362">
        <f ca="1">'DB Func'!FW32</f>
        <v>0</v>
      </c>
      <c r="BL37" s="364">
        <f ca="1">D37*'P Gerais'!$D$13</f>
        <v>0</v>
      </c>
      <c r="BM37" s="364">
        <f ca="1">D37*'P Gerais'!$D$14</f>
        <v>0</v>
      </c>
      <c r="BN37" s="364">
        <f ca="1">D37*'P Gerais'!$D$16</f>
        <v>0</v>
      </c>
      <c r="BO37" s="364">
        <f ca="1">D37*'P Gerais'!$D$17</f>
        <v>0</v>
      </c>
      <c r="BP37" s="364">
        <f ca="1">D37*'P Gerais'!$D$18</f>
        <v>0</v>
      </c>
      <c r="BQ37" s="385">
        <f ca="1">VLOOKUP(D37,'P Gerais'!$D$22:$G$24,3,TRUE)</f>
        <v>0.08</v>
      </c>
      <c r="BR37" s="385">
        <f ca="1">VLOOKUP(D37,'P Gerais'!$D$29:$G$33,3,TRUE)</f>
        <v>0</v>
      </c>
      <c r="BS37" s="385">
        <f ca="1">'DB Func'!BN32</f>
        <v>0</v>
      </c>
      <c r="BT37" s="385">
        <f ca="1">'DB Func'!BO32</f>
        <v>0</v>
      </c>
      <c r="BU37" s="385">
        <f ca="1">'DB Func'!FX32</f>
        <v>0</v>
      </c>
      <c r="BV37" s="364">
        <f t="shared" ca="1" si="17"/>
        <v>-0.08</v>
      </c>
      <c r="BW37" s="364">
        <f ca="1">BV37-'DB Func'!GC32</f>
        <v>-0.08</v>
      </c>
      <c r="BX37" s="362">
        <f ca="1">IFERROR(VLOOKUP(BW37,'P Gerais'!$D$29:$G$33,3,TRUE)*BW37,0)</f>
        <v>0</v>
      </c>
      <c r="BY37" s="364">
        <f ca="1">IFERROR(BX37-VLOOKUP(BW37,'P Gerais'!$D$29:$H$33,4,TRUE),0)</f>
        <v>0</v>
      </c>
      <c r="BZ37" s="364">
        <f ca="1">D37*'DB Func'!GD32</f>
        <v>0</v>
      </c>
      <c r="CB37" s="364">
        <f t="shared" ca="1" si="18"/>
        <v>0</v>
      </c>
      <c r="CC37" s="364">
        <f t="shared" si="19"/>
        <v>0</v>
      </c>
      <c r="CD37" s="364">
        <f t="shared" si="20"/>
        <v>0</v>
      </c>
      <c r="CF37" s="362" t="str">
        <f t="shared" ca="1" si="21"/>
        <v>não</v>
      </c>
      <c r="CG37" s="362">
        <f ca="1">IF($CH$8=1,DAY('DB Func'!C32),0)</f>
        <v>0</v>
      </c>
      <c r="CH37" s="362">
        <f ca="1">IF(CI37=0,0,MONTH('DB Func'!C32))</f>
        <v>0</v>
      </c>
      <c r="CI37" s="362">
        <f ca="1">IF('P Gerais'!D35=YEAR('DB Func'!C32),YEAR('DB Func'!C32),0)</f>
        <v>0</v>
      </c>
      <c r="CJ37" s="371">
        <v>60</v>
      </c>
      <c r="CK37" s="363"/>
      <c r="CL37" s="362" t="str">
        <f>IF(ISERROR(HLOOKUP(CL35,$DS$7:$DY37,$DZ37,FALSE)),"N",HLOOKUP(CL35,$DS$7:$DY37,$DZ37,FALSE))</f>
        <v>N</v>
      </c>
      <c r="CM37" s="362" t="str">
        <f>IF(ISERROR(HLOOKUP(CM35,$DS$7:$DY37,$DZ37,FALSE)),"N",HLOOKUP(CM35,$DS$7:$DY37,$DZ37,FALSE))</f>
        <v>N</v>
      </c>
      <c r="CN37" s="362" t="str">
        <f>IF(ISERROR(HLOOKUP(CN35,$DS$7:$DY37,$DZ37,FALSE)),"N",HLOOKUP(CN35,$DS$7:$DY37,$DZ37,FALSE))</f>
        <v>N</v>
      </c>
      <c r="CO37" s="362" t="str">
        <f>IF(ISERROR(HLOOKUP(CO35,$DS$7:$DY37,$DZ37,FALSE)),"N",HLOOKUP(CO35,$DS$7:$DY37,$DZ37,FALSE))</f>
        <v>N</v>
      </c>
      <c r="CP37" s="362" t="str">
        <f>IF(ISERROR(HLOOKUP(CP35,$DS$7:$DY37,$DZ37,FALSE)),"N",HLOOKUP(CP35,$DS$7:$DY37,$DZ37,FALSE))</f>
        <v>N</v>
      </c>
      <c r="CQ37" s="362" t="str">
        <f>IF(ISERROR(HLOOKUP(CQ35,$DS$7:$DY37,$DZ37,FALSE)),"N",HLOOKUP(CQ35,$DS$7:$DY37,$DZ37,FALSE))</f>
        <v>N</v>
      </c>
      <c r="CR37" s="362" t="str">
        <f>IF(ISERROR(HLOOKUP(CR35,$DS$7:$DY37,$DZ37,FALSE)),"N",HLOOKUP(CR35,$DS$7:$DY37,$DZ37,FALSE))</f>
        <v>N</v>
      </c>
      <c r="CS37" s="362" t="str">
        <f>IF(ISERROR(HLOOKUP(CS35,$DS$7:$DY37,$DZ37,FALSE)),"N",HLOOKUP(CS35,$DS$7:$DY37,$DZ37,FALSE))</f>
        <v>N</v>
      </c>
      <c r="CT37" s="362" t="str">
        <f>IF(ISERROR(HLOOKUP(CT35,$DS$7:$DY37,$DZ37,FALSE)),"N",HLOOKUP(CT35,$DS$7:$DY37,$DZ37,FALSE))</f>
        <v>N</v>
      </c>
      <c r="CU37" s="362" t="str">
        <f>IF(ISERROR(HLOOKUP(CU35,$DS$7:$DY37,$DZ37,FALSE)),"N",HLOOKUP(CU35,$DS$7:$DY37,$DZ37,FALSE))</f>
        <v>N</v>
      </c>
      <c r="CV37" s="362" t="str">
        <f>IF(ISERROR(HLOOKUP(CV35,$DS$7:$DY37,$DZ37,FALSE)),"N",HLOOKUP(CV35,$DS$7:$DY37,$DZ37,FALSE))</f>
        <v>N</v>
      </c>
      <c r="CW37" s="362" t="str">
        <f>IF(ISERROR(HLOOKUP(CW35,$DS$7:$DY37,$DZ37,FALSE)),"N",HLOOKUP(CW35,$DS$7:$DY37,$DZ37,FALSE))</f>
        <v>N</v>
      </c>
      <c r="CX37" s="362" t="str">
        <f>IF(ISERROR(HLOOKUP(CX35,$DS$7:$DY37,$DZ37,FALSE)),"N",HLOOKUP(CX35,$DS$7:$DY37,$DZ37,FALSE))</f>
        <v>N</v>
      </c>
      <c r="CY37" s="362" t="str">
        <f>IF(ISERROR(HLOOKUP(CY35,$DS$7:$DY37,$DZ37,FALSE)),"N",HLOOKUP(CY35,$DS$7:$DY37,$DZ37,FALSE))</f>
        <v>N</v>
      </c>
      <c r="CZ37" s="362" t="str">
        <f>IF(ISERROR(HLOOKUP(CZ35,$DS$7:$DY37,$DZ37,FALSE)),"N",HLOOKUP(CZ35,$DS$7:$DY37,$DZ37,FALSE))</f>
        <v>N</v>
      </c>
      <c r="DA37" s="362" t="str">
        <f>IF(ISERROR(HLOOKUP(DA35,$DS$7:$DY37,$DZ37,FALSE)),"N",HLOOKUP(DA35,$DS$7:$DY37,$DZ37,FALSE))</f>
        <v>N</v>
      </c>
      <c r="DB37" s="362" t="str">
        <f>IF(ISERROR(HLOOKUP(DB35,$DS$7:$DY37,$DZ37,FALSE)),"N",HLOOKUP(DB35,$DS$7:$DY37,$DZ37,FALSE))</f>
        <v>N</v>
      </c>
      <c r="DC37" s="362" t="str">
        <f>IF(ISERROR(HLOOKUP(DC35,$DS$7:$DY37,$DZ37,FALSE)),"N",HLOOKUP(DC35,$DS$7:$DY37,$DZ37,FALSE))</f>
        <v>N</v>
      </c>
      <c r="DD37" s="362" t="str">
        <f>IF(ISERROR(HLOOKUP(DD35,$DS$7:$DY37,$DZ37,FALSE)),"N",HLOOKUP(DD35,$DS$7:$DY37,$DZ37,FALSE))</f>
        <v>N</v>
      </c>
      <c r="DE37" s="362" t="str">
        <f>IF(ISERROR(HLOOKUP(DE35,$DS$7:$DY37,$DZ37,FALSE)),"N",HLOOKUP(DE35,$DS$7:$DY37,$DZ37,FALSE))</f>
        <v>N</v>
      </c>
      <c r="DF37" s="362" t="str">
        <f>IF(ISERROR(HLOOKUP(DF35,$DS$7:$DY37,$DZ37,FALSE)),"N",HLOOKUP(DF35,$DS$7:$DY37,$DZ37,FALSE))</f>
        <v>N</v>
      </c>
      <c r="DG37" s="362" t="str">
        <f>IF(ISERROR(HLOOKUP(DG35,$DS$7:$DY37,$DZ37,FALSE)),"N",HLOOKUP(DG35,$DS$7:$DY37,$DZ37,FALSE))</f>
        <v>N</v>
      </c>
      <c r="DH37" s="362" t="str">
        <f>IF(ISERROR(HLOOKUP(DH35,$DS$7:$DY37,$DZ37,FALSE)),"N",HLOOKUP(DH35,$DS$7:$DY37,$DZ37,FALSE))</f>
        <v>N</v>
      </c>
      <c r="DI37" s="362" t="str">
        <f>IF(ISERROR(HLOOKUP(DI35,$DS$7:$DY37,$DZ37,FALSE)),"N",HLOOKUP(DI35,$DS$7:$DY37,$DZ37,FALSE))</f>
        <v>N</v>
      </c>
      <c r="DJ37" s="362" t="str">
        <f>IF(ISERROR(HLOOKUP(DJ35,$DS$7:$DY37,$DZ37,FALSE)),"N",HLOOKUP(DJ35,$DS$7:$DY37,$DZ37,FALSE))</f>
        <v>N</v>
      </c>
      <c r="DK37" s="362" t="str">
        <f>IF(ISERROR(HLOOKUP(DK35,$DS$7:$DY37,$DZ37,FALSE)),"N",HLOOKUP(DK35,$DS$7:$DY37,$DZ37,FALSE))</f>
        <v>N</v>
      </c>
      <c r="DL37" s="362" t="str">
        <f>IF(ISERROR(HLOOKUP(DL35,$DS$7:$DY37,$DZ37,FALSE)),"N",HLOOKUP(DL35,$DS$7:$DY37,$DZ37,FALSE))</f>
        <v>N</v>
      </c>
      <c r="DM37" s="362" t="str">
        <f>IF(ISERROR(HLOOKUP(DM35,$DS$7:$DY37,$DZ37,FALSE)),"N",HLOOKUP(DM35,$DS$7:$DY37,$DZ37,FALSE))</f>
        <v>N</v>
      </c>
      <c r="DN37" s="362" t="str">
        <f>IF(ISERROR(HLOOKUP(DN35,$DS$7:$DY37,$DZ37,FALSE)),"N",HLOOKUP(DN35,$DS$7:$DY37,$DZ37,FALSE))</f>
        <v>N</v>
      </c>
      <c r="DO37" s="362" t="str">
        <f>IF(ISERROR(HLOOKUP(DO35,$DS$7:$DY37,$DZ37,FALSE)),"N",HLOOKUP(DO35,$DS$7:$DY37,$DZ37,FALSE))</f>
        <v>N</v>
      </c>
      <c r="DP37" s="362" t="str">
        <f>IF(ISERROR(HLOOKUP(DP35,$DS$7:$DY37,$DZ37,FALSE)),"N",HLOOKUP(DP35,$DS$7:$DY37,$DZ37,FALSE))</f>
        <v>N</v>
      </c>
      <c r="DQ37" s="362">
        <f t="shared" si="22"/>
        <v>0</v>
      </c>
      <c r="DR37" s="362">
        <f t="shared" si="23"/>
        <v>31</v>
      </c>
      <c r="DS37" s="362" t="str">
        <f>IF('DB Func'!M32&gt;0,"S","N")</f>
        <v>N</v>
      </c>
      <c r="DT37" s="362" t="str">
        <f>IF('DB Func'!R32&gt;0,"S","N")</f>
        <v>N</v>
      </c>
      <c r="DU37" s="362" t="str">
        <f>IF('DB Func'!W32&gt;0,"S","N")</f>
        <v>N</v>
      </c>
      <c r="DV37" s="362" t="str">
        <f>IF('DB Func'!AB32&gt;0,"S","N")</f>
        <v>N</v>
      </c>
      <c r="DW37" s="362" t="str">
        <f>IF('DB Func'!AG32&gt;0,"S","N")</f>
        <v>N</v>
      </c>
      <c r="DX37" s="362" t="str">
        <f>IF('DB Func'!AL32&gt;0,"S","N")</f>
        <v>N</v>
      </c>
      <c r="DY37" s="362" t="str">
        <f>IF('DB Func'!AQ32&gt;0,"S","N")</f>
        <v>N</v>
      </c>
      <c r="DZ37" s="362">
        <v>31</v>
      </c>
      <c r="EA37" s="369">
        <f ca="1">'DB Func'!C32</f>
        <v>0</v>
      </c>
      <c r="EB37" s="362" t="str">
        <f t="shared" ca="1" si="33"/>
        <v>s</v>
      </c>
      <c r="EC37" s="362" t="str">
        <f t="shared" ca="1" si="33"/>
        <v>s</v>
      </c>
      <c r="ED37" s="362" t="str">
        <f t="shared" ca="1" si="33"/>
        <v>s</v>
      </c>
      <c r="EE37" s="362" t="str">
        <f t="shared" ca="1" si="33"/>
        <v>s</v>
      </c>
      <c r="EF37" s="362" t="str">
        <f t="shared" ca="1" si="33"/>
        <v>s</v>
      </c>
      <c r="EG37" s="362" t="str">
        <f t="shared" ca="1" si="33"/>
        <v>s</v>
      </c>
      <c r="EH37" s="362" t="str">
        <f t="shared" ca="1" si="33"/>
        <v>s</v>
      </c>
      <c r="EI37" s="362" t="str">
        <f t="shared" ca="1" si="33"/>
        <v>s</v>
      </c>
      <c r="EJ37" s="362" t="str">
        <f t="shared" ca="1" si="33"/>
        <v>s</v>
      </c>
      <c r="EK37" s="362" t="str">
        <f t="shared" ca="1" si="33"/>
        <v>s</v>
      </c>
      <c r="EL37" s="362" t="str">
        <f t="shared" ca="1" si="33"/>
        <v>s</v>
      </c>
      <c r="EM37" s="362" t="str">
        <f t="shared" ca="1" si="33"/>
        <v>s</v>
      </c>
      <c r="EN37" s="362" t="str">
        <f t="shared" ca="1" si="33"/>
        <v>s</v>
      </c>
      <c r="EO37" s="362" t="str">
        <f t="shared" ca="1" si="33"/>
        <v>s</v>
      </c>
      <c r="EP37" s="362" t="str">
        <f t="shared" ca="1" si="33"/>
        <v>s</v>
      </c>
      <c r="EQ37" s="362" t="str">
        <f t="shared" ca="1" si="33"/>
        <v>s</v>
      </c>
      <c r="ER37" s="362" t="str">
        <f t="shared" ca="1" si="32"/>
        <v>s</v>
      </c>
      <c r="ES37" s="362" t="str">
        <f t="shared" ca="1" si="32"/>
        <v>s</v>
      </c>
      <c r="ET37" s="362" t="str">
        <f t="shared" ca="1" si="32"/>
        <v>s</v>
      </c>
      <c r="EU37" s="362" t="str">
        <f t="shared" ca="1" si="32"/>
        <v>s</v>
      </c>
      <c r="EV37" s="362" t="str">
        <f t="shared" ca="1" si="25"/>
        <v>s</v>
      </c>
      <c r="EW37" s="362" t="str">
        <f t="shared" ca="1" si="32"/>
        <v>s</v>
      </c>
      <c r="EX37" s="362" t="str">
        <f t="shared" ca="1" si="32"/>
        <v>s</v>
      </c>
      <c r="EY37" s="362" t="str">
        <f t="shared" ca="1" si="32"/>
        <v>s</v>
      </c>
      <c r="EZ37" s="362" t="str">
        <f t="shared" ca="1" si="32"/>
        <v>s</v>
      </c>
      <c r="FA37" s="362" t="str">
        <f t="shared" ca="1" si="32"/>
        <v>s</v>
      </c>
      <c r="FB37" s="362" t="str">
        <f t="shared" ca="1" si="32"/>
        <v>s</v>
      </c>
      <c r="FC37" s="362" t="str">
        <f t="shared" ca="1" si="32"/>
        <v>s</v>
      </c>
      <c r="FD37" s="362" t="str">
        <f t="shared" ca="1" si="32"/>
        <v>s</v>
      </c>
      <c r="FE37" s="362" t="str">
        <f t="shared" ca="1" si="32"/>
        <v>s</v>
      </c>
      <c r="FF37" s="362" t="str">
        <f t="shared" ca="1" si="32"/>
        <v>s</v>
      </c>
      <c r="FG37" s="362">
        <f t="shared" ca="1" si="26"/>
        <v>31</v>
      </c>
      <c r="FH37" s="362">
        <f t="shared" ca="1" si="27"/>
        <v>0</v>
      </c>
      <c r="FI37" s="362" t="str">
        <f ca="1">IF(AND(YEAR(EA37)='P Gerais'!D35,MONTH(Lanc!EA37)=10,DAY(Lanc!EA37)&gt;1),"S","N")</f>
        <v>N</v>
      </c>
      <c r="FJ37" s="364">
        <f t="shared" ca="1" si="28"/>
        <v>0</v>
      </c>
      <c r="FK37" s="364">
        <f t="shared" si="29"/>
        <v>0</v>
      </c>
      <c r="FL37" s="387">
        <f t="shared" ca="1" si="30"/>
        <v>0</v>
      </c>
      <c r="FP37" s="363">
        <f ca="1">((FJ37-FL37-FK37+AZ37+AQ37+SUM(Z37:AA37)+SUM(AW37:AX37)+AK37)*IF('DB Func'!GG32="ok",'DB Func'!GD32,0))</f>
        <v>0</v>
      </c>
      <c r="FR37" s="389">
        <f t="shared" ca="1" si="31"/>
        <v>0</v>
      </c>
      <c r="GV37" s="49"/>
      <c r="GW37" s="49"/>
      <c r="GX37" s="49"/>
      <c r="GY37" s="49"/>
      <c r="GZ37" s="49"/>
      <c r="HA37" s="49"/>
      <c r="HB37" s="49"/>
      <c r="HC37" s="49"/>
    </row>
    <row r="38" spans="1:211" ht="30" customHeight="1" thickTop="1">
      <c r="A38" s="342"/>
      <c r="B38" s="195"/>
      <c r="C38" s="195"/>
      <c r="D38" s="195"/>
      <c r="E38" s="195"/>
      <c r="F38" s="195"/>
      <c r="G38" s="195"/>
      <c r="H38" s="195"/>
      <c r="I38" s="195"/>
      <c r="J38" s="195"/>
      <c r="K38" s="195"/>
      <c r="L38" s="195"/>
      <c r="M38" s="195"/>
      <c r="N38" s="195"/>
      <c r="O38" s="195"/>
      <c r="P38" s="195"/>
      <c r="Q38" s="195"/>
      <c r="R38" s="195"/>
      <c r="S38" s="195"/>
      <c r="T38" s="195"/>
      <c r="U38" s="195"/>
      <c r="V38" s="195"/>
      <c r="W38" s="195"/>
      <c r="X38" s="195"/>
      <c r="Y38" s="195"/>
      <c r="Z38" s="195"/>
      <c r="AA38" s="195"/>
      <c r="AB38" s="195"/>
      <c r="AC38" s="195"/>
      <c r="AD38" s="195"/>
      <c r="AE38" s="195"/>
      <c r="AF38" s="195"/>
      <c r="AK38" s="364">
        <f ca="1">SUM(AK8:AK37)</f>
        <v>0</v>
      </c>
      <c r="AL38" s="364">
        <f t="shared" ref="AL38:CW38" ca="1" si="34">SUM(AL8:AL37)</f>
        <v>0</v>
      </c>
      <c r="AM38" s="364">
        <f t="shared" ca="1" si="34"/>
        <v>0</v>
      </c>
      <c r="AN38" s="364">
        <f t="shared" ca="1" si="34"/>
        <v>0</v>
      </c>
      <c r="AO38" s="364">
        <f t="shared" ca="1" si="34"/>
        <v>0</v>
      </c>
      <c r="AP38" s="364">
        <f t="shared" ca="1" si="34"/>
        <v>0</v>
      </c>
      <c r="AQ38" s="364">
        <f t="shared" ca="1" si="34"/>
        <v>0</v>
      </c>
      <c r="AR38" s="364">
        <f t="shared" si="34"/>
        <v>0</v>
      </c>
      <c r="AS38" s="364">
        <f t="shared" si="34"/>
        <v>0</v>
      </c>
      <c r="AT38" s="364">
        <f t="shared" si="34"/>
        <v>0</v>
      </c>
      <c r="AU38" s="364">
        <f t="shared" si="34"/>
        <v>0</v>
      </c>
      <c r="AV38" s="364">
        <f t="shared" si="34"/>
        <v>0</v>
      </c>
      <c r="AW38" s="364">
        <f t="shared" ca="1" si="34"/>
        <v>0</v>
      </c>
      <c r="AX38" s="364">
        <f t="shared" ca="1" si="34"/>
        <v>0</v>
      </c>
      <c r="AY38" s="364">
        <f t="shared" ca="1" si="34"/>
        <v>0</v>
      </c>
      <c r="AZ38" s="364">
        <f t="shared" si="34"/>
        <v>0</v>
      </c>
      <c r="BA38" s="364">
        <f t="shared" ca="1" si="34"/>
        <v>0</v>
      </c>
      <c r="BB38" s="364">
        <f t="shared" ca="1" si="34"/>
        <v>2.4000000000000008</v>
      </c>
      <c r="BC38" s="364">
        <f t="shared" ca="1" si="34"/>
        <v>0</v>
      </c>
      <c r="BD38" s="364">
        <f t="shared" ca="1" si="34"/>
        <v>0</v>
      </c>
      <c r="BE38" s="364">
        <f t="shared" ca="1" si="34"/>
        <v>0</v>
      </c>
      <c r="BF38" s="364">
        <f t="shared" ca="1" si="34"/>
        <v>0</v>
      </c>
      <c r="BG38" s="364">
        <f t="shared" ca="1" si="34"/>
        <v>0</v>
      </c>
      <c r="BH38" s="364">
        <f t="shared" ca="1" si="34"/>
        <v>0</v>
      </c>
      <c r="BI38" s="364">
        <f t="shared" ca="1" si="34"/>
        <v>0</v>
      </c>
      <c r="BJ38" s="364">
        <f t="shared" ca="1" si="34"/>
        <v>0</v>
      </c>
      <c r="BK38" s="364">
        <f t="shared" ca="1" si="34"/>
        <v>0</v>
      </c>
      <c r="BL38" s="364">
        <f t="shared" ca="1" si="34"/>
        <v>0</v>
      </c>
      <c r="BM38" s="364">
        <f t="shared" ca="1" si="34"/>
        <v>0</v>
      </c>
      <c r="BN38" s="364">
        <f t="shared" ca="1" si="34"/>
        <v>0</v>
      </c>
      <c r="BO38" s="364">
        <f t="shared" ca="1" si="34"/>
        <v>0</v>
      </c>
      <c r="BP38" s="364">
        <f t="shared" ca="1" si="34"/>
        <v>0</v>
      </c>
      <c r="BQ38" s="364">
        <f t="shared" ca="1" si="34"/>
        <v>2.4000000000000008</v>
      </c>
      <c r="BR38" s="364">
        <f t="shared" ca="1" si="34"/>
        <v>0</v>
      </c>
      <c r="BS38" s="364">
        <f t="shared" ca="1" si="34"/>
        <v>0</v>
      </c>
      <c r="BT38" s="364">
        <f t="shared" ca="1" si="34"/>
        <v>0</v>
      </c>
      <c r="BU38" s="364">
        <f t="shared" ca="1" si="34"/>
        <v>0</v>
      </c>
      <c r="BV38" s="364">
        <f t="shared" ca="1" si="34"/>
        <v>-2.4000000000000008</v>
      </c>
      <c r="BW38" s="364">
        <f t="shared" ca="1" si="34"/>
        <v>-2.4000000000000008</v>
      </c>
      <c r="BX38" s="364">
        <f t="shared" ca="1" si="34"/>
        <v>0</v>
      </c>
      <c r="BY38" s="364">
        <f t="shared" ca="1" si="34"/>
        <v>0</v>
      </c>
      <c r="BZ38" s="364">
        <f t="shared" ca="1" si="34"/>
        <v>0</v>
      </c>
      <c r="CA38" s="364">
        <f t="shared" si="34"/>
        <v>0</v>
      </c>
      <c r="CB38" s="364">
        <f t="shared" ca="1" si="34"/>
        <v>0</v>
      </c>
      <c r="CC38" s="364">
        <f t="shared" si="34"/>
        <v>0</v>
      </c>
      <c r="CD38" s="364">
        <f t="shared" si="34"/>
        <v>0</v>
      </c>
      <c r="CE38" s="364">
        <f t="shared" si="34"/>
        <v>0</v>
      </c>
      <c r="CF38" s="364">
        <f t="shared" ca="1" si="34"/>
        <v>0</v>
      </c>
      <c r="CG38" s="364">
        <f t="shared" ca="1" si="34"/>
        <v>0</v>
      </c>
      <c r="CH38" s="364">
        <f t="shared" ca="1" si="34"/>
        <v>0</v>
      </c>
      <c r="CI38" s="364">
        <f t="shared" ca="1" si="34"/>
        <v>0</v>
      </c>
      <c r="CJ38" s="364">
        <f t="shared" si="34"/>
        <v>1365</v>
      </c>
      <c r="CK38" s="364">
        <f t="shared" si="34"/>
        <v>0</v>
      </c>
      <c r="CL38" s="364">
        <f t="shared" ca="1" si="34"/>
        <v>0</v>
      </c>
      <c r="CM38" s="364">
        <f t="shared" ca="1" si="34"/>
        <v>0</v>
      </c>
      <c r="CN38" s="364">
        <f t="shared" si="34"/>
        <v>0</v>
      </c>
      <c r="CO38" s="364">
        <f t="shared" ca="1" si="34"/>
        <v>0</v>
      </c>
      <c r="CP38" s="364">
        <f t="shared" ca="1" si="34"/>
        <v>0</v>
      </c>
      <c r="CQ38" s="364">
        <f t="shared" ca="1" si="34"/>
        <v>0</v>
      </c>
      <c r="CR38" s="364">
        <f t="shared" ca="1" si="34"/>
        <v>0</v>
      </c>
      <c r="CS38" s="364">
        <f t="shared" ca="1" si="34"/>
        <v>0</v>
      </c>
      <c r="CT38" s="364">
        <f t="shared" ca="1" si="34"/>
        <v>0</v>
      </c>
      <c r="CU38" s="364">
        <f t="shared" si="34"/>
        <v>0</v>
      </c>
      <c r="CV38" s="364">
        <f t="shared" ca="1" si="34"/>
        <v>0</v>
      </c>
      <c r="CW38" s="364">
        <f t="shared" ca="1" si="34"/>
        <v>0</v>
      </c>
      <c r="CX38" s="364">
        <f t="shared" ref="CX38:FH38" ca="1" si="35">SUM(CX8:CX37)</f>
        <v>0</v>
      </c>
      <c r="CY38" s="364">
        <f t="shared" ca="1" si="35"/>
        <v>0</v>
      </c>
      <c r="CZ38" s="364">
        <f t="shared" ca="1" si="35"/>
        <v>0</v>
      </c>
      <c r="DA38" s="364">
        <f t="shared" ca="1" si="35"/>
        <v>0</v>
      </c>
      <c r="DB38" s="364">
        <f t="shared" si="35"/>
        <v>0</v>
      </c>
      <c r="DC38" s="364">
        <f t="shared" ca="1" si="35"/>
        <v>0</v>
      </c>
      <c r="DD38" s="364">
        <f t="shared" ca="1" si="35"/>
        <v>0</v>
      </c>
      <c r="DE38" s="364">
        <f t="shared" ca="1" si="35"/>
        <v>0</v>
      </c>
      <c r="DF38" s="364">
        <f t="shared" ca="1" si="35"/>
        <v>0</v>
      </c>
      <c r="DG38" s="364">
        <f t="shared" ca="1" si="35"/>
        <v>0</v>
      </c>
      <c r="DH38" s="364">
        <f t="shared" ca="1" si="35"/>
        <v>0</v>
      </c>
      <c r="DI38" s="364">
        <f t="shared" si="35"/>
        <v>0</v>
      </c>
      <c r="DJ38" s="364">
        <f t="shared" ca="1" si="35"/>
        <v>0</v>
      </c>
      <c r="DK38" s="364">
        <f t="shared" ca="1" si="35"/>
        <v>0</v>
      </c>
      <c r="DL38" s="364">
        <f t="shared" ca="1" si="35"/>
        <v>0</v>
      </c>
      <c r="DM38" s="364">
        <f t="shared" ca="1" si="35"/>
        <v>0</v>
      </c>
      <c r="DN38" s="364">
        <f t="shared" ca="1" si="35"/>
        <v>0</v>
      </c>
      <c r="DO38" s="364">
        <f t="shared" ca="1" si="35"/>
        <v>0</v>
      </c>
      <c r="DP38" s="364">
        <f t="shared" si="35"/>
        <v>0</v>
      </c>
      <c r="DQ38" s="364">
        <f t="shared" ca="1" si="35"/>
        <v>0</v>
      </c>
      <c r="DR38" s="364">
        <f t="shared" ca="1" si="35"/>
        <v>930</v>
      </c>
      <c r="DS38" s="364">
        <f t="shared" ca="1" si="35"/>
        <v>0</v>
      </c>
      <c r="DT38" s="364">
        <f t="shared" ca="1" si="35"/>
        <v>0</v>
      </c>
      <c r="DU38" s="364">
        <f t="shared" ca="1" si="35"/>
        <v>0</v>
      </c>
      <c r="DV38" s="364">
        <f t="shared" ca="1" si="35"/>
        <v>0</v>
      </c>
      <c r="DW38" s="364">
        <f t="shared" ca="1" si="35"/>
        <v>0</v>
      </c>
      <c r="DX38" s="364">
        <f t="shared" ca="1" si="35"/>
        <v>0</v>
      </c>
      <c r="DY38" s="364">
        <f t="shared" ca="1" si="35"/>
        <v>0</v>
      </c>
      <c r="DZ38" s="364">
        <f t="shared" si="35"/>
        <v>495</v>
      </c>
      <c r="EA38" s="364">
        <f t="shared" ca="1" si="35"/>
        <v>0</v>
      </c>
      <c r="EB38" s="364">
        <f t="shared" ca="1" si="35"/>
        <v>0</v>
      </c>
      <c r="EC38" s="364">
        <f t="shared" ca="1" si="35"/>
        <v>0</v>
      </c>
      <c r="ED38" s="364">
        <f t="shared" ca="1" si="35"/>
        <v>0</v>
      </c>
      <c r="EE38" s="364">
        <f t="shared" ca="1" si="35"/>
        <v>0</v>
      </c>
      <c r="EF38" s="364">
        <f t="shared" ca="1" si="35"/>
        <v>0</v>
      </c>
      <c r="EG38" s="364">
        <f t="shared" ca="1" si="35"/>
        <v>0</v>
      </c>
      <c r="EH38" s="364">
        <f t="shared" ca="1" si="35"/>
        <v>0</v>
      </c>
      <c r="EI38" s="364">
        <f t="shared" ca="1" si="35"/>
        <v>0</v>
      </c>
      <c r="EJ38" s="364">
        <f t="shared" ca="1" si="35"/>
        <v>0</v>
      </c>
      <c r="EK38" s="364">
        <f t="shared" ca="1" si="35"/>
        <v>0</v>
      </c>
      <c r="EL38" s="364">
        <f t="shared" ca="1" si="35"/>
        <v>0</v>
      </c>
      <c r="EM38" s="364">
        <f t="shared" ca="1" si="35"/>
        <v>0</v>
      </c>
      <c r="EN38" s="364">
        <f t="shared" ca="1" si="35"/>
        <v>0</v>
      </c>
      <c r="EO38" s="364">
        <f t="shared" ca="1" si="35"/>
        <v>0</v>
      </c>
      <c r="EP38" s="364">
        <f t="shared" ca="1" si="35"/>
        <v>0</v>
      </c>
      <c r="EQ38" s="364">
        <f t="shared" ca="1" si="35"/>
        <v>0</v>
      </c>
      <c r="ER38" s="364">
        <f t="shared" ca="1" si="35"/>
        <v>0</v>
      </c>
      <c r="ES38" s="364">
        <f t="shared" ca="1" si="35"/>
        <v>0</v>
      </c>
      <c r="ET38" s="364">
        <f t="shared" ca="1" si="35"/>
        <v>0</v>
      </c>
      <c r="EU38" s="364">
        <f t="shared" ca="1" si="35"/>
        <v>0</v>
      </c>
      <c r="EV38" s="364">
        <f t="shared" ca="1" si="35"/>
        <v>0</v>
      </c>
      <c r="EW38" s="364">
        <f t="shared" ca="1" si="35"/>
        <v>0</v>
      </c>
      <c r="EX38" s="364">
        <f t="shared" ca="1" si="35"/>
        <v>0</v>
      </c>
      <c r="EY38" s="364">
        <f t="shared" ca="1" si="35"/>
        <v>0</v>
      </c>
      <c r="EZ38" s="364">
        <f t="shared" ca="1" si="35"/>
        <v>0</v>
      </c>
      <c r="FA38" s="364">
        <f t="shared" ca="1" si="35"/>
        <v>0</v>
      </c>
      <c r="FB38" s="364">
        <f t="shared" ca="1" si="35"/>
        <v>0</v>
      </c>
      <c r="FC38" s="364">
        <f t="shared" ca="1" si="35"/>
        <v>0</v>
      </c>
      <c r="FD38" s="364">
        <f t="shared" ca="1" si="35"/>
        <v>0</v>
      </c>
      <c r="FE38" s="364">
        <f t="shared" ca="1" si="35"/>
        <v>0</v>
      </c>
      <c r="FF38" s="364">
        <f t="shared" ca="1" si="35"/>
        <v>0</v>
      </c>
      <c r="FG38" s="364">
        <f t="shared" ca="1" si="35"/>
        <v>930</v>
      </c>
      <c r="FH38" s="364">
        <f t="shared" ca="1" si="35"/>
        <v>0</v>
      </c>
      <c r="FK38" s="389">
        <f>SUM(FK8:FK37)</f>
        <v>0</v>
      </c>
      <c r="FL38" s="389">
        <f ca="1">SUM(FL8:FL37)</f>
        <v>0</v>
      </c>
      <c r="FP38" s="363">
        <f ca="1">SUM(FP8:FP37)</f>
        <v>0</v>
      </c>
      <c r="FQ38" s="364">
        <f t="shared" ref="FQ38:FR38" si="36">SUM(FQ8:FQ37)</f>
        <v>0.08</v>
      </c>
      <c r="FR38" s="364">
        <f t="shared" ca="1" si="36"/>
        <v>0</v>
      </c>
    </row>
    <row r="39" spans="1:211" ht="30" customHeight="1">
      <c r="A39" s="342"/>
      <c r="B39" s="195"/>
      <c r="C39" s="195"/>
      <c r="D39" s="396">
        <f t="shared" ref="D39:AL39" ca="1" si="37">SUM(D8:D37)</f>
        <v>0</v>
      </c>
      <c r="E39" s="396"/>
      <c r="F39" s="396">
        <f t="shared" ca="1" si="37"/>
        <v>0</v>
      </c>
      <c r="G39" s="396"/>
      <c r="H39" s="396"/>
      <c r="I39" s="396"/>
      <c r="J39" s="396"/>
      <c r="K39" s="396"/>
      <c r="L39" s="396"/>
      <c r="M39" s="396">
        <f t="shared" si="37"/>
        <v>0</v>
      </c>
      <c r="N39" s="396">
        <f t="shared" si="37"/>
        <v>0</v>
      </c>
      <c r="O39" s="396">
        <f t="shared" si="37"/>
        <v>0</v>
      </c>
      <c r="P39" s="396">
        <f t="shared" si="37"/>
        <v>0</v>
      </c>
      <c r="Q39" s="396">
        <f t="shared" si="37"/>
        <v>0</v>
      </c>
      <c r="R39" s="396">
        <f>SUM(R8:R37)</f>
        <v>0</v>
      </c>
      <c r="S39" s="396">
        <f t="shared" ref="S39:Y39" si="38">SUM(S8:S37)</f>
        <v>0</v>
      </c>
      <c r="T39" s="396">
        <f t="shared" si="38"/>
        <v>0</v>
      </c>
      <c r="U39" s="396">
        <f t="shared" si="38"/>
        <v>0</v>
      </c>
      <c r="V39" s="396">
        <f t="shared" si="38"/>
        <v>0</v>
      </c>
      <c r="W39" s="396">
        <f t="shared" si="38"/>
        <v>0</v>
      </c>
      <c r="X39" s="396">
        <f t="shared" si="38"/>
        <v>0</v>
      </c>
      <c r="Y39" s="396">
        <f t="shared" si="38"/>
        <v>0</v>
      </c>
      <c r="Z39" s="396">
        <f t="shared" si="37"/>
        <v>0</v>
      </c>
      <c r="AA39" s="396">
        <f t="shared" si="37"/>
        <v>0</v>
      </c>
      <c r="AB39" s="396">
        <f t="shared" si="37"/>
        <v>0</v>
      </c>
      <c r="AC39" s="396"/>
      <c r="AD39" s="396">
        <f t="shared" si="37"/>
        <v>0</v>
      </c>
      <c r="AE39" s="396">
        <f t="shared" si="37"/>
        <v>0</v>
      </c>
      <c r="AF39" s="396">
        <f t="shared" si="37"/>
        <v>0</v>
      </c>
      <c r="AH39" s="396">
        <f t="shared" ca="1" si="37"/>
        <v>0</v>
      </c>
      <c r="AI39" s="396">
        <f t="shared" si="37"/>
        <v>0</v>
      </c>
      <c r="AJ39" s="364">
        <f t="shared" ca="1" si="37"/>
        <v>0</v>
      </c>
      <c r="AK39" s="364">
        <f t="shared" ca="1" si="37"/>
        <v>0</v>
      </c>
      <c r="AL39" s="364">
        <f t="shared" ca="1" si="37"/>
        <v>0</v>
      </c>
      <c r="AM39" s="364">
        <f t="shared" ref="AM39:CA39" ca="1" si="39">SUM(AM8:AM37)</f>
        <v>0</v>
      </c>
      <c r="AN39" s="364">
        <f t="shared" ca="1" si="39"/>
        <v>0</v>
      </c>
      <c r="AO39" s="364">
        <f t="shared" ca="1" si="39"/>
        <v>0</v>
      </c>
      <c r="AP39" s="364">
        <f t="shared" ca="1" si="39"/>
        <v>0</v>
      </c>
      <c r="AQ39" s="364">
        <f t="shared" ca="1" si="39"/>
        <v>0</v>
      </c>
      <c r="AR39" s="364">
        <f t="shared" si="39"/>
        <v>0</v>
      </c>
      <c r="AS39" s="364">
        <f t="shared" si="39"/>
        <v>0</v>
      </c>
      <c r="AT39" s="364">
        <f t="shared" si="39"/>
        <v>0</v>
      </c>
      <c r="AU39" s="364">
        <f t="shared" si="39"/>
        <v>0</v>
      </c>
      <c r="AV39" s="364">
        <f t="shared" si="39"/>
        <v>0</v>
      </c>
      <c r="AW39" s="364">
        <f t="shared" ca="1" si="39"/>
        <v>0</v>
      </c>
      <c r="AX39" s="364">
        <f t="shared" ca="1" si="39"/>
        <v>0</v>
      </c>
      <c r="AY39" s="364">
        <f t="shared" ca="1" si="39"/>
        <v>0</v>
      </c>
      <c r="AZ39" s="364">
        <f t="shared" si="39"/>
        <v>0</v>
      </c>
      <c r="BA39" s="364">
        <f t="shared" ca="1" si="39"/>
        <v>0</v>
      </c>
      <c r="BB39" s="364">
        <f t="shared" ca="1" si="39"/>
        <v>2.4000000000000008</v>
      </c>
      <c r="BC39" s="364">
        <f t="shared" ca="1" si="39"/>
        <v>0</v>
      </c>
      <c r="BD39" s="364">
        <f t="shared" ca="1" si="39"/>
        <v>0</v>
      </c>
      <c r="BE39" s="364">
        <f t="shared" ca="1" si="39"/>
        <v>0</v>
      </c>
      <c r="BF39" s="364">
        <f t="shared" ca="1" si="39"/>
        <v>0</v>
      </c>
      <c r="BG39" s="364">
        <f t="shared" ca="1" si="39"/>
        <v>0</v>
      </c>
      <c r="BH39" s="364">
        <f t="shared" ca="1" si="39"/>
        <v>0</v>
      </c>
      <c r="BI39" s="364">
        <f t="shared" ca="1" si="39"/>
        <v>0</v>
      </c>
      <c r="BJ39" s="364">
        <f t="shared" ca="1" si="39"/>
        <v>0</v>
      </c>
      <c r="BK39" s="364"/>
      <c r="BL39" s="364">
        <f t="shared" ca="1" si="39"/>
        <v>0</v>
      </c>
      <c r="BM39" s="364">
        <f t="shared" ca="1" si="39"/>
        <v>0</v>
      </c>
      <c r="BN39" s="364">
        <f t="shared" ca="1" si="39"/>
        <v>0</v>
      </c>
      <c r="BO39" s="364">
        <f t="shared" ca="1" si="39"/>
        <v>0</v>
      </c>
      <c r="BP39" s="364">
        <f t="shared" ca="1" si="39"/>
        <v>0</v>
      </c>
      <c r="BQ39" s="364">
        <f t="shared" ca="1" si="39"/>
        <v>2.4000000000000008</v>
      </c>
      <c r="BR39" s="364">
        <f t="shared" ca="1" si="39"/>
        <v>0</v>
      </c>
      <c r="BS39" s="364">
        <f t="shared" ca="1" si="39"/>
        <v>0</v>
      </c>
      <c r="BT39" s="364">
        <f t="shared" ca="1" si="39"/>
        <v>0</v>
      </c>
      <c r="BU39" s="364">
        <f t="shared" ca="1" si="39"/>
        <v>0</v>
      </c>
      <c r="BV39" s="364">
        <f t="shared" ca="1" si="39"/>
        <v>-2.4000000000000008</v>
      </c>
      <c r="BW39" s="364">
        <f t="shared" ca="1" si="39"/>
        <v>-2.4000000000000008</v>
      </c>
      <c r="BX39" s="364">
        <f t="shared" ca="1" si="39"/>
        <v>0</v>
      </c>
      <c r="BY39" s="364">
        <f t="shared" ca="1" si="39"/>
        <v>0</v>
      </c>
      <c r="BZ39" s="364">
        <f t="shared" ca="1" si="39"/>
        <v>0</v>
      </c>
      <c r="CA39" s="364">
        <f t="shared" si="39"/>
        <v>0</v>
      </c>
      <c r="CK39" s="364">
        <f>SUM(CK8:CK37)</f>
        <v>0</v>
      </c>
      <c r="CM39" s="364">
        <f ca="1">SUM(CM8:CM37)</f>
        <v>0</v>
      </c>
      <c r="CN39" s="364">
        <f>SUM(CN8:CN37)</f>
        <v>0</v>
      </c>
      <c r="CO39" s="364">
        <f ca="1">SUM(CO8:CO37)</f>
        <v>0</v>
      </c>
    </row>
    <row r="40" spans="1:211" ht="30" customHeight="1">
      <c r="A40" s="342"/>
      <c r="B40" s="195"/>
      <c r="C40" s="195"/>
      <c r="D40" s="195"/>
      <c r="E40" s="195"/>
      <c r="F40" s="195"/>
      <c r="G40" s="195"/>
      <c r="H40" s="195"/>
      <c r="I40" s="195"/>
      <c r="J40" s="195"/>
      <c r="K40" s="195"/>
      <c r="L40" s="195"/>
      <c r="M40" s="195"/>
      <c r="N40" s="195"/>
      <c r="O40" s="195"/>
      <c r="P40" s="195"/>
      <c r="Q40" s="195"/>
      <c r="R40" s="195"/>
      <c r="S40" s="195"/>
      <c r="T40" s="195"/>
      <c r="U40" s="195"/>
      <c r="V40" s="195"/>
      <c r="W40" s="195"/>
      <c r="X40" s="195"/>
      <c r="Y40" s="195"/>
      <c r="Z40" s="195"/>
      <c r="AA40" s="195"/>
      <c r="AB40" s="195"/>
      <c r="AC40" s="195"/>
      <c r="AD40" s="195"/>
      <c r="AE40" s="195"/>
      <c r="AF40" s="195"/>
    </row>
    <row r="41" spans="1:211" ht="30" customHeight="1">
      <c r="A41" s="342"/>
      <c r="B41" s="195"/>
      <c r="C41" s="195"/>
      <c r="D41" s="195"/>
      <c r="E41" s="195"/>
      <c r="F41" s="195"/>
      <c r="G41" s="195"/>
      <c r="H41" s="195"/>
      <c r="I41" s="195"/>
      <c r="J41" s="195"/>
      <c r="K41" s="195"/>
      <c r="L41" s="195"/>
      <c r="M41" s="195"/>
      <c r="N41" s="195"/>
      <c r="O41" s="195"/>
      <c r="P41" s="195"/>
      <c r="Q41" s="195"/>
      <c r="R41" s="195"/>
      <c r="S41" s="195"/>
      <c r="T41" s="195"/>
      <c r="U41" s="195"/>
      <c r="V41" s="195"/>
      <c r="W41" s="195"/>
      <c r="X41" s="195"/>
      <c r="Y41" s="195"/>
      <c r="Z41" s="195"/>
      <c r="AA41" s="195"/>
      <c r="AB41" s="195"/>
      <c r="AC41" s="195"/>
      <c r="AD41" s="195"/>
      <c r="AE41" s="195"/>
      <c r="AF41" s="195"/>
    </row>
    <row r="42" spans="1:211" ht="30" customHeight="1">
      <c r="A42" s="342"/>
      <c r="B42" s="195"/>
      <c r="C42" s="195"/>
      <c r="D42" s="195"/>
      <c r="E42" s="195"/>
      <c r="F42" s="195"/>
      <c r="G42" s="195"/>
      <c r="H42" s="195"/>
      <c r="I42" s="195"/>
      <c r="J42" s="195"/>
      <c r="K42" s="195"/>
      <c r="L42" s="195"/>
      <c r="M42" s="195"/>
      <c r="N42" s="195"/>
      <c r="O42" s="195"/>
      <c r="P42" s="195"/>
      <c r="Q42" s="195"/>
      <c r="R42" s="195"/>
      <c r="S42" s="195"/>
      <c r="T42" s="195"/>
      <c r="U42" s="195"/>
      <c r="V42" s="195"/>
      <c r="W42" s="195"/>
      <c r="X42" s="195"/>
      <c r="Y42" s="195"/>
      <c r="Z42" s="195"/>
      <c r="AA42" s="195"/>
      <c r="AB42" s="195"/>
      <c r="AC42" s="195"/>
      <c r="AD42" s="195"/>
      <c r="AE42" s="195"/>
      <c r="AF42" s="195"/>
      <c r="AH42" s="195">
        <f>COLUMN(AE1)</f>
        <v>31</v>
      </c>
      <c r="AI42" s="195">
        <f>COLUMN(AF1)</f>
        <v>32</v>
      </c>
      <c r="AJ42" s="362">
        <f t="shared" ref="AJ42:CF42" si="40">COLUMN(AH1)</f>
        <v>34</v>
      </c>
      <c r="AK42" s="362">
        <f t="shared" si="40"/>
        <v>35</v>
      </c>
      <c r="AL42" s="362">
        <f t="shared" si="40"/>
        <v>36</v>
      </c>
      <c r="AM42" s="362">
        <f t="shared" si="40"/>
        <v>37</v>
      </c>
      <c r="AN42" s="362">
        <f t="shared" si="40"/>
        <v>38</v>
      </c>
      <c r="AO42" s="362">
        <f t="shared" si="40"/>
        <v>39</v>
      </c>
      <c r="AP42" s="362">
        <f t="shared" si="40"/>
        <v>40</v>
      </c>
      <c r="AQ42" s="362">
        <f t="shared" si="40"/>
        <v>41</v>
      </c>
      <c r="AR42" s="362">
        <f t="shared" si="40"/>
        <v>42</v>
      </c>
      <c r="AS42" s="362">
        <f t="shared" si="40"/>
        <v>43</v>
      </c>
      <c r="AT42" s="362">
        <f t="shared" si="40"/>
        <v>44</v>
      </c>
      <c r="AU42" s="362">
        <f t="shared" si="40"/>
        <v>45</v>
      </c>
      <c r="AV42" s="362">
        <f t="shared" si="40"/>
        <v>46</v>
      </c>
      <c r="AW42" s="362">
        <f t="shared" si="40"/>
        <v>47</v>
      </c>
      <c r="AX42" s="362">
        <f t="shared" si="40"/>
        <v>48</v>
      </c>
      <c r="AY42" s="362">
        <f t="shared" si="40"/>
        <v>49</v>
      </c>
      <c r="AZ42" s="362">
        <f t="shared" si="40"/>
        <v>50</v>
      </c>
      <c r="BA42" s="362">
        <f t="shared" si="40"/>
        <v>51</v>
      </c>
      <c r="BB42" s="362">
        <f t="shared" si="40"/>
        <v>52</v>
      </c>
      <c r="BC42" s="362">
        <f t="shared" si="40"/>
        <v>53</v>
      </c>
      <c r="BD42" s="362">
        <f t="shared" si="40"/>
        <v>54</v>
      </c>
      <c r="BE42" s="362">
        <f t="shared" si="40"/>
        <v>55</v>
      </c>
      <c r="BF42" s="362">
        <f t="shared" si="40"/>
        <v>56</v>
      </c>
      <c r="BG42" s="362">
        <f t="shared" si="40"/>
        <v>57</v>
      </c>
      <c r="BH42" s="362">
        <f t="shared" si="40"/>
        <v>58</v>
      </c>
      <c r="BI42" s="362">
        <f t="shared" si="40"/>
        <v>59</v>
      </c>
      <c r="BJ42" s="362">
        <f t="shared" si="40"/>
        <v>60</v>
      </c>
      <c r="BL42" s="362">
        <f>COLUMN(BI1)</f>
        <v>61</v>
      </c>
      <c r="BM42" s="362">
        <f>COLUMN(BJ1)</f>
        <v>62</v>
      </c>
      <c r="BN42" s="362">
        <f t="shared" si="40"/>
        <v>64</v>
      </c>
      <c r="BO42" s="362">
        <f t="shared" si="40"/>
        <v>65</v>
      </c>
      <c r="BP42" s="362">
        <f t="shared" si="40"/>
        <v>66</v>
      </c>
      <c r="BQ42" s="362">
        <f t="shared" si="40"/>
        <v>67</v>
      </c>
      <c r="BR42" s="362">
        <f t="shared" si="40"/>
        <v>68</v>
      </c>
      <c r="BS42" s="362">
        <f t="shared" si="40"/>
        <v>69</v>
      </c>
      <c r="BT42" s="362">
        <f t="shared" si="40"/>
        <v>70</v>
      </c>
      <c r="BU42" s="362">
        <f t="shared" si="40"/>
        <v>71</v>
      </c>
      <c r="BV42" s="362">
        <f t="shared" si="40"/>
        <v>72</v>
      </c>
      <c r="BW42" s="362">
        <f t="shared" si="40"/>
        <v>73</v>
      </c>
      <c r="BX42" s="362">
        <f t="shared" si="40"/>
        <v>74</v>
      </c>
      <c r="BY42" s="362">
        <f t="shared" si="40"/>
        <v>75</v>
      </c>
      <c r="BZ42" s="362">
        <f t="shared" si="40"/>
        <v>76</v>
      </c>
      <c r="CA42" s="362">
        <f t="shared" si="40"/>
        <v>77</v>
      </c>
      <c r="CB42" s="362">
        <f t="shared" si="40"/>
        <v>78</v>
      </c>
      <c r="CC42" s="362">
        <f t="shared" si="40"/>
        <v>79</v>
      </c>
      <c r="CD42" s="362">
        <f t="shared" si="40"/>
        <v>80</v>
      </c>
      <c r="CE42" s="362">
        <f t="shared" si="40"/>
        <v>81</v>
      </c>
      <c r="CF42" s="362">
        <f t="shared" si="40"/>
        <v>82</v>
      </c>
    </row>
    <row r="43" spans="1:211" ht="30" customHeight="1">
      <c r="A43" s="342"/>
      <c r="B43" s="195"/>
      <c r="C43" s="195"/>
      <c r="D43" s="195"/>
      <c r="E43" s="195"/>
      <c r="F43" s="195"/>
      <c r="G43" s="195"/>
      <c r="H43" s="195"/>
      <c r="I43" s="195"/>
      <c r="J43" s="195"/>
      <c r="K43" s="195"/>
      <c r="L43" s="195"/>
      <c r="M43" s="195"/>
      <c r="N43" s="195"/>
      <c r="O43" s="195"/>
      <c r="P43" s="195"/>
      <c r="Q43" s="195"/>
      <c r="R43" s="195"/>
      <c r="S43" s="195"/>
      <c r="T43" s="195"/>
      <c r="U43" s="195"/>
      <c r="V43" s="195"/>
      <c r="W43" s="195"/>
      <c r="X43" s="195"/>
      <c r="Y43" s="195"/>
      <c r="Z43" s="195"/>
      <c r="AA43" s="195"/>
      <c r="AB43" s="195"/>
      <c r="AC43" s="195"/>
      <c r="AD43" s="195"/>
      <c r="AE43" s="195"/>
      <c r="AF43" s="195"/>
    </row>
    <row r="44" spans="1:211" ht="30" customHeight="1">
      <c r="A44" s="342"/>
      <c r="B44" s="195"/>
      <c r="C44" s="195"/>
      <c r="D44" s="195"/>
      <c r="E44" s="195"/>
      <c r="F44" s="195"/>
      <c r="G44" s="195"/>
      <c r="H44" s="195"/>
      <c r="I44" s="195"/>
      <c r="J44" s="195"/>
      <c r="K44" s="195"/>
      <c r="L44" s="195"/>
      <c r="M44" s="195"/>
      <c r="N44" s="195"/>
      <c r="O44" s="195"/>
      <c r="P44" s="195"/>
      <c r="Q44" s="195"/>
      <c r="R44" s="195"/>
      <c r="S44" s="195"/>
      <c r="T44" s="195"/>
      <c r="U44" s="195"/>
      <c r="V44" s="195"/>
      <c r="W44" s="195"/>
      <c r="X44" s="195"/>
      <c r="Y44" s="195"/>
      <c r="Z44" s="195"/>
      <c r="AA44" s="195"/>
      <c r="AB44" s="195"/>
      <c r="AC44" s="195"/>
      <c r="AD44" s="195"/>
      <c r="AE44" s="195"/>
      <c r="AF44" s="195"/>
    </row>
    <row r="45" spans="1:211" ht="30" customHeight="1">
      <c r="A45" s="342"/>
      <c r="B45" s="195"/>
      <c r="C45" s="195"/>
      <c r="D45" s="195"/>
      <c r="E45" s="195"/>
      <c r="F45" s="195"/>
      <c r="G45" s="195"/>
      <c r="H45" s="195"/>
      <c r="I45" s="195"/>
      <c r="J45" s="195"/>
      <c r="K45" s="195"/>
      <c r="L45" s="195"/>
      <c r="M45" s="195"/>
      <c r="N45" s="195"/>
      <c r="O45" s="195"/>
      <c r="P45" s="195"/>
      <c r="Q45" s="195"/>
      <c r="R45" s="195"/>
      <c r="S45" s="195"/>
      <c r="T45" s="195"/>
      <c r="U45" s="195"/>
      <c r="V45" s="195"/>
      <c r="W45" s="195"/>
      <c r="X45" s="195"/>
      <c r="Y45" s="195"/>
      <c r="Z45" s="195"/>
      <c r="AA45" s="195"/>
      <c r="AB45" s="195"/>
      <c r="AC45" s="195"/>
      <c r="AD45" s="195"/>
      <c r="AE45" s="195"/>
      <c r="AF45" s="195"/>
    </row>
    <row r="46" spans="1:211" ht="30" customHeight="1">
      <c r="A46" s="342"/>
      <c r="B46" s="195"/>
      <c r="C46" s="195"/>
      <c r="D46" s="195"/>
      <c r="E46" s="195"/>
      <c r="F46" s="195"/>
      <c r="G46" s="195"/>
      <c r="H46" s="195"/>
      <c r="I46" s="195"/>
      <c r="J46" s="195"/>
      <c r="K46" s="195"/>
      <c r="L46" s="195"/>
      <c r="M46" s="195"/>
      <c r="N46" s="195"/>
      <c r="O46" s="195"/>
      <c r="P46" s="195"/>
      <c r="Q46" s="195"/>
      <c r="R46" s="195"/>
      <c r="S46" s="195"/>
      <c r="T46" s="195"/>
      <c r="U46" s="195"/>
      <c r="V46" s="195"/>
      <c r="W46" s="195"/>
      <c r="X46" s="195"/>
      <c r="Y46" s="195"/>
      <c r="Z46" s="195"/>
      <c r="AA46" s="195"/>
      <c r="AB46" s="195"/>
      <c r="AC46" s="195"/>
      <c r="AD46" s="195"/>
      <c r="AE46" s="195"/>
      <c r="AF46" s="195"/>
    </row>
    <row r="47" spans="1:211" ht="30" customHeight="1">
      <c r="A47" s="342"/>
      <c r="B47" s="195"/>
      <c r="C47" s="195"/>
      <c r="D47" s="195"/>
      <c r="E47" s="195"/>
      <c r="F47" s="195"/>
      <c r="G47" s="195"/>
      <c r="H47" s="195"/>
      <c r="I47" s="195"/>
      <c r="J47" s="195"/>
      <c r="K47" s="195"/>
      <c r="L47" s="195"/>
      <c r="M47" s="195"/>
      <c r="N47" s="195"/>
      <c r="O47" s="195"/>
      <c r="P47" s="195"/>
      <c r="Q47" s="195"/>
      <c r="R47" s="195"/>
      <c r="S47" s="195"/>
      <c r="T47" s="195"/>
      <c r="U47" s="195"/>
      <c r="V47" s="195"/>
      <c r="W47" s="195"/>
      <c r="X47" s="195"/>
      <c r="Y47" s="195"/>
      <c r="Z47" s="195"/>
      <c r="AA47" s="195"/>
      <c r="AB47" s="195"/>
      <c r="AC47" s="195"/>
      <c r="AD47" s="195"/>
      <c r="AE47" s="195"/>
      <c r="AF47" s="195"/>
    </row>
    <row r="48" spans="1:211" ht="30" customHeight="1">
      <c r="A48" s="342"/>
      <c r="B48" s="195"/>
      <c r="C48" s="195"/>
      <c r="D48" s="195"/>
      <c r="E48" s="195"/>
      <c r="F48" s="195"/>
      <c r="G48" s="195"/>
      <c r="H48" s="195"/>
      <c r="I48" s="195"/>
      <c r="J48" s="195"/>
      <c r="K48" s="195"/>
      <c r="L48" s="195"/>
      <c r="M48" s="195"/>
      <c r="N48" s="195"/>
      <c r="O48" s="195"/>
      <c r="P48" s="195"/>
      <c r="Q48" s="195"/>
      <c r="R48" s="195"/>
      <c r="S48" s="195"/>
      <c r="T48" s="195"/>
      <c r="U48" s="195"/>
      <c r="V48" s="195"/>
      <c r="W48" s="195"/>
      <c r="X48" s="195"/>
      <c r="Y48" s="195"/>
      <c r="Z48" s="195"/>
      <c r="AA48" s="195"/>
      <c r="AB48" s="195"/>
      <c r="AC48" s="195"/>
      <c r="AD48" s="195"/>
      <c r="AE48" s="195"/>
      <c r="AF48" s="195"/>
    </row>
    <row r="49" spans="1:32" ht="30" customHeight="1">
      <c r="A49" s="342"/>
      <c r="B49" s="195"/>
      <c r="C49" s="195"/>
      <c r="D49" s="195"/>
      <c r="E49" s="195"/>
      <c r="F49" s="195"/>
      <c r="G49" s="195"/>
      <c r="H49" s="195"/>
      <c r="I49" s="195"/>
      <c r="J49" s="195"/>
      <c r="K49" s="195"/>
      <c r="L49" s="195"/>
      <c r="M49" s="195"/>
      <c r="N49" s="195"/>
      <c r="O49" s="195"/>
      <c r="P49" s="195"/>
      <c r="Q49" s="195"/>
      <c r="R49" s="195"/>
      <c r="S49" s="195"/>
      <c r="T49" s="195"/>
      <c r="U49" s="195"/>
      <c r="V49" s="195"/>
      <c r="W49" s="195"/>
      <c r="X49" s="195"/>
      <c r="Y49" s="195"/>
      <c r="Z49" s="195"/>
      <c r="AA49" s="195"/>
      <c r="AB49" s="195"/>
      <c r="AC49" s="195"/>
      <c r="AD49" s="195"/>
      <c r="AE49" s="195"/>
      <c r="AF49" s="195"/>
    </row>
    <row r="50" spans="1:32" ht="30" customHeight="1">
      <c r="A50" s="342"/>
      <c r="B50" s="195"/>
      <c r="C50" s="195"/>
      <c r="D50" s="195"/>
      <c r="E50" s="195"/>
      <c r="F50" s="195"/>
      <c r="G50" s="195"/>
      <c r="H50" s="195"/>
      <c r="I50" s="195"/>
      <c r="J50" s="195"/>
      <c r="K50" s="195"/>
      <c r="L50" s="195"/>
      <c r="M50" s="195"/>
      <c r="N50" s="195"/>
      <c r="O50" s="195"/>
      <c r="P50" s="195"/>
      <c r="Q50" s="195"/>
      <c r="R50" s="195"/>
      <c r="S50" s="195"/>
      <c r="T50" s="195"/>
      <c r="U50" s="195"/>
      <c r="V50" s="195"/>
      <c r="W50" s="195"/>
      <c r="X50" s="195"/>
      <c r="Y50" s="195"/>
      <c r="Z50" s="195"/>
      <c r="AA50" s="195"/>
      <c r="AB50" s="195"/>
      <c r="AC50" s="195"/>
      <c r="AD50" s="195"/>
      <c r="AE50" s="195"/>
      <c r="AF50" s="195"/>
    </row>
    <row r="51" spans="1:32" ht="30" customHeight="1">
      <c r="A51" s="342"/>
      <c r="B51" s="195"/>
      <c r="C51" s="195"/>
      <c r="D51" s="195"/>
      <c r="E51" s="195"/>
      <c r="F51" s="195"/>
      <c r="G51" s="195"/>
      <c r="H51" s="195"/>
      <c r="I51" s="195"/>
      <c r="J51" s="195"/>
      <c r="K51" s="195"/>
      <c r="L51" s="195"/>
      <c r="M51" s="195"/>
      <c r="N51" s="195"/>
      <c r="O51" s="195"/>
      <c r="P51" s="195"/>
      <c r="Q51" s="195"/>
      <c r="R51" s="195"/>
      <c r="S51" s="195"/>
      <c r="T51" s="195"/>
      <c r="U51" s="195"/>
      <c r="V51" s="195"/>
      <c r="W51" s="195"/>
      <c r="X51" s="195"/>
      <c r="Y51" s="195"/>
      <c r="Z51" s="195"/>
      <c r="AA51" s="195"/>
      <c r="AB51" s="195"/>
      <c r="AC51" s="195"/>
      <c r="AD51" s="195"/>
      <c r="AE51" s="195"/>
      <c r="AF51" s="195"/>
    </row>
    <row r="52" spans="1:32" ht="30" customHeight="1">
      <c r="A52" s="342"/>
      <c r="B52" s="195"/>
      <c r="C52" s="195"/>
      <c r="D52" s="195"/>
      <c r="E52" s="195"/>
      <c r="F52" s="195"/>
      <c r="G52" s="195"/>
      <c r="H52" s="195"/>
      <c r="I52" s="195"/>
      <c r="J52" s="195"/>
      <c r="K52" s="195"/>
      <c r="L52" s="195"/>
      <c r="M52" s="195"/>
      <c r="N52" s="195"/>
      <c r="O52" s="195"/>
      <c r="P52" s="195"/>
      <c r="Q52" s="195"/>
      <c r="R52" s="195"/>
      <c r="S52" s="195"/>
      <c r="T52" s="195"/>
      <c r="U52" s="195"/>
      <c r="V52" s="195"/>
      <c r="W52" s="195"/>
      <c r="X52" s="195"/>
      <c r="Y52" s="195"/>
      <c r="Z52" s="195"/>
      <c r="AA52" s="195"/>
      <c r="AB52" s="195"/>
      <c r="AC52" s="195"/>
      <c r="AD52" s="195"/>
      <c r="AE52" s="195"/>
      <c r="AF52" s="195"/>
    </row>
    <row r="53" spans="1:32" ht="30" customHeight="1">
      <c r="A53" s="342"/>
      <c r="B53" s="195"/>
      <c r="C53" s="195"/>
      <c r="D53" s="195"/>
      <c r="E53" s="195"/>
      <c r="F53" s="195"/>
      <c r="G53" s="195"/>
      <c r="H53" s="195"/>
      <c r="I53" s="195"/>
      <c r="J53" s="195"/>
      <c r="K53" s="195"/>
      <c r="L53" s="195"/>
      <c r="M53" s="195"/>
      <c r="N53" s="195"/>
      <c r="O53" s="195"/>
      <c r="P53" s="195"/>
      <c r="Q53" s="195"/>
      <c r="R53" s="195"/>
      <c r="S53" s="195"/>
      <c r="T53" s="195"/>
      <c r="U53" s="195"/>
      <c r="V53" s="195"/>
      <c r="W53" s="195"/>
      <c r="X53" s="195"/>
      <c r="Y53" s="195"/>
      <c r="Z53" s="195"/>
      <c r="AA53" s="195"/>
      <c r="AB53" s="195"/>
      <c r="AC53" s="195"/>
      <c r="AD53" s="195"/>
      <c r="AE53" s="195"/>
      <c r="AF53" s="195"/>
    </row>
    <row r="54" spans="1:32" ht="30" customHeight="1">
      <c r="A54" s="342"/>
      <c r="B54" s="195"/>
      <c r="C54" s="195"/>
      <c r="D54" s="195"/>
      <c r="E54" s="195"/>
      <c r="F54" s="195"/>
      <c r="G54" s="195"/>
      <c r="H54" s="195"/>
      <c r="I54" s="195"/>
      <c r="J54" s="195"/>
      <c r="K54" s="195"/>
      <c r="L54" s="195"/>
      <c r="M54" s="195"/>
      <c r="N54" s="195"/>
      <c r="O54" s="195"/>
      <c r="P54" s="195"/>
      <c r="Q54" s="195"/>
      <c r="R54" s="195"/>
      <c r="S54" s="195"/>
      <c r="T54" s="195"/>
      <c r="U54" s="195"/>
      <c r="V54" s="195"/>
      <c r="W54" s="195"/>
      <c r="X54" s="195"/>
      <c r="Y54" s="195"/>
      <c r="Z54" s="195"/>
      <c r="AA54" s="195"/>
      <c r="AB54" s="195"/>
      <c r="AC54" s="195"/>
      <c r="AD54" s="195"/>
      <c r="AE54" s="195"/>
      <c r="AF54" s="195"/>
    </row>
    <row r="55" spans="1:32" ht="30" customHeight="1">
      <c r="A55" s="342"/>
      <c r="B55" s="195"/>
      <c r="C55" s="195"/>
      <c r="D55" s="195"/>
      <c r="E55" s="195"/>
      <c r="F55" s="195"/>
      <c r="G55" s="195"/>
      <c r="H55" s="195"/>
      <c r="I55" s="195"/>
      <c r="J55" s="195"/>
      <c r="K55" s="195"/>
      <c r="L55" s="195"/>
      <c r="M55" s="195"/>
      <c r="N55" s="195"/>
      <c r="O55" s="195"/>
      <c r="P55" s="195"/>
      <c r="Q55" s="195"/>
      <c r="R55" s="195"/>
      <c r="S55" s="195"/>
      <c r="T55" s="195"/>
      <c r="U55" s="195"/>
      <c r="V55" s="195"/>
      <c r="W55" s="195"/>
      <c r="X55" s="195"/>
      <c r="Y55" s="195"/>
      <c r="Z55" s="195"/>
      <c r="AA55" s="195"/>
      <c r="AB55" s="195"/>
      <c r="AC55" s="195"/>
      <c r="AD55" s="195"/>
      <c r="AE55" s="195"/>
      <c r="AF55" s="195"/>
    </row>
    <row r="56" spans="1:32" ht="30" customHeight="1">
      <c r="A56" s="342"/>
      <c r="B56" s="195"/>
      <c r="C56" s="195"/>
      <c r="D56" s="195"/>
      <c r="E56" s="195"/>
      <c r="F56" s="195"/>
      <c r="G56" s="195"/>
      <c r="H56" s="195"/>
      <c r="I56" s="195"/>
      <c r="J56" s="195"/>
      <c r="K56" s="195"/>
      <c r="L56" s="195"/>
      <c r="M56" s="195"/>
      <c r="N56" s="195"/>
      <c r="O56" s="195"/>
      <c r="P56" s="195"/>
      <c r="Q56" s="195"/>
      <c r="R56" s="195"/>
      <c r="S56" s="195"/>
      <c r="T56" s="195"/>
      <c r="U56" s="195"/>
      <c r="V56" s="195"/>
      <c r="W56" s="195"/>
      <c r="X56" s="195"/>
      <c r="Y56" s="195"/>
      <c r="Z56" s="195"/>
      <c r="AA56" s="195"/>
      <c r="AB56" s="195"/>
      <c r="AC56" s="195"/>
      <c r="AD56" s="195"/>
      <c r="AE56" s="195"/>
      <c r="AF56" s="195"/>
    </row>
    <row r="57" spans="1:32" ht="30" customHeight="1">
      <c r="A57" s="342"/>
      <c r="B57" s="195"/>
      <c r="C57" s="195"/>
      <c r="D57" s="195"/>
      <c r="E57" s="195"/>
      <c r="F57" s="195"/>
      <c r="G57" s="195"/>
      <c r="H57" s="195"/>
      <c r="I57" s="195"/>
      <c r="J57" s="195"/>
      <c r="K57" s="195"/>
      <c r="L57" s="195"/>
      <c r="M57" s="195"/>
      <c r="N57" s="195"/>
      <c r="O57" s="195"/>
      <c r="P57" s="195"/>
      <c r="Q57" s="195"/>
      <c r="R57" s="195"/>
      <c r="S57" s="195"/>
      <c r="T57" s="195"/>
      <c r="U57" s="195"/>
      <c r="V57" s="195"/>
      <c r="W57" s="195"/>
      <c r="X57" s="195"/>
      <c r="Y57" s="195"/>
      <c r="Z57" s="195"/>
      <c r="AA57" s="195"/>
      <c r="AB57" s="195"/>
      <c r="AC57" s="195"/>
      <c r="AD57" s="195"/>
      <c r="AE57" s="195"/>
      <c r="AF57" s="195"/>
    </row>
    <row r="58" spans="1:32" ht="30" customHeight="1">
      <c r="A58" s="342"/>
      <c r="B58" s="195"/>
      <c r="C58" s="195"/>
      <c r="D58" s="195"/>
      <c r="E58" s="195"/>
      <c r="F58" s="195"/>
      <c r="G58" s="195"/>
      <c r="H58" s="195"/>
      <c r="I58" s="195"/>
      <c r="J58" s="195"/>
      <c r="K58" s="195"/>
      <c r="L58" s="195"/>
      <c r="M58" s="195"/>
      <c r="N58" s="195"/>
      <c r="O58" s="195"/>
      <c r="P58" s="195"/>
      <c r="Q58" s="195"/>
      <c r="R58" s="195"/>
      <c r="S58" s="195"/>
      <c r="T58" s="195"/>
      <c r="U58" s="195"/>
      <c r="V58" s="195"/>
      <c r="W58" s="195"/>
      <c r="X58" s="195"/>
      <c r="Y58" s="195"/>
      <c r="Z58" s="195"/>
      <c r="AA58" s="195"/>
      <c r="AB58" s="195"/>
      <c r="AC58" s="195"/>
      <c r="AD58" s="195"/>
      <c r="AE58" s="195"/>
      <c r="AF58" s="195"/>
    </row>
    <row r="59" spans="1:32" ht="30" customHeight="1">
      <c r="A59" s="342"/>
      <c r="B59" s="195"/>
      <c r="C59" s="195"/>
      <c r="D59" s="195"/>
      <c r="E59" s="195"/>
      <c r="F59" s="195"/>
      <c r="G59" s="195"/>
      <c r="H59" s="195"/>
      <c r="I59" s="195"/>
      <c r="J59" s="195"/>
      <c r="K59" s="195"/>
      <c r="L59" s="195"/>
      <c r="M59" s="195"/>
      <c r="N59" s="195"/>
      <c r="O59" s="195"/>
      <c r="P59" s="195"/>
      <c r="Q59" s="195"/>
      <c r="R59" s="195"/>
      <c r="S59" s="195"/>
      <c r="T59" s="195"/>
      <c r="U59" s="195"/>
      <c r="V59" s="195"/>
      <c r="W59" s="195"/>
      <c r="X59" s="195"/>
      <c r="Y59" s="195"/>
      <c r="Z59" s="195"/>
      <c r="AA59" s="195"/>
      <c r="AB59" s="195"/>
      <c r="AC59" s="195"/>
      <c r="AD59" s="195"/>
      <c r="AE59" s="195"/>
      <c r="AF59" s="195"/>
    </row>
    <row r="60" spans="1:32" ht="30" customHeight="1">
      <c r="A60" s="342"/>
      <c r="B60" s="195"/>
      <c r="C60" s="195"/>
      <c r="D60" s="195"/>
      <c r="E60" s="195"/>
      <c r="F60" s="195"/>
      <c r="G60" s="195"/>
      <c r="H60" s="195"/>
      <c r="I60" s="195"/>
      <c r="J60" s="195"/>
      <c r="K60" s="195"/>
      <c r="L60" s="195"/>
      <c r="M60" s="195"/>
      <c r="N60" s="195"/>
      <c r="O60" s="195"/>
      <c r="P60" s="195"/>
      <c r="Q60" s="195"/>
      <c r="R60" s="195"/>
      <c r="S60" s="195"/>
      <c r="T60" s="195"/>
      <c r="U60" s="195"/>
      <c r="V60" s="195"/>
      <c r="W60" s="195"/>
      <c r="X60" s="195"/>
      <c r="Y60" s="195"/>
      <c r="Z60" s="195"/>
      <c r="AA60" s="195"/>
      <c r="AB60" s="195"/>
      <c r="AC60" s="195"/>
      <c r="AD60" s="195"/>
      <c r="AE60" s="195"/>
      <c r="AF60" s="195"/>
    </row>
    <row r="61" spans="1:32" ht="30" customHeight="1">
      <c r="A61" s="342"/>
      <c r="B61" s="195"/>
      <c r="C61" s="195"/>
      <c r="D61" s="195"/>
      <c r="E61" s="195"/>
      <c r="F61" s="195"/>
      <c r="G61" s="195"/>
      <c r="H61" s="195"/>
      <c r="I61" s="195"/>
      <c r="J61" s="195"/>
      <c r="K61" s="195"/>
      <c r="L61" s="195"/>
      <c r="M61" s="195"/>
      <c r="N61" s="195"/>
      <c r="O61" s="195"/>
      <c r="P61" s="195"/>
      <c r="Q61" s="195"/>
      <c r="R61" s="195"/>
      <c r="S61" s="195"/>
      <c r="T61" s="195"/>
      <c r="U61" s="195"/>
      <c r="V61" s="195"/>
      <c r="W61" s="195"/>
      <c r="X61" s="195"/>
      <c r="Y61" s="195"/>
      <c r="Z61" s="195"/>
      <c r="AA61" s="195"/>
      <c r="AB61" s="195"/>
      <c r="AC61" s="195"/>
      <c r="AD61" s="195"/>
      <c r="AE61" s="195"/>
      <c r="AF61" s="195"/>
    </row>
    <row r="62" spans="1:32" ht="30" customHeight="1">
      <c r="A62" s="342"/>
      <c r="B62" s="195"/>
      <c r="C62" s="195"/>
      <c r="D62" s="195"/>
      <c r="E62" s="195"/>
      <c r="F62" s="195"/>
      <c r="G62" s="195"/>
      <c r="H62" s="195"/>
      <c r="I62" s="195"/>
      <c r="J62" s="195"/>
      <c r="K62" s="195"/>
      <c r="L62" s="195"/>
      <c r="M62" s="195"/>
      <c r="N62" s="195"/>
      <c r="O62" s="195"/>
      <c r="P62" s="195"/>
      <c r="Q62" s="195"/>
      <c r="R62" s="195"/>
      <c r="S62" s="195"/>
      <c r="T62" s="195"/>
      <c r="U62" s="195"/>
      <c r="V62" s="195"/>
      <c r="W62" s="195"/>
      <c r="X62" s="195"/>
      <c r="Y62" s="195"/>
      <c r="Z62" s="195"/>
      <c r="AA62" s="195"/>
      <c r="AB62" s="195"/>
      <c r="AC62" s="195"/>
      <c r="AD62" s="195"/>
      <c r="AE62" s="195"/>
      <c r="AF62" s="195"/>
    </row>
    <row r="63" spans="1:32" ht="30" customHeight="1">
      <c r="A63" s="342"/>
      <c r="B63" s="195"/>
      <c r="C63" s="195"/>
      <c r="D63" s="195"/>
      <c r="E63" s="195"/>
      <c r="F63" s="195"/>
      <c r="G63" s="195"/>
      <c r="H63" s="195"/>
      <c r="I63" s="195"/>
      <c r="J63" s="195"/>
      <c r="K63" s="195"/>
      <c r="L63" s="195"/>
      <c r="M63" s="195"/>
      <c r="N63" s="195"/>
      <c r="O63" s="195"/>
      <c r="P63" s="195"/>
      <c r="Q63" s="195"/>
      <c r="R63" s="195"/>
      <c r="S63" s="195"/>
      <c r="T63" s="195"/>
      <c r="U63" s="195"/>
      <c r="V63" s="195"/>
      <c r="W63" s="195"/>
      <c r="X63" s="195"/>
      <c r="Y63" s="195"/>
      <c r="Z63" s="195"/>
      <c r="AA63" s="195"/>
      <c r="AB63" s="195"/>
      <c r="AC63" s="195"/>
      <c r="AD63" s="195"/>
      <c r="AE63" s="195"/>
      <c r="AF63" s="195"/>
    </row>
    <row r="64" spans="1:32" ht="30" customHeight="1">
      <c r="A64" s="342"/>
      <c r="B64" s="195"/>
      <c r="C64" s="195"/>
      <c r="D64" s="195"/>
      <c r="E64" s="195"/>
      <c r="F64" s="195"/>
      <c r="G64" s="195"/>
      <c r="H64" s="195"/>
      <c r="I64" s="195"/>
      <c r="J64" s="195"/>
      <c r="K64" s="195"/>
      <c r="L64" s="195"/>
      <c r="M64" s="195"/>
      <c r="N64" s="195"/>
      <c r="O64" s="195"/>
      <c r="P64" s="195"/>
      <c r="Q64" s="195"/>
      <c r="R64" s="195"/>
      <c r="S64" s="195"/>
      <c r="T64" s="195"/>
      <c r="U64" s="195"/>
      <c r="V64" s="195"/>
      <c r="W64" s="195"/>
      <c r="X64" s="195"/>
      <c r="Y64" s="195"/>
      <c r="Z64" s="195"/>
      <c r="AA64" s="195"/>
      <c r="AB64" s="195"/>
      <c r="AC64" s="195"/>
      <c r="AD64" s="195"/>
      <c r="AE64" s="195"/>
      <c r="AF64" s="195"/>
    </row>
    <row r="65" spans="1:32" ht="30" customHeight="1">
      <c r="A65" s="342"/>
      <c r="B65" s="195"/>
      <c r="C65" s="195"/>
      <c r="D65" s="195"/>
      <c r="E65" s="195"/>
      <c r="F65" s="195"/>
      <c r="G65" s="195"/>
      <c r="H65" s="195"/>
      <c r="I65" s="195"/>
      <c r="J65" s="195"/>
      <c r="K65" s="195"/>
      <c r="L65" s="195"/>
      <c r="M65" s="195"/>
      <c r="N65" s="195"/>
      <c r="O65" s="195"/>
      <c r="P65" s="195"/>
      <c r="Q65" s="195"/>
      <c r="R65" s="195"/>
      <c r="S65" s="195"/>
      <c r="T65" s="195"/>
      <c r="U65" s="195"/>
      <c r="V65" s="195"/>
      <c r="W65" s="195"/>
      <c r="X65" s="195"/>
      <c r="Y65" s="195"/>
      <c r="Z65" s="195"/>
      <c r="AA65" s="195"/>
      <c r="AB65" s="195"/>
      <c r="AC65" s="195"/>
      <c r="AD65" s="195"/>
      <c r="AE65" s="195"/>
      <c r="AF65" s="195"/>
    </row>
    <row r="66" spans="1:32" ht="30" customHeight="1">
      <c r="A66" s="342"/>
      <c r="B66" s="195"/>
      <c r="C66" s="195"/>
      <c r="D66" s="195"/>
      <c r="E66" s="195"/>
      <c r="F66" s="195"/>
      <c r="G66" s="195"/>
      <c r="H66" s="195"/>
      <c r="I66" s="195"/>
      <c r="J66" s="195"/>
      <c r="K66" s="195"/>
      <c r="L66" s="195"/>
      <c r="M66" s="195"/>
      <c r="N66" s="195"/>
      <c r="O66" s="195"/>
      <c r="P66" s="195"/>
      <c r="Q66" s="195"/>
      <c r="R66" s="195"/>
      <c r="S66" s="195"/>
      <c r="T66" s="195"/>
      <c r="U66" s="195"/>
      <c r="V66" s="195"/>
      <c r="W66" s="195"/>
      <c r="X66" s="195"/>
      <c r="Y66" s="195"/>
      <c r="Z66" s="195"/>
      <c r="AA66" s="195"/>
      <c r="AB66" s="195"/>
      <c r="AC66" s="195"/>
      <c r="AD66" s="195"/>
      <c r="AE66" s="195"/>
      <c r="AF66" s="195"/>
    </row>
    <row r="67" spans="1:32" ht="30" customHeight="1">
      <c r="A67" s="342"/>
      <c r="B67" s="195"/>
      <c r="C67" s="195"/>
      <c r="D67" s="195"/>
      <c r="E67" s="195"/>
      <c r="F67" s="195"/>
      <c r="G67" s="195"/>
      <c r="H67" s="195"/>
      <c r="I67" s="195"/>
      <c r="J67" s="195"/>
      <c r="K67" s="195"/>
      <c r="L67" s="195"/>
      <c r="M67" s="195"/>
      <c r="N67" s="195"/>
      <c r="O67" s="195"/>
      <c r="P67" s="195"/>
      <c r="Q67" s="195"/>
      <c r="R67" s="195"/>
      <c r="S67" s="195"/>
      <c r="T67" s="195"/>
      <c r="U67" s="195"/>
      <c r="V67" s="195"/>
      <c r="W67" s="195"/>
      <c r="X67" s="195"/>
      <c r="Y67" s="195"/>
      <c r="Z67" s="195"/>
      <c r="AA67" s="195"/>
      <c r="AB67" s="195"/>
      <c r="AC67" s="195"/>
      <c r="AD67" s="195"/>
      <c r="AE67" s="195"/>
      <c r="AF67" s="195"/>
    </row>
    <row r="68" spans="1:32" ht="30" customHeight="1">
      <c r="A68" s="342"/>
      <c r="B68" s="195"/>
      <c r="C68" s="195"/>
      <c r="D68" s="195"/>
      <c r="E68" s="195"/>
      <c r="F68" s="195"/>
      <c r="G68" s="195"/>
      <c r="H68" s="195"/>
      <c r="I68" s="195"/>
      <c r="J68" s="195"/>
      <c r="K68" s="195"/>
      <c r="L68" s="195"/>
      <c r="M68" s="195"/>
      <c r="N68" s="195"/>
      <c r="O68" s="195"/>
      <c r="P68" s="195"/>
      <c r="Q68" s="195"/>
      <c r="R68" s="195"/>
      <c r="S68" s="195"/>
      <c r="T68" s="195"/>
      <c r="U68" s="195"/>
      <c r="V68" s="195"/>
      <c r="W68" s="195"/>
      <c r="X68" s="195"/>
      <c r="Y68" s="195"/>
      <c r="Z68" s="195"/>
      <c r="AA68" s="195"/>
      <c r="AB68" s="195"/>
      <c r="AC68" s="195"/>
      <c r="AD68" s="195"/>
      <c r="AE68" s="195"/>
      <c r="AF68" s="195"/>
    </row>
    <row r="69" spans="1:32" ht="30" customHeight="1">
      <c r="A69" s="342"/>
      <c r="B69" s="195"/>
      <c r="C69" s="195"/>
      <c r="D69" s="195"/>
      <c r="E69" s="195"/>
      <c r="F69" s="195"/>
      <c r="G69" s="195"/>
      <c r="H69" s="195"/>
      <c r="I69" s="195"/>
      <c r="J69" s="195"/>
      <c r="K69" s="195"/>
      <c r="L69" s="195"/>
      <c r="M69" s="195"/>
      <c r="N69" s="195"/>
      <c r="O69" s="195"/>
      <c r="P69" s="195"/>
      <c r="Q69" s="195"/>
      <c r="R69" s="195"/>
      <c r="S69" s="195"/>
      <c r="T69" s="195"/>
      <c r="U69" s="195"/>
      <c r="V69" s="195"/>
      <c r="W69" s="195"/>
      <c r="X69" s="195"/>
      <c r="Y69" s="195"/>
      <c r="Z69" s="195"/>
      <c r="AA69" s="195"/>
      <c r="AB69" s="195"/>
      <c r="AC69" s="195"/>
      <c r="AD69" s="195"/>
      <c r="AE69" s="195"/>
      <c r="AF69" s="195"/>
    </row>
    <row r="70" spans="1:32" ht="30" customHeight="1">
      <c r="A70" s="342"/>
      <c r="B70" s="195"/>
      <c r="C70" s="195"/>
      <c r="D70" s="195"/>
      <c r="E70" s="195"/>
      <c r="F70" s="195"/>
      <c r="G70" s="195"/>
      <c r="H70" s="195"/>
      <c r="I70" s="195"/>
      <c r="J70" s="195"/>
      <c r="K70" s="195"/>
      <c r="L70" s="195"/>
      <c r="M70" s="195"/>
      <c r="N70" s="195"/>
      <c r="O70" s="195"/>
      <c r="P70" s="195"/>
      <c r="Q70" s="195"/>
      <c r="R70" s="195"/>
      <c r="S70" s="195"/>
      <c r="T70" s="195"/>
      <c r="U70" s="195"/>
      <c r="V70" s="195"/>
      <c r="W70" s="195"/>
      <c r="X70" s="195"/>
      <c r="Y70" s="195"/>
      <c r="Z70" s="195"/>
      <c r="AA70" s="195"/>
      <c r="AB70" s="195"/>
      <c r="AC70" s="195"/>
      <c r="AD70" s="195"/>
      <c r="AE70" s="195"/>
      <c r="AF70" s="195"/>
    </row>
    <row r="71" spans="1:32" ht="30" customHeight="1">
      <c r="A71" s="342"/>
      <c r="B71" s="195"/>
      <c r="C71" s="195"/>
      <c r="D71" s="195"/>
      <c r="E71" s="195"/>
      <c r="F71" s="195"/>
      <c r="G71" s="195"/>
      <c r="H71" s="195"/>
      <c r="I71" s="195"/>
      <c r="J71" s="195"/>
      <c r="K71" s="195"/>
      <c r="L71" s="195"/>
      <c r="M71" s="195"/>
      <c r="N71" s="195"/>
      <c r="O71" s="195"/>
      <c r="P71" s="195"/>
      <c r="Q71" s="195"/>
      <c r="R71" s="195"/>
      <c r="S71" s="195"/>
      <c r="T71" s="195"/>
      <c r="U71" s="195"/>
      <c r="V71" s="195"/>
      <c r="W71" s="195"/>
      <c r="X71" s="195"/>
      <c r="Y71" s="195"/>
      <c r="Z71" s="195"/>
      <c r="AA71" s="195"/>
      <c r="AB71" s="195"/>
      <c r="AC71" s="195"/>
      <c r="AD71" s="195"/>
      <c r="AE71" s="195"/>
      <c r="AF71" s="195"/>
    </row>
    <row r="72" spans="1:32" ht="30" customHeight="1">
      <c r="A72" s="342"/>
      <c r="B72" s="195"/>
      <c r="C72" s="195"/>
      <c r="D72" s="195"/>
      <c r="E72" s="195"/>
      <c r="F72" s="195"/>
      <c r="G72" s="195"/>
      <c r="H72" s="195"/>
      <c r="I72" s="195"/>
      <c r="J72" s="195"/>
      <c r="K72" s="195"/>
      <c r="L72" s="195"/>
      <c r="M72" s="195"/>
      <c r="N72" s="195"/>
      <c r="O72" s="195"/>
      <c r="P72" s="195"/>
      <c r="Q72" s="195"/>
      <c r="R72" s="195"/>
      <c r="S72" s="195"/>
      <c r="T72" s="195"/>
      <c r="U72" s="195"/>
      <c r="V72" s="195"/>
      <c r="W72" s="195"/>
      <c r="X72" s="195"/>
      <c r="Y72" s="195"/>
      <c r="Z72" s="195"/>
      <c r="AA72" s="195"/>
      <c r="AB72" s="195"/>
      <c r="AC72" s="195"/>
      <c r="AD72" s="195"/>
      <c r="AE72" s="195"/>
      <c r="AF72" s="195"/>
    </row>
    <row r="73" spans="1:32" ht="30" customHeight="1">
      <c r="A73" s="342"/>
      <c r="B73" s="195"/>
      <c r="C73" s="195"/>
      <c r="D73" s="195"/>
      <c r="E73" s="195"/>
      <c r="F73" s="195"/>
      <c r="G73" s="195"/>
      <c r="H73" s="195"/>
      <c r="I73" s="195"/>
      <c r="J73" s="195"/>
      <c r="K73" s="195"/>
      <c r="L73" s="195"/>
      <c r="M73" s="195"/>
      <c r="N73" s="195"/>
      <c r="O73" s="195"/>
      <c r="P73" s="195"/>
      <c r="Q73" s="195"/>
      <c r="R73" s="195"/>
      <c r="S73" s="195"/>
      <c r="T73" s="195"/>
      <c r="U73" s="195"/>
      <c r="V73" s="195"/>
      <c r="W73" s="195"/>
      <c r="X73" s="195"/>
      <c r="Y73" s="195"/>
      <c r="Z73" s="195"/>
      <c r="AA73" s="195"/>
      <c r="AB73" s="195"/>
      <c r="AC73" s="195"/>
      <c r="AD73" s="195"/>
      <c r="AE73" s="195"/>
      <c r="AF73" s="195"/>
    </row>
    <row r="74" spans="1:32" ht="30" customHeight="1">
      <c r="A74" s="342"/>
      <c r="B74" s="195"/>
      <c r="C74" s="195"/>
      <c r="D74" s="195"/>
      <c r="E74" s="195"/>
      <c r="F74" s="195"/>
      <c r="G74" s="195"/>
      <c r="H74" s="195"/>
      <c r="I74" s="195"/>
      <c r="J74" s="195"/>
      <c r="K74" s="195"/>
      <c r="L74" s="195"/>
      <c r="M74" s="195"/>
      <c r="N74" s="195"/>
      <c r="O74" s="195"/>
      <c r="P74" s="195"/>
      <c r="Q74" s="195"/>
      <c r="R74" s="195"/>
      <c r="S74" s="195"/>
      <c r="T74" s="195"/>
      <c r="U74" s="195"/>
      <c r="V74" s="195"/>
      <c r="W74" s="195"/>
      <c r="X74" s="195"/>
      <c r="Y74" s="195"/>
      <c r="Z74" s="195"/>
      <c r="AA74" s="195"/>
      <c r="AB74" s="195"/>
      <c r="AC74" s="195"/>
      <c r="AD74" s="195"/>
      <c r="AE74" s="195"/>
      <c r="AF74" s="195"/>
    </row>
    <row r="75" spans="1:32" ht="30" customHeight="1">
      <c r="A75" s="342"/>
      <c r="B75" s="195"/>
      <c r="C75" s="195"/>
      <c r="D75" s="195"/>
      <c r="E75" s="195"/>
      <c r="F75" s="195"/>
      <c r="G75" s="195"/>
      <c r="H75" s="195"/>
      <c r="I75" s="195"/>
      <c r="J75" s="195"/>
      <c r="K75" s="195"/>
      <c r="L75" s="195"/>
      <c r="M75" s="195"/>
      <c r="N75" s="195"/>
      <c r="O75" s="195"/>
      <c r="P75" s="195"/>
      <c r="Q75" s="195"/>
      <c r="R75" s="195"/>
      <c r="S75" s="195"/>
      <c r="T75" s="195"/>
      <c r="U75" s="195"/>
      <c r="V75" s="195"/>
      <c r="W75" s="195"/>
      <c r="X75" s="195"/>
      <c r="Y75" s="195"/>
      <c r="Z75" s="195"/>
      <c r="AA75" s="195"/>
      <c r="AB75" s="195"/>
      <c r="AC75" s="195"/>
      <c r="AD75" s="195"/>
      <c r="AE75" s="195"/>
      <c r="AF75" s="195"/>
    </row>
    <row r="76" spans="1:32" ht="30" customHeight="1">
      <c r="A76" s="342"/>
      <c r="B76" s="195"/>
      <c r="C76" s="195"/>
      <c r="D76" s="195"/>
      <c r="E76" s="195"/>
      <c r="F76" s="195"/>
      <c r="G76" s="195"/>
      <c r="H76" s="195"/>
      <c r="I76" s="195"/>
      <c r="J76" s="195"/>
      <c r="K76" s="195"/>
      <c r="L76" s="195"/>
      <c r="M76" s="195"/>
      <c r="N76" s="195"/>
      <c r="O76" s="195"/>
      <c r="P76" s="195"/>
      <c r="Q76" s="195"/>
      <c r="R76" s="195"/>
      <c r="S76" s="195"/>
      <c r="T76" s="195"/>
      <c r="U76" s="195"/>
      <c r="V76" s="195"/>
      <c r="W76" s="195"/>
      <c r="X76" s="195"/>
      <c r="Y76" s="195"/>
      <c r="Z76" s="195"/>
      <c r="AA76" s="195"/>
      <c r="AB76" s="195"/>
      <c r="AC76" s="195"/>
      <c r="AD76" s="195"/>
      <c r="AE76" s="195"/>
      <c r="AF76" s="195"/>
    </row>
    <row r="77" spans="1:32" ht="30" customHeight="1">
      <c r="A77" s="342"/>
      <c r="B77" s="195"/>
      <c r="C77" s="195"/>
      <c r="D77" s="195"/>
      <c r="E77" s="195"/>
      <c r="F77" s="195"/>
      <c r="G77" s="195"/>
      <c r="H77" s="195"/>
      <c r="I77" s="195"/>
      <c r="J77" s="195"/>
      <c r="K77" s="195"/>
      <c r="L77" s="195"/>
      <c r="M77" s="195"/>
      <c r="N77" s="195"/>
      <c r="O77" s="195"/>
      <c r="P77" s="195"/>
      <c r="Q77" s="195"/>
      <c r="R77" s="195"/>
      <c r="S77" s="195"/>
      <c r="T77" s="195"/>
      <c r="U77" s="195"/>
      <c r="V77" s="195"/>
      <c r="W77" s="195"/>
      <c r="X77" s="195"/>
      <c r="Y77" s="195"/>
      <c r="Z77" s="195"/>
      <c r="AA77" s="195"/>
      <c r="AB77" s="195"/>
      <c r="AC77" s="195"/>
      <c r="AD77" s="195"/>
      <c r="AE77" s="195"/>
      <c r="AF77" s="195"/>
    </row>
    <row r="78" spans="1:32" ht="30" customHeight="1">
      <c r="A78" s="342"/>
      <c r="B78" s="195"/>
      <c r="C78" s="195"/>
      <c r="D78" s="195"/>
      <c r="E78" s="195"/>
      <c r="F78" s="195"/>
      <c r="G78" s="195"/>
      <c r="H78" s="195"/>
      <c r="I78" s="195"/>
      <c r="J78" s="195"/>
      <c r="K78" s="195"/>
      <c r="L78" s="195"/>
      <c r="M78" s="195"/>
      <c r="N78" s="195"/>
      <c r="O78" s="195"/>
      <c r="P78" s="195"/>
      <c r="Q78" s="195"/>
      <c r="R78" s="195"/>
      <c r="S78" s="195"/>
      <c r="T78" s="195"/>
      <c r="U78" s="195"/>
      <c r="V78" s="195"/>
      <c r="W78" s="195"/>
      <c r="X78" s="195"/>
      <c r="Y78" s="195"/>
      <c r="Z78" s="195"/>
      <c r="AA78" s="195"/>
      <c r="AB78" s="195"/>
      <c r="AC78" s="195"/>
      <c r="AD78" s="195"/>
      <c r="AE78" s="195"/>
      <c r="AF78" s="195"/>
    </row>
    <row r="79" spans="1:32" ht="30" customHeight="1">
      <c r="A79" s="342"/>
      <c r="B79" s="195"/>
      <c r="C79" s="195"/>
      <c r="D79" s="195"/>
      <c r="E79" s="195"/>
      <c r="F79" s="195"/>
      <c r="G79" s="195"/>
      <c r="H79" s="195"/>
      <c r="I79" s="195"/>
      <c r="J79" s="195"/>
      <c r="K79" s="195"/>
      <c r="L79" s="195"/>
      <c r="M79" s="195"/>
      <c r="N79" s="195"/>
      <c r="O79" s="195"/>
      <c r="P79" s="195"/>
      <c r="Q79" s="195"/>
      <c r="R79" s="195"/>
      <c r="S79" s="195"/>
      <c r="T79" s="195"/>
      <c r="U79" s="195"/>
      <c r="V79" s="195"/>
      <c r="W79" s="195"/>
      <c r="X79" s="195"/>
      <c r="Y79" s="195"/>
      <c r="Z79" s="195"/>
      <c r="AA79" s="195"/>
      <c r="AB79" s="195"/>
      <c r="AC79" s="195"/>
      <c r="AD79" s="195"/>
      <c r="AE79" s="195"/>
      <c r="AF79" s="195"/>
    </row>
    <row r="80" spans="1:32" ht="30" customHeight="1">
      <c r="A80" s="342"/>
      <c r="B80" s="195"/>
      <c r="C80" s="195"/>
      <c r="D80" s="195"/>
      <c r="E80" s="195"/>
      <c r="F80" s="195"/>
      <c r="G80" s="195"/>
      <c r="H80" s="195"/>
      <c r="I80" s="195"/>
      <c r="J80" s="195"/>
      <c r="K80" s="195"/>
      <c r="L80" s="195"/>
      <c r="M80" s="195"/>
      <c r="N80" s="195"/>
      <c r="O80" s="195"/>
      <c r="P80" s="195"/>
      <c r="Q80" s="195"/>
      <c r="R80" s="195"/>
      <c r="S80" s="195"/>
      <c r="T80" s="195"/>
      <c r="U80" s="195"/>
      <c r="V80" s="195"/>
      <c r="W80" s="195"/>
      <c r="X80" s="195"/>
      <c r="Y80" s="195"/>
      <c r="Z80" s="195"/>
      <c r="AA80" s="195"/>
      <c r="AB80" s="195"/>
      <c r="AC80" s="195"/>
      <c r="AD80" s="195"/>
      <c r="AE80" s="195"/>
      <c r="AF80" s="195"/>
    </row>
    <row r="81" spans="1:32" ht="30" customHeight="1">
      <c r="A81" s="342"/>
      <c r="B81" s="195"/>
      <c r="C81" s="195"/>
      <c r="D81" s="195"/>
      <c r="E81" s="195"/>
      <c r="F81" s="195"/>
      <c r="G81" s="195"/>
      <c r="H81" s="195"/>
      <c r="I81" s="195"/>
      <c r="J81" s="195"/>
      <c r="K81" s="195"/>
      <c r="L81" s="195"/>
      <c r="M81" s="195"/>
      <c r="N81" s="195"/>
      <c r="O81" s="195"/>
      <c r="P81" s="195"/>
      <c r="Q81" s="195"/>
      <c r="R81" s="195"/>
      <c r="S81" s="195"/>
      <c r="T81" s="195"/>
      <c r="U81" s="195"/>
      <c r="V81" s="195"/>
      <c r="W81" s="195"/>
      <c r="X81" s="195"/>
      <c r="Y81" s="195"/>
      <c r="Z81" s="195"/>
      <c r="AA81" s="195"/>
      <c r="AB81" s="195"/>
      <c r="AC81" s="195"/>
      <c r="AD81" s="195"/>
      <c r="AE81" s="195"/>
      <c r="AF81" s="195"/>
    </row>
    <row r="82" spans="1:32" ht="30" customHeight="1">
      <c r="A82" s="342"/>
      <c r="B82" s="195"/>
      <c r="C82" s="195"/>
      <c r="D82" s="195"/>
      <c r="E82" s="195"/>
      <c r="F82" s="195"/>
      <c r="G82" s="195"/>
      <c r="H82" s="195"/>
      <c r="I82" s="195"/>
      <c r="J82" s="195"/>
      <c r="K82" s="195"/>
      <c r="L82" s="195"/>
      <c r="M82" s="195"/>
      <c r="N82" s="195"/>
      <c r="O82" s="195"/>
      <c r="P82" s="195"/>
      <c r="Q82" s="195"/>
      <c r="R82" s="195"/>
      <c r="S82" s="195"/>
      <c r="T82" s="195"/>
      <c r="U82" s="195"/>
      <c r="V82" s="195"/>
      <c r="W82" s="195"/>
      <c r="X82" s="195"/>
      <c r="Y82" s="195"/>
      <c r="Z82" s="195"/>
      <c r="AA82" s="195"/>
      <c r="AB82" s="195"/>
      <c r="AC82" s="195"/>
      <c r="AD82" s="195"/>
      <c r="AE82" s="195"/>
      <c r="AF82" s="195"/>
    </row>
    <row r="83" spans="1:32" ht="15">
      <c r="A83" s="342"/>
      <c r="B83" s="195"/>
      <c r="C83" s="195"/>
      <c r="D83" s="195"/>
      <c r="E83" s="195"/>
      <c r="F83" s="195"/>
      <c r="G83" s="195"/>
      <c r="H83" s="195"/>
      <c r="I83" s="195"/>
      <c r="J83" s="195"/>
      <c r="K83" s="195"/>
      <c r="L83" s="195"/>
      <c r="M83" s="195"/>
      <c r="N83" s="195"/>
      <c r="O83" s="195"/>
      <c r="P83" s="195"/>
      <c r="Q83" s="195"/>
      <c r="R83" s="195"/>
      <c r="S83" s="195"/>
      <c r="T83" s="195"/>
      <c r="U83" s="195"/>
      <c r="V83" s="195"/>
      <c r="W83" s="195"/>
      <c r="X83" s="195"/>
      <c r="Y83" s="195"/>
      <c r="Z83" s="195"/>
      <c r="AA83" s="195"/>
      <c r="AB83" s="195"/>
      <c r="AC83" s="195"/>
      <c r="AD83" s="195"/>
      <c r="AE83" s="195"/>
      <c r="AF83" s="195"/>
    </row>
    <row r="84" spans="1:32" ht="15">
      <c r="A84" s="342"/>
      <c r="B84" s="195"/>
      <c r="C84" s="195"/>
      <c r="D84" s="195"/>
      <c r="E84" s="195"/>
      <c r="F84" s="195"/>
      <c r="G84" s="195"/>
      <c r="H84" s="195"/>
      <c r="I84" s="195"/>
      <c r="J84" s="195"/>
      <c r="K84" s="195"/>
      <c r="L84" s="195"/>
      <c r="M84" s="195"/>
      <c r="N84" s="195"/>
      <c r="O84" s="195"/>
      <c r="P84" s="195"/>
      <c r="Q84" s="195"/>
      <c r="R84" s="195"/>
      <c r="S84" s="195"/>
      <c r="T84" s="195"/>
      <c r="U84" s="195"/>
      <c r="V84" s="195"/>
      <c r="W84" s="195"/>
      <c r="X84" s="195"/>
      <c r="Y84" s="195"/>
      <c r="Z84" s="195"/>
      <c r="AA84" s="195"/>
      <c r="AB84" s="195"/>
      <c r="AC84" s="195"/>
      <c r="AD84" s="195"/>
      <c r="AE84" s="195"/>
      <c r="AF84" s="195"/>
    </row>
    <row r="85" spans="1:32" ht="15">
      <c r="A85" s="342"/>
      <c r="B85" s="195"/>
      <c r="C85" s="195"/>
      <c r="D85" s="195"/>
      <c r="E85" s="195"/>
      <c r="F85" s="195"/>
      <c r="G85" s="195"/>
      <c r="H85" s="195"/>
      <c r="I85" s="195"/>
      <c r="J85" s="195"/>
      <c r="K85" s="195"/>
      <c r="L85" s="195"/>
      <c r="M85" s="195"/>
      <c r="N85" s="195"/>
      <c r="O85" s="195"/>
      <c r="P85" s="195"/>
      <c r="Q85" s="195"/>
      <c r="R85" s="195"/>
      <c r="S85" s="195"/>
      <c r="T85" s="195"/>
      <c r="U85" s="195"/>
      <c r="V85" s="195"/>
      <c r="W85" s="195"/>
      <c r="X85" s="195"/>
      <c r="Y85" s="195"/>
      <c r="Z85" s="195"/>
      <c r="AA85" s="195"/>
      <c r="AB85" s="195"/>
      <c r="AC85" s="195"/>
      <c r="AD85" s="195"/>
      <c r="AE85" s="195"/>
      <c r="AF85" s="195"/>
    </row>
    <row r="86" spans="1:32" ht="15">
      <c r="A86" s="342"/>
      <c r="B86" s="195"/>
      <c r="C86" s="195"/>
      <c r="D86" s="195"/>
      <c r="E86" s="195"/>
      <c r="F86" s="195"/>
      <c r="G86" s="195"/>
      <c r="H86" s="195"/>
      <c r="I86" s="195"/>
      <c r="J86" s="195"/>
      <c r="K86" s="195"/>
      <c r="L86" s="195"/>
      <c r="M86" s="195"/>
      <c r="N86" s="195"/>
      <c r="O86" s="195"/>
      <c r="P86" s="195"/>
      <c r="Q86" s="195"/>
      <c r="R86" s="195"/>
      <c r="S86" s="195"/>
      <c r="T86" s="195"/>
      <c r="U86" s="195"/>
      <c r="V86" s="195"/>
      <c r="W86" s="195"/>
      <c r="X86" s="195"/>
      <c r="Y86" s="195"/>
      <c r="Z86" s="195"/>
      <c r="AA86" s="195"/>
      <c r="AB86" s="195"/>
      <c r="AC86" s="195"/>
      <c r="AD86" s="195"/>
      <c r="AE86" s="195"/>
      <c r="AF86" s="195"/>
    </row>
    <row r="87" spans="1:32" ht="15">
      <c r="A87" s="342"/>
      <c r="B87" s="195"/>
      <c r="C87" s="195"/>
      <c r="D87" s="195"/>
      <c r="E87" s="195"/>
      <c r="F87" s="195"/>
      <c r="G87" s="195"/>
      <c r="H87" s="195"/>
      <c r="I87" s="195"/>
      <c r="J87" s="195"/>
      <c r="K87" s="195"/>
      <c r="L87" s="195"/>
      <c r="M87" s="195"/>
      <c r="N87" s="195"/>
      <c r="O87" s="195"/>
      <c r="P87" s="195"/>
      <c r="Q87" s="195"/>
      <c r="R87" s="195"/>
      <c r="S87" s="195"/>
      <c r="T87" s="195"/>
      <c r="U87" s="195"/>
      <c r="V87" s="195"/>
      <c r="W87" s="195"/>
      <c r="X87" s="195"/>
      <c r="Y87" s="195"/>
      <c r="Z87" s="195"/>
      <c r="AA87" s="195"/>
      <c r="AB87" s="195"/>
      <c r="AC87" s="195"/>
      <c r="AD87" s="195"/>
      <c r="AE87" s="195"/>
      <c r="AF87" s="195"/>
    </row>
    <row r="88" spans="1:32" ht="15">
      <c r="A88" s="342"/>
      <c r="B88" s="195"/>
      <c r="C88" s="195"/>
      <c r="D88" s="195"/>
      <c r="E88" s="195"/>
      <c r="F88" s="195"/>
      <c r="G88" s="195"/>
      <c r="H88" s="195"/>
      <c r="I88" s="195"/>
      <c r="J88" s="195"/>
      <c r="K88" s="195"/>
      <c r="L88" s="195"/>
      <c r="M88" s="195"/>
      <c r="N88" s="195"/>
      <c r="O88" s="195"/>
      <c r="P88" s="195"/>
      <c r="Q88" s="195"/>
      <c r="R88" s="195"/>
      <c r="S88" s="195"/>
      <c r="T88" s="195"/>
      <c r="U88" s="195"/>
      <c r="V88" s="195"/>
      <c r="W88" s="195"/>
      <c r="X88" s="195"/>
      <c r="Y88" s="195"/>
      <c r="Z88" s="195"/>
      <c r="AA88" s="195"/>
      <c r="AB88" s="195"/>
      <c r="AC88" s="195"/>
      <c r="AD88" s="195"/>
      <c r="AE88" s="195"/>
      <c r="AF88" s="195"/>
    </row>
    <row r="89" spans="1:32" ht="15">
      <c r="A89" s="342"/>
      <c r="B89" s="195"/>
      <c r="C89" s="195"/>
      <c r="D89" s="195"/>
      <c r="E89" s="195"/>
      <c r="F89" s="195"/>
      <c r="G89" s="195"/>
      <c r="H89" s="195"/>
      <c r="I89" s="195"/>
      <c r="J89" s="195"/>
      <c r="K89" s="195"/>
      <c r="L89" s="195"/>
      <c r="M89" s="195"/>
      <c r="N89" s="195"/>
      <c r="O89" s="195"/>
      <c r="P89" s="195"/>
      <c r="Q89" s="195"/>
      <c r="R89" s="195"/>
      <c r="S89" s="195"/>
      <c r="T89" s="195"/>
      <c r="U89" s="195"/>
      <c r="V89" s="195"/>
      <c r="W89" s="195"/>
      <c r="X89" s="195"/>
      <c r="Y89" s="195"/>
      <c r="Z89" s="195"/>
      <c r="AA89" s="195"/>
      <c r="AB89" s="195"/>
      <c r="AC89" s="195"/>
      <c r="AD89" s="195"/>
      <c r="AE89" s="195"/>
      <c r="AF89" s="195"/>
    </row>
    <row r="90" spans="1:32" ht="15">
      <c r="A90" s="342"/>
      <c r="B90" s="195"/>
      <c r="C90" s="195"/>
      <c r="D90" s="195"/>
      <c r="E90" s="195"/>
      <c r="F90" s="195"/>
      <c r="G90" s="195"/>
      <c r="H90" s="195"/>
      <c r="I90" s="195"/>
      <c r="J90" s="195"/>
      <c r="K90" s="195"/>
      <c r="L90" s="195"/>
      <c r="M90" s="195"/>
      <c r="N90" s="195"/>
      <c r="O90" s="195"/>
      <c r="P90" s="195"/>
      <c r="Q90" s="195"/>
      <c r="R90" s="195"/>
      <c r="S90" s="195"/>
      <c r="T90" s="195"/>
      <c r="U90" s="195"/>
      <c r="V90" s="195"/>
      <c r="W90" s="195"/>
      <c r="X90" s="195"/>
      <c r="Y90" s="195"/>
      <c r="Z90" s="195"/>
      <c r="AA90" s="195"/>
      <c r="AB90" s="195"/>
      <c r="AC90" s="195"/>
      <c r="AD90" s="195"/>
      <c r="AE90" s="195"/>
      <c r="AF90" s="195"/>
    </row>
    <row r="91" spans="1:32" ht="15">
      <c r="A91" s="342"/>
      <c r="B91" s="195"/>
      <c r="C91" s="195"/>
      <c r="D91" s="195"/>
      <c r="E91" s="195"/>
      <c r="F91" s="195"/>
      <c r="G91" s="195"/>
      <c r="H91" s="195"/>
      <c r="I91" s="195"/>
      <c r="J91" s="195"/>
      <c r="K91" s="195"/>
      <c r="L91" s="195"/>
      <c r="M91" s="195"/>
      <c r="N91" s="195"/>
      <c r="O91" s="195"/>
      <c r="P91" s="195"/>
      <c r="Q91" s="195"/>
      <c r="R91" s="195"/>
      <c r="S91" s="195"/>
      <c r="T91" s="195"/>
      <c r="U91" s="195"/>
      <c r="V91" s="195"/>
      <c r="W91" s="195"/>
      <c r="X91" s="195"/>
      <c r="Y91" s="195"/>
      <c r="Z91" s="195"/>
      <c r="AA91" s="195"/>
      <c r="AB91" s="195"/>
      <c r="AC91" s="195"/>
      <c r="AD91" s="195"/>
      <c r="AE91" s="195"/>
      <c r="AF91" s="195"/>
    </row>
    <row r="92" spans="1:32" ht="15">
      <c r="A92" s="342"/>
      <c r="B92" s="195"/>
      <c r="C92" s="195"/>
      <c r="D92" s="195"/>
      <c r="E92" s="195"/>
      <c r="F92" s="195"/>
      <c r="G92" s="195"/>
      <c r="H92" s="195"/>
      <c r="I92" s="195"/>
      <c r="J92" s="195"/>
      <c r="K92" s="195"/>
      <c r="L92" s="195"/>
      <c r="M92" s="195"/>
      <c r="N92" s="195"/>
      <c r="O92" s="195"/>
      <c r="P92" s="195"/>
      <c r="Q92" s="195"/>
      <c r="R92" s="195"/>
      <c r="S92" s="195"/>
      <c r="T92" s="195"/>
      <c r="U92" s="195"/>
      <c r="V92" s="195"/>
      <c r="W92" s="195"/>
      <c r="X92" s="195"/>
      <c r="Y92" s="195"/>
      <c r="Z92" s="195"/>
      <c r="AA92" s="195"/>
      <c r="AB92" s="195"/>
      <c r="AC92" s="195"/>
      <c r="AD92" s="195"/>
      <c r="AE92" s="195"/>
      <c r="AF92" s="195"/>
    </row>
    <row r="93" spans="1:32" ht="15">
      <c r="A93" s="342"/>
      <c r="B93" s="195"/>
      <c r="C93" s="195"/>
      <c r="D93" s="195"/>
      <c r="E93" s="195"/>
      <c r="F93" s="195"/>
      <c r="G93" s="195"/>
      <c r="H93" s="195"/>
      <c r="I93" s="195"/>
      <c r="J93" s="195"/>
      <c r="K93" s="195"/>
      <c r="L93" s="195"/>
      <c r="M93" s="195"/>
      <c r="N93" s="195"/>
      <c r="O93" s="195"/>
      <c r="P93" s="195"/>
      <c r="Q93" s="195"/>
      <c r="R93" s="195"/>
      <c r="S93" s="195"/>
      <c r="T93" s="195"/>
      <c r="U93" s="195"/>
      <c r="V93" s="195"/>
      <c r="W93" s="195"/>
      <c r="X93" s="195"/>
      <c r="Y93" s="195"/>
      <c r="Z93" s="195"/>
      <c r="AA93" s="195"/>
      <c r="AB93" s="195"/>
      <c r="AC93" s="195"/>
      <c r="AD93" s="195"/>
      <c r="AE93" s="195"/>
      <c r="AF93" s="195"/>
    </row>
    <row r="94" spans="1:32" ht="15">
      <c r="A94" s="342"/>
      <c r="B94" s="195"/>
      <c r="C94" s="195"/>
      <c r="D94" s="195"/>
      <c r="E94" s="195"/>
      <c r="F94" s="195"/>
      <c r="G94" s="195"/>
      <c r="H94" s="195"/>
      <c r="I94" s="195"/>
      <c r="J94" s="195"/>
      <c r="K94" s="195"/>
      <c r="L94" s="195"/>
      <c r="M94" s="195"/>
      <c r="N94" s="195"/>
      <c r="O94" s="195"/>
      <c r="P94" s="195"/>
      <c r="Q94" s="195"/>
      <c r="R94" s="195"/>
      <c r="S94" s="195"/>
      <c r="T94" s="195"/>
      <c r="U94" s="195"/>
      <c r="V94" s="195"/>
      <c r="W94" s="195"/>
      <c r="X94" s="195"/>
      <c r="Y94" s="195"/>
      <c r="Z94" s="195"/>
      <c r="AA94" s="195"/>
      <c r="AB94" s="195"/>
      <c r="AC94" s="195"/>
      <c r="AD94" s="195"/>
      <c r="AE94" s="195"/>
      <c r="AF94" s="195"/>
    </row>
    <row r="95" spans="1:32" ht="15">
      <c r="A95" s="342"/>
      <c r="B95" s="195"/>
      <c r="C95" s="195"/>
      <c r="D95" s="195"/>
      <c r="E95" s="195"/>
      <c r="F95" s="195"/>
      <c r="G95" s="195"/>
      <c r="H95" s="195"/>
      <c r="I95" s="195"/>
      <c r="J95" s="195"/>
      <c r="K95" s="195"/>
      <c r="L95" s="195"/>
      <c r="M95" s="195"/>
      <c r="N95" s="195"/>
      <c r="O95" s="195"/>
      <c r="P95" s="195"/>
      <c r="Q95" s="195"/>
      <c r="R95" s="195"/>
      <c r="S95" s="195"/>
      <c r="T95" s="195"/>
      <c r="U95" s="195"/>
      <c r="V95" s="195"/>
      <c r="W95" s="195"/>
      <c r="X95" s="195"/>
      <c r="Y95" s="195"/>
      <c r="Z95" s="195"/>
      <c r="AA95" s="195"/>
      <c r="AB95" s="195"/>
      <c r="AC95" s="195"/>
      <c r="AD95" s="195"/>
      <c r="AE95" s="195"/>
      <c r="AF95" s="195"/>
    </row>
    <row r="96" spans="1:32" ht="15">
      <c r="A96" s="342"/>
      <c r="B96" s="195"/>
      <c r="C96" s="195"/>
      <c r="D96" s="195"/>
      <c r="E96" s="195"/>
      <c r="F96" s="195"/>
      <c r="G96" s="195"/>
      <c r="H96" s="195"/>
      <c r="I96" s="195"/>
      <c r="J96" s="195"/>
      <c r="K96" s="195"/>
      <c r="L96" s="195"/>
      <c r="M96" s="195"/>
      <c r="N96" s="195"/>
      <c r="O96" s="195"/>
      <c r="P96" s="195"/>
      <c r="Q96" s="195"/>
      <c r="R96" s="195"/>
      <c r="S96" s="195"/>
      <c r="T96" s="195"/>
      <c r="U96" s="195"/>
      <c r="V96" s="195"/>
      <c r="W96" s="195"/>
      <c r="X96" s="195"/>
      <c r="Y96" s="195"/>
      <c r="Z96" s="195"/>
      <c r="AA96" s="195"/>
      <c r="AB96" s="195"/>
      <c r="AC96" s="195"/>
      <c r="AD96" s="195"/>
      <c r="AE96" s="195"/>
      <c r="AF96" s="195"/>
    </row>
    <row r="97" spans="1:32" ht="15">
      <c r="A97" s="342"/>
      <c r="B97" s="195"/>
      <c r="C97" s="195"/>
      <c r="D97" s="195"/>
      <c r="E97" s="195"/>
      <c r="F97" s="195"/>
      <c r="G97" s="195"/>
      <c r="H97" s="195"/>
      <c r="I97" s="195"/>
      <c r="J97" s="195"/>
      <c r="K97" s="195"/>
      <c r="L97" s="195"/>
      <c r="M97" s="195"/>
      <c r="N97" s="195"/>
      <c r="O97" s="195"/>
      <c r="P97" s="195"/>
      <c r="Q97" s="195"/>
      <c r="R97" s="195"/>
      <c r="S97" s="195"/>
      <c r="T97" s="195"/>
      <c r="U97" s="195"/>
      <c r="V97" s="195"/>
      <c r="W97" s="195"/>
      <c r="X97" s="195"/>
      <c r="Y97" s="195"/>
      <c r="Z97" s="195"/>
      <c r="AA97" s="195"/>
      <c r="AB97" s="195"/>
      <c r="AC97" s="195"/>
      <c r="AD97" s="195"/>
      <c r="AE97" s="195"/>
      <c r="AF97" s="195"/>
    </row>
    <row r="98" spans="1:32" ht="15">
      <c r="A98" s="342"/>
      <c r="B98" s="195"/>
      <c r="C98" s="195"/>
      <c r="D98" s="195"/>
      <c r="E98" s="195"/>
      <c r="F98" s="195"/>
      <c r="G98" s="195"/>
      <c r="H98" s="195"/>
      <c r="I98" s="195"/>
      <c r="J98" s="195"/>
      <c r="K98" s="195"/>
      <c r="L98" s="195"/>
      <c r="M98" s="195"/>
      <c r="N98" s="195"/>
      <c r="O98" s="195"/>
      <c r="P98" s="195"/>
      <c r="Q98" s="195"/>
      <c r="R98" s="195"/>
      <c r="S98" s="195"/>
      <c r="T98" s="195"/>
      <c r="U98" s="195"/>
      <c r="V98" s="195"/>
      <c r="W98" s="195"/>
      <c r="X98" s="195"/>
      <c r="Y98" s="195"/>
      <c r="Z98" s="195"/>
      <c r="AA98" s="195"/>
      <c r="AB98" s="195"/>
      <c r="AC98" s="195"/>
      <c r="AD98" s="195"/>
      <c r="AE98" s="195"/>
      <c r="AF98" s="195"/>
    </row>
    <row r="99" spans="1:32" ht="15">
      <c r="A99" s="342"/>
      <c r="B99" s="195"/>
      <c r="C99" s="195"/>
      <c r="D99" s="195"/>
      <c r="E99" s="195"/>
      <c r="F99" s="195"/>
      <c r="G99" s="195"/>
      <c r="H99" s="195"/>
      <c r="I99" s="195"/>
      <c r="J99" s="195"/>
      <c r="K99" s="195"/>
      <c r="L99" s="195"/>
      <c r="M99" s="195"/>
      <c r="N99" s="195"/>
      <c r="O99" s="195"/>
      <c r="P99" s="195"/>
      <c r="Q99" s="195"/>
      <c r="R99" s="195"/>
      <c r="S99" s="195"/>
      <c r="T99" s="195"/>
      <c r="U99" s="195"/>
      <c r="V99" s="195"/>
      <c r="W99" s="195"/>
      <c r="X99" s="195"/>
      <c r="Y99" s="195"/>
      <c r="Z99" s="195"/>
      <c r="AA99" s="195"/>
      <c r="AB99" s="195"/>
      <c r="AC99" s="195"/>
      <c r="AD99" s="195"/>
      <c r="AE99" s="195"/>
      <c r="AF99" s="195"/>
    </row>
    <row r="100" spans="1:32" ht="15">
      <c r="A100" s="342"/>
      <c r="B100" s="195"/>
      <c r="C100" s="195"/>
      <c r="D100" s="195"/>
      <c r="E100" s="195"/>
      <c r="F100" s="195"/>
      <c r="G100" s="195"/>
      <c r="H100" s="195"/>
      <c r="I100" s="195"/>
      <c r="J100" s="195"/>
      <c r="K100" s="195"/>
      <c r="L100" s="195"/>
      <c r="M100" s="195"/>
      <c r="N100" s="195"/>
      <c r="O100" s="195"/>
      <c r="P100" s="195"/>
      <c r="Q100" s="195"/>
      <c r="R100" s="195"/>
      <c r="S100" s="195"/>
      <c r="T100" s="195"/>
      <c r="U100" s="195"/>
      <c r="V100" s="195"/>
      <c r="W100" s="195"/>
      <c r="X100" s="195"/>
      <c r="Y100" s="195"/>
      <c r="Z100" s="195"/>
      <c r="AA100" s="195"/>
      <c r="AB100" s="195"/>
      <c r="AC100" s="195"/>
      <c r="AD100" s="195"/>
      <c r="AE100" s="195"/>
      <c r="AF100" s="195"/>
    </row>
    <row r="101" spans="1:32" ht="15">
      <c r="A101" s="342"/>
      <c r="B101" s="195"/>
      <c r="C101" s="195"/>
      <c r="D101" s="195"/>
      <c r="E101" s="195"/>
      <c r="F101" s="195"/>
      <c r="G101" s="195"/>
      <c r="H101" s="195"/>
      <c r="I101" s="195"/>
      <c r="J101" s="195"/>
      <c r="K101" s="195"/>
      <c r="L101" s="195"/>
      <c r="M101" s="195"/>
      <c r="N101" s="195"/>
      <c r="O101" s="195"/>
      <c r="P101" s="195"/>
      <c r="Q101" s="195"/>
      <c r="R101" s="195"/>
      <c r="S101" s="195"/>
      <c r="T101" s="195"/>
      <c r="U101" s="195"/>
      <c r="V101" s="195"/>
      <c r="W101" s="195"/>
      <c r="X101" s="195"/>
      <c r="Y101" s="195"/>
      <c r="Z101" s="195"/>
      <c r="AA101" s="195"/>
      <c r="AB101" s="195"/>
      <c r="AC101" s="195"/>
      <c r="AD101" s="195"/>
      <c r="AE101" s="195"/>
      <c r="AF101" s="195"/>
    </row>
    <row r="102" spans="1:32" ht="15">
      <c r="A102" s="342"/>
      <c r="B102" s="195"/>
      <c r="C102" s="195"/>
      <c r="D102" s="195"/>
      <c r="E102" s="195"/>
      <c r="F102" s="195"/>
      <c r="G102" s="195"/>
      <c r="H102" s="195"/>
      <c r="I102" s="195"/>
      <c r="J102" s="195"/>
      <c r="K102" s="195"/>
      <c r="L102" s="195"/>
      <c r="M102" s="195"/>
      <c r="N102" s="195"/>
      <c r="O102" s="195"/>
      <c r="P102" s="195"/>
      <c r="Q102" s="195"/>
      <c r="R102" s="195"/>
      <c r="S102" s="195"/>
      <c r="T102" s="195"/>
      <c r="U102" s="195"/>
      <c r="V102" s="195"/>
      <c r="W102" s="195"/>
      <c r="X102" s="195"/>
      <c r="Y102" s="195"/>
      <c r="Z102" s="195"/>
      <c r="AA102" s="195"/>
      <c r="AB102" s="195"/>
      <c r="AC102" s="195"/>
      <c r="AD102" s="195"/>
      <c r="AE102" s="195"/>
      <c r="AF102" s="195"/>
    </row>
    <row r="103" spans="1:32" ht="15" customHeight="1">
      <c r="A103" s="342"/>
      <c r="B103" s="195"/>
      <c r="C103" s="195"/>
      <c r="D103" s="195"/>
      <c r="E103" s="195"/>
      <c r="F103" s="195"/>
      <c r="G103" s="195"/>
      <c r="H103" s="195"/>
      <c r="I103" s="195"/>
      <c r="J103" s="195"/>
      <c r="K103" s="195"/>
      <c r="L103" s="195"/>
      <c r="M103" s="195"/>
      <c r="N103" s="195"/>
      <c r="O103" s="195"/>
      <c r="P103" s="195"/>
      <c r="Q103" s="195"/>
      <c r="R103" s="195"/>
      <c r="S103" s="195"/>
      <c r="T103" s="195"/>
      <c r="U103" s="195"/>
      <c r="V103" s="195"/>
      <c r="W103" s="195"/>
      <c r="X103" s="195"/>
      <c r="Y103" s="195"/>
      <c r="Z103" s="195"/>
      <c r="AA103" s="195"/>
      <c r="AB103" s="195"/>
      <c r="AC103" s="195"/>
      <c r="AD103" s="195"/>
      <c r="AE103" s="195"/>
      <c r="AF103" s="195"/>
    </row>
  </sheetData>
  <sheetProtection selectLockedCells="1"/>
  <mergeCells count="10">
    <mergeCell ref="GV6:HC6"/>
    <mergeCell ref="C6:L6"/>
    <mergeCell ref="AL4:AV4"/>
    <mergeCell ref="CF4:CK4"/>
    <mergeCell ref="BA6:BH6"/>
    <mergeCell ref="M6:Q6"/>
    <mergeCell ref="Z6:AA6"/>
    <mergeCell ref="AB6:AF6"/>
    <mergeCell ref="AH6:AH7"/>
    <mergeCell ref="R6:Y6"/>
  </mergeCells>
  <dataValidations count="1">
    <dataValidation type="list" allowBlank="1" showInputMessage="1" showErrorMessage="1" sqref="H8:H37">
      <formula1>"Sim,Não"</formula1>
    </dataValidation>
  </dataValidations>
  <pageMargins left="0.511811024" right="0.511811024" top="0.78740157499999996" bottom="0.78740157499999996" header="0.31496062000000002" footer="0.31496062000000002"/>
  <drawing r:id="rId1"/>
  <legacyDrawing r:id="rId2"/>
</worksheet>
</file>

<file path=xl/worksheets/sheet65.xml><?xml version="1.0" encoding="utf-8"?>
<worksheet xmlns="http://schemas.openxmlformats.org/spreadsheetml/2006/main" xmlns:r="http://schemas.openxmlformats.org/officeDocument/2006/relationships">
  <sheetPr codeName="Plan65">
    <pageSetUpPr fitToPage="1"/>
  </sheetPr>
  <dimension ref="A1:R157"/>
  <sheetViews>
    <sheetView showGridLines="0" zoomScale="90" zoomScaleNormal="90" workbookViewId="0">
      <selection activeCell="B1" sqref="B1"/>
    </sheetView>
  </sheetViews>
  <sheetFormatPr defaultRowHeight="15" customHeight="1" zeroHeight="1"/>
  <cols>
    <col min="1" max="1" width="27.7109375" style="42" customWidth="1"/>
    <col min="2" max="2" width="3.85546875" style="194" customWidth="1"/>
    <col min="3" max="8" width="11.7109375" style="194" customWidth="1"/>
    <col min="9" max="11" width="18.85546875" style="194" customWidth="1"/>
    <col min="12" max="12" width="1.85546875" style="194" customWidth="1"/>
    <col min="13" max="13" width="2.85546875" style="194" bestFit="1" customWidth="1"/>
    <col min="14" max="14" width="4.140625" style="194" bestFit="1" customWidth="1"/>
    <col min="15" max="15" width="8.28515625" style="194" customWidth="1"/>
    <col min="16" max="18" width="9.140625" style="195"/>
    <col min="19" max="16384" width="9.140625" style="194"/>
  </cols>
  <sheetData>
    <row r="1" spans="1:18" s="191" customFormat="1" ht="33.950000000000003" customHeight="1">
      <c r="A1" s="498"/>
      <c r="C1" s="192" t="s">
        <v>22</v>
      </c>
      <c r="P1" s="193"/>
      <c r="Q1" s="193"/>
      <c r="R1" s="193"/>
    </row>
    <row r="2" spans="1:18" s="191" customFormat="1" ht="21.6" customHeight="1">
      <c r="A2" s="498"/>
      <c r="P2" s="193"/>
      <c r="Q2" s="193"/>
      <c r="R2" s="193"/>
    </row>
    <row r="3" spans="1:18" s="191" customFormat="1" ht="21.6" customHeight="1">
      <c r="A3" s="498"/>
      <c r="P3" s="193"/>
      <c r="Q3" s="193"/>
      <c r="R3" s="193"/>
    </row>
    <row r="4" spans="1:18" ht="30" customHeight="1"/>
    <row r="5" spans="1:18" ht="30" customHeight="1">
      <c r="C5" s="196" t="s">
        <v>576</v>
      </c>
      <c r="I5" s="671" t="s">
        <v>743</v>
      </c>
      <c r="J5" s="672"/>
      <c r="K5" s="672"/>
      <c r="L5" s="672"/>
      <c r="M5" s="672"/>
      <c r="N5" s="672"/>
      <c r="O5" s="673"/>
      <c r="R5" s="195" t="str">
        <f ca="1">'DB Func'!B3</f>
        <v>Funcionário 1</v>
      </c>
    </row>
    <row r="6" spans="1:18" ht="30" customHeight="1" thickBot="1">
      <c r="C6" s="197"/>
      <c r="D6" s="197"/>
      <c r="E6" s="197"/>
      <c r="F6" s="197"/>
      <c r="G6" s="197"/>
      <c r="H6" s="197"/>
      <c r="I6" s="197"/>
      <c r="J6" s="197"/>
      <c r="K6" s="197"/>
      <c r="L6" s="197"/>
      <c r="M6" s="197"/>
      <c r="N6" s="197"/>
      <c r="O6" s="197"/>
      <c r="R6" s="195" t="str">
        <f ca="1">'DB Func'!B4</f>
        <v>Funcionário 2</v>
      </c>
    </row>
    <row r="7" spans="1:18" ht="30" customHeight="1" thickBot="1">
      <c r="I7" s="195" t="s">
        <v>1038</v>
      </c>
      <c r="R7" s="195" t="str">
        <f ca="1">'DB Func'!B5</f>
        <v>Funcionário 3</v>
      </c>
    </row>
    <row r="8" spans="1:18" ht="20.25" customHeight="1">
      <c r="C8" s="199">
        <f>'P Gerais'!D7</f>
        <v>0</v>
      </c>
      <c r="D8" s="200"/>
      <c r="E8" s="200"/>
      <c r="F8" s="200"/>
      <c r="G8" s="200"/>
      <c r="H8" s="599" t="s">
        <v>557</v>
      </c>
      <c r="I8" s="600"/>
      <c r="J8" s="600"/>
      <c r="K8" s="601"/>
      <c r="L8" s="201"/>
      <c r="M8" s="653" t="s">
        <v>739</v>
      </c>
      <c r="N8" s="202"/>
      <c r="O8" s="203"/>
      <c r="R8" s="195" t="str">
        <f ca="1">'DB Func'!B6</f>
        <v>Funcionário 4</v>
      </c>
    </row>
    <row r="9" spans="1:18">
      <c r="C9" s="204" t="s">
        <v>27</v>
      </c>
      <c r="D9" s="616">
        <f>'P Gerais'!D10</f>
        <v>0</v>
      </c>
      <c r="E9" s="616"/>
      <c r="F9" s="616"/>
      <c r="G9" s="616"/>
      <c r="H9" s="616"/>
      <c r="I9" s="616"/>
      <c r="J9" s="205"/>
      <c r="K9" s="605" t="str">
        <f>"Out/"&amp;'P Gerais'!D6</f>
        <v>Out/2015</v>
      </c>
      <c r="L9" s="206"/>
      <c r="M9" s="654"/>
      <c r="N9" s="205"/>
      <c r="O9" s="661"/>
      <c r="R9" s="195" t="str">
        <f ca="1">'DB Func'!B7</f>
        <v>Funcionário 5</v>
      </c>
    </row>
    <row r="10" spans="1:18" ht="15.75" thickBot="1">
      <c r="C10" s="207" t="s">
        <v>26</v>
      </c>
      <c r="D10" s="629">
        <f>'P Gerais'!D9</f>
        <v>0</v>
      </c>
      <c r="E10" s="629"/>
      <c r="F10" s="629"/>
      <c r="G10" s="629"/>
      <c r="H10" s="629"/>
      <c r="I10" s="629"/>
      <c r="J10" s="208"/>
      <c r="K10" s="606"/>
      <c r="L10" s="206"/>
      <c r="M10" s="654"/>
      <c r="N10" s="205"/>
      <c r="O10" s="662"/>
      <c r="R10" s="195" t="str">
        <f ca="1">'DB Func'!B8</f>
        <v>Funcionário 6</v>
      </c>
    </row>
    <row r="11" spans="1:18" ht="8.25" customHeight="1" thickBot="1">
      <c r="C11" s="210"/>
      <c r="D11" s="210"/>
      <c r="E11" s="210"/>
      <c r="F11" s="210"/>
      <c r="G11" s="210"/>
      <c r="H11" s="210"/>
      <c r="I11" s="210"/>
      <c r="J11" s="210"/>
      <c r="K11" s="210"/>
      <c r="L11" s="211"/>
      <c r="M11" s="654"/>
      <c r="N11" s="205"/>
      <c r="O11" s="662"/>
      <c r="R11" s="195" t="str">
        <f ca="1">'DB Func'!B9</f>
        <v>Funcionário 7</v>
      </c>
    </row>
    <row r="12" spans="1:18">
      <c r="C12" s="212" t="s">
        <v>575</v>
      </c>
      <c r="D12" s="213" t="s">
        <v>559</v>
      </c>
      <c r="E12" s="214"/>
      <c r="F12" s="214"/>
      <c r="G12" s="214"/>
      <c r="H12" s="214"/>
      <c r="I12" s="213" t="s">
        <v>560</v>
      </c>
      <c r="J12" s="213" t="s">
        <v>561</v>
      </c>
      <c r="K12" s="215"/>
      <c r="L12" s="206"/>
      <c r="M12" s="654"/>
      <c r="N12" s="205"/>
      <c r="O12" s="662"/>
      <c r="R12" s="195" t="str">
        <f ca="1">'DB Func'!B10</f>
        <v>Funcionário 8</v>
      </c>
    </row>
    <row r="13" spans="1:18" ht="15.75" thickBot="1">
      <c r="C13" s="216">
        <v>1</v>
      </c>
      <c r="D13" s="630" t="str">
        <f>I5</f>
        <v>Rafael Avila</v>
      </c>
      <c r="E13" s="630"/>
      <c r="F13" s="630"/>
      <c r="G13" s="630"/>
      <c r="H13" s="630"/>
      <c r="I13" s="217"/>
      <c r="J13" s="630" t="e">
        <f ca="1">VLOOKUP(D13,dbout,48,FALSE)</f>
        <v>#N/A</v>
      </c>
      <c r="K13" s="631"/>
      <c r="L13" s="218"/>
      <c r="M13" s="654"/>
      <c r="N13" s="219"/>
      <c r="O13" s="662"/>
      <c r="R13" s="195" t="str">
        <f ca="1">'DB Func'!B11</f>
        <v>Funcionário 9</v>
      </c>
    </row>
    <row r="14" spans="1:18" ht="8.25" customHeight="1">
      <c r="C14" s="220"/>
      <c r="D14" s="220"/>
      <c r="E14" s="220"/>
      <c r="F14" s="220"/>
      <c r="G14" s="220"/>
      <c r="H14" s="220"/>
      <c r="I14" s="220"/>
      <c r="J14" s="220"/>
      <c r="K14" s="220"/>
      <c r="L14" s="211"/>
      <c r="M14" s="654"/>
      <c r="N14" s="205"/>
      <c r="O14" s="662"/>
      <c r="Q14" s="195" t="e">
        <f ca="1">VLOOKUP('Folha Out'!$I$5,Ferias!C8:AM37,37,FALSE)</f>
        <v>#N/A</v>
      </c>
      <c r="R14" s="195" t="str">
        <f ca="1">'DB Func'!B12</f>
        <v>Funcionário 10</v>
      </c>
    </row>
    <row r="15" spans="1:18">
      <c r="C15" s="588" t="s">
        <v>562</v>
      </c>
      <c r="D15" s="589"/>
      <c r="E15" s="589"/>
      <c r="F15" s="589"/>
      <c r="G15" s="589"/>
      <c r="H15" s="590"/>
      <c r="I15" s="221" t="s">
        <v>563</v>
      </c>
      <c r="J15" s="221" t="s">
        <v>564</v>
      </c>
      <c r="K15" s="221" t="s">
        <v>565</v>
      </c>
      <c r="L15" s="222"/>
      <c r="M15" s="654"/>
      <c r="N15" s="223"/>
      <c r="O15" s="662"/>
      <c r="R15" s="195" t="str">
        <f ca="1">'DB Func'!B13</f>
        <v>Funcionário 11</v>
      </c>
    </row>
    <row r="16" spans="1:18">
      <c r="C16" s="243" t="s">
        <v>1</v>
      </c>
      <c r="D16" s="244"/>
      <c r="E16" s="244"/>
      <c r="F16" s="244"/>
      <c r="G16" s="244"/>
      <c r="H16" s="245"/>
      <c r="I16" s="297" t="e">
        <f ca="1">OFFSET(INDIRECT(I7&amp;"!J8"),Q14-1,)</f>
        <v>#N/A</v>
      </c>
      <c r="J16" s="225" t="e">
        <f ca="1">OFFSET(INDIRECT(I7&amp;"!Fj8"),Q14-1,)</f>
        <v>#N/A</v>
      </c>
      <c r="K16" s="225"/>
      <c r="L16" s="222"/>
      <c r="M16" s="654"/>
      <c r="N16" s="223"/>
      <c r="O16" s="662"/>
      <c r="R16" s="195" t="str">
        <f ca="1">'DB Func'!B14</f>
        <v>Funcionário 12</v>
      </c>
    </row>
    <row r="17" spans="3:18">
      <c r="C17" s="579" t="s">
        <v>957</v>
      </c>
      <c r="D17" s="580"/>
      <c r="E17" s="580"/>
      <c r="F17" s="580"/>
      <c r="G17" s="580"/>
      <c r="H17" s="581"/>
      <c r="I17" s="224"/>
      <c r="J17" s="225" t="e">
        <f ca="1">OFFSET(INDIRECT(I7&amp;"!Z8"),Q14-1,)+OFFSET(INDIRECT(I7&amp;"!AA8"),Q14-1,)</f>
        <v>#N/A</v>
      </c>
      <c r="K17" s="225"/>
      <c r="L17" s="222"/>
      <c r="M17" s="654"/>
      <c r="N17" s="667"/>
      <c r="O17" s="662"/>
      <c r="R17" s="195" t="str">
        <f ca="1">'DB Func'!B16</f>
        <v>Funcionário 14</v>
      </c>
    </row>
    <row r="18" spans="3:18">
      <c r="C18" s="579" t="s">
        <v>522</v>
      </c>
      <c r="D18" s="580"/>
      <c r="E18" s="580"/>
      <c r="F18" s="580"/>
      <c r="G18" s="580"/>
      <c r="H18" s="581"/>
      <c r="I18" s="227" t="e">
        <f ca="1">OFFSET(INDIRECT(I7&amp;"!M8"),Q14-1,)</f>
        <v>#N/A</v>
      </c>
      <c r="J18" s="225" t="e">
        <f ca="1">OFFSET(INDIRECT(I7&amp;"!AR8"),Q14-1,)</f>
        <v>#N/A</v>
      </c>
      <c r="K18" s="225"/>
      <c r="L18" s="222"/>
      <c r="M18" s="654"/>
      <c r="N18" s="667"/>
      <c r="O18" s="662"/>
      <c r="R18" s="195" t="str">
        <f ca="1">'DB Func'!B18</f>
        <v>Funcionário 16</v>
      </c>
    </row>
    <row r="19" spans="3:18">
      <c r="C19" s="579" t="s">
        <v>964</v>
      </c>
      <c r="D19" s="580"/>
      <c r="E19" s="580"/>
      <c r="F19" s="580"/>
      <c r="G19" s="580"/>
      <c r="H19" s="581"/>
      <c r="I19" s="227" t="e">
        <f ca="1">OFFSET(INDIRECT(I7&amp;"!N8"),Q14-1,)</f>
        <v>#N/A</v>
      </c>
      <c r="J19" s="229" t="e">
        <f ca="1">OFFSET(INDIRECT(I7&amp;"!AS8"),Q14-1,)</f>
        <v>#N/A</v>
      </c>
      <c r="K19" s="225"/>
      <c r="L19" s="222"/>
      <c r="M19" s="654"/>
      <c r="N19" s="667"/>
      <c r="O19" s="662"/>
      <c r="R19" s="195" t="str">
        <f ca="1">'DB Func'!B20</f>
        <v>Funcionário 18</v>
      </c>
    </row>
    <row r="20" spans="3:18">
      <c r="C20" s="579" t="s">
        <v>963</v>
      </c>
      <c r="D20" s="580"/>
      <c r="E20" s="580"/>
      <c r="F20" s="580"/>
      <c r="G20" s="580"/>
      <c r="H20" s="581"/>
      <c r="I20" s="227" t="e">
        <f ca="1">OFFSET(INDIRECT(I7&amp;"!O8"),Q14-1,)</f>
        <v>#N/A</v>
      </c>
      <c r="J20" s="229" t="e">
        <f ca="1">OFFSET(INDIRECT(I7&amp;"!AT8"),Q14-1,)</f>
        <v>#N/A</v>
      </c>
      <c r="K20" s="225"/>
      <c r="L20" s="222"/>
      <c r="M20" s="654"/>
      <c r="N20" s="667"/>
      <c r="O20" s="662"/>
      <c r="R20" s="195" t="str">
        <f ca="1">'DB Func'!B21</f>
        <v>Funcionário 19</v>
      </c>
    </row>
    <row r="21" spans="3:18">
      <c r="C21" s="626" t="s">
        <v>962</v>
      </c>
      <c r="D21" s="627"/>
      <c r="E21" s="627"/>
      <c r="F21" s="627"/>
      <c r="G21" s="627"/>
      <c r="H21" s="628"/>
      <c r="I21" s="224" t="e">
        <f ca="1">OFFSET(INDIRECT(I7&amp;"!Q8"),Q14-1,)</f>
        <v>#N/A</v>
      </c>
      <c r="J21" s="225" t="e">
        <f ca="1">OFFSET(INDIRECT(I7&amp;"!AV8"),Q14-1,)</f>
        <v>#N/A</v>
      </c>
      <c r="K21" s="225" t="e">
        <f ca="1">VLOOKUP($D$13,dbout,16,FALSE)</f>
        <v>#N/A</v>
      </c>
      <c r="L21" s="222"/>
      <c r="M21" s="654"/>
      <c r="N21" s="668"/>
      <c r="O21" s="662"/>
      <c r="R21" s="195" t="str">
        <f ca="1">'DB Func'!B22</f>
        <v>Funcionário 20</v>
      </c>
    </row>
    <row r="22" spans="3:18">
      <c r="C22" s="626" t="s">
        <v>961</v>
      </c>
      <c r="D22" s="627"/>
      <c r="E22" s="627"/>
      <c r="F22" s="627"/>
      <c r="G22" s="627"/>
      <c r="H22" s="628"/>
      <c r="I22" s="224" t="e">
        <f ca="1">OFFSET(INDIRECT(I7&amp;"!P8"),Q14-1,)</f>
        <v>#N/A</v>
      </c>
      <c r="J22" s="225" t="e">
        <f ca="1">OFFSET(INDIRECT(I7&amp;"!AU8"),Q14-1,)</f>
        <v>#N/A</v>
      </c>
      <c r="K22" s="225"/>
      <c r="L22" s="222"/>
      <c r="M22" s="654"/>
      <c r="N22" s="223"/>
      <c r="O22" s="662"/>
      <c r="R22" s="195" t="str">
        <f ca="1">'DB Func'!B23</f>
        <v>Funcionário 21</v>
      </c>
    </row>
    <row r="23" spans="3:18">
      <c r="C23" s="626" t="s">
        <v>960</v>
      </c>
      <c r="D23" s="627"/>
      <c r="E23" s="627"/>
      <c r="F23" s="627"/>
      <c r="G23" s="627"/>
      <c r="H23" s="628"/>
      <c r="I23" s="238"/>
      <c r="J23" s="225" t="e">
        <f ca="1">OFFSET(INDIRECT(I7&amp;"!AQ8"),Q14-1,)</f>
        <v>#N/A</v>
      </c>
      <c r="K23" s="225" t="e">
        <f ca="1">VLOOKUP($D$13,dbout,18,FALSE)</f>
        <v>#N/A</v>
      </c>
      <c r="L23" s="222"/>
      <c r="M23" s="654"/>
      <c r="N23" s="223"/>
      <c r="O23" s="662"/>
      <c r="R23" s="195" t="str">
        <f ca="1">'DB Func'!B24</f>
        <v>Funcionário 22</v>
      </c>
    </row>
    <row r="24" spans="3:18">
      <c r="C24" s="658" t="s">
        <v>958</v>
      </c>
      <c r="D24" s="659"/>
      <c r="E24" s="659"/>
      <c r="F24" s="659"/>
      <c r="G24" s="659"/>
      <c r="H24" s="660"/>
      <c r="I24" s="238"/>
      <c r="J24" s="225" t="e">
        <f ca="1">OFFSET(INDIRECT(I7&amp;"!AK8"),Q14-1,)</f>
        <v>#N/A</v>
      </c>
      <c r="K24" s="225"/>
      <c r="L24" s="222"/>
      <c r="M24" s="654"/>
      <c r="N24" s="223"/>
      <c r="O24" s="239"/>
      <c r="R24" s="195" t="str">
        <f ca="1">'DB Func'!B25</f>
        <v>Funcionário 23</v>
      </c>
    </row>
    <row r="25" spans="3:18">
      <c r="C25" s="658" t="s">
        <v>730</v>
      </c>
      <c r="D25" s="659"/>
      <c r="E25" s="659"/>
      <c r="F25" s="659"/>
      <c r="G25" s="659"/>
      <c r="H25" s="660"/>
      <c r="I25" s="240"/>
      <c r="J25" s="225" t="e">
        <f ca="1">OFFSET(INDIRECT(I7&amp;"!FP8"),Q14-1,)</f>
        <v>#N/A</v>
      </c>
      <c r="K25" s="225"/>
      <c r="L25" s="222"/>
      <c r="M25" s="654"/>
      <c r="N25" s="223"/>
      <c r="O25" s="239"/>
      <c r="R25" s="195" t="str">
        <f ca="1">'DB Func'!B26</f>
        <v>Funcionário 24</v>
      </c>
    </row>
    <row r="26" spans="3:18">
      <c r="C26" s="658" t="s">
        <v>606</v>
      </c>
      <c r="D26" s="659"/>
      <c r="E26" s="659"/>
      <c r="F26" s="659"/>
      <c r="G26" s="659"/>
      <c r="H26" s="660"/>
      <c r="I26" s="240"/>
      <c r="J26" s="225" t="e">
        <f ca="1">OFFSET(INDIRECT(I7&amp;"!AW8"),Q14-1,)</f>
        <v>#N/A</v>
      </c>
      <c r="K26" s="225"/>
      <c r="L26" s="222"/>
      <c r="M26" s="654"/>
      <c r="N26" s="223"/>
      <c r="O26" s="239"/>
      <c r="R26" s="195" t="str">
        <f ca="1">'DB Func'!B27</f>
        <v>Funcionário 25</v>
      </c>
    </row>
    <row r="27" spans="3:18">
      <c r="C27" s="579" t="s">
        <v>605</v>
      </c>
      <c r="D27" s="580"/>
      <c r="E27" s="580"/>
      <c r="F27" s="580"/>
      <c r="G27" s="580"/>
      <c r="H27" s="581"/>
      <c r="I27" s="238"/>
      <c r="J27" s="225" t="e">
        <f ca="1">OFFSET(INDIRECT(I7&amp;"!AX8"),Q14-1,)</f>
        <v>#N/A</v>
      </c>
      <c r="K27" s="225"/>
      <c r="L27" s="222"/>
      <c r="M27" s="654"/>
      <c r="N27" s="223"/>
      <c r="O27" s="239"/>
      <c r="R27" s="195" t="str">
        <f ca="1">'DB Func'!B28</f>
        <v>Funcionário 26</v>
      </c>
    </row>
    <row r="28" spans="3:18">
      <c r="C28" s="243" t="s">
        <v>122</v>
      </c>
      <c r="D28" s="244"/>
      <c r="E28" s="244"/>
      <c r="F28" s="244"/>
      <c r="G28" s="244"/>
      <c r="H28" s="245"/>
      <c r="I28" s="238"/>
      <c r="J28" s="225" t="e">
        <f ca="1">OFFSET(INDIRECT(I7&amp;"!AY8"),Q14-1,)</f>
        <v>#N/A</v>
      </c>
      <c r="K28" s="225"/>
      <c r="L28" s="222"/>
      <c r="M28" s="654"/>
      <c r="N28" s="223"/>
      <c r="O28" s="239"/>
      <c r="R28" s="195" t="str">
        <f ca="1">'DB Func'!B29</f>
        <v>Funcionário 27</v>
      </c>
    </row>
    <row r="29" spans="3:18">
      <c r="C29" s="243" t="s">
        <v>159</v>
      </c>
      <c r="D29" s="244"/>
      <c r="E29" s="244"/>
      <c r="F29" s="244"/>
      <c r="G29" s="244"/>
      <c r="H29" s="245"/>
      <c r="I29" s="237" t="e">
        <f ca="1">IF(K29='P Gerais'!$F$25,'P Gerais'!F24,OFFSET(INDIRECT(I7&amp;"!BB8"),Q14-1,))</f>
        <v>#N/A</v>
      </c>
      <c r="J29" s="225"/>
      <c r="K29" s="225" t="e">
        <f ca="1">OFFSET(INDIRECT(I7&amp;"!BC8"),Q14-1,)</f>
        <v>#N/A</v>
      </c>
      <c r="L29" s="222"/>
      <c r="M29" s="654"/>
      <c r="N29" s="223"/>
      <c r="O29" s="239"/>
      <c r="R29" s="195" t="str">
        <f ca="1">'DB Func'!B30</f>
        <v>Funcionário 28</v>
      </c>
    </row>
    <row r="30" spans="3:18">
      <c r="C30" s="579" t="s">
        <v>160</v>
      </c>
      <c r="D30" s="580"/>
      <c r="E30" s="580"/>
      <c r="F30" s="580"/>
      <c r="G30" s="580"/>
      <c r="H30" s="581"/>
      <c r="I30" s="237" t="e">
        <f ca="1">OFFSET(INDIRECT(I7&amp;"!BE8"),Q14-1,)</f>
        <v>#N/A</v>
      </c>
      <c r="J30" s="225"/>
      <c r="K30" s="225" t="e">
        <f ca="1">OFFSET(INDIRECT(I7&amp;"!BF8"),Q14-1,)</f>
        <v>#N/A</v>
      </c>
      <c r="L30" s="222"/>
      <c r="M30" s="654"/>
      <c r="N30" s="246"/>
      <c r="O30" s="239"/>
      <c r="R30" s="195" t="str">
        <f ca="1">'DB Func'!B31</f>
        <v>Funcionário 29</v>
      </c>
    </row>
    <row r="31" spans="3:18">
      <c r="C31" s="579" t="s">
        <v>787</v>
      </c>
      <c r="D31" s="580"/>
      <c r="E31" s="580"/>
      <c r="F31" s="580"/>
      <c r="G31" s="580"/>
      <c r="H31" s="581"/>
      <c r="I31" s="238" t="e">
        <f ca="1">OFFSET(INDIRECT(I7&amp;"!AC8"),Q14-1,)</f>
        <v>#N/A</v>
      </c>
      <c r="J31" s="225"/>
      <c r="K31" s="225" t="e">
        <f ca="1">OFFSET(INDIRECT(I7&amp;"!Fl8"),Q14-1,)</f>
        <v>#N/A</v>
      </c>
      <c r="L31" s="222"/>
      <c r="M31" s="654"/>
      <c r="N31" s="223"/>
      <c r="O31" s="239"/>
      <c r="R31" s="195" t="str">
        <f ca="1">'DB Func'!B32</f>
        <v>Funcionário 30</v>
      </c>
    </row>
    <row r="32" spans="3:18">
      <c r="C32" s="579" t="s">
        <v>843</v>
      </c>
      <c r="D32" s="580"/>
      <c r="E32" s="580"/>
      <c r="F32" s="580"/>
      <c r="G32" s="580"/>
      <c r="H32" s="581"/>
      <c r="I32" s="247" t="e">
        <f ca="1">OFFSET(INDIRECT(I7&amp;"!Ab8"),Q14-1,)</f>
        <v>#N/A</v>
      </c>
      <c r="J32" s="225"/>
      <c r="K32" s="225" t="e">
        <f ca="1">OFFSET(INDIRECT(I7&amp;"!FK8"),Q14-1,)</f>
        <v>#N/A</v>
      </c>
      <c r="L32" s="222"/>
      <c r="M32" s="654"/>
      <c r="N32" s="223"/>
      <c r="O32" s="239"/>
    </row>
    <row r="33" spans="3:18">
      <c r="C33" s="579" t="str">
        <f>Resul!C29</f>
        <v>Empréstimo</v>
      </c>
      <c r="D33" s="580"/>
      <c r="E33" s="580"/>
      <c r="F33" s="580"/>
      <c r="G33" s="580"/>
      <c r="H33" s="581"/>
      <c r="I33" s="247"/>
      <c r="J33" s="225"/>
      <c r="K33" s="225" t="e">
        <f ca="1">OFFSET(INDIRECT(I7&amp;"!AD8"),Q14-1,)</f>
        <v>#N/A</v>
      </c>
      <c r="L33" s="222"/>
      <c r="M33" s="654"/>
      <c r="N33" s="223"/>
      <c r="O33" s="248"/>
      <c r="R33" s="195">
        <f ca="1">IFERROR(VLOOKUP(I5,R5:R31,1,0),-10)</f>
        <v>-10</v>
      </c>
    </row>
    <row r="34" spans="3:18">
      <c r="C34" s="579" t="str">
        <f>Resul!C30</f>
        <v>Pensão</v>
      </c>
      <c r="D34" s="580"/>
      <c r="E34" s="580"/>
      <c r="F34" s="580"/>
      <c r="G34" s="580"/>
      <c r="H34" s="581"/>
      <c r="I34" s="247"/>
      <c r="J34" s="225"/>
      <c r="K34" s="225" t="e">
        <f ca="1">OFFSET(INDIRECT(I7&amp;"!AE8"),Q14-1,)</f>
        <v>#N/A</v>
      </c>
      <c r="L34" s="222"/>
      <c r="M34" s="654"/>
      <c r="N34" s="223"/>
      <c r="O34" s="248"/>
    </row>
    <row r="35" spans="3:18">
      <c r="C35" s="579" t="s">
        <v>965</v>
      </c>
      <c r="D35" s="580"/>
      <c r="E35" s="580"/>
      <c r="F35" s="580"/>
      <c r="G35" s="580"/>
      <c r="H35" s="581"/>
      <c r="I35" s="247"/>
      <c r="J35" s="225"/>
      <c r="K35" s="225" t="e">
        <f ca="1">OFFSET(INDIRECT(I7&amp;"!AF8"),Q14-1,)</f>
        <v>#N/A</v>
      </c>
      <c r="L35" s="222"/>
      <c r="M35" s="654"/>
      <c r="N35" s="223"/>
      <c r="O35" s="248"/>
    </row>
    <row r="36" spans="3:18" ht="15" customHeight="1">
      <c r="C36" s="579" t="str">
        <f>Benef!C6</f>
        <v>-</v>
      </c>
      <c r="D36" s="580"/>
      <c r="E36" s="580"/>
      <c r="F36" s="580"/>
      <c r="G36" s="580"/>
      <c r="H36" s="581"/>
      <c r="I36" s="247"/>
      <c r="J36" s="225" t="e">
        <f ca="1">OFFSET(INDIRECT(I7&amp;"!gv8"),Q14-1,)</f>
        <v>#N/A</v>
      </c>
      <c r="K36" s="225" t="e">
        <f ca="1">OFFSET(INDIRECT(I7&amp;"!R8"),Q14-1,)</f>
        <v>#N/A</v>
      </c>
      <c r="L36" s="222"/>
      <c r="M36" s="654"/>
      <c r="N36" s="632" t="s">
        <v>738</v>
      </c>
      <c r="O36" s="635"/>
    </row>
    <row r="37" spans="3:18">
      <c r="C37" s="579" t="str">
        <f>Benef!C7</f>
        <v>-</v>
      </c>
      <c r="D37" s="580"/>
      <c r="E37" s="580"/>
      <c r="F37" s="580"/>
      <c r="G37" s="580"/>
      <c r="H37" s="581"/>
      <c r="I37" s="247"/>
      <c r="J37" s="225" t="e">
        <f ca="1">OFFSET(INDIRECT(I7&amp;"!gw8"),Q14-1,)</f>
        <v>#N/A</v>
      </c>
      <c r="K37" s="225" t="e">
        <f ca="1">OFFSET(INDIRECT(I7&amp;"!S8"),Q14-1,)</f>
        <v>#N/A</v>
      </c>
      <c r="L37" s="222"/>
      <c r="M37" s="654"/>
      <c r="N37" s="633"/>
      <c r="O37" s="636"/>
    </row>
    <row r="38" spans="3:18">
      <c r="C38" s="579" t="str">
        <f>Benef!C8</f>
        <v>-</v>
      </c>
      <c r="D38" s="580"/>
      <c r="E38" s="580"/>
      <c r="F38" s="580"/>
      <c r="G38" s="580"/>
      <c r="H38" s="581"/>
      <c r="I38" s="247"/>
      <c r="J38" s="225" t="e">
        <f ca="1">OFFSET(INDIRECT(I7&amp;"!gx8"),Q14-1,)</f>
        <v>#N/A</v>
      </c>
      <c r="K38" s="225" t="e">
        <f ca="1">OFFSET(INDIRECT(I7&amp;"!t8"),Q14-1,)</f>
        <v>#N/A</v>
      </c>
      <c r="L38" s="222"/>
      <c r="M38" s="654"/>
      <c r="N38" s="633"/>
      <c r="O38" s="636"/>
    </row>
    <row r="39" spans="3:18">
      <c r="C39" s="328" t="str">
        <f>Benef!C9</f>
        <v>-</v>
      </c>
      <c r="D39" s="324"/>
      <c r="E39" s="324"/>
      <c r="F39" s="324"/>
      <c r="G39" s="324"/>
      <c r="H39" s="325"/>
      <c r="I39" s="247"/>
      <c r="J39" s="225" t="e">
        <f ca="1">OFFSET(INDIRECT(I7&amp;"!gy8"),Q14-1,)</f>
        <v>#N/A</v>
      </c>
      <c r="K39" s="225" t="e">
        <f ca="1">OFFSET(INDIRECT(I7&amp;"!U8"),Q14-1,)</f>
        <v>#N/A</v>
      </c>
      <c r="L39" s="222"/>
      <c r="M39" s="654"/>
      <c r="N39" s="633"/>
      <c r="O39" s="636"/>
    </row>
    <row r="40" spans="3:18">
      <c r="C40" s="328" t="str">
        <f>Benef!C10</f>
        <v>-</v>
      </c>
      <c r="D40" s="324"/>
      <c r="E40" s="324"/>
      <c r="F40" s="324"/>
      <c r="G40" s="324"/>
      <c r="H40" s="325"/>
      <c r="I40" s="247"/>
      <c r="J40" s="225" t="e">
        <f ca="1">OFFSET(INDIRECT(I7&amp;"!gz8"),Q14-1,)</f>
        <v>#N/A</v>
      </c>
      <c r="K40" s="225" t="e">
        <f ca="1">OFFSET(INDIRECT(I7&amp;"!V8"),Q14-1,)</f>
        <v>#N/A</v>
      </c>
      <c r="L40" s="222"/>
      <c r="M40" s="654"/>
      <c r="N40" s="633"/>
      <c r="O40" s="636"/>
    </row>
    <row r="41" spans="3:18">
      <c r="C41" s="328" t="str">
        <f>Benef!C11</f>
        <v>-</v>
      </c>
      <c r="D41" s="324"/>
      <c r="E41" s="324"/>
      <c r="F41" s="324"/>
      <c r="G41" s="324"/>
      <c r="H41" s="325"/>
      <c r="I41" s="247"/>
      <c r="J41" s="225" t="e">
        <f ca="1">OFFSET(INDIRECT(I7&amp;"!ha8"),Q14-1,)</f>
        <v>#N/A</v>
      </c>
      <c r="K41" s="225" t="e">
        <f ca="1">OFFSET(INDIRECT(I7&amp;"!W8"),Q14-1,)</f>
        <v>#N/A</v>
      </c>
      <c r="L41" s="222"/>
      <c r="M41" s="654"/>
      <c r="N41" s="633"/>
      <c r="O41" s="636"/>
    </row>
    <row r="42" spans="3:18">
      <c r="C42" s="328" t="str">
        <f>Benef!C12</f>
        <v>-</v>
      </c>
      <c r="D42" s="324"/>
      <c r="E42" s="324"/>
      <c r="F42" s="324"/>
      <c r="G42" s="324"/>
      <c r="H42" s="325"/>
      <c r="I42" s="247"/>
      <c r="J42" s="225" t="e">
        <f ca="1">OFFSET(INDIRECT(I7&amp;"!hb8"),Q14-1,)</f>
        <v>#N/A</v>
      </c>
      <c r="K42" s="225" t="e">
        <f ca="1">OFFSET(INDIRECT(I7&amp;"!X8"),Q14-1,)</f>
        <v>#N/A</v>
      </c>
      <c r="L42" s="222"/>
      <c r="M42" s="654"/>
      <c r="N42" s="633"/>
      <c r="O42" s="636"/>
    </row>
    <row r="43" spans="3:18">
      <c r="C43" s="585" t="str">
        <f>Benef!C13</f>
        <v>-</v>
      </c>
      <c r="D43" s="586"/>
      <c r="E43" s="586"/>
      <c r="F43" s="586"/>
      <c r="G43" s="586"/>
      <c r="H43" s="587"/>
      <c r="I43" s="249"/>
      <c r="J43" s="250" t="e">
        <f ca="1">OFFSET(INDIRECT(I7&amp;"!hc8"),Q14-1,)</f>
        <v>#N/A</v>
      </c>
      <c r="K43" s="250" t="e">
        <f ca="1">OFFSET(INDIRECT(I7&amp;"!Y8"),Q14-1,)</f>
        <v>#N/A</v>
      </c>
      <c r="L43" s="222"/>
      <c r="M43" s="654"/>
      <c r="N43" s="633"/>
      <c r="O43" s="636"/>
    </row>
    <row r="44" spans="3:18">
      <c r="C44" s="251" t="s">
        <v>566</v>
      </c>
      <c r="D44" s="252"/>
      <c r="E44" s="252"/>
      <c r="F44" s="252"/>
      <c r="G44" s="252"/>
      <c r="H44" s="252"/>
      <c r="I44" s="253"/>
      <c r="J44" s="254" t="s">
        <v>567</v>
      </c>
      <c r="K44" s="254" t="s">
        <v>568</v>
      </c>
      <c r="L44" s="255"/>
      <c r="M44" s="654"/>
      <c r="N44" s="633"/>
      <c r="O44" s="636"/>
    </row>
    <row r="45" spans="3:18">
      <c r="C45" s="615"/>
      <c r="D45" s="616"/>
      <c r="E45" s="616"/>
      <c r="F45" s="616"/>
      <c r="G45" s="616"/>
      <c r="H45" s="616"/>
      <c r="I45" s="618"/>
      <c r="J45" s="256" t="e">
        <f ca="1">SUM(J16:J43)</f>
        <v>#N/A</v>
      </c>
      <c r="K45" s="256" t="e">
        <f ca="1">SUM(K16:K43)</f>
        <v>#N/A</v>
      </c>
      <c r="L45" s="222"/>
      <c r="M45" s="654"/>
      <c r="N45" s="633"/>
      <c r="O45" s="636"/>
    </row>
    <row r="46" spans="3:18" ht="21.75" customHeight="1">
      <c r="C46" s="615"/>
      <c r="D46" s="616"/>
      <c r="E46" s="616"/>
      <c r="F46" s="616"/>
      <c r="G46" s="616"/>
      <c r="H46" s="616"/>
      <c r="I46" s="618"/>
      <c r="J46" s="257" t="s">
        <v>569</v>
      </c>
      <c r="K46" s="258" t="e">
        <f ca="1">OFFSET(INDIRECT(I7&amp;"!BI8"),Q14-1,)</f>
        <v>#N/A</v>
      </c>
      <c r="L46" s="255"/>
      <c r="M46" s="654"/>
      <c r="N46" s="633"/>
      <c r="O46" s="636"/>
    </row>
    <row r="47" spans="3:18" ht="16.5" customHeight="1">
      <c r="C47" s="664" t="s">
        <v>570</v>
      </c>
      <c r="D47" s="665"/>
      <c r="E47" s="259" t="s">
        <v>571</v>
      </c>
      <c r="F47" s="259" t="s">
        <v>572</v>
      </c>
      <c r="G47" s="259"/>
      <c r="H47" s="259" t="s">
        <v>573</v>
      </c>
      <c r="I47" s="259"/>
      <c r="J47" s="259" t="s">
        <v>574</v>
      </c>
      <c r="K47" s="260"/>
      <c r="L47" s="255"/>
      <c r="M47" s="654"/>
      <c r="N47" s="633"/>
      <c r="O47" s="636"/>
    </row>
    <row r="48" spans="3:18">
      <c r="C48" s="648" t="e">
        <f ca="1">OFFSET(INDIRECT(I7&amp;"!BA8"),Q14-1,)</f>
        <v>#N/A</v>
      </c>
      <c r="D48" s="649"/>
      <c r="E48" s="264" t="e">
        <f ca="1">IF(I29='P Gerais'!F25,TEXT(Folha Out!I29,"R$ 0,00"),I29)</f>
        <v>#N/A</v>
      </c>
      <c r="F48" s="264">
        <f>'P Gerais'!$D$18</f>
        <v>0.08</v>
      </c>
      <c r="G48" s="262"/>
      <c r="H48" s="262" t="e">
        <f ca="1">C48*F48</f>
        <v>#N/A</v>
      </c>
      <c r="I48" s="262"/>
      <c r="J48" s="264" t="e">
        <f ca="1">I30</f>
        <v>#N/A</v>
      </c>
      <c r="K48" s="263" t="s">
        <v>530</v>
      </c>
      <c r="L48" s="222"/>
      <c r="M48" s="655"/>
      <c r="N48" s="634"/>
      <c r="O48" s="637"/>
    </row>
    <row r="49" spans="3:15">
      <c r="C49" s="265"/>
      <c r="D49" s="266"/>
      <c r="E49" s="266"/>
      <c r="F49" s="266"/>
      <c r="G49" s="266"/>
      <c r="H49" s="266"/>
      <c r="I49" s="266"/>
      <c r="J49" s="266"/>
      <c r="K49" s="267"/>
      <c r="L49" s="222"/>
      <c r="M49" s="268"/>
      <c r="N49" s="269"/>
      <c r="O49" s="270"/>
    </row>
    <row r="50" spans="3:15" ht="15.75" thickBot="1">
      <c r="C50" s="271"/>
      <c r="D50" s="272"/>
      <c r="E50" s="272"/>
      <c r="F50" s="272"/>
      <c r="G50" s="272"/>
      <c r="H50" s="272"/>
      <c r="I50" s="272"/>
      <c r="J50" s="272"/>
      <c r="K50" s="272"/>
      <c r="L50" s="205"/>
      <c r="M50" s="272"/>
      <c r="N50" s="272"/>
      <c r="O50" s="272"/>
    </row>
    <row r="51" spans="3:15" ht="20.25" customHeight="1">
      <c r="C51" s="199">
        <f t="shared" ref="C51:H51" si="0">C8</f>
        <v>0</v>
      </c>
      <c r="D51" s="200"/>
      <c r="E51" s="200"/>
      <c r="F51" s="200"/>
      <c r="G51" s="200"/>
      <c r="H51" s="599" t="str">
        <f t="shared" si="0"/>
        <v>Recibo de Pagamento e Salário</v>
      </c>
      <c r="I51" s="600"/>
      <c r="J51" s="600"/>
      <c r="K51" s="601"/>
      <c r="L51" s="201"/>
      <c r="M51" s="653" t="s">
        <v>739</v>
      </c>
      <c r="N51" s="202"/>
      <c r="O51" s="203"/>
    </row>
    <row r="52" spans="3:15">
      <c r="C52" s="204" t="str">
        <f t="shared" ref="C52:K52" si="1">C9</f>
        <v>Endereço</v>
      </c>
      <c r="D52" s="602">
        <f t="shared" si="1"/>
        <v>0</v>
      </c>
      <c r="E52" s="603"/>
      <c r="F52" s="603"/>
      <c r="G52" s="603"/>
      <c r="H52" s="603"/>
      <c r="I52" s="604"/>
      <c r="J52" s="205"/>
      <c r="K52" s="605" t="str">
        <f t="shared" si="1"/>
        <v>Out/2015</v>
      </c>
      <c r="L52" s="206"/>
      <c r="M52" s="654"/>
      <c r="N52" s="205"/>
      <c r="O52" s="661"/>
    </row>
    <row r="53" spans="3:15" ht="15.75" thickBot="1">
      <c r="C53" s="207" t="str">
        <f t="shared" ref="C53:D53" si="2">C10</f>
        <v>CNPJ</v>
      </c>
      <c r="D53" s="607">
        <f t="shared" si="2"/>
        <v>0</v>
      </c>
      <c r="E53" s="608"/>
      <c r="F53" s="608"/>
      <c r="G53" s="608"/>
      <c r="H53" s="608"/>
      <c r="I53" s="609"/>
      <c r="J53" s="208"/>
      <c r="K53" s="606"/>
      <c r="L53" s="206"/>
      <c r="M53" s="654"/>
      <c r="N53" s="205"/>
      <c r="O53" s="662"/>
    </row>
    <row r="54" spans="3:15" ht="8.25" customHeight="1" thickBot="1">
      <c r="C54" s="210"/>
      <c r="D54" s="210"/>
      <c r="E54" s="210"/>
      <c r="F54" s="210"/>
      <c r="G54" s="210"/>
      <c r="H54" s="210"/>
      <c r="I54" s="210"/>
      <c r="J54" s="210"/>
      <c r="K54" s="210"/>
      <c r="L54" s="211"/>
      <c r="M54" s="654"/>
      <c r="N54" s="205"/>
      <c r="O54" s="662"/>
    </row>
    <row r="55" spans="3:15">
      <c r="C55" s="212" t="str">
        <f t="shared" ref="C55:J55" si="3">C12</f>
        <v>CÓDIGO</v>
      </c>
      <c r="D55" s="213" t="str">
        <f t="shared" si="3"/>
        <v>NOME DO FUNCIONÁRIO</v>
      </c>
      <c r="E55" s="214"/>
      <c r="F55" s="214"/>
      <c r="G55" s="214"/>
      <c r="H55" s="214"/>
      <c r="I55" s="213" t="str">
        <f t="shared" si="3"/>
        <v>CBO</v>
      </c>
      <c r="J55" s="213" t="str">
        <f t="shared" si="3"/>
        <v>FUNÇÃO</v>
      </c>
      <c r="K55" s="215"/>
      <c r="L55" s="206"/>
      <c r="M55" s="654"/>
      <c r="N55" s="205"/>
      <c r="O55" s="662"/>
    </row>
    <row r="56" spans="3:15" ht="15.75" thickBot="1">
      <c r="C56" s="216">
        <f t="shared" ref="C56:J56" si="4">C13</f>
        <v>1</v>
      </c>
      <c r="D56" s="610" t="str">
        <f t="shared" si="4"/>
        <v>Rafael Avila</v>
      </c>
      <c r="E56" s="611"/>
      <c r="F56" s="611"/>
      <c r="G56" s="611"/>
      <c r="H56" s="612"/>
      <c r="I56" s="217"/>
      <c r="J56" s="610" t="e">
        <f t="shared" ca="1" si="4"/>
        <v>#N/A</v>
      </c>
      <c r="K56" s="613"/>
      <c r="L56" s="218"/>
      <c r="M56" s="654"/>
      <c r="N56" s="219"/>
      <c r="O56" s="662"/>
    </row>
    <row r="57" spans="3:15" ht="8.25" customHeight="1">
      <c r="C57" s="220"/>
      <c r="D57" s="220"/>
      <c r="E57" s="220"/>
      <c r="F57" s="220"/>
      <c r="G57" s="220"/>
      <c r="H57" s="220"/>
      <c r="I57" s="220"/>
      <c r="J57" s="220"/>
      <c r="K57" s="220"/>
      <c r="L57" s="211"/>
      <c r="M57" s="654"/>
      <c r="N57" s="205"/>
      <c r="O57" s="662"/>
    </row>
    <row r="58" spans="3:15">
      <c r="C58" s="588" t="str">
        <f t="shared" ref="C58:K58" si="5">C15</f>
        <v>Descrição</v>
      </c>
      <c r="D58" s="589"/>
      <c r="E58" s="589"/>
      <c r="F58" s="589"/>
      <c r="G58" s="589"/>
      <c r="H58" s="590"/>
      <c r="I58" s="221" t="str">
        <f t="shared" si="5"/>
        <v>Referência</v>
      </c>
      <c r="J58" s="221" t="str">
        <f t="shared" si="5"/>
        <v>Proventos</v>
      </c>
      <c r="K58" s="221" t="str">
        <f t="shared" si="5"/>
        <v>Descontos</v>
      </c>
      <c r="L58" s="222"/>
      <c r="M58" s="654"/>
      <c r="N58" s="223"/>
      <c r="O58" s="662"/>
    </row>
    <row r="59" spans="3:15" ht="15" customHeight="1">
      <c r="C59" s="243" t="str">
        <f t="shared" ref="C59:J59" si="6">C16</f>
        <v>Salário Bruto</v>
      </c>
      <c r="D59" s="244"/>
      <c r="E59" s="244"/>
      <c r="F59" s="244"/>
      <c r="G59" s="244"/>
      <c r="H59" s="245"/>
      <c r="I59" s="297" t="e">
        <f t="shared" ca="1" si="6"/>
        <v>#N/A</v>
      </c>
      <c r="J59" s="225" t="e">
        <f t="shared" ca="1" si="6"/>
        <v>#N/A</v>
      </c>
      <c r="K59" s="225"/>
      <c r="L59" s="222"/>
      <c r="M59" s="654"/>
      <c r="N59" s="223"/>
      <c r="O59" s="662"/>
    </row>
    <row r="60" spans="3:15" ht="15" customHeight="1">
      <c r="C60" s="579" t="str">
        <f t="shared" ref="C60:J60" si="7">C17</f>
        <v>Gratificação</v>
      </c>
      <c r="D60" s="580"/>
      <c r="E60" s="580"/>
      <c r="F60" s="580"/>
      <c r="G60" s="580"/>
      <c r="H60" s="581"/>
      <c r="I60" s="224">
        <f t="shared" si="7"/>
        <v>0</v>
      </c>
      <c r="J60" s="225" t="e">
        <f t="shared" ca="1" si="7"/>
        <v>#N/A</v>
      </c>
      <c r="K60" s="225"/>
      <c r="L60" s="222"/>
      <c r="M60" s="654"/>
      <c r="N60" s="667"/>
      <c r="O60" s="662"/>
    </row>
    <row r="61" spans="3:15" ht="15" customHeight="1">
      <c r="C61" s="579" t="str">
        <f t="shared" ref="C61:J61" si="8">C18</f>
        <v>Horas Extras</v>
      </c>
      <c r="D61" s="580"/>
      <c r="E61" s="580"/>
      <c r="F61" s="580"/>
      <c r="G61" s="580"/>
      <c r="H61" s="581"/>
      <c r="I61" s="227" t="e">
        <f t="shared" ca="1" si="8"/>
        <v>#N/A</v>
      </c>
      <c r="J61" s="225" t="e">
        <f t="shared" ca="1" si="8"/>
        <v>#N/A</v>
      </c>
      <c r="K61" s="225"/>
      <c r="L61" s="222"/>
      <c r="M61" s="654"/>
      <c r="N61" s="667"/>
      <c r="O61" s="662"/>
    </row>
    <row r="62" spans="3:15" ht="15" customHeight="1">
      <c r="C62" s="579" t="str">
        <f t="shared" ref="C62:J62" si="9">C19</f>
        <v>Horas Extras Noturna</v>
      </c>
      <c r="D62" s="580"/>
      <c r="E62" s="580"/>
      <c r="F62" s="580"/>
      <c r="G62" s="580"/>
      <c r="H62" s="581"/>
      <c r="I62" s="227" t="e">
        <f t="shared" ca="1" si="9"/>
        <v>#N/A</v>
      </c>
      <c r="J62" s="229" t="e">
        <f t="shared" ca="1" si="9"/>
        <v>#N/A</v>
      </c>
      <c r="K62" s="225"/>
      <c r="L62" s="222"/>
      <c r="M62" s="654"/>
      <c r="N62" s="667"/>
      <c r="O62" s="662"/>
    </row>
    <row r="63" spans="3:15" ht="15" customHeight="1">
      <c r="C63" s="579" t="str">
        <f t="shared" ref="C63:J63" si="10">C20</f>
        <v>Horas Extras DSR</v>
      </c>
      <c r="D63" s="580"/>
      <c r="E63" s="580"/>
      <c r="F63" s="580"/>
      <c r="G63" s="580"/>
      <c r="H63" s="581"/>
      <c r="I63" s="227" t="e">
        <f t="shared" ca="1" si="10"/>
        <v>#N/A</v>
      </c>
      <c r="J63" s="229" t="e">
        <f t="shared" ca="1" si="10"/>
        <v>#N/A</v>
      </c>
      <c r="K63" s="225"/>
      <c r="L63" s="222"/>
      <c r="M63" s="654"/>
      <c r="N63" s="667"/>
      <c r="O63" s="662"/>
    </row>
    <row r="64" spans="3:15" ht="15" customHeight="1">
      <c r="C64" s="582" t="str">
        <f t="shared" ref="C64:J64" si="11">C21</f>
        <v>Horas Extra Interjonada</v>
      </c>
      <c r="D64" s="583"/>
      <c r="E64" s="583"/>
      <c r="F64" s="583"/>
      <c r="G64" s="583"/>
      <c r="H64" s="584"/>
      <c r="I64" s="224" t="e">
        <f t="shared" ca="1" si="11"/>
        <v>#N/A</v>
      </c>
      <c r="J64" s="225" t="e">
        <f t="shared" ca="1" si="11"/>
        <v>#N/A</v>
      </c>
      <c r="K64" s="225"/>
      <c r="L64" s="222"/>
      <c r="M64" s="654"/>
      <c r="N64" s="668"/>
      <c r="O64" s="662"/>
    </row>
    <row r="65" spans="3:15" ht="15" customHeight="1">
      <c r="C65" s="582" t="str">
        <f t="shared" ref="C65:J65" si="12">C22</f>
        <v>Horas Extras Intrajornada</v>
      </c>
      <c r="D65" s="583"/>
      <c r="E65" s="583"/>
      <c r="F65" s="583"/>
      <c r="G65" s="583"/>
      <c r="H65" s="584"/>
      <c r="I65" s="224" t="e">
        <f t="shared" ca="1" si="12"/>
        <v>#N/A</v>
      </c>
      <c r="J65" s="225" t="e">
        <f t="shared" ca="1" si="12"/>
        <v>#N/A</v>
      </c>
      <c r="K65" s="225"/>
      <c r="L65" s="222"/>
      <c r="M65" s="654"/>
      <c r="N65" s="223"/>
      <c r="O65" s="662"/>
    </row>
    <row r="66" spans="3:15" ht="15" customHeight="1">
      <c r="C66" s="626" t="str">
        <f t="shared" ref="C66:J66" si="13">C23</f>
        <v>DSR / Horas Extras</v>
      </c>
      <c r="D66" s="627"/>
      <c r="E66" s="627"/>
      <c r="F66" s="627"/>
      <c r="G66" s="627"/>
      <c r="H66" s="628"/>
      <c r="I66" s="238"/>
      <c r="J66" s="225" t="e">
        <f t="shared" ca="1" si="13"/>
        <v>#N/A</v>
      </c>
      <c r="K66" s="225"/>
      <c r="L66" s="222"/>
      <c r="M66" s="654"/>
      <c r="N66" s="223"/>
      <c r="O66" s="662"/>
    </row>
    <row r="67" spans="3:15" ht="15" customHeight="1">
      <c r="C67" s="658" t="str">
        <f t="shared" ref="C67:J67" si="14">C24</f>
        <v>Feriado / DSR</v>
      </c>
      <c r="D67" s="659"/>
      <c r="E67" s="659"/>
      <c r="F67" s="659"/>
      <c r="G67" s="659"/>
      <c r="H67" s="660"/>
      <c r="I67" s="238"/>
      <c r="J67" s="225" t="e">
        <f t="shared" ca="1" si="14"/>
        <v>#N/A</v>
      </c>
      <c r="K67" s="225"/>
      <c r="L67" s="222"/>
      <c r="M67" s="654"/>
      <c r="N67" s="223"/>
      <c r="O67" s="239"/>
    </row>
    <row r="68" spans="3:15" ht="15" customHeight="1">
      <c r="C68" s="582" t="str">
        <f t="shared" ref="C68:J68" si="15">C25</f>
        <v>Adicional Noturno</v>
      </c>
      <c r="D68" s="583"/>
      <c r="E68" s="583"/>
      <c r="F68" s="583"/>
      <c r="G68" s="583"/>
      <c r="H68" s="584"/>
      <c r="I68" s="240">
        <f t="shared" si="15"/>
        <v>0</v>
      </c>
      <c r="J68" s="225" t="e">
        <f t="shared" ca="1" si="15"/>
        <v>#N/A</v>
      </c>
      <c r="K68" s="225"/>
      <c r="L68" s="222"/>
      <c r="M68" s="654"/>
      <c r="N68" s="223"/>
      <c r="O68" s="239"/>
    </row>
    <row r="69" spans="3:15" ht="15" customHeight="1">
      <c r="C69" s="582" t="str">
        <f t="shared" ref="C69:J69" si="16">C26</f>
        <v>Periculosidade</v>
      </c>
      <c r="D69" s="583"/>
      <c r="E69" s="583"/>
      <c r="F69" s="583"/>
      <c r="G69" s="583"/>
      <c r="H69" s="584"/>
      <c r="I69" s="240">
        <f t="shared" si="16"/>
        <v>0</v>
      </c>
      <c r="J69" s="225" t="e">
        <f t="shared" ca="1" si="16"/>
        <v>#N/A</v>
      </c>
      <c r="K69" s="225"/>
      <c r="L69" s="222"/>
      <c r="M69" s="654"/>
      <c r="N69" s="223"/>
      <c r="O69" s="239"/>
    </row>
    <row r="70" spans="3:15" ht="15" customHeight="1">
      <c r="C70" s="579" t="str">
        <f t="shared" ref="C70:J70" si="17">C27</f>
        <v>Insalubridade</v>
      </c>
      <c r="D70" s="580"/>
      <c r="E70" s="580"/>
      <c r="F70" s="580"/>
      <c r="G70" s="580"/>
      <c r="H70" s="581"/>
      <c r="I70" s="238">
        <f t="shared" si="17"/>
        <v>0</v>
      </c>
      <c r="J70" s="225" t="e">
        <f t="shared" ca="1" si="17"/>
        <v>#N/A</v>
      </c>
      <c r="K70" s="225"/>
      <c r="L70" s="222"/>
      <c r="M70" s="654"/>
      <c r="N70" s="223"/>
      <c r="O70" s="239"/>
    </row>
    <row r="71" spans="3:15" ht="15" customHeight="1">
      <c r="C71" s="243" t="str">
        <f t="shared" ref="C71:J71" si="18">C28</f>
        <v>Salário Família</v>
      </c>
      <c r="D71" s="244"/>
      <c r="E71" s="244"/>
      <c r="F71" s="244"/>
      <c r="G71" s="244"/>
      <c r="H71" s="245"/>
      <c r="I71" s="238"/>
      <c r="J71" s="225" t="e">
        <f t="shared" ca="1" si="18"/>
        <v>#N/A</v>
      </c>
      <c r="K71" s="225"/>
      <c r="L71" s="222"/>
      <c r="M71" s="654"/>
      <c r="N71" s="223"/>
      <c r="O71" s="239"/>
    </row>
    <row r="72" spans="3:15" ht="15" customHeight="1">
      <c r="C72" s="243" t="str">
        <f t="shared" ref="C72:K72" si="19">C29</f>
        <v>INSS</v>
      </c>
      <c r="D72" s="244"/>
      <c r="E72" s="244"/>
      <c r="F72" s="244"/>
      <c r="G72" s="244"/>
      <c r="H72" s="245"/>
      <c r="I72" s="237" t="e">
        <f t="shared" ca="1" si="19"/>
        <v>#N/A</v>
      </c>
      <c r="J72" s="225"/>
      <c r="K72" s="225" t="e">
        <f t="shared" ca="1" si="19"/>
        <v>#N/A</v>
      </c>
      <c r="L72" s="222"/>
      <c r="M72" s="654"/>
      <c r="N72" s="223"/>
      <c r="O72" s="239"/>
    </row>
    <row r="73" spans="3:15" ht="15" customHeight="1">
      <c r="C73" s="579" t="str">
        <f t="shared" ref="C73:K73" si="20">C30</f>
        <v>IRRF</v>
      </c>
      <c r="D73" s="580"/>
      <c r="E73" s="580"/>
      <c r="F73" s="580"/>
      <c r="G73" s="580"/>
      <c r="H73" s="581"/>
      <c r="I73" s="237" t="e">
        <f t="shared" ca="1" si="20"/>
        <v>#N/A</v>
      </c>
      <c r="J73" s="225"/>
      <c r="K73" s="225" t="e">
        <f t="shared" ca="1" si="20"/>
        <v>#N/A</v>
      </c>
      <c r="L73" s="222"/>
      <c r="M73" s="654"/>
      <c r="N73" s="246"/>
      <c r="O73" s="239"/>
    </row>
    <row r="74" spans="3:15" ht="15" customHeight="1">
      <c r="C74" s="579" t="str">
        <f t="shared" ref="C74:K74" si="21">C31</f>
        <v>Faltas</v>
      </c>
      <c r="D74" s="580"/>
      <c r="E74" s="580"/>
      <c r="F74" s="580"/>
      <c r="G74" s="580"/>
      <c r="H74" s="581"/>
      <c r="I74" s="238" t="e">
        <f t="shared" ca="1" si="21"/>
        <v>#N/A</v>
      </c>
      <c r="J74" s="225"/>
      <c r="K74" s="225" t="e">
        <f t="shared" ca="1" si="21"/>
        <v>#N/A</v>
      </c>
      <c r="L74" s="222"/>
      <c r="M74" s="654"/>
      <c r="N74" s="223"/>
      <c r="O74" s="239"/>
    </row>
    <row r="75" spans="3:15" ht="15" customHeight="1">
      <c r="C75" s="579" t="str">
        <f t="shared" ref="C75:K75" si="22">C32</f>
        <v>Atrasos</v>
      </c>
      <c r="D75" s="580"/>
      <c r="E75" s="580"/>
      <c r="F75" s="580"/>
      <c r="G75" s="580"/>
      <c r="H75" s="581"/>
      <c r="I75" s="247" t="e">
        <f t="shared" ca="1" si="22"/>
        <v>#N/A</v>
      </c>
      <c r="J75" s="225"/>
      <c r="K75" s="225" t="e">
        <f t="shared" ca="1" si="22"/>
        <v>#N/A</v>
      </c>
      <c r="L75" s="222"/>
      <c r="M75" s="654"/>
      <c r="N75" s="223"/>
      <c r="O75" s="239"/>
    </row>
    <row r="76" spans="3:15" ht="15" customHeight="1">
      <c r="C76" s="579" t="str">
        <f t="shared" ref="C76:K76" si="23">C33</f>
        <v>Empréstimo</v>
      </c>
      <c r="D76" s="580"/>
      <c r="E76" s="580"/>
      <c r="F76" s="580"/>
      <c r="G76" s="580"/>
      <c r="H76" s="581"/>
      <c r="I76" s="247"/>
      <c r="J76" s="225"/>
      <c r="K76" s="225" t="e">
        <f t="shared" ca="1" si="23"/>
        <v>#N/A</v>
      </c>
      <c r="L76" s="222"/>
      <c r="M76" s="654"/>
      <c r="N76" s="223"/>
      <c r="O76" s="248"/>
    </row>
    <row r="77" spans="3:15" ht="15" customHeight="1">
      <c r="C77" s="579" t="str">
        <f t="shared" ref="C77:K77" si="24">C34</f>
        <v>Pensão</v>
      </c>
      <c r="D77" s="580"/>
      <c r="E77" s="580"/>
      <c r="F77" s="580"/>
      <c r="G77" s="580"/>
      <c r="H77" s="581"/>
      <c r="I77" s="247"/>
      <c r="J77" s="225"/>
      <c r="K77" s="225" t="e">
        <f t="shared" ca="1" si="24"/>
        <v>#N/A</v>
      </c>
      <c r="L77" s="222"/>
      <c r="M77" s="654"/>
      <c r="N77" s="223"/>
      <c r="O77" s="248"/>
    </row>
    <row r="78" spans="3:15" ht="15" customHeight="1">
      <c r="C78" s="579" t="str">
        <f t="shared" ref="C78:K78" si="25">C35</f>
        <v>Outros Descontos</v>
      </c>
      <c r="D78" s="580"/>
      <c r="E78" s="580"/>
      <c r="F78" s="580"/>
      <c r="G78" s="580"/>
      <c r="H78" s="581"/>
      <c r="I78" s="247"/>
      <c r="J78" s="225"/>
      <c r="K78" s="225" t="e">
        <f t="shared" ca="1" si="25"/>
        <v>#N/A</v>
      </c>
      <c r="L78" s="222"/>
      <c r="M78" s="654"/>
      <c r="N78" s="223"/>
      <c r="O78" s="248"/>
    </row>
    <row r="79" spans="3:15" ht="15" customHeight="1">
      <c r="C79" s="579" t="str">
        <f t="shared" ref="C79:K79" si="26">C36</f>
        <v>-</v>
      </c>
      <c r="D79" s="580"/>
      <c r="E79" s="580"/>
      <c r="F79" s="580"/>
      <c r="G79" s="580"/>
      <c r="H79" s="581"/>
      <c r="I79" s="247"/>
      <c r="J79" s="225"/>
      <c r="K79" s="225" t="e">
        <f t="shared" ca="1" si="26"/>
        <v>#N/A</v>
      </c>
      <c r="L79" s="222"/>
      <c r="M79" s="654"/>
      <c r="N79" s="632" t="s">
        <v>738</v>
      </c>
      <c r="O79" s="635"/>
    </row>
    <row r="80" spans="3:15" ht="15" customHeight="1">
      <c r="C80" s="579" t="str">
        <f t="shared" ref="C80:K80" si="27">C37</f>
        <v>-</v>
      </c>
      <c r="D80" s="580"/>
      <c r="E80" s="580"/>
      <c r="F80" s="580"/>
      <c r="G80" s="580"/>
      <c r="H80" s="581"/>
      <c r="I80" s="247"/>
      <c r="J80" s="225"/>
      <c r="K80" s="225" t="e">
        <f t="shared" ca="1" si="27"/>
        <v>#N/A</v>
      </c>
      <c r="L80" s="222"/>
      <c r="M80" s="654"/>
      <c r="N80" s="633"/>
      <c r="O80" s="636"/>
    </row>
    <row r="81" spans="3:15" ht="15" customHeight="1">
      <c r="C81" s="579" t="str">
        <f t="shared" ref="C81:K81" si="28">C38</f>
        <v>-</v>
      </c>
      <c r="D81" s="580"/>
      <c r="E81" s="580"/>
      <c r="F81" s="580"/>
      <c r="G81" s="580"/>
      <c r="H81" s="581"/>
      <c r="I81" s="247"/>
      <c r="J81" s="225"/>
      <c r="K81" s="225" t="e">
        <f t="shared" ca="1" si="28"/>
        <v>#N/A</v>
      </c>
      <c r="L81" s="222"/>
      <c r="M81" s="654"/>
      <c r="N81" s="633"/>
      <c r="O81" s="636"/>
    </row>
    <row r="82" spans="3:15" ht="15" customHeight="1">
      <c r="C82" s="328" t="str">
        <f t="shared" ref="C82:K82" si="29">C39</f>
        <v>-</v>
      </c>
      <c r="D82" s="324"/>
      <c r="E82" s="324"/>
      <c r="F82" s="324"/>
      <c r="G82" s="324"/>
      <c r="H82" s="325"/>
      <c r="I82" s="247"/>
      <c r="J82" s="225"/>
      <c r="K82" s="225" t="e">
        <f t="shared" ca="1" si="29"/>
        <v>#N/A</v>
      </c>
      <c r="L82" s="222"/>
      <c r="M82" s="654"/>
      <c r="N82" s="633"/>
      <c r="O82" s="636"/>
    </row>
    <row r="83" spans="3:15" ht="15" customHeight="1">
      <c r="C83" s="328" t="str">
        <f t="shared" ref="C83:K83" si="30">C40</f>
        <v>-</v>
      </c>
      <c r="D83" s="324"/>
      <c r="E83" s="324"/>
      <c r="F83" s="324"/>
      <c r="G83" s="324"/>
      <c r="H83" s="325"/>
      <c r="I83" s="247"/>
      <c r="J83" s="225"/>
      <c r="K83" s="225" t="e">
        <f t="shared" ca="1" si="30"/>
        <v>#N/A</v>
      </c>
      <c r="L83" s="222"/>
      <c r="M83" s="654"/>
      <c r="N83" s="633"/>
      <c r="O83" s="636"/>
    </row>
    <row r="84" spans="3:15" ht="15" customHeight="1">
      <c r="C84" s="328" t="str">
        <f t="shared" ref="C84:K84" si="31">C41</f>
        <v>-</v>
      </c>
      <c r="D84" s="324"/>
      <c r="E84" s="324"/>
      <c r="F84" s="324"/>
      <c r="G84" s="324"/>
      <c r="H84" s="325"/>
      <c r="I84" s="247"/>
      <c r="J84" s="225"/>
      <c r="K84" s="225" t="e">
        <f t="shared" ca="1" si="31"/>
        <v>#N/A</v>
      </c>
      <c r="L84" s="222"/>
      <c r="M84" s="654"/>
      <c r="N84" s="633"/>
      <c r="O84" s="636"/>
    </row>
    <row r="85" spans="3:15" ht="15" customHeight="1">
      <c r="C85" s="328" t="str">
        <f t="shared" ref="C85:K85" si="32">C42</f>
        <v>-</v>
      </c>
      <c r="D85" s="324"/>
      <c r="E85" s="324"/>
      <c r="F85" s="324"/>
      <c r="G85" s="324"/>
      <c r="H85" s="325"/>
      <c r="I85" s="247"/>
      <c r="J85" s="225"/>
      <c r="K85" s="225" t="e">
        <f t="shared" ca="1" si="32"/>
        <v>#N/A</v>
      </c>
      <c r="L85" s="222"/>
      <c r="M85" s="654"/>
      <c r="N85" s="633"/>
      <c r="O85" s="636"/>
    </row>
    <row r="86" spans="3:15" ht="15" customHeight="1">
      <c r="C86" s="585" t="str">
        <f t="shared" ref="C86:K86" si="33">C43</f>
        <v>-</v>
      </c>
      <c r="D86" s="586"/>
      <c r="E86" s="586"/>
      <c r="F86" s="586"/>
      <c r="G86" s="586"/>
      <c r="H86" s="587"/>
      <c r="I86" s="249"/>
      <c r="J86" s="250"/>
      <c r="K86" s="250" t="e">
        <f t="shared" ca="1" si="33"/>
        <v>#N/A</v>
      </c>
      <c r="L86" s="222"/>
      <c r="M86" s="654"/>
      <c r="N86" s="633"/>
      <c r="O86" s="636"/>
    </row>
    <row r="87" spans="3:15">
      <c r="C87" s="251" t="str">
        <f t="shared" ref="C87:K87" si="34">C44</f>
        <v>MENSAGENS</v>
      </c>
      <c r="D87" s="252"/>
      <c r="E87" s="252"/>
      <c r="F87" s="252"/>
      <c r="G87" s="252"/>
      <c r="H87" s="252"/>
      <c r="I87" s="253"/>
      <c r="J87" s="254" t="str">
        <f t="shared" si="34"/>
        <v>Total dos Vencimentos</v>
      </c>
      <c r="K87" s="254" t="str">
        <f t="shared" si="34"/>
        <v>Total dos Descontos</v>
      </c>
      <c r="L87" s="255"/>
      <c r="M87" s="654"/>
      <c r="N87" s="633"/>
      <c r="O87" s="636"/>
    </row>
    <row r="88" spans="3:15">
      <c r="C88" s="641"/>
      <c r="D88" s="603"/>
      <c r="E88" s="603"/>
      <c r="F88" s="603"/>
      <c r="G88" s="603"/>
      <c r="H88" s="603"/>
      <c r="I88" s="642"/>
      <c r="J88" s="256" t="e">
        <f t="shared" ref="J88:K88" ca="1" si="35">J45</f>
        <v>#N/A</v>
      </c>
      <c r="K88" s="256" t="e">
        <f t="shared" ca="1" si="35"/>
        <v>#N/A</v>
      </c>
      <c r="L88" s="222"/>
      <c r="M88" s="654"/>
      <c r="N88" s="633"/>
      <c r="O88" s="636"/>
    </row>
    <row r="89" spans="3:15" ht="21.75" customHeight="1">
      <c r="C89" s="643"/>
      <c r="D89" s="644"/>
      <c r="E89" s="644"/>
      <c r="F89" s="644"/>
      <c r="G89" s="644"/>
      <c r="H89" s="644"/>
      <c r="I89" s="645"/>
      <c r="J89" s="257" t="str">
        <f t="shared" ref="J89:K89" si="36">J46</f>
        <v>Líquido a Receber-&gt;</v>
      </c>
      <c r="K89" s="258" t="e">
        <f t="shared" ca="1" si="36"/>
        <v>#N/A</v>
      </c>
      <c r="L89" s="255"/>
      <c r="M89" s="654"/>
      <c r="N89" s="633"/>
      <c r="O89" s="636"/>
    </row>
    <row r="90" spans="3:15" ht="16.5" customHeight="1">
      <c r="C90" s="646" t="str">
        <f t="shared" ref="C90:J90" si="37">C47</f>
        <v>Salário Base</v>
      </c>
      <c r="D90" s="647"/>
      <c r="E90" s="259" t="str">
        <f t="shared" si="37"/>
        <v>Base Cálc. INSS</v>
      </c>
      <c r="F90" s="259" t="str">
        <f t="shared" si="37"/>
        <v>Base Cálc.FGTS</v>
      </c>
      <c r="G90" s="259"/>
      <c r="H90" s="259" t="str">
        <f t="shared" si="37"/>
        <v>FGTS do Mês</v>
      </c>
      <c r="I90" s="259"/>
      <c r="J90" s="259" t="str">
        <f t="shared" si="37"/>
        <v>Base Cálc. IRRF</v>
      </c>
      <c r="K90" s="260"/>
      <c r="L90" s="255"/>
      <c r="M90" s="654"/>
      <c r="N90" s="633"/>
      <c r="O90" s="636"/>
    </row>
    <row r="91" spans="3:15" ht="16.5" customHeight="1">
      <c r="C91" s="669" t="e">
        <f t="shared" ref="C91:K91" ca="1" si="38">C48</f>
        <v>#N/A</v>
      </c>
      <c r="D91" s="670"/>
      <c r="E91" s="264" t="e">
        <f t="shared" ca="1" si="38"/>
        <v>#N/A</v>
      </c>
      <c r="F91" s="264">
        <f t="shared" si="38"/>
        <v>0.08</v>
      </c>
      <c r="G91" s="262"/>
      <c r="H91" s="262" t="e">
        <f t="shared" ca="1" si="38"/>
        <v>#N/A</v>
      </c>
      <c r="I91" s="262"/>
      <c r="J91" s="264" t="e">
        <f t="shared" ca="1" si="38"/>
        <v>#N/A</v>
      </c>
      <c r="K91" s="263" t="str">
        <f t="shared" si="38"/>
        <v/>
      </c>
      <c r="L91" s="222"/>
      <c r="M91" s="655"/>
      <c r="N91" s="634"/>
      <c r="O91" s="637"/>
    </row>
    <row r="92" spans="3:15" ht="30" customHeight="1">
      <c r="C92" s="281"/>
      <c r="D92" s="281"/>
      <c r="E92" s="281"/>
      <c r="F92" s="281"/>
      <c r="G92" s="281"/>
      <c r="H92" s="282"/>
      <c r="I92" s="281"/>
      <c r="J92" s="281"/>
      <c r="K92" s="281"/>
      <c r="L92" s="281"/>
      <c r="M92" s="283"/>
      <c r="N92" s="284"/>
      <c r="O92" s="284"/>
    </row>
    <row r="93" spans="3:15" ht="30" customHeight="1"/>
    <row r="94" spans="3:15" ht="30" customHeight="1"/>
    <row r="95" spans="3:15" ht="30" customHeight="1"/>
    <row r="96" spans="3:15" ht="30" customHeight="1"/>
    <row r="97" ht="30" customHeight="1"/>
    <row r="98" ht="30" customHeight="1"/>
    <row r="99" ht="30" customHeight="1"/>
    <row r="100" ht="30" customHeight="1"/>
    <row r="101" ht="30" customHeight="1"/>
    <row r="102" ht="30" customHeight="1"/>
    <row r="103" ht="30" customHeight="1"/>
    <row r="104" ht="30" customHeight="1"/>
    <row r="105" ht="30" customHeight="1"/>
    <row r="106" ht="30" customHeight="1"/>
    <row r="107" ht="30" customHeight="1"/>
    <row r="108" ht="30" customHeight="1"/>
    <row r="109" ht="30" customHeight="1"/>
    <row r="110" ht="30" customHeight="1"/>
    <row r="111" ht="30" customHeight="1"/>
    <row r="112" ht="30" customHeight="1"/>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ht="15" customHeight="1"/>
    <row r="153" ht="15" customHeight="1"/>
    <row r="154" ht="15" customHeight="1"/>
    <row r="155" ht="15" customHeight="1"/>
    <row r="156" ht="15" customHeight="1"/>
    <row r="157" ht="15" customHeight="1"/>
  </sheetData>
  <sheetProtection selectLockedCells="1"/>
  <mergeCells count="75">
    <mergeCell ref="C80:H80"/>
    <mergeCell ref="C81:H81"/>
    <mergeCell ref="C69:H69"/>
    <mergeCell ref="C70:H70"/>
    <mergeCell ref="C73:H73"/>
    <mergeCell ref="C74:H74"/>
    <mergeCell ref="C79:H79"/>
    <mergeCell ref="C46:I46"/>
    <mergeCell ref="C47:D47"/>
    <mergeCell ref="C48:D48"/>
    <mergeCell ref="H51:K51"/>
    <mergeCell ref="C65:H65"/>
    <mergeCell ref="C37:H37"/>
    <mergeCell ref="C38:H38"/>
    <mergeCell ref="C43:H43"/>
    <mergeCell ref="C45:I45"/>
    <mergeCell ref="O52:O66"/>
    <mergeCell ref="D53:I53"/>
    <mergeCell ref="D56:H56"/>
    <mergeCell ref="J56:K56"/>
    <mergeCell ref="C58:H58"/>
    <mergeCell ref="C60:H60"/>
    <mergeCell ref="C61:H61"/>
    <mergeCell ref="D52:I52"/>
    <mergeCell ref="K52:K53"/>
    <mergeCell ref="C62:H62"/>
    <mergeCell ref="C63:H63"/>
    <mergeCell ref="N60:N64"/>
    <mergeCell ref="C33:H33"/>
    <mergeCell ref="C34:H34"/>
    <mergeCell ref="C31:H31"/>
    <mergeCell ref="C35:H35"/>
    <mergeCell ref="C36:H36"/>
    <mergeCell ref="C25:H25"/>
    <mergeCell ref="C26:H26"/>
    <mergeCell ref="C27:H27"/>
    <mergeCell ref="C30:H30"/>
    <mergeCell ref="C32:H32"/>
    <mergeCell ref="C19:H19"/>
    <mergeCell ref="C20:H20"/>
    <mergeCell ref="C21:H21"/>
    <mergeCell ref="C22:H22"/>
    <mergeCell ref="C23:H23"/>
    <mergeCell ref="O36:O48"/>
    <mergeCell ref="I5:O5"/>
    <mergeCell ref="H8:K8"/>
    <mergeCell ref="M8:M48"/>
    <mergeCell ref="D9:I9"/>
    <mergeCell ref="K9:K10"/>
    <mergeCell ref="O9:O23"/>
    <mergeCell ref="D10:I10"/>
    <mergeCell ref="D13:H13"/>
    <mergeCell ref="J13:K13"/>
    <mergeCell ref="C15:H15"/>
    <mergeCell ref="N17:N21"/>
    <mergeCell ref="C24:H24"/>
    <mergeCell ref="C17:H17"/>
    <mergeCell ref="C18:H18"/>
    <mergeCell ref="N36:N48"/>
    <mergeCell ref="N79:N91"/>
    <mergeCell ref="O79:O91"/>
    <mergeCell ref="C86:H86"/>
    <mergeCell ref="C88:I88"/>
    <mergeCell ref="C89:I89"/>
    <mergeCell ref="C90:D90"/>
    <mergeCell ref="C91:D91"/>
    <mergeCell ref="M51:M91"/>
    <mergeCell ref="C64:H64"/>
    <mergeCell ref="C66:H66"/>
    <mergeCell ref="C67:H67"/>
    <mergeCell ref="C75:H75"/>
    <mergeCell ref="C68:H68"/>
    <mergeCell ref="C76:H76"/>
    <mergeCell ref="C77:H77"/>
    <mergeCell ref="C78:H78"/>
  </mergeCells>
  <conditionalFormatting sqref="D13:K13 I16:K27 J45:K45 K46 I29:K35 K28 I36:I43 K36:K43">
    <cfRule type="expression" dxfId="20" priority="701">
      <formula>$R$33=-10</formula>
    </cfRule>
  </conditionalFormatting>
  <conditionalFormatting sqref="I28:J28">
    <cfRule type="expression" dxfId="19" priority="10">
      <formula>$R$33=-10</formula>
    </cfRule>
  </conditionalFormatting>
  <conditionalFormatting sqref="I71:J71">
    <cfRule type="expression" dxfId="18" priority="3">
      <formula>$R$33=-10</formula>
    </cfRule>
  </conditionalFormatting>
  <conditionalFormatting sqref="C48:J48">
    <cfRule type="expression" dxfId="17" priority="8">
      <formula>$R$32=-10</formula>
    </cfRule>
  </conditionalFormatting>
  <conditionalFormatting sqref="D56:K56 I59:K70 J88:K88 K89 I72:K86 K71">
    <cfRule type="expression" dxfId="16" priority="4">
      <formula>$R$33=-10</formula>
    </cfRule>
  </conditionalFormatting>
  <conditionalFormatting sqref="C91:J91">
    <cfRule type="expression" dxfId="15" priority="2">
      <formula>$R$32=-10</formula>
    </cfRule>
  </conditionalFormatting>
  <conditionalFormatting sqref="J36:J43">
    <cfRule type="expression" dxfId="14" priority="1">
      <formula>$R$33=-10</formula>
    </cfRule>
  </conditionalFormatting>
  <pageMargins left="0.511811024" right="0.511811024" top="0.78740157499999996" bottom="0.78740157499999996" header="0.31496062000000002" footer="0.31496062000000002"/>
  <pageSetup paperSize="9" scale="62" fitToWidth="0"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x14:formula1>
            <xm:f>'DB Func'!$B$3:$B$32</xm:f>
          </x14:formula1>
          <xm:sqref>I5:O5</xm:sqref>
        </x14:dataValidation>
      </x14:dataValidations>
    </ext>
  </extLst>
</worksheet>
</file>

<file path=xl/worksheets/sheet66.xml><?xml version="1.0" encoding="utf-8"?>
<worksheet xmlns="http://schemas.openxmlformats.org/spreadsheetml/2006/main" xmlns:r="http://schemas.openxmlformats.org/officeDocument/2006/relationships">
  <sheetPr codeName="Plan55"/>
  <dimension ref="A1:HC103"/>
  <sheetViews>
    <sheetView showGridLines="0" zoomScale="90" zoomScaleNormal="90" workbookViewId="0">
      <selection sqref="A1:A3"/>
    </sheetView>
  </sheetViews>
  <sheetFormatPr defaultColWidth="22.140625" defaultRowHeight="0" customHeight="1" zeroHeight="1"/>
  <cols>
    <col min="1" max="1" width="27.7109375" style="42" customWidth="1"/>
    <col min="2" max="2" width="3.85546875" style="194" customWidth="1"/>
    <col min="3" max="3" width="50.140625" style="194" bestFit="1" customWidth="1"/>
    <col min="4" max="5" width="17.5703125" style="194" customWidth="1"/>
    <col min="6" max="12" width="17.140625" style="194" customWidth="1"/>
    <col min="13" max="27" width="20.7109375" style="194" customWidth="1"/>
    <col min="28" max="32" width="22.140625" style="194"/>
    <col min="33" max="35" width="0" style="195" hidden="1" customWidth="1"/>
    <col min="36" max="94" width="0" style="362" hidden="1" customWidth="1"/>
    <col min="95" max="203" width="0" style="363" hidden="1" customWidth="1"/>
    <col min="204" max="16384" width="22.140625" style="195"/>
  </cols>
  <sheetData>
    <row r="1" spans="1:211" s="193" customFormat="1" ht="33.950000000000003" customHeight="1">
      <c r="A1" s="498"/>
      <c r="B1" s="191"/>
      <c r="C1" s="192" t="s">
        <v>18</v>
      </c>
      <c r="D1" s="191"/>
      <c r="E1" s="191"/>
      <c r="F1" s="191"/>
      <c r="G1" s="191"/>
      <c r="H1" s="191"/>
      <c r="I1" s="191"/>
      <c r="J1" s="191"/>
      <c r="K1" s="191"/>
      <c r="L1" s="191"/>
      <c r="M1" s="191"/>
      <c r="N1" s="191"/>
      <c r="O1" s="191"/>
      <c r="P1" s="191"/>
      <c r="Q1" s="191"/>
      <c r="R1" s="191"/>
      <c r="S1" s="191"/>
      <c r="T1" s="191"/>
      <c r="U1" s="191"/>
      <c r="V1" s="191"/>
      <c r="W1" s="191"/>
      <c r="X1" s="191"/>
      <c r="Y1" s="191"/>
      <c r="Z1" s="191"/>
      <c r="AA1" s="191"/>
      <c r="AB1" s="191"/>
      <c r="AC1" s="191"/>
      <c r="AD1" s="191"/>
      <c r="AE1" s="191"/>
      <c r="AF1" s="191"/>
      <c r="AJ1" s="362"/>
      <c r="AK1" s="362"/>
      <c r="AL1" s="362"/>
      <c r="AM1" s="362"/>
      <c r="AN1" s="362"/>
      <c r="AO1" s="362"/>
      <c r="AP1" s="362"/>
      <c r="AQ1" s="362"/>
      <c r="AR1" s="362"/>
      <c r="AS1" s="362"/>
      <c r="AT1" s="362"/>
      <c r="AU1" s="362"/>
      <c r="AV1" s="362"/>
      <c r="AW1" s="362"/>
      <c r="AX1" s="362"/>
      <c r="AY1" s="362"/>
      <c r="AZ1" s="362"/>
      <c r="BA1" s="362"/>
      <c r="BB1" s="362"/>
      <c r="BC1" s="362"/>
      <c r="BD1" s="362"/>
      <c r="BE1" s="362"/>
      <c r="BF1" s="362"/>
      <c r="BG1" s="362"/>
      <c r="BH1" s="362"/>
      <c r="BI1" s="362"/>
      <c r="BJ1" s="362"/>
      <c r="BK1" s="362"/>
      <c r="BL1" s="362"/>
      <c r="BM1" s="362"/>
      <c r="BN1" s="362"/>
      <c r="BO1" s="362"/>
      <c r="BP1" s="362"/>
      <c r="BQ1" s="362"/>
      <c r="BR1" s="362"/>
      <c r="BS1" s="362"/>
      <c r="BT1" s="362"/>
      <c r="BU1" s="362"/>
      <c r="BV1" s="362"/>
      <c r="BW1" s="362"/>
      <c r="BX1" s="362"/>
      <c r="BY1" s="362"/>
      <c r="BZ1" s="362"/>
      <c r="CA1" s="362"/>
      <c r="CB1" s="362"/>
      <c r="CC1" s="362"/>
      <c r="CD1" s="362"/>
      <c r="CE1" s="362"/>
      <c r="CF1" s="362"/>
      <c r="CG1" s="362"/>
      <c r="CH1" s="362"/>
      <c r="CI1" s="362"/>
      <c r="CJ1" s="362"/>
      <c r="CK1" s="362"/>
      <c r="CL1" s="362"/>
      <c r="CM1" s="362"/>
      <c r="CN1" s="362"/>
      <c r="CO1" s="362"/>
      <c r="CP1" s="362"/>
      <c r="CQ1" s="363"/>
      <c r="CR1" s="363"/>
      <c r="CS1" s="363"/>
      <c r="CT1" s="363"/>
      <c r="CU1" s="363"/>
      <c r="CV1" s="363"/>
      <c r="CW1" s="363"/>
      <c r="CX1" s="363"/>
      <c r="CY1" s="363"/>
      <c r="CZ1" s="363"/>
      <c r="DA1" s="363"/>
      <c r="DB1" s="363"/>
      <c r="DC1" s="363"/>
      <c r="DD1" s="363"/>
      <c r="DE1" s="363"/>
      <c r="DF1" s="363"/>
      <c r="DG1" s="363"/>
      <c r="DH1" s="363"/>
      <c r="DI1" s="363"/>
      <c r="DJ1" s="363"/>
      <c r="DK1" s="363"/>
      <c r="DL1" s="363"/>
      <c r="DM1" s="363"/>
      <c r="DN1" s="363"/>
      <c r="DO1" s="363"/>
      <c r="DP1" s="363"/>
      <c r="DQ1" s="363"/>
      <c r="DR1" s="363"/>
      <c r="DS1" s="363"/>
      <c r="DT1" s="363"/>
      <c r="DU1" s="363"/>
      <c r="DV1" s="363"/>
      <c r="DW1" s="363"/>
      <c r="DX1" s="363"/>
      <c r="DY1" s="363"/>
      <c r="DZ1" s="363"/>
      <c r="EA1" s="363"/>
      <c r="EB1" s="363"/>
      <c r="EC1" s="363"/>
      <c r="ED1" s="363"/>
      <c r="EE1" s="363"/>
      <c r="EF1" s="363"/>
      <c r="EG1" s="363"/>
      <c r="EH1" s="363"/>
      <c r="EI1" s="363"/>
      <c r="EJ1" s="363"/>
      <c r="EK1" s="363"/>
      <c r="EL1" s="363"/>
      <c r="EM1" s="363"/>
      <c r="EN1" s="363"/>
      <c r="EO1" s="363"/>
      <c r="EP1" s="363"/>
      <c r="EQ1" s="363"/>
      <c r="ER1" s="363"/>
      <c r="ES1" s="363"/>
      <c r="ET1" s="363"/>
      <c r="EU1" s="363"/>
      <c r="EV1" s="363"/>
      <c r="EW1" s="363"/>
      <c r="EX1" s="363"/>
      <c r="EY1" s="363"/>
      <c r="EZ1" s="363"/>
      <c r="FA1" s="363"/>
      <c r="FB1" s="363"/>
      <c r="FC1" s="363"/>
      <c r="FD1" s="363"/>
      <c r="FE1" s="363"/>
      <c r="FF1" s="363"/>
      <c r="FG1" s="363"/>
      <c r="FH1" s="363"/>
      <c r="FI1" s="363"/>
      <c r="FJ1" s="363"/>
      <c r="FK1" s="363"/>
      <c r="FL1" s="363"/>
      <c r="FM1" s="363"/>
      <c r="FN1" s="363"/>
      <c r="FO1" s="363"/>
      <c r="FP1" s="363"/>
      <c r="FQ1" s="363"/>
      <c r="FR1" s="363"/>
      <c r="FS1" s="363"/>
      <c r="FT1" s="363"/>
      <c r="FU1" s="363"/>
      <c r="FV1" s="363"/>
      <c r="FW1" s="363"/>
      <c r="FX1" s="363"/>
      <c r="FY1" s="363"/>
      <c r="FZ1" s="363"/>
      <c r="GA1" s="363"/>
      <c r="GB1" s="363"/>
      <c r="GC1" s="363"/>
      <c r="GD1" s="363"/>
      <c r="GE1" s="363"/>
      <c r="GF1" s="363"/>
      <c r="GG1" s="363"/>
      <c r="GH1" s="363"/>
      <c r="GI1" s="363"/>
      <c r="GJ1" s="363"/>
      <c r="GK1" s="363"/>
      <c r="GL1" s="363"/>
      <c r="GM1" s="363"/>
      <c r="GN1" s="363"/>
      <c r="GO1" s="363"/>
      <c r="GP1" s="363"/>
      <c r="GQ1" s="363"/>
      <c r="GR1" s="363"/>
      <c r="GS1" s="363"/>
      <c r="GT1" s="363"/>
      <c r="GU1" s="363"/>
    </row>
    <row r="2" spans="1:211" s="193" customFormat="1" ht="21.6" customHeight="1">
      <c r="A2" s="498"/>
      <c r="B2" s="191"/>
      <c r="C2" s="191"/>
      <c r="D2" s="191"/>
      <c r="E2" s="191"/>
      <c r="F2" s="191"/>
      <c r="G2" s="191"/>
      <c r="H2" s="191"/>
      <c r="I2" s="191"/>
      <c r="J2" s="191"/>
      <c r="K2" s="191"/>
      <c r="L2" s="191"/>
      <c r="M2" s="191"/>
      <c r="N2" s="191"/>
      <c r="O2" s="191"/>
      <c r="P2" s="191"/>
      <c r="Q2" s="191"/>
      <c r="R2" s="191"/>
      <c r="S2" s="191"/>
      <c r="T2" s="191"/>
      <c r="U2" s="191"/>
      <c r="V2" s="191"/>
      <c r="W2" s="191"/>
      <c r="X2" s="191"/>
      <c r="Y2" s="191"/>
      <c r="Z2" s="191"/>
      <c r="AA2" s="191"/>
      <c r="AB2" s="191"/>
      <c r="AC2" s="191"/>
      <c r="AD2" s="191"/>
      <c r="AE2" s="191"/>
      <c r="AF2" s="191"/>
      <c r="AJ2" s="362"/>
      <c r="AK2" s="362"/>
      <c r="AL2" s="362"/>
      <c r="AM2" s="362"/>
      <c r="AN2" s="362"/>
      <c r="AO2" s="362"/>
      <c r="AP2" s="362"/>
      <c r="AQ2" s="362"/>
      <c r="AR2" s="362"/>
      <c r="AS2" s="362"/>
      <c r="AT2" s="362"/>
      <c r="AU2" s="362"/>
      <c r="AV2" s="362"/>
      <c r="AW2" s="362"/>
      <c r="AX2" s="362"/>
      <c r="AY2" s="362"/>
      <c r="AZ2" s="362"/>
      <c r="BA2" s="362"/>
      <c r="BB2" s="362"/>
      <c r="BC2" s="362"/>
      <c r="BD2" s="362"/>
      <c r="BE2" s="362"/>
      <c r="BF2" s="362"/>
      <c r="BG2" s="362"/>
      <c r="BH2" s="362"/>
      <c r="BI2" s="362"/>
      <c r="BJ2" s="362"/>
      <c r="BK2" s="362"/>
      <c r="BL2" s="362"/>
      <c r="BM2" s="362"/>
      <c r="BN2" s="362"/>
      <c r="BO2" s="362"/>
      <c r="BP2" s="362"/>
      <c r="BQ2" s="362"/>
      <c r="BR2" s="362"/>
      <c r="BS2" s="362"/>
      <c r="BT2" s="362"/>
      <c r="BU2" s="362"/>
      <c r="BV2" s="362"/>
      <c r="BW2" s="362"/>
      <c r="BX2" s="362"/>
      <c r="BY2" s="362"/>
      <c r="BZ2" s="362"/>
      <c r="CA2" s="362"/>
      <c r="CB2" s="362"/>
      <c r="CC2" s="362"/>
      <c r="CD2" s="362"/>
      <c r="CE2" s="362"/>
      <c r="CF2" s="362"/>
      <c r="CG2" s="362"/>
      <c r="CH2" s="362"/>
      <c r="CI2" s="362"/>
      <c r="CJ2" s="362"/>
      <c r="CK2" s="362"/>
      <c r="CL2" s="362"/>
      <c r="CM2" s="362"/>
      <c r="CN2" s="362"/>
      <c r="CO2" s="362"/>
      <c r="CP2" s="362"/>
      <c r="CQ2" s="363"/>
      <c r="CR2" s="363"/>
      <c r="CS2" s="363"/>
      <c r="CT2" s="363"/>
      <c r="CU2" s="363"/>
      <c r="CV2" s="363"/>
      <c r="CW2" s="363"/>
      <c r="CX2" s="363"/>
      <c r="CY2" s="363"/>
      <c r="CZ2" s="363"/>
      <c r="DA2" s="363"/>
      <c r="DB2" s="363"/>
      <c r="DC2" s="363"/>
      <c r="DD2" s="363"/>
      <c r="DE2" s="363"/>
      <c r="DF2" s="363"/>
      <c r="DG2" s="363"/>
      <c r="DH2" s="363"/>
      <c r="DI2" s="363"/>
      <c r="DJ2" s="363"/>
      <c r="DK2" s="363"/>
      <c r="DL2" s="363"/>
      <c r="DM2" s="363"/>
      <c r="DN2" s="363"/>
      <c r="DO2" s="363"/>
      <c r="DP2" s="363"/>
      <c r="DQ2" s="363"/>
      <c r="DR2" s="363"/>
      <c r="DS2" s="363"/>
      <c r="DT2" s="363"/>
      <c r="DU2" s="363"/>
      <c r="DV2" s="363"/>
      <c r="DW2" s="363"/>
      <c r="DX2" s="363"/>
      <c r="DY2" s="363"/>
      <c r="DZ2" s="363"/>
      <c r="EA2" s="363"/>
      <c r="EB2" s="363"/>
      <c r="EC2" s="363"/>
      <c r="ED2" s="363"/>
      <c r="EE2" s="363"/>
      <c r="EF2" s="363"/>
      <c r="EG2" s="363"/>
      <c r="EH2" s="363"/>
      <c r="EI2" s="363"/>
      <c r="EJ2" s="363"/>
      <c r="EK2" s="363"/>
      <c r="EL2" s="363"/>
      <c r="EM2" s="363"/>
      <c r="EN2" s="363"/>
      <c r="EO2" s="363"/>
      <c r="EP2" s="363"/>
      <c r="EQ2" s="363"/>
      <c r="ER2" s="363"/>
      <c r="ES2" s="363"/>
      <c r="ET2" s="363"/>
      <c r="EU2" s="363"/>
      <c r="EV2" s="363"/>
      <c r="EW2" s="363"/>
      <c r="EX2" s="363"/>
      <c r="EY2" s="363"/>
      <c r="EZ2" s="363"/>
      <c r="FA2" s="363"/>
      <c r="FB2" s="363"/>
      <c r="FC2" s="363"/>
      <c r="FD2" s="363"/>
      <c r="FE2" s="363"/>
      <c r="FF2" s="363"/>
      <c r="FG2" s="363"/>
      <c r="FH2" s="363"/>
      <c r="FI2" s="363"/>
      <c r="FJ2" s="363"/>
      <c r="FK2" s="363"/>
      <c r="FL2" s="363"/>
      <c r="FM2" s="363"/>
      <c r="FN2" s="363"/>
      <c r="FO2" s="363"/>
      <c r="FP2" s="363"/>
      <c r="FQ2" s="363"/>
      <c r="FR2" s="363"/>
      <c r="FS2" s="363"/>
      <c r="FT2" s="363"/>
      <c r="FU2" s="363"/>
      <c r="FV2" s="363"/>
      <c r="FW2" s="363"/>
      <c r="FX2" s="363"/>
      <c r="FY2" s="363"/>
      <c r="FZ2" s="363"/>
      <c r="GA2" s="363"/>
      <c r="GB2" s="363"/>
      <c r="GC2" s="363"/>
      <c r="GD2" s="363"/>
      <c r="GE2" s="363"/>
      <c r="GF2" s="363"/>
      <c r="GG2" s="363"/>
      <c r="GH2" s="363"/>
      <c r="GI2" s="363"/>
      <c r="GJ2" s="363"/>
      <c r="GK2" s="363"/>
      <c r="GL2" s="363"/>
      <c r="GM2" s="363"/>
      <c r="GN2" s="363"/>
      <c r="GO2" s="363"/>
      <c r="GP2" s="363"/>
      <c r="GQ2" s="363"/>
      <c r="GR2" s="363"/>
      <c r="GS2" s="363"/>
      <c r="GT2" s="363"/>
      <c r="GU2" s="363"/>
    </row>
    <row r="3" spans="1:211" s="193" customFormat="1" ht="21.6" customHeight="1">
      <c r="A3" s="498"/>
      <c r="B3" s="191"/>
      <c r="C3" s="191"/>
      <c r="D3" s="191"/>
      <c r="E3" s="191"/>
      <c r="F3" s="191"/>
      <c r="G3" s="191"/>
      <c r="H3" s="191"/>
      <c r="I3" s="191"/>
      <c r="J3" s="191"/>
      <c r="K3" s="191"/>
      <c r="L3" s="191"/>
      <c r="M3" s="191"/>
      <c r="N3" s="191"/>
      <c r="O3" s="191"/>
      <c r="P3" s="191"/>
      <c r="Q3" s="191"/>
      <c r="R3" s="191"/>
      <c r="S3" s="191"/>
      <c r="T3" s="191"/>
      <c r="U3" s="191"/>
      <c r="V3" s="191"/>
      <c r="W3" s="191"/>
      <c r="X3" s="191"/>
      <c r="Y3" s="191"/>
      <c r="Z3" s="191"/>
      <c r="AA3" s="191"/>
      <c r="AB3" s="191"/>
      <c r="AC3" s="191"/>
      <c r="AD3" s="191"/>
      <c r="AE3" s="191"/>
      <c r="AF3" s="191"/>
      <c r="AJ3" s="362"/>
      <c r="AK3" s="362"/>
      <c r="AL3" s="362"/>
      <c r="AM3" s="362"/>
      <c r="AN3" s="362"/>
      <c r="AO3" s="362"/>
      <c r="AP3" s="362"/>
      <c r="AQ3" s="362"/>
      <c r="AR3" s="362"/>
      <c r="AS3" s="362"/>
      <c r="AT3" s="362"/>
      <c r="AU3" s="362"/>
      <c r="AV3" s="362"/>
      <c r="AW3" s="362"/>
      <c r="AX3" s="362"/>
      <c r="AY3" s="362"/>
      <c r="AZ3" s="362"/>
      <c r="BA3" s="362"/>
      <c r="BB3" s="362"/>
      <c r="BC3" s="362"/>
      <c r="BD3" s="362"/>
      <c r="BE3" s="362"/>
      <c r="BF3" s="362"/>
      <c r="BG3" s="362"/>
      <c r="BH3" s="362"/>
      <c r="BI3" s="362"/>
      <c r="BJ3" s="362"/>
      <c r="BK3" s="362"/>
      <c r="BL3" s="362"/>
      <c r="BM3" s="362"/>
      <c r="BN3" s="362"/>
      <c r="BO3" s="362"/>
      <c r="BP3" s="362"/>
      <c r="BQ3" s="362"/>
      <c r="BR3" s="362"/>
      <c r="BS3" s="362"/>
      <c r="BT3" s="362"/>
      <c r="BU3" s="362"/>
      <c r="BV3" s="362"/>
      <c r="BW3" s="362"/>
      <c r="BX3" s="362"/>
      <c r="BY3" s="362"/>
      <c r="BZ3" s="362"/>
      <c r="CA3" s="362"/>
      <c r="CB3" s="362"/>
      <c r="CC3" s="362"/>
      <c r="CD3" s="362"/>
      <c r="CE3" s="362"/>
      <c r="CF3" s="362"/>
      <c r="CG3" s="362"/>
      <c r="CH3" s="362"/>
      <c r="CI3" s="362"/>
      <c r="CJ3" s="362"/>
      <c r="CK3" s="362"/>
      <c r="CL3" s="362"/>
      <c r="CM3" s="362"/>
      <c r="CN3" s="362"/>
      <c r="CO3" s="362"/>
      <c r="CP3" s="362"/>
      <c r="CQ3" s="363"/>
      <c r="CR3" s="363"/>
      <c r="CS3" s="363"/>
      <c r="CT3" s="363"/>
      <c r="CU3" s="363"/>
      <c r="CV3" s="363"/>
      <c r="CW3" s="363"/>
      <c r="CX3" s="363"/>
      <c r="CY3" s="363"/>
      <c r="CZ3" s="363"/>
      <c r="DA3" s="363"/>
      <c r="DB3" s="363"/>
      <c r="DC3" s="363"/>
      <c r="DD3" s="363"/>
      <c r="DE3" s="363"/>
      <c r="DF3" s="363"/>
      <c r="DG3" s="363"/>
      <c r="DH3" s="363"/>
      <c r="DI3" s="363"/>
      <c r="DJ3" s="363"/>
      <c r="DK3" s="363"/>
      <c r="DL3" s="363"/>
      <c r="DM3" s="363"/>
      <c r="DN3" s="363"/>
      <c r="DO3" s="363"/>
      <c r="DP3" s="363"/>
      <c r="DQ3" s="363"/>
      <c r="DR3" s="363"/>
      <c r="DS3" s="363"/>
      <c r="DT3" s="363"/>
      <c r="DU3" s="363"/>
      <c r="DV3" s="363"/>
      <c r="DW3" s="363"/>
      <c r="DX3" s="363"/>
      <c r="DY3" s="363"/>
      <c r="DZ3" s="363"/>
      <c r="EA3" s="363"/>
      <c r="EB3" s="363"/>
      <c r="EC3" s="363"/>
      <c r="ED3" s="363"/>
      <c r="EE3" s="363"/>
      <c r="EF3" s="363"/>
      <c r="EG3" s="363"/>
      <c r="EH3" s="363"/>
      <c r="EI3" s="363"/>
      <c r="EJ3" s="363"/>
      <c r="EK3" s="363"/>
      <c r="EL3" s="363"/>
      <c r="EM3" s="363"/>
      <c r="EN3" s="363"/>
      <c r="EO3" s="363"/>
      <c r="EP3" s="363"/>
      <c r="EQ3" s="363"/>
      <c r="ER3" s="363"/>
      <c r="ES3" s="363"/>
      <c r="ET3" s="363"/>
      <c r="EU3" s="363"/>
      <c r="EV3" s="363"/>
      <c r="EW3" s="363"/>
      <c r="EX3" s="363"/>
      <c r="EY3" s="363"/>
      <c r="EZ3" s="363"/>
      <c r="FA3" s="363"/>
      <c r="FB3" s="363"/>
      <c r="FC3" s="363"/>
      <c r="FD3" s="363"/>
      <c r="FE3" s="363"/>
      <c r="FF3" s="363"/>
      <c r="FG3" s="363"/>
      <c r="FH3" s="363"/>
      <c r="FI3" s="363"/>
      <c r="FJ3" s="363"/>
      <c r="FK3" s="363"/>
      <c r="FL3" s="363"/>
      <c r="FM3" s="363"/>
      <c r="FN3" s="363"/>
      <c r="FO3" s="363"/>
      <c r="FP3" s="363"/>
      <c r="FQ3" s="363"/>
      <c r="FR3" s="363"/>
      <c r="FS3" s="363"/>
      <c r="FT3" s="363"/>
      <c r="FU3" s="363"/>
      <c r="FV3" s="363"/>
      <c r="FW3" s="363"/>
      <c r="FX3" s="363"/>
      <c r="FY3" s="363"/>
      <c r="FZ3" s="363"/>
      <c r="GA3" s="363"/>
      <c r="GB3" s="363"/>
      <c r="GC3" s="363"/>
      <c r="GD3" s="363"/>
      <c r="GE3" s="363"/>
      <c r="GF3" s="363"/>
      <c r="GG3" s="363"/>
      <c r="GH3" s="363"/>
      <c r="GI3" s="363"/>
      <c r="GJ3" s="363"/>
      <c r="GK3" s="363"/>
      <c r="GL3" s="363"/>
      <c r="GM3" s="363"/>
      <c r="GN3" s="363"/>
      <c r="GO3" s="363"/>
      <c r="GP3" s="363"/>
      <c r="GQ3" s="363"/>
      <c r="GR3" s="363"/>
      <c r="GS3" s="363"/>
      <c r="GT3" s="363"/>
      <c r="GU3" s="363"/>
    </row>
    <row r="4" spans="1:211" ht="30" customHeight="1">
      <c r="C4" s="365" t="s">
        <v>555</v>
      </c>
      <c r="AL4" s="725" t="s">
        <v>846</v>
      </c>
      <c r="AM4" s="725"/>
      <c r="AN4" s="725"/>
      <c r="AO4" s="725"/>
      <c r="AP4" s="725"/>
      <c r="AQ4" s="725"/>
      <c r="AR4" s="725"/>
      <c r="AS4" s="725"/>
      <c r="AT4" s="725"/>
      <c r="AU4" s="725"/>
      <c r="AV4" s="725"/>
      <c r="AY4" s="364"/>
      <c r="AZ4" s="364"/>
      <c r="BA4" s="364"/>
      <c r="CF4" s="712"/>
      <c r="CG4" s="712"/>
      <c r="CH4" s="712"/>
      <c r="CI4" s="712"/>
      <c r="CJ4" s="712"/>
      <c r="CK4" s="712"/>
      <c r="CL4" s="369"/>
      <c r="CM4" s="370"/>
      <c r="CN4" s="363"/>
      <c r="CO4" s="363"/>
      <c r="CP4" s="363"/>
      <c r="DP4" s="362"/>
      <c r="DQ4" s="362"/>
      <c r="DR4" s="362"/>
      <c r="DT4" s="362"/>
      <c r="DU4" s="362"/>
      <c r="DV4" s="362"/>
      <c r="DW4" s="362"/>
      <c r="DX4" s="362"/>
      <c r="DY4" s="362"/>
      <c r="DZ4" s="362"/>
      <c r="FE4" s="362"/>
      <c r="FF4" s="362"/>
      <c r="FG4" s="362"/>
      <c r="FH4" s="362"/>
      <c r="FI4" s="362"/>
      <c r="FJ4" s="362"/>
    </row>
    <row r="5" spans="1:211" ht="9.9499999999999993" customHeight="1" thickBot="1">
      <c r="AS5" s="371"/>
      <c r="CK5" s="363"/>
      <c r="CL5" s="362" t="str">
        <f>CL7&amp;"/"&amp;"11"&amp;"/"&amp;'P Gerais'!$D$6</f>
        <v>1/11/2015</v>
      </c>
      <c r="CM5" s="362" t="str">
        <f>CM7&amp;"/"&amp;"11"&amp;"/"&amp;'P Gerais'!$D$6</f>
        <v>2/11/2015</v>
      </c>
      <c r="CN5" s="362" t="str">
        <f>CN7&amp;"/"&amp;"11"&amp;"/"&amp;'P Gerais'!$D$6</f>
        <v>3/11/2015</v>
      </c>
      <c r="CO5" s="362" t="str">
        <f>CO7&amp;"/"&amp;"11"&amp;"/"&amp;'P Gerais'!$D$6</f>
        <v>4/11/2015</v>
      </c>
      <c r="CP5" s="362" t="str">
        <f>CP7&amp;"/"&amp;"11"&amp;"/"&amp;'P Gerais'!$D$6</f>
        <v>5/11/2015</v>
      </c>
      <c r="CQ5" s="362" t="str">
        <f>CQ7&amp;"/"&amp;"11"&amp;"/"&amp;'P Gerais'!$D$6</f>
        <v>6/11/2015</v>
      </c>
      <c r="CR5" s="362" t="str">
        <f>CR7&amp;"/"&amp;"11"&amp;"/"&amp;'P Gerais'!$D$6</f>
        <v>7/11/2015</v>
      </c>
      <c r="CS5" s="362" t="str">
        <f>CS7&amp;"/"&amp;"11"&amp;"/"&amp;'P Gerais'!$D$6</f>
        <v>8/11/2015</v>
      </c>
      <c r="CT5" s="362" t="str">
        <f>CT7&amp;"/"&amp;"11"&amp;"/"&amp;'P Gerais'!$D$6</f>
        <v>9/11/2015</v>
      </c>
      <c r="CU5" s="362" t="str">
        <f>CU7&amp;"/"&amp;"11"&amp;"/"&amp;'P Gerais'!$D$6</f>
        <v>10/11/2015</v>
      </c>
      <c r="CV5" s="362" t="str">
        <f>CV7&amp;"/"&amp;"11"&amp;"/"&amp;'P Gerais'!$D$6</f>
        <v>11/11/2015</v>
      </c>
      <c r="CW5" s="362" t="str">
        <f>CW7&amp;"/"&amp;"11"&amp;"/"&amp;'P Gerais'!$D$6</f>
        <v>12/11/2015</v>
      </c>
      <c r="CX5" s="362" t="str">
        <f>CX7&amp;"/"&amp;"11"&amp;"/"&amp;'P Gerais'!$D$6</f>
        <v>13/11/2015</v>
      </c>
      <c r="CY5" s="362" t="str">
        <f>CY7&amp;"/"&amp;"11"&amp;"/"&amp;'P Gerais'!$D$6</f>
        <v>14/11/2015</v>
      </c>
      <c r="CZ5" s="362" t="str">
        <f>CZ7&amp;"/"&amp;"11"&amp;"/"&amp;'P Gerais'!$D$6</f>
        <v>15/11/2015</v>
      </c>
      <c r="DA5" s="362" t="str">
        <f>DA7&amp;"/"&amp;"11"&amp;"/"&amp;'P Gerais'!$D$6</f>
        <v>16/11/2015</v>
      </c>
      <c r="DB5" s="362" t="str">
        <f>DB7&amp;"/"&amp;"11"&amp;"/"&amp;'P Gerais'!$D$6</f>
        <v>17/11/2015</v>
      </c>
      <c r="DC5" s="362" t="str">
        <f>DC7&amp;"/"&amp;"11"&amp;"/"&amp;'P Gerais'!$D$6</f>
        <v>18/11/2015</v>
      </c>
      <c r="DD5" s="362" t="str">
        <f>DD7&amp;"/"&amp;"11"&amp;"/"&amp;'P Gerais'!$D$6</f>
        <v>19/11/2015</v>
      </c>
      <c r="DE5" s="362" t="str">
        <f>DE7&amp;"/"&amp;"11"&amp;"/"&amp;'P Gerais'!$D$6</f>
        <v>20/11/2015</v>
      </c>
      <c r="DF5" s="362" t="str">
        <f>DF7&amp;"/"&amp;"11"&amp;"/"&amp;'P Gerais'!$D$6</f>
        <v>21/11/2015</v>
      </c>
      <c r="DG5" s="362" t="str">
        <f>DG7&amp;"/"&amp;"11"&amp;"/"&amp;'P Gerais'!$D$6</f>
        <v>22/11/2015</v>
      </c>
      <c r="DH5" s="362" t="str">
        <f>DH7&amp;"/"&amp;"11"&amp;"/"&amp;'P Gerais'!$D$6</f>
        <v>23/11/2015</v>
      </c>
      <c r="DI5" s="362" t="str">
        <f>DI7&amp;"/"&amp;"11"&amp;"/"&amp;'P Gerais'!$D$6</f>
        <v>24/11/2015</v>
      </c>
      <c r="DJ5" s="362" t="str">
        <f>DJ7&amp;"/"&amp;"11"&amp;"/"&amp;'P Gerais'!$D$6</f>
        <v>25/11/2015</v>
      </c>
      <c r="DK5" s="362" t="str">
        <f>DK7&amp;"/"&amp;"11"&amp;"/"&amp;'P Gerais'!$D$6</f>
        <v>26/11/2015</v>
      </c>
      <c r="DL5" s="362" t="str">
        <f>DL7&amp;"/"&amp;"11"&amp;"/"&amp;'P Gerais'!$D$6</f>
        <v>27/11/2015</v>
      </c>
      <c r="DM5" s="362" t="str">
        <f>DM7&amp;"/"&amp;"11"&amp;"/"&amp;'P Gerais'!$D$6</f>
        <v>28/11/2015</v>
      </c>
      <c r="DN5" s="362" t="str">
        <f>DN7&amp;"/"&amp;"11"&amp;"/"&amp;'P Gerais'!$D$6</f>
        <v>29/11/2015</v>
      </c>
      <c r="DO5" s="362" t="str">
        <f>DO7&amp;"/"&amp;"11"&amp;"/"&amp;'P Gerais'!$D$6</f>
        <v>30/11/2015</v>
      </c>
      <c r="DP5" s="362"/>
      <c r="DQ5" s="362"/>
      <c r="DR5" s="362"/>
      <c r="DT5" s="362"/>
      <c r="DU5" s="362"/>
      <c r="DV5" s="362"/>
      <c r="DW5" s="362"/>
      <c r="DX5" s="362"/>
      <c r="DY5" s="362"/>
      <c r="DZ5" s="362"/>
      <c r="EA5" s="362" t="str">
        <f>EA7&amp;"/"&amp;"11"&amp;"/"&amp;'P Gerais'!$D$6</f>
        <v>1/11/2015</v>
      </c>
      <c r="EB5" s="362" t="str">
        <f>EB7&amp;"/"&amp;"11"&amp;"/"&amp;'P Gerais'!$D$6</f>
        <v>2/11/2015</v>
      </c>
      <c r="EC5" s="362" t="str">
        <f>EC7&amp;"/"&amp;"11"&amp;"/"&amp;'P Gerais'!$D$6</f>
        <v>3/11/2015</v>
      </c>
      <c r="ED5" s="362" t="str">
        <f>ED7&amp;"/"&amp;"11"&amp;"/"&amp;'P Gerais'!$D$6</f>
        <v>4/11/2015</v>
      </c>
      <c r="EE5" s="362" t="str">
        <f>EE7&amp;"/"&amp;"11"&amp;"/"&amp;'P Gerais'!$D$6</f>
        <v>5/11/2015</v>
      </c>
      <c r="EF5" s="362" t="str">
        <f>EF7&amp;"/"&amp;"11"&amp;"/"&amp;'P Gerais'!$D$6</f>
        <v>6/11/2015</v>
      </c>
      <c r="EG5" s="362" t="str">
        <f>EG7&amp;"/"&amp;"11"&amp;"/"&amp;'P Gerais'!$D$6</f>
        <v>7/11/2015</v>
      </c>
      <c r="EH5" s="362" t="str">
        <f>EH7&amp;"/"&amp;"11"&amp;"/"&amp;'P Gerais'!$D$6</f>
        <v>8/11/2015</v>
      </c>
      <c r="EI5" s="362" t="str">
        <f>EI7&amp;"/"&amp;"11"&amp;"/"&amp;'P Gerais'!$D$6</f>
        <v>9/11/2015</v>
      </c>
      <c r="EJ5" s="362" t="str">
        <f>EJ7&amp;"/"&amp;"11"&amp;"/"&amp;'P Gerais'!$D$6</f>
        <v>10/11/2015</v>
      </c>
      <c r="EK5" s="362" t="str">
        <f>EK7&amp;"/"&amp;"11"&amp;"/"&amp;'P Gerais'!$D$6</f>
        <v>11/11/2015</v>
      </c>
      <c r="EL5" s="362" t="str">
        <f>EL7&amp;"/"&amp;"11"&amp;"/"&amp;'P Gerais'!$D$6</f>
        <v>12/11/2015</v>
      </c>
      <c r="EM5" s="362" t="str">
        <f>EM7&amp;"/"&amp;"11"&amp;"/"&amp;'P Gerais'!$D$6</f>
        <v>13/11/2015</v>
      </c>
      <c r="EN5" s="362" t="str">
        <f>EN7&amp;"/"&amp;"11"&amp;"/"&amp;'P Gerais'!$D$6</f>
        <v>14/11/2015</v>
      </c>
      <c r="EO5" s="362" t="str">
        <f>EO7&amp;"/"&amp;"11"&amp;"/"&amp;'P Gerais'!$D$6</f>
        <v>15/11/2015</v>
      </c>
      <c r="EP5" s="362" t="str">
        <f>EP7&amp;"/"&amp;"11"&amp;"/"&amp;'P Gerais'!$D$6</f>
        <v>16/11/2015</v>
      </c>
      <c r="EQ5" s="362" t="str">
        <f>EQ7&amp;"/"&amp;"11"&amp;"/"&amp;'P Gerais'!$D$6</f>
        <v>17/11/2015</v>
      </c>
      <c r="ER5" s="362" t="str">
        <f>ER7&amp;"/"&amp;"11"&amp;"/"&amp;'P Gerais'!$D$6</f>
        <v>18/11/2015</v>
      </c>
      <c r="ES5" s="362" t="str">
        <f>ES7&amp;"/"&amp;"11"&amp;"/"&amp;'P Gerais'!$D$6</f>
        <v>19/11/2015</v>
      </c>
      <c r="ET5" s="362" t="str">
        <f>ET7&amp;"/"&amp;"11"&amp;"/"&amp;'P Gerais'!$D$6</f>
        <v>20/11/2015</v>
      </c>
      <c r="EU5" s="362" t="str">
        <f>EU7&amp;"/"&amp;"11"&amp;"/"&amp;'P Gerais'!$D$6</f>
        <v>21/11/2015</v>
      </c>
      <c r="EV5" s="362" t="str">
        <f>EV7&amp;"/"&amp;"11"&amp;"/"&amp;'P Gerais'!$D$6</f>
        <v>22/11/2015</v>
      </c>
      <c r="EW5" s="362" t="str">
        <f>EW7&amp;"/"&amp;"11"&amp;"/"&amp;'P Gerais'!$D$6</f>
        <v>23/11/2015</v>
      </c>
      <c r="EX5" s="362" t="str">
        <f>EX7&amp;"/"&amp;"11"&amp;"/"&amp;'P Gerais'!$D$6</f>
        <v>24/11/2015</v>
      </c>
      <c r="EY5" s="362" t="str">
        <f>EY7&amp;"/"&amp;"11"&amp;"/"&amp;'P Gerais'!$D$6</f>
        <v>25/11/2015</v>
      </c>
      <c r="EZ5" s="362" t="str">
        <f>EZ7&amp;"/"&amp;"11"&amp;"/"&amp;'P Gerais'!$D$6</f>
        <v>26/11/2015</v>
      </c>
      <c r="FA5" s="362" t="str">
        <f>FA7&amp;"/"&amp;"11"&amp;"/"&amp;'P Gerais'!$D$6</f>
        <v>27/11/2015</v>
      </c>
      <c r="FB5" s="362" t="str">
        <f>FB7&amp;"/"&amp;"11"&amp;"/"&amp;'P Gerais'!$D$6</f>
        <v>28/11/2015</v>
      </c>
      <c r="FC5" s="362" t="str">
        <f>FC7&amp;"/"&amp;"11"&amp;"/"&amp;'P Gerais'!$D$6</f>
        <v>29/11/2015</v>
      </c>
      <c r="FD5" s="362" t="str">
        <f>FD7&amp;"/"&amp;"11"&amp;"/"&amp;'P Gerais'!$D$6</f>
        <v>30/11/2015</v>
      </c>
      <c r="FE5" s="362"/>
      <c r="FF5" s="362"/>
      <c r="FG5" s="362"/>
      <c r="FH5" s="362"/>
      <c r="FI5" s="362"/>
      <c r="FJ5" s="362"/>
    </row>
    <row r="6" spans="1:211" ht="30" customHeight="1" thickTop="1" thickBot="1">
      <c r="C6" s="709" t="s">
        <v>151</v>
      </c>
      <c r="D6" s="710"/>
      <c r="E6" s="710"/>
      <c r="F6" s="710"/>
      <c r="G6" s="710"/>
      <c r="H6" s="710"/>
      <c r="I6" s="710"/>
      <c r="J6" s="710"/>
      <c r="K6" s="710"/>
      <c r="L6" s="711"/>
      <c r="M6" s="708" t="s">
        <v>152</v>
      </c>
      <c r="N6" s="708"/>
      <c r="O6" s="708"/>
      <c r="P6" s="708"/>
      <c r="Q6" s="708"/>
      <c r="R6" s="708" t="s">
        <v>866</v>
      </c>
      <c r="S6" s="708"/>
      <c r="T6" s="708"/>
      <c r="U6" s="708"/>
      <c r="V6" s="708"/>
      <c r="W6" s="708"/>
      <c r="X6" s="708"/>
      <c r="Y6" s="708"/>
      <c r="Z6" s="708" t="s">
        <v>153</v>
      </c>
      <c r="AA6" s="708"/>
      <c r="AB6" s="713" t="s">
        <v>154</v>
      </c>
      <c r="AC6" s="713"/>
      <c r="AD6" s="713"/>
      <c r="AE6" s="713"/>
      <c r="AF6" s="713"/>
      <c r="AH6" s="714" t="s">
        <v>165</v>
      </c>
      <c r="AK6" s="362" t="s">
        <v>867</v>
      </c>
      <c r="AL6" s="373" t="s">
        <v>4</v>
      </c>
      <c r="AM6" s="373" t="s">
        <v>848</v>
      </c>
      <c r="AN6" s="373" t="s">
        <v>849</v>
      </c>
      <c r="AO6" s="373" t="s">
        <v>850</v>
      </c>
      <c r="AP6" s="373" t="s">
        <v>851</v>
      </c>
      <c r="AQ6" s="373" t="s">
        <v>157</v>
      </c>
      <c r="AR6" s="371"/>
      <c r="AS6" s="374">
        <v>1</v>
      </c>
      <c r="AT6" s="364"/>
      <c r="AU6" s="364"/>
      <c r="BA6" s="712" t="s">
        <v>854</v>
      </c>
      <c r="BB6" s="712"/>
      <c r="BC6" s="712"/>
      <c r="BD6" s="712"/>
      <c r="BE6" s="712"/>
      <c r="BF6" s="712"/>
      <c r="BG6" s="712"/>
      <c r="BH6" s="712"/>
      <c r="BI6" s="362" t="s">
        <v>869</v>
      </c>
      <c r="BV6" s="362" t="s">
        <v>701</v>
      </c>
      <c r="BW6" s="362" t="s">
        <v>703</v>
      </c>
      <c r="BX6" s="362" t="s">
        <v>704</v>
      </c>
      <c r="BY6" s="362" t="s">
        <v>706</v>
      </c>
      <c r="CF6" s="362" t="s">
        <v>802</v>
      </c>
      <c r="CK6" s="363"/>
      <c r="CL6" s="375" t="str">
        <f>VLOOKUP(WEEKDAY(DATE('P Gerais'!$D$6,11,CL7),1),'P Gerais'!$J$5:$K$11,2,FALSE)</f>
        <v>Dom</v>
      </c>
      <c r="CM6" s="375" t="str">
        <f>VLOOKUP(WEEKDAY(DATE('P Gerais'!$D$6,11,CM7),1),'P Gerais'!$J$5:$K$11,2,FALSE)</f>
        <v>Seg</v>
      </c>
      <c r="CN6" s="375" t="str">
        <f>VLOOKUP(WEEKDAY(DATE('P Gerais'!$D$6,11,CN7),1),'P Gerais'!$J$5:$K$11,2,FALSE)</f>
        <v>Ter</v>
      </c>
      <c r="CO6" s="375" t="str">
        <f>VLOOKUP(WEEKDAY(DATE('P Gerais'!$D$6,11,CO7),1),'P Gerais'!$J$5:$K$11,2,FALSE)</f>
        <v>Qua</v>
      </c>
      <c r="CP6" s="375" t="str">
        <f>VLOOKUP(WEEKDAY(DATE('P Gerais'!$D$6,11,CP7),1),'P Gerais'!$J$5:$K$11,2,FALSE)</f>
        <v>Qui</v>
      </c>
      <c r="CQ6" s="375" t="str">
        <f>VLOOKUP(WEEKDAY(DATE('P Gerais'!$D$6,11,CQ7),1),'P Gerais'!$J$5:$K$11,2,FALSE)</f>
        <v>Sex</v>
      </c>
      <c r="CR6" s="375" t="str">
        <f>VLOOKUP(WEEKDAY(DATE('P Gerais'!$D$6,11,CR7),1),'P Gerais'!$J$5:$K$11,2,FALSE)</f>
        <v>Sab</v>
      </c>
      <c r="CS6" s="375" t="str">
        <f>VLOOKUP(WEEKDAY(DATE('P Gerais'!$D$6,11,CS7),1),'P Gerais'!$J$5:$K$11,2,FALSE)</f>
        <v>Dom</v>
      </c>
      <c r="CT6" s="375" t="str">
        <f>VLOOKUP(WEEKDAY(DATE('P Gerais'!$D$6,11,CT7),1),'P Gerais'!$J$5:$K$11,2,FALSE)</f>
        <v>Seg</v>
      </c>
      <c r="CU6" s="375" t="str">
        <f>VLOOKUP(WEEKDAY(DATE('P Gerais'!$D$6,11,CU7),1),'P Gerais'!$J$5:$K$11,2,FALSE)</f>
        <v>Ter</v>
      </c>
      <c r="CV6" s="375" t="str">
        <f>VLOOKUP(WEEKDAY(DATE('P Gerais'!$D$6,11,CV7),1),'P Gerais'!$J$5:$K$11,2,FALSE)</f>
        <v>Qua</v>
      </c>
      <c r="CW6" s="375" t="str">
        <f>VLOOKUP(WEEKDAY(DATE('P Gerais'!$D$6,11,CW7),1),'P Gerais'!$J$5:$K$11,2,FALSE)</f>
        <v>Qui</v>
      </c>
      <c r="CX6" s="375" t="str">
        <f>VLOOKUP(WEEKDAY(DATE('P Gerais'!$D$6,11,CX7),1),'P Gerais'!$J$5:$K$11,2,FALSE)</f>
        <v>Sex</v>
      </c>
      <c r="CY6" s="375" t="str">
        <f>VLOOKUP(WEEKDAY(DATE('P Gerais'!$D$6,11,CY7),1),'P Gerais'!$J$5:$K$11,2,FALSE)</f>
        <v>Sab</v>
      </c>
      <c r="CZ6" s="375" t="str">
        <f>VLOOKUP(WEEKDAY(DATE('P Gerais'!$D$6,11,CZ7),1),'P Gerais'!$J$5:$K$11,2,FALSE)</f>
        <v>Dom</v>
      </c>
      <c r="DA6" s="375" t="str">
        <f>VLOOKUP(WEEKDAY(DATE('P Gerais'!$D$6,11,DA7),1),'P Gerais'!$J$5:$K$11,2,FALSE)</f>
        <v>Seg</v>
      </c>
      <c r="DB6" s="375" t="str">
        <f>VLOOKUP(WEEKDAY(DATE('P Gerais'!$D$6,11,DB7),1),'P Gerais'!$J$5:$K$11,2,FALSE)</f>
        <v>Ter</v>
      </c>
      <c r="DC6" s="375" t="str">
        <f>VLOOKUP(WEEKDAY(DATE('P Gerais'!$D$6,11,DC7),1),'P Gerais'!$J$5:$K$11,2,FALSE)</f>
        <v>Qua</v>
      </c>
      <c r="DD6" s="375" t="str">
        <f>VLOOKUP(WEEKDAY(DATE('P Gerais'!$D$6,11,DD7),1),'P Gerais'!$J$5:$K$11,2,FALSE)</f>
        <v>Qui</v>
      </c>
      <c r="DE6" s="375" t="str">
        <f>VLOOKUP(WEEKDAY(DATE('P Gerais'!$D$6,11,DE7),1),'P Gerais'!$J$5:$K$11,2,FALSE)</f>
        <v>Sex</v>
      </c>
      <c r="DF6" s="375" t="str">
        <f>VLOOKUP(WEEKDAY(DATE('P Gerais'!$D$6,11,DF7),1),'P Gerais'!$J$5:$K$11,2,FALSE)</f>
        <v>Sab</v>
      </c>
      <c r="DG6" s="375" t="str">
        <f>VLOOKUP(WEEKDAY(DATE('P Gerais'!$D$6,11,DG7),1),'P Gerais'!$J$5:$K$11,2,FALSE)</f>
        <v>Dom</v>
      </c>
      <c r="DH6" s="375" t="str">
        <f>VLOOKUP(WEEKDAY(DATE('P Gerais'!$D$6,11,DH7),1),'P Gerais'!$J$5:$K$11,2,FALSE)</f>
        <v>Seg</v>
      </c>
      <c r="DI6" s="375" t="str">
        <f>VLOOKUP(WEEKDAY(DATE('P Gerais'!$D$6,11,DI7),1),'P Gerais'!$J$5:$K$11,2,FALSE)</f>
        <v>Ter</v>
      </c>
      <c r="DJ6" s="375" t="str">
        <f>VLOOKUP(WEEKDAY(DATE('P Gerais'!$D$6,11,DJ7),1),'P Gerais'!$J$5:$K$11,2,FALSE)</f>
        <v>Qua</v>
      </c>
      <c r="DK6" s="375" t="str">
        <f>VLOOKUP(WEEKDAY(DATE('P Gerais'!$D$6,11,DK7),1),'P Gerais'!$J$5:$K$11,2,FALSE)</f>
        <v>Qui</v>
      </c>
      <c r="DL6" s="375" t="str">
        <f>VLOOKUP(WEEKDAY(DATE('P Gerais'!$D$6,11,DL7),1),'P Gerais'!$J$5:$K$11,2,FALSE)</f>
        <v>Sex</v>
      </c>
      <c r="DM6" s="375" t="str">
        <f>VLOOKUP(WEEKDAY(DATE('P Gerais'!$D$6,11,DM7),1),'P Gerais'!$J$5:$K$11,2,FALSE)</f>
        <v>Sab</v>
      </c>
      <c r="DN6" s="375" t="str">
        <f>VLOOKUP(WEEKDAY(DATE('P Gerais'!$D$6,11,DN7),1),'P Gerais'!$J$5:$K$11,2,FALSE)</f>
        <v>Dom</v>
      </c>
      <c r="DO6" s="375" t="str">
        <f>VLOOKUP(WEEKDAY(DATE('P Gerais'!$D$6,11,DO7),1),'P Gerais'!$J$5:$K$11,2,FALSE)</f>
        <v>Seg</v>
      </c>
      <c r="DP6" s="362"/>
      <c r="DQ6" s="362"/>
      <c r="DR6" s="362" t="s">
        <v>817</v>
      </c>
      <c r="DT6" s="362"/>
      <c r="DU6" s="362"/>
      <c r="DV6" s="362"/>
      <c r="DW6" s="362"/>
      <c r="DX6" s="362"/>
      <c r="DY6" s="362"/>
      <c r="DZ6" s="362"/>
      <c r="EA6" s="375" t="str">
        <f>VLOOKUP(WEEKDAY(DATE('P Gerais'!$D$6,11,EA7),1),'P Gerais'!$J$5:$K$11,2,FALSE)</f>
        <v>Dom</v>
      </c>
      <c r="EB6" s="375" t="str">
        <f>VLOOKUP(WEEKDAY(DATE('P Gerais'!$D$6,11,EB7),1),'P Gerais'!$J$5:$K$11,2,FALSE)</f>
        <v>Seg</v>
      </c>
      <c r="EC6" s="375" t="str">
        <f>VLOOKUP(WEEKDAY(DATE('P Gerais'!$D$6,11,EC7),1),'P Gerais'!$J$5:$K$11,2,FALSE)</f>
        <v>Ter</v>
      </c>
      <c r="ED6" s="375" t="str">
        <f>VLOOKUP(WEEKDAY(DATE('P Gerais'!$D$6,11,ED7),1),'P Gerais'!$J$5:$K$11,2,FALSE)</f>
        <v>Qua</v>
      </c>
      <c r="EE6" s="375" t="str">
        <f>VLOOKUP(WEEKDAY(DATE('P Gerais'!$D$6,11,EE7),1),'P Gerais'!$J$5:$K$11,2,FALSE)</f>
        <v>Qui</v>
      </c>
      <c r="EF6" s="375" t="str">
        <f>VLOOKUP(WEEKDAY(DATE('P Gerais'!$D$6,11,EF7),1),'P Gerais'!$J$5:$K$11,2,FALSE)</f>
        <v>Sex</v>
      </c>
      <c r="EG6" s="375" t="str">
        <f>VLOOKUP(WEEKDAY(DATE('P Gerais'!$D$6,11,EG7),1),'P Gerais'!$J$5:$K$11,2,FALSE)</f>
        <v>Sab</v>
      </c>
      <c r="EH6" s="375" t="str">
        <f>VLOOKUP(WEEKDAY(DATE('P Gerais'!$D$6,11,EH7),1),'P Gerais'!$J$5:$K$11,2,FALSE)</f>
        <v>Dom</v>
      </c>
      <c r="EI6" s="375" t="str">
        <f>VLOOKUP(WEEKDAY(DATE('P Gerais'!$D$6,11,EI7),1),'P Gerais'!$J$5:$K$11,2,FALSE)</f>
        <v>Seg</v>
      </c>
      <c r="EJ6" s="375" t="str">
        <f>VLOOKUP(WEEKDAY(DATE('P Gerais'!$D$6,11,EJ7),1),'P Gerais'!$J$5:$K$11,2,FALSE)</f>
        <v>Ter</v>
      </c>
      <c r="EK6" s="375" t="str">
        <f>VLOOKUP(WEEKDAY(DATE('P Gerais'!$D$6,11,EK7),1),'P Gerais'!$J$5:$K$11,2,FALSE)</f>
        <v>Qua</v>
      </c>
      <c r="EL6" s="375" t="str">
        <f>VLOOKUP(WEEKDAY(DATE('P Gerais'!$D$6,11,EL7),1),'P Gerais'!$J$5:$K$11,2,FALSE)</f>
        <v>Qui</v>
      </c>
      <c r="EM6" s="375" t="str">
        <f>VLOOKUP(WEEKDAY(DATE('P Gerais'!$D$6,11,EM7),1),'P Gerais'!$J$5:$K$11,2,FALSE)</f>
        <v>Sex</v>
      </c>
      <c r="EN6" s="375" t="str">
        <f>VLOOKUP(WEEKDAY(DATE('P Gerais'!$D$6,11,EN7),1),'P Gerais'!$J$5:$K$11,2,FALSE)</f>
        <v>Sab</v>
      </c>
      <c r="EO6" s="375" t="str">
        <f>VLOOKUP(WEEKDAY(DATE('P Gerais'!$D$6,11,EO7),1),'P Gerais'!$J$5:$K$11,2,FALSE)</f>
        <v>Dom</v>
      </c>
      <c r="EP6" s="375" t="str">
        <f>VLOOKUP(WEEKDAY(DATE('P Gerais'!$D$6,11,EP7),1),'P Gerais'!$J$5:$K$11,2,FALSE)</f>
        <v>Seg</v>
      </c>
      <c r="EQ6" s="375" t="str">
        <f>VLOOKUP(WEEKDAY(DATE('P Gerais'!$D$6,11,EQ7),1),'P Gerais'!$J$5:$K$11,2,FALSE)</f>
        <v>Ter</v>
      </c>
      <c r="ER6" s="375" t="str">
        <f>VLOOKUP(WEEKDAY(DATE('P Gerais'!$D$6,11,ER7),1),'P Gerais'!$J$5:$K$11,2,FALSE)</f>
        <v>Qua</v>
      </c>
      <c r="ES6" s="375" t="str">
        <f>VLOOKUP(WEEKDAY(DATE('P Gerais'!$D$6,11,ES7),1),'P Gerais'!$J$5:$K$11,2,FALSE)</f>
        <v>Qui</v>
      </c>
      <c r="ET6" s="375" t="str">
        <f>VLOOKUP(WEEKDAY(DATE('P Gerais'!$D$6,11,ET7),1),'P Gerais'!$J$5:$K$11,2,FALSE)</f>
        <v>Sex</v>
      </c>
      <c r="EU6" s="375" t="str">
        <f>VLOOKUP(WEEKDAY(DATE('P Gerais'!$D$6,11,EU7),1),'P Gerais'!$J$5:$K$11,2,FALSE)</f>
        <v>Sab</v>
      </c>
      <c r="EV6" s="375" t="str">
        <f>VLOOKUP(WEEKDAY(DATE('P Gerais'!$D$6,11,EV7),1),'P Gerais'!$J$5:$K$11,2,FALSE)</f>
        <v>Dom</v>
      </c>
      <c r="EW6" s="375" t="str">
        <f>VLOOKUP(WEEKDAY(DATE('P Gerais'!$D$6,11,EW7),1),'P Gerais'!$J$5:$K$11,2,FALSE)</f>
        <v>Seg</v>
      </c>
      <c r="EX6" s="375" t="str">
        <f>VLOOKUP(WEEKDAY(DATE('P Gerais'!$D$6,11,EX7),1),'P Gerais'!$J$5:$K$11,2,FALSE)</f>
        <v>Ter</v>
      </c>
      <c r="EY6" s="375" t="str">
        <f>VLOOKUP(WEEKDAY(DATE('P Gerais'!$D$6,11,EY7),1),'P Gerais'!$J$5:$K$11,2,FALSE)</f>
        <v>Qua</v>
      </c>
      <c r="EZ6" s="375" t="str">
        <f>VLOOKUP(WEEKDAY(DATE('P Gerais'!$D$6,11,EZ7),1),'P Gerais'!$J$5:$K$11,2,FALSE)</f>
        <v>Qui</v>
      </c>
      <c r="FA6" s="375" t="str">
        <f>VLOOKUP(WEEKDAY(DATE('P Gerais'!$D$6,11,FA7),1),'P Gerais'!$J$5:$K$11,2,FALSE)</f>
        <v>Sex</v>
      </c>
      <c r="FB6" s="375" t="str">
        <f>VLOOKUP(WEEKDAY(DATE('P Gerais'!$D$6,11,FB7),1),'P Gerais'!$J$5:$K$11,2,FALSE)</f>
        <v>Sab</v>
      </c>
      <c r="FC6" s="375" t="str">
        <f>VLOOKUP(WEEKDAY(DATE('P Gerais'!$D$6,11,FC7),1),'P Gerais'!$J$5:$K$11,2,FALSE)</f>
        <v>Dom</v>
      </c>
      <c r="FD6" s="375" t="str">
        <f>VLOOKUP(WEEKDAY(DATE('P Gerais'!$D$6,11,FD7),1),'P Gerais'!$J$5:$K$11,2,FALSE)</f>
        <v>Seg</v>
      </c>
      <c r="FE6" s="362"/>
      <c r="FF6" s="362"/>
      <c r="FG6" s="362"/>
      <c r="FH6" s="362"/>
      <c r="FI6" s="362"/>
      <c r="FJ6" s="362"/>
      <c r="GV6" s="708" t="s">
        <v>1045</v>
      </c>
      <c r="GW6" s="708"/>
      <c r="GX6" s="708"/>
      <c r="GY6" s="708"/>
      <c r="GZ6" s="708"/>
      <c r="HA6" s="708"/>
      <c r="HB6" s="708"/>
      <c r="HC6" s="708"/>
    </row>
    <row r="7" spans="1:211" ht="30" customHeight="1" thickTop="1" thickBot="1">
      <c r="C7" s="376" t="s">
        <v>0</v>
      </c>
      <c r="D7" s="376" t="s">
        <v>1</v>
      </c>
      <c r="E7" s="377" t="s">
        <v>903</v>
      </c>
      <c r="F7" s="376" t="s">
        <v>2</v>
      </c>
      <c r="G7" s="378" t="s">
        <v>896</v>
      </c>
      <c r="H7" s="377" t="s">
        <v>898</v>
      </c>
      <c r="I7" s="378" t="s">
        <v>895</v>
      </c>
      <c r="J7" s="379" t="s">
        <v>788</v>
      </c>
      <c r="K7" s="379" t="s">
        <v>852</v>
      </c>
      <c r="L7" s="379" t="s">
        <v>841</v>
      </c>
      <c r="M7" s="377" t="s">
        <v>840</v>
      </c>
      <c r="N7" s="376" t="s">
        <v>5</v>
      </c>
      <c r="O7" s="376" t="s">
        <v>839</v>
      </c>
      <c r="P7" s="376" t="s">
        <v>145</v>
      </c>
      <c r="Q7" s="376" t="s">
        <v>146</v>
      </c>
      <c r="R7" s="376" t="str">
        <f>IF(OR(Benef!C6="-",Benef!C6=""),"-",Benef!C6)</f>
        <v>-</v>
      </c>
      <c r="S7" s="376" t="str">
        <f>IF(OR(Benef!C7="-",Benef!C7=""),"-",Benef!C7)</f>
        <v>-</v>
      </c>
      <c r="T7" s="376" t="str">
        <f>IF(OR(Benef!C8="-",Benef!C8=""),"-",Benef!C8)</f>
        <v>-</v>
      </c>
      <c r="U7" s="376" t="str">
        <f>IF(OR(Benef!C9="-",Benef!C9=""),"-",Benef!C9)</f>
        <v>-</v>
      </c>
      <c r="V7" s="376" t="str">
        <f>IF(OR(Benef!C10="-",Benef!C10=""),"-",Benef!C10)</f>
        <v>-</v>
      </c>
      <c r="W7" s="376" t="str">
        <f>IF(OR(Benef!C11="-",Benef!C11=""),"-",Benef!C11)</f>
        <v>-</v>
      </c>
      <c r="X7" s="376" t="str">
        <f>IF(OR(Benef!C12="-",Benef!C12=""),"-",Benef!C12)</f>
        <v>-</v>
      </c>
      <c r="Y7" s="376" t="str">
        <f>IF(OR(Benef!C13="-",Benef!C13=""),"-",Benef!C13)</f>
        <v>-</v>
      </c>
      <c r="Z7" s="376" t="s">
        <v>148</v>
      </c>
      <c r="AA7" s="376" t="s">
        <v>147</v>
      </c>
      <c r="AB7" s="376" t="s">
        <v>843</v>
      </c>
      <c r="AC7" s="376" t="s">
        <v>787</v>
      </c>
      <c r="AD7" s="376" t="s">
        <v>149</v>
      </c>
      <c r="AE7" s="376" t="s">
        <v>150</v>
      </c>
      <c r="AF7" s="376" t="s">
        <v>147</v>
      </c>
      <c r="AH7" s="714"/>
      <c r="AJ7" s="362">
        <f ca="1">COUNTIF(F8:F37,"Sim")</f>
        <v>0</v>
      </c>
      <c r="AL7" s="362" t="s">
        <v>842</v>
      </c>
      <c r="AM7" s="362" t="s">
        <v>842</v>
      </c>
      <c r="AN7" s="362" t="s">
        <v>842</v>
      </c>
      <c r="AO7" s="362" t="s">
        <v>842</v>
      </c>
      <c r="AP7" s="362" t="s">
        <v>842</v>
      </c>
      <c r="AQ7" s="362" t="s">
        <v>842</v>
      </c>
      <c r="AR7" s="362" t="s">
        <v>4</v>
      </c>
      <c r="AS7" s="362" t="s">
        <v>5</v>
      </c>
      <c r="AT7" s="362" t="s">
        <v>839</v>
      </c>
      <c r="AU7" s="362" t="s">
        <v>145</v>
      </c>
      <c r="AV7" s="362" t="s">
        <v>146</v>
      </c>
      <c r="AW7" s="362" t="s">
        <v>516</v>
      </c>
      <c r="AX7" s="362" t="s">
        <v>517</v>
      </c>
      <c r="AY7" s="362" t="s">
        <v>518</v>
      </c>
      <c r="AZ7" s="362" t="s">
        <v>522</v>
      </c>
      <c r="BA7" s="362" t="s">
        <v>853</v>
      </c>
      <c r="BB7" s="362" t="s">
        <v>855</v>
      </c>
      <c r="BC7" s="362" t="s">
        <v>857</v>
      </c>
      <c r="BD7" s="362" t="s">
        <v>861</v>
      </c>
      <c r="BE7" s="362" t="s">
        <v>856</v>
      </c>
      <c r="BF7" s="362" t="s">
        <v>858</v>
      </c>
      <c r="BG7" s="362" t="s">
        <v>863</v>
      </c>
      <c r="BH7" s="362" t="s">
        <v>864</v>
      </c>
      <c r="BI7" s="362" t="s">
        <v>868</v>
      </c>
      <c r="BJ7" s="362" t="s">
        <v>529</v>
      </c>
      <c r="BK7" s="362" t="s">
        <v>604</v>
      </c>
      <c r="BL7" s="362" t="s">
        <v>29</v>
      </c>
      <c r="BM7" s="362" t="s">
        <v>30</v>
      </c>
      <c r="BN7" s="362" t="s">
        <v>31</v>
      </c>
      <c r="BO7" s="362" t="s">
        <v>32</v>
      </c>
      <c r="BP7" s="362" t="s">
        <v>33</v>
      </c>
      <c r="BQ7" s="362" t="s">
        <v>159</v>
      </c>
      <c r="BR7" s="362" t="s">
        <v>523</v>
      </c>
      <c r="BS7" s="362" t="s">
        <v>606</v>
      </c>
      <c r="BT7" s="362" t="s">
        <v>605</v>
      </c>
      <c r="BU7" s="362" t="s">
        <v>604</v>
      </c>
      <c r="BV7" s="362" t="s">
        <v>700</v>
      </c>
      <c r="BW7" s="362" t="s">
        <v>702</v>
      </c>
      <c r="BX7" s="362" t="s">
        <v>705</v>
      </c>
      <c r="BY7" s="362" t="s">
        <v>707</v>
      </c>
      <c r="BZ7" s="362" t="s">
        <v>730</v>
      </c>
      <c r="CB7" s="362" t="s">
        <v>1</v>
      </c>
      <c r="CC7" s="362" t="s">
        <v>751</v>
      </c>
      <c r="CD7" s="362" t="s">
        <v>752</v>
      </c>
      <c r="CF7" s="362" t="s">
        <v>803</v>
      </c>
      <c r="CG7" s="362" t="s">
        <v>804</v>
      </c>
      <c r="CH7" s="362" t="s">
        <v>805</v>
      </c>
      <c r="CI7" s="362" t="s">
        <v>806</v>
      </c>
      <c r="CJ7" s="362" t="s">
        <v>807</v>
      </c>
      <c r="CK7" s="363"/>
      <c r="CL7" s="362">
        <v>1</v>
      </c>
      <c r="CM7" s="362">
        <v>2</v>
      </c>
      <c r="CN7" s="362">
        <v>3</v>
      </c>
      <c r="CO7" s="362">
        <v>4</v>
      </c>
      <c r="CP7" s="362">
        <v>5</v>
      </c>
      <c r="CQ7" s="362">
        <v>6</v>
      </c>
      <c r="CR7" s="362">
        <v>7</v>
      </c>
      <c r="CS7" s="362">
        <v>8</v>
      </c>
      <c r="CT7" s="362">
        <v>9</v>
      </c>
      <c r="CU7" s="362">
        <v>10</v>
      </c>
      <c r="CV7" s="362">
        <v>11</v>
      </c>
      <c r="CW7" s="362">
        <v>12</v>
      </c>
      <c r="CX7" s="362">
        <v>13</v>
      </c>
      <c r="CY7" s="362">
        <v>14</v>
      </c>
      <c r="CZ7" s="362">
        <v>15</v>
      </c>
      <c r="DA7" s="362">
        <v>16</v>
      </c>
      <c r="DB7" s="362">
        <v>17</v>
      </c>
      <c r="DC7" s="362">
        <v>18</v>
      </c>
      <c r="DD7" s="362">
        <v>19</v>
      </c>
      <c r="DE7" s="362">
        <v>20</v>
      </c>
      <c r="DF7" s="362">
        <v>21</v>
      </c>
      <c r="DG7" s="362">
        <v>22</v>
      </c>
      <c r="DH7" s="362">
        <v>23</v>
      </c>
      <c r="DI7" s="362">
        <v>24</v>
      </c>
      <c r="DJ7" s="362">
        <v>25</v>
      </c>
      <c r="DK7" s="362">
        <v>26</v>
      </c>
      <c r="DL7" s="362">
        <v>27</v>
      </c>
      <c r="DM7" s="362">
        <v>28</v>
      </c>
      <c r="DN7" s="362">
        <v>29</v>
      </c>
      <c r="DO7" s="362">
        <v>30</v>
      </c>
      <c r="DP7" s="362" t="s">
        <v>157</v>
      </c>
      <c r="DQ7" s="362" t="s">
        <v>847</v>
      </c>
      <c r="DR7" s="362" t="s">
        <v>811</v>
      </c>
      <c r="DS7" s="362" t="s">
        <v>812</v>
      </c>
      <c r="DT7" s="362" t="s">
        <v>813</v>
      </c>
      <c r="DU7" s="362" t="s">
        <v>814</v>
      </c>
      <c r="DV7" s="362" t="s">
        <v>815</v>
      </c>
      <c r="DW7" s="362" t="s">
        <v>818</v>
      </c>
      <c r="DX7" s="362" t="s">
        <v>810</v>
      </c>
      <c r="DY7" s="362" t="s">
        <v>834</v>
      </c>
      <c r="DZ7" s="362" t="s">
        <v>833</v>
      </c>
      <c r="EA7" s="362">
        <v>1</v>
      </c>
      <c r="EB7" s="362">
        <v>2</v>
      </c>
      <c r="EC7" s="362">
        <v>3</v>
      </c>
      <c r="ED7" s="362">
        <v>4</v>
      </c>
      <c r="EE7" s="362">
        <v>5</v>
      </c>
      <c r="EF7" s="362">
        <v>6</v>
      </c>
      <c r="EG7" s="362">
        <v>7</v>
      </c>
      <c r="EH7" s="362">
        <v>8</v>
      </c>
      <c r="EI7" s="362">
        <v>9</v>
      </c>
      <c r="EJ7" s="362">
        <v>10</v>
      </c>
      <c r="EK7" s="362">
        <v>11</v>
      </c>
      <c r="EL7" s="362">
        <v>12</v>
      </c>
      <c r="EM7" s="362">
        <v>13</v>
      </c>
      <c r="EN7" s="362">
        <v>14</v>
      </c>
      <c r="EO7" s="362">
        <v>15</v>
      </c>
      <c r="EP7" s="362">
        <v>16</v>
      </c>
      <c r="EQ7" s="362">
        <v>17</v>
      </c>
      <c r="ER7" s="362">
        <v>18</v>
      </c>
      <c r="ES7" s="362">
        <v>19</v>
      </c>
      <c r="ET7" s="362">
        <v>20</v>
      </c>
      <c r="EU7" s="362">
        <v>21</v>
      </c>
      <c r="EV7" s="362">
        <v>22</v>
      </c>
      <c r="EW7" s="362">
        <v>23</v>
      </c>
      <c r="EX7" s="362">
        <v>24</v>
      </c>
      <c r="EY7" s="362">
        <v>25</v>
      </c>
      <c r="EZ7" s="362">
        <v>26</v>
      </c>
      <c r="FA7" s="362">
        <v>27</v>
      </c>
      <c r="FB7" s="362">
        <v>28</v>
      </c>
      <c r="FC7" s="362">
        <v>29</v>
      </c>
      <c r="FD7" s="362">
        <v>30</v>
      </c>
      <c r="FE7" s="362" t="s">
        <v>835</v>
      </c>
      <c r="FF7" s="362" t="s">
        <v>836</v>
      </c>
      <c r="FG7" s="362" t="s">
        <v>837</v>
      </c>
      <c r="FH7" s="362" t="s">
        <v>880</v>
      </c>
      <c r="FI7" s="362" t="s">
        <v>844</v>
      </c>
      <c r="FJ7" s="362" t="s">
        <v>845</v>
      </c>
      <c r="FP7" s="363" t="s">
        <v>1029</v>
      </c>
      <c r="FQ7" s="363" t="s">
        <v>931</v>
      </c>
      <c r="GV7" s="482" t="str">
        <f t="shared" ref="GV7:HC7" si="0">R7</f>
        <v>-</v>
      </c>
      <c r="GW7" s="482" t="str">
        <f t="shared" si="0"/>
        <v>-</v>
      </c>
      <c r="GX7" s="482" t="str">
        <f t="shared" si="0"/>
        <v>-</v>
      </c>
      <c r="GY7" s="482" t="str">
        <f t="shared" si="0"/>
        <v>-</v>
      </c>
      <c r="GZ7" s="482" t="str">
        <f t="shared" si="0"/>
        <v>-</v>
      </c>
      <c r="HA7" s="482" t="str">
        <f t="shared" si="0"/>
        <v>-</v>
      </c>
      <c r="HB7" s="482" t="str">
        <f t="shared" si="0"/>
        <v>-</v>
      </c>
      <c r="HC7" s="482" t="str">
        <f t="shared" si="0"/>
        <v>-</v>
      </c>
    </row>
    <row r="8" spans="1:211" ht="30" customHeight="1" thickTop="1" thickBot="1">
      <c r="C8" s="380" t="str">
        <f ca="1">IF('DB Func'!B3="Funcionário 1","",'DB Func'!B3)</f>
        <v/>
      </c>
      <c r="D8" s="381">
        <f ca="1">'DB Func'!CN3</f>
        <v>0</v>
      </c>
      <c r="E8" s="382" t="str">
        <f ca="1">IF(C8="","-",IF(OR(terceiro!E8="NOV",terceiro!F8="NOV"),"Sim","Não"))</f>
        <v>-</v>
      </c>
      <c r="F8" s="383" t="str">
        <f ca="1">IF(C8="","-",IF(OR(Ferias!E8="NOV",Ferias!F8="NOV"),"Sim","Não"))</f>
        <v>-</v>
      </c>
      <c r="G8" s="383">
        <f ca="1">IF(C8="",0,IF(F8="Sim",IF(Ferias!E8="NOV",Ferias!I8,Ferias!J8),0))</f>
        <v>0</v>
      </c>
      <c r="H8" s="185"/>
      <c r="I8" s="185"/>
      <c r="J8" s="398">
        <f t="shared" ref="J8:J37" ca="1" si="1">IF(FG8="S",FF8,DP8)-K8-G8-I8</f>
        <v>0</v>
      </c>
      <c r="K8" s="160"/>
      <c r="L8" s="161"/>
      <c r="M8" s="189"/>
      <c r="N8" s="162"/>
      <c r="O8" s="163"/>
      <c r="P8" s="163"/>
      <c r="Q8" s="163"/>
      <c r="R8" s="164"/>
      <c r="S8" s="164"/>
      <c r="T8" s="164"/>
      <c r="U8" s="164"/>
      <c r="V8" s="164"/>
      <c r="W8" s="164"/>
      <c r="X8" s="164"/>
      <c r="Y8" s="164"/>
      <c r="Z8" s="164"/>
      <c r="AA8" s="164"/>
      <c r="AB8" s="163"/>
      <c r="AC8" s="163"/>
      <c r="AD8" s="164"/>
      <c r="AE8" s="164"/>
      <c r="AF8" s="313"/>
      <c r="AH8" s="399">
        <f ca="1">IF(AND('DB Func'!GE3="Outubro",'DB Func'!BQ3="2 Parcelas"),(('auxiliar 13 sal'!M4/12*'DB Func'!GF3+AVERAGE('auxiliar 13 sal'!Q4:AB4)+AVERAGE('auxiliar 13 sal'!AE4:AP4)+'auxiliar 13 sal'!M4*'DB Func'!BN3+'auxiliar 13 sal'!M4*'DB Func'!BO3)/2),IF('DB Func'!GE3="Novembro",IF('DB Func'!BQ3="Parcela Única",('auxiliar 13 sal'!M4/12*'DB Func'!GF3)+AVERAGE('auxiliar 13 sal'!Q4:AB4)+AVERAGE('auxiliar 13 sal'!AE4:AP4)+('auxiliar 13 sal'!M4*'DB Func'!BN3)+('auxiliar 13 sal'!M4*'DB Func'!BO3),IF('DB Func'!BQ3="2 Parcelas",(('auxiliar 13 sal'!M4/12*'DB Func'!GF3+AVERAGE('auxiliar 13 sal'!Q4:AB4)+AVERAGE('auxiliar 13 sal'!AE4:AP4)+'auxiliar 13 sal'!M4*'DB Func'!BN3+'auxiliar 13 sal'!M4*'DB Func'!BO3)/2))),0))</f>
        <v>0</v>
      </c>
      <c r="AJ8" s="362">
        <f ca="1">COUNTIF(D8:D37,"&gt;0")</f>
        <v>0</v>
      </c>
      <c r="AK8" s="364">
        <f ca="1">(FH8/30*2)*L8</f>
        <v>0</v>
      </c>
      <c r="AL8" s="364">
        <f ca="1">IFERROR((M8/J8)*((IF(FG8="S",FE8-FF8+K8,DQ8+K8))*AR8),0)</f>
        <v>0</v>
      </c>
      <c r="AM8" s="364">
        <f ca="1">IFERROR((N8/J8)*((IF(FG8="S",FE8-FF8+K8,DQ8+K8))*AS8),0)</f>
        <v>0</v>
      </c>
      <c r="AN8" s="364">
        <f ca="1">IFERROR((O8/J8)*((IF(FG8="S",FE8-FF8+K8,DQ8+K8))*AT8),0)</f>
        <v>0</v>
      </c>
      <c r="AO8" s="364">
        <f ca="1">IFERROR((P8/J8)*((IF(FG8="S",FE8-FF8+K8,DQ8+K8))*AU8),0)</f>
        <v>0</v>
      </c>
      <c r="AP8" s="364">
        <f ca="1">IFERROR((Q8/J8)*((IF(FG8="S",FE8-FF8+K8,DQ8+K8))*AV8),0)</f>
        <v>0</v>
      </c>
      <c r="AQ8" s="364">
        <f ca="1">SUM(AL8:AP8)</f>
        <v>0</v>
      </c>
      <c r="AR8" s="364">
        <f>IF(OR(M8="",M8=0),0,((FH8/220)*('Ho Ex'!$C$8+$AS$6))*M8)</f>
        <v>0</v>
      </c>
      <c r="AS8" s="364">
        <f>IF(OR(N8="",N8=0),0,((FH8/220*('DB Func'!GD3+Lanc!$AS$6))*('Ho Ex'!$I$8+$AS$6))*(N8/52.5*60))</f>
        <v>0</v>
      </c>
      <c r="AT8" s="364">
        <f>IF(OR(M8="",M8=0),0,((FH8/220)*('Ho Ex'!$J$8+$AS$6))*O8)</f>
        <v>0</v>
      </c>
      <c r="AU8" s="364">
        <f>IF(OR(M8="",M8=0),0,((FH8/220)*('Ho Ex'!I11+$AS$6))*P8)</f>
        <v>0</v>
      </c>
      <c r="AV8" s="364">
        <f>IF(OR(M8="",M8=0),0,((FH8/220)*('Ho Ex'!C11+$AS$6))*Q8)</f>
        <v>0</v>
      </c>
      <c r="AW8" s="364">
        <f ca="1">FH8*'DB Func'!BN3</f>
        <v>0</v>
      </c>
      <c r="AX8" s="364">
        <f ca="1">FH8*'DB Func'!BO3</f>
        <v>0</v>
      </c>
      <c r="AY8" s="364">
        <f ca="1">IF(FJ8=0,0,VLOOKUP(FJ8,'P Gerais'!$D$39:$G$41,3,TRUE)*Func!$F$68)</f>
        <v>0</v>
      </c>
      <c r="AZ8" s="364">
        <f>SUM(AR8:AV8)</f>
        <v>0</v>
      </c>
      <c r="BA8" s="364">
        <f ca="1">((FH8-FJ8-FI8+AZ8+AQ8+SUM(Z8:AA8)+SUM(AW8:AX8)+AK8)*IF('DB Func'!GG3="ok",'DB Func'!GD3,0))+(FH8-FJ8-FI8+AZ8+AQ8+SUM(Z8:AA8)+SUM(AW8:AX8))+AK8</f>
        <v>0</v>
      </c>
      <c r="BB8" s="385">
        <f ca="1">VLOOKUP(BA8,'P Gerais'!$D$22:$G$25,3,TRUE)</f>
        <v>0.08</v>
      </c>
      <c r="BC8" s="364">
        <f ca="1">IF(BA8&lt;'P Gerais'!$D$25,BA8*BB8,Lanc!BB8)</f>
        <v>0</v>
      </c>
      <c r="BD8" s="364">
        <f ca="1">BA8-BC8-('DB Func'!GB3*'P Gerais'!$D$35)</f>
        <v>0</v>
      </c>
      <c r="BE8" s="386">
        <f ca="1">VLOOKUP(BD8,'P Gerais'!$D$29:$F$33,3,TRUE)</f>
        <v>0</v>
      </c>
      <c r="BF8" s="364">
        <f ca="1">(BD8*BE8/100%)-BG8</f>
        <v>0</v>
      </c>
      <c r="BG8" s="364">
        <f ca="1">VLOOKUP(BD8,'P Gerais'!$D$29:$G$33,4,TRUE)</f>
        <v>0</v>
      </c>
      <c r="BH8" s="364">
        <f ca="1">BA8-BC8-BG8</f>
        <v>0</v>
      </c>
      <c r="BI8" s="364">
        <f t="shared" ref="BI8" ca="1" si="2">BH8-SUM(R8:Y8)-SUM(AD8:AF8)</f>
        <v>0</v>
      </c>
      <c r="BJ8" s="362">
        <f ca="1">'DB Func'!G3</f>
        <v>0</v>
      </c>
      <c r="BK8" s="362">
        <f ca="1">'DB Func'!FW3</f>
        <v>0</v>
      </c>
      <c r="BL8" s="364">
        <f ca="1">D8*'P Gerais'!$D$13</f>
        <v>0</v>
      </c>
      <c r="BM8" s="364">
        <f ca="1">D8*'P Gerais'!$D$14</f>
        <v>0</v>
      </c>
      <c r="BN8" s="364">
        <f ca="1">D8*'P Gerais'!$D$16</f>
        <v>0</v>
      </c>
      <c r="BO8" s="364">
        <f ca="1">D8*'P Gerais'!$D$17</f>
        <v>0</v>
      </c>
      <c r="BP8" s="364">
        <f ca="1">D8*'P Gerais'!$D$18</f>
        <v>0</v>
      </c>
      <c r="BQ8" s="385">
        <f ca="1">VLOOKUP(D8,'P Gerais'!$D$22:$G$24,3,TRUE)</f>
        <v>0.08</v>
      </c>
      <c r="BR8" s="385">
        <f ca="1">VLOOKUP(D8,'P Gerais'!$D$29:$G$33,3,TRUE)</f>
        <v>0</v>
      </c>
      <c r="BS8" s="385">
        <f ca="1">'DB Func'!BN3</f>
        <v>0</v>
      </c>
      <c r="BT8" s="385">
        <f ca="1">'DB Func'!BO3</f>
        <v>0</v>
      </c>
      <c r="BU8" s="385">
        <f ca="1">'DB Func'!FX3</f>
        <v>0</v>
      </c>
      <c r="BV8" s="364">
        <f ca="1">(D8+AZ8+AX8+AW8+Z8+AA8-AB8-AD8-AE8-AF8)-BB8</f>
        <v>-0.08</v>
      </c>
      <c r="BW8" s="364">
        <f ca="1">BV8-'DB Func'!GC3</f>
        <v>-0.08</v>
      </c>
      <c r="BX8" s="362">
        <f ca="1">IFERROR(VLOOKUP(BW8,'P Gerais'!$D$29:$G$33,3,TRUE)*BW8,0)</f>
        <v>0</v>
      </c>
      <c r="BY8" s="364">
        <f ca="1">IFERROR(BX8-VLOOKUP(BW8,'P Gerais'!$D$29:$H$33,4,TRUE),0)</f>
        <v>0</v>
      </c>
      <c r="BZ8" s="364">
        <f ca="1">D8*'DB Func'!GD3</f>
        <v>0</v>
      </c>
      <c r="CB8" s="364">
        <f ca="1">D8</f>
        <v>0</v>
      </c>
      <c r="CC8" s="364">
        <f>AZ8</f>
        <v>0</v>
      </c>
      <c r="CD8" s="364">
        <f t="shared" ref="CD8" si="3">Z8+AA8</f>
        <v>0</v>
      </c>
      <c r="CF8" s="362" t="str">
        <f ca="1">IF(CG8&gt;1,"sim","não")</f>
        <v>não</v>
      </c>
      <c r="CG8" s="362">
        <f ca="1">IF($CH$8=1,DAY('DB Func'!C3),0)</f>
        <v>0</v>
      </c>
      <c r="CH8" s="362">
        <f ca="1">IF(CI8=0,0,MONTH('DB Func'!C3))</f>
        <v>0</v>
      </c>
      <c r="CI8" s="362">
        <f ca="1">IF('P Gerais'!D6=YEAR('DB Func'!C3),YEAR('DB Func'!C3),0)</f>
        <v>0</v>
      </c>
      <c r="CJ8" s="371">
        <v>31</v>
      </c>
      <c r="CK8" s="363"/>
      <c r="CL8" s="362" t="str">
        <f ca="1">IF(ISERROR(HLOOKUP(CL6,$DR$7:$DX8,$DY8,FALSE)),"N",HLOOKUP(CL6,$DR$7:$DX8,$DY8,FALSE))</f>
        <v>N</v>
      </c>
      <c r="CM8" s="362" t="str">
        <f ca="1">IF(ISERROR(HLOOKUP(CM6,$DR$7:$DX8,$DY8,FALSE)),"N",HLOOKUP(CM6,$DR$7:$DX8,$DY8,FALSE))</f>
        <v>N</v>
      </c>
      <c r="CN8" s="362" t="str">
        <f ca="1">IF(ISERROR(HLOOKUP(CN6,$DR$7:$DX8,$DY8,FALSE)),"N",HLOOKUP(CN6,$DR$7:$DX8,$DY8,FALSE))</f>
        <v>N</v>
      </c>
      <c r="CO8" s="362" t="str">
        <f ca="1">IF(ISERROR(HLOOKUP(CO6,$DR$7:$DX8,$DY8,FALSE)),"N",HLOOKUP(CO6,$DR$7:$DX8,$DY8,FALSE))</f>
        <v>N</v>
      </c>
      <c r="CP8" s="362" t="str">
        <f ca="1">IF(ISERROR(HLOOKUP(CP6,$DR$7:$DX8,$DY8,FALSE)),"N",HLOOKUP(CP6,$DR$7:$DX8,$DY8,FALSE))</f>
        <v>N</v>
      </c>
      <c r="CQ8" s="362" t="str">
        <f ca="1">IF(ISERROR(HLOOKUP(CQ6,$DR$7:$DX8,$DY8,FALSE)),"N",HLOOKUP(CQ6,$DR$7:$DX8,$DY8,FALSE))</f>
        <v>N</v>
      </c>
      <c r="CR8" s="362" t="str">
        <f>IF(ISERROR(HLOOKUP(CR6,$DR$7:$DX8,$DY8,FALSE)),"N",HLOOKUP(CR6,$DR$7:$DX8,$DY8,FALSE))</f>
        <v>N</v>
      </c>
      <c r="CS8" s="362" t="str">
        <f ca="1">IF(ISERROR(HLOOKUP(CS6,$DR$7:$DX8,$DY8,FALSE)),"N",HLOOKUP(CS6,$DR$7:$DX8,$DY8,FALSE))</f>
        <v>N</v>
      </c>
      <c r="CT8" s="362" t="str">
        <f ca="1">IF(ISERROR(HLOOKUP(CT6,$DR$7:$DX8,$DY8,FALSE)),"N",HLOOKUP(CT6,$DR$7:$DX8,$DY8,FALSE))</f>
        <v>N</v>
      </c>
      <c r="CU8" s="362" t="str">
        <f ca="1">IF(ISERROR(HLOOKUP(CU6,$DR$7:$DX8,$DY8,FALSE)),"N",HLOOKUP(CU6,$DR$7:$DX8,$DY8,FALSE))</f>
        <v>N</v>
      </c>
      <c r="CV8" s="362" t="str">
        <f ca="1">IF(ISERROR(HLOOKUP(CV6,$DR$7:$DX8,$DY8,FALSE)),"N",HLOOKUP(CV6,$DR$7:$DX8,$DY8,FALSE))</f>
        <v>N</v>
      </c>
      <c r="CW8" s="362" t="str">
        <f ca="1">IF(ISERROR(HLOOKUP(CW6,$DR$7:$DX8,$DY8,FALSE)),"N",HLOOKUP(CW6,$DR$7:$DX8,$DY8,FALSE))</f>
        <v>N</v>
      </c>
      <c r="CX8" s="362" t="str">
        <f ca="1">IF(ISERROR(HLOOKUP(CX6,$DR$7:$DX8,$DY8,FALSE)),"N",HLOOKUP(CX6,$DR$7:$DX8,$DY8,FALSE))</f>
        <v>N</v>
      </c>
      <c r="CY8" s="362" t="str">
        <f>IF(ISERROR(HLOOKUP(CY6,$DR$7:$DX8,$DY8,FALSE)),"N",HLOOKUP(CY6,$DR$7:$DX8,$DY8,FALSE))</f>
        <v>N</v>
      </c>
      <c r="CZ8" s="362" t="str">
        <f ca="1">IF(ISERROR(HLOOKUP(CZ6,$DR$7:$DX8,$DY8,FALSE)),"N",HLOOKUP(CZ6,$DR$7:$DX8,$DY8,FALSE))</f>
        <v>N</v>
      </c>
      <c r="DA8" s="362" t="str">
        <f ca="1">IF(ISERROR(HLOOKUP(DA6,$DR$7:$DX8,$DY8,FALSE)),"N",HLOOKUP(DA6,$DR$7:$DX8,$DY8,FALSE))</f>
        <v>N</v>
      </c>
      <c r="DB8" s="362" t="str">
        <f ca="1">IF(ISERROR(HLOOKUP(DB6,$DR$7:$DX8,$DY8,FALSE)),"N",HLOOKUP(DB6,$DR$7:$DX8,$DY8,FALSE))</f>
        <v>N</v>
      </c>
      <c r="DC8" s="362" t="str">
        <f ca="1">IF(ISERROR(HLOOKUP(DC6,$DR$7:$DX8,$DY8,FALSE)),"N",HLOOKUP(DC6,$DR$7:$DX8,$DY8,FALSE))</f>
        <v>N</v>
      </c>
      <c r="DD8" s="362" t="str">
        <f ca="1">IF(ISERROR(HLOOKUP(DD6,$DR$7:$DX8,$DY8,FALSE)),"N",HLOOKUP(DD6,$DR$7:$DX8,$DY8,FALSE))</f>
        <v>N</v>
      </c>
      <c r="DE8" s="362" t="str">
        <f ca="1">IF(ISERROR(HLOOKUP(DE6,$DR$7:$DX8,$DY8,FALSE)),"N",HLOOKUP(DE6,$DR$7:$DX8,$DY8,FALSE))</f>
        <v>N</v>
      </c>
      <c r="DF8" s="362" t="str">
        <f>IF(ISERROR(HLOOKUP(DF6,$DR$7:$DX8,$DY8,FALSE)),"N",HLOOKUP(DF6,$DR$7:$DX8,$DY8,FALSE))</f>
        <v>N</v>
      </c>
      <c r="DG8" s="362" t="str">
        <f ca="1">IF(ISERROR(HLOOKUP(DG6,$DR$7:$DX8,$DY8,FALSE)),"N",HLOOKUP(DG6,$DR$7:$DX8,$DY8,FALSE))</f>
        <v>N</v>
      </c>
      <c r="DH8" s="362" t="str">
        <f ca="1">IF(ISERROR(HLOOKUP(DH6,$DR$7:$DX8,$DY8,FALSE)),"N",HLOOKUP(DH6,$DR$7:$DX8,$DY8,FALSE))</f>
        <v>N</v>
      </c>
      <c r="DI8" s="362" t="str">
        <f ca="1">IF(ISERROR(HLOOKUP(DI6,$DR$7:$DX8,$DY8,FALSE)),"N",HLOOKUP(DI6,$DR$7:$DX8,$DY8,FALSE))</f>
        <v>N</v>
      </c>
      <c r="DJ8" s="362" t="str">
        <f ca="1">IF(ISERROR(HLOOKUP(DJ6,$DR$7:$DX8,$DY8,FALSE)),"N",HLOOKUP(DJ6,$DR$7:$DX8,$DY8,FALSE))</f>
        <v>N</v>
      </c>
      <c r="DK8" s="362" t="str">
        <f ca="1">IF(ISERROR(HLOOKUP(DK6,$DR$7:$DX8,$DY8,FALSE)),"N",HLOOKUP(DK6,$DR$7:$DX8,$DY8,FALSE))</f>
        <v>N</v>
      </c>
      <c r="DL8" s="362" t="str">
        <f ca="1">IF(ISERROR(HLOOKUP(DL6,$DR$7:$DX8,$DY8,FALSE)),"N",HLOOKUP(DL6,$DR$7:$DX8,$DY8,FALSE))</f>
        <v>N</v>
      </c>
      <c r="DM8" s="362" t="str">
        <f>IF(ISERROR(HLOOKUP(DM6,$DR$7:$DX8,$DY8,FALSE)),"N",HLOOKUP(DM6,$DR$7:$DX8,$DY8,FALSE))</f>
        <v>N</v>
      </c>
      <c r="DN8" s="362" t="str">
        <f ca="1">IF(ISERROR(HLOOKUP(DN6,$DR$7:$DX8,$DY8,FALSE)),"N",HLOOKUP(DN6,$DR$7:$DX8,$DY8,FALSE))</f>
        <v>N</v>
      </c>
      <c r="DO8" s="362" t="str">
        <f ca="1">IF(ISERROR(HLOOKUP(DO6,$DR$7:$DX8,$DY8,FALSE)),"N",HLOOKUP(DO6,$DR$7:$DX8,$DY8,FALSE))</f>
        <v>N</v>
      </c>
      <c r="DP8" s="362">
        <f t="shared" ref="DP8" ca="1" si="4">COUNTIF(CL8:DO8,"S")</f>
        <v>0</v>
      </c>
      <c r="DQ8" s="362">
        <f t="shared" ref="DQ8" ca="1" si="5">COUNTIF(CL8:DO8,"n")</f>
        <v>30</v>
      </c>
      <c r="DR8" s="362" t="str">
        <f ca="1">IF('DB Func'!M3&gt;0,"S","N")</f>
        <v>N</v>
      </c>
      <c r="DS8" s="362" t="str">
        <f ca="1">IF('DB Func'!R3&gt;0,"S","N")</f>
        <v>N</v>
      </c>
      <c r="DT8" s="362" t="str">
        <f ca="1">IF('DB Func'!W3&gt;0,"S","N")</f>
        <v>N</v>
      </c>
      <c r="DU8" s="362" t="str">
        <f ca="1">IF('DB Func'!AB3&gt;0,"S","N")</f>
        <v>N</v>
      </c>
      <c r="DV8" s="362" t="str">
        <f ca="1">IF('DB Func'!AG3&gt;0,"S","N")</f>
        <v>N</v>
      </c>
      <c r="DW8" s="362" t="str">
        <f ca="1">IF('DB Func'!AL3&gt;0,"S","N")</f>
        <v>N</v>
      </c>
      <c r="DX8" s="362" t="str">
        <f ca="1">IF('DB Func'!AQ3&gt;0,"S","N")</f>
        <v>N</v>
      </c>
      <c r="DY8" s="362">
        <v>2</v>
      </c>
      <c r="DZ8" s="369">
        <f ca="1">'DB Func'!C3</f>
        <v>0</v>
      </c>
      <c r="EA8" s="362" t="str">
        <f ca="1">IF(DAY($DZ8)&gt;EA$7,"n","s")</f>
        <v>s</v>
      </c>
      <c r="EB8" s="362" t="str">
        <f t="shared" ref="EB8:FD9" ca="1" si="6">IF(DAY($DZ8)&gt;EB$7,"n","s")</f>
        <v>s</v>
      </c>
      <c r="EC8" s="362" t="str">
        <f t="shared" ca="1" si="6"/>
        <v>s</v>
      </c>
      <c r="ED8" s="362" t="str">
        <f t="shared" ca="1" si="6"/>
        <v>s</v>
      </c>
      <c r="EE8" s="362" t="str">
        <f t="shared" ca="1" si="6"/>
        <v>s</v>
      </c>
      <c r="EF8" s="362" t="str">
        <f t="shared" ca="1" si="6"/>
        <v>s</v>
      </c>
      <c r="EG8" s="362" t="str">
        <f t="shared" ca="1" si="6"/>
        <v>s</v>
      </c>
      <c r="EH8" s="362" t="str">
        <f t="shared" ca="1" si="6"/>
        <v>s</v>
      </c>
      <c r="EI8" s="362" t="str">
        <f t="shared" ca="1" si="6"/>
        <v>s</v>
      </c>
      <c r="EJ8" s="362" t="str">
        <f t="shared" ca="1" si="6"/>
        <v>s</v>
      </c>
      <c r="EK8" s="362" t="str">
        <f t="shared" ca="1" si="6"/>
        <v>s</v>
      </c>
      <c r="EL8" s="362" t="str">
        <f t="shared" ca="1" si="6"/>
        <v>s</v>
      </c>
      <c r="EM8" s="362" t="str">
        <f t="shared" ca="1" si="6"/>
        <v>s</v>
      </c>
      <c r="EN8" s="362" t="str">
        <f t="shared" ca="1" si="6"/>
        <v>s</v>
      </c>
      <c r="EO8" s="362" t="str">
        <f t="shared" ca="1" si="6"/>
        <v>s</v>
      </c>
      <c r="EP8" s="362" t="str">
        <f t="shared" ca="1" si="6"/>
        <v>s</v>
      </c>
      <c r="EQ8" s="362" t="str">
        <f t="shared" ca="1" si="6"/>
        <v>s</v>
      </c>
      <c r="ER8" s="362" t="str">
        <f t="shared" ca="1" si="6"/>
        <v>s</v>
      </c>
      <c r="ES8" s="362" t="str">
        <f t="shared" ca="1" si="6"/>
        <v>s</v>
      </c>
      <c r="ET8" s="362" t="str">
        <f t="shared" ca="1" si="6"/>
        <v>s</v>
      </c>
      <c r="EU8" s="362" t="str">
        <f ca="1">IF(DAY($DZ8)&gt;EU$7,"n","s")</f>
        <v>s</v>
      </c>
      <c r="EV8" s="362" t="str">
        <f t="shared" ca="1" si="6"/>
        <v>s</v>
      </c>
      <c r="EW8" s="362" t="str">
        <f t="shared" ca="1" si="6"/>
        <v>s</v>
      </c>
      <c r="EX8" s="362" t="str">
        <f t="shared" ca="1" si="6"/>
        <v>s</v>
      </c>
      <c r="EY8" s="362" t="str">
        <f t="shared" ca="1" si="6"/>
        <v>s</v>
      </c>
      <c r="EZ8" s="362" t="str">
        <f t="shared" ca="1" si="6"/>
        <v>s</v>
      </c>
      <c r="FA8" s="362" t="str">
        <f t="shared" ca="1" si="6"/>
        <v>s</v>
      </c>
      <c r="FB8" s="362" t="str">
        <f t="shared" ca="1" si="6"/>
        <v>s</v>
      </c>
      <c r="FC8" s="362" t="str">
        <f t="shared" ca="1" si="6"/>
        <v>s</v>
      </c>
      <c r="FD8" s="362" t="str">
        <f t="shared" ca="1" si="6"/>
        <v>s</v>
      </c>
      <c r="FE8" s="362">
        <f t="shared" ref="FE8" ca="1" si="7">COUNTIF(EA8:FD8,"s")</f>
        <v>30</v>
      </c>
      <c r="FF8" s="362">
        <f ca="1">COUNTIFS(OFFSET(DO8,0,0,,-(FE8)),"S")</f>
        <v>0</v>
      </c>
      <c r="FG8" s="362" t="str">
        <f ca="1">IF(AND(YEAR(DZ8)='P Gerais'!D6,MONTH(Lanc!EA8)=11,DAY(Lanc!EA8)&gt;1),"S","N")</f>
        <v>N</v>
      </c>
      <c r="FH8" s="364">
        <f ca="1">IF(FG8="s",(D8/30)*FE8,D8)</f>
        <v>0</v>
      </c>
      <c r="FI8" s="364">
        <f t="shared" ref="FI8" si="8">IF(OR(AB8="",AB8=0),0,(FH8/220)*AB8)</f>
        <v>0</v>
      </c>
      <c r="FJ8" s="387">
        <f ca="1">(D8/30)*AC8</f>
        <v>0</v>
      </c>
      <c r="FP8" s="363">
        <f ca="1">((FH8-FJ8-FI8+AZ8+AQ8+SUM(Z8:AA8)+SUM(AW8:AX8)+AK8)*IF('DB Func'!GG3="ok",'DB Func'!GD3,0))</f>
        <v>0</v>
      </c>
      <c r="FQ8" s="388">
        <f>'P Gerais'!D18</f>
        <v>0.08</v>
      </c>
      <c r="FR8" s="389">
        <f ca="1">$FQ$8*BA8</f>
        <v>0</v>
      </c>
      <c r="GV8" s="164"/>
      <c r="GW8" s="164"/>
      <c r="GX8" s="164"/>
      <c r="GY8" s="164"/>
      <c r="GZ8" s="164"/>
      <c r="HA8" s="164"/>
      <c r="HB8" s="164"/>
      <c r="HC8" s="164"/>
    </row>
    <row r="9" spans="1:211" ht="30" customHeight="1" thickTop="1" thickBot="1">
      <c r="C9" s="390" t="str">
        <f ca="1">IF('DB Func'!B4="Funcionário 2","",'DB Func'!B4)</f>
        <v/>
      </c>
      <c r="D9" s="391">
        <f ca="1">'DB Func'!CN4</f>
        <v>0</v>
      </c>
      <c r="E9" s="382" t="str">
        <f ca="1">IF(C9="","-",IF(OR(terceiro!E9="NOV",terceiro!F9="NOV"),"Sim","Não"))</f>
        <v>-</v>
      </c>
      <c r="F9" s="383" t="str">
        <f ca="1">IF(C9="","-",IF(OR(Ferias!E9="NOV",Ferias!F9="NOV"),"Sim","Não"))</f>
        <v>-</v>
      </c>
      <c r="G9" s="383">
        <f ca="1">IF(C9="",0,IF(F9="Sim",IF(Ferias!E9="NOV",Ferias!I9,Ferias!J9),0))</f>
        <v>0</v>
      </c>
      <c r="H9" s="185"/>
      <c r="I9" s="185"/>
      <c r="J9" s="398">
        <f t="shared" ca="1" si="1"/>
        <v>0</v>
      </c>
      <c r="K9" s="152"/>
      <c r="L9" s="151"/>
      <c r="M9" s="189"/>
      <c r="N9" s="153"/>
      <c r="O9" s="48"/>
      <c r="P9" s="48"/>
      <c r="Q9" s="48"/>
      <c r="R9" s="49"/>
      <c r="S9" s="49"/>
      <c r="T9" s="49"/>
      <c r="U9" s="49"/>
      <c r="V9" s="49"/>
      <c r="W9" s="49"/>
      <c r="X9" s="49"/>
      <c r="Y9" s="49"/>
      <c r="Z9" s="49"/>
      <c r="AA9" s="49"/>
      <c r="AB9" s="48"/>
      <c r="AC9" s="48"/>
      <c r="AD9" s="49"/>
      <c r="AE9" s="49"/>
      <c r="AF9" s="314"/>
      <c r="AH9" s="400">
        <f ca="1">IF(AND('DB Func'!GE4="Outubro",'DB Func'!BQ4="2 Parcelas"),(('auxiliar 13 sal'!M5/12*'DB Func'!GF4+AVERAGE('auxiliar 13 sal'!Q5:AB5)+AVERAGE('auxiliar 13 sal'!AE5:AP5)+'auxiliar 13 sal'!M5*'DB Func'!BN4+'auxiliar 13 sal'!M5*'DB Func'!BO4)/2),IF('DB Func'!GE4="Novembro",IF('DB Func'!BQ4="Parcela Única",('auxiliar 13 sal'!M5/12*'DB Func'!GF4)+AVERAGE('auxiliar 13 sal'!Q5:AB5)+AVERAGE('auxiliar 13 sal'!AE5:AP5)+('auxiliar 13 sal'!M5*'DB Func'!BN4)+('auxiliar 13 sal'!M5*'DB Func'!BO4),IF('DB Func'!BQ4="2 Parcelas",(('auxiliar 13 sal'!M5/12*'DB Func'!GF4+AVERAGE('auxiliar 13 sal'!Q5:AB5)+AVERAGE('auxiliar 13 sal'!AE5:AP5)+'auxiliar 13 sal'!M5*'DB Func'!BN4+'auxiliar 13 sal'!M5*'DB Func'!BO4)/2))),0))</f>
        <v>0</v>
      </c>
      <c r="AK9" s="364">
        <f t="shared" ref="AK9:AK37" ca="1" si="9">(FH9/30*2)*L9</f>
        <v>0</v>
      </c>
      <c r="AL9" s="364">
        <f t="shared" ref="AL9:AL37" ca="1" si="10">IFERROR((M9/J9)*((IF(FG9="S",FE9-FF9+K9,DQ9+K9))*AR9),0)</f>
        <v>0</v>
      </c>
      <c r="AM9" s="364">
        <f t="shared" ref="AM9:AM37" ca="1" si="11">IFERROR((N9/J9)*((IF(FG9="S",FE9-FF9+K9,DQ9+K9))*AS9),0)</f>
        <v>0</v>
      </c>
      <c r="AN9" s="364">
        <f t="shared" ref="AN9:AN37" ca="1" si="12">IFERROR((O9/J9)*((IF(FG9="S",FE9-FF9+K9,DQ9+K9))*AT9),0)</f>
        <v>0</v>
      </c>
      <c r="AO9" s="364">
        <f t="shared" ref="AO9:AO37" ca="1" si="13">IFERROR((P9/J9)*((IF(FG9="S",FE9-FF9+K9,DQ9+K9))*AU9),0)</f>
        <v>0</v>
      </c>
      <c r="AP9" s="364">
        <f t="shared" ref="AP9:AP37" ca="1" si="14">IFERROR((Q9/J9)*((IF(FG9="S",FE9-FF9+K9,DQ9+K9))*AV9),0)</f>
        <v>0</v>
      </c>
      <c r="AQ9" s="364">
        <f t="shared" ref="AQ9:AQ37" ca="1" si="15">SUM(AL9:AP9)</f>
        <v>0</v>
      </c>
      <c r="AR9" s="364">
        <f>IF(OR(M9="",M9=0),0,((FH9/220)*('Ho Ex'!$C$8+$AS$6))*M9)</f>
        <v>0</v>
      </c>
      <c r="AS9" s="364">
        <f>IF(OR(N9="",N9=0),0,((FH9/220*('DB Func'!GD4+Lanc!$AS$6))*('Ho Ex'!$I$8+$AS$6))*(N9/52.5*60))</f>
        <v>0</v>
      </c>
      <c r="AT9" s="364">
        <f>IF(OR(M9="",M9=0),0,((FH9/220)*('Ho Ex'!$J$8+$AS$6))*O9)</f>
        <v>0</v>
      </c>
      <c r="AU9" s="364">
        <f>IF(OR(M9="",M9=0),0,((FH9/220)*('Ho Ex'!I12+$AS$6))*P9)</f>
        <v>0</v>
      </c>
      <c r="AV9" s="364">
        <f>IF(OR(M9="",M9=0),0,((FH9/220)*('Ho Ex'!C12+$AS$6))*Q9)</f>
        <v>0</v>
      </c>
      <c r="AW9" s="364">
        <f ca="1">FH9*'DB Func'!BN4</f>
        <v>0</v>
      </c>
      <c r="AX9" s="364">
        <f ca="1">FH9*'DB Func'!BO4</f>
        <v>0</v>
      </c>
      <c r="AY9" s="364">
        <f ca="1">IF(FJ9=0,0,VLOOKUP(FJ9,'P Gerais'!$D$39:$G$41,3,TRUE)*Func2!$F$68)</f>
        <v>0</v>
      </c>
      <c r="AZ9" s="364">
        <f t="shared" ref="AZ9:AZ37" si="16">SUM(AR9:AV9)</f>
        <v>0</v>
      </c>
      <c r="BA9" s="364">
        <f ca="1">((FH9-FJ9-FI9+AZ9+AQ9+SUM(Z9:AA9)+SUM(AW9:AX9)+AK9)*IF('DB Func'!GG4="ok",'DB Func'!GD4,0))+(FH9-FJ9-FI9+AZ9+AQ9+SUM(Z9:AA9)+SUM(AW9:AX9))+AK9</f>
        <v>0</v>
      </c>
      <c r="BB9" s="385">
        <f ca="1">VLOOKUP(BA9,'P Gerais'!$D$22:$G$25,3,TRUE)</f>
        <v>0.08</v>
      </c>
      <c r="BC9" s="364">
        <f ca="1">IF(BA9&lt;'P Gerais'!$D$25,BA9*BB9,Lanc!BB9)</f>
        <v>0</v>
      </c>
      <c r="BD9" s="364">
        <f ca="1">BA9-BC9-('DB Func'!GB4*'P Gerais'!$D$35)</f>
        <v>0</v>
      </c>
      <c r="BE9" s="386">
        <f ca="1">VLOOKUP(BD9,'P Gerais'!$D$29:$F$33,3,TRUE)</f>
        <v>0</v>
      </c>
      <c r="BF9" s="364">
        <f t="shared" ref="BF9:BF37" ca="1" si="17">(BD9*BE9/100%)-BG9</f>
        <v>0</v>
      </c>
      <c r="BG9" s="364">
        <f ca="1">VLOOKUP(BD9,'P Gerais'!$D$29:$G$33,4,TRUE)</f>
        <v>0</v>
      </c>
      <c r="BH9" s="364">
        <f t="shared" ref="BH9:BH37" ca="1" si="18">BA9-BC9-BG9</f>
        <v>0</v>
      </c>
      <c r="BI9" s="364">
        <f t="shared" ref="BI9:BI37" ca="1" si="19">BH9-SUM(R9:Y9)-SUM(AD9:AF9)</f>
        <v>0</v>
      </c>
      <c r="BJ9" s="362">
        <f ca="1">'DB Func'!G4</f>
        <v>0</v>
      </c>
      <c r="BK9" s="362">
        <f ca="1">'DB Func'!FW4</f>
        <v>0</v>
      </c>
      <c r="BL9" s="364">
        <f ca="1">D9*'P Gerais'!$D$13</f>
        <v>0</v>
      </c>
      <c r="BM9" s="364">
        <f ca="1">D9*'P Gerais'!$D$14</f>
        <v>0</v>
      </c>
      <c r="BN9" s="364">
        <f ca="1">D9*'P Gerais'!$D$16</f>
        <v>0</v>
      </c>
      <c r="BO9" s="364">
        <f ca="1">D9*'P Gerais'!$D$17</f>
        <v>0</v>
      </c>
      <c r="BP9" s="364">
        <f ca="1">D9*'P Gerais'!$D$18</f>
        <v>0</v>
      </c>
      <c r="BQ9" s="385">
        <f ca="1">VLOOKUP(D9,'P Gerais'!$D$22:$G$24,3,TRUE)</f>
        <v>0.08</v>
      </c>
      <c r="BR9" s="385">
        <f ca="1">VLOOKUP(D9,'P Gerais'!$D$29:$G$33,3,TRUE)</f>
        <v>0</v>
      </c>
      <c r="BS9" s="385">
        <f ca="1">'DB Func'!BN4</f>
        <v>0</v>
      </c>
      <c r="BT9" s="385">
        <f ca="1">'DB Func'!BO4</f>
        <v>0</v>
      </c>
      <c r="BU9" s="385">
        <f ca="1">'DB Func'!FX4</f>
        <v>0</v>
      </c>
      <c r="BV9" s="364">
        <f t="shared" ref="BV9:BV37" ca="1" si="20">(D9+AZ9+AX9+AW9+Z9+AA9-AB9-AD9-AE9-AF9)-BB9</f>
        <v>-0.08</v>
      </c>
      <c r="BW9" s="364">
        <f ca="1">BV9-'DB Func'!GC4</f>
        <v>-0.08</v>
      </c>
      <c r="BX9" s="362">
        <f ca="1">IFERROR(VLOOKUP(BW9,'P Gerais'!$D$29:$G$33,3,TRUE)*BW9,0)</f>
        <v>0</v>
      </c>
      <c r="BY9" s="364">
        <f ca="1">IFERROR(BX9-VLOOKUP(BW9,'P Gerais'!$D$29:$H$33,4,TRUE),0)</f>
        <v>0</v>
      </c>
      <c r="BZ9" s="364">
        <f ca="1">D9*'DB Func'!GD4</f>
        <v>0</v>
      </c>
      <c r="CB9" s="364">
        <f t="shared" ref="CB9:CB37" ca="1" si="21">D9</f>
        <v>0</v>
      </c>
      <c r="CC9" s="364">
        <f t="shared" ref="CC9:CC37" si="22">AZ9</f>
        <v>0</v>
      </c>
      <c r="CD9" s="364">
        <f t="shared" ref="CD9:CD37" si="23">Z9+AA9</f>
        <v>0</v>
      </c>
      <c r="CF9" s="362" t="str">
        <f t="shared" ref="CF9:CF37" ca="1" si="24">IF(CG9&gt;1,"sim","não")</f>
        <v>não</v>
      </c>
      <c r="CG9" s="362">
        <f ca="1">IF($CH$8=1,DAY('DB Func'!C4),0)</f>
        <v>0</v>
      </c>
      <c r="CH9" s="362">
        <f ca="1">IF(CI9=0,0,MONTH('DB Func'!C4))</f>
        <v>0</v>
      </c>
      <c r="CI9" s="362">
        <f ca="1">IF('P Gerais'!D7=YEAR('DB Func'!C4),YEAR('DB Func'!C4),0)</f>
        <v>0</v>
      </c>
      <c r="CJ9" s="371">
        <v>32</v>
      </c>
      <c r="CK9" s="363"/>
      <c r="CL9" s="362" t="str">
        <f>IF(ISERROR(HLOOKUP(CL7,$DR$7:$DX9,$DY9,FALSE)),"N",HLOOKUP(CL7,$DR$7:$DX9,$DY9,FALSE))</f>
        <v>N</v>
      </c>
      <c r="CM9" s="362" t="str">
        <f>IF(ISERROR(HLOOKUP(CM7,$DR$7:$DX9,$DY9,FALSE)),"N",HLOOKUP(CM7,$DR$7:$DX9,$DY9,FALSE))</f>
        <v>N</v>
      </c>
      <c r="CN9" s="362" t="str">
        <f>IF(ISERROR(HLOOKUP(CN7,$DR$7:$DX9,$DY9,FALSE)),"N",HLOOKUP(CN7,$DR$7:$DX9,$DY9,FALSE))</f>
        <v>N</v>
      </c>
      <c r="CO9" s="362" t="str">
        <f>IF(ISERROR(HLOOKUP(CO7,$DR$7:$DX9,$DY9,FALSE)),"N",HLOOKUP(CO7,$DR$7:$DX9,$DY9,FALSE))</f>
        <v>N</v>
      </c>
      <c r="CP9" s="362" t="str">
        <f>IF(ISERROR(HLOOKUP(CP7,$DR$7:$DX9,$DY9,FALSE)),"N",HLOOKUP(CP7,$DR$7:$DX9,$DY9,FALSE))</f>
        <v>N</v>
      </c>
      <c r="CQ9" s="362" t="str">
        <f>IF(ISERROR(HLOOKUP(CQ7,$DR$7:$DX9,$DY9,FALSE)),"N",HLOOKUP(CQ7,$DR$7:$DX9,$DY9,FALSE))</f>
        <v>N</v>
      </c>
      <c r="CR9" s="362" t="str">
        <f>IF(ISERROR(HLOOKUP(CR7,$DR$7:$DX9,$DY9,FALSE)),"N",HLOOKUP(CR7,$DR$7:$DX9,$DY9,FALSE))</f>
        <v>N</v>
      </c>
      <c r="CS9" s="362" t="str">
        <f>IF(ISERROR(HLOOKUP(CS7,$DR$7:$DX9,$DY9,FALSE)),"N",HLOOKUP(CS7,$DR$7:$DX9,$DY9,FALSE))</f>
        <v>N</v>
      </c>
      <c r="CT9" s="362" t="str">
        <f>IF(ISERROR(HLOOKUP(CT7,$DR$7:$DX9,$DY9,FALSE)),"N",HLOOKUP(CT7,$DR$7:$DX9,$DY9,FALSE))</f>
        <v>N</v>
      </c>
      <c r="CU9" s="362" t="str">
        <f>IF(ISERROR(HLOOKUP(CU7,$DR$7:$DX9,$DY9,FALSE)),"N",HLOOKUP(CU7,$DR$7:$DX9,$DY9,FALSE))</f>
        <v>N</v>
      </c>
      <c r="CV9" s="362" t="str">
        <f>IF(ISERROR(HLOOKUP(CV7,$DR$7:$DX9,$DY9,FALSE)),"N",HLOOKUP(CV7,$DR$7:$DX9,$DY9,FALSE))</f>
        <v>N</v>
      </c>
      <c r="CW9" s="362" t="str">
        <f>IF(ISERROR(HLOOKUP(CW7,$DR$7:$DX9,$DY9,FALSE)),"N",HLOOKUP(CW7,$DR$7:$DX9,$DY9,FALSE))</f>
        <v>N</v>
      </c>
      <c r="CX9" s="362" t="str">
        <f>IF(ISERROR(HLOOKUP(CX7,$DR$7:$DX9,$DY9,FALSE)),"N",HLOOKUP(CX7,$DR$7:$DX9,$DY9,FALSE))</f>
        <v>N</v>
      </c>
      <c r="CY9" s="362" t="str">
        <f>IF(ISERROR(HLOOKUP(CY7,$DR$7:$DX9,$DY9,FALSE)),"N",HLOOKUP(CY7,$DR$7:$DX9,$DY9,FALSE))</f>
        <v>N</v>
      </c>
      <c r="CZ9" s="362" t="str">
        <f>IF(ISERROR(HLOOKUP(CZ7,$DR$7:$DX9,$DY9,FALSE)),"N",HLOOKUP(CZ7,$DR$7:$DX9,$DY9,FALSE))</f>
        <v>N</v>
      </c>
      <c r="DA9" s="362" t="str">
        <f>IF(ISERROR(HLOOKUP(DA7,$DR$7:$DX9,$DY9,FALSE)),"N",HLOOKUP(DA7,$DR$7:$DX9,$DY9,FALSE))</f>
        <v>N</v>
      </c>
      <c r="DB9" s="362" t="str">
        <f>IF(ISERROR(HLOOKUP(DB7,$DR$7:$DX9,$DY9,FALSE)),"N",HLOOKUP(DB7,$DR$7:$DX9,$DY9,FALSE))</f>
        <v>N</v>
      </c>
      <c r="DC9" s="362" t="str">
        <f>IF(ISERROR(HLOOKUP(DC7,$DR$7:$DX9,$DY9,FALSE)),"N",HLOOKUP(DC7,$DR$7:$DX9,$DY9,FALSE))</f>
        <v>N</v>
      </c>
      <c r="DD9" s="362" t="str">
        <f>IF(ISERROR(HLOOKUP(DD7,$DR$7:$DX9,$DY9,FALSE)),"N",HLOOKUP(DD7,$DR$7:$DX9,$DY9,FALSE))</f>
        <v>N</v>
      </c>
      <c r="DE9" s="362" t="str">
        <f>IF(ISERROR(HLOOKUP(DE7,$DR$7:$DX9,$DY9,FALSE)),"N",HLOOKUP(DE7,$DR$7:$DX9,$DY9,FALSE))</f>
        <v>N</v>
      </c>
      <c r="DF9" s="362" t="str">
        <f>IF(ISERROR(HLOOKUP(DF7,$DR$7:$DX9,$DY9,FALSE)),"N",HLOOKUP(DF7,$DR$7:$DX9,$DY9,FALSE))</f>
        <v>N</v>
      </c>
      <c r="DG9" s="362" t="str">
        <f>IF(ISERROR(HLOOKUP(DG7,$DR$7:$DX9,$DY9,FALSE)),"N",HLOOKUP(DG7,$DR$7:$DX9,$DY9,FALSE))</f>
        <v>N</v>
      </c>
      <c r="DH9" s="362" t="str">
        <f>IF(ISERROR(HLOOKUP(DH7,$DR$7:$DX9,$DY9,FALSE)),"N",HLOOKUP(DH7,$DR$7:$DX9,$DY9,FALSE))</f>
        <v>N</v>
      </c>
      <c r="DI9" s="362" t="str">
        <f>IF(ISERROR(HLOOKUP(DI7,$DR$7:$DX9,$DY9,FALSE)),"N",HLOOKUP(DI7,$DR$7:$DX9,$DY9,FALSE))</f>
        <v>N</v>
      </c>
      <c r="DJ9" s="362" t="str">
        <f>IF(ISERROR(HLOOKUP(DJ7,$DR$7:$DX9,$DY9,FALSE)),"N",HLOOKUP(DJ7,$DR$7:$DX9,$DY9,FALSE))</f>
        <v>N</v>
      </c>
      <c r="DK9" s="362" t="str">
        <f>IF(ISERROR(HLOOKUP(DK7,$DR$7:$DX9,$DY9,FALSE)),"N",HLOOKUP(DK7,$DR$7:$DX9,$DY9,FALSE))</f>
        <v>N</v>
      </c>
      <c r="DL9" s="362" t="str">
        <f>IF(ISERROR(HLOOKUP(DL7,$DR$7:$DX9,$DY9,FALSE)),"N",HLOOKUP(DL7,$DR$7:$DX9,$DY9,FALSE))</f>
        <v>N</v>
      </c>
      <c r="DM9" s="362" t="str">
        <f>IF(ISERROR(HLOOKUP(DM7,$DR$7:$DX9,$DY9,FALSE)),"N",HLOOKUP(DM7,$DR$7:$DX9,$DY9,FALSE))</f>
        <v>N</v>
      </c>
      <c r="DN9" s="362" t="str">
        <f>IF(ISERROR(HLOOKUP(DN7,$DR$7:$DX9,$DY9,FALSE)),"N",HLOOKUP(DN7,$DR$7:$DX9,$DY9,FALSE))</f>
        <v>N</v>
      </c>
      <c r="DO9" s="362" t="str">
        <f>IF(ISERROR(HLOOKUP(DO7,$DR$7:$DX9,$DY9,FALSE)),"N",HLOOKUP(DO7,$DR$7:$DX9,$DY9,FALSE))</f>
        <v>N</v>
      </c>
      <c r="DP9" s="362">
        <f t="shared" ref="DP9:DP37" si="25">COUNTIF(CL9:DO9,"S")</f>
        <v>0</v>
      </c>
      <c r="DQ9" s="362">
        <f t="shared" ref="DQ9:DQ37" si="26">COUNTIF(CL9:DO9,"n")</f>
        <v>30</v>
      </c>
      <c r="DR9" s="362" t="str">
        <f>IF('DB Func'!M4&gt;0,"S","N")</f>
        <v>N</v>
      </c>
      <c r="DS9" s="362" t="str">
        <f>IF('DB Func'!R4&gt;0,"S","N")</f>
        <v>N</v>
      </c>
      <c r="DT9" s="362" t="str">
        <f>IF('DB Func'!W4&gt;0,"S","N")</f>
        <v>N</v>
      </c>
      <c r="DU9" s="362" t="str">
        <f>IF('DB Func'!AB4&gt;0,"S","N")</f>
        <v>N</v>
      </c>
      <c r="DV9" s="362" t="str">
        <f>IF('DB Func'!AG4&gt;0,"S","N")</f>
        <v>N</v>
      </c>
      <c r="DW9" s="362" t="str">
        <f>IF('DB Func'!AL4&gt;0,"S","N")</f>
        <v>N</v>
      </c>
      <c r="DX9" s="362" t="str">
        <f>IF('DB Func'!AQ4&gt;0,"S","N")</f>
        <v>N</v>
      </c>
      <c r="DY9" s="362">
        <v>3</v>
      </c>
      <c r="DZ9" s="369">
        <f ca="1">'DB Func'!C4</f>
        <v>0</v>
      </c>
      <c r="EA9" s="362" t="str">
        <f t="shared" ref="EA9:EP25" ca="1" si="27">IF(DAY($DZ9)&gt;EA$7,"n","s")</f>
        <v>s</v>
      </c>
      <c r="EB9" s="362" t="str">
        <f t="shared" ca="1" si="6"/>
        <v>s</v>
      </c>
      <c r="EC9" s="362" t="str">
        <f t="shared" ca="1" si="6"/>
        <v>s</v>
      </c>
      <c r="ED9" s="362" t="str">
        <f t="shared" ca="1" si="6"/>
        <v>s</v>
      </c>
      <c r="EE9" s="362" t="str">
        <f t="shared" ca="1" si="6"/>
        <v>s</v>
      </c>
      <c r="EF9" s="362" t="str">
        <f t="shared" ca="1" si="6"/>
        <v>s</v>
      </c>
      <c r="EG9" s="362" t="str">
        <f t="shared" ca="1" si="6"/>
        <v>s</v>
      </c>
      <c r="EH9" s="362" t="str">
        <f t="shared" ca="1" si="6"/>
        <v>s</v>
      </c>
      <c r="EI9" s="362" t="str">
        <f t="shared" ca="1" si="6"/>
        <v>s</v>
      </c>
      <c r="EJ9" s="362" t="str">
        <f t="shared" ref="EJ9:EY37" ca="1" si="28">IF(DAY($DZ9)&gt;EJ$7,"n","s")</f>
        <v>s</v>
      </c>
      <c r="EK9" s="362" t="str">
        <f t="shared" ca="1" si="28"/>
        <v>s</v>
      </c>
      <c r="EL9" s="362" t="str">
        <f t="shared" ca="1" si="28"/>
        <v>s</v>
      </c>
      <c r="EM9" s="362" t="str">
        <f t="shared" ca="1" si="28"/>
        <v>s</v>
      </c>
      <c r="EN9" s="362" t="str">
        <f t="shared" ca="1" si="28"/>
        <v>s</v>
      </c>
      <c r="EO9" s="362" t="str">
        <f t="shared" ca="1" si="28"/>
        <v>s</v>
      </c>
      <c r="EP9" s="362" t="str">
        <f t="shared" ca="1" si="28"/>
        <v>s</v>
      </c>
      <c r="EQ9" s="362" t="str">
        <f t="shared" ca="1" si="28"/>
        <v>s</v>
      </c>
      <c r="ER9" s="362" t="str">
        <f t="shared" ca="1" si="28"/>
        <v>s</v>
      </c>
      <c r="ES9" s="362" t="str">
        <f t="shared" ca="1" si="28"/>
        <v>s</v>
      </c>
      <c r="ET9" s="362" t="str">
        <f t="shared" ca="1" si="28"/>
        <v>s</v>
      </c>
      <c r="EU9" s="362" t="str">
        <f t="shared" ca="1" si="28"/>
        <v>s</v>
      </c>
      <c r="EV9" s="362" t="str">
        <f t="shared" ca="1" si="28"/>
        <v>s</v>
      </c>
      <c r="EW9" s="362" t="str">
        <f t="shared" ca="1" si="28"/>
        <v>s</v>
      </c>
      <c r="EX9" s="362" t="str">
        <f t="shared" ca="1" si="28"/>
        <v>s</v>
      </c>
      <c r="EY9" s="362" t="str">
        <f t="shared" ca="1" si="28"/>
        <v>s</v>
      </c>
      <c r="EZ9" s="362" t="str">
        <f t="shared" ref="EZ9:FD24" ca="1" si="29">IF(DAY($DZ9)&gt;EZ$7,"n","s")</f>
        <v>s</v>
      </c>
      <c r="FA9" s="362" t="str">
        <f t="shared" ca="1" si="29"/>
        <v>s</v>
      </c>
      <c r="FB9" s="362" t="str">
        <f t="shared" ca="1" si="29"/>
        <v>s</v>
      </c>
      <c r="FC9" s="362" t="str">
        <f t="shared" ca="1" si="29"/>
        <v>s</v>
      </c>
      <c r="FD9" s="362" t="str">
        <f t="shared" ca="1" si="29"/>
        <v>s</v>
      </c>
      <c r="FE9" s="362">
        <f t="shared" ref="FE9:FE37" ca="1" si="30">COUNTIF(EA9:FD9,"s")</f>
        <v>30</v>
      </c>
      <c r="FF9" s="362">
        <f t="shared" ref="FF9:FF37" ca="1" si="31">COUNTIFS(OFFSET(DO9,0,0,,-(FE9)),"S")</f>
        <v>0</v>
      </c>
      <c r="FG9" s="362" t="str">
        <f ca="1">IF(AND(YEAR(DZ9)='P Gerais'!D7,MONTH(Lanc!EA9)=11,DAY(Lanc!EA9)&gt;1),"S","N")</f>
        <v>N</v>
      </c>
      <c r="FH9" s="364">
        <f t="shared" ref="FH9:FH37" ca="1" si="32">IF(FG9="s",(D9/30)*FE9,D9)</f>
        <v>0</v>
      </c>
      <c r="FI9" s="364">
        <f t="shared" ref="FI9:FI37" si="33">IF(OR(AB9="",AB9=0),0,(FH9/220)*AB9)</f>
        <v>0</v>
      </c>
      <c r="FJ9" s="387">
        <f t="shared" ref="FJ9:FJ37" ca="1" si="34">(D9/30)*AC9</f>
        <v>0</v>
      </c>
      <c r="FP9" s="363">
        <f ca="1">((FH9-FJ9-FI9+AZ9+AQ9+SUM(Z9:AA9)+SUM(AW9:AX9)+AK9)*IF('DB Func'!GG4="ok",'DB Func'!GD4,0))</f>
        <v>0</v>
      </c>
      <c r="FR9" s="389">
        <f t="shared" ref="FR9:FR37" ca="1" si="35">$FQ$8*BA9</f>
        <v>0</v>
      </c>
      <c r="GV9" s="49"/>
      <c r="GW9" s="49"/>
      <c r="GX9" s="49"/>
      <c r="GY9" s="49"/>
      <c r="GZ9" s="49"/>
      <c r="HA9" s="49"/>
      <c r="HB9" s="49"/>
      <c r="HC9" s="49"/>
    </row>
    <row r="10" spans="1:211" ht="30" customHeight="1" thickTop="1" thickBot="1">
      <c r="C10" s="390" t="str">
        <f ca="1">IF('DB Func'!B5="Funcionário 3","",'DB Func'!B5)</f>
        <v/>
      </c>
      <c r="D10" s="391">
        <f ca="1">'DB Func'!CN5</f>
        <v>0</v>
      </c>
      <c r="E10" s="382" t="str">
        <f ca="1">IF(C10="","-",IF(OR(terceiro!E10="NOV",terceiro!F10="NOV"),"Sim","Não"))</f>
        <v>-</v>
      </c>
      <c r="F10" s="383" t="str">
        <f ca="1">IF(C10="","-",IF(OR(Ferias!E10="NOV",Ferias!F10="NOV"),"Sim","Não"))</f>
        <v>-</v>
      </c>
      <c r="G10" s="383">
        <f ca="1">IF(C10="",0,IF(F10="Sim",IF(Ferias!E10="NOV",Ferias!I10,Ferias!J10),0))</f>
        <v>0</v>
      </c>
      <c r="H10" s="185"/>
      <c r="I10" s="185"/>
      <c r="J10" s="398">
        <f t="shared" ca="1" si="1"/>
        <v>0</v>
      </c>
      <c r="K10" s="152"/>
      <c r="L10" s="151"/>
      <c r="M10" s="189"/>
      <c r="N10" s="153"/>
      <c r="O10" s="48"/>
      <c r="P10" s="48"/>
      <c r="Q10" s="48"/>
      <c r="R10" s="49"/>
      <c r="S10" s="49"/>
      <c r="T10" s="49"/>
      <c r="U10" s="49"/>
      <c r="V10" s="49"/>
      <c r="W10" s="49"/>
      <c r="X10" s="49"/>
      <c r="Y10" s="49"/>
      <c r="Z10" s="49"/>
      <c r="AA10" s="49"/>
      <c r="AB10" s="48"/>
      <c r="AC10" s="48"/>
      <c r="AD10" s="49"/>
      <c r="AE10" s="49"/>
      <c r="AF10" s="314"/>
      <c r="AH10" s="400">
        <f ca="1">IF(AND('DB Func'!GE5="Outubro",'DB Func'!BQ5="2 Parcelas"),(('auxiliar 13 sal'!M6/12*'DB Func'!GF5+AVERAGE('auxiliar 13 sal'!Q6:AB6)+AVERAGE('auxiliar 13 sal'!AE6:AP6)+'auxiliar 13 sal'!M6*'DB Func'!BN5+'auxiliar 13 sal'!M6*'DB Func'!BO5)/2),IF('DB Func'!GE5="Novembro",IF('DB Func'!BQ5="Parcela Única",('auxiliar 13 sal'!M6/12*'DB Func'!GF5)+AVERAGE('auxiliar 13 sal'!Q6:AB6)+AVERAGE('auxiliar 13 sal'!AE6:AP6)+('auxiliar 13 sal'!M6*'DB Func'!BN5)+('auxiliar 13 sal'!M6*'DB Func'!BO5),IF('DB Func'!BQ5="2 Parcelas",(('auxiliar 13 sal'!M6/12*'DB Func'!GF5+AVERAGE('auxiliar 13 sal'!Q6:AB6)+AVERAGE('auxiliar 13 sal'!AE6:AP6)+'auxiliar 13 sal'!M6*'DB Func'!BN5+'auxiliar 13 sal'!M6*'DB Func'!BO5)/2))),0))</f>
        <v>0</v>
      </c>
      <c r="AK10" s="364">
        <f t="shared" ca="1" si="9"/>
        <v>0</v>
      </c>
      <c r="AL10" s="364">
        <f t="shared" ca="1" si="10"/>
        <v>0</v>
      </c>
      <c r="AM10" s="364">
        <f t="shared" ca="1" si="11"/>
        <v>0</v>
      </c>
      <c r="AN10" s="364">
        <f t="shared" ca="1" si="12"/>
        <v>0</v>
      </c>
      <c r="AO10" s="364">
        <f t="shared" ca="1" si="13"/>
        <v>0</v>
      </c>
      <c r="AP10" s="364">
        <f t="shared" ca="1" si="14"/>
        <v>0</v>
      </c>
      <c r="AQ10" s="364">
        <f t="shared" ca="1" si="15"/>
        <v>0</v>
      </c>
      <c r="AR10" s="364">
        <f>IF(OR(M10="",M10=0),0,((FH10/220)*('Ho Ex'!$C$8+$AS$6))*M10)</f>
        <v>0</v>
      </c>
      <c r="AS10" s="364">
        <f>IF(OR(N10="",N10=0),0,((FH10/220*('DB Func'!GD5+Lanc!$AS$6))*('Ho Ex'!$I$8+$AS$6))*(N10/52.5*60))</f>
        <v>0</v>
      </c>
      <c r="AT10" s="364">
        <f>IF(OR(M10="",M10=0),0,((FH10/220)*('Ho Ex'!$J$8+$AS$6))*O10)</f>
        <v>0</v>
      </c>
      <c r="AU10" s="364">
        <f>IF(OR(M10="",M10=0),0,((FH10/220)*('Ho Ex'!I13+$AS$6))*P10)</f>
        <v>0</v>
      </c>
      <c r="AV10" s="364">
        <f>IF(OR(M10="",M10=0),0,((FH10/220)*('Ho Ex'!C13+$AS$6))*Q10)</f>
        <v>0</v>
      </c>
      <c r="AW10" s="364">
        <f ca="1">FH10*'DB Func'!BN5</f>
        <v>0</v>
      </c>
      <c r="AX10" s="364">
        <f ca="1">FH10*'DB Func'!BO5</f>
        <v>0</v>
      </c>
      <c r="AY10" s="364">
        <f ca="1">IF(FJ10=0,0,VLOOKUP(FJ10,'P Gerais'!$D$39:$G$41,3,TRUE)*Func3!$F$68)</f>
        <v>0</v>
      </c>
      <c r="AZ10" s="364">
        <f t="shared" si="16"/>
        <v>0</v>
      </c>
      <c r="BA10" s="364">
        <f ca="1">((FH10-FJ10-FI10+AZ10+AQ10+SUM(Z10:AA10)+SUM(AW10:AX10)+AK10)*IF('DB Func'!GG5="ok",'DB Func'!GD5,0))+(FH10-FJ10-FI10+AZ10+AQ10+SUM(Z10:AA10)+SUM(AW10:AX10))+AK10</f>
        <v>0</v>
      </c>
      <c r="BB10" s="385">
        <f ca="1">VLOOKUP(BA10,'P Gerais'!$D$22:$G$25,3,TRUE)</f>
        <v>0.08</v>
      </c>
      <c r="BC10" s="364">
        <f ca="1">IF(BA10&lt;'P Gerais'!$D$25,BA10*BB10,Lanc!BB10)</f>
        <v>0</v>
      </c>
      <c r="BD10" s="364">
        <f ca="1">BA10-BC10-('DB Func'!GB5*'P Gerais'!$D$35)</f>
        <v>0</v>
      </c>
      <c r="BE10" s="386">
        <f ca="1">VLOOKUP(BD10,'P Gerais'!$D$29:$F$33,3,TRUE)</f>
        <v>0</v>
      </c>
      <c r="BF10" s="364">
        <f t="shared" ca="1" si="17"/>
        <v>0</v>
      </c>
      <c r="BG10" s="364">
        <f ca="1">VLOOKUP(BD10,'P Gerais'!$D$29:$G$33,4,TRUE)</f>
        <v>0</v>
      </c>
      <c r="BH10" s="364">
        <f t="shared" ca="1" si="18"/>
        <v>0</v>
      </c>
      <c r="BI10" s="364">
        <f t="shared" ca="1" si="19"/>
        <v>0</v>
      </c>
      <c r="BJ10" s="362">
        <f ca="1">'DB Func'!G5</f>
        <v>0</v>
      </c>
      <c r="BK10" s="362">
        <f ca="1">'DB Func'!FW5</f>
        <v>0</v>
      </c>
      <c r="BL10" s="364">
        <f ca="1">D10*'P Gerais'!$D$13</f>
        <v>0</v>
      </c>
      <c r="BM10" s="364">
        <f ca="1">D10*'P Gerais'!$D$14</f>
        <v>0</v>
      </c>
      <c r="BN10" s="364">
        <f ca="1">D10*'P Gerais'!$D$16</f>
        <v>0</v>
      </c>
      <c r="BO10" s="364">
        <f ca="1">D10*'P Gerais'!$D$17</f>
        <v>0</v>
      </c>
      <c r="BP10" s="364">
        <f ca="1">D10*'P Gerais'!$D$18</f>
        <v>0</v>
      </c>
      <c r="BQ10" s="385">
        <f ca="1">VLOOKUP(D10,'P Gerais'!$D$22:$G$24,3,TRUE)</f>
        <v>0.08</v>
      </c>
      <c r="BR10" s="385">
        <f ca="1">VLOOKUP(D10,'P Gerais'!$D$29:$G$33,3,TRUE)</f>
        <v>0</v>
      </c>
      <c r="BS10" s="385">
        <f ca="1">'DB Func'!BN5</f>
        <v>0</v>
      </c>
      <c r="BT10" s="385">
        <f ca="1">'DB Func'!BO5</f>
        <v>0</v>
      </c>
      <c r="BU10" s="385">
        <f ca="1">'DB Func'!FX5</f>
        <v>0</v>
      </c>
      <c r="BV10" s="364">
        <f t="shared" ca="1" si="20"/>
        <v>-0.08</v>
      </c>
      <c r="BW10" s="364">
        <f ca="1">BV10-'DB Func'!GC5</f>
        <v>-0.08</v>
      </c>
      <c r="BX10" s="362">
        <f ca="1">IFERROR(VLOOKUP(BW10,'P Gerais'!$D$29:$G$33,3,TRUE)*BW10,0)</f>
        <v>0</v>
      </c>
      <c r="BY10" s="364">
        <f ca="1">IFERROR(BX10-VLOOKUP(BW10,'P Gerais'!$D$29:$H$33,4,TRUE),0)</f>
        <v>0</v>
      </c>
      <c r="BZ10" s="364">
        <f ca="1">D10*'DB Func'!GD5</f>
        <v>0</v>
      </c>
      <c r="CB10" s="364">
        <f t="shared" ca="1" si="21"/>
        <v>0</v>
      </c>
      <c r="CC10" s="364">
        <f t="shared" si="22"/>
        <v>0</v>
      </c>
      <c r="CD10" s="364">
        <f t="shared" si="23"/>
        <v>0</v>
      </c>
      <c r="CF10" s="362" t="str">
        <f t="shared" ca="1" si="24"/>
        <v>não</v>
      </c>
      <c r="CG10" s="362">
        <f ca="1">IF($CH$8=1,DAY('DB Func'!C5),0)</f>
        <v>0</v>
      </c>
      <c r="CH10" s="362">
        <f ca="1">IF(CI10=0,0,MONTH('DB Func'!C5))</f>
        <v>0</v>
      </c>
      <c r="CI10" s="362">
        <f ca="1">IF('P Gerais'!D8=YEAR('DB Func'!C5),YEAR('DB Func'!C5),0)</f>
        <v>0</v>
      </c>
      <c r="CJ10" s="371">
        <v>33</v>
      </c>
      <c r="CK10" s="363"/>
      <c r="CL10" s="362" t="str">
        <f ca="1">IF(ISERROR(HLOOKUP(CL8,$DR$7:$DX10,$DY10,FALSE)),"N",HLOOKUP(CL8,$DR$7:$DX10,$DY10,FALSE))</f>
        <v>N</v>
      </c>
      <c r="CM10" s="362" t="str">
        <f ca="1">IF(ISERROR(HLOOKUP(CM8,$DR$7:$DX10,$DY10,FALSE)),"N",HLOOKUP(CM8,$DR$7:$DX10,$DY10,FALSE))</f>
        <v>N</v>
      </c>
      <c r="CN10" s="362" t="str">
        <f ca="1">IF(ISERROR(HLOOKUP(CN8,$DR$7:$DX10,$DY10,FALSE)),"N",HLOOKUP(CN8,$DR$7:$DX10,$DY10,FALSE))</f>
        <v>N</v>
      </c>
      <c r="CO10" s="362" t="str">
        <f ca="1">IF(ISERROR(HLOOKUP(CO8,$DR$7:$DX10,$DY10,FALSE)),"N",HLOOKUP(CO8,$DR$7:$DX10,$DY10,FALSE))</f>
        <v>N</v>
      </c>
      <c r="CP10" s="362" t="str">
        <f ca="1">IF(ISERROR(HLOOKUP(CP8,$DR$7:$DX10,$DY10,FALSE)),"N",HLOOKUP(CP8,$DR$7:$DX10,$DY10,FALSE))</f>
        <v>N</v>
      </c>
      <c r="CQ10" s="362" t="str">
        <f ca="1">IF(ISERROR(HLOOKUP(CQ8,$DR$7:$DX10,$DY10,FALSE)),"N",HLOOKUP(CQ8,$DR$7:$DX10,$DY10,FALSE))</f>
        <v>N</v>
      </c>
      <c r="CR10" s="362" t="str">
        <f>IF(ISERROR(HLOOKUP(CR8,$DR$7:$DX10,$DY10,FALSE)),"N",HLOOKUP(CR8,$DR$7:$DX10,$DY10,FALSE))</f>
        <v>N</v>
      </c>
      <c r="CS10" s="362" t="str">
        <f ca="1">IF(ISERROR(HLOOKUP(CS8,$DR$7:$DX10,$DY10,FALSE)),"N",HLOOKUP(CS8,$DR$7:$DX10,$DY10,FALSE))</f>
        <v>N</v>
      </c>
      <c r="CT10" s="362" t="str">
        <f ca="1">IF(ISERROR(HLOOKUP(CT8,$DR$7:$DX10,$DY10,FALSE)),"N",HLOOKUP(CT8,$DR$7:$DX10,$DY10,FALSE))</f>
        <v>N</v>
      </c>
      <c r="CU10" s="362" t="str">
        <f ca="1">IF(ISERROR(HLOOKUP(CU8,$DR$7:$DX10,$DY10,FALSE)),"N",HLOOKUP(CU8,$DR$7:$DX10,$DY10,FALSE))</f>
        <v>N</v>
      </c>
      <c r="CV10" s="362" t="str">
        <f ca="1">IF(ISERROR(HLOOKUP(CV8,$DR$7:$DX10,$DY10,FALSE)),"N",HLOOKUP(CV8,$DR$7:$DX10,$DY10,FALSE))</f>
        <v>N</v>
      </c>
      <c r="CW10" s="362" t="str">
        <f ca="1">IF(ISERROR(HLOOKUP(CW8,$DR$7:$DX10,$DY10,FALSE)),"N",HLOOKUP(CW8,$DR$7:$DX10,$DY10,FALSE))</f>
        <v>N</v>
      </c>
      <c r="CX10" s="362" t="str">
        <f ca="1">IF(ISERROR(HLOOKUP(CX8,$DR$7:$DX10,$DY10,FALSE)),"N",HLOOKUP(CX8,$DR$7:$DX10,$DY10,FALSE))</f>
        <v>N</v>
      </c>
      <c r="CY10" s="362" t="str">
        <f>IF(ISERROR(HLOOKUP(CY8,$DR$7:$DX10,$DY10,FALSE)),"N",HLOOKUP(CY8,$DR$7:$DX10,$DY10,FALSE))</f>
        <v>N</v>
      </c>
      <c r="CZ10" s="362" t="str">
        <f ca="1">IF(ISERROR(HLOOKUP(CZ8,$DR$7:$DX10,$DY10,FALSE)),"N",HLOOKUP(CZ8,$DR$7:$DX10,$DY10,FALSE))</f>
        <v>N</v>
      </c>
      <c r="DA10" s="362" t="str">
        <f ca="1">IF(ISERROR(HLOOKUP(DA8,$DR$7:$DX10,$DY10,FALSE)),"N",HLOOKUP(DA8,$DR$7:$DX10,$DY10,FALSE))</f>
        <v>N</v>
      </c>
      <c r="DB10" s="362" t="str">
        <f ca="1">IF(ISERROR(HLOOKUP(DB8,$DR$7:$DX10,$DY10,FALSE)),"N",HLOOKUP(DB8,$DR$7:$DX10,$DY10,FALSE))</f>
        <v>N</v>
      </c>
      <c r="DC10" s="362" t="str">
        <f ca="1">IF(ISERROR(HLOOKUP(DC8,$DR$7:$DX10,$DY10,FALSE)),"N",HLOOKUP(DC8,$DR$7:$DX10,$DY10,FALSE))</f>
        <v>N</v>
      </c>
      <c r="DD10" s="362" t="str">
        <f ca="1">IF(ISERROR(HLOOKUP(DD8,$DR$7:$DX10,$DY10,FALSE)),"N",HLOOKUP(DD8,$DR$7:$DX10,$DY10,FALSE))</f>
        <v>N</v>
      </c>
      <c r="DE10" s="362" t="str">
        <f ca="1">IF(ISERROR(HLOOKUP(DE8,$DR$7:$DX10,$DY10,FALSE)),"N",HLOOKUP(DE8,$DR$7:$DX10,$DY10,FALSE))</f>
        <v>N</v>
      </c>
      <c r="DF10" s="362" t="str">
        <f>IF(ISERROR(HLOOKUP(DF8,$DR$7:$DX10,$DY10,FALSE)),"N",HLOOKUP(DF8,$DR$7:$DX10,$DY10,FALSE))</f>
        <v>N</v>
      </c>
      <c r="DG10" s="362" t="str">
        <f ca="1">IF(ISERROR(HLOOKUP(DG8,$DR$7:$DX10,$DY10,FALSE)),"N",HLOOKUP(DG8,$DR$7:$DX10,$DY10,FALSE))</f>
        <v>N</v>
      </c>
      <c r="DH10" s="362" t="str">
        <f ca="1">IF(ISERROR(HLOOKUP(DH8,$DR$7:$DX10,$DY10,FALSE)),"N",HLOOKUP(DH8,$DR$7:$DX10,$DY10,FALSE))</f>
        <v>N</v>
      </c>
      <c r="DI10" s="362" t="str">
        <f ca="1">IF(ISERROR(HLOOKUP(DI8,$DR$7:$DX10,$DY10,FALSE)),"N",HLOOKUP(DI8,$DR$7:$DX10,$DY10,FALSE))</f>
        <v>N</v>
      </c>
      <c r="DJ10" s="362" t="str">
        <f ca="1">IF(ISERROR(HLOOKUP(DJ8,$DR$7:$DX10,$DY10,FALSE)),"N",HLOOKUP(DJ8,$DR$7:$DX10,$DY10,FALSE))</f>
        <v>N</v>
      </c>
      <c r="DK10" s="362" t="str">
        <f ca="1">IF(ISERROR(HLOOKUP(DK8,$DR$7:$DX10,$DY10,FALSE)),"N",HLOOKUP(DK8,$DR$7:$DX10,$DY10,FALSE))</f>
        <v>N</v>
      </c>
      <c r="DL10" s="362" t="str">
        <f ca="1">IF(ISERROR(HLOOKUP(DL8,$DR$7:$DX10,$DY10,FALSE)),"N",HLOOKUP(DL8,$DR$7:$DX10,$DY10,FALSE))</f>
        <v>N</v>
      </c>
      <c r="DM10" s="362" t="str">
        <f>IF(ISERROR(HLOOKUP(DM8,$DR$7:$DX10,$DY10,FALSE)),"N",HLOOKUP(DM8,$DR$7:$DX10,$DY10,FALSE))</f>
        <v>N</v>
      </c>
      <c r="DN10" s="362" t="str">
        <f ca="1">IF(ISERROR(HLOOKUP(DN8,$DR$7:$DX10,$DY10,FALSE)),"N",HLOOKUP(DN8,$DR$7:$DX10,$DY10,FALSE))</f>
        <v>N</v>
      </c>
      <c r="DO10" s="362" t="str">
        <f ca="1">IF(ISERROR(HLOOKUP(DO8,$DR$7:$DX10,$DY10,FALSE)),"N",HLOOKUP(DO8,$DR$7:$DX10,$DY10,FALSE))</f>
        <v>N</v>
      </c>
      <c r="DP10" s="362">
        <f t="shared" ca="1" si="25"/>
        <v>0</v>
      </c>
      <c r="DQ10" s="362">
        <f t="shared" ca="1" si="26"/>
        <v>30</v>
      </c>
      <c r="DR10" s="362" t="str">
        <f>IF('DB Func'!M5&gt;0,"S","N")</f>
        <v>N</v>
      </c>
      <c r="DS10" s="362" t="str">
        <f>IF('DB Func'!R5&gt;0,"S","N")</f>
        <v>N</v>
      </c>
      <c r="DT10" s="362" t="str">
        <f>IF('DB Func'!W5&gt;0,"S","N")</f>
        <v>N</v>
      </c>
      <c r="DU10" s="362" t="str">
        <f>IF('DB Func'!AB5&gt;0,"S","N")</f>
        <v>N</v>
      </c>
      <c r="DV10" s="362" t="str">
        <f>IF('DB Func'!AG5&gt;0,"S","N")</f>
        <v>N</v>
      </c>
      <c r="DW10" s="362" t="str">
        <f>IF('DB Func'!AL5&gt;0,"S","N")</f>
        <v>N</v>
      </c>
      <c r="DX10" s="362" t="str">
        <f>IF('DB Func'!AQ5&gt;0,"S","N")</f>
        <v>N</v>
      </c>
      <c r="DY10" s="362">
        <v>4</v>
      </c>
      <c r="DZ10" s="369">
        <f ca="1">'DB Func'!C5</f>
        <v>0</v>
      </c>
      <c r="EA10" s="362" t="str">
        <f t="shared" ca="1" si="27"/>
        <v>s</v>
      </c>
      <c r="EB10" s="362" t="str">
        <f t="shared" ca="1" si="27"/>
        <v>s</v>
      </c>
      <c r="EC10" s="362" t="str">
        <f t="shared" ca="1" si="27"/>
        <v>s</v>
      </c>
      <c r="ED10" s="362" t="str">
        <f t="shared" ca="1" si="27"/>
        <v>s</v>
      </c>
      <c r="EE10" s="362" t="str">
        <f t="shared" ca="1" si="27"/>
        <v>s</v>
      </c>
      <c r="EF10" s="362" t="str">
        <f t="shared" ca="1" si="27"/>
        <v>s</v>
      </c>
      <c r="EG10" s="362" t="str">
        <f t="shared" ca="1" si="27"/>
        <v>s</v>
      </c>
      <c r="EH10" s="362" t="str">
        <f t="shared" ca="1" si="27"/>
        <v>s</v>
      </c>
      <c r="EI10" s="362" t="str">
        <f t="shared" ca="1" si="27"/>
        <v>s</v>
      </c>
      <c r="EJ10" s="362" t="str">
        <f t="shared" ca="1" si="27"/>
        <v>s</v>
      </c>
      <c r="EK10" s="362" t="str">
        <f t="shared" ca="1" si="27"/>
        <v>s</v>
      </c>
      <c r="EL10" s="362" t="str">
        <f t="shared" ca="1" si="27"/>
        <v>s</v>
      </c>
      <c r="EM10" s="362" t="str">
        <f t="shared" ca="1" si="27"/>
        <v>s</v>
      </c>
      <c r="EN10" s="362" t="str">
        <f t="shared" ca="1" si="27"/>
        <v>s</v>
      </c>
      <c r="EO10" s="362" t="str">
        <f t="shared" ca="1" si="27"/>
        <v>s</v>
      </c>
      <c r="EP10" s="362" t="str">
        <f t="shared" ca="1" si="27"/>
        <v>s</v>
      </c>
      <c r="EQ10" s="362" t="str">
        <f t="shared" ca="1" si="28"/>
        <v>s</v>
      </c>
      <c r="ER10" s="362" t="str">
        <f t="shared" ca="1" si="28"/>
        <v>s</v>
      </c>
      <c r="ES10" s="362" t="str">
        <f t="shared" ca="1" si="28"/>
        <v>s</v>
      </c>
      <c r="ET10" s="362" t="str">
        <f t="shared" ca="1" si="28"/>
        <v>s</v>
      </c>
      <c r="EU10" s="362" t="str">
        <f t="shared" ca="1" si="28"/>
        <v>s</v>
      </c>
      <c r="EV10" s="362" t="str">
        <f t="shared" ca="1" si="28"/>
        <v>s</v>
      </c>
      <c r="EW10" s="362" t="str">
        <f t="shared" ca="1" si="28"/>
        <v>s</v>
      </c>
      <c r="EX10" s="362" t="str">
        <f t="shared" ca="1" si="28"/>
        <v>s</v>
      </c>
      <c r="EY10" s="362" t="str">
        <f t="shared" ca="1" si="28"/>
        <v>s</v>
      </c>
      <c r="EZ10" s="362" t="str">
        <f t="shared" ca="1" si="29"/>
        <v>s</v>
      </c>
      <c r="FA10" s="362" t="str">
        <f t="shared" ca="1" si="29"/>
        <v>s</v>
      </c>
      <c r="FB10" s="362" t="str">
        <f t="shared" ca="1" si="29"/>
        <v>s</v>
      </c>
      <c r="FC10" s="362" t="str">
        <f t="shared" ca="1" si="29"/>
        <v>s</v>
      </c>
      <c r="FD10" s="362" t="str">
        <f t="shared" ca="1" si="29"/>
        <v>s</v>
      </c>
      <c r="FE10" s="362">
        <f t="shared" ca="1" si="30"/>
        <v>30</v>
      </c>
      <c r="FF10" s="362">
        <f t="shared" ca="1" si="31"/>
        <v>0</v>
      </c>
      <c r="FG10" s="362" t="str">
        <f ca="1">IF(AND(YEAR(DZ10)='P Gerais'!D8,MONTH(Lanc!EA10)=11,DAY(Lanc!EA10)&gt;1),"S","N")</f>
        <v>N</v>
      </c>
      <c r="FH10" s="364">
        <f t="shared" ca="1" si="32"/>
        <v>0</v>
      </c>
      <c r="FI10" s="364">
        <f t="shared" si="33"/>
        <v>0</v>
      </c>
      <c r="FJ10" s="387">
        <f t="shared" ca="1" si="34"/>
        <v>0</v>
      </c>
      <c r="FP10" s="363">
        <f ca="1">((FH10-FJ10-FI10+AZ10+AQ10+SUM(Z10:AA10)+SUM(AW10:AX10)+AK10)*IF('DB Func'!GG5="ok",'DB Func'!GD5,0))</f>
        <v>0</v>
      </c>
      <c r="FR10" s="389">
        <f t="shared" ca="1" si="35"/>
        <v>0</v>
      </c>
      <c r="GV10" s="49"/>
      <c r="GW10" s="49"/>
      <c r="GX10" s="49"/>
      <c r="GY10" s="49"/>
      <c r="GZ10" s="49"/>
      <c r="HA10" s="49"/>
      <c r="HB10" s="49"/>
      <c r="HC10" s="49"/>
    </row>
    <row r="11" spans="1:211" ht="30" customHeight="1" thickTop="1" thickBot="1">
      <c r="C11" s="390" t="str">
        <f ca="1">IF('DB Func'!B6="Funcionário 4","",'DB Func'!B6)</f>
        <v/>
      </c>
      <c r="D11" s="391">
        <f ca="1">'DB Func'!CN6</f>
        <v>0</v>
      </c>
      <c r="E11" s="382" t="str">
        <f ca="1">IF(C11="","-",IF(OR(terceiro!E11="NOV",terceiro!F11="NOV"),"Sim","Não"))</f>
        <v>-</v>
      </c>
      <c r="F11" s="383" t="str">
        <f ca="1">IF(C11="","-",IF(OR(Ferias!E11="NOV",Ferias!F11="NOV"),"Sim","Não"))</f>
        <v>-</v>
      </c>
      <c r="G11" s="383">
        <f ca="1">IF(C11="",0,IF(F11="Sim",IF(Ferias!E11="NOV",Ferias!I11,Ferias!J11),0))</f>
        <v>0</v>
      </c>
      <c r="H11" s="185"/>
      <c r="I11" s="185"/>
      <c r="J11" s="398">
        <f t="shared" ca="1" si="1"/>
        <v>0</v>
      </c>
      <c r="K11" s="152"/>
      <c r="L11" s="151"/>
      <c r="M11" s="189"/>
      <c r="N11" s="153"/>
      <c r="O11" s="48"/>
      <c r="P11" s="48"/>
      <c r="Q11" s="48"/>
      <c r="R11" s="49"/>
      <c r="S11" s="49"/>
      <c r="T11" s="49"/>
      <c r="U11" s="49"/>
      <c r="V11" s="49"/>
      <c r="W11" s="49"/>
      <c r="X11" s="49"/>
      <c r="Y11" s="49"/>
      <c r="Z11" s="49"/>
      <c r="AA11" s="49"/>
      <c r="AB11" s="48"/>
      <c r="AC11" s="48"/>
      <c r="AD11" s="49"/>
      <c r="AE11" s="49"/>
      <c r="AF11" s="314"/>
      <c r="AH11" s="400">
        <f ca="1">IF(AND('DB Func'!GE6="Outubro",'DB Func'!BQ6="2 Parcelas"),(('auxiliar 13 sal'!M7/12*'DB Func'!GF6+AVERAGE('auxiliar 13 sal'!Q7:AB7)+AVERAGE('auxiliar 13 sal'!AE7:AP7)+'auxiliar 13 sal'!M7*'DB Func'!BN6+'auxiliar 13 sal'!M7*'DB Func'!BO6)/2),IF('DB Func'!GE6="Novembro",IF('DB Func'!BQ6="Parcela Única",('auxiliar 13 sal'!M7/12*'DB Func'!GF6)+AVERAGE('auxiliar 13 sal'!Q7:AB7)+AVERAGE('auxiliar 13 sal'!AE7:AP7)+('auxiliar 13 sal'!M7*'DB Func'!BN6)+('auxiliar 13 sal'!M7*'DB Func'!BO6),IF('DB Func'!BQ6="2 Parcelas",(('auxiliar 13 sal'!M7/12*'DB Func'!GF6+AVERAGE('auxiliar 13 sal'!Q7:AB7)+AVERAGE('auxiliar 13 sal'!AE7:AP7)+'auxiliar 13 sal'!M7*'DB Func'!BN6+'auxiliar 13 sal'!M7*'DB Func'!BO6)/2))),0))</f>
        <v>0</v>
      </c>
      <c r="AK11" s="364">
        <f t="shared" ca="1" si="9"/>
        <v>0</v>
      </c>
      <c r="AL11" s="364">
        <f t="shared" ca="1" si="10"/>
        <v>0</v>
      </c>
      <c r="AM11" s="364">
        <f t="shared" ca="1" si="11"/>
        <v>0</v>
      </c>
      <c r="AN11" s="364">
        <f t="shared" ca="1" si="12"/>
        <v>0</v>
      </c>
      <c r="AO11" s="364">
        <f t="shared" ca="1" si="13"/>
        <v>0</v>
      </c>
      <c r="AP11" s="364">
        <f t="shared" ca="1" si="14"/>
        <v>0</v>
      </c>
      <c r="AQ11" s="364">
        <f t="shared" ca="1" si="15"/>
        <v>0</v>
      </c>
      <c r="AR11" s="364">
        <f>IF(OR(M11="",M11=0),0,((FH11/220)*('Ho Ex'!$C$8+$AS$6))*M11)</f>
        <v>0</v>
      </c>
      <c r="AS11" s="364">
        <f>IF(OR(N11="",N11=0),0,((FH11/220*('DB Func'!GD6+Lanc!$AS$6))*('Ho Ex'!$I$8+$AS$6))*(N11/52.5*60))</f>
        <v>0</v>
      </c>
      <c r="AT11" s="364">
        <f>IF(OR(M11="",M11=0),0,((FH11/220)*('Ho Ex'!$J$8+$AS$6))*O11)</f>
        <v>0</v>
      </c>
      <c r="AU11" s="364">
        <f>IF(OR(M11="",M11=0),0,((FH11/220)*('Ho Ex'!I14+$AS$6))*P11)</f>
        <v>0</v>
      </c>
      <c r="AV11" s="364">
        <f>IF(OR(M11="",M11=0),0,((FH11/220)*('Ho Ex'!C14+$AS$6))*Q11)</f>
        <v>0</v>
      </c>
      <c r="AW11" s="364">
        <f ca="1">FH11*'DB Func'!BN6</f>
        <v>0</v>
      </c>
      <c r="AX11" s="364">
        <f ca="1">FH11*'DB Func'!BO6</f>
        <v>0</v>
      </c>
      <c r="AY11" s="364">
        <f ca="1">IF(FJ11=0,0,VLOOKUP(FJ11,'P Gerais'!$D$39:$G$41,3,TRUE)*Func4!$F$68)</f>
        <v>0</v>
      </c>
      <c r="AZ11" s="364">
        <f t="shared" si="16"/>
        <v>0</v>
      </c>
      <c r="BA11" s="364">
        <f ca="1">((FH11-FJ11-FI11+AZ11+AQ11+SUM(Z11:AA11)+SUM(AW11:AX11)+AK11)*IF('DB Func'!GG6="ok",'DB Func'!GD6,0))+(FH11-FJ11-FI11+AZ11+AQ11+SUM(Z11:AA11)+SUM(AW11:AX11))+AK11</f>
        <v>0</v>
      </c>
      <c r="BB11" s="385">
        <f ca="1">VLOOKUP(BA11,'P Gerais'!$D$22:$G$25,3,TRUE)</f>
        <v>0.08</v>
      </c>
      <c r="BC11" s="364">
        <f ca="1">IF(BA11&lt;'P Gerais'!$D$25,BA11*BB11,Lanc!BB11)</f>
        <v>0</v>
      </c>
      <c r="BD11" s="364">
        <f ca="1">BA11-BC11-('DB Func'!GB6*'P Gerais'!$D$35)</f>
        <v>0</v>
      </c>
      <c r="BE11" s="386">
        <f ca="1">VLOOKUP(BD11,'P Gerais'!$D$29:$F$33,3,TRUE)</f>
        <v>0</v>
      </c>
      <c r="BF11" s="364">
        <f t="shared" ca="1" si="17"/>
        <v>0</v>
      </c>
      <c r="BG11" s="364">
        <f ca="1">VLOOKUP(BD11,'P Gerais'!$D$29:$G$33,4,TRUE)</f>
        <v>0</v>
      </c>
      <c r="BH11" s="364">
        <f t="shared" ca="1" si="18"/>
        <v>0</v>
      </c>
      <c r="BI11" s="364">
        <f t="shared" ca="1" si="19"/>
        <v>0</v>
      </c>
      <c r="BJ11" s="362">
        <f ca="1">'DB Func'!G6</f>
        <v>0</v>
      </c>
      <c r="BK11" s="362">
        <f ca="1">'DB Func'!FW6</f>
        <v>0</v>
      </c>
      <c r="BL11" s="364">
        <f ca="1">D11*'P Gerais'!$D$13</f>
        <v>0</v>
      </c>
      <c r="BM11" s="364">
        <f ca="1">D11*'P Gerais'!$D$14</f>
        <v>0</v>
      </c>
      <c r="BN11" s="364">
        <f ca="1">D11*'P Gerais'!$D$16</f>
        <v>0</v>
      </c>
      <c r="BO11" s="364">
        <f ca="1">D11*'P Gerais'!$D$17</f>
        <v>0</v>
      </c>
      <c r="BP11" s="364">
        <f ca="1">D11*'P Gerais'!$D$18</f>
        <v>0</v>
      </c>
      <c r="BQ11" s="385">
        <f ca="1">VLOOKUP(D11,'P Gerais'!$D$22:$G$24,3,TRUE)</f>
        <v>0.08</v>
      </c>
      <c r="BR11" s="385">
        <f ca="1">VLOOKUP(D11,'P Gerais'!$D$29:$G$33,3,TRUE)</f>
        <v>0</v>
      </c>
      <c r="BS11" s="385">
        <f ca="1">'DB Func'!BN6</f>
        <v>0</v>
      </c>
      <c r="BT11" s="385">
        <f ca="1">'DB Func'!BO6</f>
        <v>0</v>
      </c>
      <c r="BU11" s="385">
        <f ca="1">'DB Func'!FX6</f>
        <v>0</v>
      </c>
      <c r="BV11" s="364">
        <f t="shared" ca="1" si="20"/>
        <v>-0.08</v>
      </c>
      <c r="BW11" s="364">
        <f ca="1">BV11-'DB Func'!GC6</f>
        <v>-0.08</v>
      </c>
      <c r="BX11" s="362">
        <f ca="1">IFERROR(VLOOKUP(BW11,'P Gerais'!$D$29:$G$33,3,TRUE)*BW11,0)</f>
        <v>0</v>
      </c>
      <c r="BY11" s="364">
        <f ca="1">IFERROR(BX11-VLOOKUP(BW11,'P Gerais'!$D$29:$H$33,4,TRUE),0)</f>
        <v>0</v>
      </c>
      <c r="BZ11" s="364">
        <f ca="1">D11*'DB Func'!GD6</f>
        <v>0</v>
      </c>
      <c r="CB11" s="364">
        <f t="shared" ca="1" si="21"/>
        <v>0</v>
      </c>
      <c r="CC11" s="364">
        <f t="shared" si="22"/>
        <v>0</v>
      </c>
      <c r="CD11" s="364">
        <f t="shared" si="23"/>
        <v>0</v>
      </c>
      <c r="CF11" s="362" t="str">
        <f t="shared" ca="1" si="24"/>
        <v>não</v>
      </c>
      <c r="CG11" s="362">
        <f ca="1">IF($CH$8=1,DAY('DB Func'!C6),0)</f>
        <v>0</v>
      </c>
      <c r="CH11" s="362">
        <f ca="1">IF(CI11=0,0,MONTH('DB Func'!C6))</f>
        <v>0</v>
      </c>
      <c r="CI11" s="362">
        <f ca="1">IF('P Gerais'!D9=YEAR('DB Func'!C6),YEAR('DB Func'!C6),0)</f>
        <v>0</v>
      </c>
      <c r="CJ11" s="371">
        <v>34</v>
      </c>
      <c r="CK11" s="363"/>
      <c r="CL11" s="362" t="str">
        <f>IF(ISERROR(HLOOKUP(CL9,$DR$7:$DX11,$DY11,FALSE)),"N",HLOOKUP(CL9,$DR$7:$DX11,$DY11,FALSE))</f>
        <v>N</v>
      </c>
      <c r="CM11" s="362" t="str">
        <f>IF(ISERROR(HLOOKUP(CM9,$DR$7:$DX11,$DY11,FALSE)),"N",HLOOKUP(CM9,$DR$7:$DX11,$DY11,FALSE))</f>
        <v>N</v>
      </c>
      <c r="CN11" s="362" t="str">
        <f>IF(ISERROR(HLOOKUP(CN9,$DR$7:$DX11,$DY11,FALSE)),"N",HLOOKUP(CN9,$DR$7:$DX11,$DY11,FALSE))</f>
        <v>N</v>
      </c>
      <c r="CO11" s="362" t="str">
        <f>IF(ISERROR(HLOOKUP(CO9,$DR$7:$DX11,$DY11,FALSE)),"N",HLOOKUP(CO9,$DR$7:$DX11,$DY11,FALSE))</f>
        <v>N</v>
      </c>
      <c r="CP11" s="362" t="str">
        <f>IF(ISERROR(HLOOKUP(CP9,$DR$7:$DX11,$DY11,FALSE)),"N",HLOOKUP(CP9,$DR$7:$DX11,$DY11,FALSE))</f>
        <v>N</v>
      </c>
      <c r="CQ11" s="362" t="str">
        <f>IF(ISERROR(HLOOKUP(CQ9,$DR$7:$DX11,$DY11,FALSE)),"N",HLOOKUP(CQ9,$DR$7:$DX11,$DY11,FALSE))</f>
        <v>N</v>
      </c>
      <c r="CR11" s="362" t="str">
        <f>IF(ISERROR(HLOOKUP(CR9,$DR$7:$DX11,$DY11,FALSE)),"N",HLOOKUP(CR9,$DR$7:$DX11,$DY11,FALSE))</f>
        <v>N</v>
      </c>
      <c r="CS11" s="362" t="str">
        <f>IF(ISERROR(HLOOKUP(CS9,$DR$7:$DX11,$DY11,FALSE)),"N",HLOOKUP(CS9,$DR$7:$DX11,$DY11,FALSE))</f>
        <v>N</v>
      </c>
      <c r="CT11" s="362" t="str">
        <f>IF(ISERROR(HLOOKUP(CT9,$DR$7:$DX11,$DY11,FALSE)),"N",HLOOKUP(CT9,$DR$7:$DX11,$DY11,FALSE))</f>
        <v>N</v>
      </c>
      <c r="CU11" s="362" t="str">
        <f>IF(ISERROR(HLOOKUP(CU9,$DR$7:$DX11,$DY11,FALSE)),"N",HLOOKUP(CU9,$DR$7:$DX11,$DY11,FALSE))</f>
        <v>N</v>
      </c>
      <c r="CV11" s="362" t="str">
        <f>IF(ISERROR(HLOOKUP(CV9,$DR$7:$DX11,$DY11,FALSE)),"N",HLOOKUP(CV9,$DR$7:$DX11,$DY11,FALSE))</f>
        <v>N</v>
      </c>
      <c r="CW11" s="362" t="str">
        <f>IF(ISERROR(HLOOKUP(CW9,$DR$7:$DX11,$DY11,FALSE)),"N",HLOOKUP(CW9,$DR$7:$DX11,$DY11,FALSE))</f>
        <v>N</v>
      </c>
      <c r="CX11" s="362" t="str">
        <f>IF(ISERROR(HLOOKUP(CX9,$DR$7:$DX11,$DY11,FALSE)),"N",HLOOKUP(CX9,$DR$7:$DX11,$DY11,FALSE))</f>
        <v>N</v>
      </c>
      <c r="CY11" s="362" t="str">
        <f>IF(ISERROR(HLOOKUP(CY9,$DR$7:$DX11,$DY11,FALSE)),"N",HLOOKUP(CY9,$DR$7:$DX11,$DY11,FALSE))</f>
        <v>N</v>
      </c>
      <c r="CZ11" s="362" t="str">
        <f>IF(ISERROR(HLOOKUP(CZ9,$DR$7:$DX11,$DY11,FALSE)),"N",HLOOKUP(CZ9,$DR$7:$DX11,$DY11,FALSE))</f>
        <v>N</v>
      </c>
      <c r="DA11" s="362" t="str">
        <f>IF(ISERROR(HLOOKUP(DA9,$DR$7:$DX11,$DY11,FALSE)),"N",HLOOKUP(DA9,$DR$7:$DX11,$DY11,FALSE))</f>
        <v>N</v>
      </c>
      <c r="DB11" s="362" t="str">
        <f>IF(ISERROR(HLOOKUP(DB9,$DR$7:$DX11,$DY11,FALSE)),"N",HLOOKUP(DB9,$DR$7:$DX11,$DY11,FALSE))</f>
        <v>N</v>
      </c>
      <c r="DC11" s="362" t="str">
        <f>IF(ISERROR(HLOOKUP(DC9,$DR$7:$DX11,$DY11,FALSE)),"N",HLOOKUP(DC9,$DR$7:$DX11,$DY11,FALSE))</f>
        <v>N</v>
      </c>
      <c r="DD11" s="362" t="str">
        <f>IF(ISERROR(HLOOKUP(DD9,$DR$7:$DX11,$DY11,FALSE)),"N",HLOOKUP(DD9,$DR$7:$DX11,$DY11,FALSE))</f>
        <v>N</v>
      </c>
      <c r="DE11" s="362" t="str">
        <f>IF(ISERROR(HLOOKUP(DE9,$DR$7:$DX11,$DY11,FALSE)),"N",HLOOKUP(DE9,$DR$7:$DX11,$DY11,FALSE))</f>
        <v>N</v>
      </c>
      <c r="DF11" s="362" t="str">
        <f>IF(ISERROR(HLOOKUP(DF9,$DR$7:$DX11,$DY11,FALSE)),"N",HLOOKUP(DF9,$DR$7:$DX11,$DY11,FALSE))</f>
        <v>N</v>
      </c>
      <c r="DG11" s="362" t="str">
        <f>IF(ISERROR(HLOOKUP(DG9,$DR$7:$DX11,$DY11,FALSE)),"N",HLOOKUP(DG9,$DR$7:$DX11,$DY11,FALSE))</f>
        <v>N</v>
      </c>
      <c r="DH11" s="362" t="str">
        <f>IF(ISERROR(HLOOKUP(DH9,$DR$7:$DX11,$DY11,FALSE)),"N",HLOOKUP(DH9,$DR$7:$DX11,$DY11,FALSE))</f>
        <v>N</v>
      </c>
      <c r="DI11" s="362" t="str">
        <f>IF(ISERROR(HLOOKUP(DI9,$DR$7:$DX11,$DY11,FALSE)),"N",HLOOKUP(DI9,$DR$7:$DX11,$DY11,FALSE))</f>
        <v>N</v>
      </c>
      <c r="DJ11" s="362" t="str">
        <f>IF(ISERROR(HLOOKUP(DJ9,$DR$7:$DX11,$DY11,FALSE)),"N",HLOOKUP(DJ9,$DR$7:$DX11,$DY11,FALSE))</f>
        <v>N</v>
      </c>
      <c r="DK11" s="362" t="str">
        <f>IF(ISERROR(HLOOKUP(DK9,$DR$7:$DX11,$DY11,FALSE)),"N",HLOOKUP(DK9,$DR$7:$DX11,$DY11,FALSE))</f>
        <v>N</v>
      </c>
      <c r="DL11" s="362" t="str">
        <f>IF(ISERROR(HLOOKUP(DL9,$DR$7:$DX11,$DY11,FALSE)),"N",HLOOKUP(DL9,$DR$7:$DX11,$DY11,FALSE))</f>
        <v>N</v>
      </c>
      <c r="DM11" s="362" t="str">
        <f>IF(ISERROR(HLOOKUP(DM9,$DR$7:$DX11,$DY11,FALSE)),"N",HLOOKUP(DM9,$DR$7:$DX11,$DY11,FALSE))</f>
        <v>N</v>
      </c>
      <c r="DN11" s="362" t="str">
        <f>IF(ISERROR(HLOOKUP(DN9,$DR$7:$DX11,$DY11,FALSE)),"N",HLOOKUP(DN9,$DR$7:$DX11,$DY11,FALSE))</f>
        <v>N</v>
      </c>
      <c r="DO11" s="362" t="str">
        <f>IF(ISERROR(HLOOKUP(DO9,$DR$7:$DX11,$DY11,FALSE)),"N",HLOOKUP(DO9,$DR$7:$DX11,$DY11,FALSE))</f>
        <v>N</v>
      </c>
      <c r="DP11" s="362">
        <f t="shared" si="25"/>
        <v>0</v>
      </c>
      <c r="DQ11" s="362">
        <f t="shared" si="26"/>
        <v>30</v>
      </c>
      <c r="DR11" s="362" t="str">
        <f>IF('DB Func'!M6&gt;0,"S","N")</f>
        <v>N</v>
      </c>
      <c r="DS11" s="362" t="str">
        <f>IF('DB Func'!R6&gt;0,"S","N")</f>
        <v>N</v>
      </c>
      <c r="DT11" s="362" t="str">
        <f>IF('DB Func'!W6&gt;0,"S","N")</f>
        <v>N</v>
      </c>
      <c r="DU11" s="362" t="str">
        <f>IF('DB Func'!AB6&gt;0,"S","N")</f>
        <v>N</v>
      </c>
      <c r="DV11" s="362" t="str">
        <f>IF('DB Func'!AG6&gt;0,"S","N")</f>
        <v>N</v>
      </c>
      <c r="DW11" s="362" t="str">
        <f>IF('DB Func'!AL6&gt;0,"S","N")</f>
        <v>N</v>
      </c>
      <c r="DX11" s="362" t="str">
        <f>IF('DB Func'!AQ6&gt;0,"S","N")</f>
        <v>N</v>
      </c>
      <c r="DY11" s="362">
        <v>5</v>
      </c>
      <c r="DZ11" s="369">
        <f ca="1">'DB Func'!C6</f>
        <v>0</v>
      </c>
      <c r="EA11" s="362" t="str">
        <f t="shared" ca="1" si="27"/>
        <v>s</v>
      </c>
      <c r="EB11" s="362" t="str">
        <f t="shared" ca="1" si="27"/>
        <v>s</v>
      </c>
      <c r="EC11" s="362" t="str">
        <f t="shared" ca="1" si="27"/>
        <v>s</v>
      </c>
      <c r="ED11" s="362" t="str">
        <f t="shared" ca="1" si="27"/>
        <v>s</v>
      </c>
      <c r="EE11" s="362" t="str">
        <f t="shared" ca="1" si="27"/>
        <v>s</v>
      </c>
      <c r="EF11" s="362" t="str">
        <f t="shared" ca="1" si="27"/>
        <v>s</v>
      </c>
      <c r="EG11" s="362" t="str">
        <f t="shared" ca="1" si="27"/>
        <v>s</v>
      </c>
      <c r="EH11" s="362" t="str">
        <f t="shared" ca="1" si="27"/>
        <v>s</v>
      </c>
      <c r="EI11" s="362" t="str">
        <f t="shared" ca="1" si="27"/>
        <v>s</v>
      </c>
      <c r="EJ11" s="362" t="str">
        <f t="shared" ca="1" si="27"/>
        <v>s</v>
      </c>
      <c r="EK11" s="362" t="str">
        <f t="shared" ca="1" si="27"/>
        <v>s</v>
      </c>
      <c r="EL11" s="362" t="str">
        <f t="shared" ca="1" si="27"/>
        <v>s</v>
      </c>
      <c r="EM11" s="362" t="str">
        <f t="shared" ca="1" si="27"/>
        <v>s</v>
      </c>
      <c r="EN11" s="362" t="str">
        <f t="shared" ca="1" si="27"/>
        <v>s</v>
      </c>
      <c r="EO11" s="362" t="str">
        <f t="shared" ca="1" si="27"/>
        <v>s</v>
      </c>
      <c r="EP11" s="362" t="str">
        <f t="shared" ca="1" si="27"/>
        <v>s</v>
      </c>
      <c r="EQ11" s="362" t="str">
        <f t="shared" ca="1" si="28"/>
        <v>s</v>
      </c>
      <c r="ER11" s="362" t="str">
        <f t="shared" ca="1" si="28"/>
        <v>s</v>
      </c>
      <c r="ES11" s="362" t="str">
        <f t="shared" ca="1" si="28"/>
        <v>s</v>
      </c>
      <c r="ET11" s="362" t="str">
        <f t="shared" ca="1" si="28"/>
        <v>s</v>
      </c>
      <c r="EU11" s="362" t="str">
        <f t="shared" ca="1" si="28"/>
        <v>s</v>
      </c>
      <c r="EV11" s="362" t="str">
        <f t="shared" ca="1" si="28"/>
        <v>s</v>
      </c>
      <c r="EW11" s="362" t="str">
        <f t="shared" ca="1" si="28"/>
        <v>s</v>
      </c>
      <c r="EX11" s="362" t="str">
        <f t="shared" ca="1" si="28"/>
        <v>s</v>
      </c>
      <c r="EY11" s="362" t="str">
        <f t="shared" ca="1" si="28"/>
        <v>s</v>
      </c>
      <c r="EZ11" s="362" t="str">
        <f t="shared" ca="1" si="29"/>
        <v>s</v>
      </c>
      <c r="FA11" s="362" t="str">
        <f t="shared" ca="1" si="29"/>
        <v>s</v>
      </c>
      <c r="FB11" s="362" t="str">
        <f t="shared" ca="1" si="29"/>
        <v>s</v>
      </c>
      <c r="FC11" s="362" t="str">
        <f t="shared" ca="1" si="29"/>
        <v>s</v>
      </c>
      <c r="FD11" s="362" t="str">
        <f t="shared" ca="1" si="29"/>
        <v>s</v>
      </c>
      <c r="FE11" s="362">
        <f t="shared" ca="1" si="30"/>
        <v>30</v>
      </c>
      <c r="FF11" s="362">
        <f t="shared" ca="1" si="31"/>
        <v>0</v>
      </c>
      <c r="FG11" s="362" t="str">
        <f ca="1">IF(AND(YEAR(DZ11)='P Gerais'!D9,MONTH(Lanc!EA11)=11,DAY(Lanc!EA11)&gt;1),"S","N")</f>
        <v>N</v>
      </c>
      <c r="FH11" s="364">
        <f t="shared" ca="1" si="32"/>
        <v>0</v>
      </c>
      <c r="FI11" s="364">
        <f t="shared" si="33"/>
        <v>0</v>
      </c>
      <c r="FJ11" s="387">
        <f t="shared" ca="1" si="34"/>
        <v>0</v>
      </c>
      <c r="FP11" s="363">
        <f ca="1">((FH11-FJ11-FI11+AZ11+AQ11+SUM(Z11:AA11)+SUM(AW11:AX11)+AK11)*IF('DB Func'!GG6="ok",'DB Func'!GD6,0))</f>
        <v>0</v>
      </c>
      <c r="FR11" s="389">
        <f t="shared" ca="1" si="35"/>
        <v>0</v>
      </c>
      <c r="GV11" s="49"/>
      <c r="GW11" s="49"/>
      <c r="GX11" s="49"/>
      <c r="GY11" s="49"/>
      <c r="GZ11" s="49"/>
      <c r="HA11" s="49"/>
      <c r="HB11" s="49"/>
      <c r="HC11" s="49"/>
    </row>
    <row r="12" spans="1:211" ht="30" customHeight="1" thickTop="1" thickBot="1">
      <c r="C12" s="390" t="str">
        <f ca="1">IF('DB Func'!B7="Funcionário 5","",'DB Func'!B7)</f>
        <v/>
      </c>
      <c r="D12" s="391">
        <f ca="1">'DB Func'!CN7</f>
        <v>0</v>
      </c>
      <c r="E12" s="382" t="str">
        <f ca="1">IF(C12="","-",IF(OR(terceiro!E12="NOV",terceiro!F12="NOV"),"Sim","Não"))</f>
        <v>-</v>
      </c>
      <c r="F12" s="383" t="str">
        <f ca="1">IF(C12="","-",IF(OR(Ferias!E12="NOV",Ferias!F12="NOV"),"Sim","Não"))</f>
        <v>-</v>
      </c>
      <c r="G12" s="383">
        <f ca="1">IF(C12="",0,IF(F12="Sim",IF(Ferias!E12="NOV",Ferias!I12,Ferias!J12),0))</f>
        <v>0</v>
      </c>
      <c r="H12" s="185"/>
      <c r="I12" s="185"/>
      <c r="J12" s="398">
        <f t="shared" ca="1" si="1"/>
        <v>0</v>
      </c>
      <c r="K12" s="152"/>
      <c r="L12" s="151"/>
      <c r="M12" s="189"/>
      <c r="N12" s="153"/>
      <c r="O12" s="48"/>
      <c r="P12" s="48"/>
      <c r="Q12" s="48"/>
      <c r="R12" s="49"/>
      <c r="S12" s="49"/>
      <c r="T12" s="49"/>
      <c r="U12" s="49"/>
      <c r="V12" s="49"/>
      <c r="W12" s="49"/>
      <c r="X12" s="49"/>
      <c r="Y12" s="49"/>
      <c r="Z12" s="49"/>
      <c r="AA12" s="49"/>
      <c r="AB12" s="48"/>
      <c r="AC12" s="48"/>
      <c r="AD12" s="49"/>
      <c r="AE12" s="49"/>
      <c r="AF12" s="314"/>
      <c r="AH12" s="400">
        <f ca="1">IF(AND('DB Func'!GE7="Outubro",'DB Func'!BQ7="2 Parcelas"),(('auxiliar 13 sal'!M8/12*'DB Func'!GF7+AVERAGE('auxiliar 13 sal'!Q8:AB8)+AVERAGE('auxiliar 13 sal'!AE8:AP8)+'auxiliar 13 sal'!M8*'DB Func'!BN7+'auxiliar 13 sal'!M8*'DB Func'!BO7)/2),IF('DB Func'!GE7="Novembro",IF('DB Func'!BQ7="Parcela Única",('auxiliar 13 sal'!M8/12*'DB Func'!GF7)+AVERAGE('auxiliar 13 sal'!Q8:AB8)+AVERAGE('auxiliar 13 sal'!AE8:AP8)+('auxiliar 13 sal'!M8*'DB Func'!BN7)+('auxiliar 13 sal'!M8*'DB Func'!BO7),IF('DB Func'!BQ7="2 Parcelas",(('auxiliar 13 sal'!M8/12*'DB Func'!GF7+AVERAGE('auxiliar 13 sal'!Q8:AB8)+AVERAGE('auxiliar 13 sal'!AE8:AP8)+'auxiliar 13 sal'!M8*'DB Func'!BN7+'auxiliar 13 sal'!M8*'DB Func'!BO7)/2))),0))</f>
        <v>0</v>
      </c>
      <c r="AK12" s="364">
        <f t="shared" ca="1" si="9"/>
        <v>0</v>
      </c>
      <c r="AL12" s="364">
        <f t="shared" ca="1" si="10"/>
        <v>0</v>
      </c>
      <c r="AM12" s="364">
        <f t="shared" ca="1" si="11"/>
        <v>0</v>
      </c>
      <c r="AN12" s="364">
        <f t="shared" ca="1" si="12"/>
        <v>0</v>
      </c>
      <c r="AO12" s="364">
        <f t="shared" ca="1" si="13"/>
        <v>0</v>
      </c>
      <c r="AP12" s="364">
        <f t="shared" ca="1" si="14"/>
        <v>0</v>
      </c>
      <c r="AQ12" s="364">
        <f t="shared" ca="1" si="15"/>
        <v>0</v>
      </c>
      <c r="AR12" s="364">
        <f>IF(OR(M12="",M12=0),0,((FH12/220)*('Ho Ex'!$C$8+$AS$6))*M12)</f>
        <v>0</v>
      </c>
      <c r="AS12" s="364">
        <f>IF(OR(N12="",N12=0),0,((FH12/220*('DB Func'!GD7+Lanc!$AS$6))*('Ho Ex'!$I$8+$AS$6))*(N12/52.5*60))</f>
        <v>0</v>
      </c>
      <c r="AT12" s="364">
        <f>IF(OR(M12="",M12=0),0,((FH12/220)*('Ho Ex'!$J$8+$AS$6))*O12)</f>
        <v>0</v>
      </c>
      <c r="AU12" s="364">
        <f>IF(OR(M12="",M12=0),0,((FH12/220)*('Ho Ex'!I15+$AS$6))*P12)</f>
        <v>0</v>
      </c>
      <c r="AV12" s="364">
        <f>IF(OR(M12="",M12=0),0,((FH12/220)*('Ho Ex'!C15+$AS$6))*Q12)</f>
        <v>0</v>
      </c>
      <c r="AW12" s="364">
        <f ca="1">FH12*'DB Func'!BN7</f>
        <v>0</v>
      </c>
      <c r="AX12" s="364">
        <f ca="1">FH12*'DB Func'!BO7</f>
        <v>0</v>
      </c>
      <c r="AY12" s="364">
        <f ca="1">IF(FJ12=0,0,VLOOKUP(FJ12,'P Gerais'!$D$39:$G$41,3,TRUE)*Func5!$F$68)</f>
        <v>0</v>
      </c>
      <c r="AZ12" s="364">
        <f t="shared" si="16"/>
        <v>0</v>
      </c>
      <c r="BA12" s="364">
        <f ca="1">((FH12-FJ12-FI12+AZ12+AQ12+SUM(Z12:AA12)+SUM(AW12:AX12)+AK12)*IF('DB Func'!GG7="ok",'DB Func'!GD7,0))+(FH12-FJ12-FI12+AZ12+AQ12+SUM(Z12:AA12)+SUM(AW12:AX12))+AK12</f>
        <v>0</v>
      </c>
      <c r="BB12" s="385">
        <f ca="1">VLOOKUP(BA12,'P Gerais'!$D$22:$G$25,3,TRUE)</f>
        <v>0.08</v>
      </c>
      <c r="BC12" s="364">
        <f ca="1">IF(BA12&lt;'P Gerais'!$D$25,BA12*BB12,Lanc!BB12)</f>
        <v>0</v>
      </c>
      <c r="BD12" s="364">
        <f ca="1">BA12-BC12-('DB Func'!GB7*'P Gerais'!$D$35)</f>
        <v>0</v>
      </c>
      <c r="BE12" s="386">
        <f ca="1">VLOOKUP(BD12,'P Gerais'!$D$29:$F$33,3,TRUE)</f>
        <v>0</v>
      </c>
      <c r="BF12" s="364">
        <f t="shared" ca="1" si="17"/>
        <v>0</v>
      </c>
      <c r="BG12" s="364">
        <f ca="1">VLOOKUP(BD12,'P Gerais'!$D$29:$G$33,4,TRUE)</f>
        <v>0</v>
      </c>
      <c r="BH12" s="364">
        <f t="shared" ca="1" si="18"/>
        <v>0</v>
      </c>
      <c r="BI12" s="364">
        <f t="shared" ca="1" si="19"/>
        <v>0</v>
      </c>
      <c r="BJ12" s="362">
        <f ca="1">'DB Func'!G7</f>
        <v>0</v>
      </c>
      <c r="BK12" s="362">
        <f ca="1">'DB Func'!FW7</f>
        <v>0</v>
      </c>
      <c r="BL12" s="364">
        <f ca="1">D12*'P Gerais'!$D$13</f>
        <v>0</v>
      </c>
      <c r="BM12" s="364">
        <f ca="1">D12*'P Gerais'!$D$14</f>
        <v>0</v>
      </c>
      <c r="BN12" s="364">
        <f ca="1">D12*'P Gerais'!$D$16</f>
        <v>0</v>
      </c>
      <c r="BO12" s="364">
        <f ca="1">D12*'P Gerais'!$D$17</f>
        <v>0</v>
      </c>
      <c r="BP12" s="364">
        <f ca="1">D12*'P Gerais'!$D$18</f>
        <v>0</v>
      </c>
      <c r="BQ12" s="385">
        <f ca="1">VLOOKUP(D12,'P Gerais'!$D$22:$G$24,3,TRUE)</f>
        <v>0.08</v>
      </c>
      <c r="BR12" s="385">
        <f ca="1">VLOOKUP(D12,'P Gerais'!$D$29:$G$33,3,TRUE)</f>
        <v>0</v>
      </c>
      <c r="BS12" s="385">
        <f ca="1">'DB Func'!BN7</f>
        <v>0</v>
      </c>
      <c r="BT12" s="385">
        <f ca="1">'DB Func'!BO7</f>
        <v>0</v>
      </c>
      <c r="BU12" s="385">
        <f ca="1">'DB Func'!FX7</f>
        <v>0</v>
      </c>
      <c r="BV12" s="364">
        <f t="shared" ca="1" si="20"/>
        <v>-0.08</v>
      </c>
      <c r="BW12" s="364">
        <f ca="1">BV12-'DB Func'!GC7</f>
        <v>-0.08</v>
      </c>
      <c r="BX12" s="362">
        <f ca="1">IFERROR(VLOOKUP(BW12,'P Gerais'!$D$29:$G$33,3,TRUE)*BW12,0)</f>
        <v>0</v>
      </c>
      <c r="BY12" s="364">
        <f ca="1">IFERROR(BX12-VLOOKUP(BW12,'P Gerais'!$D$29:$H$33,4,TRUE),0)</f>
        <v>0</v>
      </c>
      <c r="BZ12" s="364">
        <f ca="1">D12*'DB Func'!GD7</f>
        <v>0</v>
      </c>
      <c r="CB12" s="364">
        <f t="shared" ca="1" si="21"/>
        <v>0</v>
      </c>
      <c r="CC12" s="364">
        <f t="shared" si="22"/>
        <v>0</v>
      </c>
      <c r="CD12" s="364">
        <f t="shared" si="23"/>
        <v>0</v>
      </c>
      <c r="CF12" s="362" t="str">
        <f t="shared" ca="1" si="24"/>
        <v>não</v>
      </c>
      <c r="CG12" s="362">
        <f ca="1">IF($CH$8=1,DAY('DB Func'!C7),0)</f>
        <v>0</v>
      </c>
      <c r="CH12" s="362">
        <f ca="1">IF(CI12=0,0,MONTH('DB Func'!C7))</f>
        <v>0</v>
      </c>
      <c r="CI12" s="362">
        <f ca="1">IF('P Gerais'!D10=YEAR('DB Func'!C7),YEAR('DB Func'!C7),0)</f>
        <v>0</v>
      </c>
      <c r="CJ12" s="371">
        <v>35</v>
      </c>
      <c r="CK12" s="363"/>
      <c r="CL12" s="362" t="str">
        <f ca="1">IF(ISERROR(HLOOKUP(CL10,$DR$7:$DX12,$DY12,FALSE)),"N",HLOOKUP(CL10,$DR$7:$DX12,$DY12,FALSE))</f>
        <v>N</v>
      </c>
      <c r="CM12" s="362" t="str">
        <f ca="1">IF(ISERROR(HLOOKUP(CM10,$DR$7:$DX12,$DY12,FALSE)),"N",HLOOKUP(CM10,$DR$7:$DX12,$DY12,FALSE))</f>
        <v>N</v>
      </c>
      <c r="CN12" s="362" t="str">
        <f ca="1">IF(ISERROR(HLOOKUP(CN10,$DR$7:$DX12,$DY12,FALSE)),"N",HLOOKUP(CN10,$DR$7:$DX12,$DY12,FALSE))</f>
        <v>N</v>
      </c>
      <c r="CO12" s="362" t="str">
        <f ca="1">IF(ISERROR(HLOOKUP(CO10,$DR$7:$DX12,$DY12,FALSE)),"N",HLOOKUP(CO10,$DR$7:$DX12,$DY12,FALSE))</f>
        <v>N</v>
      </c>
      <c r="CP12" s="362" t="str">
        <f ca="1">IF(ISERROR(HLOOKUP(CP10,$DR$7:$DX12,$DY12,FALSE)),"N",HLOOKUP(CP10,$DR$7:$DX12,$DY12,FALSE))</f>
        <v>N</v>
      </c>
      <c r="CQ12" s="362" t="str">
        <f ca="1">IF(ISERROR(HLOOKUP(CQ10,$DR$7:$DX12,$DY12,FALSE)),"N",HLOOKUP(CQ10,$DR$7:$DX12,$DY12,FALSE))</f>
        <v>N</v>
      </c>
      <c r="CR12" s="362" t="str">
        <f>IF(ISERROR(HLOOKUP(CR10,$DR$7:$DX12,$DY12,FALSE)),"N",HLOOKUP(CR10,$DR$7:$DX12,$DY12,FALSE))</f>
        <v>N</v>
      </c>
      <c r="CS12" s="362" t="str">
        <f ca="1">IF(ISERROR(HLOOKUP(CS10,$DR$7:$DX12,$DY12,FALSE)),"N",HLOOKUP(CS10,$DR$7:$DX12,$DY12,FALSE))</f>
        <v>N</v>
      </c>
      <c r="CT12" s="362" t="str">
        <f ca="1">IF(ISERROR(HLOOKUP(CT10,$DR$7:$DX12,$DY12,FALSE)),"N",HLOOKUP(CT10,$DR$7:$DX12,$DY12,FALSE))</f>
        <v>N</v>
      </c>
      <c r="CU12" s="362" t="str">
        <f ca="1">IF(ISERROR(HLOOKUP(CU10,$DR$7:$DX12,$DY12,FALSE)),"N",HLOOKUP(CU10,$DR$7:$DX12,$DY12,FALSE))</f>
        <v>N</v>
      </c>
      <c r="CV12" s="362" t="str">
        <f ca="1">IF(ISERROR(HLOOKUP(CV10,$DR$7:$DX12,$DY12,FALSE)),"N",HLOOKUP(CV10,$DR$7:$DX12,$DY12,FALSE))</f>
        <v>N</v>
      </c>
      <c r="CW12" s="362" t="str">
        <f ca="1">IF(ISERROR(HLOOKUP(CW10,$DR$7:$DX12,$DY12,FALSE)),"N",HLOOKUP(CW10,$DR$7:$DX12,$DY12,FALSE))</f>
        <v>N</v>
      </c>
      <c r="CX12" s="362" t="str">
        <f ca="1">IF(ISERROR(HLOOKUP(CX10,$DR$7:$DX12,$DY12,FALSE)),"N",HLOOKUP(CX10,$DR$7:$DX12,$DY12,FALSE))</f>
        <v>N</v>
      </c>
      <c r="CY12" s="362" t="str">
        <f>IF(ISERROR(HLOOKUP(CY10,$DR$7:$DX12,$DY12,FALSE)),"N",HLOOKUP(CY10,$DR$7:$DX12,$DY12,FALSE))</f>
        <v>N</v>
      </c>
      <c r="CZ12" s="362" t="str">
        <f ca="1">IF(ISERROR(HLOOKUP(CZ10,$DR$7:$DX12,$DY12,FALSE)),"N",HLOOKUP(CZ10,$DR$7:$DX12,$DY12,FALSE))</f>
        <v>N</v>
      </c>
      <c r="DA12" s="362" t="str">
        <f ca="1">IF(ISERROR(HLOOKUP(DA10,$DR$7:$DX12,$DY12,FALSE)),"N",HLOOKUP(DA10,$DR$7:$DX12,$DY12,FALSE))</f>
        <v>N</v>
      </c>
      <c r="DB12" s="362" t="str">
        <f ca="1">IF(ISERROR(HLOOKUP(DB10,$DR$7:$DX12,$DY12,FALSE)),"N",HLOOKUP(DB10,$DR$7:$DX12,$DY12,FALSE))</f>
        <v>N</v>
      </c>
      <c r="DC12" s="362" t="str">
        <f ca="1">IF(ISERROR(HLOOKUP(DC10,$DR$7:$DX12,$DY12,FALSE)),"N",HLOOKUP(DC10,$DR$7:$DX12,$DY12,FALSE))</f>
        <v>N</v>
      </c>
      <c r="DD12" s="362" t="str">
        <f ca="1">IF(ISERROR(HLOOKUP(DD10,$DR$7:$DX12,$DY12,FALSE)),"N",HLOOKUP(DD10,$DR$7:$DX12,$DY12,FALSE))</f>
        <v>N</v>
      </c>
      <c r="DE12" s="362" t="str">
        <f ca="1">IF(ISERROR(HLOOKUP(DE10,$DR$7:$DX12,$DY12,FALSE)),"N",HLOOKUP(DE10,$DR$7:$DX12,$DY12,FALSE))</f>
        <v>N</v>
      </c>
      <c r="DF12" s="362" t="str">
        <f>IF(ISERROR(HLOOKUP(DF10,$DR$7:$DX12,$DY12,FALSE)),"N",HLOOKUP(DF10,$DR$7:$DX12,$DY12,FALSE))</f>
        <v>N</v>
      </c>
      <c r="DG12" s="362" t="str">
        <f ca="1">IF(ISERROR(HLOOKUP(DG10,$DR$7:$DX12,$DY12,FALSE)),"N",HLOOKUP(DG10,$DR$7:$DX12,$DY12,FALSE))</f>
        <v>N</v>
      </c>
      <c r="DH12" s="362" t="str">
        <f ca="1">IF(ISERROR(HLOOKUP(DH10,$DR$7:$DX12,$DY12,FALSE)),"N",HLOOKUP(DH10,$DR$7:$DX12,$DY12,FALSE))</f>
        <v>N</v>
      </c>
      <c r="DI12" s="362" t="str">
        <f ca="1">IF(ISERROR(HLOOKUP(DI10,$DR$7:$DX12,$DY12,FALSE)),"N",HLOOKUP(DI10,$DR$7:$DX12,$DY12,FALSE))</f>
        <v>N</v>
      </c>
      <c r="DJ12" s="362" t="str">
        <f ca="1">IF(ISERROR(HLOOKUP(DJ10,$DR$7:$DX12,$DY12,FALSE)),"N",HLOOKUP(DJ10,$DR$7:$DX12,$DY12,FALSE))</f>
        <v>N</v>
      </c>
      <c r="DK12" s="362" t="str">
        <f ca="1">IF(ISERROR(HLOOKUP(DK10,$DR$7:$DX12,$DY12,FALSE)),"N",HLOOKUP(DK10,$DR$7:$DX12,$DY12,FALSE))</f>
        <v>N</v>
      </c>
      <c r="DL12" s="362" t="str">
        <f ca="1">IF(ISERROR(HLOOKUP(DL10,$DR$7:$DX12,$DY12,FALSE)),"N",HLOOKUP(DL10,$DR$7:$DX12,$DY12,FALSE))</f>
        <v>N</v>
      </c>
      <c r="DM12" s="362" t="str">
        <f>IF(ISERROR(HLOOKUP(DM10,$DR$7:$DX12,$DY12,FALSE)),"N",HLOOKUP(DM10,$DR$7:$DX12,$DY12,FALSE))</f>
        <v>N</v>
      </c>
      <c r="DN12" s="362" t="str">
        <f ca="1">IF(ISERROR(HLOOKUP(DN10,$DR$7:$DX12,$DY12,FALSE)),"N",HLOOKUP(DN10,$DR$7:$DX12,$DY12,FALSE))</f>
        <v>N</v>
      </c>
      <c r="DO12" s="362" t="str">
        <f ca="1">IF(ISERROR(HLOOKUP(DO10,$DR$7:$DX12,$DY12,FALSE)),"N",HLOOKUP(DO10,$DR$7:$DX12,$DY12,FALSE))</f>
        <v>N</v>
      </c>
      <c r="DP12" s="362">
        <f t="shared" ca="1" si="25"/>
        <v>0</v>
      </c>
      <c r="DQ12" s="362">
        <f t="shared" ca="1" si="26"/>
        <v>30</v>
      </c>
      <c r="DR12" s="362" t="str">
        <f>IF('DB Func'!M7&gt;0,"S","N")</f>
        <v>N</v>
      </c>
      <c r="DS12" s="362" t="str">
        <f>IF('DB Func'!R7&gt;0,"S","N")</f>
        <v>N</v>
      </c>
      <c r="DT12" s="362" t="str">
        <f>IF('DB Func'!W7&gt;0,"S","N")</f>
        <v>N</v>
      </c>
      <c r="DU12" s="362" t="str">
        <f>IF('DB Func'!AB7&gt;0,"S","N")</f>
        <v>N</v>
      </c>
      <c r="DV12" s="362" t="str">
        <f>IF('DB Func'!AG7&gt;0,"S","N")</f>
        <v>N</v>
      </c>
      <c r="DW12" s="362" t="str">
        <f>IF('DB Func'!AL7&gt;0,"S","N")</f>
        <v>N</v>
      </c>
      <c r="DX12" s="362" t="str">
        <f>IF('DB Func'!AQ7&gt;0,"S","N")</f>
        <v>N</v>
      </c>
      <c r="DY12" s="362">
        <v>6</v>
      </c>
      <c r="DZ12" s="369">
        <f ca="1">'DB Func'!C7</f>
        <v>0</v>
      </c>
      <c r="EA12" s="362" t="str">
        <f t="shared" ca="1" si="27"/>
        <v>s</v>
      </c>
      <c r="EB12" s="362" t="str">
        <f t="shared" ca="1" si="27"/>
        <v>s</v>
      </c>
      <c r="EC12" s="362" t="str">
        <f t="shared" ca="1" si="27"/>
        <v>s</v>
      </c>
      <c r="ED12" s="362" t="str">
        <f t="shared" ca="1" si="27"/>
        <v>s</v>
      </c>
      <c r="EE12" s="362" t="str">
        <f t="shared" ca="1" si="27"/>
        <v>s</v>
      </c>
      <c r="EF12" s="362" t="str">
        <f t="shared" ca="1" si="27"/>
        <v>s</v>
      </c>
      <c r="EG12" s="362" t="str">
        <f t="shared" ca="1" si="27"/>
        <v>s</v>
      </c>
      <c r="EH12" s="362" t="str">
        <f t="shared" ca="1" si="27"/>
        <v>s</v>
      </c>
      <c r="EI12" s="362" t="str">
        <f t="shared" ca="1" si="27"/>
        <v>s</v>
      </c>
      <c r="EJ12" s="362" t="str">
        <f t="shared" ca="1" si="27"/>
        <v>s</v>
      </c>
      <c r="EK12" s="362" t="str">
        <f t="shared" ca="1" si="27"/>
        <v>s</v>
      </c>
      <c r="EL12" s="362" t="str">
        <f t="shared" ca="1" si="27"/>
        <v>s</v>
      </c>
      <c r="EM12" s="362" t="str">
        <f t="shared" ca="1" si="27"/>
        <v>s</v>
      </c>
      <c r="EN12" s="362" t="str">
        <f t="shared" ca="1" si="27"/>
        <v>s</v>
      </c>
      <c r="EO12" s="362" t="str">
        <f t="shared" ca="1" si="27"/>
        <v>s</v>
      </c>
      <c r="EP12" s="362" t="str">
        <f t="shared" ca="1" si="27"/>
        <v>s</v>
      </c>
      <c r="EQ12" s="362" t="str">
        <f t="shared" ca="1" si="28"/>
        <v>s</v>
      </c>
      <c r="ER12" s="362" t="str">
        <f t="shared" ca="1" si="28"/>
        <v>s</v>
      </c>
      <c r="ES12" s="362" t="str">
        <f t="shared" ca="1" si="28"/>
        <v>s</v>
      </c>
      <c r="ET12" s="362" t="str">
        <f t="shared" ca="1" si="28"/>
        <v>s</v>
      </c>
      <c r="EU12" s="362" t="str">
        <f t="shared" ca="1" si="28"/>
        <v>s</v>
      </c>
      <c r="EV12" s="362" t="str">
        <f t="shared" ca="1" si="28"/>
        <v>s</v>
      </c>
      <c r="EW12" s="362" t="str">
        <f t="shared" ca="1" si="28"/>
        <v>s</v>
      </c>
      <c r="EX12" s="362" t="str">
        <f t="shared" ca="1" si="28"/>
        <v>s</v>
      </c>
      <c r="EY12" s="362" t="str">
        <f t="shared" ca="1" si="28"/>
        <v>s</v>
      </c>
      <c r="EZ12" s="362" t="str">
        <f t="shared" ca="1" si="29"/>
        <v>s</v>
      </c>
      <c r="FA12" s="362" t="str">
        <f t="shared" ca="1" si="29"/>
        <v>s</v>
      </c>
      <c r="FB12" s="362" t="str">
        <f t="shared" ca="1" si="29"/>
        <v>s</v>
      </c>
      <c r="FC12" s="362" t="str">
        <f t="shared" ca="1" si="29"/>
        <v>s</v>
      </c>
      <c r="FD12" s="362" t="str">
        <f t="shared" ca="1" si="29"/>
        <v>s</v>
      </c>
      <c r="FE12" s="362">
        <f t="shared" ca="1" si="30"/>
        <v>30</v>
      </c>
      <c r="FF12" s="362">
        <f t="shared" ca="1" si="31"/>
        <v>0</v>
      </c>
      <c r="FG12" s="362" t="str">
        <f ca="1">IF(AND(YEAR(DZ12)='P Gerais'!D10,MONTH(Lanc!EA12)=11,DAY(Lanc!EA12)&gt;1),"S","N")</f>
        <v>N</v>
      </c>
      <c r="FH12" s="364">
        <f t="shared" ca="1" si="32"/>
        <v>0</v>
      </c>
      <c r="FI12" s="364">
        <f t="shared" si="33"/>
        <v>0</v>
      </c>
      <c r="FJ12" s="387">
        <f t="shared" ca="1" si="34"/>
        <v>0</v>
      </c>
      <c r="FP12" s="363">
        <f ca="1">((FH12-FJ12-FI12+AZ12+AQ12+SUM(Z12:AA12)+SUM(AW12:AX12)+AK12)*IF('DB Func'!GG7="ok",'DB Func'!GD7,0))</f>
        <v>0</v>
      </c>
      <c r="FR12" s="389">
        <f t="shared" ca="1" si="35"/>
        <v>0</v>
      </c>
      <c r="GV12" s="49"/>
      <c r="GW12" s="49"/>
      <c r="GX12" s="49"/>
      <c r="GY12" s="49"/>
      <c r="GZ12" s="49"/>
      <c r="HA12" s="49"/>
      <c r="HB12" s="49"/>
      <c r="HC12" s="49"/>
    </row>
    <row r="13" spans="1:211" ht="30" customHeight="1" thickTop="1" thickBot="1">
      <c r="C13" s="390" t="str">
        <f ca="1">IF('DB Func'!B8="Funcionário 6","",'DB Func'!B8)</f>
        <v/>
      </c>
      <c r="D13" s="391">
        <f ca="1">'DB Func'!CN8</f>
        <v>0</v>
      </c>
      <c r="E13" s="382" t="str">
        <f ca="1">IF(C13="","-",IF(OR(terceiro!E13="NOV",terceiro!F13="NOV"),"Sim","Não"))</f>
        <v>-</v>
      </c>
      <c r="F13" s="383" t="str">
        <f ca="1">IF(C13="","-",IF(OR(Ferias!E13="NOV",Ferias!F13="NOV"),"Sim","Não"))</f>
        <v>-</v>
      </c>
      <c r="G13" s="383">
        <f ca="1">IF(C13="",0,IF(F13="Sim",IF(Ferias!E13="NOV",Ferias!I13,Ferias!J13),0))</f>
        <v>0</v>
      </c>
      <c r="H13" s="185"/>
      <c r="I13" s="185"/>
      <c r="J13" s="398">
        <f t="shared" ca="1" si="1"/>
        <v>0</v>
      </c>
      <c r="K13" s="152"/>
      <c r="L13" s="151"/>
      <c r="M13" s="189"/>
      <c r="N13" s="153"/>
      <c r="O13" s="48"/>
      <c r="P13" s="48"/>
      <c r="Q13" s="48"/>
      <c r="R13" s="49"/>
      <c r="S13" s="49"/>
      <c r="T13" s="49"/>
      <c r="U13" s="49"/>
      <c r="V13" s="49"/>
      <c r="W13" s="49"/>
      <c r="X13" s="49"/>
      <c r="Y13" s="49"/>
      <c r="Z13" s="49"/>
      <c r="AA13" s="49"/>
      <c r="AB13" s="48"/>
      <c r="AC13" s="48"/>
      <c r="AD13" s="49"/>
      <c r="AE13" s="49"/>
      <c r="AF13" s="314"/>
      <c r="AH13" s="400">
        <f ca="1">IF(AND('DB Func'!GE8="Outubro",'DB Func'!BQ8="2 Parcelas"),(('auxiliar 13 sal'!M9/12*'DB Func'!GF8+AVERAGE('auxiliar 13 sal'!Q9:AB9)+AVERAGE('auxiliar 13 sal'!AE9:AP9)+'auxiliar 13 sal'!M9*'DB Func'!BN8+'auxiliar 13 sal'!M9*'DB Func'!BO8)/2),IF('DB Func'!GE8="Novembro",IF('DB Func'!BQ8="Parcela Única",('auxiliar 13 sal'!M9/12*'DB Func'!GF8)+AVERAGE('auxiliar 13 sal'!Q9:AB9)+AVERAGE('auxiliar 13 sal'!AE9:AP9)+('auxiliar 13 sal'!M9*'DB Func'!BN8)+('auxiliar 13 sal'!M9*'DB Func'!BO8),IF('DB Func'!BQ8="2 Parcelas",(('auxiliar 13 sal'!M9/12*'DB Func'!GF8+AVERAGE('auxiliar 13 sal'!Q9:AB9)+AVERAGE('auxiliar 13 sal'!AE9:AP9)+'auxiliar 13 sal'!M9*'DB Func'!BN8+'auxiliar 13 sal'!M9*'DB Func'!BO8)/2))),0))</f>
        <v>0</v>
      </c>
      <c r="AK13" s="364">
        <f t="shared" ca="1" si="9"/>
        <v>0</v>
      </c>
      <c r="AL13" s="364">
        <f t="shared" ca="1" si="10"/>
        <v>0</v>
      </c>
      <c r="AM13" s="364">
        <f t="shared" ca="1" si="11"/>
        <v>0</v>
      </c>
      <c r="AN13" s="364">
        <f t="shared" ca="1" si="12"/>
        <v>0</v>
      </c>
      <c r="AO13" s="364">
        <f t="shared" ca="1" si="13"/>
        <v>0</v>
      </c>
      <c r="AP13" s="364">
        <f t="shared" ca="1" si="14"/>
        <v>0</v>
      </c>
      <c r="AQ13" s="364">
        <f t="shared" ca="1" si="15"/>
        <v>0</v>
      </c>
      <c r="AR13" s="364">
        <f>IF(OR(M13="",M13=0),0,((FH13/220)*('Ho Ex'!$C$8+$AS$6))*M13)</f>
        <v>0</v>
      </c>
      <c r="AS13" s="364">
        <f>IF(OR(N13="",N13=0),0,((FH13/220*('DB Func'!GD8+Lanc!$AS$6))*('Ho Ex'!$I$8+$AS$6))*(N13/52.5*60))</f>
        <v>0</v>
      </c>
      <c r="AT13" s="364">
        <f>IF(OR(M13="",M13=0),0,((FH13/220)*('Ho Ex'!$J$8+$AS$6))*O13)</f>
        <v>0</v>
      </c>
      <c r="AU13" s="364">
        <f>IF(OR(M13="",M13=0),0,((FH13/220)*('Ho Ex'!I16+$AS$6))*P13)</f>
        <v>0</v>
      </c>
      <c r="AV13" s="364">
        <f>IF(OR(M13="",M13=0),0,((FH13/220)*('Ho Ex'!C16+$AS$6))*Q13)</f>
        <v>0</v>
      </c>
      <c r="AW13" s="364">
        <f ca="1">FH13*'DB Func'!BN8</f>
        <v>0</v>
      </c>
      <c r="AX13" s="364">
        <f ca="1">FH13*'DB Func'!BO8</f>
        <v>0</v>
      </c>
      <c r="AY13" s="364">
        <f ca="1">IF(FJ13=0,0,VLOOKUP(FJ13,'P Gerais'!$D$39:$G$41,3,TRUE)*Func6!$F$68)</f>
        <v>0</v>
      </c>
      <c r="AZ13" s="364">
        <f t="shared" si="16"/>
        <v>0</v>
      </c>
      <c r="BA13" s="364">
        <f ca="1">((FH13-FJ13-FI13+AZ13+AQ13+SUM(Z13:AA13)+SUM(AW13:AX13)+AK13)*IF('DB Func'!GG8="ok",'DB Func'!GD8,0))+(FH13-FJ13-FI13+AZ13+AQ13+SUM(Z13:AA13)+SUM(AW13:AX13))+AK13</f>
        <v>0</v>
      </c>
      <c r="BB13" s="385">
        <f ca="1">VLOOKUP(BA13,'P Gerais'!$D$22:$G$25,3,TRUE)</f>
        <v>0.08</v>
      </c>
      <c r="BC13" s="364">
        <f ca="1">IF(BA13&lt;'P Gerais'!$D$25,BA13*BB13,Lanc!BB13)</f>
        <v>0</v>
      </c>
      <c r="BD13" s="364">
        <f ca="1">BA13-BC13-('DB Func'!GB8*'P Gerais'!$D$35)</f>
        <v>0</v>
      </c>
      <c r="BE13" s="386">
        <f ca="1">VLOOKUP(BD13,'P Gerais'!$D$29:$F$33,3,TRUE)</f>
        <v>0</v>
      </c>
      <c r="BF13" s="364">
        <f t="shared" ca="1" si="17"/>
        <v>0</v>
      </c>
      <c r="BG13" s="364">
        <f ca="1">VLOOKUP(BD13,'P Gerais'!$D$29:$G$33,4,TRUE)</f>
        <v>0</v>
      </c>
      <c r="BH13" s="364">
        <f t="shared" ca="1" si="18"/>
        <v>0</v>
      </c>
      <c r="BI13" s="364">
        <f t="shared" ca="1" si="19"/>
        <v>0</v>
      </c>
      <c r="BJ13" s="362">
        <f ca="1">'DB Func'!G8</f>
        <v>0</v>
      </c>
      <c r="BK13" s="362">
        <f ca="1">'DB Func'!FW8</f>
        <v>0</v>
      </c>
      <c r="BL13" s="364">
        <f ca="1">D13*'P Gerais'!$D$13</f>
        <v>0</v>
      </c>
      <c r="BM13" s="364">
        <f ca="1">D13*'P Gerais'!$D$14</f>
        <v>0</v>
      </c>
      <c r="BN13" s="364">
        <f ca="1">D13*'P Gerais'!$D$16</f>
        <v>0</v>
      </c>
      <c r="BO13" s="364">
        <f ca="1">D13*'P Gerais'!$D$17</f>
        <v>0</v>
      </c>
      <c r="BP13" s="364">
        <f ca="1">D13*'P Gerais'!$D$18</f>
        <v>0</v>
      </c>
      <c r="BQ13" s="385">
        <f ca="1">VLOOKUP(D13,'P Gerais'!$D$22:$G$24,3,TRUE)</f>
        <v>0.08</v>
      </c>
      <c r="BR13" s="385">
        <f ca="1">VLOOKUP(D13,'P Gerais'!$D$29:$G$33,3,TRUE)</f>
        <v>0</v>
      </c>
      <c r="BS13" s="385">
        <f ca="1">'DB Func'!BN8</f>
        <v>0</v>
      </c>
      <c r="BT13" s="385">
        <f ca="1">'DB Func'!BO8</f>
        <v>0</v>
      </c>
      <c r="BU13" s="385">
        <f ca="1">'DB Func'!FX8</f>
        <v>0</v>
      </c>
      <c r="BV13" s="364">
        <f t="shared" ca="1" si="20"/>
        <v>-0.08</v>
      </c>
      <c r="BW13" s="364">
        <f ca="1">BV13-'DB Func'!GC8</f>
        <v>-0.08</v>
      </c>
      <c r="BX13" s="362">
        <f ca="1">IFERROR(VLOOKUP(BW13,'P Gerais'!$D$29:$G$33,3,TRUE)*BW13,0)</f>
        <v>0</v>
      </c>
      <c r="BY13" s="364">
        <f ca="1">IFERROR(BX13-VLOOKUP(BW13,'P Gerais'!$D$29:$H$33,4,TRUE),0)</f>
        <v>0</v>
      </c>
      <c r="BZ13" s="364">
        <f ca="1">D13*'DB Func'!GD8</f>
        <v>0</v>
      </c>
      <c r="CB13" s="364">
        <f t="shared" ca="1" si="21"/>
        <v>0</v>
      </c>
      <c r="CC13" s="364">
        <f t="shared" si="22"/>
        <v>0</v>
      </c>
      <c r="CD13" s="364">
        <f t="shared" si="23"/>
        <v>0</v>
      </c>
      <c r="CF13" s="362" t="str">
        <f t="shared" ca="1" si="24"/>
        <v>não</v>
      </c>
      <c r="CG13" s="362">
        <f ca="1">IF($CH$8=1,DAY('DB Func'!C8),0)</f>
        <v>0</v>
      </c>
      <c r="CH13" s="362">
        <f ca="1">IF(CI13=0,0,MONTH('DB Func'!C8))</f>
        <v>0</v>
      </c>
      <c r="CI13" s="362">
        <f ca="1">IF('P Gerais'!D11=YEAR('DB Func'!C8),YEAR('DB Func'!C8),0)</f>
        <v>0</v>
      </c>
      <c r="CJ13" s="371">
        <v>36</v>
      </c>
      <c r="CK13" s="363"/>
      <c r="CL13" s="362" t="str">
        <f>IF(ISERROR(HLOOKUP(CL11,$DR$7:$DX13,$DY13,FALSE)),"N",HLOOKUP(CL11,$DR$7:$DX13,$DY13,FALSE))</f>
        <v>N</v>
      </c>
      <c r="CM13" s="362" t="str">
        <f>IF(ISERROR(HLOOKUP(CM11,$DR$7:$DX13,$DY13,FALSE)),"N",HLOOKUP(CM11,$DR$7:$DX13,$DY13,FALSE))</f>
        <v>N</v>
      </c>
      <c r="CN13" s="362" t="str">
        <f>IF(ISERROR(HLOOKUP(CN11,$DR$7:$DX13,$DY13,FALSE)),"N",HLOOKUP(CN11,$DR$7:$DX13,$DY13,FALSE))</f>
        <v>N</v>
      </c>
      <c r="CO13" s="362" t="str">
        <f>IF(ISERROR(HLOOKUP(CO11,$DR$7:$DX13,$DY13,FALSE)),"N",HLOOKUP(CO11,$DR$7:$DX13,$DY13,FALSE))</f>
        <v>N</v>
      </c>
      <c r="CP13" s="362" t="str">
        <f>IF(ISERROR(HLOOKUP(CP11,$DR$7:$DX13,$DY13,FALSE)),"N",HLOOKUP(CP11,$DR$7:$DX13,$DY13,FALSE))</f>
        <v>N</v>
      </c>
      <c r="CQ13" s="362" t="str">
        <f>IF(ISERROR(HLOOKUP(CQ11,$DR$7:$DX13,$DY13,FALSE)),"N",HLOOKUP(CQ11,$DR$7:$DX13,$DY13,FALSE))</f>
        <v>N</v>
      </c>
      <c r="CR13" s="362" t="str">
        <f>IF(ISERROR(HLOOKUP(CR11,$DR$7:$DX13,$DY13,FALSE)),"N",HLOOKUP(CR11,$DR$7:$DX13,$DY13,FALSE))</f>
        <v>N</v>
      </c>
      <c r="CS13" s="362" t="str">
        <f>IF(ISERROR(HLOOKUP(CS11,$DR$7:$DX13,$DY13,FALSE)),"N",HLOOKUP(CS11,$DR$7:$DX13,$DY13,FALSE))</f>
        <v>N</v>
      </c>
      <c r="CT13" s="362" t="str">
        <f>IF(ISERROR(HLOOKUP(CT11,$DR$7:$DX13,$DY13,FALSE)),"N",HLOOKUP(CT11,$DR$7:$DX13,$DY13,FALSE))</f>
        <v>N</v>
      </c>
      <c r="CU13" s="362" t="str">
        <f>IF(ISERROR(HLOOKUP(CU11,$DR$7:$DX13,$DY13,FALSE)),"N",HLOOKUP(CU11,$DR$7:$DX13,$DY13,FALSE))</f>
        <v>N</v>
      </c>
      <c r="CV13" s="362" t="str">
        <f>IF(ISERROR(HLOOKUP(CV11,$DR$7:$DX13,$DY13,FALSE)),"N",HLOOKUP(CV11,$DR$7:$DX13,$DY13,FALSE))</f>
        <v>N</v>
      </c>
      <c r="CW13" s="362" t="str">
        <f>IF(ISERROR(HLOOKUP(CW11,$DR$7:$DX13,$DY13,FALSE)),"N",HLOOKUP(CW11,$DR$7:$DX13,$DY13,FALSE))</f>
        <v>N</v>
      </c>
      <c r="CX13" s="362" t="str">
        <f>IF(ISERROR(HLOOKUP(CX11,$DR$7:$DX13,$DY13,FALSE)),"N",HLOOKUP(CX11,$DR$7:$DX13,$DY13,FALSE))</f>
        <v>N</v>
      </c>
      <c r="CY13" s="362" t="str">
        <f>IF(ISERROR(HLOOKUP(CY11,$DR$7:$DX13,$DY13,FALSE)),"N",HLOOKUP(CY11,$DR$7:$DX13,$DY13,FALSE))</f>
        <v>N</v>
      </c>
      <c r="CZ13" s="362" t="str">
        <f>IF(ISERROR(HLOOKUP(CZ11,$DR$7:$DX13,$DY13,FALSE)),"N",HLOOKUP(CZ11,$DR$7:$DX13,$DY13,FALSE))</f>
        <v>N</v>
      </c>
      <c r="DA13" s="362" t="str">
        <f>IF(ISERROR(HLOOKUP(DA11,$DR$7:$DX13,$DY13,FALSE)),"N",HLOOKUP(DA11,$DR$7:$DX13,$DY13,FALSE))</f>
        <v>N</v>
      </c>
      <c r="DB13" s="362" t="str">
        <f>IF(ISERROR(HLOOKUP(DB11,$DR$7:$DX13,$DY13,FALSE)),"N",HLOOKUP(DB11,$DR$7:$DX13,$DY13,FALSE))</f>
        <v>N</v>
      </c>
      <c r="DC13" s="362" t="str">
        <f>IF(ISERROR(HLOOKUP(DC11,$DR$7:$DX13,$DY13,FALSE)),"N",HLOOKUP(DC11,$DR$7:$DX13,$DY13,FALSE))</f>
        <v>N</v>
      </c>
      <c r="DD13" s="362" t="str">
        <f>IF(ISERROR(HLOOKUP(DD11,$DR$7:$DX13,$DY13,FALSE)),"N",HLOOKUP(DD11,$DR$7:$DX13,$DY13,FALSE))</f>
        <v>N</v>
      </c>
      <c r="DE13" s="362" t="str">
        <f>IF(ISERROR(HLOOKUP(DE11,$DR$7:$DX13,$DY13,FALSE)),"N",HLOOKUP(DE11,$DR$7:$DX13,$DY13,FALSE))</f>
        <v>N</v>
      </c>
      <c r="DF13" s="362" t="str">
        <f>IF(ISERROR(HLOOKUP(DF11,$DR$7:$DX13,$DY13,FALSE)),"N",HLOOKUP(DF11,$DR$7:$DX13,$DY13,FALSE))</f>
        <v>N</v>
      </c>
      <c r="DG13" s="362" t="str">
        <f>IF(ISERROR(HLOOKUP(DG11,$DR$7:$DX13,$DY13,FALSE)),"N",HLOOKUP(DG11,$DR$7:$DX13,$DY13,FALSE))</f>
        <v>N</v>
      </c>
      <c r="DH13" s="362" t="str">
        <f>IF(ISERROR(HLOOKUP(DH11,$DR$7:$DX13,$DY13,FALSE)),"N",HLOOKUP(DH11,$DR$7:$DX13,$DY13,FALSE))</f>
        <v>N</v>
      </c>
      <c r="DI13" s="362" t="str">
        <f>IF(ISERROR(HLOOKUP(DI11,$DR$7:$DX13,$DY13,FALSE)),"N",HLOOKUP(DI11,$DR$7:$DX13,$DY13,FALSE))</f>
        <v>N</v>
      </c>
      <c r="DJ13" s="362" t="str">
        <f>IF(ISERROR(HLOOKUP(DJ11,$DR$7:$DX13,$DY13,FALSE)),"N",HLOOKUP(DJ11,$DR$7:$DX13,$DY13,FALSE))</f>
        <v>N</v>
      </c>
      <c r="DK13" s="362" t="str">
        <f>IF(ISERROR(HLOOKUP(DK11,$DR$7:$DX13,$DY13,FALSE)),"N",HLOOKUP(DK11,$DR$7:$DX13,$DY13,FALSE))</f>
        <v>N</v>
      </c>
      <c r="DL13" s="362" t="str">
        <f>IF(ISERROR(HLOOKUP(DL11,$DR$7:$DX13,$DY13,FALSE)),"N",HLOOKUP(DL11,$DR$7:$DX13,$DY13,FALSE))</f>
        <v>N</v>
      </c>
      <c r="DM13" s="362" t="str">
        <f>IF(ISERROR(HLOOKUP(DM11,$DR$7:$DX13,$DY13,FALSE)),"N",HLOOKUP(DM11,$DR$7:$DX13,$DY13,FALSE))</f>
        <v>N</v>
      </c>
      <c r="DN13" s="362" t="str">
        <f>IF(ISERROR(HLOOKUP(DN11,$DR$7:$DX13,$DY13,FALSE)),"N",HLOOKUP(DN11,$DR$7:$DX13,$DY13,FALSE))</f>
        <v>N</v>
      </c>
      <c r="DO13" s="362" t="str">
        <f>IF(ISERROR(HLOOKUP(DO11,$DR$7:$DX13,$DY13,FALSE)),"N",HLOOKUP(DO11,$DR$7:$DX13,$DY13,FALSE))</f>
        <v>N</v>
      </c>
      <c r="DP13" s="362">
        <f t="shared" si="25"/>
        <v>0</v>
      </c>
      <c r="DQ13" s="362">
        <f t="shared" si="26"/>
        <v>30</v>
      </c>
      <c r="DR13" s="362" t="str">
        <f>IF('DB Func'!M8&gt;0,"S","N")</f>
        <v>N</v>
      </c>
      <c r="DS13" s="362" t="str">
        <f>IF('DB Func'!R8&gt;0,"S","N")</f>
        <v>N</v>
      </c>
      <c r="DT13" s="362" t="str">
        <f>IF('DB Func'!W8&gt;0,"S","N")</f>
        <v>N</v>
      </c>
      <c r="DU13" s="362" t="str">
        <f>IF('DB Func'!AB8&gt;0,"S","N")</f>
        <v>N</v>
      </c>
      <c r="DV13" s="362" t="str">
        <f>IF('DB Func'!AG8&gt;0,"S","N")</f>
        <v>N</v>
      </c>
      <c r="DW13" s="362" t="str">
        <f>IF('DB Func'!AL8&gt;0,"S","N")</f>
        <v>N</v>
      </c>
      <c r="DX13" s="362" t="str">
        <f>IF('DB Func'!AQ8&gt;0,"S","N")</f>
        <v>N</v>
      </c>
      <c r="DY13" s="362">
        <v>7</v>
      </c>
      <c r="DZ13" s="369">
        <f ca="1">'DB Func'!C8</f>
        <v>0</v>
      </c>
      <c r="EA13" s="362" t="str">
        <f t="shared" ca="1" si="27"/>
        <v>s</v>
      </c>
      <c r="EB13" s="362" t="str">
        <f t="shared" ca="1" si="27"/>
        <v>s</v>
      </c>
      <c r="EC13" s="362" t="str">
        <f t="shared" ca="1" si="27"/>
        <v>s</v>
      </c>
      <c r="ED13" s="362" t="str">
        <f t="shared" ca="1" si="27"/>
        <v>s</v>
      </c>
      <c r="EE13" s="362" t="str">
        <f t="shared" ca="1" si="27"/>
        <v>s</v>
      </c>
      <c r="EF13" s="362" t="str">
        <f t="shared" ca="1" si="27"/>
        <v>s</v>
      </c>
      <c r="EG13" s="362" t="str">
        <f t="shared" ca="1" si="27"/>
        <v>s</v>
      </c>
      <c r="EH13" s="362" t="str">
        <f t="shared" ca="1" si="27"/>
        <v>s</v>
      </c>
      <c r="EI13" s="362" t="str">
        <f t="shared" ca="1" si="27"/>
        <v>s</v>
      </c>
      <c r="EJ13" s="362" t="str">
        <f t="shared" ca="1" si="27"/>
        <v>s</v>
      </c>
      <c r="EK13" s="362" t="str">
        <f t="shared" ca="1" si="27"/>
        <v>s</v>
      </c>
      <c r="EL13" s="362" t="str">
        <f t="shared" ca="1" si="27"/>
        <v>s</v>
      </c>
      <c r="EM13" s="362" t="str">
        <f t="shared" ca="1" si="27"/>
        <v>s</v>
      </c>
      <c r="EN13" s="362" t="str">
        <f t="shared" ca="1" si="27"/>
        <v>s</v>
      </c>
      <c r="EO13" s="362" t="str">
        <f t="shared" ca="1" si="27"/>
        <v>s</v>
      </c>
      <c r="EP13" s="362" t="str">
        <f t="shared" ca="1" si="27"/>
        <v>s</v>
      </c>
      <c r="EQ13" s="362" t="str">
        <f t="shared" ca="1" si="28"/>
        <v>s</v>
      </c>
      <c r="ER13" s="362" t="str">
        <f t="shared" ca="1" si="28"/>
        <v>s</v>
      </c>
      <c r="ES13" s="362" t="str">
        <f t="shared" ca="1" si="28"/>
        <v>s</v>
      </c>
      <c r="ET13" s="362" t="str">
        <f t="shared" ca="1" si="28"/>
        <v>s</v>
      </c>
      <c r="EU13" s="362" t="str">
        <f t="shared" ca="1" si="28"/>
        <v>s</v>
      </c>
      <c r="EV13" s="362" t="str">
        <f t="shared" ca="1" si="28"/>
        <v>s</v>
      </c>
      <c r="EW13" s="362" t="str">
        <f t="shared" ca="1" si="28"/>
        <v>s</v>
      </c>
      <c r="EX13" s="362" t="str">
        <f t="shared" ca="1" si="28"/>
        <v>s</v>
      </c>
      <c r="EY13" s="362" t="str">
        <f t="shared" ca="1" si="28"/>
        <v>s</v>
      </c>
      <c r="EZ13" s="362" t="str">
        <f t="shared" ca="1" si="29"/>
        <v>s</v>
      </c>
      <c r="FA13" s="362" t="str">
        <f t="shared" ca="1" si="29"/>
        <v>s</v>
      </c>
      <c r="FB13" s="362" t="str">
        <f t="shared" ca="1" si="29"/>
        <v>s</v>
      </c>
      <c r="FC13" s="362" t="str">
        <f t="shared" ca="1" si="29"/>
        <v>s</v>
      </c>
      <c r="FD13" s="362" t="str">
        <f t="shared" ca="1" si="29"/>
        <v>s</v>
      </c>
      <c r="FE13" s="362">
        <f t="shared" ca="1" si="30"/>
        <v>30</v>
      </c>
      <c r="FF13" s="362">
        <f t="shared" ca="1" si="31"/>
        <v>0</v>
      </c>
      <c r="FG13" s="362" t="str">
        <f ca="1">IF(AND(YEAR(DZ13)='P Gerais'!D11,MONTH(Lanc!EA13)=11,DAY(Lanc!EA13)&gt;1),"S","N")</f>
        <v>N</v>
      </c>
      <c r="FH13" s="364">
        <f t="shared" ca="1" si="32"/>
        <v>0</v>
      </c>
      <c r="FI13" s="364">
        <f t="shared" si="33"/>
        <v>0</v>
      </c>
      <c r="FJ13" s="387">
        <f t="shared" ca="1" si="34"/>
        <v>0</v>
      </c>
      <c r="FP13" s="363">
        <f ca="1">((FH13-FJ13-FI13+AZ13+AQ13+SUM(Z13:AA13)+SUM(AW13:AX13)+AK13)*IF('DB Func'!GG8="ok",'DB Func'!GD8,0))</f>
        <v>0</v>
      </c>
      <c r="FR13" s="389">
        <f t="shared" ca="1" si="35"/>
        <v>0</v>
      </c>
      <c r="GV13" s="49"/>
      <c r="GW13" s="49"/>
      <c r="GX13" s="49"/>
      <c r="GY13" s="49"/>
      <c r="GZ13" s="49"/>
      <c r="HA13" s="49"/>
      <c r="HB13" s="49"/>
      <c r="HC13" s="49"/>
    </row>
    <row r="14" spans="1:211" ht="30" customHeight="1" thickTop="1" thickBot="1">
      <c r="C14" s="390" t="str">
        <f ca="1">IF('DB Func'!B9="Funcionário 7","",'DB Func'!B9)</f>
        <v/>
      </c>
      <c r="D14" s="391">
        <f ca="1">'DB Func'!CN9</f>
        <v>0</v>
      </c>
      <c r="E14" s="382" t="str">
        <f ca="1">IF(C14="","-",IF(OR(terceiro!E14="NOV",terceiro!F14="NOV"),"Sim","Não"))</f>
        <v>-</v>
      </c>
      <c r="F14" s="383" t="str">
        <f ca="1">IF(C14="","-",IF(OR(Ferias!E14="NOV",Ferias!F14="NOV"),"Sim","Não"))</f>
        <v>-</v>
      </c>
      <c r="G14" s="383">
        <f ca="1">IF(C14="",0,IF(F14="Sim",IF(Ferias!E14="NOV",Ferias!I14,Ferias!J14),0))</f>
        <v>0</v>
      </c>
      <c r="H14" s="185"/>
      <c r="I14" s="185"/>
      <c r="J14" s="398">
        <f t="shared" ca="1" si="1"/>
        <v>0</v>
      </c>
      <c r="K14" s="152"/>
      <c r="L14" s="151"/>
      <c r="M14" s="189"/>
      <c r="N14" s="153"/>
      <c r="O14" s="48"/>
      <c r="P14" s="48"/>
      <c r="Q14" s="48"/>
      <c r="R14" s="49"/>
      <c r="S14" s="49"/>
      <c r="T14" s="49"/>
      <c r="U14" s="49"/>
      <c r="V14" s="49"/>
      <c r="W14" s="49"/>
      <c r="X14" s="49"/>
      <c r="Y14" s="49"/>
      <c r="Z14" s="49"/>
      <c r="AA14" s="49"/>
      <c r="AB14" s="48"/>
      <c r="AC14" s="48"/>
      <c r="AD14" s="49"/>
      <c r="AE14" s="49"/>
      <c r="AF14" s="314"/>
      <c r="AH14" s="400">
        <f ca="1">IF(AND('DB Func'!GE9="Outubro",'DB Func'!BQ9="2 Parcelas"),(('auxiliar 13 sal'!M10/12*'DB Func'!GF9+AVERAGE('auxiliar 13 sal'!Q10:AB10)+AVERAGE('auxiliar 13 sal'!AE10:AP10)+'auxiliar 13 sal'!M10*'DB Func'!BN9+'auxiliar 13 sal'!M10*'DB Func'!BO9)/2),IF('DB Func'!GE9="Novembro",IF('DB Func'!BQ9="Parcela Única",('auxiliar 13 sal'!M10/12*'DB Func'!GF9)+AVERAGE('auxiliar 13 sal'!Q10:AB10)+AVERAGE('auxiliar 13 sal'!AE10:AP10)+('auxiliar 13 sal'!M10*'DB Func'!BN9)+('auxiliar 13 sal'!M10*'DB Func'!BO9),IF('DB Func'!BQ9="2 Parcelas",(('auxiliar 13 sal'!M10/12*'DB Func'!GF9+AVERAGE('auxiliar 13 sal'!Q10:AB10)+AVERAGE('auxiliar 13 sal'!AE10:AP10)+'auxiliar 13 sal'!M10*'DB Func'!BN9+'auxiliar 13 sal'!M10*'DB Func'!BO9)/2))),0))</f>
        <v>0</v>
      </c>
      <c r="AK14" s="364">
        <f t="shared" ca="1" si="9"/>
        <v>0</v>
      </c>
      <c r="AL14" s="364">
        <f t="shared" ca="1" si="10"/>
        <v>0</v>
      </c>
      <c r="AM14" s="364">
        <f t="shared" ca="1" si="11"/>
        <v>0</v>
      </c>
      <c r="AN14" s="364">
        <f t="shared" ca="1" si="12"/>
        <v>0</v>
      </c>
      <c r="AO14" s="364">
        <f t="shared" ca="1" si="13"/>
        <v>0</v>
      </c>
      <c r="AP14" s="364">
        <f t="shared" ca="1" si="14"/>
        <v>0</v>
      </c>
      <c r="AQ14" s="364">
        <f t="shared" ca="1" si="15"/>
        <v>0</v>
      </c>
      <c r="AR14" s="364">
        <f>IF(OR(M14="",M14=0),0,((FH14/220)*('Ho Ex'!$C$8+$AS$6))*M14)</f>
        <v>0</v>
      </c>
      <c r="AS14" s="364">
        <f>IF(OR(N14="",N14=0),0,((FH14/220*('DB Func'!GD9+Lanc!$AS$6))*('Ho Ex'!$I$8+$AS$6))*(N14/52.5*60))</f>
        <v>0</v>
      </c>
      <c r="AT14" s="364">
        <f>IF(OR(M14="",M14=0),0,((FH14/220)*('Ho Ex'!$J$8+$AS$6))*O14)</f>
        <v>0</v>
      </c>
      <c r="AU14" s="364">
        <f>IF(OR(M14="",M14=0),0,((FH14/220)*('Ho Ex'!I17+$AS$6))*P14)</f>
        <v>0</v>
      </c>
      <c r="AV14" s="364">
        <f>IF(OR(M14="",M14=0),0,((FH14/220)*('Ho Ex'!C17+$AS$6))*Q14)</f>
        <v>0</v>
      </c>
      <c r="AW14" s="364">
        <f ca="1">FH14*'DB Func'!BN9</f>
        <v>0</v>
      </c>
      <c r="AX14" s="364">
        <f ca="1">FH14*'DB Func'!BO9</f>
        <v>0</v>
      </c>
      <c r="AY14" s="364">
        <f ca="1">IF(FJ14=0,0,VLOOKUP(FJ14,'P Gerais'!$D$39:$G$41,3,TRUE)*Func7!$F$68)</f>
        <v>0</v>
      </c>
      <c r="AZ14" s="364">
        <f t="shared" si="16"/>
        <v>0</v>
      </c>
      <c r="BA14" s="364">
        <f ca="1">((FH14-FJ14-FI14+AZ14+AQ14+SUM(Z14:AA14)+SUM(AW14:AX14)+AK14)*IF('DB Func'!GG9="ok",'DB Func'!GD9,0))+(FH14-FJ14-FI14+AZ14+AQ14+SUM(Z14:AA14)+SUM(AW14:AX14))+AK14</f>
        <v>0</v>
      </c>
      <c r="BB14" s="385">
        <f ca="1">VLOOKUP(BA14,'P Gerais'!$D$22:$G$25,3,TRUE)</f>
        <v>0.08</v>
      </c>
      <c r="BC14" s="364">
        <f ca="1">IF(BA14&lt;'P Gerais'!$D$25,BA14*BB14,Lanc!BB14)</f>
        <v>0</v>
      </c>
      <c r="BD14" s="364">
        <f ca="1">BA14-BC14-('DB Func'!GB9*'P Gerais'!$D$35)</f>
        <v>0</v>
      </c>
      <c r="BE14" s="386">
        <f ca="1">VLOOKUP(BD14,'P Gerais'!$D$29:$F$33,3,TRUE)</f>
        <v>0</v>
      </c>
      <c r="BF14" s="364">
        <f t="shared" ca="1" si="17"/>
        <v>0</v>
      </c>
      <c r="BG14" s="364">
        <f ca="1">VLOOKUP(BD14,'P Gerais'!$D$29:$G$33,4,TRUE)</f>
        <v>0</v>
      </c>
      <c r="BH14" s="364">
        <f t="shared" ca="1" si="18"/>
        <v>0</v>
      </c>
      <c r="BI14" s="364">
        <f t="shared" ca="1" si="19"/>
        <v>0</v>
      </c>
      <c r="BJ14" s="362">
        <f ca="1">'DB Func'!G9</f>
        <v>0</v>
      </c>
      <c r="BK14" s="362">
        <f ca="1">'DB Func'!FW9</f>
        <v>0</v>
      </c>
      <c r="BL14" s="364">
        <f ca="1">D14*'P Gerais'!$D$13</f>
        <v>0</v>
      </c>
      <c r="BM14" s="364">
        <f ca="1">D14*'P Gerais'!$D$14</f>
        <v>0</v>
      </c>
      <c r="BN14" s="364">
        <f ca="1">D14*'P Gerais'!$D$16</f>
        <v>0</v>
      </c>
      <c r="BO14" s="364">
        <f ca="1">D14*'P Gerais'!$D$17</f>
        <v>0</v>
      </c>
      <c r="BP14" s="364">
        <f ca="1">D14*'P Gerais'!$D$18</f>
        <v>0</v>
      </c>
      <c r="BQ14" s="385">
        <f ca="1">VLOOKUP(D14,'P Gerais'!$D$22:$G$24,3,TRUE)</f>
        <v>0.08</v>
      </c>
      <c r="BR14" s="385">
        <f ca="1">VLOOKUP(D14,'P Gerais'!$D$29:$G$33,3,TRUE)</f>
        <v>0</v>
      </c>
      <c r="BS14" s="385">
        <f ca="1">'DB Func'!BN9</f>
        <v>0</v>
      </c>
      <c r="BT14" s="385">
        <f ca="1">'DB Func'!BO9</f>
        <v>0</v>
      </c>
      <c r="BU14" s="385">
        <f ca="1">'DB Func'!FX9</f>
        <v>0</v>
      </c>
      <c r="BV14" s="364">
        <f t="shared" ca="1" si="20"/>
        <v>-0.08</v>
      </c>
      <c r="BW14" s="364">
        <f ca="1">BV14-'DB Func'!GC9</f>
        <v>-0.08</v>
      </c>
      <c r="BX14" s="362">
        <f ca="1">IFERROR(VLOOKUP(BW14,'P Gerais'!$D$29:$G$33,3,TRUE)*BW14,0)</f>
        <v>0</v>
      </c>
      <c r="BY14" s="364">
        <f ca="1">IFERROR(BX14-VLOOKUP(BW14,'P Gerais'!$D$29:$H$33,4,TRUE),0)</f>
        <v>0</v>
      </c>
      <c r="BZ14" s="364">
        <f ca="1">D14*'DB Func'!GD9</f>
        <v>0</v>
      </c>
      <c r="CB14" s="364">
        <f t="shared" ca="1" si="21"/>
        <v>0</v>
      </c>
      <c r="CC14" s="364">
        <f t="shared" si="22"/>
        <v>0</v>
      </c>
      <c r="CD14" s="364">
        <f t="shared" si="23"/>
        <v>0</v>
      </c>
      <c r="CF14" s="362" t="str">
        <f t="shared" ca="1" si="24"/>
        <v>não</v>
      </c>
      <c r="CG14" s="362">
        <f ca="1">IF($CH$8=1,DAY('DB Func'!C9),0)</f>
        <v>0</v>
      </c>
      <c r="CH14" s="362">
        <f ca="1">IF(CI14=0,0,MONTH('DB Func'!C9))</f>
        <v>0</v>
      </c>
      <c r="CI14" s="362">
        <f ca="1">IF('P Gerais'!D12=YEAR('DB Func'!C9),YEAR('DB Func'!C9),0)</f>
        <v>0</v>
      </c>
      <c r="CJ14" s="371">
        <v>37</v>
      </c>
      <c r="CK14" s="363"/>
      <c r="CL14" s="362" t="str">
        <f ca="1">IF(ISERROR(HLOOKUP(CL12,$DR$7:$DX14,$DY14,FALSE)),"N",HLOOKUP(CL12,$DR$7:$DX14,$DY14,FALSE))</f>
        <v>N</v>
      </c>
      <c r="CM14" s="362" t="str">
        <f ca="1">IF(ISERROR(HLOOKUP(CM12,$DR$7:$DX14,$DY14,FALSE)),"N",HLOOKUP(CM12,$DR$7:$DX14,$DY14,FALSE))</f>
        <v>N</v>
      </c>
      <c r="CN14" s="362" t="str">
        <f ca="1">IF(ISERROR(HLOOKUP(CN12,$DR$7:$DX14,$DY14,FALSE)),"N",HLOOKUP(CN12,$DR$7:$DX14,$DY14,FALSE))</f>
        <v>N</v>
      </c>
      <c r="CO14" s="362" t="str">
        <f ca="1">IF(ISERROR(HLOOKUP(CO12,$DR$7:$DX14,$DY14,FALSE)),"N",HLOOKUP(CO12,$DR$7:$DX14,$DY14,FALSE))</f>
        <v>N</v>
      </c>
      <c r="CP14" s="362" t="str">
        <f ca="1">IF(ISERROR(HLOOKUP(CP12,$DR$7:$DX14,$DY14,FALSE)),"N",HLOOKUP(CP12,$DR$7:$DX14,$DY14,FALSE))</f>
        <v>N</v>
      </c>
      <c r="CQ14" s="362" t="str">
        <f ca="1">IF(ISERROR(HLOOKUP(CQ12,$DR$7:$DX14,$DY14,FALSE)),"N",HLOOKUP(CQ12,$DR$7:$DX14,$DY14,FALSE))</f>
        <v>N</v>
      </c>
      <c r="CR14" s="362" t="str">
        <f>IF(ISERROR(HLOOKUP(CR12,$DR$7:$DX14,$DY14,FALSE)),"N",HLOOKUP(CR12,$DR$7:$DX14,$DY14,FALSE))</f>
        <v>N</v>
      </c>
      <c r="CS14" s="362" t="str">
        <f ca="1">IF(ISERROR(HLOOKUP(CS12,$DR$7:$DX14,$DY14,FALSE)),"N",HLOOKUP(CS12,$DR$7:$DX14,$DY14,FALSE))</f>
        <v>N</v>
      </c>
      <c r="CT14" s="362" t="str">
        <f ca="1">IF(ISERROR(HLOOKUP(CT12,$DR$7:$DX14,$DY14,FALSE)),"N",HLOOKUP(CT12,$DR$7:$DX14,$DY14,FALSE))</f>
        <v>N</v>
      </c>
      <c r="CU14" s="362" t="str">
        <f ca="1">IF(ISERROR(HLOOKUP(CU12,$DR$7:$DX14,$DY14,FALSE)),"N",HLOOKUP(CU12,$DR$7:$DX14,$DY14,FALSE))</f>
        <v>N</v>
      </c>
      <c r="CV14" s="362" t="str">
        <f ca="1">IF(ISERROR(HLOOKUP(CV12,$DR$7:$DX14,$DY14,FALSE)),"N",HLOOKUP(CV12,$DR$7:$DX14,$DY14,FALSE))</f>
        <v>N</v>
      </c>
      <c r="CW14" s="362" t="str">
        <f ca="1">IF(ISERROR(HLOOKUP(CW12,$DR$7:$DX14,$DY14,FALSE)),"N",HLOOKUP(CW12,$DR$7:$DX14,$DY14,FALSE))</f>
        <v>N</v>
      </c>
      <c r="CX14" s="362" t="str">
        <f ca="1">IF(ISERROR(HLOOKUP(CX12,$DR$7:$DX14,$DY14,FALSE)),"N",HLOOKUP(CX12,$DR$7:$DX14,$DY14,FALSE))</f>
        <v>N</v>
      </c>
      <c r="CY14" s="362" t="str">
        <f>IF(ISERROR(HLOOKUP(CY12,$DR$7:$DX14,$DY14,FALSE)),"N",HLOOKUP(CY12,$DR$7:$DX14,$DY14,FALSE))</f>
        <v>N</v>
      </c>
      <c r="CZ14" s="362" t="str">
        <f ca="1">IF(ISERROR(HLOOKUP(CZ12,$DR$7:$DX14,$DY14,FALSE)),"N",HLOOKUP(CZ12,$DR$7:$DX14,$DY14,FALSE))</f>
        <v>N</v>
      </c>
      <c r="DA14" s="362" t="str">
        <f ca="1">IF(ISERROR(HLOOKUP(DA12,$DR$7:$DX14,$DY14,FALSE)),"N",HLOOKUP(DA12,$DR$7:$DX14,$DY14,FALSE))</f>
        <v>N</v>
      </c>
      <c r="DB14" s="362" t="str">
        <f ca="1">IF(ISERROR(HLOOKUP(DB12,$DR$7:$DX14,$DY14,FALSE)),"N",HLOOKUP(DB12,$DR$7:$DX14,$DY14,FALSE))</f>
        <v>N</v>
      </c>
      <c r="DC14" s="362" t="str">
        <f ca="1">IF(ISERROR(HLOOKUP(DC12,$DR$7:$DX14,$DY14,FALSE)),"N",HLOOKUP(DC12,$DR$7:$DX14,$DY14,FALSE))</f>
        <v>N</v>
      </c>
      <c r="DD14" s="362" t="str">
        <f ca="1">IF(ISERROR(HLOOKUP(DD12,$DR$7:$DX14,$DY14,FALSE)),"N",HLOOKUP(DD12,$DR$7:$DX14,$DY14,FALSE))</f>
        <v>N</v>
      </c>
      <c r="DE14" s="362" t="str">
        <f ca="1">IF(ISERROR(HLOOKUP(DE12,$DR$7:$DX14,$DY14,FALSE)),"N",HLOOKUP(DE12,$DR$7:$DX14,$DY14,FALSE))</f>
        <v>N</v>
      </c>
      <c r="DF14" s="362" t="str">
        <f>IF(ISERROR(HLOOKUP(DF12,$DR$7:$DX14,$DY14,FALSE)),"N",HLOOKUP(DF12,$DR$7:$DX14,$DY14,FALSE))</f>
        <v>N</v>
      </c>
      <c r="DG14" s="362" t="str">
        <f ca="1">IF(ISERROR(HLOOKUP(DG12,$DR$7:$DX14,$DY14,FALSE)),"N",HLOOKUP(DG12,$DR$7:$DX14,$DY14,FALSE))</f>
        <v>N</v>
      </c>
      <c r="DH14" s="362" t="str">
        <f ca="1">IF(ISERROR(HLOOKUP(DH12,$DR$7:$DX14,$DY14,FALSE)),"N",HLOOKUP(DH12,$DR$7:$DX14,$DY14,FALSE))</f>
        <v>N</v>
      </c>
      <c r="DI14" s="362" t="str">
        <f ca="1">IF(ISERROR(HLOOKUP(DI12,$DR$7:$DX14,$DY14,FALSE)),"N",HLOOKUP(DI12,$DR$7:$DX14,$DY14,FALSE))</f>
        <v>N</v>
      </c>
      <c r="DJ14" s="362" t="str">
        <f ca="1">IF(ISERROR(HLOOKUP(DJ12,$DR$7:$DX14,$DY14,FALSE)),"N",HLOOKUP(DJ12,$DR$7:$DX14,$DY14,FALSE))</f>
        <v>N</v>
      </c>
      <c r="DK14" s="362" t="str">
        <f ca="1">IF(ISERROR(HLOOKUP(DK12,$DR$7:$DX14,$DY14,FALSE)),"N",HLOOKUP(DK12,$DR$7:$DX14,$DY14,FALSE))</f>
        <v>N</v>
      </c>
      <c r="DL14" s="362" t="str">
        <f ca="1">IF(ISERROR(HLOOKUP(DL12,$DR$7:$DX14,$DY14,FALSE)),"N",HLOOKUP(DL12,$DR$7:$DX14,$DY14,FALSE))</f>
        <v>N</v>
      </c>
      <c r="DM14" s="362" t="str">
        <f>IF(ISERROR(HLOOKUP(DM12,$DR$7:$DX14,$DY14,FALSE)),"N",HLOOKUP(DM12,$DR$7:$DX14,$DY14,FALSE))</f>
        <v>N</v>
      </c>
      <c r="DN14" s="362" t="str">
        <f ca="1">IF(ISERROR(HLOOKUP(DN12,$DR$7:$DX14,$DY14,FALSE)),"N",HLOOKUP(DN12,$DR$7:$DX14,$DY14,FALSE))</f>
        <v>N</v>
      </c>
      <c r="DO14" s="362" t="str">
        <f ca="1">IF(ISERROR(HLOOKUP(DO12,$DR$7:$DX14,$DY14,FALSE)),"N",HLOOKUP(DO12,$DR$7:$DX14,$DY14,FALSE))</f>
        <v>N</v>
      </c>
      <c r="DP14" s="362">
        <f t="shared" ca="1" si="25"/>
        <v>0</v>
      </c>
      <c r="DQ14" s="362">
        <f t="shared" ca="1" si="26"/>
        <v>30</v>
      </c>
      <c r="DR14" s="362" t="str">
        <f>IF('DB Func'!M9&gt;0,"S","N")</f>
        <v>N</v>
      </c>
      <c r="DS14" s="362" t="str">
        <f>IF('DB Func'!R9&gt;0,"S","N")</f>
        <v>N</v>
      </c>
      <c r="DT14" s="362" t="str">
        <f>IF('DB Func'!W9&gt;0,"S","N")</f>
        <v>N</v>
      </c>
      <c r="DU14" s="362" t="str">
        <f>IF('DB Func'!AB9&gt;0,"S","N")</f>
        <v>N</v>
      </c>
      <c r="DV14" s="362" t="str">
        <f>IF('DB Func'!AG9&gt;0,"S","N")</f>
        <v>N</v>
      </c>
      <c r="DW14" s="362" t="str">
        <f>IF('DB Func'!AL9&gt;0,"S","N")</f>
        <v>N</v>
      </c>
      <c r="DX14" s="362" t="str">
        <f>IF('DB Func'!AQ9&gt;0,"S","N")</f>
        <v>N</v>
      </c>
      <c r="DY14" s="362">
        <v>8</v>
      </c>
      <c r="DZ14" s="369">
        <f ca="1">'DB Func'!C9</f>
        <v>0</v>
      </c>
      <c r="EA14" s="362" t="str">
        <f t="shared" ca="1" si="27"/>
        <v>s</v>
      </c>
      <c r="EB14" s="362" t="str">
        <f t="shared" ca="1" si="27"/>
        <v>s</v>
      </c>
      <c r="EC14" s="362" t="str">
        <f t="shared" ca="1" si="27"/>
        <v>s</v>
      </c>
      <c r="ED14" s="362" t="str">
        <f t="shared" ca="1" si="27"/>
        <v>s</v>
      </c>
      <c r="EE14" s="362" t="str">
        <f t="shared" ca="1" si="27"/>
        <v>s</v>
      </c>
      <c r="EF14" s="362" t="str">
        <f t="shared" ca="1" si="27"/>
        <v>s</v>
      </c>
      <c r="EG14" s="362" t="str">
        <f t="shared" ca="1" si="27"/>
        <v>s</v>
      </c>
      <c r="EH14" s="362" t="str">
        <f t="shared" ca="1" si="27"/>
        <v>s</v>
      </c>
      <c r="EI14" s="362" t="str">
        <f t="shared" ca="1" si="27"/>
        <v>s</v>
      </c>
      <c r="EJ14" s="362" t="str">
        <f t="shared" ca="1" si="27"/>
        <v>s</v>
      </c>
      <c r="EK14" s="362" t="str">
        <f t="shared" ca="1" si="27"/>
        <v>s</v>
      </c>
      <c r="EL14" s="362" t="str">
        <f t="shared" ca="1" si="27"/>
        <v>s</v>
      </c>
      <c r="EM14" s="362" t="str">
        <f t="shared" ca="1" si="27"/>
        <v>s</v>
      </c>
      <c r="EN14" s="362" t="str">
        <f t="shared" ca="1" si="27"/>
        <v>s</v>
      </c>
      <c r="EO14" s="362" t="str">
        <f t="shared" ca="1" si="27"/>
        <v>s</v>
      </c>
      <c r="EP14" s="362" t="str">
        <f t="shared" ca="1" si="27"/>
        <v>s</v>
      </c>
      <c r="EQ14" s="362" t="str">
        <f t="shared" ca="1" si="28"/>
        <v>s</v>
      </c>
      <c r="ER14" s="362" t="str">
        <f t="shared" ca="1" si="28"/>
        <v>s</v>
      </c>
      <c r="ES14" s="362" t="str">
        <f t="shared" ca="1" si="28"/>
        <v>s</v>
      </c>
      <c r="ET14" s="362" t="str">
        <f t="shared" ca="1" si="28"/>
        <v>s</v>
      </c>
      <c r="EU14" s="362" t="str">
        <f t="shared" ca="1" si="28"/>
        <v>s</v>
      </c>
      <c r="EV14" s="362" t="str">
        <f t="shared" ca="1" si="28"/>
        <v>s</v>
      </c>
      <c r="EW14" s="362" t="str">
        <f t="shared" ca="1" si="28"/>
        <v>s</v>
      </c>
      <c r="EX14" s="362" t="str">
        <f t="shared" ca="1" si="28"/>
        <v>s</v>
      </c>
      <c r="EY14" s="362" t="str">
        <f t="shared" ca="1" si="28"/>
        <v>s</v>
      </c>
      <c r="EZ14" s="362" t="str">
        <f t="shared" ca="1" si="29"/>
        <v>s</v>
      </c>
      <c r="FA14" s="362" t="str">
        <f t="shared" ca="1" si="29"/>
        <v>s</v>
      </c>
      <c r="FB14" s="362" t="str">
        <f t="shared" ca="1" si="29"/>
        <v>s</v>
      </c>
      <c r="FC14" s="362" t="str">
        <f t="shared" ca="1" si="29"/>
        <v>s</v>
      </c>
      <c r="FD14" s="362" t="str">
        <f t="shared" ca="1" si="29"/>
        <v>s</v>
      </c>
      <c r="FE14" s="362">
        <f t="shared" ca="1" si="30"/>
        <v>30</v>
      </c>
      <c r="FF14" s="362">
        <f t="shared" ca="1" si="31"/>
        <v>0</v>
      </c>
      <c r="FG14" s="362" t="str">
        <f ca="1">IF(AND(YEAR(DZ14)='P Gerais'!D12,MONTH(Lanc!EA14)=11,DAY(Lanc!EA14)&gt;1),"S","N")</f>
        <v>N</v>
      </c>
      <c r="FH14" s="364">
        <f t="shared" ca="1" si="32"/>
        <v>0</v>
      </c>
      <c r="FI14" s="364">
        <f t="shared" si="33"/>
        <v>0</v>
      </c>
      <c r="FJ14" s="387">
        <f t="shared" ca="1" si="34"/>
        <v>0</v>
      </c>
      <c r="FP14" s="363">
        <f ca="1">((FH14-FJ14-FI14+AZ14+AQ14+SUM(Z14:AA14)+SUM(AW14:AX14)+AK14)*IF('DB Func'!GG9="ok",'DB Func'!GD9,0))</f>
        <v>0</v>
      </c>
      <c r="FR14" s="389">
        <f t="shared" ca="1" si="35"/>
        <v>0</v>
      </c>
      <c r="GV14" s="49"/>
      <c r="GW14" s="49"/>
      <c r="GX14" s="49"/>
      <c r="GY14" s="49"/>
      <c r="GZ14" s="49"/>
      <c r="HA14" s="49"/>
      <c r="HB14" s="49"/>
      <c r="HC14" s="49"/>
    </row>
    <row r="15" spans="1:211" ht="30" customHeight="1" thickTop="1" thickBot="1">
      <c r="C15" s="390" t="str">
        <f ca="1">IF('DB Func'!B10="Funcionário 8","",'DB Func'!B10)</f>
        <v/>
      </c>
      <c r="D15" s="391">
        <f ca="1">'DB Func'!CN10</f>
        <v>0</v>
      </c>
      <c r="E15" s="382" t="str">
        <f ca="1">IF(C15="","-",IF(OR(terceiro!E15="NOV",terceiro!F15="NOV"),"Sim","Não"))</f>
        <v>-</v>
      </c>
      <c r="F15" s="383" t="str">
        <f ca="1">IF(C15="","-",IF(OR(Ferias!E15="NOV",Ferias!F15="NOV"),"Sim","Não"))</f>
        <v>-</v>
      </c>
      <c r="G15" s="383">
        <f ca="1">IF(C15="",0,IF(F15="Sim",IF(Ferias!E15="NOV",Ferias!I15,Ferias!J15),0))</f>
        <v>0</v>
      </c>
      <c r="H15" s="185"/>
      <c r="I15" s="185"/>
      <c r="J15" s="398">
        <f t="shared" ca="1" si="1"/>
        <v>0</v>
      </c>
      <c r="K15" s="152"/>
      <c r="L15" s="151"/>
      <c r="M15" s="189"/>
      <c r="N15" s="153"/>
      <c r="O15" s="48"/>
      <c r="P15" s="48"/>
      <c r="Q15" s="48"/>
      <c r="R15" s="49"/>
      <c r="S15" s="49"/>
      <c r="T15" s="49"/>
      <c r="U15" s="49"/>
      <c r="V15" s="49"/>
      <c r="W15" s="49"/>
      <c r="X15" s="49"/>
      <c r="Y15" s="49"/>
      <c r="Z15" s="49"/>
      <c r="AA15" s="49"/>
      <c r="AB15" s="48"/>
      <c r="AC15" s="48"/>
      <c r="AD15" s="49"/>
      <c r="AE15" s="49"/>
      <c r="AF15" s="314"/>
      <c r="AH15" s="400">
        <f ca="1">IF(AND('DB Func'!GE10="Outubro",'DB Func'!BQ10="2 Parcelas"),(('auxiliar 13 sal'!M11/12*'DB Func'!GF10+AVERAGE('auxiliar 13 sal'!Q11:AB11)+AVERAGE('auxiliar 13 sal'!AE11:AP11)+'auxiliar 13 sal'!M11*'DB Func'!BN10+'auxiliar 13 sal'!M11*'DB Func'!BO10)/2),IF('DB Func'!GE10="Novembro",IF('DB Func'!BQ10="Parcela Única",('auxiliar 13 sal'!M11/12*'DB Func'!GF10)+AVERAGE('auxiliar 13 sal'!Q11:AB11)+AVERAGE('auxiliar 13 sal'!AE11:AP11)+('auxiliar 13 sal'!M11*'DB Func'!BN10)+('auxiliar 13 sal'!M11*'DB Func'!BO10),IF('DB Func'!BQ10="2 Parcelas",(('auxiliar 13 sal'!M11/12*'DB Func'!GF10+AVERAGE('auxiliar 13 sal'!Q11:AB11)+AVERAGE('auxiliar 13 sal'!AE11:AP11)+'auxiliar 13 sal'!M11*'DB Func'!BN10+'auxiliar 13 sal'!M11*'DB Func'!BO10)/2))),0))</f>
        <v>0</v>
      </c>
      <c r="AK15" s="364">
        <f t="shared" ca="1" si="9"/>
        <v>0</v>
      </c>
      <c r="AL15" s="364">
        <f t="shared" ca="1" si="10"/>
        <v>0</v>
      </c>
      <c r="AM15" s="364">
        <f t="shared" ca="1" si="11"/>
        <v>0</v>
      </c>
      <c r="AN15" s="364">
        <f t="shared" ca="1" si="12"/>
        <v>0</v>
      </c>
      <c r="AO15" s="364">
        <f t="shared" ca="1" si="13"/>
        <v>0</v>
      </c>
      <c r="AP15" s="364">
        <f t="shared" ca="1" si="14"/>
        <v>0</v>
      </c>
      <c r="AQ15" s="364">
        <f t="shared" ca="1" si="15"/>
        <v>0</v>
      </c>
      <c r="AR15" s="364">
        <f>IF(OR(M15="",M15=0),0,((FH15/220)*('Ho Ex'!$C$8+$AS$6))*M15)</f>
        <v>0</v>
      </c>
      <c r="AS15" s="364">
        <f>IF(OR(N15="",N15=0),0,((FH15/220*('DB Func'!GD10+Lanc!$AS$6))*('Ho Ex'!$I$8+$AS$6))*(N15/52.5*60))</f>
        <v>0</v>
      </c>
      <c r="AT15" s="364">
        <f>IF(OR(M15="",M15=0),0,((FH15/220)*('Ho Ex'!$J$8+$AS$6))*O15)</f>
        <v>0</v>
      </c>
      <c r="AU15" s="364">
        <f>IF(OR(M15="",M15=0),0,((FH15/220)*('Ho Ex'!I18+$AS$6))*P15)</f>
        <v>0</v>
      </c>
      <c r="AV15" s="364">
        <f>IF(OR(M15="",M15=0),0,((FH15/220)*('Ho Ex'!C18+$AS$6))*Q15)</f>
        <v>0</v>
      </c>
      <c r="AW15" s="364">
        <f ca="1">FH15*'DB Func'!BN10</f>
        <v>0</v>
      </c>
      <c r="AX15" s="364">
        <f ca="1">FH15*'DB Func'!BO10</f>
        <v>0</v>
      </c>
      <c r="AY15" s="364">
        <f ca="1">IF(FJ15=0,0,VLOOKUP(FJ15,'P Gerais'!$D$39:$G$41,3,TRUE)*Func8!$F$68)</f>
        <v>0</v>
      </c>
      <c r="AZ15" s="364">
        <f t="shared" si="16"/>
        <v>0</v>
      </c>
      <c r="BA15" s="364">
        <f ca="1">((FH15-FJ15-FI15+AZ15+AQ15+SUM(Z15:AA15)+SUM(AW15:AX15)+AK15)*IF('DB Func'!GG10="ok",'DB Func'!GD10,0))+(FH15-FJ15-FI15+AZ15+AQ15+SUM(Z15:AA15)+SUM(AW15:AX15))+AK15</f>
        <v>0</v>
      </c>
      <c r="BB15" s="385">
        <f ca="1">VLOOKUP(BA15,'P Gerais'!$D$22:$G$25,3,TRUE)</f>
        <v>0.08</v>
      </c>
      <c r="BC15" s="364">
        <f ca="1">IF(BA15&lt;'P Gerais'!$D$25,BA15*BB15,Lanc!BB15)</f>
        <v>0</v>
      </c>
      <c r="BD15" s="364">
        <f ca="1">BA15-BC15-('DB Func'!GB10*'P Gerais'!$D$35)</f>
        <v>0</v>
      </c>
      <c r="BE15" s="386">
        <f ca="1">VLOOKUP(BD15,'P Gerais'!$D$29:$F$33,3,TRUE)</f>
        <v>0</v>
      </c>
      <c r="BF15" s="364">
        <f t="shared" ca="1" si="17"/>
        <v>0</v>
      </c>
      <c r="BG15" s="364">
        <f ca="1">VLOOKUP(BD15,'P Gerais'!$D$29:$G$33,4,TRUE)</f>
        <v>0</v>
      </c>
      <c r="BH15" s="364">
        <f t="shared" ca="1" si="18"/>
        <v>0</v>
      </c>
      <c r="BI15" s="364">
        <f t="shared" ca="1" si="19"/>
        <v>0</v>
      </c>
      <c r="BJ15" s="362">
        <f ca="1">'DB Func'!G10</f>
        <v>0</v>
      </c>
      <c r="BK15" s="362">
        <f ca="1">'DB Func'!FW10</f>
        <v>0</v>
      </c>
      <c r="BL15" s="364">
        <f ca="1">D15*'P Gerais'!$D$13</f>
        <v>0</v>
      </c>
      <c r="BM15" s="364">
        <f ca="1">D15*'P Gerais'!$D$14</f>
        <v>0</v>
      </c>
      <c r="BN15" s="364">
        <f ca="1">D15*'P Gerais'!$D$16</f>
        <v>0</v>
      </c>
      <c r="BO15" s="364">
        <f ca="1">D15*'P Gerais'!$D$17</f>
        <v>0</v>
      </c>
      <c r="BP15" s="364">
        <f ca="1">D15*'P Gerais'!$D$18</f>
        <v>0</v>
      </c>
      <c r="BQ15" s="385">
        <f ca="1">VLOOKUP(D15,'P Gerais'!$D$22:$G$24,3,TRUE)</f>
        <v>0.08</v>
      </c>
      <c r="BR15" s="385">
        <f ca="1">VLOOKUP(D15,'P Gerais'!$D$29:$G$33,3,TRUE)</f>
        <v>0</v>
      </c>
      <c r="BS15" s="385">
        <f ca="1">'DB Func'!BN10</f>
        <v>0</v>
      </c>
      <c r="BT15" s="385">
        <f ca="1">'DB Func'!BO10</f>
        <v>0</v>
      </c>
      <c r="BU15" s="385">
        <f ca="1">'DB Func'!FX10</f>
        <v>0</v>
      </c>
      <c r="BV15" s="364">
        <f t="shared" ca="1" si="20"/>
        <v>-0.08</v>
      </c>
      <c r="BW15" s="364">
        <f ca="1">BV15-'DB Func'!GC10</f>
        <v>-0.08</v>
      </c>
      <c r="BX15" s="362">
        <f ca="1">IFERROR(VLOOKUP(BW15,'P Gerais'!$D$29:$G$33,3,TRUE)*BW15,0)</f>
        <v>0</v>
      </c>
      <c r="BY15" s="364">
        <f ca="1">IFERROR(BX15-VLOOKUP(BW15,'P Gerais'!$D$29:$H$33,4,TRUE),0)</f>
        <v>0</v>
      </c>
      <c r="BZ15" s="364">
        <f ca="1">D15*'DB Func'!GD10</f>
        <v>0</v>
      </c>
      <c r="CB15" s="364">
        <f t="shared" ca="1" si="21"/>
        <v>0</v>
      </c>
      <c r="CC15" s="364">
        <f t="shared" si="22"/>
        <v>0</v>
      </c>
      <c r="CD15" s="364">
        <f t="shared" si="23"/>
        <v>0</v>
      </c>
      <c r="CF15" s="362" t="str">
        <f t="shared" ca="1" si="24"/>
        <v>não</v>
      </c>
      <c r="CG15" s="362">
        <f ca="1">IF($CH$8=1,DAY('DB Func'!C10),0)</f>
        <v>0</v>
      </c>
      <c r="CH15" s="362">
        <f ca="1">IF(CI15=0,0,MONTH('DB Func'!C10))</f>
        <v>0</v>
      </c>
      <c r="CI15" s="362">
        <f ca="1">IF('P Gerais'!D13=YEAR('DB Func'!C10),YEAR('DB Func'!C10),0)</f>
        <v>0</v>
      </c>
      <c r="CJ15" s="371">
        <v>38</v>
      </c>
      <c r="CK15" s="363"/>
      <c r="CL15" s="362" t="str">
        <f>IF(ISERROR(HLOOKUP(CL13,$DR$7:$DX15,$DY15,FALSE)),"N",HLOOKUP(CL13,$DR$7:$DX15,$DY15,FALSE))</f>
        <v>N</v>
      </c>
      <c r="CM15" s="362" t="str">
        <f>IF(ISERROR(HLOOKUP(CM13,$DR$7:$DX15,$DY15,FALSE)),"N",HLOOKUP(CM13,$DR$7:$DX15,$DY15,FALSE))</f>
        <v>N</v>
      </c>
      <c r="CN15" s="362" t="str">
        <f>IF(ISERROR(HLOOKUP(CN13,$DR$7:$DX15,$DY15,FALSE)),"N",HLOOKUP(CN13,$DR$7:$DX15,$DY15,FALSE))</f>
        <v>N</v>
      </c>
      <c r="CO15" s="362" t="str">
        <f>IF(ISERROR(HLOOKUP(CO13,$DR$7:$DX15,$DY15,FALSE)),"N",HLOOKUP(CO13,$DR$7:$DX15,$DY15,FALSE))</f>
        <v>N</v>
      </c>
      <c r="CP15" s="362" t="str">
        <f>IF(ISERROR(HLOOKUP(CP13,$DR$7:$DX15,$DY15,FALSE)),"N",HLOOKUP(CP13,$DR$7:$DX15,$DY15,FALSE))</f>
        <v>N</v>
      </c>
      <c r="CQ15" s="362" t="str">
        <f>IF(ISERROR(HLOOKUP(CQ13,$DR$7:$DX15,$DY15,FALSE)),"N",HLOOKUP(CQ13,$DR$7:$DX15,$DY15,FALSE))</f>
        <v>N</v>
      </c>
      <c r="CR15" s="362" t="str">
        <f>IF(ISERROR(HLOOKUP(CR13,$DR$7:$DX15,$DY15,FALSE)),"N",HLOOKUP(CR13,$DR$7:$DX15,$DY15,FALSE))</f>
        <v>N</v>
      </c>
      <c r="CS15" s="362" t="str">
        <f>IF(ISERROR(HLOOKUP(CS13,$DR$7:$DX15,$DY15,FALSE)),"N",HLOOKUP(CS13,$DR$7:$DX15,$DY15,FALSE))</f>
        <v>N</v>
      </c>
      <c r="CT15" s="362" t="str">
        <f>IF(ISERROR(HLOOKUP(CT13,$DR$7:$DX15,$DY15,FALSE)),"N",HLOOKUP(CT13,$DR$7:$DX15,$DY15,FALSE))</f>
        <v>N</v>
      </c>
      <c r="CU15" s="362" t="str">
        <f>IF(ISERROR(HLOOKUP(CU13,$DR$7:$DX15,$DY15,FALSE)),"N",HLOOKUP(CU13,$DR$7:$DX15,$DY15,FALSE))</f>
        <v>N</v>
      </c>
      <c r="CV15" s="362" t="str">
        <f>IF(ISERROR(HLOOKUP(CV13,$DR$7:$DX15,$DY15,FALSE)),"N",HLOOKUP(CV13,$DR$7:$DX15,$DY15,FALSE))</f>
        <v>N</v>
      </c>
      <c r="CW15" s="362" t="str">
        <f>IF(ISERROR(HLOOKUP(CW13,$DR$7:$DX15,$DY15,FALSE)),"N",HLOOKUP(CW13,$DR$7:$DX15,$DY15,FALSE))</f>
        <v>N</v>
      </c>
      <c r="CX15" s="362" t="str">
        <f>IF(ISERROR(HLOOKUP(CX13,$DR$7:$DX15,$DY15,FALSE)),"N",HLOOKUP(CX13,$DR$7:$DX15,$DY15,FALSE))</f>
        <v>N</v>
      </c>
      <c r="CY15" s="362" t="str">
        <f>IF(ISERROR(HLOOKUP(CY13,$DR$7:$DX15,$DY15,FALSE)),"N",HLOOKUP(CY13,$DR$7:$DX15,$DY15,FALSE))</f>
        <v>N</v>
      </c>
      <c r="CZ15" s="362" t="str">
        <f>IF(ISERROR(HLOOKUP(CZ13,$DR$7:$DX15,$DY15,FALSE)),"N",HLOOKUP(CZ13,$DR$7:$DX15,$DY15,FALSE))</f>
        <v>N</v>
      </c>
      <c r="DA15" s="362" t="str">
        <f>IF(ISERROR(HLOOKUP(DA13,$DR$7:$DX15,$DY15,FALSE)),"N",HLOOKUP(DA13,$DR$7:$DX15,$DY15,FALSE))</f>
        <v>N</v>
      </c>
      <c r="DB15" s="362" t="str">
        <f>IF(ISERROR(HLOOKUP(DB13,$DR$7:$DX15,$DY15,FALSE)),"N",HLOOKUP(DB13,$DR$7:$DX15,$DY15,FALSE))</f>
        <v>N</v>
      </c>
      <c r="DC15" s="362" t="str">
        <f>IF(ISERROR(HLOOKUP(DC13,$DR$7:$DX15,$DY15,FALSE)),"N",HLOOKUP(DC13,$DR$7:$DX15,$DY15,FALSE))</f>
        <v>N</v>
      </c>
      <c r="DD15" s="362" t="str">
        <f>IF(ISERROR(HLOOKUP(DD13,$DR$7:$DX15,$DY15,FALSE)),"N",HLOOKUP(DD13,$DR$7:$DX15,$DY15,FALSE))</f>
        <v>N</v>
      </c>
      <c r="DE15" s="362" t="str">
        <f>IF(ISERROR(HLOOKUP(DE13,$DR$7:$DX15,$DY15,FALSE)),"N",HLOOKUP(DE13,$DR$7:$DX15,$DY15,FALSE))</f>
        <v>N</v>
      </c>
      <c r="DF15" s="362" t="str">
        <f>IF(ISERROR(HLOOKUP(DF13,$DR$7:$DX15,$DY15,FALSE)),"N",HLOOKUP(DF13,$DR$7:$DX15,$DY15,FALSE))</f>
        <v>N</v>
      </c>
      <c r="DG15" s="362" t="str">
        <f>IF(ISERROR(HLOOKUP(DG13,$DR$7:$DX15,$DY15,FALSE)),"N",HLOOKUP(DG13,$DR$7:$DX15,$DY15,FALSE))</f>
        <v>N</v>
      </c>
      <c r="DH15" s="362" t="str">
        <f>IF(ISERROR(HLOOKUP(DH13,$DR$7:$DX15,$DY15,FALSE)),"N",HLOOKUP(DH13,$DR$7:$DX15,$DY15,FALSE))</f>
        <v>N</v>
      </c>
      <c r="DI15" s="362" t="str">
        <f>IF(ISERROR(HLOOKUP(DI13,$DR$7:$DX15,$DY15,FALSE)),"N",HLOOKUP(DI13,$DR$7:$DX15,$DY15,FALSE))</f>
        <v>N</v>
      </c>
      <c r="DJ15" s="362" t="str">
        <f>IF(ISERROR(HLOOKUP(DJ13,$DR$7:$DX15,$DY15,FALSE)),"N",HLOOKUP(DJ13,$DR$7:$DX15,$DY15,FALSE))</f>
        <v>N</v>
      </c>
      <c r="DK15" s="362" t="str">
        <f>IF(ISERROR(HLOOKUP(DK13,$DR$7:$DX15,$DY15,FALSE)),"N",HLOOKUP(DK13,$DR$7:$DX15,$DY15,FALSE))</f>
        <v>N</v>
      </c>
      <c r="DL15" s="362" t="str">
        <f>IF(ISERROR(HLOOKUP(DL13,$DR$7:$DX15,$DY15,FALSE)),"N",HLOOKUP(DL13,$DR$7:$DX15,$DY15,FALSE))</f>
        <v>N</v>
      </c>
      <c r="DM15" s="362" t="str">
        <f>IF(ISERROR(HLOOKUP(DM13,$DR$7:$DX15,$DY15,FALSE)),"N",HLOOKUP(DM13,$DR$7:$DX15,$DY15,FALSE))</f>
        <v>N</v>
      </c>
      <c r="DN15" s="362" t="str">
        <f>IF(ISERROR(HLOOKUP(DN13,$DR$7:$DX15,$DY15,FALSE)),"N",HLOOKUP(DN13,$DR$7:$DX15,$DY15,FALSE))</f>
        <v>N</v>
      </c>
      <c r="DO15" s="362" t="str">
        <f>IF(ISERROR(HLOOKUP(DO13,$DR$7:$DX15,$DY15,FALSE)),"N",HLOOKUP(DO13,$DR$7:$DX15,$DY15,FALSE))</f>
        <v>N</v>
      </c>
      <c r="DP15" s="362">
        <f t="shared" si="25"/>
        <v>0</v>
      </c>
      <c r="DQ15" s="362">
        <f t="shared" si="26"/>
        <v>30</v>
      </c>
      <c r="DR15" s="362" t="str">
        <f>IF('DB Func'!M10&gt;0,"S","N")</f>
        <v>N</v>
      </c>
      <c r="DS15" s="362" t="str">
        <f>IF('DB Func'!R10&gt;0,"S","N")</f>
        <v>N</v>
      </c>
      <c r="DT15" s="362" t="str">
        <f>IF('DB Func'!W10&gt;0,"S","N")</f>
        <v>N</v>
      </c>
      <c r="DU15" s="362" t="str">
        <f>IF('DB Func'!AB10&gt;0,"S","N")</f>
        <v>N</v>
      </c>
      <c r="DV15" s="362" t="str">
        <f>IF('DB Func'!AG10&gt;0,"S","N")</f>
        <v>N</v>
      </c>
      <c r="DW15" s="362" t="str">
        <f>IF('DB Func'!AL10&gt;0,"S","N")</f>
        <v>N</v>
      </c>
      <c r="DX15" s="362" t="str">
        <f>IF('DB Func'!AQ10&gt;0,"S","N")</f>
        <v>N</v>
      </c>
      <c r="DY15" s="362">
        <v>9</v>
      </c>
      <c r="DZ15" s="369">
        <f ca="1">'DB Func'!C10</f>
        <v>0</v>
      </c>
      <c r="EA15" s="362" t="str">
        <f t="shared" ca="1" si="27"/>
        <v>s</v>
      </c>
      <c r="EB15" s="362" t="str">
        <f t="shared" ca="1" si="27"/>
        <v>s</v>
      </c>
      <c r="EC15" s="362" t="str">
        <f t="shared" ca="1" si="27"/>
        <v>s</v>
      </c>
      <c r="ED15" s="362" t="str">
        <f t="shared" ca="1" si="27"/>
        <v>s</v>
      </c>
      <c r="EE15" s="362" t="str">
        <f t="shared" ca="1" si="27"/>
        <v>s</v>
      </c>
      <c r="EF15" s="362" t="str">
        <f t="shared" ca="1" si="27"/>
        <v>s</v>
      </c>
      <c r="EG15" s="362" t="str">
        <f t="shared" ca="1" si="27"/>
        <v>s</v>
      </c>
      <c r="EH15" s="362" t="str">
        <f t="shared" ca="1" si="27"/>
        <v>s</v>
      </c>
      <c r="EI15" s="362" t="str">
        <f t="shared" ca="1" si="27"/>
        <v>s</v>
      </c>
      <c r="EJ15" s="362" t="str">
        <f t="shared" ca="1" si="27"/>
        <v>s</v>
      </c>
      <c r="EK15" s="362" t="str">
        <f t="shared" ca="1" si="27"/>
        <v>s</v>
      </c>
      <c r="EL15" s="362" t="str">
        <f t="shared" ca="1" si="27"/>
        <v>s</v>
      </c>
      <c r="EM15" s="362" t="str">
        <f t="shared" ca="1" si="27"/>
        <v>s</v>
      </c>
      <c r="EN15" s="362" t="str">
        <f t="shared" ca="1" si="27"/>
        <v>s</v>
      </c>
      <c r="EO15" s="362" t="str">
        <f t="shared" ca="1" si="27"/>
        <v>s</v>
      </c>
      <c r="EP15" s="362" t="str">
        <f t="shared" ca="1" si="27"/>
        <v>s</v>
      </c>
      <c r="EQ15" s="362" t="str">
        <f t="shared" ca="1" si="28"/>
        <v>s</v>
      </c>
      <c r="ER15" s="362" t="str">
        <f t="shared" ca="1" si="28"/>
        <v>s</v>
      </c>
      <c r="ES15" s="362" t="str">
        <f t="shared" ca="1" si="28"/>
        <v>s</v>
      </c>
      <c r="ET15" s="362" t="str">
        <f t="shared" ca="1" si="28"/>
        <v>s</v>
      </c>
      <c r="EU15" s="362" t="str">
        <f t="shared" ca="1" si="28"/>
        <v>s</v>
      </c>
      <c r="EV15" s="362" t="str">
        <f t="shared" ca="1" si="28"/>
        <v>s</v>
      </c>
      <c r="EW15" s="362" t="str">
        <f t="shared" ca="1" si="28"/>
        <v>s</v>
      </c>
      <c r="EX15" s="362" t="str">
        <f t="shared" ca="1" si="28"/>
        <v>s</v>
      </c>
      <c r="EY15" s="362" t="str">
        <f t="shared" ca="1" si="28"/>
        <v>s</v>
      </c>
      <c r="EZ15" s="362" t="str">
        <f t="shared" ca="1" si="29"/>
        <v>s</v>
      </c>
      <c r="FA15" s="362" t="str">
        <f t="shared" ca="1" si="29"/>
        <v>s</v>
      </c>
      <c r="FB15" s="362" t="str">
        <f t="shared" ca="1" si="29"/>
        <v>s</v>
      </c>
      <c r="FC15" s="362" t="str">
        <f t="shared" ca="1" si="29"/>
        <v>s</v>
      </c>
      <c r="FD15" s="362" t="str">
        <f t="shared" ca="1" si="29"/>
        <v>s</v>
      </c>
      <c r="FE15" s="362">
        <f t="shared" ca="1" si="30"/>
        <v>30</v>
      </c>
      <c r="FF15" s="362">
        <f t="shared" ca="1" si="31"/>
        <v>0</v>
      </c>
      <c r="FG15" s="362" t="str">
        <f ca="1">IF(AND(YEAR(DZ15)='P Gerais'!D13,MONTH(Lanc!EA15)=11,DAY(Lanc!EA15)&gt;1),"S","N")</f>
        <v>N</v>
      </c>
      <c r="FH15" s="364">
        <f t="shared" ca="1" si="32"/>
        <v>0</v>
      </c>
      <c r="FI15" s="364">
        <f t="shared" si="33"/>
        <v>0</v>
      </c>
      <c r="FJ15" s="387">
        <f t="shared" ca="1" si="34"/>
        <v>0</v>
      </c>
      <c r="FP15" s="363">
        <f ca="1">((FH15-FJ15-FI15+AZ15+AQ15+SUM(Z15:AA15)+SUM(AW15:AX15)+AK15)*IF('DB Func'!GG10="ok",'DB Func'!GD10,0))</f>
        <v>0</v>
      </c>
      <c r="FR15" s="389">
        <f t="shared" ca="1" si="35"/>
        <v>0</v>
      </c>
      <c r="GV15" s="49"/>
      <c r="GW15" s="49"/>
      <c r="GX15" s="49"/>
      <c r="GY15" s="49"/>
      <c r="GZ15" s="49"/>
      <c r="HA15" s="49"/>
      <c r="HB15" s="49"/>
      <c r="HC15" s="49"/>
    </row>
    <row r="16" spans="1:211" ht="30" customHeight="1" thickTop="1" thickBot="1">
      <c r="C16" s="390" t="str">
        <f ca="1">IF('DB Func'!B11="Funcionário 9","",'DB Func'!B11)</f>
        <v/>
      </c>
      <c r="D16" s="391">
        <f ca="1">'DB Func'!CN11</f>
        <v>0</v>
      </c>
      <c r="E16" s="382" t="str">
        <f ca="1">IF(C16="","-",IF(OR(terceiro!E16="NOV",terceiro!F16="NOV"),"Sim","Não"))</f>
        <v>-</v>
      </c>
      <c r="F16" s="383" t="str">
        <f ca="1">IF(C16="","-",IF(OR(Ferias!E16="NOV",Ferias!F16="NOV"),"Sim","Não"))</f>
        <v>-</v>
      </c>
      <c r="G16" s="383">
        <f ca="1">IF(C16="",0,IF(F16="Sim",IF(Ferias!E16="NOV",Ferias!I16,Ferias!J16),0))</f>
        <v>0</v>
      </c>
      <c r="H16" s="185"/>
      <c r="I16" s="185"/>
      <c r="J16" s="398">
        <f t="shared" ca="1" si="1"/>
        <v>0</v>
      </c>
      <c r="K16" s="152"/>
      <c r="L16" s="151"/>
      <c r="M16" s="189"/>
      <c r="N16" s="153"/>
      <c r="O16" s="48"/>
      <c r="P16" s="48"/>
      <c r="Q16" s="48"/>
      <c r="R16" s="49"/>
      <c r="S16" s="49"/>
      <c r="T16" s="49"/>
      <c r="U16" s="49"/>
      <c r="V16" s="49"/>
      <c r="W16" s="49"/>
      <c r="X16" s="49"/>
      <c r="Y16" s="49"/>
      <c r="Z16" s="49"/>
      <c r="AA16" s="49"/>
      <c r="AB16" s="48"/>
      <c r="AC16" s="48"/>
      <c r="AD16" s="49"/>
      <c r="AE16" s="49"/>
      <c r="AF16" s="314"/>
      <c r="AH16" s="400">
        <f ca="1">IF(AND('DB Func'!GE11="Outubro",'DB Func'!BQ11="2 Parcelas"),(('auxiliar 13 sal'!M12/12*'DB Func'!GF11+AVERAGE('auxiliar 13 sal'!Q12:AB12)+AVERAGE('auxiliar 13 sal'!AE12:AP12)+'auxiliar 13 sal'!M12*'DB Func'!BN11+'auxiliar 13 sal'!M12*'DB Func'!BO11)/2),IF('DB Func'!GE11="Novembro",IF('DB Func'!BQ11="Parcela Única",('auxiliar 13 sal'!M12/12*'DB Func'!GF11)+AVERAGE('auxiliar 13 sal'!Q12:AB12)+AVERAGE('auxiliar 13 sal'!AE12:AP12)+('auxiliar 13 sal'!M12*'DB Func'!BN11)+('auxiliar 13 sal'!M12*'DB Func'!BO11),IF('DB Func'!BQ11="2 Parcelas",(('auxiliar 13 sal'!M12/12*'DB Func'!GF11+AVERAGE('auxiliar 13 sal'!Q12:AB12)+AVERAGE('auxiliar 13 sal'!AE12:AP12)+'auxiliar 13 sal'!M12*'DB Func'!BN11+'auxiliar 13 sal'!M12*'DB Func'!BO11)/2))),0))</f>
        <v>0</v>
      </c>
      <c r="AK16" s="364">
        <f t="shared" ca="1" si="9"/>
        <v>0</v>
      </c>
      <c r="AL16" s="364">
        <f t="shared" ca="1" si="10"/>
        <v>0</v>
      </c>
      <c r="AM16" s="364">
        <f t="shared" ca="1" si="11"/>
        <v>0</v>
      </c>
      <c r="AN16" s="364">
        <f t="shared" ca="1" si="12"/>
        <v>0</v>
      </c>
      <c r="AO16" s="364">
        <f t="shared" ca="1" si="13"/>
        <v>0</v>
      </c>
      <c r="AP16" s="364">
        <f t="shared" ca="1" si="14"/>
        <v>0</v>
      </c>
      <c r="AQ16" s="364">
        <f t="shared" ca="1" si="15"/>
        <v>0</v>
      </c>
      <c r="AR16" s="364">
        <f>IF(OR(M16="",M16=0),0,((FH16/220)*('Ho Ex'!$C$8+$AS$6))*M16)</f>
        <v>0</v>
      </c>
      <c r="AS16" s="364">
        <f>IF(OR(N16="",N16=0),0,((FH16/220*('DB Func'!GD11+Lanc!$AS$6))*('Ho Ex'!$I$8+$AS$6))*(N16/52.5*60))</f>
        <v>0</v>
      </c>
      <c r="AT16" s="364">
        <f>IF(OR(M16="",M16=0),0,((FH16/220)*('Ho Ex'!$J$8+$AS$6))*O16)</f>
        <v>0</v>
      </c>
      <c r="AU16" s="364">
        <f>IF(OR(M16="",M16=0),0,((FH16/220)*('Ho Ex'!I19+$AS$6))*P16)</f>
        <v>0</v>
      </c>
      <c r="AV16" s="364">
        <f>IF(OR(M16="",M16=0),0,((FH16/220)*('Ho Ex'!C19+$AS$6))*Q16)</f>
        <v>0</v>
      </c>
      <c r="AW16" s="364">
        <f ca="1">FH16*'DB Func'!BN11</f>
        <v>0</v>
      </c>
      <c r="AX16" s="364">
        <f ca="1">FH16*'DB Func'!BO11</f>
        <v>0</v>
      </c>
      <c r="AY16" s="364">
        <f ca="1">IF(FJ16=0,0,VLOOKUP(FJ16,'P Gerais'!$D$39:$G$41,3,TRUE)*Func9!$F$68)</f>
        <v>0</v>
      </c>
      <c r="AZ16" s="364">
        <f t="shared" si="16"/>
        <v>0</v>
      </c>
      <c r="BA16" s="364">
        <f ca="1">((FH16-FJ16-FI16+AZ16+AQ16+SUM(Z16:AA16)+SUM(AW16:AX16)+AK16)*IF('DB Func'!GG11="ok",'DB Func'!GD11,0))+(FH16-FJ16-FI16+AZ16+AQ16+SUM(Z16:AA16)+SUM(AW16:AX16))+AK16</f>
        <v>0</v>
      </c>
      <c r="BB16" s="385">
        <f ca="1">VLOOKUP(BA16,'P Gerais'!$D$22:$G$25,3,TRUE)</f>
        <v>0.08</v>
      </c>
      <c r="BC16" s="364">
        <f ca="1">IF(BA16&lt;'P Gerais'!$D$25,BA16*BB16,Lanc!BB16)</f>
        <v>0</v>
      </c>
      <c r="BD16" s="364">
        <f ca="1">BA16-BC16-('DB Func'!GB11*'P Gerais'!$D$35)</f>
        <v>0</v>
      </c>
      <c r="BE16" s="386">
        <f ca="1">VLOOKUP(BD16,'P Gerais'!$D$29:$F$33,3,TRUE)</f>
        <v>0</v>
      </c>
      <c r="BF16" s="364">
        <f t="shared" ca="1" si="17"/>
        <v>0</v>
      </c>
      <c r="BG16" s="364">
        <f ca="1">VLOOKUP(BD16,'P Gerais'!$D$29:$G$33,4,TRUE)</f>
        <v>0</v>
      </c>
      <c r="BH16" s="364">
        <f t="shared" ca="1" si="18"/>
        <v>0</v>
      </c>
      <c r="BI16" s="364">
        <f t="shared" ca="1" si="19"/>
        <v>0</v>
      </c>
      <c r="BJ16" s="362">
        <f ca="1">'DB Func'!G11</f>
        <v>0</v>
      </c>
      <c r="BK16" s="362">
        <f ca="1">'DB Func'!FW11</f>
        <v>0</v>
      </c>
      <c r="BL16" s="364">
        <f ca="1">D16*'P Gerais'!$D$13</f>
        <v>0</v>
      </c>
      <c r="BM16" s="364">
        <f ca="1">D16*'P Gerais'!$D$14</f>
        <v>0</v>
      </c>
      <c r="BN16" s="364">
        <f ca="1">D16*'P Gerais'!$D$16</f>
        <v>0</v>
      </c>
      <c r="BO16" s="364">
        <f ca="1">D16*'P Gerais'!$D$17</f>
        <v>0</v>
      </c>
      <c r="BP16" s="364">
        <f ca="1">D16*'P Gerais'!$D$18</f>
        <v>0</v>
      </c>
      <c r="BQ16" s="385">
        <f ca="1">VLOOKUP(D16,'P Gerais'!$D$22:$G$24,3,TRUE)</f>
        <v>0.08</v>
      </c>
      <c r="BR16" s="385">
        <f ca="1">VLOOKUP(D16,'P Gerais'!$D$29:$G$33,3,TRUE)</f>
        <v>0</v>
      </c>
      <c r="BS16" s="385">
        <f ca="1">'DB Func'!BN11</f>
        <v>0</v>
      </c>
      <c r="BT16" s="385">
        <f ca="1">'DB Func'!BO11</f>
        <v>0</v>
      </c>
      <c r="BU16" s="385">
        <f ca="1">'DB Func'!FX11</f>
        <v>0</v>
      </c>
      <c r="BV16" s="364">
        <f t="shared" ca="1" si="20"/>
        <v>-0.08</v>
      </c>
      <c r="BW16" s="364">
        <f ca="1">BV16-'DB Func'!GC11</f>
        <v>-0.08</v>
      </c>
      <c r="BX16" s="362">
        <f ca="1">IFERROR(VLOOKUP(BW16,'P Gerais'!$D$29:$G$33,3,TRUE)*BW16,0)</f>
        <v>0</v>
      </c>
      <c r="BY16" s="364">
        <f ca="1">IFERROR(BX16-VLOOKUP(BW16,'P Gerais'!$D$29:$H$33,4,TRUE),0)</f>
        <v>0</v>
      </c>
      <c r="BZ16" s="364">
        <f ca="1">D16*'DB Func'!GD11</f>
        <v>0</v>
      </c>
      <c r="CB16" s="364">
        <f t="shared" ca="1" si="21"/>
        <v>0</v>
      </c>
      <c r="CC16" s="364">
        <f t="shared" si="22"/>
        <v>0</v>
      </c>
      <c r="CD16" s="364">
        <f t="shared" si="23"/>
        <v>0</v>
      </c>
      <c r="CF16" s="362" t="str">
        <f t="shared" ca="1" si="24"/>
        <v>não</v>
      </c>
      <c r="CG16" s="362">
        <f ca="1">IF($CH$8=1,DAY('DB Func'!C11),0)</f>
        <v>0</v>
      </c>
      <c r="CH16" s="362">
        <f ca="1">IF(CI16=0,0,MONTH('DB Func'!C11))</f>
        <v>0</v>
      </c>
      <c r="CI16" s="362">
        <f ca="1">IF('P Gerais'!D14=YEAR('DB Func'!C11),YEAR('DB Func'!C11),0)</f>
        <v>0</v>
      </c>
      <c r="CJ16" s="371">
        <v>39</v>
      </c>
      <c r="CK16" s="363"/>
      <c r="CL16" s="362" t="str">
        <f ca="1">IF(ISERROR(HLOOKUP(CL14,$DR$7:$DX16,$DY16,FALSE)),"N",HLOOKUP(CL14,$DR$7:$DX16,$DY16,FALSE))</f>
        <v>N</v>
      </c>
      <c r="CM16" s="362" t="str">
        <f ca="1">IF(ISERROR(HLOOKUP(CM14,$DR$7:$DX16,$DY16,FALSE)),"N",HLOOKUP(CM14,$DR$7:$DX16,$DY16,FALSE))</f>
        <v>N</v>
      </c>
      <c r="CN16" s="362" t="str">
        <f ca="1">IF(ISERROR(HLOOKUP(CN14,$DR$7:$DX16,$DY16,FALSE)),"N",HLOOKUP(CN14,$DR$7:$DX16,$DY16,FALSE))</f>
        <v>N</v>
      </c>
      <c r="CO16" s="362" t="str">
        <f ca="1">IF(ISERROR(HLOOKUP(CO14,$DR$7:$DX16,$DY16,FALSE)),"N",HLOOKUP(CO14,$DR$7:$DX16,$DY16,FALSE))</f>
        <v>N</v>
      </c>
      <c r="CP16" s="362" t="str">
        <f ca="1">IF(ISERROR(HLOOKUP(CP14,$DR$7:$DX16,$DY16,FALSE)),"N",HLOOKUP(CP14,$DR$7:$DX16,$DY16,FALSE))</f>
        <v>N</v>
      </c>
      <c r="CQ16" s="362" t="str">
        <f ca="1">IF(ISERROR(HLOOKUP(CQ14,$DR$7:$DX16,$DY16,FALSE)),"N",HLOOKUP(CQ14,$DR$7:$DX16,$DY16,FALSE))</f>
        <v>N</v>
      </c>
      <c r="CR16" s="362" t="str">
        <f>IF(ISERROR(HLOOKUP(CR14,$DR$7:$DX16,$DY16,FALSE)),"N",HLOOKUP(CR14,$DR$7:$DX16,$DY16,FALSE))</f>
        <v>N</v>
      </c>
      <c r="CS16" s="362" t="str">
        <f ca="1">IF(ISERROR(HLOOKUP(CS14,$DR$7:$DX16,$DY16,FALSE)),"N",HLOOKUP(CS14,$DR$7:$DX16,$DY16,FALSE))</f>
        <v>N</v>
      </c>
      <c r="CT16" s="362" t="str">
        <f ca="1">IF(ISERROR(HLOOKUP(CT14,$DR$7:$DX16,$DY16,FALSE)),"N",HLOOKUP(CT14,$DR$7:$DX16,$DY16,FALSE))</f>
        <v>N</v>
      </c>
      <c r="CU16" s="362" t="str">
        <f ca="1">IF(ISERROR(HLOOKUP(CU14,$DR$7:$DX16,$DY16,FALSE)),"N",HLOOKUP(CU14,$DR$7:$DX16,$DY16,FALSE))</f>
        <v>N</v>
      </c>
      <c r="CV16" s="362" t="str">
        <f ca="1">IF(ISERROR(HLOOKUP(CV14,$DR$7:$DX16,$DY16,FALSE)),"N",HLOOKUP(CV14,$DR$7:$DX16,$DY16,FALSE))</f>
        <v>N</v>
      </c>
      <c r="CW16" s="362" t="str">
        <f ca="1">IF(ISERROR(HLOOKUP(CW14,$DR$7:$DX16,$DY16,FALSE)),"N",HLOOKUP(CW14,$DR$7:$DX16,$DY16,FALSE))</f>
        <v>N</v>
      </c>
      <c r="CX16" s="362" t="str">
        <f ca="1">IF(ISERROR(HLOOKUP(CX14,$DR$7:$DX16,$DY16,FALSE)),"N",HLOOKUP(CX14,$DR$7:$DX16,$DY16,FALSE))</f>
        <v>N</v>
      </c>
      <c r="CY16" s="362" t="str">
        <f>IF(ISERROR(HLOOKUP(CY14,$DR$7:$DX16,$DY16,FALSE)),"N",HLOOKUP(CY14,$DR$7:$DX16,$DY16,FALSE))</f>
        <v>N</v>
      </c>
      <c r="CZ16" s="362" t="str">
        <f ca="1">IF(ISERROR(HLOOKUP(CZ14,$DR$7:$DX16,$DY16,FALSE)),"N",HLOOKUP(CZ14,$DR$7:$DX16,$DY16,FALSE))</f>
        <v>N</v>
      </c>
      <c r="DA16" s="362" t="str">
        <f ca="1">IF(ISERROR(HLOOKUP(DA14,$DR$7:$DX16,$DY16,FALSE)),"N",HLOOKUP(DA14,$DR$7:$DX16,$DY16,FALSE))</f>
        <v>N</v>
      </c>
      <c r="DB16" s="362" t="str">
        <f ca="1">IF(ISERROR(HLOOKUP(DB14,$DR$7:$DX16,$DY16,FALSE)),"N",HLOOKUP(DB14,$DR$7:$DX16,$DY16,FALSE))</f>
        <v>N</v>
      </c>
      <c r="DC16" s="362" t="str">
        <f ca="1">IF(ISERROR(HLOOKUP(DC14,$DR$7:$DX16,$DY16,FALSE)),"N",HLOOKUP(DC14,$DR$7:$DX16,$DY16,FALSE))</f>
        <v>N</v>
      </c>
      <c r="DD16" s="362" t="str">
        <f ca="1">IF(ISERROR(HLOOKUP(DD14,$DR$7:$DX16,$DY16,FALSE)),"N",HLOOKUP(DD14,$DR$7:$DX16,$DY16,FALSE))</f>
        <v>N</v>
      </c>
      <c r="DE16" s="362" t="str">
        <f ca="1">IF(ISERROR(HLOOKUP(DE14,$DR$7:$DX16,$DY16,FALSE)),"N",HLOOKUP(DE14,$DR$7:$DX16,$DY16,FALSE))</f>
        <v>N</v>
      </c>
      <c r="DF16" s="362" t="str">
        <f>IF(ISERROR(HLOOKUP(DF14,$DR$7:$DX16,$DY16,FALSE)),"N",HLOOKUP(DF14,$DR$7:$DX16,$DY16,FALSE))</f>
        <v>N</v>
      </c>
      <c r="DG16" s="362" t="str">
        <f ca="1">IF(ISERROR(HLOOKUP(DG14,$DR$7:$DX16,$DY16,FALSE)),"N",HLOOKUP(DG14,$DR$7:$DX16,$DY16,FALSE))</f>
        <v>N</v>
      </c>
      <c r="DH16" s="362" t="str">
        <f ca="1">IF(ISERROR(HLOOKUP(DH14,$DR$7:$DX16,$DY16,FALSE)),"N",HLOOKUP(DH14,$DR$7:$DX16,$DY16,FALSE))</f>
        <v>N</v>
      </c>
      <c r="DI16" s="362" t="str">
        <f ca="1">IF(ISERROR(HLOOKUP(DI14,$DR$7:$DX16,$DY16,FALSE)),"N",HLOOKUP(DI14,$DR$7:$DX16,$DY16,FALSE))</f>
        <v>N</v>
      </c>
      <c r="DJ16" s="362" t="str">
        <f ca="1">IF(ISERROR(HLOOKUP(DJ14,$DR$7:$DX16,$DY16,FALSE)),"N",HLOOKUP(DJ14,$DR$7:$DX16,$DY16,FALSE))</f>
        <v>N</v>
      </c>
      <c r="DK16" s="362" t="str">
        <f ca="1">IF(ISERROR(HLOOKUP(DK14,$DR$7:$DX16,$DY16,FALSE)),"N",HLOOKUP(DK14,$DR$7:$DX16,$DY16,FALSE))</f>
        <v>N</v>
      </c>
      <c r="DL16" s="362" t="str">
        <f ca="1">IF(ISERROR(HLOOKUP(DL14,$DR$7:$DX16,$DY16,FALSE)),"N",HLOOKUP(DL14,$DR$7:$DX16,$DY16,FALSE))</f>
        <v>N</v>
      </c>
      <c r="DM16" s="362" t="str">
        <f>IF(ISERROR(HLOOKUP(DM14,$DR$7:$DX16,$DY16,FALSE)),"N",HLOOKUP(DM14,$DR$7:$DX16,$DY16,FALSE))</f>
        <v>N</v>
      </c>
      <c r="DN16" s="362" t="str">
        <f ca="1">IF(ISERROR(HLOOKUP(DN14,$DR$7:$DX16,$DY16,FALSE)),"N",HLOOKUP(DN14,$DR$7:$DX16,$DY16,FALSE))</f>
        <v>N</v>
      </c>
      <c r="DO16" s="362" t="str">
        <f ca="1">IF(ISERROR(HLOOKUP(DO14,$DR$7:$DX16,$DY16,FALSE)),"N",HLOOKUP(DO14,$DR$7:$DX16,$DY16,FALSE))</f>
        <v>N</v>
      </c>
      <c r="DP16" s="362">
        <f t="shared" ca="1" si="25"/>
        <v>0</v>
      </c>
      <c r="DQ16" s="362">
        <f t="shared" ca="1" si="26"/>
        <v>30</v>
      </c>
      <c r="DR16" s="362" t="str">
        <f>IF('DB Func'!M11&gt;0,"S","N")</f>
        <v>N</v>
      </c>
      <c r="DS16" s="362" t="str">
        <f>IF('DB Func'!R11&gt;0,"S","N")</f>
        <v>N</v>
      </c>
      <c r="DT16" s="362" t="str">
        <f>IF('DB Func'!W11&gt;0,"S","N")</f>
        <v>N</v>
      </c>
      <c r="DU16" s="362" t="str">
        <f>IF('DB Func'!AB11&gt;0,"S","N")</f>
        <v>N</v>
      </c>
      <c r="DV16" s="362" t="str">
        <f>IF('DB Func'!AG11&gt;0,"S","N")</f>
        <v>N</v>
      </c>
      <c r="DW16" s="362" t="str">
        <f>IF('DB Func'!AL11&gt;0,"S","N")</f>
        <v>N</v>
      </c>
      <c r="DX16" s="362" t="str">
        <f>IF('DB Func'!AQ11&gt;0,"S","N")</f>
        <v>N</v>
      </c>
      <c r="DY16" s="362">
        <v>10</v>
      </c>
      <c r="DZ16" s="369">
        <f ca="1">'DB Func'!C11</f>
        <v>0</v>
      </c>
      <c r="EA16" s="362" t="str">
        <f t="shared" ca="1" si="27"/>
        <v>s</v>
      </c>
      <c r="EB16" s="362" t="str">
        <f t="shared" ca="1" si="27"/>
        <v>s</v>
      </c>
      <c r="EC16" s="362" t="str">
        <f t="shared" ca="1" si="27"/>
        <v>s</v>
      </c>
      <c r="ED16" s="362" t="str">
        <f t="shared" ca="1" si="27"/>
        <v>s</v>
      </c>
      <c r="EE16" s="362" t="str">
        <f t="shared" ca="1" si="27"/>
        <v>s</v>
      </c>
      <c r="EF16" s="362" t="str">
        <f t="shared" ca="1" si="27"/>
        <v>s</v>
      </c>
      <c r="EG16" s="362" t="str">
        <f t="shared" ca="1" si="27"/>
        <v>s</v>
      </c>
      <c r="EH16" s="362" t="str">
        <f t="shared" ca="1" si="27"/>
        <v>s</v>
      </c>
      <c r="EI16" s="362" t="str">
        <f t="shared" ca="1" si="27"/>
        <v>s</v>
      </c>
      <c r="EJ16" s="362" t="str">
        <f t="shared" ca="1" si="27"/>
        <v>s</v>
      </c>
      <c r="EK16" s="362" t="str">
        <f t="shared" ca="1" si="27"/>
        <v>s</v>
      </c>
      <c r="EL16" s="362" t="str">
        <f t="shared" ca="1" si="27"/>
        <v>s</v>
      </c>
      <c r="EM16" s="362" t="str">
        <f t="shared" ca="1" si="27"/>
        <v>s</v>
      </c>
      <c r="EN16" s="362" t="str">
        <f t="shared" ca="1" si="27"/>
        <v>s</v>
      </c>
      <c r="EO16" s="362" t="str">
        <f t="shared" ca="1" si="27"/>
        <v>s</v>
      </c>
      <c r="EP16" s="362" t="str">
        <f t="shared" ca="1" si="27"/>
        <v>s</v>
      </c>
      <c r="EQ16" s="362" t="str">
        <f t="shared" ca="1" si="28"/>
        <v>s</v>
      </c>
      <c r="ER16" s="362" t="str">
        <f t="shared" ca="1" si="28"/>
        <v>s</v>
      </c>
      <c r="ES16" s="362" t="str">
        <f t="shared" ca="1" si="28"/>
        <v>s</v>
      </c>
      <c r="ET16" s="362" t="str">
        <f t="shared" ca="1" si="28"/>
        <v>s</v>
      </c>
      <c r="EU16" s="362" t="str">
        <f t="shared" ca="1" si="28"/>
        <v>s</v>
      </c>
      <c r="EV16" s="362" t="str">
        <f t="shared" ca="1" si="28"/>
        <v>s</v>
      </c>
      <c r="EW16" s="362" t="str">
        <f t="shared" ca="1" si="28"/>
        <v>s</v>
      </c>
      <c r="EX16" s="362" t="str">
        <f t="shared" ca="1" si="28"/>
        <v>s</v>
      </c>
      <c r="EY16" s="362" t="str">
        <f t="shared" ca="1" si="28"/>
        <v>s</v>
      </c>
      <c r="EZ16" s="362" t="str">
        <f t="shared" ca="1" si="29"/>
        <v>s</v>
      </c>
      <c r="FA16" s="362" t="str">
        <f t="shared" ca="1" si="29"/>
        <v>s</v>
      </c>
      <c r="FB16" s="362" t="str">
        <f t="shared" ca="1" si="29"/>
        <v>s</v>
      </c>
      <c r="FC16" s="362" t="str">
        <f t="shared" ca="1" si="29"/>
        <v>s</v>
      </c>
      <c r="FD16" s="362" t="str">
        <f t="shared" ca="1" si="29"/>
        <v>s</v>
      </c>
      <c r="FE16" s="362">
        <f t="shared" ca="1" si="30"/>
        <v>30</v>
      </c>
      <c r="FF16" s="362">
        <f t="shared" ca="1" si="31"/>
        <v>0</v>
      </c>
      <c r="FG16" s="362" t="str">
        <f ca="1">IF(AND(YEAR(DZ16)='P Gerais'!D14,MONTH(Lanc!EA16)=11,DAY(Lanc!EA16)&gt;1),"S","N")</f>
        <v>N</v>
      </c>
      <c r="FH16" s="364">
        <f t="shared" ca="1" si="32"/>
        <v>0</v>
      </c>
      <c r="FI16" s="364">
        <f t="shared" si="33"/>
        <v>0</v>
      </c>
      <c r="FJ16" s="387">
        <f t="shared" ca="1" si="34"/>
        <v>0</v>
      </c>
      <c r="FP16" s="363">
        <f ca="1">((FH16-FJ16-FI16+AZ16+AQ16+SUM(Z16:AA16)+SUM(AW16:AX16)+AK16)*IF('DB Func'!GG11="ok",'DB Func'!GD11,0))</f>
        <v>0</v>
      </c>
      <c r="FR16" s="389">
        <f t="shared" ca="1" si="35"/>
        <v>0</v>
      </c>
      <c r="GV16" s="49"/>
      <c r="GW16" s="49"/>
      <c r="GX16" s="49"/>
      <c r="GY16" s="49"/>
      <c r="GZ16" s="49"/>
      <c r="HA16" s="49"/>
      <c r="HB16" s="49"/>
      <c r="HC16" s="49"/>
    </row>
    <row r="17" spans="3:211" ht="30" customHeight="1" thickTop="1" thickBot="1">
      <c r="C17" s="390" t="str">
        <f ca="1">IF('DB Func'!B12="Funcionário 10","",'DB Func'!B12)</f>
        <v/>
      </c>
      <c r="D17" s="391">
        <f ca="1">'DB Func'!CN12</f>
        <v>0</v>
      </c>
      <c r="E17" s="382" t="str">
        <f ca="1">IF(C17="","-",IF(OR(terceiro!E17="NOV",terceiro!F17="NOV"),"Sim","Não"))</f>
        <v>-</v>
      </c>
      <c r="F17" s="383" t="str">
        <f ca="1">IF(C17="","-",IF(OR(Ferias!E17="NOV",Ferias!F17="NOV"),"Sim","Não"))</f>
        <v>-</v>
      </c>
      <c r="G17" s="383">
        <f ca="1">IF(C17="",0,IF(F17="Sim",IF(Ferias!E17="NOV",Ferias!I17,Ferias!J17),0))</f>
        <v>0</v>
      </c>
      <c r="H17" s="185"/>
      <c r="I17" s="185"/>
      <c r="J17" s="398">
        <f t="shared" ca="1" si="1"/>
        <v>0</v>
      </c>
      <c r="K17" s="152"/>
      <c r="L17" s="151"/>
      <c r="M17" s="189"/>
      <c r="N17" s="153"/>
      <c r="O17" s="48"/>
      <c r="P17" s="48"/>
      <c r="Q17" s="48"/>
      <c r="R17" s="49"/>
      <c r="S17" s="49"/>
      <c r="T17" s="49"/>
      <c r="U17" s="49"/>
      <c r="V17" s="49"/>
      <c r="W17" s="49"/>
      <c r="X17" s="49"/>
      <c r="Y17" s="49"/>
      <c r="Z17" s="49"/>
      <c r="AA17" s="49"/>
      <c r="AB17" s="48"/>
      <c r="AC17" s="48"/>
      <c r="AD17" s="49"/>
      <c r="AE17" s="49"/>
      <c r="AF17" s="314"/>
      <c r="AH17" s="400">
        <f ca="1">IF(AND('DB Func'!GE12="Outubro",'DB Func'!BQ12="2 Parcelas"),(('auxiliar 13 sal'!M13/12*'DB Func'!GF12+AVERAGE('auxiliar 13 sal'!Q13:AB13)+AVERAGE('auxiliar 13 sal'!AE13:AP13)+'auxiliar 13 sal'!M13*'DB Func'!BN12+'auxiliar 13 sal'!M13*'DB Func'!BO12)/2),IF('DB Func'!GE12="Novembro",IF('DB Func'!BQ12="Parcela Única",('auxiliar 13 sal'!M13/12*'DB Func'!GF12)+AVERAGE('auxiliar 13 sal'!Q13:AB13)+AVERAGE('auxiliar 13 sal'!AE13:AP13)+('auxiliar 13 sal'!M13*'DB Func'!BN12)+('auxiliar 13 sal'!M13*'DB Func'!BO12),IF('DB Func'!BQ12="2 Parcelas",(('auxiliar 13 sal'!M13/12*'DB Func'!GF12+AVERAGE('auxiliar 13 sal'!Q13:AB13)+AVERAGE('auxiliar 13 sal'!AE13:AP13)+'auxiliar 13 sal'!M13*'DB Func'!BN12+'auxiliar 13 sal'!M13*'DB Func'!BO12)/2))),0))</f>
        <v>0</v>
      </c>
      <c r="AK17" s="364">
        <f t="shared" ca="1" si="9"/>
        <v>0</v>
      </c>
      <c r="AL17" s="364">
        <f t="shared" ca="1" si="10"/>
        <v>0</v>
      </c>
      <c r="AM17" s="364">
        <f t="shared" ca="1" si="11"/>
        <v>0</v>
      </c>
      <c r="AN17" s="364">
        <f t="shared" ca="1" si="12"/>
        <v>0</v>
      </c>
      <c r="AO17" s="364">
        <f t="shared" ca="1" si="13"/>
        <v>0</v>
      </c>
      <c r="AP17" s="364">
        <f t="shared" ca="1" si="14"/>
        <v>0</v>
      </c>
      <c r="AQ17" s="364">
        <f t="shared" ca="1" si="15"/>
        <v>0</v>
      </c>
      <c r="AR17" s="364">
        <f>IF(OR(M17="",M17=0),0,((FH17/220)*('Ho Ex'!$C$8+$AS$6))*M17)</f>
        <v>0</v>
      </c>
      <c r="AS17" s="364">
        <f>IF(OR(N17="",N17=0),0,((FH17/220*('DB Func'!GD12+Lanc!$AS$6))*('Ho Ex'!$I$8+$AS$6))*(N17/52.5*60))</f>
        <v>0</v>
      </c>
      <c r="AT17" s="364">
        <f>IF(OR(M17="",M17=0),0,((FH17/220)*('Ho Ex'!$J$8+$AS$6))*O17)</f>
        <v>0</v>
      </c>
      <c r="AU17" s="364">
        <f>IF(OR(M17="",M17=0),0,((FH17/220)*('Ho Ex'!I20+$AS$6))*P17)</f>
        <v>0</v>
      </c>
      <c r="AV17" s="364">
        <f>IF(OR(M17="",M17=0),0,((FH17/220)*('Ho Ex'!C20+$AS$6))*Q17)</f>
        <v>0</v>
      </c>
      <c r="AW17" s="364">
        <f ca="1">FH17*'DB Func'!BN12</f>
        <v>0</v>
      </c>
      <c r="AX17" s="364">
        <f ca="1">FH17*'DB Func'!BO12</f>
        <v>0</v>
      </c>
      <c r="AY17" s="364">
        <f ca="1">IF(FJ17=0,0,VLOOKUP(FJ17,'P Gerais'!$D$39:$G$41,3,TRUE)*Func10!$F$68)</f>
        <v>0</v>
      </c>
      <c r="AZ17" s="364">
        <f t="shared" si="16"/>
        <v>0</v>
      </c>
      <c r="BA17" s="364">
        <f ca="1">((FH17-FJ17-FI17+AZ17+AQ17+SUM(Z17:AA17)+SUM(AW17:AX17)+AK17)*IF('DB Func'!GG12="ok",'DB Func'!GD12,0))+(FH17-FJ17-FI17+AZ17+AQ17+SUM(Z17:AA17)+SUM(AW17:AX17))+AK17</f>
        <v>0</v>
      </c>
      <c r="BB17" s="385">
        <f ca="1">VLOOKUP(BA17,'P Gerais'!$D$22:$G$25,3,TRUE)</f>
        <v>0.08</v>
      </c>
      <c r="BC17" s="364">
        <f ca="1">IF(BA17&lt;'P Gerais'!$D$25,BA17*BB17,Lanc!BB17)</f>
        <v>0</v>
      </c>
      <c r="BD17" s="364">
        <f ca="1">BA17-BC17-('DB Func'!GB12*'P Gerais'!$D$35)</f>
        <v>0</v>
      </c>
      <c r="BE17" s="386">
        <f ca="1">VLOOKUP(BD17,'P Gerais'!$D$29:$F$33,3,TRUE)</f>
        <v>0</v>
      </c>
      <c r="BF17" s="364">
        <f t="shared" ca="1" si="17"/>
        <v>0</v>
      </c>
      <c r="BG17" s="364">
        <f ca="1">VLOOKUP(BD17,'P Gerais'!$D$29:$G$33,4,TRUE)</f>
        <v>0</v>
      </c>
      <c r="BH17" s="364">
        <f t="shared" ca="1" si="18"/>
        <v>0</v>
      </c>
      <c r="BI17" s="364">
        <f t="shared" ca="1" si="19"/>
        <v>0</v>
      </c>
      <c r="BJ17" s="362">
        <f ca="1">'DB Func'!G12</f>
        <v>0</v>
      </c>
      <c r="BK17" s="362">
        <f ca="1">'DB Func'!FW12</f>
        <v>0</v>
      </c>
      <c r="BL17" s="364">
        <f ca="1">D17*'P Gerais'!$D$13</f>
        <v>0</v>
      </c>
      <c r="BM17" s="364">
        <f ca="1">D17*'P Gerais'!$D$14</f>
        <v>0</v>
      </c>
      <c r="BN17" s="364">
        <f ca="1">D17*'P Gerais'!$D$16</f>
        <v>0</v>
      </c>
      <c r="BO17" s="364">
        <f ca="1">D17*'P Gerais'!$D$17</f>
        <v>0</v>
      </c>
      <c r="BP17" s="364">
        <f ca="1">D17*'P Gerais'!$D$18</f>
        <v>0</v>
      </c>
      <c r="BQ17" s="385">
        <f ca="1">VLOOKUP(D17,'P Gerais'!$D$22:$G$24,3,TRUE)</f>
        <v>0.08</v>
      </c>
      <c r="BR17" s="385">
        <f ca="1">VLOOKUP(D17,'P Gerais'!$D$29:$G$33,3,TRUE)</f>
        <v>0</v>
      </c>
      <c r="BS17" s="385">
        <f ca="1">'DB Func'!BN12</f>
        <v>0</v>
      </c>
      <c r="BT17" s="385">
        <f ca="1">'DB Func'!BO12</f>
        <v>0</v>
      </c>
      <c r="BU17" s="385">
        <f ca="1">'DB Func'!FX12</f>
        <v>0</v>
      </c>
      <c r="BV17" s="364">
        <f t="shared" ca="1" si="20"/>
        <v>-0.08</v>
      </c>
      <c r="BW17" s="364">
        <f ca="1">BV17-'DB Func'!GC12</f>
        <v>-0.08</v>
      </c>
      <c r="BX17" s="362">
        <f ca="1">IFERROR(VLOOKUP(BW17,'P Gerais'!$D$29:$G$33,3,TRUE)*BW17,0)</f>
        <v>0</v>
      </c>
      <c r="BY17" s="364">
        <f ca="1">IFERROR(BX17-VLOOKUP(BW17,'P Gerais'!$D$29:$H$33,4,TRUE),0)</f>
        <v>0</v>
      </c>
      <c r="BZ17" s="364">
        <f ca="1">D17*'DB Func'!GD12</f>
        <v>0</v>
      </c>
      <c r="CB17" s="364">
        <f t="shared" ca="1" si="21"/>
        <v>0</v>
      </c>
      <c r="CC17" s="364">
        <f t="shared" si="22"/>
        <v>0</v>
      </c>
      <c r="CD17" s="364">
        <f t="shared" si="23"/>
        <v>0</v>
      </c>
      <c r="CF17" s="362" t="str">
        <f t="shared" ca="1" si="24"/>
        <v>não</v>
      </c>
      <c r="CG17" s="362">
        <f ca="1">IF($CH$8=1,DAY('DB Func'!C12),0)</f>
        <v>0</v>
      </c>
      <c r="CH17" s="362">
        <f ca="1">IF(CI17=0,0,MONTH('DB Func'!C12))</f>
        <v>0</v>
      </c>
      <c r="CI17" s="362">
        <f ca="1">IF('P Gerais'!D15=YEAR('DB Func'!C12),YEAR('DB Func'!C12),0)</f>
        <v>0</v>
      </c>
      <c r="CJ17" s="371">
        <v>40</v>
      </c>
      <c r="CK17" s="363"/>
      <c r="CL17" s="362" t="str">
        <f>IF(ISERROR(HLOOKUP(CL15,$DR$7:$DX17,$DY17,FALSE)),"N",HLOOKUP(CL15,$DR$7:$DX17,$DY17,FALSE))</f>
        <v>N</v>
      </c>
      <c r="CM17" s="362" t="str">
        <f>IF(ISERROR(HLOOKUP(CM15,$DR$7:$DX17,$DY17,FALSE)),"N",HLOOKUP(CM15,$DR$7:$DX17,$DY17,FALSE))</f>
        <v>N</v>
      </c>
      <c r="CN17" s="362" t="str">
        <f>IF(ISERROR(HLOOKUP(CN15,$DR$7:$DX17,$DY17,FALSE)),"N",HLOOKUP(CN15,$DR$7:$DX17,$DY17,FALSE))</f>
        <v>N</v>
      </c>
      <c r="CO17" s="362" t="str">
        <f>IF(ISERROR(HLOOKUP(CO15,$DR$7:$DX17,$DY17,FALSE)),"N",HLOOKUP(CO15,$DR$7:$DX17,$DY17,FALSE))</f>
        <v>N</v>
      </c>
      <c r="CP17" s="362" t="str">
        <f>IF(ISERROR(HLOOKUP(CP15,$DR$7:$DX17,$DY17,FALSE)),"N",HLOOKUP(CP15,$DR$7:$DX17,$DY17,FALSE))</f>
        <v>N</v>
      </c>
      <c r="CQ17" s="362" t="str">
        <f>IF(ISERROR(HLOOKUP(CQ15,$DR$7:$DX17,$DY17,FALSE)),"N",HLOOKUP(CQ15,$DR$7:$DX17,$DY17,FALSE))</f>
        <v>N</v>
      </c>
      <c r="CR17" s="362" t="str">
        <f>IF(ISERROR(HLOOKUP(CR15,$DR$7:$DX17,$DY17,FALSE)),"N",HLOOKUP(CR15,$DR$7:$DX17,$DY17,FALSE))</f>
        <v>N</v>
      </c>
      <c r="CS17" s="362" t="str">
        <f>IF(ISERROR(HLOOKUP(CS15,$DR$7:$DX17,$DY17,FALSE)),"N",HLOOKUP(CS15,$DR$7:$DX17,$DY17,FALSE))</f>
        <v>N</v>
      </c>
      <c r="CT17" s="362" t="str">
        <f>IF(ISERROR(HLOOKUP(CT15,$DR$7:$DX17,$DY17,FALSE)),"N",HLOOKUP(CT15,$DR$7:$DX17,$DY17,FALSE))</f>
        <v>N</v>
      </c>
      <c r="CU17" s="362" t="str">
        <f>IF(ISERROR(HLOOKUP(CU15,$DR$7:$DX17,$DY17,FALSE)),"N",HLOOKUP(CU15,$DR$7:$DX17,$DY17,FALSE))</f>
        <v>N</v>
      </c>
      <c r="CV17" s="362" t="str">
        <f>IF(ISERROR(HLOOKUP(CV15,$DR$7:$DX17,$DY17,FALSE)),"N",HLOOKUP(CV15,$DR$7:$DX17,$DY17,FALSE))</f>
        <v>N</v>
      </c>
      <c r="CW17" s="362" t="str">
        <f>IF(ISERROR(HLOOKUP(CW15,$DR$7:$DX17,$DY17,FALSE)),"N",HLOOKUP(CW15,$DR$7:$DX17,$DY17,FALSE))</f>
        <v>N</v>
      </c>
      <c r="CX17" s="362" t="str">
        <f>IF(ISERROR(HLOOKUP(CX15,$DR$7:$DX17,$DY17,FALSE)),"N",HLOOKUP(CX15,$DR$7:$DX17,$DY17,FALSE))</f>
        <v>N</v>
      </c>
      <c r="CY17" s="362" t="str">
        <f>IF(ISERROR(HLOOKUP(CY15,$DR$7:$DX17,$DY17,FALSE)),"N",HLOOKUP(CY15,$DR$7:$DX17,$DY17,FALSE))</f>
        <v>N</v>
      </c>
      <c r="CZ17" s="362" t="str">
        <f>IF(ISERROR(HLOOKUP(CZ15,$DR$7:$DX17,$DY17,FALSE)),"N",HLOOKUP(CZ15,$DR$7:$DX17,$DY17,FALSE))</f>
        <v>N</v>
      </c>
      <c r="DA17" s="362" t="str">
        <f>IF(ISERROR(HLOOKUP(DA15,$DR$7:$DX17,$DY17,FALSE)),"N",HLOOKUP(DA15,$DR$7:$DX17,$DY17,FALSE))</f>
        <v>N</v>
      </c>
      <c r="DB17" s="362" t="str">
        <f>IF(ISERROR(HLOOKUP(DB15,$DR$7:$DX17,$DY17,FALSE)),"N",HLOOKUP(DB15,$DR$7:$DX17,$DY17,FALSE))</f>
        <v>N</v>
      </c>
      <c r="DC17" s="362" t="str">
        <f>IF(ISERROR(HLOOKUP(DC15,$DR$7:$DX17,$DY17,FALSE)),"N",HLOOKUP(DC15,$DR$7:$DX17,$DY17,FALSE))</f>
        <v>N</v>
      </c>
      <c r="DD17" s="362" t="str">
        <f>IF(ISERROR(HLOOKUP(DD15,$DR$7:$DX17,$DY17,FALSE)),"N",HLOOKUP(DD15,$DR$7:$DX17,$DY17,FALSE))</f>
        <v>N</v>
      </c>
      <c r="DE17" s="362" t="str">
        <f>IF(ISERROR(HLOOKUP(DE15,$DR$7:$DX17,$DY17,FALSE)),"N",HLOOKUP(DE15,$DR$7:$DX17,$DY17,FALSE))</f>
        <v>N</v>
      </c>
      <c r="DF17" s="362" t="str">
        <f>IF(ISERROR(HLOOKUP(DF15,$DR$7:$DX17,$DY17,FALSE)),"N",HLOOKUP(DF15,$DR$7:$DX17,$DY17,FALSE))</f>
        <v>N</v>
      </c>
      <c r="DG17" s="362" t="str">
        <f>IF(ISERROR(HLOOKUP(DG15,$DR$7:$DX17,$DY17,FALSE)),"N",HLOOKUP(DG15,$DR$7:$DX17,$DY17,FALSE))</f>
        <v>N</v>
      </c>
      <c r="DH17" s="362" t="str">
        <f>IF(ISERROR(HLOOKUP(DH15,$DR$7:$DX17,$DY17,FALSE)),"N",HLOOKUP(DH15,$DR$7:$DX17,$DY17,FALSE))</f>
        <v>N</v>
      </c>
      <c r="DI17" s="362" t="str">
        <f>IF(ISERROR(HLOOKUP(DI15,$DR$7:$DX17,$DY17,FALSE)),"N",HLOOKUP(DI15,$DR$7:$DX17,$DY17,FALSE))</f>
        <v>N</v>
      </c>
      <c r="DJ17" s="362" t="str">
        <f>IF(ISERROR(HLOOKUP(DJ15,$DR$7:$DX17,$DY17,FALSE)),"N",HLOOKUP(DJ15,$DR$7:$DX17,$DY17,FALSE))</f>
        <v>N</v>
      </c>
      <c r="DK17" s="362" t="str">
        <f>IF(ISERROR(HLOOKUP(DK15,$DR$7:$DX17,$DY17,FALSE)),"N",HLOOKUP(DK15,$DR$7:$DX17,$DY17,FALSE))</f>
        <v>N</v>
      </c>
      <c r="DL17" s="362" t="str">
        <f>IF(ISERROR(HLOOKUP(DL15,$DR$7:$DX17,$DY17,FALSE)),"N",HLOOKUP(DL15,$DR$7:$DX17,$DY17,FALSE))</f>
        <v>N</v>
      </c>
      <c r="DM17" s="362" t="str">
        <f>IF(ISERROR(HLOOKUP(DM15,$DR$7:$DX17,$DY17,FALSE)),"N",HLOOKUP(DM15,$DR$7:$DX17,$DY17,FALSE))</f>
        <v>N</v>
      </c>
      <c r="DN17" s="362" t="str">
        <f>IF(ISERROR(HLOOKUP(DN15,$DR$7:$DX17,$DY17,FALSE)),"N",HLOOKUP(DN15,$DR$7:$DX17,$DY17,FALSE))</f>
        <v>N</v>
      </c>
      <c r="DO17" s="362" t="str">
        <f>IF(ISERROR(HLOOKUP(DO15,$DR$7:$DX17,$DY17,FALSE)),"N",HLOOKUP(DO15,$DR$7:$DX17,$DY17,FALSE))</f>
        <v>N</v>
      </c>
      <c r="DP17" s="362">
        <f t="shared" si="25"/>
        <v>0</v>
      </c>
      <c r="DQ17" s="362">
        <f t="shared" si="26"/>
        <v>30</v>
      </c>
      <c r="DR17" s="362" t="str">
        <f>IF('DB Func'!M12&gt;0,"S","N")</f>
        <v>N</v>
      </c>
      <c r="DS17" s="362" t="str">
        <f>IF('DB Func'!R12&gt;0,"S","N")</f>
        <v>N</v>
      </c>
      <c r="DT17" s="362" t="str">
        <f>IF('DB Func'!W12&gt;0,"S","N")</f>
        <v>N</v>
      </c>
      <c r="DU17" s="362" t="str">
        <f>IF('DB Func'!AB12&gt;0,"S","N")</f>
        <v>N</v>
      </c>
      <c r="DV17" s="362" t="str">
        <f>IF('DB Func'!AG12&gt;0,"S","N")</f>
        <v>N</v>
      </c>
      <c r="DW17" s="362" t="str">
        <f>IF('DB Func'!AL12&gt;0,"S","N")</f>
        <v>N</v>
      </c>
      <c r="DX17" s="362" t="str">
        <f>IF('DB Func'!AQ12&gt;0,"S","N")</f>
        <v>N</v>
      </c>
      <c r="DY17" s="362">
        <v>11</v>
      </c>
      <c r="DZ17" s="369">
        <f ca="1">'DB Func'!C12</f>
        <v>0</v>
      </c>
      <c r="EA17" s="362" t="str">
        <f t="shared" ca="1" si="27"/>
        <v>s</v>
      </c>
      <c r="EB17" s="362" t="str">
        <f t="shared" ca="1" si="27"/>
        <v>s</v>
      </c>
      <c r="EC17" s="362" t="str">
        <f t="shared" ca="1" si="27"/>
        <v>s</v>
      </c>
      <c r="ED17" s="362" t="str">
        <f t="shared" ca="1" si="27"/>
        <v>s</v>
      </c>
      <c r="EE17" s="362" t="str">
        <f t="shared" ca="1" si="27"/>
        <v>s</v>
      </c>
      <c r="EF17" s="362" t="str">
        <f t="shared" ca="1" si="27"/>
        <v>s</v>
      </c>
      <c r="EG17" s="362" t="str">
        <f t="shared" ca="1" si="27"/>
        <v>s</v>
      </c>
      <c r="EH17" s="362" t="str">
        <f t="shared" ca="1" si="27"/>
        <v>s</v>
      </c>
      <c r="EI17" s="362" t="str">
        <f t="shared" ca="1" si="27"/>
        <v>s</v>
      </c>
      <c r="EJ17" s="362" t="str">
        <f t="shared" ca="1" si="27"/>
        <v>s</v>
      </c>
      <c r="EK17" s="362" t="str">
        <f t="shared" ca="1" si="27"/>
        <v>s</v>
      </c>
      <c r="EL17" s="362" t="str">
        <f t="shared" ca="1" si="27"/>
        <v>s</v>
      </c>
      <c r="EM17" s="362" t="str">
        <f t="shared" ca="1" si="27"/>
        <v>s</v>
      </c>
      <c r="EN17" s="362" t="str">
        <f t="shared" ca="1" si="27"/>
        <v>s</v>
      </c>
      <c r="EO17" s="362" t="str">
        <f t="shared" ca="1" si="27"/>
        <v>s</v>
      </c>
      <c r="EP17" s="362" t="str">
        <f t="shared" ca="1" si="27"/>
        <v>s</v>
      </c>
      <c r="EQ17" s="362" t="str">
        <f t="shared" ca="1" si="28"/>
        <v>s</v>
      </c>
      <c r="ER17" s="362" t="str">
        <f t="shared" ca="1" si="28"/>
        <v>s</v>
      </c>
      <c r="ES17" s="362" t="str">
        <f t="shared" ca="1" si="28"/>
        <v>s</v>
      </c>
      <c r="ET17" s="362" t="str">
        <f t="shared" ca="1" si="28"/>
        <v>s</v>
      </c>
      <c r="EU17" s="362" t="str">
        <f t="shared" ca="1" si="28"/>
        <v>s</v>
      </c>
      <c r="EV17" s="362" t="str">
        <f t="shared" ca="1" si="28"/>
        <v>s</v>
      </c>
      <c r="EW17" s="362" t="str">
        <f t="shared" ca="1" si="28"/>
        <v>s</v>
      </c>
      <c r="EX17" s="362" t="str">
        <f t="shared" ca="1" si="28"/>
        <v>s</v>
      </c>
      <c r="EY17" s="362" t="str">
        <f t="shared" ca="1" si="28"/>
        <v>s</v>
      </c>
      <c r="EZ17" s="362" t="str">
        <f t="shared" ca="1" si="29"/>
        <v>s</v>
      </c>
      <c r="FA17" s="362" t="str">
        <f t="shared" ca="1" si="29"/>
        <v>s</v>
      </c>
      <c r="FB17" s="362" t="str">
        <f t="shared" ca="1" si="29"/>
        <v>s</v>
      </c>
      <c r="FC17" s="362" t="str">
        <f t="shared" ca="1" si="29"/>
        <v>s</v>
      </c>
      <c r="FD17" s="362" t="str">
        <f t="shared" ca="1" si="29"/>
        <v>s</v>
      </c>
      <c r="FE17" s="362">
        <f t="shared" ca="1" si="30"/>
        <v>30</v>
      </c>
      <c r="FF17" s="362">
        <f t="shared" ca="1" si="31"/>
        <v>0</v>
      </c>
      <c r="FG17" s="362" t="str">
        <f ca="1">IF(AND(YEAR(DZ17)='P Gerais'!D15,MONTH(Lanc!EA17)=11,DAY(Lanc!EA17)&gt;1),"S","N")</f>
        <v>N</v>
      </c>
      <c r="FH17" s="364">
        <f t="shared" ca="1" si="32"/>
        <v>0</v>
      </c>
      <c r="FI17" s="364">
        <f t="shared" si="33"/>
        <v>0</v>
      </c>
      <c r="FJ17" s="387">
        <f t="shared" ca="1" si="34"/>
        <v>0</v>
      </c>
      <c r="FP17" s="363">
        <f ca="1">((FH17-FJ17-FI17+AZ17+AQ17+SUM(Z17:AA17)+SUM(AW17:AX17)+AK17)*IF('DB Func'!GG12="ok",'DB Func'!GD12,0))</f>
        <v>0</v>
      </c>
      <c r="FR17" s="389">
        <f t="shared" ca="1" si="35"/>
        <v>0</v>
      </c>
      <c r="GV17" s="49"/>
      <c r="GW17" s="49"/>
      <c r="GX17" s="49"/>
      <c r="GY17" s="49"/>
      <c r="GZ17" s="49"/>
      <c r="HA17" s="49"/>
      <c r="HB17" s="49"/>
      <c r="HC17" s="49"/>
    </row>
    <row r="18" spans="3:211" ht="30" customHeight="1" thickTop="1" thickBot="1">
      <c r="C18" s="390" t="str">
        <f ca="1">IF('DB Func'!B13="Funcionário 11","",'DB Func'!B13)</f>
        <v/>
      </c>
      <c r="D18" s="391">
        <f ca="1">'DB Func'!CN13</f>
        <v>0</v>
      </c>
      <c r="E18" s="382" t="str">
        <f ca="1">IF(C18="","-",IF(OR(terceiro!E18="NOV",terceiro!F18="NOV"),"Sim","Não"))</f>
        <v>-</v>
      </c>
      <c r="F18" s="383" t="str">
        <f ca="1">IF(C18="","-",IF(OR(Ferias!E18="NOV",Ferias!F18="NOV"),"Sim","Não"))</f>
        <v>-</v>
      </c>
      <c r="G18" s="383">
        <f ca="1">IF(C18="",0,IF(F18="Sim",IF(Ferias!E18="NOV",Ferias!I18,Ferias!J18),0))</f>
        <v>0</v>
      </c>
      <c r="H18" s="185"/>
      <c r="I18" s="185"/>
      <c r="J18" s="398">
        <f t="shared" ca="1" si="1"/>
        <v>0</v>
      </c>
      <c r="K18" s="152"/>
      <c r="L18" s="151"/>
      <c r="M18" s="189"/>
      <c r="N18" s="153"/>
      <c r="O18" s="48"/>
      <c r="P18" s="48"/>
      <c r="Q18" s="48"/>
      <c r="R18" s="49"/>
      <c r="S18" s="49"/>
      <c r="T18" s="49"/>
      <c r="U18" s="49"/>
      <c r="V18" s="49"/>
      <c r="W18" s="49"/>
      <c r="X18" s="49"/>
      <c r="Y18" s="49"/>
      <c r="Z18" s="49"/>
      <c r="AA18" s="49"/>
      <c r="AB18" s="48"/>
      <c r="AC18" s="48"/>
      <c r="AD18" s="49"/>
      <c r="AE18" s="49"/>
      <c r="AF18" s="314"/>
      <c r="AH18" s="400">
        <f ca="1">IF(AND('DB Func'!GE13="Outubro",'DB Func'!BQ13="2 Parcelas"),(('auxiliar 13 sal'!M14/12*'DB Func'!GF13+AVERAGE('auxiliar 13 sal'!Q14:AB14)+AVERAGE('auxiliar 13 sal'!AE14:AP14)+'auxiliar 13 sal'!M14*'DB Func'!BN13+'auxiliar 13 sal'!M14*'DB Func'!BO13)/2),IF('DB Func'!GE13="Novembro",IF('DB Func'!BQ13="Parcela Única",('auxiliar 13 sal'!M14/12*'DB Func'!GF13)+AVERAGE('auxiliar 13 sal'!Q14:AB14)+AVERAGE('auxiliar 13 sal'!AE14:AP14)+('auxiliar 13 sal'!M14*'DB Func'!BN13)+('auxiliar 13 sal'!M14*'DB Func'!BO13),IF('DB Func'!BQ13="2 Parcelas",(('auxiliar 13 sal'!M14/12*'DB Func'!GF13+AVERAGE('auxiliar 13 sal'!Q14:AB14)+AVERAGE('auxiliar 13 sal'!AE14:AP14)+'auxiliar 13 sal'!M14*'DB Func'!BN13+'auxiliar 13 sal'!M14*'DB Func'!BO13)/2))),0))</f>
        <v>0</v>
      </c>
      <c r="AK18" s="364">
        <f t="shared" ca="1" si="9"/>
        <v>0</v>
      </c>
      <c r="AL18" s="364">
        <f t="shared" ca="1" si="10"/>
        <v>0</v>
      </c>
      <c r="AM18" s="364">
        <f t="shared" ca="1" si="11"/>
        <v>0</v>
      </c>
      <c r="AN18" s="364">
        <f t="shared" ca="1" si="12"/>
        <v>0</v>
      </c>
      <c r="AO18" s="364">
        <f t="shared" ca="1" si="13"/>
        <v>0</v>
      </c>
      <c r="AP18" s="364">
        <f t="shared" ca="1" si="14"/>
        <v>0</v>
      </c>
      <c r="AQ18" s="364">
        <f t="shared" ca="1" si="15"/>
        <v>0</v>
      </c>
      <c r="AR18" s="364">
        <f>IF(OR(M18="",M18=0),0,((FH18/220)*('Ho Ex'!$C$8+$AS$6))*M18)</f>
        <v>0</v>
      </c>
      <c r="AS18" s="364">
        <f>IF(OR(N18="",N18=0),0,((FH18/220*('DB Func'!GD13+Lanc!$AS$6))*('Ho Ex'!$I$8+$AS$6))*(N18/52.5*60))</f>
        <v>0</v>
      </c>
      <c r="AT18" s="364">
        <f>IF(OR(M18="",M18=0),0,((FH18/220)*('Ho Ex'!$J$8+$AS$6))*O18)</f>
        <v>0</v>
      </c>
      <c r="AU18" s="364">
        <f>IF(OR(M18="",M18=0),0,((FH18/220)*('Ho Ex'!I21+$AS$6))*P18)</f>
        <v>0</v>
      </c>
      <c r="AV18" s="364">
        <f>IF(OR(M18="",M18=0),0,((FH18/220)*('Ho Ex'!C21+$AS$6))*Q18)</f>
        <v>0</v>
      </c>
      <c r="AW18" s="364">
        <f ca="1">FH18*'DB Func'!BN13</f>
        <v>0</v>
      </c>
      <c r="AX18" s="364">
        <f ca="1">FH18*'DB Func'!BO13</f>
        <v>0</v>
      </c>
      <c r="AY18" s="364">
        <f ca="1">IF(FJ18=0,0,VLOOKUP(FJ18,'P Gerais'!$D$39:$G$41,3,TRUE)*Func11!$F$68)</f>
        <v>0</v>
      </c>
      <c r="AZ18" s="364">
        <f t="shared" si="16"/>
        <v>0</v>
      </c>
      <c r="BA18" s="364">
        <f ca="1">((FH18-FJ18-FI18+AZ18+AQ18+SUM(Z18:AA18)+SUM(AW18:AX18)+AK18)*IF('DB Func'!GG13="ok",'DB Func'!GD13,0))+(FH18-FJ18-FI18+AZ18+AQ18+SUM(Z18:AA18)+SUM(AW18:AX18))+AK18</f>
        <v>0</v>
      </c>
      <c r="BB18" s="385">
        <f ca="1">VLOOKUP(BA18,'P Gerais'!$D$22:$G$25,3,TRUE)</f>
        <v>0.08</v>
      </c>
      <c r="BC18" s="364">
        <f ca="1">IF(BA18&lt;'P Gerais'!$D$25,BA18*BB18,Lanc!BB18)</f>
        <v>0</v>
      </c>
      <c r="BD18" s="364">
        <f ca="1">BA18-BC18-('DB Func'!GB13*'P Gerais'!$D$35)</f>
        <v>0</v>
      </c>
      <c r="BE18" s="386">
        <f ca="1">VLOOKUP(BD18,'P Gerais'!$D$29:$F$33,3,TRUE)</f>
        <v>0</v>
      </c>
      <c r="BF18" s="364">
        <f t="shared" ca="1" si="17"/>
        <v>0</v>
      </c>
      <c r="BG18" s="364">
        <f ca="1">VLOOKUP(BD18,'P Gerais'!$D$29:$G$33,4,TRUE)</f>
        <v>0</v>
      </c>
      <c r="BH18" s="364">
        <f t="shared" ca="1" si="18"/>
        <v>0</v>
      </c>
      <c r="BI18" s="364">
        <f t="shared" ca="1" si="19"/>
        <v>0</v>
      </c>
      <c r="BJ18" s="362">
        <f ca="1">'DB Func'!G13</f>
        <v>0</v>
      </c>
      <c r="BK18" s="362">
        <f ca="1">'DB Func'!FW13</f>
        <v>0</v>
      </c>
      <c r="BL18" s="364">
        <f ca="1">D18*'P Gerais'!$D$13</f>
        <v>0</v>
      </c>
      <c r="BM18" s="364">
        <f ca="1">D18*'P Gerais'!$D$14</f>
        <v>0</v>
      </c>
      <c r="BN18" s="364">
        <f ca="1">D18*'P Gerais'!$D$16</f>
        <v>0</v>
      </c>
      <c r="BO18" s="364">
        <f ca="1">D18*'P Gerais'!$D$17</f>
        <v>0</v>
      </c>
      <c r="BP18" s="364">
        <f ca="1">D18*'P Gerais'!$D$18</f>
        <v>0</v>
      </c>
      <c r="BQ18" s="385">
        <f ca="1">VLOOKUP(D18,'P Gerais'!$D$22:$G$24,3,TRUE)</f>
        <v>0.08</v>
      </c>
      <c r="BR18" s="385">
        <f ca="1">VLOOKUP(D18,'P Gerais'!$D$29:$G$33,3,TRUE)</f>
        <v>0</v>
      </c>
      <c r="BS18" s="385">
        <f ca="1">'DB Func'!BN13</f>
        <v>0</v>
      </c>
      <c r="BT18" s="385">
        <f ca="1">'DB Func'!BO13</f>
        <v>0</v>
      </c>
      <c r="BU18" s="385">
        <f ca="1">'DB Func'!FX13</f>
        <v>0</v>
      </c>
      <c r="BV18" s="364">
        <f t="shared" ca="1" si="20"/>
        <v>-0.08</v>
      </c>
      <c r="BW18" s="364">
        <f ca="1">BV18-'DB Func'!GC13</f>
        <v>-0.08</v>
      </c>
      <c r="BX18" s="362">
        <f ca="1">IFERROR(VLOOKUP(BW18,'P Gerais'!$D$29:$G$33,3,TRUE)*BW18,0)</f>
        <v>0</v>
      </c>
      <c r="BY18" s="364">
        <f ca="1">IFERROR(BX18-VLOOKUP(BW18,'P Gerais'!$D$29:$H$33,4,TRUE),0)</f>
        <v>0</v>
      </c>
      <c r="BZ18" s="364">
        <f ca="1">D18*'DB Func'!GD13</f>
        <v>0</v>
      </c>
      <c r="CB18" s="364">
        <f t="shared" ca="1" si="21"/>
        <v>0</v>
      </c>
      <c r="CC18" s="364">
        <f t="shared" si="22"/>
        <v>0</v>
      </c>
      <c r="CD18" s="364">
        <f t="shared" si="23"/>
        <v>0</v>
      </c>
      <c r="CF18" s="362" t="str">
        <f t="shared" ca="1" si="24"/>
        <v>não</v>
      </c>
      <c r="CG18" s="362">
        <f ca="1">IF($CH$8=1,DAY('DB Func'!C13),0)</f>
        <v>0</v>
      </c>
      <c r="CH18" s="362">
        <f ca="1">IF(CI18=0,0,MONTH('DB Func'!C13))</f>
        <v>0</v>
      </c>
      <c r="CI18" s="362">
        <f ca="1">IF('P Gerais'!D16=YEAR('DB Func'!C13),YEAR('DB Func'!C13),0)</f>
        <v>0</v>
      </c>
      <c r="CJ18" s="371">
        <v>41</v>
      </c>
      <c r="CK18" s="363"/>
      <c r="CL18" s="362" t="str">
        <f ca="1">IF(ISERROR(HLOOKUP(CL16,$DR$7:$DX18,$DY18,FALSE)),"N",HLOOKUP(CL16,$DR$7:$DX18,$DY18,FALSE))</f>
        <v>N</v>
      </c>
      <c r="CM18" s="362" t="str">
        <f ca="1">IF(ISERROR(HLOOKUP(CM16,$DR$7:$DX18,$DY18,FALSE)),"N",HLOOKUP(CM16,$DR$7:$DX18,$DY18,FALSE))</f>
        <v>N</v>
      </c>
      <c r="CN18" s="362" t="str">
        <f ca="1">IF(ISERROR(HLOOKUP(CN16,$DR$7:$DX18,$DY18,FALSE)),"N",HLOOKUP(CN16,$DR$7:$DX18,$DY18,FALSE))</f>
        <v>N</v>
      </c>
      <c r="CO18" s="362" t="str">
        <f ca="1">IF(ISERROR(HLOOKUP(CO16,$DR$7:$DX18,$DY18,FALSE)),"N",HLOOKUP(CO16,$DR$7:$DX18,$DY18,FALSE))</f>
        <v>N</v>
      </c>
      <c r="CP18" s="362" t="str">
        <f ca="1">IF(ISERROR(HLOOKUP(CP16,$DR$7:$DX18,$DY18,FALSE)),"N",HLOOKUP(CP16,$DR$7:$DX18,$DY18,FALSE))</f>
        <v>N</v>
      </c>
      <c r="CQ18" s="362" t="str">
        <f ca="1">IF(ISERROR(HLOOKUP(CQ16,$DR$7:$DX18,$DY18,FALSE)),"N",HLOOKUP(CQ16,$DR$7:$DX18,$DY18,FALSE))</f>
        <v>N</v>
      </c>
      <c r="CR18" s="362" t="str">
        <f>IF(ISERROR(HLOOKUP(CR16,$DR$7:$DX18,$DY18,FALSE)),"N",HLOOKUP(CR16,$DR$7:$DX18,$DY18,FALSE))</f>
        <v>N</v>
      </c>
      <c r="CS18" s="362" t="str">
        <f ca="1">IF(ISERROR(HLOOKUP(CS16,$DR$7:$DX18,$DY18,FALSE)),"N",HLOOKUP(CS16,$DR$7:$DX18,$DY18,FALSE))</f>
        <v>N</v>
      </c>
      <c r="CT18" s="362" t="str">
        <f ca="1">IF(ISERROR(HLOOKUP(CT16,$DR$7:$DX18,$DY18,FALSE)),"N",HLOOKUP(CT16,$DR$7:$DX18,$DY18,FALSE))</f>
        <v>N</v>
      </c>
      <c r="CU18" s="362" t="str">
        <f ca="1">IF(ISERROR(HLOOKUP(CU16,$DR$7:$DX18,$DY18,FALSE)),"N",HLOOKUP(CU16,$DR$7:$DX18,$DY18,FALSE))</f>
        <v>N</v>
      </c>
      <c r="CV18" s="362" t="str">
        <f ca="1">IF(ISERROR(HLOOKUP(CV16,$DR$7:$DX18,$DY18,FALSE)),"N",HLOOKUP(CV16,$DR$7:$DX18,$DY18,FALSE))</f>
        <v>N</v>
      </c>
      <c r="CW18" s="362" t="str">
        <f ca="1">IF(ISERROR(HLOOKUP(CW16,$DR$7:$DX18,$DY18,FALSE)),"N",HLOOKUP(CW16,$DR$7:$DX18,$DY18,FALSE))</f>
        <v>N</v>
      </c>
      <c r="CX18" s="362" t="str">
        <f ca="1">IF(ISERROR(HLOOKUP(CX16,$DR$7:$DX18,$DY18,FALSE)),"N",HLOOKUP(CX16,$DR$7:$DX18,$DY18,FALSE))</f>
        <v>N</v>
      </c>
      <c r="CY18" s="362" t="str">
        <f>IF(ISERROR(HLOOKUP(CY16,$DR$7:$DX18,$DY18,FALSE)),"N",HLOOKUP(CY16,$DR$7:$DX18,$DY18,FALSE))</f>
        <v>N</v>
      </c>
      <c r="CZ18" s="362" t="str">
        <f ca="1">IF(ISERROR(HLOOKUP(CZ16,$DR$7:$DX18,$DY18,FALSE)),"N",HLOOKUP(CZ16,$DR$7:$DX18,$DY18,FALSE))</f>
        <v>N</v>
      </c>
      <c r="DA18" s="362" t="str">
        <f ca="1">IF(ISERROR(HLOOKUP(DA16,$DR$7:$DX18,$DY18,FALSE)),"N",HLOOKUP(DA16,$DR$7:$DX18,$DY18,FALSE))</f>
        <v>N</v>
      </c>
      <c r="DB18" s="362" t="str">
        <f ca="1">IF(ISERROR(HLOOKUP(DB16,$DR$7:$DX18,$DY18,FALSE)),"N",HLOOKUP(DB16,$DR$7:$DX18,$DY18,FALSE))</f>
        <v>N</v>
      </c>
      <c r="DC18" s="362" t="str">
        <f ca="1">IF(ISERROR(HLOOKUP(DC16,$DR$7:$DX18,$DY18,FALSE)),"N",HLOOKUP(DC16,$DR$7:$DX18,$DY18,FALSE))</f>
        <v>N</v>
      </c>
      <c r="DD18" s="362" t="str">
        <f ca="1">IF(ISERROR(HLOOKUP(DD16,$DR$7:$DX18,$DY18,FALSE)),"N",HLOOKUP(DD16,$DR$7:$DX18,$DY18,FALSE))</f>
        <v>N</v>
      </c>
      <c r="DE18" s="362" t="str">
        <f ca="1">IF(ISERROR(HLOOKUP(DE16,$DR$7:$DX18,$DY18,FALSE)),"N",HLOOKUP(DE16,$DR$7:$DX18,$DY18,FALSE))</f>
        <v>N</v>
      </c>
      <c r="DF18" s="362" t="str">
        <f>IF(ISERROR(HLOOKUP(DF16,$DR$7:$DX18,$DY18,FALSE)),"N",HLOOKUP(DF16,$DR$7:$DX18,$DY18,FALSE))</f>
        <v>N</v>
      </c>
      <c r="DG18" s="362" t="str">
        <f ca="1">IF(ISERROR(HLOOKUP(DG16,$DR$7:$DX18,$DY18,FALSE)),"N",HLOOKUP(DG16,$DR$7:$DX18,$DY18,FALSE))</f>
        <v>N</v>
      </c>
      <c r="DH18" s="362" t="str">
        <f ca="1">IF(ISERROR(HLOOKUP(DH16,$DR$7:$DX18,$DY18,FALSE)),"N",HLOOKUP(DH16,$DR$7:$DX18,$DY18,FALSE))</f>
        <v>N</v>
      </c>
      <c r="DI18" s="362" t="str">
        <f ca="1">IF(ISERROR(HLOOKUP(DI16,$DR$7:$DX18,$DY18,FALSE)),"N",HLOOKUP(DI16,$DR$7:$DX18,$DY18,FALSE))</f>
        <v>N</v>
      </c>
      <c r="DJ18" s="362" t="str">
        <f ca="1">IF(ISERROR(HLOOKUP(DJ16,$DR$7:$DX18,$DY18,FALSE)),"N",HLOOKUP(DJ16,$DR$7:$DX18,$DY18,FALSE))</f>
        <v>N</v>
      </c>
      <c r="DK18" s="362" t="str">
        <f ca="1">IF(ISERROR(HLOOKUP(DK16,$DR$7:$DX18,$DY18,FALSE)),"N",HLOOKUP(DK16,$DR$7:$DX18,$DY18,FALSE))</f>
        <v>N</v>
      </c>
      <c r="DL18" s="362" t="str">
        <f ca="1">IF(ISERROR(HLOOKUP(DL16,$DR$7:$DX18,$DY18,FALSE)),"N",HLOOKUP(DL16,$DR$7:$DX18,$DY18,FALSE))</f>
        <v>N</v>
      </c>
      <c r="DM18" s="362" t="str">
        <f>IF(ISERROR(HLOOKUP(DM16,$DR$7:$DX18,$DY18,FALSE)),"N",HLOOKUP(DM16,$DR$7:$DX18,$DY18,FALSE))</f>
        <v>N</v>
      </c>
      <c r="DN18" s="362" t="str">
        <f ca="1">IF(ISERROR(HLOOKUP(DN16,$DR$7:$DX18,$DY18,FALSE)),"N",HLOOKUP(DN16,$DR$7:$DX18,$DY18,FALSE))</f>
        <v>N</v>
      </c>
      <c r="DO18" s="362" t="str">
        <f ca="1">IF(ISERROR(HLOOKUP(DO16,$DR$7:$DX18,$DY18,FALSE)),"N",HLOOKUP(DO16,$DR$7:$DX18,$DY18,FALSE))</f>
        <v>N</v>
      </c>
      <c r="DP18" s="362">
        <f t="shared" ca="1" si="25"/>
        <v>0</v>
      </c>
      <c r="DQ18" s="362">
        <f t="shared" ca="1" si="26"/>
        <v>30</v>
      </c>
      <c r="DR18" s="362" t="str">
        <f>IF('DB Func'!M13&gt;0,"S","N")</f>
        <v>N</v>
      </c>
      <c r="DS18" s="362" t="str">
        <f>IF('DB Func'!R13&gt;0,"S","N")</f>
        <v>N</v>
      </c>
      <c r="DT18" s="362" t="str">
        <f>IF('DB Func'!W13&gt;0,"S","N")</f>
        <v>N</v>
      </c>
      <c r="DU18" s="362" t="str">
        <f>IF('DB Func'!AB13&gt;0,"S","N")</f>
        <v>N</v>
      </c>
      <c r="DV18" s="362" t="str">
        <f>IF('DB Func'!AG13&gt;0,"S","N")</f>
        <v>N</v>
      </c>
      <c r="DW18" s="362" t="str">
        <f>IF('DB Func'!AL13&gt;0,"S","N")</f>
        <v>N</v>
      </c>
      <c r="DX18" s="362" t="str">
        <f>IF('DB Func'!AQ13&gt;0,"S","N")</f>
        <v>N</v>
      </c>
      <c r="DY18" s="362">
        <v>12</v>
      </c>
      <c r="DZ18" s="369">
        <f ca="1">'DB Func'!C13</f>
        <v>0</v>
      </c>
      <c r="EA18" s="362" t="str">
        <f t="shared" ca="1" si="27"/>
        <v>s</v>
      </c>
      <c r="EB18" s="362" t="str">
        <f t="shared" ca="1" si="27"/>
        <v>s</v>
      </c>
      <c r="EC18" s="362" t="str">
        <f t="shared" ca="1" si="27"/>
        <v>s</v>
      </c>
      <c r="ED18" s="362" t="str">
        <f t="shared" ca="1" si="27"/>
        <v>s</v>
      </c>
      <c r="EE18" s="362" t="str">
        <f t="shared" ca="1" si="27"/>
        <v>s</v>
      </c>
      <c r="EF18" s="362" t="str">
        <f t="shared" ca="1" si="27"/>
        <v>s</v>
      </c>
      <c r="EG18" s="362" t="str">
        <f t="shared" ca="1" si="27"/>
        <v>s</v>
      </c>
      <c r="EH18" s="362" t="str">
        <f t="shared" ca="1" si="27"/>
        <v>s</v>
      </c>
      <c r="EI18" s="362" t="str">
        <f t="shared" ca="1" si="27"/>
        <v>s</v>
      </c>
      <c r="EJ18" s="362" t="str">
        <f t="shared" ca="1" si="27"/>
        <v>s</v>
      </c>
      <c r="EK18" s="362" t="str">
        <f t="shared" ca="1" si="27"/>
        <v>s</v>
      </c>
      <c r="EL18" s="362" t="str">
        <f t="shared" ca="1" si="27"/>
        <v>s</v>
      </c>
      <c r="EM18" s="362" t="str">
        <f t="shared" ca="1" si="27"/>
        <v>s</v>
      </c>
      <c r="EN18" s="362" t="str">
        <f t="shared" ca="1" si="27"/>
        <v>s</v>
      </c>
      <c r="EO18" s="362" t="str">
        <f t="shared" ca="1" si="27"/>
        <v>s</v>
      </c>
      <c r="EP18" s="362" t="str">
        <f t="shared" ca="1" si="27"/>
        <v>s</v>
      </c>
      <c r="EQ18" s="362" t="str">
        <f t="shared" ca="1" si="28"/>
        <v>s</v>
      </c>
      <c r="ER18" s="362" t="str">
        <f t="shared" ca="1" si="28"/>
        <v>s</v>
      </c>
      <c r="ES18" s="362" t="str">
        <f t="shared" ca="1" si="28"/>
        <v>s</v>
      </c>
      <c r="ET18" s="362" t="str">
        <f t="shared" ca="1" si="28"/>
        <v>s</v>
      </c>
      <c r="EU18" s="362" t="str">
        <f t="shared" ca="1" si="28"/>
        <v>s</v>
      </c>
      <c r="EV18" s="362" t="str">
        <f t="shared" ca="1" si="28"/>
        <v>s</v>
      </c>
      <c r="EW18" s="362" t="str">
        <f t="shared" ca="1" si="28"/>
        <v>s</v>
      </c>
      <c r="EX18" s="362" t="str">
        <f t="shared" ca="1" si="28"/>
        <v>s</v>
      </c>
      <c r="EY18" s="362" t="str">
        <f t="shared" ca="1" si="28"/>
        <v>s</v>
      </c>
      <c r="EZ18" s="362" t="str">
        <f t="shared" ca="1" si="29"/>
        <v>s</v>
      </c>
      <c r="FA18" s="362" t="str">
        <f t="shared" ca="1" si="29"/>
        <v>s</v>
      </c>
      <c r="FB18" s="362" t="str">
        <f t="shared" ca="1" si="29"/>
        <v>s</v>
      </c>
      <c r="FC18" s="362" t="str">
        <f t="shared" ca="1" si="29"/>
        <v>s</v>
      </c>
      <c r="FD18" s="362" t="str">
        <f t="shared" ca="1" si="29"/>
        <v>s</v>
      </c>
      <c r="FE18" s="362">
        <f t="shared" ca="1" si="30"/>
        <v>30</v>
      </c>
      <c r="FF18" s="362">
        <f t="shared" ca="1" si="31"/>
        <v>0</v>
      </c>
      <c r="FG18" s="362" t="str">
        <f ca="1">IF(AND(YEAR(DZ18)='P Gerais'!D16,MONTH(Lanc!EA18)=11,DAY(Lanc!EA18)&gt;1),"S","N")</f>
        <v>N</v>
      </c>
      <c r="FH18" s="364">
        <f t="shared" ca="1" si="32"/>
        <v>0</v>
      </c>
      <c r="FI18" s="364">
        <f t="shared" si="33"/>
        <v>0</v>
      </c>
      <c r="FJ18" s="387">
        <f t="shared" ca="1" si="34"/>
        <v>0</v>
      </c>
      <c r="FP18" s="363">
        <f ca="1">((FH18-FJ18-FI18+AZ18+AQ18+SUM(Z18:AA18)+SUM(AW18:AX18)+AK18)*IF('DB Func'!GG13="ok",'DB Func'!GD13,0))</f>
        <v>0</v>
      </c>
      <c r="FR18" s="389">
        <f t="shared" ca="1" si="35"/>
        <v>0</v>
      </c>
      <c r="GV18" s="49"/>
      <c r="GW18" s="49"/>
      <c r="GX18" s="49"/>
      <c r="GY18" s="49"/>
      <c r="GZ18" s="49"/>
      <c r="HA18" s="49"/>
      <c r="HB18" s="49"/>
      <c r="HC18" s="49"/>
    </row>
    <row r="19" spans="3:211" ht="30" customHeight="1" thickTop="1" thickBot="1">
      <c r="C19" s="390" t="str">
        <f ca="1">IF('DB Func'!B14="Funcionário 12","",'DB Func'!B14)</f>
        <v/>
      </c>
      <c r="D19" s="391">
        <f ca="1">'DB Func'!CN14</f>
        <v>0</v>
      </c>
      <c r="E19" s="382" t="str">
        <f ca="1">IF(C19="","-",IF(OR(terceiro!E19="NOV",terceiro!F19="NOV"),"Sim","Não"))</f>
        <v>-</v>
      </c>
      <c r="F19" s="383" t="str">
        <f ca="1">IF(C19="","-",IF(OR(Ferias!E19="NOV",Ferias!F19="NOV"),"Sim","Não"))</f>
        <v>-</v>
      </c>
      <c r="G19" s="383">
        <f ca="1">IF(C19="",0,IF(F19="Sim",IF(Ferias!E19="NOV",Ferias!I19,Ferias!J19),0))</f>
        <v>0</v>
      </c>
      <c r="H19" s="185"/>
      <c r="I19" s="185"/>
      <c r="J19" s="398">
        <f t="shared" ca="1" si="1"/>
        <v>0</v>
      </c>
      <c r="K19" s="152"/>
      <c r="L19" s="151"/>
      <c r="M19" s="189"/>
      <c r="N19" s="153"/>
      <c r="O19" s="48"/>
      <c r="P19" s="48"/>
      <c r="Q19" s="48"/>
      <c r="R19" s="49"/>
      <c r="S19" s="49"/>
      <c r="T19" s="49"/>
      <c r="U19" s="49"/>
      <c r="V19" s="49"/>
      <c r="W19" s="49"/>
      <c r="X19" s="49"/>
      <c r="Y19" s="49"/>
      <c r="Z19" s="49"/>
      <c r="AA19" s="49"/>
      <c r="AB19" s="48"/>
      <c r="AC19" s="48"/>
      <c r="AD19" s="49"/>
      <c r="AE19" s="49"/>
      <c r="AF19" s="314"/>
      <c r="AH19" s="400">
        <f ca="1">IF(AND('DB Func'!GE14="Outubro",'DB Func'!BQ14="2 Parcelas"),(('auxiliar 13 sal'!M15/12*'DB Func'!GF14+AVERAGE('auxiliar 13 sal'!Q15:AB15)+AVERAGE('auxiliar 13 sal'!AE15:AP15)+'auxiliar 13 sal'!M15*'DB Func'!BN14+'auxiliar 13 sal'!M15*'DB Func'!BO14)/2),IF('DB Func'!GE14="Novembro",IF('DB Func'!BQ14="Parcela Única",('auxiliar 13 sal'!M15/12*'DB Func'!GF14)+AVERAGE('auxiliar 13 sal'!Q15:AB15)+AVERAGE('auxiliar 13 sal'!AE15:AP15)+('auxiliar 13 sal'!M15*'DB Func'!BN14)+('auxiliar 13 sal'!M15*'DB Func'!BO14),IF('DB Func'!BQ14="2 Parcelas",(('auxiliar 13 sal'!M15/12*'DB Func'!GF14+AVERAGE('auxiliar 13 sal'!Q15:AB15)+AVERAGE('auxiliar 13 sal'!AE15:AP15)+'auxiliar 13 sal'!M15*'DB Func'!BN14+'auxiliar 13 sal'!M15*'DB Func'!BO14)/2))),0))</f>
        <v>0</v>
      </c>
      <c r="AK19" s="364">
        <f t="shared" ca="1" si="9"/>
        <v>0</v>
      </c>
      <c r="AL19" s="364">
        <f t="shared" ca="1" si="10"/>
        <v>0</v>
      </c>
      <c r="AM19" s="364">
        <f t="shared" ca="1" si="11"/>
        <v>0</v>
      </c>
      <c r="AN19" s="364">
        <f t="shared" ca="1" si="12"/>
        <v>0</v>
      </c>
      <c r="AO19" s="364">
        <f t="shared" ca="1" si="13"/>
        <v>0</v>
      </c>
      <c r="AP19" s="364">
        <f t="shared" ca="1" si="14"/>
        <v>0</v>
      </c>
      <c r="AQ19" s="364">
        <f t="shared" ca="1" si="15"/>
        <v>0</v>
      </c>
      <c r="AR19" s="364">
        <f>IF(OR(M19="",M19=0),0,((FH19/220)*('Ho Ex'!$C$8+$AS$6))*M19)</f>
        <v>0</v>
      </c>
      <c r="AS19" s="364">
        <f>IF(OR(N19="",N19=0),0,((FH19/220*('DB Func'!GD14+Lanc!$AS$6))*('Ho Ex'!$I$8+$AS$6))*(N19/52.5*60))</f>
        <v>0</v>
      </c>
      <c r="AT19" s="364">
        <f>IF(OR(M19="",M19=0),0,((FH19/220)*('Ho Ex'!$J$8+$AS$6))*O19)</f>
        <v>0</v>
      </c>
      <c r="AU19" s="364">
        <f>IF(OR(M19="",M19=0),0,((FH19/220)*('Ho Ex'!I22+$AS$6))*P19)</f>
        <v>0</v>
      </c>
      <c r="AV19" s="364">
        <f>IF(OR(M19="",M19=0),0,((FH19/220)*('Ho Ex'!C22+$AS$6))*Q19)</f>
        <v>0</v>
      </c>
      <c r="AW19" s="364">
        <f ca="1">FH19*'DB Func'!BN14</f>
        <v>0</v>
      </c>
      <c r="AX19" s="364">
        <f ca="1">FH19*'DB Func'!BO14</f>
        <v>0</v>
      </c>
      <c r="AY19" s="364">
        <f ca="1">IF(FJ19=0,0,VLOOKUP(FJ19,'P Gerais'!$D$39:$G$41,3,TRUE)*Func12!$F$68)</f>
        <v>0</v>
      </c>
      <c r="AZ19" s="364">
        <f t="shared" si="16"/>
        <v>0</v>
      </c>
      <c r="BA19" s="364">
        <f ca="1">((FH19-FJ19-FI19+AZ19+AQ19+SUM(Z19:AA19)+SUM(AW19:AX19)+AK19)*IF('DB Func'!GG14="ok",'DB Func'!GD14,0))+(FH19-FJ19-FI19+AZ19+AQ19+SUM(Z19:AA19)+SUM(AW19:AX19))+AK19</f>
        <v>0</v>
      </c>
      <c r="BB19" s="385">
        <f ca="1">VLOOKUP(BA19,'P Gerais'!$D$22:$G$25,3,TRUE)</f>
        <v>0.08</v>
      </c>
      <c r="BC19" s="364">
        <f ca="1">IF(BA19&lt;'P Gerais'!$D$25,BA19*BB19,Lanc!BB19)</f>
        <v>0</v>
      </c>
      <c r="BD19" s="364">
        <f ca="1">BA19-BC19-('DB Func'!GB14*'P Gerais'!$D$35)</f>
        <v>0</v>
      </c>
      <c r="BE19" s="386">
        <f ca="1">VLOOKUP(BD19,'P Gerais'!$D$29:$F$33,3,TRUE)</f>
        <v>0</v>
      </c>
      <c r="BF19" s="364">
        <f t="shared" ca="1" si="17"/>
        <v>0</v>
      </c>
      <c r="BG19" s="364">
        <f ca="1">VLOOKUP(BD19,'P Gerais'!$D$29:$G$33,4,TRUE)</f>
        <v>0</v>
      </c>
      <c r="BH19" s="364">
        <f t="shared" ca="1" si="18"/>
        <v>0</v>
      </c>
      <c r="BI19" s="364">
        <f t="shared" ca="1" si="19"/>
        <v>0</v>
      </c>
      <c r="BJ19" s="362">
        <f ca="1">'DB Func'!G14</f>
        <v>0</v>
      </c>
      <c r="BK19" s="362">
        <f ca="1">'DB Func'!FW14</f>
        <v>0</v>
      </c>
      <c r="BL19" s="364">
        <f ca="1">D19*'P Gerais'!$D$13</f>
        <v>0</v>
      </c>
      <c r="BM19" s="364">
        <f ca="1">D19*'P Gerais'!$D$14</f>
        <v>0</v>
      </c>
      <c r="BN19" s="364">
        <f ca="1">D19*'P Gerais'!$D$16</f>
        <v>0</v>
      </c>
      <c r="BO19" s="364">
        <f ca="1">D19*'P Gerais'!$D$17</f>
        <v>0</v>
      </c>
      <c r="BP19" s="364">
        <f ca="1">D19*'P Gerais'!$D$18</f>
        <v>0</v>
      </c>
      <c r="BQ19" s="385">
        <f ca="1">VLOOKUP(D19,'P Gerais'!$D$22:$G$24,3,TRUE)</f>
        <v>0.08</v>
      </c>
      <c r="BR19" s="385">
        <f ca="1">VLOOKUP(D19,'P Gerais'!$D$29:$G$33,3,TRUE)</f>
        <v>0</v>
      </c>
      <c r="BS19" s="385">
        <f ca="1">'DB Func'!BN14</f>
        <v>0</v>
      </c>
      <c r="BT19" s="385">
        <f ca="1">'DB Func'!BO14</f>
        <v>0</v>
      </c>
      <c r="BU19" s="385">
        <f ca="1">'DB Func'!FX14</f>
        <v>0</v>
      </c>
      <c r="BV19" s="364">
        <f t="shared" ca="1" si="20"/>
        <v>-0.08</v>
      </c>
      <c r="BW19" s="364">
        <f ca="1">BV19-'DB Func'!GC14</f>
        <v>-0.08</v>
      </c>
      <c r="BX19" s="362">
        <f ca="1">IFERROR(VLOOKUP(BW19,'P Gerais'!$D$29:$G$33,3,TRUE)*BW19,0)</f>
        <v>0</v>
      </c>
      <c r="BY19" s="364">
        <f ca="1">IFERROR(BX19-VLOOKUP(BW19,'P Gerais'!$D$29:$H$33,4,TRUE),0)</f>
        <v>0</v>
      </c>
      <c r="BZ19" s="364">
        <f ca="1">D19*'DB Func'!GD14</f>
        <v>0</v>
      </c>
      <c r="CB19" s="364">
        <f t="shared" ca="1" si="21"/>
        <v>0</v>
      </c>
      <c r="CC19" s="364">
        <f t="shared" si="22"/>
        <v>0</v>
      </c>
      <c r="CD19" s="364">
        <f t="shared" si="23"/>
        <v>0</v>
      </c>
      <c r="CF19" s="362" t="str">
        <f t="shared" ca="1" si="24"/>
        <v>não</v>
      </c>
      <c r="CG19" s="362">
        <f ca="1">IF($CH$8=1,DAY('DB Func'!C14),0)</f>
        <v>0</v>
      </c>
      <c r="CH19" s="362">
        <f ca="1">IF(CI19=0,0,MONTH('DB Func'!C14))</f>
        <v>0</v>
      </c>
      <c r="CI19" s="362">
        <f ca="1">IF('P Gerais'!D17=YEAR('DB Func'!C14),YEAR('DB Func'!C14),0)</f>
        <v>0</v>
      </c>
      <c r="CJ19" s="371">
        <v>42</v>
      </c>
      <c r="CK19" s="363"/>
      <c r="CL19" s="362" t="str">
        <f>IF(ISERROR(HLOOKUP(CL17,$DR$7:$DX19,$DY19,FALSE)),"N",HLOOKUP(CL17,$DR$7:$DX19,$DY19,FALSE))</f>
        <v>N</v>
      </c>
      <c r="CM19" s="362" t="str">
        <f>IF(ISERROR(HLOOKUP(CM17,$DR$7:$DX19,$DY19,FALSE)),"N",HLOOKUP(CM17,$DR$7:$DX19,$DY19,FALSE))</f>
        <v>N</v>
      </c>
      <c r="CN19" s="362" t="str">
        <f>IF(ISERROR(HLOOKUP(CN17,$DR$7:$DX19,$DY19,FALSE)),"N",HLOOKUP(CN17,$DR$7:$DX19,$DY19,FALSE))</f>
        <v>N</v>
      </c>
      <c r="CO19" s="362" t="str">
        <f>IF(ISERROR(HLOOKUP(CO17,$DR$7:$DX19,$DY19,FALSE)),"N",HLOOKUP(CO17,$DR$7:$DX19,$DY19,FALSE))</f>
        <v>N</v>
      </c>
      <c r="CP19" s="362" t="str">
        <f>IF(ISERROR(HLOOKUP(CP17,$DR$7:$DX19,$DY19,FALSE)),"N",HLOOKUP(CP17,$DR$7:$DX19,$DY19,FALSE))</f>
        <v>N</v>
      </c>
      <c r="CQ19" s="362" t="str">
        <f>IF(ISERROR(HLOOKUP(CQ17,$DR$7:$DX19,$DY19,FALSE)),"N",HLOOKUP(CQ17,$DR$7:$DX19,$DY19,FALSE))</f>
        <v>N</v>
      </c>
      <c r="CR19" s="362" t="str">
        <f>IF(ISERROR(HLOOKUP(CR17,$DR$7:$DX19,$DY19,FALSE)),"N",HLOOKUP(CR17,$DR$7:$DX19,$DY19,FALSE))</f>
        <v>N</v>
      </c>
      <c r="CS19" s="362" t="str">
        <f>IF(ISERROR(HLOOKUP(CS17,$DR$7:$DX19,$DY19,FALSE)),"N",HLOOKUP(CS17,$DR$7:$DX19,$DY19,FALSE))</f>
        <v>N</v>
      </c>
      <c r="CT19" s="362" t="str">
        <f>IF(ISERROR(HLOOKUP(CT17,$DR$7:$DX19,$DY19,FALSE)),"N",HLOOKUP(CT17,$DR$7:$DX19,$DY19,FALSE))</f>
        <v>N</v>
      </c>
      <c r="CU19" s="362" t="str">
        <f>IF(ISERROR(HLOOKUP(CU17,$DR$7:$DX19,$DY19,FALSE)),"N",HLOOKUP(CU17,$DR$7:$DX19,$DY19,FALSE))</f>
        <v>N</v>
      </c>
      <c r="CV19" s="362" t="str">
        <f>IF(ISERROR(HLOOKUP(CV17,$DR$7:$DX19,$DY19,FALSE)),"N",HLOOKUP(CV17,$DR$7:$DX19,$DY19,FALSE))</f>
        <v>N</v>
      </c>
      <c r="CW19" s="362" t="str">
        <f>IF(ISERROR(HLOOKUP(CW17,$DR$7:$DX19,$DY19,FALSE)),"N",HLOOKUP(CW17,$DR$7:$DX19,$DY19,FALSE))</f>
        <v>N</v>
      </c>
      <c r="CX19" s="362" t="str">
        <f>IF(ISERROR(HLOOKUP(CX17,$DR$7:$DX19,$DY19,FALSE)),"N",HLOOKUP(CX17,$DR$7:$DX19,$DY19,FALSE))</f>
        <v>N</v>
      </c>
      <c r="CY19" s="362" t="str">
        <f>IF(ISERROR(HLOOKUP(CY17,$DR$7:$DX19,$DY19,FALSE)),"N",HLOOKUP(CY17,$DR$7:$DX19,$DY19,FALSE))</f>
        <v>N</v>
      </c>
      <c r="CZ19" s="362" t="str">
        <f>IF(ISERROR(HLOOKUP(CZ17,$DR$7:$DX19,$DY19,FALSE)),"N",HLOOKUP(CZ17,$DR$7:$DX19,$DY19,FALSE))</f>
        <v>N</v>
      </c>
      <c r="DA19" s="362" t="str">
        <f>IF(ISERROR(HLOOKUP(DA17,$DR$7:$DX19,$DY19,FALSE)),"N",HLOOKUP(DA17,$DR$7:$DX19,$DY19,FALSE))</f>
        <v>N</v>
      </c>
      <c r="DB19" s="362" t="str">
        <f>IF(ISERROR(HLOOKUP(DB17,$DR$7:$DX19,$DY19,FALSE)),"N",HLOOKUP(DB17,$DR$7:$DX19,$DY19,FALSE))</f>
        <v>N</v>
      </c>
      <c r="DC19" s="362" t="str">
        <f>IF(ISERROR(HLOOKUP(DC17,$DR$7:$DX19,$DY19,FALSE)),"N",HLOOKUP(DC17,$DR$7:$DX19,$DY19,FALSE))</f>
        <v>N</v>
      </c>
      <c r="DD19" s="362" t="str">
        <f>IF(ISERROR(HLOOKUP(DD17,$DR$7:$DX19,$DY19,FALSE)),"N",HLOOKUP(DD17,$DR$7:$DX19,$DY19,FALSE))</f>
        <v>N</v>
      </c>
      <c r="DE19" s="362" t="str">
        <f>IF(ISERROR(HLOOKUP(DE17,$DR$7:$DX19,$DY19,FALSE)),"N",HLOOKUP(DE17,$DR$7:$DX19,$DY19,FALSE))</f>
        <v>N</v>
      </c>
      <c r="DF19" s="362" t="str">
        <f>IF(ISERROR(HLOOKUP(DF17,$DR$7:$DX19,$DY19,FALSE)),"N",HLOOKUP(DF17,$DR$7:$DX19,$DY19,FALSE))</f>
        <v>N</v>
      </c>
      <c r="DG19" s="362" t="str">
        <f>IF(ISERROR(HLOOKUP(DG17,$DR$7:$DX19,$DY19,FALSE)),"N",HLOOKUP(DG17,$DR$7:$DX19,$DY19,FALSE))</f>
        <v>N</v>
      </c>
      <c r="DH19" s="362" t="str">
        <f>IF(ISERROR(HLOOKUP(DH17,$DR$7:$DX19,$DY19,FALSE)),"N",HLOOKUP(DH17,$DR$7:$DX19,$DY19,FALSE))</f>
        <v>N</v>
      </c>
      <c r="DI19" s="362" t="str">
        <f>IF(ISERROR(HLOOKUP(DI17,$DR$7:$DX19,$DY19,FALSE)),"N",HLOOKUP(DI17,$DR$7:$DX19,$DY19,FALSE))</f>
        <v>N</v>
      </c>
      <c r="DJ19" s="362" t="str">
        <f>IF(ISERROR(HLOOKUP(DJ17,$DR$7:$DX19,$DY19,FALSE)),"N",HLOOKUP(DJ17,$DR$7:$DX19,$DY19,FALSE))</f>
        <v>N</v>
      </c>
      <c r="DK19" s="362" t="str">
        <f>IF(ISERROR(HLOOKUP(DK17,$DR$7:$DX19,$DY19,FALSE)),"N",HLOOKUP(DK17,$DR$7:$DX19,$DY19,FALSE))</f>
        <v>N</v>
      </c>
      <c r="DL19" s="362" t="str">
        <f>IF(ISERROR(HLOOKUP(DL17,$DR$7:$DX19,$DY19,FALSE)),"N",HLOOKUP(DL17,$DR$7:$DX19,$DY19,FALSE))</f>
        <v>N</v>
      </c>
      <c r="DM19" s="362" t="str">
        <f>IF(ISERROR(HLOOKUP(DM17,$DR$7:$DX19,$DY19,FALSE)),"N",HLOOKUP(DM17,$DR$7:$DX19,$DY19,FALSE))</f>
        <v>N</v>
      </c>
      <c r="DN19" s="362" t="str">
        <f>IF(ISERROR(HLOOKUP(DN17,$DR$7:$DX19,$DY19,FALSE)),"N",HLOOKUP(DN17,$DR$7:$DX19,$DY19,FALSE))</f>
        <v>N</v>
      </c>
      <c r="DO19" s="362" t="str">
        <f>IF(ISERROR(HLOOKUP(DO17,$DR$7:$DX19,$DY19,FALSE)),"N",HLOOKUP(DO17,$DR$7:$DX19,$DY19,FALSE))</f>
        <v>N</v>
      </c>
      <c r="DP19" s="362">
        <f t="shared" si="25"/>
        <v>0</v>
      </c>
      <c r="DQ19" s="362">
        <f t="shared" si="26"/>
        <v>30</v>
      </c>
      <c r="DR19" s="362" t="str">
        <f>IF('DB Func'!M14&gt;0,"S","N")</f>
        <v>N</v>
      </c>
      <c r="DS19" s="362" t="str">
        <f>IF('DB Func'!R14&gt;0,"S","N")</f>
        <v>N</v>
      </c>
      <c r="DT19" s="362" t="str">
        <f>IF('DB Func'!W14&gt;0,"S","N")</f>
        <v>N</v>
      </c>
      <c r="DU19" s="362" t="str">
        <f>IF('DB Func'!AB14&gt;0,"S","N")</f>
        <v>N</v>
      </c>
      <c r="DV19" s="362" t="str">
        <f>IF('DB Func'!AG14&gt;0,"S","N")</f>
        <v>N</v>
      </c>
      <c r="DW19" s="362" t="str">
        <f>IF('DB Func'!AL14&gt;0,"S","N")</f>
        <v>N</v>
      </c>
      <c r="DX19" s="362" t="str">
        <f>IF('DB Func'!AQ14&gt;0,"S","N")</f>
        <v>N</v>
      </c>
      <c r="DY19" s="362">
        <v>13</v>
      </c>
      <c r="DZ19" s="369">
        <f ca="1">'DB Func'!C14</f>
        <v>0</v>
      </c>
      <c r="EA19" s="362" t="str">
        <f t="shared" ca="1" si="27"/>
        <v>s</v>
      </c>
      <c r="EB19" s="362" t="str">
        <f t="shared" ca="1" si="27"/>
        <v>s</v>
      </c>
      <c r="EC19" s="362" t="str">
        <f t="shared" ca="1" si="27"/>
        <v>s</v>
      </c>
      <c r="ED19" s="362" t="str">
        <f t="shared" ca="1" si="27"/>
        <v>s</v>
      </c>
      <c r="EE19" s="362" t="str">
        <f t="shared" ca="1" si="27"/>
        <v>s</v>
      </c>
      <c r="EF19" s="362" t="str">
        <f t="shared" ca="1" si="27"/>
        <v>s</v>
      </c>
      <c r="EG19" s="362" t="str">
        <f t="shared" ca="1" si="27"/>
        <v>s</v>
      </c>
      <c r="EH19" s="362" t="str">
        <f t="shared" ca="1" si="27"/>
        <v>s</v>
      </c>
      <c r="EI19" s="362" t="str">
        <f t="shared" ca="1" si="27"/>
        <v>s</v>
      </c>
      <c r="EJ19" s="362" t="str">
        <f t="shared" ca="1" si="27"/>
        <v>s</v>
      </c>
      <c r="EK19" s="362" t="str">
        <f t="shared" ca="1" si="27"/>
        <v>s</v>
      </c>
      <c r="EL19" s="362" t="str">
        <f t="shared" ca="1" si="27"/>
        <v>s</v>
      </c>
      <c r="EM19" s="362" t="str">
        <f t="shared" ca="1" si="27"/>
        <v>s</v>
      </c>
      <c r="EN19" s="362" t="str">
        <f t="shared" ca="1" si="27"/>
        <v>s</v>
      </c>
      <c r="EO19" s="362" t="str">
        <f t="shared" ca="1" si="27"/>
        <v>s</v>
      </c>
      <c r="EP19" s="362" t="str">
        <f t="shared" ca="1" si="27"/>
        <v>s</v>
      </c>
      <c r="EQ19" s="362" t="str">
        <f t="shared" ca="1" si="28"/>
        <v>s</v>
      </c>
      <c r="ER19" s="362" t="str">
        <f t="shared" ca="1" si="28"/>
        <v>s</v>
      </c>
      <c r="ES19" s="362" t="str">
        <f t="shared" ca="1" si="28"/>
        <v>s</v>
      </c>
      <c r="ET19" s="362" t="str">
        <f t="shared" ca="1" si="28"/>
        <v>s</v>
      </c>
      <c r="EU19" s="362" t="str">
        <f t="shared" ca="1" si="28"/>
        <v>s</v>
      </c>
      <c r="EV19" s="362" t="str">
        <f t="shared" ca="1" si="28"/>
        <v>s</v>
      </c>
      <c r="EW19" s="362" t="str">
        <f t="shared" ca="1" si="28"/>
        <v>s</v>
      </c>
      <c r="EX19" s="362" t="str">
        <f t="shared" ca="1" si="28"/>
        <v>s</v>
      </c>
      <c r="EY19" s="362" t="str">
        <f t="shared" ca="1" si="28"/>
        <v>s</v>
      </c>
      <c r="EZ19" s="362" t="str">
        <f t="shared" ca="1" si="29"/>
        <v>s</v>
      </c>
      <c r="FA19" s="362" t="str">
        <f t="shared" ca="1" si="29"/>
        <v>s</v>
      </c>
      <c r="FB19" s="362" t="str">
        <f t="shared" ca="1" si="29"/>
        <v>s</v>
      </c>
      <c r="FC19" s="362" t="str">
        <f t="shared" ca="1" si="29"/>
        <v>s</v>
      </c>
      <c r="FD19" s="362" t="str">
        <f t="shared" ca="1" si="29"/>
        <v>s</v>
      </c>
      <c r="FE19" s="362">
        <f t="shared" ca="1" si="30"/>
        <v>30</v>
      </c>
      <c r="FF19" s="362">
        <f t="shared" ca="1" si="31"/>
        <v>0</v>
      </c>
      <c r="FG19" s="362" t="str">
        <f ca="1">IF(AND(YEAR(DZ19)='P Gerais'!D17,MONTH(Lanc!EA19)=11,DAY(Lanc!EA19)&gt;1),"S","N")</f>
        <v>N</v>
      </c>
      <c r="FH19" s="364">
        <f t="shared" ca="1" si="32"/>
        <v>0</v>
      </c>
      <c r="FI19" s="364">
        <f t="shared" si="33"/>
        <v>0</v>
      </c>
      <c r="FJ19" s="387">
        <f t="shared" ca="1" si="34"/>
        <v>0</v>
      </c>
      <c r="FP19" s="363">
        <f ca="1">((FH19-FJ19-FI19+AZ19+AQ19+SUM(Z19:AA19)+SUM(AW19:AX19)+AK19)*IF('DB Func'!GG14="ok",'DB Func'!GD14,0))</f>
        <v>0</v>
      </c>
      <c r="FR19" s="389">
        <f t="shared" ca="1" si="35"/>
        <v>0</v>
      </c>
      <c r="GV19" s="49"/>
      <c r="GW19" s="49"/>
      <c r="GX19" s="49"/>
      <c r="GY19" s="49"/>
      <c r="GZ19" s="49"/>
      <c r="HA19" s="49"/>
      <c r="HB19" s="49"/>
      <c r="HC19" s="49"/>
    </row>
    <row r="20" spans="3:211" ht="30" customHeight="1" thickTop="1" thickBot="1">
      <c r="C20" s="390" t="str">
        <f ca="1">IF('DB Func'!B15="Funcionário 13","",'DB Func'!B15)</f>
        <v/>
      </c>
      <c r="D20" s="391">
        <f ca="1">'DB Func'!CN15</f>
        <v>0</v>
      </c>
      <c r="E20" s="382" t="str">
        <f ca="1">IF(C20="","-",IF(OR(terceiro!E20="NOV",terceiro!F20="NOV"),"Sim","Não"))</f>
        <v>-</v>
      </c>
      <c r="F20" s="383" t="str">
        <f ca="1">IF(C20="","-",IF(OR(Ferias!E20="NOV",Ferias!F20="NOV"),"Sim","Não"))</f>
        <v>-</v>
      </c>
      <c r="G20" s="383">
        <f ca="1">IF(C20="",0,IF(F20="Sim",IF(Ferias!E20="NOV",Ferias!I20,Ferias!J20),0))</f>
        <v>0</v>
      </c>
      <c r="H20" s="185"/>
      <c r="I20" s="185"/>
      <c r="J20" s="398">
        <f t="shared" ca="1" si="1"/>
        <v>0</v>
      </c>
      <c r="K20" s="152"/>
      <c r="L20" s="151"/>
      <c r="M20" s="189"/>
      <c r="N20" s="153"/>
      <c r="O20" s="48"/>
      <c r="P20" s="48"/>
      <c r="Q20" s="48"/>
      <c r="R20" s="49"/>
      <c r="S20" s="49"/>
      <c r="T20" s="49"/>
      <c r="U20" s="49"/>
      <c r="V20" s="49"/>
      <c r="W20" s="49"/>
      <c r="X20" s="49"/>
      <c r="Y20" s="49"/>
      <c r="Z20" s="49"/>
      <c r="AA20" s="49"/>
      <c r="AB20" s="48"/>
      <c r="AC20" s="48"/>
      <c r="AD20" s="49"/>
      <c r="AE20" s="49"/>
      <c r="AF20" s="314"/>
      <c r="AH20" s="400">
        <f ca="1">IF(AND('DB Func'!GE15="Outubro",'DB Func'!BQ15="2 Parcelas"),(('auxiliar 13 sal'!M16/12*'DB Func'!GF15+AVERAGE('auxiliar 13 sal'!Q16:AB16)+AVERAGE('auxiliar 13 sal'!AE16:AP16)+'auxiliar 13 sal'!M16*'DB Func'!BN15+'auxiliar 13 sal'!M16*'DB Func'!BO15)/2),IF('DB Func'!GE15="Novembro",IF('DB Func'!BQ15="Parcela Única",('auxiliar 13 sal'!M16/12*'DB Func'!GF15)+AVERAGE('auxiliar 13 sal'!Q16:AB16)+AVERAGE('auxiliar 13 sal'!AE16:AP16)+('auxiliar 13 sal'!M16*'DB Func'!BN15)+('auxiliar 13 sal'!M16*'DB Func'!BO15),IF('DB Func'!BQ15="2 Parcelas",(('auxiliar 13 sal'!M16/12*'DB Func'!GF15+AVERAGE('auxiliar 13 sal'!Q16:AB16)+AVERAGE('auxiliar 13 sal'!AE16:AP16)+'auxiliar 13 sal'!M16*'DB Func'!BN15+'auxiliar 13 sal'!M16*'DB Func'!BO15)/2))),0))</f>
        <v>0</v>
      </c>
      <c r="AK20" s="364">
        <f t="shared" ca="1" si="9"/>
        <v>0</v>
      </c>
      <c r="AL20" s="364">
        <f t="shared" ca="1" si="10"/>
        <v>0</v>
      </c>
      <c r="AM20" s="364">
        <f t="shared" ca="1" si="11"/>
        <v>0</v>
      </c>
      <c r="AN20" s="364">
        <f t="shared" ca="1" si="12"/>
        <v>0</v>
      </c>
      <c r="AO20" s="364">
        <f t="shared" ca="1" si="13"/>
        <v>0</v>
      </c>
      <c r="AP20" s="364">
        <f t="shared" ca="1" si="14"/>
        <v>0</v>
      </c>
      <c r="AQ20" s="364">
        <f t="shared" ca="1" si="15"/>
        <v>0</v>
      </c>
      <c r="AR20" s="364">
        <f>IF(OR(M20="",M20=0),0,((FH20/220)*('Ho Ex'!$C$8+$AS$6))*M20)</f>
        <v>0</v>
      </c>
      <c r="AS20" s="364">
        <f>IF(OR(N20="",N20=0),0,((FH20/220*('DB Func'!GD15+Lanc!$AS$6))*('Ho Ex'!$I$8+$AS$6))*(N20/52.5*60))</f>
        <v>0</v>
      </c>
      <c r="AT20" s="364">
        <f>IF(OR(M20="",M20=0),0,((FH20/220)*('Ho Ex'!$J$8+$AS$6))*O20)</f>
        <v>0</v>
      </c>
      <c r="AU20" s="364">
        <f>IF(OR(M20="",M20=0),0,((FH20/220)*('Ho Ex'!I26+$AS$6))*P20)</f>
        <v>0</v>
      </c>
      <c r="AV20" s="364">
        <f>IF(OR(M20="",M20=0),0,((FH20/220)*('Ho Ex'!C26+$AS$6))*Q20)</f>
        <v>0</v>
      </c>
      <c r="AW20" s="364">
        <f ca="1">FH20*'DB Func'!BN15</f>
        <v>0</v>
      </c>
      <c r="AX20" s="364">
        <f ca="1">FH20*'DB Func'!BO15</f>
        <v>0</v>
      </c>
      <c r="AY20" s="364">
        <f ca="1">IF(FJ20=0,0,VLOOKUP(FJ20,'P Gerais'!$D$39:$G$41,3,TRUE)*Func13!$F$68)</f>
        <v>0</v>
      </c>
      <c r="AZ20" s="364">
        <f t="shared" si="16"/>
        <v>0</v>
      </c>
      <c r="BA20" s="364">
        <f ca="1">((FH20-FJ20-FI20+AZ20+AQ20+SUM(Z20:AA20)+SUM(AW20:AX20)+AK20)*IF('DB Func'!GG15="ok",'DB Func'!GD15,0))+(FH20-FJ20-FI20+AZ20+AQ20+SUM(Z20:AA20)+SUM(AW20:AX20))+AK20</f>
        <v>0</v>
      </c>
      <c r="BB20" s="385">
        <f ca="1">VLOOKUP(BA20,'P Gerais'!$D$22:$G$25,3,TRUE)</f>
        <v>0.08</v>
      </c>
      <c r="BC20" s="364">
        <f ca="1">IF(BA20&lt;'P Gerais'!$D$25,BA20*BB20,Lanc!BB20)</f>
        <v>0</v>
      </c>
      <c r="BD20" s="364">
        <f ca="1">BA20-BC20-('DB Func'!GB15*'P Gerais'!$D$35)</f>
        <v>0</v>
      </c>
      <c r="BE20" s="386">
        <f ca="1">VLOOKUP(BD20,'P Gerais'!$D$29:$F$33,3,TRUE)</f>
        <v>0</v>
      </c>
      <c r="BF20" s="364">
        <f t="shared" ca="1" si="17"/>
        <v>0</v>
      </c>
      <c r="BG20" s="364">
        <f ca="1">VLOOKUP(BD20,'P Gerais'!$D$29:$G$33,4,TRUE)</f>
        <v>0</v>
      </c>
      <c r="BH20" s="364">
        <f t="shared" ca="1" si="18"/>
        <v>0</v>
      </c>
      <c r="BI20" s="364">
        <f t="shared" ca="1" si="19"/>
        <v>0</v>
      </c>
      <c r="BJ20" s="362">
        <f ca="1">'DB Func'!G15</f>
        <v>0</v>
      </c>
      <c r="BK20" s="362">
        <f ca="1">'DB Func'!FW15</f>
        <v>0</v>
      </c>
      <c r="BL20" s="364">
        <f ca="1">D20*'P Gerais'!$D$13</f>
        <v>0</v>
      </c>
      <c r="BM20" s="364">
        <f ca="1">D20*'P Gerais'!$D$14</f>
        <v>0</v>
      </c>
      <c r="BN20" s="364">
        <f ca="1">D20*'P Gerais'!$D$16</f>
        <v>0</v>
      </c>
      <c r="BO20" s="364">
        <f ca="1">D20*'P Gerais'!$D$17</f>
        <v>0</v>
      </c>
      <c r="BP20" s="364">
        <f ca="1">D20*'P Gerais'!$D$18</f>
        <v>0</v>
      </c>
      <c r="BQ20" s="385">
        <f ca="1">VLOOKUP(D20,'P Gerais'!$D$22:$G$24,3,TRUE)</f>
        <v>0.08</v>
      </c>
      <c r="BR20" s="385">
        <f ca="1">VLOOKUP(D20,'P Gerais'!$D$29:$G$33,3,TRUE)</f>
        <v>0</v>
      </c>
      <c r="BS20" s="385">
        <f ca="1">'DB Func'!BN15</f>
        <v>0</v>
      </c>
      <c r="BT20" s="385">
        <f ca="1">'DB Func'!BO15</f>
        <v>0</v>
      </c>
      <c r="BU20" s="385">
        <f ca="1">'DB Func'!FX15</f>
        <v>0</v>
      </c>
      <c r="BV20" s="364">
        <f t="shared" ca="1" si="20"/>
        <v>-0.08</v>
      </c>
      <c r="BW20" s="364">
        <f ca="1">BV20-'DB Func'!GC15</f>
        <v>-0.08</v>
      </c>
      <c r="BX20" s="362">
        <f ca="1">IFERROR(VLOOKUP(BW20,'P Gerais'!$D$29:$G$33,3,TRUE)*BW20,0)</f>
        <v>0</v>
      </c>
      <c r="BY20" s="364">
        <f ca="1">IFERROR(BX20-VLOOKUP(BW20,'P Gerais'!$D$29:$H$33,4,TRUE),0)</f>
        <v>0</v>
      </c>
      <c r="BZ20" s="364">
        <f ca="1">D20*'DB Func'!GD15</f>
        <v>0</v>
      </c>
      <c r="CB20" s="364">
        <f t="shared" ca="1" si="21"/>
        <v>0</v>
      </c>
      <c r="CC20" s="364">
        <f t="shared" si="22"/>
        <v>0</v>
      </c>
      <c r="CD20" s="364">
        <f t="shared" si="23"/>
        <v>0</v>
      </c>
      <c r="CF20" s="362" t="str">
        <f t="shared" ca="1" si="24"/>
        <v>não</v>
      </c>
      <c r="CG20" s="362">
        <f ca="1">IF($CH$8=1,DAY('DB Func'!C15),0)</f>
        <v>0</v>
      </c>
      <c r="CH20" s="362">
        <f ca="1">IF(CI20=0,0,MONTH('DB Func'!C15))</f>
        <v>0</v>
      </c>
      <c r="CI20" s="362">
        <f ca="1">IF('P Gerais'!D18=YEAR('DB Func'!C15),YEAR('DB Func'!C15),0)</f>
        <v>0</v>
      </c>
      <c r="CJ20" s="371">
        <v>43</v>
      </c>
      <c r="CK20" s="363"/>
      <c r="CL20" s="362" t="str">
        <f ca="1">IF(ISERROR(HLOOKUP(CL18,$DR$7:$DX20,$DY20,FALSE)),"N",HLOOKUP(CL18,$DR$7:$DX20,$DY20,FALSE))</f>
        <v>N</v>
      </c>
      <c r="CM20" s="362" t="str">
        <f ca="1">IF(ISERROR(HLOOKUP(CM18,$DR$7:$DX20,$DY20,FALSE)),"N",HLOOKUP(CM18,$DR$7:$DX20,$DY20,FALSE))</f>
        <v>N</v>
      </c>
      <c r="CN20" s="362" t="str">
        <f ca="1">IF(ISERROR(HLOOKUP(CN18,$DR$7:$DX20,$DY20,FALSE)),"N",HLOOKUP(CN18,$DR$7:$DX20,$DY20,FALSE))</f>
        <v>N</v>
      </c>
      <c r="CO20" s="362" t="str">
        <f ca="1">IF(ISERROR(HLOOKUP(CO18,$DR$7:$DX20,$DY20,FALSE)),"N",HLOOKUP(CO18,$DR$7:$DX20,$DY20,FALSE))</f>
        <v>N</v>
      </c>
      <c r="CP20" s="362" t="str">
        <f ca="1">IF(ISERROR(HLOOKUP(CP18,$DR$7:$DX20,$DY20,FALSE)),"N",HLOOKUP(CP18,$DR$7:$DX20,$DY20,FALSE))</f>
        <v>N</v>
      </c>
      <c r="CQ20" s="362" t="str">
        <f ca="1">IF(ISERROR(HLOOKUP(CQ18,$DR$7:$DX20,$DY20,FALSE)),"N",HLOOKUP(CQ18,$DR$7:$DX20,$DY20,FALSE))</f>
        <v>N</v>
      </c>
      <c r="CR20" s="362" t="str">
        <f>IF(ISERROR(HLOOKUP(CR18,$DR$7:$DX20,$DY20,FALSE)),"N",HLOOKUP(CR18,$DR$7:$DX20,$DY20,FALSE))</f>
        <v>N</v>
      </c>
      <c r="CS20" s="362" t="str">
        <f ca="1">IF(ISERROR(HLOOKUP(CS18,$DR$7:$DX20,$DY20,FALSE)),"N",HLOOKUP(CS18,$DR$7:$DX20,$DY20,FALSE))</f>
        <v>N</v>
      </c>
      <c r="CT20" s="362" t="str">
        <f ca="1">IF(ISERROR(HLOOKUP(CT18,$DR$7:$DX20,$DY20,FALSE)),"N",HLOOKUP(CT18,$DR$7:$DX20,$DY20,FALSE))</f>
        <v>N</v>
      </c>
      <c r="CU20" s="362" t="str">
        <f ca="1">IF(ISERROR(HLOOKUP(CU18,$DR$7:$DX20,$DY20,FALSE)),"N",HLOOKUP(CU18,$DR$7:$DX20,$DY20,FALSE))</f>
        <v>N</v>
      </c>
      <c r="CV20" s="362" t="str">
        <f ca="1">IF(ISERROR(HLOOKUP(CV18,$DR$7:$DX20,$DY20,FALSE)),"N",HLOOKUP(CV18,$DR$7:$DX20,$DY20,FALSE))</f>
        <v>N</v>
      </c>
      <c r="CW20" s="362" t="str">
        <f ca="1">IF(ISERROR(HLOOKUP(CW18,$DR$7:$DX20,$DY20,FALSE)),"N",HLOOKUP(CW18,$DR$7:$DX20,$DY20,FALSE))</f>
        <v>N</v>
      </c>
      <c r="CX20" s="362" t="str">
        <f ca="1">IF(ISERROR(HLOOKUP(CX18,$DR$7:$DX20,$DY20,FALSE)),"N",HLOOKUP(CX18,$DR$7:$DX20,$DY20,FALSE))</f>
        <v>N</v>
      </c>
      <c r="CY20" s="362" t="str">
        <f>IF(ISERROR(HLOOKUP(CY18,$DR$7:$DX20,$DY20,FALSE)),"N",HLOOKUP(CY18,$DR$7:$DX20,$DY20,FALSE))</f>
        <v>N</v>
      </c>
      <c r="CZ20" s="362" t="str">
        <f ca="1">IF(ISERROR(HLOOKUP(CZ18,$DR$7:$DX20,$DY20,FALSE)),"N",HLOOKUP(CZ18,$DR$7:$DX20,$DY20,FALSE))</f>
        <v>N</v>
      </c>
      <c r="DA20" s="362" t="str">
        <f ca="1">IF(ISERROR(HLOOKUP(DA18,$DR$7:$DX20,$DY20,FALSE)),"N",HLOOKUP(DA18,$DR$7:$DX20,$DY20,FALSE))</f>
        <v>N</v>
      </c>
      <c r="DB20" s="362" t="str">
        <f ca="1">IF(ISERROR(HLOOKUP(DB18,$DR$7:$DX20,$DY20,FALSE)),"N",HLOOKUP(DB18,$DR$7:$DX20,$DY20,FALSE))</f>
        <v>N</v>
      </c>
      <c r="DC20" s="362" t="str">
        <f ca="1">IF(ISERROR(HLOOKUP(DC18,$DR$7:$DX20,$DY20,FALSE)),"N",HLOOKUP(DC18,$DR$7:$DX20,$DY20,FALSE))</f>
        <v>N</v>
      </c>
      <c r="DD20" s="362" t="str">
        <f ca="1">IF(ISERROR(HLOOKUP(DD18,$DR$7:$DX20,$DY20,FALSE)),"N",HLOOKUP(DD18,$DR$7:$DX20,$DY20,FALSE))</f>
        <v>N</v>
      </c>
      <c r="DE20" s="362" t="str">
        <f ca="1">IF(ISERROR(HLOOKUP(DE18,$DR$7:$DX20,$DY20,FALSE)),"N",HLOOKUP(DE18,$DR$7:$DX20,$DY20,FALSE))</f>
        <v>N</v>
      </c>
      <c r="DF20" s="362" t="str">
        <f>IF(ISERROR(HLOOKUP(DF18,$DR$7:$DX20,$DY20,FALSE)),"N",HLOOKUP(DF18,$DR$7:$DX20,$DY20,FALSE))</f>
        <v>N</v>
      </c>
      <c r="DG20" s="362" t="str">
        <f ca="1">IF(ISERROR(HLOOKUP(DG18,$DR$7:$DX20,$DY20,FALSE)),"N",HLOOKUP(DG18,$DR$7:$DX20,$DY20,FALSE))</f>
        <v>N</v>
      </c>
      <c r="DH20" s="362" t="str">
        <f ca="1">IF(ISERROR(HLOOKUP(DH18,$DR$7:$DX20,$DY20,FALSE)),"N",HLOOKUP(DH18,$DR$7:$DX20,$DY20,FALSE))</f>
        <v>N</v>
      </c>
      <c r="DI20" s="362" t="str">
        <f ca="1">IF(ISERROR(HLOOKUP(DI18,$DR$7:$DX20,$DY20,FALSE)),"N",HLOOKUP(DI18,$DR$7:$DX20,$DY20,FALSE))</f>
        <v>N</v>
      </c>
      <c r="DJ20" s="362" t="str">
        <f ca="1">IF(ISERROR(HLOOKUP(DJ18,$DR$7:$DX20,$DY20,FALSE)),"N",HLOOKUP(DJ18,$DR$7:$DX20,$DY20,FALSE))</f>
        <v>N</v>
      </c>
      <c r="DK20" s="362" t="str">
        <f ca="1">IF(ISERROR(HLOOKUP(DK18,$DR$7:$DX20,$DY20,FALSE)),"N",HLOOKUP(DK18,$DR$7:$DX20,$DY20,FALSE))</f>
        <v>N</v>
      </c>
      <c r="DL20" s="362" t="str">
        <f ca="1">IF(ISERROR(HLOOKUP(DL18,$DR$7:$DX20,$DY20,FALSE)),"N",HLOOKUP(DL18,$DR$7:$DX20,$DY20,FALSE))</f>
        <v>N</v>
      </c>
      <c r="DM20" s="362" t="str">
        <f>IF(ISERROR(HLOOKUP(DM18,$DR$7:$DX20,$DY20,FALSE)),"N",HLOOKUP(DM18,$DR$7:$DX20,$DY20,FALSE))</f>
        <v>N</v>
      </c>
      <c r="DN20" s="362" t="str">
        <f ca="1">IF(ISERROR(HLOOKUP(DN18,$DR$7:$DX20,$DY20,FALSE)),"N",HLOOKUP(DN18,$DR$7:$DX20,$DY20,FALSE))</f>
        <v>N</v>
      </c>
      <c r="DO20" s="362" t="str">
        <f ca="1">IF(ISERROR(HLOOKUP(DO18,$DR$7:$DX20,$DY20,FALSE)),"N",HLOOKUP(DO18,$DR$7:$DX20,$DY20,FALSE))</f>
        <v>N</v>
      </c>
      <c r="DP20" s="362">
        <f t="shared" ca="1" si="25"/>
        <v>0</v>
      </c>
      <c r="DQ20" s="362">
        <f t="shared" ca="1" si="26"/>
        <v>30</v>
      </c>
      <c r="DR20" s="362" t="str">
        <f>IF('DB Func'!M15&gt;0,"S","N")</f>
        <v>N</v>
      </c>
      <c r="DS20" s="362" t="str">
        <f>IF('DB Func'!R15&gt;0,"S","N")</f>
        <v>N</v>
      </c>
      <c r="DT20" s="362" t="str">
        <f>IF('DB Func'!W15&gt;0,"S","N")</f>
        <v>N</v>
      </c>
      <c r="DU20" s="362" t="str">
        <f>IF('DB Func'!AB15&gt;0,"S","N")</f>
        <v>N</v>
      </c>
      <c r="DV20" s="362" t="str">
        <f>IF('DB Func'!AG15&gt;0,"S","N")</f>
        <v>N</v>
      </c>
      <c r="DW20" s="362" t="str">
        <f>IF('DB Func'!AL15&gt;0,"S","N")</f>
        <v>N</v>
      </c>
      <c r="DX20" s="362" t="str">
        <f>IF('DB Func'!AQ15&gt;0,"S","N")</f>
        <v>N</v>
      </c>
      <c r="DY20" s="362">
        <v>14</v>
      </c>
      <c r="DZ20" s="369">
        <f ca="1">'DB Func'!C15</f>
        <v>0</v>
      </c>
      <c r="EA20" s="362" t="str">
        <f t="shared" ca="1" si="27"/>
        <v>s</v>
      </c>
      <c r="EB20" s="362" t="str">
        <f t="shared" ca="1" si="27"/>
        <v>s</v>
      </c>
      <c r="EC20" s="362" t="str">
        <f t="shared" ca="1" si="27"/>
        <v>s</v>
      </c>
      <c r="ED20" s="362" t="str">
        <f t="shared" ca="1" si="27"/>
        <v>s</v>
      </c>
      <c r="EE20" s="362" t="str">
        <f t="shared" ca="1" si="27"/>
        <v>s</v>
      </c>
      <c r="EF20" s="362" t="str">
        <f t="shared" ca="1" si="27"/>
        <v>s</v>
      </c>
      <c r="EG20" s="362" t="str">
        <f t="shared" ca="1" si="27"/>
        <v>s</v>
      </c>
      <c r="EH20" s="362" t="str">
        <f t="shared" ca="1" si="27"/>
        <v>s</v>
      </c>
      <c r="EI20" s="362" t="str">
        <f t="shared" ca="1" si="27"/>
        <v>s</v>
      </c>
      <c r="EJ20" s="362" t="str">
        <f t="shared" ca="1" si="27"/>
        <v>s</v>
      </c>
      <c r="EK20" s="362" t="str">
        <f t="shared" ca="1" si="27"/>
        <v>s</v>
      </c>
      <c r="EL20" s="362" t="str">
        <f t="shared" ca="1" si="27"/>
        <v>s</v>
      </c>
      <c r="EM20" s="362" t="str">
        <f t="shared" ca="1" si="27"/>
        <v>s</v>
      </c>
      <c r="EN20" s="362" t="str">
        <f t="shared" ca="1" si="27"/>
        <v>s</v>
      </c>
      <c r="EO20" s="362" t="str">
        <f t="shared" ca="1" si="27"/>
        <v>s</v>
      </c>
      <c r="EP20" s="362" t="str">
        <f t="shared" ca="1" si="27"/>
        <v>s</v>
      </c>
      <c r="EQ20" s="362" t="str">
        <f t="shared" ca="1" si="28"/>
        <v>s</v>
      </c>
      <c r="ER20" s="362" t="str">
        <f t="shared" ca="1" si="28"/>
        <v>s</v>
      </c>
      <c r="ES20" s="362" t="str">
        <f t="shared" ca="1" si="28"/>
        <v>s</v>
      </c>
      <c r="ET20" s="362" t="str">
        <f t="shared" ca="1" si="28"/>
        <v>s</v>
      </c>
      <c r="EU20" s="362" t="str">
        <f t="shared" ca="1" si="28"/>
        <v>s</v>
      </c>
      <c r="EV20" s="362" t="str">
        <f t="shared" ca="1" si="28"/>
        <v>s</v>
      </c>
      <c r="EW20" s="362" t="str">
        <f t="shared" ca="1" si="28"/>
        <v>s</v>
      </c>
      <c r="EX20" s="362" t="str">
        <f t="shared" ca="1" si="28"/>
        <v>s</v>
      </c>
      <c r="EY20" s="362" t="str">
        <f t="shared" ca="1" si="28"/>
        <v>s</v>
      </c>
      <c r="EZ20" s="362" t="str">
        <f t="shared" ca="1" si="29"/>
        <v>s</v>
      </c>
      <c r="FA20" s="362" t="str">
        <f t="shared" ca="1" si="29"/>
        <v>s</v>
      </c>
      <c r="FB20" s="362" t="str">
        <f t="shared" ca="1" si="29"/>
        <v>s</v>
      </c>
      <c r="FC20" s="362" t="str">
        <f t="shared" ca="1" si="29"/>
        <v>s</v>
      </c>
      <c r="FD20" s="362" t="str">
        <f t="shared" ca="1" si="29"/>
        <v>s</v>
      </c>
      <c r="FE20" s="362">
        <f t="shared" ca="1" si="30"/>
        <v>30</v>
      </c>
      <c r="FF20" s="362">
        <f t="shared" ca="1" si="31"/>
        <v>0</v>
      </c>
      <c r="FG20" s="362" t="str">
        <f ca="1">IF(AND(YEAR(DZ20)='P Gerais'!D18,MONTH(Lanc!EA20)=11,DAY(Lanc!EA20)&gt;1),"S","N")</f>
        <v>N</v>
      </c>
      <c r="FH20" s="364">
        <f t="shared" ca="1" si="32"/>
        <v>0</v>
      </c>
      <c r="FI20" s="364">
        <f t="shared" si="33"/>
        <v>0</v>
      </c>
      <c r="FJ20" s="387">
        <f t="shared" ca="1" si="34"/>
        <v>0</v>
      </c>
      <c r="FP20" s="363">
        <f ca="1">((FH20-FJ20-FI20+AZ20+AQ20+SUM(Z20:AA20)+SUM(AW20:AX20)+AK20)*IF('DB Func'!GG15="ok",'DB Func'!GD15,0))</f>
        <v>0</v>
      </c>
      <c r="FR20" s="389">
        <f t="shared" ca="1" si="35"/>
        <v>0</v>
      </c>
      <c r="GV20" s="49"/>
      <c r="GW20" s="49"/>
      <c r="GX20" s="49"/>
      <c r="GY20" s="49"/>
      <c r="GZ20" s="49"/>
      <c r="HA20" s="49"/>
      <c r="HB20" s="49"/>
      <c r="HC20" s="49"/>
    </row>
    <row r="21" spans="3:211" ht="30" customHeight="1" thickTop="1" thickBot="1">
      <c r="C21" s="390" t="str">
        <f ca="1">IF('DB Func'!B16="Funcionário 14","",'DB Func'!B16)</f>
        <v/>
      </c>
      <c r="D21" s="391">
        <f ca="1">'DB Func'!CN16</f>
        <v>0</v>
      </c>
      <c r="E21" s="382" t="str">
        <f ca="1">IF(C21="","-",IF(OR(terceiro!E21="NOV",terceiro!F21="NOV"),"Sim","Não"))</f>
        <v>-</v>
      </c>
      <c r="F21" s="383" t="str">
        <f ca="1">IF(C21="","-",IF(OR(Ferias!E21="NOV",Ferias!F21="NOV"),"Sim","Não"))</f>
        <v>-</v>
      </c>
      <c r="G21" s="383">
        <f ca="1">IF(C21="",0,IF(F21="Sim",IF(Ferias!E21="NOV",Ferias!I21,Ferias!J21),0))</f>
        <v>0</v>
      </c>
      <c r="H21" s="185"/>
      <c r="I21" s="185"/>
      <c r="J21" s="398">
        <f t="shared" ca="1" si="1"/>
        <v>0</v>
      </c>
      <c r="K21" s="152"/>
      <c r="L21" s="151"/>
      <c r="M21" s="189"/>
      <c r="N21" s="153"/>
      <c r="O21" s="48"/>
      <c r="P21" s="48"/>
      <c r="Q21" s="48"/>
      <c r="R21" s="49"/>
      <c r="S21" s="49"/>
      <c r="T21" s="49"/>
      <c r="U21" s="49"/>
      <c r="V21" s="49"/>
      <c r="W21" s="49"/>
      <c r="X21" s="49"/>
      <c r="Y21" s="49"/>
      <c r="Z21" s="49"/>
      <c r="AA21" s="49"/>
      <c r="AB21" s="48"/>
      <c r="AC21" s="48"/>
      <c r="AD21" s="49"/>
      <c r="AE21" s="49"/>
      <c r="AF21" s="314"/>
      <c r="AH21" s="400">
        <f ca="1">IF(AND('DB Func'!GE16="Outubro",'DB Func'!BQ16="2 Parcelas"),(('auxiliar 13 sal'!M17/12*'DB Func'!GF16+AVERAGE('auxiliar 13 sal'!Q17:AB17)+AVERAGE('auxiliar 13 sal'!AE17:AP17)+'auxiliar 13 sal'!M17*'DB Func'!BN16+'auxiliar 13 sal'!M17*'DB Func'!BO16)/2),IF('DB Func'!GE16="Novembro",IF('DB Func'!BQ16="Parcela Única",('auxiliar 13 sal'!M17/12*'DB Func'!GF16)+AVERAGE('auxiliar 13 sal'!Q17:AB17)+AVERAGE('auxiliar 13 sal'!AE17:AP17)+('auxiliar 13 sal'!M17*'DB Func'!BN16)+('auxiliar 13 sal'!M17*'DB Func'!BO16),IF('DB Func'!BQ16="2 Parcelas",(('auxiliar 13 sal'!M17/12*'DB Func'!GF16+AVERAGE('auxiliar 13 sal'!Q17:AB17)+AVERAGE('auxiliar 13 sal'!AE17:AP17)+'auxiliar 13 sal'!M17*'DB Func'!BN16+'auxiliar 13 sal'!M17*'DB Func'!BO16)/2))),0))</f>
        <v>0</v>
      </c>
      <c r="AK21" s="364">
        <f t="shared" ca="1" si="9"/>
        <v>0</v>
      </c>
      <c r="AL21" s="364">
        <f t="shared" ca="1" si="10"/>
        <v>0</v>
      </c>
      <c r="AM21" s="364">
        <f t="shared" ca="1" si="11"/>
        <v>0</v>
      </c>
      <c r="AN21" s="364">
        <f t="shared" ca="1" si="12"/>
        <v>0</v>
      </c>
      <c r="AO21" s="364">
        <f t="shared" ca="1" si="13"/>
        <v>0</v>
      </c>
      <c r="AP21" s="364">
        <f t="shared" ca="1" si="14"/>
        <v>0</v>
      </c>
      <c r="AQ21" s="364">
        <f t="shared" ca="1" si="15"/>
        <v>0</v>
      </c>
      <c r="AR21" s="364">
        <f>IF(OR(M21="",M21=0),0,((FH21/220)*('Ho Ex'!$C$8+$AS$6))*M21)</f>
        <v>0</v>
      </c>
      <c r="AS21" s="364">
        <f>IF(OR(N21="",N21=0),0,((FH21/220*('DB Func'!GD16+Lanc!$AS$6))*('Ho Ex'!$I$8+$AS$6))*(N21/52.5*60))</f>
        <v>0</v>
      </c>
      <c r="AT21" s="364">
        <f>IF(OR(M21="",M21=0),0,((FH21/220)*('Ho Ex'!$J$8+$AS$6))*O21)</f>
        <v>0</v>
      </c>
      <c r="AU21" s="364">
        <f>IF(OR(M21="",M21=0),0,((FH21/220)*('Ho Ex'!I27+$AS$6))*P21)</f>
        <v>0</v>
      </c>
      <c r="AV21" s="364">
        <f>IF(OR(M21="",M21=0),0,((FH21/220)*('Ho Ex'!C27+$AS$6))*Q21)</f>
        <v>0</v>
      </c>
      <c r="AW21" s="364">
        <f ca="1">FH21*'DB Func'!BN16</f>
        <v>0</v>
      </c>
      <c r="AX21" s="364">
        <f ca="1">FH21*'DB Func'!BO16</f>
        <v>0</v>
      </c>
      <c r="AY21" s="364">
        <f ca="1">IF(FJ21=0,0,VLOOKUP(FJ21,'P Gerais'!$D$39:$G$41,3,TRUE)*Func14!$F$68)</f>
        <v>0</v>
      </c>
      <c r="AZ21" s="364">
        <f t="shared" si="16"/>
        <v>0</v>
      </c>
      <c r="BA21" s="364">
        <f ca="1">((FH21-FJ21-FI21+AZ21+AQ21+SUM(Z21:AA21)+SUM(AW21:AX21)+AK21)*IF('DB Func'!GG16="ok",'DB Func'!GD16,0))+(FH21-FJ21-FI21+AZ21+AQ21+SUM(Z21:AA21)+SUM(AW21:AX21))+AK21</f>
        <v>0</v>
      </c>
      <c r="BB21" s="385">
        <f ca="1">VLOOKUP(BA21,'P Gerais'!$D$22:$G$25,3,TRUE)</f>
        <v>0.08</v>
      </c>
      <c r="BC21" s="364">
        <f ca="1">IF(BA21&lt;'P Gerais'!$D$25,BA21*BB21,Lanc!BB21)</f>
        <v>0</v>
      </c>
      <c r="BD21" s="364">
        <f ca="1">BA21-BC21-('DB Func'!GB16*'P Gerais'!$D$35)</f>
        <v>0</v>
      </c>
      <c r="BE21" s="386">
        <f ca="1">VLOOKUP(BD21,'P Gerais'!$D$29:$F$33,3,TRUE)</f>
        <v>0</v>
      </c>
      <c r="BF21" s="364">
        <f t="shared" ca="1" si="17"/>
        <v>0</v>
      </c>
      <c r="BG21" s="364">
        <f ca="1">VLOOKUP(BD21,'P Gerais'!$D$29:$G$33,4,TRUE)</f>
        <v>0</v>
      </c>
      <c r="BH21" s="364">
        <f t="shared" ca="1" si="18"/>
        <v>0</v>
      </c>
      <c r="BI21" s="364">
        <f t="shared" ca="1" si="19"/>
        <v>0</v>
      </c>
      <c r="BJ21" s="362">
        <f ca="1">'DB Func'!G16</f>
        <v>0</v>
      </c>
      <c r="BK21" s="362">
        <f ca="1">'DB Func'!FW16</f>
        <v>0</v>
      </c>
      <c r="BL21" s="364">
        <f ca="1">D21*'P Gerais'!$D$13</f>
        <v>0</v>
      </c>
      <c r="BM21" s="364">
        <f ca="1">D21*'P Gerais'!$D$14</f>
        <v>0</v>
      </c>
      <c r="BN21" s="364">
        <f ca="1">D21*'P Gerais'!$D$16</f>
        <v>0</v>
      </c>
      <c r="BO21" s="364">
        <f ca="1">D21*'P Gerais'!$D$17</f>
        <v>0</v>
      </c>
      <c r="BP21" s="364">
        <f ca="1">D21*'P Gerais'!$D$18</f>
        <v>0</v>
      </c>
      <c r="BQ21" s="385">
        <f ca="1">VLOOKUP(D21,'P Gerais'!$D$22:$G$24,3,TRUE)</f>
        <v>0.08</v>
      </c>
      <c r="BR21" s="385">
        <f ca="1">VLOOKUP(D21,'P Gerais'!$D$29:$G$33,3,TRUE)</f>
        <v>0</v>
      </c>
      <c r="BS21" s="385">
        <f ca="1">'DB Func'!BN16</f>
        <v>0</v>
      </c>
      <c r="BT21" s="385">
        <f ca="1">'DB Func'!BO16</f>
        <v>0</v>
      </c>
      <c r="BU21" s="385">
        <f ca="1">'DB Func'!FX16</f>
        <v>0</v>
      </c>
      <c r="BV21" s="364">
        <f t="shared" ca="1" si="20"/>
        <v>-0.08</v>
      </c>
      <c r="BW21" s="364">
        <f ca="1">BV21-'DB Func'!GC16</f>
        <v>-0.08</v>
      </c>
      <c r="BX21" s="362">
        <f ca="1">IFERROR(VLOOKUP(BW21,'P Gerais'!$D$29:$G$33,3,TRUE)*BW21,0)</f>
        <v>0</v>
      </c>
      <c r="BY21" s="364">
        <f ca="1">IFERROR(BX21-VLOOKUP(BW21,'P Gerais'!$D$29:$H$33,4,TRUE),0)</f>
        <v>0</v>
      </c>
      <c r="BZ21" s="364">
        <f ca="1">D21*'DB Func'!GD16</f>
        <v>0</v>
      </c>
      <c r="CB21" s="364">
        <f t="shared" ca="1" si="21"/>
        <v>0</v>
      </c>
      <c r="CC21" s="364">
        <f t="shared" si="22"/>
        <v>0</v>
      </c>
      <c r="CD21" s="364">
        <f t="shared" si="23"/>
        <v>0</v>
      </c>
      <c r="CF21" s="362" t="str">
        <f t="shared" ca="1" si="24"/>
        <v>não</v>
      </c>
      <c r="CG21" s="362">
        <f ca="1">IF($CH$8=1,DAY('DB Func'!C16),0)</f>
        <v>0</v>
      </c>
      <c r="CH21" s="362">
        <f ca="1">IF(CI21=0,0,MONTH('DB Func'!C16))</f>
        <v>0</v>
      </c>
      <c r="CI21" s="362">
        <f ca="1">IF('P Gerais'!D19=YEAR('DB Func'!C16),YEAR('DB Func'!C16),0)</f>
        <v>0</v>
      </c>
      <c r="CJ21" s="371">
        <v>44</v>
      </c>
      <c r="CK21" s="363"/>
      <c r="CL21" s="362" t="str">
        <f>IF(ISERROR(HLOOKUP(CL19,$DR$7:$DX21,$DY21,FALSE)),"N",HLOOKUP(CL19,$DR$7:$DX21,$DY21,FALSE))</f>
        <v>N</v>
      </c>
      <c r="CM21" s="362" t="str">
        <f>IF(ISERROR(HLOOKUP(CM19,$DR$7:$DX21,$DY21,FALSE)),"N",HLOOKUP(CM19,$DR$7:$DX21,$DY21,FALSE))</f>
        <v>N</v>
      </c>
      <c r="CN21" s="362" t="str">
        <f>IF(ISERROR(HLOOKUP(CN19,$DR$7:$DX21,$DY21,FALSE)),"N",HLOOKUP(CN19,$DR$7:$DX21,$DY21,FALSE))</f>
        <v>N</v>
      </c>
      <c r="CO21" s="362" t="str">
        <f>IF(ISERROR(HLOOKUP(CO19,$DR$7:$DX21,$DY21,FALSE)),"N",HLOOKUP(CO19,$DR$7:$DX21,$DY21,FALSE))</f>
        <v>N</v>
      </c>
      <c r="CP21" s="362" t="str">
        <f>IF(ISERROR(HLOOKUP(CP19,$DR$7:$DX21,$DY21,FALSE)),"N",HLOOKUP(CP19,$DR$7:$DX21,$DY21,FALSE))</f>
        <v>N</v>
      </c>
      <c r="CQ21" s="362" t="str">
        <f>IF(ISERROR(HLOOKUP(CQ19,$DR$7:$DX21,$DY21,FALSE)),"N",HLOOKUP(CQ19,$DR$7:$DX21,$DY21,FALSE))</f>
        <v>N</v>
      </c>
      <c r="CR21" s="362" t="str">
        <f>IF(ISERROR(HLOOKUP(CR19,$DR$7:$DX21,$DY21,FALSE)),"N",HLOOKUP(CR19,$DR$7:$DX21,$DY21,FALSE))</f>
        <v>N</v>
      </c>
      <c r="CS21" s="362" t="str">
        <f>IF(ISERROR(HLOOKUP(CS19,$DR$7:$DX21,$DY21,FALSE)),"N",HLOOKUP(CS19,$DR$7:$DX21,$DY21,FALSE))</f>
        <v>N</v>
      </c>
      <c r="CT21" s="362" t="str">
        <f>IF(ISERROR(HLOOKUP(CT19,$DR$7:$DX21,$DY21,FALSE)),"N",HLOOKUP(CT19,$DR$7:$DX21,$DY21,FALSE))</f>
        <v>N</v>
      </c>
      <c r="CU21" s="362" t="str">
        <f>IF(ISERROR(HLOOKUP(CU19,$DR$7:$DX21,$DY21,FALSE)),"N",HLOOKUP(CU19,$DR$7:$DX21,$DY21,FALSE))</f>
        <v>N</v>
      </c>
      <c r="CV21" s="362" t="str">
        <f>IF(ISERROR(HLOOKUP(CV19,$DR$7:$DX21,$DY21,FALSE)),"N",HLOOKUP(CV19,$DR$7:$DX21,$DY21,FALSE))</f>
        <v>N</v>
      </c>
      <c r="CW21" s="362" t="str">
        <f>IF(ISERROR(HLOOKUP(CW19,$DR$7:$DX21,$DY21,FALSE)),"N",HLOOKUP(CW19,$DR$7:$DX21,$DY21,FALSE))</f>
        <v>N</v>
      </c>
      <c r="CX21" s="362" t="str">
        <f>IF(ISERROR(HLOOKUP(CX19,$DR$7:$DX21,$DY21,FALSE)),"N",HLOOKUP(CX19,$DR$7:$DX21,$DY21,FALSE))</f>
        <v>N</v>
      </c>
      <c r="CY21" s="362" t="str">
        <f>IF(ISERROR(HLOOKUP(CY19,$DR$7:$DX21,$DY21,FALSE)),"N",HLOOKUP(CY19,$DR$7:$DX21,$DY21,FALSE))</f>
        <v>N</v>
      </c>
      <c r="CZ21" s="362" t="str">
        <f>IF(ISERROR(HLOOKUP(CZ19,$DR$7:$DX21,$DY21,FALSE)),"N",HLOOKUP(CZ19,$DR$7:$DX21,$DY21,FALSE))</f>
        <v>N</v>
      </c>
      <c r="DA21" s="362" t="str">
        <f>IF(ISERROR(HLOOKUP(DA19,$DR$7:$DX21,$DY21,FALSE)),"N",HLOOKUP(DA19,$DR$7:$DX21,$DY21,FALSE))</f>
        <v>N</v>
      </c>
      <c r="DB21" s="362" t="str">
        <f>IF(ISERROR(HLOOKUP(DB19,$DR$7:$DX21,$DY21,FALSE)),"N",HLOOKUP(DB19,$DR$7:$DX21,$DY21,FALSE))</f>
        <v>N</v>
      </c>
      <c r="DC21" s="362" t="str">
        <f>IF(ISERROR(HLOOKUP(DC19,$DR$7:$DX21,$DY21,FALSE)),"N",HLOOKUP(DC19,$DR$7:$DX21,$DY21,FALSE))</f>
        <v>N</v>
      </c>
      <c r="DD21" s="362" t="str">
        <f>IF(ISERROR(HLOOKUP(DD19,$DR$7:$DX21,$DY21,FALSE)),"N",HLOOKUP(DD19,$DR$7:$DX21,$DY21,FALSE))</f>
        <v>N</v>
      </c>
      <c r="DE21" s="362" t="str">
        <f>IF(ISERROR(HLOOKUP(DE19,$DR$7:$DX21,$DY21,FALSE)),"N",HLOOKUP(DE19,$DR$7:$DX21,$DY21,FALSE))</f>
        <v>N</v>
      </c>
      <c r="DF21" s="362" t="str">
        <f>IF(ISERROR(HLOOKUP(DF19,$DR$7:$DX21,$DY21,FALSE)),"N",HLOOKUP(DF19,$DR$7:$DX21,$DY21,FALSE))</f>
        <v>N</v>
      </c>
      <c r="DG21" s="362" t="str">
        <f>IF(ISERROR(HLOOKUP(DG19,$DR$7:$DX21,$DY21,FALSE)),"N",HLOOKUP(DG19,$DR$7:$DX21,$DY21,FALSE))</f>
        <v>N</v>
      </c>
      <c r="DH21" s="362" t="str">
        <f>IF(ISERROR(HLOOKUP(DH19,$DR$7:$DX21,$DY21,FALSE)),"N",HLOOKUP(DH19,$DR$7:$DX21,$DY21,FALSE))</f>
        <v>N</v>
      </c>
      <c r="DI21" s="362" t="str">
        <f>IF(ISERROR(HLOOKUP(DI19,$DR$7:$DX21,$DY21,FALSE)),"N",HLOOKUP(DI19,$DR$7:$DX21,$DY21,FALSE))</f>
        <v>N</v>
      </c>
      <c r="DJ21" s="362" t="str">
        <f>IF(ISERROR(HLOOKUP(DJ19,$DR$7:$DX21,$DY21,FALSE)),"N",HLOOKUP(DJ19,$DR$7:$DX21,$DY21,FALSE))</f>
        <v>N</v>
      </c>
      <c r="DK21" s="362" t="str">
        <f>IF(ISERROR(HLOOKUP(DK19,$DR$7:$DX21,$DY21,FALSE)),"N",HLOOKUP(DK19,$DR$7:$DX21,$DY21,FALSE))</f>
        <v>N</v>
      </c>
      <c r="DL21" s="362" t="str">
        <f>IF(ISERROR(HLOOKUP(DL19,$DR$7:$DX21,$DY21,FALSE)),"N",HLOOKUP(DL19,$DR$7:$DX21,$DY21,FALSE))</f>
        <v>N</v>
      </c>
      <c r="DM21" s="362" t="str">
        <f>IF(ISERROR(HLOOKUP(DM19,$DR$7:$DX21,$DY21,FALSE)),"N",HLOOKUP(DM19,$DR$7:$DX21,$DY21,FALSE))</f>
        <v>N</v>
      </c>
      <c r="DN21" s="362" t="str">
        <f>IF(ISERROR(HLOOKUP(DN19,$DR$7:$DX21,$DY21,FALSE)),"N",HLOOKUP(DN19,$DR$7:$DX21,$DY21,FALSE))</f>
        <v>N</v>
      </c>
      <c r="DO21" s="362" t="str">
        <f>IF(ISERROR(HLOOKUP(DO19,$DR$7:$DX21,$DY21,FALSE)),"N",HLOOKUP(DO19,$DR$7:$DX21,$DY21,FALSE))</f>
        <v>N</v>
      </c>
      <c r="DP21" s="362">
        <f t="shared" si="25"/>
        <v>0</v>
      </c>
      <c r="DQ21" s="362">
        <f t="shared" si="26"/>
        <v>30</v>
      </c>
      <c r="DR21" s="362" t="str">
        <f>IF('DB Func'!M16&gt;0,"S","N")</f>
        <v>N</v>
      </c>
      <c r="DS21" s="362" t="str">
        <f>IF('DB Func'!R16&gt;0,"S","N")</f>
        <v>N</v>
      </c>
      <c r="DT21" s="362" t="str">
        <f>IF('DB Func'!W16&gt;0,"S","N")</f>
        <v>N</v>
      </c>
      <c r="DU21" s="362" t="str">
        <f>IF('DB Func'!AB16&gt;0,"S","N")</f>
        <v>N</v>
      </c>
      <c r="DV21" s="362" t="str">
        <f>IF('DB Func'!AG16&gt;0,"S","N")</f>
        <v>N</v>
      </c>
      <c r="DW21" s="362" t="str">
        <f>IF('DB Func'!AL16&gt;0,"S","N")</f>
        <v>N</v>
      </c>
      <c r="DX21" s="362" t="str">
        <f>IF('DB Func'!AQ16&gt;0,"S","N")</f>
        <v>N</v>
      </c>
      <c r="DY21" s="362">
        <v>15</v>
      </c>
      <c r="DZ21" s="369">
        <f ca="1">'DB Func'!C16</f>
        <v>0</v>
      </c>
      <c r="EA21" s="362" t="str">
        <f t="shared" ca="1" si="27"/>
        <v>s</v>
      </c>
      <c r="EB21" s="362" t="str">
        <f t="shared" ca="1" si="27"/>
        <v>s</v>
      </c>
      <c r="EC21" s="362" t="str">
        <f t="shared" ca="1" si="27"/>
        <v>s</v>
      </c>
      <c r="ED21" s="362" t="str">
        <f t="shared" ca="1" si="27"/>
        <v>s</v>
      </c>
      <c r="EE21" s="362" t="str">
        <f t="shared" ca="1" si="27"/>
        <v>s</v>
      </c>
      <c r="EF21" s="362" t="str">
        <f t="shared" ca="1" si="27"/>
        <v>s</v>
      </c>
      <c r="EG21" s="362" t="str">
        <f t="shared" ca="1" si="27"/>
        <v>s</v>
      </c>
      <c r="EH21" s="362" t="str">
        <f t="shared" ca="1" si="27"/>
        <v>s</v>
      </c>
      <c r="EI21" s="362" t="str">
        <f t="shared" ca="1" si="27"/>
        <v>s</v>
      </c>
      <c r="EJ21" s="362" t="str">
        <f t="shared" ca="1" si="27"/>
        <v>s</v>
      </c>
      <c r="EK21" s="362" t="str">
        <f t="shared" ca="1" si="27"/>
        <v>s</v>
      </c>
      <c r="EL21" s="362" t="str">
        <f t="shared" ca="1" si="27"/>
        <v>s</v>
      </c>
      <c r="EM21" s="362" t="str">
        <f t="shared" ca="1" si="27"/>
        <v>s</v>
      </c>
      <c r="EN21" s="362" t="str">
        <f t="shared" ca="1" si="27"/>
        <v>s</v>
      </c>
      <c r="EO21" s="362" t="str">
        <f t="shared" ca="1" si="27"/>
        <v>s</v>
      </c>
      <c r="EP21" s="362" t="str">
        <f t="shared" ca="1" si="27"/>
        <v>s</v>
      </c>
      <c r="EQ21" s="362" t="str">
        <f t="shared" ca="1" si="28"/>
        <v>s</v>
      </c>
      <c r="ER21" s="362" t="str">
        <f t="shared" ca="1" si="28"/>
        <v>s</v>
      </c>
      <c r="ES21" s="362" t="str">
        <f t="shared" ca="1" si="28"/>
        <v>s</v>
      </c>
      <c r="ET21" s="362" t="str">
        <f t="shared" ca="1" si="28"/>
        <v>s</v>
      </c>
      <c r="EU21" s="362" t="str">
        <f t="shared" ca="1" si="28"/>
        <v>s</v>
      </c>
      <c r="EV21" s="362" t="str">
        <f t="shared" ca="1" si="28"/>
        <v>s</v>
      </c>
      <c r="EW21" s="362" t="str">
        <f t="shared" ca="1" si="28"/>
        <v>s</v>
      </c>
      <c r="EX21" s="362" t="str">
        <f t="shared" ca="1" si="28"/>
        <v>s</v>
      </c>
      <c r="EY21" s="362" t="str">
        <f t="shared" ca="1" si="28"/>
        <v>s</v>
      </c>
      <c r="EZ21" s="362" t="str">
        <f t="shared" ca="1" si="29"/>
        <v>s</v>
      </c>
      <c r="FA21" s="362" t="str">
        <f t="shared" ca="1" si="29"/>
        <v>s</v>
      </c>
      <c r="FB21" s="362" t="str">
        <f t="shared" ca="1" si="29"/>
        <v>s</v>
      </c>
      <c r="FC21" s="362" t="str">
        <f t="shared" ca="1" si="29"/>
        <v>s</v>
      </c>
      <c r="FD21" s="362" t="str">
        <f t="shared" ca="1" si="29"/>
        <v>s</v>
      </c>
      <c r="FE21" s="362">
        <f t="shared" ca="1" si="30"/>
        <v>30</v>
      </c>
      <c r="FF21" s="362">
        <f t="shared" ca="1" si="31"/>
        <v>0</v>
      </c>
      <c r="FG21" s="362" t="str">
        <f ca="1">IF(AND(YEAR(DZ21)='P Gerais'!D19,MONTH(Lanc!EA21)=11,DAY(Lanc!EA21)&gt;1),"S","N")</f>
        <v>N</v>
      </c>
      <c r="FH21" s="364">
        <f t="shared" ca="1" si="32"/>
        <v>0</v>
      </c>
      <c r="FI21" s="364">
        <f t="shared" si="33"/>
        <v>0</v>
      </c>
      <c r="FJ21" s="387">
        <f t="shared" ca="1" si="34"/>
        <v>0</v>
      </c>
      <c r="FP21" s="363">
        <f ca="1">((FH21-FJ21-FI21+AZ21+AQ21+SUM(Z21:AA21)+SUM(AW21:AX21)+AK21)*IF('DB Func'!GG16="ok",'DB Func'!GD16,0))</f>
        <v>0</v>
      </c>
      <c r="FR21" s="389">
        <f t="shared" ca="1" si="35"/>
        <v>0</v>
      </c>
      <c r="GV21" s="49"/>
      <c r="GW21" s="49"/>
      <c r="GX21" s="49"/>
      <c r="GY21" s="49"/>
      <c r="GZ21" s="49"/>
      <c r="HA21" s="49"/>
      <c r="HB21" s="49"/>
      <c r="HC21" s="49"/>
    </row>
    <row r="22" spans="3:211" ht="30" customHeight="1" thickTop="1" thickBot="1">
      <c r="C22" s="390" t="str">
        <f ca="1">IF('DB Func'!B17="Funcionário 15","",'DB Func'!B17)</f>
        <v/>
      </c>
      <c r="D22" s="391">
        <f ca="1">'DB Func'!CN17</f>
        <v>0</v>
      </c>
      <c r="E22" s="382" t="str">
        <f ca="1">IF(C22="","-",IF(OR(terceiro!E22="NOV",terceiro!F22="NOV"),"Sim","Não"))</f>
        <v>-</v>
      </c>
      <c r="F22" s="383" t="str">
        <f ca="1">IF(C22="","-",IF(OR(Ferias!E22="NOV",Ferias!F22="NOV"),"Sim","Não"))</f>
        <v>-</v>
      </c>
      <c r="G22" s="383">
        <f ca="1">IF(C22="",0,IF(F22="Sim",IF(Ferias!E22="NOV",Ferias!I22,Ferias!J22),0))</f>
        <v>0</v>
      </c>
      <c r="H22" s="185"/>
      <c r="I22" s="185"/>
      <c r="J22" s="398">
        <f t="shared" ca="1" si="1"/>
        <v>0</v>
      </c>
      <c r="K22" s="152"/>
      <c r="L22" s="151"/>
      <c r="M22" s="189"/>
      <c r="N22" s="153"/>
      <c r="O22" s="48"/>
      <c r="P22" s="48"/>
      <c r="Q22" s="48"/>
      <c r="R22" s="49"/>
      <c r="S22" s="49"/>
      <c r="T22" s="49"/>
      <c r="U22" s="49"/>
      <c r="V22" s="49"/>
      <c r="W22" s="49"/>
      <c r="X22" s="49"/>
      <c r="Y22" s="49"/>
      <c r="Z22" s="49"/>
      <c r="AA22" s="49"/>
      <c r="AB22" s="48"/>
      <c r="AC22" s="48"/>
      <c r="AD22" s="49"/>
      <c r="AE22" s="49"/>
      <c r="AF22" s="314"/>
      <c r="AH22" s="400">
        <f ca="1">IF(AND('DB Func'!GE17="Outubro",'DB Func'!BQ17="2 Parcelas"),(('auxiliar 13 sal'!M18/12*'DB Func'!GF17+AVERAGE('auxiliar 13 sal'!Q18:AB18)+AVERAGE('auxiliar 13 sal'!AE18:AP18)+'auxiliar 13 sal'!M18*'DB Func'!BN17+'auxiliar 13 sal'!M18*'DB Func'!BO17)/2),IF('DB Func'!GE17="Novembro",IF('DB Func'!BQ17="Parcela Única",('auxiliar 13 sal'!M18/12*'DB Func'!GF17)+AVERAGE('auxiliar 13 sal'!Q18:AB18)+AVERAGE('auxiliar 13 sal'!AE18:AP18)+('auxiliar 13 sal'!M18*'DB Func'!BN17)+('auxiliar 13 sal'!M18*'DB Func'!BO17),IF('DB Func'!BQ17="2 Parcelas",(('auxiliar 13 sal'!M18/12*'DB Func'!GF17+AVERAGE('auxiliar 13 sal'!Q18:AB18)+AVERAGE('auxiliar 13 sal'!AE18:AP18)+'auxiliar 13 sal'!M18*'DB Func'!BN17+'auxiliar 13 sal'!M18*'DB Func'!BO17)/2))),0))</f>
        <v>0</v>
      </c>
      <c r="AK22" s="364">
        <f t="shared" ca="1" si="9"/>
        <v>0</v>
      </c>
      <c r="AL22" s="364">
        <f t="shared" ca="1" si="10"/>
        <v>0</v>
      </c>
      <c r="AM22" s="364">
        <f t="shared" ca="1" si="11"/>
        <v>0</v>
      </c>
      <c r="AN22" s="364">
        <f t="shared" ca="1" si="12"/>
        <v>0</v>
      </c>
      <c r="AO22" s="364">
        <f t="shared" ca="1" si="13"/>
        <v>0</v>
      </c>
      <c r="AP22" s="364">
        <f t="shared" ca="1" si="14"/>
        <v>0</v>
      </c>
      <c r="AQ22" s="364">
        <f t="shared" ca="1" si="15"/>
        <v>0</v>
      </c>
      <c r="AR22" s="364">
        <f>IF(OR(M22="",M22=0),0,((FH22/220)*('Ho Ex'!$C$8+$AS$6))*M22)</f>
        <v>0</v>
      </c>
      <c r="AS22" s="364">
        <f>IF(OR(N22="",N22=0),0,((FH22/220*('DB Func'!GD17+Lanc!$AS$6))*('Ho Ex'!$I$8+$AS$6))*(N22/52.5*60))</f>
        <v>0</v>
      </c>
      <c r="AT22" s="364">
        <f>IF(OR(M22="",M22=0),0,((FH22/220)*('Ho Ex'!$J$8+$AS$6))*O22)</f>
        <v>0</v>
      </c>
      <c r="AU22" s="364">
        <f>IF(OR(M22="",M22=0),0,((FH22/220)*('Ho Ex'!I28+$AS$6))*P22)</f>
        <v>0</v>
      </c>
      <c r="AV22" s="364">
        <f>IF(OR(M22="",M22=0),0,((FH22/220)*('Ho Ex'!C28+$AS$6))*Q22)</f>
        <v>0</v>
      </c>
      <c r="AW22" s="364">
        <f ca="1">FH22*'DB Func'!BN17</f>
        <v>0</v>
      </c>
      <c r="AX22" s="364">
        <f ca="1">FH22*'DB Func'!BO17</f>
        <v>0</v>
      </c>
      <c r="AY22" s="364">
        <f ca="1">IF(FJ22=0,0,VLOOKUP(FJ22,'P Gerais'!$D$39:$G$41,3,TRUE)*Func15!$F$68)</f>
        <v>0</v>
      </c>
      <c r="AZ22" s="364">
        <f t="shared" si="16"/>
        <v>0</v>
      </c>
      <c r="BA22" s="364">
        <f ca="1">((FH22-FJ22-FI22+AZ22+AQ22+SUM(Z22:AA22)+SUM(AW22:AX22)+AK22)*IF('DB Func'!GG17="ok",'DB Func'!GD17,0))+(FH22-FJ22-FI22+AZ22+AQ22+SUM(Z22:AA22)+SUM(AW22:AX22))+AK22</f>
        <v>0</v>
      </c>
      <c r="BB22" s="385">
        <f ca="1">VLOOKUP(BA22,'P Gerais'!$D$22:$G$25,3,TRUE)</f>
        <v>0.08</v>
      </c>
      <c r="BC22" s="364">
        <f ca="1">IF(BA22&lt;'P Gerais'!$D$25,BA22*BB22,Lanc!BB22)</f>
        <v>0</v>
      </c>
      <c r="BD22" s="364">
        <f ca="1">BA22-BC22-('DB Func'!GB17*'P Gerais'!$D$35)</f>
        <v>0</v>
      </c>
      <c r="BE22" s="386">
        <f ca="1">VLOOKUP(BD22,'P Gerais'!$D$29:$F$33,3,TRUE)</f>
        <v>0</v>
      </c>
      <c r="BF22" s="364">
        <f t="shared" ca="1" si="17"/>
        <v>0</v>
      </c>
      <c r="BG22" s="364">
        <f ca="1">VLOOKUP(BD22,'P Gerais'!$D$29:$G$33,4,TRUE)</f>
        <v>0</v>
      </c>
      <c r="BH22" s="364">
        <f t="shared" ca="1" si="18"/>
        <v>0</v>
      </c>
      <c r="BI22" s="364">
        <f t="shared" ca="1" si="19"/>
        <v>0</v>
      </c>
      <c r="BJ22" s="362">
        <f ca="1">'DB Func'!G17</f>
        <v>0</v>
      </c>
      <c r="BK22" s="362">
        <f ca="1">'DB Func'!FW17</f>
        <v>0</v>
      </c>
      <c r="BL22" s="364">
        <f ca="1">D22*'P Gerais'!$D$13</f>
        <v>0</v>
      </c>
      <c r="BM22" s="364">
        <f ca="1">D22*'P Gerais'!$D$14</f>
        <v>0</v>
      </c>
      <c r="BN22" s="364">
        <f ca="1">D22*'P Gerais'!$D$16</f>
        <v>0</v>
      </c>
      <c r="BO22" s="364">
        <f ca="1">D22*'P Gerais'!$D$17</f>
        <v>0</v>
      </c>
      <c r="BP22" s="364">
        <f ca="1">D22*'P Gerais'!$D$18</f>
        <v>0</v>
      </c>
      <c r="BQ22" s="385">
        <f ca="1">VLOOKUP(D22,'P Gerais'!$D$22:$G$24,3,TRUE)</f>
        <v>0.08</v>
      </c>
      <c r="BR22" s="385">
        <f ca="1">VLOOKUP(D22,'P Gerais'!$D$29:$G$33,3,TRUE)</f>
        <v>0</v>
      </c>
      <c r="BS22" s="385">
        <f ca="1">'DB Func'!BN17</f>
        <v>0</v>
      </c>
      <c r="BT22" s="385">
        <f ca="1">'DB Func'!BO17</f>
        <v>0</v>
      </c>
      <c r="BU22" s="385">
        <f ca="1">'DB Func'!FX17</f>
        <v>0</v>
      </c>
      <c r="BV22" s="364">
        <f t="shared" ca="1" si="20"/>
        <v>-0.08</v>
      </c>
      <c r="BW22" s="364">
        <f ca="1">BV22-'DB Func'!GC17</f>
        <v>-0.08</v>
      </c>
      <c r="BX22" s="362">
        <f ca="1">IFERROR(VLOOKUP(BW22,'P Gerais'!$D$29:$G$33,3,TRUE)*BW22,0)</f>
        <v>0</v>
      </c>
      <c r="BY22" s="364">
        <f ca="1">IFERROR(BX22-VLOOKUP(BW22,'P Gerais'!$D$29:$H$33,4,TRUE),0)</f>
        <v>0</v>
      </c>
      <c r="BZ22" s="364">
        <f ca="1">D22*'DB Func'!GD17</f>
        <v>0</v>
      </c>
      <c r="CB22" s="364">
        <f t="shared" ca="1" si="21"/>
        <v>0</v>
      </c>
      <c r="CC22" s="364">
        <f t="shared" si="22"/>
        <v>0</v>
      </c>
      <c r="CD22" s="364">
        <f t="shared" si="23"/>
        <v>0</v>
      </c>
      <c r="CF22" s="362" t="str">
        <f t="shared" ca="1" si="24"/>
        <v>não</v>
      </c>
      <c r="CG22" s="362">
        <f ca="1">IF($CH$8=1,DAY('DB Func'!C17),0)</f>
        <v>0</v>
      </c>
      <c r="CH22" s="362">
        <f ca="1">IF(CI22=0,0,MONTH('DB Func'!C17))</f>
        <v>0</v>
      </c>
      <c r="CI22" s="362">
        <f ca="1">IF('P Gerais'!D20=YEAR('DB Func'!C17),YEAR('DB Func'!C17),0)</f>
        <v>0</v>
      </c>
      <c r="CJ22" s="371">
        <v>45</v>
      </c>
      <c r="CK22" s="363"/>
      <c r="CL22" s="362" t="str">
        <f ca="1">IF(ISERROR(HLOOKUP(CL20,$DR$7:$DX22,$DY22,FALSE)),"N",HLOOKUP(CL20,$DR$7:$DX22,$DY22,FALSE))</f>
        <v>N</v>
      </c>
      <c r="CM22" s="362" t="str">
        <f ca="1">IF(ISERROR(HLOOKUP(CM20,$DR$7:$DX22,$DY22,FALSE)),"N",HLOOKUP(CM20,$DR$7:$DX22,$DY22,FALSE))</f>
        <v>N</v>
      </c>
      <c r="CN22" s="362" t="str">
        <f ca="1">IF(ISERROR(HLOOKUP(CN20,$DR$7:$DX22,$DY22,FALSE)),"N",HLOOKUP(CN20,$DR$7:$DX22,$DY22,FALSE))</f>
        <v>N</v>
      </c>
      <c r="CO22" s="362" t="str">
        <f ca="1">IF(ISERROR(HLOOKUP(CO20,$DR$7:$DX22,$DY22,FALSE)),"N",HLOOKUP(CO20,$DR$7:$DX22,$DY22,FALSE))</f>
        <v>N</v>
      </c>
      <c r="CP22" s="362" t="str">
        <f ca="1">IF(ISERROR(HLOOKUP(CP20,$DR$7:$DX22,$DY22,FALSE)),"N",HLOOKUP(CP20,$DR$7:$DX22,$DY22,FALSE))</f>
        <v>N</v>
      </c>
      <c r="CQ22" s="362" t="str">
        <f ca="1">IF(ISERROR(HLOOKUP(CQ20,$DR$7:$DX22,$DY22,FALSE)),"N",HLOOKUP(CQ20,$DR$7:$DX22,$DY22,FALSE))</f>
        <v>N</v>
      </c>
      <c r="CR22" s="362" t="str">
        <f>IF(ISERROR(HLOOKUP(CR20,$DR$7:$DX22,$DY22,FALSE)),"N",HLOOKUP(CR20,$DR$7:$DX22,$DY22,FALSE))</f>
        <v>N</v>
      </c>
      <c r="CS22" s="362" t="str">
        <f ca="1">IF(ISERROR(HLOOKUP(CS20,$DR$7:$DX22,$DY22,FALSE)),"N",HLOOKUP(CS20,$DR$7:$DX22,$DY22,FALSE))</f>
        <v>N</v>
      </c>
      <c r="CT22" s="362" t="str">
        <f ca="1">IF(ISERROR(HLOOKUP(CT20,$DR$7:$DX22,$DY22,FALSE)),"N",HLOOKUP(CT20,$DR$7:$DX22,$DY22,FALSE))</f>
        <v>N</v>
      </c>
      <c r="CU22" s="362" t="str">
        <f ca="1">IF(ISERROR(HLOOKUP(CU20,$DR$7:$DX22,$DY22,FALSE)),"N",HLOOKUP(CU20,$DR$7:$DX22,$DY22,FALSE))</f>
        <v>N</v>
      </c>
      <c r="CV22" s="362" t="str">
        <f ca="1">IF(ISERROR(HLOOKUP(CV20,$DR$7:$DX22,$DY22,FALSE)),"N",HLOOKUP(CV20,$DR$7:$DX22,$DY22,FALSE))</f>
        <v>N</v>
      </c>
      <c r="CW22" s="362" t="str">
        <f ca="1">IF(ISERROR(HLOOKUP(CW20,$DR$7:$DX22,$DY22,FALSE)),"N",HLOOKUP(CW20,$DR$7:$DX22,$DY22,FALSE))</f>
        <v>N</v>
      </c>
      <c r="CX22" s="362" t="str">
        <f ca="1">IF(ISERROR(HLOOKUP(CX20,$DR$7:$DX22,$DY22,FALSE)),"N",HLOOKUP(CX20,$DR$7:$DX22,$DY22,FALSE))</f>
        <v>N</v>
      </c>
      <c r="CY22" s="362" t="str">
        <f>IF(ISERROR(HLOOKUP(CY20,$DR$7:$DX22,$DY22,FALSE)),"N",HLOOKUP(CY20,$DR$7:$DX22,$DY22,FALSE))</f>
        <v>N</v>
      </c>
      <c r="CZ22" s="362" t="str">
        <f ca="1">IF(ISERROR(HLOOKUP(CZ20,$DR$7:$DX22,$DY22,FALSE)),"N",HLOOKUP(CZ20,$DR$7:$DX22,$DY22,FALSE))</f>
        <v>N</v>
      </c>
      <c r="DA22" s="362" t="str">
        <f ca="1">IF(ISERROR(HLOOKUP(DA20,$DR$7:$DX22,$DY22,FALSE)),"N",HLOOKUP(DA20,$DR$7:$DX22,$DY22,FALSE))</f>
        <v>N</v>
      </c>
      <c r="DB22" s="362" t="str">
        <f ca="1">IF(ISERROR(HLOOKUP(DB20,$DR$7:$DX22,$DY22,FALSE)),"N",HLOOKUP(DB20,$DR$7:$DX22,$DY22,FALSE))</f>
        <v>N</v>
      </c>
      <c r="DC22" s="362" t="str">
        <f ca="1">IF(ISERROR(HLOOKUP(DC20,$DR$7:$DX22,$DY22,FALSE)),"N",HLOOKUP(DC20,$DR$7:$DX22,$DY22,FALSE))</f>
        <v>N</v>
      </c>
      <c r="DD22" s="362" t="str">
        <f ca="1">IF(ISERROR(HLOOKUP(DD20,$DR$7:$DX22,$DY22,FALSE)),"N",HLOOKUP(DD20,$DR$7:$DX22,$DY22,FALSE))</f>
        <v>N</v>
      </c>
      <c r="DE22" s="362" t="str">
        <f ca="1">IF(ISERROR(HLOOKUP(DE20,$DR$7:$DX22,$DY22,FALSE)),"N",HLOOKUP(DE20,$DR$7:$DX22,$DY22,FALSE))</f>
        <v>N</v>
      </c>
      <c r="DF22" s="362" t="str">
        <f>IF(ISERROR(HLOOKUP(DF20,$DR$7:$DX22,$DY22,FALSE)),"N",HLOOKUP(DF20,$DR$7:$DX22,$DY22,FALSE))</f>
        <v>N</v>
      </c>
      <c r="DG22" s="362" t="str">
        <f ca="1">IF(ISERROR(HLOOKUP(DG20,$DR$7:$DX22,$DY22,FALSE)),"N",HLOOKUP(DG20,$DR$7:$DX22,$DY22,FALSE))</f>
        <v>N</v>
      </c>
      <c r="DH22" s="362" t="str">
        <f ca="1">IF(ISERROR(HLOOKUP(DH20,$DR$7:$DX22,$DY22,FALSE)),"N",HLOOKUP(DH20,$DR$7:$DX22,$DY22,FALSE))</f>
        <v>N</v>
      </c>
      <c r="DI22" s="362" t="str">
        <f ca="1">IF(ISERROR(HLOOKUP(DI20,$DR$7:$DX22,$DY22,FALSE)),"N",HLOOKUP(DI20,$DR$7:$DX22,$DY22,FALSE))</f>
        <v>N</v>
      </c>
      <c r="DJ22" s="362" t="str">
        <f ca="1">IF(ISERROR(HLOOKUP(DJ20,$DR$7:$DX22,$DY22,FALSE)),"N",HLOOKUP(DJ20,$DR$7:$DX22,$DY22,FALSE))</f>
        <v>N</v>
      </c>
      <c r="DK22" s="362" t="str">
        <f ca="1">IF(ISERROR(HLOOKUP(DK20,$DR$7:$DX22,$DY22,FALSE)),"N",HLOOKUP(DK20,$DR$7:$DX22,$DY22,FALSE))</f>
        <v>N</v>
      </c>
      <c r="DL22" s="362" t="str">
        <f ca="1">IF(ISERROR(HLOOKUP(DL20,$DR$7:$DX22,$DY22,FALSE)),"N",HLOOKUP(DL20,$DR$7:$DX22,$DY22,FALSE))</f>
        <v>N</v>
      </c>
      <c r="DM22" s="362" t="str">
        <f>IF(ISERROR(HLOOKUP(DM20,$DR$7:$DX22,$DY22,FALSE)),"N",HLOOKUP(DM20,$DR$7:$DX22,$DY22,FALSE))</f>
        <v>N</v>
      </c>
      <c r="DN22" s="362" t="str">
        <f ca="1">IF(ISERROR(HLOOKUP(DN20,$DR$7:$DX22,$DY22,FALSE)),"N",HLOOKUP(DN20,$DR$7:$DX22,$DY22,FALSE))</f>
        <v>N</v>
      </c>
      <c r="DO22" s="362" t="str">
        <f ca="1">IF(ISERROR(HLOOKUP(DO20,$DR$7:$DX22,$DY22,FALSE)),"N",HLOOKUP(DO20,$DR$7:$DX22,$DY22,FALSE))</f>
        <v>N</v>
      </c>
      <c r="DP22" s="362">
        <f t="shared" ca="1" si="25"/>
        <v>0</v>
      </c>
      <c r="DQ22" s="362">
        <f t="shared" ca="1" si="26"/>
        <v>30</v>
      </c>
      <c r="DR22" s="362" t="str">
        <f>IF('DB Func'!M17&gt;0,"S","N")</f>
        <v>N</v>
      </c>
      <c r="DS22" s="362" t="str">
        <f>IF('DB Func'!R17&gt;0,"S","N")</f>
        <v>N</v>
      </c>
      <c r="DT22" s="362" t="str">
        <f>IF('DB Func'!W17&gt;0,"S","N")</f>
        <v>N</v>
      </c>
      <c r="DU22" s="362" t="str">
        <f>IF('DB Func'!AB17&gt;0,"S","N")</f>
        <v>N</v>
      </c>
      <c r="DV22" s="362" t="str">
        <f>IF('DB Func'!AG17&gt;0,"S","N")</f>
        <v>N</v>
      </c>
      <c r="DW22" s="362" t="str">
        <f>IF('DB Func'!AL17&gt;0,"S","N")</f>
        <v>N</v>
      </c>
      <c r="DX22" s="362" t="str">
        <f>IF('DB Func'!AQ17&gt;0,"S","N")</f>
        <v>N</v>
      </c>
      <c r="DY22" s="362">
        <v>16</v>
      </c>
      <c r="DZ22" s="369">
        <f ca="1">'DB Func'!C17</f>
        <v>0</v>
      </c>
      <c r="EA22" s="362" t="str">
        <f t="shared" ca="1" si="27"/>
        <v>s</v>
      </c>
      <c r="EB22" s="362" t="str">
        <f t="shared" ca="1" si="27"/>
        <v>s</v>
      </c>
      <c r="EC22" s="362" t="str">
        <f t="shared" ca="1" si="27"/>
        <v>s</v>
      </c>
      <c r="ED22" s="362" t="str">
        <f t="shared" ca="1" si="27"/>
        <v>s</v>
      </c>
      <c r="EE22" s="362" t="str">
        <f t="shared" ca="1" si="27"/>
        <v>s</v>
      </c>
      <c r="EF22" s="362" t="str">
        <f t="shared" ca="1" si="27"/>
        <v>s</v>
      </c>
      <c r="EG22" s="362" t="str">
        <f t="shared" ca="1" si="27"/>
        <v>s</v>
      </c>
      <c r="EH22" s="362" t="str">
        <f t="shared" ca="1" si="27"/>
        <v>s</v>
      </c>
      <c r="EI22" s="362" t="str">
        <f t="shared" ca="1" si="27"/>
        <v>s</v>
      </c>
      <c r="EJ22" s="362" t="str">
        <f t="shared" ca="1" si="27"/>
        <v>s</v>
      </c>
      <c r="EK22" s="362" t="str">
        <f t="shared" ca="1" si="27"/>
        <v>s</v>
      </c>
      <c r="EL22" s="362" t="str">
        <f t="shared" ca="1" si="27"/>
        <v>s</v>
      </c>
      <c r="EM22" s="362" t="str">
        <f t="shared" ca="1" si="27"/>
        <v>s</v>
      </c>
      <c r="EN22" s="362" t="str">
        <f t="shared" ca="1" si="27"/>
        <v>s</v>
      </c>
      <c r="EO22" s="362" t="str">
        <f t="shared" ca="1" si="27"/>
        <v>s</v>
      </c>
      <c r="EP22" s="362" t="str">
        <f t="shared" ca="1" si="27"/>
        <v>s</v>
      </c>
      <c r="EQ22" s="362" t="str">
        <f t="shared" ca="1" si="28"/>
        <v>s</v>
      </c>
      <c r="ER22" s="362" t="str">
        <f t="shared" ca="1" si="28"/>
        <v>s</v>
      </c>
      <c r="ES22" s="362" t="str">
        <f t="shared" ca="1" si="28"/>
        <v>s</v>
      </c>
      <c r="ET22" s="362" t="str">
        <f t="shared" ca="1" si="28"/>
        <v>s</v>
      </c>
      <c r="EU22" s="362" t="str">
        <f t="shared" ca="1" si="28"/>
        <v>s</v>
      </c>
      <c r="EV22" s="362" t="str">
        <f t="shared" ca="1" si="28"/>
        <v>s</v>
      </c>
      <c r="EW22" s="362" t="str">
        <f t="shared" ca="1" si="28"/>
        <v>s</v>
      </c>
      <c r="EX22" s="362" t="str">
        <f t="shared" ca="1" si="28"/>
        <v>s</v>
      </c>
      <c r="EY22" s="362" t="str">
        <f t="shared" ca="1" si="28"/>
        <v>s</v>
      </c>
      <c r="EZ22" s="362" t="str">
        <f t="shared" ca="1" si="29"/>
        <v>s</v>
      </c>
      <c r="FA22" s="362" t="str">
        <f t="shared" ca="1" si="29"/>
        <v>s</v>
      </c>
      <c r="FB22" s="362" t="str">
        <f t="shared" ca="1" si="29"/>
        <v>s</v>
      </c>
      <c r="FC22" s="362" t="str">
        <f t="shared" ca="1" si="29"/>
        <v>s</v>
      </c>
      <c r="FD22" s="362" t="str">
        <f t="shared" ca="1" si="29"/>
        <v>s</v>
      </c>
      <c r="FE22" s="362">
        <f t="shared" ca="1" si="30"/>
        <v>30</v>
      </c>
      <c r="FF22" s="362">
        <f t="shared" ca="1" si="31"/>
        <v>0</v>
      </c>
      <c r="FG22" s="362" t="str">
        <f ca="1">IF(AND(YEAR(DZ22)='P Gerais'!D20,MONTH(Lanc!EA22)=11,DAY(Lanc!EA22)&gt;1),"S","N")</f>
        <v>N</v>
      </c>
      <c r="FH22" s="364">
        <f t="shared" ca="1" si="32"/>
        <v>0</v>
      </c>
      <c r="FI22" s="364">
        <f t="shared" si="33"/>
        <v>0</v>
      </c>
      <c r="FJ22" s="387">
        <f t="shared" ca="1" si="34"/>
        <v>0</v>
      </c>
      <c r="FP22" s="363">
        <f ca="1">((FH22-FJ22-FI22+AZ22+AQ22+SUM(Z22:AA22)+SUM(AW22:AX22)+AK22)*IF('DB Func'!GG17="ok",'DB Func'!GD17,0))</f>
        <v>0</v>
      </c>
      <c r="FR22" s="389">
        <f t="shared" ca="1" si="35"/>
        <v>0</v>
      </c>
      <c r="GV22" s="49"/>
      <c r="GW22" s="49"/>
      <c r="GX22" s="49"/>
      <c r="GY22" s="49"/>
      <c r="GZ22" s="49"/>
      <c r="HA22" s="49"/>
      <c r="HB22" s="49"/>
      <c r="HC22" s="49"/>
    </row>
    <row r="23" spans="3:211" ht="30" customHeight="1" thickTop="1" thickBot="1">
      <c r="C23" s="390" t="str">
        <f ca="1">IF('DB Func'!B18="Funcionário 16","",'DB Func'!B18)</f>
        <v/>
      </c>
      <c r="D23" s="391">
        <f ca="1">'DB Func'!CN18</f>
        <v>0</v>
      </c>
      <c r="E23" s="382" t="str">
        <f ca="1">IF(C23="","-",IF(OR(terceiro!E23="NOV",terceiro!F23="NOV"),"Sim","Não"))</f>
        <v>-</v>
      </c>
      <c r="F23" s="383" t="str">
        <f ca="1">IF(C23="","-",IF(OR(Ferias!E23="NOV",Ferias!F23="NOV"),"Sim","Não"))</f>
        <v>-</v>
      </c>
      <c r="G23" s="383">
        <f ca="1">IF(C23="",0,IF(F23="Sim",IF(Ferias!E23="NOV",Ferias!I23,Ferias!J23),0))</f>
        <v>0</v>
      </c>
      <c r="H23" s="185"/>
      <c r="I23" s="185"/>
      <c r="J23" s="398">
        <f t="shared" ca="1" si="1"/>
        <v>0</v>
      </c>
      <c r="K23" s="152"/>
      <c r="L23" s="151"/>
      <c r="M23" s="189"/>
      <c r="N23" s="153"/>
      <c r="O23" s="48"/>
      <c r="P23" s="48"/>
      <c r="Q23" s="48"/>
      <c r="R23" s="49"/>
      <c r="S23" s="49"/>
      <c r="T23" s="49"/>
      <c r="U23" s="49"/>
      <c r="V23" s="49"/>
      <c r="W23" s="49"/>
      <c r="X23" s="49"/>
      <c r="Y23" s="49"/>
      <c r="Z23" s="49"/>
      <c r="AA23" s="49"/>
      <c r="AB23" s="48"/>
      <c r="AC23" s="48"/>
      <c r="AD23" s="49"/>
      <c r="AE23" s="49"/>
      <c r="AF23" s="314"/>
      <c r="AH23" s="400">
        <f ca="1">IF(AND('DB Func'!GE18="Outubro",'DB Func'!BQ18="2 Parcelas"),(('auxiliar 13 sal'!M19/12*'DB Func'!GF18+AVERAGE('auxiliar 13 sal'!Q19:AB19)+AVERAGE('auxiliar 13 sal'!AE19:AP19)+'auxiliar 13 sal'!M19*'DB Func'!BN18+'auxiliar 13 sal'!M19*'DB Func'!BO18)/2),IF('DB Func'!GE18="Novembro",IF('DB Func'!BQ18="Parcela Única",('auxiliar 13 sal'!M19/12*'DB Func'!GF18)+AVERAGE('auxiliar 13 sal'!Q19:AB19)+AVERAGE('auxiliar 13 sal'!AE19:AP19)+('auxiliar 13 sal'!M19*'DB Func'!BN18)+('auxiliar 13 sal'!M19*'DB Func'!BO18),IF('DB Func'!BQ18="2 Parcelas",(('auxiliar 13 sal'!M19/12*'DB Func'!GF18+AVERAGE('auxiliar 13 sal'!Q19:AB19)+AVERAGE('auxiliar 13 sal'!AE19:AP19)+'auxiliar 13 sal'!M19*'DB Func'!BN18+'auxiliar 13 sal'!M19*'DB Func'!BO18)/2))),0))</f>
        <v>0</v>
      </c>
      <c r="AK23" s="364">
        <f t="shared" ca="1" si="9"/>
        <v>0</v>
      </c>
      <c r="AL23" s="364">
        <f t="shared" ca="1" si="10"/>
        <v>0</v>
      </c>
      <c r="AM23" s="364">
        <f t="shared" ca="1" si="11"/>
        <v>0</v>
      </c>
      <c r="AN23" s="364">
        <f t="shared" ca="1" si="12"/>
        <v>0</v>
      </c>
      <c r="AO23" s="364">
        <f t="shared" ca="1" si="13"/>
        <v>0</v>
      </c>
      <c r="AP23" s="364">
        <f t="shared" ca="1" si="14"/>
        <v>0</v>
      </c>
      <c r="AQ23" s="364">
        <f t="shared" ca="1" si="15"/>
        <v>0</v>
      </c>
      <c r="AR23" s="364">
        <f>IF(OR(M23="",M23=0),0,((FH23/220)*('Ho Ex'!$C$8+$AS$6))*M23)</f>
        <v>0</v>
      </c>
      <c r="AS23" s="364">
        <f>IF(OR(N23="",N23=0),0,((FH23/220*('DB Func'!GD18+Lanc!$AS$6))*('Ho Ex'!$I$8+$AS$6))*(N23/52.5*60))</f>
        <v>0</v>
      </c>
      <c r="AT23" s="364">
        <f>IF(OR(M23="",M23=0),0,((FH23/220)*('Ho Ex'!$J$8+$AS$6))*O23)</f>
        <v>0</v>
      </c>
      <c r="AU23" s="364">
        <f>IF(OR(M23="",M23=0),0,((FH23/220)*('Ho Ex'!I29+$AS$6))*P23)</f>
        <v>0</v>
      </c>
      <c r="AV23" s="364">
        <f>IF(OR(M23="",M23=0),0,((FH23/220)*('Ho Ex'!C29+$AS$6))*Q23)</f>
        <v>0</v>
      </c>
      <c r="AW23" s="364">
        <f ca="1">FH23*'DB Func'!BN18</f>
        <v>0</v>
      </c>
      <c r="AX23" s="364">
        <f ca="1">FH23*'DB Func'!BO18</f>
        <v>0</v>
      </c>
      <c r="AY23" s="364">
        <f ca="1">IF(FJ23=0,0,VLOOKUP(FJ23,'P Gerais'!$D$39:$G$41,3,TRUE)*Func16!$F$68)</f>
        <v>0</v>
      </c>
      <c r="AZ23" s="364">
        <f t="shared" si="16"/>
        <v>0</v>
      </c>
      <c r="BA23" s="364">
        <f ca="1">((FH23-FJ23-FI23+AZ23+AQ23+SUM(Z23:AA23)+SUM(AW23:AX23)+AK23)*IF('DB Func'!GG18="ok",'DB Func'!GD18,0))+(FH23-FJ23-FI23+AZ23+AQ23+SUM(Z23:AA23)+SUM(AW23:AX23))+AK23</f>
        <v>0</v>
      </c>
      <c r="BB23" s="385">
        <f ca="1">VLOOKUP(BA23,'P Gerais'!$D$22:$G$25,3,TRUE)</f>
        <v>0.08</v>
      </c>
      <c r="BC23" s="364">
        <f ca="1">IF(BA23&lt;'P Gerais'!$D$25,BA23*BB23,Lanc!BB23)</f>
        <v>0</v>
      </c>
      <c r="BD23" s="364">
        <f ca="1">BA23-BC23-('DB Func'!GB18*'P Gerais'!$D$35)</f>
        <v>0</v>
      </c>
      <c r="BE23" s="386">
        <f ca="1">VLOOKUP(BD23,'P Gerais'!$D$29:$F$33,3,TRUE)</f>
        <v>0</v>
      </c>
      <c r="BF23" s="364">
        <f t="shared" ca="1" si="17"/>
        <v>0</v>
      </c>
      <c r="BG23" s="364">
        <f ca="1">VLOOKUP(BD23,'P Gerais'!$D$29:$G$33,4,TRUE)</f>
        <v>0</v>
      </c>
      <c r="BH23" s="364">
        <f t="shared" ca="1" si="18"/>
        <v>0</v>
      </c>
      <c r="BI23" s="364">
        <f t="shared" ca="1" si="19"/>
        <v>0</v>
      </c>
      <c r="BJ23" s="362">
        <f ca="1">'DB Func'!G18</f>
        <v>0</v>
      </c>
      <c r="BK23" s="362">
        <f ca="1">'DB Func'!FW18</f>
        <v>0</v>
      </c>
      <c r="BL23" s="364">
        <f ca="1">D23*'P Gerais'!$D$13</f>
        <v>0</v>
      </c>
      <c r="BM23" s="364">
        <f ca="1">D23*'P Gerais'!$D$14</f>
        <v>0</v>
      </c>
      <c r="BN23" s="364">
        <f ca="1">D23*'P Gerais'!$D$16</f>
        <v>0</v>
      </c>
      <c r="BO23" s="364">
        <f ca="1">D23*'P Gerais'!$D$17</f>
        <v>0</v>
      </c>
      <c r="BP23" s="364">
        <f ca="1">D23*'P Gerais'!$D$18</f>
        <v>0</v>
      </c>
      <c r="BQ23" s="385">
        <f ca="1">VLOOKUP(D23,'P Gerais'!$D$22:$G$24,3,TRUE)</f>
        <v>0.08</v>
      </c>
      <c r="BR23" s="385">
        <f ca="1">VLOOKUP(D23,'P Gerais'!$D$29:$G$33,3,TRUE)</f>
        <v>0</v>
      </c>
      <c r="BS23" s="385">
        <f ca="1">'DB Func'!BN18</f>
        <v>0</v>
      </c>
      <c r="BT23" s="385">
        <f ca="1">'DB Func'!BO18</f>
        <v>0</v>
      </c>
      <c r="BU23" s="385">
        <f ca="1">'DB Func'!FX18</f>
        <v>0</v>
      </c>
      <c r="BV23" s="364">
        <f t="shared" ca="1" si="20"/>
        <v>-0.08</v>
      </c>
      <c r="BW23" s="364">
        <f ca="1">BV23-'DB Func'!GC18</f>
        <v>-0.08</v>
      </c>
      <c r="BX23" s="362">
        <f ca="1">IFERROR(VLOOKUP(BW23,'P Gerais'!$D$29:$G$33,3,TRUE)*BW23,0)</f>
        <v>0</v>
      </c>
      <c r="BY23" s="364">
        <f ca="1">IFERROR(BX23-VLOOKUP(BW23,'P Gerais'!$D$29:$H$33,4,TRUE),0)</f>
        <v>0</v>
      </c>
      <c r="BZ23" s="364">
        <f ca="1">D23*'DB Func'!GD18</f>
        <v>0</v>
      </c>
      <c r="CB23" s="364">
        <f t="shared" ca="1" si="21"/>
        <v>0</v>
      </c>
      <c r="CC23" s="364">
        <f t="shared" si="22"/>
        <v>0</v>
      </c>
      <c r="CD23" s="364">
        <f t="shared" si="23"/>
        <v>0</v>
      </c>
      <c r="CF23" s="362" t="str">
        <f t="shared" ca="1" si="24"/>
        <v>não</v>
      </c>
      <c r="CG23" s="362">
        <f ca="1">IF($CH$8=1,DAY('DB Func'!C18),0)</f>
        <v>0</v>
      </c>
      <c r="CH23" s="362">
        <f ca="1">IF(CI23=0,0,MONTH('DB Func'!C18))</f>
        <v>0</v>
      </c>
      <c r="CI23" s="362">
        <f ca="1">IF('P Gerais'!D21=YEAR('DB Func'!C18),YEAR('DB Func'!C18),0)</f>
        <v>0</v>
      </c>
      <c r="CJ23" s="371">
        <v>46</v>
      </c>
      <c r="CK23" s="363"/>
      <c r="CL23" s="362" t="str">
        <f>IF(ISERROR(HLOOKUP(CL21,$DR$7:$DX23,$DY23,FALSE)),"N",HLOOKUP(CL21,$DR$7:$DX23,$DY23,FALSE))</f>
        <v>N</v>
      </c>
      <c r="CM23" s="362" t="str">
        <f>IF(ISERROR(HLOOKUP(CM21,$DR$7:$DX23,$DY23,FALSE)),"N",HLOOKUP(CM21,$DR$7:$DX23,$DY23,FALSE))</f>
        <v>N</v>
      </c>
      <c r="CN23" s="362" t="str">
        <f>IF(ISERROR(HLOOKUP(CN21,$DR$7:$DX23,$DY23,FALSE)),"N",HLOOKUP(CN21,$DR$7:$DX23,$DY23,FALSE))</f>
        <v>N</v>
      </c>
      <c r="CO23" s="362" t="str">
        <f>IF(ISERROR(HLOOKUP(CO21,$DR$7:$DX23,$DY23,FALSE)),"N",HLOOKUP(CO21,$DR$7:$DX23,$DY23,FALSE))</f>
        <v>N</v>
      </c>
      <c r="CP23" s="362" t="str">
        <f>IF(ISERROR(HLOOKUP(CP21,$DR$7:$DX23,$DY23,FALSE)),"N",HLOOKUP(CP21,$DR$7:$DX23,$DY23,FALSE))</f>
        <v>N</v>
      </c>
      <c r="CQ23" s="362" t="str">
        <f>IF(ISERROR(HLOOKUP(CQ21,$DR$7:$DX23,$DY23,FALSE)),"N",HLOOKUP(CQ21,$DR$7:$DX23,$DY23,FALSE))</f>
        <v>N</v>
      </c>
      <c r="CR23" s="362" t="str">
        <f>IF(ISERROR(HLOOKUP(CR21,$DR$7:$DX23,$DY23,FALSE)),"N",HLOOKUP(CR21,$DR$7:$DX23,$DY23,FALSE))</f>
        <v>N</v>
      </c>
      <c r="CS23" s="362" t="str">
        <f>IF(ISERROR(HLOOKUP(CS21,$DR$7:$DX23,$DY23,FALSE)),"N",HLOOKUP(CS21,$DR$7:$DX23,$DY23,FALSE))</f>
        <v>N</v>
      </c>
      <c r="CT23" s="362" t="str">
        <f>IF(ISERROR(HLOOKUP(CT21,$DR$7:$DX23,$DY23,FALSE)),"N",HLOOKUP(CT21,$DR$7:$DX23,$DY23,FALSE))</f>
        <v>N</v>
      </c>
      <c r="CU23" s="362" t="str">
        <f>IF(ISERROR(HLOOKUP(CU21,$DR$7:$DX23,$DY23,FALSE)),"N",HLOOKUP(CU21,$DR$7:$DX23,$DY23,FALSE))</f>
        <v>N</v>
      </c>
      <c r="CV23" s="362" t="str">
        <f>IF(ISERROR(HLOOKUP(CV21,$DR$7:$DX23,$DY23,FALSE)),"N",HLOOKUP(CV21,$DR$7:$DX23,$DY23,FALSE))</f>
        <v>N</v>
      </c>
      <c r="CW23" s="362" t="str">
        <f>IF(ISERROR(HLOOKUP(CW21,$DR$7:$DX23,$DY23,FALSE)),"N",HLOOKUP(CW21,$DR$7:$DX23,$DY23,FALSE))</f>
        <v>N</v>
      </c>
      <c r="CX23" s="362" t="str">
        <f>IF(ISERROR(HLOOKUP(CX21,$DR$7:$DX23,$DY23,FALSE)),"N",HLOOKUP(CX21,$DR$7:$DX23,$DY23,FALSE))</f>
        <v>N</v>
      </c>
      <c r="CY23" s="362" t="str">
        <f>IF(ISERROR(HLOOKUP(CY21,$DR$7:$DX23,$DY23,FALSE)),"N",HLOOKUP(CY21,$DR$7:$DX23,$DY23,FALSE))</f>
        <v>N</v>
      </c>
      <c r="CZ23" s="362" t="str">
        <f>IF(ISERROR(HLOOKUP(CZ21,$DR$7:$DX23,$DY23,FALSE)),"N",HLOOKUP(CZ21,$DR$7:$DX23,$DY23,FALSE))</f>
        <v>N</v>
      </c>
      <c r="DA23" s="362" t="str">
        <f>IF(ISERROR(HLOOKUP(DA21,$DR$7:$DX23,$DY23,FALSE)),"N",HLOOKUP(DA21,$DR$7:$DX23,$DY23,FALSE))</f>
        <v>N</v>
      </c>
      <c r="DB23" s="362" t="str">
        <f>IF(ISERROR(HLOOKUP(DB21,$DR$7:$DX23,$DY23,FALSE)),"N",HLOOKUP(DB21,$DR$7:$DX23,$DY23,FALSE))</f>
        <v>N</v>
      </c>
      <c r="DC23" s="362" t="str">
        <f>IF(ISERROR(HLOOKUP(DC21,$DR$7:$DX23,$DY23,FALSE)),"N",HLOOKUP(DC21,$DR$7:$DX23,$DY23,FALSE))</f>
        <v>N</v>
      </c>
      <c r="DD23" s="362" t="str">
        <f>IF(ISERROR(HLOOKUP(DD21,$DR$7:$DX23,$DY23,FALSE)),"N",HLOOKUP(DD21,$DR$7:$DX23,$DY23,FALSE))</f>
        <v>N</v>
      </c>
      <c r="DE23" s="362" t="str">
        <f>IF(ISERROR(HLOOKUP(DE21,$DR$7:$DX23,$DY23,FALSE)),"N",HLOOKUP(DE21,$DR$7:$DX23,$DY23,FALSE))</f>
        <v>N</v>
      </c>
      <c r="DF23" s="362" t="str">
        <f>IF(ISERROR(HLOOKUP(DF21,$DR$7:$DX23,$DY23,FALSE)),"N",HLOOKUP(DF21,$DR$7:$DX23,$DY23,FALSE))</f>
        <v>N</v>
      </c>
      <c r="DG23" s="362" t="str">
        <f>IF(ISERROR(HLOOKUP(DG21,$DR$7:$DX23,$DY23,FALSE)),"N",HLOOKUP(DG21,$DR$7:$DX23,$DY23,FALSE))</f>
        <v>N</v>
      </c>
      <c r="DH23" s="362" t="str">
        <f>IF(ISERROR(HLOOKUP(DH21,$DR$7:$DX23,$DY23,FALSE)),"N",HLOOKUP(DH21,$DR$7:$DX23,$DY23,FALSE))</f>
        <v>N</v>
      </c>
      <c r="DI23" s="362" t="str">
        <f>IF(ISERROR(HLOOKUP(DI21,$DR$7:$DX23,$DY23,FALSE)),"N",HLOOKUP(DI21,$DR$7:$DX23,$DY23,FALSE))</f>
        <v>N</v>
      </c>
      <c r="DJ23" s="362" t="str">
        <f>IF(ISERROR(HLOOKUP(DJ21,$DR$7:$DX23,$DY23,FALSE)),"N",HLOOKUP(DJ21,$DR$7:$DX23,$DY23,FALSE))</f>
        <v>N</v>
      </c>
      <c r="DK23" s="362" t="str">
        <f>IF(ISERROR(HLOOKUP(DK21,$DR$7:$DX23,$DY23,FALSE)),"N",HLOOKUP(DK21,$DR$7:$DX23,$DY23,FALSE))</f>
        <v>N</v>
      </c>
      <c r="DL23" s="362" t="str">
        <f>IF(ISERROR(HLOOKUP(DL21,$DR$7:$DX23,$DY23,FALSE)),"N",HLOOKUP(DL21,$DR$7:$DX23,$DY23,FALSE))</f>
        <v>N</v>
      </c>
      <c r="DM23" s="362" t="str">
        <f>IF(ISERROR(HLOOKUP(DM21,$DR$7:$DX23,$DY23,FALSE)),"N",HLOOKUP(DM21,$DR$7:$DX23,$DY23,FALSE))</f>
        <v>N</v>
      </c>
      <c r="DN23" s="362" t="str">
        <f>IF(ISERROR(HLOOKUP(DN21,$DR$7:$DX23,$DY23,FALSE)),"N",HLOOKUP(DN21,$DR$7:$DX23,$DY23,FALSE))</f>
        <v>N</v>
      </c>
      <c r="DO23" s="362" t="str">
        <f>IF(ISERROR(HLOOKUP(DO21,$DR$7:$DX23,$DY23,FALSE)),"N",HLOOKUP(DO21,$DR$7:$DX23,$DY23,FALSE))</f>
        <v>N</v>
      </c>
      <c r="DP23" s="362">
        <f t="shared" si="25"/>
        <v>0</v>
      </c>
      <c r="DQ23" s="362">
        <f t="shared" si="26"/>
        <v>30</v>
      </c>
      <c r="DR23" s="362" t="str">
        <f>IF('DB Func'!M18&gt;0,"S","N")</f>
        <v>N</v>
      </c>
      <c r="DS23" s="362" t="str">
        <f>IF('DB Func'!R18&gt;0,"S","N")</f>
        <v>N</v>
      </c>
      <c r="DT23" s="362" t="str">
        <f>IF('DB Func'!W18&gt;0,"S","N")</f>
        <v>N</v>
      </c>
      <c r="DU23" s="362" t="str">
        <f>IF('DB Func'!AB18&gt;0,"S","N")</f>
        <v>N</v>
      </c>
      <c r="DV23" s="362" t="str">
        <f>IF('DB Func'!AG18&gt;0,"S","N")</f>
        <v>N</v>
      </c>
      <c r="DW23" s="362" t="str">
        <f>IF('DB Func'!AL18&gt;0,"S","N")</f>
        <v>N</v>
      </c>
      <c r="DX23" s="362" t="str">
        <f>IF('DB Func'!AQ18&gt;0,"S","N")</f>
        <v>N</v>
      </c>
      <c r="DY23" s="362">
        <v>17</v>
      </c>
      <c r="DZ23" s="369">
        <f ca="1">'DB Func'!C18</f>
        <v>0</v>
      </c>
      <c r="EA23" s="362" t="str">
        <f t="shared" ca="1" si="27"/>
        <v>s</v>
      </c>
      <c r="EB23" s="362" t="str">
        <f t="shared" ca="1" si="27"/>
        <v>s</v>
      </c>
      <c r="EC23" s="362" t="str">
        <f t="shared" ca="1" si="27"/>
        <v>s</v>
      </c>
      <c r="ED23" s="362" t="str">
        <f t="shared" ca="1" si="27"/>
        <v>s</v>
      </c>
      <c r="EE23" s="362" t="str">
        <f t="shared" ca="1" si="27"/>
        <v>s</v>
      </c>
      <c r="EF23" s="362" t="str">
        <f t="shared" ca="1" si="27"/>
        <v>s</v>
      </c>
      <c r="EG23" s="362" t="str">
        <f t="shared" ca="1" si="27"/>
        <v>s</v>
      </c>
      <c r="EH23" s="362" t="str">
        <f t="shared" ca="1" si="27"/>
        <v>s</v>
      </c>
      <c r="EI23" s="362" t="str">
        <f t="shared" ca="1" si="27"/>
        <v>s</v>
      </c>
      <c r="EJ23" s="362" t="str">
        <f t="shared" ca="1" si="27"/>
        <v>s</v>
      </c>
      <c r="EK23" s="362" t="str">
        <f t="shared" ca="1" si="27"/>
        <v>s</v>
      </c>
      <c r="EL23" s="362" t="str">
        <f t="shared" ca="1" si="27"/>
        <v>s</v>
      </c>
      <c r="EM23" s="362" t="str">
        <f t="shared" ca="1" si="27"/>
        <v>s</v>
      </c>
      <c r="EN23" s="362" t="str">
        <f t="shared" ca="1" si="27"/>
        <v>s</v>
      </c>
      <c r="EO23" s="362" t="str">
        <f t="shared" ca="1" si="27"/>
        <v>s</v>
      </c>
      <c r="EP23" s="362" t="str">
        <f t="shared" ca="1" si="27"/>
        <v>s</v>
      </c>
      <c r="EQ23" s="362" t="str">
        <f t="shared" ca="1" si="28"/>
        <v>s</v>
      </c>
      <c r="ER23" s="362" t="str">
        <f t="shared" ca="1" si="28"/>
        <v>s</v>
      </c>
      <c r="ES23" s="362" t="str">
        <f t="shared" ca="1" si="28"/>
        <v>s</v>
      </c>
      <c r="ET23" s="362" t="str">
        <f t="shared" ca="1" si="28"/>
        <v>s</v>
      </c>
      <c r="EU23" s="362" t="str">
        <f t="shared" ca="1" si="28"/>
        <v>s</v>
      </c>
      <c r="EV23" s="362" t="str">
        <f t="shared" ca="1" si="28"/>
        <v>s</v>
      </c>
      <c r="EW23" s="362" t="str">
        <f t="shared" ca="1" si="28"/>
        <v>s</v>
      </c>
      <c r="EX23" s="362" t="str">
        <f t="shared" ca="1" si="28"/>
        <v>s</v>
      </c>
      <c r="EY23" s="362" t="str">
        <f t="shared" ca="1" si="28"/>
        <v>s</v>
      </c>
      <c r="EZ23" s="362" t="str">
        <f t="shared" ca="1" si="29"/>
        <v>s</v>
      </c>
      <c r="FA23" s="362" t="str">
        <f t="shared" ca="1" si="29"/>
        <v>s</v>
      </c>
      <c r="FB23" s="362" t="str">
        <f t="shared" ca="1" si="29"/>
        <v>s</v>
      </c>
      <c r="FC23" s="362" t="str">
        <f t="shared" ca="1" si="29"/>
        <v>s</v>
      </c>
      <c r="FD23" s="362" t="str">
        <f t="shared" ca="1" si="29"/>
        <v>s</v>
      </c>
      <c r="FE23" s="362">
        <f t="shared" ca="1" si="30"/>
        <v>30</v>
      </c>
      <c r="FF23" s="362">
        <f t="shared" ca="1" si="31"/>
        <v>0</v>
      </c>
      <c r="FG23" s="362" t="str">
        <f ca="1">IF(AND(YEAR(DZ23)='P Gerais'!D21,MONTH(Lanc!EA23)=11,DAY(Lanc!EA23)&gt;1),"S","N")</f>
        <v>N</v>
      </c>
      <c r="FH23" s="364">
        <f t="shared" ca="1" si="32"/>
        <v>0</v>
      </c>
      <c r="FI23" s="364">
        <f t="shared" si="33"/>
        <v>0</v>
      </c>
      <c r="FJ23" s="387">
        <f t="shared" ca="1" si="34"/>
        <v>0</v>
      </c>
      <c r="FP23" s="363">
        <f ca="1">((FH23-FJ23-FI23+AZ23+AQ23+SUM(Z23:AA23)+SUM(AW23:AX23)+AK23)*IF('DB Func'!GG18="ok",'DB Func'!GD18,0))</f>
        <v>0</v>
      </c>
      <c r="FR23" s="389">
        <f t="shared" ca="1" si="35"/>
        <v>0</v>
      </c>
      <c r="GV23" s="49"/>
      <c r="GW23" s="49"/>
      <c r="GX23" s="49"/>
      <c r="GY23" s="49"/>
      <c r="GZ23" s="49"/>
      <c r="HA23" s="49"/>
      <c r="HB23" s="49"/>
      <c r="HC23" s="49"/>
    </row>
    <row r="24" spans="3:211" ht="30" customHeight="1" thickTop="1" thickBot="1">
      <c r="C24" s="390" t="str">
        <f ca="1">IF('DB Func'!B19="Funcionário 17","",'DB Func'!B19)</f>
        <v/>
      </c>
      <c r="D24" s="391">
        <f ca="1">'DB Func'!CN19</f>
        <v>0</v>
      </c>
      <c r="E24" s="382" t="str">
        <f ca="1">IF(C24="","-",IF(OR(terceiro!E24="NOV",terceiro!F24="NOV"),"Sim","Não"))</f>
        <v>-</v>
      </c>
      <c r="F24" s="383" t="str">
        <f ca="1">IF(C24="","-",IF(OR(Ferias!E24="NOV",Ferias!F24="NOV"),"Sim","Não"))</f>
        <v>-</v>
      </c>
      <c r="G24" s="383">
        <f ca="1">IF(C24="",0,IF(F24="Sim",IF(Ferias!E24="NOV",Ferias!I24,Ferias!J24),0))</f>
        <v>0</v>
      </c>
      <c r="H24" s="185"/>
      <c r="I24" s="185"/>
      <c r="J24" s="398">
        <f t="shared" ca="1" si="1"/>
        <v>0</v>
      </c>
      <c r="K24" s="152"/>
      <c r="L24" s="151"/>
      <c r="M24" s="189"/>
      <c r="N24" s="153"/>
      <c r="O24" s="48"/>
      <c r="P24" s="48"/>
      <c r="Q24" s="48"/>
      <c r="R24" s="49"/>
      <c r="S24" s="49"/>
      <c r="T24" s="49"/>
      <c r="U24" s="49"/>
      <c r="V24" s="49"/>
      <c r="W24" s="49"/>
      <c r="X24" s="49"/>
      <c r="Y24" s="49"/>
      <c r="Z24" s="49"/>
      <c r="AA24" s="49"/>
      <c r="AB24" s="48"/>
      <c r="AC24" s="48"/>
      <c r="AD24" s="49"/>
      <c r="AE24" s="49"/>
      <c r="AF24" s="314"/>
      <c r="AH24" s="400">
        <f ca="1">IF(AND('DB Func'!GE19="Outubro",'DB Func'!BQ19="2 Parcelas"),(('auxiliar 13 sal'!M20/12*'DB Func'!GF19+AVERAGE('auxiliar 13 sal'!Q20:AB20)+AVERAGE('auxiliar 13 sal'!AE20:AP20)+'auxiliar 13 sal'!M20*'DB Func'!BN19+'auxiliar 13 sal'!M20*'DB Func'!BO19)/2),IF('DB Func'!GE19="Novembro",IF('DB Func'!BQ19="Parcela Única",('auxiliar 13 sal'!M20/12*'DB Func'!GF19)+AVERAGE('auxiliar 13 sal'!Q20:AB20)+AVERAGE('auxiliar 13 sal'!AE20:AP20)+('auxiliar 13 sal'!M20*'DB Func'!BN19)+('auxiliar 13 sal'!M20*'DB Func'!BO19),IF('DB Func'!BQ19="2 Parcelas",(('auxiliar 13 sal'!M20/12*'DB Func'!GF19+AVERAGE('auxiliar 13 sal'!Q20:AB20)+AVERAGE('auxiliar 13 sal'!AE20:AP20)+'auxiliar 13 sal'!M20*'DB Func'!BN19+'auxiliar 13 sal'!M20*'DB Func'!BO19)/2))),0))</f>
        <v>0</v>
      </c>
      <c r="AK24" s="364">
        <f t="shared" ca="1" si="9"/>
        <v>0</v>
      </c>
      <c r="AL24" s="364">
        <f t="shared" ca="1" si="10"/>
        <v>0</v>
      </c>
      <c r="AM24" s="364">
        <f t="shared" ca="1" si="11"/>
        <v>0</v>
      </c>
      <c r="AN24" s="364">
        <f t="shared" ca="1" si="12"/>
        <v>0</v>
      </c>
      <c r="AO24" s="364">
        <f t="shared" ca="1" si="13"/>
        <v>0</v>
      </c>
      <c r="AP24" s="364">
        <f t="shared" ca="1" si="14"/>
        <v>0</v>
      </c>
      <c r="AQ24" s="364">
        <f t="shared" ca="1" si="15"/>
        <v>0</v>
      </c>
      <c r="AR24" s="364">
        <f>IF(OR(M24="",M24=0),0,((FH24/220)*('Ho Ex'!$C$8+$AS$6))*M24)</f>
        <v>0</v>
      </c>
      <c r="AS24" s="364">
        <f>IF(OR(N24="",N24=0),0,((FH24/220*('DB Func'!GD19+Lanc!$AS$6))*('Ho Ex'!$I$8+$AS$6))*(N24/52.5*60))</f>
        <v>0</v>
      </c>
      <c r="AT24" s="364">
        <f>IF(OR(M24="",M24=0),0,((FH24/220)*('Ho Ex'!$J$8+$AS$6))*O24)</f>
        <v>0</v>
      </c>
      <c r="AU24" s="364">
        <f>IF(OR(M24="",M24=0),0,((FH24/220)*('Ho Ex'!I30+$AS$6))*P24)</f>
        <v>0</v>
      </c>
      <c r="AV24" s="364">
        <f>IF(OR(M24="",M24=0),0,((FH24/220)*('Ho Ex'!C30+$AS$6))*Q24)</f>
        <v>0</v>
      </c>
      <c r="AW24" s="364">
        <f ca="1">FH24*'DB Func'!BN19</f>
        <v>0</v>
      </c>
      <c r="AX24" s="364">
        <f ca="1">FH24*'DB Func'!BO19</f>
        <v>0</v>
      </c>
      <c r="AY24" s="364">
        <f ca="1">IF(FJ24=0,0,VLOOKUP(FJ24,'P Gerais'!$D$39:$G$41,3,TRUE)*Func17!$F$68)</f>
        <v>0</v>
      </c>
      <c r="AZ24" s="364">
        <f t="shared" si="16"/>
        <v>0</v>
      </c>
      <c r="BA24" s="364">
        <f ca="1">((FH24-FJ24-FI24+AZ24+AQ24+SUM(Z24:AA24)+SUM(AW24:AX24)+AK24)*IF('DB Func'!GG19="ok",'DB Func'!GD19,0))+(FH24-FJ24-FI24+AZ24+AQ24+SUM(Z24:AA24)+SUM(AW24:AX24))+AK24</f>
        <v>0</v>
      </c>
      <c r="BB24" s="385">
        <f ca="1">VLOOKUP(BA24,'P Gerais'!$D$22:$G$25,3,TRUE)</f>
        <v>0.08</v>
      </c>
      <c r="BC24" s="364">
        <f ca="1">IF(BA24&lt;'P Gerais'!$D$25,BA24*BB24,Lanc!BB24)</f>
        <v>0</v>
      </c>
      <c r="BD24" s="364">
        <f ca="1">BA24-BC24-('DB Func'!GB19*'P Gerais'!$D$35)</f>
        <v>0</v>
      </c>
      <c r="BE24" s="386">
        <f ca="1">VLOOKUP(BD24,'P Gerais'!$D$29:$F$33,3,TRUE)</f>
        <v>0</v>
      </c>
      <c r="BF24" s="364">
        <f t="shared" ca="1" si="17"/>
        <v>0</v>
      </c>
      <c r="BG24" s="364">
        <f ca="1">VLOOKUP(BD24,'P Gerais'!$D$29:$G$33,4,TRUE)</f>
        <v>0</v>
      </c>
      <c r="BH24" s="364">
        <f t="shared" ca="1" si="18"/>
        <v>0</v>
      </c>
      <c r="BI24" s="364">
        <f t="shared" ca="1" si="19"/>
        <v>0</v>
      </c>
      <c r="BJ24" s="362">
        <f ca="1">'DB Func'!G19</f>
        <v>0</v>
      </c>
      <c r="BK24" s="362">
        <f ca="1">'DB Func'!FW19</f>
        <v>0</v>
      </c>
      <c r="BL24" s="364">
        <f ca="1">D24*'P Gerais'!$D$13</f>
        <v>0</v>
      </c>
      <c r="BM24" s="364">
        <f ca="1">D24*'P Gerais'!$D$14</f>
        <v>0</v>
      </c>
      <c r="BN24" s="364">
        <f ca="1">D24*'P Gerais'!$D$16</f>
        <v>0</v>
      </c>
      <c r="BO24" s="364">
        <f ca="1">D24*'P Gerais'!$D$17</f>
        <v>0</v>
      </c>
      <c r="BP24" s="364">
        <f ca="1">D24*'P Gerais'!$D$18</f>
        <v>0</v>
      </c>
      <c r="BQ24" s="385">
        <f ca="1">VLOOKUP(D24,'P Gerais'!$D$22:$G$24,3,TRUE)</f>
        <v>0.08</v>
      </c>
      <c r="BR24" s="385">
        <f ca="1">VLOOKUP(D24,'P Gerais'!$D$29:$G$33,3,TRUE)</f>
        <v>0</v>
      </c>
      <c r="BS24" s="385">
        <f ca="1">'DB Func'!BN19</f>
        <v>0</v>
      </c>
      <c r="BT24" s="385">
        <f ca="1">'DB Func'!BO19</f>
        <v>0</v>
      </c>
      <c r="BU24" s="385">
        <f ca="1">'DB Func'!FX19</f>
        <v>0</v>
      </c>
      <c r="BV24" s="364">
        <f t="shared" ca="1" si="20"/>
        <v>-0.08</v>
      </c>
      <c r="BW24" s="364">
        <f ca="1">BV24-'DB Func'!GC19</f>
        <v>-0.08</v>
      </c>
      <c r="BX24" s="362">
        <f ca="1">IFERROR(VLOOKUP(BW24,'P Gerais'!$D$29:$G$33,3,TRUE)*BW24,0)</f>
        <v>0</v>
      </c>
      <c r="BY24" s="364">
        <f ca="1">IFERROR(BX24-VLOOKUP(BW24,'P Gerais'!$D$29:$H$33,4,TRUE),0)</f>
        <v>0</v>
      </c>
      <c r="BZ24" s="364">
        <f ca="1">D24*'DB Func'!GD19</f>
        <v>0</v>
      </c>
      <c r="CB24" s="364">
        <f t="shared" ca="1" si="21"/>
        <v>0</v>
      </c>
      <c r="CC24" s="364">
        <f t="shared" si="22"/>
        <v>0</v>
      </c>
      <c r="CD24" s="364">
        <f t="shared" si="23"/>
        <v>0</v>
      </c>
      <c r="CF24" s="362" t="str">
        <f t="shared" ca="1" si="24"/>
        <v>não</v>
      </c>
      <c r="CG24" s="362">
        <f ca="1">IF($CH$8=1,DAY('DB Func'!C19),0)</f>
        <v>0</v>
      </c>
      <c r="CH24" s="362">
        <f ca="1">IF(CI24=0,0,MONTH('DB Func'!C19))</f>
        <v>0</v>
      </c>
      <c r="CI24" s="362">
        <f ca="1">IF('P Gerais'!D22=YEAR('DB Func'!C19),YEAR('DB Func'!C19),0)</f>
        <v>0</v>
      </c>
      <c r="CJ24" s="371">
        <v>47</v>
      </c>
      <c r="CK24" s="363"/>
      <c r="CL24" s="362" t="str">
        <f ca="1">IF(ISERROR(HLOOKUP(CL22,$DR$7:$DX24,$DY24,FALSE)),"N",HLOOKUP(CL22,$DR$7:$DX24,$DY24,FALSE))</f>
        <v>N</v>
      </c>
      <c r="CM24" s="362" t="str">
        <f ca="1">IF(ISERROR(HLOOKUP(CM22,$DR$7:$DX24,$DY24,FALSE)),"N",HLOOKUP(CM22,$DR$7:$DX24,$DY24,FALSE))</f>
        <v>N</v>
      </c>
      <c r="CN24" s="362" t="str">
        <f ca="1">IF(ISERROR(HLOOKUP(CN22,$DR$7:$DX24,$DY24,FALSE)),"N",HLOOKUP(CN22,$DR$7:$DX24,$DY24,FALSE))</f>
        <v>N</v>
      </c>
      <c r="CO24" s="362" t="str">
        <f ca="1">IF(ISERROR(HLOOKUP(CO22,$DR$7:$DX24,$DY24,FALSE)),"N",HLOOKUP(CO22,$DR$7:$DX24,$DY24,FALSE))</f>
        <v>N</v>
      </c>
      <c r="CP24" s="362" t="str">
        <f ca="1">IF(ISERROR(HLOOKUP(CP22,$DR$7:$DX24,$DY24,FALSE)),"N",HLOOKUP(CP22,$DR$7:$DX24,$DY24,FALSE))</f>
        <v>N</v>
      </c>
      <c r="CQ24" s="362" t="str">
        <f ca="1">IF(ISERROR(HLOOKUP(CQ22,$DR$7:$DX24,$DY24,FALSE)),"N",HLOOKUP(CQ22,$DR$7:$DX24,$DY24,FALSE))</f>
        <v>N</v>
      </c>
      <c r="CR24" s="362" t="str">
        <f>IF(ISERROR(HLOOKUP(CR22,$DR$7:$DX24,$DY24,FALSE)),"N",HLOOKUP(CR22,$DR$7:$DX24,$DY24,FALSE))</f>
        <v>N</v>
      </c>
      <c r="CS24" s="362" t="str">
        <f ca="1">IF(ISERROR(HLOOKUP(CS22,$DR$7:$DX24,$DY24,FALSE)),"N",HLOOKUP(CS22,$DR$7:$DX24,$DY24,FALSE))</f>
        <v>N</v>
      </c>
      <c r="CT24" s="362" t="str">
        <f ca="1">IF(ISERROR(HLOOKUP(CT22,$DR$7:$DX24,$DY24,FALSE)),"N",HLOOKUP(CT22,$DR$7:$DX24,$DY24,FALSE))</f>
        <v>N</v>
      </c>
      <c r="CU24" s="362" t="str">
        <f ca="1">IF(ISERROR(HLOOKUP(CU22,$DR$7:$DX24,$DY24,FALSE)),"N",HLOOKUP(CU22,$DR$7:$DX24,$DY24,FALSE))</f>
        <v>N</v>
      </c>
      <c r="CV24" s="362" t="str">
        <f ca="1">IF(ISERROR(HLOOKUP(CV22,$DR$7:$DX24,$DY24,FALSE)),"N",HLOOKUP(CV22,$DR$7:$DX24,$DY24,FALSE))</f>
        <v>N</v>
      </c>
      <c r="CW24" s="362" t="str">
        <f ca="1">IF(ISERROR(HLOOKUP(CW22,$DR$7:$DX24,$DY24,FALSE)),"N",HLOOKUP(CW22,$DR$7:$DX24,$DY24,FALSE))</f>
        <v>N</v>
      </c>
      <c r="CX24" s="362" t="str">
        <f ca="1">IF(ISERROR(HLOOKUP(CX22,$DR$7:$DX24,$DY24,FALSE)),"N",HLOOKUP(CX22,$DR$7:$DX24,$DY24,FALSE))</f>
        <v>N</v>
      </c>
      <c r="CY24" s="362" t="str">
        <f>IF(ISERROR(HLOOKUP(CY22,$DR$7:$DX24,$DY24,FALSE)),"N",HLOOKUP(CY22,$DR$7:$DX24,$DY24,FALSE))</f>
        <v>N</v>
      </c>
      <c r="CZ24" s="362" t="str">
        <f ca="1">IF(ISERROR(HLOOKUP(CZ22,$DR$7:$DX24,$DY24,FALSE)),"N",HLOOKUP(CZ22,$DR$7:$DX24,$DY24,FALSE))</f>
        <v>N</v>
      </c>
      <c r="DA24" s="362" t="str">
        <f ca="1">IF(ISERROR(HLOOKUP(DA22,$DR$7:$DX24,$DY24,FALSE)),"N",HLOOKUP(DA22,$DR$7:$DX24,$DY24,FALSE))</f>
        <v>N</v>
      </c>
      <c r="DB24" s="362" t="str">
        <f ca="1">IF(ISERROR(HLOOKUP(DB22,$DR$7:$DX24,$DY24,FALSE)),"N",HLOOKUP(DB22,$DR$7:$DX24,$DY24,FALSE))</f>
        <v>N</v>
      </c>
      <c r="DC24" s="362" t="str">
        <f ca="1">IF(ISERROR(HLOOKUP(DC22,$DR$7:$DX24,$DY24,FALSE)),"N",HLOOKUP(DC22,$DR$7:$DX24,$DY24,FALSE))</f>
        <v>N</v>
      </c>
      <c r="DD24" s="362" t="str">
        <f ca="1">IF(ISERROR(HLOOKUP(DD22,$DR$7:$DX24,$DY24,FALSE)),"N",HLOOKUP(DD22,$DR$7:$DX24,$DY24,FALSE))</f>
        <v>N</v>
      </c>
      <c r="DE24" s="362" t="str">
        <f ca="1">IF(ISERROR(HLOOKUP(DE22,$DR$7:$DX24,$DY24,FALSE)),"N",HLOOKUP(DE22,$DR$7:$DX24,$DY24,FALSE))</f>
        <v>N</v>
      </c>
      <c r="DF24" s="362" t="str">
        <f>IF(ISERROR(HLOOKUP(DF22,$DR$7:$DX24,$DY24,FALSE)),"N",HLOOKUP(DF22,$DR$7:$DX24,$DY24,FALSE))</f>
        <v>N</v>
      </c>
      <c r="DG24" s="362" t="str">
        <f ca="1">IF(ISERROR(HLOOKUP(DG22,$DR$7:$DX24,$DY24,FALSE)),"N",HLOOKUP(DG22,$DR$7:$DX24,$DY24,FALSE))</f>
        <v>N</v>
      </c>
      <c r="DH24" s="362" t="str">
        <f ca="1">IF(ISERROR(HLOOKUP(DH22,$DR$7:$DX24,$DY24,FALSE)),"N",HLOOKUP(DH22,$DR$7:$DX24,$DY24,FALSE))</f>
        <v>N</v>
      </c>
      <c r="DI24" s="362" t="str">
        <f ca="1">IF(ISERROR(HLOOKUP(DI22,$DR$7:$DX24,$DY24,FALSE)),"N",HLOOKUP(DI22,$DR$7:$DX24,$DY24,FALSE))</f>
        <v>N</v>
      </c>
      <c r="DJ24" s="362" t="str">
        <f ca="1">IF(ISERROR(HLOOKUP(DJ22,$DR$7:$DX24,$DY24,FALSE)),"N",HLOOKUP(DJ22,$DR$7:$DX24,$DY24,FALSE))</f>
        <v>N</v>
      </c>
      <c r="DK24" s="362" t="str">
        <f ca="1">IF(ISERROR(HLOOKUP(DK22,$DR$7:$DX24,$DY24,FALSE)),"N",HLOOKUP(DK22,$DR$7:$DX24,$DY24,FALSE))</f>
        <v>N</v>
      </c>
      <c r="DL24" s="362" t="str">
        <f ca="1">IF(ISERROR(HLOOKUP(DL22,$DR$7:$DX24,$DY24,FALSE)),"N",HLOOKUP(DL22,$DR$7:$DX24,$DY24,FALSE))</f>
        <v>N</v>
      </c>
      <c r="DM24" s="362" t="str">
        <f>IF(ISERROR(HLOOKUP(DM22,$DR$7:$DX24,$DY24,FALSE)),"N",HLOOKUP(DM22,$DR$7:$DX24,$DY24,FALSE))</f>
        <v>N</v>
      </c>
      <c r="DN24" s="362" t="str">
        <f ca="1">IF(ISERROR(HLOOKUP(DN22,$DR$7:$DX24,$DY24,FALSE)),"N",HLOOKUP(DN22,$DR$7:$DX24,$DY24,FALSE))</f>
        <v>N</v>
      </c>
      <c r="DO24" s="362" t="str">
        <f ca="1">IF(ISERROR(HLOOKUP(DO22,$DR$7:$DX24,$DY24,FALSE)),"N",HLOOKUP(DO22,$DR$7:$DX24,$DY24,FALSE))</f>
        <v>N</v>
      </c>
      <c r="DP24" s="362">
        <f t="shared" ca="1" si="25"/>
        <v>0</v>
      </c>
      <c r="DQ24" s="362">
        <f t="shared" ca="1" si="26"/>
        <v>30</v>
      </c>
      <c r="DR24" s="362" t="str">
        <f>IF('DB Func'!M19&gt;0,"S","N")</f>
        <v>N</v>
      </c>
      <c r="DS24" s="362" t="str">
        <f>IF('DB Func'!R19&gt;0,"S","N")</f>
        <v>N</v>
      </c>
      <c r="DT24" s="362" t="str">
        <f>IF('DB Func'!W19&gt;0,"S","N")</f>
        <v>N</v>
      </c>
      <c r="DU24" s="362" t="str">
        <f>IF('DB Func'!AB19&gt;0,"S","N")</f>
        <v>N</v>
      </c>
      <c r="DV24" s="362" t="str">
        <f>IF('DB Func'!AG19&gt;0,"S","N")</f>
        <v>N</v>
      </c>
      <c r="DW24" s="362" t="str">
        <f>IF('DB Func'!AL19&gt;0,"S","N")</f>
        <v>N</v>
      </c>
      <c r="DX24" s="362" t="str">
        <f>IF('DB Func'!AQ19&gt;0,"S","N")</f>
        <v>N</v>
      </c>
      <c r="DY24" s="362">
        <v>18</v>
      </c>
      <c r="DZ24" s="369">
        <f ca="1">'DB Func'!C19</f>
        <v>0</v>
      </c>
      <c r="EA24" s="362" t="str">
        <f t="shared" ca="1" si="27"/>
        <v>s</v>
      </c>
      <c r="EB24" s="362" t="str">
        <f t="shared" ca="1" si="27"/>
        <v>s</v>
      </c>
      <c r="EC24" s="362" t="str">
        <f t="shared" ca="1" si="27"/>
        <v>s</v>
      </c>
      <c r="ED24" s="362" t="str">
        <f t="shared" ca="1" si="27"/>
        <v>s</v>
      </c>
      <c r="EE24" s="362" t="str">
        <f t="shared" ca="1" si="27"/>
        <v>s</v>
      </c>
      <c r="EF24" s="362" t="str">
        <f t="shared" ca="1" si="27"/>
        <v>s</v>
      </c>
      <c r="EG24" s="362" t="str">
        <f t="shared" ca="1" si="27"/>
        <v>s</v>
      </c>
      <c r="EH24" s="362" t="str">
        <f t="shared" ca="1" si="27"/>
        <v>s</v>
      </c>
      <c r="EI24" s="362" t="str">
        <f t="shared" ca="1" si="27"/>
        <v>s</v>
      </c>
      <c r="EJ24" s="362" t="str">
        <f t="shared" ca="1" si="27"/>
        <v>s</v>
      </c>
      <c r="EK24" s="362" t="str">
        <f t="shared" ca="1" si="27"/>
        <v>s</v>
      </c>
      <c r="EL24" s="362" t="str">
        <f t="shared" ca="1" si="27"/>
        <v>s</v>
      </c>
      <c r="EM24" s="362" t="str">
        <f t="shared" ca="1" si="27"/>
        <v>s</v>
      </c>
      <c r="EN24" s="362" t="str">
        <f t="shared" ca="1" si="27"/>
        <v>s</v>
      </c>
      <c r="EO24" s="362" t="str">
        <f t="shared" ca="1" si="27"/>
        <v>s</v>
      </c>
      <c r="EP24" s="362" t="str">
        <f t="shared" ca="1" si="27"/>
        <v>s</v>
      </c>
      <c r="EQ24" s="362" t="str">
        <f t="shared" ca="1" si="28"/>
        <v>s</v>
      </c>
      <c r="ER24" s="362" t="str">
        <f t="shared" ca="1" si="28"/>
        <v>s</v>
      </c>
      <c r="ES24" s="362" t="str">
        <f t="shared" ca="1" si="28"/>
        <v>s</v>
      </c>
      <c r="ET24" s="362" t="str">
        <f t="shared" ca="1" si="28"/>
        <v>s</v>
      </c>
      <c r="EU24" s="362" t="str">
        <f t="shared" ca="1" si="28"/>
        <v>s</v>
      </c>
      <c r="EV24" s="362" t="str">
        <f t="shared" ca="1" si="28"/>
        <v>s</v>
      </c>
      <c r="EW24" s="362" t="str">
        <f t="shared" ca="1" si="28"/>
        <v>s</v>
      </c>
      <c r="EX24" s="362" t="str">
        <f t="shared" ca="1" si="28"/>
        <v>s</v>
      </c>
      <c r="EY24" s="362" t="str">
        <f t="shared" ca="1" si="28"/>
        <v>s</v>
      </c>
      <c r="EZ24" s="362" t="str">
        <f t="shared" ca="1" si="29"/>
        <v>s</v>
      </c>
      <c r="FA24" s="362" t="str">
        <f t="shared" ca="1" si="29"/>
        <v>s</v>
      </c>
      <c r="FB24" s="362" t="str">
        <f t="shared" ca="1" si="29"/>
        <v>s</v>
      </c>
      <c r="FC24" s="362" t="str">
        <f t="shared" ca="1" si="29"/>
        <v>s</v>
      </c>
      <c r="FD24" s="362" t="str">
        <f t="shared" ca="1" si="29"/>
        <v>s</v>
      </c>
      <c r="FE24" s="362">
        <f t="shared" ca="1" si="30"/>
        <v>30</v>
      </c>
      <c r="FF24" s="362">
        <f t="shared" ca="1" si="31"/>
        <v>0</v>
      </c>
      <c r="FG24" s="362" t="str">
        <f ca="1">IF(AND(YEAR(DZ24)='P Gerais'!D22,MONTH(Lanc!EA24)=11,DAY(Lanc!EA24)&gt;1),"S","N")</f>
        <v>N</v>
      </c>
      <c r="FH24" s="364">
        <f t="shared" ca="1" si="32"/>
        <v>0</v>
      </c>
      <c r="FI24" s="364">
        <f t="shared" si="33"/>
        <v>0</v>
      </c>
      <c r="FJ24" s="387">
        <f t="shared" ca="1" si="34"/>
        <v>0</v>
      </c>
      <c r="FP24" s="363">
        <f ca="1">((FH24-FJ24-FI24+AZ24+AQ24+SUM(Z24:AA24)+SUM(AW24:AX24)+AK24)*IF('DB Func'!GG19="ok",'DB Func'!GD19,0))</f>
        <v>0</v>
      </c>
      <c r="FR24" s="389">
        <f t="shared" ca="1" si="35"/>
        <v>0</v>
      </c>
      <c r="GV24" s="49"/>
      <c r="GW24" s="49"/>
      <c r="GX24" s="49"/>
      <c r="GY24" s="49"/>
      <c r="GZ24" s="49"/>
      <c r="HA24" s="49"/>
      <c r="HB24" s="49"/>
      <c r="HC24" s="49"/>
    </row>
    <row r="25" spans="3:211" ht="30" customHeight="1" thickTop="1" thickBot="1">
      <c r="C25" s="390" t="str">
        <f ca="1">IF('DB Func'!B20="Funcionário 18","",'DB Func'!B20)</f>
        <v/>
      </c>
      <c r="D25" s="391">
        <f ca="1">'DB Func'!CN20</f>
        <v>0</v>
      </c>
      <c r="E25" s="382" t="str">
        <f ca="1">IF(C25="","-",IF(OR(terceiro!E25="NOV",terceiro!F25="NOV"),"Sim","Não"))</f>
        <v>-</v>
      </c>
      <c r="F25" s="383" t="str">
        <f ca="1">IF(C25="","-",IF(OR(Ferias!E25="NOV",Ferias!F25="NOV"),"Sim","Não"))</f>
        <v>-</v>
      </c>
      <c r="G25" s="383">
        <f ca="1">IF(C25="",0,IF(F25="Sim",IF(Ferias!E25="NOV",Ferias!I25,Ferias!J25),0))</f>
        <v>0</v>
      </c>
      <c r="H25" s="185"/>
      <c r="I25" s="185"/>
      <c r="J25" s="398">
        <f t="shared" ca="1" si="1"/>
        <v>0</v>
      </c>
      <c r="K25" s="152"/>
      <c r="L25" s="151"/>
      <c r="M25" s="189"/>
      <c r="N25" s="153"/>
      <c r="O25" s="48"/>
      <c r="P25" s="48"/>
      <c r="Q25" s="48"/>
      <c r="R25" s="49"/>
      <c r="S25" s="49"/>
      <c r="T25" s="49"/>
      <c r="U25" s="49"/>
      <c r="V25" s="49"/>
      <c r="W25" s="49"/>
      <c r="X25" s="49"/>
      <c r="Y25" s="49"/>
      <c r="Z25" s="49"/>
      <c r="AA25" s="49"/>
      <c r="AB25" s="48"/>
      <c r="AC25" s="48"/>
      <c r="AD25" s="49"/>
      <c r="AE25" s="49"/>
      <c r="AF25" s="314"/>
      <c r="AH25" s="400">
        <f ca="1">IF(AND('DB Func'!GE20="Outubro",'DB Func'!BQ20="2 Parcelas"),(('auxiliar 13 sal'!M21/12*'DB Func'!GF20+AVERAGE('auxiliar 13 sal'!Q21:AB21)+AVERAGE('auxiliar 13 sal'!AE21:AP21)+'auxiliar 13 sal'!M21*'DB Func'!BN20+'auxiliar 13 sal'!M21*'DB Func'!BO20)/2),IF('DB Func'!GE20="Novembro",IF('DB Func'!BQ20="Parcela Única",('auxiliar 13 sal'!M21/12*'DB Func'!GF20)+AVERAGE('auxiliar 13 sal'!Q21:AB21)+AVERAGE('auxiliar 13 sal'!AE21:AP21)+('auxiliar 13 sal'!M21*'DB Func'!BN20)+('auxiliar 13 sal'!M21*'DB Func'!BO20),IF('DB Func'!BQ20="2 Parcelas",(('auxiliar 13 sal'!M21/12*'DB Func'!GF20+AVERAGE('auxiliar 13 sal'!Q21:AB21)+AVERAGE('auxiliar 13 sal'!AE21:AP21)+'auxiliar 13 sal'!M21*'DB Func'!BN20+'auxiliar 13 sal'!M21*'DB Func'!BO20)/2))),0))</f>
        <v>0</v>
      </c>
      <c r="AK25" s="364">
        <f t="shared" ca="1" si="9"/>
        <v>0</v>
      </c>
      <c r="AL25" s="364">
        <f t="shared" ca="1" si="10"/>
        <v>0</v>
      </c>
      <c r="AM25" s="364">
        <f t="shared" ca="1" si="11"/>
        <v>0</v>
      </c>
      <c r="AN25" s="364">
        <f t="shared" ca="1" si="12"/>
        <v>0</v>
      </c>
      <c r="AO25" s="364">
        <f t="shared" ca="1" si="13"/>
        <v>0</v>
      </c>
      <c r="AP25" s="364">
        <f t="shared" ca="1" si="14"/>
        <v>0</v>
      </c>
      <c r="AQ25" s="364">
        <f t="shared" ca="1" si="15"/>
        <v>0</v>
      </c>
      <c r="AR25" s="364">
        <f>IF(OR(M25="",M25=0),0,((FH25/220)*('Ho Ex'!$C$8+$AS$6))*M25)</f>
        <v>0</v>
      </c>
      <c r="AS25" s="364">
        <f>IF(OR(N25="",N25=0),0,((FH25/220*('DB Func'!GD20+Lanc!$AS$6))*('Ho Ex'!$I$8+$AS$6))*(N25/52.5*60))</f>
        <v>0</v>
      </c>
      <c r="AT25" s="364">
        <f>IF(OR(M25="",M25=0),0,((FH25/220)*('Ho Ex'!$J$8+$AS$6))*O25)</f>
        <v>0</v>
      </c>
      <c r="AU25" s="364">
        <f>IF(OR(M25="",M25=0),0,((FH25/220)*('Ho Ex'!I31+$AS$6))*P25)</f>
        <v>0</v>
      </c>
      <c r="AV25" s="364">
        <f>IF(OR(M25="",M25=0),0,((FH25/220)*('Ho Ex'!C31+$AS$6))*Q25)</f>
        <v>0</v>
      </c>
      <c r="AW25" s="364">
        <f ca="1">FH25*'DB Func'!BN20</f>
        <v>0</v>
      </c>
      <c r="AX25" s="364">
        <f ca="1">FH25*'DB Func'!BO20</f>
        <v>0</v>
      </c>
      <c r="AY25" s="364">
        <f ca="1">IF(FJ25=0,0,VLOOKUP(FJ25,'P Gerais'!$D$39:$G$41,3,TRUE)*Func18!$F$68)</f>
        <v>0</v>
      </c>
      <c r="AZ25" s="364">
        <f t="shared" si="16"/>
        <v>0</v>
      </c>
      <c r="BA25" s="364">
        <f ca="1">((FH25-FJ25-FI25+AZ25+AQ25+SUM(Z25:AA25)+SUM(AW25:AX25)+AK25)*IF('DB Func'!GG20="ok",'DB Func'!GD20,0))+(FH25-FJ25-FI25+AZ25+AQ25+SUM(Z25:AA25)+SUM(AW25:AX25))+AK25</f>
        <v>0</v>
      </c>
      <c r="BB25" s="385">
        <f ca="1">VLOOKUP(BA25,'P Gerais'!$D$22:$G$25,3,TRUE)</f>
        <v>0.08</v>
      </c>
      <c r="BC25" s="364">
        <f ca="1">IF(BA25&lt;'P Gerais'!$D$25,BA25*BB25,Lanc!BB25)</f>
        <v>0</v>
      </c>
      <c r="BD25" s="364">
        <f ca="1">BA25-BC25-('DB Func'!GB20*'P Gerais'!$D$35)</f>
        <v>0</v>
      </c>
      <c r="BE25" s="386">
        <f ca="1">VLOOKUP(BD25,'P Gerais'!$D$29:$F$33,3,TRUE)</f>
        <v>0</v>
      </c>
      <c r="BF25" s="364">
        <f t="shared" ca="1" si="17"/>
        <v>0</v>
      </c>
      <c r="BG25" s="364">
        <f ca="1">VLOOKUP(BD25,'P Gerais'!$D$29:$G$33,4,TRUE)</f>
        <v>0</v>
      </c>
      <c r="BH25" s="364">
        <f t="shared" ca="1" si="18"/>
        <v>0</v>
      </c>
      <c r="BI25" s="364">
        <f t="shared" ca="1" si="19"/>
        <v>0</v>
      </c>
      <c r="BJ25" s="362">
        <f ca="1">'DB Func'!G20</f>
        <v>0</v>
      </c>
      <c r="BK25" s="362">
        <f ca="1">'DB Func'!FW20</f>
        <v>0</v>
      </c>
      <c r="BL25" s="364">
        <f ca="1">D25*'P Gerais'!$D$13</f>
        <v>0</v>
      </c>
      <c r="BM25" s="364">
        <f ca="1">D25*'P Gerais'!$D$14</f>
        <v>0</v>
      </c>
      <c r="BN25" s="364">
        <f ca="1">D25*'P Gerais'!$D$16</f>
        <v>0</v>
      </c>
      <c r="BO25" s="364">
        <f ca="1">D25*'P Gerais'!$D$17</f>
        <v>0</v>
      </c>
      <c r="BP25" s="364">
        <f ca="1">D25*'P Gerais'!$D$18</f>
        <v>0</v>
      </c>
      <c r="BQ25" s="385">
        <f ca="1">VLOOKUP(D25,'P Gerais'!$D$22:$G$24,3,TRUE)</f>
        <v>0.08</v>
      </c>
      <c r="BR25" s="385">
        <f ca="1">VLOOKUP(D25,'P Gerais'!$D$29:$G$33,3,TRUE)</f>
        <v>0</v>
      </c>
      <c r="BS25" s="385">
        <f ca="1">'DB Func'!BN20</f>
        <v>0</v>
      </c>
      <c r="BT25" s="385">
        <f ca="1">'DB Func'!BO20</f>
        <v>0</v>
      </c>
      <c r="BU25" s="385">
        <f ca="1">'DB Func'!FX20</f>
        <v>0</v>
      </c>
      <c r="BV25" s="364">
        <f t="shared" ca="1" si="20"/>
        <v>-0.08</v>
      </c>
      <c r="BW25" s="364">
        <f ca="1">BV25-'DB Func'!GC20</f>
        <v>-0.08</v>
      </c>
      <c r="BX25" s="362">
        <f ca="1">IFERROR(VLOOKUP(BW25,'P Gerais'!$D$29:$G$33,3,TRUE)*BW25,0)</f>
        <v>0</v>
      </c>
      <c r="BY25" s="364">
        <f ca="1">IFERROR(BX25-VLOOKUP(BW25,'P Gerais'!$D$29:$H$33,4,TRUE),0)</f>
        <v>0</v>
      </c>
      <c r="BZ25" s="364">
        <f ca="1">D25*'DB Func'!GD20</f>
        <v>0</v>
      </c>
      <c r="CB25" s="364">
        <f t="shared" ca="1" si="21"/>
        <v>0</v>
      </c>
      <c r="CC25" s="364">
        <f t="shared" si="22"/>
        <v>0</v>
      </c>
      <c r="CD25" s="364">
        <f t="shared" si="23"/>
        <v>0</v>
      </c>
      <c r="CF25" s="362" t="str">
        <f t="shared" ca="1" si="24"/>
        <v>não</v>
      </c>
      <c r="CG25" s="362">
        <f ca="1">IF($CH$8=1,DAY('DB Func'!C20),0)</f>
        <v>0</v>
      </c>
      <c r="CH25" s="362">
        <f ca="1">IF(CI25=0,0,MONTH('DB Func'!C20))</f>
        <v>0</v>
      </c>
      <c r="CI25" s="362">
        <f ca="1">IF('P Gerais'!D23=YEAR('DB Func'!C20),YEAR('DB Func'!C20),0)</f>
        <v>0</v>
      </c>
      <c r="CJ25" s="371">
        <v>48</v>
      </c>
      <c r="CK25" s="363"/>
      <c r="CL25" s="362" t="str">
        <f>IF(ISERROR(HLOOKUP(CL23,$DR$7:$DX25,$DY25,FALSE)),"N",HLOOKUP(CL23,$DR$7:$DX25,$DY25,FALSE))</f>
        <v>N</v>
      </c>
      <c r="CM25" s="362" t="str">
        <f>IF(ISERROR(HLOOKUP(CM23,$DR$7:$DX25,$DY25,FALSE)),"N",HLOOKUP(CM23,$DR$7:$DX25,$DY25,FALSE))</f>
        <v>N</v>
      </c>
      <c r="CN25" s="362" t="str">
        <f>IF(ISERROR(HLOOKUP(CN23,$DR$7:$DX25,$DY25,FALSE)),"N",HLOOKUP(CN23,$DR$7:$DX25,$DY25,FALSE))</f>
        <v>N</v>
      </c>
      <c r="CO25" s="362" t="str">
        <f>IF(ISERROR(HLOOKUP(CO23,$DR$7:$DX25,$DY25,FALSE)),"N",HLOOKUP(CO23,$DR$7:$DX25,$DY25,FALSE))</f>
        <v>N</v>
      </c>
      <c r="CP25" s="362" t="str">
        <f>IF(ISERROR(HLOOKUP(CP23,$DR$7:$DX25,$DY25,FALSE)),"N",HLOOKUP(CP23,$DR$7:$DX25,$DY25,FALSE))</f>
        <v>N</v>
      </c>
      <c r="CQ25" s="362" t="str">
        <f>IF(ISERROR(HLOOKUP(CQ23,$DR$7:$DX25,$DY25,FALSE)),"N",HLOOKUP(CQ23,$DR$7:$DX25,$DY25,FALSE))</f>
        <v>N</v>
      </c>
      <c r="CR25" s="362" t="str">
        <f>IF(ISERROR(HLOOKUP(CR23,$DR$7:$DX25,$DY25,FALSE)),"N",HLOOKUP(CR23,$DR$7:$DX25,$DY25,FALSE))</f>
        <v>N</v>
      </c>
      <c r="CS25" s="362" t="str">
        <f>IF(ISERROR(HLOOKUP(CS23,$DR$7:$DX25,$DY25,FALSE)),"N",HLOOKUP(CS23,$DR$7:$DX25,$DY25,FALSE))</f>
        <v>N</v>
      </c>
      <c r="CT25" s="362" t="str">
        <f>IF(ISERROR(HLOOKUP(CT23,$DR$7:$DX25,$DY25,FALSE)),"N",HLOOKUP(CT23,$DR$7:$DX25,$DY25,FALSE))</f>
        <v>N</v>
      </c>
      <c r="CU25" s="362" t="str">
        <f>IF(ISERROR(HLOOKUP(CU23,$DR$7:$DX25,$DY25,FALSE)),"N",HLOOKUP(CU23,$DR$7:$DX25,$DY25,FALSE))</f>
        <v>N</v>
      </c>
      <c r="CV25" s="362" t="str">
        <f>IF(ISERROR(HLOOKUP(CV23,$DR$7:$DX25,$DY25,FALSE)),"N",HLOOKUP(CV23,$DR$7:$DX25,$DY25,FALSE))</f>
        <v>N</v>
      </c>
      <c r="CW25" s="362" t="str">
        <f>IF(ISERROR(HLOOKUP(CW23,$DR$7:$DX25,$DY25,FALSE)),"N",HLOOKUP(CW23,$DR$7:$DX25,$DY25,FALSE))</f>
        <v>N</v>
      </c>
      <c r="CX25" s="362" t="str">
        <f>IF(ISERROR(HLOOKUP(CX23,$DR$7:$DX25,$DY25,FALSE)),"N",HLOOKUP(CX23,$DR$7:$DX25,$DY25,FALSE))</f>
        <v>N</v>
      </c>
      <c r="CY25" s="362" t="str">
        <f>IF(ISERROR(HLOOKUP(CY23,$DR$7:$DX25,$DY25,FALSE)),"N",HLOOKUP(CY23,$DR$7:$DX25,$DY25,FALSE))</f>
        <v>N</v>
      </c>
      <c r="CZ25" s="362" t="str">
        <f>IF(ISERROR(HLOOKUP(CZ23,$DR$7:$DX25,$DY25,FALSE)),"N",HLOOKUP(CZ23,$DR$7:$DX25,$DY25,FALSE))</f>
        <v>N</v>
      </c>
      <c r="DA25" s="362" t="str">
        <f>IF(ISERROR(HLOOKUP(DA23,$DR$7:$DX25,$DY25,FALSE)),"N",HLOOKUP(DA23,$DR$7:$DX25,$DY25,FALSE))</f>
        <v>N</v>
      </c>
      <c r="DB25" s="362" t="str">
        <f>IF(ISERROR(HLOOKUP(DB23,$DR$7:$DX25,$DY25,FALSE)),"N",HLOOKUP(DB23,$DR$7:$DX25,$DY25,FALSE))</f>
        <v>N</v>
      </c>
      <c r="DC25" s="362" t="str">
        <f>IF(ISERROR(HLOOKUP(DC23,$DR$7:$DX25,$DY25,FALSE)),"N",HLOOKUP(DC23,$DR$7:$DX25,$DY25,FALSE))</f>
        <v>N</v>
      </c>
      <c r="DD25" s="362" t="str">
        <f>IF(ISERROR(HLOOKUP(DD23,$DR$7:$DX25,$DY25,FALSE)),"N",HLOOKUP(DD23,$DR$7:$DX25,$DY25,FALSE))</f>
        <v>N</v>
      </c>
      <c r="DE25" s="362" t="str">
        <f>IF(ISERROR(HLOOKUP(DE23,$DR$7:$DX25,$DY25,FALSE)),"N",HLOOKUP(DE23,$DR$7:$DX25,$DY25,FALSE))</f>
        <v>N</v>
      </c>
      <c r="DF25" s="362" t="str">
        <f>IF(ISERROR(HLOOKUP(DF23,$DR$7:$DX25,$DY25,FALSE)),"N",HLOOKUP(DF23,$DR$7:$DX25,$DY25,FALSE))</f>
        <v>N</v>
      </c>
      <c r="DG25" s="362" t="str">
        <f>IF(ISERROR(HLOOKUP(DG23,$DR$7:$DX25,$DY25,FALSE)),"N",HLOOKUP(DG23,$DR$7:$DX25,$DY25,FALSE))</f>
        <v>N</v>
      </c>
      <c r="DH25" s="362" t="str">
        <f>IF(ISERROR(HLOOKUP(DH23,$DR$7:$DX25,$DY25,FALSE)),"N",HLOOKUP(DH23,$DR$7:$DX25,$DY25,FALSE))</f>
        <v>N</v>
      </c>
      <c r="DI25" s="362" t="str">
        <f>IF(ISERROR(HLOOKUP(DI23,$DR$7:$DX25,$DY25,FALSE)),"N",HLOOKUP(DI23,$DR$7:$DX25,$DY25,FALSE))</f>
        <v>N</v>
      </c>
      <c r="DJ25" s="362" t="str">
        <f>IF(ISERROR(HLOOKUP(DJ23,$DR$7:$DX25,$DY25,FALSE)),"N",HLOOKUP(DJ23,$DR$7:$DX25,$DY25,FALSE))</f>
        <v>N</v>
      </c>
      <c r="DK25" s="362" t="str">
        <f>IF(ISERROR(HLOOKUP(DK23,$DR$7:$DX25,$DY25,FALSE)),"N",HLOOKUP(DK23,$DR$7:$DX25,$DY25,FALSE))</f>
        <v>N</v>
      </c>
      <c r="DL25" s="362" t="str">
        <f>IF(ISERROR(HLOOKUP(DL23,$DR$7:$DX25,$DY25,FALSE)),"N",HLOOKUP(DL23,$DR$7:$DX25,$DY25,FALSE))</f>
        <v>N</v>
      </c>
      <c r="DM25" s="362" t="str">
        <f>IF(ISERROR(HLOOKUP(DM23,$DR$7:$DX25,$DY25,FALSE)),"N",HLOOKUP(DM23,$DR$7:$DX25,$DY25,FALSE))</f>
        <v>N</v>
      </c>
      <c r="DN25" s="362" t="str">
        <f>IF(ISERROR(HLOOKUP(DN23,$DR$7:$DX25,$DY25,FALSE)),"N",HLOOKUP(DN23,$DR$7:$DX25,$DY25,FALSE))</f>
        <v>N</v>
      </c>
      <c r="DO25" s="362" t="str">
        <f>IF(ISERROR(HLOOKUP(DO23,$DR$7:$DX25,$DY25,FALSE)),"N",HLOOKUP(DO23,$DR$7:$DX25,$DY25,FALSE))</f>
        <v>N</v>
      </c>
      <c r="DP25" s="362">
        <f t="shared" si="25"/>
        <v>0</v>
      </c>
      <c r="DQ25" s="362">
        <f t="shared" si="26"/>
        <v>30</v>
      </c>
      <c r="DR25" s="362" t="str">
        <f>IF('DB Func'!M20&gt;0,"S","N")</f>
        <v>N</v>
      </c>
      <c r="DS25" s="362" t="str">
        <f>IF('DB Func'!R20&gt;0,"S","N")</f>
        <v>N</v>
      </c>
      <c r="DT25" s="362" t="str">
        <f>IF('DB Func'!W20&gt;0,"S","N")</f>
        <v>N</v>
      </c>
      <c r="DU25" s="362" t="str">
        <f>IF('DB Func'!AB20&gt;0,"S","N")</f>
        <v>N</v>
      </c>
      <c r="DV25" s="362" t="str">
        <f>IF('DB Func'!AG20&gt;0,"S","N")</f>
        <v>N</v>
      </c>
      <c r="DW25" s="362" t="str">
        <f>IF('DB Func'!AL20&gt;0,"S","N")</f>
        <v>N</v>
      </c>
      <c r="DX25" s="362" t="str">
        <f>IF('DB Func'!AQ20&gt;0,"S","N")</f>
        <v>N</v>
      </c>
      <c r="DY25" s="362">
        <v>19</v>
      </c>
      <c r="DZ25" s="369">
        <f ca="1">'DB Func'!C20</f>
        <v>0</v>
      </c>
      <c r="EA25" s="362" t="str">
        <f t="shared" ca="1" si="27"/>
        <v>s</v>
      </c>
      <c r="EB25" s="362" t="str">
        <f t="shared" ca="1" si="27"/>
        <v>s</v>
      </c>
      <c r="EC25" s="362" t="str">
        <f t="shared" ca="1" si="27"/>
        <v>s</v>
      </c>
      <c r="ED25" s="362" t="str">
        <f t="shared" ca="1" si="27"/>
        <v>s</v>
      </c>
      <c r="EE25" s="362" t="str">
        <f t="shared" ca="1" si="27"/>
        <v>s</v>
      </c>
      <c r="EF25" s="362" t="str">
        <f t="shared" ca="1" si="27"/>
        <v>s</v>
      </c>
      <c r="EG25" s="362" t="str">
        <f t="shared" ca="1" si="27"/>
        <v>s</v>
      </c>
      <c r="EH25" s="362" t="str">
        <f t="shared" ca="1" si="27"/>
        <v>s</v>
      </c>
      <c r="EI25" s="362" t="str">
        <f t="shared" ca="1" si="27"/>
        <v>s</v>
      </c>
      <c r="EJ25" s="362" t="str">
        <f t="shared" ca="1" si="27"/>
        <v>s</v>
      </c>
      <c r="EK25" s="362" t="str">
        <f t="shared" ca="1" si="27"/>
        <v>s</v>
      </c>
      <c r="EL25" s="362" t="str">
        <f t="shared" ca="1" si="27"/>
        <v>s</v>
      </c>
      <c r="EM25" s="362" t="str">
        <f t="shared" ca="1" si="27"/>
        <v>s</v>
      </c>
      <c r="EN25" s="362" t="str">
        <f t="shared" ca="1" si="27"/>
        <v>s</v>
      </c>
      <c r="EO25" s="362" t="str">
        <f t="shared" ref="EO25:FD37" ca="1" si="36">IF(DAY($DZ25)&gt;EO$7,"n","s")</f>
        <v>s</v>
      </c>
      <c r="EP25" s="362" t="str">
        <f t="shared" ca="1" si="36"/>
        <v>s</v>
      </c>
      <c r="EQ25" s="362" t="str">
        <f t="shared" ca="1" si="36"/>
        <v>s</v>
      </c>
      <c r="ER25" s="362" t="str">
        <f t="shared" ca="1" si="36"/>
        <v>s</v>
      </c>
      <c r="ES25" s="362" t="str">
        <f t="shared" ca="1" si="36"/>
        <v>s</v>
      </c>
      <c r="ET25" s="362" t="str">
        <f t="shared" ca="1" si="36"/>
        <v>s</v>
      </c>
      <c r="EU25" s="362" t="str">
        <f t="shared" ca="1" si="28"/>
        <v>s</v>
      </c>
      <c r="EV25" s="362" t="str">
        <f t="shared" ca="1" si="36"/>
        <v>s</v>
      </c>
      <c r="EW25" s="362" t="str">
        <f t="shared" ca="1" si="36"/>
        <v>s</v>
      </c>
      <c r="EX25" s="362" t="str">
        <f t="shared" ca="1" si="36"/>
        <v>s</v>
      </c>
      <c r="EY25" s="362" t="str">
        <f t="shared" ca="1" si="36"/>
        <v>s</v>
      </c>
      <c r="EZ25" s="362" t="str">
        <f t="shared" ca="1" si="36"/>
        <v>s</v>
      </c>
      <c r="FA25" s="362" t="str">
        <f t="shared" ca="1" si="36"/>
        <v>s</v>
      </c>
      <c r="FB25" s="362" t="str">
        <f t="shared" ca="1" si="36"/>
        <v>s</v>
      </c>
      <c r="FC25" s="362" t="str">
        <f t="shared" ca="1" si="36"/>
        <v>s</v>
      </c>
      <c r="FD25" s="362" t="str">
        <f t="shared" ca="1" si="36"/>
        <v>s</v>
      </c>
      <c r="FE25" s="362">
        <f t="shared" ca="1" si="30"/>
        <v>30</v>
      </c>
      <c r="FF25" s="362">
        <f t="shared" ca="1" si="31"/>
        <v>0</v>
      </c>
      <c r="FG25" s="362" t="str">
        <f ca="1">IF(AND(YEAR(DZ25)='P Gerais'!D23,MONTH(Lanc!EA25)=11,DAY(Lanc!EA25)&gt;1),"S","N")</f>
        <v>N</v>
      </c>
      <c r="FH25" s="364">
        <f t="shared" ca="1" si="32"/>
        <v>0</v>
      </c>
      <c r="FI25" s="364">
        <f t="shared" si="33"/>
        <v>0</v>
      </c>
      <c r="FJ25" s="387">
        <f t="shared" ca="1" si="34"/>
        <v>0</v>
      </c>
      <c r="FP25" s="363">
        <f ca="1">((FH25-FJ25-FI25+AZ25+AQ25+SUM(Z25:AA25)+SUM(AW25:AX25)+AK25)*IF('DB Func'!GG20="ok",'DB Func'!GD20,0))</f>
        <v>0</v>
      </c>
      <c r="FR25" s="389">
        <f t="shared" ca="1" si="35"/>
        <v>0</v>
      </c>
      <c r="GV25" s="49"/>
      <c r="GW25" s="49"/>
      <c r="GX25" s="49"/>
      <c r="GY25" s="49"/>
      <c r="GZ25" s="49"/>
      <c r="HA25" s="49"/>
      <c r="HB25" s="49"/>
      <c r="HC25" s="49"/>
    </row>
    <row r="26" spans="3:211" ht="30" customHeight="1" thickTop="1" thickBot="1">
      <c r="C26" s="390" t="str">
        <f ca="1">IF('DB Func'!B21="Funcionário 19","",'DB Func'!B21)</f>
        <v/>
      </c>
      <c r="D26" s="391">
        <f ca="1">'DB Func'!CN21</f>
        <v>0</v>
      </c>
      <c r="E26" s="382" t="str">
        <f ca="1">IF(C26="","-",IF(OR(terceiro!E26="NOV",terceiro!F26="NOV"),"Sim","Não"))</f>
        <v>-</v>
      </c>
      <c r="F26" s="383" t="str">
        <f ca="1">IF(C26="","-",IF(OR(Ferias!E26="NOV",Ferias!F26="NOV"),"Sim","Não"))</f>
        <v>-</v>
      </c>
      <c r="G26" s="383">
        <f ca="1">IF(C26="",0,IF(F26="Sim",IF(Ferias!E26="NOV",Ferias!I26,Ferias!J26),0))</f>
        <v>0</v>
      </c>
      <c r="H26" s="185"/>
      <c r="I26" s="185"/>
      <c r="J26" s="398">
        <f t="shared" ca="1" si="1"/>
        <v>0</v>
      </c>
      <c r="K26" s="152"/>
      <c r="L26" s="151"/>
      <c r="M26" s="189"/>
      <c r="N26" s="153"/>
      <c r="O26" s="48"/>
      <c r="P26" s="48"/>
      <c r="Q26" s="48"/>
      <c r="R26" s="49"/>
      <c r="S26" s="49"/>
      <c r="T26" s="49"/>
      <c r="U26" s="49"/>
      <c r="V26" s="49"/>
      <c r="W26" s="49"/>
      <c r="X26" s="49"/>
      <c r="Y26" s="49"/>
      <c r="Z26" s="49"/>
      <c r="AA26" s="49"/>
      <c r="AB26" s="48"/>
      <c r="AC26" s="48"/>
      <c r="AD26" s="49"/>
      <c r="AE26" s="49"/>
      <c r="AF26" s="314"/>
      <c r="AH26" s="400">
        <f ca="1">IF(AND('DB Func'!GE21="Outubro",'DB Func'!BQ21="2 Parcelas"),(('auxiliar 13 sal'!M22/12*'DB Func'!GF21+AVERAGE('auxiliar 13 sal'!Q22:AB22)+AVERAGE('auxiliar 13 sal'!AE22:AP22)+'auxiliar 13 sal'!M22*'DB Func'!BN21+'auxiliar 13 sal'!M22*'DB Func'!BO21)/2),IF('DB Func'!GE21="Novembro",IF('DB Func'!BQ21="Parcela Única",('auxiliar 13 sal'!M22/12*'DB Func'!GF21)+AVERAGE('auxiliar 13 sal'!Q22:AB22)+AVERAGE('auxiliar 13 sal'!AE22:AP22)+('auxiliar 13 sal'!M22*'DB Func'!BN21)+('auxiliar 13 sal'!M22*'DB Func'!BO21),IF('DB Func'!BQ21="2 Parcelas",(('auxiliar 13 sal'!M22/12*'DB Func'!GF21+AVERAGE('auxiliar 13 sal'!Q22:AB22)+AVERAGE('auxiliar 13 sal'!AE22:AP22)+'auxiliar 13 sal'!M22*'DB Func'!BN21+'auxiliar 13 sal'!M22*'DB Func'!BO21)/2))),0))</f>
        <v>0</v>
      </c>
      <c r="AK26" s="364">
        <f t="shared" ca="1" si="9"/>
        <v>0</v>
      </c>
      <c r="AL26" s="364">
        <f t="shared" ca="1" si="10"/>
        <v>0</v>
      </c>
      <c r="AM26" s="364">
        <f t="shared" ca="1" si="11"/>
        <v>0</v>
      </c>
      <c r="AN26" s="364">
        <f t="shared" ca="1" si="12"/>
        <v>0</v>
      </c>
      <c r="AO26" s="364">
        <f t="shared" ca="1" si="13"/>
        <v>0</v>
      </c>
      <c r="AP26" s="364">
        <f t="shared" ca="1" si="14"/>
        <v>0</v>
      </c>
      <c r="AQ26" s="364">
        <f t="shared" ca="1" si="15"/>
        <v>0</v>
      </c>
      <c r="AR26" s="364">
        <f>IF(OR(M26="",M26=0),0,((FH26/220)*('Ho Ex'!$C$8+$AS$6))*M26)</f>
        <v>0</v>
      </c>
      <c r="AS26" s="364">
        <f>IF(OR(N26="",N26=0),0,((FH26/220*('DB Func'!GD21+Lanc!$AS$6))*('Ho Ex'!$I$8+$AS$6))*(N26/52.5*60))</f>
        <v>0</v>
      </c>
      <c r="AT26" s="364">
        <f>IF(OR(M26="",M26=0),0,((FH26/220)*('Ho Ex'!$J$8+$AS$6))*O26)</f>
        <v>0</v>
      </c>
      <c r="AU26" s="364">
        <f>IF(OR(M26="",M26=0),0,((FH26/220)*('Ho Ex'!I32+$AS$6))*P26)</f>
        <v>0</v>
      </c>
      <c r="AV26" s="364">
        <f>IF(OR(M26="",M26=0),0,((FH26/220)*('Ho Ex'!C23+$AS$6))*Q26)</f>
        <v>0</v>
      </c>
      <c r="AW26" s="364">
        <f ca="1">FH26*'DB Func'!BN21</f>
        <v>0</v>
      </c>
      <c r="AX26" s="364">
        <f ca="1">FH26*'DB Func'!BO21</f>
        <v>0</v>
      </c>
      <c r="AY26" s="364">
        <f ca="1">IF(FJ26=0,0,VLOOKUP(FJ26,'P Gerais'!$D$39:$G$41,3,TRUE)*Func19!$F$68)</f>
        <v>0</v>
      </c>
      <c r="AZ26" s="364">
        <f t="shared" si="16"/>
        <v>0</v>
      </c>
      <c r="BA26" s="364">
        <f ca="1">((FH26-FJ26-FI26+AZ26+AQ26+SUM(Z26:AA26)+SUM(AW26:AX26)+AK26)*IF('DB Func'!GG21="ok",'DB Func'!GD21,0))+(FH26-FJ26-FI26+AZ26+AQ26+SUM(Z26:AA26)+SUM(AW26:AX26))+AK26</f>
        <v>0</v>
      </c>
      <c r="BB26" s="385">
        <f ca="1">VLOOKUP(BA26,'P Gerais'!$D$22:$G$25,3,TRUE)</f>
        <v>0.08</v>
      </c>
      <c r="BC26" s="364">
        <f ca="1">IF(BA26&lt;'P Gerais'!$D$25,BA26*BB26,Lanc!BB26)</f>
        <v>0</v>
      </c>
      <c r="BD26" s="364">
        <f ca="1">BA26-BC26-('DB Func'!GB21*'P Gerais'!$D$35)</f>
        <v>0</v>
      </c>
      <c r="BE26" s="386">
        <f ca="1">VLOOKUP(BD26,'P Gerais'!$D$29:$F$33,3,TRUE)</f>
        <v>0</v>
      </c>
      <c r="BF26" s="364">
        <f t="shared" ca="1" si="17"/>
        <v>0</v>
      </c>
      <c r="BG26" s="364">
        <f ca="1">VLOOKUP(BD26,'P Gerais'!$D$29:$G$33,4,TRUE)</f>
        <v>0</v>
      </c>
      <c r="BH26" s="364">
        <f t="shared" ca="1" si="18"/>
        <v>0</v>
      </c>
      <c r="BI26" s="364">
        <f t="shared" ca="1" si="19"/>
        <v>0</v>
      </c>
      <c r="BJ26" s="362">
        <f ca="1">'DB Func'!G21</f>
        <v>0</v>
      </c>
      <c r="BK26" s="362">
        <f ca="1">'DB Func'!FW21</f>
        <v>0</v>
      </c>
      <c r="BL26" s="364">
        <f ca="1">D26*'P Gerais'!$D$13</f>
        <v>0</v>
      </c>
      <c r="BM26" s="364">
        <f ca="1">D26*'P Gerais'!$D$14</f>
        <v>0</v>
      </c>
      <c r="BN26" s="364">
        <f ca="1">D26*'P Gerais'!$D$16</f>
        <v>0</v>
      </c>
      <c r="BO26" s="364">
        <f ca="1">D26*'P Gerais'!$D$17</f>
        <v>0</v>
      </c>
      <c r="BP26" s="364">
        <f ca="1">D26*'P Gerais'!$D$18</f>
        <v>0</v>
      </c>
      <c r="BQ26" s="385">
        <f ca="1">VLOOKUP(D26,'P Gerais'!$D$22:$G$24,3,TRUE)</f>
        <v>0.08</v>
      </c>
      <c r="BR26" s="385">
        <f ca="1">VLOOKUP(D26,'P Gerais'!$D$29:$G$33,3,TRUE)</f>
        <v>0</v>
      </c>
      <c r="BS26" s="385">
        <f ca="1">'DB Func'!BN21</f>
        <v>0</v>
      </c>
      <c r="BT26" s="385">
        <f ca="1">'DB Func'!BO21</f>
        <v>0</v>
      </c>
      <c r="BU26" s="385">
        <f ca="1">'DB Func'!FX21</f>
        <v>0</v>
      </c>
      <c r="BV26" s="364">
        <f t="shared" ca="1" si="20"/>
        <v>-0.08</v>
      </c>
      <c r="BW26" s="364">
        <f ca="1">BV26-'DB Func'!GC21</f>
        <v>-0.08</v>
      </c>
      <c r="BX26" s="362">
        <f ca="1">IFERROR(VLOOKUP(BW26,'P Gerais'!$D$29:$G$33,3,TRUE)*BW26,0)</f>
        <v>0</v>
      </c>
      <c r="BY26" s="364">
        <f ca="1">IFERROR(BX26-VLOOKUP(BW26,'P Gerais'!$D$29:$H$33,4,TRUE),0)</f>
        <v>0</v>
      </c>
      <c r="BZ26" s="364">
        <f ca="1">D26*'DB Func'!GD21</f>
        <v>0</v>
      </c>
      <c r="CB26" s="364">
        <f t="shared" ca="1" si="21"/>
        <v>0</v>
      </c>
      <c r="CC26" s="364">
        <f t="shared" si="22"/>
        <v>0</v>
      </c>
      <c r="CD26" s="364">
        <f t="shared" si="23"/>
        <v>0</v>
      </c>
      <c r="CF26" s="362" t="str">
        <f t="shared" ca="1" si="24"/>
        <v>não</v>
      </c>
      <c r="CG26" s="362">
        <f ca="1">IF($CH$8=1,DAY('DB Func'!C21),0)</f>
        <v>0</v>
      </c>
      <c r="CH26" s="362">
        <f ca="1">IF(CI26=0,0,MONTH('DB Func'!C21))</f>
        <v>0</v>
      </c>
      <c r="CI26" s="362">
        <f ca="1">IF('P Gerais'!D24=YEAR('DB Func'!C21),YEAR('DB Func'!C21),0)</f>
        <v>0</v>
      </c>
      <c r="CJ26" s="371">
        <v>49</v>
      </c>
      <c r="CK26" s="363"/>
      <c r="CL26" s="362" t="str">
        <f ca="1">IF(ISERROR(HLOOKUP(CL24,$DR$7:$DX26,$DY26,FALSE)),"N",HLOOKUP(CL24,$DR$7:$DX26,$DY26,FALSE))</f>
        <v>N</v>
      </c>
      <c r="CM26" s="362" t="str">
        <f ca="1">IF(ISERROR(HLOOKUP(CM24,$DR$7:$DX26,$DY26,FALSE)),"N",HLOOKUP(CM24,$DR$7:$DX26,$DY26,FALSE))</f>
        <v>N</v>
      </c>
      <c r="CN26" s="362" t="str">
        <f ca="1">IF(ISERROR(HLOOKUP(CN24,$DR$7:$DX26,$DY26,FALSE)),"N",HLOOKUP(CN24,$DR$7:$DX26,$DY26,FALSE))</f>
        <v>N</v>
      </c>
      <c r="CO26" s="362" t="str">
        <f ca="1">IF(ISERROR(HLOOKUP(CO24,$DR$7:$DX26,$DY26,FALSE)),"N",HLOOKUP(CO24,$DR$7:$DX26,$DY26,FALSE))</f>
        <v>N</v>
      </c>
      <c r="CP26" s="362" t="str">
        <f ca="1">IF(ISERROR(HLOOKUP(CP24,$DR$7:$DX26,$DY26,FALSE)),"N",HLOOKUP(CP24,$DR$7:$DX26,$DY26,FALSE))</f>
        <v>N</v>
      </c>
      <c r="CQ26" s="362" t="str">
        <f ca="1">IF(ISERROR(HLOOKUP(CQ24,$DR$7:$DX26,$DY26,FALSE)),"N",HLOOKUP(CQ24,$DR$7:$DX26,$DY26,FALSE))</f>
        <v>N</v>
      </c>
      <c r="CR26" s="362" t="str">
        <f>IF(ISERROR(HLOOKUP(CR24,$DR$7:$DX26,$DY26,FALSE)),"N",HLOOKUP(CR24,$DR$7:$DX26,$DY26,FALSE))</f>
        <v>N</v>
      </c>
      <c r="CS26" s="362" t="str">
        <f ca="1">IF(ISERROR(HLOOKUP(CS24,$DR$7:$DX26,$DY26,FALSE)),"N",HLOOKUP(CS24,$DR$7:$DX26,$DY26,FALSE))</f>
        <v>N</v>
      </c>
      <c r="CT26" s="362" t="str">
        <f ca="1">IF(ISERROR(HLOOKUP(CT24,$DR$7:$DX26,$DY26,FALSE)),"N",HLOOKUP(CT24,$DR$7:$DX26,$DY26,FALSE))</f>
        <v>N</v>
      </c>
      <c r="CU26" s="362" t="str">
        <f ca="1">IF(ISERROR(HLOOKUP(CU24,$DR$7:$DX26,$DY26,FALSE)),"N",HLOOKUP(CU24,$DR$7:$DX26,$DY26,FALSE))</f>
        <v>N</v>
      </c>
      <c r="CV26" s="362" t="str">
        <f ca="1">IF(ISERROR(HLOOKUP(CV24,$DR$7:$DX26,$DY26,FALSE)),"N",HLOOKUP(CV24,$DR$7:$DX26,$DY26,FALSE))</f>
        <v>N</v>
      </c>
      <c r="CW26" s="362" t="str">
        <f ca="1">IF(ISERROR(HLOOKUP(CW24,$DR$7:$DX26,$DY26,FALSE)),"N",HLOOKUP(CW24,$DR$7:$DX26,$DY26,FALSE))</f>
        <v>N</v>
      </c>
      <c r="CX26" s="362" t="str">
        <f ca="1">IF(ISERROR(HLOOKUP(CX24,$DR$7:$DX26,$DY26,FALSE)),"N",HLOOKUP(CX24,$DR$7:$DX26,$DY26,FALSE))</f>
        <v>N</v>
      </c>
      <c r="CY26" s="362" t="str">
        <f>IF(ISERROR(HLOOKUP(CY24,$DR$7:$DX26,$DY26,FALSE)),"N",HLOOKUP(CY24,$DR$7:$DX26,$DY26,FALSE))</f>
        <v>N</v>
      </c>
      <c r="CZ26" s="362" t="str">
        <f ca="1">IF(ISERROR(HLOOKUP(CZ24,$DR$7:$DX26,$DY26,FALSE)),"N",HLOOKUP(CZ24,$DR$7:$DX26,$DY26,FALSE))</f>
        <v>N</v>
      </c>
      <c r="DA26" s="362" t="str">
        <f ca="1">IF(ISERROR(HLOOKUP(DA24,$DR$7:$DX26,$DY26,FALSE)),"N",HLOOKUP(DA24,$DR$7:$DX26,$DY26,FALSE))</f>
        <v>N</v>
      </c>
      <c r="DB26" s="362" t="str">
        <f ca="1">IF(ISERROR(HLOOKUP(DB24,$DR$7:$DX26,$DY26,FALSE)),"N",HLOOKUP(DB24,$DR$7:$DX26,$DY26,FALSE))</f>
        <v>N</v>
      </c>
      <c r="DC26" s="362" t="str">
        <f ca="1">IF(ISERROR(HLOOKUP(DC24,$DR$7:$DX26,$DY26,FALSE)),"N",HLOOKUP(DC24,$DR$7:$DX26,$DY26,FALSE))</f>
        <v>N</v>
      </c>
      <c r="DD26" s="362" t="str">
        <f ca="1">IF(ISERROR(HLOOKUP(DD24,$DR$7:$DX26,$DY26,FALSE)),"N",HLOOKUP(DD24,$DR$7:$DX26,$DY26,FALSE))</f>
        <v>N</v>
      </c>
      <c r="DE26" s="362" t="str">
        <f ca="1">IF(ISERROR(HLOOKUP(DE24,$DR$7:$DX26,$DY26,FALSE)),"N",HLOOKUP(DE24,$DR$7:$DX26,$DY26,FALSE))</f>
        <v>N</v>
      </c>
      <c r="DF26" s="362" t="str">
        <f>IF(ISERROR(HLOOKUP(DF24,$DR$7:$DX26,$DY26,FALSE)),"N",HLOOKUP(DF24,$DR$7:$DX26,$DY26,FALSE))</f>
        <v>N</v>
      </c>
      <c r="DG26" s="362" t="str">
        <f ca="1">IF(ISERROR(HLOOKUP(DG24,$DR$7:$DX26,$DY26,FALSE)),"N",HLOOKUP(DG24,$DR$7:$DX26,$DY26,FALSE))</f>
        <v>N</v>
      </c>
      <c r="DH26" s="362" t="str">
        <f ca="1">IF(ISERROR(HLOOKUP(DH24,$DR$7:$DX26,$DY26,FALSE)),"N",HLOOKUP(DH24,$DR$7:$DX26,$DY26,FALSE))</f>
        <v>N</v>
      </c>
      <c r="DI26" s="362" t="str">
        <f ca="1">IF(ISERROR(HLOOKUP(DI24,$DR$7:$DX26,$DY26,FALSE)),"N",HLOOKUP(DI24,$DR$7:$DX26,$DY26,FALSE))</f>
        <v>N</v>
      </c>
      <c r="DJ26" s="362" t="str">
        <f ca="1">IF(ISERROR(HLOOKUP(DJ24,$DR$7:$DX26,$DY26,FALSE)),"N",HLOOKUP(DJ24,$DR$7:$DX26,$DY26,FALSE))</f>
        <v>N</v>
      </c>
      <c r="DK26" s="362" t="str">
        <f ca="1">IF(ISERROR(HLOOKUP(DK24,$DR$7:$DX26,$DY26,FALSE)),"N",HLOOKUP(DK24,$DR$7:$DX26,$DY26,FALSE))</f>
        <v>N</v>
      </c>
      <c r="DL26" s="362" t="str">
        <f ca="1">IF(ISERROR(HLOOKUP(DL24,$DR$7:$DX26,$DY26,FALSE)),"N",HLOOKUP(DL24,$DR$7:$DX26,$DY26,FALSE))</f>
        <v>N</v>
      </c>
      <c r="DM26" s="362" t="str">
        <f>IF(ISERROR(HLOOKUP(DM24,$DR$7:$DX26,$DY26,FALSE)),"N",HLOOKUP(DM24,$DR$7:$DX26,$DY26,FALSE))</f>
        <v>N</v>
      </c>
      <c r="DN26" s="362" t="str">
        <f ca="1">IF(ISERROR(HLOOKUP(DN24,$DR$7:$DX26,$DY26,FALSE)),"N",HLOOKUP(DN24,$DR$7:$DX26,$DY26,FALSE))</f>
        <v>N</v>
      </c>
      <c r="DO26" s="362" t="str">
        <f ca="1">IF(ISERROR(HLOOKUP(DO24,$DR$7:$DX26,$DY26,FALSE)),"N",HLOOKUP(DO24,$DR$7:$DX26,$DY26,FALSE))</f>
        <v>N</v>
      </c>
      <c r="DP26" s="362">
        <f t="shared" ca="1" si="25"/>
        <v>0</v>
      </c>
      <c r="DQ26" s="362">
        <f t="shared" ca="1" si="26"/>
        <v>30</v>
      </c>
      <c r="DR26" s="362" t="str">
        <f>IF('DB Func'!M21&gt;0,"S","N")</f>
        <v>N</v>
      </c>
      <c r="DS26" s="362" t="str">
        <f>IF('DB Func'!R21&gt;0,"S","N")</f>
        <v>N</v>
      </c>
      <c r="DT26" s="362" t="str">
        <f>IF('DB Func'!W21&gt;0,"S","N")</f>
        <v>N</v>
      </c>
      <c r="DU26" s="362" t="str">
        <f>IF('DB Func'!AB21&gt;0,"S","N")</f>
        <v>N</v>
      </c>
      <c r="DV26" s="362" t="str">
        <f>IF('DB Func'!AG21&gt;0,"S","N")</f>
        <v>N</v>
      </c>
      <c r="DW26" s="362" t="str">
        <f>IF('DB Func'!AL21&gt;0,"S","N")</f>
        <v>N</v>
      </c>
      <c r="DX26" s="362" t="str">
        <f>IF('DB Func'!AQ21&gt;0,"S","N")</f>
        <v>N</v>
      </c>
      <c r="DY26" s="362">
        <v>20</v>
      </c>
      <c r="DZ26" s="369">
        <f ca="1">'DB Func'!C21</f>
        <v>0</v>
      </c>
      <c r="EA26" s="362" t="str">
        <f t="shared" ref="EA26:EP37" ca="1" si="37">IF(DAY($DZ26)&gt;EA$7,"n","s")</f>
        <v>s</v>
      </c>
      <c r="EB26" s="362" t="str">
        <f t="shared" ca="1" si="37"/>
        <v>s</v>
      </c>
      <c r="EC26" s="362" t="str">
        <f t="shared" ca="1" si="37"/>
        <v>s</v>
      </c>
      <c r="ED26" s="362" t="str">
        <f t="shared" ca="1" si="37"/>
        <v>s</v>
      </c>
      <c r="EE26" s="362" t="str">
        <f t="shared" ca="1" si="37"/>
        <v>s</v>
      </c>
      <c r="EF26" s="362" t="str">
        <f t="shared" ca="1" si="37"/>
        <v>s</v>
      </c>
      <c r="EG26" s="362" t="str">
        <f t="shared" ca="1" si="37"/>
        <v>s</v>
      </c>
      <c r="EH26" s="362" t="str">
        <f t="shared" ca="1" si="37"/>
        <v>s</v>
      </c>
      <c r="EI26" s="362" t="str">
        <f t="shared" ca="1" si="37"/>
        <v>s</v>
      </c>
      <c r="EJ26" s="362" t="str">
        <f t="shared" ca="1" si="37"/>
        <v>s</v>
      </c>
      <c r="EK26" s="362" t="str">
        <f t="shared" ca="1" si="37"/>
        <v>s</v>
      </c>
      <c r="EL26" s="362" t="str">
        <f t="shared" ca="1" si="37"/>
        <v>s</v>
      </c>
      <c r="EM26" s="362" t="str">
        <f t="shared" ca="1" si="37"/>
        <v>s</v>
      </c>
      <c r="EN26" s="362" t="str">
        <f t="shared" ca="1" si="37"/>
        <v>s</v>
      </c>
      <c r="EO26" s="362" t="str">
        <f t="shared" ca="1" si="37"/>
        <v>s</v>
      </c>
      <c r="EP26" s="362" t="str">
        <f t="shared" ca="1" si="37"/>
        <v>s</v>
      </c>
      <c r="EQ26" s="362" t="str">
        <f t="shared" ca="1" si="36"/>
        <v>s</v>
      </c>
      <c r="ER26" s="362" t="str">
        <f t="shared" ca="1" si="36"/>
        <v>s</v>
      </c>
      <c r="ES26" s="362" t="str">
        <f t="shared" ca="1" si="36"/>
        <v>s</v>
      </c>
      <c r="ET26" s="362" t="str">
        <f t="shared" ca="1" si="36"/>
        <v>s</v>
      </c>
      <c r="EU26" s="362" t="str">
        <f t="shared" ca="1" si="28"/>
        <v>s</v>
      </c>
      <c r="EV26" s="362" t="str">
        <f t="shared" ca="1" si="36"/>
        <v>s</v>
      </c>
      <c r="EW26" s="362" t="str">
        <f t="shared" ca="1" si="36"/>
        <v>s</v>
      </c>
      <c r="EX26" s="362" t="str">
        <f t="shared" ca="1" si="36"/>
        <v>s</v>
      </c>
      <c r="EY26" s="362" t="str">
        <f t="shared" ca="1" si="36"/>
        <v>s</v>
      </c>
      <c r="EZ26" s="362" t="str">
        <f t="shared" ca="1" si="36"/>
        <v>s</v>
      </c>
      <c r="FA26" s="362" t="str">
        <f t="shared" ca="1" si="36"/>
        <v>s</v>
      </c>
      <c r="FB26" s="362" t="str">
        <f t="shared" ca="1" si="36"/>
        <v>s</v>
      </c>
      <c r="FC26" s="362" t="str">
        <f t="shared" ca="1" si="36"/>
        <v>s</v>
      </c>
      <c r="FD26" s="362" t="str">
        <f t="shared" ca="1" si="36"/>
        <v>s</v>
      </c>
      <c r="FE26" s="362">
        <f t="shared" ca="1" si="30"/>
        <v>30</v>
      </c>
      <c r="FF26" s="362">
        <f t="shared" ca="1" si="31"/>
        <v>0</v>
      </c>
      <c r="FG26" s="362" t="str">
        <f ca="1">IF(AND(YEAR(DZ26)='P Gerais'!D24,MONTH(Lanc!EA26)=11,DAY(Lanc!EA26)&gt;1),"S","N")</f>
        <v>N</v>
      </c>
      <c r="FH26" s="364">
        <f t="shared" ca="1" si="32"/>
        <v>0</v>
      </c>
      <c r="FI26" s="364">
        <f t="shared" si="33"/>
        <v>0</v>
      </c>
      <c r="FJ26" s="387">
        <f t="shared" ca="1" si="34"/>
        <v>0</v>
      </c>
      <c r="FP26" s="363">
        <f ca="1">((FH26-FJ26-FI26+AZ26+AQ26+SUM(Z26:AA26)+SUM(AW26:AX26)+AK26)*IF('DB Func'!GG21="ok",'DB Func'!GD21,0))</f>
        <v>0</v>
      </c>
      <c r="FR26" s="389">
        <f t="shared" ca="1" si="35"/>
        <v>0</v>
      </c>
      <c r="GV26" s="49"/>
      <c r="GW26" s="49"/>
      <c r="GX26" s="49"/>
      <c r="GY26" s="49"/>
      <c r="GZ26" s="49"/>
      <c r="HA26" s="49"/>
      <c r="HB26" s="49"/>
      <c r="HC26" s="49"/>
    </row>
    <row r="27" spans="3:211" ht="30" customHeight="1" thickTop="1" thickBot="1">
      <c r="C27" s="390" t="str">
        <f ca="1">IF('DB Func'!B22="Funcionário 20","",'DB Func'!B22)</f>
        <v/>
      </c>
      <c r="D27" s="391">
        <f ca="1">'DB Func'!CN22</f>
        <v>0</v>
      </c>
      <c r="E27" s="382" t="str">
        <f ca="1">IF(C27="","-",IF(OR(terceiro!E27="NOV",terceiro!F27="NOV"),"Sim","Não"))</f>
        <v>-</v>
      </c>
      <c r="F27" s="383" t="str">
        <f ca="1">IF(C27="","-",IF(OR(Ferias!E27="NOV",Ferias!F27="NOV"),"Sim","Não"))</f>
        <v>-</v>
      </c>
      <c r="G27" s="383">
        <f ca="1">IF(C27="",0,IF(F27="Sim",IF(Ferias!E27="NOV",Ferias!I27,Ferias!J27),0))</f>
        <v>0</v>
      </c>
      <c r="H27" s="185"/>
      <c r="I27" s="185"/>
      <c r="J27" s="398">
        <f t="shared" ca="1" si="1"/>
        <v>0</v>
      </c>
      <c r="K27" s="152"/>
      <c r="L27" s="151"/>
      <c r="M27" s="189"/>
      <c r="N27" s="153"/>
      <c r="O27" s="48"/>
      <c r="P27" s="48"/>
      <c r="Q27" s="48"/>
      <c r="R27" s="49"/>
      <c r="S27" s="49"/>
      <c r="T27" s="49"/>
      <c r="U27" s="49"/>
      <c r="V27" s="49"/>
      <c r="W27" s="49"/>
      <c r="X27" s="49"/>
      <c r="Y27" s="49"/>
      <c r="Z27" s="49"/>
      <c r="AA27" s="49"/>
      <c r="AB27" s="48"/>
      <c r="AC27" s="48"/>
      <c r="AD27" s="49"/>
      <c r="AE27" s="49"/>
      <c r="AF27" s="314"/>
      <c r="AH27" s="400">
        <f ca="1">IF(AND('DB Func'!GE22="Outubro",'DB Func'!BQ22="2 Parcelas"),(('auxiliar 13 sal'!M23/12*'DB Func'!GF22+AVERAGE('auxiliar 13 sal'!Q23:AB23)+AVERAGE('auxiliar 13 sal'!AE23:AP23)+'auxiliar 13 sal'!M23*'DB Func'!BN22+'auxiliar 13 sal'!M23*'DB Func'!BO22)/2),IF('DB Func'!GE22="Novembro",IF('DB Func'!BQ22="Parcela Única",('auxiliar 13 sal'!M23/12*'DB Func'!GF22)+AVERAGE('auxiliar 13 sal'!Q23:AB23)+AVERAGE('auxiliar 13 sal'!AE23:AP23)+('auxiliar 13 sal'!M23*'DB Func'!BN22)+('auxiliar 13 sal'!M23*'DB Func'!BO22),IF('DB Func'!BQ22="2 Parcelas",(('auxiliar 13 sal'!M23/12*'DB Func'!GF22+AVERAGE('auxiliar 13 sal'!Q23:AB23)+AVERAGE('auxiliar 13 sal'!AE23:AP23)+'auxiliar 13 sal'!M23*'DB Func'!BN22+'auxiliar 13 sal'!M23*'DB Func'!BO22)/2))),0))</f>
        <v>0</v>
      </c>
      <c r="AK27" s="364">
        <f t="shared" ca="1" si="9"/>
        <v>0</v>
      </c>
      <c r="AL27" s="364">
        <f t="shared" ca="1" si="10"/>
        <v>0</v>
      </c>
      <c r="AM27" s="364">
        <f t="shared" ca="1" si="11"/>
        <v>0</v>
      </c>
      <c r="AN27" s="364">
        <f t="shared" ca="1" si="12"/>
        <v>0</v>
      </c>
      <c r="AO27" s="364">
        <f t="shared" ca="1" si="13"/>
        <v>0</v>
      </c>
      <c r="AP27" s="364">
        <f t="shared" ca="1" si="14"/>
        <v>0</v>
      </c>
      <c r="AQ27" s="364">
        <f t="shared" ca="1" si="15"/>
        <v>0</v>
      </c>
      <c r="AR27" s="364">
        <f>IF(OR(M27="",M27=0),0,((FH27/220)*('Ho Ex'!$C$8+$AS$6))*M27)</f>
        <v>0</v>
      </c>
      <c r="AS27" s="364">
        <f>IF(OR(N27="",N27=0),0,((FH27/220*('DB Func'!GD22+Lanc!$AS$6))*('Ho Ex'!$I$8+$AS$6))*(N27/52.5*60))</f>
        <v>0</v>
      </c>
      <c r="AT27" s="364">
        <f>IF(OR(M27="",M27=0),0,((FH27/220)*('Ho Ex'!$J$8+$AS$6))*O27)</f>
        <v>0</v>
      </c>
      <c r="AU27" s="364">
        <f>IF(OR(M27="",M27=0),0,((FH27/220)*('Ho Ex'!I33+$AS$6))*P27)</f>
        <v>0</v>
      </c>
      <c r="AV27" s="364">
        <f>IF(OR(M27="",M27=0),0,((FH27/220)*('Ho Ex'!C24+$AS$6))*Q27)</f>
        <v>0</v>
      </c>
      <c r="AW27" s="364">
        <f ca="1">FH27*'DB Func'!BN22</f>
        <v>0</v>
      </c>
      <c r="AX27" s="364">
        <f ca="1">FH27*'DB Func'!BO22</f>
        <v>0</v>
      </c>
      <c r="AY27" s="364">
        <f ca="1">IF(FJ27=0,0,VLOOKUP(FJ27,'P Gerais'!$D$39:$G$41,3,TRUE)*Func20!$F$68)</f>
        <v>0</v>
      </c>
      <c r="AZ27" s="364">
        <f t="shared" si="16"/>
        <v>0</v>
      </c>
      <c r="BA27" s="364">
        <f ca="1">((FH27-FJ27-FI27+AZ27+AQ27+SUM(Z27:AA27)+SUM(AW27:AX27)+AK27)*IF('DB Func'!GG22="ok",'DB Func'!GD22,0))+(FH27-FJ27-FI27+AZ27+AQ27+SUM(Z27:AA27)+SUM(AW27:AX27))+AK27</f>
        <v>0</v>
      </c>
      <c r="BB27" s="385">
        <f ca="1">VLOOKUP(BA27,'P Gerais'!$D$22:$G$25,3,TRUE)</f>
        <v>0.08</v>
      </c>
      <c r="BC27" s="364">
        <f ca="1">IF(BA27&lt;'P Gerais'!$D$25,BA27*BB27,Lanc!BB27)</f>
        <v>0</v>
      </c>
      <c r="BD27" s="364">
        <f ca="1">BA27-BC27-('DB Func'!GB22*'P Gerais'!$D$35)</f>
        <v>0</v>
      </c>
      <c r="BE27" s="386">
        <f ca="1">VLOOKUP(BD27,'P Gerais'!$D$29:$F$33,3,TRUE)</f>
        <v>0</v>
      </c>
      <c r="BF27" s="364">
        <f t="shared" ca="1" si="17"/>
        <v>0</v>
      </c>
      <c r="BG27" s="364">
        <f ca="1">VLOOKUP(BD27,'P Gerais'!$D$29:$G$33,4,TRUE)</f>
        <v>0</v>
      </c>
      <c r="BH27" s="364">
        <f t="shared" ca="1" si="18"/>
        <v>0</v>
      </c>
      <c r="BI27" s="364">
        <f t="shared" ca="1" si="19"/>
        <v>0</v>
      </c>
      <c r="BJ27" s="362">
        <f ca="1">'DB Func'!G22</f>
        <v>0</v>
      </c>
      <c r="BK27" s="362">
        <f ca="1">'DB Func'!FW22</f>
        <v>0</v>
      </c>
      <c r="BL27" s="364">
        <f ca="1">D27*'P Gerais'!$D$13</f>
        <v>0</v>
      </c>
      <c r="BM27" s="364">
        <f ca="1">D27*'P Gerais'!$D$14</f>
        <v>0</v>
      </c>
      <c r="BN27" s="364">
        <f ca="1">D27*'P Gerais'!$D$16</f>
        <v>0</v>
      </c>
      <c r="BO27" s="364">
        <f ca="1">D27*'P Gerais'!$D$17</f>
        <v>0</v>
      </c>
      <c r="BP27" s="364">
        <f ca="1">D27*'P Gerais'!$D$18</f>
        <v>0</v>
      </c>
      <c r="BQ27" s="385">
        <f ca="1">VLOOKUP(D27,'P Gerais'!$D$22:$G$24,3,TRUE)</f>
        <v>0.08</v>
      </c>
      <c r="BR27" s="385">
        <f ca="1">VLOOKUP(D27,'P Gerais'!$D$29:$G$33,3,TRUE)</f>
        <v>0</v>
      </c>
      <c r="BS27" s="385">
        <f ca="1">'DB Func'!BN22</f>
        <v>0</v>
      </c>
      <c r="BT27" s="385">
        <f ca="1">'DB Func'!BO22</f>
        <v>0</v>
      </c>
      <c r="BU27" s="385">
        <f ca="1">'DB Func'!FX22</f>
        <v>0</v>
      </c>
      <c r="BV27" s="364">
        <f t="shared" ca="1" si="20"/>
        <v>-0.08</v>
      </c>
      <c r="BW27" s="364">
        <f ca="1">BV27-'DB Func'!GC22</f>
        <v>-0.08</v>
      </c>
      <c r="BX27" s="362">
        <f ca="1">IFERROR(VLOOKUP(BW27,'P Gerais'!$D$29:$G$33,3,TRUE)*BW27,0)</f>
        <v>0</v>
      </c>
      <c r="BY27" s="364">
        <f ca="1">IFERROR(BX27-VLOOKUP(BW27,'P Gerais'!$D$29:$H$33,4,TRUE),0)</f>
        <v>0</v>
      </c>
      <c r="BZ27" s="364">
        <f ca="1">D27*'DB Func'!GD22</f>
        <v>0</v>
      </c>
      <c r="CB27" s="364">
        <f t="shared" ca="1" si="21"/>
        <v>0</v>
      </c>
      <c r="CC27" s="364">
        <f t="shared" si="22"/>
        <v>0</v>
      </c>
      <c r="CD27" s="364">
        <f t="shared" si="23"/>
        <v>0</v>
      </c>
      <c r="CF27" s="362" t="str">
        <f t="shared" ca="1" si="24"/>
        <v>não</v>
      </c>
      <c r="CG27" s="362">
        <f ca="1">IF($CH$8=1,DAY('DB Func'!C22),0)</f>
        <v>0</v>
      </c>
      <c r="CH27" s="362">
        <f ca="1">IF(CI27=0,0,MONTH('DB Func'!C22))</f>
        <v>0</v>
      </c>
      <c r="CI27" s="362">
        <f ca="1">IF('P Gerais'!D25=YEAR('DB Func'!C22),YEAR('DB Func'!C22),0)</f>
        <v>0</v>
      </c>
      <c r="CJ27" s="371">
        <v>50</v>
      </c>
      <c r="CK27" s="363"/>
      <c r="CL27" s="362" t="str">
        <f>IF(ISERROR(HLOOKUP(CL25,$DR$7:$DX27,$DY27,FALSE)),"N",HLOOKUP(CL25,$DR$7:$DX27,$DY27,FALSE))</f>
        <v>N</v>
      </c>
      <c r="CM27" s="362" t="str">
        <f>IF(ISERROR(HLOOKUP(CM25,$DR$7:$DX27,$DY27,FALSE)),"N",HLOOKUP(CM25,$DR$7:$DX27,$DY27,FALSE))</f>
        <v>N</v>
      </c>
      <c r="CN27" s="362" t="str">
        <f>IF(ISERROR(HLOOKUP(CN25,$DR$7:$DX27,$DY27,FALSE)),"N",HLOOKUP(CN25,$DR$7:$DX27,$DY27,FALSE))</f>
        <v>N</v>
      </c>
      <c r="CO27" s="362" t="str">
        <f>IF(ISERROR(HLOOKUP(CO25,$DR$7:$DX27,$DY27,FALSE)),"N",HLOOKUP(CO25,$DR$7:$DX27,$DY27,FALSE))</f>
        <v>N</v>
      </c>
      <c r="CP27" s="362" t="str">
        <f>IF(ISERROR(HLOOKUP(CP25,$DR$7:$DX27,$DY27,FALSE)),"N",HLOOKUP(CP25,$DR$7:$DX27,$DY27,FALSE))</f>
        <v>N</v>
      </c>
      <c r="CQ27" s="362" t="str">
        <f>IF(ISERROR(HLOOKUP(CQ25,$DR$7:$DX27,$DY27,FALSE)),"N",HLOOKUP(CQ25,$DR$7:$DX27,$DY27,FALSE))</f>
        <v>N</v>
      </c>
      <c r="CR27" s="362" t="str">
        <f>IF(ISERROR(HLOOKUP(CR25,$DR$7:$DX27,$DY27,FALSE)),"N",HLOOKUP(CR25,$DR$7:$DX27,$DY27,FALSE))</f>
        <v>N</v>
      </c>
      <c r="CS27" s="362" t="str">
        <f>IF(ISERROR(HLOOKUP(CS25,$DR$7:$DX27,$DY27,FALSE)),"N",HLOOKUP(CS25,$DR$7:$DX27,$DY27,FALSE))</f>
        <v>N</v>
      </c>
      <c r="CT27" s="362" t="str">
        <f>IF(ISERROR(HLOOKUP(CT25,$DR$7:$DX27,$DY27,FALSE)),"N",HLOOKUP(CT25,$DR$7:$DX27,$DY27,FALSE))</f>
        <v>N</v>
      </c>
      <c r="CU27" s="362" t="str">
        <f>IF(ISERROR(HLOOKUP(CU25,$DR$7:$DX27,$DY27,FALSE)),"N",HLOOKUP(CU25,$DR$7:$DX27,$DY27,FALSE))</f>
        <v>N</v>
      </c>
      <c r="CV27" s="362" t="str">
        <f>IF(ISERROR(HLOOKUP(CV25,$DR$7:$DX27,$DY27,FALSE)),"N",HLOOKUP(CV25,$DR$7:$DX27,$DY27,FALSE))</f>
        <v>N</v>
      </c>
      <c r="CW27" s="362" t="str">
        <f>IF(ISERROR(HLOOKUP(CW25,$DR$7:$DX27,$DY27,FALSE)),"N",HLOOKUP(CW25,$DR$7:$DX27,$DY27,FALSE))</f>
        <v>N</v>
      </c>
      <c r="CX27" s="362" t="str">
        <f>IF(ISERROR(HLOOKUP(CX25,$DR$7:$DX27,$DY27,FALSE)),"N",HLOOKUP(CX25,$DR$7:$DX27,$DY27,FALSE))</f>
        <v>N</v>
      </c>
      <c r="CY27" s="362" t="str">
        <f>IF(ISERROR(HLOOKUP(CY25,$DR$7:$DX27,$DY27,FALSE)),"N",HLOOKUP(CY25,$DR$7:$DX27,$DY27,FALSE))</f>
        <v>N</v>
      </c>
      <c r="CZ27" s="362" t="str">
        <f>IF(ISERROR(HLOOKUP(CZ25,$DR$7:$DX27,$DY27,FALSE)),"N",HLOOKUP(CZ25,$DR$7:$DX27,$DY27,FALSE))</f>
        <v>N</v>
      </c>
      <c r="DA27" s="362" t="str">
        <f>IF(ISERROR(HLOOKUP(DA25,$DR$7:$DX27,$DY27,FALSE)),"N",HLOOKUP(DA25,$DR$7:$DX27,$DY27,FALSE))</f>
        <v>N</v>
      </c>
      <c r="DB27" s="362" t="str">
        <f>IF(ISERROR(HLOOKUP(DB25,$DR$7:$DX27,$DY27,FALSE)),"N",HLOOKUP(DB25,$DR$7:$DX27,$DY27,FALSE))</f>
        <v>N</v>
      </c>
      <c r="DC27" s="362" t="str">
        <f>IF(ISERROR(HLOOKUP(DC25,$DR$7:$DX27,$DY27,FALSE)),"N",HLOOKUP(DC25,$DR$7:$DX27,$DY27,FALSE))</f>
        <v>N</v>
      </c>
      <c r="DD27" s="362" t="str">
        <f>IF(ISERROR(HLOOKUP(DD25,$DR$7:$DX27,$DY27,FALSE)),"N",HLOOKUP(DD25,$DR$7:$DX27,$DY27,FALSE))</f>
        <v>N</v>
      </c>
      <c r="DE27" s="362" t="str">
        <f>IF(ISERROR(HLOOKUP(DE25,$DR$7:$DX27,$DY27,FALSE)),"N",HLOOKUP(DE25,$DR$7:$DX27,$DY27,FALSE))</f>
        <v>N</v>
      </c>
      <c r="DF27" s="362" t="str">
        <f>IF(ISERROR(HLOOKUP(DF25,$DR$7:$DX27,$DY27,FALSE)),"N",HLOOKUP(DF25,$DR$7:$DX27,$DY27,FALSE))</f>
        <v>N</v>
      </c>
      <c r="DG27" s="362" t="str">
        <f>IF(ISERROR(HLOOKUP(DG25,$DR$7:$DX27,$DY27,FALSE)),"N",HLOOKUP(DG25,$DR$7:$DX27,$DY27,FALSE))</f>
        <v>N</v>
      </c>
      <c r="DH27" s="362" t="str">
        <f>IF(ISERROR(HLOOKUP(DH25,$DR$7:$DX27,$DY27,FALSE)),"N",HLOOKUP(DH25,$DR$7:$DX27,$DY27,FALSE))</f>
        <v>N</v>
      </c>
      <c r="DI27" s="362" t="str">
        <f>IF(ISERROR(HLOOKUP(DI25,$DR$7:$DX27,$DY27,FALSE)),"N",HLOOKUP(DI25,$DR$7:$DX27,$DY27,FALSE))</f>
        <v>N</v>
      </c>
      <c r="DJ27" s="362" t="str">
        <f>IF(ISERROR(HLOOKUP(DJ25,$DR$7:$DX27,$DY27,FALSE)),"N",HLOOKUP(DJ25,$DR$7:$DX27,$DY27,FALSE))</f>
        <v>N</v>
      </c>
      <c r="DK27" s="362" t="str">
        <f>IF(ISERROR(HLOOKUP(DK25,$DR$7:$DX27,$DY27,FALSE)),"N",HLOOKUP(DK25,$DR$7:$DX27,$DY27,FALSE))</f>
        <v>N</v>
      </c>
      <c r="DL27" s="362" t="str">
        <f>IF(ISERROR(HLOOKUP(DL25,$DR$7:$DX27,$DY27,FALSE)),"N",HLOOKUP(DL25,$DR$7:$DX27,$DY27,FALSE))</f>
        <v>N</v>
      </c>
      <c r="DM27" s="362" t="str">
        <f>IF(ISERROR(HLOOKUP(DM25,$DR$7:$DX27,$DY27,FALSE)),"N",HLOOKUP(DM25,$DR$7:$DX27,$DY27,FALSE))</f>
        <v>N</v>
      </c>
      <c r="DN27" s="362" t="str">
        <f>IF(ISERROR(HLOOKUP(DN25,$DR$7:$DX27,$DY27,FALSE)),"N",HLOOKUP(DN25,$DR$7:$DX27,$DY27,FALSE))</f>
        <v>N</v>
      </c>
      <c r="DO27" s="362" t="str">
        <f>IF(ISERROR(HLOOKUP(DO25,$DR$7:$DX27,$DY27,FALSE)),"N",HLOOKUP(DO25,$DR$7:$DX27,$DY27,FALSE))</f>
        <v>N</v>
      </c>
      <c r="DP27" s="362">
        <f t="shared" si="25"/>
        <v>0</v>
      </c>
      <c r="DQ27" s="362">
        <f t="shared" si="26"/>
        <v>30</v>
      </c>
      <c r="DR27" s="362" t="str">
        <f>IF('DB Func'!M22&gt;0,"S","N")</f>
        <v>N</v>
      </c>
      <c r="DS27" s="362" t="str">
        <f>IF('DB Func'!R22&gt;0,"S","N")</f>
        <v>N</v>
      </c>
      <c r="DT27" s="362" t="str">
        <f>IF('DB Func'!W22&gt;0,"S","N")</f>
        <v>N</v>
      </c>
      <c r="DU27" s="362" t="str">
        <f>IF('DB Func'!AB22&gt;0,"S","N")</f>
        <v>N</v>
      </c>
      <c r="DV27" s="362" t="str">
        <f>IF('DB Func'!AG22&gt;0,"S","N")</f>
        <v>N</v>
      </c>
      <c r="DW27" s="362" t="str">
        <f>IF('DB Func'!AL22&gt;0,"S","N")</f>
        <v>N</v>
      </c>
      <c r="DX27" s="362" t="str">
        <f>IF('DB Func'!AQ22&gt;0,"S","N")</f>
        <v>N</v>
      </c>
      <c r="DY27" s="362">
        <v>21</v>
      </c>
      <c r="DZ27" s="369">
        <f ca="1">'DB Func'!C22</f>
        <v>0</v>
      </c>
      <c r="EA27" s="362" t="str">
        <f t="shared" ca="1" si="37"/>
        <v>s</v>
      </c>
      <c r="EB27" s="362" t="str">
        <f t="shared" ca="1" si="37"/>
        <v>s</v>
      </c>
      <c r="EC27" s="362" t="str">
        <f t="shared" ca="1" si="37"/>
        <v>s</v>
      </c>
      <c r="ED27" s="362" t="str">
        <f t="shared" ca="1" si="37"/>
        <v>s</v>
      </c>
      <c r="EE27" s="362" t="str">
        <f t="shared" ca="1" si="37"/>
        <v>s</v>
      </c>
      <c r="EF27" s="362" t="str">
        <f t="shared" ca="1" si="37"/>
        <v>s</v>
      </c>
      <c r="EG27" s="362" t="str">
        <f t="shared" ca="1" si="37"/>
        <v>s</v>
      </c>
      <c r="EH27" s="362" t="str">
        <f t="shared" ca="1" si="37"/>
        <v>s</v>
      </c>
      <c r="EI27" s="362" t="str">
        <f t="shared" ca="1" si="37"/>
        <v>s</v>
      </c>
      <c r="EJ27" s="362" t="str">
        <f t="shared" ca="1" si="37"/>
        <v>s</v>
      </c>
      <c r="EK27" s="362" t="str">
        <f t="shared" ca="1" si="37"/>
        <v>s</v>
      </c>
      <c r="EL27" s="362" t="str">
        <f t="shared" ca="1" si="37"/>
        <v>s</v>
      </c>
      <c r="EM27" s="362" t="str">
        <f t="shared" ca="1" si="37"/>
        <v>s</v>
      </c>
      <c r="EN27" s="362" t="str">
        <f t="shared" ca="1" si="37"/>
        <v>s</v>
      </c>
      <c r="EO27" s="362" t="str">
        <f t="shared" ca="1" si="37"/>
        <v>s</v>
      </c>
      <c r="EP27" s="362" t="str">
        <f t="shared" ca="1" si="37"/>
        <v>s</v>
      </c>
      <c r="EQ27" s="362" t="str">
        <f t="shared" ca="1" si="36"/>
        <v>s</v>
      </c>
      <c r="ER27" s="362" t="str">
        <f t="shared" ca="1" si="36"/>
        <v>s</v>
      </c>
      <c r="ES27" s="362" t="str">
        <f t="shared" ca="1" si="36"/>
        <v>s</v>
      </c>
      <c r="ET27" s="362" t="str">
        <f t="shared" ca="1" si="36"/>
        <v>s</v>
      </c>
      <c r="EU27" s="362" t="str">
        <f t="shared" ca="1" si="28"/>
        <v>s</v>
      </c>
      <c r="EV27" s="362" t="str">
        <f t="shared" ca="1" si="36"/>
        <v>s</v>
      </c>
      <c r="EW27" s="362" t="str">
        <f t="shared" ca="1" si="36"/>
        <v>s</v>
      </c>
      <c r="EX27" s="362" t="str">
        <f t="shared" ca="1" si="36"/>
        <v>s</v>
      </c>
      <c r="EY27" s="362" t="str">
        <f t="shared" ca="1" si="36"/>
        <v>s</v>
      </c>
      <c r="EZ27" s="362" t="str">
        <f t="shared" ca="1" si="36"/>
        <v>s</v>
      </c>
      <c r="FA27" s="362" t="str">
        <f t="shared" ca="1" si="36"/>
        <v>s</v>
      </c>
      <c r="FB27" s="362" t="str">
        <f t="shared" ca="1" si="36"/>
        <v>s</v>
      </c>
      <c r="FC27" s="362" t="str">
        <f t="shared" ca="1" si="36"/>
        <v>s</v>
      </c>
      <c r="FD27" s="362" t="str">
        <f t="shared" ca="1" si="36"/>
        <v>s</v>
      </c>
      <c r="FE27" s="362">
        <f t="shared" ca="1" si="30"/>
        <v>30</v>
      </c>
      <c r="FF27" s="362">
        <f t="shared" ca="1" si="31"/>
        <v>0</v>
      </c>
      <c r="FG27" s="362" t="str">
        <f ca="1">IF(AND(YEAR(DZ27)='P Gerais'!D25,MONTH(Lanc!EA27)=11,DAY(Lanc!EA27)&gt;1),"S","N")</f>
        <v>N</v>
      </c>
      <c r="FH27" s="364">
        <f t="shared" ca="1" si="32"/>
        <v>0</v>
      </c>
      <c r="FI27" s="364">
        <f t="shared" si="33"/>
        <v>0</v>
      </c>
      <c r="FJ27" s="387">
        <f t="shared" ca="1" si="34"/>
        <v>0</v>
      </c>
      <c r="FP27" s="363">
        <f ca="1">((FH27-FJ27-FI27+AZ27+AQ27+SUM(Z27:AA27)+SUM(AW27:AX27)+AK27)*IF('DB Func'!GG22="ok",'DB Func'!GD22,0))</f>
        <v>0</v>
      </c>
      <c r="FR27" s="389">
        <f t="shared" ca="1" si="35"/>
        <v>0</v>
      </c>
      <c r="GV27" s="49"/>
      <c r="GW27" s="49"/>
      <c r="GX27" s="49"/>
      <c r="GY27" s="49"/>
      <c r="GZ27" s="49"/>
      <c r="HA27" s="49"/>
      <c r="HB27" s="49"/>
      <c r="HC27" s="49"/>
    </row>
    <row r="28" spans="3:211" ht="30" customHeight="1" thickTop="1" thickBot="1">
      <c r="C28" s="390" t="str">
        <f ca="1">IF('DB Func'!B23="Funcionário 21","",'DB Func'!B23)</f>
        <v/>
      </c>
      <c r="D28" s="391">
        <f ca="1">'DB Func'!CN23</f>
        <v>0</v>
      </c>
      <c r="E28" s="382" t="str">
        <f ca="1">IF(C28="","-",IF(OR(terceiro!E28="NOV",terceiro!F28="NOV"),"Sim","Não"))</f>
        <v>-</v>
      </c>
      <c r="F28" s="383" t="str">
        <f ca="1">IF(C28="","-",IF(OR(Ferias!E28="NOV",Ferias!F28="NOV"),"Sim","Não"))</f>
        <v>-</v>
      </c>
      <c r="G28" s="383">
        <f ca="1">IF(C28="",0,IF(F28="Sim",IF(Ferias!E28="NOV",Ferias!I28,Ferias!J28),0))</f>
        <v>0</v>
      </c>
      <c r="H28" s="185"/>
      <c r="I28" s="185"/>
      <c r="J28" s="398">
        <f t="shared" ca="1" si="1"/>
        <v>0</v>
      </c>
      <c r="K28" s="152"/>
      <c r="L28" s="151"/>
      <c r="M28" s="189"/>
      <c r="N28" s="153"/>
      <c r="O28" s="48"/>
      <c r="P28" s="48"/>
      <c r="Q28" s="48"/>
      <c r="R28" s="49"/>
      <c r="S28" s="49"/>
      <c r="T28" s="49"/>
      <c r="U28" s="49"/>
      <c r="V28" s="49"/>
      <c r="W28" s="49"/>
      <c r="X28" s="49"/>
      <c r="Y28" s="49"/>
      <c r="Z28" s="49"/>
      <c r="AA28" s="49"/>
      <c r="AB28" s="48"/>
      <c r="AC28" s="48"/>
      <c r="AD28" s="49"/>
      <c r="AE28" s="49"/>
      <c r="AF28" s="314"/>
      <c r="AH28" s="400">
        <f ca="1">IF(AND('DB Func'!GE23="Outubro",'DB Func'!BQ23="2 Parcelas"),(('auxiliar 13 sal'!M24/12*'DB Func'!GF23+AVERAGE('auxiliar 13 sal'!Q24:AB24)+AVERAGE('auxiliar 13 sal'!AE24:AP24)+'auxiliar 13 sal'!M24*'DB Func'!BN23+'auxiliar 13 sal'!M24*'DB Func'!BO23)/2),IF('DB Func'!GE23="Novembro",IF('DB Func'!BQ23="Parcela Única",('auxiliar 13 sal'!M24/12*'DB Func'!GF23)+AVERAGE('auxiliar 13 sal'!Q24:AB24)+AVERAGE('auxiliar 13 sal'!AE24:AP24)+('auxiliar 13 sal'!M24*'DB Func'!BN23)+('auxiliar 13 sal'!M24*'DB Func'!BO23),IF('DB Func'!BQ23="2 Parcelas",(('auxiliar 13 sal'!M24/12*'DB Func'!GF23+AVERAGE('auxiliar 13 sal'!Q24:AB24)+AVERAGE('auxiliar 13 sal'!AE24:AP24)+'auxiliar 13 sal'!M24*'DB Func'!BN23+'auxiliar 13 sal'!M24*'DB Func'!BO23)/2))),0))</f>
        <v>0</v>
      </c>
      <c r="AK28" s="364">
        <f t="shared" ca="1" si="9"/>
        <v>0</v>
      </c>
      <c r="AL28" s="364">
        <f t="shared" ca="1" si="10"/>
        <v>0</v>
      </c>
      <c r="AM28" s="364">
        <f t="shared" ca="1" si="11"/>
        <v>0</v>
      </c>
      <c r="AN28" s="364">
        <f t="shared" ca="1" si="12"/>
        <v>0</v>
      </c>
      <c r="AO28" s="364">
        <f t="shared" ca="1" si="13"/>
        <v>0</v>
      </c>
      <c r="AP28" s="364">
        <f t="shared" ca="1" si="14"/>
        <v>0</v>
      </c>
      <c r="AQ28" s="364">
        <f t="shared" ca="1" si="15"/>
        <v>0</v>
      </c>
      <c r="AR28" s="364">
        <f>IF(OR(M28="",M28=0),0,((FH28/220)*('Ho Ex'!$C$8+$AS$6))*M28)</f>
        <v>0</v>
      </c>
      <c r="AS28" s="364">
        <f>IF(OR(N28="",N28=0),0,((FH28/220*('DB Func'!GD23+Lanc!$AS$6))*('Ho Ex'!$I$8+$AS$6))*(N28/52.5*60))</f>
        <v>0</v>
      </c>
      <c r="AT28" s="364">
        <f>IF(OR(M28="",M28=0),0,((FH28/220)*('Ho Ex'!$J$8+$AS$6))*O28)</f>
        <v>0</v>
      </c>
      <c r="AU28" s="364">
        <f>IF(OR(M28="",M28=0),0,((FH28/220)*('Ho Ex'!I34+$AS$6))*P28)</f>
        <v>0</v>
      </c>
      <c r="AV28" s="364">
        <f>IF(OR(M28="",M28=0),0,((FH28/220)*('Ho Ex'!C34+$AS$6))*Q28)</f>
        <v>0</v>
      </c>
      <c r="AW28" s="364">
        <f ca="1">FH28*'DB Func'!BN23</f>
        <v>0</v>
      </c>
      <c r="AX28" s="364">
        <f ca="1">FH28*'DB Func'!BO23</f>
        <v>0</v>
      </c>
      <c r="AY28" s="364">
        <f ca="1">IF(FJ28=0,0,VLOOKUP(FJ28,'P Gerais'!$D$39:$G$41,3,TRUE)*Func21!$F$68)</f>
        <v>0</v>
      </c>
      <c r="AZ28" s="364">
        <f t="shared" si="16"/>
        <v>0</v>
      </c>
      <c r="BA28" s="364">
        <f ca="1">((FH28-FJ28-FI28+AZ28+AQ28+SUM(Z28:AA28)+SUM(AW28:AX28)+AK28)*IF('DB Func'!GG23="ok",'DB Func'!GD23,0))+(FH28-FJ28-FI28+AZ28+AQ28+SUM(Z28:AA28)+SUM(AW28:AX28))+AK28</f>
        <v>0</v>
      </c>
      <c r="BB28" s="385">
        <f ca="1">VLOOKUP(BA28,'P Gerais'!$D$22:$G$25,3,TRUE)</f>
        <v>0.08</v>
      </c>
      <c r="BC28" s="364">
        <f ca="1">IF(BA28&lt;'P Gerais'!$D$25,BA28*BB28,Lanc!BB28)</f>
        <v>0</v>
      </c>
      <c r="BD28" s="364">
        <f ca="1">BA28-BC28-('DB Func'!GB23*'P Gerais'!$D$35)</f>
        <v>0</v>
      </c>
      <c r="BE28" s="386">
        <f ca="1">VLOOKUP(BD28,'P Gerais'!$D$29:$F$33,3,TRUE)</f>
        <v>0</v>
      </c>
      <c r="BF28" s="364">
        <f t="shared" ca="1" si="17"/>
        <v>0</v>
      </c>
      <c r="BG28" s="364">
        <f ca="1">VLOOKUP(BD28,'P Gerais'!$D$29:$G$33,4,TRUE)</f>
        <v>0</v>
      </c>
      <c r="BH28" s="364">
        <f t="shared" ca="1" si="18"/>
        <v>0</v>
      </c>
      <c r="BI28" s="364">
        <f t="shared" ca="1" si="19"/>
        <v>0</v>
      </c>
      <c r="BJ28" s="362">
        <f ca="1">'DB Func'!G23</f>
        <v>0</v>
      </c>
      <c r="BK28" s="362">
        <f ca="1">'DB Func'!FW23</f>
        <v>0</v>
      </c>
      <c r="BL28" s="364">
        <f ca="1">D28*'P Gerais'!$D$13</f>
        <v>0</v>
      </c>
      <c r="BM28" s="364">
        <f ca="1">D28*'P Gerais'!$D$14</f>
        <v>0</v>
      </c>
      <c r="BN28" s="364">
        <f ca="1">D28*'P Gerais'!$D$16</f>
        <v>0</v>
      </c>
      <c r="BO28" s="364">
        <f ca="1">D28*'P Gerais'!$D$17</f>
        <v>0</v>
      </c>
      <c r="BP28" s="364">
        <f ca="1">D28*'P Gerais'!$D$18</f>
        <v>0</v>
      </c>
      <c r="BQ28" s="385">
        <f ca="1">VLOOKUP(D28,'P Gerais'!$D$22:$G$24,3,TRUE)</f>
        <v>0.08</v>
      </c>
      <c r="BR28" s="385">
        <f ca="1">VLOOKUP(D28,'P Gerais'!$D$29:$G$33,3,TRUE)</f>
        <v>0</v>
      </c>
      <c r="BS28" s="385">
        <f ca="1">'DB Func'!BN23</f>
        <v>0</v>
      </c>
      <c r="BT28" s="385">
        <f ca="1">'DB Func'!BO23</f>
        <v>0</v>
      </c>
      <c r="BU28" s="385">
        <f ca="1">'DB Func'!FX23</f>
        <v>0</v>
      </c>
      <c r="BV28" s="364">
        <f t="shared" ca="1" si="20"/>
        <v>-0.08</v>
      </c>
      <c r="BW28" s="364">
        <f ca="1">BV28-'DB Func'!GC23</f>
        <v>-0.08</v>
      </c>
      <c r="BX28" s="362">
        <f ca="1">IFERROR(VLOOKUP(BW28,'P Gerais'!$D$29:$G$33,3,TRUE)*BW28,0)</f>
        <v>0</v>
      </c>
      <c r="BY28" s="364">
        <f ca="1">IFERROR(BX28-VLOOKUP(BW28,'P Gerais'!$D$29:$H$33,4,TRUE),0)</f>
        <v>0</v>
      </c>
      <c r="BZ28" s="364">
        <f ca="1">D28*'DB Func'!GD23</f>
        <v>0</v>
      </c>
      <c r="CB28" s="364">
        <f t="shared" ca="1" si="21"/>
        <v>0</v>
      </c>
      <c r="CC28" s="364">
        <f t="shared" si="22"/>
        <v>0</v>
      </c>
      <c r="CD28" s="364">
        <f t="shared" si="23"/>
        <v>0</v>
      </c>
      <c r="CF28" s="362" t="str">
        <f t="shared" ca="1" si="24"/>
        <v>não</v>
      </c>
      <c r="CG28" s="362">
        <f ca="1">IF($CH$8=1,DAY('DB Func'!C23),0)</f>
        <v>0</v>
      </c>
      <c r="CH28" s="362">
        <f ca="1">IF(CI28=0,0,MONTH('DB Func'!C23))</f>
        <v>0</v>
      </c>
      <c r="CI28" s="362">
        <f ca="1">IF('P Gerais'!D26=YEAR('DB Func'!C23),YEAR('DB Func'!C23),0)</f>
        <v>0</v>
      </c>
      <c r="CJ28" s="371">
        <v>51</v>
      </c>
      <c r="CK28" s="363"/>
      <c r="CL28" s="362" t="str">
        <f ca="1">IF(ISERROR(HLOOKUP(CL26,$DR$7:$DX28,$DY28,FALSE)),"N",HLOOKUP(CL26,$DR$7:$DX28,$DY28,FALSE))</f>
        <v>N</v>
      </c>
      <c r="CM28" s="362" t="str">
        <f ca="1">IF(ISERROR(HLOOKUP(CM26,$DR$7:$DX28,$DY28,FALSE)),"N",HLOOKUP(CM26,$DR$7:$DX28,$DY28,FALSE))</f>
        <v>N</v>
      </c>
      <c r="CN28" s="362" t="str">
        <f ca="1">IF(ISERROR(HLOOKUP(CN26,$DR$7:$DX28,$DY28,FALSE)),"N",HLOOKUP(CN26,$DR$7:$DX28,$DY28,FALSE))</f>
        <v>N</v>
      </c>
      <c r="CO28" s="362" t="str">
        <f ca="1">IF(ISERROR(HLOOKUP(CO26,$DR$7:$DX28,$DY28,FALSE)),"N",HLOOKUP(CO26,$DR$7:$DX28,$DY28,FALSE))</f>
        <v>N</v>
      </c>
      <c r="CP28" s="362" t="str">
        <f ca="1">IF(ISERROR(HLOOKUP(CP26,$DR$7:$DX28,$DY28,FALSE)),"N",HLOOKUP(CP26,$DR$7:$DX28,$DY28,FALSE))</f>
        <v>N</v>
      </c>
      <c r="CQ28" s="362" t="str">
        <f ca="1">IF(ISERROR(HLOOKUP(CQ26,$DR$7:$DX28,$DY28,FALSE)),"N",HLOOKUP(CQ26,$DR$7:$DX28,$DY28,FALSE))</f>
        <v>N</v>
      </c>
      <c r="CR28" s="362" t="str">
        <f>IF(ISERROR(HLOOKUP(CR26,$DR$7:$DX28,$DY28,FALSE)),"N",HLOOKUP(CR26,$DR$7:$DX28,$DY28,FALSE))</f>
        <v>N</v>
      </c>
      <c r="CS28" s="362" t="str">
        <f ca="1">IF(ISERROR(HLOOKUP(CS26,$DR$7:$DX28,$DY28,FALSE)),"N",HLOOKUP(CS26,$DR$7:$DX28,$DY28,FALSE))</f>
        <v>N</v>
      </c>
      <c r="CT28" s="362" t="str">
        <f ca="1">IF(ISERROR(HLOOKUP(CT26,$DR$7:$DX28,$DY28,FALSE)),"N",HLOOKUP(CT26,$DR$7:$DX28,$DY28,FALSE))</f>
        <v>N</v>
      </c>
      <c r="CU28" s="362" t="str">
        <f ca="1">IF(ISERROR(HLOOKUP(CU26,$DR$7:$DX28,$DY28,FALSE)),"N",HLOOKUP(CU26,$DR$7:$DX28,$DY28,FALSE))</f>
        <v>N</v>
      </c>
      <c r="CV28" s="362" t="str">
        <f ca="1">IF(ISERROR(HLOOKUP(CV26,$DR$7:$DX28,$DY28,FALSE)),"N",HLOOKUP(CV26,$DR$7:$DX28,$DY28,FALSE))</f>
        <v>N</v>
      </c>
      <c r="CW28" s="362" t="str">
        <f ca="1">IF(ISERROR(HLOOKUP(CW26,$DR$7:$DX28,$DY28,FALSE)),"N",HLOOKUP(CW26,$DR$7:$DX28,$DY28,FALSE))</f>
        <v>N</v>
      </c>
      <c r="CX28" s="362" t="str">
        <f ca="1">IF(ISERROR(HLOOKUP(CX26,$DR$7:$DX28,$DY28,FALSE)),"N",HLOOKUP(CX26,$DR$7:$DX28,$DY28,FALSE))</f>
        <v>N</v>
      </c>
      <c r="CY28" s="362" t="str">
        <f>IF(ISERROR(HLOOKUP(CY26,$DR$7:$DX28,$DY28,FALSE)),"N",HLOOKUP(CY26,$DR$7:$DX28,$DY28,FALSE))</f>
        <v>N</v>
      </c>
      <c r="CZ28" s="362" t="str">
        <f ca="1">IF(ISERROR(HLOOKUP(CZ26,$DR$7:$DX28,$DY28,FALSE)),"N",HLOOKUP(CZ26,$DR$7:$DX28,$DY28,FALSE))</f>
        <v>N</v>
      </c>
      <c r="DA28" s="362" t="str">
        <f ca="1">IF(ISERROR(HLOOKUP(DA26,$DR$7:$DX28,$DY28,FALSE)),"N",HLOOKUP(DA26,$DR$7:$DX28,$DY28,FALSE))</f>
        <v>N</v>
      </c>
      <c r="DB28" s="362" t="str">
        <f ca="1">IF(ISERROR(HLOOKUP(DB26,$DR$7:$DX28,$DY28,FALSE)),"N",HLOOKUP(DB26,$DR$7:$DX28,$DY28,FALSE))</f>
        <v>N</v>
      </c>
      <c r="DC28" s="362" t="str">
        <f ca="1">IF(ISERROR(HLOOKUP(DC26,$DR$7:$DX28,$DY28,FALSE)),"N",HLOOKUP(DC26,$DR$7:$DX28,$DY28,FALSE))</f>
        <v>N</v>
      </c>
      <c r="DD28" s="362" t="str">
        <f ca="1">IF(ISERROR(HLOOKUP(DD26,$DR$7:$DX28,$DY28,FALSE)),"N",HLOOKUP(DD26,$DR$7:$DX28,$DY28,FALSE))</f>
        <v>N</v>
      </c>
      <c r="DE28" s="362" t="str">
        <f ca="1">IF(ISERROR(HLOOKUP(DE26,$DR$7:$DX28,$DY28,FALSE)),"N",HLOOKUP(DE26,$DR$7:$DX28,$DY28,FALSE))</f>
        <v>N</v>
      </c>
      <c r="DF28" s="362" t="str">
        <f>IF(ISERROR(HLOOKUP(DF26,$DR$7:$DX28,$DY28,FALSE)),"N",HLOOKUP(DF26,$DR$7:$DX28,$DY28,FALSE))</f>
        <v>N</v>
      </c>
      <c r="DG28" s="362" t="str">
        <f ca="1">IF(ISERROR(HLOOKUP(DG26,$DR$7:$DX28,$DY28,FALSE)),"N",HLOOKUP(DG26,$DR$7:$DX28,$DY28,FALSE))</f>
        <v>N</v>
      </c>
      <c r="DH28" s="362" t="str">
        <f ca="1">IF(ISERROR(HLOOKUP(DH26,$DR$7:$DX28,$DY28,FALSE)),"N",HLOOKUP(DH26,$DR$7:$DX28,$DY28,FALSE))</f>
        <v>N</v>
      </c>
      <c r="DI28" s="362" t="str">
        <f ca="1">IF(ISERROR(HLOOKUP(DI26,$DR$7:$DX28,$DY28,FALSE)),"N",HLOOKUP(DI26,$DR$7:$DX28,$DY28,FALSE))</f>
        <v>N</v>
      </c>
      <c r="DJ28" s="362" t="str">
        <f ca="1">IF(ISERROR(HLOOKUP(DJ26,$DR$7:$DX28,$DY28,FALSE)),"N",HLOOKUP(DJ26,$DR$7:$DX28,$DY28,FALSE))</f>
        <v>N</v>
      </c>
      <c r="DK28" s="362" t="str">
        <f ca="1">IF(ISERROR(HLOOKUP(DK26,$DR$7:$DX28,$DY28,FALSE)),"N",HLOOKUP(DK26,$DR$7:$DX28,$DY28,FALSE))</f>
        <v>N</v>
      </c>
      <c r="DL28" s="362" t="str">
        <f ca="1">IF(ISERROR(HLOOKUP(DL26,$DR$7:$DX28,$DY28,FALSE)),"N",HLOOKUP(DL26,$DR$7:$DX28,$DY28,FALSE))</f>
        <v>N</v>
      </c>
      <c r="DM28" s="362" t="str">
        <f>IF(ISERROR(HLOOKUP(DM26,$DR$7:$DX28,$DY28,FALSE)),"N",HLOOKUP(DM26,$DR$7:$DX28,$DY28,FALSE))</f>
        <v>N</v>
      </c>
      <c r="DN28" s="362" t="str">
        <f ca="1">IF(ISERROR(HLOOKUP(DN26,$DR$7:$DX28,$DY28,FALSE)),"N",HLOOKUP(DN26,$DR$7:$DX28,$DY28,FALSE))</f>
        <v>N</v>
      </c>
      <c r="DO28" s="362" t="str">
        <f ca="1">IF(ISERROR(HLOOKUP(DO26,$DR$7:$DX28,$DY28,FALSE)),"N",HLOOKUP(DO26,$DR$7:$DX28,$DY28,FALSE))</f>
        <v>N</v>
      </c>
      <c r="DP28" s="362">
        <f t="shared" ca="1" si="25"/>
        <v>0</v>
      </c>
      <c r="DQ28" s="362">
        <f t="shared" ca="1" si="26"/>
        <v>30</v>
      </c>
      <c r="DR28" s="362" t="str">
        <f>IF('DB Func'!M23&gt;0,"S","N")</f>
        <v>N</v>
      </c>
      <c r="DS28" s="362" t="str">
        <f>IF('DB Func'!R23&gt;0,"S","N")</f>
        <v>N</v>
      </c>
      <c r="DT28" s="362" t="str">
        <f>IF('DB Func'!W23&gt;0,"S","N")</f>
        <v>N</v>
      </c>
      <c r="DU28" s="362" t="str">
        <f>IF('DB Func'!AB23&gt;0,"S","N")</f>
        <v>N</v>
      </c>
      <c r="DV28" s="362" t="str">
        <f>IF('DB Func'!AG23&gt;0,"S","N")</f>
        <v>N</v>
      </c>
      <c r="DW28" s="362" t="str">
        <f>IF('DB Func'!AL23&gt;0,"S","N")</f>
        <v>N</v>
      </c>
      <c r="DX28" s="362" t="str">
        <f>IF('DB Func'!AQ23&gt;0,"S","N")</f>
        <v>N</v>
      </c>
      <c r="DY28" s="362">
        <v>22</v>
      </c>
      <c r="DZ28" s="369">
        <f ca="1">'DB Func'!C23</f>
        <v>0</v>
      </c>
      <c r="EA28" s="362" t="str">
        <f t="shared" ca="1" si="37"/>
        <v>s</v>
      </c>
      <c r="EB28" s="362" t="str">
        <f t="shared" ca="1" si="37"/>
        <v>s</v>
      </c>
      <c r="EC28" s="362" t="str">
        <f t="shared" ca="1" si="37"/>
        <v>s</v>
      </c>
      <c r="ED28" s="362" t="str">
        <f t="shared" ca="1" si="37"/>
        <v>s</v>
      </c>
      <c r="EE28" s="362" t="str">
        <f t="shared" ca="1" si="37"/>
        <v>s</v>
      </c>
      <c r="EF28" s="362" t="str">
        <f t="shared" ca="1" si="37"/>
        <v>s</v>
      </c>
      <c r="EG28" s="362" t="str">
        <f t="shared" ca="1" si="37"/>
        <v>s</v>
      </c>
      <c r="EH28" s="362" t="str">
        <f t="shared" ca="1" si="37"/>
        <v>s</v>
      </c>
      <c r="EI28" s="362" t="str">
        <f t="shared" ca="1" si="37"/>
        <v>s</v>
      </c>
      <c r="EJ28" s="362" t="str">
        <f t="shared" ca="1" si="37"/>
        <v>s</v>
      </c>
      <c r="EK28" s="362" t="str">
        <f t="shared" ca="1" si="37"/>
        <v>s</v>
      </c>
      <c r="EL28" s="362" t="str">
        <f t="shared" ca="1" si="37"/>
        <v>s</v>
      </c>
      <c r="EM28" s="362" t="str">
        <f t="shared" ca="1" si="37"/>
        <v>s</v>
      </c>
      <c r="EN28" s="362" t="str">
        <f t="shared" ca="1" si="37"/>
        <v>s</v>
      </c>
      <c r="EO28" s="362" t="str">
        <f t="shared" ca="1" si="37"/>
        <v>s</v>
      </c>
      <c r="EP28" s="362" t="str">
        <f t="shared" ca="1" si="37"/>
        <v>s</v>
      </c>
      <c r="EQ28" s="362" t="str">
        <f t="shared" ca="1" si="36"/>
        <v>s</v>
      </c>
      <c r="ER28" s="362" t="str">
        <f t="shared" ca="1" si="36"/>
        <v>s</v>
      </c>
      <c r="ES28" s="362" t="str">
        <f t="shared" ca="1" si="36"/>
        <v>s</v>
      </c>
      <c r="ET28" s="362" t="str">
        <f t="shared" ca="1" si="36"/>
        <v>s</v>
      </c>
      <c r="EU28" s="362" t="str">
        <f t="shared" ca="1" si="28"/>
        <v>s</v>
      </c>
      <c r="EV28" s="362" t="str">
        <f t="shared" ca="1" si="36"/>
        <v>s</v>
      </c>
      <c r="EW28" s="362" t="str">
        <f t="shared" ca="1" si="36"/>
        <v>s</v>
      </c>
      <c r="EX28" s="362" t="str">
        <f t="shared" ca="1" si="36"/>
        <v>s</v>
      </c>
      <c r="EY28" s="362" t="str">
        <f t="shared" ca="1" si="36"/>
        <v>s</v>
      </c>
      <c r="EZ28" s="362" t="str">
        <f t="shared" ca="1" si="36"/>
        <v>s</v>
      </c>
      <c r="FA28" s="362" t="str">
        <f t="shared" ca="1" si="36"/>
        <v>s</v>
      </c>
      <c r="FB28" s="362" t="str">
        <f t="shared" ca="1" si="36"/>
        <v>s</v>
      </c>
      <c r="FC28" s="362" t="str">
        <f t="shared" ca="1" si="36"/>
        <v>s</v>
      </c>
      <c r="FD28" s="362" t="str">
        <f t="shared" ca="1" si="36"/>
        <v>s</v>
      </c>
      <c r="FE28" s="362">
        <f t="shared" ca="1" si="30"/>
        <v>30</v>
      </c>
      <c r="FF28" s="362">
        <f t="shared" ca="1" si="31"/>
        <v>0</v>
      </c>
      <c r="FG28" s="362" t="str">
        <f ca="1">IF(AND(YEAR(DZ28)='P Gerais'!D26,MONTH(Lanc!EA28)=11,DAY(Lanc!EA28)&gt;1),"S","N")</f>
        <v>N</v>
      </c>
      <c r="FH28" s="364">
        <f t="shared" ca="1" si="32"/>
        <v>0</v>
      </c>
      <c r="FI28" s="364">
        <f t="shared" si="33"/>
        <v>0</v>
      </c>
      <c r="FJ28" s="387">
        <f t="shared" ca="1" si="34"/>
        <v>0</v>
      </c>
      <c r="FP28" s="363">
        <f ca="1">((FH28-FJ28-FI28+AZ28+AQ28+SUM(Z28:AA28)+SUM(AW28:AX28)+AK28)*IF('DB Func'!GG23="ok",'DB Func'!GD23,0))</f>
        <v>0</v>
      </c>
      <c r="FR28" s="389">
        <f t="shared" ca="1" si="35"/>
        <v>0</v>
      </c>
      <c r="GV28" s="49"/>
      <c r="GW28" s="49"/>
      <c r="GX28" s="49"/>
      <c r="GY28" s="49"/>
      <c r="GZ28" s="49"/>
      <c r="HA28" s="49"/>
      <c r="HB28" s="49"/>
      <c r="HC28" s="49"/>
    </row>
    <row r="29" spans="3:211" ht="30" customHeight="1" thickTop="1" thickBot="1">
      <c r="C29" s="390" t="str">
        <f ca="1">IF('DB Func'!B24="Funcionário 22","",'DB Func'!B24)</f>
        <v/>
      </c>
      <c r="D29" s="391">
        <f ca="1">'DB Func'!CN24</f>
        <v>0</v>
      </c>
      <c r="E29" s="382" t="str">
        <f ca="1">IF(C29="","-",IF(OR(terceiro!E29="NOV",terceiro!F29="NOV"),"Sim","Não"))</f>
        <v>-</v>
      </c>
      <c r="F29" s="383" t="str">
        <f ca="1">IF(C29="","-",IF(OR(Ferias!E29="NOV",Ferias!F29="NOV"),"Sim","Não"))</f>
        <v>-</v>
      </c>
      <c r="G29" s="383">
        <f ca="1">IF(C29="",0,IF(F29="Sim",IF(Ferias!E29="NOV",Ferias!I29,Ferias!J29),0))</f>
        <v>0</v>
      </c>
      <c r="H29" s="185"/>
      <c r="I29" s="185"/>
      <c r="J29" s="398">
        <f t="shared" ca="1" si="1"/>
        <v>0</v>
      </c>
      <c r="K29" s="152"/>
      <c r="L29" s="151"/>
      <c r="M29" s="189"/>
      <c r="N29" s="153"/>
      <c r="O29" s="48"/>
      <c r="P29" s="48"/>
      <c r="Q29" s="48"/>
      <c r="R29" s="49"/>
      <c r="S29" s="49"/>
      <c r="T29" s="49"/>
      <c r="U29" s="49"/>
      <c r="V29" s="49"/>
      <c r="W29" s="49"/>
      <c r="X29" s="49"/>
      <c r="Y29" s="49"/>
      <c r="Z29" s="49"/>
      <c r="AA29" s="49"/>
      <c r="AB29" s="48"/>
      <c r="AC29" s="48"/>
      <c r="AD29" s="49"/>
      <c r="AE29" s="49"/>
      <c r="AF29" s="314"/>
      <c r="AH29" s="400">
        <f ca="1">IF(AND('DB Func'!GE24="Outubro",'DB Func'!BQ24="2 Parcelas"),(('auxiliar 13 sal'!M25/12*'DB Func'!GF24+AVERAGE('auxiliar 13 sal'!Q25:AB25)+AVERAGE('auxiliar 13 sal'!AE25:AP25)+'auxiliar 13 sal'!M25*'DB Func'!BN24+'auxiliar 13 sal'!M25*'DB Func'!BO24)/2),IF('DB Func'!GE24="Novembro",IF('DB Func'!BQ24="Parcela Única",('auxiliar 13 sal'!M25/12*'DB Func'!GF24)+AVERAGE('auxiliar 13 sal'!Q25:AB25)+AVERAGE('auxiliar 13 sal'!AE25:AP25)+('auxiliar 13 sal'!M25*'DB Func'!BN24)+('auxiliar 13 sal'!M25*'DB Func'!BO24),IF('DB Func'!BQ24="2 Parcelas",(('auxiliar 13 sal'!M25/12*'DB Func'!GF24+AVERAGE('auxiliar 13 sal'!Q25:AB25)+AVERAGE('auxiliar 13 sal'!AE25:AP25)+'auxiliar 13 sal'!M25*'DB Func'!BN24+'auxiliar 13 sal'!M25*'DB Func'!BO24)/2))),0))</f>
        <v>0</v>
      </c>
      <c r="AK29" s="364">
        <f t="shared" ca="1" si="9"/>
        <v>0</v>
      </c>
      <c r="AL29" s="364">
        <f t="shared" ca="1" si="10"/>
        <v>0</v>
      </c>
      <c r="AM29" s="364">
        <f t="shared" ca="1" si="11"/>
        <v>0</v>
      </c>
      <c r="AN29" s="364">
        <f t="shared" ca="1" si="12"/>
        <v>0</v>
      </c>
      <c r="AO29" s="364">
        <f t="shared" ca="1" si="13"/>
        <v>0</v>
      </c>
      <c r="AP29" s="364">
        <f t="shared" ca="1" si="14"/>
        <v>0</v>
      </c>
      <c r="AQ29" s="364">
        <f t="shared" ca="1" si="15"/>
        <v>0</v>
      </c>
      <c r="AR29" s="364">
        <f>IF(OR(M29="",M29=0),0,((FH29/220)*('Ho Ex'!$C$8+$AS$6))*M29)</f>
        <v>0</v>
      </c>
      <c r="AS29" s="364">
        <f>IF(OR(N29="",N29=0),0,((FH29/220*('DB Func'!GD24+Lanc!$AS$6))*('Ho Ex'!$I$8+$AS$6))*(N29/52.5*60))</f>
        <v>0</v>
      </c>
      <c r="AT29" s="364">
        <f>IF(OR(M29="",M29=0),0,((FH29/220)*('Ho Ex'!$J$8+$AS$6))*O29)</f>
        <v>0</v>
      </c>
      <c r="AU29" s="364">
        <f>IF(OR(M29="",M29=0),0,((FH29/220)*('Ho Ex'!I35+$AS$6))*P29)</f>
        <v>0</v>
      </c>
      <c r="AV29" s="364">
        <f>IF(OR(M29="",M29=0),0,((FH29/220)*('Ho Ex'!C35+$AS$6))*Q29)</f>
        <v>0</v>
      </c>
      <c r="AW29" s="364">
        <f ca="1">FH29*'DB Func'!BN24</f>
        <v>0</v>
      </c>
      <c r="AX29" s="364">
        <f ca="1">FH29*'DB Func'!BO24</f>
        <v>0</v>
      </c>
      <c r="AY29" s="364">
        <f ca="1">IF(FJ29=0,0,VLOOKUP(FJ29,'P Gerais'!$D$39:$G$41,3,TRUE)*Func22!$F$68)</f>
        <v>0</v>
      </c>
      <c r="AZ29" s="364">
        <f t="shared" si="16"/>
        <v>0</v>
      </c>
      <c r="BA29" s="364">
        <f ca="1">((FH29-FJ29-FI29+AZ29+AQ29+SUM(Z29:AA29)+SUM(AW29:AX29)+AK29)*IF('DB Func'!GG24="ok",'DB Func'!GD24,0))+(FH29-FJ29-FI29+AZ29+AQ29+SUM(Z29:AA29)+SUM(AW29:AX29))+AK29</f>
        <v>0</v>
      </c>
      <c r="BB29" s="385">
        <f ca="1">VLOOKUP(BA29,'P Gerais'!$D$22:$G$25,3,TRUE)</f>
        <v>0.08</v>
      </c>
      <c r="BC29" s="364">
        <f ca="1">IF(BA29&lt;'P Gerais'!$D$25,BA29*BB29,Lanc!BB29)</f>
        <v>0</v>
      </c>
      <c r="BD29" s="364">
        <f ca="1">BA29-BC29-('DB Func'!GB24*'P Gerais'!$D$35)</f>
        <v>0</v>
      </c>
      <c r="BE29" s="386">
        <f ca="1">VLOOKUP(BD29,'P Gerais'!$D$29:$F$33,3,TRUE)</f>
        <v>0</v>
      </c>
      <c r="BF29" s="364">
        <f t="shared" ca="1" si="17"/>
        <v>0</v>
      </c>
      <c r="BG29" s="364">
        <f ca="1">VLOOKUP(BD29,'P Gerais'!$D$29:$G$33,4,TRUE)</f>
        <v>0</v>
      </c>
      <c r="BH29" s="364">
        <f t="shared" ca="1" si="18"/>
        <v>0</v>
      </c>
      <c r="BI29" s="364">
        <f t="shared" ca="1" si="19"/>
        <v>0</v>
      </c>
      <c r="BJ29" s="362">
        <f ca="1">'DB Func'!G24</f>
        <v>0</v>
      </c>
      <c r="BK29" s="362">
        <f ca="1">'DB Func'!FW24</f>
        <v>0</v>
      </c>
      <c r="BL29" s="364">
        <f ca="1">D29*'P Gerais'!$D$13</f>
        <v>0</v>
      </c>
      <c r="BM29" s="364">
        <f ca="1">D29*'P Gerais'!$D$14</f>
        <v>0</v>
      </c>
      <c r="BN29" s="364">
        <f ca="1">D29*'P Gerais'!$D$16</f>
        <v>0</v>
      </c>
      <c r="BO29" s="364">
        <f ca="1">D29*'P Gerais'!$D$17</f>
        <v>0</v>
      </c>
      <c r="BP29" s="364">
        <f ca="1">D29*'P Gerais'!$D$18</f>
        <v>0</v>
      </c>
      <c r="BQ29" s="385">
        <f ca="1">VLOOKUP(D29,'P Gerais'!$D$22:$G$24,3,TRUE)</f>
        <v>0.08</v>
      </c>
      <c r="BR29" s="385">
        <f ca="1">VLOOKUP(D29,'P Gerais'!$D$29:$G$33,3,TRUE)</f>
        <v>0</v>
      </c>
      <c r="BS29" s="385">
        <f ca="1">'DB Func'!BN24</f>
        <v>0</v>
      </c>
      <c r="BT29" s="385">
        <f ca="1">'DB Func'!BO24</f>
        <v>0</v>
      </c>
      <c r="BU29" s="385">
        <f ca="1">'DB Func'!FX24</f>
        <v>0</v>
      </c>
      <c r="BV29" s="364">
        <f t="shared" ca="1" si="20"/>
        <v>-0.08</v>
      </c>
      <c r="BW29" s="364">
        <f ca="1">BV29-'DB Func'!GC24</f>
        <v>-0.08</v>
      </c>
      <c r="BX29" s="362">
        <f ca="1">IFERROR(VLOOKUP(BW29,'P Gerais'!$D$29:$G$33,3,TRUE)*BW29,0)</f>
        <v>0</v>
      </c>
      <c r="BY29" s="364">
        <f ca="1">IFERROR(BX29-VLOOKUP(BW29,'P Gerais'!$D$29:$H$33,4,TRUE),0)</f>
        <v>0</v>
      </c>
      <c r="BZ29" s="364">
        <f ca="1">D29*'DB Func'!GD24</f>
        <v>0</v>
      </c>
      <c r="CB29" s="364">
        <f t="shared" ca="1" si="21"/>
        <v>0</v>
      </c>
      <c r="CC29" s="364">
        <f t="shared" si="22"/>
        <v>0</v>
      </c>
      <c r="CD29" s="364">
        <f t="shared" si="23"/>
        <v>0</v>
      </c>
      <c r="CF29" s="362" t="str">
        <f t="shared" ca="1" si="24"/>
        <v>não</v>
      </c>
      <c r="CG29" s="362">
        <f ca="1">IF($CH$8=1,DAY('DB Func'!C24),0)</f>
        <v>0</v>
      </c>
      <c r="CH29" s="362">
        <f ca="1">IF(CI29=0,0,MONTH('DB Func'!C24))</f>
        <v>0</v>
      </c>
      <c r="CI29" s="362">
        <f ca="1">IF('P Gerais'!D27=YEAR('DB Func'!C24),YEAR('DB Func'!C24),0)</f>
        <v>0</v>
      </c>
      <c r="CJ29" s="371">
        <v>52</v>
      </c>
      <c r="CK29" s="363"/>
      <c r="CL29" s="362" t="str">
        <f>IF(ISERROR(HLOOKUP(CL27,$DR$7:$DX29,$DY29,FALSE)),"N",HLOOKUP(CL27,$DR$7:$DX29,$DY29,FALSE))</f>
        <v>N</v>
      </c>
      <c r="CM29" s="362" t="str">
        <f>IF(ISERROR(HLOOKUP(CM27,$DR$7:$DX29,$DY29,FALSE)),"N",HLOOKUP(CM27,$DR$7:$DX29,$DY29,FALSE))</f>
        <v>N</v>
      </c>
      <c r="CN29" s="362" t="str">
        <f>IF(ISERROR(HLOOKUP(CN27,$DR$7:$DX29,$DY29,FALSE)),"N",HLOOKUP(CN27,$DR$7:$DX29,$DY29,FALSE))</f>
        <v>N</v>
      </c>
      <c r="CO29" s="362" t="str">
        <f>IF(ISERROR(HLOOKUP(CO27,$DR$7:$DX29,$DY29,FALSE)),"N",HLOOKUP(CO27,$DR$7:$DX29,$DY29,FALSE))</f>
        <v>N</v>
      </c>
      <c r="CP29" s="362" t="str">
        <f>IF(ISERROR(HLOOKUP(CP27,$DR$7:$DX29,$DY29,FALSE)),"N",HLOOKUP(CP27,$DR$7:$DX29,$DY29,FALSE))</f>
        <v>N</v>
      </c>
      <c r="CQ29" s="362" t="str">
        <f>IF(ISERROR(HLOOKUP(CQ27,$DR$7:$DX29,$DY29,FALSE)),"N",HLOOKUP(CQ27,$DR$7:$DX29,$DY29,FALSE))</f>
        <v>N</v>
      </c>
      <c r="CR29" s="362" t="str">
        <f>IF(ISERROR(HLOOKUP(CR27,$DR$7:$DX29,$DY29,FALSE)),"N",HLOOKUP(CR27,$DR$7:$DX29,$DY29,FALSE))</f>
        <v>N</v>
      </c>
      <c r="CS29" s="362" t="str">
        <f>IF(ISERROR(HLOOKUP(CS27,$DR$7:$DX29,$DY29,FALSE)),"N",HLOOKUP(CS27,$DR$7:$DX29,$DY29,FALSE))</f>
        <v>N</v>
      </c>
      <c r="CT29" s="362" t="str">
        <f>IF(ISERROR(HLOOKUP(CT27,$DR$7:$DX29,$DY29,FALSE)),"N",HLOOKUP(CT27,$DR$7:$DX29,$DY29,FALSE))</f>
        <v>N</v>
      </c>
      <c r="CU29" s="362" t="str">
        <f>IF(ISERROR(HLOOKUP(CU27,$DR$7:$DX29,$DY29,FALSE)),"N",HLOOKUP(CU27,$DR$7:$DX29,$DY29,FALSE))</f>
        <v>N</v>
      </c>
      <c r="CV29" s="362" t="str">
        <f>IF(ISERROR(HLOOKUP(CV27,$DR$7:$DX29,$DY29,FALSE)),"N",HLOOKUP(CV27,$DR$7:$DX29,$DY29,FALSE))</f>
        <v>N</v>
      </c>
      <c r="CW29" s="362" t="str">
        <f>IF(ISERROR(HLOOKUP(CW27,$DR$7:$DX29,$DY29,FALSE)),"N",HLOOKUP(CW27,$DR$7:$DX29,$DY29,FALSE))</f>
        <v>N</v>
      </c>
      <c r="CX29" s="362" t="str">
        <f>IF(ISERROR(HLOOKUP(CX27,$DR$7:$DX29,$DY29,FALSE)),"N",HLOOKUP(CX27,$DR$7:$DX29,$DY29,FALSE))</f>
        <v>N</v>
      </c>
      <c r="CY29" s="362" t="str">
        <f>IF(ISERROR(HLOOKUP(CY27,$DR$7:$DX29,$DY29,FALSE)),"N",HLOOKUP(CY27,$DR$7:$DX29,$DY29,FALSE))</f>
        <v>N</v>
      </c>
      <c r="CZ29" s="362" t="str">
        <f>IF(ISERROR(HLOOKUP(CZ27,$DR$7:$DX29,$DY29,FALSE)),"N",HLOOKUP(CZ27,$DR$7:$DX29,$DY29,FALSE))</f>
        <v>N</v>
      </c>
      <c r="DA29" s="362" t="str">
        <f>IF(ISERROR(HLOOKUP(DA27,$DR$7:$DX29,$DY29,FALSE)),"N",HLOOKUP(DA27,$DR$7:$DX29,$DY29,FALSE))</f>
        <v>N</v>
      </c>
      <c r="DB29" s="362" t="str">
        <f>IF(ISERROR(HLOOKUP(DB27,$DR$7:$DX29,$DY29,FALSE)),"N",HLOOKUP(DB27,$DR$7:$DX29,$DY29,FALSE))</f>
        <v>N</v>
      </c>
      <c r="DC29" s="362" t="str">
        <f>IF(ISERROR(HLOOKUP(DC27,$DR$7:$DX29,$DY29,FALSE)),"N",HLOOKUP(DC27,$DR$7:$DX29,$DY29,FALSE))</f>
        <v>N</v>
      </c>
      <c r="DD29" s="362" t="str">
        <f>IF(ISERROR(HLOOKUP(DD27,$DR$7:$DX29,$DY29,FALSE)),"N",HLOOKUP(DD27,$DR$7:$DX29,$DY29,FALSE))</f>
        <v>N</v>
      </c>
      <c r="DE29" s="362" t="str">
        <f>IF(ISERROR(HLOOKUP(DE27,$DR$7:$DX29,$DY29,FALSE)),"N",HLOOKUP(DE27,$DR$7:$DX29,$DY29,FALSE))</f>
        <v>N</v>
      </c>
      <c r="DF29" s="362" t="str">
        <f>IF(ISERROR(HLOOKUP(DF27,$DR$7:$DX29,$DY29,FALSE)),"N",HLOOKUP(DF27,$DR$7:$DX29,$DY29,FALSE))</f>
        <v>N</v>
      </c>
      <c r="DG29" s="362" t="str">
        <f>IF(ISERROR(HLOOKUP(DG27,$DR$7:$DX29,$DY29,FALSE)),"N",HLOOKUP(DG27,$DR$7:$DX29,$DY29,FALSE))</f>
        <v>N</v>
      </c>
      <c r="DH29" s="362" t="str">
        <f>IF(ISERROR(HLOOKUP(DH27,$DR$7:$DX29,$DY29,FALSE)),"N",HLOOKUP(DH27,$DR$7:$DX29,$DY29,FALSE))</f>
        <v>N</v>
      </c>
      <c r="DI29" s="362" t="str">
        <f>IF(ISERROR(HLOOKUP(DI27,$DR$7:$DX29,$DY29,FALSE)),"N",HLOOKUP(DI27,$DR$7:$DX29,$DY29,FALSE))</f>
        <v>N</v>
      </c>
      <c r="DJ29" s="362" t="str">
        <f>IF(ISERROR(HLOOKUP(DJ27,$DR$7:$DX29,$DY29,FALSE)),"N",HLOOKUP(DJ27,$DR$7:$DX29,$DY29,FALSE))</f>
        <v>N</v>
      </c>
      <c r="DK29" s="362" t="str">
        <f>IF(ISERROR(HLOOKUP(DK27,$DR$7:$DX29,$DY29,FALSE)),"N",HLOOKUP(DK27,$DR$7:$DX29,$DY29,FALSE))</f>
        <v>N</v>
      </c>
      <c r="DL29" s="362" t="str">
        <f>IF(ISERROR(HLOOKUP(DL27,$DR$7:$DX29,$DY29,FALSE)),"N",HLOOKUP(DL27,$DR$7:$DX29,$DY29,FALSE))</f>
        <v>N</v>
      </c>
      <c r="DM29" s="362" t="str">
        <f>IF(ISERROR(HLOOKUP(DM27,$DR$7:$DX29,$DY29,FALSE)),"N",HLOOKUP(DM27,$DR$7:$DX29,$DY29,FALSE))</f>
        <v>N</v>
      </c>
      <c r="DN29" s="362" t="str">
        <f>IF(ISERROR(HLOOKUP(DN27,$DR$7:$DX29,$DY29,FALSE)),"N",HLOOKUP(DN27,$DR$7:$DX29,$DY29,FALSE))</f>
        <v>N</v>
      </c>
      <c r="DO29" s="362" t="str">
        <f>IF(ISERROR(HLOOKUP(DO27,$DR$7:$DX29,$DY29,FALSE)),"N",HLOOKUP(DO27,$DR$7:$DX29,$DY29,FALSE))</f>
        <v>N</v>
      </c>
      <c r="DP29" s="362">
        <f t="shared" si="25"/>
        <v>0</v>
      </c>
      <c r="DQ29" s="362">
        <f t="shared" si="26"/>
        <v>30</v>
      </c>
      <c r="DR29" s="362" t="str">
        <f>IF('DB Func'!M24&gt;0,"S","N")</f>
        <v>N</v>
      </c>
      <c r="DS29" s="362" t="str">
        <f>IF('DB Func'!R24&gt;0,"S","N")</f>
        <v>N</v>
      </c>
      <c r="DT29" s="362" t="str">
        <f>IF('DB Func'!W24&gt;0,"S","N")</f>
        <v>N</v>
      </c>
      <c r="DU29" s="362" t="str">
        <f>IF('DB Func'!AB24&gt;0,"S","N")</f>
        <v>N</v>
      </c>
      <c r="DV29" s="362" t="str">
        <f>IF('DB Func'!AG24&gt;0,"S","N")</f>
        <v>N</v>
      </c>
      <c r="DW29" s="362" t="str">
        <f>IF('DB Func'!AL24&gt;0,"S","N")</f>
        <v>N</v>
      </c>
      <c r="DX29" s="362" t="str">
        <f>IF('DB Func'!AQ24&gt;0,"S","N")</f>
        <v>N</v>
      </c>
      <c r="DY29" s="362">
        <v>23</v>
      </c>
      <c r="DZ29" s="369">
        <f ca="1">'DB Func'!C24</f>
        <v>0</v>
      </c>
      <c r="EA29" s="362" t="str">
        <f t="shared" ca="1" si="37"/>
        <v>s</v>
      </c>
      <c r="EB29" s="362" t="str">
        <f t="shared" ca="1" si="37"/>
        <v>s</v>
      </c>
      <c r="EC29" s="362" t="str">
        <f t="shared" ca="1" si="37"/>
        <v>s</v>
      </c>
      <c r="ED29" s="362" t="str">
        <f t="shared" ca="1" si="37"/>
        <v>s</v>
      </c>
      <c r="EE29" s="362" t="str">
        <f t="shared" ca="1" si="37"/>
        <v>s</v>
      </c>
      <c r="EF29" s="362" t="str">
        <f t="shared" ca="1" si="37"/>
        <v>s</v>
      </c>
      <c r="EG29" s="362" t="str">
        <f t="shared" ca="1" si="37"/>
        <v>s</v>
      </c>
      <c r="EH29" s="362" t="str">
        <f t="shared" ca="1" si="37"/>
        <v>s</v>
      </c>
      <c r="EI29" s="362" t="str">
        <f t="shared" ca="1" si="37"/>
        <v>s</v>
      </c>
      <c r="EJ29" s="362" t="str">
        <f t="shared" ca="1" si="37"/>
        <v>s</v>
      </c>
      <c r="EK29" s="362" t="str">
        <f t="shared" ca="1" si="37"/>
        <v>s</v>
      </c>
      <c r="EL29" s="362" t="str">
        <f t="shared" ca="1" si="37"/>
        <v>s</v>
      </c>
      <c r="EM29" s="362" t="str">
        <f t="shared" ca="1" si="37"/>
        <v>s</v>
      </c>
      <c r="EN29" s="362" t="str">
        <f t="shared" ca="1" si="37"/>
        <v>s</v>
      </c>
      <c r="EO29" s="362" t="str">
        <f t="shared" ca="1" si="37"/>
        <v>s</v>
      </c>
      <c r="EP29" s="362" t="str">
        <f t="shared" ca="1" si="37"/>
        <v>s</v>
      </c>
      <c r="EQ29" s="362" t="str">
        <f t="shared" ca="1" si="36"/>
        <v>s</v>
      </c>
      <c r="ER29" s="362" t="str">
        <f t="shared" ca="1" si="36"/>
        <v>s</v>
      </c>
      <c r="ES29" s="362" t="str">
        <f t="shared" ca="1" si="36"/>
        <v>s</v>
      </c>
      <c r="ET29" s="362" t="str">
        <f t="shared" ca="1" si="36"/>
        <v>s</v>
      </c>
      <c r="EU29" s="362" t="str">
        <f t="shared" ca="1" si="28"/>
        <v>s</v>
      </c>
      <c r="EV29" s="362" t="str">
        <f t="shared" ca="1" si="36"/>
        <v>s</v>
      </c>
      <c r="EW29" s="362" t="str">
        <f t="shared" ca="1" si="36"/>
        <v>s</v>
      </c>
      <c r="EX29" s="362" t="str">
        <f t="shared" ca="1" si="36"/>
        <v>s</v>
      </c>
      <c r="EY29" s="362" t="str">
        <f t="shared" ca="1" si="36"/>
        <v>s</v>
      </c>
      <c r="EZ29" s="362" t="str">
        <f t="shared" ca="1" si="36"/>
        <v>s</v>
      </c>
      <c r="FA29" s="362" t="str">
        <f t="shared" ca="1" si="36"/>
        <v>s</v>
      </c>
      <c r="FB29" s="362" t="str">
        <f t="shared" ca="1" si="36"/>
        <v>s</v>
      </c>
      <c r="FC29" s="362" t="str">
        <f t="shared" ca="1" si="36"/>
        <v>s</v>
      </c>
      <c r="FD29" s="362" t="str">
        <f t="shared" ca="1" si="36"/>
        <v>s</v>
      </c>
      <c r="FE29" s="362">
        <f t="shared" ca="1" si="30"/>
        <v>30</v>
      </c>
      <c r="FF29" s="362">
        <f t="shared" ca="1" si="31"/>
        <v>0</v>
      </c>
      <c r="FG29" s="362" t="str">
        <f ca="1">IF(AND(YEAR(DZ29)='P Gerais'!D27,MONTH(Lanc!EA29)=11,DAY(Lanc!EA29)&gt;1),"S","N")</f>
        <v>N</v>
      </c>
      <c r="FH29" s="364">
        <f t="shared" ca="1" si="32"/>
        <v>0</v>
      </c>
      <c r="FI29" s="364">
        <f t="shared" si="33"/>
        <v>0</v>
      </c>
      <c r="FJ29" s="387">
        <f t="shared" ca="1" si="34"/>
        <v>0</v>
      </c>
      <c r="FP29" s="363">
        <f ca="1">((FH29-FJ29-FI29+AZ29+AQ29+SUM(Z29:AA29)+SUM(AW29:AX29)+AK29)*IF('DB Func'!GG24="ok",'DB Func'!GD24,0))</f>
        <v>0</v>
      </c>
      <c r="FR29" s="389">
        <f t="shared" ca="1" si="35"/>
        <v>0</v>
      </c>
      <c r="GV29" s="49"/>
      <c r="GW29" s="49"/>
      <c r="GX29" s="49"/>
      <c r="GY29" s="49"/>
      <c r="GZ29" s="49"/>
      <c r="HA29" s="49"/>
      <c r="HB29" s="49"/>
      <c r="HC29" s="49"/>
    </row>
    <row r="30" spans="3:211" ht="30" customHeight="1" thickTop="1" thickBot="1">
      <c r="C30" s="390" t="str">
        <f ca="1">IF('DB Func'!B25="Funcionário 23","",'DB Func'!B25)</f>
        <v/>
      </c>
      <c r="D30" s="391">
        <f ca="1">'DB Func'!CN25</f>
        <v>0</v>
      </c>
      <c r="E30" s="382" t="str">
        <f ca="1">IF(C30="","-",IF(OR(terceiro!E30="NOV",terceiro!F30="NOV"),"Sim","Não"))</f>
        <v>-</v>
      </c>
      <c r="F30" s="383" t="str">
        <f ca="1">IF(C30="","-",IF(OR(Ferias!E30="NOV",Ferias!F30="NOV"),"Sim","Não"))</f>
        <v>-</v>
      </c>
      <c r="G30" s="383">
        <f ca="1">IF(C30="",0,IF(F30="Sim",IF(Ferias!E30="NOV",Ferias!I30,Ferias!J30),0))</f>
        <v>0</v>
      </c>
      <c r="H30" s="185"/>
      <c r="I30" s="185"/>
      <c r="J30" s="398">
        <f t="shared" ca="1" si="1"/>
        <v>0</v>
      </c>
      <c r="K30" s="152"/>
      <c r="L30" s="151"/>
      <c r="M30" s="189"/>
      <c r="N30" s="153"/>
      <c r="O30" s="48"/>
      <c r="P30" s="48"/>
      <c r="Q30" s="48"/>
      <c r="R30" s="49"/>
      <c r="S30" s="49"/>
      <c r="T30" s="49"/>
      <c r="U30" s="49"/>
      <c r="V30" s="49"/>
      <c r="W30" s="49"/>
      <c r="X30" s="49"/>
      <c r="Y30" s="49"/>
      <c r="Z30" s="49"/>
      <c r="AA30" s="49"/>
      <c r="AB30" s="48"/>
      <c r="AC30" s="48"/>
      <c r="AD30" s="49"/>
      <c r="AE30" s="49"/>
      <c r="AF30" s="314"/>
      <c r="AH30" s="400">
        <f ca="1">IF(AND('DB Func'!GE25="Outubro",'DB Func'!BQ25="2 Parcelas"),(('auxiliar 13 sal'!M26/12*'DB Func'!GF25+AVERAGE('auxiliar 13 sal'!Q26:AB26)+AVERAGE('auxiliar 13 sal'!AE26:AP26)+'auxiliar 13 sal'!M26*'DB Func'!BN25+'auxiliar 13 sal'!M26*'DB Func'!BO25)/2),IF('DB Func'!GE25="Novembro",IF('DB Func'!BQ25="Parcela Única",('auxiliar 13 sal'!M26/12*'DB Func'!GF25)+AVERAGE('auxiliar 13 sal'!Q26:AB26)+AVERAGE('auxiliar 13 sal'!AE26:AP26)+('auxiliar 13 sal'!M26*'DB Func'!BN25)+('auxiliar 13 sal'!M26*'DB Func'!BO25),IF('DB Func'!BQ25="2 Parcelas",(('auxiliar 13 sal'!M26/12*'DB Func'!GF25+AVERAGE('auxiliar 13 sal'!Q26:AB26)+AVERAGE('auxiliar 13 sal'!AE26:AP26)+'auxiliar 13 sal'!M26*'DB Func'!BN25+'auxiliar 13 sal'!M26*'DB Func'!BO25)/2))),0))</f>
        <v>0</v>
      </c>
      <c r="AK30" s="364">
        <f t="shared" ca="1" si="9"/>
        <v>0</v>
      </c>
      <c r="AL30" s="364">
        <f t="shared" ca="1" si="10"/>
        <v>0</v>
      </c>
      <c r="AM30" s="364">
        <f t="shared" ca="1" si="11"/>
        <v>0</v>
      </c>
      <c r="AN30" s="364">
        <f t="shared" ca="1" si="12"/>
        <v>0</v>
      </c>
      <c r="AO30" s="364">
        <f t="shared" ca="1" si="13"/>
        <v>0</v>
      </c>
      <c r="AP30" s="364">
        <f t="shared" ca="1" si="14"/>
        <v>0</v>
      </c>
      <c r="AQ30" s="364">
        <f t="shared" ca="1" si="15"/>
        <v>0</v>
      </c>
      <c r="AR30" s="364">
        <f>IF(OR(M30="",M30=0),0,((FH30/220)*('Ho Ex'!$C$8+$AS$6))*M30)</f>
        <v>0</v>
      </c>
      <c r="AS30" s="364">
        <f>IF(OR(N30="",N30=0),0,((FH30/220*('DB Func'!GD25+Lanc!$AS$6))*('Ho Ex'!$I$8+$AS$6))*(N30/52.5*60))</f>
        <v>0</v>
      </c>
      <c r="AT30" s="364">
        <f>IF(OR(M30="",M30=0),0,((FH30/220)*('Ho Ex'!$J$8+$AS$6))*O30)</f>
        <v>0</v>
      </c>
      <c r="AU30" s="364">
        <f>IF(OR(M30="",M30=0),0,((FH30/220)*('Ho Ex'!I36+$AS$6))*P30)</f>
        <v>0</v>
      </c>
      <c r="AV30" s="364">
        <f>IF(OR(M30="",M30=0),0,((FH30/220)*('Ho Ex'!C36+$AS$6))*Q30)</f>
        <v>0</v>
      </c>
      <c r="AW30" s="364">
        <f ca="1">FH30*'DB Func'!BN25</f>
        <v>0</v>
      </c>
      <c r="AX30" s="364">
        <f ca="1">FH30*'DB Func'!BO25</f>
        <v>0</v>
      </c>
      <c r="AY30" s="364">
        <f ca="1">IF(FJ30=0,0,VLOOKUP(FJ30,'P Gerais'!$D$39:$G$41,3,TRUE)*Func23!$F$68)</f>
        <v>0</v>
      </c>
      <c r="AZ30" s="364">
        <f t="shared" si="16"/>
        <v>0</v>
      </c>
      <c r="BA30" s="364">
        <f ca="1">((FH30-FJ30-FI30+AZ30+AQ30+SUM(Z30:AA30)+SUM(AW30:AX30)+AK30)*IF('DB Func'!GG25="ok",'DB Func'!GD25,0))+(FH30-FJ30-FI30+AZ30+AQ30+SUM(Z30:AA30)+SUM(AW30:AX30))+AK30</f>
        <v>0</v>
      </c>
      <c r="BB30" s="385">
        <f ca="1">VLOOKUP(BA30,'P Gerais'!$D$22:$G$25,3,TRUE)</f>
        <v>0.08</v>
      </c>
      <c r="BC30" s="364">
        <f ca="1">IF(BA30&lt;'P Gerais'!$D$25,BA30*BB30,Lanc!BB30)</f>
        <v>0</v>
      </c>
      <c r="BD30" s="364">
        <f ca="1">BA30-BC30-('DB Func'!GB25*'P Gerais'!$D$35)</f>
        <v>0</v>
      </c>
      <c r="BE30" s="386">
        <f ca="1">VLOOKUP(BD30,'P Gerais'!$D$29:$F$33,3,TRUE)</f>
        <v>0</v>
      </c>
      <c r="BF30" s="364">
        <f t="shared" ca="1" si="17"/>
        <v>0</v>
      </c>
      <c r="BG30" s="364">
        <f ca="1">VLOOKUP(BD30,'P Gerais'!$D$29:$G$33,4,TRUE)</f>
        <v>0</v>
      </c>
      <c r="BH30" s="364">
        <f t="shared" ca="1" si="18"/>
        <v>0</v>
      </c>
      <c r="BI30" s="364">
        <f t="shared" ca="1" si="19"/>
        <v>0</v>
      </c>
      <c r="BJ30" s="362">
        <f ca="1">'DB Func'!G25</f>
        <v>0</v>
      </c>
      <c r="BK30" s="362">
        <f ca="1">'DB Func'!FW25</f>
        <v>0</v>
      </c>
      <c r="BL30" s="364">
        <f ca="1">D30*'P Gerais'!$D$13</f>
        <v>0</v>
      </c>
      <c r="BM30" s="364">
        <f ca="1">D30*'P Gerais'!$D$14</f>
        <v>0</v>
      </c>
      <c r="BN30" s="364">
        <f ca="1">D30*'P Gerais'!$D$16</f>
        <v>0</v>
      </c>
      <c r="BO30" s="364">
        <f ca="1">D30*'P Gerais'!$D$17</f>
        <v>0</v>
      </c>
      <c r="BP30" s="364">
        <f ca="1">D30*'P Gerais'!$D$18</f>
        <v>0</v>
      </c>
      <c r="BQ30" s="385">
        <f ca="1">VLOOKUP(D30,'P Gerais'!$D$22:$G$24,3,TRUE)</f>
        <v>0.08</v>
      </c>
      <c r="BR30" s="385">
        <f ca="1">VLOOKUP(D30,'P Gerais'!$D$29:$G$33,3,TRUE)</f>
        <v>0</v>
      </c>
      <c r="BS30" s="385">
        <f ca="1">'DB Func'!BN25</f>
        <v>0</v>
      </c>
      <c r="BT30" s="385">
        <f ca="1">'DB Func'!BO25</f>
        <v>0</v>
      </c>
      <c r="BU30" s="385">
        <f ca="1">'DB Func'!FX25</f>
        <v>0</v>
      </c>
      <c r="BV30" s="364">
        <f t="shared" ca="1" si="20"/>
        <v>-0.08</v>
      </c>
      <c r="BW30" s="364">
        <f ca="1">BV30-'DB Func'!GC25</f>
        <v>-0.08</v>
      </c>
      <c r="BX30" s="362">
        <f ca="1">IFERROR(VLOOKUP(BW30,'P Gerais'!$D$29:$G$33,3,TRUE)*BW30,0)</f>
        <v>0</v>
      </c>
      <c r="BY30" s="364">
        <f ca="1">IFERROR(BX30-VLOOKUP(BW30,'P Gerais'!$D$29:$H$33,4,TRUE),0)</f>
        <v>0</v>
      </c>
      <c r="BZ30" s="364">
        <f ca="1">D30*'DB Func'!GD25</f>
        <v>0</v>
      </c>
      <c r="CB30" s="364">
        <f t="shared" ca="1" si="21"/>
        <v>0</v>
      </c>
      <c r="CC30" s="364">
        <f t="shared" si="22"/>
        <v>0</v>
      </c>
      <c r="CD30" s="364">
        <f t="shared" si="23"/>
        <v>0</v>
      </c>
      <c r="CF30" s="362" t="str">
        <f t="shared" ca="1" si="24"/>
        <v>não</v>
      </c>
      <c r="CG30" s="362">
        <f ca="1">IF($CH$8=1,DAY('DB Func'!C25),0)</f>
        <v>0</v>
      </c>
      <c r="CH30" s="362">
        <f ca="1">IF(CI30=0,0,MONTH('DB Func'!C25))</f>
        <v>0</v>
      </c>
      <c r="CI30" s="362">
        <f ca="1">IF('P Gerais'!D28=YEAR('DB Func'!C25),YEAR('DB Func'!C25),0)</f>
        <v>0</v>
      </c>
      <c r="CJ30" s="371">
        <v>53</v>
      </c>
      <c r="CK30" s="363"/>
      <c r="CL30" s="362" t="str">
        <f ca="1">IF(ISERROR(HLOOKUP(CL28,$DR$7:$DX30,$DY30,FALSE)),"N",HLOOKUP(CL28,$DR$7:$DX30,$DY30,FALSE))</f>
        <v>N</v>
      </c>
      <c r="CM30" s="362" t="str">
        <f ca="1">IF(ISERROR(HLOOKUP(CM28,$DR$7:$DX30,$DY30,FALSE)),"N",HLOOKUP(CM28,$DR$7:$DX30,$DY30,FALSE))</f>
        <v>N</v>
      </c>
      <c r="CN30" s="362" t="str">
        <f ca="1">IF(ISERROR(HLOOKUP(CN28,$DR$7:$DX30,$DY30,FALSE)),"N",HLOOKUP(CN28,$DR$7:$DX30,$DY30,FALSE))</f>
        <v>N</v>
      </c>
      <c r="CO30" s="362" t="str">
        <f ca="1">IF(ISERROR(HLOOKUP(CO28,$DR$7:$DX30,$DY30,FALSE)),"N",HLOOKUP(CO28,$DR$7:$DX30,$DY30,FALSE))</f>
        <v>N</v>
      </c>
      <c r="CP30" s="362" t="str">
        <f ca="1">IF(ISERROR(HLOOKUP(CP28,$DR$7:$DX30,$DY30,FALSE)),"N",HLOOKUP(CP28,$DR$7:$DX30,$DY30,FALSE))</f>
        <v>N</v>
      </c>
      <c r="CQ30" s="362" t="str">
        <f ca="1">IF(ISERROR(HLOOKUP(CQ28,$DR$7:$DX30,$DY30,FALSE)),"N",HLOOKUP(CQ28,$DR$7:$DX30,$DY30,FALSE))</f>
        <v>N</v>
      </c>
      <c r="CR30" s="362" t="str">
        <f>IF(ISERROR(HLOOKUP(CR28,$DR$7:$DX30,$DY30,FALSE)),"N",HLOOKUP(CR28,$DR$7:$DX30,$DY30,FALSE))</f>
        <v>N</v>
      </c>
      <c r="CS30" s="362" t="str">
        <f ca="1">IF(ISERROR(HLOOKUP(CS28,$DR$7:$DX30,$DY30,FALSE)),"N",HLOOKUP(CS28,$DR$7:$DX30,$DY30,FALSE))</f>
        <v>N</v>
      </c>
      <c r="CT30" s="362" t="str">
        <f ca="1">IF(ISERROR(HLOOKUP(CT28,$DR$7:$DX30,$DY30,FALSE)),"N",HLOOKUP(CT28,$DR$7:$DX30,$DY30,FALSE))</f>
        <v>N</v>
      </c>
      <c r="CU30" s="362" t="str">
        <f ca="1">IF(ISERROR(HLOOKUP(CU28,$DR$7:$DX30,$DY30,FALSE)),"N",HLOOKUP(CU28,$DR$7:$DX30,$DY30,FALSE))</f>
        <v>N</v>
      </c>
      <c r="CV30" s="362" t="str">
        <f ca="1">IF(ISERROR(HLOOKUP(CV28,$DR$7:$DX30,$DY30,FALSE)),"N",HLOOKUP(CV28,$DR$7:$DX30,$DY30,FALSE))</f>
        <v>N</v>
      </c>
      <c r="CW30" s="362" t="str">
        <f ca="1">IF(ISERROR(HLOOKUP(CW28,$DR$7:$DX30,$DY30,FALSE)),"N",HLOOKUP(CW28,$DR$7:$DX30,$DY30,FALSE))</f>
        <v>N</v>
      </c>
      <c r="CX30" s="362" t="str">
        <f ca="1">IF(ISERROR(HLOOKUP(CX28,$DR$7:$DX30,$DY30,FALSE)),"N",HLOOKUP(CX28,$DR$7:$DX30,$DY30,FALSE))</f>
        <v>N</v>
      </c>
      <c r="CY30" s="362" t="str">
        <f>IF(ISERROR(HLOOKUP(CY28,$DR$7:$DX30,$DY30,FALSE)),"N",HLOOKUP(CY28,$DR$7:$DX30,$DY30,FALSE))</f>
        <v>N</v>
      </c>
      <c r="CZ30" s="362" t="str">
        <f ca="1">IF(ISERROR(HLOOKUP(CZ28,$DR$7:$DX30,$DY30,FALSE)),"N",HLOOKUP(CZ28,$DR$7:$DX30,$DY30,FALSE))</f>
        <v>N</v>
      </c>
      <c r="DA30" s="362" t="str">
        <f ca="1">IF(ISERROR(HLOOKUP(DA28,$DR$7:$DX30,$DY30,FALSE)),"N",HLOOKUP(DA28,$DR$7:$DX30,$DY30,FALSE))</f>
        <v>N</v>
      </c>
      <c r="DB30" s="362" t="str">
        <f ca="1">IF(ISERROR(HLOOKUP(DB28,$DR$7:$DX30,$DY30,FALSE)),"N",HLOOKUP(DB28,$DR$7:$DX30,$DY30,FALSE))</f>
        <v>N</v>
      </c>
      <c r="DC30" s="362" t="str">
        <f ca="1">IF(ISERROR(HLOOKUP(DC28,$DR$7:$DX30,$DY30,FALSE)),"N",HLOOKUP(DC28,$DR$7:$DX30,$DY30,FALSE))</f>
        <v>N</v>
      </c>
      <c r="DD30" s="362" t="str">
        <f ca="1">IF(ISERROR(HLOOKUP(DD28,$DR$7:$DX30,$DY30,FALSE)),"N",HLOOKUP(DD28,$DR$7:$DX30,$DY30,FALSE))</f>
        <v>N</v>
      </c>
      <c r="DE30" s="362" t="str">
        <f ca="1">IF(ISERROR(HLOOKUP(DE28,$DR$7:$DX30,$DY30,FALSE)),"N",HLOOKUP(DE28,$DR$7:$DX30,$DY30,FALSE))</f>
        <v>N</v>
      </c>
      <c r="DF30" s="362" t="str">
        <f>IF(ISERROR(HLOOKUP(DF28,$DR$7:$DX30,$DY30,FALSE)),"N",HLOOKUP(DF28,$DR$7:$DX30,$DY30,FALSE))</f>
        <v>N</v>
      </c>
      <c r="DG30" s="362" t="str">
        <f ca="1">IF(ISERROR(HLOOKUP(DG28,$DR$7:$DX30,$DY30,FALSE)),"N",HLOOKUP(DG28,$DR$7:$DX30,$DY30,FALSE))</f>
        <v>N</v>
      </c>
      <c r="DH30" s="362" t="str">
        <f ca="1">IF(ISERROR(HLOOKUP(DH28,$DR$7:$DX30,$DY30,FALSE)),"N",HLOOKUP(DH28,$DR$7:$DX30,$DY30,FALSE))</f>
        <v>N</v>
      </c>
      <c r="DI30" s="362" t="str">
        <f ca="1">IF(ISERROR(HLOOKUP(DI28,$DR$7:$DX30,$DY30,FALSE)),"N",HLOOKUP(DI28,$DR$7:$DX30,$DY30,FALSE))</f>
        <v>N</v>
      </c>
      <c r="DJ30" s="362" t="str">
        <f ca="1">IF(ISERROR(HLOOKUP(DJ28,$DR$7:$DX30,$DY30,FALSE)),"N",HLOOKUP(DJ28,$DR$7:$DX30,$DY30,FALSE))</f>
        <v>N</v>
      </c>
      <c r="DK30" s="362" t="str">
        <f ca="1">IF(ISERROR(HLOOKUP(DK28,$DR$7:$DX30,$DY30,FALSE)),"N",HLOOKUP(DK28,$DR$7:$DX30,$DY30,FALSE))</f>
        <v>N</v>
      </c>
      <c r="DL30" s="362" t="str">
        <f ca="1">IF(ISERROR(HLOOKUP(DL28,$DR$7:$DX30,$DY30,FALSE)),"N",HLOOKUP(DL28,$DR$7:$DX30,$DY30,FALSE))</f>
        <v>N</v>
      </c>
      <c r="DM30" s="362" t="str">
        <f>IF(ISERROR(HLOOKUP(DM28,$DR$7:$DX30,$DY30,FALSE)),"N",HLOOKUP(DM28,$DR$7:$DX30,$DY30,FALSE))</f>
        <v>N</v>
      </c>
      <c r="DN30" s="362" t="str">
        <f ca="1">IF(ISERROR(HLOOKUP(DN28,$DR$7:$DX30,$DY30,FALSE)),"N",HLOOKUP(DN28,$DR$7:$DX30,$DY30,FALSE))</f>
        <v>N</v>
      </c>
      <c r="DO30" s="362" t="str">
        <f ca="1">IF(ISERROR(HLOOKUP(DO28,$DR$7:$DX30,$DY30,FALSE)),"N",HLOOKUP(DO28,$DR$7:$DX30,$DY30,FALSE))</f>
        <v>N</v>
      </c>
      <c r="DP30" s="362">
        <f t="shared" ca="1" si="25"/>
        <v>0</v>
      </c>
      <c r="DQ30" s="362">
        <f t="shared" ca="1" si="26"/>
        <v>30</v>
      </c>
      <c r="DR30" s="362" t="str">
        <f>IF('DB Func'!M25&gt;0,"S","N")</f>
        <v>N</v>
      </c>
      <c r="DS30" s="362" t="str">
        <f>IF('DB Func'!R25&gt;0,"S","N")</f>
        <v>N</v>
      </c>
      <c r="DT30" s="362" t="str">
        <f>IF('DB Func'!W25&gt;0,"S","N")</f>
        <v>N</v>
      </c>
      <c r="DU30" s="362" t="str">
        <f>IF('DB Func'!AB25&gt;0,"S","N")</f>
        <v>N</v>
      </c>
      <c r="DV30" s="362" t="str">
        <f>IF('DB Func'!AG25&gt;0,"S","N")</f>
        <v>N</v>
      </c>
      <c r="DW30" s="362" t="str">
        <f>IF('DB Func'!AL25&gt;0,"S","N")</f>
        <v>N</v>
      </c>
      <c r="DX30" s="362" t="str">
        <f>IF('DB Func'!AQ25&gt;0,"S","N")</f>
        <v>N</v>
      </c>
      <c r="DY30" s="362">
        <v>24</v>
      </c>
      <c r="DZ30" s="369">
        <f ca="1">'DB Func'!C25</f>
        <v>0</v>
      </c>
      <c r="EA30" s="362" t="str">
        <f t="shared" ca="1" si="37"/>
        <v>s</v>
      </c>
      <c r="EB30" s="362" t="str">
        <f t="shared" ca="1" si="37"/>
        <v>s</v>
      </c>
      <c r="EC30" s="362" t="str">
        <f t="shared" ca="1" si="37"/>
        <v>s</v>
      </c>
      <c r="ED30" s="362" t="str">
        <f t="shared" ca="1" si="37"/>
        <v>s</v>
      </c>
      <c r="EE30" s="362" t="str">
        <f t="shared" ca="1" si="37"/>
        <v>s</v>
      </c>
      <c r="EF30" s="362" t="str">
        <f t="shared" ca="1" si="37"/>
        <v>s</v>
      </c>
      <c r="EG30" s="362" t="str">
        <f t="shared" ca="1" si="37"/>
        <v>s</v>
      </c>
      <c r="EH30" s="362" t="str">
        <f t="shared" ca="1" si="37"/>
        <v>s</v>
      </c>
      <c r="EI30" s="362" t="str">
        <f t="shared" ca="1" si="37"/>
        <v>s</v>
      </c>
      <c r="EJ30" s="362" t="str">
        <f t="shared" ca="1" si="37"/>
        <v>s</v>
      </c>
      <c r="EK30" s="362" t="str">
        <f t="shared" ca="1" si="37"/>
        <v>s</v>
      </c>
      <c r="EL30" s="362" t="str">
        <f t="shared" ca="1" si="37"/>
        <v>s</v>
      </c>
      <c r="EM30" s="362" t="str">
        <f t="shared" ca="1" si="37"/>
        <v>s</v>
      </c>
      <c r="EN30" s="362" t="str">
        <f t="shared" ca="1" si="37"/>
        <v>s</v>
      </c>
      <c r="EO30" s="362" t="str">
        <f t="shared" ca="1" si="37"/>
        <v>s</v>
      </c>
      <c r="EP30" s="362" t="str">
        <f t="shared" ca="1" si="37"/>
        <v>s</v>
      </c>
      <c r="EQ30" s="362" t="str">
        <f t="shared" ca="1" si="36"/>
        <v>s</v>
      </c>
      <c r="ER30" s="362" t="str">
        <f t="shared" ca="1" si="36"/>
        <v>s</v>
      </c>
      <c r="ES30" s="362" t="str">
        <f t="shared" ca="1" si="36"/>
        <v>s</v>
      </c>
      <c r="ET30" s="362" t="str">
        <f t="shared" ca="1" si="36"/>
        <v>s</v>
      </c>
      <c r="EU30" s="362" t="str">
        <f t="shared" ca="1" si="28"/>
        <v>s</v>
      </c>
      <c r="EV30" s="362" t="str">
        <f t="shared" ca="1" si="36"/>
        <v>s</v>
      </c>
      <c r="EW30" s="362" t="str">
        <f t="shared" ca="1" si="36"/>
        <v>s</v>
      </c>
      <c r="EX30" s="362" t="str">
        <f t="shared" ca="1" si="36"/>
        <v>s</v>
      </c>
      <c r="EY30" s="362" t="str">
        <f t="shared" ca="1" si="36"/>
        <v>s</v>
      </c>
      <c r="EZ30" s="362" t="str">
        <f t="shared" ca="1" si="36"/>
        <v>s</v>
      </c>
      <c r="FA30" s="362" t="str">
        <f t="shared" ca="1" si="36"/>
        <v>s</v>
      </c>
      <c r="FB30" s="362" t="str">
        <f t="shared" ca="1" si="36"/>
        <v>s</v>
      </c>
      <c r="FC30" s="362" t="str">
        <f t="shared" ca="1" si="36"/>
        <v>s</v>
      </c>
      <c r="FD30" s="362" t="str">
        <f t="shared" ca="1" si="36"/>
        <v>s</v>
      </c>
      <c r="FE30" s="362">
        <f t="shared" ca="1" si="30"/>
        <v>30</v>
      </c>
      <c r="FF30" s="362">
        <f t="shared" ca="1" si="31"/>
        <v>0</v>
      </c>
      <c r="FG30" s="362" t="str">
        <f ca="1">IF(AND(YEAR(DZ30)='P Gerais'!D28,MONTH(Lanc!EA30)=11,DAY(Lanc!EA30)&gt;1),"S","N")</f>
        <v>N</v>
      </c>
      <c r="FH30" s="364">
        <f t="shared" ca="1" si="32"/>
        <v>0</v>
      </c>
      <c r="FI30" s="364">
        <f t="shared" si="33"/>
        <v>0</v>
      </c>
      <c r="FJ30" s="387">
        <f t="shared" ca="1" si="34"/>
        <v>0</v>
      </c>
      <c r="FP30" s="363">
        <f ca="1">((FH30-FJ30-FI30+AZ30+AQ30+SUM(Z30:AA30)+SUM(AW30:AX30)+AK30)*IF('DB Func'!GG25="ok",'DB Func'!GD25,0))</f>
        <v>0</v>
      </c>
      <c r="FR30" s="389">
        <f t="shared" ca="1" si="35"/>
        <v>0</v>
      </c>
      <c r="GV30" s="49"/>
      <c r="GW30" s="49"/>
      <c r="GX30" s="49"/>
      <c r="GY30" s="49"/>
      <c r="GZ30" s="49"/>
      <c r="HA30" s="49"/>
      <c r="HB30" s="49"/>
      <c r="HC30" s="49"/>
    </row>
    <row r="31" spans="3:211" ht="30" customHeight="1" thickTop="1" thickBot="1">
      <c r="C31" s="390" t="str">
        <f ca="1">IF('DB Func'!B26="Funcionário 24","",'DB Func'!B26)</f>
        <v/>
      </c>
      <c r="D31" s="391">
        <f ca="1">'DB Func'!CN26</f>
        <v>0</v>
      </c>
      <c r="E31" s="382" t="str">
        <f ca="1">IF(C31="","-",IF(OR(terceiro!E31="NOV",terceiro!F31="NOV"),"Sim","Não"))</f>
        <v>-</v>
      </c>
      <c r="F31" s="383" t="str">
        <f ca="1">IF(C31="","-",IF(OR(Ferias!E31="NOV",Ferias!F31="NOV"),"Sim","Não"))</f>
        <v>-</v>
      </c>
      <c r="G31" s="383">
        <f ca="1">IF(C31="",0,IF(F31="Sim",IF(Ferias!E31="NOV",Ferias!I31,Ferias!J31),0))</f>
        <v>0</v>
      </c>
      <c r="H31" s="185"/>
      <c r="I31" s="185"/>
      <c r="J31" s="398">
        <f t="shared" ca="1" si="1"/>
        <v>0</v>
      </c>
      <c r="K31" s="152"/>
      <c r="L31" s="151"/>
      <c r="M31" s="189"/>
      <c r="N31" s="153"/>
      <c r="O31" s="48"/>
      <c r="P31" s="48"/>
      <c r="Q31" s="48"/>
      <c r="R31" s="49"/>
      <c r="S31" s="49"/>
      <c r="T31" s="49"/>
      <c r="U31" s="49"/>
      <c r="V31" s="49"/>
      <c r="W31" s="49"/>
      <c r="X31" s="49"/>
      <c r="Y31" s="49"/>
      <c r="Z31" s="49"/>
      <c r="AA31" s="49"/>
      <c r="AB31" s="48"/>
      <c r="AC31" s="48"/>
      <c r="AD31" s="49"/>
      <c r="AE31" s="49"/>
      <c r="AF31" s="314"/>
      <c r="AH31" s="400">
        <f ca="1">IF(AND('DB Func'!GE26="Outubro",'DB Func'!BQ26="2 Parcelas"),(('auxiliar 13 sal'!M27/12*'DB Func'!GF26+AVERAGE('auxiliar 13 sal'!Q27:AB27)+AVERAGE('auxiliar 13 sal'!AE27:AP27)+'auxiliar 13 sal'!M27*'DB Func'!BN26+'auxiliar 13 sal'!M27*'DB Func'!BO26)/2),IF('DB Func'!GE26="Novembro",IF('DB Func'!BQ26="Parcela Única",('auxiliar 13 sal'!M27/12*'DB Func'!GF26)+AVERAGE('auxiliar 13 sal'!Q27:AB27)+AVERAGE('auxiliar 13 sal'!AE27:AP27)+('auxiliar 13 sal'!M27*'DB Func'!BN26)+('auxiliar 13 sal'!M27*'DB Func'!BO26),IF('DB Func'!BQ26="2 Parcelas",(('auxiliar 13 sal'!M27/12*'DB Func'!GF26+AVERAGE('auxiliar 13 sal'!Q27:AB27)+AVERAGE('auxiliar 13 sal'!AE27:AP27)+'auxiliar 13 sal'!M27*'DB Func'!BN26+'auxiliar 13 sal'!M27*'DB Func'!BO26)/2))),0))</f>
        <v>0</v>
      </c>
      <c r="AK31" s="364">
        <f t="shared" ca="1" si="9"/>
        <v>0</v>
      </c>
      <c r="AL31" s="364">
        <f t="shared" ca="1" si="10"/>
        <v>0</v>
      </c>
      <c r="AM31" s="364">
        <f t="shared" ca="1" si="11"/>
        <v>0</v>
      </c>
      <c r="AN31" s="364">
        <f t="shared" ca="1" si="12"/>
        <v>0</v>
      </c>
      <c r="AO31" s="364">
        <f t="shared" ca="1" si="13"/>
        <v>0</v>
      </c>
      <c r="AP31" s="364">
        <f t="shared" ca="1" si="14"/>
        <v>0</v>
      </c>
      <c r="AQ31" s="364">
        <f t="shared" ca="1" si="15"/>
        <v>0</v>
      </c>
      <c r="AR31" s="364">
        <f>IF(OR(M31="",M31=0),0,((FH31/220)*('Ho Ex'!$C$8+$AS$6))*M31)</f>
        <v>0</v>
      </c>
      <c r="AS31" s="364">
        <f>IF(OR(N31="",N31=0),0,((FH31/220*('DB Func'!GD26+Lanc!$AS$6))*('Ho Ex'!$I$8+$AS$6))*(N31/52.5*60))</f>
        <v>0</v>
      </c>
      <c r="AT31" s="364">
        <f>IF(OR(M31="",M31=0),0,((FH31/220)*('Ho Ex'!$J$8+$AS$6))*O31)</f>
        <v>0</v>
      </c>
      <c r="AU31" s="364">
        <f>IF(OR(M31="",M31=0),0,((FH31/220)*('Ho Ex'!I37+$AS$6))*P31)</f>
        <v>0</v>
      </c>
      <c r="AV31" s="364">
        <f>IF(OR(M31="",M31=0),0,((FH31/220)*('Ho Ex'!C37+$AS$6))*Q31)</f>
        <v>0</v>
      </c>
      <c r="AW31" s="364">
        <f ca="1">FH31*'DB Func'!BN26</f>
        <v>0</v>
      </c>
      <c r="AX31" s="364">
        <f ca="1">FH31*'DB Func'!BO26</f>
        <v>0</v>
      </c>
      <c r="AY31" s="364">
        <f ca="1">IF(FJ31=0,0,VLOOKUP(FJ31,'P Gerais'!$D$39:$G$41,3,TRUE)*Func24!$F$68)</f>
        <v>0</v>
      </c>
      <c r="AZ31" s="364">
        <f t="shared" si="16"/>
        <v>0</v>
      </c>
      <c r="BA31" s="364">
        <f ca="1">((FH31-FJ31-FI31+AZ31+AQ31+SUM(Z31:AA31)+SUM(AW31:AX31)+AK31)*IF('DB Func'!GG26="ok",'DB Func'!GD26,0))+(FH31-FJ31-FI31+AZ31+AQ31+SUM(Z31:AA31)+SUM(AW31:AX31))+AK31</f>
        <v>0</v>
      </c>
      <c r="BB31" s="385">
        <f ca="1">VLOOKUP(BA31,'P Gerais'!$D$22:$G$25,3,TRUE)</f>
        <v>0.08</v>
      </c>
      <c r="BC31" s="364">
        <f ca="1">IF(BA31&lt;'P Gerais'!$D$25,BA31*BB31,Lanc!BB31)</f>
        <v>0</v>
      </c>
      <c r="BD31" s="364">
        <f ca="1">BA31-BC31-('DB Func'!GB26*'P Gerais'!$D$35)</f>
        <v>0</v>
      </c>
      <c r="BE31" s="386">
        <f ca="1">VLOOKUP(BD31,'P Gerais'!$D$29:$F$33,3,TRUE)</f>
        <v>0</v>
      </c>
      <c r="BF31" s="364">
        <f t="shared" ca="1" si="17"/>
        <v>0</v>
      </c>
      <c r="BG31" s="364">
        <f ca="1">VLOOKUP(BD31,'P Gerais'!$D$29:$G$33,4,TRUE)</f>
        <v>0</v>
      </c>
      <c r="BH31" s="364">
        <f t="shared" ca="1" si="18"/>
        <v>0</v>
      </c>
      <c r="BI31" s="364">
        <f t="shared" ca="1" si="19"/>
        <v>0</v>
      </c>
      <c r="BJ31" s="362">
        <f ca="1">'DB Func'!G26</f>
        <v>0</v>
      </c>
      <c r="BK31" s="362">
        <f ca="1">'DB Func'!FW26</f>
        <v>0</v>
      </c>
      <c r="BL31" s="364">
        <f ca="1">D31*'P Gerais'!$D$13</f>
        <v>0</v>
      </c>
      <c r="BM31" s="364">
        <f ca="1">D31*'P Gerais'!$D$14</f>
        <v>0</v>
      </c>
      <c r="BN31" s="364">
        <f ca="1">D31*'P Gerais'!$D$16</f>
        <v>0</v>
      </c>
      <c r="BO31" s="364">
        <f ca="1">D31*'P Gerais'!$D$17</f>
        <v>0</v>
      </c>
      <c r="BP31" s="364">
        <f ca="1">D31*'P Gerais'!$D$18</f>
        <v>0</v>
      </c>
      <c r="BQ31" s="385">
        <f ca="1">VLOOKUP(D31,'P Gerais'!$D$22:$G$24,3,TRUE)</f>
        <v>0.08</v>
      </c>
      <c r="BR31" s="385">
        <f ca="1">VLOOKUP(D31,'P Gerais'!$D$29:$G$33,3,TRUE)</f>
        <v>0</v>
      </c>
      <c r="BS31" s="385">
        <f ca="1">'DB Func'!BN26</f>
        <v>0</v>
      </c>
      <c r="BT31" s="385">
        <f ca="1">'DB Func'!BO26</f>
        <v>0</v>
      </c>
      <c r="BU31" s="385">
        <f ca="1">'DB Func'!FX26</f>
        <v>0</v>
      </c>
      <c r="BV31" s="364">
        <f t="shared" ca="1" si="20"/>
        <v>-0.08</v>
      </c>
      <c r="BW31" s="364">
        <f ca="1">BV31-'DB Func'!GC26</f>
        <v>-0.08</v>
      </c>
      <c r="BX31" s="362">
        <f ca="1">IFERROR(VLOOKUP(BW31,'P Gerais'!$D$29:$G$33,3,TRUE)*BW31,0)</f>
        <v>0</v>
      </c>
      <c r="BY31" s="364">
        <f ca="1">IFERROR(BX31-VLOOKUP(BW31,'P Gerais'!$D$29:$H$33,4,TRUE),0)</f>
        <v>0</v>
      </c>
      <c r="BZ31" s="364">
        <f ca="1">D31*'DB Func'!GD26</f>
        <v>0</v>
      </c>
      <c r="CB31" s="364">
        <f t="shared" ca="1" si="21"/>
        <v>0</v>
      </c>
      <c r="CC31" s="364">
        <f t="shared" si="22"/>
        <v>0</v>
      </c>
      <c r="CD31" s="364">
        <f t="shared" si="23"/>
        <v>0</v>
      </c>
      <c r="CF31" s="362" t="str">
        <f t="shared" ca="1" si="24"/>
        <v>não</v>
      </c>
      <c r="CG31" s="362">
        <f ca="1">IF($CH$8=1,DAY('DB Func'!C26),0)</f>
        <v>0</v>
      </c>
      <c r="CH31" s="362">
        <f ca="1">IF(CI31=0,0,MONTH('DB Func'!C26))</f>
        <v>0</v>
      </c>
      <c r="CI31" s="362">
        <f ca="1">IF('P Gerais'!D29=YEAR('DB Func'!C26),YEAR('DB Func'!C26),0)</f>
        <v>0</v>
      </c>
      <c r="CJ31" s="371">
        <v>54</v>
      </c>
      <c r="CK31" s="363"/>
      <c r="CL31" s="362" t="str">
        <f>IF(ISERROR(HLOOKUP(CL29,$DR$7:$DX31,$DY31,FALSE)),"N",HLOOKUP(CL29,$DR$7:$DX31,$DY31,FALSE))</f>
        <v>N</v>
      </c>
      <c r="CM31" s="362" t="str">
        <f>IF(ISERROR(HLOOKUP(CM29,$DR$7:$DX31,$DY31,FALSE)),"N",HLOOKUP(CM29,$DR$7:$DX31,$DY31,FALSE))</f>
        <v>N</v>
      </c>
      <c r="CN31" s="362" t="str">
        <f>IF(ISERROR(HLOOKUP(CN29,$DR$7:$DX31,$DY31,FALSE)),"N",HLOOKUP(CN29,$DR$7:$DX31,$DY31,FALSE))</f>
        <v>N</v>
      </c>
      <c r="CO31" s="362" t="str">
        <f>IF(ISERROR(HLOOKUP(CO29,$DR$7:$DX31,$DY31,FALSE)),"N",HLOOKUP(CO29,$DR$7:$DX31,$DY31,FALSE))</f>
        <v>N</v>
      </c>
      <c r="CP31" s="362" t="str">
        <f>IF(ISERROR(HLOOKUP(CP29,$DR$7:$DX31,$DY31,FALSE)),"N",HLOOKUP(CP29,$DR$7:$DX31,$DY31,FALSE))</f>
        <v>N</v>
      </c>
      <c r="CQ31" s="362" t="str">
        <f>IF(ISERROR(HLOOKUP(CQ29,$DR$7:$DX31,$DY31,FALSE)),"N",HLOOKUP(CQ29,$DR$7:$DX31,$DY31,FALSE))</f>
        <v>N</v>
      </c>
      <c r="CR31" s="362" t="str">
        <f>IF(ISERROR(HLOOKUP(CR29,$DR$7:$DX31,$DY31,FALSE)),"N",HLOOKUP(CR29,$DR$7:$DX31,$DY31,FALSE))</f>
        <v>N</v>
      </c>
      <c r="CS31" s="362" t="str">
        <f>IF(ISERROR(HLOOKUP(CS29,$DR$7:$DX31,$DY31,FALSE)),"N",HLOOKUP(CS29,$DR$7:$DX31,$DY31,FALSE))</f>
        <v>N</v>
      </c>
      <c r="CT31" s="362" t="str">
        <f>IF(ISERROR(HLOOKUP(CT29,$DR$7:$DX31,$DY31,FALSE)),"N",HLOOKUP(CT29,$DR$7:$DX31,$DY31,FALSE))</f>
        <v>N</v>
      </c>
      <c r="CU31" s="362" t="str">
        <f>IF(ISERROR(HLOOKUP(CU29,$DR$7:$DX31,$DY31,FALSE)),"N",HLOOKUP(CU29,$DR$7:$DX31,$DY31,FALSE))</f>
        <v>N</v>
      </c>
      <c r="CV31" s="362" t="str">
        <f>IF(ISERROR(HLOOKUP(CV29,$DR$7:$DX31,$DY31,FALSE)),"N",HLOOKUP(CV29,$DR$7:$DX31,$DY31,FALSE))</f>
        <v>N</v>
      </c>
      <c r="CW31" s="362" t="str">
        <f>IF(ISERROR(HLOOKUP(CW29,$DR$7:$DX31,$DY31,FALSE)),"N",HLOOKUP(CW29,$DR$7:$DX31,$DY31,FALSE))</f>
        <v>N</v>
      </c>
      <c r="CX31" s="362" t="str">
        <f>IF(ISERROR(HLOOKUP(CX29,$DR$7:$DX31,$DY31,FALSE)),"N",HLOOKUP(CX29,$DR$7:$DX31,$DY31,FALSE))</f>
        <v>N</v>
      </c>
      <c r="CY31" s="362" t="str">
        <f>IF(ISERROR(HLOOKUP(CY29,$DR$7:$DX31,$DY31,FALSE)),"N",HLOOKUP(CY29,$DR$7:$DX31,$DY31,FALSE))</f>
        <v>N</v>
      </c>
      <c r="CZ31" s="362" t="str">
        <f>IF(ISERROR(HLOOKUP(CZ29,$DR$7:$DX31,$DY31,FALSE)),"N",HLOOKUP(CZ29,$DR$7:$DX31,$DY31,FALSE))</f>
        <v>N</v>
      </c>
      <c r="DA31" s="362" t="str">
        <f>IF(ISERROR(HLOOKUP(DA29,$DR$7:$DX31,$DY31,FALSE)),"N",HLOOKUP(DA29,$DR$7:$DX31,$DY31,FALSE))</f>
        <v>N</v>
      </c>
      <c r="DB31" s="362" t="str">
        <f>IF(ISERROR(HLOOKUP(DB29,$DR$7:$DX31,$DY31,FALSE)),"N",HLOOKUP(DB29,$DR$7:$DX31,$DY31,FALSE))</f>
        <v>N</v>
      </c>
      <c r="DC31" s="362" t="str">
        <f>IF(ISERROR(HLOOKUP(DC29,$DR$7:$DX31,$DY31,FALSE)),"N",HLOOKUP(DC29,$DR$7:$DX31,$DY31,FALSE))</f>
        <v>N</v>
      </c>
      <c r="DD31" s="362" t="str">
        <f>IF(ISERROR(HLOOKUP(DD29,$DR$7:$DX31,$DY31,FALSE)),"N",HLOOKUP(DD29,$DR$7:$DX31,$DY31,FALSE))</f>
        <v>N</v>
      </c>
      <c r="DE31" s="362" t="str">
        <f>IF(ISERROR(HLOOKUP(DE29,$DR$7:$DX31,$DY31,FALSE)),"N",HLOOKUP(DE29,$DR$7:$DX31,$DY31,FALSE))</f>
        <v>N</v>
      </c>
      <c r="DF31" s="362" t="str">
        <f>IF(ISERROR(HLOOKUP(DF29,$DR$7:$DX31,$DY31,FALSE)),"N",HLOOKUP(DF29,$DR$7:$DX31,$DY31,FALSE))</f>
        <v>N</v>
      </c>
      <c r="DG31" s="362" t="str">
        <f>IF(ISERROR(HLOOKUP(DG29,$DR$7:$DX31,$DY31,FALSE)),"N",HLOOKUP(DG29,$DR$7:$DX31,$DY31,FALSE))</f>
        <v>N</v>
      </c>
      <c r="DH31" s="362" t="str">
        <f>IF(ISERROR(HLOOKUP(DH29,$DR$7:$DX31,$DY31,FALSE)),"N",HLOOKUP(DH29,$DR$7:$DX31,$DY31,FALSE))</f>
        <v>N</v>
      </c>
      <c r="DI31" s="362" t="str">
        <f>IF(ISERROR(HLOOKUP(DI29,$DR$7:$DX31,$DY31,FALSE)),"N",HLOOKUP(DI29,$DR$7:$DX31,$DY31,FALSE))</f>
        <v>N</v>
      </c>
      <c r="DJ31" s="362" t="str">
        <f>IF(ISERROR(HLOOKUP(DJ29,$DR$7:$DX31,$DY31,FALSE)),"N",HLOOKUP(DJ29,$DR$7:$DX31,$DY31,FALSE))</f>
        <v>N</v>
      </c>
      <c r="DK31" s="362" t="str">
        <f>IF(ISERROR(HLOOKUP(DK29,$DR$7:$DX31,$DY31,FALSE)),"N",HLOOKUP(DK29,$DR$7:$DX31,$DY31,FALSE))</f>
        <v>N</v>
      </c>
      <c r="DL31" s="362" t="str">
        <f>IF(ISERROR(HLOOKUP(DL29,$DR$7:$DX31,$DY31,FALSE)),"N",HLOOKUP(DL29,$DR$7:$DX31,$DY31,FALSE))</f>
        <v>N</v>
      </c>
      <c r="DM31" s="362" t="str">
        <f>IF(ISERROR(HLOOKUP(DM29,$DR$7:$DX31,$DY31,FALSE)),"N",HLOOKUP(DM29,$DR$7:$DX31,$DY31,FALSE))</f>
        <v>N</v>
      </c>
      <c r="DN31" s="362" t="str">
        <f>IF(ISERROR(HLOOKUP(DN29,$DR$7:$DX31,$DY31,FALSE)),"N",HLOOKUP(DN29,$DR$7:$DX31,$DY31,FALSE))</f>
        <v>N</v>
      </c>
      <c r="DO31" s="362" t="str">
        <f>IF(ISERROR(HLOOKUP(DO29,$DR$7:$DX31,$DY31,FALSE)),"N",HLOOKUP(DO29,$DR$7:$DX31,$DY31,FALSE))</f>
        <v>N</v>
      </c>
      <c r="DP31" s="362">
        <f t="shared" si="25"/>
        <v>0</v>
      </c>
      <c r="DQ31" s="362">
        <f t="shared" si="26"/>
        <v>30</v>
      </c>
      <c r="DR31" s="362" t="str">
        <f>IF('DB Func'!M26&gt;0,"S","N")</f>
        <v>N</v>
      </c>
      <c r="DS31" s="362" t="str">
        <f>IF('DB Func'!R26&gt;0,"S","N")</f>
        <v>N</v>
      </c>
      <c r="DT31" s="362" t="str">
        <f>IF('DB Func'!W26&gt;0,"S","N")</f>
        <v>N</v>
      </c>
      <c r="DU31" s="362" t="str">
        <f>IF('DB Func'!AB26&gt;0,"S","N")</f>
        <v>N</v>
      </c>
      <c r="DV31" s="362" t="str">
        <f>IF('DB Func'!AG26&gt;0,"S","N")</f>
        <v>N</v>
      </c>
      <c r="DW31" s="362" t="str">
        <f>IF('DB Func'!AL26&gt;0,"S","N")</f>
        <v>N</v>
      </c>
      <c r="DX31" s="362" t="str">
        <f>IF('DB Func'!AQ26&gt;0,"S","N")</f>
        <v>N</v>
      </c>
      <c r="DY31" s="362">
        <v>25</v>
      </c>
      <c r="DZ31" s="369">
        <f ca="1">'DB Func'!C26</f>
        <v>0</v>
      </c>
      <c r="EA31" s="362" t="str">
        <f t="shared" ca="1" si="37"/>
        <v>s</v>
      </c>
      <c r="EB31" s="362" t="str">
        <f t="shared" ca="1" si="37"/>
        <v>s</v>
      </c>
      <c r="EC31" s="362" t="str">
        <f t="shared" ca="1" si="37"/>
        <v>s</v>
      </c>
      <c r="ED31" s="362" t="str">
        <f t="shared" ca="1" si="37"/>
        <v>s</v>
      </c>
      <c r="EE31" s="362" t="str">
        <f t="shared" ca="1" si="37"/>
        <v>s</v>
      </c>
      <c r="EF31" s="362" t="str">
        <f t="shared" ca="1" si="37"/>
        <v>s</v>
      </c>
      <c r="EG31" s="362" t="str">
        <f t="shared" ca="1" si="37"/>
        <v>s</v>
      </c>
      <c r="EH31" s="362" t="str">
        <f t="shared" ca="1" si="37"/>
        <v>s</v>
      </c>
      <c r="EI31" s="362" t="str">
        <f t="shared" ca="1" si="37"/>
        <v>s</v>
      </c>
      <c r="EJ31" s="362" t="str">
        <f t="shared" ca="1" si="37"/>
        <v>s</v>
      </c>
      <c r="EK31" s="362" t="str">
        <f t="shared" ca="1" si="37"/>
        <v>s</v>
      </c>
      <c r="EL31" s="362" t="str">
        <f t="shared" ca="1" si="37"/>
        <v>s</v>
      </c>
      <c r="EM31" s="362" t="str">
        <f t="shared" ca="1" si="37"/>
        <v>s</v>
      </c>
      <c r="EN31" s="362" t="str">
        <f t="shared" ca="1" si="37"/>
        <v>s</v>
      </c>
      <c r="EO31" s="362" t="str">
        <f t="shared" ca="1" si="37"/>
        <v>s</v>
      </c>
      <c r="EP31" s="362" t="str">
        <f t="shared" ca="1" si="37"/>
        <v>s</v>
      </c>
      <c r="EQ31" s="362" t="str">
        <f t="shared" ca="1" si="36"/>
        <v>s</v>
      </c>
      <c r="ER31" s="362" t="str">
        <f t="shared" ca="1" si="36"/>
        <v>s</v>
      </c>
      <c r="ES31" s="362" t="str">
        <f t="shared" ca="1" si="36"/>
        <v>s</v>
      </c>
      <c r="ET31" s="362" t="str">
        <f t="shared" ca="1" si="36"/>
        <v>s</v>
      </c>
      <c r="EU31" s="362" t="str">
        <f t="shared" ca="1" si="28"/>
        <v>s</v>
      </c>
      <c r="EV31" s="362" t="str">
        <f t="shared" ca="1" si="36"/>
        <v>s</v>
      </c>
      <c r="EW31" s="362" t="str">
        <f t="shared" ca="1" si="36"/>
        <v>s</v>
      </c>
      <c r="EX31" s="362" t="str">
        <f t="shared" ca="1" si="36"/>
        <v>s</v>
      </c>
      <c r="EY31" s="362" t="str">
        <f t="shared" ca="1" si="36"/>
        <v>s</v>
      </c>
      <c r="EZ31" s="362" t="str">
        <f t="shared" ca="1" si="36"/>
        <v>s</v>
      </c>
      <c r="FA31" s="362" t="str">
        <f t="shared" ca="1" si="36"/>
        <v>s</v>
      </c>
      <c r="FB31" s="362" t="str">
        <f t="shared" ca="1" si="36"/>
        <v>s</v>
      </c>
      <c r="FC31" s="362" t="str">
        <f t="shared" ca="1" si="36"/>
        <v>s</v>
      </c>
      <c r="FD31" s="362" t="str">
        <f t="shared" ca="1" si="36"/>
        <v>s</v>
      </c>
      <c r="FE31" s="362">
        <f t="shared" ca="1" si="30"/>
        <v>30</v>
      </c>
      <c r="FF31" s="362">
        <f t="shared" ca="1" si="31"/>
        <v>0</v>
      </c>
      <c r="FG31" s="362" t="str">
        <f ca="1">IF(AND(YEAR(DZ31)='P Gerais'!D29,MONTH(Lanc!EA31)=11,DAY(Lanc!EA31)&gt;1),"S","N")</f>
        <v>N</v>
      </c>
      <c r="FH31" s="364">
        <f t="shared" ca="1" si="32"/>
        <v>0</v>
      </c>
      <c r="FI31" s="364">
        <f t="shared" si="33"/>
        <v>0</v>
      </c>
      <c r="FJ31" s="387">
        <f t="shared" ca="1" si="34"/>
        <v>0</v>
      </c>
      <c r="FP31" s="363">
        <f ca="1">((FH31-FJ31-FI31+AZ31+AQ31+SUM(Z31:AA31)+SUM(AW31:AX31)+AK31)*IF('DB Func'!GG26="ok",'DB Func'!GD26,0))</f>
        <v>0</v>
      </c>
      <c r="FR31" s="389">
        <f t="shared" ca="1" si="35"/>
        <v>0</v>
      </c>
      <c r="GV31" s="49"/>
      <c r="GW31" s="49"/>
      <c r="GX31" s="49"/>
      <c r="GY31" s="49"/>
      <c r="GZ31" s="49"/>
      <c r="HA31" s="49"/>
      <c r="HB31" s="49"/>
      <c r="HC31" s="49"/>
    </row>
    <row r="32" spans="3:211" ht="30" customHeight="1" thickTop="1" thickBot="1">
      <c r="C32" s="390" t="str">
        <f ca="1">IF('DB Func'!B27="Funcionário 25","",'DB Func'!B27)</f>
        <v/>
      </c>
      <c r="D32" s="391">
        <f ca="1">'DB Func'!CN27</f>
        <v>0</v>
      </c>
      <c r="E32" s="382" t="str">
        <f ca="1">IF(C32="","-",IF(OR(terceiro!E32="NOV",terceiro!F32="NOV"),"Sim","Não"))</f>
        <v>-</v>
      </c>
      <c r="F32" s="383" t="str">
        <f ca="1">IF(C32="","-",IF(OR(Ferias!E32="NOV",Ferias!F32="NOV"),"Sim","Não"))</f>
        <v>-</v>
      </c>
      <c r="G32" s="383">
        <f ca="1">IF(C32="",0,IF(F32="Sim",IF(Ferias!E32="NOV",Ferias!I32,Ferias!J32),0))</f>
        <v>0</v>
      </c>
      <c r="H32" s="185"/>
      <c r="I32" s="185"/>
      <c r="J32" s="398">
        <f t="shared" ca="1" si="1"/>
        <v>0</v>
      </c>
      <c r="K32" s="152"/>
      <c r="L32" s="151"/>
      <c r="M32" s="189"/>
      <c r="N32" s="153"/>
      <c r="O32" s="48"/>
      <c r="P32" s="48"/>
      <c r="Q32" s="48"/>
      <c r="R32" s="49"/>
      <c r="S32" s="49"/>
      <c r="T32" s="49"/>
      <c r="U32" s="49"/>
      <c r="V32" s="49"/>
      <c r="W32" s="49"/>
      <c r="X32" s="49"/>
      <c r="Y32" s="49"/>
      <c r="Z32" s="49"/>
      <c r="AA32" s="49"/>
      <c r="AB32" s="48"/>
      <c r="AC32" s="48"/>
      <c r="AD32" s="49"/>
      <c r="AE32" s="49"/>
      <c r="AF32" s="314"/>
      <c r="AH32" s="400">
        <f ca="1">IF(AND('DB Func'!GE27="Outubro",'DB Func'!BQ27="2 Parcelas"),(('auxiliar 13 sal'!M28/12*'DB Func'!GF27+AVERAGE('auxiliar 13 sal'!Q28:AB28)+AVERAGE('auxiliar 13 sal'!AE28:AP28)+'auxiliar 13 sal'!M28*'DB Func'!BN27+'auxiliar 13 sal'!M28*'DB Func'!BO27)/2),IF('DB Func'!GE27="Novembro",IF('DB Func'!BQ27="Parcela Única",('auxiliar 13 sal'!M28/12*'DB Func'!GF27)+AVERAGE('auxiliar 13 sal'!Q28:AB28)+AVERAGE('auxiliar 13 sal'!AE28:AP28)+('auxiliar 13 sal'!M28*'DB Func'!BN27)+('auxiliar 13 sal'!M28*'DB Func'!BO27),IF('DB Func'!BQ27="2 Parcelas",(('auxiliar 13 sal'!M28/12*'DB Func'!GF27+AVERAGE('auxiliar 13 sal'!Q28:AB28)+AVERAGE('auxiliar 13 sal'!AE28:AP28)+'auxiliar 13 sal'!M28*'DB Func'!BN27+'auxiliar 13 sal'!M28*'DB Func'!BO27)/2))),0))</f>
        <v>0</v>
      </c>
      <c r="AK32" s="364">
        <f t="shared" ca="1" si="9"/>
        <v>0</v>
      </c>
      <c r="AL32" s="364">
        <f t="shared" ca="1" si="10"/>
        <v>0</v>
      </c>
      <c r="AM32" s="364">
        <f t="shared" ca="1" si="11"/>
        <v>0</v>
      </c>
      <c r="AN32" s="364">
        <f t="shared" ca="1" si="12"/>
        <v>0</v>
      </c>
      <c r="AO32" s="364">
        <f t="shared" ca="1" si="13"/>
        <v>0</v>
      </c>
      <c r="AP32" s="364">
        <f t="shared" ca="1" si="14"/>
        <v>0</v>
      </c>
      <c r="AQ32" s="364">
        <f t="shared" ca="1" si="15"/>
        <v>0</v>
      </c>
      <c r="AR32" s="364">
        <f>IF(OR(M32="",M32=0),0,((FH32/220)*('Ho Ex'!$C$8+$AS$6))*M32)</f>
        <v>0</v>
      </c>
      <c r="AS32" s="364">
        <f>IF(OR(N32="",N32=0),0,((FH32/220*('DB Func'!GD27+Lanc!$AS$6))*('Ho Ex'!$I$8+$AS$6))*(N32/52.5*60))</f>
        <v>0</v>
      </c>
      <c r="AT32" s="364">
        <f>IF(OR(M32="",M32=0),0,((FH32/220)*('Ho Ex'!$J$8+$AS$6))*O32)</f>
        <v>0</v>
      </c>
      <c r="AU32" s="364">
        <f>IF(OR(M32="",M32=0),0,((FH32/220)*('Ho Ex'!I38+$AS$6))*P32)</f>
        <v>0</v>
      </c>
      <c r="AV32" s="364">
        <f>IF(OR(M32="",M32=0),0,((FH32/220)*('Ho Ex'!C38+$AS$6))*Q32)</f>
        <v>0</v>
      </c>
      <c r="AW32" s="364">
        <f ca="1">FH32*'DB Func'!BN27</f>
        <v>0</v>
      </c>
      <c r="AX32" s="364">
        <f ca="1">FH32*'DB Func'!BO27</f>
        <v>0</v>
      </c>
      <c r="AY32" s="364">
        <f ca="1">IF(FJ32=0,0,VLOOKUP(FJ32,'P Gerais'!$D$39:$G$41,3,TRUE)*Func25!$F$68)</f>
        <v>0</v>
      </c>
      <c r="AZ32" s="364">
        <f t="shared" si="16"/>
        <v>0</v>
      </c>
      <c r="BA32" s="364">
        <f ca="1">((FH32-FJ32-FI32+AZ32+AQ32+SUM(Z32:AA32)+SUM(AW32:AX32)+AK32)*IF('DB Func'!GG27="ok",'DB Func'!GD27,0))+(FH32-FJ32-FI32+AZ32+AQ32+SUM(Z32:AA32)+SUM(AW32:AX32))+AK32</f>
        <v>0</v>
      </c>
      <c r="BB32" s="385">
        <f ca="1">VLOOKUP(BA32,'P Gerais'!$D$22:$G$25,3,TRUE)</f>
        <v>0.08</v>
      </c>
      <c r="BC32" s="364">
        <f ca="1">IF(BA32&lt;'P Gerais'!$D$25,BA32*BB32,Lanc!BB32)</f>
        <v>0</v>
      </c>
      <c r="BD32" s="364">
        <f ca="1">BA32-BC32-('DB Func'!GB27*'P Gerais'!$D$35)</f>
        <v>0</v>
      </c>
      <c r="BE32" s="386">
        <f ca="1">VLOOKUP(BD32,'P Gerais'!$D$29:$F$33,3,TRUE)</f>
        <v>0</v>
      </c>
      <c r="BF32" s="364">
        <f t="shared" ca="1" si="17"/>
        <v>0</v>
      </c>
      <c r="BG32" s="364">
        <f ca="1">VLOOKUP(BD32,'P Gerais'!$D$29:$G$33,4,TRUE)</f>
        <v>0</v>
      </c>
      <c r="BH32" s="364">
        <f t="shared" ca="1" si="18"/>
        <v>0</v>
      </c>
      <c r="BI32" s="364">
        <f t="shared" ca="1" si="19"/>
        <v>0</v>
      </c>
      <c r="BJ32" s="362">
        <f ca="1">'DB Func'!G27</f>
        <v>0</v>
      </c>
      <c r="BK32" s="362">
        <f ca="1">'DB Func'!FW27</f>
        <v>0</v>
      </c>
      <c r="BL32" s="364">
        <f ca="1">D32*'P Gerais'!$D$13</f>
        <v>0</v>
      </c>
      <c r="BM32" s="364">
        <f ca="1">D32*'P Gerais'!$D$14</f>
        <v>0</v>
      </c>
      <c r="BN32" s="364">
        <f ca="1">D32*'P Gerais'!$D$16</f>
        <v>0</v>
      </c>
      <c r="BO32" s="364">
        <f ca="1">D32*'P Gerais'!$D$17</f>
        <v>0</v>
      </c>
      <c r="BP32" s="364">
        <f ca="1">D32*'P Gerais'!$D$18</f>
        <v>0</v>
      </c>
      <c r="BQ32" s="385">
        <f ca="1">VLOOKUP(D32,'P Gerais'!$D$22:$G$24,3,TRUE)</f>
        <v>0.08</v>
      </c>
      <c r="BR32" s="385">
        <f ca="1">VLOOKUP(D32,'P Gerais'!$D$29:$G$33,3,TRUE)</f>
        <v>0</v>
      </c>
      <c r="BS32" s="385">
        <f ca="1">'DB Func'!BN27</f>
        <v>0</v>
      </c>
      <c r="BT32" s="385">
        <f ca="1">'DB Func'!BO27</f>
        <v>0</v>
      </c>
      <c r="BU32" s="385">
        <f ca="1">'DB Func'!FX27</f>
        <v>0</v>
      </c>
      <c r="BV32" s="364">
        <f t="shared" ca="1" si="20"/>
        <v>-0.08</v>
      </c>
      <c r="BW32" s="364">
        <f ca="1">BV32-'DB Func'!GC27</f>
        <v>-0.08</v>
      </c>
      <c r="BX32" s="362">
        <f ca="1">IFERROR(VLOOKUP(BW32,'P Gerais'!$D$29:$G$33,3,TRUE)*BW32,0)</f>
        <v>0</v>
      </c>
      <c r="BY32" s="364">
        <f ca="1">IFERROR(BX32-VLOOKUP(BW32,'P Gerais'!$D$29:$H$33,4,TRUE),0)</f>
        <v>0</v>
      </c>
      <c r="BZ32" s="364">
        <f ca="1">D32*'DB Func'!GD27</f>
        <v>0</v>
      </c>
      <c r="CB32" s="364">
        <f t="shared" ca="1" si="21"/>
        <v>0</v>
      </c>
      <c r="CC32" s="364">
        <f t="shared" si="22"/>
        <v>0</v>
      </c>
      <c r="CD32" s="364">
        <f t="shared" si="23"/>
        <v>0</v>
      </c>
      <c r="CF32" s="362" t="str">
        <f t="shared" ca="1" si="24"/>
        <v>não</v>
      </c>
      <c r="CG32" s="362">
        <f ca="1">IF($CH$8=1,DAY('DB Func'!C27),0)</f>
        <v>0</v>
      </c>
      <c r="CH32" s="362">
        <f ca="1">IF(CI32=0,0,MONTH('DB Func'!C27))</f>
        <v>0</v>
      </c>
      <c r="CI32" s="362">
        <f ca="1">IF('P Gerais'!D30=YEAR('DB Func'!C27),YEAR('DB Func'!C27),0)</f>
        <v>0</v>
      </c>
      <c r="CJ32" s="371">
        <v>55</v>
      </c>
      <c r="CK32" s="363"/>
      <c r="CL32" s="362" t="str">
        <f ca="1">IF(ISERROR(HLOOKUP(CL30,$DR$7:$DX32,$DY32,FALSE)),"N",HLOOKUP(CL30,$DR$7:$DX32,$DY32,FALSE))</f>
        <v>N</v>
      </c>
      <c r="CM32" s="362" t="str">
        <f ca="1">IF(ISERROR(HLOOKUP(CM30,$DR$7:$DX32,$DY32,FALSE)),"N",HLOOKUP(CM30,$DR$7:$DX32,$DY32,FALSE))</f>
        <v>N</v>
      </c>
      <c r="CN32" s="362" t="str">
        <f ca="1">IF(ISERROR(HLOOKUP(CN30,$DR$7:$DX32,$DY32,FALSE)),"N",HLOOKUP(CN30,$DR$7:$DX32,$DY32,FALSE))</f>
        <v>N</v>
      </c>
      <c r="CO32" s="362" t="str">
        <f ca="1">IF(ISERROR(HLOOKUP(CO30,$DR$7:$DX32,$DY32,FALSE)),"N",HLOOKUP(CO30,$DR$7:$DX32,$DY32,FALSE))</f>
        <v>N</v>
      </c>
      <c r="CP32" s="362" t="str">
        <f ca="1">IF(ISERROR(HLOOKUP(CP30,$DR$7:$DX32,$DY32,FALSE)),"N",HLOOKUP(CP30,$DR$7:$DX32,$DY32,FALSE))</f>
        <v>N</v>
      </c>
      <c r="CQ32" s="362" t="str">
        <f ca="1">IF(ISERROR(HLOOKUP(CQ30,$DR$7:$DX32,$DY32,FALSE)),"N",HLOOKUP(CQ30,$DR$7:$DX32,$DY32,FALSE))</f>
        <v>N</v>
      </c>
      <c r="CR32" s="362" t="str">
        <f>IF(ISERROR(HLOOKUP(CR30,$DR$7:$DX32,$DY32,FALSE)),"N",HLOOKUP(CR30,$DR$7:$DX32,$DY32,FALSE))</f>
        <v>N</v>
      </c>
      <c r="CS32" s="362" t="str">
        <f ca="1">IF(ISERROR(HLOOKUP(CS30,$DR$7:$DX32,$DY32,FALSE)),"N",HLOOKUP(CS30,$DR$7:$DX32,$DY32,FALSE))</f>
        <v>N</v>
      </c>
      <c r="CT32" s="362" t="str">
        <f ca="1">IF(ISERROR(HLOOKUP(CT30,$DR$7:$DX32,$DY32,FALSE)),"N",HLOOKUP(CT30,$DR$7:$DX32,$DY32,FALSE))</f>
        <v>N</v>
      </c>
      <c r="CU32" s="362" t="str">
        <f ca="1">IF(ISERROR(HLOOKUP(CU30,$DR$7:$DX32,$DY32,FALSE)),"N",HLOOKUP(CU30,$DR$7:$DX32,$DY32,FALSE))</f>
        <v>N</v>
      </c>
      <c r="CV32" s="362" t="str">
        <f ca="1">IF(ISERROR(HLOOKUP(CV30,$DR$7:$DX32,$DY32,FALSE)),"N",HLOOKUP(CV30,$DR$7:$DX32,$DY32,FALSE))</f>
        <v>N</v>
      </c>
      <c r="CW32" s="362" t="str">
        <f ca="1">IF(ISERROR(HLOOKUP(CW30,$DR$7:$DX32,$DY32,FALSE)),"N",HLOOKUP(CW30,$DR$7:$DX32,$DY32,FALSE))</f>
        <v>N</v>
      </c>
      <c r="CX32" s="362" t="str">
        <f ca="1">IF(ISERROR(HLOOKUP(CX30,$DR$7:$DX32,$DY32,FALSE)),"N",HLOOKUP(CX30,$DR$7:$DX32,$DY32,FALSE))</f>
        <v>N</v>
      </c>
      <c r="CY32" s="362" t="str">
        <f>IF(ISERROR(HLOOKUP(CY30,$DR$7:$DX32,$DY32,FALSE)),"N",HLOOKUP(CY30,$DR$7:$DX32,$DY32,FALSE))</f>
        <v>N</v>
      </c>
      <c r="CZ32" s="362" t="str">
        <f ca="1">IF(ISERROR(HLOOKUP(CZ30,$DR$7:$DX32,$DY32,FALSE)),"N",HLOOKUP(CZ30,$DR$7:$DX32,$DY32,FALSE))</f>
        <v>N</v>
      </c>
      <c r="DA32" s="362" t="str">
        <f ca="1">IF(ISERROR(HLOOKUP(DA30,$DR$7:$DX32,$DY32,FALSE)),"N",HLOOKUP(DA30,$DR$7:$DX32,$DY32,FALSE))</f>
        <v>N</v>
      </c>
      <c r="DB32" s="362" t="str">
        <f ca="1">IF(ISERROR(HLOOKUP(DB30,$DR$7:$DX32,$DY32,FALSE)),"N",HLOOKUP(DB30,$DR$7:$DX32,$DY32,FALSE))</f>
        <v>N</v>
      </c>
      <c r="DC32" s="362" t="str">
        <f ca="1">IF(ISERROR(HLOOKUP(DC30,$DR$7:$DX32,$DY32,FALSE)),"N",HLOOKUP(DC30,$DR$7:$DX32,$DY32,FALSE))</f>
        <v>N</v>
      </c>
      <c r="DD32" s="362" t="str">
        <f ca="1">IF(ISERROR(HLOOKUP(DD30,$DR$7:$DX32,$DY32,FALSE)),"N",HLOOKUP(DD30,$DR$7:$DX32,$DY32,FALSE))</f>
        <v>N</v>
      </c>
      <c r="DE32" s="362" t="str">
        <f ca="1">IF(ISERROR(HLOOKUP(DE30,$DR$7:$DX32,$DY32,FALSE)),"N",HLOOKUP(DE30,$DR$7:$DX32,$DY32,FALSE))</f>
        <v>N</v>
      </c>
      <c r="DF32" s="362" t="str">
        <f>IF(ISERROR(HLOOKUP(DF30,$DR$7:$DX32,$DY32,FALSE)),"N",HLOOKUP(DF30,$DR$7:$DX32,$DY32,FALSE))</f>
        <v>N</v>
      </c>
      <c r="DG32" s="362" t="str">
        <f ca="1">IF(ISERROR(HLOOKUP(DG30,$DR$7:$DX32,$DY32,FALSE)),"N",HLOOKUP(DG30,$DR$7:$DX32,$DY32,FALSE))</f>
        <v>N</v>
      </c>
      <c r="DH32" s="362" t="str">
        <f ca="1">IF(ISERROR(HLOOKUP(DH30,$DR$7:$DX32,$DY32,FALSE)),"N",HLOOKUP(DH30,$DR$7:$DX32,$DY32,FALSE))</f>
        <v>N</v>
      </c>
      <c r="DI32" s="362" t="str">
        <f ca="1">IF(ISERROR(HLOOKUP(DI30,$DR$7:$DX32,$DY32,FALSE)),"N",HLOOKUP(DI30,$DR$7:$DX32,$DY32,FALSE))</f>
        <v>N</v>
      </c>
      <c r="DJ32" s="362" t="str">
        <f ca="1">IF(ISERROR(HLOOKUP(DJ30,$DR$7:$DX32,$DY32,FALSE)),"N",HLOOKUP(DJ30,$DR$7:$DX32,$DY32,FALSE))</f>
        <v>N</v>
      </c>
      <c r="DK32" s="362" t="str">
        <f ca="1">IF(ISERROR(HLOOKUP(DK30,$DR$7:$DX32,$DY32,FALSE)),"N",HLOOKUP(DK30,$DR$7:$DX32,$DY32,FALSE))</f>
        <v>N</v>
      </c>
      <c r="DL32" s="362" t="str">
        <f ca="1">IF(ISERROR(HLOOKUP(DL30,$DR$7:$DX32,$DY32,FALSE)),"N",HLOOKUP(DL30,$DR$7:$DX32,$DY32,FALSE))</f>
        <v>N</v>
      </c>
      <c r="DM32" s="362" t="str">
        <f>IF(ISERROR(HLOOKUP(DM30,$DR$7:$DX32,$DY32,FALSE)),"N",HLOOKUP(DM30,$DR$7:$DX32,$DY32,FALSE))</f>
        <v>N</v>
      </c>
      <c r="DN32" s="362" t="str">
        <f ca="1">IF(ISERROR(HLOOKUP(DN30,$DR$7:$DX32,$DY32,FALSE)),"N",HLOOKUP(DN30,$DR$7:$DX32,$DY32,FALSE))</f>
        <v>N</v>
      </c>
      <c r="DO32" s="362" t="str">
        <f ca="1">IF(ISERROR(HLOOKUP(DO30,$DR$7:$DX32,$DY32,FALSE)),"N",HLOOKUP(DO30,$DR$7:$DX32,$DY32,FALSE))</f>
        <v>N</v>
      </c>
      <c r="DP32" s="362">
        <f t="shared" ca="1" si="25"/>
        <v>0</v>
      </c>
      <c r="DQ32" s="362">
        <f t="shared" ca="1" si="26"/>
        <v>30</v>
      </c>
      <c r="DR32" s="362" t="str">
        <f>IF('DB Func'!M27&gt;0,"S","N")</f>
        <v>N</v>
      </c>
      <c r="DS32" s="362" t="str">
        <f>IF('DB Func'!R27&gt;0,"S","N")</f>
        <v>N</v>
      </c>
      <c r="DT32" s="362" t="str">
        <f>IF('DB Func'!W27&gt;0,"S","N")</f>
        <v>N</v>
      </c>
      <c r="DU32" s="362" t="str">
        <f>IF('DB Func'!AB27&gt;0,"S","N")</f>
        <v>N</v>
      </c>
      <c r="DV32" s="362" t="str">
        <f>IF('DB Func'!AG27&gt;0,"S","N")</f>
        <v>N</v>
      </c>
      <c r="DW32" s="362" t="str">
        <f>IF('DB Func'!AL27&gt;0,"S","N")</f>
        <v>N</v>
      </c>
      <c r="DX32" s="362" t="str">
        <f>IF('DB Func'!AQ27&gt;0,"S","N")</f>
        <v>N</v>
      </c>
      <c r="DY32" s="362">
        <v>26</v>
      </c>
      <c r="DZ32" s="369">
        <f ca="1">'DB Func'!C27</f>
        <v>0</v>
      </c>
      <c r="EA32" s="362" t="str">
        <f t="shared" ca="1" si="37"/>
        <v>s</v>
      </c>
      <c r="EB32" s="362" t="str">
        <f t="shared" ca="1" si="37"/>
        <v>s</v>
      </c>
      <c r="EC32" s="362" t="str">
        <f t="shared" ca="1" si="37"/>
        <v>s</v>
      </c>
      <c r="ED32" s="362" t="str">
        <f t="shared" ca="1" si="37"/>
        <v>s</v>
      </c>
      <c r="EE32" s="362" t="str">
        <f t="shared" ca="1" si="37"/>
        <v>s</v>
      </c>
      <c r="EF32" s="362" t="str">
        <f t="shared" ca="1" si="37"/>
        <v>s</v>
      </c>
      <c r="EG32" s="362" t="str">
        <f t="shared" ca="1" si="37"/>
        <v>s</v>
      </c>
      <c r="EH32" s="362" t="str">
        <f t="shared" ca="1" si="37"/>
        <v>s</v>
      </c>
      <c r="EI32" s="362" t="str">
        <f t="shared" ca="1" si="37"/>
        <v>s</v>
      </c>
      <c r="EJ32" s="362" t="str">
        <f t="shared" ca="1" si="37"/>
        <v>s</v>
      </c>
      <c r="EK32" s="362" t="str">
        <f t="shared" ca="1" si="37"/>
        <v>s</v>
      </c>
      <c r="EL32" s="362" t="str">
        <f t="shared" ca="1" si="37"/>
        <v>s</v>
      </c>
      <c r="EM32" s="362" t="str">
        <f t="shared" ca="1" si="37"/>
        <v>s</v>
      </c>
      <c r="EN32" s="362" t="str">
        <f t="shared" ca="1" si="37"/>
        <v>s</v>
      </c>
      <c r="EO32" s="362" t="str">
        <f t="shared" ca="1" si="37"/>
        <v>s</v>
      </c>
      <c r="EP32" s="362" t="str">
        <f t="shared" ca="1" si="37"/>
        <v>s</v>
      </c>
      <c r="EQ32" s="362" t="str">
        <f t="shared" ca="1" si="36"/>
        <v>s</v>
      </c>
      <c r="ER32" s="362" t="str">
        <f t="shared" ca="1" si="36"/>
        <v>s</v>
      </c>
      <c r="ES32" s="362" t="str">
        <f t="shared" ca="1" si="36"/>
        <v>s</v>
      </c>
      <c r="ET32" s="362" t="str">
        <f t="shared" ca="1" si="36"/>
        <v>s</v>
      </c>
      <c r="EU32" s="362" t="str">
        <f t="shared" ca="1" si="28"/>
        <v>s</v>
      </c>
      <c r="EV32" s="362" t="str">
        <f t="shared" ca="1" si="36"/>
        <v>s</v>
      </c>
      <c r="EW32" s="362" t="str">
        <f t="shared" ca="1" si="36"/>
        <v>s</v>
      </c>
      <c r="EX32" s="362" t="str">
        <f t="shared" ca="1" si="36"/>
        <v>s</v>
      </c>
      <c r="EY32" s="362" t="str">
        <f t="shared" ca="1" si="36"/>
        <v>s</v>
      </c>
      <c r="EZ32" s="362" t="str">
        <f t="shared" ca="1" si="36"/>
        <v>s</v>
      </c>
      <c r="FA32" s="362" t="str">
        <f t="shared" ca="1" si="36"/>
        <v>s</v>
      </c>
      <c r="FB32" s="362" t="str">
        <f t="shared" ca="1" si="36"/>
        <v>s</v>
      </c>
      <c r="FC32" s="362" t="str">
        <f t="shared" ca="1" si="36"/>
        <v>s</v>
      </c>
      <c r="FD32" s="362" t="str">
        <f t="shared" ca="1" si="36"/>
        <v>s</v>
      </c>
      <c r="FE32" s="362">
        <f t="shared" ca="1" si="30"/>
        <v>30</v>
      </c>
      <c r="FF32" s="362">
        <f t="shared" ca="1" si="31"/>
        <v>0</v>
      </c>
      <c r="FG32" s="362" t="str">
        <f ca="1">IF(AND(YEAR(DZ32)='P Gerais'!D30,MONTH(Lanc!EA32)=11,DAY(Lanc!EA32)&gt;1),"S","N")</f>
        <v>N</v>
      </c>
      <c r="FH32" s="364">
        <f t="shared" ca="1" si="32"/>
        <v>0</v>
      </c>
      <c r="FI32" s="364">
        <f t="shared" si="33"/>
        <v>0</v>
      </c>
      <c r="FJ32" s="387">
        <f t="shared" ca="1" si="34"/>
        <v>0</v>
      </c>
      <c r="FP32" s="363">
        <f ca="1">((FH32-FJ32-FI32+AZ32+AQ32+SUM(Z32:AA32)+SUM(AW32:AX32)+AK32)*IF('DB Func'!GG27="ok",'DB Func'!GD27,0))</f>
        <v>0</v>
      </c>
      <c r="FR32" s="389">
        <f t="shared" ca="1" si="35"/>
        <v>0</v>
      </c>
      <c r="GV32" s="49"/>
      <c r="GW32" s="49"/>
      <c r="GX32" s="49"/>
      <c r="GY32" s="49"/>
      <c r="GZ32" s="49"/>
      <c r="HA32" s="49"/>
      <c r="HB32" s="49"/>
      <c r="HC32" s="49"/>
    </row>
    <row r="33" spans="1:211" ht="30" customHeight="1" thickTop="1" thickBot="1">
      <c r="C33" s="390" t="str">
        <f ca="1">IF('DB Func'!B28="Funcionário 26","",'DB Func'!B28)</f>
        <v/>
      </c>
      <c r="D33" s="391">
        <f ca="1">'DB Func'!CN28</f>
        <v>0</v>
      </c>
      <c r="E33" s="382" t="str">
        <f ca="1">IF(C33="","-",IF(OR(terceiro!E33="NOV",terceiro!F33="NOV"),"Sim","Não"))</f>
        <v>-</v>
      </c>
      <c r="F33" s="383" t="str">
        <f ca="1">IF(C33="","-",IF(OR(Ferias!E33="NOV",Ferias!F33="NOV"),"Sim","Não"))</f>
        <v>-</v>
      </c>
      <c r="G33" s="383">
        <f ca="1">IF(C33="",0,IF(F33="Sim",IF(Ferias!E33="NOV",Ferias!I33,Ferias!J33),0))</f>
        <v>0</v>
      </c>
      <c r="H33" s="185"/>
      <c r="I33" s="185"/>
      <c r="J33" s="398">
        <f t="shared" ca="1" si="1"/>
        <v>0</v>
      </c>
      <c r="K33" s="152"/>
      <c r="L33" s="151"/>
      <c r="M33" s="189"/>
      <c r="N33" s="153"/>
      <c r="O33" s="48"/>
      <c r="P33" s="48"/>
      <c r="Q33" s="48"/>
      <c r="R33" s="49"/>
      <c r="S33" s="49"/>
      <c r="T33" s="49"/>
      <c r="U33" s="49"/>
      <c r="V33" s="49"/>
      <c r="W33" s="49"/>
      <c r="X33" s="49"/>
      <c r="Y33" s="49"/>
      <c r="Z33" s="49"/>
      <c r="AA33" s="49"/>
      <c r="AB33" s="48"/>
      <c r="AC33" s="48"/>
      <c r="AD33" s="49"/>
      <c r="AE33" s="49"/>
      <c r="AF33" s="314"/>
      <c r="AH33" s="400">
        <f ca="1">IF(AND('DB Func'!GE28="Outubro",'DB Func'!BQ28="2 Parcelas"),(('auxiliar 13 sal'!M29/12*'DB Func'!GF28+AVERAGE('auxiliar 13 sal'!Q29:AB29)+AVERAGE('auxiliar 13 sal'!AE29:AP29)+'auxiliar 13 sal'!M29*'DB Func'!BN28+'auxiliar 13 sal'!M29*'DB Func'!BO28)/2),IF('DB Func'!GE28="Novembro",IF('DB Func'!BQ28="Parcela Única",('auxiliar 13 sal'!M29/12*'DB Func'!GF28)+AVERAGE('auxiliar 13 sal'!Q29:AB29)+AVERAGE('auxiliar 13 sal'!AE29:AP29)+('auxiliar 13 sal'!M29*'DB Func'!BN28)+('auxiliar 13 sal'!M29*'DB Func'!BO28),IF('DB Func'!BQ28="2 Parcelas",(('auxiliar 13 sal'!M29/12*'DB Func'!GF28+AVERAGE('auxiliar 13 sal'!Q29:AB29)+AVERAGE('auxiliar 13 sal'!AE29:AP29)+'auxiliar 13 sal'!M29*'DB Func'!BN28+'auxiliar 13 sal'!M29*'DB Func'!BO28)/2))),0))</f>
        <v>0</v>
      </c>
      <c r="AK33" s="364">
        <f t="shared" ca="1" si="9"/>
        <v>0</v>
      </c>
      <c r="AL33" s="364">
        <f t="shared" ca="1" si="10"/>
        <v>0</v>
      </c>
      <c r="AM33" s="364">
        <f t="shared" ca="1" si="11"/>
        <v>0</v>
      </c>
      <c r="AN33" s="364">
        <f t="shared" ca="1" si="12"/>
        <v>0</v>
      </c>
      <c r="AO33" s="364">
        <f t="shared" ca="1" si="13"/>
        <v>0</v>
      </c>
      <c r="AP33" s="364">
        <f t="shared" ca="1" si="14"/>
        <v>0</v>
      </c>
      <c r="AQ33" s="364">
        <f t="shared" ca="1" si="15"/>
        <v>0</v>
      </c>
      <c r="AR33" s="364">
        <f>IF(OR(M33="",M33=0),0,((FH33/220)*('Ho Ex'!$C$8+$AS$6))*M33)</f>
        <v>0</v>
      </c>
      <c r="AS33" s="364">
        <f>IF(OR(N33="",N33=0),0,((FH33/220*('DB Func'!GD28+Lanc!$AS$6))*('Ho Ex'!$I$8+$AS$6))*(N33/52.5*60))</f>
        <v>0</v>
      </c>
      <c r="AT33" s="364">
        <f>IF(OR(M33="",M33=0),0,((FH33/220)*('Ho Ex'!$J$8+$AS$6))*O33)</f>
        <v>0</v>
      </c>
      <c r="AU33" s="364">
        <f>IF(OR(M33="",M33=0),0,((FH33/220)*('Ho Ex'!I39+$AS$6))*P33)</f>
        <v>0</v>
      </c>
      <c r="AV33" s="364">
        <f>IF(OR(M33="",M33=0),0,((FH33/220)*('Ho Ex'!C39+$AS$6))*Q33)</f>
        <v>0</v>
      </c>
      <c r="AW33" s="364">
        <f ca="1">FH33*'DB Func'!BN28</f>
        <v>0</v>
      </c>
      <c r="AX33" s="364">
        <f ca="1">FH33*'DB Func'!BO28</f>
        <v>0</v>
      </c>
      <c r="AY33" s="364">
        <f ca="1">IF(FJ33=0,0,VLOOKUP(FJ33,'P Gerais'!$D$39:$G$41,3,TRUE)*Func26!$F$68)</f>
        <v>0</v>
      </c>
      <c r="AZ33" s="364">
        <f t="shared" si="16"/>
        <v>0</v>
      </c>
      <c r="BA33" s="364">
        <f ca="1">((FH33-FJ33-FI33+AZ33+AQ33+SUM(Z33:AA33)+SUM(AW33:AX33)+AK33)*IF('DB Func'!GG28="ok",'DB Func'!GD28,0))+(FH33-FJ33-FI33+AZ33+AQ33+SUM(Z33:AA33)+SUM(AW33:AX33))+AK33</f>
        <v>0</v>
      </c>
      <c r="BB33" s="385">
        <f ca="1">VLOOKUP(BA33,'P Gerais'!$D$22:$G$25,3,TRUE)</f>
        <v>0.08</v>
      </c>
      <c r="BC33" s="364">
        <f ca="1">IF(BA33&lt;'P Gerais'!$D$25,BA33*BB33,Lanc!BB33)</f>
        <v>0</v>
      </c>
      <c r="BD33" s="364">
        <f ca="1">BA33-BC33-('DB Func'!GB28*'P Gerais'!$D$35)</f>
        <v>0</v>
      </c>
      <c r="BE33" s="386">
        <f ca="1">VLOOKUP(BD33,'P Gerais'!$D$29:$F$33,3,TRUE)</f>
        <v>0</v>
      </c>
      <c r="BF33" s="364">
        <f t="shared" ca="1" si="17"/>
        <v>0</v>
      </c>
      <c r="BG33" s="364">
        <f ca="1">VLOOKUP(BD33,'P Gerais'!$D$29:$G$33,4,TRUE)</f>
        <v>0</v>
      </c>
      <c r="BH33" s="364">
        <f t="shared" ca="1" si="18"/>
        <v>0</v>
      </c>
      <c r="BI33" s="364">
        <f t="shared" ca="1" si="19"/>
        <v>0</v>
      </c>
      <c r="BJ33" s="362">
        <f ca="1">'DB Func'!G28</f>
        <v>0</v>
      </c>
      <c r="BK33" s="362">
        <f ca="1">'DB Func'!FW28</f>
        <v>0</v>
      </c>
      <c r="BL33" s="364">
        <f ca="1">D33*'P Gerais'!$D$13</f>
        <v>0</v>
      </c>
      <c r="BM33" s="364">
        <f ca="1">D33*'P Gerais'!$D$14</f>
        <v>0</v>
      </c>
      <c r="BN33" s="364">
        <f ca="1">D33*'P Gerais'!$D$16</f>
        <v>0</v>
      </c>
      <c r="BO33" s="364">
        <f ca="1">D33*'P Gerais'!$D$17</f>
        <v>0</v>
      </c>
      <c r="BP33" s="364">
        <f ca="1">D33*'P Gerais'!$D$18</f>
        <v>0</v>
      </c>
      <c r="BQ33" s="385">
        <f ca="1">VLOOKUP(D33,'P Gerais'!$D$22:$G$24,3,TRUE)</f>
        <v>0.08</v>
      </c>
      <c r="BR33" s="385">
        <f ca="1">VLOOKUP(D33,'P Gerais'!$D$29:$G$33,3,TRUE)</f>
        <v>0</v>
      </c>
      <c r="BS33" s="385">
        <f ca="1">'DB Func'!BN28</f>
        <v>0</v>
      </c>
      <c r="BT33" s="385">
        <f ca="1">'DB Func'!BO28</f>
        <v>0</v>
      </c>
      <c r="BU33" s="385">
        <f ca="1">'DB Func'!FX28</f>
        <v>0</v>
      </c>
      <c r="BV33" s="364">
        <f t="shared" ca="1" si="20"/>
        <v>-0.08</v>
      </c>
      <c r="BW33" s="364">
        <f ca="1">BV33-'DB Func'!GC28</f>
        <v>-0.08</v>
      </c>
      <c r="BX33" s="362">
        <f ca="1">IFERROR(VLOOKUP(BW33,'P Gerais'!$D$29:$G$33,3,TRUE)*BW33,0)</f>
        <v>0</v>
      </c>
      <c r="BY33" s="364">
        <f ca="1">IFERROR(BX33-VLOOKUP(BW33,'P Gerais'!$D$29:$H$33,4,TRUE),0)</f>
        <v>0</v>
      </c>
      <c r="BZ33" s="364">
        <f ca="1">D33*'DB Func'!GD28</f>
        <v>0</v>
      </c>
      <c r="CB33" s="364">
        <f t="shared" ca="1" si="21"/>
        <v>0</v>
      </c>
      <c r="CC33" s="364">
        <f t="shared" si="22"/>
        <v>0</v>
      </c>
      <c r="CD33" s="364">
        <f t="shared" si="23"/>
        <v>0</v>
      </c>
      <c r="CF33" s="362" t="str">
        <f t="shared" ca="1" si="24"/>
        <v>não</v>
      </c>
      <c r="CG33" s="362">
        <f ca="1">IF($CH$8=1,DAY('DB Func'!C28),0)</f>
        <v>0</v>
      </c>
      <c r="CH33" s="362">
        <f ca="1">IF(CI33=0,0,MONTH('DB Func'!C28))</f>
        <v>0</v>
      </c>
      <c r="CI33" s="362">
        <f ca="1">IF('P Gerais'!D31=YEAR('DB Func'!C28),YEAR('DB Func'!C28),0)</f>
        <v>0</v>
      </c>
      <c r="CJ33" s="371">
        <v>56</v>
      </c>
      <c r="CK33" s="363"/>
      <c r="CL33" s="362" t="str">
        <f>IF(ISERROR(HLOOKUP(CL31,$DR$7:$DX33,$DY33,FALSE)),"N",HLOOKUP(CL31,$DR$7:$DX33,$DY33,FALSE))</f>
        <v>N</v>
      </c>
      <c r="CM33" s="362" t="str">
        <f>IF(ISERROR(HLOOKUP(CM31,$DR$7:$DX33,$DY33,FALSE)),"N",HLOOKUP(CM31,$DR$7:$DX33,$DY33,FALSE))</f>
        <v>N</v>
      </c>
      <c r="CN33" s="362" t="str">
        <f>IF(ISERROR(HLOOKUP(CN31,$DR$7:$DX33,$DY33,FALSE)),"N",HLOOKUP(CN31,$DR$7:$DX33,$DY33,FALSE))</f>
        <v>N</v>
      </c>
      <c r="CO33" s="362" t="str">
        <f>IF(ISERROR(HLOOKUP(CO31,$DR$7:$DX33,$DY33,FALSE)),"N",HLOOKUP(CO31,$DR$7:$DX33,$DY33,FALSE))</f>
        <v>N</v>
      </c>
      <c r="CP33" s="362" t="str">
        <f>IF(ISERROR(HLOOKUP(CP31,$DR$7:$DX33,$DY33,FALSE)),"N",HLOOKUP(CP31,$DR$7:$DX33,$DY33,FALSE))</f>
        <v>N</v>
      </c>
      <c r="CQ33" s="362" t="str">
        <f>IF(ISERROR(HLOOKUP(CQ31,$DR$7:$DX33,$DY33,FALSE)),"N",HLOOKUP(CQ31,$DR$7:$DX33,$DY33,FALSE))</f>
        <v>N</v>
      </c>
      <c r="CR33" s="362" t="str">
        <f>IF(ISERROR(HLOOKUP(CR31,$DR$7:$DX33,$DY33,FALSE)),"N",HLOOKUP(CR31,$DR$7:$DX33,$DY33,FALSE))</f>
        <v>N</v>
      </c>
      <c r="CS33" s="362" t="str">
        <f>IF(ISERROR(HLOOKUP(CS31,$DR$7:$DX33,$DY33,FALSE)),"N",HLOOKUP(CS31,$DR$7:$DX33,$DY33,FALSE))</f>
        <v>N</v>
      </c>
      <c r="CT33" s="362" t="str">
        <f>IF(ISERROR(HLOOKUP(CT31,$DR$7:$DX33,$DY33,FALSE)),"N",HLOOKUP(CT31,$DR$7:$DX33,$DY33,FALSE))</f>
        <v>N</v>
      </c>
      <c r="CU33" s="362" t="str">
        <f>IF(ISERROR(HLOOKUP(CU31,$DR$7:$DX33,$DY33,FALSE)),"N",HLOOKUP(CU31,$DR$7:$DX33,$DY33,FALSE))</f>
        <v>N</v>
      </c>
      <c r="CV33" s="362" t="str">
        <f>IF(ISERROR(HLOOKUP(CV31,$DR$7:$DX33,$DY33,FALSE)),"N",HLOOKUP(CV31,$DR$7:$DX33,$DY33,FALSE))</f>
        <v>N</v>
      </c>
      <c r="CW33" s="362" t="str">
        <f>IF(ISERROR(HLOOKUP(CW31,$DR$7:$DX33,$DY33,FALSE)),"N",HLOOKUP(CW31,$DR$7:$DX33,$DY33,FALSE))</f>
        <v>N</v>
      </c>
      <c r="CX33" s="362" t="str">
        <f>IF(ISERROR(HLOOKUP(CX31,$DR$7:$DX33,$DY33,FALSE)),"N",HLOOKUP(CX31,$DR$7:$DX33,$DY33,FALSE))</f>
        <v>N</v>
      </c>
      <c r="CY33" s="362" t="str">
        <f>IF(ISERROR(HLOOKUP(CY31,$DR$7:$DX33,$DY33,FALSE)),"N",HLOOKUP(CY31,$DR$7:$DX33,$DY33,FALSE))</f>
        <v>N</v>
      </c>
      <c r="CZ33" s="362" t="str">
        <f>IF(ISERROR(HLOOKUP(CZ31,$DR$7:$DX33,$DY33,FALSE)),"N",HLOOKUP(CZ31,$DR$7:$DX33,$DY33,FALSE))</f>
        <v>N</v>
      </c>
      <c r="DA33" s="362" t="str">
        <f>IF(ISERROR(HLOOKUP(DA31,$DR$7:$DX33,$DY33,FALSE)),"N",HLOOKUP(DA31,$DR$7:$DX33,$DY33,FALSE))</f>
        <v>N</v>
      </c>
      <c r="DB33" s="362" t="str">
        <f>IF(ISERROR(HLOOKUP(DB31,$DR$7:$DX33,$DY33,FALSE)),"N",HLOOKUP(DB31,$DR$7:$DX33,$DY33,FALSE))</f>
        <v>N</v>
      </c>
      <c r="DC33" s="362" t="str">
        <f>IF(ISERROR(HLOOKUP(DC31,$DR$7:$DX33,$DY33,FALSE)),"N",HLOOKUP(DC31,$DR$7:$DX33,$DY33,FALSE))</f>
        <v>N</v>
      </c>
      <c r="DD33" s="362" t="str">
        <f>IF(ISERROR(HLOOKUP(DD31,$DR$7:$DX33,$DY33,FALSE)),"N",HLOOKUP(DD31,$DR$7:$DX33,$DY33,FALSE))</f>
        <v>N</v>
      </c>
      <c r="DE33" s="362" t="str">
        <f>IF(ISERROR(HLOOKUP(DE31,$DR$7:$DX33,$DY33,FALSE)),"N",HLOOKUP(DE31,$DR$7:$DX33,$DY33,FALSE))</f>
        <v>N</v>
      </c>
      <c r="DF33" s="362" t="str">
        <f>IF(ISERROR(HLOOKUP(DF31,$DR$7:$DX33,$DY33,FALSE)),"N",HLOOKUP(DF31,$DR$7:$DX33,$DY33,FALSE))</f>
        <v>N</v>
      </c>
      <c r="DG33" s="362" t="str">
        <f>IF(ISERROR(HLOOKUP(DG31,$DR$7:$DX33,$DY33,FALSE)),"N",HLOOKUP(DG31,$DR$7:$DX33,$DY33,FALSE))</f>
        <v>N</v>
      </c>
      <c r="DH33" s="362" t="str">
        <f>IF(ISERROR(HLOOKUP(DH31,$DR$7:$DX33,$DY33,FALSE)),"N",HLOOKUP(DH31,$DR$7:$DX33,$DY33,FALSE))</f>
        <v>N</v>
      </c>
      <c r="DI33" s="362" t="str">
        <f>IF(ISERROR(HLOOKUP(DI31,$DR$7:$DX33,$DY33,FALSE)),"N",HLOOKUP(DI31,$DR$7:$DX33,$DY33,FALSE))</f>
        <v>N</v>
      </c>
      <c r="DJ33" s="362" t="str">
        <f>IF(ISERROR(HLOOKUP(DJ31,$DR$7:$DX33,$DY33,FALSE)),"N",HLOOKUP(DJ31,$DR$7:$DX33,$DY33,FALSE))</f>
        <v>N</v>
      </c>
      <c r="DK33" s="362" t="str">
        <f>IF(ISERROR(HLOOKUP(DK31,$DR$7:$DX33,$DY33,FALSE)),"N",HLOOKUP(DK31,$DR$7:$DX33,$DY33,FALSE))</f>
        <v>N</v>
      </c>
      <c r="DL33" s="362" t="str">
        <f>IF(ISERROR(HLOOKUP(DL31,$DR$7:$DX33,$DY33,FALSE)),"N",HLOOKUP(DL31,$DR$7:$DX33,$DY33,FALSE))</f>
        <v>N</v>
      </c>
      <c r="DM33" s="362" t="str">
        <f>IF(ISERROR(HLOOKUP(DM31,$DR$7:$DX33,$DY33,FALSE)),"N",HLOOKUP(DM31,$DR$7:$DX33,$DY33,FALSE))</f>
        <v>N</v>
      </c>
      <c r="DN33" s="362" t="str">
        <f>IF(ISERROR(HLOOKUP(DN31,$DR$7:$DX33,$DY33,FALSE)),"N",HLOOKUP(DN31,$DR$7:$DX33,$DY33,FALSE))</f>
        <v>N</v>
      </c>
      <c r="DO33" s="362" t="str">
        <f>IF(ISERROR(HLOOKUP(DO31,$DR$7:$DX33,$DY33,FALSE)),"N",HLOOKUP(DO31,$DR$7:$DX33,$DY33,FALSE))</f>
        <v>N</v>
      </c>
      <c r="DP33" s="362">
        <f t="shared" si="25"/>
        <v>0</v>
      </c>
      <c r="DQ33" s="362">
        <f t="shared" si="26"/>
        <v>30</v>
      </c>
      <c r="DR33" s="362" t="str">
        <f>IF('DB Func'!M28&gt;0,"S","N")</f>
        <v>N</v>
      </c>
      <c r="DS33" s="362" t="str">
        <f>IF('DB Func'!R28&gt;0,"S","N")</f>
        <v>N</v>
      </c>
      <c r="DT33" s="362" t="str">
        <f>IF('DB Func'!W28&gt;0,"S","N")</f>
        <v>N</v>
      </c>
      <c r="DU33" s="362" t="str">
        <f>IF('DB Func'!AB28&gt;0,"S","N")</f>
        <v>N</v>
      </c>
      <c r="DV33" s="362" t="str">
        <f>IF('DB Func'!AG28&gt;0,"S","N")</f>
        <v>N</v>
      </c>
      <c r="DW33" s="362" t="str">
        <f>IF('DB Func'!AL28&gt;0,"S","N")</f>
        <v>N</v>
      </c>
      <c r="DX33" s="362" t="str">
        <f>IF('DB Func'!AQ28&gt;0,"S","N")</f>
        <v>N</v>
      </c>
      <c r="DY33" s="362">
        <v>27</v>
      </c>
      <c r="DZ33" s="369">
        <f ca="1">'DB Func'!C28</f>
        <v>0</v>
      </c>
      <c r="EA33" s="362" t="str">
        <f t="shared" ca="1" si="37"/>
        <v>s</v>
      </c>
      <c r="EB33" s="362" t="str">
        <f t="shared" ca="1" si="37"/>
        <v>s</v>
      </c>
      <c r="EC33" s="362" t="str">
        <f t="shared" ca="1" si="37"/>
        <v>s</v>
      </c>
      <c r="ED33" s="362" t="str">
        <f t="shared" ca="1" si="37"/>
        <v>s</v>
      </c>
      <c r="EE33" s="362" t="str">
        <f t="shared" ca="1" si="37"/>
        <v>s</v>
      </c>
      <c r="EF33" s="362" t="str">
        <f t="shared" ca="1" si="37"/>
        <v>s</v>
      </c>
      <c r="EG33" s="362" t="str">
        <f t="shared" ca="1" si="37"/>
        <v>s</v>
      </c>
      <c r="EH33" s="362" t="str">
        <f t="shared" ca="1" si="37"/>
        <v>s</v>
      </c>
      <c r="EI33" s="362" t="str">
        <f t="shared" ca="1" si="37"/>
        <v>s</v>
      </c>
      <c r="EJ33" s="362" t="str">
        <f t="shared" ca="1" si="37"/>
        <v>s</v>
      </c>
      <c r="EK33" s="362" t="str">
        <f t="shared" ca="1" si="37"/>
        <v>s</v>
      </c>
      <c r="EL33" s="362" t="str">
        <f t="shared" ca="1" si="37"/>
        <v>s</v>
      </c>
      <c r="EM33" s="362" t="str">
        <f t="shared" ca="1" si="37"/>
        <v>s</v>
      </c>
      <c r="EN33" s="362" t="str">
        <f t="shared" ca="1" si="37"/>
        <v>s</v>
      </c>
      <c r="EO33" s="362" t="str">
        <f t="shared" ca="1" si="37"/>
        <v>s</v>
      </c>
      <c r="EP33" s="362" t="str">
        <f t="shared" ca="1" si="37"/>
        <v>s</v>
      </c>
      <c r="EQ33" s="362" t="str">
        <f t="shared" ca="1" si="36"/>
        <v>s</v>
      </c>
      <c r="ER33" s="362" t="str">
        <f t="shared" ca="1" si="36"/>
        <v>s</v>
      </c>
      <c r="ES33" s="362" t="str">
        <f t="shared" ca="1" si="36"/>
        <v>s</v>
      </c>
      <c r="ET33" s="362" t="str">
        <f t="shared" ca="1" si="36"/>
        <v>s</v>
      </c>
      <c r="EU33" s="362" t="str">
        <f t="shared" ca="1" si="28"/>
        <v>s</v>
      </c>
      <c r="EV33" s="362" t="str">
        <f t="shared" ca="1" si="36"/>
        <v>s</v>
      </c>
      <c r="EW33" s="362" t="str">
        <f t="shared" ca="1" si="36"/>
        <v>s</v>
      </c>
      <c r="EX33" s="362" t="str">
        <f t="shared" ca="1" si="36"/>
        <v>s</v>
      </c>
      <c r="EY33" s="362" t="str">
        <f t="shared" ca="1" si="36"/>
        <v>s</v>
      </c>
      <c r="EZ33" s="362" t="str">
        <f t="shared" ca="1" si="36"/>
        <v>s</v>
      </c>
      <c r="FA33" s="362" t="str">
        <f t="shared" ca="1" si="36"/>
        <v>s</v>
      </c>
      <c r="FB33" s="362" t="str">
        <f t="shared" ca="1" si="36"/>
        <v>s</v>
      </c>
      <c r="FC33" s="362" t="str">
        <f t="shared" ca="1" si="36"/>
        <v>s</v>
      </c>
      <c r="FD33" s="362" t="str">
        <f t="shared" ca="1" si="36"/>
        <v>s</v>
      </c>
      <c r="FE33" s="362">
        <f t="shared" ca="1" si="30"/>
        <v>30</v>
      </c>
      <c r="FF33" s="362">
        <f t="shared" ca="1" si="31"/>
        <v>0</v>
      </c>
      <c r="FG33" s="362" t="str">
        <f ca="1">IF(AND(YEAR(DZ33)='P Gerais'!D31,MONTH(Lanc!EA33)=11,DAY(Lanc!EA33)&gt;1),"S","N")</f>
        <v>N</v>
      </c>
      <c r="FH33" s="364">
        <f t="shared" ca="1" si="32"/>
        <v>0</v>
      </c>
      <c r="FI33" s="364">
        <f t="shared" si="33"/>
        <v>0</v>
      </c>
      <c r="FJ33" s="387">
        <f t="shared" ca="1" si="34"/>
        <v>0</v>
      </c>
      <c r="FP33" s="363">
        <f ca="1">((FH33-FJ33-FI33+AZ33+AQ33+SUM(Z33:AA33)+SUM(AW33:AX33)+AK33)*IF('DB Func'!GG28="ok",'DB Func'!GD28,0))</f>
        <v>0</v>
      </c>
      <c r="FR33" s="389">
        <f t="shared" ca="1" si="35"/>
        <v>0</v>
      </c>
      <c r="GV33" s="49"/>
      <c r="GW33" s="49"/>
      <c r="GX33" s="49"/>
      <c r="GY33" s="49"/>
      <c r="GZ33" s="49"/>
      <c r="HA33" s="49"/>
      <c r="HB33" s="49"/>
      <c r="HC33" s="49"/>
    </row>
    <row r="34" spans="1:211" ht="30" customHeight="1" thickTop="1" thickBot="1">
      <c r="C34" s="390" t="str">
        <f ca="1">IF('DB Func'!B29="Funcionário 27","",'DB Func'!B29)</f>
        <v/>
      </c>
      <c r="D34" s="391">
        <f ca="1">'DB Func'!CN29</f>
        <v>0</v>
      </c>
      <c r="E34" s="382" t="str">
        <f ca="1">IF(C34="","-",IF(OR(terceiro!E34="NOV",terceiro!F34="NOV"),"Sim","Não"))</f>
        <v>-</v>
      </c>
      <c r="F34" s="383" t="str">
        <f ca="1">IF(C34="","-",IF(OR(Ferias!E34="NOV",Ferias!F34="NOV"),"Sim","Não"))</f>
        <v>-</v>
      </c>
      <c r="G34" s="383">
        <f ca="1">IF(C34="",0,IF(F34="Sim",IF(Ferias!E34="NOV",Ferias!I34,Ferias!J34),0))</f>
        <v>0</v>
      </c>
      <c r="H34" s="185"/>
      <c r="I34" s="185"/>
      <c r="J34" s="398">
        <f t="shared" ca="1" si="1"/>
        <v>0</v>
      </c>
      <c r="K34" s="152"/>
      <c r="L34" s="151"/>
      <c r="M34" s="189"/>
      <c r="N34" s="153"/>
      <c r="O34" s="48"/>
      <c r="P34" s="48"/>
      <c r="Q34" s="48"/>
      <c r="R34" s="49"/>
      <c r="S34" s="49"/>
      <c r="T34" s="49"/>
      <c r="U34" s="49"/>
      <c r="V34" s="49"/>
      <c r="W34" s="49"/>
      <c r="X34" s="49"/>
      <c r="Y34" s="49"/>
      <c r="Z34" s="49"/>
      <c r="AA34" s="49"/>
      <c r="AB34" s="48"/>
      <c r="AC34" s="48"/>
      <c r="AD34" s="49"/>
      <c r="AE34" s="49"/>
      <c r="AF34" s="314"/>
      <c r="AH34" s="400">
        <f ca="1">IF(AND('DB Func'!GE29="Outubro",'DB Func'!BQ29="2 Parcelas"),(('auxiliar 13 sal'!M30/12*'DB Func'!GF29+AVERAGE('auxiliar 13 sal'!Q30:AB30)+AVERAGE('auxiliar 13 sal'!AE30:AP30)+'auxiliar 13 sal'!M30*'DB Func'!BN29+'auxiliar 13 sal'!M30*'DB Func'!BO29)/2),IF('DB Func'!GE29="Novembro",IF('DB Func'!BQ29="Parcela Única",('auxiliar 13 sal'!M30/12*'DB Func'!GF29)+AVERAGE('auxiliar 13 sal'!Q30:AB30)+AVERAGE('auxiliar 13 sal'!AE30:AP30)+('auxiliar 13 sal'!M30*'DB Func'!BN29)+('auxiliar 13 sal'!M30*'DB Func'!BO29),IF('DB Func'!BQ29="2 Parcelas",(('auxiliar 13 sal'!M30/12*'DB Func'!GF29+AVERAGE('auxiliar 13 sal'!Q30:AB30)+AVERAGE('auxiliar 13 sal'!AE30:AP30)+'auxiliar 13 sal'!M30*'DB Func'!BN29+'auxiliar 13 sal'!M30*'DB Func'!BO29)/2))),0))</f>
        <v>0</v>
      </c>
      <c r="AK34" s="364">
        <f t="shared" ca="1" si="9"/>
        <v>0</v>
      </c>
      <c r="AL34" s="364">
        <f t="shared" ca="1" si="10"/>
        <v>0</v>
      </c>
      <c r="AM34" s="364">
        <f t="shared" ca="1" si="11"/>
        <v>0</v>
      </c>
      <c r="AN34" s="364">
        <f t="shared" ca="1" si="12"/>
        <v>0</v>
      </c>
      <c r="AO34" s="364">
        <f t="shared" ca="1" si="13"/>
        <v>0</v>
      </c>
      <c r="AP34" s="364">
        <f t="shared" ca="1" si="14"/>
        <v>0</v>
      </c>
      <c r="AQ34" s="364">
        <f t="shared" ca="1" si="15"/>
        <v>0</v>
      </c>
      <c r="AR34" s="364">
        <f>IF(OR(M34="",M34=0),0,((FH34/220)*('Ho Ex'!$C$8+$AS$6))*M34)</f>
        <v>0</v>
      </c>
      <c r="AS34" s="364">
        <f>IF(OR(N34="",N34=0),0,((FH34/220*('DB Func'!GD29+Lanc!$AS$6))*('Ho Ex'!$I$8+$AS$6))*(N34/52.5*60))</f>
        <v>0</v>
      </c>
      <c r="AT34" s="364">
        <f>IF(OR(M34="",M34=0),0,((FH34/220)*('Ho Ex'!$J$8+$AS$6))*O34)</f>
        <v>0</v>
      </c>
      <c r="AU34" s="364">
        <f>IF(OR(M34="",M34=0),0,((FH34/220)*('Ho Ex'!I40+$AS$6))*P34)</f>
        <v>0</v>
      </c>
      <c r="AV34" s="364">
        <f>IF(OR(M34="",M34=0),0,((FH34/220)*('Ho Ex'!C40+$AS$6))*Q34)</f>
        <v>0</v>
      </c>
      <c r="AW34" s="364">
        <f ca="1">FH34*'DB Func'!BN29</f>
        <v>0</v>
      </c>
      <c r="AX34" s="364">
        <f ca="1">FH34*'DB Func'!BO29</f>
        <v>0</v>
      </c>
      <c r="AY34" s="364">
        <f ca="1">IF(FJ34=0,0,VLOOKUP(FJ34,'P Gerais'!$D$39:$G$41,3,TRUE)*Func27!$F$68)</f>
        <v>0</v>
      </c>
      <c r="AZ34" s="364">
        <f t="shared" si="16"/>
        <v>0</v>
      </c>
      <c r="BA34" s="364">
        <f ca="1">((FH34-FJ34-FI34+AZ34+AQ34+SUM(Z34:AA34)+SUM(AW34:AX34)+AK34)*IF('DB Func'!GG29="ok",'DB Func'!GD29,0))+(FH34-FJ34-FI34+AZ34+AQ34+SUM(Z34:AA34)+SUM(AW34:AX34))+AK34</f>
        <v>0</v>
      </c>
      <c r="BB34" s="385">
        <f ca="1">VLOOKUP(BA34,'P Gerais'!$D$22:$G$25,3,TRUE)</f>
        <v>0.08</v>
      </c>
      <c r="BC34" s="364">
        <f ca="1">IF(BA34&lt;'P Gerais'!$D$25,BA34*BB34,Lanc!BB34)</f>
        <v>0</v>
      </c>
      <c r="BD34" s="364">
        <f ca="1">BA34-BC34-('DB Func'!GB29*'P Gerais'!$D$35)</f>
        <v>0</v>
      </c>
      <c r="BE34" s="386">
        <f ca="1">VLOOKUP(BD34,'P Gerais'!$D$29:$F$33,3,TRUE)</f>
        <v>0</v>
      </c>
      <c r="BF34" s="364">
        <f t="shared" ca="1" si="17"/>
        <v>0</v>
      </c>
      <c r="BG34" s="364">
        <f ca="1">VLOOKUP(BD34,'P Gerais'!$D$29:$G$33,4,TRUE)</f>
        <v>0</v>
      </c>
      <c r="BH34" s="364">
        <f t="shared" ca="1" si="18"/>
        <v>0</v>
      </c>
      <c r="BI34" s="364">
        <f t="shared" ca="1" si="19"/>
        <v>0</v>
      </c>
      <c r="BJ34" s="362">
        <f ca="1">'DB Func'!G29</f>
        <v>0</v>
      </c>
      <c r="BK34" s="362">
        <f ca="1">'DB Func'!FW29</f>
        <v>0</v>
      </c>
      <c r="BL34" s="364">
        <f ca="1">D34*'P Gerais'!$D$13</f>
        <v>0</v>
      </c>
      <c r="BM34" s="364">
        <f ca="1">D34*'P Gerais'!$D$14</f>
        <v>0</v>
      </c>
      <c r="BN34" s="364">
        <f ca="1">D34*'P Gerais'!$D$16</f>
        <v>0</v>
      </c>
      <c r="BO34" s="364">
        <f ca="1">D34*'P Gerais'!$D$17</f>
        <v>0</v>
      </c>
      <c r="BP34" s="364">
        <f ca="1">D34*'P Gerais'!$D$18</f>
        <v>0</v>
      </c>
      <c r="BQ34" s="385">
        <f ca="1">VLOOKUP(D34,'P Gerais'!$D$22:$G$24,3,TRUE)</f>
        <v>0.08</v>
      </c>
      <c r="BR34" s="385">
        <f ca="1">VLOOKUP(D34,'P Gerais'!$D$29:$G$33,3,TRUE)</f>
        <v>0</v>
      </c>
      <c r="BS34" s="385">
        <f ca="1">'DB Func'!BN29</f>
        <v>0</v>
      </c>
      <c r="BT34" s="385">
        <f ca="1">'DB Func'!BO29</f>
        <v>0</v>
      </c>
      <c r="BU34" s="385">
        <f ca="1">'DB Func'!FX29</f>
        <v>0</v>
      </c>
      <c r="BV34" s="364">
        <f t="shared" ca="1" si="20"/>
        <v>-0.08</v>
      </c>
      <c r="BW34" s="364">
        <f ca="1">BV34-'DB Func'!GC29</f>
        <v>-0.08</v>
      </c>
      <c r="BX34" s="362">
        <f ca="1">IFERROR(VLOOKUP(BW34,'P Gerais'!$D$29:$G$33,3,TRUE)*BW34,0)</f>
        <v>0</v>
      </c>
      <c r="BY34" s="364">
        <f ca="1">IFERROR(BX34-VLOOKUP(BW34,'P Gerais'!$D$29:$H$33,4,TRUE),0)</f>
        <v>0</v>
      </c>
      <c r="BZ34" s="364">
        <f ca="1">D34*'DB Func'!GD29</f>
        <v>0</v>
      </c>
      <c r="CB34" s="364">
        <f t="shared" ca="1" si="21"/>
        <v>0</v>
      </c>
      <c r="CC34" s="364">
        <f t="shared" si="22"/>
        <v>0</v>
      </c>
      <c r="CD34" s="364">
        <f t="shared" si="23"/>
        <v>0</v>
      </c>
      <c r="CF34" s="362" t="str">
        <f t="shared" ca="1" si="24"/>
        <v>não</v>
      </c>
      <c r="CG34" s="362">
        <f ca="1">IF($CH$8=1,DAY('DB Func'!C29),0)</f>
        <v>0</v>
      </c>
      <c r="CH34" s="362">
        <f ca="1">IF(CI34=0,0,MONTH('DB Func'!C29))</f>
        <v>0</v>
      </c>
      <c r="CI34" s="362">
        <f ca="1">IF('P Gerais'!D32=YEAR('DB Func'!C29),YEAR('DB Func'!C29),0)</f>
        <v>0</v>
      </c>
      <c r="CJ34" s="371">
        <v>57</v>
      </c>
      <c r="CK34" s="363"/>
      <c r="CL34" s="362" t="str">
        <f ca="1">IF(ISERROR(HLOOKUP(CL32,$DR$7:$DX34,$DY34,FALSE)),"N",HLOOKUP(CL32,$DR$7:$DX34,$DY34,FALSE))</f>
        <v>N</v>
      </c>
      <c r="CM34" s="362" t="str">
        <f ca="1">IF(ISERROR(HLOOKUP(CM32,$DR$7:$DX34,$DY34,FALSE)),"N",HLOOKUP(CM32,$DR$7:$DX34,$DY34,FALSE))</f>
        <v>N</v>
      </c>
      <c r="CN34" s="362" t="str">
        <f ca="1">IF(ISERROR(HLOOKUP(CN32,$DR$7:$DX34,$DY34,FALSE)),"N",HLOOKUP(CN32,$DR$7:$DX34,$DY34,FALSE))</f>
        <v>N</v>
      </c>
      <c r="CO34" s="362" t="str">
        <f ca="1">IF(ISERROR(HLOOKUP(CO32,$DR$7:$DX34,$DY34,FALSE)),"N",HLOOKUP(CO32,$DR$7:$DX34,$DY34,FALSE))</f>
        <v>N</v>
      </c>
      <c r="CP34" s="362" t="str">
        <f ca="1">IF(ISERROR(HLOOKUP(CP32,$DR$7:$DX34,$DY34,FALSE)),"N",HLOOKUP(CP32,$DR$7:$DX34,$DY34,FALSE))</f>
        <v>N</v>
      </c>
      <c r="CQ34" s="362" t="str">
        <f ca="1">IF(ISERROR(HLOOKUP(CQ32,$DR$7:$DX34,$DY34,FALSE)),"N",HLOOKUP(CQ32,$DR$7:$DX34,$DY34,FALSE))</f>
        <v>N</v>
      </c>
      <c r="CR34" s="362" t="str">
        <f>IF(ISERROR(HLOOKUP(CR32,$DR$7:$DX34,$DY34,FALSE)),"N",HLOOKUP(CR32,$DR$7:$DX34,$DY34,FALSE))</f>
        <v>N</v>
      </c>
      <c r="CS34" s="362" t="str">
        <f ca="1">IF(ISERROR(HLOOKUP(CS32,$DR$7:$DX34,$DY34,FALSE)),"N",HLOOKUP(CS32,$DR$7:$DX34,$DY34,FALSE))</f>
        <v>N</v>
      </c>
      <c r="CT34" s="362" t="str">
        <f ca="1">IF(ISERROR(HLOOKUP(CT32,$DR$7:$DX34,$DY34,FALSE)),"N",HLOOKUP(CT32,$DR$7:$DX34,$DY34,FALSE))</f>
        <v>N</v>
      </c>
      <c r="CU34" s="362" t="str">
        <f ca="1">IF(ISERROR(HLOOKUP(CU32,$DR$7:$DX34,$DY34,FALSE)),"N",HLOOKUP(CU32,$DR$7:$DX34,$DY34,FALSE))</f>
        <v>N</v>
      </c>
      <c r="CV34" s="362" t="str">
        <f ca="1">IF(ISERROR(HLOOKUP(CV32,$DR$7:$DX34,$DY34,FALSE)),"N",HLOOKUP(CV32,$DR$7:$DX34,$DY34,FALSE))</f>
        <v>N</v>
      </c>
      <c r="CW34" s="362" t="str">
        <f ca="1">IF(ISERROR(HLOOKUP(CW32,$DR$7:$DX34,$DY34,FALSE)),"N",HLOOKUP(CW32,$DR$7:$DX34,$DY34,FALSE))</f>
        <v>N</v>
      </c>
      <c r="CX34" s="362" t="str">
        <f ca="1">IF(ISERROR(HLOOKUP(CX32,$DR$7:$DX34,$DY34,FALSE)),"N",HLOOKUP(CX32,$DR$7:$DX34,$DY34,FALSE))</f>
        <v>N</v>
      </c>
      <c r="CY34" s="362" t="str">
        <f>IF(ISERROR(HLOOKUP(CY32,$DR$7:$DX34,$DY34,FALSE)),"N",HLOOKUP(CY32,$DR$7:$DX34,$DY34,FALSE))</f>
        <v>N</v>
      </c>
      <c r="CZ34" s="362" t="str">
        <f ca="1">IF(ISERROR(HLOOKUP(CZ32,$DR$7:$DX34,$DY34,FALSE)),"N",HLOOKUP(CZ32,$DR$7:$DX34,$DY34,FALSE))</f>
        <v>N</v>
      </c>
      <c r="DA34" s="362" t="str">
        <f ca="1">IF(ISERROR(HLOOKUP(DA32,$DR$7:$DX34,$DY34,FALSE)),"N",HLOOKUP(DA32,$DR$7:$DX34,$DY34,FALSE))</f>
        <v>N</v>
      </c>
      <c r="DB34" s="362" t="str">
        <f ca="1">IF(ISERROR(HLOOKUP(DB32,$DR$7:$DX34,$DY34,FALSE)),"N",HLOOKUP(DB32,$DR$7:$DX34,$DY34,FALSE))</f>
        <v>N</v>
      </c>
      <c r="DC34" s="362" t="str">
        <f ca="1">IF(ISERROR(HLOOKUP(DC32,$DR$7:$DX34,$DY34,FALSE)),"N",HLOOKUP(DC32,$DR$7:$DX34,$DY34,FALSE))</f>
        <v>N</v>
      </c>
      <c r="DD34" s="362" t="str">
        <f ca="1">IF(ISERROR(HLOOKUP(DD32,$DR$7:$DX34,$DY34,FALSE)),"N",HLOOKUP(DD32,$DR$7:$DX34,$DY34,FALSE))</f>
        <v>N</v>
      </c>
      <c r="DE34" s="362" t="str">
        <f ca="1">IF(ISERROR(HLOOKUP(DE32,$DR$7:$DX34,$DY34,FALSE)),"N",HLOOKUP(DE32,$DR$7:$DX34,$DY34,FALSE))</f>
        <v>N</v>
      </c>
      <c r="DF34" s="362" t="str">
        <f>IF(ISERROR(HLOOKUP(DF32,$DR$7:$DX34,$DY34,FALSE)),"N",HLOOKUP(DF32,$DR$7:$DX34,$DY34,FALSE))</f>
        <v>N</v>
      </c>
      <c r="DG34" s="362" t="str">
        <f ca="1">IF(ISERROR(HLOOKUP(DG32,$DR$7:$DX34,$DY34,FALSE)),"N",HLOOKUP(DG32,$DR$7:$DX34,$DY34,FALSE))</f>
        <v>N</v>
      </c>
      <c r="DH34" s="362" t="str">
        <f ca="1">IF(ISERROR(HLOOKUP(DH32,$DR$7:$DX34,$DY34,FALSE)),"N",HLOOKUP(DH32,$DR$7:$DX34,$DY34,FALSE))</f>
        <v>N</v>
      </c>
      <c r="DI34" s="362" t="str">
        <f ca="1">IF(ISERROR(HLOOKUP(DI32,$DR$7:$DX34,$DY34,FALSE)),"N",HLOOKUP(DI32,$DR$7:$DX34,$DY34,FALSE))</f>
        <v>N</v>
      </c>
      <c r="DJ34" s="362" t="str">
        <f ca="1">IF(ISERROR(HLOOKUP(DJ32,$DR$7:$DX34,$DY34,FALSE)),"N",HLOOKUP(DJ32,$DR$7:$DX34,$DY34,FALSE))</f>
        <v>N</v>
      </c>
      <c r="DK34" s="362" t="str">
        <f ca="1">IF(ISERROR(HLOOKUP(DK32,$DR$7:$DX34,$DY34,FALSE)),"N",HLOOKUP(DK32,$DR$7:$DX34,$DY34,FALSE))</f>
        <v>N</v>
      </c>
      <c r="DL34" s="362" t="str">
        <f ca="1">IF(ISERROR(HLOOKUP(DL32,$DR$7:$DX34,$DY34,FALSE)),"N",HLOOKUP(DL32,$DR$7:$DX34,$DY34,FALSE))</f>
        <v>N</v>
      </c>
      <c r="DM34" s="362" t="str">
        <f>IF(ISERROR(HLOOKUP(DM32,$DR$7:$DX34,$DY34,FALSE)),"N",HLOOKUP(DM32,$DR$7:$DX34,$DY34,FALSE))</f>
        <v>N</v>
      </c>
      <c r="DN34" s="362" t="str">
        <f ca="1">IF(ISERROR(HLOOKUP(DN32,$DR$7:$DX34,$DY34,FALSE)),"N",HLOOKUP(DN32,$DR$7:$DX34,$DY34,FALSE))</f>
        <v>N</v>
      </c>
      <c r="DO34" s="362" t="str">
        <f ca="1">IF(ISERROR(HLOOKUP(DO32,$DR$7:$DX34,$DY34,FALSE)),"N",HLOOKUP(DO32,$DR$7:$DX34,$DY34,FALSE))</f>
        <v>N</v>
      </c>
      <c r="DP34" s="362">
        <f t="shared" ca="1" si="25"/>
        <v>0</v>
      </c>
      <c r="DQ34" s="362">
        <f t="shared" ca="1" si="26"/>
        <v>30</v>
      </c>
      <c r="DR34" s="362" t="str">
        <f>IF('DB Func'!M29&gt;0,"S","N")</f>
        <v>N</v>
      </c>
      <c r="DS34" s="362" t="str">
        <f>IF('DB Func'!R29&gt;0,"S","N")</f>
        <v>N</v>
      </c>
      <c r="DT34" s="362" t="str">
        <f>IF('DB Func'!W29&gt;0,"S","N")</f>
        <v>N</v>
      </c>
      <c r="DU34" s="362" t="str">
        <f>IF('DB Func'!AB29&gt;0,"S","N")</f>
        <v>N</v>
      </c>
      <c r="DV34" s="362" t="str">
        <f>IF('DB Func'!AG29&gt;0,"S","N")</f>
        <v>N</v>
      </c>
      <c r="DW34" s="362" t="str">
        <f>IF('DB Func'!AL29&gt;0,"S","N")</f>
        <v>N</v>
      </c>
      <c r="DX34" s="362" t="str">
        <f>IF('DB Func'!AQ29&gt;0,"S","N")</f>
        <v>N</v>
      </c>
      <c r="DY34" s="362">
        <v>28</v>
      </c>
      <c r="DZ34" s="369">
        <f ca="1">'DB Func'!C29</f>
        <v>0</v>
      </c>
      <c r="EA34" s="362" t="str">
        <f t="shared" ca="1" si="37"/>
        <v>s</v>
      </c>
      <c r="EB34" s="362" t="str">
        <f t="shared" ca="1" si="37"/>
        <v>s</v>
      </c>
      <c r="EC34" s="362" t="str">
        <f t="shared" ca="1" si="37"/>
        <v>s</v>
      </c>
      <c r="ED34" s="362" t="str">
        <f t="shared" ca="1" si="37"/>
        <v>s</v>
      </c>
      <c r="EE34" s="362" t="str">
        <f t="shared" ca="1" si="37"/>
        <v>s</v>
      </c>
      <c r="EF34" s="362" t="str">
        <f t="shared" ca="1" si="37"/>
        <v>s</v>
      </c>
      <c r="EG34" s="362" t="str">
        <f t="shared" ca="1" si="37"/>
        <v>s</v>
      </c>
      <c r="EH34" s="362" t="str">
        <f t="shared" ca="1" si="37"/>
        <v>s</v>
      </c>
      <c r="EI34" s="362" t="str">
        <f t="shared" ca="1" si="37"/>
        <v>s</v>
      </c>
      <c r="EJ34" s="362" t="str">
        <f t="shared" ca="1" si="37"/>
        <v>s</v>
      </c>
      <c r="EK34" s="362" t="str">
        <f t="shared" ca="1" si="37"/>
        <v>s</v>
      </c>
      <c r="EL34" s="362" t="str">
        <f t="shared" ca="1" si="37"/>
        <v>s</v>
      </c>
      <c r="EM34" s="362" t="str">
        <f t="shared" ca="1" si="37"/>
        <v>s</v>
      </c>
      <c r="EN34" s="362" t="str">
        <f t="shared" ca="1" si="37"/>
        <v>s</v>
      </c>
      <c r="EO34" s="362" t="str">
        <f t="shared" ca="1" si="37"/>
        <v>s</v>
      </c>
      <c r="EP34" s="362" t="str">
        <f t="shared" ca="1" si="37"/>
        <v>s</v>
      </c>
      <c r="EQ34" s="362" t="str">
        <f t="shared" ca="1" si="36"/>
        <v>s</v>
      </c>
      <c r="ER34" s="362" t="str">
        <f t="shared" ca="1" si="36"/>
        <v>s</v>
      </c>
      <c r="ES34" s="362" t="str">
        <f t="shared" ca="1" si="36"/>
        <v>s</v>
      </c>
      <c r="ET34" s="362" t="str">
        <f t="shared" ca="1" si="36"/>
        <v>s</v>
      </c>
      <c r="EU34" s="362" t="str">
        <f t="shared" ca="1" si="28"/>
        <v>s</v>
      </c>
      <c r="EV34" s="362" t="str">
        <f t="shared" ca="1" si="36"/>
        <v>s</v>
      </c>
      <c r="EW34" s="362" t="str">
        <f t="shared" ca="1" si="36"/>
        <v>s</v>
      </c>
      <c r="EX34" s="362" t="str">
        <f t="shared" ca="1" si="36"/>
        <v>s</v>
      </c>
      <c r="EY34" s="362" t="str">
        <f t="shared" ca="1" si="36"/>
        <v>s</v>
      </c>
      <c r="EZ34" s="362" t="str">
        <f t="shared" ca="1" si="36"/>
        <v>s</v>
      </c>
      <c r="FA34" s="362" t="str">
        <f t="shared" ca="1" si="36"/>
        <v>s</v>
      </c>
      <c r="FB34" s="362" t="str">
        <f t="shared" ca="1" si="36"/>
        <v>s</v>
      </c>
      <c r="FC34" s="362" t="str">
        <f t="shared" ca="1" si="36"/>
        <v>s</v>
      </c>
      <c r="FD34" s="362" t="str">
        <f t="shared" ca="1" si="36"/>
        <v>s</v>
      </c>
      <c r="FE34" s="362">
        <f t="shared" ca="1" si="30"/>
        <v>30</v>
      </c>
      <c r="FF34" s="362">
        <f t="shared" ca="1" si="31"/>
        <v>0</v>
      </c>
      <c r="FG34" s="362" t="str">
        <f ca="1">IF(AND(YEAR(DZ34)='P Gerais'!D32,MONTH(Lanc!EA34)=11,DAY(Lanc!EA34)&gt;1),"S","N")</f>
        <v>N</v>
      </c>
      <c r="FH34" s="364">
        <f t="shared" ca="1" si="32"/>
        <v>0</v>
      </c>
      <c r="FI34" s="364">
        <f t="shared" si="33"/>
        <v>0</v>
      </c>
      <c r="FJ34" s="387">
        <f t="shared" ca="1" si="34"/>
        <v>0</v>
      </c>
      <c r="FP34" s="363">
        <f ca="1">((FH34-FJ34-FI34+AZ34+AQ34+SUM(Z34:AA34)+SUM(AW34:AX34)+AK34)*IF('DB Func'!GG29="ok",'DB Func'!GD29,0))</f>
        <v>0</v>
      </c>
      <c r="FR34" s="389">
        <f t="shared" ca="1" si="35"/>
        <v>0</v>
      </c>
      <c r="GV34" s="49"/>
      <c r="GW34" s="49"/>
      <c r="GX34" s="49"/>
      <c r="GY34" s="49"/>
      <c r="GZ34" s="49"/>
      <c r="HA34" s="49"/>
      <c r="HB34" s="49"/>
      <c r="HC34" s="49"/>
    </row>
    <row r="35" spans="1:211" ht="30" customHeight="1" thickTop="1" thickBot="1">
      <c r="C35" s="390" t="str">
        <f ca="1">IF('DB Func'!B30="Funcionário 28","",'DB Func'!B30)</f>
        <v/>
      </c>
      <c r="D35" s="391">
        <f ca="1">'DB Func'!CN30</f>
        <v>0</v>
      </c>
      <c r="E35" s="382" t="str">
        <f ca="1">IF(C35="","-",IF(OR(terceiro!E35="NOV",terceiro!F35="NOV"),"Sim","Não"))</f>
        <v>-</v>
      </c>
      <c r="F35" s="383" t="str">
        <f ca="1">IF(C35="","-",IF(OR(Ferias!E35="NOV",Ferias!F35="NOV"),"Sim","Não"))</f>
        <v>-</v>
      </c>
      <c r="G35" s="383">
        <f ca="1">IF(C35="",0,IF(F35="Sim",IF(Ferias!E35="NOV",Ferias!I35,Ferias!J35),0))</f>
        <v>0</v>
      </c>
      <c r="H35" s="185"/>
      <c r="I35" s="185"/>
      <c r="J35" s="398">
        <f t="shared" ca="1" si="1"/>
        <v>0</v>
      </c>
      <c r="K35" s="152"/>
      <c r="L35" s="151"/>
      <c r="M35" s="189"/>
      <c r="N35" s="153"/>
      <c r="O35" s="48"/>
      <c r="P35" s="48"/>
      <c r="Q35" s="48"/>
      <c r="R35" s="49"/>
      <c r="S35" s="49"/>
      <c r="T35" s="49"/>
      <c r="U35" s="49"/>
      <c r="V35" s="49"/>
      <c r="W35" s="49"/>
      <c r="X35" s="49"/>
      <c r="Y35" s="49"/>
      <c r="Z35" s="49"/>
      <c r="AA35" s="49"/>
      <c r="AB35" s="48"/>
      <c r="AC35" s="48"/>
      <c r="AD35" s="49"/>
      <c r="AE35" s="49"/>
      <c r="AF35" s="314"/>
      <c r="AH35" s="400">
        <f ca="1">IF(AND('DB Func'!GE30="Outubro",'DB Func'!BQ30="2 Parcelas"),(('auxiliar 13 sal'!M31/12*'DB Func'!GF30+AVERAGE('auxiliar 13 sal'!Q31:AB31)+AVERAGE('auxiliar 13 sal'!AE31:AP31)+'auxiliar 13 sal'!M31*'DB Func'!BN30+'auxiliar 13 sal'!M31*'DB Func'!BO30)/2),IF('DB Func'!GE30="Novembro",IF('DB Func'!BQ30="Parcela Única",('auxiliar 13 sal'!M31/12*'DB Func'!GF30)+AVERAGE('auxiliar 13 sal'!Q31:AB31)+AVERAGE('auxiliar 13 sal'!AE31:AP31)+('auxiliar 13 sal'!M31*'DB Func'!BN30)+('auxiliar 13 sal'!M31*'DB Func'!BO30),IF('DB Func'!BQ30="2 Parcelas",(('auxiliar 13 sal'!M31/12*'DB Func'!GF30+AVERAGE('auxiliar 13 sal'!Q31:AB31)+AVERAGE('auxiliar 13 sal'!AE31:AP31)+'auxiliar 13 sal'!M31*'DB Func'!BN30+'auxiliar 13 sal'!M31*'DB Func'!BO30)/2))),0))</f>
        <v>0</v>
      </c>
      <c r="AK35" s="364">
        <f t="shared" ca="1" si="9"/>
        <v>0</v>
      </c>
      <c r="AL35" s="364">
        <f t="shared" ca="1" si="10"/>
        <v>0</v>
      </c>
      <c r="AM35" s="364">
        <f t="shared" ca="1" si="11"/>
        <v>0</v>
      </c>
      <c r="AN35" s="364">
        <f t="shared" ca="1" si="12"/>
        <v>0</v>
      </c>
      <c r="AO35" s="364">
        <f t="shared" ca="1" si="13"/>
        <v>0</v>
      </c>
      <c r="AP35" s="364">
        <f t="shared" ca="1" si="14"/>
        <v>0</v>
      </c>
      <c r="AQ35" s="364">
        <f t="shared" ca="1" si="15"/>
        <v>0</v>
      </c>
      <c r="AR35" s="364">
        <f>IF(OR(M35="",M35=0),0,((FH35/220)*('Ho Ex'!$C$8+$AS$6))*M35)</f>
        <v>0</v>
      </c>
      <c r="AS35" s="364">
        <f>IF(OR(N35="",N35=0),0,((FH35/220*('DB Func'!GD30+Lanc!$AS$6))*('Ho Ex'!$I$8+$AS$6))*(N35/52.5*60))</f>
        <v>0</v>
      </c>
      <c r="AT35" s="364">
        <f>IF(OR(M35="",M35=0),0,((FH35/220)*('Ho Ex'!$J$8+$AS$6))*O35)</f>
        <v>0</v>
      </c>
      <c r="AU35" s="364">
        <f>IF(OR(M35="",M35=0),0,((FH35/220)*('Ho Ex'!I41+$AS$6))*P35)</f>
        <v>0</v>
      </c>
      <c r="AV35" s="364">
        <f>IF(OR(M35="",M35=0),0,((FH35/220)*('Ho Ex'!C41+$AS$6))*Q35)</f>
        <v>0</v>
      </c>
      <c r="AW35" s="364">
        <f ca="1">FH35*'DB Func'!BN30</f>
        <v>0</v>
      </c>
      <c r="AX35" s="364">
        <f ca="1">FH35*'DB Func'!BO30</f>
        <v>0</v>
      </c>
      <c r="AY35" s="364">
        <f ca="1">IF(FJ35=0,0,VLOOKUP(FJ35,'P Gerais'!$D$39:$G$41,3,TRUE)*Func28!$F$68)</f>
        <v>0</v>
      </c>
      <c r="AZ35" s="364">
        <f t="shared" si="16"/>
        <v>0</v>
      </c>
      <c r="BA35" s="364">
        <f ca="1">((FH35-FJ35-FI35+AZ35+AQ35+SUM(Z35:AA35)+SUM(AW35:AX35)+AK35)*IF('DB Func'!GG30="ok",'DB Func'!GD30,0))+(FH35-FJ35-FI35+AZ35+AQ35+SUM(Z35:AA35)+SUM(AW35:AX35))+AK35</f>
        <v>0</v>
      </c>
      <c r="BB35" s="385">
        <f ca="1">VLOOKUP(BA35,'P Gerais'!$D$22:$G$25,3,TRUE)</f>
        <v>0.08</v>
      </c>
      <c r="BC35" s="364">
        <f ca="1">IF(BA35&lt;'P Gerais'!$D$25,BA35*BB35,Lanc!BB35)</f>
        <v>0</v>
      </c>
      <c r="BD35" s="364">
        <f ca="1">BA35-BC35-('DB Func'!GB30*'P Gerais'!$D$35)</f>
        <v>0</v>
      </c>
      <c r="BE35" s="386">
        <f ca="1">VLOOKUP(BD35,'P Gerais'!$D$29:$F$33,3,TRUE)</f>
        <v>0</v>
      </c>
      <c r="BF35" s="364">
        <f t="shared" ca="1" si="17"/>
        <v>0</v>
      </c>
      <c r="BG35" s="364">
        <f ca="1">VLOOKUP(BD35,'P Gerais'!$D$29:$G$33,4,TRUE)</f>
        <v>0</v>
      </c>
      <c r="BH35" s="364">
        <f t="shared" ca="1" si="18"/>
        <v>0</v>
      </c>
      <c r="BI35" s="364">
        <f t="shared" ca="1" si="19"/>
        <v>0</v>
      </c>
      <c r="BJ35" s="362">
        <f ca="1">'DB Func'!G30</f>
        <v>0</v>
      </c>
      <c r="BK35" s="362">
        <f ca="1">'DB Func'!FW30</f>
        <v>0</v>
      </c>
      <c r="BL35" s="364">
        <f ca="1">D35*'P Gerais'!$D$13</f>
        <v>0</v>
      </c>
      <c r="BM35" s="364">
        <f ca="1">D35*'P Gerais'!$D$14</f>
        <v>0</v>
      </c>
      <c r="BN35" s="364">
        <f ca="1">D35*'P Gerais'!$D$16</f>
        <v>0</v>
      </c>
      <c r="BO35" s="364">
        <f ca="1">D35*'P Gerais'!$D$17</f>
        <v>0</v>
      </c>
      <c r="BP35" s="364">
        <f ca="1">D35*'P Gerais'!$D$18</f>
        <v>0</v>
      </c>
      <c r="BQ35" s="385">
        <f ca="1">VLOOKUP(D35,'P Gerais'!$D$22:$G$24,3,TRUE)</f>
        <v>0.08</v>
      </c>
      <c r="BR35" s="385">
        <f ca="1">VLOOKUP(D35,'P Gerais'!$D$29:$G$33,3,TRUE)</f>
        <v>0</v>
      </c>
      <c r="BS35" s="385">
        <f ca="1">'DB Func'!BN30</f>
        <v>0</v>
      </c>
      <c r="BT35" s="385">
        <f ca="1">'DB Func'!BO30</f>
        <v>0</v>
      </c>
      <c r="BU35" s="385">
        <f ca="1">'DB Func'!FX30</f>
        <v>0</v>
      </c>
      <c r="BV35" s="364">
        <f t="shared" ca="1" si="20"/>
        <v>-0.08</v>
      </c>
      <c r="BW35" s="364">
        <f ca="1">BV35-'DB Func'!GC30</f>
        <v>-0.08</v>
      </c>
      <c r="BX35" s="362">
        <f ca="1">IFERROR(VLOOKUP(BW35,'P Gerais'!$D$29:$G$33,3,TRUE)*BW35,0)</f>
        <v>0</v>
      </c>
      <c r="BY35" s="364">
        <f ca="1">IFERROR(BX35-VLOOKUP(BW35,'P Gerais'!$D$29:$H$33,4,TRUE),0)</f>
        <v>0</v>
      </c>
      <c r="BZ35" s="364">
        <f ca="1">D35*'DB Func'!GD30</f>
        <v>0</v>
      </c>
      <c r="CB35" s="364">
        <f t="shared" ca="1" si="21"/>
        <v>0</v>
      </c>
      <c r="CC35" s="364">
        <f t="shared" si="22"/>
        <v>0</v>
      </c>
      <c r="CD35" s="364">
        <f t="shared" si="23"/>
        <v>0</v>
      </c>
      <c r="CF35" s="362" t="str">
        <f t="shared" ca="1" si="24"/>
        <v>não</v>
      </c>
      <c r="CG35" s="362">
        <f ca="1">IF($CH$8=1,DAY('DB Func'!C30),0)</f>
        <v>0</v>
      </c>
      <c r="CH35" s="362">
        <f ca="1">IF(CI35=0,0,MONTH('DB Func'!C30))</f>
        <v>0</v>
      </c>
      <c r="CI35" s="362">
        <f ca="1">IF('P Gerais'!D33=YEAR('DB Func'!C30),YEAR('DB Func'!C30),0)</f>
        <v>0</v>
      </c>
      <c r="CJ35" s="371">
        <v>58</v>
      </c>
      <c r="CK35" s="363"/>
      <c r="CL35" s="362" t="str">
        <f>IF(ISERROR(HLOOKUP(CL33,$DR$7:$DX35,$DY35,FALSE)),"N",HLOOKUP(CL33,$DR$7:$DX35,$DY35,FALSE))</f>
        <v>N</v>
      </c>
      <c r="CM35" s="362" t="str">
        <f>IF(ISERROR(HLOOKUP(CM33,$DR$7:$DX35,$DY35,FALSE)),"N",HLOOKUP(CM33,$DR$7:$DX35,$DY35,FALSE))</f>
        <v>N</v>
      </c>
      <c r="CN35" s="362" t="str">
        <f>IF(ISERROR(HLOOKUP(CN33,$DR$7:$DX35,$DY35,FALSE)),"N",HLOOKUP(CN33,$DR$7:$DX35,$DY35,FALSE))</f>
        <v>N</v>
      </c>
      <c r="CO35" s="362" t="str">
        <f>IF(ISERROR(HLOOKUP(CO33,$DR$7:$DX35,$DY35,FALSE)),"N",HLOOKUP(CO33,$DR$7:$DX35,$DY35,FALSE))</f>
        <v>N</v>
      </c>
      <c r="CP35" s="362" t="str">
        <f>IF(ISERROR(HLOOKUP(CP33,$DR$7:$DX35,$DY35,FALSE)),"N",HLOOKUP(CP33,$DR$7:$DX35,$DY35,FALSE))</f>
        <v>N</v>
      </c>
      <c r="CQ35" s="362" t="str">
        <f>IF(ISERROR(HLOOKUP(CQ33,$DR$7:$DX35,$DY35,FALSE)),"N",HLOOKUP(CQ33,$DR$7:$DX35,$DY35,FALSE))</f>
        <v>N</v>
      </c>
      <c r="CR35" s="362" t="str">
        <f>IF(ISERROR(HLOOKUP(CR33,$DR$7:$DX35,$DY35,FALSE)),"N",HLOOKUP(CR33,$DR$7:$DX35,$DY35,FALSE))</f>
        <v>N</v>
      </c>
      <c r="CS35" s="362" t="str">
        <f>IF(ISERROR(HLOOKUP(CS33,$DR$7:$DX35,$DY35,FALSE)),"N",HLOOKUP(CS33,$DR$7:$DX35,$DY35,FALSE))</f>
        <v>N</v>
      </c>
      <c r="CT35" s="362" t="str">
        <f>IF(ISERROR(HLOOKUP(CT33,$DR$7:$DX35,$DY35,FALSE)),"N",HLOOKUP(CT33,$DR$7:$DX35,$DY35,FALSE))</f>
        <v>N</v>
      </c>
      <c r="CU35" s="362" t="str">
        <f>IF(ISERROR(HLOOKUP(CU33,$DR$7:$DX35,$DY35,FALSE)),"N",HLOOKUP(CU33,$DR$7:$DX35,$DY35,FALSE))</f>
        <v>N</v>
      </c>
      <c r="CV35" s="362" t="str">
        <f>IF(ISERROR(HLOOKUP(CV33,$DR$7:$DX35,$DY35,FALSE)),"N",HLOOKUP(CV33,$DR$7:$DX35,$DY35,FALSE))</f>
        <v>N</v>
      </c>
      <c r="CW35" s="362" t="str">
        <f>IF(ISERROR(HLOOKUP(CW33,$DR$7:$DX35,$DY35,FALSE)),"N",HLOOKUP(CW33,$DR$7:$DX35,$DY35,FALSE))</f>
        <v>N</v>
      </c>
      <c r="CX35" s="362" t="str">
        <f>IF(ISERROR(HLOOKUP(CX33,$DR$7:$DX35,$DY35,FALSE)),"N",HLOOKUP(CX33,$DR$7:$DX35,$DY35,FALSE))</f>
        <v>N</v>
      </c>
      <c r="CY35" s="362" t="str">
        <f>IF(ISERROR(HLOOKUP(CY33,$DR$7:$DX35,$DY35,FALSE)),"N",HLOOKUP(CY33,$DR$7:$DX35,$DY35,FALSE))</f>
        <v>N</v>
      </c>
      <c r="CZ35" s="362" t="str">
        <f>IF(ISERROR(HLOOKUP(CZ33,$DR$7:$DX35,$DY35,FALSE)),"N",HLOOKUP(CZ33,$DR$7:$DX35,$DY35,FALSE))</f>
        <v>N</v>
      </c>
      <c r="DA35" s="362" t="str">
        <f>IF(ISERROR(HLOOKUP(DA33,$DR$7:$DX35,$DY35,FALSE)),"N",HLOOKUP(DA33,$DR$7:$DX35,$DY35,FALSE))</f>
        <v>N</v>
      </c>
      <c r="DB35" s="362" t="str">
        <f>IF(ISERROR(HLOOKUP(DB33,$DR$7:$DX35,$DY35,FALSE)),"N",HLOOKUP(DB33,$DR$7:$DX35,$DY35,FALSE))</f>
        <v>N</v>
      </c>
      <c r="DC35" s="362" t="str">
        <f>IF(ISERROR(HLOOKUP(DC33,$DR$7:$DX35,$DY35,FALSE)),"N",HLOOKUP(DC33,$DR$7:$DX35,$DY35,FALSE))</f>
        <v>N</v>
      </c>
      <c r="DD35" s="362" t="str">
        <f>IF(ISERROR(HLOOKUP(DD33,$DR$7:$DX35,$DY35,FALSE)),"N",HLOOKUP(DD33,$DR$7:$DX35,$DY35,FALSE))</f>
        <v>N</v>
      </c>
      <c r="DE35" s="362" t="str">
        <f>IF(ISERROR(HLOOKUP(DE33,$DR$7:$DX35,$DY35,FALSE)),"N",HLOOKUP(DE33,$DR$7:$DX35,$DY35,FALSE))</f>
        <v>N</v>
      </c>
      <c r="DF35" s="362" t="str">
        <f>IF(ISERROR(HLOOKUP(DF33,$DR$7:$DX35,$DY35,FALSE)),"N",HLOOKUP(DF33,$DR$7:$DX35,$DY35,FALSE))</f>
        <v>N</v>
      </c>
      <c r="DG35" s="362" t="str">
        <f>IF(ISERROR(HLOOKUP(DG33,$DR$7:$DX35,$DY35,FALSE)),"N",HLOOKUP(DG33,$DR$7:$DX35,$DY35,FALSE))</f>
        <v>N</v>
      </c>
      <c r="DH35" s="362" t="str">
        <f>IF(ISERROR(HLOOKUP(DH33,$DR$7:$DX35,$DY35,FALSE)),"N",HLOOKUP(DH33,$DR$7:$DX35,$DY35,FALSE))</f>
        <v>N</v>
      </c>
      <c r="DI35" s="362" t="str">
        <f>IF(ISERROR(HLOOKUP(DI33,$DR$7:$DX35,$DY35,FALSE)),"N",HLOOKUP(DI33,$DR$7:$DX35,$DY35,FALSE))</f>
        <v>N</v>
      </c>
      <c r="DJ35" s="362" t="str">
        <f>IF(ISERROR(HLOOKUP(DJ33,$DR$7:$DX35,$DY35,FALSE)),"N",HLOOKUP(DJ33,$DR$7:$DX35,$DY35,FALSE))</f>
        <v>N</v>
      </c>
      <c r="DK35" s="362" t="str">
        <f>IF(ISERROR(HLOOKUP(DK33,$DR$7:$DX35,$DY35,FALSE)),"N",HLOOKUP(DK33,$DR$7:$DX35,$DY35,FALSE))</f>
        <v>N</v>
      </c>
      <c r="DL35" s="362" t="str">
        <f>IF(ISERROR(HLOOKUP(DL33,$DR$7:$DX35,$DY35,FALSE)),"N",HLOOKUP(DL33,$DR$7:$DX35,$DY35,FALSE))</f>
        <v>N</v>
      </c>
      <c r="DM35" s="362" t="str">
        <f>IF(ISERROR(HLOOKUP(DM33,$DR$7:$DX35,$DY35,FALSE)),"N",HLOOKUP(DM33,$DR$7:$DX35,$DY35,FALSE))</f>
        <v>N</v>
      </c>
      <c r="DN35" s="362" t="str">
        <f>IF(ISERROR(HLOOKUP(DN33,$DR$7:$DX35,$DY35,FALSE)),"N",HLOOKUP(DN33,$DR$7:$DX35,$DY35,FALSE))</f>
        <v>N</v>
      </c>
      <c r="DO35" s="362" t="str">
        <f>IF(ISERROR(HLOOKUP(DO33,$DR$7:$DX35,$DY35,FALSE)),"N",HLOOKUP(DO33,$DR$7:$DX35,$DY35,FALSE))</f>
        <v>N</v>
      </c>
      <c r="DP35" s="362">
        <f t="shared" si="25"/>
        <v>0</v>
      </c>
      <c r="DQ35" s="362">
        <f t="shared" si="26"/>
        <v>30</v>
      </c>
      <c r="DR35" s="362" t="str">
        <f>IF('DB Func'!M30&gt;0,"S","N")</f>
        <v>N</v>
      </c>
      <c r="DS35" s="362" t="str">
        <f>IF('DB Func'!R30&gt;0,"S","N")</f>
        <v>N</v>
      </c>
      <c r="DT35" s="362" t="str">
        <f>IF('DB Func'!W30&gt;0,"S","N")</f>
        <v>N</v>
      </c>
      <c r="DU35" s="362" t="str">
        <f>IF('DB Func'!AB30&gt;0,"S","N")</f>
        <v>N</v>
      </c>
      <c r="DV35" s="362" t="str">
        <f>IF('DB Func'!AG30&gt;0,"S","N")</f>
        <v>N</v>
      </c>
      <c r="DW35" s="362" t="str">
        <f>IF('DB Func'!AL30&gt;0,"S","N")</f>
        <v>N</v>
      </c>
      <c r="DX35" s="362" t="str">
        <f>IF('DB Func'!AQ30&gt;0,"S","N")</f>
        <v>N</v>
      </c>
      <c r="DY35" s="362">
        <v>29</v>
      </c>
      <c r="DZ35" s="369">
        <f ca="1">'DB Func'!C30</f>
        <v>0</v>
      </c>
      <c r="EA35" s="362" t="str">
        <f t="shared" ca="1" si="37"/>
        <v>s</v>
      </c>
      <c r="EB35" s="362" t="str">
        <f t="shared" ca="1" si="37"/>
        <v>s</v>
      </c>
      <c r="EC35" s="362" t="str">
        <f t="shared" ca="1" si="37"/>
        <v>s</v>
      </c>
      <c r="ED35" s="362" t="str">
        <f t="shared" ca="1" si="37"/>
        <v>s</v>
      </c>
      <c r="EE35" s="362" t="str">
        <f t="shared" ca="1" si="37"/>
        <v>s</v>
      </c>
      <c r="EF35" s="362" t="str">
        <f t="shared" ca="1" si="37"/>
        <v>s</v>
      </c>
      <c r="EG35" s="362" t="str">
        <f t="shared" ca="1" si="37"/>
        <v>s</v>
      </c>
      <c r="EH35" s="362" t="str">
        <f t="shared" ca="1" si="37"/>
        <v>s</v>
      </c>
      <c r="EI35" s="362" t="str">
        <f t="shared" ca="1" si="37"/>
        <v>s</v>
      </c>
      <c r="EJ35" s="362" t="str">
        <f t="shared" ca="1" si="37"/>
        <v>s</v>
      </c>
      <c r="EK35" s="362" t="str">
        <f t="shared" ca="1" si="37"/>
        <v>s</v>
      </c>
      <c r="EL35" s="362" t="str">
        <f t="shared" ca="1" si="37"/>
        <v>s</v>
      </c>
      <c r="EM35" s="362" t="str">
        <f t="shared" ca="1" si="37"/>
        <v>s</v>
      </c>
      <c r="EN35" s="362" t="str">
        <f t="shared" ca="1" si="37"/>
        <v>s</v>
      </c>
      <c r="EO35" s="362" t="str">
        <f t="shared" ca="1" si="37"/>
        <v>s</v>
      </c>
      <c r="EP35" s="362" t="str">
        <f t="shared" ca="1" si="37"/>
        <v>s</v>
      </c>
      <c r="EQ35" s="362" t="str">
        <f t="shared" ca="1" si="36"/>
        <v>s</v>
      </c>
      <c r="ER35" s="362" t="str">
        <f t="shared" ca="1" si="36"/>
        <v>s</v>
      </c>
      <c r="ES35" s="362" t="str">
        <f t="shared" ca="1" si="36"/>
        <v>s</v>
      </c>
      <c r="ET35" s="362" t="str">
        <f t="shared" ca="1" si="36"/>
        <v>s</v>
      </c>
      <c r="EU35" s="362" t="str">
        <f t="shared" ca="1" si="28"/>
        <v>s</v>
      </c>
      <c r="EV35" s="362" t="str">
        <f t="shared" ca="1" si="36"/>
        <v>s</v>
      </c>
      <c r="EW35" s="362" t="str">
        <f t="shared" ca="1" si="36"/>
        <v>s</v>
      </c>
      <c r="EX35" s="362" t="str">
        <f t="shared" ca="1" si="36"/>
        <v>s</v>
      </c>
      <c r="EY35" s="362" t="str">
        <f t="shared" ca="1" si="36"/>
        <v>s</v>
      </c>
      <c r="EZ35" s="362" t="str">
        <f t="shared" ca="1" si="36"/>
        <v>s</v>
      </c>
      <c r="FA35" s="362" t="str">
        <f t="shared" ca="1" si="36"/>
        <v>s</v>
      </c>
      <c r="FB35" s="362" t="str">
        <f t="shared" ca="1" si="36"/>
        <v>s</v>
      </c>
      <c r="FC35" s="362" t="str">
        <f t="shared" ca="1" si="36"/>
        <v>s</v>
      </c>
      <c r="FD35" s="362" t="str">
        <f t="shared" ca="1" si="36"/>
        <v>s</v>
      </c>
      <c r="FE35" s="362">
        <f t="shared" ca="1" si="30"/>
        <v>30</v>
      </c>
      <c r="FF35" s="362">
        <f t="shared" ca="1" si="31"/>
        <v>0</v>
      </c>
      <c r="FG35" s="362" t="str">
        <f ca="1">IF(AND(YEAR(DZ35)='P Gerais'!D33,MONTH(Lanc!EA35)=11,DAY(Lanc!EA35)&gt;1),"S","N")</f>
        <v>N</v>
      </c>
      <c r="FH35" s="364">
        <f t="shared" ca="1" si="32"/>
        <v>0</v>
      </c>
      <c r="FI35" s="364">
        <f t="shared" si="33"/>
        <v>0</v>
      </c>
      <c r="FJ35" s="387">
        <f t="shared" ca="1" si="34"/>
        <v>0</v>
      </c>
      <c r="FP35" s="363">
        <f ca="1">((FH35-FJ35-FI35+AZ35+AQ35+SUM(Z35:AA35)+SUM(AW35:AX35)+AK35)*IF('DB Func'!GG30="ok",'DB Func'!GD30,0))</f>
        <v>0</v>
      </c>
      <c r="FR35" s="389">
        <f t="shared" ca="1" si="35"/>
        <v>0</v>
      </c>
      <c r="GV35" s="49"/>
      <c r="GW35" s="49"/>
      <c r="GX35" s="49"/>
      <c r="GY35" s="49"/>
      <c r="GZ35" s="49"/>
      <c r="HA35" s="49"/>
      <c r="HB35" s="49"/>
      <c r="HC35" s="49"/>
    </row>
    <row r="36" spans="1:211" ht="30" customHeight="1" thickTop="1" thickBot="1">
      <c r="C36" s="390" t="str">
        <f ca="1">IF('DB Func'!B31="Funcionário 29","",'DB Func'!B31)</f>
        <v/>
      </c>
      <c r="D36" s="391">
        <f ca="1">'DB Func'!CN31</f>
        <v>0</v>
      </c>
      <c r="E36" s="382" t="str">
        <f ca="1">IF(C36="","-",IF(OR(terceiro!E36="NOV",terceiro!F36="NOV"),"Sim","Não"))</f>
        <v>-</v>
      </c>
      <c r="F36" s="383" t="str">
        <f ca="1">IF(C36="","-",IF(OR(Ferias!E36="NOV",Ferias!F36="NOV"),"Sim","Não"))</f>
        <v>-</v>
      </c>
      <c r="G36" s="383">
        <f ca="1">IF(C36="",0,IF(F36="Sim",IF(Ferias!E36="NOV",Ferias!I36,Ferias!J36),0))</f>
        <v>0</v>
      </c>
      <c r="H36" s="185"/>
      <c r="I36" s="185"/>
      <c r="J36" s="398">
        <f t="shared" ca="1" si="1"/>
        <v>0</v>
      </c>
      <c r="K36" s="152"/>
      <c r="L36" s="151"/>
      <c r="M36" s="189"/>
      <c r="N36" s="153"/>
      <c r="O36" s="48"/>
      <c r="P36" s="48"/>
      <c r="Q36" s="48"/>
      <c r="R36" s="49"/>
      <c r="S36" s="49"/>
      <c r="T36" s="49"/>
      <c r="U36" s="49"/>
      <c r="V36" s="49"/>
      <c r="W36" s="49"/>
      <c r="X36" s="49"/>
      <c r="Y36" s="49"/>
      <c r="Z36" s="49"/>
      <c r="AA36" s="49"/>
      <c r="AB36" s="48"/>
      <c r="AC36" s="48"/>
      <c r="AD36" s="49"/>
      <c r="AE36" s="49"/>
      <c r="AF36" s="314"/>
      <c r="AH36" s="400">
        <f ca="1">IF(AND('DB Func'!GE31="Outubro",'DB Func'!BQ31="2 Parcelas"),(('auxiliar 13 sal'!M32/12*'DB Func'!GF31+AVERAGE('auxiliar 13 sal'!Q32:AB32)+AVERAGE('auxiliar 13 sal'!AE32:AP32)+'auxiliar 13 sal'!M32*'DB Func'!BN31+'auxiliar 13 sal'!M32*'DB Func'!BO31)/2),IF('DB Func'!GE31="Novembro",IF('DB Func'!BQ31="Parcela Única",('auxiliar 13 sal'!M32/12*'DB Func'!GF31)+AVERAGE('auxiliar 13 sal'!Q32:AB32)+AVERAGE('auxiliar 13 sal'!AE32:AP32)+('auxiliar 13 sal'!M32*'DB Func'!BN31)+('auxiliar 13 sal'!M32*'DB Func'!BO31),IF('DB Func'!BQ31="2 Parcelas",(('auxiliar 13 sal'!M32/12*'DB Func'!GF31+AVERAGE('auxiliar 13 sal'!Q32:AB32)+AVERAGE('auxiliar 13 sal'!AE32:AP32)+'auxiliar 13 sal'!M32*'DB Func'!BN31+'auxiliar 13 sal'!M32*'DB Func'!BO31)/2))),0))</f>
        <v>0</v>
      </c>
      <c r="AK36" s="364">
        <f t="shared" ca="1" si="9"/>
        <v>0</v>
      </c>
      <c r="AL36" s="364">
        <f t="shared" ca="1" si="10"/>
        <v>0</v>
      </c>
      <c r="AM36" s="364">
        <f t="shared" ca="1" si="11"/>
        <v>0</v>
      </c>
      <c r="AN36" s="364">
        <f t="shared" ca="1" si="12"/>
        <v>0</v>
      </c>
      <c r="AO36" s="364">
        <f t="shared" ca="1" si="13"/>
        <v>0</v>
      </c>
      <c r="AP36" s="364">
        <f t="shared" ca="1" si="14"/>
        <v>0</v>
      </c>
      <c r="AQ36" s="364">
        <f t="shared" ca="1" si="15"/>
        <v>0</v>
      </c>
      <c r="AR36" s="364">
        <f>IF(OR(M36="",M36=0),0,((FH36/220)*('Ho Ex'!$C$8+$AS$6))*M36)</f>
        <v>0</v>
      </c>
      <c r="AS36" s="364">
        <f>IF(OR(N36="",N36=0),0,((FH36/220*('DB Func'!GD31+Lanc!$AS$6))*('Ho Ex'!$I$8+$AS$6))*(N36/52.5*60))</f>
        <v>0</v>
      </c>
      <c r="AT36" s="364">
        <f>IF(OR(M36="",M36=0),0,((FH36/220)*('Ho Ex'!$J$8+$AS$6))*O36)</f>
        <v>0</v>
      </c>
      <c r="AU36" s="364">
        <f>IF(OR(M36="",M36=0),0,((FH36/220)*('Ho Ex'!I42+$AS$6))*P36)</f>
        <v>0</v>
      </c>
      <c r="AV36" s="364">
        <f>IF(OR(M36="",M36=0),0,((FH36/220)*('Ho Ex'!C42+$AS$6))*Q36)</f>
        <v>0</v>
      </c>
      <c r="AW36" s="364">
        <f ca="1">FH36*'DB Func'!BN31</f>
        <v>0</v>
      </c>
      <c r="AX36" s="364">
        <f ca="1">FH36*'DB Func'!BO31</f>
        <v>0</v>
      </c>
      <c r="AY36" s="364">
        <f ca="1">IF(FJ36=0,0,VLOOKUP(FJ36,'P Gerais'!$D$39:$G$41,3,TRUE)*Func29!$F$68)</f>
        <v>0</v>
      </c>
      <c r="AZ36" s="364">
        <f t="shared" si="16"/>
        <v>0</v>
      </c>
      <c r="BA36" s="364">
        <f ca="1">((FH36-FJ36-FI36+AZ36+AQ36+SUM(Z36:AA36)+SUM(AW36:AX36)+AK36)*IF('DB Func'!GG31="ok",'DB Func'!GD31,0))+(FH36-FJ36-FI36+AZ36+AQ36+SUM(Z36:AA36)+SUM(AW36:AX36))+AK36</f>
        <v>0</v>
      </c>
      <c r="BB36" s="385">
        <f ca="1">VLOOKUP(BA36,'P Gerais'!$D$22:$G$25,3,TRUE)</f>
        <v>0.08</v>
      </c>
      <c r="BC36" s="364">
        <f ca="1">IF(BA36&lt;'P Gerais'!$D$25,BA36*BB36,Lanc!BB36)</f>
        <v>0</v>
      </c>
      <c r="BD36" s="364">
        <f ca="1">BA36-BC36-('DB Func'!GB31*'P Gerais'!$D$35)</f>
        <v>0</v>
      </c>
      <c r="BE36" s="386">
        <f ca="1">VLOOKUP(BD36,'P Gerais'!$D$29:$F$33,3,TRUE)</f>
        <v>0</v>
      </c>
      <c r="BF36" s="364">
        <f t="shared" ca="1" si="17"/>
        <v>0</v>
      </c>
      <c r="BG36" s="364">
        <f ca="1">VLOOKUP(BD36,'P Gerais'!$D$29:$G$33,4,TRUE)</f>
        <v>0</v>
      </c>
      <c r="BH36" s="364">
        <f t="shared" ca="1" si="18"/>
        <v>0</v>
      </c>
      <c r="BI36" s="364">
        <f t="shared" ca="1" si="19"/>
        <v>0</v>
      </c>
      <c r="BJ36" s="362">
        <f ca="1">'DB Func'!G31</f>
        <v>0</v>
      </c>
      <c r="BK36" s="362">
        <f ca="1">'DB Func'!FW31</f>
        <v>0</v>
      </c>
      <c r="BL36" s="364">
        <f ca="1">D36*'P Gerais'!$D$13</f>
        <v>0</v>
      </c>
      <c r="BM36" s="364">
        <f ca="1">D36*'P Gerais'!$D$14</f>
        <v>0</v>
      </c>
      <c r="BN36" s="364">
        <f ca="1">D36*'P Gerais'!$D$16</f>
        <v>0</v>
      </c>
      <c r="BO36" s="364">
        <f ca="1">D36*'P Gerais'!$D$17</f>
        <v>0</v>
      </c>
      <c r="BP36" s="364">
        <f ca="1">D36*'P Gerais'!$D$18</f>
        <v>0</v>
      </c>
      <c r="BQ36" s="385">
        <f ca="1">VLOOKUP(D36,'P Gerais'!$D$22:$G$24,3,TRUE)</f>
        <v>0.08</v>
      </c>
      <c r="BR36" s="385">
        <f ca="1">VLOOKUP(D36,'P Gerais'!$D$29:$G$33,3,TRUE)</f>
        <v>0</v>
      </c>
      <c r="BS36" s="385">
        <f ca="1">'DB Func'!BN31</f>
        <v>0</v>
      </c>
      <c r="BT36" s="385">
        <f ca="1">'DB Func'!BO31</f>
        <v>0</v>
      </c>
      <c r="BU36" s="385">
        <f ca="1">'DB Func'!FX31</f>
        <v>0</v>
      </c>
      <c r="BV36" s="364">
        <f t="shared" ca="1" si="20"/>
        <v>-0.08</v>
      </c>
      <c r="BW36" s="364">
        <f ca="1">BV36-'DB Func'!GC31</f>
        <v>-0.08</v>
      </c>
      <c r="BX36" s="362">
        <f ca="1">IFERROR(VLOOKUP(BW36,'P Gerais'!$D$29:$G$33,3,TRUE)*BW36,0)</f>
        <v>0</v>
      </c>
      <c r="BY36" s="364">
        <f ca="1">IFERROR(BX36-VLOOKUP(BW36,'P Gerais'!$D$29:$H$33,4,TRUE),0)</f>
        <v>0</v>
      </c>
      <c r="BZ36" s="364">
        <f ca="1">D36*'DB Func'!GD31</f>
        <v>0</v>
      </c>
      <c r="CB36" s="364">
        <f t="shared" ca="1" si="21"/>
        <v>0</v>
      </c>
      <c r="CC36" s="364">
        <f t="shared" si="22"/>
        <v>0</v>
      </c>
      <c r="CD36" s="364">
        <f t="shared" si="23"/>
        <v>0</v>
      </c>
      <c r="CF36" s="362" t="str">
        <f t="shared" ca="1" si="24"/>
        <v>não</v>
      </c>
      <c r="CG36" s="362">
        <f ca="1">IF($CH$8=1,DAY('DB Func'!C31),0)</f>
        <v>0</v>
      </c>
      <c r="CH36" s="362">
        <f ca="1">IF(CI36=0,0,MONTH('DB Func'!C31))</f>
        <v>0</v>
      </c>
      <c r="CI36" s="362">
        <f ca="1">IF('P Gerais'!D34=YEAR('DB Func'!C31),YEAR('DB Func'!C31),0)</f>
        <v>0</v>
      </c>
      <c r="CJ36" s="371">
        <v>59</v>
      </c>
      <c r="CK36" s="363"/>
      <c r="CL36" s="362" t="str">
        <f ca="1">IF(ISERROR(HLOOKUP(CL34,$DR$7:$DX36,$DY36,FALSE)),"N",HLOOKUP(CL34,$DR$7:$DX36,$DY36,FALSE))</f>
        <v>N</v>
      </c>
      <c r="CM36" s="362" t="str">
        <f ca="1">IF(ISERROR(HLOOKUP(CM34,$DR$7:$DX36,$DY36,FALSE)),"N",HLOOKUP(CM34,$DR$7:$DX36,$DY36,FALSE))</f>
        <v>N</v>
      </c>
      <c r="CN36" s="362" t="str">
        <f ca="1">IF(ISERROR(HLOOKUP(CN34,$DR$7:$DX36,$DY36,FALSE)),"N",HLOOKUP(CN34,$DR$7:$DX36,$DY36,FALSE))</f>
        <v>N</v>
      </c>
      <c r="CO36" s="362" t="str">
        <f ca="1">IF(ISERROR(HLOOKUP(CO34,$DR$7:$DX36,$DY36,FALSE)),"N",HLOOKUP(CO34,$DR$7:$DX36,$DY36,FALSE))</f>
        <v>N</v>
      </c>
      <c r="CP36" s="362" t="str">
        <f ca="1">IF(ISERROR(HLOOKUP(CP34,$DR$7:$DX36,$DY36,FALSE)),"N",HLOOKUP(CP34,$DR$7:$DX36,$DY36,FALSE))</f>
        <v>N</v>
      </c>
      <c r="CQ36" s="362" t="str">
        <f ca="1">IF(ISERROR(HLOOKUP(CQ34,$DR$7:$DX36,$DY36,FALSE)),"N",HLOOKUP(CQ34,$DR$7:$DX36,$DY36,FALSE))</f>
        <v>N</v>
      </c>
      <c r="CR36" s="362" t="str">
        <f>IF(ISERROR(HLOOKUP(CR34,$DR$7:$DX36,$DY36,FALSE)),"N",HLOOKUP(CR34,$DR$7:$DX36,$DY36,FALSE))</f>
        <v>N</v>
      </c>
      <c r="CS36" s="362" t="str">
        <f ca="1">IF(ISERROR(HLOOKUP(CS34,$DR$7:$DX36,$DY36,FALSE)),"N",HLOOKUP(CS34,$DR$7:$DX36,$DY36,FALSE))</f>
        <v>N</v>
      </c>
      <c r="CT36" s="362" t="str">
        <f ca="1">IF(ISERROR(HLOOKUP(CT34,$DR$7:$DX36,$DY36,FALSE)),"N",HLOOKUP(CT34,$DR$7:$DX36,$DY36,FALSE))</f>
        <v>N</v>
      </c>
      <c r="CU36" s="362" t="str">
        <f ca="1">IF(ISERROR(HLOOKUP(CU34,$DR$7:$DX36,$DY36,FALSE)),"N",HLOOKUP(CU34,$DR$7:$DX36,$DY36,FALSE))</f>
        <v>N</v>
      </c>
      <c r="CV36" s="362" t="str">
        <f ca="1">IF(ISERROR(HLOOKUP(CV34,$DR$7:$DX36,$DY36,FALSE)),"N",HLOOKUP(CV34,$DR$7:$DX36,$DY36,FALSE))</f>
        <v>N</v>
      </c>
      <c r="CW36" s="362" t="str">
        <f ca="1">IF(ISERROR(HLOOKUP(CW34,$DR$7:$DX36,$DY36,FALSE)),"N",HLOOKUP(CW34,$DR$7:$DX36,$DY36,FALSE))</f>
        <v>N</v>
      </c>
      <c r="CX36" s="362" t="str">
        <f ca="1">IF(ISERROR(HLOOKUP(CX34,$DR$7:$DX36,$DY36,FALSE)),"N",HLOOKUP(CX34,$DR$7:$DX36,$DY36,FALSE))</f>
        <v>N</v>
      </c>
      <c r="CY36" s="362" t="str">
        <f>IF(ISERROR(HLOOKUP(CY34,$DR$7:$DX36,$DY36,FALSE)),"N",HLOOKUP(CY34,$DR$7:$DX36,$DY36,FALSE))</f>
        <v>N</v>
      </c>
      <c r="CZ36" s="362" t="str">
        <f ca="1">IF(ISERROR(HLOOKUP(CZ34,$DR$7:$DX36,$DY36,FALSE)),"N",HLOOKUP(CZ34,$DR$7:$DX36,$DY36,FALSE))</f>
        <v>N</v>
      </c>
      <c r="DA36" s="362" t="str">
        <f ca="1">IF(ISERROR(HLOOKUP(DA34,$DR$7:$DX36,$DY36,FALSE)),"N",HLOOKUP(DA34,$DR$7:$DX36,$DY36,FALSE))</f>
        <v>N</v>
      </c>
      <c r="DB36" s="362" t="str">
        <f ca="1">IF(ISERROR(HLOOKUP(DB34,$DR$7:$DX36,$DY36,FALSE)),"N",HLOOKUP(DB34,$DR$7:$DX36,$DY36,FALSE))</f>
        <v>N</v>
      </c>
      <c r="DC36" s="362" t="str">
        <f ca="1">IF(ISERROR(HLOOKUP(DC34,$DR$7:$DX36,$DY36,FALSE)),"N",HLOOKUP(DC34,$DR$7:$DX36,$DY36,FALSE))</f>
        <v>N</v>
      </c>
      <c r="DD36" s="362" t="str">
        <f ca="1">IF(ISERROR(HLOOKUP(DD34,$DR$7:$DX36,$DY36,FALSE)),"N",HLOOKUP(DD34,$DR$7:$DX36,$DY36,FALSE))</f>
        <v>N</v>
      </c>
      <c r="DE36" s="362" t="str">
        <f ca="1">IF(ISERROR(HLOOKUP(DE34,$DR$7:$DX36,$DY36,FALSE)),"N",HLOOKUP(DE34,$DR$7:$DX36,$DY36,FALSE))</f>
        <v>N</v>
      </c>
      <c r="DF36" s="362" t="str">
        <f>IF(ISERROR(HLOOKUP(DF34,$DR$7:$DX36,$DY36,FALSE)),"N",HLOOKUP(DF34,$DR$7:$DX36,$DY36,FALSE))</f>
        <v>N</v>
      </c>
      <c r="DG36" s="362" t="str">
        <f ca="1">IF(ISERROR(HLOOKUP(DG34,$DR$7:$DX36,$DY36,FALSE)),"N",HLOOKUP(DG34,$DR$7:$DX36,$DY36,FALSE))</f>
        <v>N</v>
      </c>
      <c r="DH36" s="362" t="str">
        <f ca="1">IF(ISERROR(HLOOKUP(DH34,$DR$7:$DX36,$DY36,FALSE)),"N",HLOOKUP(DH34,$DR$7:$DX36,$DY36,FALSE))</f>
        <v>N</v>
      </c>
      <c r="DI36" s="362" t="str">
        <f ca="1">IF(ISERROR(HLOOKUP(DI34,$DR$7:$DX36,$DY36,FALSE)),"N",HLOOKUP(DI34,$DR$7:$DX36,$DY36,FALSE))</f>
        <v>N</v>
      </c>
      <c r="DJ36" s="362" t="str">
        <f ca="1">IF(ISERROR(HLOOKUP(DJ34,$DR$7:$DX36,$DY36,FALSE)),"N",HLOOKUP(DJ34,$DR$7:$DX36,$DY36,FALSE))</f>
        <v>N</v>
      </c>
      <c r="DK36" s="362" t="str">
        <f ca="1">IF(ISERROR(HLOOKUP(DK34,$DR$7:$DX36,$DY36,FALSE)),"N",HLOOKUP(DK34,$DR$7:$DX36,$DY36,FALSE))</f>
        <v>N</v>
      </c>
      <c r="DL36" s="362" t="str">
        <f ca="1">IF(ISERROR(HLOOKUP(DL34,$DR$7:$DX36,$DY36,FALSE)),"N",HLOOKUP(DL34,$DR$7:$DX36,$DY36,FALSE))</f>
        <v>N</v>
      </c>
      <c r="DM36" s="362" t="str">
        <f>IF(ISERROR(HLOOKUP(DM34,$DR$7:$DX36,$DY36,FALSE)),"N",HLOOKUP(DM34,$DR$7:$DX36,$DY36,FALSE))</f>
        <v>N</v>
      </c>
      <c r="DN36" s="362" t="str">
        <f ca="1">IF(ISERROR(HLOOKUP(DN34,$DR$7:$DX36,$DY36,FALSE)),"N",HLOOKUP(DN34,$DR$7:$DX36,$DY36,FALSE))</f>
        <v>N</v>
      </c>
      <c r="DO36" s="362" t="str">
        <f ca="1">IF(ISERROR(HLOOKUP(DO34,$DR$7:$DX36,$DY36,FALSE)),"N",HLOOKUP(DO34,$DR$7:$DX36,$DY36,FALSE))</f>
        <v>N</v>
      </c>
      <c r="DP36" s="362">
        <f t="shared" ca="1" si="25"/>
        <v>0</v>
      </c>
      <c r="DQ36" s="362">
        <f t="shared" ca="1" si="26"/>
        <v>30</v>
      </c>
      <c r="DR36" s="362" t="str">
        <f>IF('DB Func'!M31&gt;0,"S","N")</f>
        <v>N</v>
      </c>
      <c r="DS36" s="362" t="str">
        <f>IF('DB Func'!R31&gt;0,"S","N")</f>
        <v>N</v>
      </c>
      <c r="DT36" s="362" t="str">
        <f>IF('DB Func'!W31&gt;0,"S","N")</f>
        <v>N</v>
      </c>
      <c r="DU36" s="362" t="str">
        <f>IF('DB Func'!AB31&gt;0,"S","N")</f>
        <v>N</v>
      </c>
      <c r="DV36" s="362" t="str">
        <f>IF('DB Func'!AG31&gt;0,"S","N")</f>
        <v>N</v>
      </c>
      <c r="DW36" s="362" t="str">
        <f>IF('DB Func'!AL31&gt;0,"S","N")</f>
        <v>N</v>
      </c>
      <c r="DX36" s="362" t="str">
        <f>IF('DB Func'!AQ31&gt;0,"S","N")</f>
        <v>N</v>
      </c>
      <c r="DY36" s="362">
        <v>30</v>
      </c>
      <c r="DZ36" s="369">
        <f ca="1">'DB Func'!C31</f>
        <v>0</v>
      </c>
      <c r="EA36" s="362" t="str">
        <f t="shared" ca="1" si="37"/>
        <v>s</v>
      </c>
      <c r="EB36" s="362" t="str">
        <f t="shared" ca="1" si="37"/>
        <v>s</v>
      </c>
      <c r="EC36" s="362" t="str">
        <f t="shared" ca="1" si="37"/>
        <v>s</v>
      </c>
      <c r="ED36" s="362" t="str">
        <f t="shared" ca="1" si="37"/>
        <v>s</v>
      </c>
      <c r="EE36" s="362" t="str">
        <f t="shared" ca="1" si="37"/>
        <v>s</v>
      </c>
      <c r="EF36" s="362" t="str">
        <f t="shared" ca="1" si="37"/>
        <v>s</v>
      </c>
      <c r="EG36" s="362" t="str">
        <f t="shared" ca="1" si="37"/>
        <v>s</v>
      </c>
      <c r="EH36" s="362" t="str">
        <f t="shared" ca="1" si="37"/>
        <v>s</v>
      </c>
      <c r="EI36" s="362" t="str">
        <f t="shared" ca="1" si="37"/>
        <v>s</v>
      </c>
      <c r="EJ36" s="362" t="str">
        <f t="shared" ca="1" si="37"/>
        <v>s</v>
      </c>
      <c r="EK36" s="362" t="str">
        <f t="shared" ca="1" si="37"/>
        <v>s</v>
      </c>
      <c r="EL36" s="362" t="str">
        <f t="shared" ca="1" si="37"/>
        <v>s</v>
      </c>
      <c r="EM36" s="362" t="str">
        <f t="shared" ca="1" si="37"/>
        <v>s</v>
      </c>
      <c r="EN36" s="362" t="str">
        <f t="shared" ca="1" si="37"/>
        <v>s</v>
      </c>
      <c r="EO36" s="362" t="str">
        <f t="shared" ca="1" si="37"/>
        <v>s</v>
      </c>
      <c r="EP36" s="362" t="str">
        <f t="shared" ca="1" si="37"/>
        <v>s</v>
      </c>
      <c r="EQ36" s="362" t="str">
        <f t="shared" ca="1" si="36"/>
        <v>s</v>
      </c>
      <c r="ER36" s="362" t="str">
        <f t="shared" ca="1" si="36"/>
        <v>s</v>
      </c>
      <c r="ES36" s="362" t="str">
        <f t="shared" ca="1" si="36"/>
        <v>s</v>
      </c>
      <c r="ET36" s="362" t="str">
        <f t="shared" ca="1" si="36"/>
        <v>s</v>
      </c>
      <c r="EU36" s="362" t="str">
        <f t="shared" ca="1" si="28"/>
        <v>s</v>
      </c>
      <c r="EV36" s="362" t="str">
        <f t="shared" ca="1" si="36"/>
        <v>s</v>
      </c>
      <c r="EW36" s="362" t="str">
        <f t="shared" ca="1" si="36"/>
        <v>s</v>
      </c>
      <c r="EX36" s="362" t="str">
        <f t="shared" ca="1" si="36"/>
        <v>s</v>
      </c>
      <c r="EY36" s="362" t="str">
        <f t="shared" ca="1" si="36"/>
        <v>s</v>
      </c>
      <c r="EZ36" s="362" t="str">
        <f t="shared" ca="1" si="36"/>
        <v>s</v>
      </c>
      <c r="FA36" s="362" t="str">
        <f t="shared" ca="1" si="36"/>
        <v>s</v>
      </c>
      <c r="FB36" s="362" t="str">
        <f t="shared" ca="1" si="36"/>
        <v>s</v>
      </c>
      <c r="FC36" s="362" t="str">
        <f t="shared" ca="1" si="36"/>
        <v>s</v>
      </c>
      <c r="FD36" s="362" t="str">
        <f t="shared" ca="1" si="36"/>
        <v>s</v>
      </c>
      <c r="FE36" s="362">
        <f t="shared" ca="1" si="30"/>
        <v>30</v>
      </c>
      <c r="FF36" s="362">
        <f t="shared" ca="1" si="31"/>
        <v>0</v>
      </c>
      <c r="FG36" s="362" t="str">
        <f ca="1">IF(AND(YEAR(DZ36)='P Gerais'!D34,MONTH(Lanc!EA36)=11,DAY(Lanc!EA36)&gt;1),"S","N")</f>
        <v>N</v>
      </c>
      <c r="FH36" s="364">
        <f t="shared" ca="1" si="32"/>
        <v>0</v>
      </c>
      <c r="FI36" s="364">
        <f t="shared" si="33"/>
        <v>0</v>
      </c>
      <c r="FJ36" s="387">
        <f t="shared" ca="1" si="34"/>
        <v>0</v>
      </c>
      <c r="FP36" s="363">
        <f ca="1">((FH36-FJ36-FI36+AZ36+AQ36+SUM(Z36:AA36)+SUM(AW36:AX36)+AK36)*IF('DB Func'!GG31="ok",'DB Func'!GD31,0))</f>
        <v>0</v>
      </c>
      <c r="FR36" s="389">
        <f t="shared" ca="1" si="35"/>
        <v>0</v>
      </c>
      <c r="GV36" s="49"/>
      <c r="GW36" s="49"/>
      <c r="GX36" s="49"/>
      <c r="GY36" s="49"/>
      <c r="GZ36" s="49"/>
      <c r="HA36" s="49"/>
      <c r="HB36" s="49"/>
      <c r="HC36" s="49"/>
    </row>
    <row r="37" spans="1:211" ht="30" customHeight="1" thickTop="1" thickBot="1">
      <c r="C37" s="390" t="str">
        <f ca="1">IF('DB Func'!B32="Funcionário 30","",'DB Func'!B32)</f>
        <v/>
      </c>
      <c r="D37" s="391">
        <f ca="1">'DB Func'!CN32</f>
        <v>0</v>
      </c>
      <c r="E37" s="382" t="str">
        <f ca="1">IF(C37="","-",IF(OR(terceiro!E37="NOV",terceiro!F37="NOV"),"Sim","Não"))</f>
        <v>-</v>
      </c>
      <c r="F37" s="383" t="str">
        <f ca="1">IF(C37="","-",IF(OR(Ferias!E37="NOV",Ferias!F37="NOV"),"Sim","Não"))</f>
        <v>-</v>
      </c>
      <c r="G37" s="383">
        <f ca="1">IF(C37="",0,IF(F37="Sim",IF(Ferias!E37="NOV",Ferias!I37,Ferias!J37),0))</f>
        <v>0</v>
      </c>
      <c r="H37" s="185"/>
      <c r="I37" s="185"/>
      <c r="J37" s="398">
        <f t="shared" ca="1" si="1"/>
        <v>0</v>
      </c>
      <c r="K37" s="152"/>
      <c r="L37" s="151"/>
      <c r="M37" s="189"/>
      <c r="N37" s="153"/>
      <c r="O37" s="48"/>
      <c r="P37" s="48"/>
      <c r="Q37" s="48"/>
      <c r="R37" s="49"/>
      <c r="S37" s="49"/>
      <c r="T37" s="49"/>
      <c r="U37" s="49"/>
      <c r="V37" s="49"/>
      <c r="W37" s="49"/>
      <c r="X37" s="49"/>
      <c r="Y37" s="49"/>
      <c r="Z37" s="49"/>
      <c r="AA37" s="49"/>
      <c r="AB37" s="48"/>
      <c r="AC37" s="48"/>
      <c r="AD37" s="49"/>
      <c r="AE37" s="49"/>
      <c r="AF37" s="314"/>
      <c r="AH37" s="400">
        <f ca="1">IF(AND('DB Func'!GE32="Outubro",'DB Func'!BQ32="2 Parcelas"),(('auxiliar 13 sal'!M33/12*'DB Func'!GF32+AVERAGE('auxiliar 13 sal'!Q33:AB33)+AVERAGE('auxiliar 13 sal'!AE33:AP33)+'auxiliar 13 sal'!M33*'DB Func'!BN32+'auxiliar 13 sal'!M33*'DB Func'!BO32)/2),IF('DB Func'!GE32="Novembro",IF('DB Func'!BQ32="Parcela Única",('auxiliar 13 sal'!M33/12*'DB Func'!GF32)+AVERAGE('auxiliar 13 sal'!Q33:AB33)+AVERAGE('auxiliar 13 sal'!AE33:AP33)+('auxiliar 13 sal'!M33*'DB Func'!BN32)+('auxiliar 13 sal'!M33*'DB Func'!BO32),IF('DB Func'!BQ32="2 Parcelas",(('auxiliar 13 sal'!M33/12*'DB Func'!GF32+AVERAGE('auxiliar 13 sal'!Q33:AB33)+AVERAGE('auxiliar 13 sal'!AE33:AP33)+'auxiliar 13 sal'!M33*'DB Func'!BN32+'auxiliar 13 sal'!M33*'DB Func'!BO32)/2))),0))</f>
        <v>0</v>
      </c>
      <c r="AK37" s="364">
        <f t="shared" ca="1" si="9"/>
        <v>0</v>
      </c>
      <c r="AL37" s="364">
        <f t="shared" ca="1" si="10"/>
        <v>0</v>
      </c>
      <c r="AM37" s="364">
        <f t="shared" ca="1" si="11"/>
        <v>0</v>
      </c>
      <c r="AN37" s="364">
        <f t="shared" ca="1" si="12"/>
        <v>0</v>
      </c>
      <c r="AO37" s="364">
        <f t="shared" ca="1" si="13"/>
        <v>0</v>
      </c>
      <c r="AP37" s="364">
        <f t="shared" ca="1" si="14"/>
        <v>0</v>
      </c>
      <c r="AQ37" s="364">
        <f t="shared" ca="1" si="15"/>
        <v>0</v>
      </c>
      <c r="AR37" s="364">
        <f>IF(OR(M37="",M37=0),0,((FH37/220)*('Ho Ex'!$C$8+$AS$6))*M37)</f>
        <v>0</v>
      </c>
      <c r="AS37" s="364">
        <f>IF(OR(N37="",N37=0),0,((FH37/220*('DB Func'!GD32+Lanc!$AS$6))*('Ho Ex'!$I$8+$AS$6))*(N37/52.5*60))</f>
        <v>0</v>
      </c>
      <c r="AT37" s="364">
        <f>IF(OR(M37="",M37=0),0,((FH37/220)*('Ho Ex'!$J$8+$AS$6))*O37)</f>
        <v>0</v>
      </c>
      <c r="AU37" s="364">
        <f>IF(OR(M37="",M37=0),0,((FH37/220)*('Ho Ex'!I43+$AS$6))*P37)</f>
        <v>0</v>
      </c>
      <c r="AV37" s="364">
        <f>IF(OR(M37="",M37=0),0,((FH37/220)*('Ho Ex'!C43+$AS$6))*Q37)</f>
        <v>0</v>
      </c>
      <c r="AW37" s="364">
        <f ca="1">FH37*'DB Func'!BN32</f>
        <v>0</v>
      </c>
      <c r="AX37" s="364">
        <f ca="1">FH37*'DB Func'!BO32</f>
        <v>0</v>
      </c>
      <c r="AY37" s="364">
        <f ca="1">IF(FJ37=0,0,VLOOKUP(FJ37,'P Gerais'!$D$39:$G$41,3,TRUE)*Func30!$F$68)</f>
        <v>0</v>
      </c>
      <c r="AZ37" s="364">
        <f t="shared" si="16"/>
        <v>0</v>
      </c>
      <c r="BA37" s="364">
        <f ca="1">((FH37-FJ37-FI37+AZ37+AQ37+SUM(Z37:AA37)+SUM(AW37:AX37)+AK37)*IF('DB Func'!GG32="ok",'DB Func'!GD32,0))+(FH37-FJ37-FI37+AZ37+AQ37+SUM(Z37:AA37)+SUM(AW37:AX37))+AK37</f>
        <v>0</v>
      </c>
      <c r="BB37" s="385">
        <f ca="1">VLOOKUP(BA37,'P Gerais'!$D$22:$G$25,3,TRUE)</f>
        <v>0.08</v>
      </c>
      <c r="BC37" s="364">
        <f ca="1">IF(BA37&lt;'P Gerais'!$D$25,BA37*BB37,Lanc!BB37)</f>
        <v>0</v>
      </c>
      <c r="BD37" s="364">
        <f ca="1">BA37-BC37-('DB Func'!GB32*'P Gerais'!$D$35)</f>
        <v>0</v>
      </c>
      <c r="BE37" s="386">
        <f ca="1">VLOOKUP(BD37,'P Gerais'!$D$29:$F$33,3,TRUE)</f>
        <v>0</v>
      </c>
      <c r="BF37" s="364">
        <f t="shared" ca="1" si="17"/>
        <v>0</v>
      </c>
      <c r="BG37" s="364">
        <f ca="1">VLOOKUP(BD37,'P Gerais'!$D$29:$G$33,4,TRUE)</f>
        <v>0</v>
      </c>
      <c r="BH37" s="364">
        <f t="shared" ca="1" si="18"/>
        <v>0</v>
      </c>
      <c r="BI37" s="364">
        <f t="shared" ca="1" si="19"/>
        <v>0</v>
      </c>
      <c r="BJ37" s="362">
        <f ca="1">'DB Func'!G32</f>
        <v>0</v>
      </c>
      <c r="BK37" s="362">
        <f ca="1">'DB Func'!FW32</f>
        <v>0</v>
      </c>
      <c r="BL37" s="364">
        <f ca="1">D37*'P Gerais'!$D$13</f>
        <v>0</v>
      </c>
      <c r="BM37" s="364">
        <f ca="1">D37*'P Gerais'!$D$14</f>
        <v>0</v>
      </c>
      <c r="BN37" s="364">
        <f ca="1">D37*'P Gerais'!$D$16</f>
        <v>0</v>
      </c>
      <c r="BO37" s="364">
        <f ca="1">D37*'P Gerais'!$D$17</f>
        <v>0</v>
      </c>
      <c r="BP37" s="364">
        <f ca="1">D37*'P Gerais'!$D$18</f>
        <v>0</v>
      </c>
      <c r="BQ37" s="385">
        <f ca="1">VLOOKUP(D37,'P Gerais'!$D$22:$G$24,3,TRUE)</f>
        <v>0.08</v>
      </c>
      <c r="BR37" s="385">
        <f ca="1">VLOOKUP(D37,'P Gerais'!$D$29:$G$33,3,TRUE)</f>
        <v>0</v>
      </c>
      <c r="BS37" s="385">
        <f ca="1">'DB Func'!BN32</f>
        <v>0</v>
      </c>
      <c r="BT37" s="385">
        <f ca="1">'DB Func'!BO32</f>
        <v>0</v>
      </c>
      <c r="BU37" s="385">
        <f ca="1">'DB Func'!FX32</f>
        <v>0</v>
      </c>
      <c r="BV37" s="364">
        <f t="shared" ca="1" si="20"/>
        <v>-0.08</v>
      </c>
      <c r="BW37" s="364">
        <f ca="1">BV37-'DB Func'!GC32</f>
        <v>-0.08</v>
      </c>
      <c r="BX37" s="362">
        <f ca="1">IFERROR(VLOOKUP(BW37,'P Gerais'!$D$29:$G$33,3,TRUE)*BW37,0)</f>
        <v>0</v>
      </c>
      <c r="BY37" s="364">
        <f ca="1">IFERROR(BX37-VLOOKUP(BW37,'P Gerais'!$D$29:$H$33,4,TRUE),0)</f>
        <v>0</v>
      </c>
      <c r="BZ37" s="364">
        <f ca="1">D37*'DB Func'!GD32</f>
        <v>0</v>
      </c>
      <c r="CB37" s="364">
        <f t="shared" ca="1" si="21"/>
        <v>0</v>
      </c>
      <c r="CC37" s="364">
        <f t="shared" si="22"/>
        <v>0</v>
      </c>
      <c r="CD37" s="364">
        <f t="shared" si="23"/>
        <v>0</v>
      </c>
      <c r="CF37" s="362" t="str">
        <f t="shared" ca="1" si="24"/>
        <v>não</v>
      </c>
      <c r="CG37" s="362">
        <f ca="1">IF($CH$8=1,DAY('DB Func'!C32),0)</f>
        <v>0</v>
      </c>
      <c r="CH37" s="362">
        <f ca="1">IF(CI37=0,0,MONTH('DB Func'!C32))</f>
        <v>0</v>
      </c>
      <c r="CI37" s="362">
        <f ca="1">IF('P Gerais'!D35=YEAR('DB Func'!C32),YEAR('DB Func'!C32),0)</f>
        <v>0</v>
      </c>
      <c r="CJ37" s="371">
        <v>60</v>
      </c>
      <c r="CK37" s="363"/>
      <c r="CL37" s="362" t="str">
        <f>IF(ISERROR(HLOOKUP(CL35,$DR$7:$DX37,$DY37,FALSE)),"N",HLOOKUP(CL35,$DR$7:$DX37,$DY37,FALSE))</f>
        <v>N</v>
      </c>
      <c r="CM37" s="362" t="str">
        <f>IF(ISERROR(HLOOKUP(CM35,$DR$7:$DX37,$DY37,FALSE)),"N",HLOOKUP(CM35,$DR$7:$DX37,$DY37,FALSE))</f>
        <v>N</v>
      </c>
      <c r="CN37" s="362" t="str">
        <f>IF(ISERROR(HLOOKUP(CN35,$DR$7:$DX37,$DY37,FALSE)),"N",HLOOKUP(CN35,$DR$7:$DX37,$DY37,FALSE))</f>
        <v>N</v>
      </c>
      <c r="CO37" s="362" t="str">
        <f>IF(ISERROR(HLOOKUP(CO35,$DR$7:$DX37,$DY37,FALSE)),"N",HLOOKUP(CO35,$DR$7:$DX37,$DY37,FALSE))</f>
        <v>N</v>
      </c>
      <c r="CP37" s="362" t="str">
        <f>IF(ISERROR(HLOOKUP(CP35,$DR$7:$DX37,$DY37,FALSE)),"N",HLOOKUP(CP35,$DR$7:$DX37,$DY37,FALSE))</f>
        <v>N</v>
      </c>
      <c r="CQ37" s="362" t="str">
        <f>IF(ISERROR(HLOOKUP(CQ35,$DR$7:$DX37,$DY37,FALSE)),"N",HLOOKUP(CQ35,$DR$7:$DX37,$DY37,FALSE))</f>
        <v>N</v>
      </c>
      <c r="CR37" s="362" t="str">
        <f>IF(ISERROR(HLOOKUP(CR35,$DR$7:$DX37,$DY37,FALSE)),"N",HLOOKUP(CR35,$DR$7:$DX37,$DY37,FALSE))</f>
        <v>N</v>
      </c>
      <c r="CS37" s="362" t="str">
        <f>IF(ISERROR(HLOOKUP(CS35,$DR$7:$DX37,$DY37,FALSE)),"N",HLOOKUP(CS35,$DR$7:$DX37,$DY37,FALSE))</f>
        <v>N</v>
      </c>
      <c r="CT37" s="362" t="str">
        <f>IF(ISERROR(HLOOKUP(CT35,$DR$7:$DX37,$DY37,FALSE)),"N",HLOOKUP(CT35,$DR$7:$DX37,$DY37,FALSE))</f>
        <v>N</v>
      </c>
      <c r="CU37" s="362" t="str">
        <f>IF(ISERROR(HLOOKUP(CU35,$DR$7:$DX37,$DY37,FALSE)),"N",HLOOKUP(CU35,$DR$7:$DX37,$DY37,FALSE))</f>
        <v>N</v>
      </c>
      <c r="CV37" s="362" t="str">
        <f>IF(ISERROR(HLOOKUP(CV35,$DR$7:$DX37,$DY37,FALSE)),"N",HLOOKUP(CV35,$DR$7:$DX37,$DY37,FALSE))</f>
        <v>N</v>
      </c>
      <c r="CW37" s="362" t="str">
        <f>IF(ISERROR(HLOOKUP(CW35,$DR$7:$DX37,$DY37,FALSE)),"N",HLOOKUP(CW35,$DR$7:$DX37,$DY37,FALSE))</f>
        <v>N</v>
      </c>
      <c r="CX37" s="362" t="str">
        <f>IF(ISERROR(HLOOKUP(CX35,$DR$7:$DX37,$DY37,FALSE)),"N",HLOOKUP(CX35,$DR$7:$DX37,$DY37,FALSE))</f>
        <v>N</v>
      </c>
      <c r="CY37" s="362" t="str">
        <f>IF(ISERROR(HLOOKUP(CY35,$DR$7:$DX37,$DY37,FALSE)),"N",HLOOKUP(CY35,$DR$7:$DX37,$DY37,FALSE))</f>
        <v>N</v>
      </c>
      <c r="CZ37" s="362" t="str">
        <f>IF(ISERROR(HLOOKUP(CZ35,$DR$7:$DX37,$DY37,FALSE)),"N",HLOOKUP(CZ35,$DR$7:$DX37,$DY37,FALSE))</f>
        <v>N</v>
      </c>
      <c r="DA37" s="362" t="str">
        <f>IF(ISERROR(HLOOKUP(DA35,$DR$7:$DX37,$DY37,FALSE)),"N",HLOOKUP(DA35,$DR$7:$DX37,$DY37,FALSE))</f>
        <v>N</v>
      </c>
      <c r="DB37" s="362" t="str">
        <f>IF(ISERROR(HLOOKUP(DB35,$DR$7:$DX37,$DY37,FALSE)),"N",HLOOKUP(DB35,$DR$7:$DX37,$DY37,FALSE))</f>
        <v>N</v>
      </c>
      <c r="DC37" s="362" t="str">
        <f>IF(ISERROR(HLOOKUP(DC35,$DR$7:$DX37,$DY37,FALSE)),"N",HLOOKUP(DC35,$DR$7:$DX37,$DY37,FALSE))</f>
        <v>N</v>
      </c>
      <c r="DD37" s="362" t="str">
        <f>IF(ISERROR(HLOOKUP(DD35,$DR$7:$DX37,$DY37,FALSE)),"N",HLOOKUP(DD35,$DR$7:$DX37,$DY37,FALSE))</f>
        <v>N</v>
      </c>
      <c r="DE37" s="362" t="str">
        <f>IF(ISERROR(HLOOKUP(DE35,$DR$7:$DX37,$DY37,FALSE)),"N",HLOOKUP(DE35,$DR$7:$DX37,$DY37,FALSE))</f>
        <v>N</v>
      </c>
      <c r="DF37" s="362" t="str">
        <f>IF(ISERROR(HLOOKUP(DF35,$DR$7:$DX37,$DY37,FALSE)),"N",HLOOKUP(DF35,$DR$7:$DX37,$DY37,FALSE))</f>
        <v>N</v>
      </c>
      <c r="DG37" s="362" t="str">
        <f>IF(ISERROR(HLOOKUP(DG35,$DR$7:$DX37,$DY37,FALSE)),"N",HLOOKUP(DG35,$DR$7:$DX37,$DY37,FALSE))</f>
        <v>N</v>
      </c>
      <c r="DH37" s="362" t="str">
        <f>IF(ISERROR(HLOOKUP(DH35,$DR$7:$DX37,$DY37,FALSE)),"N",HLOOKUP(DH35,$DR$7:$DX37,$DY37,FALSE))</f>
        <v>N</v>
      </c>
      <c r="DI37" s="362" t="str">
        <f>IF(ISERROR(HLOOKUP(DI35,$DR$7:$DX37,$DY37,FALSE)),"N",HLOOKUP(DI35,$DR$7:$DX37,$DY37,FALSE))</f>
        <v>N</v>
      </c>
      <c r="DJ37" s="362" t="str">
        <f>IF(ISERROR(HLOOKUP(DJ35,$DR$7:$DX37,$DY37,FALSE)),"N",HLOOKUP(DJ35,$DR$7:$DX37,$DY37,FALSE))</f>
        <v>N</v>
      </c>
      <c r="DK37" s="362" t="str">
        <f>IF(ISERROR(HLOOKUP(DK35,$DR$7:$DX37,$DY37,FALSE)),"N",HLOOKUP(DK35,$DR$7:$DX37,$DY37,FALSE))</f>
        <v>N</v>
      </c>
      <c r="DL37" s="362" t="str">
        <f>IF(ISERROR(HLOOKUP(DL35,$DR$7:$DX37,$DY37,FALSE)),"N",HLOOKUP(DL35,$DR$7:$DX37,$DY37,FALSE))</f>
        <v>N</v>
      </c>
      <c r="DM37" s="362" t="str">
        <f>IF(ISERROR(HLOOKUP(DM35,$DR$7:$DX37,$DY37,FALSE)),"N",HLOOKUP(DM35,$DR$7:$DX37,$DY37,FALSE))</f>
        <v>N</v>
      </c>
      <c r="DN37" s="362" t="str">
        <f>IF(ISERROR(HLOOKUP(DN35,$DR$7:$DX37,$DY37,FALSE)),"N",HLOOKUP(DN35,$DR$7:$DX37,$DY37,FALSE))</f>
        <v>N</v>
      </c>
      <c r="DO37" s="362" t="str">
        <f>IF(ISERROR(HLOOKUP(DO35,$DR$7:$DX37,$DY37,FALSE)),"N",HLOOKUP(DO35,$DR$7:$DX37,$DY37,FALSE))</f>
        <v>N</v>
      </c>
      <c r="DP37" s="362">
        <f t="shared" si="25"/>
        <v>0</v>
      </c>
      <c r="DQ37" s="362">
        <f t="shared" si="26"/>
        <v>30</v>
      </c>
      <c r="DR37" s="362" t="str">
        <f>IF('DB Func'!M32&gt;0,"S","N")</f>
        <v>N</v>
      </c>
      <c r="DS37" s="362" t="str">
        <f>IF('DB Func'!R32&gt;0,"S","N")</f>
        <v>N</v>
      </c>
      <c r="DT37" s="362" t="str">
        <f>IF('DB Func'!W32&gt;0,"S","N")</f>
        <v>N</v>
      </c>
      <c r="DU37" s="362" t="str">
        <f>IF('DB Func'!AB32&gt;0,"S","N")</f>
        <v>N</v>
      </c>
      <c r="DV37" s="362" t="str">
        <f>IF('DB Func'!AG32&gt;0,"S","N")</f>
        <v>N</v>
      </c>
      <c r="DW37" s="362" t="str">
        <f>IF('DB Func'!AL32&gt;0,"S","N")</f>
        <v>N</v>
      </c>
      <c r="DX37" s="362" t="str">
        <f>IF('DB Func'!AQ32&gt;0,"S","N")</f>
        <v>N</v>
      </c>
      <c r="DY37" s="362">
        <v>31</v>
      </c>
      <c r="DZ37" s="369">
        <f ca="1">'DB Func'!C32</f>
        <v>0</v>
      </c>
      <c r="EA37" s="362" t="str">
        <f t="shared" ca="1" si="37"/>
        <v>s</v>
      </c>
      <c r="EB37" s="362" t="str">
        <f t="shared" ca="1" si="37"/>
        <v>s</v>
      </c>
      <c r="EC37" s="362" t="str">
        <f t="shared" ca="1" si="37"/>
        <v>s</v>
      </c>
      <c r="ED37" s="362" t="str">
        <f t="shared" ca="1" si="37"/>
        <v>s</v>
      </c>
      <c r="EE37" s="362" t="str">
        <f t="shared" ca="1" si="37"/>
        <v>s</v>
      </c>
      <c r="EF37" s="362" t="str">
        <f t="shared" ca="1" si="37"/>
        <v>s</v>
      </c>
      <c r="EG37" s="362" t="str">
        <f t="shared" ca="1" si="37"/>
        <v>s</v>
      </c>
      <c r="EH37" s="362" t="str">
        <f t="shared" ca="1" si="37"/>
        <v>s</v>
      </c>
      <c r="EI37" s="362" t="str">
        <f t="shared" ca="1" si="37"/>
        <v>s</v>
      </c>
      <c r="EJ37" s="362" t="str">
        <f t="shared" ca="1" si="37"/>
        <v>s</v>
      </c>
      <c r="EK37" s="362" t="str">
        <f t="shared" ca="1" si="37"/>
        <v>s</v>
      </c>
      <c r="EL37" s="362" t="str">
        <f t="shared" ca="1" si="37"/>
        <v>s</v>
      </c>
      <c r="EM37" s="362" t="str">
        <f t="shared" ca="1" si="37"/>
        <v>s</v>
      </c>
      <c r="EN37" s="362" t="str">
        <f t="shared" ca="1" si="37"/>
        <v>s</v>
      </c>
      <c r="EO37" s="362" t="str">
        <f t="shared" ca="1" si="37"/>
        <v>s</v>
      </c>
      <c r="EP37" s="362" t="str">
        <f t="shared" ca="1" si="37"/>
        <v>s</v>
      </c>
      <c r="EQ37" s="362" t="str">
        <f t="shared" ca="1" si="36"/>
        <v>s</v>
      </c>
      <c r="ER37" s="362" t="str">
        <f t="shared" ca="1" si="36"/>
        <v>s</v>
      </c>
      <c r="ES37" s="362" t="str">
        <f t="shared" ca="1" si="36"/>
        <v>s</v>
      </c>
      <c r="ET37" s="362" t="str">
        <f t="shared" ca="1" si="36"/>
        <v>s</v>
      </c>
      <c r="EU37" s="362" t="str">
        <f t="shared" ca="1" si="28"/>
        <v>s</v>
      </c>
      <c r="EV37" s="362" t="str">
        <f t="shared" ca="1" si="36"/>
        <v>s</v>
      </c>
      <c r="EW37" s="362" t="str">
        <f t="shared" ca="1" si="36"/>
        <v>s</v>
      </c>
      <c r="EX37" s="362" t="str">
        <f t="shared" ca="1" si="36"/>
        <v>s</v>
      </c>
      <c r="EY37" s="362" t="str">
        <f t="shared" ca="1" si="36"/>
        <v>s</v>
      </c>
      <c r="EZ37" s="362" t="str">
        <f t="shared" ca="1" si="36"/>
        <v>s</v>
      </c>
      <c r="FA37" s="362" t="str">
        <f t="shared" ca="1" si="36"/>
        <v>s</v>
      </c>
      <c r="FB37" s="362" t="str">
        <f t="shared" ca="1" si="36"/>
        <v>s</v>
      </c>
      <c r="FC37" s="362" t="str">
        <f t="shared" ca="1" si="36"/>
        <v>s</v>
      </c>
      <c r="FD37" s="362" t="str">
        <f t="shared" ca="1" si="36"/>
        <v>s</v>
      </c>
      <c r="FE37" s="362">
        <f t="shared" ca="1" si="30"/>
        <v>30</v>
      </c>
      <c r="FF37" s="362">
        <f t="shared" ca="1" si="31"/>
        <v>0</v>
      </c>
      <c r="FG37" s="362" t="str">
        <f ca="1">IF(AND(YEAR(DZ37)='P Gerais'!D35,MONTH(Lanc!EA37)=11,DAY(Lanc!EA37)&gt;1),"S","N")</f>
        <v>N</v>
      </c>
      <c r="FH37" s="364">
        <f t="shared" ca="1" si="32"/>
        <v>0</v>
      </c>
      <c r="FI37" s="364">
        <f t="shared" si="33"/>
        <v>0</v>
      </c>
      <c r="FJ37" s="387">
        <f t="shared" ca="1" si="34"/>
        <v>0</v>
      </c>
      <c r="FP37" s="363">
        <f ca="1">((FH37-FJ37-FI37+AZ37+AQ37+SUM(Z37:AA37)+SUM(AW37:AX37)+AK37)*IF('DB Func'!GG32="ok",'DB Func'!GD32,0))</f>
        <v>0</v>
      </c>
      <c r="FR37" s="389">
        <f t="shared" ca="1" si="35"/>
        <v>0</v>
      </c>
      <c r="GV37" s="49"/>
      <c r="GW37" s="49"/>
      <c r="GX37" s="49"/>
      <c r="GY37" s="49"/>
      <c r="GZ37" s="49"/>
      <c r="HA37" s="49"/>
      <c r="HB37" s="49"/>
      <c r="HC37" s="49"/>
    </row>
    <row r="38" spans="1:211" ht="30" customHeight="1" thickTop="1">
      <c r="A38" s="342"/>
      <c r="B38" s="195"/>
      <c r="C38" s="195"/>
      <c r="D38" s="195"/>
      <c r="E38" s="195"/>
      <c r="F38" s="195"/>
      <c r="G38" s="195"/>
      <c r="H38" s="195"/>
      <c r="I38" s="195"/>
      <c r="J38" s="195"/>
      <c r="K38" s="195"/>
      <c r="L38" s="195"/>
      <c r="M38" s="195"/>
      <c r="N38" s="195"/>
      <c r="O38" s="195"/>
      <c r="P38" s="195"/>
      <c r="Q38" s="195"/>
      <c r="R38" s="195"/>
      <c r="S38" s="195"/>
      <c r="T38" s="195"/>
      <c r="U38" s="195"/>
      <c r="V38" s="195"/>
      <c r="W38" s="195"/>
      <c r="X38" s="195"/>
      <c r="Y38" s="195"/>
      <c r="Z38" s="195"/>
      <c r="AA38" s="195"/>
      <c r="AB38" s="195"/>
      <c r="AC38" s="195"/>
      <c r="AD38" s="195"/>
      <c r="AE38" s="195"/>
      <c r="AF38" s="195"/>
      <c r="AK38" s="364">
        <f ca="1">SUM(AK8:AK37)</f>
        <v>0</v>
      </c>
      <c r="AL38" s="364">
        <f t="shared" ref="AL38:CW38" ca="1" si="38">SUM(AL8:AL37)</f>
        <v>0</v>
      </c>
      <c r="AM38" s="364">
        <f t="shared" ca="1" si="38"/>
        <v>0</v>
      </c>
      <c r="AN38" s="364">
        <f t="shared" ca="1" si="38"/>
        <v>0</v>
      </c>
      <c r="AO38" s="364">
        <f t="shared" ca="1" si="38"/>
        <v>0</v>
      </c>
      <c r="AP38" s="364">
        <f t="shared" ca="1" si="38"/>
        <v>0</v>
      </c>
      <c r="AQ38" s="364">
        <f t="shared" ca="1" si="38"/>
        <v>0</v>
      </c>
      <c r="AR38" s="364">
        <f t="shared" si="38"/>
        <v>0</v>
      </c>
      <c r="AS38" s="364">
        <f t="shared" si="38"/>
        <v>0</v>
      </c>
      <c r="AT38" s="364">
        <f t="shared" si="38"/>
        <v>0</v>
      </c>
      <c r="AU38" s="364">
        <f t="shared" si="38"/>
        <v>0</v>
      </c>
      <c r="AV38" s="364">
        <f t="shared" si="38"/>
        <v>0</v>
      </c>
      <c r="AW38" s="364">
        <f t="shared" ca="1" si="38"/>
        <v>0</v>
      </c>
      <c r="AX38" s="364">
        <f t="shared" ca="1" si="38"/>
        <v>0</v>
      </c>
      <c r="AY38" s="364">
        <f t="shared" ca="1" si="38"/>
        <v>0</v>
      </c>
      <c r="AZ38" s="364">
        <f t="shared" si="38"/>
        <v>0</v>
      </c>
      <c r="BA38" s="364">
        <f t="shared" ca="1" si="38"/>
        <v>0</v>
      </c>
      <c r="BB38" s="364">
        <f t="shared" ca="1" si="38"/>
        <v>2.4000000000000008</v>
      </c>
      <c r="BC38" s="364">
        <f t="shared" ca="1" si="38"/>
        <v>0</v>
      </c>
      <c r="BD38" s="364">
        <f t="shared" ca="1" si="38"/>
        <v>0</v>
      </c>
      <c r="BE38" s="364">
        <f t="shared" ca="1" si="38"/>
        <v>0</v>
      </c>
      <c r="BF38" s="364">
        <f t="shared" ca="1" si="38"/>
        <v>0</v>
      </c>
      <c r="BG38" s="364">
        <f t="shared" ca="1" si="38"/>
        <v>0</v>
      </c>
      <c r="BH38" s="364">
        <f t="shared" ca="1" si="38"/>
        <v>0</v>
      </c>
      <c r="BI38" s="364">
        <f t="shared" ca="1" si="38"/>
        <v>0</v>
      </c>
      <c r="BJ38" s="364">
        <f t="shared" ca="1" si="38"/>
        <v>0</v>
      </c>
      <c r="BK38" s="364">
        <f t="shared" ca="1" si="38"/>
        <v>0</v>
      </c>
      <c r="BL38" s="364">
        <f t="shared" ca="1" si="38"/>
        <v>0</v>
      </c>
      <c r="BM38" s="364">
        <f t="shared" ca="1" si="38"/>
        <v>0</v>
      </c>
      <c r="BN38" s="364">
        <f t="shared" ca="1" si="38"/>
        <v>0</v>
      </c>
      <c r="BO38" s="364">
        <f t="shared" ca="1" si="38"/>
        <v>0</v>
      </c>
      <c r="BP38" s="364">
        <f t="shared" ca="1" si="38"/>
        <v>0</v>
      </c>
      <c r="BQ38" s="364">
        <f t="shared" ca="1" si="38"/>
        <v>2.4000000000000008</v>
      </c>
      <c r="BR38" s="364">
        <f t="shared" ca="1" si="38"/>
        <v>0</v>
      </c>
      <c r="BS38" s="364">
        <f t="shared" ca="1" si="38"/>
        <v>0</v>
      </c>
      <c r="BT38" s="364">
        <f t="shared" ca="1" si="38"/>
        <v>0</v>
      </c>
      <c r="BU38" s="364">
        <f t="shared" ca="1" si="38"/>
        <v>0</v>
      </c>
      <c r="BV38" s="364">
        <f t="shared" ca="1" si="38"/>
        <v>-2.4000000000000008</v>
      </c>
      <c r="BW38" s="364">
        <f t="shared" ca="1" si="38"/>
        <v>-2.4000000000000008</v>
      </c>
      <c r="BX38" s="364">
        <f t="shared" ca="1" si="38"/>
        <v>0</v>
      </c>
      <c r="BY38" s="364">
        <f t="shared" ca="1" si="38"/>
        <v>0</v>
      </c>
      <c r="BZ38" s="364">
        <f t="shared" ca="1" si="38"/>
        <v>0</v>
      </c>
      <c r="CA38" s="364">
        <f t="shared" si="38"/>
        <v>0</v>
      </c>
      <c r="CB38" s="364">
        <f t="shared" ca="1" si="38"/>
        <v>0</v>
      </c>
      <c r="CC38" s="364">
        <f t="shared" si="38"/>
        <v>0</v>
      </c>
      <c r="CD38" s="364">
        <f t="shared" si="38"/>
        <v>0</v>
      </c>
      <c r="CE38" s="364">
        <f t="shared" si="38"/>
        <v>0</v>
      </c>
      <c r="CF38" s="364">
        <f t="shared" ca="1" si="38"/>
        <v>0</v>
      </c>
      <c r="CG38" s="364">
        <f t="shared" ca="1" si="38"/>
        <v>0</v>
      </c>
      <c r="CH38" s="364">
        <f t="shared" ca="1" si="38"/>
        <v>0</v>
      </c>
      <c r="CI38" s="364">
        <f t="shared" ca="1" si="38"/>
        <v>0</v>
      </c>
      <c r="CJ38" s="364">
        <f t="shared" si="38"/>
        <v>1365</v>
      </c>
      <c r="CK38" s="364">
        <f t="shared" si="38"/>
        <v>0</v>
      </c>
      <c r="CL38" s="364">
        <f t="shared" ca="1" si="38"/>
        <v>0</v>
      </c>
      <c r="CM38" s="364">
        <f t="shared" ca="1" si="38"/>
        <v>0</v>
      </c>
      <c r="CN38" s="364">
        <f t="shared" ca="1" si="38"/>
        <v>0</v>
      </c>
      <c r="CO38" s="364">
        <f t="shared" ca="1" si="38"/>
        <v>0</v>
      </c>
      <c r="CP38" s="364">
        <f t="shared" ca="1" si="38"/>
        <v>0</v>
      </c>
      <c r="CQ38" s="364">
        <f t="shared" ca="1" si="38"/>
        <v>0</v>
      </c>
      <c r="CR38" s="364">
        <f t="shared" si="38"/>
        <v>0</v>
      </c>
      <c r="CS38" s="364">
        <f t="shared" ca="1" si="38"/>
        <v>0</v>
      </c>
      <c r="CT38" s="364">
        <f t="shared" ca="1" si="38"/>
        <v>0</v>
      </c>
      <c r="CU38" s="364">
        <f t="shared" ca="1" si="38"/>
        <v>0</v>
      </c>
      <c r="CV38" s="364">
        <f t="shared" ca="1" si="38"/>
        <v>0</v>
      </c>
      <c r="CW38" s="364">
        <f t="shared" ca="1" si="38"/>
        <v>0</v>
      </c>
      <c r="CX38" s="364">
        <f t="shared" ref="CX38:FH38" ca="1" si="39">SUM(CX8:CX37)</f>
        <v>0</v>
      </c>
      <c r="CY38" s="364">
        <f t="shared" si="39"/>
        <v>0</v>
      </c>
      <c r="CZ38" s="364">
        <f t="shared" ca="1" si="39"/>
        <v>0</v>
      </c>
      <c r="DA38" s="364">
        <f t="shared" ca="1" si="39"/>
        <v>0</v>
      </c>
      <c r="DB38" s="364">
        <f t="shared" ca="1" si="39"/>
        <v>0</v>
      </c>
      <c r="DC38" s="364">
        <f t="shared" ca="1" si="39"/>
        <v>0</v>
      </c>
      <c r="DD38" s="364">
        <f t="shared" ca="1" si="39"/>
        <v>0</v>
      </c>
      <c r="DE38" s="364">
        <f t="shared" ca="1" si="39"/>
        <v>0</v>
      </c>
      <c r="DF38" s="364">
        <f t="shared" si="39"/>
        <v>0</v>
      </c>
      <c r="DG38" s="364">
        <f t="shared" ca="1" si="39"/>
        <v>0</v>
      </c>
      <c r="DH38" s="364">
        <f t="shared" ca="1" si="39"/>
        <v>0</v>
      </c>
      <c r="DI38" s="364">
        <f t="shared" ca="1" si="39"/>
        <v>0</v>
      </c>
      <c r="DJ38" s="364">
        <f t="shared" ca="1" si="39"/>
        <v>0</v>
      </c>
      <c r="DK38" s="364">
        <f t="shared" ca="1" si="39"/>
        <v>0</v>
      </c>
      <c r="DL38" s="364">
        <f t="shared" ca="1" si="39"/>
        <v>0</v>
      </c>
      <c r="DM38" s="364">
        <f t="shared" si="39"/>
        <v>0</v>
      </c>
      <c r="DN38" s="364">
        <f t="shared" ca="1" si="39"/>
        <v>0</v>
      </c>
      <c r="DO38" s="364">
        <f t="shared" ca="1" si="39"/>
        <v>0</v>
      </c>
      <c r="DP38" s="364">
        <f t="shared" ca="1" si="39"/>
        <v>0</v>
      </c>
      <c r="DQ38" s="364">
        <f t="shared" ca="1" si="39"/>
        <v>900</v>
      </c>
      <c r="DR38" s="364">
        <f t="shared" ca="1" si="39"/>
        <v>0</v>
      </c>
      <c r="DS38" s="364">
        <f t="shared" ca="1" si="39"/>
        <v>0</v>
      </c>
      <c r="DT38" s="364">
        <f t="shared" ca="1" si="39"/>
        <v>0</v>
      </c>
      <c r="DU38" s="364">
        <f t="shared" ca="1" si="39"/>
        <v>0</v>
      </c>
      <c r="DV38" s="364">
        <f t="shared" ca="1" si="39"/>
        <v>0</v>
      </c>
      <c r="DW38" s="364">
        <f t="shared" ca="1" si="39"/>
        <v>0</v>
      </c>
      <c r="DX38" s="364">
        <f t="shared" ca="1" si="39"/>
        <v>0</v>
      </c>
      <c r="DY38" s="364">
        <f t="shared" si="39"/>
        <v>495</v>
      </c>
      <c r="DZ38" s="364">
        <f t="shared" ca="1" si="39"/>
        <v>0</v>
      </c>
      <c r="EA38" s="364">
        <f t="shared" ca="1" si="39"/>
        <v>0</v>
      </c>
      <c r="EB38" s="364">
        <f t="shared" ca="1" si="39"/>
        <v>0</v>
      </c>
      <c r="EC38" s="364">
        <f t="shared" ca="1" si="39"/>
        <v>0</v>
      </c>
      <c r="ED38" s="364">
        <f t="shared" ca="1" si="39"/>
        <v>0</v>
      </c>
      <c r="EE38" s="364">
        <f t="shared" ca="1" si="39"/>
        <v>0</v>
      </c>
      <c r="EF38" s="364">
        <f t="shared" ca="1" si="39"/>
        <v>0</v>
      </c>
      <c r="EG38" s="364">
        <f t="shared" ca="1" si="39"/>
        <v>0</v>
      </c>
      <c r="EH38" s="364">
        <f t="shared" ca="1" si="39"/>
        <v>0</v>
      </c>
      <c r="EI38" s="364">
        <f t="shared" ca="1" si="39"/>
        <v>0</v>
      </c>
      <c r="EJ38" s="364">
        <f t="shared" ca="1" si="39"/>
        <v>0</v>
      </c>
      <c r="EK38" s="364">
        <f t="shared" ca="1" si="39"/>
        <v>0</v>
      </c>
      <c r="EL38" s="364">
        <f t="shared" ca="1" si="39"/>
        <v>0</v>
      </c>
      <c r="EM38" s="364">
        <f t="shared" ca="1" si="39"/>
        <v>0</v>
      </c>
      <c r="EN38" s="364">
        <f t="shared" ca="1" si="39"/>
        <v>0</v>
      </c>
      <c r="EO38" s="364">
        <f t="shared" ca="1" si="39"/>
        <v>0</v>
      </c>
      <c r="EP38" s="364">
        <f t="shared" ca="1" si="39"/>
        <v>0</v>
      </c>
      <c r="EQ38" s="364">
        <f t="shared" ca="1" si="39"/>
        <v>0</v>
      </c>
      <c r="ER38" s="364">
        <f t="shared" ca="1" si="39"/>
        <v>0</v>
      </c>
      <c r="ES38" s="364">
        <f t="shared" ca="1" si="39"/>
        <v>0</v>
      </c>
      <c r="ET38" s="364">
        <f t="shared" ca="1" si="39"/>
        <v>0</v>
      </c>
      <c r="EU38" s="364">
        <f t="shared" ca="1" si="39"/>
        <v>0</v>
      </c>
      <c r="EV38" s="364">
        <f t="shared" ca="1" si="39"/>
        <v>0</v>
      </c>
      <c r="EW38" s="364">
        <f t="shared" ca="1" si="39"/>
        <v>0</v>
      </c>
      <c r="EX38" s="364">
        <f t="shared" ca="1" si="39"/>
        <v>0</v>
      </c>
      <c r="EY38" s="364">
        <f t="shared" ca="1" si="39"/>
        <v>0</v>
      </c>
      <c r="EZ38" s="364">
        <f t="shared" ca="1" si="39"/>
        <v>0</v>
      </c>
      <c r="FA38" s="364">
        <f t="shared" ca="1" si="39"/>
        <v>0</v>
      </c>
      <c r="FB38" s="364">
        <f t="shared" ca="1" si="39"/>
        <v>0</v>
      </c>
      <c r="FC38" s="364">
        <f t="shared" ca="1" si="39"/>
        <v>0</v>
      </c>
      <c r="FD38" s="364">
        <f t="shared" ca="1" si="39"/>
        <v>0</v>
      </c>
      <c r="FE38" s="364">
        <f t="shared" ca="1" si="39"/>
        <v>900</v>
      </c>
      <c r="FF38" s="364">
        <f t="shared" ca="1" si="39"/>
        <v>0</v>
      </c>
      <c r="FG38" s="364">
        <f t="shared" ca="1" si="39"/>
        <v>0</v>
      </c>
      <c r="FH38" s="364">
        <f t="shared" ca="1" si="39"/>
        <v>0</v>
      </c>
      <c r="FI38" s="389">
        <f>SUM(FI8:FI37)</f>
        <v>0</v>
      </c>
      <c r="FJ38" s="389">
        <f ca="1">SUM(FJ8:FJ37)</f>
        <v>0</v>
      </c>
      <c r="FK38" s="363">
        <f>SUM(FK8:FK37)</f>
        <v>0</v>
      </c>
      <c r="FL38" s="363">
        <f>SUM(FL8:FL37)</f>
        <v>0</v>
      </c>
      <c r="FP38" s="363">
        <f ca="1">SUM(FP8:FP37)</f>
        <v>0</v>
      </c>
      <c r="FQ38" s="364">
        <f t="shared" ref="FQ38:FR38" si="40">SUM(FQ8:FQ37)</f>
        <v>0.08</v>
      </c>
      <c r="FR38" s="364">
        <f t="shared" ca="1" si="40"/>
        <v>0</v>
      </c>
    </row>
    <row r="39" spans="1:211" ht="30" customHeight="1">
      <c r="A39" s="342"/>
      <c r="B39" s="195"/>
      <c r="C39" s="195"/>
      <c r="D39" s="396">
        <f t="shared" ref="D39:AL39" ca="1" si="41">SUM(D8:D37)</f>
        <v>0</v>
      </c>
      <c r="E39" s="396"/>
      <c r="F39" s="396">
        <f t="shared" ca="1" si="41"/>
        <v>0</v>
      </c>
      <c r="G39" s="396"/>
      <c r="H39" s="396"/>
      <c r="I39" s="396"/>
      <c r="J39" s="396"/>
      <c r="K39" s="396"/>
      <c r="L39" s="396"/>
      <c r="M39" s="396">
        <f t="shared" si="41"/>
        <v>0</v>
      </c>
      <c r="N39" s="396">
        <f t="shared" si="41"/>
        <v>0</v>
      </c>
      <c r="O39" s="396">
        <f t="shared" si="41"/>
        <v>0</v>
      </c>
      <c r="P39" s="396">
        <f t="shared" si="41"/>
        <v>0</v>
      </c>
      <c r="Q39" s="396">
        <f t="shared" si="41"/>
        <v>0</v>
      </c>
      <c r="R39" s="396">
        <f>SUM(R8:R37)</f>
        <v>0</v>
      </c>
      <c r="S39" s="396">
        <f t="shared" ref="S39:Y39" si="42">SUM(S8:S37)</f>
        <v>0</v>
      </c>
      <c r="T39" s="396">
        <f t="shared" si="42"/>
        <v>0</v>
      </c>
      <c r="U39" s="396">
        <f t="shared" si="42"/>
        <v>0</v>
      </c>
      <c r="V39" s="396">
        <f t="shared" si="42"/>
        <v>0</v>
      </c>
      <c r="W39" s="396">
        <f t="shared" si="42"/>
        <v>0</v>
      </c>
      <c r="X39" s="396">
        <f t="shared" si="42"/>
        <v>0</v>
      </c>
      <c r="Y39" s="396">
        <f t="shared" si="42"/>
        <v>0</v>
      </c>
      <c r="Z39" s="396">
        <f t="shared" si="41"/>
        <v>0</v>
      </c>
      <c r="AA39" s="396">
        <f t="shared" si="41"/>
        <v>0</v>
      </c>
      <c r="AB39" s="396">
        <f t="shared" si="41"/>
        <v>0</v>
      </c>
      <c r="AC39" s="396"/>
      <c r="AD39" s="396">
        <f t="shared" si="41"/>
        <v>0</v>
      </c>
      <c r="AE39" s="396">
        <f t="shared" si="41"/>
        <v>0</v>
      </c>
      <c r="AF39" s="396">
        <f t="shared" si="41"/>
        <v>0</v>
      </c>
      <c r="AH39" s="396">
        <f ca="1">SUM(AH8:AH37)</f>
        <v>0</v>
      </c>
      <c r="AI39" s="396">
        <f t="shared" si="41"/>
        <v>0</v>
      </c>
      <c r="AJ39" s="364">
        <f t="shared" ca="1" si="41"/>
        <v>0</v>
      </c>
      <c r="AK39" s="364">
        <f t="shared" ca="1" si="41"/>
        <v>0</v>
      </c>
      <c r="AL39" s="364">
        <f t="shared" ca="1" si="41"/>
        <v>0</v>
      </c>
      <c r="AM39" s="364">
        <f t="shared" ref="AM39:CA39" ca="1" si="43">SUM(AM8:AM37)</f>
        <v>0</v>
      </c>
      <c r="AN39" s="364">
        <f t="shared" ca="1" si="43"/>
        <v>0</v>
      </c>
      <c r="AO39" s="364">
        <f t="shared" ca="1" si="43"/>
        <v>0</v>
      </c>
      <c r="AP39" s="364">
        <f t="shared" ca="1" si="43"/>
        <v>0</v>
      </c>
      <c r="AQ39" s="364">
        <f t="shared" ca="1" si="43"/>
        <v>0</v>
      </c>
      <c r="AR39" s="364">
        <f t="shared" si="43"/>
        <v>0</v>
      </c>
      <c r="AS39" s="364">
        <f t="shared" si="43"/>
        <v>0</v>
      </c>
      <c r="AT39" s="364">
        <f t="shared" si="43"/>
        <v>0</v>
      </c>
      <c r="AU39" s="364">
        <f t="shared" si="43"/>
        <v>0</v>
      </c>
      <c r="AV39" s="364">
        <f t="shared" si="43"/>
        <v>0</v>
      </c>
      <c r="AW39" s="364">
        <f t="shared" ca="1" si="43"/>
        <v>0</v>
      </c>
      <c r="AX39" s="364">
        <f t="shared" ca="1" si="43"/>
        <v>0</v>
      </c>
      <c r="AY39" s="364">
        <f t="shared" ca="1" si="43"/>
        <v>0</v>
      </c>
      <c r="AZ39" s="364">
        <f t="shared" si="43"/>
        <v>0</v>
      </c>
      <c r="BA39" s="364">
        <f t="shared" ca="1" si="43"/>
        <v>0</v>
      </c>
      <c r="BB39" s="364">
        <f t="shared" ca="1" si="43"/>
        <v>2.4000000000000008</v>
      </c>
      <c r="BC39" s="364">
        <f t="shared" ca="1" si="43"/>
        <v>0</v>
      </c>
      <c r="BD39" s="364">
        <f t="shared" ca="1" si="43"/>
        <v>0</v>
      </c>
      <c r="BE39" s="364">
        <f t="shared" ca="1" si="43"/>
        <v>0</v>
      </c>
      <c r="BF39" s="364">
        <f t="shared" ca="1" si="43"/>
        <v>0</v>
      </c>
      <c r="BG39" s="364">
        <f t="shared" ca="1" si="43"/>
        <v>0</v>
      </c>
      <c r="BH39" s="364">
        <f t="shared" ca="1" si="43"/>
        <v>0</v>
      </c>
      <c r="BI39" s="364">
        <f t="shared" ca="1" si="43"/>
        <v>0</v>
      </c>
      <c r="BJ39" s="364">
        <f t="shared" ca="1" si="43"/>
        <v>0</v>
      </c>
      <c r="BK39" s="364"/>
      <c r="BL39" s="364">
        <f t="shared" ca="1" si="43"/>
        <v>0</v>
      </c>
      <c r="BM39" s="364">
        <f t="shared" ca="1" si="43"/>
        <v>0</v>
      </c>
      <c r="BN39" s="364">
        <f t="shared" ca="1" si="43"/>
        <v>0</v>
      </c>
      <c r="BO39" s="364">
        <f t="shared" ca="1" si="43"/>
        <v>0</v>
      </c>
      <c r="BP39" s="364">
        <f t="shared" ca="1" si="43"/>
        <v>0</v>
      </c>
      <c r="BQ39" s="364">
        <f t="shared" ca="1" si="43"/>
        <v>2.4000000000000008</v>
      </c>
      <c r="BR39" s="364">
        <f t="shared" ca="1" si="43"/>
        <v>0</v>
      </c>
      <c r="BS39" s="364">
        <f t="shared" ca="1" si="43"/>
        <v>0</v>
      </c>
      <c r="BT39" s="364">
        <f t="shared" ca="1" si="43"/>
        <v>0</v>
      </c>
      <c r="BU39" s="364">
        <f t="shared" ca="1" si="43"/>
        <v>0</v>
      </c>
      <c r="BV39" s="364">
        <f t="shared" ca="1" si="43"/>
        <v>-2.4000000000000008</v>
      </c>
      <c r="BW39" s="364">
        <f t="shared" ca="1" si="43"/>
        <v>-2.4000000000000008</v>
      </c>
      <c r="BX39" s="364">
        <f t="shared" ca="1" si="43"/>
        <v>0</v>
      </c>
      <c r="BY39" s="364">
        <f t="shared" ca="1" si="43"/>
        <v>0</v>
      </c>
      <c r="BZ39" s="364">
        <f t="shared" ca="1" si="43"/>
        <v>0</v>
      </c>
      <c r="CA39" s="364">
        <f t="shared" si="43"/>
        <v>0</v>
      </c>
      <c r="CK39" s="364">
        <f>SUM(CK8:CK37)</f>
        <v>0</v>
      </c>
      <c r="CM39" s="364">
        <f ca="1">SUM(CM8:CM37)</f>
        <v>0</v>
      </c>
      <c r="CN39" s="364">
        <f ca="1">SUM(CN8:CN37)</f>
        <v>0</v>
      </c>
      <c r="CO39" s="364">
        <f ca="1">SUM(CO8:CO37)</f>
        <v>0</v>
      </c>
    </row>
    <row r="40" spans="1:211" ht="30" customHeight="1">
      <c r="A40" s="342"/>
      <c r="B40" s="195"/>
      <c r="C40" s="195"/>
      <c r="D40" s="195"/>
      <c r="E40" s="195"/>
      <c r="F40" s="195"/>
      <c r="G40" s="195"/>
      <c r="H40" s="195"/>
      <c r="I40" s="195"/>
      <c r="J40" s="195"/>
      <c r="K40" s="195"/>
      <c r="L40" s="195"/>
      <c r="M40" s="195"/>
      <c r="N40" s="195"/>
      <c r="O40" s="195"/>
      <c r="P40" s="195"/>
      <c r="Q40" s="195"/>
      <c r="R40" s="195"/>
      <c r="S40" s="195"/>
      <c r="T40" s="195"/>
      <c r="U40" s="195"/>
      <c r="V40" s="195"/>
      <c r="W40" s="195"/>
      <c r="X40" s="195"/>
      <c r="Y40" s="195"/>
      <c r="Z40" s="195"/>
      <c r="AA40" s="195"/>
      <c r="AB40" s="195"/>
      <c r="AC40" s="195"/>
      <c r="AD40" s="195"/>
      <c r="AE40" s="195"/>
      <c r="AF40" s="195"/>
    </row>
    <row r="41" spans="1:211" ht="30" customHeight="1">
      <c r="A41" s="342"/>
      <c r="B41" s="195"/>
      <c r="C41" s="195"/>
      <c r="D41" s="195"/>
      <c r="E41" s="195"/>
      <c r="F41" s="195"/>
      <c r="G41" s="195"/>
      <c r="H41" s="195"/>
      <c r="I41" s="195"/>
      <c r="J41" s="195"/>
      <c r="K41" s="195"/>
      <c r="L41" s="195"/>
      <c r="M41" s="195"/>
      <c r="N41" s="195"/>
      <c r="O41" s="195"/>
      <c r="P41" s="195"/>
      <c r="Q41" s="195"/>
      <c r="R41" s="195"/>
      <c r="S41" s="195"/>
      <c r="T41" s="195"/>
      <c r="U41" s="195"/>
      <c r="V41" s="195"/>
      <c r="W41" s="195"/>
      <c r="X41" s="195"/>
      <c r="Y41" s="195"/>
      <c r="Z41" s="195"/>
      <c r="AA41" s="195"/>
      <c r="AB41" s="195"/>
      <c r="AC41" s="195"/>
      <c r="AD41" s="195"/>
      <c r="AE41" s="195"/>
      <c r="AF41" s="195"/>
    </row>
    <row r="42" spans="1:211" ht="30" customHeight="1">
      <c r="A42" s="342"/>
      <c r="B42" s="195"/>
      <c r="C42" s="195"/>
      <c r="D42" s="195"/>
      <c r="E42" s="195"/>
      <c r="F42" s="195"/>
      <c r="G42" s="195"/>
      <c r="H42" s="195"/>
      <c r="I42" s="195"/>
      <c r="J42" s="195"/>
      <c r="K42" s="195"/>
      <c r="L42" s="195"/>
      <c r="M42" s="195"/>
      <c r="N42" s="195"/>
      <c r="O42" s="195"/>
      <c r="P42" s="195"/>
      <c r="Q42" s="195"/>
      <c r="R42" s="195"/>
      <c r="S42" s="195"/>
      <c r="T42" s="195"/>
      <c r="U42" s="195"/>
      <c r="V42" s="195"/>
      <c r="W42" s="195"/>
      <c r="X42" s="195"/>
      <c r="Y42" s="195"/>
      <c r="Z42" s="195"/>
      <c r="AA42" s="195"/>
      <c r="AB42" s="195"/>
      <c r="AC42" s="195"/>
      <c r="AD42" s="195"/>
      <c r="AE42" s="195"/>
      <c r="AF42" s="195"/>
      <c r="AI42" s="195">
        <f>COLUMN(AF1)</f>
        <v>32</v>
      </c>
      <c r="AJ42" s="362">
        <f t="shared" ref="AJ42:CF42" si="44">COLUMN(AH1)</f>
        <v>34</v>
      </c>
      <c r="AK42" s="362">
        <f t="shared" si="44"/>
        <v>35</v>
      </c>
      <c r="AL42" s="362">
        <f t="shared" si="44"/>
        <v>36</v>
      </c>
      <c r="AM42" s="362">
        <f t="shared" si="44"/>
        <v>37</v>
      </c>
      <c r="AN42" s="362">
        <f t="shared" si="44"/>
        <v>38</v>
      </c>
      <c r="AO42" s="362">
        <f t="shared" si="44"/>
        <v>39</v>
      </c>
      <c r="AP42" s="362">
        <f t="shared" si="44"/>
        <v>40</v>
      </c>
      <c r="AQ42" s="362">
        <f t="shared" si="44"/>
        <v>41</v>
      </c>
      <c r="AR42" s="362">
        <f t="shared" si="44"/>
        <v>42</v>
      </c>
      <c r="AS42" s="362">
        <f t="shared" si="44"/>
        <v>43</v>
      </c>
      <c r="AT42" s="362">
        <f t="shared" si="44"/>
        <v>44</v>
      </c>
      <c r="AU42" s="362">
        <f t="shared" si="44"/>
        <v>45</v>
      </c>
      <c r="AV42" s="362">
        <f t="shared" si="44"/>
        <v>46</v>
      </c>
      <c r="AW42" s="362">
        <f t="shared" si="44"/>
        <v>47</v>
      </c>
      <c r="AX42" s="362">
        <f t="shared" si="44"/>
        <v>48</v>
      </c>
      <c r="AY42" s="362">
        <f t="shared" si="44"/>
        <v>49</v>
      </c>
      <c r="AZ42" s="362">
        <f t="shared" si="44"/>
        <v>50</v>
      </c>
      <c r="BA42" s="362">
        <f t="shared" si="44"/>
        <v>51</v>
      </c>
      <c r="BB42" s="362">
        <f t="shared" si="44"/>
        <v>52</v>
      </c>
      <c r="BC42" s="362">
        <f t="shared" si="44"/>
        <v>53</v>
      </c>
      <c r="BD42" s="362">
        <f t="shared" si="44"/>
        <v>54</v>
      </c>
      <c r="BE42" s="362">
        <f t="shared" si="44"/>
        <v>55</v>
      </c>
      <c r="BF42" s="362">
        <f t="shared" si="44"/>
        <v>56</v>
      </c>
      <c r="BG42" s="362">
        <f t="shared" si="44"/>
        <v>57</v>
      </c>
      <c r="BH42" s="362">
        <f t="shared" si="44"/>
        <v>58</v>
      </c>
      <c r="BI42" s="362">
        <f t="shared" si="44"/>
        <v>59</v>
      </c>
      <c r="BJ42" s="362">
        <f t="shared" si="44"/>
        <v>60</v>
      </c>
      <c r="BL42" s="362">
        <f>COLUMN(BI1)</f>
        <v>61</v>
      </c>
      <c r="BM42" s="362">
        <f>COLUMN(BJ1)</f>
        <v>62</v>
      </c>
      <c r="BN42" s="362">
        <f t="shared" si="44"/>
        <v>64</v>
      </c>
      <c r="BO42" s="362">
        <f t="shared" si="44"/>
        <v>65</v>
      </c>
      <c r="BP42" s="362">
        <f t="shared" si="44"/>
        <v>66</v>
      </c>
      <c r="BQ42" s="362">
        <f t="shared" si="44"/>
        <v>67</v>
      </c>
      <c r="BR42" s="362">
        <f t="shared" si="44"/>
        <v>68</v>
      </c>
      <c r="BS42" s="362">
        <f t="shared" si="44"/>
        <v>69</v>
      </c>
      <c r="BT42" s="362">
        <f t="shared" si="44"/>
        <v>70</v>
      </c>
      <c r="BU42" s="362">
        <f t="shared" si="44"/>
        <v>71</v>
      </c>
      <c r="BV42" s="362">
        <f t="shared" si="44"/>
        <v>72</v>
      </c>
      <c r="BW42" s="362">
        <f t="shared" si="44"/>
        <v>73</v>
      </c>
      <c r="BX42" s="362">
        <f t="shared" si="44"/>
        <v>74</v>
      </c>
      <c r="BY42" s="362">
        <f t="shared" si="44"/>
        <v>75</v>
      </c>
      <c r="BZ42" s="362">
        <f t="shared" si="44"/>
        <v>76</v>
      </c>
      <c r="CA42" s="362">
        <f t="shared" si="44"/>
        <v>77</v>
      </c>
      <c r="CB42" s="362">
        <f t="shared" si="44"/>
        <v>78</v>
      </c>
      <c r="CC42" s="362">
        <f t="shared" si="44"/>
        <v>79</v>
      </c>
      <c r="CD42" s="362">
        <f t="shared" si="44"/>
        <v>80</v>
      </c>
      <c r="CE42" s="362">
        <f t="shared" si="44"/>
        <v>81</v>
      </c>
      <c r="CF42" s="362">
        <f t="shared" si="44"/>
        <v>82</v>
      </c>
    </row>
    <row r="43" spans="1:211" ht="30" customHeight="1">
      <c r="A43" s="342"/>
      <c r="B43" s="195"/>
      <c r="C43" s="195"/>
      <c r="D43" s="195"/>
      <c r="E43" s="195"/>
      <c r="F43" s="195"/>
      <c r="G43" s="195"/>
      <c r="H43" s="195"/>
      <c r="I43" s="195"/>
      <c r="J43" s="195"/>
      <c r="K43" s="195"/>
      <c r="L43" s="195"/>
      <c r="M43" s="195"/>
      <c r="N43" s="195"/>
      <c r="O43" s="195"/>
      <c r="P43" s="195"/>
      <c r="Q43" s="195"/>
      <c r="R43" s="195"/>
      <c r="S43" s="195"/>
      <c r="T43" s="195"/>
      <c r="U43" s="195"/>
      <c r="V43" s="195"/>
      <c r="W43" s="195"/>
      <c r="X43" s="195"/>
      <c r="Y43" s="195"/>
      <c r="Z43" s="195"/>
      <c r="AA43" s="195"/>
      <c r="AB43" s="195"/>
      <c r="AC43" s="195"/>
      <c r="AD43" s="195"/>
      <c r="AE43" s="195"/>
      <c r="AF43" s="195"/>
    </row>
    <row r="44" spans="1:211" ht="30" customHeight="1">
      <c r="A44" s="342"/>
      <c r="B44" s="195"/>
      <c r="C44" s="195"/>
      <c r="D44" s="195"/>
      <c r="E44" s="195"/>
      <c r="F44" s="195"/>
      <c r="G44" s="195"/>
      <c r="H44" s="195"/>
      <c r="I44" s="195"/>
      <c r="J44" s="195"/>
      <c r="K44" s="195"/>
      <c r="L44" s="195"/>
      <c r="M44" s="195"/>
      <c r="N44" s="195"/>
      <c r="O44" s="195"/>
      <c r="P44" s="195"/>
      <c r="Q44" s="195"/>
      <c r="R44" s="195"/>
      <c r="S44" s="195"/>
      <c r="T44" s="195"/>
      <c r="U44" s="195"/>
      <c r="V44" s="195"/>
      <c r="W44" s="195"/>
      <c r="X44" s="195"/>
      <c r="Y44" s="195"/>
      <c r="Z44" s="195"/>
      <c r="AA44" s="195"/>
      <c r="AB44" s="195"/>
      <c r="AC44" s="195"/>
      <c r="AD44" s="195"/>
      <c r="AE44" s="195"/>
      <c r="AF44" s="195"/>
    </row>
    <row r="45" spans="1:211" ht="30" customHeight="1">
      <c r="A45" s="342"/>
      <c r="B45" s="195"/>
      <c r="C45" s="195"/>
      <c r="D45" s="195"/>
      <c r="E45" s="195"/>
      <c r="F45" s="195"/>
      <c r="G45" s="195"/>
      <c r="H45" s="195"/>
      <c r="I45" s="195"/>
      <c r="J45" s="195"/>
      <c r="K45" s="195"/>
      <c r="L45" s="195"/>
      <c r="M45" s="195"/>
      <c r="N45" s="195"/>
      <c r="O45" s="195"/>
      <c r="P45" s="195"/>
      <c r="Q45" s="195"/>
      <c r="R45" s="195"/>
      <c r="S45" s="195"/>
      <c r="T45" s="195"/>
      <c r="U45" s="195"/>
      <c r="V45" s="195"/>
      <c r="W45" s="195"/>
      <c r="X45" s="195"/>
      <c r="Y45" s="195"/>
      <c r="Z45" s="195"/>
      <c r="AA45" s="195"/>
      <c r="AB45" s="195"/>
      <c r="AC45" s="195"/>
      <c r="AD45" s="195"/>
      <c r="AE45" s="195"/>
      <c r="AF45" s="195"/>
    </row>
    <row r="46" spans="1:211" ht="30" customHeight="1">
      <c r="A46" s="342"/>
      <c r="B46" s="195"/>
      <c r="C46" s="195"/>
      <c r="D46" s="195"/>
      <c r="E46" s="195"/>
      <c r="F46" s="195"/>
      <c r="G46" s="195"/>
      <c r="H46" s="195"/>
      <c r="I46" s="195"/>
      <c r="J46" s="195"/>
      <c r="K46" s="195"/>
      <c r="L46" s="195"/>
      <c r="M46" s="195"/>
      <c r="N46" s="195"/>
      <c r="O46" s="195"/>
      <c r="P46" s="195"/>
      <c r="Q46" s="195"/>
      <c r="R46" s="195"/>
      <c r="S46" s="195"/>
      <c r="T46" s="195"/>
      <c r="U46" s="195"/>
      <c r="V46" s="195"/>
      <c r="W46" s="195"/>
      <c r="X46" s="195"/>
      <c r="Y46" s="195"/>
      <c r="Z46" s="195"/>
      <c r="AA46" s="195"/>
      <c r="AB46" s="195"/>
      <c r="AC46" s="195"/>
      <c r="AD46" s="195"/>
      <c r="AE46" s="195"/>
      <c r="AF46" s="195"/>
    </row>
    <row r="47" spans="1:211" ht="30" customHeight="1">
      <c r="A47" s="342"/>
      <c r="B47" s="195"/>
      <c r="C47" s="195"/>
      <c r="D47" s="195"/>
      <c r="E47" s="195"/>
      <c r="F47" s="195"/>
      <c r="G47" s="195"/>
      <c r="H47" s="195"/>
      <c r="I47" s="195"/>
      <c r="J47" s="195"/>
      <c r="K47" s="195"/>
      <c r="L47" s="195"/>
      <c r="M47" s="195"/>
      <c r="N47" s="195"/>
      <c r="O47" s="195"/>
      <c r="P47" s="195"/>
      <c r="Q47" s="195"/>
      <c r="R47" s="195"/>
      <c r="S47" s="195"/>
      <c r="T47" s="195"/>
      <c r="U47" s="195"/>
      <c r="V47" s="195"/>
      <c r="W47" s="195"/>
      <c r="X47" s="195"/>
      <c r="Y47" s="195"/>
      <c r="Z47" s="195"/>
      <c r="AA47" s="195"/>
      <c r="AB47" s="195"/>
      <c r="AC47" s="195"/>
      <c r="AD47" s="195"/>
      <c r="AE47" s="195"/>
      <c r="AF47" s="195"/>
    </row>
    <row r="48" spans="1:211" ht="30" customHeight="1">
      <c r="A48" s="342"/>
      <c r="B48" s="195"/>
      <c r="C48" s="195"/>
      <c r="D48" s="195"/>
      <c r="E48" s="195"/>
      <c r="F48" s="195"/>
      <c r="G48" s="195"/>
      <c r="H48" s="195"/>
      <c r="I48" s="195"/>
      <c r="J48" s="195"/>
      <c r="K48" s="195"/>
      <c r="L48" s="195"/>
      <c r="M48" s="195"/>
      <c r="N48" s="195"/>
      <c r="O48" s="195"/>
      <c r="P48" s="195"/>
      <c r="Q48" s="195"/>
      <c r="R48" s="195"/>
      <c r="S48" s="195"/>
      <c r="T48" s="195"/>
      <c r="U48" s="195"/>
      <c r="V48" s="195"/>
      <c r="W48" s="195"/>
      <c r="X48" s="195"/>
      <c r="Y48" s="195"/>
      <c r="Z48" s="195"/>
      <c r="AA48" s="195"/>
      <c r="AB48" s="195"/>
      <c r="AC48" s="195"/>
      <c r="AD48" s="195"/>
      <c r="AE48" s="195"/>
      <c r="AF48" s="195"/>
    </row>
    <row r="49" spans="1:32" ht="30" customHeight="1">
      <c r="A49" s="342"/>
      <c r="B49" s="195"/>
      <c r="C49" s="195"/>
      <c r="D49" s="195"/>
      <c r="E49" s="195"/>
      <c r="F49" s="195"/>
      <c r="G49" s="195"/>
      <c r="H49" s="195"/>
      <c r="I49" s="195"/>
      <c r="J49" s="195"/>
      <c r="K49" s="195"/>
      <c r="L49" s="195"/>
      <c r="M49" s="195"/>
      <c r="N49" s="195"/>
      <c r="O49" s="195"/>
      <c r="P49" s="195"/>
      <c r="Q49" s="195"/>
      <c r="R49" s="195"/>
      <c r="S49" s="195"/>
      <c r="T49" s="195"/>
      <c r="U49" s="195"/>
      <c r="V49" s="195"/>
      <c r="W49" s="195"/>
      <c r="X49" s="195"/>
      <c r="Y49" s="195"/>
      <c r="Z49" s="195"/>
      <c r="AA49" s="195"/>
      <c r="AB49" s="195"/>
      <c r="AC49" s="195"/>
      <c r="AD49" s="195"/>
      <c r="AE49" s="195"/>
      <c r="AF49" s="195"/>
    </row>
    <row r="50" spans="1:32" ht="30" customHeight="1">
      <c r="A50" s="342"/>
      <c r="B50" s="195"/>
      <c r="C50" s="195"/>
      <c r="D50" s="195"/>
      <c r="E50" s="195"/>
      <c r="F50" s="195"/>
      <c r="G50" s="195"/>
      <c r="H50" s="195"/>
      <c r="I50" s="195"/>
      <c r="J50" s="195"/>
      <c r="K50" s="195"/>
      <c r="L50" s="195"/>
      <c r="M50" s="195"/>
      <c r="N50" s="195"/>
      <c r="O50" s="195"/>
      <c r="P50" s="195"/>
      <c r="Q50" s="195"/>
      <c r="R50" s="195"/>
      <c r="S50" s="195"/>
      <c r="T50" s="195"/>
      <c r="U50" s="195"/>
      <c r="V50" s="195"/>
      <c r="W50" s="195"/>
      <c r="X50" s="195"/>
      <c r="Y50" s="195"/>
      <c r="Z50" s="195"/>
      <c r="AA50" s="195"/>
      <c r="AB50" s="195"/>
      <c r="AC50" s="195"/>
      <c r="AD50" s="195"/>
      <c r="AE50" s="195"/>
      <c r="AF50" s="195"/>
    </row>
    <row r="51" spans="1:32" ht="30" customHeight="1">
      <c r="A51" s="342"/>
      <c r="B51" s="195"/>
      <c r="C51" s="195"/>
      <c r="D51" s="195"/>
      <c r="E51" s="195"/>
      <c r="F51" s="195"/>
      <c r="G51" s="195"/>
      <c r="H51" s="195"/>
      <c r="I51" s="195"/>
      <c r="J51" s="195"/>
      <c r="K51" s="195"/>
      <c r="L51" s="195"/>
      <c r="M51" s="195"/>
      <c r="N51" s="195"/>
      <c r="O51" s="195"/>
      <c r="P51" s="195"/>
      <c r="Q51" s="195"/>
      <c r="R51" s="195"/>
      <c r="S51" s="195"/>
      <c r="T51" s="195"/>
      <c r="U51" s="195"/>
      <c r="V51" s="195"/>
      <c r="W51" s="195"/>
      <c r="X51" s="195"/>
      <c r="Y51" s="195"/>
      <c r="Z51" s="195"/>
      <c r="AA51" s="195"/>
      <c r="AB51" s="195"/>
      <c r="AC51" s="195"/>
      <c r="AD51" s="195"/>
      <c r="AE51" s="195"/>
      <c r="AF51" s="195"/>
    </row>
    <row r="52" spans="1:32" ht="30" customHeight="1">
      <c r="A52" s="342"/>
      <c r="B52" s="195"/>
      <c r="C52" s="195"/>
      <c r="D52" s="195"/>
      <c r="E52" s="195"/>
      <c r="F52" s="195"/>
      <c r="G52" s="195"/>
      <c r="H52" s="195"/>
      <c r="I52" s="195"/>
      <c r="J52" s="195"/>
      <c r="K52" s="195"/>
      <c r="L52" s="195"/>
      <c r="M52" s="195"/>
      <c r="N52" s="195"/>
      <c r="O52" s="195"/>
      <c r="P52" s="195"/>
      <c r="Q52" s="195"/>
      <c r="R52" s="195"/>
      <c r="S52" s="195"/>
      <c r="T52" s="195"/>
      <c r="U52" s="195"/>
      <c r="V52" s="195"/>
      <c r="W52" s="195"/>
      <c r="X52" s="195"/>
      <c r="Y52" s="195"/>
      <c r="Z52" s="195"/>
      <c r="AA52" s="195"/>
      <c r="AB52" s="195"/>
      <c r="AC52" s="195"/>
      <c r="AD52" s="195"/>
      <c r="AE52" s="195"/>
      <c r="AF52" s="195"/>
    </row>
    <row r="53" spans="1:32" ht="30" customHeight="1">
      <c r="A53" s="342"/>
      <c r="B53" s="195"/>
      <c r="C53" s="195"/>
      <c r="D53" s="195"/>
      <c r="E53" s="195"/>
      <c r="F53" s="195"/>
      <c r="G53" s="195"/>
      <c r="H53" s="195"/>
      <c r="I53" s="195"/>
      <c r="J53" s="195"/>
      <c r="K53" s="195"/>
      <c r="L53" s="195"/>
      <c r="M53" s="195"/>
      <c r="N53" s="195"/>
      <c r="O53" s="195"/>
      <c r="P53" s="195"/>
      <c r="Q53" s="195"/>
      <c r="R53" s="195"/>
      <c r="S53" s="195"/>
      <c r="T53" s="195"/>
      <c r="U53" s="195"/>
      <c r="V53" s="195"/>
      <c r="W53" s="195"/>
      <c r="X53" s="195"/>
      <c r="Y53" s="195"/>
      <c r="Z53" s="195"/>
      <c r="AA53" s="195"/>
      <c r="AB53" s="195"/>
      <c r="AC53" s="195"/>
      <c r="AD53" s="195"/>
      <c r="AE53" s="195"/>
      <c r="AF53" s="195"/>
    </row>
    <row r="54" spans="1:32" ht="30" customHeight="1">
      <c r="A54" s="342"/>
      <c r="B54" s="195"/>
      <c r="C54" s="195"/>
      <c r="D54" s="195"/>
      <c r="E54" s="195"/>
      <c r="F54" s="195"/>
      <c r="G54" s="195"/>
      <c r="H54" s="195"/>
      <c r="I54" s="195"/>
      <c r="J54" s="195"/>
      <c r="K54" s="195"/>
      <c r="L54" s="195"/>
      <c r="M54" s="195"/>
      <c r="N54" s="195"/>
      <c r="O54" s="195"/>
      <c r="P54" s="195"/>
      <c r="Q54" s="195"/>
      <c r="R54" s="195"/>
      <c r="S54" s="195"/>
      <c r="T54" s="195"/>
      <c r="U54" s="195"/>
      <c r="V54" s="195"/>
      <c r="W54" s="195"/>
      <c r="X54" s="195"/>
      <c r="Y54" s="195"/>
      <c r="Z54" s="195"/>
      <c r="AA54" s="195"/>
      <c r="AB54" s="195"/>
      <c r="AC54" s="195"/>
      <c r="AD54" s="195"/>
      <c r="AE54" s="195"/>
      <c r="AF54" s="195"/>
    </row>
    <row r="55" spans="1:32" ht="30" customHeight="1">
      <c r="A55" s="342"/>
      <c r="B55" s="195"/>
      <c r="C55" s="195"/>
      <c r="D55" s="195"/>
      <c r="E55" s="195"/>
      <c r="F55" s="195"/>
      <c r="G55" s="195"/>
      <c r="H55" s="195"/>
      <c r="I55" s="195"/>
      <c r="J55" s="195"/>
      <c r="K55" s="195"/>
      <c r="L55" s="195"/>
      <c r="M55" s="195"/>
      <c r="N55" s="195"/>
      <c r="O55" s="195"/>
      <c r="P55" s="195"/>
      <c r="Q55" s="195"/>
      <c r="R55" s="195"/>
      <c r="S55" s="195"/>
      <c r="T55" s="195"/>
      <c r="U55" s="195"/>
      <c r="V55" s="195"/>
      <c r="W55" s="195"/>
      <c r="X55" s="195"/>
      <c r="Y55" s="195"/>
      <c r="Z55" s="195"/>
      <c r="AA55" s="195"/>
      <c r="AB55" s="195"/>
      <c r="AC55" s="195"/>
      <c r="AD55" s="195"/>
      <c r="AE55" s="195"/>
      <c r="AF55" s="195"/>
    </row>
    <row r="56" spans="1:32" ht="30" customHeight="1">
      <c r="A56" s="342"/>
      <c r="B56" s="195"/>
      <c r="C56" s="195"/>
      <c r="D56" s="195"/>
      <c r="E56" s="195"/>
      <c r="F56" s="195"/>
      <c r="G56" s="195"/>
      <c r="H56" s="195"/>
      <c r="I56" s="195"/>
      <c r="J56" s="195"/>
      <c r="K56" s="195"/>
      <c r="L56" s="195"/>
      <c r="M56" s="195"/>
      <c r="N56" s="195"/>
      <c r="O56" s="195"/>
      <c r="P56" s="195"/>
      <c r="Q56" s="195"/>
      <c r="R56" s="195"/>
      <c r="S56" s="195"/>
      <c r="T56" s="195"/>
      <c r="U56" s="195"/>
      <c r="V56" s="195"/>
      <c r="W56" s="195"/>
      <c r="X56" s="195"/>
      <c r="Y56" s="195"/>
      <c r="Z56" s="195"/>
      <c r="AA56" s="195"/>
      <c r="AB56" s="195"/>
      <c r="AC56" s="195"/>
      <c r="AD56" s="195"/>
      <c r="AE56" s="195"/>
      <c r="AF56" s="195"/>
    </row>
    <row r="57" spans="1:32" ht="30" customHeight="1">
      <c r="A57" s="342"/>
      <c r="B57" s="195"/>
      <c r="C57" s="195"/>
      <c r="D57" s="195"/>
      <c r="E57" s="195"/>
      <c r="F57" s="195"/>
      <c r="G57" s="195"/>
      <c r="H57" s="195"/>
      <c r="I57" s="195"/>
      <c r="J57" s="195"/>
      <c r="K57" s="195"/>
      <c r="L57" s="195"/>
      <c r="M57" s="195"/>
      <c r="N57" s="195"/>
      <c r="O57" s="195"/>
      <c r="P57" s="195"/>
      <c r="Q57" s="195"/>
      <c r="R57" s="195"/>
      <c r="S57" s="195"/>
      <c r="T57" s="195"/>
      <c r="U57" s="195"/>
      <c r="V57" s="195"/>
      <c r="W57" s="195"/>
      <c r="X57" s="195"/>
      <c r="Y57" s="195"/>
      <c r="Z57" s="195"/>
      <c r="AA57" s="195"/>
      <c r="AB57" s="195"/>
      <c r="AC57" s="195"/>
      <c r="AD57" s="195"/>
      <c r="AE57" s="195"/>
      <c r="AF57" s="195"/>
    </row>
    <row r="58" spans="1:32" ht="30" customHeight="1">
      <c r="A58" s="342"/>
      <c r="B58" s="195"/>
      <c r="C58" s="195"/>
      <c r="D58" s="195"/>
      <c r="E58" s="195"/>
      <c r="F58" s="195"/>
      <c r="G58" s="195"/>
      <c r="H58" s="195"/>
      <c r="I58" s="195"/>
      <c r="J58" s="195"/>
      <c r="K58" s="195"/>
      <c r="L58" s="195"/>
      <c r="M58" s="195"/>
      <c r="N58" s="195"/>
      <c r="O58" s="195"/>
      <c r="P58" s="195"/>
      <c r="Q58" s="195"/>
      <c r="R58" s="195"/>
      <c r="S58" s="195"/>
      <c r="T58" s="195"/>
      <c r="U58" s="195"/>
      <c r="V58" s="195"/>
      <c r="W58" s="195"/>
      <c r="X58" s="195"/>
      <c r="Y58" s="195"/>
      <c r="Z58" s="195"/>
      <c r="AA58" s="195"/>
      <c r="AB58" s="195"/>
      <c r="AC58" s="195"/>
      <c r="AD58" s="195"/>
      <c r="AE58" s="195"/>
      <c r="AF58" s="195"/>
    </row>
    <row r="59" spans="1:32" ht="30" customHeight="1">
      <c r="A59" s="342"/>
      <c r="B59" s="195"/>
      <c r="C59" s="195"/>
      <c r="D59" s="195"/>
      <c r="E59" s="195"/>
      <c r="F59" s="195"/>
      <c r="G59" s="195"/>
      <c r="H59" s="195"/>
      <c r="I59" s="195"/>
      <c r="J59" s="195"/>
      <c r="K59" s="195"/>
      <c r="L59" s="195"/>
      <c r="M59" s="195"/>
      <c r="N59" s="195"/>
      <c r="O59" s="195"/>
      <c r="P59" s="195"/>
      <c r="Q59" s="195"/>
      <c r="R59" s="195"/>
      <c r="S59" s="195"/>
      <c r="T59" s="195"/>
      <c r="U59" s="195"/>
      <c r="V59" s="195"/>
      <c r="W59" s="195"/>
      <c r="X59" s="195"/>
      <c r="Y59" s="195"/>
      <c r="Z59" s="195"/>
      <c r="AA59" s="195"/>
      <c r="AB59" s="195"/>
      <c r="AC59" s="195"/>
      <c r="AD59" s="195"/>
      <c r="AE59" s="195"/>
      <c r="AF59" s="195"/>
    </row>
    <row r="60" spans="1:32" ht="30" customHeight="1">
      <c r="A60" s="342"/>
      <c r="B60" s="195"/>
      <c r="C60" s="195"/>
      <c r="D60" s="195"/>
      <c r="E60" s="195"/>
      <c r="F60" s="195"/>
      <c r="G60" s="195"/>
      <c r="H60" s="195"/>
      <c r="I60" s="195"/>
      <c r="J60" s="195"/>
      <c r="K60" s="195"/>
      <c r="L60" s="195"/>
      <c r="M60" s="195"/>
      <c r="N60" s="195"/>
      <c r="O60" s="195"/>
      <c r="P60" s="195"/>
      <c r="Q60" s="195"/>
      <c r="R60" s="195"/>
      <c r="S60" s="195"/>
      <c r="T60" s="195"/>
      <c r="U60" s="195"/>
      <c r="V60" s="195"/>
      <c r="W60" s="195"/>
      <c r="X60" s="195"/>
      <c r="Y60" s="195"/>
      <c r="Z60" s="195"/>
      <c r="AA60" s="195"/>
      <c r="AB60" s="195"/>
      <c r="AC60" s="195"/>
      <c r="AD60" s="195"/>
      <c r="AE60" s="195"/>
      <c r="AF60" s="195"/>
    </row>
    <row r="61" spans="1:32" ht="30" customHeight="1">
      <c r="A61" s="342"/>
      <c r="B61" s="195"/>
      <c r="C61" s="195"/>
      <c r="D61" s="195"/>
      <c r="E61" s="195"/>
      <c r="F61" s="195"/>
      <c r="G61" s="195"/>
      <c r="H61" s="195"/>
      <c r="I61" s="195"/>
      <c r="J61" s="195"/>
      <c r="K61" s="195"/>
      <c r="L61" s="195"/>
      <c r="M61" s="195"/>
      <c r="N61" s="195"/>
      <c r="O61" s="195"/>
      <c r="P61" s="195"/>
      <c r="Q61" s="195"/>
      <c r="R61" s="195"/>
      <c r="S61" s="195"/>
      <c r="T61" s="195"/>
      <c r="U61" s="195"/>
      <c r="V61" s="195"/>
      <c r="W61" s="195"/>
      <c r="X61" s="195"/>
      <c r="Y61" s="195"/>
      <c r="Z61" s="195"/>
      <c r="AA61" s="195"/>
      <c r="AB61" s="195"/>
      <c r="AC61" s="195"/>
      <c r="AD61" s="195"/>
      <c r="AE61" s="195"/>
      <c r="AF61" s="195"/>
    </row>
    <row r="62" spans="1:32" ht="30" customHeight="1">
      <c r="A62" s="342"/>
      <c r="B62" s="195"/>
      <c r="C62" s="195"/>
      <c r="D62" s="195"/>
      <c r="E62" s="195"/>
      <c r="F62" s="195"/>
      <c r="G62" s="195"/>
      <c r="H62" s="195"/>
      <c r="I62" s="195"/>
      <c r="J62" s="195"/>
      <c r="K62" s="195"/>
      <c r="L62" s="195"/>
      <c r="M62" s="195"/>
      <c r="N62" s="195"/>
      <c r="O62" s="195"/>
      <c r="P62" s="195"/>
      <c r="Q62" s="195"/>
      <c r="R62" s="195"/>
      <c r="S62" s="195"/>
      <c r="T62" s="195"/>
      <c r="U62" s="195"/>
      <c r="V62" s="195"/>
      <c r="W62" s="195"/>
      <c r="X62" s="195"/>
      <c r="Y62" s="195"/>
      <c r="Z62" s="195"/>
      <c r="AA62" s="195"/>
      <c r="AB62" s="195"/>
      <c r="AC62" s="195"/>
      <c r="AD62" s="195"/>
      <c r="AE62" s="195"/>
      <c r="AF62" s="195"/>
    </row>
    <row r="63" spans="1:32" ht="30" customHeight="1">
      <c r="A63" s="342"/>
      <c r="B63" s="195"/>
      <c r="C63" s="195"/>
      <c r="D63" s="195"/>
      <c r="E63" s="195"/>
      <c r="F63" s="195"/>
      <c r="G63" s="195"/>
      <c r="H63" s="195"/>
      <c r="I63" s="195"/>
      <c r="J63" s="195"/>
      <c r="K63" s="195"/>
      <c r="L63" s="195"/>
      <c r="M63" s="195"/>
      <c r="N63" s="195"/>
      <c r="O63" s="195"/>
      <c r="P63" s="195"/>
      <c r="Q63" s="195"/>
      <c r="R63" s="195"/>
      <c r="S63" s="195"/>
      <c r="T63" s="195"/>
      <c r="U63" s="195"/>
      <c r="V63" s="195"/>
      <c r="W63" s="195"/>
      <c r="X63" s="195"/>
      <c r="Y63" s="195"/>
      <c r="Z63" s="195"/>
      <c r="AA63" s="195"/>
      <c r="AB63" s="195"/>
      <c r="AC63" s="195"/>
      <c r="AD63" s="195"/>
      <c r="AE63" s="195"/>
      <c r="AF63" s="195"/>
    </row>
    <row r="64" spans="1:32" ht="30" customHeight="1">
      <c r="A64" s="342"/>
      <c r="B64" s="195"/>
      <c r="C64" s="195"/>
      <c r="D64" s="195"/>
      <c r="E64" s="195"/>
      <c r="F64" s="195"/>
      <c r="G64" s="195"/>
      <c r="H64" s="195"/>
      <c r="I64" s="195"/>
      <c r="J64" s="195"/>
      <c r="K64" s="195"/>
      <c r="L64" s="195"/>
      <c r="M64" s="195"/>
      <c r="N64" s="195"/>
      <c r="O64" s="195"/>
      <c r="P64" s="195"/>
      <c r="Q64" s="195"/>
      <c r="R64" s="195"/>
      <c r="S64" s="195"/>
      <c r="T64" s="195"/>
      <c r="U64" s="195"/>
      <c r="V64" s="195"/>
      <c r="W64" s="195"/>
      <c r="X64" s="195"/>
      <c r="Y64" s="195"/>
      <c r="Z64" s="195"/>
      <c r="AA64" s="195"/>
      <c r="AB64" s="195"/>
      <c r="AC64" s="195"/>
      <c r="AD64" s="195"/>
      <c r="AE64" s="195"/>
      <c r="AF64" s="195"/>
    </row>
    <row r="65" spans="1:32" ht="30" customHeight="1">
      <c r="A65" s="342"/>
      <c r="B65" s="195"/>
      <c r="C65" s="195"/>
      <c r="D65" s="195"/>
      <c r="E65" s="195"/>
      <c r="F65" s="195"/>
      <c r="G65" s="195"/>
      <c r="H65" s="195"/>
      <c r="I65" s="195"/>
      <c r="J65" s="195"/>
      <c r="K65" s="195"/>
      <c r="L65" s="195"/>
      <c r="M65" s="195"/>
      <c r="N65" s="195"/>
      <c r="O65" s="195"/>
      <c r="P65" s="195"/>
      <c r="Q65" s="195"/>
      <c r="R65" s="195"/>
      <c r="S65" s="195"/>
      <c r="T65" s="195"/>
      <c r="U65" s="195"/>
      <c r="V65" s="195"/>
      <c r="W65" s="195"/>
      <c r="X65" s="195"/>
      <c r="Y65" s="195"/>
      <c r="Z65" s="195"/>
      <c r="AA65" s="195"/>
      <c r="AB65" s="195"/>
      <c r="AC65" s="195"/>
      <c r="AD65" s="195"/>
      <c r="AE65" s="195"/>
      <c r="AF65" s="195"/>
    </row>
    <row r="66" spans="1:32" ht="30" customHeight="1">
      <c r="A66" s="342"/>
      <c r="B66" s="195"/>
      <c r="C66" s="195"/>
      <c r="D66" s="195"/>
      <c r="E66" s="195"/>
      <c r="F66" s="195"/>
      <c r="G66" s="195"/>
      <c r="H66" s="195"/>
      <c r="I66" s="195"/>
      <c r="J66" s="195"/>
      <c r="K66" s="195"/>
      <c r="L66" s="195"/>
      <c r="M66" s="195"/>
      <c r="N66" s="195"/>
      <c r="O66" s="195"/>
      <c r="P66" s="195"/>
      <c r="Q66" s="195"/>
      <c r="R66" s="195"/>
      <c r="S66" s="195"/>
      <c r="T66" s="195"/>
      <c r="U66" s="195"/>
      <c r="V66" s="195"/>
      <c r="W66" s="195"/>
      <c r="X66" s="195"/>
      <c r="Y66" s="195"/>
      <c r="Z66" s="195"/>
      <c r="AA66" s="195"/>
      <c r="AB66" s="195"/>
      <c r="AC66" s="195"/>
      <c r="AD66" s="195"/>
      <c r="AE66" s="195"/>
      <c r="AF66" s="195"/>
    </row>
    <row r="67" spans="1:32" ht="30" customHeight="1">
      <c r="A67" s="342"/>
      <c r="B67" s="195"/>
      <c r="C67" s="195"/>
      <c r="D67" s="195"/>
      <c r="E67" s="195"/>
      <c r="F67" s="195"/>
      <c r="G67" s="195"/>
      <c r="H67" s="195"/>
      <c r="I67" s="195"/>
      <c r="J67" s="195"/>
      <c r="K67" s="195"/>
      <c r="L67" s="195"/>
      <c r="M67" s="195"/>
      <c r="N67" s="195"/>
      <c r="O67" s="195"/>
      <c r="P67" s="195"/>
      <c r="Q67" s="195"/>
      <c r="R67" s="195"/>
      <c r="S67" s="195"/>
      <c r="T67" s="195"/>
      <c r="U67" s="195"/>
      <c r="V67" s="195"/>
      <c r="W67" s="195"/>
      <c r="X67" s="195"/>
      <c r="Y67" s="195"/>
      <c r="Z67" s="195"/>
      <c r="AA67" s="195"/>
      <c r="AB67" s="195"/>
      <c r="AC67" s="195"/>
      <c r="AD67" s="195"/>
      <c r="AE67" s="195"/>
      <c r="AF67" s="195"/>
    </row>
    <row r="68" spans="1:32" ht="30" customHeight="1">
      <c r="A68" s="342"/>
      <c r="B68" s="195"/>
      <c r="C68" s="195"/>
      <c r="D68" s="195"/>
      <c r="E68" s="195"/>
      <c r="F68" s="195"/>
      <c r="G68" s="195"/>
      <c r="H68" s="195"/>
      <c r="I68" s="195"/>
      <c r="J68" s="195"/>
      <c r="K68" s="195"/>
      <c r="L68" s="195"/>
      <c r="M68" s="195"/>
      <c r="N68" s="195"/>
      <c r="O68" s="195"/>
      <c r="P68" s="195"/>
      <c r="Q68" s="195"/>
      <c r="R68" s="195"/>
      <c r="S68" s="195"/>
      <c r="T68" s="195"/>
      <c r="U68" s="195"/>
      <c r="V68" s="195"/>
      <c r="W68" s="195"/>
      <c r="X68" s="195"/>
      <c r="Y68" s="195"/>
      <c r="Z68" s="195"/>
      <c r="AA68" s="195"/>
      <c r="AB68" s="195"/>
      <c r="AC68" s="195"/>
      <c r="AD68" s="195"/>
      <c r="AE68" s="195"/>
      <c r="AF68" s="195"/>
    </row>
    <row r="69" spans="1:32" ht="30" customHeight="1">
      <c r="A69" s="342"/>
      <c r="B69" s="195"/>
      <c r="C69" s="195"/>
      <c r="D69" s="195"/>
      <c r="E69" s="195"/>
      <c r="F69" s="195"/>
      <c r="G69" s="195"/>
      <c r="H69" s="195"/>
      <c r="I69" s="195"/>
      <c r="J69" s="195"/>
      <c r="K69" s="195"/>
      <c r="L69" s="195"/>
      <c r="M69" s="195"/>
      <c r="N69" s="195"/>
      <c r="O69" s="195"/>
      <c r="P69" s="195"/>
      <c r="Q69" s="195"/>
      <c r="R69" s="195"/>
      <c r="S69" s="195"/>
      <c r="T69" s="195"/>
      <c r="U69" s="195"/>
      <c r="V69" s="195"/>
      <c r="W69" s="195"/>
      <c r="X69" s="195"/>
      <c r="Y69" s="195"/>
      <c r="Z69" s="195"/>
      <c r="AA69" s="195"/>
      <c r="AB69" s="195"/>
      <c r="AC69" s="195"/>
      <c r="AD69" s="195"/>
      <c r="AE69" s="195"/>
      <c r="AF69" s="195"/>
    </row>
    <row r="70" spans="1:32" ht="30" customHeight="1">
      <c r="A70" s="342"/>
      <c r="B70" s="195"/>
      <c r="C70" s="195"/>
      <c r="D70" s="195"/>
      <c r="E70" s="195"/>
      <c r="F70" s="195"/>
      <c r="G70" s="195"/>
      <c r="H70" s="195"/>
      <c r="I70" s="195"/>
      <c r="J70" s="195"/>
      <c r="K70" s="195"/>
      <c r="L70" s="195"/>
      <c r="M70" s="195"/>
      <c r="N70" s="195"/>
      <c r="O70" s="195"/>
      <c r="P70" s="195"/>
      <c r="Q70" s="195"/>
      <c r="R70" s="195"/>
      <c r="S70" s="195"/>
      <c r="T70" s="195"/>
      <c r="U70" s="195"/>
      <c r="V70" s="195"/>
      <c r="W70" s="195"/>
      <c r="X70" s="195"/>
      <c r="Y70" s="195"/>
      <c r="Z70" s="195"/>
      <c r="AA70" s="195"/>
      <c r="AB70" s="195"/>
      <c r="AC70" s="195"/>
      <c r="AD70" s="195"/>
      <c r="AE70" s="195"/>
      <c r="AF70" s="195"/>
    </row>
    <row r="71" spans="1:32" ht="30" customHeight="1">
      <c r="A71" s="342"/>
      <c r="B71" s="195"/>
      <c r="C71" s="195"/>
      <c r="D71" s="195"/>
      <c r="E71" s="195"/>
      <c r="F71" s="195"/>
      <c r="G71" s="195"/>
      <c r="H71" s="195"/>
      <c r="I71" s="195"/>
      <c r="J71" s="195"/>
      <c r="K71" s="195"/>
      <c r="L71" s="195"/>
      <c r="M71" s="195"/>
      <c r="N71" s="195"/>
      <c r="O71" s="195"/>
      <c r="P71" s="195"/>
      <c r="Q71" s="195"/>
      <c r="R71" s="195"/>
      <c r="S71" s="195"/>
      <c r="T71" s="195"/>
      <c r="U71" s="195"/>
      <c r="V71" s="195"/>
      <c r="W71" s="195"/>
      <c r="X71" s="195"/>
      <c r="Y71" s="195"/>
      <c r="Z71" s="195"/>
      <c r="AA71" s="195"/>
      <c r="AB71" s="195"/>
      <c r="AC71" s="195"/>
      <c r="AD71" s="195"/>
      <c r="AE71" s="195"/>
      <c r="AF71" s="195"/>
    </row>
    <row r="72" spans="1:32" ht="30" customHeight="1">
      <c r="A72" s="342"/>
      <c r="B72" s="195"/>
      <c r="C72" s="195"/>
      <c r="D72" s="195"/>
      <c r="E72" s="195"/>
      <c r="F72" s="195"/>
      <c r="G72" s="195"/>
      <c r="H72" s="195"/>
      <c r="I72" s="195"/>
      <c r="J72" s="195"/>
      <c r="K72" s="195"/>
      <c r="L72" s="195"/>
      <c r="M72" s="195"/>
      <c r="N72" s="195"/>
      <c r="O72" s="195"/>
      <c r="P72" s="195"/>
      <c r="Q72" s="195"/>
      <c r="R72" s="195"/>
      <c r="S72" s="195"/>
      <c r="T72" s="195"/>
      <c r="U72" s="195"/>
      <c r="V72" s="195"/>
      <c r="W72" s="195"/>
      <c r="X72" s="195"/>
      <c r="Y72" s="195"/>
      <c r="Z72" s="195"/>
      <c r="AA72" s="195"/>
      <c r="AB72" s="195"/>
      <c r="AC72" s="195"/>
      <c r="AD72" s="195"/>
      <c r="AE72" s="195"/>
      <c r="AF72" s="195"/>
    </row>
    <row r="73" spans="1:32" ht="30" customHeight="1">
      <c r="A73" s="342"/>
      <c r="B73" s="195"/>
      <c r="C73" s="195"/>
      <c r="D73" s="195"/>
      <c r="E73" s="195"/>
      <c r="F73" s="195"/>
      <c r="G73" s="195"/>
      <c r="H73" s="195"/>
      <c r="I73" s="195"/>
      <c r="J73" s="195"/>
      <c r="K73" s="195"/>
      <c r="L73" s="195"/>
      <c r="M73" s="195"/>
      <c r="N73" s="195"/>
      <c r="O73" s="195"/>
      <c r="P73" s="195"/>
      <c r="Q73" s="195"/>
      <c r="R73" s="195"/>
      <c r="S73" s="195"/>
      <c r="T73" s="195"/>
      <c r="U73" s="195"/>
      <c r="V73" s="195"/>
      <c r="W73" s="195"/>
      <c r="X73" s="195"/>
      <c r="Y73" s="195"/>
      <c r="Z73" s="195"/>
      <c r="AA73" s="195"/>
      <c r="AB73" s="195"/>
      <c r="AC73" s="195"/>
      <c r="AD73" s="195"/>
      <c r="AE73" s="195"/>
      <c r="AF73" s="195"/>
    </row>
    <row r="74" spans="1:32" ht="30" customHeight="1">
      <c r="A74" s="342"/>
      <c r="B74" s="195"/>
      <c r="C74" s="195"/>
      <c r="D74" s="195"/>
      <c r="E74" s="195"/>
      <c r="F74" s="195"/>
      <c r="G74" s="195"/>
      <c r="H74" s="195"/>
      <c r="I74" s="195"/>
      <c r="J74" s="195"/>
      <c r="K74" s="195"/>
      <c r="L74" s="195"/>
      <c r="M74" s="195"/>
      <c r="N74" s="195"/>
      <c r="O74" s="195"/>
      <c r="P74" s="195"/>
      <c r="Q74" s="195"/>
      <c r="R74" s="195"/>
      <c r="S74" s="195"/>
      <c r="T74" s="195"/>
      <c r="U74" s="195"/>
      <c r="V74" s="195"/>
      <c r="W74" s="195"/>
      <c r="X74" s="195"/>
      <c r="Y74" s="195"/>
      <c r="Z74" s="195"/>
      <c r="AA74" s="195"/>
      <c r="AB74" s="195"/>
      <c r="AC74" s="195"/>
      <c r="AD74" s="195"/>
      <c r="AE74" s="195"/>
      <c r="AF74" s="195"/>
    </row>
    <row r="75" spans="1:32" ht="30" customHeight="1">
      <c r="A75" s="342"/>
      <c r="B75" s="195"/>
      <c r="C75" s="195"/>
      <c r="D75" s="195"/>
      <c r="E75" s="195"/>
      <c r="F75" s="195"/>
      <c r="G75" s="195"/>
      <c r="H75" s="195"/>
      <c r="I75" s="195"/>
      <c r="J75" s="195"/>
      <c r="K75" s="195"/>
      <c r="L75" s="195"/>
      <c r="M75" s="195"/>
      <c r="N75" s="195"/>
      <c r="O75" s="195"/>
      <c r="P75" s="195"/>
      <c r="Q75" s="195"/>
      <c r="R75" s="195"/>
      <c r="S75" s="195"/>
      <c r="T75" s="195"/>
      <c r="U75" s="195"/>
      <c r="V75" s="195"/>
      <c r="W75" s="195"/>
      <c r="X75" s="195"/>
      <c r="Y75" s="195"/>
      <c r="Z75" s="195"/>
      <c r="AA75" s="195"/>
      <c r="AB75" s="195"/>
      <c r="AC75" s="195"/>
      <c r="AD75" s="195"/>
      <c r="AE75" s="195"/>
      <c r="AF75" s="195"/>
    </row>
    <row r="76" spans="1:32" ht="30" customHeight="1">
      <c r="A76" s="342"/>
      <c r="B76" s="195"/>
      <c r="C76" s="195"/>
      <c r="D76" s="195"/>
      <c r="E76" s="195"/>
      <c r="F76" s="195"/>
      <c r="G76" s="195"/>
      <c r="H76" s="195"/>
      <c r="I76" s="195"/>
      <c r="J76" s="195"/>
      <c r="K76" s="195"/>
      <c r="L76" s="195"/>
      <c r="M76" s="195"/>
      <c r="N76" s="195"/>
      <c r="O76" s="195"/>
      <c r="P76" s="195"/>
      <c r="Q76" s="195"/>
      <c r="R76" s="195"/>
      <c r="S76" s="195"/>
      <c r="T76" s="195"/>
      <c r="U76" s="195"/>
      <c r="V76" s="195"/>
      <c r="W76" s="195"/>
      <c r="X76" s="195"/>
      <c r="Y76" s="195"/>
      <c r="Z76" s="195"/>
      <c r="AA76" s="195"/>
      <c r="AB76" s="195"/>
      <c r="AC76" s="195"/>
      <c r="AD76" s="195"/>
      <c r="AE76" s="195"/>
      <c r="AF76" s="195"/>
    </row>
    <row r="77" spans="1:32" ht="30" customHeight="1">
      <c r="A77" s="342"/>
      <c r="B77" s="195"/>
      <c r="C77" s="195"/>
      <c r="D77" s="195"/>
      <c r="E77" s="195"/>
      <c r="F77" s="195"/>
      <c r="G77" s="195"/>
      <c r="H77" s="195"/>
      <c r="I77" s="195"/>
      <c r="J77" s="195"/>
      <c r="K77" s="195"/>
      <c r="L77" s="195"/>
      <c r="M77" s="195"/>
      <c r="N77" s="195"/>
      <c r="O77" s="195"/>
      <c r="P77" s="195"/>
      <c r="Q77" s="195"/>
      <c r="R77" s="195"/>
      <c r="S77" s="195"/>
      <c r="T77" s="195"/>
      <c r="U77" s="195"/>
      <c r="V77" s="195"/>
      <c r="W77" s="195"/>
      <c r="X77" s="195"/>
      <c r="Y77" s="195"/>
      <c r="Z77" s="195"/>
      <c r="AA77" s="195"/>
      <c r="AB77" s="195"/>
      <c r="AC77" s="195"/>
      <c r="AD77" s="195"/>
      <c r="AE77" s="195"/>
      <c r="AF77" s="195"/>
    </row>
    <row r="78" spans="1:32" ht="30" customHeight="1">
      <c r="A78" s="342"/>
      <c r="B78" s="195"/>
      <c r="C78" s="195"/>
      <c r="D78" s="195"/>
      <c r="E78" s="195"/>
      <c r="F78" s="195"/>
      <c r="G78" s="195"/>
      <c r="H78" s="195"/>
      <c r="I78" s="195"/>
      <c r="J78" s="195"/>
      <c r="K78" s="195"/>
      <c r="L78" s="195"/>
      <c r="M78" s="195"/>
      <c r="N78" s="195"/>
      <c r="O78" s="195"/>
      <c r="P78" s="195"/>
      <c r="Q78" s="195"/>
      <c r="R78" s="195"/>
      <c r="S78" s="195"/>
      <c r="T78" s="195"/>
      <c r="U78" s="195"/>
      <c r="V78" s="195"/>
      <c r="W78" s="195"/>
      <c r="X78" s="195"/>
      <c r="Y78" s="195"/>
      <c r="Z78" s="195"/>
      <c r="AA78" s="195"/>
      <c r="AB78" s="195"/>
      <c r="AC78" s="195"/>
      <c r="AD78" s="195"/>
      <c r="AE78" s="195"/>
      <c r="AF78" s="195"/>
    </row>
    <row r="79" spans="1:32" ht="30" customHeight="1">
      <c r="A79" s="342"/>
      <c r="B79" s="195"/>
      <c r="C79" s="195"/>
      <c r="D79" s="195"/>
      <c r="E79" s="195"/>
      <c r="F79" s="195"/>
      <c r="G79" s="195"/>
      <c r="H79" s="195"/>
      <c r="I79" s="195"/>
      <c r="J79" s="195"/>
      <c r="K79" s="195"/>
      <c r="L79" s="195"/>
      <c r="M79" s="195"/>
      <c r="N79" s="195"/>
      <c r="O79" s="195"/>
      <c r="P79" s="195"/>
      <c r="Q79" s="195"/>
      <c r="R79" s="195"/>
      <c r="S79" s="195"/>
      <c r="T79" s="195"/>
      <c r="U79" s="195"/>
      <c r="V79" s="195"/>
      <c r="W79" s="195"/>
      <c r="X79" s="195"/>
      <c r="Y79" s="195"/>
      <c r="Z79" s="195"/>
      <c r="AA79" s="195"/>
      <c r="AB79" s="195"/>
      <c r="AC79" s="195"/>
      <c r="AD79" s="195"/>
      <c r="AE79" s="195"/>
      <c r="AF79" s="195"/>
    </row>
    <row r="80" spans="1:32" ht="30" customHeight="1">
      <c r="A80" s="342"/>
      <c r="B80" s="195"/>
      <c r="C80" s="195"/>
      <c r="D80" s="195"/>
      <c r="E80" s="195"/>
      <c r="F80" s="195"/>
      <c r="G80" s="195"/>
      <c r="H80" s="195"/>
      <c r="I80" s="195"/>
      <c r="J80" s="195"/>
      <c r="K80" s="195"/>
      <c r="L80" s="195"/>
      <c r="M80" s="195"/>
      <c r="N80" s="195"/>
      <c r="O80" s="195"/>
      <c r="P80" s="195"/>
      <c r="Q80" s="195"/>
      <c r="R80" s="195"/>
      <c r="S80" s="195"/>
      <c r="T80" s="195"/>
      <c r="U80" s="195"/>
      <c r="V80" s="195"/>
      <c r="W80" s="195"/>
      <c r="X80" s="195"/>
      <c r="Y80" s="195"/>
      <c r="Z80" s="195"/>
      <c r="AA80" s="195"/>
      <c r="AB80" s="195"/>
      <c r="AC80" s="195"/>
      <c r="AD80" s="195"/>
      <c r="AE80" s="195"/>
      <c r="AF80" s="195"/>
    </row>
    <row r="81" spans="1:32" ht="30" customHeight="1">
      <c r="A81" s="342"/>
      <c r="B81" s="195"/>
      <c r="C81" s="195"/>
      <c r="D81" s="195"/>
      <c r="E81" s="195"/>
      <c r="F81" s="195"/>
      <c r="G81" s="195"/>
      <c r="H81" s="195"/>
      <c r="I81" s="195"/>
      <c r="J81" s="195"/>
      <c r="K81" s="195"/>
      <c r="L81" s="195"/>
      <c r="M81" s="195"/>
      <c r="N81" s="195"/>
      <c r="O81" s="195"/>
      <c r="P81" s="195"/>
      <c r="Q81" s="195"/>
      <c r="R81" s="195"/>
      <c r="S81" s="195"/>
      <c r="T81" s="195"/>
      <c r="U81" s="195"/>
      <c r="V81" s="195"/>
      <c r="W81" s="195"/>
      <c r="X81" s="195"/>
      <c r="Y81" s="195"/>
      <c r="Z81" s="195"/>
      <c r="AA81" s="195"/>
      <c r="AB81" s="195"/>
      <c r="AC81" s="195"/>
      <c r="AD81" s="195"/>
      <c r="AE81" s="195"/>
      <c r="AF81" s="195"/>
    </row>
    <row r="82" spans="1:32" ht="30" customHeight="1">
      <c r="A82" s="342"/>
      <c r="B82" s="195"/>
      <c r="C82" s="195"/>
      <c r="D82" s="195"/>
      <c r="E82" s="195"/>
      <c r="F82" s="195"/>
      <c r="G82" s="195"/>
      <c r="H82" s="195"/>
      <c r="I82" s="195"/>
      <c r="J82" s="195"/>
      <c r="K82" s="195"/>
      <c r="L82" s="195"/>
      <c r="M82" s="195"/>
      <c r="N82" s="195"/>
      <c r="O82" s="195"/>
      <c r="P82" s="195"/>
      <c r="Q82" s="195"/>
      <c r="R82" s="195"/>
      <c r="S82" s="195"/>
      <c r="T82" s="195"/>
      <c r="U82" s="195"/>
      <c r="V82" s="195"/>
      <c r="W82" s="195"/>
      <c r="X82" s="195"/>
      <c r="Y82" s="195"/>
      <c r="Z82" s="195"/>
      <c r="AA82" s="195"/>
      <c r="AB82" s="195"/>
      <c r="AC82" s="195"/>
      <c r="AD82" s="195"/>
      <c r="AE82" s="195"/>
      <c r="AF82" s="195"/>
    </row>
    <row r="83" spans="1:32" ht="15">
      <c r="A83" s="342"/>
      <c r="B83" s="195"/>
      <c r="C83" s="195"/>
      <c r="D83" s="195"/>
      <c r="E83" s="195"/>
      <c r="F83" s="195"/>
      <c r="G83" s="195"/>
      <c r="H83" s="195"/>
      <c r="I83" s="195"/>
      <c r="J83" s="195"/>
      <c r="K83" s="195"/>
      <c r="L83" s="195"/>
      <c r="M83" s="195"/>
      <c r="N83" s="195"/>
      <c r="O83" s="195"/>
      <c r="P83" s="195"/>
      <c r="Q83" s="195"/>
      <c r="R83" s="195"/>
      <c r="S83" s="195"/>
      <c r="T83" s="195"/>
      <c r="U83" s="195"/>
      <c r="V83" s="195"/>
      <c r="W83" s="195"/>
      <c r="X83" s="195"/>
      <c r="Y83" s="195"/>
      <c r="Z83" s="195"/>
      <c r="AA83" s="195"/>
      <c r="AB83" s="195"/>
      <c r="AC83" s="195"/>
      <c r="AD83" s="195"/>
      <c r="AE83" s="195"/>
      <c r="AF83" s="195"/>
    </row>
    <row r="84" spans="1:32" ht="15">
      <c r="A84" s="342"/>
      <c r="B84" s="195"/>
      <c r="C84" s="195"/>
      <c r="D84" s="195"/>
      <c r="E84" s="195"/>
      <c r="F84" s="195"/>
      <c r="G84" s="195"/>
      <c r="H84" s="195"/>
      <c r="I84" s="195"/>
      <c r="J84" s="195"/>
      <c r="K84" s="195"/>
      <c r="L84" s="195"/>
      <c r="M84" s="195"/>
      <c r="N84" s="195"/>
      <c r="O84" s="195"/>
      <c r="P84" s="195"/>
      <c r="Q84" s="195"/>
      <c r="R84" s="195"/>
      <c r="S84" s="195"/>
      <c r="T84" s="195"/>
      <c r="U84" s="195"/>
      <c r="V84" s="195"/>
      <c r="W84" s="195"/>
      <c r="X84" s="195"/>
      <c r="Y84" s="195"/>
      <c r="Z84" s="195"/>
      <c r="AA84" s="195"/>
      <c r="AB84" s="195"/>
      <c r="AC84" s="195"/>
      <c r="AD84" s="195"/>
      <c r="AE84" s="195"/>
      <c r="AF84" s="195"/>
    </row>
    <row r="85" spans="1:32" ht="15">
      <c r="A85" s="342"/>
      <c r="B85" s="195"/>
      <c r="C85" s="195"/>
      <c r="D85" s="195"/>
      <c r="E85" s="195"/>
      <c r="F85" s="195"/>
      <c r="G85" s="195"/>
      <c r="H85" s="195"/>
      <c r="I85" s="195"/>
      <c r="J85" s="195"/>
      <c r="K85" s="195"/>
      <c r="L85" s="195"/>
      <c r="M85" s="195"/>
      <c r="N85" s="195"/>
      <c r="O85" s="195"/>
      <c r="P85" s="195"/>
      <c r="Q85" s="195"/>
      <c r="R85" s="195"/>
      <c r="S85" s="195"/>
      <c r="T85" s="195"/>
      <c r="U85" s="195"/>
      <c r="V85" s="195"/>
      <c r="W85" s="195"/>
      <c r="X85" s="195"/>
      <c r="Y85" s="195"/>
      <c r="Z85" s="195"/>
      <c r="AA85" s="195"/>
      <c r="AB85" s="195"/>
      <c r="AC85" s="195"/>
      <c r="AD85" s="195"/>
      <c r="AE85" s="195"/>
      <c r="AF85" s="195"/>
    </row>
    <row r="86" spans="1:32" ht="15">
      <c r="A86" s="342"/>
      <c r="B86" s="195"/>
      <c r="C86" s="195"/>
      <c r="D86" s="195"/>
      <c r="E86" s="195"/>
      <c r="F86" s="195"/>
      <c r="G86" s="195"/>
      <c r="H86" s="195"/>
      <c r="I86" s="195"/>
      <c r="J86" s="195"/>
      <c r="K86" s="195"/>
      <c r="L86" s="195"/>
      <c r="M86" s="195"/>
      <c r="N86" s="195"/>
      <c r="O86" s="195"/>
      <c r="P86" s="195"/>
      <c r="Q86" s="195"/>
      <c r="R86" s="195"/>
      <c r="S86" s="195"/>
      <c r="T86" s="195"/>
      <c r="U86" s="195"/>
      <c r="V86" s="195"/>
      <c r="W86" s="195"/>
      <c r="X86" s="195"/>
      <c r="Y86" s="195"/>
      <c r="Z86" s="195"/>
      <c r="AA86" s="195"/>
      <c r="AB86" s="195"/>
      <c r="AC86" s="195"/>
      <c r="AD86" s="195"/>
      <c r="AE86" s="195"/>
      <c r="AF86" s="195"/>
    </row>
    <row r="87" spans="1:32" ht="15">
      <c r="A87" s="342"/>
      <c r="B87" s="195"/>
      <c r="C87" s="195"/>
      <c r="D87" s="195"/>
      <c r="E87" s="195"/>
      <c r="F87" s="195"/>
      <c r="G87" s="195"/>
      <c r="H87" s="195"/>
      <c r="I87" s="195"/>
      <c r="J87" s="195"/>
      <c r="K87" s="195"/>
      <c r="L87" s="195"/>
      <c r="M87" s="195"/>
      <c r="N87" s="195"/>
      <c r="O87" s="195"/>
      <c r="P87" s="195"/>
      <c r="Q87" s="195"/>
      <c r="R87" s="195"/>
      <c r="S87" s="195"/>
      <c r="T87" s="195"/>
      <c r="U87" s="195"/>
      <c r="V87" s="195"/>
      <c r="W87" s="195"/>
      <c r="X87" s="195"/>
      <c r="Y87" s="195"/>
      <c r="Z87" s="195"/>
      <c r="AA87" s="195"/>
      <c r="AB87" s="195"/>
      <c r="AC87" s="195"/>
      <c r="AD87" s="195"/>
      <c r="AE87" s="195"/>
      <c r="AF87" s="195"/>
    </row>
    <row r="88" spans="1:32" ht="15">
      <c r="A88" s="342"/>
      <c r="B88" s="195"/>
      <c r="C88" s="195"/>
      <c r="D88" s="195"/>
      <c r="E88" s="195"/>
      <c r="F88" s="195"/>
      <c r="G88" s="195"/>
      <c r="H88" s="195"/>
      <c r="I88" s="195"/>
      <c r="J88" s="195"/>
      <c r="K88" s="195"/>
      <c r="L88" s="195"/>
      <c r="M88" s="195"/>
      <c r="N88" s="195"/>
      <c r="O88" s="195"/>
      <c r="P88" s="195"/>
      <c r="Q88" s="195"/>
      <c r="R88" s="195"/>
      <c r="S88" s="195"/>
      <c r="T88" s="195"/>
      <c r="U88" s="195"/>
      <c r="V88" s="195"/>
      <c r="W88" s="195"/>
      <c r="X88" s="195"/>
      <c r="Y88" s="195"/>
      <c r="Z88" s="195"/>
      <c r="AA88" s="195"/>
      <c r="AB88" s="195"/>
      <c r="AC88" s="195"/>
      <c r="AD88" s="195"/>
      <c r="AE88" s="195"/>
      <c r="AF88" s="195"/>
    </row>
    <row r="89" spans="1:32" ht="15">
      <c r="A89" s="342"/>
      <c r="B89" s="195"/>
      <c r="C89" s="195"/>
      <c r="D89" s="195"/>
      <c r="E89" s="195"/>
      <c r="F89" s="195"/>
      <c r="G89" s="195"/>
      <c r="H89" s="195"/>
      <c r="I89" s="195"/>
      <c r="J89" s="195"/>
      <c r="K89" s="195"/>
      <c r="L89" s="195"/>
      <c r="M89" s="195"/>
      <c r="N89" s="195"/>
      <c r="O89" s="195"/>
      <c r="P89" s="195"/>
      <c r="Q89" s="195"/>
      <c r="R89" s="195"/>
      <c r="S89" s="195"/>
      <c r="T89" s="195"/>
      <c r="U89" s="195"/>
      <c r="V89" s="195"/>
      <c r="W89" s="195"/>
      <c r="X89" s="195"/>
      <c r="Y89" s="195"/>
      <c r="Z89" s="195"/>
      <c r="AA89" s="195"/>
      <c r="AB89" s="195"/>
      <c r="AC89" s="195"/>
      <c r="AD89" s="195"/>
      <c r="AE89" s="195"/>
      <c r="AF89" s="195"/>
    </row>
    <row r="90" spans="1:32" ht="15">
      <c r="A90" s="342"/>
      <c r="B90" s="195"/>
      <c r="C90" s="195"/>
      <c r="D90" s="195"/>
      <c r="E90" s="195"/>
      <c r="F90" s="195"/>
      <c r="G90" s="195"/>
      <c r="H90" s="195"/>
      <c r="I90" s="195"/>
      <c r="J90" s="195"/>
      <c r="K90" s="195"/>
      <c r="L90" s="195"/>
      <c r="M90" s="195"/>
      <c r="N90" s="195"/>
      <c r="O90" s="195"/>
      <c r="P90" s="195"/>
      <c r="Q90" s="195"/>
      <c r="R90" s="195"/>
      <c r="S90" s="195"/>
      <c r="T90" s="195"/>
      <c r="U90" s="195"/>
      <c r="V90" s="195"/>
      <c r="W90" s="195"/>
      <c r="X90" s="195"/>
      <c r="Y90" s="195"/>
      <c r="Z90" s="195"/>
      <c r="AA90" s="195"/>
      <c r="AB90" s="195"/>
      <c r="AC90" s="195"/>
      <c r="AD90" s="195"/>
      <c r="AE90" s="195"/>
      <c r="AF90" s="195"/>
    </row>
    <row r="91" spans="1:32" ht="15">
      <c r="A91" s="342"/>
      <c r="B91" s="195"/>
      <c r="C91" s="195"/>
      <c r="D91" s="195"/>
      <c r="E91" s="195"/>
      <c r="F91" s="195"/>
      <c r="G91" s="195"/>
      <c r="H91" s="195"/>
      <c r="I91" s="195"/>
      <c r="J91" s="195"/>
      <c r="K91" s="195"/>
      <c r="L91" s="195"/>
      <c r="M91" s="195"/>
      <c r="N91" s="195"/>
      <c r="O91" s="195"/>
      <c r="P91" s="195"/>
      <c r="Q91" s="195"/>
      <c r="R91" s="195"/>
      <c r="S91" s="195"/>
      <c r="T91" s="195"/>
      <c r="U91" s="195"/>
      <c r="V91" s="195"/>
      <c r="W91" s="195"/>
      <c r="X91" s="195"/>
      <c r="Y91" s="195"/>
      <c r="Z91" s="195"/>
      <c r="AA91" s="195"/>
      <c r="AB91" s="195"/>
      <c r="AC91" s="195"/>
      <c r="AD91" s="195"/>
      <c r="AE91" s="195"/>
      <c r="AF91" s="195"/>
    </row>
    <row r="92" spans="1:32" ht="15">
      <c r="A92" s="342"/>
      <c r="B92" s="195"/>
      <c r="C92" s="195"/>
      <c r="D92" s="195"/>
      <c r="E92" s="195"/>
      <c r="F92" s="195"/>
      <c r="G92" s="195"/>
      <c r="H92" s="195"/>
      <c r="I92" s="195"/>
      <c r="J92" s="195"/>
      <c r="K92" s="195"/>
      <c r="L92" s="195"/>
      <c r="M92" s="195"/>
      <c r="N92" s="195"/>
      <c r="O92" s="195"/>
      <c r="P92" s="195"/>
      <c r="Q92" s="195"/>
      <c r="R92" s="195"/>
      <c r="S92" s="195"/>
      <c r="T92" s="195"/>
      <c r="U92" s="195"/>
      <c r="V92" s="195"/>
      <c r="W92" s="195"/>
      <c r="X92" s="195"/>
      <c r="Y92" s="195"/>
      <c r="Z92" s="195"/>
      <c r="AA92" s="195"/>
      <c r="AB92" s="195"/>
      <c r="AC92" s="195"/>
      <c r="AD92" s="195"/>
      <c r="AE92" s="195"/>
      <c r="AF92" s="195"/>
    </row>
    <row r="93" spans="1:32" ht="15">
      <c r="A93" s="342"/>
      <c r="B93" s="195"/>
      <c r="C93" s="195"/>
      <c r="D93" s="195"/>
      <c r="E93" s="195"/>
      <c r="F93" s="195"/>
      <c r="G93" s="195"/>
      <c r="H93" s="195"/>
      <c r="I93" s="195"/>
      <c r="J93" s="195"/>
      <c r="K93" s="195"/>
      <c r="L93" s="195"/>
      <c r="M93" s="195"/>
      <c r="N93" s="195"/>
      <c r="O93" s="195"/>
      <c r="P93" s="195"/>
      <c r="Q93" s="195"/>
      <c r="R93" s="195"/>
      <c r="S93" s="195"/>
      <c r="T93" s="195"/>
      <c r="U93" s="195"/>
      <c r="V93" s="195"/>
      <c r="W93" s="195"/>
      <c r="X93" s="195"/>
      <c r="Y93" s="195"/>
      <c r="Z93" s="195"/>
      <c r="AA93" s="195"/>
      <c r="AB93" s="195"/>
      <c r="AC93" s="195"/>
      <c r="AD93" s="195"/>
      <c r="AE93" s="195"/>
      <c r="AF93" s="195"/>
    </row>
    <row r="94" spans="1:32" ht="15">
      <c r="A94" s="342"/>
      <c r="B94" s="195"/>
      <c r="C94" s="195"/>
      <c r="D94" s="195"/>
      <c r="E94" s="195"/>
      <c r="F94" s="195"/>
      <c r="G94" s="195"/>
      <c r="H94" s="195"/>
      <c r="I94" s="195"/>
      <c r="J94" s="195"/>
      <c r="K94" s="195"/>
      <c r="L94" s="195"/>
      <c r="M94" s="195"/>
      <c r="N94" s="195"/>
      <c r="O94" s="195"/>
      <c r="P94" s="195"/>
      <c r="Q94" s="195"/>
      <c r="R94" s="195"/>
      <c r="S94" s="195"/>
      <c r="T94" s="195"/>
      <c r="U94" s="195"/>
      <c r="V94" s="195"/>
      <c r="W94" s="195"/>
      <c r="X94" s="195"/>
      <c r="Y94" s="195"/>
      <c r="Z94" s="195"/>
      <c r="AA94" s="195"/>
      <c r="AB94" s="195"/>
      <c r="AC94" s="195"/>
      <c r="AD94" s="195"/>
      <c r="AE94" s="195"/>
      <c r="AF94" s="195"/>
    </row>
    <row r="95" spans="1:32" ht="15">
      <c r="A95" s="342"/>
      <c r="B95" s="195"/>
      <c r="C95" s="195"/>
      <c r="D95" s="195"/>
      <c r="E95" s="195"/>
      <c r="F95" s="195"/>
      <c r="G95" s="195"/>
      <c r="H95" s="195"/>
      <c r="I95" s="195"/>
      <c r="J95" s="195"/>
      <c r="K95" s="195"/>
      <c r="L95" s="195"/>
      <c r="M95" s="195"/>
      <c r="N95" s="195"/>
      <c r="O95" s="195"/>
      <c r="P95" s="195"/>
      <c r="Q95" s="195"/>
      <c r="R95" s="195"/>
      <c r="S95" s="195"/>
      <c r="T95" s="195"/>
      <c r="U95" s="195"/>
      <c r="V95" s="195"/>
      <c r="W95" s="195"/>
      <c r="X95" s="195"/>
      <c r="Y95" s="195"/>
      <c r="Z95" s="195"/>
      <c r="AA95" s="195"/>
      <c r="AB95" s="195"/>
      <c r="AC95" s="195"/>
      <c r="AD95" s="195"/>
      <c r="AE95" s="195"/>
      <c r="AF95" s="195"/>
    </row>
    <row r="96" spans="1:32" ht="15">
      <c r="A96" s="342"/>
      <c r="B96" s="195"/>
      <c r="C96" s="195"/>
      <c r="D96" s="195"/>
      <c r="E96" s="195"/>
      <c r="F96" s="195"/>
      <c r="G96" s="195"/>
      <c r="H96" s="195"/>
      <c r="I96" s="195"/>
      <c r="J96" s="195"/>
      <c r="K96" s="195"/>
      <c r="L96" s="195"/>
      <c r="M96" s="195"/>
      <c r="N96" s="195"/>
      <c r="O96" s="195"/>
      <c r="P96" s="195"/>
      <c r="Q96" s="195"/>
      <c r="R96" s="195"/>
      <c r="S96" s="195"/>
      <c r="T96" s="195"/>
      <c r="U96" s="195"/>
      <c r="V96" s="195"/>
      <c r="W96" s="195"/>
      <c r="X96" s="195"/>
      <c r="Y96" s="195"/>
      <c r="Z96" s="195"/>
      <c r="AA96" s="195"/>
      <c r="AB96" s="195"/>
      <c r="AC96" s="195"/>
      <c r="AD96" s="195"/>
      <c r="AE96" s="195"/>
      <c r="AF96" s="195"/>
    </row>
    <row r="97" spans="1:32" ht="15">
      <c r="A97" s="342"/>
      <c r="B97" s="195"/>
      <c r="C97" s="195"/>
      <c r="D97" s="195"/>
      <c r="E97" s="195"/>
      <c r="F97" s="195"/>
      <c r="G97" s="195"/>
      <c r="H97" s="195"/>
      <c r="I97" s="195"/>
      <c r="J97" s="195"/>
      <c r="K97" s="195"/>
      <c r="L97" s="195"/>
      <c r="M97" s="195"/>
      <c r="N97" s="195"/>
      <c r="O97" s="195"/>
      <c r="P97" s="195"/>
      <c r="Q97" s="195"/>
      <c r="R97" s="195"/>
      <c r="S97" s="195"/>
      <c r="T97" s="195"/>
      <c r="U97" s="195"/>
      <c r="V97" s="195"/>
      <c r="W97" s="195"/>
      <c r="X97" s="195"/>
      <c r="Y97" s="195"/>
      <c r="Z97" s="195"/>
      <c r="AA97" s="195"/>
      <c r="AB97" s="195"/>
      <c r="AC97" s="195"/>
      <c r="AD97" s="195"/>
      <c r="AE97" s="195"/>
      <c r="AF97" s="195"/>
    </row>
    <row r="98" spans="1:32" ht="15">
      <c r="A98" s="342"/>
      <c r="B98" s="195"/>
      <c r="C98" s="195"/>
      <c r="D98" s="195"/>
      <c r="E98" s="195"/>
      <c r="F98" s="195"/>
      <c r="G98" s="195"/>
      <c r="H98" s="195"/>
      <c r="I98" s="195"/>
      <c r="J98" s="195"/>
      <c r="K98" s="195"/>
      <c r="L98" s="195"/>
      <c r="M98" s="195"/>
      <c r="N98" s="195"/>
      <c r="O98" s="195"/>
      <c r="P98" s="195"/>
      <c r="Q98" s="195"/>
      <c r="R98" s="195"/>
      <c r="S98" s="195"/>
      <c r="T98" s="195"/>
      <c r="U98" s="195"/>
      <c r="V98" s="195"/>
      <c r="W98" s="195"/>
      <c r="X98" s="195"/>
      <c r="Y98" s="195"/>
      <c r="Z98" s="195"/>
      <c r="AA98" s="195"/>
      <c r="AB98" s="195"/>
      <c r="AC98" s="195"/>
      <c r="AD98" s="195"/>
      <c r="AE98" s="195"/>
      <c r="AF98" s="195"/>
    </row>
    <row r="99" spans="1:32" ht="15">
      <c r="A99" s="342"/>
      <c r="B99" s="195"/>
      <c r="C99" s="195"/>
      <c r="D99" s="195"/>
      <c r="E99" s="195"/>
      <c r="F99" s="195"/>
      <c r="G99" s="195"/>
      <c r="H99" s="195"/>
      <c r="I99" s="195"/>
      <c r="J99" s="195"/>
      <c r="K99" s="195"/>
      <c r="L99" s="195"/>
      <c r="M99" s="195"/>
      <c r="N99" s="195"/>
      <c r="O99" s="195"/>
      <c r="P99" s="195"/>
      <c r="Q99" s="195"/>
      <c r="R99" s="195"/>
      <c r="S99" s="195"/>
      <c r="T99" s="195"/>
      <c r="U99" s="195"/>
      <c r="V99" s="195"/>
      <c r="W99" s="195"/>
      <c r="X99" s="195"/>
      <c r="Y99" s="195"/>
      <c r="Z99" s="195"/>
      <c r="AA99" s="195"/>
      <c r="AB99" s="195"/>
      <c r="AC99" s="195"/>
      <c r="AD99" s="195"/>
      <c r="AE99" s="195"/>
      <c r="AF99" s="195"/>
    </row>
    <row r="100" spans="1:32" ht="15">
      <c r="A100" s="342"/>
      <c r="B100" s="195"/>
      <c r="C100" s="195"/>
      <c r="D100" s="195"/>
      <c r="E100" s="195"/>
      <c r="F100" s="195"/>
      <c r="G100" s="195"/>
      <c r="H100" s="195"/>
      <c r="I100" s="195"/>
      <c r="J100" s="195"/>
      <c r="K100" s="195"/>
      <c r="L100" s="195"/>
      <c r="M100" s="195"/>
      <c r="N100" s="195"/>
      <c r="O100" s="195"/>
      <c r="P100" s="195"/>
      <c r="Q100" s="195"/>
      <c r="R100" s="195"/>
      <c r="S100" s="195"/>
      <c r="T100" s="195"/>
      <c r="U100" s="195"/>
      <c r="V100" s="195"/>
      <c r="W100" s="195"/>
      <c r="X100" s="195"/>
      <c r="Y100" s="195"/>
      <c r="Z100" s="195"/>
      <c r="AA100" s="195"/>
      <c r="AB100" s="195"/>
      <c r="AC100" s="195"/>
      <c r="AD100" s="195"/>
      <c r="AE100" s="195"/>
      <c r="AF100" s="195"/>
    </row>
    <row r="101" spans="1:32" ht="15">
      <c r="A101" s="342"/>
      <c r="B101" s="195"/>
      <c r="C101" s="195"/>
      <c r="D101" s="195"/>
      <c r="E101" s="195"/>
      <c r="F101" s="195"/>
      <c r="G101" s="195"/>
      <c r="H101" s="195"/>
      <c r="I101" s="195"/>
      <c r="J101" s="195"/>
      <c r="K101" s="195"/>
      <c r="L101" s="195"/>
      <c r="M101" s="195"/>
      <c r="N101" s="195"/>
      <c r="O101" s="195"/>
      <c r="P101" s="195"/>
      <c r="Q101" s="195"/>
      <c r="R101" s="195"/>
      <c r="S101" s="195"/>
      <c r="T101" s="195"/>
      <c r="U101" s="195"/>
      <c r="V101" s="195"/>
      <c r="W101" s="195"/>
      <c r="X101" s="195"/>
      <c r="Y101" s="195"/>
      <c r="Z101" s="195"/>
      <c r="AA101" s="195"/>
      <c r="AB101" s="195"/>
      <c r="AC101" s="195"/>
      <c r="AD101" s="195"/>
      <c r="AE101" s="195"/>
      <c r="AF101" s="195"/>
    </row>
    <row r="102" spans="1:32" ht="15">
      <c r="A102" s="342"/>
      <c r="B102" s="195"/>
      <c r="C102" s="195"/>
      <c r="D102" s="195"/>
      <c r="E102" s="195"/>
      <c r="F102" s="195"/>
      <c r="G102" s="195"/>
      <c r="H102" s="195"/>
      <c r="I102" s="195"/>
      <c r="J102" s="195"/>
      <c r="K102" s="195"/>
      <c r="L102" s="195"/>
      <c r="M102" s="195"/>
      <c r="N102" s="195"/>
      <c r="O102" s="195"/>
      <c r="P102" s="195"/>
      <c r="Q102" s="195"/>
      <c r="R102" s="195"/>
      <c r="S102" s="195"/>
      <c r="T102" s="195"/>
      <c r="U102" s="195"/>
      <c r="V102" s="195"/>
      <c r="W102" s="195"/>
      <c r="X102" s="195"/>
      <c r="Y102" s="195"/>
      <c r="Z102" s="195"/>
      <c r="AA102" s="195"/>
      <c r="AB102" s="195"/>
      <c r="AC102" s="195"/>
      <c r="AD102" s="195"/>
      <c r="AE102" s="195"/>
      <c r="AF102" s="195"/>
    </row>
    <row r="103" spans="1:32" ht="15" customHeight="1">
      <c r="A103" s="342"/>
      <c r="B103" s="195"/>
      <c r="C103" s="195"/>
      <c r="D103" s="195"/>
      <c r="E103" s="195"/>
      <c r="F103" s="195"/>
      <c r="G103" s="195"/>
      <c r="H103" s="195"/>
      <c r="I103" s="195"/>
      <c r="J103" s="195"/>
      <c r="K103" s="195"/>
      <c r="L103" s="195"/>
      <c r="M103" s="195"/>
      <c r="N103" s="195"/>
      <c r="O103" s="195"/>
      <c r="P103" s="195"/>
      <c r="Q103" s="195"/>
      <c r="R103" s="195"/>
      <c r="S103" s="195"/>
      <c r="T103" s="195"/>
      <c r="U103" s="195"/>
      <c r="V103" s="195"/>
      <c r="W103" s="195"/>
      <c r="X103" s="195"/>
      <c r="Y103" s="195"/>
      <c r="Z103" s="195"/>
      <c r="AA103" s="195"/>
      <c r="AB103" s="195"/>
      <c r="AC103" s="195"/>
      <c r="AD103" s="195"/>
      <c r="AE103" s="195"/>
      <c r="AF103" s="195"/>
    </row>
  </sheetData>
  <sheetProtection selectLockedCells="1"/>
  <mergeCells count="10">
    <mergeCell ref="GV6:HC6"/>
    <mergeCell ref="C6:L6"/>
    <mergeCell ref="AL4:AV4"/>
    <mergeCell ref="CF4:CK4"/>
    <mergeCell ref="BA6:BH6"/>
    <mergeCell ref="AH6:AH7"/>
    <mergeCell ref="M6:Q6"/>
    <mergeCell ref="Z6:AA6"/>
    <mergeCell ref="AB6:AF6"/>
    <mergeCell ref="R6:Y6"/>
  </mergeCells>
  <dataValidations count="1">
    <dataValidation type="list" allowBlank="1" showInputMessage="1" showErrorMessage="1" sqref="H8:H37">
      <formula1>"Sim,Não"</formula1>
    </dataValidation>
  </dataValidations>
  <pageMargins left="0.511811024" right="0.511811024" top="0.78740157499999996" bottom="0.78740157499999996" header="0.31496062000000002" footer="0.31496062000000002"/>
  <drawing r:id="rId1"/>
  <legacyDrawing r:id="rId2"/>
</worksheet>
</file>

<file path=xl/worksheets/sheet67.xml><?xml version="1.0" encoding="utf-8"?>
<worksheet xmlns="http://schemas.openxmlformats.org/spreadsheetml/2006/main" xmlns:r="http://schemas.openxmlformats.org/officeDocument/2006/relationships">
  <sheetPr codeName="Plan66">
    <pageSetUpPr fitToPage="1"/>
  </sheetPr>
  <dimension ref="A1:R157"/>
  <sheetViews>
    <sheetView showGridLines="0" zoomScale="90" zoomScaleNormal="90" workbookViewId="0">
      <selection activeCell="B1" sqref="B1"/>
    </sheetView>
  </sheetViews>
  <sheetFormatPr defaultRowHeight="15" customHeight="1" zeroHeight="1"/>
  <cols>
    <col min="1" max="1" width="27.7109375" style="42" customWidth="1"/>
    <col min="2" max="2" width="3.85546875" style="194" customWidth="1"/>
    <col min="3" max="8" width="11.7109375" style="194" customWidth="1"/>
    <col min="9" max="11" width="18.85546875" style="194" customWidth="1"/>
    <col min="12" max="12" width="1.85546875" style="194" customWidth="1"/>
    <col min="13" max="13" width="2.85546875" style="194" bestFit="1" customWidth="1"/>
    <col min="14" max="14" width="4.140625" style="194" bestFit="1" customWidth="1"/>
    <col min="15" max="15" width="8.28515625" style="194" customWidth="1"/>
    <col min="16" max="18" width="9.140625" style="195"/>
    <col min="19" max="16384" width="9.140625" style="194"/>
  </cols>
  <sheetData>
    <row r="1" spans="1:18" s="191" customFormat="1" ht="33.950000000000003" customHeight="1">
      <c r="A1" s="498"/>
      <c r="C1" s="192" t="s">
        <v>22</v>
      </c>
      <c r="P1" s="193"/>
      <c r="Q1" s="193"/>
      <c r="R1" s="193"/>
    </row>
    <row r="2" spans="1:18" s="191" customFormat="1" ht="21.6" customHeight="1">
      <c r="A2" s="498"/>
      <c r="P2" s="193"/>
      <c r="Q2" s="193"/>
      <c r="R2" s="193"/>
    </row>
    <row r="3" spans="1:18" s="191" customFormat="1" ht="21.6" customHeight="1">
      <c r="A3" s="498"/>
      <c r="P3" s="193"/>
      <c r="Q3" s="193"/>
      <c r="R3" s="193"/>
    </row>
    <row r="4" spans="1:18" ht="30" customHeight="1"/>
    <row r="5" spans="1:18" ht="30" customHeight="1">
      <c r="C5" s="196" t="s">
        <v>576</v>
      </c>
      <c r="I5" s="671" t="s">
        <v>743</v>
      </c>
      <c r="J5" s="672"/>
      <c r="K5" s="672"/>
      <c r="L5" s="672"/>
      <c r="M5" s="672"/>
      <c r="N5" s="672"/>
      <c r="O5" s="673"/>
      <c r="R5" s="195" t="str">
        <f ca="1">'DB Func'!B3</f>
        <v>Funcionário 1</v>
      </c>
    </row>
    <row r="6" spans="1:18" ht="30" customHeight="1" thickBot="1">
      <c r="C6" s="197"/>
      <c r="D6" s="197"/>
      <c r="E6" s="197"/>
      <c r="F6" s="197"/>
      <c r="G6" s="197"/>
      <c r="H6" s="197"/>
      <c r="I6" s="197"/>
      <c r="J6" s="197"/>
      <c r="K6" s="197"/>
      <c r="L6" s="197"/>
      <c r="M6" s="197"/>
      <c r="N6" s="197"/>
      <c r="O6" s="197"/>
      <c r="R6" s="195" t="str">
        <f ca="1">'DB Func'!B4</f>
        <v>Funcionário 2</v>
      </c>
    </row>
    <row r="7" spans="1:18" ht="30" customHeight="1" thickBot="1">
      <c r="I7" s="195" t="s">
        <v>1039</v>
      </c>
      <c r="R7" s="195" t="str">
        <f ca="1">'DB Func'!B5</f>
        <v>Funcionário 3</v>
      </c>
    </row>
    <row r="8" spans="1:18" ht="20.25" customHeight="1">
      <c r="C8" s="199">
        <f>'P Gerais'!D7</f>
        <v>0</v>
      </c>
      <c r="D8" s="200"/>
      <c r="E8" s="200"/>
      <c r="F8" s="200"/>
      <c r="G8" s="200"/>
      <c r="H8" s="599" t="s">
        <v>557</v>
      </c>
      <c r="I8" s="600"/>
      <c r="J8" s="600"/>
      <c r="K8" s="601"/>
      <c r="L8" s="201"/>
      <c r="M8" s="653" t="s">
        <v>739</v>
      </c>
      <c r="N8" s="202"/>
      <c r="O8" s="203"/>
      <c r="R8" s="195" t="str">
        <f ca="1">'DB Func'!B6</f>
        <v>Funcionário 4</v>
      </c>
    </row>
    <row r="9" spans="1:18">
      <c r="C9" s="204" t="s">
        <v>27</v>
      </c>
      <c r="D9" s="616">
        <f>'P Gerais'!D10</f>
        <v>0</v>
      </c>
      <c r="E9" s="616"/>
      <c r="F9" s="616"/>
      <c r="G9" s="616"/>
      <c r="H9" s="616"/>
      <c r="I9" s="616"/>
      <c r="J9" s="205"/>
      <c r="K9" s="605" t="str">
        <f>"Nov/"&amp;'P Gerais'!D6</f>
        <v>Nov/2015</v>
      </c>
      <c r="L9" s="206"/>
      <c r="M9" s="654"/>
      <c r="N9" s="205"/>
      <c r="O9" s="661"/>
      <c r="R9" s="195" t="str">
        <f ca="1">'DB Func'!B7</f>
        <v>Funcionário 5</v>
      </c>
    </row>
    <row r="10" spans="1:18" ht="15.75" thickBot="1">
      <c r="C10" s="207" t="s">
        <v>26</v>
      </c>
      <c r="D10" s="629">
        <f>'P Gerais'!D9</f>
        <v>0</v>
      </c>
      <c r="E10" s="629"/>
      <c r="F10" s="629"/>
      <c r="G10" s="629"/>
      <c r="H10" s="629"/>
      <c r="I10" s="629"/>
      <c r="J10" s="208"/>
      <c r="K10" s="606"/>
      <c r="L10" s="206"/>
      <c r="M10" s="654"/>
      <c r="N10" s="205"/>
      <c r="O10" s="662"/>
      <c r="R10" s="195" t="str">
        <f ca="1">'DB Func'!B8</f>
        <v>Funcionário 6</v>
      </c>
    </row>
    <row r="11" spans="1:18" ht="8.25" customHeight="1" thickBot="1">
      <c r="C11" s="210"/>
      <c r="D11" s="210"/>
      <c r="E11" s="210"/>
      <c r="F11" s="210"/>
      <c r="G11" s="210"/>
      <c r="H11" s="210"/>
      <c r="I11" s="210"/>
      <c r="J11" s="210"/>
      <c r="K11" s="210"/>
      <c r="L11" s="211"/>
      <c r="M11" s="654"/>
      <c r="N11" s="205"/>
      <c r="O11" s="662"/>
      <c r="R11" s="195" t="str">
        <f ca="1">'DB Func'!B9</f>
        <v>Funcionário 7</v>
      </c>
    </row>
    <row r="12" spans="1:18">
      <c r="C12" s="212" t="s">
        <v>575</v>
      </c>
      <c r="D12" s="213" t="s">
        <v>559</v>
      </c>
      <c r="E12" s="214"/>
      <c r="F12" s="214"/>
      <c r="G12" s="214"/>
      <c r="H12" s="214"/>
      <c r="I12" s="213" t="s">
        <v>560</v>
      </c>
      <c r="J12" s="213" t="s">
        <v>561</v>
      </c>
      <c r="K12" s="215"/>
      <c r="L12" s="206"/>
      <c r="M12" s="654"/>
      <c r="N12" s="205"/>
      <c r="O12" s="662"/>
      <c r="R12" s="195" t="str">
        <f ca="1">'DB Func'!B10</f>
        <v>Funcionário 8</v>
      </c>
    </row>
    <row r="13" spans="1:18" ht="15.75" thickBot="1">
      <c r="C13" s="216">
        <v>1</v>
      </c>
      <c r="D13" s="630" t="str">
        <f>I5</f>
        <v>Rafael Avila</v>
      </c>
      <c r="E13" s="630"/>
      <c r="F13" s="630"/>
      <c r="G13" s="630"/>
      <c r="H13" s="630"/>
      <c r="I13" s="217"/>
      <c r="J13" s="630" t="e">
        <f ca="1">VLOOKUP(D13,dbnov,48,FALSE)</f>
        <v>#N/A</v>
      </c>
      <c r="K13" s="631"/>
      <c r="L13" s="218"/>
      <c r="M13" s="654"/>
      <c r="N13" s="219"/>
      <c r="O13" s="662"/>
      <c r="R13" s="195" t="str">
        <f ca="1">'DB Func'!B11</f>
        <v>Funcionário 9</v>
      </c>
    </row>
    <row r="14" spans="1:18" ht="8.25" customHeight="1">
      <c r="C14" s="220"/>
      <c r="D14" s="220"/>
      <c r="E14" s="220"/>
      <c r="F14" s="220"/>
      <c r="G14" s="220"/>
      <c r="H14" s="220"/>
      <c r="I14" s="220"/>
      <c r="J14" s="220"/>
      <c r="K14" s="220"/>
      <c r="L14" s="211"/>
      <c r="M14" s="654"/>
      <c r="N14" s="205"/>
      <c r="O14" s="662"/>
      <c r="Q14" s="195" t="e">
        <f ca="1">VLOOKUP('Folha Nov'!$I$5,Ferias!C8:AM37,37,FALSE)</f>
        <v>#N/A</v>
      </c>
      <c r="R14" s="195" t="str">
        <f ca="1">'DB Func'!B12</f>
        <v>Funcionário 10</v>
      </c>
    </row>
    <row r="15" spans="1:18">
      <c r="C15" s="588" t="s">
        <v>562</v>
      </c>
      <c r="D15" s="589"/>
      <c r="E15" s="589"/>
      <c r="F15" s="589"/>
      <c r="G15" s="589"/>
      <c r="H15" s="590"/>
      <c r="I15" s="221" t="s">
        <v>563</v>
      </c>
      <c r="J15" s="221" t="s">
        <v>564</v>
      </c>
      <c r="K15" s="221" t="s">
        <v>565</v>
      </c>
      <c r="L15" s="222"/>
      <c r="M15" s="654"/>
      <c r="N15" s="223"/>
      <c r="O15" s="662"/>
      <c r="R15" s="195" t="str">
        <f ca="1">'DB Func'!B13</f>
        <v>Funcionário 11</v>
      </c>
    </row>
    <row r="16" spans="1:18">
      <c r="C16" s="243" t="s">
        <v>1</v>
      </c>
      <c r="D16" s="244"/>
      <c r="E16" s="244"/>
      <c r="F16" s="244"/>
      <c r="G16" s="244"/>
      <c r="H16" s="245"/>
      <c r="I16" s="297" t="e">
        <f ca="1">OFFSET(INDIRECT(I7&amp;"!J8"),Q14-1,)</f>
        <v>#N/A</v>
      </c>
      <c r="J16" s="225" t="e">
        <f ca="1">OFFSET(INDIRECT(I7&amp;"!Fh8"),Q14-1,)</f>
        <v>#N/A</v>
      </c>
      <c r="K16" s="225"/>
      <c r="L16" s="222"/>
      <c r="M16" s="654"/>
      <c r="N16" s="223"/>
      <c r="O16" s="662"/>
      <c r="R16" s="195" t="str">
        <f ca="1">'DB Func'!B14</f>
        <v>Funcionário 12</v>
      </c>
    </row>
    <row r="17" spans="3:18">
      <c r="C17" s="579" t="s">
        <v>957</v>
      </c>
      <c r="D17" s="580"/>
      <c r="E17" s="580"/>
      <c r="F17" s="580"/>
      <c r="G17" s="580"/>
      <c r="H17" s="581"/>
      <c r="I17" s="224"/>
      <c r="J17" s="225" t="e">
        <f ca="1">OFFSET(INDIRECT(I7&amp;"!Z8"),Q14-1,)+OFFSET(INDIRECT(I7&amp;"!AA8"),Q14-1,)</f>
        <v>#N/A</v>
      </c>
      <c r="K17" s="225"/>
      <c r="L17" s="222"/>
      <c r="M17" s="654"/>
      <c r="N17" s="667"/>
      <c r="O17" s="662"/>
      <c r="R17" s="195" t="str">
        <f ca="1">'DB Func'!B16</f>
        <v>Funcionário 14</v>
      </c>
    </row>
    <row r="18" spans="3:18">
      <c r="C18" s="579" t="s">
        <v>522</v>
      </c>
      <c r="D18" s="580"/>
      <c r="E18" s="580"/>
      <c r="F18" s="580"/>
      <c r="G18" s="580"/>
      <c r="H18" s="581"/>
      <c r="I18" s="227" t="e">
        <f ca="1">OFFSET(INDIRECT(I7&amp;"!M8"),Q14-1,)</f>
        <v>#N/A</v>
      </c>
      <c r="J18" s="225" t="e">
        <f ca="1">OFFSET(INDIRECT(I7&amp;"!AR8"),Q14-1,)</f>
        <v>#N/A</v>
      </c>
      <c r="K18" s="225"/>
      <c r="L18" s="222"/>
      <c r="M18" s="654"/>
      <c r="N18" s="667"/>
      <c r="O18" s="662"/>
      <c r="R18" s="195" t="str">
        <f ca="1">'DB Func'!B18</f>
        <v>Funcionário 16</v>
      </c>
    </row>
    <row r="19" spans="3:18">
      <c r="C19" s="579" t="s">
        <v>964</v>
      </c>
      <c r="D19" s="580"/>
      <c r="E19" s="580"/>
      <c r="F19" s="580"/>
      <c r="G19" s="580"/>
      <c r="H19" s="581"/>
      <c r="I19" s="227" t="e">
        <f ca="1">OFFSET(INDIRECT(I7&amp;"!N8"),Q14-1,)</f>
        <v>#N/A</v>
      </c>
      <c r="J19" s="229" t="e">
        <f ca="1">OFFSET(INDIRECT(I7&amp;"!AS8"),Q14-1,)</f>
        <v>#N/A</v>
      </c>
      <c r="K19" s="225"/>
      <c r="L19" s="222"/>
      <c r="M19" s="654"/>
      <c r="N19" s="667"/>
      <c r="O19" s="662"/>
      <c r="R19" s="195" t="str">
        <f ca="1">'DB Func'!B20</f>
        <v>Funcionário 18</v>
      </c>
    </row>
    <row r="20" spans="3:18">
      <c r="C20" s="579" t="s">
        <v>963</v>
      </c>
      <c r="D20" s="580"/>
      <c r="E20" s="580"/>
      <c r="F20" s="580"/>
      <c r="G20" s="580"/>
      <c r="H20" s="581"/>
      <c r="I20" s="227" t="e">
        <f ca="1">OFFSET(INDIRECT(I7&amp;"!O8"),Q14-1,)</f>
        <v>#N/A</v>
      </c>
      <c r="J20" s="229" t="e">
        <f ca="1">OFFSET(INDIRECT(I7&amp;"!AT8"),Q14-1,)</f>
        <v>#N/A</v>
      </c>
      <c r="K20" s="225"/>
      <c r="L20" s="222"/>
      <c r="M20" s="654"/>
      <c r="N20" s="667"/>
      <c r="O20" s="662"/>
      <c r="R20" s="195" t="str">
        <f ca="1">'DB Func'!B21</f>
        <v>Funcionário 19</v>
      </c>
    </row>
    <row r="21" spans="3:18">
      <c r="C21" s="626" t="s">
        <v>962</v>
      </c>
      <c r="D21" s="627"/>
      <c r="E21" s="627"/>
      <c r="F21" s="627"/>
      <c r="G21" s="627"/>
      <c r="H21" s="628"/>
      <c r="I21" s="224" t="e">
        <f ca="1">OFFSET(INDIRECT(I7&amp;"!Q8"),Q14-1,)</f>
        <v>#N/A</v>
      </c>
      <c r="J21" s="225" t="e">
        <f ca="1">OFFSET(INDIRECT(I7&amp;"!AV8"),Q14-1,)</f>
        <v>#N/A</v>
      </c>
      <c r="K21" s="225"/>
      <c r="L21" s="222"/>
      <c r="M21" s="654"/>
      <c r="N21" s="668"/>
      <c r="O21" s="662"/>
      <c r="R21" s="195" t="str">
        <f ca="1">'DB Func'!B22</f>
        <v>Funcionário 20</v>
      </c>
    </row>
    <row r="22" spans="3:18">
      <c r="C22" s="626" t="s">
        <v>961</v>
      </c>
      <c r="D22" s="627"/>
      <c r="E22" s="627"/>
      <c r="F22" s="627"/>
      <c r="G22" s="627"/>
      <c r="H22" s="628"/>
      <c r="I22" s="224" t="e">
        <f ca="1">OFFSET(INDIRECT(I7&amp;"!P8"),Q14-1,)</f>
        <v>#N/A</v>
      </c>
      <c r="J22" s="225" t="e">
        <f ca="1">OFFSET(INDIRECT(I7&amp;"!AU8"),Q14-1,)</f>
        <v>#N/A</v>
      </c>
      <c r="K22" s="225"/>
      <c r="L22" s="222"/>
      <c r="M22" s="654"/>
      <c r="N22" s="223"/>
      <c r="O22" s="662"/>
      <c r="R22" s="195" t="str">
        <f ca="1">'DB Func'!B23</f>
        <v>Funcionário 21</v>
      </c>
    </row>
    <row r="23" spans="3:18">
      <c r="C23" s="626" t="s">
        <v>960</v>
      </c>
      <c r="D23" s="627"/>
      <c r="E23" s="627"/>
      <c r="F23" s="627"/>
      <c r="G23" s="627"/>
      <c r="H23" s="628"/>
      <c r="I23" s="238"/>
      <c r="J23" s="225" t="e">
        <f ca="1">OFFSET(INDIRECT(I7&amp;"!AQ8"),Q14-1,)</f>
        <v>#N/A</v>
      </c>
      <c r="K23" s="225"/>
      <c r="L23" s="222"/>
      <c r="M23" s="654"/>
      <c r="N23" s="223"/>
      <c r="O23" s="662"/>
      <c r="R23" s="195" t="str">
        <f ca="1">'DB Func'!B24</f>
        <v>Funcionário 22</v>
      </c>
    </row>
    <row r="24" spans="3:18">
      <c r="C24" s="658" t="s">
        <v>958</v>
      </c>
      <c r="D24" s="659"/>
      <c r="E24" s="659"/>
      <c r="F24" s="659"/>
      <c r="G24" s="659"/>
      <c r="H24" s="660"/>
      <c r="I24" s="238"/>
      <c r="J24" s="225" t="e">
        <f ca="1">OFFSET(INDIRECT(I7&amp;"!AK8"),Q14-1,)</f>
        <v>#N/A</v>
      </c>
      <c r="K24" s="225"/>
      <c r="L24" s="222"/>
      <c r="M24" s="654"/>
      <c r="N24" s="223"/>
      <c r="O24" s="239"/>
      <c r="R24" s="195" t="str">
        <f ca="1">'DB Func'!B25</f>
        <v>Funcionário 23</v>
      </c>
    </row>
    <row r="25" spans="3:18">
      <c r="C25" s="658" t="s">
        <v>730</v>
      </c>
      <c r="D25" s="659"/>
      <c r="E25" s="659"/>
      <c r="F25" s="659"/>
      <c r="G25" s="659"/>
      <c r="H25" s="660"/>
      <c r="I25" s="240"/>
      <c r="J25" s="225" t="e">
        <f ca="1">OFFSET(INDIRECT(I7&amp;"!FP8"),Q14-1,)</f>
        <v>#N/A</v>
      </c>
      <c r="K25" s="225"/>
      <c r="L25" s="222"/>
      <c r="M25" s="654"/>
      <c r="N25" s="223"/>
      <c r="O25" s="239"/>
      <c r="R25" s="195" t="str">
        <f ca="1">'DB Func'!B26</f>
        <v>Funcionário 24</v>
      </c>
    </row>
    <row r="26" spans="3:18">
      <c r="C26" s="658" t="s">
        <v>606</v>
      </c>
      <c r="D26" s="659"/>
      <c r="E26" s="659"/>
      <c r="F26" s="659"/>
      <c r="G26" s="659"/>
      <c r="H26" s="660"/>
      <c r="I26" s="240"/>
      <c r="J26" s="225" t="e">
        <f ca="1">OFFSET(INDIRECT(I7&amp;"!AW8"),Q14-1,)</f>
        <v>#N/A</v>
      </c>
      <c r="K26" s="225"/>
      <c r="L26" s="222"/>
      <c r="M26" s="654"/>
      <c r="N26" s="223"/>
      <c r="O26" s="239"/>
      <c r="R26" s="195" t="str">
        <f ca="1">'DB Func'!B27</f>
        <v>Funcionário 25</v>
      </c>
    </row>
    <row r="27" spans="3:18">
      <c r="C27" s="579" t="s">
        <v>605</v>
      </c>
      <c r="D27" s="580"/>
      <c r="E27" s="580"/>
      <c r="F27" s="580"/>
      <c r="G27" s="580"/>
      <c r="H27" s="581"/>
      <c r="I27" s="238"/>
      <c r="J27" s="225" t="e">
        <f ca="1">OFFSET(INDIRECT(I7&amp;"!AX8"),Q14-1,)</f>
        <v>#N/A</v>
      </c>
      <c r="K27" s="225"/>
      <c r="L27" s="222"/>
      <c r="M27" s="654"/>
      <c r="N27" s="223"/>
      <c r="O27" s="239"/>
      <c r="R27" s="195" t="str">
        <f ca="1">'DB Func'!B28</f>
        <v>Funcionário 26</v>
      </c>
    </row>
    <row r="28" spans="3:18">
      <c r="C28" s="243" t="s">
        <v>122</v>
      </c>
      <c r="D28" s="244"/>
      <c r="E28" s="244"/>
      <c r="F28" s="244"/>
      <c r="G28" s="244"/>
      <c r="H28" s="245"/>
      <c r="I28" s="238"/>
      <c r="J28" s="225" t="e">
        <f ca="1">OFFSET(INDIRECT(I7&amp;"!AY8"),Q14-1,)</f>
        <v>#N/A</v>
      </c>
      <c r="K28" s="225"/>
      <c r="L28" s="222"/>
      <c r="M28" s="654"/>
      <c r="N28" s="223"/>
      <c r="O28" s="239"/>
      <c r="R28" s="195" t="str">
        <f ca="1">'DB Func'!B29</f>
        <v>Funcionário 27</v>
      </c>
    </row>
    <row r="29" spans="3:18">
      <c r="C29" s="243" t="s">
        <v>159</v>
      </c>
      <c r="D29" s="244"/>
      <c r="E29" s="244"/>
      <c r="F29" s="244"/>
      <c r="G29" s="244"/>
      <c r="H29" s="245"/>
      <c r="I29" s="237" t="e">
        <f ca="1">IF(K29='P Gerais'!$F$25,'P Gerais'!F24,OFFSET(INDIRECT(I7&amp;"!BB8"),Q14-1,))</f>
        <v>#N/A</v>
      </c>
      <c r="J29" s="225"/>
      <c r="K29" s="225" t="e">
        <f ca="1">OFFSET(INDIRECT(I7&amp;"!BC8"),Q14-1,)</f>
        <v>#N/A</v>
      </c>
      <c r="L29" s="222"/>
      <c r="M29" s="654"/>
      <c r="N29" s="223"/>
      <c r="O29" s="239"/>
      <c r="R29" s="195" t="str">
        <f ca="1">'DB Func'!B30</f>
        <v>Funcionário 28</v>
      </c>
    </row>
    <row r="30" spans="3:18">
      <c r="C30" s="579" t="s">
        <v>160</v>
      </c>
      <c r="D30" s="580"/>
      <c r="E30" s="580"/>
      <c r="F30" s="580"/>
      <c r="G30" s="580"/>
      <c r="H30" s="581"/>
      <c r="I30" s="237" t="e">
        <f ca="1">OFFSET(INDIRECT(I7&amp;"!BE8"),Q14-1,)</f>
        <v>#N/A</v>
      </c>
      <c r="J30" s="225"/>
      <c r="K30" s="225" t="e">
        <f ca="1">OFFSET(INDIRECT(I7&amp;"!BF8"),Q14-1,)</f>
        <v>#N/A</v>
      </c>
      <c r="L30" s="222"/>
      <c r="M30" s="654"/>
      <c r="N30" s="246"/>
      <c r="O30" s="239"/>
      <c r="R30" s="195" t="str">
        <f ca="1">'DB Func'!B31</f>
        <v>Funcionário 29</v>
      </c>
    </row>
    <row r="31" spans="3:18">
      <c r="C31" s="579" t="s">
        <v>787</v>
      </c>
      <c r="D31" s="580"/>
      <c r="E31" s="580"/>
      <c r="F31" s="580"/>
      <c r="G31" s="580"/>
      <c r="H31" s="581"/>
      <c r="I31" s="238" t="e">
        <f ca="1">OFFSET(INDIRECT(I7&amp;"!AC8"),Q14-1,)</f>
        <v>#N/A</v>
      </c>
      <c r="J31" s="225"/>
      <c r="K31" s="225" t="e">
        <f ca="1">OFFSET(INDIRECT(I7&amp;"!Fj8"),Q14-1,)</f>
        <v>#N/A</v>
      </c>
      <c r="L31" s="222"/>
      <c r="M31" s="654"/>
      <c r="N31" s="223"/>
      <c r="O31" s="239"/>
      <c r="R31" s="195" t="str">
        <f ca="1">'DB Func'!B32</f>
        <v>Funcionário 30</v>
      </c>
    </row>
    <row r="32" spans="3:18">
      <c r="C32" s="579" t="s">
        <v>843</v>
      </c>
      <c r="D32" s="580"/>
      <c r="E32" s="580"/>
      <c r="F32" s="580"/>
      <c r="G32" s="580"/>
      <c r="H32" s="581"/>
      <c r="I32" s="247" t="e">
        <f ca="1">OFFSET(INDIRECT(I7&amp;"!Ab8"),Q14-1,)</f>
        <v>#N/A</v>
      </c>
      <c r="J32" s="225"/>
      <c r="K32" s="225" t="e">
        <f ca="1">OFFSET(INDIRECT(I7&amp;"!Fi8"),Q14-1,)</f>
        <v>#N/A</v>
      </c>
      <c r="L32" s="222"/>
      <c r="M32" s="654"/>
      <c r="N32" s="223"/>
      <c r="O32" s="239"/>
    </row>
    <row r="33" spans="3:18">
      <c r="C33" s="579" t="str">
        <f>Resul!C29</f>
        <v>Empréstimo</v>
      </c>
      <c r="D33" s="580"/>
      <c r="E33" s="580"/>
      <c r="F33" s="580"/>
      <c r="G33" s="580"/>
      <c r="H33" s="581"/>
      <c r="I33" s="247"/>
      <c r="J33" s="225"/>
      <c r="K33" s="225" t="e">
        <f ca="1">OFFSET(INDIRECT(I7&amp;"!AD8"),Q14-1,)</f>
        <v>#N/A</v>
      </c>
      <c r="L33" s="222"/>
      <c r="M33" s="654"/>
      <c r="N33" s="223"/>
      <c r="O33" s="248"/>
      <c r="R33" s="195">
        <f ca="1">IFERROR(VLOOKUP(I5,R5:R31,1,0),-10)</f>
        <v>-10</v>
      </c>
    </row>
    <row r="34" spans="3:18">
      <c r="C34" s="579" t="str">
        <f>Resul!C30</f>
        <v>Pensão</v>
      </c>
      <c r="D34" s="580"/>
      <c r="E34" s="580"/>
      <c r="F34" s="580"/>
      <c r="G34" s="580"/>
      <c r="H34" s="581"/>
      <c r="I34" s="247"/>
      <c r="J34" s="225"/>
      <c r="K34" s="225" t="e">
        <f ca="1">OFFSET(INDIRECT(I7&amp;"!AE8"),Q14-1,)</f>
        <v>#N/A</v>
      </c>
      <c r="L34" s="222"/>
      <c r="M34" s="654"/>
      <c r="N34" s="223"/>
      <c r="O34" s="248"/>
    </row>
    <row r="35" spans="3:18">
      <c r="C35" s="579" t="s">
        <v>965</v>
      </c>
      <c r="D35" s="580"/>
      <c r="E35" s="580"/>
      <c r="F35" s="580"/>
      <c r="G35" s="580"/>
      <c r="H35" s="581"/>
      <c r="I35" s="247"/>
      <c r="J35" s="225"/>
      <c r="K35" s="225" t="e">
        <f ca="1">OFFSET(INDIRECT(I7&amp;"!AF8"),Q14-1,)</f>
        <v>#N/A</v>
      </c>
      <c r="L35" s="222"/>
      <c r="M35" s="654"/>
      <c r="N35" s="223"/>
      <c r="O35" s="248"/>
    </row>
    <row r="36" spans="3:18" ht="15" customHeight="1">
      <c r="C36" s="579" t="str">
        <f>Benef!C6</f>
        <v>-</v>
      </c>
      <c r="D36" s="580"/>
      <c r="E36" s="580"/>
      <c r="F36" s="580"/>
      <c r="G36" s="580"/>
      <c r="H36" s="581"/>
      <c r="I36" s="247"/>
      <c r="J36" s="225" t="e">
        <f ca="1">OFFSET(INDIRECT(I7&amp;"!gv8"),Q14-1,)</f>
        <v>#N/A</v>
      </c>
      <c r="K36" s="225" t="e">
        <f ca="1">OFFSET(INDIRECT(I7&amp;"!R8"),Q14-1,)</f>
        <v>#N/A</v>
      </c>
      <c r="L36" s="222"/>
      <c r="M36" s="654"/>
      <c r="N36" s="632" t="s">
        <v>738</v>
      </c>
      <c r="O36" s="635"/>
    </row>
    <row r="37" spans="3:18">
      <c r="C37" s="579" t="str">
        <f>Benef!C7</f>
        <v>-</v>
      </c>
      <c r="D37" s="580"/>
      <c r="E37" s="580"/>
      <c r="F37" s="580"/>
      <c r="G37" s="580"/>
      <c r="H37" s="581"/>
      <c r="I37" s="247"/>
      <c r="J37" s="225" t="e">
        <f ca="1">OFFSET(INDIRECT(I7&amp;"!gw8"),Q14-1,)</f>
        <v>#N/A</v>
      </c>
      <c r="K37" s="225" t="e">
        <f ca="1">OFFSET(INDIRECT(I7&amp;"!S8"),Q14-1,)</f>
        <v>#N/A</v>
      </c>
      <c r="L37" s="222"/>
      <c r="M37" s="654"/>
      <c r="N37" s="633"/>
      <c r="O37" s="636"/>
    </row>
    <row r="38" spans="3:18">
      <c r="C38" s="579" t="str">
        <f>Benef!C8</f>
        <v>-</v>
      </c>
      <c r="D38" s="580"/>
      <c r="E38" s="580"/>
      <c r="F38" s="580"/>
      <c r="G38" s="580"/>
      <c r="H38" s="581"/>
      <c r="I38" s="247"/>
      <c r="J38" s="225" t="e">
        <f ca="1">OFFSET(INDIRECT(I7&amp;"!gx8"),Q14-1,)</f>
        <v>#N/A</v>
      </c>
      <c r="K38" s="225" t="e">
        <f ca="1">OFFSET(INDIRECT(I7&amp;"!t8"),Q14-1,)</f>
        <v>#N/A</v>
      </c>
      <c r="L38" s="222"/>
      <c r="M38" s="654"/>
      <c r="N38" s="633"/>
      <c r="O38" s="636"/>
    </row>
    <row r="39" spans="3:18">
      <c r="C39" s="328" t="str">
        <f>Benef!C9</f>
        <v>-</v>
      </c>
      <c r="D39" s="324"/>
      <c r="E39" s="324"/>
      <c r="F39" s="324"/>
      <c r="G39" s="324"/>
      <c r="H39" s="325"/>
      <c r="I39" s="247"/>
      <c r="J39" s="225" t="e">
        <f ca="1">OFFSET(INDIRECT(I7&amp;"!gy8"),Q14-1,)</f>
        <v>#N/A</v>
      </c>
      <c r="K39" s="225" t="e">
        <f ca="1">OFFSET(INDIRECT(I7&amp;"!U8"),Q14-1,)</f>
        <v>#N/A</v>
      </c>
      <c r="L39" s="222"/>
      <c r="M39" s="654"/>
      <c r="N39" s="633"/>
      <c r="O39" s="636"/>
    </row>
    <row r="40" spans="3:18">
      <c r="C40" s="328" t="str">
        <f>Benef!C10</f>
        <v>-</v>
      </c>
      <c r="D40" s="324"/>
      <c r="E40" s="324"/>
      <c r="F40" s="324"/>
      <c r="G40" s="324"/>
      <c r="H40" s="325"/>
      <c r="I40" s="247"/>
      <c r="J40" s="225" t="e">
        <f ca="1">OFFSET(INDIRECT(I7&amp;"!gz8"),Q14-1,)</f>
        <v>#N/A</v>
      </c>
      <c r="K40" s="225" t="e">
        <f ca="1">OFFSET(INDIRECT(I7&amp;"!V8"),Q14-1,)</f>
        <v>#N/A</v>
      </c>
      <c r="L40" s="222"/>
      <c r="M40" s="654"/>
      <c r="N40" s="633"/>
      <c r="O40" s="636"/>
    </row>
    <row r="41" spans="3:18">
      <c r="C41" s="328" t="str">
        <f>Benef!C11</f>
        <v>-</v>
      </c>
      <c r="D41" s="324"/>
      <c r="E41" s="324"/>
      <c r="F41" s="324"/>
      <c r="G41" s="324"/>
      <c r="H41" s="325"/>
      <c r="I41" s="247"/>
      <c r="J41" s="225" t="e">
        <f ca="1">OFFSET(INDIRECT(I7&amp;"!ha8"),Q14-1,)</f>
        <v>#N/A</v>
      </c>
      <c r="K41" s="225" t="e">
        <f ca="1">OFFSET(INDIRECT(I7&amp;"!W8"),Q14-1,)</f>
        <v>#N/A</v>
      </c>
      <c r="L41" s="222"/>
      <c r="M41" s="654"/>
      <c r="N41" s="633"/>
      <c r="O41" s="636"/>
    </row>
    <row r="42" spans="3:18">
      <c r="C42" s="328" t="str">
        <f>Benef!C12</f>
        <v>-</v>
      </c>
      <c r="D42" s="324"/>
      <c r="E42" s="324"/>
      <c r="F42" s="324"/>
      <c r="G42" s="324"/>
      <c r="H42" s="325"/>
      <c r="I42" s="247"/>
      <c r="J42" s="225" t="e">
        <f ca="1">OFFSET(INDIRECT(I7&amp;"!hb8"),Q14-1,)</f>
        <v>#N/A</v>
      </c>
      <c r="K42" s="225" t="e">
        <f ca="1">OFFSET(INDIRECT(I7&amp;"!X8"),Q14-1,)</f>
        <v>#N/A</v>
      </c>
      <c r="L42" s="222"/>
      <c r="M42" s="654"/>
      <c r="N42" s="633"/>
      <c r="O42" s="636"/>
    </row>
    <row r="43" spans="3:18">
      <c r="C43" s="585" t="str">
        <f>Benef!C13</f>
        <v>-</v>
      </c>
      <c r="D43" s="586"/>
      <c r="E43" s="586"/>
      <c r="F43" s="586"/>
      <c r="G43" s="586"/>
      <c r="H43" s="587"/>
      <c r="I43" s="249"/>
      <c r="J43" s="250" t="e">
        <f ca="1">OFFSET(INDIRECT(I7&amp;"!hc8"),Q14-1,)</f>
        <v>#N/A</v>
      </c>
      <c r="K43" s="250" t="e">
        <f ca="1">OFFSET(INDIRECT(I7&amp;"!Y8"),Q14-1,)</f>
        <v>#N/A</v>
      </c>
      <c r="L43" s="222"/>
      <c r="M43" s="654"/>
      <c r="N43" s="633"/>
      <c r="O43" s="636"/>
    </row>
    <row r="44" spans="3:18">
      <c r="C44" s="251" t="s">
        <v>566</v>
      </c>
      <c r="D44" s="252"/>
      <c r="E44" s="252"/>
      <c r="F44" s="252"/>
      <c r="G44" s="252"/>
      <c r="H44" s="252"/>
      <c r="I44" s="253"/>
      <c r="J44" s="254" t="s">
        <v>567</v>
      </c>
      <c r="K44" s="254" t="s">
        <v>568</v>
      </c>
      <c r="L44" s="255"/>
      <c r="M44" s="654"/>
      <c r="N44" s="633"/>
      <c r="O44" s="636"/>
    </row>
    <row r="45" spans="3:18">
      <c r="C45" s="615"/>
      <c r="D45" s="616"/>
      <c r="E45" s="616"/>
      <c r="F45" s="616"/>
      <c r="G45" s="616"/>
      <c r="H45" s="616"/>
      <c r="I45" s="618"/>
      <c r="J45" s="256" t="e">
        <f ca="1">SUM(J16:J43)</f>
        <v>#N/A</v>
      </c>
      <c r="K45" s="256" t="e">
        <f ca="1">SUM(K16:K43)</f>
        <v>#N/A</v>
      </c>
      <c r="L45" s="222"/>
      <c r="M45" s="654"/>
      <c r="N45" s="633"/>
      <c r="O45" s="636"/>
    </row>
    <row r="46" spans="3:18" ht="21.75" customHeight="1">
      <c r="C46" s="615"/>
      <c r="D46" s="616"/>
      <c r="E46" s="616"/>
      <c r="F46" s="616"/>
      <c r="G46" s="616"/>
      <c r="H46" s="616"/>
      <c r="I46" s="618"/>
      <c r="J46" s="257" t="s">
        <v>569</v>
      </c>
      <c r="K46" s="258" t="e">
        <f ca="1">OFFSET(INDIRECT(I7&amp;"!BI8"),Q14-1,)</f>
        <v>#N/A</v>
      </c>
      <c r="L46" s="255"/>
      <c r="M46" s="654"/>
      <c r="N46" s="633"/>
      <c r="O46" s="636"/>
    </row>
    <row r="47" spans="3:18" ht="16.5" customHeight="1">
      <c r="C47" s="664" t="s">
        <v>570</v>
      </c>
      <c r="D47" s="665"/>
      <c r="E47" s="259" t="s">
        <v>571</v>
      </c>
      <c r="F47" s="259" t="s">
        <v>572</v>
      </c>
      <c r="G47" s="259"/>
      <c r="H47" s="259" t="s">
        <v>573</v>
      </c>
      <c r="I47" s="259"/>
      <c r="J47" s="259" t="s">
        <v>574</v>
      </c>
      <c r="K47" s="260"/>
      <c r="L47" s="255"/>
      <c r="M47" s="654"/>
      <c r="N47" s="633"/>
      <c r="O47" s="636"/>
    </row>
    <row r="48" spans="3:18">
      <c r="C48" s="648" t="e">
        <f ca="1">OFFSET(INDIRECT(I7&amp;"!BA8"),Q14-1,)</f>
        <v>#N/A</v>
      </c>
      <c r="D48" s="649"/>
      <c r="E48" s="264" t="e">
        <f ca="1">IF(I29='P Gerais'!F25,TEXT(Folha Nov!I29,"R$ 0,00"),I29)</f>
        <v>#N/A</v>
      </c>
      <c r="F48" s="264">
        <f>'P Gerais'!$D$18</f>
        <v>0.08</v>
      </c>
      <c r="G48" s="262"/>
      <c r="H48" s="262" t="e">
        <f ca="1">C48*F48</f>
        <v>#N/A</v>
      </c>
      <c r="I48" s="262"/>
      <c r="J48" s="264" t="e">
        <f ca="1">I30</f>
        <v>#N/A</v>
      </c>
      <c r="K48" s="263" t="s">
        <v>530</v>
      </c>
      <c r="L48" s="222"/>
      <c r="M48" s="655"/>
      <c r="N48" s="634"/>
      <c r="O48" s="637"/>
    </row>
    <row r="49" spans="3:15">
      <c r="C49" s="265"/>
      <c r="D49" s="266"/>
      <c r="E49" s="266"/>
      <c r="F49" s="266"/>
      <c r="G49" s="266"/>
      <c r="H49" s="266"/>
      <c r="I49" s="266"/>
      <c r="J49" s="266"/>
      <c r="K49" s="267"/>
      <c r="L49" s="222"/>
      <c r="M49" s="268"/>
      <c r="N49" s="269"/>
      <c r="O49" s="270"/>
    </row>
    <row r="50" spans="3:15" ht="15.75" thickBot="1">
      <c r="C50" s="271"/>
      <c r="D50" s="272"/>
      <c r="E50" s="272"/>
      <c r="F50" s="272"/>
      <c r="G50" s="272"/>
      <c r="H50" s="272"/>
      <c r="I50" s="272"/>
      <c r="J50" s="272"/>
      <c r="K50" s="272"/>
      <c r="L50" s="205"/>
      <c r="M50" s="272"/>
      <c r="N50" s="272"/>
      <c r="O50" s="272"/>
    </row>
    <row r="51" spans="3:15" ht="20.25" customHeight="1">
      <c r="C51" s="199">
        <f t="shared" ref="C51:H51" si="0">C8</f>
        <v>0</v>
      </c>
      <c r="D51" s="200"/>
      <c r="E51" s="200"/>
      <c r="F51" s="200"/>
      <c r="G51" s="200"/>
      <c r="H51" s="599" t="str">
        <f t="shared" si="0"/>
        <v>Recibo de Pagamento e Salário</v>
      </c>
      <c r="I51" s="600"/>
      <c r="J51" s="600"/>
      <c r="K51" s="601"/>
      <c r="L51" s="201"/>
      <c r="M51" s="653" t="s">
        <v>739</v>
      </c>
      <c r="N51" s="202"/>
      <c r="O51" s="203"/>
    </row>
    <row r="52" spans="3:15">
      <c r="C52" s="204" t="str">
        <f t="shared" ref="C52:K52" si="1">C9</f>
        <v>Endereço</v>
      </c>
      <c r="D52" s="602">
        <f t="shared" si="1"/>
        <v>0</v>
      </c>
      <c r="E52" s="603"/>
      <c r="F52" s="603"/>
      <c r="G52" s="603"/>
      <c r="H52" s="603"/>
      <c r="I52" s="604"/>
      <c r="J52" s="205"/>
      <c r="K52" s="605" t="str">
        <f t="shared" si="1"/>
        <v>Nov/2015</v>
      </c>
      <c r="L52" s="206"/>
      <c r="M52" s="654"/>
      <c r="N52" s="205"/>
      <c r="O52" s="661"/>
    </row>
    <row r="53" spans="3:15" ht="15.75" thickBot="1">
      <c r="C53" s="207" t="str">
        <f t="shared" ref="C53:D53" si="2">C10</f>
        <v>CNPJ</v>
      </c>
      <c r="D53" s="607">
        <f t="shared" si="2"/>
        <v>0</v>
      </c>
      <c r="E53" s="608"/>
      <c r="F53" s="608"/>
      <c r="G53" s="608"/>
      <c r="H53" s="608"/>
      <c r="I53" s="609"/>
      <c r="J53" s="208"/>
      <c r="K53" s="606"/>
      <c r="L53" s="206"/>
      <c r="M53" s="654"/>
      <c r="N53" s="205"/>
      <c r="O53" s="662"/>
    </row>
    <row r="54" spans="3:15" ht="8.25" customHeight="1" thickBot="1">
      <c r="C54" s="210"/>
      <c r="D54" s="210"/>
      <c r="E54" s="210"/>
      <c r="F54" s="210"/>
      <c r="G54" s="210"/>
      <c r="H54" s="210"/>
      <c r="I54" s="210"/>
      <c r="J54" s="210"/>
      <c r="K54" s="210"/>
      <c r="L54" s="211"/>
      <c r="M54" s="654"/>
      <c r="N54" s="205"/>
      <c r="O54" s="662"/>
    </row>
    <row r="55" spans="3:15">
      <c r="C55" s="212" t="str">
        <f t="shared" ref="C55:J55" si="3">C12</f>
        <v>CÓDIGO</v>
      </c>
      <c r="D55" s="213" t="str">
        <f t="shared" si="3"/>
        <v>NOME DO FUNCIONÁRIO</v>
      </c>
      <c r="E55" s="214"/>
      <c r="F55" s="214"/>
      <c r="G55" s="214"/>
      <c r="H55" s="214"/>
      <c r="I55" s="213" t="str">
        <f t="shared" si="3"/>
        <v>CBO</v>
      </c>
      <c r="J55" s="213" t="str">
        <f t="shared" si="3"/>
        <v>FUNÇÃO</v>
      </c>
      <c r="K55" s="215"/>
      <c r="L55" s="206"/>
      <c r="M55" s="654"/>
      <c r="N55" s="205"/>
      <c r="O55" s="662"/>
    </row>
    <row r="56" spans="3:15" ht="15.75" thickBot="1">
      <c r="C56" s="216">
        <f t="shared" ref="C56:J56" si="4">C13</f>
        <v>1</v>
      </c>
      <c r="D56" s="610" t="str">
        <f t="shared" si="4"/>
        <v>Rafael Avila</v>
      </c>
      <c r="E56" s="611"/>
      <c r="F56" s="611"/>
      <c r="G56" s="611"/>
      <c r="H56" s="612"/>
      <c r="I56" s="217"/>
      <c r="J56" s="610" t="e">
        <f t="shared" ca="1" si="4"/>
        <v>#N/A</v>
      </c>
      <c r="K56" s="613"/>
      <c r="L56" s="218"/>
      <c r="M56" s="654"/>
      <c r="N56" s="219"/>
      <c r="O56" s="662"/>
    </row>
    <row r="57" spans="3:15" ht="8.25" customHeight="1">
      <c r="C57" s="220"/>
      <c r="D57" s="220"/>
      <c r="E57" s="220"/>
      <c r="F57" s="220"/>
      <c r="G57" s="220"/>
      <c r="H57" s="220"/>
      <c r="I57" s="220"/>
      <c r="J57" s="220"/>
      <c r="K57" s="220"/>
      <c r="L57" s="211"/>
      <c r="M57" s="654"/>
      <c r="N57" s="205"/>
      <c r="O57" s="662"/>
    </row>
    <row r="58" spans="3:15">
      <c r="C58" s="588" t="str">
        <f t="shared" ref="C58:K58" si="5">C15</f>
        <v>Descrição</v>
      </c>
      <c r="D58" s="589"/>
      <c r="E58" s="589"/>
      <c r="F58" s="589"/>
      <c r="G58" s="589"/>
      <c r="H58" s="590"/>
      <c r="I58" s="221" t="str">
        <f t="shared" si="5"/>
        <v>Referência</v>
      </c>
      <c r="J58" s="221" t="str">
        <f t="shared" si="5"/>
        <v>Proventos</v>
      </c>
      <c r="K58" s="221" t="str">
        <f t="shared" si="5"/>
        <v>Descontos</v>
      </c>
      <c r="L58" s="222"/>
      <c r="M58" s="654"/>
      <c r="N58" s="223"/>
      <c r="O58" s="662"/>
    </row>
    <row r="59" spans="3:15" ht="15" customHeight="1">
      <c r="C59" s="243" t="str">
        <f t="shared" ref="C59:J59" si="6">C16</f>
        <v>Salário Bruto</v>
      </c>
      <c r="D59" s="244"/>
      <c r="E59" s="244"/>
      <c r="F59" s="244"/>
      <c r="G59" s="244"/>
      <c r="H59" s="245"/>
      <c r="I59" s="297" t="e">
        <f t="shared" ca="1" si="6"/>
        <v>#N/A</v>
      </c>
      <c r="J59" s="225" t="e">
        <f t="shared" ca="1" si="6"/>
        <v>#N/A</v>
      </c>
      <c r="K59" s="225"/>
      <c r="L59" s="222"/>
      <c r="M59" s="654"/>
      <c r="N59" s="223"/>
      <c r="O59" s="662"/>
    </row>
    <row r="60" spans="3:15" ht="15" customHeight="1">
      <c r="C60" s="579" t="str">
        <f t="shared" ref="C60:J60" si="7">C17</f>
        <v>Gratificação</v>
      </c>
      <c r="D60" s="580"/>
      <c r="E60" s="580"/>
      <c r="F60" s="580"/>
      <c r="G60" s="580"/>
      <c r="H60" s="581"/>
      <c r="I60" s="224">
        <f t="shared" si="7"/>
        <v>0</v>
      </c>
      <c r="J60" s="225" t="e">
        <f t="shared" ca="1" si="7"/>
        <v>#N/A</v>
      </c>
      <c r="K60" s="225"/>
      <c r="L60" s="222"/>
      <c r="M60" s="654"/>
      <c r="N60" s="667"/>
      <c r="O60" s="662"/>
    </row>
    <row r="61" spans="3:15" ht="15" customHeight="1">
      <c r="C61" s="579" t="str">
        <f t="shared" ref="C61:J61" si="8">C18</f>
        <v>Horas Extras</v>
      </c>
      <c r="D61" s="580"/>
      <c r="E61" s="580"/>
      <c r="F61" s="580"/>
      <c r="G61" s="580"/>
      <c r="H61" s="581"/>
      <c r="I61" s="227" t="e">
        <f t="shared" ca="1" si="8"/>
        <v>#N/A</v>
      </c>
      <c r="J61" s="225" t="e">
        <f t="shared" ca="1" si="8"/>
        <v>#N/A</v>
      </c>
      <c r="K61" s="225"/>
      <c r="L61" s="222"/>
      <c r="M61" s="654"/>
      <c r="N61" s="667"/>
      <c r="O61" s="662"/>
    </row>
    <row r="62" spans="3:15" ht="15" customHeight="1">
      <c r="C62" s="579" t="str">
        <f t="shared" ref="C62:J62" si="9">C19</f>
        <v>Horas Extras Noturna</v>
      </c>
      <c r="D62" s="580"/>
      <c r="E62" s="580"/>
      <c r="F62" s="580"/>
      <c r="G62" s="580"/>
      <c r="H62" s="581"/>
      <c r="I62" s="227" t="e">
        <f t="shared" ca="1" si="9"/>
        <v>#N/A</v>
      </c>
      <c r="J62" s="229" t="e">
        <f t="shared" ca="1" si="9"/>
        <v>#N/A</v>
      </c>
      <c r="K62" s="225"/>
      <c r="L62" s="222"/>
      <c r="M62" s="654"/>
      <c r="N62" s="667"/>
      <c r="O62" s="662"/>
    </row>
    <row r="63" spans="3:15" ht="15" customHeight="1">
      <c r="C63" s="579" t="str">
        <f t="shared" ref="C63:J63" si="10">C20</f>
        <v>Horas Extras DSR</v>
      </c>
      <c r="D63" s="580"/>
      <c r="E63" s="580"/>
      <c r="F63" s="580"/>
      <c r="G63" s="580"/>
      <c r="H63" s="581"/>
      <c r="I63" s="227" t="e">
        <f t="shared" ca="1" si="10"/>
        <v>#N/A</v>
      </c>
      <c r="J63" s="229" t="e">
        <f t="shared" ca="1" si="10"/>
        <v>#N/A</v>
      </c>
      <c r="K63" s="225"/>
      <c r="L63" s="222"/>
      <c r="M63" s="654"/>
      <c r="N63" s="667"/>
      <c r="O63" s="662"/>
    </row>
    <row r="64" spans="3:15" ht="15" customHeight="1">
      <c r="C64" s="582" t="str">
        <f t="shared" ref="C64:J64" si="11">C21</f>
        <v>Horas Extra Interjonada</v>
      </c>
      <c r="D64" s="583"/>
      <c r="E64" s="583"/>
      <c r="F64" s="583"/>
      <c r="G64" s="583"/>
      <c r="H64" s="584"/>
      <c r="I64" s="224" t="e">
        <f t="shared" ca="1" si="11"/>
        <v>#N/A</v>
      </c>
      <c r="J64" s="225" t="e">
        <f t="shared" ca="1" si="11"/>
        <v>#N/A</v>
      </c>
      <c r="K64" s="225"/>
      <c r="L64" s="222"/>
      <c r="M64" s="654"/>
      <c r="N64" s="668"/>
      <c r="O64" s="662"/>
    </row>
    <row r="65" spans="3:15" ht="15" customHeight="1">
      <c r="C65" s="582" t="str">
        <f t="shared" ref="C65:J65" si="12">C22</f>
        <v>Horas Extras Intrajornada</v>
      </c>
      <c r="D65" s="583"/>
      <c r="E65" s="583"/>
      <c r="F65" s="583"/>
      <c r="G65" s="583"/>
      <c r="H65" s="584"/>
      <c r="I65" s="224" t="e">
        <f t="shared" ca="1" si="12"/>
        <v>#N/A</v>
      </c>
      <c r="J65" s="225" t="e">
        <f t="shared" ca="1" si="12"/>
        <v>#N/A</v>
      </c>
      <c r="K65" s="225"/>
      <c r="L65" s="222"/>
      <c r="M65" s="654"/>
      <c r="N65" s="223"/>
      <c r="O65" s="662"/>
    </row>
    <row r="66" spans="3:15" ht="15" customHeight="1">
      <c r="C66" s="626" t="str">
        <f t="shared" ref="C66:J66" si="13">C23</f>
        <v>DSR / Horas Extras</v>
      </c>
      <c r="D66" s="627"/>
      <c r="E66" s="627"/>
      <c r="F66" s="627"/>
      <c r="G66" s="627"/>
      <c r="H66" s="628"/>
      <c r="I66" s="238"/>
      <c r="J66" s="225" t="e">
        <f t="shared" ca="1" si="13"/>
        <v>#N/A</v>
      </c>
      <c r="K66" s="225"/>
      <c r="L66" s="222"/>
      <c r="M66" s="654"/>
      <c r="N66" s="223"/>
      <c r="O66" s="662"/>
    </row>
    <row r="67" spans="3:15" ht="15" customHeight="1">
      <c r="C67" s="658" t="str">
        <f t="shared" ref="C67:J67" si="14">C24</f>
        <v>Feriado / DSR</v>
      </c>
      <c r="D67" s="659"/>
      <c r="E67" s="659"/>
      <c r="F67" s="659"/>
      <c r="G67" s="659"/>
      <c r="H67" s="660"/>
      <c r="I67" s="238"/>
      <c r="J67" s="225" t="e">
        <f t="shared" ca="1" si="14"/>
        <v>#N/A</v>
      </c>
      <c r="K67" s="225"/>
      <c r="L67" s="222"/>
      <c r="M67" s="654"/>
      <c r="N67" s="223"/>
      <c r="O67" s="239"/>
    </row>
    <row r="68" spans="3:15" ht="15" customHeight="1">
      <c r="C68" s="582" t="str">
        <f t="shared" ref="C68:J68" si="15">C25</f>
        <v>Adicional Noturno</v>
      </c>
      <c r="D68" s="583"/>
      <c r="E68" s="583"/>
      <c r="F68" s="583"/>
      <c r="G68" s="583"/>
      <c r="H68" s="584"/>
      <c r="I68" s="240">
        <f t="shared" si="15"/>
        <v>0</v>
      </c>
      <c r="J68" s="225" t="e">
        <f t="shared" ca="1" si="15"/>
        <v>#N/A</v>
      </c>
      <c r="K68" s="225"/>
      <c r="L68" s="222"/>
      <c r="M68" s="654"/>
      <c r="N68" s="223"/>
      <c r="O68" s="239"/>
    </row>
    <row r="69" spans="3:15" ht="15" customHeight="1">
      <c r="C69" s="582" t="str">
        <f t="shared" ref="C69:J69" si="16">C26</f>
        <v>Periculosidade</v>
      </c>
      <c r="D69" s="583"/>
      <c r="E69" s="583"/>
      <c r="F69" s="583"/>
      <c r="G69" s="583"/>
      <c r="H69" s="584"/>
      <c r="I69" s="240">
        <f t="shared" si="16"/>
        <v>0</v>
      </c>
      <c r="J69" s="225" t="e">
        <f t="shared" ca="1" si="16"/>
        <v>#N/A</v>
      </c>
      <c r="K69" s="225"/>
      <c r="L69" s="222"/>
      <c r="M69" s="654"/>
      <c r="N69" s="223"/>
      <c r="O69" s="239"/>
    </row>
    <row r="70" spans="3:15" ht="15" customHeight="1">
      <c r="C70" s="579" t="str">
        <f t="shared" ref="C70:J70" si="17">C27</f>
        <v>Insalubridade</v>
      </c>
      <c r="D70" s="580"/>
      <c r="E70" s="580"/>
      <c r="F70" s="580"/>
      <c r="G70" s="580"/>
      <c r="H70" s="581"/>
      <c r="I70" s="238">
        <f t="shared" si="17"/>
        <v>0</v>
      </c>
      <c r="J70" s="225" t="e">
        <f t="shared" ca="1" si="17"/>
        <v>#N/A</v>
      </c>
      <c r="K70" s="225"/>
      <c r="L70" s="222"/>
      <c r="M70" s="654"/>
      <c r="N70" s="223"/>
      <c r="O70" s="239"/>
    </row>
    <row r="71" spans="3:15" ht="15" customHeight="1">
      <c r="C71" s="243" t="str">
        <f t="shared" ref="C71:J71" si="18">C28</f>
        <v>Salário Família</v>
      </c>
      <c r="D71" s="244"/>
      <c r="E71" s="244"/>
      <c r="F71" s="244"/>
      <c r="G71" s="244"/>
      <c r="H71" s="245"/>
      <c r="I71" s="238"/>
      <c r="J71" s="225" t="e">
        <f t="shared" ca="1" si="18"/>
        <v>#N/A</v>
      </c>
      <c r="K71" s="225"/>
      <c r="L71" s="222"/>
      <c r="M71" s="654"/>
      <c r="N71" s="223"/>
      <c r="O71" s="239"/>
    </row>
    <row r="72" spans="3:15" ht="15" customHeight="1">
      <c r="C72" s="243" t="str">
        <f t="shared" ref="C72:K72" si="19">C29</f>
        <v>INSS</v>
      </c>
      <c r="D72" s="244"/>
      <c r="E72" s="244"/>
      <c r="F72" s="244"/>
      <c r="G72" s="244"/>
      <c r="H72" s="245"/>
      <c r="I72" s="237" t="e">
        <f t="shared" ca="1" si="19"/>
        <v>#N/A</v>
      </c>
      <c r="J72" s="225"/>
      <c r="K72" s="225" t="e">
        <f t="shared" ca="1" si="19"/>
        <v>#N/A</v>
      </c>
      <c r="L72" s="222"/>
      <c r="M72" s="654"/>
      <c r="N72" s="223"/>
      <c r="O72" s="239"/>
    </row>
    <row r="73" spans="3:15" ht="15" customHeight="1">
      <c r="C73" s="579" t="str">
        <f t="shared" ref="C73:K73" si="20">C30</f>
        <v>IRRF</v>
      </c>
      <c r="D73" s="580"/>
      <c r="E73" s="580"/>
      <c r="F73" s="580"/>
      <c r="G73" s="580"/>
      <c r="H73" s="581"/>
      <c r="I73" s="237" t="e">
        <f t="shared" ca="1" si="20"/>
        <v>#N/A</v>
      </c>
      <c r="J73" s="225"/>
      <c r="K73" s="225" t="e">
        <f t="shared" ca="1" si="20"/>
        <v>#N/A</v>
      </c>
      <c r="L73" s="222"/>
      <c r="M73" s="654"/>
      <c r="N73" s="246"/>
      <c r="O73" s="239"/>
    </row>
    <row r="74" spans="3:15" ht="15" customHeight="1">
      <c r="C74" s="579" t="str">
        <f t="shared" ref="C74:K74" si="21">C31</f>
        <v>Faltas</v>
      </c>
      <c r="D74" s="580"/>
      <c r="E74" s="580"/>
      <c r="F74" s="580"/>
      <c r="G74" s="580"/>
      <c r="H74" s="581"/>
      <c r="I74" s="238" t="e">
        <f t="shared" ca="1" si="21"/>
        <v>#N/A</v>
      </c>
      <c r="J74" s="225"/>
      <c r="K74" s="225" t="e">
        <f t="shared" ca="1" si="21"/>
        <v>#N/A</v>
      </c>
      <c r="L74" s="222"/>
      <c r="M74" s="654"/>
      <c r="N74" s="223"/>
      <c r="O74" s="239"/>
    </row>
    <row r="75" spans="3:15" ht="15" customHeight="1">
      <c r="C75" s="579" t="str">
        <f t="shared" ref="C75:K75" si="22">C32</f>
        <v>Atrasos</v>
      </c>
      <c r="D75" s="580"/>
      <c r="E75" s="580"/>
      <c r="F75" s="580"/>
      <c r="G75" s="580"/>
      <c r="H75" s="581"/>
      <c r="I75" s="247" t="e">
        <f t="shared" ca="1" si="22"/>
        <v>#N/A</v>
      </c>
      <c r="J75" s="225"/>
      <c r="K75" s="225" t="e">
        <f t="shared" ca="1" si="22"/>
        <v>#N/A</v>
      </c>
      <c r="L75" s="222"/>
      <c r="M75" s="654"/>
      <c r="N75" s="223"/>
      <c r="O75" s="239"/>
    </row>
    <row r="76" spans="3:15" ht="15" customHeight="1">
      <c r="C76" s="579" t="str">
        <f t="shared" ref="C76:K76" si="23">C33</f>
        <v>Empréstimo</v>
      </c>
      <c r="D76" s="580"/>
      <c r="E76" s="580"/>
      <c r="F76" s="580"/>
      <c r="G76" s="580"/>
      <c r="H76" s="581"/>
      <c r="I76" s="247"/>
      <c r="J76" s="225"/>
      <c r="K76" s="225" t="e">
        <f t="shared" ca="1" si="23"/>
        <v>#N/A</v>
      </c>
      <c r="L76" s="222"/>
      <c r="M76" s="654"/>
      <c r="N76" s="223"/>
      <c r="O76" s="248"/>
    </row>
    <row r="77" spans="3:15" ht="15" customHeight="1">
      <c r="C77" s="579" t="str">
        <f t="shared" ref="C77:K77" si="24">C34</f>
        <v>Pensão</v>
      </c>
      <c r="D77" s="580"/>
      <c r="E77" s="580"/>
      <c r="F77" s="580"/>
      <c r="G77" s="580"/>
      <c r="H77" s="581"/>
      <c r="I77" s="247"/>
      <c r="J77" s="225"/>
      <c r="K77" s="225" t="e">
        <f t="shared" ca="1" si="24"/>
        <v>#N/A</v>
      </c>
      <c r="L77" s="222"/>
      <c r="M77" s="654"/>
      <c r="N77" s="223"/>
      <c r="O77" s="248"/>
    </row>
    <row r="78" spans="3:15" ht="15" customHeight="1">
      <c r="C78" s="579" t="str">
        <f t="shared" ref="C78:K78" si="25">C35</f>
        <v>Outros Descontos</v>
      </c>
      <c r="D78" s="580"/>
      <c r="E78" s="580"/>
      <c r="F78" s="580"/>
      <c r="G78" s="580"/>
      <c r="H78" s="581"/>
      <c r="I78" s="247"/>
      <c r="J78" s="225"/>
      <c r="K78" s="225" t="e">
        <f t="shared" ca="1" si="25"/>
        <v>#N/A</v>
      </c>
      <c r="L78" s="222"/>
      <c r="M78" s="654"/>
      <c r="N78" s="223"/>
      <c r="O78" s="248"/>
    </row>
    <row r="79" spans="3:15" ht="15" customHeight="1">
      <c r="C79" s="579" t="str">
        <f t="shared" ref="C79:K79" si="26">C36</f>
        <v>-</v>
      </c>
      <c r="D79" s="580"/>
      <c r="E79" s="580"/>
      <c r="F79" s="580"/>
      <c r="G79" s="580"/>
      <c r="H79" s="581"/>
      <c r="I79" s="247"/>
      <c r="J79" s="225"/>
      <c r="K79" s="225" t="e">
        <f t="shared" ca="1" si="26"/>
        <v>#N/A</v>
      </c>
      <c r="L79" s="222"/>
      <c r="M79" s="654"/>
      <c r="N79" s="632" t="s">
        <v>738</v>
      </c>
      <c r="O79" s="635"/>
    </row>
    <row r="80" spans="3:15" ht="15" customHeight="1">
      <c r="C80" s="579" t="str">
        <f t="shared" ref="C80:K80" si="27">C37</f>
        <v>-</v>
      </c>
      <c r="D80" s="580"/>
      <c r="E80" s="580"/>
      <c r="F80" s="580"/>
      <c r="G80" s="580"/>
      <c r="H80" s="581"/>
      <c r="I80" s="247"/>
      <c r="J80" s="225"/>
      <c r="K80" s="225" t="e">
        <f t="shared" ca="1" si="27"/>
        <v>#N/A</v>
      </c>
      <c r="L80" s="222"/>
      <c r="M80" s="654"/>
      <c r="N80" s="633"/>
      <c r="O80" s="636"/>
    </row>
    <row r="81" spans="3:15" ht="15" customHeight="1">
      <c r="C81" s="579" t="str">
        <f t="shared" ref="C81:K81" si="28">C38</f>
        <v>-</v>
      </c>
      <c r="D81" s="580"/>
      <c r="E81" s="580"/>
      <c r="F81" s="580"/>
      <c r="G81" s="580"/>
      <c r="H81" s="581"/>
      <c r="I81" s="247"/>
      <c r="J81" s="225"/>
      <c r="K81" s="225" t="e">
        <f t="shared" ca="1" si="28"/>
        <v>#N/A</v>
      </c>
      <c r="L81" s="222"/>
      <c r="M81" s="654"/>
      <c r="N81" s="633"/>
      <c r="O81" s="636"/>
    </row>
    <row r="82" spans="3:15" ht="15" customHeight="1">
      <c r="C82" s="328" t="str">
        <f t="shared" ref="C82:K82" si="29">C39</f>
        <v>-</v>
      </c>
      <c r="D82" s="324"/>
      <c r="E82" s="324"/>
      <c r="F82" s="324"/>
      <c r="G82" s="324"/>
      <c r="H82" s="325"/>
      <c r="I82" s="247"/>
      <c r="J82" s="225"/>
      <c r="K82" s="225" t="e">
        <f t="shared" ca="1" si="29"/>
        <v>#N/A</v>
      </c>
      <c r="L82" s="222"/>
      <c r="M82" s="654"/>
      <c r="N82" s="633"/>
      <c r="O82" s="636"/>
    </row>
    <row r="83" spans="3:15" ht="15" customHeight="1">
      <c r="C83" s="328" t="str">
        <f t="shared" ref="C83:K83" si="30">C40</f>
        <v>-</v>
      </c>
      <c r="D83" s="324"/>
      <c r="E83" s="324"/>
      <c r="F83" s="324"/>
      <c r="G83" s="324"/>
      <c r="H83" s="325"/>
      <c r="I83" s="247"/>
      <c r="J83" s="225"/>
      <c r="K83" s="225" t="e">
        <f t="shared" ca="1" si="30"/>
        <v>#N/A</v>
      </c>
      <c r="L83" s="222"/>
      <c r="M83" s="654"/>
      <c r="N83" s="633"/>
      <c r="O83" s="636"/>
    </row>
    <row r="84" spans="3:15" ht="15" customHeight="1">
      <c r="C84" s="328" t="str">
        <f t="shared" ref="C84:K84" si="31">C41</f>
        <v>-</v>
      </c>
      <c r="D84" s="324"/>
      <c r="E84" s="324"/>
      <c r="F84" s="324"/>
      <c r="G84" s="324"/>
      <c r="H84" s="325"/>
      <c r="I84" s="247"/>
      <c r="J84" s="225"/>
      <c r="K84" s="225" t="e">
        <f t="shared" ca="1" si="31"/>
        <v>#N/A</v>
      </c>
      <c r="L84" s="222"/>
      <c r="M84" s="654"/>
      <c r="N84" s="633"/>
      <c r="O84" s="636"/>
    </row>
    <row r="85" spans="3:15" ht="15" customHeight="1">
      <c r="C85" s="328" t="str">
        <f t="shared" ref="C85:K85" si="32">C42</f>
        <v>-</v>
      </c>
      <c r="D85" s="324"/>
      <c r="E85" s="324"/>
      <c r="F85" s="324"/>
      <c r="G85" s="324"/>
      <c r="H85" s="325"/>
      <c r="I85" s="247"/>
      <c r="J85" s="225"/>
      <c r="K85" s="225" t="e">
        <f t="shared" ca="1" si="32"/>
        <v>#N/A</v>
      </c>
      <c r="L85" s="222"/>
      <c r="M85" s="654"/>
      <c r="N85" s="633"/>
      <c r="O85" s="636"/>
    </row>
    <row r="86" spans="3:15" ht="15" customHeight="1">
      <c r="C86" s="585" t="str">
        <f t="shared" ref="C86:K86" si="33">C43</f>
        <v>-</v>
      </c>
      <c r="D86" s="586"/>
      <c r="E86" s="586"/>
      <c r="F86" s="586"/>
      <c r="G86" s="586"/>
      <c r="H86" s="587"/>
      <c r="I86" s="249"/>
      <c r="J86" s="250"/>
      <c r="K86" s="250" t="e">
        <f t="shared" ca="1" si="33"/>
        <v>#N/A</v>
      </c>
      <c r="L86" s="222"/>
      <c r="M86" s="654"/>
      <c r="N86" s="633"/>
      <c r="O86" s="636"/>
    </row>
    <row r="87" spans="3:15">
      <c r="C87" s="251" t="str">
        <f t="shared" ref="C87:K87" si="34">C44</f>
        <v>MENSAGENS</v>
      </c>
      <c r="D87" s="252"/>
      <c r="E87" s="252"/>
      <c r="F87" s="252"/>
      <c r="G87" s="252"/>
      <c r="H87" s="252"/>
      <c r="I87" s="253"/>
      <c r="J87" s="254" t="str">
        <f t="shared" si="34"/>
        <v>Total dos Vencimentos</v>
      </c>
      <c r="K87" s="254" t="str">
        <f t="shared" si="34"/>
        <v>Total dos Descontos</v>
      </c>
      <c r="L87" s="255"/>
      <c r="M87" s="654"/>
      <c r="N87" s="633"/>
      <c r="O87" s="636"/>
    </row>
    <row r="88" spans="3:15">
      <c r="C88" s="641"/>
      <c r="D88" s="603"/>
      <c r="E88" s="603"/>
      <c r="F88" s="603"/>
      <c r="G88" s="603"/>
      <c r="H88" s="603"/>
      <c r="I88" s="642"/>
      <c r="J88" s="256" t="e">
        <f t="shared" ref="J88:K88" ca="1" si="35">J45</f>
        <v>#N/A</v>
      </c>
      <c r="K88" s="256" t="e">
        <f t="shared" ca="1" si="35"/>
        <v>#N/A</v>
      </c>
      <c r="L88" s="222"/>
      <c r="M88" s="654"/>
      <c r="N88" s="633"/>
      <c r="O88" s="636"/>
    </row>
    <row r="89" spans="3:15" ht="21.75" customHeight="1">
      <c r="C89" s="643"/>
      <c r="D89" s="644"/>
      <c r="E89" s="644"/>
      <c r="F89" s="644"/>
      <c r="G89" s="644"/>
      <c r="H89" s="644"/>
      <c r="I89" s="645"/>
      <c r="J89" s="257" t="str">
        <f t="shared" ref="J89:K89" si="36">J46</f>
        <v>Líquido a Receber-&gt;</v>
      </c>
      <c r="K89" s="258" t="e">
        <f t="shared" ca="1" si="36"/>
        <v>#N/A</v>
      </c>
      <c r="L89" s="255"/>
      <c r="M89" s="654"/>
      <c r="N89" s="633"/>
      <c r="O89" s="636"/>
    </row>
    <row r="90" spans="3:15" ht="16.5" customHeight="1">
      <c r="C90" s="646" t="str">
        <f t="shared" ref="C90:J90" si="37">C47</f>
        <v>Salário Base</v>
      </c>
      <c r="D90" s="647"/>
      <c r="E90" s="259" t="str">
        <f t="shared" si="37"/>
        <v>Base Cálc. INSS</v>
      </c>
      <c r="F90" s="259" t="str">
        <f t="shared" si="37"/>
        <v>Base Cálc.FGTS</v>
      </c>
      <c r="G90" s="259"/>
      <c r="H90" s="259" t="str">
        <f t="shared" si="37"/>
        <v>FGTS do Mês</v>
      </c>
      <c r="I90" s="259"/>
      <c r="J90" s="259" t="str">
        <f t="shared" si="37"/>
        <v>Base Cálc. IRRF</v>
      </c>
      <c r="K90" s="260"/>
      <c r="L90" s="255"/>
      <c r="M90" s="654"/>
      <c r="N90" s="633"/>
      <c r="O90" s="636"/>
    </row>
    <row r="91" spans="3:15" ht="16.5" customHeight="1">
      <c r="C91" s="669" t="e">
        <f t="shared" ref="C91:K91" ca="1" si="38">C48</f>
        <v>#N/A</v>
      </c>
      <c r="D91" s="670"/>
      <c r="E91" s="264" t="e">
        <f t="shared" ca="1" si="38"/>
        <v>#N/A</v>
      </c>
      <c r="F91" s="264">
        <f t="shared" si="38"/>
        <v>0.08</v>
      </c>
      <c r="G91" s="262"/>
      <c r="H91" s="262" t="e">
        <f t="shared" ca="1" si="38"/>
        <v>#N/A</v>
      </c>
      <c r="I91" s="262"/>
      <c r="J91" s="264" t="e">
        <f t="shared" ca="1" si="38"/>
        <v>#N/A</v>
      </c>
      <c r="K91" s="263" t="str">
        <f t="shared" si="38"/>
        <v/>
      </c>
      <c r="L91" s="222"/>
      <c r="M91" s="655"/>
      <c r="N91" s="634"/>
      <c r="O91" s="637"/>
    </row>
    <row r="92" spans="3:15" ht="30" customHeight="1">
      <c r="C92" s="281"/>
      <c r="D92" s="281"/>
      <c r="E92" s="281"/>
      <c r="F92" s="281"/>
      <c r="G92" s="281"/>
      <c r="H92" s="282"/>
      <c r="I92" s="281"/>
      <c r="J92" s="281"/>
      <c r="K92" s="281"/>
      <c r="L92" s="281"/>
      <c r="M92" s="283"/>
      <c r="N92" s="284"/>
      <c r="O92" s="284"/>
    </row>
    <row r="93" spans="3:15" ht="30" customHeight="1"/>
    <row r="94" spans="3:15" ht="30" customHeight="1"/>
    <row r="95" spans="3:15" ht="30" customHeight="1"/>
    <row r="96" spans="3:15" ht="30" customHeight="1"/>
    <row r="97" ht="30" customHeight="1"/>
    <row r="98" ht="30" customHeight="1"/>
    <row r="99" ht="30" customHeight="1"/>
    <row r="100" ht="30" customHeight="1"/>
    <row r="101" ht="30" customHeight="1"/>
    <row r="102" ht="30" customHeight="1"/>
    <row r="103" ht="30" customHeight="1"/>
    <row r="104" ht="30" customHeight="1"/>
    <row r="105" ht="30" customHeight="1"/>
    <row r="106" ht="30" customHeight="1"/>
    <row r="107" ht="30" customHeight="1"/>
    <row r="108" ht="30" customHeight="1"/>
    <row r="109" ht="30" customHeight="1"/>
    <row r="110" ht="30" customHeight="1"/>
    <row r="111" ht="30" customHeight="1"/>
    <row r="112" ht="30" customHeight="1"/>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ht="15" customHeight="1"/>
    <row r="153" ht="15" customHeight="1"/>
    <row r="154" ht="15" customHeight="1"/>
    <row r="155" ht="15" customHeight="1"/>
    <row r="156" ht="15" customHeight="1"/>
    <row r="157" ht="15" customHeight="1"/>
  </sheetData>
  <sheetProtection selectLockedCells="1"/>
  <mergeCells count="75">
    <mergeCell ref="C80:H80"/>
    <mergeCell ref="C81:H81"/>
    <mergeCell ref="C69:H69"/>
    <mergeCell ref="C70:H70"/>
    <mergeCell ref="C73:H73"/>
    <mergeCell ref="C74:H74"/>
    <mergeCell ref="C79:H79"/>
    <mergeCell ref="C46:I46"/>
    <mergeCell ref="C47:D47"/>
    <mergeCell ref="C48:D48"/>
    <mergeCell ref="H51:K51"/>
    <mergeCell ref="C65:H65"/>
    <mergeCell ref="C37:H37"/>
    <mergeCell ref="C38:H38"/>
    <mergeCell ref="C43:H43"/>
    <mergeCell ref="C45:I45"/>
    <mergeCell ref="O52:O66"/>
    <mergeCell ref="D53:I53"/>
    <mergeCell ref="D56:H56"/>
    <mergeCell ref="J56:K56"/>
    <mergeCell ref="C58:H58"/>
    <mergeCell ref="C60:H60"/>
    <mergeCell ref="C61:H61"/>
    <mergeCell ref="D52:I52"/>
    <mergeCell ref="K52:K53"/>
    <mergeCell ref="C62:H62"/>
    <mergeCell ref="C63:H63"/>
    <mergeCell ref="N60:N64"/>
    <mergeCell ref="C33:H33"/>
    <mergeCell ref="C34:H34"/>
    <mergeCell ref="C31:H31"/>
    <mergeCell ref="C35:H35"/>
    <mergeCell ref="C36:H36"/>
    <mergeCell ref="C25:H25"/>
    <mergeCell ref="C26:H26"/>
    <mergeCell ref="C27:H27"/>
    <mergeCell ref="C30:H30"/>
    <mergeCell ref="C32:H32"/>
    <mergeCell ref="C19:H19"/>
    <mergeCell ref="C20:H20"/>
    <mergeCell ref="C21:H21"/>
    <mergeCell ref="C22:H22"/>
    <mergeCell ref="C23:H23"/>
    <mergeCell ref="O36:O48"/>
    <mergeCell ref="I5:O5"/>
    <mergeCell ref="H8:K8"/>
    <mergeCell ref="M8:M48"/>
    <mergeCell ref="D9:I9"/>
    <mergeCell ref="K9:K10"/>
    <mergeCell ref="O9:O23"/>
    <mergeCell ref="D10:I10"/>
    <mergeCell ref="D13:H13"/>
    <mergeCell ref="J13:K13"/>
    <mergeCell ref="C15:H15"/>
    <mergeCell ref="N17:N21"/>
    <mergeCell ref="C24:H24"/>
    <mergeCell ref="C17:H17"/>
    <mergeCell ref="C18:H18"/>
    <mergeCell ref="N36:N48"/>
    <mergeCell ref="N79:N91"/>
    <mergeCell ref="O79:O91"/>
    <mergeCell ref="C86:H86"/>
    <mergeCell ref="C88:I88"/>
    <mergeCell ref="C89:I89"/>
    <mergeCell ref="C90:D90"/>
    <mergeCell ref="C91:D91"/>
    <mergeCell ref="M51:M91"/>
    <mergeCell ref="C64:H64"/>
    <mergeCell ref="C66:H66"/>
    <mergeCell ref="C67:H67"/>
    <mergeCell ref="C75:H75"/>
    <mergeCell ref="C68:H68"/>
    <mergeCell ref="C76:H76"/>
    <mergeCell ref="C77:H77"/>
    <mergeCell ref="C78:H78"/>
  </mergeCells>
  <conditionalFormatting sqref="D13:K13 I16:K27 J45:K45 K46 I29:K35 K28 I36:I43 K36:K43">
    <cfRule type="expression" dxfId="13" priority="536">
      <formula>$R$33=-10</formula>
    </cfRule>
  </conditionalFormatting>
  <conditionalFormatting sqref="I28:J28">
    <cfRule type="expression" dxfId="12" priority="10">
      <formula>$R$33=-10</formula>
    </cfRule>
  </conditionalFormatting>
  <conditionalFormatting sqref="I71:J71">
    <cfRule type="expression" dxfId="11" priority="3">
      <formula>$R$33=-10</formula>
    </cfRule>
  </conditionalFormatting>
  <conditionalFormatting sqref="C48:J48">
    <cfRule type="expression" dxfId="10" priority="8">
      <formula>$R$32=-10</formula>
    </cfRule>
  </conditionalFormatting>
  <conditionalFormatting sqref="D56:K56 I59:K70 J88:K88 K89 I72:K86 K71">
    <cfRule type="expression" dxfId="9" priority="4">
      <formula>$R$33=-10</formula>
    </cfRule>
  </conditionalFormatting>
  <conditionalFormatting sqref="C91:J91">
    <cfRule type="expression" dxfId="8" priority="2">
      <formula>$R$32=-10</formula>
    </cfRule>
  </conditionalFormatting>
  <conditionalFormatting sqref="J36:J43">
    <cfRule type="expression" dxfId="7" priority="1">
      <formula>$R$33=-10</formula>
    </cfRule>
  </conditionalFormatting>
  <pageMargins left="0.511811024" right="0.511811024" top="0.78740157499999996" bottom="0.78740157499999996" header="0.31496062000000002" footer="0.31496062000000002"/>
  <pageSetup paperSize="9" scale="62" fitToWidth="0"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x14:formula1>
            <xm:f>'DB Func'!$B$3:$B$32</xm:f>
          </x14:formula1>
          <xm:sqref>I5:O5</xm:sqref>
        </x14:dataValidation>
      </x14:dataValidations>
    </ext>
  </extLst>
</worksheet>
</file>

<file path=xl/worksheets/sheet68.xml><?xml version="1.0" encoding="utf-8"?>
<worksheet xmlns="http://schemas.openxmlformats.org/spreadsheetml/2006/main" xmlns:r="http://schemas.openxmlformats.org/officeDocument/2006/relationships">
  <sheetPr codeName="Plan56"/>
  <dimension ref="A1:HC103"/>
  <sheetViews>
    <sheetView showGridLines="0" zoomScale="90" zoomScaleNormal="90" workbookViewId="0">
      <selection sqref="A1:A3"/>
    </sheetView>
  </sheetViews>
  <sheetFormatPr defaultColWidth="22.140625" defaultRowHeight="0" customHeight="1" zeroHeight="1"/>
  <cols>
    <col min="1" max="1" width="27.7109375" style="42" customWidth="1"/>
    <col min="2" max="2" width="3.85546875" style="194" customWidth="1"/>
    <col min="3" max="3" width="50.140625" style="194" bestFit="1" customWidth="1"/>
    <col min="4" max="5" width="17.5703125" style="194" customWidth="1"/>
    <col min="6" max="12" width="17.140625" style="194" customWidth="1"/>
    <col min="13" max="27" width="20.7109375" style="194" customWidth="1"/>
    <col min="28" max="32" width="22.140625" style="194"/>
    <col min="33" max="35" width="0" style="195" hidden="1" customWidth="1"/>
    <col min="36" max="94" width="0" style="362" hidden="1" customWidth="1"/>
    <col min="95" max="203" width="0" style="363" hidden="1" customWidth="1"/>
    <col min="204" max="16384" width="22.140625" style="195"/>
  </cols>
  <sheetData>
    <row r="1" spans="1:211" s="193" customFormat="1" ht="33.950000000000003" customHeight="1">
      <c r="A1" s="498"/>
      <c r="B1" s="191"/>
      <c r="C1" s="192" t="s">
        <v>18</v>
      </c>
      <c r="D1" s="191"/>
      <c r="E1" s="191"/>
      <c r="F1" s="191"/>
      <c r="G1" s="191"/>
      <c r="H1" s="191"/>
      <c r="I1" s="191"/>
      <c r="J1" s="191"/>
      <c r="K1" s="191"/>
      <c r="L1" s="191"/>
      <c r="M1" s="191"/>
      <c r="N1" s="191"/>
      <c r="O1" s="191"/>
      <c r="P1" s="191"/>
      <c r="Q1" s="191"/>
      <c r="R1" s="191"/>
      <c r="S1" s="191"/>
      <c r="T1" s="191"/>
      <c r="U1" s="191"/>
      <c r="V1" s="191"/>
      <c r="W1" s="191"/>
      <c r="X1" s="191"/>
      <c r="Y1" s="191"/>
      <c r="Z1" s="191"/>
      <c r="AA1" s="191"/>
      <c r="AB1" s="191"/>
      <c r="AC1" s="191"/>
      <c r="AD1" s="191"/>
      <c r="AE1" s="191"/>
      <c r="AF1" s="191"/>
      <c r="AJ1" s="362"/>
      <c r="AK1" s="362"/>
      <c r="AL1" s="362"/>
      <c r="AM1" s="362"/>
      <c r="AN1" s="362"/>
      <c r="AO1" s="362"/>
      <c r="AP1" s="362"/>
      <c r="AQ1" s="362"/>
      <c r="AR1" s="362"/>
      <c r="AS1" s="362"/>
      <c r="AT1" s="362"/>
      <c r="AU1" s="362"/>
      <c r="AV1" s="362"/>
      <c r="AW1" s="362"/>
      <c r="AX1" s="362"/>
      <c r="AY1" s="362"/>
      <c r="AZ1" s="362"/>
      <c r="BA1" s="362"/>
      <c r="BB1" s="362"/>
      <c r="BC1" s="362"/>
      <c r="BD1" s="362"/>
      <c r="BE1" s="362"/>
      <c r="BF1" s="362"/>
      <c r="BG1" s="362"/>
      <c r="BH1" s="362"/>
      <c r="BI1" s="362"/>
      <c r="BJ1" s="362"/>
      <c r="BK1" s="362"/>
      <c r="BL1" s="362"/>
      <c r="BM1" s="362"/>
      <c r="BN1" s="362"/>
      <c r="BO1" s="362"/>
      <c r="BP1" s="362"/>
      <c r="BQ1" s="362"/>
      <c r="BR1" s="362"/>
      <c r="BS1" s="362"/>
      <c r="BT1" s="362"/>
      <c r="BU1" s="362"/>
      <c r="BV1" s="362"/>
      <c r="BW1" s="362"/>
      <c r="BX1" s="362"/>
      <c r="BY1" s="362"/>
      <c r="BZ1" s="362"/>
      <c r="CA1" s="362"/>
      <c r="CB1" s="362"/>
      <c r="CC1" s="362"/>
      <c r="CD1" s="362"/>
      <c r="CE1" s="362"/>
      <c r="CF1" s="362"/>
      <c r="CG1" s="362"/>
      <c r="CH1" s="362"/>
      <c r="CI1" s="362"/>
      <c r="CJ1" s="362"/>
      <c r="CK1" s="362"/>
      <c r="CL1" s="362"/>
      <c r="CM1" s="362"/>
      <c r="CN1" s="362"/>
      <c r="CO1" s="362"/>
      <c r="CP1" s="362"/>
      <c r="CQ1" s="363"/>
      <c r="CR1" s="363"/>
      <c r="CS1" s="363"/>
      <c r="CT1" s="363"/>
      <c r="CU1" s="363"/>
      <c r="CV1" s="363"/>
      <c r="CW1" s="363"/>
      <c r="CX1" s="363"/>
      <c r="CY1" s="363"/>
      <c r="CZ1" s="363"/>
      <c r="DA1" s="363"/>
      <c r="DB1" s="363"/>
      <c r="DC1" s="363"/>
      <c r="DD1" s="363"/>
      <c r="DE1" s="363"/>
      <c r="DF1" s="363"/>
      <c r="DG1" s="363"/>
      <c r="DH1" s="363"/>
      <c r="DI1" s="363"/>
      <c r="DJ1" s="363"/>
      <c r="DK1" s="363"/>
      <c r="DL1" s="363"/>
      <c r="DM1" s="363"/>
      <c r="DN1" s="363"/>
      <c r="DO1" s="363"/>
      <c r="DP1" s="363"/>
      <c r="DQ1" s="363"/>
      <c r="DR1" s="363"/>
      <c r="DS1" s="363"/>
      <c r="DT1" s="363"/>
      <c r="DU1" s="363"/>
      <c r="DV1" s="363"/>
      <c r="DW1" s="363"/>
      <c r="DX1" s="363"/>
      <c r="DY1" s="363"/>
      <c r="DZ1" s="363"/>
      <c r="EA1" s="363"/>
      <c r="EB1" s="363"/>
      <c r="EC1" s="363"/>
      <c r="ED1" s="363"/>
      <c r="EE1" s="363"/>
      <c r="EF1" s="363"/>
      <c r="EG1" s="363"/>
      <c r="EH1" s="363"/>
      <c r="EI1" s="363"/>
      <c r="EJ1" s="363"/>
      <c r="EK1" s="363"/>
      <c r="EL1" s="363"/>
      <c r="EM1" s="363"/>
      <c r="EN1" s="363"/>
      <c r="EO1" s="363"/>
      <c r="EP1" s="363"/>
      <c r="EQ1" s="363"/>
      <c r="ER1" s="363"/>
      <c r="ES1" s="363"/>
      <c r="ET1" s="363"/>
      <c r="EU1" s="363"/>
      <c r="EV1" s="363"/>
      <c r="EW1" s="363"/>
      <c r="EX1" s="363"/>
      <c r="EY1" s="363"/>
      <c r="EZ1" s="363"/>
      <c r="FA1" s="363"/>
      <c r="FB1" s="363"/>
      <c r="FC1" s="363"/>
      <c r="FD1" s="363"/>
      <c r="FE1" s="363"/>
      <c r="FF1" s="363"/>
      <c r="FG1" s="363"/>
      <c r="FH1" s="363"/>
      <c r="FI1" s="363"/>
      <c r="FJ1" s="363"/>
      <c r="FK1" s="363"/>
      <c r="FL1" s="363"/>
      <c r="FM1" s="363"/>
      <c r="FN1" s="363"/>
      <c r="FO1" s="363"/>
      <c r="FP1" s="363"/>
      <c r="FQ1" s="363"/>
      <c r="FR1" s="363"/>
      <c r="FS1" s="363"/>
      <c r="FT1" s="363"/>
      <c r="FU1" s="363"/>
      <c r="FV1" s="363"/>
      <c r="FW1" s="363"/>
      <c r="FX1" s="363"/>
      <c r="FY1" s="363"/>
      <c r="FZ1" s="363"/>
      <c r="GA1" s="363"/>
      <c r="GB1" s="363"/>
      <c r="GC1" s="363"/>
      <c r="GD1" s="363"/>
      <c r="GE1" s="363"/>
      <c r="GF1" s="363"/>
      <c r="GG1" s="363"/>
      <c r="GH1" s="363"/>
      <c r="GI1" s="363"/>
      <c r="GJ1" s="363"/>
      <c r="GK1" s="363"/>
      <c r="GL1" s="363"/>
      <c r="GM1" s="363"/>
      <c r="GN1" s="363"/>
      <c r="GO1" s="363"/>
      <c r="GP1" s="363"/>
      <c r="GQ1" s="363"/>
      <c r="GR1" s="363"/>
      <c r="GS1" s="363"/>
      <c r="GT1" s="363"/>
      <c r="GU1" s="363"/>
    </row>
    <row r="2" spans="1:211" s="193" customFormat="1" ht="21.6" customHeight="1">
      <c r="A2" s="498"/>
      <c r="B2" s="191"/>
      <c r="C2" s="191"/>
      <c r="D2" s="191"/>
      <c r="E2" s="191"/>
      <c r="F2" s="191"/>
      <c r="G2" s="191"/>
      <c r="H2" s="191"/>
      <c r="I2" s="191"/>
      <c r="J2" s="191"/>
      <c r="K2" s="191"/>
      <c r="L2" s="191"/>
      <c r="M2" s="191"/>
      <c r="N2" s="191"/>
      <c r="O2" s="191"/>
      <c r="P2" s="191"/>
      <c r="Q2" s="191"/>
      <c r="R2" s="191"/>
      <c r="S2" s="191"/>
      <c r="T2" s="191"/>
      <c r="U2" s="191"/>
      <c r="V2" s="191"/>
      <c r="W2" s="191"/>
      <c r="X2" s="191"/>
      <c r="Y2" s="191"/>
      <c r="Z2" s="191"/>
      <c r="AA2" s="191"/>
      <c r="AB2" s="191"/>
      <c r="AC2" s="191"/>
      <c r="AD2" s="191"/>
      <c r="AE2" s="191"/>
      <c r="AF2" s="191"/>
      <c r="AJ2" s="362"/>
      <c r="AK2" s="362"/>
      <c r="AL2" s="362"/>
      <c r="AM2" s="362"/>
      <c r="AN2" s="362"/>
      <c r="AO2" s="362"/>
      <c r="AP2" s="362"/>
      <c r="AQ2" s="362"/>
      <c r="AR2" s="362"/>
      <c r="AS2" s="362"/>
      <c r="AT2" s="362"/>
      <c r="AU2" s="362"/>
      <c r="AV2" s="362"/>
      <c r="AW2" s="362"/>
      <c r="AX2" s="362"/>
      <c r="AY2" s="362"/>
      <c r="AZ2" s="362"/>
      <c r="BA2" s="362"/>
      <c r="BB2" s="362"/>
      <c r="BC2" s="362"/>
      <c r="BD2" s="362"/>
      <c r="BE2" s="362"/>
      <c r="BF2" s="362"/>
      <c r="BG2" s="362"/>
      <c r="BH2" s="362"/>
      <c r="BI2" s="362"/>
      <c r="BJ2" s="362"/>
      <c r="BK2" s="362"/>
      <c r="BL2" s="362"/>
      <c r="BM2" s="362"/>
      <c r="BN2" s="362"/>
      <c r="BO2" s="362"/>
      <c r="BP2" s="362"/>
      <c r="BQ2" s="362"/>
      <c r="BR2" s="362"/>
      <c r="BS2" s="362"/>
      <c r="BT2" s="362"/>
      <c r="BU2" s="362"/>
      <c r="BV2" s="362"/>
      <c r="BW2" s="362"/>
      <c r="BX2" s="362"/>
      <c r="BY2" s="362"/>
      <c r="BZ2" s="362"/>
      <c r="CA2" s="362"/>
      <c r="CB2" s="362"/>
      <c r="CC2" s="362"/>
      <c r="CD2" s="362"/>
      <c r="CE2" s="362"/>
      <c r="CF2" s="362"/>
      <c r="CG2" s="362"/>
      <c r="CH2" s="362"/>
      <c r="CI2" s="362"/>
      <c r="CJ2" s="362"/>
      <c r="CK2" s="362"/>
      <c r="CL2" s="362"/>
      <c r="CM2" s="362"/>
      <c r="CN2" s="362"/>
      <c r="CO2" s="362"/>
      <c r="CP2" s="362"/>
      <c r="CQ2" s="363"/>
      <c r="CR2" s="363"/>
      <c r="CS2" s="363"/>
      <c r="CT2" s="363"/>
      <c r="CU2" s="363"/>
      <c r="CV2" s="363"/>
      <c r="CW2" s="363"/>
      <c r="CX2" s="363"/>
      <c r="CY2" s="363"/>
      <c r="CZ2" s="363"/>
      <c r="DA2" s="363"/>
      <c r="DB2" s="363"/>
      <c r="DC2" s="363"/>
      <c r="DD2" s="363"/>
      <c r="DE2" s="363"/>
      <c r="DF2" s="363"/>
      <c r="DG2" s="363"/>
      <c r="DH2" s="363"/>
      <c r="DI2" s="363"/>
      <c r="DJ2" s="363"/>
      <c r="DK2" s="363"/>
      <c r="DL2" s="363"/>
      <c r="DM2" s="363"/>
      <c r="DN2" s="363"/>
      <c r="DO2" s="363"/>
      <c r="DP2" s="363"/>
      <c r="DQ2" s="363"/>
      <c r="DR2" s="363"/>
      <c r="DS2" s="363"/>
      <c r="DT2" s="363"/>
      <c r="DU2" s="363"/>
      <c r="DV2" s="363"/>
      <c r="DW2" s="363"/>
      <c r="DX2" s="363"/>
      <c r="DY2" s="363"/>
      <c r="DZ2" s="363"/>
      <c r="EA2" s="363"/>
      <c r="EB2" s="363"/>
      <c r="EC2" s="363"/>
      <c r="ED2" s="363"/>
      <c r="EE2" s="363"/>
      <c r="EF2" s="363"/>
      <c r="EG2" s="363"/>
      <c r="EH2" s="363"/>
      <c r="EI2" s="363"/>
      <c r="EJ2" s="363"/>
      <c r="EK2" s="363"/>
      <c r="EL2" s="363"/>
      <c r="EM2" s="363"/>
      <c r="EN2" s="363"/>
      <c r="EO2" s="363"/>
      <c r="EP2" s="363"/>
      <c r="EQ2" s="363"/>
      <c r="ER2" s="363"/>
      <c r="ES2" s="363"/>
      <c r="ET2" s="363"/>
      <c r="EU2" s="363"/>
      <c r="EV2" s="363"/>
      <c r="EW2" s="363"/>
      <c r="EX2" s="363"/>
      <c r="EY2" s="363"/>
      <c r="EZ2" s="363"/>
      <c r="FA2" s="363"/>
      <c r="FB2" s="363"/>
      <c r="FC2" s="363"/>
      <c r="FD2" s="363"/>
      <c r="FE2" s="363"/>
      <c r="FF2" s="363"/>
      <c r="FG2" s="363"/>
      <c r="FH2" s="363"/>
      <c r="FI2" s="363"/>
      <c r="FJ2" s="363"/>
      <c r="FK2" s="363"/>
      <c r="FL2" s="363"/>
      <c r="FM2" s="363"/>
      <c r="FN2" s="363"/>
      <c r="FO2" s="363"/>
      <c r="FP2" s="363"/>
      <c r="FQ2" s="363"/>
      <c r="FR2" s="363"/>
      <c r="FS2" s="363"/>
      <c r="FT2" s="363"/>
      <c r="FU2" s="363"/>
      <c r="FV2" s="363"/>
      <c r="FW2" s="363"/>
      <c r="FX2" s="363"/>
      <c r="FY2" s="363"/>
      <c r="FZ2" s="363"/>
      <c r="GA2" s="363"/>
      <c r="GB2" s="363"/>
      <c r="GC2" s="363"/>
      <c r="GD2" s="363"/>
      <c r="GE2" s="363"/>
      <c r="GF2" s="363"/>
      <c r="GG2" s="363"/>
      <c r="GH2" s="363"/>
      <c r="GI2" s="363"/>
      <c r="GJ2" s="363"/>
      <c r="GK2" s="363"/>
      <c r="GL2" s="363"/>
      <c r="GM2" s="363"/>
      <c r="GN2" s="363"/>
      <c r="GO2" s="363"/>
      <c r="GP2" s="363"/>
      <c r="GQ2" s="363"/>
      <c r="GR2" s="363"/>
      <c r="GS2" s="363"/>
      <c r="GT2" s="363"/>
      <c r="GU2" s="363"/>
    </row>
    <row r="3" spans="1:211" s="193" customFormat="1" ht="21.6" customHeight="1">
      <c r="A3" s="498"/>
      <c r="B3" s="191"/>
      <c r="C3" s="191"/>
      <c r="D3" s="191"/>
      <c r="E3" s="191"/>
      <c r="F3" s="191"/>
      <c r="G3" s="191"/>
      <c r="H3" s="191"/>
      <c r="I3" s="191"/>
      <c r="J3" s="191"/>
      <c r="K3" s="191"/>
      <c r="L3" s="191"/>
      <c r="M3" s="191"/>
      <c r="N3" s="191"/>
      <c r="O3" s="191"/>
      <c r="P3" s="191"/>
      <c r="Q3" s="191"/>
      <c r="R3" s="191"/>
      <c r="S3" s="191"/>
      <c r="T3" s="191"/>
      <c r="U3" s="191"/>
      <c r="V3" s="191"/>
      <c r="W3" s="191"/>
      <c r="X3" s="191"/>
      <c r="Y3" s="191"/>
      <c r="Z3" s="191"/>
      <c r="AA3" s="191"/>
      <c r="AB3" s="191"/>
      <c r="AC3" s="191"/>
      <c r="AD3" s="191"/>
      <c r="AE3" s="191"/>
      <c r="AF3" s="191"/>
      <c r="AJ3" s="362"/>
      <c r="AK3" s="362"/>
      <c r="AL3" s="362"/>
      <c r="AM3" s="362"/>
      <c r="AN3" s="362"/>
      <c r="AO3" s="362"/>
      <c r="AP3" s="362"/>
      <c r="AQ3" s="362"/>
      <c r="AR3" s="362"/>
      <c r="AS3" s="362"/>
      <c r="AT3" s="362"/>
      <c r="AU3" s="362"/>
      <c r="AV3" s="362"/>
      <c r="AW3" s="362"/>
      <c r="AX3" s="362"/>
      <c r="AY3" s="362"/>
      <c r="AZ3" s="362"/>
      <c r="BA3" s="362"/>
      <c r="BB3" s="362"/>
      <c r="BC3" s="362"/>
      <c r="BD3" s="362"/>
      <c r="BE3" s="362"/>
      <c r="BF3" s="362"/>
      <c r="BG3" s="362"/>
      <c r="BH3" s="362"/>
      <c r="BI3" s="362"/>
      <c r="BJ3" s="362"/>
      <c r="BK3" s="362"/>
      <c r="BL3" s="362"/>
      <c r="BM3" s="362"/>
      <c r="BN3" s="362"/>
      <c r="BO3" s="362"/>
      <c r="BP3" s="362"/>
      <c r="BQ3" s="362"/>
      <c r="BR3" s="362"/>
      <c r="BS3" s="362"/>
      <c r="BT3" s="362"/>
      <c r="BU3" s="362"/>
      <c r="BV3" s="362"/>
      <c r="BW3" s="362"/>
      <c r="BX3" s="362"/>
      <c r="BY3" s="362"/>
      <c r="BZ3" s="362"/>
      <c r="CA3" s="362"/>
      <c r="CB3" s="362"/>
      <c r="CC3" s="362"/>
      <c r="CD3" s="362"/>
      <c r="CE3" s="362"/>
      <c r="CF3" s="362"/>
      <c r="CG3" s="362"/>
      <c r="CH3" s="362"/>
      <c r="CI3" s="362"/>
      <c r="CJ3" s="362"/>
      <c r="CK3" s="362"/>
      <c r="CL3" s="362"/>
      <c r="CM3" s="362"/>
      <c r="CN3" s="362"/>
      <c r="CO3" s="362"/>
      <c r="CP3" s="362"/>
      <c r="CQ3" s="363"/>
      <c r="CR3" s="363"/>
      <c r="CS3" s="363"/>
      <c r="CT3" s="363"/>
      <c r="CU3" s="363"/>
      <c r="CV3" s="363"/>
      <c r="CW3" s="363"/>
      <c r="CX3" s="363"/>
      <c r="CY3" s="363"/>
      <c r="CZ3" s="363"/>
      <c r="DA3" s="363"/>
      <c r="DB3" s="363"/>
      <c r="DC3" s="363"/>
      <c r="DD3" s="363"/>
      <c r="DE3" s="363"/>
      <c r="DF3" s="363"/>
      <c r="DG3" s="363"/>
      <c r="DH3" s="363"/>
      <c r="DI3" s="363"/>
      <c r="DJ3" s="363"/>
      <c r="DK3" s="363"/>
      <c r="DL3" s="363"/>
      <c r="DM3" s="363"/>
      <c r="DN3" s="363"/>
      <c r="DO3" s="363"/>
      <c r="DP3" s="363"/>
      <c r="DQ3" s="363"/>
      <c r="DR3" s="363"/>
      <c r="DS3" s="363"/>
      <c r="DT3" s="363"/>
      <c r="DU3" s="363"/>
      <c r="DV3" s="363"/>
      <c r="DW3" s="363"/>
      <c r="DX3" s="363"/>
      <c r="DY3" s="363"/>
      <c r="DZ3" s="363"/>
      <c r="EA3" s="363"/>
      <c r="EB3" s="363"/>
      <c r="EC3" s="363"/>
      <c r="ED3" s="363"/>
      <c r="EE3" s="363"/>
      <c r="EF3" s="363"/>
      <c r="EG3" s="363"/>
      <c r="EH3" s="363"/>
      <c r="EI3" s="363"/>
      <c r="EJ3" s="363"/>
      <c r="EK3" s="363"/>
      <c r="EL3" s="363"/>
      <c r="EM3" s="363"/>
      <c r="EN3" s="363"/>
      <c r="EO3" s="363"/>
      <c r="EP3" s="363"/>
      <c r="EQ3" s="363"/>
      <c r="ER3" s="363"/>
      <c r="ES3" s="363"/>
      <c r="ET3" s="363"/>
      <c r="EU3" s="363"/>
      <c r="EV3" s="363"/>
      <c r="EW3" s="363"/>
      <c r="EX3" s="363"/>
      <c r="EY3" s="363"/>
      <c r="EZ3" s="363"/>
      <c r="FA3" s="363"/>
      <c r="FB3" s="363"/>
      <c r="FC3" s="363"/>
      <c r="FD3" s="363"/>
      <c r="FE3" s="363"/>
      <c r="FF3" s="363"/>
      <c r="FG3" s="363"/>
      <c r="FH3" s="363"/>
      <c r="FI3" s="363"/>
      <c r="FJ3" s="363"/>
      <c r="FK3" s="363"/>
      <c r="FL3" s="363"/>
      <c r="FM3" s="363"/>
      <c r="FN3" s="363"/>
      <c r="FO3" s="363"/>
      <c r="FP3" s="363"/>
      <c r="FQ3" s="363"/>
      <c r="FR3" s="363"/>
      <c r="FS3" s="363"/>
      <c r="FT3" s="363"/>
      <c r="FU3" s="363"/>
      <c r="FV3" s="363"/>
      <c r="FW3" s="363"/>
      <c r="FX3" s="363"/>
      <c r="FY3" s="363"/>
      <c r="FZ3" s="363"/>
      <c r="GA3" s="363"/>
      <c r="GB3" s="363"/>
      <c r="GC3" s="363"/>
      <c r="GD3" s="363"/>
      <c r="GE3" s="363"/>
      <c r="GF3" s="363"/>
      <c r="GG3" s="363"/>
      <c r="GH3" s="363"/>
      <c r="GI3" s="363"/>
      <c r="GJ3" s="363"/>
      <c r="GK3" s="363"/>
      <c r="GL3" s="363"/>
      <c r="GM3" s="363"/>
      <c r="GN3" s="363"/>
      <c r="GO3" s="363"/>
      <c r="GP3" s="363"/>
      <c r="GQ3" s="363"/>
      <c r="GR3" s="363"/>
      <c r="GS3" s="363"/>
      <c r="GT3" s="363"/>
      <c r="GU3" s="363"/>
    </row>
    <row r="4" spans="1:211" ht="30" customHeight="1">
      <c r="C4" s="365" t="s">
        <v>556</v>
      </c>
      <c r="AL4" s="725" t="s">
        <v>846</v>
      </c>
      <c r="AM4" s="725"/>
      <c r="AN4" s="725"/>
      <c r="AO4" s="725"/>
      <c r="AP4" s="725"/>
      <c r="AQ4" s="725"/>
      <c r="AR4" s="725"/>
      <c r="AS4" s="725"/>
      <c r="AT4" s="725"/>
      <c r="AU4" s="725"/>
      <c r="AV4" s="725"/>
      <c r="AY4" s="364"/>
      <c r="AZ4" s="364"/>
      <c r="BA4" s="364"/>
      <c r="CF4" s="712"/>
      <c r="CG4" s="712"/>
      <c r="CH4" s="712"/>
      <c r="CI4" s="712"/>
      <c r="CJ4" s="712"/>
      <c r="CK4" s="712"/>
      <c r="CL4" s="369"/>
      <c r="CM4" s="370"/>
      <c r="CN4" s="363"/>
      <c r="CO4" s="363"/>
      <c r="CP4" s="363"/>
      <c r="DQ4" s="362"/>
      <c r="DR4" s="362"/>
      <c r="DS4" s="362"/>
      <c r="DU4" s="362"/>
      <c r="DV4" s="362"/>
      <c r="DW4" s="362"/>
      <c r="DX4" s="362"/>
      <c r="DY4" s="362"/>
      <c r="DZ4" s="362"/>
      <c r="EA4" s="362"/>
      <c r="FG4" s="362"/>
      <c r="FH4" s="362"/>
      <c r="FI4" s="362"/>
      <c r="FJ4" s="362"/>
      <c r="FK4" s="362"/>
      <c r="FL4" s="362"/>
    </row>
    <row r="5" spans="1:211" ht="9.9499999999999993" customHeight="1" thickBot="1">
      <c r="AS5" s="371"/>
      <c r="CK5" s="363"/>
      <c r="CL5" s="362" t="str">
        <f>CL7&amp;"/"&amp;"12"&amp;"/"&amp;'P Gerais'!$D$6</f>
        <v>1/12/2015</v>
      </c>
      <c r="CM5" s="362" t="str">
        <f>CM7&amp;"/"&amp;"12"&amp;"/"&amp;'P Gerais'!$D$6</f>
        <v>2/12/2015</v>
      </c>
      <c r="CN5" s="362" t="str">
        <f>CN7&amp;"/"&amp;"12"&amp;"/"&amp;'P Gerais'!$D$6</f>
        <v>3/12/2015</v>
      </c>
      <c r="CO5" s="362" t="str">
        <f>CO7&amp;"/"&amp;"12"&amp;"/"&amp;'P Gerais'!$D$6</f>
        <v>4/12/2015</v>
      </c>
      <c r="CP5" s="362" t="str">
        <f>CP7&amp;"/"&amp;"12"&amp;"/"&amp;'P Gerais'!$D$6</f>
        <v>5/12/2015</v>
      </c>
      <c r="CQ5" s="362" t="str">
        <f>CQ7&amp;"/"&amp;"12"&amp;"/"&amp;'P Gerais'!$D$6</f>
        <v>6/12/2015</v>
      </c>
      <c r="CR5" s="362" t="str">
        <f>CR7&amp;"/"&amp;"12"&amp;"/"&amp;'P Gerais'!$D$6</f>
        <v>7/12/2015</v>
      </c>
      <c r="CS5" s="362" t="str">
        <f>CS7&amp;"/"&amp;"12"&amp;"/"&amp;'P Gerais'!$D$6</f>
        <v>8/12/2015</v>
      </c>
      <c r="CT5" s="362" t="str">
        <f>CT7&amp;"/"&amp;"12"&amp;"/"&amp;'P Gerais'!$D$6</f>
        <v>9/12/2015</v>
      </c>
      <c r="CU5" s="362" t="str">
        <f>CU7&amp;"/"&amp;"12"&amp;"/"&amp;'P Gerais'!$D$6</f>
        <v>10/12/2015</v>
      </c>
      <c r="CV5" s="362" t="str">
        <f>CV7&amp;"/"&amp;"12"&amp;"/"&amp;'P Gerais'!$D$6</f>
        <v>11/12/2015</v>
      </c>
      <c r="CW5" s="362" t="str">
        <f>CW7&amp;"/"&amp;"12"&amp;"/"&amp;'P Gerais'!$D$6</f>
        <v>12/12/2015</v>
      </c>
      <c r="CX5" s="362" t="str">
        <f>CX7&amp;"/"&amp;"12"&amp;"/"&amp;'P Gerais'!$D$6</f>
        <v>13/12/2015</v>
      </c>
      <c r="CY5" s="362" t="str">
        <f>CY7&amp;"/"&amp;"12"&amp;"/"&amp;'P Gerais'!$D$6</f>
        <v>14/12/2015</v>
      </c>
      <c r="CZ5" s="362" t="str">
        <f>CZ7&amp;"/"&amp;"12"&amp;"/"&amp;'P Gerais'!$D$6</f>
        <v>15/12/2015</v>
      </c>
      <c r="DA5" s="362" t="str">
        <f>DA7&amp;"/"&amp;"12"&amp;"/"&amp;'P Gerais'!$D$6</f>
        <v>16/12/2015</v>
      </c>
      <c r="DB5" s="362" t="str">
        <f>DB7&amp;"/"&amp;"12"&amp;"/"&amp;'P Gerais'!$D$6</f>
        <v>17/12/2015</v>
      </c>
      <c r="DC5" s="362" t="str">
        <f>DC7&amp;"/"&amp;"12"&amp;"/"&amp;'P Gerais'!$D$6</f>
        <v>18/12/2015</v>
      </c>
      <c r="DD5" s="362" t="str">
        <f>DD7&amp;"/"&amp;"12"&amp;"/"&amp;'P Gerais'!$D$6</f>
        <v>19/12/2015</v>
      </c>
      <c r="DE5" s="362" t="str">
        <f>DE7&amp;"/"&amp;"12"&amp;"/"&amp;'P Gerais'!$D$6</f>
        <v>20/12/2015</v>
      </c>
      <c r="DF5" s="362" t="str">
        <f>DF7&amp;"/"&amp;"12"&amp;"/"&amp;'P Gerais'!$D$6</f>
        <v>21/12/2015</v>
      </c>
      <c r="DG5" s="362" t="str">
        <f>DG7&amp;"/"&amp;"12"&amp;"/"&amp;'P Gerais'!$D$6</f>
        <v>22/12/2015</v>
      </c>
      <c r="DH5" s="362" t="str">
        <f>DH7&amp;"/"&amp;"12"&amp;"/"&amp;'P Gerais'!$D$6</f>
        <v>23/12/2015</v>
      </c>
      <c r="DI5" s="362" t="str">
        <f>DI7&amp;"/"&amp;"12"&amp;"/"&amp;'P Gerais'!$D$6</f>
        <v>24/12/2015</v>
      </c>
      <c r="DJ5" s="362" t="str">
        <f>DJ7&amp;"/"&amp;"12"&amp;"/"&amp;'P Gerais'!$D$6</f>
        <v>25/12/2015</v>
      </c>
      <c r="DK5" s="362" t="str">
        <f>DK7&amp;"/"&amp;"12"&amp;"/"&amp;'P Gerais'!$D$6</f>
        <v>26/12/2015</v>
      </c>
      <c r="DL5" s="362" t="str">
        <f>DL7&amp;"/"&amp;"12"&amp;"/"&amp;'P Gerais'!$D$6</f>
        <v>27/12/2015</v>
      </c>
      <c r="DM5" s="362" t="str">
        <f>DM7&amp;"/"&amp;"12"&amp;"/"&amp;'P Gerais'!$D$6</f>
        <v>28/12/2015</v>
      </c>
      <c r="DN5" s="362" t="str">
        <f>DN7&amp;"/"&amp;"12"&amp;"/"&amp;'P Gerais'!$D$6</f>
        <v>29/12/2015</v>
      </c>
      <c r="DO5" s="362" t="str">
        <f>DO7&amp;"/"&amp;"12"&amp;"/"&amp;'P Gerais'!$D$6</f>
        <v>30/12/2015</v>
      </c>
      <c r="DP5" s="362" t="str">
        <f>DP7&amp;"/"&amp;"12"&amp;"/"&amp;'P Gerais'!$D$6</f>
        <v>31/12/2015</v>
      </c>
      <c r="DQ5" s="362"/>
      <c r="DR5" s="362"/>
      <c r="DS5" s="362"/>
      <c r="DU5" s="362"/>
      <c r="DV5" s="362"/>
      <c r="DW5" s="362"/>
      <c r="DX5" s="362"/>
      <c r="DY5" s="362"/>
      <c r="DZ5" s="362"/>
      <c r="EA5" s="362"/>
      <c r="EB5" s="362" t="str">
        <f>EB7&amp;"/"&amp;"12"&amp;"/"&amp;'P Gerais'!$D$6</f>
        <v>1/12/2015</v>
      </c>
      <c r="EC5" s="362" t="str">
        <f>EC7&amp;"/"&amp;"12"&amp;"/"&amp;'P Gerais'!$D$6</f>
        <v>2/12/2015</v>
      </c>
      <c r="ED5" s="362" t="str">
        <f>ED7&amp;"/"&amp;"12"&amp;"/"&amp;'P Gerais'!$D$6</f>
        <v>3/12/2015</v>
      </c>
      <c r="EE5" s="362" t="str">
        <f>EE7&amp;"/"&amp;"12"&amp;"/"&amp;'P Gerais'!$D$6</f>
        <v>4/12/2015</v>
      </c>
      <c r="EF5" s="362" t="str">
        <f>EF7&amp;"/"&amp;"12"&amp;"/"&amp;'P Gerais'!$D$6</f>
        <v>5/12/2015</v>
      </c>
      <c r="EG5" s="362" t="str">
        <f>EG7&amp;"/"&amp;"12"&amp;"/"&amp;'P Gerais'!$D$6</f>
        <v>6/12/2015</v>
      </c>
      <c r="EH5" s="362" t="str">
        <f>EH7&amp;"/"&amp;"12"&amp;"/"&amp;'P Gerais'!$D$6</f>
        <v>7/12/2015</v>
      </c>
      <c r="EI5" s="362" t="str">
        <f>EI7&amp;"/"&amp;"12"&amp;"/"&amp;'P Gerais'!$D$6</f>
        <v>8/12/2015</v>
      </c>
      <c r="EJ5" s="362" t="str">
        <f>EJ7&amp;"/"&amp;"12"&amp;"/"&amp;'P Gerais'!$D$6</f>
        <v>9/12/2015</v>
      </c>
      <c r="EK5" s="362" t="str">
        <f>EK7&amp;"/"&amp;"12"&amp;"/"&amp;'P Gerais'!$D$6</f>
        <v>10/12/2015</v>
      </c>
      <c r="EL5" s="362" t="str">
        <f>EL7&amp;"/"&amp;"12"&amp;"/"&amp;'P Gerais'!$D$6</f>
        <v>11/12/2015</v>
      </c>
      <c r="EM5" s="362" t="str">
        <f>EM7&amp;"/"&amp;"12"&amp;"/"&amp;'P Gerais'!$D$6</f>
        <v>12/12/2015</v>
      </c>
      <c r="EN5" s="362" t="str">
        <f>EN7&amp;"/"&amp;"12"&amp;"/"&amp;'P Gerais'!$D$6</f>
        <v>13/12/2015</v>
      </c>
      <c r="EO5" s="362" t="str">
        <f>EO7&amp;"/"&amp;"12"&amp;"/"&amp;'P Gerais'!$D$6</f>
        <v>14/12/2015</v>
      </c>
      <c r="EP5" s="362" t="str">
        <f>EP7&amp;"/"&amp;"12"&amp;"/"&amp;'P Gerais'!$D$6</f>
        <v>15/12/2015</v>
      </c>
      <c r="EQ5" s="362" t="str">
        <f>EQ7&amp;"/"&amp;"12"&amp;"/"&amp;'P Gerais'!$D$6</f>
        <v>16/12/2015</v>
      </c>
      <c r="ER5" s="362" t="str">
        <f>ER7&amp;"/"&amp;"12"&amp;"/"&amp;'P Gerais'!$D$6</f>
        <v>17/12/2015</v>
      </c>
      <c r="ES5" s="362" t="str">
        <f>ES7&amp;"/"&amp;"12"&amp;"/"&amp;'P Gerais'!$D$6</f>
        <v>18/12/2015</v>
      </c>
      <c r="ET5" s="362" t="str">
        <f>ET7&amp;"/"&amp;"12"&amp;"/"&amp;'P Gerais'!$D$6</f>
        <v>19/12/2015</v>
      </c>
      <c r="EU5" s="362" t="str">
        <f>EU7&amp;"/"&amp;"12"&amp;"/"&amp;'P Gerais'!$D$6</f>
        <v>20/12/2015</v>
      </c>
      <c r="EV5" s="362" t="str">
        <f>EV7&amp;"/"&amp;"12"&amp;"/"&amp;'P Gerais'!$D$6</f>
        <v>21/12/2015</v>
      </c>
      <c r="EW5" s="362" t="str">
        <f>EW7&amp;"/"&amp;"12"&amp;"/"&amp;'P Gerais'!$D$6</f>
        <v>22/12/2015</v>
      </c>
      <c r="EX5" s="362" t="str">
        <f>EX7&amp;"/"&amp;"12"&amp;"/"&amp;'P Gerais'!$D$6</f>
        <v>23/12/2015</v>
      </c>
      <c r="EY5" s="362" t="str">
        <f>EY7&amp;"/"&amp;"12"&amp;"/"&amp;'P Gerais'!$D$6</f>
        <v>24/12/2015</v>
      </c>
      <c r="EZ5" s="362" t="str">
        <f>EZ7&amp;"/"&amp;"12"&amp;"/"&amp;'P Gerais'!$D$6</f>
        <v>25/12/2015</v>
      </c>
      <c r="FA5" s="362" t="str">
        <f>FA7&amp;"/"&amp;"12"&amp;"/"&amp;'P Gerais'!$D$6</f>
        <v>26/12/2015</v>
      </c>
      <c r="FB5" s="362" t="str">
        <f>FB7&amp;"/"&amp;"12"&amp;"/"&amp;'P Gerais'!$D$6</f>
        <v>27/12/2015</v>
      </c>
      <c r="FC5" s="362" t="str">
        <f>FC7&amp;"/"&amp;"12"&amp;"/"&amp;'P Gerais'!$D$6</f>
        <v>28/12/2015</v>
      </c>
      <c r="FD5" s="362" t="str">
        <f>FD7&amp;"/"&amp;"12"&amp;"/"&amp;'P Gerais'!$D$6</f>
        <v>29/12/2015</v>
      </c>
      <c r="FE5" s="362" t="str">
        <f>FE7&amp;"/"&amp;"12"&amp;"/"&amp;'P Gerais'!$D$6</f>
        <v>30/12/2015</v>
      </c>
      <c r="FF5" s="362" t="str">
        <f>FF7&amp;"/"&amp;"12"&amp;"/"&amp;'P Gerais'!$D$6</f>
        <v>31/12/2015</v>
      </c>
      <c r="FG5" s="362"/>
      <c r="FH5" s="362"/>
      <c r="FI5" s="362"/>
      <c r="FJ5" s="362"/>
      <c r="FK5" s="362"/>
      <c r="FL5" s="362"/>
    </row>
    <row r="6" spans="1:211" ht="30" customHeight="1" thickTop="1" thickBot="1">
      <c r="C6" s="709" t="s">
        <v>151</v>
      </c>
      <c r="D6" s="710"/>
      <c r="E6" s="710"/>
      <c r="F6" s="710"/>
      <c r="G6" s="710"/>
      <c r="H6" s="710"/>
      <c r="I6" s="710"/>
      <c r="J6" s="710"/>
      <c r="K6" s="710"/>
      <c r="L6" s="711"/>
      <c r="M6" s="708" t="s">
        <v>152</v>
      </c>
      <c r="N6" s="708"/>
      <c r="O6" s="708"/>
      <c r="P6" s="708"/>
      <c r="Q6" s="708"/>
      <c r="R6" s="708" t="s">
        <v>866</v>
      </c>
      <c r="S6" s="708"/>
      <c r="T6" s="708"/>
      <c r="U6" s="708"/>
      <c r="V6" s="708"/>
      <c r="W6" s="708"/>
      <c r="X6" s="708"/>
      <c r="Y6" s="708"/>
      <c r="Z6" s="708" t="s">
        <v>153</v>
      </c>
      <c r="AA6" s="708"/>
      <c r="AB6" s="713" t="s">
        <v>154</v>
      </c>
      <c r="AC6" s="713"/>
      <c r="AD6" s="713"/>
      <c r="AE6" s="713"/>
      <c r="AF6" s="713"/>
      <c r="AH6" s="714" t="s">
        <v>165</v>
      </c>
      <c r="AK6" s="362" t="s">
        <v>867</v>
      </c>
      <c r="AL6" s="373" t="s">
        <v>4</v>
      </c>
      <c r="AM6" s="373" t="s">
        <v>848</v>
      </c>
      <c r="AN6" s="373" t="s">
        <v>849</v>
      </c>
      <c r="AO6" s="373" t="s">
        <v>850</v>
      </c>
      <c r="AP6" s="373" t="s">
        <v>851</v>
      </c>
      <c r="AQ6" s="373" t="s">
        <v>157</v>
      </c>
      <c r="AR6" s="371"/>
      <c r="AS6" s="374">
        <v>1</v>
      </c>
      <c r="AT6" s="364"/>
      <c r="AU6" s="364"/>
      <c r="BA6" s="712" t="s">
        <v>854</v>
      </c>
      <c r="BB6" s="712"/>
      <c r="BC6" s="712"/>
      <c r="BD6" s="712"/>
      <c r="BE6" s="712"/>
      <c r="BF6" s="712"/>
      <c r="BG6" s="712"/>
      <c r="BH6" s="712"/>
      <c r="BI6" s="362" t="s">
        <v>869</v>
      </c>
      <c r="BV6" s="362" t="s">
        <v>701</v>
      </c>
      <c r="BW6" s="362" t="s">
        <v>703</v>
      </c>
      <c r="BX6" s="362" t="s">
        <v>704</v>
      </c>
      <c r="BY6" s="362" t="s">
        <v>706</v>
      </c>
      <c r="CF6" s="362" t="s">
        <v>802</v>
      </c>
      <c r="CK6" s="363"/>
      <c r="CL6" s="375" t="str">
        <f>VLOOKUP(WEEKDAY(DATE('P Gerais'!$D$6,12,CL7),1),'P Gerais'!$J$5:$K$11,2,FALSE)</f>
        <v>Ter</v>
      </c>
      <c r="CM6" s="375" t="str">
        <f>VLOOKUP(WEEKDAY(DATE('P Gerais'!$D$6,12,CM7),1),'P Gerais'!$J$5:$K$11,2,FALSE)</f>
        <v>Qua</v>
      </c>
      <c r="CN6" s="375" t="str">
        <f>VLOOKUP(WEEKDAY(DATE('P Gerais'!$D$6,12,CN7),1),'P Gerais'!$J$5:$K$11,2,FALSE)</f>
        <v>Qui</v>
      </c>
      <c r="CO6" s="375" t="str">
        <f>VLOOKUP(WEEKDAY(DATE('P Gerais'!$D$6,12,CO7),1),'P Gerais'!$J$5:$K$11,2,FALSE)</f>
        <v>Sex</v>
      </c>
      <c r="CP6" s="375" t="str">
        <f>VLOOKUP(WEEKDAY(DATE('P Gerais'!$D$6,12,CP7),1),'P Gerais'!$J$5:$K$11,2,FALSE)</f>
        <v>Sab</v>
      </c>
      <c r="CQ6" s="375" t="str">
        <f>VLOOKUP(WEEKDAY(DATE('P Gerais'!$D$6,12,CQ7),1),'P Gerais'!$J$5:$K$11,2,FALSE)</f>
        <v>Dom</v>
      </c>
      <c r="CR6" s="375" t="str">
        <f>VLOOKUP(WEEKDAY(DATE('P Gerais'!$D$6,12,CR7),1),'P Gerais'!$J$5:$K$11,2,FALSE)</f>
        <v>Seg</v>
      </c>
      <c r="CS6" s="375" t="str">
        <f>VLOOKUP(WEEKDAY(DATE('P Gerais'!$D$6,12,CS7),1),'P Gerais'!$J$5:$K$11,2,FALSE)</f>
        <v>Ter</v>
      </c>
      <c r="CT6" s="375" t="str">
        <f>VLOOKUP(WEEKDAY(DATE('P Gerais'!$D$6,12,CT7),1),'P Gerais'!$J$5:$K$11,2,FALSE)</f>
        <v>Qua</v>
      </c>
      <c r="CU6" s="375" t="str">
        <f>VLOOKUP(WEEKDAY(DATE('P Gerais'!$D$6,12,CU7),1),'P Gerais'!$J$5:$K$11,2,FALSE)</f>
        <v>Qui</v>
      </c>
      <c r="CV6" s="375" t="str">
        <f>VLOOKUP(WEEKDAY(DATE('P Gerais'!$D$6,12,CV7),1),'P Gerais'!$J$5:$K$11,2,FALSE)</f>
        <v>Sex</v>
      </c>
      <c r="CW6" s="375" t="str">
        <f>VLOOKUP(WEEKDAY(DATE('P Gerais'!$D$6,12,CW7),1),'P Gerais'!$J$5:$K$11,2,FALSE)</f>
        <v>Sab</v>
      </c>
      <c r="CX6" s="375" t="str">
        <f>VLOOKUP(WEEKDAY(DATE('P Gerais'!$D$6,12,CX7),1),'P Gerais'!$J$5:$K$11,2,FALSE)</f>
        <v>Dom</v>
      </c>
      <c r="CY6" s="375" t="str">
        <f>VLOOKUP(WEEKDAY(DATE('P Gerais'!$D$6,12,CY7),1),'P Gerais'!$J$5:$K$11,2,FALSE)</f>
        <v>Seg</v>
      </c>
      <c r="CZ6" s="375" t="str">
        <f>VLOOKUP(WEEKDAY(DATE('P Gerais'!$D$6,12,CZ7),1),'P Gerais'!$J$5:$K$11,2,FALSE)</f>
        <v>Ter</v>
      </c>
      <c r="DA6" s="375" t="str">
        <f>VLOOKUP(WEEKDAY(DATE('P Gerais'!$D$6,12,DA7),1),'P Gerais'!$J$5:$K$11,2,FALSE)</f>
        <v>Qua</v>
      </c>
      <c r="DB6" s="375" t="str">
        <f>VLOOKUP(WEEKDAY(DATE('P Gerais'!$D$6,12,DB7),1),'P Gerais'!$J$5:$K$11,2,FALSE)</f>
        <v>Qui</v>
      </c>
      <c r="DC6" s="375" t="str">
        <f>VLOOKUP(WEEKDAY(DATE('P Gerais'!$D$6,12,DC7),1),'P Gerais'!$J$5:$K$11,2,FALSE)</f>
        <v>Sex</v>
      </c>
      <c r="DD6" s="375" t="str">
        <f>VLOOKUP(WEEKDAY(DATE('P Gerais'!$D$6,12,DD7),1),'P Gerais'!$J$5:$K$11,2,FALSE)</f>
        <v>Sab</v>
      </c>
      <c r="DE6" s="375" t="str">
        <f>VLOOKUP(WEEKDAY(DATE('P Gerais'!$D$6,12,DE7),1),'P Gerais'!$J$5:$K$11,2,FALSE)</f>
        <v>Dom</v>
      </c>
      <c r="DF6" s="375" t="str">
        <f>VLOOKUP(WEEKDAY(DATE('P Gerais'!$D$6,12,DF7),1),'P Gerais'!$J$5:$K$11,2,FALSE)</f>
        <v>Seg</v>
      </c>
      <c r="DG6" s="375" t="str">
        <f>VLOOKUP(WEEKDAY(DATE('P Gerais'!$D$6,12,DG7),1),'P Gerais'!$J$5:$K$11,2,FALSE)</f>
        <v>Ter</v>
      </c>
      <c r="DH6" s="375" t="str">
        <f>VLOOKUP(WEEKDAY(DATE('P Gerais'!$D$6,12,DH7),1),'P Gerais'!$J$5:$K$11,2,FALSE)</f>
        <v>Qua</v>
      </c>
      <c r="DI6" s="375" t="str">
        <f>VLOOKUP(WEEKDAY(DATE('P Gerais'!$D$6,12,DI7),1),'P Gerais'!$J$5:$K$11,2,FALSE)</f>
        <v>Qui</v>
      </c>
      <c r="DJ6" s="375" t="str">
        <f>VLOOKUP(WEEKDAY(DATE('P Gerais'!$D$6,12,DJ7),1),'P Gerais'!$J$5:$K$11,2,FALSE)</f>
        <v>Sex</v>
      </c>
      <c r="DK6" s="375" t="str">
        <f>VLOOKUP(WEEKDAY(DATE('P Gerais'!$D$6,12,DK7),1),'P Gerais'!$J$5:$K$11,2,FALSE)</f>
        <v>Sab</v>
      </c>
      <c r="DL6" s="375" t="str">
        <f>VLOOKUP(WEEKDAY(DATE('P Gerais'!$D$6,12,DL7),1),'P Gerais'!$J$5:$K$11,2,FALSE)</f>
        <v>Dom</v>
      </c>
      <c r="DM6" s="375" t="str">
        <f>VLOOKUP(WEEKDAY(DATE('P Gerais'!$D$6,12,DM7),1),'P Gerais'!$J$5:$K$11,2,FALSE)</f>
        <v>Seg</v>
      </c>
      <c r="DN6" s="375" t="str">
        <f>VLOOKUP(WEEKDAY(DATE('P Gerais'!$D$6,12,DN7),1),'P Gerais'!$J$5:$K$11,2,FALSE)</f>
        <v>Ter</v>
      </c>
      <c r="DO6" s="375" t="str">
        <f>VLOOKUP(WEEKDAY(DATE('P Gerais'!$D$6,12,DO7),1),'P Gerais'!$J$5:$K$11,2,FALSE)</f>
        <v>Qua</v>
      </c>
      <c r="DP6" s="375" t="str">
        <f>VLOOKUP(WEEKDAY(DATE('P Gerais'!$D$6,12,DP7),1),'P Gerais'!$J$5:$K$11,2,FALSE)</f>
        <v>Qui</v>
      </c>
      <c r="DQ6" s="362"/>
      <c r="DR6" s="362"/>
      <c r="DS6" s="362" t="s">
        <v>817</v>
      </c>
      <c r="DU6" s="362"/>
      <c r="DV6" s="362"/>
      <c r="DW6" s="362"/>
      <c r="DX6" s="362"/>
      <c r="DY6" s="362"/>
      <c r="DZ6" s="362"/>
      <c r="EA6" s="362"/>
      <c r="EB6" s="375" t="str">
        <f>VLOOKUP(WEEKDAY(DATE('P Gerais'!$D$6,12,EB7),1),'P Gerais'!$J$5:$K$11,2,FALSE)</f>
        <v>Ter</v>
      </c>
      <c r="EC6" s="375" t="str">
        <f>VLOOKUP(WEEKDAY(DATE('P Gerais'!$D$6,12,EC7),1),'P Gerais'!$J$5:$K$11,2,FALSE)</f>
        <v>Qua</v>
      </c>
      <c r="ED6" s="375" t="str">
        <f>VLOOKUP(WEEKDAY(DATE('P Gerais'!$D$6,12,ED7),1),'P Gerais'!$J$5:$K$11,2,FALSE)</f>
        <v>Qui</v>
      </c>
      <c r="EE6" s="375" t="str">
        <f>VLOOKUP(WEEKDAY(DATE('P Gerais'!$D$6,12,EE7),1),'P Gerais'!$J$5:$K$11,2,FALSE)</f>
        <v>Sex</v>
      </c>
      <c r="EF6" s="375" t="str">
        <f>VLOOKUP(WEEKDAY(DATE('P Gerais'!$D$6,12,EF7),1),'P Gerais'!$J$5:$K$11,2,FALSE)</f>
        <v>Sab</v>
      </c>
      <c r="EG6" s="375" t="str">
        <f>VLOOKUP(WEEKDAY(DATE('P Gerais'!$D$6,12,EG7),1),'P Gerais'!$J$5:$K$11,2,FALSE)</f>
        <v>Dom</v>
      </c>
      <c r="EH6" s="375" t="str">
        <f>VLOOKUP(WEEKDAY(DATE('P Gerais'!$D$6,12,EH7),1),'P Gerais'!$J$5:$K$11,2,FALSE)</f>
        <v>Seg</v>
      </c>
      <c r="EI6" s="375" t="str">
        <f>VLOOKUP(WEEKDAY(DATE('P Gerais'!$D$6,12,EI7),1),'P Gerais'!$J$5:$K$11,2,FALSE)</f>
        <v>Ter</v>
      </c>
      <c r="EJ6" s="375" t="str">
        <f>VLOOKUP(WEEKDAY(DATE('P Gerais'!$D$6,12,EJ7),1),'P Gerais'!$J$5:$K$11,2,FALSE)</f>
        <v>Qua</v>
      </c>
      <c r="EK6" s="375" t="str">
        <f>VLOOKUP(WEEKDAY(DATE('P Gerais'!$D$6,12,EK7),1),'P Gerais'!$J$5:$K$11,2,FALSE)</f>
        <v>Qui</v>
      </c>
      <c r="EL6" s="375" t="str">
        <f>VLOOKUP(WEEKDAY(DATE('P Gerais'!$D$6,12,EL7),1),'P Gerais'!$J$5:$K$11,2,FALSE)</f>
        <v>Sex</v>
      </c>
      <c r="EM6" s="375" t="str">
        <f>VLOOKUP(WEEKDAY(DATE('P Gerais'!$D$6,12,EM7),1),'P Gerais'!$J$5:$K$11,2,FALSE)</f>
        <v>Sab</v>
      </c>
      <c r="EN6" s="375" t="str">
        <f>VLOOKUP(WEEKDAY(DATE('P Gerais'!$D$6,12,EN7),1),'P Gerais'!$J$5:$K$11,2,FALSE)</f>
        <v>Dom</v>
      </c>
      <c r="EO6" s="375" t="str">
        <f>VLOOKUP(WEEKDAY(DATE('P Gerais'!$D$6,12,EO7),1),'P Gerais'!$J$5:$K$11,2,FALSE)</f>
        <v>Seg</v>
      </c>
      <c r="EP6" s="375" t="str">
        <f>VLOOKUP(WEEKDAY(DATE('P Gerais'!$D$6,12,EP7),1),'P Gerais'!$J$5:$K$11,2,FALSE)</f>
        <v>Ter</v>
      </c>
      <c r="EQ6" s="375" t="str">
        <f>VLOOKUP(WEEKDAY(DATE('P Gerais'!$D$6,12,EQ7),1),'P Gerais'!$J$5:$K$11,2,FALSE)</f>
        <v>Qua</v>
      </c>
      <c r="ER6" s="375" t="str">
        <f>VLOOKUP(WEEKDAY(DATE('P Gerais'!$D$6,12,ER7),1),'P Gerais'!$J$5:$K$11,2,FALSE)</f>
        <v>Qui</v>
      </c>
      <c r="ES6" s="375" t="str">
        <f>VLOOKUP(WEEKDAY(DATE('P Gerais'!$D$6,12,ES7),1),'P Gerais'!$J$5:$K$11,2,FALSE)</f>
        <v>Sex</v>
      </c>
      <c r="ET6" s="375" t="str">
        <f>VLOOKUP(WEEKDAY(DATE('P Gerais'!$D$6,12,ET7),1),'P Gerais'!$J$5:$K$11,2,FALSE)</f>
        <v>Sab</v>
      </c>
      <c r="EU6" s="375" t="str">
        <f>VLOOKUP(WEEKDAY(DATE('P Gerais'!$D$6,12,EU7),1),'P Gerais'!$J$5:$K$11,2,FALSE)</f>
        <v>Dom</v>
      </c>
      <c r="EV6" s="375" t="str">
        <f>VLOOKUP(WEEKDAY(DATE('P Gerais'!$D$6,12,EV7),1),'P Gerais'!$J$5:$K$11,2,FALSE)</f>
        <v>Seg</v>
      </c>
      <c r="EW6" s="375" t="str">
        <f>VLOOKUP(WEEKDAY(DATE('P Gerais'!$D$6,12,EW7),1),'P Gerais'!$J$5:$K$11,2,FALSE)</f>
        <v>Ter</v>
      </c>
      <c r="EX6" s="375" t="str">
        <f>VLOOKUP(WEEKDAY(DATE('P Gerais'!$D$6,12,EX7),1),'P Gerais'!$J$5:$K$11,2,FALSE)</f>
        <v>Qua</v>
      </c>
      <c r="EY6" s="375" t="str">
        <f>VLOOKUP(WEEKDAY(DATE('P Gerais'!$D$6,12,EY7),1),'P Gerais'!$J$5:$K$11,2,FALSE)</f>
        <v>Qui</v>
      </c>
      <c r="EZ6" s="375" t="str">
        <f>VLOOKUP(WEEKDAY(DATE('P Gerais'!$D$6,12,EZ7),1),'P Gerais'!$J$5:$K$11,2,FALSE)</f>
        <v>Sex</v>
      </c>
      <c r="FA6" s="375" t="str">
        <f>VLOOKUP(WEEKDAY(DATE('P Gerais'!$D$6,12,FA7),1),'P Gerais'!$J$5:$K$11,2,FALSE)</f>
        <v>Sab</v>
      </c>
      <c r="FB6" s="375" t="str">
        <f>VLOOKUP(WEEKDAY(DATE('P Gerais'!$D$6,12,FB7),1),'P Gerais'!$J$5:$K$11,2,FALSE)</f>
        <v>Dom</v>
      </c>
      <c r="FC6" s="375" t="str">
        <f>VLOOKUP(WEEKDAY(DATE('P Gerais'!$D$6,12,FC7),1),'P Gerais'!$J$5:$K$11,2,FALSE)</f>
        <v>Seg</v>
      </c>
      <c r="FD6" s="375" t="str">
        <f>VLOOKUP(WEEKDAY(DATE('P Gerais'!$D$6,12,FD7),1),'P Gerais'!$J$5:$K$11,2,FALSE)</f>
        <v>Ter</v>
      </c>
      <c r="FE6" s="375" t="str">
        <f>VLOOKUP(WEEKDAY(DATE('P Gerais'!$D$6,12,FE7),1),'P Gerais'!$J$5:$K$11,2,FALSE)</f>
        <v>Qua</v>
      </c>
      <c r="FF6" s="375" t="str">
        <f>VLOOKUP(WEEKDAY(DATE('P Gerais'!$D$6,12,FF7),1),'P Gerais'!$J$5:$K$11,2,FALSE)</f>
        <v>Qui</v>
      </c>
      <c r="FG6" s="362"/>
      <c r="FH6" s="362"/>
      <c r="FI6" s="362"/>
      <c r="FJ6" s="362"/>
      <c r="FK6" s="362"/>
      <c r="FL6" s="362"/>
      <c r="GV6" s="708" t="s">
        <v>1045</v>
      </c>
      <c r="GW6" s="708"/>
      <c r="GX6" s="708"/>
      <c r="GY6" s="708"/>
      <c r="GZ6" s="708"/>
      <c r="HA6" s="708"/>
      <c r="HB6" s="708"/>
      <c r="HC6" s="708"/>
    </row>
    <row r="7" spans="1:211" ht="30" customHeight="1" thickTop="1" thickBot="1">
      <c r="C7" s="376" t="s">
        <v>0</v>
      </c>
      <c r="D7" s="376" t="s">
        <v>1</v>
      </c>
      <c r="E7" s="377" t="s">
        <v>903</v>
      </c>
      <c r="F7" s="376" t="s">
        <v>2</v>
      </c>
      <c r="G7" s="378" t="s">
        <v>896</v>
      </c>
      <c r="H7" s="377" t="s">
        <v>898</v>
      </c>
      <c r="I7" s="378" t="s">
        <v>895</v>
      </c>
      <c r="J7" s="379" t="s">
        <v>788</v>
      </c>
      <c r="K7" s="379" t="s">
        <v>852</v>
      </c>
      <c r="L7" s="379" t="s">
        <v>841</v>
      </c>
      <c r="M7" s="377" t="s">
        <v>840</v>
      </c>
      <c r="N7" s="376" t="s">
        <v>5</v>
      </c>
      <c r="O7" s="376" t="s">
        <v>839</v>
      </c>
      <c r="P7" s="376" t="s">
        <v>145</v>
      </c>
      <c r="Q7" s="376" t="s">
        <v>146</v>
      </c>
      <c r="R7" s="376" t="str">
        <f>IF(OR(Benef!C6="-",Benef!C6=""),"-",Benef!C6)</f>
        <v>-</v>
      </c>
      <c r="S7" s="376" t="str">
        <f>IF(OR(Benef!C7="-",Benef!C7=""),"-",Benef!C7)</f>
        <v>-</v>
      </c>
      <c r="T7" s="376" t="str">
        <f>IF(OR(Benef!C8="-",Benef!C8=""),"-",Benef!C8)</f>
        <v>-</v>
      </c>
      <c r="U7" s="376" t="str">
        <f>IF(OR(Benef!C9="-",Benef!C9=""),"-",Benef!C9)</f>
        <v>-</v>
      </c>
      <c r="V7" s="376" t="str">
        <f>IF(OR(Benef!C10="-",Benef!C10=""),"-",Benef!C10)</f>
        <v>-</v>
      </c>
      <c r="W7" s="376" t="str">
        <f>IF(OR(Benef!C11="-",Benef!C11=""),"-",Benef!C11)</f>
        <v>-</v>
      </c>
      <c r="X7" s="376" t="str">
        <f>IF(OR(Benef!C12="-",Benef!C12=""),"-",Benef!C12)</f>
        <v>-</v>
      </c>
      <c r="Y7" s="376" t="str">
        <f>IF(OR(Benef!C13="-",Benef!C13=""),"-",Benef!C13)</f>
        <v>-</v>
      </c>
      <c r="Z7" s="376" t="s">
        <v>148</v>
      </c>
      <c r="AA7" s="376" t="s">
        <v>147</v>
      </c>
      <c r="AB7" s="376" t="s">
        <v>843</v>
      </c>
      <c r="AC7" s="376" t="s">
        <v>787</v>
      </c>
      <c r="AD7" s="376" t="s">
        <v>149</v>
      </c>
      <c r="AE7" s="376" t="s">
        <v>150</v>
      </c>
      <c r="AF7" s="376" t="s">
        <v>147</v>
      </c>
      <c r="AH7" s="714"/>
      <c r="AJ7" s="362">
        <f ca="1">COUNTIF(F8:F37,"Sim")</f>
        <v>0</v>
      </c>
      <c r="AL7" s="362" t="s">
        <v>842</v>
      </c>
      <c r="AM7" s="362" t="s">
        <v>842</v>
      </c>
      <c r="AN7" s="362" t="s">
        <v>842</v>
      </c>
      <c r="AO7" s="362" t="s">
        <v>842</v>
      </c>
      <c r="AP7" s="362" t="s">
        <v>842</v>
      </c>
      <c r="AQ7" s="362" t="s">
        <v>842</v>
      </c>
      <c r="AR7" s="362" t="s">
        <v>4</v>
      </c>
      <c r="AS7" s="362" t="s">
        <v>5</v>
      </c>
      <c r="AT7" s="362" t="s">
        <v>839</v>
      </c>
      <c r="AU7" s="362" t="s">
        <v>145</v>
      </c>
      <c r="AV7" s="362" t="s">
        <v>146</v>
      </c>
      <c r="AW7" s="362" t="s">
        <v>516</v>
      </c>
      <c r="AX7" s="362" t="s">
        <v>517</v>
      </c>
      <c r="AY7" s="362" t="s">
        <v>518</v>
      </c>
      <c r="AZ7" s="362" t="s">
        <v>522</v>
      </c>
      <c r="BA7" s="362" t="s">
        <v>853</v>
      </c>
      <c r="BB7" s="362" t="s">
        <v>855</v>
      </c>
      <c r="BC7" s="362" t="s">
        <v>857</v>
      </c>
      <c r="BD7" s="362" t="s">
        <v>861</v>
      </c>
      <c r="BE7" s="362" t="s">
        <v>856</v>
      </c>
      <c r="BF7" s="362" t="s">
        <v>858</v>
      </c>
      <c r="BG7" s="362" t="s">
        <v>863</v>
      </c>
      <c r="BH7" s="362" t="s">
        <v>864</v>
      </c>
      <c r="BI7" s="362" t="s">
        <v>868</v>
      </c>
      <c r="BJ7" s="362" t="s">
        <v>529</v>
      </c>
      <c r="BK7" s="362" t="s">
        <v>604</v>
      </c>
      <c r="BL7" s="362" t="s">
        <v>29</v>
      </c>
      <c r="BM7" s="362" t="s">
        <v>30</v>
      </c>
      <c r="BN7" s="362" t="s">
        <v>31</v>
      </c>
      <c r="BO7" s="362" t="s">
        <v>32</v>
      </c>
      <c r="BP7" s="362" t="s">
        <v>33</v>
      </c>
      <c r="BQ7" s="362" t="s">
        <v>159</v>
      </c>
      <c r="BR7" s="362" t="s">
        <v>523</v>
      </c>
      <c r="BS7" s="362" t="s">
        <v>606</v>
      </c>
      <c r="BT7" s="362" t="s">
        <v>605</v>
      </c>
      <c r="BU7" s="362" t="s">
        <v>604</v>
      </c>
      <c r="BV7" s="362" t="s">
        <v>700</v>
      </c>
      <c r="BW7" s="362" t="s">
        <v>702</v>
      </c>
      <c r="BX7" s="362" t="s">
        <v>705</v>
      </c>
      <c r="BY7" s="362" t="s">
        <v>707</v>
      </c>
      <c r="BZ7" s="362" t="s">
        <v>730</v>
      </c>
      <c r="CB7" s="362" t="s">
        <v>1</v>
      </c>
      <c r="CC7" s="362" t="s">
        <v>751</v>
      </c>
      <c r="CD7" s="362" t="s">
        <v>752</v>
      </c>
      <c r="CF7" s="362" t="s">
        <v>803</v>
      </c>
      <c r="CG7" s="362" t="s">
        <v>804</v>
      </c>
      <c r="CH7" s="362" t="s">
        <v>805</v>
      </c>
      <c r="CI7" s="362" t="s">
        <v>806</v>
      </c>
      <c r="CJ7" s="362" t="s">
        <v>807</v>
      </c>
      <c r="CK7" s="363"/>
      <c r="CL7" s="362">
        <v>1</v>
      </c>
      <c r="CM7" s="362">
        <v>2</v>
      </c>
      <c r="CN7" s="362">
        <v>3</v>
      </c>
      <c r="CO7" s="362">
        <v>4</v>
      </c>
      <c r="CP7" s="362">
        <v>5</v>
      </c>
      <c r="CQ7" s="362">
        <v>6</v>
      </c>
      <c r="CR7" s="362">
        <v>7</v>
      </c>
      <c r="CS7" s="362">
        <v>8</v>
      </c>
      <c r="CT7" s="362">
        <v>9</v>
      </c>
      <c r="CU7" s="362">
        <v>10</v>
      </c>
      <c r="CV7" s="362">
        <v>11</v>
      </c>
      <c r="CW7" s="362">
        <v>12</v>
      </c>
      <c r="CX7" s="362">
        <v>13</v>
      </c>
      <c r="CY7" s="362">
        <v>14</v>
      </c>
      <c r="CZ7" s="362">
        <v>15</v>
      </c>
      <c r="DA7" s="362">
        <v>16</v>
      </c>
      <c r="DB7" s="362">
        <v>17</v>
      </c>
      <c r="DC7" s="362">
        <v>18</v>
      </c>
      <c r="DD7" s="362">
        <v>19</v>
      </c>
      <c r="DE7" s="362">
        <v>20</v>
      </c>
      <c r="DF7" s="362">
        <v>21</v>
      </c>
      <c r="DG7" s="362">
        <v>22</v>
      </c>
      <c r="DH7" s="362">
        <v>23</v>
      </c>
      <c r="DI7" s="362">
        <v>24</v>
      </c>
      <c r="DJ7" s="362">
        <v>25</v>
      </c>
      <c r="DK7" s="362">
        <v>26</v>
      </c>
      <c r="DL7" s="362">
        <v>27</v>
      </c>
      <c r="DM7" s="362">
        <v>28</v>
      </c>
      <c r="DN7" s="362">
        <v>29</v>
      </c>
      <c r="DO7" s="362">
        <v>30</v>
      </c>
      <c r="DP7" s="362">
        <v>31</v>
      </c>
      <c r="DQ7" s="362" t="s">
        <v>157</v>
      </c>
      <c r="DR7" s="362" t="s">
        <v>847</v>
      </c>
      <c r="DS7" s="362" t="s">
        <v>811</v>
      </c>
      <c r="DT7" s="362" t="s">
        <v>812</v>
      </c>
      <c r="DU7" s="362" t="s">
        <v>813</v>
      </c>
      <c r="DV7" s="362" t="s">
        <v>814</v>
      </c>
      <c r="DW7" s="362" t="s">
        <v>815</v>
      </c>
      <c r="DX7" s="362" t="s">
        <v>818</v>
      </c>
      <c r="DY7" s="362" t="s">
        <v>810</v>
      </c>
      <c r="DZ7" s="362" t="s">
        <v>834</v>
      </c>
      <c r="EA7" s="362" t="s">
        <v>833</v>
      </c>
      <c r="EB7" s="362">
        <v>1</v>
      </c>
      <c r="EC7" s="362">
        <v>2</v>
      </c>
      <c r="ED7" s="362">
        <v>3</v>
      </c>
      <c r="EE7" s="362">
        <v>4</v>
      </c>
      <c r="EF7" s="362">
        <v>5</v>
      </c>
      <c r="EG7" s="362">
        <v>6</v>
      </c>
      <c r="EH7" s="362">
        <v>7</v>
      </c>
      <c r="EI7" s="362">
        <v>8</v>
      </c>
      <c r="EJ7" s="362">
        <v>9</v>
      </c>
      <c r="EK7" s="362">
        <v>10</v>
      </c>
      <c r="EL7" s="362">
        <v>11</v>
      </c>
      <c r="EM7" s="362">
        <v>12</v>
      </c>
      <c r="EN7" s="362">
        <v>13</v>
      </c>
      <c r="EO7" s="362">
        <v>14</v>
      </c>
      <c r="EP7" s="362">
        <v>15</v>
      </c>
      <c r="EQ7" s="362">
        <v>16</v>
      </c>
      <c r="ER7" s="362">
        <v>17</v>
      </c>
      <c r="ES7" s="362">
        <v>18</v>
      </c>
      <c r="ET7" s="362">
        <v>19</v>
      </c>
      <c r="EU7" s="362">
        <v>20</v>
      </c>
      <c r="EV7" s="362">
        <v>21</v>
      </c>
      <c r="EW7" s="362">
        <v>22</v>
      </c>
      <c r="EX7" s="362">
        <v>23</v>
      </c>
      <c r="EY7" s="362">
        <v>24</v>
      </c>
      <c r="EZ7" s="362">
        <v>25</v>
      </c>
      <c r="FA7" s="362">
        <v>26</v>
      </c>
      <c r="FB7" s="362">
        <v>27</v>
      </c>
      <c r="FC7" s="362">
        <v>28</v>
      </c>
      <c r="FD7" s="362">
        <v>29</v>
      </c>
      <c r="FE7" s="362">
        <v>30</v>
      </c>
      <c r="FF7" s="362">
        <v>31</v>
      </c>
      <c r="FG7" s="362" t="s">
        <v>835</v>
      </c>
      <c r="FH7" s="362" t="s">
        <v>836</v>
      </c>
      <c r="FI7" s="362" t="s">
        <v>837</v>
      </c>
      <c r="FJ7" s="362" t="s">
        <v>876</v>
      </c>
      <c r="FK7" s="362" t="s">
        <v>844</v>
      </c>
      <c r="FL7" s="362" t="s">
        <v>845</v>
      </c>
      <c r="FP7" s="363" t="s">
        <v>1029</v>
      </c>
      <c r="FQ7" s="363" t="s">
        <v>931</v>
      </c>
      <c r="GV7" s="482" t="str">
        <f t="shared" ref="GV7:HC7" si="0">R7</f>
        <v>-</v>
      </c>
      <c r="GW7" s="482" t="str">
        <f t="shared" si="0"/>
        <v>-</v>
      </c>
      <c r="GX7" s="482" t="str">
        <f t="shared" si="0"/>
        <v>-</v>
      </c>
      <c r="GY7" s="482" t="str">
        <f t="shared" si="0"/>
        <v>-</v>
      </c>
      <c r="GZ7" s="482" t="str">
        <f t="shared" si="0"/>
        <v>-</v>
      </c>
      <c r="HA7" s="482" t="str">
        <f t="shared" si="0"/>
        <v>-</v>
      </c>
      <c r="HB7" s="482" t="str">
        <f t="shared" si="0"/>
        <v>-</v>
      </c>
      <c r="HC7" s="482" t="str">
        <f t="shared" si="0"/>
        <v>-</v>
      </c>
    </row>
    <row r="8" spans="1:211" ht="30" customHeight="1" thickTop="1" thickBot="1">
      <c r="C8" s="380" t="str">
        <f ca="1">IF('DB Func'!B3="Funcionário 1","",'DB Func'!B3)</f>
        <v/>
      </c>
      <c r="D8" s="381">
        <f ca="1">'DB Func'!CO3</f>
        <v>0</v>
      </c>
      <c r="E8" s="382" t="str">
        <f ca="1">IF(C8="","-",IF(OR(terceiro!E8="DEZ",terceiro!F8="DEZ"),"Sim","Não"))</f>
        <v>-</v>
      </c>
      <c r="F8" s="383" t="str">
        <f ca="1">IF(C8="","-",IF(OR(Ferias!E8="jan",Ferias!F8="DEZ"),"Sim","Não"))</f>
        <v>-</v>
      </c>
      <c r="G8" s="383">
        <f ca="1">IF(C8="",0,IF(F8="Sim",IF(Ferias!E8="DEZ",Ferias!I8,Ferias!J8),0))</f>
        <v>0</v>
      </c>
      <c r="H8" s="185"/>
      <c r="I8" s="185"/>
      <c r="J8" s="398">
        <f t="shared" ref="J8:J37" ca="1" si="1">IF(FI8="S",FH8,DQ8)-K8-G8-I8</f>
        <v>0</v>
      </c>
      <c r="K8" s="160"/>
      <c r="L8" s="161"/>
      <c r="M8" s="189"/>
      <c r="N8" s="162"/>
      <c r="O8" s="163"/>
      <c r="P8" s="163"/>
      <c r="Q8" s="163"/>
      <c r="R8" s="164"/>
      <c r="S8" s="164"/>
      <c r="T8" s="164"/>
      <c r="U8" s="164"/>
      <c r="V8" s="164"/>
      <c r="W8" s="164"/>
      <c r="X8" s="164"/>
      <c r="Y8" s="164"/>
      <c r="Z8" s="164"/>
      <c r="AA8" s="164"/>
      <c r="AB8" s="163"/>
      <c r="AC8" s="163"/>
      <c r="AD8" s="164"/>
      <c r="AE8" s="164"/>
      <c r="AF8" s="313"/>
      <c r="AH8" s="399">
        <f ca="1">IF(AND('DB Func'!GE3="Novembro",'DB Func'!BQ3="2 Parcelas"),(('auxiliar 13 sal'!N4/12*'DB Func'!GF3+AVERAGE('auxiliar 13 sal'!Q4:AB4)+AVERAGE('auxiliar 13 sal'!AE4:AP4)+'auxiliar 13 sal'!N4*'DB Func'!BN3+'auxiliar 13 sal'!N4*'DB Func'!BO3)/2),IF('DB Func'!GE3="Dezembro",IF('DB Func'!BQ3="Parcela Única",('auxiliar 13 sal'!N4/12*'DB Func'!GF3)+AVERAGE('auxiliar 13 sal'!Q4:AB4)+AVERAGE('auxiliar 13 sal'!AE4:AP4)+('auxiliar 13 sal'!N4*'DB Func'!BN3)+('auxiliar 13 sal'!N4*'DB Func'!BO3),IF('DB Func'!BQ3="2 Parcelas",(('auxiliar 13 sal'!N4/12*'DB Func'!GF3+AVERAGE('auxiliar 13 sal'!Q4:AB4)+AVERAGE('auxiliar 13 sal'!AE4:AP4)+'auxiliar 13 sal'!N4*'DB Func'!BN3+'auxiliar 13 sal'!N4*'DB Func'!BO3)/2))),0))</f>
        <v>0</v>
      </c>
      <c r="AJ8" s="362">
        <f ca="1">COUNTIF(D8:D37,"&gt;0")</f>
        <v>0</v>
      </c>
      <c r="AK8" s="364">
        <f ca="1">(FJ8/30*2)*L8</f>
        <v>0</v>
      </c>
      <c r="AL8" s="364">
        <f ca="1">IFERROR((M8/J8)*((IF(FI8="S",FG8-FH8+K8,DR8+K8))*AR8),0)</f>
        <v>0</v>
      </c>
      <c r="AM8" s="364">
        <f ca="1">IFERROR((N8/J8)*((IF(FI8="S",FG8-FH8+K8,DR8+K8))*AS8),0)</f>
        <v>0</v>
      </c>
      <c r="AN8" s="364">
        <f ca="1">IFERROR((O8/J8)*((IF(FI8="S",FG8-FH8+K8,DR8+K8))*AT8),0)</f>
        <v>0</v>
      </c>
      <c r="AO8" s="364">
        <f ca="1">IFERROR((P8/J8)*((IF(FI8="S",FG8-FH8+K8,DR8+K8))*AU8),0)</f>
        <v>0</v>
      </c>
      <c r="AP8" s="364">
        <f ca="1">IFERROR((Q8/J8)*((IF(FI8="S",FG8-FH8+K8,DR8+K8))*AV8),0)</f>
        <v>0</v>
      </c>
      <c r="AQ8" s="364">
        <f ca="1">SUM(AL8:AP8)</f>
        <v>0</v>
      </c>
      <c r="AR8" s="364">
        <f>IF(OR(M8="",M8=0),0,((FJ8/220)*('Ho Ex'!$C$8+$AS$6))*M8)</f>
        <v>0</v>
      </c>
      <c r="AS8" s="364">
        <f>IF(OR(N8="",N8=0),0,((FJ8/220*('DB Func'!GD3+Lanc!$AS$6))*('Ho Ex'!$I$8+$AS$6))*(N8/52.5*60))</f>
        <v>0</v>
      </c>
      <c r="AT8" s="364">
        <f>IF(OR(M8="",M8=0),0,((FJ8/220)*('Ho Ex'!$J$8+$AS$6))*O8)</f>
        <v>0</v>
      </c>
      <c r="AU8" s="364">
        <f>IF(OR(M8="",M8=0),0,((FJ8/220)*('Ho Ex'!I11+$AS$6))*P8)</f>
        <v>0</v>
      </c>
      <c r="AV8" s="364">
        <f>IF(OR(M8="",M8=0),0,((FJ8/220)*('Ho Ex'!C11+$AS$6))*Q8)</f>
        <v>0</v>
      </c>
      <c r="AW8" s="364">
        <f ca="1">FJ8*'DB Func'!BN3</f>
        <v>0</v>
      </c>
      <c r="AX8" s="364">
        <f ca="1">FJ8*'DB Func'!BO3</f>
        <v>0</v>
      </c>
      <c r="AY8" s="364">
        <f ca="1">IF(FJ8=0,0,VLOOKUP(FJ8,'P Gerais'!$D$39:$G$41,3,TRUE)*Func!$F$68)</f>
        <v>0</v>
      </c>
      <c r="AZ8" s="364">
        <f>SUM(AR8:AV8)</f>
        <v>0</v>
      </c>
      <c r="BA8" s="364">
        <f ca="1">((FJ8-FL8-FK8+AZ8+AQ8+SUM(Z8:AA8)+SUM(AW8:AX8)+AK8)*IF('DB Func'!GG3="ok",'DB Func'!GD3,0))+(FJ8-FL8-FK8+AZ8+AQ8+SUM(Z8:AA8)+SUM(AW8:AX8))+AK8</f>
        <v>0</v>
      </c>
      <c r="BB8" s="385">
        <f ca="1">VLOOKUP(BA8,'P Gerais'!$D$22:$G$25,3,TRUE)</f>
        <v>0.08</v>
      </c>
      <c r="BC8" s="364">
        <f ca="1">IF(BA8&lt;'P Gerais'!$D$25,BA8*BB8,Lanc!BB8)</f>
        <v>0</v>
      </c>
      <c r="BD8" s="364">
        <f ca="1">BA8-BC8-('DB Func'!GB3*'P Gerais'!$D$35)</f>
        <v>0</v>
      </c>
      <c r="BE8" s="386">
        <f ca="1">VLOOKUP(BD8,'P Gerais'!$D$29:$F$33,3,TRUE)</f>
        <v>0</v>
      </c>
      <c r="BF8" s="364">
        <f ca="1">(BD8*BE8/100%)-BG8</f>
        <v>0</v>
      </c>
      <c r="BG8" s="364">
        <f ca="1">VLOOKUP(BD8,'P Gerais'!$D$29:$G$33,4,TRUE)</f>
        <v>0</v>
      </c>
      <c r="BH8" s="364">
        <f ca="1">BA8-BC8-BG8</f>
        <v>0</v>
      </c>
      <c r="BI8" s="364">
        <f ca="1">BH8-SUM(R8:Y8)-SUM(AD8:AF8)</f>
        <v>0</v>
      </c>
      <c r="BJ8" s="362">
        <f ca="1">'DB Func'!G3</f>
        <v>0</v>
      </c>
      <c r="BK8" s="362">
        <f ca="1">'DB Func'!FW3</f>
        <v>0</v>
      </c>
      <c r="BL8" s="364">
        <f ca="1">D8*'P Gerais'!$D$13</f>
        <v>0</v>
      </c>
      <c r="BM8" s="364">
        <f ca="1">D8*'P Gerais'!$D$14</f>
        <v>0</v>
      </c>
      <c r="BN8" s="364">
        <f ca="1">D8*'P Gerais'!$D$16</f>
        <v>0</v>
      </c>
      <c r="BO8" s="364">
        <f ca="1">D8*'P Gerais'!$D$17</f>
        <v>0</v>
      </c>
      <c r="BP8" s="364">
        <f ca="1">D8*'P Gerais'!$D$18</f>
        <v>0</v>
      </c>
      <c r="BQ8" s="385">
        <f ca="1">VLOOKUP(D8,'P Gerais'!$D$22:$G$24,3,TRUE)</f>
        <v>0.08</v>
      </c>
      <c r="BR8" s="385">
        <f ca="1">VLOOKUP(D8,'P Gerais'!$D$29:$G$33,3,TRUE)</f>
        <v>0</v>
      </c>
      <c r="BS8" s="385">
        <f ca="1">'DB Func'!BN3</f>
        <v>0</v>
      </c>
      <c r="BT8" s="385">
        <f ca="1">'DB Func'!BO3</f>
        <v>0</v>
      </c>
      <c r="BU8" s="385">
        <f ca="1">'DB Func'!FX3</f>
        <v>0</v>
      </c>
      <c r="BV8" s="364">
        <f ca="1">(D8+AZ8+AX8+AW8+Z8+AA8-AB8-AD8-AE8-AF8)-BB8</f>
        <v>-0.08</v>
      </c>
      <c r="BW8" s="364">
        <f ca="1">BV8-'DB Func'!GC3</f>
        <v>-0.08</v>
      </c>
      <c r="BX8" s="362">
        <f ca="1">IFERROR(VLOOKUP(BW8,'P Gerais'!$D$29:$G$33,3,TRUE)*BW8,0)</f>
        <v>0</v>
      </c>
      <c r="BY8" s="364">
        <f ca="1">IFERROR(BX8-VLOOKUP(BW8,'P Gerais'!$D$29:$H$33,4,TRUE),0)</f>
        <v>0</v>
      </c>
      <c r="BZ8" s="364">
        <f ca="1">D8*'DB Func'!GD3</f>
        <v>0</v>
      </c>
      <c r="CB8" s="364">
        <f ca="1">D8</f>
        <v>0</v>
      </c>
      <c r="CC8" s="364">
        <f>AZ8</f>
        <v>0</v>
      </c>
      <c r="CD8" s="364">
        <f t="shared" ref="CD8" si="2">Z8+AA8</f>
        <v>0</v>
      </c>
      <c r="CF8" s="362" t="str">
        <f ca="1">IF(CG8&gt;1,"sim","não")</f>
        <v>não</v>
      </c>
      <c r="CG8" s="362">
        <f ca="1">IF($CH$8=1,DAY('DB Func'!C3),0)</f>
        <v>0</v>
      </c>
      <c r="CH8" s="362">
        <f ca="1">IF(CI8=0,0,MONTH('DB Func'!C3))</f>
        <v>0</v>
      </c>
      <c r="CI8" s="362">
        <f ca="1">IF('P Gerais'!D6=YEAR('DB Func'!C3),YEAR('DB Func'!C3),0)</f>
        <v>0</v>
      </c>
      <c r="CJ8" s="371">
        <v>31</v>
      </c>
      <c r="CK8" s="363"/>
      <c r="CL8" s="362" t="str">
        <f ca="1">IF(ISERROR(HLOOKUP(CL6,$DS$7:$DY8,$DZ8,FALSE)),"N",HLOOKUP(CL6,$DS$7:$DY8,$DZ8,FALSE))</f>
        <v>N</v>
      </c>
      <c r="CM8" s="362" t="str">
        <f ca="1">IF(ISERROR(HLOOKUP(CM6,$DS$7:$DY8,$DZ8,FALSE)),"N",HLOOKUP(CM6,$DS$7:$DY8,$DZ8,FALSE))</f>
        <v>N</v>
      </c>
      <c r="CN8" s="362" t="str">
        <f ca="1">IF(ISERROR(HLOOKUP(CN6,$DS$7:$DY8,$DZ8,FALSE)),"N",HLOOKUP(CN6,$DS$7:$DY8,$DZ8,FALSE))</f>
        <v>N</v>
      </c>
      <c r="CO8" s="362" t="str">
        <f ca="1">IF(ISERROR(HLOOKUP(CO6,$DS$7:$DY8,$DZ8,FALSE)),"N",HLOOKUP(CO6,$DS$7:$DY8,$DZ8,FALSE))</f>
        <v>N</v>
      </c>
      <c r="CP8" s="362" t="str">
        <f>IF(ISERROR(HLOOKUP(CP6,$DS$7:$DY8,$DZ8,FALSE)),"N",HLOOKUP(CP6,$DS$7:$DY8,$DZ8,FALSE))</f>
        <v>N</v>
      </c>
      <c r="CQ8" s="362" t="str">
        <f ca="1">IF(ISERROR(HLOOKUP(CQ6,$DS$7:$DY8,$DZ8,FALSE)),"N",HLOOKUP(CQ6,$DS$7:$DY8,$DZ8,FALSE))</f>
        <v>N</v>
      </c>
      <c r="CR8" s="362" t="str">
        <f ca="1">IF(ISERROR(HLOOKUP(CR6,$DS$7:$DY8,$DZ8,FALSE)),"N",HLOOKUP(CR6,$DS$7:$DY8,$DZ8,FALSE))</f>
        <v>N</v>
      </c>
      <c r="CS8" s="362" t="str">
        <f ca="1">IF(ISERROR(HLOOKUP(CS6,$DS$7:$DY8,$DZ8,FALSE)),"N",HLOOKUP(CS6,$DS$7:$DY8,$DZ8,FALSE))</f>
        <v>N</v>
      </c>
      <c r="CT8" s="362" t="str">
        <f ca="1">IF(ISERROR(HLOOKUP(CT6,$DS$7:$DY8,$DZ8,FALSE)),"N",HLOOKUP(CT6,$DS$7:$DY8,$DZ8,FALSE))</f>
        <v>N</v>
      </c>
      <c r="CU8" s="362" t="str">
        <f ca="1">IF(ISERROR(HLOOKUP(CU6,$DS$7:$DY8,$DZ8,FALSE)),"N",HLOOKUP(CU6,$DS$7:$DY8,$DZ8,FALSE))</f>
        <v>N</v>
      </c>
      <c r="CV8" s="362" t="str">
        <f ca="1">IF(ISERROR(HLOOKUP(CV6,$DS$7:$DY8,$DZ8,FALSE)),"N",HLOOKUP(CV6,$DS$7:$DY8,$DZ8,FALSE))</f>
        <v>N</v>
      </c>
      <c r="CW8" s="362" t="str">
        <f>IF(ISERROR(HLOOKUP(CW6,$DS$7:$DY8,$DZ8,FALSE)),"N",HLOOKUP(CW6,$DS$7:$DY8,$DZ8,FALSE))</f>
        <v>N</v>
      </c>
      <c r="CX8" s="362" t="str">
        <f ca="1">IF(ISERROR(HLOOKUP(CX6,$DS$7:$DY8,$DZ8,FALSE)),"N",HLOOKUP(CX6,$DS$7:$DY8,$DZ8,FALSE))</f>
        <v>N</v>
      </c>
      <c r="CY8" s="362" t="str">
        <f ca="1">IF(ISERROR(HLOOKUP(CY6,$DS$7:$DY8,$DZ8,FALSE)),"N",HLOOKUP(CY6,$DS$7:$DY8,$DZ8,FALSE))</f>
        <v>N</v>
      </c>
      <c r="CZ8" s="362" t="str">
        <f ca="1">IF(ISERROR(HLOOKUP(CZ6,$DS$7:$DY8,$DZ8,FALSE)),"N",HLOOKUP(CZ6,$DS$7:$DY8,$DZ8,FALSE))</f>
        <v>N</v>
      </c>
      <c r="DA8" s="362" t="str">
        <f ca="1">IF(ISERROR(HLOOKUP(DA6,$DS$7:$DY8,$DZ8,FALSE)),"N",HLOOKUP(DA6,$DS$7:$DY8,$DZ8,FALSE))</f>
        <v>N</v>
      </c>
      <c r="DB8" s="362" t="str">
        <f ca="1">IF(ISERROR(HLOOKUP(DB6,$DS$7:$DY8,$DZ8,FALSE)),"N",HLOOKUP(DB6,$DS$7:$DY8,$DZ8,FALSE))</f>
        <v>N</v>
      </c>
      <c r="DC8" s="362" t="str">
        <f ca="1">IF(ISERROR(HLOOKUP(DC6,$DS$7:$DY8,$DZ8,FALSE)),"N",HLOOKUP(DC6,$DS$7:$DY8,$DZ8,FALSE))</f>
        <v>N</v>
      </c>
      <c r="DD8" s="362" t="str">
        <f>IF(ISERROR(HLOOKUP(DD6,$DS$7:$DY8,$DZ8,FALSE)),"N",HLOOKUP(DD6,$DS$7:$DY8,$DZ8,FALSE))</f>
        <v>N</v>
      </c>
      <c r="DE8" s="362" t="str">
        <f ca="1">IF(ISERROR(HLOOKUP(DE6,$DS$7:$DY8,$DZ8,FALSE)),"N",HLOOKUP(DE6,$DS$7:$DY8,$DZ8,FALSE))</f>
        <v>N</v>
      </c>
      <c r="DF8" s="362" t="str">
        <f ca="1">IF(ISERROR(HLOOKUP(DF6,$DS$7:$DY8,$DZ8,FALSE)),"N",HLOOKUP(DF6,$DS$7:$DY8,$DZ8,FALSE))</f>
        <v>N</v>
      </c>
      <c r="DG8" s="362" t="str">
        <f ca="1">IF(ISERROR(HLOOKUP(DG6,$DS$7:$DY8,$DZ8,FALSE)),"N",HLOOKUP(DG6,$DS$7:$DY8,$DZ8,FALSE))</f>
        <v>N</v>
      </c>
      <c r="DH8" s="362" t="str">
        <f ca="1">IF(ISERROR(HLOOKUP(DH6,$DS$7:$DY8,$DZ8,FALSE)),"N",HLOOKUP(DH6,$DS$7:$DY8,$DZ8,FALSE))</f>
        <v>N</v>
      </c>
      <c r="DI8" s="362" t="str">
        <f ca="1">IF(ISERROR(HLOOKUP(DI6,$DS$7:$DY8,$DZ8,FALSE)),"N",HLOOKUP(DI6,$DS$7:$DY8,$DZ8,FALSE))</f>
        <v>N</v>
      </c>
      <c r="DJ8" s="362" t="str">
        <f ca="1">IF(ISERROR(HLOOKUP(DJ6,$DS$7:$DY8,$DZ8,FALSE)),"N",HLOOKUP(DJ6,$DS$7:$DY8,$DZ8,FALSE))</f>
        <v>N</v>
      </c>
      <c r="DK8" s="362" t="str">
        <f>IF(ISERROR(HLOOKUP(DK6,$DS$7:$DY8,$DZ8,FALSE)),"N",HLOOKUP(DK6,$DS$7:$DY8,$DZ8,FALSE))</f>
        <v>N</v>
      </c>
      <c r="DL8" s="362" t="str">
        <f ca="1">IF(ISERROR(HLOOKUP(DL6,$DS$7:$DY8,$DZ8,FALSE)),"N",HLOOKUP(DL6,$DS$7:$DY8,$DZ8,FALSE))</f>
        <v>N</v>
      </c>
      <c r="DM8" s="362" t="str">
        <f ca="1">IF(ISERROR(HLOOKUP(DM6,$DS$7:$DY8,$DZ8,FALSE)),"N",HLOOKUP(DM6,$DS$7:$DY8,$DZ8,FALSE))</f>
        <v>N</v>
      </c>
      <c r="DN8" s="362" t="str">
        <f ca="1">IF(ISERROR(HLOOKUP(DN6,$DS$7:$DY8,$DZ8,FALSE)),"N",HLOOKUP(DN6,$DS$7:$DY8,$DZ8,FALSE))</f>
        <v>N</v>
      </c>
      <c r="DO8" s="362" t="str">
        <f ca="1">IF(ISERROR(HLOOKUP(DO6,$DS$7:$DY8,$DZ8,FALSE)),"N",HLOOKUP(DO6,$DS$7:$DY8,$DZ8,FALSE))</f>
        <v>N</v>
      </c>
      <c r="DP8" s="362" t="str">
        <f ca="1">IF(ISERROR(HLOOKUP(DP6,$DS$7:$DY8,$DZ8,FALSE)),"N",HLOOKUP(DP6,$DS$7:$DY8,$DZ8,FALSE))</f>
        <v>N</v>
      </c>
      <c r="DQ8" s="362">
        <f ca="1">COUNTIF(CL8:DP8,"S")</f>
        <v>0</v>
      </c>
      <c r="DR8" s="362">
        <f ca="1">COUNTIF(CL8:DP8,"n")</f>
        <v>31</v>
      </c>
      <c r="DS8" s="362" t="str">
        <f ca="1">IF('DB Func'!M3&gt;0,"S","N")</f>
        <v>N</v>
      </c>
      <c r="DT8" s="362" t="str">
        <f ca="1">IF('DB Func'!R3&gt;0,"S","N")</f>
        <v>N</v>
      </c>
      <c r="DU8" s="362" t="str">
        <f ca="1">IF('DB Func'!W3&gt;0,"S","N")</f>
        <v>N</v>
      </c>
      <c r="DV8" s="362" t="str">
        <f ca="1">IF('DB Func'!AB3&gt;0,"S","N")</f>
        <v>N</v>
      </c>
      <c r="DW8" s="362" t="str">
        <f ca="1">IF('DB Func'!AG3&gt;0,"S","N")</f>
        <v>N</v>
      </c>
      <c r="DX8" s="362" t="str">
        <f ca="1">IF('DB Func'!AL3&gt;0,"S","N")</f>
        <v>N</v>
      </c>
      <c r="DY8" s="362" t="str">
        <f ca="1">IF('DB Func'!AQ3&gt;0,"S","N")</f>
        <v>N</v>
      </c>
      <c r="DZ8" s="362">
        <v>2</v>
      </c>
      <c r="EA8" s="369">
        <f ca="1">'DB Func'!C3</f>
        <v>0</v>
      </c>
      <c r="EB8" s="362" t="str">
        <f ca="1">IF(DAY($EA8)&gt;EB$7,"n","s")</f>
        <v>s</v>
      </c>
      <c r="EC8" s="362" t="str">
        <f t="shared" ref="EC8:FF8" ca="1" si="3">IF(DAY($EA8)&gt;EC$7,"n","s")</f>
        <v>s</v>
      </c>
      <c r="ED8" s="362" t="str">
        <f t="shared" ca="1" si="3"/>
        <v>s</v>
      </c>
      <c r="EE8" s="362" t="str">
        <f t="shared" ca="1" si="3"/>
        <v>s</v>
      </c>
      <c r="EF8" s="362" t="str">
        <f t="shared" ca="1" si="3"/>
        <v>s</v>
      </c>
      <c r="EG8" s="362" t="str">
        <f t="shared" ca="1" si="3"/>
        <v>s</v>
      </c>
      <c r="EH8" s="362" t="str">
        <f t="shared" ca="1" si="3"/>
        <v>s</v>
      </c>
      <c r="EI8" s="362" t="str">
        <f t="shared" ca="1" si="3"/>
        <v>s</v>
      </c>
      <c r="EJ8" s="362" t="str">
        <f t="shared" ca="1" si="3"/>
        <v>s</v>
      </c>
      <c r="EK8" s="362" t="str">
        <f t="shared" ca="1" si="3"/>
        <v>s</v>
      </c>
      <c r="EL8" s="362" t="str">
        <f t="shared" ca="1" si="3"/>
        <v>s</v>
      </c>
      <c r="EM8" s="362" t="str">
        <f t="shared" ca="1" si="3"/>
        <v>s</v>
      </c>
      <c r="EN8" s="362" t="str">
        <f t="shared" ca="1" si="3"/>
        <v>s</v>
      </c>
      <c r="EO8" s="362" t="str">
        <f t="shared" ca="1" si="3"/>
        <v>s</v>
      </c>
      <c r="EP8" s="362" t="str">
        <f t="shared" ca="1" si="3"/>
        <v>s</v>
      </c>
      <c r="EQ8" s="362" t="str">
        <f t="shared" ca="1" si="3"/>
        <v>s</v>
      </c>
      <c r="ER8" s="362" t="str">
        <f t="shared" ca="1" si="3"/>
        <v>s</v>
      </c>
      <c r="ES8" s="362" t="str">
        <f t="shared" ca="1" si="3"/>
        <v>s</v>
      </c>
      <c r="ET8" s="362" t="str">
        <f t="shared" ca="1" si="3"/>
        <v>s</v>
      </c>
      <c r="EU8" s="362" t="str">
        <f t="shared" ca="1" si="3"/>
        <v>s</v>
      </c>
      <c r="EV8" s="362" t="str">
        <f ca="1">IF(DAY($EA8)&gt;EV$7,"n","s")</f>
        <v>s</v>
      </c>
      <c r="EW8" s="362" t="str">
        <f t="shared" ca="1" si="3"/>
        <v>s</v>
      </c>
      <c r="EX8" s="362" t="str">
        <f t="shared" ca="1" si="3"/>
        <v>s</v>
      </c>
      <c r="EY8" s="362" t="str">
        <f t="shared" ca="1" si="3"/>
        <v>s</v>
      </c>
      <c r="EZ8" s="362" t="str">
        <f t="shared" ca="1" si="3"/>
        <v>s</v>
      </c>
      <c r="FA8" s="362" t="str">
        <f t="shared" ca="1" si="3"/>
        <v>s</v>
      </c>
      <c r="FB8" s="362" t="str">
        <f t="shared" ca="1" si="3"/>
        <v>s</v>
      </c>
      <c r="FC8" s="362" t="str">
        <f t="shared" ca="1" si="3"/>
        <v>s</v>
      </c>
      <c r="FD8" s="362" t="str">
        <f t="shared" ca="1" si="3"/>
        <v>s</v>
      </c>
      <c r="FE8" s="362" t="str">
        <f t="shared" ca="1" si="3"/>
        <v>s</v>
      </c>
      <c r="FF8" s="362" t="str">
        <f t="shared" ca="1" si="3"/>
        <v>s</v>
      </c>
      <c r="FG8" s="362">
        <f ca="1">COUNTIF(EB8:FF8,"s")</f>
        <v>31</v>
      </c>
      <c r="FH8" s="362">
        <f ca="1">COUNTIFS(OFFSET(DP8,0,0,,-(FG8)),"S")</f>
        <v>0</v>
      </c>
      <c r="FI8" s="362" t="str">
        <f ca="1">IF(AND(YEAR(EA8)='P Gerais'!D6,MONTH(Lanc!EA8)=12,DAY(Lanc!EA8)&gt;1),"S","N")</f>
        <v>N</v>
      </c>
      <c r="FJ8" s="364">
        <f ca="1">IF(FI8="s",(D8/31)*FG8,D8)</f>
        <v>0</v>
      </c>
      <c r="FK8" s="364">
        <f t="shared" ref="FK8" si="4">IF(OR(AB8="",AB8=0),0,(FJ8/220)*AB8)</f>
        <v>0</v>
      </c>
      <c r="FL8" s="387">
        <f ca="1">(D8/30)*AC8</f>
        <v>0</v>
      </c>
      <c r="FP8" s="363">
        <f ca="1">((FJ8-FL8-FK8+AZ8+AQ8+SUM(Z8:AA8)+SUM(AW8:AX8)+AK8)*IF('DB Func'!GG3="ok",'DB Func'!GD3,0))</f>
        <v>0</v>
      </c>
      <c r="FQ8" s="388">
        <f>'P Gerais'!D18</f>
        <v>0.08</v>
      </c>
      <c r="FR8" s="389">
        <f ca="1">$FQ$8*BA8</f>
        <v>0</v>
      </c>
      <c r="GV8" s="164"/>
      <c r="GW8" s="164"/>
      <c r="GX8" s="164"/>
      <c r="GY8" s="164"/>
      <c r="GZ8" s="164"/>
      <c r="HA8" s="164"/>
      <c r="HB8" s="164"/>
      <c r="HC8" s="164"/>
    </row>
    <row r="9" spans="1:211" ht="30" customHeight="1" thickTop="1" thickBot="1">
      <c r="C9" s="390" t="str">
        <f ca="1">IF('DB Func'!B4="Funcionário 2","",'DB Func'!B4)</f>
        <v/>
      </c>
      <c r="D9" s="391">
        <f ca="1">'DB Func'!CO4</f>
        <v>0</v>
      </c>
      <c r="E9" s="382" t="str">
        <f ca="1">IF(C9="","-",IF(OR(terceiro!E9="DEZ",terceiro!F9="DEZ"),"Sim","Não"))</f>
        <v>-</v>
      </c>
      <c r="F9" s="383" t="str">
        <f ca="1">IF(C9="","-",IF(OR(Ferias!E9="jan",Ferias!F9="DEZ"),"Sim","Não"))</f>
        <v>-</v>
      </c>
      <c r="G9" s="383">
        <f ca="1">IF(C9="",0,IF(F9="Sim",IF(Ferias!E9="DEZ",Ferias!I9,Ferias!J9),0))</f>
        <v>0</v>
      </c>
      <c r="H9" s="185"/>
      <c r="I9" s="185"/>
      <c r="J9" s="398">
        <f t="shared" ca="1" si="1"/>
        <v>0</v>
      </c>
      <c r="K9" s="152"/>
      <c r="L9" s="151"/>
      <c r="M9" s="189"/>
      <c r="N9" s="153"/>
      <c r="O9" s="48"/>
      <c r="P9" s="48"/>
      <c r="Q9" s="48"/>
      <c r="R9" s="49"/>
      <c r="S9" s="49"/>
      <c r="T9" s="49"/>
      <c r="U9" s="49"/>
      <c r="V9" s="49"/>
      <c r="W9" s="49"/>
      <c r="X9" s="49"/>
      <c r="Y9" s="49"/>
      <c r="Z9" s="49"/>
      <c r="AA9" s="49"/>
      <c r="AB9" s="48"/>
      <c r="AC9" s="48"/>
      <c r="AD9" s="49"/>
      <c r="AE9" s="49"/>
      <c r="AF9" s="314"/>
      <c r="AH9" s="400">
        <f ca="1">IF(AND('DB Func'!GE4="Novembro",'DB Func'!BQ4="2 Parcelas"),(('auxiliar 13 sal'!N5/12*'DB Func'!GF4+AVERAGE('auxiliar 13 sal'!Q5:AB5)+AVERAGE('auxiliar 13 sal'!AE5:AP5)+'auxiliar 13 sal'!N5*'DB Func'!BN4+'auxiliar 13 sal'!N5*'DB Func'!BO4)/2),IF('DB Func'!GE4="Dezembro",IF('DB Func'!BQ4="Parcela Única",('auxiliar 13 sal'!N5/12*'DB Func'!GF4)+AVERAGE('auxiliar 13 sal'!Q5:AB5)+AVERAGE('auxiliar 13 sal'!AE5:AP5)+('auxiliar 13 sal'!N5*'DB Func'!BN4)+('auxiliar 13 sal'!N5*'DB Func'!BO4),IF('DB Func'!BQ4="2 Parcelas",(('auxiliar 13 sal'!N5/12*'DB Func'!GF4+AVERAGE('auxiliar 13 sal'!Q5:AB5)+AVERAGE('auxiliar 13 sal'!AE5:AP5)+'auxiliar 13 sal'!N5*'DB Func'!BN4+'auxiliar 13 sal'!N5*'DB Func'!BO4)/2))),0))</f>
        <v>0</v>
      </c>
      <c r="AK9" s="364">
        <f t="shared" ref="AK9:AK37" ca="1" si="5">(FJ9/30*2)*L9</f>
        <v>0</v>
      </c>
      <c r="AL9" s="364">
        <f t="shared" ref="AL9:AL37" ca="1" si="6">IFERROR((M9/J9)*((IF(FI9="S",FG9-FH9+K9,DR9+K9))*AR9),0)</f>
        <v>0</v>
      </c>
      <c r="AM9" s="364">
        <f t="shared" ref="AM9:AM37" ca="1" si="7">IFERROR((N9/J9)*((IF(FI9="S",FG9-FH9+K9,DR9+K9))*AS9),0)</f>
        <v>0</v>
      </c>
      <c r="AN9" s="364">
        <f t="shared" ref="AN9:AN37" ca="1" si="8">IFERROR((O9/J9)*((IF(FI9="S",FG9-FH9+K9,DR9+K9))*AT9),0)</f>
        <v>0</v>
      </c>
      <c r="AO9" s="364">
        <f t="shared" ref="AO9:AO37" ca="1" si="9">IFERROR((P9/J9)*((IF(FI9="S",FG9-FH9+K9,DR9+K9))*AU9),0)</f>
        <v>0</v>
      </c>
      <c r="AP9" s="364">
        <f t="shared" ref="AP9:AP37" ca="1" si="10">IFERROR((Q9/J9)*((IF(FI9="S",FG9-FH9+K9,DR9+K9))*AV9),0)</f>
        <v>0</v>
      </c>
      <c r="AQ9" s="364">
        <f t="shared" ref="AQ9:AQ37" ca="1" si="11">SUM(AL9:AP9)</f>
        <v>0</v>
      </c>
      <c r="AR9" s="364">
        <f>IF(OR(M9="",M9=0),0,((FJ9/220)*('Ho Ex'!$C$8+$AS$6))*M9)</f>
        <v>0</v>
      </c>
      <c r="AS9" s="364">
        <f>IF(OR(N9="",N9=0),0,((FJ9/220*('DB Func'!GD4+Lanc!$AS$6))*('Ho Ex'!$I$8+$AS$6))*(N9/52.5*60))</f>
        <v>0</v>
      </c>
      <c r="AT9" s="364">
        <f>IF(OR(M9="",M9=0),0,((FJ9/220)*('Ho Ex'!$J$8+$AS$6))*O9)</f>
        <v>0</v>
      </c>
      <c r="AU9" s="364">
        <f>IF(OR(M9="",M9=0),0,((FJ9/220)*('Ho Ex'!I12+$AS$6))*P9)</f>
        <v>0</v>
      </c>
      <c r="AV9" s="364">
        <f>IF(OR(M9="",M9=0),0,((FJ9/220)*('Ho Ex'!C12+$AS$6))*Q9)</f>
        <v>0</v>
      </c>
      <c r="AW9" s="364">
        <f ca="1">FJ9*'DB Func'!BN4</f>
        <v>0</v>
      </c>
      <c r="AX9" s="364">
        <f ca="1">FJ9*'DB Func'!BO4</f>
        <v>0</v>
      </c>
      <c r="AY9" s="364">
        <f ca="1">IF(FJ9=0,0,VLOOKUP(FJ9,'P Gerais'!$D$39:$G$41,3,TRUE)*Func2!$F$68)</f>
        <v>0</v>
      </c>
      <c r="AZ9" s="364">
        <f t="shared" ref="AZ9:AZ37" si="12">SUM(AR9:AV9)</f>
        <v>0</v>
      </c>
      <c r="BA9" s="364">
        <f ca="1">((FJ9-FL9-FK9+AZ9+AQ9+SUM(Z9:AA9)+SUM(AW9:AX9)+AK9)*IF('DB Func'!GG4="ok",'DB Func'!GD4,0))+(FJ9-FL9-FK9+AZ9+AQ9+SUM(Z9:AA9)+SUM(AW9:AX9))+AK9</f>
        <v>0</v>
      </c>
      <c r="BB9" s="385">
        <f ca="1">VLOOKUP(BA9,'P Gerais'!$D$22:$G$25,3,TRUE)</f>
        <v>0.08</v>
      </c>
      <c r="BC9" s="364">
        <f ca="1">IF(BA9&lt;'P Gerais'!$D$25,BA9*BB9,Lanc!BB9)</f>
        <v>0</v>
      </c>
      <c r="BD9" s="364">
        <f ca="1">BA9-BC9-('DB Func'!GB4*'P Gerais'!$D$35)</f>
        <v>0</v>
      </c>
      <c r="BE9" s="386">
        <f ca="1">VLOOKUP(BD9,'P Gerais'!$D$29:$F$33,3,TRUE)</f>
        <v>0</v>
      </c>
      <c r="BF9" s="364">
        <f t="shared" ref="BF9:BF37" ca="1" si="13">(BD9*BE9/100%)-BG9</f>
        <v>0</v>
      </c>
      <c r="BG9" s="364">
        <f ca="1">VLOOKUP(BD9,'P Gerais'!$D$29:$G$33,4,TRUE)</f>
        <v>0</v>
      </c>
      <c r="BH9" s="364">
        <f t="shared" ref="BH9:BH37" ca="1" si="14">BA9-BC9-BG9</f>
        <v>0</v>
      </c>
      <c r="BI9" s="364">
        <f t="shared" ref="BI9:BI37" ca="1" si="15">BH9-SUM(R9:Y9)-SUM(AD9:AF9)</f>
        <v>0</v>
      </c>
      <c r="BJ9" s="362">
        <f ca="1">'DB Func'!G4</f>
        <v>0</v>
      </c>
      <c r="BK9" s="362">
        <f ca="1">'DB Func'!FW4</f>
        <v>0</v>
      </c>
      <c r="BL9" s="364">
        <f ca="1">D9*'P Gerais'!$D$13</f>
        <v>0</v>
      </c>
      <c r="BM9" s="364">
        <f ca="1">D9*'P Gerais'!$D$14</f>
        <v>0</v>
      </c>
      <c r="BN9" s="364">
        <f ca="1">D9*'P Gerais'!$D$16</f>
        <v>0</v>
      </c>
      <c r="BO9" s="364">
        <f ca="1">D9*'P Gerais'!$D$17</f>
        <v>0</v>
      </c>
      <c r="BP9" s="364">
        <f ca="1">D9*'P Gerais'!$D$18</f>
        <v>0</v>
      </c>
      <c r="BQ9" s="385">
        <f ca="1">VLOOKUP(D9,'P Gerais'!$D$22:$G$24,3,TRUE)</f>
        <v>0.08</v>
      </c>
      <c r="BR9" s="385">
        <f ca="1">VLOOKUP(D9,'P Gerais'!$D$29:$G$33,3,TRUE)</f>
        <v>0</v>
      </c>
      <c r="BS9" s="385">
        <f ca="1">'DB Func'!BN4</f>
        <v>0</v>
      </c>
      <c r="BT9" s="385">
        <f ca="1">'DB Func'!BO4</f>
        <v>0</v>
      </c>
      <c r="BU9" s="385">
        <f ca="1">'DB Func'!FX4</f>
        <v>0</v>
      </c>
      <c r="BV9" s="364">
        <f t="shared" ref="BV9:BV37" ca="1" si="16">(D9+AZ9+AX9+AW9+Z9+AA9-AB9-AD9-AE9-AF9)-BB9</f>
        <v>-0.08</v>
      </c>
      <c r="BW9" s="364">
        <f ca="1">BV9-'DB Func'!GC4</f>
        <v>-0.08</v>
      </c>
      <c r="BX9" s="362">
        <f ca="1">IFERROR(VLOOKUP(BW9,'P Gerais'!$D$29:$G$33,3,TRUE)*BW9,0)</f>
        <v>0</v>
      </c>
      <c r="BY9" s="364">
        <f ca="1">IFERROR(BX9-VLOOKUP(BW9,'P Gerais'!$D$29:$H$33,4,TRUE),0)</f>
        <v>0</v>
      </c>
      <c r="BZ9" s="364">
        <f ca="1">D9*'DB Func'!GD4</f>
        <v>0</v>
      </c>
      <c r="CB9" s="364">
        <f t="shared" ref="CB9:CB37" ca="1" si="17">D9</f>
        <v>0</v>
      </c>
      <c r="CC9" s="364">
        <f t="shared" ref="CC9:CC37" si="18">AZ9</f>
        <v>0</v>
      </c>
      <c r="CD9" s="364">
        <f t="shared" ref="CD9:CD37" si="19">Z9+AA9</f>
        <v>0</v>
      </c>
      <c r="CF9" s="362" t="str">
        <f t="shared" ref="CF9:CF37" ca="1" si="20">IF(CG9&gt;1,"sim","não")</f>
        <v>não</v>
      </c>
      <c r="CG9" s="362">
        <f ca="1">IF($CH$8=1,DAY('DB Func'!C4),0)</f>
        <v>0</v>
      </c>
      <c r="CH9" s="362">
        <f ca="1">IF(CI9=0,0,MONTH('DB Func'!C4))</f>
        <v>0</v>
      </c>
      <c r="CI9" s="362">
        <f ca="1">IF('P Gerais'!D7=YEAR('DB Func'!C4),YEAR('DB Func'!C4),0)</f>
        <v>0</v>
      </c>
      <c r="CJ9" s="371">
        <v>32</v>
      </c>
      <c r="CK9" s="363"/>
      <c r="CL9" s="362" t="str">
        <f>IF(ISERROR(HLOOKUP(CL7,$DS$7:$DY9,$DZ9,FALSE)),"N",HLOOKUP(CL7,$DS$7:$DY9,$DZ9,FALSE))</f>
        <v>N</v>
      </c>
      <c r="CM9" s="362" t="str">
        <f>IF(ISERROR(HLOOKUP(CM7,$DS$7:$DY9,$DZ9,FALSE)),"N",HLOOKUP(CM7,$DS$7:$DY9,$DZ9,FALSE))</f>
        <v>N</v>
      </c>
      <c r="CN9" s="362" t="str">
        <f>IF(ISERROR(HLOOKUP(CN7,$DS$7:$DY9,$DZ9,FALSE)),"N",HLOOKUP(CN7,$DS$7:$DY9,$DZ9,FALSE))</f>
        <v>N</v>
      </c>
      <c r="CO9" s="362" t="str">
        <f>IF(ISERROR(HLOOKUP(CO7,$DS$7:$DY9,$DZ9,FALSE)),"N",HLOOKUP(CO7,$DS$7:$DY9,$DZ9,FALSE))</f>
        <v>N</v>
      </c>
      <c r="CP9" s="362" t="str">
        <f>IF(ISERROR(HLOOKUP(CP7,$DS$7:$DY9,$DZ9,FALSE)),"N",HLOOKUP(CP7,$DS$7:$DY9,$DZ9,FALSE))</f>
        <v>N</v>
      </c>
      <c r="CQ9" s="362" t="str">
        <f>IF(ISERROR(HLOOKUP(CQ7,$DS$7:$DY9,$DZ9,FALSE)),"N",HLOOKUP(CQ7,$DS$7:$DY9,$DZ9,FALSE))</f>
        <v>N</v>
      </c>
      <c r="CR9" s="362" t="str">
        <f>IF(ISERROR(HLOOKUP(CR7,$DS$7:$DY9,$DZ9,FALSE)),"N",HLOOKUP(CR7,$DS$7:$DY9,$DZ9,FALSE))</f>
        <v>N</v>
      </c>
      <c r="CS9" s="362" t="str">
        <f>IF(ISERROR(HLOOKUP(CS7,$DS$7:$DY9,$DZ9,FALSE)),"N",HLOOKUP(CS7,$DS$7:$DY9,$DZ9,FALSE))</f>
        <v>N</v>
      </c>
      <c r="CT9" s="362" t="str">
        <f>IF(ISERROR(HLOOKUP(CT7,$DS$7:$DY9,$DZ9,FALSE)),"N",HLOOKUP(CT7,$DS$7:$DY9,$DZ9,FALSE))</f>
        <v>N</v>
      </c>
      <c r="CU9" s="362" t="str">
        <f>IF(ISERROR(HLOOKUP(CU7,$DS$7:$DY9,$DZ9,FALSE)),"N",HLOOKUP(CU7,$DS$7:$DY9,$DZ9,FALSE))</f>
        <v>N</v>
      </c>
      <c r="CV9" s="362" t="str">
        <f>IF(ISERROR(HLOOKUP(CV7,$DS$7:$DY9,$DZ9,FALSE)),"N",HLOOKUP(CV7,$DS$7:$DY9,$DZ9,FALSE))</f>
        <v>N</v>
      </c>
      <c r="CW9" s="362" t="str">
        <f>IF(ISERROR(HLOOKUP(CW7,$DS$7:$DY9,$DZ9,FALSE)),"N",HLOOKUP(CW7,$DS$7:$DY9,$DZ9,FALSE))</f>
        <v>N</v>
      </c>
      <c r="CX9" s="362" t="str">
        <f>IF(ISERROR(HLOOKUP(CX7,$DS$7:$DY9,$DZ9,FALSE)),"N",HLOOKUP(CX7,$DS$7:$DY9,$DZ9,FALSE))</f>
        <v>N</v>
      </c>
      <c r="CY9" s="362" t="str">
        <f>IF(ISERROR(HLOOKUP(CY7,$DS$7:$DY9,$DZ9,FALSE)),"N",HLOOKUP(CY7,$DS$7:$DY9,$DZ9,FALSE))</f>
        <v>N</v>
      </c>
      <c r="CZ9" s="362" t="str">
        <f>IF(ISERROR(HLOOKUP(CZ7,$DS$7:$DY9,$DZ9,FALSE)),"N",HLOOKUP(CZ7,$DS$7:$DY9,$DZ9,FALSE))</f>
        <v>N</v>
      </c>
      <c r="DA9" s="362" t="str">
        <f>IF(ISERROR(HLOOKUP(DA7,$DS$7:$DY9,$DZ9,FALSE)),"N",HLOOKUP(DA7,$DS$7:$DY9,$DZ9,FALSE))</f>
        <v>N</v>
      </c>
      <c r="DB9" s="362" t="str">
        <f>IF(ISERROR(HLOOKUP(DB7,$DS$7:$DY9,$DZ9,FALSE)),"N",HLOOKUP(DB7,$DS$7:$DY9,$DZ9,FALSE))</f>
        <v>N</v>
      </c>
      <c r="DC9" s="362" t="str">
        <f>IF(ISERROR(HLOOKUP(DC7,$DS$7:$DY9,$DZ9,FALSE)),"N",HLOOKUP(DC7,$DS$7:$DY9,$DZ9,FALSE))</f>
        <v>N</v>
      </c>
      <c r="DD9" s="362" t="str">
        <f>IF(ISERROR(HLOOKUP(DD7,$DS$7:$DY9,$DZ9,FALSE)),"N",HLOOKUP(DD7,$DS$7:$DY9,$DZ9,FALSE))</f>
        <v>N</v>
      </c>
      <c r="DE9" s="362" t="str">
        <f>IF(ISERROR(HLOOKUP(DE7,$DS$7:$DY9,$DZ9,FALSE)),"N",HLOOKUP(DE7,$DS$7:$DY9,$DZ9,FALSE))</f>
        <v>N</v>
      </c>
      <c r="DF9" s="362" t="str">
        <f>IF(ISERROR(HLOOKUP(DF7,$DS$7:$DY9,$DZ9,FALSE)),"N",HLOOKUP(DF7,$DS$7:$DY9,$DZ9,FALSE))</f>
        <v>N</v>
      </c>
      <c r="DG9" s="362" t="str">
        <f>IF(ISERROR(HLOOKUP(DG7,$DS$7:$DY9,$DZ9,FALSE)),"N",HLOOKUP(DG7,$DS$7:$DY9,$DZ9,FALSE))</f>
        <v>N</v>
      </c>
      <c r="DH9" s="362" t="str">
        <f>IF(ISERROR(HLOOKUP(DH7,$DS$7:$DY9,$DZ9,FALSE)),"N",HLOOKUP(DH7,$DS$7:$DY9,$DZ9,FALSE))</f>
        <v>N</v>
      </c>
      <c r="DI9" s="362" t="str">
        <f>IF(ISERROR(HLOOKUP(DI7,$DS$7:$DY9,$DZ9,FALSE)),"N",HLOOKUP(DI7,$DS$7:$DY9,$DZ9,FALSE))</f>
        <v>N</v>
      </c>
      <c r="DJ9" s="362" t="str">
        <f>IF(ISERROR(HLOOKUP(DJ7,$DS$7:$DY9,$DZ9,FALSE)),"N",HLOOKUP(DJ7,$DS$7:$DY9,$DZ9,FALSE))</f>
        <v>N</v>
      </c>
      <c r="DK9" s="362" t="str">
        <f>IF(ISERROR(HLOOKUP(DK7,$DS$7:$DY9,$DZ9,FALSE)),"N",HLOOKUP(DK7,$DS$7:$DY9,$DZ9,FALSE))</f>
        <v>N</v>
      </c>
      <c r="DL9" s="362" t="str">
        <f>IF(ISERROR(HLOOKUP(DL7,$DS$7:$DY9,$DZ9,FALSE)),"N",HLOOKUP(DL7,$DS$7:$DY9,$DZ9,FALSE))</f>
        <v>N</v>
      </c>
      <c r="DM9" s="362" t="str">
        <f>IF(ISERROR(HLOOKUP(DM7,$DS$7:$DY9,$DZ9,FALSE)),"N",HLOOKUP(DM7,$DS$7:$DY9,$DZ9,FALSE))</f>
        <v>N</v>
      </c>
      <c r="DN9" s="362" t="str">
        <f>IF(ISERROR(HLOOKUP(DN7,$DS$7:$DY9,$DZ9,FALSE)),"N",HLOOKUP(DN7,$DS$7:$DY9,$DZ9,FALSE))</f>
        <v>N</v>
      </c>
      <c r="DO9" s="362" t="str">
        <f>IF(ISERROR(HLOOKUP(DO7,$DS$7:$DY9,$DZ9,FALSE)),"N",HLOOKUP(DO7,$DS$7:$DY9,$DZ9,FALSE))</f>
        <v>N</v>
      </c>
      <c r="DP9" s="362" t="str">
        <f>IF(ISERROR(HLOOKUP(DP7,$DS$7:$DY9,$DZ9,FALSE)),"N",HLOOKUP(DP7,$DS$7:$DY9,$DZ9,FALSE))</f>
        <v>N</v>
      </c>
      <c r="DQ9" s="362">
        <f t="shared" ref="DQ9:DQ37" si="21">COUNTIF(CL9:DP9,"S")</f>
        <v>0</v>
      </c>
      <c r="DR9" s="362">
        <f t="shared" ref="DR9:DR37" si="22">COUNTIF(CL9:DP9,"n")</f>
        <v>31</v>
      </c>
      <c r="DS9" s="362" t="str">
        <f>IF('DB Func'!M4&gt;0,"S","N")</f>
        <v>N</v>
      </c>
      <c r="DT9" s="362" t="str">
        <f>IF('DB Func'!R4&gt;0,"S","N")</f>
        <v>N</v>
      </c>
      <c r="DU9" s="362" t="str">
        <f>IF('DB Func'!W4&gt;0,"S","N")</f>
        <v>N</v>
      </c>
      <c r="DV9" s="362" t="str">
        <f>IF('DB Func'!AB4&gt;0,"S","N")</f>
        <v>N</v>
      </c>
      <c r="DW9" s="362" t="str">
        <f>IF('DB Func'!AG4&gt;0,"S","N")</f>
        <v>N</v>
      </c>
      <c r="DX9" s="362" t="str">
        <f>IF('DB Func'!AL4&gt;0,"S","N")</f>
        <v>N</v>
      </c>
      <c r="DY9" s="362" t="str">
        <f>IF('DB Func'!AQ4&gt;0,"S","N")</f>
        <v>N</v>
      </c>
      <c r="DZ9" s="362">
        <v>3</v>
      </c>
      <c r="EA9" s="369">
        <f ca="1">'DB Func'!C4</f>
        <v>0</v>
      </c>
      <c r="EB9" s="362" t="str">
        <f t="shared" ref="EB9:EQ24" ca="1" si="23">IF(DAY($EA9)&gt;EB$7,"n","s")</f>
        <v>s</v>
      </c>
      <c r="EC9" s="362" t="str">
        <f t="shared" ca="1" si="23"/>
        <v>s</v>
      </c>
      <c r="ED9" s="362" t="str">
        <f t="shared" ca="1" si="23"/>
        <v>s</v>
      </c>
      <c r="EE9" s="362" t="str">
        <f t="shared" ca="1" si="23"/>
        <v>s</v>
      </c>
      <c r="EF9" s="362" t="str">
        <f t="shared" ca="1" si="23"/>
        <v>s</v>
      </c>
      <c r="EG9" s="362" t="str">
        <f t="shared" ca="1" si="23"/>
        <v>s</v>
      </c>
      <c r="EH9" s="362" t="str">
        <f t="shared" ca="1" si="23"/>
        <v>s</v>
      </c>
      <c r="EI9" s="362" t="str">
        <f t="shared" ca="1" si="23"/>
        <v>s</v>
      </c>
      <c r="EJ9" s="362" t="str">
        <f t="shared" ca="1" si="23"/>
        <v>s</v>
      </c>
      <c r="EK9" s="362" t="str">
        <f t="shared" ca="1" si="23"/>
        <v>s</v>
      </c>
      <c r="EL9" s="362" t="str">
        <f t="shared" ca="1" si="23"/>
        <v>s</v>
      </c>
      <c r="EM9" s="362" t="str">
        <f t="shared" ca="1" si="23"/>
        <v>s</v>
      </c>
      <c r="EN9" s="362" t="str">
        <f t="shared" ca="1" si="23"/>
        <v>s</v>
      </c>
      <c r="EO9" s="362" t="str">
        <f t="shared" ca="1" si="23"/>
        <v>s</v>
      </c>
      <c r="EP9" s="362" t="str">
        <f t="shared" ca="1" si="23"/>
        <v>s</v>
      </c>
      <c r="EQ9" s="362" t="str">
        <f t="shared" ca="1" si="23"/>
        <v>s</v>
      </c>
      <c r="ER9" s="362" t="str">
        <f t="shared" ref="ER9:FF37" ca="1" si="24">IF(DAY($EA9)&gt;ER$7,"n","s")</f>
        <v>s</v>
      </c>
      <c r="ES9" s="362" t="str">
        <f t="shared" ca="1" si="24"/>
        <v>s</v>
      </c>
      <c r="ET9" s="362" t="str">
        <f t="shared" ca="1" si="24"/>
        <v>s</v>
      </c>
      <c r="EU9" s="362" t="str">
        <f t="shared" ca="1" si="24"/>
        <v>s</v>
      </c>
      <c r="EV9" s="362" t="str">
        <f t="shared" ca="1" si="24"/>
        <v>s</v>
      </c>
      <c r="EW9" s="362" t="str">
        <f t="shared" ca="1" si="24"/>
        <v>s</v>
      </c>
      <c r="EX9" s="362" t="str">
        <f t="shared" ca="1" si="24"/>
        <v>s</v>
      </c>
      <c r="EY9" s="362" t="str">
        <f t="shared" ca="1" si="24"/>
        <v>s</v>
      </c>
      <c r="EZ9" s="362" t="str">
        <f t="shared" ca="1" si="24"/>
        <v>s</v>
      </c>
      <c r="FA9" s="362" t="str">
        <f t="shared" ca="1" si="24"/>
        <v>s</v>
      </c>
      <c r="FB9" s="362" t="str">
        <f t="shared" ca="1" si="24"/>
        <v>s</v>
      </c>
      <c r="FC9" s="362" t="str">
        <f t="shared" ca="1" si="24"/>
        <v>s</v>
      </c>
      <c r="FD9" s="362" t="str">
        <f t="shared" ca="1" si="24"/>
        <v>s</v>
      </c>
      <c r="FE9" s="362" t="str">
        <f t="shared" ca="1" si="24"/>
        <v>s</v>
      </c>
      <c r="FF9" s="362" t="str">
        <f t="shared" ca="1" si="24"/>
        <v>s</v>
      </c>
      <c r="FG9" s="362">
        <f t="shared" ref="FG9:FG37" ca="1" si="25">COUNTIF(EB9:FF9,"s")</f>
        <v>31</v>
      </c>
      <c r="FH9" s="362">
        <f t="shared" ref="FH9:FH37" ca="1" si="26">COUNTIFS(OFFSET(DP9,0,0,,-(FG9)),"S")</f>
        <v>0</v>
      </c>
      <c r="FI9" s="362" t="str">
        <f ca="1">IF(AND(YEAR(EA9)='P Gerais'!D7,MONTH(Lanc!EA9)=12,DAY(Lanc!EA9)&gt;1),"S","N")</f>
        <v>N</v>
      </c>
      <c r="FJ9" s="364">
        <f t="shared" ref="FJ9:FJ37" ca="1" si="27">IF(FI9="s",(D9/31)*FG9,D9)</f>
        <v>0</v>
      </c>
      <c r="FK9" s="364">
        <f t="shared" ref="FK9:FK37" si="28">IF(OR(AB9="",AB9=0),0,(FJ9/220)*AB9)</f>
        <v>0</v>
      </c>
      <c r="FL9" s="387">
        <f t="shared" ref="FL9:FL37" ca="1" si="29">(D9/30)*AC9</f>
        <v>0</v>
      </c>
      <c r="FP9" s="363">
        <f ca="1">((FJ9-FL9-FK9+AZ9+AQ9+SUM(Z9:AA9)+SUM(AW9:AX9)+AK9)*IF('DB Func'!GG4="ok",'DB Func'!GD4,0))</f>
        <v>0</v>
      </c>
      <c r="FR9" s="389">
        <f t="shared" ref="FR9:FR37" ca="1" si="30">$FQ$8*BA9</f>
        <v>0</v>
      </c>
      <c r="GV9" s="49"/>
      <c r="GW9" s="49"/>
      <c r="GX9" s="49"/>
      <c r="GY9" s="49"/>
      <c r="GZ9" s="49"/>
      <c r="HA9" s="49"/>
      <c r="HB9" s="49"/>
      <c r="HC9" s="49"/>
    </row>
    <row r="10" spans="1:211" ht="30" customHeight="1" thickTop="1" thickBot="1">
      <c r="C10" s="390" t="str">
        <f ca="1">IF('DB Func'!B5="Funcionário 3","",'DB Func'!B5)</f>
        <v/>
      </c>
      <c r="D10" s="391">
        <f ca="1">'DB Func'!CO5</f>
        <v>0</v>
      </c>
      <c r="E10" s="382" t="str">
        <f ca="1">IF(C10="","-",IF(OR(terceiro!E10="DEZ",terceiro!F10="DEZ"),"Sim","Não"))</f>
        <v>-</v>
      </c>
      <c r="F10" s="383" t="str">
        <f ca="1">IF(C10="","-",IF(OR(Ferias!E10="jan",Ferias!F10="DEZ"),"Sim","Não"))</f>
        <v>-</v>
      </c>
      <c r="G10" s="383">
        <f ca="1">IF(C10="",0,IF(F10="Sim",IF(Ferias!E10="DEZ",Ferias!I10,Ferias!J10),0))</f>
        <v>0</v>
      </c>
      <c r="H10" s="185"/>
      <c r="I10" s="185"/>
      <c r="J10" s="398">
        <f t="shared" ca="1" si="1"/>
        <v>0</v>
      </c>
      <c r="K10" s="152"/>
      <c r="L10" s="151"/>
      <c r="M10" s="189"/>
      <c r="N10" s="153"/>
      <c r="O10" s="48"/>
      <c r="P10" s="48"/>
      <c r="Q10" s="48"/>
      <c r="R10" s="49"/>
      <c r="S10" s="49"/>
      <c r="T10" s="49"/>
      <c r="U10" s="49"/>
      <c r="V10" s="49"/>
      <c r="W10" s="49"/>
      <c r="X10" s="49"/>
      <c r="Y10" s="49"/>
      <c r="Z10" s="49"/>
      <c r="AA10" s="49"/>
      <c r="AB10" s="48"/>
      <c r="AC10" s="48"/>
      <c r="AD10" s="49"/>
      <c r="AE10" s="49"/>
      <c r="AF10" s="314"/>
      <c r="AH10" s="400">
        <f ca="1">IF(AND('DB Func'!GE5="Novembro",'DB Func'!BQ5="2 Parcelas"),(('auxiliar 13 sal'!N6/12*'DB Func'!GF5+AVERAGE('auxiliar 13 sal'!Q6:AB6)+AVERAGE('auxiliar 13 sal'!AE6:AP6)+'auxiliar 13 sal'!N6*'DB Func'!BN5+'auxiliar 13 sal'!N6*'DB Func'!BO5)/2),IF('DB Func'!GE5="Dezembro",IF('DB Func'!BQ5="Parcela Única",('auxiliar 13 sal'!N6/12*'DB Func'!GF5)+AVERAGE('auxiliar 13 sal'!Q6:AB6)+AVERAGE('auxiliar 13 sal'!AE6:AP6)+('auxiliar 13 sal'!N6*'DB Func'!BN5)+('auxiliar 13 sal'!N6*'DB Func'!BO5),IF('DB Func'!BQ5="2 Parcelas",(('auxiliar 13 sal'!N6/12*'DB Func'!GF5+AVERAGE('auxiliar 13 sal'!Q6:AB6)+AVERAGE('auxiliar 13 sal'!AE6:AP6)+'auxiliar 13 sal'!N6*'DB Func'!BN5+'auxiliar 13 sal'!N6*'DB Func'!BO5)/2))),0))</f>
        <v>0</v>
      </c>
      <c r="AK10" s="364">
        <f t="shared" ca="1" si="5"/>
        <v>0</v>
      </c>
      <c r="AL10" s="364">
        <f t="shared" ca="1" si="6"/>
        <v>0</v>
      </c>
      <c r="AM10" s="364">
        <f t="shared" ca="1" si="7"/>
        <v>0</v>
      </c>
      <c r="AN10" s="364">
        <f t="shared" ca="1" si="8"/>
        <v>0</v>
      </c>
      <c r="AO10" s="364">
        <f t="shared" ca="1" si="9"/>
        <v>0</v>
      </c>
      <c r="AP10" s="364">
        <f t="shared" ca="1" si="10"/>
        <v>0</v>
      </c>
      <c r="AQ10" s="364">
        <f t="shared" ca="1" si="11"/>
        <v>0</v>
      </c>
      <c r="AR10" s="364">
        <f>IF(OR(M10="",M10=0),0,((FJ10/220)*('Ho Ex'!$C$8+$AS$6))*M10)</f>
        <v>0</v>
      </c>
      <c r="AS10" s="364">
        <f>IF(OR(N10="",N10=0),0,((FJ10/220*('DB Func'!GD5+Lanc!$AS$6))*('Ho Ex'!$I$8+$AS$6))*(N10/52.5*60))</f>
        <v>0</v>
      </c>
      <c r="AT10" s="364">
        <f>IF(OR(M10="",M10=0),0,((FJ10/220)*('Ho Ex'!$J$8+$AS$6))*O10)</f>
        <v>0</v>
      </c>
      <c r="AU10" s="364">
        <f>IF(OR(M10="",M10=0),0,((FJ10/220)*('Ho Ex'!I13+$AS$6))*P10)</f>
        <v>0</v>
      </c>
      <c r="AV10" s="364">
        <f>IF(OR(M10="",M10=0),0,((FJ10/220)*('Ho Ex'!C13+$AS$6))*Q10)</f>
        <v>0</v>
      </c>
      <c r="AW10" s="364">
        <f ca="1">FJ10*'DB Func'!BN5</f>
        <v>0</v>
      </c>
      <c r="AX10" s="364">
        <f ca="1">FJ10*'DB Func'!BO5</f>
        <v>0</v>
      </c>
      <c r="AY10" s="364">
        <f ca="1">IF(FJ10=0,0,VLOOKUP(FJ10,'P Gerais'!$D$39:$G$41,3,TRUE)*Func3!$F$68)</f>
        <v>0</v>
      </c>
      <c r="AZ10" s="364">
        <f t="shared" si="12"/>
        <v>0</v>
      </c>
      <c r="BA10" s="364">
        <f ca="1">((FJ10-FL10-FK10+AZ10+AQ10+SUM(Z10:AA10)+SUM(AW10:AX10)+AK10)*IF('DB Func'!GG5="ok",'DB Func'!GD5,0))+(FJ10-FL10-FK10+AZ10+AQ10+SUM(Z10:AA10)+SUM(AW10:AX10))+AK10</f>
        <v>0</v>
      </c>
      <c r="BB10" s="385">
        <f ca="1">VLOOKUP(BA10,'P Gerais'!$D$22:$G$25,3,TRUE)</f>
        <v>0.08</v>
      </c>
      <c r="BC10" s="364">
        <f ca="1">IF(BA10&lt;'P Gerais'!$D$25,BA10*BB10,Lanc!BB10)</f>
        <v>0</v>
      </c>
      <c r="BD10" s="364">
        <f ca="1">BA10-BC10-('DB Func'!GB5*'P Gerais'!$D$35)</f>
        <v>0</v>
      </c>
      <c r="BE10" s="386">
        <f ca="1">VLOOKUP(BD10,'P Gerais'!$D$29:$F$33,3,TRUE)</f>
        <v>0</v>
      </c>
      <c r="BF10" s="364">
        <f t="shared" ca="1" si="13"/>
        <v>0</v>
      </c>
      <c r="BG10" s="364">
        <f ca="1">VLOOKUP(BD10,'P Gerais'!$D$29:$G$33,4,TRUE)</f>
        <v>0</v>
      </c>
      <c r="BH10" s="364">
        <f t="shared" ca="1" si="14"/>
        <v>0</v>
      </c>
      <c r="BI10" s="364">
        <f t="shared" ca="1" si="15"/>
        <v>0</v>
      </c>
      <c r="BJ10" s="362">
        <f ca="1">'DB Func'!G5</f>
        <v>0</v>
      </c>
      <c r="BK10" s="362">
        <f ca="1">'DB Func'!FW5</f>
        <v>0</v>
      </c>
      <c r="BL10" s="364">
        <f ca="1">D10*'P Gerais'!$D$13</f>
        <v>0</v>
      </c>
      <c r="BM10" s="364">
        <f ca="1">D10*'P Gerais'!$D$14</f>
        <v>0</v>
      </c>
      <c r="BN10" s="364">
        <f ca="1">D10*'P Gerais'!$D$16</f>
        <v>0</v>
      </c>
      <c r="BO10" s="364">
        <f ca="1">D10*'P Gerais'!$D$17</f>
        <v>0</v>
      </c>
      <c r="BP10" s="364">
        <f ca="1">D10*'P Gerais'!$D$18</f>
        <v>0</v>
      </c>
      <c r="BQ10" s="385">
        <f ca="1">VLOOKUP(D10,'P Gerais'!$D$22:$G$24,3,TRUE)</f>
        <v>0.08</v>
      </c>
      <c r="BR10" s="385">
        <f ca="1">VLOOKUP(D10,'P Gerais'!$D$29:$G$33,3,TRUE)</f>
        <v>0</v>
      </c>
      <c r="BS10" s="385">
        <f ca="1">'DB Func'!BN5</f>
        <v>0</v>
      </c>
      <c r="BT10" s="385">
        <f ca="1">'DB Func'!BO5</f>
        <v>0</v>
      </c>
      <c r="BU10" s="385">
        <f ca="1">'DB Func'!FX5</f>
        <v>0</v>
      </c>
      <c r="BV10" s="364">
        <f t="shared" ca="1" si="16"/>
        <v>-0.08</v>
      </c>
      <c r="BW10" s="364">
        <f ca="1">BV10-'DB Func'!GC5</f>
        <v>-0.08</v>
      </c>
      <c r="BX10" s="362">
        <f ca="1">IFERROR(VLOOKUP(BW10,'P Gerais'!$D$29:$G$33,3,TRUE)*BW10,0)</f>
        <v>0</v>
      </c>
      <c r="BY10" s="364">
        <f ca="1">IFERROR(BX10-VLOOKUP(BW10,'P Gerais'!$D$29:$H$33,4,TRUE),0)</f>
        <v>0</v>
      </c>
      <c r="BZ10" s="364">
        <f ca="1">D10*'DB Func'!GD5</f>
        <v>0</v>
      </c>
      <c r="CB10" s="364">
        <f t="shared" ca="1" si="17"/>
        <v>0</v>
      </c>
      <c r="CC10" s="364">
        <f t="shared" si="18"/>
        <v>0</v>
      </c>
      <c r="CD10" s="364">
        <f t="shared" si="19"/>
        <v>0</v>
      </c>
      <c r="CF10" s="362" t="str">
        <f t="shared" ca="1" si="20"/>
        <v>não</v>
      </c>
      <c r="CG10" s="362">
        <f ca="1">IF($CH$8=1,DAY('DB Func'!C5),0)</f>
        <v>0</v>
      </c>
      <c r="CH10" s="362">
        <f ca="1">IF(CI10=0,0,MONTH('DB Func'!C5))</f>
        <v>0</v>
      </c>
      <c r="CI10" s="362">
        <f ca="1">IF('P Gerais'!D8=YEAR('DB Func'!C5),YEAR('DB Func'!C5),0)</f>
        <v>0</v>
      </c>
      <c r="CJ10" s="371">
        <v>33</v>
      </c>
      <c r="CK10" s="363"/>
      <c r="CL10" s="362" t="str">
        <f ca="1">IF(ISERROR(HLOOKUP(CL8,$DS$7:$DY10,$DZ10,FALSE)),"N",HLOOKUP(CL8,$DS$7:$DY10,$DZ10,FALSE))</f>
        <v>N</v>
      </c>
      <c r="CM10" s="362" t="str">
        <f ca="1">IF(ISERROR(HLOOKUP(CM8,$DS$7:$DY10,$DZ10,FALSE)),"N",HLOOKUP(CM8,$DS$7:$DY10,$DZ10,FALSE))</f>
        <v>N</v>
      </c>
      <c r="CN10" s="362" t="str">
        <f ca="1">IF(ISERROR(HLOOKUP(CN8,$DS$7:$DY10,$DZ10,FALSE)),"N",HLOOKUP(CN8,$DS$7:$DY10,$DZ10,FALSE))</f>
        <v>N</v>
      </c>
      <c r="CO10" s="362" t="str">
        <f ca="1">IF(ISERROR(HLOOKUP(CO8,$DS$7:$DY10,$DZ10,FALSE)),"N",HLOOKUP(CO8,$DS$7:$DY10,$DZ10,FALSE))</f>
        <v>N</v>
      </c>
      <c r="CP10" s="362" t="str">
        <f>IF(ISERROR(HLOOKUP(CP8,$DS$7:$DY10,$DZ10,FALSE)),"N",HLOOKUP(CP8,$DS$7:$DY10,$DZ10,FALSE))</f>
        <v>N</v>
      </c>
      <c r="CQ10" s="362" t="str">
        <f ca="1">IF(ISERROR(HLOOKUP(CQ8,$DS$7:$DY10,$DZ10,FALSE)),"N",HLOOKUP(CQ8,$DS$7:$DY10,$DZ10,FALSE))</f>
        <v>N</v>
      </c>
      <c r="CR10" s="362" t="str">
        <f ca="1">IF(ISERROR(HLOOKUP(CR8,$DS$7:$DY10,$DZ10,FALSE)),"N",HLOOKUP(CR8,$DS$7:$DY10,$DZ10,FALSE))</f>
        <v>N</v>
      </c>
      <c r="CS10" s="362" t="str">
        <f ca="1">IF(ISERROR(HLOOKUP(CS8,$DS$7:$DY10,$DZ10,FALSE)),"N",HLOOKUP(CS8,$DS$7:$DY10,$DZ10,FALSE))</f>
        <v>N</v>
      </c>
      <c r="CT10" s="362" t="str">
        <f ca="1">IF(ISERROR(HLOOKUP(CT8,$DS$7:$DY10,$DZ10,FALSE)),"N",HLOOKUP(CT8,$DS$7:$DY10,$DZ10,FALSE))</f>
        <v>N</v>
      </c>
      <c r="CU10" s="362" t="str">
        <f ca="1">IF(ISERROR(HLOOKUP(CU8,$DS$7:$DY10,$DZ10,FALSE)),"N",HLOOKUP(CU8,$DS$7:$DY10,$DZ10,FALSE))</f>
        <v>N</v>
      </c>
      <c r="CV10" s="362" t="str">
        <f ca="1">IF(ISERROR(HLOOKUP(CV8,$DS$7:$DY10,$DZ10,FALSE)),"N",HLOOKUP(CV8,$DS$7:$DY10,$DZ10,FALSE))</f>
        <v>N</v>
      </c>
      <c r="CW10" s="362" t="str">
        <f>IF(ISERROR(HLOOKUP(CW8,$DS$7:$DY10,$DZ10,FALSE)),"N",HLOOKUP(CW8,$DS$7:$DY10,$DZ10,FALSE))</f>
        <v>N</v>
      </c>
      <c r="CX10" s="362" t="str">
        <f ca="1">IF(ISERROR(HLOOKUP(CX8,$DS$7:$DY10,$DZ10,FALSE)),"N",HLOOKUP(CX8,$DS$7:$DY10,$DZ10,FALSE))</f>
        <v>N</v>
      </c>
      <c r="CY10" s="362" t="str">
        <f ca="1">IF(ISERROR(HLOOKUP(CY8,$DS$7:$DY10,$DZ10,FALSE)),"N",HLOOKUP(CY8,$DS$7:$DY10,$DZ10,FALSE))</f>
        <v>N</v>
      </c>
      <c r="CZ10" s="362" t="str">
        <f ca="1">IF(ISERROR(HLOOKUP(CZ8,$DS$7:$DY10,$DZ10,FALSE)),"N",HLOOKUP(CZ8,$DS$7:$DY10,$DZ10,FALSE))</f>
        <v>N</v>
      </c>
      <c r="DA10" s="362" t="str">
        <f ca="1">IF(ISERROR(HLOOKUP(DA8,$DS$7:$DY10,$DZ10,FALSE)),"N",HLOOKUP(DA8,$DS$7:$DY10,$DZ10,FALSE))</f>
        <v>N</v>
      </c>
      <c r="DB10" s="362" t="str">
        <f ca="1">IF(ISERROR(HLOOKUP(DB8,$DS$7:$DY10,$DZ10,FALSE)),"N",HLOOKUP(DB8,$DS$7:$DY10,$DZ10,FALSE))</f>
        <v>N</v>
      </c>
      <c r="DC10" s="362" t="str">
        <f ca="1">IF(ISERROR(HLOOKUP(DC8,$DS$7:$DY10,$DZ10,FALSE)),"N",HLOOKUP(DC8,$DS$7:$DY10,$DZ10,FALSE))</f>
        <v>N</v>
      </c>
      <c r="DD10" s="362" t="str">
        <f>IF(ISERROR(HLOOKUP(DD8,$DS$7:$DY10,$DZ10,FALSE)),"N",HLOOKUP(DD8,$DS$7:$DY10,$DZ10,FALSE))</f>
        <v>N</v>
      </c>
      <c r="DE10" s="362" t="str">
        <f ca="1">IF(ISERROR(HLOOKUP(DE8,$DS$7:$DY10,$DZ10,FALSE)),"N",HLOOKUP(DE8,$DS$7:$DY10,$DZ10,FALSE))</f>
        <v>N</v>
      </c>
      <c r="DF10" s="362" t="str">
        <f ca="1">IF(ISERROR(HLOOKUP(DF8,$DS$7:$DY10,$DZ10,FALSE)),"N",HLOOKUP(DF8,$DS$7:$DY10,$DZ10,FALSE))</f>
        <v>N</v>
      </c>
      <c r="DG10" s="362" t="str">
        <f ca="1">IF(ISERROR(HLOOKUP(DG8,$DS$7:$DY10,$DZ10,FALSE)),"N",HLOOKUP(DG8,$DS$7:$DY10,$DZ10,FALSE))</f>
        <v>N</v>
      </c>
      <c r="DH10" s="362" t="str">
        <f ca="1">IF(ISERROR(HLOOKUP(DH8,$DS$7:$DY10,$DZ10,FALSE)),"N",HLOOKUP(DH8,$DS$7:$DY10,$DZ10,FALSE))</f>
        <v>N</v>
      </c>
      <c r="DI10" s="362" t="str">
        <f ca="1">IF(ISERROR(HLOOKUP(DI8,$DS$7:$DY10,$DZ10,FALSE)),"N",HLOOKUP(DI8,$DS$7:$DY10,$DZ10,FALSE))</f>
        <v>N</v>
      </c>
      <c r="DJ10" s="362" t="str">
        <f ca="1">IF(ISERROR(HLOOKUP(DJ8,$DS$7:$DY10,$DZ10,FALSE)),"N",HLOOKUP(DJ8,$DS$7:$DY10,$DZ10,FALSE))</f>
        <v>N</v>
      </c>
      <c r="DK10" s="362" t="str">
        <f>IF(ISERROR(HLOOKUP(DK8,$DS$7:$DY10,$DZ10,FALSE)),"N",HLOOKUP(DK8,$DS$7:$DY10,$DZ10,FALSE))</f>
        <v>N</v>
      </c>
      <c r="DL10" s="362" t="str">
        <f ca="1">IF(ISERROR(HLOOKUP(DL8,$DS$7:$DY10,$DZ10,FALSE)),"N",HLOOKUP(DL8,$DS$7:$DY10,$DZ10,FALSE))</f>
        <v>N</v>
      </c>
      <c r="DM10" s="362" t="str">
        <f ca="1">IF(ISERROR(HLOOKUP(DM8,$DS$7:$DY10,$DZ10,FALSE)),"N",HLOOKUP(DM8,$DS$7:$DY10,$DZ10,FALSE))</f>
        <v>N</v>
      </c>
      <c r="DN10" s="362" t="str">
        <f ca="1">IF(ISERROR(HLOOKUP(DN8,$DS$7:$DY10,$DZ10,FALSE)),"N",HLOOKUP(DN8,$DS$7:$DY10,$DZ10,FALSE))</f>
        <v>N</v>
      </c>
      <c r="DO10" s="362" t="str">
        <f ca="1">IF(ISERROR(HLOOKUP(DO8,$DS$7:$DY10,$DZ10,FALSE)),"N",HLOOKUP(DO8,$DS$7:$DY10,$DZ10,FALSE))</f>
        <v>N</v>
      </c>
      <c r="DP10" s="362" t="str">
        <f ca="1">IF(ISERROR(HLOOKUP(DP8,$DS$7:$DY10,$DZ10,FALSE)),"N",HLOOKUP(DP8,$DS$7:$DY10,$DZ10,FALSE))</f>
        <v>N</v>
      </c>
      <c r="DQ10" s="362">
        <f t="shared" ca="1" si="21"/>
        <v>0</v>
      </c>
      <c r="DR10" s="362">
        <f t="shared" ca="1" si="22"/>
        <v>31</v>
      </c>
      <c r="DS10" s="362" t="str">
        <f>IF('DB Func'!M5&gt;0,"S","N")</f>
        <v>N</v>
      </c>
      <c r="DT10" s="362" t="str">
        <f>IF('DB Func'!R5&gt;0,"S","N")</f>
        <v>N</v>
      </c>
      <c r="DU10" s="362" t="str">
        <f>IF('DB Func'!W5&gt;0,"S","N")</f>
        <v>N</v>
      </c>
      <c r="DV10" s="362" t="str">
        <f>IF('DB Func'!AB5&gt;0,"S","N")</f>
        <v>N</v>
      </c>
      <c r="DW10" s="362" t="str">
        <f>IF('DB Func'!AG5&gt;0,"S","N")</f>
        <v>N</v>
      </c>
      <c r="DX10" s="362" t="str">
        <f>IF('DB Func'!AL5&gt;0,"S","N")</f>
        <v>N</v>
      </c>
      <c r="DY10" s="362" t="str">
        <f>IF('DB Func'!AQ5&gt;0,"S","N")</f>
        <v>N</v>
      </c>
      <c r="DZ10" s="362">
        <v>4</v>
      </c>
      <c r="EA10" s="369">
        <f ca="1">'DB Func'!C5</f>
        <v>0</v>
      </c>
      <c r="EB10" s="362" t="str">
        <f t="shared" ca="1" si="23"/>
        <v>s</v>
      </c>
      <c r="EC10" s="362" t="str">
        <f t="shared" ca="1" si="23"/>
        <v>s</v>
      </c>
      <c r="ED10" s="362" t="str">
        <f t="shared" ca="1" si="23"/>
        <v>s</v>
      </c>
      <c r="EE10" s="362" t="str">
        <f t="shared" ca="1" si="23"/>
        <v>s</v>
      </c>
      <c r="EF10" s="362" t="str">
        <f t="shared" ca="1" si="23"/>
        <v>s</v>
      </c>
      <c r="EG10" s="362" t="str">
        <f t="shared" ca="1" si="23"/>
        <v>s</v>
      </c>
      <c r="EH10" s="362" t="str">
        <f t="shared" ca="1" si="23"/>
        <v>s</v>
      </c>
      <c r="EI10" s="362" t="str">
        <f t="shared" ca="1" si="23"/>
        <v>s</v>
      </c>
      <c r="EJ10" s="362" t="str">
        <f t="shared" ca="1" si="23"/>
        <v>s</v>
      </c>
      <c r="EK10" s="362" t="str">
        <f t="shared" ca="1" si="23"/>
        <v>s</v>
      </c>
      <c r="EL10" s="362" t="str">
        <f t="shared" ca="1" si="23"/>
        <v>s</v>
      </c>
      <c r="EM10" s="362" t="str">
        <f t="shared" ca="1" si="23"/>
        <v>s</v>
      </c>
      <c r="EN10" s="362" t="str">
        <f t="shared" ca="1" si="23"/>
        <v>s</v>
      </c>
      <c r="EO10" s="362" t="str">
        <f t="shared" ca="1" si="23"/>
        <v>s</v>
      </c>
      <c r="EP10" s="362" t="str">
        <f t="shared" ca="1" si="23"/>
        <v>s</v>
      </c>
      <c r="EQ10" s="362" t="str">
        <f t="shared" ca="1" si="23"/>
        <v>s</v>
      </c>
      <c r="ER10" s="362" t="str">
        <f t="shared" ca="1" si="24"/>
        <v>s</v>
      </c>
      <c r="ES10" s="362" t="str">
        <f t="shared" ca="1" si="24"/>
        <v>s</v>
      </c>
      <c r="ET10" s="362" t="str">
        <f t="shared" ca="1" si="24"/>
        <v>s</v>
      </c>
      <c r="EU10" s="362" t="str">
        <f t="shared" ca="1" si="24"/>
        <v>s</v>
      </c>
      <c r="EV10" s="362" t="str">
        <f t="shared" ca="1" si="24"/>
        <v>s</v>
      </c>
      <c r="EW10" s="362" t="str">
        <f t="shared" ca="1" si="24"/>
        <v>s</v>
      </c>
      <c r="EX10" s="362" t="str">
        <f t="shared" ca="1" si="24"/>
        <v>s</v>
      </c>
      <c r="EY10" s="362" t="str">
        <f t="shared" ca="1" si="24"/>
        <v>s</v>
      </c>
      <c r="EZ10" s="362" t="str">
        <f t="shared" ca="1" si="24"/>
        <v>s</v>
      </c>
      <c r="FA10" s="362" t="str">
        <f t="shared" ca="1" si="24"/>
        <v>s</v>
      </c>
      <c r="FB10" s="362" t="str">
        <f t="shared" ca="1" si="24"/>
        <v>s</v>
      </c>
      <c r="FC10" s="362" t="str">
        <f t="shared" ca="1" si="24"/>
        <v>s</v>
      </c>
      <c r="FD10" s="362" t="str">
        <f t="shared" ca="1" si="24"/>
        <v>s</v>
      </c>
      <c r="FE10" s="362" t="str">
        <f t="shared" ca="1" si="24"/>
        <v>s</v>
      </c>
      <c r="FF10" s="362" t="str">
        <f t="shared" ca="1" si="24"/>
        <v>s</v>
      </c>
      <c r="FG10" s="362">
        <f t="shared" ca="1" si="25"/>
        <v>31</v>
      </c>
      <c r="FH10" s="362">
        <f t="shared" ca="1" si="26"/>
        <v>0</v>
      </c>
      <c r="FI10" s="362" t="str">
        <f ca="1">IF(AND(YEAR(EA10)='P Gerais'!D8,MONTH(Lanc!EA10)=12,DAY(Lanc!EA10)&gt;1),"S","N")</f>
        <v>N</v>
      </c>
      <c r="FJ10" s="364">
        <f t="shared" ca="1" si="27"/>
        <v>0</v>
      </c>
      <c r="FK10" s="364">
        <f t="shared" si="28"/>
        <v>0</v>
      </c>
      <c r="FL10" s="387">
        <f t="shared" ca="1" si="29"/>
        <v>0</v>
      </c>
      <c r="FP10" s="363">
        <f ca="1">((FJ10-FL10-FK10+AZ10+AQ10+SUM(Z10:AA10)+SUM(AW10:AX10)+AK10)*IF('DB Func'!GG5="ok",'DB Func'!GD5,0))</f>
        <v>0</v>
      </c>
      <c r="FR10" s="389">
        <f t="shared" ca="1" si="30"/>
        <v>0</v>
      </c>
      <c r="GV10" s="49"/>
      <c r="GW10" s="49"/>
      <c r="GX10" s="49"/>
      <c r="GY10" s="49"/>
      <c r="GZ10" s="49"/>
      <c r="HA10" s="49"/>
      <c r="HB10" s="49"/>
      <c r="HC10" s="49"/>
    </row>
    <row r="11" spans="1:211" ht="30" customHeight="1" thickTop="1" thickBot="1">
      <c r="C11" s="390" t="str">
        <f ca="1">IF('DB Func'!B6="Funcionário 4","",'DB Func'!B6)</f>
        <v/>
      </c>
      <c r="D11" s="391">
        <f ca="1">'DB Func'!CO6</f>
        <v>0</v>
      </c>
      <c r="E11" s="382" t="str">
        <f ca="1">IF(C11="","-",IF(OR(terceiro!E11="DEZ",terceiro!F11="DEZ"),"Sim","Não"))</f>
        <v>-</v>
      </c>
      <c r="F11" s="383" t="str">
        <f ca="1">IF(C11="","-",IF(OR(Ferias!E11="jan",Ferias!F11="DEZ"),"Sim","Não"))</f>
        <v>-</v>
      </c>
      <c r="G11" s="383">
        <f ca="1">IF(C11="",0,IF(F11="Sim",IF(Ferias!E11="DEZ",Ferias!I11,Ferias!J11),0))</f>
        <v>0</v>
      </c>
      <c r="H11" s="185"/>
      <c r="I11" s="185"/>
      <c r="J11" s="398">
        <f t="shared" ca="1" si="1"/>
        <v>0</v>
      </c>
      <c r="K11" s="152"/>
      <c r="L11" s="151"/>
      <c r="M11" s="189"/>
      <c r="N11" s="153"/>
      <c r="O11" s="48"/>
      <c r="P11" s="48"/>
      <c r="Q11" s="48"/>
      <c r="R11" s="49"/>
      <c r="S11" s="49"/>
      <c r="T11" s="49"/>
      <c r="U11" s="49"/>
      <c r="V11" s="49"/>
      <c r="W11" s="49"/>
      <c r="X11" s="49"/>
      <c r="Y11" s="49"/>
      <c r="Z11" s="49"/>
      <c r="AA11" s="49"/>
      <c r="AB11" s="48"/>
      <c r="AC11" s="48"/>
      <c r="AD11" s="49"/>
      <c r="AE11" s="49"/>
      <c r="AF11" s="314"/>
      <c r="AH11" s="400">
        <f ca="1">IF(AND('DB Func'!GE6="Novembro",'DB Func'!BQ6="2 Parcelas"),(('auxiliar 13 sal'!N7/12*'DB Func'!GF6+AVERAGE('auxiliar 13 sal'!Q7:AB7)+AVERAGE('auxiliar 13 sal'!AE7:AP7)+'auxiliar 13 sal'!N7*'DB Func'!BN6+'auxiliar 13 sal'!N7*'DB Func'!BO6)/2),IF('DB Func'!GE6="Dezembro",IF('DB Func'!BQ6="Parcela Única",('auxiliar 13 sal'!N7/12*'DB Func'!GF6)+AVERAGE('auxiliar 13 sal'!Q7:AB7)+AVERAGE('auxiliar 13 sal'!AE7:AP7)+('auxiliar 13 sal'!N7*'DB Func'!BN6)+('auxiliar 13 sal'!N7*'DB Func'!BO6),IF('DB Func'!BQ6="2 Parcelas",(('auxiliar 13 sal'!N7/12*'DB Func'!GF6+AVERAGE('auxiliar 13 sal'!Q7:AB7)+AVERAGE('auxiliar 13 sal'!AE7:AP7)+'auxiliar 13 sal'!N7*'DB Func'!BN6+'auxiliar 13 sal'!N7*'DB Func'!BO6)/2))),0))</f>
        <v>0</v>
      </c>
      <c r="AK11" s="364">
        <f t="shared" ca="1" si="5"/>
        <v>0</v>
      </c>
      <c r="AL11" s="364">
        <f t="shared" ca="1" si="6"/>
        <v>0</v>
      </c>
      <c r="AM11" s="364">
        <f t="shared" ca="1" si="7"/>
        <v>0</v>
      </c>
      <c r="AN11" s="364">
        <f t="shared" ca="1" si="8"/>
        <v>0</v>
      </c>
      <c r="AO11" s="364">
        <f t="shared" ca="1" si="9"/>
        <v>0</v>
      </c>
      <c r="AP11" s="364">
        <f t="shared" ca="1" si="10"/>
        <v>0</v>
      </c>
      <c r="AQ11" s="364">
        <f t="shared" ca="1" si="11"/>
        <v>0</v>
      </c>
      <c r="AR11" s="364">
        <f>IF(OR(M11="",M11=0),0,((FJ11/220)*('Ho Ex'!$C$8+$AS$6))*M11)</f>
        <v>0</v>
      </c>
      <c r="AS11" s="364">
        <f>IF(OR(N11="",N11=0),0,((FJ11/220*('DB Func'!GD6+Lanc!$AS$6))*('Ho Ex'!$I$8+$AS$6))*(N11/52.5*60))</f>
        <v>0</v>
      </c>
      <c r="AT11" s="364">
        <f>IF(OR(M11="",M11=0),0,((FJ11/220)*('Ho Ex'!$J$8+$AS$6))*O11)</f>
        <v>0</v>
      </c>
      <c r="AU11" s="364">
        <f>IF(OR(M11="",M11=0),0,((FJ11/220)*('Ho Ex'!I14+$AS$6))*P11)</f>
        <v>0</v>
      </c>
      <c r="AV11" s="364">
        <f>IF(OR(M11="",M11=0),0,((FJ11/220)*('Ho Ex'!C14+$AS$6))*Q11)</f>
        <v>0</v>
      </c>
      <c r="AW11" s="364">
        <f ca="1">FJ11*'DB Func'!BN6</f>
        <v>0</v>
      </c>
      <c r="AX11" s="364">
        <f ca="1">FJ11*'DB Func'!BO6</f>
        <v>0</v>
      </c>
      <c r="AY11" s="364">
        <f ca="1">IF(FJ11=0,0,VLOOKUP(FJ11,'P Gerais'!$D$39:$G$41,3,TRUE)*Func4!$F$68)</f>
        <v>0</v>
      </c>
      <c r="AZ11" s="364">
        <f t="shared" si="12"/>
        <v>0</v>
      </c>
      <c r="BA11" s="364">
        <f ca="1">((FJ11-FL11-FK11+AZ11+AQ11+SUM(Z11:AA11)+SUM(AW11:AX11)+AK11)*IF('DB Func'!GG6="ok",'DB Func'!GD6,0))+(FJ11-FL11-FK11+AZ11+AQ11+SUM(Z11:AA11)+SUM(AW11:AX11))+AK11</f>
        <v>0</v>
      </c>
      <c r="BB11" s="385">
        <f ca="1">VLOOKUP(BA11,'P Gerais'!$D$22:$G$25,3,TRUE)</f>
        <v>0.08</v>
      </c>
      <c r="BC11" s="364">
        <f ca="1">IF(BA11&lt;'P Gerais'!$D$25,BA11*BB11,Lanc!BB11)</f>
        <v>0</v>
      </c>
      <c r="BD11" s="364">
        <f ca="1">BA11-BC11-('DB Func'!GB6*'P Gerais'!$D$35)</f>
        <v>0</v>
      </c>
      <c r="BE11" s="386">
        <f ca="1">VLOOKUP(BD11,'P Gerais'!$D$29:$F$33,3,TRUE)</f>
        <v>0</v>
      </c>
      <c r="BF11" s="364">
        <f t="shared" ca="1" si="13"/>
        <v>0</v>
      </c>
      <c r="BG11" s="364">
        <f ca="1">VLOOKUP(BD11,'P Gerais'!$D$29:$G$33,4,TRUE)</f>
        <v>0</v>
      </c>
      <c r="BH11" s="364">
        <f t="shared" ca="1" si="14"/>
        <v>0</v>
      </c>
      <c r="BI11" s="364">
        <f t="shared" ca="1" si="15"/>
        <v>0</v>
      </c>
      <c r="BJ11" s="362">
        <f ca="1">'DB Func'!G6</f>
        <v>0</v>
      </c>
      <c r="BK11" s="362">
        <f ca="1">'DB Func'!FW6</f>
        <v>0</v>
      </c>
      <c r="BL11" s="364">
        <f ca="1">D11*'P Gerais'!$D$13</f>
        <v>0</v>
      </c>
      <c r="BM11" s="364">
        <f ca="1">D11*'P Gerais'!$D$14</f>
        <v>0</v>
      </c>
      <c r="BN11" s="364">
        <f ca="1">D11*'P Gerais'!$D$16</f>
        <v>0</v>
      </c>
      <c r="BO11" s="364">
        <f ca="1">D11*'P Gerais'!$D$17</f>
        <v>0</v>
      </c>
      <c r="BP11" s="364">
        <f ca="1">D11*'P Gerais'!$D$18</f>
        <v>0</v>
      </c>
      <c r="BQ11" s="385">
        <f ca="1">VLOOKUP(D11,'P Gerais'!$D$22:$G$24,3,TRUE)</f>
        <v>0.08</v>
      </c>
      <c r="BR11" s="385">
        <f ca="1">VLOOKUP(D11,'P Gerais'!$D$29:$G$33,3,TRUE)</f>
        <v>0</v>
      </c>
      <c r="BS11" s="385">
        <f ca="1">'DB Func'!BN6</f>
        <v>0</v>
      </c>
      <c r="BT11" s="385">
        <f ca="1">'DB Func'!BO6</f>
        <v>0</v>
      </c>
      <c r="BU11" s="385">
        <f ca="1">'DB Func'!FX6</f>
        <v>0</v>
      </c>
      <c r="BV11" s="364">
        <f t="shared" ca="1" si="16"/>
        <v>-0.08</v>
      </c>
      <c r="BW11" s="364">
        <f ca="1">BV11-'DB Func'!GC6</f>
        <v>-0.08</v>
      </c>
      <c r="BX11" s="362">
        <f ca="1">IFERROR(VLOOKUP(BW11,'P Gerais'!$D$29:$G$33,3,TRUE)*BW11,0)</f>
        <v>0</v>
      </c>
      <c r="BY11" s="364">
        <f ca="1">IFERROR(BX11-VLOOKUP(BW11,'P Gerais'!$D$29:$H$33,4,TRUE),0)</f>
        <v>0</v>
      </c>
      <c r="BZ11" s="364">
        <f ca="1">D11*'DB Func'!GD6</f>
        <v>0</v>
      </c>
      <c r="CB11" s="364">
        <f t="shared" ca="1" si="17"/>
        <v>0</v>
      </c>
      <c r="CC11" s="364">
        <f t="shared" si="18"/>
        <v>0</v>
      </c>
      <c r="CD11" s="364">
        <f t="shared" si="19"/>
        <v>0</v>
      </c>
      <c r="CF11" s="362" t="str">
        <f t="shared" ca="1" si="20"/>
        <v>não</v>
      </c>
      <c r="CG11" s="362">
        <f ca="1">IF($CH$8=1,DAY('DB Func'!C6),0)</f>
        <v>0</v>
      </c>
      <c r="CH11" s="362">
        <f ca="1">IF(CI11=0,0,MONTH('DB Func'!C6))</f>
        <v>0</v>
      </c>
      <c r="CI11" s="362">
        <f ca="1">IF('P Gerais'!D9=YEAR('DB Func'!C6),YEAR('DB Func'!C6),0)</f>
        <v>0</v>
      </c>
      <c r="CJ11" s="371">
        <v>34</v>
      </c>
      <c r="CK11" s="363"/>
      <c r="CL11" s="362" t="str">
        <f>IF(ISERROR(HLOOKUP(CL9,$DS$7:$DY11,$DZ11,FALSE)),"N",HLOOKUP(CL9,$DS$7:$DY11,$DZ11,FALSE))</f>
        <v>N</v>
      </c>
      <c r="CM11" s="362" t="str">
        <f>IF(ISERROR(HLOOKUP(CM9,$DS$7:$DY11,$DZ11,FALSE)),"N",HLOOKUP(CM9,$DS$7:$DY11,$DZ11,FALSE))</f>
        <v>N</v>
      </c>
      <c r="CN11" s="362" t="str">
        <f>IF(ISERROR(HLOOKUP(CN9,$DS$7:$DY11,$DZ11,FALSE)),"N",HLOOKUP(CN9,$DS$7:$DY11,$DZ11,FALSE))</f>
        <v>N</v>
      </c>
      <c r="CO11" s="362" t="str">
        <f>IF(ISERROR(HLOOKUP(CO9,$DS$7:$DY11,$DZ11,FALSE)),"N",HLOOKUP(CO9,$DS$7:$DY11,$DZ11,FALSE))</f>
        <v>N</v>
      </c>
      <c r="CP11" s="362" t="str">
        <f>IF(ISERROR(HLOOKUP(CP9,$DS$7:$DY11,$DZ11,FALSE)),"N",HLOOKUP(CP9,$DS$7:$DY11,$DZ11,FALSE))</f>
        <v>N</v>
      </c>
      <c r="CQ11" s="362" t="str">
        <f>IF(ISERROR(HLOOKUP(CQ9,$DS$7:$DY11,$DZ11,FALSE)),"N",HLOOKUP(CQ9,$DS$7:$DY11,$DZ11,FALSE))</f>
        <v>N</v>
      </c>
      <c r="CR11" s="362" t="str">
        <f>IF(ISERROR(HLOOKUP(CR9,$DS$7:$DY11,$DZ11,FALSE)),"N",HLOOKUP(CR9,$DS$7:$DY11,$DZ11,FALSE))</f>
        <v>N</v>
      </c>
      <c r="CS11" s="362" t="str">
        <f>IF(ISERROR(HLOOKUP(CS9,$DS$7:$DY11,$DZ11,FALSE)),"N",HLOOKUP(CS9,$DS$7:$DY11,$DZ11,FALSE))</f>
        <v>N</v>
      </c>
      <c r="CT11" s="362" t="str">
        <f>IF(ISERROR(HLOOKUP(CT9,$DS$7:$DY11,$DZ11,FALSE)),"N",HLOOKUP(CT9,$DS$7:$DY11,$DZ11,FALSE))</f>
        <v>N</v>
      </c>
      <c r="CU11" s="362" t="str">
        <f>IF(ISERROR(HLOOKUP(CU9,$DS$7:$DY11,$DZ11,FALSE)),"N",HLOOKUP(CU9,$DS$7:$DY11,$DZ11,FALSE))</f>
        <v>N</v>
      </c>
      <c r="CV11" s="362" t="str">
        <f>IF(ISERROR(HLOOKUP(CV9,$DS$7:$DY11,$DZ11,FALSE)),"N",HLOOKUP(CV9,$DS$7:$DY11,$DZ11,FALSE))</f>
        <v>N</v>
      </c>
      <c r="CW11" s="362" t="str">
        <f>IF(ISERROR(HLOOKUP(CW9,$DS$7:$DY11,$DZ11,FALSE)),"N",HLOOKUP(CW9,$DS$7:$DY11,$DZ11,FALSE))</f>
        <v>N</v>
      </c>
      <c r="CX11" s="362" t="str">
        <f>IF(ISERROR(HLOOKUP(CX9,$DS$7:$DY11,$DZ11,FALSE)),"N",HLOOKUP(CX9,$DS$7:$DY11,$DZ11,FALSE))</f>
        <v>N</v>
      </c>
      <c r="CY11" s="362" t="str">
        <f>IF(ISERROR(HLOOKUP(CY9,$DS$7:$DY11,$DZ11,FALSE)),"N",HLOOKUP(CY9,$DS$7:$DY11,$DZ11,FALSE))</f>
        <v>N</v>
      </c>
      <c r="CZ11" s="362" t="str">
        <f>IF(ISERROR(HLOOKUP(CZ9,$DS$7:$DY11,$DZ11,FALSE)),"N",HLOOKUP(CZ9,$DS$7:$DY11,$DZ11,FALSE))</f>
        <v>N</v>
      </c>
      <c r="DA11" s="362" t="str">
        <f>IF(ISERROR(HLOOKUP(DA9,$DS$7:$DY11,$DZ11,FALSE)),"N",HLOOKUP(DA9,$DS$7:$DY11,$DZ11,FALSE))</f>
        <v>N</v>
      </c>
      <c r="DB11" s="362" t="str">
        <f>IF(ISERROR(HLOOKUP(DB9,$DS$7:$DY11,$DZ11,FALSE)),"N",HLOOKUP(DB9,$DS$7:$DY11,$DZ11,FALSE))</f>
        <v>N</v>
      </c>
      <c r="DC11" s="362" t="str">
        <f>IF(ISERROR(HLOOKUP(DC9,$DS$7:$DY11,$DZ11,FALSE)),"N",HLOOKUP(DC9,$DS$7:$DY11,$DZ11,FALSE))</f>
        <v>N</v>
      </c>
      <c r="DD11" s="362" t="str">
        <f>IF(ISERROR(HLOOKUP(DD9,$DS$7:$DY11,$DZ11,FALSE)),"N",HLOOKUP(DD9,$DS$7:$DY11,$DZ11,FALSE))</f>
        <v>N</v>
      </c>
      <c r="DE11" s="362" t="str">
        <f>IF(ISERROR(HLOOKUP(DE9,$DS$7:$DY11,$DZ11,FALSE)),"N",HLOOKUP(DE9,$DS$7:$DY11,$DZ11,FALSE))</f>
        <v>N</v>
      </c>
      <c r="DF11" s="362" t="str">
        <f>IF(ISERROR(HLOOKUP(DF9,$DS$7:$DY11,$DZ11,FALSE)),"N",HLOOKUP(DF9,$DS$7:$DY11,$DZ11,FALSE))</f>
        <v>N</v>
      </c>
      <c r="DG11" s="362" t="str">
        <f>IF(ISERROR(HLOOKUP(DG9,$DS$7:$DY11,$DZ11,FALSE)),"N",HLOOKUP(DG9,$DS$7:$DY11,$DZ11,FALSE))</f>
        <v>N</v>
      </c>
      <c r="DH11" s="362" t="str">
        <f>IF(ISERROR(HLOOKUP(DH9,$DS$7:$DY11,$DZ11,FALSE)),"N",HLOOKUP(DH9,$DS$7:$DY11,$DZ11,FALSE))</f>
        <v>N</v>
      </c>
      <c r="DI11" s="362" t="str">
        <f>IF(ISERROR(HLOOKUP(DI9,$DS$7:$DY11,$DZ11,FALSE)),"N",HLOOKUP(DI9,$DS$7:$DY11,$DZ11,FALSE))</f>
        <v>N</v>
      </c>
      <c r="DJ11" s="362" t="str">
        <f>IF(ISERROR(HLOOKUP(DJ9,$DS$7:$DY11,$DZ11,FALSE)),"N",HLOOKUP(DJ9,$DS$7:$DY11,$DZ11,FALSE))</f>
        <v>N</v>
      </c>
      <c r="DK11" s="362" t="str">
        <f>IF(ISERROR(HLOOKUP(DK9,$DS$7:$DY11,$DZ11,FALSE)),"N",HLOOKUP(DK9,$DS$7:$DY11,$DZ11,FALSE))</f>
        <v>N</v>
      </c>
      <c r="DL11" s="362" t="str">
        <f>IF(ISERROR(HLOOKUP(DL9,$DS$7:$DY11,$DZ11,FALSE)),"N",HLOOKUP(DL9,$DS$7:$DY11,$DZ11,FALSE))</f>
        <v>N</v>
      </c>
      <c r="DM11" s="362" t="str">
        <f>IF(ISERROR(HLOOKUP(DM9,$DS$7:$DY11,$DZ11,FALSE)),"N",HLOOKUP(DM9,$DS$7:$DY11,$DZ11,FALSE))</f>
        <v>N</v>
      </c>
      <c r="DN11" s="362" t="str">
        <f>IF(ISERROR(HLOOKUP(DN9,$DS$7:$DY11,$DZ11,FALSE)),"N",HLOOKUP(DN9,$DS$7:$DY11,$DZ11,FALSE))</f>
        <v>N</v>
      </c>
      <c r="DO11" s="362" t="str">
        <f>IF(ISERROR(HLOOKUP(DO9,$DS$7:$DY11,$DZ11,FALSE)),"N",HLOOKUP(DO9,$DS$7:$DY11,$DZ11,FALSE))</f>
        <v>N</v>
      </c>
      <c r="DP11" s="362" t="str">
        <f>IF(ISERROR(HLOOKUP(DP9,$DS$7:$DY11,$DZ11,FALSE)),"N",HLOOKUP(DP9,$DS$7:$DY11,$DZ11,FALSE))</f>
        <v>N</v>
      </c>
      <c r="DQ11" s="362">
        <f t="shared" si="21"/>
        <v>0</v>
      </c>
      <c r="DR11" s="362">
        <f t="shared" si="22"/>
        <v>31</v>
      </c>
      <c r="DS11" s="362" t="str">
        <f>IF('DB Func'!M6&gt;0,"S","N")</f>
        <v>N</v>
      </c>
      <c r="DT11" s="362" t="str">
        <f>IF('DB Func'!R6&gt;0,"S","N")</f>
        <v>N</v>
      </c>
      <c r="DU11" s="362" t="str">
        <f>IF('DB Func'!W6&gt;0,"S","N")</f>
        <v>N</v>
      </c>
      <c r="DV11" s="362" t="str">
        <f>IF('DB Func'!AB6&gt;0,"S","N")</f>
        <v>N</v>
      </c>
      <c r="DW11" s="362" t="str">
        <f>IF('DB Func'!AG6&gt;0,"S","N")</f>
        <v>N</v>
      </c>
      <c r="DX11" s="362" t="str">
        <f>IF('DB Func'!AL6&gt;0,"S","N")</f>
        <v>N</v>
      </c>
      <c r="DY11" s="362" t="str">
        <f>IF('DB Func'!AQ6&gt;0,"S","N")</f>
        <v>N</v>
      </c>
      <c r="DZ11" s="362">
        <v>5</v>
      </c>
      <c r="EA11" s="369">
        <f ca="1">'DB Func'!C6</f>
        <v>0</v>
      </c>
      <c r="EB11" s="362" t="str">
        <f t="shared" ca="1" si="23"/>
        <v>s</v>
      </c>
      <c r="EC11" s="362" t="str">
        <f t="shared" ca="1" si="23"/>
        <v>s</v>
      </c>
      <c r="ED11" s="362" t="str">
        <f t="shared" ca="1" si="23"/>
        <v>s</v>
      </c>
      <c r="EE11" s="362" t="str">
        <f t="shared" ca="1" si="23"/>
        <v>s</v>
      </c>
      <c r="EF11" s="362" t="str">
        <f t="shared" ca="1" si="23"/>
        <v>s</v>
      </c>
      <c r="EG11" s="362" t="str">
        <f t="shared" ca="1" si="23"/>
        <v>s</v>
      </c>
      <c r="EH11" s="362" t="str">
        <f t="shared" ca="1" si="23"/>
        <v>s</v>
      </c>
      <c r="EI11" s="362" t="str">
        <f t="shared" ca="1" si="23"/>
        <v>s</v>
      </c>
      <c r="EJ11" s="362" t="str">
        <f t="shared" ca="1" si="23"/>
        <v>s</v>
      </c>
      <c r="EK11" s="362" t="str">
        <f t="shared" ca="1" si="23"/>
        <v>s</v>
      </c>
      <c r="EL11" s="362" t="str">
        <f t="shared" ca="1" si="23"/>
        <v>s</v>
      </c>
      <c r="EM11" s="362" t="str">
        <f t="shared" ca="1" si="23"/>
        <v>s</v>
      </c>
      <c r="EN11" s="362" t="str">
        <f t="shared" ca="1" si="23"/>
        <v>s</v>
      </c>
      <c r="EO11" s="362" t="str">
        <f t="shared" ca="1" si="23"/>
        <v>s</v>
      </c>
      <c r="EP11" s="362" t="str">
        <f t="shared" ca="1" si="23"/>
        <v>s</v>
      </c>
      <c r="EQ11" s="362" t="str">
        <f t="shared" ca="1" si="23"/>
        <v>s</v>
      </c>
      <c r="ER11" s="362" t="str">
        <f t="shared" ca="1" si="24"/>
        <v>s</v>
      </c>
      <c r="ES11" s="362" t="str">
        <f t="shared" ca="1" si="24"/>
        <v>s</v>
      </c>
      <c r="ET11" s="362" t="str">
        <f t="shared" ca="1" si="24"/>
        <v>s</v>
      </c>
      <c r="EU11" s="362" t="str">
        <f t="shared" ca="1" si="24"/>
        <v>s</v>
      </c>
      <c r="EV11" s="362" t="str">
        <f t="shared" ca="1" si="24"/>
        <v>s</v>
      </c>
      <c r="EW11" s="362" t="str">
        <f t="shared" ca="1" si="24"/>
        <v>s</v>
      </c>
      <c r="EX11" s="362" t="str">
        <f t="shared" ca="1" si="24"/>
        <v>s</v>
      </c>
      <c r="EY11" s="362" t="str">
        <f t="shared" ca="1" si="24"/>
        <v>s</v>
      </c>
      <c r="EZ11" s="362" t="str">
        <f t="shared" ca="1" si="24"/>
        <v>s</v>
      </c>
      <c r="FA11" s="362" t="str">
        <f t="shared" ca="1" si="24"/>
        <v>s</v>
      </c>
      <c r="FB11" s="362" t="str">
        <f t="shared" ca="1" si="24"/>
        <v>s</v>
      </c>
      <c r="FC11" s="362" t="str">
        <f t="shared" ca="1" si="24"/>
        <v>s</v>
      </c>
      <c r="FD11" s="362" t="str">
        <f t="shared" ca="1" si="24"/>
        <v>s</v>
      </c>
      <c r="FE11" s="362" t="str">
        <f t="shared" ca="1" si="24"/>
        <v>s</v>
      </c>
      <c r="FF11" s="362" t="str">
        <f t="shared" ca="1" si="24"/>
        <v>s</v>
      </c>
      <c r="FG11" s="362">
        <f t="shared" ca="1" si="25"/>
        <v>31</v>
      </c>
      <c r="FH11" s="362">
        <f t="shared" ca="1" si="26"/>
        <v>0</v>
      </c>
      <c r="FI11" s="362" t="str">
        <f ca="1">IF(AND(YEAR(EA11)='P Gerais'!D9,MONTH(Lanc!EA11)=12,DAY(Lanc!EA11)&gt;1),"S","N")</f>
        <v>N</v>
      </c>
      <c r="FJ11" s="364">
        <f t="shared" ca="1" si="27"/>
        <v>0</v>
      </c>
      <c r="FK11" s="364">
        <f t="shared" si="28"/>
        <v>0</v>
      </c>
      <c r="FL11" s="387">
        <f t="shared" ca="1" si="29"/>
        <v>0</v>
      </c>
      <c r="FP11" s="363">
        <f ca="1">((FJ11-FL11-FK11+AZ11+AQ11+SUM(Z11:AA11)+SUM(AW11:AX11)+AK11)*IF('DB Func'!GG6="ok",'DB Func'!GD6,0))</f>
        <v>0</v>
      </c>
      <c r="FR11" s="389">
        <f t="shared" ca="1" si="30"/>
        <v>0</v>
      </c>
      <c r="GV11" s="49"/>
      <c r="GW11" s="49"/>
      <c r="GX11" s="49"/>
      <c r="GY11" s="49"/>
      <c r="GZ11" s="49"/>
      <c r="HA11" s="49"/>
      <c r="HB11" s="49"/>
      <c r="HC11" s="49"/>
    </row>
    <row r="12" spans="1:211" ht="30" customHeight="1" thickTop="1" thickBot="1">
      <c r="C12" s="390" t="str">
        <f ca="1">IF('DB Func'!B7="Funcionário 5","",'DB Func'!B7)</f>
        <v/>
      </c>
      <c r="D12" s="391">
        <f ca="1">'DB Func'!CO7</f>
        <v>0</v>
      </c>
      <c r="E12" s="382" t="str">
        <f ca="1">IF(C12="","-",IF(OR(terceiro!E12="DEZ",terceiro!F12="DEZ"),"Sim","Não"))</f>
        <v>-</v>
      </c>
      <c r="F12" s="383" t="str">
        <f ca="1">IF(C12="","-",IF(OR(Ferias!E12="jan",Ferias!F12="DEZ"),"Sim","Não"))</f>
        <v>-</v>
      </c>
      <c r="G12" s="383">
        <f ca="1">IF(C12="",0,IF(F12="Sim",IF(Ferias!E12="DEZ",Ferias!I12,Ferias!J12),0))</f>
        <v>0</v>
      </c>
      <c r="H12" s="185"/>
      <c r="I12" s="185"/>
      <c r="J12" s="398">
        <f t="shared" ca="1" si="1"/>
        <v>0</v>
      </c>
      <c r="K12" s="152"/>
      <c r="L12" s="151"/>
      <c r="M12" s="189"/>
      <c r="N12" s="153"/>
      <c r="O12" s="48"/>
      <c r="P12" s="48"/>
      <c r="Q12" s="48"/>
      <c r="R12" s="49"/>
      <c r="S12" s="49"/>
      <c r="T12" s="49"/>
      <c r="U12" s="49"/>
      <c r="V12" s="49"/>
      <c r="W12" s="49"/>
      <c r="X12" s="49"/>
      <c r="Y12" s="49"/>
      <c r="Z12" s="49"/>
      <c r="AA12" s="49"/>
      <c r="AB12" s="48"/>
      <c r="AC12" s="48"/>
      <c r="AD12" s="49"/>
      <c r="AE12" s="49"/>
      <c r="AF12" s="314"/>
      <c r="AH12" s="400">
        <f ca="1">IF(AND('DB Func'!GE7="Novembro",'DB Func'!BQ7="2 Parcelas"),(('auxiliar 13 sal'!N8/12*'DB Func'!GF7+AVERAGE('auxiliar 13 sal'!Q8:AB8)+AVERAGE('auxiliar 13 sal'!AE8:AP8)+'auxiliar 13 sal'!N8*'DB Func'!BN7+'auxiliar 13 sal'!N8*'DB Func'!BO7)/2),IF('DB Func'!GE7="Dezembro",IF('DB Func'!BQ7="Parcela Única",('auxiliar 13 sal'!N8/12*'DB Func'!GF7)+AVERAGE('auxiliar 13 sal'!Q8:AB8)+AVERAGE('auxiliar 13 sal'!AE8:AP8)+('auxiliar 13 sal'!N8*'DB Func'!BN7)+('auxiliar 13 sal'!N8*'DB Func'!BO7),IF('DB Func'!BQ7="2 Parcelas",(('auxiliar 13 sal'!N8/12*'DB Func'!GF7+AVERAGE('auxiliar 13 sal'!Q8:AB8)+AVERAGE('auxiliar 13 sal'!AE8:AP8)+'auxiliar 13 sal'!N8*'DB Func'!BN7+'auxiliar 13 sal'!N8*'DB Func'!BO7)/2))),0))</f>
        <v>0</v>
      </c>
      <c r="AK12" s="364">
        <f t="shared" ca="1" si="5"/>
        <v>0</v>
      </c>
      <c r="AL12" s="364">
        <f t="shared" ca="1" si="6"/>
        <v>0</v>
      </c>
      <c r="AM12" s="364">
        <f t="shared" ca="1" si="7"/>
        <v>0</v>
      </c>
      <c r="AN12" s="364">
        <f t="shared" ca="1" si="8"/>
        <v>0</v>
      </c>
      <c r="AO12" s="364">
        <f t="shared" ca="1" si="9"/>
        <v>0</v>
      </c>
      <c r="AP12" s="364">
        <f t="shared" ca="1" si="10"/>
        <v>0</v>
      </c>
      <c r="AQ12" s="364">
        <f t="shared" ca="1" si="11"/>
        <v>0</v>
      </c>
      <c r="AR12" s="364">
        <f>IF(OR(M12="",M12=0),0,((FJ12/220)*('Ho Ex'!$C$8+$AS$6))*M12)</f>
        <v>0</v>
      </c>
      <c r="AS12" s="364">
        <f>IF(OR(N12="",N12=0),0,((FJ12/220*('DB Func'!GD7+Lanc!$AS$6))*('Ho Ex'!$I$8+$AS$6))*(N12/52.5*60))</f>
        <v>0</v>
      </c>
      <c r="AT12" s="364">
        <f>IF(OR(M12="",M12=0),0,((FJ12/220)*('Ho Ex'!$J$8+$AS$6))*O12)</f>
        <v>0</v>
      </c>
      <c r="AU12" s="364">
        <f>IF(OR(M12="",M12=0),0,((FJ12/220)*('Ho Ex'!I15+$AS$6))*P12)</f>
        <v>0</v>
      </c>
      <c r="AV12" s="364">
        <f>IF(OR(M12="",M12=0),0,((FJ12/220)*('Ho Ex'!C15+$AS$6))*Q12)</f>
        <v>0</v>
      </c>
      <c r="AW12" s="364">
        <f ca="1">FJ12*'DB Func'!BN7</f>
        <v>0</v>
      </c>
      <c r="AX12" s="364">
        <f ca="1">FJ12*'DB Func'!BO7</f>
        <v>0</v>
      </c>
      <c r="AY12" s="364">
        <f ca="1">IF(FJ12=0,0,VLOOKUP(FJ12,'P Gerais'!$D$39:$G$41,3,TRUE)*Func5!$F$68)</f>
        <v>0</v>
      </c>
      <c r="AZ12" s="364">
        <f t="shared" si="12"/>
        <v>0</v>
      </c>
      <c r="BA12" s="364">
        <f ca="1">((FJ12-FL12-FK12+AZ12+AQ12+SUM(Z12:AA12)+SUM(AW12:AX12)+AK12)*IF('DB Func'!GG7="ok",'DB Func'!GD7,0))+(FJ12-FL12-FK12+AZ12+AQ12+SUM(Z12:AA12)+SUM(AW12:AX12))+AK12</f>
        <v>0</v>
      </c>
      <c r="BB12" s="385">
        <f ca="1">VLOOKUP(BA12,'P Gerais'!$D$22:$G$25,3,TRUE)</f>
        <v>0.08</v>
      </c>
      <c r="BC12" s="364">
        <f ca="1">IF(BA12&lt;'P Gerais'!$D$25,BA12*BB12,Lanc!BB12)</f>
        <v>0</v>
      </c>
      <c r="BD12" s="364">
        <f ca="1">BA12-BC12-('DB Func'!GB7*'P Gerais'!$D$35)</f>
        <v>0</v>
      </c>
      <c r="BE12" s="386">
        <f ca="1">VLOOKUP(BD12,'P Gerais'!$D$29:$F$33,3,TRUE)</f>
        <v>0</v>
      </c>
      <c r="BF12" s="364">
        <f t="shared" ca="1" si="13"/>
        <v>0</v>
      </c>
      <c r="BG12" s="364">
        <f ca="1">VLOOKUP(BD12,'P Gerais'!$D$29:$G$33,4,TRUE)</f>
        <v>0</v>
      </c>
      <c r="BH12" s="364">
        <f t="shared" ca="1" si="14"/>
        <v>0</v>
      </c>
      <c r="BI12" s="364">
        <f t="shared" ca="1" si="15"/>
        <v>0</v>
      </c>
      <c r="BJ12" s="362">
        <f ca="1">'DB Func'!G7</f>
        <v>0</v>
      </c>
      <c r="BK12" s="362">
        <f ca="1">'DB Func'!FW7</f>
        <v>0</v>
      </c>
      <c r="BL12" s="364">
        <f ca="1">D12*'P Gerais'!$D$13</f>
        <v>0</v>
      </c>
      <c r="BM12" s="364">
        <f ca="1">D12*'P Gerais'!$D$14</f>
        <v>0</v>
      </c>
      <c r="BN12" s="364">
        <f ca="1">D12*'P Gerais'!$D$16</f>
        <v>0</v>
      </c>
      <c r="BO12" s="364">
        <f ca="1">D12*'P Gerais'!$D$17</f>
        <v>0</v>
      </c>
      <c r="BP12" s="364">
        <f ca="1">D12*'P Gerais'!$D$18</f>
        <v>0</v>
      </c>
      <c r="BQ12" s="385">
        <f ca="1">VLOOKUP(D12,'P Gerais'!$D$22:$G$24,3,TRUE)</f>
        <v>0.08</v>
      </c>
      <c r="BR12" s="385">
        <f ca="1">VLOOKUP(D12,'P Gerais'!$D$29:$G$33,3,TRUE)</f>
        <v>0</v>
      </c>
      <c r="BS12" s="385">
        <f ca="1">'DB Func'!BN7</f>
        <v>0</v>
      </c>
      <c r="BT12" s="385">
        <f ca="1">'DB Func'!BO7</f>
        <v>0</v>
      </c>
      <c r="BU12" s="385">
        <f ca="1">'DB Func'!FX7</f>
        <v>0</v>
      </c>
      <c r="BV12" s="364">
        <f t="shared" ca="1" si="16"/>
        <v>-0.08</v>
      </c>
      <c r="BW12" s="364">
        <f ca="1">BV12-'DB Func'!GC7</f>
        <v>-0.08</v>
      </c>
      <c r="BX12" s="362">
        <f ca="1">IFERROR(VLOOKUP(BW12,'P Gerais'!$D$29:$G$33,3,TRUE)*BW12,0)</f>
        <v>0</v>
      </c>
      <c r="BY12" s="364">
        <f ca="1">IFERROR(BX12-VLOOKUP(BW12,'P Gerais'!$D$29:$H$33,4,TRUE),0)</f>
        <v>0</v>
      </c>
      <c r="BZ12" s="364">
        <f ca="1">D12*'DB Func'!GD7</f>
        <v>0</v>
      </c>
      <c r="CB12" s="364">
        <f t="shared" ca="1" si="17"/>
        <v>0</v>
      </c>
      <c r="CC12" s="364">
        <f t="shared" si="18"/>
        <v>0</v>
      </c>
      <c r="CD12" s="364">
        <f t="shared" si="19"/>
        <v>0</v>
      </c>
      <c r="CF12" s="362" t="str">
        <f t="shared" ca="1" si="20"/>
        <v>não</v>
      </c>
      <c r="CG12" s="362">
        <f ca="1">IF($CH$8=1,DAY('DB Func'!C7),0)</f>
        <v>0</v>
      </c>
      <c r="CH12" s="362">
        <f ca="1">IF(CI12=0,0,MONTH('DB Func'!C7))</f>
        <v>0</v>
      </c>
      <c r="CI12" s="362">
        <f ca="1">IF('P Gerais'!D10=YEAR('DB Func'!C7),YEAR('DB Func'!C7),0)</f>
        <v>0</v>
      </c>
      <c r="CJ12" s="371">
        <v>35</v>
      </c>
      <c r="CK12" s="363"/>
      <c r="CL12" s="362" t="str">
        <f ca="1">IF(ISERROR(HLOOKUP(CL10,$DS$7:$DY12,$DZ12,FALSE)),"N",HLOOKUP(CL10,$DS$7:$DY12,$DZ12,FALSE))</f>
        <v>N</v>
      </c>
      <c r="CM12" s="362" t="str">
        <f ca="1">IF(ISERROR(HLOOKUP(CM10,$DS$7:$DY12,$DZ12,FALSE)),"N",HLOOKUP(CM10,$DS$7:$DY12,$DZ12,FALSE))</f>
        <v>N</v>
      </c>
      <c r="CN12" s="362" t="str">
        <f ca="1">IF(ISERROR(HLOOKUP(CN10,$DS$7:$DY12,$DZ12,FALSE)),"N",HLOOKUP(CN10,$DS$7:$DY12,$DZ12,FALSE))</f>
        <v>N</v>
      </c>
      <c r="CO12" s="362" t="str">
        <f ca="1">IF(ISERROR(HLOOKUP(CO10,$DS$7:$DY12,$DZ12,FALSE)),"N",HLOOKUP(CO10,$DS$7:$DY12,$DZ12,FALSE))</f>
        <v>N</v>
      </c>
      <c r="CP12" s="362" t="str">
        <f>IF(ISERROR(HLOOKUP(CP10,$DS$7:$DY12,$DZ12,FALSE)),"N",HLOOKUP(CP10,$DS$7:$DY12,$DZ12,FALSE))</f>
        <v>N</v>
      </c>
      <c r="CQ12" s="362" t="str">
        <f ca="1">IF(ISERROR(HLOOKUP(CQ10,$DS$7:$DY12,$DZ12,FALSE)),"N",HLOOKUP(CQ10,$DS$7:$DY12,$DZ12,FALSE))</f>
        <v>N</v>
      </c>
      <c r="CR12" s="362" t="str">
        <f ca="1">IF(ISERROR(HLOOKUP(CR10,$DS$7:$DY12,$DZ12,FALSE)),"N",HLOOKUP(CR10,$DS$7:$DY12,$DZ12,FALSE))</f>
        <v>N</v>
      </c>
      <c r="CS12" s="362" t="str">
        <f ca="1">IF(ISERROR(HLOOKUP(CS10,$DS$7:$DY12,$DZ12,FALSE)),"N",HLOOKUP(CS10,$DS$7:$DY12,$DZ12,FALSE))</f>
        <v>N</v>
      </c>
      <c r="CT12" s="362" t="str">
        <f ca="1">IF(ISERROR(HLOOKUP(CT10,$DS$7:$DY12,$DZ12,FALSE)),"N",HLOOKUP(CT10,$DS$7:$DY12,$DZ12,FALSE))</f>
        <v>N</v>
      </c>
      <c r="CU12" s="362" t="str">
        <f ca="1">IF(ISERROR(HLOOKUP(CU10,$DS$7:$DY12,$DZ12,FALSE)),"N",HLOOKUP(CU10,$DS$7:$DY12,$DZ12,FALSE))</f>
        <v>N</v>
      </c>
      <c r="CV12" s="362" t="str">
        <f ca="1">IF(ISERROR(HLOOKUP(CV10,$DS$7:$DY12,$DZ12,FALSE)),"N",HLOOKUP(CV10,$DS$7:$DY12,$DZ12,FALSE))</f>
        <v>N</v>
      </c>
      <c r="CW12" s="362" t="str">
        <f>IF(ISERROR(HLOOKUP(CW10,$DS$7:$DY12,$DZ12,FALSE)),"N",HLOOKUP(CW10,$DS$7:$DY12,$DZ12,FALSE))</f>
        <v>N</v>
      </c>
      <c r="CX12" s="362" t="str">
        <f ca="1">IF(ISERROR(HLOOKUP(CX10,$DS$7:$DY12,$DZ12,FALSE)),"N",HLOOKUP(CX10,$DS$7:$DY12,$DZ12,FALSE))</f>
        <v>N</v>
      </c>
      <c r="CY12" s="362" t="str">
        <f ca="1">IF(ISERROR(HLOOKUP(CY10,$DS$7:$DY12,$DZ12,FALSE)),"N",HLOOKUP(CY10,$DS$7:$DY12,$DZ12,FALSE))</f>
        <v>N</v>
      </c>
      <c r="CZ12" s="362" t="str">
        <f ca="1">IF(ISERROR(HLOOKUP(CZ10,$DS$7:$DY12,$DZ12,FALSE)),"N",HLOOKUP(CZ10,$DS$7:$DY12,$DZ12,FALSE))</f>
        <v>N</v>
      </c>
      <c r="DA12" s="362" t="str">
        <f ca="1">IF(ISERROR(HLOOKUP(DA10,$DS$7:$DY12,$DZ12,FALSE)),"N",HLOOKUP(DA10,$DS$7:$DY12,$DZ12,FALSE))</f>
        <v>N</v>
      </c>
      <c r="DB12" s="362" t="str">
        <f ca="1">IF(ISERROR(HLOOKUP(DB10,$DS$7:$DY12,$DZ12,FALSE)),"N",HLOOKUP(DB10,$DS$7:$DY12,$DZ12,FALSE))</f>
        <v>N</v>
      </c>
      <c r="DC12" s="362" t="str">
        <f ca="1">IF(ISERROR(HLOOKUP(DC10,$DS$7:$DY12,$DZ12,FALSE)),"N",HLOOKUP(DC10,$DS$7:$DY12,$DZ12,FALSE))</f>
        <v>N</v>
      </c>
      <c r="DD12" s="362" t="str">
        <f>IF(ISERROR(HLOOKUP(DD10,$DS$7:$DY12,$DZ12,FALSE)),"N",HLOOKUP(DD10,$DS$7:$DY12,$DZ12,FALSE))</f>
        <v>N</v>
      </c>
      <c r="DE12" s="362" t="str">
        <f ca="1">IF(ISERROR(HLOOKUP(DE10,$DS$7:$DY12,$DZ12,FALSE)),"N",HLOOKUP(DE10,$DS$7:$DY12,$DZ12,FALSE))</f>
        <v>N</v>
      </c>
      <c r="DF12" s="362" t="str">
        <f ca="1">IF(ISERROR(HLOOKUP(DF10,$DS$7:$DY12,$DZ12,FALSE)),"N",HLOOKUP(DF10,$DS$7:$DY12,$DZ12,FALSE))</f>
        <v>N</v>
      </c>
      <c r="DG12" s="362" t="str">
        <f ca="1">IF(ISERROR(HLOOKUP(DG10,$DS$7:$DY12,$DZ12,FALSE)),"N",HLOOKUP(DG10,$DS$7:$DY12,$DZ12,FALSE))</f>
        <v>N</v>
      </c>
      <c r="DH12" s="362" t="str">
        <f ca="1">IF(ISERROR(HLOOKUP(DH10,$DS$7:$DY12,$DZ12,FALSE)),"N",HLOOKUP(DH10,$DS$7:$DY12,$DZ12,FALSE))</f>
        <v>N</v>
      </c>
      <c r="DI12" s="362" t="str">
        <f ca="1">IF(ISERROR(HLOOKUP(DI10,$DS$7:$DY12,$DZ12,FALSE)),"N",HLOOKUP(DI10,$DS$7:$DY12,$DZ12,FALSE))</f>
        <v>N</v>
      </c>
      <c r="DJ12" s="362" t="str">
        <f ca="1">IF(ISERROR(HLOOKUP(DJ10,$DS$7:$DY12,$DZ12,FALSE)),"N",HLOOKUP(DJ10,$DS$7:$DY12,$DZ12,FALSE))</f>
        <v>N</v>
      </c>
      <c r="DK12" s="362" t="str">
        <f>IF(ISERROR(HLOOKUP(DK10,$DS$7:$DY12,$DZ12,FALSE)),"N",HLOOKUP(DK10,$DS$7:$DY12,$DZ12,FALSE))</f>
        <v>N</v>
      </c>
      <c r="DL12" s="362" t="str">
        <f ca="1">IF(ISERROR(HLOOKUP(DL10,$DS$7:$DY12,$DZ12,FALSE)),"N",HLOOKUP(DL10,$DS$7:$DY12,$DZ12,FALSE))</f>
        <v>N</v>
      </c>
      <c r="DM12" s="362" t="str">
        <f ca="1">IF(ISERROR(HLOOKUP(DM10,$DS$7:$DY12,$DZ12,FALSE)),"N",HLOOKUP(DM10,$DS$7:$DY12,$DZ12,FALSE))</f>
        <v>N</v>
      </c>
      <c r="DN12" s="362" t="str">
        <f ca="1">IF(ISERROR(HLOOKUP(DN10,$DS$7:$DY12,$DZ12,FALSE)),"N",HLOOKUP(DN10,$DS$7:$DY12,$DZ12,FALSE))</f>
        <v>N</v>
      </c>
      <c r="DO12" s="362" t="str">
        <f ca="1">IF(ISERROR(HLOOKUP(DO10,$DS$7:$DY12,$DZ12,FALSE)),"N",HLOOKUP(DO10,$DS$7:$DY12,$DZ12,FALSE))</f>
        <v>N</v>
      </c>
      <c r="DP12" s="362" t="str">
        <f ca="1">IF(ISERROR(HLOOKUP(DP10,$DS$7:$DY12,$DZ12,FALSE)),"N",HLOOKUP(DP10,$DS$7:$DY12,$DZ12,FALSE))</f>
        <v>N</v>
      </c>
      <c r="DQ12" s="362">
        <f t="shared" ca="1" si="21"/>
        <v>0</v>
      </c>
      <c r="DR12" s="362">
        <f t="shared" ca="1" si="22"/>
        <v>31</v>
      </c>
      <c r="DS12" s="362" t="str">
        <f>IF('DB Func'!M7&gt;0,"S","N")</f>
        <v>N</v>
      </c>
      <c r="DT12" s="362" t="str">
        <f>IF('DB Func'!R7&gt;0,"S","N")</f>
        <v>N</v>
      </c>
      <c r="DU12" s="362" t="str">
        <f>IF('DB Func'!W7&gt;0,"S","N")</f>
        <v>N</v>
      </c>
      <c r="DV12" s="362" t="str">
        <f>IF('DB Func'!AB7&gt;0,"S","N")</f>
        <v>N</v>
      </c>
      <c r="DW12" s="362" t="str">
        <f>IF('DB Func'!AG7&gt;0,"S","N")</f>
        <v>N</v>
      </c>
      <c r="DX12" s="362" t="str">
        <f>IF('DB Func'!AL7&gt;0,"S","N")</f>
        <v>N</v>
      </c>
      <c r="DY12" s="362" t="str">
        <f>IF('DB Func'!AQ7&gt;0,"S","N")</f>
        <v>N</v>
      </c>
      <c r="DZ12" s="362">
        <v>6</v>
      </c>
      <c r="EA12" s="369">
        <f ca="1">'DB Func'!C7</f>
        <v>0</v>
      </c>
      <c r="EB12" s="362" t="str">
        <f t="shared" ca="1" si="23"/>
        <v>s</v>
      </c>
      <c r="EC12" s="362" t="str">
        <f t="shared" ca="1" si="23"/>
        <v>s</v>
      </c>
      <c r="ED12" s="362" t="str">
        <f t="shared" ca="1" si="23"/>
        <v>s</v>
      </c>
      <c r="EE12" s="362" t="str">
        <f t="shared" ca="1" si="23"/>
        <v>s</v>
      </c>
      <c r="EF12" s="362" t="str">
        <f t="shared" ca="1" si="23"/>
        <v>s</v>
      </c>
      <c r="EG12" s="362" t="str">
        <f t="shared" ca="1" si="23"/>
        <v>s</v>
      </c>
      <c r="EH12" s="362" t="str">
        <f t="shared" ca="1" si="23"/>
        <v>s</v>
      </c>
      <c r="EI12" s="362" t="str">
        <f t="shared" ca="1" si="23"/>
        <v>s</v>
      </c>
      <c r="EJ12" s="362" t="str">
        <f t="shared" ca="1" si="23"/>
        <v>s</v>
      </c>
      <c r="EK12" s="362" t="str">
        <f t="shared" ca="1" si="23"/>
        <v>s</v>
      </c>
      <c r="EL12" s="362" t="str">
        <f t="shared" ca="1" si="23"/>
        <v>s</v>
      </c>
      <c r="EM12" s="362" t="str">
        <f t="shared" ca="1" si="23"/>
        <v>s</v>
      </c>
      <c r="EN12" s="362" t="str">
        <f t="shared" ca="1" si="23"/>
        <v>s</v>
      </c>
      <c r="EO12" s="362" t="str">
        <f t="shared" ca="1" si="23"/>
        <v>s</v>
      </c>
      <c r="EP12" s="362" t="str">
        <f t="shared" ca="1" si="23"/>
        <v>s</v>
      </c>
      <c r="EQ12" s="362" t="str">
        <f t="shared" ca="1" si="23"/>
        <v>s</v>
      </c>
      <c r="ER12" s="362" t="str">
        <f t="shared" ca="1" si="24"/>
        <v>s</v>
      </c>
      <c r="ES12" s="362" t="str">
        <f t="shared" ca="1" si="24"/>
        <v>s</v>
      </c>
      <c r="ET12" s="362" t="str">
        <f t="shared" ca="1" si="24"/>
        <v>s</v>
      </c>
      <c r="EU12" s="362" t="str">
        <f t="shared" ca="1" si="24"/>
        <v>s</v>
      </c>
      <c r="EV12" s="362" t="str">
        <f t="shared" ca="1" si="24"/>
        <v>s</v>
      </c>
      <c r="EW12" s="362" t="str">
        <f t="shared" ca="1" si="24"/>
        <v>s</v>
      </c>
      <c r="EX12" s="362" t="str">
        <f t="shared" ca="1" si="24"/>
        <v>s</v>
      </c>
      <c r="EY12" s="362" t="str">
        <f t="shared" ca="1" si="24"/>
        <v>s</v>
      </c>
      <c r="EZ12" s="362" t="str">
        <f t="shared" ca="1" si="24"/>
        <v>s</v>
      </c>
      <c r="FA12" s="362" t="str">
        <f t="shared" ca="1" si="24"/>
        <v>s</v>
      </c>
      <c r="FB12" s="362" t="str">
        <f t="shared" ca="1" si="24"/>
        <v>s</v>
      </c>
      <c r="FC12" s="362" t="str">
        <f t="shared" ca="1" si="24"/>
        <v>s</v>
      </c>
      <c r="FD12" s="362" t="str">
        <f t="shared" ca="1" si="24"/>
        <v>s</v>
      </c>
      <c r="FE12" s="362" t="str">
        <f t="shared" ca="1" si="24"/>
        <v>s</v>
      </c>
      <c r="FF12" s="362" t="str">
        <f t="shared" ca="1" si="24"/>
        <v>s</v>
      </c>
      <c r="FG12" s="362">
        <f t="shared" ca="1" si="25"/>
        <v>31</v>
      </c>
      <c r="FH12" s="362">
        <f t="shared" ca="1" si="26"/>
        <v>0</v>
      </c>
      <c r="FI12" s="362" t="str">
        <f ca="1">IF(AND(YEAR(EA12)='P Gerais'!D10,MONTH(Lanc!EA12)=12,DAY(Lanc!EA12)&gt;1),"S","N")</f>
        <v>N</v>
      </c>
      <c r="FJ12" s="364">
        <f t="shared" ca="1" si="27"/>
        <v>0</v>
      </c>
      <c r="FK12" s="364">
        <f t="shared" si="28"/>
        <v>0</v>
      </c>
      <c r="FL12" s="387">
        <f t="shared" ca="1" si="29"/>
        <v>0</v>
      </c>
      <c r="FP12" s="363">
        <f ca="1">((FJ12-FL12-FK12+AZ12+AQ12+SUM(Z12:AA12)+SUM(AW12:AX12)+AK12)*IF('DB Func'!GG7="ok",'DB Func'!GD7,0))</f>
        <v>0</v>
      </c>
      <c r="FR12" s="389">
        <f t="shared" ca="1" si="30"/>
        <v>0</v>
      </c>
      <c r="GV12" s="49"/>
      <c r="GW12" s="49"/>
      <c r="GX12" s="49"/>
      <c r="GY12" s="49"/>
      <c r="GZ12" s="49"/>
      <c r="HA12" s="49"/>
      <c r="HB12" s="49"/>
      <c r="HC12" s="49"/>
    </row>
    <row r="13" spans="1:211" ht="30" customHeight="1" thickTop="1" thickBot="1">
      <c r="C13" s="390" t="str">
        <f ca="1">IF('DB Func'!B8="Funcionário 6","",'DB Func'!B8)</f>
        <v/>
      </c>
      <c r="D13" s="391">
        <f ca="1">'DB Func'!CO8</f>
        <v>0</v>
      </c>
      <c r="E13" s="382" t="str">
        <f ca="1">IF(C13="","-",IF(OR(terceiro!E13="DEZ",terceiro!F13="DEZ"),"Sim","Não"))</f>
        <v>-</v>
      </c>
      <c r="F13" s="383" t="str">
        <f ca="1">IF(C13="","-",IF(OR(Ferias!E13="jan",Ferias!F13="DEZ"),"Sim","Não"))</f>
        <v>-</v>
      </c>
      <c r="G13" s="383">
        <f ca="1">IF(C13="",0,IF(F13="Sim",IF(Ferias!E13="DEZ",Ferias!I13,Ferias!J13),0))</f>
        <v>0</v>
      </c>
      <c r="H13" s="185"/>
      <c r="I13" s="185"/>
      <c r="J13" s="398">
        <f t="shared" ca="1" si="1"/>
        <v>0</v>
      </c>
      <c r="K13" s="152"/>
      <c r="L13" s="151"/>
      <c r="M13" s="189"/>
      <c r="N13" s="153"/>
      <c r="O13" s="48"/>
      <c r="P13" s="48"/>
      <c r="Q13" s="48"/>
      <c r="R13" s="49"/>
      <c r="S13" s="49"/>
      <c r="T13" s="49"/>
      <c r="U13" s="49"/>
      <c r="V13" s="49"/>
      <c r="W13" s="49"/>
      <c r="X13" s="49"/>
      <c r="Y13" s="49"/>
      <c r="Z13" s="49"/>
      <c r="AA13" s="49"/>
      <c r="AB13" s="48"/>
      <c r="AC13" s="48"/>
      <c r="AD13" s="49"/>
      <c r="AE13" s="49"/>
      <c r="AF13" s="314"/>
      <c r="AH13" s="400">
        <f ca="1">IF(AND('DB Func'!GE8="Novembro",'DB Func'!BQ8="2 Parcelas"),(('auxiliar 13 sal'!N9/12*'DB Func'!GF8+AVERAGE('auxiliar 13 sal'!Q9:AB9)+AVERAGE('auxiliar 13 sal'!AE9:AP9)+'auxiliar 13 sal'!N9*'DB Func'!BN8+'auxiliar 13 sal'!N9*'DB Func'!BO8)/2),IF('DB Func'!GE8="Dezembro",IF('DB Func'!BQ8="Parcela Única",('auxiliar 13 sal'!N9/12*'DB Func'!GF8)+AVERAGE('auxiliar 13 sal'!Q9:AB9)+AVERAGE('auxiliar 13 sal'!AE9:AP9)+('auxiliar 13 sal'!N9*'DB Func'!BN8)+('auxiliar 13 sal'!N9*'DB Func'!BO8),IF('DB Func'!BQ8="2 Parcelas",(('auxiliar 13 sal'!N9/12*'DB Func'!GF8+AVERAGE('auxiliar 13 sal'!Q9:AB9)+AVERAGE('auxiliar 13 sal'!AE9:AP9)+'auxiliar 13 sal'!N9*'DB Func'!BN8+'auxiliar 13 sal'!N9*'DB Func'!BO8)/2))),0))</f>
        <v>0</v>
      </c>
      <c r="AK13" s="364">
        <f t="shared" ca="1" si="5"/>
        <v>0</v>
      </c>
      <c r="AL13" s="364">
        <f t="shared" ca="1" si="6"/>
        <v>0</v>
      </c>
      <c r="AM13" s="364">
        <f t="shared" ca="1" si="7"/>
        <v>0</v>
      </c>
      <c r="AN13" s="364">
        <f t="shared" ca="1" si="8"/>
        <v>0</v>
      </c>
      <c r="AO13" s="364">
        <f t="shared" ca="1" si="9"/>
        <v>0</v>
      </c>
      <c r="AP13" s="364">
        <f t="shared" ca="1" si="10"/>
        <v>0</v>
      </c>
      <c r="AQ13" s="364">
        <f t="shared" ca="1" si="11"/>
        <v>0</v>
      </c>
      <c r="AR13" s="364">
        <f>IF(OR(M13="",M13=0),0,((FJ13/220)*('Ho Ex'!$C$8+$AS$6))*M13)</f>
        <v>0</v>
      </c>
      <c r="AS13" s="364">
        <f>IF(OR(N13="",N13=0),0,((FJ13/220*('DB Func'!GD8+Lanc!$AS$6))*('Ho Ex'!$I$8+$AS$6))*(N13/52.5*60))</f>
        <v>0</v>
      </c>
      <c r="AT13" s="364">
        <f>IF(OR(M13="",M13=0),0,((FJ13/220)*('Ho Ex'!$J$8+$AS$6))*O13)</f>
        <v>0</v>
      </c>
      <c r="AU13" s="364">
        <f>IF(OR(M13="",M13=0),0,((FJ13/220)*('Ho Ex'!I16+$AS$6))*P13)</f>
        <v>0</v>
      </c>
      <c r="AV13" s="364">
        <f>IF(OR(M13="",M13=0),0,((FJ13/220)*('Ho Ex'!C16+$AS$6))*Q13)</f>
        <v>0</v>
      </c>
      <c r="AW13" s="364">
        <f ca="1">FJ13*'DB Func'!BN8</f>
        <v>0</v>
      </c>
      <c r="AX13" s="364">
        <f ca="1">FJ13*'DB Func'!BO8</f>
        <v>0</v>
      </c>
      <c r="AY13" s="364">
        <f ca="1">IF(FJ13=0,0,VLOOKUP(FJ13,'P Gerais'!$D$39:$G$41,3,TRUE)*Func6!$F$68)</f>
        <v>0</v>
      </c>
      <c r="AZ13" s="364">
        <f t="shared" si="12"/>
        <v>0</v>
      </c>
      <c r="BA13" s="364">
        <f ca="1">((FJ13-FL13-FK13+AZ13+AQ13+SUM(Z13:AA13)+SUM(AW13:AX13)+AK13)*IF('DB Func'!GG8="ok",'DB Func'!GD8,0))+(FJ13-FL13-FK13+AZ13+AQ13+SUM(Z13:AA13)+SUM(AW13:AX13))+AK13</f>
        <v>0</v>
      </c>
      <c r="BB13" s="385">
        <f ca="1">VLOOKUP(BA13,'P Gerais'!$D$22:$G$25,3,TRUE)</f>
        <v>0.08</v>
      </c>
      <c r="BC13" s="364">
        <f ca="1">IF(BA13&lt;'P Gerais'!$D$25,BA13*BB13,Lanc!BB13)</f>
        <v>0</v>
      </c>
      <c r="BD13" s="364">
        <f ca="1">BA13-BC13-('DB Func'!GB8*'P Gerais'!$D$35)</f>
        <v>0</v>
      </c>
      <c r="BE13" s="386">
        <f ca="1">VLOOKUP(BD13,'P Gerais'!$D$29:$F$33,3,TRUE)</f>
        <v>0</v>
      </c>
      <c r="BF13" s="364">
        <f t="shared" ca="1" si="13"/>
        <v>0</v>
      </c>
      <c r="BG13" s="364">
        <f ca="1">VLOOKUP(BD13,'P Gerais'!$D$29:$G$33,4,TRUE)</f>
        <v>0</v>
      </c>
      <c r="BH13" s="364">
        <f t="shared" ca="1" si="14"/>
        <v>0</v>
      </c>
      <c r="BI13" s="364">
        <f t="shared" ca="1" si="15"/>
        <v>0</v>
      </c>
      <c r="BJ13" s="362">
        <f ca="1">'DB Func'!G8</f>
        <v>0</v>
      </c>
      <c r="BK13" s="362">
        <f ca="1">'DB Func'!FW8</f>
        <v>0</v>
      </c>
      <c r="BL13" s="364">
        <f ca="1">D13*'P Gerais'!$D$13</f>
        <v>0</v>
      </c>
      <c r="BM13" s="364">
        <f ca="1">D13*'P Gerais'!$D$14</f>
        <v>0</v>
      </c>
      <c r="BN13" s="364">
        <f ca="1">D13*'P Gerais'!$D$16</f>
        <v>0</v>
      </c>
      <c r="BO13" s="364">
        <f ca="1">D13*'P Gerais'!$D$17</f>
        <v>0</v>
      </c>
      <c r="BP13" s="364">
        <f ca="1">D13*'P Gerais'!$D$18</f>
        <v>0</v>
      </c>
      <c r="BQ13" s="385">
        <f ca="1">VLOOKUP(D13,'P Gerais'!$D$22:$G$24,3,TRUE)</f>
        <v>0.08</v>
      </c>
      <c r="BR13" s="385">
        <f ca="1">VLOOKUP(D13,'P Gerais'!$D$29:$G$33,3,TRUE)</f>
        <v>0</v>
      </c>
      <c r="BS13" s="385">
        <f ca="1">'DB Func'!BN8</f>
        <v>0</v>
      </c>
      <c r="BT13" s="385">
        <f ca="1">'DB Func'!BO8</f>
        <v>0</v>
      </c>
      <c r="BU13" s="385">
        <f ca="1">'DB Func'!FX8</f>
        <v>0</v>
      </c>
      <c r="BV13" s="364">
        <f t="shared" ca="1" si="16"/>
        <v>-0.08</v>
      </c>
      <c r="BW13" s="364">
        <f ca="1">BV13-'DB Func'!GC8</f>
        <v>-0.08</v>
      </c>
      <c r="BX13" s="362">
        <f ca="1">IFERROR(VLOOKUP(BW13,'P Gerais'!$D$29:$G$33,3,TRUE)*BW13,0)</f>
        <v>0</v>
      </c>
      <c r="BY13" s="364">
        <f ca="1">IFERROR(BX13-VLOOKUP(BW13,'P Gerais'!$D$29:$H$33,4,TRUE),0)</f>
        <v>0</v>
      </c>
      <c r="BZ13" s="364">
        <f ca="1">D13*'DB Func'!GD8</f>
        <v>0</v>
      </c>
      <c r="CB13" s="364">
        <f t="shared" ca="1" si="17"/>
        <v>0</v>
      </c>
      <c r="CC13" s="364">
        <f t="shared" si="18"/>
        <v>0</v>
      </c>
      <c r="CD13" s="364">
        <f t="shared" si="19"/>
        <v>0</v>
      </c>
      <c r="CF13" s="362" t="str">
        <f t="shared" ca="1" si="20"/>
        <v>não</v>
      </c>
      <c r="CG13" s="362">
        <f ca="1">IF($CH$8=1,DAY('DB Func'!C8),0)</f>
        <v>0</v>
      </c>
      <c r="CH13" s="362">
        <f ca="1">IF(CI13=0,0,MONTH('DB Func'!C8))</f>
        <v>0</v>
      </c>
      <c r="CI13" s="362">
        <f ca="1">IF('P Gerais'!D11=YEAR('DB Func'!C8),YEAR('DB Func'!C8),0)</f>
        <v>0</v>
      </c>
      <c r="CJ13" s="371">
        <v>36</v>
      </c>
      <c r="CK13" s="363"/>
      <c r="CL13" s="362" t="str">
        <f>IF(ISERROR(HLOOKUP(CL11,$DS$7:$DY13,$DZ13,FALSE)),"N",HLOOKUP(CL11,$DS$7:$DY13,$DZ13,FALSE))</f>
        <v>N</v>
      </c>
      <c r="CM13" s="362" t="str">
        <f>IF(ISERROR(HLOOKUP(CM11,$DS$7:$DY13,$DZ13,FALSE)),"N",HLOOKUP(CM11,$DS$7:$DY13,$DZ13,FALSE))</f>
        <v>N</v>
      </c>
      <c r="CN13" s="362" t="str">
        <f>IF(ISERROR(HLOOKUP(CN11,$DS$7:$DY13,$DZ13,FALSE)),"N",HLOOKUP(CN11,$DS$7:$DY13,$DZ13,FALSE))</f>
        <v>N</v>
      </c>
      <c r="CO13" s="362" t="str">
        <f>IF(ISERROR(HLOOKUP(CO11,$DS$7:$DY13,$DZ13,FALSE)),"N",HLOOKUP(CO11,$DS$7:$DY13,$DZ13,FALSE))</f>
        <v>N</v>
      </c>
      <c r="CP13" s="362" t="str">
        <f>IF(ISERROR(HLOOKUP(CP11,$DS$7:$DY13,$DZ13,FALSE)),"N",HLOOKUP(CP11,$DS$7:$DY13,$DZ13,FALSE))</f>
        <v>N</v>
      </c>
      <c r="CQ13" s="362" t="str">
        <f>IF(ISERROR(HLOOKUP(CQ11,$DS$7:$DY13,$DZ13,FALSE)),"N",HLOOKUP(CQ11,$DS$7:$DY13,$DZ13,FALSE))</f>
        <v>N</v>
      </c>
      <c r="CR13" s="362" t="str">
        <f>IF(ISERROR(HLOOKUP(CR11,$DS$7:$DY13,$DZ13,FALSE)),"N",HLOOKUP(CR11,$DS$7:$DY13,$DZ13,FALSE))</f>
        <v>N</v>
      </c>
      <c r="CS13" s="362" t="str">
        <f>IF(ISERROR(HLOOKUP(CS11,$DS$7:$DY13,$DZ13,FALSE)),"N",HLOOKUP(CS11,$DS$7:$DY13,$DZ13,FALSE))</f>
        <v>N</v>
      </c>
      <c r="CT13" s="362" t="str">
        <f>IF(ISERROR(HLOOKUP(CT11,$DS$7:$DY13,$DZ13,FALSE)),"N",HLOOKUP(CT11,$DS$7:$DY13,$DZ13,FALSE))</f>
        <v>N</v>
      </c>
      <c r="CU13" s="362" t="str">
        <f>IF(ISERROR(HLOOKUP(CU11,$DS$7:$DY13,$DZ13,FALSE)),"N",HLOOKUP(CU11,$DS$7:$DY13,$DZ13,FALSE))</f>
        <v>N</v>
      </c>
      <c r="CV13" s="362" t="str">
        <f>IF(ISERROR(HLOOKUP(CV11,$DS$7:$DY13,$DZ13,FALSE)),"N",HLOOKUP(CV11,$DS$7:$DY13,$DZ13,FALSE))</f>
        <v>N</v>
      </c>
      <c r="CW13" s="362" t="str">
        <f>IF(ISERROR(HLOOKUP(CW11,$DS$7:$DY13,$DZ13,FALSE)),"N",HLOOKUP(CW11,$DS$7:$DY13,$DZ13,FALSE))</f>
        <v>N</v>
      </c>
      <c r="CX13" s="362" t="str">
        <f>IF(ISERROR(HLOOKUP(CX11,$DS$7:$DY13,$DZ13,FALSE)),"N",HLOOKUP(CX11,$DS$7:$DY13,$DZ13,FALSE))</f>
        <v>N</v>
      </c>
      <c r="CY13" s="362" t="str">
        <f>IF(ISERROR(HLOOKUP(CY11,$DS$7:$DY13,$DZ13,FALSE)),"N",HLOOKUP(CY11,$DS$7:$DY13,$DZ13,FALSE))</f>
        <v>N</v>
      </c>
      <c r="CZ13" s="362" t="str">
        <f>IF(ISERROR(HLOOKUP(CZ11,$DS$7:$DY13,$DZ13,FALSE)),"N",HLOOKUP(CZ11,$DS$7:$DY13,$DZ13,FALSE))</f>
        <v>N</v>
      </c>
      <c r="DA13" s="362" t="str">
        <f>IF(ISERROR(HLOOKUP(DA11,$DS$7:$DY13,$DZ13,FALSE)),"N",HLOOKUP(DA11,$DS$7:$DY13,$DZ13,FALSE))</f>
        <v>N</v>
      </c>
      <c r="DB13" s="362" t="str">
        <f>IF(ISERROR(HLOOKUP(DB11,$DS$7:$DY13,$DZ13,FALSE)),"N",HLOOKUP(DB11,$DS$7:$DY13,$DZ13,FALSE))</f>
        <v>N</v>
      </c>
      <c r="DC13" s="362" t="str">
        <f>IF(ISERROR(HLOOKUP(DC11,$DS$7:$DY13,$DZ13,FALSE)),"N",HLOOKUP(DC11,$DS$7:$DY13,$DZ13,FALSE))</f>
        <v>N</v>
      </c>
      <c r="DD13" s="362" t="str">
        <f>IF(ISERROR(HLOOKUP(DD11,$DS$7:$DY13,$DZ13,FALSE)),"N",HLOOKUP(DD11,$DS$7:$DY13,$DZ13,FALSE))</f>
        <v>N</v>
      </c>
      <c r="DE13" s="362" t="str">
        <f>IF(ISERROR(HLOOKUP(DE11,$DS$7:$DY13,$DZ13,FALSE)),"N",HLOOKUP(DE11,$DS$7:$DY13,$DZ13,FALSE))</f>
        <v>N</v>
      </c>
      <c r="DF13" s="362" t="str">
        <f>IF(ISERROR(HLOOKUP(DF11,$DS$7:$DY13,$DZ13,FALSE)),"N",HLOOKUP(DF11,$DS$7:$DY13,$DZ13,FALSE))</f>
        <v>N</v>
      </c>
      <c r="DG13" s="362" t="str">
        <f>IF(ISERROR(HLOOKUP(DG11,$DS$7:$DY13,$DZ13,FALSE)),"N",HLOOKUP(DG11,$DS$7:$DY13,$DZ13,FALSE))</f>
        <v>N</v>
      </c>
      <c r="DH13" s="362" t="str">
        <f>IF(ISERROR(HLOOKUP(DH11,$DS$7:$DY13,$DZ13,FALSE)),"N",HLOOKUP(DH11,$DS$7:$DY13,$DZ13,FALSE))</f>
        <v>N</v>
      </c>
      <c r="DI13" s="362" t="str">
        <f>IF(ISERROR(HLOOKUP(DI11,$DS$7:$DY13,$DZ13,FALSE)),"N",HLOOKUP(DI11,$DS$7:$DY13,$DZ13,FALSE))</f>
        <v>N</v>
      </c>
      <c r="DJ13" s="362" t="str">
        <f>IF(ISERROR(HLOOKUP(DJ11,$DS$7:$DY13,$DZ13,FALSE)),"N",HLOOKUP(DJ11,$DS$7:$DY13,$DZ13,FALSE))</f>
        <v>N</v>
      </c>
      <c r="DK13" s="362" t="str">
        <f>IF(ISERROR(HLOOKUP(DK11,$DS$7:$DY13,$DZ13,FALSE)),"N",HLOOKUP(DK11,$DS$7:$DY13,$DZ13,FALSE))</f>
        <v>N</v>
      </c>
      <c r="DL13" s="362" t="str">
        <f>IF(ISERROR(HLOOKUP(DL11,$DS$7:$DY13,$DZ13,FALSE)),"N",HLOOKUP(DL11,$DS$7:$DY13,$DZ13,FALSE))</f>
        <v>N</v>
      </c>
      <c r="DM13" s="362" t="str">
        <f>IF(ISERROR(HLOOKUP(DM11,$DS$7:$DY13,$DZ13,FALSE)),"N",HLOOKUP(DM11,$DS$7:$DY13,$DZ13,FALSE))</f>
        <v>N</v>
      </c>
      <c r="DN13" s="362" t="str">
        <f>IF(ISERROR(HLOOKUP(DN11,$DS$7:$DY13,$DZ13,FALSE)),"N",HLOOKUP(DN11,$DS$7:$DY13,$DZ13,FALSE))</f>
        <v>N</v>
      </c>
      <c r="DO13" s="362" t="str">
        <f>IF(ISERROR(HLOOKUP(DO11,$DS$7:$DY13,$DZ13,FALSE)),"N",HLOOKUP(DO11,$DS$7:$DY13,$DZ13,FALSE))</f>
        <v>N</v>
      </c>
      <c r="DP13" s="362" t="str">
        <f>IF(ISERROR(HLOOKUP(DP11,$DS$7:$DY13,$DZ13,FALSE)),"N",HLOOKUP(DP11,$DS$7:$DY13,$DZ13,FALSE))</f>
        <v>N</v>
      </c>
      <c r="DQ13" s="362">
        <f t="shared" si="21"/>
        <v>0</v>
      </c>
      <c r="DR13" s="362">
        <f t="shared" si="22"/>
        <v>31</v>
      </c>
      <c r="DS13" s="362" t="str">
        <f>IF('DB Func'!M8&gt;0,"S","N")</f>
        <v>N</v>
      </c>
      <c r="DT13" s="362" t="str">
        <f>IF('DB Func'!R8&gt;0,"S","N")</f>
        <v>N</v>
      </c>
      <c r="DU13" s="362" t="str">
        <f>IF('DB Func'!W8&gt;0,"S","N")</f>
        <v>N</v>
      </c>
      <c r="DV13" s="362" t="str">
        <f>IF('DB Func'!AB8&gt;0,"S","N")</f>
        <v>N</v>
      </c>
      <c r="DW13" s="362" t="str">
        <f>IF('DB Func'!AG8&gt;0,"S","N")</f>
        <v>N</v>
      </c>
      <c r="DX13" s="362" t="str">
        <f>IF('DB Func'!AL8&gt;0,"S","N")</f>
        <v>N</v>
      </c>
      <c r="DY13" s="362" t="str">
        <f>IF('DB Func'!AQ8&gt;0,"S","N")</f>
        <v>N</v>
      </c>
      <c r="DZ13" s="362">
        <v>7</v>
      </c>
      <c r="EA13" s="369">
        <f ca="1">'DB Func'!C8</f>
        <v>0</v>
      </c>
      <c r="EB13" s="362" t="str">
        <f t="shared" ca="1" si="23"/>
        <v>s</v>
      </c>
      <c r="EC13" s="362" t="str">
        <f t="shared" ca="1" si="23"/>
        <v>s</v>
      </c>
      <c r="ED13" s="362" t="str">
        <f t="shared" ca="1" si="23"/>
        <v>s</v>
      </c>
      <c r="EE13" s="362" t="str">
        <f t="shared" ca="1" si="23"/>
        <v>s</v>
      </c>
      <c r="EF13" s="362" t="str">
        <f t="shared" ca="1" si="23"/>
        <v>s</v>
      </c>
      <c r="EG13" s="362" t="str">
        <f t="shared" ca="1" si="23"/>
        <v>s</v>
      </c>
      <c r="EH13" s="362" t="str">
        <f t="shared" ca="1" si="23"/>
        <v>s</v>
      </c>
      <c r="EI13" s="362" t="str">
        <f t="shared" ca="1" si="23"/>
        <v>s</v>
      </c>
      <c r="EJ13" s="362" t="str">
        <f t="shared" ca="1" si="23"/>
        <v>s</v>
      </c>
      <c r="EK13" s="362" t="str">
        <f t="shared" ca="1" si="23"/>
        <v>s</v>
      </c>
      <c r="EL13" s="362" t="str">
        <f t="shared" ca="1" si="23"/>
        <v>s</v>
      </c>
      <c r="EM13" s="362" t="str">
        <f t="shared" ca="1" si="23"/>
        <v>s</v>
      </c>
      <c r="EN13" s="362" t="str">
        <f t="shared" ca="1" si="23"/>
        <v>s</v>
      </c>
      <c r="EO13" s="362" t="str">
        <f t="shared" ca="1" si="23"/>
        <v>s</v>
      </c>
      <c r="EP13" s="362" t="str">
        <f t="shared" ca="1" si="23"/>
        <v>s</v>
      </c>
      <c r="EQ13" s="362" t="str">
        <f t="shared" ca="1" si="23"/>
        <v>s</v>
      </c>
      <c r="ER13" s="362" t="str">
        <f t="shared" ca="1" si="24"/>
        <v>s</v>
      </c>
      <c r="ES13" s="362" t="str">
        <f t="shared" ca="1" si="24"/>
        <v>s</v>
      </c>
      <c r="ET13" s="362" t="str">
        <f t="shared" ca="1" si="24"/>
        <v>s</v>
      </c>
      <c r="EU13" s="362" t="str">
        <f t="shared" ca="1" si="24"/>
        <v>s</v>
      </c>
      <c r="EV13" s="362" t="str">
        <f t="shared" ca="1" si="24"/>
        <v>s</v>
      </c>
      <c r="EW13" s="362" t="str">
        <f t="shared" ca="1" si="24"/>
        <v>s</v>
      </c>
      <c r="EX13" s="362" t="str">
        <f t="shared" ca="1" si="24"/>
        <v>s</v>
      </c>
      <c r="EY13" s="362" t="str">
        <f t="shared" ca="1" si="24"/>
        <v>s</v>
      </c>
      <c r="EZ13" s="362" t="str">
        <f t="shared" ca="1" si="24"/>
        <v>s</v>
      </c>
      <c r="FA13" s="362" t="str">
        <f t="shared" ca="1" si="24"/>
        <v>s</v>
      </c>
      <c r="FB13" s="362" t="str">
        <f t="shared" ca="1" si="24"/>
        <v>s</v>
      </c>
      <c r="FC13" s="362" t="str">
        <f t="shared" ca="1" si="24"/>
        <v>s</v>
      </c>
      <c r="FD13" s="362" t="str">
        <f t="shared" ca="1" si="24"/>
        <v>s</v>
      </c>
      <c r="FE13" s="362" t="str">
        <f t="shared" ca="1" si="24"/>
        <v>s</v>
      </c>
      <c r="FF13" s="362" t="str">
        <f t="shared" ca="1" si="24"/>
        <v>s</v>
      </c>
      <c r="FG13" s="362">
        <f t="shared" ca="1" si="25"/>
        <v>31</v>
      </c>
      <c r="FH13" s="362">
        <f t="shared" ca="1" si="26"/>
        <v>0</v>
      </c>
      <c r="FI13" s="362" t="str">
        <f ca="1">IF(AND(YEAR(EA13)='P Gerais'!D11,MONTH(Lanc!EA13)=12,DAY(Lanc!EA13)&gt;1),"S","N")</f>
        <v>N</v>
      </c>
      <c r="FJ13" s="364">
        <f t="shared" ca="1" si="27"/>
        <v>0</v>
      </c>
      <c r="FK13" s="364">
        <f t="shared" si="28"/>
        <v>0</v>
      </c>
      <c r="FL13" s="387">
        <f t="shared" ca="1" si="29"/>
        <v>0</v>
      </c>
      <c r="FP13" s="363">
        <f ca="1">((FJ13-FL13-FK13+AZ13+AQ13+SUM(Z13:AA13)+SUM(AW13:AX13)+AK13)*IF('DB Func'!GG8="ok",'DB Func'!GD8,0))</f>
        <v>0</v>
      </c>
      <c r="FR13" s="389">
        <f t="shared" ca="1" si="30"/>
        <v>0</v>
      </c>
      <c r="GV13" s="49"/>
      <c r="GW13" s="49"/>
      <c r="GX13" s="49"/>
      <c r="GY13" s="49"/>
      <c r="GZ13" s="49"/>
      <c r="HA13" s="49"/>
      <c r="HB13" s="49"/>
      <c r="HC13" s="49"/>
    </row>
    <row r="14" spans="1:211" ht="30" customHeight="1" thickTop="1" thickBot="1">
      <c r="C14" s="390" t="str">
        <f ca="1">IF('DB Func'!B9="Funcionário 7","",'DB Func'!B9)</f>
        <v/>
      </c>
      <c r="D14" s="391">
        <f ca="1">'DB Func'!CO9</f>
        <v>0</v>
      </c>
      <c r="E14" s="382" t="str">
        <f ca="1">IF(C14="","-",IF(OR(terceiro!E14="DEZ",terceiro!F14="DEZ"),"Sim","Não"))</f>
        <v>-</v>
      </c>
      <c r="F14" s="383" t="str">
        <f ca="1">IF(C14="","-",IF(OR(Ferias!E14="jan",Ferias!F14="DEZ"),"Sim","Não"))</f>
        <v>-</v>
      </c>
      <c r="G14" s="383">
        <f ca="1">IF(C14="",0,IF(F14="Sim",IF(Ferias!E14="DEZ",Ferias!I14,Ferias!J14),0))</f>
        <v>0</v>
      </c>
      <c r="H14" s="185"/>
      <c r="I14" s="185"/>
      <c r="J14" s="398">
        <f t="shared" ca="1" si="1"/>
        <v>0</v>
      </c>
      <c r="K14" s="152"/>
      <c r="L14" s="151"/>
      <c r="M14" s="189"/>
      <c r="N14" s="153"/>
      <c r="O14" s="48"/>
      <c r="P14" s="48"/>
      <c r="Q14" s="48"/>
      <c r="R14" s="49"/>
      <c r="S14" s="49"/>
      <c r="T14" s="49"/>
      <c r="U14" s="49"/>
      <c r="V14" s="49"/>
      <c r="W14" s="49"/>
      <c r="X14" s="49"/>
      <c r="Y14" s="49"/>
      <c r="Z14" s="49"/>
      <c r="AA14" s="49"/>
      <c r="AB14" s="48"/>
      <c r="AC14" s="48"/>
      <c r="AD14" s="49"/>
      <c r="AE14" s="49"/>
      <c r="AF14" s="314"/>
      <c r="AH14" s="400">
        <f ca="1">IF(AND('DB Func'!GE9="Novembro",'DB Func'!BQ9="2 Parcelas"),(('auxiliar 13 sal'!N10/12*'DB Func'!GF9+AVERAGE('auxiliar 13 sal'!Q10:AB10)+AVERAGE('auxiliar 13 sal'!AE10:AP10)+'auxiliar 13 sal'!N10*'DB Func'!BN9+'auxiliar 13 sal'!N10*'DB Func'!BO9)/2),IF('DB Func'!GE9="Dezembro",IF('DB Func'!BQ9="Parcela Única",('auxiliar 13 sal'!N10/12*'DB Func'!GF9)+AVERAGE('auxiliar 13 sal'!Q10:AB10)+AVERAGE('auxiliar 13 sal'!AE10:AP10)+('auxiliar 13 sal'!N10*'DB Func'!BN9)+('auxiliar 13 sal'!N10*'DB Func'!BO9),IF('DB Func'!BQ9="2 Parcelas",(('auxiliar 13 sal'!N10/12*'DB Func'!GF9+AVERAGE('auxiliar 13 sal'!Q10:AB10)+AVERAGE('auxiliar 13 sal'!AE10:AP10)+'auxiliar 13 sal'!N10*'DB Func'!BN9+'auxiliar 13 sal'!N10*'DB Func'!BO9)/2))),0))</f>
        <v>0</v>
      </c>
      <c r="AK14" s="364">
        <f t="shared" ca="1" si="5"/>
        <v>0</v>
      </c>
      <c r="AL14" s="364">
        <f t="shared" ca="1" si="6"/>
        <v>0</v>
      </c>
      <c r="AM14" s="364">
        <f t="shared" ca="1" si="7"/>
        <v>0</v>
      </c>
      <c r="AN14" s="364">
        <f t="shared" ca="1" si="8"/>
        <v>0</v>
      </c>
      <c r="AO14" s="364">
        <f t="shared" ca="1" si="9"/>
        <v>0</v>
      </c>
      <c r="AP14" s="364">
        <f t="shared" ca="1" si="10"/>
        <v>0</v>
      </c>
      <c r="AQ14" s="364">
        <f t="shared" ca="1" si="11"/>
        <v>0</v>
      </c>
      <c r="AR14" s="364">
        <f>IF(OR(M14="",M14=0),0,((FJ14/220)*('Ho Ex'!$C$8+$AS$6))*M14)</f>
        <v>0</v>
      </c>
      <c r="AS14" s="364">
        <f>IF(OR(N14="",N14=0),0,((FJ14/220*('DB Func'!GD9+Lanc!$AS$6))*('Ho Ex'!$I$8+$AS$6))*(N14/52.5*60))</f>
        <v>0</v>
      </c>
      <c r="AT14" s="364">
        <f>IF(OR(M14="",M14=0),0,((FJ14/220)*('Ho Ex'!$J$8+$AS$6))*O14)</f>
        <v>0</v>
      </c>
      <c r="AU14" s="364">
        <f>IF(OR(M14="",M14=0),0,((FJ14/220)*('Ho Ex'!I17+$AS$6))*P14)</f>
        <v>0</v>
      </c>
      <c r="AV14" s="364">
        <f>IF(OR(M14="",M14=0),0,((FJ14/220)*('Ho Ex'!C17+$AS$6))*Q14)</f>
        <v>0</v>
      </c>
      <c r="AW14" s="364">
        <f ca="1">FJ14*'DB Func'!BN9</f>
        <v>0</v>
      </c>
      <c r="AX14" s="364">
        <f ca="1">FJ14*'DB Func'!BO9</f>
        <v>0</v>
      </c>
      <c r="AY14" s="364">
        <f ca="1">IF(FJ14=0,0,VLOOKUP(FJ14,'P Gerais'!$D$39:$G$41,3,TRUE)*Func7!$F$68)</f>
        <v>0</v>
      </c>
      <c r="AZ14" s="364">
        <f t="shared" si="12"/>
        <v>0</v>
      </c>
      <c r="BA14" s="364">
        <f ca="1">((FJ14-FL14-FK14+AZ14+AQ14+SUM(Z14:AA14)+SUM(AW14:AX14)+AK14)*IF('DB Func'!GG9="ok",'DB Func'!GD9,0))+(FJ14-FL14-FK14+AZ14+AQ14+SUM(Z14:AA14)+SUM(AW14:AX14))+AK14</f>
        <v>0</v>
      </c>
      <c r="BB14" s="385">
        <f ca="1">VLOOKUP(BA14,'P Gerais'!$D$22:$G$25,3,TRUE)</f>
        <v>0.08</v>
      </c>
      <c r="BC14" s="364">
        <f ca="1">IF(BA14&lt;'P Gerais'!$D$25,BA14*BB14,Lanc!BB14)</f>
        <v>0</v>
      </c>
      <c r="BD14" s="364">
        <f ca="1">BA14-BC14-('DB Func'!GB9*'P Gerais'!$D$35)</f>
        <v>0</v>
      </c>
      <c r="BE14" s="386">
        <f ca="1">VLOOKUP(BD14,'P Gerais'!$D$29:$F$33,3,TRUE)</f>
        <v>0</v>
      </c>
      <c r="BF14" s="364">
        <f t="shared" ca="1" si="13"/>
        <v>0</v>
      </c>
      <c r="BG14" s="364">
        <f ca="1">VLOOKUP(BD14,'P Gerais'!$D$29:$G$33,4,TRUE)</f>
        <v>0</v>
      </c>
      <c r="BH14" s="364">
        <f t="shared" ca="1" si="14"/>
        <v>0</v>
      </c>
      <c r="BI14" s="364">
        <f t="shared" ca="1" si="15"/>
        <v>0</v>
      </c>
      <c r="BJ14" s="362">
        <f ca="1">'DB Func'!G9</f>
        <v>0</v>
      </c>
      <c r="BK14" s="362">
        <f ca="1">'DB Func'!FW9</f>
        <v>0</v>
      </c>
      <c r="BL14" s="364">
        <f ca="1">D14*'P Gerais'!$D$13</f>
        <v>0</v>
      </c>
      <c r="BM14" s="364">
        <f ca="1">D14*'P Gerais'!$D$14</f>
        <v>0</v>
      </c>
      <c r="BN14" s="364">
        <f ca="1">D14*'P Gerais'!$D$16</f>
        <v>0</v>
      </c>
      <c r="BO14" s="364">
        <f ca="1">D14*'P Gerais'!$D$17</f>
        <v>0</v>
      </c>
      <c r="BP14" s="364">
        <f ca="1">D14*'P Gerais'!$D$18</f>
        <v>0</v>
      </c>
      <c r="BQ14" s="385">
        <f ca="1">VLOOKUP(D14,'P Gerais'!$D$22:$G$24,3,TRUE)</f>
        <v>0.08</v>
      </c>
      <c r="BR14" s="385">
        <f ca="1">VLOOKUP(D14,'P Gerais'!$D$29:$G$33,3,TRUE)</f>
        <v>0</v>
      </c>
      <c r="BS14" s="385">
        <f ca="1">'DB Func'!BN9</f>
        <v>0</v>
      </c>
      <c r="BT14" s="385">
        <f ca="1">'DB Func'!BO9</f>
        <v>0</v>
      </c>
      <c r="BU14" s="385">
        <f ca="1">'DB Func'!FX9</f>
        <v>0</v>
      </c>
      <c r="BV14" s="364">
        <f t="shared" ca="1" si="16"/>
        <v>-0.08</v>
      </c>
      <c r="BW14" s="364">
        <f ca="1">BV14-'DB Func'!GC9</f>
        <v>-0.08</v>
      </c>
      <c r="BX14" s="362">
        <f ca="1">IFERROR(VLOOKUP(BW14,'P Gerais'!$D$29:$G$33,3,TRUE)*BW14,0)</f>
        <v>0</v>
      </c>
      <c r="BY14" s="364">
        <f ca="1">IFERROR(BX14-VLOOKUP(BW14,'P Gerais'!$D$29:$H$33,4,TRUE),0)</f>
        <v>0</v>
      </c>
      <c r="BZ14" s="364">
        <f ca="1">D14*'DB Func'!GD9</f>
        <v>0</v>
      </c>
      <c r="CB14" s="364">
        <f t="shared" ca="1" si="17"/>
        <v>0</v>
      </c>
      <c r="CC14" s="364">
        <f t="shared" si="18"/>
        <v>0</v>
      </c>
      <c r="CD14" s="364">
        <f t="shared" si="19"/>
        <v>0</v>
      </c>
      <c r="CF14" s="362" t="str">
        <f t="shared" ca="1" si="20"/>
        <v>não</v>
      </c>
      <c r="CG14" s="362">
        <f ca="1">IF($CH$8=1,DAY('DB Func'!C9),0)</f>
        <v>0</v>
      </c>
      <c r="CH14" s="362">
        <f ca="1">IF(CI14=0,0,MONTH('DB Func'!C9))</f>
        <v>0</v>
      </c>
      <c r="CI14" s="362">
        <f ca="1">IF('P Gerais'!D12=YEAR('DB Func'!C9),YEAR('DB Func'!C9),0)</f>
        <v>0</v>
      </c>
      <c r="CJ14" s="371">
        <v>37</v>
      </c>
      <c r="CK14" s="363"/>
      <c r="CL14" s="362" t="str">
        <f ca="1">IF(ISERROR(HLOOKUP(CL12,$DS$7:$DY14,$DZ14,FALSE)),"N",HLOOKUP(CL12,$DS$7:$DY14,$DZ14,FALSE))</f>
        <v>N</v>
      </c>
      <c r="CM14" s="362" t="str">
        <f ca="1">IF(ISERROR(HLOOKUP(CM12,$DS$7:$DY14,$DZ14,FALSE)),"N",HLOOKUP(CM12,$DS$7:$DY14,$DZ14,FALSE))</f>
        <v>N</v>
      </c>
      <c r="CN14" s="362" t="str">
        <f ca="1">IF(ISERROR(HLOOKUP(CN12,$DS$7:$DY14,$DZ14,FALSE)),"N",HLOOKUP(CN12,$DS$7:$DY14,$DZ14,FALSE))</f>
        <v>N</v>
      </c>
      <c r="CO14" s="362" t="str">
        <f ca="1">IF(ISERROR(HLOOKUP(CO12,$DS$7:$DY14,$DZ14,FALSE)),"N",HLOOKUP(CO12,$DS$7:$DY14,$DZ14,FALSE))</f>
        <v>N</v>
      </c>
      <c r="CP14" s="362" t="str">
        <f>IF(ISERROR(HLOOKUP(CP12,$DS$7:$DY14,$DZ14,FALSE)),"N",HLOOKUP(CP12,$DS$7:$DY14,$DZ14,FALSE))</f>
        <v>N</v>
      </c>
      <c r="CQ14" s="362" t="str">
        <f ca="1">IF(ISERROR(HLOOKUP(CQ12,$DS$7:$DY14,$DZ14,FALSE)),"N",HLOOKUP(CQ12,$DS$7:$DY14,$DZ14,FALSE))</f>
        <v>N</v>
      </c>
      <c r="CR14" s="362" t="str">
        <f ca="1">IF(ISERROR(HLOOKUP(CR12,$DS$7:$DY14,$DZ14,FALSE)),"N",HLOOKUP(CR12,$DS$7:$DY14,$DZ14,FALSE))</f>
        <v>N</v>
      </c>
      <c r="CS14" s="362" t="str">
        <f ca="1">IF(ISERROR(HLOOKUP(CS12,$DS$7:$DY14,$DZ14,FALSE)),"N",HLOOKUP(CS12,$DS$7:$DY14,$DZ14,FALSE))</f>
        <v>N</v>
      </c>
      <c r="CT14" s="362" t="str">
        <f ca="1">IF(ISERROR(HLOOKUP(CT12,$DS$7:$DY14,$DZ14,FALSE)),"N",HLOOKUP(CT12,$DS$7:$DY14,$DZ14,FALSE))</f>
        <v>N</v>
      </c>
      <c r="CU14" s="362" t="str">
        <f ca="1">IF(ISERROR(HLOOKUP(CU12,$DS$7:$DY14,$DZ14,FALSE)),"N",HLOOKUP(CU12,$DS$7:$DY14,$DZ14,FALSE))</f>
        <v>N</v>
      </c>
      <c r="CV14" s="362" t="str">
        <f ca="1">IF(ISERROR(HLOOKUP(CV12,$DS$7:$DY14,$DZ14,FALSE)),"N",HLOOKUP(CV12,$DS$7:$DY14,$DZ14,FALSE))</f>
        <v>N</v>
      </c>
      <c r="CW14" s="362" t="str">
        <f>IF(ISERROR(HLOOKUP(CW12,$DS$7:$DY14,$DZ14,FALSE)),"N",HLOOKUP(CW12,$DS$7:$DY14,$DZ14,FALSE))</f>
        <v>N</v>
      </c>
      <c r="CX14" s="362" t="str">
        <f ca="1">IF(ISERROR(HLOOKUP(CX12,$DS$7:$DY14,$DZ14,FALSE)),"N",HLOOKUP(CX12,$DS$7:$DY14,$DZ14,FALSE))</f>
        <v>N</v>
      </c>
      <c r="CY14" s="362" t="str">
        <f ca="1">IF(ISERROR(HLOOKUP(CY12,$DS$7:$DY14,$DZ14,FALSE)),"N",HLOOKUP(CY12,$DS$7:$DY14,$DZ14,FALSE))</f>
        <v>N</v>
      </c>
      <c r="CZ14" s="362" t="str">
        <f ca="1">IF(ISERROR(HLOOKUP(CZ12,$DS$7:$DY14,$DZ14,FALSE)),"N",HLOOKUP(CZ12,$DS$7:$DY14,$DZ14,FALSE))</f>
        <v>N</v>
      </c>
      <c r="DA14" s="362" t="str">
        <f ca="1">IF(ISERROR(HLOOKUP(DA12,$DS$7:$DY14,$DZ14,FALSE)),"N",HLOOKUP(DA12,$DS$7:$DY14,$DZ14,FALSE))</f>
        <v>N</v>
      </c>
      <c r="DB14" s="362" t="str">
        <f ca="1">IF(ISERROR(HLOOKUP(DB12,$DS$7:$DY14,$DZ14,FALSE)),"N",HLOOKUP(DB12,$DS$7:$DY14,$DZ14,FALSE))</f>
        <v>N</v>
      </c>
      <c r="DC14" s="362" t="str">
        <f ca="1">IF(ISERROR(HLOOKUP(DC12,$DS$7:$DY14,$DZ14,FALSE)),"N",HLOOKUP(DC12,$DS$7:$DY14,$DZ14,FALSE))</f>
        <v>N</v>
      </c>
      <c r="DD14" s="362" t="str">
        <f>IF(ISERROR(HLOOKUP(DD12,$DS$7:$DY14,$DZ14,FALSE)),"N",HLOOKUP(DD12,$DS$7:$DY14,$DZ14,FALSE))</f>
        <v>N</v>
      </c>
      <c r="DE14" s="362" t="str">
        <f ca="1">IF(ISERROR(HLOOKUP(DE12,$DS$7:$DY14,$DZ14,FALSE)),"N",HLOOKUP(DE12,$DS$7:$DY14,$DZ14,FALSE))</f>
        <v>N</v>
      </c>
      <c r="DF14" s="362" t="str">
        <f ca="1">IF(ISERROR(HLOOKUP(DF12,$DS$7:$DY14,$DZ14,FALSE)),"N",HLOOKUP(DF12,$DS$7:$DY14,$DZ14,FALSE))</f>
        <v>N</v>
      </c>
      <c r="DG14" s="362" t="str">
        <f ca="1">IF(ISERROR(HLOOKUP(DG12,$DS$7:$DY14,$DZ14,FALSE)),"N",HLOOKUP(DG12,$DS$7:$DY14,$DZ14,FALSE))</f>
        <v>N</v>
      </c>
      <c r="DH14" s="362" t="str">
        <f ca="1">IF(ISERROR(HLOOKUP(DH12,$DS$7:$DY14,$DZ14,FALSE)),"N",HLOOKUP(DH12,$DS$7:$DY14,$DZ14,FALSE))</f>
        <v>N</v>
      </c>
      <c r="DI14" s="362" t="str">
        <f ca="1">IF(ISERROR(HLOOKUP(DI12,$DS$7:$DY14,$DZ14,FALSE)),"N",HLOOKUP(DI12,$DS$7:$DY14,$DZ14,FALSE))</f>
        <v>N</v>
      </c>
      <c r="DJ14" s="362" t="str">
        <f ca="1">IF(ISERROR(HLOOKUP(DJ12,$DS$7:$DY14,$DZ14,FALSE)),"N",HLOOKUP(DJ12,$DS$7:$DY14,$DZ14,FALSE))</f>
        <v>N</v>
      </c>
      <c r="DK14" s="362" t="str">
        <f>IF(ISERROR(HLOOKUP(DK12,$DS$7:$DY14,$DZ14,FALSE)),"N",HLOOKUP(DK12,$DS$7:$DY14,$DZ14,FALSE))</f>
        <v>N</v>
      </c>
      <c r="DL14" s="362" t="str">
        <f ca="1">IF(ISERROR(HLOOKUP(DL12,$DS$7:$DY14,$DZ14,FALSE)),"N",HLOOKUP(DL12,$DS$7:$DY14,$DZ14,FALSE))</f>
        <v>N</v>
      </c>
      <c r="DM14" s="362" t="str">
        <f ca="1">IF(ISERROR(HLOOKUP(DM12,$DS$7:$DY14,$DZ14,FALSE)),"N",HLOOKUP(DM12,$DS$7:$DY14,$DZ14,FALSE))</f>
        <v>N</v>
      </c>
      <c r="DN14" s="362" t="str">
        <f ca="1">IF(ISERROR(HLOOKUP(DN12,$DS$7:$DY14,$DZ14,FALSE)),"N",HLOOKUP(DN12,$DS$7:$DY14,$DZ14,FALSE))</f>
        <v>N</v>
      </c>
      <c r="DO14" s="362" t="str">
        <f ca="1">IF(ISERROR(HLOOKUP(DO12,$DS$7:$DY14,$DZ14,FALSE)),"N",HLOOKUP(DO12,$DS$7:$DY14,$DZ14,FALSE))</f>
        <v>N</v>
      </c>
      <c r="DP14" s="362" t="str">
        <f ca="1">IF(ISERROR(HLOOKUP(DP12,$DS$7:$DY14,$DZ14,FALSE)),"N",HLOOKUP(DP12,$DS$7:$DY14,$DZ14,FALSE))</f>
        <v>N</v>
      </c>
      <c r="DQ14" s="362">
        <f t="shared" ca="1" si="21"/>
        <v>0</v>
      </c>
      <c r="DR14" s="362">
        <f t="shared" ca="1" si="22"/>
        <v>31</v>
      </c>
      <c r="DS14" s="362" t="str">
        <f>IF('DB Func'!M9&gt;0,"S","N")</f>
        <v>N</v>
      </c>
      <c r="DT14" s="362" t="str">
        <f>IF('DB Func'!R9&gt;0,"S","N")</f>
        <v>N</v>
      </c>
      <c r="DU14" s="362" t="str">
        <f>IF('DB Func'!W9&gt;0,"S","N")</f>
        <v>N</v>
      </c>
      <c r="DV14" s="362" t="str">
        <f>IF('DB Func'!AB9&gt;0,"S","N")</f>
        <v>N</v>
      </c>
      <c r="DW14" s="362" t="str">
        <f>IF('DB Func'!AG9&gt;0,"S","N")</f>
        <v>N</v>
      </c>
      <c r="DX14" s="362" t="str">
        <f>IF('DB Func'!AL9&gt;0,"S","N")</f>
        <v>N</v>
      </c>
      <c r="DY14" s="362" t="str">
        <f>IF('DB Func'!AQ9&gt;0,"S","N")</f>
        <v>N</v>
      </c>
      <c r="DZ14" s="362">
        <v>8</v>
      </c>
      <c r="EA14" s="369">
        <f ca="1">'DB Func'!C9</f>
        <v>0</v>
      </c>
      <c r="EB14" s="362" t="str">
        <f t="shared" ca="1" si="23"/>
        <v>s</v>
      </c>
      <c r="EC14" s="362" t="str">
        <f t="shared" ca="1" si="23"/>
        <v>s</v>
      </c>
      <c r="ED14" s="362" t="str">
        <f t="shared" ca="1" si="23"/>
        <v>s</v>
      </c>
      <c r="EE14" s="362" t="str">
        <f t="shared" ca="1" si="23"/>
        <v>s</v>
      </c>
      <c r="EF14" s="362" t="str">
        <f t="shared" ca="1" si="23"/>
        <v>s</v>
      </c>
      <c r="EG14" s="362" t="str">
        <f t="shared" ca="1" si="23"/>
        <v>s</v>
      </c>
      <c r="EH14" s="362" t="str">
        <f t="shared" ca="1" si="23"/>
        <v>s</v>
      </c>
      <c r="EI14" s="362" t="str">
        <f t="shared" ca="1" si="23"/>
        <v>s</v>
      </c>
      <c r="EJ14" s="362" t="str">
        <f t="shared" ca="1" si="23"/>
        <v>s</v>
      </c>
      <c r="EK14" s="362" t="str">
        <f t="shared" ca="1" si="23"/>
        <v>s</v>
      </c>
      <c r="EL14" s="362" t="str">
        <f t="shared" ca="1" si="23"/>
        <v>s</v>
      </c>
      <c r="EM14" s="362" t="str">
        <f t="shared" ca="1" si="23"/>
        <v>s</v>
      </c>
      <c r="EN14" s="362" t="str">
        <f t="shared" ca="1" si="23"/>
        <v>s</v>
      </c>
      <c r="EO14" s="362" t="str">
        <f t="shared" ca="1" si="23"/>
        <v>s</v>
      </c>
      <c r="EP14" s="362" t="str">
        <f t="shared" ca="1" si="23"/>
        <v>s</v>
      </c>
      <c r="EQ14" s="362" t="str">
        <f t="shared" ca="1" si="23"/>
        <v>s</v>
      </c>
      <c r="ER14" s="362" t="str">
        <f t="shared" ca="1" si="24"/>
        <v>s</v>
      </c>
      <c r="ES14" s="362" t="str">
        <f t="shared" ca="1" si="24"/>
        <v>s</v>
      </c>
      <c r="ET14" s="362" t="str">
        <f t="shared" ca="1" si="24"/>
        <v>s</v>
      </c>
      <c r="EU14" s="362" t="str">
        <f t="shared" ca="1" si="24"/>
        <v>s</v>
      </c>
      <c r="EV14" s="362" t="str">
        <f t="shared" ca="1" si="24"/>
        <v>s</v>
      </c>
      <c r="EW14" s="362" t="str">
        <f t="shared" ca="1" si="24"/>
        <v>s</v>
      </c>
      <c r="EX14" s="362" t="str">
        <f t="shared" ca="1" si="24"/>
        <v>s</v>
      </c>
      <c r="EY14" s="362" t="str">
        <f t="shared" ca="1" si="24"/>
        <v>s</v>
      </c>
      <c r="EZ14" s="362" t="str">
        <f t="shared" ca="1" si="24"/>
        <v>s</v>
      </c>
      <c r="FA14" s="362" t="str">
        <f t="shared" ca="1" si="24"/>
        <v>s</v>
      </c>
      <c r="FB14" s="362" t="str">
        <f t="shared" ca="1" si="24"/>
        <v>s</v>
      </c>
      <c r="FC14" s="362" t="str">
        <f t="shared" ca="1" si="24"/>
        <v>s</v>
      </c>
      <c r="FD14" s="362" t="str">
        <f t="shared" ca="1" si="24"/>
        <v>s</v>
      </c>
      <c r="FE14" s="362" t="str">
        <f t="shared" ca="1" si="24"/>
        <v>s</v>
      </c>
      <c r="FF14" s="362" t="str">
        <f t="shared" ca="1" si="24"/>
        <v>s</v>
      </c>
      <c r="FG14" s="362">
        <f t="shared" ca="1" si="25"/>
        <v>31</v>
      </c>
      <c r="FH14" s="362">
        <f t="shared" ca="1" si="26"/>
        <v>0</v>
      </c>
      <c r="FI14" s="362" t="str">
        <f ca="1">IF(AND(YEAR(EA14)='P Gerais'!D12,MONTH(Lanc!EA14)=12,DAY(Lanc!EA14)&gt;1),"S","N")</f>
        <v>N</v>
      </c>
      <c r="FJ14" s="364">
        <f t="shared" ca="1" si="27"/>
        <v>0</v>
      </c>
      <c r="FK14" s="364">
        <f t="shared" si="28"/>
        <v>0</v>
      </c>
      <c r="FL14" s="387">
        <f t="shared" ca="1" si="29"/>
        <v>0</v>
      </c>
      <c r="FP14" s="363">
        <f ca="1">((FJ14-FL14-FK14+AZ14+AQ14+SUM(Z14:AA14)+SUM(AW14:AX14)+AK14)*IF('DB Func'!GG9="ok",'DB Func'!GD9,0))</f>
        <v>0</v>
      </c>
      <c r="FR14" s="389">
        <f t="shared" ca="1" si="30"/>
        <v>0</v>
      </c>
      <c r="GV14" s="49"/>
      <c r="GW14" s="49"/>
      <c r="GX14" s="49"/>
      <c r="GY14" s="49"/>
      <c r="GZ14" s="49"/>
      <c r="HA14" s="49"/>
      <c r="HB14" s="49"/>
      <c r="HC14" s="49"/>
    </row>
    <row r="15" spans="1:211" ht="30" customHeight="1" thickTop="1" thickBot="1">
      <c r="C15" s="390" t="str">
        <f ca="1">IF('DB Func'!B10="Funcionário 8","",'DB Func'!B10)</f>
        <v/>
      </c>
      <c r="D15" s="391">
        <f ca="1">'DB Func'!CO10</f>
        <v>0</v>
      </c>
      <c r="E15" s="382" t="str">
        <f ca="1">IF(C15="","-",IF(OR(terceiro!E15="DEZ",terceiro!F15="DEZ"),"Sim","Não"))</f>
        <v>-</v>
      </c>
      <c r="F15" s="383" t="str">
        <f ca="1">IF(C15="","-",IF(OR(Ferias!E15="jan",Ferias!F15="DEZ"),"Sim","Não"))</f>
        <v>-</v>
      </c>
      <c r="G15" s="383">
        <f ca="1">IF(C15="",0,IF(F15="Sim",IF(Ferias!E15="DEZ",Ferias!I15,Ferias!J15),0))</f>
        <v>0</v>
      </c>
      <c r="H15" s="185"/>
      <c r="I15" s="185"/>
      <c r="J15" s="398">
        <f t="shared" ca="1" si="1"/>
        <v>0</v>
      </c>
      <c r="K15" s="152"/>
      <c r="L15" s="151"/>
      <c r="M15" s="189"/>
      <c r="N15" s="153"/>
      <c r="O15" s="48"/>
      <c r="P15" s="48"/>
      <c r="Q15" s="48"/>
      <c r="R15" s="49"/>
      <c r="S15" s="49"/>
      <c r="T15" s="49"/>
      <c r="U15" s="49"/>
      <c r="V15" s="49"/>
      <c r="W15" s="49"/>
      <c r="X15" s="49"/>
      <c r="Y15" s="49"/>
      <c r="Z15" s="49"/>
      <c r="AA15" s="49"/>
      <c r="AB15" s="48"/>
      <c r="AC15" s="48"/>
      <c r="AD15" s="49"/>
      <c r="AE15" s="49"/>
      <c r="AF15" s="314"/>
      <c r="AH15" s="400">
        <f ca="1">IF(AND('DB Func'!GE10="Novembro",'DB Func'!BQ10="2 Parcelas"),(('auxiliar 13 sal'!N11/12*'DB Func'!GF10+AVERAGE('auxiliar 13 sal'!Q11:AB11)+AVERAGE('auxiliar 13 sal'!AE11:AP11)+'auxiliar 13 sal'!N11*'DB Func'!BN10+'auxiliar 13 sal'!N11*'DB Func'!BO10)/2),IF('DB Func'!GE10="Dezembro",IF('DB Func'!BQ10="Parcela Única",('auxiliar 13 sal'!N11/12*'DB Func'!GF10)+AVERAGE('auxiliar 13 sal'!Q11:AB11)+AVERAGE('auxiliar 13 sal'!AE11:AP11)+('auxiliar 13 sal'!N11*'DB Func'!BN10)+('auxiliar 13 sal'!N11*'DB Func'!BO10),IF('DB Func'!BQ10="2 Parcelas",(('auxiliar 13 sal'!N11/12*'DB Func'!GF10+AVERAGE('auxiliar 13 sal'!Q11:AB11)+AVERAGE('auxiliar 13 sal'!AE11:AP11)+'auxiliar 13 sal'!N11*'DB Func'!BN10+'auxiliar 13 sal'!N11*'DB Func'!BO10)/2))),0))</f>
        <v>0</v>
      </c>
      <c r="AK15" s="364">
        <f t="shared" ca="1" si="5"/>
        <v>0</v>
      </c>
      <c r="AL15" s="364">
        <f t="shared" ca="1" si="6"/>
        <v>0</v>
      </c>
      <c r="AM15" s="364">
        <f t="shared" ca="1" si="7"/>
        <v>0</v>
      </c>
      <c r="AN15" s="364">
        <f t="shared" ca="1" si="8"/>
        <v>0</v>
      </c>
      <c r="AO15" s="364">
        <f t="shared" ca="1" si="9"/>
        <v>0</v>
      </c>
      <c r="AP15" s="364">
        <f t="shared" ca="1" si="10"/>
        <v>0</v>
      </c>
      <c r="AQ15" s="364">
        <f t="shared" ca="1" si="11"/>
        <v>0</v>
      </c>
      <c r="AR15" s="364">
        <f>IF(OR(M15="",M15=0),0,((FJ15/220)*('Ho Ex'!$C$8+$AS$6))*M15)</f>
        <v>0</v>
      </c>
      <c r="AS15" s="364">
        <f>IF(OR(N15="",N15=0),0,((FJ15/220*('DB Func'!GD10+Lanc!$AS$6))*('Ho Ex'!$I$8+$AS$6))*(N15/52.5*60))</f>
        <v>0</v>
      </c>
      <c r="AT15" s="364">
        <f>IF(OR(M15="",M15=0),0,((FJ15/220)*('Ho Ex'!$J$8+$AS$6))*O15)</f>
        <v>0</v>
      </c>
      <c r="AU15" s="364">
        <f>IF(OR(M15="",M15=0),0,((FJ15/220)*('Ho Ex'!I18+$AS$6))*P15)</f>
        <v>0</v>
      </c>
      <c r="AV15" s="364">
        <f>IF(OR(M15="",M15=0),0,((FJ15/220)*('Ho Ex'!C18+$AS$6))*Q15)</f>
        <v>0</v>
      </c>
      <c r="AW15" s="364">
        <f ca="1">FJ15*'DB Func'!BN10</f>
        <v>0</v>
      </c>
      <c r="AX15" s="364">
        <f ca="1">FJ15*'DB Func'!BO10</f>
        <v>0</v>
      </c>
      <c r="AY15" s="364">
        <f ca="1">IF(FJ15=0,0,VLOOKUP(FJ15,'P Gerais'!$D$39:$G$41,3,TRUE)*Func8!$F$68)</f>
        <v>0</v>
      </c>
      <c r="AZ15" s="364">
        <f t="shared" si="12"/>
        <v>0</v>
      </c>
      <c r="BA15" s="364">
        <f ca="1">((FJ15-FL15-FK15+AZ15+AQ15+SUM(Z15:AA15)+SUM(AW15:AX15)+AK15)*IF('DB Func'!GG10="ok",'DB Func'!GD10,0))+(FJ15-FL15-FK15+AZ15+AQ15+SUM(Z15:AA15)+SUM(AW15:AX15))+AK15</f>
        <v>0</v>
      </c>
      <c r="BB15" s="385">
        <f ca="1">VLOOKUP(BA15,'P Gerais'!$D$22:$G$25,3,TRUE)</f>
        <v>0.08</v>
      </c>
      <c r="BC15" s="364">
        <f ca="1">IF(BA15&lt;'P Gerais'!$D$25,BA15*BB15,Lanc!BB15)</f>
        <v>0</v>
      </c>
      <c r="BD15" s="364">
        <f ca="1">BA15-BC15-('DB Func'!GB10*'P Gerais'!$D$35)</f>
        <v>0</v>
      </c>
      <c r="BE15" s="386">
        <f ca="1">VLOOKUP(BD15,'P Gerais'!$D$29:$F$33,3,TRUE)</f>
        <v>0</v>
      </c>
      <c r="BF15" s="364">
        <f t="shared" ca="1" si="13"/>
        <v>0</v>
      </c>
      <c r="BG15" s="364">
        <f ca="1">VLOOKUP(BD15,'P Gerais'!$D$29:$G$33,4,TRUE)</f>
        <v>0</v>
      </c>
      <c r="BH15" s="364">
        <f t="shared" ca="1" si="14"/>
        <v>0</v>
      </c>
      <c r="BI15" s="364">
        <f t="shared" ca="1" si="15"/>
        <v>0</v>
      </c>
      <c r="BJ15" s="362">
        <f ca="1">'DB Func'!G10</f>
        <v>0</v>
      </c>
      <c r="BK15" s="362">
        <f ca="1">'DB Func'!FW10</f>
        <v>0</v>
      </c>
      <c r="BL15" s="364">
        <f ca="1">D15*'P Gerais'!$D$13</f>
        <v>0</v>
      </c>
      <c r="BM15" s="364">
        <f ca="1">D15*'P Gerais'!$D$14</f>
        <v>0</v>
      </c>
      <c r="BN15" s="364">
        <f ca="1">D15*'P Gerais'!$D$16</f>
        <v>0</v>
      </c>
      <c r="BO15" s="364">
        <f ca="1">D15*'P Gerais'!$D$17</f>
        <v>0</v>
      </c>
      <c r="BP15" s="364">
        <f ca="1">D15*'P Gerais'!$D$18</f>
        <v>0</v>
      </c>
      <c r="BQ15" s="385">
        <f ca="1">VLOOKUP(D15,'P Gerais'!$D$22:$G$24,3,TRUE)</f>
        <v>0.08</v>
      </c>
      <c r="BR15" s="385">
        <f ca="1">VLOOKUP(D15,'P Gerais'!$D$29:$G$33,3,TRUE)</f>
        <v>0</v>
      </c>
      <c r="BS15" s="385">
        <f ca="1">'DB Func'!BN10</f>
        <v>0</v>
      </c>
      <c r="BT15" s="385">
        <f ca="1">'DB Func'!BO10</f>
        <v>0</v>
      </c>
      <c r="BU15" s="385">
        <f ca="1">'DB Func'!FX10</f>
        <v>0</v>
      </c>
      <c r="BV15" s="364">
        <f t="shared" ca="1" si="16"/>
        <v>-0.08</v>
      </c>
      <c r="BW15" s="364">
        <f ca="1">BV15-'DB Func'!GC10</f>
        <v>-0.08</v>
      </c>
      <c r="BX15" s="362">
        <f ca="1">IFERROR(VLOOKUP(BW15,'P Gerais'!$D$29:$G$33,3,TRUE)*BW15,0)</f>
        <v>0</v>
      </c>
      <c r="BY15" s="364">
        <f ca="1">IFERROR(BX15-VLOOKUP(BW15,'P Gerais'!$D$29:$H$33,4,TRUE),0)</f>
        <v>0</v>
      </c>
      <c r="BZ15" s="364">
        <f ca="1">D15*'DB Func'!GD10</f>
        <v>0</v>
      </c>
      <c r="CB15" s="364">
        <f t="shared" ca="1" si="17"/>
        <v>0</v>
      </c>
      <c r="CC15" s="364">
        <f t="shared" si="18"/>
        <v>0</v>
      </c>
      <c r="CD15" s="364">
        <f t="shared" si="19"/>
        <v>0</v>
      </c>
      <c r="CF15" s="362" t="str">
        <f t="shared" ca="1" si="20"/>
        <v>não</v>
      </c>
      <c r="CG15" s="362">
        <f ca="1">IF($CH$8=1,DAY('DB Func'!C10),0)</f>
        <v>0</v>
      </c>
      <c r="CH15" s="362">
        <f ca="1">IF(CI15=0,0,MONTH('DB Func'!C10))</f>
        <v>0</v>
      </c>
      <c r="CI15" s="362">
        <f ca="1">IF('P Gerais'!D13=YEAR('DB Func'!C10),YEAR('DB Func'!C10),0)</f>
        <v>0</v>
      </c>
      <c r="CJ15" s="371">
        <v>38</v>
      </c>
      <c r="CK15" s="363"/>
      <c r="CL15" s="362" t="str">
        <f>IF(ISERROR(HLOOKUP(CL13,$DS$7:$DY15,$DZ15,FALSE)),"N",HLOOKUP(CL13,$DS$7:$DY15,$DZ15,FALSE))</f>
        <v>N</v>
      </c>
      <c r="CM15" s="362" t="str">
        <f>IF(ISERROR(HLOOKUP(CM13,$DS$7:$DY15,$DZ15,FALSE)),"N",HLOOKUP(CM13,$DS$7:$DY15,$DZ15,FALSE))</f>
        <v>N</v>
      </c>
      <c r="CN15" s="362" t="str">
        <f>IF(ISERROR(HLOOKUP(CN13,$DS$7:$DY15,$DZ15,FALSE)),"N",HLOOKUP(CN13,$DS$7:$DY15,$DZ15,FALSE))</f>
        <v>N</v>
      </c>
      <c r="CO15" s="362" t="str">
        <f>IF(ISERROR(HLOOKUP(CO13,$DS$7:$DY15,$DZ15,FALSE)),"N",HLOOKUP(CO13,$DS$7:$DY15,$DZ15,FALSE))</f>
        <v>N</v>
      </c>
      <c r="CP15" s="362" t="str">
        <f>IF(ISERROR(HLOOKUP(CP13,$DS$7:$DY15,$DZ15,FALSE)),"N",HLOOKUP(CP13,$DS$7:$DY15,$DZ15,FALSE))</f>
        <v>N</v>
      </c>
      <c r="CQ15" s="362" t="str">
        <f>IF(ISERROR(HLOOKUP(CQ13,$DS$7:$DY15,$DZ15,FALSE)),"N",HLOOKUP(CQ13,$DS$7:$DY15,$DZ15,FALSE))</f>
        <v>N</v>
      </c>
      <c r="CR15" s="362" t="str">
        <f>IF(ISERROR(HLOOKUP(CR13,$DS$7:$DY15,$DZ15,FALSE)),"N",HLOOKUP(CR13,$DS$7:$DY15,$DZ15,FALSE))</f>
        <v>N</v>
      </c>
      <c r="CS15" s="362" t="str">
        <f>IF(ISERROR(HLOOKUP(CS13,$DS$7:$DY15,$DZ15,FALSE)),"N",HLOOKUP(CS13,$DS$7:$DY15,$DZ15,FALSE))</f>
        <v>N</v>
      </c>
      <c r="CT15" s="362" t="str">
        <f>IF(ISERROR(HLOOKUP(CT13,$DS$7:$DY15,$DZ15,FALSE)),"N",HLOOKUP(CT13,$DS$7:$DY15,$DZ15,FALSE))</f>
        <v>N</v>
      </c>
      <c r="CU15" s="362" t="str">
        <f>IF(ISERROR(HLOOKUP(CU13,$DS$7:$DY15,$DZ15,FALSE)),"N",HLOOKUP(CU13,$DS$7:$DY15,$DZ15,FALSE))</f>
        <v>N</v>
      </c>
      <c r="CV15" s="362" t="str">
        <f>IF(ISERROR(HLOOKUP(CV13,$DS$7:$DY15,$DZ15,FALSE)),"N",HLOOKUP(CV13,$DS$7:$DY15,$DZ15,FALSE))</f>
        <v>N</v>
      </c>
      <c r="CW15" s="362" t="str">
        <f>IF(ISERROR(HLOOKUP(CW13,$DS$7:$DY15,$DZ15,FALSE)),"N",HLOOKUP(CW13,$DS$7:$DY15,$DZ15,FALSE))</f>
        <v>N</v>
      </c>
      <c r="CX15" s="362" t="str">
        <f>IF(ISERROR(HLOOKUP(CX13,$DS$7:$DY15,$DZ15,FALSE)),"N",HLOOKUP(CX13,$DS$7:$DY15,$DZ15,FALSE))</f>
        <v>N</v>
      </c>
      <c r="CY15" s="362" t="str">
        <f>IF(ISERROR(HLOOKUP(CY13,$DS$7:$DY15,$DZ15,FALSE)),"N",HLOOKUP(CY13,$DS$7:$DY15,$DZ15,FALSE))</f>
        <v>N</v>
      </c>
      <c r="CZ15" s="362" t="str">
        <f>IF(ISERROR(HLOOKUP(CZ13,$DS$7:$DY15,$DZ15,FALSE)),"N",HLOOKUP(CZ13,$DS$7:$DY15,$DZ15,FALSE))</f>
        <v>N</v>
      </c>
      <c r="DA15" s="362" t="str">
        <f>IF(ISERROR(HLOOKUP(DA13,$DS$7:$DY15,$DZ15,FALSE)),"N",HLOOKUP(DA13,$DS$7:$DY15,$DZ15,FALSE))</f>
        <v>N</v>
      </c>
      <c r="DB15" s="362" t="str">
        <f>IF(ISERROR(HLOOKUP(DB13,$DS$7:$DY15,$DZ15,FALSE)),"N",HLOOKUP(DB13,$DS$7:$DY15,$DZ15,FALSE))</f>
        <v>N</v>
      </c>
      <c r="DC15" s="362" t="str">
        <f>IF(ISERROR(HLOOKUP(DC13,$DS$7:$DY15,$DZ15,FALSE)),"N",HLOOKUP(DC13,$DS$7:$DY15,$DZ15,FALSE))</f>
        <v>N</v>
      </c>
      <c r="DD15" s="362" t="str">
        <f>IF(ISERROR(HLOOKUP(DD13,$DS$7:$DY15,$DZ15,FALSE)),"N",HLOOKUP(DD13,$DS$7:$DY15,$DZ15,FALSE))</f>
        <v>N</v>
      </c>
      <c r="DE15" s="362" t="str">
        <f>IF(ISERROR(HLOOKUP(DE13,$DS$7:$DY15,$DZ15,FALSE)),"N",HLOOKUP(DE13,$DS$7:$DY15,$DZ15,FALSE))</f>
        <v>N</v>
      </c>
      <c r="DF15" s="362" t="str">
        <f>IF(ISERROR(HLOOKUP(DF13,$DS$7:$DY15,$DZ15,FALSE)),"N",HLOOKUP(DF13,$DS$7:$DY15,$DZ15,FALSE))</f>
        <v>N</v>
      </c>
      <c r="DG15" s="362" t="str">
        <f>IF(ISERROR(HLOOKUP(DG13,$DS$7:$DY15,$DZ15,FALSE)),"N",HLOOKUP(DG13,$DS$7:$DY15,$DZ15,FALSE))</f>
        <v>N</v>
      </c>
      <c r="DH15" s="362" t="str">
        <f>IF(ISERROR(HLOOKUP(DH13,$DS$7:$DY15,$DZ15,FALSE)),"N",HLOOKUP(DH13,$DS$7:$DY15,$DZ15,FALSE))</f>
        <v>N</v>
      </c>
      <c r="DI15" s="362" t="str">
        <f>IF(ISERROR(HLOOKUP(DI13,$DS$7:$DY15,$DZ15,FALSE)),"N",HLOOKUP(DI13,$DS$7:$DY15,$DZ15,FALSE))</f>
        <v>N</v>
      </c>
      <c r="DJ15" s="362" t="str">
        <f>IF(ISERROR(HLOOKUP(DJ13,$DS$7:$DY15,$DZ15,FALSE)),"N",HLOOKUP(DJ13,$DS$7:$DY15,$DZ15,FALSE))</f>
        <v>N</v>
      </c>
      <c r="DK15" s="362" t="str">
        <f>IF(ISERROR(HLOOKUP(DK13,$DS$7:$DY15,$DZ15,FALSE)),"N",HLOOKUP(DK13,$DS$7:$DY15,$DZ15,FALSE))</f>
        <v>N</v>
      </c>
      <c r="DL15" s="362" t="str">
        <f>IF(ISERROR(HLOOKUP(DL13,$DS$7:$DY15,$DZ15,FALSE)),"N",HLOOKUP(DL13,$DS$7:$DY15,$DZ15,FALSE))</f>
        <v>N</v>
      </c>
      <c r="DM15" s="362" t="str">
        <f>IF(ISERROR(HLOOKUP(DM13,$DS$7:$DY15,$DZ15,FALSE)),"N",HLOOKUP(DM13,$DS$7:$DY15,$DZ15,FALSE))</f>
        <v>N</v>
      </c>
      <c r="DN15" s="362" t="str">
        <f>IF(ISERROR(HLOOKUP(DN13,$DS$7:$DY15,$DZ15,FALSE)),"N",HLOOKUP(DN13,$DS$7:$DY15,$DZ15,FALSE))</f>
        <v>N</v>
      </c>
      <c r="DO15" s="362" t="str">
        <f>IF(ISERROR(HLOOKUP(DO13,$DS$7:$DY15,$DZ15,FALSE)),"N",HLOOKUP(DO13,$DS$7:$DY15,$DZ15,FALSE))</f>
        <v>N</v>
      </c>
      <c r="DP15" s="362" t="str">
        <f>IF(ISERROR(HLOOKUP(DP13,$DS$7:$DY15,$DZ15,FALSE)),"N",HLOOKUP(DP13,$DS$7:$DY15,$DZ15,FALSE))</f>
        <v>N</v>
      </c>
      <c r="DQ15" s="362">
        <f t="shared" si="21"/>
        <v>0</v>
      </c>
      <c r="DR15" s="362">
        <f t="shared" si="22"/>
        <v>31</v>
      </c>
      <c r="DS15" s="362" t="str">
        <f>IF('DB Func'!M10&gt;0,"S","N")</f>
        <v>N</v>
      </c>
      <c r="DT15" s="362" t="str">
        <f>IF('DB Func'!R10&gt;0,"S","N")</f>
        <v>N</v>
      </c>
      <c r="DU15" s="362" t="str">
        <f>IF('DB Func'!W10&gt;0,"S","N")</f>
        <v>N</v>
      </c>
      <c r="DV15" s="362" t="str">
        <f>IF('DB Func'!AB10&gt;0,"S","N")</f>
        <v>N</v>
      </c>
      <c r="DW15" s="362" t="str">
        <f>IF('DB Func'!AG10&gt;0,"S","N")</f>
        <v>N</v>
      </c>
      <c r="DX15" s="362" t="str">
        <f>IF('DB Func'!AL10&gt;0,"S","N")</f>
        <v>N</v>
      </c>
      <c r="DY15" s="362" t="str">
        <f>IF('DB Func'!AQ10&gt;0,"S","N")</f>
        <v>N</v>
      </c>
      <c r="DZ15" s="362">
        <v>9</v>
      </c>
      <c r="EA15" s="369">
        <f ca="1">'DB Func'!C10</f>
        <v>0</v>
      </c>
      <c r="EB15" s="362" t="str">
        <f t="shared" ca="1" si="23"/>
        <v>s</v>
      </c>
      <c r="EC15" s="362" t="str">
        <f t="shared" ca="1" si="23"/>
        <v>s</v>
      </c>
      <c r="ED15" s="362" t="str">
        <f t="shared" ca="1" si="23"/>
        <v>s</v>
      </c>
      <c r="EE15" s="362" t="str">
        <f t="shared" ca="1" si="23"/>
        <v>s</v>
      </c>
      <c r="EF15" s="362" t="str">
        <f t="shared" ca="1" si="23"/>
        <v>s</v>
      </c>
      <c r="EG15" s="362" t="str">
        <f t="shared" ca="1" si="23"/>
        <v>s</v>
      </c>
      <c r="EH15" s="362" t="str">
        <f t="shared" ca="1" si="23"/>
        <v>s</v>
      </c>
      <c r="EI15" s="362" t="str">
        <f t="shared" ca="1" si="23"/>
        <v>s</v>
      </c>
      <c r="EJ15" s="362" t="str">
        <f t="shared" ca="1" si="23"/>
        <v>s</v>
      </c>
      <c r="EK15" s="362" t="str">
        <f t="shared" ca="1" si="23"/>
        <v>s</v>
      </c>
      <c r="EL15" s="362" t="str">
        <f t="shared" ca="1" si="23"/>
        <v>s</v>
      </c>
      <c r="EM15" s="362" t="str">
        <f t="shared" ca="1" si="23"/>
        <v>s</v>
      </c>
      <c r="EN15" s="362" t="str">
        <f t="shared" ca="1" si="23"/>
        <v>s</v>
      </c>
      <c r="EO15" s="362" t="str">
        <f t="shared" ca="1" si="23"/>
        <v>s</v>
      </c>
      <c r="EP15" s="362" t="str">
        <f t="shared" ca="1" si="23"/>
        <v>s</v>
      </c>
      <c r="EQ15" s="362" t="str">
        <f t="shared" ca="1" si="23"/>
        <v>s</v>
      </c>
      <c r="ER15" s="362" t="str">
        <f t="shared" ca="1" si="24"/>
        <v>s</v>
      </c>
      <c r="ES15" s="362" t="str">
        <f t="shared" ca="1" si="24"/>
        <v>s</v>
      </c>
      <c r="ET15" s="362" t="str">
        <f t="shared" ca="1" si="24"/>
        <v>s</v>
      </c>
      <c r="EU15" s="362" t="str">
        <f t="shared" ca="1" si="24"/>
        <v>s</v>
      </c>
      <c r="EV15" s="362" t="str">
        <f t="shared" ca="1" si="24"/>
        <v>s</v>
      </c>
      <c r="EW15" s="362" t="str">
        <f t="shared" ca="1" si="24"/>
        <v>s</v>
      </c>
      <c r="EX15" s="362" t="str">
        <f t="shared" ca="1" si="24"/>
        <v>s</v>
      </c>
      <c r="EY15" s="362" t="str">
        <f t="shared" ca="1" si="24"/>
        <v>s</v>
      </c>
      <c r="EZ15" s="362" t="str">
        <f t="shared" ca="1" si="24"/>
        <v>s</v>
      </c>
      <c r="FA15" s="362" t="str">
        <f t="shared" ca="1" si="24"/>
        <v>s</v>
      </c>
      <c r="FB15" s="362" t="str">
        <f t="shared" ca="1" si="24"/>
        <v>s</v>
      </c>
      <c r="FC15" s="362" t="str">
        <f t="shared" ca="1" si="24"/>
        <v>s</v>
      </c>
      <c r="FD15" s="362" t="str">
        <f t="shared" ca="1" si="24"/>
        <v>s</v>
      </c>
      <c r="FE15" s="362" t="str">
        <f t="shared" ca="1" si="24"/>
        <v>s</v>
      </c>
      <c r="FF15" s="362" t="str">
        <f t="shared" ca="1" si="24"/>
        <v>s</v>
      </c>
      <c r="FG15" s="362">
        <f t="shared" ca="1" si="25"/>
        <v>31</v>
      </c>
      <c r="FH15" s="362">
        <f t="shared" ca="1" si="26"/>
        <v>0</v>
      </c>
      <c r="FI15" s="362" t="str">
        <f ca="1">IF(AND(YEAR(EA15)='P Gerais'!D13,MONTH(Lanc!EA15)=12,DAY(Lanc!EA15)&gt;1),"S","N")</f>
        <v>N</v>
      </c>
      <c r="FJ15" s="364">
        <f t="shared" ca="1" si="27"/>
        <v>0</v>
      </c>
      <c r="FK15" s="364">
        <f t="shared" si="28"/>
        <v>0</v>
      </c>
      <c r="FL15" s="387">
        <f t="shared" ca="1" si="29"/>
        <v>0</v>
      </c>
      <c r="FP15" s="363">
        <f ca="1">((FJ15-FL15-FK15+AZ15+AQ15+SUM(Z15:AA15)+SUM(AW15:AX15)+AK15)*IF('DB Func'!GG10="ok",'DB Func'!GD10,0))</f>
        <v>0</v>
      </c>
      <c r="FR15" s="389">
        <f t="shared" ca="1" si="30"/>
        <v>0</v>
      </c>
      <c r="GV15" s="49"/>
      <c r="GW15" s="49"/>
      <c r="GX15" s="49"/>
      <c r="GY15" s="49"/>
      <c r="GZ15" s="49"/>
      <c r="HA15" s="49"/>
      <c r="HB15" s="49"/>
      <c r="HC15" s="49"/>
    </row>
    <row r="16" spans="1:211" ht="30" customHeight="1" thickTop="1" thickBot="1">
      <c r="C16" s="390" t="str">
        <f ca="1">IF('DB Func'!B11="Funcionário 9","",'DB Func'!B11)</f>
        <v/>
      </c>
      <c r="D16" s="391">
        <f ca="1">'DB Func'!CO11</f>
        <v>0</v>
      </c>
      <c r="E16" s="382" t="str">
        <f ca="1">IF(C16="","-",IF(OR(terceiro!E16="DEZ",terceiro!F16="DEZ"),"Sim","Não"))</f>
        <v>-</v>
      </c>
      <c r="F16" s="383" t="str">
        <f ca="1">IF(C16="","-",IF(OR(Ferias!E16="jan",Ferias!F16="DEZ"),"Sim","Não"))</f>
        <v>-</v>
      </c>
      <c r="G16" s="383">
        <f ca="1">IF(C16="",0,IF(F16="Sim",IF(Ferias!E16="DEZ",Ferias!I16,Ferias!J16),0))</f>
        <v>0</v>
      </c>
      <c r="H16" s="185"/>
      <c r="I16" s="185"/>
      <c r="J16" s="398">
        <f t="shared" ca="1" si="1"/>
        <v>0</v>
      </c>
      <c r="K16" s="152"/>
      <c r="L16" s="151"/>
      <c r="M16" s="189"/>
      <c r="N16" s="153"/>
      <c r="O16" s="48"/>
      <c r="P16" s="48"/>
      <c r="Q16" s="48"/>
      <c r="R16" s="49"/>
      <c r="S16" s="49"/>
      <c r="T16" s="49"/>
      <c r="U16" s="49"/>
      <c r="V16" s="49"/>
      <c r="W16" s="49"/>
      <c r="X16" s="49"/>
      <c r="Y16" s="49"/>
      <c r="Z16" s="49"/>
      <c r="AA16" s="49"/>
      <c r="AB16" s="48"/>
      <c r="AC16" s="48"/>
      <c r="AD16" s="49"/>
      <c r="AE16" s="49"/>
      <c r="AF16" s="314"/>
      <c r="AH16" s="400">
        <f ca="1">IF(AND('DB Func'!GE11="Novembro",'DB Func'!BQ11="2 Parcelas"),(('auxiliar 13 sal'!N12/12*'DB Func'!GF11+AVERAGE('auxiliar 13 sal'!Q12:AB12)+AVERAGE('auxiliar 13 sal'!AE12:AP12)+'auxiliar 13 sal'!N12*'DB Func'!BN11+'auxiliar 13 sal'!N12*'DB Func'!BO11)/2),IF('DB Func'!GE11="Dezembro",IF('DB Func'!BQ11="Parcela Única",('auxiliar 13 sal'!N12/12*'DB Func'!GF11)+AVERAGE('auxiliar 13 sal'!Q12:AB12)+AVERAGE('auxiliar 13 sal'!AE12:AP12)+('auxiliar 13 sal'!N12*'DB Func'!BN11)+('auxiliar 13 sal'!N12*'DB Func'!BO11),IF('DB Func'!BQ11="2 Parcelas",(('auxiliar 13 sal'!N12/12*'DB Func'!GF11+AVERAGE('auxiliar 13 sal'!Q12:AB12)+AVERAGE('auxiliar 13 sal'!AE12:AP12)+'auxiliar 13 sal'!N12*'DB Func'!BN11+'auxiliar 13 sal'!N12*'DB Func'!BO11)/2))),0))</f>
        <v>0</v>
      </c>
      <c r="AK16" s="364">
        <f t="shared" ca="1" si="5"/>
        <v>0</v>
      </c>
      <c r="AL16" s="364">
        <f t="shared" ca="1" si="6"/>
        <v>0</v>
      </c>
      <c r="AM16" s="364">
        <f t="shared" ca="1" si="7"/>
        <v>0</v>
      </c>
      <c r="AN16" s="364">
        <f t="shared" ca="1" si="8"/>
        <v>0</v>
      </c>
      <c r="AO16" s="364">
        <f t="shared" ca="1" si="9"/>
        <v>0</v>
      </c>
      <c r="AP16" s="364">
        <f t="shared" ca="1" si="10"/>
        <v>0</v>
      </c>
      <c r="AQ16" s="364">
        <f t="shared" ca="1" si="11"/>
        <v>0</v>
      </c>
      <c r="AR16" s="364">
        <f>IF(OR(M16="",M16=0),0,((FJ16/220)*('Ho Ex'!$C$8+$AS$6))*M16)</f>
        <v>0</v>
      </c>
      <c r="AS16" s="364">
        <f>IF(OR(N16="",N16=0),0,((FJ16/220*('DB Func'!GD11+Lanc!$AS$6))*('Ho Ex'!$I$8+$AS$6))*(N16/52.5*60))</f>
        <v>0</v>
      </c>
      <c r="AT16" s="364">
        <f>IF(OR(M16="",M16=0),0,((FJ16/220)*('Ho Ex'!$J$8+$AS$6))*O16)</f>
        <v>0</v>
      </c>
      <c r="AU16" s="364">
        <f>IF(OR(M16="",M16=0),0,((FJ16/220)*('Ho Ex'!I19+$AS$6))*P16)</f>
        <v>0</v>
      </c>
      <c r="AV16" s="364">
        <f>IF(OR(M16="",M16=0),0,((FJ16/220)*('Ho Ex'!C19+$AS$6))*Q16)</f>
        <v>0</v>
      </c>
      <c r="AW16" s="364">
        <f ca="1">FJ16*'DB Func'!BN11</f>
        <v>0</v>
      </c>
      <c r="AX16" s="364">
        <f ca="1">FJ16*'DB Func'!BO11</f>
        <v>0</v>
      </c>
      <c r="AY16" s="364">
        <f ca="1">IF(FJ16=0,0,VLOOKUP(FJ16,'P Gerais'!$D$39:$G$41,3,TRUE)*Func9!$F$68)</f>
        <v>0</v>
      </c>
      <c r="AZ16" s="364">
        <f t="shared" si="12"/>
        <v>0</v>
      </c>
      <c r="BA16" s="364">
        <f ca="1">((FJ16-FL16-FK16+AZ16+AQ16+SUM(Z16:AA16)+SUM(AW16:AX16)+AK16)*IF('DB Func'!GG11="ok",'DB Func'!GD11,0))+(FJ16-FL16-FK16+AZ16+AQ16+SUM(Z16:AA16)+SUM(AW16:AX16))+AK16</f>
        <v>0</v>
      </c>
      <c r="BB16" s="385">
        <f ca="1">VLOOKUP(BA16,'P Gerais'!$D$22:$G$25,3,TRUE)</f>
        <v>0.08</v>
      </c>
      <c r="BC16" s="364">
        <f ca="1">IF(BA16&lt;'P Gerais'!$D$25,BA16*BB16,Lanc!BB16)</f>
        <v>0</v>
      </c>
      <c r="BD16" s="364">
        <f ca="1">BA16-BC16-('DB Func'!GB11*'P Gerais'!$D$35)</f>
        <v>0</v>
      </c>
      <c r="BE16" s="386">
        <f ca="1">VLOOKUP(BD16,'P Gerais'!$D$29:$F$33,3,TRUE)</f>
        <v>0</v>
      </c>
      <c r="BF16" s="364">
        <f t="shared" ca="1" si="13"/>
        <v>0</v>
      </c>
      <c r="BG16" s="364">
        <f ca="1">VLOOKUP(BD16,'P Gerais'!$D$29:$G$33,4,TRUE)</f>
        <v>0</v>
      </c>
      <c r="BH16" s="364">
        <f t="shared" ca="1" si="14"/>
        <v>0</v>
      </c>
      <c r="BI16" s="364">
        <f t="shared" ca="1" si="15"/>
        <v>0</v>
      </c>
      <c r="BJ16" s="362">
        <f ca="1">'DB Func'!G11</f>
        <v>0</v>
      </c>
      <c r="BK16" s="362">
        <f ca="1">'DB Func'!FW11</f>
        <v>0</v>
      </c>
      <c r="BL16" s="364">
        <f ca="1">D16*'P Gerais'!$D$13</f>
        <v>0</v>
      </c>
      <c r="BM16" s="364">
        <f ca="1">D16*'P Gerais'!$D$14</f>
        <v>0</v>
      </c>
      <c r="BN16" s="364">
        <f ca="1">D16*'P Gerais'!$D$16</f>
        <v>0</v>
      </c>
      <c r="BO16" s="364">
        <f ca="1">D16*'P Gerais'!$D$17</f>
        <v>0</v>
      </c>
      <c r="BP16" s="364">
        <f ca="1">D16*'P Gerais'!$D$18</f>
        <v>0</v>
      </c>
      <c r="BQ16" s="385">
        <f ca="1">VLOOKUP(D16,'P Gerais'!$D$22:$G$24,3,TRUE)</f>
        <v>0.08</v>
      </c>
      <c r="BR16" s="385">
        <f ca="1">VLOOKUP(D16,'P Gerais'!$D$29:$G$33,3,TRUE)</f>
        <v>0</v>
      </c>
      <c r="BS16" s="385">
        <f ca="1">'DB Func'!BN11</f>
        <v>0</v>
      </c>
      <c r="BT16" s="385">
        <f ca="1">'DB Func'!BO11</f>
        <v>0</v>
      </c>
      <c r="BU16" s="385">
        <f ca="1">'DB Func'!FX11</f>
        <v>0</v>
      </c>
      <c r="BV16" s="364">
        <f t="shared" ca="1" si="16"/>
        <v>-0.08</v>
      </c>
      <c r="BW16" s="364">
        <f ca="1">BV16-'DB Func'!GC11</f>
        <v>-0.08</v>
      </c>
      <c r="BX16" s="362">
        <f ca="1">IFERROR(VLOOKUP(BW16,'P Gerais'!$D$29:$G$33,3,TRUE)*BW16,0)</f>
        <v>0</v>
      </c>
      <c r="BY16" s="364">
        <f ca="1">IFERROR(BX16-VLOOKUP(BW16,'P Gerais'!$D$29:$H$33,4,TRUE),0)</f>
        <v>0</v>
      </c>
      <c r="BZ16" s="364">
        <f ca="1">D16*'DB Func'!GD11</f>
        <v>0</v>
      </c>
      <c r="CB16" s="364">
        <f t="shared" ca="1" si="17"/>
        <v>0</v>
      </c>
      <c r="CC16" s="364">
        <f t="shared" si="18"/>
        <v>0</v>
      </c>
      <c r="CD16" s="364">
        <f t="shared" si="19"/>
        <v>0</v>
      </c>
      <c r="CF16" s="362" t="str">
        <f t="shared" ca="1" si="20"/>
        <v>não</v>
      </c>
      <c r="CG16" s="362">
        <f ca="1">IF($CH$8=1,DAY('DB Func'!C11),0)</f>
        <v>0</v>
      </c>
      <c r="CH16" s="362">
        <f ca="1">IF(CI16=0,0,MONTH('DB Func'!C11))</f>
        <v>0</v>
      </c>
      <c r="CI16" s="362">
        <f ca="1">IF('P Gerais'!D14=YEAR('DB Func'!C11),YEAR('DB Func'!C11),0)</f>
        <v>0</v>
      </c>
      <c r="CJ16" s="371">
        <v>39</v>
      </c>
      <c r="CK16" s="363"/>
      <c r="CL16" s="362" t="str">
        <f ca="1">IF(ISERROR(HLOOKUP(CL14,$DS$7:$DY16,$DZ16,FALSE)),"N",HLOOKUP(CL14,$DS$7:$DY16,$DZ16,FALSE))</f>
        <v>N</v>
      </c>
      <c r="CM16" s="362" t="str">
        <f ca="1">IF(ISERROR(HLOOKUP(CM14,$DS$7:$DY16,$DZ16,FALSE)),"N",HLOOKUP(CM14,$DS$7:$DY16,$DZ16,FALSE))</f>
        <v>N</v>
      </c>
      <c r="CN16" s="362" t="str">
        <f ca="1">IF(ISERROR(HLOOKUP(CN14,$DS$7:$DY16,$DZ16,FALSE)),"N",HLOOKUP(CN14,$DS$7:$DY16,$DZ16,FALSE))</f>
        <v>N</v>
      </c>
      <c r="CO16" s="362" t="str">
        <f ca="1">IF(ISERROR(HLOOKUP(CO14,$DS$7:$DY16,$DZ16,FALSE)),"N",HLOOKUP(CO14,$DS$7:$DY16,$DZ16,FALSE))</f>
        <v>N</v>
      </c>
      <c r="CP16" s="362" t="str">
        <f>IF(ISERROR(HLOOKUP(CP14,$DS$7:$DY16,$DZ16,FALSE)),"N",HLOOKUP(CP14,$DS$7:$DY16,$DZ16,FALSE))</f>
        <v>N</v>
      </c>
      <c r="CQ16" s="362" t="str">
        <f ca="1">IF(ISERROR(HLOOKUP(CQ14,$DS$7:$DY16,$DZ16,FALSE)),"N",HLOOKUP(CQ14,$DS$7:$DY16,$DZ16,FALSE))</f>
        <v>N</v>
      </c>
      <c r="CR16" s="362" t="str">
        <f ca="1">IF(ISERROR(HLOOKUP(CR14,$DS$7:$DY16,$DZ16,FALSE)),"N",HLOOKUP(CR14,$DS$7:$DY16,$DZ16,FALSE))</f>
        <v>N</v>
      </c>
      <c r="CS16" s="362" t="str">
        <f ca="1">IF(ISERROR(HLOOKUP(CS14,$DS$7:$DY16,$DZ16,FALSE)),"N",HLOOKUP(CS14,$DS$7:$DY16,$DZ16,FALSE))</f>
        <v>N</v>
      </c>
      <c r="CT16" s="362" t="str">
        <f ca="1">IF(ISERROR(HLOOKUP(CT14,$DS$7:$DY16,$DZ16,FALSE)),"N",HLOOKUP(CT14,$DS$7:$DY16,$DZ16,FALSE))</f>
        <v>N</v>
      </c>
      <c r="CU16" s="362" t="str">
        <f ca="1">IF(ISERROR(HLOOKUP(CU14,$DS$7:$DY16,$DZ16,FALSE)),"N",HLOOKUP(CU14,$DS$7:$DY16,$DZ16,FALSE))</f>
        <v>N</v>
      </c>
      <c r="CV16" s="362" t="str">
        <f ca="1">IF(ISERROR(HLOOKUP(CV14,$DS$7:$DY16,$DZ16,FALSE)),"N",HLOOKUP(CV14,$DS$7:$DY16,$DZ16,FALSE))</f>
        <v>N</v>
      </c>
      <c r="CW16" s="362" t="str">
        <f>IF(ISERROR(HLOOKUP(CW14,$DS$7:$DY16,$DZ16,FALSE)),"N",HLOOKUP(CW14,$DS$7:$DY16,$DZ16,FALSE))</f>
        <v>N</v>
      </c>
      <c r="CX16" s="362" t="str">
        <f ca="1">IF(ISERROR(HLOOKUP(CX14,$DS$7:$DY16,$DZ16,FALSE)),"N",HLOOKUP(CX14,$DS$7:$DY16,$DZ16,FALSE))</f>
        <v>N</v>
      </c>
      <c r="CY16" s="362" t="str">
        <f ca="1">IF(ISERROR(HLOOKUP(CY14,$DS$7:$DY16,$DZ16,FALSE)),"N",HLOOKUP(CY14,$DS$7:$DY16,$DZ16,FALSE))</f>
        <v>N</v>
      </c>
      <c r="CZ16" s="362" t="str">
        <f ca="1">IF(ISERROR(HLOOKUP(CZ14,$DS$7:$DY16,$DZ16,FALSE)),"N",HLOOKUP(CZ14,$DS$7:$DY16,$DZ16,FALSE))</f>
        <v>N</v>
      </c>
      <c r="DA16" s="362" t="str">
        <f ca="1">IF(ISERROR(HLOOKUP(DA14,$DS$7:$DY16,$DZ16,FALSE)),"N",HLOOKUP(DA14,$DS$7:$DY16,$DZ16,FALSE))</f>
        <v>N</v>
      </c>
      <c r="DB16" s="362" t="str">
        <f ca="1">IF(ISERROR(HLOOKUP(DB14,$DS$7:$DY16,$DZ16,FALSE)),"N",HLOOKUP(DB14,$DS$7:$DY16,$DZ16,FALSE))</f>
        <v>N</v>
      </c>
      <c r="DC16" s="362" t="str">
        <f ca="1">IF(ISERROR(HLOOKUP(DC14,$DS$7:$DY16,$DZ16,FALSE)),"N",HLOOKUP(DC14,$DS$7:$DY16,$DZ16,FALSE))</f>
        <v>N</v>
      </c>
      <c r="DD16" s="362" t="str">
        <f>IF(ISERROR(HLOOKUP(DD14,$DS$7:$DY16,$DZ16,FALSE)),"N",HLOOKUP(DD14,$DS$7:$DY16,$DZ16,FALSE))</f>
        <v>N</v>
      </c>
      <c r="DE16" s="362" t="str">
        <f ca="1">IF(ISERROR(HLOOKUP(DE14,$DS$7:$DY16,$DZ16,FALSE)),"N",HLOOKUP(DE14,$DS$7:$DY16,$DZ16,FALSE))</f>
        <v>N</v>
      </c>
      <c r="DF16" s="362" t="str">
        <f ca="1">IF(ISERROR(HLOOKUP(DF14,$DS$7:$DY16,$DZ16,FALSE)),"N",HLOOKUP(DF14,$DS$7:$DY16,$DZ16,FALSE))</f>
        <v>N</v>
      </c>
      <c r="DG16" s="362" t="str">
        <f ca="1">IF(ISERROR(HLOOKUP(DG14,$DS$7:$DY16,$DZ16,FALSE)),"N",HLOOKUP(DG14,$DS$7:$DY16,$DZ16,FALSE))</f>
        <v>N</v>
      </c>
      <c r="DH16" s="362" t="str">
        <f ca="1">IF(ISERROR(HLOOKUP(DH14,$DS$7:$DY16,$DZ16,FALSE)),"N",HLOOKUP(DH14,$DS$7:$DY16,$DZ16,FALSE))</f>
        <v>N</v>
      </c>
      <c r="DI16" s="362" t="str">
        <f ca="1">IF(ISERROR(HLOOKUP(DI14,$DS$7:$DY16,$DZ16,FALSE)),"N",HLOOKUP(DI14,$DS$7:$DY16,$DZ16,FALSE))</f>
        <v>N</v>
      </c>
      <c r="DJ16" s="362" t="str">
        <f ca="1">IF(ISERROR(HLOOKUP(DJ14,$DS$7:$DY16,$DZ16,FALSE)),"N",HLOOKUP(DJ14,$DS$7:$DY16,$DZ16,FALSE))</f>
        <v>N</v>
      </c>
      <c r="DK16" s="362" t="str">
        <f>IF(ISERROR(HLOOKUP(DK14,$DS$7:$DY16,$DZ16,FALSE)),"N",HLOOKUP(DK14,$DS$7:$DY16,$DZ16,FALSE))</f>
        <v>N</v>
      </c>
      <c r="DL16" s="362" t="str">
        <f ca="1">IF(ISERROR(HLOOKUP(DL14,$DS$7:$DY16,$DZ16,FALSE)),"N",HLOOKUP(DL14,$DS$7:$DY16,$DZ16,FALSE))</f>
        <v>N</v>
      </c>
      <c r="DM16" s="362" t="str">
        <f ca="1">IF(ISERROR(HLOOKUP(DM14,$DS$7:$DY16,$DZ16,FALSE)),"N",HLOOKUP(DM14,$DS$7:$DY16,$DZ16,FALSE))</f>
        <v>N</v>
      </c>
      <c r="DN16" s="362" t="str">
        <f ca="1">IF(ISERROR(HLOOKUP(DN14,$DS$7:$DY16,$DZ16,FALSE)),"N",HLOOKUP(DN14,$DS$7:$DY16,$DZ16,FALSE))</f>
        <v>N</v>
      </c>
      <c r="DO16" s="362" t="str">
        <f ca="1">IF(ISERROR(HLOOKUP(DO14,$DS$7:$DY16,$DZ16,FALSE)),"N",HLOOKUP(DO14,$DS$7:$DY16,$DZ16,FALSE))</f>
        <v>N</v>
      </c>
      <c r="DP16" s="362" t="str">
        <f ca="1">IF(ISERROR(HLOOKUP(DP14,$DS$7:$DY16,$DZ16,FALSE)),"N",HLOOKUP(DP14,$DS$7:$DY16,$DZ16,FALSE))</f>
        <v>N</v>
      </c>
      <c r="DQ16" s="362">
        <f t="shared" ca="1" si="21"/>
        <v>0</v>
      </c>
      <c r="DR16" s="362">
        <f t="shared" ca="1" si="22"/>
        <v>31</v>
      </c>
      <c r="DS16" s="362" t="str">
        <f>IF('DB Func'!M11&gt;0,"S","N")</f>
        <v>N</v>
      </c>
      <c r="DT16" s="362" t="str">
        <f>IF('DB Func'!R11&gt;0,"S","N")</f>
        <v>N</v>
      </c>
      <c r="DU16" s="362" t="str">
        <f>IF('DB Func'!W11&gt;0,"S","N")</f>
        <v>N</v>
      </c>
      <c r="DV16" s="362" t="str">
        <f>IF('DB Func'!AB11&gt;0,"S","N")</f>
        <v>N</v>
      </c>
      <c r="DW16" s="362" t="str">
        <f>IF('DB Func'!AG11&gt;0,"S","N")</f>
        <v>N</v>
      </c>
      <c r="DX16" s="362" t="str">
        <f>IF('DB Func'!AL11&gt;0,"S","N")</f>
        <v>N</v>
      </c>
      <c r="DY16" s="362" t="str">
        <f>IF('DB Func'!AQ11&gt;0,"S","N")</f>
        <v>N</v>
      </c>
      <c r="DZ16" s="362">
        <v>10</v>
      </c>
      <c r="EA16" s="369">
        <f ca="1">'DB Func'!C11</f>
        <v>0</v>
      </c>
      <c r="EB16" s="362" t="str">
        <f t="shared" ca="1" si="23"/>
        <v>s</v>
      </c>
      <c r="EC16" s="362" t="str">
        <f t="shared" ca="1" si="23"/>
        <v>s</v>
      </c>
      <c r="ED16" s="362" t="str">
        <f t="shared" ca="1" si="23"/>
        <v>s</v>
      </c>
      <c r="EE16" s="362" t="str">
        <f t="shared" ca="1" si="23"/>
        <v>s</v>
      </c>
      <c r="EF16" s="362" t="str">
        <f t="shared" ca="1" si="23"/>
        <v>s</v>
      </c>
      <c r="EG16" s="362" t="str">
        <f t="shared" ca="1" si="23"/>
        <v>s</v>
      </c>
      <c r="EH16" s="362" t="str">
        <f t="shared" ca="1" si="23"/>
        <v>s</v>
      </c>
      <c r="EI16" s="362" t="str">
        <f t="shared" ca="1" si="23"/>
        <v>s</v>
      </c>
      <c r="EJ16" s="362" t="str">
        <f t="shared" ca="1" si="23"/>
        <v>s</v>
      </c>
      <c r="EK16" s="362" t="str">
        <f t="shared" ca="1" si="23"/>
        <v>s</v>
      </c>
      <c r="EL16" s="362" t="str">
        <f t="shared" ca="1" si="23"/>
        <v>s</v>
      </c>
      <c r="EM16" s="362" t="str">
        <f t="shared" ca="1" si="23"/>
        <v>s</v>
      </c>
      <c r="EN16" s="362" t="str">
        <f t="shared" ca="1" si="23"/>
        <v>s</v>
      </c>
      <c r="EO16" s="362" t="str">
        <f t="shared" ca="1" si="23"/>
        <v>s</v>
      </c>
      <c r="EP16" s="362" t="str">
        <f t="shared" ca="1" si="23"/>
        <v>s</v>
      </c>
      <c r="EQ16" s="362" t="str">
        <f t="shared" ca="1" si="23"/>
        <v>s</v>
      </c>
      <c r="ER16" s="362" t="str">
        <f t="shared" ca="1" si="24"/>
        <v>s</v>
      </c>
      <c r="ES16" s="362" t="str">
        <f t="shared" ca="1" si="24"/>
        <v>s</v>
      </c>
      <c r="ET16" s="362" t="str">
        <f t="shared" ca="1" si="24"/>
        <v>s</v>
      </c>
      <c r="EU16" s="362" t="str">
        <f t="shared" ca="1" si="24"/>
        <v>s</v>
      </c>
      <c r="EV16" s="362" t="str">
        <f t="shared" ca="1" si="24"/>
        <v>s</v>
      </c>
      <c r="EW16" s="362" t="str">
        <f t="shared" ca="1" si="24"/>
        <v>s</v>
      </c>
      <c r="EX16" s="362" t="str">
        <f t="shared" ca="1" si="24"/>
        <v>s</v>
      </c>
      <c r="EY16" s="362" t="str">
        <f t="shared" ca="1" si="24"/>
        <v>s</v>
      </c>
      <c r="EZ16" s="362" t="str">
        <f t="shared" ca="1" si="24"/>
        <v>s</v>
      </c>
      <c r="FA16" s="362" t="str">
        <f t="shared" ca="1" si="24"/>
        <v>s</v>
      </c>
      <c r="FB16" s="362" t="str">
        <f t="shared" ca="1" si="24"/>
        <v>s</v>
      </c>
      <c r="FC16" s="362" t="str">
        <f t="shared" ca="1" si="24"/>
        <v>s</v>
      </c>
      <c r="FD16" s="362" t="str">
        <f t="shared" ca="1" si="24"/>
        <v>s</v>
      </c>
      <c r="FE16" s="362" t="str">
        <f t="shared" ca="1" si="24"/>
        <v>s</v>
      </c>
      <c r="FF16" s="362" t="str">
        <f t="shared" ca="1" si="24"/>
        <v>s</v>
      </c>
      <c r="FG16" s="362">
        <f t="shared" ca="1" si="25"/>
        <v>31</v>
      </c>
      <c r="FH16" s="362">
        <f t="shared" ca="1" si="26"/>
        <v>0</v>
      </c>
      <c r="FI16" s="362" t="str">
        <f ca="1">IF(AND(YEAR(EA16)='P Gerais'!D14,MONTH(Lanc!EA16)=12,DAY(Lanc!EA16)&gt;1),"S","N")</f>
        <v>N</v>
      </c>
      <c r="FJ16" s="364">
        <f t="shared" ca="1" si="27"/>
        <v>0</v>
      </c>
      <c r="FK16" s="364">
        <f t="shared" si="28"/>
        <v>0</v>
      </c>
      <c r="FL16" s="387">
        <f t="shared" ca="1" si="29"/>
        <v>0</v>
      </c>
      <c r="FP16" s="363">
        <f ca="1">((FJ16-FL16-FK16+AZ16+AQ16+SUM(Z16:AA16)+SUM(AW16:AX16)+AK16)*IF('DB Func'!GG11="ok",'DB Func'!GD11,0))</f>
        <v>0</v>
      </c>
      <c r="FR16" s="389">
        <f t="shared" ca="1" si="30"/>
        <v>0</v>
      </c>
      <c r="GV16" s="49"/>
      <c r="GW16" s="49"/>
      <c r="GX16" s="49"/>
      <c r="GY16" s="49"/>
      <c r="GZ16" s="49"/>
      <c r="HA16" s="49"/>
      <c r="HB16" s="49"/>
      <c r="HC16" s="49"/>
    </row>
    <row r="17" spans="3:211" ht="30" customHeight="1" thickTop="1" thickBot="1">
      <c r="C17" s="390" t="str">
        <f ca="1">IF('DB Func'!B12="Funcionário 10","",'DB Func'!B12)</f>
        <v/>
      </c>
      <c r="D17" s="391">
        <f ca="1">'DB Func'!CO12</f>
        <v>0</v>
      </c>
      <c r="E17" s="382" t="str">
        <f ca="1">IF(C17="","-",IF(OR(terceiro!E17="DEZ",terceiro!F17="DEZ"),"Sim","Não"))</f>
        <v>-</v>
      </c>
      <c r="F17" s="383" t="str">
        <f ca="1">IF(C17="","-",IF(OR(Ferias!E17="jan",Ferias!F17="DEZ"),"Sim","Não"))</f>
        <v>-</v>
      </c>
      <c r="G17" s="383">
        <f ca="1">IF(C17="",0,IF(F17="Sim",IF(Ferias!E17="DEZ",Ferias!I17,Ferias!J17),0))</f>
        <v>0</v>
      </c>
      <c r="H17" s="185"/>
      <c r="I17" s="185"/>
      <c r="J17" s="398">
        <f t="shared" ca="1" si="1"/>
        <v>0</v>
      </c>
      <c r="K17" s="152"/>
      <c r="L17" s="151"/>
      <c r="M17" s="189"/>
      <c r="N17" s="153"/>
      <c r="O17" s="48"/>
      <c r="P17" s="48"/>
      <c r="Q17" s="48"/>
      <c r="R17" s="49"/>
      <c r="S17" s="49"/>
      <c r="T17" s="49"/>
      <c r="U17" s="49"/>
      <c r="V17" s="49"/>
      <c r="W17" s="49"/>
      <c r="X17" s="49"/>
      <c r="Y17" s="49"/>
      <c r="Z17" s="49"/>
      <c r="AA17" s="49"/>
      <c r="AB17" s="48"/>
      <c r="AC17" s="48"/>
      <c r="AD17" s="49"/>
      <c r="AE17" s="49"/>
      <c r="AF17" s="314"/>
      <c r="AH17" s="400">
        <f ca="1">IF(AND('DB Func'!GE12="Novembro",'DB Func'!BQ12="2 Parcelas"),(('auxiliar 13 sal'!N13/12*'DB Func'!GF12+AVERAGE('auxiliar 13 sal'!Q13:AB13)+AVERAGE('auxiliar 13 sal'!AE13:AP13)+'auxiliar 13 sal'!N13*'DB Func'!BN12+'auxiliar 13 sal'!N13*'DB Func'!BO12)/2),IF('DB Func'!GE12="Dezembro",IF('DB Func'!BQ12="Parcela Única",('auxiliar 13 sal'!N13/12*'DB Func'!GF12)+AVERAGE('auxiliar 13 sal'!Q13:AB13)+AVERAGE('auxiliar 13 sal'!AE13:AP13)+('auxiliar 13 sal'!N13*'DB Func'!BN12)+('auxiliar 13 sal'!N13*'DB Func'!BO12),IF('DB Func'!BQ12="2 Parcelas",(('auxiliar 13 sal'!N13/12*'DB Func'!GF12+AVERAGE('auxiliar 13 sal'!Q13:AB13)+AVERAGE('auxiliar 13 sal'!AE13:AP13)+'auxiliar 13 sal'!N13*'DB Func'!BN12+'auxiliar 13 sal'!N13*'DB Func'!BO12)/2))),0))</f>
        <v>0</v>
      </c>
      <c r="AK17" s="364">
        <f t="shared" ca="1" si="5"/>
        <v>0</v>
      </c>
      <c r="AL17" s="364">
        <f t="shared" ca="1" si="6"/>
        <v>0</v>
      </c>
      <c r="AM17" s="364">
        <f t="shared" ca="1" si="7"/>
        <v>0</v>
      </c>
      <c r="AN17" s="364">
        <f t="shared" ca="1" si="8"/>
        <v>0</v>
      </c>
      <c r="AO17" s="364">
        <f t="shared" ca="1" si="9"/>
        <v>0</v>
      </c>
      <c r="AP17" s="364">
        <f t="shared" ca="1" si="10"/>
        <v>0</v>
      </c>
      <c r="AQ17" s="364">
        <f t="shared" ca="1" si="11"/>
        <v>0</v>
      </c>
      <c r="AR17" s="364">
        <f>IF(OR(M17="",M17=0),0,((FJ17/220)*('Ho Ex'!$C$8+$AS$6))*M17)</f>
        <v>0</v>
      </c>
      <c r="AS17" s="364">
        <f>IF(OR(N17="",N17=0),0,((FJ17/220*('DB Func'!GD12+Lanc!$AS$6))*('Ho Ex'!$I$8+$AS$6))*(N17/52.5*60))</f>
        <v>0</v>
      </c>
      <c r="AT17" s="364">
        <f>IF(OR(M17="",M17=0),0,((FJ17/220)*('Ho Ex'!$J$8+$AS$6))*O17)</f>
        <v>0</v>
      </c>
      <c r="AU17" s="364">
        <f>IF(OR(M17="",M17=0),0,((FJ17/220)*('Ho Ex'!I20+$AS$6))*P17)</f>
        <v>0</v>
      </c>
      <c r="AV17" s="364">
        <f>IF(OR(M17="",M17=0),0,((FJ17/220)*('Ho Ex'!C20+$AS$6))*Q17)</f>
        <v>0</v>
      </c>
      <c r="AW17" s="364">
        <f ca="1">FJ17*'DB Func'!BN12</f>
        <v>0</v>
      </c>
      <c r="AX17" s="364">
        <f ca="1">FJ17*'DB Func'!BO12</f>
        <v>0</v>
      </c>
      <c r="AY17" s="364">
        <f ca="1">IF(FJ17=0,0,VLOOKUP(FJ17,'P Gerais'!$D$39:$G$41,3,TRUE)*Func10!$F$68)</f>
        <v>0</v>
      </c>
      <c r="AZ17" s="364">
        <f t="shared" si="12"/>
        <v>0</v>
      </c>
      <c r="BA17" s="364">
        <f ca="1">((FJ17-FL17-FK17+AZ17+AQ17+SUM(Z17:AA17)+SUM(AW17:AX17)+AK17)*IF('DB Func'!GG12="ok",'DB Func'!GD12,0))+(FJ17-FL17-FK17+AZ17+AQ17+SUM(Z17:AA17)+SUM(AW17:AX17))+AK17</f>
        <v>0</v>
      </c>
      <c r="BB17" s="385">
        <f ca="1">VLOOKUP(BA17,'P Gerais'!$D$22:$G$25,3,TRUE)</f>
        <v>0.08</v>
      </c>
      <c r="BC17" s="364">
        <f ca="1">IF(BA17&lt;'P Gerais'!$D$25,BA17*BB17,Lanc!BB17)</f>
        <v>0</v>
      </c>
      <c r="BD17" s="364">
        <f ca="1">BA17-BC17-('DB Func'!GB12*'P Gerais'!$D$35)</f>
        <v>0</v>
      </c>
      <c r="BE17" s="386">
        <f ca="1">VLOOKUP(BD17,'P Gerais'!$D$29:$F$33,3,TRUE)</f>
        <v>0</v>
      </c>
      <c r="BF17" s="364">
        <f t="shared" ca="1" si="13"/>
        <v>0</v>
      </c>
      <c r="BG17" s="364">
        <f ca="1">VLOOKUP(BD17,'P Gerais'!$D$29:$G$33,4,TRUE)</f>
        <v>0</v>
      </c>
      <c r="BH17" s="364">
        <f t="shared" ca="1" si="14"/>
        <v>0</v>
      </c>
      <c r="BI17" s="364">
        <f t="shared" ca="1" si="15"/>
        <v>0</v>
      </c>
      <c r="BJ17" s="362">
        <f ca="1">'DB Func'!G12</f>
        <v>0</v>
      </c>
      <c r="BK17" s="362">
        <f ca="1">'DB Func'!FW12</f>
        <v>0</v>
      </c>
      <c r="BL17" s="364">
        <f ca="1">D17*'P Gerais'!$D$13</f>
        <v>0</v>
      </c>
      <c r="BM17" s="364">
        <f ca="1">D17*'P Gerais'!$D$14</f>
        <v>0</v>
      </c>
      <c r="BN17" s="364">
        <f ca="1">D17*'P Gerais'!$D$16</f>
        <v>0</v>
      </c>
      <c r="BO17" s="364">
        <f ca="1">D17*'P Gerais'!$D$17</f>
        <v>0</v>
      </c>
      <c r="BP17" s="364">
        <f ca="1">D17*'P Gerais'!$D$18</f>
        <v>0</v>
      </c>
      <c r="BQ17" s="385">
        <f ca="1">VLOOKUP(D17,'P Gerais'!$D$22:$G$24,3,TRUE)</f>
        <v>0.08</v>
      </c>
      <c r="BR17" s="385">
        <f ca="1">VLOOKUP(D17,'P Gerais'!$D$29:$G$33,3,TRUE)</f>
        <v>0</v>
      </c>
      <c r="BS17" s="385">
        <f ca="1">'DB Func'!BN12</f>
        <v>0</v>
      </c>
      <c r="BT17" s="385">
        <f ca="1">'DB Func'!BO12</f>
        <v>0</v>
      </c>
      <c r="BU17" s="385">
        <f ca="1">'DB Func'!FX12</f>
        <v>0</v>
      </c>
      <c r="BV17" s="364">
        <f t="shared" ca="1" si="16"/>
        <v>-0.08</v>
      </c>
      <c r="BW17" s="364">
        <f ca="1">BV17-'DB Func'!GC12</f>
        <v>-0.08</v>
      </c>
      <c r="BX17" s="362">
        <f ca="1">IFERROR(VLOOKUP(BW17,'P Gerais'!$D$29:$G$33,3,TRUE)*BW17,0)</f>
        <v>0</v>
      </c>
      <c r="BY17" s="364">
        <f ca="1">IFERROR(BX17-VLOOKUP(BW17,'P Gerais'!$D$29:$H$33,4,TRUE),0)</f>
        <v>0</v>
      </c>
      <c r="BZ17" s="364">
        <f ca="1">D17*'DB Func'!GD12</f>
        <v>0</v>
      </c>
      <c r="CB17" s="364">
        <f t="shared" ca="1" si="17"/>
        <v>0</v>
      </c>
      <c r="CC17" s="364">
        <f t="shared" si="18"/>
        <v>0</v>
      </c>
      <c r="CD17" s="364">
        <f t="shared" si="19"/>
        <v>0</v>
      </c>
      <c r="CF17" s="362" t="str">
        <f t="shared" ca="1" si="20"/>
        <v>não</v>
      </c>
      <c r="CG17" s="362">
        <f ca="1">IF($CH$8=1,DAY('DB Func'!C12),0)</f>
        <v>0</v>
      </c>
      <c r="CH17" s="362">
        <f ca="1">IF(CI17=0,0,MONTH('DB Func'!C12))</f>
        <v>0</v>
      </c>
      <c r="CI17" s="362">
        <f ca="1">IF('P Gerais'!D15=YEAR('DB Func'!C12),YEAR('DB Func'!C12),0)</f>
        <v>0</v>
      </c>
      <c r="CJ17" s="371">
        <v>40</v>
      </c>
      <c r="CK17" s="363"/>
      <c r="CL17" s="362" t="str">
        <f>IF(ISERROR(HLOOKUP(CL15,$DS$7:$DY17,$DZ17,FALSE)),"N",HLOOKUP(CL15,$DS$7:$DY17,$DZ17,FALSE))</f>
        <v>N</v>
      </c>
      <c r="CM17" s="362" t="str">
        <f>IF(ISERROR(HLOOKUP(CM15,$DS$7:$DY17,$DZ17,FALSE)),"N",HLOOKUP(CM15,$DS$7:$DY17,$DZ17,FALSE))</f>
        <v>N</v>
      </c>
      <c r="CN17" s="362" t="str">
        <f>IF(ISERROR(HLOOKUP(CN15,$DS$7:$DY17,$DZ17,FALSE)),"N",HLOOKUP(CN15,$DS$7:$DY17,$DZ17,FALSE))</f>
        <v>N</v>
      </c>
      <c r="CO17" s="362" t="str">
        <f>IF(ISERROR(HLOOKUP(CO15,$DS$7:$DY17,$DZ17,FALSE)),"N",HLOOKUP(CO15,$DS$7:$DY17,$DZ17,FALSE))</f>
        <v>N</v>
      </c>
      <c r="CP17" s="362" t="str">
        <f>IF(ISERROR(HLOOKUP(CP15,$DS$7:$DY17,$DZ17,FALSE)),"N",HLOOKUP(CP15,$DS$7:$DY17,$DZ17,FALSE))</f>
        <v>N</v>
      </c>
      <c r="CQ17" s="362" t="str">
        <f>IF(ISERROR(HLOOKUP(CQ15,$DS$7:$DY17,$DZ17,FALSE)),"N",HLOOKUP(CQ15,$DS$7:$DY17,$DZ17,FALSE))</f>
        <v>N</v>
      </c>
      <c r="CR17" s="362" t="str">
        <f>IF(ISERROR(HLOOKUP(CR15,$DS$7:$DY17,$DZ17,FALSE)),"N",HLOOKUP(CR15,$DS$7:$DY17,$DZ17,FALSE))</f>
        <v>N</v>
      </c>
      <c r="CS17" s="362" t="str">
        <f>IF(ISERROR(HLOOKUP(CS15,$DS$7:$DY17,$DZ17,FALSE)),"N",HLOOKUP(CS15,$DS$7:$DY17,$DZ17,FALSE))</f>
        <v>N</v>
      </c>
      <c r="CT17" s="362" t="str">
        <f>IF(ISERROR(HLOOKUP(CT15,$DS$7:$DY17,$DZ17,FALSE)),"N",HLOOKUP(CT15,$DS$7:$DY17,$DZ17,FALSE))</f>
        <v>N</v>
      </c>
      <c r="CU17" s="362" t="str">
        <f>IF(ISERROR(HLOOKUP(CU15,$DS$7:$DY17,$DZ17,FALSE)),"N",HLOOKUP(CU15,$DS$7:$DY17,$DZ17,FALSE))</f>
        <v>N</v>
      </c>
      <c r="CV17" s="362" t="str">
        <f>IF(ISERROR(HLOOKUP(CV15,$DS$7:$DY17,$DZ17,FALSE)),"N",HLOOKUP(CV15,$DS$7:$DY17,$DZ17,FALSE))</f>
        <v>N</v>
      </c>
      <c r="CW17" s="362" t="str">
        <f>IF(ISERROR(HLOOKUP(CW15,$DS$7:$DY17,$DZ17,FALSE)),"N",HLOOKUP(CW15,$DS$7:$DY17,$DZ17,FALSE))</f>
        <v>N</v>
      </c>
      <c r="CX17" s="362" t="str">
        <f>IF(ISERROR(HLOOKUP(CX15,$DS$7:$DY17,$DZ17,FALSE)),"N",HLOOKUP(CX15,$DS$7:$DY17,$DZ17,FALSE))</f>
        <v>N</v>
      </c>
      <c r="CY17" s="362" t="str">
        <f>IF(ISERROR(HLOOKUP(CY15,$DS$7:$DY17,$DZ17,FALSE)),"N",HLOOKUP(CY15,$DS$7:$DY17,$DZ17,FALSE))</f>
        <v>N</v>
      </c>
      <c r="CZ17" s="362" t="str">
        <f>IF(ISERROR(HLOOKUP(CZ15,$DS$7:$DY17,$DZ17,FALSE)),"N",HLOOKUP(CZ15,$DS$7:$DY17,$DZ17,FALSE))</f>
        <v>N</v>
      </c>
      <c r="DA17" s="362" t="str">
        <f>IF(ISERROR(HLOOKUP(DA15,$DS$7:$DY17,$DZ17,FALSE)),"N",HLOOKUP(DA15,$DS$7:$DY17,$DZ17,FALSE))</f>
        <v>N</v>
      </c>
      <c r="DB17" s="362" t="str">
        <f>IF(ISERROR(HLOOKUP(DB15,$DS$7:$DY17,$DZ17,FALSE)),"N",HLOOKUP(DB15,$DS$7:$DY17,$DZ17,FALSE))</f>
        <v>N</v>
      </c>
      <c r="DC17" s="362" t="str">
        <f>IF(ISERROR(HLOOKUP(DC15,$DS$7:$DY17,$DZ17,FALSE)),"N",HLOOKUP(DC15,$DS$7:$DY17,$DZ17,FALSE))</f>
        <v>N</v>
      </c>
      <c r="DD17" s="362" t="str">
        <f>IF(ISERROR(HLOOKUP(DD15,$DS$7:$DY17,$DZ17,FALSE)),"N",HLOOKUP(DD15,$DS$7:$DY17,$DZ17,FALSE))</f>
        <v>N</v>
      </c>
      <c r="DE17" s="362" t="str">
        <f>IF(ISERROR(HLOOKUP(DE15,$DS$7:$DY17,$DZ17,FALSE)),"N",HLOOKUP(DE15,$DS$7:$DY17,$DZ17,FALSE))</f>
        <v>N</v>
      </c>
      <c r="DF17" s="362" t="str">
        <f>IF(ISERROR(HLOOKUP(DF15,$DS$7:$DY17,$DZ17,FALSE)),"N",HLOOKUP(DF15,$DS$7:$DY17,$DZ17,FALSE))</f>
        <v>N</v>
      </c>
      <c r="DG17" s="362" t="str">
        <f>IF(ISERROR(HLOOKUP(DG15,$DS$7:$DY17,$DZ17,FALSE)),"N",HLOOKUP(DG15,$DS$7:$DY17,$DZ17,FALSE))</f>
        <v>N</v>
      </c>
      <c r="DH17" s="362" t="str">
        <f>IF(ISERROR(HLOOKUP(DH15,$DS$7:$DY17,$DZ17,FALSE)),"N",HLOOKUP(DH15,$DS$7:$DY17,$DZ17,FALSE))</f>
        <v>N</v>
      </c>
      <c r="DI17" s="362" t="str">
        <f>IF(ISERROR(HLOOKUP(DI15,$DS$7:$DY17,$DZ17,FALSE)),"N",HLOOKUP(DI15,$DS$7:$DY17,$DZ17,FALSE))</f>
        <v>N</v>
      </c>
      <c r="DJ17" s="362" t="str">
        <f>IF(ISERROR(HLOOKUP(DJ15,$DS$7:$DY17,$DZ17,FALSE)),"N",HLOOKUP(DJ15,$DS$7:$DY17,$DZ17,FALSE))</f>
        <v>N</v>
      </c>
      <c r="DK17" s="362" t="str">
        <f>IF(ISERROR(HLOOKUP(DK15,$DS$7:$DY17,$DZ17,FALSE)),"N",HLOOKUP(DK15,$DS$7:$DY17,$DZ17,FALSE))</f>
        <v>N</v>
      </c>
      <c r="DL17" s="362" t="str">
        <f>IF(ISERROR(HLOOKUP(DL15,$DS$7:$DY17,$DZ17,FALSE)),"N",HLOOKUP(DL15,$DS$7:$DY17,$DZ17,FALSE))</f>
        <v>N</v>
      </c>
      <c r="DM17" s="362" t="str">
        <f>IF(ISERROR(HLOOKUP(DM15,$DS$7:$DY17,$DZ17,FALSE)),"N",HLOOKUP(DM15,$DS$7:$DY17,$DZ17,FALSE))</f>
        <v>N</v>
      </c>
      <c r="DN17" s="362" t="str">
        <f>IF(ISERROR(HLOOKUP(DN15,$DS$7:$DY17,$DZ17,FALSE)),"N",HLOOKUP(DN15,$DS$7:$DY17,$DZ17,FALSE))</f>
        <v>N</v>
      </c>
      <c r="DO17" s="362" t="str">
        <f>IF(ISERROR(HLOOKUP(DO15,$DS$7:$DY17,$DZ17,FALSE)),"N",HLOOKUP(DO15,$DS$7:$DY17,$DZ17,FALSE))</f>
        <v>N</v>
      </c>
      <c r="DP17" s="362" t="str">
        <f>IF(ISERROR(HLOOKUP(DP15,$DS$7:$DY17,$DZ17,FALSE)),"N",HLOOKUP(DP15,$DS$7:$DY17,$DZ17,FALSE))</f>
        <v>N</v>
      </c>
      <c r="DQ17" s="362">
        <f t="shared" si="21"/>
        <v>0</v>
      </c>
      <c r="DR17" s="362">
        <f t="shared" si="22"/>
        <v>31</v>
      </c>
      <c r="DS17" s="362" t="str">
        <f>IF('DB Func'!M12&gt;0,"S","N")</f>
        <v>N</v>
      </c>
      <c r="DT17" s="362" t="str">
        <f>IF('DB Func'!R12&gt;0,"S","N")</f>
        <v>N</v>
      </c>
      <c r="DU17" s="362" t="str">
        <f>IF('DB Func'!W12&gt;0,"S","N")</f>
        <v>N</v>
      </c>
      <c r="DV17" s="362" t="str">
        <f>IF('DB Func'!AB12&gt;0,"S","N")</f>
        <v>N</v>
      </c>
      <c r="DW17" s="362" t="str">
        <f>IF('DB Func'!AG12&gt;0,"S","N")</f>
        <v>N</v>
      </c>
      <c r="DX17" s="362" t="str">
        <f>IF('DB Func'!AL12&gt;0,"S","N")</f>
        <v>N</v>
      </c>
      <c r="DY17" s="362" t="str">
        <f>IF('DB Func'!AQ12&gt;0,"S","N")</f>
        <v>N</v>
      </c>
      <c r="DZ17" s="362">
        <v>11</v>
      </c>
      <c r="EA17" s="369">
        <f ca="1">'DB Func'!C12</f>
        <v>0</v>
      </c>
      <c r="EB17" s="362" t="str">
        <f t="shared" ca="1" si="23"/>
        <v>s</v>
      </c>
      <c r="EC17" s="362" t="str">
        <f t="shared" ca="1" si="23"/>
        <v>s</v>
      </c>
      <c r="ED17" s="362" t="str">
        <f t="shared" ca="1" si="23"/>
        <v>s</v>
      </c>
      <c r="EE17" s="362" t="str">
        <f t="shared" ca="1" si="23"/>
        <v>s</v>
      </c>
      <c r="EF17" s="362" t="str">
        <f t="shared" ca="1" si="23"/>
        <v>s</v>
      </c>
      <c r="EG17" s="362" t="str">
        <f t="shared" ca="1" si="23"/>
        <v>s</v>
      </c>
      <c r="EH17" s="362" t="str">
        <f t="shared" ca="1" si="23"/>
        <v>s</v>
      </c>
      <c r="EI17" s="362" t="str">
        <f t="shared" ca="1" si="23"/>
        <v>s</v>
      </c>
      <c r="EJ17" s="362" t="str">
        <f t="shared" ca="1" si="23"/>
        <v>s</v>
      </c>
      <c r="EK17" s="362" t="str">
        <f t="shared" ca="1" si="23"/>
        <v>s</v>
      </c>
      <c r="EL17" s="362" t="str">
        <f t="shared" ca="1" si="23"/>
        <v>s</v>
      </c>
      <c r="EM17" s="362" t="str">
        <f t="shared" ca="1" si="23"/>
        <v>s</v>
      </c>
      <c r="EN17" s="362" t="str">
        <f t="shared" ca="1" si="23"/>
        <v>s</v>
      </c>
      <c r="EO17" s="362" t="str">
        <f t="shared" ca="1" si="23"/>
        <v>s</v>
      </c>
      <c r="EP17" s="362" t="str">
        <f t="shared" ca="1" si="23"/>
        <v>s</v>
      </c>
      <c r="EQ17" s="362" t="str">
        <f t="shared" ca="1" si="23"/>
        <v>s</v>
      </c>
      <c r="ER17" s="362" t="str">
        <f t="shared" ca="1" si="24"/>
        <v>s</v>
      </c>
      <c r="ES17" s="362" t="str">
        <f t="shared" ca="1" si="24"/>
        <v>s</v>
      </c>
      <c r="ET17" s="362" t="str">
        <f t="shared" ca="1" si="24"/>
        <v>s</v>
      </c>
      <c r="EU17" s="362" t="str">
        <f t="shared" ca="1" si="24"/>
        <v>s</v>
      </c>
      <c r="EV17" s="362" t="str">
        <f t="shared" ca="1" si="24"/>
        <v>s</v>
      </c>
      <c r="EW17" s="362" t="str">
        <f t="shared" ca="1" si="24"/>
        <v>s</v>
      </c>
      <c r="EX17" s="362" t="str">
        <f t="shared" ca="1" si="24"/>
        <v>s</v>
      </c>
      <c r="EY17" s="362" t="str">
        <f t="shared" ca="1" si="24"/>
        <v>s</v>
      </c>
      <c r="EZ17" s="362" t="str">
        <f t="shared" ca="1" si="24"/>
        <v>s</v>
      </c>
      <c r="FA17" s="362" t="str">
        <f t="shared" ca="1" si="24"/>
        <v>s</v>
      </c>
      <c r="FB17" s="362" t="str">
        <f t="shared" ca="1" si="24"/>
        <v>s</v>
      </c>
      <c r="FC17" s="362" t="str">
        <f t="shared" ca="1" si="24"/>
        <v>s</v>
      </c>
      <c r="FD17" s="362" t="str">
        <f t="shared" ca="1" si="24"/>
        <v>s</v>
      </c>
      <c r="FE17" s="362" t="str">
        <f t="shared" ca="1" si="24"/>
        <v>s</v>
      </c>
      <c r="FF17" s="362" t="str">
        <f t="shared" ca="1" si="24"/>
        <v>s</v>
      </c>
      <c r="FG17" s="362">
        <f t="shared" ca="1" si="25"/>
        <v>31</v>
      </c>
      <c r="FH17" s="362">
        <f t="shared" ca="1" si="26"/>
        <v>0</v>
      </c>
      <c r="FI17" s="362" t="str">
        <f ca="1">IF(AND(YEAR(EA17)='P Gerais'!D15,MONTH(Lanc!EA17)=12,DAY(Lanc!EA17)&gt;1),"S","N")</f>
        <v>N</v>
      </c>
      <c r="FJ17" s="364">
        <f t="shared" ca="1" si="27"/>
        <v>0</v>
      </c>
      <c r="FK17" s="364">
        <f t="shared" si="28"/>
        <v>0</v>
      </c>
      <c r="FL17" s="387">
        <f t="shared" ca="1" si="29"/>
        <v>0</v>
      </c>
      <c r="FP17" s="363">
        <f ca="1">((FJ17-FL17-FK17+AZ17+AQ17+SUM(Z17:AA17)+SUM(AW17:AX17)+AK17)*IF('DB Func'!GG12="ok",'DB Func'!GD12,0))</f>
        <v>0</v>
      </c>
      <c r="FR17" s="389">
        <f t="shared" ca="1" si="30"/>
        <v>0</v>
      </c>
      <c r="GV17" s="49"/>
      <c r="GW17" s="49"/>
      <c r="GX17" s="49"/>
      <c r="GY17" s="49"/>
      <c r="GZ17" s="49"/>
      <c r="HA17" s="49"/>
      <c r="HB17" s="49"/>
      <c r="HC17" s="49"/>
    </row>
    <row r="18" spans="3:211" ht="30" customHeight="1" thickTop="1" thickBot="1">
      <c r="C18" s="390" t="str">
        <f ca="1">IF('DB Func'!B13="Funcionário 11","",'DB Func'!B13)</f>
        <v/>
      </c>
      <c r="D18" s="391">
        <f ca="1">'DB Func'!CO13</f>
        <v>0</v>
      </c>
      <c r="E18" s="382" t="str">
        <f ca="1">IF(C18="","-",IF(OR(terceiro!E18="DEZ",terceiro!F18="DEZ"),"Sim","Não"))</f>
        <v>-</v>
      </c>
      <c r="F18" s="383" t="str">
        <f ca="1">IF(C18="","-",IF(OR(Ferias!E18="jan",Ferias!F18="DEZ"),"Sim","Não"))</f>
        <v>-</v>
      </c>
      <c r="G18" s="383">
        <f ca="1">IF(C18="",0,IF(F18="Sim",IF(Ferias!E18="DEZ",Ferias!I18,Ferias!J18),0))</f>
        <v>0</v>
      </c>
      <c r="H18" s="185"/>
      <c r="I18" s="185"/>
      <c r="J18" s="398">
        <f t="shared" ca="1" si="1"/>
        <v>0</v>
      </c>
      <c r="K18" s="152"/>
      <c r="L18" s="151"/>
      <c r="M18" s="189"/>
      <c r="N18" s="153"/>
      <c r="O18" s="48"/>
      <c r="P18" s="48"/>
      <c r="Q18" s="48"/>
      <c r="R18" s="49"/>
      <c r="S18" s="49"/>
      <c r="T18" s="49"/>
      <c r="U18" s="49"/>
      <c r="V18" s="49"/>
      <c r="W18" s="49"/>
      <c r="X18" s="49"/>
      <c r="Y18" s="49"/>
      <c r="Z18" s="49"/>
      <c r="AA18" s="49"/>
      <c r="AB18" s="48"/>
      <c r="AC18" s="48"/>
      <c r="AD18" s="49"/>
      <c r="AE18" s="49"/>
      <c r="AF18" s="314"/>
      <c r="AH18" s="400">
        <f ca="1">IF(AND('DB Func'!GE13="Novembro",'DB Func'!BQ13="2 Parcelas"),(('auxiliar 13 sal'!N14/12*'DB Func'!GF13+AVERAGE('auxiliar 13 sal'!Q14:AB14)+AVERAGE('auxiliar 13 sal'!AE14:AP14)+'auxiliar 13 sal'!N14*'DB Func'!BN13+'auxiliar 13 sal'!N14*'DB Func'!BO13)/2),IF('DB Func'!GE13="Dezembro",IF('DB Func'!BQ13="Parcela Única",('auxiliar 13 sal'!N14/12*'DB Func'!GF13)+AVERAGE('auxiliar 13 sal'!Q14:AB14)+AVERAGE('auxiliar 13 sal'!AE14:AP14)+('auxiliar 13 sal'!N14*'DB Func'!BN13)+('auxiliar 13 sal'!N14*'DB Func'!BO13),IF('DB Func'!BQ13="2 Parcelas",(('auxiliar 13 sal'!N14/12*'DB Func'!GF13+AVERAGE('auxiliar 13 sal'!Q14:AB14)+AVERAGE('auxiliar 13 sal'!AE14:AP14)+'auxiliar 13 sal'!N14*'DB Func'!BN13+'auxiliar 13 sal'!N14*'DB Func'!BO13)/2))),0))</f>
        <v>0</v>
      </c>
      <c r="AK18" s="364">
        <f t="shared" ca="1" si="5"/>
        <v>0</v>
      </c>
      <c r="AL18" s="364">
        <f t="shared" ca="1" si="6"/>
        <v>0</v>
      </c>
      <c r="AM18" s="364">
        <f t="shared" ca="1" si="7"/>
        <v>0</v>
      </c>
      <c r="AN18" s="364">
        <f t="shared" ca="1" si="8"/>
        <v>0</v>
      </c>
      <c r="AO18" s="364">
        <f t="shared" ca="1" si="9"/>
        <v>0</v>
      </c>
      <c r="AP18" s="364">
        <f t="shared" ca="1" si="10"/>
        <v>0</v>
      </c>
      <c r="AQ18" s="364">
        <f t="shared" ca="1" si="11"/>
        <v>0</v>
      </c>
      <c r="AR18" s="364">
        <f>IF(OR(M18="",M18=0),0,((FJ18/220)*('Ho Ex'!$C$8+$AS$6))*M18)</f>
        <v>0</v>
      </c>
      <c r="AS18" s="364">
        <f>IF(OR(N18="",N18=0),0,((FJ18/220*('DB Func'!GD13+Lanc!$AS$6))*('Ho Ex'!$I$8+$AS$6))*(N18/52.5*60))</f>
        <v>0</v>
      </c>
      <c r="AT18" s="364">
        <f>IF(OR(M18="",M18=0),0,((FJ18/220)*('Ho Ex'!$J$8+$AS$6))*O18)</f>
        <v>0</v>
      </c>
      <c r="AU18" s="364">
        <f>IF(OR(M18="",M18=0),0,((FJ18/220)*('Ho Ex'!I21+$AS$6))*P18)</f>
        <v>0</v>
      </c>
      <c r="AV18" s="364">
        <f>IF(OR(M18="",M18=0),0,((FJ18/220)*('Ho Ex'!C21+$AS$6))*Q18)</f>
        <v>0</v>
      </c>
      <c r="AW18" s="364">
        <f ca="1">FJ18*'DB Func'!BN13</f>
        <v>0</v>
      </c>
      <c r="AX18" s="364">
        <f ca="1">FJ18*'DB Func'!BO13</f>
        <v>0</v>
      </c>
      <c r="AY18" s="364">
        <f ca="1">IF(FJ18=0,0,VLOOKUP(FJ18,'P Gerais'!$D$39:$G$41,3,TRUE)*Func11!$F$68)</f>
        <v>0</v>
      </c>
      <c r="AZ18" s="364">
        <f t="shared" si="12"/>
        <v>0</v>
      </c>
      <c r="BA18" s="364">
        <f ca="1">((FJ18-FL18-FK18+AZ18+AQ18+SUM(Z18:AA18)+SUM(AW18:AX18)+AK18)*IF('DB Func'!GG13="ok",'DB Func'!GD13,0))+(FJ18-FL18-FK18+AZ18+AQ18+SUM(Z18:AA18)+SUM(AW18:AX18))+AK18</f>
        <v>0</v>
      </c>
      <c r="BB18" s="385">
        <f ca="1">VLOOKUP(BA18,'P Gerais'!$D$22:$G$25,3,TRUE)</f>
        <v>0.08</v>
      </c>
      <c r="BC18" s="364">
        <f ca="1">IF(BA18&lt;'P Gerais'!$D$25,BA18*BB18,Lanc!BB18)</f>
        <v>0</v>
      </c>
      <c r="BD18" s="364">
        <f ca="1">BA18-BC18-('DB Func'!GB13*'P Gerais'!$D$35)</f>
        <v>0</v>
      </c>
      <c r="BE18" s="386">
        <f ca="1">VLOOKUP(BD18,'P Gerais'!$D$29:$F$33,3,TRUE)</f>
        <v>0</v>
      </c>
      <c r="BF18" s="364">
        <f t="shared" ca="1" si="13"/>
        <v>0</v>
      </c>
      <c r="BG18" s="364">
        <f ca="1">VLOOKUP(BD18,'P Gerais'!$D$29:$G$33,4,TRUE)</f>
        <v>0</v>
      </c>
      <c r="BH18" s="364">
        <f t="shared" ca="1" si="14"/>
        <v>0</v>
      </c>
      <c r="BI18" s="364">
        <f t="shared" ca="1" si="15"/>
        <v>0</v>
      </c>
      <c r="BJ18" s="362">
        <f ca="1">'DB Func'!G13</f>
        <v>0</v>
      </c>
      <c r="BK18" s="362">
        <f ca="1">'DB Func'!FW13</f>
        <v>0</v>
      </c>
      <c r="BL18" s="364">
        <f ca="1">D18*'P Gerais'!$D$13</f>
        <v>0</v>
      </c>
      <c r="BM18" s="364">
        <f ca="1">D18*'P Gerais'!$D$14</f>
        <v>0</v>
      </c>
      <c r="BN18" s="364">
        <f ca="1">D18*'P Gerais'!$D$16</f>
        <v>0</v>
      </c>
      <c r="BO18" s="364">
        <f ca="1">D18*'P Gerais'!$D$17</f>
        <v>0</v>
      </c>
      <c r="BP18" s="364">
        <f ca="1">D18*'P Gerais'!$D$18</f>
        <v>0</v>
      </c>
      <c r="BQ18" s="385">
        <f ca="1">VLOOKUP(D18,'P Gerais'!$D$22:$G$24,3,TRUE)</f>
        <v>0.08</v>
      </c>
      <c r="BR18" s="385">
        <f ca="1">VLOOKUP(D18,'P Gerais'!$D$29:$G$33,3,TRUE)</f>
        <v>0</v>
      </c>
      <c r="BS18" s="385">
        <f ca="1">'DB Func'!BN13</f>
        <v>0</v>
      </c>
      <c r="BT18" s="385">
        <f ca="1">'DB Func'!BO13</f>
        <v>0</v>
      </c>
      <c r="BU18" s="385">
        <f ca="1">'DB Func'!FX13</f>
        <v>0</v>
      </c>
      <c r="BV18" s="364">
        <f t="shared" ca="1" si="16"/>
        <v>-0.08</v>
      </c>
      <c r="BW18" s="364">
        <f ca="1">BV18-'DB Func'!GC13</f>
        <v>-0.08</v>
      </c>
      <c r="BX18" s="362">
        <f ca="1">IFERROR(VLOOKUP(BW18,'P Gerais'!$D$29:$G$33,3,TRUE)*BW18,0)</f>
        <v>0</v>
      </c>
      <c r="BY18" s="364">
        <f ca="1">IFERROR(BX18-VLOOKUP(BW18,'P Gerais'!$D$29:$H$33,4,TRUE),0)</f>
        <v>0</v>
      </c>
      <c r="BZ18" s="364">
        <f ca="1">D18*'DB Func'!GD13</f>
        <v>0</v>
      </c>
      <c r="CB18" s="364">
        <f t="shared" ca="1" si="17"/>
        <v>0</v>
      </c>
      <c r="CC18" s="364">
        <f t="shared" si="18"/>
        <v>0</v>
      </c>
      <c r="CD18" s="364">
        <f t="shared" si="19"/>
        <v>0</v>
      </c>
      <c r="CF18" s="362" t="str">
        <f t="shared" ca="1" si="20"/>
        <v>não</v>
      </c>
      <c r="CG18" s="362">
        <f ca="1">IF($CH$8=1,DAY('DB Func'!C13),0)</f>
        <v>0</v>
      </c>
      <c r="CH18" s="362">
        <f ca="1">IF(CI18=0,0,MONTH('DB Func'!C13))</f>
        <v>0</v>
      </c>
      <c r="CI18" s="362">
        <f ca="1">IF('P Gerais'!D16=YEAR('DB Func'!C13),YEAR('DB Func'!C13),0)</f>
        <v>0</v>
      </c>
      <c r="CJ18" s="371">
        <v>41</v>
      </c>
      <c r="CK18" s="363"/>
      <c r="CL18" s="362" t="str">
        <f ca="1">IF(ISERROR(HLOOKUP(CL16,$DS$7:$DY18,$DZ18,FALSE)),"N",HLOOKUP(CL16,$DS$7:$DY18,$DZ18,FALSE))</f>
        <v>N</v>
      </c>
      <c r="CM18" s="362" t="str">
        <f ca="1">IF(ISERROR(HLOOKUP(CM16,$DS$7:$DY18,$DZ18,FALSE)),"N",HLOOKUP(CM16,$DS$7:$DY18,$DZ18,FALSE))</f>
        <v>N</v>
      </c>
      <c r="CN18" s="362" t="str">
        <f ca="1">IF(ISERROR(HLOOKUP(CN16,$DS$7:$DY18,$DZ18,FALSE)),"N",HLOOKUP(CN16,$DS$7:$DY18,$DZ18,FALSE))</f>
        <v>N</v>
      </c>
      <c r="CO18" s="362" t="str">
        <f ca="1">IF(ISERROR(HLOOKUP(CO16,$DS$7:$DY18,$DZ18,FALSE)),"N",HLOOKUP(CO16,$DS$7:$DY18,$DZ18,FALSE))</f>
        <v>N</v>
      </c>
      <c r="CP18" s="362" t="str">
        <f>IF(ISERROR(HLOOKUP(CP16,$DS$7:$DY18,$DZ18,FALSE)),"N",HLOOKUP(CP16,$DS$7:$DY18,$DZ18,FALSE))</f>
        <v>N</v>
      </c>
      <c r="CQ18" s="362" t="str">
        <f ca="1">IF(ISERROR(HLOOKUP(CQ16,$DS$7:$DY18,$DZ18,FALSE)),"N",HLOOKUP(CQ16,$DS$7:$DY18,$DZ18,FALSE))</f>
        <v>N</v>
      </c>
      <c r="CR18" s="362" t="str">
        <f ca="1">IF(ISERROR(HLOOKUP(CR16,$DS$7:$DY18,$DZ18,FALSE)),"N",HLOOKUP(CR16,$DS$7:$DY18,$DZ18,FALSE))</f>
        <v>N</v>
      </c>
      <c r="CS18" s="362" t="str">
        <f ca="1">IF(ISERROR(HLOOKUP(CS16,$DS$7:$DY18,$DZ18,FALSE)),"N",HLOOKUP(CS16,$DS$7:$DY18,$DZ18,FALSE))</f>
        <v>N</v>
      </c>
      <c r="CT18" s="362" t="str">
        <f ca="1">IF(ISERROR(HLOOKUP(CT16,$DS$7:$DY18,$DZ18,FALSE)),"N",HLOOKUP(CT16,$DS$7:$DY18,$DZ18,FALSE))</f>
        <v>N</v>
      </c>
      <c r="CU18" s="362" t="str">
        <f ca="1">IF(ISERROR(HLOOKUP(CU16,$DS$7:$DY18,$DZ18,FALSE)),"N",HLOOKUP(CU16,$DS$7:$DY18,$DZ18,FALSE))</f>
        <v>N</v>
      </c>
      <c r="CV18" s="362" t="str">
        <f ca="1">IF(ISERROR(HLOOKUP(CV16,$DS$7:$DY18,$DZ18,FALSE)),"N",HLOOKUP(CV16,$DS$7:$DY18,$DZ18,FALSE))</f>
        <v>N</v>
      </c>
      <c r="CW18" s="362" t="str">
        <f>IF(ISERROR(HLOOKUP(CW16,$DS$7:$DY18,$DZ18,FALSE)),"N",HLOOKUP(CW16,$DS$7:$DY18,$DZ18,FALSE))</f>
        <v>N</v>
      </c>
      <c r="CX18" s="362" t="str">
        <f ca="1">IF(ISERROR(HLOOKUP(CX16,$DS$7:$DY18,$DZ18,FALSE)),"N",HLOOKUP(CX16,$DS$7:$DY18,$DZ18,FALSE))</f>
        <v>N</v>
      </c>
      <c r="CY18" s="362" t="str">
        <f ca="1">IF(ISERROR(HLOOKUP(CY16,$DS$7:$DY18,$DZ18,FALSE)),"N",HLOOKUP(CY16,$DS$7:$DY18,$DZ18,FALSE))</f>
        <v>N</v>
      </c>
      <c r="CZ18" s="362" t="str">
        <f ca="1">IF(ISERROR(HLOOKUP(CZ16,$DS$7:$DY18,$DZ18,FALSE)),"N",HLOOKUP(CZ16,$DS$7:$DY18,$DZ18,FALSE))</f>
        <v>N</v>
      </c>
      <c r="DA18" s="362" t="str">
        <f ca="1">IF(ISERROR(HLOOKUP(DA16,$DS$7:$DY18,$DZ18,FALSE)),"N",HLOOKUP(DA16,$DS$7:$DY18,$DZ18,FALSE))</f>
        <v>N</v>
      </c>
      <c r="DB18" s="362" t="str">
        <f ca="1">IF(ISERROR(HLOOKUP(DB16,$DS$7:$DY18,$DZ18,FALSE)),"N",HLOOKUP(DB16,$DS$7:$DY18,$DZ18,FALSE))</f>
        <v>N</v>
      </c>
      <c r="DC18" s="362" t="str">
        <f ca="1">IF(ISERROR(HLOOKUP(DC16,$DS$7:$DY18,$DZ18,FALSE)),"N",HLOOKUP(DC16,$DS$7:$DY18,$DZ18,FALSE))</f>
        <v>N</v>
      </c>
      <c r="DD18" s="362" t="str">
        <f>IF(ISERROR(HLOOKUP(DD16,$DS$7:$DY18,$DZ18,FALSE)),"N",HLOOKUP(DD16,$DS$7:$DY18,$DZ18,FALSE))</f>
        <v>N</v>
      </c>
      <c r="DE18" s="362" t="str">
        <f ca="1">IF(ISERROR(HLOOKUP(DE16,$DS$7:$DY18,$DZ18,FALSE)),"N",HLOOKUP(DE16,$DS$7:$DY18,$DZ18,FALSE))</f>
        <v>N</v>
      </c>
      <c r="DF18" s="362" t="str">
        <f ca="1">IF(ISERROR(HLOOKUP(DF16,$DS$7:$DY18,$DZ18,FALSE)),"N",HLOOKUP(DF16,$DS$7:$DY18,$DZ18,FALSE))</f>
        <v>N</v>
      </c>
      <c r="DG18" s="362" t="str">
        <f ca="1">IF(ISERROR(HLOOKUP(DG16,$DS$7:$DY18,$DZ18,FALSE)),"N",HLOOKUP(DG16,$DS$7:$DY18,$DZ18,FALSE))</f>
        <v>N</v>
      </c>
      <c r="DH18" s="362" t="str">
        <f ca="1">IF(ISERROR(HLOOKUP(DH16,$DS$7:$DY18,$DZ18,FALSE)),"N",HLOOKUP(DH16,$DS$7:$DY18,$DZ18,FALSE))</f>
        <v>N</v>
      </c>
      <c r="DI18" s="362" t="str">
        <f ca="1">IF(ISERROR(HLOOKUP(DI16,$DS$7:$DY18,$DZ18,FALSE)),"N",HLOOKUP(DI16,$DS$7:$DY18,$DZ18,FALSE))</f>
        <v>N</v>
      </c>
      <c r="DJ18" s="362" t="str">
        <f ca="1">IF(ISERROR(HLOOKUP(DJ16,$DS$7:$DY18,$DZ18,FALSE)),"N",HLOOKUP(DJ16,$DS$7:$DY18,$DZ18,FALSE))</f>
        <v>N</v>
      </c>
      <c r="DK18" s="362" t="str">
        <f>IF(ISERROR(HLOOKUP(DK16,$DS$7:$DY18,$DZ18,FALSE)),"N",HLOOKUP(DK16,$DS$7:$DY18,$DZ18,FALSE))</f>
        <v>N</v>
      </c>
      <c r="DL18" s="362" t="str">
        <f ca="1">IF(ISERROR(HLOOKUP(DL16,$DS$7:$DY18,$DZ18,FALSE)),"N",HLOOKUP(DL16,$DS$7:$DY18,$DZ18,FALSE))</f>
        <v>N</v>
      </c>
      <c r="DM18" s="362" t="str">
        <f ca="1">IF(ISERROR(HLOOKUP(DM16,$DS$7:$DY18,$DZ18,FALSE)),"N",HLOOKUP(DM16,$DS$7:$DY18,$DZ18,FALSE))</f>
        <v>N</v>
      </c>
      <c r="DN18" s="362" t="str">
        <f ca="1">IF(ISERROR(HLOOKUP(DN16,$DS$7:$DY18,$DZ18,FALSE)),"N",HLOOKUP(DN16,$DS$7:$DY18,$DZ18,FALSE))</f>
        <v>N</v>
      </c>
      <c r="DO18" s="362" t="str">
        <f ca="1">IF(ISERROR(HLOOKUP(DO16,$DS$7:$DY18,$DZ18,FALSE)),"N",HLOOKUP(DO16,$DS$7:$DY18,$DZ18,FALSE))</f>
        <v>N</v>
      </c>
      <c r="DP18" s="362" t="str">
        <f ca="1">IF(ISERROR(HLOOKUP(DP16,$DS$7:$DY18,$DZ18,FALSE)),"N",HLOOKUP(DP16,$DS$7:$DY18,$DZ18,FALSE))</f>
        <v>N</v>
      </c>
      <c r="DQ18" s="362">
        <f t="shared" ca="1" si="21"/>
        <v>0</v>
      </c>
      <c r="DR18" s="362">
        <f t="shared" ca="1" si="22"/>
        <v>31</v>
      </c>
      <c r="DS18" s="362" t="str">
        <f>IF('DB Func'!M13&gt;0,"S","N")</f>
        <v>N</v>
      </c>
      <c r="DT18" s="362" t="str">
        <f>IF('DB Func'!R13&gt;0,"S","N")</f>
        <v>N</v>
      </c>
      <c r="DU18" s="362" t="str">
        <f>IF('DB Func'!W13&gt;0,"S","N")</f>
        <v>N</v>
      </c>
      <c r="DV18" s="362" t="str">
        <f>IF('DB Func'!AB13&gt;0,"S","N")</f>
        <v>N</v>
      </c>
      <c r="DW18" s="362" t="str">
        <f>IF('DB Func'!AG13&gt;0,"S","N")</f>
        <v>N</v>
      </c>
      <c r="DX18" s="362" t="str">
        <f>IF('DB Func'!AL13&gt;0,"S","N")</f>
        <v>N</v>
      </c>
      <c r="DY18" s="362" t="str">
        <f>IF('DB Func'!AQ13&gt;0,"S","N")</f>
        <v>N</v>
      </c>
      <c r="DZ18" s="362">
        <v>12</v>
      </c>
      <c r="EA18" s="369">
        <f ca="1">'DB Func'!C13</f>
        <v>0</v>
      </c>
      <c r="EB18" s="362" t="str">
        <f t="shared" ca="1" si="23"/>
        <v>s</v>
      </c>
      <c r="EC18" s="362" t="str">
        <f t="shared" ca="1" si="23"/>
        <v>s</v>
      </c>
      <c r="ED18" s="362" t="str">
        <f t="shared" ca="1" si="23"/>
        <v>s</v>
      </c>
      <c r="EE18" s="362" t="str">
        <f t="shared" ca="1" si="23"/>
        <v>s</v>
      </c>
      <c r="EF18" s="362" t="str">
        <f t="shared" ca="1" si="23"/>
        <v>s</v>
      </c>
      <c r="EG18" s="362" t="str">
        <f t="shared" ca="1" si="23"/>
        <v>s</v>
      </c>
      <c r="EH18" s="362" t="str">
        <f t="shared" ca="1" si="23"/>
        <v>s</v>
      </c>
      <c r="EI18" s="362" t="str">
        <f t="shared" ca="1" si="23"/>
        <v>s</v>
      </c>
      <c r="EJ18" s="362" t="str">
        <f t="shared" ca="1" si="23"/>
        <v>s</v>
      </c>
      <c r="EK18" s="362" t="str">
        <f t="shared" ca="1" si="23"/>
        <v>s</v>
      </c>
      <c r="EL18" s="362" t="str">
        <f t="shared" ca="1" si="23"/>
        <v>s</v>
      </c>
      <c r="EM18" s="362" t="str">
        <f t="shared" ca="1" si="23"/>
        <v>s</v>
      </c>
      <c r="EN18" s="362" t="str">
        <f t="shared" ca="1" si="23"/>
        <v>s</v>
      </c>
      <c r="EO18" s="362" t="str">
        <f t="shared" ca="1" si="23"/>
        <v>s</v>
      </c>
      <c r="EP18" s="362" t="str">
        <f t="shared" ca="1" si="23"/>
        <v>s</v>
      </c>
      <c r="EQ18" s="362" t="str">
        <f t="shared" ca="1" si="23"/>
        <v>s</v>
      </c>
      <c r="ER18" s="362" t="str">
        <f t="shared" ca="1" si="24"/>
        <v>s</v>
      </c>
      <c r="ES18" s="362" t="str">
        <f t="shared" ca="1" si="24"/>
        <v>s</v>
      </c>
      <c r="ET18" s="362" t="str">
        <f t="shared" ca="1" si="24"/>
        <v>s</v>
      </c>
      <c r="EU18" s="362" t="str">
        <f t="shared" ca="1" si="24"/>
        <v>s</v>
      </c>
      <c r="EV18" s="362" t="str">
        <f t="shared" ca="1" si="24"/>
        <v>s</v>
      </c>
      <c r="EW18" s="362" t="str">
        <f t="shared" ca="1" si="24"/>
        <v>s</v>
      </c>
      <c r="EX18" s="362" t="str">
        <f t="shared" ca="1" si="24"/>
        <v>s</v>
      </c>
      <c r="EY18" s="362" t="str">
        <f t="shared" ca="1" si="24"/>
        <v>s</v>
      </c>
      <c r="EZ18" s="362" t="str">
        <f t="shared" ca="1" si="24"/>
        <v>s</v>
      </c>
      <c r="FA18" s="362" t="str">
        <f t="shared" ca="1" si="24"/>
        <v>s</v>
      </c>
      <c r="FB18" s="362" t="str">
        <f t="shared" ca="1" si="24"/>
        <v>s</v>
      </c>
      <c r="FC18" s="362" t="str">
        <f t="shared" ca="1" si="24"/>
        <v>s</v>
      </c>
      <c r="FD18" s="362" t="str">
        <f t="shared" ca="1" si="24"/>
        <v>s</v>
      </c>
      <c r="FE18" s="362" t="str">
        <f t="shared" ca="1" si="24"/>
        <v>s</v>
      </c>
      <c r="FF18" s="362" t="str">
        <f t="shared" ca="1" si="24"/>
        <v>s</v>
      </c>
      <c r="FG18" s="362">
        <f t="shared" ca="1" si="25"/>
        <v>31</v>
      </c>
      <c r="FH18" s="362">
        <f t="shared" ca="1" si="26"/>
        <v>0</v>
      </c>
      <c r="FI18" s="362" t="str">
        <f ca="1">IF(AND(YEAR(EA18)='P Gerais'!D16,MONTH(Lanc!EA18)=12,DAY(Lanc!EA18)&gt;1),"S","N")</f>
        <v>N</v>
      </c>
      <c r="FJ18" s="364">
        <f t="shared" ca="1" si="27"/>
        <v>0</v>
      </c>
      <c r="FK18" s="364">
        <f t="shared" si="28"/>
        <v>0</v>
      </c>
      <c r="FL18" s="387">
        <f t="shared" ca="1" si="29"/>
        <v>0</v>
      </c>
      <c r="FP18" s="363">
        <f ca="1">((FJ18-FL18-FK18+AZ18+AQ18+SUM(Z18:AA18)+SUM(AW18:AX18)+AK18)*IF('DB Func'!GG13="ok",'DB Func'!GD13,0))</f>
        <v>0</v>
      </c>
      <c r="FR18" s="389">
        <f t="shared" ca="1" si="30"/>
        <v>0</v>
      </c>
      <c r="GV18" s="49"/>
      <c r="GW18" s="49"/>
      <c r="GX18" s="49"/>
      <c r="GY18" s="49"/>
      <c r="GZ18" s="49"/>
      <c r="HA18" s="49"/>
      <c r="HB18" s="49"/>
      <c r="HC18" s="49"/>
    </row>
    <row r="19" spans="3:211" ht="30" customHeight="1" thickTop="1" thickBot="1">
      <c r="C19" s="390" t="str">
        <f ca="1">IF('DB Func'!B14="Funcionário 12","",'DB Func'!B14)</f>
        <v/>
      </c>
      <c r="D19" s="391">
        <f ca="1">'DB Func'!CO14</f>
        <v>0</v>
      </c>
      <c r="E19" s="382" t="str">
        <f ca="1">IF(C19="","-",IF(OR(terceiro!E19="DEZ",terceiro!F19="DEZ"),"Sim","Não"))</f>
        <v>-</v>
      </c>
      <c r="F19" s="383" t="str">
        <f ca="1">IF(C19="","-",IF(OR(Ferias!E19="jan",Ferias!F19="DEZ"),"Sim","Não"))</f>
        <v>-</v>
      </c>
      <c r="G19" s="383">
        <f ca="1">IF(C19="",0,IF(F19="Sim",IF(Ferias!E19="DEZ",Ferias!I19,Ferias!J19),0))</f>
        <v>0</v>
      </c>
      <c r="H19" s="185"/>
      <c r="I19" s="185"/>
      <c r="J19" s="398">
        <f t="shared" ca="1" si="1"/>
        <v>0</v>
      </c>
      <c r="K19" s="152"/>
      <c r="L19" s="151"/>
      <c r="M19" s="189"/>
      <c r="N19" s="153"/>
      <c r="O19" s="48"/>
      <c r="P19" s="48"/>
      <c r="Q19" s="48"/>
      <c r="R19" s="49"/>
      <c r="S19" s="49"/>
      <c r="T19" s="49"/>
      <c r="U19" s="49"/>
      <c r="V19" s="49"/>
      <c r="W19" s="49"/>
      <c r="X19" s="49"/>
      <c r="Y19" s="49"/>
      <c r="Z19" s="49"/>
      <c r="AA19" s="49"/>
      <c r="AB19" s="48"/>
      <c r="AC19" s="48"/>
      <c r="AD19" s="49"/>
      <c r="AE19" s="49"/>
      <c r="AF19" s="314"/>
      <c r="AH19" s="400">
        <f ca="1">IF(AND('DB Func'!GE14="Novembro",'DB Func'!BQ14="2 Parcelas"),(('auxiliar 13 sal'!N15/12*'DB Func'!GF14+AVERAGE('auxiliar 13 sal'!Q15:AB15)+AVERAGE('auxiliar 13 sal'!AE15:AP15)+'auxiliar 13 sal'!N15*'DB Func'!BN14+'auxiliar 13 sal'!N15*'DB Func'!BO14)/2),IF('DB Func'!GE14="Dezembro",IF('DB Func'!BQ14="Parcela Única",('auxiliar 13 sal'!N15/12*'DB Func'!GF14)+AVERAGE('auxiliar 13 sal'!Q15:AB15)+AVERAGE('auxiliar 13 sal'!AE15:AP15)+('auxiliar 13 sal'!N15*'DB Func'!BN14)+('auxiliar 13 sal'!N15*'DB Func'!BO14),IF('DB Func'!BQ14="2 Parcelas",(('auxiliar 13 sal'!N15/12*'DB Func'!GF14+AVERAGE('auxiliar 13 sal'!Q15:AB15)+AVERAGE('auxiliar 13 sal'!AE15:AP15)+'auxiliar 13 sal'!N15*'DB Func'!BN14+'auxiliar 13 sal'!N15*'DB Func'!BO14)/2))),0))</f>
        <v>0</v>
      </c>
      <c r="AK19" s="364">
        <f t="shared" ca="1" si="5"/>
        <v>0</v>
      </c>
      <c r="AL19" s="364">
        <f t="shared" ca="1" si="6"/>
        <v>0</v>
      </c>
      <c r="AM19" s="364">
        <f t="shared" ca="1" si="7"/>
        <v>0</v>
      </c>
      <c r="AN19" s="364">
        <f t="shared" ca="1" si="8"/>
        <v>0</v>
      </c>
      <c r="AO19" s="364">
        <f t="shared" ca="1" si="9"/>
        <v>0</v>
      </c>
      <c r="AP19" s="364">
        <f t="shared" ca="1" si="10"/>
        <v>0</v>
      </c>
      <c r="AQ19" s="364">
        <f t="shared" ca="1" si="11"/>
        <v>0</v>
      </c>
      <c r="AR19" s="364">
        <f>IF(OR(M19="",M19=0),0,((FJ19/220)*('Ho Ex'!$C$8+$AS$6))*M19)</f>
        <v>0</v>
      </c>
      <c r="AS19" s="364">
        <f>IF(OR(N19="",N19=0),0,((FJ19/220*('DB Func'!GD14+Lanc!$AS$6))*('Ho Ex'!$I$8+$AS$6))*(N19/52.5*60))</f>
        <v>0</v>
      </c>
      <c r="AT19" s="364">
        <f>IF(OR(M19="",M19=0),0,((FJ19/220)*('Ho Ex'!$J$8+$AS$6))*O19)</f>
        <v>0</v>
      </c>
      <c r="AU19" s="364">
        <f>IF(OR(M19="",M19=0),0,((FJ19/220)*('Ho Ex'!I22+$AS$6))*P19)</f>
        <v>0</v>
      </c>
      <c r="AV19" s="364">
        <f>IF(OR(M19="",M19=0),0,((FJ19/220)*('Ho Ex'!C22+$AS$6))*Q19)</f>
        <v>0</v>
      </c>
      <c r="AW19" s="364">
        <f ca="1">FJ19*'DB Func'!BN14</f>
        <v>0</v>
      </c>
      <c r="AX19" s="364">
        <f ca="1">FJ19*'DB Func'!BO14</f>
        <v>0</v>
      </c>
      <c r="AY19" s="364">
        <f ca="1">IF(FJ19=0,0,VLOOKUP(FJ19,'P Gerais'!$D$39:$G$41,3,TRUE)*Func12!$F$68)</f>
        <v>0</v>
      </c>
      <c r="AZ19" s="364">
        <f t="shared" si="12"/>
        <v>0</v>
      </c>
      <c r="BA19" s="364">
        <f ca="1">((FJ19-FL19-FK19+AZ19+AQ19+SUM(Z19:AA19)+SUM(AW19:AX19)+AK19)*IF('DB Func'!GG14="ok",'DB Func'!GD14,0))+(FJ19-FL19-FK19+AZ19+AQ19+SUM(Z19:AA19)+SUM(AW19:AX19))+AK19</f>
        <v>0</v>
      </c>
      <c r="BB19" s="385">
        <f ca="1">VLOOKUP(BA19,'P Gerais'!$D$22:$G$25,3,TRUE)</f>
        <v>0.08</v>
      </c>
      <c r="BC19" s="364">
        <f ca="1">IF(BA19&lt;'P Gerais'!$D$25,BA19*BB19,Lanc!BB19)</f>
        <v>0</v>
      </c>
      <c r="BD19" s="364">
        <f ca="1">BA19-BC19-('DB Func'!GB14*'P Gerais'!$D$35)</f>
        <v>0</v>
      </c>
      <c r="BE19" s="386">
        <f ca="1">VLOOKUP(BD19,'P Gerais'!$D$29:$F$33,3,TRUE)</f>
        <v>0</v>
      </c>
      <c r="BF19" s="364">
        <f t="shared" ca="1" si="13"/>
        <v>0</v>
      </c>
      <c r="BG19" s="364">
        <f ca="1">VLOOKUP(BD19,'P Gerais'!$D$29:$G$33,4,TRUE)</f>
        <v>0</v>
      </c>
      <c r="BH19" s="364">
        <f t="shared" ca="1" si="14"/>
        <v>0</v>
      </c>
      <c r="BI19" s="364">
        <f t="shared" ca="1" si="15"/>
        <v>0</v>
      </c>
      <c r="BJ19" s="362">
        <f ca="1">'DB Func'!G14</f>
        <v>0</v>
      </c>
      <c r="BK19" s="362">
        <f ca="1">'DB Func'!FW14</f>
        <v>0</v>
      </c>
      <c r="BL19" s="364">
        <f ca="1">D19*'P Gerais'!$D$13</f>
        <v>0</v>
      </c>
      <c r="BM19" s="364">
        <f ca="1">D19*'P Gerais'!$D$14</f>
        <v>0</v>
      </c>
      <c r="BN19" s="364">
        <f ca="1">D19*'P Gerais'!$D$16</f>
        <v>0</v>
      </c>
      <c r="BO19" s="364">
        <f ca="1">D19*'P Gerais'!$D$17</f>
        <v>0</v>
      </c>
      <c r="BP19" s="364">
        <f ca="1">D19*'P Gerais'!$D$18</f>
        <v>0</v>
      </c>
      <c r="BQ19" s="385">
        <f ca="1">VLOOKUP(D19,'P Gerais'!$D$22:$G$24,3,TRUE)</f>
        <v>0.08</v>
      </c>
      <c r="BR19" s="385">
        <f ca="1">VLOOKUP(D19,'P Gerais'!$D$29:$G$33,3,TRUE)</f>
        <v>0</v>
      </c>
      <c r="BS19" s="385">
        <f ca="1">'DB Func'!BN14</f>
        <v>0</v>
      </c>
      <c r="BT19" s="385">
        <f ca="1">'DB Func'!BO14</f>
        <v>0</v>
      </c>
      <c r="BU19" s="385">
        <f ca="1">'DB Func'!FX14</f>
        <v>0</v>
      </c>
      <c r="BV19" s="364">
        <f t="shared" ca="1" si="16"/>
        <v>-0.08</v>
      </c>
      <c r="BW19" s="364">
        <f ca="1">BV19-'DB Func'!GC14</f>
        <v>-0.08</v>
      </c>
      <c r="BX19" s="362">
        <f ca="1">IFERROR(VLOOKUP(BW19,'P Gerais'!$D$29:$G$33,3,TRUE)*BW19,0)</f>
        <v>0</v>
      </c>
      <c r="BY19" s="364">
        <f ca="1">IFERROR(BX19-VLOOKUP(BW19,'P Gerais'!$D$29:$H$33,4,TRUE),0)</f>
        <v>0</v>
      </c>
      <c r="BZ19" s="364">
        <f ca="1">D19*'DB Func'!GD14</f>
        <v>0</v>
      </c>
      <c r="CB19" s="364">
        <f t="shared" ca="1" si="17"/>
        <v>0</v>
      </c>
      <c r="CC19" s="364">
        <f t="shared" si="18"/>
        <v>0</v>
      </c>
      <c r="CD19" s="364">
        <f t="shared" si="19"/>
        <v>0</v>
      </c>
      <c r="CF19" s="362" t="str">
        <f t="shared" ca="1" si="20"/>
        <v>não</v>
      </c>
      <c r="CG19" s="362">
        <f ca="1">IF($CH$8=1,DAY('DB Func'!C14),0)</f>
        <v>0</v>
      </c>
      <c r="CH19" s="362">
        <f ca="1">IF(CI19=0,0,MONTH('DB Func'!C14))</f>
        <v>0</v>
      </c>
      <c r="CI19" s="362">
        <f ca="1">IF('P Gerais'!D17=YEAR('DB Func'!C14),YEAR('DB Func'!C14),0)</f>
        <v>0</v>
      </c>
      <c r="CJ19" s="371">
        <v>42</v>
      </c>
      <c r="CK19" s="363"/>
      <c r="CL19" s="362" t="str">
        <f>IF(ISERROR(HLOOKUP(CL17,$DS$7:$DY19,$DZ19,FALSE)),"N",HLOOKUP(CL17,$DS$7:$DY19,$DZ19,FALSE))</f>
        <v>N</v>
      </c>
      <c r="CM19" s="362" t="str">
        <f>IF(ISERROR(HLOOKUP(CM17,$DS$7:$DY19,$DZ19,FALSE)),"N",HLOOKUP(CM17,$DS$7:$DY19,$DZ19,FALSE))</f>
        <v>N</v>
      </c>
      <c r="CN19" s="362" t="str">
        <f>IF(ISERROR(HLOOKUP(CN17,$DS$7:$DY19,$DZ19,FALSE)),"N",HLOOKUP(CN17,$DS$7:$DY19,$DZ19,FALSE))</f>
        <v>N</v>
      </c>
      <c r="CO19" s="362" t="str">
        <f>IF(ISERROR(HLOOKUP(CO17,$DS$7:$DY19,$DZ19,FALSE)),"N",HLOOKUP(CO17,$DS$7:$DY19,$DZ19,FALSE))</f>
        <v>N</v>
      </c>
      <c r="CP19" s="362" t="str">
        <f>IF(ISERROR(HLOOKUP(CP17,$DS$7:$DY19,$DZ19,FALSE)),"N",HLOOKUP(CP17,$DS$7:$DY19,$DZ19,FALSE))</f>
        <v>N</v>
      </c>
      <c r="CQ19" s="362" t="str">
        <f>IF(ISERROR(HLOOKUP(CQ17,$DS$7:$DY19,$DZ19,FALSE)),"N",HLOOKUP(CQ17,$DS$7:$DY19,$DZ19,FALSE))</f>
        <v>N</v>
      </c>
      <c r="CR19" s="362" t="str">
        <f>IF(ISERROR(HLOOKUP(CR17,$DS$7:$DY19,$DZ19,FALSE)),"N",HLOOKUP(CR17,$DS$7:$DY19,$DZ19,FALSE))</f>
        <v>N</v>
      </c>
      <c r="CS19" s="362" t="str">
        <f>IF(ISERROR(HLOOKUP(CS17,$DS$7:$DY19,$DZ19,FALSE)),"N",HLOOKUP(CS17,$DS$7:$DY19,$DZ19,FALSE))</f>
        <v>N</v>
      </c>
      <c r="CT19" s="362" t="str">
        <f>IF(ISERROR(HLOOKUP(CT17,$DS$7:$DY19,$DZ19,FALSE)),"N",HLOOKUP(CT17,$DS$7:$DY19,$DZ19,FALSE))</f>
        <v>N</v>
      </c>
      <c r="CU19" s="362" t="str">
        <f>IF(ISERROR(HLOOKUP(CU17,$DS$7:$DY19,$DZ19,FALSE)),"N",HLOOKUP(CU17,$DS$7:$DY19,$DZ19,FALSE))</f>
        <v>N</v>
      </c>
      <c r="CV19" s="362" t="str">
        <f>IF(ISERROR(HLOOKUP(CV17,$DS$7:$DY19,$DZ19,FALSE)),"N",HLOOKUP(CV17,$DS$7:$DY19,$DZ19,FALSE))</f>
        <v>N</v>
      </c>
      <c r="CW19" s="362" t="str">
        <f>IF(ISERROR(HLOOKUP(CW17,$DS$7:$DY19,$DZ19,FALSE)),"N",HLOOKUP(CW17,$DS$7:$DY19,$DZ19,FALSE))</f>
        <v>N</v>
      </c>
      <c r="CX19" s="362" t="str">
        <f>IF(ISERROR(HLOOKUP(CX17,$DS$7:$DY19,$DZ19,FALSE)),"N",HLOOKUP(CX17,$DS$7:$DY19,$DZ19,FALSE))</f>
        <v>N</v>
      </c>
      <c r="CY19" s="362" t="str">
        <f>IF(ISERROR(HLOOKUP(CY17,$DS$7:$DY19,$DZ19,FALSE)),"N",HLOOKUP(CY17,$DS$7:$DY19,$DZ19,FALSE))</f>
        <v>N</v>
      </c>
      <c r="CZ19" s="362" t="str">
        <f>IF(ISERROR(HLOOKUP(CZ17,$DS$7:$DY19,$DZ19,FALSE)),"N",HLOOKUP(CZ17,$DS$7:$DY19,$DZ19,FALSE))</f>
        <v>N</v>
      </c>
      <c r="DA19" s="362" t="str">
        <f>IF(ISERROR(HLOOKUP(DA17,$DS$7:$DY19,$DZ19,FALSE)),"N",HLOOKUP(DA17,$DS$7:$DY19,$DZ19,FALSE))</f>
        <v>N</v>
      </c>
      <c r="DB19" s="362" t="str">
        <f>IF(ISERROR(HLOOKUP(DB17,$DS$7:$DY19,$DZ19,FALSE)),"N",HLOOKUP(DB17,$DS$7:$DY19,$DZ19,FALSE))</f>
        <v>N</v>
      </c>
      <c r="DC19" s="362" t="str">
        <f>IF(ISERROR(HLOOKUP(DC17,$DS$7:$DY19,$DZ19,FALSE)),"N",HLOOKUP(DC17,$DS$7:$DY19,$DZ19,FALSE))</f>
        <v>N</v>
      </c>
      <c r="DD19" s="362" t="str">
        <f>IF(ISERROR(HLOOKUP(DD17,$DS$7:$DY19,$DZ19,FALSE)),"N",HLOOKUP(DD17,$DS$7:$DY19,$DZ19,FALSE))</f>
        <v>N</v>
      </c>
      <c r="DE19" s="362" t="str">
        <f>IF(ISERROR(HLOOKUP(DE17,$DS$7:$DY19,$DZ19,FALSE)),"N",HLOOKUP(DE17,$DS$7:$DY19,$DZ19,FALSE))</f>
        <v>N</v>
      </c>
      <c r="DF19" s="362" t="str">
        <f>IF(ISERROR(HLOOKUP(DF17,$DS$7:$DY19,$DZ19,FALSE)),"N",HLOOKUP(DF17,$DS$7:$DY19,$DZ19,FALSE))</f>
        <v>N</v>
      </c>
      <c r="DG19" s="362" t="str">
        <f>IF(ISERROR(HLOOKUP(DG17,$DS$7:$DY19,$DZ19,FALSE)),"N",HLOOKUP(DG17,$DS$7:$DY19,$DZ19,FALSE))</f>
        <v>N</v>
      </c>
      <c r="DH19" s="362" t="str">
        <f>IF(ISERROR(HLOOKUP(DH17,$DS$7:$DY19,$DZ19,FALSE)),"N",HLOOKUP(DH17,$DS$7:$DY19,$DZ19,FALSE))</f>
        <v>N</v>
      </c>
      <c r="DI19" s="362" t="str">
        <f>IF(ISERROR(HLOOKUP(DI17,$DS$7:$DY19,$DZ19,FALSE)),"N",HLOOKUP(DI17,$DS$7:$DY19,$DZ19,FALSE))</f>
        <v>N</v>
      </c>
      <c r="DJ19" s="362" t="str">
        <f>IF(ISERROR(HLOOKUP(DJ17,$DS$7:$DY19,$DZ19,FALSE)),"N",HLOOKUP(DJ17,$DS$7:$DY19,$DZ19,FALSE))</f>
        <v>N</v>
      </c>
      <c r="DK19" s="362" t="str">
        <f>IF(ISERROR(HLOOKUP(DK17,$DS$7:$DY19,$DZ19,FALSE)),"N",HLOOKUP(DK17,$DS$7:$DY19,$DZ19,FALSE))</f>
        <v>N</v>
      </c>
      <c r="DL19" s="362" t="str">
        <f>IF(ISERROR(HLOOKUP(DL17,$DS$7:$DY19,$DZ19,FALSE)),"N",HLOOKUP(DL17,$DS$7:$DY19,$DZ19,FALSE))</f>
        <v>N</v>
      </c>
      <c r="DM19" s="362" t="str">
        <f>IF(ISERROR(HLOOKUP(DM17,$DS$7:$DY19,$DZ19,FALSE)),"N",HLOOKUP(DM17,$DS$7:$DY19,$DZ19,FALSE))</f>
        <v>N</v>
      </c>
      <c r="DN19" s="362" t="str">
        <f>IF(ISERROR(HLOOKUP(DN17,$DS$7:$DY19,$DZ19,FALSE)),"N",HLOOKUP(DN17,$DS$7:$DY19,$DZ19,FALSE))</f>
        <v>N</v>
      </c>
      <c r="DO19" s="362" t="str">
        <f>IF(ISERROR(HLOOKUP(DO17,$DS$7:$DY19,$DZ19,FALSE)),"N",HLOOKUP(DO17,$DS$7:$DY19,$DZ19,FALSE))</f>
        <v>N</v>
      </c>
      <c r="DP19" s="362" t="str">
        <f>IF(ISERROR(HLOOKUP(DP17,$DS$7:$DY19,$DZ19,FALSE)),"N",HLOOKUP(DP17,$DS$7:$DY19,$DZ19,FALSE))</f>
        <v>N</v>
      </c>
      <c r="DQ19" s="362">
        <f t="shared" si="21"/>
        <v>0</v>
      </c>
      <c r="DR19" s="362">
        <f t="shared" si="22"/>
        <v>31</v>
      </c>
      <c r="DS19" s="362" t="str">
        <f>IF('DB Func'!M14&gt;0,"S","N")</f>
        <v>N</v>
      </c>
      <c r="DT19" s="362" t="str">
        <f>IF('DB Func'!R14&gt;0,"S","N")</f>
        <v>N</v>
      </c>
      <c r="DU19" s="362" t="str">
        <f>IF('DB Func'!W14&gt;0,"S","N")</f>
        <v>N</v>
      </c>
      <c r="DV19" s="362" t="str">
        <f>IF('DB Func'!AB14&gt;0,"S","N")</f>
        <v>N</v>
      </c>
      <c r="DW19" s="362" t="str">
        <f>IF('DB Func'!AG14&gt;0,"S","N")</f>
        <v>N</v>
      </c>
      <c r="DX19" s="362" t="str">
        <f>IF('DB Func'!AL14&gt;0,"S","N")</f>
        <v>N</v>
      </c>
      <c r="DY19" s="362" t="str">
        <f>IF('DB Func'!AQ14&gt;0,"S","N")</f>
        <v>N</v>
      </c>
      <c r="DZ19" s="362">
        <v>13</v>
      </c>
      <c r="EA19" s="369">
        <f ca="1">'DB Func'!C14</f>
        <v>0</v>
      </c>
      <c r="EB19" s="362" t="str">
        <f t="shared" ca="1" si="23"/>
        <v>s</v>
      </c>
      <c r="EC19" s="362" t="str">
        <f t="shared" ca="1" si="23"/>
        <v>s</v>
      </c>
      <c r="ED19" s="362" t="str">
        <f t="shared" ca="1" si="23"/>
        <v>s</v>
      </c>
      <c r="EE19" s="362" t="str">
        <f t="shared" ca="1" si="23"/>
        <v>s</v>
      </c>
      <c r="EF19" s="362" t="str">
        <f t="shared" ca="1" si="23"/>
        <v>s</v>
      </c>
      <c r="EG19" s="362" t="str">
        <f t="shared" ca="1" si="23"/>
        <v>s</v>
      </c>
      <c r="EH19" s="362" t="str">
        <f t="shared" ca="1" si="23"/>
        <v>s</v>
      </c>
      <c r="EI19" s="362" t="str">
        <f t="shared" ca="1" si="23"/>
        <v>s</v>
      </c>
      <c r="EJ19" s="362" t="str">
        <f t="shared" ca="1" si="23"/>
        <v>s</v>
      </c>
      <c r="EK19" s="362" t="str">
        <f t="shared" ca="1" si="23"/>
        <v>s</v>
      </c>
      <c r="EL19" s="362" t="str">
        <f t="shared" ca="1" si="23"/>
        <v>s</v>
      </c>
      <c r="EM19" s="362" t="str">
        <f t="shared" ca="1" si="23"/>
        <v>s</v>
      </c>
      <c r="EN19" s="362" t="str">
        <f t="shared" ca="1" si="23"/>
        <v>s</v>
      </c>
      <c r="EO19" s="362" t="str">
        <f t="shared" ca="1" si="23"/>
        <v>s</v>
      </c>
      <c r="EP19" s="362" t="str">
        <f t="shared" ca="1" si="23"/>
        <v>s</v>
      </c>
      <c r="EQ19" s="362" t="str">
        <f t="shared" ca="1" si="23"/>
        <v>s</v>
      </c>
      <c r="ER19" s="362" t="str">
        <f t="shared" ca="1" si="24"/>
        <v>s</v>
      </c>
      <c r="ES19" s="362" t="str">
        <f t="shared" ca="1" si="24"/>
        <v>s</v>
      </c>
      <c r="ET19" s="362" t="str">
        <f t="shared" ca="1" si="24"/>
        <v>s</v>
      </c>
      <c r="EU19" s="362" t="str">
        <f t="shared" ca="1" si="24"/>
        <v>s</v>
      </c>
      <c r="EV19" s="362" t="str">
        <f t="shared" ca="1" si="24"/>
        <v>s</v>
      </c>
      <c r="EW19" s="362" t="str">
        <f t="shared" ca="1" si="24"/>
        <v>s</v>
      </c>
      <c r="EX19" s="362" t="str">
        <f t="shared" ca="1" si="24"/>
        <v>s</v>
      </c>
      <c r="EY19" s="362" t="str">
        <f t="shared" ca="1" si="24"/>
        <v>s</v>
      </c>
      <c r="EZ19" s="362" t="str">
        <f t="shared" ca="1" si="24"/>
        <v>s</v>
      </c>
      <c r="FA19" s="362" t="str">
        <f t="shared" ca="1" si="24"/>
        <v>s</v>
      </c>
      <c r="FB19" s="362" t="str">
        <f t="shared" ca="1" si="24"/>
        <v>s</v>
      </c>
      <c r="FC19" s="362" t="str">
        <f t="shared" ca="1" si="24"/>
        <v>s</v>
      </c>
      <c r="FD19" s="362" t="str">
        <f t="shared" ca="1" si="24"/>
        <v>s</v>
      </c>
      <c r="FE19" s="362" t="str">
        <f t="shared" ca="1" si="24"/>
        <v>s</v>
      </c>
      <c r="FF19" s="362" t="str">
        <f t="shared" ca="1" si="24"/>
        <v>s</v>
      </c>
      <c r="FG19" s="362">
        <f t="shared" ca="1" si="25"/>
        <v>31</v>
      </c>
      <c r="FH19" s="362">
        <f t="shared" ca="1" si="26"/>
        <v>0</v>
      </c>
      <c r="FI19" s="362" t="str">
        <f ca="1">IF(AND(YEAR(EA19)='P Gerais'!D17,MONTH(Lanc!EA19)=12,DAY(Lanc!EA19)&gt;1),"S","N")</f>
        <v>N</v>
      </c>
      <c r="FJ19" s="364">
        <f t="shared" ca="1" si="27"/>
        <v>0</v>
      </c>
      <c r="FK19" s="364">
        <f t="shared" si="28"/>
        <v>0</v>
      </c>
      <c r="FL19" s="387">
        <f t="shared" ca="1" si="29"/>
        <v>0</v>
      </c>
      <c r="FP19" s="363">
        <f ca="1">((FJ19-FL19-FK19+AZ19+AQ19+SUM(Z19:AA19)+SUM(AW19:AX19)+AK19)*IF('DB Func'!GG14="ok",'DB Func'!GD14,0))</f>
        <v>0</v>
      </c>
      <c r="FR19" s="389">
        <f t="shared" ca="1" si="30"/>
        <v>0</v>
      </c>
      <c r="GV19" s="49"/>
      <c r="GW19" s="49"/>
      <c r="GX19" s="49"/>
      <c r="GY19" s="49"/>
      <c r="GZ19" s="49"/>
      <c r="HA19" s="49"/>
      <c r="HB19" s="49"/>
      <c r="HC19" s="49"/>
    </row>
    <row r="20" spans="3:211" ht="30" customHeight="1" thickTop="1" thickBot="1">
      <c r="C20" s="390" t="str">
        <f ca="1">IF('DB Func'!B15="Funcionário 13","",'DB Func'!B15)</f>
        <v/>
      </c>
      <c r="D20" s="391">
        <f ca="1">'DB Func'!CO15</f>
        <v>0</v>
      </c>
      <c r="E20" s="382" t="str">
        <f ca="1">IF(C20="","-",IF(OR(terceiro!E20="DEZ",terceiro!F20="DEZ"),"Sim","Não"))</f>
        <v>-</v>
      </c>
      <c r="F20" s="383" t="str">
        <f ca="1">IF(C20="","-",IF(OR(Ferias!E20="jan",Ferias!F20="DEZ"),"Sim","Não"))</f>
        <v>-</v>
      </c>
      <c r="G20" s="383">
        <f ca="1">IF(C20="",0,IF(F20="Sim",IF(Ferias!E20="DEZ",Ferias!I20,Ferias!J20),0))</f>
        <v>0</v>
      </c>
      <c r="H20" s="185"/>
      <c r="I20" s="185"/>
      <c r="J20" s="398">
        <f t="shared" ca="1" si="1"/>
        <v>0</v>
      </c>
      <c r="K20" s="152"/>
      <c r="L20" s="151"/>
      <c r="M20" s="189"/>
      <c r="N20" s="153"/>
      <c r="O20" s="48"/>
      <c r="P20" s="48"/>
      <c r="Q20" s="48"/>
      <c r="R20" s="49"/>
      <c r="S20" s="49"/>
      <c r="T20" s="49"/>
      <c r="U20" s="49"/>
      <c r="V20" s="49"/>
      <c r="W20" s="49"/>
      <c r="X20" s="49"/>
      <c r="Y20" s="49"/>
      <c r="Z20" s="49"/>
      <c r="AA20" s="49"/>
      <c r="AB20" s="48"/>
      <c r="AC20" s="48"/>
      <c r="AD20" s="49"/>
      <c r="AE20" s="49"/>
      <c r="AF20" s="314"/>
      <c r="AH20" s="400">
        <f ca="1">IF(AND('DB Func'!GE15="Novembro",'DB Func'!BQ15="2 Parcelas"),(('auxiliar 13 sal'!N16/12*'DB Func'!GF15+AVERAGE('auxiliar 13 sal'!Q16:AB16)+AVERAGE('auxiliar 13 sal'!AE16:AP16)+'auxiliar 13 sal'!N16*'DB Func'!BN15+'auxiliar 13 sal'!N16*'DB Func'!BO15)/2),IF('DB Func'!GE15="Dezembro",IF('DB Func'!BQ15="Parcela Única",('auxiliar 13 sal'!N16/12*'DB Func'!GF15)+AVERAGE('auxiliar 13 sal'!Q16:AB16)+AVERAGE('auxiliar 13 sal'!AE16:AP16)+('auxiliar 13 sal'!N16*'DB Func'!BN15)+('auxiliar 13 sal'!N16*'DB Func'!BO15),IF('DB Func'!BQ15="2 Parcelas",(('auxiliar 13 sal'!N16/12*'DB Func'!GF15+AVERAGE('auxiliar 13 sal'!Q16:AB16)+AVERAGE('auxiliar 13 sal'!AE16:AP16)+'auxiliar 13 sal'!N16*'DB Func'!BN15+'auxiliar 13 sal'!N16*'DB Func'!BO15)/2))),0))</f>
        <v>0</v>
      </c>
      <c r="AK20" s="364">
        <f t="shared" ca="1" si="5"/>
        <v>0</v>
      </c>
      <c r="AL20" s="364">
        <f t="shared" ca="1" si="6"/>
        <v>0</v>
      </c>
      <c r="AM20" s="364">
        <f t="shared" ca="1" si="7"/>
        <v>0</v>
      </c>
      <c r="AN20" s="364">
        <f t="shared" ca="1" si="8"/>
        <v>0</v>
      </c>
      <c r="AO20" s="364">
        <f t="shared" ca="1" si="9"/>
        <v>0</v>
      </c>
      <c r="AP20" s="364">
        <f t="shared" ca="1" si="10"/>
        <v>0</v>
      </c>
      <c r="AQ20" s="364">
        <f t="shared" ca="1" si="11"/>
        <v>0</v>
      </c>
      <c r="AR20" s="364">
        <f>IF(OR(M20="",M20=0),0,((FJ20/220)*('Ho Ex'!$C$8+$AS$6))*M20)</f>
        <v>0</v>
      </c>
      <c r="AS20" s="364">
        <f>IF(OR(N20="",N20=0),0,((FJ20/220*('DB Func'!GD15+Lanc!$AS$6))*('Ho Ex'!$I$8+$AS$6))*(N20/52.5*60))</f>
        <v>0</v>
      </c>
      <c r="AT20" s="364">
        <f>IF(OR(M20="",M20=0),0,((FJ20/220)*('Ho Ex'!$J$8+$AS$6))*O20)</f>
        <v>0</v>
      </c>
      <c r="AU20" s="364">
        <f>IF(OR(M20="",M20=0),0,((FJ20/220)*('Ho Ex'!I26+$AS$6))*P20)</f>
        <v>0</v>
      </c>
      <c r="AV20" s="364">
        <f>IF(OR(M20="",M20=0),0,((FJ20/220)*('Ho Ex'!C26+$AS$6))*Q20)</f>
        <v>0</v>
      </c>
      <c r="AW20" s="364">
        <f ca="1">FJ20*'DB Func'!BN15</f>
        <v>0</v>
      </c>
      <c r="AX20" s="364">
        <f ca="1">FJ20*'DB Func'!BO15</f>
        <v>0</v>
      </c>
      <c r="AY20" s="364">
        <f ca="1">IF(FJ20=0,0,VLOOKUP(FJ20,'P Gerais'!$D$39:$G$41,3,TRUE)*Func13!$F$68)</f>
        <v>0</v>
      </c>
      <c r="AZ20" s="364">
        <f t="shared" si="12"/>
        <v>0</v>
      </c>
      <c r="BA20" s="364">
        <f ca="1">((FJ20-FL20-FK20+AZ20+AQ20+SUM(Z20:AA20)+SUM(AW20:AX20)+AK20)*IF('DB Func'!GG15="ok",'DB Func'!GD15,0))+(FJ20-FL20-FK20+AZ20+AQ20+SUM(Z20:AA20)+SUM(AW20:AX20))+AK20</f>
        <v>0</v>
      </c>
      <c r="BB20" s="385">
        <f ca="1">VLOOKUP(BA20,'P Gerais'!$D$22:$G$25,3,TRUE)</f>
        <v>0.08</v>
      </c>
      <c r="BC20" s="364">
        <f ca="1">IF(BA20&lt;'P Gerais'!$D$25,BA20*BB20,Lanc!BB20)</f>
        <v>0</v>
      </c>
      <c r="BD20" s="364">
        <f ca="1">BA20-BC20-('DB Func'!GB15*'P Gerais'!$D$35)</f>
        <v>0</v>
      </c>
      <c r="BE20" s="386">
        <f ca="1">VLOOKUP(BD20,'P Gerais'!$D$29:$F$33,3,TRUE)</f>
        <v>0</v>
      </c>
      <c r="BF20" s="364">
        <f t="shared" ca="1" si="13"/>
        <v>0</v>
      </c>
      <c r="BG20" s="364">
        <f ca="1">VLOOKUP(BD20,'P Gerais'!$D$29:$G$33,4,TRUE)</f>
        <v>0</v>
      </c>
      <c r="BH20" s="364">
        <f t="shared" ca="1" si="14"/>
        <v>0</v>
      </c>
      <c r="BI20" s="364">
        <f t="shared" ca="1" si="15"/>
        <v>0</v>
      </c>
      <c r="BJ20" s="362">
        <f ca="1">'DB Func'!G15</f>
        <v>0</v>
      </c>
      <c r="BK20" s="362">
        <f ca="1">'DB Func'!FW15</f>
        <v>0</v>
      </c>
      <c r="BL20" s="364">
        <f ca="1">D20*'P Gerais'!$D$13</f>
        <v>0</v>
      </c>
      <c r="BM20" s="364">
        <f ca="1">D20*'P Gerais'!$D$14</f>
        <v>0</v>
      </c>
      <c r="BN20" s="364">
        <f ca="1">D20*'P Gerais'!$D$16</f>
        <v>0</v>
      </c>
      <c r="BO20" s="364">
        <f ca="1">D20*'P Gerais'!$D$17</f>
        <v>0</v>
      </c>
      <c r="BP20" s="364">
        <f ca="1">D20*'P Gerais'!$D$18</f>
        <v>0</v>
      </c>
      <c r="BQ20" s="385">
        <f ca="1">VLOOKUP(D20,'P Gerais'!$D$22:$G$24,3,TRUE)</f>
        <v>0.08</v>
      </c>
      <c r="BR20" s="385">
        <f ca="1">VLOOKUP(D20,'P Gerais'!$D$29:$G$33,3,TRUE)</f>
        <v>0</v>
      </c>
      <c r="BS20" s="385">
        <f ca="1">'DB Func'!BN15</f>
        <v>0</v>
      </c>
      <c r="BT20" s="385">
        <f ca="1">'DB Func'!BO15</f>
        <v>0</v>
      </c>
      <c r="BU20" s="385">
        <f ca="1">'DB Func'!FX15</f>
        <v>0</v>
      </c>
      <c r="BV20" s="364">
        <f t="shared" ca="1" si="16"/>
        <v>-0.08</v>
      </c>
      <c r="BW20" s="364">
        <f ca="1">BV20-'DB Func'!GC15</f>
        <v>-0.08</v>
      </c>
      <c r="BX20" s="362">
        <f ca="1">IFERROR(VLOOKUP(BW20,'P Gerais'!$D$29:$G$33,3,TRUE)*BW20,0)</f>
        <v>0</v>
      </c>
      <c r="BY20" s="364">
        <f ca="1">IFERROR(BX20-VLOOKUP(BW20,'P Gerais'!$D$29:$H$33,4,TRUE),0)</f>
        <v>0</v>
      </c>
      <c r="BZ20" s="364">
        <f ca="1">D20*'DB Func'!GD15</f>
        <v>0</v>
      </c>
      <c r="CB20" s="364">
        <f t="shared" ca="1" si="17"/>
        <v>0</v>
      </c>
      <c r="CC20" s="364">
        <f t="shared" si="18"/>
        <v>0</v>
      </c>
      <c r="CD20" s="364">
        <f t="shared" si="19"/>
        <v>0</v>
      </c>
      <c r="CF20" s="362" t="str">
        <f t="shared" ca="1" si="20"/>
        <v>não</v>
      </c>
      <c r="CG20" s="362">
        <f ca="1">IF($CH$8=1,DAY('DB Func'!C15),0)</f>
        <v>0</v>
      </c>
      <c r="CH20" s="362">
        <f ca="1">IF(CI20=0,0,MONTH('DB Func'!C15))</f>
        <v>0</v>
      </c>
      <c r="CI20" s="362">
        <f ca="1">IF('P Gerais'!D18=YEAR('DB Func'!C15),YEAR('DB Func'!C15),0)</f>
        <v>0</v>
      </c>
      <c r="CJ20" s="371">
        <v>43</v>
      </c>
      <c r="CK20" s="363"/>
      <c r="CL20" s="362" t="str">
        <f ca="1">IF(ISERROR(HLOOKUP(CL18,$DS$7:$DY20,$DZ20,FALSE)),"N",HLOOKUP(CL18,$DS$7:$DY20,$DZ20,FALSE))</f>
        <v>N</v>
      </c>
      <c r="CM20" s="362" t="str">
        <f ca="1">IF(ISERROR(HLOOKUP(CM18,$DS$7:$DY20,$DZ20,FALSE)),"N",HLOOKUP(CM18,$DS$7:$DY20,$DZ20,FALSE))</f>
        <v>N</v>
      </c>
      <c r="CN20" s="362" t="str">
        <f ca="1">IF(ISERROR(HLOOKUP(CN18,$DS$7:$DY20,$DZ20,FALSE)),"N",HLOOKUP(CN18,$DS$7:$DY20,$DZ20,FALSE))</f>
        <v>N</v>
      </c>
      <c r="CO20" s="362" t="str">
        <f ca="1">IF(ISERROR(HLOOKUP(CO18,$DS$7:$DY20,$DZ20,FALSE)),"N",HLOOKUP(CO18,$DS$7:$DY20,$DZ20,FALSE))</f>
        <v>N</v>
      </c>
      <c r="CP20" s="362" t="str">
        <f>IF(ISERROR(HLOOKUP(CP18,$DS$7:$DY20,$DZ20,FALSE)),"N",HLOOKUP(CP18,$DS$7:$DY20,$DZ20,FALSE))</f>
        <v>N</v>
      </c>
      <c r="CQ20" s="362" t="str">
        <f ca="1">IF(ISERROR(HLOOKUP(CQ18,$DS$7:$DY20,$DZ20,FALSE)),"N",HLOOKUP(CQ18,$DS$7:$DY20,$DZ20,FALSE))</f>
        <v>N</v>
      </c>
      <c r="CR20" s="362" t="str">
        <f ca="1">IF(ISERROR(HLOOKUP(CR18,$DS$7:$DY20,$DZ20,FALSE)),"N",HLOOKUP(CR18,$DS$7:$DY20,$DZ20,FALSE))</f>
        <v>N</v>
      </c>
      <c r="CS20" s="362" t="str">
        <f ca="1">IF(ISERROR(HLOOKUP(CS18,$DS$7:$DY20,$DZ20,FALSE)),"N",HLOOKUP(CS18,$DS$7:$DY20,$DZ20,FALSE))</f>
        <v>N</v>
      </c>
      <c r="CT20" s="362" t="str">
        <f ca="1">IF(ISERROR(HLOOKUP(CT18,$DS$7:$DY20,$DZ20,FALSE)),"N",HLOOKUP(CT18,$DS$7:$DY20,$DZ20,FALSE))</f>
        <v>N</v>
      </c>
      <c r="CU20" s="362" t="str">
        <f ca="1">IF(ISERROR(HLOOKUP(CU18,$DS$7:$DY20,$DZ20,FALSE)),"N",HLOOKUP(CU18,$DS$7:$DY20,$DZ20,FALSE))</f>
        <v>N</v>
      </c>
      <c r="CV20" s="362" t="str">
        <f ca="1">IF(ISERROR(HLOOKUP(CV18,$DS$7:$DY20,$DZ20,FALSE)),"N",HLOOKUP(CV18,$DS$7:$DY20,$DZ20,FALSE))</f>
        <v>N</v>
      </c>
      <c r="CW20" s="362" t="str">
        <f>IF(ISERROR(HLOOKUP(CW18,$DS$7:$DY20,$DZ20,FALSE)),"N",HLOOKUP(CW18,$DS$7:$DY20,$DZ20,FALSE))</f>
        <v>N</v>
      </c>
      <c r="CX20" s="362" t="str">
        <f ca="1">IF(ISERROR(HLOOKUP(CX18,$DS$7:$DY20,$DZ20,FALSE)),"N",HLOOKUP(CX18,$DS$7:$DY20,$DZ20,FALSE))</f>
        <v>N</v>
      </c>
      <c r="CY20" s="362" t="str">
        <f ca="1">IF(ISERROR(HLOOKUP(CY18,$DS$7:$DY20,$DZ20,FALSE)),"N",HLOOKUP(CY18,$DS$7:$DY20,$DZ20,FALSE))</f>
        <v>N</v>
      </c>
      <c r="CZ20" s="362" t="str">
        <f ca="1">IF(ISERROR(HLOOKUP(CZ18,$DS$7:$DY20,$DZ20,FALSE)),"N",HLOOKUP(CZ18,$DS$7:$DY20,$DZ20,FALSE))</f>
        <v>N</v>
      </c>
      <c r="DA20" s="362" t="str">
        <f ca="1">IF(ISERROR(HLOOKUP(DA18,$DS$7:$DY20,$DZ20,FALSE)),"N",HLOOKUP(DA18,$DS$7:$DY20,$DZ20,FALSE))</f>
        <v>N</v>
      </c>
      <c r="DB20" s="362" t="str">
        <f ca="1">IF(ISERROR(HLOOKUP(DB18,$DS$7:$DY20,$DZ20,FALSE)),"N",HLOOKUP(DB18,$DS$7:$DY20,$DZ20,FALSE))</f>
        <v>N</v>
      </c>
      <c r="DC20" s="362" t="str">
        <f ca="1">IF(ISERROR(HLOOKUP(DC18,$DS$7:$DY20,$DZ20,FALSE)),"N",HLOOKUP(DC18,$DS$7:$DY20,$DZ20,FALSE))</f>
        <v>N</v>
      </c>
      <c r="DD20" s="362" t="str">
        <f>IF(ISERROR(HLOOKUP(DD18,$DS$7:$DY20,$DZ20,FALSE)),"N",HLOOKUP(DD18,$DS$7:$DY20,$DZ20,FALSE))</f>
        <v>N</v>
      </c>
      <c r="DE20" s="362" t="str">
        <f ca="1">IF(ISERROR(HLOOKUP(DE18,$DS$7:$DY20,$DZ20,FALSE)),"N",HLOOKUP(DE18,$DS$7:$DY20,$DZ20,FALSE))</f>
        <v>N</v>
      </c>
      <c r="DF20" s="362" t="str">
        <f ca="1">IF(ISERROR(HLOOKUP(DF18,$DS$7:$DY20,$DZ20,FALSE)),"N",HLOOKUP(DF18,$DS$7:$DY20,$DZ20,FALSE))</f>
        <v>N</v>
      </c>
      <c r="DG20" s="362" t="str">
        <f ca="1">IF(ISERROR(HLOOKUP(DG18,$DS$7:$DY20,$DZ20,FALSE)),"N",HLOOKUP(DG18,$DS$7:$DY20,$DZ20,FALSE))</f>
        <v>N</v>
      </c>
      <c r="DH20" s="362" t="str">
        <f ca="1">IF(ISERROR(HLOOKUP(DH18,$DS$7:$DY20,$DZ20,FALSE)),"N",HLOOKUP(DH18,$DS$7:$DY20,$DZ20,FALSE))</f>
        <v>N</v>
      </c>
      <c r="DI20" s="362" t="str">
        <f ca="1">IF(ISERROR(HLOOKUP(DI18,$DS$7:$DY20,$DZ20,FALSE)),"N",HLOOKUP(DI18,$DS$7:$DY20,$DZ20,FALSE))</f>
        <v>N</v>
      </c>
      <c r="DJ20" s="362" t="str">
        <f ca="1">IF(ISERROR(HLOOKUP(DJ18,$DS$7:$DY20,$DZ20,FALSE)),"N",HLOOKUP(DJ18,$DS$7:$DY20,$DZ20,FALSE))</f>
        <v>N</v>
      </c>
      <c r="DK20" s="362" t="str">
        <f>IF(ISERROR(HLOOKUP(DK18,$DS$7:$DY20,$DZ20,FALSE)),"N",HLOOKUP(DK18,$DS$7:$DY20,$DZ20,FALSE))</f>
        <v>N</v>
      </c>
      <c r="DL20" s="362" t="str">
        <f ca="1">IF(ISERROR(HLOOKUP(DL18,$DS$7:$DY20,$DZ20,FALSE)),"N",HLOOKUP(DL18,$DS$7:$DY20,$DZ20,FALSE))</f>
        <v>N</v>
      </c>
      <c r="DM20" s="362" t="str">
        <f ca="1">IF(ISERROR(HLOOKUP(DM18,$DS$7:$DY20,$DZ20,FALSE)),"N",HLOOKUP(DM18,$DS$7:$DY20,$DZ20,FALSE))</f>
        <v>N</v>
      </c>
      <c r="DN20" s="362" t="str">
        <f ca="1">IF(ISERROR(HLOOKUP(DN18,$DS$7:$DY20,$DZ20,FALSE)),"N",HLOOKUP(DN18,$DS$7:$DY20,$DZ20,FALSE))</f>
        <v>N</v>
      </c>
      <c r="DO20" s="362" t="str">
        <f ca="1">IF(ISERROR(HLOOKUP(DO18,$DS$7:$DY20,$DZ20,FALSE)),"N",HLOOKUP(DO18,$DS$7:$DY20,$DZ20,FALSE))</f>
        <v>N</v>
      </c>
      <c r="DP20" s="362" t="str">
        <f ca="1">IF(ISERROR(HLOOKUP(DP18,$DS$7:$DY20,$DZ20,FALSE)),"N",HLOOKUP(DP18,$DS$7:$DY20,$DZ20,FALSE))</f>
        <v>N</v>
      </c>
      <c r="DQ20" s="362">
        <f t="shared" ca="1" si="21"/>
        <v>0</v>
      </c>
      <c r="DR20" s="362">
        <f t="shared" ca="1" si="22"/>
        <v>31</v>
      </c>
      <c r="DS20" s="362" t="str">
        <f>IF('DB Func'!M15&gt;0,"S","N")</f>
        <v>N</v>
      </c>
      <c r="DT20" s="362" t="str">
        <f>IF('DB Func'!R15&gt;0,"S","N")</f>
        <v>N</v>
      </c>
      <c r="DU20" s="362" t="str">
        <f>IF('DB Func'!W15&gt;0,"S","N")</f>
        <v>N</v>
      </c>
      <c r="DV20" s="362" t="str">
        <f>IF('DB Func'!AB15&gt;0,"S","N")</f>
        <v>N</v>
      </c>
      <c r="DW20" s="362" t="str">
        <f>IF('DB Func'!AG15&gt;0,"S","N")</f>
        <v>N</v>
      </c>
      <c r="DX20" s="362" t="str">
        <f>IF('DB Func'!AL15&gt;0,"S","N")</f>
        <v>N</v>
      </c>
      <c r="DY20" s="362" t="str">
        <f>IF('DB Func'!AQ15&gt;0,"S","N")</f>
        <v>N</v>
      </c>
      <c r="DZ20" s="362">
        <v>14</v>
      </c>
      <c r="EA20" s="369">
        <f ca="1">'DB Func'!C15</f>
        <v>0</v>
      </c>
      <c r="EB20" s="362" t="str">
        <f t="shared" ca="1" si="23"/>
        <v>s</v>
      </c>
      <c r="EC20" s="362" t="str">
        <f t="shared" ca="1" si="23"/>
        <v>s</v>
      </c>
      <c r="ED20" s="362" t="str">
        <f t="shared" ca="1" si="23"/>
        <v>s</v>
      </c>
      <c r="EE20" s="362" t="str">
        <f t="shared" ca="1" si="23"/>
        <v>s</v>
      </c>
      <c r="EF20" s="362" t="str">
        <f t="shared" ca="1" si="23"/>
        <v>s</v>
      </c>
      <c r="EG20" s="362" t="str">
        <f t="shared" ca="1" si="23"/>
        <v>s</v>
      </c>
      <c r="EH20" s="362" t="str">
        <f t="shared" ca="1" si="23"/>
        <v>s</v>
      </c>
      <c r="EI20" s="362" t="str">
        <f t="shared" ca="1" si="23"/>
        <v>s</v>
      </c>
      <c r="EJ20" s="362" t="str">
        <f t="shared" ca="1" si="23"/>
        <v>s</v>
      </c>
      <c r="EK20" s="362" t="str">
        <f t="shared" ca="1" si="23"/>
        <v>s</v>
      </c>
      <c r="EL20" s="362" t="str">
        <f t="shared" ca="1" si="23"/>
        <v>s</v>
      </c>
      <c r="EM20" s="362" t="str">
        <f t="shared" ca="1" si="23"/>
        <v>s</v>
      </c>
      <c r="EN20" s="362" t="str">
        <f t="shared" ca="1" si="23"/>
        <v>s</v>
      </c>
      <c r="EO20" s="362" t="str">
        <f t="shared" ca="1" si="23"/>
        <v>s</v>
      </c>
      <c r="EP20" s="362" t="str">
        <f t="shared" ca="1" si="23"/>
        <v>s</v>
      </c>
      <c r="EQ20" s="362" t="str">
        <f t="shared" ca="1" si="23"/>
        <v>s</v>
      </c>
      <c r="ER20" s="362" t="str">
        <f t="shared" ca="1" si="24"/>
        <v>s</v>
      </c>
      <c r="ES20" s="362" t="str">
        <f t="shared" ca="1" si="24"/>
        <v>s</v>
      </c>
      <c r="ET20" s="362" t="str">
        <f t="shared" ca="1" si="24"/>
        <v>s</v>
      </c>
      <c r="EU20" s="362" t="str">
        <f t="shared" ca="1" si="24"/>
        <v>s</v>
      </c>
      <c r="EV20" s="362" t="str">
        <f t="shared" ca="1" si="24"/>
        <v>s</v>
      </c>
      <c r="EW20" s="362" t="str">
        <f t="shared" ca="1" si="24"/>
        <v>s</v>
      </c>
      <c r="EX20" s="362" t="str">
        <f t="shared" ca="1" si="24"/>
        <v>s</v>
      </c>
      <c r="EY20" s="362" t="str">
        <f t="shared" ca="1" si="24"/>
        <v>s</v>
      </c>
      <c r="EZ20" s="362" t="str">
        <f t="shared" ca="1" si="24"/>
        <v>s</v>
      </c>
      <c r="FA20" s="362" t="str">
        <f t="shared" ca="1" si="24"/>
        <v>s</v>
      </c>
      <c r="FB20" s="362" t="str">
        <f t="shared" ca="1" si="24"/>
        <v>s</v>
      </c>
      <c r="FC20" s="362" t="str">
        <f t="shared" ca="1" si="24"/>
        <v>s</v>
      </c>
      <c r="FD20" s="362" t="str">
        <f t="shared" ca="1" si="24"/>
        <v>s</v>
      </c>
      <c r="FE20" s="362" t="str">
        <f t="shared" ca="1" si="24"/>
        <v>s</v>
      </c>
      <c r="FF20" s="362" t="str">
        <f t="shared" ca="1" si="24"/>
        <v>s</v>
      </c>
      <c r="FG20" s="362">
        <f t="shared" ca="1" si="25"/>
        <v>31</v>
      </c>
      <c r="FH20" s="362">
        <f t="shared" ca="1" si="26"/>
        <v>0</v>
      </c>
      <c r="FI20" s="362" t="str">
        <f ca="1">IF(AND(YEAR(EA20)='P Gerais'!D18,MONTH(Lanc!EA20)=12,DAY(Lanc!EA20)&gt;1),"S","N")</f>
        <v>N</v>
      </c>
      <c r="FJ20" s="364">
        <f t="shared" ca="1" si="27"/>
        <v>0</v>
      </c>
      <c r="FK20" s="364">
        <f t="shared" si="28"/>
        <v>0</v>
      </c>
      <c r="FL20" s="387">
        <f t="shared" ca="1" si="29"/>
        <v>0</v>
      </c>
      <c r="FP20" s="363">
        <f ca="1">((FJ20-FL20-FK20+AZ20+AQ20+SUM(Z20:AA20)+SUM(AW20:AX20)+AK20)*IF('DB Func'!GG15="ok",'DB Func'!GD15,0))</f>
        <v>0</v>
      </c>
      <c r="FR20" s="389">
        <f t="shared" ca="1" si="30"/>
        <v>0</v>
      </c>
      <c r="GV20" s="49"/>
      <c r="GW20" s="49"/>
      <c r="GX20" s="49"/>
      <c r="GY20" s="49"/>
      <c r="GZ20" s="49"/>
      <c r="HA20" s="49"/>
      <c r="HB20" s="49"/>
      <c r="HC20" s="49"/>
    </row>
    <row r="21" spans="3:211" ht="30" customHeight="1" thickTop="1" thickBot="1">
      <c r="C21" s="390" t="str">
        <f ca="1">IF('DB Func'!B16="Funcionário 14","",'DB Func'!B16)</f>
        <v/>
      </c>
      <c r="D21" s="391">
        <f ca="1">'DB Func'!CO16</f>
        <v>0</v>
      </c>
      <c r="E21" s="382" t="str">
        <f ca="1">IF(C21="","-",IF(OR(terceiro!E21="DEZ",terceiro!F21="DEZ"),"Sim","Não"))</f>
        <v>-</v>
      </c>
      <c r="F21" s="383" t="str">
        <f ca="1">IF(C21="","-",IF(OR(Ferias!E21="jan",Ferias!F21="DEZ"),"Sim","Não"))</f>
        <v>-</v>
      </c>
      <c r="G21" s="383">
        <f ca="1">IF(C21="",0,IF(F21="Sim",IF(Ferias!E21="DEZ",Ferias!I21,Ferias!J21),0))</f>
        <v>0</v>
      </c>
      <c r="H21" s="185"/>
      <c r="I21" s="185"/>
      <c r="J21" s="398">
        <f t="shared" ca="1" si="1"/>
        <v>0</v>
      </c>
      <c r="K21" s="152"/>
      <c r="L21" s="151"/>
      <c r="M21" s="189"/>
      <c r="N21" s="153"/>
      <c r="O21" s="48"/>
      <c r="P21" s="48"/>
      <c r="Q21" s="48"/>
      <c r="R21" s="49"/>
      <c r="S21" s="49"/>
      <c r="T21" s="49"/>
      <c r="U21" s="49"/>
      <c r="V21" s="49"/>
      <c r="W21" s="49"/>
      <c r="X21" s="49"/>
      <c r="Y21" s="49"/>
      <c r="Z21" s="49"/>
      <c r="AA21" s="49"/>
      <c r="AB21" s="48"/>
      <c r="AC21" s="48"/>
      <c r="AD21" s="49"/>
      <c r="AE21" s="49"/>
      <c r="AF21" s="314"/>
      <c r="AH21" s="400">
        <f ca="1">IF(AND('DB Func'!GE16="Novembro",'DB Func'!BQ16="2 Parcelas"),(('auxiliar 13 sal'!N17/12*'DB Func'!GF16+AVERAGE('auxiliar 13 sal'!Q17:AB17)+AVERAGE('auxiliar 13 sal'!AE17:AP17)+'auxiliar 13 sal'!N17*'DB Func'!BN16+'auxiliar 13 sal'!N17*'DB Func'!BO16)/2),IF('DB Func'!GE16="Dezembro",IF('DB Func'!BQ16="Parcela Única",('auxiliar 13 sal'!N17/12*'DB Func'!GF16)+AVERAGE('auxiliar 13 sal'!Q17:AB17)+AVERAGE('auxiliar 13 sal'!AE17:AP17)+('auxiliar 13 sal'!N17*'DB Func'!BN16)+('auxiliar 13 sal'!N17*'DB Func'!BO16),IF('DB Func'!BQ16="2 Parcelas",(('auxiliar 13 sal'!N17/12*'DB Func'!GF16+AVERAGE('auxiliar 13 sal'!Q17:AB17)+AVERAGE('auxiliar 13 sal'!AE17:AP17)+'auxiliar 13 sal'!N17*'DB Func'!BN16+'auxiliar 13 sal'!N17*'DB Func'!BO16)/2))),0))</f>
        <v>0</v>
      </c>
      <c r="AK21" s="364">
        <f t="shared" ca="1" si="5"/>
        <v>0</v>
      </c>
      <c r="AL21" s="364">
        <f t="shared" ca="1" si="6"/>
        <v>0</v>
      </c>
      <c r="AM21" s="364">
        <f t="shared" ca="1" si="7"/>
        <v>0</v>
      </c>
      <c r="AN21" s="364">
        <f t="shared" ca="1" si="8"/>
        <v>0</v>
      </c>
      <c r="AO21" s="364">
        <f t="shared" ca="1" si="9"/>
        <v>0</v>
      </c>
      <c r="AP21" s="364">
        <f t="shared" ca="1" si="10"/>
        <v>0</v>
      </c>
      <c r="AQ21" s="364">
        <f t="shared" ca="1" si="11"/>
        <v>0</v>
      </c>
      <c r="AR21" s="364">
        <f>IF(OR(M21="",M21=0),0,((FJ21/220)*('Ho Ex'!$C$8+$AS$6))*M21)</f>
        <v>0</v>
      </c>
      <c r="AS21" s="364">
        <f>IF(OR(N21="",N21=0),0,((FJ21/220*('DB Func'!GD16+Lanc!$AS$6))*('Ho Ex'!$I$8+$AS$6))*(N21/52.5*60))</f>
        <v>0</v>
      </c>
      <c r="AT21" s="364">
        <f>IF(OR(M21="",M21=0),0,((FJ21/220)*('Ho Ex'!$J$8+$AS$6))*O21)</f>
        <v>0</v>
      </c>
      <c r="AU21" s="364">
        <f>IF(OR(M21="",M21=0),0,((FJ21/220)*('Ho Ex'!I27+$AS$6))*P21)</f>
        <v>0</v>
      </c>
      <c r="AV21" s="364">
        <f>IF(OR(M21="",M21=0),0,((FJ21/220)*('Ho Ex'!C27+$AS$6))*Q21)</f>
        <v>0</v>
      </c>
      <c r="AW21" s="364">
        <f ca="1">FJ21*'DB Func'!BN16</f>
        <v>0</v>
      </c>
      <c r="AX21" s="364">
        <f ca="1">FJ21*'DB Func'!BO16</f>
        <v>0</v>
      </c>
      <c r="AY21" s="364">
        <f ca="1">IF(FJ21=0,0,VLOOKUP(FJ21,'P Gerais'!$D$39:$G$41,3,TRUE)*Func14!$F$68)</f>
        <v>0</v>
      </c>
      <c r="AZ21" s="364">
        <f t="shared" si="12"/>
        <v>0</v>
      </c>
      <c r="BA21" s="364">
        <f ca="1">((FJ21-FL21-FK21+AZ21+AQ21+SUM(Z21:AA21)+SUM(AW21:AX21)+AK21)*IF('DB Func'!GG16="ok",'DB Func'!GD16,0))+(FJ21-FL21-FK21+AZ21+AQ21+SUM(Z21:AA21)+SUM(AW21:AX21))+AK21</f>
        <v>0</v>
      </c>
      <c r="BB21" s="385">
        <f ca="1">VLOOKUP(BA21,'P Gerais'!$D$22:$G$25,3,TRUE)</f>
        <v>0.08</v>
      </c>
      <c r="BC21" s="364">
        <f ca="1">IF(BA21&lt;'P Gerais'!$D$25,BA21*BB21,Lanc!BB21)</f>
        <v>0</v>
      </c>
      <c r="BD21" s="364">
        <f ca="1">BA21-BC21-('DB Func'!GB16*'P Gerais'!$D$35)</f>
        <v>0</v>
      </c>
      <c r="BE21" s="386">
        <f ca="1">VLOOKUP(BD21,'P Gerais'!$D$29:$F$33,3,TRUE)</f>
        <v>0</v>
      </c>
      <c r="BF21" s="364">
        <f t="shared" ca="1" si="13"/>
        <v>0</v>
      </c>
      <c r="BG21" s="364">
        <f ca="1">VLOOKUP(BD21,'P Gerais'!$D$29:$G$33,4,TRUE)</f>
        <v>0</v>
      </c>
      <c r="BH21" s="364">
        <f t="shared" ca="1" si="14"/>
        <v>0</v>
      </c>
      <c r="BI21" s="364">
        <f t="shared" ca="1" si="15"/>
        <v>0</v>
      </c>
      <c r="BJ21" s="362">
        <f ca="1">'DB Func'!G16</f>
        <v>0</v>
      </c>
      <c r="BK21" s="362">
        <f ca="1">'DB Func'!FW16</f>
        <v>0</v>
      </c>
      <c r="BL21" s="364">
        <f ca="1">D21*'P Gerais'!$D$13</f>
        <v>0</v>
      </c>
      <c r="BM21" s="364">
        <f ca="1">D21*'P Gerais'!$D$14</f>
        <v>0</v>
      </c>
      <c r="BN21" s="364">
        <f ca="1">D21*'P Gerais'!$D$16</f>
        <v>0</v>
      </c>
      <c r="BO21" s="364">
        <f ca="1">D21*'P Gerais'!$D$17</f>
        <v>0</v>
      </c>
      <c r="BP21" s="364">
        <f ca="1">D21*'P Gerais'!$D$18</f>
        <v>0</v>
      </c>
      <c r="BQ21" s="385">
        <f ca="1">VLOOKUP(D21,'P Gerais'!$D$22:$G$24,3,TRUE)</f>
        <v>0.08</v>
      </c>
      <c r="BR21" s="385">
        <f ca="1">VLOOKUP(D21,'P Gerais'!$D$29:$G$33,3,TRUE)</f>
        <v>0</v>
      </c>
      <c r="BS21" s="385">
        <f ca="1">'DB Func'!BN16</f>
        <v>0</v>
      </c>
      <c r="BT21" s="385">
        <f ca="1">'DB Func'!BO16</f>
        <v>0</v>
      </c>
      <c r="BU21" s="385">
        <f ca="1">'DB Func'!FX16</f>
        <v>0</v>
      </c>
      <c r="BV21" s="364">
        <f t="shared" ca="1" si="16"/>
        <v>-0.08</v>
      </c>
      <c r="BW21" s="364">
        <f ca="1">BV21-'DB Func'!GC16</f>
        <v>-0.08</v>
      </c>
      <c r="BX21" s="362">
        <f ca="1">IFERROR(VLOOKUP(BW21,'P Gerais'!$D$29:$G$33,3,TRUE)*BW21,0)</f>
        <v>0</v>
      </c>
      <c r="BY21" s="364">
        <f ca="1">IFERROR(BX21-VLOOKUP(BW21,'P Gerais'!$D$29:$H$33,4,TRUE),0)</f>
        <v>0</v>
      </c>
      <c r="BZ21" s="364">
        <f ca="1">D21*'DB Func'!GD16</f>
        <v>0</v>
      </c>
      <c r="CB21" s="364">
        <f t="shared" ca="1" si="17"/>
        <v>0</v>
      </c>
      <c r="CC21" s="364">
        <f t="shared" si="18"/>
        <v>0</v>
      </c>
      <c r="CD21" s="364">
        <f t="shared" si="19"/>
        <v>0</v>
      </c>
      <c r="CF21" s="362" t="str">
        <f t="shared" ca="1" si="20"/>
        <v>não</v>
      </c>
      <c r="CG21" s="362">
        <f ca="1">IF($CH$8=1,DAY('DB Func'!C16),0)</f>
        <v>0</v>
      </c>
      <c r="CH21" s="362">
        <f ca="1">IF(CI21=0,0,MONTH('DB Func'!C16))</f>
        <v>0</v>
      </c>
      <c r="CI21" s="362">
        <f ca="1">IF('P Gerais'!D19=YEAR('DB Func'!C16),YEAR('DB Func'!C16),0)</f>
        <v>0</v>
      </c>
      <c r="CJ21" s="371">
        <v>44</v>
      </c>
      <c r="CK21" s="363"/>
      <c r="CL21" s="362" t="str">
        <f>IF(ISERROR(HLOOKUP(CL19,$DS$7:$DY21,$DZ21,FALSE)),"N",HLOOKUP(CL19,$DS$7:$DY21,$DZ21,FALSE))</f>
        <v>N</v>
      </c>
      <c r="CM21" s="362" t="str">
        <f>IF(ISERROR(HLOOKUP(CM19,$DS$7:$DY21,$DZ21,FALSE)),"N",HLOOKUP(CM19,$DS$7:$DY21,$DZ21,FALSE))</f>
        <v>N</v>
      </c>
      <c r="CN21" s="362" t="str">
        <f>IF(ISERROR(HLOOKUP(CN19,$DS$7:$DY21,$DZ21,FALSE)),"N",HLOOKUP(CN19,$DS$7:$DY21,$DZ21,FALSE))</f>
        <v>N</v>
      </c>
      <c r="CO21" s="362" t="str">
        <f>IF(ISERROR(HLOOKUP(CO19,$DS$7:$DY21,$DZ21,FALSE)),"N",HLOOKUP(CO19,$DS$7:$DY21,$DZ21,FALSE))</f>
        <v>N</v>
      </c>
      <c r="CP21" s="362" t="str">
        <f>IF(ISERROR(HLOOKUP(CP19,$DS$7:$DY21,$DZ21,FALSE)),"N",HLOOKUP(CP19,$DS$7:$DY21,$DZ21,FALSE))</f>
        <v>N</v>
      </c>
      <c r="CQ21" s="362" t="str">
        <f>IF(ISERROR(HLOOKUP(CQ19,$DS$7:$DY21,$DZ21,FALSE)),"N",HLOOKUP(CQ19,$DS$7:$DY21,$DZ21,FALSE))</f>
        <v>N</v>
      </c>
      <c r="CR21" s="362" t="str">
        <f>IF(ISERROR(HLOOKUP(CR19,$DS$7:$DY21,$DZ21,FALSE)),"N",HLOOKUP(CR19,$DS$7:$DY21,$DZ21,FALSE))</f>
        <v>N</v>
      </c>
      <c r="CS21" s="362" t="str">
        <f>IF(ISERROR(HLOOKUP(CS19,$DS$7:$DY21,$DZ21,FALSE)),"N",HLOOKUP(CS19,$DS$7:$DY21,$DZ21,FALSE))</f>
        <v>N</v>
      </c>
      <c r="CT21" s="362" t="str">
        <f>IF(ISERROR(HLOOKUP(CT19,$DS$7:$DY21,$DZ21,FALSE)),"N",HLOOKUP(CT19,$DS$7:$DY21,$DZ21,FALSE))</f>
        <v>N</v>
      </c>
      <c r="CU21" s="362" t="str">
        <f>IF(ISERROR(HLOOKUP(CU19,$DS$7:$DY21,$DZ21,FALSE)),"N",HLOOKUP(CU19,$DS$7:$DY21,$DZ21,FALSE))</f>
        <v>N</v>
      </c>
      <c r="CV21" s="362" t="str">
        <f>IF(ISERROR(HLOOKUP(CV19,$DS$7:$DY21,$DZ21,FALSE)),"N",HLOOKUP(CV19,$DS$7:$DY21,$DZ21,FALSE))</f>
        <v>N</v>
      </c>
      <c r="CW21" s="362" t="str">
        <f>IF(ISERROR(HLOOKUP(CW19,$DS$7:$DY21,$DZ21,FALSE)),"N",HLOOKUP(CW19,$DS$7:$DY21,$DZ21,FALSE))</f>
        <v>N</v>
      </c>
      <c r="CX21" s="362" t="str">
        <f>IF(ISERROR(HLOOKUP(CX19,$DS$7:$DY21,$DZ21,FALSE)),"N",HLOOKUP(CX19,$DS$7:$DY21,$DZ21,FALSE))</f>
        <v>N</v>
      </c>
      <c r="CY21" s="362" t="str">
        <f>IF(ISERROR(HLOOKUP(CY19,$DS$7:$DY21,$DZ21,FALSE)),"N",HLOOKUP(CY19,$DS$7:$DY21,$DZ21,FALSE))</f>
        <v>N</v>
      </c>
      <c r="CZ21" s="362" t="str">
        <f>IF(ISERROR(HLOOKUP(CZ19,$DS$7:$DY21,$DZ21,FALSE)),"N",HLOOKUP(CZ19,$DS$7:$DY21,$DZ21,FALSE))</f>
        <v>N</v>
      </c>
      <c r="DA21" s="362" t="str">
        <f>IF(ISERROR(HLOOKUP(DA19,$DS$7:$DY21,$DZ21,FALSE)),"N",HLOOKUP(DA19,$DS$7:$DY21,$DZ21,FALSE))</f>
        <v>N</v>
      </c>
      <c r="DB21" s="362" t="str">
        <f>IF(ISERROR(HLOOKUP(DB19,$DS$7:$DY21,$DZ21,FALSE)),"N",HLOOKUP(DB19,$DS$7:$DY21,$DZ21,FALSE))</f>
        <v>N</v>
      </c>
      <c r="DC21" s="362" t="str">
        <f>IF(ISERROR(HLOOKUP(DC19,$DS$7:$DY21,$DZ21,FALSE)),"N",HLOOKUP(DC19,$DS$7:$DY21,$DZ21,FALSE))</f>
        <v>N</v>
      </c>
      <c r="DD21" s="362" t="str">
        <f>IF(ISERROR(HLOOKUP(DD19,$DS$7:$DY21,$DZ21,FALSE)),"N",HLOOKUP(DD19,$DS$7:$DY21,$DZ21,FALSE))</f>
        <v>N</v>
      </c>
      <c r="DE21" s="362" t="str">
        <f>IF(ISERROR(HLOOKUP(DE19,$DS$7:$DY21,$DZ21,FALSE)),"N",HLOOKUP(DE19,$DS$7:$DY21,$DZ21,FALSE))</f>
        <v>N</v>
      </c>
      <c r="DF21" s="362" t="str">
        <f>IF(ISERROR(HLOOKUP(DF19,$DS$7:$DY21,$DZ21,FALSE)),"N",HLOOKUP(DF19,$DS$7:$DY21,$DZ21,FALSE))</f>
        <v>N</v>
      </c>
      <c r="DG21" s="362" t="str">
        <f>IF(ISERROR(HLOOKUP(DG19,$DS$7:$DY21,$DZ21,FALSE)),"N",HLOOKUP(DG19,$DS$7:$DY21,$DZ21,FALSE))</f>
        <v>N</v>
      </c>
      <c r="DH21" s="362" t="str">
        <f>IF(ISERROR(HLOOKUP(DH19,$DS$7:$DY21,$DZ21,FALSE)),"N",HLOOKUP(DH19,$DS$7:$DY21,$DZ21,FALSE))</f>
        <v>N</v>
      </c>
      <c r="DI21" s="362" t="str">
        <f>IF(ISERROR(HLOOKUP(DI19,$DS$7:$DY21,$DZ21,FALSE)),"N",HLOOKUP(DI19,$DS$7:$DY21,$DZ21,FALSE))</f>
        <v>N</v>
      </c>
      <c r="DJ21" s="362" t="str">
        <f>IF(ISERROR(HLOOKUP(DJ19,$DS$7:$DY21,$DZ21,FALSE)),"N",HLOOKUP(DJ19,$DS$7:$DY21,$DZ21,FALSE))</f>
        <v>N</v>
      </c>
      <c r="DK21" s="362" t="str">
        <f>IF(ISERROR(HLOOKUP(DK19,$DS$7:$DY21,$DZ21,FALSE)),"N",HLOOKUP(DK19,$DS$7:$DY21,$DZ21,FALSE))</f>
        <v>N</v>
      </c>
      <c r="DL21" s="362" t="str">
        <f>IF(ISERROR(HLOOKUP(DL19,$DS$7:$DY21,$DZ21,FALSE)),"N",HLOOKUP(DL19,$DS$7:$DY21,$DZ21,FALSE))</f>
        <v>N</v>
      </c>
      <c r="DM21" s="362" t="str">
        <f>IF(ISERROR(HLOOKUP(DM19,$DS$7:$DY21,$DZ21,FALSE)),"N",HLOOKUP(DM19,$DS$7:$DY21,$DZ21,FALSE))</f>
        <v>N</v>
      </c>
      <c r="DN21" s="362" t="str">
        <f>IF(ISERROR(HLOOKUP(DN19,$DS$7:$DY21,$DZ21,FALSE)),"N",HLOOKUP(DN19,$DS$7:$DY21,$DZ21,FALSE))</f>
        <v>N</v>
      </c>
      <c r="DO21" s="362" t="str">
        <f>IF(ISERROR(HLOOKUP(DO19,$DS$7:$DY21,$DZ21,FALSE)),"N",HLOOKUP(DO19,$DS$7:$DY21,$DZ21,FALSE))</f>
        <v>N</v>
      </c>
      <c r="DP21" s="362" t="str">
        <f>IF(ISERROR(HLOOKUP(DP19,$DS$7:$DY21,$DZ21,FALSE)),"N",HLOOKUP(DP19,$DS$7:$DY21,$DZ21,FALSE))</f>
        <v>N</v>
      </c>
      <c r="DQ21" s="362">
        <f t="shared" si="21"/>
        <v>0</v>
      </c>
      <c r="DR21" s="362">
        <f t="shared" si="22"/>
        <v>31</v>
      </c>
      <c r="DS21" s="362" t="str">
        <f>IF('DB Func'!M16&gt;0,"S","N")</f>
        <v>N</v>
      </c>
      <c r="DT21" s="362" t="str">
        <f>IF('DB Func'!R16&gt;0,"S","N")</f>
        <v>N</v>
      </c>
      <c r="DU21" s="362" t="str">
        <f>IF('DB Func'!W16&gt;0,"S","N")</f>
        <v>N</v>
      </c>
      <c r="DV21" s="362" t="str">
        <f>IF('DB Func'!AB16&gt;0,"S","N")</f>
        <v>N</v>
      </c>
      <c r="DW21" s="362" t="str">
        <f>IF('DB Func'!AG16&gt;0,"S","N")</f>
        <v>N</v>
      </c>
      <c r="DX21" s="362" t="str">
        <f>IF('DB Func'!AL16&gt;0,"S","N")</f>
        <v>N</v>
      </c>
      <c r="DY21" s="362" t="str">
        <f>IF('DB Func'!AQ16&gt;0,"S","N")</f>
        <v>N</v>
      </c>
      <c r="DZ21" s="362">
        <v>15</v>
      </c>
      <c r="EA21" s="369">
        <f ca="1">'DB Func'!C16</f>
        <v>0</v>
      </c>
      <c r="EB21" s="362" t="str">
        <f t="shared" ca="1" si="23"/>
        <v>s</v>
      </c>
      <c r="EC21" s="362" t="str">
        <f t="shared" ca="1" si="23"/>
        <v>s</v>
      </c>
      <c r="ED21" s="362" t="str">
        <f t="shared" ca="1" si="23"/>
        <v>s</v>
      </c>
      <c r="EE21" s="362" t="str">
        <f t="shared" ca="1" si="23"/>
        <v>s</v>
      </c>
      <c r="EF21" s="362" t="str">
        <f t="shared" ca="1" si="23"/>
        <v>s</v>
      </c>
      <c r="EG21" s="362" t="str">
        <f t="shared" ca="1" si="23"/>
        <v>s</v>
      </c>
      <c r="EH21" s="362" t="str">
        <f t="shared" ca="1" si="23"/>
        <v>s</v>
      </c>
      <c r="EI21" s="362" t="str">
        <f t="shared" ca="1" si="23"/>
        <v>s</v>
      </c>
      <c r="EJ21" s="362" t="str">
        <f t="shared" ca="1" si="23"/>
        <v>s</v>
      </c>
      <c r="EK21" s="362" t="str">
        <f t="shared" ca="1" si="23"/>
        <v>s</v>
      </c>
      <c r="EL21" s="362" t="str">
        <f t="shared" ca="1" si="23"/>
        <v>s</v>
      </c>
      <c r="EM21" s="362" t="str">
        <f t="shared" ca="1" si="23"/>
        <v>s</v>
      </c>
      <c r="EN21" s="362" t="str">
        <f t="shared" ca="1" si="23"/>
        <v>s</v>
      </c>
      <c r="EO21" s="362" t="str">
        <f t="shared" ca="1" si="23"/>
        <v>s</v>
      </c>
      <c r="EP21" s="362" t="str">
        <f t="shared" ca="1" si="23"/>
        <v>s</v>
      </c>
      <c r="EQ21" s="362" t="str">
        <f t="shared" ca="1" si="23"/>
        <v>s</v>
      </c>
      <c r="ER21" s="362" t="str">
        <f t="shared" ca="1" si="24"/>
        <v>s</v>
      </c>
      <c r="ES21" s="362" t="str">
        <f t="shared" ca="1" si="24"/>
        <v>s</v>
      </c>
      <c r="ET21" s="362" t="str">
        <f t="shared" ca="1" si="24"/>
        <v>s</v>
      </c>
      <c r="EU21" s="362" t="str">
        <f t="shared" ca="1" si="24"/>
        <v>s</v>
      </c>
      <c r="EV21" s="362" t="str">
        <f t="shared" ca="1" si="24"/>
        <v>s</v>
      </c>
      <c r="EW21" s="362" t="str">
        <f t="shared" ca="1" si="24"/>
        <v>s</v>
      </c>
      <c r="EX21" s="362" t="str">
        <f t="shared" ca="1" si="24"/>
        <v>s</v>
      </c>
      <c r="EY21" s="362" t="str">
        <f t="shared" ca="1" si="24"/>
        <v>s</v>
      </c>
      <c r="EZ21" s="362" t="str">
        <f t="shared" ca="1" si="24"/>
        <v>s</v>
      </c>
      <c r="FA21" s="362" t="str">
        <f t="shared" ca="1" si="24"/>
        <v>s</v>
      </c>
      <c r="FB21" s="362" t="str">
        <f t="shared" ca="1" si="24"/>
        <v>s</v>
      </c>
      <c r="FC21" s="362" t="str">
        <f t="shared" ca="1" si="24"/>
        <v>s</v>
      </c>
      <c r="FD21" s="362" t="str">
        <f t="shared" ca="1" si="24"/>
        <v>s</v>
      </c>
      <c r="FE21" s="362" t="str">
        <f t="shared" ca="1" si="24"/>
        <v>s</v>
      </c>
      <c r="FF21" s="362" t="str">
        <f t="shared" ca="1" si="24"/>
        <v>s</v>
      </c>
      <c r="FG21" s="362">
        <f t="shared" ca="1" si="25"/>
        <v>31</v>
      </c>
      <c r="FH21" s="362">
        <f t="shared" ca="1" si="26"/>
        <v>0</v>
      </c>
      <c r="FI21" s="362" t="str">
        <f ca="1">IF(AND(YEAR(EA21)='P Gerais'!D19,MONTH(Lanc!EA21)=12,DAY(Lanc!EA21)&gt;1),"S","N")</f>
        <v>N</v>
      </c>
      <c r="FJ21" s="364">
        <f t="shared" ca="1" si="27"/>
        <v>0</v>
      </c>
      <c r="FK21" s="364">
        <f t="shared" si="28"/>
        <v>0</v>
      </c>
      <c r="FL21" s="387">
        <f t="shared" ca="1" si="29"/>
        <v>0</v>
      </c>
      <c r="FP21" s="363">
        <f ca="1">((FJ21-FL21-FK21+AZ21+AQ21+SUM(Z21:AA21)+SUM(AW21:AX21)+AK21)*IF('DB Func'!GG16="ok",'DB Func'!GD16,0))</f>
        <v>0</v>
      </c>
      <c r="FR21" s="389">
        <f t="shared" ca="1" si="30"/>
        <v>0</v>
      </c>
      <c r="GV21" s="49"/>
      <c r="GW21" s="49"/>
      <c r="GX21" s="49"/>
      <c r="GY21" s="49"/>
      <c r="GZ21" s="49"/>
      <c r="HA21" s="49"/>
      <c r="HB21" s="49"/>
      <c r="HC21" s="49"/>
    </row>
    <row r="22" spans="3:211" ht="30" customHeight="1" thickTop="1" thickBot="1">
      <c r="C22" s="390" t="str">
        <f ca="1">IF('DB Func'!B17="Funcionário 15","",'DB Func'!B17)</f>
        <v/>
      </c>
      <c r="D22" s="391">
        <f ca="1">'DB Func'!CO17</f>
        <v>0</v>
      </c>
      <c r="E22" s="382" t="str">
        <f ca="1">IF(C22="","-",IF(OR(terceiro!E22="DEZ",terceiro!F22="DEZ"),"Sim","Não"))</f>
        <v>-</v>
      </c>
      <c r="F22" s="383" t="str">
        <f ca="1">IF(C22="","-",IF(OR(Ferias!E22="jan",Ferias!F22="DEZ"),"Sim","Não"))</f>
        <v>-</v>
      </c>
      <c r="G22" s="383">
        <f ca="1">IF(C22="",0,IF(F22="Sim",IF(Ferias!E22="DEZ",Ferias!I22,Ferias!J22),0))</f>
        <v>0</v>
      </c>
      <c r="H22" s="185"/>
      <c r="I22" s="185"/>
      <c r="J22" s="398">
        <f t="shared" ca="1" si="1"/>
        <v>0</v>
      </c>
      <c r="K22" s="152"/>
      <c r="L22" s="151"/>
      <c r="M22" s="189"/>
      <c r="N22" s="153"/>
      <c r="O22" s="48"/>
      <c r="P22" s="48"/>
      <c r="Q22" s="48"/>
      <c r="R22" s="49"/>
      <c r="S22" s="49"/>
      <c r="T22" s="49"/>
      <c r="U22" s="49"/>
      <c r="V22" s="49"/>
      <c r="W22" s="49"/>
      <c r="X22" s="49"/>
      <c r="Y22" s="49"/>
      <c r="Z22" s="49"/>
      <c r="AA22" s="49"/>
      <c r="AB22" s="48"/>
      <c r="AC22" s="48"/>
      <c r="AD22" s="49"/>
      <c r="AE22" s="49"/>
      <c r="AF22" s="314"/>
      <c r="AH22" s="400">
        <f ca="1">IF(AND('DB Func'!GE17="Novembro",'DB Func'!BQ17="2 Parcelas"),(('auxiliar 13 sal'!N18/12*'DB Func'!GF17+AVERAGE('auxiliar 13 sal'!Q18:AB18)+AVERAGE('auxiliar 13 sal'!AE18:AP18)+'auxiliar 13 sal'!N18*'DB Func'!BN17+'auxiliar 13 sal'!N18*'DB Func'!BO17)/2),IF('DB Func'!GE17="Dezembro",IF('DB Func'!BQ17="Parcela Única",('auxiliar 13 sal'!N18/12*'DB Func'!GF17)+AVERAGE('auxiliar 13 sal'!Q18:AB18)+AVERAGE('auxiliar 13 sal'!AE18:AP18)+('auxiliar 13 sal'!N18*'DB Func'!BN17)+('auxiliar 13 sal'!N18*'DB Func'!BO17),IF('DB Func'!BQ17="2 Parcelas",(('auxiliar 13 sal'!N18/12*'DB Func'!GF17+AVERAGE('auxiliar 13 sal'!Q18:AB18)+AVERAGE('auxiliar 13 sal'!AE18:AP18)+'auxiliar 13 sal'!N18*'DB Func'!BN17+'auxiliar 13 sal'!N18*'DB Func'!BO17)/2))),0))</f>
        <v>0</v>
      </c>
      <c r="AK22" s="364">
        <f t="shared" ca="1" si="5"/>
        <v>0</v>
      </c>
      <c r="AL22" s="364">
        <f t="shared" ca="1" si="6"/>
        <v>0</v>
      </c>
      <c r="AM22" s="364">
        <f t="shared" ca="1" si="7"/>
        <v>0</v>
      </c>
      <c r="AN22" s="364">
        <f t="shared" ca="1" si="8"/>
        <v>0</v>
      </c>
      <c r="AO22" s="364">
        <f t="shared" ca="1" si="9"/>
        <v>0</v>
      </c>
      <c r="AP22" s="364">
        <f t="shared" ca="1" si="10"/>
        <v>0</v>
      </c>
      <c r="AQ22" s="364">
        <f t="shared" ca="1" si="11"/>
        <v>0</v>
      </c>
      <c r="AR22" s="364">
        <f>IF(OR(M22="",M22=0),0,((FJ22/220)*('Ho Ex'!$C$8+$AS$6))*M22)</f>
        <v>0</v>
      </c>
      <c r="AS22" s="364">
        <f>IF(OR(N22="",N22=0),0,((FJ22/220*('DB Func'!GD17+Lanc!$AS$6))*('Ho Ex'!$I$8+$AS$6))*(N22/52.5*60))</f>
        <v>0</v>
      </c>
      <c r="AT22" s="364">
        <f>IF(OR(M22="",M22=0),0,((FJ22/220)*('Ho Ex'!$J$8+$AS$6))*O22)</f>
        <v>0</v>
      </c>
      <c r="AU22" s="364">
        <f>IF(OR(M22="",M22=0),0,((FJ22/220)*('Ho Ex'!I28+$AS$6))*P22)</f>
        <v>0</v>
      </c>
      <c r="AV22" s="364">
        <f>IF(OR(M22="",M22=0),0,((FJ22/220)*('Ho Ex'!C28+$AS$6))*Q22)</f>
        <v>0</v>
      </c>
      <c r="AW22" s="364">
        <f ca="1">FJ22*'DB Func'!BN17</f>
        <v>0</v>
      </c>
      <c r="AX22" s="364">
        <f ca="1">FJ22*'DB Func'!BO17</f>
        <v>0</v>
      </c>
      <c r="AY22" s="364">
        <f ca="1">IF(FJ22=0,0,VLOOKUP(FJ22,'P Gerais'!$D$39:$G$41,3,TRUE)*Func15!$F$68)</f>
        <v>0</v>
      </c>
      <c r="AZ22" s="364">
        <f t="shared" si="12"/>
        <v>0</v>
      </c>
      <c r="BA22" s="364">
        <f ca="1">((FJ22-FL22-FK22+AZ22+AQ22+SUM(Z22:AA22)+SUM(AW22:AX22)+AK22)*IF('DB Func'!GG17="ok",'DB Func'!GD17,0))+(FJ22-FL22-FK22+AZ22+AQ22+SUM(Z22:AA22)+SUM(AW22:AX22))+AK22</f>
        <v>0</v>
      </c>
      <c r="BB22" s="385">
        <f ca="1">VLOOKUP(BA22,'P Gerais'!$D$22:$G$25,3,TRUE)</f>
        <v>0.08</v>
      </c>
      <c r="BC22" s="364">
        <f ca="1">IF(BA22&lt;'P Gerais'!$D$25,BA22*BB22,Lanc!BB22)</f>
        <v>0</v>
      </c>
      <c r="BD22" s="364">
        <f ca="1">BA22-BC22-('DB Func'!GB17*'P Gerais'!$D$35)</f>
        <v>0</v>
      </c>
      <c r="BE22" s="386">
        <f ca="1">VLOOKUP(BD22,'P Gerais'!$D$29:$F$33,3,TRUE)</f>
        <v>0</v>
      </c>
      <c r="BF22" s="364">
        <f t="shared" ca="1" si="13"/>
        <v>0</v>
      </c>
      <c r="BG22" s="364">
        <f ca="1">VLOOKUP(BD22,'P Gerais'!$D$29:$G$33,4,TRUE)</f>
        <v>0</v>
      </c>
      <c r="BH22" s="364">
        <f t="shared" ca="1" si="14"/>
        <v>0</v>
      </c>
      <c r="BI22" s="364">
        <f t="shared" ca="1" si="15"/>
        <v>0</v>
      </c>
      <c r="BJ22" s="362">
        <f ca="1">'DB Func'!G17</f>
        <v>0</v>
      </c>
      <c r="BK22" s="362">
        <f ca="1">'DB Func'!FW17</f>
        <v>0</v>
      </c>
      <c r="BL22" s="364">
        <f ca="1">D22*'P Gerais'!$D$13</f>
        <v>0</v>
      </c>
      <c r="BM22" s="364">
        <f ca="1">D22*'P Gerais'!$D$14</f>
        <v>0</v>
      </c>
      <c r="BN22" s="364">
        <f ca="1">D22*'P Gerais'!$D$16</f>
        <v>0</v>
      </c>
      <c r="BO22" s="364">
        <f ca="1">D22*'P Gerais'!$D$17</f>
        <v>0</v>
      </c>
      <c r="BP22" s="364">
        <f ca="1">D22*'P Gerais'!$D$18</f>
        <v>0</v>
      </c>
      <c r="BQ22" s="385">
        <f ca="1">VLOOKUP(D22,'P Gerais'!$D$22:$G$24,3,TRUE)</f>
        <v>0.08</v>
      </c>
      <c r="BR22" s="385">
        <f ca="1">VLOOKUP(D22,'P Gerais'!$D$29:$G$33,3,TRUE)</f>
        <v>0</v>
      </c>
      <c r="BS22" s="385">
        <f ca="1">'DB Func'!BN17</f>
        <v>0</v>
      </c>
      <c r="BT22" s="385">
        <f ca="1">'DB Func'!BO17</f>
        <v>0</v>
      </c>
      <c r="BU22" s="385">
        <f ca="1">'DB Func'!FX17</f>
        <v>0</v>
      </c>
      <c r="BV22" s="364">
        <f t="shared" ca="1" si="16"/>
        <v>-0.08</v>
      </c>
      <c r="BW22" s="364">
        <f ca="1">BV22-'DB Func'!GC17</f>
        <v>-0.08</v>
      </c>
      <c r="BX22" s="362">
        <f ca="1">IFERROR(VLOOKUP(BW22,'P Gerais'!$D$29:$G$33,3,TRUE)*BW22,0)</f>
        <v>0</v>
      </c>
      <c r="BY22" s="364">
        <f ca="1">IFERROR(BX22-VLOOKUP(BW22,'P Gerais'!$D$29:$H$33,4,TRUE),0)</f>
        <v>0</v>
      </c>
      <c r="BZ22" s="364">
        <f ca="1">D22*'DB Func'!GD17</f>
        <v>0</v>
      </c>
      <c r="CB22" s="364">
        <f t="shared" ca="1" si="17"/>
        <v>0</v>
      </c>
      <c r="CC22" s="364">
        <f t="shared" si="18"/>
        <v>0</v>
      </c>
      <c r="CD22" s="364">
        <f t="shared" si="19"/>
        <v>0</v>
      </c>
      <c r="CF22" s="362" t="str">
        <f t="shared" ca="1" si="20"/>
        <v>não</v>
      </c>
      <c r="CG22" s="362">
        <f ca="1">IF($CH$8=1,DAY('DB Func'!C17),0)</f>
        <v>0</v>
      </c>
      <c r="CH22" s="362">
        <f ca="1">IF(CI22=0,0,MONTH('DB Func'!C17))</f>
        <v>0</v>
      </c>
      <c r="CI22" s="362">
        <f ca="1">IF('P Gerais'!D20=YEAR('DB Func'!C17),YEAR('DB Func'!C17),0)</f>
        <v>0</v>
      </c>
      <c r="CJ22" s="371">
        <v>45</v>
      </c>
      <c r="CK22" s="363"/>
      <c r="CL22" s="362" t="str">
        <f ca="1">IF(ISERROR(HLOOKUP(CL20,$DS$7:$DY22,$DZ22,FALSE)),"N",HLOOKUP(CL20,$DS$7:$DY22,$DZ22,FALSE))</f>
        <v>N</v>
      </c>
      <c r="CM22" s="362" t="str">
        <f ca="1">IF(ISERROR(HLOOKUP(CM20,$DS$7:$DY22,$DZ22,FALSE)),"N",HLOOKUP(CM20,$DS$7:$DY22,$DZ22,FALSE))</f>
        <v>N</v>
      </c>
      <c r="CN22" s="362" t="str">
        <f ca="1">IF(ISERROR(HLOOKUP(CN20,$DS$7:$DY22,$DZ22,FALSE)),"N",HLOOKUP(CN20,$DS$7:$DY22,$DZ22,FALSE))</f>
        <v>N</v>
      </c>
      <c r="CO22" s="362" t="str">
        <f ca="1">IF(ISERROR(HLOOKUP(CO20,$DS$7:$DY22,$DZ22,FALSE)),"N",HLOOKUP(CO20,$DS$7:$DY22,$DZ22,FALSE))</f>
        <v>N</v>
      </c>
      <c r="CP22" s="362" t="str">
        <f>IF(ISERROR(HLOOKUP(CP20,$DS$7:$DY22,$DZ22,FALSE)),"N",HLOOKUP(CP20,$DS$7:$DY22,$DZ22,FALSE))</f>
        <v>N</v>
      </c>
      <c r="CQ22" s="362" t="str">
        <f ca="1">IF(ISERROR(HLOOKUP(CQ20,$DS$7:$DY22,$DZ22,FALSE)),"N",HLOOKUP(CQ20,$DS$7:$DY22,$DZ22,FALSE))</f>
        <v>N</v>
      </c>
      <c r="CR22" s="362" t="str">
        <f ca="1">IF(ISERROR(HLOOKUP(CR20,$DS$7:$DY22,$DZ22,FALSE)),"N",HLOOKUP(CR20,$DS$7:$DY22,$DZ22,FALSE))</f>
        <v>N</v>
      </c>
      <c r="CS22" s="362" t="str">
        <f ca="1">IF(ISERROR(HLOOKUP(CS20,$DS$7:$DY22,$DZ22,FALSE)),"N",HLOOKUP(CS20,$DS$7:$DY22,$DZ22,FALSE))</f>
        <v>N</v>
      </c>
      <c r="CT22" s="362" t="str">
        <f ca="1">IF(ISERROR(HLOOKUP(CT20,$DS$7:$DY22,$DZ22,FALSE)),"N",HLOOKUP(CT20,$DS$7:$DY22,$DZ22,FALSE))</f>
        <v>N</v>
      </c>
      <c r="CU22" s="362" t="str">
        <f ca="1">IF(ISERROR(HLOOKUP(CU20,$DS$7:$DY22,$DZ22,FALSE)),"N",HLOOKUP(CU20,$DS$7:$DY22,$DZ22,FALSE))</f>
        <v>N</v>
      </c>
      <c r="CV22" s="362" t="str">
        <f ca="1">IF(ISERROR(HLOOKUP(CV20,$DS$7:$DY22,$DZ22,FALSE)),"N",HLOOKUP(CV20,$DS$7:$DY22,$DZ22,FALSE))</f>
        <v>N</v>
      </c>
      <c r="CW22" s="362" t="str">
        <f>IF(ISERROR(HLOOKUP(CW20,$DS$7:$DY22,$DZ22,FALSE)),"N",HLOOKUP(CW20,$DS$7:$DY22,$DZ22,FALSE))</f>
        <v>N</v>
      </c>
      <c r="CX22" s="362" t="str">
        <f ca="1">IF(ISERROR(HLOOKUP(CX20,$DS$7:$DY22,$DZ22,FALSE)),"N",HLOOKUP(CX20,$DS$7:$DY22,$DZ22,FALSE))</f>
        <v>N</v>
      </c>
      <c r="CY22" s="362" t="str">
        <f ca="1">IF(ISERROR(HLOOKUP(CY20,$DS$7:$DY22,$DZ22,FALSE)),"N",HLOOKUP(CY20,$DS$7:$DY22,$DZ22,FALSE))</f>
        <v>N</v>
      </c>
      <c r="CZ22" s="362" t="str">
        <f ca="1">IF(ISERROR(HLOOKUP(CZ20,$DS$7:$DY22,$DZ22,FALSE)),"N",HLOOKUP(CZ20,$DS$7:$DY22,$DZ22,FALSE))</f>
        <v>N</v>
      </c>
      <c r="DA22" s="362" t="str">
        <f ca="1">IF(ISERROR(HLOOKUP(DA20,$DS$7:$DY22,$DZ22,FALSE)),"N",HLOOKUP(DA20,$DS$7:$DY22,$DZ22,FALSE))</f>
        <v>N</v>
      </c>
      <c r="DB22" s="362" t="str">
        <f ca="1">IF(ISERROR(HLOOKUP(DB20,$DS$7:$DY22,$DZ22,FALSE)),"N",HLOOKUP(DB20,$DS$7:$DY22,$DZ22,FALSE))</f>
        <v>N</v>
      </c>
      <c r="DC22" s="362" t="str">
        <f ca="1">IF(ISERROR(HLOOKUP(DC20,$DS$7:$DY22,$DZ22,FALSE)),"N",HLOOKUP(DC20,$DS$7:$DY22,$DZ22,FALSE))</f>
        <v>N</v>
      </c>
      <c r="DD22" s="362" t="str">
        <f>IF(ISERROR(HLOOKUP(DD20,$DS$7:$DY22,$DZ22,FALSE)),"N",HLOOKUP(DD20,$DS$7:$DY22,$DZ22,FALSE))</f>
        <v>N</v>
      </c>
      <c r="DE22" s="362" t="str">
        <f ca="1">IF(ISERROR(HLOOKUP(DE20,$DS$7:$DY22,$DZ22,FALSE)),"N",HLOOKUP(DE20,$DS$7:$DY22,$DZ22,FALSE))</f>
        <v>N</v>
      </c>
      <c r="DF22" s="362" t="str">
        <f ca="1">IF(ISERROR(HLOOKUP(DF20,$DS$7:$DY22,$DZ22,FALSE)),"N",HLOOKUP(DF20,$DS$7:$DY22,$DZ22,FALSE))</f>
        <v>N</v>
      </c>
      <c r="DG22" s="362" t="str">
        <f ca="1">IF(ISERROR(HLOOKUP(DG20,$DS$7:$DY22,$DZ22,FALSE)),"N",HLOOKUP(DG20,$DS$7:$DY22,$DZ22,FALSE))</f>
        <v>N</v>
      </c>
      <c r="DH22" s="362" t="str">
        <f ca="1">IF(ISERROR(HLOOKUP(DH20,$DS$7:$DY22,$DZ22,FALSE)),"N",HLOOKUP(DH20,$DS$7:$DY22,$DZ22,FALSE))</f>
        <v>N</v>
      </c>
      <c r="DI22" s="362" t="str">
        <f ca="1">IF(ISERROR(HLOOKUP(DI20,$DS$7:$DY22,$DZ22,FALSE)),"N",HLOOKUP(DI20,$DS$7:$DY22,$DZ22,FALSE))</f>
        <v>N</v>
      </c>
      <c r="DJ22" s="362" t="str">
        <f ca="1">IF(ISERROR(HLOOKUP(DJ20,$DS$7:$DY22,$DZ22,FALSE)),"N",HLOOKUP(DJ20,$DS$7:$DY22,$DZ22,FALSE))</f>
        <v>N</v>
      </c>
      <c r="DK22" s="362" t="str">
        <f>IF(ISERROR(HLOOKUP(DK20,$DS$7:$DY22,$DZ22,FALSE)),"N",HLOOKUP(DK20,$DS$7:$DY22,$DZ22,FALSE))</f>
        <v>N</v>
      </c>
      <c r="DL22" s="362" t="str">
        <f ca="1">IF(ISERROR(HLOOKUP(DL20,$DS$7:$DY22,$DZ22,FALSE)),"N",HLOOKUP(DL20,$DS$7:$DY22,$DZ22,FALSE))</f>
        <v>N</v>
      </c>
      <c r="DM22" s="362" t="str">
        <f ca="1">IF(ISERROR(HLOOKUP(DM20,$DS$7:$DY22,$DZ22,FALSE)),"N",HLOOKUP(DM20,$DS$7:$DY22,$DZ22,FALSE))</f>
        <v>N</v>
      </c>
      <c r="DN22" s="362" t="str">
        <f ca="1">IF(ISERROR(HLOOKUP(DN20,$DS$7:$DY22,$DZ22,FALSE)),"N",HLOOKUP(DN20,$DS$7:$DY22,$DZ22,FALSE))</f>
        <v>N</v>
      </c>
      <c r="DO22" s="362" t="str">
        <f ca="1">IF(ISERROR(HLOOKUP(DO20,$DS$7:$DY22,$DZ22,FALSE)),"N",HLOOKUP(DO20,$DS$7:$DY22,$DZ22,FALSE))</f>
        <v>N</v>
      </c>
      <c r="DP22" s="362" t="str">
        <f ca="1">IF(ISERROR(HLOOKUP(DP20,$DS$7:$DY22,$DZ22,FALSE)),"N",HLOOKUP(DP20,$DS$7:$DY22,$DZ22,FALSE))</f>
        <v>N</v>
      </c>
      <c r="DQ22" s="362">
        <f t="shared" ca="1" si="21"/>
        <v>0</v>
      </c>
      <c r="DR22" s="362">
        <f t="shared" ca="1" si="22"/>
        <v>31</v>
      </c>
      <c r="DS22" s="362" t="str">
        <f>IF('DB Func'!M17&gt;0,"S","N")</f>
        <v>N</v>
      </c>
      <c r="DT22" s="362" t="str">
        <f>IF('DB Func'!R17&gt;0,"S","N")</f>
        <v>N</v>
      </c>
      <c r="DU22" s="362" t="str">
        <f>IF('DB Func'!W17&gt;0,"S","N")</f>
        <v>N</v>
      </c>
      <c r="DV22" s="362" t="str">
        <f>IF('DB Func'!AB17&gt;0,"S","N")</f>
        <v>N</v>
      </c>
      <c r="DW22" s="362" t="str">
        <f>IF('DB Func'!AG17&gt;0,"S","N")</f>
        <v>N</v>
      </c>
      <c r="DX22" s="362" t="str">
        <f>IF('DB Func'!AL17&gt;0,"S","N")</f>
        <v>N</v>
      </c>
      <c r="DY22" s="362" t="str">
        <f>IF('DB Func'!AQ17&gt;0,"S","N")</f>
        <v>N</v>
      </c>
      <c r="DZ22" s="362">
        <v>16</v>
      </c>
      <c r="EA22" s="369">
        <f ca="1">'DB Func'!C17</f>
        <v>0</v>
      </c>
      <c r="EB22" s="362" t="str">
        <f t="shared" ca="1" si="23"/>
        <v>s</v>
      </c>
      <c r="EC22" s="362" t="str">
        <f t="shared" ca="1" si="23"/>
        <v>s</v>
      </c>
      <c r="ED22" s="362" t="str">
        <f t="shared" ca="1" si="23"/>
        <v>s</v>
      </c>
      <c r="EE22" s="362" t="str">
        <f t="shared" ca="1" si="23"/>
        <v>s</v>
      </c>
      <c r="EF22" s="362" t="str">
        <f t="shared" ca="1" si="23"/>
        <v>s</v>
      </c>
      <c r="EG22" s="362" t="str">
        <f t="shared" ca="1" si="23"/>
        <v>s</v>
      </c>
      <c r="EH22" s="362" t="str">
        <f t="shared" ca="1" si="23"/>
        <v>s</v>
      </c>
      <c r="EI22" s="362" t="str">
        <f t="shared" ca="1" si="23"/>
        <v>s</v>
      </c>
      <c r="EJ22" s="362" t="str">
        <f t="shared" ca="1" si="23"/>
        <v>s</v>
      </c>
      <c r="EK22" s="362" t="str">
        <f t="shared" ca="1" si="23"/>
        <v>s</v>
      </c>
      <c r="EL22" s="362" t="str">
        <f t="shared" ca="1" si="23"/>
        <v>s</v>
      </c>
      <c r="EM22" s="362" t="str">
        <f t="shared" ca="1" si="23"/>
        <v>s</v>
      </c>
      <c r="EN22" s="362" t="str">
        <f t="shared" ca="1" si="23"/>
        <v>s</v>
      </c>
      <c r="EO22" s="362" t="str">
        <f t="shared" ca="1" si="23"/>
        <v>s</v>
      </c>
      <c r="EP22" s="362" t="str">
        <f t="shared" ca="1" si="23"/>
        <v>s</v>
      </c>
      <c r="EQ22" s="362" t="str">
        <f t="shared" ca="1" si="23"/>
        <v>s</v>
      </c>
      <c r="ER22" s="362" t="str">
        <f t="shared" ca="1" si="24"/>
        <v>s</v>
      </c>
      <c r="ES22" s="362" t="str">
        <f t="shared" ca="1" si="24"/>
        <v>s</v>
      </c>
      <c r="ET22" s="362" t="str">
        <f t="shared" ca="1" si="24"/>
        <v>s</v>
      </c>
      <c r="EU22" s="362" t="str">
        <f t="shared" ca="1" si="24"/>
        <v>s</v>
      </c>
      <c r="EV22" s="362" t="str">
        <f t="shared" ca="1" si="24"/>
        <v>s</v>
      </c>
      <c r="EW22" s="362" t="str">
        <f t="shared" ca="1" si="24"/>
        <v>s</v>
      </c>
      <c r="EX22" s="362" t="str">
        <f t="shared" ca="1" si="24"/>
        <v>s</v>
      </c>
      <c r="EY22" s="362" t="str">
        <f t="shared" ca="1" si="24"/>
        <v>s</v>
      </c>
      <c r="EZ22" s="362" t="str">
        <f t="shared" ca="1" si="24"/>
        <v>s</v>
      </c>
      <c r="FA22" s="362" t="str">
        <f t="shared" ca="1" si="24"/>
        <v>s</v>
      </c>
      <c r="FB22" s="362" t="str">
        <f t="shared" ca="1" si="24"/>
        <v>s</v>
      </c>
      <c r="FC22" s="362" t="str">
        <f t="shared" ca="1" si="24"/>
        <v>s</v>
      </c>
      <c r="FD22" s="362" t="str">
        <f t="shared" ca="1" si="24"/>
        <v>s</v>
      </c>
      <c r="FE22" s="362" t="str">
        <f t="shared" ca="1" si="24"/>
        <v>s</v>
      </c>
      <c r="FF22" s="362" t="str">
        <f t="shared" ca="1" si="24"/>
        <v>s</v>
      </c>
      <c r="FG22" s="362">
        <f t="shared" ca="1" si="25"/>
        <v>31</v>
      </c>
      <c r="FH22" s="362">
        <f t="shared" ca="1" si="26"/>
        <v>0</v>
      </c>
      <c r="FI22" s="362" t="str">
        <f ca="1">IF(AND(YEAR(EA22)='P Gerais'!D20,MONTH(Lanc!EA22)=12,DAY(Lanc!EA22)&gt;1),"S","N")</f>
        <v>N</v>
      </c>
      <c r="FJ22" s="364">
        <f t="shared" ca="1" si="27"/>
        <v>0</v>
      </c>
      <c r="FK22" s="364">
        <f t="shared" si="28"/>
        <v>0</v>
      </c>
      <c r="FL22" s="387">
        <f t="shared" ca="1" si="29"/>
        <v>0</v>
      </c>
      <c r="FP22" s="363">
        <f ca="1">((FJ22-FL22-FK22+AZ22+AQ22+SUM(Z22:AA22)+SUM(AW22:AX22)+AK22)*IF('DB Func'!GG17="ok",'DB Func'!GD17,0))</f>
        <v>0</v>
      </c>
      <c r="FR22" s="389">
        <f t="shared" ca="1" si="30"/>
        <v>0</v>
      </c>
      <c r="GV22" s="49"/>
      <c r="GW22" s="49"/>
      <c r="GX22" s="49"/>
      <c r="GY22" s="49"/>
      <c r="GZ22" s="49"/>
      <c r="HA22" s="49"/>
      <c r="HB22" s="49"/>
      <c r="HC22" s="49"/>
    </row>
    <row r="23" spans="3:211" ht="30" customHeight="1" thickTop="1" thickBot="1">
      <c r="C23" s="390" t="str">
        <f ca="1">IF('DB Func'!B18="Funcionário 16","",'DB Func'!B18)</f>
        <v/>
      </c>
      <c r="D23" s="391">
        <f ca="1">'DB Func'!CO18</f>
        <v>0</v>
      </c>
      <c r="E23" s="382" t="str">
        <f ca="1">IF(C23="","-",IF(OR(terceiro!E23="DEZ",terceiro!F23="DEZ"),"Sim","Não"))</f>
        <v>-</v>
      </c>
      <c r="F23" s="383" t="str">
        <f ca="1">IF(C23="","-",IF(OR(Ferias!E23="jan",Ferias!F23="DEZ"),"Sim","Não"))</f>
        <v>-</v>
      </c>
      <c r="G23" s="383">
        <f ca="1">IF(C23="",0,IF(F23="Sim",IF(Ferias!E23="DEZ",Ferias!I23,Ferias!J23),0))</f>
        <v>0</v>
      </c>
      <c r="H23" s="185"/>
      <c r="I23" s="185"/>
      <c r="J23" s="398">
        <f t="shared" ca="1" si="1"/>
        <v>0</v>
      </c>
      <c r="K23" s="152"/>
      <c r="L23" s="151"/>
      <c r="M23" s="189"/>
      <c r="N23" s="153"/>
      <c r="O23" s="48"/>
      <c r="P23" s="48"/>
      <c r="Q23" s="48"/>
      <c r="R23" s="49"/>
      <c r="S23" s="49"/>
      <c r="T23" s="49"/>
      <c r="U23" s="49"/>
      <c r="V23" s="49"/>
      <c r="W23" s="49"/>
      <c r="X23" s="49"/>
      <c r="Y23" s="49"/>
      <c r="Z23" s="49"/>
      <c r="AA23" s="49"/>
      <c r="AB23" s="48"/>
      <c r="AC23" s="48"/>
      <c r="AD23" s="49"/>
      <c r="AE23" s="49"/>
      <c r="AF23" s="314"/>
      <c r="AH23" s="400">
        <f ca="1">IF(AND('DB Func'!GE18="Novembro",'DB Func'!BQ18="2 Parcelas"),(('auxiliar 13 sal'!N19/12*'DB Func'!GF18+AVERAGE('auxiliar 13 sal'!Q19:AB19)+AVERAGE('auxiliar 13 sal'!AE19:AP19)+'auxiliar 13 sal'!N19*'DB Func'!BN18+'auxiliar 13 sal'!N19*'DB Func'!BO18)/2),IF('DB Func'!GE18="Dezembro",IF('DB Func'!BQ18="Parcela Única",('auxiliar 13 sal'!N19/12*'DB Func'!GF18)+AVERAGE('auxiliar 13 sal'!Q19:AB19)+AVERAGE('auxiliar 13 sal'!AE19:AP19)+('auxiliar 13 sal'!N19*'DB Func'!BN18)+('auxiliar 13 sal'!N19*'DB Func'!BO18),IF('DB Func'!BQ18="2 Parcelas",(('auxiliar 13 sal'!N19/12*'DB Func'!GF18+AVERAGE('auxiliar 13 sal'!Q19:AB19)+AVERAGE('auxiliar 13 sal'!AE19:AP19)+'auxiliar 13 sal'!N19*'DB Func'!BN18+'auxiliar 13 sal'!N19*'DB Func'!BO18)/2))),0))</f>
        <v>0</v>
      </c>
      <c r="AK23" s="364">
        <f t="shared" ca="1" si="5"/>
        <v>0</v>
      </c>
      <c r="AL23" s="364">
        <f t="shared" ca="1" si="6"/>
        <v>0</v>
      </c>
      <c r="AM23" s="364">
        <f t="shared" ca="1" si="7"/>
        <v>0</v>
      </c>
      <c r="AN23" s="364">
        <f t="shared" ca="1" si="8"/>
        <v>0</v>
      </c>
      <c r="AO23" s="364">
        <f t="shared" ca="1" si="9"/>
        <v>0</v>
      </c>
      <c r="AP23" s="364">
        <f t="shared" ca="1" si="10"/>
        <v>0</v>
      </c>
      <c r="AQ23" s="364">
        <f t="shared" ca="1" si="11"/>
        <v>0</v>
      </c>
      <c r="AR23" s="364">
        <f>IF(OR(M23="",M23=0),0,((FJ23/220)*('Ho Ex'!$C$8+$AS$6))*M23)</f>
        <v>0</v>
      </c>
      <c r="AS23" s="364">
        <f>IF(OR(N23="",N23=0),0,((FJ23/220*('DB Func'!GD18+Lanc!$AS$6))*('Ho Ex'!$I$8+$AS$6))*(N23/52.5*60))</f>
        <v>0</v>
      </c>
      <c r="AT23" s="364">
        <f>IF(OR(M23="",M23=0),0,((FJ23/220)*('Ho Ex'!$J$8+$AS$6))*O23)</f>
        <v>0</v>
      </c>
      <c r="AU23" s="364">
        <f>IF(OR(M23="",M23=0),0,((FJ23/220)*('Ho Ex'!I29+$AS$6))*P23)</f>
        <v>0</v>
      </c>
      <c r="AV23" s="364">
        <f>IF(OR(M23="",M23=0),0,((FJ23/220)*('Ho Ex'!C29+$AS$6))*Q23)</f>
        <v>0</v>
      </c>
      <c r="AW23" s="364">
        <f ca="1">FJ23*'DB Func'!BN18</f>
        <v>0</v>
      </c>
      <c r="AX23" s="364">
        <f ca="1">FJ23*'DB Func'!BO18</f>
        <v>0</v>
      </c>
      <c r="AY23" s="364">
        <f ca="1">IF(FJ23=0,0,VLOOKUP(FJ23,'P Gerais'!$D$39:$G$41,3,TRUE)*Func16!$F$68)</f>
        <v>0</v>
      </c>
      <c r="AZ23" s="364">
        <f t="shared" si="12"/>
        <v>0</v>
      </c>
      <c r="BA23" s="364">
        <f ca="1">((FJ23-FL23-FK23+AZ23+AQ23+SUM(Z23:AA23)+SUM(AW23:AX23)+AK23)*IF('DB Func'!GG18="ok",'DB Func'!GD18,0))+(FJ23-FL23-FK23+AZ23+AQ23+SUM(Z23:AA23)+SUM(AW23:AX23))+AK23</f>
        <v>0</v>
      </c>
      <c r="BB23" s="385">
        <f ca="1">VLOOKUP(BA23,'P Gerais'!$D$22:$G$25,3,TRUE)</f>
        <v>0.08</v>
      </c>
      <c r="BC23" s="364">
        <f ca="1">IF(BA23&lt;'P Gerais'!$D$25,BA23*BB23,Lanc!BB23)</f>
        <v>0</v>
      </c>
      <c r="BD23" s="364">
        <f ca="1">BA23-BC23-('DB Func'!GB18*'P Gerais'!$D$35)</f>
        <v>0</v>
      </c>
      <c r="BE23" s="386">
        <f ca="1">VLOOKUP(BD23,'P Gerais'!$D$29:$F$33,3,TRUE)</f>
        <v>0</v>
      </c>
      <c r="BF23" s="364">
        <f t="shared" ca="1" si="13"/>
        <v>0</v>
      </c>
      <c r="BG23" s="364">
        <f ca="1">VLOOKUP(BD23,'P Gerais'!$D$29:$G$33,4,TRUE)</f>
        <v>0</v>
      </c>
      <c r="BH23" s="364">
        <f t="shared" ca="1" si="14"/>
        <v>0</v>
      </c>
      <c r="BI23" s="364">
        <f t="shared" ca="1" si="15"/>
        <v>0</v>
      </c>
      <c r="BJ23" s="362">
        <f ca="1">'DB Func'!G18</f>
        <v>0</v>
      </c>
      <c r="BK23" s="362">
        <f ca="1">'DB Func'!FW18</f>
        <v>0</v>
      </c>
      <c r="BL23" s="364">
        <f ca="1">D23*'P Gerais'!$D$13</f>
        <v>0</v>
      </c>
      <c r="BM23" s="364">
        <f ca="1">D23*'P Gerais'!$D$14</f>
        <v>0</v>
      </c>
      <c r="BN23" s="364">
        <f ca="1">D23*'P Gerais'!$D$16</f>
        <v>0</v>
      </c>
      <c r="BO23" s="364">
        <f ca="1">D23*'P Gerais'!$D$17</f>
        <v>0</v>
      </c>
      <c r="BP23" s="364">
        <f ca="1">D23*'P Gerais'!$D$18</f>
        <v>0</v>
      </c>
      <c r="BQ23" s="385">
        <f ca="1">VLOOKUP(D23,'P Gerais'!$D$22:$G$24,3,TRUE)</f>
        <v>0.08</v>
      </c>
      <c r="BR23" s="385">
        <f ca="1">VLOOKUP(D23,'P Gerais'!$D$29:$G$33,3,TRUE)</f>
        <v>0</v>
      </c>
      <c r="BS23" s="385">
        <f ca="1">'DB Func'!BN18</f>
        <v>0</v>
      </c>
      <c r="BT23" s="385">
        <f ca="1">'DB Func'!BO18</f>
        <v>0</v>
      </c>
      <c r="BU23" s="385">
        <f ca="1">'DB Func'!FX18</f>
        <v>0</v>
      </c>
      <c r="BV23" s="364">
        <f t="shared" ca="1" si="16"/>
        <v>-0.08</v>
      </c>
      <c r="BW23" s="364">
        <f ca="1">BV23-'DB Func'!GC18</f>
        <v>-0.08</v>
      </c>
      <c r="BX23" s="362">
        <f ca="1">IFERROR(VLOOKUP(BW23,'P Gerais'!$D$29:$G$33,3,TRUE)*BW23,0)</f>
        <v>0</v>
      </c>
      <c r="BY23" s="364">
        <f ca="1">IFERROR(BX23-VLOOKUP(BW23,'P Gerais'!$D$29:$H$33,4,TRUE),0)</f>
        <v>0</v>
      </c>
      <c r="BZ23" s="364">
        <f ca="1">D23*'DB Func'!GD18</f>
        <v>0</v>
      </c>
      <c r="CB23" s="364">
        <f t="shared" ca="1" si="17"/>
        <v>0</v>
      </c>
      <c r="CC23" s="364">
        <f t="shared" si="18"/>
        <v>0</v>
      </c>
      <c r="CD23" s="364">
        <f t="shared" si="19"/>
        <v>0</v>
      </c>
      <c r="CF23" s="362" t="str">
        <f t="shared" ca="1" si="20"/>
        <v>não</v>
      </c>
      <c r="CG23" s="362">
        <f ca="1">IF($CH$8=1,DAY('DB Func'!C18),0)</f>
        <v>0</v>
      </c>
      <c r="CH23" s="362">
        <f ca="1">IF(CI23=0,0,MONTH('DB Func'!C18))</f>
        <v>0</v>
      </c>
      <c r="CI23" s="362">
        <f ca="1">IF('P Gerais'!D21=YEAR('DB Func'!C18),YEAR('DB Func'!C18),0)</f>
        <v>0</v>
      </c>
      <c r="CJ23" s="371">
        <v>46</v>
      </c>
      <c r="CK23" s="363"/>
      <c r="CL23" s="362" t="str">
        <f>IF(ISERROR(HLOOKUP(CL21,$DS$7:$DY23,$DZ23,FALSE)),"N",HLOOKUP(CL21,$DS$7:$DY23,$DZ23,FALSE))</f>
        <v>N</v>
      </c>
      <c r="CM23" s="362" t="str">
        <f>IF(ISERROR(HLOOKUP(CM21,$DS$7:$DY23,$DZ23,FALSE)),"N",HLOOKUP(CM21,$DS$7:$DY23,$DZ23,FALSE))</f>
        <v>N</v>
      </c>
      <c r="CN23" s="362" t="str">
        <f>IF(ISERROR(HLOOKUP(CN21,$DS$7:$DY23,$DZ23,FALSE)),"N",HLOOKUP(CN21,$DS$7:$DY23,$DZ23,FALSE))</f>
        <v>N</v>
      </c>
      <c r="CO23" s="362" t="str">
        <f>IF(ISERROR(HLOOKUP(CO21,$DS$7:$DY23,$DZ23,FALSE)),"N",HLOOKUP(CO21,$DS$7:$DY23,$DZ23,FALSE))</f>
        <v>N</v>
      </c>
      <c r="CP23" s="362" t="str">
        <f>IF(ISERROR(HLOOKUP(CP21,$DS$7:$DY23,$DZ23,FALSE)),"N",HLOOKUP(CP21,$DS$7:$DY23,$DZ23,FALSE))</f>
        <v>N</v>
      </c>
      <c r="CQ23" s="362" t="str">
        <f>IF(ISERROR(HLOOKUP(CQ21,$DS$7:$DY23,$DZ23,FALSE)),"N",HLOOKUP(CQ21,$DS$7:$DY23,$DZ23,FALSE))</f>
        <v>N</v>
      </c>
      <c r="CR23" s="362" t="str">
        <f>IF(ISERROR(HLOOKUP(CR21,$DS$7:$DY23,$DZ23,FALSE)),"N",HLOOKUP(CR21,$DS$7:$DY23,$DZ23,FALSE))</f>
        <v>N</v>
      </c>
      <c r="CS23" s="362" t="str">
        <f>IF(ISERROR(HLOOKUP(CS21,$DS$7:$DY23,$DZ23,FALSE)),"N",HLOOKUP(CS21,$DS$7:$DY23,$DZ23,FALSE))</f>
        <v>N</v>
      </c>
      <c r="CT23" s="362" t="str">
        <f>IF(ISERROR(HLOOKUP(CT21,$DS$7:$DY23,$DZ23,FALSE)),"N",HLOOKUP(CT21,$DS$7:$DY23,$DZ23,FALSE))</f>
        <v>N</v>
      </c>
      <c r="CU23" s="362" t="str">
        <f>IF(ISERROR(HLOOKUP(CU21,$DS$7:$DY23,$DZ23,FALSE)),"N",HLOOKUP(CU21,$DS$7:$DY23,$DZ23,FALSE))</f>
        <v>N</v>
      </c>
      <c r="CV23" s="362" t="str">
        <f>IF(ISERROR(HLOOKUP(CV21,$DS$7:$DY23,$DZ23,FALSE)),"N",HLOOKUP(CV21,$DS$7:$DY23,$DZ23,FALSE))</f>
        <v>N</v>
      </c>
      <c r="CW23" s="362" t="str">
        <f>IF(ISERROR(HLOOKUP(CW21,$DS$7:$DY23,$DZ23,FALSE)),"N",HLOOKUP(CW21,$DS$7:$DY23,$DZ23,FALSE))</f>
        <v>N</v>
      </c>
      <c r="CX23" s="362" t="str">
        <f>IF(ISERROR(HLOOKUP(CX21,$DS$7:$DY23,$DZ23,FALSE)),"N",HLOOKUP(CX21,$DS$7:$DY23,$DZ23,FALSE))</f>
        <v>N</v>
      </c>
      <c r="CY23" s="362" t="str">
        <f>IF(ISERROR(HLOOKUP(CY21,$DS$7:$DY23,$DZ23,FALSE)),"N",HLOOKUP(CY21,$DS$7:$DY23,$DZ23,FALSE))</f>
        <v>N</v>
      </c>
      <c r="CZ23" s="362" t="str">
        <f>IF(ISERROR(HLOOKUP(CZ21,$DS$7:$DY23,$DZ23,FALSE)),"N",HLOOKUP(CZ21,$DS$7:$DY23,$DZ23,FALSE))</f>
        <v>N</v>
      </c>
      <c r="DA23" s="362" t="str">
        <f>IF(ISERROR(HLOOKUP(DA21,$DS$7:$DY23,$DZ23,FALSE)),"N",HLOOKUP(DA21,$DS$7:$DY23,$DZ23,FALSE))</f>
        <v>N</v>
      </c>
      <c r="DB23" s="362" t="str">
        <f>IF(ISERROR(HLOOKUP(DB21,$DS$7:$DY23,$DZ23,FALSE)),"N",HLOOKUP(DB21,$DS$7:$DY23,$DZ23,FALSE))</f>
        <v>N</v>
      </c>
      <c r="DC23" s="362" t="str">
        <f>IF(ISERROR(HLOOKUP(DC21,$DS$7:$DY23,$DZ23,FALSE)),"N",HLOOKUP(DC21,$DS$7:$DY23,$DZ23,FALSE))</f>
        <v>N</v>
      </c>
      <c r="DD23" s="362" t="str">
        <f>IF(ISERROR(HLOOKUP(DD21,$DS$7:$DY23,$DZ23,FALSE)),"N",HLOOKUP(DD21,$DS$7:$DY23,$DZ23,FALSE))</f>
        <v>N</v>
      </c>
      <c r="DE23" s="362" t="str">
        <f>IF(ISERROR(HLOOKUP(DE21,$DS$7:$DY23,$DZ23,FALSE)),"N",HLOOKUP(DE21,$DS$7:$DY23,$DZ23,FALSE))</f>
        <v>N</v>
      </c>
      <c r="DF23" s="362" t="str">
        <f>IF(ISERROR(HLOOKUP(DF21,$DS$7:$DY23,$DZ23,FALSE)),"N",HLOOKUP(DF21,$DS$7:$DY23,$DZ23,FALSE))</f>
        <v>N</v>
      </c>
      <c r="DG23" s="362" t="str">
        <f>IF(ISERROR(HLOOKUP(DG21,$DS$7:$DY23,$DZ23,FALSE)),"N",HLOOKUP(DG21,$DS$7:$DY23,$DZ23,FALSE))</f>
        <v>N</v>
      </c>
      <c r="DH23" s="362" t="str">
        <f>IF(ISERROR(HLOOKUP(DH21,$DS$7:$DY23,$DZ23,FALSE)),"N",HLOOKUP(DH21,$DS$7:$DY23,$DZ23,FALSE))</f>
        <v>N</v>
      </c>
      <c r="DI23" s="362" t="str">
        <f>IF(ISERROR(HLOOKUP(DI21,$DS$7:$DY23,$DZ23,FALSE)),"N",HLOOKUP(DI21,$DS$7:$DY23,$DZ23,FALSE))</f>
        <v>N</v>
      </c>
      <c r="DJ23" s="362" t="str">
        <f>IF(ISERROR(HLOOKUP(DJ21,$DS$7:$DY23,$DZ23,FALSE)),"N",HLOOKUP(DJ21,$DS$7:$DY23,$DZ23,FALSE))</f>
        <v>N</v>
      </c>
      <c r="DK23" s="362" t="str">
        <f>IF(ISERROR(HLOOKUP(DK21,$DS$7:$DY23,$DZ23,FALSE)),"N",HLOOKUP(DK21,$DS$7:$DY23,$DZ23,FALSE))</f>
        <v>N</v>
      </c>
      <c r="DL23" s="362" t="str">
        <f>IF(ISERROR(HLOOKUP(DL21,$DS$7:$DY23,$DZ23,FALSE)),"N",HLOOKUP(DL21,$DS$7:$DY23,$DZ23,FALSE))</f>
        <v>N</v>
      </c>
      <c r="DM23" s="362" t="str">
        <f>IF(ISERROR(HLOOKUP(DM21,$DS$7:$DY23,$DZ23,FALSE)),"N",HLOOKUP(DM21,$DS$7:$DY23,$DZ23,FALSE))</f>
        <v>N</v>
      </c>
      <c r="DN23" s="362" t="str">
        <f>IF(ISERROR(HLOOKUP(DN21,$DS$7:$DY23,$DZ23,FALSE)),"N",HLOOKUP(DN21,$DS$7:$DY23,$DZ23,FALSE))</f>
        <v>N</v>
      </c>
      <c r="DO23" s="362" t="str">
        <f>IF(ISERROR(HLOOKUP(DO21,$DS$7:$DY23,$DZ23,FALSE)),"N",HLOOKUP(DO21,$DS$7:$DY23,$DZ23,FALSE))</f>
        <v>N</v>
      </c>
      <c r="DP23" s="362" t="str">
        <f>IF(ISERROR(HLOOKUP(DP21,$DS$7:$DY23,$DZ23,FALSE)),"N",HLOOKUP(DP21,$DS$7:$DY23,$DZ23,FALSE))</f>
        <v>N</v>
      </c>
      <c r="DQ23" s="362">
        <f t="shared" si="21"/>
        <v>0</v>
      </c>
      <c r="DR23" s="362">
        <f t="shared" si="22"/>
        <v>31</v>
      </c>
      <c r="DS23" s="362" t="str">
        <f>IF('DB Func'!M18&gt;0,"S","N")</f>
        <v>N</v>
      </c>
      <c r="DT23" s="362" t="str">
        <f>IF('DB Func'!R18&gt;0,"S","N")</f>
        <v>N</v>
      </c>
      <c r="DU23" s="362" t="str">
        <f>IF('DB Func'!W18&gt;0,"S","N")</f>
        <v>N</v>
      </c>
      <c r="DV23" s="362" t="str">
        <f>IF('DB Func'!AB18&gt;0,"S","N")</f>
        <v>N</v>
      </c>
      <c r="DW23" s="362" t="str">
        <f>IF('DB Func'!AG18&gt;0,"S","N")</f>
        <v>N</v>
      </c>
      <c r="DX23" s="362" t="str">
        <f>IF('DB Func'!AL18&gt;0,"S","N")</f>
        <v>N</v>
      </c>
      <c r="DY23" s="362" t="str">
        <f>IF('DB Func'!AQ18&gt;0,"S","N")</f>
        <v>N</v>
      </c>
      <c r="DZ23" s="362">
        <v>17</v>
      </c>
      <c r="EA23" s="369">
        <f ca="1">'DB Func'!C18</f>
        <v>0</v>
      </c>
      <c r="EB23" s="362" t="str">
        <f t="shared" ca="1" si="23"/>
        <v>s</v>
      </c>
      <c r="EC23" s="362" t="str">
        <f t="shared" ca="1" si="23"/>
        <v>s</v>
      </c>
      <c r="ED23" s="362" t="str">
        <f t="shared" ca="1" si="23"/>
        <v>s</v>
      </c>
      <c r="EE23" s="362" t="str">
        <f t="shared" ca="1" si="23"/>
        <v>s</v>
      </c>
      <c r="EF23" s="362" t="str">
        <f t="shared" ca="1" si="23"/>
        <v>s</v>
      </c>
      <c r="EG23" s="362" t="str">
        <f t="shared" ca="1" si="23"/>
        <v>s</v>
      </c>
      <c r="EH23" s="362" t="str">
        <f t="shared" ca="1" si="23"/>
        <v>s</v>
      </c>
      <c r="EI23" s="362" t="str">
        <f t="shared" ca="1" si="23"/>
        <v>s</v>
      </c>
      <c r="EJ23" s="362" t="str">
        <f t="shared" ca="1" si="23"/>
        <v>s</v>
      </c>
      <c r="EK23" s="362" t="str">
        <f t="shared" ca="1" si="23"/>
        <v>s</v>
      </c>
      <c r="EL23" s="362" t="str">
        <f t="shared" ca="1" si="23"/>
        <v>s</v>
      </c>
      <c r="EM23" s="362" t="str">
        <f t="shared" ca="1" si="23"/>
        <v>s</v>
      </c>
      <c r="EN23" s="362" t="str">
        <f t="shared" ca="1" si="23"/>
        <v>s</v>
      </c>
      <c r="EO23" s="362" t="str">
        <f t="shared" ca="1" si="23"/>
        <v>s</v>
      </c>
      <c r="EP23" s="362" t="str">
        <f t="shared" ca="1" si="23"/>
        <v>s</v>
      </c>
      <c r="EQ23" s="362" t="str">
        <f t="shared" ca="1" si="23"/>
        <v>s</v>
      </c>
      <c r="ER23" s="362" t="str">
        <f t="shared" ca="1" si="24"/>
        <v>s</v>
      </c>
      <c r="ES23" s="362" t="str">
        <f t="shared" ca="1" si="24"/>
        <v>s</v>
      </c>
      <c r="ET23" s="362" t="str">
        <f t="shared" ca="1" si="24"/>
        <v>s</v>
      </c>
      <c r="EU23" s="362" t="str">
        <f t="shared" ca="1" si="24"/>
        <v>s</v>
      </c>
      <c r="EV23" s="362" t="str">
        <f t="shared" ca="1" si="24"/>
        <v>s</v>
      </c>
      <c r="EW23" s="362" t="str">
        <f t="shared" ca="1" si="24"/>
        <v>s</v>
      </c>
      <c r="EX23" s="362" t="str">
        <f t="shared" ca="1" si="24"/>
        <v>s</v>
      </c>
      <c r="EY23" s="362" t="str">
        <f t="shared" ca="1" si="24"/>
        <v>s</v>
      </c>
      <c r="EZ23" s="362" t="str">
        <f t="shared" ca="1" si="24"/>
        <v>s</v>
      </c>
      <c r="FA23" s="362" t="str">
        <f t="shared" ca="1" si="24"/>
        <v>s</v>
      </c>
      <c r="FB23" s="362" t="str">
        <f t="shared" ca="1" si="24"/>
        <v>s</v>
      </c>
      <c r="FC23" s="362" t="str">
        <f t="shared" ca="1" si="24"/>
        <v>s</v>
      </c>
      <c r="FD23" s="362" t="str">
        <f t="shared" ca="1" si="24"/>
        <v>s</v>
      </c>
      <c r="FE23" s="362" t="str">
        <f t="shared" ca="1" si="24"/>
        <v>s</v>
      </c>
      <c r="FF23" s="362" t="str">
        <f t="shared" ca="1" si="24"/>
        <v>s</v>
      </c>
      <c r="FG23" s="362">
        <f t="shared" ca="1" si="25"/>
        <v>31</v>
      </c>
      <c r="FH23" s="362">
        <f t="shared" ca="1" si="26"/>
        <v>0</v>
      </c>
      <c r="FI23" s="362" t="str">
        <f ca="1">IF(AND(YEAR(EA23)='P Gerais'!D21,MONTH(Lanc!EA23)=12,DAY(Lanc!EA23)&gt;1),"S","N")</f>
        <v>N</v>
      </c>
      <c r="FJ23" s="364">
        <f t="shared" ca="1" si="27"/>
        <v>0</v>
      </c>
      <c r="FK23" s="364">
        <f t="shared" si="28"/>
        <v>0</v>
      </c>
      <c r="FL23" s="387">
        <f t="shared" ca="1" si="29"/>
        <v>0</v>
      </c>
      <c r="FP23" s="363">
        <f ca="1">((FJ23-FL23-FK23+AZ23+AQ23+SUM(Z23:AA23)+SUM(AW23:AX23)+AK23)*IF('DB Func'!GG18="ok",'DB Func'!GD18,0))</f>
        <v>0</v>
      </c>
      <c r="FR23" s="389">
        <f t="shared" ca="1" si="30"/>
        <v>0</v>
      </c>
      <c r="GV23" s="49"/>
      <c r="GW23" s="49"/>
      <c r="GX23" s="49"/>
      <c r="GY23" s="49"/>
      <c r="GZ23" s="49"/>
      <c r="HA23" s="49"/>
      <c r="HB23" s="49"/>
      <c r="HC23" s="49"/>
    </row>
    <row r="24" spans="3:211" ht="30" customHeight="1" thickTop="1" thickBot="1">
      <c r="C24" s="390" t="str">
        <f ca="1">IF('DB Func'!B19="Funcionário 17","",'DB Func'!B19)</f>
        <v/>
      </c>
      <c r="D24" s="391">
        <f ca="1">'DB Func'!CO19</f>
        <v>0</v>
      </c>
      <c r="E24" s="382" t="str">
        <f ca="1">IF(C24="","-",IF(OR(terceiro!E24="DEZ",terceiro!F24="DEZ"),"Sim","Não"))</f>
        <v>-</v>
      </c>
      <c r="F24" s="383" t="str">
        <f ca="1">IF(C24="","-",IF(OR(Ferias!E24="jan",Ferias!F24="DEZ"),"Sim","Não"))</f>
        <v>-</v>
      </c>
      <c r="G24" s="383">
        <f ca="1">IF(C24="",0,IF(F24="Sim",IF(Ferias!E24="DEZ",Ferias!I24,Ferias!J24),0))</f>
        <v>0</v>
      </c>
      <c r="H24" s="185"/>
      <c r="I24" s="185"/>
      <c r="J24" s="398">
        <f t="shared" ca="1" si="1"/>
        <v>0</v>
      </c>
      <c r="K24" s="152"/>
      <c r="L24" s="151"/>
      <c r="M24" s="189"/>
      <c r="N24" s="153"/>
      <c r="O24" s="48"/>
      <c r="P24" s="48"/>
      <c r="Q24" s="48"/>
      <c r="R24" s="49"/>
      <c r="S24" s="49"/>
      <c r="T24" s="49"/>
      <c r="U24" s="49"/>
      <c r="V24" s="49"/>
      <c r="W24" s="49"/>
      <c r="X24" s="49"/>
      <c r="Y24" s="49"/>
      <c r="Z24" s="49"/>
      <c r="AA24" s="49"/>
      <c r="AB24" s="48"/>
      <c r="AC24" s="48"/>
      <c r="AD24" s="49"/>
      <c r="AE24" s="49"/>
      <c r="AF24" s="314"/>
      <c r="AH24" s="400">
        <f ca="1">IF(AND('DB Func'!GE19="Novembro",'DB Func'!BQ19="2 Parcelas"),(('auxiliar 13 sal'!N20/12*'DB Func'!GF19+AVERAGE('auxiliar 13 sal'!Q20:AB20)+AVERAGE('auxiliar 13 sal'!AE20:AP20)+'auxiliar 13 sal'!N20*'DB Func'!BN19+'auxiliar 13 sal'!N20*'DB Func'!BO19)/2),IF('DB Func'!GE19="Dezembro",IF('DB Func'!BQ19="Parcela Única",('auxiliar 13 sal'!N20/12*'DB Func'!GF19)+AVERAGE('auxiliar 13 sal'!Q20:AB20)+AVERAGE('auxiliar 13 sal'!AE20:AP20)+('auxiliar 13 sal'!N20*'DB Func'!BN19)+('auxiliar 13 sal'!N20*'DB Func'!BO19),IF('DB Func'!BQ19="2 Parcelas",(('auxiliar 13 sal'!N20/12*'DB Func'!GF19+AVERAGE('auxiliar 13 sal'!Q20:AB20)+AVERAGE('auxiliar 13 sal'!AE20:AP20)+'auxiliar 13 sal'!N20*'DB Func'!BN19+'auxiliar 13 sal'!N20*'DB Func'!BO19)/2))),0))</f>
        <v>0</v>
      </c>
      <c r="AK24" s="364">
        <f t="shared" ca="1" si="5"/>
        <v>0</v>
      </c>
      <c r="AL24" s="364">
        <f t="shared" ca="1" si="6"/>
        <v>0</v>
      </c>
      <c r="AM24" s="364">
        <f t="shared" ca="1" si="7"/>
        <v>0</v>
      </c>
      <c r="AN24" s="364">
        <f t="shared" ca="1" si="8"/>
        <v>0</v>
      </c>
      <c r="AO24" s="364">
        <f t="shared" ca="1" si="9"/>
        <v>0</v>
      </c>
      <c r="AP24" s="364">
        <f t="shared" ca="1" si="10"/>
        <v>0</v>
      </c>
      <c r="AQ24" s="364">
        <f t="shared" ca="1" si="11"/>
        <v>0</v>
      </c>
      <c r="AR24" s="364">
        <f>IF(OR(M24="",M24=0),0,((FJ24/220)*('Ho Ex'!$C$8+$AS$6))*M24)</f>
        <v>0</v>
      </c>
      <c r="AS24" s="364">
        <f>IF(OR(N24="",N24=0),0,((FJ24/220*('DB Func'!GD19+Lanc!$AS$6))*('Ho Ex'!$I$8+$AS$6))*(N24/52.5*60))</f>
        <v>0</v>
      </c>
      <c r="AT24" s="364">
        <f>IF(OR(M24="",M24=0),0,((FJ24/220)*('Ho Ex'!$J$8+$AS$6))*O24)</f>
        <v>0</v>
      </c>
      <c r="AU24" s="364">
        <f>IF(OR(M24="",M24=0),0,((FJ24/220)*('Ho Ex'!I30+$AS$6))*P24)</f>
        <v>0</v>
      </c>
      <c r="AV24" s="364">
        <f>IF(OR(M24="",M24=0),0,((FJ24/220)*('Ho Ex'!C30+$AS$6))*Q24)</f>
        <v>0</v>
      </c>
      <c r="AW24" s="364">
        <f ca="1">FJ24*'DB Func'!BN19</f>
        <v>0</v>
      </c>
      <c r="AX24" s="364">
        <f ca="1">FJ24*'DB Func'!BO19</f>
        <v>0</v>
      </c>
      <c r="AY24" s="364">
        <f ca="1">IF(FJ24=0,0,VLOOKUP(FJ24,'P Gerais'!$D$39:$G$41,3,TRUE)*Func17!$F$68)</f>
        <v>0</v>
      </c>
      <c r="AZ24" s="364">
        <f t="shared" si="12"/>
        <v>0</v>
      </c>
      <c r="BA24" s="364">
        <f ca="1">((FJ24-FL24-FK24+AZ24+AQ24+SUM(Z24:AA24)+SUM(AW24:AX24)+AK24)*IF('DB Func'!GG19="ok",'DB Func'!GD19,0))+(FJ24-FL24-FK24+AZ24+AQ24+SUM(Z24:AA24)+SUM(AW24:AX24))+AK24</f>
        <v>0</v>
      </c>
      <c r="BB24" s="385">
        <f ca="1">VLOOKUP(BA24,'P Gerais'!$D$22:$G$25,3,TRUE)</f>
        <v>0.08</v>
      </c>
      <c r="BC24" s="364">
        <f ca="1">IF(BA24&lt;'P Gerais'!$D$25,BA24*BB24,Lanc!BB24)</f>
        <v>0</v>
      </c>
      <c r="BD24" s="364">
        <f ca="1">BA24-BC24-('DB Func'!GB19*'P Gerais'!$D$35)</f>
        <v>0</v>
      </c>
      <c r="BE24" s="386">
        <f ca="1">VLOOKUP(BD24,'P Gerais'!$D$29:$F$33,3,TRUE)</f>
        <v>0</v>
      </c>
      <c r="BF24" s="364">
        <f t="shared" ca="1" si="13"/>
        <v>0</v>
      </c>
      <c r="BG24" s="364">
        <f ca="1">VLOOKUP(BD24,'P Gerais'!$D$29:$G$33,4,TRUE)</f>
        <v>0</v>
      </c>
      <c r="BH24" s="364">
        <f t="shared" ca="1" si="14"/>
        <v>0</v>
      </c>
      <c r="BI24" s="364">
        <f t="shared" ca="1" si="15"/>
        <v>0</v>
      </c>
      <c r="BJ24" s="362">
        <f ca="1">'DB Func'!G19</f>
        <v>0</v>
      </c>
      <c r="BK24" s="362">
        <f ca="1">'DB Func'!FW19</f>
        <v>0</v>
      </c>
      <c r="BL24" s="364">
        <f ca="1">D24*'P Gerais'!$D$13</f>
        <v>0</v>
      </c>
      <c r="BM24" s="364">
        <f ca="1">D24*'P Gerais'!$D$14</f>
        <v>0</v>
      </c>
      <c r="BN24" s="364">
        <f ca="1">D24*'P Gerais'!$D$16</f>
        <v>0</v>
      </c>
      <c r="BO24" s="364">
        <f ca="1">D24*'P Gerais'!$D$17</f>
        <v>0</v>
      </c>
      <c r="BP24" s="364">
        <f ca="1">D24*'P Gerais'!$D$18</f>
        <v>0</v>
      </c>
      <c r="BQ24" s="385">
        <f ca="1">VLOOKUP(D24,'P Gerais'!$D$22:$G$24,3,TRUE)</f>
        <v>0.08</v>
      </c>
      <c r="BR24" s="385">
        <f ca="1">VLOOKUP(D24,'P Gerais'!$D$29:$G$33,3,TRUE)</f>
        <v>0</v>
      </c>
      <c r="BS24" s="385">
        <f ca="1">'DB Func'!BN19</f>
        <v>0</v>
      </c>
      <c r="BT24" s="385">
        <f ca="1">'DB Func'!BO19</f>
        <v>0</v>
      </c>
      <c r="BU24" s="385">
        <f ca="1">'DB Func'!FX19</f>
        <v>0</v>
      </c>
      <c r="BV24" s="364">
        <f t="shared" ca="1" si="16"/>
        <v>-0.08</v>
      </c>
      <c r="BW24" s="364">
        <f ca="1">BV24-'DB Func'!GC19</f>
        <v>-0.08</v>
      </c>
      <c r="BX24" s="362">
        <f ca="1">IFERROR(VLOOKUP(BW24,'P Gerais'!$D$29:$G$33,3,TRUE)*BW24,0)</f>
        <v>0</v>
      </c>
      <c r="BY24" s="364">
        <f ca="1">IFERROR(BX24-VLOOKUP(BW24,'P Gerais'!$D$29:$H$33,4,TRUE),0)</f>
        <v>0</v>
      </c>
      <c r="BZ24" s="364">
        <f ca="1">D24*'DB Func'!GD19</f>
        <v>0</v>
      </c>
      <c r="CB24" s="364">
        <f t="shared" ca="1" si="17"/>
        <v>0</v>
      </c>
      <c r="CC24" s="364">
        <f t="shared" si="18"/>
        <v>0</v>
      </c>
      <c r="CD24" s="364">
        <f t="shared" si="19"/>
        <v>0</v>
      </c>
      <c r="CF24" s="362" t="str">
        <f t="shared" ca="1" si="20"/>
        <v>não</v>
      </c>
      <c r="CG24" s="362">
        <f ca="1">IF($CH$8=1,DAY('DB Func'!C19),0)</f>
        <v>0</v>
      </c>
      <c r="CH24" s="362">
        <f ca="1">IF(CI24=0,0,MONTH('DB Func'!C19))</f>
        <v>0</v>
      </c>
      <c r="CI24" s="362">
        <f ca="1">IF('P Gerais'!D22=YEAR('DB Func'!C19),YEAR('DB Func'!C19),0)</f>
        <v>0</v>
      </c>
      <c r="CJ24" s="371">
        <v>47</v>
      </c>
      <c r="CK24" s="363"/>
      <c r="CL24" s="362" t="str">
        <f ca="1">IF(ISERROR(HLOOKUP(CL22,$DS$7:$DY24,$DZ24,FALSE)),"N",HLOOKUP(CL22,$DS$7:$DY24,$DZ24,FALSE))</f>
        <v>N</v>
      </c>
      <c r="CM24" s="362" t="str">
        <f ca="1">IF(ISERROR(HLOOKUP(CM22,$DS$7:$DY24,$DZ24,FALSE)),"N",HLOOKUP(CM22,$DS$7:$DY24,$DZ24,FALSE))</f>
        <v>N</v>
      </c>
      <c r="CN24" s="362" t="str">
        <f ca="1">IF(ISERROR(HLOOKUP(CN22,$DS$7:$DY24,$DZ24,FALSE)),"N",HLOOKUP(CN22,$DS$7:$DY24,$DZ24,FALSE))</f>
        <v>N</v>
      </c>
      <c r="CO24" s="362" t="str">
        <f ca="1">IF(ISERROR(HLOOKUP(CO22,$DS$7:$DY24,$DZ24,FALSE)),"N",HLOOKUP(CO22,$DS$7:$DY24,$DZ24,FALSE))</f>
        <v>N</v>
      </c>
      <c r="CP24" s="362" t="str">
        <f>IF(ISERROR(HLOOKUP(CP22,$DS$7:$DY24,$DZ24,FALSE)),"N",HLOOKUP(CP22,$DS$7:$DY24,$DZ24,FALSE))</f>
        <v>N</v>
      </c>
      <c r="CQ24" s="362" t="str">
        <f ca="1">IF(ISERROR(HLOOKUP(CQ22,$DS$7:$DY24,$DZ24,FALSE)),"N",HLOOKUP(CQ22,$DS$7:$DY24,$DZ24,FALSE))</f>
        <v>N</v>
      </c>
      <c r="CR24" s="362" t="str">
        <f ca="1">IF(ISERROR(HLOOKUP(CR22,$DS$7:$DY24,$DZ24,FALSE)),"N",HLOOKUP(CR22,$DS$7:$DY24,$DZ24,FALSE))</f>
        <v>N</v>
      </c>
      <c r="CS24" s="362" t="str">
        <f ca="1">IF(ISERROR(HLOOKUP(CS22,$DS$7:$DY24,$DZ24,FALSE)),"N",HLOOKUP(CS22,$DS$7:$DY24,$DZ24,FALSE))</f>
        <v>N</v>
      </c>
      <c r="CT24" s="362" t="str">
        <f ca="1">IF(ISERROR(HLOOKUP(CT22,$DS$7:$DY24,$DZ24,FALSE)),"N",HLOOKUP(CT22,$DS$7:$DY24,$DZ24,FALSE))</f>
        <v>N</v>
      </c>
      <c r="CU24" s="362" t="str">
        <f ca="1">IF(ISERROR(HLOOKUP(CU22,$DS$7:$DY24,$DZ24,FALSE)),"N",HLOOKUP(CU22,$DS$7:$DY24,$DZ24,FALSE))</f>
        <v>N</v>
      </c>
      <c r="CV24" s="362" t="str">
        <f ca="1">IF(ISERROR(HLOOKUP(CV22,$DS$7:$DY24,$DZ24,FALSE)),"N",HLOOKUP(CV22,$DS$7:$DY24,$DZ24,FALSE))</f>
        <v>N</v>
      </c>
      <c r="CW24" s="362" t="str">
        <f>IF(ISERROR(HLOOKUP(CW22,$DS$7:$DY24,$DZ24,FALSE)),"N",HLOOKUP(CW22,$DS$7:$DY24,$DZ24,FALSE))</f>
        <v>N</v>
      </c>
      <c r="CX24" s="362" t="str">
        <f ca="1">IF(ISERROR(HLOOKUP(CX22,$DS$7:$DY24,$DZ24,FALSE)),"N",HLOOKUP(CX22,$DS$7:$DY24,$DZ24,FALSE))</f>
        <v>N</v>
      </c>
      <c r="CY24" s="362" t="str">
        <f ca="1">IF(ISERROR(HLOOKUP(CY22,$DS$7:$DY24,$DZ24,FALSE)),"N",HLOOKUP(CY22,$DS$7:$DY24,$DZ24,FALSE))</f>
        <v>N</v>
      </c>
      <c r="CZ24" s="362" t="str">
        <f ca="1">IF(ISERROR(HLOOKUP(CZ22,$DS$7:$DY24,$DZ24,FALSE)),"N",HLOOKUP(CZ22,$DS$7:$DY24,$DZ24,FALSE))</f>
        <v>N</v>
      </c>
      <c r="DA24" s="362" t="str">
        <f ca="1">IF(ISERROR(HLOOKUP(DA22,$DS$7:$DY24,$DZ24,FALSE)),"N",HLOOKUP(DA22,$DS$7:$DY24,$DZ24,FALSE))</f>
        <v>N</v>
      </c>
      <c r="DB24" s="362" t="str">
        <f ca="1">IF(ISERROR(HLOOKUP(DB22,$DS$7:$DY24,$DZ24,FALSE)),"N",HLOOKUP(DB22,$DS$7:$DY24,$DZ24,FALSE))</f>
        <v>N</v>
      </c>
      <c r="DC24" s="362" t="str">
        <f ca="1">IF(ISERROR(HLOOKUP(DC22,$DS$7:$DY24,$DZ24,FALSE)),"N",HLOOKUP(DC22,$DS$7:$DY24,$DZ24,FALSE))</f>
        <v>N</v>
      </c>
      <c r="DD24" s="362" t="str">
        <f>IF(ISERROR(HLOOKUP(DD22,$DS$7:$DY24,$DZ24,FALSE)),"N",HLOOKUP(DD22,$DS$7:$DY24,$DZ24,FALSE))</f>
        <v>N</v>
      </c>
      <c r="DE24" s="362" t="str">
        <f ca="1">IF(ISERROR(HLOOKUP(DE22,$DS$7:$DY24,$DZ24,FALSE)),"N",HLOOKUP(DE22,$DS$7:$DY24,$DZ24,FALSE))</f>
        <v>N</v>
      </c>
      <c r="DF24" s="362" t="str">
        <f ca="1">IF(ISERROR(HLOOKUP(DF22,$DS$7:$DY24,$DZ24,FALSE)),"N",HLOOKUP(DF22,$DS$7:$DY24,$DZ24,FALSE))</f>
        <v>N</v>
      </c>
      <c r="DG24" s="362" t="str">
        <f ca="1">IF(ISERROR(HLOOKUP(DG22,$DS$7:$DY24,$DZ24,FALSE)),"N",HLOOKUP(DG22,$DS$7:$DY24,$DZ24,FALSE))</f>
        <v>N</v>
      </c>
      <c r="DH24" s="362" t="str">
        <f ca="1">IF(ISERROR(HLOOKUP(DH22,$DS$7:$DY24,$DZ24,FALSE)),"N",HLOOKUP(DH22,$DS$7:$DY24,$DZ24,FALSE))</f>
        <v>N</v>
      </c>
      <c r="DI24" s="362" t="str">
        <f ca="1">IF(ISERROR(HLOOKUP(DI22,$DS$7:$DY24,$DZ24,FALSE)),"N",HLOOKUP(DI22,$DS$7:$DY24,$DZ24,FALSE))</f>
        <v>N</v>
      </c>
      <c r="DJ24" s="362" t="str">
        <f ca="1">IF(ISERROR(HLOOKUP(DJ22,$DS$7:$DY24,$DZ24,FALSE)),"N",HLOOKUP(DJ22,$DS$7:$DY24,$DZ24,FALSE))</f>
        <v>N</v>
      </c>
      <c r="DK24" s="362" t="str">
        <f>IF(ISERROR(HLOOKUP(DK22,$DS$7:$DY24,$DZ24,FALSE)),"N",HLOOKUP(DK22,$DS$7:$DY24,$DZ24,FALSE))</f>
        <v>N</v>
      </c>
      <c r="DL24" s="362" t="str">
        <f ca="1">IF(ISERROR(HLOOKUP(DL22,$DS$7:$DY24,$DZ24,FALSE)),"N",HLOOKUP(DL22,$DS$7:$DY24,$DZ24,FALSE))</f>
        <v>N</v>
      </c>
      <c r="DM24" s="362" t="str">
        <f ca="1">IF(ISERROR(HLOOKUP(DM22,$DS$7:$DY24,$DZ24,FALSE)),"N",HLOOKUP(DM22,$DS$7:$DY24,$DZ24,FALSE))</f>
        <v>N</v>
      </c>
      <c r="DN24" s="362" t="str">
        <f ca="1">IF(ISERROR(HLOOKUP(DN22,$DS$7:$DY24,$DZ24,FALSE)),"N",HLOOKUP(DN22,$DS$7:$DY24,$DZ24,FALSE))</f>
        <v>N</v>
      </c>
      <c r="DO24" s="362" t="str">
        <f ca="1">IF(ISERROR(HLOOKUP(DO22,$DS$7:$DY24,$DZ24,FALSE)),"N",HLOOKUP(DO22,$DS$7:$DY24,$DZ24,FALSE))</f>
        <v>N</v>
      </c>
      <c r="DP24" s="362" t="str">
        <f ca="1">IF(ISERROR(HLOOKUP(DP22,$DS$7:$DY24,$DZ24,FALSE)),"N",HLOOKUP(DP22,$DS$7:$DY24,$DZ24,FALSE))</f>
        <v>N</v>
      </c>
      <c r="DQ24" s="362">
        <f t="shared" ca="1" si="21"/>
        <v>0</v>
      </c>
      <c r="DR24" s="362">
        <f t="shared" ca="1" si="22"/>
        <v>31</v>
      </c>
      <c r="DS24" s="362" t="str">
        <f>IF('DB Func'!M19&gt;0,"S","N")</f>
        <v>N</v>
      </c>
      <c r="DT24" s="362" t="str">
        <f>IF('DB Func'!R19&gt;0,"S","N")</f>
        <v>N</v>
      </c>
      <c r="DU24" s="362" t="str">
        <f>IF('DB Func'!W19&gt;0,"S","N")</f>
        <v>N</v>
      </c>
      <c r="DV24" s="362" t="str">
        <f>IF('DB Func'!AB19&gt;0,"S","N")</f>
        <v>N</v>
      </c>
      <c r="DW24" s="362" t="str">
        <f>IF('DB Func'!AG19&gt;0,"S","N")</f>
        <v>N</v>
      </c>
      <c r="DX24" s="362" t="str">
        <f>IF('DB Func'!AL19&gt;0,"S","N")</f>
        <v>N</v>
      </c>
      <c r="DY24" s="362" t="str">
        <f>IF('DB Func'!AQ19&gt;0,"S","N")</f>
        <v>N</v>
      </c>
      <c r="DZ24" s="362">
        <v>18</v>
      </c>
      <c r="EA24" s="369">
        <f ca="1">'DB Func'!C19</f>
        <v>0</v>
      </c>
      <c r="EB24" s="362" t="str">
        <f t="shared" ca="1" si="23"/>
        <v>s</v>
      </c>
      <c r="EC24" s="362" t="str">
        <f t="shared" ca="1" si="23"/>
        <v>s</v>
      </c>
      <c r="ED24" s="362" t="str">
        <f t="shared" ca="1" si="23"/>
        <v>s</v>
      </c>
      <c r="EE24" s="362" t="str">
        <f t="shared" ca="1" si="23"/>
        <v>s</v>
      </c>
      <c r="EF24" s="362" t="str">
        <f t="shared" ca="1" si="23"/>
        <v>s</v>
      </c>
      <c r="EG24" s="362" t="str">
        <f t="shared" ca="1" si="23"/>
        <v>s</v>
      </c>
      <c r="EH24" s="362" t="str">
        <f t="shared" ca="1" si="23"/>
        <v>s</v>
      </c>
      <c r="EI24" s="362" t="str">
        <f t="shared" ca="1" si="23"/>
        <v>s</v>
      </c>
      <c r="EJ24" s="362" t="str">
        <f t="shared" ca="1" si="23"/>
        <v>s</v>
      </c>
      <c r="EK24" s="362" t="str">
        <f t="shared" ca="1" si="23"/>
        <v>s</v>
      </c>
      <c r="EL24" s="362" t="str">
        <f t="shared" ca="1" si="23"/>
        <v>s</v>
      </c>
      <c r="EM24" s="362" t="str">
        <f t="shared" ca="1" si="23"/>
        <v>s</v>
      </c>
      <c r="EN24" s="362" t="str">
        <f t="shared" ca="1" si="23"/>
        <v>s</v>
      </c>
      <c r="EO24" s="362" t="str">
        <f t="shared" ca="1" si="23"/>
        <v>s</v>
      </c>
      <c r="EP24" s="362" t="str">
        <f t="shared" ca="1" si="23"/>
        <v>s</v>
      </c>
      <c r="EQ24" s="362" t="str">
        <f t="shared" ref="EQ24:FF37" ca="1" si="31">IF(DAY($EA24)&gt;EQ$7,"n","s")</f>
        <v>s</v>
      </c>
      <c r="ER24" s="362" t="str">
        <f t="shared" ca="1" si="31"/>
        <v>s</v>
      </c>
      <c r="ES24" s="362" t="str">
        <f t="shared" ca="1" si="31"/>
        <v>s</v>
      </c>
      <c r="ET24" s="362" t="str">
        <f t="shared" ca="1" si="31"/>
        <v>s</v>
      </c>
      <c r="EU24" s="362" t="str">
        <f t="shared" ca="1" si="31"/>
        <v>s</v>
      </c>
      <c r="EV24" s="362" t="str">
        <f t="shared" ca="1" si="24"/>
        <v>s</v>
      </c>
      <c r="EW24" s="362" t="str">
        <f t="shared" ca="1" si="31"/>
        <v>s</v>
      </c>
      <c r="EX24" s="362" t="str">
        <f t="shared" ca="1" si="31"/>
        <v>s</v>
      </c>
      <c r="EY24" s="362" t="str">
        <f t="shared" ca="1" si="31"/>
        <v>s</v>
      </c>
      <c r="EZ24" s="362" t="str">
        <f t="shared" ca="1" si="31"/>
        <v>s</v>
      </c>
      <c r="FA24" s="362" t="str">
        <f t="shared" ca="1" si="31"/>
        <v>s</v>
      </c>
      <c r="FB24" s="362" t="str">
        <f t="shared" ca="1" si="31"/>
        <v>s</v>
      </c>
      <c r="FC24" s="362" t="str">
        <f t="shared" ca="1" si="31"/>
        <v>s</v>
      </c>
      <c r="FD24" s="362" t="str">
        <f t="shared" ca="1" si="31"/>
        <v>s</v>
      </c>
      <c r="FE24" s="362" t="str">
        <f t="shared" ca="1" si="31"/>
        <v>s</v>
      </c>
      <c r="FF24" s="362" t="str">
        <f t="shared" ca="1" si="31"/>
        <v>s</v>
      </c>
      <c r="FG24" s="362">
        <f t="shared" ca="1" si="25"/>
        <v>31</v>
      </c>
      <c r="FH24" s="362">
        <f t="shared" ca="1" si="26"/>
        <v>0</v>
      </c>
      <c r="FI24" s="362" t="str">
        <f ca="1">IF(AND(YEAR(EA24)='P Gerais'!D22,MONTH(Lanc!EA24)=12,DAY(Lanc!EA24)&gt;1),"S","N")</f>
        <v>N</v>
      </c>
      <c r="FJ24" s="364">
        <f t="shared" ca="1" si="27"/>
        <v>0</v>
      </c>
      <c r="FK24" s="364">
        <f t="shared" si="28"/>
        <v>0</v>
      </c>
      <c r="FL24" s="387">
        <f t="shared" ca="1" si="29"/>
        <v>0</v>
      </c>
      <c r="FP24" s="363">
        <f ca="1">((FJ24-FL24-FK24+AZ24+AQ24+SUM(Z24:AA24)+SUM(AW24:AX24)+AK24)*IF('DB Func'!GG19="ok",'DB Func'!GD19,0))</f>
        <v>0</v>
      </c>
      <c r="FR24" s="389">
        <f t="shared" ca="1" si="30"/>
        <v>0</v>
      </c>
      <c r="GV24" s="49"/>
      <c r="GW24" s="49"/>
      <c r="GX24" s="49"/>
      <c r="GY24" s="49"/>
      <c r="GZ24" s="49"/>
      <c r="HA24" s="49"/>
      <c r="HB24" s="49"/>
      <c r="HC24" s="49"/>
    </row>
    <row r="25" spans="3:211" ht="30" customHeight="1" thickTop="1" thickBot="1">
      <c r="C25" s="390" t="str">
        <f ca="1">IF('DB Func'!B20="Funcionário 18","",'DB Func'!B20)</f>
        <v/>
      </c>
      <c r="D25" s="391">
        <f ca="1">'DB Func'!CO20</f>
        <v>0</v>
      </c>
      <c r="E25" s="382" t="str">
        <f ca="1">IF(C25="","-",IF(OR(terceiro!E25="DEZ",terceiro!F25="DEZ"),"Sim","Não"))</f>
        <v>-</v>
      </c>
      <c r="F25" s="383" t="str">
        <f ca="1">IF(C25="","-",IF(OR(Ferias!E25="jan",Ferias!F25="DEZ"),"Sim","Não"))</f>
        <v>-</v>
      </c>
      <c r="G25" s="383">
        <f ca="1">IF(C25="",0,IF(F25="Sim",IF(Ferias!E25="DEZ",Ferias!I25,Ferias!J25),0))</f>
        <v>0</v>
      </c>
      <c r="H25" s="185"/>
      <c r="I25" s="185"/>
      <c r="J25" s="398">
        <f t="shared" ca="1" si="1"/>
        <v>0</v>
      </c>
      <c r="K25" s="152"/>
      <c r="L25" s="151"/>
      <c r="M25" s="189"/>
      <c r="N25" s="153"/>
      <c r="O25" s="48"/>
      <c r="P25" s="48"/>
      <c r="Q25" s="48"/>
      <c r="R25" s="49"/>
      <c r="S25" s="49"/>
      <c r="T25" s="49"/>
      <c r="U25" s="49"/>
      <c r="V25" s="49"/>
      <c r="W25" s="49"/>
      <c r="X25" s="49"/>
      <c r="Y25" s="49"/>
      <c r="Z25" s="49"/>
      <c r="AA25" s="49"/>
      <c r="AB25" s="48"/>
      <c r="AC25" s="48"/>
      <c r="AD25" s="49"/>
      <c r="AE25" s="49"/>
      <c r="AF25" s="314"/>
      <c r="AH25" s="400">
        <f ca="1">IF(AND('DB Func'!GE20="Novembro",'DB Func'!BQ20="2 Parcelas"),(('auxiliar 13 sal'!N21/12*'DB Func'!GF20+AVERAGE('auxiliar 13 sal'!Q21:AB21)+AVERAGE('auxiliar 13 sal'!AE21:AP21)+'auxiliar 13 sal'!N21*'DB Func'!BN20+'auxiliar 13 sal'!N21*'DB Func'!BO20)/2),IF('DB Func'!GE20="Dezembro",IF('DB Func'!BQ20="Parcela Única",('auxiliar 13 sal'!N21/12*'DB Func'!GF20)+AVERAGE('auxiliar 13 sal'!Q21:AB21)+AVERAGE('auxiliar 13 sal'!AE21:AP21)+('auxiliar 13 sal'!N21*'DB Func'!BN20)+('auxiliar 13 sal'!N21*'DB Func'!BO20),IF('DB Func'!BQ20="2 Parcelas",(('auxiliar 13 sal'!N21/12*'DB Func'!GF20+AVERAGE('auxiliar 13 sal'!Q21:AB21)+AVERAGE('auxiliar 13 sal'!AE21:AP21)+'auxiliar 13 sal'!N21*'DB Func'!BN20+'auxiliar 13 sal'!N21*'DB Func'!BO20)/2))),0))</f>
        <v>0</v>
      </c>
      <c r="AK25" s="364">
        <f t="shared" ca="1" si="5"/>
        <v>0</v>
      </c>
      <c r="AL25" s="364">
        <f t="shared" ca="1" si="6"/>
        <v>0</v>
      </c>
      <c r="AM25" s="364">
        <f t="shared" ca="1" si="7"/>
        <v>0</v>
      </c>
      <c r="AN25" s="364">
        <f t="shared" ca="1" si="8"/>
        <v>0</v>
      </c>
      <c r="AO25" s="364">
        <f t="shared" ca="1" si="9"/>
        <v>0</v>
      </c>
      <c r="AP25" s="364">
        <f t="shared" ca="1" si="10"/>
        <v>0</v>
      </c>
      <c r="AQ25" s="364">
        <f t="shared" ca="1" si="11"/>
        <v>0</v>
      </c>
      <c r="AR25" s="364">
        <f>IF(OR(M25="",M25=0),0,((FJ25/220)*('Ho Ex'!$C$8+$AS$6))*M25)</f>
        <v>0</v>
      </c>
      <c r="AS25" s="364">
        <f>IF(OR(N25="",N25=0),0,((FJ25/220*('DB Func'!GD20+Lanc!$AS$6))*('Ho Ex'!$I$8+$AS$6))*(N25/52.5*60))</f>
        <v>0</v>
      </c>
      <c r="AT25" s="364">
        <f>IF(OR(M25="",M25=0),0,((FJ25/220)*('Ho Ex'!$J$8+$AS$6))*O25)</f>
        <v>0</v>
      </c>
      <c r="AU25" s="364">
        <f>IF(OR(M25="",M25=0),0,((FJ25/220)*('Ho Ex'!I31+$AS$6))*P25)</f>
        <v>0</v>
      </c>
      <c r="AV25" s="364">
        <f>IF(OR(M25="",M25=0),0,((FJ25/220)*('Ho Ex'!C31+$AS$6))*Q25)</f>
        <v>0</v>
      </c>
      <c r="AW25" s="364">
        <f ca="1">FJ25*'DB Func'!BN20</f>
        <v>0</v>
      </c>
      <c r="AX25" s="364">
        <f ca="1">FJ25*'DB Func'!BO20</f>
        <v>0</v>
      </c>
      <c r="AY25" s="364">
        <f ca="1">IF(FJ25=0,0,VLOOKUP(FJ25,'P Gerais'!$D$39:$G$41,3,TRUE)*Func18!$F$68)</f>
        <v>0</v>
      </c>
      <c r="AZ25" s="364">
        <f t="shared" si="12"/>
        <v>0</v>
      </c>
      <c r="BA25" s="364">
        <f ca="1">((FJ25-FL25-FK25+AZ25+AQ25+SUM(Z25:AA25)+SUM(AW25:AX25)+AK25)*IF('DB Func'!GG20="ok",'DB Func'!GD20,0))+(FJ25-FL25-FK25+AZ25+AQ25+SUM(Z25:AA25)+SUM(AW25:AX25))+AK25</f>
        <v>0</v>
      </c>
      <c r="BB25" s="385">
        <f ca="1">VLOOKUP(BA25,'P Gerais'!$D$22:$G$25,3,TRUE)</f>
        <v>0.08</v>
      </c>
      <c r="BC25" s="364">
        <f ca="1">IF(BA25&lt;'P Gerais'!$D$25,BA25*BB25,Lanc!BB25)</f>
        <v>0</v>
      </c>
      <c r="BD25" s="364">
        <f ca="1">BA25-BC25-('DB Func'!GB20*'P Gerais'!$D$35)</f>
        <v>0</v>
      </c>
      <c r="BE25" s="386">
        <f ca="1">VLOOKUP(BD25,'P Gerais'!$D$29:$F$33,3,TRUE)</f>
        <v>0</v>
      </c>
      <c r="BF25" s="364">
        <f t="shared" ca="1" si="13"/>
        <v>0</v>
      </c>
      <c r="BG25" s="364">
        <f ca="1">VLOOKUP(BD25,'P Gerais'!$D$29:$G$33,4,TRUE)</f>
        <v>0</v>
      </c>
      <c r="BH25" s="364">
        <f t="shared" ca="1" si="14"/>
        <v>0</v>
      </c>
      <c r="BI25" s="364">
        <f t="shared" ca="1" si="15"/>
        <v>0</v>
      </c>
      <c r="BJ25" s="362">
        <f ca="1">'DB Func'!G20</f>
        <v>0</v>
      </c>
      <c r="BK25" s="362">
        <f ca="1">'DB Func'!FW20</f>
        <v>0</v>
      </c>
      <c r="BL25" s="364">
        <f ca="1">D25*'P Gerais'!$D$13</f>
        <v>0</v>
      </c>
      <c r="BM25" s="364">
        <f ca="1">D25*'P Gerais'!$D$14</f>
        <v>0</v>
      </c>
      <c r="BN25" s="364">
        <f ca="1">D25*'P Gerais'!$D$16</f>
        <v>0</v>
      </c>
      <c r="BO25" s="364">
        <f ca="1">D25*'P Gerais'!$D$17</f>
        <v>0</v>
      </c>
      <c r="BP25" s="364">
        <f ca="1">D25*'P Gerais'!$D$18</f>
        <v>0</v>
      </c>
      <c r="BQ25" s="385">
        <f ca="1">VLOOKUP(D25,'P Gerais'!$D$22:$G$24,3,TRUE)</f>
        <v>0.08</v>
      </c>
      <c r="BR25" s="385">
        <f ca="1">VLOOKUP(D25,'P Gerais'!$D$29:$G$33,3,TRUE)</f>
        <v>0</v>
      </c>
      <c r="BS25" s="385">
        <f ca="1">'DB Func'!BN20</f>
        <v>0</v>
      </c>
      <c r="BT25" s="385">
        <f ca="1">'DB Func'!BO20</f>
        <v>0</v>
      </c>
      <c r="BU25" s="385">
        <f ca="1">'DB Func'!FX20</f>
        <v>0</v>
      </c>
      <c r="BV25" s="364">
        <f t="shared" ca="1" si="16"/>
        <v>-0.08</v>
      </c>
      <c r="BW25" s="364">
        <f ca="1">BV25-'DB Func'!GC20</f>
        <v>-0.08</v>
      </c>
      <c r="BX25" s="362">
        <f ca="1">IFERROR(VLOOKUP(BW25,'P Gerais'!$D$29:$G$33,3,TRUE)*BW25,0)</f>
        <v>0</v>
      </c>
      <c r="BY25" s="364">
        <f ca="1">IFERROR(BX25-VLOOKUP(BW25,'P Gerais'!$D$29:$H$33,4,TRUE),0)</f>
        <v>0</v>
      </c>
      <c r="BZ25" s="364">
        <f ca="1">D25*'DB Func'!GD20</f>
        <v>0</v>
      </c>
      <c r="CB25" s="364">
        <f t="shared" ca="1" si="17"/>
        <v>0</v>
      </c>
      <c r="CC25" s="364">
        <f t="shared" si="18"/>
        <v>0</v>
      </c>
      <c r="CD25" s="364">
        <f t="shared" si="19"/>
        <v>0</v>
      </c>
      <c r="CF25" s="362" t="str">
        <f t="shared" ca="1" si="20"/>
        <v>não</v>
      </c>
      <c r="CG25" s="362">
        <f ca="1">IF($CH$8=1,DAY('DB Func'!C20),0)</f>
        <v>0</v>
      </c>
      <c r="CH25" s="362">
        <f ca="1">IF(CI25=0,0,MONTH('DB Func'!C20))</f>
        <v>0</v>
      </c>
      <c r="CI25" s="362">
        <f ca="1">IF('P Gerais'!D23=YEAR('DB Func'!C20),YEAR('DB Func'!C20),0)</f>
        <v>0</v>
      </c>
      <c r="CJ25" s="371">
        <v>48</v>
      </c>
      <c r="CK25" s="363"/>
      <c r="CL25" s="362" t="str">
        <f>IF(ISERROR(HLOOKUP(CL23,$DS$7:$DY25,$DZ25,FALSE)),"N",HLOOKUP(CL23,$DS$7:$DY25,$DZ25,FALSE))</f>
        <v>N</v>
      </c>
      <c r="CM25" s="362" t="str">
        <f>IF(ISERROR(HLOOKUP(CM23,$DS$7:$DY25,$DZ25,FALSE)),"N",HLOOKUP(CM23,$DS$7:$DY25,$DZ25,FALSE))</f>
        <v>N</v>
      </c>
      <c r="CN25" s="362" t="str">
        <f>IF(ISERROR(HLOOKUP(CN23,$DS$7:$DY25,$DZ25,FALSE)),"N",HLOOKUP(CN23,$DS$7:$DY25,$DZ25,FALSE))</f>
        <v>N</v>
      </c>
      <c r="CO25" s="362" t="str">
        <f>IF(ISERROR(HLOOKUP(CO23,$DS$7:$DY25,$DZ25,FALSE)),"N",HLOOKUP(CO23,$DS$7:$DY25,$DZ25,FALSE))</f>
        <v>N</v>
      </c>
      <c r="CP25" s="362" t="str">
        <f>IF(ISERROR(HLOOKUP(CP23,$DS$7:$DY25,$DZ25,FALSE)),"N",HLOOKUP(CP23,$DS$7:$DY25,$DZ25,FALSE))</f>
        <v>N</v>
      </c>
      <c r="CQ25" s="362" t="str">
        <f>IF(ISERROR(HLOOKUP(CQ23,$DS$7:$DY25,$DZ25,FALSE)),"N",HLOOKUP(CQ23,$DS$7:$DY25,$DZ25,FALSE))</f>
        <v>N</v>
      </c>
      <c r="CR25" s="362" t="str">
        <f>IF(ISERROR(HLOOKUP(CR23,$DS$7:$DY25,$DZ25,FALSE)),"N",HLOOKUP(CR23,$DS$7:$DY25,$DZ25,FALSE))</f>
        <v>N</v>
      </c>
      <c r="CS25" s="362" t="str">
        <f>IF(ISERROR(HLOOKUP(CS23,$DS$7:$DY25,$DZ25,FALSE)),"N",HLOOKUP(CS23,$DS$7:$DY25,$DZ25,FALSE))</f>
        <v>N</v>
      </c>
      <c r="CT25" s="362" t="str">
        <f>IF(ISERROR(HLOOKUP(CT23,$DS$7:$DY25,$DZ25,FALSE)),"N",HLOOKUP(CT23,$DS$7:$DY25,$DZ25,FALSE))</f>
        <v>N</v>
      </c>
      <c r="CU25" s="362" t="str">
        <f>IF(ISERROR(HLOOKUP(CU23,$DS$7:$DY25,$DZ25,FALSE)),"N",HLOOKUP(CU23,$DS$7:$DY25,$DZ25,FALSE))</f>
        <v>N</v>
      </c>
      <c r="CV25" s="362" t="str">
        <f>IF(ISERROR(HLOOKUP(CV23,$DS$7:$DY25,$DZ25,FALSE)),"N",HLOOKUP(CV23,$DS$7:$DY25,$DZ25,FALSE))</f>
        <v>N</v>
      </c>
      <c r="CW25" s="362" t="str">
        <f>IF(ISERROR(HLOOKUP(CW23,$DS$7:$DY25,$DZ25,FALSE)),"N",HLOOKUP(CW23,$DS$7:$DY25,$DZ25,FALSE))</f>
        <v>N</v>
      </c>
      <c r="CX25" s="362" t="str">
        <f>IF(ISERROR(HLOOKUP(CX23,$DS$7:$DY25,$DZ25,FALSE)),"N",HLOOKUP(CX23,$DS$7:$DY25,$DZ25,FALSE))</f>
        <v>N</v>
      </c>
      <c r="CY25" s="362" t="str">
        <f>IF(ISERROR(HLOOKUP(CY23,$DS$7:$DY25,$DZ25,FALSE)),"N",HLOOKUP(CY23,$DS$7:$DY25,$DZ25,FALSE))</f>
        <v>N</v>
      </c>
      <c r="CZ25" s="362" t="str">
        <f>IF(ISERROR(HLOOKUP(CZ23,$DS$7:$DY25,$DZ25,FALSE)),"N",HLOOKUP(CZ23,$DS$7:$DY25,$DZ25,FALSE))</f>
        <v>N</v>
      </c>
      <c r="DA25" s="362" t="str">
        <f>IF(ISERROR(HLOOKUP(DA23,$DS$7:$DY25,$DZ25,FALSE)),"N",HLOOKUP(DA23,$DS$7:$DY25,$DZ25,FALSE))</f>
        <v>N</v>
      </c>
      <c r="DB25" s="362" t="str">
        <f>IF(ISERROR(HLOOKUP(DB23,$DS$7:$DY25,$DZ25,FALSE)),"N",HLOOKUP(DB23,$DS$7:$DY25,$DZ25,FALSE))</f>
        <v>N</v>
      </c>
      <c r="DC25" s="362" t="str">
        <f>IF(ISERROR(HLOOKUP(DC23,$DS$7:$DY25,$DZ25,FALSE)),"N",HLOOKUP(DC23,$DS$7:$DY25,$DZ25,FALSE))</f>
        <v>N</v>
      </c>
      <c r="DD25" s="362" t="str">
        <f>IF(ISERROR(HLOOKUP(DD23,$DS$7:$DY25,$DZ25,FALSE)),"N",HLOOKUP(DD23,$DS$7:$DY25,$DZ25,FALSE))</f>
        <v>N</v>
      </c>
      <c r="DE25" s="362" t="str">
        <f>IF(ISERROR(HLOOKUP(DE23,$DS$7:$DY25,$DZ25,FALSE)),"N",HLOOKUP(DE23,$DS$7:$DY25,$DZ25,FALSE))</f>
        <v>N</v>
      </c>
      <c r="DF25" s="362" t="str">
        <f>IF(ISERROR(HLOOKUP(DF23,$DS$7:$DY25,$DZ25,FALSE)),"N",HLOOKUP(DF23,$DS$7:$DY25,$DZ25,FALSE))</f>
        <v>N</v>
      </c>
      <c r="DG25" s="362" t="str">
        <f>IF(ISERROR(HLOOKUP(DG23,$DS$7:$DY25,$DZ25,FALSE)),"N",HLOOKUP(DG23,$DS$7:$DY25,$DZ25,FALSE))</f>
        <v>N</v>
      </c>
      <c r="DH25" s="362" t="str">
        <f>IF(ISERROR(HLOOKUP(DH23,$DS$7:$DY25,$DZ25,FALSE)),"N",HLOOKUP(DH23,$DS$7:$DY25,$DZ25,FALSE))</f>
        <v>N</v>
      </c>
      <c r="DI25" s="362" t="str">
        <f>IF(ISERROR(HLOOKUP(DI23,$DS$7:$DY25,$DZ25,FALSE)),"N",HLOOKUP(DI23,$DS$7:$DY25,$DZ25,FALSE))</f>
        <v>N</v>
      </c>
      <c r="DJ25" s="362" t="str">
        <f>IF(ISERROR(HLOOKUP(DJ23,$DS$7:$DY25,$DZ25,FALSE)),"N",HLOOKUP(DJ23,$DS$7:$DY25,$DZ25,FALSE))</f>
        <v>N</v>
      </c>
      <c r="DK25" s="362" t="str">
        <f>IF(ISERROR(HLOOKUP(DK23,$DS$7:$DY25,$DZ25,FALSE)),"N",HLOOKUP(DK23,$DS$7:$DY25,$DZ25,FALSE))</f>
        <v>N</v>
      </c>
      <c r="DL25" s="362" t="str">
        <f>IF(ISERROR(HLOOKUP(DL23,$DS$7:$DY25,$DZ25,FALSE)),"N",HLOOKUP(DL23,$DS$7:$DY25,$DZ25,FALSE))</f>
        <v>N</v>
      </c>
      <c r="DM25" s="362" t="str">
        <f>IF(ISERROR(HLOOKUP(DM23,$DS$7:$DY25,$DZ25,FALSE)),"N",HLOOKUP(DM23,$DS$7:$DY25,$DZ25,FALSE))</f>
        <v>N</v>
      </c>
      <c r="DN25" s="362" t="str">
        <f>IF(ISERROR(HLOOKUP(DN23,$DS$7:$DY25,$DZ25,FALSE)),"N",HLOOKUP(DN23,$DS$7:$DY25,$DZ25,FALSE))</f>
        <v>N</v>
      </c>
      <c r="DO25" s="362" t="str">
        <f>IF(ISERROR(HLOOKUP(DO23,$DS$7:$DY25,$DZ25,FALSE)),"N",HLOOKUP(DO23,$DS$7:$DY25,$DZ25,FALSE))</f>
        <v>N</v>
      </c>
      <c r="DP25" s="362" t="str">
        <f>IF(ISERROR(HLOOKUP(DP23,$DS$7:$DY25,$DZ25,FALSE)),"N",HLOOKUP(DP23,$DS$7:$DY25,$DZ25,FALSE))</f>
        <v>N</v>
      </c>
      <c r="DQ25" s="362">
        <f t="shared" si="21"/>
        <v>0</v>
      </c>
      <c r="DR25" s="362">
        <f t="shared" si="22"/>
        <v>31</v>
      </c>
      <c r="DS25" s="362" t="str">
        <f>IF('DB Func'!M20&gt;0,"S","N")</f>
        <v>N</v>
      </c>
      <c r="DT25" s="362" t="str">
        <f>IF('DB Func'!R20&gt;0,"S","N")</f>
        <v>N</v>
      </c>
      <c r="DU25" s="362" t="str">
        <f>IF('DB Func'!W20&gt;0,"S","N")</f>
        <v>N</v>
      </c>
      <c r="DV25" s="362" t="str">
        <f>IF('DB Func'!AB20&gt;0,"S","N")</f>
        <v>N</v>
      </c>
      <c r="DW25" s="362" t="str">
        <f>IF('DB Func'!AG20&gt;0,"S","N")</f>
        <v>N</v>
      </c>
      <c r="DX25" s="362" t="str">
        <f>IF('DB Func'!AL20&gt;0,"S","N")</f>
        <v>N</v>
      </c>
      <c r="DY25" s="362" t="str">
        <f>IF('DB Func'!AQ20&gt;0,"S","N")</f>
        <v>N</v>
      </c>
      <c r="DZ25" s="362">
        <v>19</v>
      </c>
      <c r="EA25" s="369">
        <f ca="1">'DB Func'!C20</f>
        <v>0</v>
      </c>
      <c r="EB25" s="362" t="str">
        <f t="shared" ref="EB25:EQ37" ca="1" si="32">IF(DAY($EA25)&gt;EB$7,"n","s")</f>
        <v>s</v>
      </c>
      <c r="EC25" s="362" t="str">
        <f t="shared" ca="1" si="32"/>
        <v>s</v>
      </c>
      <c r="ED25" s="362" t="str">
        <f t="shared" ca="1" si="32"/>
        <v>s</v>
      </c>
      <c r="EE25" s="362" t="str">
        <f t="shared" ca="1" si="32"/>
        <v>s</v>
      </c>
      <c r="EF25" s="362" t="str">
        <f t="shared" ca="1" si="32"/>
        <v>s</v>
      </c>
      <c r="EG25" s="362" t="str">
        <f t="shared" ca="1" si="32"/>
        <v>s</v>
      </c>
      <c r="EH25" s="362" t="str">
        <f t="shared" ca="1" si="32"/>
        <v>s</v>
      </c>
      <c r="EI25" s="362" t="str">
        <f t="shared" ca="1" si="32"/>
        <v>s</v>
      </c>
      <c r="EJ25" s="362" t="str">
        <f t="shared" ca="1" si="32"/>
        <v>s</v>
      </c>
      <c r="EK25" s="362" t="str">
        <f t="shared" ca="1" si="32"/>
        <v>s</v>
      </c>
      <c r="EL25" s="362" t="str">
        <f t="shared" ca="1" si="32"/>
        <v>s</v>
      </c>
      <c r="EM25" s="362" t="str">
        <f t="shared" ca="1" si="32"/>
        <v>s</v>
      </c>
      <c r="EN25" s="362" t="str">
        <f t="shared" ca="1" si="32"/>
        <v>s</v>
      </c>
      <c r="EO25" s="362" t="str">
        <f t="shared" ca="1" si="32"/>
        <v>s</v>
      </c>
      <c r="EP25" s="362" t="str">
        <f t="shared" ca="1" si="32"/>
        <v>s</v>
      </c>
      <c r="EQ25" s="362" t="str">
        <f t="shared" ca="1" si="32"/>
        <v>s</v>
      </c>
      <c r="ER25" s="362" t="str">
        <f t="shared" ca="1" si="31"/>
        <v>s</v>
      </c>
      <c r="ES25" s="362" t="str">
        <f t="shared" ca="1" si="31"/>
        <v>s</v>
      </c>
      <c r="ET25" s="362" t="str">
        <f t="shared" ca="1" si="31"/>
        <v>s</v>
      </c>
      <c r="EU25" s="362" t="str">
        <f t="shared" ca="1" si="31"/>
        <v>s</v>
      </c>
      <c r="EV25" s="362" t="str">
        <f t="shared" ca="1" si="24"/>
        <v>s</v>
      </c>
      <c r="EW25" s="362" t="str">
        <f t="shared" ca="1" si="31"/>
        <v>s</v>
      </c>
      <c r="EX25" s="362" t="str">
        <f t="shared" ca="1" si="31"/>
        <v>s</v>
      </c>
      <c r="EY25" s="362" t="str">
        <f t="shared" ca="1" si="31"/>
        <v>s</v>
      </c>
      <c r="EZ25" s="362" t="str">
        <f t="shared" ca="1" si="31"/>
        <v>s</v>
      </c>
      <c r="FA25" s="362" t="str">
        <f t="shared" ca="1" si="31"/>
        <v>s</v>
      </c>
      <c r="FB25" s="362" t="str">
        <f t="shared" ca="1" si="31"/>
        <v>s</v>
      </c>
      <c r="FC25" s="362" t="str">
        <f t="shared" ca="1" si="31"/>
        <v>s</v>
      </c>
      <c r="FD25" s="362" t="str">
        <f t="shared" ca="1" si="31"/>
        <v>s</v>
      </c>
      <c r="FE25" s="362" t="str">
        <f t="shared" ca="1" si="31"/>
        <v>s</v>
      </c>
      <c r="FF25" s="362" t="str">
        <f t="shared" ca="1" si="31"/>
        <v>s</v>
      </c>
      <c r="FG25" s="362">
        <f t="shared" ca="1" si="25"/>
        <v>31</v>
      </c>
      <c r="FH25" s="362">
        <f t="shared" ca="1" si="26"/>
        <v>0</v>
      </c>
      <c r="FI25" s="362" t="str">
        <f ca="1">IF(AND(YEAR(EA25)='P Gerais'!D23,MONTH(Lanc!EA25)=12,DAY(Lanc!EA25)&gt;1),"S","N")</f>
        <v>N</v>
      </c>
      <c r="FJ25" s="364">
        <f t="shared" ca="1" si="27"/>
        <v>0</v>
      </c>
      <c r="FK25" s="364">
        <f t="shared" si="28"/>
        <v>0</v>
      </c>
      <c r="FL25" s="387">
        <f t="shared" ca="1" si="29"/>
        <v>0</v>
      </c>
      <c r="FP25" s="363">
        <f ca="1">((FJ25-FL25-FK25+AZ25+AQ25+SUM(Z25:AA25)+SUM(AW25:AX25)+AK25)*IF('DB Func'!GG20="ok",'DB Func'!GD20,0))</f>
        <v>0</v>
      </c>
      <c r="FR25" s="389">
        <f t="shared" ca="1" si="30"/>
        <v>0</v>
      </c>
      <c r="GV25" s="49"/>
      <c r="GW25" s="49"/>
      <c r="GX25" s="49"/>
      <c r="GY25" s="49"/>
      <c r="GZ25" s="49"/>
      <c r="HA25" s="49"/>
      <c r="HB25" s="49"/>
      <c r="HC25" s="49"/>
    </row>
    <row r="26" spans="3:211" ht="30" customHeight="1" thickTop="1" thickBot="1">
      <c r="C26" s="390" t="str">
        <f ca="1">IF('DB Func'!B21="Funcionário 19","",'DB Func'!B21)</f>
        <v/>
      </c>
      <c r="D26" s="391">
        <f ca="1">'DB Func'!CO21</f>
        <v>0</v>
      </c>
      <c r="E26" s="382" t="str">
        <f ca="1">IF(C26="","-",IF(OR(terceiro!E26="DEZ",terceiro!F26="DEZ"),"Sim","Não"))</f>
        <v>-</v>
      </c>
      <c r="F26" s="383" t="str">
        <f ca="1">IF(C26="","-",IF(OR(Ferias!E26="jan",Ferias!F26="DEZ"),"Sim","Não"))</f>
        <v>-</v>
      </c>
      <c r="G26" s="383">
        <f ca="1">IF(C26="",0,IF(F26="Sim",IF(Ferias!E26="DEZ",Ferias!I26,Ferias!J26),0))</f>
        <v>0</v>
      </c>
      <c r="H26" s="185"/>
      <c r="I26" s="185"/>
      <c r="J26" s="398">
        <f t="shared" ca="1" si="1"/>
        <v>0</v>
      </c>
      <c r="K26" s="152"/>
      <c r="L26" s="151"/>
      <c r="M26" s="189"/>
      <c r="N26" s="153"/>
      <c r="O26" s="48"/>
      <c r="P26" s="48"/>
      <c r="Q26" s="48"/>
      <c r="R26" s="49"/>
      <c r="S26" s="49"/>
      <c r="T26" s="49"/>
      <c r="U26" s="49"/>
      <c r="V26" s="49"/>
      <c r="W26" s="49"/>
      <c r="X26" s="49"/>
      <c r="Y26" s="49"/>
      <c r="Z26" s="49"/>
      <c r="AA26" s="49"/>
      <c r="AB26" s="48"/>
      <c r="AC26" s="48"/>
      <c r="AD26" s="49"/>
      <c r="AE26" s="49"/>
      <c r="AF26" s="314"/>
      <c r="AH26" s="400">
        <f ca="1">IF(AND('DB Func'!GE21="Novembro",'DB Func'!BQ21="2 Parcelas"),(('auxiliar 13 sal'!N22/12*'DB Func'!GF21+AVERAGE('auxiliar 13 sal'!Q22:AB22)+AVERAGE('auxiliar 13 sal'!AE22:AP22)+'auxiliar 13 sal'!N22*'DB Func'!BN21+'auxiliar 13 sal'!N22*'DB Func'!BO21)/2),IF('DB Func'!GE21="Dezembro",IF('DB Func'!BQ21="Parcela Única",('auxiliar 13 sal'!N22/12*'DB Func'!GF21)+AVERAGE('auxiliar 13 sal'!Q22:AB22)+AVERAGE('auxiliar 13 sal'!AE22:AP22)+('auxiliar 13 sal'!N22*'DB Func'!BN21)+('auxiliar 13 sal'!N22*'DB Func'!BO21),IF('DB Func'!BQ21="2 Parcelas",(('auxiliar 13 sal'!N22/12*'DB Func'!GF21+AVERAGE('auxiliar 13 sal'!Q22:AB22)+AVERAGE('auxiliar 13 sal'!AE22:AP22)+'auxiliar 13 sal'!N22*'DB Func'!BN21+'auxiliar 13 sal'!N22*'DB Func'!BO21)/2))),0))</f>
        <v>0</v>
      </c>
      <c r="AK26" s="364">
        <f t="shared" ca="1" si="5"/>
        <v>0</v>
      </c>
      <c r="AL26" s="364">
        <f t="shared" ca="1" si="6"/>
        <v>0</v>
      </c>
      <c r="AM26" s="364">
        <f t="shared" ca="1" si="7"/>
        <v>0</v>
      </c>
      <c r="AN26" s="364">
        <f t="shared" ca="1" si="8"/>
        <v>0</v>
      </c>
      <c r="AO26" s="364">
        <f t="shared" ca="1" si="9"/>
        <v>0</v>
      </c>
      <c r="AP26" s="364">
        <f t="shared" ca="1" si="10"/>
        <v>0</v>
      </c>
      <c r="AQ26" s="364">
        <f t="shared" ca="1" si="11"/>
        <v>0</v>
      </c>
      <c r="AR26" s="364">
        <f>IF(OR(M26="",M26=0),0,((FJ26/220)*('Ho Ex'!$C$8+$AS$6))*M26)</f>
        <v>0</v>
      </c>
      <c r="AS26" s="364">
        <f>IF(OR(N26="",N26=0),0,((FJ26/220*('DB Func'!GD21+Lanc!$AS$6))*('Ho Ex'!$I$8+$AS$6))*(N26/52.5*60))</f>
        <v>0</v>
      </c>
      <c r="AT26" s="364">
        <f>IF(OR(M26="",M26=0),0,((FJ26/220)*('Ho Ex'!$J$8+$AS$6))*O26)</f>
        <v>0</v>
      </c>
      <c r="AU26" s="364">
        <f>IF(OR(M26="",M26=0),0,((FJ26/220)*('Ho Ex'!I32+$AS$6))*P26)</f>
        <v>0</v>
      </c>
      <c r="AV26" s="364">
        <f>IF(OR(M26="",M26=0),0,((FJ26/220)*('Ho Ex'!C23+$AS$6))*Q26)</f>
        <v>0</v>
      </c>
      <c r="AW26" s="364">
        <f ca="1">FJ26*'DB Func'!BN21</f>
        <v>0</v>
      </c>
      <c r="AX26" s="364">
        <f ca="1">FJ26*'DB Func'!BO21</f>
        <v>0</v>
      </c>
      <c r="AY26" s="364">
        <f ca="1">IF(FJ26=0,0,VLOOKUP(FJ26,'P Gerais'!$D$39:$G$41,3,TRUE)*Func19!$F$68)</f>
        <v>0</v>
      </c>
      <c r="AZ26" s="364">
        <f t="shared" si="12"/>
        <v>0</v>
      </c>
      <c r="BA26" s="364">
        <f ca="1">((FJ26-FL26-FK26+AZ26+AQ26+SUM(Z26:AA26)+SUM(AW26:AX26)+AK26)*IF('DB Func'!GG21="ok",'DB Func'!GD21,0))+(FJ26-FL26-FK26+AZ26+AQ26+SUM(Z26:AA26)+SUM(AW26:AX26))+AK26</f>
        <v>0</v>
      </c>
      <c r="BB26" s="385">
        <f ca="1">VLOOKUP(BA26,'P Gerais'!$D$22:$G$25,3,TRUE)</f>
        <v>0.08</v>
      </c>
      <c r="BC26" s="364">
        <f ca="1">IF(BA26&lt;'P Gerais'!$D$25,BA26*BB26,Lanc!BB26)</f>
        <v>0</v>
      </c>
      <c r="BD26" s="364">
        <f ca="1">BA26-BC26-('DB Func'!GB21*'P Gerais'!$D$35)</f>
        <v>0</v>
      </c>
      <c r="BE26" s="386">
        <f ca="1">VLOOKUP(BD26,'P Gerais'!$D$29:$F$33,3,TRUE)</f>
        <v>0</v>
      </c>
      <c r="BF26" s="364">
        <f t="shared" ca="1" si="13"/>
        <v>0</v>
      </c>
      <c r="BG26" s="364">
        <f ca="1">VLOOKUP(BD26,'P Gerais'!$D$29:$G$33,4,TRUE)</f>
        <v>0</v>
      </c>
      <c r="BH26" s="364">
        <f t="shared" ca="1" si="14"/>
        <v>0</v>
      </c>
      <c r="BI26" s="364">
        <f t="shared" ca="1" si="15"/>
        <v>0</v>
      </c>
      <c r="BJ26" s="362">
        <f ca="1">'DB Func'!G21</f>
        <v>0</v>
      </c>
      <c r="BK26" s="362">
        <f ca="1">'DB Func'!FW21</f>
        <v>0</v>
      </c>
      <c r="BL26" s="364">
        <f ca="1">D26*'P Gerais'!$D$13</f>
        <v>0</v>
      </c>
      <c r="BM26" s="364">
        <f ca="1">D26*'P Gerais'!$D$14</f>
        <v>0</v>
      </c>
      <c r="BN26" s="364">
        <f ca="1">D26*'P Gerais'!$D$16</f>
        <v>0</v>
      </c>
      <c r="BO26" s="364">
        <f ca="1">D26*'P Gerais'!$D$17</f>
        <v>0</v>
      </c>
      <c r="BP26" s="364">
        <f ca="1">D26*'P Gerais'!$D$18</f>
        <v>0</v>
      </c>
      <c r="BQ26" s="385">
        <f ca="1">VLOOKUP(D26,'P Gerais'!$D$22:$G$24,3,TRUE)</f>
        <v>0.08</v>
      </c>
      <c r="BR26" s="385">
        <f ca="1">VLOOKUP(D26,'P Gerais'!$D$29:$G$33,3,TRUE)</f>
        <v>0</v>
      </c>
      <c r="BS26" s="385">
        <f ca="1">'DB Func'!BN21</f>
        <v>0</v>
      </c>
      <c r="BT26" s="385">
        <f ca="1">'DB Func'!BO21</f>
        <v>0</v>
      </c>
      <c r="BU26" s="385">
        <f ca="1">'DB Func'!FX21</f>
        <v>0</v>
      </c>
      <c r="BV26" s="364">
        <f t="shared" ca="1" si="16"/>
        <v>-0.08</v>
      </c>
      <c r="BW26" s="364">
        <f ca="1">BV26-'DB Func'!GC21</f>
        <v>-0.08</v>
      </c>
      <c r="BX26" s="362">
        <f ca="1">IFERROR(VLOOKUP(BW26,'P Gerais'!$D$29:$G$33,3,TRUE)*BW26,0)</f>
        <v>0</v>
      </c>
      <c r="BY26" s="364">
        <f ca="1">IFERROR(BX26-VLOOKUP(BW26,'P Gerais'!$D$29:$H$33,4,TRUE),0)</f>
        <v>0</v>
      </c>
      <c r="BZ26" s="364">
        <f ca="1">D26*'DB Func'!GD21</f>
        <v>0</v>
      </c>
      <c r="CB26" s="364">
        <f t="shared" ca="1" si="17"/>
        <v>0</v>
      </c>
      <c r="CC26" s="364">
        <f t="shared" si="18"/>
        <v>0</v>
      </c>
      <c r="CD26" s="364">
        <f t="shared" si="19"/>
        <v>0</v>
      </c>
      <c r="CF26" s="362" t="str">
        <f t="shared" ca="1" si="20"/>
        <v>não</v>
      </c>
      <c r="CG26" s="362">
        <f ca="1">IF($CH$8=1,DAY('DB Func'!C21),0)</f>
        <v>0</v>
      </c>
      <c r="CH26" s="362">
        <f ca="1">IF(CI26=0,0,MONTH('DB Func'!C21))</f>
        <v>0</v>
      </c>
      <c r="CI26" s="362">
        <f ca="1">IF('P Gerais'!D24=YEAR('DB Func'!C21),YEAR('DB Func'!C21),0)</f>
        <v>0</v>
      </c>
      <c r="CJ26" s="371">
        <v>49</v>
      </c>
      <c r="CK26" s="363"/>
      <c r="CL26" s="362" t="str">
        <f ca="1">IF(ISERROR(HLOOKUP(CL24,$DS$7:$DY26,$DZ26,FALSE)),"N",HLOOKUP(CL24,$DS$7:$DY26,$DZ26,FALSE))</f>
        <v>N</v>
      </c>
      <c r="CM26" s="362" t="str">
        <f ca="1">IF(ISERROR(HLOOKUP(CM24,$DS$7:$DY26,$DZ26,FALSE)),"N",HLOOKUP(CM24,$DS$7:$DY26,$DZ26,FALSE))</f>
        <v>N</v>
      </c>
      <c r="CN26" s="362" t="str">
        <f ca="1">IF(ISERROR(HLOOKUP(CN24,$DS$7:$DY26,$DZ26,FALSE)),"N",HLOOKUP(CN24,$DS$7:$DY26,$DZ26,FALSE))</f>
        <v>N</v>
      </c>
      <c r="CO26" s="362" t="str">
        <f ca="1">IF(ISERROR(HLOOKUP(CO24,$DS$7:$DY26,$DZ26,FALSE)),"N",HLOOKUP(CO24,$DS$7:$DY26,$DZ26,FALSE))</f>
        <v>N</v>
      </c>
      <c r="CP26" s="362" t="str">
        <f>IF(ISERROR(HLOOKUP(CP24,$DS$7:$DY26,$DZ26,FALSE)),"N",HLOOKUP(CP24,$DS$7:$DY26,$DZ26,FALSE))</f>
        <v>N</v>
      </c>
      <c r="CQ26" s="362" t="str">
        <f ca="1">IF(ISERROR(HLOOKUP(CQ24,$DS$7:$DY26,$DZ26,FALSE)),"N",HLOOKUP(CQ24,$DS$7:$DY26,$DZ26,FALSE))</f>
        <v>N</v>
      </c>
      <c r="CR26" s="362" t="str">
        <f ca="1">IF(ISERROR(HLOOKUP(CR24,$DS$7:$DY26,$DZ26,FALSE)),"N",HLOOKUP(CR24,$DS$7:$DY26,$DZ26,FALSE))</f>
        <v>N</v>
      </c>
      <c r="CS26" s="362" t="str">
        <f ca="1">IF(ISERROR(HLOOKUP(CS24,$DS$7:$DY26,$DZ26,FALSE)),"N",HLOOKUP(CS24,$DS$7:$DY26,$DZ26,FALSE))</f>
        <v>N</v>
      </c>
      <c r="CT26" s="362" t="str">
        <f ca="1">IF(ISERROR(HLOOKUP(CT24,$DS$7:$DY26,$DZ26,FALSE)),"N",HLOOKUP(CT24,$DS$7:$DY26,$DZ26,FALSE))</f>
        <v>N</v>
      </c>
      <c r="CU26" s="362" t="str">
        <f ca="1">IF(ISERROR(HLOOKUP(CU24,$DS$7:$DY26,$DZ26,FALSE)),"N",HLOOKUP(CU24,$DS$7:$DY26,$DZ26,FALSE))</f>
        <v>N</v>
      </c>
      <c r="CV26" s="362" t="str">
        <f ca="1">IF(ISERROR(HLOOKUP(CV24,$DS$7:$DY26,$DZ26,FALSE)),"N",HLOOKUP(CV24,$DS$7:$DY26,$DZ26,FALSE))</f>
        <v>N</v>
      </c>
      <c r="CW26" s="362" t="str">
        <f>IF(ISERROR(HLOOKUP(CW24,$DS$7:$DY26,$DZ26,FALSE)),"N",HLOOKUP(CW24,$DS$7:$DY26,$DZ26,FALSE))</f>
        <v>N</v>
      </c>
      <c r="CX26" s="362" t="str">
        <f ca="1">IF(ISERROR(HLOOKUP(CX24,$DS$7:$DY26,$DZ26,FALSE)),"N",HLOOKUP(CX24,$DS$7:$DY26,$DZ26,FALSE))</f>
        <v>N</v>
      </c>
      <c r="CY26" s="362" t="str">
        <f ca="1">IF(ISERROR(HLOOKUP(CY24,$DS$7:$DY26,$DZ26,FALSE)),"N",HLOOKUP(CY24,$DS$7:$DY26,$DZ26,FALSE))</f>
        <v>N</v>
      </c>
      <c r="CZ26" s="362" t="str">
        <f ca="1">IF(ISERROR(HLOOKUP(CZ24,$DS$7:$DY26,$DZ26,FALSE)),"N",HLOOKUP(CZ24,$DS$7:$DY26,$DZ26,FALSE))</f>
        <v>N</v>
      </c>
      <c r="DA26" s="362" t="str">
        <f ca="1">IF(ISERROR(HLOOKUP(DA24,$DS$7:$DY26,$DZ26,FALSE)),"N",HLOOKUP(DA24,$DS$7:$DY26,$DZ26,FALSE))</f>
        <v>N</v>
      </c>
      <c r="DB26" s="362" t="str">
        <f ca="1">IF(ISERROR(HLOOKUP(DB24,$DS$7:$DY26,$DZ26,FALSE)),"N",HLOOKUP(DB24,$DS$7:$DY26,$DZ26,FALSE))</f>
        <v>N</v>
      </c>
      <c r="DC26" s="362" t="str">
        <f ca="1">IF(ISERROR(HLOOKUP(DC24,$DS$7:$DY26,$DZ26,FALSE)),"N",HLOOKUP(DC24,$DS$7:$DY26,$DZ26,FALSE))</f>
        <v>N</v>
      </c>
      <c r="DD26" s="362" t="str">
        <f>IF(ISERROR(HLOOKUP(DD24,$DS$7:$DY26,$DZ26,FALSE)),"N",HLOOKUP(DD24,$DS$7:$DY26,$DZ26,FALSE))</f>
        <v>N</v>
      </c>
      <c r="DE26" s="362" t="str">
        <f ca="1">IF(ISERROR(HLOOKUP(DE24,$DS$7:$DY26,$DZ26,FALSE)),"N",HLOOKUP(DE24,$DS$7:$DY26,$DZ26,FALSE))</f>
        <v>N</v>
      </c>
      <c r="DF26" s="362" t="str">
        <f ca="1">IF(ISERROR(HLOOKUP(DF24,$DS$7:$DY26,$DZ26,FALSE)),"N",HLOOKUP(DF24,$DS$7:$DY26,$DZ26,FALSE))</f>
        <v>N</v>
      </c>
      <c r="DG26" s="362" t="str">
        <f ca="1">IF(ISERROR(HLOOKUP(DG24,$DS$7:$DY26,$DZ26,FALSE)),"N",HLOOKUP(DG24,$DS$7:$DY26,$DZ26,FALSE))</f>
        <v>N</v>
      </c>
      <c r="DH26" s="362" t="str">
        <f ca="1">IF(ISERROR(HLOOKUP(DH24,$DS$7:$DY26,$DZ26,FALSE)),"N",HLOOKUP(DH24,$DS$7:$DY26,$DZ26,FALSE))</f>
        <v>N</v>
      </c>
      <c r="DI26" s="362" t="str">
        <f ca="1">IF(ISERROR(HLOOKUP(DI24,$DS$7:$DY26,$DZ26,FALSE)),"N",HLOOKUP(DI24,$DS$7:$DY26,$DZ26,FALSE))</f>
        <v>N</v>
      </c>
      <c r="DJ26" s="362" t="str">
        <f ca="1">IF(ISERROR(HLOOKUP(DJ24,$DS$7:$DY26,$DZ26,FALSE)),"N",HLOOKUP(DJ24,$DS$7:$DY26,$DZ26,FALSE))</f>
        <v>N</v>
      </c>
      <c r="DK26" s="362" t="str">
        <f>IF(ISERROR(HLOOKUP(DK24,$DS$7:$DY26,$DZ26,FALSE)),"N",HLOOKUP(DK24,$DS$7:$DY26,$DZ26,FALSE))</f>
        <v>N</v>
      </c>
      <c r="DL26" s="362" t="str">
        <f ca="1">IF(ISERROR(HLOOKUP(DL24,$DS$7:$DY26,$DZ26,FALSE)),"N",HLOOKUP(DL24,$DS$7:$DY26,$DZ26,FALSE))</f>
        <v>N</v>
      </c>
      <c r="DM26" s="362" t="str">
        <f ca="1">IF(ISERROR(HLOOKUP(DM24,$DS$7:$DY26,$DZ26,FALSE)),"N",HLOOKUP(DM24,$DS$7:$DY26,$DZ26,FALSE))</f>
        <v>N</v>
      </c>
      <c r="DN26" s="362" t="str">
        <f ca="1">IF(ISERROR(HLOOKUP(DN24,$DS$7:$DY26,$DZ26,FALSE)),"N",HLOOKUP(DN24,$DS$7:$DY26,$DZ26,FALSE))</f>
        <v>N</v>
      </c>
      <c r="DO26" s="362" t="str">
        <f ca="1">IF(ISERROR(HLOOKUP(DO24,$DS$7:$DY26,$DZ26,FALSE)),"N",HLOOKUP(DO24,$DS$7:$DY26,$DZ26,FALSE))</f>
        <v>N</v>
      </c>
      <c r="DP26" s="362" t="str">
        <f ca="1">IF(ISERROR(HLOOKUP(DP24,$DS$7:$DY26,$DZ26,FALSE)),"N",HLOOKUP(DP24,$DS$7:$DY26,$DZ26,FALSE))</f>
        <v>N</v>
      </c>
      <c r="DQ26" s="362">
        <f t="shared" ca="1" si="21"/>
        <v>0</v>
      </c>
      <c r="DR26" s="362">
        <f t="shared" ca="1" si="22"/>
        <v>31</v>
      </c>
      <c r="DS26" s="362" t="str">
        <f>IF('DB Func'!M21&gt;0,"S","N")</f>
        <v>N</v>
      </c>
      <c r="DT26" s="362" t="str">
        <f>IF('DB Func'!R21&gt;0,"S","N")</f>
        <v>N</v>
      </c>
      <c r="DU26" s="362" t="str">
        <f>IF('DB Func'!W21&gt;0,"S","N")</f>
        <v>N</v>
      </c>
      <c r="DV26" s="362" t="str">
        <f>IF('DB Func'!AB21&gt;0,"S","N")</f>
        <v>N</v>
      </c>
      <c r="DW26" s="362" t="str">
        <f>IF('DB Func'!AG21&gt;0,"S","N")</f>
        <v>N</v>
      </c>
      <c r="DX26" s="362" t="str">
        <f>IF('DB Func'!AL21&gt;0,"S","N")</f>
        <v>N</v>
      </c>
      <c r="DY26" s="362" t="str">
        <f>IF('DB Func'!AQ21&gt;0,"S","N")</f>
        <v>N</v>
      </c>
      <c r="DZ26" s="362">
        <v>20</v>
      </c>
      <c r="EA26" s="369">
        <f ca="1">'DB Func'!C21</f>
        <v>0</v>
      </c>
      <c r="EB26" s="362" t="str">
        <f t="shared" ca="1" si="32"/>
        <v>s</v>
      </c>
      <c r="EC26" s="362" t="str">
        <f t="shared" ca="1" si="32"/>
        <v>s</v>
      </c>
      <c r="ED26" s="362" t="str">
        <f t="shared" ca="1" si="32"/>
        <v>s</v>
      </c>
      <c r="EE26" s="362" t="str">
        <f t="shared" ca="1" si="32"/>
        <v>s</v>
      </c>
      <c r="EF26" s="362" t="str">
        <f t="shared" ca="1" si="32"/>
        <v>s</v>
      </c>
      <c r="EG26" s="362" t="str">
        <f t="shared" ca="1" si="32"/>
        <v>s</v>
      </c>
      <c r="EH26" s="362" t="str">
        <f t="shared" ca="1" si="32"/>
        <v>s</v>
      </c>
      <c r="EI26" s="362" t="str">
        <f t="shared" ca="1" si="32"/>
        <v>s</v>
      </c>
      <c r="EJ26" s="362" t="str">
        <f t="shared" ca="1" si="32"/>
        <v>s</v>
      </c>
      <c r="EK26" s="362" t="str">
        <f t="shared" ca="1" si="32"/>
        <v>s</v>
      </c>
      <c r="EL26" s="362" t="str">
        <f t="shared" ca="1" si="32"/>
        <v>s</v>
      </c>
      <c r="EM26" s="362" t="str">
        <f t="shared" ca="1" si="32"/>
        <v>s</v>
      </c>
      <c r="EN26" s="362" t="str">
        <f t="shared" ca="1" si="32"/>
        <v>s</v>
      </c>
      <c r="EO26" s="362" t="str">
        <f t="shared" ca="1" si="32"/>
        <v>s</v>
      </c>
      <c r="EP26" s="362" t="str">
        <f t="shared" ca="1" si="32"/>
        <v>s</v>
      </c>
      <c r="EQ26" s="362" t="str">
        <f t="shared" ca="1" si="32"/>
        <v>s</v>
      </c>
      <c r="ER26" s="362" t="str">
        <f t="shared" ca="1" si="31"/>
        <v>s</v>
      </c>
      <c r="ES26" s="362" t="str">
        <f t="shared" ca="1" si="31"/>
        <v>s</v>
      </c>
      <c r="ET26" s="362" t="str">
        <f t="shared" ca="1" si="31"/>
        <v>s</v>
      </c>
      <c r="EU26" s="362" t="str">
        <f t="shared" ca="1" si="31"/>
        <v>s</v>
      </c>
      <c r="EV26" s="362" t="str">
        <f t="shared" ca="1" si="24"/>
        <v>s</v>
      </c>
      <c r="EW26" s="362" t="str">
        <f t="shared" ca="1" si="31"/>
        <v>s</v>
      </c>
      <c r="EX26" s="362" t="str">
        <f t="shared" ca="1" si="31"/>
        <v>s</v>
      </c>
      <c r="EY26" s="362" t="str">
        <f t="shared" ca="1" si="31"/>
        <v>s</v>
      </c>
      <c r="EZ26" s="362" t="str">
        <f t="shared" ca="1" si="31"/>
        <v>s</v>
      </c>
      <c r="FA26" s="362" t="str">
        <f t="shared" ca="1" si="31"/>
        <v>s</v>
      </c>
      <c r="FB26" s="362" t="str">
        <f t="shared" ca="1" si="31"/>
        <v>s</v>
      </c>
      <c r="FC26" s="362" t="str">
        <f t="shared" ca="1" si="31"/>
        <v>s</v>
      </c>
      <c r="FD26" s="362" t="str">
        <f t="shared" ca="1" si="31"/>
        <v>s</v>
      </c>
      <c r="FE26" s="362" t="str">
        <f t="shared" ca="1" si="31"/>
        <v>s</v>
      </c>
      <c r="FF26" s="362" t="str">
        <f t="shared" ca="1" si="31"/>
        <v>s</v>
      </c>
      <c r="FG26" s="362">
        <f t="shared" ca="1" si="25"/>
        <v>31</v>
      </c>
      <c r="FH26" s="362">
        <f t="shared" ca="1" si="26"/>
        <v>0</v>
      </c>
      <c r="FI26" s="362" t="str">
        <f ca="1">IF(AND(YEAR(EA26)='P Gerais'!D24,MONTH(Lanc!EA26)=12,DAY(Lanc!EA26)&gt;1),"S","N")</f>
        <v>N</v>
      </c>
      <c r="FJ26" s="364">
        <f t="shared" ca="1" si="27"/>
        <v>0</v>
      </c>
      <c r="FK26" s="364">
        <f t="shared" si="28"/>
        <v>0</v>
      </c>
      <c r="FL26" s="387">
        <f t="shared" ca="1" si="29"/>
        <v>0</v>
      </c>
      <c r="FP26" s="363">
        <f ca="1">((FJ26-FL26-FK26+AZ26+AQ26+SUM(Z26:AA26)+SUM(AW26:AX26)+AK26)*IF('DB Func'!GG21="ok",'DB Func'!GD21,0))</f>
        <v>0</v>
      </c>
      <c r="FR26" s="389">
        <f t="shared" ca="1" si="30"/>
        <v>0</v>
      </c>
      <c r="GV26" s="49"/>
      <c r="GW26" s="49"/>
      <c r="GX26" s="49"/>
      <c r="GY26" s="49"/>
      <c r="GZ26" s="49"/>
      <c r="HA26" s="49"/>
      <c r="HB26" s="49"/>
      <c r="HC26" s="49"/>
    </row>
    <row r="27" spans="3:211" ht="30" customHeight="1" thickTop="1" thickBot="1">
      <c r="C27" s="390" t="str">
        <f ca="1">IF('DB Func'!B22="Funcionário 20","",'DB Func'!B22)</f>
        <v/>
      </c>
      <c r="D27" s="391">
        <f ca="1">'DB Func'!CO22</f>
        <v>0</v>
      </c>
      <c r="E27" s="382" t="str">
        <f ca="1">IF(C27="","-",IF(OR(terceiro!E27="DEZ",terceiro!F27="DEZ"),"Sim","Não"))</f>
        <v>-</v>
      </c>
      <c r="F27" s="383" t="str">
        <f ca="1">IF(C27="","-",IF(OR(Ferias!E27="jan",Ferias!F27="DEZ"),"Sim","Não"))</f>
        <v>-</v>
      </c>
      <c r="G27" s="383">
        <f ca="1">IF(C27="",0,IF(F27="Sim",IF(Ferias!E27="DEZ",Ferias!I27,Ferias!J27),0))</f>
        <v>0</v>
      </c>
      <c r="H27" s="185"/>
      <c r="I27" s="185"/>
      <c r="J27" s="398">
        <f t="shared" ca="1" si="1"/>
        <v>0</v>
      </c>
      <c r="K27" s="152"/>
      <c r="L27" s="151"/>
      <c r="M27" s="189"/>
      <c r="N27" s="153"/>
      <c r="O27" s="48"/>
      <c r="P27" s="48"/>
      <c r="Q27" s="48"/>
      <c r="R27" s="49"/>
      <c r="S27" s="49"/>
      <c r="T27" s="49"/>
      <c r="U27" s="49"/>
      <c r="V27" s="49"/>
      <c r="W27" s="49"/>
      <c r="X27" s="49"/>
      <c r="Y27" s="49"/>
      <c r="Z27" s="49"/>
      <c r="AA27" s="49"/>
      <c r="AB27" s="48"/>
      <c r="AC27" s="48"/>
      <c r="AD27" s="49"/>
      <c r="AE27" s="49"/>
      <c r="AF27" s="314"/>
      <c r="AH27" s="400">
        <f ca="1">IF(AND('DB Func'!GE22="Novembro",'DB Func'!BQ22="2 Parcelas"),(('auxiliar 13 sal'!N23/12*'DB Func'!GF22+AVERAGE('auxiliar 13 sal'!Q23:AB23)+AVERAGE('auxiliar 13 sal'!AE23:AP23)+'auxiliar 13 sal'!N23*'DB Func'!BN22+'auxiliar 13 sal'!N23*'DB Func'!BO22)/2),IF('DB Func'!GE22="Dezembro",IF('DB Func'!BQ22="Parcela Única",('auxiliar 13 sal'!N23/12*'DB Func'!GF22)+AVERAGE('auxiliar 13 sal'!Q23:AB23)+AVERAGE('auxiliar 13 sal'!AE23:AP23)+('auxiliar 13 sal'!N23*'DB Func'!BN22)+('auxiliar 13 sal'!N23*'DB Func'!BO22),IF('DB Func'!BQ22="2 Parcelas",(('auxiliar 13 sal'!N23/12*'DB Func'!GF22+AVERAGE('auxiliar 13 sal'!Q23:AB23)+AVERAGE('auxiliar 13 sal'!AE23:AP23)+'auxiliar 13 sal'!N23*'DB Func'!BN22+'auxiliar 13 sal'!N23*'DB Func'!BO22)/2))),0))</f>
        <v>0</v>
      </c>
      <c r="AK27" s="364">
        <f t="shared" ca="1" si="5"/>
        <v>0</v>
      </c>
      <c r="AL27" s="364">
        <f t="shared" ca="1" si="6"/>
        <v>0</v>
      </c>
      <c r="AM27" s="364">
        <f t="shared" ca="1" si="7"/>
        <v>0</v>
      </c>
      <c r="AN27" s="364">
        <f t="shared" ca="1" si="8"/>
        <v>0</v>
      </c>
      <c r="AO27" s="364">
        <f t="shared" ca="1" si="9"/>
        <v>0</v>
      </c>
      <c r="AP27" s="364">
        <f t="shared" ca="1" si="10"/>
        <v>0</v>
      </c>
      <c r="AQ27" s="364">
        <f t="shared" ca="1" si="11"/>
        <v>0</v>
      </c>
      <c r="AR27" s="364">
        <f>IF(OR(M27="",M27=0),0,((FJ27/220)*('Ho Ex'!$C$8+$AS$6))*M27)</f>
        <v>0</v>
      </c>
      <c r="AS27" s="364">
        <f>IF(OR(N27="",N27=0),0,((FJ27/220*('DB Func'!GD22+Lanc!$AS$6))*('Ho Ex'!$I$8+$AS$6))*(N27/52.5*60))</f>
        <v>0</v>
      </c>
      <c r="AT27" s="364">
        <f>IF(OR(M27="",M27=0),0,((FJ27/220)*('Ho Ex'!$J$8+$AS$6))*O27)</f>
        <v>0</v>
      </c>
      <c r="AU27" s="364">
        <f>IF(OR(M27="",M27=0),0,((FJ27/220)*('Ho Ex'!I33+$AS$6))*P27)</f>
        <v>0</v>
      </c>
      <c r="AV27" s="364">
        <f>IF(OR(M27="",M27=0),0,((FJ27/220)*('Ho Ex'!C24+$AS$6))*Q27)</f>
        <v>0</v>
      </c>
      <c r="AW27" s="364">
        <f ca="1">FJ27*'DB Func'!BN22</f>
        <v>0</v>
      </c>
      <c r="AX27" s="364">
        <f ca="1">FJ27*'DB Func'!BO22</f>
        <v>0</v>
      </c>
      <c r="AY27" s="364">
        <f ca="1">IF(FJ27=0,0,VLOOKUP(FJ27,'P Gerais'!$D$39:$G$41,3,TRUE)*Func20!$F$68)</f>
        <v>0</v>
      </c>
      <c r="AZ27" s="364">
        <f t="shared" si="12"/>
        <v>0</v>
      </c>
      <c r="BA27" s="364">
        <f ca="1">((FJ27-FL27-FK27+AZ27+AQ27+SUM(Z27:AA27)+SUM(AW27:AX27)+AK27)*IF('DB Func'!GG22="ok",'DB Func'!GD22,0))+(FJ27-FL27-FK27+AZ27+AQ27+SUM(Z27:AA27)+SUM(AW27:AX27))+AK27</f>
        <v>0</v>
      </c>
      <c r="BB27" s="385">
        <f ca="1">VLOOKUP(BA27,'P Gerais'!$D$22:$G$25,3,TRUE)</f>
        <v>0.08</v>
      </c>
      <c r="BC27" s="364">
        <f ca="1">IF(BA27&lt;'P Gerais'!$D$25,BA27*BB27,Lanc!BB27)</f>
        <v>0</v>
      </c>
      <c r="BD27" s="364">
        <f ca="1">BA27-BC27-('DB Func'!GB22*'P Gerais'!$D$35)</f>
        <v>0</v>
      </c>
      <c r="BE27" s="386">
        <f ca="1">VLOOKUP(BD27,'P Gerais'!$D$29:$F$33,3,TRUE)</f>
        <v>0</v>
      </c>
      <c r="BF27" s="364">
        <f t="shared" ca="1" si="13"/>
        <v>0</v>
      </c>
      <c r="BG27" s="364">
        <f ca="1">VLOOKUP(BD27,'P Gerais'!$D$29:$G$33,4,TRUE)</f>
        <v>0</v>
      </c>
      <c r="BH27" s="364">
        <f t="shared" ca="1" si="14"/>
        <v>0</v>
      </c>
      <c r="BI27" s="364">
        <f t="shared" ca="1" si="15"/>
        <v>0</v>
      </c>
      <c r="BJ27" s="362">
        <f ca="1">'DB Func'!G22</f>
        <v>0</v>
      </c>
      <c r="BK27" s="362">
        <f ca="1">'DB Func'!FW22</f>
        <v>0</v>
      </c>
      <c r="BL27" s="364">
        <f ca="1">D27*'P Gerais'!$D$13</f>
        <v>0</v>
      </c>
      <c r="BM27" s="364">
        <f ca="1">D27*'P Gerais'!$D$14</f>
        <v>0</v>
      </c>
      <c r="BN27" s="364">
        <f ca="1">D27*'P Gerais'!$D$16</f>
        <v>0</v>
      </c>
      <c r="BO27" s="364">
        <f ca="1">D27*'P Gerais'!$D$17</f>
        <v>0</v>
      </c>
      <c r="BP27" s="364">
        <f ca="1">D27*'P Gerais'!$D$18</f>
        <v>0</v>
      </c>
      <c r="BQ27" s="385">
        <f ca="1">VLOOKUP(D27,'P Gerais'!$D$22:$G$24,3,TRUE)</f>
        <v>0.08</v>
      </c>
      <c r="BR27" s="385">
        <f ca="1">VLOOKUP(D27,'P Gerais'!$D$29:$G$33,3,TRUE)</f>
        <v>0</v>
      </c>
      <c r="BS27" s="385">
        <f ca="1">'DB Func'!BN22</f>
        <v>0</v>
      </c>
      <c r="BT27" s="385">
        <f ca="1">'DB Func'!BO22</f>
        <v>0</v>
      </c>
      <c r="BU27" s="385">
        <f ca="1">'DB Func'!FX22</f>
        <v>0</v>
      </c>
      <c r="BV27" s="364">
        <f t="shared" ca="1" si="16"/>
        <v>-0.08</v>
      </c>
      <c r="BW27" s="364">
        <f ca="1">BV27-'DB Func'!GC22</f>
        <v>-0.08</v>
      </c>
      <c r="BX27" s="362">
        <f ca="1">IFERROR(VLOOKUP(BW27,'P Gerais'!$D$29:$G$33,3,TRUE)*BW27,0)</f>
        <v>0</v>
      </c>
      <c r="BY27" s="364">
        <f ca="1">IFERROR(BX27-VLOOKUP(BW27,'P Gerais'!$D$29:$H$33,4,TRUE),0)</f>
        <v>0</v>
      </c>
      <c r="BZ27" s="364">
        <f ca="1">D27*'DB Func'!GD22</f>
        <v>0</v>
      </c>
      <c r="CB27" s="364">
        <f t="shared" ca="1" si="17"/>
        <v>0</v>
      </c>
      <c r="CC27" s="364">
        <f t="shared" si="18"/>
        <v>0</v>
      </c>
      <c r="CD27" s="364">
        <f t="shared" si="19"/>
        <v>0</v>
      </c>
      <c r="CF27" s="362" t="str">
        <f t="shared" ca="1" si="20"/>
        <v>não</v>
      </c>
      <c r="CG27" s="362">
        <f ca="1">IF($CH$8=1,DAY('DB Func'!C22),0)</f>
        <v>0</v>
      </c>
      <c r="CH27" s="362">
        <f ca="1">IF(CI27=0,0,MONTH('DB Func'!C22))</f>
        <v>0</v>
      </c>
      <c r="CI27" s="362">
        <f ca="1">IF('P Gerais'!D25=YEAR('DB Func'!C22),YEAR('DB Func'!C22),0)</f>
        <v>0</v>
      </c>
      <c r="CJ27" s="371">
        <v>50</v>
      </c>
      <c r="CK27" s="363"/>
      <c r="CL27" s="362" t="str">
        <f>IF(ISERROR(HLOOKUP(CL25,$DS$7:$DY27,$DZ27,FALSE)),"N",HLOOKUP(CL25,$DS$7:$DY27,$DZ27,FALSE))</f>
        <v>N</v>
      </c>
      <c r="CM27" s="362" t="str">
        <f>IF(ISERROR(HLOOKUP(CM25,$DS$7:$DY27,$DZ27,FALSE)),"N",HLOOKUP(CM25,$DS$7:$DY27,$DZ27,FALSE))</f>
        <v>N</v>
      </c>
      <c r="CN27" s="362" t="str">
        <f>IF(ISERROR(HLOOKUP(CN25,$DS$7:$DY27,$DZ27,FALSE)),"N",HLOOKUP(CN25,$DS$7:$DY27,$DZ27,FALSE))</f>
        <v>N</v>
      </c>
      <c r="CO27" s="362" t="str">
        <f>IF(ISERROR(HLOOKUP(CO25,$DS$7:$DY27,$DZ27,FALSE)),"N",HLOOKUP(CO25,$DS$7:$DY27,$DZ27,FALSE))</f>
        <v>N</v>
      </c>
      <c r="CP27" s="362" t="str">
        <f>IF(ISERROR(HLOOKUP(CP25,$DS$7:$DY27,$DZ27,FALSE)),"N",HLOOKUP(CP25,$DS$7:$DY27,$DZ27,FALSE))</f>
        <v>N</v>
      </c>
      <c r="CQ27" s="362" t="str">
        <f>IF(ISERROR(HLOOKUP(CQ25,$DS$7:$DY27,$DZ27,FALSE)),"N",HLOOKUP(CQ25,$DS$7:$DY27,$DZ27,FALSE))</f>
        <v>N</v>
      </c>
      <c r="CR27" s="362" t="str">
        <f>IF(ISERROR(HLOOKUP(CR25,$DS$7:$DY27,$DZ27,FALSE)),"N",HLOOKUP(CR25,$DS$7:$DY27,$DZ27,FALSE))</f>
        <v>N</v>
      </c>
      <c r="CS27" s="362" t="str">
        <f>IF(ISERROR(HLOOKUP(CS25,$DS$7:$DY27,$DZ27,FALSE)),"N",HLOOKUP(CS25,$DS$7:$DY27,$DZ27,FALSE))</f>
        <v>N</v>
      </c>
      <c r="CT27" s="362" t="str">
        <f>IF(ISERROR(HLOOKUP(CT25,$DS$7:$DY27,$DZ27,FALSE)),"N",HLOOKUP(CT25,$DS$7:$DY27,$DZ27,FALSE))</f>
        <v>N</v>
      </c>
      <c r="CU27" s="362" t="str">
        <f>IF(ISERROR(HLOOKUP(CU25,$DS$7:$DY27,$DZ27,FALSE)),"N",HLOOKUP(CU25,$DS$7:$DY27,$DZ27,FALSE))</f>
        <v>N</v>
      </c>
      <c r="CV27" s="362" t="str">
        <f>IF(ISERROR(HLOOKUP(CV25,$DS$7:$DY27,$DZ27,FALSE)),"N",HLOOKUP(CV25,$DS$7:$DY27,$DZ27,FALSE))</f>
        <v>N</v>
      </c>
      <c r="CW27" s="362" t="str">
        <f>IF(ISERROR(HLOOKUP(CW25,$DS$7:$DY27,$DZ27,FALSE)),"N",HLOOKUP(CW25,$DS$7:$DY27,$DZ27,FALSE))</f>
        <v>N</v>
      </c>
      <c r="CX27" s="362" t="str">
        <f>IF(ISERROR(HLOOKUP(CX25,$DS$7:$DY27,$DZ27,FALSE)),"N",HLOOKUP(CX25,$DS$7:$DY27,$DZ27,FALSE))</f>
        <v>N</v>
      </c>
      <c r="CY27" s="362" t="str">
        <f>IF(ISERROR(HLOOKUP(CY25,$DS$7:$DY27,$DZ27,FALSE)),"N",HLOOKUP(CY25,$DS$7:$DY27,$DZ27,FALSE))</f>
        <v>N</v>
      </c>
      <c r="CZ27" s="362" t="str">
        <f>IF(ISERROR(HLOOKUP(CZ25,$DS$7:$DY27,$DZ27,FALSE)),"N",HLOOKUP(CZ25,$DS$7:$DY27,$DZ27,FALSE))</f>
        <v>N</v>
      </c>
      <c r="DA27" s="362" t="str">
        <f>IF(ISERROR(HLOOKUP(DA25,$DS$7:$DY27,$DZ27,FALSE)),"N",HLOOKUP(DA25,$DS$7:$DY27,$DZ27,FALSE))</f>
        <v>N</v>
      </c>
      <c r="DB27" s="362" t="str">
        <f>IF(ISERROR(HLOOKUP(DB25,$DS$7:$DY27,$DZ27,FALSE)),"N",HLOOKUP(DB25,$DS$7:$DY27,$DZ27,FALSE))</f>
        <v>N</v>
      </c>
      <c r="DC27" s="362" t="str">
        <f>IF(ISERROR(HLOOKUP(DC25,$DS$7:$DY27,$DZ27,FALSE)),"N",HLOOKUP(DC25,$DS$7:$DY27,$DZ27,FALSE))</f>
        <v>N</v>
      </c>
      <c r="DD27" s="362" t="str">
        <f>IF(ISERROR(HLOOKUP(DD25,$DS$7:$DY27,$DZ27,FALSE)),"N",HLOOKUP(DD25,$DS$7:$DY27,$DZ27,FALSE))</f>
        <v>N</v>
      </c>
      <c r="DE27" s="362" t="str">
        <f>IF(ISERROR(HLOOKUP(DE25,$DS$7:$DY27,$DZ27,FALSE)),"N",HLOOKUP(DE25,$DS$7:$DY27,$DZ27,FALSE))</f>
        <v>N</v>
      </c>
      <c r="DF27" s="362" t="str">
        <f>IF(ISERROR(HLOOKUP(DF25,$DS$7:$DY27,$DZ27,FALSE)),"N",HLOOKUP(DF25,$DS$7:$DY27,$DZ27,FALSE))</f>
        <v>N</v>
      </c>
      <c r="DG27" s="362" t="str">
        <f>IF(ISERROR(HLOOKUP(DG25,$DS$7:$DY27,$DZ27,FALSE)),"N",HLOOKUP(DG25,$DS$7:$DY27,$DZ27,FALSE))</f>
        <v>N</v>
      </c>
      <c r="DH27" s="362" t="str">
        <f>IF(ISERROR(HLOOKUP(DH25,$DS$7:$DY27,$DZ27,FALSE)),"N",HLOOKUP(DH25,$DS$7:$DY27,$DZ27,FALSE))</f>
        <v>N</v>
      </c>
      <c r="DI27" s="362" t="str">
        <f>IF(ISERROR(HLOOKUP(DI25,$DS$7:$DY27,$DZ27,FALSE)),"N",HLOOKUP(DI25,$DS$7:$DY27,$DZ27,FALSE))</f>
        <v>N</v>
      </c>
      <c r="DJ27" s="362" t="str">
        <f>IF(ISERROR(HLOOKUP(DJ25,$DS$7:$DY27,$DZ27,FALSE)),"N",HLOOKUP(DJ25,$DS$7:$DY27,$DZ27,FALSE))</f>
        <v>N</v>
      </c>
      <c r="DK27" s="362" t="str">
        <f>IF(ISERROR(HLOOKUP(DK25,$DS$7:$DY27,$DZ27,FALSE)),"N",HLOOKUP(DK25,$DS$7:$DY27,$DZ27,FALSE))</f>
        <v>N</v>
      </c>
      <c r="DL27" s="362" t="str">
        <f>IF(ISERROR(HLOOKUP(DL25,$DS$7:$DY27,$DZ27,FALSE)),"N",HLOOKUP(DL25,$DS$7:$DY27,$DZ27,FALSE))</f>
        <v>N</v>
      </c>
      <c r="DM27" s="362" t="str">
        <f>IF(ISERROR(HLOOKUP(DM25,$DS$7:$DY27,$DZ27,FALSE)),"N",HLOOKUP(DM25,$DS$7:$DY27,$DZ27,FALSE))</f>
        <v>N</v>
      </c>
      <c r="DN27" s="362" t="str">
        <f>IF(ISERROR(HLOOKUP(DN25,$DS$7:$DY27,$DZ27,FALSE)),"N",HLOOKUP(DN25,$DS$7:$DY27,$DZ27,FALSE))</f>
        <v>N</v>
      </c>
      <c r="DO27" s="362" t="str">
        <f>IF(ISERROR(HLOOKUP(DO25,$DS$7:$DY27,$DZ27,FALSE)),"N",HLOOKUP(DO25,$DS$7:$DY27,$DZ27,FALSE))</f>
        <v>N</v>
      </c>
      <c r="DP27" s="362" t="str">
        <f>IF(ISERROR(HLOOKUP(DP25,$DS$7:$DY27,$DZ27,FALSE)),"N",HLOOKUP(DP25,$DS$7:$DY27,$DZ27,FALSE))</f>
        <v>N</v>
      </c>
      <c r="DQ27" s="362">
        <f t="shared" si="21"/>
        <v>0</v>
      </c>
      <c r="DR27" s="362">
        <f t="shared" si="22"/>
        <v>31</v>
      </c>
      <c r="DS27" s="362" t="str">
        <f>IF('DB Func'!M22&gt;0,"S","N")</f>
        <v>N</v>
      </c>
      <c r="DT27" s="362" t="str">
        <f>IF('DB Func'!R22&gt;0,"S","N")</f>
        <v>N</v>
      </c>
      <c r="DU27" s="362" t="str">
        <f>IF('DB Func'!W22&gt;0,"S","N")</f>
        <v>N</v>
      </c>
      <c r="DV27" s="362" t="str">
        <f>IF('DB Func'!AB22&gt;0,"S","N")</f>
        <v>N</v>
      </c>
      <c r="DW27" s="362" t="str">
        <f>IF('DB Func'!AG22&gt;0,"S","N")</f>
        <v>N</v>
      </c>
      <c r="DX27" s="362" t="str">
        <f>IF('DB Func'!AL22&gt;0,"S","N")</f>
        <v>N</v>
      </c>
      <c r="DY27" s="362" t="str">
        <f>IF('DB Func'!AQ22&gt;0,"S","N")</f>
        <v>N</v>
      </c>
      <c r="DZ27" s="362">
        <v>21</v>
      </c>
      <c r="EA27" s="369">
        <f ca="1">'DB Func'!C22</f>
        <v>0</v>
      </c>
      <c r="EB27" s="362" t="str">
        <f t="shared" ca="1" si="32"/>
        <v>s</v>
      </c>
      <c r="EC27" s="362" t="str">
        <f t="shared" ca="1" si="32"/>
        <v>s</v>
      </c>
      <c r="ED27" s="362" t="str">
        <f t="shared" ca="1" si="32"/>
        <v>s</v>
      </c>
      <c r="EE27" s="362" t="str">
        <f t="shared" ca="1" si="32"/>
        <v>s</v>
      </c>
      <c r="EF27" s="362" t="str">
        <f t="shared" ca="1" si="32"/>
        <v>s</v>
      </c>
      <c r="EG27" s="362" t="str">
        <f t="shared" ca="1" si="32"/>
        <v>s</v>
      </c>
      <c r="EH27" s="362" t="str">
        <f t="shared" ca="1" si="32"/>
        <v>s</v>
      </c>
      <c r="EI27" s="362" t="str">
        <f t="shared" ca="1" si="32"/>
        <v>s</v>
      </c>
      <c r="EJ27" s="362" t="str">
        <f t="shared" ca="1" si="32"/>
        <v>s</v>
      </c>
      <c r="EK27" s="362" t="str">
        <f t="shared" ca="1" si="32"/>
        <v>s</v>
      </c>
      <c r="EL27" s="362" t="str">
        <f t="shared" ca="1" si="32"/>
        <v>s</v>
      </c>
      <c r="EM27" s="362" t="str">
        <f t="shared" ca="1" si="32"/>
        <v>s</v>
      </c>
      <c r="EN27" s="362" t="str">
        <f t="shared" ca="1" si="32"/>
        <v>s</v>
      </c>
      <c r="EO27" s="362" t="str">
        <f t="shared" ca="1" si="32"/>
        <v>s</v>
      </c>
      <c r="EP27" s="362" t="str">
        <f t="shared" ca="1" si="32"/>
        <v>s</v>
      </c>
      <c r="EQ27" s="362" t="str">
        <f t="shared" ca="1" si="32"/>
        <v>s</v>
      </c>
      <c r="ER27" s="362" t="str">
        <f t="shared" ca="1" si="31"/>
        <v>s</v>
      </c>
      <c r="ES27" s="362" t="str">
        <f t="shared" ca="1" si="31"/>
        <v>s</v>
      </c>
      <c r="ET27" s="362" t="str">
        <f t="shared" ca="1" si="31"/>
        <v>s</v>
      </c>
      <c r="EU27" s="362" t="str">
        <f t="shared" ca="1" si="31"/>
        <v>s</v>
      </c>
      <c r="EV27" s="362" t="str">
        <f t="shared" ca="1" si="24"/>
        <v>s</v>
      </c>
      <c r="EW27" s="362" t="str">
        <f t="shared" ca="1" si="31"/>
        <v>s</v>
      </c>
      <c r="EX27" s="362" t="str">
        <f t="shared" ca="1" si="31"/>
        <v>s</v>
      </c>
      <c r="EY27" s="362" t="str">
        <f t="shared" ca="1" si="31"/>
        <v>s</v>
      </c>
      <c r="EZ27" s="362" t="str">
        <f t="shared" ca="1" si="31"/>
        <v>s</v>
      </c>
      <c r="FA27" s="362" t="str">
        <f t="shared" ca="1" si="31"/>
        <v>s</v>
      </c>
      <c r="FB27" s="362" t="str">
        <f t="shared" ca="1" si="31"/>
        <v>s</v>
      </c>
      <c r="FC27" s="362" t="str">
        <f t="shared" ca="1" si="31"/>
        <v>s</v>
      </c>
      <c r="FD27" s="362" t="str">
        <f t="shared" ca="1" si="31"/>
        <v>s</v>
      </c>
      <c r="FE27" s="362" t="str">
        <f t="shared" ca="1" si="31"/>
        <v>s</v>
      </c>
      <c r="FF27" s="362" t="str">
        <f t="shared" ca="1" si="31"/>
        <v>s</v>
      </c>
      <c r="FG27" s="362">
        <f t="shared" ca="1" si="25"/>
        <v>31</v>
      </c>
      <c r="FH27" s="362">
        <f t="shared" ca="1" si="26"/>
        <v>0</v>
      </c>
      <c r="FI27" s="362" t="str">
        <f ca="1">IF(AND(YEAR(EA27)='P Gerais'!D25,MONTH(Lanc!EA27)=12,DAY(Lanc!EA27)&gt;1),"S","N")</f>
        <v>N</v>
      </c>
      <c r="FJ27" s="364">
        <f t="shared" ca="1" si="27"/>
        <v>0</v>
      </c>
      <c r="FK27" s="364">
        <f t="shared" si="28"/>
        <v>0</v>
      </c>
      <c r="FL27" s="387">
        <f t="shared" ca="1" si="29"/>
        <v>0</v>
      </c>
      <c r="FP27" s="363">
        <f ca="1">((FJ27-FL27-FK27+AZ27+AQ27+SUM(Z27:AA27)+SUM(AW27:AX27)+AK27)*IF('DB Func'!GG22="ok",'DB Func'!GD22,0))</f>
        <v>0</v>
      </c>
      <c r="FR27" s="389">
        <f t="shared" ca="1" si="30"/>
        <v>0</v>
      </c>
      <c r="GV27" s="49"/>
      <c r="GW27" s="49"/>
      <c r="GX27" s="49"/>
      <c r="GY27" s="49"/>
      <c r="GZ27" s="49"/>
      <c r="HA27" s="49"/>
      <c r="HB27" s="49"/>
      <c r="HC27" s="49"/>
    </row>
    <row r="28" spans="3:211" ht="30" customHeight="1" thickTop="1" thickBot="1">
      <c r="C28" s="390" t="str">
        <f ca="1">IF('DB Func'!B23="Funcionário 21","",'DB Func'!B23)</f>
        <v/>
      </c>
      <c r="D28" s="391">
        <f ca="1">'DB Func'!CO23</f>
        <v>0</v>
      </c>
      <c r="E28" s="382" t="str">
        <f ca="1">IF(C28="","-",IF(OR(terceiro!E28="DEZ",terceiro!F28="DEZ"),"Sim","Não"))</f>
        <v>-</v>
      </c>
      <c r="F28" s="383" t="str">
        <f ca="1">IF(C28="","-",IF(OR(Ferias!E28="jan",Ferias!F28="DEZ"),"Sim","Não"))</f>
        <v>-</v>
      </c>
      <c r="G28" s="383">
        <f ca="1">IF(C28="",0,IF(F28="Sim",IF(Ferias!E28="DEZ",Ferias!I28,Ferias!J28),0))</f>
        <v>0</v>
      </c>
      <c r="H28" s="185"/>
      <c r="I28" s="185"/>
      <c r="J28" s="398">
        <f t="shared" ca="1" si="1"/>
        <v>0</v>
      </c>
      <c r="K28" s="152"/>
      <c r="L28" s="151"/>
      <c r="M28" s="189"/>
      <c r="N28" s="153"/>
      <c r="O28" s="48"/>
      <c r="P28" s="48"/>
      <c r="Q28" s="48"/>
      <c r="R28" s="49"/>
      <c r="S28" s="49"/>
      <c r="T28" s="49"/>
      <c r="U28" s="49"/>
      <c r="V28" s="49"/>
      <c r="W28" s="49"/>
      <c r="X28" s="49"/>
      <c r="Y28" s="49"/>
      <c r="Z28" s="49"/>
      <c r="AA28" s="49"/>
      <c r="AB28" s="48"/>
      <c r="AC28" s="48"/>
      <c r="AD28" s="49"/>
      <c r="AE28" s="49"/>
      <c r="AF28" s="314"/>
      <c r="AH28" s="400">
        <f ca="1">IF(AND('DB Func'!GE23="Novembro",'DB Func'!BQ23="2 Parcelas"),(('auxiliar 13 sal'!N24/12*'DB Func'!GF23+AVERAGE('auxiliar 13 sal'!Q24:AB24)+AVERAGE('auxiliar 13 sal'!AE24:AP24)+'auxiliar 13 sal'!N24*'DB Func'!BN23+'auxiliar 13 sal'!N24*'DB Func'!BO23)/2),IF('DB Func'!GE23="Dezembro",IF('DB Func'!BQ23="Parcela Única",('auxiliar 13 sal'!N24/12*'DB Func'!GF23)+AVERAGE('auxiliar 13 sal'!Q24:AB24)+AVERAGE('auxiliar 13 sal'!AE24:AP24)+('auxiliar 13 sal'!N24*'DB Func'!BN23)+('auxiliar 13 sal'!N24*'DB Func'!BO23),IF('DB Func'!BQ23="2 Parcelas",(('auxiliar 13 sal'!N24/12*'DB Func'!GF23+AVERAGE('auxiliar 13 sal'!Q24:AB24)+AVERAGE('auxiliar 13 sal'!AE24:AP24)+'auxiliar 13 sal'!N24*'DB Func'!BN23+'auxiliar 13 sal'!N24*'DB Func'!BO23)/2))),0))</f>
        <v>0</v>
      </c>
      <c r="AK28" s="364">
        <f t="shared" ca="1" si="5"/>
        <v>0</v>
      </c>
      <c r="AL28" s="364">
        <f t="shared" ca="1" si="6"/>
        <v>0</v>
      </c>
      <c r="AM28" s="364">
        <f t="shared" ca="1" si="7"/>
        <v>0</v>
      </c>
      <c r="AN28" s="364">
        <f t="shared" ca="1" si="8"/>
        <v>0</v>
      </c>
      <c r="AO28" s="364">
        <f t="shared" ca="1" si="9"/>
        <v>0</v>
      </c>
      <c r="AP28" s="364">
        <f t="shared" ca="1" si="10"/>
        <v>0</v>
      </c>
      <c r="AQ28" s="364">
        <f t="shared" ca="1" si="11"/>
        <v>0</v>
      </c>
      <c r="AR28" s="364">
        <f>IF(OR(M28="",M28=0),0,((FJ28/220)*('Ho Ex'!$C$8+$AS$6))*M28)</f>
        <v>0</v>
      </c>
      <c r="AS28" s="364">
        <f>IF(OR(N28="",N28=0),0,((FJ28/220*('DB Func'!GD23+Lanc!$AS$6))*('Ho Ex'!$I$8+$AS$6))*(N28/52.5*60))</f>
        <v>0</v>
      </c>
      <c r="AT28" s="364">
        <f>IF(OR(M28="",M28=0),0,((FJ28/220)*('Ho Ex'!$J$8+$AS$6))*O28)</f>
        <v>0</v>
      </c>
      <c r="AU28" s="364">
        <f>IF(OR(M28="",M28=0),0,((FJ28/220)*('Ho Ex'!I34+$AS$6))*P28)</f>
        <v>0</v>
      </c>
      <c r="AV28" s="364">
        <f>IF(OR(M28="",M28=0),0,((FJ28/220)*('Ho Ex'!C34+$AS$6))*Q28)</f>
        <v>0</v>
      </c>
      <c r="AW28" s="364">
        <f ca="1">FJ28*'DB Func'!BN23</f>
        <v>0</v>
      </c>
      <c r="AX28" s="364">
        <f ca="1">FJ28*'DB Func'!BO23</f>
        <v>0</v>
      </c>
      <c r="AY28" s="364">
        <f ca="1">IF(FJ28=0,0,VLOOKUP(FJ28,'P Gerais'!$D$39:$G$41,3,TRUE)*Func21!$F$68)</f>
        <v>0</v>
      </c>
      <c r="AZ28" s="364">
        <f t="shared" si="12"/>
        <v>0</v>
      </c>
      <c r="BA28" s="364">
        <f ca="1">((FJ28-FL28-FK28+AZ28+AQ28+SUM(Z28:AA28)+SUM(AW28:AX28)+AK28)*IF('DB Func'!GG23="ok",'DB Func'!GD23,0))+(FJ28-FL28-FK28+AZ28+AQ28+SUM(Z28:AA28)+SUM(AW28:AX28))+AK28</f>
        <v>0</v>
      </c>
      <c r="BB28" s="385">
        <f ca="1">VLOOKUP(BA28,'P Gerais'!$D$22:$G$25,3,TRUE)</f>
        <v>0.08</v>
      </c>
      <c r="BC28" s="364">
        <f ca="1">IF(BA28&lt;'P Gerais'!$D$25,BA28*BB28,Lanc!BB28)</f>
        <v>0</v>
      </c>
      <c r="BD28" s="364">
        <f ca="1">BA28-BC28-('DB Func'!GB23*'P Gerais'!$D$35)</f>
        <v>0</v>
      </c>
      <c r="BE28" s="386">
        <f ca="1">VLOOKUP(BD28,'P Gerais'!$D$29:$F$33,3,TRUE)</f>
        <v>0</v>
      </c>
      <c r="BF28" s="364">
        <f t="shared" ca="1" si="13"/>
        <v>0</v>
      </c>
      <c r="BG28" s="364">
        <f ca="1">VLOOKUP(BD28,'P Gerais'!$D$29:$G$33,4,TRUE)</f>
        <v>0</v>
      </c>
      <c r="BH28" s="364">
        <f t="shared" ca="1" si="14"/>
        <v>0</v>
      </c>
      <c r="BI28" s="364">
        <f t="shared" ca="1" si="15"/>
        <v>0</v>
      </c>
      <c r="BJ28" s="362">
        <f ca="1">'DB Func'!G23</f>
        <v>0</v>
      </c>
      <c r="BK28" s="362">
        <f ca="1">'DB Func'!FW23</f>
        <v>0</v>
      </c>
      <c r="BL28" s="364">
        <f ca="1">D28*'P Gerais'!$D$13</f>
        <v>0</v>
      </c>
      <c r="BM28" s="364">
        <f ca="1">D28*'P Gerais'!$D$14</f>
        <v>0</v>
      </c>
      <c r="BN28" s="364">
        <f ca="1">D28*'P Gerais'!$D$16</f>
        <v>0</v>
      </c>
      <c r="BO28" s="364">
        <f ca="1">D28*'P Gerais'!$D$17</f>
        <v>0</v>
      </c>
      <c r="BP28" s="364">
        <f ca="1">D28*'P Gerais'!$D$18</f>
        <v>0</v>
      </c>
      <c r="BQ28" s="385">
        <f ca="1">VLOOKUP(D28,'P Gerais'!$D$22:$G$24,3,TRUE)</f>
        <v>0.08</v>
      </c>
      <c r="BR28" s="385">
        <f ca="1">VLOOKUP(D28,'P Gerais'!$D$29:$G$33,3,TRUE)</f>
        <v>0</v>
      </c>
      <c r="BS28" s="385">
        <f ca="1">'DB Func'!BN23</f>
        <v>0</v>
      </c>
      <c r="BT28" s="385">
        <f ca="1">'DB Func'!BO23</f>
        <v>0</v>
      </c>
      <c r="BU28" s="385">
        <f ca="1">'DB Func'!FX23</f>
        <v>0</v>
      </c>
      <c r="BV28" s="364">
        <f t="shared" ca="1" si="16"/>
        <v>-0.08</v>
      </c>
      <c r="BW28" s="364">
        <f ca="1">BV28-'DB Func'!GC23</f>
        <v>-0.08</v>
      </c>
      <c r="BX28" s="362">
        <f ca="1">IFERROR(VLOOKUP(BW28,'P Gerais'!$D$29:$G$33,3,TRUE)*BW28,0)</f>
        <v>0</v>
      </c>
      <c r="BY28" s="364">
        <f ca="1">IFERROR(BX28-VLOOKUP(BW28,'P Gerais'!$D$29:$H$33,4,TRUE),0)</f>
        <v>0</v>
      </c>
      <c r="BZ28" s="364">
        <f ca="1">D28*'DB Func'!GD23</f>
        <v>0</v>
      </c>
      <c r="CB28" s="364">
        <f t="shared" ca="1" si="17"/>
        <v>0</v>
      </c>
      <c r="CC28" s="364">
        <f t="shared" si="18"/>
        <v>0</v>
      </c>
      <c r="CD28" s="364">
        <f t="shared" si="19"/>
        <v>0</v>
      </c>
      <c r="CF28" s="362" t="str">
        <f t="shared" ca="1" si="20"/>
        <v>não</v>
      </c>
      <c r="CG28" s="362">
        <f ca="1">IF($CH$8=1,DAY('DB Func'!C23),0)</f>
        <v>0</v>
      </c>
      <c r="CH28" s="362">
        <f ca="1">IF(CI28=0,0,MONTH('DB Func'!C23))</f>
        <v>0</v>
      </c>
      <c r="CI28" s="362">
        <f ca="1">IF('P Gerais'!D26=YEAR('DB Func'!C23),YEAR('DB Func'!C23),0)</f>
        <v>0</v>
      </c>
      <c r="CJ28" s="371">
        <v>51</v>
      </c>
      <c r="CK28" s="363"/>
      <c r="CL28" s="362" t="str">
        <f ca="1">IF(ISERROR(HLOOKUP(CL26,$DS$7:$DY28,$DZ28,FALSE)),"N",HLOOKUP(CL26,$DS$7:$DY28,$DZ28,FALSE))</f>
        <v>N</v>
      </c>
      <c r="CM28" s="362" t="str">
        <f ca="1">IF(ISERROR(HLOOKUP(CM26,$DS$7:$DY28,$DZ28,FALSE)),"N",HLOOKUP(CM26,$DS$7:$DY28,$DZ28,FALSE))</f>
        <v>N</v>
      </c>
      <c r="CN28" s="362" t="str">
        <f ca="1">IF(ISERROR(HLOOKUP(CN26,$DS$7:$DY28,$DZ28,FALSE)),"N",HLOOKUP(CN26,$DS$7:$DY28,$DZ28,FALSE))</f>
        <v>N</v>
      </c>
      <c r="CO28" s="362" t="str">
        <f ca="1">IF(ISERROR(HLOOKUP(CO26,$DS$7:$DY28,$DZ28,FALSE)),"N",HLOOKUP(CO26,$DS$7:$DY28,$DZ28,FALSE))</f>
        <v>N</v>
      </c>
      <c r="CP28" s="362" t="str">
        <f>IF(ISERROR(HLOOKUP(CP26,$DS$7:$DY28,$DZ28,FALSE)),"N",HLOOKUP(CP26,$DS$7:$DY28,$DZ28,FALSE))</f>
        <v>N</v>
      </c>
      <c r="CQ28" s="362" t="str">
        <f ca="1">IF(ISERROR(HLOOKUP(CQ26,$DS$7:$DY28,$DZ28,FALSE)),"N",HLOOKUP(CQ26,$DS$7:$DY28,$DZ28,FALSE))</f>
        <v>N</v>
      </c>
      <c r="CR28" s="362" t="str">
        <f ca="1">IF(ISERROR(HLOOKUP(CR26,$DS$7:$DY28,$DZ28,FALSE)),"N",HLOOKUP(CR26,$DS$7:$DY28,$DZ28,FALSE))</f>
        <v>N</v>
      </c>
      <c r="CS28" s="362" t="str">
        <f ca="1">IF(ISERROR(HLOOKUP(CS26,$DS$7:$DY28,$DZ28,FALSE)),"N",HLOOKUP(CS26,$DS$7:$DY28,$DZ28,FALSE))</f>
        <v>N</v>
      </c>
      <c r="CT28" s="362" t="str">
        <f ca="1">IF(ISERROR(HLOOKUP(CT26,$DS$7:$DY28,$DZ28,FALSE)),"N",HLOOKUP(CT26,$DS$7:$DY28,$DZ28,FALSE))</f>
        <v>N</v>
      </c>
      <c r="CU28" s="362" t="str">
        <f ca="1">IF(ISERROR(HLOOKUP(CU26,$DS$7:$DY28,$DZ28,FALSE)),"N",HLOOKUP(CU26,$DS$7:$DY28,$DZ28,FALSE))</f>
        <v>N</v>
      </c>
      <c r="CV28" s="362" t="str">
        <f ca="1">IF(ISERROR(HLOOKUP(CV26,$DS$7:$DY28,$DZ28,FALSE)),"N",HLOOKUP(CV26,$DS$7:$DY28,$DZ28,FALSE))</f>
        <v>N</v>
      </c>
      <c r="CW28" s="362" t="str">
        <f>IF(ISERROR(HLOOKUP(CW26,$DS$7:$DY28,$DZ28,FALSE)),"N",HLOOKUP(CW26,$DS$7:$DY28,$DZ28,FALSE))</f>
        <v>N</v>
      </c>
      <c r="CX28" s="362" t="str">
        <f ca="1">IF(ISERROR(HLOOKUP(CX26,$DS$7:$DY28,$DZ28,FALSE)),"N",HLOOKUP(CX26,$DS$7:$DY28,$DZ28,FALSE))</f>
        <v>N</v>
      </c>
      <c r="CY28" s="362" t="str">
        <f ca="1">IF(ISERROR(HLOOKUP(CY26,$DS$7:$DY28,$DZ28,FALSE)),"N",HLOOKUP(CY26,$DS$7:$DY28,$DZ28,FALSE))</f>
        <v>N</v>
      </c>
      <c r="CZ28" s="362" t="str">
        <f ca="1">IF(ISERROR(HLOOKUP(CZ26,$DS$7:$DY28,$DZ28,FALSE)),"N",HLOOKUP(CZ26,$DS$7:$DY28,$DZ28,FALSE))</f>
        <v>N</v>
      </c>
      <c r="DA28" s="362" t="str">
        <f ca="1">IF(ISERROR(HLOOKUP(DA26,$DS$7:$DY28,$DZ28,FALSE)),"N",HLOOKUP(DA26,$DS$7:$DY28,$DZ28,FALSE))</f>
        <v>N</v>
      </c>
      <c r="DB28" s="362" t="str">
        <f ca="1">IF(ISERROR(HLOOKUP(DB26,$DS$7:$DY28,$DZ28,FALSE)),"N",HLOOKUP(DB26,$DS$7:$DY28,$DZ28,FALSE))</f>
        <v>N</v>
      </c>
      <c r="DC28" s="362" t="str">
        <f ca="1">IF(ISERROR(HLOOKUP(DC26,$DS$7:$DY28,$DZ28,FALSE)),"N",HLOOKUP(DC26,$DS$7:$DY28,$DZ28,FALSE))</f>
        <v>N</v>
      </c>
      <c r="DD28" s="362" t="str">
        <f>IF(ISERROR(HLOOKUP(DD26,$DS$7:$DY28,$DZ28,FALSE)),"N",HLOOKUP(DD26,$DS$7:$DY28,$DZ28,FALSE))</f>
        <v>N</v>
      </c>
      <c r="DE28" s="362" t="str">
        <f ca="1">IF(ISERROR(HLOOKUP(DE26,$DS$7:$DY28,$DZ28,FALSE)),"N",HLOOKUP(DE26,$DS$7:$DY28,$DZ28,FALSE))</f>
        <v>N</v>
      </c>
      <c r="DF28" s="362" t="str">
        <f ca="1">IF(ISERROR(HLOOKUP(DF26,$DS$7:$DY28,$DZ28,FALSE)),"N",HLOOKUP(DF26,$DS$7:$DY28,$DZ28,FALSE))</f>
        <v>N</v>
      </c>
      <c r="DG28" s="362" t="str">
        <f ca="1">IF(ISERROR(HLOOKUP(DG26,$DS$7:$DY28,$DZ28,FALSE)),"N",HLOOKUP(DG26,$DS$7:$DY28,$DZ28,FALSE))</f>
        <v>N</v>
      </c>
      <c r="DH28" s="362" t="str">
        <f ca="1">IF(ISERROR(HLOOKUP(DH26,$DS$7:$DY28,$DZ28,FALSE)),"N",HLOOKUP(DH26,$DS$7:$DY28,$DZ28,FALSE))</f>
        <v>N</v>
      </c>
      <c r="DI28" s="362" t="str">
        <f ca="1">IF(ISERROR(HLOOKUP(DI26,$DS$7:$DY28,$DZ28,FALSE)),"N",HLOOKUP(DI26,$DS$7:$DY28,$DZ28,FALSE))</f>
        <v>N</v>
      </c>
      <c r="DJ28" s="362" t="str">
        <f ca="1">IF(ISERROR(HLOOKUP(DJ26,$DS$7:$DY28,$DZ28,FALSE)),"N",HLOOKUP(DJ26,$DS$7:$DY28,$DZ28,FALSE))</f>
        <v>N</v>
      </c>
      <c r="DK28" s="362" t="str">
        <f>IF(ISERROR(HLOOKUP(DK26,$DS$7:$DY28,$DZ28,FALSE)),"N",HLOOKUP(DK26,$DS$7:$DY28,$DZ28,FALSE))</f>
        <v>N</v>
      </c>
      <c r="DL28" s="362" t="str">
        <f ca="1">IF(ISERROR(HLOOKUP(DL26,$DS$7:$DY28,$DZ28,FALSE)),"N",HLOOKUP(DL26,$DS$7:$DY28,$DZ28,FALSE))</f>
        <v>N</v>
      </c>
      <c r="DM28" s="362" t="str">
        <f ca="1">IF(ISERROR(HLOOKUP(DM26,$DS$7:$DY28,$DZ28,FALSE)),"N",HLOOKUP(DM26,$DS$7:$DY28,$DZ28,FALSE))</f>
        <v>N</v>
      </c>
      <c r="DN28" s="362" t="str">
        <f ca="1">IF(ISERROR(HLOOKUP(DN26,$DS$7:$DY28,$DZ28,FALSE)),"N",HLOOKUP(DN26,$DS$7:$DY28,$DZ28,FALSE))</f>
        <v>N</v>
      </c>
      <c r="DO28" s="362" t="str">
        <f ca="1">IF(ISERROR(HLOOKUP(DO26,$DS$7:$DY28,$DZ28,FALSE)),"N",HLOOKUP(DO26,$DS$7:$DY28,$DZ28,FALSE))</f>
        <v>N</v>
      </c>
      <c r="DP28" s="362" t="str">
        <f ca="1">IF(ISERROR(HLOOKUP(DP26,$DS$7:$DY28,$DZ28,FALSE)),"N",HLOOKUP(DP26,$DS$7:$DY28,$DZ28,FALSE))</f>
        <v>N</v>
      </c>
      <c r="DQ28" s="362">
        <f t="shared" ca="1" si="21"/>
        <v>0</v>
      </c>
      <c r="DR28" s="362">
        <f t="shared" ca="1" si="22"/>
        <v>31</v>
      </c>
      <c r="DS28" s="362" t="str">
        <f>IF('DB Func'!M23&gt;0,"S","N")</f>
        <v>N</v>
      </c>
      <c r="DT28" s="362" t="str">
        <f>IF('DB Func'!R23&gt;0,"S","N")</f>
        <v>N</v>
      </c>
      <c r="DU28" s="362" t="str">
        <f>IF('DB Func'!W23&gt;0,"S","N")</f>
        <v>N</v>
      </c>
      <c r="DV28" s="362" t="str">
        <f>IF('DB Func'!AB23&gt;0,"S","N")</f>
        <v>N</v>
      </c>
      <c r="DW28" s="362" t="str">
        <f>IF('DB Func'!AG23&gt;0,"S","N")</f>
        <v>N</v>
      </c>
      <c r="DX28" s="362" t="str">
        <f>IF('DB Func'!AL23&gt;0,"S","N")</f>
        <v>N</v>
      </c>
      <c r="DY28" s="362" t="str">
        <f>IF('DB Func'!AQ23&gt;0,"S","N")</f>
        <v>N</v>
      </c>
      <c r="DZ28" s="362">
        <v>22</v>
      </c>
      <c r="EA28" s="369">
        <f ca="1">'DB Func'!C23</f>
        <v>0</v>
      </c>
      <c r="EB28" s="362" t="str">
        <f t="shared" ca="1" si="32"/>
        <v>s</v>
      </c>
      <c r="EC28" s="362" t="str">
        <f t="shared" ca="1" si="32"/>
        <v>s</v>
      </c>
      <c r="ED28" s="362" t="str">
        <f t="shared" ca="1" si="32"/>
        <v>s</v>
      </c>
      <c r="EE28" s="362" t="str">
        <f t="shared" ca="1" si="32"/>
        <v>s</v>
      </c>
      <c r="EF28" s="362" t="str">
        <f t="shared" ca="1" si="32"/>
        <v>s</v>
      </c>
      <c r="EG28" s="362" t="str">
        <f t="shared" ca="1" si="32"/>
        <v>s</v>
      </c>
      <c r="EH28" s="362" t="str">
        <f t="shared" ca="1" si="32"/>
        <v>s</v>
      </c>
      <c r="EI28" s="362" t="str">
        <f t="shared" ca="1" si="32"/>
        <v>s</v>
      </c>
      <c r="EJ28" s="362" t="str">
        <f t="shared" ca="1" si="32"/>
        <v>s</v>
      </c>
      <c r="EK28" s="362" t="str">
        <f t="shared" ca="1" si="32"/>
        <v>s</v>
      </c>
      <c r="EL28" s="362" t="str">
        <f t="shared" ca="1" si="32"/>
        <v>s</v>
      </c>
      <c r="EM28" s="362" t="str">
        <f t="shared" ca="1" si="32"/>
        <v>s</v>
      </c>
      <c r="EN28" s="362" t="str">
        <f t="shared" ca="1" si="32"/>
        <v>s</v>
      </c>
      <c r="EO28" s="362" t="str">
        <f t="shared" ca="1" si="32"/>
        <v>s</v>
      </c>
      <c r="EP28" s="362" t="str">
        <f t="shared" ca="1" si="32"/>
        <v>s</v>
      </c>
      <c r="EQ28" s="362" t="str">
        <f t="shared" ca="1" si="32"/>
        <v>s</v>
      </c>
      <c r="ER28" s="362" t="str">
        <f t="shared" ca="1" si="31"/>
        <v>s</v>
      </c>
      <c r="ES28" s="362" t="str">
        <f t="shared" ca="1" si="31"/>
        <v>s</v>
      </c>
      <c r="ET28" s="362" t="str">
        <f t="shared" ca="1" si="31"/>
        <v>s</v>
      </c>
      <c r="EU28" s="362" t="str">
        <f t="shared" ca="1" si="31"/>
        <v>s</v>
      </c>
      <c r="EV28" s="362" t="str">
        <f t="shared" ca="1" si="24"/>
        <v>s</v>
      </c>
      <c r="EW28" s="362" t="str">
        <f t="shared" ca="1" si="31"/>
        <v>s</v>
      </c>
      <c r="EX28" s="362" t="str">
        <f t="shared" ca="1" si="31"/>
        <v>s</v>
      </c>
      <c r="EY28" s="362" t="str">
        <f t="shared" ca="1" si="31"/>
        <v>s</v>
      </c>
      <c r="EZ28" s="362" t="str">
        <f t="shared" ca="1" si="31"/>
        <v>s</v>
      </c>
      <c r="FA28" s="362" t="str">
        <f t="shared" ca="1" si="31"/>
        <v>s</v>
      </c>
      <c r="FB28" s="362" t="str">
        <f t="shared" ca="1" si="31"/>
        <v>s</v>
      </c>
      <c r="FC28" s="362" t="str">
        <f t="shared" ca="1" si="31"/>
        <v>s</v>
      </c>
      <c r="FD28" s="362" t="str">
        <f t="shared" ca="1" si="31"/>
        <v>s</v>
      </c>
      <c r="FE28" s="362" t="str">
        <f t="shared" ca="1" si="31"/>
        <v>s</v>
      </c>
      <c r="FF28" s="362" t="str">
        <f t="shared" ca="1" si="31"/>
        <v>s</v>
      </c>
      <c r="FG28" s="362">
        <f t="shared" ca="1" si="25"/>
        <v>31</v>
      </c>
      <c r="FH28" s="362">
        <f t="shared" ca="1" si="26"/>
        <v>0</v>
      </c>
      <c r="FI28" s="362" t="str">
        <f ca="1">IF(AND(YEAR(EA28)='P Gerais'!D26,MONTH(Lanc!EA28)=12,DAY(Lanc!EA28)&gt;1),"S","N")</f>
        <v>N</v>
      </c>
      <c r="FJ28" s="364">
        <f t="shared" ca="1" si="27"/>
        <v>0</v>
      </c>
      <c r="FK28" s="364">
        <f t="shared" si="28"/>
        <v>0</v>
      </c>
      <c r="FL28" s="387">
        <f t="shared" ca="1" si="29"/>
        <v>0</v>
      </c>
      <c r="FP28" s="363">
        <f ca="1">((FJ28-FL28-FK28+AZ28+AQ28+SUM(Z28:AA28)+SUM(AW28:AX28)+AK28)*IF('DB Func'!GG23="ok",'DB Func'!GD23,0))</f>
        <v>0</v>
      </c>
      <c r="FR28" s="389">
        <f t="shared" ca="1" si="30"/>
        <v>0</v>
      </c>
      <c r="GV28" s="49"/>
      <c r="GW28" s="49"/>
      <c r="GX28" s="49"/>
      <c r="GY28" s="49"/>
      <c r="GZ28" s="49"/>
      <c r="HA28" s="49"/>
      <c r="HB28" s="49"/>
      <c r="HC28" s="49"/>
    </row>
    <row r="29" spans="3:211" ht="30" customHeight="1" thickTop="1" thickBot="1">
      <c r="C29" s="390" t="str">
        <f ca="1">IF('DB Func'!B24="Funcionário 22","",'DB Func'!B24)</f>
        <v/>
      </c>
      <c r="D29" s="391">
        <f ca="1">'DB Func'!CO24</f>
        <v>0</v>
      </c>
      <c r="E29" s="382" t="str">
        <f ca="1">IF(C29="","-",IF(OR(terceiro!E29="DEZ",terceiro!F29="DEZ"),"Sim","Não"))</f>
        <v>-</v>
      </c>
      <c r="F29" s="383" t="str">
        <f ca="1">IF(C29="","-",IF(OR(Ferias!E29="jan",Ferias!F29="DEZ"),"Sim","Não"))</f>
        <v>-</v>
      </c>
      <c r="G29" s="383">
        <f ca="1">IF(C29="",0,IF(F29="Sim",IF(Ferias!E29="DEZ",Ferias!I29,Ferias!J29),0))</f>
        <v>0</v>
      </c>
      <c r="H29" s="185"/>
      <c r="I29" s="185"/>
      <c r="J29" s="398">
        <f t="shared" ca="1" si="1"/>
        <v>0</v>
      </c>
      <c r="K29" s="152"/>
      <c r="L29" s="151"/>
      <c r="M29" s="189"/>
      <c r="N29" s="153"/>
      <c r="O29" s="48"/>
      <c r="P29" s="48"/>
      <c r="Q29" s="48"/>
      <c r="R29" s="49"/>
      <c r="S29" s="49"/>
      <c r="T29" s="49"/>
      <c r="U29" s="49"/>
      <c r="V29" s="49"/>
      <c r="W29" s="49"/>
      <c r="X29" s="49"/>
      <c r="Y29" s="49"/>
      <c r="Z29" s="49"/>
      <c r="AA29" s="49"/>
      <c r="AB29" s="48"/>
      <c r="AC29" s="48"/>
      <c r="AD29" s="49"/>
      <c r="AE29" s="49"/>
      <c r="AF29" s="314"/>
      <c r="AH29" s="400">
        <f ca="1">IF(AND('DB Func'!GE24="Novembro",'DB Func'!BQ24="2 Parcelas"),(('auxiliar 13 sal'!N25/12*'DB Func'!GF24+AVERAGE('auxiliar 13 sal'!Q25:AB25)+AVERAGE('auxiliar 13 sal'!AE25:AP25)+'auxiliar 13 sal'!N25*'DB Func'!BN24+'auxiliar 13 sal'!N25*'DB Func'!BO24)/2),IF('DB Func'!GE24="Dezembro",IF('DB Func'!BQ24="Parcela Única",('auxiliar 13 sal'!N25/12*'DB Func'!GF24)+AVERAGE('auxiliar 13 sal'!Q25:AB25)+AVERAGE('auxiliar 13 sal'!AE25:AP25)+('auxiliar 13 sal'!N25*'DB Func'!BN24)+('auxiliar 13 sal'!N25*'DB Func'!BO24),IF('DB Func'!BQ24="2 Parcelas",(('auxiliar 13 sal'!N25/12*'DB Func'!GF24+AVERAGE('auxiliar 13 sal'!Q25:AB25)+AVERAGE('auxiliar 13 sal'!AE25:AP25)+'auxiliar 13 sal'!N25*'DB Func'!BN24+'auxiliar 13 sal'!N25*'DB Func'!BO24)/2))),0))</f>
        <v>0</v>
      </c>
      <c r="AK29" s="364">
        <f t="shared" ca="1" si="5"/>
        <v>0</v>
      </c>
      <c r="AL29" s="364">
        <f t="shared" ca="1" si="6"/>
        <v>0</v>
      </c>
      <c r="AM29" s="364">
        <f t="shared" ca="1" si="7"/>
        <v>0</v>
      </c>
      <c r="AN29" s="364">
        <f t="shared" ca="1" si="8"/>
        <v>0</v>
      </c>
      <c r="AO29" s="364">
        <f t="shared" ca="1" si="9"/>
        <v>0</v>
      </c>
      <c r="AP29" s="364">
        <f t="shared" ca="1" si="10"/>
        <v>0</v>
      </c>
      <c r="AQ29" s="364">
        <f t="shared" ca="1" si="11"/>
        <v>0</v>
      </c>
      <c r="AR29" s="364">
        <f>IF(OR(M29="",M29=0),0,((FJ29/220)*('Ho Ex'!$C$8+$AS$6))*M29)</f>
        <v>0</v>
      </c>
      <c r="AS29" s="364">
        <f>IF(OR(N29="",N29=0),0,((FJ29/220*('DB Func'!GD24+Lanc!$AS$6))*('Ho Ex'!$I$8+$AS$6))*(N29/52.5*60))</f>
        <v>0</v>
      </c>
      <c r="AT29" s="364">
        <f>IF(OR(M29="",M29=0),0,((FJ29/220)*('Ho Ex'!$J$8+$AS$6))*O29)</f>
        <v>0</v>
      </c>
      <c r="AU29" s="364">
        <f>IF(OR(M29="",M29=0),0,((FJ29/220)*('Ho Ex'!I35+$AS$6))*P29)</f>
        <v>0</v>
      </c>
      <c r="AV29" s="364">
        <f>IF(OR(M29="",M29=0),0,((FJ29/220)*('Ho Ex'!C35+$AS$6))*Q29)</f>
        <v>0</v>
      </c>
      <c r="AW29" s="364">
        <f ca="1">FJ29*'DB Func'!BN24</f>
        <v>0</v>
      </c>
      <c r="AX29" s="364">
        <f ca="1">FJ29*'DB Func'!BO24</f>
        <v>0</v>
      </c>
      <c r="AY29" s="364">
        <f ca="1">IF(FJ29=0,0,VLOOKUP(FJ29,'P Gerais'!$D$39:$G$41,3,TRUE)*Func22!$F$68)</f>
        <v>0</v>
      </c>
      <c r="AZ29" s="364">
        <f t="shared" si="12"/>
        <v>0</v>
      </c>
      <c r="BA29" s="364">
        <f ca="1">((FJ29-FL29-FK29+AZ29+AQ29+SUM(Z29:AA29)+SUM(AW29:AX29)+AK29)*IF('DB Func'!GG24="ok",'DB Func'!GD24,0))+(FJ29-FL29-FK29+AZ29+AQ29+SUM(Z29:AA29)+SUM(AW29:AX29))+AK29</f>
        <v>0</v>
      </c>
      <c r="BB29" s="385">
        <f ca="1">VLOOKUP(BA29,'P Gerais'!$D$22:$G$25,3,TRUE)</f>
        <v>0.08</v>
      </c>
      <c r="BC29" s="364">
        <f ca="1">IF(BA29&lt;'P Gerais'!$D$25,BA29*BB29,Lanc!BB29)</f>
        <v>0</v>
      </c>
      <c r="BD29" s="364">
        <f ca="1">BA29-BC29-('DB Func'!GB24*'P Gerais'!$D$35)</f>
        <v>0</v>
      </c>
      <c r="BE29" s="386">
        <f ca="1">VLOOKUP(BD29,'P Gerais'!$D$29:$F$33,3,TRUE)</f>
        <v>0</v>
      </c>
      <c r="BF29" s="364">
        <f t="shared" ca="1" si="13"/>
        <v>0</v>
      </c>
      <c r="BG29" s="364">
        <f ca="1">VLOOKUP(BD29,'P Gerais'!$D$29:$G$33,4,TRUE)</f>
        <v>0</v>
      </c>
      <c r="BH29" s="364">
        <f t="shared" ca="1" si="14"/>
        <v>0</v>
      </c>
      <c r="BI29" s="364">
        <f t="shared" ca="1" si="15"/>
        <v>0</v>
      </c>
      <c r="BJ29" s="362">
        <f ca="1">'DB Func'!G24</f>
        <v>0</v>
      </c>
      <c r="BK29" s="362">
        <f ca="1">'DB Func'!FW24</f>
        <v>0</v>
      </c>
      <c r="BL29" s="364">
        <f ca="1">D29*'P Gerais'!$D$13</f>
        <v>0</v>
      </c>
      <c r="BM29" s="364">
        <f ca="1">D29*'P Gerais'!$D$14</f>
        <v>0</v>
      </c>
      <c r="BN29" s="364">
        <f ca="1">D29*'P Gerais'!$D$16</f>
        <v>0</v>
      </c>
      <c r="BO29" s="364">
        <f ca="1">D29*'P Gerais'!$D$17</f>
        <v>0</v>
      </c>
      <c r="BP29" s="364">
        <f ca="1">D29*'P Gerais'!$D$18</f>
        <v>0</v>
      </c>
      <c r="BQ29" s="385">
        <f ca="1">VLOOKUP(D29,'P Gerais'!$D$22:$G$24,3,TRUE)</f>
        <v>0.08</v>
      </c>
      <c r="BR29" s="385">
        <f ca="1">VLOOKUP(D29,'P Gerais'!$D$29:$G$33,3,TRUE)</f>
        <v>0</v>
      </c>
      <c r="BS29" s="385">
        <f ca="1">'DB Func'!BN24</f>
        <v>0</v>
      </c>
      <c r="BT29" s="385">
        <f ca="1">'DB Func'!BO24</f>
        <v>0</v>
      </c>
      <c r="BU29" s="385">
        <f ca="1">'DB Func'!FX24</f>
        <v>0</v>
      </c>
      <c r="BV29" s="364">
        <f t="shared" ca="1" si="16"/>
        <v>-0.08</v>
      </c>
      <c r="BW29" s="364">
        <f ca="1">BV29-'DB Func'!GC24</f>
        <v>-0.08</v>
      </c>
      <c r="BX29" s="362">
        <f ca="1">IFERROR(VLOOKUP(BW29,'P Gerais'!$D$29:$G$33,3,TRUE)*BW29,0)</f>
        <v>0</v>
      </c>
      <c r="BY29" s="364">
        <f ca="1">IFERROR(BX29-VLOOKUP(BW29,'P Gerais'!$D$29:$H$33,4,TRUE),0)</f>
        <v>0</v>
      </c>
      <c r="BZ29" s="364">
        <f ca="1">D29*'DB Func'!GD24</f>
        <v>0</v>
      </c>
      <c r="CB29" s="364">
        <f t="shared" ca="1" si="17"/>
        <v>0</v>
      </c>
      <c r="CC29" s="364">
        <f t="shared" si="18"/>
        <v>0</v>
      </c>
      <c r="CD29" s="364">
        <f t="shared" si="19"/>
        <v>0</v>
      </c>
      <c r="CF29" s="362" t="str">
        <f t="shared" ca="1" si="20"/>
        <v>não</v>
      </c>
      <c r="CG29" s="362">
        <f ca="1">IF($CH$8=1,DAY('DB Func'!C24),0)</f>
        <v>0</v>
      </c>
      <c r="CH29" s="362">
        <f ca="1">IF(CI29=0,0,MONTH('DB Func'!C24))</f>
        <v>0</v>
      </c>
      <c r="CI29" s="362">
        <f ca="1">IF('P Gerais'!D27=YEAR('DB Func'!C24),YEAR('DB Func'!C24),0)</f>
        <v>0</v>
      </c>
      <c r="CJ29" s="371">
        <v>52</v>
      </c>
      <c r="CK29" s="363"/>
      <c r="CL29" s="362" t="str">
        <f>IF(ISERROR(HLOOKUP(CL27,$DS$7:$DY29,$DZ29,FALSE)),"N",HLOOKUP(CL27,$DS$7:$DY29,$DZ29,FALSE))</f>
        <v>N</v>
      </c>
      <c r="CM29" s="362" t="str">
        <f>IF(ISERROR(HLOOKUP(CM27,$DS$7:$DY29,$DZ29,FALSE)),"N",HLOOKUP(CM27,$DS$7:$DY29,$DZ29,FALSE))</f>
        <v>N</v>
      </c>
      <c r="CN29" s="362" t="str">
        <f>IF(ISERROR(HLOOKUP(CN27,$DS$7:$DY29,$DZ29,FALSE)),"N",HLOOKUP(CN27,$DS$7:$DY29,$DZ29,FALSE))</f>
        <v>N</v>
      </c>
      <c r="CO29" s="362" t="str">
        <f>IF(ISERROR(HLOOKUP(CO27,$DS$7:$DY29,$DZ29,FALSE)),"N",HLOOKUP(CO27,$DS$7:$DY29,$DZ29,FALSE))</f>
        <v>N</v>
      </c>
      <c r="CP29" s="362" t="str">
        <f>IF(ISERROR(HLOOKUP(CP27,$DS$7:$DY29,$DZ29,FALSE)),"N",HLOOKUP(CP27,$DS$7:$DY29,$DZ29,FALSE))</f>
        <v>N</v>
      </c>
      <c r="CQ29" s="362" t="str">
        <f>IF(ISERROR(HLOOKUP(CQ27,$DS$7:$DY29,$DZ29,FALSE)),"N",HLOOKUP(CQ27,$DS$7:$DY29,$DZ29,FALSE))</f>
        <v>N</v>
      </c>
      <c r="CR29" s="362" t="str">
        <f>IF(ISERROR(HLOOKUP(CR27,$DS$7:$DY29,$DZ29,FALSE)),"N",HLOOKUP(CR27,$DS$7:$DY29,$DZ29,FALSE))</f>
        <v>N</v>
      </c>
      <c r="CS29" s="362" t="str">
        <f>IF(ISERROR(HLOOKUP(CS27,$DS$7:$DY29,$DZ29,FALSE)),"N",HLOOKUP(CS27,$DS$7:$DY29,$DZ29,FALSE))</f>
        <v>N</v>
      </c>
      <c r="CT29" s="362" t="str">
        <f>IF(ISERROR(HLOOKUP(CT27,$DS$7:$DY29,$DZ29,FALSE)),"N",HLOOKUP(CT27,$DS$7:$DY29,$DZ29,FALSE))</f>
        <v>N</v>
      </c>
      <c r="CU29" s="362" t="str">
        <f>IF(ISERROR(HLOOKUP(CU27,$DS$7:$DY29,$DZ29,FALSE)),"N",HLOOKUP(CU27,$DS$7:$DY29,$DZ29,FALSE))</f>
        <v>N</v>
      </c>
      <c r="CV29" s="362" t="str">
        <f>IF(ISERROR(HLOOKUP(CV27,$DS$7:$DY29,$DZ29,FALSE)),"N",HLOOKUP(CV27,$DS$7:$DY29,$DZ29,FALSE))</f>
        <v>N</v>
      </c>
      <c r="CW29" s="362" t="str">
        <f>IF(ISERROR(HLOOKUP(CW27,$DS$7:$DY29,$DZ29,FALSE)),"N",HLOOKUP(CW27,$DS$7:$DY29,$DZ29,FALSE))</f>
        <v>N</v>
      </c>
      <c r="CX29" s="362" t="str">
        <f>IF(ISERROR(HLOOKUP(CX27,$DS$7:$DY29,$DZ29,FALSE)),"N",HLOOKUP(CX27,$DS$7:$DY29,$DZ29,FALSE))</f>
        <v>N</v>
      </c>
      <c r="CY29" s="362" t="str">
        <f>IF(ISERROR(HLOOKUP(CY27,$DS$7:$DY29,$DZ29,FALSE)),"N",HLOOKUP(CY27,$DS$7:$DY29,$DZ29,FALSE))</f>
        <v>N</v>
      </c>
      <c r="CZ29" s="362" t="str">
        <f>IF(ISERROR(HLOOKUP(CZ27,$DS$7:$DY29,$DZ29,FALSE)),"N",HLOOKUP(CZ27,$DS$7:$DY29,$DZ29,FALSE))</f>
        <v>N</v>
      </c>
      <c r="DA29" s="362" t="str">
        <f>IF(ISERROR(HLOOKUP(DA27,$DS$7:$DY29,$DZ29,FALSE)),"N",HLOOKUP(DA27,$DS$7:$DY29,$DZ29,FALSE))</f>
        <v>N</v>
      </c>
      <c r="DB29" s="362" t="str">
        <f>IF(ISERROR(HLOOKUP(DB27,$DS$7:$DY29,$DZ29,FALSE)),"N",HLOOKUP(DB27,$DS$7:$DY29,$DZ29,FALSE))</f>
        <v>N</v>
      </c>
      <c r="DC29" s="362" t="str">
        <f>IF(ISERROR(HLOOKUP(DC27,$DS$7:$DY29,$DZ29,FALSE)),"N",HLOOKUP(DC27,$DS$7:$DY29,$DZ29,FALSE))</f>
        <v>N</v>
      </c>
      <c r="DD29" s="362" t="str">
        <f>IF(ISERROR(HLOOKUP(DD27,$DS$7:$DY29,$DZ29,FALSE)),"N",HLOOKUP(DD27,$DS$7:$DY29,$DZ29,FALSE))</f>
        <v>N</v>
      </c>
      <c r="DE29" s="362" t="str">
        <f>IF(ISERROR(HLOOKUP(DE27,$DS$7:$DY29,$DZ29,FALSE)),"N",HLOOKUP(DE27,$DS$7:$DY29,$DZ29,FALSE))</f>
        <v>N</v>
      </c>
      <c r="DF29" s="362" t="str">
        <f>IF(ISERROR(HLOOKUP(DF27,$DS$7:$DY29,$DZ29,FALSE)),"N",HLOOKUP(DF27,$DS$7:$DY29,$DZ29,FALSE))</f>
        <v>N</v>
      </c>
      <c r="DG29" s="362" t="str">
        <f>IF(ISERROR(HLOOKUP(DG27,$DS$7:$DY29,$DZ29,FALSE)),"N",HLOOKUP(DG27,$DS$7:$DY29,$DZ29,FALSE))</f>
        <v>N</v>
      </c>
      <c r="DH29" s="362" t="str">
        <f>IF(ISERROR(HLOOKUP(DH27,$DS$7:$DY29,$DZ29,FALSE)),"N",HLOOKUP(DH27,$DS$7:$DY29,$DZ29,FALSE))</f>
        <v>N</v>
      </c>
      <c r="DI29" s="362" t="str">
        <f>IF(ISERROR(HLOOKUP(DI27,$DS$7:$DY29,$DZ29,FALSE)),"N",HLOOKUP(DI27,$DS$7:$DY29,$DZ29,FALSE))</f>
        <v>N</v>
      </c>
      <c r="DJ29" s="362" t="str">
        <f>IF(ISERROR(HLOOKUP(DJ27,$DS$7:$DY29,$DZ29,FALSE)),"N",HLOOKUP(DJ27,$DS$7:$DY29,$DZ29,FALSE))</f>
        <v>N</v>
      </c>
      <c r="DK29" s="362" t="str">
        <f>IF(ISERROR(HLOOKUP(DK27,$DS$7:$DY29,$DZ29,FALSE)),"N",HLOOKUP(DK27,$DS$7:$DY29,$DZ29,FALSE))</f>
        <v>N</v>
      </c>
      <c r="DL29" s="362" t="str">
        <f>IF(ISERROR(HLOOKUP(DL27,$DS$7:$DY29,$DZ29,FALSE)),"N",HLOOKUP(DL27,$DS$7:$DY29,$DZ29,FALSE))</f>
        <v>N</v>
      </c>
      <c r="DM29" s="362" t="str">
        <f>IF(ISERROR(HLOOKUP(DM27,$DS$7:$DY29,$DZ29,FALSE)),"N",HLOOKUP(DM27,$DS$7:$DY29,$DZ29,FALSE))</f>
        <v>N</v>
      </c>
      <c r="DN29" s="362" t="str">
        <f>IF(ISERROR(HLOOKUP(DN27,$DS$7:$DY29,$DZ29,FALSE)),"N",HLOOKUP(DN27,$DS$7:$DY29,$DZ29,FALSE))</f>
        <v>N</v>
      </c>
      <c r="DO29" s="362" t="str">
        <f>IF(ISERROR(HLOOKUP(DO27,$DS$7:$DY29,$DZ29,FALSE)),"N",HLOOKUP(DO27,$DS$7:$DY29,$DZ29,FALSE))</f>
        <v>N</v>
      </c>
      <c r="DP29" s="362" t="str">
        <f>IF(ISERROR(HLOOKUP(DP27,$DS$7:$DY29,$DZ29,FALSE)),"N",HLOOKUP(DP27,$DS$7:$DY29,$DZ29,FALSE))</f>
        <v>N</v>
      </c>
      <c r="DQ29" s="362">
        <f t="shared" si="21"/>
        <v>0</v>
      </c>
      <c r="DR29" s="362">
        <f t="shared" si="22"/>
        <v>31</v>
      </c>
      <c r="DS29" s="362" t="str">
        <f>IF('DB Func'!M24&gt;0,"S","N")</f>
        <v>N</v>
      </c>
      <c r="DT29" s="362" t="str">
        <f>IF('DB Func'!R24&gt;0,"S","N")</f>
        <v>N</v>
      </c>
      <c r="DU29" s="362" t="str">
        <f>IF('DB Func'!W24&gt;0,"S","N")</f>
        <v>N</v>
      </c>
      <c r="DV29" s="362" t="str">
        <f>IF('DB Func'!AB24&gt;0,"S","N")</f>
        <v>N</v>
      </c>
      <c r="DW29" s="362" t="str">
        <f>IF('DB Func'!AG24&gt;0,"S","N")</f>
        <v>N</v>
      </c>
      <c r="DX29" s="362" t="str">
        <f>IF('DB Func'!AL24&gt;0,"S","N")</f>
        <v>N</v>
      </c>
      <c r="DY29" s="362" t="str">
        <f>IF('DB Func'!AQ24&gt;0,"S","N")</f>
        <v>N</v>
      </c>
      <c r="DZ29" s="362">
        <v>23</v>
      </c>
      <c r="EA29" s="369">
        <f ca="1">'DB Func'!C24</f>
        <v>0</v>
      </c>
      <c r="EB29" s="362" t="str">
        <f t="shared" ca="1" si="32"/>
        <v>s</v>
      </c>
      <c r="EC29" s="362" t="str">
        <f t="shared" ca="1" si="32"/>
        <v>s</v>
      </c>
      <c r="ED29" s="362" t="str">
        <f t="shared" ca="1" si="32"/>
        <v>s</v>
      </c>
      <c r="EE29" s="362" t="str">
        <f t="shared" ca="1" si="32"/>
        <v>s</v>
      </c>
      <c r="EF29" s="362" t="str">
        <f t="shared" ca="1" si="32"/>
        <v>s</v>
      </c>
      <c r="EG29" s="362" t="str">
        <f t="shared" ca="1" si="32"/>
        <v>s</v>
      </c>
      <c r="EH29" s="362" t="str">
        <f t="shared" ca="1" si="32"/>
        <v>s</v>
      </c>
      <c r="EI29" s="362" t="str">
        <f t="shared" ca="1" si="32"/>
        <v>s</v>
      </c>
      <c r="EJ29" s="362" t="str">
        <f t="shared" ca="1" si="32"/>
        <v>s</v>
      </c>
      <c r="EK29" s="362" t="str">
        <f t="shared" ca="1" si="32"/>
        <v>s</v>
      </c>
      <c r="EL29" s="362" t="str">
        <f t="shared" ca="1" si="32"/>
        <v>s</v>
      </c>
      <c r="EM29" s="362" t="str">
        <f t="shared" ca="1" si="32"/>
        <v>s</v>
      </c>
      <c r="EN29" s="362" t="str">
        <f t="shared" ca="1" si="32"/>
        <v>s</v>
      </c>
      <c r="EO29" s="362" t="str">
        <f t="shared" ca="1" si="32"/>
        <v>s</v>
      </c>
      <c r="EP29" s="362" t="str">
        <f t="shared" ca="1" si="32"/>
        <v>s</v>
      </c>
      <c r="EQ29" s="362" t="str">
        <f t="shared" ca="1" si="32"/>
        <v>s</v>
      </c>
      <c r="ER29" s="362" t="str">
        <f t="shared" ca="1" si="31"/>
        <v>s</v>
      </c>
      <c r="ES29" s="362" t="str">
        <f t="shared" ca="1" si="31"/>
        <v>s</v>
      </c>
      <c r="ET29" s="362" t="str">
        <f t="shared" ca="1" si="31"/>
        <v>s</v>
      </c>
      <c r="EU29" s="362" t="str">
        <f t="shared" ca="1" si="31"/>
        <v>s</v>
      </c>
      <c r="EV29" s="362" t="str">
        <f t="shared" ca="1" si="24"/>
        <v>s</v>
      </c>
      <c r="EW29" s="362" t="str">
        <f t="shared" ca="1" si="31"/>
        <v>s</v>
      </c>
      <c r="EX29" s="362" t="str">
        <f t="shared" ca="1" si="31"/>
        <v>s</v>
      </c>
      <c r="EY29" s="362" t="str">
        <f t="shared" ca="1" si="31"/>
        <v>s</v>
      </c>
      <c r="EZ29" s="362" t="str">
        <f t="shared" ca="1" si="31"/>
        <v>s</v>
      </c>
      <c r="FA29" s="362" t="str">
        <f t="shared" ca="1" si="31"/>
        <v>s</v>
      </c>
      <c r="FB29" s="362" t="str">
        <f t="shared" ca="1" si="31"/>
        <v>s</v>
      </c>
      <c r="FC29" s="362" t="str">
        <f t="shared" ca="1" si="31"/>
        <v>s</v>
      </c>
      <c r="FD29" s="362" t="str">
        <f t="shared" ca="1" si="31"/>
        <v>s</v>
      </c>
      <c r="FE29" s="362" t="str">
        <f t="shared" ca="1" si="31"/>
        <v>s</v>
      </c>
      <c r="FF29" s="362" t="str">
        <f t="shared" ca="1" si="31"/>
        <v>s</v>
      </c>
      <c r="FG29" s="362">
        <f t="shared" ca="1" si="25"/>
        <v>31</v>
      </c>
      <c r="FH29" s="362">
        <f t="shared" ca="1" si="26"/>
        <v>0</v>
      </c>
      <c r="FI29" s="362" t="str">
        <f ca="1">IF(AND(YEAR(EA29)='P Gerais'!D27,MONTH(Lanc!EA29)=12,DAY(Lanc!EA29)&gt;1),"S","N")</f>
        <v>N</v>
      </c>
      <c r="FJ29" s="364">
        <f t="shared" ca="1" si="27"/>
        <v>0</v>
      </c>
      <c r="FK29" s="364">
        <f t="shared" si="28"/>
        <v>0</v>
      </c>
      <c r="FL29" s="387">
        <f t="shared" ca="1" si="29"/>
        <v>0</v>
      </c>
      <c r="FP29" s="363">
        <f ca="1">((FJ29-FL29-FK29+AZ29+AQ29+SUM(Z29:AA29)+SUM(AW29:AX29)+AK29)*IF('DB Func'!GG24="ok",'DB Func'!GD24,0))</f>
        <v>0</v>
      </c>
      <c r="FR29" s="389">
        <f t="shared" ca="1" si="30"/>
        <v>0</v>
      </c>
      <c r="GV29" s="49"/>
      <c r="GW29" s="49"/>
      <c r="GX29" s="49"/>
      <c r="GY29" s="49"/>
      <c r="GZ29" s="49"/>
      <c r="HA29" s="49"/>
      <c r="HB29" s="49"/>
      <c r="HC29" s="49"/>
    </row>
    <row r="30" spans="3:211" ht="30" customHeight="1" thickTop="1" thickBot="1">
      <c r="C30" s="390" t="str">
        <f ca="1">IF('DB Func'!B25="Funcionário 23","",'DB Func'!B25)</f>
        <v/>
      </c>
      <c r="D30" s="391">
        <f ca="1">'DB Func'!CO25</f>
        <v>0</v>
      </c>
      <c r="E30" s="382" t="str">
        <f ca="1">IF(C30="","-",IF(OR(terceiro!E30="DEZ",terceiro!F30="DEZ"),"Sim","Não"))</f>
        <v>-</v>
      </c>
      <c r="F30" s="383" t="str">
        <f ca="1">IF(C30="","-",IF(OR(Ferias!E30="jan",Ferias!F30="DEZ"),"Sim","Não"))</f>
        <v>-</v>
      </c>
      <c r="G30" s="383">
        <f ca="1">IF(C30="",0,IF(F30="Sim",IF(Ferias!E30="DEZ",Ferias!I30,Ferias!J30),0))</f>
        <v>0</v>
      </c>
      <c r="H30" s="185"/>
      <c r="I30" s="185"/>
      <c r="J30" s="398">
        <f t="shared" ca="1" si="1"/>
        <v>0</v>
      </c>
      <c r="K30" s="152"/>
      <c r="L30" s="151"/>
      <c r="M30" s="189"/>
      <c r="N30" s="153"/>
      <c r="O30" s="48"/>
      <c r="P30" s="48"/>
      <c r="Q30" s="48"/>
      <c r="R30" s="49"/>
      <c r="S30" s="49"/>
      <c r="T30" s="49"/>
      <c r="U30" s="49"/>
      <c r="V30" s="49"/>
      <c r="W30" s="49"/>
      <c r="X30" s="49"/>
      <c r="Y30" s="49"/>
      <c r="Z30" s="49"/>
      <c r="AA30" s="49"/>
      <c r="AB30" s="48"/>
      <c r="AC30" s="48"/>
      <c r="AD30" s="49"/>
      <c r="AE30" s="49"/>
      <c r="AF30" s="314"/>
      <c r="AH30" s="400">
        <f ca="1">IF(AND('DB Func'!GE25="Novembro",'DB Func'!BQ25="2 Parcelas"),(('auxiliar 13 sal'!N26/12*'DB Func'!GF25+AVERAGE('auxiliar 13 sal'!Q26:AB26)+AVERAGE('auxiliar 13 sal'!AE26:AP26)+'auxiliar 13 sal'!N26*'DB Func'!BN25+'auxiliar 13 sal'!N26*'DB Func'!BO25)/2),IF('DB Func'!GE25="Dezembro",IF('DB Func'!BQ25="Parcela Única",('auxiliar 13 sal'!N26/12*'DB Func'!GF25)+AVERAGE('auxiliar 13 sal'!Q26:AB26)+AVERAGE('auxiliar 13 sal'!AE26:AP26)+('auxiliar 13 sal'!N26*'DB Func'!BN25)+('auxiliar 13 sal'!N26*'DB Func'!BO25),IF('DB Func'!BQ25="2 Parcelas",(('auxiliar 13 sal'!N26/12*'DB Func'!GF25+AVERAGE('auxiliar 13 sal'!Q26:AB26)+AVERAGE('auxiliar 13 sal'!AE26:AP26)+'auxiliar 13 sal'!N26*'DB Func'!BN25+'auxiliar 13 sal'!N26*'DB Func'!BO25)/2))),0))</f>
        <v>0</v>
      </c>
      <c r="AK30" s="364">
        <f t="shared" ca="1" si="5"/>
        <v>0</v>
      </c>
      <c r="AL30" s="364">
        <f t="shared" ca="1" si="6"/>
        <v>0</v>
      </c>
      <c r="AM30" s="364">
        <f t="shared" ca="1" si="7"/>
        <v>0</v>
      </c>
      <c r="AN30" s="364">
        <f t="shared" ca="1" si="8"/>
        <v>0</v>
      </c>
      <c r="AO30" s="364">
        <f t="shared" ca="1" si="9"/>
        <v>0</v>
      </c>
      <c r="AP30" s="364">
        <f t="shared" ca="1" si="10"/>
        <v>0</v>
      </c>
      <c r="AQ30" s="364">
        <f t="shared" ca="1" si="11"/>
        <v>0</v>
      </c>
      <c r="AR30" s="364">
        <f>IF(OR(M30="",M30=0),0,((FJ30/220)*('Ho Ex'!$C$8+$AS$6))*M30)</f>
        <v>0</v>
      </c>
      <c r="AS30" s="364">
        <f>IF(OR(N30="",N30=0),0,((FJ30/220*('DB Func'!GD25+Lanc!$AS$6))*('Ho Ex'!$I$8+$AS$6))*(N30/52.5*60))</f>
        <v>0</v>
      </c>
      <c r="AT30" s="364">
        <f>IF(OR(M30="",M30=0),0,((FJ30/220)*('Ho Ex'!$J$8+$AS$6))*O30)</f>
        <v>0</v>
      </c>
      <c r="AU30" s="364">
        <f>IF(OR(M30="",M30=0),0,((FJ30/220)*('Ho Ex'!I36+$AS$6))*P30)</f>
        <v>0</v>
      </c>
      <c r="AV30" s="364">
        <f>IF(OR(M30="",M30=0),0,((FJ30/220)*('Ho Ex'!C36+$AS$6))*Q30)</f>
        <v>0</v>
      </c>
      <c r="AW30" s="364">
        <f ca="1">FJ30*'DB Func'!BN25</f>
        <v>0</v>
      </c>
      <c r="AX30" s="364">
        <f ca="1">FJ30*'DB Func'!BO25</f>
        <v>0</v>
      </c>
      <c r="AY30" s="364">
        <f ca="1">IF(FJ30=0,0,VLOOKUP(FJ30,'P Gerais'!$D$39:$G$41,3,TRUE)*Func23!$F$68)</f>
        <v>0</v>
      </c>
      <c r="AZ30" s="364">
        <f t="shared" si="12"/>
        <v>0</v>
      </c>
      <c r="BA30" s="364">
        <f ca="1">((FJ30-FL30-FK30+AZ30+AQ30+SUM(Z30:AA30)+SUM(AW30:AX30)+AK30)*IF('DB Func'!GG25="ok",'DB Func'!GD25,0))+(FJ30-FL30-FK30+AZ30+AQ30+SUM(Z30:AA30)+SUM(AW30:AX30))+AK30</f>
        <v>0</v>
      </c>
      <c r="BB30" s="385">
        <f ca="1">VLOOKUP(BA30,'P Gerais'!$D$22:$G$25,3,TRUE)</f>
        <v>0.08</v>
      </c>
      <c r="BC30" s="364">
        <f ca="1">IF(BA30&lt;'P Gerais'!$D$25,BA30*BB30,Lanc!BB30)</f>
        <v>0</v>
      </c>
      <c r="BD30" s="364">
        <f ca="1">BA30-BC30-('DB Func'!GB25*'P Gerais'!$D$35)</f>
        <v>0</v>
      </c>
      <c r="BE30" s="386">
        <f ca="1">VLOOKUP(BD30,'P Gerais'!$D$29:$F$33,3,TRUE)</f>
        <v>0</v>
      </c>
      <c r="BF30" s="364">
        <f t="shared" ca="1" si="13"/>
        <v>0</v>
      </c>
      <c r="BG30" s="364">
        <f ca="1">VLOOKUP(BD30,'P Gerais'!$D$29:$G$33,4,TRUE)</f>
        <v>0</v>
      </c>
      <c r="BH30" s="364">
        <f t="shared" ca="1" si="14"/>
        <v>0</v>
      </c>
      <c r="BI30" s="364">
        <f t="shared" ca="1" si="15"/>
        <v>0</v>
      </c>
      <c r="BJ30" s="362">
        <f ca="1">'DB Func'!G25</f>
        <v>0</v>
      </c>
      <c r="BK30" s="362">
        <f ca="1">'DB Func'!FW25</f>
        <v>0</v>
      </c>
      <c r="BL30" s="364">
        <f ca="1">D30*'P Gerais'!$D$13</f>
        <v>0</v>
      </c>
      <c r="BM30" s="364">
        <f ca="1">D30*'P Gerais'!$D$14</f>
        <v>0</v>
      </c>
      <c r="BN30" s="364">
        <f ca="1">D30*'P Gerais'!$D$16</f>
        <v>0</v>
      </c>
      <c r="BO30" s="364">
        <f ca="1">D30*'P Gerais'!$D$17</f>
        <v>0</v>
      </c>
      <c r="BP30" s="364">
        <f ca="1">D30*'P Gerais'!$D$18</f>
        <v>0</v>
      </c>
      <c r="BQ30" s="385">
        <f ca="1">VLOOKUP(D30,'P Gerais'!$D$22:$G$24,3,TRUE)</f>
        <v>0.08</v>
      </c>
      <c r="BR30" s="385">
        <f ca="1">VLOOKUP(D30,'P Gerais'!$D$29:$G$33,3,TRUE)</f>
        <v>0</v>
      </c>
      <c r="BS30" s="385">
        <f ca="1">'DB Func'!BN25</f>
        <v>0</v>
      </c>
      <c r="BT30" s="385">
        <f ca="1">'DB Func'!BO25</f>
        <v>0</v>
      </c>
      <c r="BU30" s="385">
        <f ca="1">'DB Func'!FX25</f>
        <v>0</v>
      </c>
      <c r="BV30" s="364">
        <f t="shared" ca="1" si="16"/>
        <v>-0.08</v>
      </c>
      <c r="BW30" s="364">
        <f ca="1">BV30-'DB Func'!GC25</f>
        <v>-0.08</v>
      </c>
      <c r="BX30" s="362">
        <f ca="1">IFERROR(VLOOKUP(BW30,'P Gerais'!$D$29:$G$33,3,TRUE)*BW30,0)</f>
        <v>0</v>
      </c>
      <c r="BY30" s="364">
        <f ca="1">IFERROR(BX30-VLOOKUP(BW30,'P Gerais'!$D$29:$H$33,4,TRUE),0)</f>
        <v>0</v>
      </c>
      <c r="BZ30" s="364">
        <f ca="1">D30*'DB Func'!GD25</f>
        <v>0</v>
      </c>
      <c r="CB30" s="364">
        <f t="shared" ca="1" si="17"/>
        <v>0</v>
      </c>
      <c r="CC30" s="364">
        <f t="shared" si="18"/>
        <v>0</v>
      </c>
      <c r="CD30" s="364">
        <f t="shared" si="19"/>
        <v>0</v>
      </c>
      <c r="CF30" s="362" t="str">
        <f t="shared" ca="1" si="20"/>
        <v>não</v>
      </c>
      <c r="CG30" s="362">
        <f ca="1">IF($CH$8=1,DAY('DB Func'!C25),0)</f>
        <v>0</v>
      </c>
      <c r="CH30" s="362">
        <f ca="1">IF(CI30=0,0,MONTH('DB Func'!C25))</f>
        <v>0</v>
      </c>
      <c r="CI30" s="362">
        <f ca="1">IF('P Gerais'!D28=YEAR('DB Func'!C25),YEAR('DB Func'!C25),0)</f>
        <v>0</v>
      </c>
      <c r="CJ30" s="371">
        <v>53</v>
      </c>
      <c r="CK30" s="363"/>
      <c r="CL30" s="362" t="str">
        <f ca="1">IF(ISERROR(HLOOKUP(CL28,$DS$7:$DY30,$DZ30,FALSE)),"N",HLOOKUP(CL28,$DS$7:$DY30,$DZ30,FALSE))</f>
        <v>N</v>
      </c>
      <c r="CM30" s="362" t="str">
        <f ca="1">IF(ISERROR(HLOOKUP(CM28,$DS$7:$DY30,$DZ30,FALSE)),"N",HLOOKUP(CM28,$DS$7:$DY30,$DZ30,FALSE))</f>
        <v>N</v>
      </c>
      <c r="CN30" s="362" t="str">
        <f ca="1">IF(ISERROR(HLOOKUP(CN28,$DS$7:$DY30,$DZ30,FALSE)),"N",HLOOKUP(CN28,$DS$7:$DY30,$DZ30,FALSE))</f>
        <v>N</v>
      </c>
      <c r="CO30" s="362" t="str">
        <f ca="1">IF(ISERROR(HLOOKUP(CO28,$DS$7:$DY30,$DZ30,FALSE)),"N",HLOOKUP(CO28,$DS$7:$DY30,$DZ30,FALSE))</f>
        <v>N</v>
      </c>
      <c r="CP30" s="362" t="str">
        <f>IF(ISERROR(HLOOKUP(CP28,$DS$7:$DY30,$DZ30,FALSE)),"N",HLOOKUP(CP28,$DS$7:$DY30,$DZ30,FALSE))</f>
        <v>N</v>
      </c>
      <c r="CQ30" s="362" t="str">
        <f ca="1">IF(ISERROR(HLOOKUP(CQ28,$DS$7:$DY30,$DZ30,FALSE)),"N",HLOOKUP(CQ28,$DS$7:$DY30,$DZ30,FALSE))</f>
        <v>N</v>
      </c>
      <c r="CR30" s="362" t="str">
        <f ca="1">IF(ISERROR(HLOOKUP(CR28,$DS$7:$DY30,$DZ30,FALSE)),"N",HLOOKUP(CR28,$DS$7:$DY30,$DZ30,FALSE))</f>
        <v>N</v>
      </c>
      <c r="CS30" s="362" t="str">
        <f ca="1">IF(ISERROR(HLOOKUP(CS28,$DS$7:$DY30,$DZ30,FALSE)),"N",HLOOKUP(CS28,$DS$7:$DY30,$DZ30,FALSE))</f>
        <v>N</v>
      </c>
      <c r="CT30" s="362" t="str">
        <f ca="1">IF(ISERROR(HLOOKUP(CT28,$DS$7:$DY30,$DZ30,FALSE)),"N",HLOOKUP(CT28,$DS$7:$DY30,$DZ30,FALSE))</f>
        <v>N</v>
      </c>
      <c r="CU30" s="362" t="str">
        <f ca="1">IF(ISERROR(HLOOKUP(CU28,$DS$7:$DY30,$DZ30,FALSE)),"N",HLOOKUP(CU28,$DS$7:$DY30,$DZ30,FALSE))</f>
        <v>N</v>
      </c>
      <c r="CV30" s="362" t="str">
        <f ca="1">IF(ISERROR(HLOOKUP(CV28,$DS$7:$DY30,$DZ30,FALSE)),"N",HLOOKUP(CV28,$DS$7:$DY30,$DZ30,FALSE))</f>
        <v>N</v>
      </c>
      <c r="CW30" s="362" t="str">
        <f>IF(ISERROR(HLOOKUP(CW28,$DS$7:$DY30,$DZ30,FALSE)),"N",HLOOKUP(CW28,$DS$7:$DY30,$DZ30,FALSE))</f>
        <v>N</v>
      </c>
      <c r="CX30" s="362" t="str">
        <f ca="1">IF(ISERROR(HLOOKUP(CX28,$DS$7:$DY30,$DZ30,FALSE)),"N",HLOOKUP(CX28,$DS$7:$DY30,$DZ30,FALSE))</f>
        <v>N</v>
      </c>
      <c r="CY30" s="362" t="str">
        <f ca="1">IF(ISERROR(HLOOKUP(CY28,$DS$7:$DY30,$DZ30,FALSE)),"N",HLOOKUP(CY28,$DS$7:$DY30,$DZ30,FALSE))</f>
        <v>N</v>
      </c>
      <c r="CZ30" s="362" t="str">
        <f ca="1">IF(ISERROR(HLOOKUP(CZ28,$DS$7:$DY30,$DZ30,FALSE)),"N",HLOOKUP(CZ28,$DS$7:$DY30,$DZ30,FALSE))</f>
        <v>N</v>
      </c>
      <c r="DA30" s="362" t="str">
        <f ca="1">IF(ISERROR(HLOOKUP(DA28,$DS$7:$DY30,$DZ30,FALSE)),"N",HLOOKUP(DA28,$DS$7:$DY30,$DZ30,FALSE))</f>
        <v>N</v>
      </c>
      <c r="DB30" s="362" t="str">
        <f ca="1">IF(ISERROR(HLOOKUP(DB28,$DS$7:$DY30,$DZ30,FALSE)),"N",HLOOKUP(DB28,$DS$7:$DY30,$DZ30,FALSE))</f>
        <v>N</v>
      </c>
      <c r="DC30" s="362" t="str">
        <f ca="1">IF(ISERROR(HLOOKUP(DC28,$DS$7:$DY30,$DZ30,FALSE)),"N",HLOOKUP(DC28,$DS$7:$DY30,$DZ30,FALSE))</f>
        <v>N</v>
      </c>
      <c r="DD30" s="362" t="str">
        <f>IF(ISERROR(HLOOKUP(DD28,$DS$7:$DY30,$DZ30,FALSE)),"N",HLOOKUP(DD28,$DS$7:$DY30,$DZ30,FALSE))</f>
        <v>N</v>
      </c>
      <c r="DE30" s="362" t="str">
        <f ca="1">IF(ISERROR(HLOOKUP(DE28,$DS$7:$DY30,$DZ30,FALSE)),"N",HLOOKUP(DE28,$DS$7:$DY30,$DZ30,FALSE))</f>
        <v>N</v>
      </c>
      <c r="DF30" s="362" t="str">
        <f ca="1">IF(ISERROR(HLOOKUP(DF28,$DS$7:$DY30,$DZ30,FALSE)),"N",HLOOKUP(DF28,$DS$7:$DY30,$DZ30,FALSE))</f>
        <v>N</v>
      </c>
      <c r="DG30" s="362" t="str">
        <f ca="1">IF(ISERROR(HLOOKUP(DG28,$DS$7:$DY30,$DZ30,FALSE)),"N",HLOOKUP(DG28,$DS$7:$DY30,$DZ30,FALSE))</f>
        <v>N</v>
      </c>
      <c r="DH30" s="362" t="str">
        <f ca="1">IF(ISERROR(HLOOKUP(DH28,$DS$7:$DY30,$DZ30,FALSE)),"N",HLOOKUP(DH28,$DS$7:$DY30,$DZ30,FALSE))</f>
        <v>N</v>
      </c>
      <c r="DI30" s="362" t="str">
        <f ca="1">IF(ISERROR(HLOOKUP(DI28,$DS$7:$DY30,$DZ30,FALSE)),"N",HLOOKUP(DI28,$DS$7:$DY30,$DZ30,FALSE))</f>
        <v>N</v>
      </c>
      <c r="DJ30" s="362" t="str">
        <f ca="1">IF(ISERROR(HLOOKUP(DJ28,$DS$7:$DY30,$DZ30,FALSE)),"N",HLOOKUP(DJ28,$DS$7:$DY30,$DZ30,FALSE))</f>
        <v>N</v>
      </c>
      <c r="DK30" s="362" t="str">
        <f>IF(ISERROR(HLOOKUP(DK28,$DS$7:$DY30,$DZ30,FALSE)),"N",HLOOKUP(DK28,$DS$7:$DY30,$DZ30,FALSE))</f>
        <v>N</v>
      </c>
      <c r="DL30" s="362" t="str">
        <f ca="1">IF(ISERROR(HLOOKUP(DL28,$DS$7:$DY30,$DZ30,FALSE)),"N",HLOOKUP(DL28,$DS$7:$DY30,$DZ30,FALSE))</f>
        <v>N</v>
      </c>
      <c r="DM30" s="362" t="str">
        <f ca="1">IF(ISERROR(HLOOKUP(DM28,$DS$7:$DY30,$DZ30,FALSE)),"N",HLOOKUP(DM28,$DS$7:$DY30,$DZ30,FALSE))</f>
        <v>N</v>
      </c>
      <c r="DN30" s="362" t="str">
        <f ca="1">IF(ISERROR(HLOOKUP(DN28,$DS$7:$DY30,$DZ30,FALSE)),"N",HLOOKUP(DN28,$DS$7:$DY30,$DZ30,FALSE))</f>
        <v>N</v>
      </c>
      <c r="DO30" s="362" t="str">
        <f ca="1">IF(ISERROR(HLOOKUP(DO28,$DS$7:$DY30,$DZ30,FALSE)),"N",HLOOKUP(DO28,$DS$7:$DY30,$DZ30,FALSE))</f>
        <v>N</v>
      </c>
      <c r="DP30" s="362" t="str">
        <f ca="1">IF(ISERROR(HLOOKUP(DP28,$DS$7:$DY30,$DZ30,FALSE)),"N",HLOOKUP(DP28,$DS$7:$DY30,$DZ30,FALSE))</f>
        <v>N</v>
      </c>
      <c r="DQ30" s="362">
        <f t="shared" ca="1" si="21"/>
        <v>0</v>
      </c>
      <c r="DR30" s="362">
        <f t="shared" ca="1" si="22"/>
        <v>31</v>
      </c>
      <c r="DS30" s="362" t="str">
        <f>IF('DB Func'!M25&gt;0,"S","N")</f>
        <v>N</v>
      </c>
      <c r="DT30" s="362" t="str">
        <f>IF('DB Func'!R25&gt;0,"S","N")</f>
        <v>N</v>
      </c>
      <c r="DU30" s="362" t="str">
        <f>IF('DB Func'!W25&gt;0,"S","N")</f>
        <v>N</v>
      </c>
      <c r="DV30" s="362" t="str">
        <f>IF('DB Func'!AB25&gt;0,"S","N")</f>
        <v>N</v>
      </c>
      <c r="DW30" s="362" t="str">
        <f>IF('DB Func'!AG25&gt;0,"S","N")</f>
        <v>N</v>
      </c>
      <c r="DX30" s="362" t="str">
        <f>IF('DB Func'!AL25&gt;0,"S","N")</f>
        <v>N</v>
      </c>
      <c r="DY30" s="362" t="str">
        <f>IF('DB Func'!AQ25&gt;0,"S","N")</f>
        <v>N</v>
      </c>
      <c r="DZ30" s="362">
        <v>24</v>
      </c>
      <c r="EA30" s="369">
        <f ca="1">'DB Func'!C25</f>
        <v>0</v>
      </c>
      <c r="EB30" s="362" t="str">
        <f t="shared" ca="1" si="32"/>
        <v>s</v>
      </c>
      <c r="EC30" s="362" t="str">
        <f t="shared" ca="1" si="32"/>
        <v>s</v>
      </c>
      <c r="ED30" s="362" t="str">
        <f t="shared" ca="1" si="32"/>
        <v>s</v>
      </c>
      <c r="EE30" s="362" t="str">
        <f t="shared" ca="1" si="32"/>
        <v>s</v>
      </c>
      <c r="EF30" s="362" t="str">
        <f t="shared" ca="1" si="32"/>
        <v>s</v>
      </c>
      <c r="EG30" s="362" t="str">
        <f t="shared" ca="1" si="32"/>
        <v>s</v>
      </c>
      <c r="EH30" s="362" t="str">
        <f t="shared" ca="1" si="32"/>
        <v>s</v>
      </c>
      <c r="EI30" s="362" t="str">
        <f t="shared" ca="1" si="32"/>
        <v>s</v>
      </c>
      <c r="EJ30" s="362" t="str">
        <f t="shared" ca="1" si="32"/>
        <v>s</v>
      </c>
      <c r="EK30" s="362" t="str">
        <f t="shared" ca="1" si="32"/>
        <v>s</v>
      </c>
      <c r="EL30" s="362" t="str">
        <f t="shared" ca="1" si="32"/>
        <v>s</v>
      </c>
      <c r="EM30" s="362" t="str">
        <f t="shared" ca="1" si="32"/>
        <v>s</v>
      </c>
      <c r="EN30" s="362" t="str">
        <f t="shared" ca="1" si="32"/>
        <v>s</v>
      </c>
      <c r="EO30" s="362" t="str">
        <f t="shared" ca="1" si="32"/>
        <v>s</v>
      </c>
      <c r="EP30" s="362" t="str">
        <f t="shared" ca="1" si="32"/>
        <v>s</v>
      </c>
      <c r="EQ30" s="362" t="str">
        <f t="shared" ca="1" si="32"/>
        <v>s</v>
      </c>
      <c r="ER30" s="362" t="str">
        <f t="shared" ca="1" si="31"/>
        <v>s</v>
      </c>
      <c r="ES30" s="362" t="str">
        <f t="shared" ca="1" si="31"/>
        <v>s</v>
      </c>
      <c r="ET30" s="362" t="str">
        <f t="shared" ca="1" si="31"/>
        <v>s</v>
      </c>
      <c r="EU30" s="362" t="str">
        <f t="shared" ca="1" si="31"/>
        <v>s</v>
      </c>
      <c r="EV30" s="362" t="str">
        <f t="shared" ca="1" si="24"/>
        <v>s</v>
      </c>
      <c r="EW30" s="362" t="str">
        <f t="shared" ca="1" si="31"/>
        <v>s</v>
      </c>
      <c r="EX30" s="362" t="str">
        <f t="shared" ca="1" si="31"/>
        <v>s</v>
      </c>
      <c r="EY30" s="362" t="str">
        <f t="shared" ca="1" si="31"/>
        <v>s</v>
      </c>
      <c r="EZ30" s="362" t="str">
        <f t="shared" ca="1" si="31"/>
        <v>s</v>
      </c>
      <c r="FA30" s="362" t="str">
        <f t="shared" ca="1" si="31"/>
        <v>s</v>
      </c>
      <c r="FB30" s="362" t="str">
        <f t="shared" ca="1" si="31"/>
        <v>s</v>
      </c>
      <c r="FC30" s="362" t="str">
        <f t="shared" ca="1" si="31"/>
        <v>s</v>
      </c>
      <c r="FD30" s="362" t="str">
        <f t="shared" ca="1" si="31"/>
        <v>s</v>
      </c>
      <c r="FE30" s="362" t="str">
        <f t="shared" ca="1" si="31"/>
        <v>s</v>
      </c>
      <c r="FF30" s="362" t="str">
        <f t="shared" ca="1" si="31"/>
        <v>s</v>
      </c>
      <c r="FG30" s="362">
        <f t="shared" ca="1" si="25"/>
        <v>31</v>
      </c>
      <c r="FH30" s="362">
        <f t="shared" ca="1" si="26"/>
        <v>0</v>
      </c>
      <c r="FI30" s="362" t="str">
        <f ca="1">IF(AND(YEAR(EA30)='P Gerais'!D28,MONTH(Lanc!EA30)=12,DAY(Lanc!EA30)&gt;1),"S","N")</f>
        <v>N</v>
      </c>
      <c r="FJ30" s="364">
        <f t="shared" ca="1" si="27"/>
        <v>0</v>
      </c>
      <c r="FK30" s="364">
        <f t="shared" si="28"/>
        <v>0</v>
      </c>
      <c r="FL30" s="387">
        <f t="shared" ca="1" si="29"/>
        <v>0</v>
      </c>
      <c r="FP30" s="363">
        <f ca="1">((FJ30-FL30-FK30+AZ30+AQ30+SUM(Z30:AA30)+SUM(AW30:AX30)+AK30)*IF('DB Func'!GG25="ok",'DB Func'!GD25,0))</f>
        <v>0</v>
      </c>
      <c r="FR30" s="389">
        <f t="shared" ca="1" si="30"/>
        <v>0</v>
      </c>
      <c r="GV30" s="49"/>
      <c r="GW30" s="49"/>
      <c r="GX30" s="49"/>
      <c r="GY30" s="49"/>
      <c r="GZ30" s="49"/>
      <c r="HA30" s="49"/>
      <c r="HB30" s="49"/>
      <c r="HC30" s="49"/>
    </row>
    <row r="31" spans="3:211" ht="30" customHeight="1" thickTop="1" thickBot="1">
      <c r="C31" s="390" t="str">
        <f ca="1">IF('DB Func'!B26="Funcionário 24","",'DB Func'!B26)</f>
        <v/>
      </c>
      <c r="D31" s="391">
        <f ca="1">'DB Func'!CO26</f>
        <v>0</v>
      </c>
      <c r="E31" s="382" t="str">
        <f ca="1">IF(C31="","-",IF(OR(terceiro!E31="DEZ",terceiro!F31="DEZ"),"Sim","Não"))</f>
        <v>-</v>
      </c>
      <c r="F31" s="383" t="str">
        <f ca="1">IF(C31="","-",IF(OR(Ferias!E31="jan",Ferias!F31="DEZ"),"Sim","Não"))</f>
        <v>-</v>
      </c>
      <c r="G31" s="383">
        <f ca="1">IF(C31="",0,IF(F31="Sim",IF(Ferias!E31="DEZ",Ferias!I31,Ferias!J31),0))</f>
        <v>0</v>
      </c>
      <c r="H31" s="185"/>
      <c r="I31" s="185"/>
      <c r="J31" s="398">
        <f t="shared" ca="1" si="1"/>
        <v>0</v>
      </c>
      <c r="K31" s="152"/>
      <c r="L31" s="151"/>
      <c r="M31" s="189"/>
      <c r="N31" s="153"/>
      <c r="O31" s="48"/>
      <c r="P31" s="48"/>
      <c r="Q31" s="48"/>
      <c r="R31" s="49"/>
      <c r="S31" s="49"/>
      <c r="T31" s="49"/>
      <c r="U31" s="49"/>
      <c r="V31" s="49"/>
      <c r="W31" s="49"/>
      <c r="X31" s="49"/>
      <c r="Y31" s="49"/>
      <c r="Z31" s="49"/>
      <c r="AA31" s="49"/>
      <c r="AB31" s="48"/>
      <c r="AC31" s="48"/>
      <c r="AD31" s="49"/>
      <c r="AE31" s="49"/>
      <c r="AF31" s="314"/>
      <c r="AH31" s="400">
        <f ca="1">IF(AND('DB Func'!GE26="Novembro",'DB Func'!BQ26="2 Parcelas"),(('auxiliar 13 sal'!N27/12*'DB Func'!GF26+AVERAGE('auxiliar 13 sal'!Q27:AB27)+AVERAGE('auxiliar 13 sal'!AE27:AP27)+'auxiliar 13 sal'!N27*'DB Func'!BN26+'auxiliar 13 sal'!N27*'DB Func'!BO26)/2),IF('DB Func'!GE26="Dezembro",IF('DB Func'!BQ26="Parcela Única",('auxiliar 13 sal'!N27/12*'DB Func'!GF26)+AVERAGE('auxiliar 13 sal'!Q27:AB27)+AVERAGE('auxiliar 13 sal'!AE27:AP27)+('auxiliar 13 sal'!N27*'DB Func'!BN26)+('auxiliar 13 sal'!N27*'DB Func'!BO26),IF('DB Func'!BQ26="2 Parcelas",(('auxiliar 13 sal'!N27/12*'DB Func'!GF26+AVERAGE('auxiliar 13 sal'!Q27:AB27)+AVERAGE('auxiliar 13 sal'!AE27:AP27)+'auxiliar 13 sal'!N27*'DB Func'!BN26+'auxiliar 13 sal'!N27*'DB Func'!BO26)/2))),0))</f>
        <v>0</v>
      </c>
      <c r="AK31" s="364">
        <f t="shared" ca="1" si="5"/>
        <v>0</v>
      </c>
      <c r="AL31" s="364">
        <f t="shared" ca="1" si="6"/>
        <v>0</v>
      </c>
      <c r="AM31" s="364">
        <f t="shared" ca="1" si="7"/>
        <v>0</v>
      </c>
      <c r="AN31" s="364">
        <f t="shared" ca="1" si="8"/>
        <v>0</v>
      </c>
      <c r="AO31" s="364">
        <f t="shared" ca="1" si="9"/>
        <v>0</v>
      </c>
      <c r="AP31" s="364">
        <f t="shared" ca="1" si="10"/>
        <v>0</v>
      </c>
      <c r="AQ31" s="364">
        <f t="shared" ca="1" si="11"/>
        <v>0</v>
      </c>
      <c r="AR31" s="364">
        <f>IF(OR(M31="",M31=0),0,((FJ31/220)*('Ho Ex'!$C$8+$AS$6))*M31)</f>
        <v>0</v>
      </c>
      <c r="AS31" s="364">
        <f>IF(OR(N31="",N31=0),0,((FJ31/220*('DB Func'!GD26+Lanc!$AS$6))*('Ho Ex'!$I$8+$AS$6))*(N31/52.5*60))</f>
        <v>0</v>
      </c>
      <c r="AT31" s="364">
        <f>IF(OR(M31="",M31=0),0,((FJ31/220)*('Ho Ex'!$J$8+$AS$6))*O31)</f>
        <v>0</v>
      </c>
      <c r="AU31" s="364">
        <f>IF(OR(M31="",M31=0),0,((FJ31/220)*('Ho Ex'!I37+$AS$6))*P31)</f>
        <v>0</v>
      </c>
      <c r="AV31" s="364">
        <f>IF(OR(M31="",M31=0),0,((FJ31/220)*('Ho Ex'!C37+$AS$6))*Q31)</f>
        <v>0</v>
      </c>
      <c r="AW31" s="364">
        <f ca="1">FJ31*'DB Func'!BN26</f>
        <v>0</v>
      </c>
      <c r="AX31" s="364">
        <f ca="1">FJ31*'DB Func'!BO26</f>
        <v>0</v>
      </c>
      <c r="AY31" s="364">
        <f ca="1">IF(FJ31=0,0,VLOOKUP(FJ31,'P Gerais'!$D$39:$G$41,3,TRUE)*Func24!$F$68)</f>
        <v>0</v>
      </c>
      <c r="AZ31" s="364">
        <f t="shared" si="12"/>
        <v>0</v>
      </c>
      <c r="BA31" s="364">
        <f ca="1">((FJ31-FL31-FK31+AZ31+AQ31+SUM(Z31:AA31)+SUM(AW31:AX31)+AK31)*IF('DB Func'!GG26="ok",'DB Func'!GD26,0))+(FJ31-FL31-FK31+AZ31+AQ31+SUM(Z31:AA31)+SUM(AW31:AX31))+AK31</f>
        <v>0</v>
      </c>
      <c r="BB31" s="385">
        <f ca="1">VLOOKUP(BA31,'P Gerais'!$D$22:$G$25,3,TRUE)</f>
        <v>0.08</v>
      </c>
      <c r="BC31" s="364">
        <f ca="1">IF(BA31&lt;'P Gerais'!$D$25,BA31*BB31,Lanc!BB31)</f>
        <v>0</v>
      </c>
      <c r="BD31" s="364">
        <f ca="1">BA31-BC31-('DB Func'!GB26*'P Gerais'!$D$35)</f>
        <v>0</v>
      </c>
      <c r="BE31" s="386">
        <f ca="1">VLOOKUP(BD31,'P Gerais'!$D$29:$F$33,3,TRUE)</f>
        <v>0</v>
      </c>
      <c r="BF31" s="364">
        <f t="shared" ca="1" si="13"/>
        <v>0</v>
      </c>
      <c r="BG31" s="364">
        <f ca="1">VLOOKUP(BD31,'P Gerais'!$D$29:$G$33,4,TRUE)</f>
        <v>0</v>
      </c>
      <c r="BH31" s="364">
        <f t="shared" ca="1" si="14"/>
        <v>0</v>
      </c>
      <c r="BI31" s="364">
        <f t="shared" ca="1" si="15"/>
        <v>0</v>
      </c>
      <c r="BJ31" s="362">
        <f ca="1">'DB Func'!G26</f>
        <v>0</v>
      </c>
      <c r="BK31" s="362">
        <f ca="1">'DB Func'!FW26</f>
        <v>0</v>
      </c>
      <c r="BL31" s="364">
        <f ca="1">D31*'P Gerais'!$D$13</f>
        <v>0</v>
      </c>
      <c r="BM31" s="364">
        <f ca="1">D31*'P Gerais'!$D$14</f>
        <v>0</v>
      </c>
      <c r="BN31" s="364">
        <f ca="1">D31*'P Gerais'!$D$16</f>
        <v>0</v>
      </c>
      <c r="BO31" s="364">
        <f ca="1">D31*'P Gerais'!$D$17</f>
        <v>0</v>
      </c>
      <c r="BP31" s="364">
        <f ca="1">D31*'P Gerais'!$D$18</f>
        <v>0</v>
      </c>
      <c r="BQ31" s="385">
        <f ca="1">VLOOKUP(D31,'P Gerais'!$D$22:$G$24,3,TRUE)</f>
        <v>0.08</v>
      </c>
      <c r="BR31" s="385">
        <f ca="1">VLOOKUP(D31,'P Gerais'!$D$29:$G$33,3,TRUE)</f>
        <v>0</v>
      </c>
      <c r="BS31" s="385">
        <f ca="1">'DB Func'!BN26</f>
        <v>0</v>
      </c>
      <c r="BT31" s="385">
        <f ca="1">'DB Func'!BO26</f>
        <v>0</v>
      </c>
      <c r="BU31" s="385">
        <f ca="1">'DB Func'!FX26</f>
        <v>0</v>
      </c>
      <c r="BV31" s="364">
        <f t="shared" ca="1" si="16"/>
        <v>-0.08</v>
      </c>
      <c r="BW31" s="364">
        <f ca="1">BV31-'DB Func'!GC26</f>
        <v>-0.08</v>
      </c>
      <c r="BX31" s="362">
        <f ca="1">IFERROR(VLOOKUP(BW31,'P Gerais'!$D$29:$G$33,3,TRUE)*BW31,0)</f>
        <v>0</v>
      </c>
      <c r="BY31" s="364">
        <f ca="1">IFERROR(BX31-VLOOKUP(BW31,'P Gerais'!$D$29:$H$33,4,TRUE),0)</f>
        <v>0</v>
      </c>
      <c r="BZ31" s="364">
        <f ca="1">D31*'DB Func'!GD26</f>
        <v>0</v>
      </c>
      <c r="CB31" s="364">
        <f t="shared" ca="1" si="17"/>
        <v>0</v>
      </c>
      <c r="CC31" s="364">
        <f t="shared" si="18"/>
        <v>0</v>
      </c>
      <c r="CD31" s="364">
        <f t="shared" si="19"/>
        <v>0</v>
      </c>
      <c r="CF31" s="362" t="str">
        <f t="shared" ca="1" si="20"/>
        <v>não</v>
      </c>
      <c r="CG31" s="362">
        <f ca="1">IF($CH$8=1,DAY('DB Func'!C26),0)</f>
        <v>0</v>
      </c>
      <c r="CH31" s="362">
        <f ca="1">IF(CI31=0,0,MONTH('DB Func'!C26))</f>
        <v>0</v>
      </c>
      <c r="CI31" s="362">
        <f ca="1">IF('P Gerais'!D29=YEAR('DB Func'!C26),YEAR('DB Func'!C26),0)</f>
        <v>0</v>
      </c>
      <c r="CJ31" s="371">
        <v>54</v>
      </c>
      <c r="CK31" s="363"/>
      <c r="CL31" s="362" t="str">
        <f>IF(ISERROR(HLOOKUP(CL29,$DS$7:$DY31,$DZ31,FALSE)),"N",HLOOKUP(CL29,$DS$7:$DY31,$DZ31,FALSE))</f>
        <v>N</v>
      </c>
      <c r="CM31" s="362" t="str">
        <f>IF(ISERROR(HLOOKUP(CM29,$DS$7:$DY31,$DZ31,FALSE)),"N",HLOOKUP(CM29,$DS$7:$DY31,$DZ31,FALSE))</f>
        <v>N</v>
      </c>
      <c r="CN31" s="362" t="str">
        <f>IF(ISERROR(HLOOKUP(CN29,$DS$7:$DY31,$DZ31,FALSE)),"N",HLOOKUP(CN29,$DS$7:$DY31,$DZ31,FALSE))</f>
        <v>N</v>
      </c>
      <c r="CO31" s="362" t="str">
        <f>IF(ISERROR(HLOOKUP(CO29,$DS$7:$DY31,$DZ31,FALSE)),"N",HLOOKUP(CO29,$DS$7:$DY31,$DZ31,FALSE))</f>
        <v>N</v>
      </c>
      <c r="CP31" s="362" t="str">
        <f>IF(ISERROR(HLOOKUP(CP29,$DS$7:$DY31,$DZ31,FALSE)),"N",HLOOKUP(CP29,$DS$7:$DY31,$DZ31,FALSE))</f>
        <v>N</v>
      </c>
      <c r="CQ31" s="362" t="str">
        <f>IF(ISERROR(HLOOKUP(CQ29,$DS$7:$DY31,$DZ31,FALSE)),"N",HLOOKUP(CQ29,$DS$7:$DY31,$DZ31,FALSE))</f>
        <v>N</v>
      </c>
      <c r="CR31" s="362" t="str">
        <f>IF(ISERROR(HLOOKUP(CR29,$DS$7:$DY31,$DZ31,FALSE)),"N",HLOOKUP(CR29,$DS$7:$DY31,$DZ31,FALSE))</f>
        <v>N</v>
      </c>
      <c r="CS31" s="362" t="str">
        <f>IF(ISERROR(HLOOKUP(CS29,$DS$7:$DY31,$DZ31,FALSE)),"N",HLOOKUP(CS29,$DS$7:$DY31,$DZ31,FALSE))</f>
        <v>N</v>
      </c>
      <c r="CT31" s="362" t="str">
        <f>IF(ISERROR(HLOOKUP(CT29,$DS$7:$DY31,$DZ31,FALSE)),"N",HLOOKUP(CT29,$DS$7:$DY31,$DZ31,FALSE))</f>
        <v>N</v>
      </c>
      <c r="CU31" s="362" t="str">
        <f>IF(ISERROR(HLOOKUP(CU29,$DS$7:$DY31,$DZ31,FALSE)),"N",HLOOKUP(CU29,$DS$7:$DY31,$DZ31,FALSE))</f>
        <v>N</v>
      </c>
      <c r="CV31" s="362" t="str">
        <f>IF(ISERROR(HLOOKUP(CV29,$DS$7:$DY31,$DZ31,FALSE)),"N",HLOOKUP(CV29,$DS$7:$DY31,$DZ31,FALSE))</f>
        <v>N</v>
      </c>
      <c r="CW31" s="362" t="str">
        <f>IF(ISERROR(HLOOKUP(CW29,$DS$7:$DY31,$DZ31,FALSE)),"N",HLOOKUP(CW29,$DS$7:$DY31,$DZ31,FALSE))</f>
        <v>N</v>
      </c>
      <c r="CX31" s="362" t="str">
        <f>IF(ISERROR(HLOOKUP(CX29,$DS$7:$DY31,$DZ31,FALSE)),"N",HLOOKUP(CX29,$DS$7:$DY31,$DZ31,FALSE))</f>
        <v>N</v>
      </c>
      <c r="CY31" s="362" t="str">
        <f>IF(ISERROR(HLOOKUP(CY29,$DS$7:$DY31,$DZ31,FALSE)),"N",HLOOKUP(CY29,$DS$7:$DY31,$DZ31,FALSE))</f>
        <v>N</v>
      </c>
      <c r="CZ31" s="362" t="str">
        <f>IF(ISERROR(HLOOKUP(CZ29,$DS$7:$DY31,$DZ31,FALSE)),"N",HLOOKUP(CZ29,$DS$7:$DY31,$DZ31,FALSE))</f>
        <v>N</v>
      </c>
      <c r="DA31" s="362" t="str">
        <f>IF(ISERROR(HLOOKUP(DA29,$DS$7:$DY31,$DZ31,FALSE)),"N",HLOOKUP(DA29,$DS$7:$DY31,$DZ31,FALSE))</f>
        <v>N</v>
      </c>
      <c r="DB31" s="362" t="str">
        <f>IF(ISERROR(HLOOKUP(DB29,$DS$7:$DY31,$DZ31,FALSE)),"N",HLOOKUP(DB29,$DS$7:$DY31,$DZ31,FALSE))</f>
        <v>N</v>
      </c>
      <c r="DC31" s="362" t="str">
        <f>IF(ISERROR(HLOOKUP(DC29,$DS$7:$DY31,$DZ31,FALSE)),"N",HLOOKUP(DC29,$DS$7:$DY31,$DZ31,FALSE))</f>
        <v>N</v>
      </c>
      <c r="DD31" s="362" t="str">
        <f>IF(ISERROR(HLOOKUP(DD29,$DS$7:$DY31,$DZ31,FALSE)),"N",HLOOKUP(DD29,$DS$7:$DY31,$DZ31,FALSE))</f>
        <v>N</v>
      </c>
      <c r="DE31" s="362" t="str">
        <f>IF(ISERROR(HLOOKUP(DE29,$DS$7:$DY31,$DZ31,FALSE)),"N",HLOOKUP(DE29,$DS$7:$DY31,$DZ31,FALSE))</f>
        <v>N</v>
      </c>
      <c r="DF31" s="362" t="str">
        <f>IF(ISERROR(HLOOKUP(DF29,$DS$7:$DY31,$DZ31,FALSE)),"N",HLOOKUP(DF29,$DS$7:$DY31,$DZ31,FALSE))</f>
        <v>N</v>
      </c>
      <c r="DG31" s="362" t="str">
        <f>IF(ISERROR(HLOOKUP(DG29,$DS$7:$DY31,$DZ31,FALSE)),"N",HLOOKUP(DG29,$DS$7:$DY31,$DZ31,FALSE))</f>
        <v>N</v>
      </c>
      <c r="DH31" s="362" t="str">
        <f>IF(ISERROR(HLOOKUP(DH29,$DS$7:$DY31,$DZ31,FALSE)),"N",HLOOKUP(DH29,$DS$7:$DY31,$DZ31,FALSE))</f>
        <v>N</v>
      </c>
      <c r="DI31" s="362" t="str">
        <f>IF(ISERROR(HLOOKUP(DI29,$DS$7:$DY31,$DZ31,FALSE)),"N",HLOOKUP(DI29,$DS$7:$DY31,$DZ31,FALSE))</f>
        <v>N</v>
      </c>
      <c r="DJ31" s="362" t="str">
        <f>IF(ISERROR(HLOOKUP(DJ29,$DS$7:$DY31,$DZ31,FALSE)),"N",HLOOKUP(DJ29,$DS$7:$DY31,$DZ31,FALSE))</f>
        <v>N</v>
      </c>
      <c r="DK31" s="362" t="str">
        <f>IF(ISERROR(HLOOKUP(DK29,$DS$7:$DY31,$DZ31,FALSE)),"N",HLOOKUP(DK29,$DS$7:$DY31,$DZ31,FALSE))</f>
        <v>N</v>
      </c>
      <c r="DL31" s="362" t="str">
        <f>IF(ISERROR(HLOOKUP(DL29,$DS$7:$DY31,$DZ31,FALSE)),"N",HLOOKUP(DL29,$DS$7:$DY31,$DZ31,FALSE))</f>
        <v>N</v>
      </c>
      <c r="DM31" s="362" t="str">
        <f>IF(ISERROR(HLOOKUP(DM29,$DS$7:$DY31,$DZ31,FALSE)),"N",HLOOKUP(DM29,$DS$7:$DY31,$DZ31,FALSE))</f>
        <v>N</v>
      </c>
      <c r="DN31" s="362" t="str">
        <f>IF(ISERROR(HLOOKUP(DN29,$DS$7:$DY31,$DZ31,FALSE)),"N",HLOOKUP(DN29,$DS$7:$DY31,$DZ31,FALSE))</f>
        <v>N</v>
      </c>
      <c r="DO31" s="362" t="str">
        <f>IF(ISERROR(HLOOKUP(DO29,$DS$7:$DY31,$DZ31,FALSE)),"N",HLOOKUP(DO29,$DS$7:$DY31,$DZ31,FALSE))</f>
        <v>N</v>
      </c>
      <c r="DP31" s="362" t="str">
        <f>IF(ISERROR(HLOOKUP(DP29,$DS$7:$DY31,$DZ31,FALSE)),"N",HLOOKUP(DP29,$DS$7:$DY31,$DZ31,FALSE))</f>
        <v>N</v>
      </c>
      <c r="DQ31" s="362">
        <f t="shared" si="21"/>
        <v>0</v>
      </c>
      <c r="DR31" s="362">
        <f t="shared" si="22"/>
        <v>31</v>
      </c>
      <c r="DS31" s="362" t="str">
        <f>IF('DB Func'!M26&gt;0,"S","N")</f>
        <v>N</v>
      </c>
      <c r="DT31" s="362" t="str">
        <f>IF('DB Func'!R26&gt;0,"S","N")</f>
        <v>N</v>
      </c>
      <c r="DU31" s="362" t="str">
        <f>IF('DB Func'!W26&gt;0,"S","N")</f>
        <v>N</v>
      </c>
      <c r="DV31" s="362" t="str">
        <f>IF('DB Func'!AB26&gt;0,"S","N")</f>
        <v>N</v>
      </c>
      <c r="DW31" s="362" t="str">
        <f>IF('DB Func'!AG26&gt;0,"S","N")</f>
        <v>N</v>
      </c>
      <c r="DX31" s="362" t="str">
        <f>IF('DB Func'!AL26&gt;0,"S","N")</f>
        <v>N</v>
      </c>
      <c r="DY31" s="362" t="str">
        <f>IF('DB Func'!AQ26&gt;0,"S","N")</f>
        <v>N</v>
      </c>
      <c r="DZ31" s="362">
        <v>25</v>
      </c>
      <c r="EA31" s="369">
        <f ca="1">'DB Func'!C26</f>
        <v>0</v>
      </c>
      <c r="EB31" s="362" t="str">
        <f t="shared" ca="1" si="32"/>
        <v>s</v>
      </c>
      <c r="EC31" s="362" t="str">
        <f t="shared" ca="1" si="32"/>
        <v>s</v>
      </c>
      <c r="ED31" s="362" t="str">
        <f t="shared" ca="1" si="32"/>
        <v>s</v>
      </c>
      <c r="EE31" s="362" t="str">
        <f t="shared" ca="1" si="32"/>
        <v>s</v>
      </c>
      <c r="EF31" s="362" t="str">
        <f t="shared" ca="1" si="32"/>
        <v>s</v>
      </c>
      <c r="EG31" s="362" t="str">
        <f t="shared" ca="1" si="32"/>
        <v>s</v>
      </c>
      <c r="EH31" s="362" t="str">
        <f t="shared" ca="1" si="32"/>
        <v>s</v>
      </c>
      <c r="EI31" s="362" t="str">
        <f t="shared" ca="1" si="32"/>
        <v>s</v>
      </c>
      <c r="EJ31" s="362" t="str">
        <f t="shared" ca="1" si="32"/>
        <v>s</v>
      </c>
      <c r="EK31" s="362" t="str">
        <f t="shared" ca="1" si="32"/>
        <v>s</v>
      </c>
      <c r="EL31" s="362" t="str">
        <f t="shared" ca="1" si="32"/>
        <v>s</v>
      </c>
      <c r="EM31" s="362" t="str">
        <f t="shared" ca="1" si="32"/>
        <v>s</v>
      </c>
      <c r="EN31" s="362" t="str">
        <f t="shared" ca="1" si="32"/>
        <v>s</v>
      </c>
      <c r="EO31" s="362" t="str">
        <f t="shared" ca="1" si="32"/>
        <v>s</v>
      </c>
      <c r="EP31" s="362" t="str">
        <f t="shared" ca="1" si="32"/>
        <v>s</v>
      </c>
      <c r="EQ31" s="362" t="str">
        <f t="shared" ca="1" si="32"/>
        <v>s</v>
      </c>
      <c r="ER31" s="362" t="str">
        <f t="shared" ca="1" si="31"/>
        <v>s</v>
      </c>
      <c r="ES31" s="362" t="str">
        <f t="shared" ca="1" si="31"/>
        <v>s</v>
      </c>
      <c r="ET31" s="362" t="str">
        <f t="shared" ca="1" si="31"/>
        <v>s</v>
      </c>
      <c r="EU31" s="362" t="str">
        <f t="shared" ca="1" si="31"/>
        <v>s</v>
      </c>
      <c r="EV31" s="362" t="str">
        <f t="shared" ca="1" si="24"/>
        <v>s</v>
      </c>
      <c r="EW31" s="362" t="str">
        <f t="shared" ca="1" si="31"/>
        <v>s</v>
      </c>
      <c r="EX31" s="362" t="str">
        <f t="shared" ca="1" si="31"/>
        <v>s</v>
      </c>
      <c r="EY31" s="362" t="str">
        <f t="shared" ca="1" si="31"/>
        <v>s</v>
      </c>
      <c r="EZ31" s="362" t="str">
        <f t="shared" ca="1" si="31"/>
        <v>s</v>
      </c>
      <c r="FA31" s="362" t="str">
        <f t="shared" ca="1" si="31"/>
        <v>s</v>
      </c>
      <c r="FB31" s="362" t="str">
        <f t="shared" ca="1" si="31"/>
        <v>s</v>
      </c>
      <c r="FC31" s="362" t="str">
        <f t="shared" ca="1" si="31"/>
        <v>s</v>
      </c>
      <c r="FD31" s="362" t="str">
        <f t="shared" ca="1" si="31"/>
        <v>s</v>
      </c>
      <c r="FE31" s="362" t="str">
        <f t="shared" ca="1" si="31"/>
        <v>s</v>
      </c>
      <c r="FF31" s="362" t="str">
        <f t="shared" ca="1" si="31"/>
        <v>s</v>
      </c>
      <c r="FG31" s="362">
        <f t="shared" ca="1" si="25"/>
        <v>31</v>
      </c>
      <c r="FH31" s="362">
        <f t="shared" ca="1" si="26"/>
        <v>0</v>
      </c>
      <c r="FI31" s="362" t="str">
        <f ca="1">IF(AND(YEAR(EA31)='P Gerais'!D29,MONTH(Lanc!EA31)=12,DAY(Lanc!EA31)&gt;1),"S","N")</f>
        <v>N</v>
      </c>
      <c r="FJ31" s="364">
        <f t="shared" ca="1" si="27"/>
        <v>0</v>
      </c>
      <c r="FK31" s="364">
        <f t="shared" si="28"/>
        <v>0</v>
      </c>
      <c r="FL31" s="387">
        <f t="shared" ca="1" si="29"/>
        <v>0</v>
      </c>
      <c r="FP31" s="363">
        <f ca="1">((FJ31-FL31-FK31+AZ31+AQ31+SUM(Z31:AA31)+SUM(AW31:AX31)+AK31)*IF('DB Func'!GG26="ok",'DB Func'!GD26,0))</f>
        <v>0</v>
      </c>
      <c r="FR31" s="389">
        <f t="shared" ca="1" si="30"/>
        <v>0</v>
      </c>
      <c r="GV31" s="49"/>
      <c r="GW31" s="49"/>
      <c r="GX31" s="49"/>
      <c r="GY31" s="49"/>
      <c r="GZ31" s="49"/>
      <c r="HA31" s="49"/>
      <c r="HB31" s="49"/>
      <c r="HC31" s="49"/>
    </row>
    <row r="32" spans="3:211" ht="30" customHeight="1" thickTop="1" thickBot="1">
      <c r="C32" s="390" t="str">
        <f ca="1">IF('DB Func'!B27="Funcionário 25","",'DB Func'!B27)</f>
        <v/>
      </c>
      <c r="D32" s="391">
        <f ca="1">'DB Func'!CO27</f>
        <v>0</v>
      </c>
      <c r="E32" s="382" t="str">
        <f ca="1">IF(C32="","-",IF(OR(terceiro!E32="DEZ",terceiro!F32="DEZ"),"Sim","Não"))</f>
        <v>-</v>
      </c>
      <c r="F32" s="383" t="str">
        <f ca="1">IF(C32="","-",IF(OR(Ferias!E32="jan",Ferias!F32="DEZ"),"Sim","Não"))</f>
        <v>-</v>
      </c>
      <c r="G32" s="383">
        <f ca="1">IF(C32="",0,IF(F32="Sim",IF(Ferias!E32="DEZ",Ferias!I32,Ferias!J32),0))</f>
        <v>0</v>
      </c>
      <c r="H32" s="185"/>
      <c r="I32" s="185"/>
      <c r="J32" s="398">
        <f t="shared" ca="1" si="1"/>
        <v>0</v>
      </c>
      <c r="K32" s="152"/>
      <c r="L32" s="151"/>
      <c r="M32" s="189"/>
      <c r="N32" s="153"/>
      <c r="O32" s="48"/>
      <c r="P32" s="48"/>
      <c r="Q32" s="48"/>
      <c r="R32" s="49"/>
      <c r="S32" s="49"/>
      <c r="T32" s="49"/>
      <c r="U32" s="49"/>
      <c r="V32" s="49"/>
      <c r="W32" s="49"/>
      <c r="X32" s="49"/>
      <c r="Y32" s="49"/>
      <c r="Z32" s="49"/>
      <c r="AA32" s="49"/>
      <c r="AB32" s="48"/>
      <c r="AC32" s="48"/>
      <c r="AD32" s="49"/>
      <c r="AE32" s="49"/>
      <c r="AF32" s="314"/>
      <c r="AH32" s="400">
        <f ca="1">IF(AND('DB Func'!GE27="Novembro",'DB Func'!BQ27="2 Parcelas"),(('auxiliar 13 sal'!N28/12*'DB Func'!GF27+AVERAGE('auxiliar 13 sal'!Q28:AB28)+AVERAGE('auxiliar 13 sal'!AE28:AP28)+'auxiliar 13 sal'!N28*'DB Func'!BN27+'auxiliar 13 sal'!N28*'DB Func'!BO27)/2),IF('DB Func'!GE27="Dezembro",IF('DB Func'!BQ27="Parcela Única",('auxiliar 13 sal'!N28/12*'DB Func'!GF27)+AVERAGE('auxiliar 13 sal'!Q28:AB28)+AVERAGE('auxiliar 13 sal'!AE28:AP28)+('auxiliar 13 sal'!N28*'DB Func'!BN27)+('auxiliar 13 sal'!N28*'DB Func'!BO27),IF('DB Func'!BQ27="2 Parcelas",(('auxiliar 13 sal'!N28/12*'DB Func'!GF27+AVERAGE('auxiliar 13 sal'!Q28:AB28)+AVERAGE('auxiliar 13 sal'!AE28:AP28)+'auxiliar 13 sal'!N28*'DB Func'!BN27+'auxiliar 13 sal'!N28*'DB Func'!BO27)/2))),0))</f>
        <v>0</v>
      </c>
      <c r="AK32" s="364">
        <f t="shared" ca="1" si="5"/>
        <v>0</v>
      </c>
      <c r="AL32" s="364">
        <f t="shared" ca="1" si="6"/>
        <v>0</v>
      </c>
      <c r="AM32" s="364">
        <f t="shared" ca="1" si="7"/>
        <v>0</v>
      </c>
      <c r="AN32" s="364">
        <f t="shared" ca="1" si="8"/>
        <v>0</v>
      </c>
      <c r="AO32" s="364">
        <f t="shared" ca="1" si="9"/>
        <v>0</v>
      </c>
      <c r="AP32" s="364">
        <f t="shared" ca="1" si="10"/>
        <v>0</v>
      </c>
      <c r="AQ32" s="364">
        <f t="shared" ca="1" si="11"/>
        <v>0</v>
      </c>
      <c r="AR32" s="364">
        <f>IF(OR(M32="",M32=0),0,((FJ32/220)*('Ho Ex'!$C$8+$AS$6))*M32)</f>
        <v>0</v>
      </c>
      <c r="AS32" s="364">
        <f>IF(OR(N32="",N32=0),0,((FJ32/220*('DB Func'!GD27+Lanc!$AS$6))*('Ho Ex'!$I$8+$AS$6))*(N32/52.5*60))</f>
        <v>0</v>
      </c>
      <c r="AT32" s="364">
        <f>IF(OR(M32="",M32=0),0,((FJ32/220)*('Ho Ex'!$J$8+$AS$6))*O32)</f>
        <v>0</v>
      </c>
      <c r="AU32" s="364">
        <f>IF(OR(M32="",M32=0),0,((FJ32/220)*('Ho Ex'!I38+$AS$6))*P32)</f>
        <v>0</v>
      </c>
      <c r="AV32" s="364">
        <f>IF(OR(M32="",M32=0),0,((FJ32/220)*('Ho Ex'!C38+$AS$6))*Q32)</f>
        <v>0</v>
      </c>
      <c r="AW32" s="364">
        <f ca="1">FJ32*'DB Func'!BN27</f>
        <v>0</v>
      </c>
      <c r="AX32" s="364">
        <f ca="1">FJ32*'DB Func'!BO27</f>
        <v>0</v>
      </c>
      <c r="AY32" s="364">
        <f ca="1">IF(FJ32=0,0,VLOOKUP(FJ32,'P Gerais'!$D$39:$G$41,3,TRUE)*Func25!$F$68)</f>
        <v>0</v>
      </c>
      <c r="AZ32" s="364">
        <f t="shared" si="12"/>
        <v>0</v>
      </c>
      <c r="BA32" s="364">
        <f ca="1">((FJ32-FL32-FK32+AZ32+AQ32+SUM(Z32:AA32)+SUM(AW32:AX32)+AK32)*IF('DB Func'!GG27="ok",'DB Func'!GD27,0))+(FJ32-FL32-FK32+AZ32+AQ32+SUM(Z32:AA32)+SUM(AW32:AX32))+AK32</f>
        <v>0</v>
      </c>
      <c r="BB32" s="385">
        <f ca="1">VLOOKUP(BA32,'P Gerais'!$D$22:$G$25,3,TRUE)</f>
        <v>0.08</v>
      </c>
      <c r="BC32" s="364">
        <f ca="1">IF(BA32&lt;'P Gerais'!$D$25,BA32*BB32,Lanc!BB32)</f>
        <v>0</v>
      </c>
      <c r="BD32" s="364">
        <f ca="1">BA32-BC32-('DB Func'!GB27*'P Gerais'!$D$35)</f>
        <v>0</v>
      </c>
      <c r="BE32" s="386">
        <f ca="1">VLOOKUP(BD32,'P Gerais'!$D$29:$F$33,3,TRUE)</f>
        <v>0</v>
      </c>
      <c r="BF32" s="364">
        <f t="shared" ca="1" si="13"/>
        <v>0</v>
      </c>
      <c r="BG32" s="364">
        <f ca="1">VLOOKUP(BD32,'P Gerais'!$D$29:$G$33,4,TRUE)</f>
        <v>0</v>
      </c>
      <c r="BH32" s="364">
        <f t="shared" ca="1" si="14"/>
        <v>0</v>
      </c>
      <c r="BI32" s="364">
        <f t="shared" ca="1" si="15"/>
        <v>0</v>
      </c>
      <c r="BJ32" s="362">
        <f ca="1">'DB Func'!G27</f>
        <v>0</v>
      </c>
      <c r="BK32" s="362">
        <f ca="1">'DB Func'!FW27</f>
        <v>0</v>
      </c>
      <c r="BL32" s="364">
        <f ca="1">D32*'P Gerais'!$D$13</f>
        <v>0</v>
      </c>
      <c r="BM32" s="364">
        <f ca="1">D32*'P Gerais'!$D$14</f>
        <v>0</v>
      </c>
      <c r="BN32" s="364">
        <f ca="1">D32*'P Gerais'!$D$16</f>
        <v>0</v>
      </c>
      <c r="BO32" s="364">
        <f ca="1">D32*'P Gerais'!$D$17</f>
        <v>0</v>
      </c>
      <c r="BP32" s="364">
        <f ca="1">D32*'P Gerais'!$D$18</f>
        <v>0</v>
      </c>
      <c r="BQ32" s="385">
        <f ca="1">VLOOKUP(D32,'P Gerais'!$D$22:$G$24,3,TRUE)</f>
        <v>0.08</v>
      </c>
      <c r="BR32" s="385">
        <f ca="1">VLOOKUP(D32,'P Gerais'!$D$29:$G$33,3,TRUE)</f>
        <v>0</v>
      </c>
      <c r="BS32" s="385">
        <f ca="1">'DB Func'!BN27</f>
        <v>0</v>
      </c>
      <c r="BT32" s="385">
        <f ca="1">'DB Func'!BO27</f>
        <v>0</v>
      </c>
      <c r="BU32" s="385">
        <f ca="1">'DB Func'!FX27</f>
        <v>0</v>
      </c>
      <c r="BV32" s="364">
        <f t="shared" ca="1" si="16"/>
        <v>-0.08</v>
      </c>
      <c r="BW32" s="364">
        <f ca="1">BV32-'DB Func'!GC27</f>
        <v>-0.08</v>
      </c>
      <c r="BX32" s="362">
        <f ca="1">IFERROR(VLOOKUP(BW32,'P Gerais'!$D$29:$G$33,3,TRUE)*BW32,0)</f>
        <v>0</v>
      </c>
      <c r="BY32" s="364">
        <f ca="1">IFERROR(BX32-VLOOKUP(BW32,'P Gerais'!$D$29:$H$33,4,TRUE),0)</f>
        <v>0</v>
      </c>
      <c r="BZ32" s="364">
        <f ca="1">D32*'DB Func'!GD27</f>
        <v>0</v>
      </c>
      <c r="CB32" s="364">
        <f t="shared" ca="1" si="17"/>
        <v>0</v>
      </c>
      <c r="CC32" s="364">
        <f t="shared" si="18"/>
        <v>0</v>
      </c>
      <c r="CD32" s="364">
        <f t="shared" si="19"/>
        <v>0</v>
      </c>
      <c r="CF32" s="362" t="str">
        <f t="shared" ca="1" si="20"/>
        <v>não</v>
      </c>
      <c r="CG32" s="362">
        <f ca="1">IF($CH$8=1,DAY('DB Func'!C27),0)</f>
        <v>0</v>
      </c>
      <c r="CH32" s="362">
        <f ca="1">IF(CI32=0,0,MONTH('DB Func'!C27))</f>
        <v>0</v>
      </c>
      <c r="CI32" s="362">
        <f ca="1">IF('P Gerais'!D30=YEAR('DB Func'!C27),YEAR('DB Func'!C27),0)</f>
        <v>0</v>
      </c>
      <c r="CJ32" s="371">
        <v>55</v>
      </c>
      <c r="CK32" s="363"/>
      <c r="CL32" s="362" t="str">
        <f ca="1">IF(ISERROR(HLOOKUP(CL30,$DS$7:$DY32,$DZ32,FALSE)),"N",HLOOKUP(CL30,$DS$7:$DY32,$DZ32,FALSE))</f>
        <v>N</v>
      </c>
      <c r="CM32" s="362" t="str">
        <f ca="1">IF(ISERROR(HLOOKUP(CM30,$DS$7:$DY32,$DZ32,FALSE)),"N",HLOOKUP(CM30,$DS$7:$DY32,$DZ32,FALSE))</f>
        <v>N</v>
      </c>
      <c r="CN32" s="362" t="str">
        <f ca="1">IF(ISERROR(HLOOKUP(CN30,$DS$7:$DY32,$DZ32,FALSE)),"N",HLOOKUP(CN30,$DS$7:$DY32,$DZ32,FALSE))</f>
        <v>N</v>
      </c>
      <c r="CO32" s="362" t="str">
        <f ca="1">IF(ISERROR(HLOOKUP(CO30,$DS$7:$DY32,$DZ32,FALSE)),"N",HLOOKUP(CO30,$DS$7:$DY32,$DZ32,FALSE))</f>
        <v>N</v>
      </c>
      <c r="CP32" s="362" t="str">
        <f>IF(ISERROR(HLOOKUP(CP30,$DS$7:$DY32,$DZ32,FALSE)),"N",HLOOKUP(CP30,$DS$7:$DY32,$DZ32,FALSE))</f>
        <v>N</v>
      </c>
      <c r="CQ32" s="362" t="str">
        <f ca="1">IF(ISERROR(HLOOKUP(CQ30,$DS$7:$DY32,$DZ32,FALSE)),"N",HLOOKUP(CQ30,$DS$7:$DY32,$DZ32,FALSE))</f>
        <v>N</v>
      </c>
      <c r="CR32" s="362" t="str">
        <f ca="1">IF(ISERROR(HLOOKUP(CR30,$DS$7:$DY32,$DZ32,FALSE)),"N",HLOOKUP(CR30,$DS$7:$DY32,$DZ32,FALSE))</f>
        <v>N</v>
      </c>
      <c r="CS32" s="362" t="str">
        <f ca="1">IF(ISERROR(HLOOKUP(CS30,$DS$7:$DY32,$DZ32,FALSE)),"N",HLOOKUP(CS30,$DS$7:$DY32,$DZ32,FALSE))</f>
        <v>N</v>
      </c>
      <c r="CT32" s="362" t="str">
        <f ca="1">IF(ISERROR(HLOOKUP(CT30,$DS$7:$DY32,$DZ32,FALSE)),"N",HLOOKUP(CT30,$DS$7:$DY32,$DZ32,FALSE))</f>
        <v>N</v>
      </c>
      <c r="CU32" s="362" t="str">
        <f ca="1">IF(ISERROR(HLOOKUP(CU30,$DS$7:$DY32,$DZ32,FALSE)),"N",HLOOKUP(CU30,$DS$7:$DY32,$DZ32,FALSE))</f>
        <v>N</v>
      </c>
      <c r="CV32" s="362" t="str">
        <f ca="1">IF(ISERROR(HLOOKUP(CV30,$DS$7:$DY32,$DZ32,FALSE)),"N",HLOOKUP(CV30,$DS$7:$DY32,$DZ32,FALSE))</f>
        <v>N</v>
      </c>
      <c r="CW32" s="362" t="str">
        <f>IF(ISERROR(HLOOKUP(CW30,$DS$7:$DY32,$DZ32,FALSE)),"N",HLOOKUP(CW30,$DS$7:$DY32,$DZ32,FALSE))</f>
        <v>N</v>
      </c>
      <c r="CX32" s="362" t="str">
        <f ca="1">IF(ISERROR(HLOOKUP(CX30,$DS$7:$DY32,$DZ32,FALSE)),"N",HLOOKUP(CX30,$DS$7:$DY32,$DZ32,FALSE))</f>
        <v>N</v>
      </c>
      <c r="CY32" s="362" t="str">
        <f ca="1">IF(ISERROR(HLOOKUP(CY30,$DS$7:$DY32,$DZ32,FALSE)),"N",HLOOKUP(CY30,$DS$7:$DY32,$DZ32,FALSE))</f>
        <v>N</v>
      </c>
      <c r="CZ32" s="362" t="str">
        <f ca="1">IF(ISERROR(HLOOKUP(CZ30,$DS$7:$DY32,$DZ32,FALSE)),"N",HLOOKUP(CZ30,$DS$7:$DY32,$DZ32,FALSE))</f>
        <v>N</v>
      </c>
      <c r="DA32" s="362" t="str">
        <f ca="1">IF(ISERROR(HLOOKUP(DA30,$DS$7:$DY32,$DZ32,FALSE)),"N",HLOOKUP(DA30,$DS$7:$DY32,$DZ32,FALSE))</f>
        <v>N</v>
      </c>
      <c r="DB32" s="362" t="str">
        <f ca="1">IF(ISERROR(HLOOKUP(DB30,$DS$7:$DY32,$DZ32,FALSE)),"N",HLOOKUP(DB30,$DS$7:$DY32,$DZ32,FALSE))</f>
        <v>N</v>
      </c>
      <c r="DC32" s="362" t="str">
        <f ca="1">IF(ISERROR(HLOOKUP(DC30,$DS$7:$DY32,$DZ32,FALSE)),"N",HLOOKUP(DC30,$DS$7:$DY32,$DZ32,FALSE))</f>
        <v>N</v>
      </c>
      <c r="DD32" s="362" t="str">
        <f>IF(ISERROR(HLOOKUP(DD30,$DS$7:$DY32,$DZ32,FALSE)),"N",HLOOKUP(DD30,$DS$7:$DY32,$DZ32,FALSE))</f>
        <v>N</v>
      </c>
      <c r="DE32" s="362" t="str">
        <f ca="1">IF(ISERROR(HLOOKUP(DE30,$DS$7:$DY32,$DZ32,FALSE)),"N",HLOOKUP(DE30,$DS$7:$DY32,$DZ32,FALSE))</f>
        <v>N</v>
      </c>
      <c r="DF32" s="362" t="str">
        <f ca="1">IF(ISERROR(HLOOKUP(DF30,$DS$7:$DY32,$DZ32,FALSE)),"N",HLOOKUP(DF30,$DS$7:$DY32,$DZ32,FALSE))</f>
        <v>N</v>
      </c>
      <c r="DG32" s="362" t="str">
        <f ca="1">IF(ISERROR(HLOOKUP(DG30,$DS$7:$DY32,$DZ32,FALSE)),"N",HLOOKUP(DG30,$DS$7:$DY32,$DZ32,FALSE))</f>
        <v>N</v>
      </c>
      <c r="DH32" s="362" t="str">
        <f ca="1">IF(ISERROR(HLOOKUP(DH30,$DS$7:$DY32,$DZ32,FALSE)),"N",HLOOKUP(DH30,$DS$7:$DY32,$DZ32,FALSE))</f>
        <v>N</v>
      </c>
      <c r="DI32" s="362" t="str">
        <f ca="1">IF(ISERROR(HLOOKUP(DI30,$DS$7:$DY32,$DZ32,FALSE)),"N",HLOOKUP(DI30,$DS$7:$DY32,$DZ32,FALSE))</f>
        <v>N</v>
      </c>
      <c r="DJ32" s="362" t="str">
        <f ca="1">IF(ISERROR(HLOOKUP(DJ30,$DS$7:$DY32,$DZ32,FALSE)),"N",HLOOKUP(DJ30,$DS$7:$DY32,$DZ32,FALSE))</f>
        <v>N</v>
      </c>
      <c r="DK32" s="362" t="str">
        <f>IF(ISERROR(HLOOKUP(DK30,$DS$7:$DY32,$DZ32,FALSE)),"N",HLOOKUP(DK30,$DS$7:$DY32,$DZ32,FALSE))</f>
        <v>N</v>
      </c>
      <c r="DL32" s="362" t="str">
        <f ca="1">IF(ISERROR(HLOOKUP(DL30,$DS$7:$DY32,$DZ32,FALSE)),"N",HLOOKUP(DL30,$DS$7:$DY32,$DZ32,FALSE))</f>
        <v>N</v>
      </c>
      <c r="DM32" s="362" t="str">
        <f ca="1">IF(ISERROR(HLOOKUP(DM30,$DS$7:$DY32,$DZ32,FALSE)),"N",HLOOKUP(DM30,$DS$7:$DY32,$DZ32,FALSE))</f>
        <v>N</v>
      </c>
      <c r="DN32" s="362" t="str">
        <f ca="1">IF(ISERROR(HLOOKUP(DN30,$DS$7:$DY32,$DZ32,FALSE)),"N",HLOOKUP(DN30,$DS$7:$DY32,$DZ32,FALSE))</f>
        <v>N</v>
      </c>
      <c r="DO32" s="362" t="str">
        <f ca="1">IF(ISERROR(HLOOKUP(DO30,$DS$7:$DY32,$DZ32,FALSE)),"N",HLOOKUP(DO30,$DS$7:$DY32,$DZ32,FALSE))</f>
        <v>N</v>
      </c>
      <c r="DP32" s="362" t="str">
        <f ca="1">IF(ISERROR(HLOOKUP(DP30,$DS$7:$DY32,$DZ32,FALSE)),"N",HLOOKUP(DP30,$DS$7:$DY32,$DZ32,FALSE))</f>
        <v>N</v>
      </c>
      <c r="DQ32" s="362">
        <f t="shared" ca="1" si="21"/>
        <v>0</v>
      </c>
      <c r="DR32" s="362">
        <f t="shared" ca="1" si="22"/>
        <v>31</v>
      </c>
      <c r="DS32" s="362" t="str">
        <f>IF('DB Func'!M27&gt;0,"S","N")</f>
        <v>N</v>
      </c>
      <c r="DT32" s="362" t="str">
        <f>IF('DB Func'!R27&gt;0,"S","N")</f>
        <v>N</v>
      </c>
      <c r="DU32" s="362" t="str">
        <f>IF('DB Func'!W27&gt;0,"S","N")</f>
        <v>N</v>
      </c>
      <c r="DV32" s="362" t="str">
        <f>IF('DB Func'!AB27&gt;0,"S","N")</f>
        <v>N</v>
      </c>
      <c r="DW32" s="362" t="str">
        <f>IF('DB Func'!AG27&gt;0,"S","N")</f>
        <v>N</v>
      </c>
      <c r="DX32" s="362" t="str">
        <f>IF('DB Func'!AL27&gt;0,"S","N")</f>
        <v>N</v>
      </c>
      <c r="DY32" s="362" t="str">
        <f>IF('DB Func'!AQ27&gt;0,"S","N")</f>
        <v>N</v>
      </c>
      <c r="DZ32" s="362">
        <v>26</v>
      </c>
      <c r="EA32" s="369">
        <f ca="1">'DB Func'!C27</f>
        <v>0</v>
      </c>
      <c r="EB32" s="362" t="str">
        <f t="shared" ca="1" si="32"/>
        <v>s</v>
      </c>
      <c r="EC32" s="362" t="str">
        <f t="shared" ca="1" si="32"/>
        <v>s</v>
      </c>
      <c r="ED32" s="362" t="str">
        <f t="shared" ca="1" si="32"/>
        <v>s</v>
      </c>
      <c r="EE32" s="362" t="str">
        <f t="shared" ca="1" si="32"/>
        <v>s</v>
      </c>
      <c r="EF32" s="362" t="str">
        <f t="shared" ca="1" si="32"/>
        <v>s</v>
      </c>
      <c r="EG32" s="362" t="str">
        <f t="shared" ca="1" si="32"/>
        <v>s</v>
      </c>
      <c r="EH32" s="362" t="str">
        <f t="shared" ca="1" si="32"/>
        <v>s</v>
      </c>
      <c r="EI32" s="362" t="str">
        <f t="shared" ca="1" si="32"/>
        <v>s</v>
      </c>
      <c r="EJ32" s="362" t="str">
        <f t="shared" ca="1" si="32"/>
        <v>s</v>
      </c>
      <c r="EK32" s="362" t="str">
        <f t="shared" ca="1" si="32"/>
        <v>s</v>
      </c>
      <c r="EL32" s="362" t="str">
        <f t="shared" ca="1" si="32"/>
        <v>s</v>
      </c>
      <c r="EM32" s="362" t="str">
        <f t="shared" ca="1" si="32"/>
        <v>s</v>
      </c>
      <c r="EN32" s="362" t="str">
        <f t="shared" ca="1" si="32"/>
        <v>s</v>
      </c>
      <c r="EO32" s="362" t="str">
        <f t="shared" ca="1" si="32"/>
        <v>s</v>
      </c>
      <c r="EP32" s="362" t="str">
        <f t="shared" ca="1" si="32"/>
        <v>s</v>
      </c>
      <c r="EQ32" s="362" t="str">
        <f t="shared" ca="1" si="32"/>
        <v>s</v>
      </c>
      <c r="ER32" s="362" t="str">
        <f t="shared" ca="1" si="31"/>
        <v>s</v>
      </c>
      <c r="ES32" s="362" t="str">
        <f t="shared" ca="1" si="31"/>
        <v>s</v>
      </c>
      <c r="ET32" s="362" t="str">
        <f t="shared" ca="1" si="31"/>
        <v>s</v>
      </c>
      <c r="EU32" s="362" t="str">
        <f t="shared" ca="1" si="31"/>
        <v>s</v>
      </c>
      <c r="EV32" s="362" t="str">
        <f t="shared" ca="1" si="24"/>
        <v>s</v>
      </c>
      <c r="EW32" s="362" t="str">
        <f t="shared" ca="1" si="31"/>
        <v>s</v>
      </c>
      <c r="EX32" s="362" t="str">
        <f t="shared" ca="1" si="31"/>
        <v>s</v>
      </c>
      <c r="EY32" s="362" t="str">
        <f t="shared" ca="1" si="31"/>
        <v>s</v>
      </c>
      <c r="EZ32" s="362" t="str">
        <f t="shared" ca="1" si="31"/>
        <v>s</v>
      </c>
      <c r="FA32" s="362" t="str">
        <f t="shared" ca="1" si="31"/>
        <v>s</v>
      </c>
      <c r="FB32" s="362" t="str">
        <f t="shared" ca="1" si="31"/>
        <v>s</v>
      </c>
      <c r="FC32" s="362" t="str">
        <f t="shared" ca="1" si="31"/>
        <v>s</v>
      </c>
      <c r="FD32" s="362" t="str">
        <f t="shared" ca="1" si="31"/>
        <v>s</v>
      </c>
      <c r="FE32" s="362" t="str">
        <f t="shared" ca="1" si="31"/>
        <v>s</v>
      </c>
      <c r="FF32" s="362" t="str">
        <f t="shared" ca="1" si="31"/>
        <v>s</v>
      </c>
      <c r="FG32" s="362">
        <f t="shared" ca="1" si="25"/>
        <v>31</v>
      </c>
      <c r="FH32" s="362">
        <f t="shared" ca="1" si="26"/>
        <v>0</v>
      </c>
      <c r="FI32" s="362" t="str">
        <f ca="1">IF(AND(YEAR(EA32)='P Gerais'!D30,MONTH(Lanc!EA32)=12,DAY(Lanc!EA32)&gt;1),"S","N")</f>
        <v>N</v>
      </c>
      <c r="FJ32" s="364">
        <f t="shared" ca="1" si="27"/>
        <v>0</v>
      </c>
      <c r="FK32" s="364">
        <f t="shared" si="28"/>
        <v>0</v>
      </c>
      <c r="FL32" s="387">
        <f t="shared" ca="1" si="29"/>
        <v>0</v>
      </c>
      <c r="FP32" s="363">
        <f ca="1">((FJ32-FL32-FK32+AZ32+AQ32+SUM(Z32:AA32)+SUM(AW32:AX32)+AK32)*IF('DB Func'!GG27="ok",'DB Func'!GD27,0))</f>
        <v>0</v>
      </c>
      <c r="FR32" s="389">
        <f t="shared" ca="1" si="30"/>
        <v>0</v>
      </c>
      <c r="GV32" s="49"/>
      <c r="GW32" s="49"/>
      <c r="GX32" s="49"/>
      <c r="GY32" s="49"/>
      <c r="GZ32" s="49"/>
      <c r="HA32" s="49"/>
      <c r="HB32" s="49"/>
      <c r="HC32" s="49"/>
    </row>
    <row r="33" spans="1:211" ht="30" customHeight="1" thickTop="1" thickBot="1">
      <c r="C33" s="390" t="str">
        <f ca="1">IF('DB Func'!B28="Funcionário 26","",'DB Func'!B28)</f>
        <v/>
      </c>
      <c r="D33" s="391">
        <f ca="1">'DB Func'!CO28</f>
        <v>0</v>
      </c>
      <c r="E33" s="382" t="str">
        <f ca="1">IF(C33="","-",IF(OR(terceiro!E33="DEZ",terceiro!F33="DEZ"),"Sim","Não"))</f>
        <v>-</v>
      </c>
      <c r="F33" s="383" t="str">
        <f ca="1">IF(C33="","-",IF(OR(Ferias!E33="jan",Ferias!F33="DEZ"),"Sim","Não"))</f>
        <v>-</v>
      </c>
      <c r="G33" s="383">
        <f ca="1">IF(C33="",0,IF(F33="Sim",IF(Ferias!E33="DEZ",Ferias!I33,Ferias!J33),0))</f>
        <v>0</v>
      </c>
      <c r="H33" s="185"/>
      <c r="I33" s="185"/>
      <c r="J33" s="398">
        <f t="shared" ca="1" si="1"/>
        <v>0</v>
      </c>
      <c r="K33" s="152"/>
      <c r="L33" s="151"/>
      <c r="M33" s="189"/>
      <c r="N33" s="153"/>
      <c r="O33" s="48"/>
      <c r="P33" s="48"/>
      <c r="Q33" s="48"/>
      <c r="R33" s="49"/>
      <c r="S33" s="49"/>
      <c r="T33" s="49"/>
      <c r="U33" s="49"/>
      <c r="V33" s="49"/>
      <c r="W33" s="49"/>
      <c r="X33" s="49"/>
      <c r="Y33" s="49"/>
      <c r="Z33" s="49"/>
      <c r="AA33" s="49"/>
      <c r="AB33" s="48"/>
      <c r="AC33" s="48"/>
      <c r="AD33" s="49"/>
      <c r="AE33" s="49"/>
      <c r="AF33" s="314"/>
      <c r="AH33" s="400">
        <f ca="1">IF(AND('DB Func'!GE28="Novembro",'DB Func'!BQ28="2 Parcelas"),(('auxiliar 13 sal'!N29/12*'DB Func'!GF28+AVERAGE('auxiliar 13 sal'!Q29:AB29)+AVERAGE('auxiliar 13 sal'!AE29:AP29)+'auxiliar 13 sal'!N29*'DB Func'!BN28+'auxiliar 13 sal'!N29*'DB Func'!BO28)/2),IF('DB Func'!GE28="Dezembro",IF('DB Func'!BQ28="Parcela Única",('auxiliar 13 sal'!N29/12*'DB Func'!GF28)+AVERAGE('auxiliar 13 sal'!Q29:AB29)+AVERAGE('auxiliar 13 sal'!AE29:AP29)+('auxiliar 13 sal'!N29*'DB Func'!BN28)+('auxiliar 13 sal'!N29*'DB Func'!BO28),IF('DB Func'!BQ28="2 Parcelas",(('auxiliar 13 sal'!N29/12*'DB Func'!GF28+AVERAGE('auxiliar 13 sal'!Q29:AB29)+AVERAGE('auxiliar 13 sal'!AE29:AP29)+'auxiliar 13 sal'!N29*'DB Func'!BN28+'auxiliar 13 sal'!N29*'DB Func'!BO28)/2))),0))</f>
        <v>0</v>
      </c>
      <c r="AK33" s="364">
        <f t="shared" ca="1" si="5"/>
        <v>0</v>
      </c>
      <c r="AL33" s="364">
        <f t="shared" ca="1" si="6"/>
        <v>0</v>
      </c>
      <c r="AM33" s="364">
        <f t="shared" ca="1" si="7"/>
        <v>0</v>
      </c>
      <c r="AN33" s="364">
        <f t="shared" ca="1" si="8"/>
        <v>0</v>
      </c>
      <c r="AO33" s="364">
        <f t="shared" ca="1" si="9"/>
        <v>0</v>
      </c>
      <c r="AP33" s="364">
        <f t="shared" ca="1" si="10"/>
        <v>0</v>
      </c>
      <c r="AQ33" s="364">
        <f t="shared" ca="1" si="11"/>
        <v>0</v>
      </c>
      <c r="AR33" s="364">
        <f>IF(OR(M33="",M33=0),0,((FJ33/220)*('Ho Ex'!$C$8+$AS$6))*M33)</f>
        <v>0</v>
      </c>
      <c r="AS33" s="364">
        <f>IF(OR(N33="",N33=0),0,((FJ33/220*('DB Func'!GD28+Lanc!$AS$6))*('Ho Ex'!$I$8+$AS$6))*(N33/52.5*60))</f>
        <v>0</v>
      </c>
      <c r="AT33" s="364">
        <f>IF(OR(M33="",M33=0),0,((FJ33/220)*('Ho Ex'!$J$8+$AS$6))*O33)</f>
        <v>0</v>
      </c>
      <c r="AU33" s="364">
        <f>IF(OR(M33="",M33=0),0,((FJ33/220)*('Ho Ex'!I39+$AS$6))*P33)</f>
        <v>0</v>
      </c>
      <c r="AV33" s="364">
        <f>IF(OR(M33="",M33=0),0,((FJ33/220)*('Ho Ex'!C39+$AS$6))*Q33)</f>
        <v>0</v>
      </c>
      <c r="AW33" s="364">
        <f ca="1">FJ33*'DB Func'!BN28</f>
        <v>0</v>
      </c>
      <c r="AX33" s="364">
        <f ca="1">FJ33*'DB Func'!BO28</f>
        <v>0</v>
      </c>
      <c r="AY33" s="364">
        <f ca="1">IF(FJ33=0,0,VLOOKUP(FJ33,'P Gerais'!$D$39:$G$41,3,TRUE)*Func26!$F$68)</f>
        <v>0</v>
      </c>
      <c r="AZ33" s="364">
        <f t="shared" si="12"/>
        <v>0</v>
      </c>
      <c r="BA33" s="364">
        <f ca="1">((FJ33-FL33-FK33+AZ33+AQ33+SUM(Z33:AA33)+SUM(AW33:AX33)+AK33)*IF('DB Func'!GG28="ok",'DB Func'!GD28,0))+(FJ33-FL33-FK33+AZ33+AQ33+SUM(Z33:AA33)+SUM(AW33:AX33))+AK33</f>
        <v>0</v>
      </c>
      <c r="BB33" s="385">
        <f ca="1">VLOOKUP(BA33,'P Gerais'!$D$22:$G$25,3,TRUE)</f>
        <v>0.08</v>
      </c>
      <c r="BC33" s="364">
        <f ca="1">IF(BA33&lt;'P Gerais'!$D$25,BA33*BB33,Lanc!BB33)</f>
        <v>0</v>
      </c>
      <c r="BD33" s="364">
        <f ca="1">BA33-BC33-('DB Func'!GB28*'P Gerais'!$D$35)</f>
        <v>0</v>
      </c>
      <c r="BE33" s="386">
        <f ca="1">VLOOKUP(BD33,'P Gerais'!$D$29:$F$33,3,TRUE)</f>
        <v>0</v>
      </c>
      <c r="BF33" s="364">
        <f t="shared" ca="1" si="13"/>
        <v>0</v>
      </c>
      <c r="BG33" s="364">
        <f ca="1">VLOOKUP(BD33,'P Gerais'!$D$29:$G$33,4,TRUE)</f>
        <v>0</v>
      </c>
      <c r="BH33" s="364">
        <f t="shared" ca="1" si="14"/>
        <v>0</v>
      </c>
      <c r="BI33" s="364">
        <f t="shared" ca="1" si="15"/>
        <v>0</v>
      </c>
      <c r="BJ33" s="362">
        <f ca="1">'DB Func'!G28</f>
        <v>0</v>
      </c>
      <c r="BK33" s="362">
        <f ca="1">'DB Func'!FW28</f>
        <v>0</v>
      </c>
      <c r="BL33" s="364">
        <f ca="1">D33*'P Gerais'!$D$13</f>
        <v>0</v>
      </c>
      <c r="BM33" s="364">
        <f ca="1">D33*'P Gerais'!$D$14</f>
        <v>0</v>
      </c>
      <c r="BN33" s="364">
        <f ca="1">D33*'P Gerais'!$D$16</f>
        <v>0</v>
      </c>
      <c r="BO33" s="364">
        <f ca="1">D33*'P Gerais'!$D$17</f>
        <v>0</v>
      </c>
      <c r="BP33" s="364">
        <f ca="1">D33*'P Gerais'!$D$18</f>
        <v>0</v>
      </c>
      <c r="BQ33" s="385">
        <f ca="1">VLOOKUP(D33,'P Gerais'!$D$22:$G$24,3,TRUE)</f>
        <v>0.08</v>
      </c>
      <c r="BR33" s="385">
        <f ca="1">VLOOKUP(D33,'P Gerais'!$D$29:$G$33,3,TRUE)</f>
        <v>0</v>
      </c>
      <c r="BS33" s="385">
        <f ca="1">'DB Func'!BN28</f>
        <v>0</v>
      </c>
      <c r="BT33" s="385">
        <f ca="1">'DB Func'!BO28</f>
        <v>0</v>
      </c>
      <c r="BU33" s="385">
        <f ca="1">'DB Func'!FX28</f>
        <v>0</v>
      </c>
      <c r="BV33" s="364">
        <f t="shared" ca="1" si="16"/>
        <v>-0.08</v>
      </c>
      <c r="BW33" s="364">
        <f ca="1">BV33-'DB Func'!GC28</f>
        <v>-0.08</v>
      </c>
      <c r="BX33" s="362">
        <f ca="1">IFERROR(VLOOKUP(BW33,'P Gerais'!$D$29:$G$33,3,TRUE)*BW33,0)</f>
        <v>0</v>
      </c>
      <c r="BY33" s="364">
        <f ca="1">IFERROR(BX33-VLOOKUP(BW33,'P Gerais'!$D$29:$H$33,4,TRUE),0)</f>
        <v>0</v>
      </c>
      <c r="BZ33" s="364">
        <f ca="1">D33*'DB Func'!GD28</f>
        <v>0</v>
      </c>
      <c r="CB33" s="364">
        <f t="shared" ca="1" si="17"/>
        <v>0</v>
      </c>
      <c r="CC33" s="364">
        <f t="shared" si="18"/>
        <v>0</v>
      </c>
      <c r="CD33" s="364">
        <f t="shared" si="19"/>
        <v>0</v>
      </c>
      <c r="CF33" s="362" t="str">
        <f t="shared" ca="1" si="20"/>
        <v>não</v>
      </c>
      <c r="CG33" s="362">
        <f ca="1">IF($CH$8=1,DAY('DB Func'!C28),0)</f>
        <v>0</v>
      </c>
      <c r="CH33" s="362">
        <f ca="1">IF(CI33=0,0,MONTH('DB Func'!C28))</f>
        <v>0</v>
      </c>
      <c r="CI33" s="362">
        <f ca="1">IF('P Gerais'!D31=YEAR('DB Func'!C28),YEAR('DB Func'!C28),0)</f>
        <v>0</v>
      </c>
      <c r="CJ33" s="371">
        <v>56</v>
      </c>
      <c r="CK33" s="363"/>
      <c r="CL33" s="362" t="str">
        <f>IF(ISERROR(HLOOKUP(CL31,$DS$7:$DY33,$DZ33,FALSE)),"N",HLOOKUP(CL31,$DS$7:$DY33,$DZ33,FALSE))</f>
        <v>N</v>
      </c>
      <c r="CM33" s="362" t="str">
        <f>IF(ISERROR(HLOOKUP(CM31,$DS$7:$DY33,$DZ33,FALSE)),"N",HLOOKUP(CM31,$DS$7:$DY33,$DZ33,FALSE))</f>
        <v>N</v>
      </c>
      <c r="CN33" s="362" t="str">
        <f>IF(ISERROR(HLOOKUP(CN31,$DS$7:$DY33,$DZ33,FALSE)),"N",HLOOKUP(CN31,$DS$7:$DY33,$DZ33,FALSE))</f>
        <v>N</v>
      </c>
      <c r="CO33" s="362" t="str">
        <f>IF(ISERROR(HLOOKUP(CO31,$DS$7:$DY33,$DZ33,FALSE)),"N",HLOOKUP(CO31,$DS$7:$DY33,$DZ33,FALSE))</f>
        <v>N</v>
      </c>
      <c r="CP33" s="362" t="str">
        <f>IF(ISERROR(HLOOKUP(CP31,$DS$7:$DY33,$DZ33,FALSE)),"N",HLOOKUP(CP31,$DS$7:$DY33,$DZ33,FALSE))</f>
        <v>N</v>
      </c>
      <c r="CQ33" s="362" t="str">
        <f>IF(ISERROR(HLOOKUP(CQ31,$DS$7:$DY33,$DZ33,FALSE)),"N",HLOOKUP(CQ31,$DS$7:$DY33,$DZ33,FALSE))</f>
        <v>N</v>
      </c>
      <c r="CR33" s="362" t="str">
        <f>IF(ISERROR(HLOOKUP(CR31,$DS$7:$DY33,$DZ33,FALSE)),"N",HLOOKUP(CR31,$DS$7:$DY33,$DZ33,FALSE))</f>
        <v>N</v>
      </c>
      <c r="CS33" s="362" t="str">
        <f>IF(ISERROR(HLOOKUP(CS31,$DS$7:$DY33,$DZ33,FALSE)),"N",HLOOKUP(CS31,$DS$7:$DY33,$DZ33,FALSE))</f>
        <v>N</v>
      </c>
      <c r="CT33" s="362" t="str">
        <f>IF(ISERROR(HLOOKUP(CT31,$DS$7:$DY33,$DZ33,FALSE)),"N",HLOOKUP(CT31,$DS$7:$DY33,$DZ33,FALSE))</f>
        <v>N</v>
      </c>
      <c r="CU33" s="362" t="str">
        <f>IF(ISERROR(HLOOKUP(CU31,$DS$7:$DY33,$DZ33,FALSE)),"N",HLOOKUP(CU31,$DS$7:$DY33,$DZ33,FALSE))</f>
        <v>N</v>
      </c>
      <c r="CV33" s="362" t="str">
        <f>IF(ISERROR(HLOOKUP(CV31,$DS$7:$DY33,$DZ33,FALSE)),"N",HLOOKUP(CV31,$DS$7:$DY33,$DZ33,FALSE))</f>
        <v>N</v>
      </c>
      <c r="CW33" s="362" t="str">
        <f>IF(ISERROR(HLOOKUP(CW31,$DS$7:$DY33,$DZ33,FALSE)),"N",HLOOKUP(CW31,$DS$7:$DY33,$DZ33,FALSE))</f>
        <v>N</v>
      </c>
      <c r="CX33" s="362" t="str">
        <f>IF(ISERROR(HLOOKUP(CX31,$DS$7:$DY33,$DZ33,FALSE)),"N",HLOOKUP(CX31,$DS$7:$DY33,$DZ33,FALSE))</f>
        <v>N</v>
      </c>
      <c r="CY33" s="362" t="str">
        <f>IF(ISERROR(HLOOKUP(CY31,$DS$7:$DY33,$DZ33,FALSE)),"N",HLOOKUP(CY31,$DS$7:$DY33,$DZ33,FALSE))</f>
        <v>N</v>
      </c>
      <c r="CZ33" s="362" t="str">
        <f>IF(ISERROR(HLOOKUP(CZ31,$DS$7:$DY33,$DZ33,FALSE)),"N",HLOOKUP(CZ31,$DS$7:$DY33,$DZ33,FALSE))</f>
        <v>N</v>
      </c>
      <c r="DA33" s="362" t="str">
        <f>IF(ISERROR(HLOOKUP(DA31,$DS$7:$DY33,$DZ33,FALSE)),"N",HLOOKUP(DA31,$DS$7:$DY33,$DZ33,FALSE))</f>
        <v>N</v>
      </c>
      <c r="DB33" s="362" t="str">
        <f>IF(ISERROR(HLOOKUP(DB31,$DS$7:$DY33,$DZ33,FALSE)),"N",HLOOKUP(DB31,$DS$7:$DY33,$DZ33,FALSE))</f>
        <v>N</v>
      </c>
      <c r="DC33" s="362" t="str">
        <f>IF(ISERROR(HLOOKUP(DC31,$DS$7:$DY33,$DZ33,FALSE)),"N",HLOOKUP(DC31,$DS$7:$DY33,$DZ33,FALSE))</f>
        <v>N</v>
      </c>
      <c r="DD33" s="362" t="str">
        <f>IF(ISERROR(HLOOKUP(DD31,$DS$7:$DY33,$DZ33,FALSE)),"N",HLOOKUP(DD31,$DS$7:$DY33,$DZ33,FALSE))</f>
        <v>N</v>
      </c>
      <c r="DE33" s="362" t="str">
        <f>IF(ISERROR(HLOOKUP(DE31,$DS$7:$DY33,$DZ33,FALSE)),"N",HLOOKUP(DE31,$DS$7:$DY33,$DZ33,FALSE))</f>
        <v>N</v>
      </c>
      <c r="DF33" s="362" t="str">
        <f>IF(ISERROR(HLOOKUP(DF31,$DS$7:$DY33,$DZ33,FALSE)),"N",HLOOKUP(DF31,$DS$7:$DY33,$DZ33,FALSE))</f>
        <v>N</v>
      </c>
      <c r="DG33" s="362" t="str">
        <f>IF(ISERROR(HLOOKUP(DG31,$DS$7:$DY33,$DZ33,FALSE)),"N",HLOOKUP(DG31,$DS$7:$DY33,$DZ33,FALSE))</f>
        <v>N</v>
      </c>
      <c r="DH33" s="362" t="str">
        <f>IF(ISERROR(HLOOKUP(DH31,$DS$7:$DY33,$DZ33,FALSE)),"N",HLOOKUP(DH31,$DS$7:$DY33,$DZ33,FALSE))</f>
        <v>N</v>
      </c>
      <c r="DI33" s="362" t="str">
        <f>IF(ISERROR(HLOOKUP(DI31,$DS$7:$DY33,$DZ33,FALSE)),"N",HLOOKUP(DI31,$DS$7:$DY33,$DZ33,FALSE))</f>
        <v>N</v>
      </c>
      <c r="DJ33" s="362" t="str">
        <f>IF(ISERROR(HLOOKUP(DJ31,$DS$7:$DY33,$DZ33,FALSE)),"N",HLOOKUP(DJ31,$DS$7:$DY33,$DZ33,FALSE))</f>
        <v>N</v>
      </c>
      <c r="DK33" s="362" t="str">
        <f>IF(ISERROR(HLOOKUP(DK31,$DS$7:$DY33,$DZ33,FALSE)),"N",HLOOKUP(DK31,$DS$7:$DY33,$DZ33,FALSE))</f>
        <v>N</v>
      </c>
      <c r="DL33" s="362" t="str">
        <f>IF(ISERROR(HLOOKUP(DL31,$DS$7:$DY33,$DZ33,FALSE)),"N",HLOOKUP(DL31,$DS$7:$DY33,$DZ33,FALSE))</f>
        <v>N</v>
      </c>
      <c r="DM33" s="362" t="str">
        <f>IF(ISERROR(HLOOKUP(DM31,$DS$7:$DY33,$DZ33,FALSE)),"N",HLOOKUP(DM31,$DS$7:$DY33,$DZ33,FALSE))</f>
        <v>N</v>
      </c>
      <c r="DN33" s="362" t="str">
        <f>IF(ISERROR(HLOOKUP(DN31,$DS$7:$DY33,$DZ33,FALSE)),"N",HLOOKUP(DN31,$DS$7:$DY33,$DZ33,FALSE))</f>
        <v>N</v>
      </c>
      <c r="DO33" s="362" t="str">
        <f>IF(ISERROR(HLOOKUP(DO31,$DS$7:$DY33,$DZ33,FALSE)),"N",HLOOKUP(DO31,$DS$7:$DY33,$DZ33,FALSE))</f>
        <v>N</v>
      </c>
      <c r="DP33" s="362" t="str">
        <f>IF(ISERROR(HLOOKUP(DP31,$DS$7:$DY33,$DZ33,FALSE)),"N",HLOOKUP(DP31,$DS$7:$DY33,$DZ33,FALSE))</f>
        <v>N</v>
      </c>
      <c r="DQ33" s="362">
        <f t="shared" si="21"/>
        <v>0</v>
      </c>
      <c r="DR33" s="362">
        <f t="shared" si="22"/>
        <v>31</v>
      </c>
      <c r="DS33" s="362" t="str">
        <f>IF('DB Func'!M28&gt;0,"S","N")</f>
        <v>N</v>
      </c>
      <c r="DT33" s="362" t="str">
        <f>IF('DB Func'!R28&gt;0,"S","N")</f>
        <v>N</v>
      </c>
      <c r="DU33" s="362" t="str">
        <f>IF('DB Func'!W28&gt;0,"S","N")</f>
        <v>N</v>
      </c>
      <c r="DV33" s="362" t="str">
        <f>IF('DB Func'!AB28&gt;0,"S","N")</f>
        <v>N</v>
      </c>
      <c r="DW33" s="362" t="str">
        <f>IF('DB Func'!AG28&gt;0,"S","N")</f>
        <v>N</v>
      </c>
      <c r="DX33" s="362" t="str">
        <f>IF('DB Func'!AL28&gt;0,"S","N")</f>
        <v>N</v>
      </c>
      <c r="DY33" s="362" t="str">
        <f>IF('DB Func'!AQ28&gt;0,"S","N")</f>
        <v>N</v>
      </c>
      <c r="DZ33" s="362">
        <v>27</v>
      </c>
      <c r="EA33" s="369">
        <f ca="1">'DB Func'!C28</f>
        <v>0</v>
      </c>
      <c r="EB33" s="362" t="str">
        <f t="shared" ca="1" si="32"/>
        <v>s</v>
      </c>
      <c r="EC33" s="362" t="str">
        <f t="shared" ca="1" si="32"/>
        <v>s</v>
      </c>
      <c r="ED33" s="362" t="str">
        <f t="shared" ca="1" si="32"/>
        <v>s</v>
      </c>
      <c r="EE33" s="362" t="str">
        <f t="shared" ca="1" si="32"/>
        <v>s</v>
      </c>
      <c r="EF33" s="362" t="str">
        <f t="shared" ca="1" si="32"/>
        <v>s</v>
      </c>
      <c r="EG33" s="362" t="str">
        <f t="shared" ca="1" si="32"/>
        <v>s</v>
      </c>
      <c r="EH33" s="362" t="str">
        <f t="shared" ca="1" si="32"/>
        <v>s</v>
      </c>
      <c r="EI33" s="362" t="str">
        <f t="shared" ca="1" si="32"/>
        <v>s</v>
      </c>
      <c r="EJ33" s="362" t="str">
        <f t="shared" ca="1" si="32"/>
        <v>s</v>
      </c>
      <c r="EK33" s="362" t="str">
        <f t="shared" ca="1" si="32"/>
        <v>s</v>
      </c>
      <c r="EL33" s="362" t="str">
        <f t="shared" ca="1" si="32"/>
        <v>s</v>
      </c>
      <c r="EM33" s="362" t="str">
        <f t="shared" ca="1" si="32"/>
        <v>s</v>
      </c>
      <c r="EN33" s="362" t="str">
        <f t="shared" ca="1" si="32"/>
        <v>s</v>
      </c>
      <c r="EO33" s="362" t="str">
        <f t="shared" ca="1" si="32"/>
        <v>s</v>
      </c>
      <c r="EP33" s="362" t="str">
        <f t="shared" ca="1" si="32"/>
        <v>s</v>
      </c>
      <c r="EQ33" s="362" t="str">
        <f t="shared" ca="1" si="32"/>
        <v>s</v>
      </c>
      <c r="ER33" s="362" t="str">
        <f t="shared" ca="1" si="31"/>
        <v>s</v>
      </c>
      <c r="ES33" s="362" t="str">
        <f t="shared" ca="1" si="31"/>
        <v>s</v>
      </c>
      <c r="ET33" s="362" t="str">
        <f t="shared" ca="1" si="31"/>
        <v>s</v>
      </c>
      <c r="EU33" s="362" t="str">
        <f t="shared" ca="1" si="31"/>
        <v>s</v>
      </c>
      <c r="EV33" s="362" t="str">
        <f t="shared" ca="1" si="24"/>
        <v>s</v>
      </c>
      <c r="EW33" s="362" t="str">
        <f t="shared" ca="1" si="31"/>
        <v>s</v>
      </c>
      <c r="EX33" s="362" t="str">
        <f t="shared" ca="1" si="31"/>
        <v>s</v>
      </c>
      <c r="EY33" s="362" t="str">
        <f t="shared" ca="1" si="31"/>
        <v>s</v>
      </c>
      <c r="EZ33" s="362" t="str">
        <f t="shared" ca="1" si="31"/>
        <v>s</v>
      </c>
      <c r="FA33" s="362" t="str">
        <f t="shared" ca="1" si="31"/>
        <v>s</v>
      </c>
      <c r="FB33" s="362" t="str">
        <f t="shared" ca="1" si="31"/>
        <v>s</v>
      </c>
      <c r="FC33" s="362" t="str">
        <f t="shared" ca="1" si="31"/>
        <v>s</v>
      </c>
      <c r="FD33" s="362" t="str">
        <f t="shared" ca="1" si="31"/>
        <v>s</v>
      </c>
      <c r="FE33" s="362" t="str">
        <f t="shared" ca="1" si="31"/>
        <v>s</v>
      </c>
      <c r="FF33" s="362" t="str">
        <f t="shared" ca="1" si="31"/>
        <v>s</v>
      </c>
      <c r="FG33" s="362">
        <f t="shared" ca="1" si="25"/>
        <v>31</v>
      </c>
      <c r="FH33" s="362">
        <f t="shared" ca="1" si="26"/>
        <v>0</v>
      </c>
      <c r="FI33" s="362" t="str">
        <f ca="1">IF(AND(YEAR(EA33)='P Gerais'!D31,MONTH(Lanc!EA33)=12,DAY(Lanc!EA33)&gt;1),"S","N")</f>
        <v>N</v>
      </c>
      <c r="FJ33" s="364">
        <f t="shared" ca="1" si="27"/>
        <v>0</v>
      </c>
      <c r="FK33" s="364">
        <f t="shared" si="28"/>
        <v>0</v>
      </c>
      <c r="FL33" s="387">
        <f t="shared" ca="1" si="29"/>
        <v>0</v>
      </c>
      <c r="FP33" s="363">
        <f ca="1">((FJ33-FL33-FK33+AZ33+AQ33+SUM(Z33:AA33)+SUM(AW33:AX33)+AK33)*IF('DB Func'!GG28="ok",'DB Func'!GD28,0))</f>
        <v>0</v>
      </c>
      <c r="FR33" s="389">
        <f t="shared" ca="1" si="30"/>
        <v>0</v>
      </c>
      <c r="GV33" s="49"/>
      <c r="GW33" s="49"/>
      <c r="GX33" s="49"/>
      <c r="GY33" s="49"/>
      <c r="GZ33" s="49"/>
      <c r="HA33" s="49"/>
      <c r="HB33" s="49"/>
      <c r="HC33" s="49"/>
    </row>
    <row r="34" spans="1:211" ht="30" customHeight="1" thickTop="1" thickBot="1">
      <c r="C34" s="390" t="str">
        <f ca="1">IF('DB Func'!B29="Funcionário 27","",'DB Func'!B29)</f>
        <v/>
      </c>
      <c r="D34" s="391">
        <f ca="1">'DB Func'!CO29</f>
        <v>0</v>
      </c>
      <c r="E34" s="382" t="str">
        <f ca="1">IF(C34="","-",IF(OR(terceiro!E34="DEZ",terceiro!F34="DEZ"),"Sim","Não"))</f>
        <v>-</v>
      </c>
      <c r="F34" s="383" t="str">
        <f ca="1">IF(C34="","-",IF(OR(Ferias!E34="jan",Ferias!F34="DEZ"),"Sim","Não"))</f>
        <v>-</v>
      </c>
      <c r="G34" s="383">
        <f ca="1">IF(C34="",0,IF(F34="Sim",IF(Ferias!E34="DEZ",Ferias!I34,Ferias!J34),0))</f>
        <v>0</v>
      </c>
      <c r="H34" s="185"/>
      <c r="I34" s="185"/>
      <c r="J34" s="398">
        <f t="shared" ca="1" si="1"/>
        <v>0</v>
      </c>
      <c r="K34" s="152"/>
      <c r="L34" s="151"/>
      <c r="M34" s="189"/>
      <c r="N34" s="153"/>
      <c r="O34" s="48"/>
      <c r="P34" s="48"/>
      <c r="Q34" s="48"/>
      <c r="R34" s="49"/>
      <c r="S34" s="49"/>
      <c r="T34" s="49"/>
      <c r="U34" s="49"/>
      <c r="V34" s="49"/>
      <c r="W34" s="49"/>
      <c r="X34" s="49"/>
      <c r="Y34" s="49"/>
      <c r="Z34" s="49"/>
      <c r="AA34" s="49"/>
      <c r="AB34" s="48"/>
      <c r="AC34" s="48"/>
      <c r="AD34" s="49"/>
      <c r="AE34" s="49"/>
      <c r="AF34" s="314"/>
      <c r="AH34" s="400">
        <f ca="1">IF(AND('DB Func'!GE29="Novembro",'DB Func'!BQ29="2 Parcelas"),(('auxiliar 13 sal'!N30/12*'DB Func'!GF29+AVERAGE('auxiliar 13 sal'!Q30:AB30)+AVERAGE('auxiliar 13 sal'!AE30:AP30)+'auxiliar 13 sal'!N30*'DB Func'!BN29+'auxiliar 13 sal'!N30*'DB Func'!BO29)/2),IF('DB Func'!GE29="Dezembro",IF('DB Func'!BQ29="Parcela Única",('auxiliar 13 sal'!N30/12*'DB Func'!GF29)+AVERAGE('auxiliar 13 sal'!Q30:AB30)+AVERAGE('auxiliar 13 sal'!AE30:AP30)+('auxiliar 13 sal'!N30*'DB Func'!BN29)+('auxiliar 13 sal'!N30*'DB Func'!BO29),IF('DB Func'!BQ29="2 Parcelas",(('auxiliar 13 sal'!N30/12*'DB Func'!GF29+AVERAGE('auxiliar 13 sal'!Q30:AB30)+AVERAGE('auxiliar 13 sal'!AE30:AP30)+'auxiliar 13 sal'!N30*'DB Func'!BN29+'auxiliar 13 sal'!N30*'DB Func'!BO29)/2))),0))</f>
        <v>0</v>
      </c>
      <c r="AK34" s="364">
        <f t="shared" ca="1" si="5"/>
        <v>0</v>
      </c>
      <c r="AL34" s="364">
        <f t="shared" ca="1" si="6"/>
        <v>0</v>
      </c>
      <c r="AM34" s="364">
        <f t="shared" ca="1" si="7"/>
        <v>0</v>
      </c>
      <c r="AN34" s="364">
        <f t="shared" ca="1" si="8"/>
        <v>0</v>
      </c>
      <c r="AO34" s="364">
        <f t="shared" ca="1" si="9"/>
        <v>0</v>
      </c>
      <c r="AP34" s="364">
        <f t="shared" ca="1" si="10"/>
        <v>0</v>
      </c>
      <c r="AQ34" s="364">
        <f t="shared" ca="1" si="11"/>
        <v>0</v>
      </c>
      <c r="AR34" s="364">
        <f>IF(OR(M34="",M34=0),0,((FJ34/220)*('Ho Ex'!$C$8+$AS$6))*M34)</f>
        <v>0</v>
      </c>
      <c r="AS34" s="364">
        <f>IF(OR(N34="",N34=0),0,((FJ34/220*('DB Func'!GD29+Lanc!$AS$6))*('Ho Ex'!$I$8+$AS$6))*(N34/52.5*60))</f>
        <v>0</v>
      </c>
      <c r="AT34" s="364">
        <f>IF(OR(M34="",M34=0),0,((FJ34/220)*('Ho Ex'!$J$8+$AS$6))*O34)</f>
        <v>0</v>
      </c>
      <c r="AU34" s="364">
        <f>IF(OR(M34="",M34=0),0,((FJ34/220)*('Ho Ex'!I40+$AS$6))*P34)</f>
        <v>0</v>
      </c>
      <c r="AV34" s="364">
        <f>IF(OR(M34="",M34=0),0,((FJ34/220)*('Ho Ex'!C40+$AS$6))*Q34)</f>
        <v>0</v>
      </c>
      <c r="AW34" s="364">
        <f ca="1">FJ34*'DB Func'!BN29</f>
        <v>0</v>
      </c>
      <c r="AX34" s="364">
        <f ca="1">FJ34*'DB Func'!BO29</f>
        <v>0</v>
      </c>
      <c r="AY34" s="364">
        <f ca="1">IF(FJ34=0,0,VLOOKUP(FJ34,'P Gerais'!$D$39:$G$41,3,TRUE)*Func27!$F$68)</f>
        <v>0</v>
      </c>
      <c r="AZ34" s="364">
        <f t="shared" si="12"/>
        <v>0</v>
      </c>
      <c r="BA34" s="364">
        <f ca="1">((FJ34-FL34-FK34+AZ34+AQ34+SUM(Z34:AA34)+SUM(AW34:AX34)+AK34)*IF('DB Func'!GG29="ok",'DB Func'!GD29,0))+(FJ34-FL34-FK34+AZ34+AQ34+SUM(Z34:AA34)+SUM(AW34:AX34))+AK34</f>
        <v>0</v>
      </c>
      <c r="BB34" s="385">
        <f ca="1">VLOOKUP(BA34,'P Gerais'!$D$22:$G$25,3,TRUE)</f>
        <v>0.08</v>
      </c>
      <c r="BC34" s="364">
        <f ca="1">IF(BA34&lt;'P Gerais'!$D$25,BA34*BB34,Lanc!BB34)</f>
        <v>0</v>
      </c>
      <c r="BD34" s="364">
        <f ca="1">BA34-BC34-('DB Func'!GB29*'P Gerais'!$D$35)</f>
        <v>0</v>
      </c>
      <c r="BE34" s="386">
        <f ca="1">VLOOKUP(BD34,'P Gerais'!$D$29:$F$33,3,TRUE)</f>
        <v>0</v>
      </c>
      <c r="BF34" s="364">
        <f t="shared" ca="1" si="13"/>
        <v>0</v>
      </c>
      <c r="BG34" s="364">
        <f ca="1">VLOOKUP(BD34,'P Gerais'!$D$29:$G$33,4,TRUE)</f>
        <v>0</v>
      </c>
      <c r="BH34" s="364">
        <f t="shared" ca="1" si="14"/>
        <v>0</v>
      </c>
      <c r="BI34" s="364">
        <f t="shared" ca="1" si="15"/>
        <v>0</v>
      </c>
      <c r="BJ34" s="362">
        <f ca="1">'DB Func'!G29</f>
        <v>0</v>
      </c>
      <c r="BK34" s="362">
        <f ca="1">'DB Func'!FW29</f>
        <v>0</v>
      </c>
      <c r="BL34" s="364">
        <f ca="1">D34*'P Gerais'!$D$13</f>
        <v>0</v>
      </c>
      <c r="BM34" s="364">
        <f ca="1">D34*'P Gerais'!$D$14</f>
        <v>0</v>
      </c>
      <c r="BN34" s="364">
        <f ca="1">D34*'P Gerais'!$D$16</f>
        <v>0</v>
      </c>
      <c r="BO34" s="364">
        <f ca="1">D34*'P Gerais'!$D$17</f>
        <v>0</v>
      </c>
      <c r="BP34" s="364">
        <f ca="1">D34*'P Gerais'!$D$18</f>
        <v>0</v>
      </c>
      <c r="BQ34" s="385">
        <f ca="1">VLOOKUP(D34,'P Gerais'!$D$22:$G$24,3,TRUE)</f>
        <v>0.08</v>
      </c>
      <c r="BR34" s="385">
        <f ca="1">VLOOKUP(D34,'P Gerais'!$D$29:$G$33,3,TRUE)</f>
        <v>0</v>
      </c>
      <c r="BS34" s="385">
        <f ca="1">'DB Func'!BN29</f>
        <v>0</v>
      </c>
      <c r="BT34" s="385">
        <f ca="1">'DB Func'!BO29</f>
        <v>0</v>
      </c>
      <c r="BU34" s="385">
        <f ca="1">'DB Func'!FX29</f>
        <v>0</v>
      </c>
      <c r="BV34" s="364">
        <f t="shared" ca="1" si="16"/>
        <v>-0.08</v>
      </c>
      <c r="BW34" s="364">
        <f ca="1">BV34-'DB Func'!GC29</f>
        <v>-0.08</v>
      </c>
      <c r="BX34" s="362">
        <f ca="1">IFERROR(VLOOKUP(BW34,'P Gerais'!$D$29:$G$33,3,TRUE)*BW34,0)</f>
        <v>0</v>
      </c>
      <c r="BY34" s="364">
        <f ca="1">IFERROR(BX34-VLOOKUP(BW34,'P Gerais'!$D$29:$H$33,4,TRUE),0)</f>
        <v>0</v>
      </c>
      <c r="BZ34" s="364">
        <f ca="1">D34*'DB Func'!GD29</f>
        <v>0</v>
      </c>
      <c r="CB34" s="364">
        <f t="shared" ca="1" si="17"/>
        <v>0</v>
      </c>
      <c r="CC34" s="364">
        <f t="shared" si="18"/>
        <v>0</v>
      </c>
      <c r="CD34" s="364">
        <f t="shared" si="19"/>
        <v>0</v>
      </c>
      <c r="CF34" s="362" t="str">
        <f t="shared" ca="1" si="20"/>
        <v>não</v>
      </c>
      <c r="CG34" s="362">
        <f ca="1">IF($CH$8=1,DAY('DB Func'!C29),0)</f>
        <v>0</v>
      </c>
      <c r="CH34" s="362">
        <f ca="1">IF(CI34=0,0,MONTH('DB Func'!C29))</f>
        <v>0</v>
      </c>
      <c r="CI34" s="362">
        <f ca="1">IF('P Gerais'!D32=YEAR('DB Func'!C29),YEAR('DB Func'!C29),0)</f>
        <v>0</v>
      </c>
      <c r="CJ34" s="371">
        <v>57</v>
      </c>
      <c r="CK34" s="363"/>
      <c r="CL34" s="362" t="str">
        <f ca="1">IF(ISERROR(HLOOKUP(CL32,$DS$7:$DY34,$DZ34,FALSE)),"N",HLOOKUP(CL32,$DS$7:$DY34,$DZ34,FALSE))</f>
        <v>N</v>
      </c>
      <c r="CM34" s="362" t="str">
        <f ca="1">IF(ISERROR(HLOOKUP(CM32,$DS$7:$DY34,$DZ34,FALSE)),"N",HLOOKUP(CM32,$DS$7:$DY34,$DZ34,FALSE))</f>
        <v>N</v>
      </c>
      <c r="CN34" s="362" t="str">
        <f ca="1">IF(ISERROR(HLOOKUP(CN32,$DS$7:$DY34,$DZ34,FALSE)),"N",HLOOKUP(CN32,$DS$7:$DY34,$DZ34,FALSE))</f>
        <v>N</v>
      </c>
      <c r="CO34" s="362" t="str">
        <f ca="1">IF(ISERROR(HLOOKUP(CO32,$DS$7:$DY34,$DZ34,FALSE)),"N",HLOOKUP(CO32,$DS$7:$DY34,$DZ34,FALSE))</f>
        <v>N</v>
      </c>
      <c r="CP34" s="362" t="str">
        <f>IF(ISERROR(HLOOKUP(CP32,$DS$7:$DY34,$DZ34,FALSE)),"N",HLOOKUP(CP32,$DS$7:$DY34,$DZ34,FALSE))</f>
        <v>N</v>
      </c>
      <c r="CQ34" s="362" t="str">
        <f ca="1">IF(ISERROR(HLOOKUP(CQ32,$DS$7:$DY34,$DZ34,FALSE)),"N",HLOOKUP(CQ32,$DS$7:$DY34,$DZ34,FALSE))</f>
        <v>N</v>
      </c>
      <c r="CR34" s="362" t="str">
        <f ca="1">IF(ISERROR(HLOOKUP(CR32,$DS$7:$DY34,$DZ34,FALSE)),"N",HLOOKUP(CR32,$DS$7:$DY34,$DZ34,FALSE))</f>
        <v>N</v>
      </c>
      <c r="CS34" s="362" t="str">
        <f ca="1">IF(ISERROR(HLOOKUP(CS32,$DS$7:$DY34,$DZ34,FALSE)),"N",HLOOKUP(CS32,$DS$7:$DY34,$DZ34,FALSE))</f>
        <v>N</v>
      </c>
      <c r="CT34" s="362" t="str">
        <f ca="1">IF(ISERROR(HLOOKUP(CT32,$DS$7:$DY34,$DZ34,FALSE)),"N",HLOOKUP(CT32,$DS$7:$DY34,$DZ34,FALSE))</f>
        <v>N</v>
      </c>
      <c r="CU34" s="362" t="str">
        <f ca="1">IF(ISERROR(HLOOKUP(CU32,$DS$7:$DY34,$DZ34,FALSE)),"N",HLOOKUP(CU32,$DS$7:$DY34,$DZ34,FALSE))</f>
        <v>N</v>
      </c>
      <c r="CV34" s="362" t="str">
        <f ca="1">IF(ISERROR(HLOOKUP(CV32,$DS$7:$DY34,$DZ34,FALSE)),"N",HLOOKUP(CV32,$DS$7:$DY34,$DZ34,FALSE))</f>
        <v>N</v>
      </c>
      <c r="CW34" s="362" t="str">
        <f>IF(ISERROR(HLOOKUP(CW32,$DS$7:$DY34,$DZ34,FALSE)),"N",HLOOKUP(CW32,$DS$7:$DY34,$DZ34,FALSE))</f>
        <v>N</v>
      </c>
      <c r="CX34" s="362" t="str">
        <f ca="1">IF(ISERROR(HLOOKUP(CX32,$DS$7:$DY34,$DZ34,FALSE)),"N",HLOOKUP(CX32,$DS$7:$DY34,$DZ34,FALSE))</f>
        <v>N</v>
      </c>
      <c r="CY34" s="362" t="str">
        <f ca="1">IF(ISERROR(HLOOKUP(CY32,$DS$7:$DY34,$DZ34,FALSE)),"N",HLOOKUP(CY32,$DS$7:$DY34,$DZ34,FALSE))</f>
        <v>N</v>
      </c>
      <c r="CZ34" s="362" t="str">
        <f ca="1">IF(ISERROR(HLOOKUP(CZ32,$DS$7:$DY34,$DZ34,FALSE)),"N",HLOOKUP(CZ32,$DS$7:$DY34,$DZ34,FALSE))</f>
        <v>N</v>
      </c>
      <c r="DA34" s="362" t="str">
        <f ca="1">IF(ISERROR(HLOOKUP(DA32,$DS$7:$DY34,$DZ34,FALSE)),"N",HLOOKUP(DA32,$DS$7:$DY34,$DZ34,FALSE))</f>
        <v>N</v>
      </c>
      <c r="DB34" s="362" t="str">
        <f ca="1">IF(ISERROR(HLOOKUP(DB32,$DS$7:$DY34,$DZ34,FALSE)),"N",HLOOKUP(DB32,$DS$7:$DY34,$DZ34,FALSE))</f>
        <v>N</v>
      </c>
      <c r="DC34" s="362" t="str">
        <f ca="1">IF(ISERROR(HLOOKUP(DC32,$DS$7:$DY34,$DZ34,FALSE)),"N",HLOOKUP(DC32,$DS$7:$DY34,$DZ34,FALSE))</f>
        <v>N</v>
      </c>
      <c r="DD34" s="362" t="str">
        <f>IF(ISERROR(HLOOKUP(DD32,$DS$7:$DY34,$DZ34,FALSE)),"N",HLOOKUP(DD32,$DS$7:$DY34,$DZ34,FALSE))</f>
        <v>N</v>
      </c>
      <c r="DE34" s="362" t="str">
        <f ca="1">IF(ISERROR(HLOOKUP(DE32,$DS$7:$DY34,$DZ34,FALSE)),"N",HLOOKUP(DE32,$DS$7:$DY34,$DZ34,FALSE))</f>
        <v>N</v>
      </c>
      <c r="DF34" s="362" t="str">
        <f ca="1">IF(ISERROR(HLOOKUP(DF32,$DS$7:$DY34,$DZ34,FALSE)),"N",HLOOKUP(DF32,$DS$7:$DY34,$DZ34,FALSE))</f>
        <v>N</v>
      </c>
      <c r="DG34" s="362" t="str">
        <f ca="1">IF(ISERROR(HLOOKUP(DG32,$DS$7:$DY34,$DZ34,FALSE)),"N",HLOOKUP(DG32,$DS$7:$DY34,$DZ34,FALSE))</f>
        <v>N</v>
      </c>
      <c r="DH34" s="362" t="str">
        <f ca="1">IF(ISERROR(HLOOKUP(DH32,$DS$7:$DY34,$DZ34,FALSE)),"N",HLOOKUP(DH32,$DS$7:$DY34,$DZ34,FALSE))</f>
        <v>N</v>
      </c>
      <c r="DI34" s="362" t="str">
        <f ca="1">IF(ISERROR(HLOOKUP(DI32,$DS$7:$DY34,$DZ34,FALSE)),"N",HLOOKUP(DI32,$DS$7:$DY34,$DZ34,FALSE))</f>
        <v>N</v>
      </c>
      <c r="DJ34" s="362" t="str">
        <f ca="1">IF(ISERROR(HLOOKUP(DJ32,$DS$7:$DY34,$DZ34,FALSE)),"N",HLOOKUP(DJ32,$DS$7:$DY34,$DZ34,FALSE))</f>
        <v>N</v>
      </c>
      <c r="DK34" s="362" t="str">
        <f>IF(ISERROR(HLOOKUP(DK32,$DS$7:$DY34,$DZ34,FALSE)),"N",HLOOKUP(DK32,$DS$7:$DY34,$DZ34,FALSE))</f>
        <v>N</v>
      </c>
      <c r="DL34" s="362" t="str">
        <f ca="1">IF(ISERROR(HLOOKUP(DL32,$DS$7:$DY34,$DZ34,FALSE)),"N",HLOOKUP(DL32,$DS$7:$DY34,$DZ34,FALSE))</f>
        <v>N</v>
      </c>
      <c r="DM34" s="362" t="str">
        <f ca="1">IF(ISERROR(HLOOKUP(DM32,$DS$7:$DY34,$DZ34,FALSE)),"N",HLOOKUP(DM32,$DS$7:$DY34,$DZ34,FALSE))</f>
        <v>N</v>
      </c>
      <c r="DN34" s="362" t="str">
        <f ca="1">IF(ISERROR(HLOOKUP(DN32,$DS$7:$DY34,$DZ34,FALSE)),"N",HLOOKUP(DN32,$DS$7:$DY34,$DZ34,FALSE))</f>
        <v>N</v>
      </c>
      <c r="DO34" s="362" t="str">
        <f ca="1">IF(ISERROR(HLOOKUP(DO32,$DS$7:$DY34,$DZ34,FALSE)),"N",HLOOKUP(DO32,$DS$7:$DY34,$DZ34,FALSE))</f>
        <v>N</v>
      </c>
      <c r="DP34" s="362" t="str">
        <f ca="1">IF(ISERROR(HLOOKUP(DP32,$DS$7:$DY34,$DZ34,FALSE)),"N",HLOOKUP(DP32,$DS$7:$DY34,$DZ34,FALSE))</f>
        <v>N</v>
      </c>
      <c r="DQ34" s="362">
        <f t="shared" ca="1" si="21"/>
        <v>0</v>
      </c>
      <c r="DR34" s="362">
        <f t="shared" ca="1" si="22"/>
        <v>31</v>
      </c>
      <c r="DS34" s="362" t="str">
        <f>IF('DB Func'!M29&gt;0,"S","N")</f>
        <v>N</v>
      </c>
      <c r="DT34" s="362" t="str">
        <f>IF('DB Func'!R29&gt;0,"S","N")</f>
        <v>N</v>
      </c>
      <c r="DU34" s="362" t="str">
        <f>IF('DB Func'!W29&gt;0,"S","N")</f>
        <v>N</v>
      </c>
      <c r="DV34" s="362" t="str">
        <f>IF('DB Func'!AB29&gt;0,"S","N")</f>
        <v>N</v>
      </c>
      <c r="DW34" s="362" t="str">
        <f>IF('DB Func'!AG29&gt;0,"S","N")</f>
        <v>N</v>
      </c>
      <c r="DX34" s="362" t="str">
        <f>IF('DB Func'!AL29&gt;0,"S","N")</f>
        <v>N</v>
      </c>
      <c r="DY34" s="362" t="str">
        <f>IF('DB Func'!AQ29&gt;0,"S","N")</f>
        <v>N</v>
      </c>
      <c r="DZ34" s="362">
        <v>28</v>
      </c>
      <c r="EA34" s="369">
        <f ca="1">'DB Func'!C29</f>
        <v>0</v>
      </c>
      <c r="EB34" s="362" t="str">
        <f t="shared" ca="1" si="32"/>
        <v>s</v>
      </c>
      <c r="EC34" s="362" t="str">
        <f t="shared" ca="1" si="32"/>
        <v>s</v>
      </c>
      <c r="ED34" s="362" t="str">
        <f t="shared" ca="1" si="32"/>
        <v>s</v>
      </c>
      <c r="EE34" s="362" t="str">
        <f t="shared" ca="1" si="32"/>
        <v>s</v>
      </c>
      <c r="EF34" s="362" t="str">
        <f t="shared" ca="1" si="32"/>
        <v>s</v>
      </c>
      <c r="EG34" s="362" t="str">
        <f t="shared" ca="1" si="32"/>
        <v>s</v>
      </c>
      <c r="EH34" s="362" t="str">
        <f t="shared" ca="1" si="32"/>
        <v>s</v>
      </c>
      <c r="EI34" s="362" t="str">
        <f t="shared" ca="1" si="32"/>
        <v>s</v>
      </c>
      <c r="EJ34" s="362" t="str">
        <f t="shared" ca="1" si="32"/>
        <v>s</v>
      </c>
      <c r="EK34" s="362" t="str">
        <f t="shared" ca="1" si="32"/>
        <v>s</v>
      </c>
      <c r="EL34" s="362" t="str">
        <f t="shared" ca="1" si="32"/>
        <v>s</v>
      </c>
      <c r="EM34" s="362" t="str">
        <f t="shared" ca="1" si="32"/>
        <v>s</v>
      </c>
      <c r="EN34" s="362" t="str">
        <f t="shared" ca="1" si="32"/>
        <v>s</v>
      </c>
      <c r="EO34" s="362" t="str">
        <f t="shared" ca="1" si="32"/>
        <v>s</v>
      </c>
      <c r="EP34" s="362" t="str">
        <f t="shared" ca="1" si="32"/>
        <v>s</v>
      </c>
      <c r="EQ34" s="362" t="str">
        <f t="shared" ca="1" si="32"/>
        <v>s</v>
      </c>
      <c r="ER34" s="362" t="str">
        <f t="shared" ca="1" si="31"/>
        <v>s</v>
      </c>
      <c r="ES34" s="362" t="str">
        <f t="shared" ca="1" si="31"/>
        <v>s</v>
      </c>
      <c r="ET34" s="362" t="str">
        <f t="shared" ca="1" si="31"/>
        <v>s</v>
      </c>
      <c r="EU34" s="362" t="str">
        <f t="shared" ca="1" si="31"/>
        <v>s</v>
      </c>
      <c r="EV34" s="362" t="str">
        <f t="shared" ca="1" si="24"/>
        <v>s</v>
      </c>
      <c r="EW34" s="362" t="str">
        <f t="shared" ca="1" si="31"/>
        <v>s</v>
      </c>
      <c r="EX34" s="362" t="str">
        <f t="shared" ca="1" si="31"/>
        <v>s</v>
      </c>
      <c r="EY34" s="362" t="str">
        <f t="shared" ca="1" si="31"/>
        <v>s</v>
      </c>
      <c r="EZ34" s="362" t="str">
        <f t="shared" ca="1" si="31"/>
        <v>s</v>
      </c>
      <c r="FA34" s="362" t="str">
        <f t="shared" ca="1" si="31"/>
        <v>s</v>
      </c>
      <c r="FB34" s="362" t="str">
        <f t="shared" ca="1" si="31"/>
        <v>s</v>
      </c>
      <c r="FC34" s="362" t="str">
        <f t="shared" ca="1" si="31"/>
        <v>s</v>
      </c>
      <c r="FD34" s="362" t="str">
        <f t="shared" ca="1" si="31"/>
        <v>s</v>
      </c>
      <c r="FE34" s="362" t="str">
        <f t="shared" ca="1" si="31"/>
        <v>s</v>
      </c>
      <c r="FF34" s="362" t="str">
        <f t="shared" ca="1" si="31"/>
        <v>s</v>
      </c>
      <c r="FG34" s="362">
        <f t="shared" ca="1" si="25"/>
        <v>31</v>
      </c>
      <c r="FH34" s="362">
        <f t="shared" ca="1" si="26"/>
        <v>0</v>
      </c>
      <c r="FI34" s="362" t="str">
        <f ca="1">IF(AND(YEAR(EA34)='P Gerais'!D32,MONTH(Lanc!EA34)=12,DAY(Lanc!EA34)&gt;1),"S","N")</f>
        <v>N</v>
      </c>
      <c r="FJ34" s="364">
        <f t="shared" ca="1" si="27"/>
        <v>0</v>
      </c>
      <c r="FK34" s="364">
        <f t="shared" si="28"/>
        <v>0</v>
      </c>
      <c r="FL34" s="387">
        <f t="shared" ca="1" si="29"/>
        <v>0</v>
      </c>
      <c r="FP34" s="363">
        <f ca="1">((FJ34-FL34-FK34+AZ34+AQ34+SUM(Z34:AA34)+SUM(AW34:AX34)+AK34)*IF('DB Func'!GG29="ok",'DB Func'!GD29,0))</f>
        <v>0</v>
      </c>
      <c r="FR34" s="389">
        <f t="shared" ca="1" si="30"/>
        <v>0</v>
      </c>
      <c r="GV34" s="49"/>
      <c r="GW34" s="49"/>
      <c r="GX34" s="49"/>
      <c r="GY34" s="49"/>
      <c r="GZ34" s="49"/>
      <c r="HA34" s="49"/>
      <c r="HB34" s="49"/>
      <c r="HC34" s="49"/>
    </row>
    <row r="35" spans="1:211" ht="30" customHeight="1" thickTop="1" thickBot="1">
      <c r="C35" s="390" t="str">
        <f ca="1">IF('DB Func'!B30="Funcionário 28","",'DB Func'!B30)</f>
        <v/>
      </c>
      <c r="D35" s="391">
        <f ca="1">'DB Func'!CO30</f>
        <v>0</v>
      </c>
      <c r="E35" s="382" t="str">
        <f ca="1">IF(C35="","-",IF(OR(terceiro!E35="DEZ",terceiro!F35="DEZ"),"Sim","Não"))</f>
        <v>-</v>
      </c>
      <c r="F35" s="383" t="str">
        <f ca="1">IF(C35="","-",IF(OR(Ferias!E35="jan",Ferias!F35="DEZ"),"Sim","Não"))</f>
        <v>-</v>
      </c>
      <c r="G35" s="383">
        <f ca="1">IF(C35="",0,IF(F35="Sim",IF(Ferias!E35="DEZ",Ferias!I35,Ferias!J35),0))</f>
        <v>0</v>
      </c>
      <c r="H35" s="185"/>
      <c r="I35" s="185"/>
      <c r="J35" s="398">
        <f t="shared" ca="1" si="1"/>
        <v>0</v>
      </c>
      <c r="K35" s="152"/>
      <c r="L35" s="151"/>
      <c r="M35" s="189"/>
      <c r="N35" s="153"/>
      <c r="O35" s="48"/>
      <c r="P35" s="48"/>
      <c r="Q35" s="48"/>
      <c r="R35" s="49"/>
      <c r="S35" s="49"/>
      <c r="T35" s="49"/>
      <c r="U35" s="49"/>
      <c r="V35" s="49"/>
      <c r="W35" s="49"/>
      <c r="X35" s="49"/>
      <c r="Y35" s="49"/>
      <c r="Z35" s="49"/>
      <c r="AA35" s="49"/>
      <c r="AB35" s="48"/>
      <c r="AC35" s="48"/>
      <c r="AD35" s="49"/>
      <c r="AE35" s="49"/>
      <c r="AF35" s="314"/>
      <c r="AH35" s="400">
        <f ca="1">IF(AND('DB Func'!GE30="Novembro",'DB Func'!BQ30="2 Parcelas"),(('auxiliar 13 sal'!N31/12*'DB Func'!GF30+AVERAGE('auxiliar 13 sal'!Q31:AB31)+AVERAGE('auxiliar 13 sal'!AE31:AP31)+'auxiliar 13 sal'!N31*'DB Func'!BN30+'auxiliar 13 sal'!N31*'DB Func'!BO30)/2),IF('DB Func'!GE30="Dezembro",IF('DB Func'!BQ30="Parcela Única",('auxiliar 13 sal'!N31/12*'DB Func'!GF30)+AVERAGE('auxiliar 13 sal'!Q31:AB31)+AVERAGE('auxiliar 13 sal'!AE31:AP31)+('auxiliar 13 sal'!N31*'DB Func'!BN30)+('auxiliar 13 sal'!N31*'DB Func'!BO30),IF('DB Func'!BQ30="2 Parcelas",(('auxiliar 13 sal'!N31/12*'DB Func'!GF30+AVERAGE('auxiliar 13 sal'!Q31:AB31)+AVERAGE('auxiliar 13 sal'!AE31:AP31)+'auxiliar 13 sal'!N31*'DB Func'!BN30+'auxiliar 13 sal'!N31*'DB Func'!BO30)/2))),0))</f>
        <v>0</v>
      </c>
      <c r="AK35" s="364">
        <f t="shared" ca="1" si="5"/>
        <v>0</v>
      </c>
      <c r="AL35" s="364">
        <f t="shared" ca="1" si="6"/>
        <v>0</v>
      </c>
      <c r="AM35" s="364">
        <f t="shared" ca="1" si="7"/>
        <v>0</v>
      </c>
      <c r="AN35" s="364">
        <f t="shared" ca="1" si="8"/>
        <v>0</v>
      </c>
      <c r="AO35" s="364">
        <f t="shared" ca="1" si="9"/>
        <v>0</v>
      </c>
      <c r="AP35" s="364">
        <f t="shared" ca="1" si="10"/>
        <v>0</v>
      </c>
      <c r="AQ35" s="364">
        <f t="shared" ca="1" si="11"/>
        <v>0</v>
      </c>
      <c r="AR35" s="364">
        <f>IF(OR(M35="",M35=0),0,((FJ35/220)*('Ho Ex'!$C$8+$AS$6))*M35)</f>
        <v>0</v>
      </c>
      <c r="AS35" s="364">
        <f>IF(OR(N35="",N35=0),0,((FJ35/220*('DB Func'!GD30+Lanc!$AS$6))*('Ho Ex'!$I$8+$AS$6))*(N35/52.5*60))</f>
        <v>0</v>
      </c>
      <c r="AT35" s="364">
        <f>IF(OR(M35="",M35=0),0,((FJ35/220)*('Ho Ex'!$J$8+$AS$6))*O35)</f>
        <v>0</v>
      </c>
      <c r="AU35" s="364">
        <f>IF(OR(M35="",M35=0),0,((FJ35/220)*('Ho Ex'!I41+$AS$6))*P35)</f>
        <v>0</v>
      </c>
      <c r="AV35" s="364">
        <f>IF(OR(M35="",M35=0),0,((FJ35/220)*('Ho Ex'!C41+$AS$6))*Q35)</f>
        <v>0</v>
      </c>
      <c r="AW35" s="364">
        <f ca="1">FJ35*'DB Func'!BN30</f>
        <v>0</v>
      </c>
      <c r="AX35" s="364">
        <f ca="1">FJ35*'DB Func'!BO30</f>
        <v>0</v>
      </c>
      <c r="AY35" s="364">
        <f ca="1">IF(FJ35=0,0,VLOOKUP(FJ35,'P Gerais'!$D$39:$G$41,3,TRUE)*Func28!$F$68)</f>
        <v>0</v>
      </c>
      <c r="AZ35" s="364">
        <f t="shared" si="12"/>
        <v>0</v>
      </c>
      <c r="BA35" s="364">
        <f ca="1">((FJ35-FL35-FK35+AZ35+AQ35+SUM(Z35:AA35)+SUM(AW35:AX35)+AK35)*IF('DB Func'!GG30="ok",'DB Func'!GD30,0))+(FJ35-FL35-FK35+AZ35+AQ35+SUM(Z35:AA35)+SUM(AW35:AX35))+AK35</f>
        <v>0</v>
      </c>
      <c r="BB35" s="385">
        <f ca="1">VLOOKUP(BA35,'P Gerais'!$D$22:$G$25,3,TRUE)</f>
        <v>0.08</v>
      </c>
      <c r="BC35" s="364">
        <f ca="1">IF(BA35&lt;'P Gerais'!$D$25,BA35*BB35,Lanc!BB35)</f>
        <v>0</v>
      </c>
      <c r="BD35" s="364">
        <f ca="1">BA35-BC35-('DB Func'!GB30*'P Gerais'!$D$35)</f>
        <v>0</v>
      </c>
      <c r="BE35" s="386">
        <f ca="1">VLOOKUP(BD35,'P Gerais'!$D$29:$F$33,3,TRUE)</f>
        <v>0</v>
      </c>
      <c r="BF35" s="364">
        <f t="shared" ca="1" si="13"/>
        <v>0</v>
      </c>
      <c r="BG35" s="364">
        <f ca="1">VLOOKUP(BD35,'P Gerais'!$D$29:$G$33,4,TRUE)</f>
        <v>0</v>
      </c>
      <c r="BH35" s="364">
        <f t="shared" ca="1" si="14"/>
        <v>0</v>
      </c>
      <c r="BI35" s="364">
        <f t="shared" ca="1" si="15"/>
        <v>0</v>
      </c>
      <c r="BJ35" s="362">
        <f ca="1">'DB Func'!G30</f>
        <v>0</v>
      </c>
      <c r="BK35" s="362">
        <f ca="1">'DB Func'!FW30</f>
        <v>0</v>
      </c>
      <c r="BL35" s="364">
        <f ca="1">D35*'P Gerais'!$D$13</f>
        <v>0</v>
      </c>
      <c r="BM35" s="364">
        <f ca="1">D35*'P Gerais'!$D$14</f>
        <v>0</v>
      </c>
      <c r="BN35" s="364">
        <f ca="1">D35*'P Gerais'!$D$16</f>
        <v>0</v>
      </c>
      <c r="BO35" s="364">
        <f ca="1">D35*'P Gerais'!$D$17</f>
        <v>0</v>
      </c>
      <c r="BP35" s="364">
        <f ca="1">D35*'P Gerais'!$D$18</f>
        <v>0</v>
      </c>
      <c r="BQ35" s="385">
        <f ca="1">VLOOKUP(D35,'P Gerais'!$D$22:$G$24,3,TRUE)</f>
        <v>0.08</v>
      </c>
      <c r="BR35" s="385">
        <f ca="1">VLOOKUP(D35,'P Gerais'!$D$29:$G$33,3,TRUE)</f>
        <v>0</v>
      </c>
      <c r="BS35" s="385">
        <f ca="1">'DB Func'!BN30</f>
        <v>0</v>
      </c>
      <c r="BT35" s="385">
        <f ca="1">'DB Func'!BO30</f>
        <v>0</v>
      </c>
      <c r="BU35" s="385">
        <f ca="1">'DB Func'!FX30</f>
        <v>0</v>
      </c>
      <c r="BV35" s="364">
        <f t="shared" ca="1" si="16"/>
        <v>-0.08</v>
      </c>
      <c r="BW35" s="364">
        <f ca="1">BV35-'DB Func'!GC30</f>
        <v>-0.08</v>
      </c>
      <c r="BX35" s="362">
        <f ca="1">IFERROR(VLOOKUP(BW35,'P Gerais'!$D$29:$G$33,3,TRUE)*BW35,0)</f>
        <v>0</v>
      </c>
      <c r="BY35" s="364">
        <f ca="1">IFERROR(BX35-VLOOKUP(BW35,'P Gerais'!$D$29:$H$33,4,TRUE),0)</f>
        <v>0</v>
      </c>
      <c r="BZ35" s="364">
        <f ca="1">D35*'DB Func'!GD30</f>
        <v>0</v>
      </c>
      <c r="CB35" s="364">
        <f t="shared" ca="1" si="17"/>
        <v>0</v>
      </c>
      <c r="CC35" s="364">
        <f t="shared" si="18"/>
        <v>0</v>
      </c>
      <c r="CD35" s="364">
        <f t="shared" si="19"/>
        <v>0</v>
      </c>
      <c r="CF35" s="362" t="str">
        <f t="shared" ca="1" si="20"/>
        <v>não</v>
      </c>
      <c r="CG35" s="362">
        <f ca="1">IF($CH$8=1,DAY('DB Func'!C30),0)</f>
        <v>0</v>
      </c>
      <c r="CH35" s="362">
        <f ca="1">IF(CI35=0,0,MONTH('DB Func'!C30))</f>
        <v>0</v>
      </c>
      <c r="CI35" s="362">
        <f ca="1">IF('P Gerais'!D33=YEAR('DB Func'!C30),YEAR('DB Func'!C30),0)</f>
        <v>0</v>
      </c>
      <c r="CJ35" s="371">
        <v>58</v>
      </c>
      <c r="CK35" s="363"/>
      <c r="CL35" s="362" t="str">
        <f>IF(ISERROR(HLOOKUP(CL33,$DS$7:$DY35,$DZ35,FALSE)),"N",HLOOKUP(CL33,$DS$7:$DY35,$DZ35,FALSE))</f>
        <v>N</v>
      </c>
      <c r="CM35" s="362" t="str">
        <f>IF(ISERROR(HLOOKUP(CM33,$DS$7:$DY35,$DZ35,FALSE)),"N",HLOOKUP(CM33,$DS$7:$DY35,$DZ35,FALSE))</f>
        <v>N</v>
      </c>
      <c r="CN35" s="362" t="str">
        <f>IF(ISERROR(HLOOKUP(CN33,$DS$7:$DY35,$DZ35,FALSE)),"N",HLOOKUP(CN33,$DS$7:$DY35,$DZ35,FALSE))</f>
        <v>N</v>
      </c>
      <c r="CO35" s="362" t="str">
        <f>IF(ISERROR(HLOOKUP(CO33,$DS$7:$DY35,$DZ35,FALSE)),"N",HLOOKUP(CO33,$DS$7:$DY35,$DZ35,FALSE))</f>
        <v>N</v>
      </c>
      <c r="CP35" s="362" t="str">
        <f>IF(ISERROR(HLOOKUP(CP33,$DS$7:$DY35,$DZ35,FALSE)),"N",HLOOKUP(CP33,$DS$7:$DY35,$DZ35,FALSE))</f>
        <v>N</v>
      </c>
      <c r="CQ35" s="362" t="str">
        <f>IF(ISERROR(HLOOKUP(CQ33,$DS$7:$DY35,$DZ35,FALSE)),"N",HLOOKUP(CQ33,$DS$7:$DY35,$DZ35,FALSE))</f>
        <v>N</v>
      </c>
      <c r="CR35" s="362" t="str">
        <f>IF(ISERROR(HLOOKUP(CR33,$DS$7:$DY35,$DZ35,FALSE)),"N",HLOOKUP(CR33,$DS$7:$DY35,$DZ35,FALSE))</f>
        <v>N</v>
      </c>
      <c r="CS35" s="362" t="str">
        <f>IF(ISERROR(HLOOKUP(CS33,$DS$7:$DY35,$DZ35,FALSE)),"N",HLOOKUP(CS33,$DS$7:$DY35,$DZ35,FALSE))</f>
        <v>N</v>
      </c>
      <c r="CT35" s="362" t="str">
        <f>IF(ISERROR(HLOOKUP(CT33,$DS$7:$DY35,$DZ35,FALSE)),"N",HLOOKUP(CT33,$DS$7:$DY35,$DZ35,FALSE))</f>
        <v>N</v>
      </c>
      <c r="CU35" s="362" t="str">
        <f>IF(ISERROR(HLOOKUP(CU33,$DS$7:$DY35,$DZ35,FALSE)),"N",HLOOKUP(CU33,$DS$7:$DY35,$DZ35,FALSE))</f>
        <v>N</v>
      </c>
      <c r="CV35" s="362" t="str">
        <f>IF(ISERROR(HLOOKUP(CV33,$DS$7:$DY35,$DZ35,FALSE)),"N",HLOOKUP(CV33,$DS$7:$DY35,$DZ35,FALSE))</f>
        <v>N</v>
      </c>
      <c r="CW35" s="362" t="str">
        <f>IF(ISERROR(HLOOKUP(CW33,$DS$7:$DY35,$DZ35,FALSE)),"N",HLOOKUP(CW33,$DS$7:$DY35,$DZ35,FALSE))</f>
        <v>N</v>
      </c>
      <c r="CX35" s="362" t="str">
        <f>IF(ISERROR(HLOOKUP(CX33,$DS$7:$DY35,$DZ35,FALSE)),"N",HLOOKUP(CX33,$DS$7:$DY35,$DZ35,FALSE))</f>
        <v>N</v>
      </c>
      <c r="CY35" s="362" t="str">
        <f>IF(ISERROR(HLOOKUP(CY33,$DS$7:$DY35,$DZ35,FALSE)),"N",HLOOKUP(CY33,$DS$7:$DY35,$DZ35,FALSE))</f>
        <v>N</v>
      </c>
      <c r="CZ35" s="362" t="str">
        <f>IF(ISERROR(HLOOKUP(CZ33,$DS$7:$DY35,$DZ35,FALSE)),"N",HLOOKUP(CZ33,$DS$7:$DY35,$DZ35,FALSE))</f>
        <v>N</v>
      </c>
      <c r="DA35" s="362" t="str">
        <f>IF(ISERROR(HLOOKUP(DA33,$DS$7:$DY35,$DZ35,FALSE)),"N",HLOOKUP(DA33,$DS$7:$DY35,$DZ35,FALSE))</f>
        <v>N</v>
      </c>
      <c r="DB35" s="362" t="str">
        <f>IF(ISERROR(HLOOKUP(DB33,$DS$7:$DY35,$DZ35,FALSE)),"N",HLOOKUP(DB33,$DS$7:$DY35,$DZ35,FALSE))</f>
        <v>N</v>
      </c>
      <c r="DC35" s="362" t="str">
        <f>IF(ISERROR(HLOOKUP(DC33,$DS$7:$DY35,$DZ35,FALSE)),"N",HLOOKUP(DC33,$DS$7:$DY35,$DZ35,FALSE))</f>
        <v>N</v>
      </c>
      <c r="DD35" s="362" t="str">
        <f>IF(ISERROR(HLOOKUP(DD33,$DS$7:$DY35,$DZ35,FALSE)),"N",HLOOKUP(DD33,$DS$7:$DY35,$DZ35,FALSE))</f>
        <v>N</v>
      </c>
      <c r="DE35" s="362" t="str">
        <f>IF(ISERROR(HLOOKUP(DE33,$DS$7:$DY35,$DZ35,FALSE)),"N",HLOOKUP(DE33,$DS$7:$DY35,$DZ35,FALSE))</f>
        <v>N</v>
      </c>
      <c r="DF35" s="362" t="str">
        <f>IF(ISERROR(HLOOKUP(DF33,$DS$7:$DY35,$DZ35,FALSE)),"N",HLOOKUP(DF33,$DS$7:$DY35,$DZ35,FALSE))</f>
        <v>N</v>
      </c>
      <c r="DG35" s="362" t="str">
        <f>IF(ISERROR(HLOOKUP(DG33,$DS$7:$DY35,$DZ35,FALSE)),"N",HLOOKUP(DG33,$DS$7:$DY35,$DZ35,FALSE))</f>
        <v>N</v>
      </c>
      <c r="DH35" s="362" t="str">
        <f>IF(ISERROR(HLOOKUP(DH33,$DS$7:$DY35,$DZ35,FALSE)),"N",HLOOKUP(DH33,$DS$7:$DY35,$DZ35,FALSE))</f>
        <v>N</v>
      </c>
      <c r="DI35" s="362" t="str">
        <f>IF(ISERROR(HLOOKUP(DI33,$DS$7:$DY35,$DZ35,FALSE)),"N",HLOOKUP(DI33,$DS$7:$DY35,$DZ35,FALSE))</f>
        <v>N</v>
      </c>
      <c r="DJ35" s="362" t="str">
        <f>IF(ISERROR(HLOOKUP(DJ33,$DS$7:$DY35,$DZ35,FALSE)),"N",HLOOKUP(DJ33,$DS$7:$DY35,$DZ35,FALSE))</f>
        <v>N</v>
      </c>
      <c r="DK35" s="362" t="str">
        <f>IF(ISERROR(HLOOKUP(DK33,$DS$7:$DY35,$DZ35,FALSE)),"N",HLOOKUP(DK33,$DS$7:$DY35,$DZ35,FALSE))</f>
        <v>N</v>
      </c>
      <c r="DL35" s="362" t="str">
        <f>IF(ISERROR(HLOOKUP(DL33,$DS$7:$DY35,$DZ35,FALSE)),"N",HLOOKUP(DL33,$DS$7:$DY35,$DZ35,FALSE))</f>
        <v>N</v>
      </c>
      <c r="DM35" s="362" t="str">
        <f>IF(ISERROR(HLOOKUP(DM33,$DS$7:$DY35,$DZ35,FALSE)),"N",HLOOKUP(DM33,$DS$7:$DY35,$DZ35,FALSE))</f>
        <v>N</v>
      </c>
      <c r="DN35" s="362" t="str">
        <f>IF(ISERROR(HLOOKUP(DN33,$DS$7:$DY35,$DZ35,FALSE)),"N",HLOOKUP(DN33,$DS$7:$DY35,$DZ35,FALSE))</f>
        <v>N</v>
      </c>
      <c r="DO35" s="362" t="str">
        <f>IF(ISERROR(HLOOKUP(DO33,$DS$7:$DY35,$DZ35,FALSE)),"N",HLOOKUP(DO33,$DS$7:$DY35,$DZ35,FALSE))</f>
        <v>N</v>
      </c>
      <c r="DP35" s="362" t="str">
        <f>IF(ISERROR(HLOOKUP(DP33,$DS$7:$DY35,$DZ35,FALSE)),"N",HLOOKUP(DP33,$DS$7:$DY35,$DZ35,FALSE))</f>
        <v>N</v>
      </c>
      <c r="DQ35" s="362">
        <f t="shared" si="21"/>
        <v>0</v>
      </c>
      <c r="DR35" s="362">
        <f t="shared" si="22"/>
        <v>31</v>
      </c>
      <c r="DS35" s="362" t="str">
        <f>IF('DB Func'!M30&gt;0,"S","N")</f>
        <v>N</v>
      </c>
      <c r="DT35" s="362" t="str">
        <f>IF('DB Func'!R30&gt;0,"S","N")</f>
        <v>N</v>
      </c>
      <c r="DU35" s="362" t="str">
        <f>IF('DB Func'!W30&gt;0,"S","N")</f>
        <v>N</v>
      </c>
      <c r="DV35" s="362" t="str">
        <f>IF('DB Func'!AB30&gt;0,"S","N")</f>
        <v>N</v>
      </c>
      <c r="DW35" s="362" t="str">
        <f>IF('DB Func'!AG30&gt;0,"S","N")</f>
        <v>N</v>
      </c>
      <c r="DX35" s="362" t="str">
        <f>IF('DB Func'!AL30&gt;0,"S","N")</f>
        <v>N</v>
      </c>
      <c r="DY35" s="362" t="str">
        <f>IF('DB Func'!AQ30&gt;0,"S","N")</f>
        <v>N</v>
      </c>
      <c r="DZ35" s="362">
        <v>29</v>
      </c>
      <c r="EA35" s="369">
        <f ca="1">'DB Func'!C30</f>
        <v>0</v>
      </c>
      <c r="EB35" s="362" t="str">
        <f t="shared" ca="1" si="32"/>
        <v>s</v>
      </c>
      <c r="EC35" s="362" t="str">
        <f t="shared" ca="1" si="32"/>
        <v>s</v>
      </c>
      <c r="ED35" s="362" t="str">
        <f t="shared" ca="1" si="32"/>
        <v>s</v>
      </c>
      <c r="EE35" s="362" t="str">
        <f t="shared" ca="1" si="32"/>
        <v>s</v>
      </c>
      <c r="EF35" s="362" t="str">
        <f t="shared" ca="1" si="32"/>
        <v>s</v>
      </c>
      <c r="EG35" s="362" t="str">
        <f t="shared" ca="1" si="32"/>
        <v>s</v>
      </c>
      <c r="EH35" s="362" t="str">
        <f t="shared" ca="1" si="32"/>
        <v>s</v>
      </c>
      <c r="EI35" s="362" t="str">
        <f t="shared" ca="1" si="32"/>
        <v>s</v>
      </c>
      <c r="EJ35" s="362" t="str">
        <f t="shared" ca="1" si="32"/>
        <v>s</v>
      </c>
      <c r="EK35" s="362" t="str">
        <f t="shared" ca="1" si="32"/>
        <v>s</v>
      </c>
      <c r="EL35" s="362" t="str">
        <f t="shared" ca="1" si="32"/>
        <v>s</v>
      </c>
      <c r="EM35" s="362" t="str">
        <f t="shared" ca="1" si="32"/>
        <v>s</v>
      </c>
      <c r="EN35" s="362" t="str">
        <f t="shared" ca="1" si="32"/>
        <v>s</v>
      </c>
      <c r="EO35" s="362" t="str">
        <f t="shared" ca="1" si="32"/>
        <v>s</v>
      </c>
      <c r="EP35" s="362" t="str">
        <f t="shared" ca="1" si="32"/>
        <v>s</v>
      </c>
      <c r="EQ35" s="362" t="str">
        <f t="shared" ca="1" si="32"/>
        <v>s</v>
      </c>
      <c r="ER35" s="362" t="str">
        <f t="shared" ca="1" si="31"/>
        <v>s</v>
      </c>
      <c r="ES35" s="362" t="str">
        <f t="shared" ca="1" si="31"/>
        <v>s</v>
      </c>
      <c r="ET35" s="362" t="str">
        <f t="shared" ca="1" si="31"/>
        <v>s</v>
      </c>
      <c r="EU35" s="362" t="str">
        <f t="shared" ca="1" si="31"/>
        <v>s</v>
      </c>
      <c r="EV35" s="362" t="str">
        <f t="shared" ca="1" si="24"/>
        <v>s</v>
      </c>
      <c r="EW35" s="362" t="str">
        <f t="shared" ca="1" si="31"/>
        <v>s</v>
      </c>
      <c r="EX35" s="362" t="str">
        <f t="shared" ca="1" si="31"/>
        <v>s</v>
      </c>
      <c r="EY35" s="362" t="str">
        <f t="shared" ca="1" si="31"/>
        <v>s</v>
      </c>
      <c r="EZ35" s="362" t="str">
        <f t="shared" ca="1" si="31"/>
        <v>s</v>
      </c>
      <c r="FA35" s="362" t="str">
        <f t="shared" ca="1" si="31"/>
        <v>s</v>
      </c>
      <c r="FB35" s="362" t="str">
        <f t="shared" ca="1" si="31"/>
        <v>s</v>
      </c>
      <c r="FC35" s="362" t="str">
        <f t="shared" ca="1" si="31"/>
        <v>s</v>
      </c>
      <c r="FD35" s="362" t="str">
        <f t="shared" ca="1" si="31"/>
        <v>s</v>
      </c>
      <c r="FE35" s="362" t="str">
        <f t="shared" ca="1" si="31"/>
        <v>s</v>
      </c>
      <c r="FF35" s="362" t="str">
        <f t="shared" ca="1" si="31"/>
        <v>s</v>
      </c>
      <c r="FG35" s="362">
        <f t="shared" ca="1" si="25"/>
        <v>31</v>
      </c>
      <c r="FH35" s="362">
        <f t="shared" ca="1" si="26"/>
        <v>0</v>
      </c>
      <c r="FI35" s="362" t="str">
        <f ca="1">IF(AND(YEAR(EA35)='P Gerais'!D33,MONTH(Lanc!EA35)=12,DAY(Lanc!EA35)&gt;1),"S","N")</f>
        <v>N</v>
      </c>
      <c r="FJ35" s="364">
        <f t="shared" ca="1" si="27"/>
        <v>0</v>
      </c>
      <c r="FK35" s="364">
        <f t="shared" si="28"/>
        <v>0</v>
      </c>
      <c r="FL35" s="387">
        <f t="shared" ca="1" si="29"/>
        <v>0</v>
      </c>
      <c r="FP35" s="363">
        <f ca="1">((FJ35-FL35-FK35+AZ35+AQ35+SUM(Z35:AA35)+SUM(AW35:AX35)+AK35)*IF('DB Func'!GG30="ok",'DB Func'!GD30,0))</f>
        <v>0</v>
      </c>
      <c r="FR35" s="389">
        <f t="shared" ca="1" si="30"/>
        <v>0</v>
      </c>
      <c r="GV35" s="49"/>
      <c r="GW35" s="49"/>
      <c r="GX35" s="49"/>
      <c r="GY35" s="49"/>
      <c r="GZ35" s="49"/>
      <c r="HA35" s="49"/>
      <c r="HB35" s="49"/>
      <c r="HC35" s="49"/>
    </row>
    <row r="36" spans="1:211" ht="30" customHeight="1" thickTop="1" thickBot="1">
      <c r="C36" s="390" t="str">
        <f ca="1">IF('DB Func'!B31="Funcionário 29","",'DB Func'!B31)</f>
        <v/>
      </c>
      <c r="D36" s="391">
        <f ca="1">'DB Func'!CO31</f>
        <v>0</v>
      </c>
      <c r="E36" s="382" t="str">
        <f ca="1">IF(C36="","-",IF(OR(terceiro!E36="DEZ",terceiro!F36="DEZ"),"Sim","Não"))</f>
        <v>-</v>
      </c>
      <c r="F36" s="383" t="str">
        <f ca="1">IF(C36="","-",IF(OR(Ferias!E36="jan",Ferias!F36="DEZ"),"Sim","Não"))</f>
        <v>-</v>
      </c>
      <c r="G36" s="383">
        <f ca="1">IF(C36="",0,IF(F36="Sim",IF(Ferias!E36="DEZ",Ferias!I36,Ferias!J36),0))</f>
        <v>0</v>
      </c>
      <c r="H36" s="185"/>
      <c r="I36" s="185"/>
      <c r="J36" s="398">
        <f t="shared" ca="1" si="1"/>
        <v>0</v>
      </c>
      <c r="K36" s="152"/>
      <c r="L36" s="151"/>
      <c r="M36" s="189"/>
      <c r="N36" s="153"/>
      <c r="O36" s="48"/>
      <c r="P36" s="48"/>
      <c r="Q36" s="48"/>
      <c r="R36" s="49"/>
      <c r="S36" s="49"/>
      <c r="T36" s="49"/>
      <c r="U36" s="49"/>
      <c r="V36" s="49"/>
      <c r="W36" s="49"/>
      <c r="X36" s="49"/>
      <c r="Y36" s="49"/>
      <c r="Z36" s="49"/>
      <c r="AA36" s="49"/>
      <c r="AB36" s="48"/>
      <c r="AC36" s="48"/>
      <c r="AD36" s="49"/>
      <c r="AE36" s="49"/>
      <c r="AF36" s="314"/>
      <c r="AH36" s="400">
        <f ca="1">IF(AND('DB Func'!GE31="Novembro",'DB Func'!BQ31="2 Parcelas"),(('auxiliar 13 sal'!N32/12*'DB Func'!GF31+AVERAGE('auxiliar 13 sal'!Q32:AB32)+AVERAGE('auxiliar 13 sal'!AE32:AP32)+'auxiliar 13 sal'!N32*'DB Func'!BN31+'auxiliar 13 sal'!N32*'DB Func'!BO31)/2),IF('DB Func'!GE31="Dezembro",IF('DB Func'!BQ31="Parcela Única",('auxiliar 13 sal'!N32/12*'DB Func'!GF31)+AVERAGE('auxiliar 13 sal'!Q32:AB32)+AVERAGE('auxiliar 13 sal'!AE32:AP32)+('auxiliar 13 sal'!N32*'DB Func'!BN31)+('auxiliar 13 sal'!N32*'DB Func'!BO31),IF('DB Func'!BQ31="2 Parcelas",(('auxiliar 13 sal'!N32/12*'DB Func'!GF31+AVERAGE('auxiliar 13 sal'!Q32:AB32)+AVERAGE('auxiliar 13 sal'!AE32:AP32)+'auxiliar 13 sal'!N32*'DB Func'!BN31+'auxiliar 13 sal'!N32*'DB Func'!BO31)/2))),0))</f>
        <v>0</v>
      </c>
      <c r="AK36" s="364">
        <f t="shared" ca="1" si="5"/>
        <v>0</v>
      </c>
      <c r="AL36" s="364">
        <f t="shared" ca="1" si="6"/>
        <v>0</v>
      </c>
      <c r="AM36" s="364">
        <f t="shared" ca="1" si="7"/>
        <v>0</v>
      </c>
      <c r="AN36" s="364">
        <f t="shared" ca="1" si="8"/>
        <v>0</v>
      </c>
      <c r="AO36" s="364">
        <f t="shared" ca="1" si="9"/>
        <v>0</v>
      </c>
      <c r="AP36" s="364">
        <f t="shared" ca="1" si="10"/>
        <v>0</v>
      </c>
      <c r="AQ36" s="364">
        <f t="shared" ca="1" si="11"/>
        <v>0</v>
      </c>
      <c r="AR36" s="364">
        <f>IF(OR(M36="",M36=0),0,((FJ36/220)*('Ho Ex'!$C$8+$AS$6))*M36)</f>
        <v>0</v>
      </c>
      <c r="AS36" s="364">
        <f>IF(OR(N36="",N36=0),0,((FJ36/220*('DB Func'!GD31+Lanc!$AS$6))*('Ho Ex'!$I$8+$AS$6))*(N36/52.5*60))</f>
        <v>0</v>
      </c>
      <c r="AT36" s="364">
        <f>IF(OR(M36="",M36=0),0,((FJ36/220)*('Ho Ex'!$J$8+$AS$6))*O36)</f>
        <v>0</v>
      </c>
      <c r="AU36" s="364">
        <f>IF(OR(M36="",M36=0),0,((FJ36/220)*('Ho Ex'!I42+$AS$6))*P36)</f>
        <v>0</v>
      </c>
      <c r="AV36" s="364">
        <f>IF(OR(M36="",M36=0),0,((FJ36/220)*('Ho Ex'!C42+$AS$6))*Q36)</f>
        <v>0</v>
      </c>
      <c r="AW36" s="364">
        <f ca="1">FJ36*'DB Func'!BN31</f>
        <v>0</v>
      </c>
      <c r="AX36" s="364">
        <f ca="1">FJ36*'DB Func'!BO31</f>
        <v>0</v>
      </c>
      <c r="AY36" s="364">
        <f ca="1">IF(FJ36=0,0,VLOOKUP(FJ36,'P Gerais'!$D$39:$G$41,3,TRUE)*Func29!$F$68)</f>
        <v>0</v>
      </c>
      <c r="AZ36" s="364">
        <f t="shared" si="12"/>
        <v>0</v>
      </c>
      <c r="BA36" s="364">
        <f ca="1">((FJ36-FL36-FK36+AZ36+AQ36+SUM(Z36:AA36)+SUM(AW36:AX36)+AK36)*IF('DB Func'!GG31="ok",'DB Func'!GD31,0))+(FJ36-FL36-FK36+AZ36+AQ36+SUM(Z36:AA36)+SUM(AW36:AX36))+AK36</f>
        <v>0</v>
      </c>
      <c r="BB36" s="385">
        <f ca="1">VLOOKUP(BA36,'P Gerais'!$D$22:$G$25,3,TRUE)</f>
        <v>0.08</v>
      </c>
      <c r="BC36" s="364">
        <f ca="1">IF(BA36&lt;'P Gerais'!$D$25,BA36*BB36,Lanc!BB36)</f>
        <v>0</v>
      </c>
      <c r="BD36" s="364">
        <f ca="1">BA36-BC36-('DB Func'!GB31*'P Gerais'!$D$35)</f>
        <v>0</v>
      </c>
      <c r="BE36" s="386">
        <f ca="1">VLOOKUP(BD36,'P Gerais'!$D$29:$F$33,3,TRUE)</f>
        <v>0</v>
      </c>
      <c r="BF36" s="364">
        <f t="shared" ca="1" si="13"/>
        <v>0</v>
      </c>
      <c r="BG36" s="364">
        <f ca="1">VLOOKUP(BD36,'P Gerais'!$D$29:$G$33,4,TRUE)</f>
        <v>0</v>
      </c>
      <c r="BH36" s="364">
        <f t="shared" ca="1" si="14"/>
        <v>0</v>
      </c>
      <c r="BI36" s="364">
        <f t="shared" ca="1" si="15"/>
        <v>0</v>
      </c>
      <c r="BJ36" s="362">
        <f ca="1">'DB Func'!G31</f>
        <v>0</v>
      </c>
      <c r="BK36" s="362">
        <f ca="1">'DB Func'!FW31</f>
        <v>0</v>
      </c>
      <c r="BL36" s="364">
        <f ca="1">D36*'P Gerais'!$D$13</f>
        <v>0</v>
      </c>
      <c r="BM36" s="364">
        <f ca="1">D36*'P Gerais'!$D$14</f>
        <v>0</v>
      </c>
      <c r="BN36" s="364">
        <f ca="1">D36*'P Gerais'!$D$16</f>
        <v>0</v>
      </c>
      <c r="BO36" s="364">
        <f ca="1">D36*'P Gerais'!$D$17</f>
        <v>0</v>
      </c>
      <c r="BP36" s="364">
        <f ca="1">D36*'P Gerais'!$D$18</f>
        <v>0</v>
      </c>
      <c r="BQ36" s="385">
        <f ca="1">VLOOKUP(D36,'P Gerais'!$D$22:$G$24,3,TRUE)</f>
        <v>0.08</v>
      </c>
      <c r="BR36" s="385">
        <f ca="1">VLOOKUP(D36,'P Gerais'!$D$29:$G$33,3,TRUE)</f>
        <v>0</v>
      </c>
      <c r="BS36" s="385">
        <f ca="1">'DB Func'!BN31</f>
        <v>0</v>
      </c>
      <c r="BT36" s="385">
        <f ca="1">'DB Func'!BO31</f>
        <v>0</v>
      </c>
      <c r="BU36" s="385">
        <f ca="1">'DB Func'!FX31</f>
        <v>0</v>
      </c>
      <c r="BV36" s="364">
        <f t="shared" ca="1" si="16"/>
        <v>-0.08</v>
      </c>
      <c r="BW36" s="364">
        <f ca="1">BV36-'DB Func'!GC31</f>
        <v>-0.08</v>
      </c>
      <c r="BX36" s="362">
        <f ca="1">IFERROR(VLOOKUP(BW36,'P Gerais'!$D$29:$G$33,3,TRUE)*BW36,0)</f>
        <v>0</v>
      </c>
      <c r="BY36" s="364">
        <f ca="1">IFERROR(BX36-VLOOKUP(BW36,'P Gerais'!$D$29:$H$33,4,TRUE),0)</f>
        <v>0</v>
      </c>
      <c r="BZ36" s="364">
        <f ca="1">D36*'DB Func'!GD31</f>
        <v>0</v>
      </c>
      <c r="CB36" s="364">
        <f t="shared" ca="1" si="17"/>
        <v>0</v>
      </c>
      <c r="CC36" s="364">
        <f t="shared" si="18"/>
        <v>0</v>
      </c>
      <c r="CD36" s="364">
        <f t="shared" si="19"/>
        <v>0</v>
      </c>
      <c r="CF36" s="362" t="str">
        <f t="shared" ca="1" si="20"/>
        <v>não</v>
      </c>
      <c r="CG36" s="362">
        <f ca="1">IF($CH$8=1,DAY('DB Func'!C31),0)</f>
        <v>0</v>
      </c>
      <c r="CH36" s="362">
        <f ca="1">IF(CI36=0,0,MONTH('DB Func'!C31))</f>
        <v>0</v>
      </c>
      <c r="CI36" s="362">
        <f ca="1">IF('P Gerais'!D34=YEAR('DB Func'!C31),YEAR('DB Func'!C31),0)</f>
        <v>0</v>
      </c>
      <c r="CJ36" s="371">
        <v>59</v>
      </c>
      <c r="CK36" s="363"/>
      <c r="CL36" s="362" t="str">
        <f ca="1">IF(ISERROR(HLOOKUP(CL34,$DS$7:$DY36,$DZ36,FALSE)),"N",HLOOKUP(CL34,$DS$7:$DY36,$DZ36,FALSE))</f>
        <v>N</v>
      </c>
      <c r="CM36" s="362" t="str">
        <f ca="1">IF(ISERROR(HLOOKUP(CM34,$DS$7:$DY36,$DZ36,FALSE)),"N",HLOOKUP(CM34,$DS$7:$DY36,$DZ36,FALSE))</f>
        <v>N</v>
      </c>
      <c r="CN36" s="362" t="str">
        <f ca="1">IF(ISERROR(HLOOKUP(CN34,$DS$7:$DY36,$DZ36,FALSE)),"N",HLOOKUP(CN34,$DS$7:$DY36,$DZ36,FALSE))</f>
        <v>N</v>
      </c>
      <c r="CO36" s="362" t="str">
        <f ca="1">IF(ISERROR(HLOOKUP(CO34,$DS$7:$DY36,$DZ36,FALSE)),"N",HLOOKUP(CO34,$DS$7:$DY36,$DZ36,FALSE))</f>
        <v>N</v>
      </c>
      <c r="CP36" s="362" t="str">
        <f>IF(ISERROR(HLOOKUP(CP34,$DS$7:$DY36,$DZ36,FALSE)),"N",HLOOKUP(CP34,$DS$7:$DY36,$DZ36,FALSE))</f>
        <v>N</v>
      </c>
      <c r="CQ36" s="362" t="str">
        <f ca="1">IF(ISERROR(HLOOKUP(CQ34,$DS$7:$DY36,$DZ36,FALSE)),"N",HLOOKUP(CQ34,$DS$7:$DY36,$DZ36,FALSE))</f>
        <v>N</v>
      </c>
      <c r="CR36" s="362" t="str">
        <f ca="1">IF(ISERROR(HLOOKUP(CR34,$DS$7:$DY36,$DZ36,FALSE)),"N",HLOOKUP(CR34,$DS$7:$DY36,$DZ36,FALSE))</f>
        <v>N</v>
      </c>
      <c r="CS36" s="362" t="str">
        <f ca="1">IF(ISERROR(HLOOKUP(CS34,$DS$7:$DY36,$DZ36,FALSE)),"N",HLOOKUP(CS34,$DS$7:$DY36,$DZ36,FALSE))</f>
        <v>N</v>
      </c>
      <c r="CT36" s="362" t="str">
        <f ca="1">IF(ISERROR(HLOOKUP(CT34,$DS$7:$DY36,$DZ36,FALSE)),"N",HLOOKUP(CT34,$DS$7:$DY36,$DZ36,FALSE))</f>
        <v>N</v>
      </c>
      <c r="CU36" s="362" t="str">
        <f ca="1">IF(ISERROR(HLOOKUP(CU34,$DS$7:$DY36,$DZ36,FALSE)),"N",HLOOKUP(CU34,$DS$7:$DY36,$DZ36,FALSE))</f>
        <v>N</v>
      </c>
      <c r="CV36" s="362" t="str">
        <f ca="1">IF(ISERROR(HLOOKUP(CV34,$DS$7:$DY36,$DZ36,FALSE)),"N",HLOOKUP(CV34,$DS$7:$DY36,$DZ36,FALSE))</f>
        <v>N</v>
      </c>
      <c r="CW36" s="362" t="str">
        <f>IF(ISERROR(HLOOKUP(CW34,$DS$7:$DY36,$DZ36,FALSE)),"N",HLOOKUP(CW34,$DS$7:$DY36,$DZ36,FALSE))</f>
        <v>N</v>
      </c>
      <c r="CX36" s="362" t="str">
        <f ca="1">IF(ISERROR(HLOOKUP(CX34,$DS$7:$DY36,$DZ36,FALSE)),"N",HLOOKUP(CX34,$DS$7:$DY36,$DZ36,FALSE))</f>
        <v>N</v>
      </c>
      <c r="CY36" s="362" t="str">
        <f ca="1">IF(ISERROR(HLOOKUP(CY34,$DS$7:$DY36,$DZ36,FALSE)),"N",HLOOKUP(CY34,$DS$7:$DY36,$DZ36,FALSE))</f>
        <v>N</v>
      </c>
      <c r="CZ36" s="362" t="str">
        <f ca="1">IF(ISERROR(HLOOKUP(CZ34,$DS$7:$DY36,$DZ36,FALSE)),"N",HLOOKUP(CZ34,$DS$7:$DY36,$DZ36,FALSE))</f>
        <v>N</v>
      </c>
      <c r="DA36" s="362" t="str">
        <f ca="1">IF(ISERROR(HLOOKUP(DA34,$DS$7:$DY36,$DZ36,FALSE)),"N",HLOOKUP(DA34,$DS$7:$DY36,$DZ36,FALSE))</f>
        <v>N</v>
      </c>
      <c r="DB36" s="362" t="str">
        <f ca="1">IF(ISERROR(HLOOKUP(DB34,$DS$7:$DY36,$DZ36,FALSE)),"N",HLOOKUP(DB34,$DS$7:$DY36,$DZ36,FALSE))</f>
        <v>N</v>
      </c>
      <c r="DC36" s="362" t="str">
        <f ca="1">IF(ISERROR(HLOOKUP(DC34,$DS$7:$DY36,$DZ36,FALSE)),"N",HLOOKUP(DC34,$DS$7:$DY36,$DZ36,FALSE))</f>
        <v>N</v>
      </c>
      <c r="DD36" s="362" t="str">
        <f>IF(ISERROR(HLOOKUP(DD34,$DS$7:$DY36,$DZ36,FALSE)),"N",HLOOKUP(DD34,$DS$7:$DY36,$DZ36,FALSE))</f>
        <v>N</v>
      </c>
      <c r="DE36" s="362" t="str">
        <f ca="1">IF(ISERROR(HLOOKUP(DE34,$DS$7:$DY36,$DZ36,FALSE)),"N",HLOOKUP(DE34,$DS$7:$DY36,$DZ36,FALSE))</f>
        <v>N</v>
      </c>
      <c r="DF36" s="362" t="str">
        <f ca="1">IF(ISERROR(HLOOKUP(DF34,$DS$7:$DY36,$DZ36,FALSE)),"N",HLOOKUP(DF34,$DS$7:$DY36,$DZ36,FALSE))</f>
        <v>N</v>
      </c>
      <c r="DG36" s="362" t="str">
        <f ca="1">IF(ISERROR(HLOOKUP(DG34,$DS$7:$DY36,$DZ36,FALSE)),"N",HLOOKUP(DG34,$DS$7:$DY36,$DZ36,FALSE))</f>
        <v>N</v>
      </c>
      <c r="DH36" s="362" t="str">
        <f ca="1">IF(ISERROR(HLOOKUP(DH34,$DS$7:$DY36,$DZ36,FALSE)),"N",HLOOKUP(DH34,$DS$7:$DY36,$DZ36,FALSE))</f>
        <v>N</v>
      </c>
      <c r="DI36" s="362" t="str">
        <f ca="1">IF(ISERROR(HLOOKUP(DI34,$DS$7:$DY36,$DZ36,FALSE)),"N",HLOOKUP(DI34,$DS$7:$DY36,$DZ36,FALSE))</f>
        <v>N</v>
      </c>
      <c r="DJ36" s="362" t="str">
        <f ca="1">IF(ISERROR(HLOOKUP(DJ34,$DS$7:$DY36,$DZ36,FALSE)),"N",HLOOKUP(DJ34,$DS$7:$DY36,$DZ36,FALSE))</f>
        <v>N</v>
      </c>
      <c r="DK36" s="362" t="str">
        <f>IF(ISERROR(HLOOKUP(DK34,$DS$7:$DY36,$DZ36,FALSE)),"N",HLOOKUP(DK34,$DS$7:$DY36,$DZ36,FALSE))</f>
        <v>N</v>
      </c>
      <c r="DL36" s="362" t="str">
        <f ca="1">IF(ISERROR(HLOOKUP(DL34,$DS$7:$DY36,$DZ36,FALSE)),"N",HLOOKUP(DL34,$DS$7:$DY36,$DZ36,FALSE))</f>
        <v>N</v>
      </c>
      <c r="DM36" s="362" t="str">
        <f ca="1">IF(ISERROR(HLOOKUP(DM34,$DS$7:$DY36,$DZ36,FALSE)),"N",HLOOKUP(DM34,$DS$7:$DY36,$DZ36,FALSE))</f>
        <v>N</v>
      </c>
      <c r="DN36" s="362" t="str">
        <f ca="1">IF(ISERROR(HLOOKUP(DN34,$DS$7:$DY36,$DZ36,FALSE)),"N",HLOOKUP(DN34,$DS$7:$DY36,$DZ36,FALSE))</f>
        <v>N</v>
      </c>
      <c r="DO36" s="362" t="str">
        <f ca="1">IF(ISERROR(HLOOKUP(DO34,$DS$7:$DY36,$DZ36,FALSE)),"N",HLOOKUP(DO34,$DS$7:$DY36,$DZ36,FALSE))</f>
        <v>N</v>
      </c>
      <c r="DP36" s="362" t="str">
        <f ca="1">IF(ISERROR(HLOOKUP(DP34,$DS$7:$DY36,$DZ36,FALSE)),"N",HLOOKUP(DP34,$DS$7:$DY36,$DZ36,FALSE))</f>
        <v>N</v>
      </c>
      <c r="DQ36" s="362">
        <f t="shared" ca="1" si="21"/>
        <v>0</v>
      </c>
      <c r="DR36" s="362">
        <f t="shared" ca="1" si="22"/>
        <v>31</v>
      </c>
      <c r="DS36" s="362" t="str">
        <f>IF('DB Func'!M31&gt;0,"S","N")</f>
        <v>N</v>
      </c>
      <c r="DT36" s="362" t="str">
        <f>IF('DB Func'!R31&gt;0,"S","N")</f>
        <v>N</v>
      </c>
      <c r="DU36" s="362" t="str">
        <f>IF('DB Func'!W31&gt;0,"S","N")</f>
        <v>N</v>
      </c>
      <c r="DV36" s="362" t="str">
        <f>IF('DB Func'!AB31&gt;0,"S","N")</f>
        <v>N</v>
      </c>
      <c r="DW36" s="362" t="str">
        <f>IF('DB Func'!AG31&gt;0,"S","N")</f>
        <v>N</v>
      </c>
      <c r="DX36" s="362" t="str">
        <f>IF('DB Func'!AL31&gt;0,"S","N")</f>
        <v>N</v>
      </c>
      <c r="DY36" s="362" t="str">
        <f>IF('DB Func'!AQ31&gt;0,"S","N")</f>
        <v>N</v>
      </c>
      <c r="DZ36" s="362">
        <v>30</v>
      </c>
      <c r="EA36" s="369">
        <f ca="1">'DB Func'!C31</f>
        <v>0</v>
      </c>
      <c r="EB36" s="362" t="str">
        <f t="shared" ca="1" si="32"/>
        <v>s</v>
      </c>
      <c r="EC36" s="362" t="str">
        <f t="shared" ca="1" si="32"/>
        <v>s</v>
      </c>
      <c r="ED36" s="362" t="str">
        <f t="shared" ca="1" si="32"/>
        <v>s</v>
      </c>
      <c r="EE36" s="362" t="str">
        <f t="shared" ca="1" si="32"/>
        <v>s</v>
      </c>
      <c r="EF36" s="362" t="str">
        <f t="shared" ca="1" si="32"/>
        <v>s</v>
      </c>
      <c r="EG36" s="362" t="str">
        <f t="shared" ca="1" si="32"/>
        <v>s</v>
      </c>
      <c r="EH36" s="362" t="str">
        <f t="shared" ca="1" si="32"/>
        <v>s</v>
      </c>
      <c r="EI36" s="362" t="str">
        <f t="shared" ca="1" si="32"/>
        <v>s</v>
      </c>
      <c r="EJ36" s="362" t="str">
        <f t="shared" ca="1" si="32"/>
        <v>s</v>
      </c>
      <c r="EK36" s="362" t="str">
        <f t="shared" ca="1" si="32"/>
        <v>s</v>
      </c>
      <c r="EL36" s="362" t="str">
        <f t="shared" ca="1" si="32"/>
        <v>s</v>
      </c>
      <c r="EM36" s="362" t="str">
        <f t="shared" ca="1" si="32"/>
        <v>s</v>
      </c>
      <c r="EN36" s="362" t="str">
        <f t="shared" ca="1" si="32"/>
        <v>s</v>
      </c>
      <c r="EO36" s="362" t="str">
        <f t="shared" ca="1" si="32"/>
        <v>s</v>
      </c>
      <c r="EP36" s="362" t="str">
        <f t="shared" ca="1" si="32"/>
        <v>s</v>
      </c>
      <c r="EQ36" s="362" t="str">
        <f t="shared" ca="1" si="32"/>
        <v>s</v>
      </c>
      <c r="ER36" s="362" t="str">
        <f t="shared" ca="1" si="31"/>
        <v>s</v>
      </c>
      <c r="ES36" s="362" t="str">
        <f t="shared" ca="1" si="31"/>
        <v>s</v>
      </c>
      <c r="ET36" s="362" t="str">
        <f t="shared" ca="1" si="31"/>
        <v>s</v>
      </c>
      <c r="EU36" s="362" t="str">
        <f t="shared" ca="1" si="31"/>
        <v>s</v>
      </c>
      <c r="EV36" s="362" t="str">
        <f t="shared" ca="1" si="24"/>
        <v>s</v>
      </c>
      <c r="EW36" s="362" t="str">
        <f t="shared" ca="1" si="31"/>
        <v>s</v>
      </c>
      <c r="EX36" s="362" t="str">
        <f t="shared" ca="1" si="31"/>
        <v>s</v>
      </c>
      <c r="EY36" s="362" t="str">
        <f t="shared" ca="1" si="31"/>
        <v>s</v>
      </c>
      <c r="EZ36" s="362" t="str">
        <f t="shared" ca="1" si="31"/>
        <v>s</v>
      </c>
      <c r="FA36" s="362" t="str">
        <f t="shared" ca="1" si="31"/>
        <v>s</v>
      </c>
      <c r="FB36" s="362" t="str">
        <f t="shared" ca="1" si="31"/>
        <v>s</v>
      </c>
      <c r="FC36" s="362" t="str">
        <f t="shared" ca="1" si="31"/>
        <v>s</v>
      </c>
      <c r="FD36" s="362" t="str">
        <f t="shared" ca="1" si="31"/>
        <v>s</v>
      </c>
      <c r="FE36" s="362" t="str">
        <f t="shared" ca="1" si="31"/>
        <v>s</v>
      </c>
      <c r="FF36" s="362" t="str">
        <f t="shared" ca="1" si="31"/>
        <v>s</v>
      </c>
      <c r="FG36" s="362">
        <f t="shared" ca="1" si="25"/>
        <v>31</v>
      </c>
      <c r="FH36" s="362">
        <f t="shared" ca="1" si="26"/>
        <v>0</v>
      </c>
      <c r="FI36" s="362" t="str">
        <f ca="1">IF(AND(YEAR(EA36)='P Gerais'!D34,MONTH(Lanc!EA36)=12,DAY(Lanc!EA36)&gt;1),"S","N")</f>
        <v>N</v>
      </c>
      <c r="FJ36" s="364">
        <f t="shared" ca="1" si="27"/>
        <v>0</v>
      </c>
      <c r="FK36" s="364">
        <f t="shared" si="28"/>
        <v>0</v>
      </c>
      <c r="FL36" s="387">
        <f t="shared" ca="1" si="29"/>
        <v>0</v>
      </c>
      <c r="FP36" s="363">
        <f ca="1">((FJ36-FL36-FK36+AZ36+AQ36+SUM(Z36:AA36)+SUM(AW36:AX36)+AK36)*IF('DB Func'!GG31="ok",'DB Func'!GD31,0))</f>
        <v>0</v>
      </c>
      <c r="FR36" s="389">
        <f t="shared" ca="1" si="30"/>
        <v>0</v>
      </c>
      <c r="GV36" s="49"/>
      <c r="GW36" s="49"/>
      <c r="GX36" s="49"/>
      <c r="GY36" s="49"/>
      <c r="GZ36" s="49"/>
      <c r="HA36" s="49"/>
      <c r="HB36" s="49"/>
      <c r="HC36" s="49"/>
    </row>
    <row r="37" spans="1:211" ht="30" customHeight="1" thickTop="1" thickBot="1">
      <c r="C37" s="390" t="str">
        <f ca="1">IF('DB Func'!B32="Funcionário 30","",'DB Func'!B32)</f>
        <v/>
      </c>
      <c r="D37" s="391">
        <f ca="1">'DB Func'!CO32</f>
        <v>0</v>
      </c>
      <c r="E37" s="382" t="str">
        <f ca="1">IF(C37="","-",IF(OR(terceiro!E37="DEZ",terceiro!F37="DEZ"),"Sim","Não"))</f>
        <v>-</v>
      </c>
      <c r="F37" s="383" t="str">
        <f ca="1">IF(C37="","-",IF(OR(Ferias!E37="jan",Ferias!F37="DEZ"),"Sim","Não"))</f>
        <v>-</v>
      </c>
      <c r="G37" s="383">
        <f ca="1">IF(C37="",0,IF(F37="Sim",IF(Ferias!E37="DEZ",Ferias!I37,Ferias!J37),0))</f>
        <v>0</v>
      </c>
      <c r="H37" s="185"/>
      <c r="I37" s="185"/>
      <c r="J37" s="398">
        <f t="shared" ca="1" si="1"/>
        <v>0</v>
      </c>
      <c r="K37" s="152"/>
      <c r="L37" s="151"/>
      <c r="M37" s="189"/>
      <c r="N37" s="153"/>
      <c r="O37" s="48"/>
      <c r="P37" s="48"/>
      <c r="Q37" s="48"/>
      <c r="R37" s="49"/>
      <c r="S37" s="49"/>
      <c r="T37" s="49"/>
      <c r="U37" s="49"/>
      <c r="V37" s="49"/>
      <c r="W37" s="49"/>
      <c r="X37" s="49"/>
      <c r="Y37" s="49"/>
      <c r="Z37" s="49"/>
      <c r="AA37" s="49"/>
      <c r="AB37" s="48"/>
      <c r="AC37" s="48"/>
      <c r="AD37" s="49"/>
      <c r="AE37" s="49"/>
      <c r="AF37" s="314"/>
      <c r="AH37" s="400">
        <f ca="1">IF(AND('DB Func'!GE32="Novembro",'DB Func'!BQ32="2 Parcelas"),(('auxiliar 13 sal'!N33/12*'DB Func'!GF32+AVERAGE('auxiliar 13 sal'!Q33:AB33)+AVERAGE('auxiliar 13 sal'!AE33:AP33)+'auxiliar 13 sal'!N33*'DB Func'!BN32+'auxiliar 13 sal'!N33*'DB Func'!BO32)/2),IF('DB Func'!GE32="Dezembro",IF('DB Func'!BQ32="Parcela Única",('auxiliar 13 sal'!N33/12*'DB Func'!GF32)+AVERAGE('auxiliar 13 sal'!Q33:AB33)+AVERAGE('auxiliar 13 sal'!AE33:AP33)+('auxiliar 13 sal'!N33*'DB Func'!BN32)+('auxiliar 13 sal'!N33*'DB Func'!BO32),IF('DB Func'!BQ32="2 Parcelas",(('auxiliar 13 sal'!N33/12*'DB Func'!GF32+AVERAGE('auxiliar 13 sal'!Q33:AB33)+AVERAGE('auxiliar 13 sal'!AE33:AP33)+'auxiliar 13 sal'!N33*'DB Func'!BN32+'auxiliar 13 sal'!N33*'DB Func'!BO32)/2))),0))</f>
        <v>0</v>
      </c>
      <c r="AK37" s="364">
        <f t="shared" ca="1" si="5"/>
        <v>0</v>
      </c>
      <c r="AL37" s="364">
        <f t="shared" ca="1" si="6"/>
        <v>0</v>
      </c>
      <c r="AM37" s="364">
        <f t="shared" ca="1" si="7"/>
        <v>0</v>
      </c>
      <c r="AN37" s="364">
        <f t="shared" ca="1" si="8"/>
        <v>0</v>
      </c>
      <c r="AO37" s="364">
        <f t="shared" ca="1" si="9"/>
        <v>0</v>
      </c>
      <c r="AP37" s="364">
        <f t="shared" ca="1" si="10"/>
        <v>0</v>
      </c>
      <c r="AQ37" s="364">
        <f t="shared" ca="1" si="11"/>
        <v>0</v>
      </c>
      <c r="AR37" s="364">
        <f>IF(OR(M37="",M37=0),0,((FJ37/220)*('Ho Ex'!$C$8+$AS$6))*M37)</f>
        <v>0</v>
      </c>
      <c r="AS37" s="364">
        <f>IF(OR(N37="",N37=0),0,((FJ37/220*('DB Func'!GD32+Lanc!$AS$6))*('Ho Ex'!$I$8+$AS$6))*(N37/52.5*60))</f>
        <v>0</v>
      </c>
      <c r="AT37" s="364">
        <f>IF(OR(M37="",M37=0),0,((FJ37/220)*('Ho Ex'!$J$8+$AS$6))*O37)</f>
        <v>0</v>
      </c>
      <c r="AU37" s="364">
        <f>IF(OR(M37="",M37=0),0,((FJ37/220)*('Ho Ex'!I43+$AS$6))*P37)</f>
        <v>0</v>
      </c>
      <c r="AV37" s="364">
        <f>IF(OR(M37="",M37=0),0,((FJ37/220)*('Ho Ex'!C43+$AS$6))*Q37)</f>
        <v>0</v>
      </c>
      <c r="AW37" s="364">
        <f ca="1">FJ37*'DB Func'!BN32</f>
        <v>0</v>
      </c>
      <c r="AX37" s="364">
        <f ca="1">FJ37*'DB Func'!BO32</f>
        <v>0</v>
      </c>
      <c r="AY37" s="364">
        <f ca="1">IF(FJ37=0,0,VLOOKUP(FJ37,'P Gerais'!$D$39:$G$41,3,TRUE)*Func30!$F$68)</f>
        <v>0</v>
      </c>
      <c r="AZ37" s="364">
        <f t="shared" si="12"/>
        <v>0</v>
      </c>
      <c r="BA37" s="364">
        <f ca="1">((FJ37-FL37-FK37+AZ37+AQ37+SUM(Z37:AA37)+SUM(AW37:AX37)+AK37)*IF('DB Func'!GG32="ok",'DB Func'!GD32,0))+(FJ37-FL37-FK37+AZ37+AQ37+SUM(Z37:AA37)+SUM(AW37:AX37))+AK37</f>
        <v>0</v>
      </c>
      <c r="BB37" s="385">
        <f ca="1">VLOOKUP(BA37,'P Gerais'!$D$22:$G$25,3,TRUE)</f>
        <v>0.08</v>
      </c>
      <c r="BC37" s="364">
        <f ca="1">IF(BA37&lt;'P Gerais'!$D$25,BA37*BB37,Lanc!BB37)</f>
        <v>0</v>
      </c>
      <c r="BD37" s="364">
        <f ca="1">BA37-BC37-('DB Func'!GB32*'P Gerais'!$D$35)</f>
        <v>0</v>
      </c>
      <c r="BE37" s="386">
        <f ca="1">VLOOKUP(BD37,'P Gerais'!$D$29:$F$33,3,TRUE)</f>
        <v>0</v>
      </c>
      <c r="BF37" s="364">
        <f t="shared" ca="1" si="13"/>
        <v>0</v>
      </c>
      <c r="BG37" s="364">
        <f ca="1">VLOOKUP(BD37,'P Gerais'!$D$29:$G$33,4,TRUE)</f>
        <v>0</v>
      </c>
      <c r="BH37" s="364">
        <f t="shared" ca="1" si="14"/>
        <v>0</v>
      </c>
      <c r="BI37" s="364">
        <f t="shared" ca="1" si="15"/>
        <v>0</v>
      </c>
      <c r="BJ37" s="362">
        <f ca="1">'DB Func'!G32</f>
        <v>0</v>
      </c>
      <c r="BK37" s="362">
        <f ca="1">'DB Func'!FW32</f>
        <v>0</v>
      </c>
      <c r="BL37" s="364">
        <f ca="1">D37*'P Gerais'!$D$13</f>
        <v>0</v>
      </c>
      <c r="BM37" s="364">
        <f ca="1">D37*'P Gerais'!$D$14</f>
        <v>0</v>
      </c>
      <c r="BN37" s="364">
        <f ca="1">D37*'P Gerais'!$D$16</f>
        <v>0</v>
      </c>
      <c r="BO37" s="364">
        <f ca="1">D37*'P Gerais'!$D$17</f>
        <v>0</v>
      </c>
      <c r="BP37" s="364">
        <f ca="1">D37*'P Gerais'!$D$18</f>
        <v>0</v>
      </c>
      <c r="BQ37" s="385">
        <f ca="1">VLOOKUP(D37,'P Gerais'!$D$22:$G$24,3,TRUE)</f>
        <v>0.08</v>
      </c>
      <c r="BR37" s="385">
        <f ca="1">VLOOKUP(D37,'P Gerais'!$D$29:$G$33,3,TRUE)</f>
        <v>0</v>
      </c>
      <c r="BS37" s="385">
        <f ca="1">'DB Func'!BN32</f>
        <v>0</v>
      </c>
      <c r="BT37" s="385">
        <f ca="1">'DB Func'!BO32</f>
        <v>0</v>
      </c>
      <c r="BU37" s="385">
        <f ca="1">'DB Func'!FX32</f>
        <v>0</v>
      </c>
      <c r="BV37" s="364">
        <f t="shared" ca="1" si="16"/>
        <v>-0.08</v>
      </c>
      <c r="BW37" s="364">
        <f ca="1">BV37-'DB Func'!GC32</f>
        <v>-0.08</v>
      </c>
      <c r="BX37" s="362">
        <f ca="1">IFERROR(VLOOKUP(BW37,'P Gerais'!$D$29:$G$33,3,TRUE)*BW37,0)</f>
        <v>0</v>
      </c>
      <c r="BY37" s="364">
        <f ca="1">IFERROR(BX37-VLOOKUP(BW37,'P Gerais'!$D$29:$H$33,4,TRUE),0)</f>
        <v>0</v>
      </c>
      <c r="BZ37" s="364">
        <f ca="1">D37*'DB Func'!GD32</f>
        <v>0</v>
      </c>
      <c r="CB37" s="364">
        <f t="shared" ca="1" si="17"/>
        <v>0</v>
      </c>
      <c r="CC37" s="364">
        <f t="shared" si="18"/>
        <v>0</v>
      </c>
      <c r="CD37" s="364">
        <f t="shared" si="19"/>
        <v>0</v>
      </c>
      <c r="CF37" s="362" t="str">
        <f t="shared" ca="1" si="20"/>
        <v>não</v>
      </c>
      <c r="CG37" s="362">
        <f ca="1">IF($CH$8=1,DAY('DB Func'!C32),0)</f>
        <v>0</v>
      </c>
      <c r="CH37" s="362">
        <f ca="1">IF(CI37=0,0,MONTH('DB Func'!C32))</f>
        <v>0</v>
      </c>
      <c r="CI37" s="362">
        <f ca="1">IF('P Gerais'!D35=YEAR('DB Func'!C32),YEAR('DB Func'!C32),0)</f>
        <v>0</v>
      </c>
      <c r="CJ37" s="371">
        <v>60</v>
      </c>
      <c r="CK37" s="363"/>
      <c r="CL37" s="362" t="str">
        <f>IF(ISERROR(HLOOKUP(CL35,$DS$7:$DY37,$DZ37,FALSE)),"N",HLOOKUP(CL35,$DS$7:$DY37,$DZ37,FALSE))</f>
        <v>N</v>
      </c>
      <c r="CM37" s="362" t="str">
        <f>IF(ISERROR(HLOOKUP(CM35,$DS$7:$DY37,$DZ37,FALSE)),"N",HLOOKUP(CM35,$DS$7:$DY37,$DZ37,FALSE))</f>
        <v>N</v>
      </c>
      <c r="CN37" s="362" t="str">
        <f>IF(ISERROR(HLOOKUP(CN35,$DS$7:$DY37,$DZ37,FALSE)),"N",HLOOKUP(CN35,$DS$7:$DY37,$DZ37,FALSE))</f>
        <v>N</v>
      </c>
      <c r="CO37" s="362" t="str">
        <f>IF(ISERROR(HLOOKUP(CO35,$DS$7:$DY37,$DZ37,FALSE)),"N",HLOOKUP(CO35,$DS$7:$DY37,$DZ37,FALSE))</f>
        <v>N</v>
      </c>
      <c r="CP37" s="362" t="str">
        <f>IF(ISERROR(HLOOKUP(CP35,$DS$7:$DY37,$DZ37,FALSE)),"N",HLOOKUP(CP35,$DS$7:$DY37,$DZ37,FALSE))</f>
        <v>N</v>
      </c>
      <c r="CQ37" s="362" t="str">
        <f>IF(ISERROR(HLOOKUP(CQ35,$DS$7:$DY37,$DZ37,FALSE)),"N",HLOOKUP(CQ35,$DS$7:$DY37,$DZ37,FALSE))</f>
        <v>N</v>
      </c>
      <c r="CR37" s="362" t="str">
        <f>IF(ISERROR(HLOOKUP(CR35,$DS$7:$DY37,$DZ37,FALSE)),"N",HLOOKUP(CR35,$DS$7:$DY37,$DZ37,FALSE))</f>
        <v>N</v>
      </c>
      <c r="CS37" s="362" t="str">
        <f>IF(ISERROR(HLOOKUP(CS35,$DS$7:$DY37,$DZ37,FALSE)),"N",HLOOKUP(CS35,$DS$7:$DY37,$DZ37,FALSE))</f>
        <v>N</v>
      </c>
      <c r="CT37" s="362" t="str">
        <f>IF(ISERROR(HLOOKUP(CT35,$DS$7:$DY37,$DZ37,FALSE)),"N",HLOOKUP(CT35,$DS$7:$DY37,$DZ37,FALSE))</f>
        <v>N</v>
      </c>
      <c r="CU37" s="362" t="str">
        <f>IF(ISERROR(HLOOKUP(CU35,$DS$7:$DY37,$DZ37,FALSE)),"N",HLOOKUP(CU35,$DS$7:$DY37,$DZ37,FALSE))</f>
        <v>N</v>
      </c>
      <c r="CV37" s="362" t="str">
        <f>IF(ISERROR(HLOOKUP(CV35,$DS$7:$DY37,$DZ37,FALSE)),"N",HLOOKUP(CV35,$DS$7:$DY37,$DZ37,FALSE))</f>
        <v>N</v>
      </c>
      <c r="CW37" s="362" t="str">
        <f>IF(ISERROR(HLOOKUP(CW35,$DS$7:$DY37,$DZ37,FALSE)),"N",HLOOKUP(CW35,$DS$7:$DY37,$DZ37,FALSE))</f>
        <v>N</v>
      </c>
      <c r="CX37" s="362" t="str">
        <f>IF(ISERROR(HLOOKUP(CX35,$DS$7:$DY37,$DZ37,FALSE)),"N",HLOOKUP(CX35,$DS$7:$DY37,$DZ37,FALSE))</f>
        <v>N</v>
      </c>
      <c r="CY37" s="362" t="str">
        <f>IF(ISERROR(HLOOKUP(CY35,$DS$7:$DY37,$DZ37,FALSE)),"N",HLOOKUP(CY35,$DS$7:$DY37,$DZ37,FALSE))</f>
        <v>N</v>
      </c>
      <c r="CZ37" s="362" t="str">
        <f>IF(ISERROR(HLOOKUP(CZ35,$DS$7:$DY37,$DZ37,FALSE)),"N",HLOOKUP(CZ35,$DS$7:$DY37,$DZ37,FALSE))</f>
        <v>N</v>
      </c>
      <c r="DA37" s="362" t="str">
        <f>IF(ISERROR(HLOOKUP(DA35,$DS$7:$DY37,$DZ37,FALSE)),"N",HLOOKUP(DA35,$DS$7:$DY37,$DZ37,FALSE))</f>
        <v>N</v>
      </c>
      <c r="DB37" s="362" t="str">
        <f>IF(ISERROR(HLOOKUP(DB35,$DS$7:$DY37,$DZ37,FALSE)),"N",HLOOKUP(DB35,$DS$7:$DY37,$DZ37,FALSE))</f>
        <v>N</v>
      </c>
      <c r="DC37" s="362" t="str">
        <f>IF(ISERROR(HLOOKUP(DC35,$DS$7:$DY37,$DZ37,FALSE)),"N",HLOOKUP(DC35,$DS$7:$DY37,$DZ37,FALSE))</f>
        <v>N</v>
      </c>
      <c r="DD37" s="362" t="str">
        <f>IF(ISERROR(HLOOKUP(DD35,$DS$7:$DY37,$DZ37,FALSE)),"N",HLOOKUP(DD35,$DS$7:$DY37,$DZ37,FALSE))</f>
        <v>N</v>
      </c>
      <c r="DE37" s="362" t="str">
        <f>IF(ISERROR(HLOOKUP(DE35,$DS$7:$DY37,$DZ37,FALSE)),"N",HLOOKUP(DE35,$DS$7:$DY37,$DZ37,FALSE))</f>
        <v>N</v>
      </c>
      <c r="DF37" s="362" t="str">
        <f>IF(ISERROR(HLOOKUP(DF35,$DS$7:$DY37,$DZ37,FALSE)),"N",HLOOKUP(DF35,$DS$7:$DY37,$DZ37,FALSE))</f>
        <v>N</v>
      </c>
      <c r="DG37" s="362" t="str">
        <f>IF(ISERROR(HLOOKUP(DG35,$DS$7:$DY37,$DZ37,FALSE)),"N",HLOOKUP(DG35,$DS$7:$DY37,$DZ37,FALSE))</f>
        <v>N</v>
      </c>
      <c r="DH37" s="362" t="str">
        <f>IF(ISERROR(HLOOKUP(DH35,$DS$7:$DY37,$DZ37,FALSE)),"N",HLOOKUP(DH35,$DS$7:$DY37,$DZ37,FALSE))</f>
        <v>N</v>
      </c>
      <c r="DI37" s="362" t="str">
        <f>IF(ISERROR(HLOOKUP(DI35,$DS$7:$DY37,$DZ37,FALSE)),"N",HLOOKUP(DI35,$DS$7:$DY37,$DZ37,FALSE))</f>
        <v>N</v>
      </c>
      <c r="DJ37" s="362" t="str">
        <f>IF(ISERROR(HLOOKUP(DJ35,$DS$7:$DY37,$DZ37,FALSE)),"N",HLOOKUP(DJ35,$DS$7:$DY37,$DZ37,FALSE))</f>
        <v>N</v>
      </c>
      <c r="DK37" s="362" t="str">
        <f>IF(ISERROR(HLOOKUP(DK35,$DS$7:$DY37,$DZ37,FALSE)),"N",HLOOKUP(DK35,$DS$7:$DY37,$DZ37,FALSE))</f>
        <v>N</v>
      </c>
      <c r="DL37" s="362" t="str">
        <f>IF(ISERROR(HLOOKUP(DL35,$DS$7:$DY37,$DZ37,FALSE)),"N",HLOOKUP(DL35,$DS$7:$DY37,$DZ37,FALSE))</f>
        <v>N</v>
      </c>
      <c r="DM37" s="362" t="str">
        <f>IF(ISERROR(HLOOKUP(DM35,$DS$7:$DY37,$DZ37,FALSE)),"N",HLOOKUP(DM35,$DS$7:$DY37,$DZ37,FALSE))</f>
        <v>N</v>
      </c>
      <c r="DN37" s="362" t="str">
        <f>IF(ISERROR(HLOOKUP(DN35,$DS$7:$DY37,$DZ37,FALSE)),"N",HLOOKUP(DN35,$DS$7:$DY37,$DZ37,FALSE))</f>
        <v>N</v>
      </c>
      <c r="DO37" s="362" t="str">
        <f>IF(ISERROR(HLOOKUP(DO35,$DS$7:$DY37,$DZ37,FALSE)),"N",HLOOKUP(DO35,$DS$7:$DY37,$DZ37,FALSE))</f>
        <v>N</v>
      </c>
      <c r="DP37" s="362" t="str">
        <f>IF(ISERROR(HLOOKUP(DP35,$DS$7:$DY37,$DZ37,FALSE)),"N",HLOOKUP(DP35,$DS$7:$DY37,$DZ37,FALSE))</f>
        <v>N</v>
      </c>
      <c r="DQ37" s="362">
        <f t="shared" si="21"/>
        <v>0</v>
      </c>
      <c r="DR37" s="362">
        <f t="shared" si="22"/>
        <v>31</v>
      </c>
      <c r="DS37" s="362" t="str">
        <f>IF('DB Func'!M32&gt;0,"S","N")</f>
        <v>N</v>
      </c>
      <c r="DT37" s="362" t="str">
        <f>IF('DB Func'!R32&gt;0,"S","N")</f>
        <v>N</v>
      </c>
      <c r="DU37" s="362" t="str">
        <f>IF('DB Func'!W32&gt;0,"S","N")</f>
        <v>N</v>
      </c>
      <c r="DV37" s="362" t="str">
        <f>IF('DB Func'!AB32&gt;0,"S","N")</f>
        <v>N</v>
      </c>
      <c r="DW37" s="362" t="str">
        <f>IF('DB Func'!AG32&gt;0,"S","N")</f>
        <v>N</v>
      </c>
      <c r="DX37" s="362" t="str">
        <f>IF('DB Func'!AL32&gt;0,"S","N")</f>
        <v>N</v>
      </c>
      <c r="DY37" s="362" t="str">
        <f>IF('DB Func'!AQ32&gt;0,"S","N")</f>
        <v>N</v>
      </c>
      <c r="DZ37" s="362">
        <v>31</v>
      </c>
      <c r="EA37" s="369">
        <f ca="1">'DB Func'!C32</f>
        <v>0</v>
      </c>
      <c r="EB37" s="362" t="str">
        <f t="shared" ca="1" si="32"/>
        <v>s</v>
      </c>
      <c r="EC37" s="362" t="str">
        <f t="shared" ca="1" si="32"/>
        <v>s</v>
      </c>
      <c r="ED37" s="362" t="str">
        <f t="shared" ca="1" si="32"/>
        <v>s</v>
      </c>
      <c r="EE37" s="362" t="str">
        <f t="shared" ca="1" si="32"/>
        <v>s</v>
      </c>
      <c r="EF37" s="362" t="str">
        <f t="shared" ca="1" si="32"/>
        <v>s</v>
      </c>
      <c r="EG37" s="362" t="str">
        <f t="shared" ca="1" si="32"/>
        <v>s</v>
      </c>
      <c r="EH37" s="362" t="str">
        <f t="shared" ca="1" si="32"/>
        <v>s</v>
      </c>
      <c r="EI37" s="362" t="str">
        <f t="shared" ca="1" si="32"/>
        <v>s</v>
      </c>
      <c r="EJ37" s="362" t="str">
        <f t="shared" ca="1" si="32"/>
        <v>s</v>
      </c>
      <c r="EK37" s="362" t="str">
        <f t="shared" ca="1" si="32"/>
        <v>s</v>
      </c>
      <c r="EL37" s="362" t="str">
        <f t="shared" ca="1" si="32"/>
        <v>s</v>
      </c>
      <c r="EM37" s="362" t="str">
        <f t="shared" ca="1" si="32"/>
        <v>s</v>
      </c>
      <c r="EN37" s="362" t="str">
        <f t="shared" ca="1" si="32"/>
        <v>s</v>
      </c>
      <c r="EO37" s="362" t="str">
        <f t="shared" ca="1" si="32"/>
        <v>s</v>
      </c>
      <c r="EP37" s="362" t="str">
        <f t="shared" ca="1" si="32"/>
        <v>s</v>
      </c>
      <c r="EQ37" s="362" t="str">
        <f t="shared" ca="1" si="32"/>
        <v>s</v>
      </c>
      <c r="ER37" s="362" t="str">
        <f t="shared" ca="1" si="31"/>
        <v>s</v>
      </c>
      <c r="ES37" s="362" t="str">
        <f t="shared" ca="1" si="31"/>
        <v>s</v>
      </c>
      <c r="ET37" s="362" t="str">
        <f t="shared" ca="1" si="31"/>
        <v>s</v>
      </c>
      <c r="EU37" s="362" t="str">
        <f t="shared" ca="1" si="31"/>
        <v>s</v>
      </c>
      <c r="EV37" s="362" t="str">
        <f t="shared" ca="1" si="24"/>
        <v>s</v>
      </c>
      <c r="EW37" s="362" t="str">
        <f t="shared" ca="1" si="31"/>
        <v>s</v>
      </c>
      <c r="EX37" s="362" t="str">
        <f t="shared" ca="1" si="31"/>
        <v>s</v>
      </c>
      <c r="EY37" s="362" t="str">
        <f t="shared" ca="1" si="31"/>
        <v>s</v>
      </c>
      <c r="EZ37" s="362" t="str">
        <f t="shared" ca="1" si="31"/>
        <v>s</v>
      </c>
      <c r="FA37" s="362" t="str">
        <f t="shared" ca="1" si="31"/>
        <v>s</v>
      </c>
      <c r="FB37" s="362" t="str">
        <f t="shared" ca="1" si="31"/>
        <v>s</v>
      </c>
      <c r="FC37" s="362" t="str">
        <f t="shared" ca="1" si="31"/>
        <v>s</v>
      </c>
      <c r="FD37" s="362" t="str">
        <f t="shared" ca="1" si="31"/>
        <v>s</v>
      </c>
      <c r="FE37" s="362" t="str">
        <f t="shared" ca="1" si="31"/>
        <v>s</v>
      </c>
      <c r="FF37" s="362" t="str">
        <f t="shared" ca="1" si="31"/>
        <v>s</v>
      </c>
      <c r="FG37" s="362">
        <f t="shared" ca="1" si="25"/>
        <v>31</v>
      </c>
      <c r="FH37" s="362">
        <f t="shared" ca="1" si="26"/>
        <v>0</v>
      </c>
      <c r="FI37" s="362" t="str">
        <f ca="1">IF(AND(YEAR(EA37)='P Gerais'!D35,MONTH(Lanc!EA37)=12,DAY(Lanc!EA37)&gt;1),"S","N")</f>
        <v>N</v>
      </c>
      <c r="FJ37" s="364">
        <f t="shared" ca="1" si="27"/>
        <v>0</v>
      </c>
      <c r="FK37" s="364">
        <f t="shared" si="28"/>
        <v>0</v>
      </c>
      <c r="FL37" s="387">
        <f t="shared" ca="1" si="29"/>
        <v>0</v>
      </c>
      <c r="FP37" s="363">
        <f ca="1">((FJ37-FL37-FK37+AZ37+AQ37+SUM(Z37:AA37)+SUM(AW37:AX37)+AK37)*IF('DB Func'!GG32="ok",'DB Func'!GD32,0))</f>
        <v>0</v>
      </c>
      <c r="FR37" s="389">
        <f t="shared" ca="1" si="30"/>
        <v>0</v>
      </c>
      <c r="GV37" s="49"/>
      <c r="GW37" s="49"/>
      <c r="GX37" s="49"/>
      <c r="GY37" s="49"/>
      <c r="GZ37" s="49"/>
      <c r="HA37" s="49"/>
      <c r="HB37" s="49"/>
      <c r="HC37" s="49"/>
    </row>
    <row r="38" spans="1:211" ht="30" customHeight="1" thickTop="1">
      <c r="A38" s="342"/>
      <c r="B38" s="195"/>
      <c r="C38" s="195"/>
      <c r="D38" s="195"/>
      <c r="E38" s="195"/>
      <c r="F38" s="195"/>
      <c r="G38" s="195"/>
      <c r="H38" s="195"/>
      <c r="I38" s="195"/>
      <c r="J38" s="195"/>
      <c r="K38" s="195"/>
      <c r="L38" s="195"/>
      <c r="M38" s="195"/>
      <c r="N38" s="195"/>
      <c r="O38" s="195"/>
      <c r="P38" s="195"/>
      <c r="Q38" s="195"/>
      <c r="R38" s="195"/>
      <c r="S38" s="195"/>
      <c r="T38" s="195"/>
      <c r="U38" s="195"/>
      <c r="V38" s="195"/>
      <c r="W38" s="195"/>
      <c r="X38" s="195"/>
      <c r="Y38" s="195"/>
      <c r="Z38" s="195"/>
      <c r="AA38" s="195"/>
      <c r="AB38" s="195"/>
      <c r="AC38" s="195"/>
      <c r="AD38" s="195"/>
      <c r="AE38" s="195"/>
      <c r="AF38" s="195"/>
      <c r="AK38" s="364">
        <f ca="1">SUM(AK8:AK37)</f>
        <v>0</v>
      </c>
      <c r="AL38" s="364">
        <f t="shared" ref="AL38:CW38" ca="1" si="33">SUM(AL8:AL37)</f>
        <v>0</v>
      </c>
      <c r="AM38" s="364">
        <f t="shared" ca="1" si="33"/>
        <v>0</v>
      </c>
      <c r="AN38" s="364">
        <f t="shared" ca="1" si="33"/>
        <v>0</v>
      </c>
      <c r="AO38" s="364">
        <f t="shared" ca="1" si="33"/>
        <v>0</v>
      </c>
      <c r="AP38" s="364">
        <f t="shared" ca="1" si="33"/>
        <v>0</v>
      </c>
      <c r="AQ38" s="364">
        <f t="shared" ca="1" si="33"/>
        <v>0</v>
      </c>
      <c r="AR38" s="364">
        <f t="shared" si="33"/>
        <v>0</v>
      </c>
      <c r="AS38" s="364">
        <f t="shared" si="33"/>
        <v>0</v>
      </c>
      <c r="AT38" s="364">
        <f t="shared" si="33"/>
        <v>0</v>
      </c>
      <c r="AU38" s="364">
        <f t="shared" si="33"/>
        <v>0</v>
      </c>
      <c r="AV38" s="364">
        <f t="shared" si="33"/>
        <v>0</v>
      </c>
      <c r="AW38" s="364">
        <f t="shared" ca="1" si="33"/>
        <v>0</v>
      </c>
      <c r="AX38" s="364">
        <f t="shared" ca="1" si="33"/>
        <v>0</v>
      </c>
      <c r="AY38" s="364">
        <f t="shared" ca="1" si="33"/>
        <v>0</v>
      </c>
      <c r="AZ38" s="364">
        <f t="shared" si="33"/>
        <v>0</v>
      </c>
      <c r="BA38" s="364">
        <f t="shared" ca="1" si="33"/>
        <v>0</v>
      </c>
      <c r="BB38" s="364">
        <f t="shared" ca="1" si="33"/>
        <v>2.4000000000000008</v>
      </c>
      <c r="BC38" s="364">
        <f t="shared" ca="1" si="33"/>
        <v>0</v>
      </c>
      <c r="BD38" s="364">
        <f t="shared" ca="1" si="33"/>
        <v>0</v>
      </c>
      <c r="BE38" s="364">
        <f t="shared" ca="1" si="33"/>
        <v>0</v>
      </c>
      <c r="BF38" s="364">
        <f t="shared" ca="1" si="33"/>
        <v>0</v>
      </c>
      <c r="BG38" s="364">
        <f t="shared" ca="1" si="33"/>
        <v>0</v>
      </c>
      <c r="BH38" s="364">
        <f t="shared" ca="1" si="33"/>
        <v>0</v>
      </c>
      <c r="BI38" s="364">
        <f t="shared" ca="1" si="33"/>
        <v>0</v>
      </c>
      <c r="BJ38" s="364">
        <f t="shared" ca="1" si="33"/>
        <v>0</v>
      </c>
      <c r="BK38" s="364">
        <f t="shared" ca="1" si="33"/>
        <v>0</v>
      </c>
      <c r="BL38" s="364">
        <f t="shared" ca="1" si="33"/>
        <v>0</v>
      </c>
      <c r="BM38" s="364">
        <f t="shared" ca="1" si="33"/>
        <v>0</v>
      </c>
      <c r="BN38" s="364">
        <f t="shared" ca="1" si="33"/>
        <v>0</v>
      </c>
      <c r="BO38" s="364">
        <f t="shared" ca="1" si="33"/>
        <v>0</v>
      </c>
      <c r="BP38" s="364">
        <f t="shared" ca="1" si="33"/>
        <v>0</v>
      </c>
      <c r="BQ38" s="364">
        <f t="shared" ca="1" si="33"/>
        <v>2.4000000000000008</v>
      </c>
      <c r="BR38" s="364">
        <f t="shared" ca="1" si="33"/>
        <v>0</v>
      </c>
      <c r="BS38" s="364">
        <f t="shared" ca="1" si="33"/>
        <v>0</v>
      </c>
      <c r="BT38" s="364">
        <f t="shared" ca="1" si="33"/>
        <v>0</v>
      </c>
      <c r="BU38" s="364">
        <f t="shared" ca="1" si="33"/>
        <v>0</v>
      </c>
      <c r="BV38" s="364">
        <f t="shared" ca="1" si="33"/>
        <v>-2.4000000000000008</v>
      </c>
      <c r="BW38" s="364">
        <f t="shared" ca="1" si="33"/>
        <v>-2.4000000000000008</v>
      </c>
      <c r="BX38" s="364">
        <f t="shared" ca="1" si="33"/>
        <v>0</v>
      </c>
      <c r="BY38" s="364">
        <f t="shared" ca="1" si="33"/>
        <v>0</v>
      </c>
      <c r="BZ38" s="364">
        <f t="shared" ca="1" si="33"/>
        <v>0</v>
      </c>
      <c r="CA38" s="364">
        <f t="shared" si="33"/>
        <v>0</v>
      </c>
      <c r="CB38" s="364">
        <f t="shared" ca="1" si="33"/>
        <v>0</v>
      </c>
      <c r="CC38" s="364">
        <f t="shared" si="33"/>
        <v>0</v>
      </c>
      <c r="CD38" s="364">
        <f t="shared" si="33"/>
        <v>0</v>
      </c>
      <c r="CE38" s="364">
        <f t="shared" si="33"/>
        <v>0</v>
      </c>
      <c r="CF38" s="364">
        <f t="shared" ca="1" si="33"/>
        <v>0</v>
      </c>
      <c r="CG38" s="364">
        <f t="shared" ca="1" si="33"/>
        <v>0</v>
      </c>
      <c r="CH38" s="364">
        <f t="shared" ca="1" si="33"/>
        <v>0</v>
      </c>
      <c r="CI38" s="364">
        <f t="shared" ca="1" si="33"/>
        <v>0</v>
      </c>
      <c r="CJ38" s="364">
        <f t="shared" si="33"/>
        <v>1365</v>
      </c>
      <c r="CK38" s="364">
        <f t="shared" si="33"/>
        <v>0</v>
      </c>
      <c r="CL38" s="364">
        <f t="shared" ca="1" si="33"/>
        <v>0</v>
      </c>
      <c r="CM38" s="364">
        <f t="shared" ca="1" si="33"/>
        <v>0</v>
      </c>
      <c r="CN38" s="364">
        <f t="shared" ca="1" si="33"/>
        <v>0</v>
      </c>
      <c r="CO38" s="364">
        <f t="shared" ca="1" si="33"/>
        <v>0</v>
      </c>
      <c r="CP38" s="364">
        <f t="shared" si="33"/>
        <v>0</v>
      </c>
      <c r="CQ38" s="364">
        <f t="shared" ca="1" si="33"/>
        <v>0</v>
      </c>
      <c r="CR38" s="364">
        <f t="shared" ca="1" si="33"/>
        <v>0</v>
      </c>
      <c r="CS38" s="364">
        <f t="shared" ca="1" si="33"/>
        <v>0</v>
      </c>
      <c r="CT38" s="364">
        <f t="shared" ca="1" si="33"/>
        <v>0</v>
      </c>
      <c r="CU38" s="364">
        <f t="shared" ca="1" si="33"/>
        <v>0</v>
      </c>
      <c r="CV38" s="364">
        <f t="shared" ca="1" si="33"/>
        <v>0</v>
      </c>
      <c r="CW38" s="364">
        <f t="shared" si="33"/>
        <v>0</v>
      </c>
      <c r="CX38" s="364">
        <f t="shared" ref="CX38:FH38" ca="1" si="34">SUM(CX8:CX37)</f>
        <v>0</v>
      </c>
      <c r="CY38" s="364">
        <f t="shared" ca="1" si="34"/>
        <v>0</v>
      </c>
      <c r="CZ38" s="364">
        <f t="shared" ca="1" si="34"/>
        <v>0</v>
      </c>
      <c r="DA38" s="364">
        <f t="shared" ca="1" si="34"/>
        <v>0</v>
      </c>
      <c r="DB38" s="364">
        <f t="shared" ca="1" si="34"/>
        <v>0</v>
      </c>
      <c r="DC38" s="364">
        <f t="shared" ca="1" si="34"/>
        <v>0</v>
      </c>
      <c r="DD38" s="364">
        <f t="shared" si="34"/>
        <v>0</v>
      </c>
      <c r="DE38" s="364">
        <f t="shared" ca="1" si="34"/>
        <v>0</v>
      </c>
      <c r="DF38" s="364">
        <f t="shared" ca="1" si="34"/>
        <v>0</v>
      </c>
      <c r="DG38" s="364">
        <f t="shared" ca="1" si="34"/>
        <v>0</v>
      </c>
      <c r="DH38" s="364">
        <f t="shared" ca="1" si="34"/>
        <v>0</v>
      </c>
      <c r="DI38" s="364">
        <f t="shared" ca="1" si="34"/>
        <v>0</v>
      </c>
      <c r="DJ38" s="364">
        <f t="shared" ca="1" si="34"/>
        <v>0</v>
      </c>
      <c r="DK38" s="364">
        <f t="shared" si="34"/>
        <v>0</v>
      </c>
      <c r="DL38" s="364">
        <f t="shared" ca="1" si="34"/>
        <v>0</v>
      </c>
      <c r="DM38" s="364">
        <f t="shared" ca="1" si="34"/>
        <v>0</v>
      </c>
      <c r="DN38" s="364">
        <f t="shared" ca="1" si="34"/>
        <v>0</v>
      </c>
      <c r="DO38" s="364">
        <f t="shared" ca="1" si="34"/>
        <v>0</v>
      </c>
      <c r="DP38" s="364">
        <f t="shared" ca="1" si="34"/>
        <v>0</v>
      </c>
      <c r="DQ38" s="364">
        <f t="shared" ca="1" si="34"/>
        <v>0</v>
      </c>
      <c r="DR38" s="364">
        <f t="shared" ca="1" si="34"/>
        <v>930</v>
      </c>
      <c r="DS38" s="364">
        <f t="shared" ca="1" si="34"/>
        <v>0</v>
      </c>
      <c r="DT38" s="364">
        <f t="shared" ca="1" si="34"/>
        <v>0</v>
      </c>
      <c r="DU38" s="364">
        <f t="shared" ca="1" si="34"/>
        <v>0</v>
      </c>
      <c r="DV38" s="364">
        <f t="shared" ca="1" si="34"/>
        <v>0</v>
      </c>
      <c r="DW38" s="364">
        <f t="shared" ca="1" si="34"/>
        <v>0</v>
      </c>
      <c r="DX38" s="364">
        <f t="shared" ca="1" si="34"/>
        <v>0</v>
      </c>
      <c r="DY38" s="364">
        <f t="shared" ca="1" si="34"/>
        <v>0</v>
      </c>
      <c r="DZ38" s="364">
        <f t="shared" si="34"/>
        <v>495</v>
      </c>
      <c r="EA38" s="364">
        <f t="shared" ca="1" si="34"/>
        <v>0</v>
      </c>
      <c r="EB38" s="364">
        <f t="shared" ca="1" si="34"/>
        <v>0</v>
      </c>
      <c r="EC38" s="364">
        <f t="shared" ca="1" si="34"/>
        <v>0</v>
      </c>
      <c r="ED38" s="364">
        <f t="shared" ca="1" si="34"/>
        <v>0</v>
      </c>
      <c r="EE38" s="364">
        <f t="shared" ca="1" si="34"/>
        <v>0</v>
      </c>
      <c r="EF38" s="364">
        <f t="shared" ca="1" si="34"/>
        <v>0</v>
      </c>
      <c r="EG38" s="364">
        <f t="shared" ca="1" si="34"/>
        <v>0</v>
      </c>
      <c r="EH38" s="364">
        <f t="shared" ca="1" si="34"/>
        <v>0</v>
      </c>
      <c r="EI38" s="364">
        <f t="shared" ca="1" si="34"/>
        <v>0</v>
      </c>
      <c r="EJ38" s="364">
        <f t="shared" ca="1" si="34"/>
        <v>0</v>
      </c>
      <c r="EK38" s="364">
        <f t="shared" ca="1" si="34"/>
        <v>0</v>
      </c>
      <c r="EL38" s="364">
        <f t="shared" ca="1" si="34"/>
        <v>0</v>
      </c>
      <c r="EM38" s="364">
        <f t="shared" ca="1" si="34"/>
        <v>0</v>
      </c>
      <c r="EN38" s="364">
        <f t="shared" ca="1" si="34"/>
        <v>0</v>
      </c>
      <c r="EO38" s="364">
        <f t="shared" ca="1" si="34"/>
        <v>0</v>
      </c>
      <c r="EP38" s="364">
        <f t="shared" ca="1" si="34"/>
        <v>0</v>
      </c>
      <c r="EQ38" s="364">
        <f t="shared" ca="1" si="34"/>
        <v>0</v>
      </c>
      <c r="ER38" s="364">
        <f t="shared" ca="1" si="34"/>
        <v>0</v>
      </c>
      <c r="ES38" s="364">
        <f t="shared" ca="1" si="34"/>
        <v>0</v>
      </c>
      <c r="ET38" s="364">
        <f t="shared" ca="1" si="34"/>
        <v>0</v>
      </c>
      <c r="EU38" s="364">
        <f t="shared" ca="1" si="34"/>
        <v>0</v>
      </c>
      <c r="EV38" s="364">
        <f t="shared" ca="1" si="34"/>
        <v>0</v>
      </c>
      <c r="EW38" s="364">
        <f t="shared" ca="1" si="34"/>
        <v>0</v>
      </c>
      <c r="EX38" s="364">
        <f t="shared" ca="1" si="34"/>
        <v>0</v>
      </c>
      <c r="EY38" s="364">
        <f t="shared" ca="1" si="34"/>
        <v>0</v>
      </c>
      <c r="EZ38" s="364">
        <f t="shared" ca="1" si="34"/>
        <v>0</v>
      </c>
      <c r="FA38" s="364">
        <f t="shared" ca="1" si="34"/>
        <v>0</v>
      </c>
      <c r="FB38" s="364">
        <f t="shared" ca="1" si="34"/>
        <v>0</v>
      </c>
      <c r="FC38" s="364">
        <f t="shared" ca="1" si="34"/>
        <v>0</v>
      </c>
      <c r="FD38" s="364">
        <f t="shared" ca="1" si="34"/>
        <v>0</v>
      </c>
      <c r="FE38" s="364">
        <f t="shared" ca="1" si="34"/>
        <v>0</v>
      </c>
      <c r="FF38" s="364">
        <f t="shared" ca="1" si="34"/>
        <v>0</v>
      </c>
      <c r="FG38" s="364">
        <f t="shared" ca="1" si="34"/>
        <v>930</v>
      </c>
      <c r="FH38" s="364">
        <f t="shared" ca="1" si="34"/>
        <v>0</v>
      </c>
      <c r="FK38" s="389">
        <f>SUM(FK8:FK37)</f>
        <v>0</v>
      </c>
      <c r="FL38" s="389">
        <f ca="1">SUM(FL8:FL37)</f>
        <v>0</v>
      </c>
      <c r="FP38" s="363">
        <f ca="1">SUM(FP8:FP37)</f>
        <v>0</v>
      </c>
      <c r="FQ38" s="364">
        <f t="shared" ref="FQ38:FR38" si="35">SUM(FQ8:FQ37)</f>
        <v>0.08</v>
      </c>
      <c r="FR38" s="364">
        <f t="shared" ca="1" si="35"/>
        <v>0</v>
      </c>
    </row>
    <row r="39" spans="1:211" ht="30" customHeight="1">
      <c r="A39" s="342"/>
      <c r="B39" s="195"/>
      <c r="C39" s="195"/>
      <c r="D39" s="396">
        <f t="shared" ref="D39:AL39" ca="1" si="36">SUM(D8:D37)</f>
        <v>0</v>
      </c>
      <c r="E39" s="396"/>
      <c r="F39" s="396">
        <f t="shared" ca="1" si="36"/>
        <v>0</v>
      </c>
      <c r="G39" s="396"/>
      <c r="H39" s="396"/>
      <c r="I39" s="396"/>
      <c r="J39" s="396"/>
      <c r="K39" s="396"/>
      <c r="L39" s="396"/>
      <c r="M39" s="396">
        <f t="shared" si="36"/>
        <v>0</v>
      </c>
      <c r="N39" s="396">
        <f t="shared" si="36"/>
        <v>0</v>
      </c>
      <c r="O39" s="396">
        <f t="shared" si="36"/>
        <v>0</v>
      </c>
      <c r="P39" s="396">
        <f t="shared" si="36"/>
        <v>0</v>
      </c>
      <c r="Q39" s="396">
        <f t="shared" si="36"/>
        <v>0</v>
      </c>
      <c r="R39" s="396">
        <f>SUM(R8:R37)</f>
        <v>0</v>
      </c>
      <c r="S39" s="396">
        <f t="shared" ref="S39:Y39" si="37">SUM(S8:S37)</f>
        <v>0</v>
      </c>
      <c r="T39" s="396">
        <f t="shared" si="37"/>
        <v>0</v>
      </c>
      <c r="U39" s="396">
        <f t="shared" si="37"/>
        <v>0</v>
      </c>
      <c r="V39" s="396">
        <f t="shared" si="37"/>
        <v>0</v>
      </c>
      <c r="W39" s="396">
        <f t="shared" si="37"/>
        <v>0</v>
      </c>
      <c r="X39" s="396">
        <f t="shared" si="37"/>
        <v>0</v>
      </c>
      <c r="Y39" s="396">
        <f t="shared" si="37"/>
        <v>0</v>
      </c>
      <c r="Z39" s="396">
        <f t="shared" si="36"/>
        <v>0</v>
      </c>
      <c r="AA39" s="396">
        <f t="shared" si="36"/>
        <v>0</v>
      </c>
      <c r="AB39" s="396">
        <f t="shared" si="36"/>
        <v>0</v>
      </c>
      <c r="AC39" s="396"/>
      <c r="AD39" s="396">
        <f t="shared" si="36"/>
        <v>0</v>
      </c>
      <c r="AE39" s="396">
        <f t="shared" si="36"/>
        <v>0</v>
      </c>
      <c r="AF39" s="396">
        <f t="shared" si="36"/>
        <v>0</v>
      </c>
      <c r="AH39" s="396">
        <f t="shared" ca="1" si="36"/>
        <v>0</v>
      </c>
      <c r="AI39" s="396">
        <f t="shared" si="36"/>
        <v>0</v>
      </c>
      <c r="AJ39" s="364">
        <f t="shared" ca="1" si="36"/>
        <v>0</v>
      </c>
      <c r="AK39" s="364">
        <f t="shared" ca="1" si="36"/>
        <v>0</v>
      </c>
      <c r="AL39" s="364">
        <f t="shared" ca="1" si="36"/>
        <v>0</v>
      </c>
      <c r="AM39" s="364">
        <f t="shared" ref="AM39:CA39" ca="1" si="38">SUM(AM8:AM37)</f>
        <v>0</v>
      </c>
      <c r="AN39" s="364">
        <f t="shared" ca="1" si="38"/>
        <v>0</v>
      </c>
      <c r="AO39" s="364">
        <f t="shared" ca="1" si="38"/>
        <v>0</v>
      </c>
      <c r="AP39" s="364">
        <f t="shared" ca="1" si="38"/>
        <v>0</v>
      </c>
      <c r="AQ39" s="364">
        <f t="shared" ca="1" si="38"/>
        <v>0</v>
      </c>
      <c r="AR39" s="364">
        <f t="shared" si="38"/>
        <v>0</v>
      </c>
      <c r="AS39" s="364">
        <f t="shared" si="38"/>
        <v>0</v>
      </c>
      <c r="AT39" s="364">
        <f t="shared" si="38"/>
        <v>0</v>
      </c>
      <c r="AU39" s="364">
        <f t="shared" si="38"/>
        <v>0</v>
      </c>
      <c r="AV39" s="364">
        <f t="shared" si="38"/>
        <v>0</v>
      </c>
      <c r="AW39" s="364">
        <f t="shared" ca="1" si="38"/>
        <v>0</v>
      </c>
      <c r="AX39" s="364">
        <f t="shared" ca="1" si="38"/>
        <v>0</v>
      </c>
      <c r="AY39" s="364">
        <f t="shared" ca="1" si="38"/>
        <v>0</v>
      </c>
      <c r="AZ39" s="364">
        <f t="shared" si="38"/>
        <v>0</v>
      </c>
      <c r="BA39" s="364">
        <f t="shared" ca="1" si="38"/>
        <v>0</v>
      </c>
      <c r="BB39" s="364">
        <f t="shared" ca="1" si="38"/>
        <v>2.4000000000000008</v>
      </c>
      <c r="BC39" s="364">
        <f t="shared" ca="1" si="38"/>
        <v>0</v>
      </c>
      <c r="BD39" s="364">
        <f t="shared" ca="1" si="38"/>
        <v>0</v>
      </c>
      <c r="BE39" s="364">
        <f t="shared" ca="1" si="38"/>
        <v>0</v>
      </c>
      <c r="BF39" s="364">
        <f t="shared" ca="1" si="38"/>
        <v>0</v>
      </c>
      <c r="BG39" s="364">
        <f t="shared" ca="1" si="38"/>
        <v>0</v>
      </c>
      <c r="BH39" s="364">
        <f t="shared" ca="1" si="38"/>
        <v>0</v>
      </c>
      <c r="BI39" s="364">
        <f t="shared" ca="1" si="38"/>
        <v>0</v>
      </c>
      <c r="BJ39" s="364">
        <f t="shared" ca="1" si="38"/>
        <v>0</v>
      </c>
      <c r="BK39" s="364"/>
      <c r="BL39" s="364">
        <f t="shared" ca="1" si="38"/>
        <v>0</v>
      </c>
      <c r="BM39" s="364">
        <f t="shared" ca="1" si="38"/>
        <v>0</v>
      </c>
      <c r="BN39" s="364">
        <f t="shared" ca="1" si="38"/>
        <v>0</v>
      </c>
      <c r="BO39" s="364">
        <f t="shared" ca="1" si="38"/>
        <v>0</v>
      </c>
      <c r="BP39" s="364">
        <f t="shared" ca="1" si="38"/>
        <v>0</v>
      </c>
      <c r="BQ39" s="364">
        <f t="shared" ca="1" si="38"/>
        <v>2.4000000000000008</v>
      </c>
      <c r="BR39" s="364">
        <f t="shared" ca="1" si="38"/>
        <v>0</v>
      </c>
      <c r="BS39" s="364">
        <f t="shared" ca="1" si="38"/>
        <v>0</v>
      </c>
      <c r="BT39" s="364">
        <f t="shared" ca="1" si="38"/>
        <v>0</v>
      </c>
      <c r="BU39" s="364">
        <f t="shared" ca="1" si="38"/>
        <v>0</v>
      </c>
      <c r="BV39" s="364">
        <f t="shared" ca="1" si="38"/>
        <v>-2.4000000000000008</v>
      </c>
      <c r="BW39" s="364">
        <f t="shared" ca="1" si="38"/>
        <v>-2.4000000000000008</v>
      </c>
      <c r="BX39" s="364">
        <f t="shared" ca="1" si="38"/>
        <v>0</v>
      </c>
      <c r="BY39" s="364">
        <f t="shared" ca="1" si="38"/>
        <v>0</v>
      </c>
      <c r="BZ39" s="364">
        <f t="shared" ca="1" si="38"/>
        <v>0</v>
      </c>
      <c r="CA39" s="364">
        <f t="shared" si="38"/>
        <v>0</v>
      </c>
      <c r="CK39" s="364">
        <f>SUM(CK8:CK37)</f>
        <v>0</v>
      </c>
      <c r="CM39" s="364">
        <f ca="1">SUM(CM8:CM37)</f>
        <v>0</v>
      </c>
      <c r="CN39" s="364">
        <f ca="1">SUM(CN8:CN37)</f>
        <v>0</v>
      </c>
      <c r="CO39" s="364">
        <f ca="1">SUM(CO8:CO37)</f>
        <v>0</v>
      </c>
    </row>
    <row r="40" spans="1:211" ht="30" customHeight="1">
      <c r="A40" s="342"/>
      <c r="B40" s="195"/>
      <c r="C40" s="195"/>
      <c r="D40" s="195"/>
      <c r="E40" s="195"/>
      <c r="F40" s="195"/>
      <c r="G40" s="195"/>
      <c r="H40" s="195"/>
      <c r="I40" s="195"/>
      <c r="J40" s="195"/>
      <c r="K40" s="195"/>
      <c r="L40" s="195"/>
      <c r="M40" s="195"/>
      <c r="N40" s="195"/>
      <c r="O40" s="195"/>
      <c r="P40" s="195"/>
      <c r="Q40" s="195"/>
      <c r="R40" s="195"/>
      <c r="S40" s="195"/>
      <c r="T40" s="195"/>
      <c r="U40" s="195"/>
      <c r="V40" s="195"/>
      <c r="W40" s="195"/>
      <c r="X40" s="195"/>
      <c r="Y40" s="195"/>
      <c r="Z40" s="195"/>
      <c r="AA40" s="195"/>
      <c r="AB40" s="195"/>
      <c r="AC40" s="195"/>
      <c r="AD40" s="195"/>
      <c r="AE40" s="195"/>
      <c r="AF40" s="195"/>
    </row>
    <row r="41" spans="1:211" ht="30" customHeight="1">
      <c r="A41" s="342"/>
      <c r="B41" s="195"/>
      <c r="C41" s="195"/>
      <c r="D41" s="195"/>
      <c r="E41" s="195"/>
      <c r="F41" s="195"/>
      <c r="G41" s="195"/>
      <c r="H41" s="195"/>
      <c r="I41" s="195"/>
      <c r="J41" s="195"/>
      <c r="K41" s="195"/>
      <c r="L41" s="195"/>
      <c r="M41" s="195"/>
      <c r="N41" s="195"/>
      <c r="O41" s="195"/>
      <c r="P41" s="195"/>
      <c r="Q41" s="195"/>
      <c r="R41" s="195"/>
      <c r="S41" s="195"/>
      <c r="T41" s="195"/>
      <c r="U41" s="195"/>
      <c r="V41" s="195"/>
      <c r="W41" s="195"/>
      <c r="X41" s="195"/>
      <c r="Y41" s="195"/>
      <c r="Z41" s="195"/>
      <c r="AA41" s="195"/>
      <c r="AB41" s="195"/>
      <c r="AC41" s="195"/>
      <c r="AD41" s="195"/>
      <c r="AE41" s="195"/>
      <c r="AF41" s="195"/>
    </row>
    <row r="42" spans="1:211" ht="30" customHeight="1">
      <c r="A42" s="342"/>
      <c r="B42" s="195"/>
      <c r="C42" s="195"/>
      <c r="D42" s="195"/>
      <c r="E42" s="195"/>
      <c r="F42" s="195"/>
      <c r="G42" s="195"/>
      <c r="H42" s="195"/>
      <c r="I42" s="195"/>
      <c r="J42" s="195"/>
      <c r="K42" s="195"/>
      <c r="L42" s="195"/>
      <c r="M42" s="195"/>
      <c r="N42" s="195"/>
      <c r="O42" s="195"/>
      <c r="P42" s="195"/>
      <c r="Q42" s="195"/>
      <c r="R42" s="195"/>
      <c r="S42" s="195"/>
      <c r="T42" s="195"/>
      <c r="U42" s="195"/>
      <c r="V42" s="195"/>
      <c r="W42" s="195"/>
      <c r="X42" s="195"/>
      <c r="Y42" s="195"/>
      <c r="Z42" s="195"/>
      <c r="AA42" s="195"/>
      <c r="AB42" s="195"/>
      <c r="AC42" s="195"/>
      <c r="AD42" s="195"/>
      <c r="AE42" s="195"/>
      <c r="AF42" s="195"/>
      <c r="AI42" s="195">
        <f>COLUMN(AF1)</f>
        <v>32</v>
      </c>
      <c r="AJ42" s="362">
        <f t="shared" ref="AJ42:CF42" si="39">COLUMN(AH1)</f>
        <v>34</v>
      </c>
      <c r="AK42" s="362">
        <f t="shared" si="39"/>
        <v>35</v>
      </c>
      <c r="AL42" s="362">
        <f t="shared" si="39"/>
        <v>36</v>
      </c>
      <c r="AM42" s="362">
        <f t="shared" si="39"/>
        <v>37</v>
      </c>
      <c r="AN42" s="362">
        <f t="shared" si="39"/>
        <v>38</v>
      </c>
      <c r="AO42" s="362">
        <f t="shared" si="39"/>
        <v>39</v>
      </c>
      <c r="AP42" s="362">
        <f t="shared" si="39"/>
        <v>40</v>
      </c>
      <c r="AQ42" s="362">
        <f t="shared" si="39"/>
        <v>41</v>
      </c>
      <c r="AR42" s="362">
        <f t="shared" si="39"/>
        <v>42</v>
      </c>
      <c r="AS42" s="362">
        <f t="shared" si="39"/>
        <v>43</v>
      </c>
      <c r="AT42" s="362">
        <f t="shared" si="39"/>
        <v>44</v>
      </c>
      <c r="AU42" s="362">
        <f t="shared" si="39"/>
        <v>45</v>
      </c>
      <c r="AV42" s="362">
        <f t="shared" si="39"/>
        <v>46</v>
      </c>
      <c r="AW42" s="362">
        <f t="shared" si="39"/>
        <v>47</v>
      </c>
      <c r="AX42" s="362">
        <f t="shared" si="39"/>
        <v>48</v>
      </c>
      <c r="AY42" s="362">
        <f t="shared" si="39"/>
        <v>49</v>
      </c>
      <c r="AZ42" s="362">
        <f t="shared" si="39"/>
        <v>50</v>
      </c>
      <c r="BA42" s="362">
        <f t="shared" si="39"/>
        <v>51</v>
      </c>
      <c r="BB42" s="362">
        <f t="shared" si="39"/>
        <v>52</v>
      </c>
      <c r="BC42" s="362">
        <f t="shared" si="39"/>
        <v>53</v>
      </c>
      <c r="BD42" s="362">
        <f t="shared" si="39"/>
        <v>54</v>
      </c>
      <c r="BE42" s="362">
        <f t="shared" si="39"/>
        <v>55</v>
      </c>
      <c r="BF42" s="362">
        <f t="shared" si="39"/>
        <v>56</v>
      </c>
      <c r="BG42" s="362">
        <f t="shared" si="39"/>
        <v>57</v>
      </c>
      <c r="BH42" s="362">
        <f t="shared" si="39"/>
        <v>58</v>
      </c>
      <c r="BI42" s="362">
        <f t="shared" si="39"/>
        <v>59</v>
      </c>
      <c r="BJ42" s="362">
        <f t="shared" si="39"/>
        <v>60</v>
      </c>
      <c r="BL42" s="362">
        <f>COLUMN(BI1)</f>
        <v>61</v>
      </c>
      <c r="BM42" s="362">
        <f>COLUMN(BJ1)</f>
        <v>62</v>
      </c>
      <c r="BN42" s="362">
        <f t="shared" si="39"/>
        <v>64</v>
      </c>
      <c r="BO42" s="362">
        <f t="shared" si="39"/>
        <v>65</v>
      </c>
      <c r="BP42" s="362">
        <f t="shared" si="39"/>
        <v>66</v>
      </c>
      <c r="BQ42" s="362">
        <f t="shared" si="39"/>
        <v>67</v>
      </c>
      <c r="BR42" s="362">
        <f t="shared" si="39"/>
        <v>68</v>
      </c>
      <c r="BS42" s="362">
        <f t="shared" si="39"/>
        <v>69</v>
      </c>
      <c r="BT42" s="362">
        <f t="shared" si="39"/>
        <v>70</v>
      </c>
      <c r="BU42" s="362">
        <f t="shared" si="39"/>
        <v>71</v>
      </c>
      <c r="BV42" s="362">
        <f t="shared" si="39"/>
        <v>72</v>
      </c>
      <c r="BW42" s="362">
        <f t="shared" si="39"/>
        <v>73</v>
      </c>
      <c r="BX42" s="362">
        <f t="shared" si="39"/>
        <v>74</v>
      </c>
      <c r="BY42" s="362">
        <f t="shared" si="39"/>
        <v>75</v>
      </c>
      <c r="BZ42" s="362">
        <f t="shared" si="39"/>
        <v>76</v>
      </c>
      <c r="CA42" s="362">
        <f t="shared" si="39"/>
        <v>77</v>
      </c>
      <c r="CB42" s="362">
        <f t="shared" si="39"/>
        <v>78</v>
      </c>
      <c r="CC42" s="362">
        <f t="shared" si="39"/>
        <v>79</v>
      </c>
      <c r="CD42" s="362">
        <f t="shared" si="39"/>
        <v>80</v>
      </c>
      <c r="CE42" s="362">
        <f t="shared" si="39"/>
        <v>81</v>
      </c>
      <c r="CF42" s="362">
        <f t="shared" si="39"/>
        <v>82</v>
      </c>
    </row>
    <row r="43" spans="1:211" ht="30" customHeight="1">
      <c r="A43" s="342"/>
      <c r="B43" s="195"/>
      <c r="C43" s="195"/>
      <c r="D43" s="195"/>
      <c r="E43" s="195"/>
      <c r="F43" s="195"/>
      <c r="G43" s="195"/>
      <c r="H43" s="195"/>
      <c r="I43" s="195"/>
      <c r="J43" s="195"/>
      <c r="K43" s="195"/>
      <c r="L43" s="195"/>
      <c r="M43" s="195"/>
      <c r="N43" s="195"/>
      <c r="O43" s="195"/>
      <c r="P43" s="195"/>
      <c r="Q43" s="195"/>
      <c r="R43" s="195"/>
      <c r="S43" s="195"/>
      <c r="T43" s="195"/>
      <c r="U43" s="195"/>
      <c r="V43" s="195"/>
      <c r="W43" s="195"/>
      <c r="X43" s="195"/>
      <c r="Y43" s="195"/>
      <c r="Z43" s="195"/>
      <c r="AA43" s="195"/>
      <c r="AB43" s="195"/>
      <c r="AC43" s="195"/>
      <c r="AD43" s="195"/>
      <c r="AE43" s="195"/>
      <c r="AF43" s="195"/>
    </row>
    <row r="44" spans="1:211" ht="30" customHeight="1">
      <c r="A44" s="342"/>
      <c r="B44" s="195"/>
      <c r="C44" s="195"/>
      <c r="D44" s="195"/>
      <c r="E44" s="195"/>
      <c r="F44" s="195"/>
      <c r="G44" s="195"/>
      <c r="H44" s="195"/>
      <c r="I44" s="195"/>
      <c r="J44" s="195"/>
      <c r="K44" s="195"/>
      <c r="L44" s="195"/>
      <c r="M44" s="195"/>
      <c r="N44" s="195"/>
      <c r="O44" s="195"/>
      <c r="P44" s="195"/>
      <c r="Q44" s="195"/>
      <c r="R44" s="195"/>
      <c r="S44" s="195"/>
      <c r="T44" s="195"/>
      <c r="U44" s="195"/>
      <c r="V44" s="195"/>
      <c r="W44" s="195"/>
      <c r="X44" s="195"/>
      <c r="Y44" s="195"/>
      <c r="Z44" s="195"/>
      <c r="AA44" s="195"/>
      <c r="AB44" s="195"/>
      <c r="AC44" s="195"/>
      <c r="AD44" s="195"/>
      <c r="AE44" s="195"/>
      <c r="AF44" s="195"/>
    </row>
    <row r="45" spans="1:211" ht="30" customHeight="1">
      <c r="A45" s="342"/>
      <c r="B45" s="195"/>
      <c r="C45" s="195"/>
      <c r="D45" s="195"/>
      <c r="E45" s="195"/>
      <c r="F45" s="195"/>
      <c r="G45" s="195"/>
      <c r="H45" s="195"/>
      <c r="I45" s="195"/>
      <c r="J45" s="195"/>
      <c r="K45" s="195"/>
      <c r="L45" s="195"/>
      <c r="M45" s="195"/>
      <c r="N45" s="195"/>
      <c r="O45" s="195"/>
      <c r="P45" s="195"/>
      <c r="Q45" s="195"/>
      <c r="R45" s="195"/>
      <c r="S45" s="195"/>
      <c r="T45" s="195"/>
      <c r="U45" s="195"/>
      <c r="V45" s="195"/>
      <c r="W45" s="195"/>
      <c r="X45" s="195"/>
      <c r="Y45" s="195"/>
      <c r="Z45" s="195"/>
      <c r="AA45" s="195"/>
      <c r="AB45" s="195"/>
      <c r="AC45" s="195"/>
      <c r="AD45" s="195"/>
      <c r="AE45" s="195"/>
      <c r="AF45" s="195"/>
    </row>
    <row r="46" spans="1:211" ht="30" customHeight="1">
      <c r="A46" s="342"/>
      <c r="B46" s="195"/>
      <c r="C46" s="195"/>
      <c r="D46" s="195"/>
      <c r="E46" s="195"/>
      <c r="F46" s="195"/>
      <c r="G46" s="195"/>
      <c r="H46" s="195"/>
      <c r="I46" s="195"/>
      <c r="J46" s="195"/>
      <c r="K46" s="195"/>
      <c r="L46" s="195"/>
      <c r="M46" s="195"/>
      <c r="N46" s="195"/>
      <c r="O46" s="195"/>
      <c r="P46" s="195"/>
      <c r="Q46" s="195"/>
      <c r="R46" s="195"/>
      <c r="S46" s="195"/>
      <c r="T46" s="195"/>
      <c r="U46" s="195"/>
      <c r="V46" s="195"/>
      <c r="W46" s="195"/>
      <c r="X46" s="195"/>
      <c r="Y46" s="195"/>
      <c r="Z46" s="195"/>
      <c r="AA46" s="195"/>
      <c r="AB46" s="195"/>
      <c r="AC46" s="195"/>
      <c r="AD46" s="195"/>
      <c r="AE46" s="195"/>
      <c r="AF46" s="195"/>
    </row>
    <row r="47" spans="1:211" ht="30" customHeight="1">
      <c r="A47" s="342"/>
      <c r="B47" s="195"/>
      <c r="C47" s="195"/>
      <c r="D47" s="195"/>
      <c r="E47" s="195"/>
      <c r="F47" s="195"/>
      <c r="G47" s="195"/>
      <c r="H47" s="195"/>
      <c r="I47" s="195"/>
      <c r="J47" s="195"/>
      <c r="K47" s="195"/>
      <c r="L47" s="195"/>
      <c r="M47" s="195"/>
      <c r="N47" s="195"/>
      <c r="O47" s="195"/>
      <c r="P47" s="195"/>
      <c r="Q47" s="195"/>
      <c r="R47" s="195"/>
      <c r="S47" s="195"/>
      <c r="T47" s="195"/>
      <c r="U47" s="195"/>
      <c r="V47" s="195"/>
      <c r="W47" s="195"/>
      <c r="X47" s="195"/>
      <c r="Y47" s="195"/>
      <c r="Z47" s="195"/>
      <c r="AA47" s="195"/>
      <c r="AB47" s="195"/>
      <c r="AC47" s="195"/>
      <c r="AD47" s="195"/>
      <c r="AE47" s="195"/>
      <c r="AF47" s="195"/>
    </row>
    <row r="48" spans="1:211" ht="30" customHeight="1">
      <c r="A48" s="342"/>
      <c r="B48" s="195"/>
      <c r="C48" s="195"/>
      <c r="D48" s="195"/>
      <c r="E48" s="195"/>
      <c r="F48" s="195"/>
      <c r="G48" s="195"/>
      <c r="H48" s="195"/>
      <c r="I48" s="195"/>
      <c r="J48" s="195"/>
      <c r="K48" s="195"/>
      <c r="L48" s="195"/>
      <c r="M48" s="195"/>
      <c r="N48" s="195"/>
      <c r="O48" s="195"/>
      <c r="P48" s="195"/>
      <c r="Q48" s="195"/>
      <c r="R48" s="195"/>
      <c r="S48" s="195"/>
      <c r="T48" s="195"/>
      <c r="U48" s="195"/>
      <c r="V48" s="195"/>
      <c r="W48" s="195"/>
      <c r="X48" s="195"/>
      <c r="Y48" s="195"/>
      <c r="Z48" s="195"/>
      <c r="AA48" s="195"/>
      <c r="AB48" s="195"/>
      <c r="AC48" s="195"/>
      <c r="AD48" s="195"/>
      <c r="AE48" s="195"/>
      <c r="AF48" s="195"/>
    </row>
    <row r="49" spans="1:32" ht="30" customHeight="1">
      <c r="A49" s="342"/>
      <c r="B49" s="195"/>
      <c r="C49" s="195"/>
      <c r="D49" s="195"/>
      <c r="E49" s="195"/>
      <c r="F49" s="195"/>
      <c r="G49" s="195"/>
      <c r="H49" s="195"/>
      <c r="I49" s="195"/>
      <c r="J49" s="195"/>
      <c r="K49" s="195"/>
      <c r="L49" s="195"/>
      <c r="M49" s="195"/>
      <c r="N49" s="195"/>
      <c r="O49" s="195"/>
      <c r="P49" s="195"/>
      <c r="Q49" s="195"/>
      <c r="R49" s="195"/>
      <c r="S49" s="195"/>
      <c r="T49" s="195"/>
      <c r="U49" s="195"/>
      <c r="V49" s="195"/>
      <c r="W49" s="195"/>
      <c r="X49" s="195"/>
      <c r="Y49" s="195"/>
      <c r="Z49" s="195"/>
      <c r="AA49" s="195"/>
      <c r="AB49" s="195"/>
      <c r="AC49" s="195"/>
      <c r="AD49" s="195"/>
      <c r="AE49" s="195"/>
      <c r="AF49" s="195"/>
    </row>
    <row r="50" spans="1:32" ht="30" customHeight="1">
      <c r="A50" s="342"/>
      <c r="B50" s="195"/>
      <c r="C50" s="195"/>
      <c r="D50" s="195"/>
      <c r="E50" s="195"/>
      <c r="F50" s="195"/>
      <c r="G50" s="195"/>
      <c r="H50" s="195"/>
      <c r="I50" s="195"/>
      <c r="J50" s="195"/>
      <c r="K50" s="195"/>
      <c r="L50" s="195"/>
      <c r="M50" s="195"/>
      <c r="N50" s="195"/>
      <c r="O50" s="195"/>
      <c r="P50" s="195"/>
      <c r="Q50" s="195"/>
      <c r="R50" s="195"/>
      <c r="S50" s="195"/>
      <c r="T50" s="195"/>
      <c r="U50" s="195"/>
      <c r="V50" s="195"/>
      <c r="W50" s="195"/>
      <c r="X50" s="195"/>
      <c r="Y50" s="195"/>
      <c r="Z50" s="195"/>
      <c r="AA50" s="195"/>
      <c r="AB50" s="195"/>
      <c r="AC50" s="195"/>
      <c r="AD50" s="195"/>
      <c r="AE50" s="195"/>
      <c r="AF50" s="195"/>
    </row>
    <row r="51" spans="1:32" ht="30" customHeight="1">
      <c r="A51" s="342"/>
      <c r="B51" s="195"/>
      <c r="C51" s="195"/>
      <c r="D51" s="195"/>
      <c r="E51" s="195"/>
      <c r="F51" s="195"/>
      <c r="G51" s="195"/>
      <c r="H51" s="195"/>
      <c r="I51" s="195"/>
      <c r="J51" s="195"/>
      <c r="K51" s="195"/>
      <c r="L51" s="195"/>
      <c r="M51" s="195"/>
      <c r="N51" s="195"/>
      <c r="O51" s="195"/>
      <c r="P51" s="195"/>
      <c r="Q51" s="195"/>
      <c r="R51" s="195"/>
      <c r="S51" s="195"/>
      <c r="T51" s="195"/>
      <c r="U51" s="195"/>
      <c r="V51" s="195"/>
      <c r="W51" s="195"/>
      <c r="X51" s="195"/>
      <c r="Y51" s="195"/>
      <c r="Z51" s="195"/>
      <c r="AA51" s="195"/>
      <c r="AB51" s="195"/>
      <c r="AC51" s="195"/>
      <c r="AD51" s="195"/>
      <c r="AE51" s="195"/>
      <c r="AF51" s="195"/>
    </row>
    <row r="52" spans="1:32" ht="30" customHeight="1">
      <c r="A52" s="342"/>
      <c r="B52" s="195"/>
      <c r="C52" s="195"/>
      <c r="D52" s="195"/>
      <c r="E52" s="195"/>
      <c r="F52" s="195"/>
      <c r="G52" s="195"/>
      <c r="H52" s="195"/>
      <c r="I52" s="195"/>
      <c r="J52" s="195"/>
      <c r="K52" s="195"/>
      <c r="L52" s="195"/>
      <c r="M52" s="195"/>
      <c r="N52" s="195"/>
      <c r="O52" s="195"/>
      <c r="P52" s="195"/>
      <c r="Q52" s="195"/>
      <c r="R52" s="195"/>
      <c r="S52" s="195"/>
      <c r="T52" s="195"/>
      <c r="U52" s="195"/>
      <c r="V52" s="195"/>
      <c r="W52" s="195"/>
      <c r="X52" s="195"/>
      <c r="Y52" s="195"/>
      <c r="Z52" s="195"/>
      <c r="AA52" s="195"/>
      <c r="AB52" s="195"/>
      <c r="AC52" s="195"/>
      <c r="AD52" s="195"/>
      <c r="AE52" s="195"/>
      <c r="AF52" s="195"/>
    </row>
    <row r="53" spans="1:32" ht="30" customHeight="1">
      <c r="A53" s="342"/>
      <c r="B53" s="195"/>
      <c r="C53" s="195"/>
      <c r="D53" s="195"/>
      <c r="E53" s="195"/>
      <c r="F53" s="195"/>
      <c r="G53" s="195"/>
      <c r="H53" s="195"/>
      <c r="I53" s="195"/>
      <c r="J53" s="195"/>
      <c r="K53" s="195"/>
      <c r="L53" s="195"/>
      <c r="M53" s="195"/>
      <c r="N53" s="195"/>
      <c r="O53" s="195"/>
      <c r="P53" s="195"/>
      <c r="Q53" s="195"/>
      <c r="R53" s="195"/>
      <c r="S53" s="195"/>
      <c r="T53" s="195"/>
      <c r="U53" s="195"/>
      <c r="V53" s="195"/>
      <c r="W53" s="195"/>
      <c r="X53" s="195"/>
      <c r="Y53" s="195"/>
      <c r="Z53" s="195"/>
      <c r="AA53" s="195"/>
      <c r="AB53" s="195"/>
      <c r="AC53" s="195"/>
      <c r="AD53" s="195"/>
      <c r="AE53" s="195"/>
      <c r="AF53" s="195"/>
    </row>
    <row r="54" spans="1:32" ht="30" customHeight="1">
      <c r="A54" s="342"/>
      <c r="B54" s="195"/>
      <c r="C54" s="195"/>
      <c r="D54" s="195"/>
      <c r="E54" s="195"/>
      <c r="F54" s="195"/>
      <c r="G54" s="195"/>
      <c r="H54" s="195"/>
      <c r="I54" s="195"/>
      <c r="J54" s="195"/>
      <c r="K54" s="195"/>
      <c r="L54" s="195"/>
      <c r="M54" s="195"/>
      <c r="N54" s="195"/>
      <c r="O54" s="195"/>
      <c r="P54" s="195"/>
      <c r="Q54" s="195"/>
      <c r="R54" s="195"/>
      <c r="S54" s="195"/>
      <c r="T54" s="195"/>
      <c r="U54" s="195"/>
      <c r="V54" s="195"/>
      <c r="W54" s="195"/>
      <c r="X54" s="195"/>
      <c r="Y54" s="195"/>
      <c r="Z54" s="195"/>
      <c r="AA54" s="195"/>
      <c r="AB54" s="195"/>
      <c r="AC54" s="195"/>
      <c r="AD54" s="195"/>
      <c r="AE54" s="195"/>
      <c r="AF54" s="195"/>
    </row>
    <row r="55" spans="1:32" ht="30" customHeight="1">
      <c r="A55" s="342"/>
      <c r="B55" s="195"/>
      <c r="C55" s="195"/>
      <c r="D55" s="195"/>
      <c r="E55" s="195"/>
      <c r="F55" s="195"/>
      <c r="G55" s="195"/>
      <c r="H55" s="195"/>
      <c r="I55" s="195"/>
      <c r="J55" s="195"/>
      <c r="K55" s="195"/>
      <c r="L55" s="195"/>
      <c r="M55" s="195"/>
      <c r="N55" s="195"/>
      <c r="O55" s="195"/>
      <c r="P55" s="195"/>
      <c r="Q55" s="195"/>
      <c r="R55" s="195"/>
      <c r="S55" s="195"/>
      <c r="T55" s="195"/>
      <c r="U55" s="195"/>
      <c r="V55" s="195"/>
      <c r="W55" s="195"/>
      <c r="X55" s="195"/>
      <c r="Y55" s="195"/>
      <c r="Z55" s="195"/>
      <c r="AA55" s="195"/>
      <c r="AB55" s="195"/>
      <c r="AC55" s="195"/>
      <c r="AD55" s="195"/>
      <c r="AE55" s="195"/>
      <c r="AF55" s="195"/>
    </row>
    <row r="56" spans="1:32" ht="30" customHeight="1">
      <c r="A56" s="342"/>
      <c r="B56" s="195"/>
      <c r="C56" s="195"/>
      <c r="D56" s="195"/>
      <c r="E56" s="195"/>
      <c r="F56" s="195"/>
      <c r="G56" s="195"/>
      <c r="H56" s="195"/>
      <c r="I56" s="195"/>
      <c r="J56" s="195"/>
      <c r="K56" s="195"/>
      <c r="L56" s="195"/>
      <c r="M56" s="195"/>
      <c r="N56" s="195"/>
      <c r="O56" s="195"/>
      <c r="P56" s="195"/>
      <c r="Q56" s="195"/>
      <c r="R56" s="195"/>
      <c r="S56" s="195"/>
      <c r="T56" s="195"/>
      <c r="U56" s="195"/>
      <c r="V56" s="195"/>
      <c r="W56" s="195"/>
      <c r="X56" s="195"/>
      <c r="Y56" s="195"/>
      <c r="Z56" s="195"/>
      <c r="AA56" s="195"/>
      <c r="AB56" s="195"/>
      <c r="AC56" s="195"/>
      <c r="AD56" s="195"/>
      <c r="AE56" s="195"/>
      <c r="AF56" s="195"/>
    </row>
    <row r="57" spans="1:32" ht="30" customHeight="1">
      <c r="A57" s="342"/>
      <c r="B57" s="195"/>
      <c r="C57" s="195"/>
      <c r="D57" s="195"/>
      <c r="E57" s="195"/>
      <c r="F57" s="195"/>
      <c r="G57" s="195"/>
      <c r="H57" s="195"/>
      <c r="I57" s="195"/>
      <c r="J57" s="195"/>
      <c r="K57" s="195"/>
      <c r="L57" s="195"/>
      <c r="M57" s="195"/>
      <c r="N57" s="195"/>
      <c r="O57" s="195"/>
      <c r="P57" s="195"/>
      <c r="Q57" s="195"/>
      <c r="R57" s="195"/>
      <c r="S57" s="195"/>
      <c r="T57" s="195"/>
      <c r="U57" s="195"/>
      <c r="V57" s="195"/>
      <c r="W57" s="195"/>
      <c r="X57" s="195"/>
      <c r="Y57" s="195"/>
      <c r="Z57" s="195"/>
      <c r="AA57" s="195"/>
      <c r="AB57" s="195"/>
      <c r="AC57" s="195"/>
      <c r="AD57" s="195"/>
      <c r="AE57" s="195"/>
      <c r="AF57" s="195"/>
    </row>
    <row r="58" spans="1:32" ht="30" customHeight="1">
      <c r="A58" s="342"/>
      <c r="B58" s="195"/>
      <c r="C58" s="195"/>
      <c r="D58" s="195"/>
      <c r="E58" s="195"/>
      <c r="F58" s="195"/>
      <c r="G58" s="195"/>
      <c r="H58" s="195"/>
      <c r="I58" s="195"/>
      <c r="J58" s="195"/>
      <c r="K58" s="195"/>
      <c r="L58" s="195"/>
      <c r="M58" s="195"/>
      <c r="N58" s="195"/>
      <c r="O58" s="195"/>
      <c r="P58" s="195"/>
      <c r="Q58" s="195"/>
      <c r="R58" s="195"/>
      <c r="S58" s="195"/>
      <c r="T58" s="195"/>
      <c r="U58" s="195"/>
      <c r="V58" s="195"/>
      <c r="W58" s="195"/>
      <c r="X58" s="195"/>
      <c r="Y58" s="195"/>
      <c r="Z58" s="195"/>
      <c r="AA58" s="195"/>
      <c r="AB58" s="195"/>
      <c r="AC58" s="195"/>
      <c r="AD58" s="195"/>
      <c r="AE58" s="195"/>
      <c r="AF58" s="195"/>
    </row>
    <row r="59" spans="1:32" ht="30" customHeight="1">
      <c r="A59" s="342"/>
      <c r="B59" s="195"/>
      <c r="C59" s="195"/>
      <c r="D59" s="195"/>
      <c r="E59" s="195"/>
      <c r="F59" s="195"/>
      <c r="G59" s="195"/>
      <c r="H59" s="195"/>
      <c r="I59" s="195"/>
      <c r="J59" s="195"/>
      <c r="K59" s="195"/>
      <c r="L59" s="195"/>
      <c r="M59" s="195"/>
      <c r="N59" s="195"/>
      <c r="O59" s="195"/>
      <c r="P59" s="195"/>
      <c r="Q59" s="195"/>
      <c r="R59" s="195"/>
      <c r="S59" s="195"/>
      <c r="T59" s="195"/>
      <c r="U59" s="195"/>
      <c r="V59" s="195"/>
      <c r="W59" s="195"/>
      <c r="X59" s="195"/>
      <c r="Y59" s="195"/>
      <c r="Z59" s="195"/>
      <c r="AA59" s="195"/>
      <c r="AB59" s="195"/>
      <c r="AC59" s="195"/>
      <c r="AD59" s="195"/>
      <c r="AE59" s="195"/>
      <c r="AF59" s="195"/>
    </row>
    <row r="60" spans="1:32" ht="30" customHeight="1">
      <c r="A60" s="342"/>
      <c r="B60" s="195"/>
      <c r="C60" s="195"/>
      <c r="D60" s="195"/>
      <c r="E60" s="195"/>
      <c r="F60" s="195"/>
      <c r="G60" s="195"/>
      <c r="H60" s="195"/>
      <c r="I60" s="195"/>
      <c r="J60" s="195"/>
      <c r="K60" s="195"/>
      <c r="L60" s="195"/>
      <c r="M60" s="195"/>
      <c r="N60" s="195"/>
      <c r="O60" s="195"/>
      <c r="P60" s="195"/>
      <c r="Q60" s="195"/>
      <c r="R60" s="195"/>
      <c r="S60" s="195"/>
      <c r="T60" s="195"/>
      <c r="U60" s="195"/>
      <c r="V60" s="195"/>
      <c r="W60" s="195"/>
      <c r="X60" s="195"/>
      <c r="Y60" s="195"/>
      <c r="Z60" s="195"/>
      <c r="AA60" s="195"/>
      <c r="AB60" s="195"/>
      <c r="AC60" s="195"/>
      <c r="AD60" s="195"/>
      <c r="AE60" s="195"/>
      <c r="AF60" s="195"/>
    </row>
    <row r="61" spans="1:32" ht="30" customHeight="1">
      <c r="A61" s="342"/>
      <c r="B61" s="195"/>
      <c r="C61" s="195"/>
      <c r="D61" s="195"/>
      <c r="E61" s="195"/>
      <c r="F61" s="195"/>
      <c r="G61" s="195"/>
      <c r="H61" s="195"/>
      <c r="I61" s="195"/>
      <c r="J61" s="195"/>
      <c r="K61" s="195"/>
      <c r="L61" s="195"/>
      <c r="M61" s="195"/>
      <c r="N61" s="195"/>
      <c r="O61" s="195"/>
      <c r="P61" s="195"/>
      <c r="Q61" s="195"/>
      <c r="R61" s="195"/>
      <c r="S61" s="195"/>
      <c r="T61" s="195"/>
      <c r="U61" s="195"/>
      <c r="V61" s="195"/>
      <c r="W61" s="195"/>
      <c r="X61" s="195"/>
      <c r="Y61" s="195"/>
      <c r="Z61" s="195"/>
      <c r="AA61" s="195"/>
      <c r="AB61" s="195"/>
      <c r="AC61" s="195"/>
      <c r="AD61" s="195"/>
      <c r="AE61" s="195"/>
      <c r="AF61" s="195"/>
    </row>
    <row r="62" spans="1:32" ht="30" customHeight="1">
      <c r="A62" s="342"/>
      <c r="B62" s="195"/>
      <c r="C62" s="195"/>
      <c r="D62" s="195"/>
      <c r="E62" s="195"/>
      <c r="F62" s="195"/>
      <c r="G62" s="195"/>
      <c r="H62" s="195"/>
      <c r="I62" s="195"/>
      <c r="J62" s="195"/>
      <c r="K62" s="195"/>
      <c r="L62" s="195"/>
      <c r="M62" s="195"/>
      <c r="N62" s="195"/>
      <c r="O62" s="195"/>
      <c r="P62" s="195"/>
      <c r="Q62" s="195"/>
      <c r="R62" s="195"/>
      <c r="S62" s="195"/>
      <c r="T62" s="195"/>
      <c r="U62" s="195"/>
      <c r="V62" s="195"/>
      <c r="W62" s="195"/>
      <c r="X62" s="195"/>
      <c r="Y62" s="195"/>
      <c r="Z62" s="195"/>
      <c r="AA62" s="195"/>
      <c r="AB62" s="195"/>
      <c r="AC62" s="195"/>
      <c r="AD62" s="195"/>
      <c r="AE62" s="195"/>
      <c r="AF62" s="195"/>
    </row>
    <row r="63" spans="1:32" ht="30" customHeight="1">
      <c r="A63" s="342"/>
      <c r="B63" s="195"/>
      <c r="C63" s="195"/>
      <c r="D63" s="195"/>
      <c r="E63" s="195"/>
      <c r="F63" s="195"/>
      <c r="G63" s="195"/>
      <c r="H63" s="195"/>
      <c r="I63" s="195"/>
      <c r="J63" s="195"/>
      <c r="K63" s="195"/>
      <c r="L63" s="195"/>
      <c r="M63" s="195"/>
      <c r="N63" s="195"/>
      <c r="O63" s="195"/>
      <c r="P63" s="195"/>
      <c r="Q63" s="195"/>
      <c r="R63" s="195"/>
      <c r="S63" s="195"/>
      <c r="T63" s="195"/>
      <c r="U63" s="195"/>
      <c r="V63" s="195"/>
      <c r="W63" s="195"/>
      <c r="X63" s="195"/>
      <c r="Y63" s="195"/>
      <c r="Z63" s="195"/>
      <c r="AA63" s="195"/>
      <c r="AB63" s="195"/>
      <c r="AC63" s="195"/>
      <c r="AD63" s="195"/>
      <c r="AE63" s="195"/>
      <c r="AF63" s="195"/>
    </row>
    <row r="64" spans="1:32" ht="30" customHeight="1">
      <c r="A64" s="342"/>
      <c r="B64" s="195"/>
      <c r="C64" s="195"/>
      <c r="D64" s="195"/>
      <c r="E64" s="195"/>
      <c r="F64" s="195"/>
      <c r="G64" s="195"/>
      <c r="H64" s="195"/>
      <c r="I64" s="195"/>
      <c r="J64" s="195"/>
      <c r="K64" s="195"/>
      <c r="L64" s="195"/>
      <c r="M64" s="195"/>
      <c r="N64" s="195"/>
      <c r="O64" s="195"/>
      <c r="P64" s="195"/>
      <c r="Q64" s="195"/>
      <c r="R64" s="195"/>
      <c r="S64" s="195"/>
      <c r="T64" s="195"/>
      <c r="U64" s="195"/>
      <c r="V64" s="195"/>
      <c r="W64" s="195"/>
      <c r="X64" s="195"/>
      <c r="Y64" s="195"/>
      <c r="Z64" s="195"/>
      <c r="AA64" s="195"/>
      <c r="AB64" s="195"/>
      <c r="AC64" s="195"/>
      <c r="AD64" s="195"/>
      <c r="AE64" s="195"/>
      <c r="AF64" s="195"/>
    </row>
    <row r="65" spans="1:32" ht="30" customHeight="1">
      <c r="A65" s="342"/>
      <c r="B65" s="195"/>
      <c r="C65" s="195"/>
      <c r="D65" s="195"/>
      <c r="E65" s="195"/>
      <c r="F65" s="195"/>
      <c r="G65" s="195"/>
      <c r="H65" s="195"/>
      <c r="I65" s="195"/>
      <c r="J65" s="195"/>
      <c r="K65" s="195"/>
      <c r="L65" s="195"/>
      <c r="M65" s="195"/>
      <c r="N65" s="195"/>
      <c r="O65" s="195"/>
      <c r="P65" s="195"/>
      <c r="Q65" s="195"/>
      <c r="R65" s="195"/>
      <c r="S65" s="195"/>
      <c r="T65" s="195"/>
      <c r="U65" s="195"/>
      <c r="V65" s="195"/>
      <c r="W65" s="195"/>
      <c r="X65" s="195"/>
      <c r="Y65" s="195"/>
      <c r="Z65" s="195"/>
      <c r="AA65" s="195"/>
      <c r="AB65" s="195"/>
      <c r="AC65" s="195"/>
      <c r="AD65" s="195"/>
      <c r="AE65" s="195"/>
      <c r="AF65" s="195"/>
    </row>
    <row r="66" spans="1:32" ht="30" customHeight="1">
      <c r="A66" s="342"/>
      <c r="B66" s="195"/>
      <c r="C66" s="195"/>
      <c r="D66" s="195"/>
      <c r="E66" s="195"/>
      <c r="F66" s="195"/>
      <c r="G66" s="195"/>
      <c r="H66" s="195"/>
      <c r="I66" s="195"/>
      <c r="J66" s="195"/>
      <c r="K66" s="195"/>
      <c r="L66" s="195"/>
      <c r="M66" s="195"/>
      <c r="N66" s="195"/>
      <c r="O66" s="195"/>
      <c r="P66" s="195"/>
      <c r="Q66" s="195"/>
      <c r="R66" s="195"/>
      <c r="S66" s="195"/>
      <c r="T66" s="195"/>
      <c r="U66" s="195"/>
      <c r="V66" s="195"/>
      <c r="W66" s="195"/>
      <c r="X66" s="195"/>
      <c r="Y66" s="195"/>
      <c r="Z66" s="195"/>
      <c r="AA66" s="195"/>
      <c r="AB66" s="195"/>
      <c r="AC66" s="195"/>
      <c r="AD66" s="195"/>
      <c r="AE66" s="195"/>
      <c r="AF66" s="195"/>
    </row>
    <row r="67" spans="1:32" ht="30" customHeight="1">
      <c r="A67" s="342"/>
      <c r="B67" s="195"/>
      <c r="C67" s="195"/>
      <c r="D67" s="195"/>
      <c r="E67" s="195"/>
      <c r="F67" s="195"/>
      <c r="G67" s="195"/>
      <c r="H67" s="195"/>
      <c r="I67" s="195"/>
      <c r="J67" s="195"/>
      <c r="K67" s="195"/>
      <c r="L67" s="195"/>
      <c r="M67" s="195"/>
      <c r="N67" s="195"/>
      <c r="O67" s="195"/>
      <c r="P67" s="195"/>
      <c r="Q67" s="195"/>
      <c r="R67" s="195"/>
      <c r="S67" s="195"/>
      <c r="T67" s="195"/>
      <c r="U67" s="195"/>
      <c r="V67" s="195"/>
      <c r="W67" s="195"/>
      <c r="X67" s="195"/>
      <c r="Y67" s="195"/>
      <c r="Z67" s="195"/>
      <c r="AA67" s="195"/>
      <c r="AB67" s="195"/>
      <c r="AC67" s="195"/>
      <c r="AD67" s="195"/>
      <c r="AE67" s="195"/>
      <c r="AF67" s="195"/>
    </row>
    <row r="68" spans="1:32" ht="30" customHeight="1">
      <c r="A68" s="342"/>
      <c r="B68" s="195"/>
      <c r="C68" s="195"/>
      <c r="D68" s="195"/>
      <c r="E68" s="195"/>
      <c r="F68" s="195"/>
      <c r="G68" s="195"/>
      <c r="H68" s="195"/>
      <c r="I68" s="195"/>
      <c r="J68" s="195"/>
      <c r="K68" s="195"/>
      <c r="L68" s="195"/>
      <c r="M68" s="195"/>
      <c r="N68" s="195"/>
      <c r="O68" s="195"/>
      <c r="P68" s="195"/>
      <c r="Q68" s="195"/>
      <c r="R68" s="195"/>
      <c r="S68" s="195"/>
      <c r="T68" s="195"/>
      <c r="U68" s="195"/>
      <c r="V68" s="195"/>
      <c r="W68" s="195"/>
      <c r="X68" s="195"/>
      <c r="Y68" s="195"/>
      <c r="Z68" s="195"/>
      <c r="AA68" s="195"/>
      <c r="AB68" s="195"/>
      <c r="AC68" s="195"/>
      <c r="AD68" s="195"/>
      <c r="AE68" s="195"/>
      <c r="AF68" s="195"/>
    </row>
    <row r="69" spans="1:32" ht="30" customHeight="1">
      <c r="A69" s="342"/>
      <c r="B69" s="195"/>
      <c r="C69" s="195"/>
      <c r="D69" s="195"/>
      <c r="E69" s="195"/>
      <c r="F69" s="195"/>
      <c r="G69" s="195"/>
      <c r="H69" s="195"/>
      <c r="I69" s="195"/>
      <c r="J69" s="195"/>
      <c r="K69" s="195"/>
      <c r="L69" s="195"/>
      <c r="M69" s="195"/>
      <c r="N69" s="195"/>
      <c r="O69" s="195"/>
      <c r="P69" s="195"/>
      <c r="Q69" s="195"/>
      <c r="R69" s="195"/>
      <c r="S69" s="195"/>
      <c r="T69" s="195"/>
      <c r="U69" s="195"/>
      <c r="V69" s="195"/>
      <c r="W69" s="195"/>
      <c r="X69" s="195"/>
      <c r="Y69" s="195"/>
      <c r="Z69" s="195"/>
      <c r="AA69" s="195"/>
      <c r="AB69" s="195"/>
      <c r="AC69" s="195"/>
      <c r="AD69" s="195"/>
      <c r="AE69" s="195"/>
      <c r="AF69" s="195"/>
    </row>
    <row r="70" spans="1:32" ht="30" customHeight="1">
      <c r="A70" s="342"/>
      <c r="B70" s="195"/>
      <c r="C70" s="195"/>
      <c r="D70" s="195"/>
      <c r="E70" s="195"/>
      <c r="F70" s="195"/>
      <c r="G70" s="195"/>
      <c r="H70" s="195"/>
      <c r="I70" s="195"/>
      <c r="J70" s="195"/>
      <c r="K70" s="195"/>
      <c r="L70" s="195"/>
      <c r="M70" s="195"/>
      <c r="N70" s="195"/>
      <c r="O70" s="195"/>
      <c r="P70" s="195"/>
      <c r="Q70" s="195"/>
      <c r="R70" s="195"/>
      <c r="S70" s="195"/>
      <c r="T70" s="195"/>
      <c r="U70" s="195"/>
      <c r="V70" s="195"/>
      <c r="W70" s="195"/>
      <c r="X70" s="195"/>
      <c r="Y70" s="195"/>
      <c r="Z70" s="195"/>
      <c r="AA70" s="195"/>
      <c r="AB70" s="195"/>
      <c r="AC70" s="195"/>
      <c r="AD70" s="195"/>
      <c r="AE70" s="195"/>
      <c r="AF70" s="195"/>
    </row>
    <row r="71" spans="1:32" ht="30" customHeight="1">
      <c r="A71" s="342"/>
      <c r="B71" s="195"/>
      <c r="C71" s="195"/>
      <c r="D71" s="195"/>
      <c r="E71" s="195"/>
      <c r="F71" s="195"/>
      <c r="G71" s="195"/>
      <c r="H71" s="195"/>
      <c r="I71" s="195"/>
      <c r="J71" s="195"/>
      <c r="K71" s="195"/>
      <c r="L71" s="195"/>
      <c r="M71" s="195"/>
      <c r="N71" s="195"/>
      <c r="O71" s="195"/>
      <c r="P71" s="195"/>
      <c r="Q71" s="195"/>
      <c r="R71" s="195"/>
      <c r="S71" s="195"/>
      <c r="T71" s="195"/>
      <c r="U71" s="195"/>
      <c r="V71" s="195"/>
      <c r="W71" s="195"/>
      <c r="X71" s="195"/>
      <c r="Y71" s="195"/>
      <c r="Z71" s="195"/>
      <c r="AA71" s="195"/>
      <c r="AB71" s="195"/>
      <c r="AC71" s="195"/>
      <c r="AD71" s="195"/>
      <c r="AE71" s="195"/>
      <c r="AF71" s="195"/>
    </row>
    <row r="72" spans="1:32" ht="30" customHeight="1">
      <c r="A72" s="342"/>
      <c r="B72" s="195"/>
      <c r="C72" s="195"/>
      <c r="D72" s="195"/>
      <c r="E72" s="195"/>
      <c r="F72" s="195"/>
      <c r="G72" s="195"/>
      <c r="H72" s="195"/>
      <c r="I72" s="195"/>
      <c r="J72" s="195"/>
      <c r="K72" s="195"/>
      <c r="L72" s="195"/>
      <c r="M72" s="195"/>
      <c r="N72" s="195"/>
      <c r="O72" s="195"/>
      <c r="P72" s="195"/>
      <c r="Q72" s="195"/>
      <c r="R72" s="195"/>
      <c r="S72" s="195"/>
      <c r="T72" s="195"/>
      <c r="U72" s="195"/>
      <c r="V72" s="195"/>
      <c r="W72" s="195"/>
      <c r="X72" s="195"/>
      <c r="Y72" s="195"/>
      <c r="Z72" s="195"/>
      <c r="AA72" s="195"/>
      <c r="AB72" s="195"/>
      <c r="AC72" s="195"/>
      <c r="AD72" s="195"/>
      <c r="AE72" s="195"/>
      <c r="AF72" s="195"/>
    </row>
    <row r="73" spans="1:32" ht="30" customHeight="1">
      <c r="A73" s="342"/>
      <c r="B73" s="195"/>
      <c r="C73" s="195"/>
      <c r="D73" s="195"/>
      <c r="E73" s="195"/>
      <c r="F73" s="195"/>
      <c r="G73" s="195"/>
      <c r="H73" s="195"/>
      <c r="I73" s="195"/>
      <c r="J73" s="195"/>
      <c r="K73" s="195"/>
      <c r="L73" s="195"/>
      <c r="M73" s="195"/>
      <c r="N73" s="195"/>
      <c r="O73" s="195"/>
      <c r="P73" s="195"/>
      <c r="Q73" s="195"/>
      <c r="R73" s="195"/>
      <c r="S73" s="195"/>
      <c r="T73" s="195"/>
      <c r="U73" s="195"/>
      <c r="V73" s="195"/>
      <c r="W73" s="195"/>
      <c r="X73" s="195"/>
      <c r="Y73" s="195"/>
      <c r="Z73" s="195"/>
      <c r="AA73" s="195"/>
      <c r="AB73" s="195"/>
      <c r="AC73" s="195"/>
      <c r="AD73" s="195"/>
      <c r="AE73" s="195"/>
      <c r="AF73" s="195"/>
    </row>
    <row r="74" spans="1:32" ht="30" customHeight="1">
      <c r="A74" s="342"/>
      <c r="B74" s="195"/>
      <c r="C74" s="195"/>
      <c r="D74" s="195"/>
      <c r="E74" s="195"/>
      <c r="F74" s="195"/>
      <c r="G74" s="195"/>
      <c r="H74" s="195"/>
      <c r="I74" s="195"/>
      <c r="J74" s="195"/>
      <c r="K74" s="195"/>
      <c r="L74" s="195"/>
      <c r="M74" s="195"/>
      <c r="N74" s="195"/>
      <c r="O74" s="195"/>
      <c r="P74" s="195"/>
      <c r="Q74" s="195"/>
      <c r="R74" s="195"/>
      <c r="S74" s="195"/>
      <c r="T74" s="195"/>
      <c r="U74" s="195"/>
      <c r="V74" s="195"/>
      <c r="W74" s="195"/>
      <c r="X74" s="195"/>
      <c r="Y74" s="195"/>
      <c r="Z74" s="195"/>
      <c r="AA74" s="195"/>
      <c r="AB74" s="195"/>
      <c r="AC74" s="195"/>
      <c r="AD74" s="195"/>
      <c r="AE74" s="195"/>
      <c r="AF74" s="195"/>
    </row>
    <row r="75" spans="1:32" ht="30" customHeight="1">
      <c r="A75" s="342"/>
      <c r="B75" s="195"/>
      <c r="C75" s="195"/>
      <c r="D75" s="195"/>
      <c r="E75" s="195"/>
      <c r="F75" s="195"/>
      <c r="G75" s="195"/>
      <c r="H75" s="195"/>
      <c r="I75" s="195"/>
      <c r="J75" s="195"/>
      <c r="K75" s="195"/>
      <c r="L75" s="195"/>
      <c r="M75" s="195"/>
      <c r="N75" s="195"/>
      <c r="O75" s="195"/>
      <c r="P75" s="195"/>
      <c r="Q75" s="195"/>
      <c r="R75" s="195"/>
      <c r="S75" s="195"/>
      <c r="T75" s="195"/>
      <c r="U75" s="195"/>
      <c r="V75" s="195"/>
      <c r="W75" s="195"/>
      <c r="X75" s="195"/>
      <c r="Y75" s="195"/>
      <c r="Z75" s="195"/>
      <c r="AA75" s="195"/>
      <c r="AB75" s="195"/>
      <c r="AC75" s="195"/>
      <c r="AD75" s="195"/>
      <c r="AE75" s="195"/>
      <c r="AF75" s="195"/>
    </row>
    <row r="76" spans="1:32" ht="30" customHeight="1">
      <c r="A76" s="342"/>
      <c r="B76" s="195"/>
      <c r="C76" s="195"/>
      <c r="D76" s="195"/>
      <c r="E76" s="195"/>
      <c r="F76" s="195"/>
      <c r="G76" s="195"/>
      <c r="H76" s="195"/>
      <c r="I76" s="195"/>
      <c r="J76" s="195"/>
      <c r="K76" s="195"/>
      <c r="L76" s="195"/>
      <c r="M76" s="195"/>
      <c r="N76" s="195"/>
      <c r="O76" s="195"/>
      <c r="P76" s="195"/>
      <c r="Q76" s="195"/>
      <c r="R76" s="195"/>
      <c r="S76" s="195"/>
      <c r="T76" s="195"/>
      <c r="U76" s="195"/>
      <c r="V76" s="195"/>
      <c r="W76" s="195"/>
      <c r="X76" s="195"/>
      <c r="Y76" s="195"/>
      <c r="Z76" s="195"/>
      <c r="AA76" s="195"/>
      <c r="AB76" s="195"/>
      <c r="AC76" s="195"/>
      <c r="AD76" s="195"/>
      <c r="AE76" s="195"/>
      <c r="AF76" s="195"/>
    </row>
    <row r="77" spans="1:32" ht="30" customHeight="1">
      <c r="A77" s="342"/>
      <c r="B77" s="195"/>
      <c r="C77" s="195"/>
      <c r="D77" s="195"/>
      <c r="E77" s="195"/>
      <c r="F77" s="195"/>
      <c r="G77" s="195"/>
      <c r="H77" s="195"/>
      <c r="I77" s="195"/>
      <c r="J77" s="195"/>
      <c r="K77" s="195"/>
      <c r="L77" s="195"/>
      <c r="M77" s="195"/>
      <c r="N77" s="195"/>
      <c r="O77" s="195"/>
      <c r="P77" s="195"/>
      <c r="Q77" s="195"/>
      <c r="R77" s="195"/>
      <c r="S77" s="195"/>
      <c r="T77" s="195"/>
      <c r="U77" s="195"/>
      <c r="V77" s="195"/>
      <c r="W77" s="195"/>
      <c r="X77" s="195"/>
      <c r="Y77" s="195"/>
      <c r="Z77" s="195"/>
      <c r="AA77" s="195"/>
      <c r="AB77" s="195"/>
      <c r="AC77" s="195"/>
      <c r="AD77" s="195"/>
      <c r="AE77" s="195"/>
      <c r="AF77" s="195"/>
    </row>
    <row r="78" spans="1:32" ht="30" customHeight="1">
      <c r="A78" s="342"/>
      <c r="B78" s="195"/>
      <c r="C78" s="195"/>
      <c r="D78" s="195"/>
      <c r="E78" s="195"/>
      <c r="F78" s="195"/>
      <c r="G78" s="195"/>
      <c r="H78" s="195"/>
      <c r="I78" s="195"/>
      <c r="J78" s="195"/>
      <c r="K78" s="195"/>
      <c r="L78" s="195"/>
      <c r="M78" s="195"/>
      <c r="N78" s="195"/>
      <c r="O78" s="195"/>
      <c r="P78" s="195"/>
      <c r="Q78" s="195"/>
      <c r="R78" s="195"/>
      <c r="S78" s="195"/>
      <c r="T78" s="195"/>
      <c r="U78" s="195"/>
      <c r="V78" s="195"/>
      <c r="W78" s="195"/>
      <c r="X78" s="195"/>
      <c r="Y78" s="195"/>
      <c r="Z78" s="195"/>
      <c r="AA78" s="195"/>
      <c r="AB78" s="195"/>
      <c r="AC78" s="195"/>
      <c r="AD78" s="195"/>
      <c r="AE78" s="195"/>
      <c r="AF78" s="195"/>
    </row>
    <row r="79" spans="1:32" ht="30" customHeight="1">
      <c r="A79" s="342"/>
      <c r="B79" s="195"/>
      <c r="C79" s="195"/>
      <c r="D79" s="195"/>
      <c r="E79" s="195"/>
      <c r="F79" s="195"/>
      <c r="G79" s="195"/>
      <c r="H79" s="195"/>
      <c r="I79" s="195"/>
      <c r="J79" s="195"/>
      <c r="K79" s="195"/>
      <c r="L79" s="195"/>
      <c r="M79" s="195"/>
      <c r="N79" s="195"/>
      <c r="O79" s="195"/>
      <c r="P79" s="195"/>
      <c r="Q79" s="195"/>
      <c r="R79" s="195"/>
      <c r="S79" s="195"/>
      <c r="T79" s="195"/>
      <c r="U79" s="195"/>
      <c r="V79" s="195"/>
      <c r="W79" s="195"/>
      <c r="X79" s="195"/>
      <c r="Y79" s="195"/>
      <c r="Z79" s="195"/>
      <c r="AA79" s="195"/>
      <c r="AB79" s="195"/>
      <c r="AC79" s="195"/>
      <c r="AD79" s="195"/>
      <c r="AE79" s="195"/>
      <c r="AF79" s="195"/>
    </row>
    <row r="80" spans="1:32" ht="30" customHeight="1">
      <c r="A80" s="342"/>
      <c r="B80" s="195"/>
      <c r="C80" s="195"/>
      <c r="D80" s="195"/>
      <c r="E80" s="195"/>
      <c r="F80" s="195"/>
      <c r="G80" s="195"/>
      <c r="H80" s="195"/>
      <c r="I80" s="195"/>
      <c r="J80" s="195"/>
      <c r="K80" s="195"/>
      <c r="L80" s="195"/>
      <c r="M80" s="195"/>
      <c r="N80" s="195"/>
      <c r="O80" s="195"/>
      <c r="P80" s="195"/>
      <c r="Q80" s="195"/>
      <c r="R80" s="195"/>
      <c r="S80" s="195"/>
      <c r="T80" s="195"/>
      <c r="U80" s="195"/>
      <c r="V80" s="195"/>
      <c r="W80" s="195"/>
      <c r="X80" s="195"/>
      <c r="Y80" s="195"/>
      <c r="Z80" s="195"/>
      <c r="AA80" s="195"/>
      <c r="AB80" s="195"/>
      <c r="AC80" s="195"/>
      <c r="AD80" s="195"/>
      <c r="AE80" s="195"/>
      <c r="AF80" s="195"/>
    </row>
    <row r="81" spans="1:32" ht="30" customHeight="1">
      <c r="A81" s="342"/>
      <c r="B81" s="195"/>
      <c r="C81" s="195"/>
      <c r="D81" s="195"/>
      <c r="E81" s="195"/>
      <c r="F81" s="195"/>
      <c r="G81" s="195"/>
      <c r="H81" s="195"/>
      <c r="I81" s="195"/>
      <c r="J81" s="195"/>
      <c r="K81" s="195"/>
      <c r="L81" s="195"/>
      <c r="M81" s="195"/>
      <c r="N81" s="195"/>
      <c r="O81" s="195"/>
      <c r="P81" s="195"/>
      <c r="Q81" s="195"/>
      <c r="R81" s="195"/>
      <c r="S81" s="195"/>
      <c r="T81" s="195"/>
      <c r="U81" s="195"/>
      <c r="V81" s="195"/>
      <c r="W81" s="195"/>
      <c r="X81" s="195"/>
      <c r="Y81" s="195"/>
      <c r="Z81" s="195"/>
      <c r="AA81" s="195"/>
      <c r="AB81" s="195"/>
      <c r="AC81" s="195"/>
      <c r="AD81" s="195"/>
      <c r="AE81" s="195"/>
      <c r="AF81" s="195"/>
    </row>
    <row r="82" spans="1:32" ht="30" customHeight="1">
      <c r="A82" s="342"/>
      <c r="B82" s="195"/>
      <c r="C82" s="195"/>
      <c r="D82" s="195"/>
      <c r="E82" s="195"/>
      <c r="F82" s="195"/>
      <c r="G82" s="195"/>
      <c r="H82" s="195"/>
      <c r="I82" s="195"/>
      <c r="J82" s="195"/>
      <c r="K82" s="195"/>
      <c r="L82" s="195"/>
      <c r="M82" s="195"/>
      <c r="N82" s="195"/>
      <c r="O82" s="195"/>
      <c r="P82" s="195"/>
      <c r="Q82" s="195"/>
      <c r="R82" s="195"/>
      <c r="S82" s="195"/>
      <c r="T82" s="195"/>
      <c r="U82" s="195"/>
      <c r="V82" s="195"/>
      <c r="W82" s="195"/>
      <c r="X82" s="195"/>
      <c r="Y82" s="195"/>
      <c r="Z82" s="195"/>
      <c r="AA82" s="195"/>
      <c r="AB82" s="195"/>
      <c r="AC82" s="195"/>
      <c r="AD82" s="195"/>
      <c r="AE82" s="195"/>
      <c r="AF82" s="195"/>
    </row>
    <row r="83" spans="1:32" ht="15">
      <c r="A83" s="342"/>
      <c r="B83" s="195"/>
      <c r="C83" s="195"/>
      <c r="D83" s="195"/>
      <c r="E83" s="195"/>
      <c r="F83" s="195"/>
      <c r="G83" s="195"/>
      <c r="H83" s="195"/>
      <c r="I83" s="195"/>
      <c r="J83" s="195"/>
      <c r="K83" s="195"/>
      <c r="L83" s="195"/>
      <c r="M83" s="195"/>
      <c r="N83" s="195"/>
      <c r="O83" s="195"/>
      <c r="P83" s="195"/>
      <c r="Q83" s="195"/>
      <c r="R83" s="195"/>
      <c r="S83" s="195"/>
      <c r="T83" s="195"/>
      <c r="U83" s="195"/>
      <c r="V83" s="195"/>
      <c r="W83" s="195"/>
      <c r="X83" s="195"/>
      <c r="Y83" s="195"/>
      <c r="Z83" s="195"/>
      <c r="AA83" s="195"/>
      <c r="AB83" s="195"/>
      <c r="AC83" s="195"/>
      <c r="AD83" s="195"/>
      <c r="AE83" s="195"/>
      <c r="AF83" s="195"/>
    </row>
    <row r="84" spans="1:32" ht="15">
      <c r="A84" s="342"/>
      <c r="B84" s="195"/>
      <c r="C84" s="195"/>
      <c r="D84" s="195"/>
      <c r="E84" s="195"/>
      <c r="F84" s="195"/>
      <c r="G84" s="195"/>
      <c r="H84" s="195"/>
      <c r="I84" s="195"/>
      <c r="J84" s="195"/>
      <c r="K84" s="195"/>
      <c r="L84" s="195"/>
      <c r="M84" s="195"/>
      <c r="N84" s="195"/>
      <c r="O84" s="195"/>
      <c r="P84" s="195"/>
      <c r="Q84" s="195"/>
      <c r="R84" s="195"/>
      <c r="S84" s="195"/>
      <c r="T84" s="195"/>
      <c r="U84" s="195"/>
      <c r="V84" s="195"/>
      <c r="W84" s="195"/>
      <c r="X84" s="195"/>
      <c r="Y84" s="195"/>
      <c r="Z84" s="195"/>
      <c r="AA84" s="195"/>
      <c r="AB84" s="195"/>
      <c r="AC84" s="195"/>
      <c r="AD84" s="195"/>
      <c r="AE84" s="195"/>
      <c r="AF84" s="195"/>
    </row>
    <row r="85" spans="1:32" ht="15">
      <c r="A85" s="342"/>
      <c r="B85" s="195"/>
      <c r="C85" s="195"/>
      <c r="D85" s="195"/>
      <c r="E85" s="195"/>
      <c r="F85" s="195"/>
      <c r="G85" s="195"/>
      <c r="H85" s="195"/>
      <c r="I85" s="195"/>
      <c r="J85" s="195"/>
      <c r="K85" s="195"/>
      <c r="L85" s="195"/>
      <c r="M85" s="195"/>
      <c r="N85" s="195"/>
      <c r="O85" s="195"/>
      <c r="P85" s="195"/>
      <c r="Q85" s="195"/>
      <c r="R85" s="195"/>
      <c r="S85" s="195"/>
      <c r="T85" s="195"/>
      <c r="U85" s="195"/>
      <c r="V85" s="195"/>
      <c r="W85" s="195"/>
      <c r="X85" s="195"/>
      <c r="Y85" s="195"/>
      <c r="Z85" s="195"/>
      <c r="AA85" s="195"/>
      <c r="AB85" s="195"/>
      <c r="AC85" s="195"/>
      <c r="AD85" s="195"/>
      <c r="AE85" s="195"/>
      <c r="AF85" s="195"/>
    </row>
    <row r="86" spans="1:32" ht="15">
      <c r="A86" s="342"/>
      <c r="B86" s="195"/>
      <c r="C86" s="195"/>
      <c r="D86" s="195"/>
      <c r="E86" s="195"/>
      <c r="F86" s="195"/>
      <c r="G86" s="195"/>
      <c r="H86" s="195"/>
      <c r="I86" s="195"/>
      <c r="J86" s="195"/>
      <c r="K86" s="195"/>
      <c r="L86" s="195"/>
      <c r="M86" s="195"/>
      <c r="N86" s="195"/>
      <c r="O86" s="195"/>
      <c r="P86" s="195"/>
      <c r="Q86" s="195"/>
      <c r="R86" s="195"/>
      <c r="S86" s="195"/>
      <c r="T86" s="195"/>
      <c r="U86" s="195"/>
      <c r="V86" s="195"/>
      <c r="W86" s="195"/>
      <c r="X86" s="195"/>
      <c r="Y86" s="195"/>
      <c r="Z86" s="195"/>
      <c r="AA86" s="195"/>
      <c r="AB86" s="195"/>
      <c r="AC86" s="195"/>
      <c r="AD86" s="195"/>
      <c r="AE86" s="195"/>
      <c r="AF86" s="195"/>
    </row>
    <row r="87" spans="1:32" ht="15">
      <c r="A87" s="342"/>
      <c r="B87" s="195"/>
      <c r="C87" s="195"/>
      <c r="D87" s="195"/>
      <c r="E87" s="195"/>
      <c r="F87" s="195"/>
      <c r="G87" s="195"/>
      <c r="H87" s="195"/>
      <c r="I87" s="195"/>
      <c r="J87" s="195"/>
      <c r="K87" s="195"/>
      <c r="L87" s="195"/>
      <c r="M87" s="195"/>
      <c r="N87" s="195"/>
      <c r="O87" s="195"/>
      <c r="P87" s="195"/>
      <c r="Q87" s="195"/>
      <c r="R87" s="195"/>
      <c r="S87" s="195"/>
      <c r="T87" s="195"/>
      <c r="U87" s="195"/>
      <c r="V87" s="195"/>
      <c r="W87" s="195"/>
      <c r="X87" s="195"/>
      <c r="Y87" s="195"/>
      <c r="Z87" s="195"/>
      <c r="AA87" s="195"/>
      <c r="AB87" s="195"/>
      <c r="AC87" s="195"/>
      <c r="AD87" s="195"/>
      <c r="AE87" s="195"/>
      <c r="AF87" s="195"/>
    </row>
    <row r="88" spans="1:32" ht="15">
      <c r="A88" s="342"/>
      <c r="B88" s="195"/>
      <c r="C88" s="195"/>
      <c r="D88" s="195"/>
      <c r="E88" s="195"/>
      <c r="F88" s="195"/>
      <c r="G88" s="195"/>
      <c r="H88" s="195"/>
      <c r="I88" s="195"/>
      <c r="J88" s="195"/>
      <c r="K88" s="195"/>
      <c r="L88" s="195"/>
      <c r="M88" s="195"/>
      <c r="N88" s="195"/>
      <c r="O88" s="195"/>
      <c r="P88" s="195"/>
      <c r="Q88" s="195"/>
      <c r="R88" s="195"/>
      <c r="S88" s="195"/>
      <c r="T88" s="195"/>
      <c r="U88" s="195"/>
      <c r="V88" s="195"/>
      <c r="W88" s="195"/>
      <c r="X88" s="195"/>
      <c r="Y88" s="195"/>
      <c r="Z88" s="195"/>
      <c r="AA88" s="195"/>
      <c r="AB88" s="195"/>
      <c r="AC88" s="195"/>
      <c r="AD88" s="195"/>
      <c r="AE88" s="195"/>
      <c r="AF88" s="195"/>
    </row>
    <row r="89" spans="1:32" ht="15">
      <c r="A89" s="342"/>
      <c r="B89" s="195"/>
      <c r="C89" s="195"/>
      <c r="D89" s="195"/>
      <c r="E89" s="195"/>
      <c r="F89" s="195"/>
      <c r="G89" s="195"/>
      <c r="H89" s="195"/>
      <c r="I89" s="195"/>
      <c r="J89" s="195"/>
      <c r="K89" s="195"/>
      <c r="L89" s="195"/>
      <c r="M89" s="195"/>
      <c r="N89" s="195"/>
      <c r="O89" s="195"/>
      <c r="P89" s="195"/>
      <c r="Q89" s="195"/>
      <c r="R89" s="195"/>
      <c r="S89" s="195"/>
      <c r="T89" s="195"/>
      <c r="U89" s="195"/>
      <c r="V89" s="195"/>
      <c r="W89" s="195"/>
      <c r="X89" s="195"/>
      <c r="Y89" s="195"/>
      <c r="Z89" s="195"/>
      <c r="AA89" s="195"/>
      <c r="AB89" s="195"/>
      <c r="AC89" s="195"/>
      <c r="AD89" s="195"/>
      <c r="AE89" s="195"/>
      <c r="AF89" s="195"/>
    </row>
    <row r="90" spans="1:32" ht="15">
      <c r="A90" s="342"/>
      <c r="B90" s="195"/>
      <c r="C90" s="195"/>
      <c r="D90" s="195"/>
      <c r="E90" s="195"/>
      <c r="F90" s="195"/>
      <c r="G90" s="195"/>
      <c r="H90" s="195"/>
      <c r="I90" s="195"/>
      <c r="J90" s="195"/>
      <c r="K90" s="195"/>
      <c r="L90" s="195"/>
      <c r="M90" s="195"/>
      <c r="N90" s="195"/>
      <c r="O90" s="195"/>
      <c r="P90" s="195"/>
      <c r="Q90" s="195"/>
      <c r="R90" s="195"/>
      <c r="S90" s="195"/>
      <c r="T90" s="195"/>
      <c r="U90" s="195"/>
      <c r="V90" s="195"/>
      <c r="W90" s="195"/>
      <c r="X90" s="195"/>
      <c r="Y90" s="195"/>
      <c r="Z90" s="195"/>
      <c r="AA90" s="195"/>
      <c r="AB90" s="195"/>
      <c r="AC90" s="195"/>
      <c r="AD90" s="195"/>
      <c r="AE90" s="195"/>
      <c r="AF90" s="195"/>
    </row>
    <row r="91" spans="1:32" ht="15">
      <c r="A91" s="342"/>
      <c r="B91" s="195"/>
      <c r="C91" s="195"/>
      <c r="D91" s="195"/>
      <c r="E91" s="195"/>
      <c r="F91" s="195"/>
      <c r="G91" s="195"/>
      <c r="H91" s="195"/>
      <c r="I91" s="195"/>
      <c r="J91" s="195"/>
      <c r="K91" s="195"/>
      <c r="L91" s="195"/>
      <c r="M91" s="195"/>
      <c r="N91" s="195"/>
      <c r="O91" s="195"/>
      <c r="P91" s="195"/>
      <c r="Q91" s="195"/>
      <c r="R91" s="195"/>
      <c r="S91" s="195"/>
      <c r="T91" s="195"/>
      <c r="U91" s="195"/>
      <c r="V91" s="195"/>
      <c r="W91" s="195"/>
      <c r="X91" s="195"/>
      <c r="Y91" s="195"/>
      <c r="Z91" s="195"/>
      <c r="AA91" s="195"/>
      <c r="AB91" s="195"/>
      <c r="AC91" s="195"/>
      <c r="AD91" s="195"/>
      <c r="AE91" s="195"/>
      <c r="AF91" s="195"/>
    </row>
    <row r="92" spans="1:32" ht="15">
      <c r="A92" s="342"/>
      <c r="B92" s="195"/>
      <c r="C92" s="195"/>
      <c r="D92" s="195"/>
      <c r="E92" s="195"/>
      <c r="F92" s="195"/>
      <c r="G92" s="195"/>
      <c r="H92" s="195"/>
      <c r="I92" s="195"/>
      <c r="J92" s="195"/>
      <c r="K92" s="195"/>
      <c r="L92" s="195"/>
      <c r="M92" s="195"/>
      <c r="N92" s="195"/>
      <c r="O92" s="195"/>
      <c r="P92" s="195"/>
      <c r="Q92" s="195"/>
      <c r="R92" s="195"/>
      <c r="S92" s="195"/>
      <c r="T92" s="195"/>
      <c r="U92" s="195"/>
      <c r="V92" s="195"/>
      <c r="W92" s="195"/>
      <c r="X92" s="195"/>
      <c r="Y92" s="195"/>
      <c r="Z92" s="195"/>
      <c r="AA92" s="195"/>
      <c r="AB92" s="195"/>
      <c r="AC92" s="195"/>
      <c r="AD92" s="195"/>
      <c r="AE92" s="195"/>
      <c r="AF92" s="195"/>
    </row>
    <row r="93" spans="1:32" ht="15">
      <c r="A93" s="342"/>
      <c r="B93" s="195"/>
      <c r="C93" s="195"/>
      <c r="D93" s="195"/>
      <c r="E93" s="195"/>
      <c r="F93" s="195"/>
      <c r="G93" s="195"/>
      <c r="H93" s="195"/>
      <c r="I93" s="195"/>
      <c r="J93" s="195"/>
      <c r="K93" s="195"/>
      <c r="L93" s="195"/>
      <c r="M93" s="195"/>
      <c r="N93" s="195"/>
      <c r="O93" s="195"/>
      <c r="P93" s="195"/>
      <c r="Q93" s="195"/>
      <c r="R93" s="195"/>
      <c r="S93" s="195"/>
      <c r="T93" s="195"/>
      <c r="U93" s="195"/>
      <c r="V93" s="195"/>
      <c r="W93" s="195"/>
      <c r="X93" s="195"/>
      <c r="Y93" s="195"/>
      <c r="Z93" s="195"/>
      <c r="AA93" s="195"/>
      <c r="AB93" s="195"/>
      <c r="AC93" s="195"/>
      <c r="AD93" s="195"/>
      <c r="AE93" s="195"/>
      <c r="AF93" s="195"/>
    </row>
    <row r="94" spans="1:32" ht="15">
      <c r="A94" s="342"/>
      <c r="B94" s="195"/>
      <c r="C94" s="195"/>
      <c r="D94" s="195"/>
      <c r="E94" s="195"/>
      <c r="F94" s="195"/>
      <c r="G94" s="195"/>
      <c r="H94" s="195"/>
      <c r="I94" s="195"/>
      <c r="J94" s="195"/>
      <c r="K94" s="195"/>
      <c r="L94" s="195"/>
      <c r="M94" s="195"/>
      <c r="N94" s="195"/>
      <c r="O94" s="195"/>
      <c r="P94" s="195"/>
      <c r="Q94" s="195"/>
      <c r="R94" s="195"/>
      <c r="S94" s="195"/>
      <c r="T94" s="195"/>
      <c r="U94" s="195"/>
      <c r="V94" s="195"/>
      <c r="W94" s="195"/>
      <c r="X94" s="195"/>
      <c r="Y94" s="195"/>
      <c r="Z94" s="195"/>
      <c r="AA94" s="195"/>
      <c r="AB94" s="195"/>
      <c r="AC94" s="195"/>
      <c r="AD94" s="195"/>
      <c r="AE94" s="195"/>
      <c r="AF94" s="195"/>
    </row>
    <row r="95" spans="1:32" ht="15">
      <c r="A95" s="342"/>
      <c r="B95" s="195"/>
      <c r="C95" s="195"/>
      <c r="D95" s="195"/>
      <c r="E95" s="195"/>
      <c r="F95" s="195"/>
      <c r="G95" s="195"/>
      <c r="H95" s="195"/>
      <c r="I95" s="195"/>
      <c r="J95" s="195"/>
      <c r="K95" s="195"/>
      <c r="L95" s="195"/>
      <c r="M95" s="195"/>
      <c r="N95" s="195"/>
      <c r="O95" s="195"/>
      <c r="P95" s="195"/>
      <c r="Q95" s="195"/>
      <c r="R95" s="195"/>
      <c r="S95" s="195"/>
      <c r="T95" s="195"/>
      <c r="U95" s="195"/>
      <c r="V95" s="195"/>
      <c r="W95" s="195"/>
      <c r="X95" s="195"/>
      <c r="Y95" s="195"/>
      <c r="Z95" s="195"/>
      <c r="AA95" s="195"/>
      <c r="AB95" s="195"/>
      <c r="AC95" s="195"/>
      <c r="AD95" s="195"/>
      <c r="AE95" s="195"/>
      <c r="AF95" s="195"/>
    </row>
    <row r="96" spans="1:32" ht="15">
      <c r="A96" s="342"/>
      <c r="B96" s="195"/>
      <c r="C96" s="195"/>
      <c r="D96" s="195"/>
      <c r="E96" s="195"/>
      <c r="F96" s="195"/>
      <c r="G96" s="195"/>
      <c r="H96" s="195"/>
      <c r="I96" s="195"/>
      <c r="J96" s="195"/>
      <c r="K96" s="195"/>
      <c r="L96" s="195"/>
      <c r="M96" s="195"/>
      <c r="N96" s="195"/>
      <c r="O96" s="195"/>
      <c r="P96" s="195"/>
      <c r="Q96" s="195"/>
      <c r="R96" s="195"/>
      <c r="S96" s="195"/>
      <c r="T96" s="195"/>
      <c r="U96" s="195"/>
      <c r="V96" s="195"/>
      <c r="W96" s="195"/>
      <c r="X96" s="195"/>
      <c r="Y96" s="195"/>
      <c r="Z96" s="195"/>
      <c r="AA96" s="195"/>
      <c r="AB96" s="195"/>
      <c r="AC96" s="195"/>
      <c r="AD96" s="195"/>
      <c r="AE96" s="195"/>
      <c r="AF96" s="195"/>
    </row>
    <row r="97" spans="1:32" ht="15">
      <c r="A97" s="342"/>
      <c r="B97" s="195"/>
      <c r="C97" s="195"/>
      <c r="D97" s="195"/>
      <c r="E97" s="195"/>
      <c r="F97" s="195"/>
      <c r="G97" s="195"/>
      <c r="H97" s="195"/>
      <c r="I97" s="195"/>
      <c r="J97" s="195"/>
      <c r="K97" s="195"/>
      <c r="L97" s="195"/>
      <c r="M97" s="195"/>
      <c r="N97" s="195"/>
      <c r="O97" s="195"/>
      <c r="P97" s="195"/>
      <c r="Q97" s="195"/>
      <c r="R97" s="195"/>
      <c r="S97" s="195"/>
      <c r="T97" s="195"/>
      <c r="U97" s="195"/>
      <c r="V97" s="195"/>
      <c r="W97" s="195"/>
      <c r="X97" s="195"/>
      <c r="Y97" s="195"/>
      <c r="Z97" s="195"/>
      <c r="AA97" s="195"/>
      <c r="AB97" s="195"/>
      <c r="AC97" s="195"/>
      <c r="AD97" s="195"/>
      <c r="AE97" s="195"/>
      <c r="AF97" s="195"/>
    </row>
    <row r="98" spans="1:32" ht="15">
      <c r="A98" s="342"/>
      <c r="B98" s="195"/>
      <c r="C98" s="195"/>
      <c r="D98" s="195"/>
      <c r="E98" s="195"/>
      <c r="F98" s="195"/>
      <c r="G98" s="195"/>
      <c r="H98" s="195"/>
      <c r="I98" s="195"/>
      <c r="J98" s="195"/>
      <c r="K98" s="195"/>
      <c r="L98" s="195"/>
      <c r="M98" s="195"/>
      <c r="N98" s="195"/>
      <c r="O98" s="195"/>
      <c r="P98" s="195"/>
      <c r="Q98" s="195"/>
      <c r="R98" s="195"/>
      <c r="S98" s="195"/>
      <c r="T98" s="195"/>
      <c r="U98" s="195"/>
      <c r="V98" s="195"/>
      <c r="W98" s="195"/>
      <c r="X98" s="195"/>
      <c r="Y98" s="195"/>
      <c r="Z98" s="195"/>
      <c r="AA98" s="195"/>
      <c r="AB98" s="195"/>
      <c r="AC98" s="195"/>
      <c r="AD98" s="195"/>
      <c r="AE98" s="195"/>
      <c r="AF98" s="195"/>
    </row>
    <row r="99" spans="1:32" ht="15">
      <c r="A99" s="342"/>
      <c r="B99" s="195"/>
      <c r="C99" s="195"/>
      <c r="D99" s="195"/>
      <c r="E99" s="195"/>
      <c r="F99" s="195"/>
      <c r="G99" s="195"/>
      <c r="H99" s="195"/>
      <c r="I99" s="195"/>
      <c r="J99" s="195"/>
      <c r="K99" s="195"/>
      <c r="L99" s="195"/>
      <c r="M99" s="195"/>
      <c r="N99" s="195"/>
      <c r="O99" s="195"/>
      <c r="P99" s="195"/>
      <c r="Q99" s="195"/>
      <c r="R99" s="195"/>
      <c r="S99" s="195"/>
      <c r="T99" s="195"/>
      <c r="U99" s="195"/>
      <c r="V99" s="195"/>
      <c r="W99" s="195"/>
      <c r="X99" s="195"/>
      <c r="Y99" s="195"/>
      <c r="Z99" s="195"/>
      <c r="AA99" s="195"/>
      <c r="AB99" s="195"/>
      <c r="AC99" s="195"/>
      <c r="AD99" s="195"/>
      <c r="AE99" s="195"/>
      <c r="AF99" s="195"/>
    </row>
    <row r="100" spans="1:32" ht="15">
      <c r="A100" s="342"/>
      <c r="B100" s="195"/>
      <c r="C100" s="195"/>
      <c r="D100" s="195"/>
      <c r="E100" s="195"/>
      <c r="F100" s="195"/>
      <c r="G100" s="195"/>
      <c r="H100" s="195"/>
      <c r="I100" s="195"/>
      <c r="J100" s="195"/>
      <c r="K100" s="195"/>
      <c r="L100" s="195"/>
      <c r="M100" s="195"/>
      <c r="N100" s="195"/>
      <c r="O100" s="195"/>
      <c r="P100" s="195"/>
      <c r="Q100" s="195"/>
      <c r="R100" s="195"/>
      <c r="S100" s="195"/>
      <c r="T100" s="195"/>
      <c r="U100" s="195"/>
      <c r="V100" s="195"/>
      <c r="W100" s="195"/>
      <c r="X100" s="195"/>
      <c r="Y100" s="195"/>
      <c r="Z100" s="195"/>
      <c r="AA100" s="195"/>
      <c r="AB100" s="195"/>
      <c r="AC100" s="195"/>
      <c r="AD100" s="195"/>
      <c r="AE100" s="195"/>
      <c r="AF100" s="195"/>
    </row>
    <row r="101" spans="1:32" ht="15">
      <c r="A101" s="342"/>
      <c r="B101" s="195"/>
      <c r="C101" s="195"/>
      <c r="D101" s="195"/>
      <c r="E101" s="195"/>
      <c r="F101" s="195"/>
      <c r="G101" s="195"/>
      <c r="H101" s="195"/>
      <c r="I101" s="195"/>
      <c r="J101" s="195"/>
      <c r="K101" s="195"/>
      <c r="L101" s="195"/>
      <c r="M101" s="195"/>
      <c r="N101" s="195"/>
      <c r="O101" s="195"/>
      <c r="P101" s="195"/>
      <c r="Q101" s="195"/>
      <c r="R101" s="195"/>
      <c r="S101" s="195"/>
      <c r="T101" s="195"/>
      <c r="U101" s="195"/>
      <c r="V101" s="195"/>
      <c r="W101" s="195"/>
      <c r="X101" s="195"/>
      <c r="Y101" s="195"/>
      <c r="Z101" s="195"/>
      <c r="AA101" s="195"/>
      <c r="AB101" s="195"/>
      <c r="AC101" s="195"/>
      <c r="AD101" s="195"/>
      <c r="AE101" s="195"/>
      <c r="AF101" s="195"/>
    </row>
    <row r="102" spans="1:32" ht="15">
      <c r="A102" s="342"/>
      <c r="B102" s="195"/>
      <c r="C102" s="195"/>
      <c r="D102" s="195"/>
      <c r="E102" s="195"/>
      <c r="F102" s="195"/>
      <c r="G102" s="195"/>
      <c r="H102" s="195"/>
      <c r="I102" s="195"/>
      <c r="J102" s="195"/>
      <c r="K102" s="195"/>
      <c r="L102" s="195"/>
      <c r="M102" s="195"/>
      <c r="N102" s="195"/>
      <c r="O102" s="195"/>
      <c r="P102" s="195"/>
      <c r="Q102" s="195"/>
      <c r="R102" s="195"/>
      <c r="S102" s="195"/>
      <c r="T102" s="195"/>
      <c r="U102" s="195"/>
      <c r="V102" s="195"/>
      <c r="W102" s="195"/>
      <c r="X102" s="195"/>
      <c r="Y102" s="195"/>
      <c r="Z102" s="195"/>
      <c r="AA102" s="195"/>
      <c r="AB102" s="195"/>
      <c r="AC102" s="195"/>
      <c r="AD102" s="195"/>
      <c r="AE102" s="195"/>
      <c r="AF102" s="195"/>
    </row>
    <row r="103" spans="1:32" ht="15" customHeight="1">
      <c r="A103" s="342"/>
      <c r="B103" s="195"/>
      <c r="C103" s="195"/>
      <c r="D103" s="195"/>
      <c r="E103" s="195"/>
      <c r="F103" s="195"/>
      <c r="G103" s="195"/>
      <c r="H103" s="195"/>
      <c r="I103" s="195"/>
      <c r="J103" s="195"/>
      <c r="K103" s="195"/>
      <c r="L103" s="195"/>
      <c r="M103" s="195"/>
      <c r="N103" s="195"/>
      <c r="O103" s="195"/>
      <c r="P103" s="195"/>
      <c r="Q103" s="195"/>
      <c r="R103" s="195"/>
      <c r="S103" s="195"/>
      <c r="T103" s="195"/>
      <c r="U103" s="195"/>
      <c r="V103" s="195"/>
      <c r="W103" s="195"/>
      <c r="X103" s="195"/>
      <c r="Y103" s="195"/>
      <c r="Z103" s="195"/>
      <c r="AA103" s="195"/>
      <c r="AB103" s="195"/>
      <c r="AC103" s="195"/>
      <c r="AD103" s="195"/>
      <c r="AE103" s="195"/>
      <c r="AF103" s="195"/>
    </row>
  </sheetData>
  <sheetProtection selectLockedCells="1"/>
  <mergeCells count="10">
    <mergeCell ref="GV6:HC6"/>
    <mergeCell ref="C6:L6"/>
    <mergeCell ref="AL4:AV4"/>
    <mergeCell ref="CF4:CK4"/>
    <mergeCell ref="BA6:BH6"/>
    <mergeCell ref="AH6:AH7"/>
    <mergeCell ref="M6:Q6"/>
    <mergeCell ref="Z6:AA6"/>
    <mergeCell ref="AB6:AF6"/>
    <mergeCell ref="R6:Y6"/>
  </mergeCells>
  <dataValidations count="1">
    <dataValidation type="list" allowBlank="1" showInputMessage="1" showErrorMessage="1" sqref="H8:H37">
      <formula1>"Sim,Não"</formula1>
    </dataValidation>
  </dataValidations>
  <pageMargins left="0.511811024" right="0.511811024" top="0.78740157499999996" bottom="0.78740157499999996" header="0.31496062000000002" footer="0.31496062000000002"/>
  <drawing r:id="rId1"/>
  <legacyDrawing r:id="rId2"/>
</worksheet>
</file>

<file path=xl/worksheets/sheet69.xml><?xml version="1.0" encoding="utf-8"?>
<worksheet xmlns="http://schemas.openxmlformats.org/spreadsheetml/2006/main" xmlns:r="http://schemas.openxmlformats.org/officeDocument/2006/relationships">
  <sheetPr codeName="Plan67">
    <pageSetUpPr fitToPage="1"/>
  </sheetPr>
  <dimension ref="A1:R157"/>
  <sheetViews>
    <sheetView showGridLines="0" zoomScale="90" zoomScaleNormal="90" workbookViewId="0">
      <selection activeCell="B1" sqref="B1"/>
    </sheetView>
  </sheetViews>
  <sheetFormatPr defaultRowHeight="15" customHeight="1" zeroHeight="1"/>
  <cols>
    <col min="1" max="1" width="27.7109375" style="42" customWidth="1"/>
    <col min="2" max="2" width="3.85546875" style="194" customWidth="1"/>
    <col min="3" max="8" width="11.7109375" style="194" customWidth="1"/>
    <col min="9" max="11" width="18.85546875" style="194" customWidth="1"/>
    <col min="12" max="12" width="1.85546875" style="194" customWidth="1"/>
    <col min="13" max="13" width="2.85546875" style="194" bestFit="1" customWidth="1"/>
    <col min="14" max="14" width="4.140625" style="194" bestFit="1" customWidth="1"/>
    <col min="15" max="15" width="8.28515625" style="194" customWidth="1"/>
    <col min="16" max="18" width="9.140625" style="195"/>
    <col min="19" max="16384" width="9.140625" style="194"/>
  </cols>
  <sheetData>
    <row r="1" spans="1:18" s="191" customFormat="1" ht="33.950000000000003" customHeight="1">
      <c r="A1" s="498"/>
      <c r="C1" s="192" t="s">
        <v>22</v>
      </c>
      <c r="P1" s="193"/>
      <c r="Q1" s="193"/>
      <c r="R1" s="193"/>
    </row>
    <row r="2" spans="1:18" s="191" customFormat="1" ht="21.6" customHeight="1">
      <c r="A2" s="498"/>
      <c r="P2" s="193"/>
      <c r="Q2" s="193"/>
      <c r="R2" s="193"/>
    </row>
    <row r="3" spans="1:18" s="191" customFormat="1" ht="21.6" customHeight="1">
      <c r="A3" s="498"/>
      <c r="P3" s="193"/>
      <c r="Q3" s="193"/>
      <c r="R3" s="193"/>
    </row>
    <row r="4" spans="1:18" ht="30" customHeight="1"/>
    <row r="5" spans="1:18" ht="30" customHeight="1">
      <c r="C5" s="196" t="s">
        <v>576</v>
      </c>
      <c r="I5" s="671" t="s">
        <v>743</v>
      </c>
      <c r="J5" s="672"/>
      <c r="K5" s="672"/>
      <c r="L5" s="672"/>
      <c r="M5" s="672"/>
      <c r="N5" s="672"/>
      <c r="O5" s="673"/>
      <c r="R5" s="195" t="str">
        <f ca="1">'DB Func'!B3</f>
        <v>Funcionário 1</v>
      </c>
    </row>
    <row r="6" spans="1:18" ht="30" customHeight="1" thickBot="1">
      <c r="C6" s="197"/>
      <c r="D6" s="197"/>
      <c r="E6" s="197"/>
      <c r="F6" s="197"/>
      <c r="G6" s="197"/>
      <c r="H6" s="197"/>
      <c r="I6" s="197"/>
      <c r="J6" s="197"/>
      <c r="K6" s="197"/>
      <c r="L6" s="197"/>
      <c r="M6" s="197"/>
      <c r="N6" s="197"/>
      <c r="O6" s="197"/>
      <c r="R6" s="195" t="str">
        <f ca="1">'DB Func'!B4</f>
        <v>Funcionário 2</v>
      </c>
    </row>
    <row r="7" spans="1:18" ht="30" customHeight="1" thickBot="1">
      <c r="I7" s="195" t="s">
        <v>1040</v>
      </c>
      <c r="R7" s="195" t="str">
        <f ca="1">'DB Func'!B5</f>
        <v>Funcionário 3</v>
      </c>
    </row>
    <row r="8" spans="1:18" ht="20.25" customHeight="1">
      <c r="C8" s="199">
        <f>'P Gerais'!D7</f>
        <v>0</v>
      </c>
      <c r="D8" s="200"/>
      <c r="E8" s="200"/>
      <c r="F8" s="200"/>
      <c r="G8" s="200"/>
      <c r="H8" s="599" t="s">
        <v>557</v>
      </c>
      <c r="I8" s="600"/>
      <c r="J8" s="600"/>
      <c r="K8" s="601"/>
      <c r="L8" s="201"/>
      <c r="M8" s="653" t="s">
        <v>739</v>
      </c>
      <c r="N8" s="202"/>
      <c r="O8" s="203"/>
      <c r="R8" s="195" t="str">
        <f ca="1">'DB Func'!B6</f>
        <v>Funcionário 4</v>
      </c>
    </row>
    <row r="9" spans="1:18">
      <c r="C9" s="204" t="s">
        <v>27</v>
      </c>
      <c r="D9" s="616">
        <f>'P Gerais'!D10</f>
        <v>0</v>
      </c>
      <c r="E9" s="616"/>
      <c r="F9" s="616"/>
      <c r="G9" s="616"/>
      <c r="H9" s="616"/>
      <c r="I9" s="616"/>
      <c r="J9" s="205"/>
      <c r="K9" s="605" t="str">
        <f>"Dez/"&amp;'P Gerais'!D6</f>
        <v>Dez/2015</v>
      </c>
      <c r="L9" s="206"/>
      <c r="M9" s="654"/>
      <c r="N9" s="205"/>
      <c r="O9" s="661"/>
      <c r="R9" s="195" t="str">
        <f ca="1">'DB Func'!B7</f>
        <v>Funcionário 5</v>
      </c>
    </row>
    <row r="10" spans="1:18" ht="15.75" thickBot="1">
      <c r="C10" s="207" t="s">
        <v>26</v>
      </c>
      <c r="D10" s="629">
        <f>'P Gerais'!D9</f>
        <v>0</v>
      </c>
      <c r="E10" s="629"/>
      <c r="F10" s="629"/>
      <c r="G10" s="629"/>
      <c r="H10" s="629"/>
      <c r="I10" s="629"/>
      <c r="J10" s="208"/>
      <c r="K10" s="606"/>
      <c r="L10" s="206"/>
      <c r="M10" s="654"/>
      <c r="N10" s="205"/>
      <c r="O10" s="662"/>
      <c r="R10" s="195" t="str">
        <f ca="1">'DB Func'!B8</f>
        <v>Funcionário 6</v>
      </c>
    </row>
    <row r="11" spans="1:18" ht="8.25" customHeight="1" thickBot="1">
      <c r="C11" s="210"/>
      <c r="D11" s="210"/>
      <c r="E11" s="210"/>
      <c r="F11" s="210"/>
      <c r="G11" s="210"/>
      <c r="H11" s="210"/>
      <c r="I11" s="210"/>
      <c r="J11" s="210"/>
      <c r="K11" s="210"/>
      <c r="L11" s="211"/>
      <c r="M11" s="654"/>
      <c r="N11" s="205"/>
      <c r="O11" s="662"/>
      <c r="R11" s="195" t="str">
        <f ca="1">'DB Func'!B9</f>
        <v>Funcionário 7</v>
      </c>
    </row>
    <row r="12" spans="1:18">
      <c r="C12" s="212" t="s">
        <v>575</v>
      </c>
      <c r="D12" s="213" t="s">
        <v>559</v>
      </c>
      <c r="E12" s="214"/>
      <c r="F12" s="214"/>
      <c r="G12" s="214"/>
      <c r="H12" s="214"/>
      <c r="I12" s="213" t="s">
        <v>560</v>
      </c>
      <c r="J12" s="213" t="s">
        <v>561</v>
      </c>
      <c r="K12" s="215"/>
      <c r="L12" s="206"/>
      <c r="M12" s="654"/>
      <c r="N12" s="205"/>
      <c r="O12" s="662"/>
      <c r="R12" s="195" t="str">
        <f ca="1">'DB Func'!B10</f>
        <v>Funcionário 8</v>
      </c>
    </row>
    <row r="13" spans="1:18" ht="15.75" thickBot="1">
      <c r="C13" s="216">
        <v>1</v>
      </c>
      <c r="D13" s="630" t="str">
        <f>I5</f>
        <v>Rafael Avila</v>
      </c>
      <c r="E13" s="630"/>
      <c r="F13" s="630"/>
      <c r="G13" s="630"/>
      <c r="H13" s="630"/>
      <c r="I13" s="217"/>
      <c r="J13" s="630" t="e">
        <f ca="1">VLOOKUP(D13,dbdez,48,FALSE)</f>
        <v>#N/A</v>
      </c>
      <c r="K13" s="631"/>
      <c r="L13" s="218"/>
      <c r="M13" s="654"/>
      <c r="N13" s="219"/>
      <c r="O13" s="662"/>
      <c r="R13" s="195" t="str">
        <f ca="1">'DB Func'!B11</f>
        <v>Funcionário 9</v>
      </c>
    </row>
    <row r="14" spans="1:18" ht="8.25" customHeight="1">
      <c r="C14" s="220"/>
      <c r="D14" s="220"/>
      <c r="E14" s="220"/>
      <c r="F14" s="220"/>
      <c r="G14" s="220"/>
      <c r="H14" s="220"/>
      <c r="I14" s="220"/>
      <c r="J14" s="220"/>
      <c r="K14" s="220"/>
      <c r="L14" s="211"/>
      <c r="M14" s="654"/>
      <c r="N14" s="205"/>
      <c r="O14" s="662"/>
      <c r="Q14" s="195" t="e">
        <f ca="1">VLOOKUP('Folha Dez'!$I$5,Ferias!C8:AM37,37,FALSE)</f>
        <v>#N/A</v>
      </c>
      <c r="R14" s="195" t="str">
        <f ca="1">'DB Func'!B12</f>
        <v>Funcionário 10</v>
      </c>
    </row>
    <row r="15" spans="1:18">
      <c r="C15" s="588" t="s">
        <v>562</v>
      </c>
      <c r="D15" s="589"/>
      <c r="E15" s="589"/>
      <c r="F15" s="589"/>
      <c r="G15" s="589"/>
      <c r="H15" s="590"/>
      <c r="I15" s="221" t="s">
        <v>563</v>
      </c>
      <c r="J15" s="221" t="s">
        <v>564</v>
      </c>
      <c r="K15" s="221" t="s">
        <v>565</v>
      </c>
      <c r="L15" s="222"/>
      <c r="M15" s="654"/>
      <c r="N15" s="223"/>
      <c r="O15" s="662"/>
      <c r="R15" s="195" t="str">
        <f ca="1">'DB Func'!B13</f>
        <v>Funcionário 11</v>
      </c>
    </row>
    <row r="16" spans="1:18">
      <c r="C16" s="243" t="s">
        <v>1</v>
      </c>
      <c r="D16" s="244"/>
      <c r="E16" s="244"/>
      <c r="F16" s="244"/>
      <c r="G16" s="244"/>
      <c r="H16" s="245"/>
      <c r="I16" s="297" t="e">
        <f ca="1">OFFSET(INDIRECT(I7&amp;"!J8"),Q14-1,)</f>
        <v>#N/A</v>
      </c>
      <c r="J16" s="225" t="e">
        <f ca="1">OFFSET(INDIRECT(I7&amp;"!Fj8"),Q14-1,)</f>
        <v>#N/A</v>
      </c>
      <c r="K16" s="225"/>
      <c r="L16" s="222"/>
      <c r="M16" s="654"/>
      <c r="N16" s="223"/>
      <c r="O16" s="662"/>
      <c r="R16" s="195" t="str">
        <f ca="1">'DB Func'!B14</f>
        <v>Funcionário 12</v>
      </c>
    </row>
    <row r="17" spans="3:18">
      <c r="C17" s="579" t="s">
        <v>957</v>
      </c>
      <c r="D17" s="580"/>
      <c r="E17" s="580"/>
      <c r="F17" s="580"/>
      <c r="G17" s="580"/>
      <c r="H17" s="581"/>
      <c r="I17" s="224"/>
      <c r="J17" s="225" t="e">
        <f ca="1">OFFSET(INDIRECT(I7&amp;"!Z8"),Q14-1,)+OFFSET(INDIRECT(I7&amp;"!AA8"),Q14-1,)</f>
        <v>#N/A</v>
      </c>
      <c r="K17" s="225"/>
      <c r="L17" s="222"/>
      <c r="M17" s="654"/>
      <c r="N17" s="667"/>
      <c r="O17" s="662"/>
      <c r="R17" s="195" t="str">
        <f ca="1">'DB Func'!B16</f>
        <v>Funcionário 14</v>
      </c>
    </row>
    <row r="18" spans="3:18">
      <c r="C18" s="579" t="s">
        <v>522</v>
      </c>
      <c r="D18" s="580"/>
      <c r="E18" s="580"/>
      <c r="F18" s="580"/>
      <c r="G18" s="580"/>
      <c r="H18" s="581"/>
      <c r="I18" s="227" t="e">
        <f ca="1">OFFSET(INDIRECT(I7&amp;"!M8"),Q14-1,)</f>
        <v>#N/A</v>
      </c>
      <c r="J18" s="225" t="e">
        <f ca="1">OFFSET(INDIRECT(I7&amp;"!AR8"),Q14-1,)</f>
        <v>#N/A</v>
      </c>
      <c r="K18" s="225"/>
      <c r="L18" s="222"/>
      <c r="M18" s="654"/>
      <c r="N18" s="667"/>
      <c r="O18" s="662"/>
      <c r="R18" s="195" t="str">
        <f ca="1">'DB Func'!B18</f>
        <v>Funcionário 16</v>
      </c>
    </row>
    <row r="19" spans="3:18">
      <c r="C19" s="579" t="s">
        <v>964</v>
      </c>
      <c r="D19" s="580"/>
      <c r="E19" s="580"/>
      <c r="F19" s="580"/>
      <c r="G19" s="580"/>
      <c r="H19" s="581"/>
      <c r="I19" s="227" t="e">
        <f ca="1">OFFSET(INDIRECT(I7&amp;"!N8"),Q14-1,)</f>
        <v>#N/A</v>
      </c>
      <c r="J19" s="229" t="e">
        <f ca="1">OFFSET(INDIRECT(I7&amp;"!AS8"),Q14-1,)</f>
        <v>#N/A</v>
      </c>
      <c r="K19" s="225"/>
      <c r="L19" s="222"/>
      <c r="M19" s="654"/>
      <c r="N19" s="667"/>
      <c r="O19" s="662"/>
      <c r="R19" s="195" t="str">
        <f ca="1">'DB Func'!B20</f>
        <v>Funcionário 18</v>
      </c>
    </row>
    <row r="20" spans="3:18">
      <c r="C20" s="579" t="s">
        <v>963</v>
      </c>
      <c r="D20" s="580"/>
      <c r="E20" s="580"/>
      <c r="F20" s="580"/>
      <c r="G20" s="580"/>
      <c r="H20" s="581"/>
      <c r="I20" s="227" t="e">
        <f ca="1">OFFSET(INDIRECT(I7&amp;"!O8"),Q14-1,)</f>
        <v>#N/A</v>
      </c>
      <c r="J20" s="229" t="e">
        <f ca="1">OFFSET(INDIRECT(I7&amp;"!AT8"),Q14-1,)</f>
        <v>#N/A</v>
      </c>
      <c r="K20" s="225"/>
      <c r="L20" s="222"/>
      <c r="M20" s="654"/>
      <c r="N20" s="667"/>
      <c r="O20" s="662"/>
      <c r="R20" s="195" t="str">
        <f ca="1">'DB Func'!B21</f>
        <v>Funcionário 19</v>
      </c>
    </row>
    <row r="21" spans="3:18">
      <c r="C21" s="626" t="s">
        <v>962</v>
      </c>
      <c r="D21" s="627"/>
      <c r="E21" s="627"/>
      <c r="F21" s="627"/>
      <c r="G21" s="627"/>
      <c r="H21" s="628"/>
      <c r="I21" s="224" t="e">
        <f ca="1">OFFSET(INDIRECT(I7&amp;"!Q8"),Q14-1,)</f>
        <v>#N/A</v>
      </c>
      <c r="J21" s="225" t="e">
        <f ca="1">OFFSET(INDIRECT(I7&amp;"!AV8"),Q14-1,)</f>
        <v>#N/A</v>
      </c>
      <c r="K21" s="225"/>
      <c r="L21" s="222"/>
      <c r="M21" s="654"/>
      <c r="N21" s="668"/>
      <c r="O21" s="662"/>
      <c r="R21" s="195" t="str">
        <f ca="1">'DB Func'!B22</f>
        <v>Funcionário 20</v>
      </c>
    </row>
    <row r="22" spans="3:18">
      <c r="C22" s="626" t="s">
        <v>961</v>
      </c>
      <c r="D22" s="627"/>
      <c r="E22" s="627"/>
      <c r="F22" s="627"/>
      <c r="G22" s="627"/>
      <c r="H22" s="628"/>
      <c r="I22" s="224" t="e">
        <f ca="1">OFFSET(INDIRECT(I7&amp;"!P8"),Q14-1,)</f>
        <v>#N/A</v>
      </c>
      <c r="J22" s="225" t="e">
        <f ca="1">OFFSET(INDIRECT(I7&amp;"!AU8"),Q14-1,)</f>
        <v>#N/A</v>
      </c>
      <c r="K22" s="225"/>
      <c r="L22" s="222"/>
      <c r="M22" s="654"/>
      <c r="N22" s="223"/>
      <c r="O22" s="662"/>
      <c r="R22" s="195" t="str">
        <f ca="1">'DB Func'!B23</f>
        <v>Funcionário 21</v>
      </c>
    </row>
    <row r="23" spans="3:18">
      <c r="C23" s="626" t="s">
        <v>960</v>
      </c>
      <c r="D23" s="627"/>
      <c r="E23" s="627"/>
      <c r="F23" s="627"/>
      <c r="G23" s="627"/>
      <c r="H23" s="628"/>
      <c r="I23" s="238"/>
      <c r="J23" s="225" t="e">
        <f ca="1">OFFSET(INDIRECT(I7&amp;"!AQ8"),Q14-1,)</f>
        <v>#N/A</v>
      </c>
      <c r="K23" s="225"/>
      <c r="L23" s="222"/>
      <c r="M23" s="654"/>
      <c r="N23" s="223"/>
      <c r="O23" s="662"/>
      <c r="R23" s="195" t="str">
        <f ca="1">'DB Func'!B24</f>
        <v>Funcionário 22</v>
      </c>
    </row>
    <row r="24" spans="3:18">
      <c r="C24" s="658" t="s">
        <v>958</v>
      </c>
      <c r="D24" s="659"/>
      <c r="E24" s="659"/>
      <c r="F24" s="659"/>
      <c r="G24" s="659"/>
      <c r="H24" s="660"/>
      <c r="I24" s="238"/>
      <c r="J24" s="225" t="e">
        <f ca="1">OFFSET(INDIRECT(I7&amp;"!AK8"),Q14-1,)</f>
        <v>#N/A</v>
      </c>
      <c r="K24" s="225"/>
      <c r="L24" s="222"/>
      <c r="M24" s="654"/>
      <c r="N24" s="223"/>
      <c r="O24" s="239"/>
      <c r="R24" s="195" t="str">
        <f ca="1">'DB Func'!B25</f>
        <v>Funcionário 23</v>
      </c>
    </row>
    <row r="25" spans="3:18">
      <c r="C25" s="658" t="s">
        <v>730</v>
      </c>
      <c r="D25" s="659"/>
      <c r="E25" s="659"/>
      <c r="F25" s="659"/>
      <c r="G25" s="659"/>
      <c r="H25" s="660"/>
      <c r="I25" s="240"/>
      <c r="J25" s="225" t="e">
        <f ca="1">OFFSET(INDIRECT(I7&amp;"!FP8"),Q14-1,)</f>
        <v>#N/A</v>
      </c>
      <c r="K25" s="225"/>
      <c r="L25" s="222"/>
      <c r="M25" s="654"/>
      <c r="N25" s="223"/>
      <c r="O25" s="239"/>
      <c r="R25" s="195" t="str">
        <f ca="1">'DB Func'!B26</f>
        <v>Funcionário 24</v>
      </c>
    </row>
    <row r="26" spans="3:18">
      <c r="C26" s="658" t="s">
        <v>606</v>
      </c>
      <c r="D26" s="659"/>
      <c r="E26" s="659"/>
      <c r="F26" s="659"/>
      <c r="G26" s="659"/>
      <c r="H26" s="660"/>
      <c r="I26" s="240"/>
      <c r="J26" s="225" t="e">
        <f ca="1">OFFSET(INDIRECT(I7&amp;"!AW8"),Q14-1,)</f>
        <v>#N/A</v>
      </c>
      <c r="K26" s="225"/>
      <c r="L26" s="222"/>
      <c r="M26" s="654"/>
      <c r="N26" s="223"/>
      <c r="O26" s="239"/>
      <c r="R26" s="195" t="str">
        <f ca="1">'DB Func'!B27</f>
        <v>Funcionário 25</v>
      </c>
    </row>
    <row r="27" spans="3:18">
      <c r="C27" s="579" t="s">
        <v>605</v>
      </c>
      <c r="D27" s="580"/>
      <c r="E27" s="580"/>
      <c r="F27" s="580"/>
      <c r="G27" s="580"/>
      <c r="H27" s="581"/>
      <c r="I27" s="238"/>
      <c r="J27" s="225" t="e">
        <f ca="1">OFFSET(INDIRECT(I7&amp;"!AX8"),Q14-1,)</f>
        <v>#N/A</v>
      </c>
      <c r="K27" s="225"/>
      <c r="L27" s="222"/>
      <c r="M27" s="654"/>
      <c r="N27" s="223"/>
      <c r="O27" s="239"/>
      <c r="R27" s="195" t="str">
        <f ca="1">'DB Func'!B28</f>
        <v>Funcionário 26</v>
      </c>
    </row>
    <row r="28" spans="3:18">
      <c r="C28" s="243" t="s">
        <v>122</v>
      </c>
      <c r="D28" s="244"/>
      <c r="E28" s="244"/>
      <c r="F28" s="244"/>
      <c r="G28" s="244"/>
      <c r="H28" s="245"/>
      <c r="I28" s="238"/>
      <c r="J28" s="225" t="e">
        <f ca="1">OFFSET(INDIRECT(I7&amp;"!AY8"),Q14-1,)</f>
        <v>#N/A</v>
      </c>
      <c r="K28" s="225"/>
      <c r="L28" s="222"/>
      <c r="M28" s="654"/>
      <c r="N28" s="223"/>
      <c r="O28" s="239"/>
      <c r="R28" s="195" t="str">
        <f ca="1">'DB Func'!B29</f>
        <v>Funcionário 27</v>
      </c>
    </row>
    <row r="29" spans="3:18">
      <c r="C29" s="243" t="s">
        <v>159</v>
      </c>
      <c r="D29" s="244"/>
      <c r="E29" s="244"/>
      <c r="F29" s="244"/>
      <c r="G29" s="244"/>
      <c r="H29" s="245"/>
      <c r="I29" s="237" t="e">
        <f ca="1">IF(K29='P Gerais'!$F$25,'P Gerais'!F24,OFFSET(INDIRECT(I7&amp;"!BB8"),Q14-1,))</f>
        <v>#N/A</v>
      </c>
      <c r="J29" s="225"/>
      <c r="K29" s="225" t="e">
        <f ca="1">OFFSET(INDIRECT(I7&amp;"!BC8"),Q14-1,)</f>
        <v>#N/A</v>
      </c>
      <c r="L29" s="222"/>
      <c r="M29" s="654"/>
      <c r="N29" s="223"/>
      <c r="O29" s="239"/>
      <c r="R29" s="195" t="str">
        <f ca="1">'DB Func'!B30</f>
        <v>Funcionário 28</v>
      </c>
    </row>
    <row r="30" spans="3:18">
      <c r="C30" s="579" t="s">
        <v>160</v>
      </c>
      <c r="D30" s="580"/>
      <c r="E30" s="580"/>
      <c r="F30" s="580"/>
      <c r="G30" s="580"/>
      <c r="H30" s="581"/>
      <c r="I30" s="237" t="e">
        <f ca="1">OFFSET(INDIRECT(I7&amp;"!BE8"),Q14-1,)</f>
        <v>#N/A</v>
      </c>
      <c r="J30" s="225"/>
      <c r="K30" s="225" t="e">
        <f ca="1">OFFSET(INDIRECT(I7&amp;"!BF8"),Q14-1,)</f>
        <v>#N/A</v>
      </c>
      <c r="L30" s="222"/>
      <c r="M30" s="654"/>
      <c r="N30" s="246"/>
      <c r="O30" s="239"/>
      <c r="R30" s="195" t="str">
        <f ca="1">'DB Func'!B31</f>
        <v>Funcionário 29</v>
      </c>
    </row>
    <row r="31" spans="3:18">
      <c r="C31" s="579" t="s">
        <v>787</v>
      </c>
      <c r="D31" s="580"/>
      <c r="E31" s="580"/>
      <c r="F31" s="580"/>
      <c r="G31" s="580"/>
      <c r="H31" s="581"/>
      <c r="I31" s="238" t="e">
        <f ca="1">OFFSET(INDIRECT(I7&amp;"!AC8"),Q14-1,)</f>
        <v>#N/A</v>
      </c>
      <c r="J31" s="225"/>
      <c r="K31" s="225" t="e">
        <f ca="1">OFFSET(INDIRECT(I7&amp;"!Fl8"),Q14-1,)</f>
        <v>#N/A</v>
      </c>
      <c r="L31" s="222"/>
      <c r="M31" s="654"/>
      <c r="N31" s="223"/>
      <c r="O31" s="239"/>
      <c r="R31" s="195" t="str">
        <f ca="1">'DB Func'!B32</f>
        <v>Funcionário 30</v>
      </c>
    </row>
    <row r="32" spans="3:18">
      <c r="C32" s="579" t="s">
        <v>843</v>
      </c>
      <c r="D32" s="580"/>
      <c r="E32" s="580"/>
      <c r="F32" s="580"/>
      <c r="G32" s="580"/>
      <c r="H32" s="581"/>
      <c r="I32" s="247" t="e">
        <f ca="1">OFFSET(INDIRECT(I7&amp;"!Ab8"),Q14-1,)</f>
        <v>#N/A</v>
      </c>
      <c r="J32" s="225"/>
      <c r="K32" s="225" t="e">
        <f ca="1">OFFSET(INDIRECT(I7&amp;"!FK8"),Q14-1,)</f>
        <v>#N/A</v>
      </c>
      <c r="L32" s="222"/>
      <c r="M32" s="654"/>
      <c r="N32" s="223"/>
      <c r="O32" s="239"/>
    </row>
    <row r="33" spans="3:18">
      <c r="C33" s="579" t="str">
        <f>Resul!C29</f>
        <v>Empréstimo</v>
      </c>
      <c r="D33" s="580"/>
      <c r="E33" s="580"/>
      <c r="F33" s="580"/>
      <c r="G33" s="580"/>
      <c r="H33" s="581"/>
      <c r="I33" s="247"/>
      <c r="J33" s="225"/>
      <c r="K33" s="225" t="e">
        <f ca="1">OFFSET(INDIRECT(I7&amp;"!AD8"),Q14-1,)</f>
        <v>#N/A</v>
      </c>
      <c r="L33" s="222"/>
      <c r="M33" s="654"/>
      <c r="N33" s="223"/>
      <c r="O33" s="248"/>
      <c r="R33" s="195">
        <f ca="1">IFERROR(VLOOKUP(I5,R5:R31,1,0),-10)</f>
        <v>-10</v>
      </c>
    </row>
    <row r="34" spans="3:18">
      <c r="C34" s="579" t="str">
        <f>Resul!C30</f>
        <v>Pensão</v>
      </c>
      <c r="D34" s="580"/>
      <c r="E34" s="580"/>
      <c r="F34" s="580"/>
      <c r="G34" s="580"/>
      <c r="H34" s="581"/>
      <c r="I34" s="247"/>
      <c r="J34" s="225"/>
      <c r="K34" s="225" t="e">
        <f ca="1">OFFSET(INDIRECT(I7&amp;"!AE8"),Q14-1,)</f>
        <v>#N/A</v>
      </c>
      <c r="L34" s="222"/>
      <c r="M34" s="654"/>
      <c r="N34" s="223"/>
      <c r="O34" s="248"/>
    </row>
    <row r="35" spans="3:18">
      <c r="C35" s="579" t="s">
        <v>965</v>
      </c>
      <c r="D35" s="580"/>
      <c r="E35" s="580"/>
      <c r="F35" s="580"/>
      <c r="G35" s="580"/>
      <c r="H35" s="581"/>
      <c r="I35" s="247"/>
      <c r="J35" s="225"/>
      <c r="K35" s="225" t="e">
        <f ca="1">OFFSET(INDIRECT(I7&amp;"!AF8"),Q14-1,)</f>
        <v>#N/A</v>
      </c>
      <c r="L35" s="222"/>
      <c r="M35" s="654"/>
      <c r="N35" s="223"/>
      <c r="O35" s="248"/>
    </row>
    <row r="36" spans="3:18" ht="15" customHeight="1">
      <c r="C36" s="579" t="str">
        <f>Benef!C6</f>
        <v>-</v>
      </c>
      <c r="D36" s="580"/>
      <c r="E36" s="580"/>
      <c r="F36" s="580"/>
      <c r="G36" s="580"/>
      <c r="H36" s="581"/>
      <c r="I36" s="247"/>
      <c r="J36" s="225" t="e">
        <f ca="1">OFFSET(INDIRECT(I7&amp;"!gv8"),Q14-1,)</f>
        <v>#N/A</v>
      </c>
      <c r="K36" s="225" t="e">
        <f ca="1">OFFSET(INDIRECT(I7&amp;"!R8"),Q14-1,)</f>
        <v>#N/A</v>
      </c>
      <c r="L36" s="222"/>
      <c r="M36" s="654"/>
      <c r="N36" s="632" t="s">
        <v>738</v>
      </c>
      <c r="O36" s="635"/>
    </row>
    <row r="37" spans="3:18">
      <c r="C37" s="579" t="str">
        <f>Benef!C7</f>
        <v>-</v>
      </c>
      <c r="D37" s="580"/>
      <c r="E37" s="580"/>
      <c r="F37" s="580"/>
      <c r="G37" s="580"/>
      <c r="H37" s="581"/>
      <c r="I37" s="247"/>
      <c r="J37" s="225" t="e">
        <f ca="1">OFFSET(INDIRECT(I7&amp;"!gw8"),Q14-1,)</f>
        <v>#N/A</v>
      </c>
      <c r="K37" s="225" t="e">
        <f ca="1">OFFSET(INDIRECT(I7&amp;"!S8"),Q14-1,)</f>
        <v>#N/A</v>
      </c>
      <c r="L37" s="222"/>
      <c r="M37" s="654"/>
      <c r="N37" s="633"/>
      <c r="O37" s="636"/>
    </row>
    <row r="38" spans="3:18">
      <c r="C38" s="579" t="str">
        <f>Benef!C8</f>
        <v>-</v>
      </c>
      <c r="D38" s="580"/>
      <c r="E38" s="580"/>
      <c r="F38" s="580"/>
      <c r="G38" s="580"/>
      <c r="H38" s="581"/>
      <c r="I38" s="247"/>
      <c r="J38" s="225" t="e">
        <f ca="1">OFFSET(INDIRECT(I7&amp;"!gx8"),Q14-1,)</f>
        <v>#N/A</v>
      </c>
      <c r="K38" s="225" t="e">
        <f ca="1">OFFSET(INDIRECT(I7&amp;"!t8"),Q14-1,)</f>
        <v>#N/A</v>
      </c>
      <c r="L38" s="222"/>
      <c r="M38" s="654"/>
      <c r="N38" s="633"/>
      <c r="O38" s="636"/>
    </row>
    <row r="39" spans="3:18">
      <c r="C39" s="328" t="str">
        <f>Benef!C9</f>
        <v>-</v>
      </c>
      <c r="D39" s="324"/>
      <c r="E39" s="324"/>
      <c r="F39" s="324"/>
      <c r="G39" s="324"/>
      <c r="H39" s="325"/>
      <c r="I39" s="247"/>
      <c r="J39" s="225" t="e">
        <f ca="1">OFFSET(INDIRECT(I7&amp;"!gy8"),Q14-1,)</f>
        <v>#N/A</v>
      </c>
      <c r="K39" s="225" t="e">
        <f ca="1">OFFSET(INDIRECT(I7&amp;"!U8"),Q14-1,)</f>
        <v>#N/A</v>
      </c>
      <c r="L39" s="222"/>
      <c r="M39" s="654"/>
      <c r="N39" s="633"/>
      <c r="O39" s="636"/>
    </row>
    <row r="40" spans="3:18">
      <c r="C40" s="328" t="str">
        <f>Benef!C10</f>
        <v>-</v>
      </c>
      <c r="D40" s="324"/>
      <c r="E40" s="324"/>
      <c r="F40" s="324"/>
      <c r="G40" s="324"/>
      <c r="H40" s="325"/>
      <c r="I40" s="247"/>
      <c r="J40" s="225" t="e">
        <f ca="1">OFFSET(INDIRECT(I7&amp;"!gz8"),Q14-1,)</f>
        <v>#N/A</v>
      </c>
      <c r="K40" s="225" t="e">
        <f ca="1">OFFSET(INDIRECT(I7&amp;"!V8"),Q14-1,)</f>
        <v>#N/A</v>
      </c>
      <c r="L40" s="222"/>
      <c r="M40" s="654"/>
      <c r="N40" s="633"/>
      <c r="O40" s="636"/>
    </row>
    <row r="41" spans="3:18">
      <c r="C41" s="328" t="str">
        <f>Benef!C11</f>
        <v>-</v>
      </c>
      <c r="D41" s="324"/>
      <c r="E41" s="324"/>
      <c r="F41" s="324"/>
      <c r="G41" s="324"/>
      <c r="H41" s="325"/>
      <c r="I41" s="247"/>
      <c r="J41" s="225" t="e">
        <f ca="1">OFFSET(INDIRECT(I7&amp;"!ha8"),Q14-1,)</f>
        <v>#N/A</v>
      </c>
      <c r="K41" s="225" t="e">
        <f ca="1">OFFSET(INDIRECT(I7&amp;"!W8"),Q14-1,)</f>
        <v>#N/A</v>
      </c>
      <c r="L41" s="222"/>
      <c r="M41" s="654"/>
      <c r="N41" s="633"/>
      <c r="O41" s="636"/>
    </row>
    <row r="42" spans="3:18">
      <c r="C42" s="328" t="str">
        <f>Benef!C12</f>
        <v>-</v>
      </c>
      <c r="D42" s="324"/>
      <c r="E42" s="324"/>
      <c r="F42" s="324"/>
      <c r="G42" s="324"/>
      <c r="H42" s="325"/>
      <c r="I42" s="247"/>
      <c r="J42" s="225" t="e">
        <f ca="1">OFFSET(INDIRECT(I7&amp;"!hb8"),Q14-1,)</f>
        <v>#N/A</v>
      </c>
      <c r="K42" s="225" t="e">
        <f ca="1">OFFSET(INDIRECT(I7&amp;"!X8"),Q14-1,)</f>
        <v>#N/A</v>
      </c>
      <c r="L42" s="222"/>
      <c r="M42" s="654"/>
      <c r="N42" s="633"/>
      <c r="O42" s="636"/>
    </row>
    <row r="43" spans="3:18">
      <c r="C43" s="585" t="str">
        <f>Benef!C13</f>
        <v>-</v>
      </c>
      <c r="D43" s="586"/>
      <c r="E43" s="586"/>
      <c r="F43" s="586"/>
      <c r="G43" s="586"/>
      <c r="H43" s="587"/>
      <c r="I43" s="249"/>
      <c r="J43" s="250" t="e">
        <f ca="1">OFFSET(INDIRECT(I7&amp;"!hc8"),Q14-1,)</f>
        <v>#N/A</v>
      </c>
      <c r="K43" s="250" t="e">
        <f ca="1">OFFSET(INDIRECT(I7&amp;"!Y8"),Q14-1,)</f>
        <v>#N/A</v>
      </c>
      <c r="L43" s="222"/>
      <c r="M43" s="654"/>
      <c r="N43" s="633"/>
      <c r="O43" s="636"/>
    </row>
    <row r="44" spans="3:18">
      <c r="C44" s="251" t="s">
        <v>566</v>
      </c>
      <c r="D44" s="252"/>
      <c r="E44" s="252"/>
      <c r="F44" s="252"/>
      <c r="G44" s="252"/>
      <c r="H44" s="252"/>
      <c r="I44" s="253"/>
      <c r="J44" s="254" t="s">
        <v>567</v>
      </c>
      <c r="K44" s="254" t="s">
        <v>568</v>
      </c>
      <c r="L44" s="255"/>
      <c r="M44" s="654"/>
      <c r="N44" s="633"/>
      <c r="O44" s="636"/>
    </row>
    <row r="45" spans="3:18">
      <c r="C45" s="615"/>
      <c r="D45" s="616"/>
      <c r="E45" s="616"/>
      <c r="F45" s="616"/>
      <c r="G45" s="616"/>
      <c r="H45" s="616"/>
      <c r="I45" s="618"/>
      <c r="J45" s="256" t="e">
        <f ca="1">SUM(J16:J43)</f>
        <v>#N/A</v>
      </c>
      <c r="K45" s="256" t="e">
        <f ca="1">SUM(K16:K43)</f>
        <v>#N/A</v>
      </c>
      <c r="L45" s="222"/>
      <c r="M45" s="654"/>
      <c r="N45" s="633"/>
      <c r="O45" s="636"/>
    </row>
    <row r="46" spans="3:18" ht="21.75" customHeight="1">
      <c r="C46" s="615"/>
      <c r="D46" s="616"/>
      <c r="E46" s="616"/>
      <c r="F46" s="616"/>
      <c r="G46" s="616"/>
      <c r="H46" s="616"/>
      <c r="I46" s="618"/>
      <c r="J46" s="257" t="s">
        <v>569</v>
      </c>
      <c r="K46" s="258" t="e">
        <f ca="1">OFFSET(INDIRECT(I7&amp;"!BI8"),Q14-1,)</f>
        <v>#N/A</v>
      </c>
      <c r="L46" s="255"/>
      <c r="M46" s="654"/>
      <c r="N46" s="633"/>
      <c r="O46" s="636"/>
    </row>
    <row r="47" spans="3:18" ht="16.5" customHeight="1">
      <c r="C47" s="664" t="s">
        <v>570</v>
      </c>
      <c r="D47" s="665"/>
      <c r="E47" s="259" t="s">
        <v>571</v>
      </c>
      <c r="F47" s="259" t="s">
        <v>572</v>
      </c>
      <c r="G47" s="259"/>
      <c r="H47" s="259" t="s">
        <v>573</v>
      </c>
      <c r="I47" s="259"/>
      <c r="J47" s="259" t="s">
        <v>574</v>
      </c>
      <c r="K47" s="260"/>
      <c r="L47" s="255"/>
      <c r="M47" s="654"/>
      <c r="N47" s="633"/>
      <c r="O47" s="636"/>
    </row>
    <row r="48" spans="3:18">
      <c r="C48" s="648" t="e">
        <f ca="1">OFFSET(INDIRECT(I7&amp;"!BA8"),Q14-1,)</f>
        <v>#N/A</v>
      </c>
      <c r="D48" s="649"/>
      <c r="E48" s="264" t="e">
        <f ca="1">IF(I29='P Gerais'!F25,TEXT(Folha Mar!I29,"R$ 0,00"),I29)</f>
        <v>#N/A</v>
      </c>
      <c r="F48" s="264">
        <f>'P Gerais'!$D$18</f>
        <v>0.08</v>
      </c>
      <c r="G48" s="262"/>
      <c r="H48" s="262" t="e">
        <f ca="1">C48*F48</f>
        <v>#N/A</v>
      </c>
      <c r="I48" s="262"/>
      <c r="J48" s="264" t="e">
        <f ca="1">I30</f>
        <v>#N/A</v>
      </c>
      <c r="K48" s="263" t="s">
        <v>530</v>
      </c>
      <c r="L48" s="222"/>
      <c r="M48" s="655"/>
      <c r="N48" s="634"/>
      <c r="O48" s="637"/>
    </row>
    <row r="49" spans="3:15">
      <c r="C49" s="265"/>
      <c r="D49" s="266"/>
      <c r="E49" s="266"/>
      <c r="F49" s="266"/>
      <c r="G49" s="266"/>
      <c r="H49" s="266"/>
      <c r="I49" s="266"/>
      <c r="J49" s="266"/>
      <c r="K49" s="267"/>
      <c r="L49" s="222"/>
      <c r="M49" s="268"/>
      <c r="N49" s="269"/>
      <c r="O49" s="270"/>
    </row>
    <row r="50" spans="3:15" ht="15.75" thickBot="1">
      <c r="C50" s="271"/>
      <c r="D50" s="272"/>
      <c r="E50" s="272"/>
      <c r="F50" s="272"/>
      <c r="G50" s="272"/>
      <c r="H50" s="272"/>
      <c r="I50" s="272"/>
      <c r="J50" s="272"/>
      <c r="K50" s="272"/>
      <c r="L50" s="205"/>
      <c r="M50" s="272"/>
      <c r="N50" s="272"/>
      <c r="O50" s="272"/>
    </row>
    <row r="51" spans="3:15" ht="20.25" customHeight="1">
      <c r="C51" s="199">
        <f t="shared" ref="C51:H51" si="0">C8</f>
        <v>0</v>
      </c>
      <c r="D51" s="200"/>
      <c r="E51" s="200"/>
      <c r="F51" s="200"/>
      <c r="G51" s="200"/>
      <c r="H51" s="599" t="str">
        <f t="shared" si="0"/>
        <v>Recibo de Pagamento e Salário</v>
      </c>
      <c r="I51" s="600"/>
      <c r="J51" s="600"/>
      <c r="K51" s="601"/>
      <c r="L51" s="201"/>
      <c r="M51" s="653" t="s">
        <v>739</v>
      </c>
      <c r="N51" s="202"/>
      <c r="O51" s="203"/>
    </row>
    <row r="52" spans="3:15">
      <c r="C52" s="204" t="str">
        <f t="shared" ref="C52:K52" si="1">C9</f>
        <v>Endereço</v>
      </c>
      <c r="D52" s="602">
        <f t="shared" si="1"/>
        <v>0</v>
      </c>
      <c r="E52" s="603"/>
      <c r="F52" s="603"/>
      <c r="G52" s="603"/>
      <c r="H52" s="603"/>
      <c r="I52" s="604"/>
      <c r="J52" s="205"/>
      <c r="K52" s="605" t="str">
        <f t="shared" si="1"/>
        <v>Dez/2015</v>
      </c>
      <c r="L52" s="206"/>
      <c r="M52" s="654"/>
      <c r="N52" s="205"/>
      <c r="O52" s="661"/>
    </row>
    <row r="53" spans="3:15" ht="15.75" thickBot="1">
      <c r="C53" s="207" t="str">
        <f t="shared" ref="C53:D53" si="2">C10</f>
        <v>CNPJ</v>
      </c>
      <c r="D53" s="607">
        <f t="shared" si="2"/>
        <v>0</v>
      </c>
      <c r="E53" s="608"/>
      <c r="F53" s="608"/>
      <c r="G53" s="608"/>
      <c r="H53" s="608"/>
      <c r="I53" s="609"/>
      <c r="J53" s="208"/>
      <c r="K53" s="606"/>
      <c r="L53" s="206"/>
      <c r="M53" s="654"/>
      <c r="N53" s="205"/>
      <c r="O53" s="662"/>
    </row>
    <row r="54" spans="3:15" ht="8.25" customHeight="1" thickBot="1">
      <c r="C54" s="210"/>
      <c r="D54" s="210"/>
      <c r="E54" s="210"/>
      <c r="F54" s="210"/>
      <c r="G54" s="210"/>
      <c r="H54" s="210"/>
      <c r="I54" s="210"/>
      <c r="J54" s="210"/>
      <c r="K54" s="210"/>
      <c r="L54" s="211"/>
      <c r="M54" s="654"/>
      <c r="N54" s="205"/>
      <c r="O54" s="662"/>
    </row>
    <row r="55" spans="3:15">
      <c r="C55" s="212" t="str">
        <f t="shared" ref="C55:J55" si="3">C12</f>
        <v>CÓDIGO</v>
      </c>
      <c r="D55" s="213" t="str">
        <f t="shared" si="3"/>
        <v>NOME DO FUNCIONÁRIO</v>
      </c>
      <c r="E55" s="214"/>
      <c r="F55" s="214"/>
      <c r="G55" s="214"/>
      <c r="H55" s="214"/>
      <c r="I55" s="213" t="str">
        <f t="shared" si="3"/>
        <v>CBO</v>
      </c>
      <c r="J55" s="213" t="str">
        <f t="shared" si="3"/>
        <v>FUNÇÃO</v>
      </c>
      <c r="K55" s="215"/>
      <c r="L55" s="206"/>
      <c r="M55" s="654"/>
      <c r="N55" s="205"/>
      <c r="O55" s="662"/>
    </row>
    <row r="56" spans="3:15" ht="15.75" thickBot="1">
      <c r="C56" s="216">
        <f t="shared" ref="C56:J56" si="4">C13</f>
        <v>1</v>
      </c>
      <c r="D56" s="610" t="str">
        <f t="shared" si="4"/>
        <v>Rafael Avila</v>
      </c>
      <c r="E56" s="611"/>
      <c r="F56" s="611"/>
      <c r="G56" s="611"/>
      <c r="H56" s="612"/>
      <c r="I56" s="217"/>
      <c r="J56" s="610" t="e">
        <f t="shared" ca="1" si="4"/>
        <v>#N/A</v>
      </c>
      <c r="K56" s="613"/>
      <c r="L56" s="218"/>
      <c r="M56" s="654"/>
      <c r="N56" s="219"/>
      <c r="O56" s="662"/>
    </row>
    <row r="57" spans="3:15" ht="8.25" customHeight="1">
      <c r="C57" s="220"/>
      <c r="D57" s="220"/>
      <c r="E57" s="220"/>
      <c r="F57" s="220"/>
      <c r="G57" s="220"/>
      <c r="H57" s="220"/>
      <c r="I57" s="220"/>
      <c r="J57" s="220"/>
      <c r="K57" s="220"/>
      <c r="L57" s="211"/>
      <c r="M57" s="654"/>
      <c r="N57" s="205"/>
      <c r="O57" s="662"/>
    </row>
    <row r="58" spans="3:15">
      <c r="C58" s="588" t="str">
        <f t="shared" ref="C58:K58" si="5">C15</f>
        <v>Descrição</v>
      </c>
      <c r="D58" s="589"/>
      <c r="E58" s="589"/>
      <c r="F58" s="589"/>
      <c r="G58" s="589"/>
      <c r="H58" s="590"/>
      <c r="I58" s="221" t="str">
        <f t="shared" si="5"/>
        <v>Referência</v>
      </c>
      <c r="J58" s="221" t="str">
        <f t="shared" si="5"/>
        <v>Proventos</v>
      </c>
      <c r="K58" s="221" t="str">
        <f t="shared" si="5"/>
        <v>Descontos</v>
      </c>
      <c r="L58" s="222"/>
      <c r="M58" s="654"/>
      <c r="N58" s="223"/>
      <c r="O58" s="662"/>
    </row>
    <row r="59" spans="3:15" ht="15" customHeight="1">
      <c r="C59" s="243" t="str">
        <f t="shared" ref="C59:J59" si="6">C16</f>
        <v>Salário Bruto</v>
      </c>
      <c r="D59" s="244"/>
      <c r="E59" s="244"/>
      <c r="F59" s="244"/>
      <c r="G59" s="244"/>
      <c r="H59" s="245"/>
      <c r="I59" s="297" t="e">
        <f t="shared" ca="1" si="6"/>
        <v>#N/A</v>
      </c>
      <c r="J59" s="225" t="e">
        <f t="shared" ca="1" si="6"/>
        <v>#N/A</v>
      </c>
      <c r="K59" s="225"/>
      <c r="L59" s="222"/>
      <c r="M59" s="654"/>
      <c r="N59" s="223"/>
      <c r="O59" s="662"/>
    </row>
    <row r="60" spans="3:15" ht="15" customHeight="1">
      <c r="C60" s="579" t="str">
        <f t="shared" ref="C60:J60" si="7">C17</f>
        <v>Gratificação</v>
      </c>
      <c r="D60" s="580"/>
      <c r="E60" s="580"/>
      <c r="F60" s="580"/>
      <c r="G60" s="580"/>
      <c r="H60" s="581"/>
      <c r="I60" s="224">
        <f t="shared" si="7"/>
        <v>0</v>
      </c>
      <c r="J60" s="225" t="e">
        <f t="shared" ca="1" si="7"/>
        <v>#N/A</v>
      </c>
      <c r="K60" s="225"/>
      <c r="L60" s="222"/>
      <c r="M60" s="654"/>
      <c r="N60" s="667"/>
      <c r="O60" s="662"/>
    </row>
    <row r="61" spans="3:15" ht="15" customHeight="1">
      <c r="C61" s="579" t="str">
        <f t="shared" ref="C61:J61" si="8">C18</f>
        <v>Horas Extras</v>
      </c>
      <c r="D61" s="580"/>
      <c r="E61" s="580"/>
      <c r="F61" s="580"/>
      <c r="G61" s="580"/>
      <c r="H61" s="581"/>
      <c r="I61" s="227" t="e">
        <f t="shared" ca="1" si="8"/>
        <v>#N/A</v>
      </c>
      <c r="J61" s="225" t="e">
        <f t="shared" ca="1" si="8"/>
        <v>#N/A</v>
      </c>
      <c r="K61" s="225"/>
      <c r="L61" s="222"/>
      <c r="M61" s="654"/>
      <c r="N61" s="667"/>
      <c r="O61" s="662"/>
    </row>
    <row r="62" spans="3:15" ht="15" customHeight="1">
      <c r="C62" s="579" t="str">
        <f t="shared" ref="C62:J62" si="9">C19</f>
        <v>Horas Extras Noturna</v>
      </c>
      <c r="D62" s="580"/>
      <c r="E62" s="580"/>
      <c r="F62" s="580"/>
      <c r="G62" s="580"/>
      <c r="H62" s="581"/>
      <c r="I62" s="227" t="e">
        <f t="shared" ca="1" si="9"/>
        <v>#N/A</v>
      </c>
      <c r="J62" s="229" t="e">
        <f t="shared" ca="1" si="9"/>
        <v>#N/A</v>
      </c>
      <c r="K62" s="225"/>
      <c r="L62" s="222"/>
      <c r="M62" s="654"/>
      <c r="N62" s="667"/>
      <c r="O62" s="662"/>
    </row>
    <row r="63" spans="3:15" ht="15" customHeight="1">
      <c r="C63" s="579" t="str">
        <f t="shared" ref="C63:J63" si="10">C20</f>
        <v>Horas Extras DSR</v>
      </c>
      <c r="D63" s="580"/>
      <c r="E63" s="580"/>
      <c r="F63" s="580"/>
      <c r="G63" s="580"/>
      <c r="H63" s="581"/>
      <c r="I63" s="227" t="e">
        <f t="shared" ca="1" si="10"/>
        <v>#N/A</v>
      </c>
      <c r="J63" s="229" t="e">
        <f t="shared" ca="1" si="10"/>
        <v>#N/A</v>
      </c>
      <c r="K63" s="225"/>
      <c r="L63" s="222"/>
      <c r="M63" s="654"/>
      <c r="N63" s="667"/>
      <c r="O63" s="662"/>
    </row>
    <row r="64" spans="3:15" ht="15" customHeight="1">
      <c r="C64" s="582" t="str">
        <f t="shared" ref="C64:J64" si="11">C21</f>
        <v>Horas Extra Interjonada</v>
      </c>
      <c r="D64" s="583"/>
      <c r="E64" s="583"/>
      <c r="F64" s="583"/>
      <c r="G64" s="583"/>
      <c r="H64" s="584"/>
      <c r="I64" s="224" t="e">
        <f t="shared" ca="1" si="11"/>
        <v>#N/A</v>
      </c>
      <c r="J64" s="225" t="e">
        <f t="shared" ca="1" si="11"/>
        <v>#N/A</v>
      </c>
      <c r="K64" s="225"/>
      <c r="L64" s="222"/>
      <c r="M64" s="654"/>
      <c r="N64" s="668"/>
      <c r="O64" s="662"/>
    </row>
    <row r="65" spans="3:15" ht="15" customHeight="1">
      <c r="C65" s="582" t="str">
        <f t="shared" ref="C65:J65" si="12">C22</f>
        <v>Horas Extras Intrajornada</v>
      </c>
      <c r="D65" s="583"/>
      <c r="E65" s="583"/>
      <c r="F65" s="583"/>
      <c r="G65" s="583"/>
      <c r="H65" s="584"/>
      <c r="I65" s="224" t="e">
        <f t="shared" ca="1" si="12"/>
        <v>#N/A</v>
      </c>
      <c r="J65" s="225" t="e">
        <f t="shared" ca="1" si="12"/>
        <v>#N/A</v>
      </c>
      <c r="K65" s="225"/>
      <c r="L65" s="222"/>
      <c r="M65" s="654"/>
      <c r="N65" s="223"/>
      <c r="O65" s="662"/>
    </row>
    <row r="66" spans="3:15" ht="15" customHeight="1">
      <c r="C66" s="626" t="str">
        <f t="shared" ref="C66:J66" si="13">C23</f>
        <v>DSR / Horas Extras</v>
      </c>
      <c r="D66" s="627"/>
      <c r="E66" s="627"/>
      <c r="F66" s="627"/>
      <c r="G66" s="627"/>
      <c r="H66" s="628"/>
      <c r="I66" s="238"/>
      <c r="J66" s="225" t="e">
        <f t="shared" ca="1" si="13"/>
        <v>#N/A</v>
      </c>
      <c r="K66" s="225"/>
      <c r="L66" s="222"/>
      <c r="M66" s="654"/>
      <c r="N66" s="223"/>
      <c r="O66" s="662"/>
    </row>
    <row r="67" spans="3:15" ht="15" customHeight="1">
      <c r="C67" s="658" t="str">
        <f t="shared" ref="C67:J67" si="14">C24</f>
        <v>Feriado / DSR</v>
      </c>
      <c r="D67" s="659"/>
      <c r="E67" s="659"/>
      <c r="F67" s="659"/>
      <c r="G67" s="659"/>
      <c r="H67" s="660"/>
      <c r="I67" s="238"/>
      <c r="J67" s="225" t="e">
        <f t="shared" ca="1" si="14"/>
        <v>#N/A</v>
      </c>
      <c r="K67" s="225"/>
      <c r="L67" s="222"/>
      <c r="M67" s="654"/>
      <c r="N67" s="223"/>
      <c r="O67" s="239"/>
    </row>
    <row r="68" spans="3:15" ht="15" customHeight="1">
      <c r="C68" s="582" t="str">
        <f t="shared" ref="C68:J68" si="15">C25</f>
        <v>Adicional Noturno</v>
      </c>
      <c r="D68" s="583"/>
      <c r="E68" s="583"/>
      <c r="F68" s="583"/>
      <c r="G68" s="583"/>
      <c r="H68" s="584"/>
      <c r="I68" s="240">
        <f t="shared" si="15"/>
        <v>0</v>
      </c>
      <c r="J68" s="225" t="e">
        <f t="shared" ca="1" si="15"/>
        <v>#N/A</v>
      </c>
      <c r="K68" s="225"/>
      <c r="L68" s="222"/>
      <c r="M68" s="654"/>
      <c r="N68" s="223"/>
      <c r="O68" s="239"/>
    </row>
    <row r="69" spans="3:15" ht="15" customHeight="1">
      <c r="C69" s="582" t="str">
        <f t="shared" ref="C69:J69" si="16">C26</f>
        <v>Periculosidade</v>
      </c>
      <c r="D69" s="583"/>
      <c r="E69" s="583"/>
      <c r="F69" s="583"/>
      <c r="G69" s="583"/>
      <c r="H69" s="584"/>
      <c r="I69" s="240">
        <f t="shared" si="16"/>
        <v>0</v>
      </c>
      <c r="J69" s="225" t="e">
        <f t="shared" ca="1" si="16"/>
        <v>#N/A</v>
      </c>
      <c r="K69" s="225"/>
      <c r="L69" s="222"/>
      <c r="M69" s="654"/>
      <c r="N69" s="223"/>
      <c r="O69" s="239"/>
    </row>
    <row r="70" spans="3:15" ht="15" customHeight="1">
      <c r="C70" s="579" t="str">
        <f t="shared" ref="C70:J70" si="17">C27</f>
        <v>Insalubridade</v>
      </c>
      <c r="D70" s="580"/>
      <c r="E70" s="580"/>
      <c r="F70" s="580"/>
      <c r="G70" s="580"/>
      <c r="H70" s="581"/>
      <c r="I70" s="238">
        <f t="shared" si="17"/>
        <v>0</v>
      </c>
      <c r="J70" s="225" t="e">
        <f t="shared" ca="1" si="17"/>
        <v>#N/A</v>
      </c>
      <c r="K70" s="225"/>
      <c r="L70" s="222"/>
      <c r="M70" s="654"/>
      <c r="N70" s="223"/>
      <c r="O70" s="239"/>
    </row>
    <row r="71" spans="3:15" ht="15" customHeight="1">
      <c r="C71" s="243" t="str">
        <f t="shared" ref="C71:J71" si="18">C28</f>
        <v>Salário Família</v>
      </c>
      <c r="D71" s="244"/>
      <c r="E71" s="244"/>
      <c r="F71" s="244"/>
      <c r="G71" s="244"/>
      <c r="H71" s="245"/>
      <c r="I71" s="238"/>
      <c r="J71" s="225" t="e">
        <f t="shared" ca="1" si="18"/>
        <v>#N/A</v>
      </c>
      <c r="K71" s="225"/>
      <c r="L71" s="222"/>
      <c r="M71" s="654"/>
      <c r="N71" s="223"/>
      <c r="O71" s="239"/>
    </row>
    <row r="72" spans="3:15" ht="15" customHeight="1">
      <c r="C72" s="243" t="str">
        <f t="shared" ref="C72:K72" si="19">C29</f>
        <v>INSS</v>
      </c>
      <c r="D72" s="244"/>
      <c r="E72" s="244"/>
      <c r="F72" s="244"/>
      <c r="G72" s="244"/>
      <c r="H72" s="245"/>
      <c r="I72" s="237" t="e">
        <f t="shared" ca="1" si="19"/>
        <v>#N/A</v>
      </c>
      <c r="J72" s="225"/>
      <c r="K72" s="225" t="e">
        <f t="shared" ca="1" si="19"/>
        <v>#N/A</v>
      </c>
      <c r="L72" s="222"/>
      <c r="M72" s="654"/>
      <c r="N72" s="223"/>
      <c r="O72" s="239"/>
    </row>
    <row r="73" spans="3:15" ht="15" customHeight="1">
      <c r="C73" s="579" t="str">
        <f t="shared" ref="C73:K73" si="20">C30</f>
        <v>IRRF</v>
      </c>
      <c r="D73" s="580"/>
      <c r="E73" s="580"/>
      <c r="F73" s="580"/>
      <c r="G73" s="580"/>
      <c r="H73" s="581"/>
      <c r="I73" s="237" t="e">
        <f t="shared" ca="1" si="20"/>
        <v>#N/A</v>
      </c>
      <c r="J73" s="225"/>
      <c r="K73" s="225" t="e">
        <f t="shared" ca="1" si="20"/>
        <v>#N/A</v>
      </c>
      <c r="L73" s="222"/>
      <c r="M73" s="654"/>
      <c r="N73" s="246"/>
      <c r="O73" s="239"/>
    </row>
    <row r="74" spans="3:15" ht="15" customHeight="1">
      <c r="C74" s="579" t="str">
        <f t="shared" ref="C74:K74" si="21">C31</f>
        <v>Faltas</v>
      </c>
      <c r="D74" s="580"/>
      <c r="E74" s="580"/>
      <c r="F74" s="580"/>
      <c r="G74" s="580"/>
      <c r="H74" s="581"/>
      <c r="I74" s="238" t="e">
        <f t="shared" ca="1" si="21"/>
        <v>#N/A</v>
      </c>
      <c r="J74" s="225"/>
      <c r="K74" s="225" t="e">
        <f t="shared" ca="1" si="21"/>
        <v>#N/A</v>
      </c>
      <c r="L74" s="222"/>
      <c r="M74" s="654"/>
      <c r="N74" s="223"/>
      <c r="O74" s="239"/>
    </row>
    <row r="75" spans="3:15" ht="15" customHeight="1">
      <c r="C75" s="579" t="str">
        <f t="shared" ref="C75:K75" si="22">C32</f>
        <v>Atrasos</v>
      </c>
      <c r="D75" s="580"/>
      <c r="E75" s="580"/>
      <c r="F75" s="580"/>
      <c r="G75" s="580"/>
      <c r="H75" s="581"/>
      <c r="I75" s="247" t="e">
        <f t="shared" ca="1" si="22"/>
        <v>#N/A</v>
      </c>
      <c r="J75" s="225"/>
      <c r="K75" s="225" t="e">
        <f t="shared" ca="1" si="22"/>
        <v>#N/A</v>
      </c>
      <c r="L75" s="222"/>
      <c r="M75" s="654"/>
      <c r="N75" s="223"/>
      <c r="O75" s="239"/>
    </row>
    <row r="76" spans="3:15" ht="15" customHeight="1">
      <c r="C76" s="579" t="str">
        <f t="shared" ref="C76:K76" si="23">C33</f>
        <v>Empréstimo</v>
      </c>
      <c r="D76" s="580"/>
      <c r="E76" s="580"/>
      <c r="F76" s="580"/>
      <c r="G76" s="580"/>
      <c r="H76" s="581"/>
      <c r="I76" s="247"/>
      <c r="J76" s="225"/>
      <c r="K76" s="225" t="e">
        <f t="shared" ca="1" si="23"/>
        <v>#N/A</v>
      </c>
      <c r="L76" s="222"/>
      <c r="M76" s="654"/>
      <c r="N76" s="223"/>
      <c r="O76" s="248"/>
    </row>
    <row r="77" spans="3:15" ht="15" customHeight="1">
      <c r="C77" s="579" t="str">
        <f t="shared" ref="C77:K77" si="24">C34</f>
        <v>Pensão</v>
      </c>
      <c r="D77" s="580"/>
      <c r="E77" s="580"/>
      <c r="F77" s="580"/>
      <c r="G77" s="580"/>
      <c r="H77" s="581"/>
      <c r="I77" s="247"/>
      <c r="J77" s="225"/>
      <c r="K77" s="225" t="e">
        <f t="shared" ca="1" si="24"/>
        <v>#N/A</v>
      </c>
      <c r="L77" s="222"/>
      <c r="M77" s="654"/>
      <c r="N77" s="223"/>
      <c r="O77" s="248"/>
    </row>
    <row r="78" spans="3:15" ht="15" customHeight="1">
      <c r="C78" s="579" t="str">
        <f t="shared" ref="C78:K78" si="25">C35</f>
        <v>Outros Descontos</v>
      </c>
      <c r="D78" s="580"/>
      <c r="E78" s="580"/>
      <c r="F78" s="580"/>
      <c r="G78" s="580"/>
      <c r="H78" s="581"/>
      <c r="I78" s="247"/>
      <c r="J78" s="225"/>
      <c r="K78" s="225" t="e">
        <f t="shared" ca="1" si="25"/>
        <v>#N/A</v>
      </c>
      <c r="L78" s="222"/>
      <c r="M78" s="654"/>
      <c r="N78" s="223"/>
      <c r="O78" s="248"/>
    </row>
    <row r="79" spans="3:15" ht="15" customHeight="1">
      <c r="C79" s="579" t="str">
        <f t="shared" ref="C79:K79" si="26">C36</f>
        <v>-</v>
      </c>
      <c r="D79" s="580"/>
      <c r="E79" s="580"/>
      <c r="F79" s="580"/>
      <c r="G79" s="580"/>
      <c r="H79" s="581"/>
      <c r="I79" s="247"/>
      <c r="J79" s="225"/>
      <c r="K79" s="225" t="e">
        <f t="shared" ca="1" si="26"/>
        <v>#N/A</v>
      </c>
      <c r="L79" s="222"/>
      <c r="M79" s="654"/>
      <c r="N79" s="632" t="s">
        <v>738</v>
      </c>
      <c r="O79" s="635"/>
    </row>
    <row r="80" spans="3:15" ht="15" customHeight="1">
      <c r="C80" s="579" t="str">
        <f t="shared" ref="C80:K80" si="27">C37</f>
        <v>-</v>
      </c>
      <c r="D80" s="580"/>
      <c r="E80" s="580"/>
      <c r="F80" s="580"/>
      <c r="G80" s="580"/>
      <c r="H80" s="581"/>
      <c r="I80" s="247"/>
      <c r="J80" s="225"/>
      <c r="K80" s="225" t="e">
        <f t="shared" ca="1" si="27"/>
        <v>#N/A</v>
      </c>
      <c r="L80" s="222"/>
      <c r="M80" s="654"/>
      <c r="N80" s="633"/>
      <c r="O80" s="636"/>
    </row>
    <row r="81" spans="3:15" ht="15" customHeight="1">
      <c r="C81" s="579" t="str">
        <f t="shared" ref="C81:K81" si="28">C38</f>
        <v>-</v>
      </c>
      <c r="D81" s="580"/>
      <c r="E81" s="580"/>
      <c r="F81" s="580"/>
      <c r="G81" s="580"/>
      <c r="H81" s="581"/>
      <c r="I81" s="247"/>
      <c r="J81" s="225"/>
      <c r="K81" s="225" t="e">
        <f t="shared" ca="1" si="28"/>
        <v>#N/A</v>
      </c>
      <c r="L81" s="222"/>
      <c r="M81" s="654"/>
      <c r="N81" s="633"/>
      <c r="O81" s="636"/>
    </row>
    <row r="82" spans="3:15" ht="15" customHeight="1">
      <c r="C82" s="328" t="str">
        <f t="shared" ref="C82:K82" si="29">C39</f>
        <v>-</v>
      </c>
      <c r="D82" s="324"/>
      <c r="E82" s="324"/>
      <c r="F82" s="324"/>
      <c r="G82" s="324"/>
      <c r="H82" s="325"/>
      <c r="I82" s="247"/>
      <c r="J82" s="225"/>
      <c r="K82" s="225" t="e">
        <f t="shared" ca="1" si="29"/>
        <v>#N/A</v>
      </c>
      <c r="L82" s="222"/>
      <c r="M82" s="654"/>
      <c r="N82" s="633"/>
      <c r="O82" s="636"/>
    </row>
    <row r="83" spans="3:15" ht="15" customHeight="1">
      <c r="C83" s="328" t="str">
        <f t="shared" ref="C83:K83" si="30">C40</f>
        <v>-</v>
      </c>
      <c r="D83" s="324"/>
      <c r="E83" s="324"/>
      <c r="F83" s="324"/>
      <c r="G83" s="324"/>
      <c r="H83" s="325"/>
      <c r="I83" s="247"/>
      <c r="J83" s="225"/>
      <c r="K83" s="225" t="e">
        <f t="shared" ca="1" si="30"/>
        <v>#N/A</v>
      </c>
      <c r="L83" s="222"/>
      <c r="M83" s="654"/>
      <c r="N83" s="633"/>
      <c r="O83" s="636"/>
    </row>
    <row r="84" spans="3:15" ht="15" customHeight="1">
      <c r="C84" s="328" t="str">
        <f t="shared" ref="C84:K84" si="31">C41</f>
        <v>-</v>
      </c>
      <c r="D84" s="324"/>
      <c r="E84" s="324"/>
      <c r="F84" s="324"/>
      <c r="G84" s="324"/>
      <c r="H84" s="325"/>
      <c r="I84" s="247"/>
      <c r="J84" s="225"/>
      <c r="K84" s="225" t="e">
        <f t="shared" ca="1" si="31"/>
        <v>#N/A</v>
      </c>
      <c r="L84" s="222"/>
      <c r="M84" s="654"/>
      <c r="N84" s="633"/>
      <c r="O84" s="636"/>
    </row>
    <row r="85" spans="3:15" ht="15" customHeight="1">
      <c r="C85" s="328" t="str">
        <f t="shared" ref="C85:K85" si="32">C42</f>
        <v>-</v>
      </c>
      <c r="D85" s="324"/>
      <c r="E85" s="324"/>
      <c r="F85" s="324"/>
      <c r="G85" s="324"/>
      <c r="H85" s="325"/>
      <c r="I85" s="247"/>
      <c r="J85" s="225"/>
      <c r="K85" s="225" t="e">
        <f t="shared" ca="1" si="32"/>
        <v>#N/A</v>
      </c>
      <c r="L85" s="222"/>
      <c r="M85" s="654"/>
      <c r="N85" s="633"/>
      <c r="O85" s="636"/>
    </row>
    <row r="86" spans="3:15" ht="15" customHeight="1">
      <c r="C86" s="585" t="str">
        <f t="shared" ref="C86:K86" si="33">C43</f>
        <v>-</v>
      </c>
      <c r="D86" s="586"/>
      <c r="E86" s="586"/>
      <c r="F86" s="586"/>
      <c r="G86" s="586"/>
      <c r="H86" s="587"/>
      <c r="I86" s="249"/>
      <c r="J86" s="250"/>
      <c r="K86" s="250" t="e">
        <f t="shared" ca="1" si="33"/>
        <v>#N/A</v>
      </c>
      <c r="L86" s="222"/>
      <c r="M86" s="654"/>
      <c r="N86" s="633"/>
      <c r="O86" s="636"/>
    </row>
    <row r="87" spans="3:15">
      <c r="C87" s="251" t="str">
        <f t="shared" ref="C87:K87" si="34">C44</f>
        <v>MENSAGENS</v>
      </c>
      <c r="D87" s="252"/>
      <c r="E87" s="252"/>
      <c r="F87" s="252"/>
      <c r="G87" s="252"/>
      <c r="H87" s="252"/>
      <c r="I87" s="253"/>
      <c r="J87" s="254" t="str">
        <f t="shared" si="34"/>
        <v>Total dos Vencimentos</v>
      </c>
      <c r="K87" s="254" t="str">
        <f t="shared" si="34"/>
        <v>Total dos Descontos</v>
      </c>
      <c r="L87" s="255"/>
      <c r="M87" s="654"/>
      <c r="N87" s="633"/>
      <c r="O87" s="636"/>
    </row>
    <row r="88" spans="3:15">
      <c r="C88" s="641"/>
      <c r="D88" s="603"/>
      <c r="E88" s="603"/>
      <c r="F88" s="603"/>
      <c r="G88" s="603"/>
      <c r="H88" s="603"/>
      <c r="I88" s="642"/>
      <c r="J88" s="256" t="e">
        <f t="shared" ref="J88:K88" ca="1" si="35">J45</f>
        <v>#N/A</v>
      </c>
      <c r="K88" s="256" t="e">
        <f t="shared" ca="1" si="35"/>
        <v>#N/A</v>
      </c>
      <c r="L88" s="222"/>
      <c r="M88" s="654"/>
      <c r="N88" s="633"/>
      <c r="O88" s="636"/>
    </row>
    <row r="89" spans="3:15" ht="21.75" customHeight="1">
      <c r="C89" s="643"/>
      <c r="D89" s="644"/>
      <c r="E89" s="644"/>
      <c r="F89" s="644"/>
      <c r="G89" s="644"/>
      <c r="H89" s="644"/>
      <c r="I89" s="645"/>
      <c r="J89" s="257" t="str">
        <f t="shared" ref="J89:K89" si="36">J46</f>
        <v>Líquido a Receber-&gt;</v>
      </c>
      <c r="K89" s="258" t="e">
        <f t="shared" ca="1" si="36"/>
        <v>#N/A</v>
      </c>
      <c r="L89" s="255"/>
      <c r="M89" s="654"/>
      <c r="N89" s="633"/>
      <c r="O89" s="636"/>
    </row>
    <row r="90" spans="3:15" ht="16.5" customHeight="1">
      <c r="C90" s="646" t="str">
        <f t="shared" ref="C90:J90" si="37">C47</f>
        <v>Salário Base</v>
      </c>
      <c r="D90" s="647"/>
      <c r="E90" s="259" t="str">
        <f t="shared" si="37"/>
        <v>Base Cálc. INSS</v>
      </c>
      <c r="F90" s="259" t="str">
        <f t="shared" si="37"/>
        <v>Base Cálc.FGTS</v>
      </c>
      <c r="G90" s="259"/>
      <c r="H90" s="259" t="str">
        <f t="shared" si="37"/>
        <v>FGTS do Mês</v>
      </c>
      <c r="I90" s="259"/>
      <c r="J90" s="259" t="str">
        <f t="shared" si="37"/>
        <v>Base Cálc. IRRF</v>
      </c>
      <c r="K90" s="260"/>
      <c r="L90" s="255"/>
      <c r="M90" s="654"/>
      <c r="N90" s="633"/>
      <c r="O90" s="636"/>
    </row>
    <row r="91" spans="3:15" ht="16.5" customHeight="1">
      <c r="C91" s="669" t="e">
        <f t="shared" ref="C91:K91" ca="1" si="38">C48</f>
        <v>#N/A</v>
      </c>
      <c r="D91" s="670"/>
      <c r="E91" s="264" t="e">
        <f t="shared" ca="1" si="38"/>
        <v>#N/A</v>
      </c>
      <c r="F91" s="264">
        <f t="shared" si="38"/>
        <v>0.08</v>
      </c>
      <c r="G91" s="262"/>
      <c r="H91" s="262" t="e">
        <f t="shared" ca="1" si="38"/>
        <v>#N/A</v>
      </c>
      <c r="I91" s="262"/>
      <c r="J91" s="264" t="e">
        <f t="shared" ca="1" si="38"/>
        <v>#N/A</v>
      </c>
      <c r="K91" s="263" t="str">
        <f t="shared" si="38"/>
        <v/>
      </c>
      <c r="L91" s="222"/>
      <c r="M91" s="655"/>
      <c r="N91" s="634"/>
      <c r="O91" s="637"/>
    </row>
    <row r="92" spans="3:15" ht="30" customHeight="1">
      <c r="C92" s="281"/>
      <c r="D92" s="281"/>
      <c r="E92" s="281"/>
      <c r="F92" s="281"/>
      <c r="G92" s="281"/>
      <c r="H92" s="282"/>
      <c r="I92" s="281"/>
      <c r="J92" s="281"/>
      <c r="K92" s="281"/>
      <c r="L92" s="281"/>
      <c r="M92" s="283"/>
      <c r="N92" s="284"/>
      <c r="O92" s="284"/>
    </row>
    <row r="93" spans="3:15" ht="30" customHeight="1"/>
    <row r="94" spans="3:15" ht="30" customHeight="1"/>
    <row r="95" spans="3:15" ht="30" customHeight="1"/>
    <row r="96" spans="3:15" ht="30" customHeight="1"/>
    <row r="97" ht="30" customHeight="1"/>
    <row r="98" ht="30" customHeight="1"/>
    <row r="99" ht="30" customHeight="1"/>
    <row r="100" ht="30" customHeight="1"/>
    <row r="101" ht="30" customHeight="1"/>
    <row r="102" ht="30" customHeight="1"/>
    <row r="103" ht="30" customHeight="1"/>
    <row r="104" ht="30" customHeight="1"/>
    <row r="105" ht="30" customHeight="1"/>
    <row r="106" ht="30" customHeight="1"/>
    <row r="107" ht="30" customHeight="1"/>
    <row r="108" ht="30" customHeight="1"/>
    <row r="109" ht="30" customHeight="1"/>
    <row r="110" ht="30" customHeight="1"/>
    <row r="111" ht="30" customHeight="1"/>
    <row r="112" ht="30" customHeight="1"/>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ht="15" customHeight="1"/>
    <row r="153" ht="15" customHeight="1"/>
    <row r="154" ht="15" customHeight="1"/>
    <row r="155" ht="15" customHeight="1"/>
    <row r="156" ht="15" customHeight="1"/>
    <row r="157" ht="15" customHeight="1"/>
  </sheetData>
  <sheetProtection selectLockedCells="1"/>
  <mergeCells count="75">
    <mergeCell ref="C80:H80"/>
    <mergeCell ref="C81:H81"/>
    <mergeCell ref="C69:H69"/>
    <mergeCell ref="C70:H70"/>
    <mergeCell ref="C73:H73"/>
    <mergeCell ref="C74:H74"/>
    <mergeCell ref="C79:H79"/>
    <mergeCell ref="C46:I46"/>
    <mergeCell ref="C47:D47"/>
    <mergeCell ref="C48:D48"/>
    <mergeCell ref="H51:K51"/>
    <mergeCell ref="C65:H65"/>
    <mergeCell ref="C37:H37"/>
    <mergeCell ref="C38:H38"/>
    <mergeCell ref="C43:H43"/>
    <mergeCell ref="C45:I45"/>
    <mergeCell ref="O52:O66"/>
    <mergeCell ref="D53:I53"/>
    <mergeCell ref="D56:H56"/>
    <mergeCell ref="J56:K56"/>
    <mergeCell ref="C58:H58"/>
    <mergeCell ref="C60:H60"/>
    <mergeCell ref="C61:H61"/>
    <mergeCell ref="D52:I52"/>
    <mergeCell ref="K52:K53"/>
    <mergeCell ref="C62:H62"/>
    <mergeCell ref="C63:H63"/>
    <mergeCell ref="N60:N64"/>
    <mergeCell ref="C33:H33"/>
    <mergeCell ref="C34:H34"/>
    <mergeCell ref="C31:H31"/>
    <mergeCell ref="C35:H35"/>
    <mergeCell ref="C36:H36"/>
    <mergeCell ref="C25:H25"/>
    <mergeCell ref="C26:H26"/>
    <mergeCell ref="C27:H27"/>
    <mergeCell ref="C30:H30"/>
    <mergeCell ref="C32:H32"/>
    <mergeCell ref="C19:H19"/>
    <mergeCell ref="C20:H20"/>
    <mergeCell ref="C21:H21"/>
    <mergeCell ref="C22:H22"/>
    <mergeCell ref="C23:H23"/>
    <mergeCell ref="O36:O48"/>
    <mergeCell ref="I5:O5"/>
    <mergeCell ref="H8:K8"/>
    <mergeCell ref="M8:M48"/>
    <mergeCell ref="D9:I9"/>
    <mergeCell ref="K9:K10"/>
    <mergeCell ref="O9:O23"/>
    <mergeCell ref="D10:I10"/>
    <mergeCell ref="D13:H13"/>
    <mergeCell ref="J13:K13"/>
    <mergeCell ref="C15:H15"/>
    <mergeCell ref="N17:N21"/>
    <mergeCell ref="C24:H24"/>
    <mergeCell ref="C17:H17"/>
    <mergeCell ref="C18:H18"/>
    <mergeCell ref="N36:N48"/>
    <mergeCell ref="N79:N91"/>
    <mergeCell ref="O79:O91"/>
    <mergeCell ref="C86:H86"/>
    <mergeCell ref="C88:I88"/>
    <mergeCell ref="C89:I89"/>
    <mergeCell ref="C90:D90"/>
    <mergeCell ref="C91:D91"/>
    <mergeCell ref="M51:M91"/>
    <mergeCell ref="C64:H64"/>
    <mergeCell ref="C66:H66"/>
    <mergeCell ref="C67:H67"/>
    <mergeCell ref="C75:H75"/>
    <mergeCell ref="C68:H68"/>
    <mergeCell ref="C76:H76"/>
    <mergeCell ref="C77:H77"/>
    <mergeCell ref="C78:H78"/>
  </mergeCells>
  <conditionalFormatting sqref="D13:K13 I16:K27 J45:K45 K46 I29:K35 K28 I36:I43 K36:K43">
    <cfRule type="expression" dxfId="6" priority="371">
      <formula>$R$33=-10</formula>
    </cfRule>
  </conditionalFormatting>
  <conditionalFormatting sqref="I28:J28">
    <cfRule type="expression" dxfId="5" priority="10">
      <formula>$R$33=-10</formula>
    </cfRule>
  </conditionalFormatting>
  <conditionalFormatting sqref="I71:J71">
    <cfRule type="expression" dxfId="4" priority="3">
      <formula>$R$33=-10</formula>
    </cfRule>
  </conditionalFormatting>
  <conditionalFormatting sqref="C48:J48">
    <cfRule type="expression" dxfId="3" priority="8">
      <formula>$R$32=-10</formula>
    </cfRule>
  </conditionalFormatting>
  <conditionalFormatting sqref="D56:K56 I59:K70 J88:K88 K89 I72:K86 K71">
    <cfRule type="expression" dxfId="2" priority="4">
      <formula>$R$33=-10</formula>
    </cfRule>
  </conditionalFormatting>
  <conditionalFormatting sqref="C91:J91">
    <cfRule type="expression" dxfId="1" priority="2">
      <formula>$R$32=-10</formula>
    </cfRule>
  </conditionalFormatting>
  <conditionalFormatting sqref="J36:J43">
    <cfRule type="expression" dxfId="0" priority="1">
      <formula>$R$33=-10</formula>
    </cfRule>
  </conditionalFormatting>
  <pageMargins left="0.511811024" right="0.511811024" top="0.78740157499999996" bottom="0.78740157499999996" header="0.31496062000000002" footer="0.31496062000000002"/>
  <pageSetup paperSize="9" scale="65" fitToWidth="0"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x14:formula1>
            <xm:f>'DB Func'!$B$3:$B$32</xm:f>
          </x14:formula1>
          <xm:sqref>I5:O5</xm:sqref>
        </x14:dataValidation>
      </x14:dataValidation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o" ma:contentTypeID="0x01010079B51CDB94C50343A82E89CB8D173AB2" ma:contentTypeVersion="0" ma:contentTypeDescription="Crie um novo documento." ma:contentTypeScope="" ma:versionID="baa5ef83f6c9ebceceb5e6d9a15df8c9">
  <xsd:schema xmlns:xsd="http://www.w3.org/2001/XMLSchema" xmlns:p="http://schemas.microsoft.com/office/2006/metadata/properties" targetNamespace="http://schemas.microsoft.com/office/2006/metadata/properties" ma:root="true" ma:fieldsID="834597303d62dd03ddcd59f56325a213">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office/internal/2005/internalDocumentation"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údo" ma:readOnly="true"/>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lastPrinted" minOccurs="0" maxOccurs="1" type="xsd:dateTime"/>
        <xsd:element name="contentStatus" minOccurs="0" maxOccurs="1" type="xsd:string"/>
      </xsd:all>
    </xsd:complexType>
  </xsd:schema>
</ct:contentTypeSchema>
</file>

<file path=customXml/itemProps1.xml><?xml version="1.0" encoding="utf-8"?>
<ds:datastoreItem xmlns:ds="http://schemas.openxmlformats.org/officeDocument/2006/customXml" ds:itemID="{E8B8A9F3-9C9B-479B-8919-95E11EAB45A8}">
  <ds:schemaRefs>
    <ds:schemaRef ds:uri="http://schemas.microsoft.com/office/2006/metadata/properties"/>
  </ds:schemaRefs>
</ds:datastoreItem>
</file>

<file path=customXml/itemProps2.xml><?xml version="1.0" encoding="utf-8"?>
<ds:datastoreItem xmlns:ds="http://schemas.openxmlformats.org/officeDocument/2006/customXml" ds:itemID="{EC9D1602-7036-4CA5-933D-67DB1D47E532}">
  <ds:schemaRefs>
    <ds:schemaRef ds:uri="http://schemas.microsoft.com/sharepoint/v3/contenttype/forms"/>
  </ds:schemaRefs>
</ds:datastoreItem>
</file>

<file path=customXml/itemProps3.xml><?xml version="1.0" encoding="utf-8"?>
<ds:datastoreItem xmlns:ds="http://schemas.openxmlformats.org/officeDocument/2006/customXml" ds:itemID="{92A42D87-8006-4C59-8D05-07CC7F1CD1F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office/internal/2005/internalDocumentation"/>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69</vt:i4>
      </vt:variant>
      <vt:variant>
        <vt:lpstr>Intervalos nomeados</vt:lpstr>
      </vt:variant>
      <vt:variant>
        <vt:i4>33</vt:i4>
      </vt:variant>
    </vt:vector>
  </HeadingPairs>
  <TitlesOfParts>
    <vt:vector size="102" baseType="lpstr">
      <vt:lpstr>Ini</vt:lpstr>
      <vt:lpstr>Cargos</vt:lpstr>
      <vt:lpstr>Benef</vt:lpstr>
      <vt:lpstr>Gra</vt:lpstr>
      <vt:lpstr>Rel</vt:lpstr>
      <vt:lpstr>Func2</vt:lpstr>
      <vt:lpstr>Func3</vt:lpstr>
      <vt:lpstr>Func4</vt:lpstr>
      <vt:lpstr>Func5</vt:lpstr>
      <vt:lpstr>Func6</vt:lpstr>
      <vt:lpstr>Func7</vt:lpstr>
      <vt:lpstr>Func8</vt:lpstr>
      <vt:lpstr>Func9</vt:lpstr>
      <vt:lpstr>Func10</vt:lpstr>
      <vt:lpstr>Func11</vt:lpstr>
      <vt:lpstr>Func12</vt:lpstr>
      <vt:lpstr>Func13</vt:lpstr>
      <vt:lpstr>Func14</vt:lpstr>
      <vt:lpstr>Func15</vt:lpstr>
      <vt:lpstr>Func16</vt:lpstr>
      <vt:lpstr>Func17</vt:lpstr>
      <vt:lpstr>Func18</vt:lpstr>
      <vt:lpstr>Func19</vt:lpstr>
      <vt:lpstr>Func20</vt:lpstr>
      <vt:lpstr>Func21</vt:lpstr>
      <vt:lpstr>Func22</vt:lpstr>
      <vt:lpstr>Func23</vt:lpstr>
      <vt:lpstr>Func24</vt:lpstr>
      <vt:lpstr>Func25</vt:lpstr>
      <vt:lpstr>Func26</vt:lpstr>
      <vt:lpstr>Func27</vt:lpstr>
      <vt:lpstr>Func28</vt:lpstr>
      <vt:lpstr>Func29</vt:lpstr>
      <vt:lpstr>Func30</vt:lpstr>
      <vt:lpstr>Ale</vt:lpstr>
      <vt:lpstr>Func</vt:lpstr>
      <vt:lpstr>DB Func</vt:lpstr>
      <vt:lpstr>Ho Ex</vt:lpstr>
      <vt:lpstr>Ferias</vt:lpstr>
      <vt:lpstr>Folha Ferias</vt:lpstr>
      <vt:lpstr>auxiliar 13 sal</vt:lpstr>
      <vt:lpstr>Folha 13</vt:lpstr>
      <vt:lpstr>terceiro</vt:lpstr>
      <vt:lpstr>P Gerais</vt:lpstr>
      <vt:lpstr>Resul</vt:lpstr>
      <vt:lpstr>Lanc</vt:lpstr>
      <vt:lpstr>Folha</vt:lpstr>
      <vt:lpstr>Fev</vt:lpstr>
      <vt:lpstr>Folha Fev</vt:lpstr>
      <vt:lpstr>Mar</vt:lpstr>
      <vt:lpstr>Folha Mar</vt:lpstr>
      <vt:lpstr>Abr</vt:lpstr>
      <vt:lpstr>Folha Abr</vt:lpstr>
      <vt:lpstr>Mai</vt:lpstr>
      <vt:lpstr>Folha Mai</vt:lpstr>
      <vt:lpstr>Jun</vt:lpstr>
      <vt:lpstr>Folha Jun</vt:lpstr>
      <vt:lpstr>Jul</vt:lpstr>
      <vt:lpstr>Folha Jul</vt:lpstr>
      <vt:lpstr>Ago</vt:lpstr>
      <vt:lpstr>Folha Ago</vt:lpstr>
      <vt:lpstr>Set</vt:lpstr>
      <vt:lpstr>Folha Set</vt:lpstr>
      <vt:lpstr>Out</vt:lpstr>
      <vt:lpstr>Folha Out</vt:lpstr>
      <vt:lpstr>Nov</vt:lpstr>
      <vt:lpstr>Folha Nov</vt:lpstr>
      <vt:lpstr>Dez</vt:lpstr>
      <vt:lpstr>Folha Dez</vt:lpstr>
      <vt:lpstr>Folha!Area_de_impressao</vt:lpstr>
      <vt:lpstr>'Folha Abr'!Area_de_impressao</vt:lpstr>
      <vt:lpstr>'Folha Ago'!Area_de_impressao</vt:lpstr>
      <vt:lpstr>'Folha Dez'!Area_de_impressao</vt:lpstr>
      <vt:lpstr>'Folha Ferias'!Area_de_impressao</vt:lpstr>
      <vt:lpstr>'Folha Fev'!Area_de_impressao</vt:lpstr>
      <vt:lpstr>'Folha Jul'!Area_de_impressao</vt:lpstr>
      <vt:lpstr>'Folha Jun'!Area_de_impressao</vt:lpstr>
      <vt:lpstr>'Folha Mai'!Area_de_impressao</vt:lpstr>
      <vt:lpstr>'Folha Mar'!Area_de_impressao</vt:lpstr>
      <vt:lpstr>'Folha Nov'!Area_de_impressao</vt:lpstr>
      <vt:lpstr>'Folha Out'!Area_de_impressao</vt:lpstr>
      <vt:lpstr>'Folha Set'!Area_de_impressao</vt:lpstr>
      <vt:lpstr>Rel!Area_de_impressao</vt:lpstr>
      <vt:lpstr>db</vt:lpstr>
      <vt:lpstr>dbabr</vt:lpstr>
      <vt:lpstr>dbago</vt:lpstr>
      <vt:lpstr>dbdez</vt:lpstr>
      <vt:lpstr>dbfev</vt:lpstr>
      <vt:lpstr>Ferias!dbjan</vt:lpstr>
      <vt:lpstr>terceiro!dbjan</vt:lpstr>
      <vt:lpstr>dbjan</vt:lpstr>
      <vt:lpstr>dbjul</vt:lpstr>
      <vt:lpstr>dbjun</vt:lpstr>
      <vt:lpstr>dbmai</vt:lpstr>
      <vt:lpstr>dbmar</vt:lpstr>
      <vt:lpstr>dbnov</vt:lpstr>
      <vt:lpstr>dbout</vt:lpstr>
      <vt:lpstr>dbset</vt:lpstr>
      <vt:lpstr>doisferias</vt:lpstr>
      <vt:lpstr>doisterceiro</vt:lpstr>
      <vt:lpstr>umferias</vt:lpstr>
      <vt:lpstr>umterceiro</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LUZ</dc:creator>
  <cp:lastModifiedBy>camila.alcantara</cp:lastModifiedBy>
  <cp:lastPrinted>2015-04-10T03:14:13Z</cp:lastPrinted>
  <dcterms:created xsi:type="dcterms:W3CDTF">2014-08-23T07:21:08Z</dcterms:created>
  <dcterms:modified xsi:type="dcterms:W3CDTF">2016-03-08T16:13:39Z</dcterms:modified>
</cp:coreProperties>
</file>